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comments3.xml" ContentType="application/vnd.openxmlformats-officedocument.spreadsheetml.comments+xml"/>
  <Override PartName="/xl/threadedComments/threadedComment3.xml" ContentType="application/vnd.ms-excel.threadedcomments+xml"/>
  <Override PartName="/xl/pivotTables/pivotTable1.xml" ContentType="application/vnd.openxmlformats-officedocument.spreadsheetml.pivotTable+xml"/>
  <Override PartName="/xl/pivotTables/pivotTable2.xml" ContentType="application/vnd.openxmlformats-officedocument.spreadsheetml.pivotTable+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pivotTables/pivotTable3.xml" ContentType="application/vnd.openxmlformats-officedocument.spreadsheetml.pivotTable+xml"/>
  <Override PartName="/xl/pivotTables/pivotTable4.xml" ContentType="application/vnd.openxmlformats-officedocument.spreadsheetml.pivotTable+xml"/>
  <Override PartName="/xl/drawings/drawing6.xml" ContentType="application/vnd.openxmlformats-officedocument.drawing+xml"/>
  <Override PartName="/xl/pivotTables/pivotTable5.xml" ContentType="application/vnd.openxmlformats-officedocument.spreadsheetml.pivotTable+xml"/>
  <Override PartName="/xl/pivotTables/pivotTable6.xml" ContentType="application/vnd.openxmlformats-officedocument.spreadsheetml.pivotTable+xml"/>
  <Override PartName="/xl/drawings/drawing7.xml" ContentType="application/vnd.openxmlformats-officedocument.drawing+xml"/>
  <Override PartName="/xl/pivotTables/pivotTable7.xml" ContentType="application/vnd.openxmlformats-officedocument.spreadsheetml.pivotTable+xml"/>
  <Override PartName="/xl/pivotTables/pivotTable8.xml" ContentType="application/vnd.openxmlformats-officedocument.spreadsheetml.pivotTable+xml"/>
  <Override PartName="/xl/drawings/drawing8.xml" ContentType="application/vnd.openxmlformats-officedocument.drawing+xml"/>
  <Override PartName="/xl/pivotTables/pivotTable9.xml" ContentType="application/vnd.openxmlformats-officedocument.spreadsheetml.pivotTable+xml"/>
  <Override PartName="/xl/pivotTables/pivotTable10.xml" ContentType="application/vnd.openxmlformats-officedocument.spreadsheetml.pivotTable+xml"/>
  <Override PartName="/xl/drawings/drawing9.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defaultThemeVersion="124226"/>
  <mc:AlternateContent xmlns:mc="http://schemas.openxmlformats.org/markup-compatibility/2006">
    <mc:Choice Requires="x15">
      <x15ac:absPath xmlns:x15ac="http://schemas.microsoft.com/office/spreadsheetml/2010/11/ac" url="S:\AccountingShared\Budget\FY24-25 Budget\Budget Development\"/>
    </mc:Choice>
  </mc:AlternateContent>
  <xr:revisionPtr revIDLastSave="0" documentId="13_ncr:1_{7523E7A3-0466-4677-AAF8-E4EA9FDE3247}" xr6:coauthVersionLast="47" xr6:coauthVersionMax="47" xr10:uidLastSave="{00000000-0000-0000-0000-000000000000}"/>
  <bookViews>
    <workbookView xWindow="-120" yWindow="-120" windowWidth="20730" windowHeight="11160" tabRatio="945" firstSheet="8" activeTab="8" xr2:uid="{BB7BCE76-03FB-4FF0-B9CD-75A5D7029214}"/>
  </bookViews>
  <sheets>
    <sheet name="TB_FY23" sheetId="313" state="hidden" r:id="rId1"/>
    <sheet name="KEY2" sheetId="311" state="hidden" r:id="rId2"/>
    <sheet name="COA" sheetId="336" state="hidden" r:id="rId3"/>
    <sheet name="REVdata" sheetId="155" state="hidden" r:id="rId4"/>
    <sheet name="EXPdata" sheetId="12" state="hidden" r:id="rId5"/>
    <sheet name="REVIEW" sheetId="301" state="hidden" r:id="rId6"/>
    <sheet name="BUDGET REQUESTS" sheetId="302" state="hidden" r:id="rId7"/>
    <sheet name="PAYROLL" sheetId="300" state="hidden" r:id="rId8"/>
    <sheet name="REVENUES" sheetId="344" r:id="rId9"/>
    <sheet name="EXPENDITURES" sheetId="374" r:id="rId10"/>
    <sheet name="FY2024-25 BUDGET" sheetId="389" r:id="rId11"/>
    <sheet name="ProgramSummary" sheetId="19" state="hidden" r:id="rId12"/>
    <sheet name="Budget Adj" sheetId="372" state="hidden" r:id="rId13"/>
    <sheet name="Budget Comparative" sheetId="312" state="hidden" r:id="rId14"/>
    <sheet name="Cash Flow Rpt" sheetId="378" state="hidden" r:id="rId15"/>
    <sheet name="FundBalance" sheetId="172" state="hidden" r:id="rId16"/>
    <sheet name="BusSvcsProgram" sheetId="343" r:id="rId17"/>
    <sheet name="InterpProgram" sheetId="358" r:id="rId18"/>
    <sheet name="REV-INT" sheetId="381" state="hidden" r:id="rId19"/>
    <sheet name="EXP-INT" sheetId="385" state="hidden" r:id="rId20"/>
    <sheet name="NatResProgram" sheetId="359" r:id="rId21"/>
    <sheet name="REV-NR" sheetId="382" state="hidden" r:id="rId22"/>
    <sheet name="EXP-NR" sheetId="386" state="hidden" r:id="rId23"/>
    <sheet name="RegParksProgram" sheetId="360" r:id="rId24"/>
    <sheet name="REV-RP" sheetId="383" state="hidden" r:id="rId25"/>
    <sheet name="EXP-RP" sheetId="387" state="hidden" r:id="rId26"/>
    <sheet name="CIP" sheetId="361" r:id="rId27"/>
    <sheet name="REV-CIP" sheetId="384" state="hidden" r:id="rId28"/>
    <sheet name="EXP-CIP" sheetId="388" state="hidden" r:id="rId29"/>
    <sheet name="KEY" sheetId="297" state="hidden" r:id="rId30"/>
    <sheet name="Actuals Comparative 17-18 - AQ" sheetId="203" state="hidden" r:id="rId31"/>
  </sheets>
  <externalReferences>
    <externalReference r:id="rId32"/>
    <externalReference r:id="rId33"/>
    <externalReference r:id="rId34"/>
  </externalReferences>
  <definedNames>
    <definedName name="_xlnm._FilterDatabase" localSheetId="6" hidden="1">'BUDGET REQUESTS'!$A$1:$H$44</definedName>
    <definedName name="_xlnm._FilterDatabase" localSheetId="4" hidden="1">EXPdata!$A$4:$AM$1756</definedName>
    <definedName name="_xlnm._FilterDatabase" localSheetId="29" hidden="1">KEY!$A$2:$M$2</definedName>
    <definedName name="_xlnm._FilterDatabase" localSheetId="1" hidden="1">'KEY2'!$E$1:$H$1</definedName>
    <definedName name="_xlnm._FilterDatabase" localSheetId="7" hidden="1">PAYROLL!$A$1:$AM$100</definedName>
    <definedName name="_xlnm._FilterDatabase" localSheetId="3" hidden="1">REVdata!$A$4:$AJ$173</definedName>
    <definedName name="_xlnm._FilterDatabase" localSheetId="5" hidden="1">REVIEW!$A$4:$S$855</definedName>
    <definedName name="_xlnm._FilterDatabase" localSheetId="0">TB_FY23!$A$1:$R$1488</definedName>
    <definedName name="_Key1" localSheetId="14" hidden="1">#REF!</definedName>
    <definedName name="_Key1" hidden="1">#REF!</definedName>
    <definedName name="_key2" localSheetId="14" hidden="1">#REF!</definedName>
    <definedName name="_key2" hidden="1">#REF!</definedName>
    <definedName name="_Order1" hidden="1">255</definedName>
    <definedName name="_Order2" hidden="1">0</definedName>
    <definedName name="_Sort" localSheetId="14" hidden="1">#REF!</definedName>
    <definedName name="_Sort" hidden="1">#REF!</definedName>
    <definedName name="_Sort1" localSheetId="14" hidden="1">#REF!</definedName>
    <definedName name="_Sort1" hidden="1">#REF!</definedName>
    <definedName name="DeptID_rollup">'[1]Customer Budget'!$I$8:$I$246</definedName>
    <definedName name="Detail_Expenditures">'[2]Detail Expenditures'!$B$5:$U$192</definedName>
    <definedName name="duffus" localSheetId="14" hidden="1">#REF!</definedName>
    <definedName name="duffus" hidden="1">#REF!</definedName>
    <definedName name="duffus_1" localSheetId="14" hidden="1">#REF!</definedName>
    <definedName name="duffus_1" hidden="1">#REF!</definedName>
    <definedName name="duffus_2" localSheetId="14" hidden="1">#REF!</definedName>
    <definedName name="duffus_2" hidden="1">#REF!</definedName>
    <definedName name="keyy" localSheetId="14" hidden="1">#REF!</definedName>
    <definedName name="keyy" hidden="1">#REF!</definedName>
    <definedName name="_xlnm.Print_Area" localSheetId="30">'Actuals Comparative 17-18 - AQ'!$A$1:$O$48</definedName>
    <definedName name="_xlnm.Print_Area" localSheetId="12">'Budget Adj'!$A$1:$I$53</definedName>
    <definedName name="_xlnm.Print_Area" localSheetId="16">BusSvcsProgram!$A$1:$L$49</definedName>
    <definedName name="_xlnm.Print_Area" localSheetId="14">'Cash Flow Rpt'!$A$1:$Q$42</definedName>
    <definedName name="_xlnm.Print_Area" localSheetId="26">CIP!$A$1:$G$50</definedName>
    <definedName name="_xlnm.Print_Area" localSheetId="28">'EXP-CIP'!$A:$W</definedName>
    <definedName name="_xlnm.Print_Area" localSheetId="9">EXPENDITURES!$A$1:$G$626</definedName>
    <definedName name="_xlnm.Print_Area" localSheetId="19">'EXP-INT'!$A$1:$W$421</definedName>
    <definedName name="_xlnm.Print_Area" localSheetId="22">'EXP-NR'!$A$1:$W$288</definedName>
    <definedName name="_xlnm.Print_Area" localSheetId="25">'EXP-RP'!$A$1:$W$680</definedName>
    <definedName name="_xlnm.Print_Area" localSheetId="15">FundBalance!$A:$J</definedName>
    <definedName name="_xlnm.Print_Area" localSheetId="10">'FY2024-25 BUDGET'!$A$1:$I$67</definedName>
    <definedName name="_xlnm.Print_Area" localSheetId="17">InterpProgram!$A$1:$K$50</definedName>
    <definedName name="_xlnm.Print_Area" localSheetId="20">NatResProgram!$A$1:$H$50</definedName>
    <definedName name="_xlnm.Print_Area" localSheetId="11">ProgramSummary!$A$1:$I$51</definedName>
    <definedName name="_xlnm.Print_Area" localSheetId="23">RegParksProgram!$A$1:$O$50</definedName>
    <definedName name="_xlnm.Print_Area" localSheetId="8">REVENUES!$A$1:$H$206</definedName>
    <definedName name="_xlnm.Print_Area" localSheetId="24">'REV-RP'!$A$1:$V$107</definedName>
    <definedName name="_xlnm.Print_Titles" localSheetId="12">'Budget Adj'!$1:$36</definedName>
    <definedName name="_xlnm.Print_Titles" localSheetId="6">'BUDGET REQUESTS'!$1:$1</definedName>
    <definedName name="_xlnm.Print_Titles" localSheetId="28">'EXP-CIP'!$1:$5</definedName>
    <definedName name="_xlnm.Print_Titles" localSheetId="9">EXPENDITURES!$1:$5</definedName>
    <definedName name="_xlnm.Print_Titles" localSheetId="19">'EXP-INT'!$1:$5</definedName>
    <definedName name="_xlnm.Print_Titles" localSheetId="22">'EXP-NR'!$1:$5</definedName>
    <definedName name="_xlnm.Print_Titles" localSheetId="25">'EXP-RP'!$1:$5</definedName>
    <definedName name="_xlnm.Print_Titles" localSheetId="10">'FY2024-25 BUDGET'!$1:$21</definedName>
    <definedName name="_xlnm.Print_Titles" localSheetId="11">ProgramSummary!$1:$22</definedName>
    <definedName name="_xlnm.Print_Titles" localSheetId="27">'REV-CIP'!$1:$5</definedName>
    <definedName name="_xlnm.Print_Titles" localSheetId="8">REVENUES!$1:$5</definedName>
    <definedName name="_xlnm.Print_Titles" localSheetId="5">REVIEW!$2:$4</definedName>
    <definedName name="_xlnm.Print_Titles" localSheetId="18">'REV-INT'!$1:$5</definedName>
    <definedName name="_xlnm.Print_Titles" localSheetId="21">'REV-NR'!$1:$5</definedName>
    <definedName name="_xlnm.Print_Titles" localSheetId="24">'REV-RP'!$1:$5</definedName>
    <definedName name="Ref">'[1]Customer Budget'!$C$8:$C$246</definedName>
  </definedNames>
  <calcPr calcId="191029"/>
  <pivotCaches>
    <pivotCache cacheId="0" r:id="rId35"/>
    <pivotCache cacheId="1" r:id="rId36"/>
    <pivotCache cacheId="4" r:id="rId37"/>
    <pivotCache cacheId="21" r:id="rId38"/>
    <pivotCache cacheId="45" r:id="rId39"/>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K1" i="12" l="1"/>
  <c r="AM1" i="12" s="1"/>
  <c r="AC1750" i="12"/>
  <c r="AD1750" i="12" s="1"/>
  <c r="AC1751" i="12"/>
  <c r="AD1751" i="12" s="1"/>
  <c r="AC1752" i="12"/>
  <c r="AD1752" i="12" s="1"/>
  <c r="AC1753" i="12"/>
  <c r="AH1753" i="12" s="1"/>
  <c r="AC1754" i="12"/>
  <c r="AH1754" i="12" s="1"/>
  <c r="AC1755" i="12"/>
  <c r="AH1755" i="12" s="1"/>
  <c r="AC1756" i="12"/>
  <c r="AD1756" i="12" s="1"/>
  <c r="AE1750" i="12"/>
  <c r="AF1750" i="12"/>
  <c r="AG1750" i="12"/>
  <c r="AE1751" i="12"/>
  <c r="AF1751" i="12"/>
  <c r="AG1751" i="12"/>
  <c r="AE1752" i="12"/>
  <c r="AF1752" i="12"/>
  <c r="AG1752" i="12"/>
  <c r="AE1753" i="12"/>
  <c r="AF1753" i="12"/>
  <c r="AG1753" i="12"/>
  <c r="AE1754" i="12"/>
  <c r="AF1754" i="12"/>
  <c r="AG1754" i="12"/>
  <c r="AE1755" i="12"/>
  <c r="AF1755" i="12"/>
  <c r="AG1755" i="12"/>
  <c r="AE1756" i="12"/>
  <c r="AF1756" i="12"/>
  <c r="AG1756" i="12"/>
  <c r="K1750" i="12"/>
  <c r="L1750" i="12" s="1"/>
  <c r="K1751" i="12"/>
  <c r="L1751" i="12" s="1"/>
  <c r="K1752" i="12"/>
  <c r="L1752" i="12" s="1"/>
  <c r="K1753" i="12"/>
  <c r="L1753" i="12" s="1"/>
  <c r="K1754" i="12"/>
  <c r="L1754" i="12" s="1"/>
  <c r="K1755" i="12"/>
  <c r="L1755" i="12" s="1"/>
  <c r="K1756" i="12"/>
  <c r="L1756" i="12" s="1"/>
  <c r="AJ1" i="155"/>
  <c r="AB1" i="155"/>
  <c r="AD173" i="155"/>
  <c r="AE173" i="155"/>
  <c r="AF173" i="155"/>
  <c r="L173" i="155"/>
  <c r="G173" i="155"/>
  <c r="H173" i="155" s="1"/>
  <c r="AE6" i="12"/>
  <c r="AF6" i="12"/>
  <c r="AG6" i="12"/>
  <c r="AE7" i="12"/>
  <c r="AF7" i="12"/>
  <c r="AG7" i="12"/>
  <c r="AE8" i="12"/>
  <c r="AF8" i="12"/>
  <c r="AG8" i="12"/>
  <c r="AE9" i="12"/>
  <c r="AF9" i="12"/>
  <c r="AG9" i="12"/>
  <c r="AE10" i="12"/>
  <c r="AF10" i="12"/>
  <c r="AG10" i="12"/>
  <c r="AE11" i="12"/>
  <c r="AF11" i="12"/>
  <c r="AG11" i="12"/>
  <c r="AE12" i="12"/>
  <c r="AF12" i="12"/>
  <c r="AG12" i="12"/>
  <c r="AE13" i="12"/>
  <c r="AF13" i="12"/>
  <c r="AG13" i="12"/>
  <c r="AE14" i="12"/>
  <c r="AF14" i="12"/>
  <c r="AG14" i="12"/>
  <c r="AE15" i="12"/>
  <c r="AF15" i="12"/>
  <c r="AG15" i="12"/>
  <c r="AE16" i="12"/>
  <c r="AF16" i="12"/>
  <c r="AG16" i="12"/>
  <c r="AE17" i="12"/>
  <c r="AF17" i="12"/>
  <c r="AG17" i="12"/>
  <c r="AE18" i="12"/>
  <c r="AF18" i="12"/>
  <c r="AG18" i="12"/>
  <c r="AE19" i="12"/>
  <c r="AF19" i="12"/>
  <c r="AG19" i="12"/>
  <c r="AE20" i="12"/>
  <c r="AF20" i="12"/>
  <c r="AG20" i="12"/>
  <c r="AE21" i="12"/>
  <c r="AF21" i="12"/>
  <c r="AG21" i="12"/>
  <c r="AE22" i="12"/>
  <c r="AF22" i="12"/>
  <c r="AG22" i="12"/>
  <c r="AE23" i="12"/>
  <c r="AF23" i="12"/>
  <c r="AG23" i="12"/>
  <c r="AE24" i="12"/>
  <c r="AF24" i="12"/>
  <c r="AG24" i="12"/>
  <c r="AE25" i="12"/>
  <c r="AF25" i="12"/>
  <c r="AG25" i="12"/>
  <c r="AE26" i="12"/>
  <c r="AF26" i="12"/>
  <c r="AG26" i="12"/>
  <c r="AE27" i="12"/>
  <c r="AF27" i="12"/>
  <c r="AG27" i="12"/>
  <c r="AE28" i="12"/>
  <c r="AF28" i="12"/>
  <c r="AG28" i="12"/>
  <c r="AE29" i="12"/>
  <c r="AF29" i="12"/>
  <c r="AG29" i="12"/>
  <c r="AE30" i="12"/>
  <c r="AF30" i="12"/>
  <c r="AG30" i="12"/>
  <c r="AE31" i="12"/>
  <c r="AF31" i="12"/>
  <c r="AG31" i="12"/>
  <c r="AE32" i="12"/>
  <c r="AF32" i="12"/>
  <c r="AG32" i="12"/>
  <c r="AE33" i="12"/>
  <c r="AF33" i="12"/>
  <c r="AG33" i="12"/>
  <c r="AE34" i="12"/>
  <c r="AF34" i="12"/>
  <c r="AG34" i="12"/>
  <c r="AE35" i="12"/>
  <c r="AF35" i="12"/>
  <c r="AG35" i="12"/>
  <c r="AE36" i="12"/>
  <c r="AF36" i="12"/>
  <c r="AG36" i="12"/>
  <c r="AE37" i="12"/>
  <c r="AF37" i="12"/>
  <c r="AG37" i="12"/>
  <c r="AE38" i="12"/>
  <c r="AF38" i="12"/>
  <c r="AG38" i="12"/>
  <c r="AE39" i="12"/>
  <c r="AF39" i="12"/>
  <c r="AG39" i="12"/>
  <c r="AE40" i="12"/>
  <c r="AF40" i="12"/>
  <c r="AG40" i="12"/>
  <c r="AE41" i="12"/>
  <c r="AF41" i="12"/>
  <c r="AG41" i="12"/>
  <c r="AE42" i="12"/>
  <c r="AF42" i="12"/>
  <c r="AG42" i="12"/>
  <c r="AE43" i="12"/>
  <c r="AF43" i="12"/>
  <c r="AG43" i="12"/>
  <c r="AE44" i="12"/>
  <c r="AF44" i="12"/>
  <c r="AG44" i="12"/>
  <c r="AE45" i="12"/>
  <c r="AF45" i="12"/>
  <c r="AG45" i="12"/>
  <c r="AE46" i="12"/>
  <c r="AF46" i="12"/>
  <c r="AG46" i="12"/>
  <c r="AE47" i="12"/>
  <c r="AF47" i="12"/>
  <c r="AG47" i="12"/>
  <c r="AE48" i="12"/>
  <c r="AF48" i="12"/>
  <c r="AG48" i="12"/>
  <c r="AE49" i="12"/>
  <c r="AF49" i="12"/>
  <c r="AG49" i="12"/>
  <c r="AE50" i="12"/>
  <c r="AF50" i="12"/>
  <c r="AG50" i="12"/>
  <c r="AE51" i="12"/>
  <c r="AF51" i="12"/>
  <c r="AG51" i="12"/>
  <c r="AE52" i="12"/>
  <c r="AF52" i="12"/>
  <c r="AG52" i="12"/>
  <c r="AE53" i="12"/>
  <c r="AF53" i="12"/>
  <c r="AG53" i="12"/>
  <c r="AE54" i="12"/>
  <c r="AF54" i="12"/>
  <c r="AG54" i="12"/>
  <c r="AE55" i="12"/>
  <c r="AF55" i="12"/>
  <c r="AG55" i="12"/>
  <c r="AE56" i="12"/>
  <c r="AF56" i="12"/>
  <c r="AG56" i="12"/>
  <c r="AE57" i="12"/>
  <c r="AF57" i="12"/>
  <c r="AG57" i="12"/>
  <c r="AE58" i="12"/>
  <c r="AF58" i="12"/>
  <c r="AG58" i="12"/>
  <c r="AE59" i="12"/>
  <c r="AF59" i="12"/>
  <c r="AG59" i="12"/>
  <c r="AE60" i="12"/>
  <c r="AF60" i="12"/>
  <c r="AG60" i="12"/>
  <c r="AE61" i="12"/>
  <c r="AF61" i="12"/>
  <c r="AG61" i="12"/>
  <c r="AE62" i="12"/>
  <c r="AF62" i="12"/>
  <c r="AG62" i="12"/>
  <c r="AE63" i="12"/>
  <c r="AF63" i="12"/>
  <c r="AG63" i="12"/>
  <c r="AE64" i="12"/>
  <c r="AF64" i="12"/>
  <c r="AG64" i="12"/>
  <c r="AE65" i="12"/>
  <c r="AF65" i="12"/>
  <c r="AG65" i="12"/>
  <c r="AE66" i="12"/>
  <c r="AF66" i="12"/>
  <c r="AG66" i="12"/>
  <c r="AE67" i="12"/>
  <c r="AF67" i="12"/>
  <c r="AG67" i="12"/>
  <c r="AE68" i="12"/>
  <c r="AF68" i="12"/>
  <c r="AG68" i="12"/>
  <c r="AE69" i="12"/>
  <c r="AF69" i="12"/>
  <c r="AG69" i="12"/>
  <c r="AE70" i="12"/>
  <c r="AF70" i="12"/>
  <c r="AG70" i="12"/>
  <c r="AE71" i="12"/>
  <c r="AF71" i="12"/>
  <c r="AG71" i="12"/>
  <c r="AE72" i="12"/>
  <c r="AF72" i="12"/>
  <c r="AG72" i="12"/>
  <c r="AE73" i="12"/>
  <c r="AF73" i="12"/>
  <c r="AG73" i="12"/>
  <c r="AE74" i="12"/>
  <c r="AF74" i="12"/>
  <c r="AG74" i="12"/>
  <c r="AE75" i="12"/>
  <c r="AF75" i="12"/>
  <c r="AG75" i="12"/>
  <c r="AE76" i="12"/>
  <c r="AF76" i="12"/>
  <c r="AG76" i="12"/>
  <c r="AE77" i="12"/>
  <c r="AF77" i="12"/>
  <c r="AG77" i="12"/>
  <c r="AE78" i="12"/>
  <c r="AF78" i="12"/>
  <c r="AG78" i="12"/>
  <c r="AE79" i="12"/>
  <c r="AF79" i="12"/>
  <c r="AG79" i="12"/>
  <c r="AE80" i="12"/>
  <c r="AF80" i="12"/>
  <c r="AG80" i="12"/>
  <c r="AE81" i="12"/>
  <c r="AF81" i="12"/>
  <c r="AG81" i="12"/>
  <c r="AE82" i="12"/>
  <c r="AF82" i="12"/>
  <c r="AG82" i="12"/>
  <c r="AE83" i="12"/>
  <c r="AF83" i="12"/>
  <c r="AG83" i="12"/>
  <c r="AE84" i="12"/>
  <c r="AF84" i="12"/>
  <c r="AG84" i="12"/>
  <c r="AE85" i="12"/>
  <c r="AF85" i="12"/>
  <c r="AG85" i="12"/>
  <c r="AE86" i="12"/>
  <c r="AF86" i="12"/>
  <c r="AG86" i="12"/>
  <c r="AE87" i="12"/>
  <c r="AF87" i="12"/>
  <c r="AG87" i="12"/>
  <c r="AE88" i="12"/>
  <c r="AF88" i="12"/>
  <c r="AG88" i="12"/>
  <c r="AE89" i="12"/>
  <c r="AF89" i="12"/>
  <c r="AG89" i="12"/>
  <c r="AE90" i="12"/>
  <c r="AF90" i="12"/>
  <c r="AG90" i="12"/>
  <c r="AE91" i="12"/>
  <c r="AF91" i="12"/>
  <c r="AG91" i="12"/>
  <c r="AE92" i="12"/>
  <c r="AF92" i="12"/>
  <c r="AG92" i="12"/>
  <c r="AE93" i="12"/>
  <c r="AF93" i="12"/>
  <c r="AG93" i="12"/>
  <c r="AE94" i="12"/>
  <c r="AF94" i="12"/>
  <c r="AG94" i="12"/>
  <c r="AE95" i="12"/>
  <c r="AF95" i="12"/>
  <c r="AG95" i="12"/>
  <c r="AE96" i="12"/>
  <c r="AF96" i="12"/>
  <c r="AG96" i="12"/>
  <c r="AE97" i="12"/>
  <c r="AF97" i="12"/>
  <c r="AG97" i="12"/>
  <c r="AE98" i="12"/>
  <c r="AF98" i="12"/>
  <c r="AG98" i="12"/>
  <c r="AE99" i="12"/>
  <c r="AF99" i="12"/>
  <c r="AG99" i="12"/>
  <c r="AE100" i="12"/>
  <c r="AF100" i="12"/>
  <c r="AG100" i="12"/>
  <c r="AE101" i="12"/>
  <c r="AF101" i="12"/>
  <c r="AG101" i="12"/>
  <c r="AE102" i="12"/>
  <c r="AF102" i="12"/>
  <c r="AG102" i="12"/>
  <c r="AE103" i="12"/>
  <c r="AF103" i="12"/>
  <c r="AG103" i="12"/>
  <c r="AE104" i="12"/>
  <c r="AF104" i="12"/>
  <c r="AG104" i="12"/>
  <c r="AE105" i="12"/>
  <c r="AF105" i="12"/>
  <c r="AG105" i="12"/>
  <c r="AE106" i="12"/>
  <c r="AF106" i="12"/>
  <c r="AG106" i="12"/>
  <c r="AE107" i="12"/>
  <c r="AF107" i="12"/>
  <c r="AG107" i="12"/>
  <c r="AE108" i="12"/>
  <c r="AF108" i="12"/>
  <c r="AG108" i="12"/>
  <c r="AE109" i="12"/>
  <c r="AF109" i="12"/>
  <c r="AG109" i="12"/>
  <c r="AE110" i="12"/>
  <c r="AF110" i="12"/>
  <c r="AG110" i="12"/>
  <c r="AE111" i="12"/>
  <c r="AF111" i="12"/>
  <c r="AG111" i="12"/>
  <c r="AE112" i="12"/>
  <c r="AF112" i="12"/>
  <c r="AG112" i="12"/>
  <c r="AE113" i="12"/>
  <c r="AF113" i="12"/>
  <c r="AG113" i="12"/>
  <c r="AE114" i="12"/>
  <c r="AF114" i="12"/>
  <c r="AG114" i="12"/>
  <c r="AE115" i="12"/>
  <c r="AF115" i="12"/>
  <c r="AG115" i="12"/>
  <c r="AE116" i="12"/>
  <c r="AF116" i="12"/>
  <c r="AG116" i="12"/>
  <c r="AE117" i="12"/>
  <c r="AF117" i="12"/>
  <c r="AG117" i="12"/>
  <c r="AE118" i="12"/>
  <c r="AF118" i="12"/>
  <c r="AG118" i="12"/>
  <c r="AE119" i="12"/>
  <c r="AF119" i="12"/>
  <c r="AG119" i="12"/>
  <c r="AE120" i="12"/>
  <c r="AF120" i="12"/>
  <c r="AG120" i="12"/>
  <c r="AE121" i="12"/>
  <c r="AF121" i="12"/>
  <c r="AG121" i="12"/>
  <c r="AE122" i="12"/>
  <c r="AF122" i="12"/>
  <c r="AG122" i="12"/>
  <c r="AE123" i="12"/>
  <c r="AF123" i="12"/>
  <c r="AG123" i="12"/>
  <c r="AE124" i="12"/>
  <c r="AF124" i="12"/>
  <c r="AG124" i="12"/>
  <c r="AE125" i="12"/>
  <c r="AF125" i="12"/>
  <c r="AG125" i="12"/>
  <c r="AE126" i="12"/>
  <c r="AF126" i="12"/>
  <c r="AG126" i="12"/>
  <c r="AE127" i="12"/>
  <c r="AF127" i="12"/>
  <c r="AG127" i="12"/>
  <c r="AE128" i="12"/>
  <c r="AF128" i="12"/>
  <c r="AG128" i="12"/>
  <c r="AE129" i="12"/>
  <c r="AF129" i="12"/>
  <c r="AG129" i="12"/>
  <c r="AE130" i="12"/>
  <c r="AF130" i="12"/>
  <c r="AG130" i="12"/>
  <c r="AE131" i="12"/>
  <c r="AF131" i="12"/>
  <c r="AG131" i="12"/>
  <c r="AE132" i="12"/>
  <c r="AF132" i="12"/>
  <c r="AG132" i="12"/>
  <c r="AE133" i="12"/>
  <c r="AF133" i="12"/>
  <c r="AG133" i="12"/>
  <c r="AE134" i="12"/>
  <c r="AF134" i="12"/>
  <c r="AG134" i="12"/>
  <c r="AE135" i="12"/>
  <c r="AF135" i="12"/>
  <c r="AG135" i="12"/>
  <c r="AE136" i="12"/>
  <c r="AF136" i="12"/>
  <c r="AG136" i="12"/>
  <c r="AE137" i="12"/>
  <c r="AF137" i="12"/>
  <c r="AG137" i="12"/>
  <c r="AE138" i="12"/>
  <c r="AF138" i="12"/>
  <c r="AG138" i="12"/>
  <c r="AE139" i="12"/>
  <c r="AF139" i="12"/>
  <c r="AG139" i="12"/>
  <c r="AE140" i="12"/>
  <c r="AF140" i="12"/>
  <c r="AG140" i="12"/>
  <c r="AE141" i="12"/>
  <c r="AF141" i="12"/>
  <c r="AG141" i="12"/>
  <c r="AE142" i="12"/>
  <c r="AF142" i="12"/>
  <c r="AG142" i="12"/>
  <c r="AE143" i="12"/>
  <c r="AF143" i="12"/>
  <c r="AG143" i="12"/>
  <c r="AE144" i="12"/>
  <c r="AF144" i="12"/>
  <c r="AG144" i="12"/>
  <c r="AE145" i="12"/>
  <c r="AF145" i="12"/>
  <c r="AG145" i="12"/>
  <c r="AE146" i="12"/>
  <c r="AF146" i="12"/>
  <c r="AG146" i="12"/>
  <c r="AE147" i="12"/>
  <c r="AF147" i="12"/>
  <c r="AG147" i="12"/>
  <c r="AE148" i="12"/>
  <c r="AF148" i="12"/>
  <c r="AG148" i="12"/>
  <c r="AE149" i="12"/>
  <c r="AF149" i="12"/>
  <c r="AG149" i="12"/>
  <c r="AE150" i="12"/>
  <c r="AF150" i="12"/>
  <c r="AG150" i="12"/>
  <c r="AE151" i="12"/>
  <c r="AF151" i="12"/>
  <c r="AG151" i="12"/>
  <c r="AE152" i="12"/>
  <c r="AF152" i="12"/>
  <c r="AG152" i="12"/>
  <c r="AE153" i="12"/>
  <c r="AF153" i="12"/>
  <c r="AG153" i="12"/>
  <c r="AE154" i="12"/>
  <c r="AF154" i="12"/>
  <c r="AG154" i="12"/>
  <c r="AE155" i="12"/>
  <c r="AF155" i="12"/>
  <c r="AG155" i="12"/>
  <c r="AE156" i="12"/>
  <c r="AF156" i="12"/>
  <c r="AG156" i="12"/>
  <c r="AE157" i="12"/>
  <c r="AF157" i="12"/>
  <c r="AG157" i="12"/>
  <c r="AE158" i="12"/>
  <c r="AF158" i="12"/>
  <c r="AG158" i="12"/>
  <c r="AE159" i="12"/>
  <c r="AF159" i="12"/>
  <c r="AG159" i="12"/>
  <c r="AE160" i="12"/>
  <c r="AF160" i="12"/>
  <c r="AG160" i="12"/>
  <c r="AE161" i="12"/>
  <c r="AF161" i="12"/>
  <c r="AG161" i="12"/>
  <c r="AE162" i="12"/>
  <c r="AF162" i="12"/>
  <c r="AG162" i="12"/>
  <c r="AE163" i="12"/>
  <c r="AF163" i="12"/>
  <c r="AG163" i="12"/>
  <c r="AE164" i="12"/>
  <c r="AF164" i="12"/>
  <c r="AG164" i="12"/>
  <c r="AE165" i="12"/>
  <c r="AF165" i="12"/>
  <c r="AG165" i="12"/>
  <c r="AE166" i="12"/>
  <c r="AF166" i="12"/>
  <c r="AG166" i="12"/>
  <c r="AE167" i="12"/>
  <c r="AF167" i="12"/>
  <c r="AG167" i="12"/>
  <c r="AE168" i="12"/>
  <c r="AF168" i="12"/>
  <c r="AG168" i="12"/>
  <c r="AE169" i="12"/>
  <c r="AF169" i="12"/>
  <c r="AG169" i="12"/>
  <c r="AE170" i="12"/>
  <c r="AF170" i="12"/>
  <c r="AG170" i="12"/>
  <c r="AE171" i="12"/>
  <c r="AF171" i="12"/>
  <c r="AG171" i="12"/>
  <c r="AE172" i="12"/>
  <c r="AF172" i="12"/>
  <c r="AG172" i="12"/>
  <c r="AE173" i="12"/>
  <c r="AF173" i="12"/>
  <c r="AG173" i="12"/>
  <c r="AE174" i="12"/>
  <c r="AF174" i="12"/>
  <c r="AG174" i="12"/>
  <c r="AE175" i="12"/>
  <c r="AF175" i="12"/>
  <c r="AG175" i="12"/>
  <c r="AE176" i="12"/>
  <c r="AF176" i="12"/>
  <c r="AG176" i="12"/>
  <c r="AE177" i="12"/>
  <c r="AF177" i="12"/>
  <c r="AG177" i="12"/>
  <c r="AE178" i="12"/>
  <c r="AF178" i="12"/>
  <c r="AG178" i="12"/>
  <c r="AE179" i="12"/>
  <c r="AF179" i="12"/>
  <c r="AG179" i="12"/>
  <c r="AE180" i="12"/>
  <c r="AF180" i="12"/>
  <c r="AG180" i="12"/>
  <c r="AE181" i="12"/>
  <c r="AF181" i="12"/>
  <c r="AG181" i="12"/>
  <c r="AE182" i="12"/>
  <c r="AF182" i="12"/>
  <c r="AG182" i="12"/>
  <c r="AE183" i="12"/>
  <c r="AF183" i="12"/>
  <c r="AG183" i="12"/>
  <c r="AE184" i="12"/>
  <c r="AF184" i="12"/>
  <c r="AG184" i="12"/>
  <c r="AE185" i="12"/>
  <c r="AF185" i="12"/>
  <c r="AG185" i="12"/>
  <c r="AE186" i="12"/>
  <c r="AF186" i="12"/>
  <c r="AG186" i="12"/>
  <c r="AE187" i="12"/>
  <c r="AF187" i="12"/>
  <c r="AG187" i="12"/>
  <c r="AE188" i="12"/>
  <c r="AF188" i="12"/>
  <c r="AG188" i="12"/>
  <c r="AE189" i="12"/>
  <c r="AF189" i="12"/>
  <c r="AG189" i="12"/>
  <c r="AE190" i="12"/>
  <c r="AF190" i="12"/>
  <c r="AG190" i="12"/>
  <c r="AE191" i="12"/>
  <c r="AF191" i="12"/>
  <c r="AG191" i="12"/>
  <c r="AE192" i="12"/>
  <c r="AF192" i="12"/>
  <c r="AG192" i="12"/>
  <c r="AE193" i="12"/>
  <c r="AF193" i="12"/>
  <c r="AG193" i="12"/>
  <c r="AE194" i="12"/>
  <c r="AF194" i="12"/>
  <c r="AG194" i="12"/>
  <c r="AE195" i="12"/>
  <c r="AF195" i="12"/>
  <c r="AG195" i="12"/>
  <c r="AE196" i="12"/>
  <c r="AF196" i="12"/>
  <c r="AG196" i="12"/>
  <c r="AE197" i="12"/>
  <c r="AF197" i="12"/>
  <c r="AG197" i="12"/>
  <c r="AE198" i="12"/>
  <c r="AF198" i="12"/>
  <c r="AG198" i="12"/>
  <c r="AE199" i="12"/>
  <c r="AF199" i="12"/>
  <c r="AG199" i="12"/>
  <c r="AE200" i="12"/>
  <c r="AF200" i="12"/>
  <c r="AG200" i="12"/>
  <c r="AE201" i="12"/>
  <c r="AF201" i="12"/>
  <c r="AG201" i="12"/>
  <c r="AE202" i="12"/>
  <c r="AF202" i="12"/>
  <c r="AG202" i="12"/>
  <c r="AE203" i="12"/>
  <c r="AF203" i="12"/>
  <c r="AG203" i="12"/>
  <c r="AE204" i="12"/>
  <c r="AF204" i="12"/>
  <c r="AG204" i="12"/>
  <c r="AE205" i="12"/>
  <c r="AF205" i="12"/>
  <c r="AG205" i="12"/>
  <c r="AE206" i="12"/>
  <c r="AF206" i="12"/>
  <c r="AG206" i="12"/>
  <c r="AE207" i="12"/>
  <c r="AF207" i="12"/>
  <c r="AG207" i="12"/>
  <c r="AE208" i="12"/>
  <c r="AF208" i="12"/>
  <c r="AG208" i="12"/>
  <c r="AE209" i="12"/>
  <c r="AF209" i="12"/>
  <c r="AG209" i="12"/>
  <c r="AE210" i="12"/>
  <c r="AF210" i="12"/>
  <c r="AG210" i="12"/>
  <c r="AE211" i="12"/>
  <c r="AF211" i="12"/>
  <c r="AG211" i="12"/>
  <c r="AE212" i="12"/>
  <c r="AF212" i="12"/>
  <c r="AG212" i="12"/>
  <c r="AE213" i="12"/>
  <c r="AF213" i="12"/>
  <c r="AG213" i="12"/>
  <c r="AE214" i="12"/>
  <c r="AF214" i="12"/>
  <c r="AG214" i="12"/>
  <c r="AE215" i="12"/>
  <c r="AF215" i="12"/>
  <c r="AG215" i="12"/>
  <c r="AE216" i="12"/>
  <c r="AF216" i="12"/>
  <c r="AG216" i="12"/>
  <c r="AE217" i="12"/>
  <c r="AF217" i="12"/>
  <c r="AG217" i="12"/>
  <c r="AE218" i="12"/>
  <c r="AF218" i="12"/>
  <c r="AG218" i="12"/>
  <c r="AE219" i="12"/>
  <c r="AF219" i="12"/>
  <c r="AG219" i="12"/>
  <c r="AE220" i="12"/>
  <c r="AF220" i="12"/>
  <c r="AG220" i="12"/>
  <c r="AE221" i="12"/>
  <c r="AF221" i="12"/>
  <c r="AG221" i="12"/>
  <c r="AE222" i="12"/>
  <c r="AF222" i="12"/>
  <c r="AG222" i="12"/>
  <c r="AE223" i="12"/>
  <c r="AF223" i="12"/>
  <c r="AG223" i="12"/>
  <c r="AE224" i="12"/>
  <c r="AF224" i="12"/>
  <c r="AG224" i="12"/>
  <c r="AE225" i="12"/>
  <c r="AF225" i="12"/>
  <c r="AG225" i="12"/>
  <c r="AE226" i="12"/>
  <c r="AF226" i="12"/>
  <c r="AG226" i="12"/>
  <c r="AE227" i="12"/>
  <c r="AF227" i="12"/>
  <c r="AG227" i="12"/>
  <c r="AE228" i="12"/>
  <c r="AF228" i="12"/>
  <c r="AG228" i="12"/>
  <c r="AE229" i="12"/>
  <c r="AF229" i="12"/>
  <c r="AG229" i="12"/>
  <c r="AE230" i="12"/>
  <c r="AF230" i="12"/>
  <c r="AG230" i="12"/>
  <c r="AE231" i="12"/>
  <c r="AF231" i="12"/>
  <c r="AG231" i="12"/>
  <c r="AE232" i="12"/>
  <c r="AF232" i="12"/>
  <c r="AG232" i="12"/>
  <c r="AE233" i="12"/>
  <c r="AF233" i="12"/>
  <c r="AG233" i="12"/>
  <c r="AE234" i="12"/>
  <c r="AF234" i="12"/>
  <c r="AG234" i="12"/>
  <c r="AE235" i="12"/>
  <c r="AF235" i="12"/>
  <c r="AG235" i="12"/>
  <c r="AE236" i="12"/>
  <c r="AF236" i="12"/>
  <c r="AG236" i="12"/>
  <c r="AE237" i="12"/>
  <c r="AF237" i="12"/>
  <c r="AG237" i="12"/>
  <c r="AE238" i="12"/>
  <c r="AF238" i="12"/>
  <c r="AG238" i="12"/>
  <c r="AE239" i="12"/>
  <c r="AF239" i="12"/>
  <c r="AG239" i="12"/>
  <c r="AE240" i="12"/>
  <c r="AF240" i="12"/>
  <c r="AG240" i="12"/>
  <c r="AE241" i="12"/>
  <c r="AF241" i="12"/>
  <c r="AG241" i="12"/>
  <c r="AE242" i="12"/>
  <c r="AF242" i="12"/>
  <c r="AG242" i="12"/>
  <c r="AE243" i="12"/>
  <c r="AF243" i="12"/>
  <c r="AG243" i="12"/>
  <c r="AE244" i="12"/>
  <c r="AF244" i="12"/>
  <c r="AG244" i="12"/>
  <c r="AE245" i="12"/>
  <c r="AF245" i="12"/>
  <c r="AG245" i="12"/>
  <c r="AE246" i="12"/>
  <c r="AF246" i="12"/>
  <c r="AG246" i="12"/>
  <c r="AE247" i="12"/>
  <c r="AF247" i="12"/>
  <c r="AG247" i="12"/>
  <c r="AE248" i="12"/>
  <c r="AF248" i="12"/>
  <c r="AG248" i="12"/>
  <c r="AE249" i="12"/>
  <c r="AF249" i="12"/>
  <c r="AG249" i="12"/>
  <c r="AE250" i="12"/>
  <c r="AF250" i="12"/>
  <c r="AG250" i="12"/>
  <c r="AE251" i="12"/>
  <c r="AF251" i="12"/>
  <c r="AG251" i="12"/>
  <c r="AE252" i="12"/>
  <c r="AF252" i="12"/>
  <c r="AG252" i="12"/>
  <c r="AE253" i="12"/>
  <c r="AF253" i="12"/>
  <c r="AG253" i="12"/>
  <c r="AE254" i="12"/>
  <c r="AF254" i="12"/>
  <c r="AG254" i="12"/>
  <c r="AE255" i="12"/>
  <c r="AF255" i="12"/>
  <c r="AG255" i="12"/>
  <c r="AE256" i="12"/>
  <c r="AF256" i="12"/>
  <c r="AG256" i="12"/>
  <c r="AE257" i="12"/>
  <c r="AF257" i="12"/>
  <c r="AG257" i="12"/>
  <c r="AE258" i="12"/>
  <c r="AF258" i="12"/>
  <c r="AG258" i="12"/>
  <c r="AE259" i="12"/>
  <c r="AF259" i="12"/>
  <c r="AG259" i="12"/>
  <c r="AE260" i="12"/>
  <c r="AF260" i="12"/>
  <c r="AG260" i="12"/>
  <c r="AE261" i="12"/>
  <c r="AF261" i="12"/>
  <c r="AG261" i="12"/>
  <c r="AE262" i="12"/>
  <c r="AF262" i="12"/>
  <c r="AG262" i="12"/>
  <c r="AE263" i="12"/>
  <c r="AF263" i="12"/>
  <c r="AG263" i="12"/>
  <c r="AE264" i="12"/>
  <c r="AF264" i="12"/>
  <c r="AG264" i="12"/>
  <c r="AE265" i="12"/>
  <c r="AF265" i="12"/>
  <c r="AG265" i="12"/>
  <c r="AE266" i="12"/>
  <c r="AF266" i="12"/>
  <c r="AG266" i="12"/>
  <c r="AE267" i="12"/>
  <c r="AF267" i="12"/>
  <c r="AG267" i="12"/>
  <c r="AE268" i="12"/>
  <c r="AF268" i="12"/>
  <c r="AG268" i="12"/>
  <c r="AE269" i="12"/>
  <c r="AF269" i="12"/>
  <c r="AG269" i="12"/>
  <c r="AE270" i="12"/>
  <c r="AF270" i="12"/>
  <c r="AG270" i="12"/>
  <c r="AE271" i="12"/>
  <c r="AF271" i="12"/>
  <c r="AG271" i="12"/>
  <c r="AE272" i="12"/>
  <c r="AF272" i="12"/>
  <c r="AG272" i="12"/>
  <c r="AE273" i="12"/>
  <c r="AF273" i="12"/>
  <c r="AG273" i="12"/>
  <c r="AE274" i="12"/>
  <c r="AF274" i="12"/>
  <c r="AG274" i="12"/>
  <c r="AE275" i="12"/>
  <c r="AF275" i="12"/>
  <c r="AG275" i="12"/>
  <c r="AE276" i="12"/>
  <c r="AF276" i="12"/>
  <c r="AG276" i="12"/>
  <c r="AE277" i="12"/>
  <c r="AF277" i="12"/>
  <c r="AG277" i="12"/>
  <c r="AE278" i="12"/>
  <c r="AF278" i="12"/>
  <c r="AG278" i="12"/>
  <c r="AE279" i="12"/>
  <c r="AF279" i="12"/>
  <c r="AG279" i="12"/>
  <c r="AE280" i="12"/>
  <c r="AF280" i="12"/>
  <c r="AG280" i="12"/>
  <c r="AE281" i="12"/>
  <c r="AF281" i="12"/>
  <c r="AG281" i="12"/>
  <c r="AE282" i="12"/>
  <c r="AF282" i="12"/>
  <c r="AG282" i="12"/>
  <c r="AE283" i="12"/>
  <c r="AF283" i="12"/>
  <c r="AG283" i="12"/>
  <c r="AE284" i="12"/>
  <c r="AF284" i="12"/>
  <c r="AG284" i="12"/>
  <c r="AE285" i="12"/>
  <c r="AF285" i="12"/>
  <c r="AG285" i="12"/>
  <c r="AE286" i="12"/>
  <c r="AF286" i="12"/>
  <c r="AG286" i="12"/>
  <c r="AE287" i="12"/>
  <c r="AF287" i="12"/>
  <c r="AG287" i="12"/>
  <c r="AE288" i="12"/>
  <c r="AF288" i="12"/>
  <c r="AG288" i="12"/>
  <c r="AE289" i="12"/>
  <c r="AF289" i="12"/>
  <c r="AG289" i="12"/>
  <c r="AE290" i="12"/>
  <c r="AF290" i="12"/>
  <c r="AG290" i="12"/>
  <c r="AE291" i="12"/>
  <c r="AF291" i="12"/>
  <c r="AG291" i="12"/>
  <c r="AE292" i="12"/>
  <c r="AF292" i="12"/>
  <c r="AG292" i="12"/>
  <c r="AE293" i="12"/>
  <c r="AF293" i="12"/>
  <c r="AG293" i="12"/>
  <c r="AE294" i="12"/>
  <c r="AF294" i="12"/>
  <c r="AG294" i="12"/>
  <c r="AE295" i="12"/>
  <c r="AF295" i="12"/>
  <c r="AG295" i="12"/>
  <c r="AE296" i="12"/>
  <c r="AF296" i="12"/>
  <c r="AG296" i="12"/>
  <c r="AE297" i="12"/>
  <c r="AF297" i="12"/>
  <c r="AG297" i="12"/>
  <c r="AE298" i="12"/>
  <c r="AF298" i="12"/>
  <c r="AG298" i="12"/>
  <c r="AE299" i="12"/>
  <c r="AF299" i="12"/>
  <c r="AG299" i="12"/>
  <c r="AE300" i="12"/>
  <c r="AF300" i="12"/>
  <c r="AG300" i="12"/>
  <c r="AE301" i="12"/>
  <c r="AF301" i="12"/>
  <c r="AG301" i="12"/>
  <c r="AE302" i="12"/>
  <c r="AF302" i="12"/>
  <c r="AG302" i="12"/>
  <c r="AE303" i="12"/>
  <c r="AF303" i="12"/>
  <c r="AG303" i="12"/>
  <c r="AE304" i="12"/>
  <c r="AF304" i="12"/>
  <c r="AG304" i="12"/>
  <c r="AE305" i="12"/>
  <c r="AF305" i="12"/>
  <c r="AG305" i="12"/>
  <c r="AE306" i="12"/>
  <c r="AF306" i="12"/>
  <c r="AG306" i="12"/>
  <c r="AE307" i="12"/>
  <c r="AF307" i="12"/>
  <c r="AG307" i="12"/>
  <c r="AE308" i="12"/>
  <c r="AF308" i="12"/>
  <c r="AG308" i="12"/>
  <c r="AE309" i="12"/>
  <c r="AF309" i="12"/>
  <c r="AG309" i="12"/>
  <c r="AE310" i="12"/>
  <c r="AF310" i="12"/>
  <c r="AG310" i="12"/>
  <c r="AE311" i="12"/>
  <c r="AF311" i="12"/>
  <c r="AG311" i="12"/>
  <c r="AE312" i="12"/>
  <c r="AF312" i="12"/>
  <c r="AG312" i="12"/>
  <c r="AE313" i="12"/>
  <c r="AF313" i="12"/>
  <c r="AG313" i="12"/>
  <c r="AE314" i="12"/>
  <c r="AF314" i="12"/>
  <c r="AG314" i="12"/>
  <c r="AE315" i="12"/>
  <c r="AF315" i="12"/>
  <c r="AG315" i="12"/>
  <c r="AE316" i="12"/>
  <c r="AF316" i="12"/>
  <c r="AG316" i="12"/>
  <c r="AE317" i="12"/>
  <c r="AF317" i="12"/>
  <c r="AG317" i="12"/>
  <c r="AE318" i="12"/>
  <c r="AF318" i="12"/>
  <c r="AG318" i="12"/>
  <c r="AE319" i="12"/>
  <c r="AF319" i="12"/>
  <c r="AG319" i="12"/>
  <c r="AE320" i="12"/>
  <c r="AF320" i="12"/>
  <c r="AG320" i="12"/>
  <c r="AE321" i="12"/>
  <c r="AF321" i="12"/>
  <c r="AG321" i="12"/>
  <c r="AE322" i="12"/>
  <c r="AF322" i="12"/>
  <c r="AG322" i="12"/>
  <c r="AE323" i="12"/>
  <c r="AF323" i="12"/>
  <c r="AG323" i="12"/>
  <c r="AE324" i="12"/>
  <c r="AF324" i="12"/>
  <c r="AG324" i="12"/>
  <c r="AE325" i="12"/>
  <c r="AF325" i="12"/>
  <c r="AG325" i="12"/>
  <c r="AE326" i="12"/>
  <c r="AF326" i="12"/>
  <c r="AG326" i="12"/>
  <c r="AE327" i="12"/>
  <c r="AF327" i="12"/>
  <c r="AG327" i="12"/>
  <c r="AE328" i="12"/>
  <c r="AF328" i="12"/>
  <c r="AG328" i="12"/>
  <c r="AE329" i="12"/>
  <c r="AF329" i="12"/>
  <c r="AG329" i="12"/>
  <c r="AE330" i="12"/>
  <c r="AF330" i="12"/>
  <c r="AG330" i="12"/>
  <c r="AE331" i="12"/>
  <c r="AF331" i="12"/>
  <c r="AG331" i="12"/>
  <c r="AE332" i="12"/>
  <c r="AF332" i="12"/>
  <c r="AG332" i="12"/>
  <c r="AE333" i="12"/>
  <c r="AF333" i="12"/>
  <c r="AG333" i="12"/>
  <c r="AE334" i="12"/>
  <c r="AF334" i="12"/>
  <c r="AG334" i="12"/>
  <c r="AE335" i="12"/>
  <c r="AF335" i="12"/>
  <c r="AG335" i="12"/>
  <c r="AE336" i="12"/>
  <c r="AF336" i="12"/>
  <c r="AG336" i="12"/>
  <c r="AE337" i="12"/>
  <c r="AF337" i="12"/>
  <c r="AG337" i="12"/>
  <c r="AE338" i="12"/>
  <c r="AF338" i="12"/>
  <c r="AG338" i="12"/>
  <c r="AE339" i="12"/>
  <c r="AF339" i="12"/>
  <c r="AG339" i="12"/>
  <c r="AE340" i="12"/>
  <c r="AF340" i="12"/>
  <c r="AG340" i="12"/>
  <c r="AE341" i="12"/>
  <c r="AF341" i="12"/>
  <c r="AG341" i="12"/>
  <c r="AE342" i="12"/>
  <c r="AF342" i="12"/>
  <c r="AG342" i="12"/>
  <c r="AE343" i="12"/>
  <c r="AF343" i="12"/>
  <c r="AG343" i="12"/>
  <c r="AE344" i="12"/>
  <c r="AF344" i="12"/>
  <c r="AG344" i="12"/>
  <c r="AE345" i="12"/>
  <c r="AF345" i="12"/>
  <c r="AG345" i="12"/>
  <c r="AE346" i="12"/>
  <c r="AF346" i="12"/>
  <c r="AG346" i="12"/>
  <c r="AE347" i="12"/>
  <c r="AF347" i="12"/>
  <c r="AG347" i="12"/>
  <c r="AE348" i="12"/>
  <c r="AF348" i="12"/>
  <c r="AG348" i="12"/>
  <c r="AE349" i="12"/>
  <c r="AF349" i="12"/>
  <c r="AG349" i="12"/>
  <c r="AE350" i="12"/>
  <c r="AF350" i="12"/>
  <c r="AG350" i="12"/>
  <c r="AE351" i="12"/>
  <c r="AF351" i="12"/>
  <c r="AG351" i="12"/>
  <c r="AE352" i="12"/>
  <c r="AF352" i="12"/>
  <c r="AG352" i="12"/>
  <c r="AE353" i="12"/>
  <c r="AF353" i="12"/>
  <c r="AG353" i="12"/>
  <c r="AE354" i="12"/>
  <c r="AF354" i="12"/>
  <c r="AG354" i="12"/>
  <c r="AE355" i="12"/>
  <c r="AF355" i="12"/>
  <c r="AG355" i="12"/>
  <c r="AE356" i="12"/>
  <c r="AF356" i="12"/>
  <c r="AG356" i="12"/>
  <c r="AE357" i="12"/>
  <c r="AF357" i="12"/>
  <c r="AG357" i="12"/>
  <c r="AE358" i="12"/>
  <c r="AF358" i="12"/>
  <c r="AG358" i="12"/>
  <c r="AE359" i="12"/>
  <c r="AF359" i="12"/>
  <c r="AG359" i="12"/>
  <c r="AE360" i="12"/>
  <c r="AF360" i="12"/>
  <c r="AG360" i="12"/>
  <c r="AE361" i="12"/>
  <c r="AF361" i="12"/>
  <c r="AG361" i="12"/>
  <c r="AE362" i="12"/>
  <c r="AF362" i="12"/>
  <c r="AG362" i="12"/>
  <c r="AE363" i="12"/>
  <c r="AF363" i="12"/>
  <c r="AG363" i="12"/>
  <c r="AE364" i="12"/>
  <c r="AF364" i="12"/>
  <c r="AG364" i="12"/>
  <c r="AE365" i="12"/>
  <c r="AF365" i="12"/>
  <c r="AG365" i="12"/>
  <c r="AE366" i="12"/>
  <c r="AF366" i="12"/>
  <c r="AG366" i="12"/>
  <c r="AE367" i="12"/>
  <c r="AF367" i="12"/>
  <c r="AG367" i="12"/>
  <c r="AE368" i="12"/>
  <c r="AF368" i="12"/>
  <c r="AG368" i="12"/>
  <c r="AE369" i="12"/>
  <c r="AF369" i="12"/>
  <c r="AG369" i="12"/>
  <c r="AE370" i="12"/>
  <c r="AF370" i="12"/>
  <c r="AG370" i="12"/>
  <c r="AE371" i="12"/>
  <c r="AF371" i="12"/>
  <c r="AG371" i="12"/>
  <c r="AE372" i="12"/>
  <c r="AF372" i="12"/>
  <c r="AG372" i="12"/>
  <c r="AE373" i="12"/>
  <c r="AF373" i="12"/>
  <c r="AG373" i="12"/>
  <c r="AE374" i="12"/>
  <c r="AF374" i="12"/>
  <c r="AG374" i="12"/>
  <c r="AE375" i="12"/>
  <c r="AF375" i="12"/>
  <c r="AG375" i="12"/>
  <c r="AE376" i="12"/>
  <c r="AF376" i="12"/>
  <c r="AG376" i="12"/>
  <c r="AE377" i="12"/>
  <c r="AF377" i="12"/>
  <c r="AG377" i="12"/>
  <c r="AE378" i="12"/>
  <c r="AF378" i="12"/>
  <c r="AG378" i="12"/>
  <c r="AE379" i="12"/>
  <c r="AF379" i="12"/>
  <c r="AG379" i="12"/>
  <c r="AE380" i="12"/>
  <c r="AF380" i="12"/>
  <c r="AG380" i="12"/>
  <c r="AE381" i="12"/>
  <c r="AF381" i="12"/>
  <c r="AG381" i="12"/>
  <c r="AE382" i="12"/>
  <c r="AF382" i="12"/>
  <c r="AG382" i="12"/>
  <c r="AE383" i="12"/>
  <c r="AF383" i="12"/>
  <c r="AG383" i="12"/>
  <c r="AE384" i="12"/>
  <c r="AF384" i="12"/>
  <c r="AG384" i="12"/>
  <c r="AE385" i="12"/>
  <c r="AF385" i="12"/>
  <c r="AG385" i="12"/>
  <c r="AE386" i="12"/>
  <c r="AF386" i="12"/>
  <c r="AG386" i="12"/>
  <c r="AE387" i="12"/>
  <c r="AF387" i="12"/>
  <c r="AG387" i="12"/>
  <c r="AE388" i="12"/>
  <c r="AF388" i="12"/>
  <c r="AG388" i="12"/>
  <c r="AE389" i="12"/>
  <c r="AF389" i="12"/>
  <c r="AG389" i="12"/>
  <c r="AE390" i="12"/>
  <c r="AF390" i="12"/>
  <c r="AG390" i="12"/>
  <c r="AE391" i="12"/>
  <c r="AF391" i="12"/>
  <c r="AG391" i="12"/>
  <c r="AE392" i="12"/>
  <c r="AF392" i="12"/>
  <c r="AG392" i="12"/>
  <c r="AE393" i="12"/>
  <c r="AF393" i="12"/>
  <c r="AG393" i="12"/>
  <c r="AE394" i="12"/>
  <c r="AF394" i="12"/>
  <c r="AG394" i="12"/>
  <c r="AE395" i="12"/>
  <c r="AF395" i="12"/>
  <c r="AG395" i="12"/>
  <c r="AE396" i="12"/>
  <c r="AF396" i="12"/>
  <c r="AG396" i="12"/>
  <c r="AE397" i="12"/>
  <c r="AF397" i="12"/>
  <c r="AG397" i="12"/>
  <c r="AE398" i="12"/>
  <c r="AF398" i="12"/>
  <c r="AG398" i="12"/>
  <c r="AE399" i="12"/>
  <c r="AF399" i="12"/>
  <c r="AG399" i="12"/>
  <c r="AE400" i="12"/>
  <c r="AF400" i="12"/>
  <c r="AG400" i="12"/>
  <c r="AE401" i="12"/>
  <c r="AF401" i="12"/>
  <c r="AG401" i="12"/>
  <c r="AE402" i="12"/>
  <c r="AF402" i="12"/>
  <c r="AG402" i="12"/>
  <c r="AE403" i="12"/>
  <c r="AF403" i="12"/>
  <c r="AG403" i="12"/>
  <c r="AE404" i="12"/>
  <c r="AF404" i="12"/>
  <c r="AG404" i="12"/>
  <c r="AE405" i="12"/>
  <c r="AF405" i="12"/>
  <c r="AG405" i="12"/>
  <c r="AE406" i="12"/>
  <c r="AF406" i="12"/>
  <c r="AG406" i="12"/>
  <c r="AE407" i="12"/>
  <c r="AF407" i="12"/>
  <c r="AG407" i="12"/>
  <c r="AE408" i="12"/>
  <c r="AF408" i="12"/>
  <c r="AG408" i="12"/>
  <c r="AE409" i="12"/>
  <c r="AF409" i="12"/>
  <c r="AG409" i="12"/>
  <c r="AE410" i="12"/>
  <c r="AF410" i="12"/>
  <c r="AG410" i="12"/>
  <c r="AE411" i="12"/>
  <c r="AF411" i="12"/>
  <c r="AG411" i="12"/>
  <c r="AE412" i="12"/>
  <c r="AF412" i="12"/>
  <c r="AG412" i="12"/>
  <c r="AE413" i="12"/>
  <c r="AF413" i="12"/>
  <c r="AG413" i="12"/>
  <c r="AE414" i="12"/>
  <c r="AF414" i="12"/>
  <c r="AG414" i="12"/>
  <c r="AE415" i="12"/>
  <c r="AF415" i="12"/>
  <c r="AG415" i="12"/>
  <c r="AE416" i="12"/>
  <c r="AF416" i="12"/>
  <c r="AG416" i="12"/>
  <c r="AE417" i="12"/>
  <c r="AF417" i="12"/>
  <c r="AG417" i="12"/>
  <c r="AE418" i="12"/>
  <c r="AF418" i="12"/>
  <c r="AG418" i="12"/>
  <c r="AE419" i="12"/>
  <c r="AF419" i="12"/>
  <c r="AG419" i="12"/>
  <c r="AE420" i="12"/>
  <c r="AF420" i="12"/>
  <c r="AG420" i="12"/>
  <c r="AE421" i="12"/>
  <c r="AF421" i="12"/>
  <c r="AG421" i="12"/>
  <c r="AE422" i="12"/>
  <c r="AF422" i="12"/>
  <c r="AG422" i="12"/>
  <c r="AE423" i="12"/>
  <c r="AF423" i="12"/>
  <c r="AG423" i="12"/>
  <c r="AE424" i="12"/>
  <c r="AF424" i="12"/>
  <c r="AG424" i="12"/>
  <c r="AE425" i="12"/>
  <c r="AF425" i="12"/>
  <c r="AG425" i="12"/>
  <c r="AE426" i="12"/>
  <c r="AF426" i="12"/>
  <c r="AG426" i="12"/>
  <c r="AE427" i="12"/>
  <c r="AF427" i="12"/>
  <c r="AG427" i="12"/>
  <c r="AE428" i="12"/>
  <c r="AF428" i="12"/>
  <c r="AG428" i="12"/>
  <c r="AE429" i="12"/>
  <c r="AF429" i="12"/>
  <c r="AG429" i="12"/>
  <c r="AE430" i="12"/>
  <c r="AF430" i="12"/>
  <c r="AG430" i="12"/>
  <c r="AE431" i="12"/>
  <c r="AF431" i="12"/>
  <c r="AG431" i="12"/>
  <c r="AE432" i="12"/>
  <c r="AF432" i="12"/>
  <c r="AG432" i="12"/>
  <c r="AE433" i="12"/>
  <c r="AF433" i="12"/>
  <c r="AG433" i="12"/>
  <c r="AE434" i="12"/>
  <c r="AF434" i="12"/>
  <c r="AG434" i="12"/>
  <c r="AE435" i="12"/>
  <c r="AF435" i="12"/>
  <c r="AG435" i="12"/>
  <c r="AE436" i="12"/>
  <c r="AF436" i="12"/>
  <c r="AG436" i="12"/>
  <c r="AE437" i="12"/>
  <c r="AF437" i="12"/>
  <c r="AG437" i="12"/>
  <c r="AE438" i="12"/>
  <c r="AF438" i="12"/>
  <c r="AG438" i="12"/>
  <c r="AE439" i="12"/>
  <c r="AF439" i="12"/>
  <c r="AG439" i="12"/>
  <c r="AE440" i="12"/>
  <c r="AF440" i="12"/>
  <c r="AG440" i="12"/>
  <c r="AE441" i="12"/>
  <c r="AF441" i="12"/>
  <c r="AG441" i="12"/>
  <c r="AE442" i="12"/>
  <c r="AF442" i="12"/>
  <c r="AG442" i="12"/>
  <c r="AE443" i="12"/>
  <c r="AF443" i="12"/>
  <c r="AG443" i="12"/>
  <c r="AE444" i="12"/>
  <c r="AF444" i="12"/>
  <c r="AG444" i="12"/>
  <c r="AE445" i="12"/>
  <c r="AF445" i="12"/>
  <c r="AG445" i="12"/>
  <c r="AE446" i="12"/>
  <c r="AF446" i="12"/>
  <c r="AG446" i="12"/>
  <c r="AE447" i="12"/>
  <c r="AF447" i="12"/>
  <c r="AG447" i="12"/>
  <c r="AE448" i="12"/>
  <c r="AF448" i="12"/>
  <c r="AG448" i="12"/>
  <c r="AE449" i="12"/>
  <c r="AF449" i="12"/>
  <c r="AG449" i="12"/>
  <c r="AE450" i="12"/>
  <c r="AF450" i="12"/>
  <c r="AG450" i="12"/>
  <c r="AE451" i="12"/>
  <c r="AF451" i="12"/>
  <c r="AG451" i="12"/>
  <c r="AE452" i="12"/>
  <c r="AF452" i="12"/>
  <c r="AG452" i="12"/>
  <c r="AE453" i="12"/>
  <c r="AF453" i="12"/>
  <c r="AG453" i="12"/>
  <c r="AE454" i="12"/>
  <c r="AF454" i="12"/>
  <c r="AG454" i="12"/>
  <c r="AE455" i="12"/>
  <c r="AF455" i="12"/>
  <c r="AG455" i="12"/>
  <c r="AE456" i="12"/>
  <c r="AF456" i="12"/>
  <c r="AG456" i="12"/>
  <c r="AE457" i="12"/>
  <c r="AF457" i="12"/>
  <c r="AG457" i="12"/>
  <c r="AE458" i="12"/>
  <c r="AF458" i="12"/>
  <c r="AG458" i="12"/>
  <c r="AE459" i="12"/>
  <c r="AF459" i="12"/>
  <c r="AG459" i="12"/>
  <c r="AE460" i="12"/>
  <c r="AF460" i="12"/>
  <c r="AG460" i="12"/>
  <c r="AE461" i="12"/>
  <c r="AF461" i="12"/>
  <c r="AG461" i="12"/>
  <c r="AE462" i="12"/>
  <c r="AF462" i="12"/>
  <c r="AG462" i="12"/>
  <c r="AE463" i="12"/>
  <c r="AF463" i="12"/>
  <c r="AG463" i="12"/>
  <c r="AE464" i="12"/>
  <c r="AF464" i="12"/>
  <c r="AG464" i="12"/>
  <c r="AE465" i="12"/>
  <c r="AF465" i="12"/>
  <c r="AG465" i="12"/>
  <c r="AE466" i="12"/>
  <c r="AF466" i="12"/>
  <c r="AG466" i="12"/>
  <c r="AE467" i="12"/>
  <c r="AF467" i="12"/>
  <c r="AG467" i="12"/>
  <c r="AE468" i="12"/>
  <c r="AF468" i="12"/>
  <c r="AG468" i="12"/>
  <c r="AE469" i="12"/>
  <c r="AF469" i="12"/>
  <c r="AG469" i="12"/>
  <c r="AE470" i="12"/>
  <c r="AF470" i="12"/>
  <c r="AG470" i="12"/>
  <c r="AE471" i="12"/>
  <c r="AF471" i="12"/>
  <c r="AG471" i="12"/>
  <c r="AE472" i="12"/>
  <c r="AF472" i="12"/>
  <c r="AG472" i="12"/>
  <c r="AE473" i="12"/>
  <c r="AF473" i="12"/>
  <c r="AG473" i="12"/>
  <c r="AE474" i="12"/>
  <c r="AF474" i="12"/>
  <c r="AG474" i="12"/>
  <c r="AE475" i="12"/>
  <c r="AF475" i="12"/>
  <c r="AG475" i="12"/>
  <c r="AE476" i="12"/>
  <c r="AF476" i="12"/>
  <c r="AG476" i="12"/>
  <c r="AE477" i="12"/>
  <c r="AF477" i="12"/>
  <c r="AG477" i="12"/>
  <c r="AE478" i="12"/>
  <c r="AF478" i="12"/>
  <c r="AG478" i="12"/>
  <c r="AE479" i="12"/>
  <c r="AF479" i="12"/>
  <c r="AG479" i="12"/>
  <c r="AE480" i="12"/>
  <c r="AF480" i="12"/>
  <c r="AG480" i="12"/>
  <c r="AE481" i="12"/>
  <c r="AF481" i="12"/>
  <c r="AG481" i="12"/>
  <c r="AE482" i="12"/>
  <c r="AF482" i="12"/>
  <c r="AG482" i="12"/>
  <c r="AE483" i="12"/>
  <c r="AF483" i="12"/>
  <c r="AG483" i="12"/>
  <c r="AE484" i="12"/>
  <c r="AF484" i="12"/>
  <c r="AG484" i="12"/>
  <c r="AE485" i="12"/>
  <c r="AF485" i="12"/>
  <c r="AG485" i="12"/>
  <c r="AE486" i="12"/>
  <c r="AF486" i="12"/>
  <c r="AG486" i="12"/>
  <c r="AE487" i="12"/>
  <c r="AF487" i="12"/>
  <c r="AG487" i="12"/>
  <c r="AE488" i="12"/>
  <c r="AF488" i="12"/>
  <c r="AG488" i="12"/>
  <c r="AE489" i="12"/>
  <c r="AF489" i="12"/>
  <c r="AG489" i="12"/>
  <c r="AE490" i="12"/>
  <c r="AF490" i="12"/>
  <c r="AG490" i="12"/>
  <c r="AE491" i="12"/>
  <c r="AF491" i="12"/>
  <c r="AG491" i="12"/>
  <c r="AE492" i="12"/>
  <c r="AF492" i="12"/>
  <c r="AG492" i="12"/>
  <c r="AE493" i="12"/>
  <c r="AF493" i="12"/>
  <c r="AG493" i="12"/>
  <c r="AE494" i="12"/>
  <c r="AF494" i="12"/>
  <c r="AG494" i="12"/>
  <c r="AE495" i="12"/>
  <c r="AF495" i="12"/>
  <c r="AG495" i="12"/>
  <c r="AE496" i="12"/>
  <c r="AF496" i="12"/>
  <c r="AG496" i="12"/>
  <c r="AE497" i="12"/>
  <c r="AF497" i="12"/>
  <c r="AG497" i="12"/>
  <c r="AE498" i="12"/>
  <c r="AF498" i="12"/>
  <c r="AG498" i="12"/>
  <c r="AE499" i="12"/>
  <c r="AF499" i="12"/>
  <c r="AG499" i="12"/>
  <c r="AE500" i="12"/>
  <c r="AF500" i="12"/>
  <c r="AG500" i="12"/>
  <c r="AE501" i="12"/>
  <c r="AF501" i="12"/>
  <c r="AG501" i="12"/>
  <c r="AE502" i="12"/>
  <c r="AF502" i="12"/>
  <c r="AG502" i="12"/>
  <c r="AE503" i="12"/>
  <c r="AF503" i="12"/>
  <c r="AG503" i="12"/>
  <c r="AE504" i="12"/>
  <c r="AF504" i="12"/>
  <c r="AG504" i="12"/>
  <c r="AE505" i="12"/>
  <c r="AF505" i="12"/>
  <c r="AG505" i="12"/>
  <c r="AE506" i="12"/>
  <c r="AF506" i="12"/>
  <c r="AG506" i="12"/>
  <c r="AE507" i="12"/>
  <c r="AF507" i="12"/>
  <c r="AG507" i="12"/>
  <c r="AE508" i="12"/>
  <c r="AF508" i="12"/>
  <c r="AG508" i="12"/>
  <c r="AE509" i="12"/>
  <c r="AF509" i="12"/>
  <c r="AG509" i="12"/>
  <c r="AE510" i="12"/>
  <c r="AF510" i="12"/>
  <c r="AG510" i="12"/>
  <c r="AE511" i="12"/>
  <c r="AF511" i="12"/>
  <c r="AG511" i="12"/>
  <c r="AE512" i="12"/>
  <c r="AF512" i="12"/>
  <c r="AG512" i="12"/>
  <c r="AE513" i="12"/>
  <c r="AF513" i="12"/>
  <c r="AG513" i="12"/>
  <c r="AE514" i="12"/>
  <c r="AF514" i="12"/>
  <c r="AG514" i="12"/>
  <c r="AE515" i="12"/>
  <c r="AF515" i="12"/>
  <c r="AG515" i="12"/>
  <c r="AE516" i="12"/>
  <c r="AF516" i="12"/>
  <c r="AG516" i="12"/>
  <c r="AE517" i="12"/>
  <c r="AF517" i="12"/>
  <c r="AG517" i="12"/>
  <c r="AE518" i="12"/>
  <c r="AF518" i="12"/>
  <c r="AG518" i="12"/>
  <c r="AE519" i="12"/>
  <c r="AF519" i="12"/>
  <c r="AG519" i="12"/>
  <c r="AE520" i="12"/>
  <c r="AF520" i="12"/>
  <c r="AG520" i="12"/>
  <c r="AE521" i="12"/>
  <c r="AF521" i="12"/>
  <c r="AG521" i="12"/>
  <c r="AE522" i="12"/>
  <c r="AF522" i="12"/>
  <c r="AG522" i="12"/>
  <c r="AE523" i="12"/>
  <c r="AF523" i="12"/>
  <c r="AG523" i="12"/>
  <c r="AE524" i="12"/>
  <c r="AF524" i="12"/>
  <c r="AG524" i="12"/>
  <c r="AE525" i="12"/>
  <c r="AF525" i="12"/>
  <c r="AG525" i="12"/>
  <c r="AE526" i="12"/>
  <c r="AF526" i="12"/>
  <c r="AG526" i="12"/>
  <c r="AE527" i="12"/>
  <c r="AF527" i="12"/>
  <c r="AG527" i="12"/>
  <c r="AE528" i="12"/>
  <c r="AF528" i="12"/>
  <c r="AG528" i="12"/>
  <c r="AE529" i="12"/>
  <c r="AF529" i="12"/>
  <c r="AG529" i="12"/>
  <c r="AE530" i="12"/>
  <c r="AF530" i="12"/>
  <c r="AG530" i="12"/>
  <c r="AE531" i="12"/>
  <c r="AF531" i="12"/>
  <c r="AG531" i="12"/>
  <c r="AE532" i="12"/>
  <c r="AF532" i="12"/>
  <c r="AG532" i="12"/>
  <c r="AE533" i="12"/>
  <c r="AF533" i="12"/>
  <c r="AG533" i="12"/>
  <c r="AE534" i="12"/>
  <c r="AF534" i="12"/>
  <c r="AG534" i="12"/>
  <c r="AE535" i="12"/>
  <c r="AF535" i="12"/>
  <c r="AG535" i="12"/>
  <c r="AE536" i="12"/>
  <c r="AF536" i="12"/>
  <c r="AG536" i="12"/>
  <c r="AE537" i="12"/>
  <c r="AF537" i="12"/>
  <c r="AG537" i="12"/>
  <c r="AE538" i="12"/>
  <c r="AF538" i="12"/>
  <c r="AG538" i="12"/>
  <c r="AE539" i="12"/>
  <c r="AF539" i="12"/>
  <c r="AG539" i="12"/>
  <c r="AE540" i="12"/>
  <c r="AF540" i="12"/>
  <c r="AG540" i="12"/>
  <c r="AE541" i="12"/>
  <c r="AF541" i="12"/>
  <c r="AG541" i="12"/>
  <c r="AE542" i="12"/>
  <c r="AF542" i="12"/>
  <c r="AG542" i="12"/>
  <c r="AE543" i="12"/>
  <c r="AF543" i="12"/>
  <c r="AG543" i="12"/>
  <c r="AE544" i="12"/>
  <c r="AF544" i="12"/>
  <c r="AG544" i="12"/>
  <c r="AE545" i="12"/>
  <c r="AF545" i="12"/>
  <c r="AG545" i="12"/>
  <c r="AE546" i="12"/>
  <c r="AF546" i="12"/>
  <c r="AG546" i="12"/>
  <c r="AE547" i="12"/>
  <c r="AF547" i="12"/>
  <c r="AG547" i="12"/>
  <c r="AE548" i="12"/>
  <c r="AF548" i="12"/>
  <c r="AG548" i="12"/>
  <c r="AE549" i="12"/>
  <c r="AF549" i="12"/>
  <c r="AG549" i="12"/>
  <c r="AE550" i="12"/>
  <c r="AF550" i="12"/>
  <c r="AG550" i="12"/>
  <c r="AE551" i="12"/>
  <c r="AF551" i="12"/>
  <c r="AG551" i="12"/>
  <c r="AE552" i="12"/>
  <c r="AF552" i="12"/>
  <c r="AG552" i="12"/>
  <c r="AE553" i="12"/>
  <c r="AF553" i="12"/>
  <c r="AG553" i="12"/>
  <c r="AE554" i="12"/>
  <c r="AF554" i="12"/>
  <c r="AG554" i="12"/>
  <c r="AE555" i="12"/>
  <c r="AF555" i="12"/>
  <c r="AG555" i="12"/>
  <c r="AE556" i="12"/>
  <c r="AF556" i="12"/>
  <c r="AG556" i="12"/>
  <c r="AE557" i="12"/>
  <c r="AF557" i="12"/>
  <c r="AG557" i="12"/>
  <c r="AE558" i="12"/>
  <c r="AF558" i="12"/>
  <c r="AG558" i="12"/>
  <c r="AE559" i="12"/>
  <c r="AF559" i="12"/>
  <c r="AG559" i="12"/>
  <c r="AE560" i="12"/>
  <c r="AF560" i="12"/>
  <c r="AG560" i="12"/>
  <c r="AE561" i="12"/>
  <c r="AF561" i="12"/>
  <c r="AG561" i="12"/>
  <c r="AE562" i="12"/>
  <c r="AF562" i="12"/>
  <c r="AG562" i="12"/>
  <c r="AE563" i="12"/>
  <c r="AF563" i="12"/>
  <c r="AG563" i="12"/>
  <c r="AE564" i="12"/>
  <c r="AF564" i="12"/>
  <c r="AG564" i="12"/>
  <c r="AE565" i="12"/>
  <c r="AF565" i="12"/>
  <c r="AG565" i="12"/>
  <c r="AE566" i="12"/>
  <c r="AF566" i="12"/>
  <c r="AG566" i="12"/>
  <c r="AE567" i="12"/>
  <c r="AF567" i="12"/>
  <c r="AG567" i="12"/>
  <c r="AE568" i="12"/>
  <c r="AF568" i="12"/>
  <c r="AG568" i="12"/>
  <c r="AE569" i="12"/>
  <c r="AF569" i="12"/>
  <c r="AG569" i="12"/>
  <c r="AE570" i="12"/>
  <c r="AF570" i="12"/>
  <c r="AG570" i="12"/>
  <c r="AE571" i="12"/>
  <c r="AF571" i="12"/>
  <c r="AG571" i="12"/>
  <c r="AE572" i="12"/>
  <c r="AF572" i="12"/>
  <c r="AG572" i="12"/>
  <c r="AE573" i="12"/>
  <c r="AF573" i="12"/>
  <c r="AG573" i="12"/>
  <c r="AE574" i="12"/>
  <c r="AF574" i="12"/>
  <c r="AG574" i="12"/>
  <c r="AE575" i="12"/>
  <c r="AF575" i="12"/>
  <c r="AG575" i="12"/>
  <c r="AE576" i="12"/>
  <c r="AF576" i="12"/>
  <c r="AG576" i="12"/>
  <c r="AE577" i="12"/>
  <c r="AF577" i="12"/>
  <c r="AG577" i="12"/>
  <c r="AE578" i="12"/>
  <c r="AF578" i="12"/>
  <c r="AG578" i="12"/>
  <c r="AE579" i="12"/>
  <c r="AF579" i="12"/>
  <c r="AG579" i="12"/>
  <c r="AE580" i="12"/>
  <c r="AF580" i="12"/>
  <c r="AG580" i="12"/>
  <c r="AE581" i="12"/>
  <c r="AF581" i="12"/>
  <c r="AG581" i="12"/>
  <c r="AE582" i="12"/>
  <c r="AF582" i="12"/>
  <c r="AG582" i="12"/>
  <c r="AE583" i="12"/>
  <c r="AF583" i="12"/>
  <c r="AG583" i="12"/>
  <c r="AE584" i="12"/>
  <c r="AF584" i="12"/>
  <c r="AG584" i="12"/>
  <c r="AE585" i="12"/>
  <c r="AF585" i="12"/>
  <c r="AG585" i="12"/>
  <c r="AE586" i="12"/>
  <c r="AF586" i="12"/>
  <c r="AG586" i="12"/>
  <c r="AE587" i="12"/>
  <c r="AF587" i="12"/>
  <c r="AG587" i="12"/>
  <c r="AE588" i="12"/>
  <c r="AF588" i="12"/>
  <c r="AG588" i="12"/>
  <c r="AE589" i="12"/>
  <c r="AF589" i="12"/>
  <c r="AG589" i="12"/>
  <c r="AE590" i="12"/>
  <c r="AF590" i="12"/>
  <c r="AG590" i="12"/>
  <c r="AE591" i="12"/>
  <c r="AF591" i="12"/>
  <c r="AG591" i="12"/>
  <c r="AE592" i="12"/>
  <c r="AF592" i="12"/>
  <c r="AG592" i="12"/>
  <c r="AE593" i="12"/>
  <c r="AF593" i="12"/>
  <c r="AG593" i="12"/>
  <c r="AE594" i="12"/>
  <c r="AF594" i="12"/>
  <c r="AG594" i="12"/>
  <c r="AE595" i="12"/>
  <c r="AF595" i="12"/>
  <c r="AG595" i="12"/>
  <c r="AE596" i="12"/>
  <c r="AF596" i="12"/>
  <c r="AG596" i="12"/>
  <c r="AE597" i="12"/>
  <c r="AF597" i="12"/>
  <c r="AG597" i="12"/>
  <c r="AE598" i="12"/>
  <c r="AF598" i="12"/>
  <c r="AG598" i="12"/>
  <c r="AE599" i="12"/>
  <c r="AF599" i="12"/>
  <c r="AG599" i="12"/>
  <c r="AE600" i="12"/>
  <c r="AF600" i="12"/>
  <c r="AG600" i="12"/>
  <c r="AE601" i="12"/>
  <c r="AF601" i="12"/>
  <c r="AG601" i="12"/>
  <c r="AE602" i="12"/>
  <c r="AF602" i="12"/>
  <c r="AG602" i="12"/>
  <c r="AE603" i="12"/>
  <c r="AF603" i="12"/>
  <c r="AG603" i="12"/>
  <c r="AE604" i="12"/>
  <c r="AF604" i="12"/>
  <c r="AG604" i="12"/>
  <c r="AE605" i="12"/>
  <c r="AF605" i="12"/>
  <c r="AG605" i="12"/>
  <c r="AE606" i="12"/>
  <c r="AF606" i="12"/>
  <c r="AG606" i="12"/>
  <c r="AE607" i="12"/>
  <c r="AF607" i="12"/>
  <c r="AG607" i="12"/>
  <c r="AE608" i="12"/>
  <c r="AF608" i="12"/>
  <c r="AG608" i="12"/>
  <c r="AE609" i="12"/>
  <c r="AF609" i="12"/>
  <c r="AG609" i="12"/>
  <c r="AE610" i="12"/>
  <c r="AF610" i="12"/>
  <c r="AG610" i="12"/>
  <c r="AE611" i="12"/>
  <c r="AF611" i="12"/>
  <c r="AG611" i="12"/>
  <c r="AE612" i="12"/>
  <c r="AF612" i="12"/>
  <c r="AG612" i="12"/>
  <c r="AE613" i="12"/>
  <c r="AF613" i="12"/>
  <c r="AG613" i="12"/>
  <c r="AE614" i="12"/>
  <c r="AF614" i="12"/>
  <c r="AG614" i="12"/>
  <c r="AE615" i="12"/>
  <c r="AF615" i="12"/>
  <c r="AG615" i="12"/>
  <c r="AE616" i="12"/>
  <c r="AF616" i="12"/>
  <c r="AG616" i="12"/>
  <c r="AE617" i="12"/>
  <c r="AF617" i="12"/>
  <c r="AG617" i="12"/>
  <c r="AE618" i="12"/>
  <c r="AF618" i="12"/>
  <c r="AG618" i="12"/>
  <c r="AE619" i="12"/>
  <c r="AF619" i="12"/>
  <c r="AG619" i="12"/>
  <c r="AE620" i="12"/>
  <c r="AF620" i="12"/>
  <c r="AG620" i="12"/>
  <c r="AE621" i="12"/>
  <c r="AF621" i="12"/>
  <c r="AG621" i="12"/>
  <c r="AE622" i="12"/>
  <c r="AF622" i="12"/>
  <c r="AG622" i="12"/>
  <c r="AE623" i="12"/>
  <c r="AF623" i="12"/>
  <c r="AG623" i="12"/>
  <c r="AE624" i="12"/>
  <c r="AF624" i="12"/>
  <c r="AG624" i="12"/>
  <c r="AE625" i="12"/>
  <c r="AF625" i="12"/>
  <c r="AG625" i="12"/>
  <c r="AE626" i="12"/>
  <c r="AF626" i="12"/>
  <c r="AG626" i="12"/>
  <c r="AE627" i="12"/>
  <c r="AF627" i="12"/>
  <c r="AG627" i="12"/>
  <c r="AE628" i="12"/>
  <c r="AF628" i="12"/>
  <c r="AG628" i="12"/>
  <c r="AE629" i="12"/>
  <c r="AF629" i="12"/>
  <c r="AG629" i="12"/>
  <c r="AE630" i="12"/>
  <c r="AF630" i="12"/>
  <c r="AG630" i="12"/>
  <c r="AE631" i="12"/>
  <c r="AF631" i="12"/>
  <c r="AG631" i="12"/>
  <c r="AE632" i="12"/>
  <c r="AF632" i="12"/>
  <c r="AG632" i="12"/>
  <c r="AE633" i="12"/>
  <c r="AF633" i="12"/>
  <c r="AG633" i="12"/>
  <c r="AE634" i="12"/>
  <c r="AF634" i="12"/>
  <c r="AG634" i="12"/>
  <c r="AE635" i="12"/>
  <c r="AF635" i="12"/>
  <c r="AG635" i="12"/>
  <c r="AE636" i="12"/>
  <c r="AF636" i="12"/>
  <c r="AG636" i="12"/>
  <c r="AE637" i="12"/>
  <c r="AF637" i="12"/>
  <c r="AG637" i="12"/>
  <c r="AE638" i="12"/>
  <c r="AF638" i="12"/>
  <c r="AG638" i="12"/>
  <c r="AE639" i="12"/>
  <c r="AF639" i="12"/>
  <c r="AG639" i="12"/>
  <c r="AE640" i="12"/>
  <c r="AF640" i="12"/>
  <c r="AG640" i="12"/>
  <c r="AE641" i="12"/>
  <c r="AF641" i="12"/>
  <c r="AG641" i="12"/>
  <c r="AE642" i="12"/>
  <c r="AF642" i="12"/>
  <c r="AG642" i="12"/>
  <c r="AE643" i="12"/>
  <c r="AF643" i="12"/>
  <c r="AG643" i="12"/>
  <c r="AE644" i="12"/>
  <c r="AF644" i="12"/>
  <c r="AG644" i="12"/>
  <c r="AE645" i="12"/>
  <c r="AF645" i="12"/>
  <c r="AG645" i="12"/>
  <c r="AE646" i="12"/>
  <c r="AF646" i="12"/>
  <c r="AG646" i="12"/>
  <c r="AE647" i="12"/>
  <c r="AF647" i="12"/>
  <c r="AG647" i="12"/>
  <c r="AE648" i="12"/>
  <c r="AF648" i="12"/>
  <c r="AG648" i="12"/>
  <c r="AE649" i="12"/>
  <c r="AF649" i="12"/>
  <c r="AG649" i="12"/>
  <c r="AE650" i="12"/>
  <c r="AF650" i="12"/>
  <c r="AG650" i="12"/>
  <c r="AE651" i="12"/>
  <c r="AF651" i="12"/>
  <c r="AG651" i="12"/>
  <c r="AE652" i="12"/>
  <c r="AF652" i="12"/>
  <c r="AG652" i="12"/>
  <c r="AE653" i="12"/>
  <c r="AF653" i="12"/>
  <c r="AG653" i="12"/>
  <c r="AE654" i="12"/>
  <c r="AF654" i="12"/>
  <c r="AG654" i="12"/>
  <c r="AE655" i="12"/>
  <c r="AF655" i="12"/>
  <c r="AG655" i="12"/>
  <c r="AE656" i="12"/>
  <c r="AF656" i="12"/>
  <c r="AG656" i="12"/>
  <c r="AE657" i="12"/>
  <c r="AF657" i="12"/>
  <c r="AG657" i="12"/>
  <c r="AE658" i="12"/>
  <c r="AF658" i="12"/>
  <c r="AG658" i="12"/>
  <c r="AE659" i="12"/>
  <c r="AF659" i="12"/>
  <c r="AG659" i="12"/>
  <c r="AE660" i="12"/>
  <c r="AF660" i="12"/>
  <c r="AG660" i="12"/>
  <c r="AE661" i="12"/>
  <c r="AF661" i="12"/>
  <c r="AG661" i="12"/>
  <c r="AE662" i="12"/>
  <c r="AF662" i="12"/>
  <c r="AG662" i="12"/>
  <c r="AE663" i="12"/>
  <c r="AF663" i="12"/>
  <c r="AG663" i="12"/>
  <c r="AE664" i="12"/>
  <c r="AF664" i="12"/>
  <c r="AG664" i="12"/>
  <c r="AE665" i="12"/>
  <c r="AF665" i="12"/>
  <c r="AG665" i="12"/>
  <c r="AE666" i="12"/>
  <c r="AF666" i="12"/>
  <c r="AG666" i="12"/>
  <c r="AE667" i="12"/>
  <c r="AF667" i="12"/>
  <c r="AG667" i="12"/>
  <c r="AE668" i="12"/>
  <c r="AF668" i="12"/>
  <c r="AG668" i="12"/>
  <c r="AE669" i="12"/>
  <c r="AF669" i="12"/>
  <c r="AG669" i="12"/>
  <c r="AE670" i="12"/>
  <c r="AF670" i="12"/>
  <c r="AG670" i="12"/>
  <c r="AE671" i="12"/>
  <c r="AF671" i="12"/>
  <c r="AG671" i="12"/>
  <c r="AE672" i="12"/>
  <c r="AF672" i="12"/>
  <c r="AG672" i="12"/>
  <c r="AE673" i="12"/>
  <c r="AF673" i="12"/>
  <c r="AG673" i="12"/>
  <c r="AE674" i="12"/>
  <c r="AF674" i="12"/>
  <c r="AG674" i="12"/>
  <c r="AE675" i="12"/>
  <c r="AF675" i="12"/>
  <c r="AG675" i="12"/>
  <c r="AE676" i="12"/>
  <c r="AF676" i="12"/>
  <c r="AG676" i="12"/>
  <c r="AE677" i="12"/>
  <c r="AF677" i="12"/>
  <c r="AG677" i="12"/>
  <c r="AE678" i="12"/>
  <c r="AF678" i="12"/>
  <c r="AG678" i="12"/>
  <c r="AE679" i="12"/>
  <c r="AF679" i="12"/>
  <c r="AG679" i="12"/>
  <c r="AE680" i="12"/>
  <c r="AF680" i="12"/>
  <c r="AG680" i="12"/>
  <c r="AE681" i="12"/>
  <c r="AF681" i="12"/>
  <c r="AG681" i="12"/>
  <c r="AE682" i="12"/>
  <c r="AF682" i="12"/>
  <c r="AG682" i="12"/>
  <c r="AE683" i="12"/>
  <c r="AF683" i="12"/>
  <c r="AG683" i="12"/>
  <c r="AE684" i="12"/>
  <c r="AF684" i="12"/>
  <c r="AG684" i="12"/>
  <c r="AE685" i="12"/>
  <c r="AF685" i="12"/>
  <c r="AG685" i="12"/>
  <c r="AE686" i="12"/>
  <c r="AF686" i="12"/>
  <c r="AG686" i="12"/>
  <c r="AE687" i="12"/>
  <c r="AF687" i="12"/>
  <c r="AG687" i="12"/>
  <c r="AE688" i="12"/>
  <c r="AF688" i="12"/>
  <c r="AG688" i="12"/>
  <c r="AE689" i="12"/>
  <c r="AF689" i="12"/>
  <c r="AG689" i="12"/>
  <c r="AE690" i="12"/>
  <c r="AF690" i="12"/>
  <c r="AG690" i="12"/>
  <c r="AE691" i="12"/>
  <c r="AF691" i="12"/>
  <c r="AG691" i="12"/>
  <c r="AE692" i="12"/>
  <c r="AF692" i="12"/>
  <c r="AG692" i="12"/>
  <c r="AE693" i="12"/>
  <c r="AF693" i="12"/>
  <c r="AG693" i="12"/>
  <c r="AE694" i="12"/>
  <c r="AF694" i="12"/>
  <c r="AG694" i="12"/>
  <c r="AE695" i="12"/>
  <c r="AF695" i="12"/>
  <c r="AG695" i="12"/>
  <c r="AE696" i="12"/>
  <c r="AF696" i="12"/>
  <c r="AG696" i="12"/>
  <c r="AE697" i="12"/>
  <c r="AF697" i="12"/>
  <c r="AG697" i="12"/>
  <c r="AE698" i="12"/>
  <c r="AF698" i="12"/>
  <c r="AG698" i="12"/>
  <c r="AE699" i="12"/>
  <c r="AF699" i="12"/>
  <c r="AG699" i="12"/>
  <c r="AE700" i="12"/>
  <c r="AF700" i="12"/>
  <c r="AG700" i="12"/>
  <c r="AE701" i="12"/>
  <c r="AF701" i="12"/>
  <c r="AG701" i="12"/>
  <c r="AE702" i="12"/>
  <c r="AF702" i="12"/>
  <c r="AG702" i="12"/>
  <c r="AE703" i="12"/>
  <c r="AF703" i="12"/>
  <c r="AG703" i="12"/>
  <c r="AE704" i="12"/>
  <c r="AF704" i="12"/>
  <c r="AG704" i="12"/>
  <c r="AE705" i="12"/>
  <c r="AF705" i="12"/>
  <c r="AG705" i="12"/>
  <c r="AE706" i="12"/>
  <c r="AF706" i="12"/>
  <c r="AG706" i="12"/>
  <c r="AE707" i="12"/>
  <c r="AF707" i="12"/>
  <c r="AG707" i="12"/>
  <c r="AE708" i="12"/>
  <c r="AF708" i="12"/>
  <c r="AG708" i="12"/>
  <c r="AE709" i="12"/>
  <c r="AF709" i="12"/>
  <c r="AG709" i="12"/>
  <c r="AE710" i="12"/>
  <c r="AF710" i="12"/>
  <c r="AG710" i="12"/>
  <c r="AE711" i="12"/>
  <c r="AF711" i="12"/>
  <c r="AG711" i="12"/>
  <c r="AE712" i="12"/>
  <c r="AF712" i="12"/>
  <c r="AG712" i="12"/>
  <c r="AE713" i="12"/>
  <c r="AF713" i="12"/>
  <c r="AG713" i="12"/>
  <c r="AE714" i="12"/>
  <c r="AF714" i="12"/>
  <c r="AG714" i="12"/>
  <c r="AE715" i="12"/>
  <c r="AF715" i="12"/>
  <c r="AG715" i="12"/>
  <c r="AE716" i="12"/>
  <c r="AF716" i="12"/>
  <c r="AG716" i="12"/>
  <c r="AE717" i="12"/>
  <c r="AF717" i="12"/>
  <c r="AG717" i="12"/>
  <c r="AE718" i="12"/>
  <c r="AF718" i="12"/>
  <c r="AG718" i="12"/>
  <c r="AE719" i="12"/>
  <c r="AF719" i="12"/>
  <c r="AG719" i="12"/>
  <c r="AE720" i="12"/>
  <c r="AF720" i="12"/>
  <c r="AG720" i="12"/>
  <c r="AE721" i="12"/>
  <c r="AF721" i="12"/>
  <c r="AG721" i="12"/>
  <c r="AE722" i="12"/>
  <c r="AF722" i="12"/>
  <c r="AG722" i="12"/>
  <c r="AE723" i="12"/>
  <c r="AF723" i="12"/>
  <c r="AG723" i="12"/>
  <c r="AE724" i="12"/>
  <c r="AF724" i="12"/>
  <c r="AG724" i="12"/>
  <c r="AE725" i="12"/>
  <c r="AF725" i="12"/>
  <c r="AG725" i="12"/>
  <c r="AE726" i="12"/>
  <c r="AF726" i="12"/>
  <c r="AG726" i="12"/>
  <c r="AE727" i="12"/>
  <c r="AF727" i="12"/>
  <c r="AG727" i="12"/>
  <c r="AE728" i="12"/>
  <c r="AF728" i="12"/>
  <c r="AG728" i="12"/>
  <c r="AE729" i="12"/>
  <c r="AF729" i="12"/>
  <c r="AG729" i="12"/>
  <c r="AE730" i="12"/>
  <c r="AF730" i="12"/>
  <c r="AG730" i="12"/>
  <c r="AE731" i="12"/>
  <c r="AF731" i="12"/>
  <c r="AG731" i="12"/>
  <c r="AE732" i="12"/>
  <c r="AF732" i="12"/>
  <c r="AG732" i="12"/>
  <c r="AE733" i="12"/>
  <c r="AF733" i="12"/>
  <c r="AG733" i="12"/>
  <c r="AE734" i="12"/>
  <c r="AF734" i="12"/>
  <c r="AG734" i="12"/>
  <c r="AE735" i="12"/>
  <c r="AF735" i="12"/>
  <c r="AG735" i="12"/>
  <c r="AE736" i="12"/>
  <c r="AF736" i="12"/>
  <c r="AG736" i="12"/>
  <c r="AE737" i="12"/>
  <c r="AF737" i="12"/>
  <c r="AG737" i="12"/>
  <c r="AE738" i="12"/>
  <c r="AF738" i="12"/>
  <c r="AG738" i="12"/>
  <c r="AE739" i="12"/>
  <c r="AF739" i="12"/>
  <c r="AG739" i="12"/>
  <c r="AE740" i="12"/>
  <c r="AF740" i="12"/>
  <c r="AG740" i="12"/>
  <c r="AE741" i="12"/>
  <c r="AF741" i="12"/>
  <c r="AG741" i="12"/>
  <c r="AE742" i="12"/>
  <c r="AF742" i="12"/>
  <c r="AG742" i="12"/>
  <c r="AE743" i="12"/>
  <c r="AF743" i="12"/>
  <c r="AG743" i="12"/>
  <c r="AE744" i="12"/>
  <c r="AF744" i="12"/>
  <c r="AG744" i="12"/>
  <c r="AE745" i="12"/>
  <c r="AF745" i="12"/>
  <c r="AG745" i="12"/>
  <c r="AE746" i="12"/>
  <c r="AF746" i="12"/>
  <c r="AG746" i="12"/>
  <c r="AE747" i="12"/>
  <c r="AF747" i="12"/>
  <c r="AG747" i="12"/>
  <c r="AE748" i="12"/>
  <c r="AF748" i="12"/>
  <c r="AG748" i="12"/>
  <c r="AE749" i="12"/>
  <c r="AF749" i="12"/>
  <c r="AG749" i="12"/>
  <c r="AE750" i="12"/>
  <c r="AF750" i="12"/>
  <c r="AG750" i="12"/>
  <c r="AE751" i="12"/>
  <c r="AF751" i="12"/>
  <c r="AG751" i="12"/>
  <c r="AE752" i="12"/>
  <c r="AF752" i="12"/>
  <c r="AG752" i="12"/>
  <c r="AE753" i="12"/>
  <c r="AF753" i="12"/>
  <c r="AG753" i="12"/>
  <c r="AE754" i="12"/>
  <c r="AF754" i="12"/>
  <c r="AG754" i="12"/>
  <c r="AE755" i="12"/>
  <c r="AF755" i="12"/>
  <c r="AG755" i="12"/>
  <c r="AE756" i="12"/>
  <c r="AF756" i="12"/>
  <c r="AG756" i="12"/>
  <c r="AE757" i="12"/>
  <c r="AF757" i="12"/>
  <c r="AG757" i="12"/>
  <c r="AE758" i="12"/>
  <c r="AF758" i="12"/>
  <c r="AG758" i="12"/>
  <c r="AE759" i="12"/>
  <c r="AF759" i="12"/>
  <c r="AG759" i="12"/>
  <c r="AE760" i="12"/>
  <c r="AF760" i="12"/>
  <c r="AG760" i="12"/>
  <c r="AE761" i="12"/>
  <c r="AF761" i="12"/>
  <c r="AG761" i="12"/>
  <c r="AE762" i="12"/>
  <c r="AF762" i="12"/>
  <c r="AG762" i="12"/>
  <c r="AE763" i="12"/>
  <c r="AF763" i="12"/>
  <c r="AG763" i="12"/>
  <c r="AE764" i="12"/>
  <c r="AF764" i="12"/>
  <c r="AG764" i="12"/>
  <c r="AE765" i="12"/>
  <c r="AF765" i="12"/>
  <c r="AG765" i="12"/>
  <c r="AE766" i="12"/>
  <c r="AF766" i="12"/>
  <c r="AG766" i="12"/>
  <c r="AE767" i="12"/>
  <c r="AF767" i="12"/>
  <c r="AG767" i="12"/>
  <c r="AE768" i="12"/>
  <c r="AF768" i="12"/>
  <c r="AG768" i="12"/>
  <c r="AE769" i="12"/>
  <c r="AF769" i="12"/>
  <c r="AG769" i="12"/>
  <c r="AE770" i="12"/>
  <c r="AF770" i="12"/>
  <c r="AG770" i="12"/>
  <c r="AE771" i="12"/>
  <c r="AF771" i="12"/>
  <c r="AG771" i="12"/>
  <c r="AE772" i="12"/>
  <c r="AF772" i="12"/>
  <c r="AG772" i="12"/>
  <c r="AE773" i="12"/>
  <c r="AF773" i="12"/>
  <c r="AG773" i="12"/>
  <c r="AE774" i="12"/>
  <c r="AF774" i="12"/>
  <c r="AG774" i="12"/>
  <c r="AE775" i="12"/>
  <c r="AF775" i="12"/>
  <c r="AG775" i="12"/>
  <c r="AE776" i="12"/>
  <c r="AF776" i="12"/>
  <c r="AG776" i="12"/>
  <c r="AE777" i="12"/>
  <c r="AF777" i="12"/>
  <c r="AG777" i="12"/>
  <c r="AE778" i="12"/>
  <c r="AF778" i="12"/>
  <c r="AG778" i="12"/>
  <c r="AE779" i="12"/>
  <c r="AF779" i="12"/>
  <c r="AG779" i="12"/>
  <c r="AE780" i="12"/>
  <c r="AF780" i="12"/>
  <c r="AG780" i="12"/>
  <c r="AE781" i="12"/>
  <c r="AF781" i="12"/>
  <c r="AG781" i="12"/>
  <c r="AE782" i="12"/>
  <c r="AF782" i="12"/>
  <c r="AG782" i="12"/>
  <c r="AE783" i="12"/>
  <c r="AF783" i="12"/>
  <c r="AG783" i="12"/>
  <c r="AE784" i="12"/>
  <c r="AF784" i="12"/>
  <c r="AG784" i="12"/>
  <c r="AE785" i="12"/>
  <c r="AF785" i="12"/>
  <c r="AG785" i="12"/>
  <c r="AE786" i="12"/>
  <c r="AF786" i="12"/>
  <c r="AG786" i="12"/>
  <c r="AE787" i="12"/>
  <c r="AF787" i="12"/>
  <c r="AG787" i="12"/>
  <c r="AE788" i="12"/>
  <c r="AF788" i="12"/>
  <c r="AG788" i="12"/>
  <c r="AE789" i="12"/>
  <c r="AF789" i="12"/>
  <c r="AG789" i="12"/>
  <c r="AE790" i="12"/>
  <c r="AF790" i="12"/>
  <c r="AG790" i="12"/>
  <c r="AE791" i="12"/>
  <c r="AF791" i="12"/>
  <c r="AG791" i="12"/>
  <c r="AE792" i="12"/>
  <c r="AF792" i="12"/>
  <c r="AG792" i="12"/>
  <c r="AE793" i="12"/>
  <c r="AF793" i="12"/>
  <c r="AG793" i="12"/>
  <c r="AE794" i="12"/>
  <c r="AF794" i="12"/>
  <c r="AG794" i="12"/>
  <c r="AE795" i="12"/>
  <c r="AF795" i="12"/>
  <c r="AG795" i="12"/>
  <c r="AE796" i="12"/>
  <c r="AF796" i="12"/>
  <c r="AG796" i="12"/>
  <c r="AE797" i="12"/>
  <c r="AF797" i="12"/>
  <c r="AG797" i="12"/>
  <c r="AE798" i="12"/>
  <c r="AF798" i="12"/>
  <c r="AG798" i="12"/>
  <c r="AE799" i="12"/>
  <c r="AF799" i="12"/>
  <c r="AG799" i="12"/>
  <c r="AE800" i="12"/>
  <c r="AF800" i="12"/>
  <c r="AG800" i="12"/>
  <c r="AE801" i="12"/>
  <c r="AF801" i="12"/>
  <c r="AG801" i="12"/>
  <c r="AE802" i="12"/>
  <c r="AF802" i="12"/>
  <c r="AG802" i="12"/>
  <c r="AE803" i="12"/>
  <c r="AF803" i="12"/>
  <c r="AG803" i="12"/>
  <c r="AE804" i="12"/>
  <c r="AF804" i="12"/>
  <c r="AG804" i="12"/>
  <c r="AE805" i="12"/>
  <c r="AF805" i="12"/>
  <c r="AG805" i="12"/>
  <c r="AE806" i="12"/>
  <c r="AF806" i="12"/>
  <c r="AG806" i="12"/>
  <c r="AE807" i="12"/>
  <c r="AF807" i="12"/>
  <c r="AG807" i="12"/>
  <c r="AE808" i="12"/>
  <c r="AF808" i="12"/>
  <c r="AG808" i="12"/>
  <c r="AE809" i="12"/>
  <c r="AF809" i="12"/>
  <c r="AG809" i="12"/>
  <c r="AE810" i="12"/>
  <c r="AF810" i="12"/>
  <c r="AG810" i="12"/>
  <c r="AE811" i="12"/>
  <c r="AF811" i="12"/>
  <c r="AG811" i="12"/>
  <c r="AE812" i="12"/>
  <c r="AF812" i="12"/>
  <c r="AG812" i="12"/>
  <c r="AE813" i="12"/>
  <c r="AF813" i="12"/>
  <c r="AG813" i="12"/>
  <c r="AE814" i="12"/>
  <c r="AF814" i="12"/>
  <c r="AG814" i="12"/>
  <c r="AE815" i="12"/>
  <c r="AF815" i="12"/>
  <c r="AG815" i="12"/>
  <c r="AE816" i="12"/>
  <c r="AF816" i="12"/>
  <c r="AG816" i="12"/>
  <c r="AE817" i="12"/>
  <c r="AF817" i="12"/>
  <c r="AG817" i="12"/>
  <c r="AE818" i="12"/>
  <c r="AF818" i="12"/>
  <c r="AG818" i="12"/>
  <c r="AE819" i="12"/>
  <c r="AF819" i="12"/>
  <c r="AG819" i="12"/>
  <c r="AE820" i="12"/>
  <c r="AF820" i="12"/>
  <c r="AG820" i="12"/>
  <c r="AE821" i="12"/>
  <c r="AF821" i="12"/>
  <c r="AG821" i="12"/>
  <c r="AE822" i="12"/>
  <c r="AF822" i="12"/>
  <c r="AG822" i="12"/>
  <c r="AE823" i="12"/>
  <c r="AF823" i="12"/>
  <c r="AG823" i="12"/>
  <c r="AE824" i="12"/>
  <c r="AF824" i="12"/>
  <c r="AG824" i="12"/>
  <c r="AE825" i="12"/>
  <c r="AF825" i="12"/>
  <c r="AG825" i="12"/>
  <c r="AE826" i="12"/>
  <c r="AF826" i="12"/>
  <c r="AG826" i="12"/>
  <c r="AE827" i="12"/>
  <c r="AF827" i="12"/>
  <c r="AG827" i="12"/>
  <c r="AE828" i="12"/>
  <c r="AF828" i="12"/>
  <c r="AG828" i="12"/>
  <c r="AE829" i="12"/>
  <c r="AF829" i="12"/>
  <c r="AG829" i="12"/>
  <c r="AE830" i="12"/>
  <c r="AF830" i="12"/>
  <c r="AG830" i="12"/>
  <c r="AE831" i="12"/>
  <c r="AF831" i="12"/>
  <c r="AG831" i="12"/>
  <c r="AE832" i="12"/>
  <c r="AF832" i="12"/>
  <c r="AG832" i="12"/>
  <c r="AE833" i="12"/>
  <c r="AF833" i="12"/>
  <c r="AG833" i="12"/>
  <c r="AE834" i="12"/>
  <c r="AF834" i="12"/>
  <c r="AG834" i="12"/>
  <c r="AE835" i="12"/>
  <c r="AF835" i="12"/>
  <c r="AG835" i="12"/>
  <c r="AE836" i="12"/>
  <c r="AF836" i="12"/>
  <c r="AG836" i="12"/>
  <c r="AE837" i="12"/>
  <c r="AF837" i="12"/>
  <c r="AG837" i="12"/>
  <c r="AE838" i="12"/>
  <c r="AF838" i="12"/>
  <c r="AG838" i="12"/>
  <c r="AE839" i="12"/>
  <c r="AF839" i="12"/>
  <c r="AG839" i="12"/>
  <c r="AE840" i="12"/>
  <c r="AF840" i="12"/>
  <c r="AG840" i="12"/>
  <c r="AE841" i="12"/>
  <c r="AF841" i="12"/>
  <c r="AG841" i="12"/>
  <c r="AE842" i="12"/>
  <c r="AF842" i="12"/>
  <c r="AG842" i="12"/>
  <c r="AE843" i="12"/>
  <c r="AF843" i="12"/>
  <c r="AG843" i="12"/>
  <c r="AE844" i="12"/>
  <c r="AF844" i="12"/>
  <c r="AG844" i="12"/>
  <c r="AE845" i="12"/>
  <c r="AF845" i="12"/>
  <c r="AG845" i="12"/>
  <c r="AE846" i="12"/>
  <c r="AF846" i="12"/>
  <c r="AG846" i="12"/>
  <c r="AE847" i="12"/>
  <c r="AF847" i="12"/>
  <c r="AG847" i="12"/>
  <c r="AE848" i="12"/>
  <c r="AF848" i="12"/>
  <c r="AG848" i="12"/>
  <c r="AE849" i="12"/>
  <c r="AF849" i="12"/>
  <c r="AG849" i="12"/>
  <c r="AE850" i="12"/>
  <c r="AF850" i="12"/>
  <c r="AG850" i="12"/>
  <c r="AE851" i="12"/>
  <c r="AF851" i="12"/>
  <c r="AG851" i="12"/>
  <c r="AE852" i="12"/>
  <c r="AF852" i="12"/>
  <c r="AG852" i="12"/>
  <c r="AE853" i="12"/>
  <c r="AF853" i="12"/>
  <c r="AG853" i="12"/>
  <c r="AE854" i="12"/>
  <c r="AF854" i="12"/>
  <c r="AG854" i="12"/>
  <c r="AE855" i="12"/>
  <c r="AF855" i="12"/>
  <c r="AG855" i="12"/>
  <c r="AE856" i="12"/>
  <c r="AF856" i="12"/>
  <c r="AG856" i="12"/>
  <c r="AE857" i="12"/>
  <c r="AF857" i="12"/>
  <c r="AG857" i="12"/>
  <c r="AE858" i="12"/>
  <c r="AF858" i="12"/>
  <c r="AG858" i="12"/>
  <c r="AE859" i="12"/>
  <c r="AF859" i="12"/>
  <c r="AG859" i="12"/>
  <c r="AE860" i="12"/>
  <c r="AF860" i="12"/>
  <c r="AG860" i="12"/>
  <c r="AE861" i="12"/>
  <c r="AF861" i="12"/>
  <c r="AG861" i="12"/>
  <c r="AE862" i="12"/>
  <c r="AF862" i="12"/>
  <c r="AG862" i="12"/>
  <c r="AE863" i="12"/>
  <c r="AF863" i="12"/>
  <c r="AG863" i="12"/>
  <c r="AE864" i="12"/>
  <c r="AF864" i="12"/>
  <c r="AG864" i="12"/>
  <c r="AE865" i="12"/>
  <c r="AF865" i="12"/>
  <c r="AG865" i="12"/>
  <c r="AE866" i="12"/>
  <c r="AF866" i="12"/>
  <c r="AG866" i="12"/>
  <c r="AE867" i="12"/>
  <c r="AF867" i="12"/>
  <c r="AG867" i="12"/>
  <c r="AE868" i="12"/>
  <c r="AF868" i="12"/>
  <c r="AG868" i="12"/>
  <c r="AE869" i="12"/>
  <c r="AF869" i="12"/>
  <c r="AG869" i="12"/>
  <c r="AE870" i="12"/>
  <c r="AF870" i="12"/>
  <c r="AG870" i="12"/>
  <c r="AE871" i="12"/>
  <c r="AF871" i="12"/>
  <c r="AG871" i="12"/>
  <c r="AE872" i="12"/>
  <c r="AF872" i="12"/>
  <c r="AG872" i="12"/>
  <c r="AE873" i="12"/>
  <c r="AF873" i="12"/>
  <c r="AG873" i="12"/>
  <c r="AE874" i="12"/>
  <c r="AF874" i="12"/>
  <c r="AG874" i="12"/>
  <c r="AE875" i="12"/>
  <c r="AF875" i="12"/>
  <c r="AG875" i="12"/>
  <c r="AE876" i="12"/>
  <c r="AF876" i="12"/>
  <c r="AG876" i="12"/>
  <c r="AE877" i="12"/>
  <c r="AF877" i="12"/>
  <c r="AG877" i="12"/>
  <c r="AE878" i="12"/>
  <c r="AF878" i="12"/>
  <c r="AG878" i="12"/>
  <c r="AE879" i="12"/>
  <c r="AF879" i="12"/>
  <c r="AG879" i="12"/>
  <c r="AE880" i="12"/>
  <c r="AF880" i="12"/>
  <c r="AG880" i="12"/>
  <c r="AE881" i="12"/>
  <c r="AF881" i="12"/>
  <c r="AG881" i="12"/>
  <c r="AE882" i="12"/>
  <c r="AF882" i="12"/>
  <c r="AG882" i="12"/>
  <c r="AE883" i="12"/>
  <c r="AF883" i="12"/>
  <c r="AG883" i="12"/>
  <c r="AE884" i="12"/>
  <c r="AF884" i="12"/>
  <c r="AG884" i="12"/>
  <c r="AE885" i="12"/>
  <c r="AF885" i="12"/>
  <c r="AG885" i="12"/>
  <c r="AE886" i="12"/>
  <c r="AF886" i="12"/>
  <c r="AG886" i="12"/>
  <c r="AE887" i="12"/>
  <c r="AF887" i="12"/>
  <c r="AG887" i="12"/>
  <c r="AE888" i="12"/>
  <c r="AF888" i="12"/>
  <c r="AG888" i="12"/>
  <c r="AE889" i="12"/>
  <c r="AF889" i="12"/>
  <c r="AG889" i="12"/>
  <c r="AE890" i="12"/>
  <c r="AF890" i="12"/>
  <c r="AG890" i="12"/>
  <c r="AE891" i="12"/>
  <c r="AF891" i="12"/>
  <c r="AG891" i="12"/>
  <c r="AE892" i="12"/>
  <c r="AF892" i="12"/>
  <c r="AG892" i="12"/>
  <c r="AE893" i="12"/>
  <c r="AF893" i="12"/>
  <c r="AG893" i="12"/>
  <c r="AE894" i="12"/>
  <c r="AF894" i="12"/>
  <c r="AG894" i="12"/>
  <c r="AE895" i="12"/>
  <c r="AF895" i="12"/>
  <c r="AG895" i="12"/>
  <c r="AE896" i="12"/>
  <c r="AF896" i="12"/>
  <c r="AG896" i="12"/>
  <c r="AE897" i="12"/>
  <c r="AF897" i="12"/>
  <c r="AG897" i="12"/>
  <c r="AE898" i="12"/>
  <c r="AF898" i="12"/>
  <c r="AG898" i="12"/>
  <c r="AE899" i="12"/>
  <c r="AF899" i="12"/>
  <c r="AG899" i="12"/>
  <c r="AE900" i="12"/>
  <c r="AF900" i="12"/>
  <c r="AG900" i="12"/>
  <c r="AE901" i="12"/>
  <c r="AF901" i="12"/>
  <c r="AG901" i="12"/>
  <c r="AE902" i="12"/>
  <c r="AF902" i="12"/>
  <c r="AG902" i="12"/>
  <c r="AE903" i="12"/>
  <c r="AF903" i="12"/>
  <c r="AG903" i="12"/>
  <c r="AE904" i="12"/>
  <c r="AF904" i="12"/>
  <c r="AG904" i="12"/>
  <c r="AE905" i="12"/>
  <c r="AF905" i="12"/>
  <c r="AG905" i="12"/>
  <c r="AE906" i="12"/>
  <c r="AF906" i="12"/>
  <c r="AG906" i="12"/>
  <c r="AE907" i="12"/>
  <c r="AF907" i="12"/>
  <c r="AG907" i="12"/>
  <c r="AE908" i="12"/>
  <c r="AF908" i="12"/>
  <c r="AG908" i="12"/>
  <c r="AE909" i="12"/>
  <c r="AF909" i="12"/>
  <c r="AG909" i="12"/>
  <c r="AE910" i="12"/>
  <c r="AF910" i="12"/>
  <c r="AG910" i="12"/>
  <c r="AE911" i="12"/>
  <c r="AF911" i="12"/>
  <c r="AG911" i="12"/>
  <c r="AE912" i="12"/>
  <c r="AF912" i="12"/>
  <c r="AG912" i="12"/>
  <c r="AE913" i="12"/>
  <c r="AF913" i="12"/>
  <c r="AG913" i="12"/>
  <c r="AE914" i="12"/>
  <c r="AF914" i="12"/>
  <c r="AG914" i="12"/>
  <c r="AE915" i="12"/>
  <c r="AF915" i="12"/>
  <c r="AG915" i="12"/>
  <c r="AE916" i="12"/>
  <c r="AF916" i="12"/>
  <c r="AG916" i="12"/>
  <c r="AE917" i="12"/>
  <c r="AF917" i="12"/>
  <c r="AG917" i="12"/>
  <c r="AE918" i="12"/>
  <c r="AF918" i="12"/>
  <c r="AG918" i="12"/>
  <c r="AE919" i="12"/>
  <c r="AF919" i="12"/>
  <c r="AG919" i="12"/>
  <c r="AE920" i="12"/>
  <c r="AF920" i="12"/>
  <c r="AG920" i="12"/>
  <c r="AE921" i="12"/>
  <c r="AF921" i="12"/>
  <c r="AG921" i="12"/>
  <c r="AE922" i="12"/>
  <c r="AF922" i="12"/>
  <c r="AG922" i="12"/>
  <c r="AE923" i="12"/>
  <c r="AF923" i="12"/>
  <c r="AG923" i="12"/>
  <c r="AE924" i="12"/>
  <c r="AF924" i="12"/>
  <c r="AG924" i="12"/>
  <c r="AE925" i="12"/>
  <c r="AF925" i="12"/>
  <c r="AG925" i="12"/>
  <c r="AE926" i="12"/>
  <c r="AF926" i="12"/>
  <c r="AG926" i="12"/>
  <c r="AE927" i="12"/>
  <c r="AF927" i="12"/>
  <c r="AG927" i="12"/>
  <c r="AE928" i="12"/>
  <c r="AF928" i="12"/>
  <c r="AG928" i="12"/>
  <c r="AE929" i="12"/>
  <c r="AF929" i="12"/>
  <c r="AG929" i="12"/>
  <c r="AE930" i="12"/>
  <c r="AF930" i="12"/>
  <c r="AG930" i="12"/>
  <c r="AE931" i="12"/>
  <c r="AF931" i="12"/>
  <c r="AG931" i="12"/>
  <c r="AE932" i="12"/>
  <c r="AF932" i="12"/>
  <c r="AG932" i="12"/>
  <c r="AE933" i="12"/>
  <c r="AF933" i="12"/>
  <c r="AG933" i="12"/>
  <c r="AE934" i="12"/>
  <c r="AF934" i="12"/>
  <c r="AG934" i="12"/>
  <c r="AE935" i="12"/>
  <c r="AF935" i="12"/>
  <c r="AG935" i="12"/>
  <c r="AE936" i="12"/>
  <c r="AF936" i="12"/>
  <c r="AG936" i="12"/>
  <c r="AE937" i="12"/>
  <c r="AF937" i="12"/>
  <c r="AG937" i="12"/>
  <c r="AE938" i="12"/>
  <c r="AF938" i="12"/>
  <c r="AG938" i="12"/>
  <c r="AE939" i="12"/>
  <c r="AF939" i="12"/>
  <c r="AG939" i="12"/>
  <c r="AE940" i="12"/>
  <c r="AF940" i="12"/>
  <c r="AG940" i="12"/>
  <c r="AE941" i="12"/>
  <c r="AF941" i="12"/>
  <c r="AG941" i="12"/>
  <c r="AE942" i="12"/>
  <c r="AF942" i="12"/>
  <c r="AG942" i="12"/>
  <c r="AE943" i="12"/>
  <c r="AF943" i="12"/>
  <c r="AG943" i="12"/>
  <c r="AE944" i="12"/>
  <c r="AF944" i="12"/>
  <c r="AG944" i="12"/>
  <c r="AE945" i="12"/>
  <c r="AF945" i="12"/>
  <c r="AG945" i="12"/>
  <c r="AE946" i="12"/>
  <c r="AF946" i="12"/>
  <c r="AG946" i="12"/>
  <c r="AE947" i="12"/>
  <c r="AF947" i="12"/>
  <c r="AG947" i="12"/>
  <c r="AE948" i="12"/>
  <c r="AF948" i="12"/>
  <c r="AG948" i="12"/>
  <c r="AE949" i="12"/>
  <c r="AF949" i="12"/>
  <c r="AG949" i="12"/>
  <c r="AE950" i="12"/>
  <c r="AF950" i="12"/>
  <c r="AG950" i="12"/>
  <c r="AE951" i="12"/>
  <c r="AF951" i="12"/>
  <c r="AG951" i="12"/>
  <c r="AE952" i="12"/>
  <c r="AF952" i="12"/>
  <c r="AG952" i="12"/>
  <c r="AE953" i="12"/>
  <c r="AF953" i="12"/>
  <c r="AG953" i="12"/>
  <c r="AE954" i="12"/>
  <c r="AF954" i="12"/>
  <c r="AG954" i="12"/>
  <c r="AE955" i="12"/>
  <c r="AF955" i="12"/>
  <c r="AG955" i="12"/>
  <c r="AE956" i="12"/>
  <c r="AF956" i="12"/>
  <c r="AG956" i="12"/>
  <c r="AE957" i="12"/>
  <c r="AF957" i="12"/>
  <c r="AG957" i="12"/>
  <c r="AE958" i="12"/>
  <c r="AF958" i="12"/>
  <c r="AG958" i="12"/>
  <c r="AE959" i="12"/>
  <c r="AF959" i="12"/>
  <c r="AG959" i="12"/>
  <c r="AE960" i="12"/>
  <c r="AF960" i="12"/>
  <c r="AG960" i="12"/>
  <c r="AE961" i="12"/>
  <c r="AF961" i="12"/>
  <c r="AG961" i="12"/>
  <c r="AE962" i="12"/>
  <c r="AF962" i="12"/>
  <c r="AG962" i="12"/>
  <c r="AE963" i="12"/>
  <c r="AF963" i="12"/>
  <c r="AG963" i="12"/>
  <c r="AE964" i="12"/>
  <c r="AF964" i="12"/>
  <c r="AG964" i="12"/>
  <c r="AE965" i="12"/>
  <c r="AF965" i="12"/>
  <c r="AG965" i="12"/>
  <c r="AE966" i="12"/>
  <c r="AF966" i="12"/>
  <c r="AG966" i="12"/>
  <c r="AE967" i="12"/>
  <c r="AF967" i="12"/>
  <c r="AG967" i="12"/>
  <c r="AE968" i="12"/>
  <c r="AF968" i="12"/>
  <c r="AG968" i="12"/>
  <c r="AE969" i="12"/>
  <c r="AF969" i="12"/>
  <c r="AG969" i="12"/>
  <c r="AE970" i="12"/>
  <c r="AF970" i="12"/>
  <c r="AG970" i="12"/>
  <c r="AE971" i="12"/>
  <c r="AF971" i="12"/>
  <c r="AG971" i="12"/>
  <c r="AE972" i="12"/>
  <c r="AF972" i="12"/>
  <c r="AG972" i="12"/>
  <c r="AE973" i="12"/>
  <c r="AF973" i="12"/>
  <c r="AG973" i="12"/>
  <c r="AE974" i="12"/>
  <c r="AF974" i="12"/>
  <c r="AG974" i="12"/>
  <c r="AE975" i="12"/>
  <c r="AF975" i="12"/>
  <c r="AG975" i="12"/>
  <c r="AE976" i="12"/>
  <c r="AF976" i="12"/>
  <c r="AG976" i="12"/>
  <c r="AE977" i="12"/>
  <c r="AF977" i="12"/>
  <c r="AG977" i="12"/>
  <c r="AE978" i="12"/>
  <c r="AF978" i="12"/>
  <c r="AG978" i="12"/>
  <c r="AE979" i="12"/>
  <c r="AF979" i="12"/>
  <c r="AG979" i="12"/>
  <c r="AE980" i="12"/>
  <c r="AF980" i="12"/>
  <c r="AG980" i="12"/>
  <c r="AE981" i="12"/>
  <c r="AF981" i="12"/>
  <c r="AG981" i="12"/>
  <c r="AE982" i="12"/>
  <c r="AF982" i="12"/>
  <c r="AG982" i="12"/>
  <c r="AE983" i="12"/>
  <c r="AF983" i="12"/>
  <c r="AG983" i="12"/>
  <c r="AE984" i="12"/>
  <c r="AF984" i="12"/>
  <c r="AG984" i="12"/>
  <c r="AE985" i="12"/>
  <c r="AF985" i="12"/>
  <c r="AG985" i="12"/>
  <c r="AE986" i="12"/>
  <c r="AF986" i="12"/>
  <c r="AG986" i="12"/>
  <c r="AE987" i="12"/>
  <c r="AF987" i="12"/>
  <c r="AG987" i="12"/>
  <c r="AE988" i="12"/>
  <c r="AF988" i="12"/>
  <c r="AG988" i="12"/>
  <c r="AE989" i="12"/>
  <c r="AF989" i="12"/>
  <c r="AG989" i="12"/>
  <c r="AE990" i="12"/>
  <c r="AF990" i="12"/>
  <c r="AG990" i="12"/>
  <c r="AE991" i="12"/>
  <c r="AF991" i="12"/>
  <c r="AG991" i="12"/>
  <c r="AE992" i="12"/>
  <c r="AF992" i="12"/>
  <c r="AG992" i="12"/>
  <c r="AE993" i="12"/>
  <c r="AF993" i="12"/>
  <c r="AG993" i="12"/>
  <c r="AE994" i="12"/>
  <c r="AF994" i="12"/>
  <c r="AG994" i="12"/>
  <c r="AE995" i="12"/>
  <c r="AF995" i="12"/>
  <c r="AG995" i="12"/>
  <c r="AE996" i="12"/>
  <c r="AF996" i="12"/>
  <c r="AG996" i="12"/>
  <c r="AE997" i="12"/>
  <c r="AF997" i="12"/>
  <c r="AG997" i="12"/>
  <c r="AE998" i="12"/>
  <c r="AF998" i="12"/>
  <c r="AG998" i="12"/>
  <c r="AE999" i="12"/>
  <c r="AF999" i="12"/>
  <c r="AG999" i="12"/>
  <c r="AE1000" i="12"/>
  <c r="AF1000" i="12"/>
  <c r="AG1000" i="12"/>
  <c r="AE1001" i="12"/>
  <c r="AF1001" i="12"/>
  <c r="AG1001" i="12"/>
  <c r="AE1002" i="12"/>
  <c r="AF1002" i="12"/>
  <c r="AG1002" i="12"/>
  <c r="AE1003" i="12"/>
  <c r="AF1003" i="12"/>
  <c r="AG1003" i="12"/>
  <c r="AE1004" i="12"/>
  <c r="AF1004" i="12"/>
  <c r="AG1004" i="12"/>
  <c r="AE1005" i="12"/>
  <c r="AF1005" i="12"/>
  <c r="AG1005" i="12"/>
  <c r="AE1006" i="12"/>
  <c r="AF1006" i="12"/>
  <c r="AG1006" i="12"/>
  <c r="AE1007" i="12"/>
  <c r="AF1007" i="12"/>
  <c r="AG1007" i="12"/>
  <c r="AE1008" i="12"/>
  <c r="AF1008" i="12"/>
  <c r="AG1008" i="12"/>
  <c r="AE1009" i="12"/>
  <c r="AF1009" i="12"/>
  <c r="AG1009" i="12"/>
  <c r="AE1010" i="12"/>
  <c r="AF1010" i="12"/>
  <c r="AG1010" i="12"/>
  <c r="AE1011" i="12"/>
  <c r="AF1011" i="12"/>
  <c r="AG1011" i="12"/>
  <c r="AE1012" i="12"/>
  <c r="AF1012" i="12"/>
  <c r="AG1012" i="12"/>
  <c r="AE1013" i="12"/>
  <c r="AF1013" i="12"/>
  <c r="AG1013" i="12"/>
  <c r="AE1014" i="12"/>
  <c r="AF1014" i="12"/>
  <c r="AG1014" i="12"/>
  <c r="AE1015" i="12"/>
  <c r="AF1015" i="12"/>
  <c r="AG1015" i="12"/>
  <c r="AE1016" i="12"/>
  <c r="AF1016" i="12"/>
  <c r="AG1016" i="12"/>
  <c r="AE1017" i="12"/>
  <c r="AF1017" i="12"/>
  <c r="AG1017" i="12"/>
  <c r="AE1018" i="12"/>
  <c r="AF1018" i="12"/>
  <c r="AG1018" i="12"/>
  <c r="AE1019" i="12"/>
  <c r="AF1019" i="12"/>
  <c r="AG1019" i="12"/>
  <c r="AE1020" i="12"/>
  <c r="AF1020" i="12"/>
  <c r="AG1020" i="12"/>
  <c r="AE1021" i="12"/>
  <c r="AF1021" i="12"/>
  <c r="AG1021" i="12"/>
  <c r="AE1022" i="12"/>
  <c r="AF1022" i="12"/>
  <c r="AG1022" i="12"/>
  <c r="AE1023" i="12"/>
  <c r="AF1023" i="12"/>
  <c r="AG1023" i="12"/>
  <c r="AE1024" i="12"/>
  <c r="AF1024" i="12"/>
  <c r="AG1024" i="12"/>
  <c r="AE1025" i="12"/>
  <c r="AF1025" i="12"/>
  <c r="AG1025" i="12"/>
  <c r="AE1026" i="12"/>
  <c r="AF1026" i="12"/>
  <c r="AG1026" i="12"/>
  <c r="AE1027" i="12"/>
  <c r="AF1027" i="12"/>
  <c r="AG1027" i="12"/>
  <c r="AE1028" i="12"/>
  <c r="AF1028" i="12"/>
  <c r="AG1028" i="12"/>
  <c r="AE1029" i="12"/>
  <c r="AF1029" i="12"/>
  <c r="AG1029" i="12"/>
  <c r="AE1030" i="12"/>
  <c r="AF1030" i="12"/>
  <c r="AG1030" i="12"/>
  <c r="AE1031" i="12"/>
  <c r="AF1031" i="12"/>
  <c r="AG1031" i="12"/>
  <c r="AE1032" i="12"/>
  <c r="AF1032" i="12"/>
  <c r="AG1032" i="12"/>
  <c r="AE1033" i="12"/>
  <c r="AF1033" i="12"/>
  <c r="AG1033" i="12"/>
  <c r="AE1034" i="12"/>
  <c r="AF1034" i="12"/>
  <c r="AG1034" i="12"/>
  <c r="AE1035" i="12"/>
  <c r="AF1035" i="12"/>
  <c r="AG1035" i="12"/>
  <c r="AE1036" i="12"/>
  <c r="AF1036" i="12"/>
  <c r="AG1036" i="12"/>
  <c r="AE1037" i="12"/>
  <c r="AF1037" i="12"/>
  <c r="AG1037" i="12"/>
  <c r="AE1038" i="12"/>
  <c r="AF1038" i="12"/>
  <c r="AG1038" i="12"/>
  <c r="AE1039" i="12"/>
  <c r="AF1039" i="12"/>
  <c r="AG1039" i="12"/>
  <c r="AE1040" i="12"/>
  <c r="AF1040" i="12"/>
  <c r="AG1040" i="12"/>
  <c r="AE1041" i="12"/>
  <c r="AF1041" i="12"/>
  <c r="AG1041" i="12"/>
  <c r="AE1042" i="12"/>
  <c r="AF1042" i="12"/>
  <c r="AG1042" i="12"/>
  <c r="AE1043" i="12"/>
  <c r="AF1043" i="12"/>
  <c r="AG1043" i="12"/>
  <c r="AE1044" i="12"/>
  <c r="AF1044" i="12"/>
  <c r="AG1044" i="12"/>
  <c r="AE1045" i="12"/>
  <c r="AF1045" i="12"/>
  <c r="AG1045" i="12"/>
  <c r="AE1046" i="12"/>
  <c r="AF1046" i="12"/>
  <c r="AG1046" i="12"/>
  <c r="AE1047" i="12"/>
  <c r="AF1047" i="12"/>
  <c r="AG1047" i="12"/>
  <c r="AE1048" i="12"/>
  <c r="AF1048" i="12"/>
  <c r="AG1048" i="12"/>
  <c r="AE1049" i="12"/>
  <c r="AF1049" i="12"/>
  <c r="AG1049" i="12"/>
  <c r="AE1050" i="12"/>
  <c r="AF1050" i="12"/>
  <c r="AG1050" i="12"/>
  <c r="AE1051" i="12"/>
  <c r="AF1051" i="12"/>
  <c r="AG1051" i="12"/>
  <c r="AE1052" i="12"/>
  <c r="AF1052" i="12"/>
  <c r="AG1052" i="12"/>
  <c r="AE1053" i="12"/>
  <c r="AF1053" i="12"/>
  <c r="AG1053" i="12"/>
  <c r="AE1054" i="12"/>
  <c r="AF1054" i="12"/>
  <c r="AG1054" i="12"/>
  <c r="AE1055" i="12"/>
  <c r="AF1055" i="12"/>
  <c r="AG1055" i="12"/>
  <c r="AE1056" i="12"/>
  <c r="AF1056" i="12"/>
  <c r="AG1056" i="12"/>
  <c r="AE1057" i="12"/>
  <c r="AF1057" i="12"/>
  <c r="AG1057" i="12"/>
  <c r="AE1058" i="12"/>
  <c r="AF1058" i="12"/>
  <c r="AG1058" i="12"/>
  <c r="AE1059" i="12"/>
  <c r="AF1059" i="12"/>
  <c r="AG1059" i="12"/>
  <c r="AE1060" i="12"/>
  <c r="AF1060" i="12"/>
  <c r="AG1060" i="12"/>
  <c r="AE1061" i="12"/>
  <c r="AF1061" i="12"/>
  <c r="AG1061" i="12"/>
  <c r="AE1062" i="12"/>
  <c r="AF1062" i="12"/>
  <c r="AG1062" i="12"/>
  <c r="AE1063" i="12"/>
  <c r="AF1063" i="12"/>
  <c r="AG1063" i="12"/>
  <c r="AE1064" i="12"/>
  <c r="AF1064" i="12"/>
  <c r="AG1064" i="12"/>
  <c r="AE1065" i="12"/>
  <c r="AF1065" i="12"/>
  <c r="AG1065" i="12"/>
  <c r="AE1066" i="12"/>
  <c r="AF1066" i="12"/>
  <c r="AG1066" i="12"/>
  <c r="AE1067" i="12"/>
  <c r="AF1067" i="12"/>
  <c r="AG1067" i="12"/>
  <c r="AE1068" i="12"/>
  <c r="AF1068" i="12"/>
  <c r="AG1068" i="12"/>
  <c r="AE1069" i="12"/>
  <c r="AF1069" i="12"/>
  <c r="AG1069" i="12"/>
  <c r="AE1070" i="12"/>
  <c r="AF1070" i="12"/>
  <c r="AG1070" i="12"/>
  <c r="AE1071" i="12"/>
  <c r="AF1071" i="12"/>
  <c r="AG1071" i="12"/>
  <c r="AE1072" i="12"/>
  <c r="AF1072" i="12"/>
  <c r="AG1072" i="12"/>
  <c r="AE1073" i="12"/>
  <c r="AF1073" i="12"/>
  <c r="AG1073" i="12"/>
  <c r="AE1074" i="12"/>
  <c r="AF1074" i="12"/>
  <c r="AG1074" i="12"/>
  <c r="AE1075" i="12"/>
  <c r="AF1075" i="12"/>
  <c r="AG1075" i="12"/>
  <c r="AE1076" i="12"/>
  <c r="AF1076" i="12"/>
  <c r="AG1076" i="12"/>
  <c r="AE1077" i="12"/>
  <c r="AF1077" i="12"/>
  <c r="AG1077" i="12"/>
  <c r="AE1078" i="12"/>
  <c r="AF1078" i="12"/>
  <c r="AG1078" i="12"/>
  <c r="AE1079" i="12"/>
  <c r="AF1079" i="12"/>
  <c r="AG1079" i="12"/>
  <c r="AE1080" i="12"/>
  <c r="AF1080" i="12"/>
  <c r="AG1080" i="12"/>
  <c r="AE1081" i="12"/>
  <c r="AF1081" i="12"/>
  <c r="AG1081" i="12"/>
  <c r="AE1082" i="12"/>
  <c r="AF1082" i="12"/>
  <c r="AG1082" i="12"/>
  <c r="AE1083" i="12"/>
  <c r="AF1083" i="12"/>
  <c r="AG1083" i="12"/>
  <c r="AE1084" i="12"/>
  <c r="AF1084" i="12"/>
  <c r="AG1084" i="12"/>
  <c r="AE1085" i="12"/>
  <c r="AF1085" i="12"/>
  <c r="AG1085" i="12"/>
  <c r="AE1086" i="12"/>
  <c r="AF1086" i="12"/>
  <c r="AG1086" i="12"/>
  <c r="AE1087" i="12"/>
  <c r="AF1087" i="12"/>
  <c r="AG1087" i="12"/>
  <c r="AE1088" i="12"/>
  <c r="AF1088" i="12"/>
  <c r="AG1088" i="12"/>
  <c r="AE1089" i="12"/>
  <c r="AF1089" i="12"/>
  <c r="AG1089" i="12"/>
  <c r="AE1090" i="12"/>
  <c r="AF1090" i="12"/>
  <c r="AG1090" i="12"/>
  <c r="AE1091" i="12"/>
  <c r="AF1091" i="12"/>
  <c r="AG1091" i="12"/>
  <c r="AE1092" i="12"/>
  <c r="AF1092" i="12"/>
  <c r="AG1092" i="12"/>
  <c r="AE1093" i="12"/>
  <c r="AF1093" i="12"/>
  <c r="AG1093" i="12"/>
  <c r="AE1094" i="12"/>
  <c r="AF1094" i="12"/>
  <c r="AG1094" i="12"/>
  <c r="AE1095" i="12"/>
  <c r="AF1095" i="12"/>
  <c r="AG1095" i="12"/>
  <c r="AE1096" i="12"/>
  <c r="AF1096" i="12"/>
  <c r="AG1096" i="12"/>
  <c r="AE1097" i="12"/>
  <c r="AF1097" i="12"/>
  <c r="AG1097" i="12"/>
  <c r="AE1098" i="12"/>
  <c r="AF1098" i="12"/>
  <c r="AG1098" i="12"/>
  <c r="AE1099" i="12"/>
  <c r="AF1099" i="12"/>
  <c r="AG1099" i="12"/>
  <c r="AE1100" i="12"/>
  <c r="AF1100" i="12"/>
  <c r="AG1100" i="12"/>
  <c r="AE1101" i="12"/>
  <c r="AF1101" i="12"/>
  <c r="AG1101" i="12"/>
  <c r="AE1102" i="12"/>
  <c r="AF1102" i="12"/>
  <c r="AG1102" i="12"/>
  <c r="AE1103" i="12"/>
  <c r="AF1103" i="12"/>
  <c r="AG1103" i="12"/>
  <c r="AE1104" i="12"/>
  <c r="AF1104" i="12"/>
  <c r="AG1104" i="12"/>
  <c r="AE1105" i="12"/>
  <c r="AF1105" i="12"/>
  <c r="AG1105" i="12"/>
  <c r="AE1106" i="12"/>
  <c r="AF1106" i="12"/>
  <c r="AG1106" i="12"/>
  <c r="AE1107" i="12"/>
  <c r="AF1107" i="12"/>
  <c r="AG1107" i="12"/>
  <c r="AE1108" i="12"/>
  <c r="AF1108" i="12"/>
  <c r="AG1108" i="12"/>
  <c r="AE1109" i="12"/>
  <c r="AF1109" i="12"/>
  <c r="AG1109" i="12"/>
  <c r="AE1110" i="12"/>
  <c r="AF1110" i="12"/>
  <c r="AG1110" i="12"/>
  <c r="AE1111" i="12"/>
  <c r="AF1111" i="12"/>
  <c r="AG1111" i="12"/>
  <c r="AE1112" i="12"/>
  <c r="AF1112" i="12"/>
  <c r="AG1112" i="12"/>
  <c r="AE1113" i="12"/>
  <c r="AF1113" i="12"/>
  <c r="AG1113" i="12"/>
  <c r="AE1114" i="12"/>
  <c r="AF1114" i="12"/>
  <c r="AG1114" i="12"/>
  <c r="AE1115" i="12"/>
  <c r="AF1115" i="12"/>
  <c r="AG1115" i="12"/>
  <c r="AE1116" i="12"/>
  <c r="AF1116" i="12"/>
  <c r="AG1116" i="12"/>
  <c r="AE1117" i="12"/>
  <c r="AF1117" i="12"/>
  <c r="AG1117" i="12"/>
  <c r="AE1118" i="12"/>
  <c r="AF1118" i="12"/>
  <c r="AG1118" i="12"/>
  <c r="AE1119" i="12"/>
  <c r="AF1119" i="12"/>
  <c r="AG1119" i="12"/>
  <c r="AE1120" i="12"/>
  <c r="AF1120" i="12"/>
  <c r="AG1120" i="12"/>
  <c r="AE1121" i="12"/>
  <c r="AF1121" i="12"/>
  <c r="AG1121" i="12"/>
  <c r="AE1122" i="12"/>
  <c r="AF1122" i="12"/>
  <c r="AG1122" i="12"/>
  <c r="AE1123" i="12"/>
  <c r="AF1123" i="12"/>
  <c r="AG1123" i="12"/>
  <c r="AE1124" i="12"/>
  <c r="AF1124" i="12"/>
  <c r="AG1124" i="12"/>
  <c r="AE1125" i="12"/>
  <c r="AF1125" i="12"/>
  <c r="AG1125" i="12"/>
  <c r="AE1126" i="12"/>
  <c r="AF1126" i="12"/>
  <c r="AG1126" i="12"/>
  <c r="AE1127" i="12"/>
  <c r="AF1127" i="12"/>
  <c r="AG1127" i="12"/>
  <c r="AE1128" i="12"/>
  <c r="AF1128" i="12"/>
  <c r="AG1128" i="12"/>
  <c r="AE1129" i="12"/>
  <c r="AF1129" i="12"/>
  <c r="AG1129" i="12"/>
  <c r="AE1130" i="12"/>
  <c r="AF1130" i="12"/>
  <c r="AG1130" i="12"/>
  <c r="AE1131" i="12"/>
  <c r="AF1131" i="12"/>
  <c r="AG1131" i="12"/>
  <c r="AE1132" i="12"/>
  <c r="AF1132" i="12"/>
  <c r="AG1132" i="12"/>
  <c r="AE1133" i="12"/>
  <c r="AF1133" i="12"/>
  <c r="AG1133" i="12"/>
  <c r="AE1134" i="12"/>
  <c r="AF1134" i="12"/>
  <c r="AG1134" i="12"/>
  <c r="AE1135" i="12"/>
  <c r="AF1135" i="12"/>
  <c r="AG1135" i="12"/>
  <c r="AE1136" i="12"/>
  <c r="AF1136" i="12"/>
  <c r="AG1136" i="12"/>
  <c r="AE1137" i="12"/>
  <c r="AF1137" i="12"/>
  <c r="AG1137" i="12"/>
  <c r="AE1138" i="12"/>
  <c r="AF1138" i="12"/>
  <c r="AG1138" i="12"/>
  <c r="AE1139" i="12"/>
  <c r="AF1139" i="12"/>
  <c r="AG1139" i="12"/>
  <c r="AE1140" i="12"/>
  <c r="AF1140" i="12"/>
  <c r="AG1140" i="12"/>
  <c r="AE1141" i="12"/>
  <c r="AF1141" i="12"/>
  <c r="AG1141" i="12"/>
  <c r="AE1142" i="12"/>
  <c r="AF1142" i="12"/>
  <c r="AG1142" i="12"/>
  <c r="AE1143" i="12"/>
  <c r="AF1143" i="12"/>
  <c r="AG1143" i="12"/>
  <c r="AE1144" i="12"/>
  <c r="AF1144" i="12"/>
  <c r="AG1144" i="12"/>
  <c r="AE1145" i="12"/>
  <c r="AF1145" i="12"/>
  <c r="AG1145" i="12"/>
  <c r="AE1146" i="12"/>
  <c r="AF1146" i="12"/>
  <c r="AG1146" i="12"/>
  <c r="AE1147" i="12"/>
  <c r="AF1147" i="12"/>
  <c r="AG1147" i="12"/>
  <c r="AE1148" i="12"/>
  <c r="AF1148" i="12"/>
  <c r="AG1148" i="12"/>
  <c r="AE1149" i="12"/>
  <c r="AF1149" i="12"/>
  <c r="AG1149" i="12"/>
  <c r="AE1150" i="12"/>
  <c r="AF1150" i="12"/>
  <c r="AG1150" i="12"/>
  <c r="AE1151" i="12"/>
  <c r="AF1151" i="12"/>
  <c r="AG1151" i="12"/>
  <c r="AE1152" i="12"/>
  <c r="AF1152" i="12"/>
  <c r="AG1152" i="12"/>
  <c r="AE1153" i="12"/>
  <c r="AF1153" i="12"/>
  <c r="AG1153" i="12"/>
  <c r="AE1154" i="12"/>
  <c r="AF1154" i="12"/>
  <c r="AG1154" i="12"/>
  <c r="AE1155" i="12"/>
  <c r="AF1155" i="12"/>
  <c r="AG1155" i="12"/>
  <c r="AE1156" i="12"/>
  <c r="AF1156" i="12"/>
  <c r="AG1156" i="12"/>
  <c r="AE1157" i="12"/>
  <c r="AF1157" i="12"/>
  <c r="AG1157" i="12"/>
  <c r="AE1158" i="12"/>
  <c r="AF1158" i="12"/>
  <c r="AG1158" i="12"/>
  <c r="AE1159" i="12"/>
  <c r="AF1159" i="12"/>
  <c r="AG1159" i="12"/>
  <c r="AE1160" i="12"/>
  <c r="AF1160" i="12"/>
  <c r="AG1160" i="12"/>
  <c r="AE1161" i="12"/>
  <c r="AF1161" i="12"/>
  <c r="AG1161" i="12"/>
  <c r="AE1162" i="12"/>
  <c r="AF1162" i="12"/>
  <c r="AG1162" i="12"/>
  <c r="AE1163" i="12"/>
  <c r="AF1163" i="12"/>
  <c r="AG1163" i="12"/>
  <c r="AE1164" i="12"/>
  <c r="AF1164" i="12"/>
  <c r="AG1164" i="12"/>
  <c r="AE1165" i="12"/>
  <c r="AF1165" i="12"/>
  <c r="AG1165" i="12"/>
  <c r="AE1166" i="12"/>
  <c r="AF1166" i="12"/>
  <c r="AG1166" i="12"/>
  <c r="AE1167" i="12"/>
  <c r="AF1167" i="12"/>
  <c r="AG1167" i="12"/>
  <c r="AE1168" i="12"/>
  <c r="AF1168" i="12"/>
  <c r="AG1168" i="12"/>
  <c r="AE1169" i="12"/>
  <c r="AF1169" i="12"/>
  <c r="AG1169" i="12"/>
  <c r="AE1170" i="12"/>
  <c r="AF1170" i="12"/>
  <c r="AG1170" i="12"/>
  <c r="AE1171" i="12"/>
  <c r="AF1171" i="12"/>
  <c r="AG1171" i="12"/>
  <c r="AE1172" i="12"/>
  <c r="AF1172" i="12"/>
  <c r="AG1172" i="12"/>
  <c r="AE1173" i="12"/>
  <c r="AF1173" i="12"/>
  <c r="AG1173" i="12"/>
  <c r="AE1174" i="12"/>
  <c r="AF1174" i="12"/>
  <c r="AG1174" i="12"/>
  <c r="AE1175" i="12"/>
  <c r="AF1175" i="12"/>
  <c r="AG1175" i="12"/>
  <c r="AE1176" i="12"/>
  <c r="AF1176" i="12"/>
  <c r="AG1176" i="12"/>
  <c r="AE1177" i="12"/>
  <c r="AF1177" i="12"/>
  <c r="AG1177" i="12"/>
  <c r="AE1178" i="12"/>
  <c r="AF1178" i="12"/>
  <c r="AG1178" i="12"/>
  <c r="AE1179" i="12"/>
  <c r="AF1179" i="12"/>
  <c r="AG1179" i="12"/>
  <c r="AE1180" i="12"/>
  <c r="AF1180" i="12"/>
  <c r="AG1180" i="12"/>
  <c r="AE1181" i="12"/>
  <c r="AF1181" i="12"/>
  <c r="AG1181" i="12"/>
  <c r="AE1182" i="12"/>
  <c r="AF1182" i="12"/>
  <c r="AG1182" i="12"/>
  <c r="AE1183" i="12"/>
  <c r="AF1183" i="12"/>
  <c r="AG1183" i="12"/>
  <c r="AE1184" i="12"/>
  <c r="AF1184" i="12"/>
  <c r="AG1184" i="12"/>
  <c r="AE1185" i="12"/>
  <c r="AF1185" i="12"/>
  <c r="AG1185" i="12"/>
  <c r="AE1186" i="12"/>
  <c r="AF1186" i="12"/>
  <c r="AG1186" i="12"/>
  <c r="AE1187" i="12"/>
  <c r="AF1187" i="12"/>
  <c r="AG1187" i="12"/>
  <c r="AE1188" i="12"/>
  <c r="AF1188" i="12"/>
  <c r="AG1188" i="12"/>
  <c r="AE1189" i="12"/>
  <c r="AF1189" i="12"/>
  <c r="AG1189" i="12"/>
  <c r="AE1190" i="12"/>
  <c r="AF1190" i="12"/>
  <c r="AG1190" i="12"/>
  <c r="AE1191" i="12"/>
  <c r="AF1191" i="12"/>
  <c r="AG1191" i="12"/>
  <c r="AE1192" i="12"/>
  <c r="AF1192" i="12"/>
  <c r="AG1192" i="12"/>
  <c r="AE1193" i="12"/>
  <c r="AF1193" i="12"/>
  <c r="AG1193" i="12"/>
  <c r="AE1194" i="12"/>
  <c r="AF1194" i="12"/>
  <c r="AG1194" i="12"/>
  <c r="AE1195" i="12"/>
  <c r="AF1195" i="12"/>
  <c r="AG1195" i="12"/>
  <c r="AE1196" i="12"/>
  <c r="AF1196" i="12"/>
  <c r="AG1196" i="12"/>
  <c r="AE1197" i="12"/>
  <c r="AF1197" i="12"/>
  <c r="AG1197" i="12"/>
  <c r="AE1198" i="12"/>
  <c r="AF1198" i="12"/>
  <c r="AG1198" i="12"/>
  <c r="AE1199" i="12"/>
  <c r="AF1199" i="12"/>
  <c r="AG1199" i="12"/>
  <c r="AE1200" i="12"/>
  <c r="AF1200" i="12"/>
  <c r="AG1200" i="12"/>
  <c r="AE1201" i="12"/>
  <c r="AF1201" i="12"/>
  <c r="AG1201" i="12"/>
  <c r="AE1202" i="12"/>
  <c r="AF1202" i="12"/>
  <c r="AG1202" i="12"/>
  <c r="AE1203" i="12"/>
  <c r="AF1203" i="12"/>
  <c r="AG1203" i="12"/>
  <c r="AE1204" i="12"/>
  <c r="AF1204" i="12"/>
  <c r="AG1204" i="12"/>
  <c r="AE1205" i="12"/>
  <c r="AF1205" i="12"/>
  <c r="AG1205" i="12"/>
  <c r="AE1206" i="12"/>
  <c r="AF1206" i="12"/>
  <c r="AG1206" i="12"/>
  <c r="AE1207" i="12"/>
  <c r="AF1207" i="12"/>
  <c r="AG1207" i="12"/>
  <c r="AE1208" i="12"/>
  <c r="AF1208" i="12"/>
  <c r="AG1208" i="12"/>
  <c r="AE1209" i="12"/>
  <c r="AF1209" i="12"/>
  <c r="AG1209" i="12"/>
  <c r="AE1210" i="12"/>
  <c r="AF1210" i="12"/>
  <c r="AG1210" i="12"/>
  <c r="AE1211" i="12"/>
  <c r="AF1211" i="12"/>
  <c r="AG1211" i="12"/>
  <c r="AE1212" i="12"/>
  <c r="AF1212" i="12"/>
  <c r="AG1212" i="12"/>
  <c r="AE1213" i="12"/>
  <c r="AF1213" i="12"/>
  <c r="AG1213" i="12"/>
  <c r="AE1214" i="12"/>
  <c r="AF1214" i="12"/>
  <c r="AG1214" i="12"/>
  <c r="AE1215" i="12"/>
  <c r="AF1215" i="12"/>
  <c r="AG1215" i="12"/>
  <c r="AE1216" i="12"/>
  <c r="AF1216" i="12"/>
  <c r="AG1216" i="12"/>
  <c r="AE1217" i="12"/>
  <c r="AF1217" i="12"/>
  <c r="AG1217" i="12"/>
  <c r="AE1218" i="12"/>
  <c r="AF1218" i="12"/>
  <c r="AG1218" i="12"/>
  <c r="AE1219" i="12"/>
  <c r="AF1219" i="12"/>
  <c r="AG1219" i="12"/>
  <c r="AE1220" i="12"/>
  <c r="AF1220" i="12"/>
  <c r="AG1220" i="12"/>
  <c r="AE1221" i="12"/>
  <c r="AF1221" i="12"/>
  <c r="AG1221" i="12"/>
  <c r="AE1222" i="12"/>
  <c r="AF1222" i="12"/>
  <c r="AG1222" i="12"/>
  <c r="AE1223" i="12"/>
  <c r="AF1223" i="12"/>
  <c r="AG1223" i="12"/>
  <c r="AE1224" i="12"/>
  <c r="AF1224" i="12"/>
  <c r="AG1224" i="12"/>
  <c r="AE1225" i="12"/>
  <c r="AF1225" i="12"/>
  <c r="AG1225" i="12"/>
  <c r="AE1226" i="12"/>
  <c r="AF1226" i="12"/>
  <c r="AG1226" i="12"/>
  <c r="AE1227" i="12"/>
  <c r="AF1227" i="12"/>
  <c r="AG1227" i="12"/>
  <c r="AE1228" i="12"/>
  <c r="AF1228" i="12"/>
  <c r="AG1228" i="12"/>
  <c r="AE1229" i="12"/>
  <c r="AF1229" i="12"/>
  <c r="AG1229" i="12"/>
  <c r="AE1230" i="12"/>
  <c r="AF1230" i="12"/>
  <c r="AG1230" i="12"/>
  <c r="AE1231" i="12"/>
  <c r="AF1231" i="12"/>
  <c r="AG1231" i="12"/>
  <c r="AE1232" i="12"/>
  <c r="AF1232" i="12"/>
  <c r="AG1232" i="12"/>
  <c r="AE1233" i="12"/>
  <c r="AF1233" i="12"/>
  <c r="AG1233" i="12"/>
  <c r="AE1234" i="12"/>
  <c r="AF1234" i="12"/>
  <c r="AG1234" i="12"/>
  <c r="AE1235" i="12"/>
  <c r="AF1235" i="12"/>
  <c r="AG1235" i="12"/>
  <c r="AE1236" i="12"/>
  <c r="AF1236" i="12"/>
  <c r="AG1236" i="12"/>
  <c r="AE1237" i="12"/>
  <c r="AF1237" i="12"/>
  <c r="AG1237" i="12"/>
  <c r="AE1238" i="12"/>
  <c r="AF1238" i="12"/>
  <c r="AG1238" i="12"/>
  <c r="AE1239" i="12"/>
  <c r="AF1239" i="12"/>
  <c r="AG1239" i="12"/>
  <c r="AE1240" i="12"/>
  <c r="AF1240" i="12"/>
  <c r="AG1240" i="12"/>
  <c r="AE1241" i="12"/>
  <c r="AF1241" i="12"/>
  <c r="AG1241" i="12"/>
  <c r="AE1242" i="12"/>
  <c r="AF1242" i="12"/>
  <c r="AG1242" i="12"/>
  <c r="AE1243" i="12"/>
  <c r="AF1243" i="12"/>
  <c r="AG1243" i="12"/>
  <c r="AE1244" i="12"/>
  <c r="AF1244" i="12"/>
  <c r="AG1244" i="12"/>
  <c r="AE1245" i="12"/>
  <c r="AF1245" i="12"/>
  <c r="AG1245" i="12"/>
  <c r="AE1246" i="12"/>
  <c r="AF1246" i="12"/>
  <c r="AG1246" i="12"/>
  <c r="AE1247" i="12"/>
  <c r="AF1247" i="12"/>
  <c r="AG1247" i="12"/>
  <c r="AE1248" i="12"/>
  <c r="AF1248" i="12"/>
  <c r="AG1248" i="12"/>
  <c r="AE1249" i="12"/>
  <c r="AF1249" i="12"/>
  <c r="AG1249" i="12"/>
  <c r="AE1250" i="12"/>
  <c r="AF1250" i="12"/>
  <c r="AG1250" i="12"/>
  <c r="AE1251" i="12"/>
  <c r="AF1251" i="12"/>
  <c r="AG1251" i="12"/>
  <c r="AE1252" i="12"/>
  <c r="AF1252" i="12"/>
  <c r="AG1252" i="12"/>
  <c r="AE1253" i="12"/>
  <c r="AF1253" i="12"/>
  <c r="AG1253" i="12"/>
  <c r="AE1254" i="12"/>
  <c r="AF1254" i="12"/>
  <c r="AG1254" i="12"/>
  <c r="AE1255" i="12"/>
  <c r="AF1255" i="12"/>
  <c r="AG1255" i="12"/>
  <c r="AE1256" i="12"/>
  <c r="AF1256" i="12"/>
  <c r="AG1256" i="12"/>
  <c r="AE1257" i="12"/>
  <c r="AF1257" i="12"/>
  <c r="AG1257" i="12"/>
  <c r="AE1258" i="12"/>
  <c r="AF1258" i="12"/>
  <c r="AG1258" i="12"/>
  <c r="AE1259" i="12"/>
  <c r="AF1259" i="12"/>
  <c r="AG1259" i="12"/>
  <c r="AE1260" i="12"/>
  <c r="AF1260" i="12"/>
  <c r="AG1260" i="12"/>
  <c r="AE1261" i="12"/>
  <c r="AF1261" i="12"/>
  <c r="AG1261" i="12"/>
  <c r="AE1262" i="12"/>
  <c r="AF1262" i="12"/>
  <c r="AG1262" i="12"/>
  <c r="AE1263" i="12"/>
  <c r="AF1263" i="12"/>
  <c r="AG1263" i="12"/>
  <c r="AE1264" i="12"/>
  <c r="AF1264" i="12"/>
  <c r="AG1264" i="12"/>
  <c r="AE1265" i="12"/>
  <c r="AF1265" i="12"/>
  <c r="AG1265" i="12"/>
  <c r="AE1266" i="12"/>
  <c r="AF1266" i="12"/>
  <c r="AG1266" i="12"/>
  <c r="AE1267" i="12"/>
  <c r="AF1267" i="12"/>
  <c r="AG1267" i="12"/>
  <c r="AE1268" i="12"/>
  <c r="AF1268" i="12"/>
  <c r="AG1268" i="12"/>
  <c r="AE1269" i="12"/>
  <c r="AF1269" i="12"/>
  <c r="AG1269" i="12"/>
  <c r="AE1270" i="12"/>
  <c r="AF1270" i="12"/>
  <c r="AG1270" i="12"/>
  <c r="AE1271" i="12"/>
  <c r="AF1271" i="12"/>
  <c r="AG1271" i="12"/>
  <c r="AE1272" i="12"/>
  <c r="AF1272" i="12"/>
  <c r="AG1272" i="12"/>
  <c r="AE1273" i="12"/>
  <c r="AF1273" i="12"/>
  <c r="AG1273" i="12"/>
  <c r="AE1274" i="12"/>
  <c r="AF1274" i="12"/>
  <c r="AG1274" i="12"/>
  <c r="AE1275" i="12"/>
  <c r="AF1275" i="12"/>
  <c r="AG1275" i="12"/>
  <c r="AE1276" i="12"/>
  <c r="AF1276" i="12"/>
  <c r="AG1276" i="12"/>
  <c r="AE1277" i="12"/>
  <c r="AF1277" i="12"/>
  <c r="AG1277" i="12"/>
  <c r="AE1278" i="12"/>
  <c r="AF1278" i="12"/>
  <c r="AG1278" i="12"/>
  <c r="AE1279" i="12"/>
  <c r="AF1279" i="12"/>
  <c r="AG1279" i="12"/>
  <c r="AE1280" i="12"/>
  <c r="AF1280" i="12"/>
  <c r="AG1280" i="12"/>
  <c r="AE1281" i="12"/>
  <c r="AF1281" i="12"/>
  <c r="AG1281" i="12"/>
  <c r="AE1282" i="12"/>
  <c r="AF1282" i="12"/>
  <c r="AG1282" i="12"/>
  <c r="AE1283" i="12"/>
  <c r="AF1283" i="12"/>
  <c r="AG1283" i="12"/>
  <c r="AE1284" i="12"/>
  <c r="AF1284" i="12"/>
  <c r="AG1284" i="12"/>
  <c r="AE1285" i="12"/>
  <c r="AF1285" i="12"/>
  <c r="AG1285" i="12"/>
  <c r="AE1286" i="12"/>
  <c r="AF1286" i="12"/>
  <c r="AG1286" i="12"/>
  <c r="AE1287" i="12"/>
  <c r="AF1287" i="12"/>
  <c r="AG1287" i="12"/>
  <c r="AE1288" i="12"/>
  <c r="AF1288" i="12"/>
  <c r="AG1288" i="12"/>
  <c r="AE1289" i="12"/>
  <c r="AF1289" i="12"/>
  <c r="AG1289" i="12"/>
  <c r="AE1290" i="12"/>
  <c r="AF1290" i="12"/>
  <c r="AG1290" i="12"/>
  <c r="AE1291" i="12"/>
  <c r="AF1291" i="12"/>
  <c r="AG1291" i="12"/>
  <c r="AE1292" i="12"/>
  <c r="AF1292" i="12"/>
  <c r="AG1292" i="12"/>
  <c r="AE1293" i="12"/>
  <c r="AF1293" i="12"/>
  <c r="AG1293" i="12"/>
  <c r="AE1294" i="12"/>
  <c r="AF1294" i="12"/>
  <c r="AG1294" i="12"/>
  <c r="AE1295" i="12"/>
  <c r="AF1295" i="12"/>
  <c r="AG1295" i="12"/>
  <c r="AE1296" i="12"/>
  <c r="AF1296" i="12"/>
  <c r="AG1296" i="12"/>
  <c r="AE1297" i="12"/>
  <c r="AF1297" i="12"/>
  <c r="AG1297" i="12"/>
  <c r="AE1298" i="12"/>
  <c r="AF1298" i="12"/>
  <c r="AG1298" i="12"/>
  <c r="AE1299" i="12"/>
  <c r="AF1299" i="12"/>
  <c r="AG1299" i="12"/>
  <c r="AE1300" i="12"/>
  <c r="AF1300" i="12"/>
  <c r="AG1300" i="12"/>
  <c r="AE1301" i="12"/>
  <c r="AF1301" i="12"/>
  <c r="AG1301" i="12"/>
  <c r="AE1302" i="12"/>
  <c r="AF1302" i="12"/>
  <c r="AG1302" i="12"/>
  <c r="AE1303" i="12"/>
  <c r="AF1303" i="12"/>
  <c r="AG1303" i="12"/>
  <c r="AE1304" i="12"/>
  <c r="AF1304" i="12"/>
  <c r="AG1304" i="12"/>
  <c r="AE1305" i="12"/>
  <c r="AF1305" i="12"/>
  <c r="AG1305" i="12"/>
  <c r="AE1306" i="12"/>
  <c r="AF1306" i="12"/>
  <c r="AG1306" i="12"/>
  <c r="AE1307" i="12"/>
  <c r="AF1307" i="12"/>
  <c r="AG1307" i="12"/>
  <c r="AE1308" i="12"/>
  <c r="AF1308" i="12"/>
  <c r="AG1308" i="12"/>
  <c r="AE1309" i="12"/>
  <c r="AF1309" i="12"/>
  <c r="AG1309" i="12"/>
  <c r="AE1310" i="12"/>
  <c r="AF1310" i="12"/>
  <c r="AG1310" i="12"/>
  <c r="AE1311" i="12"/>
  <c r="AF1311" i="12"/>
  <c r="AG1311" i="12"/>
  <c r="AE1312" i="12"/>
  <c r="AF1312" i="12"/>
  <c r="AG1312" i="12"/>
  <c r="AE1313" i="12"/>
  <c r="AF1313" i="12"/>
  <c r="AG1313" i="12"/>
  <c r="AE1314" i="12"/>
  <c r="AF1314" i="12"/>
  <c r="AG1314" i="12"/>
  <c r="AE1315" i="12"/>
  <c r="AF1315" i="12"/>
  <c r="AG1315" i="12"/>
  <c r="AE1316" i="12"/>
  <c r="AF1316" i="12"/>
  <c r="AG1316" i="12"/>
  <c r="AE1317" i="12"/>
  <c r="AF1317" i="12"/>
  <c r="AG1317" i="12"/>
  <c r="AE1318" i="12"/>
  <c r="AF1318" i="12"/>
  <c r="AG1318" i="12"/>
  <c r="AE1319" i="12"/>
  <c r="AF1319" i="12"/>
  <c r="AG1319" i="12"/>
  <c r="AE1320" i="12"/>
  <c r="AF1320" i="12"/>
  <c r="AG1320" i="12"/>
  <c r="AE1321" i="12"/>
  <c r="AF1321" i="12"/>
  <c r="AG1321" i="12"/>
  <c r="AE1322" i="12"/>
  <c r="AF1322" i="12"/>
  <c r="AG1322" i="12"/>
  <c r="AE1323" i="12"/>
  <c r="AF1323" i="12"/>
  <c r="AG1323" i="12"/>
  <c r="AE1324" i="12"/>
  <c r="AF1324" i="12"/>
  <c r="AG1324" i="12"/>
  <c r="AE1325" i="12"/>
  <c r="AF1325" i="12"/>
  <c r="AG1325" i="12"/>
  <c r="AE1326" i="12"/>
  <c r="AF1326" i="12"/>
  <c r="AG1326" i="12"/>
  <c r="AE1327" i="12"/>
  <c r="AF1327" i="12"/>
  <c r="AG1327" i="12"/>
  <c r="AE1328" i="12"/>
  <c r="AF1328" i="12"/>
  <c r="AG1328" i="12"/>
  <c r="AE1329" i="12"/>
  <c r="AF1329" i="12"/>
  <c r="AG1329" i="12"/>
  <c r="AE1330" i="12"/>
  <c r="AF1330" i="12"/>
  <c r="AG1330" i="12"/>
  <c r="AE1331" i="12"/>
  <c r="AF1331" i="12"/>
  <c r="AG1331" i="12"/>
  <c r="AE1332" i="12"/>
  <c r="AF1332" i="12"/>
  <c r="AG1332" i="12"/>
  <c r="AE1333" i="12"/>
  <c r="AF1333" i="12"/>
  <c r="AG1333" i="12"/>
  <c r="AE1334" i="12"/>
  <c r="AF1334" i="12"/>
  <c r="AG1334" i="12"/>
  <c r="AE1335" i="12"/>
  <c r="AF1335" i="12"/>
  <c r="AG1335" i="12"/>
  <c r="AE1336" i="12"/>
  <c r="AF1336" i="12"/>
  <c r="AG1336" i="12"/>
  <c r="AE1337" i="12"/>
  <c r="AF1337" i="12"/>
  <c r="AG1337" i="12"/>
  <c r="AE1338" i="12"/>
  <c r="AF1338" i="12"/>
  <c r="AG1338" i="12"/>
  <c r="AE1339" i="12"/>
  <c r="AF1339" i="12"/>
  <c r="AG1339" i="12"/>
  <c r="AE1340" i="12"/>
  <c r="AF1340" i="12"/>
  <c r="AG1340" i="12"/>
  <c r="AE1341" i="12"/>
  <c r="AF1341" i="12"/>
  <c r="AG1341" i="12"/>
  <c r="AE1342" i="12"/>
  <c r="AF1342" i="12"/>
  <c r="AG1342" i="12"/>
  <c r="AE1343" i="12"/>
  <c r="AF1343" i="12"/>
  <c r="AG1343" i="12"/>
  <c r="AE1344" i="12"/>
  <c r="AF1344" i="12"/>
  <c r="AG1344" i="12"/>
  <c r="AE1345" i="12"/>
  <c r="AF1345" i="12"/>
  <c r="AG1345" i="12"/>
  <c r="AE1346" i="12"/>
  <c r="AF1346" i="12"/>
  <c r="AG1346" i="12"/>
  <c r="AE1347" i="12"/>
  <c r="AF1347" i="12"/>
  <c r="AG1347" i="12"/>
  <c r="AE1348" i="12"/>
  <c r="AF1348" i="12"/>
  <c r="AG1348" i="12"/>
  <c r="AE1349" i="12"/>
  <c r="AF1349" i="12"/>
  <c r="AG1349" i="12"/>
  <c r="AE1350" i="12"/>
  <c r="AF1350" i="12"/>
  <c r="AG1350" i="12"/>
  <c r="AE1351" i="12"/>
  <c r="AF1351" i="12"/>
  <c r="AG1351" i="12"/>
  <c r="AE1352" i="12"/>
  <c r="AF1352" i="12"/>
  <c r="AG1352" i="12"/>
  <c r="AE1353" i="12"/>
  <c r="AF1353" i="12"/>
  <c r="AG1353" i="12"/>
  <c r="AE1354" i="12"/>
  <c r="AF1354" i="12"/>
  <c r="AG1354" i="12"/>
  <c r="AE1355" i="12"/>
  <c r="AF1355" i="12"/>
  <c r="AG1355" i="12"/>
  <c r="AE1356" i="12"/>
  <c r="AF1356" i="12"/>
  <c r="AG1356" i="12"/>
  <c r="AE1357" i="12"/>
  <c r="AF1357" i="12"/>
  <c r="AG1357" i="12"/>
  <c r="AE1358" i="12"/>
  <c r="AF1358" i="12"/>
  <c r="AG1358" i="12"/>
  <c r="AE1359" i="12"/>
  <c r="AF1359" i="12"/>
  <c r="AG1359" i="12"/>
  <c r="AE1360" i="12"/>
  <c r="AF1360" i="12"/>
  <c r="AG1360" i="12"/>
  <c r="AE1361" i="12"/>
  <c r="AF1361" i="12"/>
  <c r="AG1361" i="12"/>
  <c r="AE1362" i="12"/>
  <c r="AF1362" i="12"/>
  <c r="AG1362" i="12"/>
  <c r="AE1363" i="12"/>
  <c r="AF1363" i="12"/>
  <c r="AG1363" i="12"/>
  <c r="AE1364" i="12"/>
  <c r="AF1364" i="12"/>
  <c r="AG1364" i="12"/>
  <c r="AE1365" i="12"/>
  <c r="AF1365" i="12"/>
  <c r="AG1365" i="12"/>
  <c r="AE1366" i="12"/>
  <c r="AF1366" i="12"/>
  <c r="AG1366" i="12"/>
  <c r="AE1367" i="12"/>
  <c r="AF1367" i="12"/>
  <c r="AG1367" i="12"/>
  <c r="AE1368" i="12"/>
  <c r="AF1368" i="12"/>
  <c r="AG1368" i="12"/>
  <c r="AE1369" i="12"/>
  <c r="AF1369" i="12"/>
  <c r="AG1369" i="12"/>
  <c r="AE1370" i="12"/>
  <c r="AF1370" i="12"/>
  <c r="AG1370" i="12"/>
  <c r="AE1371" i="12"/>
  <c r="AF1371" i="12"/>
  <c r="AG1371" i="12"/>
  <c r="AE1372" i="12"/>
  <c r="AF1372" i="12"/>
  <c r="AG1372" i="12"/>
  <c r="AE1373" i="12"/>
  <c r="AF1373" i="12"/>
  <c r="AG1373" i="12"/>
  <c r="AE1374" i="12"/>
  <c r="AF1374" i="12"/>
  <c r="AG1374" i="12"/>
  <c r="AE1375" i="12"/>
  <c r="AF1375" i="12"/>
  <c r="AG1375" i="12"/>
  <c r="AE1376" i="12"/>
  <c r="AF1376" i="12"/>
  <c r="AG1376" i="12"/>
  <c r="AE1377" i="12"/>
  <c r="AF1377" i="12"/>
  <c r="AG1377" i="12"/>
  <c r="AE1378" i="12"/>
  <c r="AF1378" i="12"/>
  <c r="AG1378" i="12"/>
  <c r="AE1379" i="12"/>
  <c r="AF1379" i="12"/>
  <c r="AG1379" i="12"/>
  <c r="AE1380" i="12"/>
  <c r="AF1380" i="12"/>
  <c r="AG1380" i="12"/>
  <c r="AE1381" i="12"/>
  <c r="AF1381" i="12"/>
  <c r="AG1381" i="12"/>
  <c r="AE1382" i="12"/>
  <c r="AF1382" i="12"/>
  <c r="AG1382" i="12"/>
  <c r="AE1383" i="12"/>
  <c r="AF1383" i="12"/>
  <c r="AG1383" i="12"/>
  <c r="AE1384" i="12"/>
  <c r="AF1384" i="12"/>
  <c r="AG1384" i="12"/>
  <c r="AE1385" i="12"/>
  <c r="AF1385" i="12"/>
  <c r="AG1385" i="12"/>
  <c r="AE1386" i="12"/>
  <c r="AF1386" i="12"/>
  <c r="AG1386" i="12"/>
  <c r="AE1387" i="12"/>
  <c r="AF1387" i="12"/>
  <c r="AG1387" i="12"/>
  <c r="AE1388" i="12"/>
  <c r="AF1388" i="12"/>
  <c r="AG1388" i="12"/>
  <c r="AE1389" i="12"/>
  <c r="AF1389" i="12"/>
  <c r="AG1389" i="12"/>
  <c r="AE1390" i="12"/>
  <c r="AF1390" i="12"/>
  <c r="AG1390" i="12"/>
  <c r="AE1391" i="12"/>
  <c r="AF1391" i="12"/>
  <c r="AG1391" i="12"/>
  <c r="AE1392" i="12"/>
  <c r="AF1392" i="12"/>
  <c r="AG1392" i="12"/>
  <c r="AE1393" i="12"/>
  <c r="AF1393" i="12"/>
  <c r="AG1393" i="12"/>
  <c r="AE1394" i="12"/>
  <c r="AF1394" i="12"/>
  <c r="AG1394" i="12"/>
  <c r="AE1395" i="12"/>
  <c r="AF1395" i="12"/>
  <c r="AG1395" i="12"/>
  <c r="AE1396" i="12"/>
  <c r="AF1396" i="12"/>
  <c r="AG1396" i="12"/>
  <c r="AE1397" i="12"/>
  <c r="AF1397" i="12"/>
  <c r="AG1397" i="12"/>
  <c r="AE1398" i="12"/>
  <c r="AF1398" i="12"/>
  <c r="AG1398" i="12"/>
  <c r="AE1399" i="12"/>
  <c r="AF1399" i="12"/>
  <c r="AG1399" i="12"/>
  <c r="AE1400" i="12"/>
  <c r="AF1400" i="12"/>
  <c r="AG1400" i="12"/>
  <c r="AE1401" i="12"/>
  <c r="AF1401" i="12"/>
  <c r="AG1401" i="12"/>
  <c r="AE1402" i="12"/>
  <c r="AF1402" i="12"/>
  <c r="AG1402" i="12"/>
  <c r="AE1403" i="12"/>
  <c r="AF1403" i="12"/>
  <c r="AG1403" i="12"/>
  <c r="AE1404" i="12"/>
  <c r="AF1404" i="12"/>
  <c r="AG1404" i="12"/>
  <c r="AE1405" i="12"/>
  <c r="AF1405" i="12"/>
  <c r="AG1405" i="12"/>
  <c r="AE1406" i="12"/>
  <c r="AF1406" i="12"/>
  <c r="AG1406" i="12"/>
  <c r="AE1407" i="12"/>
  <c r="AF1407" i="12"/>
  <c r="AG1407" i="12"/>
  <c r="AE1408" i="12"/>
  <c r="AF1408" i="12"/>
  <c r="AG1408" i="12"/>
  <c r="AE1409" i="12"/>
  <c r="AF1409" i="12"/>
  <c r="AG1409" i="12"/>
  <c r="AE1410" i="12"/>
  <c r="AF1410" i="12"/>
  <c r="AG1410" i="12"/>
  <c r="AE1411" i="12"/>
  <c r="AF1411" i="12"/>
  <c r="AG1411" i="12"/>
  <c r="AE1412" i="12"/>
  <c r="AF1412" i="12"/>
  <c r="AG1412" i="12"/>
  <c r="AE1413" i="12"/>
  <c r="AF1413" i="12"/>
  <c r="AG1413" i="12"/>
  <c r="AE1414" i="12"/>
  <c r="AF1414" i="12"/>
  <c r="AG1414" i="12"/>
  <c r="AE1415" i="12"/>
  <c r="AF1415" i="12"/>
  <c r="AG1415" i="12"/>
  <c r="AE1416" i="12"/>
  <c r="AF1416" i="12"/>
  <c r="AG1416" i="12"/>
  <c r="AE1417" i="12"/>
  <c r="AF1417" i="12"/>
  <c r="AG1417" i="12"/>
  <c r="AE1418" i="12"/>
  <c r="AF1418" i="12"/>
  <c r="AG1418" i="12"/>
  <c r="AE1419" i="12"/>
  <c r="AF1419" i="12"/>
  <c r="AG1419" i="12"/>
  <c r="AE1420" i="12"/>
  <c r="AF1420" i="12"/>
  <c r="AG1420" i="12"/>
  <c r="AE1421" i="12"/>
  <c r="AF1421" i="12"/>
  <c r="AG1421" i="12"/>
  <c r="AE1422" i="12"/>
  <c r="AF1422" i="12"/>
  <c r="AG1422" i="12"/>
  <c r="AE1423" i="12"/>
  <c r="AF1423" i="12"/>
  <c r="AG1423" i="12"/>
  <c r="AE1424" i="12"/>
  <c r="AF1424" i="12"/>
  <c r="AG1424" i="12"/>
  <c r="AE1425" i="12"/>
  <c r="AF1425" i="12"/>
  <c r="AG1425" i="12"/>
  <c r="AE1426" i="12"/>
  <c r="AF1426" i="12"/>
  <c r="AG1426" i="12"/>
  <c r="AE1427" i="12"/>
  <c r="AF1427" i="12"/>
  <c r="AG1427" i="12"/>
  <c r="AE1428" i="12"/>
  <c r="AF1428" i="12"/>
  <c r="AG1428" i="12"/>
  <c r="AE1429" i="12"/>
  <c r="AF1429" i="12"/>
  <c r="AG1429" i="12"/>
  <c r="AE1430" i="12"/>
  <c r="AF1430" i="12"/>
  <c r="AG1430" i="12"/>
  <c r="AE1431" i="12"/>
  <c r="AF1431" i="12"/>
  <c r="AG1431" i="12"/>
  <c r="AE1432" i="12"/>
  <c r="AF1432" i="12"/>
  <c r="AG1432" i="12"/>
  <c r="AE1433" i="12"/>
  <c r="AF1433" i="12"/>
  <c r="AG1433" i="12"/>
  <c r="AE1434" i="12"/>
  <c r="AF1434" i="12"/>
  <c r="AG1434" i="12"/>
  <c r="AE1435" i="12"/>
  <c r="AF1435" i="12"/>
  <c r="AG1435" i="12"/>
  <c r="AE1436" i="12"/>
  <c r="AF1436" i="12"/>
  <c r="AG1436" i="12"/>
  <c r="AE1437" i="12"/>
  <c r="AF1437" i="12"/>
  <c r="AG1437" i="12"/>
  <c r="AE1438" i="12"/>
  <c r="AF1438" i="12"/>
  <c r="AG1438" i="12"/>
  <c r="AE1439" i="12"/>
  <c r="AF1439" i="12"/>
  <c r="AG1439" i="12"/>
  <c r="AE1440" i="12"/>
  <c r="AF1440" i="12"/>
  <c r="AG1440" i="12"/>
  <c r="AE1441" i="12"/>
  <c r="AF1441" i="12"/>
  <c r="AG1441" i="12"/>
  <c r="AE1442" i="12"/>
  <c r="AF1442" i="12"/>
  <c r="AG1442" i="12"/>
  <c r="AE1443" i="12"/>
  <c r="AF1443" i="12"/>
  <c r="AG1443" i="12"/>
  <c r="AE1444" i="12"/>
  <c r="AF1444" i="12"/>
  <c r="AG1444" i="12"/>
  <c r="AE1445" i="12"/>
  <c r="AF1445" i="12"/>
  <c r="AG1445" i="12"/>
  <c r="AE1446" i="12"/>
  <c r="AF1446" i="12"/>
  <c r="AG1446" i="12"/>
  <c r="AE1447" i="12"/>
  <c r="AF1447" i="12"/>
  <c r="AG1447" i="12"/>
  <c r="AE1448" i="12"/>
  <c r="AF1448" i="12"/>
  <c r="AG1448" i="12"/>
  <c r="AE1449" i="12"/>
  <c r="AF1449" i="12"/>
  <c r="AG1449" i="12"/>
  <c r="AE1450" i="12"/>
  <c r="AF1450" i="12"/>
  <c r="AG1450" i="12"/>
  <c r="AE1451" i="12"/>
  <c r="AF1451" i="12"/>
  <c r="AG1451" i="12"/>
  <c r="AE1452" i="12"/>
  <c r="AF1452" i="12"/>
  <c r="AG1452" i="12"/>
  <c r="AE1453" i="12"/>
  <c r="AF1453" i="12"/>
  <c r="AG1453" i="12"/>
  <c r="AE1454" i="12"/>
  <c r="AF1454" i="12"/>
  <c r="AG1454" i="12"/>
  <c r="AE1455" i="12"/>
  <c r="AF1455" i="12"/>
  <c r="AG1455" i="12"/>
  <c r="AE1456" i="12"/>
  <c r="AF1456" i="12"/>
  <c r="AG1456" i="12"/>
  <c r="AE1457" i="12"/>
  <c r="AF1457" i="12"/>
  <c r="AG1457" i="12"/>
  <c r="AE1458" i="12"/>
  <c r="AF1458" i="12"/>
  <c r="AG1458" i="12"/>
  <c r="AE1459" i="12"/>
  <c r="AF1459" i="12"/>
  <c r="AG1459" i="12"/>
  <c r="AE1460" i="12"/>
  <c r="AF1460" i="12"/>
  <c r="AG1460" i="12"/>
  <c r="AE1461" i="12"/>
  <c r="AF1461" i="12"/>
  <c r="AG1461" i="12"/>
  <c r="AE1462" i="12"/>
  <c r="AF1462" i="12"/>
  <c r="AG1462" i="12"/>
  <c r="AE1463" i="12"/>
  <c r="AF1463" i="12"/>
  <c r="AG1463" i="12"/>
  <c r="AE1464" i="12"/>
  <c r="AF1464" i="12"/>
  <c r="AG1464" i="12"/>
  <c r="AE1465" i="12"/>
  <c r="AF1465" i="12"/>
  <c r="AG1465" i="12"/>
  <c r="AE1466" i="12"/>
  <c r="AF1466" i="12"/>
  <c r="AG1466" i="12"/>
  <c r="AE1467" i="12"/>
  <c r="AF1467" i="12"/>
  <c r="AG1467" i="12"/>
  <c r="AE1468" i="12"/>
  <c r="AF1468" i="12"/>
  <c r="AG1468" i="12"/>
  <c r="AE1469" i="12"/>
  <c r="AF1469" i="12"/>
  <c r="AG1469" i="12"/>
  <c r="AE1470" i="12"/>
  <c r="AF1470" i="12"/>
  <c r="AG1470" i="12"/>
  <c r="AE1471" i="12"/>
  <c r="AF1471" i="12"/>
  <c r="AG1471" i="12"/>
  <c r="AE1472" i="12"/>
  <c r="AF1472" i="12"/>
  <c r="AG1472" i="12"/>
  <c r="AE1473" i="12"/>
  <c r="AF1473" i="12"/>
  <c r="AG1473" i="12"/>
  <c r="AE1474" i="12"/>
  <c r="AF1474" i="12"/>
  <c r="AG1474" i="12"/>
  <c r="AE1475" i="12"/>
  <c r="AF1475" i="12"/>
  <c r="AG1475" i="12"/>
  <c r="AE1476" i="12"/>
  <c r="AF1476" i="12"/>
  <c r="AG1476" i="12"/>
  <c r="AE1477" i="12"/>
  <c r="AF1477" i="12"/>
  <c r="AG1477" i="12"/>
  <c r="AE1478" i="12"/>
  <c r="AF1478" i="12"/>
  <c r="AG1478" i="12"/>
  <c r="AE1479" i="12"/>
  <c r="AF1479" i="12"/>
  <c r="AG1479" i="12"/>
  <c r="AE1480" i="12"/>
  <c r="AF1480" i="12"/>
  <c r="AG1480" i="12"/>
  <c r="AE1481" i="12"/>
  <c r="AF1481" i="12"/>
  <c r="AG1481" i="12"/>
  <c r="AE1482" i="12"/>
  <c r="AF1482" i="12"/>
  <c r="AG1482" i="12"/>
  <c r="AE1483" i="12"/>
  <c r="AF1483" i="12"/>
  <c r="AG1483" i="12"/>
  <c r="AE1484" i="12"/>
  <c r="AF1484" i="12"/>
  <c r="AG1484" i="12"/>
  <c r="AE1485" i="12"/>
  <c r="AF1485" i="12"/>
  <c r="AG1485" i="12"/>
  <c r="AE1486" i="12"/>
  <c r="AF1486" i="12"/>
  <c r="AG1486" i="12"/>
  <c r="AE1487" i="12"/>
  <c r="AF1487" i="12"/>
  <c r="AG1487" i="12"/>
  <c r="AE1488" i="12"/>
  <c r="AF1488" i="12"/>
  <c r="AG1488" i="12"/>
  <c r="AE1489" i="12"/>
  <c r="AF1489" i="12"/>
  <c r="AG1489" i="12"/>
  <c r="AE1490" i="12"/>
  <c r="AF1490" i="12"/>
  <c r="AG1490" i="12"/>
  <c r="AE1491" i="12"/>
  <c r="AF1491" i="12"/>
  <c r="AG1491" i="12"/>
  <c r="AE1492" i="12"/>
  <c r="AF1492" i="12"/>
  <c r="AG1492" i="12"/>
  <c r="AE1493" i="12"/>
  <c r="AF1493" i="12"/>
  <c r="AG1493" i="12"/>
  <c r="AE1494" i="12"/>
  <c r="AF1494" i="12"/>
  <c r="AG1494" i="12"/>
  <c r="AE1495" i="12"/>
  <c r="AF1495" i="12"/>
  <c r="AG1495" i="12"/>
  <c r="AE1496" i="12"/>
  <c r="AF1496" i="12"/>
  <c r="AG1496" i="12"/>
  <c r="AE1497" i="12"/>
  <c r="AF1497" i="12"/>
  <c r="AG1497" i="12"/>
  <c r="AE1498" i="12"/>
  <c r="AF1498" i="12"/>
  <c r="AG1498" i="12"/>
  <c r="AE1499" i="12"/>
  <c r="AF1499" i="12"/>
  <c r="AG1499" i="12"/>
  <c r="AE1500" i="12"/>
  <c r="AF1500" i="12"/>
  <c r="AG1500" i="12"/>
  <c r="AE1501" i="12"/>
  <c r="AF1501" i="12"/>
  <c r="AG1501" i="12"/>
  <c r="AE1502" i="12"/>
  <c r="AF1502" i="12"/>
  <c r="AG1502" i="12"/>
  <c r="AE1503" i="12"/>
  <c r="AF1503" i="12"/>
  <c r="AG1503" i="12"/>
  <c r="AE1504" i="12"/>
  <c r="AF1504" i="12"/>
  <c r="AG1504" i="12"/>
  <c r="AE1505" i="12"/>
  <c r="AF1505" i="12"/>
  <c r="AG1505" i="12"/>
  <c r="AE1506" i="12"/>
  <c r="AF1506" i="12"/>
  <c r="AG1506" i="12"/>
  <c r="AE1507" i="12"/>
  <c r="AF1507" i="12"/>
  <c r="AG1507" i="12"/>
  <c r="AE1508" i="12"/>
  <c r="AF1508" i="12"/>
  <c r="AG1508" i="12"/>
  <c r="AE1509" i="12"/>
  <c r="AF1509" i="12"/>
  <c r="AG1509" i="12"/>
  <c r="AE1510" i="12"/>
  <c r="AF1510" i="12"/>
  <c r="AG1510" i="12"/>
  <c r="AE1511" i="12"/>
  <c r="AF1511" i="12"/>
  <c r="AG1511" i="12"/>
  <c r="AE1512" i="12"/>
  <c r="AF1512" i="12"/>
  <c r="AG1512" i="12"/>
  <c r="AE1513" i="12"/>
  <c r="AF1513" i="12"/>
  <c r="AG1513" i="12"/>
  <c r="AE1514" i="12"/>
  <c r="AF1514" i="12"/>
  <c r="AG1514" i="12"/>
  <c r="AE1515" i="12"/>
  <c r="AF1515" i="12"/>
  <c r="AG1515" i="12"/>
  <c r="AE1516" i="12"/>
  <c r="AF1516" i="12"/>
  <c r="AG1516" i="12"/>
  <c r="AE1517" i="12"/>
  <c r="AF1517" i="12"/>
  <c r="AG1517" i="12"/>
  <c r="AE1518" i="12"/>
  <c r="AF1518" i="12"/>
  <c r="AG1518" i="12"/>
  <c r="AE1519" i="12"/>
  <c r="AF1519" i="12"/>
  <c r="AG1519" i="12"/>
  <c r="AE1520" i="12"/>
  <c r="AF1520" i="12"/>
  <c r="AG1520" i="12"/>
  <c r="AE1521" i="12"/>
  <c r="AF1521" i="12"/>
  <c r="AG1521" i="12"/>
  <c r="AE1522" i="12"/>
  <c r="AF1522" i="12"/>
  <c r="AG1522" i="12"/>
  <c r="AE1523" i="12"/>
  <c r="AF1523" i="12"/>
  <c r="AG1523" i="12"/>
  <c r="AE1524" i="12"/>
  <c r="AF1524" i="12"/>
  <c r="AG1524" i="12"/>
  <c r="AE1525" i="12"/>
  <c r="AF1525" i="12"/>
  <c r="AG1525" i="12"/>
  <c r="AE1526" i="12"/>
  <c r="AF1526" i="12"/>
  <c r="AG1526" i="12"/>
  <c r="AE1527" i="12"/>
  <c r="AF1527" i="12"/>
  <c r="AG1527" i="12"/>
  <c r="AE1528" i="12"/>
  <c r="AF1528" i="12"/>
  <c r="AG1528" i="12"/>
  <c r="AE1529" i="12"/>
  <c r="AF1529" i="12"/>
  <c r="AG1529" i="12"/>
  <c r="AE1530" i="12"/>
  <c r="AF1530" i="12"/>
  <c r="AG1530" i="12"/>
  <c r="AE1531" i="12"/>
  <c r="AF1531" i="12"/>
  <c r="AG1531" i="12"/>
  <c r="AE1532" i="12"/>
  <c r="AF1532" i="12"/>
  <c r="AG1532" i="12"/>
  <c r="AE1533" i="12"/>
  <c r="AF1533" i="12"/>
  <c r="AG1533" i="12"/>
  <c r="AE1534" i="12"/>
  <c r="AF1534" i="12"/>
  <c r="AG1534" i="12"/>
  <c r="AE1535" i="12"/>
  <c r="AF1535" i="12"/>
  <c r="AG1535" i="12"/>
  <c r="AE1536" i="12"/>
  <c r="AF1536" i="12"/>
  <c r="AG1536" i="12"/>
  <c r="AE1537" i="12"/>
  <c r="AF1537" i="12"/>
  <c r="AG1537" i="12"/>
  <c r="AE1538" i="12"/>
  <c r="AF1538" i="12"/>
  <c r="AG1538" i="12"/>
  <c r="AE1539" i="12"/>
  <c r="AF1539" i="12"/>
  <c r="AG1539" i="12"/>
  <c r="AE1540" i="12"/>
  <c r="AF1540" i="12"/>
  <c r="AG1540" i="12"/>
  <c r="AE1541" i="12"/>
  <c r="AF1541" i="12"/>
  <c r="AG1541" i="12"/>
  <c r="AE1542" i="12"/>
  <c r="AF1542" i="12"/>
  <c r="AG1542" i="12"/>
  <c r="AE1543" i="12"/>
  <c r="AF1543" i="12"/>
  <c r="AG1543" i="12"/>
  <c r="AE1544" i="12"/>
  <c r="AF1544" i="12"/>
  <c r="AG1544" i="12"/>
  <c r="AE1545" i="12"/>
  <c r="AF1545" i="12"/>
  <c r="AG1545" i="12"/>
  <c r="AE1546" i="12"/>
  <c r="AF1546" i="12"/>
  <c r="AG1546" i="12"/>
  <c r="AE1547" i="12"/>
  <c r="AF1547" i="12"/>
  <c r="AG1547" i="12"/>
  <c r="AE1548" i="12"/>
  <c r="AF1548" i="12"/>
  <c r="AG1548" i="12"/>
  <c r="AE1549" i="12"/>
  <c r="AF1549" i="12"/>
  <c r="AG1549" i="12"/>
  <c r="AE1550" i="12"/>
  <c r="AF1550" i="12"/>
  <c r="AG1550" i="12"/>
  <c r="AE1551" i="12"/>
  <c r="AF1551" i="12"/>
  <c r="AG1551" i="12"/>
  <c r="AE1552" i="12"/>
  <c r="AF1552" i="12"/>
  <c r="AG1552" i="12"/>
  <c r="AE1553" i="12"/>
  <c r="AF1553" i="12"/>
  <c r="AG1553" i="12"/>
  <c r="AE1554" i="12"/>
  <c r="AF1554" i="12"/>
  <c r="AG1554" i="12"/>
  <c r="AE1555" i="12"/>
  <c r="AF1555" i="12"/>
  <c r="AG1555" i="12"/>
  <c r="AE1556" i="12"/>
  <c r="AF1556" i="12"/>
  <c r="AG1556" i="12"/>
  <c r="AE1557" i="12"/>
  <c r="AF1557" i="12"/>
  <c r="AG1557" i="12"/>
  <c r="AE1558" i="12"/>
  <c r="AF1558" i="12"/>
  <c r="AG1558" i="12"/>
  <c r="AE1559" i="12"/>
  <c r="AF1559" i="12"/>
  <c r="AG1559" i="12"/>
  <c r="AE1560" i="12"/>
  <c r="AF1560" i="12"/>
  <c r="AG1560" i="12"/>
  <c r="AE1561" i="12"/>
  <c r="AF1561" i="12"/>
  <c r="AG1561" i="12"/>
  <c r="AE1562" i="12"/>
  <c r="AF1562" i="12"/>
  <c r="AG1562" i="12"/>
  <c r="AE1563" i="12"/>
  <c r="AF1563" i="12"/>
  <c r="AG1563" i="12"/>
  <c r="AE1564" i="12"/>
  <c r="AF1564" i="12"/>
  <c r="AG1564" i="12"/>
  <c r="AE1565" i="12"/>
  <c r="AF1565" i="12"/>
  <c r="AG1565" i="12"/>
  <c r="AE1566" i="12"/>
  <c r="AF1566" i="12"/>
  <c r="AG1566" i="12"/>
  <c r="AE1567" i="12"/>
  <c r="AF1567" i="12"/>
  <c r="AG1567" i="12"/>
  <c r="AE1568" i="12"/>
  <c r="AF1568" i="12"/>
  <c r="AG1568" i="12"/>
  <c r="AE1569" i="12"/>
  <c r="AF1569" i="12"/>
  <c r="AG1569" i="12"/>
  <c r="AE1570" i="12"/>
  <c r="AF1570" i="12"/>
  <c r="AG1570" i="12"/>
  <c r="AE1571" i="12"/>
  <c r="AF1571" i="12"/>
  <c r="AG1571" i="12"/>
  <c r="AE1572" i="12"/>
  <c r="AF1572" i="12"/>
  <c r="AG1572" i="12"/>
  <c r="AE1573" i="12"/>
  <c r="AF1573" i="12"/>
  <c r="AG1573" i="12"/>
  <c r="AE1574" i="12"/>
  <c r="AF1574" i="12"/>
  <c r="AG1574" i="12"/>
  <c r="AE1575" i="12"/>
  <c r="AF1575" i="12"/>
  <c r="AG1575" i="12"/>
  <c r="AE1576" i="12"/>
  <c r="AF1576" i="12"/>
  <c r="AG1576" i="12"/>
  <c r="AE1577" i="12"/>
  <c r="AF1577" i="12"/>
  <c r="AG1577" i="12"/>
  <c r="AE1578" i="12"/>
  <c r="AF1578" i="12"/>
  <c r="AG1578" i="12"/>
  <c r="AE1579" i="12"/>
  <c r="AF1579" i="12"/>
  <c r="AG1579" i="12"/>
  <c r="AE1580" i="12"/>
  <c r="AF1580" i="12"/>
  <c r="AG1580" i="12"/>
  <c r="AE1581" i="12"/>
  <c r="AF1581" i="12"/>
  <c r="AG1581" i="12"/>
  <c r="AE1582" i="12"/>
  <c r="AF1582" i="12"/>
  <c r="AG1582" i="12"/>
  <c r="AE1583" i="12"/>
  <c r="AF1583" i="12"/>
  <c r="AG1583" i="12"/>
  <c r="AE1584" i="12"/>
  <c r="AF1584" i="12"/>
  <c r="AG1584" i="12"/>
  <c r="AE1585" i="12"/>
  <c r="AF1585" i="12"/>
  <c r="AG1585" i="12"/>
  <c r="AE1586" i="12"/>
  <c r="AF1586" i="12"/>
  <c r="AG1586" i="12"/>
  <c r="AE1587" i="12"/>
  <c r="AF1587" i="12"/>
  <c r="AG1587" i="12"/>
  <c r="AE1588" i="12"/>
  <c r="AF1588" i="12"/>
  <c r="AG1588" i="12"/>
  <c r="AE1589" i="12"/>
  <c r="AF1589" i="12"/>
  <c r="AG1589" i="12"/>
  <c r="AE1590" i="12"/>
  <c r="AF1590" i="12"/>
  <c r="AG1590" i="12"/>
  <c r="AE1591" i="12"/>
  <c r="AF1591" i="12"/>
  <c r="AG1591" i="12"/>
  <c r="AE1592" i="12"/>
  <c r="AF1592" i="12"/>
  <c r="AG1592" i="12"/>
  <c r="AE1593" i="12"/>
  <c r="AF1593" i="12"/>
  <c r="AG1593" i="12"/>
  <c r="AE1594" i="12"/>
  <c r="AF1594" i="12"/>
  <c r="AG1594" i="12"/>
  <c r="AE1595" i="12"/>
  <c r="AF1595" i="12"/>
  <c r="AG1595" i="12"/>
  <c r="AE1596" i="12"/>
  <c r="AF1596" i="12"/>
  <c r="AG1596" i="12"/>
  <c r="AE1597" i="12"/>
  <c r="AF1597" i="12"/>
  <c r="AG1597" i="12"/>
  <c r="AE1598" i="12"/>
  <c r="AF1598" i="12"/>
  <c r="AG1598" i="12"/>
  <c r="AE1599" i="12"/>
  <c r="AF1599" i="12"/>
  <c r="AG1599" i="12"/>
  <c r="AE1600" i="12"/>
  <c r="AF1600" i="12"/>
  <c r="AG1600" i="12"/>
  <c r="AE1601" i="12"/>
  <c r="AF1601" i="12"/>
  <c r="AG1601" i="12"/>
  <c r="AE1602" i="12"/>
  <c r="AF1602" i="12"/>
  <c r="AG1602" i="12"/>
  <c r="AE1603" i="12"/>
  <c r="AF1603" i="12"/>
  <c r="AG1603" i="12"/>
  <c r="AE1604" i="12"/>
  <c r="AF1604" i="12"/>
  <c r="AG1604" i="12"/>
  <c r="AE1605" i="12"/>
  <c r="AF1605" i="12"/>
  <c r="AG1605" i="12"/>
  <c r="AE1606" i="12"/>
  <c r="AF1606" i="12"/>
  <c r="AG1606" i="12"/>
  <c r="AE1607" i="12"/>
  <c r="AF1607" i="12"/>
  <c r="AG1607" i="12"/>
  <c r="AE1608" i="12"/>
  <c r="AF1608" i="12"/>
  <c r="AG1608" i="12"/>
  <c r="AE1609" i="12"/>
  <c r="AF1609" i="12"/>
  <c r="AG1609" i="12"/>
  <c r="AE1610" i="12"/>
  <c r="AF1610" i="12"/>
  <c r="AG1610" i="12"/>
  <c r="AE1611" i="12"/>
  <c r="AF1611" i="12"/>
  <c r="AG1611" i="12"/>
  <c r="AE1612" i="12"/>
  <c r="AF1612" i="12"/>
  <c r="AG1612" i="12"/>
  <c r="AE1613" i="12"/>
  <c r="AF1613" i="12"/>
  <c r="AG1613" i="12"/>
  <c r="AE1614" i="12"/>
  <c r="AF1614" i="12"/>
  <c r="AG1614" i="12"/>
  <c r="AE1615" i="12"/>
  <c r="AF1615" i="12"/>
  <c r="AG1615" i="12"/>
  <c r="AE1616" i="12"/>
  <c r="AF1616" i="12"/>
  <c r="AG1616" i="12"/>
  <c r="AE1617" i="12"/>
  <c r="AF1617" i="12"/>
  <c r="AG1617" i="12"/>
  <c r="AE1618" i="12"/>
  <c r="AF1618" i="12"/>
  <c r="AG1618" i="12"/>
  <c r="AE1619" i="12"/>
  <c r="AF1619" i="12"/>
  <c r="AG1619" i="12"/>
  <c r="AE1620" i="12"/>
  <c r="AF1620" i="12"/>
  <c r="AG1620" i="12"/>
  <c r="AE1621" i="12"/>
  <c r="AF1621" i="12"/>
  <c r="AG1621" i="12"/>
  <c r="AE1622" i="12"/>
  <c r="AF1622" i="12"/>
  <c r="AG1622" i="12"/>
  <c r="AE1623" i="12"/>
  <c r="AF1623" i="12"/>
  <c r="AG1623" i="12"/>
  <c r="AE1624" i="12"/>
  <c r="AF1624" i="12"/>
  <c r="AG1624" i="12"/>
  <c r="AE1625" i="12"/>
  <c r="AF1625" i="12"/>
  <c r="AG1625" i="12"/>
  <c r="AE1626" i="12"/>
  <c r="AF1626" i="12"/>
  <c r="AG1626" i="12"/>
  <c r="AE1627" i="12"/>
  <c r="AF1627" i="12"/>
  <c r="AG1627" i="12"/>
  <c r="AE1628" i="12"/>
  <c r="AF1628" i="12"/>
  <c r="AG1628" i="12"/>
  <c r="AE1629" i="12"/>
  <c r="AF1629" i="12"/>
  <c r="AG1629" i="12"/>
  <c r="AE1630" i="12"/>
  <c r="AF1630" i="12"/>
  <c r="AG1630" i="12"/>
  <c r="AE1631" i="12"/>
  <c r="AF1631" i="12"/>
  <c r="AG1631" i="12"/>
  <c r="AE1632" i="12"/>
  <c r="AF1632" i="12"/>
  <c r="AG1632" i="12"/>
  <c r="AE1633" i="12"/>
  <c r="AF1633" i="12"/>
  <c r="AG1633" i="12"/>
  <c r="AE1634" i="12"/>
  <c r="AF1634" i="12"/>
  <c r="AG1634" i="12"/>
  <c r="AE1635" i="12"/>
  <c r="AF1635" i="12"/>
  <c r="AG1635" i="12"/>
  <c r="AE1636" i="12"/>
  <c r="AF1636" i="12"/>
  <c r="AG1636" i="12"/>
  <c r="AE1637" i="12"/>
  <c r="AF1637" i="12"/>
  <c r="AG1637" i="12"/>
  <c r="AE1638" i="12"/>
  <c r="AF1638" i="12"/>
  <c r="AG1638" i="12"/>
  <c r="AE1639" i="12"/>
  <c r="AF1639" i="12"/>
  <c r="AG1639" i="12"/>
  <c r="AE1640" i="12"/>
  <c r="AF1640" i="12"/>
  <c r="AG1640" i="12"/>
  <c r="AE1641" i="12"/>
  <c r="AF1641" i="12"/>
  <c r="AG1641" i="12"/>
  <c r="AE1642" i="12"/>
  <c r="AF1642" i="12"/>
  <c r="AG1642" i="12"/>
  <c r="AE1643" i="12"/>
  <c r="AF1643" i="12"/>
  <c r="AG1643" i="12"/>
  <c r="AE1644" i="12"/>
  <c r="AF1644" i="12"/>
  <c r="AG1644" i="12"/>
  <c r="AE1645" i="12"/>
  <c r="AF1645" i="12"/>
  <c r="AG1645" i="12"/>
  <c r="AE1646" i="12"/>
  <c r="AF1646" i="12"/>
  <c r="AG1646" i="12"/>
  <c r="AE1647" i="12"/>
  <c r="AF1647" i="12"/>
  <c r="AG1647" i="12"/>
  <c r="AE1648" i="12"/>
  <c r="AF1648" i="12"/>
  <c r="AG1648" i="12"/>
  <c r="AE1649" i="12"/>
  <c r="AF1649" i="12"/>
  <c r="AG1649" i="12"/>
  <c r="AE1650" i="12"/>
  <c r="AF1650" i="12"/>
  <c r="AG1650" i="12"/>
  <c r="AE1651" i="12"/>
  <c r="AF1651" i="12"/>
  <c r="AG1651" i="12"/>
  <c r="AE1652" i="12"/>
  <c r="AF1652" i="12"/>
  <c r="AG1652" i="12"/>
  <c r="AE1653" i="12"/>
  <c r="AF1653" i="12"/>
  <c r="AG1653" i="12"/>
  <c r="AE1654" i="12"/>
  <c r="AF1654" i="12"/>
  <c r="AG1654" i="12"/>
  <c r="AE1655" i="12"/>
  <c r="AF1655" i="12"/>
  <c r="AG1655" i="12"/>
  <c r="AE1656" i="12"/>
  <c r="AF1656" i="12"/>
  <c r="AG1656" i="12"/>
  <c r="AE1657" i="12"/>
  <c r="AF1657" i="12"/>
  <c r="AG1657" i="12"/>
  <c r="AE1658" i="12"/>
  <c r="AF1658" i="12"/>
  <c r="AG1658" i="12"/>
  <c r="AE1659" i="12"/>
  <c r="AF1659" i="12"/>
  <c r="AG1659" i="12"/>
  <c r="AE1660" i="12"/>
  <c r="AF1660" i="12"/>
  <c r="AG1660" i="12"/>
  <c r="AE1661" i="12"/>
  <c r="AF1661" i="12"/>
  <c r="AG1661" i="12"/>
  <c r="AE1662" i="12"/>
  <c r="AF1662" i="12"/>
  <c r="AG1662" i="12"/>
  <c r="AE1663" i="12"/>
  <c r="AF1663" i="12"/>
  <c r="AG1663" i="12"/>
  <c r="AE1664" i="12"/>
  <c r="AF1664" i="12"/>
  <c r="AG1664" i="12"/>
  <c r="AE1665" i="12"/>
  <c r="AF1665" i="12"/>
  <c r="AG1665" i="12"/>
  <c r="AE1666" i="12"/>
  <c r="AF1666" i="12"/>
  <c r="AG1666" i="12"/>
  <c r="AE1667" i="12"/>
  <c r="AF1667" i="12"/>
  <c r="AG1667" i="12"/>
  <c r="AE1668" i="12"/>
  <c r="AF1668" i="12"/>
  <c r="AG1668" i="12"/>
  <c r="AE1669" i="12"/>
  <c r="AF1669" i="12"/>
  <c r="AG1669" i="12"/>
  <c r="AE1670" i="12"/>
  <c r="AF1670" i="12"/>
  <c r="AG1670" i="12"/>
  <c r="AE1671" i="12"/>
  <c r="AF1671" i="12"/>
  <c r="AG1671" i="12"/>
  <c r="AE1672" i="12"/>
  <c r="AF1672" i="12"/>
  <c r="AG1672" i="12"/>
  <c r="AE1673" i="12"/>
  <c r="AF1673" i="12"/>
  <c r="AG1673" i="12"/>
  <c r="AE1674" i="12"/>
  <c r="AF1674" i="12"/>
  <c r="AG1674" i="12"/>
  <c r="AE1675" i="12"/>
  <c r="AF1675" i="12"/>
  <c r="AG1675" i="12"/>
  <c r="AE1676" i="12"/>
  <c r="AF1676" i="12"/>
  <c r="AG1676" i="12"/>
  <c r="AE1677" i="12"/>
  <c r="AF1677" i="12"/>
  <c r="AG1677" i="12"/>
  <c r="AE1678" i="12"/>
  <c r="AF1678" i="12"/>
  <c r="AG1678" i="12"/>
  <c r="AE1679" i="12"/>
  <c r="AF1679" i="12"/>
  <c r="AG1679" i="12"/>
  <c r="AE1680" i="12"/>
  <c r="AF1680" i="12"/>
  <c r="AG1680" i="12"/>
  <c r="AE1681" i="12"/>
  <c r="AF1681" i="12"/>
  <c r="AG1681" i="12"/>
  <c r="AE1682" i="12"/>
  <c r="AF1682" i="12"/>
  <c r="AG1682" i="12"/>
  <c r="AE1683" i="12"/>
  <c r="AF1683" i="12"/>
  <c r="AG1683" i="12"/>
  <c r="AE1684" i="12"/>
  <c r="AF1684" i="12"/>
  <c r="AG1684" i="12"/>
  <c r="AE1685" i="12"/>
  <c r="AF1685" i="12"/>
  <c r="AG1685" i="12"/>
  <c r="AE1686" i="12"/>
  <c r="AF1686" i="12"/>
  <c r="AG1686" i="12"/>
  <c r="AE1687" i="12"/>
  <c r="AF1687" i="12"/>
  <c r="AG1687" i="12"/>
  <c r="AE1688" i="12"/>
  <c r="AF1688" i="12"/>
  <c r="AG1688" i="12"/>
  <c r="AE1689" i="12"/>
  <c r="AF1689" i="12"/>
  <c r="AG1689" i="12"/>
  <c r="AE1690" i="12"/>
  <c r="AF1690" i="12"/>
  <c r="AG1690" i="12"/>
  <c r="AE1691" i="12"/>
  <c r="AF1691" i="12"/>
  <c r="AG1691" i="12"/>
  <c r="AE1692" i="12"/>
  <c r="AF1692" i="12"/>
  <c r="AG1692" i="12"/>
  <c r="AE1693" i="12"/>
  <c r="AF1693" i="12"/>
  <c r="AG1693" i="12"/>
  <c r="AE1694" i="12"/>
  <c r="AF1694" i="12"/>
  <c r="AG1694" i="12"/>
  <c r="AE1695" i="12"/>
  <c r="AF1695" i="12"/>
  <c r="AG1695" i="12"/>
  <c r="AE1696" i="12"/>
  <c r="AF1696" i="12"/>
  <c r="AG1696" i="12"/>
  <c r="AE1697" i="12"/>
  <c r="AF1697" i="12"/>
  <c r="AG1697" i="12"/>
  <c r="AE1698" i="12"/>
  <c r="AF1698" i="12"/>
  <c r="AG1698" i="12"/>
  <c r="AE1699" i="12"/>
  <c r="AF1699" i="12"/>
  <c r="AG1699" i="12"/>
  <c r="AE1700" i="12"/>
  <c r="AF1700" i="12"/>
  <c r="AG1700" i="12"/>
  <c r="AE1701" i="12"/>
  <c r="AF1701" i="12"/>
  <c r="AG1701" i="12"/>
  <c r="AE1702" i="12"/>
  <c r="AF1702" i="12"/>
  <c r="AG1702" i="12"/>
  <c r="AE1703" i="12"/>
  <c r="AF1703" i="12"/>
  <c r="AG1703" i="12"/>
  <c r="AE1704" i="12"/>
  <c r="AF1704" i="12"/>
  <c r="AG1704" i="12"/>
  <c r="AE1705" i="12"/>
  <c r="AF1705" i="12"/>
  <c r="AG1705" i="12"/>
  <c r="AE1706" i="12"/>
  <c r="AF1706" i="12"/>
  <c r="AG1706" i="12"/>
  <c r="AE1707" i="12"/>
  <c r="AF1707" i="12"/>
  <c r="AG1707" i="12"/>
  <c r="AE1708" i="12"/>
  <c r="AF1708" i="12"/>
  <c r="AG1708" i="12"/>
  <c r="AE1709" i="12"/>
  <c r="AF1709" i="12"/>
  <c r="AG1709" i="12"/>
  <c r="AE1710" i="12"/>
  <c r="AF1710" i="12"/>
  <c r="AG1710" i="12"/>
  <c r="AE1711" i="12"/>
  <c r="AF1711" i="12"/>
  <c r="AG1711" i="12"/>
  <c r="AE1712" i="12"/>
  <c r="AF1712" i="12"/>
  <c r="AG1712" i="12"/>
  <c r="AE1713" i="12"/>
  <c r="AF1713" i="12"/>
  <c r="AG1713" i="12"/>
  <c r="AE1714" i="12"/>
  <c r="AF1714" i="12"/>
  <c r="AG1714" i="12"/>
  <c r="AE1715" i="12"/>
  <c r="AF1715" i="12"/>
  <c r="AG1715" i="12"/>
  <c r="AE1716" i="12"/>
  <c r="AF1716" i="12"/>
  <c r="AG1716" i="12"/>
  <c r="AE1717" i="12"/>
  <c r="AF1717" i="12"/>
  <c r="AG1717" i="12"/>
  <c r="AE1718" i="12"/>
  <c r="AF1718" i="12"/>
  <c r="AG1718" i="12"/>
  <c r="AE1719" i="12"/>
  <c r="AF1719" i="12"/>
  <c r="AG1719" i="12"/>
  <c r="AE1720" i="12"/>
  <c r="AF1720" i="12"/>
  <c r="AG1720" i="12"/>
  <c r="AE1721" i="12"/>
  <c r="AF1721" i="12"/>
  <c r="AG1721" i="12"/>
  <c r="AE1722" i="12"/>
  <c r="AF1722" i="12"/>
  <c r="AG1722" i="12"/>
  <c r="AE1723" i="12"/>
  <c r="AF1723" i="12"/>
  <c r="AG1723" i="12"/>
  <c r="AE1724" i="12"/>
  <c r="AF1724" i="12"/>
  <c r="AG1724" i="12"/>
  <c r="AE1725" i="12"/>
  <c r="AF1725" i="12"/>
  <c r="AG1725" i="12"/>
  <c r="AE1726" i="12"/>
  <c r="AF1726" i="12"/>
  <c r="AG1726" i="12"/>
  <c r="AE1727" i="12"/>
  <c r="AF1727" i="12"/>
  <c r="AG1727" i="12"/>
  <c r="AE1728" i="12"/>
  <c r="AF1728" i="12"/>
  <c r="AG1728" i="12"/>
  <c r="AE1729" i="12"/>
  <c r="AF1729" i="12"/>
  <c r="AG1729" i="12"/>
  <c r="AE1730" i="12"/>
  <c r="AF1730" i="12"/>
  <c r="AG1730" i="12"/>
  <c r="AE1731" i="12"/>
  <c r="AF1731" i="12"/>
  <c r="AG1731" i="12"/>
  <c r="AE1732" i="12"/>
  <c r="AF1732" i="12"/>
  <c r="AG1732" i="12"/>
  <c r="AE1733" i="12"/>
  <c r="AF1733" i="12"/>
  <c r="AG1733" i="12"/>
  <c r="AE1734" i="12"/>
  <c r="AF1734" i="12"/>
  <c r="AG1734" i="12"/>
  <c r="AE1735" i="12"/>
  <c r="AF1735" i="12"/>
  <c r="AG1735" i="12"/>
  <c r="AE1736" i="12"/>
  <c r="AF1736" i="12"/>
  <c r="AG1736" i="12"/>
  <c r="AE1737" i="12"/>
  <c r="AF1737" i="12"/>
  <c r="AG1737" i="12"/>
  <c r="AE1738" i="12"/>
  <c r="AF1738" i="12"/>
  <c r="AG1738" i="12"/>
  <c r="AE1739" i="12"/>
  <c r="AF1739" i="12"/>
  <c r="AG1739" i="12"/>
  <c r="AE1740" i="12"/>
  <c r="AF1740" i="12"/>
  <c r="AG1740" i="12"/>
  <c r="AE1741" i="12"/>
  <c r="AF1741" i="12"/>
  <c r="AG1741" i="12"/>
  <c r="AE1742" i="12"/>
  <c r="AF1742" i="12"/>
  <c r="AG1742" i="12"/>
  <c r="AE1743" i="12"/>
  <c r="AF1743" i="12"/>
  <c r="AG1743" i="12"/>
  <c r="AE1744" i="12"/>
  <c r="AF1744" i="12"/>
  <c r="AG1744" i="12"/>
  <c r="AE1745" i="12"/>
  <c r="AF1745" i="12"/>
  <c r="AG1745" i="12"/>
  <c r="AE1746" i="12"/>
  <c r="AF1746" i="12"/>
  <c r="AG1746" i="12"/>
  <c r="AE1747" i="12"/>
  <c r="AF1747" i="12"/>
  <c r="AG1747" i="12"/>
  <c r="AE1748" i="12"/>
  <c r="AF1748" i="12"/>
  <c r="AG1748" i="12"/>
  <c r="AE1749" i="12"/>
  <c r="AF1749" i="12"/>
  <c r="AG1749" i="12"/>
  <c r="P163" i="155"/>
  <c r="P164" i="155"/>
  <c r="P165" i="155"/>
  <c r="P166" i="155"/>
  <c r="P167" i="155"/>
  <c r="P168" i="155"/>
  <c r="P169" i="155"/>
  <c r="P170" i="155"/>
  <c r="P171" i="155"/>
  <c r="P172" i="155"/>
  <c r="P7" i="12"/>
  <c r="P15" i="12"/>
  <c r="Q1656" i="12"/>
  <c r="Q1657" i="12"/>
  <c r="Q1658" i="12"/>
  <c r="Q1659" i="12"/>
  <c r="Q1660" i="12"/>
  <c r="Q1661" i="12"/>
  <c r="Q1662" i="12"/>
  <c r="Q1663" i="12"/>
  <c r="Q1664" i="12"/>
  <c r="Q1665" i="12"/>
  <c r="Q1666" i="12"/>
  <c r="Q1667" i="12"/>
  <c r="Q1668" i="12"/>
  <c r="Q1669" i="12"/>
  <c r="Q1670" i="12"/>
  <c r="Q1671" i="12"/>
  <c r="Q1672" i="12"/>
  <c r="Q1673" i="12"/>
  <c r="Q1674" i="12"/>
  <c r="Q1675" i="12"/>
  <c r="Q1676" i="12"/>
  <c r="Q1677" i="12"/>
  <c r="Q1678" i="12"/>
  <c r="Q1679" i="12"/>
  <c r="Q1680" i="12"/>
  <c r="Q1681" i="12"/>
  <c r="Q1682" i="12"/>
  <c r="Q1683" i="12"/>
  <c r="Q1684" i="12"/>
  <c r="Q1685" i="12"/>
  <c r="Q1686" i="12"/>
  <c r="Q1687" i="12"/>
  <c r="Q1688" i="12"/>
  <c r="Q1689" i="12"/>
  <c r="Q1690" i="12"/>
  <c r="Q1691" i="12"/>
  <c r="Q1692" i="12"/>
  <c r="Q1693" i="12"/>
  <c r="Q1694" i="12"/>
  <c r="Q1695" i="12"/>
  <c r="Q1696" i="12"/>
  <c r="Q1697" i="12"/>
  <c r="Q1698" i="12"/>
  <c r="Q1699" i="12"/>
  <c r="Q1700" i="12"/>
  <c r="Q1701" i="12"/>
  <c r="Q1702" i="12"/>
  <c r="Q1703" i="12"/>
  <c r="Q1704" i="12"/>
  <c r="Q1705" i="12"/>
  <c r="Q1706" i="12"/>
  <c r="Q1707" i="12"/>
  <c r="Q1708" i="12"/>
  <c r="Q1709" i="12"/>
  <c r="Q1710" i="12"/>
  <c r="Q1711" i="12"/>
  <c r="Q1712" i="12"/>
  <c r="Q1713" i="12"/>
  <c r="Q1714" i="12"/>
  <c r="Q1715" i="12"/>
  <c r="Q1716" i="12"/>
  <c r="Q1717" i="12"/>
  <c r="Q1718" i="12"/>
  <c r="Q1719" i="12"/>
  <c r="Q1720" i="12"/>
  <c r="Q1721" i="12"/>
  <c r="Q1722" i="12"/>
  <c r="Q1723" i="12"/>
  <c r="Q1724" i="12"/>
  <c r="Q1725" i="12"/>
  <c r="Q1726" i="12"/>
  <c r="Q1727" i="12"/>
  <c r="Q1728" i="12"/>
  <c r="Q1729" i="12"/>
  <c r="Q1730" i="12"/>
  <c r="Q1731" i="12"/>
  <c r="Q1732" i="12"/>
  <c r="Q1733" i="12"/>
  <c r="Q1734" i="12"/>
  <c r="Q1735" i="12"/>
  <c r="Q1736" i="12"/>
  <c r="Q1737" i="12"/>
  <c r="Q1738" i="12"/>
  <c r="Q1739" i="12"/>
  <c r="Q1740" i="12"/>
  <c r="Q1741" i="12"/>
  <c r="Q1742" i="12"/>
  <c r="Q1743" i="12"/>
  <c r="Q1744" i="12"/>
  <c r="Q1745" i="12"/>
  <c r="Q1746" i="12"/>
  <c r="Q1747" i="12"/>
  <c r="Q1748" i="12"/>
  <c r="Q1749" i="12"/>
  <c r="P1547" i="12"/>
  <c r="F3" i="313"/>
  <c r="F4" i="313"/>
  <c r="F5" i="313"/>
  <c r="F6" i="313"/>
  <c r="F7" i="313"/>
  <c r="F8" i="313"/>
  <c r="F9" i="313"/>
  <c r="F10" i="313"/>
  <c r="F11" i="313"/>
  <c r="F12" i="313"/>
  <c r="F13" i="313"/>
  <c r="F14" i="313"/>
  <c r="F15" i="313"/>
  <c r="F16" i="313"/>
  <c r="F17" i="313"/>
  <c r="F18" i="313"/>
  <c r="F19" i="313"/>
  <c r="F20" i="313"/>
  <c r="F21" i="313"/>
  <c r="F22" i="313"/>
  <c r="F23" i="313"/>
  <c r="F24" i="313"/>
  <c r="F25" i="313"/>
  <c r="F26" i="313"/>
  <c r="F27" i="313"/>
  <c r="F28" i="313"/>
  <c r="F29" i="313"/>
  <c r="F30" i="313"/>
  <c r="F31" i="313"/>
  <c r="F32" i="313"/>
  <c r="F33" i="313"/>
  <c r="F34" i="313"/>
  <c r="F35" i="313"/>
  <c r="F36" i="313"/>
  <c r="F37" i="313"/>
  <c r="F38" i="313"/>
  <c r="F39" i="313"/>
  <c r="F40" i="313"/>
  <c r="F41" i="313"/>
  <c r="F42" i="313"/>
  <c r="F43" i="313"/>
  <c r="F44" i="313"/>
  <c r="F45" i="313"/>
  <c r="F46" i="313"/>
  <c r="F47" i="313"/>
  <c r="F48" i="313"/>
  <c r="F49" i="313"/>
  <c r="F50" i="313"/>
  <c r="F51" i="313"/>
  <c r="F52" i="313"/>
  <c r="F53" i="313"/>
  <c r="F54" i="313"/>
  <c r="F55" i="313"/>
  <c r="F56" i="313"/>
  <c r="F57" i="313"/>
  <c r="F58" i="313"/>
  <c r="F59" i="313"/>
  <c r="F60" i="313"/>
  <c r="F61" i="313"/>
  <c r="F62" i="313"/>
  <c r="F63" i="313"/>
  <c r="F64" i="313"/>
  <c r="F65" i="313"/>
  <c r="F66" i="313"/>
  <c r="F67" i="313"/>
  <c r="F68" i="313"/>
  <c r="F69" i="313"/>
  <c r="F70" i="313"/>
  <c r="F71" i="313"/>
  <c r="F72" i="313"/>
  <c r="F73" i="313"/>
  <c r="F74" i="313"/>
  <c r="F75" i="313"/>
  <c r="F76" i="313"/>
  <c r="F77" i="313"/>
  <c r="F78" i="313"/>
  <c r="F79" i="313"/>
  <c r="F80" i="313"/>
  <c r="F81" i="313"/>
  <c r="F82" i="313"/>
  <c r="F83" i="313"/>
  <c r="F84" i="313"/>
  <c r="F85" i="313"/>
  <c r="F86" i="313"/>
  <c r="F87" i="313"/>
  <c r="F88" i="313"/>
  <c r="F89" i="313"/>
  <c r="F90" i="313"/>
  <c r="F91" i="313"/>
  <c r="F92" i="313"/>
  <c r="F93" i="313"/>
  <c r="F94" i="313"/>
  <c r="F95" i="313"/>
  <c r="F96" i="313"/>
  <c r="F97" i="313"/>
  <c r="F98" i="313"/>
  <c r="F99" i="313"/>
  <c r="F100" i="313"/>
  <c r="F101" i="313"/>
  <c r="F102" i="313"/>
  <c r="F103" i="313"/>
  <c r="F104" i="313"/>
  <c r="F105" i="313"/>
  <c r="F106" i="313"/>
  <c r="F107" i="313"/>
  <c r="F108" i="313"/>
  <c r="F109" i="313"/>
  <c r="F110" i="313"/>
  <c r="F111" i="313"/>
  <c r="F112" i="313"/>
  <c r="F113" i="313"/>
  <c r="F114" i="313"/>
  <c r="F115" i="313"/>
  <c r="F116" i="313"/>
  <c r="F117" i="313"/>
  <c r="F118" i="313"/>
  <c r="F119" i="313"/>
  <c r="F120" i="313"/>
  <c r="F121" i="313"/>
  <c r="F122" i="313"/>
  <c r="F123" i="313"/>
  <c r="F124" i="313"/>
  <c r="F125" i="313"/>
  <c r="F126" i="313"/>
  <c r="F127" i="313"/>
  <c r="F128" i="313"/>
  <c r="F129" i="313"/>
  <c r="F130" i="313"/>
  <c r="F131" i="313"/>
  <c r="F132" i="313"/>
  <c r="F133" i="313"/>
  <c r="F134" i="313"/>
  <c r="F135" i="313"/>
  <c r="F136" i="313"/>
  <c r="F137" i="313"/>
  <c r="F138" i="313"/>
  <c r="F139" i="313"/>
  <c r="F140" i="313"/>
  <c r="F141" i="313"/>
  <c r="F142" i="313"/>
  <c r="F143" i="313"/>
  <c r="F144" i="313"/>
  <c r="F145" i="313"/>
  <c r="F146" i="313"/>
  <c r="F147" i="313"/>
  <c r="F148" i="313"/>
  <c r="F149" i="313"/>
  <c r="F150" i="313"/>
  <c r="F151" i="313"/>
  <c r="F152" i="313"/>
  <c r="F153" i="313"/>
  <c r="F154" i="313"/>
  <c r="F155" i="313"/>
  <c r="F156" i="313"/>
  <c r="F157" i="313"/>
  <c r="F158" i="313"/>
  <c r="F159" i="313"/>
  <c r="F160" i="313"/>
  <c r="F161" i="313"/>
  <c r="F162" i="313"/>
  <c r="F163" i="313"/>
  <c r="F164" i="313"/>
  <c r="F165" i="313"/>
  <c r="F166" i="313"/>
  <c r="F167" i="313"/>
  <c r="F168" i="313"/>
  <c r="F169" i="313"/>
  <c r="F170" i="313"/>
  <c r="F171" i="313"/>
  <c r="F172" i="313"/>
  <c r="F173" i="313"/>
  <c r="F174" i="313"/>
  <c r="F175" i="313"/>
  <c r="F176" i="313"/>
  <c r="F177" i="313"/>
  <c r="F178" i="313"/>
  <c r="F179" i="313"/>
  <c r="F180" i="313"/>
  <c r="F181" i="313"/>
  <c r="F182" i="313"/>
  <c r="F183" i="313"/>
  <c r="F184" i="313"/>
  <c r="F185" i="313"/>
  <c r="F186" i="313"/>
  <c r="F187" i="313"/>
  <c r="F188" i="313"/>
  <c r="F189" i="313"/>
  <c r="F190" i="313"/>
  <c r="F191" i="313"/>
  <c r="F192" i="313"/>
  <c r="F193" i="313"/>
  <c r="F194" i="313"/>
  <c r="F195" i="313"/>
  <c r="F196" i="313"/>
  <c r="F197" i="313"/>
  <c r="F198" i="313"/>
  <c r="F199" i="313"/>
  <c r="F200" i="313"/>
  <c r="F201" i="313"/>
  <c r="F202" i="313"/>
  <c r="F203" i="313"/>
  <c r="F204" i="313"/>
  <c r="F205" i="313"/>
  <c r="F206" i="313"/>
  <c r="F207" i="313"/>
  <c r="F208" i="313"/>
  <c r="F209" i="313"/>
  <c r="F210" i="313"/>
  <c r="F211" i="313"/>
  <c r="F212" i="313"/>
  <c r="F213" i="313"/>
  <c r="F214" i="313"/>
  <c r="F215" i="313"/>
  <c r="F216" i="313"/>
  <c r="F217" i="313"/>
  <c r="F218" i="313"/>
  <c r="F219" i="313"/>
  <c r="F220" i="313"/>
  <c r="F221" i="313"/>
  <c r="F222" i="313"/>
  <c r="F223" i="313"/>
  <c r="F224" i="313"/>
  <c r="F225" i="313"/>
  <c r="F226" i="313"/>
  <c r="F227" i="313"/>
  <c r="F228" i="313"/>
  <c r="F229" i="313"/>
  <c r="F230" i="313"/>
  <c r="F231" i="313"/>
  <c r="F232" i="313"/>
  <c r="F233" i="313"/>
  <c r="F234" i="313"/>
  <c r="F235" i="313"/>
  <c r="F236" i="313"/>
  <c r="F237" i="313"/>
  <c r="F238" i="313"/>
  <c r="F239" i="313"/>
  <c r="F240" i="313"/>
  <c r="F241" i="313"/>
  <c r="F242" i="313"/>
  <c r="F243" i="313"/>
  <c r="F244" i="313"/>
  <c r="F245" i="313"/>
  <c r="F246" i="313"/>
  <c r="F247" i="313"/>
  <c r="F248" i="313"/>
  <c r="F249" i="313"/>
  <c r="F250" i="313"/>
  <c r="F251" i="313"/>
  <c r="F252" i="313"/>
  <c r="F253" i="313"/>
  <c r="F254" i="313"/>
  <c r="F255" i="313"/>
  <c r="F256" i="313"/>
  <c r="F257" i="313"/>
  <c r="F258" i="313"/>
  <c r="F259" i="313"/>
  <c r="F260" i="313"/>
  <c r="F261" i="313"/>
  <c r="F262" i="313"/>
  <c r="F263" i="313"/>
  <c r="F264" i="313"/>
  <c r="F265" i="313"/>
  <c r="F266" i="313"/>
  <c r="F267" i="313"/>
  <c r="F268" i="313"/>
  <c r="F269" i="313"/>
  <c r="F270" i="313"/>
  <c r="F271" i="313"/>
  <c r="F272" i="313"/>
  <c r="F273" i="313"/>
  <c r="F274" i="313"/>
  <c r="F275" i="313"/>
  <c r="F276" i="313"/>
  <c r="F277" i="313"/>
  <c r="F278" i="313"/>
  <c r="F279" i="313"/>
  <c r="F280" i="313"/>
  <c r="F281" i="313"/>
  <c r="F282" i="313"/>
  <c r="F283" i="313"/>
  <c r="F284" i="313"/>
  <c r="F285" i="313"/>
  <c r="F286" i="313"/>
  <c r="F287" i="313"/>
  <c r="F288" i="313"/>
  <c r="F289" i="313"/>
  <c r="F290" i="313"/>
  <c r="F291" i="313"/>
  <c r="F292" i="313"/>
  <c r="F293" i="313"/>
  <c r="F294" i="313"/>
  <c r="F295" i="313"/>
  <c r="F296" i="313"/>
  <c r="F297" i="313"/>
  <c r="F298" i="313"/>
  <c r="F299" i="313"/>
  <c r="F300" i="313"/>
  <c r="F301" i="313"/>
  <c r="F302" i="313"/>
  <c r="F303" i="313"/>
  <c r="F304" i="313"/>
  <c r="F305" i="313"/>
  <c r="F306" i="313"/>
  <c r="F307" i="313"/>
  <c r="F308" i="313"/>
  <c r="F309" i="313"/>
  <c r="F310" i="313"/>
  <c r="F311" i="313"/>
  <c r="F312" i="313"/>
  <c r="F313" i="313"/>
  <c r="F314" i="313"/>
  <c r="F315" i="313"/>
  <c r="F316" i="313"/>
  <c r="F317" i="313"/>
  <c r="F318" i="313"/>
  <c r="F319" i="313"/>
  <c r="F320" i="313"/>
  <c r="F321" i="313"/>
  <c r="F322" i="313"/>
  <c r="F323" i="313"/>
  <c r="F324" i="313"/>
  <c r="F325" i="313"/>
  <c r="F326" i="313"/>
  <c r="F327" i="313"/>
  <c r="F328" i="313"/>
  <c r="F329" i="313"/>
  <c r="F330" i="313"/>
  <c r="F331" i="313"/>
  <c r="F332" i="313"/>
  <c r="F333" i="313"/>
  <c r="F334" i="313"/>
  <c r="F335" i="313"/>
  <c r="F336" i="313"/>
  <c r="F337" i="313"/>
  <c r="F338" i="313"/>
  <c r="F339" i="313"/>
  <c r="F340" i="313"/>
  <c r="F341" i="313"/>
  <c r="F342" i="313"/>
  <c r="F343" i="313"/>
  <c r="F344" i="313"/>
  <c r="F345" i="313"/>
  <c r="F346" i="313"/>
  <c r="F347" i="313"/>
  <c r="F348" i="313"/>
  <c r="F349" i="313"/>
  <c r="F350" i="313"/>
  <c r="F351" i="313"/>
  <c r="F352" i="313"/>
  <c r="F353" i="313"/>
  <c r="F354" i="313"/>
  <c r="F355" i="313"/>
  <c r="F356" i="313"/>
  <c r="F357" i="313"/>
  <c r="F358" i="313"/>
  <c r="F359" i="313"/>
  <c r="F360" i="313"/>
  <c r="F361" i="313"/>
  <c r="F362" i="313"/>
  <c r="F363" i="313"/>
  <c r="F364" i="313"/>
  <c r="F365" i="313"/>
  <c r="F366" i="313"/>
  <c r="F367" i="313"/>
  <c r="F368" i="313"/>
  <c r="F369" i="313"/>
  <c r="F370" i="313"/>
  <c r="F371" i="313"/>
  <c r="F372" i="313"/>
  <c r="F373" i="313"/>
  <c r="F374" i="313"/>
  <c r="F375" i="313"/>
  <c r="F376" i="313"/>
  <c r="F377" i="313"/>
  <c r="F378" i="313"/>
  <c r="F379" i="313"/>
  <c r="F380" i="313"/>
  <c r="F381" i="313"/>
  <c r="F382" i="313"/>
  <c r="F383" i="313"/>
  <c r="F384" i="313"/>
  <c r="F385" i="313"/>
  <c r="F386" i="313"/>
  <c r="F387" i="313"/>
  <c r="F388" i="313"/>
  <c r="F389" i="313"/>
  <c r="F390" i="313"/>
  <c r="F391" i="313"/>
  <c r="F392" i="313"/>
  <c r="F393" i="313"/>
  <c r="F394" i="313"/>
  <c r="F395" i="313"/>
  <c r="F396" i="313"/>
  <c r="F397" i="313"/>
  <c r="F398" i="313"/>
  <c r="F399" i="313"/>
  <c r="F400" i="313"/>
  <c r="F401" i="313"/>
  <c r="F402" i="313"/>
  <c r="F403" i="313"/>
  <c r="F404" i="313"/>
  <c r="F405" i="313"/>
  <c r="F406" i="313"/>
  <c r="F407" i="313"/>
  <c r="F408" i="313"/>
  <c r="F409" i="313"/>
  <c r="F410" i="313"/>
  <c r="F411" i="313"/>
  <c r="F412" i="313"/>
  <c r="F413" i="313"/>
  <c r="F414" i="313"/>
  <c r="F415" i="313"/>
  <c r="F416" i="313"/>
  <c r="F417" i="313"/>
  <c r="F418" i="313"/>
  <c r="F419" i="313"/>
  <c r="F420" i="313"/>
  <c r="F421" i="313"/>
  <c r="F422" i="313"/>
  <c r="F423" i="313"/>
  <c r="F424" i="313"/>
  <c r="F425" i="313"/>
  <c r="F426" i="313"/>
  <c r="F427" i="313"/>
  <c r="F428" i="313"/>
  <c r="F429" i="313"/>
  <c r="F430" i="313"/>
  <c r="F431" i="313"/>
  <c r="F432" i="313"/>
  <c r="F433" i="313"/>
  <c r="F434" i="313"/>
  <c r="F435" i="313"/>
  <c r="F436" i="313"/>
  <c r="F437" i="313"/>
  <c r="F438" i="313"/>
  <c r="F439" i="313"/>
  <c r="F440" i="313"/>
  <c r="F441" i="313"/>
  <c r="F442" i="313"/>
  <c r="F443" i="313"/>
  <c r="F444" i="313"/>
  <c r="F445" i="313"/>
  <c r="F446" i="313"/>
  <c r="F447" i="313"/>
  <c r="F448" i="313"/>
  <c r="F449" i="313"/>
  <c r="F450" i="313"/>
  <c r="F451" i="313"/>
  <c r="F452" i="313"/>
  <c r="F453" i="313"/>
  <c r="F454" i="313"/>
  <c r="F455" i="313"/>
  <c r="F456" i="313"/>
  <c r="F457" i="313"/>
  <c r="F458" i="313"/>
  <c r="F459" i="313"/>
  <c r="F460" i="313"/>
  <c r="F461" i="313"/>
  <c r="F462" i="313"/>
  <c r="F463" i="313"/>
  <c r="F464" i="313"/>
  <c r="F465" i="313"/>
  <c r="F466" i="313"/>
  <c r="F467" i="313"/>
  <c r="F468" i="313"/>
  <c r="F469" i="313"/>
  <c r="F470" i="313"/>
  <c r="F471" i="313"/>
  <c r="F472" i="313"/>
  <c r="F473" i="313"/>
  <c r="F474" i="313"/>
  <c r="F475" i="313"/>
  <c r="F476" i="313"/>
  <c r="F477" i="313"/>
  <c r="F478" i="313"/>
  <c r="F479" i="313"/>
  <c r="F480" i="313"/>
  <c r="F481" i="313"/>
  <c r="F482" i="313"/>
  <c r="F483" i="313"/>
  <c r="F484" i="313"/>
  <c r="F485" i="313"/>
  <c r="F486" i="313"/>
  <c r="F487" i="313"/>
  <c r="F488" i="313"/>
  <c r="F489" i="313"/>
  <c r="F490" i="313"/>
  <c r="F491" i="313"/>
  <c r="F492" i="313"/>
  <c r="F493" i="313"/>
  <c r="F494" i="313"/>
  <c r="F495" i="313"/>
  <c r="F496" i="313"/>
  <c r="F497" i="313"/>
  <c r="F498" i="313"/>
  <c r="F499" i="313"/>
  <c r="F500" i="313"/>
  <c r="F501" i="313"/>
  <c r="F502" i="313"/>
  <c r="F503" i="313"/>
  <c r="F504" i="313"/>
  <c r="F505" i="313"/>
  <c r="F506" i="313"/>
  <c r="F507" i="313"/>
  <c r="F508" i="313"/>
  <c r="F509" i="313"/>
  <c r="F510" i="313"/>
  <c r="F511" i="313"/>
  <c r="F512" i="313"/>
  <c r="F513" i="313"/>
  <c r="F514" i="313"/>
  <c r="F515" i="313"/>
  <c r="F516" i="313"/>
  <c r="F517" i="313"/>
  <c r="F518" i="313"/>
  <c r="F519" i="313"/>
  <c r="F520" i="313"/>
  <c r="F521" i="313"/>
  <c r="F522" i="313"/>
  <c r="F523" i="313"/>
  <c r="F524" i="313"/>
  <c r="F525" i="313"/>
  <c r="F526" i="313"/>
  <c r="F527" i="313"/>
  <c r="F528" i="313"/>
  <c r="F529" i="313"/>
  <c r="F530" i="313"/>
  <c r="F531" i="313"/>
  <c r="F532" i="313"/>
  <c r="F533" i="313"/>
  <c r="F534" i="313"/>
  <c r="F535" i="313"/>
  <c r="F536" i="313"/>
  <c r="F537" i="313"/>
  <c r="F538" i="313"/>
  <c r="F539" i="313"/>
  <c r="F540" i="313"/>
  <c r="F541" i="313"/>
  <c r="F542" i="313"/>
  <c r="F543" i="313"/>
  <c r="F544" i="313"/>
  <c r="F545" i="313"/>
  <c r="F546" i="313"/>
  <c r="F547" i="313"/>
  <c r="F548" i="313"/>
  <c r="F549" i="313"/>
  <c r="F550" i="313"/>
  <c r="F551" i="313"/>
  <c r="F552" i="313"/>
  <c r="F553" i="313"/>
  <c r="F554" i="313"/>
  <c r="F555" i="313"/>
  <c r="F556" i="313"/>
  <c r="F557" i="313"/>
  <c r="F558" i="313"/>
  <c r="F559" i="313"/>
  <c r="F560" i="313"/>
  <c r="F561" i="313"/>
  <c r="F562" i="313"/>
  <c r="F563" i="313"/>
  <c r="F564" i="313"/>
  <c r="F565" i="313"/>
  <c r="F566" i="313"/>
  <c r="F567" i="313"/>
  <c r="F568" i="313"/>
  <c r="F569" i="313"/>
  <c r="F570" i="313"/>
  <c r="F571" i="313"/>
  <c r="F572" i="313"/>
  <c r="F573" i="313"/>
  <c r="F574" i="313"/>
  <c r="F575" i="313"/>
  <c r="F576" i="313"/>
  <c r="F577" i="313"/>
  <c r="F578" i="313"/>
  <c r="F579" i="313"/>
  <c r="F580" i="313"/>
  <c r="F581" i="313"/>
  <c r="F582" i="313"/>
  <c r="F583" i="313"/>
  <c r="F584" i="313"/>
  <c r="F585" i="313"/>
  <c r="F586" i="313"/>
  <c r="F587" i="313"/>
  <c r="F588" i="313"/>
  <c r="F589" i="313"/>
  <c r="F590" i="313"/>
  <c r="F591" i="313"/>
  <c r="F592" i="313"/>
  <c r="F593" i="313"/>
  <c r="F594" i="313"/>
  <c r="F595" i="313"/>
  <c r="F596" i="313"/>
  <c r="F597" i="313"/>
  <c r="F598" i="313"/>
  <c r="F599" i="313"/>
  <c r="F600" i="313"/>
  <c r="F601" i="313"/>
  <c r="F602" i="313"/>
  <c r="F603" i="313"/>
  <c r="F604" i="313"/>
  <c r="F605" i="313"/>
  <c r="F606" i="313"/>
  <c r="F607" i="313"/>
  <c r="F608" i="313"/>
  <c r="F609" i="313"/>
  <c r="F610" i="313"/>
  <c r="F611" i="313"/>
  <c r="F612" i="313"/>
  <c r="F613" i="313"/>
  <c r="F614" i="313"/>
  <c r="F615" i="313"/>
  <c r="F616" i="313"/>
  <c r="F617" i="313"/>
  <c r="F618" i="313"/>
  <c r="F619" i="313"/>
  <c r="F620" i="313"/>
  <c r="F621" i="313"/>
  <c r="F622" i="313"/>
  <c r="F623" i="313"/>
  <c r="F624" i="313"/>
  <c r="F625" i="313"/>
  <c r="F626" i="313"/>
  <c r="F627" i="313"/>
  <c r="F628" i="313"/>
  <c r="F629" i="313"/>
  <c r="F630" i="313"/>
  <c r="F631" i="313"/>
  <c r="F632" i="313"/>
  <c r="F633" i="313"/>
  <c r="F634" i="313"/>
  <c r="F635" i="313"/>
  <c r="F636" i="313"/>
  <c r="F637" i="313"/>
  <c r="F638" i="313"/>
  <c r="F639" i="313"/>
  <c r="F640" i="313"/>
  <c r="F641" i="313"/>
  <c r="F642" i="313"/>
  <c r="F643" i="313"/>
  <c r="F644" i="313"/>
  <c r="F645" i="313"/>
  <c r="F646" i="313"/>
  <c r="F647" i="313"/>
  <c r="F648" i="313"/>
  <c r="F649" i="313"/>
  <c r="F650" i="313"/>
  <c r="F651" i="313"/>
  <c r="F652" i="313"/>
  <c r="F653" i="313"/>
  <c r="F654" i="313"/>
  <c r="F655" i="313"/>
  <c r="F656" i="313"/>
  <c r="F657" i="313"/>
  <c r="F658" i="313"/>
  <c r="F659" i="313"/>
  <c r="F660" i="313"/>
  <c r="F661" i="313"/>
  <c r="F662" i="313"/>
  <c r="F663" i="313"/>
  <c r="F664" i="313"/>
  <c r="F665" i="313"/>
  <c r="F666" i="313"/>
  <c r="F667" i="313"/>
  <c r="F668" i="313"/>
  <c r="F669" i="313"/>
  <c r="F670" i="313"/>
  <c r="F671" i="313"/>
  <c r="F672" i="313"/>
  <c r="F673" i="313"/>
  <c r="F674" i="313"/>
  <c r="F675" i="313"/>
  <c r="F676" i="313"/>
  <c r="F677" i="313"/>
  <c r="F678" i="313"/>
  <c r="F679" i="313"/>
  <c r="F680" i="313"/>
  <c r="F681" i="313"/>
  <c r="F682" i="313"/>
  <c r="F683" i="313"/>
  <c r="F684" i="313"/>
  <c r="F685" i="313"/>
  <c r="F686" i="313"/>
  <c r="F687" i="313"/>
  <c r="F688" i="313"/>
  <c r="F689" i="313"/>
  <c r="F690" i="313"/>
  <c r="F691" i="313"/>
  <c r="F692" i="313"/>
  <c r="F693" i="313"/>
  <c r="F694" i="313"/>
  <c r="F695" i="313"/>
  <c r="F696" i="313"/>
  <c r="F697" i="313"/>
  <c r="F698" i="313"/>
  <c r="F699" i="313"/>
  <c r="F700" i="313"/>
  <c r="F701" i="313"/>
  <c r="F702" i="313"/>
  <c r="F703" i="313"/>
  <c r="F704" i="313"/>
  <c r="F705" i="313"/>
  <c r="F706" i="313"/>
  <c r="F707" i="313"/>
  <c r="F708" i="313"/>
  <c r="F709" i="313"/>
  <c r="F710" i="313"/>
  <c r="F711" i="313"/>
  <c r="F712" i="313"/>
  <c r="F713" i="313"/>
  <c r="F714" i="313"/>
  <c r="F715" i="313"/>
  <c r="F716" i="313"/>
  <c r="F717" i="313"/>
  <c r="F718" i="313"/>
  <c r="F719" i="313"/>
  <c r="F720" i="313"/>
  <c r="F721" i="313"/>
  <c r="F722" i="313"/>
  <c r="F723" i="313"/>
  <c r="F724" i="313"/>
  <c r="F725" i="313"/>
  <c r="F726" i="313"/>
  <c r="F727" i="313"/>
  <c r="F728" i="313"/>
  <c r="F729" i="313"/>
  <c r="F730" i="313"/>
  <c r="F731" i="313"/>
  <c r="F732" i="313"/>
  <c r="F733" i="313"/>
  <c r="F734" i="313"/>
  <c r="F735" i="313"/>
  <c r="F736" i="313"/>
  <c r="F737" i="313"/>
  <c r="F738" i="313"/>
  <c r="F739" i="313"/>
  <c r="F740" i="313"/>
  <c r="F741" i="313"/>
  <c r="F742" i="313"/>
  <c r="F743" i="313"/>
  <c r="F744" i="313"/>
  <c r="F745" i="313"/>
  <c r="F746" i="313"/>
  <c r="F747" i="313"/>
  <c r="F748" i="313"/>
  <c r="F749" i="313"/>
  <c r="F750" i="313"/>
  <c r="F751" i="313"/>
  <c r="F752" i="313"/>
  <c r="F753" i="313"/>
  <c r="F754" i="313"/>
  <c r="F755" i="313"/>
  <c r="F756" i="313"/>
  <c r="F757" i="313"/>
  <c r="F758" i="313"/>
  <c r="F759" i="313"/>
  <c r="F760" i="313"/>
  <c r="F761" i="313"/>
  <c r="F762" i="313"/>
  <c r="F763" i="313"/>
  <c r="F764" i="313"/>
  <c r="F765" i="313"/>
  <c r="F766" i="313"/>
  <c r="F767" i="313"/>
  <c r="F768" i="313"/>
  <c r="F769" i="313"/>
  <c r="F770" i="313"/>
  <c r="F771" i="313"/>
  <c r="F772" i="313"/>
  <c r="F773" i="313"/>
  <c r="F774" i="313"/>
  <c r="F775" i="313"/>
  <c r="F776" i="313"/>
  <c r="F777" i="313"/>
  <c r="F778" i="313"/>
  <c r="F779" i="313"/>
  <c r="F780" i="313"/>
  <c r="F781" i="313"/>
  <c r="F782" i="313"/>
  <c r="F783" i="313"/>
  <c r="F784" i="313"/>
  <c r="F785" i="313"/>
  <c r="F786" i="313"/>
  <c r="F787" i="313"/>
  <c r="F788" i="313"/>
  <c r="F789" i="313"/>
  <c r="F790" i="313"/>
  <c r="F791" i="313"/>
  <c r="F792" i="313"/>
  <c r="F793" i="313"/>
  <c r="F794" i="313"/>
  <c r="F795" i="313"/>
  <c r="F796" i="313"/>
  <c r="F797" i="313"/>
  <c r="F798" i="313"/>
  <c r="F799" i="313"/>
  <c r="F800" i="313"/>
  <c r="F801" i="313"/>
  <c r="F802" i="313"/>
  <c r="F803" i="313"/>
  <c r="F804" i="313"/>
  <c r="F805" i="313"/>
  <c r="F806" i="313"/>
  <c r="F807" i="313"/>
  <c r="F808" i="313"/>
  <c r="F809" i="313"/>
  <c r="F810" i="313"/>
  <c r="F811" i="313"/>
  <c r="F812" i="313"/>
  <c r="F813" i="313"/>
  <c r="F814" i="313"/>
  <c r="F815" i="313"/>
  <c r="F816" i="313"/>
  <c r="F817" i="313"/>
  <c r="F818" i="313"/>
  <c r="F819" i="313"/>
  <c r="F820" i="313"/>
  <c r="F821" i="313"/>
  <c r="F822" i="313"/>
  <c r="F823" i="313"/>
  <c r="F824" i="313"/>
  <c r="F825" i="313"/>
  <c r="F826" i="313"/>
  <c r="F827" i="313"/>
  <c r="F828" i="313"/>
  <c r="F829" i="313"/>
  <c r="F830" i="313"/>
  <c r="F831" i="313"/>
  <c r="F832" i="313"/>
  <c r="F833" i="313"/>
  <c r="F834" i="313"/>
  <c r="F835" i="313"/>
  <c r="F836" i="313"/>
  <c r="F837" i="313"/>
  <c r="F838" i="313"/>
  <c r="F839" i="313"/>
  <c r="F840" i="313"/>
  <c r="F841" i="313"/>
  <c r="F842" i="313"/>
  <c r="F843" i="313"/>
  <c r="F844" i="313"/>
  <c r="F845" i="313"/>
  <c r="F846" i="313"/>
  <c r="F847" i="313"/>
  <c r="F848" i="313"/>
  <c r="F849" i="313"/>
  <c r="F850" i="313"/>
  <c r="F851" i="313"/>
  <c r="F852" i="313"/>
  <c r="F853" i="313"/>
  <c r="F854" i="313"/>
  <c r="F855" i="313"/>
  <c r="F856" i="313"/>
  <c r="F857" i="313"/>
  <c r="F858" i="313"/>
  <c r="F859" i="313"/>
  <c r="F860" i="313"/>
  <c r="F861" i="313"/>
  <c r="F862" i="313"/>
  <c r="F863" i="313"/>
  <c r="F864" i="313"/>
  <c r="F865" i="313"/>
  <c r="F866" i="313"/>
  <c r="F867" i="313"/>
  <c r="F868" i="313"/>
  <c r="F869" i="313"/>
  <c r="F870" i="313"/>
  <c r="F871" i="313"/>
  <c r="F872" i="313"/>
  <c r="F873" i="313"/>
  <c r="F874" i="313"/>
  <c r="F875" i="313"/>
  <c r="F876" i="313"/>
  <c r="F877" i="313"/>
  <c r="F878" i="313"/>
  <c r="F879" i="313"/>
  <c r="F880" i="313"/>
  <c r="F881" i="313"/>
  <c r="F882" i="313"/>
  <c r="F883" i="313"/>
  <c r="F884" i="313"/>
  <c r="F885" i="313"/>
  <c r="F886" i="313"/>
  <c r="F887" i="313"/>
  <c r="F888" i="313"/>
  <c r="F889" i="313"/>
  <c r="F890" i="313"/>
  <c r="F891" i="313"/>
  <c r="F892" i="313"/>
  <c r="F893" i="313"/>
  <c r="F894" i="313"/>
  <c r="F895" i="313"/>
  <c r="F896" i="313"/>
  <c r="F897" i="313"/>
  <c r="F898" i="313"/>
  <c r="F899" i="313"/>
  <c r="F900" i="313"/>
  <c r="F901" i="313"/>
  <c r="F902" i="313"/>
  <c r="F903" i="313"/>
  <c r="F904" i="313"/>
  <c r="F905" i="313"/>
  <c r="F906" i="313"/>
  <c r="F907" i="313"/>
  <c r="F908" i="313"/>
  <c r="F909" i="313"/>
  <c r="F910" i="313"/>
  <c r="F911" i="313"/>
  <c r="F912" i="313"/>
  <c r="F913" i="313"/>
  <c r="F914" i="313"/>
  <c r="F915" i="313"/>
  <c r="F916" i="313"/>
  <c r="F917" i="313"/>
  <c r="F918" i="313"/>
  <c r="F919" i="313"/>
  <c r="F920" i="313"/>
  <c r="F921" i="313"/>
  <c r="F922" i="313"/>
  <c r="F923" i="313"/>
  <c r="F924" i="313"/>
  <c r="F925" i="313"/>
  <c r="F926" i="313"/>
  <c r="F927" i="313"/>
  <c r="F928" i="313"/>
  <c r="F929" i="313"/>
  <c r="F930" i="313"/>
  <c r="F931" i="313"/>
  <c r="F932" i="313"/>
  <c r="F933" i="313"/>
  <c r="F934" i="313"/>
  <c r="F935" i="313"/>
  <c r="F936" i="313"/>
  <c r="F937" i="313"/>
  <c r="F938" i="313"/>
  <c r="F939" i="313"/>
  <c r="F940" i="313"/>
  <c r="F941" i="313"/>
  <c r="F942" i="313"/>
  <c r="F943" i="313"/>
  <c r="F944" i="313"/>
  <c r="F945" i="313"/>
  <c r="F946" i="313"/>
  <c r="F947" i="313"/>
  <c r="F948" i="313"/>
  <c r="F949" i="313"/>
  <c r="F950" i="313"/>
  <c r="F951" i="313"/>
  <c r="F952" i="313"/>
  <c r="F953" i="313"/>
  <c r="F954" i="313"/>
  <c r="F955" i="313"/>
  <c r="F956" i="313"/>
  <c r="F957" i="313"/>
  <c r="F958" i="313"/>
  <c r="F959" i="313"/>
  <c r="F960" i="313"/>
  <c r="F961" i="313"/>
  <c r="F962" i="313"/>
  <c r="F963" i="313"/>
  <c r="F964" i="313"/>
  <c r="F965" i="313"/>
  <c r="F966" i="313"/>
  <c r="F967" i="313"/>
  <c r="F968" i="313"/>
  <c r="F969" i="313"/>
  <c r="F970" i="313"/>
  <c r="F971" i="313"/>
  <c r="F972" i="313"/>
  <c r="F973" i="313"/>
  <c r="F974" i="313"/>
  <c r="F975" i="313"/>
  <c r="F976" i="313"/>
  <c r="F977" i="313"/>
  <c r="F978" i="313"/>
  <c r="F979" i="313"/>
  <c r="F980" i="313"/>
  <c r="F981" i="313"/>
  <c r="F982" i="313"/>
  <c r="F983" i="313"/>
  <c r="F984" i="313"/>
  <c r="F985" i="313"/>
  <c r="F986" i="313"/>
  <c r="F987" i="313"/>
  <c r="F988" i="313"/>
  <c r="F989" i="313"/>
  <c r="F990" i="313"/>
  <c r="F991" i="313"/>
  <c r="F992" i="313"/>
  <c r="F993" i="313"/>
  <c r="F994" i="313"/>
  <c r="F995" i="313"/>
  <c r="F996" i="313"/>
  <c r="F997" i="313"/>
  <c r="F998" i="313"/>
  <c r="F999" i="313"/>
  <c r="F1000" i="313"/>
  <c r="F1001" i="313"/>
  <c r="F1002" i="313"/>
  <c r="F1003" i="313"/>
  <c r="F1004" i="313"/>
  <c r="F1005" i="313"/>
  <c r="F1006" i="313"/>
  <c r="F1007" i="313"/>
  <c r="F1008" i="313"/>
  <c r="F1009" i="313"/>
  <c r="F1010" i="313"/>
  <c r="F1011" i="313"/>
  <c r="F1012" i="313"/>
  <c r="F1013" i="313"/>
  <c r="F1014" i="313"/>
  <c r="F1015" i="313"/>
  <c r="F1016" i="313"/>
  <c r="F1017" i="313"/>
  <c r="F1018" i="313"/>
  <c r="F1019" i="313"/>
  <c r="F1020" i="313"/>
  <c r="F1021" i="313"/>
  <c r="F1022" i="313"/>
  <c r="F1023" i="313"/>
  <c r="F1024" i="313"/>
  <c r="F1025" i="313"/>
  <c r="F1026" i="313"/>
  <c r="F1027" i="313"/>
  <c r="F1028" i="313"/>
  <c r="F1029" i="313"/>
  <c r="F1030" i="313"/>
  <c r="F1031" i="313"/>
  <c r="F1032" i="313"/>
  <c r="F1033" i="313"/>
  <c r="F1034" i="313"/>
  <c r="F1035" i="313"/>
  <c r="F1036" i="313"/>
  <c r="F1037" i="313"/>
  <c r="F1038" i="313"/>
  <c r="F1039" i="313"/>
  <c r="F1040" i="313"/>
  <c r="F1041" i="313"/>
  <c r="F1042" i="313"/>
  <c r="F1043" i="313"/>
  <c r="F1044" i="313"/>
  <c r="F1045" i="313"/>
  <c r="F1046" i="313"/>
  <c r="F1047" i="313"/>
  <c r="F1048" i="313"/>
  <c r="F1049" i="313"/>
  <c r="F1050" i="313"/>
  <c r="F1051" i="313"/>
  <c r="F1052" i="313"/>
  <c r="F1053" i="313"/>
  <c r="F1054" i="313"/>
  <c r="F1055" i="313"/>
  <c r="F1056" i="313"/>
  <c r="F1057" i="313"/>
  <c r="F1058" i="313"/>
  <c r="F1059" i="313"/>
  <c r="F1060" i="313"/>
  <c r="F1061" i="313"/>
  <c r="F1062" i="313"/>
  <c r="F1063" i="313"/>
  <c r="F1064" i="313"/>
  <c r="F1065" i="313"/>
  <c r="F1066" i="313"/>
  <c r="F1067" i="313"/>
  <c r="F1068" i="313"/>
  <c r="F1069" i="313"/>
  <c r="F1070" i="313"/>
  <c r="F1071" i="313"/>
  <c r="F1072" i="313"/>
  <c r="F1073" i="313"/>
  <c r="F1074" i="313"/>
  <c r="F1075" i="313"/>
  <c r="F1076" i="313"/>
  <c r="F1077" i="313"/>
  <c r="F1078" i="313"/>
  <c r="F1079" i="313"/>
  <c r="F1080" i="313"/>
  <c r="F1081" i="313"/>
  <c r="F1082" i="313"/>
  <c r="F1083" i="313"/>
  <c r="F1084" i="313"/>
  <c r="F1085" i="313"/>
  <c r="F1086" i="313"/>
  <c r="F1087" i="313"/>
  <c r="F1088" i="313"/>
  <c r="F1089" i="313"/>
  <c r="F1090" i="313"/>
  <c r="F1091" i="313"/>
  <c r="F1092" i="313"/>
  <c r="F1093" i="313"/>
  <c r="F1094" i="313"/>
  <c r="F1095" i="313"/>
  <c r="F1096" i="313"/>
  <c r="F1097" i="313"/>
  <c r="F1098" i="313"/>
  <c r="F1099" i="313"/>
  <c r="F1100" i="313"/>
  <c r="F1101" i="313"/>
  <c r="F1102" i="313"/>
  <c r="F1103" i="313"/>
  <c r="F1104" i="313"/>
  <c r="F1105" i="313"/>
  <c r="F1106" i="313"/>
  <c r="F1107" i="313"/>
  <c r="F1108" i="313"/>
  <c r="F1109" i="313"/>
  <c r="F1110" i="313"/>
  <c r="F1111" i="313"/>
  <c r="F1112" i="313"/>
  <c r="F1113" i="313"/>
  <c r="F1114" i="313"/>
  <c r="F1115" i="313"/>
  <c r="F1116" i="313"/>
  <c r="F1117" i="313"/>
  <c r="F1118" i="313"/>
  <c r="F1119" i="313"/>
  <c r="F1120" i="313"/>
  <c r="F1121" i="313"/>
  <c r="F1122" i="313"/>
  <c r="F1123" i="313"/>
  <c r="F1124" i="313"/>
  <c r="F1125" i="313"/>
  <c r="F1126" i="313"/>
  <c r="F1127" i="313"/>
  <c r="F1128" i="313"/>
  <c r="F1129" i="313"/>
  <c r="F1130" i="313"/>
  <c r="F1131" i="313"/>
  <c r="F1132" i="313"/>
  <c r="F1133" i="313"/>
  <c r="F1134" i="313"/>
  <c r="F1135" i="313"/>
  <c r="F1136" i="313"/>
  <c r="F1137" i="313"/>
  <c r="F1138" i="313"/>
  <c r="F1139" i="313"/>
  <c r="F1140" i="313"/>
  <c r="F1141" i="313"/>
  <c r="F1142" i="313"/>
  <c r="F1143" i="313"/>
  <c r="F1144" i="313"/>
  <c r="F1145" i="313"/>
  <c r="F1146" i="313"/>
  <c r="F1147" i="313"/>
  <c r="F1148" i="313"/>
  <c r="F1149" i="313"/>
  <c r="F1150" i="313"/>
  <c r="F1151" i="313"/>
  <c r="F1152" i="313"/>
  <c r="F1153" i="313"/>
  <c r="F1154" i="313"/>
  <c r="F1155" i="313"/>
  <c r="F1156" i="313"/>
  <c r="F1157" i="313"/>
  <c r="F1158" i="313"/>
  <c r="F1159" i="313"/>
  <c r="F1160" i="313"/>
  <c r="F1161" i="313"/>
  <c r="F1162" i="313"/>
  <c r="F1163" i="313"/>
  <c r="F1164" i="313"/>
  <c r="F1165" i="313"/>
  <c r="F1166" i="313"/>
  <c r="F1167" i="313"/>
  <c r="F1168" i="313"/>
  <c r="F1169" i="313"/>
  <c r="F1170" i="313"/>
  <c r="F1171" i="313"/>
  <c r="F1172" i="313"/>
  <c r="F1173" i="313"/>
  <c r="F1174" i="313"/>
  <c r="F1175" i="313"/>
  <c r="F1176" i="313"/>
  <c r="F1177" i="313"/>
  <c r="F1178" i="313"/>
  <c r="F1179" i="313"/>
  <c r="F1180" i="313"/>
  <c r="F1181" i="313"/>
  <c r="F1182" i="313"/>
  <c r="F1183" i="313"/>
  <c r="F1184" i="313"/>
  <c r="F1185" i="313"/>
  <c r="F1186" i="313"/>
  <c r="F1187" i="313"/>
  <c r="F1188" i="313"/>
  <c r="F1189" i="313"/>
  <c r="F1190" i="313"/>
  <c r="F1191" i="313"/>
  <c r="F1192" i="313"/>
  <c r="F1193" i="313"/>
  <c r="F1194" i="313"/>
  <c r="F1195" i="313"/>
  <c r="F1196" i="313"/>
  <c r="F1197" i="313"/>
  <c r="F1198" i="313"/>
  <c r="F1199" i="313"/>
  <c r="F1200" i="313"/>
  <c r="F1201" i="313"/>
  <c r="F1202" i="313"/>
  <c r="F1203" i="313"/>
  <c r="F1204" i="313"/>
  <c r="F1205" i="313"/>
  <c r="F1206" i="313"/>
  <c r="F1207" i="313"/>
  <c r="F1208" i="313"/>
  <c r="F1209" i="313"/>
  <c r="F1210" i="313"/>
  <c r="F1211" i="313"/>
  <c r="F1212" i="313"/>
  <c r="F1213" i="313"/>
  <c r="F1214" i="313"/>
  <c r="F1215" i="313"/>
  <c r="F1216" i="313"/>
  <c r="F1217" i="313"/>
  <c r="F1218" i="313"/>
  <c r="F1219" i="313"/>
  <c r="F1220" i="313"/>
  <c r="F1221" i="313"/>
  <c r="F1222" i="313"/>
  <c r="F1223" i="313"/>
  <c r="F1224" i="313"/>
  <c r="F1225" i="313"/>
  <c r="F1226" i="313"/>
  <c r="F1227" i="313"/>
  <c r="F1228" i="313"/>
  <c r="F1229" i="313"/>
  <c r="F1230" i="313"/>
  <c r="F1231" i="313"/>
  <c r="F1232" i="313"/>
  <c r="F1233" i="313"/>
  <c r="F1234" i="313"/>
  <c r="F1235" i="313"/>
  <c r="F1236" i="313"/>
  <c r="F1237" i="313"/>
  <c r="F1238" i="313"/>
  <c r="F1239" i="313"/>
  <c r="F1240" i="313"/>
  <c r="F1241" i="313"/>
  <c r="F1242" i="313"/>
  <c r="F1243" i="313"/>
  <c r="F1244" i="313"/>
  <c r="F1245" i="313"/>
  <c r="F1246" i="313"/>
  <c r="F1247" i="313"/>
  <c r="F1248" i="313"/>
  <c r="F1249" i="313"/>
  <c r="F1250" i="313"/>
  <c r="F1251" i="313"/>
  <c r="F1252" i="313"/>
  <c r="F1253" i="313"/>
  <c r="F1254" i="313"/>
  <c r="F1255" i="313"/>
  <c r="F1256" i="313"/>
  <c r="F1257" i="313"/>
  <c r="F1258" i="313"/>
  <c r="F1259" i="313"/>
  <c r="F1260" i="313"/>
  <c r="F1261" i="313"/>
  <c r="F1262" i="313"/>
  <c r="F1263" i="313"/>
  <c r="F1264" i="313"/>
  <c r="F1265" i="313"/>
  <c r="F1266" i="313"/>
  <c r="F1267" i="313"/>
  <c r="F1268" i="313"/>
  <c r="F1269" i="313"/>
  <c r="F1270" i="313"/>
  <c r="F1271" i="313"/>
  <c r="F1272" i="313"/>
  <c r="F1273" i="313"/>
  <c r="F1274" i="313"/>
  <c r="F1275" i="313"/>
  <c r="F1276" i="313"/>
  <c r="F1277" i="313"/>
  <c r="F1278" i="313"/>
  <c r="F1279" i="313"/>
  <c r="F1280" i="313"/>
  <c r="F1281" i="313"/>
  <c r="F1282" i="313"/>
  <c r="F1283" i="313"/>
  <c r="F1284" i="313"/>
  <c r="F1285" i="313"/>
  <c r="F1286" i="313"/>
  <c r="F1287" i="313"/>
  <c r="F1288" i="313"/>
  <c r="F1289" i="313"/>
  <c r="F1290" i="313"/>
  <c r="F1291" i="313"/>
  <c r="F1292" i="313"/>
  <c r="F1293" i="313"/>
  <c r="F1294" i="313"/>
  <c r="F1295" i="313"/>
  <c r="F1296" i="313"/>
  <c r="F1297" i="313"/>
  <c r="F1298" i="313"/>
  <c r="F1299" i="313"/>
  <c r="F1300" i="313"/>
  <c r="F1301" i="313"/>
  <c r="F1302" i="313"/>
  <c r="F1303" i="313"/>
  <c r="F1304" i="313"/>
  <c r="F1305" i="313"/>
  <c r="F1306" i="313"/>
  <c r="F1307" i="313"/>
  <c r="F1308" i="313"/>
  <c r="F1309" i="313"/>
  <c r="F1310" i="313"/>
  <c r="F1311" i="313"/>
  <c r="F1312" i="313"/>
  <c r="F1313" i="313"/>
  <c r="F1314" i="313"/>
  <c r="F1315" i="313"/>
  <c r="F1316" i="313"/>
  <c r="F1317" i="313"/>
  <c r="F1318" i="313"/>
  <c r="F1319" i="313"/>
  <c r="F1320" i="313"/>
  <c r="F1321" i="313"/>
  <c r="F1322" i="313"/>
  <c r="F1323" i="313"/>
  <c r="F1324" i="313"/>
  <c r="F1325" i="313"/>
  <c r="F1326" i="313"/>
  <c r="F1327" i="313"/>
  <c r="F1328" i="313"/>
  <c r="F1329" i="313"/>
  <c r="F1330" i="313"/>
  <c r="F1331" i="313"/>
  <c r="F1332" i="313"/>
  <c r="F1333" i="313"/>
  <c r="F1334" i="313"/>
  <c r="F1335" i="313"/>
  <c r="F1336" i="313"/>
  <c r="F1337" i="313"/>
  <c r="F1338" i="313"/>
  <c r="F1339" i="313"/>
  <c r="F1340" i="313"/>
  <c r="F1341" i="313"/>
  <c r="F1342" i="313"/>
  <c r="F1343" i="313"/>
  <c r="F1344" i="313"/>
  <c r="F1345" i="313"/>
  <c r="F1346" i="313"/>
  <c r="F1347" i="313"/>
  <c r="F1348" i="313"/>
  <c r="F1349" i="313"/>
  <c r="F1350" i="313"/>
  <c r="F1351" i="313"/>
  <c r="F1352" i="313"/>
  <c r="F1353" i="313"/>
  <c r="F1354" i="313"/>
  <c r="F1355" i="313"/>
  <c r="F1356" i="313"/>
  <c r="F1357" i="313"/>
  <c r="F1358" i="313"/>
  <c r="F1359" i="313"/>
  <c r="F1360" i="313"/>
  <c r="F1361" i="313"/>
  <c r="F1362" i="313"/>
  <c r="F1363" i="313"/>
  <c r="F1364" i="313"/>
  <c r="F1365" i="313"/>
  <c r="F1366" i="313"/>
  <c r="F1367" i="313"/>
  <c r="F1368" i="313"/>
  <c r="F1369" i="313"/>
  <c r="F1370" i="313"/>
  <c r="F1371" i="313"/>
  <c r="F1372" i="313"/>
  <c r="F1373" i="313"/>
  <c r="F1374" i="313"/>
  <c r="F1375" i="313"/>
  <c r="F1376" i="313"/>
  <c r="F1377" i="313"/>
  <c r="F1378" i="313"/>
  <c r="F1379" i="313"/>
  <c r="F1380" i="313"/>
  <c r="F1381" i="313"/>
  <c r="F1382" i="313"/>
  <c r="F1383" i="313"/>
  <c r="F1384" i="313"/>
  <c r="F1385" i="313"/>
  <c r="F1386" i="313"/>
  <c r="F1387" i="313"/>
  <c r="F1388" i="313"/>
  <c r="F1389" i="313"/>
  <c r="F1390" i="313"/>
  <c r="F1391" i="313"/>
  <c r="F1392" i="313"/>
  <c r="F1393" i="313"/>
  <c r="F1394" i="313"/>
  <c r="F1395" i="313"/>
  <c r="F1396" i="313"/>
  <c r="F1397" i="313"/>
  <c r="F1398" i="313"/>
  <c r="F1399" i="313"/>
  <c r="F1400" i="313"/>
  <c r="F1401" i="313"/>
  <c r="F1402" i="313"/>
  <c r="F1403" i="313"/>
  <c r="F1404" i="313"/>
  <c r="F1405" i="313"/>
  <c r="F1406" i="313"/>
  <c r="F1407" i="313"/>
  <c r="F1408" i="313"/>
  <c r="F1409" i="313"/>
  <c r="F1410" i="313"/>
  <c r="F1411" i="313"/>
  <c r="F1412" i="313"/>
  <c r="F1413" i="313"/>
  <c r="F1414" i="313"/>
  <c r="F1415" i="313"/>
  <c r="F1416" i="313"/>
  <c r="F1417" i="313"/>
  <c r="F1418" i="313"/>
  <c r="F1419" i="313"/>
  <c r="F1420" i="313"/>
  <c r="F1421" i="313"/>
  <c r="F1422" i="313"/>
  <c r="F1423" i="313"/>
  <c r="F1424" i="313"/>
  <c r="F1425" i="313"/>
  <c r="F1426" i="313"/>
  <c r="F1427" i="313"/>
  <c r="F1428" i="313"/>
  <c r="F1429" i="313"/>
  <c r="F1430" i="313"/>
  <c r="F1431" i="313"/>
  <c r="F1432" i="313"/>
  <c r="F1433" i="313"/>
  <c r="F1434" i="313"/>
  <c r="F1435" i="313"/>
  <c r="F1436" i="313"/>
  <c r="F1437" i="313"/>
  <c r="F1438" i="313"/>
  <c r="F1439" i="313"/>
  <c r="F1440" i="313"/>
  <c r="F1441" i="313"/>
  <c r="F1442" i="313"/>
  <c r="F1443" i="313"/>
  <c r="F1444" i="313"/>
  <c r="F1445" i="313"/>
  <c r="F1446" i="313"/>
  <c r="F1447" i="313"/>
  <c r="F1448" i="313"/>
  <c r="F1449" i="313"/>
  <c r="F1450" i="313"/>
  <c r="F1451" i="313"/>
  <c r="F1452" i="313"/>
  <c r="F1453" i="313"/>
  <c r="F1454" i="313"/>
  <c r="F1455" i="313"/>
  <c r="F1456" i="313"/>
  <c r="F1457" i="313"/>
  <c r="F1458" i="313"/>
  <c r="F1459" i="313"/>
  <c r="F1460" i="313"/>
  <c r="F1461" i="313"/>
  <c r="F1462" i="313"/>
  <c r="F1463" i="313"/>
  <c r="F1464" i="313"/>
  <c r="F1465" i="313"/>
  <c r="F1466" i="313"/>
  <c r="F1467" i="313"/>
  <c r="F1468" i="313"/>
  <c r="F1469" i="313"/>
  <c r="F1470" i="313"/>
  <c r="F1471" i="313"/>
  <c r="F1472" i="313"/>
  <c r="F1473" i="313"/>
  <c r="F1474" i="313"/>
  <c r="F1475" i="313"/>
  <c r="F1476" i="313"/>
  <c r="F1477" i="313"/>
  <c r="F1478" i="313"/>
  <c r="F1479" i="313"/>
  <c r="F1480" i="313"/>
  <c r="F1481" i="313"/>
  <c r="F1482" i="313"/>
  <c r="F1483" i="313"/>
  <c r="F1484" i="313"/>
  <c r="F1485" i="313"/>
  <c r="F1486" i="313"/>
  <c r="F1487" i="313"/>
  <c r="F1488" i="313"/>
  <c r="F2" i="313"/>
  <c r="AH1750" i="12" l="1"/>
  <c r="AI1750" i="12" s="1"/>
  <c r="AJ1750" i="12" s="1"/>
  <c r="AI1753" i="12"/>
  <c r="AJ1753" i="12" s="1"/>
  <c r="AH1756" i="12"/>
  <c r="AI1756" i="12" s="1"/>
  <c r="AJ1756" i="12" s="1"/>
  <c r="AH1752" i="12"/>
  <c r="AI1752" i="12" s="1"/>
  <c r="AJ1752" i="12" s="1"/>
  <c r="AD1755" i="12"/>
  <c r="AI1755" i="12"/>
  <c r="AJ1755" i="12" s="1"/>
  <c r="AI1754" i="12"/>
  <c r="AJ1754" i="12" s="1"/>
  <c r="M1753" i="12"/>
  <c r="AD1754" i="12"/>
  <c r="AD1753" i="12"/>
  <c r="AH1751" i="12"/>
  <c r="AI1751" i="12" s="1"/>
  <c r="AJ1751" i="12" s="1"/>
  <c r="M1756" i="12"/>
  <c r="M1752" i="12"/>
  <c r="M1755" i="12"/>
  <c r="M1751" i="12"/>
  <c r="M1754" i="12"/>
  <c r="M1750" i="12"/>
  <c r="AC1741" i="12"/>
  <c r="AD1741" i="12" s="1"/>
  <c r="AC1729" i="12"/>
  <c r="AD1729" i="12" s="1"/>
  <c r="AC1597" i="12"/>
  <c r="AD1597" i="12" s="1"/>
  <c r="AC1585" i="12"/>
  <c r="AD1585" i="12" s="1"/>
  <c r="AC1472" i="12"/>
  <c r="AC1464" i="12"/>
  <c r="AC1350" i="12"/>
  <c r="AC937" i="12"/>
  <c r="AC1229" i="12"/>
  <c r="AC1217" i="12"/>
  <c r="AC1093" i="12"/>
  <c r="AC1717" i="12"/>
  <c r="AD1717" i="12" s="1"/>
  <c r="AC1573" i="12"/>
  <c r="AD1573" i="12" s="1"/>
  <c r="AC1462" i="12"/>
  <c r="AC1329" i="12"/>
  <c r="AC1205" i="12"/>
  <c r="AC1081" i="12"/>
  <c r="AC1705" i="12"/>
  <c r="AD1705" i="12" s="1"/>
  <c r="AC1561" i="12"/>
  <c r="AD1561" i="12" s="1"/>
  <c r="AC1450" i="12"/>
  <c r="AC1317" i="12"/>
  <c r="AC1193" i="12"/>
  <c r="AC1063" i="12"/>
  <c r="AC1693" i="12"/>
  <c r="AD1693" i="12" s="1"/>
  <c r="AC1549" i="12"/>
  <c r="AD1549" i="12" s="1"/>
  <c r="AC1439" i="12"/>
  <c r="AC1305" i="12"/>
  <c r="AC1181" i="12"/>
  <c r="AC1037" i="12"/>
  <c r="AC1681" i="12"/>
  <c r="AD1681" i="12" s="1"/>
  <c r="AC1537" i="12"/>
  <c r="AD1537" i="12" s="1"/>
  <c r="AC1427" i="12"/>
  <c r="AC1296" i="12"/>
  <c r="AC1169" i="12"/>
  <c r="AC1006" i="12"/>
  <c r="AC1669" i="12"/>
  <c r="AD1669" i="12" s="1"/>
  <c r="AC1525" i="12"/>
  <c r="AD1525" i="12" s="1"/>
  <c r="AC1420" i="12"/>
  <c r="AC1285" i="12"/>
  <c r="AC1159" i="12"/>
  <c r="AC982" i="12"/>
  <c r="AC1657" i="12"/>
  <c r="AD1657" i="12" s="1"/>
  <c r="AC1513" i="12"/>
  <c r="AC1408" i="12"/>
  <c r="AC1275" i="12"/>
  <c r="AC15" i="12"/>
  <c r="AC9" i="12"/>
  <c r="AC26" i="12"/>
  <c r="AC38" i="12"/>
  <c r="AC48" i="12"/>
  <c r="AC59" i="12"/>
  <c r="AC71" i="12"/>
  <c r="AC82" i="12"/>
  <c r="AC94" i="12"/>
  <c r="AC105" i="12"/>
  <c r="AC115" i="12"/>
  <c r="AC127" i="12"/>
  <c r="AC138" i="12"/>
  <c r="AC149" i="12"/>
  <c r="AC161" i="12"/>
  <c r="AC172" i="12"/>
  <c r="AC183" i="12"/>
  <c r="AC195" i="12"/>
  <c r="AC206" i="12"/>
  <c r="AC216" i="12"/>
  <c r="AC232" i="12"/>
  <c r="AC243" i="12"/>
  <c r="AC253" i="12"/>
  <c r="AC264" i="12"/>
  <c r="AC6" i="12"/>
  <c r="AC27" i="12"/>
  <c r="AC49" i="12"/>
  <c r="AC60" i="12"/>
  <c r="AC83" i="12"/>
  <c r="AC95" i="12"/>
  <c r="AC106" i="12"/>
  <c r="AC116" i="12"/>
  <c r="AC128" i="12"/>
  <c r="AC139" i="12"/>
  <c r="AC150" i="12"/>
  <c r="AC162" i="12"/>
  <c r="AC173" i="12"/>
  <c r="AC184" i="12"/>
  <c r="AC196" i="12"/>
  <c r="AC207" i="12"/>
  <c r="AC7" i="12"/>
  <c r="AC19" i="12"/>
  <c r="AC28" i="12"/>
  <c r="AC61" i="12"/>
  <c r="AC72" i="12"/>
  <c r="AC84" i="12"/>
  <c r="AC96" i="12"/>
  <c r="AC107" i="12"/>
  <c r="AC117" i="12"/>
  <c r="AC129" i="12"/>
  <c r="AC140" i="12"/>
  <c r="AC151" i="12"/>
  <c r="AC163" i="12"/>
  <c r="AC174" i="12"/>
  <c r="AC185" i="12"/>
  <c r="AC208" i="12"/>
  <c r="AC218" i="12"/>
  <c r="AC222" i="12"/>
  <c r="AC234" i="12"/>
  <c r="AC8" i="12"/>
  <c r="AC29" i="12"/>
  <c r="AC39" i="12"/>
  <c r="AC50" i="12"/>
  <c r="AC62" i="12"/>
  <c r="AC73" i="12"/>
  <c r="AC85" i="12"/>
  <c r="AC108" i="12"/>
  <c r="AC118" i="12"/>
  <c r="AC130" i="12"/>
  <c r="AC141" i="12"/>
  <c r="AC152" i="12"/>
  <c r="AC164" i="12"/>
  <c r="AC175" i="12"/>
  <c r="AC186" i="12"/>
  <c r="AC197" i="12"/>
  <c r="AC209" i="12"/>
  <c r="AC223" i="12"/>
  <c r="AC235" i="12"/>
  <c r="AC245" i="12"/>
  <c r="AC256" i="12"/>
  <c r="AC10" i="12"/>
  <c r="AC20" i="12"/>
  <c r="AC30" i="12"/>
  <c r="AC40" i="12"/>
  <c r="AC51" i="12"/>
  <c r="AC63" i="12"/>
  <c r="AC74" i="12"/>
  <c r="AC86" i="12"/>
  <c r="AC97" i="12"/>
  <c r="AC109" i="12"/>
  <c r="AC119" i="12"/>
  <c r="AC131" i="12"/>
  <c r="AC142" i="12"/>
  <c r="AC153" i="12"/>
  <c r="AC165" i="12"/>
  <c r="AC187" i="12"/>
  <c r="AC198" i="12"/>
  <c r="AC219" i="12"/>
  <c r="AC224" i="12"/>
  <c r="AC246" i="12"/>
  <c r="AC257" i="12"/>
  <c r="AC11" i="12"/>
  <c r="AC31" i="12"/>
  <c r="AC41" i="12"/>
  <c r="AC52" i="12"/>
  <c r="AC64" i="12"/>
  <c r="AC75" i="12"/>
  <c r="AC87" i="12"/>
  <c r="AC98" i="12"/>
  <c r="AC120" i="12"/>
  <c r="AC132" i="12"/>
  <c r="AC143" i="12"/>
  <c r="AC154" i="12"/>
  <c r="AC166" i="12"/>
  <c r="AC176" i="12"/>
  <c r="AC188" i="12"/>
  <c r="AC199" i="12"/>
  <c r="AC210" i="12"/>
  <c r="AC220" i="12"/>
  <c r="AC225" i="12"/>
  <c r="AC236" i="12"/>
  <c r="AC12" i="12"/>
  <c r="AC21" i="12"/>
  <c r="AC32" i="12"/>
  <c r="AC42" i="12"/>
  <c r="AC53" i="12"/>
  <c r="AC65" i="12"/>
  <c r="AC76" i="12"/>
  <c r="AC88" i="12"/>
  <c r="AC99" i="12"/>
  <c r="AC110" i="12"/>
  <c r="AC121" i="12"/>
  <c r="AC133" i="12"/>
  <c r="AC144" i="12"/>
  <c r="AC155" i="12"/>
  <c r="AC167" i="12"/>
  <c r="AC177" i="12"/>
  <c r="AC189" i="12"/>
  <c r="AC200" i="12"/>
  <c r="AC211" i="12"/>
  <c r="AC226" i="12"/>
  <c r="AC13" i="12"/>
  <c r="AC33" i="12"/>
  <c r="AC43" i="12"/>
  <c r="AC54" i="12"/>
  <c r="AC66" i="12"/>
  <c r="AC77" i="12"/>
  <c r="AC89" i="12"/>
  <c r="AC100" i="12"/>
  <c r="AC111" i="12"/>
  <c r="AC122" i="12"/>
  <c r="AC134" i="12"/>
  <c r="AC156" i="12"/>
  <c r="AC178" i="12"/>
  <c r="AC190" i="12"/>
  <c r="AC201" i="12"/>
  <c r="AC227" i="12"/>
  <c r="AC238" i="12"/>
  <c r="AC249" i="12"/>
  <c r="AC260" i="12"/>
  <c r="AC270" i="12"/>
  <c r="AC281" i="12"/>
  <c r="AC291" i="12"/>
  <c r="AC302" i="12"/>
  <c r="AC14" i="12"/>
  <c r="AC22" i="12"/>
  <c r="AC34" i="12"/>
  <c r="AC44" i="12"/>
  <c r="AC55" i="12"/>
  <c r="AC67" i="12"/>
  <c r="AC78" i="12"/>
  <c r="AC90" i="12"/>
  <c r="AC101" i="12"/>
  <c r="AC112" i="12"/>
  <c r="AC123" i="12"/>
  <c r="AC135" i="12"/>
  <c r="AC145" i="12"/>
  <c r="AC157" i="12"/>
  <c r="AC168" i="12"/>
  <c r="AC179" i="12"/>
  <c r="AC191" i="12"/>
  <c r="AC202" i="12"/>
  <c r="AC212" i="12"/>
  <c r="AC228" i="12"/>
  <c r="AC239" i="12"/>
  <c r="AC16" i="12"/>
  <c r="AC23" i="12"/>
  <c r="AC35" i="12"/>
  <c r="AC45" i="12"/>
  <c r="AC56" i="12"/>
  <c r="AC68" i="12"/>
  <c r="AC79" i="12"/>
  <c r="AC91" i="12"/>
  <c r="AC102" i="12"/>
  <c r="AC113" i="12"/>
  <c r="AC124" i="12"/>
  <c r="AC136" i="12"/>
  <c r="AC146" i="12"/>
  <c r="AC158" i="12"/>
  <c r="AC169" i="12"/>
  <c r="AC180" i="12"/>
  <c r="AC192" i="12"/>
  <c r="AC203" i="12"/>
  <c r="AC213" i="12"/>
  <c r="AC229" i="12"/>
  <c r="AC17" i="12"/>
  <c r="AC24" i="12"/>
  <c r="AC36" i="12"/>
  <c r="AC46" i="12"/>
  <c r="AC57" i="12"/>
  <c r="AC69" i="12"/>
  <c r="AC80" i="12"/>
  <c r="AC92" i="12"/>
  <c r="AC103" i="12"/>
  <c r="AC125" i="12"/>
  <c r="AC137" i="12"/>
  <c r="AC147" i="12"/>
  <c r="AC159" i="12"/>
  <c r="AC170" i="12"/>
  <c r="AC181" i="12"/>
  <c r="AC193" i="12"/>
  <c r="AC204" i="12"/>
  <c r="AC214" i="12"/>
  <c r="AC230" i="12"/>
  <c r="AC241" i="12"/>
  <c r="AC252" i="12"/>
  <c r="AC262" i="12"/>
  <c r="AC273" i="12"/>
  <c r="AC284" i="12"/>
  <c r="AC294" i="12"/>
  <c r="AC304" i="12"/>
  <c r="AC315" i="12"/>
  <c r="AC326" i="12"/>
  <c r="AC47" i="12"/>
  <c r="AC182" i="12"/>
  <c r="AC244" i="12"/>
  <c r="AC263" i="12"/>
  <c r="AC277" i="12"/>
  <c r="AC289" i="12"/>
  <c r="AC301" i="12"/>
  <c r="AC313" i="12"/>
  <c r="AC325" i="12"/>
  <c r="AC337" i="12"/>
  <c r="AC348" i="12"/>
  <c r="AC358" i="12"/>
  <c r="AC370" i="12"/>
  <c r="AC381" i="12"/>
  <c r="AC391" i="12"/>
  <c r="AC402" i="12"/>
  <c r="AC425" i="12"/>
  <c r="AC436" i="12"/>
  <c r="AC447" i="12"/>
  <c r="AC455" i="12"/>
  <c r="AC465" i="12"/>
  <c r="AC474" i="12"/>
  <c r="AC485" i="12"/>
  <c r="AC497" i="12"/>
  <c r="AC508" i="12"/>
  <c r="AC520" i="12"/>
  <c r="AC528" i="12"/>
  <c r="AC540" i="12"/>
  <c r="AC551" i="12"/>
  <c r="AC562" i="12"/>
  <c r="AC574" i="12"/>
  <c r="AC586" i="12"/>
  <c r="AC597" i="12"/>
  <c r="AC609" i="12"/>
  <c r="AC621" i="12"/>
  <c r="AC629" i="12"/>
  <c r="AC640" i="12"/>
  <c r="AC652" i="12"/>
  <c r="AC663" i="12"/>
  <c r="AC674" i="12"/>
  <c r="AC684" i="12"/>
  <c r="AC695" i="12"/>
  <c r="AC706" i="12"/>
  <c r="AC729" i="12"/>
  <c r="AC741" i="12"/>
  <c r="AC764" i="12"/>
  <c r="AC775" i="12"/>
  <c r="AC787" i="12"/>
  <c r="AC816" i="12"/>
  <c r="AC837" i="12"/>
  <c r="AC849" i="12"/>
  <c r="AC860" i="12"/>
  <c r="AC870" i="12"/>
  <c r="AC882" i="12"/>
  <c r="AC894" i="12"/>
  <c r="AC906" i="12"/>
  <c r="AC915" i="12"/>
  <c r="AC924" i="12"/>
  <c r="AC936" i="12"/>
  <c r="AC947" i="12"/>
  <c r="AC959" i="12"/>
  <c r="AC971" i="12"/>
  <c r="AC58" i="12"/>
  <c r="AC194" i="12"/>
  <c r="AC247" i="12"/>
  <c r="AC265" i="12"/>
  <c r="AC290" i="12"/>
  <c r="AC303" i="12"/>
  <c r="AC314" i="12"/>
  <c r="AC327" i="12"/>
  <c r="AC338" i="12"/>
  <c r="AC349" i="12"/>
  <c r="AC359" i="12"/>
  <c r="AC371" i="12"/>
  <c r="AC382" i="12"/>
  <c r="AC392" i="12"/>
  <c r="AC403" i="12"/>
  <c r="AC414" i="12"/>
  <c r="AC426" i="12"/>
  <c r="AC437" i="12"/>
  <c r="AC466" i="12"/>
  <c r="AC475" i="12"/>
  <c r="AC486" i="12"/>
  <c r="AC498" i="12"/>
  <c r="AC509" i="12"/>
  <c r="AC529" i="12"/>
  <c r="AC541" i="12"/>
  <c r="AC552" i="12"/>
  <c r="AC563" i="12"/>
  <c r="AC575" i="12"/>
  <c r="AC587" i="12"/>
  <c r="AC598" i="12"/>
  <c r="AC610" i="12"/>
  <c r="AC622" i="12"/>
  <c r="AC641" i="12"/>
  <c r="AC653" i="12"/>
  <c r="AC664" i="12"/>
  <c r="AC675" i="12"/>
  <c r="AC685" i="12"/>
  <c r="AC696" i="12"/>
  <c r="AC707" i="12"/>
  <c r="AC718" i="12"/>
  <c r="AC730" i="12"/>
  <c r="AC742" i="12"/>
  <c r="AC753" i="12"/>
  <c r="AC765" i="12"/>
  <c r="AC776" i="12"/>
  <c r="AC788" i="12"/>
  <c r="AC798" i="12"/>
  <c r="AC808" i="12"/>
  <c r="AC826" i="12"/>
  <c r="AC838" i="12"/>
  <c r="AC850" i="12"/>
  <c r="AC861" i="12"/>
  <c r="AC871" i="12"/>
  <c r="AC883" i="12"/>
  <c r="AC895" i="12"/>
  <c r="AC916" i="12"/>
  <c r="AC70" i="12"/>
  <c r="AC205" i="12"/>
  <c r="AC248" i="12"/>
  <c r="AC266" i="12"/>
  <c r="AC278" i="12"/>
  <c r="AC316" i="12"/>
  <c r="AC328" i="12"/>
  <c r="AC339" i="12"/>
  <c r="AC350" i="12"/>
  <c r="AC360" i="12"/>
  <c r="AC372" i="12"/>
  <c r="AC383" i="12"/>
  <c r="AC393" i="12"/>
  <c r="AC404" i="12"/>
  <c r="AC415" i="12"/>
  <c r="AC427" i="12"/>
  <c r="AC438" i="12"/>
  <c r="AC448" i="12"/>
  <c r="AC456" i="12"/>
  <c r="AC467" i="12"/>
  <c r="AC476" i="12"/>
  <c r="AC487" i="12"/>
  <c r="AC499" i="12"/>
  <c r="AC510" i="12"/>
  <c r="AC530" i="12"/>
  <c r="AC542" i="12"/>
  <c r="AC564" i="12"/>
  <c r="AC576" i="12"/>
  <c r="AC588" i="12"/>
  <c r="AC599" i="12"/>
  <c r="AC611" i="12"/>
  <c r="AC623" i="12"/>
  <c r="AC630" i="12"/>
  <c r="AC642" i="12"/>
  <c r="AC654" i="12"/>
  <c r="AC665" i="12"/>
  <c r="AC686" i="12"/>
  <c r="AC697" i="12"/>
  <c r="AC708" i="12"/>
  <c r="AC719" i="12"/>
  <c r="AC731" i="12"/>
  <c r="AC743" i="12"/>
  <c r="AC754" i="12"/>
  <c r="AC777" i="12"/>
  <c r="AC789" i="12"/>
  <c r="AC799" i="12"/>
  <c r="AC817" i="12"/>
  <c r="AC827" i="12"/>
  <c r="AC839" i="12"/>
  <c r="AC851" i="12"/>
  <c r="AC862" i="12"/>
  <c r="AC872" i="12"/>
  <c r="AC884" i="12"/>
  <c r="AC896" i="12"/>
  <c r="AC907" i="12"/>
  <c r="AC917" i="12"/>
  <c r="AC926" i="12"/>
  <c r="AC938" i="12"/>
  <c r="AC949" i="12"/>
  <c r="AC961" i="12"/>
  <c r="AC973" i="12"/>
  <c r="AC995" i="12"/>
  <c r="AC1007" i="12"/>
  <c r="AC1019" i="12"/>
  <c r="AC1031" i="12"/>
  <c r="AC1042" i="12"/>
  <c r="AC1054" i="12"/>
  <c r="AC81" i="12"/>
  <c r="AC215" i="12"/>
  <c r="AC250" i="12"/>
  <c r="AC267" i="12"/>
  <c r="AC279" i="12"/>
  <c r="AC292" i="12"/>
  <c r="AC305" i="12"/>
  <c r="AC317" i="12"/>
  <c r="AC329" i="12"/>
  <c r="AC340" i="12"/>
  <c r="AC361" i="12"/>
  <c r="AC373" i="12"/>
  <c r="AC394" i="12"/>
  <c r="AC405" i="12"/>
  <c r="AC416" i="12"/>
  <c r="AC428" i="12"/>
  <c r="AC439" i="12"/>
  <c r="AC457" i="12"/>
  <c r="AC468" i="12"/>
  <c r="AC477" i="12"/>
  <c r="AC488" i="12"/>
  <c r="AC500" i="12"/>
  <c r="AC511" i="12"/>
  <c r="AC531" i="12"/>
  <c r="AC543" i="12"/>
  <c r="AC553" i="12"/>
  <c r="AC565" i="12"/>
  <c r="AC577" i="12"/>
  <c r="AC600" i="12"/>
  <c r="AC612" i="12"/>
  <c r="AC624" i="12"/>
  <c r="AC631" i="12"/>
  <c r="AC643" i="12"/>
  <c r="AC655" i="12"/>
  <c r="AC666" i="12"/>
  <c r="AC676" i="12"/>
  <c r="AC687" i="12"/>
  <c r="AC709" i="12"/>
  <c r="AC720" i="12"/>
  <c r="AC732" i="12"/>
  <c r="AC744" i="12"/>
  <c r="AC755" i="12"/>
  <c r="AC766" i="12"/>
  <c r="AC778" i="12"/>
  <c r="AC790" i="12"/>
  <c r="AC800" i="12"/>
  <c r="AC809" i="12"/>
  <c r="AC818" i="12"/>
  <c r="AC828" i="12"/>
  <c r="AC840" i="12"/>
  <c r="AC873" i="12"/>
  <c r="AC885" i="12"/>
  <c r="AC897" i="12"/>
  <c r="AC927" i="12"/>
  <c r="AC939" i="12"/>
  <c r="AC950" i="12"/>
  <c r="AC962" i="12"/>
  <c r="AC974" i="12"/>
  <c r="AC985" i="12"/>
  <c r="AC996" i="12"/>
  <c r="AC1008" i="12"/>
  <c r="AC1020" i="12"/>
  <c r="AC1032" i="12"/>
  <c r="AC1043" i="12"/>
  <c r="AC1065" i="12"/>
  <c r="AC1088" i="12"/>
  <c r="AC1097" i="12"/>
  <c r="AC93" i="12"/>
  <c r="AC217" i="12"/>
  <c r="AC251" i="12"/>
  <c r="AC268" i="12"/>
  <c r="AC280" i="12"/>
  <c r="AC293" i="12"/>
  <c r="AC306" i="12"/>
  <c r="AC318" i="12"/>
  <c r="AC330" i="12"/>
  <c r="AC351" i="12"/>
  <c r="AC362" i="12"/>
  <c r="AC374" i="12"/>
  <c r="AC406" i="12"/>
  <c r="AC417" i="12"/>
  <c r="AC429" i="12"/>
  <c r="AC440" i="12"/>
  <c r="AC458" i="12"/>
  <c r="AC469" i="12"/>
  <c r="AC478" i="12"/>
  <c r="AC489" i="12"/>
  <c r="AC501" i="12"/>
  <c r="AC512" i="12"/>
  <c r="AC532" i="12"/>
  <c r="AC544" i="12"/>
  <c r="AC554" i="12"/>
  <c r="AC566" i="12"/>
  <c r="AC578" i="12"/>
  <c r="AC589" i="12"/>
  <c r="AC601" i="12"/>
  <c r="AC613" i="12"/>
  <c r="AC625" i="12"/>
  <c r="AC632" i="12"/>
  <c r="AC644" i="12"/>
  <c r="AC656" i="12"/>
  <c r="AC667" i="12"/>
  <c r="AC677" i="12"/>
  <c r="AC698" i="12"/>
  <c r="AC710" i="12"/>
  <c r="AC721" i="12"/>
  <c r="AC733" i="12"/>
  <c r="AC745" i="12"/>
  <c r="AC756" i="12"/>
  <c r="AC767" i="12"/>
  <c r="AC779" i="12"/>
  <c r="AC791" i="12"/>
  <c r="AC801" i="12"/>
  <c r="AC810" i="12"/>
  <c r="AC819" i="12"/>
  <c r="AC829" i="12"/>
  <c r="AC841" i="12"/>
  <c r="AC852" i="12"/>
  <c r="AC863" i="12"/>
  <c r="AC874" i="12"/>
  <c r="AC886" i="12"/>
  <c r="AC898" i="12"/>
  <c r="AC908" i="12"/>
  <c r="AC928" i="12"/>
  <c r="AC940" i="12"/>
  <c r="AC951" i="12"/>
  <c r="AC963" i="12"/>
  <c r="AC975" i="12"/>
  <c r="AC997" i="12"/>
  <c r="AC1009" i="12"/>
  <c r="AC1021" i="12"/>
  <c r="AC1033" i="12"/>
  <c r="AC1044" i="12"/>
  <c r="AC1055" i="12"/>
  <c r="AC1066" i="12"/>
  <c r="AC1076" i="12"/>
  <c r="AC1089" i="12"/>
  <c r="AC1098" i="12"/>
  <c r="AC1103" i="12"/>
  <c r="AC1124" i="12"/>
  <c r="AC1133" i="12"/>
  <c r="AC1144" i="12"/>
  <c r="AC104" i="12"/>
  <c r="AC282" i="12"/>
  <c r="AC295" i="12"/>
  <c r="AC307" i="12"/>
  <c r="AC319" i="12"/>
  <c r="AC341" i="12"/>
  <c r="AC352" i="12"/>
  <c r="AC363" i="12"/>
  <c r="AC384" i="12"/>
  <c r="AC395" i="12"/>
  <c r="AC407" i="12"/>
  <c r="AC418" i="12"/>
  <c r="AC430" i="12"/>
  <c r="AC441" i="12"/>
  <c r="AC459" i="12"/>
  <c r="AC470" i="12"/>
  <c r="AC490" i="12"/>
  <c r="AC502" i="12"/>
  <c r="AC513" i="12"/>
  <c r="AC521" i="12"/>
  <c r="AC533" i="12"/>
  <c r="AC545" i="12"/>
  <c r="AC555" i="12"/>
  <c r="AC567" i="12"/>
  <c r="AC579" i="12"/>
  <c r="AC590" i="12"/>
  <c r="AC602" i="12"/>
  <c r="AC614" i="12"/>
  <c r="AC633" i="12"/>
  <c r="AC645" i="12"/>
  <c r="AC657" i="12"/>
  <c r="AC678" i="12"/>
  <c r="AC688" i="12"/>
  <c r="AC699" i="12"/>
  <c r="AC711" i="12"/>
  <c r="AC722" i="12"/>
  <c r="AC734" i="12"/>
  <c r="AC746" i="12"/>
  <c r="AC757" i="12"/>
  <c r="AC768" i="12"/>
  <c r="AC780" i="12"/>
  <c r="AC802" i="12"/>
  <c r="AC811" i="12"/>
  <c r="AC820" i="12"/>
  <c r="AC830" i="12"/>
  <c r="AC842" i="12"/>
  <c r="AC853" i="12"/>
  <c r="AC875" i="12"/>
  <c r="AC887" i="12"/>
  <c r="AC899" i="12"/>
  <c r="AC909" i="12"/>
  <c r="AC918" i="12"/>
  <c r="AC929" i="12"/>
  <c r="AC952" i="12"/>
  <c r="AC964" i="12"/>
  <c r="AC976" i="12"/>
  <c r="AC986" i="12"/>
  <c r="AC998" i="12"/>
  <c r="AC1010" i="12"/>
  <c r="AC1022" i="12"/>
  <c r="AC1034" i="12"/>
  <c r="AC1045" i="12"/>
  <c r="AC1056" i="12"/>
  <c r="AC1067" i="12"/>
  <c r="AC114" i="12"/>
  <c r="AC221" i="12"/>
  <c r="AC254" i="12"/>
  <c r="AC269" i="12"/>
  <c r="AC283" i="12"/>
  <c r="AC308" i="12"/>
  <c r="AC320" i="12"/>
  <c r="AC331" i="12"/>
  <c r="AC342" i="12"/>
  <c r="AC364" i="12"/>
  <c r="AC375" i="12"/>
  <c r="AC385" i="12"/>
  <c r="AC396" i="12"/>
  <c r="AC408" i="12"/>
  <c r="AC419" i="12"/>
  <c r="AC431" i="12"/>
  <c r="AC442" i="12"/>
  <c r="AC449" i="12"/>
  <c r="AC479" i="12"/>
  <c r="AC491" i="12"/>
  <c r="AC503" i="12"/>
  <c r="AC514" i="12"/>
  <c r="AC522" i="12"/>
  <c r="AC534" i="12"/>
  <c r="AC556" i="12"/>
  <c r="AC568" i="12"/>
  <c r="AC580" i="12"/>
  <c r="AC126" i="12"/>
  <c r="AC231" i="12"/>
  <c r="AC255" i="12"/>
  <c r="AC271" i="12"/>
  <c r="AC285" i="12"/>
  <c r="AC296" i="12"/>
  <c r="AC309" i="12"/>
  <c r="AC321" i="12"/>
  <c r="AC332" i="12"/>
  <c r="AC343" i="12"/>
  <c r="AC353" i="12"/>
  <c r="AC365" i="12"/>
  <c r="AC376" i="12"/>
  <c r="AC386" i="12"/>
  <c r="AC397" i="12"/>
  <c r="AC409" i="12"/>
  <c r="AC420" i="12"/>
  <c r="AC432" i="12"/>
  <c r="AC443" i="12"/>
  <c r="AC450" i="12"/>
  <c r="AC460" i="12"/>
  <c r="AC471" i="12"/>
  <c r="AC480" i="12"/>
  <c r="AC492" i="12"/>
  <c r="AC504" i="12"/>
  <c r="AC515" i="12"/>
  <c r="AC523" i="12"/>
  <c r="AC535" i="12"/>
  <c r="AC546" i="12"/>
  <c r="AC557" i="12"/>
  <c r="AC569" i="12"/>
  <c r="AC581" i="12"/>
  <c r="AC592" i="12"/>
  <c r="AC604" i="12"/>
  <c r="AC616" i="12"/>
  <c r="AC635" i="12"/>
  <c r="AC647" i="12"/>
  <c r="AC659" i="12"/>
  <c r="AC669" i="12"/>
  <c r="AC680" i="12"/>
  <c r="AC690" i="12"/>
  <c r="AC701" i="12"/>
  <c r="AC713" i="12"/>
  <c r="AC724" i="12"/>
  <c r="AC736" i="12"/>
  <c r="AC748" i="12"/>
  <c r="AC759" i="12"/>
  <c r="AC770" i="12"/>
  <c r="AC782" i="12"/>
  <c r="AC793" i="12"/>
  <c r="AC804" i="12"/>
  <c r="AC822" i="12"/>
  <c r="AC832" i="12"/>
  <c r="AC844" i="12"/>
  <c r="AC855" i="12"/>
  <c r="AC865" i="12"/>
  <c r="AC877" i="12"/>
  <c r="AC889" i="12"/>
  <c r="AC901" i="12"/>
  <c r="AC910" i="12"/>
  <c r="AC920" i="12"/>
  <c r="AC931" i="12"/>
  <c r="AC942" i="12"/>
  <c r="AC954" i="12"/>
  <c r="AC966" i="12"/>
  <c r="AC978" i="12"/>
  <c r="AC988" i="12"/>
  <c r="AC1000" i="12"/>
  <c r="AC1012" i="12"/>
  <c r="AC1024" i="12"/>
  <c r="AC1036" i="12"/>
  <c r="AC1047" i="12"/>
  <c r="AC1058" i="12"/>
  <c r="AC1069" i="12"/>
  <c r="AC1079" i="12"/>
  <c r="AC1092" i="12"/>
  <c r="AC1104" i="12"/>
  <c r="AC233" i="12"/>
  <c r="AC258" i="12"/>
  <c r="AC272" i="12"/>
  <c r="AC286" i="12"/>
  <c r="AC297" i="12"/>
  <c r="AC310" i="12"/>
  <c r="AC333" i="12"/>
  <c r="AC344" i="12"/>
  <c r="AC354" i="12"/>
  <c r="AC366" i="12"/>
  <c r="AC377" i="12"/>
  <c r="AC387" i="12"/>
  <c r="AC398" i="12"/>
  <c r="AC410" i="12"/>
  <c r="AC421" i="12"/>
  <c r="AC433" i="12"/>
  <c r="AC451" i="12"/>
  <c r="AC461" i="12"/>
  <c r="AC472" i="12"/>
  <c r="AC481" i="12"/>
  <c r="AC493" i="12"/>
  <c r="AC505" i="12"/>
  <c r="AC516" i="12"/>
  <c r="AC524" i="12"/>
  <c r="AC536" i="12"/>
  <c r="AC547" i="12"/>
  <c r="AC558" i="12"/>
  <c r="AC570" i="12"/>
  <c r="AC582" i="12"/>
  <c r="AC593" i="12"/>
  <c r="AC605" i="12"/>
  <c r="AC617" i="12"/>
  <c r="AC627" i="12"/>
  <c r="AC636" i="12"/>
  <c r="AC648" i="12"/>
  <c r="AC660" i="12"/>
  <c r="AC670" i="12"/>
  <c r="AC681" i="12"/>
  <c r="AC691" i="12"/>
  <c r="AC702" i="12"/>
  <c r="AC714" i="12"/>
  <c r="AC725" i="12"/>
  <c r="AC737" i="12"/>
  <c r="AC749" i="12"/>
  <c r="AC760" i="12"/>
  <c r="AC771" i="12"/>
  <c r="AC783" i="12"/>
  <c r="AC794" i="12"/>
  <c r="AC813" i="12"/>
  <c r="AC833" i="12"/>
  <c r="AC845" i="12"/>
  <c r="AC856" i="12"/>
  <c r="AC866" i="12"/>
  <c r="AC878" i="12"/>
  <c r="AC890" i="12"/>
  <c r="AC902" i="12"/>
  <c r="AC911" i="12"/>
  <c r="AC921" i="12"/>
  <c r="AC932" i="12"/>
  <c r="AC943" i="12"/>
  <c r="AC955" i="12"/>
  <c r="AC967" i="12"/>
  <c r="AC18" i="12"/>
  <c r="AC148" i="12"/>
  <c r="AC237" i="12"/>
  <c r="AC259" i="12"/>
  <c r="AC274" i="12"/>
  <c r="AC298" i="12"/>
  <c r="AC311" i="12"/>
  <c r="AC322" i="12"/>
  <c r="AC334" i="12"/>
  <c r="AC345" i="12"/>
  <c r="AC355" i="12"/>
  <c r="AC367" i="12"/>
  <c r="AC378" i="12"/>
  <c r="AC388" i="12"/>
  <c r="AC399" i="12"/>
  <c r="AC411" i="12"/>
  <c r="AC422" i="12"/>
  <c r="AC444" i="12"/>
  <c r="AC452" i="12"/>
  <c r="AC462" i="12"/>
  <c r="AC482" i="12"/>
  <c r="AC494" i="12"/>
  <c r="AC517" i="12"/>
  <c r="AC525" i="12"/>
  <c r="AC537" i="12"/>
  <c r="AC548" i="12"/>
  <c r="AC559" i="12"/>
  <c r="AC571" i="12"/>
  <c r="AC583" i="12"/>
  <c r="AC594" i="12"/>
  <c r="AC606" i="12"/>
  <c r="AC618" i="12"/>
  <c r="AC637" i="12"/>
  <c r="AC649" i="12"/>
  <c r="AC661" i="12"/>
  <c r="AC671" i="12"/>
  <c r="AC682" i="12"/>
  <c r="AC692" i="12"/>
  <c r="AC703" i="12"/>
  <c r="AC715" i="12"/>
  <c r="AC726" i="12"/>
  <c r="AC738" i="12"/>
  <c r="AC750" i="12"/>
  <c r="AC761" i="12"/>
  <c r="AC772" i="12"/>
  <c r="AC784" i="12"/>
  <c r="AC795" i="12"/>
  <c r="AC805" i="12"/>
  <c r="AC814" i="12"/>
  <c r="AC823" i="12"/>
  <c r="AC834" i="12"/>
  <c r="AC846" i="12"/>
  <c r="AC857" i="12"/>
  <c r="AC867" i="12"/>
  <c r="AC879" i="12"/>
  <c r="AC891" i="12"/>
  <c r="AC903" i="12"/>
  <c r="AC912" i="12"/>
  <c r="AC922" i="12"/>
  <c r="AC933" i="12"/>
  <c r="AC944" i="12"/>
  <c r="AC956" i="12"/>
  <c r="AC968" i="12"/>
  <c r="AC980" i="12"/>
  <c r="AC990" i="12"/>
  <c r="AC1002" i="12"/>
  <c r="AC1014" i="12"/>
  <c r="AC1026" i="12"/>
  <c r="AC1038" i="12"/>
  <c r="AC1049" i="12"/>
  <c r="AC1060" i="12"/>
  <c r="AC1071" i="12"/>
  <c r="AC25" i="12"/>
  <c r="AC160" i="12"/>
  <c r="AC240" i="12"/>
  <c r="AC275" i="12"/>
  <c r="AC287" i="12"/>
  <c r="AC299" i="12"/>
  <c r="AC312" i="12"/>
  <c r="AC323" i="12"/>
  <c r="AC335" i="12"/>
  <c r="AC346" i="12"/>
  <c r="AC356" i="12"/>
  <c r="AC368" i="12"/>
  <c r="AC379" i="12"/>
  <c r="AC389" i="12"/>
  <c r="AC400" i="12"/>
  <c r="AC412" i="12"/>
  <c r="AC423" i="12"/>
  <c r="AC434" i="12"/>
  <c r="AC445" i="12"/>
  <c r="AC453" i="12"/>
  <c r="AC463" i="12"/>
  <c r="AC473" i="12"/>
  <c r="AC483" i="12"/>
  <c r="AC495" i="12"/>
  <c r="AC506" i="12"/>
  <c r="AC518" i="12"/>
  <c r="AC526" i="12"/>
  <c r="AC538" i="12"/>
  <c r="AC549" i="12"/>
  <c r="AC560" i="12"/>
  <c r="AC572" i="12"/>
  <c r="AC584" i="12"/>
  <c r="AC595" i="12"/>
  <c r="AC607" i="12"/>
  <c r="AC619" i="12"/>
  <c r="AC638" i="12"/>
  <c r="AC650" i="12"/>
  <c r="AC662" i="12"/>
  <c r="AC672" i="12"/>
  <c r="AC693" i="12"/>
  <c r="AC704" i="12"/>
  <c r="AC716" i="12"/>
  <c r="AC727" i="12"/>
  <c r="AC739" i="12"/>
  <c r="AC751" i="12"/>
  <c r="AC762" i="12"/>
  <c r="AC773" i="12"/>
  <c r="AC785" i="12"/>
  <c r="AC796" i="12"/>
  <c r="AC806" i="12"/>
  <c r="AC824" i="12"/>
  <c r="AC835" i="12"/>
  <c r="AC847" i="12"/>
  <c r="AC858" i="12"/>
  <c r="AC868" i="12"/>
  <c r="AC880" i="12"/>
  <c r="AC892" i="12"/>
  <c r="AC904" i="12"/>
  <c r="AC913" i="12"/>
  <c r="AC923" i="12"/>
  <c r="AC934" i="12"/>
  <c r="AC945" i="12"/>
  <c r="AC957" i="12"/>
  <c r="AC969" i="12"/>
  <c r="AC981" i="12"/>
  <c r="AC991" i="12"/>
  <c r="AC1003" i="12"/>
  <c r="AC1015" i="12"/>
  <c r="AC1027" i="12"/>
  <c r="AC1050" i="12"/>
  <c r="AC1061" i="12"/>
  <c r="AC1072" i="12"/>
  <c r="AC1085" i="12"/>
  <c r="AC1094" i="12"/>
  <c r="AC1101" i="12"/>
  <c r="AC1106" i="12"/>
  <c r="AC1120" i="12"/>
  <c r="AC37" i="12"/>
  <c r="AC171" i="12"/>
  <c r="AC242" i="12"/>
  <c r="AC261" i="12"/>
  <c r="AC276" i="12"/>
  <c r="AC288" i="12"/>
  <c r="AC300" i="12"/>
  <c r="AC324" i="12"/>
  <c r="AC336" i="12"/>
  <c r="AC347" i="12"/>
  <c r="AC357" i="12"/>
  <c r="AC369" i="12"/>
  <c r="AC380" i="12"/>
  <c r="AC390" i="12"/>
  <c r="AC401" i="12"/>
  <c r="AC413" i="12"/>
  <c r="AC424" i="12"/>
  <c r="AC435" i="12"/>
  <c r="AC446" i="12"/>
  <c r="AC454" i="12"/>
  <c r="AC464" i="12"/>
  <c r="AC484" i="12"/>
  <c r="AC496" i="12"/>
  <c r="AC507" i="12"/>
  <c r="AC519" i="12"/>
  <c r="AC527" i="12"/>
  <c r="AC539" i="12"/>
  <c r="AC550" i="12"/>
  <c r="AC561" i="12"/>
  <c r="AC573" i="12"/>
  <c r="AC585" i="12"/>
  <c r="AC596" i="12"/>
  <c r="AC608" i="12"/>
  <c r="AC620" i="12"/>
  <c r="AC628" i="12"/>
  <c r="AC639" i="12"/>
  <c r="AC651" i="12"/>
  <c r="AC591" i="12"/>
  <c r="AC689" i="12"/>
  <c r="AC758" i="12"/>
  <c r="AC821" i="12"/>
  <c r="AC888" i="12"/>
  <c r="AC941" i="12"/>
  <c r="AC983" i="12"/>
  <c r="AC1011" i="12"/>
  <c r="AC1039" i="12"/>
  <c r="AC1064" i="12"/>
  <c r="AC1082" i="12"/>
  <c r="AC1130" i="12"/>
  <c r="AC1142" i="12"/>
  <c r="AC1151" i="12"/>
  <c r="AC1170" i="12"/>
  <c r="AC1182" i="12"/>
  <c r="AC1194" i="12"/>
  <c r="AC1206" i="12"/>
  <c r="AC1218" i="12"/>
  <c r="AC1230" i="12"/>
  <c r="AC1245" i="12"/>
  <c r="AC1255" i="12"/>
  <c r="AC1266" i="12"/>
  <c r="AC1276" i="12"/>
  <c r="AC1286" i="12"/>
  <c r="AC1297" i="12"/>
  <c r="AC1306" i="12"/>
  <c r="AC1318" i="12"/>
  <c r="AC1330" i="12"/>
  <c r="AC1340" i="12"/>
  <c r="AC1351" i="12"/>
  <c r="AC1363" i="12"/>
  <c r="AC1375" i="12"/>
  <c r="AC1387" i="12"/>
  <c r="AC1397" i="12"/>
  <c r="AC1409" i="12"/>
  <c r="AC1421" i="12"/>
  <c r="AC1428" i="12"/>
  <c r="AC1451" i="12"/>
  <c r="AC1465" i="12"/>
  <c r="AC1473" i="12"/>
  <c r="AC1484" i="12"/>
  <c r="AC1492" i="12"/>
  <c r="AC1502" i="12"/>
  <c r="AC1514" i="12"/>
  <c r="AC1526" i="12"/>
  <c r="AC1538" i="12"/>
  <c r="AC1550" i="12"/>
  <c r="AC1562" i="12"/>
  <c r="AC1574" i="12"/>
  <c r="AC1586" i="12"/>
  <c r="AC1598" i="12"/>
  <c r="AC1610" i="12"/>
  <c r="AC1622" i="12"/>
  <c r="AC1634" i="12"/>
  <c r="AC1646" i="12"/>
  <c r="AC1658" i="12"/>
  <c r="AC1670" i="12"/>
  <c r="AC1682" i="12"/>
  <c r="AC1694" i="12"/>
  <c r="AC1706" i="12"/>
  <c r="AC1718" i="12"/>
  <c r="AC1730" i="12"/>
  <c r="AC1742" i="12"/>
  <c r="AC603" i="12"/>
  <c r="AC694" i="12"/>
  <c r="AC763" i="12"/>
  <c r="AC825" i="12"/>
  <c r="AC893" i="12"/>
  <c r="AC946" i="12"/>
  <c r="AC984" i="12"/>
  <c r="AC1013" i="12"/>
  <c r="AC1040" i="12"/>
  <c r="AC1068" i="12"/>
  <c r="AC1095" i="12"/>
  <c r="AC1112" i="12"/>
  <c r="AC1121" i="12"/>
  <c r="AC1152" i="12"/>
  <c r="AC1160" i="12"/>
  <c r="AC1171" i="12"/>
  <c r="AC1183" i="12"/>
  <c r="AC1195" i="12"/>
  <c r="AC1207" i="12"/>
  <c r="AC1219" i="12"/>
  <c r="AC1231" i="12"/>
  <c r="AC1246" i="12"/>
  <c r="AC1256" i="12"/>
  <c r="AC1267" i="12"/>
  <c r="AC1287" i="12"/>
  <c r="AC1307" i="12"/>
  <c r="AC1319" i="12"/>
  <c r="AC1331" i="12"/>
  <c r="AC1352" i="12"/>
  <c r="AC1364" i="12"/>
  <c r="AC1376" i="12"/>
  <c r="AC1388" i="12"/>
  <c r="AC1398" i="12"/>
  <c r="AC1410" i="12"/>
  <c r="AC1422" i="12"/>
  <c r="AC1429" i="12"/>
  <c r="AC1440" i="12"/>
  <c r="AC1452" i="12"/>
  <c r="AC1474" i="12"/>
  <c r="AC1485" i="12"/>
  <c r="AC1493" i="12"/>
  <c r="AC1503" i="12"/>
  <c r="AC1515" i="12"/>
  <c r="AC1527" i="12"/>
  <c r="AC1539" i="12"/>
  <c r="AC1551" i="12"/>
  <c r="AC1563" i="12"/>
  <c r="AC1575" i="12"/>
  <c r="AC1587" i="12"/>
  <c r="AC1599" i="12"/>
  <c r="AC1611" i="12"/>
  <c r="AC1623" i="12"/>
  <c r="AC1635" i="12"/>
  <c r="AC1647" i="12"/>
  <c r="AC1659" i="12"/>
  <c r="AC1671" i="12"/>
  <c r="AC1683" i="12"/>
  <c r="AC1695" i="12"/>
  <c r="AC1707" i="12"/>
  <c r="AC1719" i="12"/>
  <c r="AC1731" i="12"/>
  <c r="AC1743" i="12"/>
  <c r="AC615" i="12"/>
  <c r="AC700" i="12"/>
  <c r="AC769" i="12"/>
  <c r="AC831" i="12"/>
  <c r="AC900" i="12"/>
  <c r="AC948" i="12"/>
  <c r="AC987" i="12"/>
  <c r="AC1016" i="12"/>
  <c r="AC1041" i="12"/>
  <c r="AC1070" i="12"/>
  <c r="AC1096" i="12"/>
  <c r="AC1113" i="12"/>
  <c r="AC1131" i="12"/>
  <c r="AC1143" i="12"/>
  <c r="AC1153" i="12"/>
  <c r="AC1161" i="12"/>
  <c r="AC1172" i="12"/>
  <c r="AC1184" i="12"/>
  <c r="AC1196" i="12"/>
  <c r="AC1208" i="12"/>
  <c r="AC1220" i="12"/>
  <c r="AC1232" i="12"/>
  <c r="AC1247" i="12"/>
  <c r="AC1257" i="12"/>
  <c r="AC1268" i="12"/>
  <c r="AC1288" i="12"/>
  <c r="AC1298" i="12"/>
  <c r="AC1308" i="12"/>
  <c r="AC1320" i="12"/>
  <c r="AC1332" i="12"/>
  <c r="AC1341" i="12"/>
  <c r="AC1353" i="12"/>
  <c r="AC1365" i="12"/>
  <c r="AC1377" i="12"/>
  <c r="AC1389" i="12"/>
  <c r="AC1399" i="12"/>
  <c r="AC1411" i="12"/>
  <c r="AC1423" i="12"/>
  <c r="AC1430" i="12"/>
  <c r="AC1441" i="12"/>
  <c r="AC1453" i="12"/>
  <c r="AC1475" i="12"/>
  <c r="AC1486" i="12"/>
  <c r="AC1494" i="12"/>
  <c r="AC1504" i="12"/>
  <c r="AC1516" i="12"/>
  <c r="AC1528" i="12"/>
  <c r="AC1540" i="12"/>
  <c r="AC1552" i="12"/>
  <c r="AC1564" i="12"/>
  <c r="AC1576" i="12"/>
  <c r="AC1588" i="12"/>
  <c r="AC1600" i="12"/>
  <c r="AC1612" i="12"/>
  <c r="AC1624" i="12"/>
  <c r="AC1636" i="12"/>
  <c r="AC1648" i="12"/>
  <c r="AC1660" i="12"/>
  <c r="AC1672" i="12"/>
  <c r="AC1684" i="12"/>
  <c r="AC1696" i="12"/>
  <c r="AC1708" i="12"/>
  <c r="AC1720" i="12"/>
  <c r="AC1732" i="12"/>
  <c r="AC1744" i="12"/>
  <c r="AC626" i="12"/>
  <c r="AC705" i="12"/>
  <c r="AC774" i="12"/>
  <c r="AC836" i="12"/>
  <c r="AC905" i="12"/>
  <c r="AC953" i="12"/>
  <c r="AC989" i="12"/>
  <c r="AC1017" i="12"/>
  <c r="AC1046" i="12"/>
  <c r="AC1073" i="12"/>
  <c r="AC1083" i="12"/>
  <c r="AC1114" i="12"/>
  <c r="AC1122" i="12"/>
  <c r="AC1132" i="12"/>
  <c r="AC1145" i="12"/>
  <c r="AC1162" i="12"/>
  <c r="AC1173" i="12"/>
  <c r="AC1185" i="12"/>
  <c r="AC1197" i="12"/>
  <c r="AC1209" i="12"/>
  <c r="AC1221" i="12"/>
  <c r="AC1233" i="12"/>
  <c r="AC1248" i="12"/>
  <c r="AC1269" i="12"/>
  <c r="AC1277" i="12"/>
  <c r="AC1289" i="12"/>
  <c r="AC1309" i="12"/>
  <c r="AC1321" i="12"/>
  <c r="AC1333" i="12"/>
  <c r="AC1342" i="12"/>
  <c r="AC1354" i="12"/>
  <c r="AC1366" i="12"/>
  <c r="AC1378" i="12"/>
  <c r="AC1400" i="12"/>
  <c r="AC1412" i="12"/>
  <c r="AC1424" i="12"/>
  <c r="AC1431" i="12"/>
  <c r="AC1442" i="12"/>
  <c r="AC1454" i="12"/>
  <c r="AC1466" i="12"/>
  <c r="AC1476" i="12"/>
  <c r="AC1490" i="12"/>
  <c r="AC1495" i="12"/>
  <c r="AC1505" i="12"/>
  <c r="AC1517" i="12"/>
  <c r="AC1529" i="12"/>
  <c r="AC1541" i="12"/>
  <c r="AC1553" i="12"/>
  <c r="AC1565" i="12"/>
  <c r="AC1577" i="12"/>
  <c r="AC1589" i="12"/>
  <c r="AC1601" i="12"/>
  <c r="AC1613" i="12"/>
  <c r="AC1625" i="12"/>
  <c r="AC1637" i="12"/>
  <c r="AC1649" i="12"/>
  <c r="AC1661" i="12"/>
  <c r="AC1673" i="12"/>
  <c r="AC1685" i="12"/>
  <c r="AC1697" i="12"/>
  <c r="AC1709" i="12"/>
  <c r="AC1721" i="12"/>
  <c r="AC1733" i="12"/>
  <c r="AC1745" i="12"/>
  <c r="AC634" i="12"/>
  <c r="AC712" i="12"/>
  <c r="AC781" i="12"/>
  <c r="AC843" i="12"/>
  <c r="AC958" i="12"/>
  <c r="AC992" i="12"/>
  <c r="AC1018" i="12"/>
  <c r="AC1048" i="12"/>
  <c r="AC1074" i="12"/>
  <c r="AC1084" i="12"/>
  <c r="AC1105" i="12"/>
  <c r="AC1123" i="12"/>
  <c r="AC1134" i="12"/>
  <c r="AC1146" i="12"/>
  <c r="AC1163" i="12"/>
  <c r="AC1174" i="12"/>
  <c r="AC1186" i="12"/>
  <c r="AC1198" i="12"/>
  <c r="AC1210" i="12"/>
  <c r="AC1222" i="12"/>
  <c r="AC1234" i="12"/>
  <c r="AC1249" i="12"/>
  <c r="AC1258" i="12"/>
  <c r="AC1270" i="12"/>
  <c r="AC1278" i="12"/>
  <c r="AC1290" i="12"/>
  <c r="AC1299" i="12"/>
  <c r="AC1310" i="12"/>
  <c r="AC1322" i="12"/>
  <c r="AC1334" i="12"/>
  <c r="AC1343" i="12"/>
  <c r="AC1355" i="12"/>
  <c r="AC1367" i="12"/>
  <c r="AC1379" i="12"/>
  <c r="AC1390" i="12"/>
  <c r="AC1401" i="12"/>
  <c r="AC1413" i="12"/>
  <c r="AC1432" i="12"/>
  <c r="AC1443" i="12"/>
  <c r="AC1455" i="12"/>
  <c r="AC1467" i="12"/>
  <c r="AC1477" i="12"/>
  <c r="AC1496" i="12"/>
  <c r="AC1506" i="12"/>
  <c r="AC1518" i="12"/>
  <c r="AC1530" i="12"/>
  <c r="AC1542" i="12"/>
  <c r="AC1554" i="12"/>
  <c r="AC1566" i="12"/>
  <c r="AC1578" i="12"/>
  <c r="AC1590" i="12"/>
  <c r="AC1602" i="12"/>
  <c r="AC1614" i="12"/>
  <c r="AC1626" i="12"/>
  <c r="AC1638" i="12"/>
  <c r="AC1650" i="12"/>
  <c r="AC1662" i="12"/>
  <c r="AC1674" i="12"/>
  <c r="AC1686" i="12"/>
  <c r="AC1698" i="12"/>
  <c r="AC1710" i="12"/>
  <c r="AC1722" i="12"/>
  <c r="AC1734" i="12"/>
  <c r="AC1746" i="12"/>
  <c r="AC646" i="12"/>
  <c r="AC717" i="12"/>
  <c r="AC786" i="12"/>
  <c r="AC848" i="12"/>
  <c r="AC914" i="12"/>
  <c r="AC960" i="12"/>
  <c r="AC993" i="12"/>
  <c r="AC1023" i="12"/>
  <c r="AC1051" i="12"/>
  <c r="AC1075" i="12"/>
  <c r="AC1099" i="12"/>
  <c r="AC1107" i="12"/>
  <c r="AC1115" i="12"/>
  <c r="AC1135" i="12"/>
  <c r="AC1147" i="12"/>
  <c r="AC1154" i="12"/>
  <c r="AC1175" i="12"/>
  <c r="AC1187" i="12"/>
  <c r="AC1199" i="12"/>
  <c r="AC1211" i="12"/>
  <c r="AC1223" i="12"/>
  <c r="AC1235" i="12"/>
  <c r="AC1259" i="12"/>
  <c r="AC1271" i="12"/>
  <c r="AC1279" i="12"/>
  <c r="AC1291" i="12"/>
  <c r="AC1311" i="12"/>
  <c r="AC1323" i="12"/>
  <c r="AC1335" i="12"/>
  <c r="AC1344" i="12"/>
  <c r="AC1356" i="12"/>
  <c r="AC1368" i="12"/>
  <c r="AC1380" i="12"/>
  <c r="AC1391" i="12"/>
  <c r="AC1402" i="12"/>
  <c r="AC1414" i="12"/>
  <c r="AC1433" i="12"/>
  <c r="AC1444" i="12"/>
  <c r="AC1456" i="12"/>
  <c r="AC1468" i="12"/>
  <c r="AC1497" i="12"/>
  <c r="AC1507" i="12"/>
  <c r="AC1519" i="12"/>
  <c r="AC1531" i="12"/>
  <c r="AC1543" i="12"/>
  <c r="AC1555" i="12"/>
  <c r="AC1567" i="12"/>
  <c r="AC1579" i="12"/>
  <c r="AC1591" i="12"/>
  <c r="AC1603" i="12"/>
  <c r="AC1615" i="12"/>
  <c r="AC1627" i="12"/>
  <c r="AC1639" i="12"/>
  <c r="AC1651" i="12"/>
  <c r="AC1663" i="12"/>
  <c r="AC1675" i="12"/>
  <c r="AC1687" i="12"/>
  <c r="AC1699" i="12"/>
  <c r="AC1711" i="12"/>
  <c r="AC1723" i="12"/>
  <c r="AC1735" i="12"/>
  <c r="AC1747" i="12"/>
  <c r="AC658" i="12"/>
  <c r="AC723" i="12"/>
  <c r="AC792" i="12"/>
  <c r="AC854" i="12"/>
  <c r="AC919" i="12"/>
  <c r="AC965" i="12"/>
  <c r="AC994" i="12"/>
  <c r="AC1025" i="12"/>
  <c r="AC1052" i="12"/>
  <c r="AC1077" i="12"/>
  <c r="AC1086" i="12"/>
  <c r="AC1108" i="12"/>
  <c r="AC1116" i="12"/>
  <c r="AC1125" i="12"/>
  <c r="AC1136" i="12"/>
  <c r="AC1148" i="12"/>
  <c r="AC1155" i="12"/>
  <c r="AC1164" i="12"/>
  <c r="AC1176" i="12"/>
  <c r="AC1188" i="12"/>
  <c r="AC1200" i="12"/>
  <c r="AC1212" i="12"/>
  <c r="AC1224" i="12"/>
  <c r="AC1236" i="12"/>
  <c r="AC1250" i="12"/>
  <c r="AC1260" i="12"/>
  <c r="AC1280" i="12"/>
  <c r="AC1292" i="12"/>
  <c r="AC1300" i="12"/>
  <c r="AC1312" i="12"/>
  <c r="AC1324" i="12"/>
  <c r="AC1336" i="12"/>
  <c r="AC1345" i="12"/>
  <c r="AC1357" i="12"/>
  <c r="AC1369" i="12"/>
  <c r="AC1381" i="12"/>
  <c r="AC1392" i="12"/>
  <c r="AC1403" i="12"/>
  <c r="AC1415" i="12"/>
  <c r="AC1434" i="12"/>
  <c r="AC1445" i="12"/>
  <c r="AC1457" i="12"/>
  <c r="AC1469" i="12"/>
  <c r="AC1478" i="12"/>
  <c r="AC1487" i="12"/>
  <c r="AC1498" i="12"/>
  <c r="AC1508" i="12"/>
  <c r="AC1520" i="12"/>
  <c r="AC1532" i="12"/>
  <c r="AC1544" i="12"/>
  <c r="AC1556" i="12"/>
  <c r="AC1568" i="12"/>
  <c r="AC1580" i="12"/>
  <c r="AC1592" i="12"/>
  <c r="AC1604" i="12"/>
  <c r="AC1616" i="12"/>
  <c r="AC1628" i="12"/>
  <c r="AC1640" i="12"/>
  <c r="AC1652" i="12"/>
  <c r="AC1664" i="12"/>
  <c r="AC1676" i="12"/>
  <c r="AC1688" i="12"/>
  <c r="AC1700" i="12"/>
  <c r="AC1712" i="12"/>
  <c r="AC1724" i="12"/>
  <c r="AC1736" i="12"/>
  <c r="AC1748" i="12"/>
  <c r="AC728" i="12"/>
  <c r="AC797" i="12"/>
  <c r="AC859" i="12"/>
  <c r="AC970" i="12"/>
  <c r="AC999" i="12"/>
  <c r="AC1028" i="12"/>
  <c r="AC1053" i="12"/>
  <c r="AC1078" i="12"/>
  <c r="AC1087" i="12"/>
  <c r="AC1100" i="12"/>
  <c r="AC1109" i="12"/>
  <c r="AC1117" i="12"/>
  <c r="AC1126" i="12"/>
  <c r="AC1137" i="12"/>
  <c r="AC1149" i="12"/>
  <c r="AC1156" i="12"/>
  <c r="AC1165" i="12"/>
  <c r="AC1177" i="12"/>
  <c r="AC1189" i="12"/>
  <c r="AC1201" i="12"/>
  <c r="AC1213" i="12"/>
  <c r="AC1225" i="12"/>
  <c r="AC1237" i="12"/>
  <c r="AC1251" i="12"/>
  <c r="AC1261" i="12"/>
  <c r="AC1281" i="12"/>
  <c r="AC1293" i="12"/>
  <c r="AC1301" i="12"/>
  <c r="AC1313" i="12"/>
  <c r="AC1325" i="12"/>
  <c r="AC1337" i="12"/>
  <c r="AC1346" i="12"/>
  <c r="AC1358" i="12"/>
  <c r="AC1370" i="12"/>
  <c r="AC1382" i="12"/>
  <c r="AC1404" i="12"/>
  <c r="AC1416" i="12"/>
  <c r="AC1435" i="12"/>
  <c r="AC1446" i="12"/>
  <c r="AC1458" i="12"/>
  <c r="AC1479" i="12"/>
  <c r="AC1488" i="12"/>
  <c r="AC1509" i="12"/>
  <c r="AC1521" i="12"/>
  <c r="AC1533" i="12"/>
  <c r="AC1545" i="12"/>
  <c r="AC1557" i="12"/>
  <c r="AC1569" i="12"/>
  <c r="AC1581" i="12"/>
  <c r="AC1593" i="12"/>
  <c r="AC1605" i="12"/>
  <c r="AC1617" i="12"/>
  <c r="AC1629" i="12"/>
  <c r="AC1641" i="12"/>
  <c r="AC1653" i="12"/>
  <c r="AC1665" i="12"/>
  <c r="AC1677" i="12"/>
  <c r="AC1689" i="12"/>
  <c r="AC1701" i="12"/>
  <c r="AC1713" i="12"/>
  <c r="AC1725" i="12"/>
  <c r="AC1737" i="12"/>
  <c r="AC1749" i="12"/>
  <c r="AC668" i="12"/>
  <c r="AC735" i="12"/>
  <c r="AC803" i="12"/>
  <c r="AC864" i="12"/>
  <c r="AC925" i="12"/>
  <c r="AC972" i="12"/>
  <c r="AC1001" i="12"/>
  <c r="AC1029" i="12"/>
  <c r="AC1057" i="12"/>
  <c r="AC1090" i="12"/>
  <c r="AC1102" i="12"/>
  <c r="AC1118" i="12"/>
  <c r="AC1127" i="12"/>
  <c r="AC1138" i="12"/>
  <c r="AC1157" i="12"/>
  <c r="AC1166" i="12"/>
  <c r="AC1178" i="12"/>
  <c r="AC1190" i="12"/>
  <c r="AC1202" i="12"/>
  <c r="AC1214" i="12"/>
  <c r="AC1226" i="12"/>
  <c r="AC1238" i="12"/>
  <c r="AC1241" i="12"/>
  <c r="AC1262" i="12"/>
  <c r="AC1272" i="12"/>
  <c r="AC1282" i="12"/>
  <c r="AC1294" i="12"/>
  <c r="AC1302" i="12"/>
  <c r="AC1314" i="12"/>
  <c r="AC1326" i="12"/>
  <c r="AC1338" i="12"/>
  <c r="AC1347" i="12"/>
  <c r="AC1359" i="12"/>
  <c r="AC1371" i="12"/>
  <c r="AC1383" i="12"/>
  <c r="AC1393" i="12"/>
  <c r="AC1405" i="12"/>
  <c r="AC1417" i="12"/>
  <c r="AC1436" i="12"/>
  <c r="AC1447" i="12"/>
  <c r="AC1459" i="12"/>
  <c r="AC1470" i="12"/>
  <c r="AC1480" i="12"/>
  <c r="AC1489" i="12"/>
  <c r="AC1499" i="12"/>
  <c r="AC1510" i="12"/>
  <c r="AC1522" i="12"/>
  <c r="AC1534" i="12"/>
  <c r="AC1546" i="12"/>
  <c r="AC1558" i="12"/>
  <c r="AC1570" i="12"/>
  <c r="AC1582" i="12"/>
  <c r="AC1594" i="12"/>
  <c r="AC1606" i="12"/>
  <c r="AC1618" i="12"/>
  <c r="AC1630" i="12"/>
  <c r="AC1642" i="12"/>
  <c r="AC1654" i="12"/>
  <c r="AC1666" i="12"/>
  <c r="AC1678" i="12"/>
  <c r="AC1690" i="12"/>
  <c r="AC1702" i="12"/>
  <c r="AC1714" i="12"/>
  <c r="AC1726" i="12"/>
  <c r="AC1738" i="12"/>
  <c r="AC5" i="12"/>
  <c r="AC673" i="12"/>
  <c r="AC740" i="12"/>
  <c r="AC807" i="12"/>
  <c r="AC869" i="12"/>
  <c r="AC930" i="12"/>
  <c r="AC977" i="12"/>
  <c r="AC1004" i="12"/>
  <c r="AC1030" i="12"/>
  <c r="AC1059" i="12"/>
  <c r="AC1080" i="12"/>
  <c r="AC1091" i="12"/>
  <c r="AC1128" i="12"/>
  <c r="AC1139" i="12"/>
  <c r="AC1158" i="12"/>
  <c r="AC1167" i="12"/>
  <c r="AC1179" i="12"/>
  <c r="AC1191" i="12"/>
  <c r="AC1203" i="12"/>
  <c r="AC1215" i="12"/>
  <c r="AC1227" i="12"/>
  <c r="AC1239" i="12"/>
  <c r="AC1242" i="12"/>
  <c r="AC1252" i="12"/>
  <c r="AC1263" i="12"/>
  <c r="AC1273" i="12"/>
  <c r="AC1283" i="12"/>
  <c r="AC1303" i="12"/>
  <c r="AC1315" i="12"/>
  <c r="AC1327" i="12"/>
  <c r="AC1339" i="12"/>
  <c r="AC1348" i="12"/>
  <c r="AC1360" i="12"/>
  <c r="AC1372" i="12"/>
  <c r="AC1394" i="12"/>
  <c r="AC1406" i="12"/>
  <c r="AC1418" i="12"/>
  <c r="AC1425" i="12"/>
  <c r="AC1437" i="12"/>
  <c r="AC1448" i="12"/>
  <c r="AC1460" i="12"/>
  <c r="AC1481" i="12"/>
  <c r="AC1511" i="12"/>
  <c r="AC1523" i="12"/>
  <c r="AC1535" i="12"/>
  <c r="AC1547" i="12"/>
  <c r="AC1559" i="12"/>
  <c r="AC1571" i="12"/>
  <c r="AC1583" i="12"/>
  <c r="AC1595" i="12"/>
  <c r="AC1607" i="12"/>
  <c r="AC1619" i="12"/>
  <c r="AC1631" i="12"/>
  <c r="AC1643" i="12"/>
  <c r="AC1655" i="12"/>
  <c r="AC1667" i="12"/>
  <c r="AC1679" i="12"/>
  <c r="AC1691" i="12"/>
  <c r="AC1703" i="12"/>
  <c r="AC1715" i="12"/>
  <c r="AC1727" i="12"/>
  <c r="AC1739" i="12"/>
  <c r="AC679" i="12"/>
  <c r="AC747" i="12"/>
  <c r="AC812" i="12"/>
  <c r="AC876" i="12"/>
  <c r="AC935" i="12"/>
  <c r="AC979" i="12"/>
  <c r="AC1005" i="12"/>
  <c r="AC1035" i="12"/>
  <c r="AC1062" i="12"/>
  <c r="AC1110" i="12"/>
  <c r="AC1119" i="12"/>
  <c r="AC1129" i="12"/>
  <c r="AC1140" i="12"/>
  <c r="AC1150" i="12"/>
  <c r="AC1168" i="12"/>
  <c r="AC1180" i="12"/>
  <c r="AC1192" i="12"/>
  <c r="AC1204" i="12"/>
  <c r="AC1216" i="12"/>
  <c r="AC1228" i="12"/>
  <c r="AC1240" i="12"/>
  <c r="AC1243" i="12"/>
  <c r="AC1253" i="12"/>
  <c r="AC1264" i="12"/>
  <c r="AC1274" i="12"/>
  <c r="AC1284" i="12"/>
  <c r="AC1295" i="12"/>
  <c r="AC1304" i="12"/>
  <c r="AC1316" i="12"/>
  <c r="AC1328" i="12"/>
  <c r="AC1349" i="12"/>
  <c r="AC1361" i="12"/>
  <c r="AC1373" i="12"/>
  <c r="AC1395" i="12"/>
  <c r="AC1407" i="12"/>
  <c r="AC1419" i="12"/>
  <c r="AC1426" i="12"/>
  <c r="AC1438" i="12"/>
  <c r="AC1449" i="12"/>
  <c r="AC1461" i="12"/>
  <c r="AC1463" i="12"/>
  <c r="AC1471" i="12"/>
  <c r="AC1482" i="12"/>
  <c r="AC1500" i="12"/>
  <c r="AC1512" i="12"/>
  <c r="AC1524" i="12"/>
  <c r="AC1536" i="12"/>
  <c r="AC1548" i="12"/>
  <c r="AC1560" i="12"/>
  <c r="AC1572" i="12"/>
  <c r="AC1584" i="12"/>
  <c r="AC1596" i="12"/>
  <c r="AC1608" i="12"/>
  <c r="AC1620" i="12"/>
  <c r="AC1632" i="12"/>
  <c r="AC1644" i="12"/>
  <c r="AC1656" i="12"/>
  <c r="AC1668" i="12"/>
  <c r="AC1680" i="12"/>
  <c r="AC1692" i="12"/>
  <c r="AC1704" i="12"/>
  <c r="AC1716" i="12"/>
  <c r="AC1728" i="12"/>
  <c r="AC1740" i="12"/>
  <c r="AC1645" i="12"/>
  <c r="AC1501" i="12"/>
  <c r="AC1396" i="12"/>
  <c r="AC1265" i="12"/>
  <c r="AC1141" i="12"/>
  <c r="AC881" i="12"/>
  <c r="AC1633" i="12"/>
  <c r="AD1633" i="12" s="1"/>
  <c r="AC1491" i="12"/>
  <c r="AC1386" i="12"/>
  <c r="AC1254" i="12"/>
  <c r="AC815" i="12"/>
  <c r="AC1621" i="12"/>
  <c r="AD1621" i="12" s="1"/>
  <c r="AC1374" i="12"/>
  <c r="AC1244" i="12"/>
  <c r="AC752" i="12"/>
  <c r="AC1609" i="12"/>
  <c r="AD1609" i="12" s="1"/>
  <c r="AC1483" i="12"/>
  <c r="AC1362" i="12"/>
  <c r="AC1111" i="12"/>
  <c r="AC683" i="12"/>
  <c r="AH1729" i="12"/>
  <c r="AI1729" i="12" s="1"/>
  <c r="AJ1729" i="12" s="1"/>
  <c r="AH1717" i="12"/>
  <c r="AI1717" i="12" s="1"/>
  <c r="AJ1717" i="12" s="1"/>
  <c r="AH1669" i="12"/>
  <c r="AI1669" i="12" s="1"/>
  <c r="AJ1669" i="12" s="1"/>
  <c r="AH1549" i="12"/>
  <c r="AI1549" i="12" s="1"/>
  <c r="AH1741" i="12"/>
  <c r="AI1741" i="12" s="1"/>
  <c r="AJ1741" i="12" s="1"/>
  <c r="AH1537" i="12"/>
  <c r="AI1537" i="12" s="1"/>
  <c r="AH1693" i="12"/>
  <c r="AI1693" i="12" s="1"/>
  <c r="AJ1693" i="12" s="1"/>
  <c r="AH1597" i="12"/>
  <c r="AI1597" i="12" s="1"/>
  <c r="AH1561" i="12"/>
  <c r="AI1561" i="12" s="1"/>
  <c r="AC173" i="155"/>
  <c r="AH1705" i="12" l="1"/>
  <c r="AI1705" i="12" s="1"/>
  <c r="AJ1705" i="12" s="1"/>
  <c r="AH1681" i="12"/>
  <c r="AI1681" i="12" s="1"/>
  <c r="AJ1681" i="12" s="1"/>
  <c r="AH1657" i="12"/>
  <c r="AI1657" i="12" s="1"/>
  <c r="AJ1657" i="12" s="1"/>
  <c r="AH1585" i="12"/>
  <c r="AI1585" i="12" s="1"/>
  <c r="AH1525" i="12"/>
  <c r="AI1525" i="12" s="1"/>
  <c r="AH1573" i="12"/>
  <c r="AI1573" i="12" s="1"/>
  <c r="AH1633" i="12"/>
  <c r="AI1633" i="12" s="1"/>
  <c r="AH1609" i="12"/>
  <c r="AI1609" i="12" s="1"/>
  <c r="AD5" i="12"/>
  <c r="AH1621" i="12"/>
  <c r="AI1621" i="12" s="1"/>
  <c r="AD1654" i="12"/>
  <c r="AH1654" i="12"/>
  <c r="AI1654" i="12" s="1"/>
  <c r="AH1281" i="12"/>
  <c r="AI1281" i="12" s="1"/>
  <c r="AD1281" i="12"/>
  <c r="AD1023" i="12"/>
  <c r="AH1023" i="12"/>
  <c r="AI1023" i="12" s="1"/>
  <c r="AD1321" i="12"/>
  <c r="AH1321" i="12"/>
  <c r="AI1321" i="12" s="1"/>
  <c r="AD401" i="12"/>
  <c r="AH401" i="12"/>
  <c r="AI401" i="12" s="1"/>
  <c r="AH462" i="12"/>
  <c r="AI462" i="12" s="1"/>
  <c r="AD462" i="12"/>
  <c r="AH515" i="12"/>
  <c r="AI515" i="12" s="1"/>
  <c r="AD515" i="12"/>
  <c r="AD488" i="12"/>
  <c r="AH488" i="12"/>
  <c r="AI488" i="12" s="1"/>
  <c r="AD551" i="12"/>
  <c r="AH551" i="12"/>
  <c r="AI551" i="12" s="1"/>
  <c r="AD212" i="12"/>
  <c r="AH212" i="12"/>
  <c r="AI212" i="12" s="1"/>
  <c r="AH64" i="12"/>
  <c r="AI64" i="12" s="1"/>
  <c r="AD64" i="12"/>
  <c r="AD1500" i="12"/>
  <c r="AH1500" i="12"/>
  <c r="AI1500" i="12" s="1"/>
  <c r="AD1139" i="12"/>
  <c r="AH1139" i="12"/>
  <c r="AI1139" i="12" s="1"/>
  <c r="AD1676" i="12"/>
  <c r="AH1676" i="12"/>
  <c r="AI1676" i="12" s="1"/>
  <c r="AJ1676" i="12" s="1"/>
  <c r="AD1175" i="12"/>
  <c r="AH1175" i="12"/>
  <c r="AI1175" i="12" s="1"/>
  <c r="AD1073" i="12"/>
  <c r="AH1073" i="12"/>
  <c r="AI1073" i="12" s="1"/>
  <c r="AH1095" i="12"/>
  <c r="AI1095" i="12" s="1"/>
  <c r="AD1095" i="12"/>
  <c r="AH934" i="12"/>
  <c r="AI934" i="12" s="1"/>
  <c r="AD934" i="12"/>
  <c r="AH334" i="12"/>
  <c r="AI334" i="12" s="1"/>
  <c r="AD334" i="12"/>
  <c r="AH231" i="12"/>
  <c r="AI231" i="12" s="1"/>
  <c r="AD231" i="12"/>
  <c r="AD532" i="12"/>
  <c r="AH532" i="12"/>
  <c r="AI532" i="12" s="1"/>
  <c r="AD827" i="12"/>
  <c r="AH827" i="12"/>
  <c r="AI827" i="12" s="1"/>
  <c r="AH816" i="12"/>
  <c r="AI816" i="12" s="1"/>
  <c r="AD816" i="12"/>
  <c r="AD1596" i="12"/>
  <c r="AH1596" i="12"/>
  <c r="AI1596" i="12" s="1"/>
  <c r="AD1349" i="12"/>
  <c r="AH1349" i="12"/>
  <c r="AI1349" i="12" s="1"/>
  <c r="AD1606" i="12"/>
  <c r="AH1606" i="12"/>
  <c r="AI1606" i="12" s="1"/>
  <c r="AH1263" i="12"/>
  <c r="AI1263" i="12" s="1"/>
  <c r="AD1263" i="12"/>
  <c r="AD1416" i="12"/>
  <c r="AH1416" i="12"/>
  <c r="AI1416" i="12" s="1"/>
  <c r="AD1687" i="12"/>
  <c r="AH1687" i="12"/>
  <c r="AI1687" i="12" s="1"/>
  <c r="AJ1687" i="12" s="1"/>
  <c r="AH1565" i="12"/>
  <c r="AI1565" i="12" s="1"/>
  <c r="AD1565" i="12"/>
  <c r="AD1219" i="12"/>
  <c r="AH1219" i="12"/>
  <c r="AI1219" i="12" s="1"/>
  <c r="AH1072" i="12"/>
  <c r="AI1072" i="12" s="1"/>
  <c r="AD1072" i="12"/>
  <c r="AH943" i="12"/>
  <c r="AI943" i="12" s="1"/>
  <c r="AD943" i="12"/>
  <c r="AH386" i="12"/>
  <c r="AI386" i="12" s="1"/>
  <c r="AD386" i="12"/>
  <c r="AD667" i="12"/>
  <c r="AH667" i="12"/>
  <c r="AI667" i="12" s="1"/>
  <c r="AD697" i="12"/>
  <c r="AH697" i="12"/>
  <c r="AI697" i="12" s="1"/>
  <c r="AH229" i="12"/>
  <c r="AI229" i="12" s="1"/>
  <c r="AD229" i="12"/>
  <c r="AD1595" i="12"/>
  <c r="AH1595" i="12"/>
  <c r="AI1595" i="12" s="1"/>
  <c r="AD1265" i="12"/>
  <c r="AH1265" i="12"/>
  <c r="AI1265" i="12" s="1"/>
  <c r="AD1394" i="12"/>
  <c r="AH1394" i="12"/>
  <c r="AI1394" i="12" s="1"/>
  <c r="AH970" i="12"/>
  <c r="AI970" i="12" s="1"/>
  <c r="AD970" i="12"/>
  <c r="AH1698" i="12"/>
  <c r="AI1698" i="12" s="1"/>
  <c r="AJ1698" i="12" s="1"/>
  <c r="AD1698" i="12"/>
  <c r="AD1576" i="12"/>
  <c r="AH1576" i="12"/>
  <c r="AI1576" i="12" s="1"/>
  <c r="AH1473" i="12"/>
  <c r="AI1473" i="12" s="1"/>
  <c r="AD1473" i="12"/>
  <c r="AD412" i="12"/>
  <c r="AH412" i="12"/>
  <c r="AI412" i="12" s="1"/>
  <c r="AH813" i="12"/>
  <c r="AI813" i="12" s="1"/>
  <c r="AD813" i="12"/>
  <c r="AD342" i="12"/>
  <c r="AH342" i="12"/>
  <c r="AI342" i="12" s="1"/>
  <c r="AD928" i="12"/>
  <c r="AH928" i="12"/>
  <c r="AI928" i="12" s="1"/>
  <c r="AD961" i="12"/>
  <c r="AH961" i="12"/>
  <c r="AI961" i="12" s="1"/>
  <c r="AD262" i="12"/>
  <c r="AH262" i="12"/>
  <c r="AI262" i="12" s="1"/>
  <c r="AH1227" i="12"/>
  <c r="AI1227" i="12" s="1"/>
  <c r="AD1227" i="12"/>
  <c r="AH1643" i="12"/>
  <c r="AI1643" i="12" s="1"/>
  <c r="AD1643" i="12"/>
  <c r="AD1665" i="12"/>
  <c r="AH1665" i="12"/>
  <c r="AI1665" i="12" s="1"/>
  <c r="AJ1665" i="12" s="1"/>
  <c r="AD1543" i="12"/>
  <c r="AH1543" i="12"/>
  <c r="AI1543" i="12" s="1"/>
  <c r="AD1454" i="12"/>
  <c r="AH1454" i="12"/>
  <c r="AI1454" i="12" s="1"/>
  <c r="AH1731" i="12"/>
  <c r="AI1731" i="12" s="1"/>
  <c r="AJ1731" i="12" s="1"/>
  <c r="AD1731" i="12"/>
  <c r="AD527" i="12"/>
  <c r="AH527" i="12"/>
  <c r="AI527" i="12" s="1"/>
  <c r="AH594" i="12"/>
  <c r="AI594" i="12" s="1"/>
  <c r="AD594" i="12"/>
  <c r="AD647" i="12"/>
  <c r="AH647" i="12"/>
  <c r="AI647" i="12" s="1"/>
  <c r="AD1066" i="12"/>
  <c r="AH1066" i="12"/>
  <c r="AI1066" i="12" s="1"/>
  <c r="AD361" i="12"/>
  <c r="AH361" i="12"/>
  <c r="AI361" i="12" s="1"/>
  <c r="AD684" i="12"/>
  <c r="AH684" i="12"/>
  <c r="AI684" i="12" s="1"/>
  <c r="AH1471" i="12"/>
  <c r="AI1471" i="12" s="1"/>
  <c r="AD1471" i="12"/>
  <c r="AD1644" i="12"/>
  <c r="AH1644" i="12"/>
  <c r="AI1644" i="12" s="1"/>
  <c r="AH1510" i="12"/>
  <c r="AI1510" i="12" s="1"/>
  <c r="AD1510" i="12"/>
  <c r="AH1156" i="12"/>
  <c r="AI1156" i="12" s="1"/>
  <c r="AD1156" i="12"/>
  <c r="AD1197" i="12"/>
  <c r="AH1197" i="12"/>
  <c r="AI1197" i="12" s="1"/>
  <c r="AH261" i="12"/>
  <c r="AI261" i="12" s="1"/>
  <c r="AD261" i="12"/>
  <c r="AD726" i="12"/>
  <c r="AH726" i="12"/>
  <c r="AI726" i="12" s="1"/>
  <c r="AD782" i="12"/>
  <c r="AH782" i="12"/>
  <c r="AI782" i="12" s="1"/>
  <c r="AD384" i="12"/>
  <c r="AH384" i="12"/>
  <c r="AI384" i="12" s="1"/>
  <c r="AD624" i="12"/>
  <c r="AH624" i="12"/>
  <c r="AI624" i="12" s="1"/>
  <c r="AD466" i="12"/>
  <c r="AH466" i="12"/>
  <c r="AI466" i="12" s="1"/>
  <c r="AD1740" i="12"/>
  <c r="AH1740" i="12"/>
  <c r="AI1740" i="12" s="1"/>
  <c r="AJ1740" i="12" s="1"/>
  <c r="AH1348" i="12"/>
  <c r="AI1348" i="12" s="1"/>
  <c r="AD1348" i="12"/>
  <c r="AD1483" i="12"/>
  <c r="AH1483" i="12"/>
  <c r="AI1483" i="12" s="1"/>
  <c r="AD1244" i="12"/>
  <c r="AH1244" i="12"/>
  <c r="AI1244" i="12" s="1"/>
  <c r="AH869" i="12"/>
  <c r="AI869" i="12" s="1"/>
  <c r="AD869" i="12"/>
  <c r="AD1532" i="12"/>
  <c r="AH1532" i="12"/>
  <c r="AI1532" i="12" s="1"/>
  <c r="AD1554" i="12"/>
  <c r="AH1554" i="12"/>
  <c r="AI1554" i="12" s="1"/>
  <c r="AD1720" i="12"/>
  <c r="AH1720" i="12"/>
  <c r="AI1720" i="12" s="1"/>
  <c r="AJ1720" i="12" s="1"/>
  <c r="AD1742" i="12"/>
  <c r="AH1742" i="12"/>
  <c r="AI1742" i="12" s="1"/>
  <c r="AJ1742" i="12" s="1"/>
  <c r="AD538" i="12"/>
  <c r="AH538" i="12"/>
  <c r="AI538" i="12" s="1"/>
  <c r="AH547" i="12"/>
  <c r="AI547" i="12" s="1"/>
  <c r="AD547" i="12"/>
  <c r="AD780" i="12"/>
  <c r="AH780" i="12"/>
  <c r="AI780" i="12" s="1"/>
  <c r="AD1020" i="12"/>
  <c r="AH1020" i="12"/>
  <c r="AI1020" i="12" s="1"/>
  <c r="AD598" i="12"/>
  <c r="AH598" i="12"/>
  <c r="AI598" i="12" s="1"/>
  <c r="AH683" i="12"/>
  <c r="AI683" i="12" s="1"/>
  <c r="AD683" i="12"/>
  <c r="AD1228" i="12"/>
  <c r="AH1228" i="12"/>
  <c r="AI1228" i="12" s="1"/>
  <c r="AH1140" i="12"/>
  <c r="AI1140" i="12" s="1"/>
  <c r="AD1140" i="12"/>
  <c r="AD1310" i="12"/>
  <c r="AH1310" i="12"/>
  <c r="AI1310" i="12" s="1"/>
  <c r="AH1351" i="12"/>
  <c r="AI1351" i="12" s="1"/>
  <c r="AD1351" i="12"/>
  <c r="AH275" i="12"/>
  <c r="AI275" i="12" s="1"/>
  <c r="AD275" i="12"/>
  <c r="AH286" i="12"/>
  <c r="AI286" i="12" s="1"/>
  <c r="AD286" i="12"/>
  <c r="AD1045" i="12"/>
  <c r="AH1045" i="12"/>
  <c r="AI1045" i="12" s="1"/>
  <c r="AD801" i="12"/>
  <c r="AH801" i="12"/>
  <c r="AI801" i="12" s="1"/>
  <c r="AD564" i="12"/>
  <c r="AH564" i="12"/>
  <c r="AI564" i="12" s="1"/>
  <c r="AD137" i="12"/>
  <c r="AH137" i="12"/>
  <c r="AI137" i="12" s="1"/>
  <c r="AD1739" i="12"/>
  <c r="AH1739" i="12"/>
  <c r="AI1739" i="12" s="1"/>
  <c r="AJ1739" i="12" s="1"/>
  <c r="AD1264" i="12"/>
  <c r="AH1264" i="12"/>
  <c r="AI1264" i="12" s="1"/>
  <c r="AD1405" i="12"/>
  <c r="AH1405" i="12"/>
  <c r="AI1405" i="12" s="1"/>
  <c r="AD1164" i="12"/>
  <c r="AH1164" i="12"/>
  <c r="AI1164" i="12" s="1"/>
  <c r="AD1443" i="12"/>
  <c r="AH1443" i="12"/>
  <c r="AI1443" i="12" s="1"/>
  <c r="AH1208" i="12"/>
  <c r="AI1208" i="12" s="1"/>
  <c r="AD1208" i="12"/>
  <c r="AH1230" i="12"/>
  <c r="AI1230" i="12" s="1"/>
  <c r="AD1230" i="12"/>
  <c r="AD806" i="12"/>
  <c r="AH806" i="12"/>
  <c r="AI806" i="12" s="1"/>
  <c r="AH681" i="12"/>
  <c r="AI681" i="12" s="1"/>
  <c r="AD681" i="12"/>
  <c r="AD406" i="12"/>
  <c r="AH406" i="12"/>
  <c r="AI406" i="12" s="1"/>
  <c r="AH947" i="12"/>
  <c r="AI947" i="12" s="1"/>
  <c r="AD947" i="12"/>
  <c r="AD815" i="12"/>
  <c r="AH815" i="12"/>
  <c r="AI815" i="12" s="1"/>
  <c r="AD1395" i="12"/>
  <c r="AH1395" i="12"/>
  <c r="AI1395" i="12" s="1"/>
  <c r="AD1272" i="12"/>
  <c r="AH1272" i="12"/>
  <c r="AI1272" i="12" s="1"/>
  <c r="AD1292" i="12"/>
  <c r="AH1292" i="12"/>
  <c r="AI1292" i="12" s="1"/>
  <c r="AD1186" i="12"/>
  <c r="AH1186" i="12"/>
  <c r="AI1186" i="12" s="1"/>
  <c r="AH1332" i="12"/>
  <c r="AI1332" i="12" s="1"/>
  <c r="AD1332" i="12"/>
  <c r="AD1598" i="12"/>
  <c r="AH1598" i="12"/>
  <c r="AI1598" i="12" s="1"/>
  <c r="AD672" i="12"/>
  <c r="AH672" i="12"/>
  <c r="AI672" i="12" s="1"/>
  <c r="AH421" i="12"/>
  <c r="AI421" i="12" s="1"/>
  <c r="AD421" i="12"/>
  <c r="AD909" i="12"/>
  <c r="AH909" i="12"/>
  <c r="AI909" i="12" s="1"/>
  <c r="AD268" i="12"/>
  <c r="AH268" i="12"/>
  <c r="AI268" i="12" s="1"/>
  <c r="AH438" i="12"/>
  <c r="AI438" i="12" s="1"/>
  <c r="AD438" i="12"/>
  <c r="AD338" i="12"/>
  <c r="AH338" i="12"/>
  <c r="AI338" i="12" s="1"/>
  <c r="AH102" i="12"/>
  <c r="AI102" i="12" s="1"/>
  <c r="AD102" i="12"/>
  <c r="AH122" i="12"/>
  <c r="AI122" i="12" s="1"/>
  <c r="AD122" i="12"/>
  <c r="AH198" i="12"/>
  <c r="AI198" i="12" s="1"/>
  <c r="AD198" i="12"/>
  <c r="AH876" i="12"/>
  <c r="AI876" i="12" s="1"/>
  <c r="AD876" i="12"/>
  <c r="AH925" i="12"/>
  <c r="AI925" i="12" s="1"/>
  <c r="AD925" i="12"/>
  <c r="AH994" i="12"/>
  <c r="AI994" i="12" s="1"/>
  <c r="AD994" i="12"/>
  <c r="AD1709" i="12"/>
  <c r="AH1709" i="12"/>
  <c r="AI1709" i="12" s="1"/>
  <c r="AJ1709" i="12" s="1"/>
  <c r="AH1587" i="12"/>
  <c r="AI1587" i="12" s="1"/>
  <c r="AD1587" i="12"/>
  <c r="AH591" i="12"/>
  <c r="AI591" i="12" s="1"/>
  <c r="AD591" i="12"/>
  <c r="AD857" i="12"/>
  <c r="AH857" i="12"/>
  <c r="AI857" i="12" s="1"/>
  <c r="AH1047" i="12"/>
  <c r="AI1047" i="12" s="1"/>
  <c r="AD1047" i="12"/>
  <c r="AH645" i="12"/>
  <c r="AI645" i="12" s="1"/>
  <c r="AD645" i="12"/>
  <c r="AH885" i="12"/>
  <c r="AI885" i="12" s="1"/>
  <c r="AD885" i="12"/>
  <c r="AD861" i="12"/>
  <c r="AH861" i="12"/>
  <c r="AI861" i="12" s="1"/>
  <c r="AD425" i="12"/>
  <c r="AH425" i="12"/>
  <c r="AI425" i="12" s="1"/>
  <c r="AH249" i="12"/>
  <c r="AI249" i="12" s="1"/>
  <c r="AD249" i="12"/>
  <c r="AH88" i="12"/>
  <c r="AI88" i="12" s="1"/>
  <c r="AD88" i="12"/>
  <c r="AD1521" i="12"/>
  <c r="AH1521" i="12"/>
  <c r="AI1521" i="12" s="1"/>
  <c r="AH1433" i="12"/>
  <c r="AI1433" i="12" s="1"/>
  <c r="AD1433" i="12"/>
  <c r="AD1048" i="12"/>
  <c r="AH1048" i="12"/>
  <c r="AI1048" i="12" s="1"/>
  <c r="AD990" i="12"/>
  <c r="AH990" i="12"/>
  <c r="AI990" i="12" s="1"/>
  <c r="AD910" i="12"/>
  <c r="AH910" i="12"/>
  <c r="AI910" i="12" s="1"/>
  <c r="AH513" i="12"/>
  <c r="AI513" i="12" s="1"/>
  <c r="AD513" i="12"/>
  <c r="AH755" i="12"/>
  <c r="AI755" i="12" s="1"/>
  <c r="AD755" i="12"/>
  <c r="AD730" i="12"/>
  <c r="AH730" i="12"/>
  <c r="AI730" i="12" s="1"/>
  <c r="AH289" i="12"/>
  <c r="AI289" i="12" s="1"/>
  <c r="AD289" i="12"/>
  <c r="AH78" i="12"/>
  <c r="AI78" i="12" s="1"/>
  <c r="AD78" i="12"/>
  <c r="AH199" i="12"/>
  <c r="AI199" i="12" s="1"/>
  <c r="AD199" i="12"/>
  <c r="AD1645" i="12"/>
  <c r="AH1645" i="12"/>
  <c r="AI1645" i="12" s="1"/>
  <c r="AH1608" i="12"/>
  <c r="AI1608" i="12" s="1"/>
  <c r="AD1608" i="12"/>
  <c r="AH1482" i="12"/>
  <c r="AI1482" i="12" s="1"/>
  <c r="AD1482" i="12"/>
  <c r="AD1361" i="12"/>
  <c r="AH1361" i="12"/>
  <c r="AI1361" i="12" s="1"/>
  <c r="AD1240" i="12"/>
  <c r="AH1240" i="12"/>
  <c r="AI1240" i="12" s="1"/>
  <c r="AD1238" i="12"/>
  <c r="AH1238" i="12"/>
  <c r="AI1238" i="12" s="1"/>
  <c r="AH668" i="12"/>
  <c r="AI668" i="12" s="1"/>
  <c r="AD668" i="12"/>
  <c r="AH1617" i="12"/>
  <c r="AI1617" i="12" s="1"/>
  <c r="AD1617" i="12"/>
  <c r="AD1488" i="12"/>
  <c r="AH1488" i="12"/>
  <c r="AI1488" i="12" s="1"/>
  <c r="AD1370" i="12"/>
  <c r="AH1370" i="12"/>
  <c r="AI1370" i="12" s="1"/>
  <c r="AD1480" i="12"/>
  <c r="AH1480" i="12"/>
  <c r="AI1480" i="12" s="1"/>
  <c r="AD1111" i="12"/>
  <c r="AH1111" i="12"/>
  <c r="AI1111" i="12" s="1"/>
  <c r="AD1359" i="12"/>
  <c r="AH1359" i="12"/>
  <c r="AI1359" i="12" s="1"/>
  <c r="AD1491" i="12"/>
  <c r="AH1491" i="12"/>
  <c r="AI1491" i="12" s="1"/>
  <c r="AD1692" i="12"/>
  <c r="AH1692" i="12"/>
  <c r="AI1692" i="12" s="1"/>
  <c r="AJ1692" i="12" s="1"/>
  <c r="AH1548" i="12"/>
  <c r="AI1548" i="12" s="1"/>
  <c r="AD1548" i="12"/>
  <c r="AD1438" i="12"/>
  <c r="AH1438" i="12"/>
  <c r="AI1438" i="12" s="1"/>
  <c r="AD1304" i="12"/>
  <c r="AH1304" i="12"/>
  <c r="AI1304" i="12" s="1"/>
  <c r="AD1180" i="12"/>
  <c r="AH1180" i="12"/>
  <c r="AI1180" i="12" s="1"/>
  <c r="AD1035" i="12"/>
  <c r="AH1035" i="12"/>
  <c r="AI1035" i="12" s="1"/>
  <c r="AD752" i="12"/>
  <c r="AH752" i="12"/>
  <c r="AI752" i="12" s="1"/>
  <c r="AH63" i="12"/>
  <c r="AI63" i="12" s="1"/>
  <c r="AD63" i="12"/>
  <c r="AH185" i="12"/>
  <c r="AI185" i="12" s="1"/>
  <c r="AD185" i="12"/>
  <c r="AD128" i="12"/>
  <c r="AH128" i="12"/>
  <c r="AI128" i="12" s="1"/>
  <c r="AH264" i="12"/>
  <c r="AI264" i="12" s="1"/>
  <c r="AD264" i="12"/>
  <c r="AD138" i="12"/>
  <c r="AH138" i="12"/>
  <c r="AI138" i="12" s="1"/>
  <c r="AD62" i="12"/>
  <c r="AH62" i="12"/>
  <c r="AI62" i="12" s="1"/>
  <c r="AD197" i="12"/>
  <c r="AH197" i="12"/>
  <c r="AI197" i="12" s="1"/>
  <c r="AD1110" i="12"/>
  <c r="AH1110" i="12"/>
  <c r="AI1110" i="12" s="1"/>
  <c r="AH679" i="12"/>
  <c r="AI679" i="12" s="1"/>
  <c r="AD679" i="12"/>
  <c r="AH1607" i="12"/>
  <c r="AI1607" i="12" s="1"/>
  <c r="AD1607" i="12"/>
  <c r="AH1481" i="12"/>
  <c r="AI1481" i="12" s="1"/>
  <c r="AD1481" i="12"/>
  <c r="AH1360" i="12"/>
  <c r="AI1360" i="12" s="1"/>
  <c r="AD1360" i="12"/>
  <c r="AH1239" i="12"/>
  <c r="AI1239" i="12" s="1"/>
  <c r="AD1239" i="12"/>
  <c r="AD673" i="12"/>
  <c r="AH673" i="12"/>
  <c r="AI673" i="12" s="1"/>
  <c r="AH1618" i="12"/>
  <c r="AI1618" i="12" s="1"/>
  <c r="AD1618" i="12"/>
  <c r="AH1489" i="12"/>
  <c r="AI1489" i="12" s="1"/>
  <c r="AD1489" i="12"/>
  <c r="AD1371" i="12"/>
  <c r="AH1371" i="12"/>
  <c r="AI1371" i="12" s="1"/>
  <c r="AD1241" i="12"/>
  <c r="AH1241" i="12"/>
  <c r="AI1241" i="12" s="1"/>
  <c r="AH1118" i="12"/>
  <c r="AI1118" i="12" s="1"/>
  <c r="AD1118" i="12"/>
  <c r="AH735" i="12"/>
  <c r="AI735" i="12" s="1"/>
  <c r="AD735" i="12"/>
  <c r="AH1629" i="12"/>
  <c r="AI1629" i="12" s="1"/>
  <c r="AD1629" i="12"/>
  <c r="AH1382" i="12"/>
  <c r="AI1382" i="12" s="1"/>
  <c r="AD1382" i="12"/>
  <c r="AH1251" i="12"/>
  <c r="AI1251" i="12" s="1"/>
  <c r="AD1251" i="12"/>
  <c r="AD1126" i="12"/>
  <c r="AH1126" i="12"/>
  <c r="AI1126" i="12" s="1"/>
  <c r="AD797" i="12"/>
  <c r="AH797" i="12"/>
  <c r="AI797" i="12" s="1"/>
  <c r="AH1640" i="12"/>
  <c r="AI1640" i="12" s="1"/>
  <c r="AD1640" i="12"/>
  <c r="AH1498" i="12"/>
  <c r="AI1498" i="12" s="1"/>
  <c r="AD1498" i="12"/>
  <c r="AD1392" i="12"/>
  <c r="AH1392" i="12"/>
  <c r="AI1392" i="12" s="1"/>
  <c r="AD1260" i="12"/>
  <c r="AH1260" i="12"/>
  <c r="AI1260" i="12" s="1"/>
  <c r="AD1136" i="12"/>
  <c r="AH1136" i="12"/>
  <c r="AI1136" i="12" s="1"/>
  <c r="AH854" i="12"/>
  <c r="AI854" i="12" s="1"/>
  <c r="AD854" i="12"/>
  <c r="AD1651" i="12"/>
  <c r="AH1651" i="12"/>
  <c r="AI1651" i="12" s="1"/>
  <c r="AD1507" i="12"/>
  <c r="AH1507" i="12"/>
  <c r="AI1507" i="12" s="1"/>
  <c r="AH1402" i="12"/>
  <c r="AI1402" i="12" s="1"/>
  <c r="AD1402" i="12"/>
  <c r="AD1271" i="12"/>
  <c r="AH1271" i="12"/>
  <c r="AI1271" i="12" s="1"/>
  <c r="AD1147" i="12"/>
  <c r="AH1147" i="12"/>
  <c r="AI1147" i="12" s="1"/>
  <c r="AD914" i="12"/>
  <c r="AH914" i="12"/>
  <c r="AI914" i="12" s="1"/>
  <c r="AD1662" i="12"/>
  <c r="AH1662" i="12"/>
  <c r="AI1662" i="12" s="1"/>
  <c r="AJ1662" i="12" s="1"/>
  <c r="AH1518" i="12"/>
  <c r="AI1518" i="12" s="1"/>
  <c r="AD1518" i="12"/>
  <c r="AD1413" i="12"/>
  <c r="AH1413" i="12"/>
  <c r="AI1413" i="12" s="1"/>
  <c r="AD1278" i="12"/>
  <c r="AH1278" i="12"/>
  <c r="AI1278" i="12" s="1"/>
  <c r="AH958" i="12"/>
  <c r="AI958" i="12" s="1"/>
  <c r="AD958" i="12"/>
  <c r="AH1673" i="12"/>
  <c r="AI1673" i="12" s="1"/>
  <c r="AJ1673" i="12" s="1"/>
  <c r="AD1673" i="12"/>
  <c r="AH1529" i="12"/>
  <c r="AI1529" i="12" s="1"/>
  <c r="AD1529" i="12"/>
  <c r="AH1424" i="12"/>
  <c r="AI1424" i="12" s="1"/>
  <c r="AD1424" i="12"/>
  <c r="AD1289" i="12"/>
  <c r="AH1289" i="12"/>
  <c r="AI1289" i="12" s="1"/>
  <c r="AD1162" i="12"/>
  <c r="AH1162" i="12"/>
  <c r="AI1162" i="12" s="1"/>
  <c r="AH989" i="12"/>
  <c r="AI989" i="12" s="1"/>
  <c r="AD989" i="12"/>
  <c r="AD1684" i="12"/>
  <c r="AH1684" i="12"/>
  <c r="AI1684" i="12" s="1"/>
  <c r="AJ1684" i="12" s="1"/>
  <c r="AD1540" i="12"/>
  <c r="AH1540" i="12"/>
  <c r="AI1540" i="12" s="1"/>
  <c r="AH1430" i="12"/>
  <c r="AI1430" i="12" s="1"/>
  <c r="AD1430" i="12"/>
  <c r="AH1298" i="12"/>
  <c r="AI1298" i="12" s="1"/>
  <c r="AD1298" i="12"/>
  <c r="AH1172" i="12"/>
  <c r="AI1172" i="12" s="1"/>
  <c r="AD1172" i="12"/>
  <c r="AH1016" i="12"/>
  <c r="AI1016" i="12" s="1"/>
  <c r="AD1016" i="12"/>
  <c r="AH1695" i="12"/>
  <c r="AI1695" i="12" s="1"/>
  <c r="AJ1695" i="12" s="1"/>
  <c r="AD1695" i="12"/>
  <c r="AD1551" i="12"/>
  <c r="AH1551" i="12"/>
  <c r="AI1551" i="12" s="1"/>
  <c r="AD1440" i="12"/>
  <c r="AH1440" i="12"/>
  <c r="AI1440" i="12" s="1"/>
  <c r="AD1307" i="12"/>
  <c r="AH1307" i="12"/>
  <c r="AI1307" i="12" s="1"/>
  <c r="AD1183" i="12"/>
  <c r="AH1183" i="12"/>
  <c r="AI1183" i="12" s="1"/>
  <c r="AH1040" i="12"/>
  <c r="AI1040" i="12" s="1"/>
  <c r="AD1040" i="12"/>
  <c r="AD1706" i="12"/>
  <c r="AH1706" i="12"/>
  <c r="AI1706" i="12" s="1"/>
  <c r="AJ1706" i="12" s="1"/>
  <c r="AD1562" i="12"/>
  <c r="AH1562" i="12"/>
  <c r="AI1562" i="12" s="1"/>
  <c r="AH1451" i="12"/>
  <c r="AI1451" i="12" s="1"/>
  <c r="AD1451" i="12"/>
  <c r="AH1318" i="12"/>
  <c r="AI1318" i="12" s="1"/>
  <c r="AD1318" i="12"/>
  <c r="AH1194" i="12"/>
  <c r="AI1194" i="12" s="1"/>
  <c r="AD1194" i="12"/>
  <c r="AH1064" i="12"/>
  <c r="AI1064" i="12" s="1"/>
  <c r="AD1064" i="12"/>
  <c r="AD628" i="12"/>
  <c r="AH628" i="12"/>
  <c r="AI628" i="12" s="1"/>
  <c r="AH496" i="12"/>
  <c r="AI496" i="12" s="1"/>
  <c r="AD496" i="12"/>
  <c r="AH369" i="12"/>
  <c r="AI369" i="12" s="1"/>
  <c r="AD369" i="12"/>
  <c r="AH37" i="12"/>
  <c r="AI37" i="12" s="1"/>
  <c r="AD37" i="12"/>
  <c r="AD904" i="12"/>
  <c r="AH904" i="12"/>
  <c r="AI904" i="12" s="1"/>
  <c r="AD773" i="12"/>
  <c r="AH773" i="12"/>
  <c r="AI773" i="12" s="1"/>
  <c r="AD638" i="12"/>
  <c r="AH638" i="12"/>
  <c r="AI638" i="12" s="1"/>
  <c r="AH506" i="12"/>
  <c r="AI506" i="12" s="1"/>
  <c r="AD506" i="12"/>
  <c r="AH379" i="12"/>
  <c r="AI379" i="12" s="1"/>
  <c r="AD379" i="12"/>
  <c r="AH160" i="12"/>
  <c r="AI160" i="12" s="1"/>
  <c r="AD160" i="12"/>
  <c r="AD956" i="12"/>
  <c r="AH956" i="12"/>
  <c r="AI956" i="12" s="1"/>
  <c r="AD823" i="12"/>
  <c r="AH823" i="12"/>
  <c r="AI823" i="12" s="1"/>
  <c r="AH692" i="12"/>
  <c r="AI692" i="12" s="1"/>
  <c r="AD692" i="12"/>
  <c r="AD559" i="12"/>
  <c r="AH559" i="12"/>
  <c r="AI559" i="12" s="1"/>
  <c r="AD298" i="12"/>
  <c r="AH298" i="12"/>
  <c r="AI298" i="12" s="1"/>
  <c r="AH911" i="12"/>
  <c r="AI911" i="12" s="1"/>
  <c r="AD911" i="12"/>
  <c r="AH783" i="12"/>
  <c r="AI783" i="12" s="1"/>
  <c r="AD783" i="12"/>
  <c r="AH648" i="12"/>
  <c r="AI648" i="12" s="1"/>
  <c r="AD648" i="12"/>
  <c r="AH516" i="12"/>
  <c r="AI516" i="12" s="1"/>
  <c r="AD516" i="12"/>
  <c r="AH387" i="12"/>
  <c r="AI387" i="12" s="1"/>
  <c r="AD387" i="12"/>
  <c r="AD233" i="12"/>
  <c r="AH233" i="12"/>
  <c r="AI233" i="12" s="1"/>
  <c r="AH1012" i="12"/>
  <c r="AI1012" i="12" s="1"/>
  <c r="AD1012" i="12"/>
  <c r="AH877" i="12"/>
  <c r="AI877" i="12" s="1"/>
  <c r="AD877" i="12"/>
  <c r="AD748" i="12"/>
  <c r="AH748" i="12"/>
  <c r="AI748" i="12" s="1"/>
  <c r="AD616" i="12"/>
  <c r="AH616" i="12"/>
  <c r="AI616" i="12" s="1"/>
  <c r="AH480" i="12"/>
  <c r="AI480" i="12" s="1"/>
  <c r="AD480" i="12"/>
  <c r="AH353" i="12"/>
  <c r="AI353" i="12" s="1"/>
  <c r="AD353" i="12"/>
  <c r="AH568" i="12"/>
  <c r="AI568" i="12" s="1"/>
  <c r="AD568" i="12"/>
  <c r="AD442" i="12"/>
  <c r="AH442" i="12"/>
  <c r="AI442" i="12" s="1"/>
  <c r="AH308" i="12"/>
  <c r="AI308" i="12" s="1"/>
  <c r="AD308" i="12"/>
  <c r="AH1010" i="12"/>
  <c r="AI1010" i="12" s="1"/>
  <c r="AD1010" i="12"/>
  <c r="AD875" i="12"/>
  <c r="AH875" i="12"/>
  <c r="AI875" i="12" s="1"/>
  <c r="AD746" i="12"/>
  <c r="AH746" i="12"/>
  <c r="AI746" i="12" s="1"/>
  <c r="AD614" i="12"/>
  <c r="AH614" i="12"/>
  <c r="AI614" i="12" s="1"/>
  <c r="AD352" i="12"/>
  <c r="AH352" i="12"/>
  <c r="AI352" i="12" s="1"/>
  <c r="AH1133" i="12"/>
  <c r="AI1133" i="12" s="1"/>
  <c r="AD1133" i="12"/>
  <c r="AD1033" i="12"/>
  <c r="AH1033" i="12"/>
  <c r="AI1033" i="12" s="1"/>
  <c r="AD898" i="12"/>
  <c r="AH898" i="12"/>
  <c r="AI898" i="12" s="1"/>
  <c r="AD767" i="12"/>
  <c r="AH767" i="12"/>
  <c r="AI767" i="12" s="1"/>
  <c r="AD632" i="12"/>
  <c r="AH632" i="12"/>
  <c r="AI632" i="12" s="1"/>
  <c r="AH501" i="12"/>
  <c r="AI501" i="12" s="1"/>
  <c r="AD501" i="12"/>
  <c r="AH374" i="12"/>
  <c r="AI374" i="12" s="1"/>
  <c r="AD374" i="12"/>
  <c r="AH93" i="12"/>
  <c r="AI93" i="12" s="1"/>
  <c r="AD93" i="12"/>
  <c r="AH985" i="12"/>
  <c r="AI985" i="12" s="1"/>
  <c r="AD985" i="12"/>
  <c r="AH720" i="12"/>
  <c r="AI720" i="12" s="1"/>
  <c r="AD720" i="12"/>
  <c r="AD457" i="12"/>
  <c r="AH457" i="12"/>
  <c r="AI457" i="12" s="1"/>
  <c r="AD329" i="12"/>
  <c r="AH329" i="12"/>
  <c r="AI329" i="12" s="1"/>
  <c r="AD926" i="12"/>
  <c r="AH926" i="12"/>
  <c r="AI926" i="12" s="1"/>
  <c r="AD799" i="12"/>
  <c r="AH799" i="12"/>
  <c r="AI799" i="12" s="1"/>
  <c r="AD665" i="12"/>
  <c r="AH665" i="12"/>
  <c r="AI665" i="12" s="1"/>
  <c r="AD530" i="12"/>
  <c r="AH530" i="12"/>
  <c r="AI530" i="12" s="1"/>
  <c r="AH404" i="12"/>
  <c r="AI404" i="12" s="1"/>
  <c r="AD404" i="12"/>
  <c r="AD266" i="12"/>
  <c r="AH266" i="12"/>
  <c r="AI266" i="12" s="1"/>
  <c r="AD826" i="12"/>
  <c r="AH826" i="12"/>
  <c r="AI826" i="12" s="1"/>
  <c r="AH696" i="12"/>
  <c r="AI696" i="12" s="1"/>
  <c r="AD696" i="12"/>
  <c r="AH563" i="12"/>
  <c r="AI563" i="12" s="1"/>
  <c r="AD563" i="12"/>
  <c r="AD437" i="12"/>
  <c r="AH437" i="12"/>
  <c r="AI437" i="12" s="1"/>
  <c r="AD303" i="12"/>
  <c r="AH303" i="12"/>
  <c r="AI303" i="12" s="1"/>
  <c r="AD915" i="12"/>
  <c r="AH915" i="12"/>
  <c r="AI915" i="12" s="1"/>
  <c r="AD787" i="12"/>
  <c r="AH787" i="12"/>
  <c r="AI787" i="12" s="1"/>
  <c r="AH652" i="12"/>
  <c r="AI652" i="12" s="1"/>
  <c r="AD652" i="12"/>
  <c r="AD520" i="12"/>
  <c r="AH520" i="12"/>
  <c r="AI520" i="12" s="1"/>
  <c r="AD391" i="12"/>
  <c r="AH391" i="12"/>
  <c r="AI391" i="12" s="1"/>
  <c r="AD244" i="12"/>
  <c r="AH244" i="12"/>
  <c r="AI244" i="12" s="1"/>
  <c r="AD230" i="12"/>
  <c r="AH230" i="12"/>
  <c r="AI230" i="12" s="1"/>
  <c r="AH103" i="12"/>
  <c r="AI103" i="12" s="1"/>
  <c r="AD103" i="12"/>
  <c r="AD203" i="12"/>
  <c r="AH203" i="12"/>
  <c r="AI203" i="12" s="1"/>
  <c r="AH68" i="12"/>
  <c r="AI68" i="12" s="1"/>
  <c r="AD68" i="12"/>
  <c r="AD179" i="12"/>
  <c r="AH179" i="12"/>
  <c r="AI179" i="12" s="1"/>
  <c r="AH44" i="12"/>
  <c r="AI44" i="12" s="1"/>
  <c r="AD44" i="12"/>
  <c r="AD89" i="12"/>
  <c r="AH89" i="12"/>
  <c r="AI89" i="12" s="1"/>
  <c r="AD189" i="12"/>
  <c r="AH189" i="12"/>
  <c r="AI189" i="12" s="1"/>
  <c r="AH53" i="12"/>
  <c r="AI53" i="12" s="1"/>
  <c r="AD53" i="12"/>
  <c r="AH166" i="12"/>
  <c r="AI166" i="12" s="1"/>
  <c r="AD166" i="12"/>
  <c r="AH31" i="12"/>
  <c r="AI31" i="12" s="1"/>
  <c r="AD31" i="12"/>
  <c r="AH165" i="12"/>
  <c r="AI165" i="12" s="1"/>
  <c r="AD165" i="12"/>
  <c r="AH30" i="12"/>
  <c r="AI30" i="12" s="1"/>
  <c r="AD30" i="12"/>
  <c r="AD164" i="12"/>
  <c r="AH164" i="12"/>
  <c r="AI164" i="12" s="1"/>
  <c r="AD29" i="12"/>
  <c r="AH29" i="12"/>
  <c r="AI29" i="12" s="1"/>
  <c r="AD151" i="12"/>
  <c r="AH151" i="12"/>
  <c r="AI151" i="12" s="1"/>
  <c r="AD19" i="12"/>
  <c r="AH19" i="12"/>
  <c r="AI19" i="12" s="1"/>
  <c r="AD95" i="12"/>
  <c r="AH95" i="12"/>
  <c r="AI95" i="12" s="1"/>
  <c r="AH232" i="12"/>
  <c r="AI232" i="12" s="1"/>
  <c r="AD232" i="12"/>
  <c r="AH105" i="12"/>
  <c r="AI105" i="12" s="1"/>
  <c r="AD105" i="12"/>
  <c r="AD1169" i="12"/>
  <c r="AH1169" i="12"/>
  <c r="AI1169" i="12" s="1"/>
  <c r="AH1193" i="12"/>
  <c r="AI1193" i="12" s="1"/>
  <c r="AD1193" i="12"/>
  <c r="AD1117" i="12"/>
  <c r="AH1117" i="12"/>
  <c r="AI1117" i="12" s="1"/>
  <c r="AD728" i="12"/>
  <c r="AH728" i="12"/>
  <c r="AI728" i="12" s="1"/>
  <c r="AH1628" i="12"/>
  <c r="AI1628" i="12" s="1"/>
  <c r="AD1628" i="12"/>
  <c r="AD1381" i="12"/>
  <c r="AH1381" i="12"/>
  <c r="AI1381" i="12" s="1"/>
  <c r="AD1250" i="12"/>
  <c r="AH1250" i="12"/>
  <c r="AI1250" i="12" s="1"/>
  <c r="AD1125" i="12"/>
  <c r="AH1125" i="12"/>
  <c r="AI1125" i="12" s="1"/>
  <c r="AH792" i="12"/>
  <c r="AI792" i="12" s="1"/>
  <c r="AD792" i="12"/>
  <c r="AD1639" i="12"/>
  <c r="AH1639" i="12"/>
  <c r="AI1639" i="12" s="1"/>
  <c r="AD1497" i="12"/>
  <c r="AH1497" i="12"/>
  <c r="AI1497" i="12" s="1"/>
  <c r="AH1391" i="12"/>
  <c r="AI1391" i="12" s="1"/>
  <c r="AD1391" i="12"/>
  <c r="AD1259" i="12"/>
  <c r="AH1259" i="12"/>
  <c r="AI1259" i="12" s="1"/>
  <c r="AD1135" i="12"/>
  <c r="AH1135" i="12"/>
  <c r="AI1135" i="12" s="1"/>
  <c r="AD848" i="12"/>
  <c r="AH848" i="12"/>
  <c r="AI848" i="12" s="1"/>
  <c r="AD1650" i="12"/>
  <c r="AH1650" i="12"/>
  <c r="AI1650" i="12" s="1"/>
  <c r="AD1506" i="12"/>
  <c r="AH1506" i="12"/>
  <c r="AI1506" i="12" s="1"/>
  <c r="AD1401" i="12"/>
  <c r="AH1401" i="12"/>
  <c r="AI1401" i="12" s="1"/>
  <c r="AD1270" i="12"/>
  <c r="AH1270" i="12"/>
  <c r="AI1270" i="12" s="1"/>
  <c r="AD1146" i="12"/>
  <c r="AH1146" i="12"/>
  <c r="AI1146" i="12" s="1"/>
  <c r="AD1661" i="12"/>
  <c r="AH1661" i="12"/>
  <c r="AI1661" i="12" s="1"/>
  <c r="AJ1661" i="12" s="1"/>
  <c r="AD1517" i="12"/>
  <c r="AH1517" i="12"/>
  <c r="AI1517" i="12" s="1"/>
  <c r="AD1412" i="12"/>
  <c r="AH1412" i="12"/>
  <c r="AI1412" i="12" s="1"/>
  <c r="AD1277" i="12"/>
  <c r="AH1277" i="12"/>
  <c r="AI1277" i="12" s="1"/>
  <c r="AD953" i="12"/>
  <c r="AH953" i="12"/>
  <c r="AI953" i="12" s="1"/>
  <c r="AD1672" i="12"/>
  <c r="AH1672" i="12"/>
  <c r="AI1672" i="12" s="1"/>
  <c r="AJ1672" i="12" s="1"/>
  <c r="AH1528" i="12"/>
  <c r="AI1528" i="12" s="1"/>
  <c r="AD1528" i="12"/>
  <c r="AH1423" i="12"/>
  <c r="AI1423" i="12" s="1"/>
  <c r="AD1423" i="12"/>
  <c r="AH1288" i="12"/>
  <c r="AI1288" i="12" s="1"/>
  <c r="AD1288" i="12"/>
  <c r="AH1161" i="12"/>
  <c r="AI1161" i="12" s="1"/>
  <c r="AD1161" i="12"/>
  <c r="AD987" i="12"/>
  <c r="AH987" i="12"/>
  <c r="AI987" i="12" s="1"/>
  <c r="AH1683" i="12"/>
  <c r="AI1683" i="12" s="1"/>
  <c r="AJ1683" i="12" s="1"/>
  <c r="AD1683" i="12"/>
  <c r="AH1539" i="12"/>
  <c r="AI1539" i="12" s="1"/>
  <c r="AD1539" i="12"/>
  <c r="AD1429" i="12"/>
  <c r="AH1429" i="12"/>
  <c r="AI1429" i="12" s="1"/>
  <c r="AD1171" i="12"/>
  <c r="AH1171" i="12"/>
  <c r="AI1171" i="12" s="1"/>
  <c r="AH1013" i="12"/>
  <c r="AI1013" i="12" s="1"/>
  <c r="AD1013" i="12"/>
  <c r="AD1694" i="12"/>
  <c r="AH1694" i="12"/>
  <c r="AI1694" i="12" s="1"/>
  <c r="AJ1694" i="12" s="1"/>
  <c r="AD1550" i="12"/>
  <c r="AH1550" i="12"/>
  <c r="AI1550" i="12" s="1"/>
  <c r="AH1306" i="12"/>
  <c r="AI1306" i="12" s="1"/>
  <c r="AD1306" i="12"/>
  <c r="AH1182" i="12"/>
  <c r="AI1182" i="12" s="1"/>
  <c r="AD1182" i="12"/>
  <c r="AD1039" i="12"/>
  <c r="AH1039" i="12"/>
  <c r="AI1039" i="12" s="1"/>
  <c r="AD620" i="12"/>
  <c r="AH620" i="12"/>
  <c r="AI620" i="12" s="1"/>
  <c r="AH484" i="12"/>
  <c r="AI484" i="12" s="1"/>
  <c r="AD484" i="12"/>
  <c r="AH357" i="12"/>
  <c r="AI357" i="12" s="1"/>
  <c r="AD357" i="12"/>
  <c r="AH1027" i="12"/>
  <c r="AI1027" i="12" s="1"/>
  <c r="AD1027" i="12"/>
  <c r="AD892" i="12"/>
  <c r="AH892" i="12"/>
  <c r="AI892" i="12" s="1"/>
  <c r="AD762" i="12"/>
  <c r="AH762" i="12"/>
  <c r="AI762" i="12" s="1"/>
  <c r="AD495" i="12"/>
  <c r="AH495" i="12"/>
  <c r="AI495" i="12" s="1"/>
  <c r="AD368" i="12"/>
  <c r="AH368" i="12"/>
  <c r="AI368" i="12" s="1"/>
  <c r="AH25" i="12"/>
  <c r="AI25" i="12" s="1"/>
  <c r="AD25" i="12"/>
  <c r="AH944" i="12"/>
  <c r="AI944" i="12" s="1"/>
  <c r="AD944" i="12"/>
  <c r="AH814" i="12"/>
  <c r="AI814" i="12" s="1"/>
  <c r="AD814" i="12"/>
  <c r="AH682" i="12"/>
  <c r="AI682" i="12" s="1"/>
  <c r="AD682" i="12"/>
  <c r="AH548" i="12"/>
  <c r="AI548" i="12" s="1"/>
  <c r="AD548" i="12"/>
  <c r="AD422" i="12"/>
  <c r="AH422" i="12"/>
  <c r="AI422" i="12" s="1"/>
  <c r="AH902" i="12"/>
  <c r="AI902" i="12" s="1"/>
  <c r="AD902" i="12"/>
  <c r="AH771" i="12"/>
  <c r="AI771" i="12" s="1"/>
  <c r="AD771" i="12"/>
  <c r="AH636" i="12"/>
  <c r="AI636" i="12" s="1"/>
  <c r="AD636" i="12"/>
  <c r="AD505" i="12"/>
  <c r="AH505" i="12"/>
  <c r="AI505" i="12" s="1"/>
  <c r="AD377" i="12"/>
  <c r="AH377" i="12"/>
  <c r="AI377" i="12" s="1"/>
  <c r="AH1000" i="12"/>
  <c r="AI1000" i="12" s="1"/>
  <c r="AD1000" i="12"/>
  <c r="AH865" i="12"/>
  <c r="AI865" i="12" s="1"/>
  <c r="AD865" i="12"/>
  <c r="AD736" i="12"/>
  <c r="AH736" i="12"/>
  <c r="AI736" i="12" s="1"/>
  <c r="AH604" i="12"/>
  <c r="AI604" i="12" s="1"/>
  <c r="AD604" i="12"/>
  <c r="AH471" i="12"/>
  <c r="AI471" i="12" s="1"/>
  <c r="AD471" i="12"/>
  <c r="AH343" i="12"/>
  <c r="AI343" i="12" s="1"/>
  <c r="AD343" i="12"/>
  <c r="AH556" i="12"/>
  <c r="AI556" i="12" s="1"/>
  <c r="AD556" i="12"/>
  <c r="AH431" i="12"/>
  <c r="AI431" i="12" s="1"/>
  <c r="AD431" i="12"/>
  <c r="AD998" i="12"/>
  <c r="AH998" i="12"/>
  <c r="AI998" i="12" s="1"/>
  <c r="AD734" i="12"/>
  <c r="AH734" i="12"/>
  <c r="AI734" i="12" s="1"/>
  <c r="AD602" i="12"/>
  <c r="AH602" i="12"/>
  <c r="AI602" i="12" s="1"/>
  <c r="AD470" i="12"/>
  <c r="AH470" i="12"/>
  <c r="AI470" i="12" s="1"/>
  <c r="AH341" i="12"/>
  <c r="AI341" i="12" s="1"/>
  <c r="AD341" i="12"/>
  <c r="AH1124" i="12"/>
  <c r="AI1124" i="12" s="1"/>
  <c r="AD1124" i="12"/>
  <c r="AD1021" i="12"/>
  <c r="AH1021" i="12"/>
  <c r="AI1021" i="12" s="1"/>
  <c r="AD886" i="12"/>
  <c r="AH886" i="12"/>
  <c r="AI886" i="12" s="1"/>
  <c r="AD756" i="12"/>
  <c r="AH756" i="12"/>
  <c r="AI756" i="12" s="1"/>
  <c r="AD625" i="12"/>
  <c r="AH625" i="12"/>
  <c r="AI625" i="12" s="1"/>
  <c r="AH489" i="12"/>
  <c r="AI489" i="12" s="1"/>
  <c r="AD489" i="12"/>
  <c r="AH362" i="12"/>
  <c r="AI362" i="12" s="1"/>
  <c r="AD362" i="12"/>
  <c r="AH1097" i="12"/>
  <c r="AI1097" i="12" s="1"/>
  <c r="AD1097" i="12"/>
  <c r="AH974" i="12"/>
  <c r="AI974" i="12" s="1"/>
  <c r="AD974" i="12"/>
  <c r="AD840" i="12"/>
  <c r="AH840" i="12"/>
  <c r="AI840" i="12" s="1"/>
  <c r="AD709" i="12"/>
  <c r="AH709" i="12"/>
  <c r="AI709" i="12" s="1"/>
  <c r="AD577" i="12"/>
  <c r="AH577" i="12"/>
  <c r="AI577" i="12" s="1"/>
  <c r="AH317" i="12"/>
  <c r="AI317" i="12" s="1"/>
  <c r="AD317" i="12"/>
  <c r="AH1054" i="12"/>
  <c r="AI1054" i="12" s="1"/>
  <c r="AD1054" i="12"/>
  <c r="AD917" i="12"/>
  <c r="AH917" i="12"/>
  <c r="AI917" i="12" s="1"/>
  <c r="AD789" i="12"/>
  <c r="AH789" i="12"/>
  <c r="AI789" i="12" s="1"/>
  <c r="AD654" i="12"/>
  <c r="AH654" i="12"/>
  <c r="AI654" i="12" s="1"/>
  <c r="AH393" i="12"/>
  <c r="AI393" i="12" s="1"/>
  <c r="AD393" i="12"/>
  <c r="AH248" i="12"/>
  <c r="AI248" i="12" s="1"/>
  <c r="AD248" i="12"/>
  <c r="AD685" i="12"/>
  <c r="AH685" i="12"/>
  <c r="AI685" i="12" s="1"/>
  <c r="AD552" i="12"/>
  <c r="AH552" i="12"/>
  <c r="AI552" i="12" s="1"/>
  <c r="AH426" i="12"/>
  <c r="AI426" i="12" s="1"/>
  <c r="AD426" i="12"/>
  <c r="AH290" i="12"/>
  <c r="AI290" i="12" s="1"/>
  <c r="AD290" i="12"/>
  <c r="AH906" i="12"/>
  <c r="AI906" i="12" s="1"/>
  <c r="AD906" i="12"/>
  <c r="AH775" i="12"/>
  <c r="AI775" i="12" s="1"/>
  <c r="AD775" i="12"/>
  <c r="AH640" i="12"/>
  <c r="AI640" i="12" s="1"/>
  <c r="AD640" i="12"/>
  <c r="AH508" i="12"/>
  <c r="AI508" i="12" s="1"/>
  <c r="AD508" i="12"/>
  <c r="AD381" i="12"/>
  <c r="AH381" i="12"/>
  <c r="AI381" i="12" s="1"/>
  <c r="AH182" i="12"/>
  <c r="AI182" i="12" s="1"/>
  <c r="AD182" i="12"/>
  <c r="AH92" i="12"/>
  <c r="AI92" i="12" s="1"/>
  <c r="AD92" i="12"/>
  <c r="AH192" i="12"/>
  <c r="AI192" i="12" s="1"/>
  <c r="AD192" i="12"/>
  <c r="AH56" i="12"/>
  <c r="AI56" i="12" s="1"/>
  <c r="AD56" i="12"/>
  <c r="AH168" i="12"/>
  <c r="AI168" i="12" s="1"/>
  <c r="AD168" i="12"/>
  <c r="AD34" i="12"/>
  <c r="AH34" i="12"/>
  <c r="AI34" i="12" s="1"/>
  <c r="AH77" i="12"/>
  <c r="AI77" i="12" s="1"/>
  <c r="AD77" i="12"/>
  <c r="AD177" i="12"/>
  <c r="AH177" i="12"/>
  <c r="AI177" i="12" s="1"/>
  <c r="AH42" i="12"/>
  <c r="AI42" i="12" s="1"/>
  <c r="AD42" i="12"/>
  <c r="AH154" i="12"/>
  <c r="AI154" i="12" s="1"/>
  <c r="AD154" i="12"/>
  <c r="AD153" i="12"/>
  <c r="AH153" i="12"/>
  <c r="AI153" i="12" s="1"/>
  <c r="AD20" i="12"/>
  <c r="AH20" i="12"/>
  <c r="AI20" i="12" s="1"/>
  <c r="AH152" i="12"/>
  <c r="AI152" i="12" s="1"/>
  <c r="AD152" i="12"/>
  <c r="AD140" i="12"/>
  <c r="AH140" i="12"/>
  <c r="AI140" i="12" s="1"/>
  <c r="AD7" i="12"/>
  <c r="AH7" i="12"/>
  <c r="AI7" i="12" s="1"/>
  <c r="AD83" i="12"/>
  <c r="AH83" i="12"/>
  <c r="AI83" i="12" s="1"/>
  <c r="AH94" i="12"/>
  <c r="AI94" i="12" s="1"/>
  <c r="AD94" i="12"/>
  <c r="AD1275" i="12"/>
  <c r="AH1275" i="12"/>
  <c r="AI1275" i="12" s="1"/>
  <c r="AD1296" i="12"/>
  <c r="AH1296" i="12"/>
  <c r="AI1296" i="12" s="1"/>
  <c r="AH1317" i="12"/>
  <c r="AI1317" i="12" s="1"/>
  <c r="AD1317" i="12"/>
  <c r="AD1217" i="12"/>
  <c r="AH1217" i="12"/>
  <c r="AI1217" i="12" s="1"/>
  <c r="AD1728" i="12"/>
  <c r="AH1728" i="12"/>
  <c r="AI1728" i="12" s="1"/>
  <c r="AJ1728" i="12" s="1"/>
  <c r="AD1584" i="12"/>
  <c r="AH1584" i="12"/>
  <c r="AI1584" i="12" s="1"/>
  <c r="AD1463" i="12"/>
  <c r="AH1463" i="12"/>
  <c r="AI1463" i="12" s="1"/>
  <c r="AD1216" i="12"/>
  <c r="AH1216" i="12"/>
  <c r="AI1216" i="12" s="1"/>
  <c r="AD1727" i="12"/>
  <c r="AH1727" i="12"/>
  <c r="AI1727" i="12" s="1"/>
  <c r="AJ1727" i="12" s="1"/>
  <c r="AD1583" i="12"/>
  <c r="AH1583" i="12"/>
  <c r="AI1583" i="12" s="1"/>
  <c r="AH1339" i="12"/>
  <c r="AI1339" i="12" s="1"/>
  <c r="AD1339" i="12"/>
  <c r="AH1215" i="12"/>
  <c r="AI1215" i="12" s="1"/>
  <c r="AD1215" i="12"/>
  <c r="AD1091" i="12"/>
  <c r="AH1091" i="12"/>
  <c r="AI1091" i="12" s="1"/>
  <c r="AH1738" i="12"/>
  <c r="AI1738" i="12" s="1"/>
  <c r="AJ1738" i="12" s="1"/>
  <c r="AD1738" i="12"/>
  <c r="AD1594" i="12"/>
  <c r="AH1594" i="12"/>
  <c r="AI1594" i="12" s="1"/>
  <c r="AD1470" i="12"/>
  <c r="AH1470" i="12"/>
  <c r="AI1470" i="12" s="1"/>
  <c r="AD1347" i="12"/>
  <c r="AH1347" i="12"/>
  <c r="AI1347" i="12" s="1"/>
  <c r="AD1226" i="12"/>
  <c r="AH1226" i="12"/>
  <c r="AI1226" i="12" s="1"/>
  <c r="AD1102" i="12"/>
  <c r="AH1102" i="12"/>
  <c r="AI1102" i="12" s="1"/>
  <c r="AD1749" i="12"/>
  <c r="AH1749" i="12"/>
  <c r="AI1749" i="12" s="1"/>
  <c r="AJ1749" i="12" s="1"/>
  <c r="AD1605" i="12"/>
  <c r="AH1605" i="12"/>
  <c r="AI1605" i="12" s="1"/>
  <c r="AD1479" i="12"/>
  <c r="AH1479" i="12"/>
  <c r="AI1479" i="12" s="1"/>
  <c r="AD1358" i="12"/>
  <c r="AH1358" i="12"/>
  <c r="AI1358" i="12" s="1"/>
  <c r="AD1237" i="12"/>
  <c r="AH1237" i="12"/>
  <c r="AI1237" i="12" s="1"/>
  <c r="AH1109" i="12"/>
  <c r="AI1109" i="12" s="1"/>
  <c r="AD1109" i="12"/>
  <c r="AD1616" i="12"/>
  <c r="AH1616" i="12"/>
  <c r="AI1616" i="12" s="1"/>
  <c r="AD1487" i="12"/>
  <c r="AH1487" i="12"/>
  <c r="AI1487" i="12" s="1"/>
  <c r="AD1369" i="12"/>
  <c r="AH1369" i="12"/>
  <c r="AI1369" i="12" s="1"/>
  <c r="AH1116" i="12"/>
  <c r="AI1116" i="12" s="1"/>
  <c r="AD1116" i="12"/>
  <c r="AH723" i="12"/>
  <c r="AI723" i="12" s="1"/>
  <c r="AD723" i="12"/>
  <c r="AH1627" i="12"/>
  <c r="AI1627" i="12" s="1"/>
  <c r="AD1627" i="12"/>
  <c r="AH1380" i="12"/>
  <c r="AI1380" i="12" s="1"/>
  <c r="AD1380" i="12"/>
  <c r="AD786" i="12"/>
  <c r="AH786" i="12"/>
  <c r="AI786" i="12" s="1"/>
  <c r="AH1638" i="12"/>
  <c r="AI1638" i="12" s="1"/>
  <c r="AD1638" i="12"/>
  <c r="AH1496" i="12"/>
  <c r="AI1496" i="12" s="1"/>
  <c r="AD1496" i="12"/>
  <c r="AD1390" i="12"/>
  <c r="AH1390" i="12"/>
  <c r="AI1390" i="12" s="1"/>
  <c r="AD1258" i="12"/>
  <c r="AH1258" i="12"/>
  <c r="AI1258" i="12" s="1"/>
  <c r="AD1134" i="12"/>
  <c r="AH1134" i="12"/>
  <c r="AI1134" i="12" s="1"/>
  <c r="AH843" i="12"/>
  <c r="AI843" i="12" s="1"/>
  <c r="AD843" i="12"/>
  <c r="AD1649" i="12"/>
  <c r="AH1649" i="12"/>
  <c r="AI1649" i="12" s="1"/>
  <c r="AD1505" i="12"/>
  <c r="AH1505" i="12"/>
  <c r="AI1505" i="12" s="1"/>
  <c r="AD1400" i="12"/>
  <c r="AH1400" i="12"/>
  <c r="AI1400" i="12" s="1"/>
  <c r="AH1269" i="12"/>
  <c r="AI1269" i="12" s="1"/>
  <c r="AD1269" i="12"/>
  <c r="AH1145" i="12"/>
  <c r="AI1145" i="12" s="1"/>
  <c r="AD1145" i="12"/>
  <c r="AH905" i="12"/>
  <c r="AI905" i="12" s="1"/>
  <c r="AD905" i="12"/>
  <c r="AD1660" i="12"/>
  <c r="AH1660" i="12"/>
  <c r="AI1660" i="12" s="1"/>
  <c r="AJ1660" i="12" s="1"/>
  <c r="AH1516" i="12"/>
  <c r="AI1516" i="12" s="1"/>
  <c r="AD1516" i="12"/>
  <c r="AH1411" i="12"/>
  <c r="AI1411" i="12" s="1"/>
  <c r="AD1411" i="12"/>
  <c r="AH1153" i="12"/>
  <c r="AI1153" i="12" s="1"/>
  <c r="AD1153" i="12"/>
  <c r="AD948" i="12"/>
  <c r="AH948" i="12"/>
  <c r="AI948" i="12" s="1"/>
  <c r="AH1671" i="12"/>
  <c r="AI1671" i="12" s="1"/>
  <c r="AJ1671" i="12" s="1"/>
  <c r="AD1671" i="12"/>
  <c r="AD1527" i="12"/>
  <c r="AH1527" i="12"/>
  <c r="AI1527" i="12" s="1"/>
  <c r="AD1422" i="12"/>
  <c r="AH1422" i="12"/>
  <c r="AI1422" i="12" s="1"/>
  <c r="AD1287" i="12"/>
  <c r="AH1287" i="12"/>
  <c r="AI1287" i="12" s="1"/>
  <c r="AD1160" i="12"/>
  <c r="AH1160" i="12"/>
  <c r="AI1160" i="12" s="1"/>
  <c r="AD984" i="12"/>
  <c r="AH984" i="12"/>
  <c r="AI984" i="12" s="1"/>
  <c r="AD1682" i="12"/>
  <c r="AH1682" i="12"/>
  <c r="AI1682" i="12" s="1"/>
  <c r="AJ1682" i="12" s="1"/>
  <c r="AH1538" i="12"/>
  <c r="AI1538" i="12" s="1"/>
  <c r="AD1538" i="12"/>
  <c r="AH1428" i="12"/>
  <c r="AI1428" i="12" s="1"/>
  <c r="AD1428" i="12"/>
  <c r="AH1297" i="12"/>
  <c r="AI1297" i="12" s="1"/>
  <c r="AD1297" i="12"/>
  <c r="AH1170" i="12"/>
  <c r="AI1170" i="12" s="1"/>
  <c r="AD1170" i="12"/>
  <c r="AH1011" i="12"/>
  <c r="AI1011" i="12" s="1"/>
  <c r="AD1011" i="12"/>
  <c r="AH608" i="12"/>
  <c r="AI608" i="12" s="1"/>
  <c r="AD608" i="12"/>
  <c r="AD347" i="12"/>
  <c r="AH347" i="12"/>
  <c r="AI347" i="12" s="1"/>
  <c r="AD1120" i="12"/>
  <c r="AH1120" i="12"/>
  <c r="AI1120" i="12" s="1"/>
  <c r="AH1015" i="12"/>
  <c r="AI1015" i="12" s="1"/>
  <c r="AD1015" i="12"/>
  <c r="AH880" i="12"/>
  <c r="AI880" i="12" s="1"/>
  <c r="AD880" i="12"/>
  <c r="AH751" i="12"/>
  <c r="AI751" i="12" s="1"/>
  <c r="AD751" i="12"/>
  <c r="AD619" i="12"/>
  <c r="AH619" i="12"/>
  <c r="AI619" i="12" s="1"/>
  <c r="AD483" i="12"/>
  <c r="AH483" i="12"/>
  <c r="AI483" i="12" s="1"/>
  <c r="AD356" i="12"/>
  <c r="AH356" i="12"/>
  <c r="AI356" i="12" s="1"/>
  <c r="AD1071" i="12"/>
  <c r="AH1071" i="12"/>
  <c r="AI1071" i="12" s="1"/>
  <c r="AH933" i="12"/>
  <c r="AI933" i="12" s="1"/>
  <c r="AD933" i="12"/>
  <c r="AD805" i="12"/>
  <c r="AH805" i="12"/>
  <c r="AI805" i="12" s="1"/>
  <c r="AH671" i="12"/>
  <c r="AI671" i="12" s="1"/>
  <c r="AD671" i="12"/>
  <c r="AD537" i="12"/>
  <c r="AH537" i="12"/>
  <c r="AI537" i="12" s="1"/>
  <c r="AD411" i="12"/>
  <c r="AH411" i="12"/>
  <c r="AI411" i="12" s="1"/>
  <c r="AD274" i="12"/>
  <c r="AH274" i="12"/>
  <c r="AI274" i="12" s="1"/>
  <c r="AH890" i="12"/>
  <c r="AI890" i="12" s="1"/>
  <c r="AD890" i="12"/>
  <c r="AH760" i="12"/>
  <c r="AI760" i="12" s="1"/>
  <c r="AD760" i="12"/>
  <c r="AH627" i="12"/>
  <c r="AI627" i="12" s="1"/>
  <c r="AD627" i="12"/>
  <c r="AD493" i="12"/>
  <c r="AH493" i="12"/>
  <c r="AI493" i="12" s="1"/>
  <c r="AH366" i="12"/>
  <c r="AI366" i="12" s="1"/>
  <c r="AD366" i="12"/>
  <c r="AD1104" i="12"/>
  <c r="AH1104" i="12"/>
  <c r="AI1104" i="12" s="1"/>
  <c r="AH988" i="12"/>
  <c r="AI988" i="12" s="1"/>
  <c r="AD988" i="12"/>
  <c r="AD855" i="12"/>
  <c r="AH855" i="12"/>
  <c r="AI855" i="12" s="1"/>
  <c r="AD724" i="12"/>
  <c r="AH724" i="12"/>
  <c r="AI724" i="12" s="1"/>
  <c r="AD592" i="12"/>
  <c r="AH592" i="12"/>
  <c r="AI592" i="12" s="1"/>
  <c r="AH460" i="12"/>
  <c r="AI460" i="12" s="1"/>
  <c r="AD460" i="12"/>
  <c r="AH332" i="12"/>
  <c r="AI332" i="12" s="1"/>
  <c r="AD332" i="12"/>
  <c r="AH419" i="12"/>
  <c r="AI419" i="12" s="1"/>
  <c r="AD419" i="12"/>
  <c r="AD283" i="12"/>
  <c r="AH283" i="12"/>
  <c r="AI283" i="12" s="1"/>
  <c r="AH986" i="12"/>
  <c r="AI986" i="12" s="1"/>
  <c r="AD986" i="12"/>
  <c r="AH853" i="12"/>
  <c r="AI853" i="12" s="1"/>
  <c r="AD853" i="12"/>
  <c r="AH722" i="12"/>
  <c r="AI722" i="12" s="1"/>
  <c r="AD722" i="12"/>
  <c r="AD590" i="12"/>
  <c r="AH590" i="12"/>
  <c r="AI590" i="12" s="1"/>
  <c r="AD459" i="12"/>
  <c r="AH459" i="12"/>
  <c r="AI459" i="12" s="1"/>
  <c r="AD1009" i="12"/>
  <c r="AH1009" i="12"/>
  <c r="AI1009" i="12" s="1"/>
  <c r="AD874" i="12"/>
  <c r="AH874" i="12"/>
  <c r="AI874" i="12" s="1"/>
  <c r="AD745" i="12"/>
  <c r="AH745" i="12"/>
  <c r="AI745" i="12" s="1"/>
  <c r="AD613" i="12"/>
  <c r="AH613" i="12"/>
  <c r="AI613" i="12" s="1"/>
  <c r="AD478" i="12"/>
  <c r="AH478" i="12"/>
  <c r="AI478" i="12" s="1"/>
  <c r="AD351" i="12"/>
  <c r="AH351" i="12"/>
  <c r="AI351" i="12" s="1"/>
  <c r="AH1088" i="12"/>
  <c r="AI1088" i="12" s="1"/>
  <c r="AD1088" i="12"/>
  <c r="AD962" i="12"/>
  <c r="AH962" i="12"/>
  <c r="AI962" i="12" s="1"/>
  <c r="AD828" i="12"/>
  <c r="AH828" i="12"/>
  <c r="AI828" i="12" s="1"/>
  <c r="AH565" i="12"/>
  <c r="AI565" i="12" s="1"/>
  <c r="AD565" i="12"/>
  <c r="AD439" i="12"/>
  <c r="AH439" i="12"/>
  <c r="AI439" i="12" s="1"/>
  <c r="AH305" i="12"/>
  <c r="AI305" i="12" s="1"/>
  <c r="AD305" i="12"/>
  <c r="AH1042" i="12"/>
  <c r="AI1042" i="12" s="1"/>
  <c r="AD1042" i="12"/>
  <c r="AD907" i="12"/>
  <c r="AH907" i="12"/>
  <c r="AI907" i="12" s="1"/>
  <c r="AD777" i="12"/>
  <c r="AH777" i="12"/>
  <c r="AI777" i="12" s="1"/>
  <c r="AD642" i="12"/>
  <c r="AH642" i="12"/>
  <c r="AI642" i="12" s="1"/>
  <c r="AH510" i="12"/>
  <c r="AI510" i="12" s="1"/>
  <c r="AD510" i="12"/>
  <c r="AH383" i="12"/>
  <c r="AI383" i="12" s="1"/>
  <c r="AD383" i="12"/>
  <c r="AD205" i="12"/>
  <c r="AH205" i="12"/>
  <c r="AI205" i="12" s="1"/>
  <c r="AH808" i="12"/>
  <c r="AI808" i="12" s="1"/>
  <c r="AD808" i="12"/>
  <c r="AD675" i="12"/>
  <c r="AH675" i="12"/>
  <c r="AI675" i="12" s="1"/>
  <c r="AH541" i="12"/>
  <c r="AI541" i="12" s="1"/>
  <c r="AD541" i="12"/>
  <c r="AH414" i="12"/>
  <c r="AI414" i="12" s="1"/>
  <c r="AD414" i="12"/>
  <c r="AH894" i="12"/>
  <c r="AI894" i="12" s="1"/>
  <c r="AD894" i="12"/>
  <c r="AH764" i="12"/>
  <c r="AI764" i="12" s="1"/>
  <c r="AD764" i="12"/>
  <c r="AD629" i="12"/>
  <c r="AH629" i="12"/>
  <c r="AI629" i="12" s="1"/>
  <c r="AH497" i="12"/>
  <c r="AI497" i="12" s="1"/>
  <c r="AD497" i="12"/>
  <c r="AH370" i="12"/>
  <c r="AI370" i="12" s="1"/>
  <c r="AD370" i="12"/>
  <c r="AD47" i="12"/>
  <c r="AH47" i="12"/>
  <c r="AI47" i="12" s="1"/>
  <c r="AH214" i="12"/>
  <c r="AI214" i="12" s="1"/>
  <c r="AD214" i="12"/>
  <c r="AH80" i="12"/>
  <c r="AI80" i="12" s="1"/>
  <c r="AD80" i="12"/>
  <c r="AH180" i="12"/>
  <c r="AI180" i="12" s="1"/>
  <c r="AD180" i="12"/>
  <c r="AH45" i="12"/>
  <c r="AI45" i="12" s="1"/>
  <c r="AD45" i="12"/>
  <c r="AH157" i="12"/>
  <c r="AI157" i="12" s="1"/>
  <c r="AD157" i="12"/>
  <c r="AD22" i="12"/>
  <c r="AH22" i="12"/>
  <c r="AI22" i="12" s="1"/>
  <c r="AD201" i="12"/>
  <c r="AH201" i="12"/>
  <c r="AI201" i="12" s="1"/>
  <c r="AH66" i="12"/>
  <c r="AI66" i="12" s="1"/>
  <c r="AD66" i="12"/>
  <c r="AD167" i="12"/>
  <c r="AH167" i="12"/>
  <c r="AI167" i="12" s="1"/>
  <c r="AH32" i="12"/>
  <c r="AI32" i="12" s="1"/>
  <c r="AD32" i="12"/>
  <c r="AH143" i="12"/>
  <c r="AI143" i="12" s="1"/>
  <c r="AD143" i="12"/>
  <c r="AD11" i="12"/>
  <c r="AH11" i="12"/>
  <c r="AI11" i="12" s="1"/>
  <c r="AD142" i="12"/>
  <c r="AH142" i="12"/>
  <c r="AI142" i="12" s="1"/>
  <c r="AH10" i="12"/>
  <c r="AI10" i="12" s="1"/>
  <c r="AD10" i="12"/>
  <c r="AH141" i="12"/>
  <c r="AI141" i="12" s="1"/>
  <c r="AD141" i="12"/>
  <c r="AD8" i="12"/>
  <c r="AH8" i="12"/>
  <c r="AI8" i="12" s="1"/>
  <c r="AD129" i="12"/>
  <c r="AH129" i="12"/>
  <c r="AI129" i="12" s="1"/>
  <c r="AD207" i="12"/>
  <c r="AH207" i="12"/>
  <c r="AI207" i="12" s="1"/>
  <c r="AD216" i="12"/>
  <c r="AH216" i="12"/>
  <c r="AI216" i="12" s="1"/>
  <c r="AD82" i="12"/>
  <c r="AH82" i="12"/>
  <c r="AI82" i="12" s="1"/>
  <c r="AH1408" i="12"/>
  <c r="AI1408" i="12" s="1"/>
  <c r="AD1408" i="12"/>
  <c r="AD1427" i="12"/>
  <c r="AH1427" i="12"/>
  <c r="AI1427" i="12" s="1"/>
  <c r="AD1450" i="12"/>
  <c r="AH1450" i="12"/>
  <c r="AI1450" i="12" s="1"/>
  <c r="AH1229" i="12"/>
  <c r="AI1229" i="12" s="1"/>
  <c r="AD1229" i="12"/>
  <c r="AH1254" i="12"/>
  <c r="AI1254" i="12" s="1"/>
  <c r="AD1254" i="12"/>
  <c r="AD1716" i="12"/>
  <c r="AH1716" i="12"/>
  <c r="AI1716" i="12" s="1"/>
  <c r="AJ1716" i="12" s="1"/>
  <c r="AD1572" i="12"/>
  <c r="AH1572" i="12"/>
  <c r="AI1572" i="12" s="1"/>
  <c r="AD1461" i="12"/>
  <c r="AH1461" i="12"/>
  <c r="AI1461" i="12" s="1"/>
  <c r="AD1328" i="12"/>
  <c r="AH1328" i="12"/>
  <c r="AI1328" i="12" s="1"/>
  <c r="AD1204" i="12"/>
  <c r="AH1204" i="12"/>
  <c r="AI1204" i="12" s="1"/>
  <c r="AH1715" i="12"/>
  <c r="AI1715" i="12" s="1"/>
  <c r="AJ1715" i="12" s="1"/>
  <c r="AD1715" i="12"/>
  <c r="AH1571" i="12"/>
  <c r="AI1571" i="12" s="1"/>
  <c r="AD1571" i="12"/>
  <c r="AD1460" i="12"/>
  <c r="AH1460" i="12"/>
  <c r="AI1460" i="12" s="1"/>
  <c r="AH1327" i="12"/>
  <c r="AI1327" i="12" s="1"/>
  <c r="AD1327" i="12"/>
  <c r="AH1203" i="12"/>
  <c r="AI1203" i="12" s="1"/>
  <c r="AD1203" i="12"/>
  <c r="AD1080" i="12"/>
  <c r="AH1080" i="12"/>
  <c r="AI1080" i="12" s="1"/>
  <c r="AD1726" i="12"/>
  <c r="AH1726" i="12"/>
  <c r="AI1726" i="12" s="1"/>
  <c r="AJ1726" i="12" s="1"/>
  <c r="AH1582" i="12"/>
  <c r="AI1582" i="12" s="1"/>
  <c r="AD1582" i="12"/>
  <c r="AD1338" i="12"/>
  <c r="AH1338" i="12"/>
  <c r="AI1338" i="12" s="1"/>
  <c r="AD1214" i="12"/>
  <c r="AH1214" i="12"/>
  <c r="AI1214" i="12" s="1"/>
  <c r="AD1090" i="12"/>
  <c r="AH1090" i="12"/>
  <c r="AI1090" i="12" s="1"/>
  <c r="AD1737" i="12"/>
  <c r="AH1737" i="12"/>
  <c r="AI1737" i="12" s="1"/>
  <c r="AJ1737" i="12" s="1"/>
  <c r="AD1593" i="12"/>
  <c r="AH1593" i="12"/>
  <c r="AI1593" i="12" s="1"/>
  <c r="AH1346" i="12"/>
  <c r="AI1346" i="12" s="1"/>
  <c r="AD1346" i="12"/>
  <c r="AH1225" i="12"/>
  <c r="AI1225" i="12" s="1"/>
  <c r="AD1225" i="12"/>
  <c r="AD1100" i="12"/>
  <c r="AH1100" i="12"/>
  <c r="AI1100" i="12" s="1"/>
  <c r="AH1748" i="12"/>
  <c r="AI1748" i="12" s="1"/>
  <c r="AJ1748" i="12" s="1"/>
  <c r="AD1748" i="12"/>
  <c r="AD1604" i="12"/>
  <c r="AH1604" i="12"/>
  <c r="AI1604" i="12" s="1"/>
  <c r="AD1478" i="12"/>
  <c r="AH1478" i="12"/>
  <c r="AI1478" i="12" s="1"/>
  <c r="AD1357" i="12"/>
  <c r="AH1357" i="12"/>
  <c r="AI1357" i="12" s="1"/>
  <c r="AD1236" i="12"/>
  <c r="AH1236" i="12"/>
  <c r="AI1236" i="12" s="1"/>
  <c r="AD1108" i="12"/>
  <c r="AH1108" i="12"/>
  <c r="AI1108" i="12" s="1"/>
  <c r="AH658" i="12"/>
  <c r="AI658" i="12" s="1"/>
  <c r="AD658" i="12"/>
  <c r="AD1615" i="12"/>
  <c r="AH1615" i="12"/>
  <c r="AI1615" i="12" s="1"/>
  <c r="AD1368" i="12"/>
  <c r="AH1368" i="12"/>
  <c r="AI1368" i="12" s="1"/>
  <c r="AD1115" i="12"/>
  <c r="AH1115" i="12"/>
  <c r="AI1115" i="12" s="1"/>
  <c r="AD717" i="12"/>
  <c r="AH717" i="12"/>
  <c r="AI717" i="12" s="1"/>
  <c r="AH1626" i="12"/>
  <c r="AI1626" i="12" s="1"/>
  <c r="AD1626" i="12"/>
  <c r="AD1379" i="12"/>
  <c r="AH1379" i="12"/>
  <c r="AI1379" i="12" s="1"/>
  <c r="AD1249" i="12"/>
  <c r="AH1249" i="12"/>
  <c r="AI1249" i="12" s="1"/>
  <c r="AH1123" i="12"/>
  <c r="AI1123" i="12" s="1"/>
  <c r="AD1123" i="12"/>
  <c r="AH781" i="12"/>
  <c r="AI781" i="12" s="1"/>
  <c r="AD781" i="12"/>
  <c r="AH1637" i="12"/>
  <c r="AI1637" i="12" s="1"/>
  <c r="AD1637" i="12"/>
  <c r="AH1495" i="12"/>
  <c r="AI1495" i="12" s="1"/>
  <c r="AD1495" i="12"/>
  <c r="AD1132" i="12"/>
  <c r="AH1132" i="12"/>
  <c r="AI1132" i="12" s="1"/>
  <c r="AH836" i="12"/>
  <c r="AI836" i="12" s="1"/>
  <c r="AD836" i="12"/>
  <c r="AH1648" i="12"/>
  <c r="AI1648" i="12" s="1"/>
  <c r="AD1648" i="12"/>
  <c r="AD1504" i="12"/>
  <c r="AH1504" i="12"/>
  <c r="AI1504" i="12" s="1"/>
  <c r="AH1399" i="12"/>
  <c r="AI1399" i="12" s="1"/>
  <c r="AD1399" i="12"/>
  <c r="AH1268" i="12"/>
  <c r="AI1268" i="12" s="1"/>
  <c r="AD1268" i="12"/>
  <c r="AD1143" i="12"/>
  <c r="AH1143" i="12"/>
  <c r="AI1143" i="12" s="1"/>
  <c r="AH900" i="12"/>
  <c r="AI900" i="12" s="1"/>
  <c r="AD900" i="12"/>
  <c r="AD1659" i="12"/>
  <c r="AH1659" i="12"/>
  <c r="AI1659" i="12" s="1"/>
  <c r="AJ1659" i="12" s="1"/>
  <c r="AH1515" i="12"/>
  <c r="AI1515" i="12" s="1"/>
  <c r="AD1515" i="12"/>
  <c r="AD1410" i="12"/>
  <c r="AH1410" i="12"/>
  <c r="AI1410" i="12" s="1"/>
  <c r="AD1152" i="12"/>
  <c r="AH1152" i="12"/>
  <c r="AI1152" i="12" s="1"/>
  <c r="AD946" i="12"/>
  <c r="AH946" i="12"/>
  <c r="AI946" i="12" s="1"/>
  <c r="AD1670" i="12"/>
  <c r="AH1670" i="12"/>
  <c r="AI1670" i="12" s="1"/>
  <c r="AJ1670" i="12" s="1"/>
  <c r="AD1526" i="12"/>
  <c r="AH1526" i="12"/>
  <c r="AI1526" i="12" s="1"/>
  <c r="AH1421" i="12"/>
  <c r="AI1421" i="12" s="1"/>
  <c r="AD1421" i="12"/>
  <c r="AH1286" i="12"/>
  <c r="AI1286" i="12" s="1"/>
  <c r="AD1286" i="12"/>
  <c r="AH983" i="12"/>
  <c r="AI983" i="12" s="1"/>
  <c r="AD983" i="12"/>
  <c r="AD596" i="12"/>
  <c r="AH596" i="12"/>
  <c r="AI596" i="12" s="1"/>
  <c r="AD464" i="12"/>
  <c r="AH464" i="12"/>
  <c r="AI464" i="12" s="1"/>
  <c r="AD336" i="12"/>
  <c r="AH336" i="12"/>
  <c r="AI336" i="12" s="1"/>
  <c r="AD1003" i="12"/>
  <c r="AH1003" i="12"/>
  <c r="AI1003" i="12" s="1"/>
  <c r="AD868" i="12"/>
  <c r="AH868" i="12"/>
  <c r="AI868" i="12" s="1"/>
  <c r="AD739" i="12"/>
  <c r="AH739" i="12"/>
  <c r="AI739" i="12" s="1"/>
  <c r="AH607" i="12"/>
  <c r="AI607" i="12" s="1"/>
  <c r="AD607" i="12"/>
  <c r="AD473" i="12"/>
  <c r="AH473" i="12"/>
  <c r="AI473" i="12" s="1"/>
  <c r="AH346" i="12"/>
  <c r="AI346" i="12" s="1"/>
  <c r="AD346" i="12"/>
  <c r="AD1060" i="12"/>
  <c r="AH1060" i="12"/>
  <c r="AI1060" i="12" s="1"/>
  <c r="AD922" i="12"/>
  <c r="AH922" i="12"/>
  <c r="AI922" i="12" s="1"/>
  <c r="AD795" i="12"/>
  <c r="AH795" i="12"/>
  <c r="AI795" i="12" s="1"/>
  <c r="AH661" i="12"/>
  <c r="AI661" i="12" s="1"/>
  <c r="AD661" i="12"/>
  <c r="AD525" i="12"/>
  <c r="AH525" i="12"/>
  <c r="AI525" i="12" s="1"/>
  <c r="AD399" i="12"/>
  <c r="AH399" i="12"/>
  <c r="AI399" i="12" s="1"/>
  <c r="AD259" i="12"/>
  <c r="AH259" i="12"/>
  <c r="AI259" i="12" s="1"/>
  <c r="AH878" i="12"/>
  <c r="AI878" i="12" s="1"/>
  <c r="AD878" i="12"/>
  <c r="AH749" i="12"/>
  <c r="AI749" i="12" s="1"/>
  <c r="AD749" i="12"/>
  <c r="AH617" i="12"/>
  <c r="AI617" i="12" s="1"/>
  <c r="AD617" i="12"/>
  <c r="AD481" i="12"/>
  <c r="AH481" i="12"/>
  <c r="AI481" i="12" s="1"/>
  <c r="AD354" i="12"/>
  <c r="AH354" i="12"/>
  <c r="AI354" i="12" s="1"/>
  <c r="AH978" i="12"/>
  <c r="AI978" i="12" s="1"/>
  <c r="AD978" i="12"/>
  <c r="AD844" i="12"/>
  <c r="AH844" i="12"/>
  <c r="AI844" i="12" s="1"/>
  <c r="AD713" i="12"/>
  <c r="AH713" i="12"/>
  <c r="AI713" i="12" s="1"/>
  <c r="AH581" i="12"/>
  <c r="AI581" i="12" s="1"/>
  <c r="AD581" i="12"/>
  <c r="AH450" i="12"/>
  <c r="AI450" i="12" s="1"/>
  <c r="AD450" i="12"/>
  <c r="AD321" i="12"/>
  <c r="AH321" i="12"/>
  <c r="AI321" i="12" s="1"/>
  <c r="AH534" i="12"/>
  <c r="AI534" i="12" s="1"/>
  <c r="AD534" i="12"/>
  <c r="AD408" i="12"/>
  <c r="AH408" i="12"/>
  <c r="AI408" i="12" s="1"/>
  <c r="AH269" i="12"/>
  <c r="AI269" i="12" s="1"/>
  <c r="AD269" i="12"/>
  <c r="AD976" i="12"/>
  <c r="AH976" i="12"/>
  <c r="AI976" i="12" s="1"/>
  <c r="AD842" i="12"/>
  <c r="AH842" i="12"/>
  <c r="AI842" i="12" s="1"/>
  <c r="AH711" i="12"/>
  <c r="AI711" i="12" s="1"/>
  <c r="AD711" i="12"/>
  <c r="AD579" i="12"/>
  <c r="AH579" i="12"/>
  <c r="AI579" i="12" s="1"/>
  <c r="AD319" i="12"/>
  <c r="AH319" i="12"/>
  <c r="AI319" i="12" s="1"/>
  <c r="AD997" i="12"/>
  <c r="AH997" i="12"/>
  <c r="AI997" i="12" s="1"/>
  <c r="AD863" i="12"/>
  <c r="AH863" i="12"/>
  <c r="AI863" i="12" s="1"/>
  <c r="AD733" i="12"/>
  <c r="AH733" i="12"/>
  <c r="AI733" i="12" s="1"/>
  <c r="AD601" i="12"/>
  <c r="AH601" i="12"/>
  <c r="AI601" i="12" s="1"/>
  <c r="AD469" i="12"/>
  <c r="AH469" i="12"/>
  <c r="AI469" i="12" s="1"/>
  <c r="AH950" i="12"/>
  <c r="AI950" i="12" s="1"/>
  <c r="AD950" i="12"/>
  <c r="AH818" i="12"/>
  <c r="AI818" i="12" s="1"/>
  <c r="AD818" i="12"/>
  <c r="AD687" i="12"/>
  <c r="AH687" i="12"/>
  <c r="AI687" i="12" s="1"/>
  <c r="AD553" i="12"/>
  <c r="AH553" i="12"/>
  <c r="AI553" i="12" s="1"/>
  <c r="AD428" i="12"/>
  <c r="AH428" i="12"/>
  <c r="AI428" i="12" s="1"/>
  <c r="AD292" i="12"/>
  <c r="AH292" i="12"/>
  <c r="AI292" i="12" s="1"/>
  <c r="AD1031" i="12"/>
  <c r="AH1031" i="12"/>
  <c r="AI1031" i="12" s="1"/>
  <c r="AD896" i="12"/>
  <c r="AH896" i="12"/>
  <c r="AI896" i="12" s="1"/>
  <c r="AD630" i="12"/>
  <c r="AH630" i="12"/>
  <c r="AI630" i="12" s="1"/>
  <c r="AH499" i="12"/>
  <c r="AI499" i="12" s="1"/>
  <c r="AD499" i="12"/>
  <c r="AH372" i="12"/>
  <c r="AI372" i="12" s="1"/>
  <c r="AD372" i="12"/>
  <c r="AD70" i="12"/>
  <c r="AH70" i="12"/>
  <c r="AI70" i="12" s="1"/>
  <c r="AD798" i="12"/>
  <c r="AH798" i="12"/>
  <c r="AI798" i="12" s="1"/>
  <c r="AH664" i="12"/>
  <c r="AI664" i="12" s="1"/>
  <c r="AD664" i="12"/>
  <c r="AD529" i="12"/>
  <c r="AH529" i="12"/>
  <c r="AI529" i="12" s="1"/>
  <c r="AD403" i="12"/>
  <c r="AH403" i="12"/>
  <c r="AI403" i="12" s="1"/>
  <c r="AD265" i="12"/>
  <c r="AH265" i="12"/>
  <c r="AI265" i="12" s="1"/>
  <c r="AD882" i="12"/>
  <c r="AH882" i="12"/>
  <c r="AI882" i="12" s="1"/>
  <c r="AD621" i="12"/>
  <c r="AH621" i="12"/>
  <c r="AI621" i="12" s="1"/>
  <c r="AD485" i="12"/>
  <c r="AH485" i="12"/>
  <c r="AI485" i="12" s="1"/>
  <c r="AH358" i="12"/>
  <c r="AI358" i="12" s="1"/>
  <c r="AD358" i="12"/>
  <c r="AH326" i="12"/>
  <c r="AI326" i="12" s="1"/>
  <c r="AD326" i="12"/>
  <c r="AD204" i="12"/>
  <c r="AH204" i="12"/>
  <c r="AI204" i="12" s="1"/>
  <c r="AH69" i="12"/>
  <c r="AI69" i="12" s="1"/>
  <c r="AD69" i="12"/>
  <c r="AH169" i="12"/>
  <c r="AI169" i="12" s="1"/>
  <c r="AD169" i="12"/>
  <c r="AH35" i="12"/>
  <c r="AI35" i="12" s="1"/>
  <c r="AD35" i="12"/>
  <c r="AH145" i="12"/>
  <c r="AI145" i="12" s="1"/>
  <c r="AD145" i="12"/>
  <c r="AD14" i="12"/>
  <c r="AH14" i="12"/>
  <c r="AI14" i="12" s="1"/>
  <c r="AH190" i="12"/>
  <c r="AI190" i="12" s="1"/>
  <c r="AD190" i="12"/>
  <c r="AH54" i="12"/>
  <c r="AI54" i="12" s="1"/>
  <c r="AD54" i="12"/>
  <c r="AH155" i="12"/>
  <c r="AI155" i="12" s="1"/>
  <c r="AD155" i="12"/>
  <c r="AD21" i="12"/>
  <c r="AH21" i="12"/>
  <c r="AI21" i="12" s="1"/>
  <c r="AH132" i="12"/>
  <c r="AI132" i="12" s="1"/>
  <c r="AD132" i="12"/>
  <c r="AH257" i="12"/>
  <c r="AI257" i="12" s="1"/>
  <c r="AD257" i="12"/>
  <c r="AD131" i="12"/>
  <c r="AH131" i="12"/>
  <c r="AI131" i="12" s="1"/>
  <c r="AD256" i="12"/>
  <c r="AH256" i="12"/>
  <c r="AI256" i="12" s="1"/>
  <c r="AD130" i="12"/>
  <c r="AH130" i="12"/>
  <c r="AI130" i="12" s="1"/>
  <c r="AH117" i="12"/>
  <c r="AI117" i="12" s="1"/>
  <c r="AD117" i="12"/>
  <c r="AD196" i="12"/>
  <c r="AH196" i="12"/>
  <c r="AI196" i="12" s="1"/>
  <c r="AD60" i="12"/>
  <c r="AH60" i="12"/>
  <c r="AI60" i="12" s="1"/>
  <c r="AD206" i="12"/>
  <c r="AH206" i="12"/>
  <c r="AI206" i="12" s="1"/>
  <c r="AH71" i="12"/>
  <c r="AI71" i="12" s="1"/>
  <c r="AD71" i="12"/>
  <c r="AD1513" i="12"/>
  <c r="AH1513" i="12"/>
  <c r="AI1513" i="12" s="1"/>
  <c r="AH937" i="12"/>
  <c r="AI937" i="12" s="1"/>
  <c r="AD937" i="12"/>
  <c r="AD1362" i="12"/>
  <c r="AH1362" i="12"/>
  <c r="AI1362" i="12" s="1"/>
  <c r="AD1386" i="12"/>
  <c r="AH1386" i="12"/>
  <c r="AI1386" i="12" s="1"/>
  <c r="AD1704" i="12"/>
  <c r="AH1704" i="12"/>
  <c r="AI1704" i="12" s="1"/>
  <c r="AJ1704" i="12" s="1"/>
  <c r="AH1560" i="12"/>
  <c r="AI1560" i="12" s="1"/>
  <c r="AD1560" i="12"/>
  <c r="AD1449" i="12"/>
  <c r="AH1449" i="12"/>
  <c r="AI1449" i="12" s="1"/>
  <c r="AD1316" i="12"/>
  <c r="AH1316" i="12"/>
  <c r="AI1316" i="12" s="1"/>
  <c r="AD1192" i="12"/>
  <c r="AH1192" i="12"/>
  <c r="AI1192" i="12" s="1"/>
  <c r="AD1062" i="12"/>
  <c r="AH1062" i="12"/>
  <c r="AI1062" i="12" s="1"/>
  <c r="AH1703" i="12"/>
  <c r="AI1703" i="12" s="1"/>
  <c r="AJ1703" i="12" s="1"/>
  <c r="AD1703" i="12"/>
  <c r="AD1559" i="12"/>
  <c r="AH1559" i="12"/>
  <c r="AI1559" i="12" s="1"/>
  <c r="AD1448" i="12"/>
  <c r="AH1448" i="12"/>
  <c r="AI1448" i="12" s="1"/>
  <c r="AH1315" i="12"/>
  <c r="AI1315" i="12" s="1"/>
  <c r="AD1315" i="12"/>
  <c r="AH1191" i="12"/>
  <c r="AI1191" i="12" s="1"/>
  <c r="AD1191" i="12"/>
  <c r="AD1059" i="12"/>
  <c r="AH1059" i="12"/>
  <c r="AI1059" i="12" s="1"/>
  <c r="AD1714" i="12"/>
  <c r="AH1714" i="12"/>
  <c r="AI1714" i="12" s="1"/>
  <c r="AJ1714" i="12" s="1"/>
  <c r="AH1570" i="12"/>
  <c r="AI1570" i="12" s="1"/>
  <c r="AD1570" i="12"/>
  <c r="AD1459" i="12"/>
  <c r="AH1459" i="12"/>
  <c r="AI1459" i="12" s="1"/>
  <c r="AD1326" i="12"/>
  <c r="AH1326" i="12"/>
  <c r="AI1326" i="12" s="1"/>
  <c r="AD1202" i="12"/>
  <c r="AH1202" i="12"/>
  <c r="AI1202" i="12" s="1"/>
  <c r="AH1725" i="12"/>
  <c r="AI1725" i="12" s="1"/>
  <c r="AJ1725" i="12" s="1"/>
  <c r="AD1725" i="12"/>
  <c r="AH1581" i="12"/>
  <c r="AI1581" i="12" s="1"/>
  <c r="AD1581" i="12"/>
  <c r="AD1337" i="12"/>
  <c r="AH1337" i="12"/>
  <c r="AI1337" i="12" s="1"/>
  <c r="AD1213" i="12"/>
  <c r="AH1213" i="12"/>
  <c r="AI1213" i="12" s="1"/>
  <c r="AH1087" i="12"/>
  <c r="AI1087" i="12" s="1"/>
  <c r="AD1087" i="12"/>
  <c r="AH1736" i="12"/>
  <c r="AI1736" i="12" s="1"/>
  <c r="AJ1736" i="12" s="1"/>
  <c r="AD1736" i="12"/>
  <c r="AD1592" i="12"/>
  <c r="AH1592" i="12"/>
  <c r="AI1592" i="12" s="1"/>
  <c r="AD1469" i="12"/>
  <c r="AH1469" i="12"/>
  <c r="AI1469" i="12" s="1"/>
  <c r="AD1345" i="12"/>
  <c r="AH1345" i="12"/>
  <c r="AI1345" i="12" s="1"/>
  <c r="AD1224" i="12"/>
  <c r="AH1224" i="12"/>
  <c r="AI1224" i="12" s="1"/>
  <c r="AD1747" i="12"/>
  <c r="AH1747" i="12"/>
  <c r="AI1747" i="12" s="1"/>
  <c r="AJ1747" i="12" s="1"/>
  <c r="AD1603" i="12"/>
  <c r="AH1603" i="12"/>
  <c r="AI1603" i="12" s="1"/>
  <c r="AD1356" i="12"/>
  <c r="AH1356" i="12"/>
  <c r="AI1356" i="12" s="1"/>
  <c r="AD1235" i="12"/>
  <c r="AH1235" i="12"/>
  <c r="AI1235" i="12" s="1"/>
  <c r="AH1107" i="12"/>
  <c r="AI1107" i="12" s="1"/>
  <c r="AD1107" i="12"/>
  <c r="AH646" i="12"/>
  <c r="AI646" i="12" s="1"/>
  <c r="AD646" i="12"/>
  <c r="AD1614" i="12"/>
  <c r="AH1614" i="12"/>
  <c r="AI1614" i="12" s="1"/>
  <c r="AD1367" i="12"/>
  <c r="AH1367" i="12"/>
  <c r="AI1367" i="12" s="1"/>
  <c r="AH712" i="12"/>
  <c r="AI712" i="12" s="1"/>
  <c r="AD712" i="12"/>
  <c r="AD1625" i="12"/>
  <c r="AH1625" i="12"/>
  <c r="AI1625" i="12" s="1"/>
  <c r="AH1490" i="12"/>
  <c r="AI1490" i="12" s="1"/>
  <c r="AD1490" i="12"/>
  <c r="AD1378" i="12"/>
  <c r="AH1378" i="12"/>
  <c r="AI1378" i="12" s="1"/>
  <c r="AD1248" i="12"/>
  <c r="AH1248" i="12"/>
  <c r="AI1248" i="12" s="1"/>
  <c r="AD1122" i="12"/>
  <c r="AH1122" i="12"/>
  <c r="AI1122" i="12" s="1"/>
  <c r="AH774" i="12"/>
  <c r="AI774" i="12" s="1"/>
  <c r="AD774" i="12"/>
  <c r="AD1636" i="12"/>
  <c r="AH1636" i="12"/>
  <c r="AI1636" i="12" s="1"/>
  <c r="AD1494" i="12"/>
  <c r="AH1494" i="12"/>
  <c r="AI1494" i="12" s="1"/>
  <c r="AH1389" i="12"/>
  <c r="AI1389" i="12" s="1"/>
  <c r="AD1389" i="12"/>
  <c r="AH1257" i="12"/>
  <c r="AI1257" i="12" s="1"/>
  <c r="AD1257" i="12"/>
  <c r="AH1131" i="12"/>
  <c r="AI1131" i="12" s="1"/>
  <c r="AD1131" i="12"/>
  <c r="AH831" i="12"/>
  <c r="AI831" i="12" s="1"/>
  <c r="AD831" i="12"/>
  <c r="AD1647" i="12"/>
  <c r="AH1647" i="12"/>
  <c r="AI1647" i="12" s="1"/>
  <c r="AH1503" i="12"/>
  <c r="AI1503" i="12" s="1"/>
  <c r="AD1503" i="12"/>
  <c r="AD1398" i="12"/>
  <c r="AH1398" i="12"/>
  <c r="AI1398" i="12" s="1"/>
  <c r="AD1267" i="12"/>
  <c r="AH1267" i="12"/>
  <c r="AI1267" i="12" s="1"/>
  <c r="AD893" i="12"/>
  <c r="AH893" i="12"/>
  <c r="AI893" i="12" s="1"/>
  <c r="AH1658" i="12"/>
  <c r="AI1658" i="12" s="1"/>
  <c r="AJ1658" i="12" s="1"/>
  <c r="AD1658" i="12"/>
  <c r="AD1514" i="12"/>
  <c r="AH1514" i="12"/>
  <c r="AI1514" i="12" s="1"/>
  <c r="AH1409" i="12"/>
  <c r="AI1409" i="12" s="1"/>
  <c r="AD1409" i="12"/>
  <c r="AH1276" i="12"/>
  <c r="AI1276" i="12" s="1"/>
  <c r="AD1276" i="12"/>
  <c r="AH1151" i="12"/>
  <c r="AI1151" i="12" s="1"/>
  <c r="AD1151" i="12"/>
  <c r="AD941" i="12"/>
  <c r="AH941" i="12"/>
  <c r="AI941" i="12" s="1"/>
  <c r="AD585" i="12"/>
  <c r="AH585" i="12"/>
  <c r="AI585" i="12" s="1"/>
  <c r="AH454" i="12"/>
  <c r="AI454" i="12" s="1"/>
  <c r="AD454" i="12"/>
  <c r="AH324" i="12"/>
  <c r="AI324" i="12" s="1"/>
  <c r="AD324" i="12"/>
  <c r="AD1106" i="12"/>
  <c r="AH1106" i="12"/>
  <c r="AI1106" i="12" s="1"/>
  <c r="AH991" i="12"/>
  <c r="AI991" i="12" s="1"/>
  <c r="AD991" i="12"/>
  <c r="AD858" i="12"/>
  <c r="AH858" i="12"/>
  <c r="AI858" i="12" s="1"/>
  <c r="AD727" i="12"/>
  <c r="AH727" i="12"/>
  <c r="AI727" i="12" s="1"/>
  <c r="AD595" i="12"/>
  <c r="AH595" i="12"/>
  <c r="AI595" i="12" s="1"/>
  <c r="AD463" i="12"/>
  <c r="AH463" i="12"/>
  <c r="AI463" i="12" s="1"/>
  <c r="AD335" i="12"/>
  <c r="AH335" i="12"/>
  <c r="AI335" i="12" s="1"/>
  <c r="AD1049" i="12"/>
  <c r="AH1049" i="12"/>
  <c r="AI1049" i="12" s="1"/>
  <c r="AH912" i="12"/>
  <c r="AI912" i="12" s="1"/>
  <c r="AD912" i="12"/>
  <c r="AH784" i="12"/>
  <c r="AI784" i="12" s="1"/>
  <c r="AD784" i="12"/>
  <c r="AD649" i="12"/>
  <c r="AH649" i="12"/>
  <c r="AI649" i="12" s="1"/>
  <c r="AH517" i="12"/>
  <c r="AI517" i="12" s="1"/>
  <c r="AD517" i="12"/>
  <c r="AH388" i="12"/>
  <c r="AI388" i="12" s="1"/>
  <c r="AD388" i="12"/>
  <c r="AD237" i="12"/>
  <c r="AH237" i="12"/>
  <c r="AI237" i="12" s="1"/>
  <c r="AH866" i="12"/>
  <c r="AI866" i="12" s="1"/>
  <c r="AD866" i="12"/>
  <c r="AH737" i="12"/>
  <c r="AI737" i="12" s="1"/>
  <c r="AD737" i="12"/>
  <c r="AH605" i="12"/>
  <c r="AI605" i="12" s="1"/>
  <c r="AD605" i="12"/>
  <c r="AD472" i="12"/>
  <c r="AH472" i="12"/>
  <c r="AI472" i="12" s="1"/>
  <c r="AD344" i="12"/>
  <c r="AH344" i="12"/>
  <c r="AI344" i="12" s="1"/>
  <c r="AH1092" i="12"/>
  <c r="AI1092" i="12" s="1"/>
  <c r="AD1092" i="12"/>
  <c r="AD966" i="12"/>
  <c r="AH966" i="12"/>
  <c r="AI966" i="12" s="1"/>
  <c r="AH832" i="12"/>
  <c r="AI832" i="12" s="1"/>
  <c r="AD832" i="12"/>
  <c r="AH701" i="12"/>
  <c r="AI701" i="12" s="1"/>
  <c r="AD701" i="12"/>
  <c r="AH569" i="12"/>
  <c r="AI569" i="12" s="1"/>
  <c r="AD569" i="12"/>
  <c r="AH443" i="12"/>
  <c r="AI443" i="12" s="1"/>
  <c r="AD443" i="12"/>
  <c r="AH309" i="12"/>
  <c r="AI309" i="12" s="1"/>
  <c r="AD309" i="12"/>
  <c r="AH522" i="12"/>
  <c r="AI522" i="12" s="1"/>
  <c r="AD522" i="12"/>
  <c r="AD396" i="12"/>
  <c r="AH396" i="12"/>
  <c r="AI396" i="12" s="1"/>
  <c r="AD254" i="12"/>
  <c r="AH254" i="12"/>
  <c r="AI254" i="12" s="1"/>
  <c r="AD964" i="12"/>
  <c r="AH964" i="12"/>
  <c r="AI964" i="12" s="1"/>
  <c r="AD830" i="12"/>
  <c r="AH830" i="12"/>
  <c r="AI830" i="12" s="1"/>
  <c r="AD699" i="12"/>
  <c r="AH699" i="12"/>
  <c r="AI699" i="12" s="1"/>
  <c r="AD567" i="12"/>
  <c r="AH567" i="12"/>
  <c r="AI567" i="12" s="1"/>
  <c r="AH441" i="12"/>
  <c r="AI441" i="12" s="1"/>
  <c r="AD441" i="12"/>
  <c r="AD307" i="12"/>
  <c r="AH307" i="12"/>
  <c r="AI307" i="12" s="1"/>
  <c r="AH1103" i="12"/>
  <c r="AI1103" i="12" s="1"/>
  <c r="AD1103" i="12"/>
  <c r="AD852" i="12"/>
  <c r="AH852" i="12"/>
  <c r="AI852" i="12" s="1"/>
  <c r="AD721" i="12"/>
  <c r="AH721" i="12"/>
  <c r="AI721" i="12" s="1"/>
  <c r="AD589" i="12"/>
  <c r="AH589" i="12"/>
  <c r="AI589" i="12" s="1"/>
  <c r="AD458" i="12"/>
  <c r="AH458" i="12"/>
  <c r="AI458" i="12" s="1"/>
  <c r="AD330" i="12"/>
  <c r="AH330" i="12"/>
  <c r="AI330" i="12" s="1"/>
  <c r="AD939" i="12"/>
  <c r="AH939" i="12"/>
  <c r="AI939" i="12" s="1"/>
  <c r="AD809" i="12"/>
  <c r="AH809" i="12"/>
  <c r="AI809" i="12" s="1"/>
  <c r="AD676" i="12"/>
  <c r="AH676" i="12"/>
  <c r="AI676" i="12" s="1"/>
  <c r="AH543" i="12"/>
  <c r="AI543" i="12" s="1"/>
  <c r="AD543" i="12"/>
  <c r="AD416" i="12"/>
  <c r="AH416" i="12"/>
  <c r="AI416" i="12" s="1"/>
  <c r="AH279" i="12"/>
  <c r="AI279" i="12" s="1"/>
  <c r="AD279" i="12"/>
  <c r="AD1019" i="12"/>
  <c r="AH1019" i="12"/>
  <c r="AI1019" i="12" s="1"/>
  <c r="AD884" i="12"/>
  <c r="AH884" i="12"/>
  <c r="AI884" i="12" s="1"/>
  <c r="AD754" i="12"/>
  <c r="AH754" i="12"/>
  <c r="AI754" i="12" s="1"/>
  <c r="AD623" i="12"/>
  <c r="AH623" i="12"/>
  <c r="AI623" i="12" s="1"/>
  <c r="AH487" i="12"/>
  <c r="AI487" i="12" s="1"/>
  <c r="AD487" i="12"/>
  <c r="AH360" i="12"/>
  <c r="AI360" i="12" s="1"/>
  <c r="AD360" i="12"/>
  <c r="AD916" i="12"/>
  <c r="AH916" i="12"/>
  <c r="AI916" i="12" s="1"/>
  <c r="AD788" i="12"/>
  <c r="AH788" i="12"/>
  <c r="AI788" i="12" s="1"/>
  <c r="AD653" i="12"/>
  <c r="AH653" i="12"/>
  <c r="AI653" i="12" s="1"/>
  <c r="AD392" i="12"/>
  <c r="AH392" i="12"/>
  <c r="AI392" i="12" s="1"/>
  <c r="AH247" i="12"/>
  <c r="AI247" i="12" s="1"/>
  <c r="AD247" i="12"/>
  <c r="AD870" i="12"/>
  <c r="AH870" i="12"/>
  <c r="AI870" i="12" s="1"/>
  <c r="AD741" i="12"/>
  <c r="AH741" i="12"/>
  <c r="AI741" i="12" s="1"/>
  <c r="AH609" i="12"/>
  <c r="AI609" i="12" s="1"/>
  <c r="AD609" i="12"/>
  <c r="AD474" i="12"/>
  <c r="AH474" i="12"/>
  <c r="AI474" i="12" s="1"/>
  <c r="AH348" i="12"/>
  <c r="AI348" i="12" s="1"/>
  <c r="AD348" i="12"/>
  <c r="AH315" i="12"/>
  <c r="AI315" i="12" s="1"/>
  <c r="AD315" i="12"/>
  <c r="AD193" i="12"/>
  <c r="AH193" i="12"/>
  <c r="AI193" i="12" s="1"/>
  <c r="AD57" i="12"/>
  <c r="AH57" i="12"/>
  <c r="AI57" i="12" s="1"/>
  <c r="AD158" i="12"/>
  <c r="AH158" i="12"/>
  <c r="AI158" i="12" s="1"/>
  <c r="AD23" i="12"/>
  <c r="AH23" i="12"/>
  <c r="AI23" i="12" s="1"/>
  <c r="AH135" i="12"/>
  <c r="AI135" i="12" s="1"/>
  <c r="AD135" i="12"/>
  <c r="AH302" i="12"/>
  <c r="AI302" i="12" s="1"/>
  <c r="AD302" i="12"/>
  <c r="AH178" i="12"/>
  <c r="AI178" i="12" s="1"/>
  <c r="AD178" i="12"/>
  <c r="AH43" i="12"/>
  <c r="AI43" i="12" s="1"/>
  <c r="AD43" i="12"/>
  <c r="AH144" i="12"/>
  <c r="AI144" i="12" s="1"/>
  <c r="AD144" i="12"/>
  <c r="AH12" i="12"/>
  <c r="AI12" i="12" s="1"/>
  <c r="AD12" i="12"/>
  <c r="AH120" i="12"/>
  <c r="AI120" i="12" s="1"/>
  <c r="AD120" i="12"/>
  <c r="AH246" i="12"/>
  <c r="AI246" i="12" s="1"/>
  <c r="AD246" i="12"/>
  <c r="AD119" i="12"/>
  <c r="AH119" i="12"/>
  <c r="AI119" i="12" s="1"/>
  <c r="AD245" i="12"/>
  <c r="AH245" i="12"/>
  <c r="AI245" i="12" s="1"/>
  <c r="AH118" i="12"/>
  <c r="AI118" i="12" s="1"/>
  <c r="AD118" i="12"/>
  <c r="AH234" i="12"/>
  <c r="AI234" i="12" s="1"/>
  <c r="AD234" i="12"/>
  <c r="AH107" i="12"/>
  <c r="AI107" i="12" s="1"/>
  <c r="AD107" i="12"/>
  <c r="AD184" i="12"/>
  <c r="AH184" i="12"/>
  <c r="AI184" i="12" s="1"/>
  <c r="AD49" i="12"/>
  <c r="AH49" i="12"/>
  <c r="AI49" i="12" s="1"/>
  <c r="AD195" i="12"/>
  <c r="AH195" i="12"/>
  <c r="AI195" i="12" s="1"/>
  <c r="AH59" i="12"/>
  <c r="AI59" i="12" s="1"/>
  <c r="AD59" i="12"/>
  <c r="AD1691" i="12"/>
  <c r="AH1691" i="12"/>
  <c r="AI1691" i="12" s="1"/>
  <c r="AJ1691" i="12" s="1"/>
  <c r="AH1547" i="12"/>
  <c r="AI1547" i="12" s="1"/>
  <c r="AD1547" i="12"/>
  <c r="AD1437" i="12"/>
  <c r="AH1437" i="12"/>
  <c r="AI1437" i="12" s="1"/>
  <c r="AH1303" i="12"/>
  <c r="AI1303" i="12" s="1"/>
  <c r="AD1303" i="12"/>
  <c r="AH1179" i="12"/>
  <c r="AI1179" i="12" s="1"/>
  <c r="AD1179" i="12"/>
  <c r="AD1030" i="12"/>
  <c r="AH1030" i="12"/>
  <c r="AI1030" i="12" s="1"/>
  <c r="AD1702" i="12"/>
  <c r="AH1702" i="12"/>
  <c r="AI1702" i="12" s="1"/>
  <c r="AJ1702" i="12" s="1"/>
  <c r="AH1558" i="12"/>
  <c r="AI1558" i="12" s="1"/>
  <c r="AD1558" i="12"/>
  <c r="AD1447" i="12"/>
  <c r="AH1447" i="12"/>
  <c r="AI1447" i="12" s="1"/>
  <c r="AD1314" i="12"/>
  <c r="AH1314" i="12"/>
  <c r="AI1314" i="12" s="1"/>
  <c r="AD1190" i="12"/>
  <c r="AH1190" i="12"/>
  <c r="AI1190" i="12" s="1"/>
  <c r="AD1057" i="12"/>
  <c r="AH1057" i="12"/>
  <c r="AI1057" i="12" s="1"/>
  <c r="AH1713" i="12"/>
  <c r="AI1713" i="12" s="1"/>
  <c r="AJ1713" i="12" s="1"/>
  <c r="AD1713" i="12"/>
  <c r="AD1569" i="12"/>
  <c r="AH1569" i="12"/>
  <c r="AI1569" i="12" s="1"/>
  <c r="AH1458" i="12"/>
  <c r="AI1458" i="12" s="1"/>
  <c r="AD1458" i="12"/>
  <c r="AD1325" i="12"/>
  <c r="AH1325" i="12"/>
  <c r="AI1325" i="12" s="1"/>
  <c r="AD1201" i="12"/>
  <c r="AH1201" i="12"/>
  <c r="AI1201" i="12" s="1"/>
  <c r="AD1078" i="12"/>
  <c r="AH1078" i="12"/>
  <c r="AI1078" i="12" s="1"/>
  <c r="AD1724" i="12"/>
  <c r="AH1724" i="12"/>
  <c r="AI1724" i="12" s="1"/>
  <c r="AJ1724" i="12" s="1"/>
  <c r="AH1580" i="12"/>
  <c r="AI1580" i="12" s="1"/>
  <c r="AD1580" i="12"/>
  <c r="AD1336" i="12"/>
  <c r="AH1336" i="12"/>
  <c r="AI1336" i="12" s="1"/>
  <c r="AD1212" i="12"/>
  <c r="AH1212" i="12"/>
  <c r="AI1212" i="12" s="1"/>
  <c r="AH1086" i="12"/>
  <c r="AI1086" i="12" s="1"/>
  <c r="AD1086" i="12"/>
  <c r="AD1735" i="12"/>
  <c r="AH1735" i="12"/>
  <c r="AI1735" i="12" s="1"/>
  <c r="AJ1735" i="12" s="1"/>
  <c r="AH1591" i="12"/>
  <c r="AI1591" i="12" s="1"/>
  <c r="AD1591" i="12"/>
  <c r="AH1468" i="12"/>
  <c r="AI1468" i="12" s="1"/>
  <c r="AD1468" i="12"/>
  <c r="AD1344" i="12"/>
  <c r="AH1344" i="12"/>
  <c r="AI1344" i="12" s="1"/>
  <c r="AD1223" i="12"/>
  <c r="AH1223" i="12"/>
  <c r="AI1223" i="12" s="1"/>
  <c r="AD1099" i="12"/>
  <c r="AH1099" i="12"/>
  <c r="AI1099" i="12" s="1"/>
  <c r="AH1746" i="12"/>
  <c r="AI1746" i="12" s="1"/>
  <c r="AJ1746" i="12" s="1"/>
  <c r="AD1746" i="12"/>
  <c r="AH1602" i="12"/>
  <c r="AI1602" i="12" s="1"/>
  <c r="AD1602" i="12"/>
  <c r="AD1477" i="12"/>
  <c r="AH1477" i="12"/>
  <c r="AI1477" i="12" s="1"/>
  <c r="AD1355" i="12"/>
  <c r="AH1355" i="12"/>
  <c r="AI1355" i="12" s="1"/>
  <c r="AD1234" i="12"/>
  <c r="AH1234" i="12"/>
  <c r="AI1234" i="12" s="1"/>
  <c r="AH1105" i="12"/>
  <c r="AI1105" i="12" s="1"/>
  <c r="AD1105" i="12"/>
  <c r="AH634" i="12"/>
  <c r="AI634" i="12" s="1"/>
  <c r="AD634" i="12"/>
  <c r="AD1613" i="12"/>
  <c r="AH1613" i="12"/>
  <c r="AI1613" i="12" s="1"/>
  <c r="AH1366" i="12"/>
  <c r="AI1366" i="12" s="1"/>
  <c r="AD1366" i="12"/>
  <c r="AH1114" i="12"/>
  <c r="AI1114" i="12" s="1"/>
  <c r="AD1114" i="12"/>
  <c r="AD705" i="12"/>
  <c r="AH705" i="12"/>
  <c r="AI705" i="12" s="1"/>
  <c r="AD1624" i="12"/>
  <c r="AH1624" i="12"/>
  <c r="AI1624" i="12" s="1"/>
  <c r="AH1377" i="12"/>
  <c r="AI1377" i="12" s="1"/>
  <c r="AD1377" i="12"/>
  <c r="AH1247" i="12"/>
  <c r="AI1247" i="12" s="1"/>
  <c r="AD1247" i="12"/>
  <c r="AH769" i="12"/>
  <c r="AI769" i="12" s="1"/>
  <c r="AD769" i="12"/>
  <c r="AD1635" i="12"/>
  <c r="AH1635" i="12"/>
  <c r="AI1635" i="12" s="1"/>
  <c r="AH1493" i="12"/>
  <c r="AI1493" i="12" s="1"/>
  <c r="AD1493" i="12"/>
  <c r="AD1388" i="12"/>
  <c r="AH1388" i="12"/>
  <c r="AI1388" i="12" s="1"/>
  <c r="AD1256" i="12"/>
  <c r="AH1256" i="12"/>
  <c r="AI1256" i="12" s="1"/>
  <c r="AD825" i="12"/>
  <c r="AH825" i="12"/>
  <c r="AI825" i="12" s="1"/>
  <c r="AH1646" i="12"/>
  <c r="AI1646" i="12" s="1"/>
  <c r="AD1646" i="12"/>
  <c r="AH1502" i="12"/>
  <c r="AI1502" i="12" s="1"/>
  <c r="AD1502" i="12"/>
  <c r="AH1397" i="12"/>
  <c r="AI1397" i="12" s="1"/>
  <c r="AD1397" i="12"/>
  <c r="AH1266" i="12"/>
  <c r="AI1266" i="12" s="1"/>
  <c r="AD1266" i="12"/>
  <c r="AD1142" i="12"/>
  <c r="AH1142" i="12"/>
  <c r="AI1142" i="12" s="1"/>
  <c r="AH888" i="12"/>
  <c r="AI888" i="12" s="1"/>
  <c r="AD888" i="12"/>
  <c r="AH573" i="12"/>
  <c r="AI573" i="12" s="1"/>
  <c r="AD573" i="12"/>
  <c r="AH446" i="12"/>
  <c r="AI446" i="12" s="1"/>
  <c r="AD446" i="12"/>
  <c r="AH1101" i="12"/>
  <c r="AI1101" i="12" s="1"/>
  <c r="AD1101" i="12"/>
  <c r="AD981" i="12"/>
  <c r="AH981" i="12"/>
  <c r="AI981" i="12" s="1"/>
  <c r="AH847" i="12"/>
  <c r="AI847" i="12" s="1"/>
  <c r="AD847" i="12"/>
  <c r="AH716" i="12"/>
  <c r="AI716" i="12" s="1"/>
  <c r="AD716" i="12"/>
  <c r="AH584" i="12"/>
  <c r="AI584" i="12" s="1"/>
  <c r="AD584" i="12"/>
  <c r="AH453" i="12"/>
  <c r="AI453" i="12" s="1"/>
  <c r="AD453" i="12"/>
  <c r="AD323" i="12"/>
  <c r="AH323" i="12"/>
  <c r="AI323" i="12" s="1"/>
  <c r="AD1038" i="12"/>
  <c r="AH1038" i="12"/>
  <c r="AI1038" i="12" s="1"/>
  <c r="AD903" i="12"/>
  <c r="AH903" i="12"/>
  <c r="AI903" i="12" s="1"/>
  <c r="AD772" i="12"/>
  <c r="AH772" i="12"/>
  <c r="AI772" i="12" s="1"/>
  <c r="AD637" i="12"/>
  <c r="AH637" i="12"/>
  <c r="AI637" i="12" s="1"/>
  <c r="AH378" i="12"/>
  <c r="AI378" i="12" s="1"/>
  <c r="AD378" i="12"/>
  <c r="AD148" i="12"/>
  <c r="AH148" i="12"/>
  <c r="AI148" i="12" s="1"/>
  <c r="AH856" i="12"/>
  <c r="AI856" i="12" s="1"/>
  <c r="AD856" i="12"/>
  <c r="AH725" i="12"/>
  <c r="AI725" i="12" s="1"/>
  <c r="AD725" i="12"/>
  <c r="AH593" i="12"/>
  <c r="AI593" i="12" s="1"/>
  <c r="AD593" i="12"/>
  <c r="AH461" i="12"/>
  <c r="AI461" i="12" s="1"/>
  <c r="AD461" i="12"/>
  <c r="AD333" i="12"/>
  <c r="AH333" i="12"/>
  <c r="AI333" i="12" s="1"/>
  <c r="AD954" i="12"/>
  <c r="AH954" i="12"/>
  <c r="AI954" i="12" s="1"/>
  <c r="AH822" i="12"/>
  <c r="AI822" i="12" s="1"/>
  <c r="AD822" i="12"/>
  <c r="AD690" i="12"/>
  <c r="AH690" i="12"/>
  <c r="AI690" i="12" s="1"/>
  <c r="AD557" i="12"/>
  <c r="AH557" i="12"/>
  <c r="AI557" i="12" s="1"/>
  <c r="AH432" i="12"/>
  <c r="AI432" i="12" s="1"/>
  <c r="AD432" i="12"/>
  <c r="AD296" i="12"/>
  <c r="AH296" i="12"/>
  <c r="AI296" i="12" s="1"/>
  <c r="AD514" i="12"/>
  <c r="AH514" i="12"/>
  <c r="AI514" i="12" s="1"/>
  <c r="AD385" i="12"/>
  <c r="AH385" i="12"/>
  <c r="AI385" i="12" s="1"/>
  <c r="AD221" i="12"/>
  <c r="AH221" i="12"/>
  <c r="AI221" i="12" s="1"/>
  <c r="AD952" i="12"/>
  <c r="AH952" i="12"/>
  <c r="AI952" i="12" s="1"/>
  <c r="AH820" i="12"/>
  <c r="AI820" i="12" s="1"/>
  <c r="AD820" i="12"/>
  <c r="AH688" i="12"/>
  <c r="AI688" i="12" s="1"/>
  <c r="AD688" i="12"/>
  <c r="AH555" i="12"/>
  <c r="AI555" i="12" s="1"/>
  <c r="AD555" i="12"/>
  <c r="AD430" i="12"/>
  <c r="AH430" i="12"/>
  <c r="AI430" i="12" s="1"/>
  <c r="AH295" i="12"/>
  <c r="AI295" i="12" s="1"/>
  <c r="AD295" i="12"/>
  <c r="AD1098" i="12"/>
  <c r="AH1098" i="12"/>
  <c r="AI1098" i="12" s="1"/>
  <c r="AD975" i="12"/>
  <c r="AH975" i="12"/>
  <c r="AI975" i="12" s="1"/>
  <c r="AD841" i="12"/>
  <c r="AH841" i="12"/>
  <c r="AI841" i="12" s="1"/>
  <c r="AD710" i="12"/>
  <c r="AH710" i="12"/>
  <c r="AI710" i="12" s="1"/>
  <c r="AD578" i="12"/>
  <c r="AH578" i="12"/>
  <c r="AI578" i="12" s="1"/>
  <c r="AD318" i="12"/>
  <c r="AH318" i="12"/>
  <c r="AI318" i="12" s="1"/>
  <c r="AH1065" i="12"/>
  <c r="AI1065" i="12" s="1"/>
  <c r="AD1065" i="12"/>
  <c r="AD927" i="12"/>
  <c r="AH927" i="12"/>
  <c r="AI927" i="12" s="1"/>
  <c r="AD800" i="12"/>
  <c r="AH800" i="12"/>
  <c r="AI800" i="12" s="1"/>
  <c r="AD666" i="12"/>
  <c r="AH666" i="12"/>
  <c r="AI666" i="12" s="1"/>
  <c r="AD531" i="12"/>
  <c r="AH531" i="12"/>
  <c r="AI531" i="12" s="1"/>
  <c r="AD405" i="12"/>
  <c r="AH405" i="12"/>
  <c r="AI405" i="12" s="1"/>
  <c r="AD267" i="12"/>
  <c r="AH267" i="12"/>
  <c r="AI267" i="12" s="1"/>
  <c r="AH1007" i="12"/>
  <c r="AI1007" i="12" s="1"/>
  <c r="AD1007" i="12"/>
  <c r="AD872" i="12"/>
  <c r="AH872" i="12"/>
  <c r="AI872" i="12" s="1"/>
  <c r="AD743" i="12"/>
  <c r="AH743" i="12"/>
  <c r="AI743" i="12" s="1"/>
  <c r="AD611" i="12"/>
  <c r="AH611" i="12"/>
  <c r="AI611" i="12" s="1"/>
  <c r="AH476" i="12"/>
  <c r="AI476" i="12" s="1"/>
  <c r="AD476" i="12"/>
  <c r="AD350" i="12"/>
  <c r="AH350" i="12"/>
  <c r="AI350" i="12" s="1"/>
  <c r="AH776" i="12"/>
  <c r="AI776" i="12" s="1"/>
  <c r="AD776" i="12"/>
  <c r="AD641" i="12"/>
  <c r="AH641" i="12"/>
  <c r="AI641" i="12" s="1"/>
  <c r="AH509" i="12"/>
  <c r="AI509" i="12" s="1"/>
  <c r="AD509" i="12"/>
  <c r="AD382" i="12"/>
  <c r="AH382" i="12"/>
  <c r="AI382" i="12" s="1"/>
  <c r="AD194" i="12"/>
  <c r="AH194" i="12"/>
  <c r="AI194" i="12" s="1"/>
  <c r="AH860" i="12"/>
  <c r="AI860" i="12" s="1"/>
  <c r="AD860" i="12"/>
  <c r="AD729" i="12"/>
  <c r="AH729" i="12"/>
  <c r="AI729" i="12" s="1"/>
  <c r="AD597" i="12"/>
  <c r="AH597" i="12"/>
  <c r="AI597" i="12" s="1"/>
  <c r="AH465" i="12"/>
  <c r="AI465" i="12" s="1"/>
  <c r="AD465" i="12"/>
  <c r="AD337" i="12"/>
  <c r="AH337" i="12"/>
  <c r="AI337" i="12" s="1"/>
  <c r="AD304" i="12"/>
  <c r="AH304" i="12"/>
  <c r="AI304" i="12" s="1"/>
  <c r="AD181" i="12"/>
  <c r="AH181" i="12"/>
  <c r="AI181" i="12" s="1"/>
  <c r="AD46" i="12"/>
  <c r="AH46" i="12"/>
  <c r="AI46" i="12" s="1"/>
  <c r="AD146" i="12"/>
  <c r="AH146" i="12"/>
  <c r="AI146" i="12" s="1"/>
  <c r="AD16" i="12"/>
  <c r="AH16" i="12"/>
  <c r="AI16" i="12" s="1"/>
  <c r="AH123" i="12"/>
  <c r="AI123" i="12" s="1"/>
  <c r="AD123" i="12"/>
  <c r="AD291" i="12"/>
  <c r="AH291" i="12"/>
  <c r="AI291" i="12" s="1"/>
  <c r="AD33" i="12"/>
  <c r="AH33" i="12"/>
  <c r="AI33" i="12" s="1"/>
  <c r="AD133" i="12"/>
  <c r="AH133" i="12"/>
  <c r="AI133" i="12" s="1"/>
  <c r="AH236" i="12"/>
  <c r="AI236" i="12" s="1"/>
  <c r="AD236" i="12"/>
  <c r="AH109" i="12"/>
  <c r="AI109" i="12" s="1"/>
  <c r="AD109" i="12"/>
  <c r="AD235" i="12"/>
  <c r="AH235" i="12"/>
  <c r="AI235" i="12" s="1"/>
  <c r="AH108" i="12"/>
  <c r="AI108" i="12" s="1"/>
  <c r="AD108" i="12"/>
  <c r="AD222" i="12"/>
  <c r="AH222" i="12"/>
  <c r="AI222" i="12" s="1"/>
  <c r="AD96" i="12"/>
  <c r="AH96" i="12"/>
  <c r="AI96" i="12" s="1"/>
  <c r="AD173" i="12"/>
  <c r="AH173" i="12"/>
  <c r="AI173" i="12" s="1"/>
  <c r="AD183" i="12"/>
  <c r="AH183" i="12"/>
  <c r="AI183" i="12" s="1"/>
  <c r="AD48" i="12"/>
  <c r="AH48" i="12"/>
  <c r="AI48" i="12" s="1"/>
  <c r="AD982" i="12"/>
  <c r="AH982" i="12"/>
  <c r="AI982" i="12" s="1"/>
  <c r="AD1037" i="12"/>
  <c r="AH1037" i="12"/>
  <c r="AI1037" i="12" s="1"/>
  <c r="AH1081" i="12"/>
  <c r="AI1081" i="12" s="1"/>
  <c r="AD1081" i="12"/>
  <c r="AH1350" i="12"/>
  <c r="AI1350" i="12" s="1"/>
  <c r="AD1350" i="12"/>
  <c r="AH1680" i="12"/>
  <c r="AI1680" i="12" s="1"/>
  <c r="AJ1680" i="12" s="1"/>
  <c r="AD1680" i="12"/>
  <c r="AD1536" i="12"/>
  <c r="AH1536" i="12"/>
  <c r="AI1536" i="12" s="1"/>
  <c r="AD1426" i="12"/>
  <c r="AH1426" i="12"/>
  <c r="AI1426" i="12" s="1"/>
  <c r="AD1295" i="12"/>
  <c r="AH1295" i="12"/>
  <c r="AI1295" i="12" s="1"/>
  <c r="AD1168" i="12"/>
  <c r="AH1168" i="12"/>
  <c r="AI1168" i="12" s="1"/>
  <c r="AH1005" i="12"/>
  <c r="AI1005" i="12" s="1"/>
  <c r="AD1005" i="12"/>
  <c r="AD1679" i="12"/>
  <c r="AH1679" i="12"/>
  <c r="AI1679" i="12" s="1"/>
  <c r="AJ1679" i="12" s="1"/>
  <c r="AH1535" i="12"/>
  <c r="AI1535" i="12" s="1"/>
  <c r="AD1535" i="12"/>
  <c r="AD1425" i="12"/>
  <c r="AH1425" i="12"/>
  <c r="AI1425" i="12" s="1"/>
  <c r="AH1167" i="12"/>
  <c r="AI1167" i="12" s="1"/>
  <c r="AD1167" i="12"/>
  <c r="AH1004" i="12"/>
  <c r="AI1004" i="12" s="1"/>
  <c r="AD1004" i="12"/>
  <c r="AH1690" i="12"/>
  <c r="AI1690" i="12" s="1"/>
  <c r="AJ1690" i="12" s="1"/>
  <c r="AD1690" i="12"/>
  <c r="AD1546" i="12"/>
  <c r="AH1546" i="12"/>
  <c r="AI1546" i="12" s="1"/>
  <c r="AD1436" i="12"/>
  <c r="AH1436" i="12"/>
  <c r="AI1436" i="12" s="1"/>
  <c r="AD1302" i="12"/>
  <c r="AH1302" i="12"/>
  <c r="AI1302" i="12" s="1"/>
  <c r="AD1178" i="12"/>
  <c r="AH1178" i="12"/>
  <c r="AI1178" i="12" s="1"/>
  <c r="AD1029" i="12"/>
  <c r="AH1029" i="12"/>
  <c r="AI1029" i="12" s="1"/>
  <c r="AD1701" i="12"/>
  <c r="AH1701" i="12"/>
  <c r="AI1701" i="12" s="1"/>
  <c r="AJ1701" i="12" s="1"/>
  <c r="AH1557" i="12"/>
  <c r="AI1557" i="12" s="1"/>
  <c r="AD1557" i="12"/>
  <c r="AH1446" i="12"/>
  <c r="AI1446" i="12" s="1"/>
  <c r="AD1446" i="12"/>
  <c r="AH1313" i="12"/>
  <c r="AI1313" i="12" s="1"/>
  <c r="AD1313" i="12"/>
  <c r="AH1189" i="12"/>
  <c r="AI1189" i="12" s="1"/>
  <c r="AD1189" i="12"/>
  <c r="AH1053" i="12"/>
  <c r="AI1053" i="12" s="1"/>
  <c r="AD1053" i="12"/>
  <c r="AD1712" i="12"/>
  <c r="AH1712" i="12"/>
  <c r="AI1712" i="12" s="1"/>
  <c r="AJ1712" i="12" s="1"/>
  <c r="AD1568" i="12"/>
  <c r="AH1568" i="12"/>
  <c r="AI1568" i="12" s="1"/>
  <c r="AD1457" i="12"/>
  <c r="AH1457" i="12"/>
  <c r="AI1457" i="12" s="1"/>
  <c r="AD1324" i="12"/>
  <c r="AH1324" i="12"/>
  <c r="AI1324" i="12" s="1"/>
  <c r="AD1200" i="12"/>
  <c r="AH1200" i="12"/>
  <c r="AI1200" i="12" s="1"/>
  <c r="AH1077" i="12"/>
  <c r="AI1077" i="12" s="1"/>
  <c r="AD1077" i="12"/>
  <c r="AH1723" i="12"/>
  <c r="AI1723" i="12" s="1"/>
  <c r="AJ1723" i="12" s="1"/>
  <c r="AD1723" i="12"/>
  <c r="AD1579" i="12"/>
  <c r="AH1579" i="12"/>
  <c r="AI1579" i="12" s="1"/>
  <c r="AD1335" i="12"/>
  <c r="AH1335" i="12"/>
  <c r="AI1335" i="12" s="1"/>
  <c r="AD1211" i="12"/>
  <c r="AH1211" i="12"/>
  <c r="AI1211" i="12" s="1"/>
  <c r="AD1734" i="12"/>
  <c r="AH1734" i="12"/>
  <c r="AI1734" i="12" s="1"/>
  <c r="AJ1734" i="12" s="1"/>
  <c r="AD1590" i="12"/>
  <c r="AH1590" i="12"/>
  <c r="AI1590" i="12" s="1"/>
  <c r="AD1467" i="12"/>
  <c r="AH1467" i="12"/>
  <c r="AI1467" i="12" s="1"/>
  <c r="AD1343" i="12"/>
  <c r="AH1343" i="12"/>
  <c r="AI1343" i="12" s="1"/>
  <c r="AD1222" i="12"/>
  <c r="AH1222" i="12"/>
  <c r="AI1222" i="12" s="1"/>
  <c r="AD1745" i="12"/>
  <c r="AH1745" i="12"/>
  <c r="AI1745" i="12" s="1"/>
  <c r="AJ1745" i="12" s="1"/>
  <c r="AH1601" i="12"/>
  <c r="AI1601" i="12" s="1"/>
  <c r="AD1601" i="12"/>
  <c r="AH1476" i="12"/>
  <c r="AI1476" i="12" s="1"/>
  <c r="AD1476" i="12"/>
  <c r="AD1354" i="12"/>
  <c r="AH1354" i="12"/>
  <c r="AI1354" i="12" s="1"/>
  <c r="AD1233" i="12"/>
  <c r="AH1233" i="12"/>
  <c r="AI1233" i="12" s="1"/>
  <c r="AH626" i="12"/>
  <c r="AI626" i="12" s="1"/>
  <c r="AD626" i="12"/>
  <c r="AD1612" i="12"/>
  <c r="AH1612" i="12"/>
  <c r="AI1612" i="12" s="1"/>
  <c r="AD1486" i="12"/>
  <c r="AH1486" i="12"/>
  <c r="AI1486" i="12" s="1"/>
  <c r="AH1365" i="12"/>
  <c r="AI1365" i="12" s="1"/>
  <c r="AD1365" i="12"/>
  <c r="AD1113" i="12"/>
  <c r="AH1113" i="12"/>
  <c r="AI1113" i="12" s="1"/>
  <c r="AH700" i="12"/>
  <c r="AI700" i="12" s="1"/>
  <c r="AD700" i="12"/>
  <c r="AD1623" i="12"/>
  <c r="AH1623" i="12"/>
  <c r="AI1623" i="12" s="1"/>
  <c r="AD1376" i="12"/>
  <c r="AH1376" i="12"/>
  <c r="AI1376" i="12" s="1"/>
  <c r="AD1246" i="12"/>
  <c r="AH1246" i="12"/>
  <c r="AI1246" i="12" s="1"/>
  <c r="AH1121" i="12"/>
  <c r="AI1121" i="12" s="1"/>
  <c r="AD1121" i="12"/>
  <c r="AD763" i="12"/>
  <c r="AH763" i="12"/>
  <c r="AI763" i="12" s="1"/>
  <c r="AD1634" i="12"/>
  <c r="AH1634" i="12"/>
  <c r="AI1634" i="12" s="1"/>
  <c r="AH1492" i="12"/>
  <c r="AI1492" i="12" s="1"/>
  <c r="AD1492" i="12"/>
  <c r="AH1387" i="12"/>
  <c r="AI1387" i="12" s="1"/>
  <c r="AD1387" i="12"/>
  <c r="AH1255" i="12"/>
  <c r="AI1255" i="12" s="1"/>
  <c r="AD1255" i="12"/>
  <c r="AD1130" i="12"/>
  <c r="AH1130" i="12"/>
  <c r="AI1130" i="12" s="1"/>
  <c r="AH821" i="12"/>
  <c r="AI821" i="12" s="1"/>
  <c r="AD821" i="12"/>
  <c r="AD561" i="12"/>
  <c r="AH561" i="12"/>
  <c r="AI561" i="12" s="1"/>
  <c r="AH435" i="12"/>
  <c r="AI435" i="12" s="1"/>
  <c r="AD435" i="12"/>
  <c r="AH300" i="12"/>
  <c r="AI300" i="12" s="1"/>
  <c r="AD300" i="12"/>
  <c r="AH1094" i="12"/>
  <c r="AI1094" i="12" s="1"/>
  <c r="AD1094" i="12"/>
  <c r="AD969" i="12"/>
  <c r="AH969" i="12"/>
  <c r="AI969" i="12" s="1"/>
  <c r="AD835" i="12"/>
  <c r="AH835" i="12"/>
  <c r="AI835" i="12" s="1"/>
  <c r="AH704" i="12"/>
  <c r="AI704" i="12" s="1"/>
  <c r="AD704" i="12"/>
  <c r="AH572" i="12"/>
  <c r="AI572" i="12" s="1"/>
  <c r="AD572" i="12"/>
  <c r="AH445" i="12"/>
  <c r="AI445" i="12" s="1"/>
  <c r="AD445" i="12"/>
  <c r="AD312" i="12"/>
  <c r="AH312" i="12"/>
  <c r="AI312" i="12" s="1"/>
  <c r="AH1026" i="12"/>
  <c r="AI1026" i="12" s="1"/>
  <c r="AD1026" i="12"/>
  <c r="AD891" i="12"/>
  <c r="AH891" i="12"/>
  <c r="AI891" i="12" s="1"/>
  <c r="AD761" i="12"/>
  <c r="AH761" i="12"/>
  <c r="AI761" i="12" s="1"/>
  <c r="AH494" i="12"/>
  <c r="AI494" i="12" s="1"/>
  <c r="AD494" i="12"/>
  <c r="AH367" i="12"/>
  <c r="AI367" i="12" s="1"/>
  <c r="AD367" i="12"/>
  <c r="AD18" i="12"/>
  <c r="AH18" i="12"/>
  <c r="AI18" i="12" s="1"/>
  <c r="AH845" i="12"/>
  <c r="AI845" i="12" s="1"/>
  <c r="AD845" i="12"/>
  <c r="AH714" i="12"/>
  <c r="AI714" i="12" s="1"/>
  <c r="AD714" i="12"/>
  <c r="AH582" i="12"/>
  <c r="AI582" i="12" s="1"/>
  <c r="AD582" i="12"/>
  <c r="AD451" i="12"/>
  <c r="AH451" i="12"/>
  <c r="AI451" i="12" s="1"/>
  <c r="AD1079" i="12"/>
  <c r="AH1079" i="12"/>
  <c r="AI1079" i="12" s="1"/>
  <c r="AD942" i="12"/>
  <c r="AH942" i="12"/>
  <c r="AI942" i="12" s="1"/>
  <c r="AD680" i="12"/>
  <c r="AH680" i="12"/>
  <c r="AI680" i="12" s="1"/>
  <c r="AD546" i="12"/>
  <c r="AH546" i="12"/>
  <c r="AI546" i="12" s="1"/>
  <c r="AH420" i="12"/>
  <c r="AI420" i="12" s="1"/>
  <c r="AD420" i="12"/>
  <c r="AH285" i="12"/>
  <c r="AI285" i="12" s="1"/>
  <c r="AD285" i="12"/>
  <c r="AH503" i="12"/>
  <c r="AI503" i="12" s="1"/>
  <c r="AD503" i="12"/>
  <c r="AH375" i="12"/>
  <c r="AI375" i="12" s="1"/>
  <c r="AD375" i="12"/>
  <c r="AH114" i="12"/>
  <c r="AI114" i="12" s="1"/>
  <c r="AD114" i="12"/>
  <c r="AD811" i="12"/>
  <c r="AH811" i="12"/>
  <c r="AI811" i="12" s="1"/>
  <c r="AH678" i="12"/>
  <c r="AI678" i="12" s="1"/>
  <c r="AD678" i="12"/>
  <c r="AD545" i="12"/>
  <c r="AH545" i="12"/>
  <c r="AI545" i="12" s="1"/>
  <c r="AD418" i="12"/>
  <c r="AH418" i="12"/>
  <c r="AI418" i="12" s="1"/>
  <c r="AD282" i="12"/>
  <c r="AH282" i="12"/>
  <c r="AI282" i="12" s="1"/>
  <c r="AD1089" i="12"/>
  <c r="AH1089" i="12"/>
  <c r="AI1089" i="12" s="1"/>
  <c r="AD963" i="12"/>
  <c r="AH963" i="12"/>
  <c r="AI963" i="12" s="1"/>
  <c r="AD829" i="12"/>
  <c r="AH829" i="12"/>
  <c r="AI829" i="12" s="1"/>
  <c r="AD698" i="12"/>
  <c r="AH698" i="12"/>
  <c r="AI698" i="12" s="1"/>
  <c r="AD566" i="12"/>
  <c r="AH566" i="12"/>
  <c r="AI566" i="12" s="1"/>
  <c r="AH440" i="12"/>
  <c r="AI440" i="12" s="1"/>
  <c r="AD440" i="12"/>
  <c r="AH306" i="12"/>
  <c r="AI306" i="12" s="1"/>
  <c r="AD306" i="12"/>
  <c r="AH790" i="12"/>
  <c r="AI790" i="12" s="1"/>
  <c r="AD790" i="12"/>
  <c r="AH655" i="12"/>
  <c r="AI655" i="12" s="1"/>
  <c r="AD655" i="12"/>
  <c r="AD394" i="12"/>
  <c r="AH394" i="12"/>
  <c r="AI394" i="12" s="1"/>
  <c r="AH250" i="12"/>
  <c r="AI250" i="12" s="1"/>
  <c r="AD250" i="12"/>
  <c r="AD995" i="12"/>
  <c r="AH995" i="12"/>
  <c r="AI995" i="12" s="1"/>
  <c r="AD862" i="12"/>
  <c r="AH862" i="12"/>
  <c r="AI862" i="12" s="1"/>
  <c r="AD731" i="12"/>
  <c r="AH731" i="12"/>
  <c r="AI731" i="12" s="1"/>
  <c r="AD599" i="12"/>
  <c r="AH599" i="12"/>
  <c r="AI599" i="12" s="1"/>
  <c r="AD467" i="12"/>
  <c r="AH467" i="12"/>
  <c r="AI467" i="12" s="1"/>
  <c r="AD339" i="12"/>
  <c r="AH339" i="12"/>
  <c r="AI339" i="12" s="1"/>
  <c r="AD895" i="12"/>
  <c r="AH895" i="12"/>
  <c r="AI895" i="12" s="1"/>
  <c r="AD765" i="12"/>
  <c r="AH765" i="12"/>
  <c r="AI765" i="12" s="1"/>
  <c r="AH498" i="12"/>
  <c r="AI498" i="12" s="1"/>
  <c r="AD498" i="12"/>
  <c r="AH371" i="12"/>
  <c r="AI371" i="12" s="1"/>
  <c r="AD371" i="12"/>
  <c r="AH58" i="12"/>
  <c r="AI58" i="12" s="1"/>
  <c r="AD58" i="12"/>
  <c r="AH849" i="12"/>
  <c r="AI849" i="12" s="1"/>
  <c r="AD849" i="12"/>
  <c r="AD586" i="12"/>
  <c r="AH586" i="12"/>
  <c r="AI586" i="12" s="1"/>
  <c r="AH455" i="12"/>
  <c r="AI455" i="12" s="1"/>
  <c r="AD455" i="12"/>
  <c r="AD325" i="12"/>
  <c r="AH325" i="12"/>
  <c r="AI325" i="12" s="1"/>
  <c r="AD294" i="12"/>
  <c r="AH294" i="12"/>
  <c r="AI294" i="12" s="1"/>
  <c r="AH170" i="12"/>
  <c r="AI170" i="12" s="1"/>
  <c r="AD170" i="12"/>
  <c r="AD36" i="12"/>
  <c r="AH36" i="12"/>
  <c r="AI36" i="12" s="1"/>
  <c r="AD136" i="12"/>
  <c r="AH136" i="12"/>
  <c r="AI136" i="12" s="1"/>
  <c r="AH239" i="12"/>
  <c r="AI239" i="12" s="1"/>
  <c r="AD239" i="12"/>
  <c r="AD112" i="12"/>
  <c r="AH112" i="12"/>
  <c r="AI112" i="12" s="1"/>
  <c r="AD281" i="12"/>
  <c r="AH281" i="12"/>
  <c r="AI281" i="12" s="1"/>
  <c r="AD156" i="12"/>
  <c r="AH156" i="12"/>
  <c r="AI156" i="12" s="1"/>
  <c r="AD121" i="12"/>
  <c r="AH121" i="12"/>
  <c r="AI121" i="12" s="1"/>
  <c r="AH225" i="12"/>
  <c r="AI225" i="12" s="1"/>
  <c r="AD225" i="12"/>
  <c r="AH98" i="12"/>
  <c r="AI98" i="12" s="1"/>
  <c r="AD98" i="12"/>
  <c r="AH224" i="12"/>
  <c r="AI224" i="12" s="1"/>
  <c r="AD224" i="12"/>
  <c r="AH97" i="12"/>
  <c r="AI97" i="12" s="1"/>
  <c r="AD97" i="12"/>
  <c r="AD223" i="12"/>
  <c r="AH223" i="12"/>
  <c r="AI223" i="12" s="1"/>
  <c r="AD218" i="12"/>
  <c r="AH218" i="12"/>
  <c r="AI218" i="12" s="1"/>
  <c r="AD84" i="12"/>
  <c r="AH84" i="12"/>
  <c r="AI84" i="12" s="1"/>
  <c r="AD162" i="12"/>
  <c r="AH162" i="12"/>
  <c r="AI162" i="12" s="1"/>
  <c r="AD27" i="12"/>
  <c r="AH27" i="12"/>
  <c r="AI27" i="12" s="1"/>
  <c r="AD172" i="12"/>
  <c r="AH172" i="12"/>
  <c r="AI172" i="12" s="1"/>
  <c r="AD38" i="12"/>
  <c r="AH38" i="12"/>
  <c r="AI38" i="12" s="1"/>
  <c r="AH1159" i="12"/>
  <c r="AI1159" i="12" s="1"/>
  <c r="AD1159" i="12"/>
  <c r="AD1181" i="12"/>
  <c r="AH1181" i="12"/>
  <c r="AI1181" i="12" s="1"/>
  <c r="AD1205" i="12"/>
  <c r="AH1205" i="12"/>
  <c r="AI1205" i="12" s="1"/>
  <c r="AD1464" i="12"/>
  <c r="AH1464" i="12"/>
  <c r="AI1464" i="12" s="1"/>
  <c r="AD881" i="12"/>
  <c r="AH881" i="12"/>
  <c r="AI881" i="12" s="1"/>
  <c r="AH1668" i="12"/>
  <c r="AI1668" i="12" s="1"/>
  <c r="AJ1668" i="12" s="1"/>
  <c r="AD1668" i="12"/>
  <c r="AH1524" i="12"/>
  <c r="AI1524" i="12" s="1"/>
  <c r="AD1524" i="12"/>
  <c r="AD1419" i="12"/>
  <c r="AH1419" i="12"/>
  <c r="AI1419" i="12" s="1"/>
  <c r="AD1284" i="12"/>
  <c r="AH1284" i="12"/>
  <c r="AI1284" i="12" s="1"/>
  <c r="AH979" i="12"/>
  <c r="AI979" i="12" s="1"/>
  <c r="AD979" i="12"/>
  <c r="AD1667" i="12"/>
  <c r="AH1667" i="12"/>
  <c r="AI1667" i="12" s="1"/>
  <c r="AJ1667" i="12" s="1"/>
  <c r="AD1523" i="12"/>
  <c r="AH1523" i="12"/>
  <c r="AI1523" i="12" s="1"/>
  <c r="AD1418" i="12"/>
  <c r="AH1418" i="12"/>
  <c r="AI1418" i="12" s="1"/>
  <c r="AH1283" i="12"/>
  <c r="AI1283" i="12" s="1"/>
  <c r="AD1283" i="12"/>
  <c r="AH1158" i="12"/>
  <c r="AI1158" i="12" s="1"/>
  <c r="AD1158" i="12"/>
  <c r="AD977" i="12"/>
  <c r="AH977" i="12"/>
  <c r="AI977" i="12" s="1"/>
  <c r="AH1678" i="12"/>
  <c r="AI1678" i="12" s="1"/>
  <c r="AJ1678" i="12" s="1"/>
  <c r="AD1678" i="12"/>
  <c r="AD1534" i="12"/>
  <c r="AH1534" i="12"/>
  <c r="AI1534" i="12" s="1"/>
  <c r="AD1294" i="12"/>
  <c r="AH1294" i="12"/>
  <c r="AI1294" i="12" s="1"/>
  <c r="AD1166" i="12"/>
  <c r="AH1166" i="12"/>
  <c r="AI1166" i="12" s="1"/>
  <c r="AH1001" i="12"/>
  <c r="AI1001" i="12" s="1"/>
  <c r="AD1001" i="12"/>
  <c r="AD1689" i="12"/>
  <c r="AH1689" i="12"/>
  <c r="AI1689" i="12" s="1"/>
  <c r="AJ1689" i="12" s="1"/>
  <c r="AH1545" i="12"/>
  <c r="AI1545" i="12" s="1"/>
  <c r="AD1545" i="12"/>
  <c r="AH1435" i="12"/>
  <c r="AI1435" i="12" s="1"/>
  <c r="AD1435" i="12"/>
  <c r="AD1301" i="12"/>
  <c r="AH1301" i="12"/>
  <c r="AI1301" i="12" s="1"/>
  <c r="AD1177" i="12"/>
  <c r="AH1177" i="12"/>
  <c r="AI1177" i="12" s="1"/>
  <c r="AD1028" i="12"/>
  <c r="AH1028" i="12"/>
  <c r="AI1028" i="12" s="1"/>
  <c r="AH1700" i="12"/>
  <c r="AI1700" i="12" s="1"/>
  <c r="AJ1700" i="12" s="1"/>
  <c r="AD1700" i="12"/>
  <c r="AD1556" i="12"/>
  <c r="AH1556" i="12"/>
  <c r="AI1556" i="12" s="1"/>
  <c r="AD1445" i="12"/>
  <c r="AH1445" i="12"/>
  <c r="AI1445" i="12" s="1"/>
  <c r="AD1312" i="12"/>
  <c r="AH1312" i="12"/>
  <c r="AI1312" i="12" s="1"/>
  <c r="AD1188" i="12"/>
  <c r="AH1188" i="12"/>
  <c r="AI1188" i="12" s="1"/>
  <c r="AH1052" i="12"/>
  <c r="AI1052" i="12" s="1"/>
  <c r="AD1052" i="12"/>
  <c r="AD1711" i="12"/>
  <c r="AH1711" i="12"/>
  <c r="AI1711" i="12" s="1"/>
  <c r="AJ1711" i="12" s="1"/>
  <c r="AH1567" i="12"/>
  <c r="AI1567" i="12" s="1"/>
  <c r="AD1567" i="12"/>
  <c r="AH1456" i="12"/>
  <c r="AI1456" i="12" s="1"/>
  <c r="AD1456" i="12"/>
  <c r="AD1323" i="12"/>
  <c r="AH1323" i="12"/>
  <c r="AI1323" i="12" s="1"/>
  <c r="AD1199" i="12"/>
  <c r="AH1199" i="12"/>
  <c r="AI1199" i="12" s="1"/>
  <c r="AH1075" i="12"/>
  <c r="AI1075" i="12" s="1"/>
  <c r="AD1075" i="12"/>
  <c r="AD1722" i="12"/>
  <c r="AH1722" i="12"/>
  <c r="AI1722" i="12" s="1"/>
  <c r="AJ1722" i="12" s="1"/>
  <c r="AD1578" i="12"/>
  <c r="AH1578" i="12"/>
  <c r="AI1578" i="12" s="1"/>
  <c r="AD1334" i="12"/>
  <c r="AH1334" i="12"/>
  <c r="AI1334" i="12" s="1"/>
  <c r="AD1210" i="12"/>
  <c r="AH1210" i="12"/>
  <c r="AI1210" i="12" s="1"/>
  <c r="AD1084" i="12"/>
  <c r="AH1084" i="12"/>
  <c r="AI1084" i="12" s="1"/>
  <c r="AH1733" i="12"/>
  <c r="AI1733" i="12" s="1"/>
  <c r="AJ1733" i="12" s="1"/>
  <c r="AD1733" i="12"/>
  <c r="AD1589" i="12"/>
  <c r="AH1589" i="12"/>
  <c r="AI1589" i="12" s="1"/>
  <c r="AD1466" i="12"/>
  <c r="AH1466" i="12"/>
  <c r="AI1466" i="12" s="1"/>
  <c r="AD1342" i="12"/>
  <c r="AH1342" i="12"/>
  <c r="AI1342" i="12" s="1"/>
  <c r="AD1221" i="12"/>
  <c r="AH1221" i="12"/>
  <c r="AI1221" i="12" s="1"/>
  <c r="AD1744" i="12"/>
  <c r="AH1744" i="12"/>
  <c r="AI1744" i="12" s="1"/>
  <c r="AJ1744" i="12" s="1"/>
  <c r="AH1600" i="12"/>
  <c r="AI1600" i="12" s="1"/>
  <c r="AD1600" i="12"/>
  <c r="AD1475" i="12"/>
  <c r="AH1475" i="12"/>
  <c r="AI1475" i="12" s="1"/>
  <c r="AH1353" i="12"/>
  <c r="AI1353" i="12" s="1"/>
  <c r="AD1353" i="12"/>
  <c r="AH1232" i="12"/>
  <c r="AI1232" i="12" s="1"/>
  <c r="AD1232" i="12"/>
  <c r="AH615" i="12"/>
  <c r="AI615" i="12" s="1"/>
  <c r="AD615" i="12"/>
  <c r="AH1611" i="12"/>
  <c r="AI1611" i="12" s="1"/>
  <c r="AD1611" i="12"/>
  <c r="AD1485" i="12"/>
  <c r="AH1485" i="12"/>
  <c r="AI1485" i="12" s="1"/>
  <c r="AD1364" i="12"/>
  <c r="AH1364" i="12"/>
  <c r="AI1364" i="12" s="1"/>
  <c r="AD1112" i="12"/>
  <c r="AH1112" i="12"/>
  <c r="AI1112" i="12" s="1"/>
  <c r="AD694" i="12"/>
  <c r="AH694" i="12"/>
  <c r="AI694" i="12" s="1"/>
  <c r="AD1622" i="12"/>
  <c r="AH1622" i="12"/>
  <c r="AI1622" i="12" s="1"/>
  <c r="AH1375" i="12"/>
  <c r="AI1375" i="12" s="1"/>
  <c r="AD1375" i="12"/>
  <c r="AH1245" i="12"/>
  <c r="AI1245" i="12" s="1"/>
  <c r="AD1245" i="12"/>
  <c r="AH758" i="12"/>
  <c r="AI758" i="12" s="1"/>
  <c r="AD758" i="12"/>
  <c r="AD550" i="12"/>
  <c r="AH550" i="12"/>
  <c r="AI550" i="12" s="1"/>
  <c r="AH424" i="12"/>
  <c r="AI424" i="12" s="1"/>
  <c r="AD424" i="12"/>
  <c r="AH288" i="12"/>
  <c r="AI288" i="12" s="1"/>
  <c r="AD288" i="12"/>
  <c r="AH1085" i="12"/>
  <c r="AI1085" i="12" s="1"/>
  <c r="AD1085" i="12"/>
  <c r="AD957" i="12"/>
  <c r="AH957" i="12"/>
  <c r="AI957" i="12" s="1"/>
  <c r="AH824" i="12"/>
  <c r="AI824" i="12" s="1"/>
  <c r="AD824" i="12"/>
  <c r="AH693" i="12"/>
  <c r="AI693" i="12" s="1"/>
  <c r="AD693" i="12"/>
  <c r="AH560" i="12"/>
  <c r="AI560" i="12" s="1"/>
  <c r="AD560" i="12"/>
  <c r="AH434" i="12"/>
  <c r="AI434" i="12" s="1"/>
  <c r="AD434" i="12"/>
  <c r="AH299" i="12"/>
  <c r="AI299" i="12" s="1"/>
  <c r="AD299" i="12"/>
  <c r="AH1014" i="12"/>
  <c r="AI1014" i="12" s="1"/>
  <c r="AD1014" i="12"/>
  <c r="AH879" i="12"/>
  <c r="AI879" i="12" s="1"/>
  <c r="AD879" i="12"/>
  <c r="AH750" i="12"/>
  <c r="AI750" i="12" s="1"/>
  <c r="AD750" i="12"/>
  <c r="AD618" i="12"/>
  <c r="AH618" i="12"/>
  <c r="AI618" i="12" s="1"/>
  <c r="AD482" i="12"/>
  <c r="AH482" i="12"/>
  <c r="AI482" i="12" s="1"/>
  <c r="AD355" i="12"/>
  <c r="AH355" i="12"/>
  <c r="AI355" i="12" s="1"/>
  <c r="AH967" i="12"/>
  <c r="AI967" i="12" s="1"/>
  <c r="AD967" i="12"/>
  <c r="AH833" i="12"/>
  <c r="AI833" i="12" s="1"/>
  <c r="AD833" i="12"/>
  <c r="AH702" i="12"/>
  <c r="AI702" i="12" s="1"/>
  <c r="AD702" i="12"/>
  <c r="AH570" i="12"/>
  <c r="AI570" i="12" s="1"/>
  <c r="AD570" i="12"/>
  <c r="AH310" i="12"/>
  <c r="AI310" i="12" s="1"/>
  <c r="AD310" i="12"/>
  <c r="AH1069" i="12"/>
  <c r="AI1069" i="12" s="1"/>
  <c r="AD1069" i="12"/>
  <c r="AD931" i="12"/>
  <c r="AH931" i="12"/>
  <c r="AI931" i="12" s="1"/>
  <c r="AD804" i="12"/>
  <c r="AH804" i="12"/>
  <c r="AI804" i="12" s="1"/>
  <c r="AH669" i="12"/>
  <c r="AI669" i="12" s="1"/>
  <c r="AD669" i="12"/>
  <c r="AH535" i="12"/>
  <c r="AI535" i="12" s="1"/>
  <c r="AD535" i="12"/>
  <c r="AH409" i="12"/>
  <c r="AI409" i="12" s="1"/>
  <c r="AD409" i="12"/>
  <c r="AD271" i="12"/>
  <c r="AH271" i="12"/>
  <c r="AI271" i="12" s="1"/>
  <c r="AH491" i="12"/>
  <c r="AI491" i="12" s="1"/>
  <c r="AD491" i="12"/>
  <c r="AH364" i="12"/>
  <c r="AI364" i="12" s="1"/>
  <c r="AD364" i="12"/>
  <c r="AD1067" i="12"/>
  <c r="AH1067" i="12"/>
  <c r="AI1067" i="12" s="1"/>
  <c r="AH929" i="12"/>
  <c r="AI929" i="12" s="1"/>
  <c r="AD929" i="12"/>
  <c r="AD802" i="12"/>
  <c r="AH802" i="12"/>
  <c r="AI802" i="12" s="1"/>
  <c r="AD533" i="12"/>
  <c r="AH533" i="12"/>
  <c r="AI533" i="12" s="1"/>
  <c r="AD407" i="12"/>
  <c r="AH407" i="12"/>
  <c r="AI407" i="12" s="1"/>
  <c r="AD951" i="12"/>
  <c r="AH951" i="12"/>
  <c r="AI951" i="12" s="1"/>
  <c r="AD819" i="12"/>
  <c r="AH819" i="12"/>
  <c r="AI819" i="12" s="1"/>
  <c r="AD554" i="12"/>
  <c r="AH554" i="12"/>
  <c r="AI554" i="12" s="1"/>
  <c r="AH429" i="12"/>
  <c r="AI429" i="12" s="1"/>
  <c r="AD429" i="12"/>
  <c r="AH293" i="12"/>
  <c r="AI293" i="12" s="1"/>
  <c r="AD293" i="12"/>
  <c r="AH1043" i="12"/>
  <c r="AI1043" i="12" s="1"/>
  <c r="AD1043" i="12"/>
  <c r="AD778" i="12"/>
  <c r="AH778" i="12"/>
  <c r="AI778" i="12" s="1"/>
  <c r="AD643" i="12"/>
  <c r="AH643" i="12"/>
  <c r="AI643" i="12" s="1"/>
  <c r="AD511" i="12"/>
  <c r="AH511" i="12"/>
  <c r="AI511" i="12" s="1"/>
  <c r="AD215" i="12"/>
  <c r="AH215" i="12"/>
  <c r="AI215" i="12" s="1"/>
  <c r="AD851" i="12"/>
  <c r="AH851" i="12"/>
  <c r="AI851" i="12" s="1"/>
  <c r="AD719" i="12"/>
  <c r="AH719" i="12"/>
  <c r="AI719" i="12" s="1"/>
  <c r="AD588" i="12"/>
  <c r="AH588" i="12"/>
  <c r="AI588" i="12" s="1"/>
  <c r="AH456" i="12"/>
  <c r="AI456" i="12" s="1"/>
  <c r="AD456" i="12"/>
  <c r="AD328" i="12"/>
  <c r="AH328" i="12"/>
  <c r="AI328" i="12" s="1"/>
  <c r="AD883" i="12"/>
  <c r="AH883" i="12"/>
  <c r="AI883" i="12" s="1"/>
  <c r="AD753" i="12"/>
  <c r="AH753" i="12"/>
  <c r="AI753" i="12" s="1"/>
  <c r="AD622" i="12"/>
  <c r="AH622" i="12"/>
  <c r="AI622" i="12" s="1"/>
  <c r="AH486" i="12"/>
  <c r="AI486" i="12" s="1"/>
  <c r="AD486" i="12"/>
  <c r="AH359" i="12"/>
  <c r="AI359" i="12" s="1"/>
  <c r="AD359" i="12"/>
  <c r="AD971" i="12"/>
  <c r="AH971" i="12"/>
  <c r="AI971" i="12" s="1"/>
  <c r="AD837" i="12"/>
  <c r="AH837" i="12"/>
  <c r="AI837" i="12" s="1"/>
  <c r="AH706" i="12"/>
  <c r="AI706" i="12" s="1"/>
  <c r="AD706" i="12"/>
  <c r="AH574" i="12"/>
  <c r="AI574" i="12" s="1"/>
  <c r="AD574" i="12"/>
  <c r="AD447" i="12"/>
  <c r="AH447" i="12"/>
  <c r="AI447" i="12" s="1"/>
  <c r="AD313" i="12"/>
  <c r="AH313" i="12"/>
  <c r="AI313" i="12" s="1"/>
  <c r="AH284" i="12"/>
  <c r="AI284" i="12" s="1"/>
  <c r="AD284" i="12"/>
  <c r="AD159" i="12"/>
  <c r="AH159" i="12"/>
  <c r="AI159" i="12" s="1"/>
  <c r="AH24" i="12"/>
  <c r="AI24" i="12" s="1"/>
  <c r="AD24" i="12"/>
  <c r="AD124" i="12"/>
  <c r="AH124" i="12"/>
  <c r="AI124" i="12" s="1"/>
  <c r="AH228" i="12"/>
  <c r="AI228" i="12" s="1"/>
  <c r="AD228" i="12"/>
  <c r="AD101" i="12"/>
  <c r="AH101" i="12"/>
  <c r="AI101" i="12" s="1"/>
  <c r="AH270" i="12"/>
  <c r="AI270" i="12" s="1"/>
  <c r="AD270" i="12"/>
  <c r="AH13" i="12"/>
  <c r="AI13" i="12" s="1"/>
  <c r="AD13" i="12"/>
  <c r="AD110" i="12"/>
  <c r="AH110" i="12"/>
  <c r="AI110" i="12" s="1"/>
  <c r="AH220" i="12"/>
  <c r="AI220" i="12" s="1"/>
  <c r="AD220" i="12"/>
  <c r="AH87" i="12"/>
  <c r="AI87" i="12" s="1"/>
  <c r="AD87" i="12"/>
  <c r="AD219" i="12"/>
  <c r="AH219" i="12"/>
  <c r="AI219" i="12" s="1"/>
  <c r="AD86" i="12"/>
  <c r="AH86" i="12"/>
  <c r="AI86" i="12" s="1"/>
  <c r="AH85" i="12"/>
  <c r="AI85" i="12" s="1"/>
  <c r="AD85" i="12"/>
  <c r="AD208" i="12"/>
  <c r="AH208" i="12"/>
  <c r="AI208" i="12" s="1"/>
  <c r="AH72" i="12"/>
  <c r="AI72" i="12" s="1"/>
  <c r="AD72" i="12"/>
  <c r="AD150" i="12"/>
  <c r="AH150" i="12"/>
  <c r="AI150" i="12" s="1"/>
  <c r="AD161" i="12"/>
  <c r="AH161" i="12"/>
  <c r="AI161" i="12" s="1"/>
  <c r="AD26" i="12"/>
  <c r="AH26" i="12"/>
  <c r="AI26" i="12" s="1"/>
  <c r="AH1285" i="12"/>
  <c r="AI1285" i="12" s="1"/>
  <c r="AD1285" i="12"/>
  <c r="AD1305" i="12"/>
  <c r="AH1305" i="12"/>
  <c r="AI1305" i="12" s="1"/>
  <c r="AD1329" i="12"/>
  <c r="AH1329" i="12"/>
  <c r="AI1329" i="12" s="1"/>
  <c r="AD1472" i="12"/>
  <c r="AH1472" i="12"/>
  <c r="AI1472" i="12" s="1"/>
  <c r="AD1141" i="12"/>
  <c r="AH1141" i="12"/>
  <c r="AI1141" i="12" s="1"/>
  <c r="AD1656" i="12"/>
  <c r="AH1656" i="12"/>
  <c r="AI1656" i="12" s="1"/>
  <c r="AJ1656" i="12" s="1"/>
  <c r="AD1512" i="12"/>
  <c r="AH1512" i="12"/>
  <c r="AI1512" i="12" s="1"/>
  <c r="AD1407" i="12"/>
  <c r="AH1407" i="12"/>
  <c r="AI1407" i="12" s="1"/>
  <c r="AD1274" i="12"/>
  <c r="AH1274" i="12"/>
  <c r="AI1274" i="12" s="1"/>
  <c r="AD1150" i="12"/>
  <c r="AH1150" i="12"/>
  <c r="AI1150" i="12" s="1"/>
  <c r="AH935" i="12"/>
  <c r="AI935" i="12" s="1"/>
  <c r="AD935" i="12"/>
  <c r="AD1655" i="12"/>
  <c r="AH1655" i="12"/>
  <c r="AI1655" i="12" s="1"/>
  <c r="AD1511" i="12"/>
  <c r="AH1511" i="12"/>
  <c r="AI1511" i="12" s="1"/>
  <c r="AD1406" i="12"/>
  <c r="AH1406" i="12"/>
  <c r="AI1406" i="12" s="1"/>
  <c r="AH1273" i="12"/>
  <c r="AI1273" i="12" s="1"/>
  <c r="AD1273" i="12"/>
  <c r="AH930" i="12"/>
  <c r="AI930" i="12" s="1"/>
  <c r="AD930" i="12"/>
  <c r="AD1666" i="12"/>
  <c r="AH1666" i="12"/>
  <c r="AI1666" i="12" s="1"/>
  <c r="AJ1666" i="12" s="1"/>
  <c r="AD1522" i="12"/>
  <c r="AH1522" i="12"/>
  <c r="AI1522" i="12" s="1"/>
  <c r="AD1417" i="12"/>
  <c r="AH1417" i="12"/>
  <c r="AI1417" i="12" s="1"/>
  <c r="AD1282" i="12"/>
  <c r="AH1282" i="12"/>
  <c r="AI1282" i="12" s="1"/>
  <c r="AD1157" i="12"/>
  <c r="AH1157" i="12"/>
  <c r="AI1157" i="12" s="1"/>
  <c r="AD972" i="12"/>
  <c r="AH972" i="12"/>
  <c r="AI972" i="12" s="1"/>
  <c r="AD1677" i="12"/>
  <c r="AH1677" i="12"/>
  <c r="AI1677" i="12" s="1"/>
  <c r="AJ1677" i="12" s="1"/>
  <c r="AD1533" i="12"/>
  <c r="AH1533" i="12"/>
  <c r="AI1533" i="12" s="1"/>
  <c r="AD1293" i="12"/>
  <c r="AH1293" i="12"/>
  <c r="AI1293" i="12" s="1"/>
  <c r="AD1165" i="12"/>
  <c r="AH1165" i="12"/>
  <c r="AI1165" i="12" s="1"/>
  <c r="AH999" i="12"/>
  <c r="AI999" i="12" s="1"/>
  <c r="AD999" i="12"/>
  <c r="AH1688" i="12"/>
  <c r="AI1688" i="12" s="1"/>
  <c r="AJ1688" i="12" s="1"/>
  <c r="AD1688" i="12"/>
  <c r="AD1544" i="12"/>
  <c r="AH1544" i="12"/>
  <c r="AI1544" i="12" s="1"/>
  <c r="AD1434" i="12"/>
  <c r="AH1434" i="12"/>
  <c r="AI1434" i="12" s="1"/>
  <c r="AD1300" i="12"/>
  <c r="AH1300" i="12"/>
  <c r="AI1300" i="12" s="1"/>
  <c r="AD1176" i="12"/>
  <c r="AH1176" i="12"/>
  <c r="AI1176" i="12" s="1"/>
  <c r="AH1025" i="12"/>
  <c r="AI1025" i="12" s="1"/>
  <c r="AD1025" i="12"/>
  <c r="AD1699" i="12"/>
  <c r="AH1699" i="12"/>
  <c r="AI1699" i="12" s="1"/>
  <c r="AJ1699" i="12" s="1"/>
  <c r="AH1555" i="12"/>
  <c r="AI1555" i="12" s="1"/>
  <c r="AD1555" i="12"/>
  <c r="AH1444" i="12"/>
  <c r="AI1444" i="12" s="1"/>
  <c r="AD1444" i="12"/>
  <c r="AD1311" i="12"/>
  <c r="AH1311" i="12"/>
  <c r="AI1311" i="12" s="1"/>
  <c r="AD1187" i="12"/>
  <c r="AH1187" i="12"/>
  <c r="AI1187" i="12" s="1"/>
  <c r="AD1051" i="12"/>
  <c r="AH1051" i="12"/>
  <c r="AI1051" i="12" s="1"/>
  <c r="AH1710" i="12"/>
  <c r="AI1710" i="12" s="1"/>
  <c r="AJ1710" i="12" s="1"/>
  <c r="AD1710" i="12"/>
  <c r="AD1566" i="12"/>
  <c r="AH1566" i="12"/>
  <c r="AI1566" i="12" s="1"/>
  <c r="AD1455" i="12"/>
  <c r="AH1455" i="12"/>
  <c r="AI1455" i="12" s="1"/>
  <c r="AD1322" i="12"/>
  <c r="AH1322" i="12"/>
  <c r="AI1322" i="12" s="1"/>
  <c r="AD1198" i="12"/>
  <c r="AH1198" i="12"/>
  <c r="AI1198" i="12" s="1"/>
  <c r="AH1074" i="12"/>
  <c r="AI1074" i="12" s="1"/>
  <c r="AD1074" i="12"/>
  <c r="AH1721" i="12"/>
  <c r="AI1721" i="12" s="1"/>
  <c r="AJ1721" i="12" s="1"/>
  <c r="AD1721" i="12"/>
  <c r="AH1577" i="12"/>
  <c r="AI1577" i="12" s="1"/>
  <c r="AD1577" i="12"/>
  <c r="AH1333" i="12"/>
  <c r="AI1333" i="12" s="1"/>
  <c r="AD1333" i="12"/>
  <c r="AH1209" i="12"/>
  <c r="AI1209" i="12" s="1"/>
  <c r="AD1209" i="12"/>
  <c r="AD1083" i="12"/>
  <c r="AH1083" i="12"/>
  <c r="AI1083" i="12" s="1"/>
  <c r="AD1732" i="12"/>
  <c r="AH1732" i="12"/>
  <c r="AI1732" i="12" s="1"/>
  <c r="AJ1732" i="12" s="1"/>
  <c r="AH1588" i="12"/>
  <c r="AI1588" i="12" s="1"/>
  <c r="AD1588" i="12"/>
  <c r="AH1341" i="12"/>
  <c r="AI1341" i="12" s="1"/>
  <c r="AD1341" i="12"/>
  <c r="AH1220" i="12"/>
  <c r="AI1220" i="12" s="1"/>
  <c r="AD1220" i="12"/>
  <c r="AH1096" i="12"/>
  <c r="AI1096" i="12" s="1"/>
  <c r="AD1096" i="12"/>
  <c r="AD1743" i="12"/>
  <c r="AH1743" i="12"/>
  <c r="AI1743" i="12" s="1"/>
  <c r="AJ1743" i="12" s="1"/>
  <c r="AD1599" i="12"/>
  <c r="AH1599" i="12"/>
  <c r="AI1599" i="12" s="1"/>
  <c r="AD1474" i="12"/>
  <c r="AH1474" i="12"/>
  <c r="AI1474" i="12" s="1"/>
  <c r="AD1352" i="12"/>
  <c r="AH1352" i="12"/>
  <c r="AI1352" i="12" s="1"/>
  <c r="AD1231" i="12"/>
  <c r="AH1231" i="12"/>
  <c r="AI1231" i="12" s="1"/>
  <c r="AH603" i="12"/>
  <c r="AI603" i="12" s="1"/>
  <c r="AD603" i="12"/>
  <c r="AD1610" i="12"/>
  <c r="AH1610" i="12"/>
  <c r="AI1610" i="12" s="1"/>
  <c r="AD1484" i="12"/>
  <c r="AH1484" i="12"/>
  <c r="AI1484" i="12" s="1"/>
  <c r="AH1363" i="12"/>
  <c r="AI1363" i="12" s="1"/>
  <c r="AD1363" i="12"/>
  <c r="AH689" i="12"/>
  <c r="AI689" i="12" s="1"/>
  <c r="AD689" i="12"/>
  <c r="AH539" i="12"/>
  <c r="AI539" i="12" s="1"/>
  <c r="AD539" i="12"/>
  <c r="AD413" i="12"/>
  <c r="AH413" i="12"/>
  <c r="AI413" i="12" s="1"/>
  <c r="AD276" i="12"/>
  <c r="AH276" i="12"/>
  <c r="AI276" i="12" s="1"/>
  <c r="AD945" i="12"/>
  <c r="AH945" i="12"/>
  <c r="AI945" i="12" s="1"/>
  <c r="AD549" i="12"/>
  <c r="AH549" i="12"/>
  <c r="AI549" i="12" s="1"/>
  <c r="AD423" i="12"/>
  <c r="AH423" i="12"/>
  <c r="AI423" i="12" s="1"/>
  <c r="AD287" i="12"/>
  <c r="AH287" i="12"/>
  <c r="AI287" i="12" s="1"/>
  <c r="AD1002" i="12"/>
  <c r="AH1002" i="12"/>
  <c r="AI1002" i="12" s="1"/>
  <c r="AD867" i="12"/>
  <c r="AH867" i="12"/>
  <c r="AI867" i="12" s="1"/>
  <c r="AD738" i="12"/>
  <c r="AH738" i="12"/>
  <c r="AI738" i="12" s="1"/>
  <c r="AD606" i="12"/>
  <c r="AH606" i="12"/>
  <c r="AI606" i="12" s="1"/>
  <c r="AD345" i="12"/>
  <c r="AH345" i="12"/>
  <c r="AI345" i="12" s="1"/>
  <c r="AH955" i="12"/>
  <c r="AI955" i="12" s="1"/>
  <c r="AD955" i="12"/>
  <c r="AH691" i="12"/>
  <c r="AI691" i="12" s="1"/>
  <c r="AD691" i="12"/>
  <c r="AH558" i="12"/>
  <c r="AI558" i="12" s="1"/>
  <c r="AD558" i="12"/>
  <c r="AH433" i="12"/>
  <c r="AI433" i="12" s="1"/>
  <c r="AD433" i="12"/>
  <c r="AH297" i="12"/>
  <c r="AI297" i="12" s="1"/>
  <c r="AD297" i="12"/>
  <c r="AD1058" i="12"/>
  <c r="AH1058" i="12"/>
  <c r="AI1058" i="12" s="1"/>
  <c r="AH920" i="12"/>
  <c r="AI920" i="12" s="1"/>
  <c r="AD920" i="12"/>
  <c r="AD793" i="12"/>
  <c r="AH793" i="12"/>
  <c r="AI793" i="12" s="1"/>
  <c r="AD659" i="12"/>
  <c r="AH659" i="12"/>
  <c r="AI659" i="12" s="1"/>
  <c r="AH523" i="12"/>
  <c r="AI523" i="12" s="1"/>
  <c r="AD523" i="12"/>
  <c r="AH397" i="12"/>
  <c r="AI397" i="12" s="1"/>
  <c r="AD397" i="12"/>
  <c r="AH255" i="12"/>
  <c r="AI255" i="12" s="1"/>
  <c r="AD255" i="12"/>
  <c r="AH479" i="12"/>
  <c r="AI479" i="12" s="1"/>
  <c r="AD479" i="12"/>
  <c r="AH1056" i="12"/>
  <c r="AI1056" i="12" s="1"/>
  <c r="AD1056" i="12"/>
  <c r="AH918" i="12"/>
  <c r="AI918" i="12" s="1"/>
  <c r="AD918" i="12"/>
  <c r="AH657" i="12"/>
  <c r="AI657" i="12" s="1"/>
  <c r="AD657" i="12"/>
  <c r="AH521" i="12"/>
  <c r="AI521" i="12" s="1"/>
  <c r="AD521" i="12"/>
  <c r="AH395" i="12"/>
  <c r="AI395" i="12" s="1"/>
  <c r="AD395" i="12"/>
  <c r="AD1076" i="12"/>
  <c r="AH1076" i="12"/>
  <c r="AI1076" i="12" s="1"/>
  <c r="AD940" i="12"/>
  <c r="AH940" i="12"/>
  <c r="AI940" i="12" s="1"/>
  <c r="AD810" i="12"/>
  <c r="AH810" i="12"/>
  <c r="AI810" i="12" s="1"/>
  <c r="AD677" i="12"/>
  <c r="AH677" i="12"/>
  <c r="AI677" i="12" s="1"/>
  <c r="AD544" i="12"/>
  <c r="AH544" i="12"/>
  <c r="AI544" i="12" s="1"/>
  <c r="AD417" i="12"/>
  <c r="AH417" i="12"/>
  <c r="AI417" i="12" s="1"/>
  <c r="AH280" i="12"/>
  <c r="AI280" i="12" s="1"/>
  <c r="AD280" i="12"/>
  <c r="AD1032" i="12"/>
  <c r="AH1032" i="12"/>
  <c r="AI1032" i="12" s="1"/>
  <c r="AD897" i="12"/>
  <c r="AH897" i="12"/>
  <c r="AI897" i="12" s="1"/>
  <c r="AH766" i="12"/>
  <c r="AI766" i="12" s="1"/>
  <c r="AD766" i="12"/>
  <c r="AH631" i="12"/>
  <c r="AI631" i="12" s="1"/>
  <c r="AD631" i="12"/>
  <c r="AD500" i="12"/>
  <c r="AH500" i="12"/>
  <c r="AI500" i="12" s="1"/>
  <c r="AD373" i="12"/>
  <c r="AH373" i="12"/>
  <c r="AI373" i="12" s="1"/>
  <c r="AD81" i="12"/>
  <c r="AH81" i="12"/>
  <c r="AI81" i="12" s="1"/>
  <c r="AH973" i="12"/>
  <c r="AI973" i="12" s="1"/>
  <c r="AD973" i="12"/>
  <c r="AD839" i="12"/>
  <c r="AH839" i="12"/>
  <c r="AI839" i="12" s="1"/>
  <c r="AD708" i="12"/>
  <c r="AH708" i="12"/>
  <c r="AI708" i="12" s="1"/>
  <c r="AD576" i="12"/>
  <c r="AH576" i="12"/>
  <c r="AI576" i="12" s="1"/>
  <c r="AD448" i="12"/>
  <c r="AH448" i="12"/>
  <c r="AI448" i="12" s="1"/>
  <c r="AD316" i="12"/>
  <c r="AH316" i="12"/>
  <c r="AI316" i="12" s="1"/>
  <c r="AH871" i="12"/>
  <c r="AI871" i="12" s="1"/>
  <c r="AD871" i="12"/>
  <c r="AH742" i="12"/>
  <c r="AI742" i="12" s="1"/>
  <c r="AD742" i="12"/>
  <c r="AD610" i="12"/>
  <c r="AH610" i="12"/>
  <c r="AI610" i="12" s="1"/>
  <c r="AH475" i="12"/>
  <c r="AI475" i="12" s="1"/>
  <c r="AD475" i="12"/>
  <c r="AH349" i="12"/>
  <c r="AI349" i="12" s="1"/>
  <c r="AD349" i="12"/>
  <c r="AD959" i="12"/>
  <c r="AH959" i="12"/>
  <c r="AI959" i="12" s="1"/>
  <c r="AD695" i="12"/>
  <c r="AH695" i="12"/>
  <c r="AI695" i="12" s="1"/>
  <c r="AD562" i="12"/>
  <c r="AH562" i="12"/>
  <c r="AI562" i="12" s="1"/>
  <c r="AH436" i="12"/>
  <c r="AI436" i="12" s="1"/>
  <c r="AD436" i="12"/>
  <c r="AH301" i="12"/>
  <c r="AI301" i="12" s="1"/>
  <c r="AD301" i="12"/>
  <c r="AH273" i="12"/>
  <c r="AI273" i="12" s="1"/>
  <c r="AD273" i="12"/>
  <c r="AD147" i="12"/>
  <c r="AH147" i="12"/>
  <c r="AI147" i="12" s="1"/>
  <c r="AD17" i="12"/>
  <c r="AH17" i="12"/>
  <c r="AI17" i="12" s="1"/>
  <c r="AH113" i="12"/>
  <c r="AI113" i="12" s="1"/>
  <c r="AD113" i="12"/>
  <c r="AH90" i="12"/>
  <c r="AI90" i="12" s="1"/>
  <c r="AD90" i="12"/>
  <c r="AH260" i="12"/>
  <c r="AI260" i="12" s="1"/>
  <c r="AD260" i="12"/>
  <c r="AD134" i="12"/>
  <c r="AH134" i="12"/>
  <c r="AI134" i="12" s="1"/>
  <c r="AH226" i="12"/>
  <c r="AI226" i="12" s="1"/>
  <c r="AD226" i="12"/>
  <c r="AD99" i="12"/>
  <c r="AH99" i="12"/>
  <c r="AI99" i="12" s="1"/>
  <c r="AH210" i="12"/>
  <c r="AI210" i="12" s="1"/>
  <c r="AD210" i="12"/>
  <c r="AH75" i="12"/>
  <c r="AI75" i="12" s="1"/>
  <c r="AD75" i="12"/>
  <c r="AD74" i="12"/>
  <c r="AH74" i="12"/>
  <c r="AI74" i="12" s="1"/>
  <c r="AH209" i="12"/>
  <c r="AI209" i="12" s="1"/>
  <c r="AD209" i="12"/>
  <c r="AD73" i="12"/>
  <c r="AH73" i="12"/>
  <c r="AI73" i="12" s="1"/>
  <c r="AH61" i="12"/>
  <c r="AI61" i="12" s="1"/>
  <c r="AD61" i="12"/>
  <c r="AD139" i="12"/>
  <c r="AH139" i="12"/>
  <c r="AI139" i="12" s="1"/>
  <c r="AD6" i="12"/>
  <c r="AH6" i="12"/>
  <c r="AI6" i="12" s="1"/>
  <c r="AD149" i="12"/>
  <c r="AH149" i="12"/>
  <c r="AI149" i="12" s="1"/>
  <c r="AD1420" i="12"/>
  <c r="AH1420" i="12"/>
  <c r="AI1420" i="12" s="1"/>
  <c r="AD1439" i="12"/>
  <c r="AH1439" i="12"/>
  <c r="AI1439" i="12" s="1"/>
  <c r="AH1462" i="12"/>
  <c r="AI1462" i="12" s="1"/>
  <c r="AD1462" i="12"/>
  <c r="AD1374" i="12"/>
  <c r="AH1374" i="12"/>
  <c r="AI1374" i="12" s="1"/>
  <c r="AH1396" i="12"/>
  <c r="AI1396" i="12" s="1"/>
  <c r="AD1396" i="12"/>
  <c r="AH1632" i="12"/>
  <c r="AI1632" i="12" s="1"/>
  <c r="AD1632" i="12"/>
  <c r="AD1253" i="12"/>
  <c r="AH1253" i="12"/>
  <c r="AI1253" i="12" s="1"/>
  <c r="AH1129" i="12"/>
  <c r="AI1129" i="12" s="1"/>
  <c r="AD1129" i="12"/>
  <c r="AH812" i="12"/>
  <c r="AI812" i="12" s="1"/>
  <c r="AD812" i="12"/>
  <c r="AD1631" i="12"/>
  <c r="AH1631" i="12"/>
  <c r="AI1631" i="12" s="1"/>
  <c r="AH1252" i="12"/>
  <c r="AI1252" i="12" s="1"/>
  <c r="AD1252" i="12"/>
  <c r="AD1128" i="12"/>
  <c r="AH1128" i="12"/>
  <c r="AI1128" i="12" s="1"/>
  <c r="AH807" i="12"/>
  <c r="AI807" i="12" s="1"/>
  <c r="AD807" i="12"/>
  <c r="AD1642" i="12"/>
  <c r="AH1642" i="12"/>
  <c r="AI1642" i="12" s="1"/>
  <c r="AD1499" i="12"/>
  <c r="AH1499" i="12"/>
  <c r="AI1499" i="12" s="1"/>
  <c r="AD1393" i="12"/>
  <c r="AH1393" i="12"/>
  <c r="AI1393" i="12" s="1"/>
  <c r="AD1262" i="12"/>
  <c r="AH1262" i="12"/>
  <c r="AI1262" i="12" s="1"/>
  <c r="AD1138" i="12"/>
  <c r="AH1138" i="12"/>
  <c r="AI1138" i="12" s="1"/>
  <c r="AH864" i="12"/>
  <c r="AI864" i="12" s="1"/>
  <c r="AD864" i="12"/>
  <c r="AH1653" i="12"/>
  <c r="AI1653" i="12" s="1"/>
  <c r="AD1653" i="12"/>
  <c r="AD1509" i="12"/>
  <c r="AH1509" i="12"/>
  <c r="AI1509" i="12" s="1"/>
  <c r="AD1404" i="12"/>
  <c r="AH1404" i="12"/>
  <c r="AI1404" i="12" s="1"/>
  <c r="AD1149" i="12"/>
  <c r="AH1149" i="12"/>
  <c r="AI1149" i="12" s="1"/>
  <c r="AD1664" i="12"/>
  <c r="AH1664" i="12"/>
  <c r="AI1664" i="12" s="1"/>
  <c r="AJ1664" i="12" s="1"/>
  <c r="AD1520" i="12"/>
  <c r="AH1520" i="12"/>
  <c r="AI1520" i="12" s="1"/>
  <c r="AD1415" i="12"/>
  <c r="AH1415" i="12"/>
  <c r="AI1415" i="12" s="1"/>
  <c r="AD1280" i="12"/>
  <c r="AH1280" i="12"/>
  <c r="AI1280" i="12" s="1"/>
  <c r="AD1155" i="12"/>
  <c r="AH1155" i="12"/>
  <c r="AI1155" i="12" s="1"/>
  <c r="AD965" i="12"/>
  <c r="AH965" i="12"/>
  <c r="AI965" i="12" s="1"/>
  <c r="AD1675" i="12"/>
  <c r="AH1675" i="12"/>
  <c r="AI1675" i="12" s="1"/>
  <c r="AJ1675" i="12" s="1"/>
  <c r="AD1531" i="12"/>
  <c r="AH1531" i="12"/>
  <c r="AI1531" i="12" s="1"/>
  <c r="AD1291" i="12"/>
  <c r="AH1291" i="12"/>
  <c r="AI1291" i="12" s="1"/>
  <c r="AH993" i="12"/>
  <c r="AI993" i="12" s="1"/>
  <c r="AD993" i="12"/>
  <c r="AD1686" i="12"/>
  <c r="AH1686" i="12"/>
  <c r="AI1686" i="12" s="1"/>
  <c r="AJ1686" i="12" s="1"/>
  <c r="AD1542" i="12"/>
  <c r="AH1542" i="12"/>
  <c r="AI1542" i="12" s="1"/>
  <c r="AD1432" i="12"/>
  <c r="AH1432" i="12"/>
  <c r="AI1432" i="12" s="1"/>
  <c r="AD1299" i="12"/>
  <c r="AH1299" i="12"/>
  <c r="AI1299" i="12" s="1"/>
  <c r="AD1174" i="12"/>
  <c r="AH1174" i="12"/>
  <c r="AI1174" i="12" s="1"/>
  <c r="AD1018" i="12"/>
  <c r="AH1018" i="12"/>
  <c r="AI1018" i="12" s="1"/>
  <c r="AD1697" i="12"/>
  <c r="AH1697" i="12"/>
  <c r="AI1697" i="12" s="1"/>
  <c r="AJ1697" i="12" s="1"/>
  <c r="AD1553" i="12"/>
  <c r="AH1553" i="12"/>
  <c r="AI1553" i="12" s="1"/>
  <c r="AD1442" i="12"/>
  <c r="AH1442" i="12"/>
  <c r="AI1442" i="12" s="1"/>
  <c r="AD1309" i="12"/>
  <c r="AH1309" i="12"/>
  <c r="AI1309" i="12" s="1"/>
  <c r="AD1185" i="12"/>
  <c r="AH1185" i="12"/>
  <c r="AI1185" i="12" s="1"/>
  <c r="AD1046" i="12"/>
  <c r="AH1046" i="12"/>
  <c r="AI1046" i="12" s="1"/>
  <c r="AH1708" i="12"/>
  <c r="AI1708" i="12" s="1"/>
  <c r="AJ1708" i="12" s="1"/>
  <c r="AD1708" i="12"/>
  <c r="AH1564" i="12"/>
  <c r="AI1564" i="12" s="1"/>
  <c r="AD1564" i="12"/>
  <c r="AH1453" i="12"/>
  <c r="AI1453" i="12" s="1"/>
  <c r="AD1453" i="12"/>
  <c r="AH1320" i="12"/>
  <c r="AI1320" i="12" s="1"/>
  <c r="AD1320" i="12"/>
  <c r="AH1196" i="12"/>
  <c r="AI1196" i="12" s="1"/>
  <c r="AD1196" i="12"/>
  <c r="AD1070" i="12"/>
  <c r="AH1070" i="12"/>
  <c r="AI1070" i="12" s="1"/>
  <c r="AD1719" i="12"/>
  <c r="AH1719" i="12"/>
  <c r="AI1719" i="12" s="1"/>
  <c r="AJ1719" i="12" s="1"/>
  <c r="AH1575" i="12"/>
  <c r="AI1575" i="12" s="1"/>
  <c r="AD1575" i="12"/>
  <c r="AD1331" i="12"/>
  <c r="AH1331" i="12"/>
  <c r="AI1331" i="12" s="1"/>
  <c r="AD1207" i="12"/>
  <c r="AH1207" i="12"/>
  <c r="AI1207" i="12" s="1"/>
  <c r="AD1730" i="12"/>
  <c r="AH1730" i="12"/>
  <c r="AI1730" i="12" s="1"/>
  <c r="AJ1730" i="12" s="1"/>
  <c r="AH1586" i="12"/>
  <c r="AI1586" i="12" s="1"/>
  <c r="AD1586" i="12"/>
  <c r="AD1465" i="12"/>
  <c r="AH1465" i="12"/>
  <c r="AI1465" i="12" s="1"/>
  <c r="AH1340" i="12"/>
  <c r="AI1340" i="12" s="1"/>
  <c r="AD1340" i="12"/>
  <c r="AH1218" i="12"/>
  <c r="AI1218" i="12" s="1"/>
  <c r="AD1218" i="12"/>
  <c r="AD651" i="12"/>
  <c r="AH651" i="12"/>
  <c r="AI651" i="12" s="1"/>
  <c r="AD519" i="12"/>
  <c r="AH519" i="12"/>
  <c r="AI519" i="12" s="1"/>
  <c r="AH390" i="12"/>
  <c r="AI390" i="12" s="1"/>
  <c r="AD390" i="12"/>
  <c r="AD242" i="12"/>
  <c r="AH242" i="12"/>
  <c r="AI242" i="12" s="1"/>
  <c r="AD1061" i="12"/>
  <c r="AH1061" i="12"/>
  <c r="AI1061" i="12" s="1"/>
  <c r="AH923" i="12"/>
  <c r="AI923" i="12" s="1"/>
  <c r="AD923" i="12"/>
  <c r="AD796" i="12"/>
  <c r="AH796" i="12"/>
  <c r="AI796" i="12" s="1"/>
  <c r="AD662" i="12"/>
  <c r="AH662" i="12"/>
  <c r="AI662" i="12" s="1"/>
  <c r="AD526" i="12"/>
  <c r="AH526" i="12"/>
  <c r="AI526" i="12" s="1"/>
  <c r="AD400" i="12"/>
  <c r="AH400" i="12"/>
  <c r="AI400" i="12" s="1"/>
  <c r="AD980" i="12"/>
  <c r="AH980" i="12"/>
  <c r="AI980" i="12" s="1"/>
  <c r="AH846" i="12"/>
  <c r="AI846" i="12" s="1"/>
  <c r="AD846" i="12"/>
  <c r="AH715" i="12"/>
  <c r="AI715" i="12" s="1"/>
  <c r="AD715" i="12"/>
  <c r="AD583" i="12"/>
  <c r="AH583" i="12"/>
  <c r="AI583" i="12" s="1"/>
  <c r="AH452" i="12"/>
  <c r="AI452" i="12" s="1"/>
  <c r="AD452" i="12"/>
  <c r="AH322" i="12"/>
  <c r="AI322" i="12" s="1"/>
  <c r="AD322" i="12"/>
  <c r="AH932" i="12"/>
  <c r="AI932" i="12" s="1"/>
  <c r="AD932" i="12"/>
  <c r="AH670" i="12"/>
  <c r="AI670" i="12" s="1"/>
  <c r="AD670" i="12"/>
  <c r="AH536" i="12"/>
  <c r="AI536" i="12" s="1"/>
  <c r="AD536" i="12"/>
  <c r="AD410" i="12"/>
  <c r="AH410" i="12"/>
  <c r="AI410" i="12" s="1"/>
  <c r="AD272" i="12"/>
  <c r="AH272" i="12"/>
  <c r="AI272" i="12" s="1"/>
  <c r="AH1036" i="12"/>
  <c r="AI1036" i="12" s="1"/>
  <c r="AD1036" i="12"/>
  <c r="AH901" i="12"/>
  <c r="AI901" i="12" s="1"/>
  <c r="AD901" i="12"/>
  <c r="AD770" i="12"/>
  <c r="AH770" i="12"/>
  <c r="AI770" i="12" s="1"/>
  <c r="AH635" i="12"/>
  <c r="AI635" i="12" s="1"/>
  <c r="AD635" i="12"/>
  <c r="AH504" i="12"/>
  <c r="AI504" i="12" s="1"/>
  <c r="AD504" i="12"/>
  <c r="AH376" i="12"/>
  <c r="AI376" i="12" s="1"/>
  <c r="AD376" i="12"/>
  <c r="AD126" i="12"/>
  <c r="AH126" i="12"/>
  <c r="AI126" i="12" s="1"/>
  <c r="AD331" i="12"/>
  <c r="AH331" i="12"/>
  <c r="AI331" i="12" s="1"/>
  <c r="AD1034" i="12"/>
  <c r="AH1034" i="12"/>
  <c r="AI1034" i="12" s="1"/>
  <c r="AD899" i="12"/>
  <c r="AH899" i="12"/>
  <c r="AI899" i="12" s="1"/>
  <c r="AD768" i="12"/>
  <c r="AH768" i="12"/>
  <c r="AI768" i="12" s="1"/>
  <c r="AD633" i="12"/>
  <c r="AH633" i="12"/>
  <c r="AI633" i="12" s="1"/>
  <c r="AH502" i="12"/>
  <c r="AI502" i="12" s="1"/>
  <c r="AD502" i="12"/>
  <c r="AH104" i="12"/>
  <c r="AI104" i="12" s="1"/>
  <c r="AD104" i="12"/>
  <c r="AD1055" i="12"/>
  <c r="AH1055" i="12"/>
  <c r="AI1055" i="12" s="1"/>
  <c r="AD791" i="12"/>
  <c r="AH791" i="12"/>
  <c r="AI791" i="12" s="1"/>
  <c r="AD656" i="12"/>
  <c r="AH656" i="12"/>
  <c r="AI656" i="12" s="1"/>
  <c r="AH251" i="12"/>
  <c r="AI251" i="12" s="1"/>
  <c r="AD251" i="12"/>
  <c r="AD1008" i="12"/>
  <c r="AH1008" i="12"/>
  <c r="AI1008" i="12" s="1"/>
  <c r="AD873" i="12"/>
  <c r="AH873" i="12"/>
  <c r="AI873" i="12" s="1"/>
  <c r="AD744" i="12"/>
  <c r="AH744" i="12"/>
  <c r="AI744" i="12" s="1"/>
  <c r="AD612" i="12"/>
  <c r="AH612" i="12"/>
  <c r="AI612" i="12" s="1"/>
  <c r="AD477" i="12"/>
  <c r="AH477" i="12"/>
  <c r="AI477" i="12" s="1"/>
  <c r="AD949" i="12"/>
  <c r="AH949" i="12"/>
  <c r="AI949" i="12" s="1"/>
  <c r="AD817" i="12"/>
  <c r="AH817" i="12"/>
  <c r="AI817" i="12" s="1"/>
  <c r="AD686" i="12"/>
  <c r="AH686" i="12"/>
  <c r="AI686" i="12" s="1"/>
  <c r="AH427" i="12"/>
  <c r="AI427" i="12" s="1"/>
  <c r="AD427" i="12"/>
  <c r="AD850" i="12"/>
  <c r="AH850" i="12"/>
  <c r="AI850" i="12" s="1"/>
  <c r="AD718" i="12"/>
  <c r="AH718" i="12"/>
  <c r="AI718" i="12" s="1"/>
  <c r="AD587" i="12"/>
  <c r="AH587" i="12"/>
  <c r="AI587" i="12" s="1"/>
  <c r="AD327" i="12"/>
  <c r="AH327" i="12"/>
  <c r="AI327" i="12" s="1"/>
  <c r="AD936" i="12"/>
  <c r="AH936" i="12"/>
  <c r="AI936" i="12" s="1"/>
  <c r="AH674" i="12"/>
  <c r="AI674" i="12" s="1"/>
  <c r="AD674" i="12"/>
  <c r="AH540" i="12"/>
  <c r="AI540" i="12" s="1"/>
  <c r="AD540" i="12"/>
  <c r="AD277" i="12"/>
  <c r="AH277" i="12"/>
  <c r="AI277" i="12" s="1"/>
  <c r="AH252" i="12"/>
  <c r="AI252" i="12" s="1"/>
  <c r="AD252" i="12"/>
  <c r="AD125" i="12"/>
  <c r="AH125" i="12"/>
  <c r="AI125" i="12" s="1"/>
  <c r="AD91" i="12"/>
  <c r="AH91" i="12"/>
  <c r="AI91" i="12" s="1"/>
  <c r="AD202" i="12"/>
  <c r="AH202" i="12"/>
  <c r="AI202" i="12" s="1"/>
  <c r="AD67" i="12"/>
  <c r="AH67" i="12"/>
  <c r="AI67" i="12" s="1"/>
  <c r="AH238" i="12"/>
  <c r="AI238" i="12" s="1"/>
  <c r="AD238" i="12"/>
  <c r="AH111" i="12"/>
  <c r="AI111" i="12" s="1"/>
  <c r="AD111" i="12"/>
  <c r="AH211" i="12"/>
  <c r="AI211" i="12" s="1"/>
  <c r="AD211" i="12"/>
  <c r="AH76" i="12"/>
  <c r="AI76" i="12" s="1"/>
  <c r="AD76" i="12"/>
  <c r="AH188" i="12"/>
  <c r="AI188" i="12" s="1"/>
  <c r="AD188" i="12"/>
  <c r="AH52" i="12"/>
  <c r="AI52" i="12" s="1"/>
  <c r="AD52" i="12"/>
  <c r="AD187" i="12"/>
  <c r="AH187" i="12"/>
  <c r="AI187" i="12" s="1"/>
  <c r="AD51" i="12"/>
  <c r="AH51" i="12"/>
  <c r="AI51" i="12" s="1"/>
  <c r="AD186" i="12"/>
  <c r="AH186" i="12"/>
  <c r="AI186" i="12" s="1"/>
  <c r="AD50" i="12"/>
  <c r="AH50" i="12"/>
  <c r="AI50" i="12" s="1"/>
  <c r="AH174" i="12"/>
  <c r="AI174" i="12" s="1"/>
  <c r="AD174" i="12"/>
  <c r="AD116" i="12"/>
  <c r="AH116" i="12"/>
  <c r="AI116" i="12" s="1"/>
  <c r="AH253" i="12"/>
  <c r="AI253" i="12" s="1"/>
  <c r="AD253" i="12"/>
  <c r="AD127" i="12"/>
  <c r="AH127" i="12"/>
  <c r="AI127" i="12" s="1"/>
  <c r="AD9" i="12"/>
  <c r="AH9" i="12"/>
  <c r="AI9" i="12" s="1"/>
  <c r="AD1501" i="12"/>
  <c r="AH1501" i="12"/>
  <c r="AI1501" i="12" s="1"/>
  <c r="AH1620" i="12"/>
  <c r="AI1620" i="12" s="1"/>
  <c r="AD1620" i="12"/>
  <c r="AD1373" i="12"/>
  <c r="AH1373" i="12"/>
  <c r="AI1373" i="12" s="1"/>
  <c r="AD1243" i="12"/>
  <c r="AH1243" i="12"/>
  <c r="AI1243" i="12" s="1"/>
  <c r="AD1119" i="12"/>
  <c r="AH1119" i="12"/>
  <c r="AI1119" i="12" s="1"/>
  <c r="AH747" i="12"/>
  <c r="AI747" i="12" s="1"/>
  <c r="AD747" i="12"/>
  <c r="AH1619" i="12"/>
  <c r="AI1619" i="12" s="1"/>
  <c r="AD1619" i="12"/>
  <c r="AH1372" i="12"/>
  <c r="AI1372" i="12" s="1"/>
  <c r="AD1372" i="12"/>
  <c r="AH1242" i="12"/>
  <c r="AI1242" i="12" s="1"/>
  <c r="AD1242" i="12"/>
  <c r="AH740" i="12"/>
  <c r="AI740" i="12" s="1"/>
  <c r="AD740" i="12"/>
  <c r="AD1630" i="12"/>
  <c r="AH1630" i="12"/>
  <c r="AI1630" i="12" s="1"/>
  <c r="AD1383" i="12"/>
  <c r="AH1383" i="12"/>
  <c r="AI1383" i="12" s="1"/>
  <c r="AD1127" i="12"/>
  <c r="AH1127" i="12"/>
  <c r="AI1127" i="12" s="1"/>
  <c r="AH803" i="12"/>
  <c r="AI803" i="12" s="1"/>
  <c r="AD803" i="12"/>
  <c r="AD1641" i="12"/>
  <c r="AH1641" i="12"/>
  <c r="AI1641" i="12" s="1"/>
  <c r="AD1261" i="12"/>
  <c r="AH1261" i="12"/>
  <c r="AI1261" i="12" s="1"/>
  <c r="AD1137" i="12"/>
  <c r="AH1137" i="12"/>
  <c r="AI1137" i="12" s="1"/>
  <c r="AD859" i="12"/>
  <c r="AH859" i="12"/>
  <c r="AI859" i="12" s="1"/>
  <c r="AD1652" i="12"/>
  <c r="AH1652" i="12"/>
  <c r="AI1652" i="12" s="1"/>
  <c r="AH1508" i="12"/>
  <c r="AI1508" i="12" s="1"/>
  <c r="AD1508" i="12"/>
  <c r="AD1403" i="12"/>
  <c r="AH1403" i="12"/>
  <c r="AI1403" i="12" s="1"/>
  <c r="AD1148" i="12"/>
  <c r="AH1148" i="12"/>
  <c r="AI1148" i="12" s="1"/>
  <c r="AD919" i="12"/>
  <c r="AH919" i="12"/>
  <c r="AI919" i="12" s="1"/>
  <c r="AH1663" i="12"/>
  <c r="AI1663" i="12" s="1"/>
  <c r="AJ1663" i="12" s="1"/>
  <c r="AD1663" i="12"/>
  <c r="AH1519" i="12"/>
  <c r="AI1519" i="12" s="1"/>
  <c r="AD1519" i="12"/>
  <c r="AH1414" i="12"/>
  <c r="AI1414" i="12" s="1"/>
  <c r="AD1414" i="12"/>
  <c r="AD1279" i="12"/>
  <c r="AH1279" i="12"/>
  <c r="AI1279" i="12" s="1"/>
  <c r="AD1154" i="12"/>
  <c r="AH1154" i="12"/>
  <c r="AI1154" i="12" s="1"/>
  <c r="AD960" i="12"/>
  <c r="AH960" i="12"/>
  <c r="AI960" i="12" s="1"/>
  <c r="AD1674" i="12"/>
  <c r="AH1674" i="12"/>
  <c r="AI1674" i="12" s="1"/>
  <c r="AJ1674" i="12" s="1"/>
  <c r="AH1530" i="12"/>
  <c r="AI1530" i="12" s="1"/>
  <c r="AD1530" i="12"/>
  <c r="AD1290" i="12"/>
  <c r="AH1290" i="12"/>
  <c r="AI1290" i="12" s="1"/>
  <c r="AD1163" i="12"/>
  <c r="AH1163" i="12"/>
  <c r="AI1163" i="12" s="1"/>
  <c r="AH992" i="12"/>
  <c r="AI992" i="12" s="1"/>
  <c r="AD992" i="12"/>
  <c r="AH1685" i="12"/>
  <c r="AI1685" i="12" s="1"/>
  <c r="AJ1685" i="12" s="1"/>
  <c r="AD1685" i="12"/>
  <c r="AD1541" i="12"/>
  <c r="AH1541" i="12"/>
  <c r="AI1541" i="12" s="1"/>
  <c r="AD1431" i="12"/>
  <c r="AH1431" i="12"/>
  <c r="AI1431" i="12" s="1"/>
  <c r="AH1173" i="12"/>
  <c r="AI1173" i="12" s="1"/>
  <c r="AD1173" i="12"/>
  <c r="AH1017" i="12"/>
  <c r="AI1017" i="12" s="1"/>
  <c r="AD1017" i="12"/>
  <c r="AD1696" i="12"/>
  <c r="AH1696" i="12"/>
  <c r="AI1696" i="12" s="1"/>
  <c r="AJ1696" i="12" s="1"/>
  <c r="AD1552" i="12"/>
  <c r="AH1552" i="12"/>
  <c r="AI1552" i="12" s="1"/>
  <c r="AH1441" i="12"/>
  <c r="AI1441" i="12" s="1"/>
  <c r="AD1441" i="12"/>
  <c r="AH1308" i="12"/>
  <c r="AI1308" i="12" s="1"/>
  <c r="AD1308" i="12"/>
  <c r="AH1184" i="12"/>
  <c r="AI1184" i="12" s="1"/>
  <c r="AD1184" i="12"/>
  <c r="AH1041" i="12"/>
  <c r="AI1041" i="12" s="1"/>
  <c r="AD1041" i="12"/>
  <c r="AD1707" i="12"/>
  <c r="AH1707" i="12"/>
  <c r="AI1707" i="12" s="1"/>
  <c r="AJ1707" i="12" s="1"/>
  <c r="AD1563" i="12"/>
  <c r="AH1563" i="12"/>
  <c r="AI1563" i="12" s="1"/>
  <c r="AD1452" i="12"/>
  <c r="AH1452" i="12"/>
  <c r="AI1452" i="12" s="1"/>
  <c r="AD1319" i="12"/>
  <c r="AH1319" i="12"/>
  <c r="AI1319" i="12" s="1"/>
  <c r="AD1195" i="12"/>
  <c r="AH1195" i="12"/>
  <c r="AI1195" i="12" s="1"/>
  <c r="AD1068" i="12"/>
  <c r="AH1068" i="12"/>
  <c r="AI1068" i="12" s="1"/>
  <c r="AH1718" i="12"/>
  <c r="AI1718" i="12" s="1"/>
  <c r="AJ1718" i="12" s="1"/>
  <c r="AD1718" i="12"/>
  <c r="AD1574" i="12"/>
  <c r="AH1574" i="12"/>
  <c r="AI1574" i="12" s="1"/>
  <c r="AH1330" i="12"/>
  <c r="AI1330" i="12" s="1"/>
  <c r="AD1330" i="12"/>
  <c r="AH1206" i="12"/>
  <c r="AI1206" i="12" s="1"/>
  <c r="AD1206" i="12"/>
  <c r="AH1082" i="12"/>
  <c r="AI1082" i="12" s="1"/>
  <c r="AD1082" i="12"/>
  <c r="AH639" i="12"/>
  <c r="AI639" i="12" s="1"/>
  <c r="AD639" i="12"/>
  <c r="AH507" i="12"/>
  <c r="AI507" i="12" s="1"/>
  <c r="AD507" i="12"/>
  <c r="AH380" i="12"/>
  <c r="AI380" i="12" s="1"/>
  <c r="AD380" i="12"/>
  <c r="AH171" i="12"/>
  <c r="AI171" i="12" s="1"/>
  <c r="AD171" i="12"/>
  <c r="AD1050" i="12"/>
  <c r="AH1050" i="12"/>
  <c r="AI1050" i="12" s="1"/>
  <c r="AH913" i="12"/>
  <c r="AI913" i="12" s="1"/>
  <c r="AD913" i="12"/>
  <c r="AH785" i="12"/>
  <c r="AI785" i="12" s="1"/>
  <c r="AD785" i="12"/>
  <c r="AD650" i="12"/>
  <c r="AH650" i="12"/>
  <c r="AI650" i="12" s="1"/>
  <c r="AH518" i="12"/>
  <c r="AI518" i="12" s="1"/>
  <c r="AD518" i="12"/>
  <c r="AD389" i="12"/>
  <c r="AH389" i="12"/>
  <c r="AI389" i="12" s="1"/>
  <c r="AH240" i="12"/>
  <c r="AI240" i="12" s="1"/>
  <c r="AD240" i="12"/>
  <c r="AD968" i="12"/>
  <c r="AH968" i="12"/>
  <c r="AI968" i="12" s="1"/>
  <c r="AD834" i="12"/>
  <c r="AH834" i="12"/>
  <c r="AI834" i="12" s="1"/>
  <c r="AD703" i="12"/>
  <c r="AH703" i="12"/>
  <c r="AI703" i="12" s="1"/>
  <c r="AH571" i="12"/>
  <c r="AI571" i="12" s="1"/>
  <c r="AD571" i="12"/>
  <c r="AH444" i="12"/>
  <c r="AI444" i="12" s="1"/>
  <c r="AD444" i="12"/>
  <c r="AH311" i="12"/>
  <c r="AI311" i="12" s="1"/>
  <c r="AD311" i="12"/>
  <c r="AH921" i="12"/>
  <c r="AI921" i="12" s="1"/>
  <c r="AD921" i="12"/>
  <c r="AH794" i="12"/>
  <c r="AI794" i="12" s="1"/>
  <c r="AD794" i="12"/>
  <c r="AH660" i="12"/>
  <c r="AI660" i="12" s="1"/>
  <c r="AD660" i="12"/>
  <c r="AH524" i="12"/>
  <c r="AI524" i="12" s="1"/>
  <c r="AD524" i="12"/>
  <c r="AD398" i="12"/>
  <c r="AH398" i="12"/>
  <c r="AI398" i="12" s="1"/>
  <c r="AH258" i="12"/>
  <c r="AI258" i="12" s="1"/>
  <c r="AD258" i="12"/>
  <c r="AD1024" i="12"/>
  <c r="AH1024" i="12"/>
  <c r="AI1024" i="12" s="1"/>
  <c r="AH889" i="12"/>
  <c r="AI889" i="12" s="1"/>
  <c r="AD889" i="12"/>
  <c r="AD759" i="12"/>
  <c r="AH759" i="12"/>
  <c r="AI759" i="12" s="1"/>
  <c r="AH492" i="12"/>
  <c r="AI492" i="12" s="1"/>
  <c r="AD492" i="12"/>
  <c r="AH365" i="12"/>
  <c r="AI365" i="12" s="1"/>
  <c r="AD365" i="12"/>
  <c r="AH580" i="12"/>
  <c r="AI580" i="12" s="1"/>
  <c r="AD580" i="12"/>
  <c r="AH449" i="12"/>
  <c r="AI449" i="12" s="1"/>
  <c r="AD449" i="12"/>
  <c r="AD320" i="12"/>
  <c r="AH320" i="12"/>
  <c r="AI320" i="12" s="1"/>
  <c r="AH1022" i="12"/>
  <c r="AI1022" i="12" s="1"/>
  <c r="AD1022" i="12"/>
  <c r="AH887" i="12"/>
  <c r="AI887" i="12" s="1"/>
  <c r="AD887" i="12"/>
  <c r="AH757" i="12"/>
  <c r="AI757" i="12" s="1"/>
  <c r="AD757" i="12"/>
  <c r="AD490" i="12"/>
  <c r="AH490" i="12"/>
  <c r="AI490" i="12" s="1"/>
  <c r="AH363" i="12"/>
  <c r="AI363" i="12" s="1"/>
  <c r="AD363" i="12"/>
  <c r="AH1144" i="12"/>
  <c r="AI1144" i="12" s="1"/>
  <c r="AD1144" i="12"/>
  <c r="AD1044" i="12"/>
  <c r="AH1044" i="12"/>
  <c r="AI1044" i="12" s="1"/>
  <c r="AD908" i="12"/>
  <c r="AH908" i="12"/>
  <c r="AI908" i="12" s="1"/>
  <c r="AD779" i="12"/>
  <c r="AH779" i="12"/>
  <c r="AI779" i="12" s="1"/>
  <c r="AD644" i="12"/>
  <c r="AH644" i="12"/>
  <c r="AI644" i="12" s="1"/>
  <c r="AD512" i="12"/>
  <c r="AH512" i="12"/>
  <c r="AI512" i="12" s="1"/>
  <c r="AD217" i="12"/>
  <c r="AH217" i="12"/>
  <c r="AI217" i="12" s="1"/>
  <c r="AH996" i="12"/>
  <c r="AI996" i="12" s="1"/>
  <c r="AD996" i="12"/>
  <c r="AD732" i="12"/>
  <c r="AH732" i="12"/>
  <c r="AI732" i="12" s="1"/>
  <c r="AH600" i="12"/>
  <c r="AI600" i="12" s="1"/>
  <c r="AD600" i="12"/>
  <c r="AD468" i="12"/>
  <c r="AH468" i="12"/>
  <c r="AI468" i="12" s="1"/>
  <c r="AD340" i="12"/>
  <c r="AH340" i="12"/>
  <c r="AI340" i="12" s="1"/>
  <c r="AH938" i="12"/>
  <c r="AI938" i="12" s="1"/>
  <c r="AD938" i="12"/>
  <c r="AD542" i="12"/>
  <c r="AH542" i="12"/>
  <c r="AI542" i="12" s="1"/>
  <c r="AD415" i="12"/>
  <c r="AH415" i="12"/>
  <c r="AI415" i="12" s="1"/>
  <c r="AD278" i="12"/>
  <c r="AH278" i="12"/>
  <c r="AI278" i="12" s="1"/>
  <c r="AH838" i="12"/>
  <c r="AI838" i="12" s="1"/>
  <c r="AD838" i="12"/>
  <c r="AD707" i="12"/>
  <c r="AH707" i="12"/>
  <c r="AI707" i="12" s="1"/>
  <c r="AD575" i="12"/>
  <c r="AH575" i="12"/>
  <c r="AI575" i="12" s="1"/>
  <c r="AD314" i="12"/>
  <c r="AH314" i="12"/>
  <c r="AI314" i="12" s="1"/>
  <c r="AH924" i="12"/>
  <c r="AI924" i="12" s="1"/>
  <c r="AD924" i="12"/>
  <c r="AD663" i="12"/>
  <c r="AH663" i="12"/>
  <c r="AI663" i="12" s="1"/>
  <c r="AD528" i="12"/>
  <c r="AH528" i="12"/>
  <c r="AI528" i="12" s="1"/>
  <c r="AH402" i="12"/>
  <c r="AI402" i="12" s="1"/>
  <c r="AD402" i="12"/>
  <c r="AD263" i="12"/>
  <c r="AH263" i="12"/>
  <c r="AI263" i="12" s="1"/>
  <c r="AD241" i="12"/>
  <c r="AH241" i="12"/>
  <c r="AI241" i="12" s="1"/>
  <c r="AD213" i="12"/>
  <c r="AH213" i="12"/>
  <c r="AI213" i="12" s="1"/>
  <c r="AD79" i="12"/>
  <c r="AH79" i="12"/>
  <c r="AI79" i="12" s="1"/>
  <c r="AH191" i="12"/>
  <c r="AI191" i="12" s="1"/>
  <c r="AD191" i="12"/>
  <c r="AD55" i="12"/>
  <c r="AH55" i="12"/>
  <c r="AI55" i="12" s="1"/>
  <c r="AD227" i="12"/>
  <c r="AH227" i="12"/>
  <c r="AI227" i="12" s="1"/>
  <c r="AD100" i="12"/>
  <c r="AH100" i="12"/>
  <c r="AI100" i="12" s="1"/>
  <c r="AD200" i="12"/>
  <c r="AH200" i="12"/>
  <c r="AI200" i="12" s="1"/>
  <c r="AD65" i="12"/>
  <c r="AH65" i="12"/>
  <c r="AI65" i="12" s="1"/>
  <c r="AH176" i="12"/>
  <c r="AI176" i="12" s="1"/>
  <c r="AD176" i="12"/>
  <c r="AH41" i="12"/>
  <c r="AI41" i="12" s="1"/>
  <c r="AD41" i="12"/>
  <c r="AH40" i="12"/>
  <c r="AI40" i="12" s="1"/>
  <c r="AD40" i="12"/>
  <c r="AH175" i="12"/>
  <c r="AI175" i="12" s="1"/>
  <c r="AD175" i="12"/>
  <c r="AD39" i="12"/>
  <c r="AH39" i="12"/>
  <c r="AI39" i="12" s="1"/>
  <c r="AD163" i="12"/>
  <c r="AH163" i="12"/>
  <c r="AI163" i="12" s="1"/>
  <c r="AD28" i="12"/>
  <c r="AH28" i="12"/>
  <c r="AI28" i="12" s="1"/>
  <c r="AD106" i="12"/>
  <c r="AH106" i="12"/>
  <c r="AI106" i="12" s="1"/>
  <c r="AD243" i="12"/>
  <c r="AH243" i="12"/>
  <c r="AI243" i="12" s="1"/>
  <c r="AH115" i="12"/>
  <c r="AI115" i="12" s="1"/>
  <c r="AD115" i="12"/>
  <c r="AD15" i="12"/>
  <c r="AH15" i="12"/>
  <c r="AI15" i="12" s="1"/>
  <c r="AH1006" i="12"/>
  <c r="AI1006" i="12" s="1"/>
  <c r="AD1006" i="12"/>
  <c r="AH1063" i="12"/>
  <c r="AI1063" i="12" s="1"/>
  <c r="AD1063" i="12"/>
  <c r="AD1093" i="12"/>
  <c r="AH1093" i="12"/>
  <c r="AI1093" i="12" s="1"/>
  <c r="AG173" i="155"/>
  <c r="AH173" i="155" s="1"/>
  <c r="AI173" i="155" s="1"/>
  <c r="AA1" i="155"/>
  <c r="AB1" i="12"/>
  <c r="K1736" i="12"/>
  <c r="L1736" i="12" s="1"/>
  <c r="K1737" i="12"/>
  <c r="L1737" i="12" s="1"/>
  <c r="K1738" i="12"/>
  <c r="L1738" i="12" s="1"/>
  <c r="K1739" i="12"/>
  <c r="K1740" i="12"/>
  <c r="L1740" i="12" s="1"/>
  <c r="K1741" i="12"/>
  <c r="L1741" i="12" s="1"/>
  <c r="K1742" i="12"/>
  <c r="L1742" i="12" s="1"/>
  <c r="K1743" i="12"/>
  <c r="L1743" i="12" s="1"/>
  <c r="K1744" i="12"/>
  <c r="L1744" i="12" s="1"/>
  <c r="K1745" i="12"/>
  <c r="L1745" i="12" s="1"/>
  <c r="K1746" i="12"/>
  <c r="L1746" i="12" s="1"/>
  <c r="K1747" i="12"/>
  <c r="L1747" i="12" s="1"/>
  <c r="K1748" i="12"/>
  <c r="L1748" i="12" s="1"/>
  <c r="K1749" i="12"/>
  <c r="L1749" i="12" s="1"/>
  <c r="I42" i="389"/>
  <c r="E1716" i="12"/>
  <c r="K1716" i="12" s="1"/>
  <c r="L1716" i="12" s="1"/>
  <c r="E1717" i="12"/>
  <c r="K1717" i="12" s="1"/>
  <c r="E1718" i="12"/>
  <c r="K1718" i="12" s="1"/>
  <c r="L1718" i="12" s="1"/>
  <c r="E1719" i="12"/>
  <c r="K1719" i="12" s="1"/>
  <c r="E1720" i="12"/>
  <c r="K1720" i="12" s="1"/>
  <c r="L1720" i="12" s="1"/>
  <c r="E1721" i="12"/>
  <c r="K1721" i="12" s="1"/>
  <c r="E1722" i="12"/>
  <c r="K1722" i="12" s="1"/>
  <c r="L1722" i="12" s="1"/>
  <c r="E1723" i="12"/>
  <c r="K1723" i="12" s="1"/>
  <c r="L1723" i="12" s="1"/>
  <c r="E1724" i="12"/>
  <c r="K1724" i="12" s="1"/>
  <c r="L1724" i="12" s="1"/>
  <c r="E1725" i="12"/>
  <c r="K1725" i="12" s="1"/>
  <c r="E1726" i="12"/>
  <c r="K1726" i="12" s="1"/>
  <c r="L1726" i="12" s="1"/>
  <c r="E1727" i="12"/>
  <c r="K1727" i="12" s="1"/>
  <c r="E1728" i="12"/>
  <c r="K1728" i="12" s="1"/>
  <c r="L1728" i="12" s="1"/>
  <c r="E1729" i="12"/>
  <c r="K1729" i="12" s="1"/>
  <c r="E1730" i="12"/>
  <c r="K1730" i="12" s="1"/>
  <c r="L1730" i="12" s="1"/>
  <c r="E1731" i="12"/>
  <c r="K1731" i="12" s="1"/>
  <c r="L1731" i="12" s="1"/>
  <c r="E1732" i="12"/>
  <c r="K1732" i="12" s="1"/>
  <c r="L1732" i="12" s="1"/>
  <c r="E1733" i="12"/>
  <c r="K1733" i="12" s="1"/>
  <c r="E1734" i="12"/>
  <c r="K1734" i="12" s="1"/>
  <c r="L1734" i="12" s="1"/>
  <c r="E1735" i="12"/>
  <c r="K1735" i="12" s="1"/>
  <c r="E1715" i="12"/>
  <c r="K1715" i="12" s="1"/>
  <c r="C1716" i="12"/>
  <c r="C1717" i="12"/>
  <c r="C1718" i="12"/>
  <c r="C1719" i="12"/>
  <c r="C1720" i="12"/>
  <c r="C1721" i="12"/>
  <c r="C1722" i="12"/>
  <c r="C1723" i="12"/>
  <c r="C1724" i="12"/>
  <c r="C1725" i="12"/>
  <c r="C1726" i="12"/>
  <c r="C1727" i="12"/>
  <c r="C1728" i="12"/>
  <c r="C1729" i="12"/>
  <c r="C1730" i="12"/>
  <c r="C1731" i="12"/>
  <c r="C1732" i="12"/>
  <c r="C1733" i="12"/>
  <c r="C1734" i="12"/>
  <c r="C1735" i="12"/>
  <c r="C1715" i="12"/>
  <c r="A1716" i="12"/>
  <c r="A1717" i="12"/>
  <c r="A1718" i="12"/>
  <c r="A1719" i="12"/>
  <c r="A1720" i="12"/>
  <c r="A1721" i="12"/>
  <c r="A1722" i="12"/>
  <c r="A1723" i="12"/>
  <c r="A1724" i="12"/>
  <c r="A1725" i="12"/>
  <c r="A1726" i="12"/>
  <c r="A1727" i="12"/>
  <c r="A1728" i="12"/>
  <c r="A1729" i="12"/>
  <c r="A1730" i="12"/>
  <c r="A1731" i="12"/>
  <c r="A1732" i="12"/>
  <c r="A1733" i="12"/>
  <c r="A1734" i="12"/>
  <c r="A1735" i="12"/>
  <c r="A1715" i="12"/>
  <c r="AF172" i="155"/>
  <c r="AE172" i="155"/>
  <c r="AD172" i="155"/>
  <c r="L172" i="155"/>
  <c r="G172" i="155"/>
  <c r="M1742" i="12" l="1"/>
  <c r="M1738" i="12"/>
  <c r="M1746" i="12"/>
  <c r="M1747" i="12"/>
  <c r="M1743" i="12"/>
  <c r="M1739" i="12"/>
  <c r="L1739" i="12"/>
  <c r="M1749" i="12"/>
  <c r="M1745" i="12"/>
  <c r="M1741" i="12"/>
  <c r="M1737" i="12"/>
  <c r="M1748" i="12"/>
  <c r="M1744" i="12"/>
  <c r="M1740" i="12"/>
  <c r="M1736" i="12"/>
  <c r="AG172" i="155"/>
  <c r="AH172" i="155" s="1"/>
  <c r="AI172" i="155" s="1"/>
  <c r="AC172" i="155"/>
  <c r="L1715" i="12"/>
  <c r="M1715" i="12"/>
  <c r="L1729" i="12"/>
  <c r="M1729" i="12"/>
  <c r="L1721" i="12"/>
  <c r="M1721" i="12"/>
  <c r="L1725" i="12"/>
  <c r="M1725" i="12"/>
  <c r="L1733" i="12"/>
  <c r="M1733" i="12"/>
  <c r="L1727" i="12"/>
  <c r="M1727" i="12"/>
  <c r="L1719" i="12"/>
  <c r="M1719" i="12"/>
  <c r="L1717" i="12"/>
  <c r="M1717" i="12"/>
  <c r="L1735" i="12"/>
  <c r="M1735" i="12"/>
  <c r="M1731" i="12"/>
  <c r="M1723" i="12"/>
  <c r="M1734" i="12"/>
  <c r="M1730" i="12"/>
  <c r="M1726" i="12"/>
  <c r="M1722" i="12"/>
  <c r="M1718" i="12"/>
  <c r="M1732" i="12"/>
  <c r="M1728" i="12"/>
  <c r="M1724" i="12"/>
  <c r="M1720" i="12"/>
  <c r="M1716" i="12"/>
  <c r="H172" i="155"/>
  <c r="G34" i="378" l="1"/>
  <c r="H34" i="378" s="1"/>
  <c r="I34" i="378" s="1"/>
  <c r="J34" i="378" s="1"/>
  <c r="K34" i="378" s="1"/>
  <c r="D14" i="378"/>
  <c r="K1700" i="12"/>
  <c r="L1700" i="12" s="1"/>
  <c r="K1701" i="12"/>
  <c r="M1701" i="12" s="1"/>
  <c r="K1702" i="12"/>
  <c r="M1702" i="12" s="1"/>
  <c r="K1703" i="12"/>
  <c r="L1703" i="12" s="1"/>
  <c r="K1704" i="12"/>
  <c r="L1704" i="12" s="1"/>
  <c r="K1705" i="12"/>
  <c r="M1705" i="12" s="1"/>
  <c r="K1706" i="12"/>
  <c r="M1706" i="12" s="1"/>
  <c r="K1707" i="12"/>
  <c r="L1707" i="12" s="1"/>
  <c r="K1708" i="12"/>
  <c r="L1708" i="12" s="1"/>
  <c r="K1709" i="12"/>
  <c r="M1709" i="12" s="1"/>
  <c r="K1710" i="12"/>
  <c r="M1710" i="12" s="1"/>
  <c r="K1711" i="12"/>
  <c r="L1711" i="12" s="1"/>
  <c r="K1712" i="12"/>
  <c r="L1712" i="12" s="1"/>
  <c r="K1713" i="12"/>
  <c r="M1713" i="12" s="1"/>
  <c r="K1714" i="12"/>
  <c r="M1714" i="12" s="1"/>
  <c r="AD170" i="155"/>
  <c r="AE170" i="155"/>
  <c r="AF170" i="155"/>
  <c r="AD171" i="155"/>
  <c r="AE171" i="155"/>
  <c r="AF171" i="155"/>
  <c r="AG170" i="155"/>
  <c r="AC171" i="155"/>
  <c r="L170" i="155"/>
  <c r="L171" i="155"/>
  <c r="H170" i="155"/>
  <c r="H171" i="155"/>
  <c r="AD166" i="155"/>
  <c r="AE166" i="155"/>
  <c r="AF166" i="155"/>
  <c r="AD167" i="155"/>
  <c r="AE167" i="155"/>
  <c r="AF167" i="155"/>
  <c r="AD168" i="155"/>
  <c r="AE168" i="155"/>
  <c r="AF168" i="155"/>
  <c r="AD169" i="155"/>
  <c r="AE169" i="155"/>
  <c r="AF169" i="155"/>
  <c r="Y1" i="155"/>
  <c r="L167" i="155"/>
  <c r="L168" i="155"/>
  <c r="L169" i="155"/>
  <c r="L166" i="155"/>
  <c r="H166" i="155"/>
  <c r="H167" i="155"/>
  <c r="H168" i="155"/>
  <c r="H169" i="155"/>
  <c r="N1" i="12"/>
  <c r="R1" i="12"/>
  <c r="S1" i="12"/>
  <c r="T1" i="12"/>
  <c r="U1" i="12"/>
  <c r="V1" i="12"/>
  <c r="W1" i="12"/>
  <c r="X1" i="12"/>
  <c r="Y1" i="12"/>
  <c r="K1686" i="12"/>
  <c r="L1686" i="12" s="1"/>
  <c r="K1687" i="12"/>
  <c r="L1687" i="12" s="1"/>
  <c r="K1688" i="12"/>
  <c r="L1688" i="12" s="1"/>
  <c r="K1689" i="12"/>
  <c r="L1689" i="12" s="1"/>
  <c r="K1690" i="12"/>
  <c r="L1690" i="12" s="1"/>
  <c r="K1691" i="12"/>
  <c r="L1691" i="12" s="1"/>
  <c r="K1692" i="12"/>
  <c r="L1692" i="12" s="1"/>
  <c r="K1693" i="12"/>
  <c r="L1693" i="12" s="1"/>
  <c r="K1694" i="12"/>
  <c r="L1694" i="12" s="1"/>
  <c r="K1695" i="12"/>
  <c r="L1695" i="12" s="1"/>
  <c r="K1696" i="12"/>
  <c r="L1696" i="12" s="1"/>
  <c r="K1697" i="12"/>
  <c r="L1697" i="12" s="1"/>
  <c r="K1698" i="12"/>
  <c r="L1698" i="12" s="1"/>
  <c r="K1699" i="12"/>
  <c r="L1699" i="12" s="1"/>
  <c r="P820" i="12"/>
  <c r="AD165" i="155"/>
  <c r="AE165" i="155"/>
  <c r="X1" i="155"/>
  <c r="L165" i="155"/>
  <c r="G165" i="155"/>
  <c r="H165" i="155" s="1"/>
  <c r="K1673" i="12"/>
  <c r="M1673" i="12" s="1"/>
  <c r="K1674" i="12"/>
  <c r="L1674" i="12" s="1"/>
  <c r="K1675" i="12"/>
  <c r="M1675" i="12" s="1"/>
  <c r="K1676" i="12"/>
  <c r="L1676" i="12" s="1"/>
  <c r="K1677" i="12"/>
  <c r="M1677" i="12" s="1"/>
  <c r="K1678" i="12"/>
  <c r="L1678" i="12" s="1"/>
  <c r="K1679" i="12"/>
  <c r="M1679" i="12" s="1"/>
  <c r="K1680" i="12"/>
  <c r="L1680" i="12" s="1"/>
  <c r="K1681" i="12"/>
  <c r="M1681" i="12" s="1"/>
  <c r="K1682" i="12"/>
  <c r="L1682" i="12" s="1"/>
  <c r="K1683" i="12"/>
  <c r="M1683" i="12" s="1"/>
  <c r="K1684" i="12"/>
  <c r="M1684" i="12" s="1"/>
  <c r="K1685" i="12"/>
  <c r="M1685" i="12" s="1"/>
  <c r="M1707" i="12" l="1"/>
  <c r="L1706" i="12"/>
  <c r="L1714" i="12"/>
  <c r="L1702" i="12"/>
  <c r="L1710" i="12"/>
  <c r="M1711" i="12"/>
  <c r="M1703" i="12"/>
  <c r="M1700" i="12"/>
  <c r="L1705" i="12"/>
  <c r="M1704" i="12"/>
  <c r="L1709" i="12"/>
  <c r="M1708" i="12"/>
  <c r="L1713" i="12"/>
  <c r="M1712" i="12"/>
  <c r="L1701" i="12"/>
  <c r="AH170" i="155"/>
  <c r="AI170" i="155" s="1"/>
  <c r="AG171" i="155"/>
  <c r="AH171" i="155" s="1"/>
  <c r="AI171" i="155" s="1"/>
  <c r="AC170" i="155"/>
  <c r="L34" i="378"/>
  <c r="M34" i="378" s="1"/>
  <c r="AF165" i="155"/>
  <c r="M1697" i="12"/>
  <c r="M1693" i="12"/>
  <c r="M1689" i="12"/>
  <c r="M1696" i="12"/>
  <c r="M1692" i="12"/>
  <c r="M1688" i="12"/>
  <c r="M1699" i="12"/>
  <c r="M1695" i="12"/>
  <c r="M1691" i="12"/>
  <c r="M1687" i="12"/>
  <c r="M1698" i="12"/>
  <c r="M1694" i="12"/>
  <c r="M1690" i="12"/>
  <c r="M1686" i="12"/>
  <c r="M1676" i="12"/>
  <c r="L1681" i="12"/>
  <c r="M1682" i="12"/>
  <c r="L1675" i="12"/>
  <c r="L1684" i="12"/>
  <c r="L1677" i="12"/>
  <c r="L1683" i="12"/>
  <c r="M1674" i="12"/>
  <c r="L1679" i="12"/>
  <c r="L1685" i="12"/>
  <c r="M1680" i="12"/>
  <c r="M1678" i="12"/>
  <c r="L1673" i="12"/>
  <c r="AF163" i="155"/>
  <c r="E35" i="378"/>
  <c r="F35" i="378"/>
  <c r="D35" i="378"/>
  <c r="Q29" i="378"/>
  <c r="D29" i="378"/>
  <c r="D28" i="378"/>
  <c r="P28" i="378" s="1"/>
  <c r="K18" i="378"/>
  <c r="C7" i="312"/>
  <c r="AE5" i="12"/>
  <c r="AE1" i="12" s="1"/>
  <c r="K1656" i="12"/>
  <c r="L1656" i="12" s="1"/>
  <c r="K1657" i="12"/>
  <c r="L1657" i="12" s="1"/>
  <c r="K1658" i="12"/>
  <c r="M1658" i="12" s="1"/>
  <c r="K1659" i="12"/>
  <c r="L1659" i="12" s="1"/>
  <c r="K1660" i="12"/>
  <c r="L1660" i="12" s="1"/>
  <c r="K1661" i="12"/>
  <c r="L1661" i="12" s="1"/>
  <c r="K1662" i="12"/>
  <c r="M1662" i="12" s="1"/>
  <c r="K1663" i="12"/>
  <c r="L1663" i="12" s="1"/>
  <c r="K1664" i="12"/>
  <c r="L1664" i="12" s="1"/>
  <c r="K1665" i="12"/>
  <c r="L1665" i="12" s="1"/>
  <c r="K1666" i="12"/>
  <c r="M1666" i="12" s="1"/>
  <c r="K1667" i="12"/>
  <c r="L1667" i="12" s="1"/>
  <c r="K1668" i="12"/>
  <c r="L1668" i="12" s="1"/>
  <c r="K1669" i="12"/>
  <c r="L1669" i="12" s="1"/>
  <c r="K1670" i="12"/>
  <c r="M1670" i="12" s="1"/>
  <c r="K1671" i="12"/>
  <c r="L1671" i="12" s="1"/>
  <c r="K1672" i="12"/>
  <c r="L1672" i="12" s="1"/>
  <c r="W1" i="155"/>
  <c r="AD163" i="155"/>
  <c r="AE163" i="155"/>
  <c r="AD164" i="155"/>
  <c r="AE164" i="155"/>
  <c r="AF164" i="155"/>
  <c r="M164" i="155"/>
  <c r="L164" i="155"/>
  <c r="M163" i="155"/>
  <c r="L163" i="155"/>
  <c r="H163" i="155"/>
  <c r="H164" i="155"/>
  <c r="Q6" i="12"/>
  <c r="AJ6" i="12" s="1"/>
  <c r="Q7" i="12"/>
  <c r="AJ7" i="12" s="1"/>
  <c r="Q8" i="12"/>
  <c r="AJ8" i="12" s="1"/>
  <c r="Q9" i="12"/>
  <c r="AJ9" i="12" s="1"/>
  <c r="Q10" i="12"/>
  <c r="AJ10" i="12" s="1"/>
  <c r="Q11" i="12"/>
  <c r="AJ11" i="12" s="1"/>
  <c r="Q12" i="12"/>
  <c r="AJ12" i="12" s="1"/>
  <c r="Q13" i="12"/>
  <c r="AJ13" i="12" s="1"/>
  <c r="Q14" i="12"/>
  <c r="AJ14" i="12" s="1"/>
  <c r="Q15" i="12"/>
  <c r="AJ15" i="12" s="1"/>
  <c r="Q16" i="12"/>
  <c r="AJ16" i="12" s="1"/>
  <c r="Q17" i="12"/>
  <c r="AJ17" i="12" s="1"/>
  <c r="Q18" i="12"/>
  <c r="AJ18" i="12" s="1"/>
  <c r="Q19" i="12"/>
  <c r="AJ19" i="12" s="1"/>
  <c r="Q20" i="12"/>
  <c r="AJ20" i="12" s="1"/>
  <c r="Q21" i="12"/>
  <c r="AJ21" i="12" s="1"/>
  <c r="Q22" i="12"/>
  <c r="AJ22" i="12" s="1"/>
  <c r="Q23" i="12"/>
  <c r="AJ23" i="12" s="1"/>
  <c r="Q24" i="12"/>
  <c r="AJ24" i="12" s="1"/>
  <c r="Q25" i="12"/>
  <c r="AJ25" i="12" s="1"/>
  <c r="Q26" i="12"/>
  <c r="AJ26" i="12" s="1"/>
  <c r="Q27" i="12"/>
  <c r="AJ27" i="12" s="1"/>
  <c r="Q28" i="12"/>
  <c r="AJ28" i="12" s="1"/>
  <c r="Q29" i="12"/>
  <c r="AJ29" i="12" s="1"/>
  <c r="Q30" i="12"/>
  <c r="AJ30" i="12" s="1"/>
  <c r="Q31" i="12"/>
  <c r="AJ31" i="12" s="1"/>
  <c r="Q32" i="12"/>
  <c r="AJ32" i="12" s="1"/>
  <c r="Q33" i="12"/>
  <c r="AJ33" i="12" s="1"/>
  <c r="Q34" i="12"/>
  <c r="AJ34" i="12" s="1"/>
  <c r="Q35" i="12"/>
  <c r="AJ35" i="12" s="1"/>
  <c r="Q36" i="12"/>
  <c r="AJ36" i="12" s="1"/>
  <c r="Q37" i="12"/>
  <c r="AJ37" i="12" s="1"/>
  <c r="Q38" i="12"/>
  <c r="AJ38" i="12" s="1"/>
  <c r="Q39" i="12"/>
  <c r="AJ39" i="12" s="1"/>
  <c r="Q40" i="12"/>
  <c r="AJ40" i="12" s="1"/>
  <c r="Q41" i="12"/>
  <c r="AJ41" i="12" s="1"/>
  <c r="Q42" i="12"/>
  <c r="AJ42" i="12" s="1"/>
  <c r="Q43" i="12"/>
  <c r="AJ43" i="12" s="1"/>
  <c r="Q44" i="12"/>
  <c r="AJ44" i="12" s="1"/>
  <c r="Q45" i="12"/>
  <c r="AJ45" i="12" s="1"/>
  <c r="Q46" i="12"/>
  <c r="AJ46" i="12" s="1"/>
  <c r="Q47" i="12"/>
  <c r="AJ47" i="12" s="1"/>
  <c r="Q48" i="12"/>
  <c r="AJ48" i="12" s="1"/>
  <c r="Q49" i="12"/>
  <c r="AJ49" i="12" s="1"/>
  <c r="Q50" i="12"/>
  <c r="AJ50" i="12" s="1"/>
  <c r="Q51" i="12"/>
  <c r="AJ51" i="12" s="1"/>
  <c r="Q52" i="12"/>
  <c r="AJ52" i="12" s="1"/>
  <c r="Q53" i="12"/>
  <c r="AJ53" i="12" s="1"/>
  <c r="Q54" i="12"/>
  <c r="AJ54" i="12" s="1"/>
  <c r="Q55" i="12"/>
  <c r="AJ55" i="12" s="1"/>
  <c r="Q56" i="12"/>
  <c r="AJ56" i="12" s="1"/>
  <c r="Q57" i="12"/>
  <c r="AJ57" i="12" s="1"/>
  <c r="Q58" i="12"/>
  <c r="AJ58" i="12" s="1"/>
  <c r="Q59" i="12"/>
  <c r="AJ59" i="12" s="1"/>
  <c r="Q60" i="12"/>
  <c r="AJ60" i="12" s="1"/>
  <c r="Q61" i="12"/>
  <c r="AJ61" i="12" s="1"/>
  <c r="Q62" i="12"/>
  <c r="AJ62" i="12" s="1"/>
  <c r="Q63" i="12"/>
  <c r="AJ63" i="12" s="1"/>
  <c r="Q64" i="12"/>
  <c r="AJ64" i="12" s="1"/>
  <c r="Q65" i="12"/>
  <c r="AJ65" i="12" s="1"/>
  <c r="Q66" i="12"/>
  <c r="AJ66" i="12" s="1"/>
  <c r="Q67" i="12"/>
  <c r="AJ67" i="12" s="1"/>
  <c r="Q68" i="12"/>
  <c r="AJ68" i="12" s="1"/>
  <c r="Q69" i="12"/>
  <c r="AJ69" i="12" s="1"/>
  <c r="Q70" i="12"/>
  <c r="AJ70" i="12" s="1"/>
  <c r="Q71" i="12"/>
  <c r="AJ71" i="12" s="1"/>
  <c r="Q72" i="12"/>
  <c r="AJ72" i="12" s="1"/>
  <c r="Q73" i="12"/>
  <c r="AJ73" i="12" s="1"/>
  <c r="Q74" i="12"/>
  <c r="AJ74" i="12" s="1"/>
  <c r="Q75" i="12"/>
  <c r="AJ75" i="12" s="1"/>
  <c r="Q76" i="12"/>
  <c r="AJ76" i="12" s="1"/>
  <c r="Q77" i="12"/>
  <c r="AJ77" i="12" s="1"/>
  <c r="Q78" i="12"/>
  <c r="AJ78" i="12" s="1"/>
  <c r="Q79" i="12"/>
  <c r="AJ79" i="12" s="1"/>
  <c r="Q80" i="12"/>
  <c r="AJ80" i="12" s="1"/>
  <c r="Q81" i="12"/>
  <c r="AJ81" i="12" s="1"/>
  <c r="Q82" i="12"/>
  <c r="AJ82" i="12" s="1"/>
  <c r="Q83" i="12"/>
  <c r="AJ83" i="12" s="1"/>
  <c r="Q84" i="12"/>
  <c r="AJ84" i="12" s="1"/>
  <c r="Q85" i="12"/>
  <c r="AJ85" i="12" s="1"/>
  <c r="Q86" i="12"/>
  <c r="AJ86" i="12" s="1"/>
  <c r="Q87" i="12"/>
  <c r="AJ87" i="12" s="1"/>
  <c r="Q88" i="12"/>
  <c r="AJ88" i="12" s="1"/>
  <c r="Q89" i="12"/>
  <c r="AJ89" i="12" s="1"/>
  <c r="Q90" i="12"/>
  <c r="AJ90" i="12" s="1"/>
  <c r="Q91" i="12"/>
  <c r="AJ91" i="12" s="1"/>
  <c r="Q92" i="12"/>
  <c r="AJ92" i="12" s="1"/>
  <c r="Q93" i="12"/>
  <c r="AJ93" i="12" s="1"/>
  <c r="Q94" i="12"/>
  <c r="AJ94" i="12" s="1"/>
  <c r="Q95" i="12"/>
  <c r="AJ95" i="12" s="1"/>
  <c r="Q96" i="12"/>
  <c r="AJ96" i="12" s="1"/>
  <c r="Q97" i="12"/>
  <c r="AJ97" i="12" s="1"/>
  <c r="Q98" i="12"/>
  <c r="AJ98" i="12" s="1"/>
  <c r="Q99" i="12"/>
  <c r="AJ99" i="12" s="1"/>
  <c r="Q100" i="12"/>
  <c r="AJ100" i="12" s="1"/>
  <c r="Q101" i="12"/>
  <c r="AJ101" i="12" s="1"/>
  <c r="Q102" i="12"/>
  <c r="AJ102" i="12" s="1"/>
  <c r="Q103" i="12"/>
  <c r="AJ103" i="12" s="1"/>
  <c r="Q104" i="12"/>
  <c r="AJ104" i="12" s="1"/>
  <c r="Q105" i="12"/>
  <c r="AJ105" i="12" s="1"/>
  <c r="Q106" i="12"/>
  <c r="AJ106" i="12" s="1"/>
  <c r="Q107" i="12"/>
  <c r="AJ107" i="12" s="1"/>
  <c r="Q108" i="12"/>
  <c r="AJ108" i="12" s="1"/>
  <c r="Q109" i="12"/>
  <c r="AJ109" i="12" s="1"/>
  <c r="Q110" i="12"/>
  <c r="AJ110" i="12" s="1"/>
  <c r="Q111" i="12"/>
  <c r="AJ111" i="12" s="1"/>
  <c r="Q112" i="12"/>
  <c r="AJ112" i="12" s="1"/>
  <c r="Q113" i="12"/>
  <c r="AJ113" i="12" s="1"/>
  <c r="Q114" i="12"/>
  <c r="AJ114" i="12" s="1"/>
  <c r="Q115" i="12"/>
  <c r="AJ115" i="12" s="1"/>
  <c r="Q116" i="12"/>
  <c r="AJ116" i="12" s="1"/>
  <c r="Q117" i="12"/>
  <c r="AJ117" i="12" s="1"/>
  <c r="Q118" i="12"/>
  <c r="AJ118" i="12" s="1"/>
  <c r="Q119" i="12"/>
  <c r="AJ119" i="12" s="1"/>
  <c r="Q120" i="12"/>
  <c r="AJ120" i="12" s="1"/>
  <c r="Q121" i="12"/>
  <c r="AJ121" i="12" s="1"/>
  <c r="Q122" i="12"/>
  <c r="AJ122" i="12" s="1"/>
  <c r="Q123" i="12"/>
  <c r="AJ123" i="12" s="1"/>
  <c r="Q124" i="12"/>
  <c r="AJ124" i="12" s="1"/>
  <c r="Q125" i="12"/>
  <c r="AJ125" i="12" s="1"/>
  <c r="Q126" i="12"/>
  <c r="AJ126" i="12" s="1"/>
  <c r="Q127" i="12"/>
  <c r="AJ127" i="12" s="1"/>
  <c r="Q128" i="12"/>
  <c r="AJ128" i="12" s="1"/>
  <c r="Q129" i="12"/>
  <c r="AJ129" i="12" s="1"/>
  <c r="Q130" i="12"/>
  <c r="AJ130" i="12" s="1"/>
  <c r="Q131" i="12"/>
  <c r="AJ131" i="12" s="1"/>
  <c r="Q132" i="12"/>
  <c r="AJ132" i="12" s="1"/>
  <c r="Q133" i="12"/>
  <c r="AJ133" i="12" s="1"/>
  <c r="Q134" i="12"/>
  <c r="AJ134" i="12" s="1"/>
  <c r="Q135" i="12"/>
  <c r="AJ135" i="12" s="1"/>
  <c r="Q136" i="12"/>
  <c r="AJ136" i="12" s="1"/>
  <c r="Q137" i="12"/>
  <c r="AJ137" i="12" s="1"/>
  <c r="Q138" i="12"/>
  <c r="AJ138" i="12" s="1"/>
  <c r="Q139" i="12"/>
  <c r="AJ139" i="12" s="1"/>
  <c r="Q140" i="12"/>
  <c r="AJ140" i="12" s="1"/>
  <c r="Q141" i="12"/>
  <c r="AJ141" i="12" s="1"/>
  <c r="Q142" i="12"/>
  <c r="AJ142" i="12" s="1"/>
  <c r="Q143" i="12"/>
  <c r="AJ143" i="12" s="1"/>
  <c r="Q144" i="12"/>
  <c r="AJ144" i="12" s="1"/>
  <c r="Q145" i="12"/>
  <c r="AJ145" i="12" s="1"/>
  <c r="Q146" i="12"/>
  <c r="AJ146" i="12" s="1"/>
  <c r="Q147" i="12"/>
  <c r="AJ147" i="12" s="1"/>
  <c r="Q148" i="12"/>
  <c r="AJ148" i="12" s="1"/>
  <c r="Q149" i="12"/>
  <c r="AJ149" i="12" s="1"/>
  <c r="Q150" i="12"/>
  <c r="AJ150" i="12" s="1"/>
  <c r="Q151" i="12"/>
  <c r="AJ151" i="12" s="1"/>
  <c r="Q152" i="12"/>
  <c r="AJ152" i="12" s="1"/>
  <c r="Q153" i="12"/>
  <c r="AJ153" i="12" s="1"/>
  <c r="Q154" i="12"/>
  <c r="AJ154" i="12" s="1"/>
  <c r="Q155" i="12"/>
  <c r="AJ155" i="12" s="1"/>
  <c r="Q156" i="12"/>
  <c r="AJ156" i="12" s="1"/>
  <c r="Q157" i="12"/>
  <c r="AJ157" i="12" s="1"/>
  <c r="Q158" i="12"/>
  <c r="AJ158" i="12" s="1"/>
  <c r="Q159" i="12"/>
  <c r="AJ159" i="12" s="1"/>
  <c r="Q160" i="12"/>
  <c r="AJ160" i="12" s="1"/>
  <c r="Q161" i="12"/>
  <c r="AJ161" i="12" s="1"/>
  <c r="Q162" i="12"/>
  <c r="AJ162" i="12" s="1"/>
  <c r="Q163" i="12"/>
  <c r="AJ163" i="12" s="1"/>
  <c r="Q164" i="12"/>
  <c r="AJ164" i="12" s="1"/>
  <c r="Q165" i="12"/>
  <c r="AJ165" i="12" s="1"/>
  <c r="Q166" i="12"/>
  <c r="AJ166" i="12" s="1"/>
  <c r="Q167" i="12"/>
  <c r="AJ167" i="12" s="1"/>
  <c r="Q168" i="12"/>
  <c r="AJ168" i="12" s="1"/>
  <c r="Q169" i="12"/>
  <c r="AJ169" i="12" s="1"/>
  <c r="Q170" i="12"/>
  <c r="AJ170" i="12" s="1"/>
  <c r="Q171" i="12"/>
  <c r="AJ171" i="12" s="1"/>
  <c r="Q172" i="12"/>
  <c r="AJ172" i="12" s="1"/>
  <c r="Q173" i="12"/>
  <c r="AJ173" i="12" s="1"/>
  <c r="Q174" i="12"/>
  <c r="AJ174" i="12" s="1"/>
  <c r="Q175" i="12"/>
  <c r="AJ175" i="12" s="1"/>
  <c r="Q176" i="12"/>
  <c r="AJ176" i="12" s="1"/>
  <c r="Q177" i="12"/>
  <c r="AJ177" i="12" s="1"/>
  <c r="Q178" i="12"/>
  <c r="AJ178" i="12" s="1"/>
  <c r="Q179" i="12"/>
  <c r="AJ179" i="12" s="1"/>
  <c r="Q180" i="12"/>
  <c r="AJ180" i="12" s="1"/>
  <c r="Q181" i="12"/>
  <c r="AJ181" i="12" s="1"/>
  <c r="Q182" i="12"/>
  <c r="AJ182" i="12" s="1"/>
  <c r="Q183" i="12"/>
  <c r="AJ183" i="12" s="1"/>
  <c r="Q184" i="12"/>
  <c r="AJ184" i="12" s="1"/>
  <c r="Q185" i="12"/>
  <c r="AJ185" i="12" s="1"/>
  <c r="Q186" i="12"/>
  <c r="AJ186" i="12" s="1"/>
  <c r="Q187" i="12"/>
  <c r="AJ187" i="12" s="1"/>
  <c r="Q188" i="12"/>
  <c r="AJ188" i="12" s="1"/>
  <c r="Q189" i="12"/>
  <c r="AJ189" i="12" s="1"/>
  <c r="Q190" i="12"/>
  <c r="AJ190" i="12" s="1"/>
  <c r="Q191" i="12"/>
  <c r="AJ191" i="12" s="1"/>
  <c r="Q192" i="12"/>
  <c r="AJ192" i="12" s="1"/>
  <c r="Q193" i="12"/>
  <c r="AJ193" i="12" s="1"/>
  <c r="Q194" i="12"/>
  <c r="AJ194" i="12" s="1"/>
  <c r="Q195" i="12"/>
  <c r="AJ195" i="12" s="1"/>
  <c r="Q196" i="12"/>
  <c r="AJ196" i="12" s="1"/>
  <c r="Q197" i="12"/>
  <c r="AJ197" i="12" s="1"/>
  <c r="Q198" i="12"/>
  <c r="AJ198" i="12" s="1"/>
  <c r="Q199" i="12"/>
  <c r="AJ199" i="12" s="1"/>
  <c r="Q200" i="12"/>
  <c r="AJ200" i="12" s="1"/>
  <c r="Q201" i="12"/>
  <c r="AJ201" i="12" s="1"/>
  <c r="Q202" i="12"/>
  <c r="AJ202" i="12" s="1"/>
  <c r="Q203" i="12"/>
  <c r="AJ203" i="12" s="1"/>
  <c r="Q204" i="12"/>
  <c r="AJ204" i="12" s="1"/>
  <c r="Q205" i="12"/>
  <c r="AJ205" i="12" s="1"/>
  <c r="Q206" i="12"/>
  <c r="AJ206" i="12" s="1"/>
  <c r="Q207" i="12"/>
  <c r="AJ207" i="12" s="1"/>
  <c r="Q208" i="12"/>
  <c r="AJ208" i="12" s="1"/>
  <c r="Q209" i="12"/>
  <c r="AJ209" i="12" s="1"/>
  <c r="Q210" i="12"/>
  <c r="AJ210" i="12" s="1"/>
  <c r="Q211" i="12"/>
  <c r="AJ211" i="12" s="1"/>
  <c r="Q212" i="12"/>
  <c r="AJ212" i="12" s="1"/>
  <c r="Q213" i="12"/>
  <c r="AJ213" i="12" s="1"/>
  <c r="Q214" i="12"/>
  <c r="AJ214" i="12" s="1"/>
  <c r="Q215" i="12"/>
  <c r="AJ215" i="12" s="1"/>
  <c r="Q216" i="12"/>
  <c r="AJ216" i="12" s="1"/>
  <c r="Q217" i="12"/>
  <c r="AJ217" i="12" s="1"/>
  <c r="Q218" i="12"/>
  <c r="AJ218" i="12" s="1"/>
  <c r="Q219" i="12"/>
  <c r="AJ219" i="12" s="1"/>
  <c r="Q220" i="12"/>
  <c r="AJ220" i="12" s="1"/>
  <c r="Q221" i="12"/>
  <c r="AJ221" i="12" s="1"/>
  <c r="Q222" i="12"/>
  <c r="AJ222" i="12" s="1"/>
  <c r="Q223" i="12"/>
  <c r="AJ223" i="12" s="1"/>
  <c r="Q224" i="12"/>
  <c r="AJ224" i="12" s="1"/>
  <c r="Q225" i="12"/>
  <c r="AJ225" i="12" s="1"/>
  <c r="Q226" i="12"/>
  <c r="AJ226" i="12" s="1"/>
  <c r="Q227" i="12"/>
  <c r="AJ227" i="12" s="1"/>
  <c r="Q228" i="12"/>
  <c r="AJ228" i="12" s="1"/>
  <c r="Q229" i="12"/>
  <c r="AJ229" i="12" s="1"/>
  <c r="Q230" i="12"/>
  <c r="AJ230" i="12" s="1"/>
  <c r="Q231" i="12"/>
  <c r="AJ231" i="12" s="1"/>
  <c r="Q232" i="12"/>
  <c r="AJ232" i="12" s="1"/>
  <c r="Q233" i="12"/>
  <c r="AJ233" i="12" s="1"/>
  <c r="Q234" i="12"/>
  <c r="AJ234" i="12" s="1"/>
  <c r="Q235" i="12"/>
  <c r="AJ235" i="12" s="1"/>
  <c r="Q236" i="12"/>
  <c r="AJ236" i="12" s="1"/>
  <c r="Q237" i="12"/>
  <c r="AJ237" i="12" s="1"/>
  <c r="Q238" i="12"/>
  <c r="AJ238" i="12" s="1"/>
  <c r="Q239" i="12"/>
  <c r="AJ239" i="12" s="1"/>
  <c r="Q240" i="12"/>
  <c r="AJ240" i="12" s="1"/>
  <c r="Q241" i="12"/>
  <c r="AJ241" i="12" s="1"/>
  <c r="Q242" i="12"/>
  <c r="AJ242" i="12" s="1"/>
  <c r="Q243" i="12"/>
  <c r="AJ243" i="12" s="1"/>
  <c r="Q244" i="12"/>
  <c r="AJ244" i="12" s="1"/>
  <c r="Q245" i="12"/>
  <c r="AJ245" i="12" s="1"/>
  <c r="Q246" i="12"/>
  <c r="AJ246" i="12" s="1"/>
  <c r="Q247" i="12"/>
  <c r="AJ247" i="12" s="1"/>
  <c r="Q248" i="12"/>
  <c r="AJ248" i="12" s="1"/>
  <c r="Q249" i="12"/>
  <c r="AJ249" i="12" s="1"/>
  <c r="Q250" i="12"/>
  <c r="AJ250" i="12" s="1"/>
  <c r="Q251" i="12"/>
  <c r="AJ251" i="12" s="1"/>
  <c r="Q252" i="12"/>
  <c r="AJ252" i="12" s="1"/>
  <c r="Q253" i="12"/>
  <c r="AJ253" i="12" s="1"/>
  <c r="Q254" i="12"/>
  <c r="AJ254" i="12" s="1"/>
  <c r="Q255" i="12"/>
  <c r="AJ255" i="12" s="1"/>
  <c r="Q256" i="12"/>
  <c r="AJ256" i="12" s="1"/>
  <c r="Q257" i="12"/>
  <c r="AJ257" i="12" s="1"/>
  <c r="Q258" i="12"/>
  <c r="AJ258" i="12" s="1"/>
  <c r="Q259" i="12"/>
  <c r="AJ259" i="12" s="1"/>
  <c r="Q260" i="12"/>
  <c r="AJ260" i="12" s="1"/>
  <c r="Q261" i="12"/>
  <c r="AJ261" i="12" s="1"/>
  <c r="Q262" i="12"/>
  <c r="AJ262" i="12" s="1"/>
  <c r="Q263" i="12"/>
  <c r="AJ263" i="12" s="1"/>
  <c r="Q264" i="12"/>
  <c r="AJ264" i="12" s="1"/>
  <c r="Q265" i="12"/>
  <c r="AJ265" i="12" s="1"/>
  <c r="Q266" i="12"/>
  <c r="AJ266" i="12" s="1"/>
  <c r="Q267" i="12"/>
  <c r="AJ267" i="12" s="1"/>
  <c r="Q268" i="12"/>
  <c r="AJ268" i="12" s="1"/>
  <c r="Q269" i="12"/>
  <c r="AJ269" i="12" s="1"/>
  <c r="Q270" i="12"/>
  <c r="AJ270" i="12" s="1"/>
  <c r="Q271" i="12"/>
  <c r="AJ271" i="12" s="1"/>
  <c r="Q272" i="12"/>
  <c r="AJ272" i="12" s="1"/>
  <c r="Q273" i="12"/>
  <c r="AJ273" i="12" s="1"/>
  <c r="Q274" i="12"/>
  <c r="AJ274" i="12" s="1"/>
  <c r="Q275" i="12"/>
  <c r="AJ275" i="12" s="1"/>
  <c r="Q276" i="12"/>
  <c r="AJ276" i="12" s="1"/>
  <c r="Q277" i="12"/>
  <c r="AJ277" i="12" s="1"/>
  <c r="Q278" i="12"/>
  <c r="AJ278" i="12" s="1"/>
  <c r="Q279" i="12"/>
  <c r="AJ279" i="12" s="1"/>
  <c r="Q280" i="12"/>
  <c r="AJ280" i="12" s="1"/>
  <c r="Q281" i="12"/>
  <c r="AJ281" i="12" s="1"/>
  <c r="Q282" i="12"/>
  <c r="AJ282" i="12" s="1"/>
  <c r="Q283" i="12"/>
  <c r="AJ283" i="12" s="1"/>
  <c r="Q284" i="12"/>
  <c r="AJ284" i="12" s="1"/>
  <c r="Q285" i="12"/>
  <c r="AJ285" i="12" s="1"/>
  <c r="Q286" i="12"/>
  <c r="AJ286" i="12" s="1"/>
  <c r="Q287" i="12"/>
  <c r="AJ287" i="12" s="1"/>
  <c r="Q288" i="12"/>
  <c r="AJ288" i="12" s="1"/>
  <c r="Q289" i="12"/>
  <c r="AJ289" i="12" s="1"/>
  <c r="Q290" i="12"/>
  <c r="AJ290" i="12" s="1"/>
  <c r="Q291" i="12"/>
  <c r="AJ291" i="12" s="1"/>
  <c r="Q292" i="12"/>
  <c r="AJ292" i="12" s="1"/>
  <c r="Q293" i="12"/>
  <c r="AJ293" i="12" s="1"/>
  <c r="Q294" i="12"/>
  <c r="AJ294" i="12" s="1"/>
  <c r="Q295" i="12"/>
  <c r="AJ295" i="12" s="1"/>
  <c r="Q296" i="12"/>
  <c r="AJ296" i="12" s="1"/>
  <c r="Q297" i="12"/>
  <c r="AJ297" i="12" s="1"/>
  <c r="Q298" i="12"/>
  <c r="AJ298" i="12" s="1"/>
  <c r="Q299" i="12"/>
  <c r="AJ299" i="12" s="1"/>
  <c r="Q300" i="12"/>
  <c r="AJ300" i="12" s="1"/>
  <c r="Q301" i="12"/>
  <c r="AJ301" i="12" s="1"/>
  <c r="Q302" i="12"/>
  <c r="AJ302" i="12" s="1"/>
  <c r="Q303" i="12"/>
  <c r="AJ303" i="12" s="1"/>
  <c r="Q304" i="12"/>
  <c r="AJ304" i="12" s="1"/>
  <c r="Q305" i="12"/>
  <c r="AJ305" i="12" s="1"/>
  <c r="Q306" i="12"/>
  <c r="AJ306" i="12" s="1"/>
  <c r="Q307" i="12"/>
  <c r="AJ307" i="12" s="1"/>
  <c r="Q308" i="12"/>
  <c r="AJ308" i="12" s="1"/>
  <c r="Q309" i="12"/>
  <c r="AJ309" i="12" s="1"/>
  <c r="Q310" i="12"/>
  <c r="AJ310" i="12" s="1"/>
  <c r="Q311" i="12"/>
  <c r="AJ311" i="12" s="1"/>
  <c r="Q312" i="12"/>
  <c r="AJ312" i="12" s="1"/>
  <c r="Q313" i="12"/>
  <c r="AJ313" i="12" s="1"/>
  <c r="Q314" i="12"/>
  <c r="AJ314" i="12" s="1"/>
  <c r="Q315" i="12"/>
  <c r="AJ315" i="12" s="1"/>
  <c r="Q316" i="12"/>
  <c r="AJ316" i="12" s="1"/>
  <c r="Q317" i="12"/>
  <c r="AJ317" i="12" s="1"/>
  <c r="Q318" i="12"/>
  <c r="AJ318" i="12" s="1"/>
  <c r="Q319" i="12"/>
  <c r="AJ319" i="12" s="1"/>
  <c r="Q320" i="12"/>
  <c r="AJ320" i="12" s="1"/>
  <c r="Q321" i="12"/>
  <c r="AJ321" i="12" s="1"/>
  <c r="Q322" i="12"/>
  <c r="AJ322" i="12" s="1"/>
  <c r="Q323" i="12"/>
  <c r="AJ323" i="12" s="1"/>
  <c r="Q324" i="12"/>
  <c r="AJ324" i="12" s="1"/>
  <c r="Q325" i="12"/>
  <c r="AJ325" i="12" s="1"/>
  <c r="Q326" i="12"/>
  <c r="AJ326" i="12" s="1"/>
  <c r="Q327" i="12"/>
  <c r="AJ327" i="12" s="1"/>
  <c r="Q328" i="12"/>
  <c r="AJ328" i="12" s="1"/>
  <c r="Q329" i="12"/>
  <c r="AJ329" i="12" s="1"/>
  <c r="Q330" i="12"/>
  <c r="AJ330" i="12" s="1"/>
  <c r="Q331" i="12"/>
  <c r="AJ331" i="12" s="1"/>
  <c r="Q332" i="12"/>
  <c r="AJ332" i="12" s="1"/>
  <c r="Q333" i="12"/>
  <c r="AJ333" i="12" s="1"/>
  <c r="Q334" i="12"/>
  <c r="AJ334" i="12" s="1"/>
  <c r="Q335" i="12"/>
  <c r="AJ335" i="12" s="1"/>
  <c r="Q336" i="12"/>
  <c r="AJ336" i="12" s="1"/>
  <c r="Q337" i="12"/>
  <c r="AJ337" i="12" s="1"/>
  <c r="Q338" i="12"/>
  <c r="AJ338" i="12" s="1"/>
  <c r="Q339" i="12"/>
  <c r="AJ339" i="12" s="1"/>
  <c r="Q340" i="12"/>
  <c r="AJ340" i="12" s="1"/>
  <c r="Q341" i="12"/>
  <c r="AJ341" i="12" s="1"/>
  <c r="Q342" i="12"/>
  <c r="AJ342" i="12" s="1"/>
  <c r="Q343" i="12"/>
  <c r="AJ343" i="12" s="1"/>
  <c r="Q344" i="12"/>
  <c r="AJ344" i="12" s="1"/>
  <c r="Q345" i="12"/>
  <c r="AJ345" i="12" s="1"/>
  <c r="Q346" i="12"/>
  <c r="AJ346" i="12" s="1"/>
  <c r="Q347" i="12"/>
  <c r="AJ347" i="12" s="1"/>
  <c r="Q348" i="12"/>
  <c r="AJ348" i="12" s="1"/>
  <c r="Q349" i="12"/>
  <c r="AJ349" i="12" s="1"/>
  <c r="Q350" i="12"/>
  <c r="AJ350" i="12" s="1"/>
  <c r="Q351" i="12"/>
  <c r="AJ351" i="12" s="1"/>
  <c r="Q352" i="12"/>
  <c r="AJ352" i="12" s="1"/>
  <c r="Q353" i="12"/>
  <c r="AJ353" i="12" s="1"/>
  <c r="Q354" i="12"/>
  <c r="AJ354" i="12" s="1"/>
  <c r="Q355" i="12"/>
  <c r="AJ355" i="12" s="1"/>
  <c r="Q356" i="12"/>
  <c r="AJ356" i="12" s="1"/>
  <c r="Q357" i="12"/>
  <c r="AJ357" i="12" s="1"/>
  <c r="Q358" i="12"/>
  <c r="AJ358" i="12" s="1"/>
  <c r="Q359" i="12"/>
  <c r="AJ359" i="12" s="1"/>
  <c r="Q360" i="12"/>
  <c r="AJ360" i="12" s="1"/>
  <c r="Q361" i="12"/>
  <c r="AJ361" i="12" s="1"/>
  <c r="Q362" i="12"/>
  <c r="AJ362" i="12" s="1"/>
  <c r="Q363" i="12"/>
  <c r="AJ363" i="12" s="1"/>
  <c r="Q364" i="12"/>
  <c r="AJ364" i="12" s="1"/>
  <c r="Q365" i="12"/>
  <c r="AJ365" i="12" s="1"/>
  <c r="Q366" i="12"/>
  <c r="AJ366" i="12" s="1"/>
  <c r="Q367" i="12"/>
  <c r="AJ367" i="12" s="1"/>
  <c r="Q368" i="12"/>
  <c r="AJ368" i="12" s="1"/>
  <c r="Q369" i="12"/>
  <c r="AJ369" i="12" s="1"/>
  <c r="Q370" i="12"/>
  <c r="AJ370" i="12" s="1"/>
  <c r="Q371" i="12"/>
  <c r="AJ371" i="12" s="1"/>
  <c r="Q372" i="12"/>
  <c r="AJ372" i="12" s="1"/>
  <c r="Q373" i="12"/>
  <c r="AJ373" i="12" s="1"/>
  <c r="Q374" i="12"/>
  <c r="AJ374" i="12" s="1"/>
  <c r="Q375" i="12"/>
  <c r="AJ375" i="12" s="1"/>
  <c r="Q376" i="12"/>
  <c r="AJ376" i="12" s="1"/>
  <c r="Q377" i="12"/>
  <c r="AJ377" i="12" s="1"/>
  <c r="Q378" i="12"/>
  <c r="AJ378" i="12" s="1"/>
  <c r="Q379" i="12"/>
  <c r="AJ379" i="12" s="1"/>
  <c r="Q380" i="12"/>
  <c r="AJ380" i="12" s="1"/>
  <c r="Q381" i="12"/>
  <c r="AJ381" i="12" s="1"/>
  <c r="Q382" i="12"/>
  <c r="AJ382" i="12" s="1"/>
  <c r="Q383" i="12"/>
  <c r="AJ383" i="12" s="1"/>
  <c r="Q384" i="12"/>
  <c r="AJ384" i="12" s="1"/>
  <c r="Q385" i="12"/>
  <c r="AJ385" i="12" s="1"/>
  <c r="Q386" i="12"/>
  <c r="AJ386" i="12" s="1"/>
  <c r="Q387" i="12"/>
  <c r="AJ387" i="12" s="1"/>
  <c r="Q388" i="12"/>
  <c r="AJ388" i="12" s="1"/>
  <c r="Q389" i="12"/>
  <c r="AJ389" i="12" s="1"/>
  <c r="Q390" i="12"/>
  <c r="AJ390" i="12" s="1"/>
  <c r="Q392" i="12"/>
  <c r="AJ392" i="12" s="1"/>
  <c r="Q393" i="12"/>
  <c r="AJ393" i="12" s="1"/>
  <c r="Q394" i="12"/>
  <c r="AJ394" i="12" s="1"/>
  <c r="Q395" i="12"/>
  <c r="AJ395" i="12" s="1"/>
  <c r="Q396" i="12"/>
  <c r="AJ396" i="12" s="1"/>
  <c r="Q397" i="12"/>
  <c r="AJ397" i="12" s="1"/>
  <c r="Q398" i="12"/>
  <c r="AJ398" i="12" s="1"/>
  <c r="Q399" i="12"/>
  <c r="AJ399" i="12" s="1"/>
  <c r="Q400" i="12"/>
  <c r="AJ400" i="12" s="1"/>
  <c r="Q401" i="12"/>
  <c r="AJ401" i="12" s="1"/>
  <c r="Q402" i="12"/>
  <c r="AJ402" i="12" s="1"/>
  <c r="Q403" i="12"/>
  <c r="AJ403" i="12" s="1"/>
  <c r="Q404" i="12"/>
  <c r="AJ404" i="12" s="1"/>
  <c r="Q405" i="12"/>
  <c r="AJ405" i="12" s="1"/>
  <c r="Q406" i="12"/>
  <c r="AJ406" i="12" s="1"/>
  <c r="Q407" i="12"/>
  <c r="AJ407" i="12" s="1"/>
  <c r="Q408" i="12"/>
  <c r="AJ408" i="12" s="1"/>
  <c r="Q409" i="12"/>
  <c r="AJ409" i="12" s="1"/>
  <c r="Q410" i="12"/>
  <c r="AJ410" i="12" s="1"/>
  <c r="Q411" i="12"/>
  <c r="AJ411" i="12" s="1"/>
  <c r="Q412" i="12"/>
  <c r="AJ412" i="12" s="1"/>
  <c r="Q413" i="12"/>
  <c r="AJ413" i="12" s="1"/>
  <c r="Q414" i="12"/>
  <c r="AJ414" i="12" s="1"/>
  <c r="Q415" i="12"/>
  <c r="AJ415" i="12" s="1"/>
  <c r="Q416" i="12"/>
  <c r="AJ416" i="12" s="1"/>
  <c r="Q417" i="12"/>
  <c r="AJ417" i="12" s="1"/>
  <c r="Q418" i="12"/>
  <c r="AJ418" i="12" s="1"/>
  <c r="Q419" i="12"/>
  <c r="AJ419" i="12" s="1"/>
  <c r="Q420" i="12"/>
  <c r="AJ420" i="12" s="1"/>
  <c r="Q421" i="12"/>
  <c r="AJ421" i="12" s="1"/>
  <c r="Q422" i="12"/>
  <c r="AJ422" i="12" s="1"/>
  <c r="Q423" i="12"/>
  <c r="AJ423" i="12" s="1"/>
  <c r="Q424" i="12"/>
  <c r="AJ424" i="12" s="1"/>
  <c r="Q425" i="12"/>
  <c r="AJ425" i="12" s="1"/>
  <c r="Q426" i="12"/>
  <c r="AJ426" i="12" s="1"/>
  <c r="Q427" i="12"/>
  <c r="AJ427" i="12" s="1"/>
  <c r="Q428" i="12"/>
  <c r="AJ428" i="12" s="1"/>
  <c r="Q429" i="12"/>
  <c r="AJ429" i="12" s="1"/>
  <c r="Q430" i="12"/>
  <c r="AJ430" i="12" s="1"/>
  <c r="Q431" i="12"/>
  <c r="AJ431" i="12" s="1"/>
  <c r="Q432" i="12"/>
  <c r="AJ432" i="12" s="1"/>
  <c r="Q433" i="12"/>
  <c r="AJ433" i="12" s="1"/>
  <c r="Q434" i="12"/>
  <c r="AJ434" i="12" s="1"/>
  <c r="Q435" i="12"/>
  <c r="AJ435" i="12" s="1"/>
  <c r="Q436" i="12"/>
  <c r="AJ436" i="12" s="1"/>
  <c r="Q437" i="12"/>
  <c r="AJ437" i="12" s="1"/>
  <c r="Q438" i="12"/>
  <c r="AJ438" i="12" s="1"/>
  <c r="Q439" i="12"/>
  <c r="AJ439" i="12" s="1"/>
  <c r="Q440" i="12"/>
  <c r="AJ440" i="12" s="1"/>
  <c r="Q441" i="12"/>
  <c r="AJ441" i="12" s="1"/>
  <c r="Q442" i="12"/>
  <c r="AJ442" i="12" s="1"/>
  <c r="Q443" i="12"/>
  <c r="AJ443" i="12" s="1"/>
  <c r="Q444" i="12"/>
  <c r="AJ444" i="12" s="1"/>
  <c r="Q445" i="12"/>
  <c r="AJ445" i="12" s="1"/>
  <c r="Q446" i="12"/>
  <c r="AJ446" i="12" s="1"/>
  <c r="Q447" i="12"/>
  <c r="AJ447" i="12" s="1"/>
  <c r="Q448" i="12"/>
  <c r="AJ448" i="12" s="1"/>
  <c r="Q449" i="12"/>
  <c r="AJ449" i="12" s="1"/>
  <c r="Q450" i="12"/>
  <c r="AJ450" i="12" s="1"/>
  <c r="Q451" i="12"/>
  <c r="AJ451" i="12" s="1"/>
  <c r="Q452" i="12"/>
  <c r="AJ452" i="12" s="1"/>
  <c r="Q453" i="12"/>
  <c r="AJ453" i="12" s="1"/>
  <c r="Q454" i="12"/>
  <c r="AJ454" i="12" s="1"/>
  <c r="Q455" i="12"/>
  <c r="AJ455" i="12" s="1"/>
  <c r="Q456" i="12"/>
  <c r="AJ456" i="12" s="1"/>
  <c r="Q457" i="12"/>
  <c r="AJ457" i="12" s="1"/>
  <c r="Q458" i="12"/>
  <c r="AJ458" i="12" s="1"/>
  <c r="Q459" i="12"/>
  <c r="AJ459" i="12" s="1"/>
  <c r="Q460" i="12"/>
  <c r="AJ460" i="12" s="1"/>
  <c r="Q461" i="12"/>
  <c r="AJ461" i="12" s="1"/>
  <c r="Q462" i="12"/>
  <c r="AJ462" i="12" s="1"/>
  <c r="Q463" i="12"/>
  <c r="AJ463" i="12" s="1"/>
  <c r="Q464" i="12"/>
  <c r="AJ464" i="12" s="1"/>
  <c r="Q465" i="12"/>
  <c r="AJ465" i="12" s="1"/>
  <c r="Q466" i="12"/>
  <c r="AJ466" i="12" s="1"/>
  <c r="Q467" i="12"/>
  <c r="AJ467" i="12" s="1"/>
  <c r="Q468" i="12"/>
  <c r="AJ468" i="12" s="1"/>
  <c r="Q469" i="12"/>
  <c r="AJ469" i="12" s="1"/>
  <c r="Q470" i="12"/>
  <c r="AJ470" i="12" s="1"/>
  <c r="Q471" i="12"/>
  <c r="AJ471" i="12" s="1"/>
  <c r="Q472" i="12"/>
  <c r="AJ472" i="12" s="1"/>
  <c r="Q473" i="12"/>
  <c r="AJ473" i="12" s="1"/>
  <c r="Q474" i="12"/>
  <c r="AJ474" i="12" s="1"/>
  <c r="Q475" i="12"/>
  <c r="AJ475" i="12" s="1"/>
  <c r="Q476" i="12"/>
  <c r="AJ476" i="12" s="1"/>
  <c r="Q477" i="12"/>
  <c r="AJ477" i="12" s="1"/>
  <c r="Q478" i="12"/>
  <c r="AJ478" i="12" s="1"/>
  <c r="Q479" i="12"/>
  <c r="AJ479" i="12" s="1"/>
  <c r="Q480" i="12"/>
  <c r="AJ480" i="12" s="1"/>
  <c r="Q481" i="12"/>
  <c r="AJ481" i="12" s="1"/>
  <c r="Q482" i="12"/>
  <c r="AJ482" i="12" s="1"/>
  <c r="Q483" i="12"/>
  <c r="AJ483" i="12" s="1"/>
  <c r="Q484" i="12"/>
  <c r="AJ484" i="12" s="1"/>
  <c r="Q485" i="12"/>
  <c r="AJ485" i="12" s="1"/>
  <c r="Q486" i="12"/>
  <c r="AJ486" i="12" s="1"/>
  <c r="Q487" i="12"/>
  <c r="AJ487" i="12" s="1"/>
  <c r="Q488" i="12"/>
  <c r="AJ488" i="12" s="1"/>
  <c r="Q489" i="12"/>
  <c r="AJ489" i="12" s="1"/>
  <c r="Q490" i="12"/>
  <c r="AJ490" i="12" s="1"/>
  <c r="Q491" i="12"/>
  <c r="AJ491" i="12" s="1"/>
  <c r="Q492" i="12"/>
  <c r="AJ492" i="12" s="1"/>
  <c r="Q493" i="12"/>
  <c r="AJ493" i="12" s="1"/>
  <c r="Q494" i="12"/>
  <c r="AJ494" i="12" s="1"/>
  <c r="Q495" i="12"/>
  <c r="AJ495" i="12" s="1"/>
  <c r="Q496" i="12"/>
  <c r="AJ496" i="12" s="1"/>
  <c r="Q497" i="12"/>
  <c r="AJ497" i="12" s="1"/>
  <c r="Q498" i="12"/>
  <c r="AJ498" i="12" s="1"/>
  <c r="Q499" i="12"/>
  <c r="AJ499" i="12" s="1"/>
  <c r="Q500" i="12"/>
  <c r="AJ500" i="12" s="1"/>
  <c r="Q501" i="12"/>
  <c r="AJ501" i="12" s="1"/>
  <c r="Q502" i="12"/>
  <c r="AJ502" i="12" s="1"/>
  <c r="Q503" i="12"/>
  <c r="AJ503" i="12" s="1"/>
  <c r="Q504" i="12"/>
  <c r="AJ504" i="12" s="1"/>
  <c r="Q505" i="12"/>
  <c r="AJ505" i="12" s="1"/>
  <c r="Q506" i="12"/>
  <c r="AJ506" i="12" s="1"/>
  <c r="Q507" i="12"/>
  <c r="AJ507" i="12" s="1"/>
  <c r="Q508" i="12"/>
  <c r="AJ508" i="12" s="1"/>
  <c r="Q509" i="12"/>
  <c r="AJ509" i="12" s="1"/>
  <c r="Q510" i="12"/>
  <c r="AJ510" i="12" s="1"/>
  <c r="Q511" i="12"/>
  <c r="AJ511" i="12" s="1"/>
  <c r="Q512" i="12"/>
  <c r="AJ512" i="12" s="1"/>
  <c r="Q513" i="12"/>
  <c r="AJ513" i="12" s="1"/>
  <c r="Q514" i="12"/>
  <c r="AJ514" i="12" s="1"/>
  <c r="Q515" i="12"/>
  <c r="AJ515" i="12" s="1"/>
  <c r="Q516" i="12"/>
  <c r="AJ516" i="12" s="1"/>
  <c r="Q517" i="12"/>
  <c r="AJ517" i="12" s="1"/>
  <c r="Q518" i="12"/>
  <c r="AJ518" i="12" s="1"/>
  <c r="Q519" i="12"/>
  <c r="AJ519" i="12" s="1"/>
  <c r="Q520" i="12"/>
  <c r="AJ520" i="12" s="1"/>
  <c r="Q521" i="12"/>
  <c r="AJ521" i="12" s="1"/>
  <c r="Q522" i="12"/>
  <c r="AJ522" i="12" s="1"/>
  <c r="Q523" i="12"/>
  <c r="AJ523" i="12" s="1"/>
  <c r="Q524" i="12"/>
  <c r="AJ524" i="12" s="1"/>
  <c r="Q525" i="12"/>
  <c r="AJ525" i="12" s="1"/>
  <c r="Q526" i="12"/>
  <c r="AJ526" i="12" s="1"/>
  <c r="Q527" i="12"/>
  <c r="AJ527" i="12" s="1"/>
  <c r="Q528" i="12"/>
  <c r="AJ528" i="12" s="1"/>
  <c r="Q529" i="12"/>
  <c r="AJ529" i="12" s="1"/>
  <c r="Q530" i="12"/>
  <c r="AJ530" i="12" s="1"/>
  <c r="Q531" i="12"/>
  <c r="AJ531" i="12" s="1"/>
  <c r="Q532" i="12"/>
  <c r="AJ532" i="12" s="1"/>
  <c r="Q533" i="12"/>
  <c r="AJ533" i="12" s="1"/>
  <c r="Q534" i="12"/>
  <c r="AJ534" i="12" s="1"/>
  <c r="Q535" i="12"/>
  <c r="AJ535" i="12" s="1"/>
  <c r="Q536" i="12"/>
  <c r="AJ536" i="12" s="1"/>
  <c r="Q537" i="12"/>
  <c r="AJ537" i="12" s="1"/>
  <c r="Q538" i="12"/>
  <c r="AJ538" i="12" s="1"/>
  <c r="Q539" i="12"/>
  <c r="AJ539" i="12" s="1"/>
  <c r="Q540" i="12"/>
  <c r="AJ540" i="12" s="1"/>
  <c r="Q541" i="12"/>
  <c r="AJ541" i="12" s="1"/>
  <c r="Q542" i="12"/>
  <c r="AJ542" i="12" s="1"/>
  <c r="Q543" i="12"/>
  <c r="AJ543" i="12" s="1"/>
  <c r="Q544" i="12"/>
  <c r="AJ544" i="12" s="1"/>
  <c r="Q545" i="12"/>
  <c r="AJ545" i="12" s="1"/>
  <c r="Q546" i="12"/>
  <c r="AJ546" i="12" s="1"/>
  <c r="Q547" i="12"/>
  <c r="AJ547" i="12" s="1"/>
  <c r="Q548" i="12"/>
  <c r="AJ548" i="12" s="1"/>
  <c r="Q549" i="12"/>
  <c r="AJ549" i="12" s="1"/>
  <c r="Q550" i="12"/>
  <c r="AJ550" i="12" s="1"/>
  <c r="Q551" i="12"/>
  <c r="AJ551" i="12" s="1"/>
  <c r="Q552" i="12"/>
  <c r="AJ552" i="12" s="1"/>
  <c r="Q553" i="12"/>
  <c r="AJ553" i="12" s="1"/>
  <c r="Q554" i="12"/>
  <c r="AJ554" i="12" s="1"/>
  <c r="Q555" i="12"/>
  <c r="AJ555" i="12" s="1"/>
  <c r="Q556" i="12"/>
  <c r="AJ556" i="12" s="1"/>
  <c r="Q557" i="12"/>
  <c r="AJ557" i="12" s="1"/>
  <c r="Q558" i="12"/>
  <c r="AJ558" i="12" s="1"/>
  <c r="Q559" i="12"/>
  <c r="AJ559" i="12" s="1"/>
  <c r="Q560" i="12"/>
  <c r="AJ560" i="12" s="1"/>
  <c r="Q561" i="12"/>
  <c r="AJ561" i="12" s="1"/>
  <c r="Q562" i="12"/>
  <c r="AJ562" i="12" s="1"/>
  <c r="Q563" i="12"/>
  <c r="AJ563" i="12" s="1"/>
  <c r="Q564" i="12"/>
  <c r="AJ564" i="12" s="1"/>
  <c r="Q565" i="12"/>
  <c r="AJ565" i="12" s="1"/>
  <c r="Q566" i="12"/>
  <c r="AJ566" i="12" s="1"/>
  <c r="Q567" i="12"/>
  <c r="AJ567" i="12" s="1"/>
  <c r="Q568" i="12"/>
  <c r="AJ568" i="12" s="1"/>
  <c r="Q569" i="12"/>
  <c r="AJ569" i="12" s="1"/>
  <c r="Q570" i="12"/>
  <c r="AJ570" i="12" s="1"/>
  <c r="Q571" i="12"/>
  <c r="AJ571" i="12" s="1"/>
  <c r="Q572" i="12"/>
  <c r="AJ572" i="12" s="1"/>
  <c r="Q573" i="12"/>
  <c r="AJ573" i="12" s="1"/>
  <c r="Q574" i="12"/>
  <c r="AJ574" i="12" s="1"/>
  <c r="Q575" i="12"/>
  <c r="AJ575" i="12" s="1"/>
  <c r="Q576" i="12"/>
  <c r="AJ576" i="12" s="1"/>
  <c r="Q577" i="12"/>
  <c r="AJ577" i="12" s="1"/>
  <c r="Q578" i="12"/>
  <c r="AJ578" i="12" s="1"/>
  <c r="Q579" i="12"/>
  <c r="AJ579" i="12" s="1"/>
  <c r="Q580" i="12"/>
  <c r="AJ580" i="12" s="1"/>
  <c r="Q581" i="12"/>
  <c r="AJ581" i="12" s="1"/>
  <c r="Q582" i="12"/>
  <c r="AJ582" i="12" s="1"/>
  <c r="Q583" i="12"/>
  <c r="AJ583" i="12" s="1"/>
  <c r="Q584" i="12"/>
  <c r="AJ584" i="12" s="1"/>
  <c r="Q585" i="12"/>
  <c r="AJ585" i="12" s="1"/>
  <c r="Q586" i="12"/>
  <c r="AJ586" i="12" s="1"/>
  <c r="Q587" i="12"/>
  <c r="AJ587" i="12" s="1"/>
  <c r="Q588" i="12"/>
  <c r="AJ588" i="12" s="1"/>
  <c r="Q589" i="12"/>
  <c r="AJ589" i="12" s="1"/>
  <c r="Q590" i="12"/>
  <c r="AJ590" i="12" s="1"/>
  <c r="Q591" i="12"/>
  <c r="AJ591" i="12" s="1"/>
  <c r="Q592" i="12"/>
  <c r="AJ592" i="12" s="1"/>
  <c r="Q593" i="12"/>
  <c r="AJ593" i="12" s="1"/>
  <c r="Q594" i="12"/>
  <c r="AJ594" i="12" s="1"/>
  <c r="Q595" i="12"/>
  <c r="AJ595" i="12" s="1"/>
  <c r="Q596" i="12"/>
  <c r="AJ596" i="12" s="1"/>
  <c r="Q597" i="12"/>
  <c r="AJ597" i="12" s="1"/>
  <c r="Q598" i="12"/>
  <c r="AJ598" i="12" s="1"/>
  <c r="Q599" i="12"/>
  <c r="AJ599" i="12" s="1"/>
  <c r="Q600" i="12"/>
  <c r="AJ600" i="12" s="1"/>
  <c r="Q601" i="12"/>
  <c r="AJ601" i="12" s="1"/>
  <c r="Q602" i="12"/>
  <c r="AJ602" i="12" s="1"/>
  <c r="Q603" i="12"/>
  <c r="AJ603" i="12" s="1"/>
  <c r="Q604" i="12"/>
  <c r="AJ604" i="12" s="1"/>
  <c r="Q605" i="12"/>
  <c r="AJ605" i="12" s="1"/>
  <c r="Q606" i="12"/>
  <c r="AJ606" i="12" s="1"/>
  <c r="Q607" i="12"/>
  <c r="AJ607" i="12" s="1"/>
  <c r="Q608" i="12"/>
  <c r="AJ608" i="12" s="1"/>
  <c r="Q609" i="12"/>
  <c r="AJ609" i="12" s="1"/>
  <c r="Q610" i="12"/>
  <c r="AJ610" i="12" s="1"/>
  <c r="Q611" i="12"/>
  <c r="AJ611" i="12" s="1"/>
  <c r="Q612" i="12"/>
  <c r="AJ612" i="12" s="1"/>
  <c r="Q613" i="12"/>
  <c r="AJ613" i="12" s="1"/>
  <c r="Q614" i="12"/>
  <c r="AJ614" i="12" s="1"/>
  <c r="Q615" i="12"/>
  <c r="AJ615" i="12" s="1"/>
  <c r="Q616" i="12"/>
  <c r="AJ616" i="12" s="1"/>
  <c r="Q617" i="12"/>
  <c r="AJ617" i="12" s="1"/>
  <c r="Q618" i="12"/>
  <c r="AJ618" i="12" s="1"/>
  <c r="Q619" i="12"/>
  <c r="AJ619" i="12" s="1"/>
  <c r="Q620" i="12"/>
  <c r="AJ620" i="12" s="1"/>
  <c r="Q621" i="12"/>
  <c r="AJ621" i="12" s="1"/>
  <c r="Q622" i="12"/>
  <c r="AJ622" i="12" s="1"/>
  <c r="Q623" i="12"/>
  <c r="AJ623" i="12" s="1"/>
  <c r="Q624" i="12"/>
  <c r="AJ624" i="12" s="1"/>
  <c r="Q625" i="12"/>
  <c r="AJ625" i="12" s="1"/>
  <c r="Q626" i="12"/>
  <c r="AJ626" i="12" s="1"/>
  <c r="Q627" i="12"/>
  <c r="AJ627" i="12" s="1"/>
  <c r="Q628" i="12"/>
  <c r="AJ628" i="12" s="1"/>
  <c r="Q629" i="12"/>
  <c r="AJ629" i="12" s="1"/>
  <c r="Q630" i="12"/>
  <c r="AJ630" i="12" s="1"/>
  <c r="Q631" i="12"/>
  <c r="AJ631" i="12" s="1"/>
  <c r="Q632" i="12"/>
  <c r="AJ632" i="12" s="1"/>
  <c r="Q633" i="12"/>
  <c r="AJ633" i="12" s="1"/>
  <c r="Q634" i="12"/>
  <c r="AJ634" i="12" s="1"/>
  <c r="Q635" i="12"/>
  <c r="AJ635" i="12" s="1"/>
  <c r="Q636" i="12"/>
  <c r="AJ636" i="12" s="1"/>
  <c r="Q637" i="12"/>
  <c r="AJ637" i="12" s="1"/>
  <c r="Q638" i="12"/>
  <c r="AJ638" i="12" s="1"/>
  <c r="Q639" i="12"/>
  <c r="AJ639" i="12" s="1"/>
  <c r="Q640" i="12"/>
  <c r="AJ640" i="12" s="1"/>
  <c r="Q641" i="12"/>
  <c r="AJ641" i="12" s="1"/>
  <c r="Q642" i="12"/>
  <c r="AJ642" i="12" s="1"/>
  <c r="Q643" i="12"/>
  <c r="AJ643" i="12" s="1"/>
  <c r="Q644" i="12"/>
  <c r="AJ644" i="12" s="1"/>
  <c r="Q645" i="12"/>
  <c r="AJ645" i="12" s="1"/>
  <c r="Q646" i="12"/>
  <c r="AJ646" i="12" s="1"/>
  <c r="Q647" i="12"/>
  <c r="AJ647" i="12" s="1"/>
  <c r="Q648" i="12"/>
  <c r="AJ648" i="12" s="1"/>
  <c r="Q649" i="12"/>
  <c r="AJ649" i="12" s="1"/>
  <c r="Q650" i="12"/>
  <c r="AJ650" i="12" s="1"/>
  <c r="Q651" i="12"/>
  <c r="AJ651" i="12" s="1"/>
  <c r="Q652" i="12"/>
  <c r="AJ652" i="12" s="1"/>
  <c r="Q653" i="12"/>
  <c r="AJ653" i="12" s="1"/>
  <c r="Q654" i="12"/>
  <c r="AJ654" i="12" s="1"/>
  <c r="Q655" i="12"/>
  <c r="AJ655" i="12" s="1"/>
  <c r="Q656" i="12"/>
  <c r="AJ656" i="12" s="1"/>
  <c r="Q657" i="12"/>
  <c r="AJ657" i="12" s="1"/>
  <c r="Q658" i="12"/>
  <c r="AJ658" i="12" s="1"/>
  <c r="Q659" i="12"/>
  <c r="AJ659" i="12" s="1"/>
  <c r="Q660" i="12"/>
  <c r="AJ660" i="12" s="1"/>
  <c r="Q661" i="12"/>
  <c r="AJ661" i="12" s="1"/>
  <c r="Q662" i="12"/>
  <c r="AJ662" i="12" s="1"/>
  <c r="Q663" i="12"/>
  <c r="AJ663" i="12" s="1"/>
  <c r="Q664" i="12"/>
  <c r="AJ664" i="12" s="1"/>
  <c r="Q665" i="12"/>
  <c r="AJ665" i="12" s="1"/>
  <c r="Q666" i="12"/>
  <c r="AJ666" i="12" s="1"/>
  <c r="Q667" i="12"/>
  <c r="AJ667" i="12" s="1"/>
  <c r="Q668" i="12"/>
  <c r="AJ668" i="12" s="1"/>
  <c r="Q669" i="12"/>
  <c r="AJ669" i="12" s="1"/>
  <c r="Q670" i="12"/>
  <c r="AJ670" i="12" s="1"/>
  <c r="Q671" i="12"/>
  <c r="AJ671" i="12" s="1"/>
  <c r="Q672" i="12"/>
  <c r="AJ672" i="12" s="1"/>
  <c r="Q673" i="12"/>
  <c r="AJ673" i="12" s="1"/>
  <c r="Q674" i="12"/>
  <c r="AJ674" i="12" s="1"/>
  <c r="Q675" i="12"/>
  <c r="AJ675" i="12" s="1"/>
  <c r="Q676" i="12"/>
  <c r="AJ676" i="12" s="1"/>
  <c r="Q677" i="12"/>
  <c r="AJ677" i="12" s="1"/>
  <c r="Q678" i="12"/>
  <c r="AJ678" i="12" s="1"/>
  <c r="Q679" i="12"/>
  <c r="AJ679" i="12" s="1"/>
  <c r="Q680" i="12"/>
  <c r="AJ680" i="12" s="1"/>
  <c r="Q681" i="12"/>
  <c r="AJ681" i="12" s="1"/>
  <c r="Q682" i="12"/>
  <c r="AJ682" i="12" s="1"/>
  <c r="Q683" i="12"/>
  <c r="AJ683" i="12" s="1"/>
  <c r="Q684" i="12"/>
  <c r="AJ684" i="12" s="1"/>
  <c r="Q685" i="12"/>
  <c r="AJ685" i="12" s="1"/>
  <c r="Q686" i="12"/>
  <c r="AJ686" i="12" s="1"/>
  <c r="Q687" i="12"/>
  <c r="AJ687" i="12" s="1"/>
  <c r="Q688" i="12"/>
  <c r="AJ688" i="12" s="1"/>
  <c r="Q689" i="12"/>
  <c r="AJ689" i="12" s="1"/>
  <c r="Q690" i="12"/>
  <c r="AJ690" i="12" s="1"/>
  <c r="Q691" i="12"/>
  <c r="AJ691" i="12" s="1"/>
  <c r="Q692" i="12"/>
  <c r="AJ692" i="12" s="1"/>
  <c r="Q693" i="12"/>
  <c r="AJ693" i="12" s="1"/>
  <c r="Q694" i="12"/>
  <c r="AJ694" i="12" s="1"/>
  <c r="Q695" i="12"/>
  <c r="AJ695" i="12" s="1"/>
  <c r="Q696" i="12"/>
  <c r="AJ696" i="12" s="1"/>
  <c r="Q697" i="12"/>
  <c r="AJ697" i="12" s="1"/>
  <c r="Q698" i="12"/>
  <c r="AJ698" i="12" s="1"/>
  <c r="Q699" i="12"/>
  <c r="AJ699" i="12" s="1"/>
  <c r="Q700" i="12"/>
  <c r="AJ700" i="12" s="1"/>
  <c r="Q701" i="12"/>
  <c r="AJ701" i="12" s="1"/>
  <c r="Q702" i="12"/>
  <c r="AJ702" i="12" s="1"/>
  <c r="Q703" i="12"/>
  <c r="AJ703" i="12" s="1"/>
  <c r="Q704" i="12"/>
  <c r="AJ704" i="12" s="1"/>
  <c r="Q705" i="12"/>
  <c r="AJ705" i="12" s="1"/>
  <c r="Q706" i="12"/>
  <c r="AJ706" i="12" s="1"/>
  <c r="Q707" i="12"/>
  <c r="AJ707" i="12" s="1"/>
  <c r="Q708" i="12"/>
  <c r="AJ708" i="12" s="1"/>
  <c r="Q709" i="12"/>
  <c r="AJ709" i="12" s="1"/>
  <c r="Q710" i="12"/>
  <c r="AJ710" i="12" s="1"/>
  <c r="Q711" i="12"/>
  <c r="AJ711" i="12" s="1"/>
  <c r="Q712" i="12"/>
  <c r="AJ712" i="12" s="1"/>
  <c r="Q713" i="12"/>
  <c r="AJ713" i="12" s="1"/>
  <c r="Q714" i="12"/>
  <c r="AJ714" i="12" s="1"/>
  <c r="Q715" i="12"/>
  <c r="AJ715" i="12" s="1"/>
  <c r="Q716" i="12"/>
  <c r="AJ716" i="12" s="1"/>
  <c r="Q717" i="12"/>
  <c r="AJ717" i="12" s="1"/>
  <c r="Q718" i="12"/>
  <c r="AJ718" i="12" s="1"/>
  <c r="Q719" i="12"/>
  <c r="AJ719" i="12" s="1"/>
  <c r="Q720" i="12"/>
  <c r="AJ720" i="12" s="1"/>
  <c r="Q721" i="12"/>
  <c r="AJ721" i="12" s="1"/>
  <c r="Q722" i="12"/>
  <c r="AJ722" i="12" s="1"/>
  <c r="Q723" i="12"/>
  <c r="AJ723" i="12" s="1"/>
  <c r="Q724" i="12"/>
  <c r="AJ724" i="12" s="1"/>
  <c r="Q725" i="12"/>
  <c r="AJ725" i="12" s="1"/>
  <c r="Q726" i="12"/>
  <c r="AJ726" i="12" s="1"/>
  <c r="Q727" i="12"/>
  <c r="AJ727" i="12" s="1"/>
  <c r="Q728" i="12"/>
  <c r="AJ728" i="12" s="1"/>
  <c r="Q729" i="12"/>
  <c r="AJ729" i="12" s="1"/>
  <c r="Q730" i="12"/>
  <c r="AJ730" i="12" s="1"/>
  <c r="Q731" i="12"/>
  <c r="AJ731" i="12" s="1"/>
  <c r="Q732" i="12"/>
  <c r="AJ732" i="12" s="1"/>
  <c r="Q733" i="12"/>
  <c r="AJ733" i="12" s="1"/>
  <c r="Q734" i="12"/>
  <c r="AJ734" i="12" s="1"/>
  <c r="Q735" i="12"/>
  <c r="AJ735" i="12" s="1"/>
  <c r="Q736" i="12"/>
  <c r="AJ736" i="12" s="1"/>
  <c r="Q737" i="12"/>
  <c r="AJ737" i="12" s="1"/>
  <c r="Q738" i="12"/>
  <c r="AJ738" i="12" s="1"/>
  <c r="Q739" i="12"/>
  <c r="AJ739" i="12" s="1"/>
  <c r="Q740" i="12"/>
  <c r="AJ740" i="12" s="1"/>
  <c r="Q741" i="12"/>
  <c r="AJ741" i="12" s="1"/>
  <c r="Q742" i="12"/>
  <c r="AJ742" i="12" s="1"/>
  <c r="Q743" i="12"/>
  <c r="AJ743" i="12" s="1"/>
  <c r="Q744" i="12"/>
  <c r="AJ744" i="12" s="1"/>
  <c r="Q745" i="12"/>
  <c r="AJ745" i="12" s="1"/>
  <c r="Q746" i="12"/>
  <c r="AJ746" i="12" s="1"/>
  <c r="Q747" i="12"/>
  <c r="AJ747" i="12" s="1"/>
  <c r="Q748" i="12"/>
  <c r="AJ748" i="12" s="1"/>
  <c r="Q749" i="12"/>
  <c r="AJ749" i="12" s="1"/>
  <c r="Q750" i="12"/>
  <c r="AJ750" i="12" s="1"/>
  <c r="Q751" i="12"/>
  <c r="AJ751" i="12" s="1"/>
  <c r="Q752" i="12"/>
  <c r="AJ752" i="12" s="1"/>
  <c r="Q753" i="12"/>
  <c r="AJ753" i="12" s="1"/>
  <c r="Q754" i="12"/>
  <c r="AJ754" i="12" s="1"/>
  <c r="Q755" i="12"/>
  <c r="AJ755" i="12" s="1"/>
  <c r="Q756" i="12"/>
  <c r="AJ756" i="12" s="1"/>
  <c r="Q757" i="12"/>
  <c r="AJ757" i="12" s="1"/>
  <c r="Q758" i="12"/>
  <c r="AJ758" i="12" s="1"/>
  <c r="Q759" i="12"/>
  <c r="AJ759" i="12" s="1"/>
  <c r="Q760" i="12"/>
  <c r="AJ760" i="12" s="1"/>
  <c r="Q761" i="12"/>
  <c r="AJ761" i="12" s="1"/>
  <c r="Q762" i="12"/>
  <c r="AJ762" i="12" s="1"/>
  <c r="Q763" i="12"/>
  <c r="AJ763" i="12" s="1"/>
  <c r="Q764" i="12"/>
  <c r="AJ764" i="12" s="1"/>
  <c r="Q765" i="12"/>
  <c r="AJ765" i="12" s="1"/>
  <c r="Q766" i="12"/>
  <c r="AJ766" i="12" s="1"/>
  <c r="Q767" i="12"/>
  <c r="AJ767" i="12" s="1"/>
  <c r="Q768" i="12"/>
  <c r="AJ768" i="12" s="1"/>
  <c r="Q769" i="12"/>
  <c r="AJ769" i="12" s="1"/>
  <c r="Q770" i="12"/>
  <c r="AJ770" i="12" s="1"/>
  <c r="Q771" i="12"/>
  <c r="AJ771" i="12" s="1"/>
  <c r="Q772" i="12"/>
  <c r="AJ772" i="12" s="1"/>
  <c r="Q773" i="12"/>
  <c r="AJ773" i="12" s="1"/>
  <c r="Q774" i="12"/>
  <c r="AJ774" i="12" s="1"/>
  <c r="Q775" i="12"/>
  <c r="AJ775" i="12" s="1"/>
  <c r="Q776" i="12"/>
  <c r="AJ776" i="12" s="1"/>
  <c r="Q777" i="12"/>
  <c r="AJ777" i="12" s="1"/>
  <c r="Q778" i="12"/>
  <c r="AJ778" i="12" s="1"/>
  <c r="Q779" i="12"/>
  <c r="AJ779" i="12" s="1"/>
  <c r="Q780" i="12"/>
  <c r="AJ780" i="12" s="1"/>
  <c r="Q781" i="12"/>
  <c r="AJ781" i="12" s="1"/>
  <c r="Q782" i="12"/>
  <c r="AJ782" i="12" s="1"/>
  <c r="Q783" i="12"/>
  <c r="AJ783" i="12" s="1"/>
  <c r="Q784" i="12"/>
  <c r="AJ784" i="12" s="1"/>
  <c r="Q785" i="12"/>
  <c r="AJ785" i="12" s="1"/>
  <c r="Q786" i="12"/>
  <c r="AJ786" i="12" s="1"/>
  <c r="Q787" i="12"/>
  <c r="AJ787" i="12" s="1"/>
  <c r="Q788" i="12"/>
  <c r="AJ788" i="12" s="1"/>
  <c r="Q789" i="12"/>
  <c r="AJ789" i="12" s="1"/>
  <c r="Q790" i="12"/>
  <c r="AJ790" i="12" s="1"/>
  <c r="Q791" i="12"/>
  <c r="AJ791" i="12" s="1"/>
  <c r="Q792" i="12"/>
  <c r="AJ792" i="12" s="1"/>
  <c r="Q793" i="12"/>
  <c r="AJ793" i="12" s="1"/>
  <c r="Q794" i="12"/>
  <c r="AJ794" i="12" s="1"/>
  <c r="Q795" i="12"/>
  <c r="AJ795" i="12" s="1"/>
  <c r="Q796" i="12"/>
  <c r="AJ796" i="12" s="1"/>
  <c r="Q797" i="12"/>
  <c r="AJ797" i="12" s="1"/>
  <c r="Q798" i="12"/>
  <c r="AJ798" i="12" s="1"/>
  <c r="Q799" i="12"/>
  <c r="AJ799" i="12" s="1"/>
  <c r="Q800" i="12"/>
  <c r="AJ800" i="12" s="1"/>
  <c r="Q801" i="12"/>
  <c r="AJ801" i="12" s="1"/>
  <c r="Q802" i="12"/>
  <c r="AJ802" i="12" s="1"/>
  <c r="Q803" i="12"/>
  <c r="AJ803" i="12" s="1"/>
  <c r="Q804" i="12"/>
  <c r="AJ804" i="12" s="1"/>
  <c r="Q805" i="12"/>
  <c r="AJ805" i="12" s="1"/>
  <c r="Q806" i="12"/>
  <c r="AJ806" i="12" s="1"/>
  <c r="Q807" i="12"/>
  <c r="AJ807" i="12" s="1"/>
  <c r="Q808" i="12"/>
  <c r="AJ808" i="12" s="1"/>
  <c r="Q809" i="12"/>
  <c r="AJ809" i="12" s="1"/>
  <c r="Q810" i="12"/>
  <c r="AJ810" i="12" s="1"/>
  <c r="Q811" i="12"/>
  <c r="AJ811" i="12" s="1"/>
  <c r="Q812" i="12"/>
  <c r="AJ812" i="12" s="1"/>
  <c r="Q813" i="12"/>
  <c r="AJ813" i="12" s="1"/>
  <c r="Q814" i="12"/>
  <c r="AJ814" i="12" s="1"/>
  <c r="Q815" i="12"/>
  <c r="AJ815" i="12" s="1"/>
  <c r="Q816" i="12"/>
  <c r="AJ816" i="12" s="1"/>
  <c r="Q817" i="12"/>
  <c r="AJ817" i="12" s="1"/>
  <c r="Q818" i="12"/>
  <c r="AJ818" i="12" s="1"/>
  <c r="Q819" i="12"/>
  <c r="AJ819" i="12" s="1"/>
  <c r="Q820" i="12"/>
  <c r="AJ820" i="12" s="1"/>
  <c r="Q821" i="12"/>
  <c r="AJ821" i="12" s="1"/>
  <c r="Q822" i="12"/>
  <c r="AJ822" i="12" s="1"/>
  <c r="Q823" i="12"/>
  <c r="AJ823" i="12" s="1"/>
  <c r="Q824" i="12"/>
  <c r="AJ824" i="12" s="1"/>
  <c r="Q825" i="12"/>
  <c r="AJ825" i="12" s="1"/>
  <c r="Q826" i="12"/>
  <c r="AJ826" i="12" s="1"/>
  <c r="Q827" i="12"/>
  <c r="AJ827" i="12" s="1"/>
  <c r="Q828" i="12"/>
  <c r="AJ828" i="12" s="1"/>
  <c r="Q829" i="12"/>
  <c r="AJ829" i="12" s="1"/>
  <c r="Q830" i="12"/>
  <c r="AJ830" i="12" s="1"/>
  <c r="Q831" i="12"/>
  <c r="AJ831" i="12" s="1"/>
  <c r="Q832" i="12"/>
  <c r="AJ832" i="12" s="1"/>
  <c r="Q833" i="12"/>
  <c r="AJ833" i="12" s="1"/>
  <c r="Q834" i="12"/>
  <c r="AJ834" i="12" s="1"/>
  <c r="Q835" i="12"/>
  <c r="AJ835" i="12" s="1"/>
  <c r="Q836" i="12"/>
  <c r="AJ836" i="12" s="1"/>
  <c r="Q837" i="12"/>
  <c r="AJ837" i="12" s="1"/>
  <c r="Q838" i="12"/>
  <c r="AJ838" i="12" s="1"/>
  <c r="Q839" i="12"/>
  <c r="AJ839" i="12" s="1"/>
  <c r="Q840" i="12"/>
  <c r="AJ840" i="12" s="1"/>
  <c r="Q841" i="12"/>
  <c r="AJ841" i="12" s="1"/>
  <c r="Q842" i="12"/>
  <c r="AJ842" i="12" s="1"/>
  <c r="Q843" i="12"/>
  <c r="AJ843" i="12" s="1"/>
  <c r="Q844" i="12"/>
  <c r="AJ844" i="12" s="1"/>
  <c r="Q845" i="12"/>
  <c r="AJ845" i="12" s="1"/>
  <c r="Q846" i="12"/>
  <c r="AJ846" i="12" s="1"/>
  <c r="Q847" i="12"/>
  <c r="AJ847" i="12" s="1"/>
  <c r="Q848" i="12"/>
  <c r="AJ848" i="12" s="1"/>
  <c r="Q849" i="12"/>
  <c r="AJ849" i="12" s="1"/>
  <c r="Q850" i="12"/>
  <c r="AJ850" i="12" s="1"/>
  <c r="Q851" i="12"/>
  <c r="AJ851" i="12" s="1"/>
  <c r="Q852" i="12"/>
  <c r="AJ852" i="12" s="1"/>
  <c r="Q853" i="12"/>
  <c r="AJ853" i="12" s="1"/>
  <c r="Q854" i="12"/>
  <c r="AJ854" i="12" s="1"/>
  <c r="Q855" i="12"/>
  <c r="AJ855" i="12" s="1"/>
  <c r="Q856" i="12"/>
  <c r="AJ856" i="12" s="1"/>
  <c r="Q857" i="12"/>
  <c r="AJ857" i="12" s="1"/>
  <c r="Q858" i="12"/>
  <c r="AJ858" i="12" s="1"/>
  <c r="Q859" i="12"/>
  <c r="AJ859" i="12" s="1"/>
  <c r="Q860" i="12"/>
  <c r="AJ860" i="12" s="1"/>
  <c r="Q861" i="12"/>
  <c r="AJ861" i="12" s="1"/>
  <c r="Q862" i="12"/>
  <c r="AJ862" i="12" s="1"/>
  <c r="Q863" i="12"/>
  <c r="AJ863" i="12" s="1"/>
  <c r="Q864" i="12"/>
  <c r="AJ864" i="12" s="1"/>
  <c r="Q865" i="12"/>
  <c r="AJ865" i="12" s="1"/>
  <c r="Q866" i="12"/>
  <c r="AJ866" i="12" s="1"/>
  <c r="Q867" i="12"/>
  <c r="AJ867" i="12" s="1"/>
  <c r="Q868" i="12"/>
  <c r="AJ868" i="12" s="1"/>
  <c r="Q869" i="12"/>
  <c r="AJ869" i="12" s="1"/>
  <c r="Q870" i="12"/>
  <c r="AJ870" i="12" s="1"/>
  <c r="Q871" i="12"/>
  <c r="AJ871" i="12" s="1"/>
  <c r="Q872" i="12"/>
  <c r="AJ872" i="12" s="1"/>
  <c r="Q873" i="12"/>
  <c r="AJ873" i="12" s="1"/>
  <c r="Q874" i="12"/>
  <c r="AJ874" i="12" s="1"/>
  <c r="Q875" i="12"/>
  <c r="AJ875" i="12" s="1"/>
  <c r="Q876" i="12"/>
  <c r="AJ876" i="12" s="1"/>
  <c r="Q877" i="12"/>
  <c r="AJ877" i="12" s="1"/>
  <c r="Q878" i="12"/>
  <c r="AJ878" i="12" s="1"/>
  <c r="Q879" i="12"/>
  <c r="AJ879" i="12" s="1"/>
  <c r="Q880" i="12"/>
  <c r="AJ880" i="12" s="1"/>
  <c r="Q881" i="12"/>
  <c r="AJ881" i="12" s="1"/>
  <c r="Q882" i="12"/>
  <c r="AJ882" i="12" s="1"/>
  <c r="Q883" i="12"/>
  <c r="AJ883" i="12" s="1"/>
  <c r="Q884" i="12"/>
  <c r="AJ884" i="12" s="1"/>
  <c r="Q885" i="12"/>
  <c r="AJ885" i="12" s="1"/>
  <c r="Q886" i="12"/>
  <c r="AJ886" i="12" s="1"/>
  <c r="Q887" i="12"/>
  <c r="AJ887" i="12" s="1"/>
  <c r="Q888" i="12"/>
  <c r="AJ888" i="12" s="1"/>
  <c r="Q889" i="12"/>
  <c r="AJ889" i="12" s="1"/>
  <c r="Q890" i="12"/>
  <c r="AJ890" i="12" s="1"/>
  <c r="Q891" i="12"/>
  <c r="AJ891" i="12" s="1"/>
  <c r="Q892" i="12"/>
  <c r="AJ892" i="12" s="1"/>
  <c r="Q893" i="12"/>
  <c r="AJ893" i="12" s="1"/>
  <c r="Q894" i="12"/>
  <c r="AJ894" i="12" s="1"/>
  <c r="Q895" i="12"/>
  <c r="AJ895" i="12" s="1"/>
  <c r="Q896" i="12"/>
  <c r="AJ896" i="12" s="1"/>
  <c r="Q897" i="12"/>
  <c r="AJ897" i="12" s="1"/>
  <c r="Q898" i="12"/>
  <c r="AJ898" i="12" s="1"/>
  <c r="Q899" i="12"/>
  <c r="AJ899" i="12" s="1"/>
  <c r="Q900" i="12"/>
  <c r="AJ900" i="12" s="1"/>
  <c r="Q901" i="12"/>
  <c r="AJ901" i="12" s="1"/>
  <c r="Q902" i="12"/>
  <c r="AJ902" i="12" s="1"/>
  <c r="Q903" i="12"/>
  <c r="AJ903" i="12" s="1"/>
  <c r="Q904" i="12"/>
  <c r="AJ904" i="12" s="1"/>
  <c r="Q905" i="12"/>
  <c r="AJ905" i="12" s="1"/>
  <c r="Q906" i="12"/>
  <c r="AJ906" i="12" s="1"/>
  <c r="Q907" i="12"/>
  <c r="AJ907" i="12" s="1"/>
  <c r="Q908" i="12"/>
  <c r="AJ908" i="12" s="1"/>
  <c r="Q909" i="12"/>
  <c r="AJ909" i="12" s="1"/>
  <c r="Q910" i="12"/>
  <c r="AJ910" i="12" s="1"/>
  <c r="Q911" i="12"/>
  <c r="AJ911" i="12" s="1"/>
  <c r="Q912" i="12"/>
  <c r="AJ912" i="12" s="1"/>
  <c r="Q913" i="12"/>
  <c r="AJ913" i="12" s="1"/>
  <c r="Q914" i="12"/>
  <c r="AJ914" i="12" s="1"/>
  <c r="Q915" i="12"/>
  <c r="AJ915" i="12" s="1"/>
  <c r="Q916" i="12"/>
  <c r="AJ916" i="12" s="1"/>
  <c r="Q917" i="12"/>
  <c r="AJ917" i="12" s="1"/>
  <c r="Q918" i="12"/>
  <c r="AJ918" i="12" s="1"/>
  <c r="Q919" i="12"/>
  <c r="AJ919" i="12" s="1"/>
  <c r="Q920" i="12"/>
  <c r="AJ920" i="12" s="1"/>
  <c r="Q921" i="12"/>
  <c r="AJ921" i="12" s="1"/>
  <c r="Q922" i="12"/>
  <c r="AJ922" i="12" s="1"/>
  <c r="Q923" i="12"/>
  <c r="AJ923" i="12" s="1"/>
  <c r="Q924" i="12"/>
  <c r="AJ924" i="12" s="1"/>
  <c r="Q925" i="12"/>
  <c r="AJ925" i="12" s="1"/>
  <c r="Q926" i="12"/>
  <c r="AJ926" i="12" s="1"/>
  <c r="Q927" i="12"/>
  <c r="AJ927" i="12" s="1"/>
  <c r="Q928" i="12"/>
  <c r="AJ928" i="12" s="1"/>
  <c r="Q929" i="12"/>
  <c r="AJ929" i="12" s="1"/>
  <c r="Q930" i="12"/>
  <c r="AJ930" i="12" s="1"/>
  <c r="Q931" i="12"/>
  <c r="AJ931" i="12" s="1"/>
  <c r="Q932" i="12"/>
  <c r="AJ932" i="12" s="1"/>
  <c r="Q933" i="12"/>
  <c r="AJ933" i="12" s="1"/>
  <c r="Q934" i="12"/>
  <c r="AJ934" i="12" s="1"/>
  <c r="Q935" i="12"/>
  <c r="AJ935" i="12" s="1"/>
  <c r="Q936" i="12"/>
  <c r="AJ936" i="12" s="1"/>
  <c r="Q937" i="12"/>
  <c r="AJ937" i="12" s="1"/>
  <c r="Q938" i="12"/>
  <c r="AJ938" i="12" s="1"/>
  <c r="Q939" i="12"/>
  <c r="AJ939" i="12" s="1"/>
  <c r="Q940" i="12"/>
  <c r="AJ940" i="12" s="1"/>
  <c r="Q941" i="12"/>
  <c r="AJ941" i="12" s="1"/>
  <c r="Q942" i="12"/>
  <c r="AJ942" i="12" s="1"/>
  <c r="Q943" i="12"/>
  <c r="AJ943" i="12" s="1"/>
  <c r="Q944" i="12"/>
  <c r="AJ944" i="12" s="1"/>
  <c r="Q945" i="12"/>
  <c r="AJ945" i="12" s="1"/>
  <c r="Q946" i="12"/>
  <c r="AJ946" i="12" s="1"/>
  <c r="Q947" i="12"/>
  <c r="AJ947" i="12" s="1"/>
  <c r="Q948" i="12"/>
  <c r="AJ948" i="12" s="1"/>
  <c r="Q949" i="12"/>
  <c r="AJ949" i="12" s="1"/>
  <c r="Q950" i="12"/>
  <c r="AJ950" i="12" s="1"/>
  <c r="Q951" i="12"/>
  <c r="AJ951" i="12" s="1"/>
  <c r="Q952" i="12"/>
  <c r="AJ952" i="12" s="1"/>
  <c r="Q953" i="12"/>
  <c r="AJ953" i="12" s="1"/>
  <c r="Q954" i="12"/>
  <c r="AJ954" i="12" s="1"/>
  <c r="Q955" i="12"/>
  <c r="AJ955" i="12" s="1"/>
  <c r="Q956" i="12"/>
  <c r="AJ956" i="12" s="1"/>
  <c r="Q957" i="12"/>
  <c r="AJ957" i="12" s="1"/>
  <c r="Q958" i="12"/>
  <c r="AJ958" i="12" s="1"/>
  <c r="Q959" i="12"/>
  <c r="AJ959" i="12" s="1"/>
  <c r="Q960" i="12"/>
  <c r="AJ960" i="12" s="1"/>
  <c r="Q961" i="12"/>
  <c r="AJ961" i="12" s="1"/>
  <c r="Q962" i="12"/>
  <c r="AJ962" i="12" s="1"/>
  <c r="Q963" i="12"/>
  <c r="AJ963" i="12" s="1"/>
  <c r="Q964" i="12"/>
  <c r="AJ964" i="12" s="1"/>
  <c r="Q965" i="12"/>
  <c r="AJ965" i="12" s="1"/>
  <c r="Q966" i="12"/>
  <c r="AJ966" i="12" s="1"/>
  <c r="Q967" i="12"/>
  <c r="AJ967" i="12" s="1"/>
  <c r="Q968" i="12"/>
  <c r="AJ968" i="12" s="1"/>
  <c r="Q969" i="12"/>
  <c r="AJ969" i="12" s="1"/>
  <c r="Q970" i="12"/>
  <c r="AJ970" i="12" s="1"/>
  <c r="Q971" i="12"/>
  <c r="AJ971" i="12" s="1"/>
  <c r="Q972" i="12"/>
  <c r="AJ972" i="12" s="1"/>
  <c r="Q973" i="12"/>
  <c r="AJ973" i="12" s="1"/>
  <c r="Q974" i="12"/>
  <c r="AJ974" i="12" s="1"/>
  <c r="Q975" i="12"/>
  <c r="AJ975" i="12" s="1"/>
  <c r="Q976" i="12"/>
  <c r="AJ976" i="12" s="1"/>
  <c r="Q977" i="12"/>
  <c r="AJ977" i="12" s="1"/>
  <c r="Q978" i="12"/>
  <c r="AJ978" i="12" s="1"/>
  <c r="Q979" i="12"/>
  <c r="AJ979" i="12" s="1"/>
  <c r="Q980" i="12"/>
  <c r="AJ980" i="12" s="1"/>
  <c r="Q981" i="12"/>
  <c r="AJ981" i="12" s="1"/>
  <c r="Q982" i="12"/>
  <c r="AJ982" i="12" s="1"/>
  <c r="Q983" i="12"/>
  <c r="AJ983" i="12" s="1"/>
  <c r="Q984" i="12"/>
  <c r="AJ984" i="12" s="1"/>
  <c r="Q985" i="12"/>
  <c r="AJ985" i="12" s="1"/>
  <c r="Q986" i="12"/>
  <c r="AJ986" i="12" s="1"/>
  <c r="Q987" i="12"/>
  <c r="AJ987" i="12" s="1"/>
  <c r="Q988" i="12"/>
  <c r="AJ988" i="12" s="1"/>
  <c r="Q989" i="12"/>
  <c r="AJ989" i="12" s="1"/>
  <c r="Q990" i="12"/>
  <c r="AJ990" i="12" s="1"/>
  <c r="Q991" i="12"/>
  <c r="AJ991" i="12" s="1"/>
  <c r="Q992" i="12"/>
  <c r="AJ992" i="12" s="1"/>
  <c r="Q993" i="12"/>
  <c r="AJ993" i="12" s="1"/>
  <c r="Q994" i="12"/>
  <c r="AJ994" i="12" s="1"/>
  <c r="Q995" i="12"/>
  <c r="AJ995" i="12" s="1"/>
  <c r="Q996" i="12"/>
  <c r="AJ996" i="12" s="1"/>
  <c r="Q997" i="12"/>
  <c r="AJ997" i="12" s="1"/>
  <c r="Q998" i="12"/>
  <c r="AJ998" i="12" s="1"/>
  <c r="Q999" i="12"/>
  <c r="AJ999" i="12" s="1"/>
  <c r="Q1000" i="12"/>
  <c r="AJ1000" i="12" s="1"/>
  <c r="Q1001" i="12"/>
  <c r="AJ1001" i="12" s="1"/>
  <c r="Q1002" i="12"/>
  <c r="AJ1002" i="12" s="1"/>
  <c r="Q1003" i="12"/>
  <c r="AJ1003" i="12" s="1"/>
  <c r="Q1004" i="12"/>
  <c r="AJ1004" i="12" s="1"/>
  <c r="Q1005" i="12"/>
  <c r="AJ1005" i="12" s="1"/>
  <c r="Q1006" i="12"/>
  <c r="AJ1006" i="12" s="1"/>
  <c r="Q1007" i="12"/>
  <c r="AJ1007" i="12" s="1"/>
  <c r="Q1008" i="12"/>
  <c r="AJ1008" i="12" s="1"/>
  <c r="Q1009" i="12"/>
  <c r="AJ1009" i="12" s="1"/>
  <c r="Q1010" i="12"/>
  <c r="AJ1010" i="12" s="1"/>
  <c r="Q1011" i="12"/>
  <c r="AJ1011" i="12" s="1"/>
  <c r="Q1012" i="12"/>
  <c r="AJ1012" i="12" s="1"/>
  <c r="Q1013" i="12"/>
  <c r="AJ1013" i="12" s="1"/>
  <c r="Q1014" i="12"/>
  <c r="AJ1014" i="12" s="1"/>
  <c r="Q1015" i="12"/>
  <c r="AJ1015" i="12" s="1"/>
  <c r="Q1016" i="12"/>
  <c r="AJ1016" i="12" s="1"/>
  <c r="Q1017" i="12"/>
  <c r="AJ1017" i="12" s="1"/>
  <c r="Q1018" i="12"/>
  <c r="AJ1018" i="12" s="1"/>
  <c r="Q1019" i="12"/>
  <c r="AJ1019" i="12" s="1"/>
  <c r="Q1020" i="12"/>
  <c r="AJ1020" i="12" s="1"/>
  <c r="Q1021" i="12"/>
  <c r="AJ1021" i="12" s="1"/>
  <c r="Q1022" i="12"/>
  <c r="AJ1022" i="12" s="1"/>
  <c r="Q1023" i="12"/>
  <c r="AJ1023" i="12" s="1"/>
  <c r="Q1024" i="12"/>
  <c r="AJ1024" i="12" s="1"/>
  <c r="Q1025" i="12"/>
  <c r="AJ1025" i="12" s="1"/>
  <c r="Q1026" i="12"/>
  <c r="AJ1026" i="12" s="1"/>
  <c r="Q1027" i="12"/>
  <c r="AJ1027" i="12" s="1"/>
  <c r="Q1028" i="12"/>
  <c r="AJ1028" i="12" s="1"/>
  <c r="Q1029" i="12"/>
  <c r="AJ1029" i="12" s="1"/>
  <c r="Q1030" i="12"/>
  <c r="AJ1030" i="12" s="1"/>
  <c r="Q1031" i="12"/>
  <c r="AJ1031" i="12" s="1"/>
  <c r="Q1032" i="12"/>
  <c r="AJ1032" i="12" s="1"/>
  <c r="Q1033" i="12"/>
  <c r="AJ1033" i="12" s="1"/>
  <c r="Q1034" i="12"/>
  <c r="AJ1034" i="12" s="1"/>
  <c r="Q1035" i="12"/>
  <c r="AJ1035" i="12" s="1"/>
  <c r="Q1036" i="12"/>
  <c r="AJ1036" i="12" s="1"/>
  <c r="Q1037" i="12"/>
  <c r="AJ1037" i="12" s="1"/>
  <c r="Q1038" i="12"/>
  <c r="AJ1038" i="12" s="1"/>
  <c r="Q1039" i="12"/>
  <c r="AJ1039" i="12" s="1"/>
  <c r="Q1040" i="12"/>
  <c r="AJ1040" i="12" s="1"/>
  <c r="Q1041" i="12"/>
  <c r="AJ1041" i="12" s="1"/>
  <c r="Q1042" i="12"/>
  <c r="AJ1042" i="12" s="1"/>
  <c r="Q1043" i="12"/>
  <c r="AJ1043" i="12" s="1"/>
  <c r="Q1044" i="12"/>
  <c r="AJ1044" i="12" s="1"/>
  <c r="Q1045" i="12"/>
  <c r="AJ1045" i="12" s="1"/>
  <c r="Q1046" i="12"/>
  <c r="AJ1046" i="12" s="1"/>
  <c r="Q1047" i="12"/>
  <c r="AJ1047" i="12" s="1"/>
  <c r="Q1048" i="12"/>
  <c r="AJ1048" i="12" s="1"/>
  <c r="Q1049" i="12"/>
  <c r="AJ1049" i="12" s="1"/>
  <c r="Q1050" i="12"/>
  <c r="AJ1050" i="12" s="1"/>
  <c r="Q1051" i="12"/>
  <c r="AJ1051" i="12" s="1"/>
  <c r="Q1052" i="12"/>
  <c r="AJ1052" i="12" s="1"/>
  <c r="Q1053" i="12"/>
  <c r="AJ1053" i="12" s="1"/>
  <c r="Q1054" i="12"/>
  <c r="AJ1054" i="12" s="1"/>
  <c r="Q1055" i="12"/>
  <c r="AJ1055" i="12" s="1"/>
  <c r="Q1056" i="12"/>
  <c r="AJ1056" i="12" s="1"/>
  <c r="Q1057" i="12"/>
  <c r="AJ1057" i="12" s="1"/>
  <c r="Q1058" i="12"/>
  <c r="AJ1058" i="12" s="1"/>
  <c r="Q1059" i="12"/>
  <c r="AJ1059" i="12" s="1"/>
  <c r="Q1060" i="12"/>
  <c r="AJ1060" i="12" s="1"/>
  <c r="Q1061" i="12"/>
  <c r="AJ1061" i="12" s="1"/>
  <c r="Q1062" i="12"/>
  <c r="AJ1062" i="12" s="1"/>
  <c r="Q1063" i="12"/>
  <c r="AJ1063" i="12" s="1"/>
  <c r="Q1064" i="12"/>
  <c r="AJ1064" i="12" s="1"/>
  <c r="Q1065" i="12"/>
  <c r="AJ1065" i="12" s="1"/>
  <c r="Q1066" i="12"/>
  <c r="AJ1066" i="12" s="1"/>
  <c r="Q1067" i="12"/>
  <c r="AJ1067" i="12" s="1"/>
  <c r="Q1068" i="12"/>
  <c r="AJ1068" i="12" s="1"/>
  <c r="Q1069" i="12"/>
  <c r="AJ1069" i="12" s="1"/>
  <c r="Q1070" i="12"/>
  <c r="AJ1070" i="12" s="1"/>
  <c r="Q1071" i="12"/>
  <c r="AJ1071" i="12" s="1"/>
  <c r="Q1072" i="12"/>
  <c r="AJ1072" i="12" s="1"/>
  <c r="Q1073" i="12"/>
  <c r="AJ1073" i="12" s="1"/>
  <c r="Q1074" i="12"/>
  <c r="AJ1074" i="12" s="1"/>
  <c r="Q1075" i="12"/>
  <c r="AJ1075" i="12" s="1"/>
  <c r="Q1076" i="12"/>
  <c r="AJ1076" i="12" s="1"/>
  <c r="Q1077" i="12"/>
  <c r="AJ1077" i="12" s="1"/>
  <c r="Q1078" i="12"/>
  <c r="AJ1078" i="12" s="1"/>
  <c r="Q1079" i="12"/>
  <c r="AJ1079" i="12" s="1"/>
  <c r="Q1080" i="12"/>
  <c r="AJ1080" i="12" s="1"/>
  <c r="Q1081" i="12"/>
  <c r="AJ1081" i="12" s="1"/>
  <c r="Q1082" i="12"/>
  <c r="AJ1082" i="12" s="1"/>
  <c r="Q1083" i="12"/>
  <c r="AJ1083" i="12" s="1"/>
  <c r="Q1084" i="12"/>
  <c r="AJ1084" i="12" s="1"/>
  <c r="Q1085" i="12"/>
  <c r="AJ1085" i="12" s="1"/>
  <c r="Q1086" i="12"/>
  <c r="AJ1086" i="12" s="1"/>
  <c r="Q1087" i="12"/>
  <c r="AJ1087" i="12" s="1"/>
  <c r="Q1088" i="12"/>
  <c r="AJ1088" i="12" s="1"/>
  <c r="Q1089" i="12"/>
  <c r="AJ1089" i="12" s="1"/>
  <c r="Q1090" i="12"/>
  <c r="AJ1090" i="12" s="1"/>
  <c r="Q1091" i="12"/>
  <c r="AJ1091" i="12" s="1"/>
  <c r="Q1092" i="12"/>
  <c r="AJ1092" i="12" s="1"/>
  <c r="Q1093" i="12"/>
  <c r="AJ1093" i="12" s="1"/>
  <c r="Q1094" i="12"/>
  <c r="AJ1094" i="12" s="1"/>
  <c r="Q1095" i="12"/>
  <c r="AJ1095" i="12" s="1"/>
  <c r="Q1096" i="12"/>
  <c r="AJ1096" i="12" s="1"/>
  <c r="Q1097" i="12"/>
  <c r="AJ1097" i="12" s="1"/>
  <c r="Q1098" i="12"/>
  <c r="AJ1098" i="12" s="1"/>
  <c r="Q1099" i="12"/>
  <c r="AJ1099" i="12" s="1"/>
  <c r="Q1100" i="12"/>
  <c r="AJ1100" i="12" s="1"/>
  <c r="Q1101" i="12"/>
  <c r="AJ1101" i="12" s="1"/>
  <c r="Q1102" i="12"/>
  <c r="AJ1102" i="12" s="1"/>
  <c r="Q1103" i="12"/>
  <c r="AJ1103" i="12" s="1"/>
  <c r="Q1104" i="12"/>
  <c r="AJ1104" i="12" s="1"/>
  <c r="Q1105" i="12"/>
  <c r="AJ1105" i="12" s="1"/>
  <c r="Q1106" i="12"/>
  <c r="AJ1106" i="12" s="1"/>
  <c r="Q1107" i="12"/>
  <c r="AJ1107" i="12" s="1"/>
  <c r="Q1108" i="12"/>
  <c r="AJ1108" i="12" s="1"/>
  <c r="Q1109" i="12"/>
  <c r="AJ1109" i="12" s="1"/>
  <c r="Q1110" i="12"/>
  <c r="AJ1110" i="12" s="1"/>
  <c r="Q1111" i="12"/>
  <c r="AJ1111" i="12" s="1"/>
  <c r="Q1112" i="12"/>
  <c r="AJ1112" i="12" s="1"/>
  <c r="Q1113" i="12"/>
  <c r="AJ1113" i="12" s="1"/>
  <c r="Q1114" i="12"/>
  <c r="AJ1114" i="12" s="1"/>
  <c r="Q1115" i="12"/>
  <c r="AJ1115" i="12" s="1"/>
  <c r="Q1116" i="12"/>
  <c r="AJ1116" i="12" s="1"/>
  <c r="Q1117" i="12"/>
  <c r="AJ1117" i="12" s="1"/>
  <c r="Q1118" i="12"/>
  <c r="AJ1118" i="12" s="1"/>
  <c r="Q1119" i="12"/>
  <c r="AJ1119" i="12" s="1"/>
  <c r="Q1120" i="12"/>
  <c r="AJ1120" i="12" s="1"/>
  <c r="Q1121" i="12"/>
  <c r="AJ1121" i="12" s="1"/>
  <c r="Q1122" i="12"/>
  <c r="AJ1122" i="12" s="1"/>
  <c r="Q1123" i="12"/>
  <c r="AJ1123" i="12" s="1"/>
  <c r="Q1124" i="12"/>
  <c r="AJ1124" i="12" s="1"/>
  <c r="Q1125" i="12"/>
  <c r="AJ1125" i="12" s="1"/>
  <c r="Q1126" i="12"/>
  <c r="AJ1126" i="12" s="1"/>
  <c r="Q1127" i="12"/>
  <c r="AJ1127" i="12" s="1"/>
  <c r="Q1128" i="12"/>
  <c r="AJ1128" i="12" s="1"/>
  <c r="Q1129" i="12"/>
  <c r="AJ1129" i="12" s="1"/>
  <c r="Q1130" i="12"/>
  <c r="AJ1130" i="12" s="1"/>
  <c r="Q1131" i="12"/>
  <c r="AJ1131" i="12" s="1"/>
  <c r="Q1132" i="12"/>
  <c r="AJ1132" i="12" s="1"/>
  <c r="Q1133" i="12"/>
  <c r="AJ1133" i="12" s="1"/>
  <c r="Q1134" i="12"/>
  <c r="AJ1134" i="12" s="1"/>
  <c r="Q1135" i="12"/>
  <c r="AJ1135" i="12" s="1"/>
  <c r="Q1136" i="12"/>
  <c r="AJ1136" i="12" s="1"/>
  <c r="Q1137" i="12"/>
  <c r="AJ1137" i="12" s="1"/>
  <c r="Q1138" i="12"/>
  <c r="AJ1138" i="12" s="1"/>
  <c r="Q1139" i="12"/>
  <c r="AJ1139" i="12" s="1"/>
  <c r="Q1140" i="12"/>
  <c r="AJ1140" i="12" s="1"/>
  <c r="Q1141" i="12"/>
  <c r="AJ1141" i="12" s="1"/>
  <c r="Q1142" i="12"/>
  <c r="AJ1142" i="12" s="1"/>
  <c r="Q1143" i="12"/>
  <c r="AJ1143" i="12" s="1"/>
  <c r="Q1144" i="12"/>
  <c r="AJ1144" i="12" s="1"/>
  <c r="Q1145" i="12"/>
  <c r="AJ1145" i="12" s="1"/>
  <c r="Q1146" i="12"/>
  <c r="AJ1146" i="12" s="1"/>
  <c r="Q1147" i="12"/>
  <c r="AJ1147" i="12" s="1"/>
  <c r="Q1148" i="12"/>
  <c r="AJ1148" i="12" s="1"/>
  <c r="Q1149" i="12"/>
  <c r="AJ1149" i="12" s="1"/>
  <c r="Q1150" i="12"/>
  <c r="AJ1150" i="12" s="1"/>
  <c r="Q1151" i="12"/>
  <c r="AJ1151" i="12" s="1"/>
  <c r="Q1152" i="12"/>
  <c r="AJ1152" i="12" s="1"/>
  <c r="Q1153" i="12"/>
  <c r="AJ1153" i="12" s="1"/>
  <c r="Q1154" i="12"/>
  <c r="AJ1154" i="12" s="1"/>
  <c r="Q1155" i="12"/>
  <c r="AJ1155" i="12" s="1"/>
  <c r="Q1156" i="12"/>
  <c r="AJ1156" i="12" s="1"/>
  <c r="Q1157" i="12"/>
  <c r="AJ1157" i="12" s="1"/>
  <c r="Q1158" i="12"/>
  <c r="AJ1158" i="12" s="1"/>
  <c r="Q1159" i="12"/>
  <c r="AJ1159" i="12" s="1"/>
  <c r="Q1160" i="12"/>
  <c r="AJ1160" i="12" s="1"/>
  <c r="Q1161" i="12"/>
  <c r="AJ1161" i="12" s="1"/>
  <c r="Q1162" i="12"/>
  <c r="AJ1162" i="12" s="1"/>
  <c r="Q1163" i="12"/>
  <c r="AJ1163" i="12" s="1"/>
  <c r="Q1164" i="12"/>
  <c r="AJ1164" i="12" s="1"/>
  <c r="Q1165" i="12"/>
  <c r="AJ1165" i="12" s="1"/>
  <c r="Q1166" i="12"/>
  <c r="AJ1166" i="12" s="1"/>
  <c r="Q1167" i="12"/>
  <c r="AJ1167" i="12" s="1"/>
  <c r="Q1168" i="12"/>
  <c r="AJ1168" i="12" s="1"/>
  <c r="Q1169" i="12"/>
  <c r="AJ1169" i="12" s="1"/>
  <c r="Q1170" i="12"/>
  <c r="AJ1170" i="12" s="1"/>
  <c r="Q1171" i="12"/>
  <c r="AJ1171" i="12" s="1"/>
  <c r="Q1172" i="12"/>
  <c r="AJ1172" i="12" s="1"/>
  <c r="Q1173" i="12"/>
  <c r="AJ1173" i="12" s="1"/>
  <c r="Q1174" i="12"/>
  <c r="AJ1174" i="12" s="1"/>
  <c r="Q1175" i="12"/>
  <c r="AJ1175" i="12" s="1"/>
  <c r="Q1176" i="12"/>
  <c r="AJ1176" i="12" s="1"/>
  <c r="Q1177" i="12"/>
  <c r="AJ1177" i="12" s="1"/>
  <c r="Q1178" i="12"/>
  <c r="AJ1178" i="12" s="1"/>
  <c r="Q1179" i="12"/>
  <c r="AJ1179" i="12" s="1"/>
  <c r="Q1180" i="12"/>
  <c r="AJ1180" i="12" s="1"/>
  <c r="Q1181" i="12"/>
  <c r="AJ1181" i="12" s="1"/>
  <c r="Q1182" i="12"/>
  <c r="AJ1182" i="12" s="1"/>
  <c r="Q1183" i="12"/>
  <c r="AJ1183" i="12" s="1"/>
  <c r="Q1184" i="12"/>
  <c r="AJ1184" i="12" s="1"/>
  <c r="Q1185" i="12"/>
  <c r="AJ1185" i="12" s="1"/>
  <c r="Q1186" i="12"/>
  <c r="AJ1186" i="12" s="1"/>
  <c r="Q1187" i="12"/>
  <c r="AJ1187" i="12" s="1"/>
  <c r="Q1188" i="12"/>
  <c r="AJ1188" i="12" s="1"/>
  <c r="Q1189" i="12"/>
  <c r="AJ1189" i="12" s="1"/>
  <c r="Q1190" i="12"/>
  <c r="AJ1190" i="12" s="1"/>
  <c r="Q1191" i="12"/>
  <c r="AJ1191" i="12" s="1"/>
  <c r="Q1192" i="12"/>
  <c r="AJ1192" i="12" s="1"/>
  <c r="Q1193" i="12"/>
  <c r="AJ1193" i="12" s="1"/>
  <c r="Q1194" i="12"/>
  <c r="AJ1194" i="12" s="1"/>
  <c r="Q1195" i="12"/>
  <c r="AJ1195" i="12" s="1"/>
  <c r="Q1196" i="12"/>
  <c r="AJ1196" i="12" s="1"/>
  <c r="Q1197" i="12"/>
  <c r="AJ1197" i="12" s="1"/>
  <c r="Q1198" i="12"/>
  <c r="AJ1198" i="12" s="1"/>
  <c r="Q1199" i="12"/>
  <c r="AJ1199" i="12" s="1"/>
  <c r="Q1200" i="12"/>
  <c r="AJ1200" i="12" s="1"/>
  <c r="Q1201" i="12"/>
  <c r="AJ1201" i="12" s="1"/>
  <c r="Q1202" i="12"/>
  <c r="AJ1202" i="12" s="1"/>
  <c r="Q1203" i="12"/>
  <c r="AJ1203" i="12" s="1"/>
  <c r="Q1204" i="12"/>
  <c r="AJ1204" i="12" s="1"/>
  <c r="Q1205" i="12"/>
  <c r="AJ1205" i="12" s="1"/>
  <c r="Q1206" i="12"/>
  <c r="AJ1206" i="12" s="1"/>
  <c r="Q1207" i="12"/>
  <c r="AJ1207" i="12" s="1"/>
  <c r="Q1208" i="12"/>
  <c r="AJ1208" i="12" s="1"/>
  <c r="Q1209" i="12"/>
  <c r="AJ1209" i="12" s="1"/>
  <c r="Q1210" i="12"/>
  <c r="AJ1210" i="12" s="1"/>
  <c r="Q1211" i="12"/>
  <c r="AJ1211" i="12" s="1"/>
  <c r="Q1212" i="12"/>
  <c r="AJ1212" i="12" s="1"/>
  <c r="Q1213" i="12"/>
  <c r="AJ1213" i="12" s="1"/>
  <c r="Q1214" i="12"/>
  <c r="AJ1214" i="12" s="1"/>
  <c r="Q1215" i="12"/>
  <c r="AJ1215" i="12" s="1"/>
  <c r="Q1216" i="12"/>
  <c r="AJ1216" i="12" s="1"/>
  <c r="Q1217" i="12"/>
  <c r="AJ1217" i="12" s="1"/>
  <c r="Q1218" i="12"/>
  <c r="AJ1218" i="12" s="1"/>
  <c r="Q1219" i="12"/>
  <c r="AJ1219" i="12" s="1"/>
  <c r="Q1220" i="12"/>
  <c r="AJ1220" i="12" s="1"/>
  <c r="Q1221" i="12"/>
  <c r="AJ1221" i="12" s="1"/>
  <c r="Q1222" i="12"/>
  <c r="AJ1222" i="12" s="1"/>
  <c r="Q1223" i="12"/>
  <c r="AJ1223" i="12" s="1"/>
  <c r="Q1224" i="12"/>
  <c r="AJ1224" i="12" s="1"/>
  <c r="Q1225" i="12"/>
  <c r="AJ1225" i="12" s="1"/>
  <c r="Q1226" i="12"/>
  <c r="AJ1226" i="12" s="1"/>
  <c r="Q1227" i="12"/>
  <c r="AJ1227" i="12" s="1"/>
  <c r="Q1228" i="12"/>
  <c r="AJ1228" i="12" s="1"/>
  <c r="Q1229" i="12"/>
  <c r="AJ1229" i="12" s="1"/>
  <c r="Q1230" i="12"/>
  <c r="AJ1230" i="12" s="1"/>
  <c r="Q1231" i="12"/>
  <c r="AJ1231" i="12" s="1"/>
  <c r="Q1232" i="12"/>
  <c r="AJ1232" i="12" s="1"/>
  <c r="Q1233" i="12"/>
  <c r="AJ1233" i="12" s="1"/>
  <c r="Q1234" i="12"/>
  <c r="AJ1234" i="12" s="1"/>
  <c r="Q1235" i="12"/>
  <c r="AJ1235" i="12" s="1"/>
  <c r="Q1236" i="12"/>
  <c r="AJ1236" i="12" s="1"/>
  <c r="Q1237" i="12"/>
  <c r="AJ1237" i="12" s="1"/>
  <c r="Q1238" i="12"/>
  <c r="AJ1238" i="12" s="1"/>
  <c r="Q1239" i="12"/>
  <c r="AJ1239" i="12" s="1"/>
  <c r="Q1240" i="12"/>
  <c r="AJ1240" i="12" s="1"/>
  <c r="Q1241" i="12"/>
  <c r="AJ1241" i="12" s="1"/>
  <c r="Q1242" i="12"/>
  <c r="AJ1242" i="12" s="1"/>
  <c r="Q1243" i="12"/>
  <c r="AJ1243" i="12" s="1"/>
  <c r="Q1244" i="12"/>
  <c r="AJ1244" i="12" s="1"/>
  <c r="Q1245" i="12"/>
  <c r="AJ1245" i="12" s="1"/>
  <c r="Q1246" i="12"/>
  <c r="AJ1246" i="12" s="1"/>
  <c r="Q1247" i="12"/>
  <c r="AJ1247" i="12" s="1"/>
  <c r="Q1248" i="12"/>
  <c r="AJ1248" i="12" s="1"/>
  <c r="Q1249" i="12"/>
  <c r="AJ1249" i="12" s="1"/>
  <c r="Q1250" i="12"/>
  <c r="AJ1250" i="12" s="1"/>
  <c r="Q1251" i="12"/>
  <c r="AJ1251" i="12" s="1"/>
  <c r="Q1252" i="12"/>
  <c r="AJ1252" i="12" s="1"/>
  <c r="Q1253" i="12"/>
  <c r="AJ1253" i="12" s="1"/>
  <c r="Q1254" i="12"/>
  <c r="AJ1254" i="12" s="1"/>
  <c r="Q1255" i="12"/>
  <c r="AJ1255" i="12" s="1"/>
  <c r="Q1256" i="12"/>
  <c r="AJ1256" i="12" s="1"/>
  <c r="Q1257" i="12"/>
  <c r="AJ1257" i="12" s="1"/>
  <c r="Q1258" i="12"/>
  <c r="AJ1258" i="12" s="1"/>
  <c r="Q1259" i="12"/>
  <c r="AJ1259" i="12" s="1"/>
  <c r="Q1260" i="12"/>
  <c r="AJ1260" i="12" s="1"/>
  <c r="Q1261" i="12"/>
  <c r="AJ1261" i="12" s="1"/>
  <c r="Q1262" i="12"/>
  <c r="AJ1262" i="12" s="1"/>
  <c r="Q1263" i="12"/>
  <c r="AJ1263" i="12" s="1"/>
  <c r="Q1264" i="12"/>
  <c r="AJ1264" i="12" s="1"/>
  <c r="Q1265" i="12"/>
  <c r="AJ1265" i="12" s="1"/>
  <c r="Q1266" i="12"/>
  <c r="AJ1266" i="12" s="1"/>
  <c r="Q1267" i="12"/>
  <c r="AJ1267" i="12" s="1"/>
  <c r="Q1268" i="12"/>
  <c r="AJ1268" i="12" s="1"/>
  <c r="Q1269" i="12"/>
  <c r="AJ1269" i="12" s="1"/>
  <c r="Q1270" i="12"/>
  <c r="AJ1270" i="12" s="1"/>
  <c r="Q1271" i="12"/>
  <c r="AJ1271" i="12" s="1"/>
  <c r="Q1272" i="12"/>
  <c r="AJ1272" i="12" s="1"/>
  <c r="Q1273" i="12"/>
  <c r="AJ1273" i="12" s="1"/>
  <c r="Q1274" i="12"/>
  <c r="AJ1274" i="12" s="1"/>
  <c r="Q1275" i="12"/>
  <c r="AJ1275" i="12" s="1"/>
  <c r="Q1276" i="12"/>
  <c r="AJ1276" i="12" s="1"/>
  <c r="Q1277" i="12"/>
  <c r="AJ1277" i="12" s="1"/>
  <c r="Q1278" i="12"/>
  <c r="AJ1278" i="12" s="1"/>
  <c r="Q1279" i="12"/>
  <c r="AJ1279" i="12" s="1"/>
  <c r="Q1280" i="12"/>
  <c r="AJ1280" i="12" s="1"/>
  <c r="Q1281" i="12"/>
  <c r="AJ1281" i="12" s="1"/>
  <c r="Q1282" i="12"/>
  <c r="AJ1282" i="12" s="1"/>
  <c r="Q1283" i="12"/>
  <c r="AJ1283" i="12" s="1"/>
  <c r="Q1284" i="12"/>
  <c r="AJ1284" i="12" s="1"/>
  <c r="Q1285" i="12"/>
  <c r="AJ1285" i="12" s="1"/>
  <c r="Q1286" i="12"/>
  <c r="AJ1286" i="12" s="1"/>
  <c r="Q1287" i="12"/>
  <c r="AJ1287" i="12" s="1"/>
  <c r="Q1288" i="12"/>
  <c r="AJ1288" i="12" s="1"/>
  <c r="Q1289" i="12"/>
  <c r="AJ1289" i="12" s="1"/>
  <c r="Q1290" i="12"/>
  <c r="AJ1290" i="12" s="1"/>
  <c r="Q1291" i="12"/>
  <c r="AJ1291" i="12" s="1"/>
  <c r="Q1292" i="12"/>
  <c r="AJ1292" i="12" s="1"/>
  <c r="Q1293" i="12"/>
  <c r="AJ1293" i="12" s="1"/>
  <c r="Q1294" i="12"/>
  <c r="AJ1294" i="12" s="1"/>
  <c r="Q1295" i="12"/>
  <c r="AJ1295" i="12" s="1"/>
  <c r="Q1296" i="12"/>
  <c r="AJ1296" i="12" s="1"/>
  <c r="Q1297" i="12"/>
  <c r="AJ1297" i="12" s="1"/>
  <c r="Q1298" i="12"/>
  <c r="AJ1298" i="12" s="1"/>
  <c r="Q1299" i="12"/>
  <c r="AJ1299" i="12" s="1"/>
  <c r="Q1300" i="12"/>
  <c r="AJ1300" i="12" s="1"/>
  <c r="Q1301" i="12"/>
  <c r="AJ1301" i="12" s="1"/>
  <c r="Q1302" i="12"/>
  <c r="AJ1302" i="12" s="1"/>
  <c r="Q1303" i="12"/>
  <c r="AJ1303" i="12" s="1"/>
  <c r="Q1304" i="12"/>
  <c r="AJ1304" i="12" s="1"/>
  <c r="Q1305" i="12"/>
  <c r="AJ1305" i="12" s="1"/>
  <c r="Q1306" i="12"/>
  <c r="AJ1306" i="12" s="1"/>
  <c r="Q1307" i="12"/>
  <c r="AJ1307" i="12" s="1"/>
  <c r="Q1308" i="12"/>
  <c r="AJ1308" i="12" s="1"/>
  <c r="Q1309" i="12"/>
  <c r="AJ1309" i="12" s="1"/>
  <c r="Q1310" i="12"/>
  <c r="AJ1310" i="12" s="1"/>
  <c r="Q1311" i="12"/>
  <c r="AJ1311" i="12" s="1"/>
  <c r="Q1312" i="12"/>
  <c r="AJ1312" i="12" s="1"/>
  <c r="Q1313" i="12"/>
  <c r="AJ1313" i="12" s="1"/>
  <c r="Q1314" i="12"/>
  <c r="AJ1314" i="12" s="1"/>
  <c r="Q1315" i="12"/>
  <c r="AJ1315" i="12" s="1"/>
  <c r="Q1316" i="12"/>
  <c r="AJ1316" i="12" s="1"/>
  <c r="Q1317" i="12"/>
  <c r="AJ1317" i="12" s="1"/>
  <c r="Q1318" i="12"/>
  <c r="AJ1318" i="12" s="1"/>
  <c r="Q1319" i="12"/>
  <c r="AJ1319" i="12" s="1"/>
  <c r="Q1320" i="12"/>
  <c r="AJ1320" i="12" s="1"/>
  <c r="Q1321" i="12"/>
  <c r="AJ1321" i="12" s="1"/>
  <c r="Q1322" i="12"/>
  <c r="AJ1322" i="12" s="1"/>
  <c r="Q1323" i="12"/>
  <c r="AJ1323" i="12" s="1"/>
  <c r="Q1324" i="12"/>
  <c r="AJ1324" i="12" s="1"/>
  <c r="Q1325" i="12"/>
  <c r="AJ1325" i="12" s="1"/>
  <c r="Q1326" i="12"/>
  <c r="AJ1326" i="12" s="1"/>
  <c r="Q1327" i="12"/>
  <c r="AJ1327" i="12" s="1"/>
  <c r="Q1328" i="12"/>
  <c r="AJ1328" i="12" s="1"/>
  <c r="Q1329" i="12"/>
  <c r="AJ1329" i="12" s="1"/>
  <c r="Q1330" i="12"/>
  <c r="AJ1330" i="12" s="1"/>
  <c r="Q1331" i="12"/>
  <c r="AJ1331" i="12" s="1"/>
  <c r="Q1332" i="12"/>
  <c r="AJ1332" i="12" s="1"/>
  <c r="Q1333" i="12"/>
  <c r="AJ1333" i="12" s="1"/>
  <c r="Q1334" i="12"/>
  <c r="AJ1334" i="12" s="1"/>
  <c r="Q1335" i="12"/>
  <c r="AJ1335" i="12" s="1"/>
  <c r="Q1336" i="12"/>
  <c r="AJ1336" i="12" s="1"/>
  <c r="Q1337" i="12"/>
  <c r="AJ1337" i="12" s="1"/>
  <c r="Q1338" i="12"/>
  <c r="AJ1338" i="12" s="1"/>
  <c r="Q1339" i="12"/>
  <c r="AJ1339" i="12" s="1"/>
  <c r="Q1340" i="12"/>
  <c r="AJ1340" i="12" s="1"/>
  <c r="Q1341" i="12"/>
  <c r="AJ1341" i="12" s="1"/>
  <c r="Q1342" i="12"/>
  <c r="AJ1342" i="12" s="1"/>
  <c r="Q1343" i="12"/>
  <c r="AJ1343" i="12" s="1"/>
  <c r="Q1344" i="12"/>
  <c r="AJ1344" i="12" s="1"/>
  <c r="Q1345" i="12"/>
  <c r="AJ1345" i="12" s="1"/>
  <c r="Q1346" i="12"/>
  <c r="AJ1346" i="12" s="1"/>
  <c r="Q1347" i="12"/>
  <c r="AJ1347" i="12" s="1"/>
  <c r="Q1348" i="12"/>
  <c r="AJ1348" i="12" s="1"/>
  <c r="Q1349" i="12"/>
  <c r="AJ1349" i="12" s="1"/>
  <c r="Q1350" i="12"/>
  <c r="AJ1350" i="12" s="1"/>
  <c r="Q1351" i="12"/>
  <c r="AJ1351" i="12" s="1"/>
  <c r="Q1352" i="12"/>
  <c r="AJ1352" i="12" s="1"/>
  <c r="Q1353" i="12"/>
  <c r="AJ1353" i="12" s="1"/>
  <c r="Q1354" i="12"/>
  <c r="AJ1354" i="12" s="1"/>
  <c r="Q1355" i="12"/>
  <c r="AJ1355" i="12" s="1"/>
  <c r="Q1356" i="12"/>
  <c r="AJ1356" i="12" s="1"/>
  <c r="Q1357" i="12"/>
  <c r="AJ1357" i="12" s="1"/>
  <c r="Q1358" i="12"/>
  <c r="AJ1358" i="12" s="1"/>
  <c r="Q1359" i="12"/>
  <c r="AJ1359" i="12" s="1"/>
  <c r="Q1360" i="12"/>
  <c r="AJ1360" i="12" s="1"/>
  <c r="Q1361" i="12"/>
  <c r="AJ1361" i="12" s="1"/>
  <c r="Q1362" i="12"/>
  <c r="AJ1362" i="12" s="1"/>
  <c r="Q1363" i="12"/>
  <c r="AJ1363" i="12" s="1"/>
  <c r="Q1364" i="12"/>
  <c r="AJ1364" i="12" s="1"/>
  <c r="Q1365" i="12"/>
  <c r="AJ1365" i="12" s="1"/>
  <c r="Q1366" i="12"/>
  <c r="AJ1366" i="12" s="1"/>
  <c r="Q1367" i="12"/>
  <c r="AJ1367" i="12" s="1"/>
  <c r="Q1368" i="12"/>
  <c r="AJ1368" i="12" s="1"/>
  <c r="Q1369" i="12"/>
  <c r="AJ1369" i="12" s="1"/>
  <c r="Q1370" i="12"/>
  <c r="AJ1370" i="12" s="1"/>
  <c r="Q1371" i="12"/>
  <c r="AJ1371" i="12" s="1"/>
  <c r="Q1372" i="12"/>
  <c r="AJ1372" i="12" s="1"/>
  <c r="Q1373" i="12"/>
  <c r="AJ1373" i="12" s="1"/>
  <c r="Q1374" i="12"/>
  <c r="AJ1374" i="12" s="1"/>
  <c r="Q1375" i="12"/>
  <c r="AJ1375" i="12" s="1"/>
  <c r="Q1376" i="12"/>
  <c r="AJ1376" i="12" s="1"/>
  <c r="Q1377" i="12"/>
  <c r="AJ1377" i="12" s="1"/>
  <c r="Q1378" i="12"/>
  <c r="AJ1378" i="12" s="1"/>
  <c r="Q1379" i="12"/>
  <c r="AJ1379" i="12" s="1"/>
  <c r="Q1380" i="12"/>
  <c r="AJ1380" i="12" s="1"/>
  <c r="Q1381" i="12"/>
  <c r="AJ1381" i="12" s="1"/>
  <c r="Q1382" i="12"/>
  <c r="AJ1382" i="12" s="1"/>
  <c r="Q1383" i="12"/>
  <c r="AJ1383" i="12" s="1"/>
  <c r="Q1384" i="12"/>
  <c r="Q1386" i="12"/>
  <c r="AJ1386" i="12" s="1"/>
  <c r="Q1387" i="12"/>
  <c r="AJ1387" i="12" s="1"/>
  <c r="Q1388" i="12"/>
  <c r="AJ1388" i="12" s="1"/>
  <c r="Q1389" i="12"/>
  <c r="AJ1389" i="12" s="1"/>
  <c r="Q1390" i="12"/>
  <c r="AJ1390" i="12" s="1"/>
  <c r="Q1391" i="12"/>
  <c r="AJ1391" i="12" s="1"/>
  <c r="Q1392" i="12"/>
  <c r="AJ1392" i="12" s="1"/>
  <c r="Q1393" i="12"/>
  <c r="AJ1393" i="12" s="1"/>
  <c r="Q1394" i="12"/>
  <c r="AJ1394" i="12" s="1"/>
  <c r="Q1395" i="12"/>
  <c r="AJ1395" i="12" s="1"/>
  <c r="Q1396" i="12"/>
  <c r="AJ1396" i="12" s="1"/>
  <c r="Q1397" i="12"/>
  <c r="AJ1397" i="12" s="1"/>
  <c r="Q1398" i="12"/>
  <c r="AJ1398" i="12" s="1"/>
  <c r="Q1399" i="12"/>
  <c r="AJ1399" i="12" s="1"/>
  <c r="Q1400" i="12"/>
  <c r="AJ1400" i="12" s="1"/>
  <c r="Q1401" i="12"/>
  <c r="AJ1401" i="12" s="1"/>
  <c r="Q1402" i="12"/>
  <c r="AJ1402" i="12" s="1"/>
  <c r="Q1403" i="12"/>
  <c r="AJ1403" i="12" s="1"/>
  <c r="Q1404" i="12"/>
  <c r="AJ1404" i="12" s="1"/>
  <c r="Q1405" i="12"/>
  <c r="AJ1405" i="12" s="1"/>
  <c r="Q1406" i="12"/>
  <c r="AJ1406" i="12" s="1"/>
  <c r="Q1407" i="12"/>
  <c r="AJ1407" i="12" s="1"/>
  <c r="Q1408" i="12"/>
  <c r="AJ1408" i="12" s="1"/>
  <c r="Q1409" i="12"/>
  <c r="AJ1409" i="12" s="1"/>
  <c r="Q1410" i="12"/>
  <c r="AJ1410" i="12" s="1"/>
  <c r="Q1411" i="12"/>
  <c r="AJ1411" i="12" s="1"/>
  <c r="Q1412" i="12"/>
  <c r="AJ1412" i="12" s="1"/>
  <c r="Q1413" i="12"/>
  <c r="AJ1413" i="12" s="1"/>
  <c r="Q1414" i="12"/>
  <c r="AJ1414" i="12" s="1"/>
  <c r="Q1415" i="12"/>
  <c r="AJ1415" i="12" s="1"/>
  <c r="Q1416" i="12"/>
  <c r="AJ1416" i="12" s="1"/>
  <c r="Q1417" i="12"/>
  <c r="AJ1417" i="12" s="1"/>
  <c r="Q1418" i="12"/>
  <c r="AJ1418" i="12" s="1"/>
  <c r="Q1419" i="12"/>
  <c r="AJ1419" i="12" s="1"/>
  <c r="Q1420" i="12"/>
  <c r="AJ1420" i="12" s="1"/>
  <c r="Q1421" i="12"/>
  <c r="AJ1421" i="12" s="1"/>
  <c r="Q1422" i="12"/>
  <c r="AJ1422" i="12" s="1"/>
  <c r="Q1423" i="12"/>
  <c r="AJ1423" i="12" s="1"/>
  <c r="Q1424" i="12"/>
  <c r="AJ1424" i="12" s="1"/>
  <c r="Q1425" i="12"/>
  <c r="AJ1425" i="12" s="1"/>
  <c r="Q1426" i="12"/>
  <c r="AJ1426" i="12" s="1"/>
  <c r="Q1427" i="12"/>
  <c r="AJ1427" i="12" s="1"/>
  <c r="Q1428" i="12"/>
  <c r="AJ1428" i="12" s="1"/>
  <c r="Q1429" i="12"/>
  <c r="AJ1429" i="12" s="1"/>
  <c r="Q1430" i="12"/>
  <c r="AJ1430" i="12" s="1"/>
  <c r="Q1431" i="12"/>
  <c r="AJ1431" i="12" s="1"/>
  <c r="Q1432" i="12"/>
  <c r="AJ1432" i="12" s="1"/>
  <c r="Q1433" i="12"/>
  <c r="AJ1433" i="12" s="1"/>
  <c r="Q1434" i="12"/>
  <c r="AJ1434" i="12" s="1"/>
  <c r="Q1435" i="12"/>
  <c r="AJ1435" i="12" s="1"/>
  <c r="Q1436" i="12"/>
  <c r="AJ1436" i="12" s="1"/>
  <c r="Q1437" i="12"/>
  <c r="AJ1437" i="12" s="1"/>
  <c r="Q1438" i="12"/>
  <c r="AJ1438" i="12" s="1"/>
  <c r="Q1439" i="12"/>
  <c r="AJ1439" i="12" s="1"/>
  <c r="Q1440" i="12"/>
  <c r="AJ1440" i="12" s="1"/>
  <c r="Q1441" i="12"/>
  <c r="AJ1441" i="12" s="1"/>
  <c r="Q1442" i="12"/>
  <c r="AJ1442" i="12" s="1"/>
  <c r="Q1443" i="12"/>
  <c r="AJ1443" i="12" s="1"/>
  <c r="Q1444" i="12"/>
  <c r="AJ1444" i="12" s="1"/>
  <c r="Q1445" i="12"/>
  <c r="AJ1445" i="12" s="1"/>
  <c r="Q1446" i="12"/>
  <c r="AJ1446" i="12" s="1"/>
  <c r="Q1447" i="12"/>
  <c r="AJ1447" i="12" s="1"/>
  <c r="Q1448" i="12"/>
  <c r="AJ1448" i="12" s="1"/>
  <c r="Q1449" i="12"/>
  <c r="AJ1449" i="12" s="1"/>
  <c r="Q1450" i="12"/>
  <c r="AJ1450" i="12" s="1"/>
  <c r="Q1451" i="12"/>
  <c r="AJ1451" i="12" s="1"/>
  <c r="Q1452" i="12"/>
  <c r="AJ1452" i="12" s="1"/>
  <c r="Q1453" i="12"/>
  <c r="AJ1453" i="12" s="1"/>
  <c r="Q1454" i="12"/>
  <c r="AJ1454" i="12" s="1"/>
  <c r="Q1455" i="12"/>
  <c r="AJ1455" i="12" s="1"/>
  <c r="Q1456" i="12"/>
  <c r="AJ1456" i="12" s="1"/>
  <c r="Q1457" i="12"/>
  <c r="AJ1457" i="12" s="1"/>
  <c r="Q1458" i="12"/>
  <c r="AJ1458" i="12" s="1"/>
  <c r="Q1459" i="12"/>
  <c r="AJ1459" i="12" s="1"/>
  <c r="Q1460" i="12"/>
  <c r="AJ1460" i="12" s="1"/>
  <c r="Q1461" i="12"/>
  <c r="AJ1461" i="12" s="1"/>
  <c r="Q1462" i="12"/>
  <c r="AJ1462" i="12" s="1"/>
  <c r="Q1463" i="12"/>
  <c r="AJ1463" i="12" s="1"/>
  <c r="Q1464" i="12"/>
  <c r="AJ1464" i="12" s="1"/>
  <c r="Q1465" i="12"/>
  <c r="AJ1465" i="12" s="1"/>
  <c r="Q1466" i="12"/>
  <c r="AJ1466" i="12" s="1"/>
  <c r="Q1467" i="12"/>
  <c r="AJ1467" i="12" s="1"/>
  <c r="Q1468" i="12"/>
  <c r="AJ1468" i="12" s="1"/>
  <c r="Q1469" i="12"/>
  <c r="AJ1469" i="12" s="1"/>
  <c r="Q1470" i="12"/>
  <c r="AJ1470" i="12" s="1"/>
  <c r="Q1471" i="12"/>
  <c r="AJ1471" i="12" s="1"/>
  <c r="Q1472" i="12"/>
  <c r="AJ1472" i="12" s="1"/>
  <c r="Q1473" i="12"/>
  <c r="AJ1473" i="12" s="1"/>
  <c r="Q1474" i="12"/>
  <c r="AJ1474" i="12" s="1"/>
  <c r="Q1475" i="12"/>
  <c r="AJ1475" i="12" s="1"/>
  <c r="Q1476" i="12"/>
  <c r="AJ1476" i="12" s="1"/>
  <c r="Q1477" i="12"/>
  <c r="AJ1477" i="12" s="1"/>
  <c r="Q1478" i="12"/>
  <c r="AJ1478" i="12" s="1"/>
  <c r="Q1479" i="12"/>
  <c r="AJ1479" i="12" s="1"/>
  <c r="Q1480" i="12"/>
  <c r="AJ1480" i="12" s="1"/>
  <c r="Q1481" i="12"/>
  <c r="AJ1481" i="12" s="1"/>
  <c r="Q1482" i="12"/>
  <c r="AJ1482" i="12" s="1"/>
  <c r="Q1483" i="12"/>
  <c r="AJ1483" i="12" s="1"/>
  <c r="Q1484" i="12"/>
  <c r="AJ1484" i="12" s="1"/>
  <c r="Q1485" i="12"/>
  <c r="AJ1485" i="12" s="1"/>
  <c r="Q1486" i="12"/>
  <c r="AJ1486" i="12" s="1"/>
  <c r="Q1487" i="12"/>
  <c r="AJ1487" i="12" s="1"/>
  <c r="Q1488" i="12"/>
  <c r="AJ1488" i="12" s="1"/>
  <c r="Q1489" i="12"/>
  <c r="AJ1489" i="12" s="1"/>
  <c r="Q1490" i="12"/>
  <c r="AJ1490" i="12" s="1"/>
  <c r="Q1491" i="12"/>
  <c r="AJ1491" i="12" s="1"/>
  <c r="Q1492" i="12"/>
  <c r="AJ1492" i="12" s="1"/>
  <c r="Q1493" i="12"/>
  <c r="AJ1493" i="12" s="1"/>
  <c r="Q1494" i="12"/>
  <c r="AJ1494" i="12" s="1"/>
  <c r="Q1495" i="12"/>
  <c r="AJ1495" i="12" s="1"/>
  <c r="Q1496" i="12"/>
  <c r="AJ1496" i="12" s="1"/>
  <c r="Q1497" i="12"/>
  <c r="AJ1497" i="12" s="1"/>
  <c r="Q1498" i="12"/>
  <c r="AJ1498" i="12" s="1"/>
  <c r="Q1499" i="12"/>
  <c r="AJ1499" i="12" s="1"/>
  <c r="Q1500" i="12"/>
  <c r="AJ1500" i="12" s="1"/>
  <c r="Q1501" i="12"/>
  <c r="AJ1501" i="12" s="1"/>
  <c r="Q1502" i="12"/>
  <c r="AJ1502" i="12" s="1"/>
  <c r="Q1503" i="12"/>
  <c r="AJ1503" i="12" s="1"/>
  <c r="Q1504" i="12"/>
  <c r="AJ1504" i="12" s="1"/>
  <c r="Q1505" i="12"/>
  <c r="AJ1505" i="12" s="1"/>
  <c r="Q1506" i="12"/>
  <c r="AJ1506" i="12" s="1"/>
  <c r="Q1507" i="12"/>
  <c r="AJ1507" i="12" s="1"/>
  <c r="Q1508" i="12"/>
  <c r="AJ1508" i="12" s="1"/>
  <c r="Q1509" i="12"/>
  <c r="AJ1509" i="12" s="1"/>
  <c r="Q1510" i="12"/>
  <c r="AJ1510" i="12" s="1"/>
  <c r="Q1511" i="12"/>
  <c r="AJ1511" i="12" s="1"/>
  <c r="Q1512" i="12"/>
  <c r="AJ1512" i="12" s="1"/>
  <c r="Q1513" i="12"/>
  <c r="AJ1513" i="12" s="1"/>
  <c r="Q1514" i="12"/>
  <c r="AJ1514" i="12" s="1"/>
  <c r="Q1515" i="12"/>
  <c r="AJ1515" i="12" s="1"/>
  <c r="Q1516" i="12"/>
  <c r="AJ1516" i="12" s="1"/>
  <c r="Q1517" i="12"/>
  <c r="AJ1517" i="12" s="1"/>
  <c r="Q1518" i="12"/>
  <c r="AJ1518" i="12" s="1"/>
  <c r="Q1519" i="12"/>
  <c r="AJ1519" i="12" s="1"/>
  <c r="Q1520" i="12"/>
  <c r="AJ1520" i="12" s="1"/>
  <c r="Q1521" i="12"/>
  <c r="AJ1521" i="12" s="1"/>
  <c r="Q1522" i="12"/>
  <c r="AJ1522" i="12" s="1"/>
  <c r="Q1523" i="12"/>
  <c r="AJ1523" i="12" s="1"/>
  <c r="Q1524" i="12"/>
  <c r="AJ1524" i="12" s="1"/>
  <c r="Q1525" i="12"/>
  <c r="AJ1525" i="12" s="1"/>
  <c r="Q1526" i="12"/>
  <c r="AJ1526" i="12" s="1"/>
  <c r="Q1527" i="12"/>
  <c r="AJ1527" i="12" s="1"/>
  <c r="Q1528" i="12"/>
  <c r="AJ1528" i="12" s="1"/>
  <c r="Q1529" i="12"/>
  <c r="AJ1529" i="12" s="1"/>
  <c r="Q1530" i="12"/>
  <c r="AJ1530" i="12" s="1"/>
  <c r="Q1531" i="12"/>
  <c r="AJ1531" i="12" s="1"/>
  <c r="Q1532" i="12"/>
  <c r="AJ1532" i="12" s="1"/>
  <c r="Q1533" i="12"/>
  <c r="AJ1533" i="12" s="1"/>
  <c r="Q1534" i="12"/>
  <c r="AJ1534" i="12" s="1"/>
  <c r="Q1535" i="12"/>
  <c r="AJ1535" i="12" s="1"/>
  <c r="Q1536" i="12"/>
  <c r="AJ1536" i="12" s="1"/>
  <c r="Q1537" i="12"/>
  <c r="AJ1537" i="12" s="1"/>
  <c r="Q1538" i="12"/>
  <c r="AJ1538" i="12" s="1"/>
  <c r="Q1539" i="12"/>
  <c r="AJ1539" i="12" s="1"/>
  <c r="Q1540" i="12"/>
  <c r="AJ1540" i="12" s="1"/>
  <c r="Q1541" i="12"/>
  <c r="AJ1541" i="12" s="1"/>
  <c r="Q1542" i="12"/>
  <c r="AJ1542" i="12" s="1"/>
  <c r="Q1543" i="12"/>
  <c r="AJ1543" i="12" s="1"/>
  <c r="Q1544" i="12"/>
  <c r="AJ1544" i="12" s="1"/>
  <c r="Q1545" i="12"/>
  <c r="AJ1545" i="12" s="1"/>
  <c r="Q1546" i="12"/>
  <c r="AJ1546" i="12" s="1"/>
  <c r="Q1547" i="12"/>
  <c r="AJ1547" i="12" s="1"/>
  <c r="Q1548" i="12"/>
  <c r="AJ1548" i="12" s="1"/>
  <c r="Q1549" i="12"/>
  <c r="AJ1549" i="12" s="1"/>
  <c r="Q1550" i="12"/>
  <c r="AJ1550" i="12" s="1"/>
  <c r="Q1551" i="12"/>
  <c r="AJ1551" i="12" s="1"/>
  <c r="Q1552" i="12"/>
  <c r="AJ1552" i="12" s="1"/>
  <c r="Q1553" i="12"/>
  <c r="AJ1553" i="12" s="1"/>
  <c r="Q1554" i="12"/>
  <c r="AJ1554" i="12" s="1"/>
  <c r="Q1555" i="12"/>
  <c r="AJ1555" i="12" s="1"/>
  <c r="Q1556" i="12"/>
  <c r="AJ1556" i="12" s="1"/>
  <c r="Q1557" i="12"/>
  <c r="AJ1557" i="12" s="1"/>
  <c r="Q1558" i="12"/>
  <c r="AJ1558" i="12" s="1"/>
  <c r="Q1559" i="12"/>
  <c r="AJ1559" i="12" s="1"/>
  <c r="Q1560" i="12"/>
  <c r="AJ1560" i="12" s="1"/>
  <c r="Q1561" i="12"/>
  <c r="AJ1561" i="12" s="1"/>
  <c r="Q1562" i="12"/>
  <c r="AJ1562" i="12" s="1"/>
  <c r="Q1563" i="12"/>
  <c r="AJ1563" i="12" s="1"/>
  <c r="Q1564" i="12"/>
  <c r="AJ1564" i="12" s="1"/>
  <c r="Q1565" i="12"/>
  <c r="AJ1565" i="12" s="1"/>
  <c r="Q1566" i="12"/>
  <c r="AJ1566" i="12" s="1"/>
  <c r="Q1567" i="12"/>
  <c r="AJ1567" i="12" s="1"/>
  <c r="Q1568" i="12"/>
  <c r="AJ1568" i="12" s="1"/>
  <c r="Q1569" i="12"/>
  <c r="AJ1569" i="12" s="1"/>
  <c r="Q1570" i="12"/>
  <c r="AJ1570" i="12" s="1"/>
  <c r="Q1571" i="12"/>
  <c r="AJ1571" i="12" s="1"/>
  <c r="Q1572" i="12"/>
  <c r="AJ1572" i="12" s="1"/>
  <c r="Q1573" i="12"/>
  <c r="AJ1573" i="12" s="1"/>
  <c r="Q1574" i="12"/>
  <c r="AJ1574" i="12" s="1"/>
  <c r="Q1575" i="12"/>
  <c r="AJ1575" i="12" s="1"/>
  <c r="Q1576" i="12"/>
  <c r="AJ1576" i="12" s="1"/>
  <c r="Q1577" i="12"/>
  <c r="AJ1577" i="12" s="1"/>
  <c r="Q1578" i="12"/>
  <c r="AJ1578" i="12" s="1"/>
  <c r="Q1579" i="12"/>
  <c r="AJ1579" i="12" s="1"/>
  <c r="Q1580" i="12"/>
  <c r="AJ1580" i="12" s="1"/>
  <c r="Q1581" i="12"/>
  <c r="AJ1581" i="12" s="1"/>
  <c r="Q1582" i="12"/>
  <c r="AJ1582" i="12" s="1"/>
  <c r="Q1583" i="12"/>
  <c r="AJ1583" i="12" s="1"/>
  <c r="Q1584" i="12"/>
  <c r="AJ1584" i="12" s="1"/>
  <c r="Q1585" i="12"/>
  <c r="AJ1585" i="12" s="1"/>
  <c r="Q1586" i="12"/>
  <c r="AJ1586" i="12" s="1"/>
  <c r="Q1587" i="12"/>
  <c r="AJ1587" i="12" s="1"/>
  <c r="Q1588" i="12"/>
  <c r="AJ1588" i="12" s="1"/>
  <c r="Q1589" i="12"/>
  <c r="AJ1589" i="12" s="1"/>
  <c r="Q1590" i="12"/>
  <c r="AJ1590" i="12" s="1"/>
  <c r="Q1591" i="12"/>
  <c r="AJ1591" i="12" s="1"/>
  <c r="Q1592" i="12"/>
  <c r="AJ1592" i="12" s="1"/>
  <c r="Q1593" i="12"/>
  <c r="AJ1593" i="12" s="1"/>
  <c r="Q1594" i="12"/>
  <c r="AJ1594" i="12" s="1"/>
  <c r="Q1595" i="12"/>
  <c r="AJ1595" i="12" s="1"/>
  <c r="Q1596" i="12"/>
  <c r="AJ1596" i="12" s="1"/>
  <c r="Q1597" i="12"/>
  <c r="AJ1597" i="12" s="1"/>
  <c r="Q1598" i="12"/>
  <c r="AJ1598" i="12" s="1"/>
  <c r="Q1599" i="12"/>
  <c r="AJ1599" i="12" s="1"/>
  <c r="Q1600" i="12"/>
  <c r="AJ1600" i="12" s="1"/>
  <c r="Q1601" i="12"/>
  <c r="AJ1601" i="12" s="1"/>
  <c r="Q1602" i="12"/>
  <c r="AJ1602" i="12" s="1"/>
  <c r="Q1603" i="12"/>
  <c r="AJ1603" i="12" s="1"/>
  <c r="Q1604" i="12"/>
  <c r="AJ1604" i="12" s="1"/>
  <c r="Q1605" i="12"/>
  <c r="AJ1605" i="12" s="1"/>
  <c r="Q1606" i="12"/>
  <c r="AJ1606" i="12" s="1"/>
  <c r="Q1607" i="12"/>
  <c r="AJ1607" i="12" s="1"/>
  <c r="Q1608" i="12"/>
  <c r="AJ1608" i="12" s="1"/>
  <c r="Q1609" i="12"/>
  <c r="AJ1609" i="12" s="1"/>
  <c r="Q1610" i="12"/>
  <c r="AJ1610" i="12" s="1"/>
  <c r="Q1611" i="12"/>
  <c r="AJ1611" i="12" s="1"/>
  <c r="Q1612" i="12"/>
  <c r="AJ1612" i="12" s="1"/>
  <c r="Q1613" i="12"/>
  <c r="AJ1613" i="12" s="1"/>
  <c r="Q1614" i="12"/>
  <c r="AJ1614" i="12" s="1"/>
  <c r="Q1615" i="12"/>
  <c r="AJ1615" i="12" s="1"/>
  <c r="Q1616" i="12"/>
  <c r="AJ1616" i="12" s="1"/>
  <c r="Q1617" i="12"/>
  <c r="AJ1617" i="12" s="1"/>
  <c r="Q1618" i="12"/>
  <c r="AJ1618" i="12" s="1"/>
  <c r="Q1619" i="12"/>
  <c r="AJ1619" i="12" s="1"/>
  <c r="Q1620" i="12"/>
  <c r="AJ1620" i="12" s="1"/>
  <c r="Q1621" i="12"/>
  <c r="AJ1621" i="12" s="1"/>
  <c r="Q1622" i="12"/>
  <c r="AJ1622" i="12" s="1"/>
  <c r="Q1623" i="12"/>
  <c r="AJ1623" i="12" s="1"/>
  <c r="Q1624" i="12"/>
  <c r="AJ1624" i="12" s="1"/>
  <c r="Q1625" i="12"/>
  <c r="AJ1625" i="12" s="1"/>
  <c r="Q1626" i="12"/>
  <c r="AJ1626" i="12" s="1"/>
  <c r="Q1627" i="12"/>
  <c r="AJ1627" i="12" s="1"/>
  <c r="Q1628" i="12"/>
  <c r="AJ1628" i="12" s="1"/>
  <c r="Q1629" i="12"/>
  <c r="AJ1629" i="12" s="1"/>
  <c r="Q1630" i="12"/>
  <c r="AJ1630" i="12" s="1"/>
  <c r="Q1631" i="12"/>
  <c r="AJ1631" i="12" s="1"/>
  <c r="Q1632" i="12"/>
  <c r="AJ1632" i="12" s="1"/>
  <c r="Q1633" i="12"/>
  <c r="AJ1633" i="12" s="1"/>
  <c r="Q1634" i="12"/>
  <c r="AJ1634" i="12" s="1"/>
  <c r="Q1635" i="12"/>
  <c r="AJ1635" i="12" s="1"/>
  <c r="Q1636" i="12"/>
  <c r="AJ1636" i="12" s="1"/>
  <c r="Q1637" i="12"/>
  <c r="AJ1637" i="12" s="1"/>
  <c r="Q1638" i="12"/>
  <c r="AJ1638" i="12" s="1"/>
  <c r="Q1639" i="12"/>
  <c r="AJ1639" i="12" s="1"/>
  <c r="Q1640" i="12"/>
  <c r="AJ1640" i="12" s="1"/>
  <c r="Q1641" i="12"/>
  <c r="AJ1641" i="12" s="1"/>
  <c r="Q1642" i="12"/>
  <c r="AJ1642" i="12" s="1"/>
  <c r="Q1643" i="12"/>
  <c r="AJ1643" i="12" s="1"/>
  <c r="Q1644" i="12"/>
  <c r="AJ1644" i="12" s="1"/>
  <c r="Q1645" i="12"/>
  <c r="AJ1645" i="12" s="1"/>
  <c r="Q1646" i="12"/>
  <c r="AJ1646" i="12" s="1"/>
  <c r="Q1647" i="12"/>
  <c r="AJ1647" i="12" s="1"/>
  <c r="Q1648" i="12"/>
  <c r="AJ1648" i="12" s="1"/>
  <c r="Q1649" i="12"/>
  <c r="AJ1649" i="12" s="1"/>
  <c r="Q1650" i="12"/>
  <c r="AJ1650" i="12" s="1"/>
  <c r="Q1651" i="12"/>
  <c r="AJ1651" i="12" s="1"/>
  <c r="Q1652" i="12"/>
  <c r="AJ1652" i="12" s="1"/>
  <c r="Q1653" i="12"/>
  <c r="AJ1653" i="12" s="1"/>
  <c r="Q1654" i="12"/>
  <c r="AJ1654" i="12" s="1"/>
  <c r="Q1655" i="12"/>
  <c r="AJ1655" i="12" s="1"/>
  <c r="K1655" i="12"/>
  <c r="M1655" i="12" s="1"/>
  <c r="P6" i="155"/>
  <c r="P7" i="155"/>
  <c r="P8" i="155"/>
  <c r="P9" i="155"/>
  <c r="P10" i="155"/>
  <c r="P11" i="155"/>
  <c r="P12" i="155"/>
  <c r="P13" i="155"/>
  <c r="P14" i="155"/>
  <c r="P15" i="155"/>
  <c r="P16" i="155"/>
  <c r="P17" i="155"/>
  <c r="P18" i="155"/>
  <c r="P19" i="155"/>
  <c r="P20" i="155"/>
  <c r="P21" i="155"/>
  <c r="P22" i="155"/>
  <c r="P23" i="155"/>
  <c r="P24" i="155"/>
  <c r="P25" i="155"/>
  <c r="P26" i="155"/>
  <c r="P27" i="155"/>
  <c r="P28" i="155"/>
  <c r="P29" i="155"/>
  <c r="P30" i="155"/>
  <c r="P31" i="155"/>
  <c r="P32" i="155"/>
  <c r="P33" i="155"/>
  <c r="P34" i="155"/>
  <c r="P35" i="155"/>
  <c r="P36" i="155"/>
  <c r="P37" i="155"/>
  <c r="P38" i="155"/>
  <c r="P39" i="155"/>
  <c r="P40" i="155"/>
  <c r="P41" i="155"/>
  <c r="P42" i="155"/>
  <c r="P43" i="155"/>
  <c r="P44" i="155"/>
  <c r="P45" i="155"/>
  <c r="P46" i="155"/>
  <c r="P47" i="155"/>
  <c r="P48" i="155"/>
  <c r="P49" i="155"/>
  <c r="P50" i="155"/>
  <c r="P51" i="155"/>
  <c r="P52" i="155"/>
  <c r="P53" i="155"/>
  <c r="P54" i="155"/>
  <c r="P55" i="155"/>
  <c r="P56" i="155"/>
  <c r="P57" i="155"/>
  <c r="P58" i="155"/>
  <c r="P59" i="155"/>
  <c r="P60" i="155"/>
  <c r="P61" i="155"/>
  <c r="P62" i="155"/>
  <c r="P63" i="155"/>
  <c r="P64" i="155"/>
  <c r="P65" i="155"/>
  <c r="P66" i="155"/>
  <c r="P67" i="155"/>
  <c r="P68" i="155"/>
  <c r="P69" i="155"/>
  <c r="P70" i="155"/>
  <c r="P71" i="155"/>
  <c r="P72" i="155"/>
  <c r="P73" i="155"/>
  <c r="P74" i="155"/>
  <c r="P75" i="155"/>
  <c r="P76" i="155"/>
  <c r="P77" i="155"/>
  <c r="P78" i="155"/>
  <c r="P79" i="155"/>
  <c r="P80" i="155"/>
  <c r="P81" i="155"/>
  <c r="P82" i="155"/>
  <c r="P83" i="155"/>
  <c r="P84" i="155"/>
  <c r="P85" i="155"/>
  <c r="P86" i="155"/>
  <c r="P87" i="155"/>
  <c r="P88" i="155"/>
  <c r="P89" i="155"/>
  <c r="P90" i="155"/>
  <c r="P91" i="155"/>
  <c r="P92" i="155"/>
  <c r="P93" i="155"/>
  <c r="P94" i="155"/>
  <c r="P95" i="155"/>
  <c r="P96" i="155"/>
  <c r="P97" i="155"/>
  <c r="P98" i="155"/>
  <c r="P99" i="155"/>
  <c r="P100" i="155"/>
  <c r="P101" i="155"/>
  <c r="P102" i="155"/>
  <c r="P103" i="155"/>
  <c r="P104" i="155"/>
  <c r="P105" i="155"/>
  <c r="P106" i="155"/>
  <c r="P107" i="155"/>
  <c r="P108" i="155"/>
  <c r="P109" i="155"/>
  <c r="P110" i="155"/>
  <c r="P111" i="155"/>
  <c r="P112" i="155"/>
  <c r="P113" i="155"/>
  <c r="P114" i="155"/>
  <c r="P115" i="155"/>
  <c r="P116" i="155"/>
  <c r="P117" i="155"/>
  <c r="P118" i="155"/>
  <c r="P119" i="155"/>
  <c r="P120" i="155"/>
  <c r="P121" i="155"/>
  <c r="P122" i="155"/>
  <c r="P123" i="155"/>
  <c r="P124" i="155"/>
  <c r="P125" i="155"/>
  <c r="P126" i="155"/>
  <c r="P127" i="155"/>
  <c r="P128" i="155"/>
  <c r="P129" i="155"/>
  <c r="P130" i="155"/>
  <c r="P131" i="155"/>
  <c r="P132" i="155"/>
  <c r="P133" i="155"/>
  <c r="P134" i="155"/>
  <c r="P135" i="155"/>
  <c r="P136" i="155"/>
  <c r="P137" i="155"/>
  <c r="P138" i="155"/>
  <c r="P139" i="155"/>
  <c r="P140" i="155"/>
  <c r="P141" i="155"/>
  <c r="P142" i="155"/>
  <c r="P143" i="155"/>
  <c r="P144" i="155"/>
  <c r="P145" i="155"/>
  <c r="P146" i="155"/>
  <c r="P147" i="155"/>
  <c r="P148" i="155"/>
  <c r="P149" i="155"/>
  <c r="P150" i="155"/>
  <c r="P151" i="155"/>
  <c r="P152" i="155"/>
  <c r="P153" i="155"/>
  <c r="P154" i="155"/>
  <c r="P155" i="155"/>
  <c r="P156" i="155"/>
  <c r="P157" i="155"/>
  <c r="P158" i="155"/>
  <c r="P159" i="155"/>
  <c r="P160" i="155"/>
  <c r="P161" i="155"/>
  <c r="P162" i="155"/>
  <c r="N34" i="378" l="1"/>
  <c r="O34" i="378" s="1"/>
  <c r="Z1" i="12"/>
  <c r="L1662" i="12"/>
  <c r="M1669" i="12"/>
  <c r="M1671" i="12"/>
  <c r="M1661" i="12"/>
  <c r="M1667" i="12"/>
  <c r="L1666" i="12"/>
  <c r="M1659" i="12"/>
  <c r="M1665" i="12"/>
  <c r="L1658" i="12"/>
  <c r="M1657" i="12"/>
  <c r="L1670" i="12"/>
  <c r="M1663" i="12"/>
  <c r="O23" i="378"/>
  <c r="O22" i="378"/>
  <c r="O17" i="378"/>
  <c r="O18" i="378"/>
  <c r="M1672" i="12"/>
  <c r="M1668" i="12"/>
  <c r="M1664" i="12"/>
  <c r="M1660" i="12"/>
  <c r="M1656" i="12"/>
  <c r="L1655" i="12"/>
  <c r="K1635" i="12"/>
  <c r="L1635" i="12" s="1"/>
  <c r="K1636" i="12"/>
  <c r="L1636" i="12" s="1"/>
  <c r="K1637" i="12"/>
  <c r="L1637" i="12" s="1"/>
  <c r="K1638" i="12"/>
  <c r="L1638" i="12" s="1"/>
  <c r="K1639" i="12"/>
  <c r="L1639" i="12" s="1"/>
  <c r="K1640" i="12"/>
  <c r="L1640" i="12" s="1"/>
  <c r="K1641" i="12"/>
  <c r="L1641" i="12" s="1"/>
  <c r="K1642" i="12"/>
  <c r="L1642" i="12" s="1"/>
  <c r="K1643" i="12"/>
  <c r="L1643" i="12" s="1"/>
  <c r="K1644" i="12"/>
  <c r="L1644" i="12" s="1"/>
  <c r="K1645" i="12"/>
  <c r="L1645" i="12" s="1"/>
  <c r="K1646" i="12"/>
  <c r="L1646" i="12" s="1"/>
  <c r="K1647" i="12"/>
  <c r="L1647" i="12" s="1"/>
  <c r="K1648" i="12"/>
  <c r="L1648" i="12" s="1"/>
  <c r="K1649" i="12"/>
  <c r="L1649" i="12" s="1"/>
  <c r="K1650" i="12"/>
  <c r="L1650" i="12" s="1"/>
  <c r="K1651" i="12"/>
  <c r="L1651" i="12" s="1"/>
  <c r="K1652" i="12"/>
  <c r="L1652" i="12" s="1"/>
  <c r="K1653" i="12"/>
  <c r="L1653" i="12" s="1"/>
  <c r="K1654" i="12"/>
  <c r="L1654" i="12" s="1"/>
  <c r="E25" i="378"/>
  <c r="F25" i="378"/>
  <c r="D25" i="378"/>
  <c r="P1385" i="12"/>
  <c r="Q1385" i="12" l="1"/>
  <c r="P1" i="12"/>
  <c r="O20" i="378"/>
  <c r="O21" i="378"/>
  <c r="D39" i="378"/>
  <c r="E10" i="378" s="1"/>
  <c r="E14" i="378" s="1"/>
  <c r="D38" i="378"/>
  <c r="O19" i="378"/>
  <c r="P17" i="378"/>
  <c r="V1" i="155"/>
  <c r="M1654" i="12"/>
  <c r="M1638" i="12"/>
  <c r="M1642" i="12"/>
  <c r="M1650" i="12"/>
  <c r="M1646" i="12"/>
  <c r="M1653" i="12"/>
  <c r="M1649" i="12"/>
  <c r="M1645" i="12"/>
  <c r="M1641" i="12"/>
  <c r="M1637" i="12"/>
  <c r="M1652" i="12"/>
  <c r="M1648" i="12"/>
  <c r="M1644" i="12"/>
  <c r="M1640" i="12"/>
  <c r="M1636" i="12"/>
  <c r="M1651" i="12"/>
  <c r="M1647" i="12"/>
  <c r="M1643" i="12"/>
  <c r="M1639" i="12"/>
  <c r="M1635" i="12"/>
  <c r="K1620" i="12"/>
  <c r="L1620" i="12" s="1"/>
  <c r="K1621" i="12"/>
  <c r="M1621" i="12" s="1"/>
  <c r="K1622" i="12"/>
  <c r="L1622" i="12" s="1"/>
  <c r="K1623" i="12"/>
  <c r="L1623" i="12" s="1"/>
  <c r="K1624" i="12"/>
  <c r="M1624" i="12" s="1"/>
  <c r="K1625" i="12"/>
  <c r="L1625" i="12" s="1"/>
  <c r="K1626" i="12"/>
  <c r="L1626" i="12" s="1"/>
  <c r="K1627" i="12"/>
  <c r="M1627" i="12" s="1"/>
  <c r="K1628" i="12"/>
  <c r="L1628" i="12" s="1"/>
  <c r="K1629" i="12"/>
  <c r="L1629" i="12" s="1"/>
  <c r="K1630" i="12"/>
  <c r="M1630" i="12" s="1"/>
  <c r="K1631" i="12"/>
  <c r="L1631" i="12" s="1"/>
  <c r="K1632" i="12"/>
  <c r="L1632" i="12" s="1"/>
  <c r="K1633" i="12"/>
  <c r="M1633" i="12" s="1"/>
  <c r="K1634" i="12"/>
  <c r="L1634" i="12" s="1"/>
  <c r="AD2" i="12"/>
  <c r="AD158" i="155"/>
  <c r="AD159" i="155"/>
  <c r="AD160" i="155"/>
  <c r="AD161" i="155"/>
  <c r="AD162" i="155"/>
  <c r="AE160" i="155"/>
  <c r="L158" i="155"/>
  <c r="M158" i="155"/>
  <c r="L159" i="155"/>
  <c r="M159" i="155"/>
  <c r="L160" i="155"/>
  <c r="M160" i="155"/>
  <c r="L161" i="155"/>
  <c r="M161" i="155"/>
  <c r="L162" i="155"/>
  <c r="M162" i="155"/>
  <c r="H158" i="155"/>
  <c r="H159" i="155"/>
  <c r="H160" i="155"/>
  <c r="H161" i="155"/>
  <c r="H162" i="155"/>
  <c r="K1611" i="12"/>
  <c r="L1611" i="12" s="1"/>
  <c r="K1612" i="12"/>
  <c r="L1612" i="12" s="1"/>
  <c r="K1613" i="12"/>
  <c r="L1613" i="12" s="1"/>
  <c r="K1614" i="12"/>
  <c r="L1614" i="12" s="1"/>
  <c r="K1615" i="12"/>
  <c r="L1615" i="12" s="1"/>
  <c r="K1616" i="12"/>
  <c r="M1616" i="12" s="1"/>
  <c r="K1617" i="12"/>
  <c r="L1617" i="12" s="1"/>
  <c r="K1618" i="12"/>
  <c r="M1618" i="12" s="1"/>
  <c r="K1619" i="12"/>
  <c r="L1619" i="12" s="1"/>
  <c r="AD156" i="155"/>
  <c r="AD157" i="155"/>
  <c r="T1" i="155"/>
  <c r="M157" i="155"/>
  <c r="H156" i="155"/>
  <c r="L156" i="155"/>
  <c r="M156" i="155"/>
  <c r="H157" i="155"/>
  <c r="L157" i="155"/>
  <c r="M1619" i="12" l="1"/>
  <c r="M1625" i="12"/>
  <c r="M1634" i="12"/>
  <c r="L1633" i="12"/>
  <c r="M1622" i="12"/>
  <c r="L1627" i="12"/>
  <c r="L1624" i="12"/>
  <c r="M1628" i="12"/>
  <c r="M1631" i="12"/>
  <c r="L1621" i="12"/>
  <c r="L1630" i="12"/>
  <c r="M1632" i="12"/>
  <c r="M1629" i="12"/>
  <c r="M1626" i="12"/>
  <c r="M1623" i="12"/>
  <c r="M1620" i="12"/>
  <c r="AE162" i="155"/>
  <c r="AE159" i="155"/>
  <c r="AE161" i="155"/>
  <c r="AE158" i="155"/>
  <c r="L1616" i="12"/>
  <c r="M1614" i="12"/>
  <c r="M1613" i="12"/>
  <c r="L1618" i="12"/>
  <c r="M1612" i="12"/>
  <c r="M1615" i="12"/>
  <c r="M1611" i="12"/>
  <c r="M1617" i="12"/>
  <c r="L24" i="155"/>
  <c r="L28" i="155"/>
  <c r="L40" i="155"/>
  <c r="L44" i="155"/>
  <c r="L51" i="155"/>
  <c r="L63" i="155"/>
  <c r="L80" i="155"/>
  <c r="L88" i="155"/>
  <c r="L89" i="155"/>
  <c r="L90" i="155"/>
  <c r="L109" i="155"/>
  <c r="L111" i="155"/>
  <c r="L112" i="155"/>
  <c r="L114" i="155"/>
  <c r="L115" i="155"/>
  <c r="L118" i="155"/>
  <c r="L131" i="155"/>
  <c r="L133" i="155"/>
  <c r="L147" i="155"/>
  <c r="L150" i="155"/>
  <c r="L151" i="155"/>
  <c r="L152" i="155"/>
  <c r="L154" i="155"/>
  <c r="U1" i="155" l="1"/>
  <c r="AE156" i="155"/>
  <c r="AE157" i="155"/>
  <c r="P42" i="378" l="1"/>
  <c r="G24" i="378"/>
  <c r="G35" i="378" l="1"/>
  <c r="H24" i="378"/>
  <c r="H25" i="378" s="1"/>
  <c r="G25" i="378"/>
  <c r="I24" i="378"/>
  <c r="J33" i="378"/>
  <c r="H35" i="378" l="1"/>
  <c r="J24" i="378"/>
  <c r="I25" i="378"/>
  <c r="O31" i="378"/>
  <c r="J25" i="378"/>
  <c r="K24" i="378"/>
  <c r="K33" i="378"/>
  <c r="I35" i="378" l="1"/>
  <c r="J35" i="378"/>
  <c r="P31" i="378"/>
  <c r="L24" i="378"/>
  <c r="M24" i="378" s="1"/>
  <c r="K25" i="378"/>
  <c r="P33" i="378" l="1"/>
  <c r="P32" i="378"/>
  <c r="N24" i="378"/>
  <c r="O24" i="378" s="1"/>
  <c r="P22" i="378"/>
  <c r="P19" i="378"/>
  <c r="K35" i="378" l="1"/>
  <c r="L35" i="378"/>
  <c r="O29" i="378"/>
  <c r="L25" i="378"/>
  <c r="M25" i="378"/>
  <c r="P23" i="378"/>
  <c r="P21" i="378"/>
  <c r="P18" i="378"/>
  <c r="P20" i="378"/>
  <c r="M35" i="378" l="1"/>
  <c r="O30" i="378"/>
  <c r="O35" i="378" s="1"/>
  <c r="P29" i="378"/>
  <c r="N25" i="378"/>
  <c r="O25" i="378"/>
  <c r="P30" i="378" l="1"/>
  <c r="N35" i="378"/>
  <c r="P35" i="378" s="1"/>
  <c r="C10" i="312"/>
  <c r="C8" i="312"/>
  <c r="H9" i="312"/>
  <c r="E8" i="312"/>
  <c r="H8" i="312"/>
  <c r="D9" i="312"/>
  <c r="C14" i="312"/>
  <c r="E16" i="312"/>
  <c r="D16" i="312"/>
  <c r="H17" i="312"/>
  <c r="H16" i="312"/>
  <c r="E17" i="312"/>
  <c r="H18" i="312"/>
  <c r="H15" i="312"/>
  <c r="H14" i="312"/>
  <c r="D17" i="312"/>
  <c r="F17" i="312"/>
  <c r="D18" i="312"/>
  <c r="E18" i="312"/>
  <c r="F18" i="312"/>
  <c r="C18" i="312"/>
  <c r="C17" i="312"/>
  <c r="H7" i="312"/>
  <c r="D7" i="312"/>
  <c r="E7" i="312"/>
  <c r="F7" i="312"/>
  <c r="E9" i="312"/>
  <c r="F9" i="312"/>
  <c r="D10" i="312"/>
  <c r="F10" i="312"/>
  <c r="C9" i="312"/>
  <c r="K1610" i="12"/>
  <c r="O391" i="12"/>
  <c r="O1" i="12" s="1"/>
  <c r="Q391" i="12" l="1"/>
  <c r="M1610" i="12"/>
  <c r="L1610" i="12"/>
  <c r="C15" i="312"/>
  <c r="F8" i="312"/>
  <c r="H10" i="312"/>
  <c r="E10" i="312"/>
  <c r="D8" i="312"/>
  <c r="D15" i="312"/>
  <c r="E15" i="312"/>
  <c r="F15" i="312"/>
  <c r="E14" i="312"/>
  <c r="C16" i="312"/>
  <c r="F14" i="312"/>
  <c r="D14" i="312"/>
  <c r="F16" i="312"/>
  <c r="AE148" i="155"/>
  <c r="AE149" i="155"/>
  <c r="AE150" i="155"/>
  <c r="AE151" i="155"/>
  <c r="AE152" i="155"/>
  <c r="AE153" i="155"/>
  <c r="AE154" i="155"/>
  <c r="AE155" i="155"/>
  <c r="AE145" i="155"/>
  <c r="AE146" i="155"/>
  <c r="AE147" i="155"/>
  <c r="O1" i="155"/>
  <c r="N1" i="155"/>
  <c r="E22" i="172" l="1"/>
  <c r="AJ391" i="12"/>
  <c r="M139" i="155"/>
  <c r="M140" i="155"/>
  <c r="M141" i="155"/>
  <c r="M142" i="155"/>
  <c r="M143" i="155"/>
  <c r="M144" i="155"/>
  <c r="M145" i="155"/>
  <c r="M146" i="155"/>
  <c r="M148" i="155"/>
  <c r="M149" i="155"/>
  <c r="M150" i="155"/>
  <c r="M151" i="155"/>
  <c r="M152" i="155"/>
  <c r="M153" i="155"/>
  <c r="M154" i="155"/>
  <c r="M155" i="155"/>
  <c r="K142" i="155"/>
  <c r="K145" i="155"/>
  <c r="L145" i="155" s="1"/>
  <c r="K146" i="155"/>
  <c r="L146" i="155" s="1"/>
  <c r="K148" i="155"/>
  <c r="L148" i="155" s="1"/>
  <c r="K149" i="155"/>
  <c r="L149" i="155" s="1"/>
  <c r="K153" i="155"/>
  <c r="L153" i="155" s="1"/>
  <c r="K155" i="155"/>
  <c r="L155" i="155" s="1"/>
  <c r="H146" i="155"/>
  <c r="H148" i="155"/>
  <c r="H149" i="155"/>
  <c r="H150" i="155"/>
  <c r="H151" i="155"/>
  <c r="H152" i="155"/>
  <c r="H153" i="155"/>
  <c r="H154" i="155"/>
  <c r="H155" i="155"/>
  <c r="AD153" i="155" l="1"/>
  <c r="AD154" i="155"/>
  <c r="AD152" i="155"/>
  <c r="AD155" i="155"/>
  <c r="AD151" i="155"/>
  <c r="AD148" i="155"/>
  <c r="AD146" i="155" l="1"/>
  <c r="AD150" i="155"/>
  <c r="AD149" i="155"/>
  <c r="AD145" i="155"/>
  <c r="P5" i="155"/>
  <c r="K1568" i="12"/>
  <c r="L1568" i="12" s="1"/>
  <c r="K1569" i="12"/>
  <c r="L1569" i="12" s="1"/>
  <c r="K1570" i="12"/>
  <c r="L1570" i="12" s="1"/>
  <c r="K1571" i="12"/>
  <c r="L1571" i="12" s="1"/>
  <c r="K1572" i="12"/>
  <c r="K1573" i="12"/>
  <c r="L1573" i="12" s="1"/>
  <c r="K1574" i="12"/>
  <c r="L1574" i="12" s="1"/>
  <c r="K1575" i="12"/>
  <c r="L1575" i="12" s="1"/>
  <c r="K1576" i="12"/>
  <c r="L1576" i="12" s="1"/>
  <c r="K1577" i="12"/>
  <c r="L1577" i="12" s="1"/>
  <c r="K1578" i="12"/>
  <c r="L1578" i="12" s="1"/>
  <c r="K1579" i="12"/>
  <c r="L1579" i="12" s="1"/>
  <c r="K1580" i="12"/>
  <c r="L1580" i="12" s="1"/>
  <c r="K1581" i="12"/>
  <c r="L1581" i="12" s="1"/>
  <c r="K1582" i="12"/>
  <c r="L1582" i="12" s="1"/>
  <c r="K1583" i="12"/>
  <c r="L1583" i="12" s="1"/>
  <c r="K1584" i="12"/>
  <c r="L1584" i="12" s="1"/>
  <c r="K1585" i="12"/>
  <c r="L1585" i="12" s="1"/>
  <c r="K1586" i="12"/>
  <c r="L1586" i="12" s="1"/>
  <c r="K1587" i="12"/>
  <c r="L1587" i="12" s="1"/>
  <c r="K1588" i="12"/>
  <c r="L1588" i="12" s="1"/>
  <c r="K1589" i="12"/>
  <c r="L1589" i="12" s="1"/>
  <c r="K1590" i="12"/>
  <c r="L1590" i="12" s="1"/>
  <c r="K1591" i="12"/>
  <c r="L1591" i="12" s="1"/>
  <c r="K1592" i="12"/>
  <c r="L1592" i="12" s="1"/>
  <c r="K1593" i="12"/>
  <c r="K1594" i="12"/>
  <c r="L1594" i="12" s="1"/>
  <c r="K1595" i="12"/>
  <c r="L1595" i="12" s="1"/>
  <c r="K353" i="12"/>
  <c r="L353" i="12" s="1"/>
  <c r="K357" i="12"/>
  <c r="L357" i="12" s="1"/>
  <c r="K374" i="12"/>
  <c r="L374" i="12" s="1"/>
  <c r="K1599" i="12"/>
  <c r="L1599" i="12" s="1"/>
  <c r="K1600" i="12"/>
  <c r="L1600" i="12" s="1"/>
  <c r="K1601" i="12"/>
  <c r="L1601" i="12" s="1"/>
  <c r="K1602" i="12"/>
  <c r="L1602" i="12" s="1"/>
  <c r="K1603" i="12"/>
  <c r="L1603" i="12" s="1"/>
  <c r="K1604" i="12"/>
  <c r="L1604" i="12" s="1"/>
  <c r="K1605" i="12"/>
  <c r="L1605" i="12" s="1"/>
  <c r="K1606" i="12"/>
  <c r="L1606" i="12" s="1"/>
  <c r="K1607" i="12"/>
  <c r="L1607" i="12" s="1"/>
  <c r="K1608" i="12"/>
  <c r="L1608" i="12" s="1"/>
  <c r="K1609" i="12"/>
  <c r="L1609" i="12" s="1"/>
  <c r="K1508" i="12"/>
  <c r="L1508" i="12" s="1"/>
  <c r="K1509" i="12"/>
  <c r="K1510" i="12"/>
  <c r="L1510" i="12" s="1"/>
  <c r="K1511" i="12"/>
  <c r="L1511" i="12" s="1"/>
  <c r="K1512" i="12"/>
  <c r="K1513" i="12"/>
  <c r="K1514" i="12"/>
  <c r="L1514" i="12" s="1"/>
  <c r="K1515" i="12"/>
  <c r="K1516" i="12"/>
  <c r="K1517" i="12"/>
  <c r="K1518" i="12"/>
  <c r="L1518" i="12" s="1"/>
  <c r="K1519" i="12"/>
  <c r="L1519" i="12" s="1"/>
  <c r="K1520" i="12"/>
  <c r="L1520" i="12" s="1"/>
  <c r="K1521" i="12"/>
  <c r="K1522" i="12"/>
  <c r="L1522" i="12" s="1"/>
  <c r="K1523" i="12"/>
  <c r="L1523" i="12" s="1"/>
  <c r="K1524" i="12"/>
  <c r="K1525" i="12"/>
  <c r="K1526" i="12"/>
  <c r="L1526" i="12" s="1"/>
  <c r="K1527" i="12"/>
  <c r="L1527" i="12" s="1"/>
  <c r="K1528" i="12"/>
  <c r="L1528" i="12" s="1"/>
  <c r="K1529" i="12"/>
  <c r="K1530" i="12"/>
  <c r="L1530" i="12" s="1"/>
  <c r="K1531" i="12"/>
  <c r="L1531" i="12" s="1"/>
  <c r="K1532" i="12"/>
  <c r="L1532" i="12" s="1"/>
  <c r="K1533" i="12"/>
  <c r="K1534" i="12"/>
  <c r="L1534" i="12" s="1"/>
  <c r="K1535" i="12"/>
  <c r="L1535" i="12" s="1"/>
  <c r="K1536" i="12"/>
  <c r="L1536" i="12" s="1"/>
  <c r="K1537" i="12"/>
  <c r="K1538" i="12"/>
  <c r="L1538" i="12" s="1"/>
  <c r="K1539" i="12"/>
  <c r="L1539" i="12" s="1"/>
  <c r="K1540" i="12"/>
  <c r="L1540" i="12" s="1"/>
  <c r="K1541" i="12"/>
  <c r="K1542" i="12"/>
  <c r="L1542" i="12" s="1"/>
  <c r="K1543" i="12"/>
  <c r="K1544" i="12"/>
  <c r="L1544" i="12" s="1"/>
  <c r="K1545" i="12"/>
  <c r="K1546" i="12"/>
  <c r="L1546" i="12" s="1"/>
  <c r="K1547" i="12"/>
  <c r="L1547" i="12" s="1"/>
  <c r="K1548" i="12"/>
  <c r="K1549" i="12"/>
  <c r="K1550" i="12"/>
  <c r="L1550" i="12" s="1"/>
  <c r="K1551" i="12"/>
  <c r="L1551" i="12" s="1"/>
  <c r="K1552" i="12"/>
  <c r="L1552" i="12" s="1"/>
  <c r="K1553" i="12"/>
  <c r="K1554" i="12"/>
  <c r="L1554" i="12" s="1"/>
  <c r="K1555" i="12"/>
  <c r="L1555" i="12" s="1"/>
  <c r="K1556" i="12"/>
  <c r="L1556" i="12" s="1"/>
  <c r="K1557" i="12"/>
  <c r="K1558" i="12"/>
  <c r="L1558" i="12" s="1"/>
  <c r="K1559" i="12"/>
  <c r="L1559" i="12" s="1"/>
  <c r="K1560" i="12"/>
  <c r="L1560" i="12" s="1"/>
  <c r="K1561" i="12"/>
  <c r="K1562" i="12"/>
  <c r="L1562" i="12" s="1"/>
  <c r="K1563" i="12"/>
  <c r="L1563" i="12" s="1"/>
  <c r="K1564" i="12"/>
  <c r="L1564" i="12" s="1"/>
  <c r="K1565" i="12"/>
  <c r="K1566" i="12"/>
  <c r="L1566" i="12" s="1"/>
  <c r="K1567" i="12"/>
  <c r="K1501" i="12"/>
  <c r="L1501" i="12" s="1"/>
  <c r="K1502" i="12"/>
  <c r="K1503" i="12"/>
  <c r="K1504" i="12"/>
  <c r="L1504" i="12" s="1"/>
  <c r="K1505" i="12"/>
  <c r="L1505" i="12" s="1"/>
  <c r="K1506" i="12"/>
  <c r="K404" i="12"/>
  <c r="M1561" i="12" l="1"/>
  <c r="L1561" i="12"/>
  <c r="M1549" i="12"/>
  <c r="L1549" i="12"/>
  <c r="M1537" i="12"/>
  <c r="L1537" i="12"/>
  <c r="M1525" i="12"/>
  <c r="L1525" i="12"/>
  <c r="M1513" i="12"/>
  <c r="L1513" i="12"/>
  <c r="M1548" i="12"/>
  <c r="L1548" i="12"/>
  <c r="M1524" i="12"/>
  <c r="L1524" i="12"/>
  <c r="M1512" i="12"/>
  <c r="L1512" i="12"/>
  <c r="M1506" i="12"/>
  <c r="L1506" i="12"/>
  <c r="M1572" i="12"/>
  <c r="L1572" i="12"/>
  <c r="M1593" i="12"/>
  <c r="L1593" i="12"/>
  <c r="M404" i="12"/>
  <c r="L404" i="12"/>
  <c r="M1503" i="12"/>
  <c r="L1503" i="12"/>
  <c r="M1557" i="12"/>
  <c r="L1557" i="12"/>
  <c r="M1545" i="12"/>
  <c r="L1545" i="12"/>
  <c r="M1533" i="12"/>
  <c r="L1533" i="12"/>
  <c r="M1521" i="12"/>
  <c r="L1521" i="12"/>
  <c r="M1509" i="12"/>
  <c r="L1509" i="12"/>
  <c r="M1502" i="12"/>
  <c r="L1502" i="12"/>
  <c r="M1567" i="12"/>
  <c r="L1567" i="12"/>
  <c r="M1543" i="12"/>
  <c r="L1543" i="12"/>
  <c r="M1565" i="12"/>
  <c r="L1565" i="12"/>
  <c r="M1553" i="12"/>
  <c r="L1553" i="12"/>
  <c r="M1541" i="12"/>
  <c r="L1541" i="12"/>
  <c r="M1529" i="12"/>
  <c r="L1529" i="12"/>
  <c r="M1517" i="12"/>
  <c r="L1517" i="12"/>
  <c r="M1516" i="12"/>
  <c r="L1516" i="12"/>
  <c r="M1515" i="12"/>
  <c r="L1515" i="12"/>
  <c r="M1581" i="12"/>
  <c r="M1544" i="12"/>
  <c r="M1584" i="12"/>
  <c r="M1606" i="12"/>
  <c r="M1594" i="12"/>
  <c r="M1564" i="12"/>
  <c r="M1582" i="12"/>
  <c r="M1603" i="12"/>
  <c r="M353" i="12"/>
  <c r="M1575" i="12"/>
  <c r="M1539" i="12"/>
  <c r="M1508" i="12"/>
  <c r="M1555" i="12"/>
  <c r="M1609" i="12"/>
  <c r="M1605" i="12"/>
  <c r="M1585" i="12"/>
  <c r="M1560" i="12"/>
  <c r="M1527" i="12"/>
  <c r="M1519" i="12"/>
  <c r="M1511" i="12"/>
  <c r="M1559" i="12"/>
  <c r="M1608" i="12"/>
  <c r="M1510" i="12"/>
  <c r="M1532" i="12"/>
  <c r="M357" i="12"/>
  <c r="M1522" i="12"/>
  <c r="M1563" i="12"/>
  <c r="M1552" i="12"/>
  <c r="M1547" i="12"/>
  <c r="M1536" i="12"/>
  <c r="M1531" i="12"/>
  <c r="M1599" i="12"/>
  <c r="M1591" i="12"/>
  <c r="M1587" i="12"/>
  <c r="M1579" i="12"/>
  <c r="M1570" i="12"/>
  <c r="M1526" i="12"/>
  <c r="M1556" i="12"/>
  <c r="M1551" i="12"/>
  <c r="M1540" i="12"/>
  <c r="M1535" i="12"/>
  <c r="M1530" i="12"/>
  <c r="M1520" i="12"/>
  <c r="M1602" i="12"/>
  <c r="M1590" i="12"/>
  <c r="M1578" i="12"/>
  <c r="M1569" i="12"/>
  <c r="M1573" i="12"/>
  <c r="M1528" i="12"/>
  <c r="M1514" i="12"/>
  <c r="M1523" i="12"/>
  <c r="M1576" i="12"/>
  <c r="M1518" i="12"/>
  <c r="M1600" i="12"/>
  <c r="M1588" i="12"/>
  <c r="M1607" i="12"/>
  <c r="M1604" i="12"/>
  <c r="M1601" i="12"/>
  <c r="M374" i="12"/>
  <c r="M1595" i="12"/>
  <c r="M1592" i="12"/>
  <c r="M1589" i="12"/>
  <c r="M1586" i="12"/>
  <c r="M1583" i="12"/>
  <c r="M1580" i="12"/>
  <c r="M1577" i="12"/>
  <c r="M1574" i="12"/>
  <c r="M1571" i="12"/>
  <c r="M1568" i="12"/>
  <c r="M1566" i="12"/>
  <c r="M1562" i="12"/>
  <c r="M1558" i="12"/>
  <c r="M1554" i="12"/>
  <c r="M1550" i="12"/>
  <c r="M1546" i="12"/>
  <c r="M1542" i="12"/>
  <c r="M1538" i="12"/>
  <c r="M1534" i="12"/>
  <c r="M1504" i="12"/>
  <c r="M1505" i="12"/>
  <c r="M1501" i="12"/>
  <c r="K1500" i="12"/>
  <c r="AD118" i="155"/>
  <c r="AE118" i="155"/>
  <c r="M1500" i="12" l="1"/>
  <c r="L1500" i="12"/>
  <c r="K1499" i="12"/>
  <c r="M1499" i="12" l="1"/>
  <c r="L1499" i="12"/>
  <c r="M116" i="155" l="1"/>
  <c r="H116" i="155"/>
  <c r="H117" i="155"/>
  <c r="K1462" i="12"/>
  <c r="L1462" i="12" s="1"/>
  <c r="K68" i="12"/>
  <c r="L68" i="12" s="1"/>
  <c r="K1464" i="12"/>
  <c r="L1464" i="12" s="1"/>
  <c r="K1465" i="12"/>
  <c r="L1465" i="12" s="1"/>
  <c r="K1038" i="12"/>
  <c r="L1038" i="12" s="1"/>
  <c r="K1040" i="12"/>
  <c r="L1040" i="12" s="1"/>
  <c r="K1471" i="12"/>
  <c r="K1472" i="12"/>
  <c r="L1472" i="12" s="1"/>
  <c r="K1473" i="12"/>
  <c r="L1473" i="12" s="1"/>
  <c r="K1474" i="12"/>
  <c r="L1474" i="12" s="1"/>
  <c r="K1475" i="12"/>
  <c r="L1475" i="12" s="1"/>
  <c r="K1476" i="12"/>
  <c r="L1476" i="12" s="1"/>
  <c r="K1477" i="12"/>
  <c r="L1477" i="12" s="1"/>
  <c r="K1478" i="12"/>
  <c r="L1478" i="12" s="1"/>
  <c r="K1479" i="12"/>
  <c r="L1479" i="12" s="1"/>
  <c r="K1480" i="12"/>
  <c r="L1480" i="12" s="1"/>
  <c r="K1481" i="12"/>
  <c r="L1481" i="12" s="1"/>
  <c r="K1482" i="12"/>
  <c r="K1483" i="12"/>
  <c r="L1483" i="12" s="1"/>
  <c r="K1484" i="12"/>
  <c r="L1484" i="12" s="1"/>
  <c r="K1485" i="12"/>
  <c r="L1485" i="12" s="1"/>
  <c r="K1486" i="12"/>
  <c r="L1486" i="12" s="1"/>
  <c r="K1487" i="12"/>
  <c r="L1487" i="12" s="1"/>
  <c r="K1488" i="12"/>
  <c r="L1488" i="12" s="1"/>
  <c r="K1489" i="12"/>
  <c r="L1489" i="12" s="1"/>
  <c r="K1490" i="12"/>
  <c r="L1490" i="12" s="1"/>
  <c r="K399" i="12"/>
  <c r="K1596" i="12"/>
  <c r="L1596" i="12" s="1"/>
  <c r="K1494" i="12"/>
  <c r="L1494" i="12" s="1"/>
  <c r="K1495" i="12"/>
  <c r="L1495" i="12" s="1"/>
  <c r="K1496" i="12"/>
  <c r="L1496" i="12" s="1"/>
  <c r="K1497" i="12"/>
  <c r="L1497" i="12" s="1"/>
  <c r="K1498" i="12"/>
  <c r="AD116" i="155"/>
  <c r="AE116" i="155"/>
  <c r="AD117" i="155"/>
  <c r="AE117" i="155"/>
  <c r="M399" i="12" l="1"/>
  <c r="L399" i="12"/>
  <c r="M1498" i="12"/>
  <c r="L1498" i="12"/>
  <c r="M1471" i="12"/>
  <c r="L1471" i="12"/>
  <c r="M1482" i="12"/>
  <c r="L1482" i="12"/>
  <c r="M1596" i="12"/>
  <c r="M1488" i="12"/>
  <c r="M68" i="12"/>
  <c r="M1479" i="12"/>
  <c r="M1474" i="12"/>
  <c r="M1477" i="12"/>
  <c r="M1485" i="12"/>
  <c r="M1496" i="12"/>
  <c r="M1495" i="12"/>
  <c r="M1490" i="12"/>
  <c r="M1487" i="12"/>
  <c r="M1484" i="12"/>
  <c r="M1481" i="12"/>
  <c r="M1478" i="12"/>
  <c r="M1476" i="12"/>
  <c r="M1473" i="12"/>
  <c r="M1040" i="12"/>
  <c r="M1465" i="12"/>
  <c r="M1497" i="12"/>
  <c r="M1494" i="12"/>
  <c r="M1489" i="12"/>
  <c r="M1486" i="12"/>
  <c r="M1483" i="12"/>
  <c r="M1480" i="12"/>
  <c r="M1475" i="12"/>
  <c r="M1472" i="12"/>
  <c r="M1038" i="12"/>
  <c r="M1464" i="12"/>
  <c r="M1462" i="12"/>
  <c r="K1446" i="12" l="1"/>
  <c r="L1446" i="12" s="1"/>
  <c r="K1447" i="12"/>
  <c r="K1448" i="12"/>
  <c r="L1448" i="12" s="1"/>
  <c r="K1449" i="12"/>
  <c r="L1449" i="12" s="1"/>
  <c r="K1450" i="12"/>
  <c r="K1451" i="12"/>
  <c r="L1451" i="12" s="1"/>
  <c r="K1452" i="12"/>
  <c r="L1452" i="12" s="1"/>
  <c r="K1453" i="12"/>
  <c r="L1453" i="12" s="1"/>
  <c r="K1454" i="12"/>
  <c r="L1454" i="12" s="1"/>
  <c r="K1045" i="12"/>
  <c r="L1045" i="12" s="1"/>
  <c r="K1047" i="12"/>
  <c r="L1047" i="12" s="1"/>
  <c r="K1467" i="12"/>
  <c r="L1467" i="12" s="1"/>
  <c r="K1458" i="12"/>
  <c r="L1458" i="12" s="1"/>
  <c r="K1459" i="12"/>
  <c r="K1460" i="12"/>
  <c r="L1460" i="12" s="1"/>
  <c r="K1461" i="12"/>
  <c r="L1461" i="12" s="1"/>
  <c r="M1450" i="12" l="1"/>
  <c r="L1450" i="12"/>
  <c r="M1447" i="12"/>
  <c r="L1447" i="12"/>
  <c r="M1459" i="12"/>
  <c r="L1459" i="12"/>
  <c r="M1047" i="12"/>
  <c r="M1467" i="12"/>
  <c r="M1460" i="12"/>
  <c r="M1454" i="12"/>
  <c r="M1453" i="12"/>
  <c r="M1448" i="12"/>
  <c r="M1451" i="12"/>
  <c r="M1461" i="12"/>
  <c r="M1458" i="12"/>
  <c r="M1045" i="12"/>
  <c r="M1452" i="12"/>
  <c r="M1449" i="12"/>
  <c r="M1446" i="12"/>
  <c r="AD113" i="155"/>
  <c r="AE113" i="155"/>
  <c r="AD114" i="155"/>
  <c r="AE114" i="155"/>
  <c r="AD115" i="155"/>
  <c r="AE115" i="155"/>
  <c r="K113" i="155"/>
  <c r="L113" i="155" s="1"/>
  <c r="M113" i="155"/>
  <c r="M114" i="155"/>
  <c r="M115" i="155"/>
  <c r="H113" i="155"/>
  <c r="H114" i="155"/>
  <c r="J114" i="155" s="1"/>
  <c r="H115" i="155"/>
  <c r="K261" i="12"/>
  <c r="L261" i="12" s="1"/>
  <c r="K262" i="12"/>
  <c r="L262" i="12" s="1"/>
  <c r="K263" i="12"/>
  <c r="L263" i="12" s="1"/>
  <c r="K264" i="12"/>
  <c r="L264" i="12" s="1"/>
  <c r="K265" i="12"/>
  <c r="L265" i="12" s="1"/>
  <c r="K266" i="12"/>
  <c r="L266" i="12" s="1"/>
  <c r="K267" i="12"/>
  <c r="L267" i="12" s="1"/>
  <c r="K268" i="12"/>
  <c r="L268" i="12" s="1"/>
  <c r="K269" i="12"/>
  <c r="L269" i="12" s="1"/>
  <c r="K270" i="12"/>
  <c r="L270" i="12" s="1"/>
  <c r="K271" i="12"/>
  <c r="L271" i="12" s="1"/>
  <c r="K272" i="12"/>
  <c r="L272" i="12" s="1"/>
  <c r="K273" i="12"/>
  <c r="L273" i="12" s="1"/>
  <c r="K274" i="12"/>
  <c r="L274" i="12" s="1"/>
  <c r="K275" i="12"/>
  <c r="L275" i="12" s="1"/>
  <c r="K276" i="12"/>
  <c r="L276" i="12" s="1"/>
  <c r="K277" i="12"/>
  <c r="L277" i="12" s="1"/>
  <c r="K278" i="12"/>
  <c r="L278" i="12" s="1"/>
  <c r="K279" i="12"/>
  <c r="L279" i="12" s="1"/>
  <c r="K280" i="12"/>
  <c r="L280" i="12" s="1"/>
  <c r="K281" i="12"/>
  <c r="L281" i="12" s="1"/>
  <c r="K282" i="12"/>
  <c r="L282" i="12" s="1"/>
  <c r="K283" i="12"/>
  <c r="L283" i="12" s="1"/>
  <c r="K284" i="12"/>
  <c r="L284" i="12" s="1"/>
  <c r="K285" i="12"/>
  <c r="L285" i="12" s="1"/>
  <c r="K286" i="12"/>
  <c r="L286" i="12" s="1"/>
  <c r="K287" i="12"/>
  <c r="L287" i="12" s="1"/>
  <c r="K288" i="12"/>
  <c r="L288" i="12" s="1"/>
  <c r="K289" i="12"/>
  <c r="L289" i="12" s="1"/>
  <c r="K290" i="12"/>
  <c r="L290" i="12" s="1"/>
  <c r="K291" i="12"/>
  <c r="L291" i="12" s="1"/>
  <c r="K292" i="12"/>
  <c r="L292" i="12" s="1"/>
  <c r="K293" i="12"/>
  <c r="L293" i="12" s="1"/>
  <c r="K294" i="12"/>
  <c r="L294" i="12" s="1"/>
  <c r="K295" i="12"/>
  <c r="L295" i="12" s="1"/>
  <c r="K296" i="12"/>
  <c r="L296" i="12" s="1"/>
  <c r="K297" i="12"/>
  <c r="L297" i="12" s="1"/>
  <c r="K298" i="12"/>
  <c r="L298" i="12" s="1"/>
  <c r="K299" i="12"/>
  <c r="L299" i="12" s="1"/>
  <c r="K300" i="12"/>
  <c r="L300" i="12" s="1"/>
  <c r="K301" i="12"/>
  <c r="L301" i="12" s="1"/>
  <c r="K302" i="12"/>
  <c r="L302" i="12" s="1"/>
  <c r="K303" i="12"/>
  <c r="L303" i="12" s="1"/>
  <c r="K304" i="12"/>
  <c r="L304" i="12" s="1"/>
  <c r="K305" i="12"/>
  <c r="L305" i="12" s="1"/>
  <c r="K306" i="12"/>
  <c r="L306" i="12" s="1"/>
  <c r="K307" i="12"/>
  <c r="L307" i="12" s="1"/>
  <c r="K308" i="12"/>
  <c r="L308" i="12" s="1"/>
  <c r="K309" i="12"/>
  <c r="L309" i="12" s="1"/>
  <c r="K310" i="12"/>
  <c r="L310" i="12" s="1"/>
  <c r="K311" i="12"/>
  <c r="L311" i="12" s="1"/>
  <c r="K312" i="12"/>
  <c r="L312" i="12" s="1"/>
  <c r="K313" i="12"/>
  <c r="L313" i="12" s="1"/>
  <c r="K314" i="12"/>
  <c r="L314" i="12" s="1"/>
  <c r="K315" i="12"/>
  <c r="L315" i="12" s="1"/>
  <c r="K316" i="12"/>
  <c r="L316" i="12" s="1"/>
  <c r="K317" i="12"/>
  <c r="L317" i="12" s="1"/>
  <c r="K318" i="12"/>
  <c r="L318" i="12" s="1"/>
  <c r="K319" i="12"/>
  <c r="L319" i="12" s="1"/>
  <c r="K320" i="12"/>
  <c r="L320" i="12" s="1"/>
  <c r="K321" i="12"/>
  <c r="L321" i="12" s="1"/>
  <c r="K322" i="12"/>
  <c r="L322" i="12" s="1"/>
  <c r="K323" i="12"/>
  <c r="L323" i="12" s="1"/>
  <c r="K324" i="12"/>
  <c r="L324" i="12" s="1"/>
  <c r="K325" i="12"/>
  <c r="L325" i="12" s="1"/>
  <c r="K326" i="12"/>
  <c r="L326" i="12" s="1"/>
  <c r="K327" i="12"/>
  <c r="L327" i="12" s="1"/>
  <c r="K328" i="12"/>
  <c r="L328" i="12" s="1"/>
  <c r="K329" i="12"/>
  <c r="L329" i="12" s="1"/>
  <c r="K330" i="12"/>
  <c r="L330" i="12" s="1"/>
  <c r="K331" i="12"/>
  <c r="L331" i="12" s="1"/>
  <c r="K332" i="12"/>
  <c r="L332" i="12" s="1"/>
  <c r="K333" i="12"/>
  <c r="L333" i="12" s="1"/>
  <c r="K334" i="12"/>
  <c r="L334" i="12" s="1"/>
  <c r="K335" i="12"/>
  <c r="L335" i="12" s="1"/>
  <c r="K336" i="12"/>
  <c r="L336" i="12" s="1"/>
  <c r="K337" i="12"/>
  <c r="L337" i="12" s="1"/>
  <c r="K338" i="12"/>
  <c r="L338" i="12" s="1"/>
  <c r="K339" i="12"/>
  <c r="L339" i="12" s="1"/>
  <c r="K340" i="12"/>
  <c r="L340" i="12" s="1"/>
  <c r="K341" i="12"/>
  <c r="L341" i="12" s="1"/>
  <c r="K342" i="12"/>
  <c r="L342" i="12" s="1"/>
  <c r="K343" i="12"/>
  <c r="L343" i="12" s="1"/>
  <c r="K344" i="12"/>
  <c r="L344" i="12" s="1"/>
  <c r="K345" i="12"/>
  <c r="L345" i="12" s="1"/>
  <c r="K346" i="12"/>
  <c r="L346" i="12" s="1"/>
  <c r="K347" i="12"/>
  <c r="L347" i="12" s="1"/>
  <c r="K348" i="12"/>
  <c r="L348" i="12" s="1"/>
  <c r="K349" i="12"/>
  <c r="L349" i="12" s="1"/>
  <c r="K350" i="12"/>
  <c r="L350" i="12" s="1"/>
  <c r="K351" i="12"/>
  <c r="L351" i="12" s="1"/>
  <c r="K352" i="12"/>
  <c r="L352" i="12" s="1"/>
  <c r="K64" i="12"/>
  <c r="L64" i="12" s="1"/>
  <c r="K137" i="12"/>
  <c r="L137" i="12" s="1"/>
  <c r="K138" i="12"/>
  <c r="L138" i="12" s="1"/>
  <c r="K139" i="12"/>
  <c r="L139" i="12" s="1"/>
  <c r="K140" i="12"/>
  <c r="L140" i="12" s="1"/>
  <c r="K141" i="12"/>
  <c r="L141" i="12" s="1"/>
  <c r="K142" i="12"/>
  <c r="L142" i="12" s="1"/>
  <c r="K143" i="12"/>
  <c r="L143" i="12" s="1"/>
  <c r="K144" i="12"/>
  <c r="L144" i="12" s="1"/>
  <c r="K145" i="12"/>
  <c r="L145" i="12" s="1"/>
  <c r="K146" i="12"/>
  <c r="L146" i="12" s="1"/>
  <c r="K147" i="12"/>
  <c r="L147" i="12" s="1"/>
  <c r="K148" i="12"/>
  <c r="L148" i="12" s="1"/>
  <c r="K405" i="12"/>
  <c r="L405" i="12" s="1"/>
  <c r="K791" i="12"/>
  <c r="L791" i="12" s="1"/>
  <c r="K793" i="12"/>
  <c r="L793" i="12" s="1"/>
  <c r="K794" i="12"/>
  <c r="L794" i="12" s="1"/>
  <c r="K795" i="12"/>
  <c r="L795" i="12" s="1"/>
  <c r="K796" i="12"/>
  <c r="L796" i="12" s="1"/>
  <c r="K797" i="12"/>
  <c r="L797" i="12" s="1"/>
  <c r="K798" i="12"/>
  <c r="L798" i="12" s="1"/>
  <c r="K799" i="12"/>
  <c r="L799" i="12" s="1"/>
  <c r="K800" i="12"/>
  <c r="L800" i="12" s="1"/>
  <c r="K813" i="12"/>
  <c r="L813" i="12" s="1"/>
  <c r="K816" i="12"/>
  <c r="L816" i="12" s="1"/>
  <c r="K921" i="12"/>
  <c r="L921" i="12" s="1"/>
  <c r="K922" i="12"/>
  <c r="L922" i="12" s="1"/>
  <c r="K1035" i="12"/>
  <c r="L1035" i="12" s="1"/>
  <c r="K1036" i="12"/>
  <c r="L1036" i="12" s="1"/>
  <c r="K1037" i="12"/>
  <c r="L1037" i="12" s="1"/>
  <c r="K1039" i="12"/>
  <c r="L1039" i="12" s="1"/>
  <c r="K1041" i="12"/>
  <c r="L1041" i="12" s="1"/>
  <c r="K1042" i="12"/>
  <c r="L1042" i="12" s="1"/>
  <c r="K1050" i="12"/>
  <c r="L1050" i="12" s="1"/>
  <c r="K1123" i="12"/>
  <c r="L1123" i="12" s="1"/>
  <c r="K1124" i="12"/>
  <c r="L1124" i="12" s="1"/>
  <c r="K1125" i="12"/>
  <c r="L1125" i="12" s="1"/>
  <c r="K1126" i="12"/>
  <c r="L1126" i="12" s="1"/>
  <c r="K1127" i="12"/>
  <c r="L1127" i="12" s="1"/>
  <c r="K1128" i="12"/>
  <c r="L1128" i="12" s="1"/>
  <c r="K1129" i="12"/>
  <c r="L1129" i="12" s="1"/>
  <c r="K1130" i="12"/>
  <c r="L1130" i="12" s="1"/>
  <c r="K1131" i="12"/>
  <c r="L1131" i="12" s="1"/>
  <c r="K1132" i="12"/>
  <c r="L1132" i="12" s="1"/>
  <c r="K1302" i="12"/>
  <c r="L1302" i="12" s="1"/>
  <c r="K1327" i="12"/>
  <c r="L1327" i="12" s="1"/>
  <c r="K1332" i="12"/>
  <c r="L1332" i="12" s="1"/>
  <c r="K1333" i="12"/>
  <c r="L1333" i="12" s="1"/>
  <c r="K1334" i="12"/>
  <c r="L1334" i="12" s="1"/>
  <c r="K1344" i="12"/>
  <c r="L1344" i="12" s="1"/>
  <c r="K1380" i="12"/>
  <c r="L1380" i="12" s="1"/>
  <c r="K1412" i="12"/>
  <c r="L1412" i="12" s="1"/>
  <c r="K1414" i="12"/>
  <c r="L1414" i="12" s="1"/>
  <c r="K1415" i="12"/>
  <c r="L1415" i="12" s="1"/>
  <c r="K406" i="12"/>
  <c r="L406" i="12" s="1"/>
  <c r="K407" i="12"/>
  <c r="L407" i="12" s="1"/>
  <c r="K408" i="12"/>
  <c r="L408" i="12" s="1"/>
  <c r="K409" i="12"/>
  <c r="L409" i="12" s="1"/>
  <c r="K410" i="12"/>
  <c r="L410" i="12" s="1"/>
  <c r="K411" i="12"/>
  <c r="L411" i="12" s="1"/>
  <c r="K412" i="12"/>
  <c r="L412" i="12" s="1"/>
  <c r="K413" i="12"/>
  <c r="L413" i="12" s="1"/>
  <c r="K414" i="12"/>
  <c r="L414" i="12" s="1"/>
  <c r="K415" i="12"/>
  <c r="L415" i="12" s="1"/>
  <c r="K416" i="12"/>
  <c r="L416" i="12" s="1"/>
  <c r="K417" i="12"/>
  <c r="K418" i="12"/>
  <c r="L418" i="12" s="1"/>
  <c r="K419" i="12"/>
  <c r="L419" i="12" s="1"/>
  <c r="K420" i="12"/>
  <c r="L420" i="12" s="1"/>
  <c r="K421" i="12"/>
  <c r="L421" i="12" s="1"/>
  <c r="K422" i="12"/>
  <c r="L422" i="12" s="1"/>
  <c r="K423" i="12"/>
  <c r="L423" i="12" s="1"/>
  <c r="K424" i="12"/>
  <c r="L424" i="12" s="1"/>
  <c r="K425" i="12"/>
  <c r="L425" i="12" s="1"/>
  <c r="K426" i="12"/>
  <c r="L426" i="12" s="1"/>
  <c r="K427" i="12"/>
  <c r="L427" i="12" s="1"/>
  <c r="K428" i="12"/>
  <c r="L428" i="12" s="1"/>
  <c r="K429" i="12"/>
  <c r="L429" i="12" s="1"/>
  <c r="K430" i="12"/>
  <c r="L430" i="12" s="1"/>
  <c r="K431" i="12"/>
  <c r="L431" i="12" s="1"/>
  <c r="K432" i="12"/>
  <c r="L432" i="12" s="1"/>
  <c r="K433" i="12"/>
  <c r="L433" i="12" s="1"/>
  <c r="K434" i="12"/>
  <c r="L434" i="12" s="1"/>
  <c r="K435" i="12"/>
  <c r="L435" i="12" s="1"/>
  <c r="K436" i="12"/>
  <c r="L436" i="12" s="1"/>
  <c r="K437" i="12"/>
  <c r="L437" i="12" s="1"/>
  <c r="K438" i="12"/>
  <c r="L438" i="12" s="1"/>
  <c r="K439" i="12"/>
  <c r="L439" i="12" s="1"/>
  <c r="K440" i="12"/>
  <c r="L440" i="12" s="1"/>
  <c r="K441" i="12"/>
  <c r="L441" i="12" s="1"/>
  <c r="K442" i="12"/>
  <c r="L442" i="12" s="1"/>
  <c r="K443" i="12"/>
  <c r="L443" i="12" s="1"/>
  <c r="K444" i="12"/>
  <c r="L444" i="12" s="1"/>
  <c r="K445" i="12"/>
  <c r="L445" i="12" s="1"/>
  <c r="K446" i="12"/>
  <c r="L446" i="12" s="1"/>
  <c r="K447" i="12"/>
  <c r="L447" i="12" s="1"/>
  <c r="K448" i="12"/>
  <c r="L448" i="12" s="1"/>
  <c r="K449" i="12"/>
  <c r="L449" i="12" s="1"/>
  <c r="K450" i="12"/>
  <c r="L450" i="12" s="1"/>
  <c r="K451" i="12"/>
  <c r="L451" i="12" s="1"/>
  <c r="K452" i="12"/>
  <c r="L452" i="12" s="1"/>
  <c r="K453" i="12"/>
  <c r="L453" i="12" s="1"/>
  <c r="K454" i="12"/>
  <c r="L454" i="12" s="1"/>
  <c r="K455" i="12"/>
  <c r="L455" i="12" s="1"/>
  <c r="K456" i="12"/>
  <c r="L456" i="12" s="1"/>
  <c r="K457" i="12"/>
  <c r="L457" i="12" s="1"/>
  <c r="K458" i="12"/>
  <c r="L458" i="12" s="1"/>
  <c r="K459" i="12"/>
  <c r="L459" i="12" s="1"/>
  <c r="K460" i="12"/>
  <c r="L460" i="12" s="1"/>
  <c r="K461" i="12"/>
  <c r="L461" i="12" s="1"/>
  <c r="K462" i="12"/>
  <c r="L462" i="12" s="1"/>
  <c r="K463" i="12"/>
  <c r="L463" i="12" s="1"/>
  <c r="K464" i="12"/>
  <c r="L464" i="12" s="1"/>
  <c r="K465" i="12"/>
  <c r="L465" i="12" s="1"/>
  <c r="K466" i="12"/>
  <c r="L466" i="12" s="1"/>
  <c r="K467" i="12"/>
  <c r="L467" i="12" s="1"/>
  <c r="K468" i="12"/>
  <c r="L468" i="12" s="1"/>
  <c r="K469" i="12"/>
  <c r="L469" i="12" s="1"/>
  <c r="K470" i="12"/>
  <c r="L470" i="12" s="1"/>
  <c r="K471" i="12"/>
  <c r="L471" i="12" s="1"/>
  <c r="K472" i="12"/>
  <c r="L472" i="12" s="1"/>
  <c r="K473" i="12"/>
  <c r="L473" i="12" s="1"/>
  <c r="K474" i="12"/>
  <c r="L474" i="12" s="1"/>
  <c r="K475" i="12"/>
  <c r="L475" i="12" s="1"/>
  <c r="K476" i="12"/>
  <c r="L476" i="12" s="1"/>
  <c r="K477" i="12"/>
  <c r="L477" i="12" s="1"/>
  <c r="K478" i="12"/>
  <c r="L478" i="12" s="1"/>
  <c r="K479" i="12"/>
  <c r="L479" i="12" s="1"/>
  <c r="K480" i="12"/>
  <c r="L480" i="12" s="1"/>
  <c r="K481" i="12"/>
  <c r="L481" i="12" s="1"/>
  <c r="K482" i="12"/>
  <c r="L482" i="12" s="1"/>
  <c r="K483" i="12"/>
  <c r="L483" i="12" s="1"/>
  <c r="K484" i="12"/>
  <c r="L484" i="12" s="1"/>
  <c r="K485" i="12"/>
  <c r="L485" i="12" s="1"/>
  <c r="K486" i="12"/>
  <c r="L486" i="12" s="1"/>
  <c r="K487" i="12"/>
  <c r="L487" i="12" s="1"/>
  <c r="K488" i="12"/>
  <c r="L488" i="12" s="1"/>
  <c r="K489" i="12"/>
  <c r="L489" i="12" s="1"/>
  <c r="K490" i="12"/>
  <c r="L490" i="12" s="1"/>
  <c r="K491" i="12"/>
  <c r="L491" i="12" s="1"/>
  <c r="K492" i="12"/>
  <c r="L492" i="12" s="1"/>
  <c r="K493" i="12"/>
  <c r="L493" i="12" s="1"/>
  <c r="K494" i="12"/>
  <c r="L494" i="12" s="1"/>
  <c r="K10" i="12"/>
  <c r="K495" i="12"/>
  <c r="L495" i="12" s="1"/>
  <c r="K496" i="12"/>
  <c r="L496" i="12" s="1"/>
  <c r="K497" i="12"/>
  <c r="L497" i="12" s="1"/>
  <c r="K498" i="12"/>
  <c r="L498" i="12" s="1"/>
  <c r="K499" i="12"/>
  <c r="L499" i="12" s="1"/>
  <c r="K500" i="12"/>
  <c r="L500" i="12" s="1"/>
  <c r="K501" i="12"/>
  <c r="L501" i="12" s="1"/>
  <c r="K502" i="12"/>
  <c r="L502" i="12" s="1"/>
  <c r="K503" i="12"/>
  <c r="L503" i="12" s="1"/>
  <c r="K504" i="12"/>
  <c r="L504" i="12" s="1"/>
  <c r="K505" i="12"/>
  <c r="L505" i="12" s="1"/>
  <c r="K506" i="12"/>
  <c r="L506" i="12" s="1"/>
  <c r="K507" i="12"/>
  <c r="L507" i="12" s="1"/>
  <c r="K508" i="12"/>
  <c r="L508" i="12" s="1"/>
  <c r="K509" i="12"/>
  <c r="L509" i="12" s="1"/>
  <c r="K510" i="12"/>
  <c r="L510" i="12" s="1"/>
  <c r="K511" i="12"/>
  <c r="L511" i="12" s="1"/>
  <c r="K512" i="12"/>
  <c r="L512" i="12" s="1"/>
  <c r="K513" i="12"/>
  <c r="L513" i="12" s="1"/>
  <c r="K514" i="12"/>
  <c r="L514" i="12" s="1"/>
  <c r="K515" i="12"/>
  <c r="L515" i="12" s="1"/>
  <c r="K516" i="12"/>
  <c r="L516" i="12" s="1"/>
  <c r="K517" i="12"/>
  <c r="L517" i="12" s="1"/>
  <c r="K518" i="12"/>
  <c r="L518" i="12" s="1"/>
  <c r="K519" i="12"/>
  <c r="L519" i="12" s="1"/>
  <c r="K520" i="12"/>
  <c r="L520" i="12" s="1"/>
  <c r="K521" i="12"/>
  <c r="L521" i="12" s="1"/>
  <c r="K522" i="12"/>
  <c r="L522" i="12" s="1"/>
  <c r="K523" i="12"/>
  <c r="L523" i="12" s="1"/>
  <c r="K524" i="12"/>
  <c r="L524" i="12" s="1"/>
  <c r="K525" i="12"/>
  <c r="L525" i="12" s="1"/>
  <c r="K526" i="12"/>
  <c r="L526" i="12" s="1"/>
  <c r="K527" i="12"/>
  <c r="L527" i="12" s="1"/>
  <c r="K528" i="12"/>
  <c r="L528" i="12" s="1"/>
  <c r="K529" i="12"/>
  <c r="L529" i="12" s="1"/>
  <c r="K530" i="12"/>
  <c r="L530" i="12" s="1"/>
  <c r="K531" i="12"/>
  <c r="L531" i="12" s="1"/>
  <c r="K532" i="12"/>
  <c r="L532" i="12" s="1"/>
  <c r="K533" i="12"/>
  <c r="L533" i="12" s="1"/>
  <c r="K534" i="12"/>
  <c r="L534" i="12" s="1"/>
  <c r="K535" i="12"/>
  <c r="L535" i="12" s="1"/>
  <c r="K536" i="12"/>
  <c r="L536" i="12" s="1"/>
  <c r="K537" i="12"/>
  <c r="L537" i="12" s="1"/>
  <c r="K538" i="12"/>
  <c r="L538" i="12" s="1"/>
  <c r="K539" i="12"/>
  <c r="L539" i="12" s="1"/>
  <c r="K540" i="12"/>
  <c r="L540" i="12" s="1"/>
  <c r="K541" i="12"/>
  <c r="L541" i="12" s="1"/>
  <c r="K542" i="12"/>
  <c r="L542" i="12" s="1"/>
  <c r="K543" i="12"/>
  <c r="L543" i="12" s="1"/>
  <c r="K544" i="12"/>
  <c r="L544" i="12" s="1"/>
  <c r="K545" i="12"/>
  <c r="L545" i="12" s="1"/>
  <c r="K546" i="12"/>
  <c r="L546" i="12" s="1"/>
  <c r="K547" i="12"/>
  <c r="L547" i="12" s="1"/>
  <c r="K548" i="12"/>
  <c r="L548" i="12" s="1"/>
  <c r="K549" i="12"/>
  <c r="L549" i="12" s="1"/>
  <c r="K550" i="12"/>
  <c r="L550" i="12" s="1"/>
  <c r="K551" i="12"/>
  <c r="L551" i="12" s="1"/>
  <c r="K552" i="12"/>
  <c r="L552" i="12" s="1"/>
  <c r="K553" i="12"/>
  <c r="L553" i="12" s="1"/>
  <c r="K554" i="12"/>
  <c r="L554" i="12" s="1"/>
  <c r="K555" i="12"/>
  <c r="L555" i="12" s="1"/>
  <c r="K556" i="12"/>
  <c r="L556" i="12" s="1"/>
  <c r="K557" i="12"/>
  <c r="L557" i="12" s="1"/>
  <c r="K558" i="12"/>
  <c r="L558" i="12" s="1"/>
  <c r="K559" i="12"/>
  <c r="L559" i="12" s="1"/>
  <c r="K560" i="12"/>
  <c r="L560" i="12" s="1"/>
  <c r="K561" i="12"/>
  <c r="L561" i="12" s="1"/>
  <c r="K562" i="12"/>
  <c r="L562" i="12" s="1"/>
  <c r="K563" i="12"/>
  <c r="L563" i="12" s="1"/>
  <c r="K564" i="12"/>
  <c r="L564" i="12" s="1"/>
  <c r="K565" i="12"/>
  <c r="L565" i="12" s="1"/>
  <c r="K566" i="12"/>
  <c r="L566" i="12" s="1"/>
  <c r="K567" i="12"/>
  <c r="L567" i="12" s="1"/>
  <c r="K568" i="12"/>
  <c r="K569" i="12"/>
  <c r="L569" i="12" s="1"/>
  <c r="K570" i="12"/>
  <c r="L570" i="12" s="1"/>
  <c r="K571" i="12"/>
  <c r="L571" i="12" s="1"/>
  <c r="K572" i="12"/>
  <c r="L572" i="12" s="1"/>
  <c r="K573" i="12"/>
  <c r="L573" i="12" s="1"/>
  <c r="K574" i="12"/>
  <c r="L574" i="12" s="1"/>
  <c r="K575" i="12"/>
  <c r="L575" i="12" s="1"/>
  <c r="K576" i="12"/>
  <c r="L576" i="12" s="1"/>
  <c r="K577" i="12"/>
  <c r="L577" i="12" s="1"/>
  <c r="K578" i="12"/>
  <c r="L578" i="12" s="1"/>
  <c r="K579" i="12"/>
  <c r="L579" i="12" s="1"/>
  <c r="K580" i="12"/>
  <c r="L580" i="12" s="1"/>
  <c r="K581" i="12"/>
  <c r="L581" i="12" s="1"/>
  <c r="K582" i="12"/>
  <c r="L582" i="12" s="1"/>
  <c r="K583" i="12"/>
  <c r="L583" i="12" s="1"/>
  <c r="K584" i="12"/>
  <c r="L584" i="12" s="1"/>
  <c r="K585" i="12"/>
  <c r="L585" i="12" s="1"/>
  <c r="K586" i="12"/>
  <c r="L586" i="12" s="1"/>
  <c r="K587" i="12"/>
  <c r="L587" i="12" s="1"/>
  <c r="K588" i="12"/>
  <c r="L588" i="12" s="1"/>
  <c r="K589" i="12"/>
  <c r="L589" i="12" s="1"/>
  <c r="K590" i="12"/>
  <c r="L590" i="12" s="1"/>
  <c r="K591" i="12"/>
  <c r="L591" i="12" s="1"/>
  <c r="K592" i="12"/>
  <c r="L592" i="12" s="1"/>
  <c r="K593" i="12"/>
  <c r="L593" i="12" s="1"/>
  <c r="K594" i="12"/>
  <c r="L594" i="12" s="1"/>
  <c r="K595" i="12"/>
  <c r="L595" i="12" s="1"/>
  <c r="K596" i="12"/>
  <c r="L596" i="12" s="1"/>
  <c r="K597" i="12"/>
  <c r="L597" i="12" s="1"/>
  <c r="K598" i="12"/>
  <c r="L598" i="12" s="1"/>
  <c r="K599" i="12"/>
  <c r="L599" i="12" s="1"/>
  <c r="K600" i="12"/>
  <c r="L600" i="12" s="1"/>
  <c r="K601" i="12"/>
  <c r="L601" i="12" s="1"/>
  <c r="K602" i="12"/>
  <c r="L602" i="12" s="1"/>
  <c r="K603" i="12"/>
  <c r="L603" i="12" s="1"/>
  <c r="K604" i="12"/>
  <c r="L604" i="12" s="1"/>
  <c r="K605" i="12"/>
  <c r="L605" i="12" s="1"/>
  <c r="K606" i="12"/>
  <c r="L606" i="12" s="1"/>
  <c r="K607" i="12"/>
  <c r="L607" i="12" s="1"/>
  <c r="K608" i="12"/>
  <c r="L608" i="12" s="1"/>
  <c r="K609" i="12"/>
  <c r="L609" i="12" s="1"/>
  <c r="K610" i="12"/>
  <c r="L610" i="12" s="1"/>
  <c r="K611" i="12"/>
  <c r="L611" i="12" s="1"/>
  <c r="K612" i="12"/>
  <c r="L612" i="12" s="1"/>
  <c r="K613" i="12"/>
  <c r="L613" i="12" s="1"/>
  <c r="K614" i="12"/>
  <c r="L614" i="12" s="1"/>
  <c r="K615" i="12"/>
  <c r="L615" i="12" s="1"/>
  <c r="K616" i="12"/>
  <c r="L616" i="12" s="1"/>
  <c r="K617" i="12"/>
  <c r="L617" i="12" s="1"/>
  <c r="K618" i="12"/>
  <c r="L618" i="12" s="1"/>
  <c r="K619" i="12"/>
  <c r="L619" i="12" s="1"/>
  <c r="K620" i="12"/>
  <c r="L620" i="12" s="1"/>
  <c r="K621" i="12"/>
  <c r="L621" i="12" s="1"/>
  <c r="K622" i="12"/>
  <c r="L622" i="12" s="1"/>
  <c r="K623" i="12"/>
  <c r="L623" i="12" s="1"/>
  <c r="K624" i="12"/>
  <c r="L624" i="12" s="1"/>
  <c r="K625" i="12"/>
  <c r="L625" i="12" s="1"/>
  <c r="K626" i="12"/>
  <c r="L626" i="12" s="1"/>
  <c r="K627" i="12"/>
  <c r="L627" i="12" s="1"/>
  <c r="K628" i="12"/>
  <c r="L628" i="12" s="1"/>
  <c r="K629" i="12"/>
  <c r="L629" i="12" s="1"/>
  <c r="K630" i="12"/>
  <c r="L630" i="12" s="1"/>
  <c r="K631" i="12"/>
  <c r="L631" i="12" s="1"/>
  <c r="K632" i="12"/>
  <c r="L632" i="12" s="1"/>
  <c r="K633" i="12"/>
  <c r="L633" i="12" s="1"/>
  <c r="K634" i="12"/>
  <c r="L634" i="12" s="1"/>
  <c r="K635" i="12"/>
  <c r="L635" i="12" s="1"/>
  <c r="K636" i="12"/>
  <c r="L636" i="12" s="1"/>
  <c r="K637" i="12"/>
  <c r="L637" i="12" s="1"/>
  <c r="K638" i="12"/>
  <c r="L638" i="12" s="1"/>
  <c r="K639" i="12"/>
  <c r="L639" i="12" s="1"/>
  <c r="K640" i="12"/>
  <c r="L640" i="12" s="1"/>
  <c r="K641" i="12"/>
  <c r="L641" i="12" s="1"/>
  <c r="K642" i="12"/>
  <c r="L642" i="12" s="1"/>
  <c r="K643" i="12"/>
  <c r="L643" i="12" s="1"/>
  <c r="K644" i="12"/>
  <c r="L644" i="12" s="1"/>
  <c r="K645" i="12"/>
  <c r="L645" i="12" s="1"/>
  <c r="K646" i="12"/>
  <c r="L646" i="12" s="1"/>
  <c r="K647" i="12"/>
  <c r="L647" i="12" s="1"/>
  <c r="K648" i="12"/>
  <c r="L648" i="12" s="1"/>
  <c r="K649" i="12"/>
  <c r="L649" i="12" s="1"/>
  <c r="K650" i="12"/>
  <c r="L650" i="12" s="1"/>
  <c r="K651" i="12"/>
  <c r="L651" i="12" s="1"/>
  <c r="K652" i="12"/>
  <c r="L652" i="12" s="1"/>
  <c r="K653" i="12"/>
  <c r="L653" i="12" s="1"/>
  <c r="K654" i="12"/>
  <c r="L654" i="12" s="1"/>
  <c r="K655" i="12"/>
  <c r="L655" i="12" s="1"/>
  <c r="K656" i="12"/>
  <c r="L656" i="12" s="1"/>
  <c r="K657" i="12"/>
  <c r="L657" i="12" s="1"/>
  <c r="K658" i="12"/>
  <c r="L658" i="12" s="1"/>
  <c r="K659" i="12"/>
  <c r="L659" i="12" s="1"/>
  <c r="K660" i="12"/>
  <c r="L660" i="12" s="1"/>
  <c r="K661" i="12"/>
  <c r="L661" i="12" s="1"/>
  <c r="K662" i="12"/>
  <c r="L662" i="12" s="1"/>
  <c r="K663" i="12"/>
  <c r="L663" i="12" s="1"/>
  <c r="K664" i="12"/>
  <c r="L664" i="12" s="1"/>
  <c r="K665" i="12"/>
  <c r="L665" i="12" s="1"/>
  <c r="K666" i="12"/>
  <c r="L666" i="12" s="1"/>
  <c r="K667" i="12"/>
  <c r="L667" i="12" s="1"/>
  <c r="K668" i="12"/>
  <c r="L668" i="12" s="1"/>
  <c r="K669" i="12"/>
  <c r="L669" i="12" s="1"/>
  <c r="K670" i="12"/>
  <c r="L670" i="12" s="1"/>
  <c r="K671" i="12"/>
  <c r="L671" i="12" s="1"/>
  <c r="K672" i="12"/>
  <c r="L672" i="12" s="1"/>
  <c r="K673" i="12"/>
  <c r="L673" i="12" s="1"/>
  <c r="K674" i="12"/>
  <c r="L674" i="12" s="1"/>
  <c r="K675" i="12"/>
  <c r="L675" i="12" s="1"/>
  <c r="K676" i="12"/>
  <c r="L676" i="12" s="1"/>
  <c r="K677" i="12"/>
  <c r="L677" i="12" s="1"/>
  <c r="K678" i="12"/>
  <c r="L678" i="12" s="1"/>
  <c r="K679" i="12"/>
  <c r="L679" i="12" s="1"/>
  <c r="K680" i="12"/>
  <c r="L680" i="12" s="1"/>
  <c r="K681" i="12"/>
  <c r="L681" i="12" s="1"/>
  <c r="K682" i="12"/>
  <c r="L682" i="12" s="1"/>
  <c r="K683" i="12"/>
  <c r="L683" i="12" s="1"/>
  <c r="K684" i="12"/>
  <c r="L684" i="12" s="1"/>
  <c r="K685" i="12"/>
  <c r="L685" i="12" s="1"/>
  <c r="K686" i="12"/>
  <c r="L686" i="12" s="1"/>
  <c r="K687" i="12"/>
  <c r="L687" i="12" s="1"/>
  <c r="K11" i="12"/>
  <c r="K688" i="12"/>
  <c r="L688" i="12" s="1"/>
  <c r="K689" i="12"/>
  <c r="L689" i="12" s="1"/>
  <c r="K690" i="12"/>
  <c r="L690" i="12" s="1"/>
  <c r="K691" i="12"/>
  <c r="L691" i="12" s="1"/>
  <c r="K692" i="12"/>
  <c r="L692" i="12" s="1"/>
  <c r="K693" i="12"/>
  <c r="L693" i="12" s="1"/>
  <c r="K694" i="12"/>
  <c r="L694" i="12" s="1"/>
  <c r="K695" i="12"/>
  <c r="L695" i="12" s="1"/>
  <c r="K696" i="12"/>
  <c r="L696" i="12" s="1"/>
  <c r="K697" i="12"/>
  <c r="L697" i="12" s="1"/>
  <c r="K698" i="12"/>
  <c r="L698" i="12" s="1"/>
  <c r="K699" i="12"/>
  <c r="L699" i="12" s="1"/>
  <c r="K12" i="12"/>
  <c r="L12" i="12" s="1"/>
  <c r="K700" i="12"/>
  <c r="L700" i="12" s="1"/>
  <c r="K701" i="12"/>
  <c r="L701" i="12" s="1"/>
  <c r="K702" i="12"/>
  <c r="L702" i="12" s="1"/>
  <c r="K703" i="12"/>
  <c r="L703" i="12" s="1"/>
  <c r="K704" i="12"/>
  <c r="L704" i="12" s="1"/>
  <c r="K705" i="12"/>
  <c r="L705" i="12" s="1"/>
  <c r="K706" i="12"/>
  <c r="L706" i="12" s="1"/>
  <c r="K707" i="12"/>
  <c r="L707" i="12" s="1"/>
  <c r="K708" i="12"/>
  <c r="L708" i="12" s="1"/>
  <c r="K709" i="12"/>
  <c r="L709" i="12" s="1"/>
  <c r="K710" i="12"/>
  <c r="L710" i="12" s="1"/>
  <c r="K711" i="12"/>
  <c r="L711" i="12" s="1"/>
  <c r="K712" i="12"/>
  <c r="L712" i="12" s="1"/>
  <c r="K713" i="12"/>
  <c r="L713" i="12" s="1"/>
  <c r="K714" i="12"/>
  <c r="L714" i="12" s="1"/>
  <c r="K715" i="12"/>
  <c r="L715" i="12" s="1"/>
  <c r="K716" i="12"/>
  <c r="L716" i="12" s="1"/>
  <c r="K717" i="12"/>
  <c r="L717" i="12" s="1"/>
  <c r="K718" i="12"/>
  <c r="L718" i="12" s="1"/>
  <c r="K719" i="12"/>
  <c r="L719" i="12" s="1"/>
  <c r="K720" i="12"/>
  <c r="L720" i="12" s="1"/>
  <c r="K721" i="12"/>
  <c r="L721" i="12" s="1"/>
  <c r="K722" i="12"/>
  <c r="L722" i="12" s="1"/>
  <c r="K723" i="12"/>
  <c r="L723" i="12" s="1"/>
  <c r="K724" i="12"/>
  <c r="L724" i="12" s="1"/>
  <c r="K725" i="12"/>
  <c r="L725" i="12" s="1"/>
  <c r="K726" i="12"/>
  <c r="L726" i="12" s="1"/>
  <c r="K727" i="12"/>
  <c r="L727" i="12" s="1"/>
  <c r="K728" i="12"/>
  <c r="L728" i="12" s="1"/>
  <c r="K729" i="12"/>
  <c r="L729" i="12" s="1"/>
  <c r="K730" i="12"/>
  <c r="L730" i="12" s="1"/>
  <c r="K731" i="12"/>
  <c r="L731" i="12" s="1"/>
  <c r="K732" i="12"/>
  <c r="L732" i="12" s="1"/>
  <c r="K733" i="12"/>
  <c r="L733" i="12" s="1"/>
  <c r="K734" i="12"/>
  <c r="L734" i="12" s="1"/>
  <c r="K735" i="12"/>
  <c r="L735" i="12" s="1"/>
  <c r="K736" i="12"/>
  <c r="L736" i="12" s="1"/>
  <c r="K737" i="12"/>
  <c r="L737" i="12" s="1"/>
  <c r="K738" i="12"/>
  <c r="L738" i="12" s="1"/>
  <c r="K739" i="12"/>
  <c r="L739" i="12" s="1"/>
  <c r="K740" i="12"/>
  <c r="L740" i="12" s="1"/>
  <c r="K741" i="12"/>
  <c r="L741" i="12" s="1"/>
  <c r="K742" i="12"/>
  <c r="L742" i="12" s="1"/>
  <c r="K743" i="12"/>
  <c r="L743" i="12" s="1"/>
  <c r="K744" i="12"/>
  <c r="L744" i="12" s="1"/>
  <c r="K745" i="12"/>
  <c r="L745" i="12" s="1"/>
  <c r="K746" i="12"/>
  <c r="L746" i="12" s="1"/>
  <c r="K747" i="12"/>
  <c r="L747" i="12" s="1"/>
  <c r="K748" i="12"/>
  <c r="L748" i="12" s="1"/>
  <c r="K749" i="12"/>
  <c r="L749" i="12" s="1"/>
  <c r="K750" i="12"/>
  <c r="L750" i="12" s="1"/>
  <c r="K751" i="12"/>
  <c r="L751" i="12" s="1"/>
  <c r="K752" i="12"/>
  <c r="L752" i="12" s="1"/>
  <c r="K753" i="12"/>
  <c r="L753" i="12" s="1"/>
  <c r="K754" i="12"/>
  <c r="L754" i="12" s="1"/>
  <c r="K755" i="12"/>
  <c r="L755" i="12" s="1"/>
  <c r="K756" i="12"/>
  <c r="L756" i="12" s="1"/>
  <c r="K757" i="12"/>
  <c r="L757" i="12" s="1"/>
  <c r="K758" i="12"/>
  <c r="L758" i="12" s="1"/>
  <c r="K759" i="12"/>
  <c r="L759" i="12" s="1"/>
  <c r="K760" i="12"/>
  <c r="L760" i="12" s="1"/>
  <c r="K761" i="12"/>
  <c r="L761" i="12" s="1"/>
  <c r="K762" i="12"/>
  <c r="L762" i="12" s="1"/>
  <c r="K13" i="12"/>
  <c r="K763" i="12"/>
  <c r="L763" i="12" s="1"/>
  <c r="K764" i="12"/>
  <c r="L764" i="12" s="1"/>
  <c r="K765" i="12"/>
  <c r="L765" i="12" s="1"/>
  <c r="K766" i="12"/>
  <c r="L766" i="12" s="1"/>
  <c r="K767" i="12"/>
  <c r="L767" i="12" s="1"/>
  <c r="K768" i="12"/>
  <c r="L768" i="12" s="1"/>
  <c r="K769" i="12"/>
  <c r="L769" i="12" s="1"/>
  <c r="K770" i="12"/>
  <c r="L770" i="12" s="1"/>
  <c r="K14" i="12"/>
  <c r="K15" i="12"/>
  <c r="L15" i="12" s="1"/>
  <c r="K771" i="12"/>
  <c r="L771" i="12" s="1"/>
  <c r="K772" i="12"/>
  <c r="L772" i="12" s="1"/>
  <c r="K773" i="12"/>
  <c r="L773" i="12" s="1"/>
  <c r="K774" i="12"/>
  <c r="L774" i="12" s="1"/>
  <c r="K775" i="12"/>
  <c r="L775" i="12" s="1"/>
  <c r="K776" i="12"/>
  <c r="L776" i="12" s="1"/>
  <c r="K777" i="12"/>
  <c r="L777" i="12" s="1"/>
  <c r="K778" i="12"/>
  <c r="L778" i="12" s="1"/>
  <c r="K779" i="12"/>
  <c r="L779" i="12" s="1"/>
  <c r="K780" i="12"/>
  <c r="L780" i="12" s="1"/>
  <c r="K781" i="12"/>
  <c r="L781" i="12" s="1"/>
  <c r="K782" i="12"/>
  <c r="L782" i="12" s="1"/>
  <c r="K783" i="12"/>
  <c r="L783" i="12" s="1"/>
  <c r="K784" i="12"/>
  <c r="L784" i="12" s="1"/>
  <c r="K785" i="12"/>
  <c r="L785" i="12" s="1"/>
  <c r="K786" i="12"/>
  <c r="L786" i="12" s="1"/>
  <c r="K355" i="12"/>
  <c r="L355" i="12" s="1"/>
  <c r="K358" i="12"/>
  <c r="L358" i="12" s="1"/>
  <c r="K362" i="12"/>
  <c r="L362" i="12" s="1"/>
  <c r="K364" i="12"/>
  <c r="L364" i="12" s="1"/>
  <c r="K365" i="12"/>
  <c r="L365" i="12" s="1"/>
  <c r="K368" i="12"/>
  <c r="L368" i="12" s="1"/>
  <c r="K369" i="12"/>
  <c r="L369" i="12" s="1"/>
  <c r="K370" i="12"/>
  <c r="L370" i="12" s="1"/>
  <c r="K371" i="12"/>
  <c r="L371" i="12" s="1"/>
  <c r="K372" i="12"/>
  <c r="L372" i="12" s="1"/>
  <c r="K373" i="12"/>
  <c r="L373" i="12" s="1"/>
  <c r="K375" i="12"/>
  <c r="L375" i="12" s="1"/>
  <c r="K376" i="12"/>
  <c r="L376" i="12" s="1"/>
  <c r="K378" i="12"/>
  <c r="L378" i="12" s="1"/>
  <c r="K381" i="12"/>
  <c r="L381" i="12" s="1"/>
  <c r="K382" i="12"/>
  <c r="L382" i="12" s="1"/>
  <c r="K8" i="12"/>
  <c r="K402" i="12"/>
  <c r="L402" i="12" s="1"/>
  <c r="K805" i="12"/>
  <c r="L805" i="12" s="1"/>
  <c r="K806" i="12"/>
  <c r="L806" i="12" s="1"/>
  <c r="K1046" i="12"/>
  <c r="L1046" i="12" s="1"/>
  <c r="K1134" i="12"/>
  <c r="L1134" i="12" s="1"/>
  <c r="K1135" i="12"/>
  <c r="L1135" i="12" s="1"/>
  <c r="K1141" i="12"/>
  <c r="L1141" i="12" s="1"/>
  <c r="K1248" i="12"/>
  <c r="L1248" i="12" s="1"/>
  <c r="K1249" i="12"/>
  <c r="L1249" i="12" s="1"/>
  <c r="K1254" i="12"/>
  <c r="L1254" i="12" s="1"/>
  <c r="K1300" i="12"/>
  <c r="L1300" i="12" s="1"/>
  <c r="K1301" i="12"/>
  <c r="L1301" i="12" s="1"/>
  <c r="K1442" i="12"/>
  <c r="L1442" i="12" s="1"/>
  <c r="K1443" i="12"/>
  <c r="L1443" i="12" s="1"/>
  <c r="K1457" i="12"/>
  <c r="L1457" i="12" s="1"/>
  <c r="K1597" i="12"/>
  <c r="L1597" i="12" s="1"/>
  <c r="K817" i="12"/>
  <c r="K818" i="12"/>
  <c r="K819" i="12"/>
  <c r="K820" i="12"/>
  <c r="L820" i="12" s="1"/>
  <c r="K821" i="12"/>
  <c r="L821" i="12" s="1"/>
  <c r="K822" i="12"/>
  <c r="L822" i="12" s="1"/>
  <c r="K823" i="12"/>
  <c r="L823" i="12" s="1"/>
  <c r="K824" i="12"/>
  <c r="L824" i="12" s="1"/>
  <c r="K825" i="12"/>
  <c r="L825" i="12" s="1"/>
  <c r="K826" i="12"/>
  <c r="L826" i="12" s="1"/>
  <c r="K827" i="12"/>
  <c r="L827" i="12" s="1"/>
  <c r="K828" i="12"/>
  <c r="L828" i="12" s="1"/>
  <c r="K829" i="12"/>
  <c r="L829" i="12" s="1"/>
  <c r="K830" i="12"/>
  <c r="L830" i="12" s="1"/>
  <c r="K831" i="12"/>
  <c r="L831" i="12" s="1"/>
  <c r="K832" i="12"/>
  <c r="L832" i="12" s="1"/>
  <c r="K833" i="12"/>
  <c r="L833" i="12" s="1"/>
  <c r="K834" i="12"/>
  <c r="L834" i="12" s="1"/>
  <c r="K835" i="12"/>
  <c r="L835" i="12" s="1"/>
  <c r="K836" i="12"/>
  <c r="L836" i="12" s="1"/>
  <c r="K837" i="12"/>
  <c r="L837" i="12" s="1"/>
  <c r="K838" i="12"/>
  <c r="L838" i="12" s="1"/>
  <c r="K839" i="12"/>
  <c r="L839" i="12" s="1"/>
  <c r="K840" i="12"/>
  <c r="L840" i="12" s="1"/>
  <c r="K841" i="12"/>
  <c r="L841" i="12" s="1"/>
  <c r="K842" i="12"/>
  <c r="L842" i="12" s="1"/>
  <c r="K843" i="12"/>
  <c r="L843" i="12" s="1"/>
  <c r="K844" i="12"/>
  <c r="L844" i="12" s="1"/>
  <c r="K845" i="12"/>
  <c r="L845" i="12" s="1"/>
  <c r="K846" i="12"/>
  <c r="L846" i="12" s="1"/>
  <c r="K847" i="12"/>
  <c r="L847" i="12" s="1"/>
  <c r="K848" i="12"/>
  <c r="L848" i="12" s="1"/>
  <c r="K849" i="12"/>
  <c r="L849" i="12" s="1"/>
  <c r="K850" i="12"/>
  <c r="L850" i="12" s="1"/>
  <c r="K851" i="12"/>
  <c r="L851" i="12" s="1"/>
  <c r="K852" i="12"/>
  <c r="L852" i="12" s="1"/>
  <c r="K853" i="12"/>
  <c r="L853" i="12" s="1"/>
  <c r="K854" i="12"/>
  <c r="L854" i="12" s="1"/>
  <c r="K855" i="12"/>
  <c r="L855" i="12" s="1"/>
  <c r="K16" i="12"/>
  <c r="K856" i="12"/>
  <c r="L856" i="12" s="1"/>
  <c r="K857" i="12"/>
  <c r="L857" i="12" s="1"/>
  <c r="K858" i="12"/>
  <c r="L858" i="12" s="1"/>
  <c r="K859" i="12"/>
  <c r="L859" i="12" s="1"/>
  <c r="K860" i="12"/>
  <c r="L860" i="12" s="1"/>
  <c r="K861" i="12"/>
  <c r="L861" i="12" s="1"/>
  <c r="K862" i="12"/>
  <c r="L862" i="12" s="1"/>
  <c r="K863" i="12"/>
  <c r="L863" i="12" s="1"/>
  <c r="K864" i="12"/>
  <c r="L864" i="12" s="1"/>
  <c r="K865" i="12"/>
  <c r="L865" i="12" s="1"/>
  <c r="K866" i="12"/>
  <c r="L866" i="12" s="1"/>
  <c r="K867" i="12"/>
  <c r="L867" i="12" s="1"/>
  <c r="K868" i="12"/>
  <c r="L868" i="12" s="1"/>
  <c r="K869" i="12"/>
  <c r="L869" i="12" s="1"/>
  <c r="K870" i="12"/>
  <c r="L870" i="12" s="1"/>
  <c r="K871" i="12"/>
  <c r="L871" i="12" s="1"/>
  <c r="K872" i="12"/>
  <c r="L872" i="12" s="1"/>
  <c r="K873" i="12"/>
  <c r="L873" i="12" s="1"/>
  <c r="K874" i="12"/>
  <c r="L874" i="12" s="1"/>
  <c r="K875" i="12"/>
  <c r="L875" i="12" s="1"/>
  <c r="K876" i="12"/>
  <c r="L876" i="12" s="1"/>
  <c r="K877" i="12"/>
  <c r="L877" i="12" s="1"/>
  <c r="K878" i="12"/>
  <c r="L878" i="12" s="1"/>
  <c r="K879" i="12"/>
  <c r="L879" i="12" s="1"/>
  <c r="K880" i="12"/>
  <c r="L880" i="12" s="1"/>
  <c r="K881" i="12"/>
  <c r="L881" i="12" s="1"/>
  <c r="K882" i="12"/>
  <c r="L882" i="12" s="1"/>
  <c r="K883" i="12"/>
  <c r="L883" i="12" s="1"/>
  <c r="K884" i="12"/>
  <c r="L884" i="12" s="1"/>
  <c r="K885" i="12"/>
  <c r="L885" i="12" s="1"/>
  <c r="K886" i="12"/>
  <c r="L886" i="12" s="1"/>
  <c r="K887" i="12"/>
  <c r="L887" i="12" s="1"/>
  <c r="K888" i="12"/>
  <c r="L888" i="12" s="1"/>
  <c r="K889" i="12"/>
  <c r="L889" i="12" s="1"/>
  <c r="K17" i="12"/>
  <c r="K890" i="12"/>
  <c r="L890" i="12" s="1"/>
  <c r="K891" i="12"/>
  <c r="L891" i="12" s="1"/>
  <c r="K892" i="12"/>
  <c r="L892" i="12" s="1"/>
  <c r="K893" i="12"/>
  <c r="L893" i="12" s="1"/>
  <c r="K894" i="12"/>
  <c r="L894" i="12" s="1"/>
  <c r="K895" i="12"/>
  <c r="L895" i="12" s="1"/>
  <c r="K896" i="12"/>
  <c r="L896" i="12" s="1"/>
  <c r="K897" i="12"/>
  <c r="L897" i="12" s="1"/>
  <c r="K898" i="12"/>
  <c r="L898" i="12" s="1"/>
  <c r="K899" i="12"/>
  <c r="L899" i="12" s="1"/>
  <c r="K900" i="12"/>
  <c r="L900" i="12" s="1"/>
  <c r="K901" i="12"/>
  <c r="L901" i="12" s="1"/>
  <c r="K902" i="12"/>
  <c r="L902" i="12" s="1"/>
  <c r="K903" i="12"/>
  <c r="L903" i="12" s="1"/>
  <c r="K904" i="12"/>
  <c r="L904" i="12" s="1"/>
  <c r="K905" i="12"/>
  <c r="L905" i="12" s="1"/>
  <c r="K906" i="12"/>
  <c r="L906" i="12" s="1"/>
  <c r="K907" i="12"/>
  <c r="L907" i="12" s="1"/>
  <c r="K908" i="12"/>
  <c r="L908" i="12" s="1"/>
  <c r="K909" i="12"/>
  <c r="L909" i="12" s="1"/>
  <c r="K910" i="12"/>
  <c r="L910" i="12" s="1"/>
  <c r="K911" i="12"/>
  <c r="L911" i="12" s="1"/>
  <c r="K912" i="12"/>
  <c r="L912" i="12" s="1"/>
  <c r="K913" i="12"/>
  <c r="L913" i="12" s="1"/>
  <c r="K914" i="12"/>
  <c r="L914" i="12" s="1"/>
  <c r="K915" i="12"/>
  <c r="L915" i="12" s="1"/>
  <c r="K916" i="12"/>
  <c r="L916" i="12" s="1"/>
  <c r="K917" i="12"/>
  <c r="L917" i="12" s="1"/>
  <c r="K918" i="12"/>
  <c r="L918" i="12" s="1"/>
  <c r="K919" i="12"/>
  <c r="L919" i="12" s="1"/>
  <c r="K920" i="12"/>
  <c r="K387" i="12"/>
  <c r="L387" i="12" s="1"/>
  <c r="K923" i="12"/>
  <c r="L923" i="12" s="1"/>
  <c r="K924" i="12"/>
  <c r="L924" i="12" s="1"/>
  <c r="K925" i="12"/>
  <c r="L925" i="12" s="1"/>
  <c r="K926" i="12"/>
  <c r="L926" i="12" s="1"/>
  <c r="K927" i="12"/>
  <c r="L927" i="12" s="1"/>
  <c r="K928" i="12"/>
  <c r="L928" i="12" s="1"/>
  <c r="K929" i="12"/>
  <c r="L929" i="12" s="1"/>
  <c r="K930" i="12"/>
  <c r="L930" i="12" s="1"/>
  <c r="K931" i="12"/>
  <c r="L931" i="12" s="1"/>
  <c r="K932" i="12"/>
  <c r="L932" i="12" s="1"/>
  <c r="K933" i="12"/>
  <c r="L933" i="12" s="1"/>
  <c r="K934" i="12"/>
  <c r="L934" i="12" s="1"/>
  <c r="K935" i="12"/>
  <c r="L935" i="12" s="1"/>
  <c r="K936" i="12"/>
  <c r="L936" i="12" s="1"/>
  <c r="K937" i="12"/>
  <c r="L937" i="12" s="1"/>
  <c r="K938" i="12"/>
  <c r="L938" i="12" s="1"/>
  <c r="K939" i="12"/>
  <c r="L939" i="12" s="1"/>
  <c r="K940" i="12"/>
  <c r="L940" i="12" s="1"/>
  <c r="K941" i="12"/>
  <c r="L941" i="12" s="1"/>
  <c r="K942" i="12"/>
  <c r="L942" i="12" s="1"/>
  <c r="K943" i="12"/>
  <c r="L943" i="12" s="1"/>
  <c r="K944" i="12"/>
  <c r="L944" i="12" s="1"/>
  <c r="K945" i="12"/>
  <c r="L945" i="12" s="1"/>
  <c r="K946" i="12"/>
  <c r="L946" i="12" s="1"/>
  <c r="K947" i="12"/>
  <c r="L947" i="12" s="1"/>
  <c r="K948" i="12"/>
  <c r="L948" i="12" s="1"/>
  <c r="K949" i="12"/>
  <c r="L949" i="12" s="1"/>
  <c r="K950" i="12"/>
  <c r="L950" i="12" s="1"/>
  <c r="K951" i="12"/>
  <c r="L951" i="12" s="1"/>
  <c r="K952" i="12"/>
  <c r="L952" i="12" s="1"/>
  <c r="K953" i="12"/>
  <c r="L953" i="12" s="1"/>
  <c r="K954" i="12"/>
  <c r="L954" i="12" s="1"/>
  <c r="K955" i="12"/>
  <c r="L955" i="12" s="1"/>
  <c r="K956" i="12"/>
  <c r="L956" i="12" s="1"/>
  <c r="K957" i="12"/>
  <c r="L957" i="12" s="1"/>
  <c r="K958" i="12"/>
  <c r="L958" i="12" s="1"/>
  <c r="K959" i="12"/>
  <c r="L959" i="12" s="1"/>
  <c r="K960" i="12"/>
  <c r="L960" i="12" s="1"/>
  <c r="K961" i="12"/>
  <c r="L961" i="12" s="1"/>
  <c r="K962" i="12"/>
  <c r="L962" i="12" s="1"/>
  <c r="K963" i="12"/>
  <c r="L963" i="12" s="1"/>
  <c r="K964" i="12"/>
  <c r="L964" i="12" s="1"/>
  <c r="K965" i="12"/>
  <c r="L965" i="12" s="1"/>
  <c r="K966" i="12"/>
  <c r="L966" i="12" s="1"/>
  <c r="K967" i="12"/>
  <c r="L967" i="12" s="1"/>
  <c r="K968" i="12"/>
  <c r="L968" i="12" s="1"/>
  <c r="K969" i="12"/>
  <c r="L969" i="12" s="1"/>
  <c r="K970" i="12"/>
  <c r="L970" i="12" s="1"/>
  <c r="K971" i="12"/>
  <c r="L971" i="12" s="1"/>
  <c r="K972" i="12"/>
  <c r="L972" i="12" s="1"/>
  <c r="K973" i="12"/>
  <c r="L973" i="12" s="1"/>
  <c r="K974" i="12"/>
  <c r="L974" i="12" s="1"/>
  <c r="K975" i="12"/>
  <c r="L975" i="12" s="1"/>
  <c r="K976" i="12"/>
  <c r="L976" i="12" s="1"/>
  <c r="K977" i="12"/>
  <c r="L977" i="12" s="1"/>
  <c r="K978" i="12"/>
  <c r="L978" i="12" s="1"/>
  <c r="K979" i="12"/>
  <c r="L979" i="12" s="1"/>
  <c r="K980" i="12"/>
  <c r="L980" i="12" s="1"/>
  <c r="K981" i="12"/>
  <c r="L981" i="12" s="1"/>
  <c r="K982" i="12"/>
  <c r="L982" i="12" s="1"/>
  <c r="K983" i="12"/>
  <c r="L983" i="12" s="1"/>
  <c r="K984" i="12"/>
  <c r="L984" i="12" s="1"/>
  <c r="K985" i="12"/>
  <c r="L985" i="12" s="1"/>
  <c r="K986" i="12"/>
  <c r="L986" i="12" s="1"/>
  <c r="K987" i="12"/>
  <c r="L987" i="12" s="1"/>
  <c r="K988" i="12"/>
  <c r="L988" i="12" s="1"/>
  <c r="K989" i="12"/>
  <c r="L989" i="12" s="1"/>
  <c r="K990" i="12"/>
  <c r="L990" i="12" s="1"/>
  <c r="K991" i="12"/>
  <c r="L991" i="12" s="1"/>
  <c r="K992" i="12"/>
  <c r="L992" i="12" s="1"/>
  <c r="K993" i="12"/>
  <c r="L993" i="12" s="1"/>
  <c r="K994" i="12"/>
  <c r="L994" i="12" s="1"/>
  <c r="K995" i="12"/>
  <c r="L995" i="12" s="1"/>
  <c r="K996" i="12"/>
  <c r="L996" i="12" s="1"/>
  <c r="K997" i="12"/>
  <c r="L997" i="12" s="1"/>
  <c r="K998" i="12"/>
  <c r="L998" i="12" s="1"/>
  <c r="K999" i="12"/>
  <c r="L999" i="12" s="1"/>
  <c r="K1000" i="12"/>
  <c r="L1000" i="12" s="1"/>
  <c r="K1001" i="12"/>
  <c r="L1001" i="12" s="1"/>
  <c r="K1002" i="12"/>
  <c r="L1002" i="12" s="1"/>
  <c r="K1003" i="12"/>
  <c r="L1003" i="12" s="1"/>
  <c r="K1004" i="12"/>
  <c r="L1004" i="12" s="1"/>
  <c r="K1005" i="12"/>
  <c r="L1005" i="12" s="1"/>
  <c r="K1006" i="12"/>
  <c r="L1006" i="12" s="1"/>
  <c r="K1007" i="12"/>
  <c r="L1007" i="12" s="1"/>
  <c r="K1008" i="12"/>
  <c r="L1008" i="12" s="1"/>
  <c r="K1009" i="12"/>
  <c r="L1009" i="12" s="1"/>
  <c r="K1010" i="12"/>
  <c r="L1010" i="12" s="1"/>
  <c r="K1011" i="12"/>
  <c r="L1011" i="12" s="1"/>
  <c r="K1012" i="12"/>
  <c r="L1012" i="12" s="1"/>
  <c r="K1013" i="12"/>
  <c r="L1013" i="12" s="1"/>
  <c r="K1014" i="12"/>
  <c r="L1014" i="12" s="1"/>
  <c r="K1015" i="12"/>
  <c r="L1015" i="12" s="1"/>
  <c r="K1016" i="12"/>
  <c r="L1016" i="12" s="1"/>
  <c r="K1017" i="12"/>
  <c r="L1017" i="12" s="1"/>
  <c r="K1018" i="12"/>
  <c r="L1018" i="12" s="1"/>
  <c r="K1019" i="12"/>
  <c r="L1019" i="12" s="1"/>
  <c r="K1020" i="12"/>
  <c r="L1020" i="12" s="1"/>
  <c r="K1021" i="12"/>
  <c r="L1021" i="12" s="1"/>
  <c r="K1022" i="12"/>
  <c r="L1022" i="12" s="1"/>
  <c r="K1023" i="12"/>
  <c r="L1023" i="12" s="1"/>
  <c r="K1024" i="12"/>
  <c r="L1024" i="12" s="1"/>
  <c r="K1025" i="12"/>
  <c r="L1025" i="12" s="1"/>
  <c r="K1026" i="12"/>
  <c r="L1026" i="12" s="1"/>
  <c r="K1027" i="12"/>
  <c r="L1027" i="12" s="1"/>
  <c r="K1028" i="12"/>
  <c r="L1028" i="12" s="1"/>
  <c r="K1029" i="12"/>
  <c r="L1029" i="12" s="1"/>
  <c r="K1030" i="12"/>
  <c r="L1030" i="12" s="1"/>
  <c r="K1031" i="12"/>
  <c r="L1031" i="12" s="1"/>
  <c r="K1032" i="12"/>
  <c r="L1032" i="12" s="1"/>
  <c r="K1033" i="12"/>
  <c r="L1033" i="12" s="1"/>
  <c r="K1034" i="12"/>
  <c r="L1034" i="12" s="1"/>
  <c r="K359" i="12"/>
  <c r="L359" i="12" s="1"/>
  <c r="K363" i="12"/>
  <c r="L363" i="12" s="1"/>
  <c r="K396" i="12"/>
  <c r="L396" i="12" s="1"/>
  <c r="K397" i="12"/>
  <c r="L397" i="12" s="1"/>
  <c r="K802" i="12"/>
  <c r="L802" i="12" s="1"/>
  <c r="K803" i="12"/>
  <c r="L803" i="12" s="1"/>
  <c r="K809" i="12"/>
  <c r="L809" i="12" s="1"/>
  <c r="K810" i="12"/>
  <c r="L810" i="12" s="1"/>
  <c r="K811" i="12"/>
  <c r="L811" i="12" s="1"/>
  <c r="K1049" i="12"/>
  <c r="L1049" i="12" s="1"/>
  <c r="K1136" i="12"/>
  <c r="L1136" i="12" s="1"/>
  <c r="K1137" i="12"/>
  <c r="L1137" i="12" s="1"/>
  <c r="K1140" i="12"/>
  <c r="L1140" i="12" s="1"/>
  <c r="K1143" i="12"/>
  <c r="L1143" i="12" s="1"/>
  <c r="K1256" i="12"/>
  <c r="L1256" i="12" s="1"/>
  <c r="K1257" i="12"/>
  <c r="L1257" i="12" s="1"/>
  <c r="K1417" i="12"/>
  <c r="L1417" i="12" s="1"/>
  <c r="K1441" i="12"/>
  <c r="L1441" i="12" s="1"/>
  <c r="K1492" i="12"/>
  <c r="L1492" i="12" s="1"/>
  <c r="K1493" i="12"/>
  <c r="L1493" i="12" s="1"/>
  <c r="K1055" i="12"/>
  <c r="L1055" i="12" s="1"/>
  <c r="K1056" i="12"/>
  <c r="L1056" i="12" s="1"/>
  <c r="K1057" i="12"/>
  <c r="L1057" i="12" s="1"/>
  <c r="K1058" i="12"/>
  <c r="L1058" i="12" s="1"/>
  <c r="K1059" i="12"/>
  <c r="L1059" i="12" s="1"/>
  <c r="K1060" i="12"/>
  <c r="L1060" i="12" s="1"/>
  <c r="K1061" i="12"/>
  <c r="L1061" i="12" s="1"/>
  <c r="K1062" i="12"/>
  <c r="L1062" i="12" s="1"/>
  <c r="K1063" i="12"/>
  <c r="L1063" i="12" s="1"/>
  <c r="K1064" i="12"/>
  <c r="L1064" i="12" s="1"/>
  <c r="K1065" i="12"/>
  <c r="L1065" i="12" s="1"/>
  <c r="K1066" i="12"/>
  <c r="L1066" i="12" s="1"/>
  <c r="K1067" i="12"/>
  <c r="L1067" i="12" s="1"/>
  <c r="K1068" i="12"/>
  <c r="L1068" i="12" s="1"/>
  <c r="K1069" i="12"/>
  <c r="L1069" i="12" s="1"/>
  <c r="K1070" i="12"/>
  <c r="L1070" i="12" s="1"/>
  <c r="K1071" i="12"/>
  <c r="L1071" i="12" s="1"/>
  <c r="K1072" i="12"/>
  <c r="L1072" i="12" s="1"/>
  <c r="K1073" i="12"/>
  <c r="L1073" i="12" s="1"/>
  <c r="K1074" i="12"/>
  <c r="L1074" i="12" s="1"/>
  <c r="K1075" i="12"/>
  <c r="L1075" i="12" s="1"/>
  <c r="K1076" i="12"/>
  <c r="L1076" i="12" s="1"/>
  <c r="K1077" i="12"/>
  <c r="L1077" i="12" s="1"/>
  <c r="K1078" i="12"/>
  <c r="L1078" i="12" s="1"/>
  <c r="K1079" i="12"/>
  <c r="L1079" i="12" s="1"/>
  <c r="K1080" i="12"/>
  <c r="L1080" i="12" s="1"/>
  <c r="K1081" i="12"/>
  <c r="L1081" i="12" s="1"/>
  <c r="K1082" i="12"/>
  <c r="L1082" i="12" s="1"/>
  <c r="K1083" i="12"/>
  <c r="L1083" i="12" s="1"/>
  <c r="K1084" i="12"/>
  <c r="L1084" i="12" s="1"/>
  <c r="K1085" i="12"/>
  <c r="L1085" i="12" s="1"/>
  <c r="K1086" i="12"/>
  <c r="L1086" i="12" s="1"/>
  <c r="K1087" i="12"/>
  <c r="L1087" i="12" s="1"/>
  <c r="K1088" i="12"/>
  <c r="L1088" i="12" s="1"/>
  <c r="K1089" i="12"/>
  <c r="L1089" i="12" s="1"/>
  <c r="K1090" i="12"/>
  <c r="L1090" i="12" s="1"/>
  <c r="K1091" i="12"/>
  <c r="L1091" i="12" s="1"/>
  <c r="K1092" i="12"/>
  <c r="L1092" i="12" s="1"/>
  <c r="K1093" i="12"/>
  <c r="L1093" i="12" s="1"/>
  <c r="K1094" i="12"/>
  <c r="L1094" i="12" s="1"/>
  <c r="K1095" i="12"/>
  <c r="L1095" i="12" s="1"/>
  <c r="K1096" i="12"/>
  <c r="L1096" i="12" s="1"/>
  <c r="K1097" i="12"/>
  <c r="L1097" i="12" s="1"/>
  <c r="K1098" i="12"/>
  <c r="L1098" i="12" s="1"/>
  <c r="K1099" i="12"/>
  <c r="L1099" i="12" s="1"/>
  <c r="K1100" i="12"/>
  <c r="L1100" i="12" s="1"/>
  <c r="K1101" i="12"/>
  <c r="L1101" i="12" s="1"/>
  <c r="K1102" i="12"/>
  <c r="L1102" i="12" s="1"/>
  <c r="K1103" i="12"/>
  <c r="L1103" i="12" s="1"/>
  <c r="K1104" i="12"/>
  <c r="L1104" i="12" s="1"/>
  <c r="K1105" i="12"/>
  <c r="L1105" i="12" s="1"/>
  <c r="K1106" i="12"/>
  <c r="L1106" i="12" s="1"/>
  <c r="K1107" i="12"/>
  <c r="L1107" i="12" s="1"/>
  <c r="K1108" i="12"/>
  <c r="L1108" i="12" s="1"/>
  <c r="K1109" i="12"/>
  <c r="L1109" i="12" s="1"/>
  <c r="K1110" i="12"/>
  <c r="L1110" i="12" s="1"/>
  <c r="K1111" i="12"/>
  <c r="L1111" i="12" s="1"/>
  <c r="K1112" i="12"/>
  <c r="L1112" i="12" s="1"/>
  <c r="K1113" i="12"/>
  <c r="L1113" i="12" s="1"/>
  <c r="K1114" i="12"/>
  <c r="L1114" i="12" s="1"/>
  <c r="K1115" i="12"/>
  <c r="L1115" i="12" s="1"/>
  <c r="K1116" i="12"/>
  <c r="L1116" i="12" s="1"/>
  <c r="K1117" i="12"/>
  <c r="L1117" i="12" s="1"/>
  <c r="K1118" i="12"/>
  <c r="L1118" i="12" s="1"/>
  <c r="K1119" i="12"/>
  <c r="L1119" i="12" s="1"/>
  <c r="K1120" i="12"/>
  <c r="L1120" i="12" s="1"/>
  <c r="K1121" i="12"/>
  <c r="L1121" i="12" s="1"/>
  <c r="K1122" i="12"/>
  <c r="L1122" i="12" s="1"/>
  <c r="K377" i="12"/>
  <c r="L377" i="12" s="1"/>
  <c r="K380" i="12"/>
  <c r="L380" i="12" s="1"/>
  <c r="K392" i="12"/>
  <c r="L392" i="12" s="1"/>
  <c r="K394" i="12"/>
  <c r="L394" i="12" s="1"/>
  <c r="K787" i="12"/>
  <c r="L787" i="12" s="1"/>
  <c r="K792" i="12"/>
  <c r="L792" i="12" s="1"/>
  <c r="K804" i="12"/>
  <c r="L804" i="12" s="1"/>
  <c r="K1043" i="12"/>
  <c r="L1043" i="12" s="1"/>
  <c r="K1048" i="12"/>
  <c r="L1048" i="12" s="1"/>
  <c r="K1139" i="12"/>
  <c r="L1139" i="12" s="1"/>
  <c r="K1145" i="12"/>
  <c r="L1145" i="12" s="1"/>
  <c r="K1250" i="12"/>
  <c r="L1250" i="12" s="1"/>
  <c r="K1251" i="12"/>
  <c r="L1251" i="12" s="1"/>
  <c r="K1252" i="12"/>
  <c r="L1252" i="12" s="1"/>
  <c r="K1255" i="12"/>
  <c r="L1255" i="12" s="1"/>
  <c r="K1468" i="12"/>
  <c r="L1468" i="12" s="1"/>
  <c r="K1469" i="12"/>
  <c r="L1469" i="12" s="1"/>
  <c r="K1470" i="12"/>
  <c r="L1470" i="12" s="1"/>
  <c r="K1491" i="12"/>
  <c r="L1491" i="12" s="1"/>
  <c r="K1598" i="12"/>
  <c r="L1598" i="12" s="1"/>
  <c r="K1146" i="12"/>
  <c r="L1146" i="12" s="1"/>
  <c r="K1147" i="12"/>
  <c r="L1147" i="12" s="1"/>
  <c r="K1148" i="12"/>
  <c r="L1148" i="12" s="1"/>
  <c r="K1149" i="12"/>
  <c r="L1149" i="12" s="1"/>
  <c r="K1150" i="12"/>
  <c r="L1150" i="12" s="1"/>
  <c r="K1151" i="12"/>
  <c r="L1151" i="12" s="1"/>
  <c r="K1152" i="12"/>
  <c r="L1152" i="12" s="1"/>
  <c r="K1153" i="12"/>
  <c r="L1153" i="12" s="1"/>
  <c r="K1154" i="12"/>
  <c r="L1154" i="12" s="1"/>
  <c r="K1155" i="12"/>
  <c r="L1155" i="12" s="1"/>
  <c r="K1156" i="12"/>
  <c r="L1156" i="12" s="1"/>
  <c r="K1157" i="12"/>
  <c r="L1157" i="12" s="1"/>
  <c r="K1158" i="12"/>
  <c r="L1158" i="12" s="1"/>
  <c r="K1159" i="12"/>
  <c r="L1159" i="12" s="1"/>
  <c r="K1160" i="12"/>
  <c r="L1160" i="12" s="1"/>
  <c r="K1161" i="12"/>
  <c r="L1161" i="12" s="1"/>
  <c r="K1162" i="12"/>
  <c r="L1162" i="12" s="1"/>
  <c r="K1163" i="12"/>
  <c r="L1163" i="12" s="1"/>
  <c r="K1164" i="12"/>
  <c r="L1164" i="12" s="1"/>
  <c r="K1165" i="12"/>
  <c r="L1165" i="12" s="1"/>
  <c r="K1166" i="12"/>
  <c r="L1166" i="12" s="1"/>
  <c r="K1167" i="12"/>
  <c r="L1167" i="12" s="1"/>
  <c r="K1168" i="12"/>
  <c r="L1168" i="12" s="1"/>
  <c r="K1169" i="12"/>
  <c r="L1169" i="12" s="1"/>
  <c r="K1170" i="12"/>
  <c r="L1170" i="12" s="1"/>
  <c r="K1171" i="12"/>
  <c r="L1171" i="12" s="1"/>
  <c r="K1172" i="12"/>
  <c r="L1172" i="12" s="1"/>
  <c r="K1173" i="12"/>
  <c r="L1173" i="12" s="1"/>
  <c r="K1174" i="12"/>
  <c r="L1174" i="12" s="1"/>
  <c r="K1175" i="12"/>
  <c r="L1175" i="12" s="1"/>
  <c r="K1176" i="12"/>
  <c r="L1176" i="12" s="1"/>
  <c r="K1177" i="12"/>
  <c r="L1177" i="12" s="1"/>
  <c r="K1178" i="12"/>
  <c r="L1178" i="12" s="1"/>
  <c r="K1179" i="12"/>
  <c r="L1179" i="12" s="1"/>
  <c r="K1180" i="12"/>
  <c r="L1180" i="12" s="1"/>
  <c r="K1181" i="12"/>
  <c r="L1181" i="12" s="1"/>
  <c r="K1182" i="12"/>
  <c r="L1182" i="12" s="1"/>
  <c r="K1183" i="12"/>
  <c r="L1183" i="12" s="1"/>
  <c r="K1184" i="12"/>
  <c r="L1184" i="12" s="1"/>
  <c r="K1185" i="12"/>
  <c r="L1185" i="12" s="1"/>
  <c r="K1186" i="12"/>
  <c r="L1186" i="12" s="1"/>
  <c r="K1187" i="12"/>
  <c r="L1187" i="12" s="1"/>
  <c r="K1188" i="12"/>
  <c r="L1188" i="12" s="1"/>
  <c r="K1189" i="12"/>
  <c r="L1189" i="12" s="1"/>
  <c r="K1190" i="12"/>
  <c r="L1190" i="12" s="1"/>
  <c r="K1191" i="12"/>
  <c r="L1191" i="12" s="1"/>
  <c r="K1192" i="12"/>
  <c r="L1192" i="12" s="1"/>
  <c r="K1193" i="12"/>
  <c r="L1193" i="12" s="1"/>
  <c r="K1194" i="12"/>
  <c r="L1194" i="12" s="1"/>
  <c r="K1195" i="12"/>
  <c r="L1195" i="12" s="1"/>
  <c r="K1196" i="12"/>
  <c r="L1196" i="12" s="1"/>
  <c r="K1197" i="12"/>
  <c r="L1197" i="12" s="1"/>
  <c r="K1198" i="12"/>
  <c r="L1198" i="12" s="1"/>
  <c r="K1199" i="12"/>
  <c r="L1199" i="12" s="1"/>
  <c r="K1200" i="12"/>
  <c r="L1200" i="12" s="1"/>
  <c r="K1201" i="12"/>
  <c r="L1201" i="12" s="1"/>
  <c r="K1202" i="12"/>
  <c r="L1202" i="12" s="1"/>
  <c r="K1203" i="12"/>
  <c r="L1203" i="12" s="1"/>
  <c r="K1204" i="12"/>
  <c r="L1204" i="12" s="1"/>
  <c r="K1205" i="12"/>
  <c r="L1205" i="12" s="1"/>
  <c r="K1206" i="12"/>
  <c r="L1206" i="12" s="1"/>
  <c r="K1207" i="12"/>
  <c r="L1207" i="12" s="1"/>
  <c r="K1208" i="12"/>
  <c r="L1208" i="12" s="1"/>
  <c r="K1209" i="12"/>
  <c r="L1209" i="12" s="1"/>
  <c r="K1210" i="12"/>
  <c r="L1210" i="12" s="1"/>
  <c r="K1211" i="12"/>
  <c r="L1211" i="12" s="1"/>
  <c r="K1212" i="12"/>
  <c r="L1212" i="12" s="1"/>
  <c r="K1213" i="12"/>
  <c r="L1213" i="12" s="1"/>
  <c r="K1214" i="12"/>
  <c r="L1214" i="12" s="1"/>
  <c r="K1215" i="12"/>
  <c r="L1215" i="12" s="1"/>
  <c r="K1216" i="12"/>
  <c r="L1216" i="12" s="1"/>
  <c r="K1217" i="12"/>
  <c r="L1217" i="12" s="1"/>
  <c r="K1218" i="12"/>
  <c r="L1218" i="12" s="1"/>
  <c r="K1219" i="12"/>
  <c r="L1219" i="12" s="1"/>
  <c r="K1220" i="12"/>
  <c r="L1220" i="12" s="1"/>
  <c r="K1221" i="12"/>
  <c r="L1221" i="12" s="1"/>
  <c r="K1222" i="12"/>
  <c r="L1222" i="12" s="1"/>
  <c r="K1223" i="12"/>
  <c r="L1223" i="12" s="1"/>
  <c r="K1224" i="12"/>
  <c r="L1224" i="12" s="1"/>
  <c r="K1225" i="12"/>
  <c r="L1225" i="12" s="1"/>
  <c r="K1226" i="12"/>
  <c r="L1226" i="12" s="1"/>
  <c r="K1227" i="12"/>
  <c r="L1227" i="12" s="1"/>
  <c r="K1228" i="12"/>
  <c r="L1228" i="12" s="1"/>
  <c r="K1229" i="12"/>
  <c r="L1229" i="12" s="1"/>
  <c r="K1230" i="12"/>
  <c r="L1230" i="12" s="1"/>
  <c r="K1231" i="12"/>
  <c r="L1231" i="12" s="1"/>
  <c r="K1232" i="12"/>
  <c r="L1232" i="12" s="1"/>
  <c r="K1233" i="12"/>
  <c r="L1233" i="12" s="1"/>
  <c r="K1234" i="12"/>
  <c r="L1234" i="12" s="1"/>
  <c r="K1235" i="12"/>
  <c r="L1235" i="12" s="1"/>
  <c r="K1236" i="12"/>
  <c r="L1236" i="12" s="1"/>
  <c r="K1237" i="12"/>
  <c r="L1237" i="12" s="1"/>
  <c r="K1238" i="12"/>
  <c r="L1238" i="12" s="1"/>
  <c r="K1239" i="12"/>
  <c r="L1239" i="12" s="1"/>
  <c r="K1240" i="12"/>
  <c r="L1240" i="12" s="1"/>
  <c r="K1241" i="12"/>
  <c r="L1241" i="12" s="1"/>
  <c r="K1242" i="12"/>
  <c r="L1242" i="12" s="1"/>
  <c r="K1243" i="12"/>
  <c r="L1243" i="12" s="1"/>
  <c r="K1244" i="12"/>
  <c r="L1244" i="12" s="1"/>
  <c r="K1245" i="12"/>
  <c r="L1245" i="12" s="1"/>
  <c r="K1246" i="12"/>
  <c r="L1246" i="12" s="1"/>
  <c r="K1247" i="12"/>
  <c r="L1247" i="12" s="1"/>
  <c r="K354" i="12"/>
  <c r="L354" i="12" s="1"/>
  <c r="K360" i="12"/>
  <c r="L360" i="12" s="1"/>
  <c r="K361" i="12"/>
  <c r="L361" i="12" s="1"/>
  <c r="K366" i="12"/>
  <c r="L366" i="12" s="1"/>
  <c r="K367" i="12"/>
  <c r="L367" i="12" s="1"/>
  <c r="K379" i="12"/>
  <c r="L379" i="12" s="1"/>
  <c r="K384" i="12"/>
  <c r="L384" i="12" s="1"/>
  <c r="K385" i="12"/>
  <c r="L385" i="12" s="1"/>
  <c r="K388" i="12"/>
  <c r="L388" i="12" s="1"/>
  <c r="K391" i="12"/>
  <c r="L391" i="12" s="1"/>
  <c r="K395" i="12"/>
  <c r="L395" i="12" s="1"/>
  <c r="K400" i="12"/>
  <c r="L400" i="12" s="1"/>
  <c r="K401" i="12"/>
  <c r="L401" i="12" s="1"/>
  <c r="K1258" i="12"/>
  <c r="L1258" i="12" s="1"/>
  <c r="K1259" i="12"/>
  <c r="L1259" i="12" s="1"/>
  <c r="K1260" i="12"/>
  <c r="L1260" i="12" s="1"/>
  <c r="K1261" i="12"/>
  <c r="L1261" i="12" s="1"/>
  <c r="K1262" i="12"/>
  <c r="L1262" i="12" s="1"/>
  <c r="K1263" i="12"/>
  <c r="L1263" i="12" s="1"/>
  <c r="K1264" i="12"/>
  <c r="L1264" i="12" s="1"/>
  <c r="K1265" i="12"/>
  <c r="L1265" i="12" s="1"/>
  <c r="K1266" i="12"/>
  <c r="L1266" i="12" s="1"/>
  <c r="K1267" i="12"/>
  <c r="L1267" i="12" s="1"/>
  <c r="K1268" i="12"/>
  <c r="L1268" i="12" s="1"/>
  <c r="K1269" i="12"/>
  <c r="L1269" i="12" s="1"/>
  <c r="K1270" i="12"/>
  <c r="L1270" i="12" s="1"/>
  <c r="K1271" i="12"/>
  <c r="L1271" i="12" s="1"/>
  <c r="K1272" i="12"/>
  <c r="L1272" i="12" s="1"/>
  <c r="K1273" i="12"/>
  <c r="L1273" i="12" s="1"/>
  <c r="K1274" i="12"/>
  <c r="L1274" i="12" s="1"/>
  <c r="K1275" i="12"/>
  <c r="L1275" i="12" s="1"/>
  <c r="K1276" i="12"/>
  <c r="L1276" i="12" s="1"/>
  <c r="K1277" i="12"/>
  <c r="L1277" i="12" s="1"/>
  <c r="K1278" i="12"/>
  <c r="L1278" i="12" s="1"/>
  <c r="K1279" i="12"/>
  <c r="L1279" i="12" s="1"/>
  <c r="K1280" i="12"/>
  <c r="L1280" i="12" s="1"/>
  <c r="K1281" i="12"/>
  <c r="L1281" i="12" s="1"/>
  <c r="K1282" i="12"/>
  <c r="L1282" i="12" s="1"/>
  <c r="K1283" i="12"/>
  <c r="L1283" i="12" s="1"/>
  <c r="K1284" i="12"/>
  <c r="L1284" i="12" s="1"/>
  <c r="K1285" i="12"/>
  <c r="L1285" i="12" s="1"/>
  <c r="K1286" i="12"/>
  <c r="L1286" i="12" s="1"/>
  <c r="K1287" i="12"/>
  <c r="L1287" i="12" s="1"/>
  <c r="K1288" i="12"/>
  <c r="L1288" i="12" s="1"/>
  <c r="K1289" i="12"/>
  <c r="L1289" i="12" s="1"/>
  <c r="K1290" i="12"/>
  <c r="L1290" i="12" s="1"/>
  <c r="K1291" i="12"/>
  <c r="L1291" i="12" s="1"/>
  <c r="K1292" i="12"/>
  <c r="L1292" i="12" s="1"/>
  <c r="K1293" i="12"/>
  <c r="L1293" i="12" s="1"/>
  <c r="K1294" i="12"/>
  <c r="L1294" i="12" s="1"/>
  <c r="K1295" i="12"/>
  <c r="L1295" i="12" s="1"/>
  <c r="K1296" i="12"/>
  <c r="L1296" i="12" s="1"/>
  <c r="K1297" i="12"/>
  <c r="L1297" i="12" s="1"/>
  <c r="K1298" i="12"/>
  <c r="L1298" i="12" s="1"/>
  <c r="K9" i="12"/>
  <c r="L9" i="12" s="1"/>
  <c r="K356" i="12"/>
  <c r="L356" i="12" s="1"/>
  <c r="K390" i="12"/>
  <c r="L390" i="12" s="1"/>
  <c r="K807" i="12"/>
  <c r="L807" i="12" s="1"/>
  <c r="K1133" i="12"/>
  <c r="L1133" i="12" s="1"/>
  <c r="K1455" i="12"/>
  <c r="L1455" i="12" s="1"/>
  <c r="K1463" i="12"/>
  <c r="L1463" i="12" s="1"/>
  <c r="K1305" i="12"/>
  <c r="L1305" i="12" s="1"/>
  <c r="K1306" i="12"/>
  <c r="L1306" i="12" s="1"/>
  <c r="K1307" i="12"/>
  <c r="L1307" i="12" s="1"/>
  <c r="K18" i="12"/>
  <c r="L18" i="12" s="1"/>
  <c r="K1308" i="12"/>
  <c r="L1308" i="12" s="1"/>
  <c r="K1309" i="12"/>
  <c r="L1309" i="12" s="1"/>
  <c r="K1310" i="12"/>
  <c r="L1310" i="12" s="1"/>
  <c r="K1311" i="12"/>
  <c r="L1311" i="12" s="1"/>
  <c r="K1312" i="12"/>
  <c r="L1312" i="12" s="1"/>
  <c r="K1313" i="12"/>
  <c r="L1313" i="12" s="1"/>
  <c r="K1314" i="12"/>
  <c r="L1314" i="12" s="1"/>
  <c r="K1315" i="12"/>
  <c r="L1315" i="12" s="1"/>
  <c r="K1316" i="12"/>
  <c r="L1316" i="12" s="1"/>
  <c r="K1317" i="12"/>
  <c r="L1317" i="12" s="1"/>
  <c r="K1318" i="12"/>
  <c r="L1318" i="12" s="1"/>
  <c r="K1319" i="12"/>
  <c r="L1319" i="12" s="1"/>
  <c r="K1320" i="12"/>
  <c r="L1320" i="12" s="1"/>
  <c r="K1321" i="12"/>
  <c r="L1321" i="12" s="1"/>
  <c r="K1322" i="12"/>
  <c r="L1322" i="12" s="1"/>
  <c r="K1323" i="12"/>
  <c r="L1323" i="12" s="1"/>
  <c r="K1324" i="12"/>
  <c r="L1324" i="12" s="1"/>
  <c r="K1325" i="12"/>
  <c r="L1325" i="12" s="1"/>
  <c r="K808" i="12"/>
  <c r="L808" i="12" s="1"/>
  <c r="K1456" i="12"/>
  <c r="L1456" i="12" s="1"/>
  <c r="K1328" i="12"/>
  <c r="L1328" i="12" s="1"/>
  <c r="K1329" i="12"/>
  <c r="L1329" i="12" s="1"/>
  <c r="K1330" i="12"/>
  <c r="L1330" i="12" s="1"/>
  <c r="K1331" i="12"/>
  <c r="L1331" i="12" s="1"/>
  <c r="K790" i="12"/>
  <c r="L790" i="12" s="1"/>
  <c r="K812" i="12"/>
  <c r="L812" i="12" s="1"/>
  <c r="K815" i="12"/>
  <c r="L815" i="12" s="1"/>
  <c r="K1335" i="12"/>
  <c r="L1335" i="12" s="1"/>
  <c r="K1336" i="12"/>
  <c r="L1336" i="12" s="1"/>
  <c r="K1337" i="12"/>
  <c r="L1337" i="12" s="1"/>
  <c r="K1338" i="12"/>
  <c r="L1338" i="12" s="1"/>
  <c r="K1339" i="12"/>
  <c r="L1339" i="12" s="1"/>
  <c r="K1340" i="12"/>
  <c r="L1340" i="12" s="1"/>
  <c r="K1341" i="12"/>
  <c r="L1341" i="12" s="1"/>
  <c r="K1342" i="12"/>
  <c r="L1342" i="12" s="1"/>
  <c r="K1343" i="12"/>
  <c r="L1343" i="12" s="1"/>
  <c r="K1142" i="12"/>
  <c r="L1142" i="12" s="1"/>
  <c r="K1345" i="12"/>
  <c r="L1345" i="12" s="1"/>
  <c r="K1346" i="12"/>
  <c r="L1346" i="12" s="1"/>
  <c r="K1347" i="12"/>
  <c r="L1347" i="12" s="1"/>
  <c r="K1348" i="12"/>
  <c r="L1348" i="12" s="1"/>
  <c r="K1349" i="12"/>
  <c r="L1349" i="12" s="1"/>
  <c r="K1350" i="12"/>
  <c r="L1350" i="12" s="1"/>
  <c r="K1351" i="12"/>
  <c r="L1351" i="12" s="1"/>
  <c r="K1352" i="12"/>
  <c r="L1352" i="12" s="1"/>
  <c r="K1353" i="12"/>
  <c r="L1353" i="12" s="1"/>
  <c r="K1354" i="12"/>
  <c r="L1354" i="12" s="1"/>
  <c r="K1355" i="12"/>
  <c r="L1355" i="12" s="1"/>
  <c r="K1356" i="12"/>
  <c r="L1356" i="12" s="1"/>
  <c r="K1357" i="12"/>
  <c r="L1357" i="12" s="1"/>
  <c r="K1358" i="12"/>
  <c r="L1358" i="12" s="1"/>
  <c r="K1359" i="12"/>
  <c r="L1359" i="12" s="1"/>
  <c r="K1360" i="12"/>
  <c r="L1360" i="12" s="1"/>
  <c r="K1361" i="12"/>
  <c r="L1361" i="12" s="1"/>
  <c r="K1362" i="12"/>
  <c r="L1362" i="12" s="1"/>
  <c r="K1363" i="12"/>
  <c r="L1363" i="12" s="1"/>
  <c r="K1364" i="12"/>
  <c r="L1364" i="12" s="1"/>
  <c r="K1365" i="12"/>
  <c r="L1365" i="12" s="1"/>
  <c r="K1366" i="12"/>
  <c r="L1366" i="12" s="1"/>
  <c r="K1367" i="12"/>
  <c r="L1367" i="12" s="1"/>
  <c r="K1368" i="12"/>
  <c r="L1368" i="12" s="1"/>
  <c r="K1369" i="12"/>
  <c r="L1369" i="12" s="1"/>
  <c r="K1370" i="12"/>
  <c r="L1370" i="12" s="1"/>
  <c r="K1371" i="12"/>
  <c r="L1371" i="12" s="1"/>
  <c r="K1372" i="12"/>
  <c r="L1372" i="12" s="1"/>
  <c r="K1373" i="12"/>
  <c r="L1373" i="12" s="1"/>
  <c r="K1374" i="12"/>
  <c r="L1374" i="12" s="1"/>
  <c r="K1375" i="12"/>
  <c r="L1375" i="12" s="1"/>
  <c r="K1376" i="12"/>
  <c r="L1376" i="12" s="1"/>
  <c r="K1377" i="12"/>
  <c r="L1377" i="12" s="1"/>
  <c r="K1378" i="12"/>
  <c r="L1378" i="12" s="1"/>
  <c r="K1379" i="12"/>
  <c r="L1379" i="12" s="1"/>
  <c r="K389" i="12"/>
  <c r="L389" i="12" s="1"/>
  <c r="K1381" i="12"/>
  <c r="L1381" i="12" s="1"/>
  <c r="K1382" i="12"/>
  <c r="L1382" i="12" s="1"/>
  <c r="K1383" i="12"/>
  <c r="L1383" i="12" s="1"/>
  <c r="K1384" i="12"/>
  <c r="L1384" i="12" s="1"/>
  <c r="K1385" i="12"/>
  <c r="L1385" i="12" s="1"/>
  <c r="K1386" i="12"/>
  <c r="L1386" i="12" s="1"/>
  <c r="K1387" i="12"/>
  <c r="L1387" i="12" s="1"/>
  <c r="K1388" i="12"/>
  <c r="L1388" i="12" s="1"/>
  <c r="K1389" i="12"/>
  <c r="L1389" i="12" s="1"/>
  <c r="K1390" i="12"/>
  <c r="L1390" i="12" s="1"/>
  <c r="K1391" i="12"/>
  <c r="L1391" i="12" s="1"/>
  <c r="K801" i="12"/>
  <c r="L801" i="12" s="1"/>
  <c r="K1416" i="12"/>
  <c r="L1416" i="12" s="1"/>
  <c r="K1393" i="12"/>
  <c r="L1393" i="12" s="1"/>
  <c r="K1394" i="12"/>
  <c r="L1394" i="12" s="1"/>
  <c r="K1395" i="12"/>
  <c r="L1395" i="12" s="1"/>
  <c r="K1396" i="12"/>
  <c r="L1396" i="12" s="1"/>
  <c r="K1397" i="12"/>
  <c r="L1397" i="12" s="1"/>
  <c r="K1398" i="12"/>
  <c r="L1398" i="12" s="1"/>
  <c r="K1399" i="12"/>
  <c r="L1399" i="12" s="1"/>
  <c r="K1400" i="12"/>
  <c r="L1400" i="12" s="1"/>
  <c r="K1401" i="12"/>
  <c r="L1401" i="12" s="1"/>
  <c r="K1402" i="12"/>
  <c r="L1402" i="12" s="1"/>
  <c r="K1403" i="12"/>
  <c r="L1403" i="12" s="1"/>
  <c r="K1404" i="12"/>
  <c r="L1404" i="12" s="1"/>
  <c r="K1405" i="12"/>
  <c r="L1405" i="12" s="1"/>
  <c r="K1406" i="12"/>
  <c r="L1406" i="12" s="1"/>
  <c r="K1407" i="12"/>
  <c r="L1407" i="12" s="1"/>
  <c r="K1408" i="12"/>
  <c r="L1408" i="12" s="1"/>
  <c r="K1409" i="12"/>
  <c r="L1409" i="12" s="1"/>
  <c r="K1410" i="12"/>
  <c r="L1410" i="12" s="1"/>
  <c r="K1411" i="12"/>
  <c r="L1411" i="12" s="1"/>
  <c r="K65" i="12"/>
  <c r="L65" i="12" s="1"/>
  <c r="K383" i="12"/>
  <c r="L383" i="12" s="1"/>
  <c r="K393" i="12"/>
  <c r="L393" i="12" s="1"/>
  <c r="K1253" i="12"/>
  <c r="L1253" i="12" s="1"/>
  <c r="K1392" i="12"/>
  <c r="L1392" i="12" s="1"/>
  <c r="K1413" i="12"/>
  <c r="L1413" i="12" s="1"/>
  <c r="K1466" i="12"/>
  <c r="L1466" i="12" s="1"/>
  <c r="K1419" i="12"/>
  <c r="L1419" i="12" s="1"/>
  <c r="K1420" i="12"/>
  <c r="L1420" i="12" s="1"/>
  <c r="K1421" i="12"/>
  <c r="L1421" i="12" s="1"/>
  <c r="K1422" i="12"/>
  <c r="L1422" i="12" s="1"/>
  <c r="K1423" i="12"/>
  <c r="L1423" i="12" s="1"/>
  <c r="K1424" i="12"/>
  <c r="L1424" i="12" s="1"/>
  <c r="K1425" i="12"/>
  <c r="L1425" i="12" s="1"/>
  <c r="K1426" i="12"/>
  <c r="L1426" i="12" s="1"/>
  <c r="K1427" i="12"/>
  <c r="L1427" i="12" s="1"/>
  <c r="K1428" i="12"/>
  <c r="L1428" i="12" s="1"/>
  <c r="K1429" i="12"/>
  <c r="L1429" i="12" s="1"/>
  <c r="K1430" i="12"/>
  <c r="L1430" i="12" s="1"/>
  <c r="K1431" i="12"/>
  <c r="L1431" i="12" s="1"/>
  <c r="K1432" i="12"/>
  <c r="L1432" i="12" s="1"/>
  <c r="K1433" i="12"/>
  <c r="L1433" i="12" s="1"/>
  <c r="K1434" i="12"/>
  <c r="L1434" i="12" s="1"/>
  <c r="K1435" i="12"/>
  <c r="L1435" i="12" s="1"/>
  <c r="K1436" i="12"/>
  <c r="L1436" i="12" s="1"/>
  <c r="K1437" i="12"/>
  <c r="L1437" i="12" s="1"/>
  <c r="K1438" i="12"/>
  <c r="L1438" i="12" s="1"/>
  <c r="K1439" i="12"/>
  <c r="L1439" i="12" s="1"/>
  <c r="K1440" i="12"/>
  <c r="L1440" i="12" s="1"/>
  <c r="K814" i="12"/>
  <c r="L814" i="12" s="1"/>
  <c r="K1044" i="12"/>
  <c r="L1044" i="12" s="1"/>
  <c r="K1144" i="12"/>
  <c r="L1144" i="12" s="1"/>
  <c r="K1444" i="12"/>
  <c r="L1444" i="12" s="1"/>
  <c r="K1445" i="12"/>
  <c r="L1445" i="12" s="1"/>
  <c r="L14" i="12" l="1"/>
  <c r="L8" i="12"/>
  <c r="L817" i="12"/>
  <c r="L568" i="12"/>
  <c r="L11" i="12"/>
  <c r="L417" i="12"/>
  <c r="L920" i="12"/>
  <c r="L17" i="12"/>
  <c r="L16" i="12"/>
  <c r="L13" i="12"/>
  <c r="L819" i="12"/>
  <c r="L10" i="12"/>
  <c r="L818" i="12"/>
  <c r="AC2" i="155"/>
  <c r="AD112" i="155"/>
  <c r="AE112" i="155"/>
  <c r="M111" i="155"/>
  <c r="M112" i="155"/>
  <c r="H111" i="155"/>
  <c r="H112" i="155"/>
  <c r="M1427" i="12"/>
  <c r="M1428" i="12"/>
  <c r="M1429" i="12"/>
  <c r="M1431" i="12"/>
  <c r="M1432" i="12"/>
  <c r="M1434" i="12"/>
  <c r="M1435" i="12"/>
  <c r="M1438" i="12"/>
  <c r="M1439" i="12"/>
  <c r="M1440" i="12"/>
  <c r="M1044" i="12"/>
  <c r="M1144" i="12"/>
  <c r="M1444" i="12"/>
  <c r="M1425" i="12" l="1"/>
  <c r="M1437" i="12"/>
  <c r="M1436" i="12"/>
  <c r="M1430" i="12"/>
  <c r="M1445" i="12"/>
  <c r="M814" i="12"/>
  <c r="M1433" i="12"/>
  <c r="M1426" i="12"/>
  <c r="M1424" i="12" l="1"/>
  <c r="K93" i="155" l="1"/>
  <c r="L93" i="155" s="1"/>
  <c r="M1404" i="12"/>
  <c r="M1407" i="12"/>
  <c r="M1410" i="12"/>
  <c r="M1411" i="12"/>
  <c r="M393" i="12"/>
  <c r="M1413" i="12"/>
  <c r="M1420" i="12"/>
  <c r="M1423" i="12"/>
  <c r="AD89" i="155"/>
  <c r="AE89" i="155"/>
  <c r="AD111" i="155"/>
  <c r="AE111" i="155"/>
  <c r="M89" i="155"/>
  <c r="H89" i="155"/>
  <c r="H80" i="155"/>
  <c r="M1422" i="12" l="1"/>
  <c r="M383" i="12"/>
  <c r="M1421" i="12"/>
  <c r="M1419" i="12"/>
  <c r="M1392" i="12"/>
  <c r="M1401" i="12"/>
  <c r="M1398" i="12"/>
  <c r="M1400" i="12"/>
  <c r="M1397" i="12"/>
  <c r="M1409" i="12"/>
  <c r="M1406" i="12"/>
  <c r="M1403" i="12"/>
  <c r="M1466" i="12"/>
  <c r="M1253" i="12"/>
  <c r="M65" i="12"/>
  <c r="M1402" i="12"/>
  <c r="M1399" i="12"/>
  <c r="M1396" i="12"/>
  <c r="M1408" i="12"/>
  <c r="M1405" i="12"/>
  <c r="M1379" i="12" l="1"/>
  <c r="M1382" i="12"/>
  <c r="AD38" i="155"/>
  <c r="AE38" i="155"/>
  <c r="AD88" i="155"/>
  <c r="AE88" i="155"/>
  <c r="AD80" i="155"/>
  <c r="AE80" i="155"/>
  <c r="H38" i="155"/>
  <c r="I38" i="155" s="1"/>
  <c r="L38" i="155" s="1"/>
  <c r="H88" i="155"/>
  <c r="G1385" i="12"/>
  <c r="AC1385" i="12" s="1"/>
  <c r="G1384" i="12"/>
  <c r="G147" i="155"/>
  <c r="AD1385" i="12" l="1"/>
  <c r="AH1385" i="12"/>
  <c r="AI1385" i="12" s="1"/>
  <c r="AJ1385" i="12" s="1"/>
  <c r="AC1384" i="12"/>
  <c r="H147" i="155"/>
  <c r="M1416" i="12"/>
  <c r="M1388" i="12"/>
  <c r="M1395" i="12"/>
  <c r="M1390" i="12"/>
  <c r="M1394" i="12"/>
  <c r="M801" i="12"/>
  <c r="M1387" i="12"/>
  <c r="M1393" i="12"/>
  <c r="M1391" i="12"/>
  <c r="M1389" i="12"/>
  <c r="M1386" i="12"/>
  <c r="M1384" i="12"/>
  <c r="M1381" i="12"/>
  <c r="M1378" i="12"/>
  <c r="M1385" i="12"/>
  <c r="M1383" i="12"/>
  <c r="M1377" i="12"/>
  <c r="M389" i="12"/>
  <c r="M11" i="12"/>
  <c r="M9" i="12"/>
  <c r="M18" i="12"/>
  <c r="AC1" i="12" l="1"/>
  <c r="AD1384" i="12"/>
  <c r="AD1" i="12" s="1"/>
  <c r="AH1384" i="12"/>
  <c r="AI1384" i="12" s="1"/>
  <c r="AJ1384" i="12" s="1"/>
  <c r="AD147" i="155"/>
  <c r="AB3" i="12"/>
  <c r="M456" i="12"/>
  <c r="AE51" i="155" l="1"/>
  <c r="AD51" i="155"/>
  <c r="AD95" i="155" l="1"/>
  <c r="AE95" i="155"/>
  <c r="AD107" i="155"/>
  <c r="AE107" i="155"/>
  <c r="AD108" i="155"/>
  <c r="AE108" i="155"/>
  <c r="AE96" i="155"/>
  <c r="M1373" i="12" l="1"/>
  <c r="M1376" i="12"/>
  <c r="M1370" i="12"/>
  <c r="M1375" i="12"/>
  <c r="M1372" i="12"/>
  <c r="M1369" i="12"/>
  <c r="M1374" i="12"/>
  <c r="M1371" i="12"/>
  <c r="M1368" i="12"/>
  <c r="AE75" i="155"/>
  <c r="AD75" i="155"/>
  <c r="AE61" i="155"/>
  <c r="AD61" i="155"/>
  <c r="AE37" i="155"/>
  <c r="AD37" i="155"/>
  <c r="AE102" i="155"/>
  <c r="AD102" i="155"/>
  <c r="AE105" i="155"/>
  <c r="AD105" i="155"/>
  <c r="AE93" i="155"/>
  <c r="AD93" i="155"/>
  <c r="AE66" i="155"/>
  <c r="AD66" i="155"/>
  <c r="AE104" i="155"/>
  <c r="AD104" i="155"/>
  <c r="AE86" i="155"/>
  <c r="AD86" i="155"/>
  <c r="AE76" i="155"/>
  <c r="AD76" i="155"/>
  <c r="AE62" i="155"/>
  <c r="AD62" i="155"/>
  <c r="AE52" i="155"/>
  <c r="AD52" i="155"/>
  <c r="K96" i="155"/>
  <c r="G96" i="155"/>
  <c r="H96" i="155" l="1"/>
  <c r="I96" i="155" s="1"/>
  <c r="L96" i="155" s="1"/>
  <c r="M1363" i="12"/>
  <c r="M1357" i="12"/>
  <c r="M1351" i="12"/>
  <c r="M1366" i="12"/>
  <c r="M1360" i="12"/>
  <c r="M1354" i="12"/>
  <c r="M1365" i="12"/>
  <c r="M1362" i="12"/>
  <c r="M1359" i="12"/>
  <c r="M1356" i="12"/>
  <c r="M1353" i="12"/>
  <c r="M1350" i="12"/>
  <c r="M1367" i="12"/>
  <c r="M1364" i="12"/>
  <c r="M1361" i="12"/>
  <c r="M1358" i="12"/>
  <c r="M1355" i="12"/>
  <c r="M1352" i="12"/>
  <c r="M1349" i="12"/>
  <c r="M1348" i="12"/>
  <c r="M1347" i="12"/>
  <c r="M1346" i="12"/>
  <c r="AD96" i="155" l="1"/>
  <c r="J96" i="155"/>
  <c r="Q1" i="155" l="1"/>
  <c r="R1" i="155"/>
  <c r="S1" i="155"/>
  <c r="M1343" i="12"/>
  <c r="M1340" i="12"/>
  <c r="M1342" i="12"/>
  <c r="M1345" i="12"/>
  <c r="M1341" i="12"/>
  <c r="M1142" i="12"/>
  <c r="M1339" i="12"/>
  <c r="M1338" i="12" l="1"/>
  <c r="M1337" i="12"/>
  <c r="I1330" i="12" l="1"/>
  <c r="I1331" i="12"/>
  <c r="M1335" i="12"/>
  <c r="I1336" i="12"/>
  <c r="M812" i="12" l="1"/>
  <c r="M1336" i="12"/>
  <c r="M1329" i="12"/>
  <c r="M790" i="12"/>
  <c r="M815" i="12"/>
  <c r="M1331" i="12"/>
  <c r="M1330" i="12"/>
  <c r="H61" i="155" l="1"/>
  <c r="J61" i="155" s="1"/>
  <c r="H94" i="155"/>
  <c r="J94" i="155" s="1"/>
  <c r="K94" i="155"/>
  <c r="H75" i="155"/>
  <c r="I75" i="155" s="1"/>
  <c r="L75" i="155" s="1"/>
  <c r="H95" i="155"/>
  <c r="I95" i="155" s="1"/>
  <c r="K95" i="155"/>
  <c r="H107" i="155"/>
  <c r="I107" i="155" s="1"/>
  <c r="K107" i="155"/>
  <c r="H108" i="155"/>
  <c r="I108" i="155" s="1"/>
  <c r="K108" i="155"/>
  <c r="L95" i="155" l="1"/>
  <c r="L108" i="155"/>
  <c r="L107" i="155"/>
  <c r="I61" i="155"/>
  <c r="L61" i="155" s="1"/>
  <c r="J108" i="155"/>
  <c r="I94" i="155"/>
  <c r="L94" i="155" s="1"/>
  <c r="J107" i="155"/>
  <c r="I1309" i="12" l="1"/>
  <c r="I1310" i="12"/>
  <c r="I1311" i="12"/>
  <c r="I1312" i="12"/>
  <c r="I1313" i="12"/>
  <c r="I1314" i="12"/>
  <c r="I1315" i="12"/>
  <c r="I1316" i="12"/>
  <c r="I1317" i="12"/>
  <c r="I1318" i="12"/>
  <c r="I1319" i="12"/>
  <c r="I1320" i="12"/>
  <c r="I1321" i="12"/>
  <c r="I1323" i="12"/>
  <c r="I1324" i="12"/>
  <c r="I1325" i="12"/>
  <c r="M1328" i="12"/>
  <c r="AD94" i="155"/>
  <c r="AE94" i="155"/>
  <c r="F66" i="361" l="1"/>
  <c r="F63" i="361"/>
  <c r="F64" i="361"/>
  <c r="F65" i="361"/>
  <c r="F62" i="361"/>
  <c r="D66" i="359"/>
  <c r="D62" i="359"/>
  <c r="K63" i="360"/>
  <c r="E65" i="359"/>
  <c r="D65" i="359"/>
  <c r="K66" i="360"/>
  <c r="E62" i="359"/>
  <c r="D64" i="359"/>
  <c r="K62" i="360"/>
  <c r="E63" i="359"/>
  <c r="D63" i="359"/>
  <c r="K64" i="360"/>
  <c r="E64" i="359"/>
  <c r="H64" i="358"/>
  <c r="D64" i="358"/>
  <c r="H63" i="358"/>
  <c r="D66" i="358"/>
  <c r="K65" i="360"/>
  <c r="H65" i="358"/>
  <c r="D62" i="358"/>
  <c r="H66" i="358"/>
  <c r="D63" i="358"/>
  <c r="H62" i="358"/>
  <c r="D65" i="358"/>
  <c r="E66" i="359"/>
  <c r="H65" i="343"/>
  <c r="H66" i="343"/>
  <c r="H62" i="343"/>
  <c r="H63" i="343"/>
  <c r="H64" i="343"/>
  <c r="E63" i="343"/>
  <c r="I65" i="343"/>
  <c r="I66" i="343"/>
  <c r="I62" i="343"/>
  <c r="I63" i="343"/>
  <c r="I64" i="343"/>
  <c r="E62" i="343"/>
  <c r="E65" i="343"/>
  <c r="E64" i="343"/>
  <c r="E66" i="343"/>
  <c r="H18" i="343"/>
  <c r="H21" i="343"/>
  <c r="H20" i="343"/>
  <c r="H19" i="343"/>
  <c r="H45" i="343"/>
  <c r="H43" i="343"/>
  <c r="H41" i="343"/>
  <c r="H39" i="343"/>
  <c r="H17" i="343"/>
  <c r="F17" i="361"/>
  <c r="F18" i="361"/>
  <c r="F19" i="361"/>
  <c r="F20" i="361"/>
  <c r="F21" i="361"/>
  <c r="F45" i="361"/>
  <c r="F37" i="361"/>
  <c r="M1316" i="12"/>
  <c r="M1324" i="12"/>
  <c r="M1312" i="12"/>
  <c r="M1320" i="12"/>
  <c r="M1456" i="12"/>
  <c r="M1323" i="12"/>
  <c r="M1319" i="12"/>
  <c r="M1315" i="12"/>
  <c r="M1311" i="12"/>
  <c r="M808" i="12"/>
  <c r="M1322" i="12"/>
  <c r="M1318" i="12"/>
  <c r="M1314" i="12"/>
  <c r="M1310" i="12"/>
  <c r="M1325" i="12"/>
  <c r="M1321" i="12"/>
  <c r="M1317" i="12"/>
  <c r="M1313" i="12"/>
  <c r="M1309" i="12"/>
  <c r="M1308" i="12"/>
  <c r="E67" i="359" l="1"/>
  <c r="D67" i="359"/>
  <c r="K67" i="360"/>
  <c r="F67" i="361"/>
  <c r="H67" i="358"/>
  <c r="D67" i="358"/>
  <c r="I67" i="343"/>
  <c r="E67" i="343"/>
  <c r="H67" i="343"/>
  <c r="H42" i="343"/>
  <c r="H22" i="343"/>
  <c r="H40" i="343"/>
  <c r="H46" i="343"/>
  <c r="H44" i="343"/>
  <c r="F22" i="361"/>
  <c r="F38" i="361"/>
  <c r="F46" i="361"/>
  <c r="G17" i="312" l="1"/>
  <c r="G18" i="312"/>
  <c r="G7" i="312"/>
  <c r="C19" i="312" l="1"/>
  <c r="H19" i="312"/>
  <c r="D19" i="312"/>
  <c r="G16" i="312"/>
  <c r="G15" i="312"/>
  <c r="H11" i="312"/>
  <c r="G14" i="312"/>
  <c r="F19" i="312"/>
  <c r="E19" i="312"/>
  <c r="F11" i="312"/>
  <c r="C11" i="312"/>
  <c r="E11" i="312"/>
  <c r="D11" i="312"/>
  <c r="G19" i="312" l="1"/>
  <c r="AE25" i="155" l="1"/>
  <c r="AE71" i="155"/>
  <c r="AE36" i="155"/>
  <c r="AE87" i="155"/>
  <c r="AE124" i="155"/>
  <c r="AE129" i="155"/>
  <c r="AE24" i="155"/>
  <c r="AE43" i="155"/>
  <c r="AE49" i="155"/>
  <c r="AE50" i="155"/>
  <c r="AE73" i="155"/>
  <c r="AE74" i="155"/>
  <c r="AE79" i="155"/>
  <c r="AE91" i="155"/>
  <c r="AE97" i="155"/>
  <c r="AE26" i="155"/>
  <c r="AE59" i="155"/>
  <c r="AE81" i="155"/>
  <c r="AE100" i="155"/>
  <c r="AE27" i="155"/>
  <c r="AE44" i="155"/>
  <c r="AE48" i="155"/>
  <c r="AE60" i="155"/>
  <c r="AE101" i="155"/>
  <c r="AE28" i="155"/>
  <c r="AE103" i="155"/>
  <c r="AE29" i="155"/>
  <c r="AE30" i="155"/>
  <c r="AE45" i="155"/>
  <c r="AE67" i="155"/>
  <c r="AE31" i="155"/>
  <c r="AE39" i="155"/>
  <c r="AE53" i="155"/>
  <c r="AE63" i="155"/>
  <c r="AE82" i="155"/>
  <c r="AE32" i="155"/>
  <c r="AE40" i="155"/>
  <c r="AE54" i="155"/>
  <c r="AE83" i="155"/>
  <c r="AE33" i="155"/>
  <c r="AE41" i="155"/>
  <c r="AE55" i="155"/>
  <c r="AE64" i="155"/>
  <c r="AE68" i="155"/>
  <c r="AE70" i="155"/>
  <c r="AE72" i="155"/>
  <c r="AE77" i="155"/>
  <c r="AE84" i="155"/>
  <c r="AE98" i="155"/>
  <c r="AE56" i="155"/>
  <c r="AE34" i="155"/>
  <c r="AE57" i="155"/>
  <c r="AE35" i="155"/>
  <c r="AE42" i="155"/>
  <c r="AE46" i="155"/>
  <c r="AE58" i="155"/>
  <c r="AE65" i="155"/>
  <c r="AE69" i="155"/>
  <c r="AE47" i="155"/>
  <c r="AE130" i="155"/>
  <c r="AE136" i="155"/>
  <c r="AE137" i="155"/>
  <c r="AE127" i="155"/>
  <c r="AE126" i="155"/>
  <c r="AE85" i="155"/>
  <c r="AE92" i="155"/>
  <c r="AE120" i="155"/>
  <c r="AE121" i="155"/>
  <c r="AE13" i="155"/>
  <c r="AE128" i="155"/>
  <c r="AE142" i="155"/>
  <c r="AE138" i="155"/>
  <c r="AE14" i="155"/>
  <c r="AE135" i="155"/>
  <c r="AE119" i="155"/>
  <c r="AE125" i="155"/>
  <c r="AE123" i="155"/>
  <c r="AE133" i="155"/>
  <c r="AE131" i="155"/>
  <c r="AE15" i="155"/>
  <c r="AE141" i="155"/>
  <c r="AE16" i="155"/>
  <c r="AE17" i="155"/>
  <c r="AE143" i="155"/>
  <c r="AE18" i="155"/>
  <c r="AE139" i="155"/>
  <c r="AE134" i="155"/>
  <c r="AE144" i="155"/>
  <c r="AE132" i="155"/>
  <c r="AE140" i="155"/>
  <c r="AE99" i="155"/>
  <c r="AE19" i="155"/>
  <c r="AE90" i="155"/>
  <c r="AE109" i="155"/>
  <c r="AE20" i="155"/>
  <c r="AE21" i="155"/>
  <c r="AE122" i="155"/>
  <c r="AE22" i="155"/>
  <c r="AE106" i="155"/>
  <c r="AE110" i="155"/>
  <c r="AE23" i="155"/>
  <c r="AE78" i="155"/>
  <c r="AE5" i="155"/>
  <c r="AE6" i="155"/>
  <c r="AE7" i="155"/>
  <c r="AE8" i="155"/>
  <c r="AE9" i="155"/>
  <c r="AE10" i="155"/>
  <c r="AE12" i="155"/>
  <c r="M71" i="155"/>
  <c r="M87" i="155"/>
  <c r="M124" i="155"/>
  <c r="M129" i="155"/>
  <c r="H25" i="155"/>
  <c r="I25" i="155" s="1"/>
  <c r="L25" i="155" s="1"/>
  <c r="H71" i="155"/>
  <c r="I71" i="155" s="1"/>
  <c r="L71" i="155" s="1"/>
  <c r="H36" i="155"/>
  <c r="J36" i="155" s="1"/>
  <c r="H87" i="155"/>
  <c r="I87" i="155" s="1"/>
  <c r="L87" i="155" s="1"/>
  <c r="H124" i="155"/>
  <c r="I124" i="155" s="1"/>
  <c r="L124" i="155" s="1"/>
  <c r="H129" i="155"/>
  <c r="I129" i="155" s="1"/>
  <c r="L129" i="155" s="1"/>
  <c r="H23" i="155"/>
  <c r="H78" i="155"/>
  <c r="H5" i="155"/>
  <c r="H6" i="155"/>
  <c r="H7" i="155"/>
  <c r="H8" i="155"/>
  <c r="H9" i="155"/>
  <c r="H10" i="155"/>
  <c r="H12" i="155"/>
  <c r="H24" i="155"/>
  <c r="H43" i="155"/>
  <c r="H49" i="155"/>
  <c r="H50" i="155"/>
  <c r="H73" i="155"/>
  <c r="H74" i="155"/>
  <c r="H79" i="155"/>
  <c r="H91" i="155"/>
  <c r="H97" i="155"/>
  <c r="H26" i="155"/>
  <c r="H59" i="155"/>
  <c r="H81" i="155"/>
  <c r="H100" i="155"/>
  <c r="H27" i="155"/>
  <c r="H44" i="155"/>
  <c r="H48" i="155"/>
  <c r="H60" i="155"/>
  <c r="H101" i="155"/>
  <c r="H28" i="155"/>
  <c r="H103" i="155"/>
  <c r="H29" i="155"/>
  <c r="H52" i="155"/>
  <c r="H62" i="155"/>
  <c r="H76" i="155"/>
  <c r="H86" i="155"/>
  <c r="H104" i="155"/>
  <c r="H66" i="155"/>
  <c r="H93" i="155"/>
  <c r="H105" i="155"/>
  <c r="H30" i="155"/>
  <c r="H45" i="155"/>
  <c r="H67" i="155"/>
  <c r="H31" i="155"/>
  <c r="H39" i="155"/>
  <c r="H53" i="155"/>
  <c r="H63" i="155"/>
  <c r="H82" i="155"/>
  <c r="H32" i="155"/>
  <c r="H40" i="155"/>
  <c r="H54" i="155"/>
  <c r="H83" i="155"/>
  <c r="H33" i="155"/>
  <c r="H41" i="155"/>
  <c r="H55" i="155"/>
  <c r="H64" i="155"/>
  <c r="H68" i="155"/>
  <c r="H70" i="155"/>
  <c r="H72" i="155"/>
  <c r="H77" i="155"/>
  <c r="H84" i="155"/>
  <c r="H98" i="155"/>
  <c r="H56" i="155"/>
  <c r="H34" i="155"/>
  <c r="H57" i="155"/>
  <c r="H35" i="155"/>
  <c r="H42" i="155"/>
  <c r="H46" i="155"/>
  <c r="H58" i="155"/>
  <c r="H65" i="155"/>
  <c r="H69" i="155"/>
  <c r="H47" i="155"/>
  <c r="H130" i="155"/>
  <c r="H136" i="155"/>
  <c r="H137" i="155"/>
  <c r="H127" i="155"/>
  <c r="H126" i="155"/>
  <c r="H85" i="155"/>
  <c r="H92" i="155"/>
  <c r="H120" i="155"/>
  <c r="H121" i="155"/>
  <c r="H13" i="155"/>
  <c r="H128" i="155"/>
  <c r="H142" i="155"/>
  <c r="H138" i="155"/>
  <c r="H14" i="155"/>
  <c r="H135" i="155"/>
  <c r="H119" i="155"/>
  <c r="H125" i="155"/>
  <c r="H123" i="155"/>
  <c r="H133" i="155"/>
  <c r="H131" i="155"/>
  <c r="H15" i="155"/>
  <c r="H141" i="155"/>
  <c r="H16" i="155"/>
  <c r="H17" i="155"/>
  <c r="H143" i="155"/>
  <c r="H18" i="155"/>
  <c r="H139" i="155"/>
  <c r="H134" i="155"/>
  <c r="H144" i="155"/>
  <c r="H132" i="155"/>
  <c r="H140" i="155"/>
  <c r="H99" i="155"/>
  <c r="H19" i="155"/>
  <c r="H90" i="155"/>
  <c r="H109" i="155"/>
  <c r="H145" i="155"/>
  <c r="H20" i="155"/>
  <c r="H21" i="155"/>
  <c r="H122" i="155"/>
  <c r="H22" i="155"/>
  <c r="H106" i="155"/>
  <c r="I106" i="155" s="1"/>
  <c r="H102" i="155"/>
  <c r="I102" i="155" s="1"/>
  <c r="L102" i="155" s="1"/>
  <c r="H37" i="155"/>
  <c r="I37" i="155" s="1"/>
  <c r="L37" i="155" s="1"/>
  <c r="H110" i="155"/>
  <c r="I110" i="155" s="1"/>
  <c r="L110" i="155" s="1"/>
  <c r="H11" i="155"/>
  <c r="K106" i="155"/>
  <c r="M37" i="155"/>
  <c r="M102" i="155"/>
  <c r="M106" i="155"/>
  <c r="D110" i="155"/>
  <c r="B110" i="155"/>
  <c r="L106" i="155" l="1"/>
  <c r="P1" i="155"/>
  <c r="AE3" i="12"/>
  <c r="J124" i="155"/>
  <c r="I36" i="155"/>
  <c r="L36" i="155" s="1"/>
  <c r="J129" i="155"/>
  <c r="J71" i="155"/>
  <c r="AD87" i="155"/>
  <c r="AD71" i="155"/>
  <c r="AD124" i="155"/>
  <c r="J25" i="155"/>
  <c r="AD129" i="155"/>
  <c r="AD25" i="155"/>
  <c r="J87" i="155"/>
  <c r="AD36" i="155"/>
  <c r="J106" i="155"/>
  <c r="J110" i="155"/>
  <c r="J37" i="155"/>
  <c r="J102" i="155"/>
  <c r="D106" i="155"/>
  <c r="B106" i="155"/>
  <c r="B102" i="155"/>
  <c r="B37" i="155"/>
  <c r="M44" i="155"/>
  <c r="M63" i="155"/>
  <c r="M90" i="155"/>
  <c r="M1279" i="12"/>
  <c r="P3" i="12"/>
  <c r="V3" i="12"/>
  <c r="W3" i="12"/>
  <c r="Y3" i="12"/>
  <c r="Z3" i="12"/>
  <c r="AC3" i="12"/>
  <c r="M1166" i="12"/>
  <c r="M1174" i="12"/>
  <c r="M1182" i="12"/>
  <c r="M1190" i="12"/>
  <c r="M1198" i="12"/>
  <c r="M1206" i="12"/>
  <c r="N3" i="12"/>
  <c r="K162" i="12"/>
  <c r="L162" i="12" s="1"/>
  <c r="K84" i="12"/>
  <c r="L84" i="12" s="1"/>
  <c r="K85" i="12"/>
  <c r="L85" i="12" s="1"/>
  <c r="K163" i="12"/>
  <c r="L163" i="12" s="1"/>
  <c r="K164" i="12"/>
  <c r="L164" i="12" s="1"/>
  <c r="K165" i="12"/>
  <c r="L165" i="12" s="1"/>
  <c r="K166" i="12"/>
  <c r="L166" i="12" s="1"/>
  <c r="K167" i="12"/>
  <c r="L167" i="12" s="1"/>
  <c r="K168" i="12"/>
  <c r="L168" i="12" s="1"/>
  <c r="K169" i="12"/>
  <c r="L169" i="12" s="1"/>
  <c r="K21" i="12"/>
  <c r="K170" i="12"/>
  <c r="L170" i="12" s="1"/>
  <c r="K86" i="12"/>
  <c r="L86" i="12" s="1"/>
  <c r="K87" i="12"/>
  <c r="L87" i="12" s="1"/>
  <c r="K88" i="12"/>
  <c r="L88" i="12" s="1"/>
  <c r="K171" i="12"/>
  <c r="L171" i="12" s="1"/>
  <c r="K172" i="12"/>
  <c r="L172" i="12" s="1"/>
  <c r="K173" i="12"/>
  <c r="L173" i="12" s="1"/>
  <c r="K174" i="12"/>
  <c r="L174" i="12" s="1"/>
  <c r="K175" i="12"/>
  <c r="L175" i="12" s="1"/>
  <c r="K176" i="12"/>
  <c r="L176" i="12" s="1"/>
  <c r="K177" i="12"/>
  <c r="L177" i="12" s="1"/>
  <c r="K22" i="12"/>
  <c r="L22" i="12" s="1"/>
  <c r="K178" i="12"/>
  <c r="L178" i="12" s="1"/>
  <c r="K89" i="12"/>
  <c r="L89" i="12" s="1"/>
  <c r="K90" i="12"/>
  <c r="L90" i="12" s="1"/>
  <c r="K179" i="12"/>
  <c r="L179" i="12" s="1"/>
  <c r="K180" i="12"/>
  <c r="L180" i="12" s="1"/>
  <c r="K181" i="12"/>
  <c r="L181" i="12" s="1"/>
  <c r="K182" i="12"/>
  <c r="L182" i="12" s="1"/>
  <c r="K183" i="12"/>
  <c r="L183" i="12" s="1"/>
  <c r="K184" i="12"/>
  <c r="L184" i="12" s="1"/>
  <c r="K185" i="12"/>
  <c r="L185" i="12" s="1"/>
  <c r="K186" i="12"/>
  <c r="L186" i="12" s="1"/>
  <c r="K187" i="12"/>
  <c r="L187" i="12" s="1"/>
  <c r="K23" i="12"/>
  <c r="K24" i="12"/>
  <c r="L24" i="12" s="1"/>
  <c r="K188" i="12"/>
  <c r="L188" i="12" s="1"/>
  <c r="K25" i="12"/>
  <c r="L25" i="12" s="1"/>
  <c r="K26" i="12"/>
  <c r="L26" i="12" s="1"/>
  <c r="K189" i="12"/>
  <c r="L189" i="12" s="1"/>
  <c r="K91" i="12"/>
  <c r="L91" i="12" s="1"/>
  <c r="K92" i="12"/>
  <c r="L92" i="12" s="1"/>
  <c r="K93" i="12"/>
  <c r="L93" i="12" s="1"/>
  <c r="K94" i="12"/>
  <c r="L94" i="12" s="1"/>
  <c r="K190" i="12"/>
  <c r="L190" i="12" s="1"/>
  <c r="K191" i="12"/>
  <c r="L191" i="12" s="1"/>
  <c r="K192" i="12"/>
  <c r="L192" i="12" s="1"/>
  <c r="K95" i="12"/>
  <c r="L95" i="12" s="1"/>
  <c r="K193" i="12"/>
  <c r="L193" i="12" s="1"/>
  <c r="K194" i="12"/>
  <c r="L194" i="12" s="1"/>
  <c r="K195" i="12"/>
  <c r="L195" i="12" s="1"/>
  <c r="K196" i="12"/>
  <c r="L196" i="12" s="1"/>
  <c r="K197" i="12"/>
  <c r="L197" i="12" s="1"/>
  <c r="K27" i="12"/>
  <c r="K198" i="12"/>
  <c r="L198" i="12" s="1"/>
  <c r="K199" i="12"/>
  <c r="L199" i="12" s="1"/>
  <c r="K200" i="12"/>
  <c r="L200" i="12" s="1"/>
  <c r="K201" i="12"/>
  <c r="L201" i="12" s="1"/>
  <c r="K28" i="12"/>
  <c r="L28" i="12" s="1"/>
  <c r="K29" i="12"/>
  <c r="L29" i="12" s="1"/>
  <c r="K30" i="12"/>
  <c r="L30" i="12" s="1"/>
  <c r="K31" i="12"/>
  <c r="L31" i="12" s="1"/>
  <c r="K32" i="12"/>
  <c r="L32" i="12" s="1"/>
  <c r="K33" i="12"/>
  <c r="L33" i="12" s="1"/>
  <c r="K34" i="12"/>
  <c r="L34" i="12" s="1"/>
  <c r="K35" i="12"/>
  <c r="L35" i="12" s="1"/>
  <c r="K36" i="12"/>
  <c r="L36" i="12" s="1"/>
  <c r="K37" i="12"/>
  <c r="L37" i="12" s="1"/>
  <c r="K38" i="12"/>
  <c r="L38" i="12" s="1"/>
  <c r="K202" i="12"/>
  <c r="K96" i="12"/>
  <c r="L96" i="12" s="1"/>
  <c r="K97" i="12"/>
  <c r="L97" i="12" s="1"/>
  <c r="K98" i="12"/>
  <c r="L98" i="12" s="1"/>
  <c r="K203" i="12"/>
  <c r="L203" i="12" s="1"/>
  <c r="K204" i="12"/>
  <c r="L204" i="12" s="1"/>
  <c r="K205" i="12"/>
  <c r="L205" i="12" s="1"/>
  <c r="K206" i="12"/>
  <c r="L206" i="12" s="1"/>
  <c r="K207" i="12"/>
  <c r="L207" i="12" s="1"/>
  <c r="K208" i="12"/>
  <c r="L208" i="12" s="1"/>
  <c r="K209" i="12"/>
  <c r="L209" i="12" s="1"/>
  <c r="K210" i="12"/>
  <c r="L210" i="12" s="1"/>
  <c r="K211" i="12"/>
  <c r="L211" i="12" s="1"/>
  <c r="K212" i="12"/>
  <c r="L212" i="12" s="1"/>
  <c r="K39" i="12"/>
  <c r="L39" i="12" s="1"/>
  <c r="K40" i="12"/>
  <c r="L40" i="12" s="1"/>
  <c r="K213" i="12"/>
  <c r="L213" i="12" s="1"/>
  <c r="K99" i="12"/>
  <c r="L99" i="12" s="1"/>
  <c r="K214" i="12"/>
  <c r="L214" i="12" s="1"/>
  <c r="K215" i="12"/>
  <c r="L215" i="12" s="1"/>
  <c r="K216" i="12"/>
  <c r="L216" i="12" s="1"/>
  <c r="K217" i="12"/>
  <c r="L217" i="12" s="1"/>
  <c r="K218" i="12"/>
  <c r="L218" i="12" s="1"/>
  <c r="K219" i="12"/>
  <c r="L219" i="12" s="1"/>
  <c r="K220" i="12"/>
  <c r="L220" i="12" s="1"/>
  <c r="K41" i="12"/>
  <c r="K42" i="12"/>
  <c r="K221" i="12"/>
  <c r="L221" i="12" s="1"/>
  <c r="K222" i="12"/>
  <c r="L222" i="12" s="1"/>
  <c r="K223" i="12"/>
  <c r="L223" i="12" s="1"/>
  <c r="K224" i="12"/>
  <c r="L224" i="12" s="1"/>
  <c r="K225" i="12"/>
  <c r="L225" i="12" s="1"/>
  <c r="K226" i="12"/>
  <c r="L226" i="12" s="1"/>
  <c r="K227" i="12"/>
  <c r="L227" i="12" s="1"/>
  <c r="K228" i="12"/>
  <c r="L228" i="12" s="1"/>
  <c r="K229" i="12"/>
  <c r="L229" i="12" s="1"/>
  <c r="K43" i="12"/>
  <c r="L43" i="12" s="1"/>
  <c r="K230" i="12"/>
  <c r="L230" i="12" s="1"/>
  <c r="K231" i="12"/>
  <c r="L231" i="12" s="1"/>
  <c r="K232" i="12"/>
  <c r="L232" i="12" s="1"/>
  <c r="K233" i="12"/>
  <c r="L233" i="12" s="1"/>
  <c r="K234" i="12"/>
  <c r="L234" i="12" s="1"/>
  <c r="K235" i="12"/>
  <c r="L235" i="12" s="1"/>
  <c r="K236" i="12"/>
  <c r="L236" i="12" s="1"/>
  <c r="K237" i="12"/>
  <c r="L237" i="12" s="1"/>
  <c r="K44" i="12"/>
  <c r="K238" i="12"/>
  <c r="L238" i="12" s="1"/>
  <c r="K100" i="12"/>
  <c r="L100" i="12" s="1"/>
  <c r="K101" i="12"/>
  <c r="L101" i="12" s="1"/>
  <c r="K102" i="12"/>
  <c r="L102" i="12" s="1"/>
  <c r="K239" i="12"/>
  <c r="L239" i="12" s="1"/>
  <c r="K240" i="12"/>
  <c r="L240" i="12" s="1"/>
  <c r="K241" i="12"/>
  <c r="L241" i="12" s="1"/>
  <c r="K242" i="12"/>
  <c r="L242" i="12" s="1"/>
  <c r="K243" i="12"/>
  <c r="L243" i="12" s="1"/>
  <c r="K244" i="12"/>
  <c r="L244" i="12" s="1"/>
  <c r="K245" i="12"/>
  <c r="L245" i="12" s="1"/>
  <c r="K246" i="12"/>
  <c r="L246" i="12" s="1"/>
  <c r="K45" i="12"/>
  <c r="K247" i="12"/>
  <c r="L247" i="12" s="1"/>
  <c r="K103" i="12"/>
  <c r="L103" i="12" s="1"/>
  <c r="K104" i="12"/>
  <c r="L104" i="12" s="1"/>
  <c r="K248" i="12"/>
  <c r="L248" i="12" s="1"/>
  <c r="K249" i="12"/>
  <c r="L249" i="12" s="1"/>
  <c r="K250" i="12"/>
  <c r="L250" i="12" s="1"/>
  <c r="K251" i="12"/>
  <c r="L251" i="12" s="1"/>
  <c r="K252" i="12"/>
  <c r="L252" i="12" s="1"/>
  <c r="K253" i="12"/>
  <c r="L253" i="12" s="1"/>
  <c r="K254" i="12"/>
  <c r="L254" i="12" s="1"/>
  <c r="K46" i="12"/>
  <c r="K255" i="12"/>
  <c r="L255" i="12" s="1"/>
  <c r="K105" i="12"/>
  <c r="L105" i="12" s="1"/>
  <c r="K106" i="12"/>
  <c r="L106" i="12" s="1"/>
  <c r="K256" i="12"/>
  <c r="L256" i="12" s="1"/>
  <c r="K257" i="12"/>
  <c r="L257" i="12" s="1"/>
  <c r="K258" i="12"/>
  <c r="L258" i="12" s="1"/>
  <c r="K259" i="12"/>
  <c r="L259" i="12" s="1"/>
  <c r="K260" i="12"/>
  <c r="L260" i="12" s="1"/>
  <c r="K47" i="12"/>
  <c r="K107" i="12"/>
  <c r="L107" i="12" s="1"/>
  <c r="K108" i="12"/>
  <c r="L108" i="12" s="1"/>
  <c r="K48" i="12"/>
  <c r="K49" i="12"/>
  <c r="L49" i="12" s="1"/>
  <c r="K109" i="12"/>
  <c r="L109" i="12" s="1"/>
  <c r="K110" i="12"/>
  <c r="L110" i="12" s="1"/>
  <c r="K50" i="12"/>
  <c r="L50" i="12" s="1"/>
  <c r="K51" i="12"/>
  <c r="L51" i="12" s="1"/>
  <c r="M280" i="12"/>
  <c r="K111" i="12"/>
  <c r="L111" i="12" s="1"/>
  <c r="K112" i="12"/>
  <c r="L112" i="12" s="1"/>
  <c r="K113" i="12"/>
  <c r="L113" i="12" s="1"/>
  <c r="K52" i="12"/>
  <c r="K53" i="12"/>
  <c r="L53" i="12" s="1"/>
  <c r="K114" i="12"/>
  <c r="L114" i="12" s="1"/>
  <c r="K115" i="12"/>
  <c r="L115" i="12" s="1"/>
  <c r="K116" i="12"/>
  <c r="L116" i="12" s="1"/>
  <c r="K54" i="12"/>
  <c r="K55" i="12"/>
  <c r="L55" i="12" s="1"/>
  <c r="K117" i="12"/>
  <c r="K118" i="12"/>
  <c r="L118" i="12" s="1"/>
  <c r="K119" i="12"/>
  <c r="L119" i="12" s="1"/>
  <c r="K120" i="12"/>
  <c r="L120" i="12" s="1"/>
  <c r="K56" i="12"/>
  <c r="K57" i="12"/>
  <c r="L57" i="12" s="1"/>
  <c r="K121" i="12"/>
  <c r="K122" i="12"/>
  <c r="L122" i="12" s="1"/>
  <c r="K123" i="12"/>
  <c r="L123" i="12" s="1"/>
  <c r="K124" i="12"/>
  <c r="L124" i="12" s="1"/>
  <c r="K125" i="12"/>
  <c r="L125" i="12" s="1"/>
  <c r="K126" i="12"/>
  <c r="L126" i="12" s="1"/>
  <c r="K58" i="12"/>
  <c r="K59" i="12"/>
  <c r="L59" i="12" s="1"/>
  <c r="K127" i="12"/>
  <c r="L127" i="12" s="1"/>
  <c r="K128" i="12"/>
  <c r="L128" i="12" s="1"/>
  <c r="K129" i="12"/>
  <c r="L129" i="12" s="1"/>
  <c r="K130" i="12"/>
  <c r="L130" i="12" s="1"/>
  <c r="K131" i="12"/>
  <c r="L131" i="12" s="1"/>
  <c r="K132" i="12"/>
  <c r="L132" i="12" s="1"/>
  <c r="K60" i="12"/>
  <c r="K61" i="12"/>
  <c r="L61" i="12" s="1"/>
  <c r="K133" i="12"/>
  <c r="L133" i="12" s="1"/>
  <c r="K134" i="12"/>
  <c r="L134" i="12" s="1"/>
  <c r="K135" i="12"/>
  <c r="L135" i="12" s="1"/>
  <c r="K136" i="12"/>
  <c r="L136" i="12" s="1"/>
  <c r="K62" i="12"/>
  <c r="K63" i="12"/>
  <c r="L63" i="12" s="1"/>
  <c r="K66" i="12"/>
  <c r="K67" i="12"/>
  <c r="L67" i="12" s="1"/>
  <c r="K69" i="12"/>
  <c r="L69" i="12" s="1"/>
  <c r="K70" i="12"/>
  <c r="L70" i="12" s="1"/>
  <c r="K386" i="12"/>
  <c r="L386" i="12" s="1"/>
  <c r="K398" i="12"/>
  <c r="L398" i="12" s="1"/>
  <c r="K403" i="12"/>
  <c r="L403" i="12" s="1"/>
  <c r="M405" i="12"/>
  <c r="K788" i="12"/>
  <c r="L788" i="12" s="1"/>
  <c r="K789" i="12"/>
  <c r="L789" i="12" s="1"/>
  <c r="K1051" i="12"/>
  <c r="L1051" i="12" s="1"/>
  <c r="K1052" i="12"/>
  <c r="L1052" i="12" s="1"/>
  <c r="K1053" i="12"/>
  <c r="L1053" i="12" s="1"/>
  <c r="K1054" i="12"/>
  <c r="L1054" i="12" s="1"/>
  <c r="K1138" i="12"/>
  <c r="L1138" i="12" s="1"/>
  <c r="K1299" i="12"/>
  <c r="L1299" i="12" s="1"/>
  <c r="K1303" i="12"/>
  <c r="L1303" i="12" s="1"/>
  <c r="K1304" i="12"/>
  <c r="L1304" i="12" s="1"/>
  <c r="K1326" i="12"/>
  <c r="L1326" i="12" s="1"/>
  <c r="K1418" i="12"/>
  <c r="L1418" i="12" s="1"/>
  <c r="K1507" i="12"/>
  <c r="L1507" i="12" s="1"/>
  <c r="K149" i="12"/>
  <c r="L149" i="12" s="1"/>
  <c r="K150" i="12"/>
  <c r="L150" i="12" s="1"/>
  <c r="K151" i="12"/>
  <c r="L151" i="12" s="1"/>
  <c r="K152" i="12"/>
  <c r="L152" i="12" s="1"/>
  <c r="K153" i="12"/>
  <c r="L153" i="12" s="1"/>
  <c r="K71" i="12"/>
  <c r="K72" i="12"/>
  <c r="L72" i="12" s="1"/>
  <c r="K73" i="12"/>
  <c r="L73" i="12" s="1"/>
  <c r="K74" i="12"/>
  <c r="L74" i="12" s="1"/>
  <c r="K154" i="12"/>
  <c r="L154" i="12" s="1"/>
  <c r="K155" i="12"/>
  <c r="L155" i="12" s="1"/>
  <c r="K156" i="12"/>
  <c r="L156" i="12" s="1"/>
  <c r="K157" i="12"/>
  <c r="L157" i="12" s="1"/>
  <c r="K75" i="12"/>
  <c r="K76" i="12"/>
  <c r="L76" i="12" s="1"/>
  <c r="K77" i="12"/>
  <c r="L77" i="12" s="1"/>
  <c r="K78" i="12"/>
  <c r="L78" i="12" s="1"/>
  <c r="K158" i="12"/>
  <c r="L158" i="12" s="1"/>
  <c r="K159" i="12"/>
  <c r="L159" i="12" s="1"/>
  <c r="K160" i="12"/>
  <c r="L160" i="12" s="1"/>
  <c r="K161" i="12"/>
  <c r="L161" i="12" s="1"/>
  <c r="K79" i="12"/>
  <c r="K80" i="12"/>
  <c r="L80" i="12" s="1"/>
  <c r="K81" i="12"/>
  <c r="L81" i="12" s="1"/>
  <c r="K82" i="12"/>
  <c r="L82" i="12" s="1"/>
  <c r="K5" i="12"/>
  <c r="K6" i="12"/>
  <c r="L6" i="12" s="1"/>
  <c r="K7" i="12"/>
  <c r="L7" i="12" s="1"/>
  <c r="K19" i="12"/>
  <c r="L19" i="12" s="1"/>
  <c r="K83" i="12"/>
  <c r="L83" i="12" s="1"/>
  <c r="K20" i="12"/>
  <c r="L20" i="12" s="1"/>
  <c r="G8" i="312"/>
  <c r="I8" i="312" s="1"/>
  <c r="G9" i="312"/>
  <c r="I9" i="312" s="1"/>
  <c r="G10" i="312"/>
  <c r="I10" i="312" s="1"/>
  <c r="E64" i="361" l="1"/>
  <c r="E66" i="361"/>
  <c r="E63" i="361"/>
  <c r="E65" i="361"/>
  <c r="E62" i="361"/>
  <c r="L54" i="12"/>
  <c r="F66" i="360"/>
  <c r="F65" i="360"/>
  <c r="F64" i="360"/>
  <c r="F62" i="360"/>
  <c r="F63" i="360"/>
  <c r="C66" i="360"/>
  <c r="C65" i="360"/>
  <c r="C62" i="360"/>
  <c r="C63" i="360"/>
  <c r="C64" i="360"/>
  <c r="D64" i="361"/>
  <c r="D66" i="361"/>
  <c r="D63" i="361"/>
  <c r="D65" i="361"/>
  <c r="D62" i="361"/>
  <c r="L121" i="12"/>
  <c r="H64" i="360"/>
  <c r="H65" i="360"/>
  <c r="H66" i="360"/>
  <c r="H62" i="360"/>
  <c r="H63" i="360"/>
  <c r="L60" i="12"/>
  <c r="D62" i="360"/>
  <c r="D63" i="360"/>
  <c r="D64" i="360"/>
  <c r="D65" i="360"/>
  <c r="D66" i="360"/>
  <c r="C64" i="361"/>
  <c r="C66" i="361"/>
  <c r="C65" i="361"/>
  <c r="C62" i="361"/>
  <c r="L52" i="12"/>
  <c r="E63" i="360"/>
  <c r="E64" i="360"/>
  <c r="E65" i="360"/>
  <c r="E66" i="360"/>
  <c r="E62" i="360"/>
  <c r="L75" i="12"/>
  <c r="F66" i="359"/>
  <c r="F65" i="359"/>
  <c r="F63" i="359"/>
  <c r="F64" i="359"/>
  <c r="F62" i="359"/>
  <c r="L66" i="12"/>
  <c r="C63" i="359"/>
  <c r="C66" i="359"/>
  <c r="C64" i="359"/>
  <c r="C65" i="359"/>
  <c r="C62" i="359"/>
  <c r="L56" i="12"/>
  <c r="I66" i="360"/>
  <c r="I65" i="360"/>
  <c r="I64" i="360"/>
  <c r="I63" i="360"/>
  <c r="I62" i="360"/>
  <c r="L48" i="12"/>
  <c r="I64" i="358"/>
  <c r="I65" i="358"/>
  <c r="I66" i="358"/>
  <c r="I63" i="358"/>
  <c r="I62" i="358"/>
  <c r="L46" i="12"/>
  <c r="J65" i="358"/>
  <c r="J66" i="358"/>
  <c r="J62" i="358"/>
  <c r="J64" i="358"/>
  <c r="J63" i="358"/>
  <c r="L45" i="12"/>
  <c r="G66" i="358"/>
  <c r="G65" i="358"/>
  <c r="G64" i="358"/>
  <c r="G63" i="358"/>
  <c r="G62" i="358"/>
  <c r="L71" i="12"/>
  <c r="G65" i="359"/>
  <c r="G66" i="359"/>
  <c r="G63" i="359"/>
  <c r="G64" i="359"/>
  <c r="G62" i="359"/>
  <c r="L62" i="12"/>
  <c r="L65" i="360"/>
  <c r="L66" i="360"/>
  <c r="L64" i="360"/>
  <c r="L62" i="360"/>
  <c r="L63" i="360"/>
  <c r="L47" i="12"/>
  <c r="F66" i="358"/>
  <c r="F63" i="358"/>
  <c r="F65" i="358"/>
  <c r="F64" i="358"/>
  <c r="F62" i="358"/>
  <c r="L44" i="12"/>
  <c r="E66" i="358"/>
  <c r="E62" i="358"/>
  <c r="E65" i="358"/>
  <c r="E63" i="358"/>
  <c r="E64" i="358"/>
  <c r="L79" i="12"/>
  <c r="N65" i="360"/>
  <c r="N64" i="360"/>
  <c r="N63" i="360"/>
  <c r="N66" i="360"/>
  <c r="N62" i="360"/>
  <c r="L58" i="12"/>
  <c r="G65" i="360"/>
  <c r="G66" i="360"/>
  <c r="G62" i="360"/>
  <c r="G64" i="360"/>
  <c r="G63" i="360"/>
  <c r="L117" i="12"/>
  <c r="J65" i="360"/>
  <c r="J66" i="360"/>
  <c r="J64" i="360"/>
  <c r="J62" i="360"/>
  <c r="J63" i="360"/>
  <c r="C64" i="358"/>
  <c r="C65" i="358"/>
  <c r="C66" i="358"/>
  <c r="C63" i="358"/>
  <c r="C62" i="358"/>
  <c r="L41" i="12"/>
  <c r="G65" i="343"/>
  <c r="G64" i="343"/>
  <c r="G66" i="343"/>
  <c r="G62" i="343"/>
  <c r="G63" i="343"/>
  <c r="F64" i="343"/>
  <c r="F65" i="343"/>
  <c r="F66" i="343"/>
  <c r="F62" i="343"/>
  <c r="F63" i="343"/>
  <c r="L23" i="12"/>
  <c r="D62" i="343"/>
  <c r="D64" i="343"/>
  <c r="D65" i="343"/>
  <c r="D63" i="343"/>
  <c r="D66" i="343"/>
  <c r="L21" i="12"/>
  <c r="J66" i="343"/>
  <c r="J62" i="343"/>
  <c r="J63" i="343"/>
  <c r="J65" i="343"/>
  <c r="J64" i="343"/>
  <c r="K66" i="343"/>
  <c r="K62" i="343"/>
  <c r="K63" i="343"/>
  <c r="K64" i="343"/>
  <c r="K65" i="343"/>
  <c r="L27" i="12"/>
  <c r="C63" i="343"/>
  <c r="C64" i="343"/>
  <c r="C65" i="343"/>
  <c r="C62" i="343"/>
  <c r="C66" i="343"/>
  <c r="M202" i="12"/>
  <c r="L202" i="12"/>
  <c r="L42" i="12"/>
  <c r="J45" i="343"/>
  <c r="J43" i="343"/>
  <c r="J21" i="343"/>
  <c r="J20" i="343"/>
  <c r="I45" i="343"/>
  <c r="I41" i="343"/>
  <c r="I37" i="343"/>
  <c r="I20" i="343"/>
  <c r="I17" i="343"/>
  <c r="I21" i="343"/>
  <c r="I19" i="343"/>
  <c r="I7" i="312"/>
  <c r="I11" i="312" s="1"/>
  <c r="G11" i="312"/>
  <c r="C45" i="360"/>
  <c r="C43" i="360"/>
  <c r="C21" i="360"/>
  <c r="C20" i="360"/>
  <c r="J45" i="360"/>
  <c r="J43" i="360"/>
  <c r="J41" i="360"/>
  <c r="J21" i="360"/>
  <c r="J20" i="360"/>
  <c r="I21" i="360"/>
  <c r="I20" i="360"/>
  <c r="I45" i="360"/>
  <c r="G20" i="358"/>
  <c r="G21" i="358"/>
  <c r="G43" i="358"/>
  <c r="G45" i="358"/>
  <c r="N45" i="360"/>
  <c r="N21" i="360"/>
  <c r="N20" i="360"/>
  <c r="D45" i="361"/>
  <c r="D37" i="361"/>
  <c r="D18" i="361"/>
  <c r="D21" i="361"/>
  <c r="D17" i="361"/>
  <c r="D39" i="361"/>
  <c r="E45" i="360"/>
  <c r="E21" i="360"/>
  <c r="E20" i="360"/>
  <c r="I20" i="358"/>
  <c r="I43" i="358"/>
  <c r="I21" i="358"/>
  <c r="I45" i="358"/>
  <c r="F20" i="358"/>
  <c r="F43" i="358"/>
  <c r="F21" i="358"/>
  <c r="F45" i="358"/>
  <c r="G45" i="360"/>
  <c r="G43" i="360"/>
  <c r="G21" i="360"/>
  <c r="G20" i="360"/>
  <c r="F45" i="360"/>
  <c r="F21" i="360"/>
  <c r="F20" i="360"/>
  <c r="K45" i="360"/>
  <c r="K43" i="360"/>
  <c r="K37" i="360"/>
  <c r="K21" i="360"/>
  <c r="K20" i="360"/>
  <c r="C45" i="358"/>
  <c r="C20" i="358"/>
  <c r="C43" i="358"/>
  <c r="C21" i="358"/>
  <c r="C45" i="361"/>
  <c r="C37" i="361"/>
  <c r="C21" i="361"/>
  <c r="C17" i="361"/>
  <c r="F20" i="359"/>
  <c r="F21" i="359"/>
  <c r="F45" i="359"/>
  <c r="H21" i="360"/>
  <c r="H20" i="360"/>
  <c r="H45" i="360"/>
  <c r="H43" i="360"/>
  <c r="E20" i="358"/>
  <c r="E43" i="358"/>
  <c r="E21" i="358"/>
  <c r="E45" i="358"/>
  <c r="E19" i="359"/>
  <c r="E21" i="359"/>
  <c r="E45" i="359"/>
  <c r="D19" i="359"/>
  <c r="D17" i="359"/>
  <c r="D20" i="359"/>
  <c r="D37" i="359"/>
  <c r="D43" i="359"/>
  <c r="D18" i="359"/>
  <c r="D39" i="359"/>
  <c r="D41" i="359"/>
  <c r="D45" i="358"/>
  <c r="D37" i="358"/>
  <c r="D19" i="358"/>
  <c r="D41" i="358"/>
  <c r="D43" i="358"/>
  <c r="D21" i="358"/>
  <c r="D17" i="358"/>
  <c r="D20" i="358"/>
  <c r="J20" i="358"/>
  <c r="J43" i="358"/>
  <c r="J21" i="358"/>
  <c r="J45" i="358"/>
  <c r="E45" i="361"/>
  <c r="E37" i="361"/>
  <c r="E18" i="361"/>
  <c r="E21" i="361"/>
  <c r="E17" i="361"/>
  <c r="E39" i="361"/>
  <c r="G20" i="359"/>
  <c r="G43" i="359"/>
  <c r="G21" i="359"/>
  <c r="G45" i="359"/>
  <c r="D45" i="360"/>
  <c r="D21" i="360"/>
  <c r="D20" i="360"/>
  <c r="C21" i="359"/>
  <c r="C45" i="359"/>
  <c r="C20" i="359"/>
  <c r="L45" i="360"/>
  <c r="L43" i="360"/>
  <c r="L21" i="360"/>
  <c r="L20" i="360"/>
  <c r="H41" i="358"/>
  <c r="H43" i="358"/>
  <c r="H21" i="358"/>
  <c r="H17" i="358"/>
  <c r="H45" i="358"/>
  <c r="H20" i="358"/>
  <c r="H19" i="358"/>
  <c r="K20" i="343"/>
  <c r="K45" i="343"/>
  <c r="K21" i="343"/>
  <c r="C20" i="343"/>
  <c r="D45" i="343"/>
  <c r="D43" i="343"/>
  <c r="D20" i="343"/>
  <c r="D21" i="343"/>
  <c r="G21" i="343"/>
  <c r="G20" i="343"/>
  <c r="G45" i="343"/>
  <c r="G43" i="343"/>
  <c r="F20" i="343"/>
  <c r="F21" i="343"/>
  <c r="F45" i="343"/>
  <c r="F43" i="343"/>
  <c r="E45" i="343"/>
  <c r="E43" i="343"/>
  <c r="E41" i="343"/>
  <c r="E37" i="343"/>
  <c r="E17" i="343"/>
  <c r="E19" i="343"/>
  <c r="E21" i="343"/>
  <c r="E20" i="343"/>
  <c r="AD138" i="155"/>
  <c r="AD60" i="155"/>
  <c r="AD136" i="155"/>
  <c r="AD41" i="155"/>
  <c r="AD144" i="155"/>
  <c r="AD123" i="155"/>
  <c r="AD13" i="155"/>
  <c r="AD31" i="155"/>
  <c r="AD119" i="155"/>
  <c r="AD83" i="155"/>
  <c r="AD18" i="155"/>
  <c r="AD14" i="155"/>
  <c r="AD101" i="155"/>
  <c r="AD74" i="155"/>
  <c r="AD81" i="155"/>
  <c r="AD122" i="155"/>
  <c r="AD44" i="155"/>
  <c r="AD47" i="155"/>
  <c r="AD100" i="155"/>
  <c r="AD69" i="155"/>
  <c r="AD121" i="155"/>
  <c r="AD78" i="155"/>
  <c r="AD55" i="155"/>
  <c r="AD140" i="155"/>
  <c r="AD63" i="155"/>
  <c r="AD131" i="155"/>
  <c r="AD65" i="155"/>
  <c r="AD43" i="155"/>
  <c r="AD98" i="155"/>
  <c r="AD12" i="155"/>
  <c r="AD84" i="155"/>
  <c r="AD26" i="155"/>
  <c r="AD35" i="155"/>
  <c r="AD22" i="155"/>
  <c r="AD127" i="155"/>
  <c r="AD134" i="155"/>
  <c r="AD7" i="155"/>
  <c r="AD70" i="155"/>
  <c r="AD99" i="155"/>
  <c r="AD27" i="155"/>
  <c r="AD50" i="155"/>
  <c r="AD135" i="155"/>
  <c r="AD29" i="155"/>
  <c r="AD120" i="155"/>
  <c r="AD59" i="155"/>
  <c r="AD46" i="155"/>
  <c r="AD85" i="155"/>
  <c r="AD34" i="155"/>
  <c r="AD141" i="155"/>
  <c r="AD9" i="155"/>
  <c r="AD33" i="155"/>
  <c r="AD73" i="155"/>
  <c r="AD56" i="155"/>
  <c r="AD20" i="155"/>
  <c r="AD39" i="155"/>
  <c r="AD125" i="155"/>
  <c r="AD10" i="155"/>
  <c r="AD77" i="155"/>
  <c r="AD54" i="155"/>
  <c r="AD143" i="155"/>
  <c r="AD45" i="155"/>
  <c r="AD32" i="155"/>
  <c r="AD6" i="155"/>
  <c r="AD68" i="155"/>
  <c r="AD90" i="155"/>
  <c r="AD8" i="155"/>
  <c r="AD21" i="155"/>
  <c r="AD139" i="155"/>
  <c r="AD28" i="155"/>
  <c r="AD126" i="155"/>
  <c r="AD72" i="155"/>
  <c r="AD48" i="155"/>
  <c r="AD110" i="155"/>
  <c r="AD67" i="155"/>
  <c r="AD103" i="155"/>
  <c r="AD92" i="155"/>
  <c r="AD42" i="155"/>
  <c r="AD16" i="155"/>
  <c r="AD137" i="155"/>
  <c r="AD142" i="155"/>
  <c r="AD53" i="155"/>
  <c r="AD133" i="155"/>
  <c r="AD106" i="155"/>
  <c r="AD128" i="155"/>
  <c r="AD24" i="155"/>
  <c r="AD97" i="155"/>
  <c r="AD19" i="155"/>
  <c r="AD91" i="155"/>
  <c r="AD130" i="155"/>
  <c r="AD40" i="155"/>
  <c r="AD17" i="155"/>
  <c r="AD30" i="155"/>
  <c r="AD79" i="155"/>
  <c r="AD57" i="155"/>
  <c r="AD5" i="155"/>
  <c r="AD64" i="155"/>
  <c r="AD82" i="155"/>
  <c r="AD15" i="155"/>
  <c r="AD23" i="155"/>
  <c r="AD132" i="155"/>
  <c r="AD49" i="155"/>
  <c r="AD109" i="155"/>
  <c r="AD58" i="155"/>
  <c r="R3" i="155"/>
  <c r="Q3" i="155"/>
  <c r="S3" i="155"/>
  <c r="M1284" i="12"/>
  <c r="M1283" i="12"/>
  <c r="M390" i="12"/>
  <c r="M1287" i="12"/>
  <c r="M1296" i="12"/>
  <c r="M1133" i="12"/>
  <c r="M1307" i="12"/>
  <c r="M1298" i="12"/>
  <c r="M1294" i="12"/>
  <c r="M1281" i="12"/>
  <c r="M1286" i="12"/>
  <c r="M356" i="12"/>
  <c r="M1289" i="12"/>
  <c r="M1293" i="12"/>
  <c r="M1292" i="12"/>
  <c r="M1288" i="12"/>
  <c r="M1305" i="12"/>
  <c r="M1278" i="12"/>
  <c r="M1463" i="12"/>
  <c r="M1291" i="12"/>
  <c r="M807" i="12"/>
  <c r="M1295" i="12"/>
  <c r="M1280" i="12"/>
  <c r="M1306" i="12"/>
  <c r="M1285" i="12"/>
  <c r="M1277" i="12"/>
  <c r="M1455" i="12"/>
  <c r="M1297" i="12"/>
  <c r="M1290" i="12"/>
  <c r="M1282" i="12"/>
  <c r="M1230" i="12"/>
  <c r="M1222" i="12"/>
  <c r="M1214" i="12"/>
  <c r="M1245" i="12"/>
  <c r="M1238" i="12"/>
  <c r="M1226" i="12"/>
  <c r="M1218" i="12"/>
  <c r="M1210" i="12"/>
  <c r="M1202" i="12"/>
  <c r="M1194" i="12"/>
  <c r="M1186" i="12"/>
  <c r="M1178" i="12"/>
  <c r="M1170" i="12"/>
  <c r="M1265" i="12"/>
  <c r="M401" i="12"/>
  <c r="M367" i="12"/>
  <c r="M1244" i="12"/>
  <c r="M1237" i="12"/>
  <c r="M1229" i="12"/>
  <c r="M1221" i="12"/>
  <c r="M1213" i="12"/>
  <c r="M1205" i="12"/>
  <c r="M1197" i="12"/>
  <c r="M1189" i="12"/>
  <c r="M1181" i="12"/>
  <c r="M1173" i="12"/>
  <c r="M1165" i="12"/>
  <c r="M1159" i="12"/>
  <c r="M1156" i="12"/>
  <c r="M1269" i="12"/>
  <c r="M360" i="12"/>
  <c r="M1241" i="12"/>
  <c r="M1234" i="12"/>
  <c r="M1270" i="12"/>
  <c r="M1258" i="12"/>
  <c r="M1276" i="12"/>
  <c r="M1262" i="12"/>
  <c r="M361" i="12"/>
  <c r="M1266" i="12"/>
  <c r="M1261" i="12"/>
  <c r="M1272" i="12"/>
  <c r="M395" i="12"/>
  <c r="M1242" i="12"/>
  <c r="M1235" i="12"/>
  <c r="M1227" i="12"/>
  <c r="M1219" i="12"/>
  <c r="M1211" i="12"/>
  <c r="M1203" i="12"/>
  <c r="M1195" i="12"/>
  <c r="M1187" i="12"/>
  <c r="M1179" i="12"/>
  <c r="M1171" i="12"/>
  <c r="M1157" i="12"/>
  <c r="M1275" i="12"/>
  <c r="M391" i="12"/>
  <c r="M379" i="12"/>
  <c r="M1163" i="12"/>
  <c r="M1271" i="12"/>
  <c r="M388" i="12"/>
  <c r="M1162" i="12"/>
  <c r="M1263" i="12"/>
  <c r="M354" i="12"/>
  <c r="M1233" i="12"/>
  <c r="M1225" i="12"/>
  <c r="M1217" i="12"/>
  <c r="M1209" i="12"/>
  <c r="M1201" i="12"/>
  <c r="M1193" i="12"/>
  <c r="M1185" i="12"/>
  <c r="M1177" i="12"/>
  <c r="M1169" i="12"/>
  <c r="M1158" i="12"/>
  <c r="M1274" i="12"/>
  <c r="M1268" i="12"/>
  <c r="M1260" i="12"/>
  <c r="M385" i="12"/>
  <c r="M1247" i="12"/>
  <c r="M1240" i="12"/>
  <c r="M1232" i="12"/>
  <c r="M1224" i="12"/>
  <c r="M1216" i="12"/>
  <c r="M1208" i="12"/>
  <c r="M1200" i="12"/>
  <c r="M1192" i="12"/>
  <c r="M1184" i="12"/>
  <c r="M1176" i="12"/>
  <c r="M1168" i="12"/>
  <c r="M1161" i="12"/>
  <c r="M1155" i="12"/>
  <c r="M1273" i="12"/>
  <c r="M1267" i="12"/>
  <c r="M1259" i="12"/>
  <c r="M384" i="12"/>
  <c r="M1246" i="12"/>
  <c r="M1239" i="12"/>
  <c r="M1231" i="12"/>
  <c r="M1223" i="12"/>
  <c r="M1215" i="12"/>
  <c r="M1207" i="12"/>
  <c r="M1199" i="12"/>
  <c r="M1191" i="12"/>
  <c r="M1183" i="12"/>
  <c r="M1175" i="12"/>
  <c r="M1167" i="12"/>
  <c r="M1160" i="12"/>
  <c r="M1154" i="12"/>
  <c r="M1264" i="12"/>
  <c r="M400" i="12"/>
  <c r="M366" i="12"/>
  <c r="M1243" i="12"/>
  <c r="M1236" i="12"/>
  <c r="M1228" i="12"/>
  <c r="M1220" i="12"/>
  <c r="M1212" i="12"/>
  <c r="M1204" i="12"/>
  <c r="M1196" i="12"/>
  <c r="M1188" i="12"/>
  <c r="M1180" i="12"/>
  <c r="M1172" i="12"/>
  <c r="M1164" i="12"/>
  <c r="M289" i="12"/>
  <c r="M426" i="12"/>
  <c r="M263" i="12"/>
  <c r="M417" i="12"/>
  <c r="M189" i="12"/>
  <c r="M1050" i="12"/>
  <c r="M271" i="12"/>
  <c r="M221" i="12"/>
  <c r="M178" i="12"/>
  <c r="M406" i="12"/>
  <c r="M1302" i="12"/>
  <c r="M813" i="12"/>
  <c r="M255" i="12"/>
  <c r="M64" i="12"/>
  <c r="M247" i="12"/>
  <c r="M238" i="12"/>
  <c r="M170" i="12"/>
  <c r="M230" i="12"/>
  <c r="M213" i="12"/>
  <c r="M162" i="12"/>
  <c r="Q18" i="172"/>
  <c r="Q17" i="172"/>
  <c r="Q16" i="172"/>
  <c r="Q15" i="172"/>
  <c r="Q14" i="172"/>
  <c r="Q13" i="172"/>
  <c r="Q12" i="172"/>
  <c r="Q11" i="172"/>
  <c r="Q10" i="172"/>
  <c r="Q9" i="172"/>
  <c r="Q8" i="172"/>
  <c r="Q7" i="172"/>
  <c r="Q6" i="172"/>
  <c r="Q5" i="172"/>
  <c r="G66" i="361" l="1"/>
  <c r="G65" i="361"/>
  <c r="K66" i="358"/>
  <c r="D67" i="360"/>
  <c r="H65" i="359"/>
  <c r="K65" i="358"/>
  <c r="H66" i="359"/>
  <c r="J67" i="360"/>
  <c r="D67" i="361"/>
  <c r="C67" i="358"/>
  <c r="K62" i="358"/>
  <c r="E67" i="358"/>
  <c r="G67" i="358"/>
  <c r="I67" i="358"/>
  <c r="H62" i="359"/>
  <c r="C67" i="359"/>
  <c r="E67" i="360"/>
  <c r="F67" i="360"/>
  <c r="L67" i="360"/>
  <c r="G67" i="360"/>
  <c r="H64" i="359"/>
  <c r="K64" i="358"/>
  <c r="H63" i="359"/>
  <c r="C67" i="360"/>
  <c r="M64" i="360"/>
  <c r="O64" i="360" s="1"/>
  <c r="E67" i="361"/>
  <c r="N67" i="360"/>
  <c r="F67" i="358"/>
  <c r="G67" i="359"/>
  <c r="K63" i="358"/>
  <c r="I67" i="360"/>
  <c r="F67" i="359"/>
  <c r="G62" i="361"/>
  <c r="H67" i="360"/>
  <c r="M63" i="360"/>
  <c r="O63" i="360" s="1"/>
  <c r="M62" i="360"/>
  <c r="J67" i="358"/>
  <c r="M65" i="360"/>
  <c r="O65" i="360" s="1"/>
  <c r="M66" i="360"/>
  <c r="O66" i="360" s="1"/>
  <c r="G64" i="361"/>
  <c r="G67" i="343"/>
  <c r="L66" i="343"/>
  <c r="F67" i="343"/>
  <c r="C67" i="343"/>
  <c r="L62" i="343"/>
  <c r="L65" i="343"/>
  <c r="J67" i="343"/>
  <c r="L64" i="343"/>
  <c r="L63" i="343"/>
  <c r="K67" i="343"/>
  <c r="D67" i="343"/>
  <c r="G45" i="361"/>
  <c r="G17" i="361"/>
  <c r="M45" i="360"/>
  <c r="O45" i="360" s="1"/>
  <c r="G37" i="361"/>
  <c r="M20" i="360"/>
  <c r="O20" i="360" s="1"/>
  <c r="M21" i="360"/>
  <c r="O21" i="360" s="1"/>
  <c r="J18" i="343"/>
  <c r="J44" i="343"/>
  <c r="J17" i="343"/>
  <c r="J19" i="343"/>
  <c r="J46" i="343"/>
  <c r="E20" i="359"/>
  <c r="H20" i="359" s="1"/>
  <c r="K17" i="360"/>
  <c r="K38" i="360" s="1"/>
  <c r="K19" i="360"/>
  <c r="K18" i="360"/>
  <c r="I46" i="343"/>
  <c r="F19" i="360"/>
  <c r="I18" i="343"/>
  <c r="I22" i="343" s="1"/>
  <c r="I42" i="343"/>
  <c r="I38" i="343"/>
  <c r="D19" i="361"/>
  <c r="E19" i="361"/>
  <c r="C20" i="361"/>
  <c r="J44" i="358"/>
  <c r="H19" i="360"/>
  <c r="G19" i="360"/>
  <c r="C21" i="343"/>
  <c r="H44" i="360"/>
  <c r="J18" i="360"/>
  <c r="J17" i="360"/>
  <c r="C19" i="358"/>
  <c r="C18" i="360"/>
  <c r="L19" i="360"/>
  <c r="K46" i="343"/>
  <c r="J46" i="358"/>
  <c r="G19" i="358"/>
  <c r="G17" i="360"/>
  <c r="K44" i="360"/>
  <c r="D44" i="358"/>
  <c r="K19" i="343"/>
  <c r="N19" i="360"/>
  <c r="D40" i="361"/>
  <c r="C17" i="358"/>
  <c r="H46" i="358"/>
  <c r="G44" i="358"/>
  <c r="E46" i="358"/>
  <c r="F46" i="360"/>
  <c r="E17" i="358"/>
  <c r="E19" i="360"/>
  <c r="E20" i="361"/>
  <c r="F17" i="358"/>
  <c r="D17" i="360"/>
  <c r="E40" i="361"/>
  <c r="F46" i="359"/>
  <c r="D46" i="361"/>
  <c r="F17" i="359"/>
  <c r="C17" i="359"/>
  <c r="I19" i="358"/>
  <c r="G17" i="358"/>
  <c r="C19" i="361"/>
  <c r="J17" i="358"/>
  <c r="E19" i="358"/>
  <c r="E44" i="358"/>
  <c r="L18" i="360"/>
  <c r="C18" i="359"/>
  <c r="F17" i="360"/>
  <c r="G18" i="360"/>
  <c r="J19" i="360"/>
  <c r="J42" i="360" s="1"/>
  <c r="J18" i="358"/>
  <c r="H18" i="360"/>
  <c r="F18" i="360"/>
  <c r="H18" i="358"/>
  <c r="D19" i="360"/>
  <c r="D20" i="361"/>
  <c r="D46" i="360"/>
  <c r="J44" i="360"/>
  <c r="N18" i="360"/>
  <c r="F19" i="359"/>
  <c r="J19" i="358"/>
  <c r="C18" i="358"/>
  <c r="E17" i="359"/>
  <c r="D42" i="358"/>
  <c r="D42" i="359"/>
  <c r="K46" i="360"/>
  <c r="J46" i="360"/>
  <c r="E18" i="358"/>
  <c r="I18" i="358"/>
  <c r="I17" i="360"/>
  <c r="C17" i="360"/>
  <c r="G19" i="359"/>
  <c r="I18" i="360"/>
  <c r="L17" i="360"/>
  <c r="C19" i="359"/>
  <c r="E18" i="359"/>
  <c r="H17" i="360"/>
  <c r="G17" i="359"/>
  <c r="I19" i="360"/>
  <c r="H46" i="360"/>
  <c r="F18" i="358"/>
  <c r="E18" i="360"/>
  <c r="E17" i="360"/>
  <c r="F18" i="359"/>
  <c r="C19" i="360"/>
  <c r="G46" i="360"/>
  <c r="N46" i="360"/>
  <c r="I46" i="360"/>
  <c r="F19" i="358"/>
  <c r="I17" i="358"/>
  <c r="N17" i="360"/>
  <c r="C46" i="358"/>
  <c r="G18" i="359"/>
  <c r="G18" i="358"/>
  <c r="D18" i="360"/>
  <c r="D38" i="358"/>
  <c r="E46" i="359"/>
  <c r="D18" i="358"/>
  <c r="D22" i="358" s="1"/>
  <c r="C46" i="359"/>
  <c r="K45" i="358"/>
  <c r="D46" i="358"/>
  <c r="G46" i="359"/>
  <c r="D21" i="359"/>
  <c r="C44" i="358"/>
  <c r="G44" i="360"/>
  <c r="L44" i="360"/>
  <c r="D40" i="359"/>
  <c r="K17" i="343"/>
  <c r="L46" i="360"/>
  <c r="K21" i="358"/>
  <c r="H44" i="358"/>
  <c r="K43" i="358"/>
  <c r="E38" i="361"/>
  <c r="D44" i="359"/>
  <c r="F46" i="358"/>
  <c r="I46" i="358"/>
  <c r="D38" i="361"/>
  <c r="C46" i="361"/>
  <c r="G19" i="343"/>
  <c r="H42" i="358"/>
  <c r="K20" i="358"/>
  <c r="G44" i="359"/>
  <c r="E46" i="361"/>
  <c r="D38" i="359"/>
  <c r="G21" i="361"/>
  <c r="G46" i="358"/>
  <c r="C44" i="360"/>
  <c r="K18" i="343"/>
  <c r="C38" i="361"/>
  <c r="F44" i="358"/>
  <c r="I44" i="358"/>
  <c r="E46" i="360"/>
  <c r="C46" i="360"/>
  <c r="C19" i="343"/>
  <c r="F18" i="343"/>
  <c r="C17" i="343"/>
  <c r="F17" i="343"/>
  <c r="G18" i="343"/>
  <c r="F19" i="343"/>
  <c r="D19" i="343"/>
  <c r="G17" i="343"/>
  <c r="C18" i="343"/>
  <c r="D18" i="343"/>
  <c r="D17" i="343"/>
  <c r="G46" i="343"/>
  <c r="F44" i="343"/>
  <c r="E46" i="343"/>
  <c r="E44" i="343"/>
  <c r="F46" i="343"/>
  <c r="D44" i="343"/>
  <c r="D46" i="343"/>
  <c r="E18" i="343"/>
  <c r="G44" i="343"/>
  <c r="L20" i="343"/>
  <c r="E42" i="343"/>
  <c r="E38" i="343"/>
  <c r="Q5" i="12"/>
  <c r="O3" i="12"/>
  <c r="S3" i="12"/>
  <c r="T3" i="12"/>
  <c r="R3" i="12"/>
  <c r="H67" i="359" l="1"/>
  <c r="O62" i="360"/>
  <c r="M67" i="360"/>
  <c r="Q1" i="12"/>
  <c r="Q3" i="12" s="1"/>
  <c r="C63" i="361"/>
  <c r="K67" i="358"/>
  <c r="L67" i="343"/>
  <c r="G19" i="361"/>
  <c r="M19" i="360"/>
  <c r="O19" i="360" s="1"/>
  <c r="G20" i="361"/>
  <c r="M17" i="360"/>
  <c r="M18" i="360"/>
  <c r="O18" i="360" s="1"/>
  <c r="J22" i="343"/>
  <c r="K22" i="360"/>
  <c r="C18" i="361"/>
  <c r="L21" i="343"/>
  <c r="J22" i="360"/>
  <c r="E22" i="361"/>
  <c r="C22" i="359"/>
  <c r="C22" i="358"/>
  <c r="H22" i="358"/>
  <c r="E22" i="359"/>
  <c r="G22" i="360"/>
  <c r="J22" i="358"/>
  <c r="D22" i="360"/>
  <c r="D22" i="361"/>
  <c r="H22" i="360"/>
  <c r="E22" i="358"/>
  <c r="L22" i="360"/>
  <c r="F22" i="358"/>
  <c r="N22" i="360"/>
  <c r="E22" i="360"/>
  <c r="K19" i="358"/>
  <c r="I22" i="358"/>
  <c r="O46" i="360"/>
  <c r="G22" i="358"/>
  <c r="C22" i="360"/>
  <c r="I22" i="360"/>
  <c r="F22" i="359"/>
  <c r="D22" i="343"/>
  <c r="G38" i="361"/>
  <c r="K17" i="358"/>
  <c r="H17" i="359"/>
  <c r="F22" i="360"/>
  <c r="G22" i="359"/>
  <c r="H18" i="359"/>
  <c r="K18" i="358"/>
  <c r="H19" i="359"/>
  <c r="L17" i="343"/>
  <c r="H21" i="359"/>
  <c r="K46" i="358"/>
  <c r="G22" i="343"/>
  <c r="D22" i="359"/>
  <c r="K44" i="358"/>
  <c r="G46" i="361"/>
  <c r="C22" i="343"/>
  <c r="K22" i="343"/>
  <c r="L19" i="343"/>
  <c r="F22" i="343"/>
  <c r="E22" i="343"/>
  <c r="L18" i="343"/>
  <c r="O67" i="360" l="1"/>
  <c r="G63" i="361"/>
  <c r="G67" i="361" s="1"/>
  <c r="C67" i="361"/>
  <c r="G18" i="361"/>
  <c r="G22" i="361" s="1"/>
  <c r="O17" i="360"/>
  <c r="M22" i="360"/>
  <c r="O22" i="360" s="1"/>
  <c r="C22" i="361"/>
  <c r="K22" i="358"/>
  <c r="H22" i="359"/>
  <c r="L22" i="343"/>
  <c r="M109" i="155" l="1"/>
  <c r="J109" i="155"/>
  <c r="R12" i="172" l="1"/>
  <c r="R16" i="172"/>
  <c r="R7" i="172"/>
  <c r="R13" i="172"/>
  <c r="R11" i="172"/>
  <c r="R8" i="172"/>
  <c r="R6" i="172"/>
  <c r="R18" i="172"/>
  <c r="R10" i="172"/>
  <c r="R15" i="172"/>
  <c r="R5" i="172"/>
  <c r="R17" i="172"/>
  <c r="R9" i="172"/>
  <c r="R14" i="172"/>
  <c r="I25" i="19" l="1"/>
  <c r="AD11" i="155" l="1"/>
  <c r="AD1" i="155" s="1"/>
  <c r="AE11" i="155"/>
  <c r="AE1" i="155" s="1"/>
  <c r="M100" i="155"/>
  <c r="X3" i="155" l="1"/>
  <c r="Y3" i="155"/>
  <c r="AA3" i="155"/>
  <c r="AB3" i="155"/>
  <c r="M48" i="155"/>
  <c r="I48" i="155"/>
  <c r="L48" i="155" s="1"/>
  <c r="J98" i="155"/>
  <c r="I98" i="155" l="1"/>
  <c r="L98" i="155" s="1"/>
  <c r="J48" i="155"/>
  <c r="V3" i="155"/>
  <c r="U3" i="155"/>
  <c r="M59" i="155"/>
  <c r="M52" i="155"/>
  <c r="I59" i="155"/>
  <c r="L59" i="155" s="1"/>
  <c r="I52" i="155"/>
  <c r="L52" i="155" s="1"/>
  <c r="J52" i="155" l="1"/>
  <c r="M173" i="12" l="1"/>
  <c r="M458" i="12"/>
  <c r="M179" i="12"/>
  <c r="M181" i="12"/>
  <c r="M470" i="12"/>
  <c r="M471" i="12"/>
  <c r="M91" i="12"/>
  <c r="M199" i="12"/>
  <c r="M479" i="12"/>
  <c r="M30" i="12"/>
  <c r="M901" i="12"/>
  <c r="M164" i="12"/>
  <c r="M166" i="12"/>
  <c r="M451" i="12"/>
  <c r="M176" i="12"/>
  <c r="M453" i="12"/>
  <c r="M464" i="12"/>
  <c r="M930" i="12"/>
  <c r="M188" i="12"/>
  <c r="M194" i="12"/>
  <c r="M196" i="12"/>
  <c r="M476" i="12"/>
  <c r="M478" i="12"/>
  <c r="M485" i="12"/>
  <c r="M487" i="12"/>
  <c r="M496" i="12"/>
  <c r="M33" i="12"/>
  <c r="M37" i="12"/>
  <c r="M505" i="12"/>
  <c r="M96" i="12"/>
  <c r="M214" i="12"/>
  <c r="M216" i="12"/>
  <c r="M520" i="12"/>
  <c r="M521" i="12"/>
  <c r="M1084" i="12"/>
  <c r="M236" i="12"/>
  <c r="M525" i="12"/>
  <c r="M534" i="12"/>
  <c r="M536" i="12"/>
  <c r="M907" i="12"/>
  <c r="M98" i="12"/>
  <c r="M204" i="12"/>
  <c r="M508" i="12"/>
  <c r="M217" i="12"/>
  <c r="M223" i="12"/>
  <c r="M906" i="12"/>
  <c r="M943" i="12"/>
  <c r="M526" i="12"/>
  <c r="M944" i="12"/>
  <c r="M538" i="12"/>
  <c r="M949" i="12"/>
  <c r="M951" i="12"/>
  <c r="M241" i="12"/>
  <c r="M550" i="12"/>
  <c r="M551" i="12"/>
  <c r="M563" i="12"/>
  <c r="M960" i="12"/>
  <c r="M251" i="12"/>
  <c r="M580" i="12"/>
  <c r="M582" i="12"/>
  <c r="M965" i="12"/>
  <c r="M967" i="12"/>
  <c r="M261" i="12"/>
  <c r="M591" i="12"/>
  <c r="M1100" i="12"/>
  <c r="M600" i="12"/>
  <c r="M240" i="12"/>
  <c r="M570" i="12"/>
  <c r="M248" i="12"/>
  <c r="M909" i="12"/>
  <c r="M250" i="12"/>
  <c r="M579" i="12"/>
  <c r="M268" i="12"/>
  <c r="M269" i="12"/>
  <c r="M618" i="12"/>
  <c r="M620" i="12"/>
  <c r="M272" i="12"/>
  <c r="M274" i="12"/>
  <c r="M629" i="12"/>
  <c r="M283" i="12"/>
  <c r="M635" i="12"/>
  <c r="M649" i="12"/>
  <c r="M651" i="12"/>
  <c r="M115" i="12"/>
  <c r="M581" i="12"/>
  <c r="M966" i="12"/>
  <c r="M974" i="12"/>
  <c r="M259" i="12"/>
  <c r="M597" i="12"/>
  <c r="M548" i="12"/>
  <c r="M559" i="12"/>
  <c r="M267" i="12"/>
  <c r="M617" i="12"/>
  <c r="M619" i="12"/>
  <c r="M109" i="12"/>
  <c r="M110" i="12"/>
  <c r="M113" i="12"/>
  <c r="M282" i="12"/>
  <c r="M987" i="12"/>
  <c r="M650" i="12"/>
  <c r="M1105" i="12"/>
  <c r="M575" i="12"/>
  <c r="M587" i="12"/>
  <c r="M569" i="12"/>
  <c r="M54" i="12"/>
  <c r="M994" i="12"/>
  <c r="M672" i="12"/>
  <c r="M674" i="12"/>
  <c r="M679" i="12"/>
  <c r="M298" i="12"/>
  <c r="M306" i="12"/>
  <c r="M684" i="12"/>
  <c r="M691" i="12"/>
  <c r="M693" i="12"/>
  <c r="M1005" i="12"/>
  <c r="M320" i="12"/>
  <c r="M658" i="12"/>
  <c r="M296" i="12"/>
  <c r="M970" i="12"/>
  <c r="M661" i="12"/>
  <c r="M675" i="12"/>
  <c r="M1107" i="12"/>
  <c r="M117" i="12"/>
  <c r="M999" i="12"/>
  <c r="M683" i="12"/>
  <c r="M1000" i="12"/>
  <c r="M692" i="12"/>
  <c r="M56" i="12"/>
  <c r="M1004" i="12"/>
  <c r="M1006" i="12"/>
  <c r="M321" i="12"/>
  <c r="M322" i="12"/>
  <c r="M295" i="12"/>
  <c r="M297" i="12"/>
  <c r="M562" i="12"/>
  <c r="M294" i="12"/>
  <c r="M705" i="12"/>
  <c r="M709" i="12"/>
  <c r="M706" i="12"/>
  <c r="M710" i="12"/>
  <c r="M328" i="12"/>
  <c r="M330" i="12"/>
  <c r="M723" i="12"/>
  <c r="M724" i="12"/>
  <c r="M1015" i="12"/>
  <c r="M59" i="12"/>
  <c r="M339" i="12"/>
  <c r="M742" i="12"/>
  <c r="M755" i="12"/>
  <c r="M1022" i="12"/>
  <c r="M1024" i="12"/>
  <c r="M136" i="12"/>
  <c r="M345" i="12"/>
  <c r="M1028" i="12"/>
  <c r="M1029" i="12"/>
  <c r="M992" i="12"/>
  <c r="M125" i="12"/>
  <c r="M720" i="12"/>
  <c r="M1011" i="12"/>
  <c r="M731" i="12"/>
  <c r="M1113" i="12"/>
  <c r="M131" i="12"/>
  <c r="M334" i="12"/>
  <c r="M1018" i="12"/>
  <c r="M750" i="12"/>
  <c r="M761" i="12"/>
  <c r="M762" i="12"/>
  <c r="M343" i="12"/>
  <c r="M351" i="12"/>
  <c r="M766" i="12"/>
  <c r="M772" i="12"/>
  <c r="M774" i="12"/>
  <c r="M1009" i="12"/>
  <c r="M781" i="12"/>
  <c r="M1122" i="12"/>
  <c r="M63" i="12"/>
  <c r="M145" i="12"/>
  <c r="M147" i="12"/>
  <c r="M372" i="12"/>
  <c r="M394" i="12"/>
  <c r="M396" i="12"/>
  <c r="M1049" i="12"/>
  <c r="M1051" i="12"/>
  <c r="M1132" i="12"/>
  <c r="M783" i="12"/>
  <c r="M785" i="12"/>
  <c r="M920" i="12"/>
  <c r="M66" i="12"/>
  <c r="M137" i="12"/>
  <c r="M146" i="12"/>
  <c r="M148" i="12"/>
  <c r="M359" i="12"/>
  <c r="M373" i="12"/>
  <c r="M375" i="12"/>
  <c r="M380" i="12"/>
  <c r="M397" i="12"/>
  <c r="M788" i="12"/>
  <c r="M798" i="12"/>
  <c r="M800" i="12"/>
  <c r="M922" i="12"/>
  <c r="M1036" i="12"/>
  <c r="M1041" i="12"/>
  <c r="M1124" i="12"/>
  <c r="M1126" i="12"/>
  <c r="M1140" i="12"/>
  <c r="M1256" i="12"/>
  <c r="M1299" i="12"/>
  <c r="M1303" i="12"/>
  <c r="M1412" i="12"/>
  <c r="M1415" i="12"/>
  <c r="M1442" i="12"/>
  <c r="M1493" i="12"/>
  <c r="M1597" i="12"/>
  <c r="M819" i="12"/>
  <c r="M153" i="12"/>
  <c r="M409" i="12"/>
  <c r="M413" i="12"/>
  <c r="M822" i="12"/>
  <c r="M1056" i="12"/>
  <c r="M824" i="12"/>
  <c r="M827" i="12"/>
  <c r="M832" i="12"/>
  <c r="M834" i="12"/>
  <c r="M836" i="12"/>
  <c r="M1058" i="12"/>
  <c r="M420" i="12"/>
  <c r="M424" i="12"/>
  <c r="M839" i="12"/>
  <c r="M428" i="12"/>
  <c r="M430" i="12"/>
  <c r="M840" i="12"/>
  <c r="M1065" i="12"/>
  <c r="M843" i="12"/>
  <c r="M846" i="12"/>
  <c r="M850" i="12"/>
  <c r="M855" i="12"/>
  <c r="M16" i="12"/>
  <c r="M1151" i="12"/>
  <c r="M77" i="12"/>
  <c r="M158" i="12"/>
  <c r="M160" i="12"/>
  <c r="M440" i="12"/>
  <c r="M1066" i="12"/>
  <c r="M864" i="12"/>
  <c r="M867" i="12"/>
  <c r="M1250" i="12"/>
  <c r="M1254" i="12"/>
  <c r="M1248" i="12"/>
  <c r="M1327" i="12"/>
  <c r="M1333" i="12"/>
  <c r="M1414" i="12"/>
  <c r="M1468" i="12"/>
  <c r="M1470" i="12"/>
  <c r="M1507" i="12"/>
  <c r="M1146" i="12"/>
  <c r="M821" i="12"/>
  <c r="M150" i="12"/>
  <c r="M407" i="12"/>
  <c r="M412" i="12"/>
  <c r="M71" i="12"/>
  <c r="M826" i="12"/>
  <c r="M828" i="12"/>
  <c r="M831" i="12"/>
  <c r="M72" i="12"/>
  <c r="M1057" i="12"/>
  <c r="M1059" i="12"/>
  <c r="M74" i="12"/>
  <c r="M419" i="12"/>
  <c r="M425" i="12"/>
  <c r="M1062" i="12"/>
  <c r="M154" i="12"/>
  <c r="M427" i="12"/>
  <c r="M434" i="12"/>
  <c r="M1064" i="12"/>
  <c r="M1150" i="12"/>
  <c r="M845" i="12"/>
  <c r="M847" i="12"/>
  <c r="M851" i="12"/>
  <c r="M854" i="12"/>
  <c r="M857" i="12"/>
  <c r="M858" i="12"/>
  <c r="M859" i="12"/>
  <c r="M1152" i="12"/>
  <c r="M441" i="12"/>
  <c r="M444" i="12"/>
  <c r="M862" i="12"/>
  <c r="M1068" i="12"/>
  <c r="M868" i="12"/>
  <c r="M874" i="12"/>
  <c r="M880" i="12"/>
  <c r="M882" i="12"/>
  <c r="M884" i="12"/>
  <c r="M889" i="12"/>
  <c r="M81" i="12"/>
  <c r="M5" i="12"/>
  <c r="M20" i="12"/>
  <c r="M872" i="12"/>
  <c r="M870" i="12"/>
  <c r="M1069" i="12"/>
  <c r="M875" i="12"/>
  <c r="M877" i="12"/>
  <c r="M927" i="12"/>
  <c r="M890" i="12"/>
  <c r="M19" i="12"/>
  <c r="M447" i="12"/>
  <c r="M1073" i="12"/>
  <c r="M85" i="12"/>
  <c r="M163" i="12"/>
  <c r="M165" i="12"/>
  <c r="M167" i="12"/>
  <c r="M168" i="12"/>
  <c r="M448" i="12"/>
  <c r="M450" i="12"/>
  <c r="M21" i="12"/>
  <c r="M86" i="12"/>
  <c r="M88" i="12"/>
  <c r="M1076" i="12"/>
  <c r="M175" i="12"/>
  <c r="M177" i="12"/>
  <c r="M929" i="12"/>
  <c r="M455" i="12"/>
  <c r="M1078" i="12"/>
  <c r="M1079" i="12"/>
  <c r="M463" i="12"/>
  <c r="M893" i="12"/>
  <c r="M465" i="12"/>
  <c r="M89" i="12"/>
  <c r="M183" i="12"/>
  <c r="M185" i="12"/>
  <c r="M187" i="12"/>
  <c r="M466" i="12"/>
  <c r="M23" i="12"/>
  <c r="M468" i="12"/>
  <c r="M894" i="12"/>
  <c r="M895" i="12"/>
  <c r="M896" i="12"/>
  <c r="M898" i="12"/>
  <c r="M899" i="12"/>
  <c r="M25" i="12"/>
  <c r="M473" i="12"/>
  <c r="M93" i="12"/>
  <c r="M190" i="12"/>
  <c r="M192" i="12"/>
  <c r="M193" i="12"/>
  <c r="M195" i="12"/>
  <c r="M27" i="12"/>
  <c r="M201" i="12"/>
  <c r="M474" i="12"/>
  <c r="M931" i="12"/>
  <c r="M933" i="12"/>
  <c r="M477" i="12"/>
  <c r="M28" i="12"/>
  <c r="M481" i="12"/>
  <c r="M84" i="12"/>
  <c r="M1074" i="12"/>
  <c r="M169" i="12"/>
  <c r="M928" i="12"/>
  <c r="M449" i="12"/>
  <c r="M1075" i="12"/>
  <c r="M452" i="12"/>
  <c r="M87" i="12"/>
  <c r="M171" i="12"/>
  <c r="M172" i="12"/>
  <c r="M174" i="12"/>
  <c r="M1077" i="12"/>
  <c r="M454" i="12"/>
  <c r="M457" i="12"/>
  <c r="M459" i="12"/>
  <c r="M460" i="12"/>
  <c r="M461" i="12"/>
  <c r="M462" i="12"/>
  <c r="M22" i="12"/>
  <c r="M90" i="12"/>
  <c r="M180" i="12"/>
  <c r="M182" i="12"/>
  <c r="M184" i="12"/>
  <c r="M186" i="12"/>
  <c r="M467" i="12"/>
  <c r="M469" i="12"/>
  <c r="M24" i="12"/>
  <c r="M472" i="12"/>
  <c r="M897" i="12"/>
  <c r="M900" i="12"/>
  <c r="M26" i="12"/>
  <c r="M92" i="12"/>
  <c r="M94" i="12"/>
  <c r="M191" i="12"/>
  <c r="M95" i="12"/>
  <c r="M197" i="12"/>
  <c r="M198" i="12"/>
  <c r="M200" i="12"/>
  <c r="M475" i="12"/>
  <c r="M932" i="12"/>
  <c r="M934" i="12"/>
  <c r="M29" i="12"/>
  <c r="M480" i="12"/>
  <c r="M482" i="12"/>
  <c r="M935" i="12"/>
  <c r="M488" i="12"/>
  <c r="M490" i="12"/>
  <c r="M491" i="12"/>
  <c r="M493" i="12"/>
  <c r="M31" i="12"/>
  <c r="M32" i="12"/>
  <c r="M486" i="12"/>
  <c r="M497" i="12"/>
  <c r="M500" i="12"/>
  <c r="M1081" i="12"/>
  <c r="M938" i="12"/>
  <c r="M36" i="12"/>
  <c r="M483" i="12"/>
  <c r="M10" i="12"/>
  <c r="M939" i="12"/>
  <c r="M503" i="12"/>
  <c r="M504" i="12"/>
  <c r="M97" i="12"/>
  <c r="M203" i="12"/>
  <c r="M205" i="12"/>
  <c r="M207" i="12"/>
  <c r="M209" i="12"/>
  <c r="M210" i="12"/>
  <c r="M507" i="12"/>
  <c r="M509" i="12"/>
  <c r="M510" i="12"/>
  <c r="M512" i="12"/>
  <c r="M39" i="12"/>
  <c r="M513" i="12"/>
  <c r="M218" i="12"/>
  <c r="M219" i="12"/>
  <c r="M940" i="12"/>
  <c r="M514" i="12"/>
  <c r="M516" i="12"/>
  <c r="M518" i="12"/>
  <c r="M904" i="12"/>
  <c r="M222" i="12"/>
  <c r="M224" i="12"/>
  <c r="M226" i="12"/>
  <c r="M228" i="12"/>
  <c r="M229" i="12"/>
  <c r="M905" i="12"/>
  <c r="M942" i="12"/>
  <c r="M524" i="12"/>
  <c r="M231" i="12"/>
  <c r="M233" i="12"/>
  <c r="M235" i="12"/>
  <c r="M527" i="12"/>
  <c r="M945" i="12"/>
  <c r="M528" i="12"/>
  <c r="M529" i="12"/>
  <c r="M530" i="12"/>
  <c r="M532" i="12"/>
  <c r="M537" i="12"/>
  <c r="M539" i="12"/>
  <c r="M540" i="12"/>
  <c r="M541" i="12"/>
  <c r="M543" i="12"/>
  <c r="M545" i="12"/>
  <c r="M1080" i="12"/>
  <c r="M498" i="12"/>
  <c r="M936" i="12"/>
  <c r="M502" i="12"/>
  <c r="M492" i="12"/>
  <c r="M34" i="12"/>
  <c r="M501" i="12"/>
  <c r="M484" i="12"/>
  <c r="M495" i="12"/>
  <c r="M937" i="12"/>
  <c r="M35" i="12"/>
  <c r="M489" i="12"/>
  <c r="M38" i="12"/>
  <c r="M206" i="12"/>
  <c r="M208" i="12"/>
  <c r="M211" i="12"/>
  <c r="M212" i="12"/>
  <c r="M506" i="12"/>
  <c r="M511" i="12"/>
  <c r="M903" i="12"/>
  <c r="M40" i="12"/>
  <c r="M1082" i="12"/>
  <c r="M99" i="12"/>
  <c r="M215" i="12"/>
  <c r="M220" i="12"/>
  <c r="M515" i="12"/>
  <c r="M517" i="12"/>
  <c r="M519" i="12"/>
  <c r="M41" i="12"/>
  <c r="M42" i="12"/>
  <c r="M225" i="12"/>
  <c r="M227" i="12"/>
  <c r="M494" i="12"/>
  <c r="M499" i="12"/>
  <c r="M902" i="12"/>
  <c r="M941" i="12"/>
  <c r="M1085" i="12"/>
  <c r="M237" i="12"/>
  <c r="M947" i="12"/>
  <c r="M535" i="12"/>
  <c r="M542" i="12"/>
  <c r="M1088" i="12"/>
  <c r="M100" i="12"/>
  <c r="M102" i="12"/>
  <c r="M242" i="12"/>
  <c r="M244" i="12"/>
  <c r="M245" i="12"/>
  <c r="M546" i="12"/>
  <c r="M952" i="12"/>
  <c r="M954" i="12"/>
  <c r="M549" i="12"/>
  <c r="M552" i="12"/>
  <c r="M553" i="12"/>
  <c r="M555" i="12"/>
  <c r="M556" i="12"/>
  <c r="M558" i="12"/>
  <c r="M560" i="12"/>
  <c r="M561" i="12"/>
  <c r="M564" i="12"/>
  <c r="M566" i="12"/>
  <c r="M957" i="12"/>
  <c r="M959" i="12"/>
  <c r="M567" i="12"/>
  <c r="M568" i="12"/>
  <c r="M572" i="12"/>
  <c r="M961" i="12"/>
  <c r="M1096" i="12"/>
  <c r="M104" i="12"/>
  <c r="M249" i="12"/>
  <c r="M254" i="12"/>
  <c r="M574" i="12"/>
  <c r="M963" i="12"/>
  <c r="M576" i="12"/>
  <c r="M577" i="12"/>
  <c r="M584" i="12"/>
  <c r="M585" i="12"/>
  <c r="M1098" i="12"/>
  <c r="M588" i="12"/>
  <c r="M908" i="12"/>
  <c r="M46" i="12"/>
  <c r="M105" i="12"/>
  <c r="M256" i="12"/>
  <c r="M258" i="12"/>
  <c r="M260" i="12"/>
  <c r="M969" i="12"/>
  <c r="M971" i="12"/>
  <c r="M522" i="12"/>
  <c r="M43" i="12"/>
  <c r="M232" i="12"/>
  <c r="M948" i="12"/>
  <c r="M1087" i="12"/>
  <c r="M523" i="12"/>
  <c r="M234" i="12"/>
  <c r="M531" i="12"/>
  <c r="M1086" i="12"/>
  <c r="M950" i="12"/>
  <c r="M44" i="12"/>
  <c r="M101" i="12"/>
  <c r="M239" i="12"/>
  <c r="M243" i="12"/>
  <c r="M246" i="12"/>
  <c r="M547" i="12"/>
  <c r="M953" i="12"/>
  <c r="M955" i="12"/>
  <c r="M1089" i="12"/>
  <c r="M956" i="12"/>
  <c r="M554" i="12"/>
  <c r="M1090" i="12"/>
  <c r="M557" i="12"/>
  <c r="M1091" i="12"/>
  <c r="M1092" i="12"/>
  <c r="M565" i="12"/>
  <c r="M1093" i="12"/>
  <c r="M958" i="12"/>
  <c r="M45" i="12"/>
  <c r="M1094" i="12"/>
  <c r="M571" i="12"/>
  <c r="M1095" i="12"/>
  <c r="M103" i="12"/>
  <c r="M252" i="12"/>
  <c r="M253" i="12"/>
  <c r="M573" i="12"/>
  <c r="M962" i="12"/>
  <c r="M964" i="12"/>
  <c r="M578" i="12"/>
  <c r="M583" i="12"/>
  <c r="M1097" i="12"/>
  <c r="M586" i="12"/>
  <c r="M1083" i="12"/>
  <c r="M946" i="12"/>
  <c r="M533" i="12"/>
  <c r="M544" i="12"/>
  <c r="M968" i="12"/>
  <c r="M592" i="12"/>
  <c r="M593" i="12"/>
  <c r="M604" i="12"/>
  <c r="M607" i="12"/>
  <c r="M976" i="12"/>
  <c r="M610" i="12"/>
  <c r="M107" i="12"/>
  <c r="M264" i="12"/>
  <c r="M266" i="12"/>
  <c r="M611" i="12"/>
  <c r="M977" i="12"/>
  <c r="M979" i="12"/>
  <c r="M614" i="12"/>
  <c r="M1103" i="12"/>
  <c r="M616" i="12"/>
  <c r="M622" i="12"/>
  <c r="M624" i="12"/>
  <c r="M912" i="12"/>
  <c r="M982" i="12"/>
  <c r="M625" i="12"/>
  <c r="M276" i="12"/>
  <c r="M279" i="12"/>
  <c r="M626" i="12"/>
  <c r="M984" i="12"/>
  <c r="M627" i="12"/>
  <c r="M913" i="12"/>
  <c r="M630" i="12"/>
  <c r="M112" i="12"/>
  <c r="M281" i="12"/>
  <c r="M285" i="12"/>
  <c r="M288" i="12"/>
  <c r="M632" i="12"/>
  <c r="M985" i="12"/>
  <c r="M986" i="12"/>
  <c r="M634" i="12"/>
  <c r="M637" i="12"/>
  <c r="M639" i="12"/>
  <c r="M641" i="12"/>
  <c r="M643" i="12"/>
  <c r="M645" i="12"/>
  <c r="M106" i="12"/>
  <c r="M595" i="12"/>
  <c r="M589" i="12"/>
  <c r="M590" i="12"/>
  <c r="M1102" i="12"/>
  <c r="M594" i="12"/>
  <c r="M1099" i="12"/>
  <c r="M257" i="12"/>
  <c r="M973" i="12"/>
  <c r="M1101" i="12"/>
  <c r="M603" i="12"/>
  <c r="M605" i="12"/>
  <c r="M606" i="12"/>
  <c r="M608" i="12"/>
  <c r="M609" i="12"/>
  <c r="M910" i="12"/>
  <c r="M975" i="12"/>
  <c r="M47" i="12"/>
  <c r="M108" i="12"/>
  <c r="M265" i="12"/>
  <c r="M270" i="12"/>
  <c r="M612" i="12"/>
  <c r="M978" i="12"/>
  <c r="M613" i="12"/>
  <c r="M980" i="12"/>
  <c r="M615" i="12"/>
  <c r="M621" i="12"/>
  <c r="M623" i="12"/>
  <c r="M911" i="12"/>
  <c r="M981" i="12"/>
  <c r="M48" i="12"/>
  <c r="M49" i="12"/>
  <c r="M273" i="12"/>
  <c r="M275" i="12"/>
  <c r="M277" i="12"/>
  <c r="M278" i="12"/>
  <c r="M983" i="12"/>
  <c r="M628" i="12"/>
  <c r="M50" i="12"/>
  <c r="M51" i="12"/>
  <c r="M111" i="12"/>
  <c r="M284" i="12"/>
  <c r="M286" i="12"/>
  <c r="M287" i="12"/>
  <c r="M631" i="12"/>
  <c r="M633" i="12"/>
  <c r="M52" i="12"/>
  <c r="M636" i="12"/>
  <c r="M638" i="12"/>
  <c r="M640" i="12"/>
  <c r="M642" i="12"/>
  <c r="M644" i="12"/>
  <c r="M646" i="12"/>
  <c r="M648" i="12"/>
  <c r="M262" i="12"/>
  <c r="M598" i="12"/>
  <c r="M602" i="12"/>
  <c r="M972" i="12"/>
  <c r="M599" i="12"/>
  <c r="M596" i="12"/>
  <c r="M601" i="12"/>
  <c r="M654" i="12"/>
  <c r="M914" i="12"/>
  <c r="M53" i="12"/>
  <c r="M652" i="12"/>
  <c r="M1104" i="12"/>
  <c r="M989" i="12"/>
  <c r="M657" i="12"/>
  <c r="M647" i="12"/>
  <c r="M114" i="12"/>
  <c r="M116" i="12"/>
  <c r="M292" i="12"/>
  <c r="M659" i="12"/>
  <c r="M662" i="12"/>
  <c r="M663" i="12"/>
  <c r="M665" i="12"/>
  <c r="M667" i="12"/>
  <c r="M668" i="12"/>
  <c r="M670" i="12"/>
  <c r="M1106" i="12"/>
  <c r="M915" i="12"/>
  <c r="M916" i="12"/>
  <c r="M996" i="12"/>
  <c r="M998" i="12"/>
  <c r="M1108" i="12"/>
  <c r="M300" i="12"/>
  <c r="M302" i="12"/>
  <c r="M1109" i="12"/>
  <c r="M304" i="12"/>
  <c r="M680" i="12"/>
  <c r="M682" i="12"/>
  <c r="M118" i="12"/>
  <c r="M120" i="12"/>
  <c r="M308" i="12"/>
  <c r="M310" i="12"/>
  <c r="M312" i="12"/>
  <c r="M313" i="12"/>
  <c r="M1001" i="12"/>
  <c r="M685" i="12"/>
  <c r="M686" i="12"/>
  <c r="M688" i="12"/>
  <c r="M690" i="12"/>
  <c r="M694" i="12"/>
  <c r="M697" i="12"/>
  <c r="M698" i="12"/>
  <c r="M699" i="12"/>
  <c r="M12" i="12"/>
  <c r="M1007" i="12"/>
  <c r="M653" i="12"/>
  <c r="M656" i="12"/>
  <c r="M990" i="12"/>
  <c r="M655" i="12"/>
  <c r="M988" i="12"/>
  <c r="M290" i="12"/>
  <c r="M291" i="12"/>
  <c r="M293" i="12"/>
  <c r="M991" i="12"/>
  <c r="M993" i="12"/>
  <c r="M660" i="12"/>
  <c r="M664" i="12"/>
  <c r="M666" i="12"/>
  <c r="M669" i="12"/>
  <c r="M671" i="12"/>
  <c r="M673" i="12"/>
  <c r="M676" i="12"/>
  <c r="M677" i="12"/>
  <c r="M678" i="12"/>
  <c r="M995" i="12"/>
  <c r="M997" i="12"/>
  <c r="M55" i="12"/>
  <c r="M299" i="12"/>
  <c r="M301" i="12"/>
  <c r="M303" i="12"/>
  <c r="M305" i="12"/>
  <c r="M681" i="12"/>
  <c r="M119" i="12"/>
  <c r="M307" i="12"/>
  <c r="M309" i="12"/>
  <c r="M311" i="12"/>
  <c r="M314" i="12"/>
  <c r="M1002" i="12"/>
  <c r="M1003" i="12"/>
  <c r="M687" i="12"/>
  <c r="M689" i="12"/>
  <c r="M695" i="12"/>
  <c r="M696" i="12"/>
  <c r="M1110" i="12"/>
  <c r="M917" i="12"/>
  <c r="M700" i="12"/>
  <c r="M57" i="12"/>
  <c r="M1111" i="12"/>
  <c r="M121" i="12"/>
  <c r="M123" i="12"/>
  <c r="M317" i="12"/>
  <c r="M319" i="12"/>
  <c r="M702" i="12"/>
  <c r="M704" i="12"/>
  <c r="M1008" i="12"/>
  <c r="M707" i="12"/>
  <c r="M711" i="12"/>
  <c r="M713" i="12"/>
  <c r="M715" i="12"/>
  <c r="M717" i="12"/>
  <c r="M1010" i="12"/>
  <c r="M324" i="12"/>
  <c r="M316" i="12"/>
  <c r="M323" i="12"/>
  <c r="M708" i="12"/>
  <c r="M716" i="12"/>
  <c r="M126" i="12"/>
  <c r="M326" i="12"/>
  <c r="M331" i="12"/>
  <c r="M719" i="12"/>
  <c r="M721" i="12"/>
  <c r="M1012" i="12"/>
  <c r="M722" i="12"/>
  <c r="M726" i="12"/>
  <c r="M728" i="12"/>
  <c r="M730" i="12"/>
  <c r="M732" i="12"/>
  <c r="M733" i="12"/>
  <c r="M333" i="12"/>
  <c r="M128" i="12"/>
  <c r="M130" i="12"/>
  <c r="M132" i="12"/>
  <c r="M335" i="12"/>
  <c r="M337" i="12"/>
  <c r="M342" i="12"/>
  <c r="M737" i="12"/>
  <c r="M1017" i="12"/>
  <c r="M1019" i="12"/>
  <c r="M740" i="12"/>
  <c r="M741" i="12"/>
  <c r="M744" i="12"/>
  <c r="M746" i="12"/>
  <c r="M747" i="12"/>
  <c r="M749" i="12"/>
  <c r="M751" i="12"/>
  <c r="M754" i="12"/>
  <c r="M1115" i="12"/>
  <c r="M758" i="12"/>
  <c r="M760" i="12"/>
  <c r="M1116" i="12"/>
  <c r="M918" i="12"/>
  <c r="M763" i="12"/>
  <c r="M61" i="12"/>
  <c r="M1118" i="12"/>
  <c r="M1119" i="12"/>
  <c r="M134" i="12"/>
  <c r="M347" i="12"/>
  <c r="M349" i="12"/>
  <c r="M352" i="12"/>
  <c r="M122" i="12"/>
  <c r="M714" i="12"/>
  <c r="M124" i="12"/>
  <c r="M315" i="12"/>
  <c r="M712" i="12"/>
  <c r="M325" i="12"/>
  <c r="M327" i="12"/>
  <c r="M329" i="12"/>
  <c r="M332" i="12"/>
  <c r="M718" i="12"/>
  <c r="M58" i="12"/>
  <c r="M1013" i="12"/>
  <c r="M1112" i="12"/>
  <c r="M725" i="12"/>
  <c r="M727" i="12"/>
  <c r="M729" i="12"/>
  <c r="M734" i="12"/>
  <c r="M1014" i="12"/>
  <c r="M1016" i="12"/>
  <c r="M735" i="12"/>
  <c r="M127" i="12"/>
  <c r="M129" i="12"/>
  <c r="M336" i="12"/>
  <c r="M338" i="12"/>
  <c r="M340" i="12"/>
  <c r="M341" i="12"/>
  <c r="M736" i="12"/>
  <c r="M738" i="12"/>
  <c r="M739" i="12"/>
  <c r="M60" i="12"/>
  <c r="M1114" i="12"/>
  <c r="M1020" i="12"/>
  <c r="M743" i="12"/>
  <c r="M745" i="12"/>
  <c r="M1021" i="12"/>
  <c r="M748" i="12"/>
  <c r="M752" i="12"/>
  <c r="M753" i="12"/>
  <c r="M756" i="12"/>
  <c r="M757" i="12"/>
  <c r="M759" i="12"/>
  <c r="M13" i="12"/>
  <c r="M1117" i="12"/>
  <c r="M1023" i="12"/>
  <c r="M1025" i="12"/>
  <c r="M764" i="12"/>
  <c r="M765" i="12"/>
  <c r="M133" i="12"/>
  <c r="M135" i="12"/>
  <c r="M344" i="12"/>
  <c r="M346" i="12"/>
  <c r="M348" i="12"/>
  <c r="M350" i="12"/>
  <c r="M1026" i="12"/>
  <c r="M1027" i="12"/>
  <c r="M768" i="12"/>
  <c r="M769" i="12"/>
  <c r="M14" i="12"/>
  <c r="M15" i="12"/>
  <c r="M701" i="12"/>
  <c r="M318" i="12"/>
  <c r="M703" i="12"/>
  <c r="M919" i="12"/>
  <c r="M1030" i="12"/>
  <c r="M775" i="12"/>
  <c r="M1120" i="12"/>
  <c r="M1031" i="12"/>
  <c r="M778" i="12"/>
  <c r="M1121" i="12"/>
  <c r="M1034" i="12"/>
  <c r="M69" i="12"/>
  <c r="M139" i="12"/>
  <c r="M141" i="12"/>
  <c r="M143" i="12"/>
  <c r="M355" i="12"/>
  <c r="M363" i="12"/>
  <c r="M365" i="12"/>
  <c r="M369" i="12"/>
  <c r="M371" i="12"/>
  <c r="M377" i="12"/>
  <c r="M382" i="12"/>
  <c r="M8" i="12"/>
  <c r="M392" i="12"/>
  <c r="M402" i="12"/>
  <c r="M791" i="12"/>
  <c r="M793" i="12"/>
  <c r="M795" i="12"/>
  <c r="M797" i="12"/>
  <c r="M803" i="12"/>
  <c r="M806" i="12"/>
  <c r="M810" i="12"/>
  <c r="M816" i="12"/>
  <c r="M1043" i="12"/>
  <c r="M1048" i="12"/>
  <c r="M1052" i="12"/>
  <c r="M1054" i="12"/>
  <c r="M1128" i="12"/>
  <c r="M1130" i="12"/>
  <c r="M1131" i="12"/>
  <c r="M1134" i="12"/>
  <c r="M1136" i="12"/>
  <c r="M1138" i="12"/>
  <c r="M1145" i="12"/>
  <c r="M1249" i="12"/>
  <c r="M1300" i="12"/>
  <c r="M1304" i="12"/>
  <c r="M773" i="12"/>
  <c r="M780" i="12"/>
  <c r="M786" i="12"/>
  <c r="M776" i="12"/>
  <c r="M782" i="12"/>
  <c r="M1032" i="12"/>
  <c r="M767" i="12"/>
  <c r="M770" i="12"/>
  <c r="M771" i="12"/>
  <c r="M779" i="12"/>
  <c r="M784" i="12"/>
  <c r="M62" i="12"/>
  <c r="M67" i="12"/>
  <c r="M70" i="12"/>
  <c r="M138" i="12"/>
  <c r="M140" i="12"/>
  <c r="M142" i="12"/>
  <c r="M144" i="12"/>
  <c r="M358" i="12"/>
  <c r="M362" i="12"/>
  <c r="M364" i="12"/>
  <c r="M368" i="12"/>
  <c r="M370" i="12"/>
  <c r="M376" i="12"/>
  <c r="M378" i="12"/>
  <c r="M381" i="12"/>
  <c r="M386" i="12"/>
  <c r="M387" i="12"/>
  <c r="M398" i="12"/>
  <c r="M403" i="12"/>
  <c r="M787" i="12"/>
  <c r="M789" i="12"/>
  <c r="M792" i="12"/>
  <c r="M794" i="12"/>
  <c r="M796" i="12"/>
  <c r="M799" i="12"/>
  <c r="M802" i="12"/>
  <c r="M804" i="12"/>
  <c r="M805" i="12"/>
  <c r="M809" i="12"/>
  <c r="M811" i="12"/>
  <c r="M921" i="12"/>
  <c r="M1035" i="12"/>
  <c r="M1037" i="12"/>
  <c r="M1039" i="12"/>
  <c r="M1042" i="12"/>
  <c r="M1046" i="12"/>
  <c r="M1053" i="12"/>
  <c r="M1123" i="12"/>
  <c r="M1125" i="12"/>
  <c r="M1127" i="12"/>
  <c r="M1129" i="12"/>
  <c r="M1135" i="12"/>
  <c r="M1137" i="12"/>
  <c r="M1139" i="12"/>
  <c r="M1141" i="12"/>
  <c r="M1143" i="12"/>
  <c r="M1251" i="12"/>
  <c r="M1252" i="12"/>
  <c r="M1255" i="12"/>
  <c r="M1257" i="12"/>
  <c r="M1301" i="12"/>
  <c r="M1326" i="12"/>
  <c r="M1332" i="12"/>
  <c r="M1334" i="12"/>
  <c r="M1380" i="12"/>
  <c r="M1418" i="12"/>
  <c r="M1457" i="12"/>
  <c r="M1469" i="12"/>
  <c r="M1491" i="12"/>
  <c r="M817" i="12"/>
  <c r="M820" i="12"/>
  <c r="M1147" i="12"/>
  <c r="M1148" i="12"/>
  <c r="M777" i="12"/>
  <c r="M1033" i="12"/>
  <c r="M1417" i="12"/>
  <c r="M1598" i="12"/>
  <c r="M1344" i="12"/>
  <c r="M149" i="12"/>
  <c r="M151" i="12"/>
  <c r="M1149" i="12"/>
  <c r="M411" i="12"/>
  <c r="M414" i="12"/>
  <c r="M416" i="12"/>
  <c r="M829" i="12"/>
  <c r="M835" i="12"/>
  <c r="M1060" i="12"/>
  <c r="M838" i="12"/>
  <c r="M418" i="12"/>
  <c r="M422" i="12"/>
  <c r="M1061" i="12"/>
  <c r="M155" i="12"/>
  <c r="M157" i="12"/>
  <c r="M432" i="12"/>
  <c r="M435" i="12"/>
  <c r="M841" i="12"/>
  <c r="M75" i="12"/>
  <c r="M848" i="12"/>
  <c r="M853" i="12"/>
  <c r="M856" i="12"/>
  <c r="M925" i="12"/>
  <c r="M860" i="12"/>
  <c r="M437" i="12"/>
  <c r="M438" i="12"/>
  <c r="M442" i="12"/>
  <c r="M445" i="12"/>
  <c r="M861" i="12"/>
  <c r="M79" i="12"/>
  <c r="M865" i="12"/>
  <c r="M876" i="12"/>
  <c r="M878" i="12"/>
  <c r="M1443" i="12"/>
  <c r="M1492" i="12"/>
  <c r="M1441" i="12"/>
  <c r="M818" i="12"/>
  <c r="M152" i="12"/>
  <c r="M408" i="12"/>
  <c r="M410" i="12"/>
  <c r="M415" i="12"/>
  <c r="M1055" i="12"/>
  <c r="M823" i="12"/>
  <c r="M825" i="12"/>
  <c r="M830" i="12"/>
  <c r="M833" i="12"/>
  <c r="M923" i="12"/>
  <c r="M837" i="12"/>
  <c r="M73" i="12"/>
  <c r="M421" i="12"/>
  <c r="M423" i="12"/>
  <c r="M1063" i="12"/>
  <c r="M156" i="12"/>
  <c r="M429" i="12"/>
  <c r="M431" i="12"/>
  <c r="M433" i="12"/>
  <c r="M436" i="12"/>
  <c r="M842" i="12"/>
  <c r="M844" i="12"/>
  <c r="M849" i="12"/>
  <c r="M852" i="12"/>
  <c r="M76" i="12"/>
  <c r="M924" i="12"/>
  <c r="M926" i="12"/>
  <c r="M78" i="12"/>
  <c r="M159" i="12"/>
  <c r="M161" i="12"/>
  <c r="M439" i="12"/>
  <c r="M443" i="12"/>
  <c r="M1153" i="12"/>
  <c r="M863" i="12"/>
  <c r="M1067" i="12"/>
  <c r="M866" i="12"/>
  <c r="M869" i="12"/>
  <c r="M871" i="12"/>
  <c r="M873" i="12"/>
  <c r="M879" i="12"/>
  <c r="M881" i="12"/>
  <c r="M883" i="12"/>
  <c r="M885" i="12"/>
  <c r="M887" i="12"/>
  <c r="M80" i="12"/>
  <c r="M1071" i="12"/>
  <c r="M891" i="12"/>
  <c r="M892" i="12"/>
  <c r="M446" i="12"/>
  <c r="M7" i="12"/>
  <c r="M888" i="12"/>
  <c r="M1072" i="12"/>
  <c r="M6" i="12"/>
  <c r="L5" i="12"/>
  <c r="M886" i="12"/>
  <c r="M1070" i="12"/>
  <c r="M83" i="12"/>
  <c r="M17" i="12"/>
  <c r="M82" i="12"/>
  <c r="T3" i="155"/>
  <c r="I72" i="155"/>
  <c r="L72" i="155" s="1"/>
  <c r="I70" i="155"/>
  <c r="L70" i="155" s="1"/>
  <c r="J41" i="155"/>
  <c r="I39" i="155"/>
  <c r="L39" i="155" s="1"/>
  <c r="C36" i="389" l="1"/>
  <c r="C34" i="389"/>
  <c r="C32" i="389"/>
  <c r="C17" i="389"/>
  <c r="C15" i="389"/>
  <c r="H35" i="389"/>
  <c r="H33" i="389"/>
  <c r="H18" i="389"/>
  <c r="H16" i="389"/>
  <c r="H14" i="389"/>
  <c r="G35" i="389"/>
  <c r="G33" i="389"/>
  <c r="G18" i="389"/>
  <c r="G16" i="389"/>
  <c r="G14" i="389"/>
  <c r="F35" i="389"/>
  <c r="F33" i="389"/>
  <c r="F18" i="389"/>
  <c r="F16" i="389"/>
  <c r="F14" i="389"/>
  <c r="E36" i="389"/>
  <c r="E35" i="389"/>
  <c r="E33" i="389"/>
  <c r="E18" i="389"/>
  <c r="E16" i="389"/>
  <c r="E14" i="389"/>
  <c r="E17" i="389"/>
  <c r="D32" i="389"/>
  <c r="D35" i="389"/>
  <c r="D33" i="389"/>
  <c r="D18" i="389"/>
  <c r="D16" i="389"/>
  <c r="D14" i="389"/>
  <c r="E34" i="389"/>
  <c r="D15" i="389"/>
  <c r="C35" i="389"/>
  <c r="C33" i="389"/>
  <c r="C18" i="389"/>
  <c r="C16" i="389"/>
  <c r="C14" i="389"/>
  <c r="D34" i="389"/>
  <c r="H36" i="389"/>
  <c r="H34" i="389"/>
  <c r="H32" i="389"/>
  <c r="H17" i="389"/>
  <c r="H15" i="389"/>
  <c r="E32" i="389"/>
  <c r="E15" i="389"/>
  <c r="D17" i="389"/>
  <c r="G36" i="389"/>
  <c r="G34" i="389"/>
  <c r="G32" i="389"/>
  <c r="G17" i="389"/>
  <c r="G15" i="389"/>
  <c r="D36" i="389"/>
  <c r="F36" i="389"/>
  <c r="F34" i="389"/>
  <c r="F32" i="389"/>
  <c r="F17" i="389"/>
  <c r="F15" i="389"/>
  <c r="H47" i="19"/>
  <c r="H39" i="19"/>
  <c r="H18" i="19"/>
  <c r="H17" i="19"/>
  <c r="H16" i="19"/>
  <c r="H15" i="19"/>
  <c r="H19" i="19"/>
  <c r="G19" i="19"/>
  <c r="H48" i="372"/>
  <c r="G15" i="372"/>
  <c r="G51" i="372"/>
  <c r="H47" i="372"/>
  <c r="G33" i="372"/>
  <c r="G14" i="372"/>
  <c r="G50" i="372"/>
  <c r="G49" i="372"/>
  <c r="H32" i="372"/>
  <c r="H51" i="372"/>
  <c r="H15" i="372"/>
  <c r="H50" i="372"/>
  <c r="G17" i="372"/>
  <c r="H14" i="372"/>
  <c r="G16" i="372"/>
  <c r="H13" i="372"/>
  <c r="G32" i="372"/>
  <c r="G13" i="372"/>
  <c r="G30" i="372"/>
  <c r="G29" i="372"/>
  <c r="G48" i="372"/>
  <c r="G31" i="372"/>
  <c r="H33" i="372"/>
  <c r="H17" i="372"/>
  <c r="G47" i="372"/>
  <c r="H16" i="372"/>
  <c r="H31" i="372"/>
  <c r="H30" i="372"/>
  <c r="H49" i="372"/>
  <c r="H29" i="372"/>
  <c r="G39" i="19"/>
  <c r="G47" i="19"/>
  <c r="G17" i="19"/>
  <c r="G16" i="19"/>
  <c r="G15" i="19"/>
  <c r="G18" i="19"/>
  <c r="E49" i="372"/>
  <c r="F49" i="372"/>
  <c r="C51" i="372"/>
  <c r="C49" i="372"/>
  <c r="D49" i="372"/>
  <c r="D31" i="372"/>
  <c r="E31" i="372"/>
  <c r="F31" i="372"/>
  <c r="C31" i="372"/>
  <c r="C32" i="372"/>
  <c r="F29" i="372"/>
  <c r="D16" i="372"/>
  <c r="E50" i="372"/>
  <c r="C48" i="372"/>
  <c r="E29" i="372"/>
  <c r="C16" i="372"/>
  <c r="F13" i="372"/>
  <c r="D50" i="372"/>
  <c r="C50" i="372"/>
  <c r="C14" i="372"/>
  <c r="D29" i="372"/>
  <c r="E13" i="372"/>
  <c r="F47" i="372"/>
  <c r="C29" i="372"/>
  <c r="F15" i="372"/>
  <c r="D13" i="372"/>
  <c r="E47" i="372"/>
  <c r="F50" i="372"/>
  <c r="F33" i="372"/>
  <c r="E15" i="372"/>
  <c r="C13" i="372"/>
  <c r="D47" i="372"/>
  <c r="E33" i="372"/>
  <c r="F17" i="372"/>
  <c r="D15" i="372"/>
  <c r="C47" i="372"/>
  <c r="D32" i="372"/>
  <c r="D33" i="372"/>
  <c r="E17" i="372"/>
  <c r="C15" i="372"/>
  <c r="F51" i="372"/>
  <c r="C33" i="372"/>
  <c r="F30" i="372"/>
  <c r="D17" i="372"/>
  <c r="E51" i="372"/>
  <c r="E16" i="372"/>
  <c r="E30" i="372"/>
  <c r="C17" i="372"/>
  <c r="F14" i="372"/>
  <c r="D51" i="372"/>
  <c r="F32" i="372"/>
  <c r="D30" i="372"/>
  <c r="E14" i="372"/>
  <c r="F48" i="372"/>
  <c r="F16" i="372"/>
  <c r="E48" i="372"/>
  <c r="D48" i="372"/>
  <c r="E32" i="372"/>
  <c r="C30" i="372"/>
  <c r="D14" i="372"/>
  <c r="F47" i="19"/>
  <c r="D47" i="19"/>
  <c r="D45" i="19"/>
  <c r="J72" i="155"/>
  <c r="J39" i="155"/>
  <c r="I41" i="155"/>
  <c r="L41" i="155" s="1"/>
  <c r="J70" i="155"/>
  <c r="F57" i="389" l="1"/>
  <c r="F58" i="389" s="1"/>
  <c r="H61" i="389"/>
  <c r="H62" i="389" s="1"/>
  <c r="H57" i="389"/>
  <c r="H58" i="389" s="1"/>
  <c r="G61" i="389"/>
  <c r="G62" i="389" s="1"/>
  <c r="E57" i="389"/>
  <c r="E58" i="389" s="1"/>
  <c r="F61" i="389"/>
  <c r="F62" i="389" s="1"/>
  <c r="D61" i="389"/>
  <c r="D62" i="389" s="1"/>
  <c r="E61" i="389"/>
  <c r="E62" i="389" s="1"/>
  <c r="H37" i="389"/>
  <c r="E63" i="389"/>
  <c r="E64" i="389" s="1"/>
  <c r="E37" i="389"/>
  <c r="D57" i="389"/>
  <c r="D58" i="389" s="1"/>
  <c r="I35" i="389"/>
  <c r="F37" i="389"/>
  <c r="H55" i="389"/>
  <c r="H19" i="389"/>
  <c r="D19" i="389"/>
  <c r="D55" i="389"/>
  <c r="H59" i="389"/>
  <c r="H60" i="389" s="1"/>
  <c r="D59" i="389"/>
  <c r="D60" i="389" s="1"/>
  <c r="F19" i="389"/>
  <c r="F55" i="389"/>
  <c r="H63" i="389"/>
  <c r="H64" i="389" s="1"/>
  <c r="D63" i="389"/>
  <c r="D64" i="389" s="1"/>
  <c r="F59" i="389"/>
  <c r="F60" i="389" s="1"/>
  <c r="G57" i="389"/>
  <c r="G58" i="389" s="1"/>
  <c r="F63" i="389"/>
  <c r="F64" i="389" s="1"/>
  <c r="I15" i="389"/>
  <c r="C57" i="389"/>
  <c r="G37" i="389"/>
  <c r="C55" i="389"/>
  <c r="C19" i="389"/>
  <c r="I14" i="389"/>
  <c r="D37" i="389"/>
  <c r="I17" i="389"/>
  <c r="C61" i="389"/>
  <c r="G55" i="389"/>
  <c r="G19" i="389"/>
  <c r="I32" i="389"/>
  <c r="C37" i="389"/>
  <c r="C59" i="389"/>
  <c r="I16" i="389"/>
  <c r="C63" i="389"/>
  <c r="I18" i="389"/>
  <c r="E55" i="389"/>
  <c r="E19" i="389"/>
  <c r="G59" i="389"/>
  <c r="G60" i="389" s="1"/>
  <c r="I34" i="389"/>
  <c r="I33" i="389"/>
  <c r="E59" i="389"/>
  <c r="E60" i="389" s="1"/>
  <c r="G63" i="389"/>
  <c r="G64" i="389" s="1"/>
  <c r="I36" i="389"/>
  <c r="H20" i="19"/>
  <c r="I30" i="372"/>
  <c r="I47" i="372"/>
  <c r="I31" i="372"/>
  <c r="I50" i="372"/>
  <c r="I33" i="372"/>
  <c r="I49" i="372"/>
  <c r="I32" i="372"/>
  <c r="I51" i="372"/>
  <c r="I48" i="372"/>
  <c r="I29" i="372"/>
  <c r="H48" i="19"/>
  <c r="H40" i="19"/>
  <c r="H34" i="372"/>
  <c r="H18" i="372"/>
  <c r="I13" i="372"/>
  <c r="I14" i="372"/>
  <c r="I15" i="372"/>
  <c r="I16" i="372"/>
  <c r="I17" i="372"/>
  <c r="H52" i="372"/>
  <c r="D37" i="312"/>
  <c r="F37" i="312"/>
  <c r="H37" i="312"/>
  <c r="D36" i="312"/>
  <c r="H33" i="312"/>
  <c r="G34" i="372"/>
  <c r="D18" i="372"/>
  <c r="G52" i="372"/>
  <c r="D52" i="372"/>
  <c r="C34" i="372"/>
  <c r="F18" i="372"/>
  <c r="C18" i="372"/>
  <c r="E34" i="372"/>
  <c r="F52" i="372"/>
  <c r="E18" i="372"/>
  <c r="C52" i="372"/>
  <c r="D34" i="372"/>
  <c r="G18" i="372"/>
  <c r="E52" i="372"/>
  <c r="F34" i="372"/>
  <c r="I32" i="312"/>
  <c r="H21" i="312"/>
  <c r="F21" i="312"/>
  <c r="E21" i="312"/>
  <c r="D21" i="312"/>
  <c r="C21" i="312"/>
  <c r="I18" i="312"/>
  <c r="I17" i="312"/>
  <c r="I16" i="312"/>
  <c r="I15" i="312"/>
  <c r="G12" i="312"/>
  <c r="C62" i="389" l="1"/>
  <c r="I61" i="389"/>
  <c r="I62" i="389" s="1"/>
  <c r="F65" i="389"/>
  <c r="F56" i="389"/>
  <c r="G65" i="389"/>
  <c r="G56" i="389"/>
  <c r="E56" i="389"/>
  <c r="E65" i="389"/>
  <c r="I19" i="389"/>
  <c r="C64" i="389"/>
  <c r="I63" i="389"/>
  <c r="I64" i="389" s="1"/>
  <c r="C56" i="389"/>
  <c r="I55" i="389"/>
  <c r="I56" i="389" s="1"/>
  <c r="C65" i="389"/>
  <c r="D56" i="389"/>
  <c r="D65" i="389"/>
  <c r="C60" i="389"/>
  <c r="I59" i="389"/>
  <c r="I60" i="389" s="1"/>
  <c r="C58" i="389"/>
  <c r="I57" i="389"/>
  <c r="I58" i="389" s="1"/>
  <c r="I37" i="389"/>
  <c r="H56" i="389"/>
  <c r="H65" i="389"/>
  <c r="I12" i="312"/>
  <c r="G21" i="312"/>
  <c r="I34" i="372"/>
  <c r="I18" i="372"/>
  <c r="I52" i="372"/>
  <c r="I14" i="312"/>
  <c r="I19" i="312" s="1"/>
  <c r="F66" i="389" l="1"/>
  <c r="I65" i="389"/>
  <c r="C66" i="389"/>
  <c r="H66" i="389"/>
  <c r="E66" i="389"/>
  <c r="D66" i="389"/>
  <c r="G66" i="389"/>
  <c r="I21" i="312"/>
  <c r="K123" i="155"/>
  <c r="L123" i="155" s="1"/>
  <c r="M123" i="155"/>
  <c r="M133" i="155"/>
  <c r="M131" i="155"/>
  <c r="K120" i="155"/>
  <c r="M120" i="155"/>
  <c r="K15" i="155"/>
  <c r="M15" i="155"/>
  <c r="K20" i="155"/>
  <c r="L20" i="155" s="1"/>
  <c r="M20" i="155"/>
  <c r="K21" i="155"/>
  <c r="L21" i="155" s="1"/>
  <c r="M21" i="155"/>
  <c r="K22" i="155"/>
  <c r="L22" i="155" s="1"/>
  <c r="M22" i="155"/>
  <c r="K17" i="155"/>
  <c r="M17" i="155"/>
  <c r="K14" i="155"/>
  <c r="M14" i="155"/>
  <c r="M135" i="155"/>
  <c r="K138" i="155"/>
  <c r="M138" i="155"/>
  <c r="K13" i="155"/>
  <c r="M13" i="155"/>
  <c r="M128" i="155"/>
  <c r="K121" i="155"/>
  <c r="L121" i="155" s="1"/>
  <c r="M121" i="155"/>
  <c r="M23" i="155"/>
  <c r="M78" i="155"/>
  <c r="M5" i="155"/>
  <c r="M6" i="155"/>
  <c r="M7" i="155"/>
  <c r="M8" i="155"/>
  <c r="M9" i="155"/>
  <c r="M10" i="155"/>
  <c r="K12" i="155"/>
  <c r="M12" i="155"/>
  <c r="M43" i="155"/>
  <c r="M49" i="155"/>
  <c r="M50" i="155"/>
  <c r="M73" i="155"/>
  <c r="M74" i="155"/>
  <c r="M79" i="155"/>
  <c r="M91" i="155"/>
  <c r="M97" i="155"/>
  <c r="M26" i="155"/>
  <c r="M81" i="155"/>
  <c r="M27" i="155"/>
  <c r="M60" i="155"/>
  <c r="M101" i="155"/>
  <c r="M103" i="155"/>
  <c r="M29" i="155"/>
  <c r="M76" i="155"/>
  <c r="M86" i="155"/>
  <c r="M104" i="155"/>
  <c r="M62" i="155"/>
  <c r="M66" i="155"/>
  <c r="M105" i="155"/>
  <c r="M30" i="155"/>
  <c r="M45" i="155"/>
  <c r="M67" i="155"/>
  <c r="M31" i="155"/>
  <c r="M53" i="155"/>
  <c r="M82" i="155"/>
  <c r="M32" i="155"/>
  <c r="M54" i="155"/>
  <c r="M83" i="155"/>
  <c r="M33" i="155"/>
  <c r="M55" i="155"/>
  <c r="M68" i="155"/>
  <c r="M84" i="155"/>
  <c r="M64" i="155"/>
  <c r="M77" i="155"/>
  <c r="M56" i="155"/>
  <c r="M34" i="155"/>
  <c r="M57" i="155"/>
  <c r="M35" i="155"/>
  <c r="M46" i="155"/>
  <c r="M58" i="155"/>
  <c r="M65" i="155"/>
  <c r="M69" i="155"/>
  <c r="M42" i="155"/>
  <c r="M47" i="155"/>
  <c r="M130" i="155"/>
  <c r="M136" i="155"/>
  <c r="M137" i="155"/>
  <c r="M127" i="155"/>
  <c r="M126" i="155"/>
  <c r="M85" i="155"/>
  <c r="M92" i="155"/>
  <c r="M134" i="155"/>
  <c r="M132" i="155"/>
  <c r="K18" i="155"/>
  <c r="M18" i="155"/>
  <c r="M99" i="155"/>
  <c r="K122" i="155"/>
  <c r="L122" i="155" s="1"/>
  <c r="M122" i="155"/>
  <c r="M125" i="155"/>
  <c r="K119" i="155"/>
  <c r="M119" i="155"/>
  <c r="K11" i="155"/>
  <c r="M11" i="155"/>
  <c r="K19" i="155"/>
  <c r="L19" i="155" s="1"/>
  <c r="M19" i="155"/>
  <c r="M16" i="155"/>
  <c r="K16" i="155"/>
  <c r="J119" i="155"/>
  <c r="J123" i="155"/>
  <c r="J133" i="155"/>
  <c r="J120" i="155"/>
  <c r="I15" i="155"/>
  <c r="I141" i="155"/>
  <c r="L141" i="155" s="1"/>
  <c r="J143" i="155"/>
  <c r="J13" i="155"/>
  <c r="J128" i="155"/>
  <c r="I5" i="155"/>
  <c r="L5" i="155" s="1"/>
  <c r="I6" i="155"/>
  <c r="L6" i="155" s="1"/>
  <c r="J7" i="155"/>
  <c r="J8" i="155"/>
  <c r="J10" i="155"/>
  <c r="I12" i="155"/>
  <c r="J49" i="155"/>
  <c r="I50" i="155"/>
  <c r="L50" i="155" s="1"/>
  <c r="J73" i="155"/>
  <c r="J74" i="155"/>
  <c r="J79" i="155"/>
  <c r="I91" i="155"/>
  <c r="L91" i="155" s="1"/>
  <c r="I97" i="155"/>
  <c r="L97" i="155" s="1"/>
  <c r="I81" i="155"/>
  <c r="L81" i="155" s="1"/>
  <c r="I27" i="155"/>
  <c r="L27" i="155" s="1"/>
  <c r="J60" i="155"/>
  <c r="J101" i="155"/>
  <c r="J103" i="155"/>
  <c r="J29" i="155"/>
  <c r="J116" i="155" s="1"/>
  <c r="I76" i="155"/>
  <c r="L76" i="155" s="1"/>
  <c r="J86" i="155"/>
  <c r="I104" i="155"/>
  <c r="L104" i="155" s="1"/>
  <c r="I62" i="155"/>
  <c r="L62" i="155" s="1"/>
  <c r="J66" i="155"/>
  <c r="I105" i="155"/>
  <c r="L105" i="155" s="1"/>
  <c r="I30" i="155"/>
  <c r="L30" i="155" s="1"/>
  <c r="J45" i="155"/>
  <c r="J67" i="155"/>
  <c r="I31" i="155"/>
  <c r="L31" i="155" s="1"/>
  <c r="I53" i="155"/>
  <c r="L53" i="155" s="1"/>
  <c r="J82" i="155"/>
  <c r="I32" i="155"/>
  <c r="L32" i="155" s="1"/>
  <c r="J54" i="155"/>
  <c r="I83" i="155"/>
  <c r="L83" i="155" s="1"/>
  <c r="I33" i="155"/>
  <c r="L33" i="155" s="1"/>
  <c r="J55" i="155"/>
  <c r="I68" i="155"/>
  <c r="L68" i="155" s="1"/>
  <c r="I84" i="155"/>
  <c r="L84" i="155" s="1"/>
  <c r="I64" i="155"/>
  <c r="L64" i="155" s="1"/>
  <c r="J77" i="155"/>
  <c r="I56" i="155"/>
  <c r="L56" i="155" s="1"/>
  <c r="J34" i="155"/>
  <c r="I57" i="155"/>
  <c r="L57" i="155" s="1"/>
  <c r="J35" i="155"/>
  <c r="I46" i="155"/>
  <c r="L46" i="155" s="1"/>
  <c r="I58" i="155"/>
  <c r="L58" i="155" s="1"/>
  <c r="J65" i="155"/>
  <c r="I69" i="155"/>
  <c r="L69" i="155" s="1"/>
  <c r="I42" i="155"/>
  <c r="L42" i="155" s="1"/>
  <c r="J47" i="155"/>
  <c r="J130" i="155"/>
  <c r="I136" i="155"/>
  <c r="L136" i="155" s="1"/>
  <c r="I137" i="155"/>
  <c r="L137" i="155" s="1"/>
  <c r="J127" i="155"/>
  <c r="I126" i="155"/>
  <c r="L126" i="155" s="1"/>
  <c r="I85" i="155"/>
  <c r="L85" i="155" s="1"/>
  <c r="I92" i="155"/>
  <c r="L92" i="155" s="1"/>
  <c r="J139" i="155"/>
  <c r="J144" i="155"/>
  <c r="J134" i="155"/>
  <c r="I132" i="155"/>
  <c r="L132" i="155" s="1"/>
  <c r="J140" i="155"/>
  <c r="I18" i="155"/>
  <c r="I99" i="155"/>
  <c r="L99" i="155" s="1"/>
  <c r="J122" i="155"/>
  <c r="I16" i="155"/>
  <c r="L16" i="155" l="1"/>
  <c r="L12" i="155"/>
  <c r="L15" i="155"/>
  <c r="I66" i="389"/>
  <c r="L18" i="155"/>
  <c r="AE3" i="155"/>
  <c r="I73" i="155"/>
  <c r="L73" i="155" s="1"/>
  <c r="J12" i="155"/>
  <c r="I8" i="155"/>
  <c r="L8" i="155" s="1"/>
  <c r="J6" i="155"/>
  <c r="J50" i="155"/>
  <c r="I143" i="155"/>
  <c r="L143" i="155" s="1"/>
  <c r="I144" i="155"/>
  <c r="L144" i="155" s="1"/>
  <c r="J85" i="155"/>
  <c r="J42" i="155"/>
  <c r="J31" i="155"/>
  <c r="I10" i="155"/>
  <c r="L10" i="155" s="1"/>
  <c r="J15" i="155"/>
  <c r="I67" i="155"/>
  <c r="L67" i="155" s="1"/>
  <c r="I29" i="155"/>
  <c r="L29" i="155" s="1"/>
  <c r="I60" i="155"/>
  <c r="L60" i="155" s="1"/>
  <c r="I79" i="155"/>
  <c r="L79" i="155" s="1"/>
  <c r="J22" i="155"/>
  <c r="J62" i="155"/>
  <c r="I130" i="155"/>
  <c r="L130" i="155" s="1"/>
  <c r="I101" i="155"/>
  <c r="L101" i="155" s="1"/>
  <c r="J27" i="155"/>
  <c r="I13" i="155"/>
  <c r="L13" i="155" s="1"/>
  <c r="I119" i="155"/>
  <c r="L119" i="155" s="1"/>
  <c r="J84" i="155"/>
  <c r="I35" i="155"/>
  <c r="L35" i="155" s="1"/>
  <c r="J30" i="155"/>
  <c r="I103" i="155"/>
  <c r="L103" i="155" s="1"/>
  <c r="I74" i="155"/>
  <c r="L74" i="155" s="1"/>
  <c r="J92" i="155"/>
  <c r="J64" i="155"/>
  <c r="J53" i="155"/>
  <c r="I45" i="155"/>
  <c r="L45" i="155" s="1"/>
  <c r="I66" i="155"/>
  <c r="L66" i="155" s="1"/>
  <c r="I86" i="155"/>
  <c r="L86" i="155" s="1"/>
  <c r="I100" i="155"/>
  <c r="L100" i="155" s="1"/>
  <c r="J20" i="155"/>
  <c r="J18" i="155"/>
  <c r="J136" i="155"/>
  <c r="J46" i="155"/>
  <c r="J56" i="155"/>
  <c r="J105" i="155"/>
  <c r="J104" i="155"/>
  <c r="J97" i="155"/>
  <c r="J5" i="155"/>
  <c r="J135" i="155"/>
  <c r="I135" i="155"/>
  <c r="L135" i="155" s="1"/>
  <c r="J19" i="155"/>
  <c r="I134" i="155"/>
  <c r="L134" i="155" s="1"/>
  <c r="I127" i="155"/>
  <c r="L127" i="155" s="1"/>
  <c r="I65" i="155"/>
  <c r="L65" i="155" s="1"/>
  <c r="I34" i="155"/>
  <c r="L34" i="155" s="1"/>
  <c r="I55" i="155"/>
  <c r="L55" i="155" s="1"/>
  <c r="I54" i="155"/>
  <c r="L54" i="155" s="1"/>
  <c r="J76" i="155"/>
  <c r="I26" i="155"/>
  <c r="L26" i="155" s="1"/>
  <c r="J91" i="155"/>
  <c r="I49" i="155"/>
  <c r="L49" i="155" s="1"/>
  <c r="I128" i="155"/>
  <c r="L128" i="155" s="1"/>
  <c r="J21" i="155"/>
  <c r="J131" i="155"/>
  <c r="J11" i="155"/>
  <c r="I11" i="155"/>
  <c r="L11" i="155" s="1"/>
  <c r="J99" i="155"/>
  <c r="J132" i="155"/>
  <c r="J126" i="155"/>
  <c r="J69" i="155"/>
  <c r="J57" i="155"/>
  <c r="J68" i="155"/>
  <c r="J83" i="155"/>
  <c r="I140" i="155"/>
  <c r="L140" i="155" s="1"/>
  <c r="I139" i="155"/>
  <c r="L139" i="155" s="1"/>
  <c r="J137" i="155"/>
  <c r="I47" i="155"/>
  <c r="L47" i="155" s="1"/>
  <c r="J58" i="155"/>
  <c r="I77" i="155"/>
  <c r="L77" i="155" s="1"/>
  <c r="J33" i="155"/>
  <c r="J32" i="155"/>
  <c r="I82" i="155"/>
  <c r="L82" i="155" s="1"/>
  <c r="I7" i="155"/>
  <c r="L7" i="155" s="1"/>
  <c r="I23" i="155"/>
  <c r="L23" i="155" s="1"/>
  <c r="I142" i="155"/>
  <c r="L142" i="155" s="1"/>
  <c r="J142" i="155"/>
  <c r="I14" i="155"/>
  <c r="L14" i="155" s="1"/>
  <c r="J14" i="155"/>
  <c r="J43" i="155"/>
  <c r="I43" i="155"/>
  <c r="L43" i="155" s="1"/>
  <c r="I78" i="155"/>
  <c r="L78" i="155" s="1"/>
  <c r="I9" i="155"/>
  <c r="L9" i="155" s="1"/>
  <c r="J9" i="155"/>
  <c r="J138" i="155"/>
  <c r="I138" i="155"/>
  <c r="L138" i="155" s="1"/>
  <c r="J17" i="155"/>
  <c r="I17" i="155"/>
  <c r="L17" i="155" s="1"/>
  <c r="J145" i="155"/>
  <c r="I125" i="155"/>
  <c r="L125" i="155" s="1"/>
  <c r="J125" i="155"/>
  <c r="J141" i="155"/>
  <c r="I120" i="155"/>
  <c r="L120" i="155" s="1"/>
  <c r="J16" i="155"/>
  <c r="K58" i="360" l="1"/>
  <c r="C56" i="360"/>
  <c r="L57" i="360"/>
  <c r="C56" i="361"/>
  <c r="D56" i="359"/>
  <c r="G58" i="359"/>
  <c r="G57" i="358"/>
  <c r="I56" i="360"/>
  <c r="J57" i="360"/>
  <c r="J56" i="360"/>
  <c r="E57" i="359"/>
  <c r="C57" i="360"/>
  <c r="E58" i="360"/>
  <c r="J57" i="343"/>
  <c r="I58" i="358"/>
  <c r="G56" i="360"/>
  <c r="H56" i="360"/>
  <c r="D57" i="361"/>
  <c r="L58" i="360"/>
  <c r="E56" i="343"/>
  <c r="F58" i="343"/>
  <c r="F57" i="361"/>
  <c r="C55" i="361"/>
  <c r="K55" i="360"/>
  <c r="G55" i="359"/>
  <c r="C55" i="358"/>
  <c r="C55" i="343"/>
  <c r="J55" i="360"/>
  <c r="F55" i="359"/>
  <c r="I55" i="360"/>
  <c r="E55" i="359"/>
  <c r="D55" i="359"/>
  <c r="H55" i="360"/>
  <c r="J55" i="343"/>
  <c r="I55" i="343"/>
  <c r="H55" i="358"/>
  <c r="G55" i="360"/>
  <c r="C55" i="359"/>
  <c r="K55" i="343"/>
  <c r="F55" i="360"/>
  <c r="J55" i="358"/>
  <c r="D55" i="358"/>
  <c r="E55" i="360"/>
  <c r="I55" i="358"/>
  <c r="D55" i="360"/>
  <c r="H55" i="343"/>
  <c r="C55" i="360"/>
  <c r="G55" i="358"/>
  <c r="G55" i="343"/>
  <c r="D55" i="361"/>
  <c r="F55" i="361"/>
  <c r="F55" i="358"/>
  <c r="F55" i="343"/>
  <c r="L55" i="360"/>
  <c r="E55" i="361"/>
  <c r="N55" i="360"/>
  <c r="E55" i="358"/>
  <c r="E55" i="343"/>
  <c r="D55" i="343"/>
  <c r="D58" i="360"/>
  <c r="F58" i="361"/>
  <c r="C58" i="360"/>
  <c r="C57" i="359"/>
  <c r="H57" i="360"/>
  <c r="I57" i="360"/>
  <c r="E58" i="359"/>
  <c r="E57" i="361"/>
  <c r="F56" i="343"/>
  <c r="F58" i="359"/>
  <c r="E58" i="361"/>
  <c r="H56" i="358"/>
  <c r="D57" i="358"/>
  <c r="F56" i="360"/>
  <c r="I58" i="360"/>
  <c r="J58" i="360"/>
  <c r="F57" i="343"/>
  <c r="G56" i="343"/>
  <c r="I57" i="343"/>
  <c r="K57" i="360"/>
  <c r="H56" i="343"/>
  <c r="J56" i="343"/>
  <c r="H58" i="358"/>
  <c r="G57" i="360"/>
  <c r="F56" i="361"/>
  <c r="C57" i="361"/>
  <c r="D56" i="358"/>
  <c r="H57" i="343"/>
  <c r="G56" i="358"/>
  <c r="N58" i="360"/>
  <c r="I56" i="343"/>
  <c r="D58" i="343"/>
  <c r="G56" i="359"/>
  <c r="H58" i="360"/>
  <c r="C56" i="359"/>
  <c r="D58" i="358"/>
  <c r="D56" i="343"/>
  <c r="K58" i="343"/>
  <c r="C58" i="358"/>
  <c r="C58" i="343"/>
  <c r="C57" i="358"/>
  <c r="E56" i="360"/>
  <c r="E56" i="361"/>
  <c r="D58" i="361"/>
  <c r="C56" i="343"/>
  <c r="G57" i="343"/>
  <c r="F56" i="358"/>
  <c r="D58" i="359"/>
  <c r="F58" i="360"/>
  <c r="E57" i="358"/>
  <c r="N56" i="360"/>
  <c r="J56" i="358"/>
  <c r="G58" i="358"/>
  <c r="F57" i="360"/>
  <c r="E58" i="343"/>
  <c r="K56" i="343"/>
  <c r="I58" i="343"/>
  <c r="J58" i="343"/>
  <c r="J57" i="358"/>
  <c r="L56" i="360"/>
  <c r="D57" i="359"/>
  <c r="K57" i="343"/>
  <c r="F58" i="358"/>
  <c r="F56" i="359"/>
  <c r="G58" i="360"/>
  <c r="D57" i="343"/>
  <c r="E57" i="343"/>
  <c r="H57" i="358"/>
  <c r="E56" i="358"/>
  <c r="C58" i="359"/>
  <c r="N57" i="360"/>
  <c r="I56" i="358"/>
  <c r="E56" i="359"/>
  <c r="D56" i="360"/>
  <c r="D56" i="361"/>
  <c r="G58" i="343"/>
  <c r="H58" i="343"/>
  <c r="F57" i="359"/>
  <c r="I57" i="358"/>
  <c r="K56" i="360"/>
  <c r="C58" i="361"/>
  <c r="J58" i="358"/>
  <c r="D57" i="360"/>
  <c r="E58" i="358"/>
  <c r="E57" i="360"/>
  <c r="C57" i="343"/>
  <c r="F57" i="358"/>
  <c r="C56" i="358"/>
  <c r="G57" i="359"/>
  <c r="H30" i="343"/>
  <c r="H12" i="343"/>
  <c r="H10" i="343"/>
  <c r="H29" i="343"/>
  <c r="H11" i="343"/>
  <c r="H31" i="343"/>
  <c r="H13" i="343"/>
  <c r="H32" i="343"/>
  <c r="J12" i="343"/>
  <c r="J13" i="343"/>
  <c r="J11" i="343"/>
  <c r="J31" i="343"/>
  <c r="J10" i="343"/>
  <c r="J29" i="343"/>
  <c r="I116" i="155"/>
  <c r="L116" i="155" s="1"/>
  <c r="I117" i="155"/>
  <c r="L117" i="155" s="1"/>
  <c r="E10" i="358"/>
  <c r="F11" i="361"/>
  <c r="F12" i="361"/>
  <c r="F10" i="361"/>
  <c r="F13" i="361"/>
  <c r="F32" i="361"/>
  <c r="F30" i="361"/>
  <c r="F29" i="361"/>
  <c r="C32" i="360"/>
  <c r="E32" i="358"/>
  <c r="F32" i="360"/>
  <c r="E32" i="360"/>
  <c r="G32" i="358"/>
  <c r="G32" i="343"/>
  <c r="G32" i="360"/>
  <c r="F32" i="343"/>
  <c r="D32" i="343"/>
  <c r="H32" i="360"/>
  <c r="F32" i="358"/>
  <c r="H32" i="358"/>
  <c r="D32" i="360"/>
  <c r="C32" i="358"/>
  <c r="I11" i="343"/>
  <c r="I31" i="343"/>
  <c r="I10" i="343"/>
  <c r="I12" i="343"/>
  <c r="I13" i="343"/>
  <c r="I29" i="343"/>
  <c r="H10" i="358"/>
  <c r="J31" i="360"/>
  <c r="H12" i="358"/>
  <c r="H29" i="358"/>
  <c r="D10" i="361"/>
  <c r="K31" i="360"/>
  <c r="E29" i="360"/>
  <c r="C12" i="360"/>
  <c r="H12" i="360"/>
  <c r="D29" i="361"/>
  <c r="G29" i="359"/>
  <c r="G12" i="359"/>
  <c r="C29" i="360"/>
  <c r="F29" i="359"/>
  <c r="I10" i="360"/>
  <c r="H31" i="358"/>
  <c r="D10" i="358"/>
  <c r="D12" i="361"/>
  <c r="G10" i="359"/>
  <c r="E29" i="358"/>
  <c r="L29" i="360"/>
  <c r="C29" i="359"/>
  <c r="D31" i="359"/>
  <c r="E31" i="361"/>
  <c r="C13" i="359"/>
  <c r="J29" i="358"/>
  <c r="E13" i="358"/>
  <c r="H13" i="360"/>
  <c r="I10" i="358"/>
  <c r="I11" i="360"/>
  <c r="D11" i="360"/>
  <c r="J10" i="360"/>
  <c r="G13" i="360"/>
  <c r="D30" i="361"/>
  <c r="E12" i="359"/>
  <c r="E12" i="361"/>
  <c r="G12" i="358"/>
  <c r="E10" i="359"/>
  <c r="D31" i="358"/>
  <c r="E31" i="360"/>
  <c r="F29" i="360"/>
  <c r="C12" i="358"/>
  <c r="I12" i="360"/>
  <c r="J10" i="358"/>
  <c r="J11" i="360"/>
  <c r="K13" i="360"/>
  <c r="D29" i="359"/>
  <c r="E30" i="361"/>
  <c r="L31" i="360"/>
  <c r="E11" i="358"/>
  <c r="J12" i="358"/>
  <c r="D11" i="359"/>
  <c r="C10" i="361"/>
  <c r="G31" i="359"/>
  <c r="I29" i="360"/>
  <c r="F13" i="358"/>
  <c r="I13" i="360"/>
  <c r="D12" i="358"/>
  <c r="J12" i="360"/>
  <c r="I32" i="360"/>
  <c r="E12" i="358"/>
  <c r="L32" i="360"/>
  <c r="C10" i="358"/>
  <c r="F10" i="360"/>
  <c r="F11" i="359"/>
  <c r="E10" i="361"/>
  <c r="F31" i="360"/>
  <c r="C30" i="358"/>
  <c r="G29" i="360"/>
  <c r="G13" i="358"/>
  <c r="J13" i="360"/>
  <c r="J32" i="360"/>
  <c r="L10" i="360"/>
  <c r="F12" i="358"/>
  <c r="F12" i="359"/>
  <c r="C13" i="361"/>
  <c r="F11" i="358"/>
  <c r="D12" i="360"/>
  <c r="H13" i="358"/>
  <c r="F11" i="360"/>
  <c r="E31" i="359"/>
  <c r="D13" i="359"/>
  <c r="F31" i="358"/>
  <c r="D30" i="358"/>
  <c r="H29" i="360"/>
  <c r="L11" i="360"/>
  <c r="N10" i="360"/>
  <c r="E29" i="359"/>
  <c r="I12" i="358"/>
  <c r="N29" i="360"/>
  <c r="F31" i="359"/>
  <c r="K11" i="360"/>
  <c r="F12" i="360"/>
  <c r="C31" i="360"/>
  <c r="G11" i="359"/>
  <c r="C11" i="361"/>
  <c r="G31" i="360"/>
  <c r="H11" i="360"/>
  <c r="E11" i="359"/>
  <c r="L12" i="360"/>
  <c r="D12" i="359"/>
  <c r="N11" i="360"/>
  <c r="F29" i="358"/>
  <c r="E10" i="360"/>
  <c r="G29" i="358"/>
  <c r="F13" i="360"/>
  <c r="I11" i="358"/>
  <c r="K12" i="360"/>
  <c r="E13" i="359"/>
  <c r="C29" i="361"/>
  <c r="C10" i="359"/>
  <c r="H31" i="360"/>
  <c r="J11" i="358"/>
  <c r="C13" i="360"/>
  <c r="L13" i="360"/>
  <c r="D11" i="358"/>
  <c r="N12" i="360"/>
  <c r="C29" i="358"/>
  <c r="K10" i="360"/>
  <c r="N31" i="360"/>
  <c r="E13" i="361"/>
  <c r="E11" i="360"/>
  <c r="D13" i="360"/>
  <c r="D29" i="360"/>
  <c r="I29" i="358"/>
  <c r="G10" i="360"/>
  <c r="G11" i="358"/>
  <c r="D30" i="359"/>
  <c r="C12" i="359"/>
  <c r="D11" i="361"/>
  <c r="D10" i="359"/>
  <c r="D13" i="358"/>
  <c r="J29" i="360"/>
  <c r="J13" i="358"/>
  <c r="F10" i="359"/>
  <c r="C10" i="360"/>
  <c r="C12" i="361"/>
  <c r="E12" i="360"/>
  <c r="F10" i="358"/>
  <c r="C31" i="358"/>
  <c r="G11" i="360"/>
  <c r="C11" i="359"/>
  <c r="F13" i="359"/>
  <c r="E11" i="361"/>
  <c r="I13" i="358"/>
  <c r="N13" i="360"/>
  <c r="D29" i="358"/>
  <c r="K29" i="360"/>
  <c r="C11" i="360"/>
  <c r="C11" i="358"/>
  <c r="D13" i="361"/>
  <c r="H11" i="358"/>
  <c r="E13" i="360"/>
  <c r="C13" i="358"/>
  <c r="D31" i="360"/>
  <c r="G10" i="358"/>
  <c r="G12" i="360"/>
  <c r="D10" i="360"/>
  <c r="H10" i="360"/>
  <c r="G13" i="359"/>
  <c r="E29" i="361"/>
  <c r="C11" i="343"/>
  <c r="D11" i="343"/>
  <c r="G10" i="343"/>
  <c r="K13" i="343"/>
  <c r="G31" i="343"/>
  <c r="K12" i="343"/>
  <c r="D29" i="343"/>
  <c r="C12" i="343"/>
  <c r="C13" i="343"/>
  <c r="E29" i="343"/>
  <c r="E31" i="343"/>
  <c r="D12" i="343"/>
  <c r="G11" i="343"/>
  <c r="F31" i="343"/>
  <c r="E13" i="343"/>
  <c r="D30" i="343"/>
  <c r="G29" i="343"/>
  <c r="F10" i="343"/>
  <c r="C10" i="343"/>
  <c r="K10" i="343"/>
  <c r="F13" i="343"/>
  <c r="K31" i="343"/>
  <c r="C31" i="343"/>
  <c r="D13" i="343"/>
  <c r="D31" i="343"/>
  <c r="G30" i="343"/>
  <c r="K11" i="343"/>
  <c r="F12" i="343"/>
  <c r="F29" i="343"/>
  <c r="G12" i="343"/>
  <c r="K29" i="343"/>
  <c r="D10" i="343"/>
  <c r="E11" i="343"/>
  <c r="F11" i="343"/>
  <c r="G13" i="343"/>
  <c r="E10" i="343"/>
  <c r="E12" i="343"/>
  <c r="G57" i="361" l="1"/>
  <c r="G27" i="389"/>
  <c r="G56" i="361"/>
  <c r="G58" i="361"/>
  <c r="M56" i="360"/>
  <c r="O56" i="360" s="1"/>
  <c r="G59" i="360"/>
  <c r="G69" i="360" s="1"/>
  <c r="G59" i="359"/>
  <c r="G69" i="359" s="1"/>
  <c r="G59" i="358"/>
  <c r="G69" i="358" s="1"/>
  <c r="H59" i="358"/>
  <c r="H69" i="358" s="1"/>
  <c r="K59" i="360"/>
  <c r="K69" i="360" s="1"/>
  <c r="E26" i="389"/>
  <c r="E27" i="389"/>
  <c r="F27" i="389"/>
  <c r="L58" i="343"/>
  <c r="C26" i="389"/>
  <c r="G59" i="343"/>
  <c r="G69" i="343" s="1"/>
  <c r="G28" i="389"/>
  <c r="E25" i="389"/>
  <c r="C27" i="389"/>
  <c r="F26" i="389"/>
  <c r="G8" i="389"/>
  <c r="C25" i="389"/>
  <c r="D59" i="343"/>
  <c r="D69" i="343" s="1"/>
  <c r="C59" i="360"/>
  <c r="C69" i="360" s="1"/>
  <c r="M55" i="360"/>
  <c r="I59" i="343"/>
  <c r="I69" i="343" s="1"/>
  <c r="C59" i="361"/>
  <c r="C69" i="361" s="1"/>
  <c r="G55" i="361"/>
  <c r="H25" i="389"/>
  <c r="D25" i="389"/>
  <c r="F28" i="389"/>
  <c r="E59" i="343"/>
  <c r="E69" i="343" s="1"/>
  <c r="H59" i="343"/>
  <c r="H69" i="343" s="1"/>
  <c r="J59" i="343"/>
  <c r="J69" i="343" s="1"/>
  <c r="M57" i="360"/>
  <c r="O57" i="360" s="1"/>
  <c r="E9" i="389"/>
  <c r="G25" i="389"/>
  <c r="E28" i="389"/>
  <c r="E59" i="358"/>
  <c r="E69" i="358" s="1"/>
  <c r="D59" i="360"/>
  <c r="D69" i="360" s="1"/>
  <c r="H59" i="360"/>
  <c r="H69" i="360" s="1"/>
  <c r="D10" i="389"/>
  <c r="D49" i="389" s="1"/>
  <c r="D50" i="389" s="1"/>
  <c r="D27" i="389"/>
  <c r="K56" i="358"/>
  <c r="H28" i="389"/>
  <c r="G26" i="389"/>
  <c r="K58" i="358"/>
  <c r="G9" i="389"/>
  <c r="N59" i="360"/>
  <c r="N69" i="360" s="1"/>
  <c r="I59" i="358"/>
  <c r="I69" i="358" s="1"/>
  <c r="D59" i="359"/>
  <c r="D69" i="359" s="1"/>
  <c r="D28" i="389"/>
  <c r="F9" i="389"/>
  <c r="E10" i="389"/>
  <c r="D8" i="389"/>
  <c r="C9" i="389"/>
  <c r="H57" i="359"/>
  <c r="E59" i="361"/>
  <c r="E69" i="361" s="1"/>
  <c r="E59" i="360"/>
  <c r="E69" i="360" s="1"/>
  <c r="E59" i="359"/>
  <c r="E69" i="359" s="1"/>
  <c r="F7" i="389"/>
  <c r="D7" i="389"/>
  <c r="L57" i="343"/>
  <c r="H7" i="389"/>
  <c r="L56" i="343"/>
  <c r="F10" i="389"/>
  <c r="M58" i="360"/>
  <c r="O58" i="360" s="1"/>
  <c r="L59" i="360"/>
  <c r="L69" i="360" s="1"/>
  <c r="D59" i="358"/>
  <c r="D69" i="358" s="1"/>
  <c r="I59" i="360"/>
  <c r="I69" i="360" s="1"/>
  <c r="F25" i="389"/>
  <c r="H58" i="359"/>
  <c r="E7" i="389"/>
  <c r="C10" i="389"/>
  <c r="E8" i="389"/>
  <c r="C7" i="389"/>
  <c r="F59" i="343"/>
  <c r="F69" i="343" s="1"/>
  <c r="J59" i="358"/>
  <c r="J69" i="358" s="1"/>
  <c r="F59" i="359"/>
  <c r="F69" i="359" s="1"/>
  <c r="H56" i="359"/>
  <c r="G7" i="389"/>
  <c r="F8" i="389"/>
  <c r="F59" i="358"/>
  <c r="F69" i="358" s="1"/>
  <c r="F59" i="360"/>
  <c r="F69" i="360" s="1"/>
  <c r="J59" i="360"/>
  <c r="J69" i="360" s="1"/>
  <c r="H27" i="389"/>
  <c r="H26" i="389"/>
  <c r="G10" i="389"/>
  <c r="D26" i="389"/>
  <c r="H8" i="389"/>
  <c r="F59" i="361"/>
  <c r="F69" i="361" s="1"/>
  <c r="K59" i="343"/>
  <c r="K69" i="343" s="1"/>
  <c r="C59" i="343"/>
  <c r="L55" i="343"/>
  <c r="H10" i="389"/>
  <c r="C28" i="389"/>
  <c r="C8" i="389"/>
  <c r="H9" i="389"/>
  <c r="K57" i="358"/>
  <c r="D9" i="389"/>
  <c r="D59" i="361"/>
  <c r="D69" i="361" s="1"/>
  <c r="H55" i="359"/>
  <c r="C59" i="359"/>
  <c r="C59" i="358"/>
  <c r="K55" i="358"/>
  <c r="G29" i="361"/>
  <c r="G12" i="361"/>
  <c r="H32" i="19"/>
  <c r="H28" i="19"/>
  <c r="H26" i="19"/>
  <c r="H33" i="343"/>
  <c r="H14" i="343"/>
  <c r="H24" i="343" s="1"/>
  <c r="M11" i="360"/>
  <c r="O11" i="360" s="1"/>
  <c r="G10" i="361"/>
  <c r="G13" i="361"/>
  <c r="M12" i="360"/>
  <c r="O12" i="360" s="1"/>
  <c r="M13" i="360"/>
  <c r="O13" i="360" s="1"/>
  <c r="M10" i="360"/>
  <c r="G11" i="361"/>
  <c r="M29" i="360"/>
  <c r="E41" i="372"/>
  <c r="D26" i="19"/>
  <c r="D26" i="312" s="1"/>
  <c r="E26" i="19"/>
  <c r="E26" i="312" s="1"/>
  <c r="F26" i="19"/>
  <c r="F26" i="312" s="1"/>
  <c r="C30" i="19"/>
  <c r="E26" i="372"/>
  <c r="E40" i="372"/>
  <c r="F23" i="372"/>
  <c r="G9" i="19"/>
  <c r="H43" i="372"/>
  <c r="G23" i="372"/>
  <c r="H8" i="19"/>
  <c r="H9" i="19"/>
  <c r="H10" i="19"/>
  <c r="H7" i="19"/>
  <c r="C6" i="372"/>
  <c r="C7" i="372"/>
  <c r="D6" i="372"/>
  <c r="C8" i="372"/>
  <c r="G7" i="372"/>
  <c r="G24" i="372"/>
  <c r="F6" i="372"/>
  <c r="E9" i="372"/>
  <c r="E42" i="372"/>
  <c r="D23" i="372"/>
  <c r="G8" i="372"/>
  <c r="G26" i="372"/>
  <c r="F26" i="372"/>
  <c r="F24" i="372"/>
  <c r="D43" i="372"/>
  <c r="F25" i="372"/>
  <c r="G7" i="19"/>
  <c r="E8" i="372"/>
  <c r="D26" i="372"/>
  <c r="E7" i="372"/>
  <c r="F43" i="372"/>
  <c r="H26" i="372"/>
  <c r="H7" i="372"/>
  <c r="C42" i="372"/>
  <c r="D24" i="372"/>
  <c r="C25" i="372"/>
  <c r="C23" i="372"/>
  <c r="G8" i="19"/>
  <c r="G41" i="372"/>
  <c r="J14" i="343"/>
  <c r="J24" i="343" s="1"/>
  <c r="C26" i="372"/>
  <c r="F42" i="372"/>
  <c r="C41" i="372"/>
  <c r="F41" i="372"/>
  <c r="H6" i="372"/>
  <c r="H40" i="372"/>
  <c r="G42" i="372"/>
  <c r="F8" i="372"/>
  <c r="D9" i="372"/>
  <c r="E43" i="372"/>
  <c r="D8" i="372"/>
  <c r="G26" i="19"/>
  <c r="H26" i="312" s="1"/>
  <c r="G10" i="19"/>
  <c r="H9" i="372"/>
  <c r="C40" i="372"/>
  <c r="F40" i="372"/>
  <c r="F7" i="372"/>
  <c r="E23" i="372"/>
  <c r="H25" i="372"/>
  <c r="G25" i="372"/>
  <c r="G43" i="372"/>
  <c r="G40" i="372"/>
  <c r="D42" i="372"/>
  <c r="C9" i="372"/>
  <c r="C43" i="372"/>
  <c r="D25" i="372"/>
  <c r="G6" i="372"/>
  <c r="H42" i="372"/>
  <c r="H23" i="372"/>
  <c r="E6" i="372"/>
  <c r="D40" i="372"/>
  <c r="D7" i="372"/>
  <c r="D41" i="372"/>
  <c r="G9" i="372"/>
  <c r="C24" i="372"/>
  <c r="E24" i="372"/>
  <c r="F9" i="372"/>
  <c r="E25" i="372"/>
  <c r="H8" i="372"/>
  <c r="H24" i="372"/>
  <c r="H41" i="372"/>
  <c r="F14" i="361"/>
  <c r="F24" i="361" s="1"/>
  <c r="D33" i="343"/>
  <c r="I14" i="343"/>
  <c r="I24" i="343" s="1"/>
  <c r="D14" i="360"/>
  <c r="D24" i="360" s="1"/>
  <c r="H14" i="358"/>
  <c r="H24" i="358" s="1"/>
  <c r="H12" i="359"/>
  <c r="F14" i="358"/>
  <c r="F24" i="358" s="1"/>
  <c r="D14" i="359"/>
  <c r="D24" i="359" s="1"/>
  <c r="D14" i="343"/>
  <c r="D24" i="343" s="1"/>
  <c r="D14" i="361"/>
  <c r="C14" i="359"/>
  <c r="C24" i="359" s="1"/>
  <c r="I14" i="360"/>
  <c r="I24" i="360" s="1"/>
  <c r="K14" i="360"/>
  <c r="K24" i="360" s="1"/>
  <c r="K12" i="358"/>
  <c r="D14" i="358"/>
  <c r="D24" i="358" s="1"/>
  <c r="E14" i="358"/>
  <c r="E24" i="358" s="1"/>
  <c r="K10" i="358"/>
  <c r="K11" i="358"/>
  <c r="H11" i="359"/>
  <c r="C33" i="358"/>
  <c r="N14" i="360"/>
  <c r="N24" i="360" s="1"/>
  <c r="H10" i="359"/>
  <c r="G14" i="359"/>
  <c r="G24" i="359" s="1"/>
  <c r="C14" i="360"/>
  <c r="E14" i="361"/>
  <c r="E24" i="361" s="1"/>
  <c r="H14" i="360"/>
  <c r="H24" i="360" s="1"/>
  <c r="F14" i="359"/>
  <c r="F24" i="359" s="1"/>
  <c r="G14" i="360"/>
  <c r="G24" i="360" s="1"/>
  <c r="E14" i="359"/>
  <c r="E24" i="359" s="1"/>
  <c r="F14" i="360"/>
  <c r="F24" i="360" s="1"/>
  <c r="K13" i="358"/>
  <c r="G14" i="358"/>
  <c r="G24" i="358" s="1"/>
  <c r="L14" i="360"/>
  <c r="L24" i="360" s="1"/>
  <c r="E14" i="360"/>
  <c r="E24" i="360" s="1"/>
  <c r="H13" i="359"/>
  <c r="H29" i="359"/>
  <c r="C14" i="361"/>
  <c r="C24" i="361" s="1"/>
  <c r="J14" i="360"/>
  <c r="J24" i="360" s="1"/>
  <c r="K29" i="358"/>
  <c r="J14" i="358"/>
  <c r="J24" i="358" s="1"/>
  <c r="C14" i="358"/>
  <c r="I14" i="358"/>
  <c r="I24" i="358" s="1"/>
  <c r="G14" i="343"/>
  <c r="G24" i="343" s="1"/>
  <c r="E14" i="343"/>
  <c r="E24" i="343" s="1"/>
  <c r="L13" i="343"/>
  <c r="K14" i="343"/>
  <c r="K24" i="343" s="1"/>
  <c r="L12" i="343"/>
  <c r="C14" i="343"/>
  <c r="L10" i="343"/>
  <c r="F14" i="343"/>
  <c r="L31" i="343"/>
  <c r="G33" i="343"/>
  <c r="L11" i="343"/>
  <c r="AD3" i="155"/>
  <c r="F45" i="389" l="1"/>
  <c r="F46" i="389" s="1"/>
  <c r="G47" i="389"/>
  <c r="G48" i="389" s="1"/>
  <c r="E45" i="389"/>
  <c r="E46" i="389" s="1"/>
  <c r="F47" i="389"/>
  <c r="F48" i="389" s="1"/>
  <c r="E47" i="389"/>
  <c r="E48" i="389" s="1"/>
  <c r="H45" i="389"/>
  <c r="H46" i="389" s="1"/>
  <c r="H49" i="389"/>
  <c r="H50" i="389" s="1"/>
  <c r="G59" i="361"/>
  <c r="G29" i="389"/>
  <c r="G38" i="389" s="1"/>
  <c r="H47" i="389"/>
  <c r="H48" i="389" s="1"/>
  <c r="F49" i="389"/>
  <c r="F50" i="389" s="1"/>
  <c r="D47" i="389"/>
  <c r="D48" i="389" s="1"/>
  <c r="G49" i="389"/>
  <c r="G50" i="389" s="1"/>
  <c r="D45" i="389"/>
  <c r="D46" i="389" s="1"/>
  <c r="C45" i="389"/>
  <c r="I8" i="389"/>
  <c r="E43" i="389"/>
  <c r="E11" i="389"/>
  <c r="E20" i="389" s="1"/>
  <c r="F43" i="389"/>
  <c r="F11" i="389"/>
  <c r="F20" i="389" s="1"/>
  <c r="O55" i="360"/>
  <c r="O59" i="360" s="1"/>
  <c r="M59" i="360"/>
  <c r="M69" i="360" s="1"/>
  <c r="O69" i="360" s="1"/>
  <c r="I28" i="389"/>
  <c r="F29" i="389"/>
  <c r="F38" i="389" s="1"/>
  <c r="D43" i="389"/>
  <c r="D11" i="389"/>
  <c r="D20" i="389" s="1"/>
  <c r="C29" i="389"/>
  <c r="C38" i="389" s="1"/>
  <c r="I25" i="389"/>
  <c r="L59" i="343"/>
  <c r="C69" i="343"/>
  <c r="L69" i="343" s="1"/>
  <c r="G43" i="389"/>
  <c r="G11" i="389"/>
  <c r="G20" i="389" s="1"/>
  <c r="G45" i="389"/>
  <c r="G46" i="389" s="1"/>
  <c r="C49" i="389"/>
  <c r="I10" i="389"/>
  <c r="K59" i="358"/>
  <c r="C69" i="358"/>
  <c r="K69" i="358" s="1"/>
  <c r="C47" i="389"/>
  <c r="I9" i="389"/>
  <c r="H59" i="359"/>
  <c r="C69" i="359"/>
  <c r="H69" i="359" s="1"/>
  <c r="I27" i="389"/>
  <c r="E49" i="389"/>
  <c r="E50" i="389" s="1"/>
  <c r="D29" i="389"/>
  <c r="D38" i="389" s="1"/>
  <c r="E29" i="389"/>
  <c r="E38" i="389" s="1"/>
  <c r="H29" i="389"/>
  <c r="H38" i="389" s="1"/>
  <c r="C43" i="389"/>
  <c r="I7" i="389"/>
  <c r="C11" i="389"/>
  <c r="C20" i="389" s="1"/>
  <c r="H43" i="389"/>
  <c r="H11" i="389"/>
  <c r="H20" i="389" s="1"/>
  <c r="G69" i="361"/>
  <c r="I26" i="389"/>
  <c r="C28" i="312"/>
  <c r="E44" i="372"/>
  <c r="E53" i="372" s="1"/>
  <c r="H12" i="19"/>
  <c r="H21" i="19" s="1"/>
  <c r="H34" i="343"/>
  <c r="G14" i="361"/>
  <c r="O10" i="360"/>
  <c r="O14" i="360" s="1"/>
  <c r="M14" i="360"/>
  <c r="M24" i="360" s="1"/>
  <c r="I43" i="372"/>
  <c r="O29" i="360"/>
  <c r="I26" i="372"/>
  <c r="I23" i="372"/>
  <c r="I25" i="372"/>
  <c r="I42" i="372"/>
  <c r="I40" i="372"/>
  <c r="I41" i="372"/>
  <c r="I24" i="372"/>
  <c r="C27" i="372"/>
  <c r="C35" i="372" s="1"/>
  <c r="D27" i="372"/>
  <c r="D35" i="372" s="1"/>
  <c r="F27" i="372"/>
  <c r="F35" i="372" s="1"/>
  <c r="H33" i="19"/>
  <c r="H29" i="19"/>
  <c r="C10" i="372"/>
  <c r="C19" i="372" s="1"/>
  <c r="H27" i="19"/>
  <c r="G44" i="372"/>
  <c r="G53" i="372" s="1"/>
  <c r="I7" i="372"/>
  <c r="G27" i="372"/>
  <c r="G35" i="372" s="1"/>
  <c r="F44" i="372"/>
  <c r="F53" i="372" s="1"/>
  <c r="D44" i="372"/>
  <c r="D53" i="372" s="1"/>
  <c r="E27" i="372"/>
  <c r="E35" i="372" s="1"/>
  <c r="H27" i="372"/>
  <c r="H35" i="372" s="1"/>
  <c r="I8" i="372"/>
  <c r="E10" i="372"/>
  <c r="E19" i="372" s="1"/>
  <c r="I9" i="372"/>
  <c r="F10" i="372"/>
  <c r="F19" i="372" s="1"/>
  <c r="I6" i="372"/>
  <c r="G10" i="372"/>
  <c r="G19" i="372" s="1"/>
  <c r="C44" i="372"/>
  <c r="C53" i="372" s="1"/>
  <c r="D10" i="372"/>
  <c r="D19" i="372" s="1"/>
  <c r="H44" i="372"/>
  <c r="H53" i="372" s="1"/>
  <c r="H10" i="372"/>
  <c r="H19" i="372" s="1"/>
  <c r="D24" i="361"/>
  <c r="G24" i="361" s="1"/>
  <c r="H14" i="359"/>
  <c r="H24" i="359"/>
  <c r="K14" i="358"/>
  <c r="C34" i="358"/>
  <c r="C24" i="358"/>
  <c r="C24" i="360"/>
  <c r="L14" i="343"/>
  <c r="C24" i="343"/>
  <c r="F24" i="343"/>
  <c r="G34" i="343"/>
  <c r="D34" i="343"/>
  <c r="C44" i="389" l="1"/>
  <c r="I43" i="389"/>
  <c r="I44" i="389" s="1"/>
  <c r="C51" i="389"/>
  <c r="H44" i="389"/>
  <c r="H51" i="389"/>
  <c r="C48" i="389"/>
  <c r="I47" i="389"/>
  <c r="I48" i="389" s="1"/>
  <c r="D44" i="389"/>
  <c r="D51" i="389"/>
  <c r="I11" i="389"/>
  <c r="I20" i="389" s="1"/>
  <c r="C50" i="389"/>
  <c r="I49" i="389"/>
  <c r="I50" i="389" s="1"/>
  <c r="G51" i="389"/>
  <c r="G44" i="389"/>
  <c r="F44" i="389"/>
  <c r="F51" i="389"/>
  <c r="E51" i="389"/>
  <c r="E44" i="389"/>
  <c r="I29" i="389"/>
  <c r="I38" i="389" s="1"/>
  <c r="C46" i="389"/>
  <c r="I45" i="389"/>
  <c r="I46" i="389" s="1"/>
  <c r="O24" i="360"/>
  <c r="I27" i="372"/>
  <c r="I35" i="372" s="1"/>
  <c r="I44" i="372"/>
  <c r="I53" i="372" s="1"/>
  <c r="I10" i="372"/>
  <c r="I19" i="372" s="1"/>
  <c r="K24" i="358"/>
  <c r="L24" i="343"/>
  <c r="D52" i="389" l="1"/>
  <c r="D67" i="389"/>
  <c r="G52" i="389"/>
  <c r="G67" i="389"/>
  <c r="E52" i="389"/>
  <c r="E67" i="389"/>
  <c r="H52" i="389"/>
  <c r="H67" i="389"/>
  <c r="F52" i="389"/>
  <c r="F67" i="389"/>
  <c r="C52" i="389"/>
  <c r="I51" i="389"/>
  <c r="C67" i="389"/>
  <c r="G31" i="312"/>
  <c r="I31" i="312"/>
  <c r="Q855" i="301"/>
  <c r="R6" i="301"/>
  <c r="R7" i="301"/>
  <c r="R8" i="301"/>
  <c r="R9" i="301"/>
  <c r="R10" i="301"/>
  <c r="R11" i="301"/>
  <c r="R12" i="301"/>
  <c r="R13" i="301"/>
  <c r="R14" i="301"/>
  <c r="R15" i="301"/>
  <c r="R16" i="301"/>
  <c r="R17" i="301"/>
  <c r="R18" i="301"/>
  <c r="R19" i="301"/>
  <c r="R20" i="301"/>
  <c r="R21" i="301"/>
  <c r="R22" i="301"/>
  <c r="R23" i="301"/>
  <c r="R24" i="301"/>
  <c r="R25" i="301"/>
  <c r="R26" i="301"/>
  <c r="R27" i="301"/>
  <c r="R28" i="301"/>
  <c r="R29" i="301"/>
  <c r="R30" i="301"/>
  <c r="R31" i="301"/>
  <c r="R32" i="301"/>
  <c r="R33" i="301"/>
  <c r="R34" i="301"/>
  <c r="R35" i="301"/>
  <c r="R36" i="301"/>
  <c r="R37" i="301"/>
  <c r="R38" i="301"/>
  <c r="R39" i="301"/>
  <c r="R40" i="301"/>
  <c r="R41" i="301"/>
  <c r="R42" i="301"/>
  <c r="R43" i="301"/>
  <c r="R44" i="301"/>
  <c r="R45" i="301"/>
  <c r="R46" i="301"/>
  <c r="R47" i="301"/>
  <c r="R48" i="301"/>
  <c r="R49" i="301"/>
  <c r="R50" i="301"/>
  <c r="R51" i="301"/>
  <c r="R52" i="301"/>
  <c r="R53" i="301"/>
  <c r="R54" i="301"/>
  <c r="R55" i="301"/>
  <c r="R56" i="301"/>
  <c r="R57" i="301"/>
  <c r="R58" i="301"/>
  <c r="R59" i="301"/>
  <c r="R60" i="301"/>
  <c r="R61" i="301"/>
  <c r="R62" i="301"/>
  <c r="R63" i="301"/>
  <c r="R64" i="301"/>
  <c r="R65" i="301"/>
  <c r="R66" i="301"/>
  <c r="R67" i="301"/>
  <c r="R68" i="301"/>
  <c r="R69" i="301"/>
  <c r="R70" i="301"/>
  <c r="R71" i="301"/>
  <c r="R72" i="301"/>
  <c r="R73" i="301"/>
  <c r="R74" i="301"/>
  <c r="R75" i="301"/>
  <c r="R76" i="301"/>
  <c r="R77" i="301"/>
  <c r="R78" i="301"/>
  <c r="R79" i="301"/>
  <c r="R80" i="301"/>
  <c r="R81" i="301"/>
  <c r="R82" i="301"/>
  <c r="R83" i="301"/>
  <c r="R84" i="301"/>
  <c r="R85" i="301"/>
  <c r="R86" i="301"/>
  <c r="R87" i="301"/>
  <c r="R88" i="301"/>
  <c r="R89" i="301"/>
  <c r="R90" i="301"/>
  <c r="R91" i="301"/>
  <c r="R92" i="301"/>
  <c r="R93" i="301"/>
  <c r="R94" i="301"/>
  <c r="R95" i="301"/>
  <c r="R96" i="301"/>
  <c r="R97" i="301"/>
  <c r="R98" i="301"/>
  <c r="R99" i="301"/>
  <c r="R100" i="301"/>
  <c r="R101" i="301"/>
  <c r="R102" i="301"/>
  <c r="R103" i="301"/>
  <c r="R104" i="301"/>
  <c r="R105" i="301"/>
  <c r="R106" i="301"/>
  <c r="R107" i="301"/>
  <c r="R108" i="301"/>
  <c r="R109" i="301"/>
  <c r="R110" i="301"/>
  <c r="R111" i="301"/>
  <c r="R112" i="301"/>
  <c r="R113" i="301"/>
  <c r="R114" i="301"/>
  <c r="R115" i="301"/>
  <c r="R116" i="301"/>
  <c r="R117" i="301"/>
  <c r="R118" i="301"/>
  <c r="R119" i="301"/>
  <c r="R120" i="301"/>
  <c r="R121" i="301"/>
  <c r="R122" i="301"/>
  <c r="R123" i="301"/>
  <c r="R124" i="301"/>
  <c r="R125" i="301"/>
  <c r="R126" i="301"/>
  <c r="R127" i="301"/>
  <c r="R128" i="301"/>
  <c r="R129" i="301"/>
  <c r="R130" i="301"/>
  <c r="R131" i="301"/>
  <c r="R132" i="301"/>
  <c r="R133" i="301"/>
  <c r="R134" i="301"/>
  <c r="R135" i="301"/>
  <c r="R136" i="301"/>
  <c r="R137" i="301"/>
  <c r="R138" i="301"/>
  <c r="R139" i="301"/>
  <c r="R140" i="301"/>
  <c r="R141" i="301"/>
  <c r="R142" i="301"/>
  <c r="R143" i="301"/>
  <c r="R144" i="301"/>
  <c r="R145" i="301"/>
  <c r="R146" i="301"/>
  <c r="R147" i="301"/>
  <c r="R148" i="301"/>
  <c r="R149" i="301"/>
  <c r="R150" i="301"/>
  <c r="R151" i="301"/>
  <c r="R152" i="301"/>
  <c r="R153" i="301"/>
  <c r="R154" i="301"/>
  <c r="R155" i="301"/>
  <c r="R156" i="301"/>
  <c r="R157" i="301"/>
  <c r="R158" i="301"/>
  <c r="R159" i="301"/>
  <c r="R160" i="301"/>
  <c r="R161" i="301"/>
  <c r="R162" i="301"/>
  <c r="R163" i="301"/>
  <c r="R164" i="301"/>
  <c r="R165" i="301"/>
  <c r="R166" i="301"/>
  <c r="R167" i="301"/>
  <c r="R168" i="301"/>
  <c r="R169" i="301"/>
  <c r="R170" i="301"/>
  <c r="R171" i="301"/>
  <c r="R172" i="301"/>
  <c r="R173" i="301"/>
  <c r="R174" i="301"/>
  <c r="R175" i="301"/>
  <c r="R176" i="301"/>
  <c r="R177" i="301"/>
  <c r="R178" i="301"/>
  <c r="R179" i="301"/>
  <c r="R180" i="301"/>
  <c r="R181" i="301"/>
  <c r="R182" i="301"/>
  <c r="R183" i="301"/>
  <c r="R184" i="301"/>
  <c r="R185" i="301"/>
  <c r="R186" i="301"/>
  <c r="R187" i="301"/>
  <c r="R188" i="301"/>
  <c r="R189" i="301"/>
  <c r="R190" i="301"/>
  <c r="R191" i="301"/>
  <c r="R192" i="301"/>
  <c r="R193" i="301"/>
  <c r="R194" i="301"/>
  <c r="R195" i="301"/>
  <c r="R196" i="301"/>
  <c r="R197" i="301"/>
  <c r="R198" i="301"/>
  <c r="R199" i="301"/>
  <c r="R200" i="301"/>
  <c r="R201" i="301"/>
  <c r="R202" i="301"/>
  <c r="R203" i="301"/>
  <c r="R204" i="301"/>
  <c r="R205" i="301"/>
  <c r="R206" i="301"/>
  <c r="R207" i="301"/>
  <c r="R208" i="301"/>
  <c r="R209" i="301"/>
  <c r="R210" i="301"/>
  <c r="R211" i="301"/>
  <c r="R212" i="301"/>
  <c r="R213" i="301"/>
  <c r="R214" i="301"/>
  <c r="R215" i="301"/>
  <c r="R216" i="301"/>
  <c r="R217" i="301"/>
  <c r="R218" i="301"/>
  <c r="R219" i="301"/>
  <c r="R220" i="301"/>
  <c r="R221" i="301"/>
  <c r="R222" i="301"/>
  <c r="R223" i="301"/>
  <c r="R224" i="301"/>
  <c r="R225" i="301"/>
  <c r="R226" i="301"/>
  <c r="R227" i="301"/>
  <c r="R228" i="301"/>
  <c r="R229" i="301"/>
  <c r="R230" i="301"/>
  <c r="R231" i="301"/>
  <c r="R232" i="301"/>
  <c r="R233" i="301"/>
  <c r="R234" i="301"/>
  <c r="R235" i="301"/>
  <c r="R236" i="301"/>
  <c r="R237" i="301"/>
  <c r="R238" i="301"/>
  <c r="R239" i="301"/>
  <c r="R240" i="301"/>
  <c r="R241" i="301"/>
  <c r="R242" i="301"/>
  <c r="R243" i="301"/>
  <c r="R244" i="301"/>
  <c r="R245" i="301"/>
  <c r="R247" i="301"/>
  <c r="R248" i="301"/>
  <c r="R249" i="301"/>
  <c r="R250" i="301"/>
  <c r="R251" i="301"/>
  <c r="R252" i="301"/>
  <c r="R253" i="301"/>
  <c r="R254" i="301"/>
  <c r="R255" i="301"/>
  <c r="R256" i="301"/>
  <c r="R257" i="301"/>
  <c r="R258" i="301"/>
  <c r="R259" i="301"/>
  <c r="R260" i="301"/>
  <c r="R261" i="301"/>
  <c r="R262" i="301"/>
  <c r="R263" i="301"/>
  <c r="R264" i="301"/>
  <c r="R265" i="301"/>
  <c r="R266" i="301"/>
  <c r="R267" i="301"/>
  <c r="R268" i="301"/>
  <c r="R269" i="301"/>
  <c r="R270" i="301"/>
  <c r="R271" i="301"/>
  <c r="R272" i="301"/>
  <c r="R273" i="301"/>
  <c r="R274" i="301"/>
  <c r="R275" i="301"/>
  <c r="R276" i="301"/>
  <c r="R277" i="301"/>
  <c r="R278" i="301"/>
  <c r="R279" i="301"/>
  <c r="R280" i="301"/>
  <c r="R281" i="301"/>
  <c r="R282" i="301"/>
  <c r="R283" i="301"/>
  <c r="R284" i="301"/>
  <c r="R285" i="301"/>
  <c r="R286" i="301"/>
  <c r="R287" i="301"/>
  <c r="R288" i="301"/>
  <c r="R289" i="301"/>
  <c r="R290" i="301"/>
  <c r="R291" i="301"/>
  <c r="R292" i="301"/>
  <c r="R293" i="301"/>
  <c r="R294" i="301"/>
  <c r="R295" i="301"/>
  <c r="R296" i="301"/>
  <c r="R297" i="301"/>
  <c r="R298" i="301"/>
  <c r="R299" i="301"/>
  <c r="R300" i="301"/>
  <c r="R301" i="301"/>
  <c r="R302" i="301"/>
  <c r="R303" i="301"/>
  <c r="R304" i="301"/>
  <c r="R305" i="301"/>
  <c r="R306" i="301"/>
  <c r="R307" i="301"/>
  <c r="R308" i="301"/>
  <c r="R309" i="301"/>
  <c r="R310" i="301"/>
  <c r="R311" i="301"/>
  <c r="R312" i="301"/>
  <c r="R313" i="301"/>
  <c r="R314" i="301"/>
  <c r="R315" i="301"/>
  <c r="R316" i="301"/>
  <c r="R317" i="301"/>
  <c r="R318" i="301"/>
  <c r="R319" i="301"/>
  <c r="R320" i="301"/>
  <c r="R321" i="301"/>
  <c r="R322" i="301"/>
  <c r="R323" i="301"/>
  <c r="R324" i="301"/>
  <c r="R325" i="301"/>
  <c r="R326" i="301"/>
  <c r="R327" i="301"/>
  <c r="R328" i="301"/>
  <c r="R329" i="301"/>
  <c r="R330" i="301"/>
  <c r="R331" i="301"/>
  <c r="R332" i="301"/>
  <c r="R333" i="301"/>
  <c r="R334" i="301"/>
  <c r="R335" i="301"/>
  <c r="R336" i="301"/>
  <c r="R337" i="301"/>
  <c r="R338" i="301"/>
  <c r="R339" i="301"/>
  <c r="R340" i="301"/>
  <c r="R341" i="301"/>
  <c r="R342" i="301"/>
  <c r="R343" i="301"/>
  <c r="R344" i="301"/>
  <c r="R345" i="301"/>
  <c r="R346" i="301"/>
  <c r="R347" i="301"/>
  <c r="R348" i="301"/>
  <c r="R349" i="301"/>
  <c r="R350" i="301"/>
  <c r="R351" i="301"/>
  <c r="R352" i="301"/>
  <c r="R353" i="301"/>
  <c r="R354" i="301"/>
  <c r="R355" i="301"/>
  <c r="R356" i="301"/>
  <c r="R357" i="301"/>
  <c r="R358" i="301"/>
  <c r="R359" i="301"/>
  <c r="R360" i="301"/>
  <c r="R361" i="301"/>
  <c r="R362" i="301"/>
  <c r="R363" i="301"/>
  <c r="R364" i="301"/>
  <c r="R365" i="301"/>
  <c r="R366" i="301"/>
  <c r="R367" i="301"/>
  <c r="R368" i="301"/>
  <c r="R369" i="301"/>
  <c r="R370" i="301"/>
  <c r="R371" i="301"/>
  <c r="R372" i="301"/>
  <c r="R373" i="301"/>
  <c r="R374" i="301"/>
  <c r="R375" i="301"/>
  <c r="R376" i="301"/>
  <c r="R377" i="301"/>
  <c r="R378" i="301"/>
  <c r="R379" i="301"/>
  <c r="R380" i="301"/>
  <c r="R381" i="301"/>
  <c r="R382" i="301"/>
  <c r="R383" i="301"/>
  <c r="R384" i="301"/>
  <c r="R385" i="301"/>
  <c r="R386" i="301"/>
  <c r="R387" i="301"/>
  <c r="R388" i="301"/>
  <c r="R389" i="301"/>
  <c r="R390" i="301"/>
  <c r="R391" i="301"/>
  <c r="R392" i="301"/>
  <c r="R393" i="301"/>
  <c r="R394" i="301"/>
  <c r="R395" i="301"/>
  <c r="R396" i="301"/>
  <c r="R397" i="301"/>
  <c r="R398" i="301"/>
  <c r="R399" i="301"/>
  <c r="R400" i="301"/>
  <c r="R401" i="301"/>
  <c r="R402" i="301"/>
  <c r="R403" i="301"/>
  <c r="R404" i="301"/>
  <c r="R405" i="301"/>
  <c r="R406" i="301"/>
  <c r="R407" i="301"/>
  <c r="R408" i="301"/>
  <c r="R409" i="301"/>
  <c r="R410" i="301"/>
  <c r="R411" i="301"/>
  <c r="R412" i="301"/>
  <c r="R413" i="301"/>
  <c r="R414" i="301"/>
  <c r="R415" i="301"/>
  <c r="R416" i="301"/>
  <c r="R417" i="301"/>
  <c r="R418" i="301"/>
  <c r="R419" i="301"/>
  <c r="R420" i="301"/>
  <c r="R421" i="301"/>
  <c r="R422" i="301"/>
  <c r="R423" i="301"/>
  <c r="R424" i="301"/>
  <c r="R425" i="301"/>
  <c r="R426" i="301"/>
  <c r="R427" i="301"/>
  <c r="R428" i="301"/>
  <c r="R429" i="301"/>
  <c r="R430" i="301"/>
  <c r="R431" i="301"/>
  <c r="R432" i="301"/>
  <c r="R433" i="301"/>
  <c r="R434" i="301"/>
  <c r="R435" i="301"/>
  <c r="R436" i="301"/>
  <c r="R437" i="301"/>
  <c r="R438" i="301"/>
  <c r="R439" i="301"/>
  <c r="R440" i="301"/>
  <c r="R441" i="301"/>
  <c r="R442" i="301"/>
  <c r="R443" i="301"/>
  <c r="R444" i="301"/>
  <c r="R445" i="301"/>
  <c r="R446" i="301"/>
  <c r="R447" i="301"/>
  <c r="R448" i="301"/>
  <c r="R449" i="301"/>
  <c r="R450" i="301"/>
  <c r="R451" i="301"/>
  <c r="R452" i="301"/>
  <c r="R453" i="301"/>
  <c r="R454" i="301"/>
  <c r="R455" i="301"/>
  <c r="R456" i="301"/>
  <c r="R457" i="301"/>
  <c r="R458" i="301"/>
  <c r="R459" i="301"/>
  <c r="R460" i="301"/>
  <c r="R461" i="301"/>
  <c r="R462" i="301"/>
  <c r="R463" i="301"/>
  <c r="R464" i="301"/>
  <c r="R465" i="301"/>
  <c r="R466" i="301"/>
  <c r="R467" i="301"/>
  <c r="R468" i="301"/>
  <c r="R469" i="301"/>
  <c r="R470" i="301"/>
  <c r="R471" i="301"/>
  <c r="R472" i="301"/>
  <c r="R473" i="301"/>
  <c r="R474" i="301"/>
  <c r="R475" i="301"/>
  <c r="R476" i="301"/>
  <c r="R477" i="301"/>
  <c r="R478" i="301"/>
  <c r="R479" i="301"/>
  <c r="R480" i="301"/>
  <c r="R481" i="301"/>
  <c r="R482" i="301"/>
  <c r="R483" i="301"/>
  <c r="R484" i="301"/>
  <c r="R485" i="301"/>
  <c r="R486" i="301"/>
  <c r="R487" i="301"/>
  <c r="R488" i="301"/>
  <c r="R489" i="301"/>
  <c r="R490" i="301"/>
  <c r="R491" i="301"/>
  <c r="R492" i="301"/>
  <c r="R493" i="301"/>
  <c r="R494" i="301"/>
  <c r="R495" i="301"/>
  <c r="R496" i="301"/>
  <c r="R497" i="301"/>
  <c r="R498" i="301"/>
  <c r="R499" i="301"/>
  <c r="R500" i="301"/>
  <c r="R501" i="301"/>
  <c r="R502" i="301"/>
  <c r="R503" i="301"/>
  <c r="R504" i="301"/>
  <c r="R505" i="301"/>
  <c r="R506" i="301"/>
  <c r="R507" i="301"/>
  <c r="R508" i="301"/>
  <c r="R509" i="301"/>
  <c r="R510" i="301"/>
  <c r="R511" i="301"/>
  <c r="R512" i="301"/>
  <c r="R513" i="301"/>
  <c r="R514" i="301"/>
  <c r="R515" i="301"/>
  <c r="R516" i="301"/>
  <c r="R517" i="301"/>
  <c r="R518" i="301"/>
  <c r="R519" i="301"/>
  <c r="R520" i="301"/>
  <c r="R521" i="301"/>
  <c r="R522" i="301"/>
  <c r="R523" i="301"/>
  <c r="R524" i="301"/>
  <c r="R525" i="301"/>
  <c r="R526" i="301"/>
  <c r="R527" i="301"/>
  <c r="R528" i="301"/>
  <c r="R529" i="301"/>
  <c r="R530" i="301"/>
  <c r="R531" i="301"/>
  <c r="R532" i="301"/>
  <c r="R533" i="301"/>
  <c r="R534" i="301"/>
  <c r="R535" i="301"/>
  <c r="R536" i="301"/>
  <c r="R537" i="301"/>
  <c r="R538" i="301"/>
  <c r="R539" i="301"/>
  <c r="R540" i="301"/>
  <c r="R541" i="301"/>
  <c r="R542" i="301"/>
  <c r="R543" i="301"/>
  <c r="R544" i="301"/>
  <c r="R545" i="301"/>
  <c r="R546" i="301"/>
  <c r="R547" i="301"/>
  <c r="R548" i="301"/>
  <c r="R549" i="301"/>
  <c r="R550" i="301"/>
  <c r="R551" i="301"/>
  <c r="R552" i="301"/>
  <c r="R553" i="301"/>
  <c r="R554" i="301"/>
  <c r="R555" i="301"/>
  <c r="R556" i="301"/>
  <c r="R557" i="301"/>
  <c r="R558" i="301"/>
  <c r="R559" i="301"/>
  <c r="R560" i="301"/>
  <c r="R561" i="301"/>
  <c r="R562" i="301"/>
  <c r="R563" i="301"/>
  <c r="R564" i="301"/>
  <c r="R565" i="301"/>
  <c r="R566" i="301"/>
  <c r="R567" i="301"/>
  <c r="R568" i="301"/>
  <c r="R569" i="301"/>
  <c r="R570" i="301"/>
  <c r="R571" i="301"/>
  <c r="R572" i="301"/>
  <c r="R573" i="301"/>
  <c r="R574" i="301"/>
  <c r="R575" i="301"/>
  <c r="R576" i="301"/>
  <c r="R577" i="301"/>
  <c r="R578" i="301"/>
  <c r="R579" i="301"/>
  <c r="R580" i="301"/>
  <c r="R581" i="301"/>
  <c r="R582" i="301"/>
  <c r="R583" i="301"/>
  <c r="R584" i="301"/>
  <c r="R585" i="301"/>
  <c r="R586" i="301"/>
  <c r="R587" i="301"/>
  <c r="R588" i="301"/>
  <c r="R589" i="301"/>
  <c r="R590" i="301"/>
  <c r="R591" i="301"/>
  <c r="R592" i="301"/>
  <c r="R593" i="301"/>
  <c r="R594" i="301"/>
  <c r="R595" i="301"/>
  <c r="R596" i="301"/>
  <c r="R597" i="301"/>
  <c r="R598" i="301"/>
  <c r="R599" i="301"/>
  <c r="R600" i="301"/>
  <c r="R601" i="301"/>
  <c r="R602" i="301"/>
  <c r="R603" i="301"/>
  <c r="R604" i="301"/>
  <c r="R605" i="301"/>
  <c r="R606" i="301"/>
  <c r="R607" i="301"/>
  <c r="R608" i="301"/>
  <c r="R609" i="301"/>
  <c r="R610" i="301"/>
  <c r="R611" i="301"/>
  <c r="R612" i="301"/>
  <c r="R613" i="301"/>
  <c r="R614" i="301"/>
  <c r="R615" i="301"/>
  <c r="R616" i="301"/>
  <c r="R617" i="301"/>
  <c r="R618" i="301"/>
  <c r="R619" i="301"/>
  <c r="R620" i="301"/>
  <c r="R621" i="301"/>
  <c r="R622" i="301"/>
  <c r="R623" i="301"/>
  <c r="R624" i="301"/>
  <c r="R625" i="301"/>
  <c r="R626" i="301"/>
  <c r="R627" i="301"/>
  <c r="R628" i="301"/>
  <c r="R629" i="301"/>
  <c r="R630" i="301"/>
  <c r="R631" i="301"/>
  <c r="R632" i="301"/>
  <c r="R633" i="301"/>
  <c r="R634" i="301"/>
  <c r="R635" i="301"/>
  <c r="R636" i="301"/>
  <c r="R637" i="301"/>
  <c r="R638" i="301"/>
  <c r="R639" i="301"/>
  <c r="R640" i="301"/>
  <c r="R641" i="301"/>
  <c r="R642" i="301"/>
  <c r="R643" i="301"/>
  <c r="R644" i="301"/>
  <c r="R645" i="301"/>
  <c r="R646" i="301"/>
  <c r="R647" i="301"/>
  <c r="R648" i="301"/>
  <c r="R649" i="301"/>
  <c r="R650" i="301"/>
  <c r="R651" i="301"/>
  <c r="R652" i="301"/>
  <c r="R653" i="301"/>
  <c r="R654" i="301"/>
  <c r="R655" i="301"/>
  <c r="R656" i="301"/>
  <c r="R657" i="301"/>
  <c r="R658" i="301"/>
  <c r="R659" i="301"/>
  <c r="R660" i="301"/>
  <c r="R661" i="301"/>
  <c r="R662" i="301"/>
  <c r="R663" i="301"/>
  <c r="R664" i="301"/>
  <c r="R665" i="301"/>
  <c r="R666" i="301"/>
  <c r="R667" i="301"/>
  <c r="R668" i="301"/>
  <c r="R669" i="301"/>
  <c r="R670" i="301"/>
  <c r="R671" i="301"/>
  <c r="R672" i="301"/>
  <c r="R673" i="301"/>
  <c r="R674" i="301"/>
  <c r="R675" i="301"/>
  <c r="R676" i="301"/>
  <c r="R677" i="301"/>
  <c r="R678" i="301"/>
  <c r="R679" i="301"/>
  <c r="R680" i="301"/>
  <c r="R681" i="301"/>
  <c r="R682" i="301"/>
  <c r="R683" i="301"/>
  <c r="R684" i="301"/>
  <c r="R685" i="301"/>
  <c r="R686" i="301"/>
  <c r="R687" i="301"/>
  <c r="R688" i="301"/>
  <c r="R689" i="301"/>
  <c r="R690" i="301"/>
  <c r="R691" i="301"/>
  <c r="R692" i="301"/>
  <c r="R693" i="301"/>
  <c r="R694" i="301"/>
  <c r="R695" i="301"/>
  <c r="R696" i="301"/>
  <c r="R697" i="301"/>
  <c r="R698" i="301"/>
  <c r="R699" i="301"/>
  <c r="R700" i="301"/>
  <c r="R701" i="301"/>
  <c r="R702" i="301"/>
  <c r="R703" i="301"/>
  <c r="R704" i="301"/>
  <c r="R705" i="301"/>
  <c r="R706" i="301"/>
  <c r="R707" i="301"/>
  <c r="R708" i="301"/>
  <c r="R709" i="301"/>
  <c r="R710" i="301"/>
  <c r="R711" i="301"/>
  <c r="R712" i="301"/>
  <c r="R713" i="301"/>
  <c r="R714" i="301"/>
  <c r="R715" i="301"/>
  <c r="R716" i="301"/>
  <c r="R717" i="301"/>
  <c r="R718" i="301"/>
  <c r="R719" i="301"/>
  <c r="R720" i="301"/>
  <c r="R721" i="301"/>
  <c r="R722" i="301"/>
  <c r="R723" i="301"/>
  <c r="R724" i="301"/>
  <c r="R725" i="301"/>
  <c r="R726" i="301"/>
  <c r="R727" i="301"/>
  <c r="R728" i="301"/>
  <c r="R729" i="301"/>
  <c r="R730" i="301"/>
  <c r="R731" i="301"/>
  <c r="R732" i="301"/>
  <c r="R733" i="301"/>
  <c r="R734" i="301"/>
  <c r="R735" i="301"/>
  <c r="R736" i="301"/>
  <c r="R737" i="301"/>
  <c r="R738" i="301"/>
  <c r="R739" i="301"/>
  <c r="R740" i="301"/>
  <c r="R741" i="301"/>
  <c r="R742" i="301"/>
  <c r="R743" i="301"/>
  <c r="R744" i="301"/>
  <c r="R745" i="301"/>
  <c r="R746" i="301"/>
  <c r="R747" i="301"/>
  <c r="R748" i="301"/>
  <c r="R749" i="301"/>
  <c r="R750" i="301"/>
  <c r="R751" i="301"/>
  <c r="R752" i="301"/>
  <c r="R753" i="301"/>
  <c r="R754" i="301"/>
  <c r="R755" i="301"/>
  <c r="R756" i="301"/>
  <c r="R757" i="301"/>
  <c r="R758" i="301"/>
  <c r="R759" i="301"/>
  <c r="R760" i="301"/>
  <c r="R761" i="301"/>
  <c r="R762" i="301"/>
  <c r="R763" i="301"/>
  <c r="R764" i="301"/>
  <c r="R765" i="301"/>
  <c r="R766" i="301"/>
  <c r="R767" i="301"/>
  <c r="R768" i="301"/>
  <c r="R769" i="301"/>
  <c r="R770" i="301"/>
  <c r="R771" i="301"/>
  <c r="R772" i="301"/>
  <c r="R773" i="301"/>
  <c r="R774" i="301"/>
  <c r="R775" i="301"/>
  <c r="R776" i="301"/>
  <c r="R777" i="301"/>
  <c r="R778" i="301"/>
  <c r="R779" i="301"/>
  <c r="R780" i="301"/>
  <c r="R781" i="301"/>
  <c r="R782" i="301"/>
  <c r="R783" i="301"/>
  <c r="R784" i="301"/>
  <c r="R785" i="301"/>
  <c r="R786" i="301"/>
  <c r="R787" i="301"/>
  <c r="R788" i="301"/>
  <c r="R789" i="301"/>
  <c r="R790" i="301"/>
  <c r="R791" i="301"/>
  <c r="R792" i="301"/>
  <c r="R793" i="301"/>
  <c r="R794" i="301"/>
  <c r="R795" i="301"/>
  <c r="R796" i="301"/>
  <c r="R797" i="301"/>
  <c r="R798" i="301"/>
  <c r="R799" i="301"/>
  <c r="R800" i="301"/>
  <c r="R801" i="301"/>
  <c r="R802" i="301"/>
  <c r="R803" i="301"/>
  <c r="R804" i="301"/>
  <c r="R805" i="301"/>
  <c r="R806" i="301"/>
  <c r="R807" i="301"/>
  <c r="R808" i="301"/>
  <c r="R809" i="301"/>
  <c r="R810" i="301"/>
  <c r="R811" i="301"/>
  <c r="R812" i="301"/>
  <c r="R813" i="301"/>
  <c r="R814" i="301"/>
  <c r="R815" i="301"/>
  <c r="R816" i="301"/>
  <c r="R817" i="301"/>
  <c r="R818" i="301"/>
  <c r="R819" i="301"/>
  <c r="R820" i="301"/>
  <c r="R821" i="301"/>
  <c r="R822" i="301"/>
  <c r="R823" i="301"/>
  <c r="R824" i="301"/>
  <c r="R825" i="301"/>
  <c r="R826" i="301"/>
  <c r="R827" i="301"/>
  <c r="R828" i="301"/>
  <c r="R829" i="301"/>
  <c r="R830" i="301"/>
  <c r="R831" i="301"/>
  <c r="R832" i="301"/>
  <c r="R833" i="301"/>
  <c r="R834" i="301"/>
  <c r="R835" i="301"/>
  <c r="R836" i="301"/>
  <c r="R837" i="301"/>
  <c r="R838" i="301"/>
  <c r="R839" i="301"/>
  <c r="R840" i="301"/>
  <c r="R841" i="301"/>
  <c r="R842" i="301"/>
  <c r="R843" i="301"/>
  <c r="R844" i="301"/>
  <c r="R845" i="301"/>
  <c r="R846" i="301"/>
  <c r="R847" i="301"/>
  <c r="R848" i="301"/>
  <c r="R849" i="301"/>
  <c r="R850" i="301"/>
  <c r="R851" i="301"/>
  <c r="R852" i="301"/>
  <c r="R853" i="301"/>
  <c r="R854" i="301"/>
  <c r="R5" i="301"/>
  <c r="I52" i="389" l="1"/>
  <c r="I67" i="389"/>
  <c r="R246" i="301"/>
  <c r="P166" i="301" l="1"/>
  <c r="P171" i="301"/>
  <c r="P165" i="301"/>
  <c r="P128" i="301"/>
  <c r="P187" i="301"/>
  <c r="P135" i="301"/>
  <c r="P129" i="301"/>
  <c r="P156" i="301"/>
  <c r="P182" i="301"/>
  <c r="P77" i="301"/>
  <c r="P185" i="301"/>
  <c r="P74" i="301"/>
  <c r="P186" i="301"/>
  <c r="P184" i="301"/>
  <c r="P72" i="301"/>
  <c r="P71" i="301"/>
  <c r="P113" i="301"/>
  <c r="P70" i="301"/>
  <c r="P111" i="301"/>
  <c r="P109" i="301"/>
  <c r="P105" i="301"/>
  <c r="P73" i="301"/>
  <c r="P94" i="301"/>
  <c r="P89" i="301"/>
  <c r="P78" i="301"/>
  <c r="Q852" i="301" l="1"/>
  <c r="Q853" i="301"/>
  <c r="Q244" i="301"/>
  <c r="Q263" i="301"/>
  <c r="Q264" i="301"/>
  <c r="Q270" i="301"/>
  <c r="Q273" i="301"/>
  <c r="Q274" i="301"/>
  <c r="Q275" i="301"/>
  <c r="Q6" i="301"/>
  <c r="Q280" i="301"/>
  <c r="Q7" i="301"/>
  <c r="Q8" i="301"/>
  <c r="Q337" i="301"/>
  <c r="Q5" i="301"/>
  <c r="Q307" i="301"/>
  <c r="Q148" i="301"/>
  <c r="Q126" i="301"/>
  <c r="Q684" i="301"/>
  <c r="Q704" i="301"/>
  <c r="Q710" i="301"/>
  <c r="Q778" i="301"/>
  <c r="Q791" i="301"/>
  <c r="Q800" i="301"/>
  <c r="Q736" i="301"/>
  <c r="Q755" i="301"/>
  <c r="Q769" i="301"/>
  <c r="Q217" i="301"/>
  <c r="Q243" i="301"/>
  <c r="Q245" i="301"/>
  <c r="Q349" i="301"/>
  <c r="Q660" i="301"/>
  <c r="Q659" i="301"/>
  <c r="Q448" i="301"/>
  <c r="Q850" i="301"/>
  <c r="Q645" i="301"/>
  <c r="Q591" i="301"/>
  <c r="Q592" i="301"/>
  <c r="Q593" i="301"/>
  <c r="Q594" i="301"/>
  <c r="Q250" i="301"/>
  <c r="Q329" i="301"/>
  <c r="Q330" i="301"/>
  <c r="Q331" i="301"/>
  <c r="Q190" i="301"/>
  <c r="Q26" i="301"/>
  <c r="Q31" i="301"/>
  <c r="Q33" i="301"/>
  <c r="Q35" i="301"/>
  <c r="Q36" i="301"/>
  <c r="Q46" i="301"/>
  <c r="Q48" i="301"/>
  <c r="Q131" i="301"/>
  <c r="Q267" i="301"/>
  <c r="Q136" i="301"/>
  <c r="Q137" i="301"/>
  <c r="Q139" i="301"/>
  <c r="Q140" i="301"/>
  <c r="Q141" i="301"/>
  <c r="Q142" i="301"/>
  <c r="Q151" i="301"/>
  <c r="Q152" i="301"/>
  <c r="Q154" i="301"/>
  <c r="Q262" i="301"/>
  <c r="Q60" i="301"/>
  <c r="Q268" i="301"/>
  <c r="Q64" i="301"/>
  <c r="Q65" i="301"/>
  <c r="Q520" i="301"/>
  <c r="Q552" i="301"/>
  <c r="Q75" i="301"/>
  <c r="Q76" i="301"/>
  <c r="Q198" i="301"/>
  <c r="Q170" i="301"/>
  <c r="Q269" i="301"/>
  <c r="Q173" i="301"/>
  <c r="Q174" i="301"/>
  <c r="Q176" i="301"/>
  <c r="Q177" i="301"/>
  <c r="Q539" i="301"/>
  <c r="Q541" i="301"/>
  <c r="Q547" i="301"/>
  <c r="Q561" i="301"/>
  <c r="Q9" i="301"/>
  <c r="Q10" i="301"/>
  <c r="Q12" i="301"/>
  <c r="Q13" i="301"/>
  <c r="Q14" i="301"/>
  <c r="Q16" i="301"/>
  <c r="Q18" i="301"/>
  <c r="Q266" i="301"/>
  <c r="Q95" i="301"/>
  <c r="Q96" i="301"/>
  <c r="Q98" i="301"/>
  <c r="Q100" i="301"/>
  <c r="Q101" i="301"/>
  <c r="Q681" i="301"/>
  <c r="Q199" i="301"/>
  <c r="Q276" i="301"/>
  <c r="Q687" i="301"/>
  <c r="Q690" i="301"/>
  <c r="Q691" i="301"/>
  <c r="Q354" i="301"/>
  <c r="Q361" i="301"/>
  <c r="Q695" i="301"/>
  <c r="Q549" i="301"/>
  <c r="Q589" i="301"/>
  <c r="Q703" i="301"/>
  <c r="Q705" i="301"/>
  <c r="Q707" i="301"/>
  <c r="Q780" i="301"/>
  <c r="Q782" i="301"/>
  <c r="Q783" i="301"/>
  <c r="Q788" i="301"/>
  <c r="Q789" i="301"/>
  <c r="Q790" i="301"/>
  <c r="Q792" i="301"/>
  <c r="Q794" i="301"/>
  <c r="Q796" i="301"/>
  <c r="Q732" i="301"/>
  <c r="Q737" i="301"/>
  <c r="Q738" i="301"/>
  <c r="Q740" i="301"/>
  <c r="Q741" i="301"/>
  <c r="Q742" i="301"/>
  <c r="Q743" i="301"/>
  <c r="Q745" i="301"/>
  <c r="Q751" i="301"/>
  <c r="Q752" i="301"/>
  <c r="Q754" i="301"/>
  <c r="Q756" i="301"/>
  <c r="Q758" i="301"/>
  <c r="Q767" i="301"/>
  <c r="Q212" i="301"/>
  <c r="Q564" i="301"/>
  <c r="Q216" i="301"/>
  <c r="Q722" i="301"/>
  <c r="Q325" i="301"/>
  <c r="Q725" i="301"/>
  <c r="Q242" i="301"/>
  <c r="Q339" i="301"/>
  <c r="Q342" i="301"/>
  <c r="Q326" i="301"/>
  <c r="Q347" i="301"/>
  <c r="Q348" i="301"/>
  <c r="Q221" i="301"/>
  <c r="Q222" i="301"/>
  <c r="Q277" i="301"/>
  <c r="Q227" i="301"/>
  <c r="Q302" i="301"/>
  <c r="Q230" i="301"/>
  <c r="Q317" i="301"/>
  <c r="Q232" i="301"/>
  <c r="Q233" i="301"/>
  <c r="Q667" i="301"/>
  <c r="Q672" i="301"/>
  <c r="Q521" i="301"/>
  <c r="Q522" i="301"/>
  <c r="Q523" i="301"/>
  <c r="Q529" i="301"/>
  <c r="Q531" i="301"/>
  <c r="Q533" i="301"/>
  <c r="Q534" i="301"/>
  <c r="Q535" i="301"/>
  <c r="Q536" i="301"/>
  <c r="Q537" i="301"/>
  <c r="Q538" i="301"/>
  <c r="Q544" i="301"/>
  <c r="Q546" i="301"/>
  <c r="Q548" i="301"/>
  <c r="Q449" i="301"/>
  <c r="Q451" i="301"/>
  <c r="Q453" i="301"/>
  <c r="Q454" i="301"/>
  <c r="Q455" i="301"/>
  <c r="Q456" i="301"/>
  <c r="Q457" i="301"/>
  <c r="Q462" i="301"/>
  <c r="Q632" i="301"/>
  <c r="Q464" i="301"/>
  <c r="Q647" i="301"/>
  <c r="Q649" i="301"/>
  <c r="Q651" i="301"/>
  <c r="Q652" i="301"/>
  <c r="Q344" i="301"/>
  <c r="Q654" i="301"/>
  <c r="Q655" i="301"/>
  <c r="Q635" i="301"/>
  <c r="Q479" i="301"/>
  <c r="Q480" i="301"/>
  <c r="Q485" i="301"/>
  <c r="Q487" i="301"/>
  <c r="Q305" i="301"/>
  <c r="Q490" i="301"/>
  <c r="Q491" i="301"/>
  <c r="Q492" i="301"/>
  <c r="Q493" i="301"/>
  <c r="Q494" i="301"/>
  <c r="Q501" i="301"/>
  <c r="Q502" i="301"/>
  <c r="Q505" i="301"/>
  <c r="Q506" i="301"/>
  <c r="Q809" i="301"/>
  <c r="Q810" i="301"/>
  <c r="Q811" i="301"/>
  <c r="Q816" i="301"/>
  <c r="Q818" i="301"/>
  <c r="Q285" i="301"/>
  <c r="Q313" i="301"/>
  <c r="Q823" i="301"/>
  <c r="Q824" i="301"/>
  <c r="Q825" i="301"/>
  <c r="Q826" i="301"/>
  <c r="Q378" i="301"/>
  <c r="Q837" i="301"/>
  <c r="Q601" i="301"/>
  <c r="Q840" i="301"/>
  <c r="Q648" i="301"/>
  <c r="Q662" i="301"/>
  <c r="Q411" i="301"/>
  <c r="Q412" i="301"/>
  <c r="Q416" i="301"/>
  <c r="Q417" i="301"/>
  <c r="Q295" i="301"/>
  <c r="Q420" i="301"/>
  <c r="Q421" i="301"/>
  <c r="Q318" i="301"/>
  <c r="Q423" i="301"/>
  <c r="Q424" i="301"/>
  <c r="Q572" i="301"/>
  <c r="Q429" i="301"/>
  <c r="Q430" i="301"/>
  <c r="Q370" i="301"/>
  <c r="Q371" i="301"/>
  <c r="Q376" i="301"/>
  <c r="Q278" i="301"/>
  <c r="Q379" i="301"/>
  <c r="Q381" i="301"/>
  <c r="Q382" i="301"/>
  <c r="Q383" i="301"/>
  <c r="Q355" i="301"/>
  <c r="Q386" i="301"/>
  <c r="Q394" i="301"/>
  <c r="Q395" i="301"/>
  <c r="Q397" i="301"/>
  <c r="Q656" i="301"/>
  <c r="Q562" i="301"/>
  <c r="Q568" i="301"/>
  <c r="Q570" i="301"/>
  <c r="Q571" i="301"/>
  <c r="Q320" i="301"/>
  <c r="Q573" i="301"/>
  <c r="Q577" i="301"/>
  <c r="Q633" i="301"/>
  <c r="Q579" i="301"/>
  <c r="Q603" i="301"/>
  <c r="Q604" i="301"/>
  <c r="Q272" i="301"/>
  <c r="Q611" i="301"/>
  <c r="Q279" i="301"/>
  <c r="Q615" i="301"/>
  <c r="Q616" i="301"/>
  <c r="Q618" i="301"/>
  <c r="Q619" i="301"/>
  <c r="Q321" i="301"/>
  <c r="Q340" i="301"/>
  <c r="Q622" i="301"/>
  <c r="Q623" i="301"/>
  <c r="Q624" i="301"/>
  <c r="Q625" i="301"/>
  <c r="Q631" i="301"/>
  <c r="Q578" i="301"/>
  <c r="Q634" i="301"/>
  <c r="Q265" i="301"/>
  <c r="Q369" i="301"/>
  <c r="Q413" i="301"/>
  <c r="Q414" i="301"/>
  <c r="Q431" i="301"/>
  <c r="Q271" i="301"/>
  <c r="Q504" i="301"/>
  <c r="Q362" i="301"/>
  <c r="Q252" i="301"/>
  <c r="Q255" i="301"/>
  <c r="Q286" i="301"/>
  <c r="Q289" i="301"/>
  <c r="Q290" i="301"/>
  <c r="Q718" i="301"/>
  <c r="Q296" i="301"/>
  <c r="Q201" i="301"/>
  <c r="Q442" i="301"/>
  <c r="Q309" i="301"/>
  <c r="Q310" i="301"/>
  <c r="Q316" i="301"/>
  <c r="Q399" i="301"/>
  <c r="Q463" i="301"/>
  <c r="Q319" i="301"/>
  <c r="Q37" i="301"/>
  <c r="Q40" i="301"/>
  <c r="Q41" i="301"/>
  <c r="Q42" i="301"/>
  <c r="Q43" i="301"/>
  <c r="Q145" i="301"/>
  <c r="Q146" i="301"/>
  <c r="Q147" i="301"/>
  <c r="Q149" i="301"/>
  <c r="Q150" i="301"/>
  <c r="Q357" i="301"/>
  <c r="Q358" i="301"/>
  <c r="Q359" i="301"/>
  <c r="Q360" i="301"/>
  <c r="Q658" i="301"/>
  <c r="Q68" i="301"/>
  <c r="Q69" i="301"/>
  <c r="Q419" i="301"/>
  <c r="Q489" i="301"/>
  <c r="Q123" i="301"/>
  <c r="Q124" i="301"/>
  <c r="Q125" i="301"/>
  <c r="Q178" i="301"/>
  <c r="Q428" i="301"/>
  <c r="Q183" i="301"/>
  <c r="Q15" i="301"/>
  <c r="Q102" i="301"/>
  <c r="Q422" i="301"/>
  <c r="Q106" i="301"/>
  <c r="Q107" i="301"/>
  <c r="Q694" i="301"/>
  <c r="Q696" i="301"/>
  <c r="Q697" i="301"/>
  <c r="Q698" i="301"/>
  <c r="Q784" i="301"/>
  <c r="Q785" i="301"/>
  <c r="Q786" i="301"/>
  <c r="Q744" i="301"/>
  <c r="Q746" i="301"/>
  <c r="Q747" i="301"/>
  <c r="Q748" i="301"/>
  <c r="Q749" i="301"/>
  <c r="Q750" i="301"/>
  <c r="Q768" i="301"/>
  <c r="Q214" i="301"/>
  <c r="Q345" i="301"/>
  <c r="Q670" i="301"/>
  <c r="Q671" i="301"/>
  <c r="Q477" i="301"/>
  <c r="Q542" i="301"/>
  <c r="Q543" i="301"/>
  <c r="Q459" i="301"/>
  <c r="Q460" i="301"/>
  <c r="Q461" i="301"/>
  <c r="Q498" i="301"/>
  <c r="Q499" i="301"/>
  <c r="Q500" i="301"/>
  <c r="Q478" i="301"/>
  <c r="Q833" i="301"/>
  <c r="Q496" i="301"/>
  <c r="Q835" i="301"/>
  <c r="Q426" i="301"/>
  <c r="Q427" i="301"/>
  <c r="Q372" i="301"/>
  <c r="Q391" i="301"/>
  <c r="Q465" i="301"/>
  <c r="Q393" i="301"/>
  <c r="Q575" i="301"/>
  <c r="Q576" i="301"/>
  <c r="Q629" i="301"/>
  <c r="Q630" i="301"/>
  <c r="Q281" i="301"/>
  <c r="Q282" i="301"/>
  <c r="Q258" i="301"/>
  <c r="Q288" i="301"/>
  <c r="Q292" i="301"/>
  <c r="Q719" i="301"/>
  <c r="Q297" i="301"/>
  <c r="Q298" i="301"/>
  <c r="Q299" i="301"/>
  <c r="Q204" i="301"/>
  <c r="Q306" i="301"/>
  <c r="Q322" i="301"/>
  <c r="Q335" i="301"/>
  <c r="Q162" i="301"/>
  <c r="Q85" i="301"/>
  <c r="Q181" i="301"/>
  <c r="Q194" i="301"/>
  <c r="Q117" i="301"/>
  <c r="Q699" i="301"/>
  <c r="Q700" i="301"/>
  <c r="Q712" i="301"/>
  <c r="Q787" i="301"/>
  <c r="Q802" i="301"/>
  <c r="Q763" i="301"/>
  <c r="Q716" i="301"/>
  <c r="Q220" i="301"/>
  <c r="Q246" i="301"/>
  <c r="Q346" i="301"/>
  <c r="Q674" i="301"/>
  <c r="Q556" i="301"/>
  <c r="Q473" i="301"/>
  <c r="Q515" i="301"/>
  <c r="Q831" i="301"/>
  <c r="Q836" i="301"/>
  <c r="Q851" i="301"/>
  <c r="Q437" i="301"/>
  <c r="Q390" i="301"/>
  <c r="Q406" i="301"/>
  <c r="Q585" i="301"/>
  <c r="Q628" i="301"/>
  <c r="Q644" i="301"/>
  <c r="Q260" i="301"/>
  <c r="Q61" i="301"/>
  <c r="Q78" i="301"/>
  <c r="Q248" i="301"/>
  <c r="Q284" i="301"/>
  <c r="Q89" i="301"/>
  <c r="Q294" i="301"/>
  <c r="Q94" i="301"/>
  <c r="Q196" i="301"/>
  <c r="Q197" i="301"/>
  <c r="Q73" i="301"/>
  <c r="Q301" i="301"/>
  <c r="Q105" i="301"/>
  <c r="Q303" i="301"/>
  <c r="Q304" i="301"/>
  <c r="Q312" i="301"/>
  <c r="Q109" i="301"/>
  <c r="Q324" i="301"/>
  <c r="Q111" i="301"/>
  <c r="Q23" i="301"/>
  <c r="Q70" i="301"/>
  <c r="Q113" i="301"/>
  <c r="Q54" i="301"/>
  <c r="Q55" i="301"/>
  <c r="Q71" i="301"/>
  <c r="Q119" i="301"/>
  <c r="Q120" i="301"/>
  <c r="Q164" i="301"/>
  <c r="Q87" i="301"/>
  <c r="Q88" i="301"/>
  <c r="Q72" i="301"/>
  <c r="Q56" i="301"/>
  <c r="Q677" i="301"/>
  <c r="Q678" i="301"/>
  <c r="Q184" i="301"/>
  <c r="Q680" i="301"/>
  <c r="Q772" i="301"/>
  <c r="Q773" i="301"/>
  <c r="Q727" i="301"/>
  <c r="Q728" i="301"/>
  <c r="Q729" i="301"/>
  <c r="Q730" i="301"/>
  <c r="Q186" i="301"/>
  <c r="Q206" i="301"/>
  <c r="Q207" i="301"/>
  <c r="Q74" i="301"/>
  <c r="Q720" i="301"/>
  <c r="Q185" i="301"/>
  <c r="Q239" i="301"/>
  <c r="Q77" i="301"/>
  <c r="Q241" i="301"/>
  <c r="Q25" i="301"/>
  <c r="Q182" i="301"/>
  <c r="Q517" i="301"/>
  <c r="Q518" i="301"/>
  <c r="Q519" i="301"/>
  <c r="Q156" i="301"/>
  <c r="Q439" i="301"/>
  <c r="Q440" i="301"/>
  <c r="Q441" i="301"/>
  <c r="Q129" i="301"/>
  <c r="Q475" i="301"/>
  <c r="Q476" i="301"/>
  <c r="Q66" i="301"/>
  <c r="Q135" i="301"/>
  <c r="Q59" i="301"/>
  <c r="Q805" i="301"/>
  <c r="Q806" i="301"/>
  <c r="Q807" i="301"/>
  <c r="Q187" i="301"/>
  <c r="Q408" i="301"/>
  <c r="Q409" i="301"/>
  <c r="Q410" i="301"/>
  <c r="Q366" i="301"/>
  <c r="Q367" i="301"/>
  <c r="Q368" i="301"/>
  <c r="Q128" i="301"/>
  <c r="Q558" i="301"/>
  <c r="Q559" i="301"/>
  <c r="Q560" i="301"/>
  <c r="Q165" i="301"/>
  <c r="Q596" i="301"/>
  <c r="Q597" i="301"/>
  <c r="Q598" i="301"/>
  <c r="Q599" i="301"/>
  <c r="Q600" i="301"/>
  <c r="Q171" i="301"/>
  <c r="Q602" i="301"/>
  <c r="Q587" i="301"/>
  <c r="Q588" i="301"/>
  <c r="Q166" i="301"/>
  <c r="Q259" i="301"/>
  <c r="Q247" i="301"/>
  <c r="Q283" i="301"/>
  <c r="Q293" i="301"/>
  <c r="Q195" i="301"/>
  <c r="Q300" i="301"/>
  <c r="Q311" i="301"/>
  <c r="Q323" i="301"/>
  <c r="Q22" i="301"/>
  <c r="Q130" i="301"/>
  <c r="Q353" i="301"/>
  <c r="Q53" i="301"/>
  <c r="Q118" i="301"/>
  <c r="Q163" i="301"/>
  <c r="Q86" i="301"/>
  <c r="Q24" i="301"/>
  <c r="Q771" i="301"/>
  <c r="Q726" i="301"/>
  <c r="Q764" i="301"/>
  <c r="Q205" i="301"/>
  <c r="Q238" i="301"/>
  <c r="Q661" i="301"/>
  <c r="Q516" i="301"/>
  <c r="Q438" i="301"/>
  <c r="Q646" i="301"/>
  <c r="Q474" i="301"/>
  <c r="Q803" i="301"/>
  <c r="Q407" i="301"/>
  <c r="Q365" i="301"/>
  <c r="Q557" i="301"/>
  <c r="Q595" i="301"/>
  <c r="Q586" i="301"/>
  <c r="Q253" i="301"/>
  <c r="Q287" i="301"/>
  <c r="Q717" i="301"/>
  <c r="Q202" i="301"/>
  <c r="Q203" i="301"/>
  <c r="Q620" i="301"/>
  <c r="Q332" i="301"/>
  <c r="Q38" i="301"/>
  <c r="Q39" i="301"/>
  <c r="Q45" i="301"/>
  <c r="Q47" i="301"/>
  <c r="Q49" i="301"/>
  <c r="Q143" i="301"/>
  <c r="Q144" i="301"/>
  <c r="Q153" i="301"/>
  <c r="Q155" i="301"/>
  <c r="Q392" i="301"/>
  <c r="Q67" i="301"/>
  <c r="Q610" i="301"/>
  <c r="Q663" i="301"/>
  <c r="Q79" i="301"/>
  <c r="Q127" i="301"/>
  <c r="Q179" i="301"/>
  <c r="Q180" i="301"/>
  <c r="Q188" i="301"/>
  <c r="Q17" i="301"/>
  <c r="Q19" i="301"/>
  <c r="Q103" i="301"/>
  <c r="Q104" i="301"/>
  <c r="Q108" i="301"/>
  <c r="Q613" i="301"/>
  <c r="Q110" i="301"/>
  <c r="Q724" i="301"/>
  <c r="Q668" i="301"/>
  <c r="Q669" i="301"/>
  <c r="Q673" i="301"/>
  <c r="Q384" i="301"/>
  <c r="Q540" i="301"/>
  <c r="Q545" i="301"/>
  <c r="Q653" i="301"/>
  <c r="Q550" i="301"/>
  <c r="Q458" i="301"/>
  <c r="Q466" i="301"/>
  <c r="Q495" i="301"/>
  <c r="Q398" i="301"/>
  <c r="Q497" i="301"/>
  <c r="Q621" i="301"/>
  <c r="Q508" i="301"/>
  <c r="Q509" i="301"/>
  <c r="Q828" i="301"/>
  <c r="Q829" i="301"/>
  <c r="Q830" i="301"/>
  <c r="Q844" i="301"/>
  <c r="Q425" i="301"/>
  <c r="Q432" i="301"/>
  <c r="Q387" i="301"/>
  <c r="Q388" i="301"/>
  <c r="Q389" i="301"/>
  <c r="Q400" i="301"/>
  <c r="Q574" i="301"/>
  <c r="Q385" i="301"/>
  <c r="Q627" i="301"/>
  <c r="Q626" i="301"/>
  <c r="Q636" i="301"/>
  <c r="Q637" i="301"/>
  <c r="Q808" i="301"/>
  <c r="Q819" i="301"/>
  <c r="Q821" i="301"/>
  <c r="Q838" i="301"/>
  <c r="Q692" i="301"/>
  <c r="Q256" i="301"/>
  <c r="Q257" i="301"/>
  <c r="Q291" i="301"/>
  <c r="Q841" i="301"/>
  <c r="Q333" i="301"/>
  <c r="Q334" i="301"/>
  <c r="Q682" i="301"/>
  <c r="Q157" i="301"/>
  <c r="Q693" i="301"/>
  <c r="Q842" i="301"/>
  <c r="Q675" i="301"/>
  <c r="Q80" i="301"/>
  <c r="Q679" i="301"/>
  <c r="Q832" i="301"/>
  <c r="Q834" i="301"/>
  <c r="Q676" i="301"/>
  <c r="Q827" i="301"/>
  <c r="Q731" i="301"/>
  <c r="Q793" i="301"/>
  <c r="Q795" i="301"/>
  <c r="Q797" i="301"/>
  <c r="Q799" i="301"/>
  <c r="Q757" i="301"/>
  <c r="Q685" i="301"/>
  <c r="Q721" i="301"/>
  <c r="Q843" i="301"/>
  <c r="Q706" i="301"/>
  <c r="Q468" i="301"/>
  <c r="Q507" i="301"/>
  <c r="Q804" i="301"/>
  <c r="Q702" i="301"/>
  <c r="Q701" i="301"/>
  <c r="Q581" i="301"/>
  <c r="Q723" i="301"/>
  <c r="Q218" i="301"/>
  <c r="Q225" i="301"/>
  <c r="Q27" i="301"/>
  <c r="Q132" i="301"/>
  <c r="Q231" i="301"/>
  <c r="Q57" i="301"/>
  <c r="Q121" i="301"/>
  <c r="Q215" i="301"/>
  <c r="Q90" i="301"/>
  <c r="Q683" i="301"/>
  <c r="Q774" i="301"/>
  <c r="Q733" i="301"/>
  <c r="Q765" i="301"/>
  <c r="Q209" i="301"/>
  <c r="Q228" i="301"/>
  <c r="Q664" i="301"/>
  <c r="Q524" i="301"/>
  <c r="Q525" i="301"/>
  <c r="Q443" i="301"/>
  <c r="Q444" i="301"/>
  <c r="Q261" i="301"/>
  <c r="Q481" i="301"/>
  <c r="Q812" i="301"/>
  <c r="Q208" i="301"/>
  <c r="Q251" i="301"/>
  <c r="Q240" i="301"/>
  <c r="Q563" i="301"/>
  <c r="Q254" i="301"/>
  <c r="Q605" i="301"/>
  <c r="Q249" i="301"/>
  <c r="Q200" i="301"/>
  <c r="Q308" i="301"/>
  <c r="Q314" i="301"/>
  <c r="Q315" i="301"/>
  <c r="Q327" i="301"/>
  <c r="Q328" i="301"/>
  <c r="Q28" i="301"/>
  <c r="Q29" i="301"/>
  <c r="Q30" i="301"/>
  <c r="Q32" i="301"/>
  <c r="Q34" i="301"/>
  <c r="Q50" i="301"/>
  <c r="Q51" i="301"/>
  <c r="Q52" i="301"/>
  <c r="Q133" i="301"/>
  <c r="Q134" i="301"/>
  <c r="Q138" i="301"/>
  <c r="Q158" i="301"/>
  <c r="Q159" i="301"/>
  <c r="Q160" i="301"/>
  <c r="Q161" i="301"/>
  <c r="Q356" i="301"/>
  <c r="Q363" i="301"/>
  <c r="Q364" i="301"/>
  <c r="Q58" i="301"/>
  <c r="Q62" i="301"/>
  <c r="Q63" i="301"/>
  <c r="Q81" i="301"/>
  <c r="Q82" i="301"/>
  <c r="Q83" i="301"/>
  <c r="Q84" i="301"/>
  <c r="Q122" i="301"/>
  <c r="Q167" i="301"/>
  <c r="Q168" i="301"/>
  <c r="Q169" i="301"/>
  <c r="Q172" i="301"/>
  <c r="Q175" i="301"/>
  <c r="Q191" i="301"/>
  <c r="Q192" i="301"/>
  <c r="Q193" i="301"/>
  <c r="Q11" i="301"/>
  <c r="Q21" i="301"/>
  <c r="Q91" i="301"/>
  <c r="Q92" i="301"/>
  <c r="Q93" i="301"/>
  <c r="Q97" i="301"/>
  <c r="Q114" i="301"/>
  <c r="Q115" i="301"/>
  <c r="Q713" i="301"/>
  <c r="Q686" i="301"/>
  <c r="Q689" i="301"/>
  <c r="Q714" i="301"/>
  <c r="Q715" i="301"/>
  <c r="Q709" i="301"/>
  <c r="Q775" i="301"/>
  <c r="Q776" i="301"/>
  <c r="Q777" i="301"/>
  <c r="Q779" i="301"/>
  <c r="Q734" i="301"/>
  <c r="Q735" i="301"/>
  <c r="Q739" i="301"/>
  <c r="Q760" i="301"/>
  <c r="Q761" i="301"/>
  <c r="Q762" i="301"/>
  <c r="Q766" i="301"/>
  <c r="Q770" i="301"/>
  <c r="Q210" i="301"/>
  <c r="Q211" i="301"/>
  <c r="Q341" i="301"/>
  <c r="Q351" i="301"/>
  <c r="Q352" i="301"/>
  <c r="Q223" i="301"/>
  <c r="Q224" i="301"/>
  <c r="Q226" i="301"/>
  <c r="Q229" i="301"/>
  <c r="Q234" i="301"/>
  <c r="Q235" i="301"/>
  <c r="Q236" i="301"/>
  <c r="Q237" i="301"/>
  <c r="Q665" i="301"/>
  <c r="Q666" i="301"/>
  <c r="Q526" i="301"/>
  <c r="Q527" i="301"/>
  <c r="Q528" i="301"/>
  <c r="Q530" i="301"/>
  <c r="Q553" i="301"/>
  <c r="Q554" i="301"/>
  <c r="Q555" i="301"/>
  <c r="Q445" i="301"/>
  <c r="Q446" i="301"/>
  <c r="Q447" i="301"/>
  <c r="Q450" i="301"/>
  <c r="Q469" i="301"/>
  <c r="Q470" i="301"/>
  <c r="Q471" i="301"/>
  <c r="Q472" i="301"/>
  <c r="Q650" i="301"/>
  <c r="Q657" i="301"/>
  <c r="Q482" i="301"/>
  <c r="Q483" i="301"/>
  <c r="Q484" i="301"/>
  <c r="Q486" i="301"/>
  <c r="Q511" i="301"/>
  <c r="Q512" i="301"/>
  <c r="Q513" i="301"/>
  <c r="Q514" i="301"/>
  <c r="Q813" i="301"/>
  <c r="Q814" i="301"/>
  <c r="Q815" i="301"/>
  <c r="Q817" i="301"/>
  <c r="Q822" i="301"/>
  <c r="Q846" i="301"/>
  <c r="Q847" i="301"/>
  <c r="Q848" i="301"/>
  <c r="Q415" i="301"/>
  <c r="Q418" i="301"/>
  <c r="Q433" i="301"/>
  <c r="Q434" i="301"/>
  <c r="Q435" i="301"/>
  <c r="Q436" i="301"/>
  <c r="Q373" i="301"/>
  <c r="Q374" i="301"/>
  <c r="Q375" i="301"/>
  <c r="Q377" i="301"/>
  <c r="Q380" i="301"/>
  <c r="Q402" i="301"/>
  <c r="Q403" i="301"/>
  <c r="Q404" i="301"/>
  <c r="Q405" i="301"/>
  <c r="Q565" i="301"/>
  <c r="Q566" i="301"/>
  <c r="Q567" i="301"/>
  <c r="Q569" i="301"/>
  <c r="Q582" i="301"/>
  <c r="Q583" i="301"/>
  <c r="Q584" i="301"/>
  <c r="Q606" i="301"/>
  <c r="Q607" i="301"/>
  <c r="Q608" i="301"/>
  <c r="Q609" i="301"/>
  <c r="Q612" i="301"/>
  <c r="Q617" i="301"/>
  <c r="Q639" i="301"/>
  <c r="Q640" i="301"/>
  <c r="Q641" i="301"/>
  <c r="Q642" i="301"/>
  <c r="Q590" i="301"/>
  <c r="Q336" i="301"/>
  <c r="Q338" i="301"/>
  <c r="Q44" i="301"/>
  <c r="Q189" i="301"/>
  <c r="Q20" i="301"/>
  <c r="Q99" i="301"/>
  <c r="Q112" i="301"/>
  <c r="Q116" i="301"/>
  <c r="Q688" i="301"/>
  <c r="Q708" i="301"/>
  <c r="Q711" i="301"/>
  <c r="Q781" i="301"/>
  <c r="Q798" i="301"/>
  <c r="Q801" i="301"/>
  <c r="Q753" i="301"/>
  <c r="Q759" i="301"/>
  <c r="Q213" i="301"/>
  <c r="Q219" i="301"/>
  <c r="Q343" i="301"/>
  <c r="Q350" i="301"/>
  <c r="Q532" i="301"/>
  <c r="Q551" i="301"/>
  <c r="Q452" i="301"/>
  <c r="Q467" i="301"/>
  <c r="Q488" i="301"/>
  <c r="Q503" i="301"/>
  <c r="Q510" i="301"/>
  <c r="Q820" i="301"/>
  <c r="Q839" i="301"/>
  <c r="Q845" i="301"/>
  <c r="Q396" i="301"/>
  <c r="Q401" i="301"/>
  <c r="Q580" i="301"/>
  <c r="Q614" i="301"/>
  <c r="Q638" i="301"/>
  <c r="Q643" i="301"/>
  <c r="Q854" i="301"/>
  <c r="O2" i="301"/>
  <c r="O3" i="301" s="1"/>
  <c r="N264" i="301"/>
  <c r="N265" i="301"/>
  <c r="N369" i="301"/>
  <c r="N413" i="301"/>
  <c r="N414" i="301"/>
  <c r="N431" i="301"/>
  <c r="N270" i="301"/>
  <c r="N271" i="301"/>
  <c r="N504" i="301"/>
  <c r="N273" i="301"/>
  <c r="N274" i="301"/>
  <c r="N275" i="301"/>
  <c r="N808" i="301"/>
  <c r="N819" i="301"/>
  <c r="N821" i="301"/>
  <c r="N838" i="301"/>
  <c r="N6" i="301"/>
  <c r="N280" i="301"/>
  <c r="N281" i="301"/>
  <c r="N282" i="301"/>
  <c r="N7" i="301"/>
  <c r="N8" i="301"/>
  <c r="N247" i="301"/>
  <c r="N248" i="301"/>
  <c r="N249" i="301"/>
  <c r="N250" i="301"/>
  <c r="N362" i="301"/>
  <c r="N252" i="301"/>
  <c r="N253" i="301"/>
  <c r="N692" i="301"/>
  <c r="N255" i="301"/>
  <c r="N256" i="301"/>
  <c r="N257" i="301"/>
  <c r="N258" i="301"/>
  <c r="N283" i="301"/>
  <c r="N284" i="301"/>
  <c r="N89" i="301"/>
  <c r="N286" i="301"/>
  <c r="N287" i="301"/>
  <c r="N288" i="301"/>
  <c r="N289" i="301"/>
  <c r="N290" i="301"/>
  <c r="N291" i="301"/>
  <c r="N292" i="301"/>
  <c r="N717" i="301"/>
  <c r="N718" i="301"/>
  <c r="N719" i="301"/>
  <c r="N336" i="301"/>
  <c r="N337" i="301"/>
  <c r="N338" i="301"/>
  <c r="N293" i="301"/>
  <c r="N294" i="301"/>
  <c r="N94" i="301"/>
  <c r="N296" i="301"/>
  <c r="N297" i="301"/>
  <c r="N298" i="301"/>
  <c r="N299" i="301"/>
  <c r="N195" i="301"/>
  <c r="N196" i="301"/>
  <c r="N197" i="301"/>
  <c r="N73" i="301"/>
  <c r="N218" i="301"/>
  <c r="N200" i="301"/>
  <c r="N201" i="301"/>
  <c r="N202" i="301"/>
  <c r="N203" i="301"/>
  <c r="N204" i="301"/>
  <c r="N300" i="301"/>
  <c r="N301" i="301"/>
  <c r="N105" i="301"/>
  <c r="N303" i="301"/>
  <c r="N5" i="301"/>
  <c r="N304" i="301"/>
  <c r="N442" i="301"/>
  <c r="N306" i="301"/>
  <c r="N307" i="301"/>
  <c r="N308" i="301"/>
  <c r="N309" i="301"/>
  <c r="N310" i="301"/>
  <c r="N311" i="301"/>
  <c r="N312" i="301"/>
  <c r="N109" i="301"/>
  <c r="N314" i="301"/>
  <c r="N315" i="301"/>
  <c r="N316" i="301"/>
  <c r="N399" i="301"/>
  <c r="N463" i="301"/>
  <c r="N319" i="301"/>
  <c r="N620" i="301"/>
  <c r="N841" i="301"/>
  <c r="N322" i="301"/>
  <c r="N323" i="301"/>
  <c r="N324" i="301"/>
  <c r="N111" i="301"/>
  <c r="N225" i="301"/>
  <c r="N327" i="301"/>
  <c r="N328" i="301"/>
  <c r="N329" i="301"/>
  <c r="N330" i="301"/>
  <c r="N331" i="301"/>
  <c r="N332" i="301"/>
  <c r="N333" i="301"/>
  <c r="N334" i="301"/>
  <c r="N335" i="301"/>
  <c r="N22" i="301"/>
  <c r="N23" i="301"/>
  <c r="N70" i="301"/>
  <c r="N190" i="301"/>
  <c r="N26" i="301"/>
  <c r="N27" i="301"/>
  <c r="N28" i="301"/>
  <c r="N29" i="301"/>
  <c r="N30" i="301"/>
  <c r="N31" i="301"/>
  <c r="N32" i="301"/>
  <c r="N33" i="301"/>
  <c r="N34" i="301"/>
  <c r="N35" i="301"/>
  <c r="N36" i="301"/>
  <c r="N37" i="301"/>
  <c r="N38" i="301"/>
  <c r="N39" i="301"/>
  <c r="N40" i="301"/>
  <c r="N41" i="301"/>
  <c r="N42" i="301"/>
  <c r="N43" i="301"/>
  <c r="N44" i="301"/>
  <c r="N45" i="301"/>
  <c r="N46" i="301"/>
  <c r="N47" i="301"/>
  <c r="N48" i="301"/>
  <c r="N49" i="301"/>
  <c r="N50" i="301"/>
  <c r="N51" i="301"/>
  <c r="N52" i="301"/>
  <c r="N130" i="301"/>
  <c r="N131" i="301"/>
  <c r="N132" i="301"/>
  <c r="N133" i="301"/>
  <c r="N134" i="301"/>
  <c r="N267" i="301"/>
  <c r="N136" i="301"/>
  <c r="N137" i="301"/>
  <c r="N138" i="301"/>
  <c r="N139" i="301"/>
  <c r="N140" i="301"/>
  <c r="N141" i="301"/>
  <c r="N142" i="301"/>
  <c r="N143" i="301"/>
  <c r="N144" i="301"/>
  <c r="N145" i="301"/>
  <c r="N146" i="301"/>
  <c r="N147" i="301"/>
  <c r="N148" i="301"/>
  <c r="N149" i="301"/>
  <c r="N150" i="301"/>
  <c r="N151" i="301"/>
  <c r="N152" i="301"/>
  <c r="N153" i="301"/>
  <c r="N154" i="301"/>
  <c r="N155" i="301"/>
  <c r="N682" i="301"/>
  <c r="N157" i="301"/>
  <c r="N158" i="301"/>
  <c r="N159" i="301"/>
  <c r="N160" i="301"/>
  <c r="N161" i="301"/>
  <c r="N162" i="301"/>
  <c r="N353" i="301"/>
  <c r="N113" i="301"/>
  <c r="N231" i="301"/>
  <c r="N356" i="301"/>
  <c r="N357" i="301"/>
  <c r="N358" i="301"/>
  <c r="N359" i="301"/>
  <c r="N360" i="301"/>
  <c r="N693" i="301"/>
  <c r="N842" i="301"/>
  <c r="N363" i="301"/>
  <c r="N364" i="301"/>
  <c r="N658" i="301"/>
  <c r="N53" i="301"/>
  <c r="N54" i="301"/>
  <c r="N55" i="301"/>
  <c r="N71" i="301"/>
  <c r="N57" i="301"/>
  <c r="N58" i="301"/>
  <c r="N262" i="301"/>
  <c r="N60" i="301"/>
  <c r="N268" i="301"/>
  <c r="N62" i="301"/>
  <c r="N63" i="301"/>
  <c r="N64" i="301"/>
  <c r="N65" i="301"/>
  <c r="N392" i="301"/>
  <c r="N67" i="301"/>
  <c r="N68" i="301"/>
  <c r="N69" i="301"/>
  <c r="N419" i="301"/>
  <c r="N489" i="301"/>
  <c r="N520" i="301"/>
  <c r="N552" i="301"/>
  <c r="N610" i="301"/>
  <c r="N75" i="301"/>
  <c r="N76" i="301"/>
  <c r="N663" i="301"/>
  <c r="N675" i="301"/>
  <c r="N79" i="301"/>
  <c r="N80" i="301"/>
  <c r="N81" i="301"/>
  <c r="N82" i="301"/>
  <c r="N83" i="301"/>
  <c r="N84" i="301"/>
  <c r="N85" i="301"/>
  <c r="N118" i="301"/>
  <c r="N119" i="301"/>
  <c r="N120" i="301"/>
  <c r="N121" i="301"/>
  <c r="N122" i="301"/>
  <c r="N123" i="301"/>
  <c r="N124" i="301"/>
  <c r="N125" i="301"/>
  <c r="N126" i="301"/>
  <c r="N127" i="301"/>
  <c r="N679" i="301"/>
  <c r="N832" i="301"/>
  <c r="N163" i="301"/>
  <c r="N164" i="301"/>
  <c r="N198" i="301"/>
  <c r="N215" i="301"/>
  <c r="N167" i="301"/>
  <c r="N168" i="301"/>
  <c r="N169" i="301"/>
  <c r="N170" i="301"/>
  <c r="N269" i="301"/>
  <c r="N172" i="301"/>
  <c r="N173" i="301"/>
  <c r="N174" i="301"/>
  <c r="N175" i="301"/>
  <c r="N176" i="301"/>
  <c r="N177" i="301"/>
  <c r="N178" i="301"/>
  <c r="N179" i="301"/>
  <c r="N180" i="301"/>
  <c r="N181" i="301"/>
  <c r="N428" i="301"/>
  <c r="N183" i="301"/>
  <c r="N539" i="301"/>
  <c r="N541" i="301"/>
  <c r="N547" i="301"/>
  <c r="N561" i="301"/>
  <c r="N188" i="301"/>
  <c r="N189" i="301"/>
  <c r="N834" i="301"/>
  <c r="N191" i="301"/>
  <c r="N192" i="301"/>
  <c r="N193" i="301"/>
  <c r="N194" i="301"/>
  <c r="N9" i="301"/>
  <c r="N10" i="301"/>
  <c r="N11" i="301"/>
  <c r="N12" i="301"/>
  <c r="N13" i="301"/>
  <c r="N14" i="301"/>
  <c r="N15" i="301"/>
  <c r="N16" i="301"/>
  <c r="N17" i="301"/>
  <c r="N18" i="301"/>
  <c r="N19" i="301"/>
  <c r="N20" i="301"/>
  <c r="N21" i="301"/>
  <c r="N86" i="301"/>
  <c r="N87" i="301"/>
  <c r="N88" i="301"/>
  <c r="N72" i="301"/>
  <c r="N90" i="301"/>
  <c r="N91" i="301"/>
  <c r="N92" i="301"/>
  <c r="N93" i="301"/>
  <c r="N266" i="301"/>
  <c r="N95" i="301"/>
  <c r="N96" i="301"/>
  <c r="N97" i="301"/>
  <c r="N98" i="301"/>
  <c r="N99" i="301"/>
  <c r="N100" i="301"/>
  <c r="N101" i="301"/>
  <c r="N102" i="301"/>
  <c r="N103" i="301"/>
  <c r="N104" i="301"/>
  <c r="N422" i="301"/>
  <c r="N106" i="301"/>
  <c r="N107" i="301"/>
  <c r="N108" i="301"/>
  <c r="N613" i="301"/>
  <c r="N110" i="301"/>
  <c r="N676" i="301"/>
  <c r="N112" i="301"/>
  <c r="N827" i="301"/>
  <c r="N114" i="301"/>
  <c r="N115" i="301"/>
  <c r="N116" i="301"/>
  <c r="N117" i="301"/>
  <c r="N24" i="301"/>
  <c r="N56" i="301"/>
  <c r="N677" i="301"/>
  <c r="N678" i="301"/>
  <c r="N184" i="301"/>
  <c r="N680" i="301"/>
  <c r="N681" i="301"/>
  <c r="N199" i="301"/>
  <c r="N683" i="301"/>
  <c r="N713" i="301"/>
  <c r="N684" i="301"/>
  <c r="N276" i="301"/>
  <c r="N686" i="301"/>
  <c r="N687" i="301"/>
  <c r="N688" i="301"/>
  <c r="N689" i="301"/>
  <c r="N690" i="301"/>
  <c r="N691" i="301"/>
  <c r="N354" i="301"/>
  <c r="N361" i="301"/>
  <c r="N694" i="301"/>
  <c r="N695" i="301"/>
  <c r="N696" i="301"/>
  <c r="N697" i="301"/>
  <c r="N698" i="301"/>
  <c r="N699" i="301"/>
  <c r="N700" i="301"/>
  <c r="N549" i="301"/>
  <c r="N589" i="301"/>
  <c r="N703" i="301"/>
  <c r="N704" i="301"/>
  <c r="N705" i="301"/>
  <c r="N731" i="301"/>
  <c r="N707" i="301"/>
  <c r="N708" i="301"/>
  <c r="N714" i="301"/>
  <c r="N715" i="301"/>
  <c r="N709" i="301"/>
  <c r="N710" i="301"/>
  <c r="N711" i="301"/>
  <c r="N712" i="301"/>
  <c r="N771" i="301"/>
  <c r="N772" i="301"/>
  <c r="N773" i="301"/>
  <c r="N774" i="301"/>
  <c r="N775" i="301"/>
  <c r="N776" i="301"/>
  <c r="N777" i="301"/>
  <c r="N778" i="301"/>
  <c r="N779" i="301"/>
  <c r="N780" i="301"/>
  <c r="N781" i="301"/>
  <c r="N782" i="301"/>
  <c r="N783" i="301"/>
  <c r="N784" i="301"/>
  <c r="N785" i="301"/>
  <c r="N786" i="301"/>
  <c r="N787" i="301"/>
  <c r="N788" i="301"/>
  <c r="N789" i="301"/>
  <c r="N790" i="301"/>
  <c r="N791" i="301"/>
  <c r="N792" i="301"/>
  <c r="N793" i="301"/>
  <c r="N794" i="301"/>
  <c r="N795" i="301"/>
  <c r="N796" i="301"/>
  <c r="N797" i="301"/>
  <c r="N798" i="301"/>
  <c r="N799" i="301"/>
  <c r="N800" i="301"/>
  <c r="N801" i="301"/>
  <c r="N802" i="301"/>
  <c r="N726" i="301"/>
  <c r="N727" i="301"/>
  <c r="N728" i="301"/>
  <c r="N729" i="301"/>
  <c r="N730" i="301"/>
  <c r="N186" i="301"/>
  <c r="N732" i="301"/>
  <c r="N733" i="301"/>
  <c r="N734" i="301"/>
  <c r="N735" i="301"/>
  <c r="N736" i="301"/>
  <c r="N737" i="301"/>
  <c r="N738" i="301"/>
  <c r="N739" i="301"/>
  <c r="N740" i="301"/>
  <c r="N741" i="301"/>
  <c r="N742" i="301"/>
  <c r="N743" i="301"/>
  <c r="N744" i="301"/>
  <c r="N745" i="301"/>
  <c r="N746" i="301"/>
  <c r="N747" i="301"/>
  <c r="N748" i="301"/>
  <c r="N749" i="301"/>
  <c r="N750" i="301"/>
  <c r="N751" i="301"/>
  <c r="N752" i="301"/>
  <c r="N753" i="301"/>
  <c r="N754" i="301"/>
  <c r="N755" i="301"/>
  <c r="N756" i="301"/>
  <c r="N757" i="301"/>
  <c r="N758" i="301"/>
  <c r="N759" i="301"/>
  <c r="N760" i="301"/>
  <c r="N761" i="301"/>
  <c r="N762" i="301"/>
  <c r="N763" i="301"/>
  <c r="N716" i="301"/>
  <c r="N764" i="301"/>
  <c r="N765" i="301"/>
  <c r="N766" i="301"/>
  <c r="N767" i="301"/>
  <c r="N768" i="301"/>
  <c r="N769" i="301"/>
  <c r="N770" i="301"/>
  <c r="N205" i="301"/>
  <c r="N206" i="301"/>
  <c r="N207" i="301"/>
  <c r="N74" i="301"/>
  <c r="N209" i="301"/>
  <c r="N210" i="301"/>
  <c r="N211" i="301"/>
  <c r="N212" i="301"/>
  <c r="N213" i="301"/>
  <c r="N214" i="301"/>
  <c r="N564" i="301"/>
  <c r="N216" i="301"/>
  <c r="N217" i="301"/>
  <c r="N685" i="301"/>
  <c r="N219" i="301"/>
  <c r="N220" i="301"/>
  <c r="N854" i="301"/>
  <c r="N852" i="301"/>
  <c r="N853" i="301"/>
  <c r="N720" i="301"/>
  <c r="N185" i="301"/>
  <c r="N722" i="301"/>
  <c r="N325" i="301"/>
  <c r="N724" i="301"/>
  <c r="N725" i="301"/>
  <c r="N238" i="301"/>
  <c r="N239" i="301"/>
  <c r="N77" i="301"/>
  <c r="N241" i="301"/>
  <c r="N242" i="301"/>
  <c r="N243" i="301"/>
  <c r="N244" i="301"/>
  <c r="N245" i="301"/>
  <c r="N246" i="301"/>
  <c r="N339" i="301"/>
  <c r="N228" i="301"/>
  <c r="N341" i="301"/>
  <c r="N342" i="301"/>
  <c r="N343" i="301"/>
  <c r="N326" i="301"/>
  <c r="N345" i="301"/>
  <c r="N346" i="301"/>
  <c r="N347" i="301"/>
  <c r="N348" i="301"/>
  <c r="N349" i="301"/>
  <c r="N350" i="301"/>
  <c r="N351" i="301"/>
  <c r="N352" i="301"/>
  <c r="N660" i="301"/>
  <c r="N221" i="301"/>
  <c r="N222" i="301"/>
  <c r="N223" i="301"/>
  <c r="N224" i="301"/>
  <c r="N277" i="301"/>
  <c r="N226" i="301"/>
  <c r="N227" i="301"/>
  <c r="N302" i="301"/>
  <c r="N229" i="301"/>
  <c r="N230" i="301"/>
  <c r="N317" i="301"/>
  <c r="N232" i="301"/>
  <c r="N233" i="301"/>
  <c r="N234" i="301"/>
  <c r="N235" i="301"/>
  <c r="N236" i="301"/>
  <c r="N237" i="301"/>
  <c r="N659" i="301"/>
  <c r="N661" i="301"/>
  <c r="N25" i="301"/>
  <c r="N182" i="301"/>
  <c r="N664" i="301"/>
  <c r="N665" i="301"/>
  <c r="N666" i="301"/>
  <c r="N667" i="301"/>
  <c r="N668" i="301"/>
  <c r="N669" i="301"/>
  <c r="N670" i="301"/>
  <c r="N671" i="301"/>
  <c r="N672" i="301"/>
  <c r="N673" i="301"/>
  <c r="N674" i="301"/>
  <c r="N516" i="301"/>
  <c r="N517" i="301"/>
  <c r="N518" i="301"/>
  <c r="N519" i="301"/>
  <c r="N156" i="301"/>
  <c r="N521" i="301"/>
  <c r="N522" i="301"/>
  <c r="N523" i="301"/>
  <c r="N524" i="301"/>
  <c r="N525" i="301"/>
  <c r="N526" i="301"/>
  <c r="N527" i="301"/>
  <c r="N528" i="301"/>
  <c r="N529" i="301"/>
  <c r="N530" i="301"/>
  <c r="N531" i="301"/>
  <c r="N532" i="301"/>
  <c r="N533" i="301"/>
  <c r="N534" i="301"/>
  <c r="N535" i="301"/>
  <c r="N536" i="301"/>
  <c r="N537" i="301"/>
  <c r="N538" i="301"/>
  <c r="N384" i="301"/>
  <c r="N540" i="301"/>
  <c r="N477" i="301"/>
  <c r="N542" i="301"/>
  <c r="N543" i="301"/>
  <c r="N544" i="301"/>
  <c r="N545" i="301"/>
  <c r="N546" i="301"/>
  <c r="N653" i="301"/>
  <c r="N548" i="301"/>
  <c r="N721" i="301"/>
  <c r="N550" i="301"/>
  <c r="N551" i="301"/>
  <c r="N843" i="301"/>
  <c r="N553" i="301"/>
  <c r="N554" i="301"/>
  <c r="N555" i="301"/>
  <c r="N556" i="301"/>
  <c r="N438" i="301"/>
  <c r="N439" i="301"/>
  <c r="N440" i="301"/>
  <c r="N441" i="301"/>
  <c r="N129" i="301"/>
  <c r="N443" i="301"/>
  <c r="N444" i="301"/>
  <c r="N445" i="301"/>
  <c r="N446" i="301"/>
  <c r="N447" i="301"/>
  <c r="N448" i="301"/>
  <c r="N449" i="301"/>
  <c r="N450" i="301"/>
  <c r="N451" i="301"/>
  <c r="N452" i="301"/>
  <c r="N453" i="301"/>
  <c r="N454" i="301"/>
  <c r="N455" i="301"/>
  <c r="N456" i="301"/>
  <c r="N457" i="301"/>
  <c r="N458" i="301"/>
  <c r="N459" i="301"/>
  <c r="N460" i="301"/>
  <c r="N461" i="301"/>
  <c r="N462" i="301"/>
  <c r="N632" i="301"/>
  <c r="N464" i="301"/>
  <c r="N706" i="301"/>
  <c r="N466" i="301"/>
  <c r="N467" i="301"/>
  <c r="N468" i="301"/>
  <c r="N469" i="301"/>
  <c r="N470" i="301"/>
  <c r="N471" i="301"/>
  <c r="N472" i="301"/>
  <c r="N473" i="301"/>
  <c r="N646" i="301"/>
  <c r="N647" i="301"/>
  <c r="N261" i="301"/>
  <c r="N649" i="301"/>
  <c r="N650" i="301"/>
  <c r="N651" i="301"/>
  <c r="N652" i="301"/>
  <c r="N344" i="301"/>
  <c r="N654" i="301"/>
  <c r="N655" i="301"/>
  <c r="N635" i="301"/>
  <c r="N657" i="301"/>
  <c r="N474" i="301"/>
  <c r="N475" i="301"/>
  <c r="N476" i="301"/>
  <c r="N66" i="301"/>
  <c r="N135" i="301"/>
  <c r="N479" i="301"/>
  <c r="N480" i="301"/>
  <c r="N481" i="301"/>
  <c r="N482" i="301"/>
  <c r="N483" i="301"/>
  <c r="N484" i="301"/>
  <c r="N485" i="301"/>
  <c r="N486" i="301"/>
  <c r="N487" i="301"/>
  <c r="N488" i="301"/>
  <c r="N305" i="301"/>
  <c r="N490" i="301"/>
  <c r="N491" i="301"/>
  <c r="N492" i="301"/>
  <c r="N493" i="301"/>
  <c r="N494" i="301"/>
  <c r="N495" i="301"/>
  <c r="N398" i="301"/>
  <c r="N497" i="301"/>
  <c r="N498" i="301"/>
  <c r="N499" i="301"/>
  <c r="N500" i="301"/>
  <c r="N501" i="301"/>
  <c r="N502" i="301"/>
  <c r="N503" i="301"/>
  <c r="N621" i="301"/>
  <c r="N505" i="301"/>
  <c r="N506" i="301"/>
  <c r="N507" i="301"/>
  <c r="N508" i="301"/>
  <c r="N509" i="301"/>
  <c r="N510" i="301"/>
  <c r="N511" i="301"/>
  <c r="N512" i="301"/>
  <c r="N513" i="301"/>
  <c r="N514" i="301"/>
  <c r="N515" i="301"/>
  <c r="N803" i="301"/>
  <c r="N59" i="301"/>
  <c r="N805" i="301"/>
  <c r="N806" i="301"/>
  <c r="N807" i="301"/>
  <c r="N187" i="301"/>
  <c r="N809" i="301"/>
  <c r="N810" i="301"/>
  <c r="N811" i="301"/>
  <c r="N812" i="301"/>
  <c r="N813" i="301"/>
  <c r="N814" i="301"/>
  <c r="N815" i="301"/>
  <c r="N816" i="301"/>
  <c r="N817" i="301"/>
  <c r="N818" i="301"/>
  <c r="N285" i="301"/>
  <c r="N820" i="301"/>
  <c r="N313" i="301"/>
  <c r="N822" i="301"/>
  <c r="N823" i="301"/>
  <c r="N824" i="301"/>
  <c r="N825" i="301"/>
  <c r="N826" i="301"/>
  <c r="N378" i="301"/>
  <c r="N828" i="301"/>
  <c r="N829" i="301"/>
  <c r="N830" i="301"/>
  <c r="N831" i="301"/>
  <c r="N478" i="301"/>
  <c r="N833" i="301"/>
  <c r="N496" i="301"/>
  <c r="N835" i="301"/>
  <c r="N836" i="301"/>
  <c r="N837" i="301"/>
  <c r="N601" i="301"/>
  <c r="N839" i="301"/>
  <c r="N840" i="301"/>
  <c r="N648" i="301"/>
  <c r="N662" i="301"/>
  <c r="N804" i="301"/>
  <c r="N844" i="301"/>
  <c r="N845" i="301"/>
  <c r="N846" i="301"/>
  <c r="N847" i="301"/>
  <c r="N848" i="301"/>
  <c r="N849" i="301"/>
  <c r="N850" i="301"/>
  <c r="N851" i="301"/>
  <c r="N407" i="301"/>
  <c r="N408" i="301"/>
  <c r="N409" i="301"/>
  <c r="N410" i="301"/>
  <c r="N411" i="301"/>
  <c r="N412" i="301"/>
  <c r="N208" i="301"/>
  <c r="N251" i="301"/>
  <c r="N415" i="301"/>
  <c r="N416" i="301"/>
  <c r="N417" i="301"/>
  <c r="N418" i="301"/>
  <c r="N295" i="301"/>
  <c r="N420" i="301"/>
  <c r="N421" i="301"/>
  <c r="N318" i="301"/>
  <c r="N423" i="301"/>
  <c r="N424" i="301"/>
  <c r="N425" i="301"/>
  <c r="N426" i="301"/>
  <c r="N427" i="301"/>
  <c r="N572" i="301"/>
  <c r="N429" i="301"/>
  <c r="N430" i="301"/>
  <c r="N702" i="301"/>
  <c r="N432" i="301"/>
  <c r="N433" i="301"/>
  <c r="N434" i="301"/>
  <c r="N435" i="301"/>
  <c r="N436" i="301"/>
  <c r="N437" i="301"/>
  <c r="N365" i="301"/>
  <c r="N366" i="301"/>
  <c r="N367" i="301"/>
  <c r="N368" i="301"/>
  <c r="N128" i="301"/>
  <c r="N370" i="301"/>
  <c r="N371" i="301"/>
  <c r="N240" i="301"/>
  <c r="N373" i="301"/>
  <c r="N374" i="301"/>
  <c r="N375" i="301"/>
  <c r="N376" i="301"/>
  <c r="N377" i="301"/>
  <c r="N278" i="301"/>
  <c r="N379" i="301"/>
  <c r="N380" i="301"/>
  <c r="N381" i="301"/>
  <c r="N382" i="301"/>
  <c r="N383" i="301"/>
  <c r="N355" i="301"/>
  <c r="N372" i="301"/>
  <c r="N386" i="301"/>
  <c r="N387" i="301"/>
  <c r="N388" i="301"/>
  <c r="N389" i="301"/>
  <c r="N390" i="301"/>
  <c r="N391" i="301"/>
  <c r="N465" i="301"/>
  <c r="N393" i="301"/>
  <c r="N394" i="301"/>
  <c r="N395" i="301"/>
  <c r="N396" i="301"/>
  <c r="N397" i="301"/>
  <c r="N656" i="301"/>
  <c r="N701" i="301"/>
  <c r="N400" i="301"/>
  <c r="N401" i="301"/>
  <c r="N402" i="301"/>
  <c r="N403" i="301"/>
  <c r="N404" i="301"/>
  <c r="N405" i="301"/>
  <c r="N406" i="301"/>
  <c r="N557" i="301"/>
  <c r="N558" i="301"/>
  <c r="N559" i="301"/>
  <c r="N560" i="301"/>
  <c r="N165" i="301"/>
  <c r="N562" i="301"/>
  <c r="N563" i="301"/>
  <c r="N254" i="301"/>
  <c r="N565" i="301"/>
  <c r="N566" i="301"/>
  <c r="N567" i="301"/>
  <c r="N568" i="301"/>
  <c r="N569" i="301"/>
  <c r="N570" i="301"/>
  <c r="N571" i="301"/>
  <c r="N320" i="301"/>
  <c r="N573" i="301"/>
  <c r="N574" i="301"/>
  <c r="N575" i="301"/>
  <c r="N576" i="301"/>
  <c r="N577" i="301"/>
  <c r="N633" i="301"/>
  <c r="N579" i="301"/>
  <c r="N580" i="301"/>
  <c r="N581" i="301"/>
  <c r="N582" i="301"/>
  <c r="N583" i="301"/>
  <c r="N584" i="301"/>
  <c r="N585" i="301"/>
  <c r="N595" i="301"/>
  <c r="N596" i="301"/>
  <c r="N597" i="301"/>
  <c r="N598" i="301"/>
  <c r="N599" i="301"/>
  <c r="N600" i="301"/>
  <c r="N171" i="301"/>
  <c r="N602" i="301"/>
  <c r="N603" i="301"/>
  <c r="N604" i="301"/>
  <c r="N605" i="301"/>
  <c r="N606" i="301"/>
  <c r="N607" i="301"/>
  <c r="N608" i="301"/>
  <c r="N609" i="301"/>
  <c r="N272" i="301"/>
  <c r="N611" i="301"/>
  <c r="N612" i="301"/>
  <c r="N279" i="301"/>
  <c r="N614" i="301"/>
  <c r="N615" i="301"/>
  <c r="N616" i="301"/>
  <c r="N617" i="301"/>
  <c r="N618" i="301"/>
  <c r="N619" i="301"/>
  <c r="N321" i="301"/>
  <c r="N340" i="301"/>
  <c r="N622" i="301"/>
  <c r="N623" i="301"/>
  <c r="N624" i="301"/>
  <c r="N625" i="301"/>
  <c r="N385" i="301"/>
  <c r="N627" i="301"/>
  <c r="N628" i="301"/>
  <c r="N629" i="301"/>
  <c r="N630" i="301"/>
  <c r="N631" i="301"/>
  <c r="N578" i="301"/>
  <c r="N626" i="301"/>
  <c r="N634" i="301"/>
  <c r="N723" i="301"/>
  <c r="N636" i="301"/>
  <c r="N637" i="301"/>
  <c r="N638" i="301"/>
  <c r="N639" i="301"/>
  <c r="N640" i="301"/>
  <c r="N641" i="301"/>
  <c r="N642" i="301"/>
  <c r="N643" i="301"/>
  <c r="N644" i="301"/>
  <c r="N645" i="301"/>
  <c r="N586" i="301"/>
  <c r="N587" i="301"/>
  <c r="N588" i="301"/>
  <c r="N166" i="301"/>
  <c r="N590" i="301"/>
  <c r="N591" i="301"/>
  <c r="N592" i="301"/>
  <c r="N593" i="301"/>
  <c r="N594" i="301"/>
  <c r="N78" i="301"/>
  <c r="N263" i="301"/>
  <c r="N61" i="301"/>
  <c r="N260" i="301"/>
  <c r="N259" i="301"/>
  <c r="AM100" i="300" l="1"/>
  <c r="H1" i="300"/>
  <c r="T5" i="172" l="1"/>
  <c r="T7" i="172"/>
  <c r="Q19" i="172"/>
  <c r="T19" i="172" l="1"/>
  <c r="M287" i="297" l="1"/>
  <c r="M286" i="297"/>
  <c r="M285" i="297"/>
  <c r="M284" i="297"/>
  <c r="M283" i="297"/>
  <c r="M282" i="297"/>
  <c r="M281" i="297"/>
  <c r="M280" i="297"/>
  <c r="M279" i="297"/>
  <c r="M278" i="297"/>
  <c r="M277" i="297"/>
  <c r="M276" i="297"/>
  <c r="M275" i="297"/>
  <c r="M274" i="297"/>
  <c r="M273" i="297"/>
  <c r="M269" i="297"/>
  <c r="M268" i="297"/>
  <c r="M267" i="297"/>
  <c r="M266" i="297"/>
  <c r="M257" i="297"/>
  <c r="M256" i="297"/>
  <c r="M254" i="297"/>
  <c r="M241" i="297"/>
  <c r="M240" i="297"/>
  <c r="M239" i="297"/>
  <c r="M235" i="297"/>
  <c r="M212" i="297"/>
  <c r="M211" i="297"/>
  <c r="M209" i="297"/>
  <c r="M207" i="297"/>
  <c r="M205" i="297"/>
  <c r="M204" i="297"/>
  <c r="M203" i="297"/>
  <c r="M202" i="297"/>
  <c r="M201" i="297"/>
  <c r="M189" i="297"/>
  <c r="M187" i="297"/>
  <c r="M185" i="297"/>
  <c r="M181" i="297"/>
  <c r="M179" i="297"/>
  <c r="M178" i="297"/>
  <c r="M176" i="297"/>
  <c r="M169" i="297"/>
  <c r="M168" i="297"/>
  <c r="M164" i="297"/>
  <c r="M163" i="297"/>
  <c r="M146" i="297"/>
  <c r="M145" i="297"/>
  <c r="M144" i="297"/>
  <c r="M143" i="297"/>
  <c r="M142" i="297"/>
  <c r="M141" i="297"/>
  <c r="M140" i="297"/>
  <c r="M139" i="297"/>
  <c r="M138" i="297"/>
  <c r="M137" i="297"/>
  <c r="M117" i="297"/>
  <c r="M116" i="297"/>
  <c r="M115" i="297"/>
  <c r="M114" i="297"/>
  <c r="M113" i="297"/>
  <c r="M112" i="297"/>
  <c r="M111" i="297"/>
  <c r="M110" i="297"/>
  <c r="M109" i="297"/>
  <c r="M108" i="297"/>
  <c r="M95" i="297"/>
  <c r="M94" i="297"/>
  <c r="M93" i="297"/>
  <c r="M92" i="297"/>
  <c r="M91" i="297"/>
  <c r="M90" i="297"/>
  <c r="M89" i="297"/>
  <c r="M84" i="297"/>
  <c r="M83" i="297"/>
  <c r="M82" i="297"/>
  <c r="M54" i="297"/>
  <c r="M53" i="297"/>
  <c r="M52" i="297"/>
  <c r="M51" i="297"/>
  <c r="M50" i="297"/>
  <c r="N3" i="155"/>
  <c r="O3" i="155" l="1"/>
  <c r="S18" i="172" l="1"/>
  <c r="S17" i="172"/>
  <c r="S12" i="172" l="1"/>
  <c r="S15" i="172"/>
  <c r="S16" i="172"/>
  <c r="S6" i="172"/>
  <c r="S8" i="172"/>
  <c r="S14" i="172"/>
  <c r="S7" i="172"/>
  <c r="S9" i="172"/>
  <c r="S13" i="172"/>
  <c r="S10" i="172"/>
  <c r="S11" i="172"/>
  <c r="P22" i="172" l="1"/>
  <c r="Q25" i="172" s="1"/>
  <c r="R19" i="172"/>
  <c r="S5" i="172"/>
  <c r="P28" i="172" l="1"/>
  <c r="P29" i="172"/>
  <c r="P30" i="172"/>
  <c r="P39" i="172"/>
  <c r="P41" i="172"/>
  <c r="P40" i="172"/>
  <c r="S19" i="172"/>
  <c r="Q31" i="172" l="1"/>
  <c r="Q42" i="172"/>
  <c r="I11" i="19" l="1"/>
  <c r="P3" i="155" l="1"/>
  <c r="H43" i="203" l="1"/>
  <c r="G43" i="203"/>
  <c r="F43" i="203"/>
  <c r="E43" i="203"/>
  <c r="O42" i="203"/>
  <c r="N42" i="203"/>
  <c r="M42" i="203"/>
  <c r="L42" i="203"/>
  <c r="K42" i="203"/>
  <c r="J42" i="203"/>
  <c r="I42" i="203"/>
  <c r="H42" i="203"/>
  <c r="G42" i="203"/>
  <c r="F42" i="203"/>
  <c r="E42" i="203"/>
  <c r="D42" i="203"/>
  <c r="C42" i="203"/>
  <c r="O41" i="203"/>
  <c r="N41" i="203"/>
  <c r="M41" i="203"/>
  <c r="L41" i="203"/>
  <c r="K41" i="203"/>
  <c r="J41" i="203"/>
  <c r="I41" i="203"/>
  <c r="H41" i="203"/>
  <c r="G41" i="203"/>
  <c r="F41" i="203"/>
  <c r="E41" i="203"/>
  <c r="D41" i="203"/>
  <c r="C41" i="203"/>
  <c r="O40" i="203"/>
  <c r="N40" i="203"/>
  <c r="M40" i="203"/>
  <c r="L40" i="203"/>
  <c r="K40" i="203"/>
  <c r="J40" i="203"/>
  <c r="I40" i="203"/>
  <c r="H40" i="203"/>
  <c r="G40" i="203"/>
  <c r="F40" i="203"/>
  <c r="E40" i="203"/>
  <c r="D40" i="203"/>
  <c r="C40" i="203"/>
  <c r="O39" i="203"/>
  <c r="N39" i="203"/>
  <c r="M39" i="203"/>
  <c r="L39" i="203"/>
  <c r="K39" i="203"/>
  <c r="J39" i="203"/>
  <c r="I39" i="203"/>
  <c r="H39" i="203"/>
  <c r="G39" i="203"/>
  <c r="F39" i="203"/>
  <c r="E39" i="203"/>
  <c r="D39" i="203"/>
  <c r="C39" i="203"/>
  <c r="O38" i="203"/>
  <c r="N38" i="203"/>
  <c r="M38" i="203"/>
  <c r="L38" i="203"/>
  <c r="K38" i="203"/>
  <c r="J38" i="203"/>
  <c r="I38" i="203"/>
  <c r="H38" i="203"/>
  <c r="G38" i="203"/>
  <c r="F38" i="203"/>
  <c r="E38" i="203"/>
  <c r="D38" i="203"/>
  <c r="C38" i="203"/>
  <c r="O36" i="203"/>
  <c r="N36" i="203"/>
  <c r="M36" i="203"/>
  <c r="L36" i="203"/>
  <c r="K36" i="203"/>
  <c r="J36" i="203"/>
  <c r="I36" i="203"/>
  <c r="H36" i="203"/>
  <c r="G36" i="203"/>
  <c r="F36" i="203"/>
  <c r="E36" i="203"/>
  <c r="D36" i="203"/>
  <c r="C36" i="203"/>
  <c r="O35" i="203"/>
  <c r="N35" i="203"/>
  <c r="M35" i="203"/>
  <c r="L35" i="203"/>
  <c r="K35" i="203"/>
  <c r="J35" i="203"/>
  <c r="I35" i="203"/>
  <c r="H35" i="203"/>
  <c r="G35" i="203"/>
  <c r="F35" i="203"/>
  <c r="E35" i="203"/>
  <c r="D35" i="203"/>
  <c r="C35" i="203"/>
  <c r="O34" i="203"/>
  <c r="N34" i="203"/>
  <c r="M34" i="203"/>
  <c r="L34" i="203"/>
  <c r="K34" i="203"/>
  <c r="J34" i="203"/>
  <c r="I34" i="203"/>
  <c r="H34" i="203"/>
  <c r="G34" i="203"/>
  <c r="F34" i="203"/>
  <c r="E34" i="203"/>
  <c r="D34" i="203"/>
  <c r="C34" i="203"/>
  <c r="I43" i="203" l="1"/>
  <c r="M43" i="203"/>
  <c r="C43" i="203"/>
  <c r="K43" i="203"/>
  <c r="O43" i="203"/>
  <c r="J43" i="203"/>
  <c r="N43" i="203"/>
  <c r="D43" i="203"/>
  <c r="L43" i="203"/>
  <c r="L44" i="203" l="1"/>
  <c r="D44" i="203"/>
  <c r="M44" i="203"/>
  <c r="H44" i="203"/>
  <c r="F44" i="203"/>
  <c r="O44" i="203"/>
  <c r="C44" i="203"/>
  <c r="N44" i="203"/>
  <c r="K44" i="203"/>
  <c r="I44" i="203"/>
  <c r="J44" i="203"/>
  <c r="E44" i="203"/>
  <c r="G44" i="203"/>
  <c r="I19" i="172" l="1"/>
  <c r="E19" i="172" l="1"/>
  <c r="P2" i="301" l="1"/>
  <c r="Q849" i="301"/>
  <c r="Q2" i="301" l="1"/>
  <c r="Q3" i="301" s="1"/>
  <c r="H51" i="312" l="1"/>
  <c r="D16" i="19"/>
  <c r="C18" i="19"/>
  <c r="C17" i="19"/>
  <c r="C19" i="19"/>
  <c r="E19" i="19"/>
  <c r="D15" i="19"/>
  <c r="F19" i="19"/>
  <c r="F48" i="19" s="1"/>
  <c r="F18" i="19"/>
  <c r="C15" i="19"/>
  <c r="D17" i="19"/>
  <c r="F16" i="19"/>
  <c r="G48" i="19"/>
  <c r="D18" i="19"/>
  <c r="D46" i="19" s="1"/>
  <c r="E17" i="19"/>
  <c r="E18" i="19"/>
  <c r="F17" i="19"/>
  <c r="E16" i="19"/>
  <c r="C16" i="19"/>
  <c r="G40" i="19"/>
  <c r="E15" i="19"/>
  <c r="F15" i="19"/>
  <c r="D19" i="19"/>
  <c r="D48" i="19" s="1"/>
  <c r="I15" i="19" l="1"/>
  <c r="I16" i="19"/>
  <c r="I19" i="19"/>
  <c r="I17" i="19"/>
  <c r="I18" i="19"/>
  <c r="D51" i="312"/>
  <c r="D50" i="312"/>
  <c r="F51" i="312"/>
  <c r="H47" i="312"/>
  <c r="E20" i="19"/>
  <c r="F20" i="19"/>
  <c r="C20" i="19"/>
  <c r="G20" i="19"/>
  <c r="D20" i="19"/>
  <c r="I20" i="19" l="1"/>
  <c r="E7" i="19" l="1"/>
  <c r="E27" i="19" s="1"/>
  <c r="F7" i="19"/>
  <c r="D7" i="19"/>
  <c r="D27" i="19" s="1"/>
  <c r="G27" i="19"/>
  <c r="C7" i="19"/>
  <c r="C10" i="19"/>
  <c r="C9" i="19"/>
  <c r="C8" i="19"/>
  <c r="D9" i="19"/>
  <c r="D8" i="19"/>
  <c r="F9" i="19"/>
  <c r="F8" i="19"/>
  <c r="E8" i="19"/>
  <c r="E9" i="19"/>
  <c r="F10" i="19"/>
  <c r="D10" i="19"/>
  <c r="E10" i="19"/>
  <c r="I7" i="19" l="1"/>
  <c r="I8" i="19"/>
  <c r="I9" i="19"/>
  <c r="I10" i="19"/>
  <c r="C31" i="19"/>
  <c r="F27" i="19"/>
  <c r="D12" i="19"/>
  <c r="E12" i="19"/>
  <c r="C12" i="19"/>
  <c r="F12" i="19"/>
  <c r="G12" i="19"/>
  <c r="E21" i="19" l="1"/>
  <c r="C21" i="19"/>
  <c r="D21" i="19"/>
  <c r="F21" i="19"/>
  <c r="G21" i="19"/>
  <c r="I12" i="19"/>
  <c r="I21" i="19" l="1"/>
  <c r="F25" i="172" l="1"/>
  <c r="E41" i="172" l="1"/>
  <c r="E40" i="172"/>
  <c r="E39" i="172"/>
  <c r="E29" i="172"/>
  <c r="E28" i="172"/>
  <c r="E30" i="172"/>
  <c r="F31" i="172" l="1"/>
  <c r="F42" i="172"/>
  <c r="D45" i="378" l="1"/>
  <c r="D37" i="378"/>
  <c r="E39" i="378" l="1"/>
  <c r="F10" i="378" s="1"/>
  <c r="F14" i="378" s="1"/>
  <c r="E38" i="378"/>
  <c r="E45" i="378" l="1"/>
  <c r="E37" i="378"/>
  <c r="F38" i="378" l="1"/>
  <c r="F39" i="378"/>
  <c r="G10" i="378" s="1"/>
  <c r="G14" i="378" s="1"/>
  <c r="F45" i="378" l="1"/>
  <c r="F37" i="378"/>
  <c r="G38" i="378" l="1"/>
  <c r="Q35" i="378"/>
  <c r="C47" i="378" s="1"/>
  <c r="O46" i="378" s="1"/>
  <c r="C49" i="378" l="1"/>
  <c r="Q25" i="378" l="1"/>
  <c r="G39" i="378" l="1"/>
  <c r="P24" i="378"/>
  <c r="P25" i="378" s="1"/>
  <c r="O47" i="378" s="1"/>
  <c r="O48" i="378" s="1"/>
  <c r="H10" i="378" l="1"/>
  <c r="H14" i="378" s="1"/>
  <c r="G45" i="378"/>
  <c r="G37" i="378"/>
  <c r="H38" i="378" l="1"/>
  <c r="H39" i="378"/>
  <c r="H37" i="378" s="1"/>
  <c r="I10" i="378" l="1"/>
  <c r="I14" i="378" s="1"/>
  <c r="H45" i="378"/>
  <c r="I38" i="378" l="1"/>
  <c r="I39" i="378"/>
  <c r="J10" i="378" l="1"/>
  <c r="J14" i="378" s="1"/>
  <c r="I45" i="378"/>
  <c r="I37" i="378"/>
  <c r="J39" i="378" l="1"/>
  <c r="J45" i="378" s="1"/>
  <c r="J38" i="378"/>
  <c r="J37" i="378" l="1"/>
  <c r="K10" i="378"/>
  <c r="K14" i="378" s="1"/>
  <c r="K38" i="378" l="1"/>
  <c r="K39" i="378"/>
  <c r="K45" i="378" s="1"/>
  <c r="K37" i="378" l="1"/>
  <c r="L10" i="378"/>
  <c r="L14" i="378" s="1"/>
  <c r="L39" i="378" l="1"/>
  <c r="L45" i="378" s="1"/>
  <c r="L38" i="378"/>
  <c r="L37" i="378" l="1"/>
  <c r="M10" i="378"/>
  <c r="M14" i="378" s="1"/>
  <c r="M38" i="378" l="1"/>
  <c r="M39" i="378"/>
  <c r="M45" i="378" s="1"/>
  <c r="M37" i="378" l="1"/>
  <c r="N10" i="378"/>
  <c r="N14" i="378" s="1"/>
  <c r="N38" i="378" l="1"/>
  <c r="N39" i="378"/>
  <c r="N45" i="378" l="1"/>
  <c r="O10" i="378"/>
  <c r="N37" i="378"/>
  <c r="O14" i="378" l="1"/>
  <c r="O39" i="378" s="1"/>
  <c r="O45" i="378" s="1"/>
  <c r="O38" i="378" l="1"/>
  <c r="O37" i="378" s="1"/>
  <c r="U3" i="12"/>
  <c r="AF5" i="12"/>
  <c r="AF1" i="12" s="1"/>
  <c r="AF3" i="12" l="1"/>
  <c r="X3" i="12" l="1"/>
  <c r="AG5" i="12"/>
  <c r="AG1" i="12" s="1"/>
  <c r="AG3" i="12" l="1"/>
  <c r="AF13" i="155"/>
  <c r="AF115" i="155"/>
  <c r="AF87" i="155"/>
  <c r="AF130" i="155"/>
  <c r="AF47" i="155"/>
  <c r="AF149" i="155"/>
  <c r="AF69" i="155"/>
  <c r="AF38" i="155"/>
  <c r="AF101" i="155"/>
  <c r="AF33" i="155"/>
  <c r="AF161" i="155"/>
  <c r="AF123" i="155"/>
  <c r="AF43" i="155"/>
  <c r="AF96" i="155"/>
  <c r="AF157" i="155"/>
  <c r="AF62" i="155"/>
  <c r="AF108" i="155"/>
  <c r="AF23" i="155"/>
  <c r="AF76" i="155"/>
  <c r="AF118" i="155"/>
  <c r="AF40" i="155"/>
  <c r="AF152" i="155"/>
  <c r="AF112" i="155"/>
  <c r="AF28" i="155"/>
  <c r="AF137" i="155"/>
  <c r="AF31" i="155"/>
  <c r="AF140" i="155"/>
  <c r="AF18" i="155"/>
  <c r="AF83" i="155"/>
  <c r="AF11" i="155"/>
  <c r="AF114" i="155"/>
  <c r="AF85" i="155"/>
  <c r="AF56" i="155"/>
  <c r="AF117" i="155"/>
  <c r="AF110" i="155"/>
  <c r="AF25" i="155"/>
  <c r="AF90" i="155"/>
  <c r="AF133" i="155"/>
  <c r="AF48" i="155"/>
  <c r="AF94" i="155"/>
  <c r="AF155" i="155"/>
  <c r="AF21" i="155"/>
  <c r="AF128" i="155"/>
  <c r="AF45" i="155"/>
  <c r="AF6" i="155"/>
  <c r="AF104" i="155"/>
  <c r="AF79" i="155"/>
  <c r="AF42" i="155"/>
  <c r="AF92" i="155"/>
  <c r="AF143" i="155"/>
  <c r="AF9" i="155"/>
  <c r="AF70" i="155"/>
  <c r="AF162" i="155"/>
  <c r="AF67" i="155"/>
  <c r="AF103" i="155"/>
  <c r="AF14" i="155"/>
  <c r="AF73" i="155"/>
  <c r="AF72" i="155"/>
  <c r="AF34" i="155"/>
  <c r="AF88" i="155"/>
  <c r="AF131" i="155"/>
  <c r="AF153" i="155"/>
  <c r="AF59" i="155"/>
  <c r="AF113" i="155"/>
  <c r="AF29" i="155"/>
  <c r="AF150" i="155"/>
  <c r="AF57" i="155"/>
  <c r="AF145" i="155"/>
  <c r="AF16" i="155"/>
  <c r="AF50" i="155"/>
  <c r="AF160" i="155"/>
  <c r="AF65" i="155"/>
  <c r="AF74" i="155"/>
  <c r="AF158" i="155"/>
  <c r="AF63" i="155"/>
  <c r="AF109" i="155"/>
  <c r="AF24" i="155"/>
  <c r="AF77" i="155"/>
  <c r="AF119" i="155"/>
  <c r="AF41" i="155"/>
  <c r="AF141" i="155"/>
  <c r="AF52" i="155"/>
  <c r="AF106" i="155"/>
  <c r="AF19" i="155"/>
  <c r="AF84" i="155"/>
  <c r="AF138" i="155"/>
  <c r="AF82" i="155"/>
  <c r="AF121" i="155"/>
  <c r="AF148" i="155"/>
  <c r="AF55" i="155"/>
  <c r="AF66" i="155"/>
  <c r="AF91" i="155"/>
  <c r="AF146" i="155"/>
  <c r="AF53" i="155"/>
  <c r="AF100" i="155"/>
  <c r="AF12" i="155"/>
  <c r="AF32" i="155"/>
  <c r="AF86" i="155"/>
  <c r="AF129" i="155"/>
  <c r="AF46" i="155"/>
  <c r="AF7" i="155"/>
  <c r="AF126" i="155"/>
  <c r="AF135" i="155"/>
  <c r="AF102" i="155"/>
  <c r="AF136" i="155"/>
  <c r="AF49" i="155"/>
  <c r="AF44" i="155"/>
  <c r="AF80" i="155"/>
  <c r="AF134" i="155"/>
  <c r="AF95" i="155"/>
  <c r="AF156" i="155"/>
  <c r="AF61" i="155"/>
  <c r="AF107" i="155"/>
  <c r="AF22" i="155"/>
  <c r="AF75" i="155"/>
  <c r="AF39" i="155"/>
  <c r="W3" i="155"/>
  <c r="AF5" i="155"/>
  <c r="AF68" i="155"/>
  <c r="AF37" i="155"/>
  <c r="AF15" i="155"/>
  <c r="AF124" i="155"/>
  <c r="AF26" i="155"/>
  <c r="AF122" i="155"/>
  <c r="AF144" i="155"/>
  <c r="AF99" i="155"/>
  <c r="AF10" i="155"/>
  <c r="AF71" i="155"/>
  <c r="AF30" i="155"/>
  <c r="AF151" i="155"/>
  <c r="AF58" i="155"/>
  <c r="AF27" i="155"/>
  <c r="AF36" i="155"/>
  <c r="AF125" i="155"/>
  <c r="AF159" i="155"/>
  <c r="AF64" i="155"/>
  <c r="AF35" i="155"/>
  <c r="AF89" i="155"/>
  <c r="AF132" i="155"/>
  <c r="AF93" i="155"/>
  <c r="AF154" i="155"/>
  <c r="AF60" i="155"/>
  <c r="AF20" i="155"/>
  <c r="AF139" i="155"/>
  <c r="AF51" i="155"/>
  <c r="AF105" i="155"/>
  <c r="AF17" i="155"/>
  <c r="AF116" i="155"/>
  <c r="AF81" i="155"/>
  <c r="AF111" i="155"/>
  <c r="AF147" i="155"/>
  <c r="AF54" i="155"/>
  <c r="AF78" i="155"/>
  <c r="AF120" i="155"/>
  <c r="AF142" i="155"/>
  <c r="AF98" i="155"/>
  <c r="AF8" i="155"/>
  <c r="AF127" i="155"/>
  <c r="AF97" i="155"/>
  <c r="AF1" i="155" l="1"/>
  <c r="AF3" i="155"/>
  <c r="AA1" i="12" l="1"/>
  <c r="AA3" i="12" s="1"/>
  <c r="Z1" i="155"/>
  <c r="Z3" i="155" s="1"/>
  <c r="N43" i="360"/>
  <c r="N44" i="360" s="1"/>
  <c r="F43" i="359"/>
  <c r="F44" i="359" s="1"/>
  <c r="H37" i="343"/>
  <c r="E41" i="359"/>
  <c r="E42" i="359" s="1"/>
  <c r="I43" i="343"/>
  <c r="I44" i="343" s="1"/>
  <c r="G6" i="172"/>
  <c r="K39" i="360"/>
  <c r="F43" i="360"/>
  <c r="F44" i="360" s="1"/>
  <c r="AH5" i="12"/>
  <c r="AH1" i="12" s="1"/>
  <c r="E43" i="360"/>
  <c r="E44" i="360" s="1"/>
  <c r="I43" i="360"/>
  <c r="I44" i="360" s="1"/>
  <c r="K41" i="360"/>
  <c r="K42" i="360" s="1"/>
  <c r="H41" i="360"/>
  <c r="H42" i="360" s="1"/>
  <c r="AG109" i="155"/>
  <c r="AH109" i="155" s="1"/>
  <c r="AI109" i="155" s="1"/>
  <c r="AC109" i="155"/>
  <c r="AG95" i="155"/>
  <c r="AH95" i="155" s="1"/>
  <c r="AI95" i="155" s="1"/>
  <c r="AC95" i="155"/>
  <c r="E31" i="358" s="1"/>
  <c r="AG122" i="155"/>
  <c r="AH122" i="155" s="1"/>
  <c r="AI122" i="155" s="1"/>
  <c r="AC122" i="155"/>
  <c r="AG88" i="155"/>
  <c r="AH88" i="155" s="1"/>
  <c r="AI88" i="155" s="1"/>
  <c r="AC88" i="155"/>
  <c r="AG155" i="155"/>
  <c r="AH155" i="155" s="1"/>
  <c r="AI155" i="155" s="1"/>
  <c r="AC155" i="155"/>
  <c r="AG130" i="155"/>
  <c r="AH130" i="155" s="1"/>
  <c r="AI130" i="155" s="1"/>
  <c r="AC130" i="155"/>
  <c r="AG47" i="155"/>
  <c r="AH47" i="155" s="1"/>
  <c r="AI47" i="155" s="1"/>
  <c r="AC47" i="155"/>
  <c r="AG129" i="155"/>
  <c r="AH129" i="155" s="1"/>
  <c r="AI129" i="155" s="1"/>
  <c r="AC129" i="155"/>
  <c r="AG46" i="155"/>
  <c r="AH46" i="155" s="1"/>
  <c r="AI46" i="155" s="1"/>
  <c r="AC46" i="155"/>
  <c r="AG96" i="155"/>
  <c r="AH96" i="155" s="1"/>
  <c r="AI96" i="155" s="1"/>
  <c r="AC96" i="155"/>
  <c r="AG137" i="155"/>
  <c r="AH137" i="155" s="1"/>
  <c r="AI137" i="155" s="1"/>
  <c r="AC137" i="155"/>
  <c r="AG50" i="155"/>
  <c r="AH50" i="155" s="1"/>
  <c r="AI50" i="155" s="1"/>
  <c r="AC50" i="155"/>
  <c r="AG100" i="155"/>
  <c r="AH100" i="155" s="1"/>
  <c r="AI100" i="155" s="1"/>
  <c r="AC100" i="155"/>
  <c r="AG77" i="155"/>
  <c r="AH77" i="155" s="1"/>
  <c r="AI77" i="155" s="1"/>
  <c r="AC77" i="155"/>
  <c r="AG143" i="155"/>
  <c r="AH143" i="155" s="1"/>
  <c r="AI143" i="155" s="1"/>
  <c r="AC143" i="155"/>
  <c r="F30" i="359" s="1"/>
  <c r="AG118" i="155"/>
  <c r="AH118" i="155" s="1"/>
  <c r="AI118" i="155" s="1"/>
  <c r="AC118" i="155"/>
  <c r="AG40" i="155"/>
  <c r="AH40" i="155" s="1"/>
  <c r="AI40" i="155" s="1"/>
  <c r="AC40" i="155"/>
  <c r="AG39" i="155"/>
  <c r="AH39" i="155" s="1"/>
  <c r="AI39" i="155" s="1"/>
  <c r="AC39" i="155"/>
  <c r="AG113" i="155"/>
  <c r="AH113" i="155" s="1"/>
  <c r="AI113" i="155" s="1"/>
  <c r="AC113" i="155"/>
  <c r="AG29" i="155"/>
  <c r="AH29" i="155" s="1"/>
  <c r="AI29" i="155" s="1"/>
  <c r="AC29" i="155"/>
  <c r="AG162" i="155"/>
  <c r="AH162" i="155" s="1"/>
  <c r="AI162" i="155" s="1"/>
  <c r="AC162" i="155"/>
  <c r="AG67" i="155"/>
  <c r="AH67" i="155" s="1"/>
  <c r="AI67" i="155" s="1"/>
  <c r="AC67" i="155"/>
  <c r="AG125" i="155"/>
  <c r="AH125" i="155" s="1"/>
  <c r="AI125" i="155" s="1"/>
  <c r="AC125" i="155"/>
  <c r="E30" i="343" s="1"/>
  <c r="AG44" i="155"/>
  <c r="AH44" i="155" s="1"/>
  <c r="AI44" i="155" s="1"/>
  <c r="AC44" i="155"/>
  <c r="AG111" i="155"/>
  <c r="AH111" i="155" s="1"/>
  <c r="AI111" i="155" s="1"/>
  <c r="AC111" i="155"/>
  <c r="AG89" i="155"/>
  <c r="AH89" i="155" s="1"/>
  <c r="AI89" i="155" s="1"/>
  <c r="AC89" i="155"/>
  <c r="AG167" i="155"/>
  <c r="AH167" i="155" s="1"/>
  <c r="AI167" i="155" s="1"/>
  <c r="AC167" i="155"/>
  <c r="AG131" i="155"/>
  <c r="AH131" i="155" s="1"/>
  <c r="AI131" i="155" s="1"/>
  <c r="AC131" i="155"/>
  <c r="F30" i="343"/>
  <c r="F33" i="343" s="1"/>
  <c r="AG114" i="155"/>
  <c r="AH114" i="155" s="1"/>
  <c r="AI114" i="155" s="1"/>
  <c r="AC114" i="155"/>
  <c r="AG31" i="155"/>
  <c r="AH31" i="155" s="1"/>
  <c r="AI31" i="155" s="1"/>
  <c r="AC31" i="155"/>
  <c r="AG30" i="155"/>
  <c r="AH30" i="155" s="1"/>
  <c r="AI30" i="155" s="1"/>
  <c r="AC30" i="155"/>
  <c r="AG106" i="155"/>
  <c r="AH106" i="155" s="1"/>
  <c r="AI106" i="155" s="1"/>
  <c r="AC106" i="155"/>
  <c r="I32" i="358" s="1"/>
  <c r="AG19" i="155"/>
  <c r="AH19" i="155" s="1"/>
  <c r="AI19" i="155" s="1"/>
  <c r="AC19" i="155"/>
  <c r="AG84" i="155"/>
  <c r="AH84" i="155" s="1"/>
  <c r="AI84" i="155" s="1"/>
  <c r="AC84" i="155"/>
  <c r="AG150" i="155"/>
  <c r="AH150" i="155" s="1"/>
  <c r="AI150" i="155" s="1"/>
  <c r="AC150" i="155"/>
  <c r="AG57" i="155"/>
  <c r="AH57" i="155" s="1"/>
  <c r="AI57" i="155" s="1"/>
  <c r="AC57" i="155"/>
  <c r="AG117" i="155"/>
  <c r="AH117" i="155" s="1"/>
  <c r="AI117" i="155" s="1"/>
  <c r="AC117" i="155"/>
  <c r="AG36" i="155"/>
  <c r="AH36" i="155" s="1"/>
  <c r="AI36" i="155" s="1"/>
  <c r="AC36" i="155"/>
  <c r="AG103" i="155"/>
  <c r="AH103" i="155" s="1"/>
  <c r="AI103" i="155" s="1"/>
  <c r="AC103" i="155"/>
  <c r="AG15" i="155"/>
  <c r="AH15" i="155" s="1"/>
  <c r="AI15" i="155" s="1"/>
  <c r="AC15" i="155"/>
  <c r="AG91" i="155"/>
  <c r="AH91" i="155" s="1"/>
  <c r="AI91" i="155" s="1"/>
  <c r="AC91" i="155"/>
  <c r="AG42" i="155"/>
  <c r="AH42" i="155" s="1"/>
  <c r="AI42" i="155" s="1"/>
  <c r="AC42" i="155"/>
  <c r="AG13" i="155"/>
  <c r="AH13" i="155" s="1"/>
  <c r="AI13" i="155" s="1"/>
  <c r="AC13" i="155"/>
  <c r="AG78" i="155"/>
  <c r="AH78" i="155" s="1"/>
  <c r="AI78" i="155" s="1"/>
  <c r="AC78" i="155"/>
  <c r="AG156" i="155"/>
  <c r="AH156" i="155" s="1"/>
  <c r="AI156" i="155" s="1"/>
  <c r="AC156" i="155"/>
  <c r="AG61" i="155"/>
  <c r="AH61" i="155" s="1"/>
  <c r="AI61" i="155" s="1"/>
  <c r="AC61" i="155"/>
  <c r="AG119" i="155"/>
  <c r="AH119" i="155" s="1"/>
  <c r="AI119" i="155" s="1"/>
  <c r="AC119" i="155"/>
  <c r="AG41" i="155"/>
  <c r="AH41" i="155" s="1"/>
  <c r="AI41" i="155" s="1"/>
  <c r="AC41" i="155"/>
  <c r="AG21" i="155"/>
  <c r="AH21" i="155" s="1"/>
  <c r="AI21" i="155" s="1"/>
  <c r="AC21" i="155"/>
  <c r="AG20" i="155"/>
  <c r="AH20" i="155" s="1"/>
  <c r="AI20" i="155" s="1"/>
  <c r="AC20" i="155"/>
  <c r="AG7" i="155"/>
  <c r="AH7" i="155" s="1"/>
  <c r="AI7" i="155" s="1"/>
  <c r="AC7" i="155"/>
  <c r="E30" i="359"/>
  <c r="AG138" i="155"/>
  <c r="AH138" i="155" s="1"/>
  <c r="AI138" i="155" s="1"/>
  <c r="AC138" i="155"/>
  <c r="AG26" i="155"/>
  <c r="AH26" i="155" s="1"/>
  <c r="AI26" i="155" s="1"/>
  <c r="AC26" i="155"/>
  <c r="AG158" i="155"/>
  <c r="AH158" i="155" s="1"/>
  <c r="AI158" i="155" s="1"/>
  <c r="AC158" i="155"/>
  <c r="AG80" i="155"/>
  <c r="AH80" i="155" s="1"/>
  <c r="AI80" i="155" s="1"/>
  <c r="AC80" i="155"/>
  <c r="AG144" i="155"/>
  <c r="AH144" i="155" s="1"/>
  <c r="AI144" i="155" s="1"/>
  <c r="AC144" i="155"/>
  <c r="AG32" i="155"/>
  <c r="AH32" i="155" s="1"/>
  <c r="AI32" i="155" s="1"/>
  <c r="AC32" i="155"/>
  <c r="AG9" i="155"/>
  <c r="AH9" i="155" s="1"/>
  <c r="AI9" i="155" s="1"/>
  <c r="AC9" i="155"/>
  <c r="AG98" i="155"/>
  <c r="AH98" i="155" s="1"/>
  <c r="AI98" i="155" s="1"/>
  <c r="AC98" i="155"/>
  <c r="AG8" i="155"/>
  <c r="AH8" i="155" s="1"/>
  <c r="AI8" i="155" s="1"/>
  <c r="AC8" i="155"/>
  <c r="AG68" i="155"/>
  <c r="AH68" i="155" s="1"/>
  <c r="AI68" i="155" s="1"/>
  <c r="AC68" i="155"/>
  <c r="AG126" i="155"/>
  <c r="AH126" i="155" s="1"/>
  <c r="AI126" i="155" s="1"/>
  <c r="AC126" i="155"/>
  <c r="AG104" i="155"/>
  <c r="AH104" i="155" s="1"/>
  <c r="AI104" i="155" s="1"/>
  <c r="AC104" i="155"/>
  <c r="AG16" i="155"/>
  <c r="AH16" i="155" s="1"/>
  <c r="AI16" i="155" s="1"/>
  <c r="AC16" i="155"/>
  <c r="AG5" i="155"/>
  <c r="AC5" i="155"/>
  <c r="AC168" i="155"/>
  <c r="AG168" i="155"/>
  <c r="AH168" i="155" s="1"/>
  <c r="AI168" i="155" s="1"/>
  <c r="AG157" i="155"/>
  <c r="AH157" i="155" s="1"/>
  <c r="AI157" i="155" s="1"/>
  <c r="AC157" i="155"/>
  <c r="AG62" i="155"/>
  <c r="AH62" i="155" s="1"/>
  <c r="AI62" i="155" s="1"/>
  <c r="AC62" i="155"/>
  <c r="AG132" i="155"/>
  <c r="AH132" i="155" s="1"/>
  <c r="AI132" i="155" s="1"/>
  <c r="AC132" i="155"/>
  <c r="AG107" i="155"/>
  <c r="AH107" i="155" s="1"/>
  <c r="AI107" i="155" s="1"/>
  <c r="AC107" i="155"/>
  <c r="AG22" i="155"/>
  <c r="AH22" i="155" s="1"/>
  <c r="AI22" i="155" s="1"/>
  <c r="AC22" i="155"/>
  <c r="AG134" i="155"/>
  <c r="AH134" i="155" s="1"/>
  <c r="AI134" i="155" s="1"/>
  <c r="AC134" i="155"/>
  <c r="AG101" i="155"/>
  <c r="AH101" i="155" s="1"/>
  <c r="AI101" i="155" s="1"/>
  <c r="AC101" i="155"/>
  <c r="AG151" i="155"/>
  <c r="AH151" i="155" s="1"/>
  <c r="AI151" i="155" s="1"/>
  <c r="AC151" i="155"/>
  <c r="AG58" i="155"/>
  <c r="AH58" i="155" s="1"/>
  <c r="AI58" i="155" s="1"/>
  <c r="AC58" i="155"/>
  <c r="AG37" i="155"/>
  <c r="AH37" i="155" s="1"/>
  <c r="AI37" i="155" s="1"/>
  <c r="AC37" i="155"/>
  <c r="AC169" i="155"/>
  <c r="AG169" i="155"/>
  <c r="AH169" i="155" s="1"/>
  <c r="AI169" i="155" s="1"/>
  <c r="AG159" i="155"/>
  <c r="AH159" i="155" s="1"/>
  <c r="AI159" i="155" s="1"/>
  <c r="AC159" i="155"/>
  <c r="AG64" i="155"/>
  <c r="AH64" i="155" s="1"/>
  <c r="AI64" i="155" s="1"/>
  <c r="AC64" i="155"/>
  <c r="AG99" i="155"/>
  <c r="AH99" i="155" s="1"/>
  <c r="AI99" i="155" s="1"/>
  <c r="AC99" i="155"/>
  <c r="AG10" i="155"/>
  <c r="AH10" i="155" s="1"/>
  <c r="AI10" i="155" s="1"/>
  <c r="AC10" i="155"/>
  <c r="AG90" i="155"/>
  <c r="AH90" i="155" s="1"/>
  <c r="AI90" i="155" s="1"/>
  <c r="AC90" i="155"/>
  <c r="AG63" i="155"/>
  <c r="AH63" i="155" s="1"/>
  <c r="AI63" i="155" s="1"/>
  <c r="AC63" i="155"/>
  <c r="AG139" i="155"/>
  <c r="AH139" i="155" s="1"/>
  <c r="AI139" i="155" s="1"/>
  <c r="AC139" i="155"/>
  <c r="AG51" i="155"/>
  <c r="AH51" i="155" s="1"/>
  <c r="AI51" i="155" s="1"/>
  <c r="AC51" i="155"/>
  <c r="AG27" i="155"/>
  <c r="AH27" i="155" s="1"/>
  <c r="AI27" i="155" s="1"/>
  <c r="AC27" i="155"/>
  <c r="AG81" i="155"/>
  <c r="AH81" i="155" s="1"/>
  <c r="AI81" i="155" s="1"/>
  <c r="AC81" i="155"/>
  <c r="AG147" i="155"/>
  <c r="AH147" i="155" s="1"/>
  <c r="AI147" i="155" s="1"/>
  <c r="AC147" i="155"/>
  <c r="AG54" i="155"/>
  <c r="AH54" i="155" s="1"/>
  <c r="AI54" i="155" s="1"/>
  <c r="AC54" i="155"/>
  <c r="AG120" i="155"/>
  <c r="AH120" i="155" s="1"/>
  <c r="AI120" i="155" s="1"/>
  <c r="AC120" i="155"/>
  <c r="AG133" i="155"/>
  <c r="AH133" i="155" s="1"/>
  <c r="AI133" i="155" s="1"/>
  <c r="AC133" i="155"/>
  <c r="AG48" i="155"/>
  <c r="AH48" i="155" s="1"/>
  <c r="AI48" i="155" s="1"/>
  <c r="AC48" i="155"/>
  <c r="AG115" i="155"/>
  <c r="AH115" i="155" s="1"/>
  <c r="AI115" i="155" s="1"/>
  <c r="AC115" i="155"/>
  <c r="AG33" i="155"/>
  <c r="AH33" i="155" s="1"/>
  <c r="AI33" i="155" s="1"/>
  <c r="AC33" i="155"/>
  <c r="AG93" i="155"/>
  <c r="AH93" i="155" s="1"/>
  <c r="AI93" i="155" s="1"/>
  <c r="AC93" i="155"/>
  <c r="I31" i="358" s="1"/>
  <c r="AG146" i="155"/>
  <c r="AH146" i="155" s="1"/>
  <c r="AI146" i="155" s="1"/>
  <c r="AC146" i="155"/>
  <c r="AG86" i="155"/>
  <c r="AH86" i="155" s="1"/>
  <c r="AI86" i="155" s="1"/>
  <c r="AC86" i="155"/>
  <c r="AG72" i="155"/>
  <c r="AH72" i="155" s="1"/>
  <c r="AI72" i="155" s="1"/>
  <c r="AC72" i="155"/>
  <c r="AG85" i="155"/>
  <c r="AH85" i="155" s="1"/>
  <c r="AI85" i="155" s="1"/>
  <c r="AC85" i="155"/>
  <c r="AG127" i="155"/>
  <c r="AH127" i="155" s="1"/>
  <c r="AI127" i="155" s="1"/>
  <c r="AC127" i="155"/>
  <c r="AG105" i="155"/>
  <c r="AH105" i="155" s="1"/>
  <c r="AI105" i="155" s="1"/>
  <c r="AC105" i="155"/>
  <c r="AG17" i="155"/>
  <c r="AH17" i="155" s="1"/>
  <c r="AI17" i="155" s="1"/>
  <c r="AC17" i="155"/>
  <c r="AG73" i="155"/>
  <c r="AH73" i="155" s="1"/>
  <c r="AI73" i="155" s="1"/>
  <c r="AC73" i="155"/>
  <c r="AG135" i="155"/>
  <c r="AH135" i="155" s="1"/>
  <c r="AI135" i="155" s="1"/>
  <c r="AC135" i="155"/>
  <c r="AG108" i="155"/>
  <c r="AH108" i="155" s="1"/>
  <c r="AI108" i="155" s="1"/>
  <c r="AC108" i="155"/>
  <c r="AG23" i="155"/>
  <c r="AH23" i="155" s="1"/>
  <c r="AI23" i="155" s="1"/>
  <c r="AC23" i="155"/>
  <c r="AG79" i="155"/>
  <c r="AH79" i="155" s="1"/>
  <c r="AI79" i="155" s="1"/>
  <c r="AC79" i="155"/>
  <c r="AG75" i="155"/>
  <c r="AH75" i="155" s="1"/>
  <c r="AI75" i="155" s="1"/>
  <c r="AC75" i="155"/>
  <c r="AG35" i="155"/>
  <c r="AH35" i="155" s="1"/>
  <c r="AI35" i="155" s="1"/>
  <c r="AC35" i="155"/>
  <c r="AC163" i="155"/>
  <c r="AG163" i="155"/>
  <c r="AH163" i="155" s="1"/>
  <c r="AI163" i="155" s="1"/>
  <c r="AG69" i="155"/>
  <c r="AH69" i="155" s="1"/>
  <c r="AI69" i="155" s="1"/>
  <c r="AC69" i="155"/>
  <c r="AG38" i="155"/>
  <c r="AH38" i="155" s="1"/>
  <c r="AI38" i="155" s="1"/>
  <c r="AC38" i="155"/>
  <c r="AG97" i="155"/>
  <c r="AH97" i="155" s="1"/>
  <c r="AI97" i="155" s="1"/>
  <c r="AC97" i="155"/>
  <c r="AG82" i="155"/>
  <c r="AH82" i="155" s="1"/>
  <c r="AI82" i="155" s="1"/>
  <c r="AC82" i="155"/>
  <c r="AG160" i="155"/>
  <c r="AH160" i="155" s="1"/>
  <c r="AI160" i="155" s="1"/>
  <c r="AC160" i="155"/>
  <c r="AG65" i="155"/>
  <c r="AH65" i="155" s="1"/>
  <c r="AI65" i="155" s="1"/>
  <c r="AC65" i="155"/>
  <c r="AG123" i="155"/>
  <c r="AH123" i="155" s="1"/>
  <c r="AI123" i="155" s="1"/>
  <c r="AC123" i="155"/>
  <c r="AG43" i="155"/>
  <c r="AH43" i="155" s="1"/>
  <c r="AI43" i="155" s="1"/>
  <c r="AC43" i="155"/>
  <c r="AG145" i="155"/>
  <c r="AH145" i="155" s="1"/>
  <c r="AI145" i="155" s="1"/>
  <c r="AC145" i="155"/>
  <c r="AG34" i="155"/>
  <c r="AH34" i="155" s="1"/>
  <c r="AI34" i="155" s="1"/>
  <c r="AC34" i="155"/>
  <c r="AG11" i="155"/>
  <c r="AC11" i="155"/>
  <c r="AG87" i="155"/>
  <c r="AH87" i="155" s="1"/>
  <c r="AI87" i="155" s="1"/>
  <c r="AC87" i="155"/>
  <c r="AG165" i="155"/>
  <c r="AH165" i="155" s="1"/>
  <c r="AI165" i="155" s="1"/>
  <c r="AC165" i="155"/>
  <c r="AG71" i="155"/>
  <c r="AH71" i="155" s="1"/>
  <c r="AI71" i="155" s="1"/>
  <c r="AC71" i="155"/>
  <c r="AG164" i="155"/>
  <c r="AH164" i="155" s="1"/>
  <c r="AI164" i="155" s="1"/>
  <c r="AC164" i="155"/>
  <c r="AG70" i="155"/>
  <c r="AH70" i="155" s="1"/>
  <c r="AI70" i="155" s="1"/>
  <c r="AC70" i="155"/>
  <c r="AG152" i="155"/>
  <c r="AH152" i="155" s="1"/>
  <c r="AI152" i="155" s="1"/>
  <c r="AC152" i="155"/>
  <c r="AG112" i="155"/>
  <c r="AH112" i="155" s="1"/>
  <c r="AI112" i="155" s="1"/>
  <c r="AC112" i="155"/>
  <c r="AG28" i="155"/>
  <c r="AH28" i="155" s="1"/>
  <c r="AI28" i="155" s="1"/>
  <c r="AC28" i="155"/>
  <c r="AG53" i="155"/>
  <c r="AH53" i="155" s="1"/>
  <c r="AI53" i="155" s="1"/>
  <c r="AC53" i="155"/>
  <c r="AG74" i="155"/>
  <c r="AH74" i="155" s="1"/>
  <c r="AI74" i="155" s="1"/>
  <c r="AC74" i="155"/>
  <c r="AG148" i="155"/>
  <c r="AH148" i="155" s="1"/>
  <c r="AI148" i="155" s="1"/>
  <c r="AC148" i="155"/>
  <c r="K32" i="343" s="1"/>
  <c r="AG55" i="155"/>
  <c r="AH55" i="155" s="1"/>
  <c r="AI55" i="155" s="1"/>
  <c r="AC55" i="155"/>
  <c r="AG116" i="155"/>
  <c r="AH116" i="155" s="1"/>
  <c r="AI116" i="155" s="1"/>
  <c r="AC116" i="155"/>
  <c r="AG24" i="155"/>
  <c r="AH24" i="155" s="1"/>
  <c r="AI24" i="155" s="1"/>
  <c r="AC24" i="155"/>
  <c r="AG94" i="155"/>
  <c r="AH94" i="155" s="1"/>
  <c r="AI94" i="155" s="1"/>
  <c r="AC94" i="155"/>
  <c r="AG76" i="155"/>
  <c r="AH76" i="155" s="1"/>
  <c r="AI76" i="155" s="1"/>
  <c r="AC76" i="155"/>
  <c r="AG154" i="155"/>
  <c r="AH154" i="155" s="1"/>
  <c r="AI154" i="155" s="1"/>
  <c r="AC154" i="155"/>
  <c r="AG60" i="155"/>
  <c r="AH60" i="155" s="1"/>
  <c r="AI60" i="155" s="1"/>
  <c r="AC60" i="155"/>
  <c r="AG153" i="155"/>
  <c r="AH153" i="155" s="1"/>
  <c r="AI153" i="155" s="1"/>
  <c r="AC153" i="155"/>
  <c r="J32" i="343" s="1"/>
  <c r="AG59" i="155"/>
  <c r="AH59" i="155" s="1"/>
  <c r="AI59" i="155" s="1"/>
  <c r="AC59" i="155"/>
  <c r="AG140" i="155"/>
  <c r="AH140" i="155" s="1"/>
  <c r="AI140" i="155" s="1"/>
  <c r="AC140" i="155"/>
  <c r="AG18" i="155"/>
  <c r="AH18" i="155" s="1"/>
  <c r="AI18" i="155" s="1"/>
  <c r="AC18" i="155"/>
  <c r="AG161" i="155"/>
  <c r="AH161" i="155" s="1"/>
  <c r="AI161" i="155" s="1"/>
  <c r="AC161" i="155"/>
  <c r="AG66" i="155"/>
  <c r="AH66" i="155" s="1"/>
  <c r="AI66" i="155" s="1"/>
  <c r="AC66" i="155"/>
  <c r="AG136" i="155"/>
  <c r="AH136" i="155" s="1"/>
  <c r="AI136" i="155" s="1"/>
  <c r="AC136" i="155"/>
  <c r="AG49" i="155"/>
  <c r="AH49" i="155" s="1"/>
  <c r="AI49" i="155" s="1"/>
  <c r="AC49" i="155"/>
  <c r="AG110" i="155"/>
  <c r="AH110" i="155" s="1"/>
  <c r="AI110" i="155" s="1"/>
  <c r="AC110" i="155"/>
  <c r="AG25" i="155"/>
  <c r="AH25" i="155" s="1"/>
  <c r="AI25" i="155" s="1"/>
  <c r="AC25" i="155"/>
  <c r="AG121" i="155"/>
  <c r="AH121" i="155" s="1"/>
  <c r="AI121" i="155" s="1"/>
  <c r="AC121" i="155"/>
  <c r="AG12" i="155"/>
  <c r="AH12" i="155" s="1"/>
  <c r="AI12" i="155" s="1"/>
  <c r="AC12" i="155"/>
  <c r="AG92" i="155"/>
  <c r="AH92" i="155" s="1"/>
  <c r="AI92" i="155" s="1"/>
  <c r="AC92" i="155"/>
  <c r="AC166" i="155"/>
  <c r="AG166" i="155"/>
  <c r="AH166" i="155" s="1"/>
  <c r="AI166" i="155" s="1"/>
  <c r="AG142" i="155"/>
  <c r="AH142" i="155" s="1"/>
  <c r="AI142" i="155" s="1"/>
  <c r="AC142" i="155"/>
  <c r="AG141" i="155"/>
  <c r="AH141" i="155" s="1"/>
  <c r="AI141" i="155" s="1"/>
  <c r="AC141" i="155"/>
  <c r="AG52" i="155"/>
  <c r="AH52" i="155" s="1"/>
  <c r="AI52" i="155" s="1"/>
  <c r="AC52" i="155"/>
  <c r="AG128" i="155"/>
  <c r="AH128" i="155" s="1"/>
  <c r="AI128" i="155" s="1"/>
  <c r="AC128" i="155"/>
  <c r="AG45" i="155"/>
  <c r="AH45" i="155" s="1"/>
  <c r="AI45" i="155" s="1"/>
  <c r="AC45" i="155"/>
  <c r="AG6" i="155"/>
  <c r="AH6" i="155" s="1"/>
  <c r="AI6" i="155" s="1"/>
  <c r="AC6" i="155"/>
  <c r="AG83" i="155"/>
  <c r="AH83" i="155" s="1"/>
  <c r="AI83" i="155" s="1"/>
  <c r="AC83" i="155"/>
  <c r="AG149" i="155"/>
  <c r="AH149" i="155" s="1"/>
  <c r="AI149" i="155" s="1"/>
  <c r="AC149" i="155"/>
  <c r="AG56" i="155"/>
  <c r="AH56" i="155" s="1"/>
  <c r="AI56" i="155" s="1"/>
  <c r="AC56" i="155"/>
  <c r="AG124" i="155"/>
  <c r="AH124" i="155" s="1"/>
  <c r="AI124" i="155" s="1"/>
  <c r="AC124" i="155"/>
  <c r="AG102" i="155"/>
  <c r="AH102" i="155" s="1"/>
  <c r="AI102" i="155" s="1"/>
  <c r="AC102" i="155"/>
  <c r="AG14" i="155"/>
  <c r="AH14" i="155" s="1"/>
  <c r="AI14" i="155" s="1"/>
  <c r="AC14" i="155"/>
  <c r="D32" i="359" l="1"/>
  <c r="D33" i="359" s="1"/>
  <c r="J30" i="360"/>
  <c r="J33" i="360" s="1"/>
  <c r="J34" i="360" s="1"/>
  <c r="AC1" i="155"/>
  <c r="AC3" i="155" s="1"/>
  <c r="AG1" i="155"/>
  <c r="D41" i="343"/>
  <c r="D42" i="343" s="1"/>
  <c r="K43" i="343"/>
  <c r="K44" i="343" s="1"/>
  <c r="F41" i="359"/>
  <c r="F42" i="359" s="1"/>
  <c r="G31" i="358"/>
  <c r="G30" i="359"/>
  <c r="J30" i="358"/>
  <c r="K30" i="343"/>
  <c r="K33" i="343" s="1"/>
  <c r="I30" i="360"/>
  <c r="G41" i="343"/>
  <c r="G42" i="343" s="1"/>
  <c r="H37" i="358"/>
  <c r="H38" i="358" s="1"/>
  <c r="G30" i="360"/>
  <c r="G33" i="360" s="1"/>
  <c r="G34" i="360" s="1"/>
  <c r="K32" i="360"/>
  <c r="M32" i="360" s="1"/>
  <c r="D30" i="360"/>
  <c r="D33" i="360" s="1"/>
  <c r="D34" i="360" s="1"/>
  <c r="C31" i="361"/>
  <c r="F17" i="172"/>
  <c r="F6" i="172"/>
  <c r="H6" i="172" s="1"/>
  <c r="J6" i="172" s="1"/>
  <c r="P6" i="172" s="1"/>
  <c r="U6" i="172" s="1"/>
  <c r="E43" i="359"/>
  <c r="E44" i="359" s="1"/>
  <c r="F37" i="359"/>
  <c r="F38" i="359" s="1"/>
  <c r="D41" i="360"/>
  <c r="D42" i="360" s="1"/>
  <c r="J41" i="358"/>
  <c r="J42" i="358" s="1"/>
  <c r="G37" i="360"/>
  <c r="G38" i="360" s="1"/>
  <c r="E41" i="360"/>
  <c r="E42" i="360" s="1"/>
  <c r="I37" i="360"/>
  <c r="C39" i="343"/>
  <c r="G5" i="172"/>
  <c r="C41" i="19"/>
  <c r="G37" i="343"/>
  <c r="G41" i="359"/>
  <c r="G42" i="359" s="1"/>
  <c r="E43" i="19"/>
  <c r="G37" i="359"/>
  <c r="D43" i="360"/>
  <c r="F45" i="19"/>
  <c r="J39" i="358"/>
  <c r="J40" i="358" s="1"/>
  <c r="G11" i="172"/>
  <c r="F39" i="359"/>
  <c r="F40" i="359" s="1"/>
  <c r="F39" i="361"/>
  <c r="H41" i="19"/>
  <c r="G45" i="19"/>
  <c r="C43" i="361"/>
  <c r="E37" i="358"/>
  <c r="D37" i="343"/>
  <c r="AD3" i="12"/>
  <c r="C39" i="361"/>
  <c r="G13" i="172"/>
  <c r="G41" i="19"/>
  <c r="C37" i="359"/>
  <c r="E39" i="19"/>
  <c r="H38" i="343"/>
  <c r="H47" i="343"/>
  <c r="G39" i="360"/>
  <c r="G40" i="360" s="1"/>
  <c r="L39" i="360"/>
  <c r="L40" i="360" s="1"/>
  <c r="E39" i="358"/>
  <c r="E40" i="358" s="1"/>
  <c r="J39" i="343"/>
  <c r="J40" i="343" s="1"/>
  <c r="N41" i="360"/>
  <c r="N42" i="360" s="1"/>
  <c r="H37" i="360"/>
  <c r="J37" i="358"/>
  <c r="G15" i="172"/>
  <c r="E43" i="361"/>
  <c r="E44" i="361" s="1"/>
  <c r="I39" i="343"/>
  <c r="G8" i="172"/>
  <c r="AH3" i="12"/>
  <c r="AI5" i="12"/>
  <c r="AI1" i="12" s="1"/>
  <c r="J37" i="343"/>
  <c r="D43" i="19"/>
  <c r="C41" i="358"/>
  <c r="D39" i="19"/>
  <c r="G37" i="358"/>
  <c r="D43" i="361"/>
  <c r="D44" i="361" s="1"/>
  <c r="G14" i="172"/>
  <c r="I41" i="360"/>
  <c r="I42" i="360" s="1"/>
  <c r="I41" i="358"/>
  <c r="I42" i="358" s="1"/>
  <c r="D39" i="358"/>
  <c r="G16" i="172"/>
  <c r="G41" i="360"/>
  <c r="G42" i="360" s="1"/>
  <c r="C39" i="358"/>
  <c r="D41" i="19"/>
  <c r="K41" i="343"/>
  <c r="K42" i="343" s="1"/>
  <c r="G39" i="359"/>
  <c r="G40" i="359" s="1"/>
  <c r="G10" i="172"/>
  <c r="E37" i="360"/>
  <c r="E41" i="358"/>
  <c r="E42" i="358" s="1"/>
  <c r="C41" i="360"/>
  <c r="F43" i="19"/>
  <c r="G43" i="19"/>
  <c r="E41" i="361"/>
  <c r="D39" i="360"/>
  <c r="D40" i="360" s="1"/>
  <c r="D37" i="360"/>
  <c r="E41" i="19"/>
  <c r="G7" i="172"/>
  <c r="C39" i="359"/>
  <c r="C45" i="343"/>
  <c r="C47" i="19"/>
  <c r="H45" i="19"/>
  <c r="H46" i="19" s="1"/>
  <c r="F43" i="361"/>
  <c r="F44" i="361" s="1"/>
  <c r="F41" i="358"/>
  <c r="F42" i="358" s="1"/>
  <c r="G17" i="172"/>
  <c r="D45" i="359"/>
  <c r="E47" i="19"/>
  <c r="E39" i="360"/>
  <c r="E40" i="360" s="1"/>
  <c r="C39" i="360"/>
  <c r="C37" i="358"/>
  <c r="H39" i="358"/>
  <c r="H40" i="358" s="1"/>
  <c r="G39" i="358"/>
  <c r="G40" i="358" s="1"/>
  <c r="K40" i="360"/>
  <c r="K47" i="360"/>
  <c r="K48" i="360" s="1"/>
  <c r="C41" i="359"/>
  <c r="D39" i="343"/>
  <c r="D40" i="343" s="1"/>
  <c r="F41" i="343"/>
  <c r="F42" i="343" s="1"/>
  <c r="C41" i="343"/>
  <c r="D41" i="361"/>
  <c r="F41" i="361"/>
  <c r="F42" i="361" s="1"/>
  <c r="H43" i="19"/>
  <c r="H44" i="19" s="1"/>
  <c r="G41" i="358"/>
  <c r="G42" i="358" s="1"/>
  <c r="E39" i="359"/>
  <c r="E40" i="359" s="1"/>
  <c r="G18" i="172"/>
  <c r="E39" i="343"/>
  <c r="C43" i="359"/>
  <c r="E45" i="19"/>
  <c r="F39" i="358"/>
  <c r="F40" i="358" s="1"/>
  <c r="F39" i="360"/>
  <c r="F40" i="360" s="1"/>
  <c r="J41" i="343"/>
  <c r="J42" i="343" s="1"/>
  <c r="C43" i="19"/>
  <c r="F39" i="343"/>
  <c r="F40" i="343" s="1"/>
  <c r="K39" i="343"/>
  <c r="K40" i="343" s="1"/>
  <c r="J39" i="360"/>
  <c r="J40" i="360" s="1"/>
  <c r="G9" i="172"/>
  <c r="E37" i="359"/>
  <c r="F41" i="360"/>
  <c r="F42" i="360" s="1"/>
  <c r="C37" i="343"/>
  <c r="C39" i="19"/>
  <c r="N37" i="360"/>
  <c r="F37" i="343"/>
  <c r="K37" i="343"/>
  <c r="I37" i="358"/>
  <c r="J37" i="360"/>
  <c r="C37" i="360"/>
  <c r="F39" i="19"/>
  <c r="G39" i="343"/>
  <c r="G40" i="343" s="1"/>
  <c r="H39" i="360"/>
  <c r="H40" i="360" s="1"/>
  <c r="L37" i="360"/>
  <c r="F37" i="360"/>
  <c r="F37" i="358"/>
  <c r="I39" i="358"/>
  <c r="I40" i="358" s="1"/>
  <c r="L41" i="360"/>
  <c r="L42" i="360" s="1"/>
  <c r="N39" i="360"/>
  <c r="N40" i="360" s="1"/>
  <c r="G12" i="172"/>
  <c r="C41" i="361"/>
  <c r="C45" i="19"/>
  <c r="C43" i="343"/>
  <c r="I39" i="360"/>
  <c r="I40" i="360" s="1"/>
  <c r="F41" i="19"/>
  <c r="F12" i="172"/>
  <c r="N32" i="360"/>
  <c r="F32" i="19"/>
  <c r="J30" i="343"/>
  <c r="J33" i="343" s="1"/>
  <c r="C28" i="19"/>
  <c r="F31" i="361"/>
  <c r="F33" i="361" s="1"/>
  <c r="H30" i="19"/>
  <c r="E30" i="358"/>
  <c r="D28" i="19"/>
  <c r="F18" i="172"/>
  <c r="E32" i="343"/>
  <c r="E33" i="343" s="1"/>
  <c r="E30" i="360"/>
  <c r="E33" i="360" s="1"/>
  <c r="H30" i="358"/>
  <c r="H33" i="358" s="1"/>
  <c r="F32" i="359"/>
  <c r="F33" i="359" s="1"/>
  <c r="F11" i="172"/>
  <c r="N30" i="360"/>
  <c r="D32" i="19"/>
  <c r="J32" i="358"/>
  <c r="C30" i="359"/>
  <c r="E28" i="19"/>
  <c r="L30" i="360"/>
  <c r="L33" i="360" s="1"/>
  <c r="D32" i="361"/>
  <c r="F14" i="172"/>
  <c r="G32" i="359"/>
  <c r="G33" i="359" s="1"/>
  <c r="F10" i="172"/>
  <c r="D30" i="19"/>
  <c r="F5" i="172"/>
  <c r="C29" i="343"/>
  <c r="C26" i="19"/>
  <c r="AG3" i="155"/>
  <c r="AH5" i="155"/>
  <c r="C32" i="361"/>
  <c r="G32" i="19"/>
  <c r="F13" i="172"/>
  <c r="F34" i="343"/>
  <c r="I30" i="358"/>
  <c r="I33" i="358" s="1"/>
  <c r="D34" i="359"/>
  <c r="F30" i="360"/>
  <c r="F33" i="360" s="1"/>
  <c r="H30" i="360"/>
  <c r="H33" i="360" s="1"/>
  <c r="I30" i="343"/>
  <c r="F15" i="172"/>
  <c r="E32" i="361"/>
  <c r="E33" i="361" s="1"/>
  <c r="G30" i="358"/>
  <c r="C32" i="359"/>
  <c r="F7" i="172"/>
  <c r="E32" i="19"/>
  <c r="F30" i="358"/>
  <c r="F33" i="358" s="1"/>
  <c r="F28" i="19"/>
  <c r="C30" i="360"/>
  <c r="K30" i="360"/>
  <c r="K33" i="360" s="1"/>
  <c r="E30" i="19"/>
  <c r="C31" i="359"/>
  <c r="H31" i="359" s="1"/>
  <c r="I32" i="343"/>
  <c r="F8" i="172"/>
  <c r="E32" i="359"/>
  <c r="E33" i="359" s="1"/>
  <c r="F9" i="172"/>
  <c r="C30" i="343"/>
  <c r="C32" i="343"/>
  <c r="C32" i="19"/>
  <c r="G30" i="19"/>
  <c r="D31" i="361"/>
  <c r="G28" i="19"/>
  <c r="C30" i="361"/>
  <c r="J31" i="358"/>
  <c r="I31" i="360"/>
  <c r="M31" i="360" s="1"/>
  <c r="O31" i="360" s="1"/>
  <c r="F30" i="19"/>
  <c r="D32" i="358"/>
  <c r="F16" i="172"/>
  <c r="AH11" i="155"/>
  <c r="AI11" i="155" s="1"/>
  <c r="AH1" i="155" l="1"/>
  <c r="K47" i="343"/>
  <c r="K49" i="343" s="1"/>
  <c r="J33" i="358"/>
  <c r="J34" i="358" s="1"/>
  <c r="G33" i="358"/>
  <c r="G34" i="358" s="1"/>
  <c r="O32" i="360"/>
  <c r="F47" i="359"/>
  <c r="F48" i="359" s="1"/>
  <c r="H7" i="172"/>
  <c r="J7" i="172" s="1"/>
  <c r="P7" i="172" s="1"/>
  <c r="U7" i="172" s="1"/>
  <c r="H13" i="172"/>
  <c r="J13" i="172" s="1"/>
  <c r="P13" i="172" s="1"/>
  <c r="U13" i="172" s="1"/>
  <c r="R44" i="172" s="1"/>
  <c r="D33" i="361"/>
  <c r="D34" i="361" s="1"/>
  <c r="N33" i="360"/>
  <c r="N34" i="360" s="1"/>
  <c r="H17" i="172"/>
  <c r="J17" i="172" s="1"/>
  <c r="P17" i="172" s="1"/>
  <c r="U17" i="172" s="1"/>
  <c r="H10" i="172"/>
  <c r="J10" i="172" s="1"/>
  <c r="P10" i="172" s="1"/>
  <c r="U10" i="172" s="1"/>
  <c r="H14" i="172"/>
  <c r="J14" i="172" s="1"/>
  <c r="P14" i="172" s="1"/>
  <c r="U14" i="172" s="1"/>
  <c r="H8" i="172"/>
  <c r="J8" i="172" s="1"/>
  <c r="P8" i="172" s="1"/>
  <c r="U8" i="172" s="1"/>
  <c r="H15" i="172"/>
  <c r="J15" i="172" s="1"/>
  <c r="P15" i="172" s="1"/>
  <c r="U15" i="172" s="1"/>
  <c r="H18" i="172"/>
  <c r="J18" i="172" s="1"/>
  <c r="P18" i="172" s="1"/>
  <c r="U18" i="172" s="1"/>
  <c r="H11" i="172"/>
  <c r="J11" i="172" s="1"/>
  <c r="P11" i="172" s="1"/>
  <c r="U11" i="172" s="1"/>
  <c r="H9" i="172"/>
  <c r="J9" i="172" s="1"/>
  <c r="P9" i="172" s="1"/>
  <c r="U9" i="172" s="1"/>
  <c r="H16" i="172"/>
  <c r="J16" i="172" s="1"/>
  <c r="P16" i="172" s="1"/>
  <c r="U16" i="172" s="1"/>
  <c r="H12" i="172"/>
  <c r="J12" i="172" s="1"/>
  <c r="P12" i="172" s="1"/>
  <c r="U12" i="172" s="1"/>
  <c r="F34" i="312"/>
  <c r="F48" i="312" s="1"/>
  <c r="F42" i="19"/>
  <c r="K38" i="343"/>
  <c r="L41" i="343"/>
  <c r="L42" i="343" s="1"/>
  <c r="C42" i="343"/>
  <c r="D47" i="360"/>
  <c r="D38" i="360"/>
  <c r="K39" i="358"/>
  <c r="K40" i="358" s="1"/>
  <c r="C40" i="358"/>
  <c r="E47" i="358"/>
  <c r="E48" i="358" s="1"/>
  <c r="E38" i="358"/>
  <c r="G47" i="360"/>
  <c r="E37" i="312"/>
  <c r="E51" i="312" s="1"/>
  <c r="E48" i="19"/>
  <c r="J38" i="343"/>
  <c r="J47" i="343"/>
  <c r="J48" i="343" s="1"/>
  <c r="G43" i="361"/>
  <c r="G44" i="361" s="1"/>
  <c r="C44" i="361"/>
  <c r="F36" i="312"/>
  <c r="F50" i="312" s="1"/>
  <c r="F46" i="19"/>
  <c r="G41" i="361"/>
  <c r="G42" i="361" s="1"/>
  <c r="C42" i="361"/>
  <c r="N38" i="360"/>
  <c r="N47" i="360"/>
  <c r="N48" i="360" s="1"/>
  <c r="D47" i="359"/>
  <c r="H45" i="359"/>
  <c r="H46" i="359" s="1"/>
  <c r="D46" i="359"/>
  <c r="E47" i="361"/>
  <c r="E48" i="361" s="1"/>
  <c r="E42" i="361"/>
  <c r="AI3" i="12"/>
  <c r="AJ5" i="12"/>
  <c r="AJ1" i="12" s="1"/>
  <c r="H36" i="312"/>
  <c r="H50" i="312" s="1"/>
  <c r="G46" i="19"/>
  <c r="M43" i="360"/>
  <c r="O43" i="360" s="1"/>
  <c r="O44" i="360" s="1"/>
  <c r="D44" i="360"/>
  <c r="C44" i="343"/>
  <c r="L43" i="343"/>
  <c r="L44" i="343" s="1"/>
  <c r="F47" i="343"/>
  <c r="F38" i="343"/>
  <c r="F47" i="358"/>
  <c r="F48" i="358" s="1"/>
  <c r="F38" i="358"/>
  <c r="C33" i="312"/>
  <c r="C47" i="312" s="1"/>
  <c r="C49" i="19"/>
  <c r="I39" i="19"/>
  <c r="I40" i="19" s="1"/>
  <c r="C40" i="19"/>
  <c r="E36" i="312"/>
  <c r="E50" i="312" s="1"/>
  <c r="E46" i="19"/>
  <c r="C42" i="359"/>
  <c r="H41" i="359"/>
  <c r="H42" i="359" s="1"/>
  <c r="G44" i="19"/>
  <c r="H35" i="312"/>
  <c r="H49" i="312" s="1"/>
  <c r="D47" i="358"/>
  <c r="D48" i="358" s="1"/>
  <c r="D40" i="358"/>
  <c r="H49" i="343"/>
  <c r="H48" i="343"/>
  <c r="H49" i="19"/>
  <c r="H50" i="19" s="1"/>
  <c r="H42" i="19"/>
  <c r="G38" i="359"/>
  <c r="G47" i="359"/>
  <c r="G48" i="359" s="1"/>
  <c r="F47" i="360"/>
  <c r="F48" i="360" s="1"/>
  <c r="F38" i="360"/>
  <c r="C47" i="343"/>
  <c r="L37" i="343"/>
  <c r="L38" i="343" s="1"/>
  <c r="C38" i="343"/>
  <c r="H43" i="359"/>
  <c r="H44" i="359" s="1"/>
  <c r="C44" i="359"/>
  <c r="F35" i="312"/>
  <c r="F49" i="312" s="1"/>
  <c r="F44" i="19"/>
  <c r="F47" i="361"/>
  <c r="F48" i="361" s="1"/>
  <c r="F40" i="361"/>
  <c r="E35" i="312"/>
  <c r="E49" i="312" s="1"/>
  <c r="E44" i="19"/>
  <c r="I45" i="19"/>
  <c r="I46" i="19" s="1"/>
  <c r="C46" i="19"/>
  <c r="C36" i="312"/>
  <c r="L47" i="360"/>
  <c r="L48" i="360" s="1"/>
  <c r="L38" i="360"/>
  <c r="E47" i="343"/>
  <c r="E48" i="343" s="1"/>
  <c r="E40" i="343"/>
  <c r="M41" i="360"/>
  <c r="O41" i="360" s="1"/>
  <c r="O42" i="360" s="1"/>
  <c r="C42" i="360"/>
  <c r="I40" i="343"/>
  <c r="I47" i="343"/>
  <c r="I48" i="343" s="1"/>
  <c r="E33" i="312"/>
  <c r="E49" i="19"/>
  <c r="E50" i="19" s="1"/>
  <c r="E40" i="19"/>
  <c r="E38" i="359"/>
  <c r="E47" i="359"/>
  <c r="E48" i="359" s="1"/>
  <c r="H37" i="359"/>
  <c r="H38" i="359" s="1"/>
  <c r="C38" i="359"/>
  <c r="C47" i="359"/>
  <c r="G47" i="343"/>
  <c r="G38" i="343"/>
  <c r="I47" i="19"/>
  <c r="I48" i="19" s="1"/>
  <c r="C48" i="19"/>
  <c r="C37" i="312"/>
  <c r="E38" i="360"/>
  <c r="E47" i="360"/>
  <c r="E48" i="360" s="1"/>
  <c r="G49" i="19"/>
  <c r="G50" i="19" s="1"/>
  <c r="G42" i="19"/>
  <c r="H34" i="312"/>
  <c r="I41" i="19"/>
  <c r="I42" i="19" s="1"/>
  <c r="C42" i="19"/>
  <c r="C34" i="312"/>
  <c r="F33" i="312"/>
  <c r="F49" i="19"/>
  <c r="F50" i="19" s="1"/>
  <c r="F40" i="19"/>
  <c r="C47" i="358"/>
  <c r="K37" i="358"/>
  <c r="K38" i="358" s="1"/>
  <c r="C38" i="358"/>
  <c r="L45" i="343"/>
  <c r="L46" i="343" s="1"/>
  <c r="C46" i="343"/>
  <c r="G47" i="358"/>
  <c r="G48" i="358" s="1"/>
  <c r="G38" i="358"/>
  <c r="J47" i="358"/>
  <c r="J48" i="358" s="1"/>
  <c r="J38" i="358"/>
  <c r="G19" i="172"/>
  <c r="M37" i="360"/>
  <c r="C38" i="360"/>
  <c r="C47" i="360"/>
  <c r="C48" i="360" s="1"/>
  <c r="M39" i="360"/>
  <c r="O39" i="360" s="1"/>
  <c r="O40" i="360" s="1"/>
  <c r="C40" i="360"/>
  <c r="H39" i="359"/>
  <c r="H40" i="359" s="1"/>
  <c r="C40" i="359"/>
  <c r="D33" i="312"/>
  <c r="D49" i="19"/>
  <c r="D50" i="19" s="1"/>
  <c r="D40" i="19"/>
  <c r="H47" i="360"/>
  <c r="H48" i="360" s="1"/>
  <c r="H38" i="360"/>
  <c r="G39" i="361"/>
  <c r="G40" i="361" s="1"/>
  <c r="C47" i="361"/>
  <c r="C40" i="361"/>
  <c r="H47" i="358"/>
  <c r="H48" i="358" s="1"/>
  <c r="L39" i="343"/>
  <c r="L40" i="343" s="1"/>
  <c r="C40" i="343"/>
  <c r="J38" i="360"/>
  <c r="J47" i="360"/>
  <c r="K41" i="358"/>
  <c r="K42" i="358" s="1"/>
  <c r="C42" i="358"/>
  <c r="I47" i="360"/>
  <c r="I48" i="360" s="1"/>
  <c r="I38" i="360"/>
  <c r="I47" i="358"/>
  <c r="I48" i="358" s="1"/>
  <c r="I38" i="358"/>
  <c r="C35" i="312"/>
  <c r="I43" i="19"/>
  <c r="I44" i="19" s="1"/>
  <c r="C44" i="19"/>
  <c r="D42" i="361"/>
  <c r="D47" i="361"/>
  <c r="D48" i="361" s="1"/>
  <c r="E34" i="312"/>
  <c r="E48" i="312" s="1"/>
  <c r="E42" i="19"/>
  <c r="D34" i="312"/>
  <c r="D48" i="312" s="1"/>
  <c r="D42" i="19"/>
  <c r="D35" i="312"/>
  <c r="D49" i="312" s="1"/>
  <c r="D44" i="19"/>
  <c r="D47" i="343"/>
  <c r="D38" i="343"/>
  <c r="L30" i="343"/>
  <c r="L32" i="343"/>
  <c r="G34" i="359"/>
  <c r="F34" i="359"/>
  <c r="K32" i="358"/>
  <c r="D33" i="358"/>
  <c r="F19" i="172"/>
  <c r="H5" i="172"/>
  <c r="I33" i="360"/>
  <c r="E34" i="343"/>
  <c r="E34" i="359"/>
  <c r="H32" i="359"/>
  <c r="F31" i="19"/>
  <c r="F28" i="312"/>
  <c r="K34" i="343"/>
  <c r="I30" i="19"/>
  <c r="I31" i="19" s="1"/>
  <c r="D31" i="19"/>
  <c r="D28" i="312"/>
  <c r="D27" i="312"/>
  <c r="D29" i="19"/>
  <c r="D35" i="19"/>
  <c r="E33" i="358"/>
  <c r="K30" i="358"/>
  <c r="E34" i="361"/>
  <c r="H31" i="19"/>
  <c r="H35" i="19"/>
  <c r="G30" i="361"/>
  <c r="C33" i="361"/>
  <c r="E28" i="312"/>
  <c r="E31" i="19"/>
  <c r="H29" i="312"/>
  <c r="G33" i="19"/>
  <c r="F34" i="361"/>
  <c r="G35" i="19"/>
  <c r="H27" i="312"/>
  <c r="G29" i="19"/>
  <c r="I33" i="343"/>
  <c r="G32" i="361"/>
  <c r="C27" i="312"/>
  <c r="C29" i="19"/>
  <c r="I28" i="19"/>
  <c r="I29" i="19" s="1"/>
  <c r="M30" i="360"/>
  <c r="C33" i="360"/>
  <c r="H34" i="360"/>
  <c r="AH3" i="155"/>
  <c r="AI5" i="155"/>
  <c r="AI1" i="155" s="1"/>
  <c r="L34" i="360"/>
  <c r="J34" i="343"/>
  <c r="K34" i="360"/>
  <c r="K49" i="360"/>
  <c r="F29" i="19"/>
  <c r="F35" i="19"/>
  <c r="F27" i="312"/>
  <c r="F34" i="360"/>
  <c r="E35" i="19"/>
  <c r="E29" i="19"/>
  <c r="E27" i="312"/>
  <c r="F29" i="312"/>
  <c r="F33" i="19"/>
  <c r="H28" i="312"/>
  <c r="G31" i="19"/>
  <c r="I32" i="19"/>
  <c r="I33" i="19" s="1"/>
  <c r="C33" i="19"/>
  <c r="C29" i="312"/>
  <c r="K31" i="358"/>
  <c r="G31" i="361"/>
  <c r="H30" i="359"/>
  <c r="C33" i="359"/>
  <c r="F34" i="358"/>
  <c r="I26" i="19"/>
  <c r="I27" i="19" s="1"/>
  <c r="C26" i="312"/>
  <c r="C35" i="19"/>
  <c r="C27" i="19"/>
  <c r="H34" i="358"/>
  <c r="E33" i="19"/>
  <c r="E29" i="312"/>
  <c r="I34" i="358"/>
  <c r="L29" i="343"/>
  <c r="C33" i="343"/>
  <c r="D29" i="312"/>
  <c r="D33" i="19"/>
  <c r="E34" i="360"/>
  <c r="K48" i="343" l="1"/>
  <c r="G44" i="172"/>
  <c r="G46" i="172" s="1"/>
  <c r="F49" i="359"/>
  <c r="AJ3" i="12"/>
  <c r="F49" i="360"/>
  <c r="N49" i="360"/>
  <c r="E49" i="360"/>
  <c r="G49" i="358"/>
  <c r="E49" i="359"/>
  <c r="J49" i="343"/>
  <c r="F49" i="358"/>
  <c r="L49" i="360"/>
  <c r="E49" i="361"/>
  <c r="F49" i="361"/>
  <c r="D49" i="361"/>
  <c r="E49" i="343"/>
  <c r="H49" i="358"/>
  <c r="G47" i="361"/>
  <c r="G48" i="361" s="1"/>
  <c r="C48" i="361"/>
  <c r="O37" i="360"/>
  <c r="O38" i="360" s="1"/>
  <c r="M47" i="360"/>
  <c r="F47" i="312"/>
  <c r="F38" i="312"/>
  <c r="G48" i="343"/>
  <c r="G49" i="343"/>
  <c r="H47" i="359"/>
  <c r="H48" i="359" s="1"/>
  <c r="C48" i="359"/>
  <c r="G33" i="312"/>
  <c r="I33" i="312" s="1"/>
  <c r="I47" i="312" s="1"/>
  <c r="C38" i="312"/>
  <c r="D48" i="360"/>
  <c r="D49" i="360"/>
  <c r="J49" i="358"/>
  <c r="I49" i="358"/>
  <c r="D47" i="312"/>
  <c r="D38" i="312"/>
  <c r="H38" i="312"/>
  <c r="H44" i="312" s="1"/>
  <c r="H48" i="312"/>
  <c r="G34" i="312"/>
  <c r="I34" i="312" s="1"/>
  <c r="I48" i="312" s="1"/>
  <c r="C48" i="312"/>
  <c r="G48" i="312" s="1"/>
  <c r="G36" i="312"/>
  <c r="I36" i="312" s="1"/>
  <c r="I50" i="312" s="1"/>
  <c r="C50" i="312"/>
  <c r="G50" i="312" s="1"/>
  <c r="I49" i="19"/>
  <c r="I50" i="19" s="1"/>
  <c r="C50" i="19"/>
  <c r="J48" i="360"/>
  <c r="J49" i="360"/>
  <c r="G49" i="359"/>
  <c r="L47" i="343"/>
  <c r="L48" i="343" s="1"/>
  <c r="C48" i="343"/>
  <c r="F48" i="343"/>
  <c r="F49" i="343"/>
  <c r="D48" i="359"/>
  <c r="D49" i="359"/>
  <c r="D48" i="343"/>
  <c r="D49" i="343"/>
  <c r="H49" i="360"/>
  <c r="G35" i="312"/>
  <c r="I35" i="312" s="1"/>
  <c r="I49" i="312" s="1"/>
  <c r="C49" i="312"/>
  <c r="G49" i="312" s="1"/>
  <c r="K47" i="358"/>
  <c r="K48" i="358" s="1"/>
  <c r="C48" i="358"/>
  <c r="C49" i="358"/>
  <c r="C51" i="312"/>
  <c r="G51" i="312" s="1"/>
  <c r="G37" i="312"/>
  <c r="I37" i="312" s="1"/>
  <c r="I51" i="312" s="1"/>
  <c r="E47" i="312"/>
  <c r="E38" i="312"/>
  <c r="G48" i="360"/>
  <c r="G49" i="360"/>
  <c r="G27" i="312"/>
  <c r="I27" i="312" s="1"/>
  <c r="G29" i="312"/>
  <c r="I29" i="312" s="1"/>
  <c r="H30" i="312"/>
  <c r="R45" i="172"/>
  <c r="R46" i="172"/>
  <c r="E36" i="19"/>
  <c r="E51" i="19"/>
  <c r="G36" i="19"/>
  <c r="G51" i="19"/>
  <c r="I49" i="360"/>
  <c r="I34" i="360"/>
  <c r="J5" i="172"/>
  <c r="H19" i="172"/>
  <c r="C36" i="19"/>
  <c r="C51" i="19"/>
  <c r="I35" i="19"/>
  <c r="F51" i="19"/>
  <c r="F36" i="19"/>
  <c r="AI3" i="155"/>
  <c r="F30" i="312"/>
  <c r="G26" i="312"/>
  <c r="C30" i="312"/>
  <c r="C34" i="360"/>
  <c r="C49" i="360"/>
  <c r="D34" i="358"/>
  <c r="K33" i="358"/>
  <c r="K34" i="358" s="1"/>
  <c r="D49" i="358"/>
  <c r="M33" i="360"/>
  <c r="O30" i="360"/>
  <c r="E34" i="358"/>
  <c r="E49" i="358"/>
  <c r="C49" i="343"/>
  <c r="C34" i="343"/>
  <c r="L33" i="343"/>
  <c r="L34" i="343" s="1"/>
  <c r="C49" i="359"/>
  <c r="C34" i="359"/>
  <c r="H33" i="359"/>
  <c r="H34" i="359" s="1"/>
  <c r="G33" i="361"/>
  <c r="G34" i="361" s="1"/>
  <c r="C34" i="361"/>
  <c r="C49" i="361"/>
  <c r="D51" i="19"/>
  <c r="I34" i="19" s="1"/>
  <c r="D36" i="19"/>
  <c r="E30" i="312"/>
  <c r="I34" i="343"/>
  <c r="I49" i="343"/>
  <c r="H36" i="19"/>
  <c r="H51" i="19"/>
  <c r="D30" i="312"/>
  <c r="G28" i="312"/>
  <c r="I28" i="312" s="1"/>
  <c r="L49" i="343" l="1"/>
  <c r="G45" i="172"/>
  <c r="G49" i="361"/>
  <c r="H49" i="359"/>
  <c r="I52" i="312"/>
  <c r="I53" i="312" s="1"/>
  <c r="E52" i="312"/>
  <c r="E44" i="312"/>
  <c r="G47" i="312"/>
  <c r="C52" i="312"/>
  <c r="D44" i="312"/>
  <c r="D52" i="312"/>
  <c r="F44" i="312"/>
  <c r="F52" i="312"/>
  <c r="O47" i="360"/>
  <c r="O48" i="360" s="1"/>
  <c r="M48" i="360"/>
  <c r="C44" i="312"/>
  <c r="G38" i="312"/>
  <c r="I38" i="312" s="1"/>
  <c r="I44" i="312" s="1"/>
  <c r="H43" i="312"/>
  <c r="H40" i="312"/>
  <c r="H45" i="312" s="1"/>
  <c r="H52" i="312" s="1"/>
  <c r="J19" i="172"/>
  <c r="G50" i="172"/>
  <c r="G33" i="172"/>
  <c r="P5" i="172"/>
  <c r="C43" i="312"/>
  <c r="C40" i="312"/>
  <c r="C45" i="312" s="1"/>
  <c r="I26" i="312"/>
  <c r="G30" i="312"/>
  <c r="F43" i="312"/>
  <c r="F40" i="312"/>
  <c r="F45" i="312" s="1"/>
  <c r="D43" i="312"/>
  <c r="D40" i="312"/>
  <c r="D45" i="312" s="1"/>
  <c r="E40" i="312"/>
  <c r="E45" i="312" s="1"/>
  <c r="E43" i="312"/>
  <c r="M34" i="360"/>
  <c r="O33" i="360"/>
  <c r="O34" i="360" s="1"/>
  <c r="M49" i="360"/>
  <c r="O49" i="360" s="1"/>
  <c r="K49" i="358"/>
  <c r="I51" i="19"/>
  <c r="I36" i="19"/>
  <c r="H53" i="312" l="1"/>
  <c r="E53" i="312"/>
  <c r="F53" i="312"/>
  <c r="G44" i="312"/>
  <c r="D53" i="312"/>
  <c r="G52" i="312"/>
  <c r="G53" i="312" s="1"/>
  <c r="C53" i="312"/>
  <c r="G45" i="312"/>
  <c r="U5" i="172"/>
  <c r="P19" i="172"/>
  <c r="I30" i="312"/>
  <c r="I43" i="312" s="1"/>
  <c r="G40" i="312"/>
  <c r="I40" i="312" s="1"/>
  <c r="I45" i="312" s="1"/>
  <c r="G43" i="312"/>
  <c r="G35" i="172"/>
  <c r="G34" i="172"/>
  <c r="G52" i="172"/>
  <c r="G51" i="172"/>
  <c r="R33" i="172" l="1"/>
  <c r="U19" i="172"/>
  <c r="R50" i="172"/>
  <c r="R51" i="172" l="1"/>
  <c r="R52" i="172"/>
  <c r="R34" i="172"/>
  <c r="R35" i="172"/>
  <c r="AK3" i="12" l="1"/>
  <c r="AJ3" i="15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tc={1109778D-D5F6-4E1C-882E-A607F940FBD9}</author>
    <author>tc={29EC46A6-5264-4228-A96A-66FBCFE30B32}</author>
    <author>tc={B9950A87-BB8C-44E9-9A32-A390D6F58E62}</author>
    <author>tc={1F417224-FF16-4F6D-83F2-835D34E1B6CA}</author>
    <author>tc={A744ABCD-50B5-4E7C-9DDA-CB788EBD9438}</author>
    <author>tc={CB7B5A68-9167-49A0-B35C-7ED29E6741F7}</author>
    <author>tc={2BA942E0-4A2A-4979-8CA9-B74A4BB3AD77}</author>
    <author>tc={C5D5000D-5E11-4EF4-BF14-049967612002}</author>
    <author>tc={CF15EA4B-FC5D-404D-B0CE-B9A84D419091}</author>
    <author>tc={C388C12B-EDEA-4ED6-8534-7FDF29EAD226}</author>
    <author>tc={F5A2354C-A1A4-44F7-A3CF-8E397FC1C20A}</author>
    <author>tc={6F474B33-C645-43EF-A345-747442E5D550}</author>
  </authors>
  <commentList>
    <comment ref="O51" authorId="0" shapeId="0" xr:uid="{1109778D-D5F6-4E1C-882E-A607F940FBD9}">
      <text>
        <t>[Threaded comment]
Your version of Excel allows you to read this threaded comment; however, any edits to it will get removed if the file is opened in a newer version of Excel. Learn more: https://go.microsoft.com/fwlink/?linkid=870924
Comment:
    Q2 BA FY23Midyear</t>
      </text>
    </comment>
    <comment ref="O53" authorId="1" shapeId="0" xr:uid="{29EC46A6-5264-4228-A96A-66FBCFE30B32}">
      <text>
        <t>[Threaded comment]
Your version of Excel allows you to read this threaded comment; however, any edits to it will get removed if the file is opened in a newer version of Excel. Learn more: https://go.microsoft.com/fwlink/?linkid=870924
Comment:
    FY24 Q3 BA 5/21/24</t>
      </text>
    </comment>
    <comment ref="O55" authorId="2" shapeId="0" xr:uid="{B9950A87-BB8C-44E9-9A32-A390D6F58E62}">
      <text>
        <t>[Threaded comment]
Your version of Excel allows you to read this threaded comment; however, any edits to it will get removed if the file is opened in a newer version of Excel. Learn more: https://go.microsoft.com/fwlink/?linkid=870924
Comment:
    FY24 Q3 BA 05/21/24</t>
      </text>
    </comment>
    <comment ref="O56" authorId="3" shapeId="0" xr:uid="{1F417224-FF16-4F6D-83F2-835D34E1B6CA}">
      <text>
        <t>[Threaded comment]
Your version of Excel allows you to read this threaded comment; however, any edits to it will get removed if the file is opened in a newer version of Excel. Learn more: https://go.microsoft.com/fwlink/?linkid=870924
Comment:
    FY24 Q3 BA 05/21/24</t>
      </text>
    </comment>
    <comment ref="O86" authorId="4" shapeId="0" xr:uid="{A744ABCD-50B5-4E7C-9DDA-CB788EBD9438}">
      <text>
        <t>[Threaded comment]
Your version of Excel allows you to read this threaded comment; however, any edits to it will get removed if the file is opened in a newer version of Excel. Learn more: https://go.microsoft.com/fwlink/?linkid=870924
Comment:
    FY24 Q3 BA 05/21/24</t>
      </text>
    </comment>
    <comment ref="O109" authorId="5" shapeId="0" xr:uid="{CB7B5A68-9167-49A0-B35C-7ED29E6741F7}">
      <text>
        <t>[Threaded comment]
Your version of Excel allows you to read this threaded comment; however, any edits to it will get removed if the file is opened in a newer version of Excel. Learn more: https://go.microsoft.com/fwlink/?linkid=870924
Comment:
    FY24 Q2 BA 3.8 022724</t>
      </text>
    </comment>
    <comment ref="O125" authorId="6" shapeId="0" xr:uid="{2BA942E0-4A2A-4979-8CA9-B74A4BB3AD77}">
      <text>
        <t>[Threaded comment]
Your version of Excel allows you to read this threaded comment; however, any edits to it will get removed if the file is opened in a newer version of Excel. Learn more: https://go.microsoft.com/fwlink/?linkid=870924
Comment:
    FY24 Q2 BA 3.8 022724</t>
      </text>
    </comment>
    <comment ref="O137" authorId="7" shapeId="0" xr:uid="{C5D5000D-5E11-4EF4-BF14-049967612002}">
      <text>
        <t>[Threaded comment]
Your version of Excel allows you to read this threaded comment; however, any edits to it will get removed if the file is opened in a newer version of Excel. Learn more: https://go.microsoft.com/fwlink/?linkid=870924
Comment:
    FY24 Q3 BA 05/21/24</t>
      </text>
    </comment>
    <comment ref="O138" authorId="8" shapeId="0" xr:uid="{CF15EA4B-FC5D-404D-B0CE-B9A84D419091}">
      <text>
        <t>[Threaded comment]
Your version of Excel allows you to read this threaded comment; however, any edits to it will get removed if the file is opened in a newer version of Excel. Learn more: https://go.microsoft.com/fwlink/?linkid=870924
Comment:
    FY23 Midyear Q2 BA</t>
      </text>
    </comment>
    <comment ref="O145" authorId="9" shapeId="0" xr:uid="{C388C12B-EDEA-4ED6-8534-7FDF29EAD226}">
      <text>
        <t>[Threaded comment]
Your version of Excel allows you to read this threaded comment; however, any edits to it will get removed if the file is opened in a newer version of Excel. Learn more: https://go.microsoft.com/fwlink/?linkid=870924
Comment:
    Q2 BA FY23Midyear</t>
      </text>
    </comment>
    <comment ref="O147" authorId="10" shapeId="0" xr:uid="{F5A2354C-A1A4-44F7-A3CF-8E397FC1C20A}">
      <text>
        <t>[Threaded comment]
Your version of Excel allows you to read this threaded comment; however, any edits to it will get removed if the file is opened in a newer version of Excel. Learn more: https://go.microsoft.com/fwlink/?linkid=870924
Comment:
    13.2 112823 (HDV and CAH)</t>
      </text>
    </comment>
    <comment ref="O165" authorId="11" shapeId="0" xr:uid="{6F474B33-C645-43EF-A345-747442E5D550}">
      <text>
        <t>[Threaded comment]
Your version of Excel allows you to read this threaded comment; however, any edits to it will get removed if the file is opened in a newer version of Excel. Learn more: https://go.microsoft.com/fwlink/?linkid=870924
Comment:
    FY24Q3 BA 05/21/24</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tc={04EADB92-78E6-4424-B5FF-6858FEFB62A6}</author>
    <author>tc={6EFE1309-6046-489A-971F-E47739B42184}</author>
    <author>tc={181E7A03-880E-47FA-A5C0-B9C2AFAF640C}</author>
    <author>tc={71176278-477B-47A6-9EE8-B68C00C7E372}</author>
    <author>tc={D209E000-83B9-4565-89CB-4FB6DD834D48}</author>
    <author>tc={40E28CC6-0FB8-4ACF-A58B-3B9950970F05}</author>
    <author>tc={8CA2F806-6A9B-4075-9636-5E4028037E5A}</author>
    <author>tc={81F5FC0F-5945-4F84-92F5-76C5CCA7310D}</author>
    <author>tc={88957D02-2C7B-435B-A0A5-7EA247E1A13F}</author>
    <author>tc={5D281D08-F9DD-4456-9AC9-4EA320D722E3}</author>
    <author>tc={8EEEB7D9-D3BB-4024-84CC-BF13C2564E62}</author>
    <author>tc={E1C530E0-C1AC-4F6F-92F7-0B6BA4F66DB4}</author>
    <author>tc={B03A28B3-C290-4A66-BD59-63DA0F8A3622}</author>
    <author>tc={71B45D46-F9EB-4A22-ACA5-F0B09453EAF4}</author>
    <author>tc={8D599BBD-3EC7-4C55-A920-9956BE5514C5}</author>
    <author>tc={ED3F10CB-DC89-409A-B3B9-AA42E87C5050}</author>
    <author>tc={F69CB421-AE42-45B9-AD01-53C2903549C2}</author>
    <author>tc={58CD4F79-B5CE-4737-9A83-C370C5DCE6B8}</author>
    <author>tc={65EDD889-537C-4FF0-8742-1ED44A4E6206}</author>
    <author>tc={2691F108-259B-4B98-8BA3-96909646B442}</author>
    <author>tc={AB3A55B2-0D0A-430A-B4A1-FC0D1EEB65C3}</author>
    <author>tc={8A316F18-8CB2-40FC-A980-674D3036F7D4}</author>
    <author>tc={5BDC97A4-2DA9-4AA5-9133-C490BB3381FA}</author>
    <author>tc={AB5B1734-AA62-477D-B254-CA2E6F14F6FB}</author>
    <author>tc={C052EF32-B57B-4B06-8A4A-67A62057EA90}</author>
    <author>tc={4A8C0E54-19F3-41A3-B8AD-2ACD5AACCF29}</author>
    <author>tc={81E827D8-C3E9-4CAB-9218-496CBAD0A33B}</author>
    <author>tc={EC75AED6-5433-4D11-9A87-1214937A8940}</author>
    <author>tc={01D62422-6E43-4760-B8BA-2EFA55F54DE7}</author>
  </authors>
  <commentList>
    <comment ref="P5" authorId="0" shapeId="0" xr:uid="{04EADB92-78E6-4424-B5FF-6858FEFB62A6}">
      <text>
        <t>[Threaded comment]
Your version of Excel allows you to read this threaded comment; however, any edits to it will get removed if the file is opened in a newer version of Excel. Learn more: https://go.microsoft.com/fwlink/?linkid=870924
Comment:
    FY23 Encum 3.3 102023</t>
      </text>
    </comment>
    <comment ref="P6" authorId="1" shapeId="0" xr:uid="{6EFE1309-6046-489A-971F-E47739B42184}">
      <text>
        <t>[Threaded comment]
Your version of Excel allows you to read this threaded comment; however, any edits to it will get removed if the file is opened in a newer version of Excel. Learn more: https://go.microsoft.com/fwlink/?linkid=870924
Comment:
    FY23 Encum 3.3 102023</t>
      </text>
    </comment>
    <comment ref="P7" authorId="2" shapeId="0" xr:uid="{181E7A03-880E-47FA-A5C0-B9C2AFAF640C}">
      <text>
        <t>[Threaded comment]
Your version of Excel allows you to read this threaded comment; however, any edits to it will get removed if the file is opened in a newer version of Excel. Learn more: https://go.microsoft.com/fwlink/?linkid=870924
Comment:
    FY23 Encum 3.3 102023
Reply:
    FY24Q3 BA 5/21/24</t>
      </text>
    </comment>
    <comment ref="P8" authorId="3" shapeId="0" xr:uid="{71176278-477B-47A6-9EE8-B68C00C7E372}">
      <text>
        <t>[Threaded comment]
Your version of Excel allows you to read this threaded comment; however, any edits to it will get removed if the file is opened in a newer version of Excel. Learn more: https://go.microsoft.com/fwlink/?linkid=870924
Comment:
    FY23 Encum 3.3 102023</t>
      </text>
    </comment>
    <comment ref="P9" authorId="4" shapeId="0" xr:uid="{D209E000-83B9-4565-89CB-4FB6DD834D48}">
      <text>
        <t>[Threaded comment]
Your version of Excel allows you to read this threaded comment; however, any edits to it will get removed if the file is opened in a newer version of Excel. Learn more: https://go.microsoft.com/fwlink/?linkid=870924
Comment:
    FY23 Encum 3.3 102023</t>
      </text>
    </comment>
    <comment ref="P10" authorId="5" shapeId="0" xr:uid="{40E28CC6-0FB8-4ACF-A58B-3B9950970F05}">
      <text>
        <t>[Threaded comment]
Your version of Excel allows you to read this threaded comment; however, any edits to it will get removed if the file is opened in a newer version of Excel. Learn more: https://go.microsoft.com/fwlink/?linkid=870924
Comment:
    FY23 Encum 3.3 102023</t>
      </text>
    </comment>
    <comment ref="P11" authorId="6" shapeId="0" xr:uid="{8CA2F806-6A9B-4075-9636-5E4028037E5A}">
      <text>
        <t>[Threaded comment]
Your version of Excel allows you to read this threaded comment; however, any edits to it will get removed if the file is opened in a newer version of Excel. Learn more: https://go.microsoft.com/fwlink/?linkid=870924
Comment:
    FY23 Encum 3.3 102023</t>
      </text>
    </comment>
    <comment ref="P12" authorId="7" shapeId="0" xr:uid="{81F5FC0F-5945-4F84-92F5-76C5CCA7310D}">
      <text>
        <t>[Threaded comment]
Your version of Excel allows you to read this threaded comment; however, any edits to it will get removed if the file is opened in a newer version of Excel. Learn more: https://go.microsoft.com/fwlink/?linkid=870924
Comment:
    FY23 Encum 3.3 102023</t>
      </text>
    </comment>
    <comment ref="P13" authorId="8" shapeId="0" xr:uid="{88957D02-2C7B-435B-A0A5-7EA247E1A13F}">
      <text>
        <t>[Threaded comment]
Your version of Excel allows you to read this threaded comment; however, any edits to it will get removed if the file is opened in a newer version of Excel. Learn more: https://go.microsoft.com/fwlink/?linkid=870924
Comment:
    FY23 Encum 3.3 102023</t>
      </text>
    </comment>
    <comment ref="P14" authorId="9" shapeId="0" xr:uid="{5D281D08-F9DD-4456-9AC9-4EA320D722E3}">
      <text>
        <t>[Threaded comment]
Your version of Excel allows you to read this threaded comment; however, any edits to it will get removed if the file is opened in a newer version of Excel. Learn more: https://go.microsoft.com/fwlink/?linkid=870924
Comment:
    FY23 Encum 3.3 102023</t>
      </text>
    </comment>
    <comment ref="P15" authorId="10" shapeId="0" xr:uid="{8EEEB7D9-D3BB-4024-84CC-BF13C2564E62}">
      <text>
        <t>[Threaded comment]
Your version of Excel allows you to read this threaded comment; however, any edits to it will get removed if the file is opened in a newer version of Excel. Learn more: https://go.microsoft.com/fwlink/?linkid=870924
Comment:
    FY23 Encum 3.3 102023
Reply:
    FY24 Q3 BA - $5k 05/21/24</t>
      </text>
    </comment>
    <comment ref="P16" authorId="11" shapeId="0" xr:uid="{E1C530E0-C1AC-4F6F-92F7-0B6BA4F66DB4}">
      <text>
        <t>[Threaded comment]
Your version of Excel allows you to read this threaded comment; however, any edits to it will get removed if the file is opened in a newer version of Excel. Learn more: https://go.microsoft.com/fwlink/?linkid=870924
Comment:
    FY23 Encum 3.3 102023</t>
      </text>
    </comment>
    <comment ref="P17" authorId="12" shapeId="0" xr:uid="{B03A28B3-C290-4A66-BD59-63DA0F8A3622}">
      <text>
        <t>[Threaded comment]
Your version of Excel allows you to read this threaded comment; however, any edits to it will get removed if the file is opened in a newer version of Excel. Learn more: https://go.microsoft.com/fwlink/?linkid=870924
Comment:
    FY23 Encum 3.3 102023</t>
      </text>
    </comment>
    <comment ref="P18" authorId="13" shapeId="0" xr:uid="{71B45D46-F9EB-4A22-ACA5-F0B09453EAF4}">
      <text>
        <t>[Threaded comment]
Your version of Excel allows you to read this threaded comment; however, any edits to it will get removed if the file is opened in a newer version of Excel. Learn more: https://go.microsoft.com/fwlink/?linkid=870924
Comment:
    FY23 Encum 3.3 102023</t>
      </text>
    </comment>
    <comment ref="P501" authorId="14" shapeId="0" xr:uid="{8D599BBD-3EC7-4C55-A920-9956BE5514C5}">
      <text>
        <t>[Threaded comment]
Your version of Excel allows you to read this threaded comment; however, any edits to it will get removed if the file is opened in a newer version of Excel. Learn more: https://go.microsoft.com/fwlink/?linkid=870924
Comment:
    FY24 Q2 BA 3.8 022724</t>
      </text>
    </comment>
    <comment ref="P609" authorId="15" shapeId="0" xr:uid="{ED3F10CB-DC89-409A-B3B9-AA42E87C5050}">
      <text>
        <t>[Threaded comment]
Your version of Excel allows you to read this threaded comment; however, any edits to it will get removed if the file is opened in a newer version of Excel. Learn more: https://go.microsoft.com/fwlink/?linkid=870924
Comment:
    FY24Q3 BA 5/21/24</t>
      </text>
    </comment>
    <comment ref="P615" authorId="16" shapeId="0" xr:uid="{F69CB421-AE42-45B9-AD01-53C2903549C2}">
      <text>
        <t>[Threaded comment]
Your version of Excel allows you to read this threaded comment; however, any edits to it will get removed if the file is opened in a newer version of Excel. Learn more: https://go.microsoft.com/fwlink/?linkid=870924
Comment:
    FY24Q3 BA 05/21/24</t>
      </text>
    </comment>
    <comment ref="P666" authorId="17" shapeId="0" xr:uid="{58CD4F79-B5CE-4737-9A83-C370C5DCE6B8}">
      <text>
        <t>[Threaded comment]
Your version of Excel allows you to read this threaded comment; however, any edits to it will get removed if the file is opened in a newer version of Excel. Learn more: https://go.microsoft.com/fwlink/?linkid=870924
Comment:
    FY24Q3 BA 5/21/24</t>
      </text>
    </comment>
    <comment ref="P710" authorId="18" shapeId="0" xr:uid="{65EDD889-537C-4FF0-8742-1ED44A4E6206}">
      <text>
        <t>[Threaded comment]
Your version of Excel allows you to read this threaded comment; however, any edits to it will get removed if the file is opened in a newer version of Excel. Learn more: https://go.microsoft.com/fwlink/?linkid=870924
Comment:
    FY24Q3 BA 05/21/24</t>
      </text>
    </comment>
    <comment ref="P818" authorId="19" shapeId="0" xr:uid="{2691F108-259B-4B98-8BA3-96909646B442}">
      <text>
        <t>[Threaded comment]
Your version of Excel allows you to read this threaded comment; however, any edits to it will get removed if the file is opened in a newer version of Excel. Learn more: https://go.microsoft.com/fwlink/?linkid=870924
Comment:
    FY24 Q2 BA 3.8 022724</t>
      </text>
    </comment>
    <comment ref="P820" authorId="20" shapeId="0" xr:uid="{AB3A55B2-0D0A-430A-B4A1-FC0D1EEB65C3}">
      <text>
        <t>[Threaded comment]
Your version of Excel allows you to read this threaded comment; however, any edits to it will get removed if the file is opened in a newer version of Excel. Learn more: https://go.microsoft.com/fwlink/?linkid=870924
Comment:
    FY24 Q2 BA 3.8 022724</t>
      </text>
    </comment>
    <comment ref="P987" authorId="21" shapeId="0" xr:uid="{8A316F18-8CB2-40FC-A980-674D3036F7D4}">
      <text>
        <t>[Threaded comment]
Your version of Excel allows you to read this threaded comment; however, any edits to it will get removed if the file is opened in a newer version of Excel. Learn more: https://go.microsoft.com/fwlink/?linkid=870924
Comment:
    FY24 Q3 BA 05/21/24</t>
      </text>
    </comment>
    <comment ref="P1073" authorId="22" shapeId="0" xr:uid="{5BDC97A4-2DA9-4AA5-9133-C490BB3381FA}">
      <text>
        <t>[Threaded comment]
Your version of Excel allows you to read this threaded comment; however, any edits to it will get removed if the file is opened in a newer version of Excel. Learn more: https://go.microsoft.com/fwlink/?linkid=870924
Comment:
    FY24 Q2 BA 022724</t>
      </text>
    </comment>
    <comment ref="P1216" authorId="23" shapeId="0" xr:uid="{AB5B1734-AA62-477D-B254-CA2E6F14F6FB}">
      <text>
        <t>[Threaded comment]
Your version of Excel allows you to read this threaded comment; however, any edits to it will get removed if the file is opened in a newer version of Excel. Learn more: https://go.microsoft.com/fwlink/?linkid=870924
Comment:
    FY24Q3 BA 5/21/24</t>
      </text>
    </comment>
    <comment ref="P1240" authorId="24" shapeId="0" xr:uid="{C052EF32-B57B-4B06-8A4A-67A62057EA90}">
      <text>
        <t>[Threaded comment]
Your version of Excel allows you to read this threaded comment; however, any edits to it will get removed if the file is opened in a newer version of Excel. Learn more: https://go.microsoft.com/fwlink/?linkid=870924
Comment:
    FY24 Q2 BA 3.8 022724</t>
      </text>
    </comment>
    <comment ref="P1547" authorId="25" shapeId="0" xr:uid="{4A8C0E54-19F3-41A3-B8AD-2ACD5AACCF29}">
      <text>
        <t>[Threaded comment]
Your version of Excel allows you to read this threaded comment; however, any edits to it will get removed if the file is opened in a newer version of Excel. Learn more: https://go.microsoft.com/fwlink/?linkid=870924
Comment:
    FY24 Q2 BA 3.8 022724
Reply:
    FY24Q3 BA 05/21/24</t>
      </text>
    </comment>
    <comment ref="P1572" authorId="26" shapeId="0" xr:uid="{81E827D8-C3E9-4CAB-9218-496CBAD0A33B}">
      <text>
        <t>[Threaded comment]
Your version of Excel allows you to read this threaded comment; however, any edits to it will get removed if the file is opened in a newer version of Excel. Learn more: https://go.microsoft.com/fwlink/?linkid=870924
Comment:
    FY24Q3 BA 5/21/24</t>
      </text>
    </comment>
    <comment ref="P1668" authorId="27" shapeId="0" xr:uid="{EC75AED6-5433-4D11-9A87-1214937A8940}">
      <text>
        <t>[Threaded comment]
Your version of Excel allows you to read this threaded comment; however, any edits to it will get removed if the file is opened in a newer version of Excel. Learn more: https://go.microsoft.com/fwlink/?linkid=870924
Comment:
    FY24 Q3 BA 05/21/24</t>
      </text>
    </comment>
    <comment ref="P1682" authorId="28" shapeId="0" xr:uid="{01D62422-6E43-4760-B8BA-2EFA55F54DE7}">
      <text>
        <t>[Threaded comment]
Your version of Excel allows you to read this threaded comment; however, any edits to it will get removed if the file is opened in a newer version of Excel. Learn more: https://go.microsoft.com/fwlink/?linkid=870924
Comment:
    Q3 BA 05/21/24</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tc={040BBDC8-A238-4D50-BDEB-B19736CC389B}</author>
    <author>tc={0733CDDE-CA98-42CA-95AB-1D373E05BFBD}</author>
    <author>tc={A3CF8A2C-BD80-4C5C-95C9-137CD61773C8}</author>
    <author>tc={BCEF2F15-4DB0-42AE-8C30-BD859FDFC0C7}</author>
    <author>tc={9F27C874-9CB0-4988-88C8-63189C5B52DA}</author>
    <author>tc={6ED3681E-2AA9-4311-A2CB-C30B0D4587CA}</author>
  </authors>
  <commentList>
    <comment ref="J126" authorId="0" shapeId="0" xr:uid="{040BBDC8-A238-4D50-BDEB-B19736CC389B}">
      <text>
        <t>[Threaded comment]
Your version of Excel allows you to read this threaded comment; however, any edits to it will get removed if the file is opened in a newer version of Excel. Learn more: https://go.microsoft.com/fwlink/?linkid=870924
Comment:
    Amend 3.32 MT13443 091520</t>
      </text>
    </comment>
    <comment ref="J755" authorId="1" shapeId="0" xr:uid="{0733CDDE-CA98-42CA-95AB-1D373E05BFBD}">
      <text>
        <t>[Threaded comment]
Your version of Excel allows you to read this threaded comment; however, any edits to it will get removed if the file is opened in a newer version of Excel. Learn more: https://go.microsoft.com/fwlink/?linkid=870924
Comment:
    Amend 3.32 MT13443 091520</t>
      </text>
    </comment>
    <comment ref="J847" authorId="2" shapeId="0" xr:uid="{A3CF8A2C-BD80-4C5C-95C9-137CD61773C8}">
      <text>
        <t>[Threaded comment]
Your version of Excel allows you to read this threaded comment; however, any edits to it will get removed if the file is opened in a newer version of Excel. Learn more: https://go.microsoft.com/fwlink/?linkid=870924
Comment:
    FY1920 Sch K 3.4 13442 091520</t>
      </text>
    </comment>
    <comment ref="J852" authorId="3" shapeId="0" xr:uid="{BCEF2F15-4DB0-42AE-8C30-BD859FDFC0C7}">
      <text>
        <t>[Threaded comment]
Your version of Excel allows you to read this threaded comment; however, any edits to it will get removed if the file is opened in a newer version of Excel. Learn more: https://go.microsoft.com/fwlink/?linkid=870924
Comment:
    FY1920 Sch K 3.4 13442 091520;APTR 110520 ($100k); Q1 Bud Adj 111720 3.4 MT13918</t>
      </text>
    </comment>
    <comment ref="J853" authorId="4" shapeId="0" xr:uid="{9F27C874-9CB0-4988-88C8-63189C5B52DA}">
      <text>
        <t>[Threaded comment]
Your version of Excel allows you to read this threaded comment; however, any edits to it will get removed if the file is opened in a newer version of Excel. Learn more: https://go.microsoft.com/fwlink/?linkid=870924
Comment:
    APTR 110520</t>
      </text>
    </comment>
    <comment ref="J854" authorId="5" shapeId="0" xr:uid="{6ED3681E-2AA9-4311-A2CB-C30B0D4587CA}">
      <text>
        <t>[Threaded comment]
Your version of Excel allows you to read this threaded comment; however, any edits to it will get removed if the file is opened in a newer version of Excel. Learn more: https://go.microsoft.com/fwlink/?linkid=870924
Comment:
    Q1 Bud Adj 11/17/20 3.4 MT13918</t>
      </text>
    </comment>
  </commentList>
</comments>
</file>

<file path=xl/sharedStrings.xml><?xml version="1.0" encoding="utf-8"?>
<sst xmlns="http://schemas.openxmlformats.org/spreadsheetml/2006/main" count="67891" uniqueCount="7192">
  <si>
    <t>AREA</t>
  </si>
  <si>
    <t>ACCOUNTING STRING</t>
  </si>
  <si>
    <t>DESCRIPTION</t>
  </si>
  <si>
    <t>Prop Tax Current Secured</t>
  </si>
  <si>
    <t>Prop Tax Current Unsecured</t>
  </si>
  <si>
    <t>Prop Tax Prior Unsecured</t>
  </si>
  <si>
    <t>Prop Tax Current Supplemental</t>
  </si>
  <si>
    <t>Prop Tax Prior Supplemental</t>
  </si>
  <si>
    <t>Interest-Invested Funds</t>
  </si>
  <si>
    <t>Operating Transfer-In</t>
  </si>
  <si>
    <t>CA-Homeowners Tax Relief</t>
  </si>
  <si>
    <t>CA-Suppl Homeowners Tax Relief</t>
  </si>
  <si>
    <t>Contractual Revenue</t>
  </si>
  <si>
    <t>Contributions &amp; Donations</t>
  </si>
  <si>
    <t>Other Misc Revenue</t>
  </si>
  <si>
    <t>Loss or Gain Sale Fixed Assets</t>
  </si>
  <si>
    <t>Contrib Fr Other County Funds</t>
  </si>
  <si>
    <t>Fish &amp; Game-Cc Portion</t>
  </si>
  <si>
    <t>Fiduciary</t>
  </si>
  <si>
    <t>PROGRAM</t>
  </si>
  <si>
    <t>Recreation Fees</t>
  </si>
  <si>
    <t>Non-Taxable Sales</t>
  </si>
  <si>
    <t>25400 931119 2604- 777660</t>
  </si>
  <si>
    <t>Interpretive</t>
  </si>
  <si>
    <t>Sale Of Surplus Property</t>
  </si>
  <si>
    <t>Reimbursement For Services</t>
  </si>
  <si>
    <t>Interfnd -Leases</t>
  </si>
  <si>
    <t>Off Highway Vehicle Park &amp; Rec</t>
  </si>
  <si>
    <t>Reservation-Fees</t>
  </si>
  <si>
    <t>Rents</t>
  </si>
  <si>
    <t>Utilities</t>
  </si>
  <si>
    <t>25400 931400 0883- 776740</t>
  </si>
  <si>
    <t>Concessions</t>
  </si>
  <si>
    <t>25400 931400 6462- 776740</t>
  </si>
  <si>
    <t>FUND</t>
  </si>
  <si>
    <t>DEPTID</t>
  </si>
  <si>
    <t>ACCOUNT</t>
  </si>
  <si>
    <t>Land Lease</t>
  </si>
  <si>
    <t>Rebates &amp; Refunds</t>
  </si>
  <si>
    <t>Program Revenue</t>
  </si>
  <si>
    <t>Contrib Fr Non-County Agencies</t>
  </si>
  <si>
    <t>CA-Grant Revenue</t>
  </si>
  <si>
    <t>25400 931119 0519- 776740</t>
  </si>
  <si>
    <t>25400 931119 4867- 781560</t>
  </si>
  <si>
    <t>COUNTY OF RIVERSIDE</t>
  </si>
  <si>
    <t>REGIONAL PARK &amp; OPEN-SPACE DISTRICT</t>
  </si>
  <si>
    <t>Business Operations</t>
  </si>
  <si>
    <t>Natural Resources</t>
  </si>
  <si>
    <t>Salaries &amp; Benefits</t>
  </si>
  <si>
    <t>Uniforms-Replacement Clothing</t>
  </si>
  <si>
    <t>Cellular Phone</t>
  </si>
  <si>
    <t>Telephone Service</t>
  </si>
  <si>
    <t>Communication Services</t>
  </si>
  <si>
    <t>Food</t>
  </si>
  <si>
    <t>Household Expense</t>
  </si>
  <si>
    <t>Insurance-Liability</t>
  </si>
  <si>
    <t>Insurance-Property</t>
  </si>
  <si>
    <t>Maint-Copier Machines</t>
  </si>
  <si>
    <t>Maint-Motor Vehicles</t>
  </si>
  <si>
    <t>Maint-Telephone</t>
  </si>
  <si>
    <t>Maint-Building and Improvement</t>
  </si>
  <si>
    <t>Memberships</t>
  </si>
  <si>
    <t>Special Events</t>
  </si>
  <si>
    <t>Books/Publications</t>
  </si>
  <si>
    <t>Computer Supplies</t>
  </si>
  <si>
    <t>Office Equip Non Fixed Assets</t>
  </si>
  <si>
    <t>Office Supplies</t>
  </si>
  <si>
    <t>Printing/Binding</t>
  </si>
  <si>
    <t>Subscriptions</t>
  </si>
  <si>
    <t>Fingerprinting Services</t>
  </si>
  <si>
    <t>Temp Assist Pool Svcs</t>
  </si>
  <si>
    <t>Locks/Keys</t>
  </si>
  <si>
    <t>Fuel</t>
  </si>
  <si>
    <t>Awards/Recognition</t>
  </si>
  <si>
    <t>Public Signs</t>
  </si>
  <si>
    <t>Training-Education/Tuition</t>
  </si>
  <si>
    <t>Conference/Registration Fees</t>
  </si>
  <si>
    <t>Air Transportation</t>
  </si>
  <si>
    <t>Car Pool Expense</t>
  </si>
  <si>
    <t>Lodging</t>
  </si>
  <si>
    <t>Meals</t>
  </si>
  <si>
    <t>Miscellaneous Travel Expense</t>
  </si>
  <si>
    <t>Private Mileage Reimbursement</t>
  </si>
  <si>
    <t>Interfnd Exp-Legal Services</t>
  </si>
  <si>
    <t>Interfnd Exp-Miscellaneous</t>
  </si>
  <si>
    <t>Interfnd Exp-Personnel Svcs</t>
  </si>
  <si>
    <t>Pest and Insect Control</t>
  </si>
  <si>
    <t>Janitorial Services</t>
  </si>
  <si>
    <t>Kitchen And Dining Supplies</t>
  </si>
  <si>
    <t>Trash</t>
  </si>
  <si>
    <t>Maint-Field Equipment</t>
  </si>
  <si>
    <t>Maint-Service Contracts</t>
  </si>
  <si>
    <t>Maint-Tires</t>
  </si>
  <si>
    <t>Maint-Grounds</t>
  </si>
  <si>
    <t>Maint-Rec Facilities</t>
  </si>
  <si>
    <t>Maint-Vandalism</t>
  </si>
  <si>
    <t>Medical Examinations-Physicals</t>
  </si>
  <si>
    <t>Small Tools And Instruments</t>
  </si>
  <si>
    <t>Safety-Security Supplies</t>
  </si>
  <si>
    <t>Park &amp; Recreation</t>
  </si>
  <si>
    <t>Electricity</t>
  </si>
  <si>
    <t>Heating Fuel</t>
  </si>
  <si>
    <t>Sewer System</t>
  </si>
  <si>
    <t>Water</t>
  </si>
  <si>
    <t>Finance</t>
  </si>
  <si>
    <t>Maint-Computer Equip</t>
  </si>
  <si>
    <t>Maint-Office Equipment</t>
  </si>
  <si>
    <t>Maint-Software</t>
  </si>
  <si>
    <t>Licenses And Permits</t>
  </si>
  <si>
    <t>Computer Equip-Non Fixed Asset</t>
  </si>
  <si>
    <t>Computer Equipment-Software</t>
  </si>
  <si>
    <t>Professional Services</t>
  </si>
  <si>
    <t>Operational Marketing</t>
  </si>
  <si>
    <t>Interfnd Exp-Prof &amp; Spec Svcs</t>
  </si>
  <si>
    <t>Advertising</t>
  </si>
  <si>
    <t>Marketing</t>
  </si>
  <si>
    <t>Program</t>
  </si>
  <si>
    <t>Executive</t>
  </si>
  <si>
    <t>Board/Commission Expense</t>
  </si>
  <si>
    <t>Herbicide</t>
  </si>
  <si>
    <t>Maint-Other</t>
  </si>
  <si>
    <t>Maint-Fire Equipment</t>
  </si>
  <si>
    <t>Miscellaneous Expense</t>
  </si>
  <si>
    <t>Field Equipment-Non Assets</t>
  </si>
  <si>
    <t>Recreation Supplies</t>
  </si>
  <si>
    <t>Weed Abatement</t>
  </si>
  <si>
    <t>Interfnd Exp-Fuel</t>
  </si>
  <si>
    <t>Flashlights/Batteries/Bulbs</t>
  </si>
  <si>
    <t>Special Program Expense</t>
  </si>
  <si>
    <t>25400 931119 0519- 520020</t>
  </si>
  <si>
    <t>25400 931119 0519- 520115</t>
  </si>
  <si>
    <t>25400 931119 0519- 520230</t>
  </si>
  <si>
    <t>25400 931119 0519- 520320</t>
  </si>
  <si>
    <t>25400 931119 0519- 520330</t>
  </si>
  <si>
    <t>25400 931119 0519- 520800</t>
  </si>
  <si>
    <t>25400 931119 0519- 520845</t>
  </si>
  <si>
    <t>25400 931119 0519- 521720</t>
  </si>
  <si>
    <t>25400 931119 0519- 521760</t>
  </si>
  <si>
    <t>25400 931119 0519- 522310</t>
  </si>
  <si>
    <t>25400 931119 0519- 522320</t>
  </si>
  <si>
    <t>25400 931119 0519- 523100</t>
  </si>
  <si>
    <t>25400 931119 0519- 523620</t>
  </si>
  <si>
    <t>25400 931119 0519- 523680</t>
  </si>
  <si>
    <t>25400 931119 0519- 523700</t>
  </si>
  <si>
    <t>25400 931119 0519- 524840</t>
  </si>
  <si>
    <t>25400 931119 0519- 526940</t>
  </si>
  <si>
    <t>25400 931119 0519- 526960</t>
  </si>
  <si>
    <t>Shop Supplies</t>
  </si>
  <si>
    <t>25400 931119 0519- 527660</t>
  </si>
  <si>
    <t>25400 931119 0519- 527780</t>
  </si>
  <si>
    <t>25400 931119 0519- 527940</t>
  </si>
  <si>
    <t>25400 931119 0519- 528020</t>
  </si>
  <si>
    <t>Inventory-Stores</t>
  </si>
  <si>
    <t>25400 931119 0519- 529040</t>
  </si>
  <si>
    <t>25400 931119 0519- 529500</t>
  </si>
  <si>
    <t>25400 931119 0519- 529520</t>
  </si>
  <si>
    <t>25400 931119 0519- 529550</t>
  </si>
  <si>
    <t>25400 931119 2604- 520115</t>
  </si>
  <si>
    <t>25400 931119 2604- 520230</t>
  </si>
  <si>
    <t>25400 931119 2604- 520320</t>
  </si>
  <si>
    <t>25400 931119 2604- 520330</t>
  </si>
  <si>
    <t>25400 931119 2604- 520710</t>
  </si>
  <si>
    <t>Feed-Animal</t>
  </si>
  <si>
    <t>25400 931119 2604- 520800</t>
  </si>
  <si>
    <t>25400 931119 2604- 520845</t>
  </si>
  <si>
    <t>25400 931119 2604- 522310</t>
  </si>
  <si>
    <t>25400 931119 2604- 523270</t>
  </si>
  <si>
    <t>25400 931119 2604- 523700</t>
  </si>
  <si>
    <t>25400 931119 2604- 523800</t>
  </si>
  <si>
    <t>25400 931119 2604- 526960</t>
  </si>
  <si>
    <t>25400 931119 2604- 527660</t>
  </si>
  <si>
    <t>25400 931119 2604- 527720</t>
  </si>
  <si>
    <t>25400 931119 2604- 527780</t>
  </si>
  <si>
    <t>25400 931119 2604- 527840</t>
  </si>
  <si>
    <t>25400 931119 2604- 529040</t>
  </si>
  <si>
    <t>25400 931119 2604- 529500</t>
  </si>
  <si>
    <t>25400 931119 2604- 529510</t>
  </si>
  <si>
    <t>25400 931119 2604- 529550</t>
  </si>
  <si>
    <t>25400 931119 2604- 537080</t>
  </si>
  <si>
    <t>25400 931119 6458- 520020</t>
  </si>
  <si>
    <t>25400 931119 6458- 520115</t>
  </si>
  <si>
    <t>25400 931119 6458- 520800</t>
  </si>
  <si>
    <t>25400 931119 6458- 520845</t>
  </si>
  <si>
    <t>25400 931119 6458- 520230</t>
  </si>
  <si>
    <t>25400 931119 6458- 520330</t>
  </si>
  <si>
    <t>25400 931119 6458- 520710</t>
  </si>
  <si>
    <t>25400 931119 6458- 523700</t>
  </si>
  <si>
    <t>25400 931119 6458- 527780</t>
  </si>
  <si>
    <t>25400 931119 6458- 529040</t>
  </si>
  <si>
    <t>25400 931119 6458- 522310</t>
  </si>
  <si>
    <t>25400 931119 6458- 522320</t>
  </si>
  <si>
    <t>25400 931119 6458- 526940</t>
  </si>
  <si>
    <t>25400 931119 6458- 526960</t>
  </si>
  <si>
    <t>25400 931119 6458- 520320</t>
  </si>
  <si>
    <t>25400 931119 6458- 529500</t>
  </si>
  <si>
    <t>25400 931119 6458- 529520</t>
  </si>
  <si>
    <t>25400 931119 6458- 529550</t>
  </si>
  <si>
    <t>Veterinary Services</t>
  </si>
  <si>
    <t>25400 931119 0314- 520020</t>
  </si>
  <si>
    <t>25400 931119 0314- 520845</t>
  </si>
  <si>
    <t>25400 931119 0314- 522310</t>
  </si>
  <si>
    <t>25400 931119 0314- 522320</t>
  </si>
  <si>
    <t>25400 931119 0314- 526960</t>
  </si>
  <si>
    <t>25400 931119 0314- 527660</t>
  </si>
  <si>
    <t>25400 931119 0314- 527780</t>
  </si>
  <si>
    <t>25400 931119 0314- 529500</t>
  </si>
  <si>
    <t>25400 931119 4867- 520115</t>
  </si>
  <si>
    <t>25400 931119 4867- 520320</t>
  </si>
  <si>
    <t>25400 931119 4867- 520330</t>
  </si>
  <si>
    <t>25400 931119 4867- 520705</t>
  </si>
  <si>
    <t>25400 931119 4867- 520710</t>
  </si>
  <si>
    <t>25400 931119 4867- 520800</t>
  </si>
  <si>
    <t>25400 931119 4867- 520845</t>
  </si>
  <si>
    <t>25400 931119 4867- 522310</t>
  </si>
  <si>
    <t>25400 931119 4867- 522320</t>
  </si>
  <si>
    <t>25400 931119 4867- 523100</t>
  </si>
  <si>
    <t>25400 931119 4867- 523700</t>
  </si>
  <si>
    <t>25400 931119 4867- 523760</t>
  </si>
  <si>
    <t>25400 931119 4867- 523800</t>
  </si>
  <si>
    <t>25400 931119 4867- 527280</t>
  </si>
  <si>
    <t>25400 931119 4867- 527780</t>
  </si>
  <si>
    <t>25400 931119 4867- 528920</t>
  </si>
  <si>
    <t>25400 931119 4867- 529040</t>
  </si>
  <si>
    <t>25400 931119 4867- 529500</t>
  </si>
  <si>
    <t>25400 931119 4867- 529550</t>
  </si>
  <si>
    <t>25400 931119 4867- 536910</t>
  </si>
  <si>
    <t>Welding Supplies</t>
  </si>
  <si>
    <t>Field Supplies</t>
  </si>
  <si>
    <t>Interfnd Exp-Co Support Svc</t>
  </si>
  <si>
    <t>Improvements-Building</t>
  </si>
  <si>
    <t>Bogart</t>
  </si>
  <si>
    <t>25400 931400 1502- 523220</t>
  </si>
  <si>
    <t>25400 931400 1502- 529500</t>
  </si>
  <si>
    <t>25400 931400 3501- 520010</t>
  </si>
  <si>
    <t>25400 931400 3501- 520020</t>
  </si>
  <si>
    <t>25400 931400 3501- 520115</t>
  </si>
  <si>
    <t>25400 931400 3501- 520230</t>
  </si>
  <si>
    <t>25400 931400 3501- 520320</t>
  </si>
  <si>
    <t>25400 931400 3501- 520330</t>
  </si>
  <si>
    <t>25400 931400 3501- 520800</t>
  </si>
  <si>
    <t>25400 931400 3501- 520845</t>
  </si>
  <si>
    <t>25400 931400 3501- 521420</t>
  </si>
  <si>
    <t>25400 931400 3501- 521500</t>
  </si>
  <si>
    <t>25400 931400 3501- 521600</t>
  </si>
  <si>
    <t>25400 931400 3501- 521720</t>
  </si>
  <si>
    <t>25400 931400 3501- 522310</t>
  </si>
  <si>
    <t>25400 931400 3501- 522320</t>
  </si>
  <si>
    <t>25400 931400 3501- 522340</t>
  </si>
  <si>
    <t>25400 931400 3501- 523220</t>
  </si>
  <si>
    <t>25400 931400 3501- 523700</t>
  </si>
  <si>
    <t>25400 931400 3501- 523800</t>
  </si>
  <si>
    <t>25400 931400 3501- 524840</t>
  </si>
  <si>
    <t>25400 931400 3501- 525060</t>
  </si>
  <si>
    <t>25400 931400 3501- 526530</t>
  </si>
  <si>
    <t>25400 931400 3501- 526940</t>
  </si>
  <si>
    <t>25400 931400 3501- 526960</t>
  </si>
  <si>
    <t>25400 931400 3501- 527100</t>
  </si>
  <si>
    <t>25400 931400 3501- 527660</t>
  </si>
  <si>
    <t>25400 931400 3501- 527680</t>
  </si>
  <si>
    <t>25400 931400 3501- 527700</t>
  </si>
  <si>
    <t>25400 931400 3501- 527720</t>
  </si>
  <si>
    <t>25400 931400 3501- 527840</t>
  </si>
  <si>
    <t>25400 931400 3501- 527960</t>
  </si>
  <si>
    <t>25400 931400 3501- 528920</t>
  </si>
  <si>
    <t>25400 931400 3501- 529040</t>
  </si>
  <si>
    <t>25400 931400 3501- 529500</t>
  </si>
  <si>
    <t>25400 931400 3501- 529510</t>
  </si>
  <si>
    <t>25400 931400 3501- 529520</t>
  </si>
  <si>
    <t>25400 931400 3501- 529550</t>
  </si>
  <si>
    <t>25400 931400 4803- 520020</t>
  </si>
  <si>
    <t>25400 931400 4803- 520025</t>
  </si>
  <si>
    <t>25400 931400 4803- 520115</t>
  </si>
  <si>
    <t>25400 931400 4803- 520230</t>
  </si>
  <si>
    <t>25400 931400 4803- 520320</t>
  </si>
  <si>
    <t>25400 931400 4803- 520800</t>
  </si>
  <si>
    <t>25400 931400 4803- 520845</t>
  </si>
  <si>
    <t>25400 931400 4803- 521420</t>
  </si>
  <si>
    <t>25400 931400 4803- 521500</t>
  </si>
  <si>
    <t>25400 931400 4803- 522310</t>
  </si>
  <si>
    <t>25400 931400 4803- 522320</t>
  </si>
  <si>
    <t>25400 931400 4803- 522340</t>
  </si>
  <si>
    <t>25400 931400 4803- 523220</t>
  </si>
  <si>
    <t>25400 931400 4803- 523700</t>
  </si>
  <si>
    <t>25400 931400 4803- 523800</t>
  </si>
  <si>
    <t>25400 931400 4803- 525060</t>
  </si>
  <si>
    <t>25400 931400 4803- 526960</t>
  </si>
  <si>
    <t>25400 931400 4803- 527680</t>
  </si>
  <si>
    <t>25400 931400 4803- 527720</t>
  </si>
  <si>
    <t>25400 931400 4803- 527840</t>
  </si>
  <si>
    <t>25400 931400 4803- 528920</t>
  </si>
  <si>
    <t>25400 931400 4803- 529040</t>
  </si>
  <si>
    <t>25400 931400 4803- 529500</t>
  </si>
  <si>
    <t>25400 931400 4803- 529510</t>
  </si>
  <si>
    <t>25400 931400 4803- 529520</t>
  </si>
  <si>
    <t>25400 931400 4803- 537080</t>
  </si>
  <si>
    <t>Idyllwild</t>
  </si>
  <si>
    <t>25400 931400 2609- 520020</t>
  </si>
  <si>
    <t>25400 931400 2609- 520115</t>
  </si>
  <si>
    <t>25400 931400 2609- 520230</t>
  </si>
  <si>
    <t>25400 931400 2609- 520320</t>
  </si>
  <si>
    <t>25400 931400 2609- 520330</t>
  </si>
  <si>
    <t>25400 931400 2609- 520800</t>
  </si>
  <si>
    <t>25400 931400 2609- 520845</t>
  </si>
  <si>
    <t>25400 931400 2609- 521420</t>
  </si>
  <si>
    <t>25400 931400 2609- 521500</t>
  </si>
  <si>
    <t>25400 931400 2609- 522310</t>
  </si>
  <si>
    <t>25400 931400 2609- 522320</t>
  </si>
  <si>
    <t>25400 931400 2609- 523700</t>
  </si>
  <si>
    <t>25400 931400 2609- 524840</t>
  </si>
  <si>
    <t>25400 931400 2609- 526960</t>
  </si>
  <si>
    <t>25400 931400 2609- 527680</t>
  </si>
  <si>
    <t>25400 931400 2609- 527720</t>
  </si>
  <si>
    <t>25400 931400 2609- 528920</t>
  </si>
  <si>
    <t>25400 931400 2609- 529500</t>
  </si>
  <si>
    <t>25400 931400 2609- 529510</t>
  </si>
  <si>
    <t>25400 931400 2609- 529520</t>
  </si>
  <si>
    <t>25400 931400 2609- 529550</t>
  </si>
  <si>
    <t>25400 931400 2601- 520020</t>
  </si>
  <si>
    <t>25400 931400 2601- 520025</t>
  </si>
  <si>
    <t>25400 931400 2601- 520320</t>
  </si>
  <si>
    <t>25400 931400 2601- 520800</t>
  </si>
  <si>
    <t>25400 931400 2601- 522310</t>
  </si>
  <si>
    <t>25400 931400 2601- 522320</t>
  </si>
  <si>
    <t>25400 931400 2601- 526960</t>
  </si>
  <si>
    <t>25400 931400 2601- 529500</t>
  </si>
  <si>
    <t>25400 931400 2601- 529510</t>
  </si>
  <si>
    <t>Mayflower</t>
  </si>
  <si>
    <t>25400 931400 0883- 520020</t>
  </si>
  <si>
    <t>25400 931400 0883- 520025</t>
  </si>
  <si>
    <t>25400 931400 0883- 520115</t>
  </si>
  <si>
    <t>25400 931400 0883- 520230</t>
  </si>
  <si>
    <t>25400 931400 0883- 520320</t>
  </si>
  <si>
    <t>25400 931400 0883- 520330</t>
  </si>
  <si>
    <t>25400 931400 0883- 520800</t>
  </si>
  <si>
    <t>25400 931400 0883- 520845</t>
  </si>
  <si>
    <t>25400 931400 0883- 521420</t>
  </si>
  <si>
    <t>25400 931400 0883- 521500</t>
  </si>
  <si>
    <t>25400 931400 0883- 521720</t>
  </si>
  <si>
    <t>25400 931400 0883- 522310</t>
  </si>
  <si>
    <t>25400 931400 0883- 522320</t>
  </si>
  <si>
    <t>Maint-Improve Water</t>
  </si>
  <si>
    <t>25400 931400 0883- 523220</t>
  </si>
  <si>
    <t>25400 931400 0883- 523760</t>
  </si>
  <si>
    <t>Consultants</t>
  </si>
  <si>
    <t>25400 931400 0883- 524840</t>
  </si>
  <si>
    <t>25400 931400 0883- 526530</t>
  </si>
  <si>
    <t>25400 931400 0883- 526910</t>
  </si>
  <si>
    <t>25400 931400 0883- 526940</t>
  </si>
  <si>
    <t>25400 931400 0883- 526960</t>
  </si>
  <si>
    <t>25400 931400 0883- 527100</t>
  </si>
  <si>
    <t>25400 931400 0883- 527680</t>
  </si>
  <si>
    <t>25400 931400 0883- 527720</t>
  </si>
  <si>
    <t>25400 931400 0883- 527840</t>
  </si>
  <si>
    <t>25400 931400 0883- 528920</t>
  </si>
  <si>
    <t>25400 931400 0883- 529500</t>
  </si>
  <si>
    <t>25400 931400 0883- 529510</t>
  </si>
  <si>
    <t>25400 931400 0883- 529520</t>
  </si>
  <si>
    <t>25400 931400 0883- 529550</t>
  </si>
  <si>
    <t>25400 931400 0883- 537080</t>
  </si>
  <si>
    <t>McCall</t>
  </si>
  <si>
    <t>25400 931400 4804- 520025</t>
  </si>
  <si>
    <t>25400 931400 4804- 520230</t>
  </si>
  <si>
    <t>25400 931400 4804- 520320</t>
  </si>
  <si>
    <t>25400 931400 4804- 520845</t>
  </si>
  <si>
    <t>25400 931400 4804- 522310</t>
  </si>
  <si>
    <t>25400 931400 4804- 523800</t>
  </si>
  <si>
    <t>25400 931400 4804- 529500</t>
  </si>
  <si>
    <t>25400 931400 4804- 529510</t>
  </si>
  <si>
    <t>25400 931400 4804- 529520</t>
  </si>
  <si>
    <t>25400 931400 6462- 520010</t>
  </si>
  <si>
    <t>25400 931400 6462- 520020</t>
  </si>
  <si>
    <t>25400 931400 6462- 520115</t>
  </si>
  <si>
    <t>25400 931400 6462- 520230</t>
  </si>
  <si>
    <t>25400 931400 6462- 520320</t>
  </si>
  <si>
    <t>25400 931400 6462- 520330</t>
  </si>
  <si>
    <t>25400 931400 6462- 520800</t>
  </si>
  <si>
    <t>25400 931400 6462- 520845</t>
  </si>
  <si>
    <t>25400 931400 6462- 521420</t>
  </si>
  <si>
    <t>25400 931400 6462- 521500</t>
  </si>
  <si>
    <t>25400 931400 6462- 521600</t>
  </si>
  <si>
    <t>25400 931400 6462- 521720</t>
  </si>
  <si>
    <t>25400 931400 6462- 522310</t>
  </si>
  <si>
    <t>25400 931400 6462- 522320</t>
  </si>
  <si>
    <t>25400 931400 6462- 522340</t>
  </si>
  <si>
    <t>25400 931400 6462- 523100</t>
  </si>
  <si>
    <t>25400 931400 6462- 523220</t>
  </si>
  <si>
    <t>25400 931400 6462- 523700</t>
  </si>
  <si>
    <t>25400 931400 6462- 523800</t>
  </si>
  <si>
    <t>25400 931400 6462- 524840</t>
  </si>
  <si>
    <t>25400 931400 6462- 526960</t>
  </si>
  <si>
    <t>25400 931400 6462- 527660</t>
  </si>
  <si>
    <t>25400 931400 6462- 527680</t>
  </si>
  <si>
    <t>25400 931400 6462- 527720</t>
  </si>
  <si>
    <t>25400 931400 6462- 527840</t>
  </si>
  <si>
    <t>25400 931400 6462- 527960</t>
  </si>
  <si>
    <t>25400 931400 6462- 528920</t>
  </si>
  <si>
    <t>25400 931400 6462- 529500</t>
  </si>
  <si>
    <t>25400 931400 6462- 529520</t>
  </si>
  <si>
    <t>25400 931400 6462- 529550</t>
  </si>
  <si>
    <t>25400 931400 6462- 536910</t>
  </si>
  <si>
    <t>25400 931400 6462- 537080</t>
  </si>
  <si>
    <t>25400 931400 6462- 537090</t>
  </si>
  <si>
    <t>25400 931400 8702- 520020</t>
  </si>
  <si>
    <t>25400 931400 8702- 520115</t>
  </si>
  <si>
    <t>25400 931400 8702- 520230</t>
  </si>
  <si>
    <t>25400 931400 8702- 520320</t>
  </si>
  <si>
    <t>25400 931400 8702- 520800</t>
  </si>
  <si>
    <t>25400 931400 8702- 520845</t>
  </si>
  <si>
    <t>Maint-Boat</t>
  </si>
  <si>
    <t>25400 931400 8702- 521420</t>
  </si>
  <si>
    <t>25400 931400 8702- 521500</t>
  </si>
  <si>
    <t>25400 931400 8702- 522310</t>
  </si>
  <si>
    <t>25400 931400 8702- 522320</t>
  </si>
  <si>
    <t>25400 931400 8702- 522340</t>
  </si>
  <si>
    <t>25400 931400 8702- 523220</t>
  </si>
  <si>
    <t>25400 931400 8702- 523700</t>
  </si>
  <si>
    <t>25400 931400 8702- 523760</t>
  </si>
  <si>
    <t>25400 931400 8702- 523800</t>
  </si>
  <si>
    <t>25400 931400 8702- 524840</t>
  </si>
  <si>
    <t>25400 931400 8702- 526960</t>
  </si>
  <si>
    <t>25400 931400 8702- 527680</t>
  </si>
  <si>
    <t>25400 931400 8702- 527720</t>
  </si>
  <si>
    <t>25400 931400 8702- 527840</t>
  </si>
  <si>
    <t>25400 931400 8702- 527960</t>
  </si>
  <si>
    <t>25400 931400 8702- 528920</t>
  </si>
  <si>
    <t>25400 931400 8702- 529500</t>
  </si>
  <si>
    <t>25400 931400 8702- 529520</t>
  </si>
  <si>
    <t>25400 931400 8702- 529550</t>
  </si>
  <si>
    <t>25400 931400 8702- 537080</t>
  </si>
  <si>
    <t>Grants &amp; Contracts</t>
  </si>
  <si>
    <t>Human Resources</t>
  </si>
  <si>
    <t>Information Technology</t>
  </si>
  <si>
    <t>Fish&amp;Game Commission</t>
  </si>
  <si>
    <t>Historic Preservation</t>
  </si>
  <si>
    <t>Historical Commission</t>
  </si>
  <si>
    <t>Gilman Ranch</t>
  </si>
  <si>
    <t>Idyllwild Nature Center</t>
  </si>
  <si>
    <t>Jensen-Alvarado Ranch</t>
  </si>
  <si>
    <t>San Timoteo Schoolhouse</t>
  </si>
  <si>
    <t>Santa Rosa Plateau Nature Center</t>
  </si>
  <si>
    <t>Hidden Valley Nature Center</t>
  </si>
  <si>
    <t>Arundo Removal</t>
  </si>
  <si>
    <t>Multi-Species Reserve</t>
  </si>
  <si>
    <t>Santa Ana River Mitigation Bank</t>
  </si>
  <si>
    <t>Park Residences</t>
  </si>
  <si>
    <t>Lake Cahuilla</t>
  </si>
  <si>
    <t>Hurkey Creek</t>
  </si>
  <si>
    <t>Rancho Jurupa</t>
  </si>
  <si>
    <t>Lake Skinner</t>
  </si>
  <si>
    <t>Recreation</t>
  </si>
  <si>
    <t>Planning &amp; Construction</t>
  </si>
  <si>
    <t>Operating Transfers-Out</t>
  </si>
  <si>
    <t>Fish &amp; Game Commission</t>
  </si>
  <si>
    <t>PROGRAM SUMMARY</t>
  </si>
  <si>
    <t>Approp</t>
  </si>
  <si>
    <t>Contributions &amp; Transfers</t>
  </si>
  <si>
    <t>program approp</t>
  </si>
  <si>
    <t>NET GAIN/(LOSS)</t>
  </si>
  <si>
    <t>Supplies &amp; Services</t>
  </si>
  <si>
    <t>Other/Interfund Charges</t>
  </si>
  <si>
    <t>Capital Assets</t>
  </si>
  <si>
    <t>Regular Salaries</t>
  </si>
  <si>
    <t>Payoff Permanent-Seasonal</t>
  </si>
  <si>
    <t>Temporary Salaries</t>
  </si>
  <si>
    <t>Overtime</t>
  </si>
  <si>
    <t>Annual Leave Buydown</t>
  </si>
  <si>
    <t>Bilingual Pay</t>
  </si>
  <si>
    <t>Shift Differential</t>
  </si>
  <si>
    <t>Holiday Pay</t>
  </si>
  <si>
    <t>Retirement-Misc.</t>
  </si>
  <si>
    <t>Retirement-Misc Temp</t>
  </si>
  <si>
    <t>Social Security</t>
  </si>
  <si>
    <t>Medicare Tax</t>
  </si>
  <si>
    <t>Flex Benefit Plan</t>
  </si>
  <si>
    <t>Life Insurance</t>
  </si>
  <si>
    <t>Long Term Disability</t>
  </si>
  <si>
    <t>Optical Insurance</t>
  </si>
  <si>
    <t>Retiree Health Ins</t>
  </si>
  <si>
    <t>Short Term Disability</t>
  </si>
  <si>
    <t>Unemployment Insurance</t>
  </si>
  <si>
    <t>Workers Comp Insurance</t>
  </si>
  <si>
    <t>Def Comp Ben Mgmt &amp; Conf</t>
  </si>
  <si>
    <t>Flexible Spending Account Fees</t>
  </si>
  <si>
    <t>SEIU Pension Plan</t>
  </si>
  <si>
    <t>SEIU Training</t>
  </si>
  <si>
    <t>Irrigation Supplies</t>
  </si>
  <si>
    <t>Water Bacterial Testing</t>
  </si>
  <si>
    <t>Protective Gear</t>
  </si>
  <si>
    <t>Appliances</t>
  </si>
  <si>
    <t>Cleaning and Custodial Supp</t>
  </si>
  <si>
    <t>Laundry Services</t>
  </si>
  <si>
    <t>Maint-Improve Sewer</t>
  </si>
  <si>
    <t>Road Maintenance Supplies</t>
  </si>
  <si>
    <t>Refunds</t>
  </si>
  <si>
    <t>Chemicals</t>
  </si>
  <si>
    <t>Taxes and Assessments</t>
  </si>
  <si>
    <t>Interfnd Exp-Capital Projects</t>
  </si>
  <si>
    <t>Improvements-Land</t>
  </si>
  <si>
    <t>Parks Buildings</t>
  </si>
  <si>
    <t>Improvements-Infrastructure</t>
  </si>
  <si>
    <t>Off-Hwy Vehicle Commission</t>
  </si>
  <si>
    <t>area approp</t>
  </si>
  <si>
    <t>Recreation Activities</t>
  </si>
  <si>
    <t>Weddings &amp; Events</t>
  </si>
  <si>
    <t>Jurupa Sports Complex</t>
  </si>
  <si>
    <t>Recreation General Admin</t>
  </si>
  <si>
    <t>Interpretive General Admin</t>
  </si>
  <si>
    <t>Natural Resources General Admin</t>
  </si>
  <si>
    <t>Habitat &amp; Open Space Management</t>
  </si>
  <si>
    <t>Off-Highway Vehicle Management</t>
  </si>
  <si>
    <t>Planning</t>
  </si>
  <si>
    <t>1502-</t>
  </si>
  <si>
    <t>4279-</t>
  </si>
  <si>
    <t>4803-</t>
  </si>
  <si>
    <t>2609-</t>
  </si>
  <si>
    <t>3501-</t>
  </si>
  <si>
    <t>8702-</t>
  </si>
  <si>
    <t>2601-</t>
  </si>
  <si>
    <t>0883-</t>
  </si>
  <si>
    <t>4804-</t>
  </si>
  <si>
    <t>6462-</t>
  </si>
  <si>
    <t>0519-</t>
  </si>
  <si>
    <t>2604-</t>
  </si>
  <si>
    <t>6458-</t>
  </si>
  <si>
    <t>6464-</t>
  </si>
  <si>
    <t>0314-</t>
  </si>
  <si>
    <t>4867-</t>
  </si>
  <si>
    <t>6213-</t>
  </si>
  <si>
    <t>CLASS</t>
  </si>
  <si>
    <t>Administration</t>
  </si>
  <si>
    <t>25400 931220 510040</t>
  </si>
  <si>
    <t>25400 931220 510440</t>
  </si>
  <si>
    <t>25400 931220 513000</t>
  </si>
  <si>
    <t>25400 931220 513120</t>
  </si>
  <si>
    <t>25400 931220 513140</t>
  </si>
  <si>
    <t>25400 931220 515040</t>
  </si>
  <si>
    <t>25400 931220 515100</t>
  </si>
  <si>
    <t>25400 931220 515120</t>
  </si>
  <si>
    <t>25400 931220 515160</t>
  </si>
  <si>
    <t>25400 931220 515260</t>
  </si>
  <si>
    <t>25400 931220 518010</t>
  </si>
  <si>
    <t>25400 931220 520320</t>
  </si>
  <si>
    <t>25400 931220 520705</t>
  </si>
  <si>
    <t>25400 931220 523100</t>
  </si>
  <si>
    <t>25400 931220 523700</t>
  </si>
  <si>
    <t>25400 931220 527280</t>
  </si>
  <si>
    <t>25400 931220 527840</t>
  </si>
  <si>
    <t>25400 931220 528120</t>
  </si>
  <si>
    <t>25400 931220 528140</t>
  </si>
  <si>
    <t>25400 931220 528960</t>
  </si>
  <si>
    <t>25400 931220 528980</t>
  </si>
  <si>
    <t>25400 931220 529000</t>
  </si>
  <si>
    <t>25400 931220 529040</t>
  </si>
  <si>
    <t>25400 931220 536760</t>
  </si>
  <si>
    <t>25400 931220 537080</t>
  </si>
  <si>
    <t>25400 931104 510040</t>
  </si>
  <si>
    <t>25400 931104 513000</t>
  </si>
  <si>
    <t>25400 931235 513000</t>
  </si>
  <si>
    <t>25400 931104 513120</t>
  </si>
  <si>
    <t>25400 931235 513120</t>
  </si>
  <si>
    <t>25400 931104 513140</t>
  </si>
  <si>
    <t>25400 931235 513140</t>
  </si>
  <si>
    <t>25400 931104 515040</t>
  </si>
  <si>
    <t>25400 931235 515040</t>
  </si>
  <si>
    <t>25400 931104 515100</t>
  </si>
  <si>
    <t>25400 931235 515100</t>
  </si>
  <si>
    <t>25400 931235 515120</t>
  </si>
  <si>
    <t>25400 931235 515160</t>
  </si>
  <si>
    <t>25400 931104 515220</t>
  </si>
  <si>
    <t>25400 931104 515260</t>
  </si>
  <si>
    <t>25400 931235 515260</t>
  </si>
  <si>
    <t>25400 931235 518010</t>
  </si>
  <si>
    <t>25400 931235 520320</t>
  </si>
  <si>
    <t>25400 931235 520930</t>
  </si>
  <si>
    <t>25400 931235 520945</t>
  </si>
  <si>
    <t>25400 931235 521380</t>
  </si>
  <si>
    <t>25400 931235 523100</t>
  </si>
  <si>
    <t>25400 931235 523700</t>
  </si>
  <si>
    <t>25400 931235 523760</t>
  </si>
  <si>
    <t>25400 931104 525060</t>
  </si>
  <si>
    <t>RMAP Services</t>
  </si>
  <si>
    <t>25400 931235 525330</t>
  </si>
  <si>
    <t>25400 931235 525440</t>
  </si>
  <si>
    <t>Maintenance Tools</t>
  </si>
  <si>
    <t>25400 931235 528920</t>
  </si>
  <si>
    <t>25400 931235 529040</t>
  </si>
  <si>
    <t>25400 931235 536840</t>
  </si>
  <si>
    <t>25400 931235 537020</t>
  </si>
  <si>
    <t>25400 931235 537080</t>
  </si>
  <si>
    <t>25400 931240 510040</t>
  </si>
  <si>
    <t>25400 931240 510420</t>
  </si>
  <si>
    <t>25400 931240 513000</t>
  </si>
  <si>
    <t>25400 931240 513120</t>
  </si>
  <si>
    <t>25400 931240 513140</t>
  </si>
  <si>
    <t>25400 931240 515040</t>
  </si>
  <si>
    <t>25400 931240 515100</t>
  </si>
  <si>
    <t>25400 931240 515120</t>
  </si>
  <si>
    <t>25400 931240 515220</t>
  </si>
  <si>
    <t>25400 931240 515260</t>
  </si>
  <si>
    <t>25400 931240 518140</t>
  </si>
  <si>
    <t>25400 931240 523100</t>
  </si>
  <si>
    <t>25400 931240 523700</t>
  </si>
  <si>
    <t>25400 931240 524560</t>
  </si>
  <si>
    <t>25400 931240 524840</t>
  </si>
  <si>
    <t>25400 931240 529040</t>
  </si>
  <si>
    <t>25400 931240 536760</t>
  </si>
  <si>
    <t>25400 931240 537080</t>
  </si>
  <si>
    <t>25500 931103 527780</t>
  </si>
  <si>
    <t>25400 931245 510040</t>
  </si>
  <si>
    <t>25400 931245 510420</t>
  </si>
  <si>
    <t>25400 931245 513000</t>
  </si>
  <si>
    <t>25400 931245 513120</t>
  </si>
  <si>
    <t>25400 931245 513140</t>
  </si>
  <si>
    <t>25400 931245 515040</t>
  </si>
  <si>
    <t>25400 931245 515100</t>
  </si>
  <si>
    <t>25400 931245 515220</t>
  </si>
  <si>
    <t>25400 931245 515260</t>
  </si>
  <si>
    <t>25400 931245 518140</t>
  </si>
  <si>
    <t>25400 931245 523760</t>
  </si>
  <si>
    <t>25400 931245 529040</t>
  </si>
  <si>
    <t>25400 931245 537020</t>
  </si>
  <si>
    <t>25400 931245 537120</t>
  </si>
  <si>
    <t>25400 931200 510040</t>
  </si>
  <si>
    <t>25400 931200 510620</t>
  </si>
  <si>
    <t>25400 931200 513000</t>
  </si>
  <si>
    <t>25400 931200 513120</t>
  </si>
  <si>
    <t>25400 931200 513140</t>
  </si>
  <si>
    <t>25400 931200 515040</t>
  </si>
  <si>
    <t>25400 931200 515100</t>
  </si>
  <si>
    <t>25400 931200 515220</t>
  </si>
  <si>
    <t>25400 931200 515260</t>
  </si>
  <si>
    <t>25400 931200 518140</t>
  </si>
  <si>
    <t>25400 931200 520020</t>
  </si>
  <si>
    <t>25400 931200 520115</t>
  </si>
  <si>
    <t>25400 931200 520230</t>
  </si>
  <si>
    <t>25400 931200 520320</t>
  </si>
  <si>
    <t>25400 931200 521500</t>
  </si>
  <si>
    <t>25400 931200 521760</t>
  </si>
  <si>
    <t>25400 931200 522310</t>
  </si>
  <si>
    <t>25400 931200 522320</t>
  </si>
  <si>
    <t>25400 931200 526940</t>
  </si>
  <si>
    <t>25400 931200 526960</t>
  </si>
  <si>
    <t>25400 931250 510040</t>
  </si>
  <si>
    <t>25400 931250 513000</t>
  </si>
  <si>
    <t>25400 931250 513120</t>
  </si>
  <si>
    <t>25400 931250 513140</t>
  </si>
  <si>
    <t>25400 931250 515040</t>
  </si>
  <si>
    <t>25400 931250 515100</t>
  </si>
  <si>
    <t>25400 931250 515220</t>
  </si>
  <si>
    <t>25400 931250 515260</t>
  </si>
  <si>
    <t>25400 931250 518140</t>
  </si>
  <si>
    <t>25400 931250 523700</t>
  </si>
  <si>
    <t>25400 931250 537090</t>
  </si>
  <si>
    <t>25400 931255 521640</t>
  </si>
  <si>
    <t>25400 931255 523640</t>
  </si>
  <si>
    <t>25400 931255 523700</t>
  </si>
  <si>
    <t>25400 931255 523840</t>
  </si>
  <si>
    <t>25400 931260 510040</t>
  </si>
  <si>
    <t>25400 931260 510420</t>
  </si>
  <si>
    <t>25400 931260 513000</t>
  </si>
  <si>
    <t>25400 931260 513120</t>
  </si>
  <si>
    <t>25400 931260 513140</t>
  </si>
  <si>
    <t>25400 931260 515040</t>
  </si>
  <si>
    <t>25400 931260 515100</t>
  </si>
  <si>
    <t>25400 931260 515220</t>
  </si>
  <si>
    <t>25400 931260 515260</t>
  </si>
  <si>
    <t>25400 931260 518140</t>
  </si>
  <si>
    <t>25400 931260 520230</t>
  </si>
  <si>
    <t>25400 931260 523100</t>
  </si>
  <si>
    <t>25400 931260 523620</t>
  </si>
  <si>
    <t>25400 931260 523640</t>
  </si>
  <si>
    <t>25400 931260 523800</t>
  </si>
  <si>
    <t>25400 931260 523840</t>
  </si>
  <si>
    <t>25400 931260 527660</t>
  </si>
  <si>
    <t>25400 931260 529040</t>
  </si>
  <si>
    <t>25400 931260 537080</t>
  </si>
  <si>
    <t>25400 931119 0519- 510040</t>
  </si>
  <si>
    <t>25400 931119 0519- 510420</t>
  </si>
  <si>
    <t>25400 931119 0519- 510700</t>
  </si>
  <si>
    <t>25400 931119 0519- 513000</t>
  </si>
  <si>
    <t>25400 931119 0519- 513120</t>
  </si>
  <si>
    <t>25400 931119 0519- 513140</t>
  </si>
  <si>
    <t>25400 931119 0519- 515040</t>
  </si>
  <si>
    <t>25400 931119 0519- 515100</t>
  </si>
  <si>
    <t>25400 931119 0519- 515220</t>
  </si>
  <si>
    <t>25400 931119 0519- 515260</t>
  </si>
  <si>
    <t>25400 931119 0519- 518140</t>
  </si>
  <si>
    <t>25400 931119 0519- 520815</t>
  </si>
  <si>
    <t>25400 931301 529040</t>
  </si>
  <si>
    <t>25400 931119 2604- 510040</t>
  </si>
  <si>
    <t>25400 931119 2604- 510420</t>
  </si>
  <si>
    <t>25400 931119 2604- 510620</t>
  </si>
  <si>
    <t>25400 931119 2604- 510700</t>
  </si>
  <si>
    <t>25400 931119 2604- 513000</t>
  </si>
  <si>
    <t>25400 931119 2604- 513120</t>
  </si>
  <si>
    <t>25400 931119 2604- 513140</t>
  </si>
  <si>
    <t>25400 931119 2604- 515040</t>
  </si>
  <si>
    <t>25400 931119 2604- 515100</t>
  </si>
  <si>
    <t>25400 931119 2604- 515220</t>
  </si>
  <si>
    <t>25400 931119 2604- 515260</t>
  </si>
  <si>
    <t>25400 931119 2604- 518140</t>
  </si>
  <si>
    <t>25400 931119 510040</t>
  </si>
  <si>
    <t>25400 931119 510420</t>
  </si>
  <si>
    <t>25400 931119 513000</t>
  </si>
  <si>
    <t>25400 931119 513120</t>
  </si>
  <si>
    <t>25400 931119 513140</t>
  </si>
  <si>
    <t>25400 931119 515040</t>
  </si>
  <si>
    <t>25400 931119 515100</t>
  </si>
  <si>
    <t>25400 931119 515120</t>
  </si>
  <si>
    <t>25400 931119 515260</t>
  </si>
  <si>
    <t>25400 931119 520320</t>
  </si>
  <si>
    <t>25400 931119 528920</t>
  </si>
  <si>
    <t>25400 931119 529040</t>
  </si>
  <si>
    <t>25400 931119 6458- 510040</t>
  </si>
  <si>
    <t>25400 931119 6458- 510420</t>
  </si>
  <si>
    <t>25400 931119 6458- 510700</t>
  </si>
  <si>
    <t>25400 931119 6458- 513000</t>
  </si>
  <si>
    <t>25400 931119 6458- 513120</t>
  </si>
  <si>
    <t>25400 931119 6458- 513140</t>
  </si>
  <si>
    <t>25400 931119 6458- 515040</t>
  </si>
  <si>
    <t>25400 931119 6458- 515100</t>
  </si>
  <si>
    <t>25400 931119 6458- 515220</t>
  </si>
  <si>
    <t>25400 931119 6458- 515260</t>
  </si>
  <si>
    <t>25400 931119 6458- 518140</t>
  </si>
  <si>
    <t>25400 931119 6458- 525520</t>
  </si>
  <si>
    <t>25400 931119 0314- 510040</t>
  </si>
  <si>
    <t>25400 931119 0314- 513000</t>
  </si>
  <si>
    <t>25400 931119 0314- 513120</t>
  </si>
  <si>
    <t>25400 931119 0314- 513140</t>
  </si>
  <si>
    <t>25400 931119 0314- 515220</t>
  </si>
  <si>
    <t>25400 931119 0314- 515260</t>
  </si>
  <si>
    <t>25400 931119 0314- 518140</t>
  </si>
  <si>
    <t>25400 931119 0314- 521740</t>
  </si>
  <si>
    <t>25400 931119 4867- 510040</t>
  </si>
  <si>
    <t>25400 931119 4867- 510700</t>
  </si>
  <si>
    <t>25400 931119 4867- 513000</t>
  </si>
  <si>
    <t>25400 931119 4867- 513120</t>
  </si>
  <si>
    <t>25400 931119 4867- 513140</t>
  </si>
  <si>
    <t>25400 931119 4867- 515040</t>
  </si>
  <si>
    <t>25400 931119 4867- 515100</t>
  </si>
  <si>
    <t>25400 931119 4867- 515220</t>
  </si>
  <si>
    <t>25400 931119 4867- 515260</t>
  </si>
  <si>
    <t>25400 931119 4867- 518140</t>
  </si>
  <si>
    <t>25590 931150 510040</t>
  </si>
  <si>
    <t>25590 931150 510420</t>
  </si>
  <si>
    <t>25590 931150 510620</t>
  </si>
  <si>
    <t>25590 931150 513000</t>
  </si>
  <si>
    <t>25590 931150 513120</t>
  </si>
  <si>
    <t>25590 931150 513140</t>
  </si>
  <si>
    <t>25590 931150 515040</t>
  </si>
  <si>
    <t>25590 931150 515100</t>
  </si>
  <si>
    <t>25590 931150 515120</t>
  </si>
  <si>
    <t>25590 931150 515160</t>
  </si>
  <si>
    <t>25590 931150 515220</t>
  </si>
  <si>
    <t>25590 931150 515260</t>
  </si>
  <si>
    <t>25590 931150 518010</t>
  </si>
  <si>
    <t>25590 931150 518140</t>
  </si>
  <si>
    <t>25590 931150 520115</t>
  </si>
  <si>
    <t>25590 931150 520220</t>
  </si>
  <si>
    <t>25590 931150 520230</t>
  </si>
  <si>
    <t>25590 931150 520330</t>
  </si>
  <si>
    <t>25590 931150 520845</t>
  </si>
  <si>
    <t>25590 931150 521420</t>
  </si>
  <si>
    <t>25590 931150 521500</t>
  </si>
  <si>
    <t>25590 931150 521760</t>
  </si>
  <si>
    <t>25590 931150 522310</t>
  </si>
  <si>
    <t>25590 931150 522320</t>
  </si>
  <si>
    <t>25590 931150 523640</t>
  </si>
  <si>
    <t>25590 931150 523700</t>
  </si>
  <si>
    <t>25590 931150 525060</t>
  </si>
  <si>
    <t>25590 931150 526910</t>
  </si>
  <si>
    <t>25590 931150 526940</t>
  </si>
  <si>
    <t>25590 931150 526960</t>
  </si>
  <si>
    <t>25590 931150 527140</t>
  </si>
  <si>
    <t>25590 931150 527680</t>
  </si>
  <si>
    <t>25590 931150 527720</t>
  </si>
  <si>
    <t>25590 931150 527840</t>
  </si>
  <si>
    <t>25590 931150 527940</t>
  </si>
  <si>
    <t>25590 931150 528260</t>
  </si>
  <si>
    <t>25590 931150 528920</t>
  </si>
  <si>
    <t>25590 931150 536910</t>
  </si>
  <si>
    <t>25590 931150 537080</t>
  </si>
  <si>
    <t>25540 931116 510040</t>
  </si>
  <si>
    <t>25540 931116 510420</t>
  </si>
  <si>
    <t>25540 931116 510620</t>
  </si>
  <si>
    <t>25540 931116 510700</t>
  </si>
  <si>
    <t>25540 931116 513000</t>
  </si>
  <si>
    <t>25540 931116 513120</t>
  </si>
  <si>
    <t>25540 931116 513140</t>
  </si>
  <si>
    <t>25540 931116 515040</t>
  </si>
  <si>
    <t>25540 931116 515100</t>
  </si>
  <si>
    <t>25540 931116 515120</t>
  </si>
  <si>
    <t>25540 931116 515160</t>
  </si>
  <si>
    <t>25540 931116 515220</t>
  </si>
  <si>
    <t>25540 931116 515260</t>
  </si>
  <si>
    <t>25540 931116 518010</t>
  </si>
  <si>
    <t>25540 931116 518140</t>
  </si>
  <si>
    <t>25540 931116 520010</t>
  </si>
  <si>
    <t>25540 931116 520115</t>
  </si>
  <si>
    <t>25540 931116 520230</t>
  </si>
  <si>
    <t>25540 931116 520320</t>
  </si>
  <si>
    <t>25540 931116 520710</t>
  </si>
  <si>
    <t>25540 931116 520800</t>
  </si>
  <si>
    <t>25540 931116 520845</t>
  </si>
  <si>
    <t>25540 931116 521420</t>
  </si>
  <si>
    <t>25540 931116 522310</t>
  </si>
  <si>
    <t>25540 931116 522320</t>
  </si>
  <si>
    <t>25540 931116 523100</t>
  </si>
  <si>
    <t>25540 931116 523220</t>
  </si>
  <si>
    <t>25540 931116 523640</t>
  </si>
  <si>
    <t>25540 931116 523660</t>
  </si>
  <si>
    <t>25540 931116 523680</t>
  </si>
  <si>
    <t>25540 931116 523700</t>
  </si>
  <si>
    <t>25540 931116 523760</t>
  </si>
  <si>
    <t>25540 931116 523800</t>
  </si>
  <si>
    <t>25540 931116 524840</t>
  </si>
  <si>
    <t>25540 931116 525440</t>
  </si>
  <si>
    <t>25540 931116 526910</t>
  </si>
  <si>
    <t>25540 931116 526930</t>
  </si>
  <si>
    <t>25540 931116 526940</t>
  </si>
  <si>
    <t>25540 931116 526960</t>
  </si>
  <si>
    <t>25540 931116 527100</t>
  </si>
  <si>
    <t>25540 931116 527680</t>
  </si>
  <si>
    <t>25540 931116 527720</t>
  </si>
  <si>
    <t>25540 931116 527780</t>
  </si>
  <si>
    <t>25540 931116 527840</t>
  </si>
  <si>
    <t>25540 931116 528140</t>
  </si>
  <si>
    <t>25540 931116 528920</t>
  </si>
  <si>
    <t>25540 931116 529040</t>
  </si>
  <si>
    <t>25540 931116 529500</t>
  </si>
  <si>
    <t>25540 931116 529520</t>
  </si>
  <si>
    <t>25540 931116 529550</t>
  </si>
  <si>
    <t>25540 931116 536760</t>
  </si>
  <si>
    <t>25400 931230 510040</t>
  </si>
  <si>
    <t>25400 931230 513000</t>
  </si>
  <si>
    <t>25400 931230 513120</t>
  </si>
  <si>
    <t>25400 931230 513140</t>
  </si>
  <si>
    <t>25400 931230 515040</t>
  </si>
  <si>
    <t>25400 931230 515100</t>
  </si>
  <si>
    <t>25400 931230 515120</t>
  </si>
  <si>
    <t>25400 931230 515160</t>
  </si>
  <si>
    <t>25400 931230 515260</t>
  </si>
  <si>
    <t>25400 931230 518010</t>
  </si>
  <si>
    <t>25400 931230 529040</t>
  </si>
  <si>
    <t>25550 931101 520230</t>
  </si>
  <si>
    <t>25550 931101 520320</t>
  </si>
  <si>
    <t>25550 931101 521420</t>
  </si>
  <si>
    <t>25550 931101 525440</t>
  </si>
  <si>
    <t>25550 931101 527100</t>
  </si>
  <si>
    <t>25550 931101 528920</t>
  </si>
  <si>
    <t>25550 931101 529500</t>
  </si>
  <si>
    <t>Maint-Kitchen Equipment</t>
  </si>
  <si>
    <t>25400 931400 4803- 510040</t>
  </si>
  <si>
    <t>25400 931400 4803- 510420</t>
  </si>
  <si>
    <t>25400 931400 4803- 510620</t>
  </si>
  <si>
    <t>25400 931400 4803- 510700</t>
  </si>
  <si>
    <t>25400 931400 4803- 513000</t>
  </si>
  <si>
    <t>25400 931400 4803- 513120</t>
  </si>
  <si>
    <t>25400 931400 4803- 513140</t>
  </si>
  <si>
    <t>25400 931400 4803- 515040</t>
  </si>
  <si>
    <t>25400 931400 4803- 515100</t>
  </si>
  <si>
    <t>25400 931400 4803- 515120</t>
  </si>
  <si>
    <t>25400 931400 4803- 515220</t>
  </si>
  <si>
    <t>25400 931400 4803- 515260</t>
  </si>
  <si>
    <t>25400 931400 4803- 518140</t>
  </si>
  <si>
    <t>25400 931400 2609- 510040</t>
  </si>
  <si>
    <t>25400 931400 2609- 510420</t>
  </si>
  <si>
    <t>25400 931400 2609- 510620</t>
  </si>
  <si>
    <t>25400 931400 2609- 510700</t>
  </si>
  <si>
    <t>25400 931400 2609- 513000</t>
  </si>
  <si>
    <t>25400 931400 2609- 513120</t>
  </si>
  <si>
    <t>25400 931400 2609- 513140</t>
  </si>
  <si>
    <t>25400 931400 2609- 515040</t>
  </si>
  <si>
    <t>25400 931400 2609- 515100</t>
  </si>
  <si>
    <t>25400 931400 2609- 515120</t>
  </si>
  <si>
    <t>25400 931400 2609- 515220</t>
  </si>
  <si>
    <t>25400 931400 2609- 515260</t>
  </si>
  <si>
    <t>25400 931400 2609- 518140</t>
  </si>
  <si>
    <t>25400 931400 2609- 528020</t>
  </si>
  <si>
    <t>25400 931400 3501- 510040</t>
  </si>
  <si>
    <t>25400 931400 3501- 510320</t>
  </si>
  <si>
    <t>25400 931400 3501- 510420</t>
  </si>
  <si>
    <t>25400 931400 3501- 510620</t>
  </si>
  <si>
    <t>25400 931400 3501- 510700</t>
  </si>
  <si>
    <t>25400 931400 3501- 513000</t>
  </si>
  <si>
    <t>25400 931400 3501- 513020</t>
  </si>
  <si>
    <t>25400 931400 3501- 513120</t>
  </si>
  <si>
    <t>25400 931400 3501- 513140</t>
  </si>
  <si>
    <t>25400 931400 3501- 515040</t>
  </si>
  <si>
    <t>25400 931400 3501- 515100</t>
  </si>
  <si>
    <t>25400 931400 3501- 515220</t>
  </si>
  <si>
    <t>25400 931400 3501- 515260</t>
  </si>
  <si>
    <t>25400 931400 3501- 518140</t>
  </si>
  <si>
    <t>25400 931400 8702- 510040</t>
  </si>
  <si>
    <t>25400 931400 8702- 510420</t>
  </si>
  <si>
    <t>25400 931400 8702- 510620</t>
  </si>
  <si>
    <t>25400 931400 8702- 510700</t>
  </si>
  <si>
    <t>25400 931400 8702- 513000</t>
  </si>
  <si>
    <t>25400 931400 8702- 513120</t>
  </si>
  <si>
    <t>25400 931400 8702- 513140</t>
  </si>
  <si>
    <t>25400 931400 8702- 515040</t>
  </si>
  <si>
    <t>25400 931400 8702- 515100</t>
  </si>
  <si>
    <t>25400 931400 8702- 515120</t>
  </si>
  <si>
    <t>25400 931400 8702- 515220</t>
  </si>
  <si>
    <t>25400 931400 8702- 515260</t>
  </si>
  <si>
    <t>25400 931400 8702- 518140</t>
  </si>
  <si>
    <t>25400 931400 2601- 510040</t>
  </si>
  <si>
    <t>25400 931400 2601- 510620</t>
  </si>
  <si>
    <t>25400 931400 2601- 513000</t>
  </si>
  <si>
    <t>25400 931400 2601- 513120</t>
  </si>
  <si>
    <t>25400 931400 2601- 513140</t>
  </si>
  <si>
    <t>25400 931400 2601- 515040</t>
  </si>
  <si>
    <t>25400 931400 2601- 515100</t>
  </si>
  <si>
    <t>25400 931400 2601- 515120</t>
  </si>
  <si>
    <t>25400 931400 2601- 515220</t>
  </si>
  <si>
    <t>25400 931400 2601- 515260</t>
  </si>
  <si>
    <t>25400 931400 2601- 518140</t>
  </si>
  <si>
    <t>25400 931400 2601- 520825</t>
  </si>
  <si>
    <t>25400 931400 2601- 522400</t>
  </si>
  <si>
    <t>25400 931400 0883- 510040</t>
  </si>
  <si>
    <t>25400 931400 0883- 510420</t>
  </si>
  <si>
    <t>25400 931400 0883- 510620</t>
  </si>
  <si>
    <t>25400 931400 0883- 510700</t>
  </si>
  <si>
    <t>25400 931400 0883- 513000</t>
  </si>
  <si>
    <t>25400 931400 0883- 513120</t>
  </si>
  <si>
    <t>25400 931400 0883- 513140</t>
  </si>
  <si>
    <t>25400 931400 0883- 515040</t>
  </si>
  <si>
    <t>25400 931400 0883- 515100</t>
  </si>
  <si>
    <t>25400 931400 0883- 515120</t>
  </si>
  <si>
    <t>25400 931400 0883- 515220</t>
  </si>
  <si>
    <t>25400 931400 0883- 515260</t>
  </si>
  <si>
    <t>25400 931400 0883- 518140</t>
  </si>
  <si>
    <t>25400 931400 0883- 527160</t>
  </si>
  <si>
    <t>25400 931400 0883- 528020</t>
  </si>
  <si>
    <t>25400 931400 4804- 510040</t>
  </si>
  <si>
    <t>25400 931400 4804- 510620</t>
  </si>
  <si>
    <t>25400 931400 4804- 513000</t>
  </si>
  <si>
    <t>25400 931400 4804- 513120</t>
  </si>
  <si>
    <t>25400 931400 4804- 513140</t>
  </si>
  <si>
    <t>25400 931400 4804- 515040</t>
  </si>
  <si>
    <t>25400 931400 4804- 515100</t>
  </si>
  <si>
    <t>25400 931400 4804- 515120</t>
  </si>
  <si>
    <t>25400 931400 4804- 515260</t>
  </si>
  <si>
    <t>25400 931400 4804- 518140</t>
  </si>
  <si>
    <t>25400 931400 7703- 520020</t>
  </si>
  <si>
    <t>25400 931400 7703- 520845</t>
  </si>
  <si>
    <t>25400 931400 7703- 529550</t>
  </si>
  <si>
    <t>25510 931108 520020</t>
  </si>
  <si>
    <t>25510 931108 4279- 522310</t>
  </si>
  <si>
    <t>25510 931108 4803- 522310</t>
  </si>
  <si>
    <t>25510 931108 4867- 522310</t>
  </si>
  <si>
    <t>25510 931108 522310</t>
  </si>
  <si>
    <t>25510 931108 6462- 522310</t>
  </si>
  <si>
    <t>25400 931400 510040</t>
  </si>
  <si>
    <t>25400 931400 510420</t>
  </si>
  <si>
    <t>25400 931400 510620</t>
  </si>
  <si>
    <t>25400 931400 513000</t>
  </si>
  <si>
    <t>25400 931400 513120</t>
  </si>
  <si>
    <t>25400 931400 513140</t>
  </si>
  <si>
    <t>25400 931400 515040</t>
  </si>
  <si>
    <t>25400 931400 515100</t>
  </si>
  <si>
    <t>25400 931400 515120</t>
  </si>
  <si>
    <t>25400 931400 515160</t>
  </si>
  <si>
    <t>25400 931400 515220</t>
  </si>
  <si>
    <t>25400 931400 515260</t>
  </si>
  <si>
    <t>25400 931400 518010</t>
  </si>
  <si>
    <t>25400 931400 518140</t>
  </si>
  <si>
    <t>25400 931400 520115</t>
  </si>
  <si>
    <t>25400 931400 520230</t>
  </si>
  <si>
    <t>25400 931400 520320</t>
  </si>
  <si>
    <t>25400 931400 521500</t>
  </si>
  <si>
    <t>25400 931400 523760</t>
  </si>
  <si>
    <t>25400 931400 527840</t>
  </si>
  <si>
    <t>25400 931400 528920</t>
  </si>
  <si>
    <t>25400 931400 6462- 510040</t>
  </si>
  <si>
    <t>25400 931400 6462- 510420</t>
  </si>
  <si>
    <t>25400 931400 6462- 510620</t>
  </si>
  <si>
    <t>25400 931400 6462- 510700</t>
  </si>
  <si>
    <t>25400 931400 6462- 513000</t>
  </si>
  <si>
    <t>25400 931400 6462- 513120</t>
  </si>
  <si>
    <t>25400 931400 6462- 513140</t>
  </si>
  <si>
    <t>25400 931400 6462- 515040</t>
  </si>
  <si>
    <t>25400 931400 6462- 515100</t>
  </si>
  <si>
    <t>25400 931400 6462- 515120</t>
  </si>
  <si>
    <t>25400 931400 6462- 515220</t>
  </si>
  <si>
    <t>25400 931400 6462- 515260</t>
  </si>
  <si>
    <t>25400 931400 6462- 518140</t>
  </si>
  <si>
    <t>25400 931400 6462- 520830</t>
  </si>
  <si>
    <t>25400 931400 6462- 521740</t>
  </si>
  <si>
    <t>25400 931400 6462- 522610</t>
  </si>
  <si>
    <t>25400 931183 510040</t>
  </si>
  <si>
    <t>25400 931183 510420</t>
  </si>
  <si>
    <t>25400 931183 513000</t>
  </si>
  <si>
    <t>25400 931183 513120</t>
  </si>
  <si>
    <t>25400 931183 513140</t>
  </si>
  <si>
    <t>25400 931183 515040</t>
  </si>
  <si>
    <t>25400 931183 515100</t>
  </si>
  <si>
    <t>25400 931183 515220</t>
  </si>
  <si>
    <t>25400 931183 515260</t>
  </si>
  <si>
    <t>25400 931183 518140</t>
  </si>
  <si>
    <t>25400 931183 520115</t>
  </si>
  <si>
    <t>25400 931183 520320</t>
  </si>
  <si>
    <t>25400 931183 523700</t>
  </si>
  <si>
    <t>25400 931300 510040</t>
  </si>
  <si>
    <t>25400 931300 513000</t>
  </si>
  <si>
    <t>25400 931300 513120</t>
  </si>
  <si>
    <t>25400 931300 513140</t>
  </si>
  <si>
    <t>25400 931300 515040</t>
  </si>
  <si>
    <t>25400 931300 515100</t>
  </si>
  <si>
    <t>25400 931300 515220</t>
  </si>
  <si>
    <t>25400 931300 515260</t>
  </si>
  <si>
    <t>25400 931300 518140</t>
  </si>
  <si>
    <t>25400 931300 520230</t>
  </si>
  <si>
    <t>25400 931300 521500</t>
  </si>
  <si>
    <t>25400 931300 522320</t>
  </si>
  <si>
    <t>25400 931300 528920</t>
  </si>
  <si>
    <t>25400 931210 510040</t>
  </si>
  <si>
    <t>25400 931210 513000</t>
  </si>
  <si>
    <t>25400 931210 513120</t>
  </si>
  <si>
    <t>25400 931210 513140</t>
  </si>
  <si>
    <t>25400 931210 515040</t>
  </si>
  <si>
    <t>25400 931210 515100</t>
  </si>
  <si>
    <t>25400 931210 515120</t>
  </si>
  <si>
    <t>25400 931210 515220</t>
  </si>
  <si>
    <t>25400 931210 515260</t>
  </si>
  <si>
    <t>25400 931210 518140</t>
  </si>
  <si>
    <t>25400 931210 520230</t>
  </si>
  <si>
    <t>25400 931210 520320</t>
  </si>
  <si>
    <t>25400 931210 523700</t>
  </si>
  <si>
    <t>25400 931210 529040</t>
  </si>
  <si>
    <t>25400 931210 537020</t>
  </si>
  <si>
    <t>25420 931186 510040</t>
  </si>
  <si>
    <t>25420 931186 510420</t>
  </si>
  <si>
    <t>25420 931186 510620</t>
  </si>
  <si>
    <t>25420 931186 513000</t>
  </si>
  <si>
    <t>25420 931186 513120</t>
  </si>
  <si>
    <t>25420 931186 513140</t>
  </si>
  <si>
    <t>25420 931186 515040</t>
  </si>
  <si>
    <t>25420 931186 515100</t>
  </si>
  <si>
    <t>25420 931186 515220</t>
  </si>
  <si>
    <t>25420 931186 515260</t>
  </si>
  <si>
    <t>25420 931186 518140</t>
  </si>
  <si>
    <t>25420 931186 520115</t>
  </si>
  <si>
    <t>25420 931186 520230</t>
  </si>
  <si>
    <t>25420 931186 520320</t>
  </si>
  <si>
    <t>25420 931186 521420</t>
  </si>
  <si>
    <t>25420 931186 522320</t>
  </si>
  <si>
    <t>25420 931186 523700</t>
  </si>
  <si>
    <t>25420 931186 523800</t>
  </si>
  <si>
    <t>25420 931186 524840</t>
  </si>
  <si>
    <t>25420 931186 527680</t>
  </si>
  <si>
    <t>25420 931186 527700</t>
  </si>
  <si>
    <t>25420 931186 527840</t>
  </si>
  <si>
    <t>25420 931186 529500</t>
  </si>
  <si>
    <t>25420 931186 529520</t>
  </si>
  <si>
    <t>25420 931186 529550</t>
  </si>
  <si>
    <t>Jurupa Valley Boxing Club</t>
  </si>
  <si>
    <t>25420 931182 510040</t>
  </si>
  <si>
    <t>25420 931182 510620</t>
  </si>
  <si>
    <t>25420 931182 513000</t>
  </si>
  <si>
    <t>25420 931182 513120</t>
  </si>
  <si>
    <t>25420 931182 513140</t>
  </si>
  <si>
    <t>25420 931182 515040</t>
  </si>
  <si>
    <t>25420 931182 515100</t>
  </si>
  <si>
    <t>25420 931182 515220</t>
  </si>
  <si>
    <t>25420 931182 515260</t>
  </si>
  <si>
    <t>25420 931182 518140</t>
  </si>
  <si>
    <t>25420 931182 520230</t>
  </si>
  <si>
    <t>25420 931182 520320</t>
  </si>
  <si>
    <t>25420 931182 520330</t>
  </si>
  <si>
    <t>25420 931182 520845</t>
  </si>
  <si>
    <t>25420 931182 521700</t>
  </si>
  <si>
    <t>Maint-Alarms</t>
  </si>
  <si>
    <t>25420 931182 522310</t>
  </si>
  <si>
    <t>25420 931182 523700</t>
  </si>
  <si>
    <t>25420 931182 524840</t>
  </si>
  <si>
    <t>25420 931182 527700</t>
  </si>
  <si>
    <t>25420 931182 529500</t>
  </si>
  <si>
    <t>25420 931182 529510</t>
  </si>
  <si>
    <t>25420 931182 529520</t>
  </si>
  <si>
    <t>25420 931182 529550</t>
  </si>
  <si>
    <t>25420 931182 537090</t>
  </si>
  <si>
    <t>25420 931189 510040</t>
  </si>
  <si>
    <t>25420 931189 513000</t>
  </si>
  <si>
    <t>25420 931189 513120</t>
  </si>
  <si>
    <t>25420 931189 513140</t>
  </si>
  <si>
    <t>25420 931189 515040</t>
  </si>
  <si>
    <t>25420 931189 515100</t>
  </si>
  <si>
    <t>25420 931189 515220</t>
  </si>
  <si>
    <t>25420 931189 515260</t>
  </si>
  <si>
    <t>25420 931189 518140</t>
  </si>
  <si>
    <t>25420 931189 523270</t>
  </si>
  <si>
    <t>25420 931189 523700</t>
  </si>
  <si>
    <t>25420 931189 523800</t>
  </si>
  <si>
    <t>25420 931189 527660</t>
  </si>
  <si>
    <t>25420 931189 527700</t>
  </si>
  <si>
    <t>25420 931189 529040</t>
  </si>
  <si>
    <t>25420 931180 510040</t>
  </si>
  <si>
    <t>25420 931180 513000</t>
  </si>
  <si>
    <t>25420 931180 513120</t>
  </si>
  <si>
    <t>25420 931180 513140</t>
  </si>
  <si>
    <t>25420 931180 515040</t>
  </si>
  <si>
    <t>25420 931180 515100</t>
  </si>
  <si>
    <t>25420 931180 515120</t>
  </si>
  <si>
    <t>25420 931180 515160</t>
  </si>
  <si>
    <t>25420 931180 515220</t>
  </si>
  <si>
    <t>25420 931180 515260</t>
  </si>
  <si>
    <t>25420 931180 518010</t>
  </si>
  <si>
    <t>25420 931180 518140</t>
  </si>
  <si>
    <t>25420 931180 520320</t>
  </si>
  <si>
    <t>25420 931180 529040</t>
  </si>
  <si>
    <t>25420 931180 537090</t>
  </si>
  <si>
    <t>25420 931401 510040</t>
  </si>
  <si>
    <t>25420 931401 510420</t>
  </si>
  <si>
    <t>25420 931401 510620</t>
  </si>
  <si>
    <t>25420 931401 513000</t>
  </si>
  <si>
    <t>25420 931401 513120</t>
  </si>
  <si>
    <t>25420 931401 513140</t>
  </si>
  <si>
    <t>25420 931401 515040</t>
  </si>
  <si>
    <t>25420 931401 515100</t>
  </si>
  <si>
    <t>25420 931401 515220</t>
  </si>
  <si>
    <t>25420 931401 515260</t>
  </si>
  <si>
    <t>25420 931401 518140</t>
  </si>
  <si>
    <t>25420 931401 520115</t>
  </si>
  <si>
    <t>25420 931401 520815</t>
  </si>
  <si>
    <t>25420 931401 523640</t>
  </si>
  <si>
    <t>25420 931401 523700</t>
  </si>
  <si>
    <t>25420 931401 523800</t>
  </si>
  <si>
    <t>25420 931401 527660</t>
  </si>
  <si>
    <t>25420 931401 537080</t>
  </si>
  <si>
    <t>7703-</t>
  </si>
  <si>
    <t>5722-</t>
  </si>
  <si>
    <t>3852-</t>
  </si>
  <si>
    <t>25400 931235 700020</t>
  </si>
  <si>
    <t>25400 931235 701020</t>
  </si>
  <si>
    <t>25400 931235 703000</t>
  </si>
  <si>
    <t>25400 931235 704000</t>
  </si>
  <si>
    <t>25400 931235 705000</t>
  </si>
  <si>
    <t>25400 931104 740020</t>
  </si>
  <si>
    <t>25400 931235 740020</t>
  </si>
  <si>
    <t>25400 931235 741260</t>
  </si>
  <si>
    <t>25400 931235 752800</t>
  </si>
  <si>
    <t>25400 931235 752820</t>
  </si>
  <si>
    <t>25400 931235 781000</t>
  </si>
  <si>
    <t>25400 931235 781120</t>
  </si>
  <si>
    <t>25400 931235 781360</t>
  </si>
  <si>
    <t>51560 931118 740020</t>
  </si>
  <si>
    <t>25500 931103 740020</t>
  </si>
  <si>
    <t>25500 931103 777730</t>
  </si>
  <si>
    <t>25401 931104 740020</t>
  </si>
  <si>
    <t>25430 931170 740020</t>
  </si>
  <si>
    <t>25430 931170 790600</t>
  </si>
  <si>
    <t>25590 931150 740020</t>
  </si>
  <si>
    <t>25590 931150 777520</t>
  </si>
  <si>
    <t>25540 931116 740020</t>
  </si>
  <si>
    <t>25540 931116 777520</t>
  </si>
  <si>
    <t>25550 931101 740020</t>
  </si>
  <si>
    <t>25400 931400 8702- 741360</t>
  </si>
  <si>
    <t>25510 931108 740020</t>
  </si>
  <si>
    <t>25510 931108 0314- 741000</t>
  </si>
  <si>
    <t>25510 931108 2601- 741000</t>
  </si>
  <si>
    <t>25510 931108 2609- 741000</t>
  </si>
  <si>
    <t>25510 931108 3501- 741000</t>
  </si>
  <si>
    <t>25510 931108 4279- 741000</t>
  </si>
  <si>
    <t>25510 931108 4803- 741000</t>
  </si>
  <si>
    <t>25510 931108 4867- 741000</t>
  </si>
  <si>
    <t>25510 931108 6213- 741000</t>
  </si>
  <si>
    <t>25510 931108 6458- 741000</t>
  </si>
  <si>
    <t>25510 931108 6462- 741000</t>
  </si>
  <si>
    <t>25510 931108 7703- 741000</t>
  </si>
  <si>
    <t>25510 931108 0883- 777610</t>
  </si>
  <si>
    <t>25510 931108 1502- 777610</t>
  </si>
  <si>
    <t>25510 931108 2609- 777610</t>
  </si>
  <si>
    <t>25510 931108 3501- 777610</t>
  </si>
  <si>
    <t>25510 931108 4803- 777610</t>
  </si>
  <si>
    <t>25510 931108 6462- 777610</t>
  </si>
  <si>
    <t>25510 931108 8702- 777610</t>
  </si>
  <si>
    <t>25400 931400 0319- 741360</t>
  </si>
  <si>
    <t>25400 931400 0876- 741360</t>
  </si>
  <si>
    <t>25400 931400 0878- 741360</t>
  </si>
  <si>
    <t>25400 931400 1732- 741360</t>
  </si>
  <si>
    <t>25400 931400 6462- 741360</t>
  </si>
  <si>
    <t>25400 931183 776760</t>
  </si>
  <si>
    <t>33110 931121 740020</t>
  </si>
  <si>
    <t>33121 931122 740020</t>
  </si>
  <si>
    <t>33100 931105 740020</t>
  </si>
  <si>
    <t>25420 931182 776740</t>
  </si>
  <si>
    <t>25420 931186 776740</t>
  </si>
  <si>
    <t>25420 931180 740020</t>
  </si>
  <si>
    <t>25420 931401 778150</t>
  </si>
  <si>
    <t>25420 931401 741000</t>
  </si>
  <si>
    <t>Exhibits</t>
  </si>
  <si>
    <t>25430 931170 790500</t>
  </si>
  <si>
    <t>25440 931160 755190</t>
  </si>
  <si>
    <t>25440 931160 740020</t>
  </si>
  <si>
    <t>Communications Equipment</t>
  </si>
  <si>
    <t>25400 931235 536760</t>
  </si>
  <si>
    <t>25420 931189 525440</t>
  </si>
  <si>
    <t>25540 931116 525060</t>
  </si>
  <si>
    <t>25440 931160 551000</t>
  </si>
  <si>
    <t>25430 931170 520020</t>
  </si>
  <si>
    <t>25430 931170 528920</t>
  </si>
  <si>
    <t>25430 931170 522320</t>
  </si>
  <si>
    <t>25430 931170 520845</t>
  </si>
  <si>
    <t>25430 931170 521420</t>
  </si>
  <si>
    <t>25430 931170 520220</t>
  </si>
  <si>
    <t>25430 931170 520800</t>
  </si>
  <si>
    <t>25430 931170 527940</t>
  </si>
  <si>
    <t>25430 931170 520115</t>
  </si>
  <si>
    <t>25430 931170 521500</t>
  </si>
  <si>
    <t>25430 931170 522310</t>
  </si>
  <si>
    <t>25430 931170 520230</t>
  </si>
  <si>
    <t>25430 931170 527720</t>
  </si>
  <si>
    <t>25430 931170 523700</t>
  </si>
  <si>
    <t>25430 931170 528260</t>
  </si>
  <si>
    <t>25430 931170 527140</t>
  </si>
  <si>
    <t>25430 931170 527680</t>
  </si>
  <si>
    <t>25430 931170 527840</t>
  </si>
  <si>
    <t>25430 931170 525060</t>
  </si>
  <si>
    <t>25430 931170 524840</t>
  </si>
  <si>
    <t>25430 931170 526940</t>
  </si>
  <si>
    <t>25430 931170 536910</t>
  </si>
  <si>
    <t>25400 931400 6462- 527630</t>
  </si>
  <si>
    <t>USE OF FUND BALANCE</t>
  </si>
  <si>
    <t>Lawler Lodge &amp; Alpine Cabins</t>
  </si>
  <si>
    <t>25400 931119 6458- 521600</t>
  </si>
  <si>
    <t>25400 931210 523800</t>
  </si>
  <si>
    <t>33110 931121 525440</t>
  </si>
  <si>
    <t>33110 931121 751680</t>
  </si>
  <si>
    <t>25400 931119 0519- 521600</t>
  </si>
  <si>
    <t>25430 931170 510040</t>
  </si>
  <si>
    <t>25400 931183 523290</t>
  </si>
  <si>
    <t>25430 931170 515040</t>
  </si>
  <si>
    <t>25430 931170 513000</t>
  </si>
  <si>
    <t>25420 931186 522310</t>
  </si>
  <si>
    <t>25550 931101 510040</t>
  </si>
  <si>
    <t>25400 931400 536760</t>
  </si>
  <si>
    <t>25420 931186 510700</t>
  </si>
  <si>
    <t>25400 931400 0883- 523700</t>
  </si>
  <si>
    <t>25400 931400 8702- 523290</t>
  </si>
  <si>
    <t>25430 931170 513120</t>
  </si>
  <si>
    <t>25420 931401 523290</t>
  </si>
  <si>
    <t>25420 931186 520815</t>
  </si>
  <si>
    <t>25400 931119 536760</t>
  </si>
  <si>
    <t>25400 931400 0883- 523290</t>
  </si>
  <si>
    <t>25550 931101 513000</t>
  </si>
  <si>
    <t>25400 931400 4803- 523290</t>
  </si>
  <si>
    <t>25550 931101 515040</t>
  </si>
  <si>
    <t>25590 931150 536760</t>
  </si>
  <si>
    <t>25420 931186 536760</t>
  </si>
  <si>
    <t>25430 931170 513140</t>
  </si>
  <si>
    <t>25430 931170 6213- 522320</t>
  </si>
  <si>
    <t>25400 931400 2609- 523290</t>
  </si>
  <si>
    <t>25430 931170 510620</t>
  </si>
  <si>
    <t>25420 931401 536760</t>
  </si>
  <si>
    <t>25430 931170 515260</t>
  </si>
  <si>
    <t>25550 931101 513120</t>
  </si>
  <si>
    <t>25400 931183 510520</t>
  </si>
  <si>
    <t>25430 931170 515220</t>
  </si>
  <si>
    <t>25420 931182 510700</t>
  </si>
  <si>
    <t>25400 931183 536760</t>
  </si>
  <si>
    <t>25400 931210 536760</t>
  </si>
  <si>
    <t>25400 931250 536760</t>
  </si>
  <si>
    <t>25400 931260 536760</t>
  </si>
  <si>
    <t>25420 931180 536760</t>
  </si>
  <si>
    <t>25420 931182 536760</t>
  </si>
  <si>
    <t>25400 931119 518010</t>
  </si>
  <si>
    <t>25550 931101 518010</t>
  </si>
  <si>
    <t>25400 931200 536760</t>
  </si>
  <si>
    <t>25400 931245 536760</t>
  </si>
  <si>
    <t>25400 931300 536760</t>
  </si>
  <si>
    <t>25420 931189 536760</t>
  </si>
  <si>
    <t>25550 931101 513140</t>
  </si>
  <si>
    <t>25430 931170 515100</t>
  </si>
  <si>
    <t>25550 931101 515260</t>
  </si>
  <si>
    <t>25550 931101 515120</t>
  </si>
  <si>
    <t>25430 931170 518140</t>
  </si>
  <si>
    <t>25400 931119 515160</t>
  </si>
  <si>
    <t>25550 931101 515160</t>
  </si>
  <si>
    <t>25550 931101 515100</t>
  </si>
  <si>
    <t>25400 931400 4804- 515220</t>
  </si>
  <si>
    <t>Bank Charges</t>
  </si>
  <si>
    <t>25400 931119 0519- 523270</t>
  </si>
  <si>
    <t>25400 931119 2604- 520815</t>
  </si>
  <si>
    <t>25400 931210 523760</t>
  </si>
  <si>
    <t>25400 931240 520320</t>
  </si>
  <si>
    <t>25400 931245 520320</t>
  </si>
  <si>
    <t>25400 931250 520320</t>
  </si>
  <si>
    <t>25400 931260 520320</t>
  </si>
  <si>
    <t>25400 931400 3501- 523290</t>
  </si>
  <si>
    <t>25400 931400 4803- 522400</t>
  </si>
  <si>
    <t>25400 931400 523290</t>
  </si>
  <si>
    <t>25400 931400 6462- 523290</t>
  </si>
  <si>
    <t>25400 931400 7703- 522320</t>
  </si>
  <si>
    <t>25420 931186 520010</t>
  </si>
  <si>
    <t>25420 931186 520020</t>
  </si>
  <si>
    <t>25420 931186 520845</t>
  </si>
  <si>
    <t>25420 931186 526960</t>
  </si>
  <si>
    <t>25420 931189 520320</t>
  </si>
  <si>
    <t>25420 931401 520320</t>
  </si>
  <si>
    <t>25430 931170 523100</t>
  </si>
  <si>
    <t>25430 931170 536760</t>
  </si>
  <si>
    <t>25590 931150 510440</t>
  </si>
  <si>
    <t>25400 931119 4867- 510420</t>
  </si>
  <si>
    <t>25430 931170 510420</t>
  </si>
  <si>
    <t>25430 931170 510700</t>
  </si>
  <si>
    <t>25400 931119 0314- 515040</t>
  </si>
  <si>
    <t>25400 931119 0314- 515100</t>
  </si>
  <si>
    <t>25400 931400 6462- 520805</t>
  </si>
  <si>
    <t>25400 931400 2601- 521440</t>
  </si>
  <si>
    <t>25400 931400 4804- 521740</t>
  </si>
  <si>
    <t>25400 931400 7703- 522310</t>
  </si>
  <si>
    <t>25400 931400 0883- 523100</t>
  </si>
  <si>
    <t>25400 931240 523620</t>
  </si>
  <si>
    <t>25400 931400 4803- 527660</t>
  </si>
  <si>
    <t>25590 931150 528140</t>
  </si>
  <si>
    <t>25400 931400 4803- 521720</t>
  </si>
  <si>
    <t>25510 931108 4279- 520020</t>
  </si>
  <si>
    <t>25510 931108 6458- 522310</t>
  </si>
  <si>
    <t>25400 931400 8702- 741080</t>
  </si>
  <si>
    <t>CA-Capital Grants and Contrib</t>
  </si>
  <si>
    <t>25400 931235 4279- 741260</t>
  </si>
  <si>
    <t>25400 931250 517000</t>
  </si>
  <si>
    <t>25420 931186 528920</t>
  </si>
  <si>
    <t>25430 931170 4867- 522320</t>
  </si>
  <si>
    <t>25430 931170 4279- 522320</t>
  </si>
  <si>
    <t>25400 931119 6458- 527840</t>
  </si>
  <si>
    <t>0319-</t>
  </si>
  <si>
    <t>25420 931189 781220</t>
  </si>
  <si>
    <t>RDV Prty Tax, LMIH Resdul Asts</t>
  </si>
  <si>
    <t>25400 931400 4804- 520115</t>
  </si>
  <si>
    <t>25400 931250 537080</t>
  </si>
  <si>
    <t>25400 931200 527160</t>
  </si>
  <si>
    <t xml:space="preserve">4804- </t>
  </si>
  <si>
    <t>25400 931240 537020</t>
  </si>
  <si>
    <t>25420 931186 521600</t>
  </si>
  <si>
    <t>25430 931170 537090</t>
  </si>
  <si>
    <t>25590 931150 537090</t>
  </si>
  <si>
    <t>25540 931116 527940</t>
  </si>
  <si>
    <t>Volunteer Management</t>
  </si>
  <si>
    <t>25400 931265 527660</t>
  </si>
  <si>
    <t>25400 931265 523840</t>
  </si>
  <si>
    <t>25400 931265 527280</t>
  </si>
  <si>
    <t>25400 931265 520115</t>
  </si>
  <si>
    <t>25400 931265 537080</t>
  </si>
  <si>
    <t>25400 931400 535220</t>
  </si>
  <si>
    <t>Misc Event Charges</t>
  </si>
  <si>
    <t>25400 931265 510040</t>
  </si>
  <si>
    <t>25430 931170 4867- 510040</t>
  </si>
  <si>
    <t>25400 931240 510440</t>
  </si>
  <si>
    <t>25400 931400 2601- 510700</t>
  </si>
  <si>
    <t>25590 931150 510700</t>
  </si>
  <si>
    <t>25400 931265 513000</t>
  </si>
  <si>
    <t>25430 931170 4867- 513000</t>
  </si>
  <si>
    <t>25400 931265 513120</t>
  </si>
  <si>
    <t>25430 931170 4867- 513120</t>
  </si>
  <si>
    <t>25400 931265 513140</t>
  </si>
  <si>
    <t>25430 931170 4867- 513140</t>
  </si>
  <si>
    <t>25400 931265 515040</t>
  </si>
  <si>
    <t>25430 931170 4867- 515040</t>
  </si>
  <si>
    <t>25400 931265 515100</t>
  </si>
  <si>
    <t>25430 931170 4867- 515100</t>
  </si>
  <si>
    <t>25400 931400 3501- 515120</t>
  </si>
  <si>
    <t>25430 931170 515120</t>
  </si>
  <si>
    <t>25400 931240 515160</t>
  </si>
  <si>
    <t>25430 931170 4867- 515220</t>
  </si>
  <si>
    <t>25400 931265 515260</t>
  </si>
  <si>
    <t>25430 931170 4867- 515260</t>
  </si>
  <si>
    <t>25400 931240 518010</t>
  </si>
  <si>
    <t>25430 931170 4867- 518140</t>
  </si>
  <si>
    <t>25400 931400 2609- 520105</t>
  </si>
  <si>
    <t>25430 931170 4867- 520115</t>
  </si>
  <si>
    <t>25430 931170 4867- 520220</t>
  </si>
  <si>
    <t>25400 931265 520230</t>
  </si>
  <si>
    <t>25430 931170 6213- 520320</t>
  </si>
  <si>
    <t>25400 931400 4804- 520330</t>
  </si>
  <si>
    <t>25400 931265 520705</t>
  </si>
  <si>
    <t/>
  </si>
  <si>
    <t>25420 931182 520815</t>
  </si>
  <si>
    <t>25400 931265 520825</t>
  </si>
  <si>
    <t>25400 931400 2601- 521720</t>
  </si>
  <si>
    <t>25400 931400 2609- 521720</t>
  </si>
  <si>
    <t>25400 931400 4804- 521720</t>
  </si>
  <si>
    <t>25400 931400 4804- 522320</t>
  </si>
  <si>
    <t>25400 931400 0883- 522400</t>
  </si>
  <si>
    <t>25400 931119 2604- 523340</t>
  </si>
  <si>
    <t>25400 931119 6458- 523340</t>
  </si>
  <si>
    <t>25400 931400 2609- 523340</t>
  </si>
  <si>
    <t>25400 931400 3501- 523340</t>
  </si>
  <si>
    <t>25400 931400 4803- 523340</t>
  </si>
  <si>
    <t>25400 931400 4804- 523340</t>
  </si>
  <si>
    <t>25400 931400 8702- 523340</t>
  </si>
  <si>
    <t>25420 931182 523340</t>
  </si>
  <si>
    <t>25540 931116 523340</t>
  </si>
  <si>
    <t>25400 931260 523700</t>
  </si>
  <si>
    <t>25420 931401 523760</t>
  </si>
  <si>
    <t>25400 931240 525060</t>
  </si>
  <si>
    <t>25420 931186 525060</t>
  </si>
  <si>
    <t>25400 931400 3501- 525080</t>
  </si>
  <si>
    <t>25400 931119 527780</t>
  </si>
  <si>
    <t>25401 931111 528120</t>
  </si>
  <si>
    <t>25430 931170 4867- 528920</t>
  </si>
  <si>
    <t>25430 931170 6213- 528920</t>
  </si>
  <si>
    <t>25590 931150 528980</t>
  </si>
  <si>
    <t>25590 931150 529040</t>
  </si>
  <si>
    <t>25400 931400 2601- 529520</t>
  </si>
  <si>
    <t>25400 931400 0876- 535220</t>
  </si>
  <si>
    <t>0876-</t>
  </si>
  <si>
    <t>25430 931170 4867- 536910</t>
  </si>
  <si>
    <t>25400 931119 4867- 537080</t>
  </si>
  <si>
    <t>25400 931119 537080</t>
  </si>
  <si>
    <t>25400 931119 6458- 537080</t>
  </si>
  <si>
    <t>25400 931183 537080</t>
  </si>
  <si>
    <t>25400 931200 537080</t>
  </si>
  <si>
    <t>25400 931245 537080</t>
  </si>
  <si>
    <t>25400 931400 2609- 537080</t>
  </si>
  <si>
    <t>25400 931400 3501- 537080</t>
  </si>
  <si>
    <t>25400 931400 537080</t>
  </si>
  <si>
    <t>25420 931186 537080</t>
  </si>
  <si>
    <t>25430 931170 537080</t>
  </si>
  <si>
    <t>25550 931101 537080</t>
  </si>
  <si>
    <t>25430 931170 4867- 510420</t>
  </si>
  <si>
    <t>25400 931119 0519- 510000</t>
  </si>
  <si>
    <t>25400 931119 2604- 510000</t>
  </si>
  <si>
    <t>25400 931119 4867- 510000</t>
  </si>
  <si>
    <t>25400 931119 510000</t>
  </si>
  <si>
    <t>25400 931119 6458- 510000</t>
  </si>
  <si>
    <t>25400 931183 510000</t>
  </si>
  <si>
    <t>25400 931200 510000</t>
  </si>
  <si>
    <t>25400 931210 510000</t>
  </si>
  <si>
    <t>25400 931220 510000</t>
  </si>
  <si>
    <t>25400 931230 510000</t>
  </si>
  <si>
    <t>25400 931240 510000</t>
  </si>
  <si>
    <t>25400 931245 510000</t>
  </si>
  <si>
    <t>25400 931260 510000</t>
  </si>
  <si>
    <t>25400 931265 510000</t>
  </si>
  <si>
    <t>25400 931400 0883- 510000</t>
  </si>
  <si>
    <t>25400 931400 2609- 510000</t>
  </si>
  <si>
    <t>25400 931400 3501- 510000</t>
  </si>
  <si>
    <t>25400 931400 4803- 510000</t>
  </si>
  <si>
    <t>25400 931400 4804- 510000</t>
  </si>
  <si>
    <t>25400 931400 510000</t>
  </si>
  <si>
    <t>25400 931400 6462- 510000</t>
  </si>
  <si>
    <t>25420 931182 510000</t>
  </si>
  <si>
    <t>25420 931401 510000</t>
  </si>
  <si>
    <t>25430 931170 510000</t>
  </si>
  <si>
    <t>25540 931116 510000</t>
  </si>
  <si>
    <t>25550 931101 510000</t>
  </si>
  <si>
    <t>25590 931150 510000</t>
  </si>
  <si>
    <t>25430 931170 4867- 510620</t>
  </si>
  <si>
    <t>25400 931245 523840</t>
  </si>
  <si>
    <t>25500 931103 528120</t>
  </si>
  <si>
    <t>25400 931400 528960</t>
  </si>
  <si>
    <t>25400 931400 528980</t>
  </si>
  <si>
    <t>25400 931400 0883- 521600</t>
  </si>
  <si>
    <t>Kabian</t>
  </si>
  <si>
    <t>25400 931400 7703- 520800</t>
  </si>
  <si>
    <t>25400 931400 7703- 521600</t>
  </si>
  <si>
    <t>25430 931170 6213- 529520</t>
  </si>
  <si>
    <t>25400 931400 4803- 528020</t>
  </si>
  <si>
    <t>25400 931240 523290</t>
  </si>
  <si>
    <t>25400 931400 523700</t>
  </si>
  <si>
    <t>25400 931400 0883- 523340</t>
  </si>
  <si>
    <t>25400 931119 4867- 527660</t>
  </si>
  <si>
    <t>25430 931170 6213- 529550</t>
  </si>
  <si>
    <t>25400 931119 4867- 523270</t>
  </si>
  <si>
    <t>25430 931170 6213- 510040</t>
  </si>
  <si>
    <t>25430 931170 6213- 515040</t>
  </si>
  <si>
    <t>25430 931170 6213- 513000</t>
  </si>
  <si>
    <t>25400 931400 6462- 525060</t>
  </si>
  <si>
    <t>25430 931170 6213- 520845</t>
  </si>
  <si>
    <t>25430 931170 6213- 513120</t>
  </si>
  <si>
    <t>25540 931116 537090</t>
  </si>
  <si>
    <t>25430 931170 6213- 510620</t>
  </si>
  <si>
    <t>25430 931170 6213- 513140</t>
  </si>
  <si>
    <t>25430 931170 5722- 529520</t>
  </si>
  <si>
    <t>25400 931240 528980</t>
  </si>
  <si>
    <t>25430 931170 6213- 515220</t>
  </si>
  <si>
    <t>25430 931170 6213- 529500</t>
  </si>
  <si>
    <t>25430 931170 6213- 515260</t>
  </si>
  <si>
    <t>25430 931170 6213- 515120</t>
  </si>
  <si>
    <t>25430 931170 6213- 515100</t>
  </si>
  <si>
    <t>25430 931170 6213- 518140</t>
  </si>
  <si>
    <t>Security Guard Services</t>
  </si>
  <si>
    <t>25400 931119 523700</t>
  </si>
  <si>
    <t>25401 931111 740020</t>
  </si>
  <si>
    <t>25400 931235 715070</t>
  </si>
  <si>
    <t>25400 931400 510440</t>
  </si>
  <si>
    <t>25400 931119 0519- 525440</t>
  </si>
  <si>
    <t>25430 931170 4279- 520845</t>
  </si>
  <si>
    <t>25430 931170 4279- 529500</t>
  </si>
  <si>
    <t>25430 931170 5722- 520845</t>
  </si>
  <si>
    <t>25430 931170 4279- 529550</t>
  </si>
  <si>
    <t>25430 931170 4279- 529520</t>
  </si>
  <si>
    <t>25400 931200 528920</t>
  </si>
  <si>
    <t>25430 931170 4867- 510700</t>
  </si>
  <si>
    <t>25400 931200 521700</t>
  </si>
  <si>
    <t>25510 931108 6213- 522310</t>
  </si>
  <si>
    <t>25430 931170 4279- 520320</t>
  </si>
  <si>
    <t>25400 931265 520320</t>
  </si>
  <si>
    <t>25420 931401 520800</t>
  </si>
  <si>
    <t>25400 931400 4804- 510420</t>
  </si>
  <si>
    <t>25420 931182 520020</t>
  </si>
  <si>
    <t>25400 931265 536760</t>
  </si>
  <si>
    <t>25400 931240 518020</t>
  </si>
  <si>
    <t>6244-</t>
  </si>
  <si>
    <t>25400 931119 6458- 521420</t>
  </si>
  <si>
    <t>25430 931170 6213- 537080</t>
  </si>
  <si>
    <t>25400 931119 4867- 537090</t>
  </si>
  <si>
    <t>25400 931400 0883- 537090</t>
  </si>
  <si>
    <t>25400 931400 3501- 537090</t>
  </si>
  <si>
    <t>25400 931400 4803- 537090</t>
  </si>
  <si>
    <t>25400 931400 8702- 537090</t>
  </si>
  <si>
    <t>0878-</t>
  </si>
  <si>
    <t>1732-</t>
  </si>
  <si>
    <t>Habitat &amp; Open Space Mgmt</t>
  </si>
  <si>
    <t>25400 931400 6462- 510200</t>
  </si>
  <si>
    <t>25400 931400 4803- 524840</t>
  </si>
  <si>
    <t>25400 931400 2609- 537090</t>
  </si>
  <si>
    <t>25400 931400 523800</t>
  </si>
  <si>
    <t>Admissions</t>
  </si>
  <si>
    <t>25400 931119 2604- 523290</t>
  </si>
  <si>
    <t>25400 931235 777480</t>
  </si>
  <si>
    <t>33100 931105 542100</t>
  </si>
  <si>
    <t>Regional Parks</t>
  </si>
  <si>
    <t>Community Centers</t>
  </si>
  <si>
    <t>33110 931121 754300</t>
  </si>
  <si>
    <t>33110 931121 540060</t>
  </si>
  <si>
    <t>33110 931121 536780</t>
  </si>
  <si>
    <t>25400 931250 515200</t>
  </si>
  <si>
    <t>25400 931400 8702- 520220</t>
  </si>
  <si>
    <t>25420 931182 510420</t>
  </si>
  <si>
    <t>25540 931116 520220</t>
  </si>
  <si>
    <t>25400 931400 2609- 520220</t>
  </si>
  <si>
    <t>25400 931400 4803- 520220</t>
  </si>
  <si>
    <t>25400 931119 4867- 523290</t>
  </si>
  <si>
    <t>25430 931170 523640</t>
  </si>
  <si>
    <t>25400 931265 529040</t>
  </si>
  <si>
    <t>25400 931400 2601- 523290</t>
  </si>
  <si>
    <t>25400 931400 4804- 523290</t>
  </si>
  <si>
    <t>25430 931170 526960</t>
  </si>
  <si>
    <t>25400 931119 518140</t>
  </si>
  <si>
    <t>25420 931401 529040</t>
  </si>
  <si>
    <t>25420 931182 526960</t>
  </si>
  <si>
    <t>25400 931400 529040</t>
  </si>
  <si>
    <t>25400 931400 528140</t>
  </si>
  <si>
    <t>25400 931400 520220</t>
  </si>
  <si>
    <t>25400 931265 510420</t>
  </si>
  <si>
    <t>25400 931119 2604- 520020</t>
  </si>
  <si>
    <t>25510 931108 6462- 520020</t>
  </si>
  <si>
    <t>REVENUE</t>
  </si>
  <si>
    <t>EXPENDITURES</t>
  </si>
  <si>
    <t>Rev Diff</t>
  </si>
  <si>
    <t>Net Diff</t>
  </si>
  <si>
    <t>Fund Balance Adjustments</t>
  </si>
  <si>
    <t>Operating Fund</t>
  </si>
  <si>
    <t>OPERATING EXPENDITURES</t>
  </si>
  <si>
    <t>Recreation Fund</t>
  </si>
  <si>
    <t>Operational Expenditures</t>
  </si>
  <si>
    <t>25% unassigned fund balance</t>
  </si>
  <si>
    <t>2% Disaster relief</t>
  </si>
  <si>
    <t>Minimum Required Fund Balance</t>
  </si>
  <si>
    <t>25400 FUND BALANCE</t>
  </si>
  <si>
    <t>Over/(Under) Reserved</t>
  </si>
  <si>
    <t>MSHCP Reserve Management</t>
  </si>
  <si>
    <t>% of operational expenditures</t>
  </si>
  <si>
    <t>5% Capital Asset Maintenance Projects</t>
  </si>
  <si>
    <t>1% Energy Conservation Projects</t>
  </si>
  <si>
    <t>10% Future Acquisitions and Land Purchases</t>
  </si>
  <si>
    <t>33100 FUND BALANCE</t>
  </si>
  <si>
    <t>GRAND TOTAL</t>
  </si>
  <si>
    <t>Approp1 diff</t>
  </si>
  <si>
    <t>Approp2 diff</t>
  </si>
  <si>
    <t>Approp3 diff</t>
  </si>
  <si>
    <t>Approp4 diff</t>
  </si>
  <si>
    <t>Approp5 diff</t>
  </si>
  <si>
    <t>*</t>
  </si>
  <si>
    <r>
      <rPr>
        <sz val="11"/>
        <rFont val="Calibri"/>
        <family val="2"/>
        <scheme val="minor"/>
      </rPr>
      <t>*</t>
    </r>
    <r>
      <rPr>
        <sz val="10"/>
        <rFont val="Calibri"/>
        <family val="2"/>
        <scheme val="minor"/>
      </rPr>
      <t xml:space="preserve"> Exp Diff</t>
    </r>
  </si>
  <si>
    <t>25420 931186 525320</t>
  </si>
  <si>
    <t>25400 931400 3501- 527630</t>
  </si>
  <si>
    <t>25430 931170 6213- 520115</t>
  </si>
  <si>
    <t>25400 931400 6462- 523250</t>
  </si>
  <si>
    <t>25400 931400 4804- 537080</t>
  </si>
  <si>
    <t>25400 931240 523680</t>
  </si>
  <si>
    <t>25400 931119 2604- 525520</t>
  </si>
  <si>
    <t>25400 931301 6244- 535220</t>
  </si>
  <si>
    <t>25400 931265 523700</t>
  </si>
  <si>
    <t>25420 931401 526910</t>
  </si>
  <si>
    <t>25400 931200 510420</t>
  </si>
  <si>
    <t>DIF-Funded CIP</t>
  </si>
  <si>
    <t>District-Funded CIP</t>
  </si>
  <si>
    <t>Grant-Funded CIP</t>
  </si>
  <si>
    <t>25400 931400 2601- 523700</t>
  </si>
  <si>
    <t>25430 931170 522400</t>
  </si>
  <si>
    <t>25400 931400 3501- 527140</t>
  </si>
  <si>
    <t>25400 931400 8702- 510200</t>
  </si>
  <si>
    <t>25400 931400 4804- 520800</t>
  </si>
  <si>
    <t>25400 931119 6458- 524840</t>
  </si>
  <si>
    <t>25400 931400 0883- 527140</t>
  </si>
  <si>
    <t>25400 931119 2604- 537090</t>
  </si>
  <si>
    <t>25400 931119 6458- 537090</t>
  </si>
  <si>
    <t>25400 931200 521420</t>
  </si>
  <si>
    <t>25400 931400 6462- 510520</t>
  </si>
  <si>
    <t>25401 931111 529040</t>
  </si>
  <si>
    <t>25420 931186 521720</t>
  </si>
  <si>
    <t>33120 931122 740020</t>
  </si>
  <si>
    <t>BUDGET DEPTID</t>
  </si>
  <si>
    <t>25400 931400 7703- 510040</t>
  </si>
  <si>
    <t>25400 931400 2601- 510420</t>
  </si>
  <si>
    <t>25400 931400 7703- 510620</t>
  </si>
  <si>
    <t>25400 931400 7703- 513000</t>
  </si>
  <si>
    <t>25400 931400 7703- 513120</t>
  </si>
  <si>
    <t>25400 931400 7703- 513140</t>
  </si>
  <si>
    <t>25400 931400 7703- 515040</t>
  </si>
  <si>
    <t>25400 931400 7703- 515100</t>
  </si>
  <si>
    <t>25430 931170 515160</t>
  </si>
  <si>
    <t>25400 931400 7703- 515220</t>
  </si>
  <si>
    <t>25400 931400 7703- 515260</t>
  </si>
  <si>
    <t>25430 931170 518010</t>
  </si>
  <si>
    <t>25400 931400 7703- 518140</t>
  </si>
  <si>
    <t>25400 931119 520230</t>
  </si>
  <si>
    <t>25400 931119 0519- 521700</t>
  </si>
  <si>
    <t>25400 931119 2604- 521700</t>
  </si>
  <si>
    <t>25400 931119 6458- 521700</t>
  </si>
  <si>
    <t>25400 931400 6462- 521700</t>
  </si>
  <si>
    <t>25400 931400 8702- 521700</t>
  </si>
  <si>
    <t>25430 931170 6213- 521700</t>
  </si>
  <si>
    <t>25420 931189 523220</t>
  </si>
  <si>
    <t>25400 931400 8702- 523250</t>
  </si>
  <si>
    <t>25420 931182 523290</t>
  </si>
  <si>
    <t>25420 931186 523290</t>
  </si>
  <si>
    <t>25400 931400 4804- 523700</t>
  </si>
  <si>
    <t>25400 931240 523800</t>
  </si>
  <si>
    <t>25400 931400 0883- 523800</t>
  </si>
  <si>
    <t>25400 931400 2601- 523800</t>
  </si>
  <si>
    <t>25400 931400 3501- 528020</t>
  </si>
  <si>
    <t>25400 931400 528900</t>
  </si>
  <si>
    <t>25400 931400 6462- 529040</t>
  </si>
  <si>
    <t>25430 931170 4867- 529520</t>
  </si>
  <si>
    <t>25420 931186 537090</t>
  </si>
  <si>
    <t>Park Acq &amp; Dev, Grants</t>
  </si>
  <si>
    <t>Park Acq &amp; Dev, District</t>
  </si>
  <si>
    <t>25420 931189 537080</t>
  </si>
  <si>
    <t>Park Acq &amp; Dev, DIF</t>
  </si>
  <si>
    <t>25400 931200 536910</t>
  </si>
  <si>
    <t>25400 931210 524840</t>
  </si>
  <si>
    <t>25400 931400 7703- 522340</t>
  </si>
  <si>
    <t>25400 931400 4804- 520220</t>
  </si>
  <si>
    <t>25400 931119 520115</t>
  </si>
  <si>
    <t>25400 931260 510620</t>
  </si>
  <si>
    <t>25400 931400 2601- 537080</t>
  </si>
  <si>
    <t>25400 931119 2604- 523680</t>
  </si>
  <si>
    <t>25400 931119 2604- 529520</t>
  </si>
  <si>
    <t>25400 931119 523100</t>
  </si>
  <si>
    <t>25400 931265 515220</t>
  </si>
  <si>
    <t>25420 931186 520330</t>
  </si>
  <si>
    <t>25510 931108 510040</t>
  </si>
  <si>
    <t>25430 931170 6213- 523220</t>
  </si>
  <si>
    <t>25510 931108 515040</t>
  </si>
  <si>
    <t>25510 931108 513000</t>
  </si>
  <si>
    <t>25510 931108 513120</t>
  </si>
  <si>
    <t>25400 931119 527840</t>
  </si>
  <si>
    <t>25510 931108 513140</t>
  </si>
  <si>
    <t>25510 931108 515220</t>
  </si>
  <si>
    <t>25510 931108 510620</t>
  </si>
  <si>
    <t>25400 931265 518140</t>
  </si>
  <si>
    <t>25510 931108 515260</t>
  </si>
  <si>
    <t>25510 931108 515100</t>
  </si>
  <si>
    <t>25510 931108 518140</t>
  </si>
  <si>
    <t>Budgeted Expenditures:</t>
  </si>
  <si>
    <t>CONTRACTS</t>
  </si>
  <si>
    <t>CIP</t>
  </si>
  <si>
    <t>25400 931250 513150</t>
  </si>
  <si>
    <t>33120 931800 537020</t>
  </si>
  <si>
    <t>33120 931800 536780</t>
  </si>
  <si>
    <t>33120 931800 542120</t>
  </si>
  <si>
    <t>25400 931400 2609- 522390</t>
  </si>
  <si>
    <t>25400 931400 2601- 529550</t>
  </si>
  <si>
    <t>25400 931400 7703- 515120</t>
  </si>
  <si>
    <t>Lakeland Village</t>
  </si>
  <si>
    <t>CSA Parks &amp; Recreation</t>
  </si>
  <si>
    <t>CORE PROGRAMS SUBTOTAL</t>
  </si>
  <si>
    <t>CONTRACTS &amp; CIP SUBTOTAL</t>
  </si>
  <si>
    <t>Overall Grand Total</t>
  </si>
  <si>
    <t>25430 931170 6213- 522400</t>
  </si>
  <si>
    <t>25400 931200 523700</t>
  </si>
  <si>
    <t>25400 931400 6462- 529510</t>
  </si>
  <si>
    <t>33100 931105 542120</t>
  </si>
  <si>
    <t>25510 931108 4867- 520020</t>
  </si>
  <si>
    <t>25430 931170 521720</t>
  </si>
  <si>
    <t>25400 931119 2604- 523620</t>
  </si>
  <si>
    <t>25400 931119 2604- 520705</t>
  </si>
  <si>
    <t>25400 931119 0519- 523290</t>
  </si>
  <si>
    <t>Supplemental Contribution</t>
  </si>
  <si>
    <t>33120 931800 740020</t>
  </si>
  <si>
    <t>CHANGES</t>
  </si>
  <si>
    <t>Less One-time Exp:</t>
  </si>
  <si>
    <t>25400 931255 525840</t>
  </si>
  <si>
    <r>
      <rPr>
        <b/>
        <sz val="14"/>
        <color theme="6" tint="-0.249977111117893"/>
        <rFont val="Arial"/>
        <family val="2"/>
      </rPr>
      <t>CIP RESERVE</t>
    </r>
    <r>
      <rPr>
        <b/>
        <sz val="12"/>
        <rFont val="Arial"/>
        <family val="2"/>
      </rPr>
      <t xml:space="preserve"> </t>
    </r>
    <r>
      <rPr>
        <b/>
        <sz val="9"/>
        <rFont val="Arial"/>
        <family val="2"/>
      </rPr>
      <t>~</t>
    </r>
    <r>
      <rPr>
        <i/>
        <sz val="9"/>
        <rFont val="Arial"/>
        <family val="2"/>
      </rPr>
      <t xml:space="preserve"> Target @ 16%</t>
    </r>
  </si>
  <si>
    <t>CORE PROGRAMS</t>
  </si>
  <si>
    <t>25400 931183 523250</t>
  </si>
  <si>
    <t>25400 931250 518120</t>
  </si>
  <si>
    <t>25400 931300 524840</t>
  </si>
  <si>
    <t>25400 931400 0883- 521700</t>
  </si>
  <si>
    <t>25400 931400 2601- 520845</t>
  </si>
  <si>
    <t>25400 931400 8702- 527630</t>
  </si>
  <si>
    <t>25430 931170 518020</t>
  </si>
  <si>
    <t>33120 931800 540060</t>
  </si>
  <si>
    <t>25400 931230 520220</t>
  </si>
  <si>
    <t>25510 931108 0314- 522310</t>
  </si>
  <si>
    <t>25400 931210 537080</t>
  </si>
  <si>
    <t>25400 931300 526960</t>
  </si>
  <si>
    <t>25540 931116 537080</t>
  </si>
  <si>
    <t>25400 931300 510420</t>
  </si>
  <si>
    <t>25400 931400 4804- 526960</t>
  </si>
  <si>
    <t>25400 931260 515120</t>
  </si>
  <si>
    <t>25400 931119 0314- 537090</t>
  </si>
  <si>
    <t xml:space="preserve">         </t>
  </si>
  <si>
    <t>25400 931119 2604- 781080</t>
  </si>
  <si>
    <t>25400 931400 6462- 778150</t>
  </si>
  <si>
    <t>33120 931800 790600</t>
  </si>
  <si>
    <t>Budgeted EXPENDITURES</t>
  </si>
  <si>
    <t>25400 931240 523340</t>
  </si>
  <si>
    <t>25420 931401 521440</t>
  </si>
  <si>
    <t>25400 931119 0314- 521420</t>
  </si>
  <si>
    <t>25400 931255 523820</t>
  </si>
  <si>
    <t>25400 931119 2604- 528020</t>
  </si>
  <si>
    <t>Fiscal Year 2017-18 Budget</t>
  </si>
  <si>
    <t>25400 931119 0314- 528920</t>
  </si>
  <si>
    <t>Requested  Expenditures:</t>
  </si>
  <si>
    <t>FY16-17 ~ ACTUALS COMPARATIVE</t>
  </si>
  <si>
    <t>25550 931101 518140</t>
  </si>
  <si>
    <t>25400 931400 2609- 521600</t>
  </si>
  <si>
    <t>25420 931401 525320</t>
  </si>
  <si>
    <t>25400 931240 528960</t>
  </si>
  <si>
    <t>25430 931170 528960</t>
  </si>
  <si>
    <t>25430 931170 4867- 529500</t>
  </si>
  <si>
    <t>25400 931230 536760</t>
  </si>
  <si>
    <t>25400 931119 6213- 537080</t>
  </si>
  <si>
    <t>25400 931300 537090</t>
  </si>
  <si>
    <t>25400 931183 741080</t>
  </si>
  <si>
    <t>25400 931183 4803- 776760</t>
  </si>
  <si>
    <t>25400 931183 8702- 741080</t>
  </si>
  <si>
    <t>25400 931235 525840</t>
  </si>
  <si>
    <t>25400 931245 6464- 520320</t>
  </si>
  <si>
    <t>25400 931245 6464- 521700</t>
  </si>
  <si>
    <t>25400 931245 6464- 529500</t>
  </si>
  <si>
    <t>25510 931108 537090</t>
  </si>
  <si>
    <t>25550 931101 537090</t>
  </si>
  <si>
    <t>25400 931183 2609- 741080</t>
  </si>
  <si>
    <t>25400 931250 777490</t>
  </si>
  <si>
    <t>25400 931400 6462- 776760</t>
  </si>
  <si>
    <t>25420 931180 781120</t>
  </si>
  <si>
    <t>Reimb Of Cost-Benefits</t>
  </si>
  <si>
    <t>Actual  Expenditures:</t>
  </si>
  <si>
    <t>Actual Expenditures:</t>
  </si>
  <si>
    <t>25400 931183 6462- 741080</t>
  </si>
  <si>
    <t>25400 931119 6458- 510200</t>
  </si>
  <si>
    <t>25400 931119 6458- 528920</t>
  </si>
  <si>
    <t>25400 931183 515120</t>
  </si>
  <si>
    <t>25400 931245 6464- 525320</t>
  </si>
  <si>
    <t>25400 931400 2601- 520230</t>
  </si>
  <si>
    <t>25540 931116 521720</t>
  </si>
  <si>
    <t>25400 931245 777520</t>
  </si>
  <si>
    <t>25400 931400 8702- 510520</t>
  </si>
  <si>
    <t>25540 931116 510440</t>
  </si>
  <si>
    <t>Business Services</t>
  </si>
  <si>
    <t>Off-Highway Vehicle Mgmt</t>
  </si>
  <si>
    <t>25400 931119 525060</t>
  </si>
  <si>
    <t>25400 931119 2604- 521720</t>
  </si>
  <si>
    <t>25400 931119 6458- 523270</t>
  </si>
  <si>
    <t>25400 931119 6458- 526530</t>
  </si>
  <si>
    <t>25540 931116 522390</t>
  </si>
  <si>
    <t>25400 931220 520230</t>
  </si>
  <si>
    <t>25400 931119 4867- 521760</t>
  </si>
  <si>
    <t>Guest Services</t>
  </si>
  <si>
    <t>Facilities Maintenance</t>
  </si>
  <si>
    <t>Park Residence Maintenance</t>
  </si>
  <si>
    <t>Trails Maintenance</t>
  </si>
  <si>
    <t>3% leave liability</t>
  </si>
  <si>
    <t>Fleet Management</t>
  </si>
  <si>
    <t>25400 931270 521500</t>
  </si>
  <si>
    <t>25400 931270 528920</t>
  </si>
  <si>
    <t>Rental Vehicles</t>
  </si>
  <si>
    <t>ENDING FUND BALANCE</t>
  </si>
  <si>
    <t>25510 931108 2601- 522310</t>
  </si>
  <si>
    <t>25510 931108 2609- 522310</t>
  </si>
  <si>
    <t>25510 931108 7703- 522310</t>
  </si>
  <si>
    <t>25400 931300 529520</t>
  </si>
  <si>
    <t>Rent-Lease Equipment</t>
  </si>
  <si>
    <r>
      <rPr>
        <b/>
        <sz val="14"/>
        <color theme="6" tint="-0.249977111117893"/>
        <rFont val="Arial"/>
        <family val="2"/>
      </rPr>
      <t>GENERAL RESERVE</t>
    </r>
    <r>
      <rPr>
        <b/>
        <sz val="12"/>
        <rFont val="Arial"/>
        <family val="2"/>
      </rPr>
      <t xml:space="preserve"> </t>
    </r>
    <r>
      <rPr>
        <b/>
        <sz val="9"/>
        <rFont val="Arial"/>
        <family val="2"/>
      </rPr>
      <t xml:space="preserve">~ </t>
    </r>
    <r>
      <rPr>
        <i/>
        <sz val="9"/>
        <rFont val="Arial"/>
        <family val="2"/>
      </rPr>
      <t>Target @ 30%</t>
    </r>
  </si>
  <si>
    <t>Salaries and Employee Benefits</t>
  </si>
  <si>
    <t>County Radio 700 MHz System</t>
  </si>
  <si>
    <t xml:space="preserve">Maint-Parts   </t>
  </si>
  <si>
    <t>Late Interest Charge</t>
  </si>
  <si>
    <t xml:space="preserve">Parking Validation </t>
  </si>
  <si>
    <t>25400 931235 551000</t>
  </si>
  <si>
    <t>25420 931180 790500</t>
  </si>
  <si>
    <t>Actual EXPENDITURES</t>
  </si>
  <si>
    <t>TOTAL ACTUAL</t>
  </si>
  <si>
    <t>Trails</t>
  </si>
  <si>
    <t>25430 931170 510320</t>
  </si>
  <si>
    <t>25540 931116 510320</t>
  </si>
  <si>
    <t>25400 931119 510440</t>
  </si>
  <si>
    <t>25400 931210 510440</t>
  </si>
  <si>
    <t>25400 931230 510440</t>
  </si>
  <si>
    <t>25400 931183 510620</t>
  </si>
  <si>
    <t>25550 931101 510620</t>
  </si>
  <si>
    <t>25540 931116 513020</t>
  </si>
  <si>
    <t>25400 931210 515160</t>
  </si>
  <si>
    <t>25400 931230 515220</t>
  </si>
  <si>
    <t>25550 931101 515220</t>
  </si>
  <si>
    <t>25400 931210 518010</t>
  </si>
  <si>
    <t>25400 931210 518020</t>
  </si>
  <si>
    <t>25400 931230 518140</t>
  </si>
  <si>
    <t>Other Post Employment Benefits</t>
  </si>
  <si>
    <t>25400 931220 518180</t>
  </si>
  <si>
    <t>25430 931170 520010</t>
  </si>
  <si>
    <t>25400 931200 520105</t>
  </si>
  <si>
    <t>25400 931400 6462- 520105</t>
  </si>
  <si>
    <t>25400 931230 520115</t>
  </si>
  <si>
    <t>25400 931300 520115</t>
  </si>
  <si>
    <t>25400 931400 7703- 520115</t>
  </si>
  <si>
    <t>25400 931235 520705</t>
  </si>
  <si>
    <t>25430 931170 4867- 520230</t>
  </si>
  <si>
    <t>25510 931108 520230</t>
  </si>
  <si>
    <t>25400 931235 523640</t>
  </si>
  <si>
    <t>25400 931400 6462- 520705</t>
  </si>
  <si>
    <t>25420 931189 520705</t>
  </si>
  <si>
    <t>25400 931220 520800</t>
  </si>
  <si>
    <t>25400 931119 2604- 522320</t>
  </si>
  <si>
    <t>25400 931400 6462- 522350</t>
  </si>
  <si>
    <t>25400 931400 4804- 522400</t>
  </si>
  <si>
    <t>Maint-Tenant Improvement</t>
  </si>
  <si>
    <t>25400 931240 529000</t>
  </si>
  <si>
    <t>25590 931150 523100</t>
  </si>
  <si>
    <t>25400 931400 0883- 523250</t>
  </si>
  <si>
    <t>25400 931400 3501- 523250</t>
  </si>
  <si>
    <t>25400 931270 0314- 528920</t>
  </si>
  <si>
    <t>25400 931270 0883- 528920</t>
  </si>
  <si>
    <t>25400 931270 2609- 528920</t>
  </si>
  <si>
    <t>25400 931270 3501- 528920</t>
  </si>
  <si>
    <t>25400 931270 4803- 528920</t>
  </si>
  <si>
    <t>25400 931270 4867- 528920</t>
  </si>
  <si>
    <t>25400 931270 6213- 528920</t>
  </si>
  <si>
    <t>25400 931270 6461- 528920</t>
  </si>
  <si>
    <t>6461-</t>
  </si>
  <si>
    <t>25400 931270 6462- 528920</t>
  </si>
  <si>
    <t>25400 931270 8702- 528920</t>
  </si>
  <si>
    <t>25400 931270 8703- 528920</t>
  </si>
  <si>
    <t>8703-</t>
  </si>
  <si>
    <t>25401 931111 523700</t>
  </si>
  <si>
    <t>25400 931400 4803- 523760</t>
  </si>
  <si>
    <t>25400 931400 2609- 523800</t>
  </si>
  <si>
    <t>25400 931183 520015</t>
  </si>
  <si>
    <t>33100 931105 524660</t>
  </si>
  <si>
    <t>25400 931119 4867- 524840</t>
  </si>
  <si>
    <t>25400 931220 524840</t>
  </si>
  <si>
    <t>25400 931300 525060</t>
  </si>
  <si>
    <t>25400 931400 525080</t>
  </si>
  <si>
    <t>25430 931170 525080</t>
  </si>
  <si>
    <t>25540 931116 525080</t>
  </si>
  <si>
    <t>25400 931250 523680</t>
  </si>
  <si>
    <t>25400 931301 526420</t>
  </si>
  <si>
    <t>25420 931186 526530</t>
  </si>
  <si>
    <t>25400 931255 523620</t>
  </si>
  <si>
    <t>25400 931260 520115</t>
  </si>
  <si>
    <t>25400 931300 527680</t>
  </si>
  <si>
    <t>25400 931400 4804- 527680</t>
  </si>
  <si>
    <t>25400 931400 7703- 527680</t>
  </si>
  <si>
    <t>25400 931119 0314- 527720</t>
  </si>
  <si>
    <t>25400 931400 4804- 527720</t>
  </si>
  <si>
    <t>25420 931401 527840</t>
  </si>
  <si>
    <t>25400 931300 6213- 528920</t>
  </si>
  <si>
    <t>25590 931150 529000</t>
  </si>
  <si>
    <t>25400 931400 4804- 529040</t>
  </si>
  <si>
    <t>25400 931300 3852- 529520</t>
  </si>
  <si>
    <t>25510 931108 0314- 529520</t>
  </si>
  <si>
    <t>25430 931170 529550</t>
  </si>
  <si>
    <t>33120 931800 3501- 536780</t>
  </si>
  <si>
    <t>25400 931220 537020</t>
  </si>
  <si>
    <t>25400 931230 537080</t>
  </si>
  <si>
    <t>25400 931119 0519- 537090</t>
  </si>
  <si>
    <t>25400 931245 537090</t>
  </si>
  <si>
    <t>25400 931265 537090</t>
  </si>
  <si>
    <t>25400 931400 4804- 537090</t>
  </si>
  <si>
    <t>33100 931105 6458- 542060</t>
  </si>
  <si>
    <t>33120 931800 542060</t>
  </si>
  <si>
    <t>25400 931119 0519- 741020</t>
  </si>
  <si>
    <t>25400 931400 4803- 741020</t>
  </si>
  <si>
    <t>25400 931400 2609- 741020</t>
  </si>
  <si>
    <t>25400 931119 2604- 741020</t>
  </si>
  <si>
    <t>25400 931400 3501- 741020</t>
  </si>
  <si>
    <t>25400 931400 8702- 741020</t>
  </si>
  <si>
    <t>25400 931400 0883- 741020</t>
  </si>
  <si>
    <t>25400 931400 741020</t>
  </si>
  <si>
    <t>25400 931400 6462- 741020</t>
  </si>
  <si>
    <t>Cash Over-Short</t>
  </si>
  <si>
    <t>Camping</t>
  </si>
  <si>
    <t>25400 931400 4803- 776700</t>
  </si>
  <si>
    <t>25400 931400 2609- 776700</t>
  </si>
  <si>
    <t>25400 931400 3501- 776700</t>
  </si>
  <si>
    <t>25400 931400 8702- 776700</t>
  </si>
  <si>
    <t>25400 931400 2601- 776700</t>
  </si>
  <si>
    <t>25400 931400 0883- 776700</t>
  </si>
  <si>
    <t>25400 931400 4804- 776700</t>
  </si>
  <si>
    <t>25400 931400 6462- 776700</t>
  </si>
  <si>
    <t>Day Use</t>
  </si>
  <si>
    <t>25400 931400 4803- 776710</t>
  </si>
  <si>
    <t>25400 931400 3501- 776710</t>
  </si>
  <si>
    <t>25400 931400 8702- 776710</t>
  </si>
  <si>
    <t>25400 931400 0883- 776710</t>
  </si>
  <si>
    <t>25400 931400 6462- 776710</t>
  </si>
  <si>
    <t>Regional Parks General Admin</t>
  </si>
  <si>
    <t>Other Taxable Sales</t>
  </si>
  <si>
    <t>25400 931400 4803- 780160</t>
  </si>
  <si>
    <t>25510 931108 0519- 777610</t>
  </si>
  <si>
    <t>25400 931400 2609- 780160</t>
  </si>
  <si>
    <t>25400 931400 3501- 777660</t>
  </si>
  <si>
    <t>25400 931400 3501- 780160</t>
  </si>
  <si>
    <t>25400 931400 0883- 777660</t>
  </si>
  <si>
    <t>25400 931400 6462- 781220</t>
  </si>
  <si>
    <t>25420 931182 781220</t>
  </si>
  <si>
    <t>25400 931119 2604- 780160</t>
  </si>
  <si>
    <t>25400 931119 6458- 781480</t>
  </si>
  <si>
    <t>25400 931400 3501- 781080</t>
  </si>
  <si>
    <t>25420 931182 780160</t>
  </si>
  <si>
    <t>25400 931400 6462- 781080</t>
  </si>
  <si>
    <t>25420 931182 781080</t>
  </si>
  <si>
    <t>25400 931400 8702- 781080</t>
  </si>
  <si>
    <t>25400 931119 0519- 780160</t>
  </si>
  <si>
    <t>25400 931119 4867- 777660</t>
  </si>
  <si>
    <t>25400 931400 0883- 781080</t>
  </si>
  <si>
    <t>25400 931119 0519- 781480</t>
  </si>
  <si>
    <t>25400 931400 2609- 776710</t>
  </si>
  <si>
    <t>25400 931400 8702- 776720</t>
  </si>
  <si>
    <t>25400 931400 3501- 776720</t>
  </si>
  <si>
    <t>25400 931400 8702- 781360</t>
  </si>
  <si>
    <t>25420 931182 774810</t>
  </si>
  <si>
    <t>25400 931400 6462- 776720</t>
  </si>
  <si>
    <t>25400 931119 4867- 741020</t>
  </si>
  <si>
    <t>Fishing</t>
  </si>
  <si>
    <t>Video Production</t>
  </si>
  <si>
    <t>25400 931400 2609- 510200</t>
  </si>
  <si>
    <t>25430 931170 523220</t>
  </si>
  <si>
    <t>25540 931116 8703- 523290</t>
  </si>
  <si>
    <t>25400 931245 520230</t>
  </si>
  <si>
    <t>25540 931116 528260</t>
  </si>
  <si>
    <t>25420 931189 781560</t>
  </si>
  <si>
    <t>25400 931119 6458- 781560</t>
  </si>
  <si>
    <t>Payroll</t>
  </si>
  <si>
    <t>25400 931119 4867- 776710</t>
  </si>
  <si>
    <t>25430 931170 6213- 741020</t>
  </si>
  <si>
    <t>25400 931400 4803- 781360</t>
  </si>
  <si>
    <t>25400 931119 4867- 781480</t>
  </si>
  <si>
    <t>25400 931119 6458- 741000</t>
  </si>
  <si>
    <t>25400 931119 2604- 781480</t>
  </si>
  <si>
    <t>25400 931400 2609- 781360</t>
  </si>
  <si>
    <t>25400 931119 2604- 776710</t>
  </si>
  <si>
    <t>25400 931119 4867- 780160</t>
  </si>
  <si>
    <t>25400 931400 2609- 781080</t>
  </si>
  <si>
    <t>25400 931119 4867- 781080</t>
  </si>
  <si>
    <t>33100 931105 536780</t>
  </si>
  <si>
    <t>25400 931235 523820</t>
  </si>
  <si>
    <t>25400 931240 528140</t>
  </si>
  <si>
    <t>25400 931400 2601- 527840</t>
  </si>
  <si>
    <t>25400 931119 4867- 527840</t>
  </si>
  <si>
    <t>25400 931400 523820</t>
  </si>
  <si>
    <t>25400 931400 6462- 526950</t>
  </si>
  <si>
    <t>25400 931235 510420</t>
  </si>
  <si>
    <t>25400 931265 527720</t>
  </si>
  <si>
    <t>25400 931300 521420</t>
  </si>
  <si>
    <t>25400 931119 6458- 523290</t>
  </si>
  <si>
    <t>25400 931210 524660</t>
  </si>
  <si>
    <t>25400 931210 777520</t>
  </si>
  <si>
    <t>25400 931400 0883- 741000</t>
  </si>
  <si>
    <t>25400 931119 0519- 774810</t>
  </si>
  <si>
    <t>25430 931170 4279- 741020</t>
  </si>
  <si>
    <t>25400 931183 6462- 778150</t>
  </si>
  <si>
    <t>25400 931119 0519- 781120</t>
  </si>
  <si>
    <t>25400 931119 0519- 776710</t>
  </si>
  <si>
    <t>25400 931119 4867- 781220</t>
  </si>
  <si>
    <t>25400 931400 0883- 781360</t>
  </si>
  <si>
    <t>25400 931400 3501- 781360</t>
  </si>
  <si>
    <t>25400 931400 4803- 781080</t>
  </si>
  <si>
    <t>25400 931210 523220</t>
  </si>
  <si>
    <t>25400 931240 537090</t>
  </si>
  <si>
    <t>25400 931183 537090</t>
  </si>
  <si>
    <t>25400 931210 537090</t>
  </si>
  <si>
    <t>25420 931401 537090</t>
  </si>
  <si>
    <t>25400 931400 537090</t>
  </si>
  <si>
    <t>25400 931260 537090</t>
  </si>
  <si>
    <t>25400 931200 537090</t>
  </si>
  <si>
    <t>25400 931220 537090</t>
  </si>
  <si>
    <t>25400 931119 537090</t>
  </si>
  <si>
    <t>25420 931189 537090</t>
  </si>
  <si>
    <t>25400 931230 537090</t>
  </si>
  <si>
    <t>25400 931400 6462- 520825</t>
  </si>
  <si>
    <t>25400 931119 523620</t>
  </si>
  <si>
    <t>25400 931119 4867- 523620</t>
  </si>
  <si>
    <t>25420 931182 520115</t>
  </si>
  <si>
    <t>25420 931180 523270</t>
  </si>
  <si>
    <t>25400 931119 4867- 520230</t>
  </si>
  <si>
    <t>25400 931119 6458- 741020</t>
  </si>
  <si>
    <t>25400 931119 6458- 781220</t>
  </si>
  <si>
    <t>25400 931119 6458- 741320</t>
  </si>
  <si>
    <t>25400 931400 3501- 741080</t>
  </si>
  <si>
    <t>25400 931400 3501- 741320</t>
  </si>
  <si>
    <t>25400 931400 6462- 522390</t>
  </si>
  <si>
    <t>25400 931270 526910</t>
  </si>
  <si>
    <t>33100 931105 537080</t>
  </si>
  <si>
    <t>25400 931183 523640</t>
  </si>
  <si>
    <t>25400 931400 2609- 525060</t>
  </si>
  <si>
    <t>25400 931220 523680</t>
  </si>
  <si>
    <t>25400 931301 521640</t>
  </si>
  <si>
    <t>25400 931400 3501- 528960</t>
  </si>
  <si>
    <t>25510 931108 527720</t>
  </si>
  <si>
    <t>25400 931235 528980</t>
  </si>
  <si>
    <t>25510 931108 0314- 522320</t>
  </si>
  <si>
    <t>25400 931220 528920</t>
  </si>
  <si>
    <t>25420 931189 510520</t>
  </si>
  <si>
    <t>25400 931400 2609- 527840</t>
  </si>
  <si>
    <t>25400 931400 2601- 526940</t>
  </si>
  <si>
    <t>Park District Fiduciary Trust</t>
  </si>
  <si>
    <t>TRUSTS</t>
  </si>
  <si>
    <r>
      <rPr>
        <b/>
        <sz val="14"/>
        <color theme="6" tint="-0.249977111117893"/>
        <rFont val="Arial"/>
        <family val="2"/>
      </rPr>
      <t>TOTAL RESERVES</t>
    </r>
    <r>
      <rPr>
        <b/>
        <sz val="9"/>
        <rFont val="Arial"/>
        <family val="2"/>
      </rPr>
      <t xml:space="preserve"> ~ </t>
    </r>
    <r>
      <rPr>
        <i/>
        <sz val="9"/>
        <rFont val="Arial"/>
        <family val="2"/>
      </rPr>
      <t>Target @ 46%</t>
    </r>
  </si>
  <si>
    <t>Sales and Use Tax</t>
  </si>
  <si>
    <t>25430 931170 6213- 524840</t>
  </si>
  <si>
    <t>25430 931170 6213- 523700</t>
  </si>
  <si>
    <t>25400 931265 523820</t>
  </si>
  <si>
    <t>25400 931400 0883- 523640</t>
  </si>
  <si>
    <t>25420 931189 510420</t>
  </si>
  <si>
    <t>25400 931260 523680</t>
  </si>
  <si>
    <t>25400 931119 2604- 523260</t>
  </si>
  <si>
    <t>25430 931170 6213- 522310</t>
  </si>
  <si>
    <t>25400 931235 523680</t>
  </si>
  <si>
    <t>25400 931183 521380</t>
  </si>
  <si>
    <t>25400 931119 6213- 510000</t>
  </si>
  <si>
    <t>25400 931119 6213- 510040</t>
  </si>
  <si>
    <t>25400 931119 6213- 510420</t>
  </si>
  <si>
    <t>25400 931119 6213- 513000</t>
  </si>
  <si>
    <t>25400 931119 6213- 513120</t>
  </si>
  <si>
    <t>25400 931119 6213- 513140</t>
  </si>
  <si>
    <t>25400 931119 6213- 515040</t>
  </si>
  <si>
    <t>25400 931119 6213- 515100</t>
  </si>
  <si>
    <t>25400 931119 6213- 515220</t>
  </si>
  <si>
    <t>25400 931119 6213- 515260</t>
  </si>
  <si>
    <t>25400 931119 6213- 518140</t>
  </si>
  <si>
    <t>25400 931119 6213- 520020</t>
  </si>
  <si>
    <t>25400 931119 6213- 520115</t>
  </si>
  <si>
    <t>25400 931119 6213- 520320</t>
  </si>
  <si>
    <t>25400 931119 6213- 520705</t>
  </si>
  <si>
    <t>25400 931119 6213- 520710</t>
  </si>
  <si>
    <t>25400 931119 6213- 520800</t>
  </si>
  <si>
    <t>25400 931119 6213- 521700</t>
  </si>
  <si>
    <t>25400 931119 6213- 521720</t>
  </si>
  <si>
    <t>25400 931119 6213- 522310</t>
  </si>
  <si>
    <t>25400 931119 6213- 522320</t>
  </si>
  <si>
    <t>25400 931119 6213- 523220</t>
  </si>
  <si>
    <t>25400 931119 6213- 523270</t>
  </si>
  <si>
    <t>25400 931119 6213- 523290</t>
  </si>
  <si>
    <t>25400 931119 6213- 523620</t>
  </si>
  <si>
    <t>25400 931119 6213- 523680</t>
  </si>
  <si>
    <t>25400 931119 6213- 523700</t>
  </si>
  <si>
    <t>25400 931119 6213- 523760</t>
  </si>
  <si>
    <t>25400 931119 6213- 523800</t>
  </si>
  <si>
    <t>25400 931119 6213- 524840</t>
  </si>
  <si>
    <t>25400 931119 6213- 525520</t>
  </si>
  <si>
    <t>25400 931119 6213- 526940</t>
  </si>
  <si>
    <t>25400 931119 6213- 526960</t>
  </si>
  <si>
    <t>25400 931119 6213- 527660</t>
  </si>
  <si>
    <t>25400 931119 6213- 527680</t>
  </si>
  <si>
    <t>25400 931119 6213- 527720</t>
  </si>
  <si>
    <t>25400 931119 6213- 527780</t>
  </si>
  <si>
    <t>25400 931119 6213- 527840</t>
  </si>
  <si>
    <t>25400 931119 6213- 529040</t>
  </si>
  <si>
    <t>25400 931119 6213- 529500</t>
  </si>
  <si>
    <t>25400 931119 6213- 529510</t>
  </si>
  <si>
    <t>25400 931119 6213- 529520</t>
  </si>
  <si>
    <t>25400 931119 6213- 529550</t>
  </si>
  <si>
    <t>25400 931119 6213- 537090</t>
  </si>
  <si>
    <t>25400 931119 6213- 741020</t>
  </si>
  <si>
    <t>25400 931119 6213- 751680</t>
  </si>
  <si>
    <t>25400 931119 6213- 781480</t>
  </si>
  <si>
    <t>25510 931108 3501- 522310</t>
  </si>
  <si>
    <t>25400 931300 520010</t>
  </si>
  <si>
    <t>25420 931186 520015</t>
  </si>
  <si>
    <t>25420 931189 520115</t>
  </si>
  <si>
    <t>25420 931180 520230</t>
  </si>
  <si>
    <t>25400 931400 4803- 527280</t>
  </si>
  <si>
    <t>25400 931400 2609- 529040</t>
  </si>
  <si>
    <t>25400 931400 3501- 523270</t>
  </si>
  <si>
    <t>25400 931400 2601- 527680</t>
  </si>
  <si>
    <t>25400 931400 6462- 520220</t>
  </si>
  <si>
    <t>25590 931150 551000</t>
  </si>
  <si>
    <t>25400 931235 790500</t>
  </si>
  <si>
    <t>25400 931205 520015</t>
  </si>
  <si>
    <t>25400 931205 520020</t>
  </si>
  <si>
    <t>25400 931205 520320</t>
  </si>
  <si>
    <t>25400 931205 520820</t>
  </si>
  <si>
    <t>25400 931205 520845</t>
  </si>
  <si>
    <t>25400 931205 521600</t>
  </si>
  <si>
    <t>25400 931205 521700</t>
  </si>
  <si>
    <t>25400 931205 521720</t>
  </si>
  <si>
    <t>25400 931205 521740</t>
  </si>
  <si>
    <t>25400 931205 522310</t>
  </si>
  <si>
    <t>25400 931205 522320</t>
  </si>
  <si>
    <t>25400 931205 525320</t>
  </si>
  <si>
    <t>25400 931205 526940</t>
  </si>
  <si>
    <t>25400 931205 527720</t>
  </si>
  <si>
    <t>25400 931205 529500</t>
  </si>
  <si>
    <t>25400 931205 529510</t>
  </si>
  <si>
    <t>25400 931205 529520</t>
  </si>
  <si>
    <t>25400 931205 529550</t>
  </si>
  <si>
    <t>ANNUAL REPORT CATEGORY</t>
  </si>
  <si>
    <t>Other Financing Sources</t>
  </si>
  <si>
    <t>Regional Parks &amp; Trails Fees</t>
  </si>
  <si>
    <t>Rents, Leases, Concessions</t>
  </si>
  <si>
    <t>Property Tax</t>
  </si>
  <si>
    <t>Historical &amp; Interpretive</t>
  </si>
  <si>
    <t>Non-Revenue Transfer</t>
  </si>
  <si>
    <t>Recreation &amp; Tourism Fees</t>
  </si>
  <si>
    <t>CIP Funding</t>
  </si>
  <si>
    <t>25400 931235 528140</t>
  </si>
  <si>
    <t>25400 931245 537260</t>
  </si>
  <si>
    <t>25400 931301 510000</t>
  </si>
  <si>
    <t>25400 931400 6462- 526910</t>
  </si>
  <si>
    <t>Type</t>
  </si>
  <si>
    <t>Maintenance</t>
  </si>
  <si>
    <t>Uniforms &amp; Gear</t>
  </si>
  <si>
    <t>Internal Service Costs</t>
  </si>
  <si>
    <t>Vehicles</t>
  </si>
  <si>
    <t>Sales &amp; Events</t>
  </si>
  <si>
    <t>Office</t>
  </si>
  <si>
    <t>Other</t>
  </si>
  <si>
    <t>Changes</t>
  </si>
  <si>
    <t>25400 931400 8702- 526910</t>
  </si>
  <si>
    <t>Maint-Indoor Lighting</t>
  </si>
  <si>
    <t>Contracts</t>
  </si>
  <si>
    <t>Equipment-Other</t>
  </si>
  <si>
    <t>CJ</t>
  </si>
  <si>
    <t>1503-</t>
  </si>
  <si>
    <t>25400 931119 0519- 515120</t>
  </si>
  <si>
    <t>25400 931119 0519- 521420</t>
  </si>
  <si>
    <t>25400 931119 0519- 528920</t>
  </si>
  <si>
    <t>25400 931119 2604- 526910</t>
  </si>
  <si>
    <t>25400 931119 2604- 527680</t>
  </si>
  <si>
    <t>25400 931119 520220</t>
  </si>
  <si>
    <t>25400 931119 6458- 521740</t>
  </si>
  <si>
    <t>25400 931119 6458- 523100</t>
  </si>
  <si>
    <t>25400 931119 6458- 523680</t>
  </si>
  <si>
    <t>25400 931119 6458- 527660</t>
  </si>
  <si>
    <t>25400 931200 515120</t>
  </si>
  <si>
    <t>25400 931200 527840</t>
  </si>
  <si>
    <t>25400 931205 510040</t>
  </si>
  <si>
    <t>25400 931205 513000</t>
  </si>
  <si>
    <t>25400 931205 513120</t>
  </si>
  <si>
    <t>25400 931205 513140</t>
  </si>
  <si>
    <t>25400 931205 515040</t>
  </si>
  <si>
    <t>25400 931205 515100</t>
  </si>
  <si>
    <t>25400 931205 515220</t>
  </si>
  <si>
    <t>25400 931205 515260</t>
  </si>
  <si>
    <t>25400 931205 518140</t>
  </si>
  <si>
    <t>25400 931205 526530</t>
  </si>
  <si>
    <t>25400 931210 1502- 537020</t>
  </si>
  <si>
    <t>25400 931210 510420</t>
  </si>
  <si>
    <t>25400 931210 528140</t>
  </si>
  <si>
    <t>25400 931210 528960</t>
  </si>
  <si>
    <t>25400 931230 521420</t>
  </si>
  <si>
    <t>25400 931235 527720</t>
  </si>
  <si>
    <t>25400 931235 527840</t>
  </si>
  <si>
    <t>25400 931235 528960</t>
  </si>
  <si>
    <t>25400 931245 6464- 520230</t>
  </si>
  <si>
    <t>25400 931245 7703- 537020</t>
  </si>
  <si>
    <t>25400 931260 523820</t>
  </si>
  <si>
    <t>25400 931300 510320</t>
  </si>
  <si>
    <t>25400 931300 513020</t>
  </si>
  <si>
    <t>25400 931300 525080</t>
  </si>
  <si>
    <t>25400 931400 0883- 523270</t>
  </si>
  <si>
    <t>25400 931400 1502- 527980</t>
  </si>
  <si>
    <t>25400 931400 2601- 520105</t>
  </si>
  <si>
    <t>25400 931400 2601- 520115</t>
  </si>
  <si>
    <t>25400 931400 2601- 520805</t>
  </si>
  <si>
    <t>25400 931400 2601- 521740</t>
  </si>
  <si>
    <t>25400 931400 2601- 523250</t>
  </si>
  <si>
    <t>25400 931400 2609- 521740</t>
  </si>
  <si>
    <t>25400 931400 4803- 520105</t>
  </si>
  <si>
    <t>25400 931400 4803- 520815</t>
  </si>
  <si>
    <t>25400 931400 4803- 521560</t>
  </si>
  <si>
    <t>25400 931400 4803- 521740</t>
  </si>
  <si>
    <t>25400 931400 4803- 526950</t>
  </si>
  <si>
    <t>25400 931400 4804- 510700</t>
  </si>
  <si>
    <t>25400 931400 4804- 520105</t>
  </si>
  <si>
    <t>25400 931400 6462- 518020</t>
  </si>
  <si>
    <t>25400 931400 6462- 522400</t>
  </si>
  <si>
    <t>25400 931400 6462- 523340</t>
  </si>
  <si>
    <t>25400 931400 6462- 527140</t>
  </si>
  <si>
    <t>25400 931400 8702- 529040</t>
  </si>
  <si>
    <t>25401 931111 527280</t>
  </si>
  <si>
    <t>25420 931186 526940</t>
  </si>
  <si>
    <t>25420 931186 529040</t>
  </si>
  <si>
    <t>25420 931401 523250</t>
  </si>
  <si>
    <t>25420 931401 523270</t>
  </si>
  <si>
    <t>25420 931401 523680</t>
  </si>
  <si>
    <t>25430 931170 4279- 510040</t>
  </si>
  <si>
    <t>25430 931170 4279- 510620</t>
  </si>
  <si>
    <t>25430 931170 4279- 513000</t>
  </si>
  <si>
    <t>25430 931170 4279- 513120</t>
  </si>
  <si>
    <t>25430 931170 4279- 513140</t>
  </si>
  <si>
    <t>25430 931170 4279- 515040</t>
  </si>
  <si>
    <t>25430 931170 4279- 515100</t>
  </si>
  <si>
    <t>25430 931170 4279- 515220</t>
  </si>
  <si>
    <t>25430 931170 4279- 515260</t>
  </si>
  <si>
    <t>25430 931170 4279- 518020</t>
  </si>
  <si>
    <t>25430 931170 4279- 518140</t>
  </si>
  <si>
    <t>25430 931170 513020</t>
  </si>
  <si>
    <t>25430 931170 5722- 510040</t>
  </si>
  <si>
    <t>25430 931170 5722- 510620</t>
  </si>
  <si>
    <t>25430 931170 5722- 513000</t>
  </si>
  <si>
    <t>25430 931170 5722- 513120</t>
  </si>
  <si>
    <t>25430 931170 5722- 513140</t>
  </si>
  <si>
    <t>25430 931170 5722- 515040</t>
  </si>
  <si>
    <t>25430 931170 5722- 515100</t>
  </si>
  <si>
    <t>25430 931170 5722- 515220</t>
  </si>
  <si>
    <t>25430 931170 5722- 515260</t>
  </si>
  <si>
    <t>25430 931170 5722- 518020</t>
  </si>
  <si>
    <t>25430 931170 5722- 518140</t>
  </si>
  <si>
    <t>25430 931170 6213- 518020</t>
  </si>
  <si>
    <t>25430 931170 6213- 520800</t>
  </si>
  <si>
    <t>25430 931170 6213- 523340</t>
  </si>
  <si>
    <t>25510 931108 2601- 529510</t>
  </si>
  <si>
    <t>25510 931108 515120</t>
  </si>
  <si>
    <t>25510 931108 7703- 521560</t>
  </si>
  <si>
    <t>25550 931101 510420</t>
  </si>
  <si>
    <t>25550 931101 520010</t>
  </si>
  <si>
    <t>33100 931105 540060</t>
  </si>
  <si>
    <t>33110 931121 542120</t>
  </si>
  <si>
    <t>Parks HQ Maintenance</t>
  </si>
  <si>
    <t>Travel-Fuel</t>
  </si>
  <si>
    <t>25400 931104 510200</t>
  </si>
  <si>
    <t>25400 931119 0519- 520705</t>
  </si>
  <si>
    <t>25400 931119 0519- 521740</t>
  </si>
  <si>
    <t>25400 931119 0519- 527100</t>
  </si>
  <si>
    <t>25400 931119 2604- 521740</t>
  </si>
  <si>
    <t>25400 931119 2604- 521760</t>
  </si>
  <si>
    <t>25400 931119 2604- 527160</t>
  </si>
  <si>
    <t>25400 931119 522310</t>
  </si>
  <si>
    <t>25400 931119 523640</t>
  </si>
  <si>
    <t>25400 931119 6213- 520230</t>
  </si>
  <si>
    <t>25400 931119 6458- 515120</t>
  </si>
  <si>
    <t>25400 931183 520800</t>
  </si>
  <si>
    <t>25400 931200 521560</t>
  </si>
  <si>
    <t>25400 931205 510420</t>
  </si>
  <si>
    <t>25400 931205 520230</t>
  </si>
  <si>
    <t>25400 931205 520330</t>
  </si>
  <si>
    <t>25400 931205 521420</t>
  </si>
  <si>
    <t>25400 931205 521500</t>
  </si>
  <si>
    <t>25400 931205 523270</t>
  </si>
  <si>
    <t>25400 931205 523340</t>
  </si>
  <si>
    <t>25400 931205 526960</t>
  </si>
  <si>
    <t>25400 931205 528920</t>
  </si>
  <si>
    <t>25400 931205 536760</t>
  </si>
  <si>
    <t>25400 931210 520705</t>
  </si>
  <si>
    <t>25400 931210 522320</t>
  </si>
  <si>
    <t>25400 931210 527660</t>
  </si>
  <si>
    <t>25400 931210 528980</t>
  </si>
  <si>
    <t>25400 931220 528940</t>
  </si>
  <si>
    <t>25400 931230 520320</t>
  </si>
  <si>
    <t>25400 931235 510440</t>
  </si>
  <si>
    <t>25400 931235 520230</t>
  </si>
  <si>
    <t>25400 931235 528120</t>
  </si>
  <si>
    <t>25400 931235 529000</t>
  </si>
  <si>
    <t>25400 931235 529010</t>
  </si>
  <si>
    <t>25400 931240 523840</t>
  </si>
  <si>
    <t>25400 931245 6464- 537080</t>
  </si>
  <si>
    <t>25400 931250 523620</t>
  </si>
  <si>
    <t>25400 931255 523760</t>
  </si>
  <si>
    <t>25400 931260 521660</t>
  </si>
  <si>
    <t>25400 931260 537120</t>
  </si>
  <si>
    <t>25400 931265 520800</t>
  </si>
  <si>
    <t>25400 931301 523800</t>
  </si>
  <si>
    <t>25400 931400 0883- 526930</t>
  </si>
  <si>
    <t>25400 931400 2609- 523680</t>
  </si>
  <si>
    <t>25400 931400 2609- 526530</t>
  </si>
  <si>
    <t>25400 931400 3501- 520815</t>
  </si>
  <si>
    <t>25400 931400 3501- 526910</t>
  </si>
  <si>
    <t>25400 931400 4803- 527700</t>
  </si>
  <si>
    <t>25400 931400 4804- 520020</t>
  </si>
  <si>
    <t>25400 931400 4804- 521420</t>
  </si>
  <si>
    <t>25400 931400 510700</t>
  </si>
  <si>
    <t>25400 931400 6462- 528020</t>
  </si>
  <si>
    <t>25400 931400 8702- 523660</t>
  </si>
  <si>
    <t>25401 931111 523800</t>
  </si>
  <si>
    <t>25420 931186 510200</t>
  </si>
  <si>
    <t>25420 931401 520230</t>
  </si>
  <si>
    <t>25430 931170 4279- 510320</t>
  </si>
  <si>
    <t>25430 931170 4279- 513020</t>
  </si>
  <si>
    <t>25430 931170 4279- 515120</t>
  </si>
  <si>
    <t>25430 931170 4867- 515120</t>
  </si>
  <si>
    <t>25430 931170 4867- 518020</t>
  </si>
  <si>
    <t>25430 931170 4867- 521420</t>
  </si>
  <si>
    <t>25430 931170 4867- 521500</t>
  </si>
  <si>
    <t>25430 931170 4867- 527720</t>
  </si>
  <si>
    <t>25430 931170 521700</t>
  </si>
  <si>
    <t>25430 931170 5722- 510320</t>
  </si>
  <si>
    <t>25430 931170 5722- 513020</t>
  </si>
  <si>
    <t>25430 931170 5722- 515120</t>
  </si>
  <si>
    <t>25430 931170 6213- 510320</t>
  </si>
  <si>
    <t>25430 931170 6213- 513020</t>
  </si>
  <si>
    <t>25430 931170 6213- 520020</t>
  </si>
  <si>
    <t>25430 931170 6213- 520220</t>
  </si>
  <si>
    <t>25430 931170 6213- 521500</t>
  </si>
  <si>
    <t>25430 931170 6213- 527680</t>
  </si>
  <si>
    <t>25430 931170 6213- 536910</t>
  </si>
  <si>
    <t>25510 931108 4279- 529520</t>
  </si>
  <si>
    <t>25510 931108 4803- 522410</t>
  </si>
  <si>
    <t>25510 931108 523290</t>
  </si>
  <si>
    <t>25510 931108 526960</t>
  </si>
  <si>
    <t>25510 931108 527840</t>
  </si>
  <si>
    <t>25540 931116 520015</t>
  </si>
  <si>
    <t>25550 931101 520220</t>
  </si>
  <si>
    <t>33100 931105 0519- 536780</t>
  </si>
  <si>
    <t>33100 931105 4803- 540060</t>
  </si>
  <si>
    <t>CA- Other Operating Grants</t>
  </si>
  <si>
    <t>33110 931121 755680</t>
  </si>
  <si>
    <t>25400 931400 6462- 781480</t>
  </si>
  <si>
    <t>25400 931400 3501- 774810</t>
  </si>
  <si>
    <t>25400 931119 781560</t>
  </si>
  <si>
    <t>25400 931400 8702- 741320</t>
  </si>
  <si>
    <t>25400 931400 4804- 741020</t>
  </si>
  <si>
    <t>25510 931108 2601- 777610</t>
  </si>
  <si>
    <t>25400 931400 4803- 777660</t>
  </si>
  <si>
    <t>25400 931400 2609- 777660</t>
  </si>
  <si>
    <t>25400 931119 0314- 776710</t>
  </si>
  <si>
    <t>25400 931119 0519- 781080</t>
  </si>
  <si>
    <t>25400 931119 6213- 781080</t>
  </si>
  <si>
    <t>25400 931400 3501- 776760</t>
  </si>
  <si>
    <t>25400 931400 781080</t>
  </si>
  <si>
    <t>25400 931119 6213- 777520</t>
  </si>
  <si>
    <t>25400 931119 6458- 781360</t>
  </si>
  <si>
    <t>25400 931400 0883- 780160</t>
  </si>
  <si>
    <t>25400 931400 2601- 741020</t>
  </si>
  <si>
    <t>25400 931400 2604- 780160</t>
  </si>
  <si>
    <t>25400 931400 776720</t>
  </si>
  <si>
    <t>25400 931400 8702- 774810</t>
  </si>
  <si>
    <t>% of Budget</t>
  </si>
  <si>
    <t>Total Operating Expenditures</t>
  </si>
  <si>
    <t>Lake Skinner Park</t>
  </si>
  <si>
    <t>25400 931220 510200</t>
  </si>
  <si>
    <t>25400 931119 2604- 741080</t>
  </si>
  <si>
    <t>25400 931119 6458- 741080</t>
  </si>
  <si>
    <t>25400 931183 781120</t>
  </si>
  <si>
    <t>25400 931270 0883- 790040</t>
  </si>
  <si>
    <t>25400 931270 6213- 790040</t>
  </si>
  <si>
    <t>25400 931270 6461- 790040</t>
  </si>
  <si>
    <t>25400 931270 8703- 780220</t>
  </si>
  <si>
    <t>25400 931270 8703- 790040</t>
  </si>
  <si>
    <t>Liability Judgment</t>
  </si>
  <si>
    <t>25400 931235 534300</t>
  </si>
  <si>
    <t>33120 931800 0883- 542120</t>
  </si>
  <si>
    <t>25400 931301 6244- 524660</t>
  </si>
  <si>
    <t>25430 931170 4279- 527940</t>
  </si>
  <si>
    <t>25400 931210 8702- 537020</t>
  </si>
  <si>
    <t>25400 931205 537090</t>
  </si>
  <si>
    <t>25400 931220 527660</t>
  </si>
  <si>
    <t>25430 931170 4867- 527680</t>
  </si>
  <si>
    <t>25400 931235 527660</t>
  </si>
  <si>
    <t>25430 931170 6213- 527720</t>
  </si>
  <si>
    <t>25430 931170 4867- 521720</t>
  </si>
  <si>
    <t>25400 931245 7703- 520845</t>
  </si>
  <si>
    <t>25400 931235 537090</t>
  </si>
  <si>
    <t>25400 931301 537090</t>
  </si>
  <si>
    <t>25430 931170 4867- 526910</t>
  </si>
  <si>
    <t>25400 931210 525440</t>
  </si>
  <si>
    <t>25420 931189 521660</t>
  </si>
  <si>
    <t>25430 931170 4867- 527140</t>
  </si>
  <si>
    <t>25430 931170 6213- 521420</t>
  </si>
  <si>
    <t>25400 931235 526960</t>
  </si>
  <si>
    <t>25400 931260 527680</t>
  </si>
  <si>
    <t>25400 931220 525330</t>
  </si>
  <si>
    <t>25400 931235 524840</t>
  </si>
  <si>
    <t>25430 931170 4867- 526960</t>
  </si>
  <si>
    <t>25430 931170 4279- 520020</t>
  </si>
  <si>
    <t>25400 931119 4867- 521720</t>
  </si>
  <si>
    <t>25420 931182 525060</t>
  </si>
  <si>
    <t>25400 931250 525060</t>
  </si>
  <si>
    <t>25400 931400 523660</t>
  </si>
  <si>
    <t>25400 931400 4804- 526950</t>
  </si>
  <si>
    <t>25400 931400 2609- 528260</t>
  </si>
  <si>
    <t>25430 931170 4867- 518010</t>
  </si>
  <si>
    <t>25400 931119 6458- 527720</t>
  </si>
  <si>
    <t>25430 931170 4867- 515160</t>
  </si>
  <si>
    <t>25400 931400 520105</t>
  </si>
  <si>
    <t>25400 931205 521760</t>
  </si>
  <si>
    <t>25400 931400 2601- 526950</t>
  </si>
  <si>
    <t>25400 931301 523700</t>
  </si>
  <si>
    <t>25400 931119 0519- 527720</t>
  </si>
  <si>
    <t>25400 931119 4867- 520815</t>
  </si>
  <si>
    <t>25400 931400 6462- 527160</t>
  </si>
  <si>
    <t>25400 931240 525440</t>
  </si>
  <si>
    <t>25400 931119 2604- 526420</t>
  </si>
  <si>
    <t>25400 931400 4803- 521540</t>
  </si>
  <si>
    <t>25430 931170 6213- 526940</t>
  </si>
  <si>
    <t>25550 931101 536910</t>
  </si>
  <si>
    <t>25400 931400 2601- 522390</t>
  </si>
  <si>
    <t>25420 931180 528020</t>
  </si>
  <si>
    <t>25400 931119 0314- 520800</t>
  </si>
  <si>
    <t>25400 931119 0314- 525440</t>
  </si>
  <si>
    <t>25400 931400 2601- 527160</t>
  </si>
  <si>
    <t>25510 931108 4279- 526950</t>
  </si>
  <si>
    <t>25400 931119 6213- 510200</t>
  </si>
  <si>
    <t>25540 931116 521500</t>
  </si>
  <si>
    <t>25420 931182 520800</t>
  </si>
  <si>
    <t>25400 931300 4803- 520115</t>
  </si>
  <si>
    <t>25400 931400 6462- 546160</t>
  </si>
  <si>
    <t>25400 931119 6213- 780160</t>
  </si>
  <si>
    <t>25400 931183 781360</t>
  </si>
  <si>
    <t>25400 931400 781120</t>
  </si>
  <si>
    <t>25400 931119 0314- 781480</t>
  </si>
  <si>
    <t>25400 931400 4803- 741080</t>
  </si>
  <si>
    <t>25540 931116 8703- 781480</t>
  </si>
  <si>
    <t>25400 931119 6458- 776710</t>
  </si>
  <si>
    <t>25620 931750 510040</t>
  </si>
  <si>
    <t>25620 931750 510200</t>
  </si>
  <si>
    <t>25620 931750 510700</t>
  </si>
  <si>
    <t>25620 931750 513000</t>
  </si>
  <si>
    <t>25620 931750 513120</t>
  </si>
  <si>
    <t>25620 931750 513140</t>
  </si>
  <si>
    <t>25620 931750 515040</t>
  </si>
  <si>
    <t>25620 931750 515100</t>
  </si>
  <si>
    <t>25620 931750 515120</t>
  </si>
  <si>
    <t>25620 931750 515220</t>
  </si>
  <si>
    <t>25620 931750 515260</t>
  </si>
  <si>
    <t>25620 931750 518140</t>
  </si>
  <si>
    <t>25620 931750 523270</t>
  </si>
  <si>
    <t>25620 931750 523680</t>
  </si>
  <si>
    <t>25620 931750 526940</t>
  </si>
  <si>
    <t>25620 931750 523340</t>
  </si>
  <si>
    <t>25620 931750 524840</t>
  </si>
  <si>
    <t>25620 931750 520025</t>
  </si>
  <si>
    <t>25620 931750 521700</t>
  </si>
  <si>
    <t>25620 931750 528960</t>
  </si>
  <si>
    <t>25620 931750 525060</t>
  </si>
  <si>
    <t>25620 931750 521760</t>
  </si>
  <si>
    <t>25620 931750 526530</t>
  </si>
  <si>
    <t>25620 931750 527100</t>
  </si>
  <si>
    <t>25620 931750 510520</t>
  </si>
  <si>
    <t>25620 931750 521720</t>
  </si>
  <si>
    <t>25620 931750 520010</t>
  </si>
  <si>
    <t>25620 931750 523840</t>
  </si>
  <si>
    <t>25620 931750 537080</t>
  </si>
  <si>
    <t>25620 931750 527720</t>
  </si>
  <si>
    <t>25620 931750 523700</t>
  </si>
  <si>
    <t>25620 931750 523250</t>
  </si>
  <si>
    <t>25620 931750 527630</t>
  </si>
  <si>
    <t>25620 931750 510620</t>
  </si>
  <si>
    <t>25620 931750 522310</t>
  </si>
  <si>
    <t>25620 931750 526960</t>
  </si>
  <si>
    <t>25620 931750 527680</t>
  </si>
  <si>
    <t>25620 931750 523220</t>
  </si>
  <si>
    <t>25620 931750 527840</t>
  </si>
  <si>
    <t>25620 931750 520320</t>
  </si>
  <si>
    <t>25620 931750 521420</t>
  </si>
  <si>
    <t>25620 931750 520230</t>
  </si>
  <si>
    <t>25620 931750 523800</t>
  </si>
  <si>
    <t>25620 931750 520115</t>
  </si>
  <si>
    <t>25620 931750 510420</t>
  </si>
  <si>
    <t>25620 931750 520800</t>
  </si>
  <si>
    <t>25620 931750 520020</t>
  </si>
  <si>
    <t>25620 931750 521320</t>
  </si>
  <si>
    <t>25620 931750 526910</t>
  </si>
  <si>
    <t>25620 931750 522340</t>
  </si>
  <si>
    <t>25620 931750 537090</t>
  </si>
  <si>
    <t>25620 931750 520220</t>
  </si>
  <si>
    <t>25620 931750 521500</t>
  </si>
  <si>
    <t>25620 931750 521600</t>
  </si>
  <si>
    <t>25620 931750 523290</t>
  </si>
  <si>
    <t>25620 931750 528920</t>
  </si>
  <si>
    <t>25620 931750 520845</t>
  </si>
  <si>
    <t>25620 931750 527960</t>
  </si>
  <si>
    <t>25620 931750 522320</t>
  </si>
  <si>
    <t>25620 931750 529500</t>
  </si>
  <si>
    <t>25620 931750 529520</t>
  </si>
  <si>
    <t>25620 931750 529550</t>
  </si>
  <si>
    <t>25620 931750 510000</t>
  </si>
  <si>
    <t>25620 931750 741020</t>
  </si>
  <si>
    <t>25620 931750 741080</t>
  </si>
  <si>
    <t>25620 931750 741320</t>
  </si>
  <si>
    <t>25620 931750 741360</t>
  </si>
  <si>
    <t>25620 931750 774810</t>
  </si>
  <si>
    <t>25620 931750 776700</t>
  </si>
  <si>
    <t>25620 931750 776710</t>
  </si>
  <si>
    <t>25620 931750 776720</t>
  </si>
  <si>
    <t>25620 931750 781080</t>
  </si>
  <si>
    <t>25620 931750 781360</t>
  </si>
  <si>
    <t>25400 931400 0883- 522330</t>
  </si>
  <si>
    <t>25400 931400 1503- 529500</t>
  </si>
  <si>
    <t>25400 931119 6213- 510700</t>
  </si>
  <si>
    <t>25400 931301 6244- 526530</t>
  </si>
  <si>
    <t>25400 931400 6462- 521540</t>
  </si>
  <si>
    <t>25400 931119 510700</t>
  </si>
  <si>
    <t>25400 931183 521660</t>
  </si>
  <si>
    <t>25400 931230 510700</t>
  </si>
  <si>
    <t>25400 931235 523660</t>
  </si>
  <si>
    <t>25400 931245 523640</t>
  </si>
  <si>
    <t>25400 931245 528980</t>
  </si>
  <si>
    <t>25400 931245 529000</t>
  </si>
  <si>
    <t>25400 931245 529080</t>
  </si>
  <si>
    <t>25400 931265 525440</t>
  </si>
  <si>
    <t>25400 931300 522350</t>
  </si>
  <si>
    <t>25420 931401 510200</t>
  </si>
  <si>
    <t>25430 931170 5722- 510700</t>
  </si>
  <si>
    <t>25510 931108 2609- 521740</t>
  </si>
  <si>
    <t>33100 931105 524820</t>
  </si>
  <si>
    <t>33100 931105 542060</t>
  </si>
  <si>
    <t>33120 931800 4867- 542120</t>
  </si>
  <si>
    <t>Engineering Services</t>
  </si>
  <si>
    <t>25400 931270 6213- 780220</t>
  </si>
  <si>
    <t>25400 931270 8702- 790040</t>
  </si>
  <si>
    <t>25400 931265 537020</t>
  </si>
  <si>
    <t>25550 931101 510320</t>
  </si>
  <si>
    <t>25550 931101 513020</t>
  </si>
  <si>
    <t>25400 931235 510000</t>
  </si>
  <si>
    <t>25400 931250 510000</t>
  </si>
  <si>
    <t>25400 931270 790040</t>
  </si>
  <si>
    <t>25400 931119 0519- 520015</t>
  </si>
  <si>
    <t>25400 931301 6244- 529500</t>
  </si>
  <si>
    <t>25400 931301 6244- 529550</t>
  </si>
  <si>
    <t>25400 931301 523100</t>
  </si>
  <si>
    <t>25400 931301 520115</t>
  </si>
  <si>
    <t>25400 931301 520230</t>
  </si>
  <si>
    <t>25400 931301 523620</t>
  </si>
  <si>
    <t>25400 931301 527840</t>
  </si>
  <si>
    <t>25400 931400 4803- 520010</t>
  </si>
  <si>
    <t>25400 931400 7703- 526960</t>
  </si>
  <si>
    <t>25400 931400 2601- 510000</t>
  </si>
  <si>
    <t>25400 931400 2601- 521600</t>
  </si>
  <si>
    <t>25400 931400 2601- 528020</t>
  </si>
  <si>
    <t>25400 931400 2601- 527720</t>
  </si>
  <si>
    <t>25400 931400 4804- 522340</t>
  </si>
  <si>
    <t>25400 931400 6462- 521560</t>
  </si>
  <si>
    <t>25400 931205 521440</t>
  </si>
  <si>
    <t>25400 931210 536780</t>
  </si>
  <si>
    <t>Strategic Plan Consulting</t>
  </si>
  <si>
    <t>25620 931750 536720</t>
  </si>
  <si>
    <t>Interfnd Exp-Admin Supt Direct</t>
  </si>
  <si>
    <t>Travel/Training</t>
  </si>
  <si>
    <t>Payroll-PCF</t>
  </si>
  <si>
    <t>25400 931400 0883- 527660</t>
  </si>
  <si>
    <t>25400 931235 510040</t>
  </si>
  <si>
    <t>25550 931101 778200</t>
  </si>
  <si>
    <t>Interfnd-Miscellaneous</t>
  </si>
  <si>
    <t>25440 931160 778200</t>
  </si>
  <si>
    <t>25510 931108 778200</t>
  </si>
  <si>
    <t>25430 931170 778200</t>
  </si>
  <si>
    <t>25400 931235 523380</t>
  </si>
  <si>
    <t>25400 931235 536880</t>
  </si>
  <si>
    <t>25400 931240 572800</t>
  </si>
  <si>
    <t>25500 931103 536880</t>
  </si>
  <si>
    <t>25400 931270 572800</t>
  </si>
  <si>
    <t>25400 931245 572800</t>
  </si>
  <si>
    <t>25400 931183 523380</t>
  </si>
  <si>
    <t>25400 931250 572800</t>
  </si>
  <si>
    <t>25400 931255 572800</t>
  </si>
  <si>
    <t>25400 931260 572800</t>
  </si>
  <si>
    <t>25400 931265 572800</t>
  </si>
  <si>
    <t>25400 931220 572800</t>
  </si>
  <si>
    <t>25400 931119 572800</t>
  </si>
  <si>
    <t>25400 931119 520270</t>
  </si>
  <si>
    <t>County Delivery Services</t>
  </si>
  <si>
    <t>25400 931119 527670</t>
  </si>
  <si>
    <t>Fleet Services-ISF Costs</t>
  </si>
  <si>
    <t>25400 931119 527690</t>
  </si>
  <si>
    <t>25400 931301 572800</t>
  </si>
  <si>
    <t>25400 931119 0519- 572800</t>
  </si>
  <si>
    <t>25400 931119 6213- 572800</t>
  </si>
  <si>
    <t>25400 931119 2604- 572800</t>
  </si>
  <si>
    <t>25400 931119 6458- 572800</t>
  </si>
  <si>
    <t>25400 931119 0314- 572800</t>
  </si>
  <si>
    <t>25400 931119 4867- 572800</t>
  </si>
  <si>
    <t>25400 931230 572800</t>
  </si>
  <si>
    <t>25400 931210 572800</t>
  </si>
  <si>
    <t>25400 931200 527690</t>
  </si>
  <si>
    <t>25400 931200 572800</t>
  </si>
  <si>
    <t>25400 931300 572800</t>
  </si>
  <si>
    <t>25420 931401 523380</t>
  </si>
  <si>
    <t>25420 931180 572800</t>
  </si>
  <si>
    <t>25400 931205 572800</t>
  </si>
  <si>
    <t>25420 931189 572800</t>
  </si>
  <si>
    <t>25420 931186 572800</t>
  </si>
  <si>
    <t>25420 931186 527670</t>
  </si>
  <si>
    <t>25420 931186 527690</t>
  </si>
  <si>
    <t>25400 931400 520270</t>
  </si>
  <si>
    <t>25400 931400 520360</t>
  </si>
  <si>
    <t>25400 931400 527670</t>
  </si>
  <si>
    <t>25400 931400 527690</t>
  </si>
  <si>
    <t>25401 931111 527800</t>
  </si>
  <si>
    <t>FY20-21 ADOPTED BUDGET</t>
  </si>
  <si>
    <t>25400 931119 0519- 777660</t>
  </si>
  <si>
    <t>25400 931400 2609- 776760</t>
  </si>
  <si>
    <t>25400 931400 4804- 781080</t>
  </si>
  <si>
    <t>25510 931108 4804- 777610</t>
  </si>
  <si>
    <t>25400 931270 6462- 790040</t>
  </si>
  <si>
    <t>25420 931189 6462- 781220</t>
  </si>
  <si>
    <t>25620 931750 8702- 741020</t>
  </si>
  <si>
    <t>25620 931750 8702- 776700</t>
  </si>
  <si>
    <t>25620 931750 8702- 776710</t>
  </si>
  <si>
    <t>25620 931750 8702- 776720</t>
  </si>
  <si>
    <t>25510 931108 8703- 777610</t>
  </si>
  <si>
    <t>25620 931750 CJ 790500</t>
  </si>
  <si>
    <t>25400 931119 780160</t>
  </si>
  <si>
    <t>25400 931200 790600</t>
  </si>
  <si>
    <t>25400 931220 777520</t>
  </si>
  <si>
    <t>25400 931400 780160</t>
  </si>
  <si>
    <t>25620 931750 740020</t>
  </si>
  <si>
    <t>33100 931105 776455</t>
  </si>
  <si>
    <t>33100 931105 781320</t>
  </si>
  <si>
    <t>25400 931119 0314- 521600</t>
  </si>
  <si>
    <t>25510 931108 0314- 526960</t>
  </si>
  <si>
    <t>25400 931119 0519- 523220</t>
  </si>
  <si>
    <t>25400 931270 0519- 528920</t>
  </si>
  <si>
    <t>33100 931105 0519- 542120</t>
  </si>
  <si>
    <t>25400 931400 0883- 510200</t>
  </si>
  <si>
    <t>25400 931400 0883- 527780</t>
  </si>
  <si>
    <t>25400 931400 0883- 528960</t>
  </si>
  <si>
    <t>25400 931210 1502- 537080</t>
  </si>
  <si>
    <t>25400 931400 2601- 520015</t>
  </si>
  <si>
    <t>25400 931400 2601- 521420</t>
  </si>
  <si>
    <t>25400 931400 2601- 526930</t>
  </si>
  <si>
    <t>25400 931119 2604- 523640</t>
  </si>
  <si>
    <t>25400 931245 2609- 537020</t>
  </si>
  <si>
    <t>25400 931400 2609- 523250</t>
  </si>
  <si>
    <t>25400 931400 3501- 510200</t>
  </si>
  <si>
    <t>25400 931400 3501- 520240</t>
  </si>
  <si>
    <t>25400 931400 3501- 520820</t>
  </si>
  <si>
    <t>25430 931170 3852- 529520</t>
  </si>
  <si>
    <t>25430 931170 4279- 520800</t>
  </si>
  <si>
    <t>25430 931170 4279- 521420</t>
  </si>
  <si>
    <t>25510 931108 4279- 522320</t>
  </si>
  <si>
    <t>25400 931400 4803- 521360</t>
  </si>
  <si>
    <t>25400 931400 4803- 523250</t>
  </si>
  <si>
    <t>25400 931400 4803- 523660</t>
  </si>
  <si>
    <t>25510 931108 4803- 520020</t>
  </si>
  <si>
    <t>25510 931108 4803- 520805</t>
  </si>
  <si>
    <t>25400 931270 4804- 528920</t>
  </si>
  <si>
    <t>25400 931400 4804- 526930</t>
  </si>
  <si>
    <t>25400 931400 4804- 528920</t>
  </si>
  <si>
    <t>25400 931119 4867- 510620</t>
  </si>
  <si>
    <t>25400 931119 4867- 523250</t>
  </si>
  <si>
    <t>25430 931170 4867- 523340</t>
  </si>
  <si>
    <t>25430 931170 4867- 526940</t>
  </si>
  <si>
    <t>33100 931105 4867- 524660</t>
  </si>
  <si>
    <t>33100 931105 4867- 536780</t>
  </si>
  <si>
    <t>33100 931105 4867- 540060</t>
  </si>
  <si>
    <t>25400 931119 6213- 522400</t>
  </si>
  <si>
    <t>25400 931119 6213- 525060</t>
  </si>
  <si>
    <t>25400 931119 6213- 526420</t>
  </si>
  <si>
    <t>25430 931170 6213- 510420</t>
  </si>
  <si>
    <t>25430 931170 6213- 510700</t>
  </si>
  <si>
    <t>25430 931170 6213- 520105</t>
  </si>
  <si>
    <t>25430 931170 6213- 527140</t>
  </si>
  <si>
    <t>25400 931270 6453- 528920</t>
  </si>
  <si>
    <t>25400 931119 6458- 521760</t>
  </si>
  <si>
    <t>25400 931119 6458- 523640</t>
  </si>
  <si>
    <t>25400 931119 6458- 526950</t>
  </si>
  <si>
    <t>25400 931119 6458- 528020</t>
  </si>
  <si>
    <t>25400 931270 6458- 528920</t>
  </si>
  <si>
    <t>25400 931400 6462- 526420</t>
  </si>
  <si>
    <t>25400 931400 6462- 528140</t>
  </si>
  <si>
    <t>25400 931245 6464- 520845</t>
  </si>
  <si>
    <t>25400 931400 6464- 523250</t>
  </si>
  <si>
    <t>25400 931400 7703- 510520</t>
  </si>
  <si>
    <t>25400 931400 7703- 518020</t>
  </si>
  <si>
    <t>25620 931750 8702- 520115</t>
  </si>
  <si>
    <t>25620 931750 8702- 520845</t>
  </si>
  <si>
    <t>25620 931750 8702- 522320</t>
  </si>
  <si>
    <t>25620 931750 8702- 522340</t>
  </si>
  <si>
    <t>25620 931750 8702- 523290</t>
  </si>
  <si>
    <t>25620 931750 8702- 523800</t>
  </si>
  <si>
    <t>25620 931750 8702- 529500</t>
  </si>
  <si>
    <t>25620 931750 8702- 529520</t>
  </si>
  <si>
    <t>25620 931750 8702- 529550</t>
  </si>
  <si>
    <t>25540 931116 8703- 520115</t>
  </si>
  <si>
    <t>25400 931205 CJ 522310</t>
  </si>
  <si>
    <t>25400 931235 CJ 551000</t>
  </si>
  <si>
    <t>33100 931105 CJ 542120</t>
  </si>
  <si>
    <t>25400 931119 520800</t>
  </si>
  <si>
    <t>25400 931119 536910</t>
  </si>
  <si>
    <t>25400 931183 510200</t>
  </si>
  <si>
    <t>25400 931183 527720</t>
  </si>
  <si>
    <t>25400 931183 528140</t>
  </si>
  <si>
    <t>25400 931200 510200</t>
  </si>
  <si>
    <t>25400 931200 520705</t>
  </si>
  <si>
    <t>25400 931200 529040</t>
  </si>
  <si>
    <t>25400 931205 520240</t>
  </si>
  <si>
    <t>25400 931205 520815</t>
  </si>
  <si>
    <t>25400 931205 523230</t>
  </si>
  <si>
    <t>25400 931205 523680</t>
  </si>
  <si>
    <t>25400 931205 523700</t>
  </si>
  <si>
    <t>25400 931205 523800</t>
  </si>
  <si>
    <t>25400 931205 526950</t>
  </si>
  <si>
    <t>25400 931205 536910</t>
  </si>
  <si>
    <t>25400 931210 510200</t>
  </si>
  <si>
    <t>25400 931210 513040</t>
  </si>
  <si>
    <t>25400 931210 520845</t>
  </si>
  <si>
    <t>25400 931210 521660</t>
  </si>
  <si>
    <t>25400 931210 525060</t>
  </si>
  <si>
    <t>25400 931220 523270</t>
  </si>
  <si>
    <t>25400 931220 523800</t>
  </si>
  <si>
    <t>25400 931220 525060</t>
  </si>
  <si>
    <t>25400 931220 536910</t>
  </si>
  <si>
    <t>25400 931235 520800</t>
  </si>
  <si>
    <t>25400 931235 520815</t>
  </si>
  <si>
    <t>25400 931235 523800</t>
  </si>
  <si>
    <t>25400 931235 523840</t>
  </si>
  <si>
    <t>25400 931235 527700</t>
  </si>
  <si>
    <t>25400 931240 520705</t>
  </si>
  <si>
    <t>25400 931240 529010</t>
  </si>
  <si>
    <t>25400 931245 527660</t>
  </si>
  <si>
    <t>25400 931245 536780</t>
  </si>
  <si>
    <t>25400 931250 523760</t>
  </si>
  <si>
    <t>25400 931250 527280</t>
  </si>
  <si>
    <t>25400 931250 537020</t>
  </si>
  <si>
    <t>25400 931265 523640</t>
  </si>
  <si>
    <t>25400 931400 520815</t>
  </si>
  <si>
    <t>25420 931180 510200</t>
  </si>
  <si>
    <t>25420 931180 523700</t>
  </si>
  <si>
    <t>25420 931180 528960</t>
  </si>
  <si>
    <t>25420 931186 515120</t>
  </si>
  <si>
    <t>25420 931186 521700</t>
  </si>
  <si>
    <t>25420 931186 523340</t>
  </si>
  <si>
    <t>25420 931189 528960</t>
  </si>
  <si>
    <t>25420 931401 526940</t>
  </si>
  <si>
    <t>25420 931401 536910</t>
  </si>
  <si>
    <t>25430 931170 523820</t>
  </si>
  <si>
    <t>25430 931170 528980</t>
  </si>
  <si>
    <t>25540 931116 510200</t>
  </si>
  <si>
    <t>25540 931116 529510</t>
  </si>
  <si>
    <t>25590 931150 520800</t>
  </si>
  <si>
    <t>25590 931150 528900</t>
  </si>
  <si>
    <t>25590 931150 546160</t>
  </si>
  <si>
    <t>25620 931750 528180</t>
  </si>
  <si>
    <t>25620 931750 536760</t>
  </si>
  <si>
    <t>33100 931105 523340</t>
  </si>
  <si>
    <t>33110 931121 537020</t>
  </si>
  <si>
    <t>51560 931118 551000</t>
  </si>
  <si>
    <t>FY20-21 CURRENT BUDGET</t>
  </si>
  <si>
    <t>25400 931400 6213- 537080</t>
  </si>
  <si>
    <t>25400 931119 6458- 528180</t>
  </si>
  <si>
    <t>25400 931220 510420</t>
  </si>
  <si>
    <t>25400 931230 510420</t>
  </si>
  <si>
    <t>25400 931210 3501- 536780</t>
  </si>
  <si>
    <t>25400 931400 3501- 528180</t>
  </si>
  <si>
    <t>25400 931210 4867- 536780</t>
  </si>
  <si>
    <t>25400 931119 6458- 523760</t>
  </si>
  <si>
    <t>25400 931205 527680</t>
  </si>
  <si>
    <t>25400 931235 528180</t>
  </si>
  <si>
    <t>25400 931265 510200</t>
  </si>
  <si>
    <t>25400 931301 510040</t>
  </si>
  <si>
    <t>25400 931301 513000</t>
  </si>
  <si>
    <t>25400 931301 513120</t>
  </si>
  <si>
    <t>25400 931301 513140</t>
  </si>
  <si>
    <t>25400 931301 515040</t>
  </si>
  <si>
    <t>25400 931301 515100</t>
  </si>
  <si>
    <t>25400 931301 515120</t>
  </si>
  <si>
    <t>25400 931301 515260</t>
  </si>
  <si>
    <t>25400 931301 518140</t>
  </si>
  <si>
    <t>25590 931150 523800</t>
  </si>
  <si>
    <t>25400 931119 2601- 741020</t>
  </si>
  <si>
    <t>25400 931119 2601- 777660</t>
  </si>
  <si>
    <t>25400 931119 2601- 780160</t>
  </si>
  <si>
    <t>25400 931301 751680</t>
  </si>
  <si>
    <t>25400 931400 2604- 777660</t>
  </si>
  <si>
    <t>25400 931400 2909- 776700</t>
  </si>
  <si>
    <t>25400 931400 4801- 776700</t>
  </si>
  <si>
    <t>25400 931400 4804- 781360</t>
  </si>
  <si>
    <t>Budgeted Revenues:</t>
  </si>
  <si>
    <t>Property Taxes</t>
  </si>
  <si>
    <t>Fee Based</t>
  </si>
  <si>
    <t>Grants</t>
  </si>
  <si>
    <t>Budgeted REVENUES</t>
  </si>
  <si>
    <t>Actual REVENUES</t>
  </si>
  <si>
    <t>Category</t>
  </si>
  <si>
    <t>Insurance Proceeds</t>
  </si>
  <si>
    <t>InterpretiveFee</t>
  </si>
  <si>
    <t>Natural ResourcesFee</t>
  </si>
  <si>
    <t>Regional ParksFee</t>
  </si>
  <si>
    <t>Planning &amp; ConstructionGrants</t>
  </si>
  <si>
    <t>InterpretiveGrants</t>
  </si>
  <si>
    <t>Business ServicesTaxes</t>
  </si>
  <si>
    <t>RecreationFee</t>
  </si>
  <si>
    <t>InterpretiveOther</t>
  </si>
  <si>
    <t>RecreationOther</t>
  </si>
  <si>
    <t>Business ServicesOther</t>
  </si>
  <si>
    <t>Natural ResourcesOther</t>
  </si>
  <si>
    <t>Planning &amp; ConstructionOther</t>
  </si>
  <si>
    <t>RecreationGrants</t>
  </si>
  <si>
    <t>Regional ParksGrants</t>
  </si>
  <si>
    <t>Business ServicesFee</t>
  </si>
  <si>
    <t>Regional ParksOther</t>
  </si>
  <si>
    <t>Natural ResourcesGrants</t>
  </si>
  <si>
    <t>Planning &amp; ConstructionFee</t>
  </si>
  <si>
    <t>25400 931104  740020</t>
  </si>
  <si>
    <t>25400 931235  740020</t>
  </si>
  <si>
    <t>33120 931800  740020</t>
  </si>
  <si>
    <t>33121 931122  740020</t>
  </si>
  <si>
    <t>33121 931122 CJ 740020</t>
  </si>
  <si>
    <t>51560 931118  740020</t>
  </si>
  <si>
    <t>51560 931118 CJ 740020</t>
  </si>
  <si>
    <t>25420 931401  741000</t>
  </si>
  <si>
    <t>25400 931183 6462- 741020</t>
  </si>
  <si>
    <t>25400 931400  741020</t>
  </si>
  <si>
    <t>25620 931750  741020</t>
  </si>
  <si>
    <t>25620 931750  741320</t>
  </si>
  <si>
    <t>25400 931119 755680</t>
  </si>
  <si>
    <t>25620 931750  776700</t>
  </si>
  <si>
    <t>25620 931750  776710</t>
  </si>
  <si>
    <t>25400 931400 8703- 776720</t>
  </si>
  <si>
    <t>25620 931750  776720</t>
  </si>
  <si>
    <t>25420 931182  776740</t>
  </si>
  <si>
    <t>25420 931186  776740</t>
  </si>
  <si>
    <t>25400 931183  776760</t>
  </si>
  <si>
    <t>25400 931235  777480</t>
  </si>
  <si>
    <t>Reimb Of Cost-Admin Overhead</t>
  </si>
  <si>
    <t>25540 931116  777520</t>
  </si>
  <si>
    <t>25590 931150  777520</t>
  </si>
  <si>
    <t>25500 931103  777730</t>
  </si>
  <si>
    <t>25420 931182  780160</t>
  </si>
  <si>
    <t>25620 931750  781080</t>
  </si>
  <si>
    <t>25420 931182  781220</t>
  </si>
  <si>
    <t>33120 931800  781360</t>
  </si>
  <si>
    <t>25400 931104  781560</t>
  </si>
  <si>
    <t>33100 931105 CJ 776455</t>
  </si>
  <si>
    <t>FY19-20 ACTUALS</t>
  </si>
  <si>
    <t>25400 931119 CJ 523760</t>
  </si>
  <si>
    <t>Cmail Postage-Mailing ISF</t>
  </si>
  <si>
    <t>25400 931183 CJ 523290</t>
  </si>
  <si>
    <t>25400 931205 CJ 520320</t>
  </si>
  <si>
    <t>Idyllwild Park</t>
  </si>
  <si>
    <t>25400 931400 CJ 523290</t>
  </si>
  <si>
    <t>25420 931401 CJ 523290</t>
  </si>
  <si>
    <t>25620 931750 CJ 523220</t>
  </si>
  <si>
    <t>25620 931750 CJ 523290</t>
  </si>
  <si>
    <t>25620 931750 CJ 523340</t>
  </si>
  <si>
    <t>25620 931750 CJ 529550</t>
  </si>
  <si>
    <t>25400 931400 CJ 535810</t>
  </si>
  <si>
    <t>AR Bad Debt Expense (Manual)</t>
  </si>
  <si>
    <t>25420 931186 CJ 535810</t>
  </si>
  <si>
    <t>33120 931800 CJ 542120</t>
  </si>
  <si>
    <t>6453-</t>
  </si>
  <si>
    <t>25400 931119 740020</t>
  </si>
  <si>
    <t>Intra-Miscellaneous</t>
  </si>
  <si>
    <t>25400 931400 572800</t>
  </si>
  <si>
    <t>25400 931104 520270</t>
  </si>
  <si>
    <t>25540 931116 527690</t>
  </si>
  <si>
    <t>Supplies - ISF Costs</t>
  </si>
  <si>
    <t>25420 931401 527670</t>
  </si>
  <si>
    <t>25420 931180 536880</t>
  </si>
  <si>
    <t>Interfnd Exp-Distributions</t>
  </si>
  <si>
    <t>25590 931150 527670</t>
  </si>
  <si>
    <t>25590 931150 527690</t>
  </si>
  <si>
    <t>25430 931170 527670</t>
  </si>
  <si>
    <t>25430 931170 527690</t>
  </si>
  <si>
    <t>25430 931170 523760</t>
  </si>
  <si>
    <t>25400 931400 523960</t>
  </si>
  <si>
    <t>Express Delivery</t>
  </si>
  <si>
    <t>Bogart Park</t>
  </si>
  <si>
    <t>25400 931400 1502- 521600</t>
  </si>
  <si>
    <t>Interfnd-RivCo Pro Cst Alocatn</t>
  </si>
  <si>
    <t>25400 931235 537290</t>
  </si>
  <si>
    <t>25400 931235 537330</t>
  </si>
  <si>
    <t>Interfnd Exp-RMAP Services</t>
  </si>
  <si>
    <t>Interfnd Exp-Payroll Srvc Fee</t>
  </si>
  <si>
    <t>25400 931235 527690</t>
  </si>
  <si>
    <t>25400 931235 527670</t>
  </si>
  <si>
    <t>25400 931235 520270</t>
  </si>
  <si>
    <t>25400 931240 527670</t>
  </si>
  <si>
    <t>25400 931240 520270</t>
  </si>
  <si>
    <t>25400 931270 527690</t>
  </si>
  <si>
    <t>25400 931300 527690</t>
  </si>
  <si>
    <t>25400 931119 0314- 527690</t>
  </si>
  <si>
    <t>25400 931119 0519- 527690</t>
  </si>
  <si>
    <t>25400 931400 0883- 520015</t>
  </si>
  <si>
    <t>25400 931400 2609- 520360</t>
  </si>
  <si>
    <t>25400 931400 2609- 527690</t>
  </si>
  <si>
    <t>25400 931400 3501- 527690</t>
  </si>
  <si>
    <t>25430 931170 4279- 522400</t>
  </si>
  <si>
    <t>25400 931400 4803- 520360</t>
  </si>
  <si>
    <t>25400 931400 4803- 527690</t>
  </si>
  <si>
    <t>25400 931400 4804- 520360</t>
  </si>
  <si>
    <t>25400 931119 4867- 523640</t>
  </si>
  <si>
    <t>25430 931170 4867- 520360</t>
  </si>
  <si>
    <t>25430 931170 6213- 520230</t>
  </si>
  <si>
    <t>25430 931170 6213- 520360</t>
  </si>
  <si>
    <t>25430 931170 6213- 527690</t>
  </si>
  <si>
    <t>25430 931170 6213- 528260</t>
  </si>
  <si>
    <t>25400 931205 6462- 521600</t>
  </si>
  <si>
    <t>25400 931400 6462- 520360</t>
  </si>
  <si>
    <t>25400 931400 6462- 527690</t>
  </si>
  <si>
    <t>25400 931400 6462- 528180</t>
  </si>
  <si>
    <t>25400 931270 6464- 528920</t>
  </si>
  <si>
    <t>25400 931400 8702- 527690</t>
  </si>
  <si>
    <t>25400 931104 537090</t>
  </si>
  <si>
    <t>25400 931119 520360</t>
  </si>
  <si>
    <t>25400 931205 520800</t>
  </si>
  <si>
    <t>25400 931230 520360</t>
  </si>
  <si>
    <t>25400 931255 520230</t>
  </si>
  <si>
    <t>25400 931301 536760</t>
  </si>
  <si>
    <t>25420 931186 523250</t>
  </si>
  <si>
    <t>25540 931116 520360</t>
  </si>
  <si>
    <t>25540 931116 524660</t>
  </si>
  <si>
    <t>25550 931101 520115</t>
  </si>
  <si>
    <t>25550 931101 520360</t>
  </si>
  <si>
    <t>25550 931101 527690</t>
  </si>
  <si>
    <t>25590 931150 520360</t>
  </si>
  <si>
    <t>25620 931750 520360</t>
  </si>
  <si>
    <t>25620 931750 527690</t>
  </si>
  <si>
    <t>ISF Communication Radio System</t>
  </si>
  <si>
    <t>Freight</t>
  </si>
  <si>
    <t>Fund Title</t>
  </si>
  <si>
    <t>Dept Title</t>
  </si>
  <si>
    <t>Class Title</t>
  </si>
  <si>
    <t>SIMPLER DOWNLOAD DROP</t>
  </si>
  <si>
    <t>Regional Park &amp; Open Space Dis</t>
  </si>
  <si>
    <t>Gilman Ranch Historic Museum</t>
  </si>
  <si>
    <t>Idyllwild Park Nature Ctr</t>
  </si>
  <si>
    <t>Santa Rosa Plateau Eco Reserve</t>
  </si>
  <si>
    <t>Hidden Valley Wildlife Area</t>
  </si>
  <si>
    <t>Jensen-Alvarado Ranch/Museum</t>
  </si>
  <si>
    <t>Reservation/Reception</t>
  </si>
  <si>
    <t>Parks Facility Maintenance</t>
  </si>
  <si>
    <t>Natural Resources Admin</t>
  </si>
  <si>
    <t>Volunteer Management Services</t>
  </si>
  <si>
    <t>Historical</t>
  </si>
  <si>
    <t>Major Parks</t>
  </si>
  <si>
    <t>Mayflower Park</t>
  </si>
  <si>
    <t>Lawler Lodge Park</t>
  </si>
  <si>
    <t>Lake Cahuilla Park</t>
  </si>
  <si>
    <t>Hurkey Creek Park</t>
  </si>
  <si>
    <t>McCall Park</t>
  </si>
  <si>
    <t>Rancho Jurupa Park</t>
  </si>
  <si>
    <t>Regnl Parks &amp; Open-Space Dist</t>
  </si>
  <si>
    <t>San Timoteo School House</t>
  </si>
  <si>
    <t>Kabian Park</t>
  </si>
  <si>
    <t>Lake Skinner Recreation Area</t>
  </si>
  <si>
    <t>Louis Rubidoux Nature Ctr</t>
  </si>
  <si>
    <t>Client Adjustments</t>
  </si>
  <si>
    <t>Park Dist Headquarters</t>
  </si>
  <si>
    <t>Multi Species Reserve</t>
  </si>
  <si>
    <t>Corner of Limonite &amp; Ridgeview</t>
  </si>
  <si>
    <t>Park Events-Weddings</t>
  </si>
  <si>
    <t>Habitat/Open Space Mgt-Parks</t>
  </si>
  <si>
    <t>Box Springs Mountain Reserve</t>
  </si>
  <si>
    <t>Harford Springs</t>
  </si>
  <si>
    <t>Park Residences Util &amp; Maint</t>
  </si>
  <si>
    <t>Santa Ana Mitigation Bank</t>
  </si>
  <si>
    <t>Santa Ana River Mitigation</t>
  </si>
  <si>
    <t>County Fish &amp; Game</t>
  </si>
  <si>
    <t>Historical Commission Trust</t>
  </si>
  <si>
    <t>Off Road Vehicle Management</t>
  </si>
  <si>
    <t>Revenue Distribution Expense</t>
  </si>
  <si>
    <t>ACO Payroll Service Fees</t>
  </si>
  <si>
    <t>RCIT Enterprise</t>
  </si>
  <si>
    <t>Interfnd Exp-GIS</t>
  </si>
  <si>
    <t>Adobe Historic</t>
  </si>
  <si>
    <t>Mary Tyo Equestrian</t>
  </si>
  <si>
    <t>25400 931400 4804- 780160</t>
  </si>
  <si>
    <t>500 Riviera Drive, Blythe</t>
  </si>
  <si>
    <t>McIntyre Park</t>
  </si>
  <si>
    <t>14995 River Road, Corona</t>
  </si>
  <si>
    <t>County Fish and Game</t>
  </si>
  <si>
    <t>Fish and Game Commission</t>
  </si>
  <si>
    <t>West Co Parks - DIF</t>
  </si>
  <si>
    <t>SIMPLER DROP</t>
  </si>
  <si>
    <t>Fee</t>
  </si>
  <si>
    <t>Taxes</t>
  </si>
  <si>
    <t>Workbook Totals</t>
  </si>
  <si>
    <t>Variance</t>
  </si>
  <si>
    <t>25400 931270 2609- 790040</t>
  </si>
  <si>
    <t>5249 Crestmore Road, Jurupa Vy</t>
  </si>
  <si>
    <t>25400 931270 6453- 790040</t>
  </si>
  <si>
    <t>CA-Disaster</t>
  </si>
  <si>
    <t>33100 931105 752700</t>
  </si>
  <si>
    <t>25400 931270 0314- 527690</t>
  </si>
  <si>
    <t>25400 931270 0883- 527690</t>
  </si>
  <si>
    <t>25400 931400 2601- 520815</t>
  </si>
  <si>
    <t>25400 931400 2609- 527160</t>
  </si>
  <si>
    <t>25400 931400 2609- 528180</t>
  </si>
  <si>
    <t>25400 931270 3501- 527690</t>
  </si>
  <si>
    <t>25400 931270 4803- 527690</t>
  </si>
  <si>
    <t>25400 931400 4803- 521600</t>
  </si>
  <si>
    <t>25400 931400 4804- 527160</t>
  </si>
  <si>
    <t>25400 931400 4804- 527690</t>
  </si>
  <si>
    <t>25400 931270 4867- 527690</t>
  </si>
  <si>
    <t>25430 931170 4867- 522400</t>
  </si>
  <si>
    <t>25400 931270 6213- 527690</t>
  </si>
  <si>
    <t>25400 931400 6213- 527690</t>
  </si>
  <si>
    <t>25400 931400 6213- 528920</t>
  </si>
  <si>
    <t>25550 931101 6213- 527690</t>
  </si>
  <si>
    <t>25400 931119 6458- 521500</t>
  </si>
  <si>
    <t>25400 931119 6458- 527690</t>
  </si>
  <si>
    <t>25400 931119 6461- 527690</t>
  </si>
  <si>
    <t>25400 931200 6461- 527690</t>
  </si>
  <si>
    <t>25400 931235 6461- 527690</t>
  </si>
  <si>
    <t>25400 931270 6461- 527690</t>
  </si>
  <si>
    <t>25400 931400 6461- 527690</t>
  </si>
  <si>
    <t>25400 931400 6461- 528920</t>
  </si>
  <si>
    <t>25400 931270 6462- 527690</t>
  </si>
  <si>
    <t>25400 931400 6462- 526940</t>
  </si>
  <si>
    <t>25510 931108 7703- 520845</t>
  </si>
  <si>
    <t>25400 931270 8702- 527690</t>
  </si>
  <si>
    <t>25540 931116 8703- 527690</t>
  </si>
  <si>
    <t>25540 931116 8703- 528920</t>
  </si>
  <si>
    <t>25400 931119 527720</t>
  </si>
  <si>
    <t>25400 931210 529000</t>
  </si>
  <si>
    <t>25400 931240 523760</t>
  </si>
  <si>
    <t>25400 931265 529000</t>
  </si>
  <si>
    <t>25400 931400 525060</t>
  </si>
  <si>
    <t>25420 931180 525060</t>
  </si>
  <si>
    <t>REVENUES</t>
  </si>
  <si>
    <t>25590 931150 521560</t>
  </si>
  <si>
    <t>33120 931800 542100</t>
  </si>
  <si>
    <t>33100 931105 537020</t>
  </si>
  <si>
    <t>33100 931105 790600</t>
  </si>
  <si>
    <t>25400 931400 2609- 774810</t>
  </si>
  <si>
    <t>25400 931250  572800</t>
  </si>
  <si>
    <t>25400 931119  572800</t>
  </si>
  <si>
    <t>25400 931240  572800</t>
  </si>
  <si>
    <t>25400 931400  572800</t>
  </si>
  <si>
    <t>25400 931220  572800</t>
  </si>
  <si>
    <t>25400 931210  572800</t>
  </si>
  <si>
    <t>25400 931270  572800</t>
  </si>
  <si>
    <t>25400 931245  572800</t>
  </si>
  <si>
    <t>25400 931260  572800</t>
  </si>
  <si>
    <t>25400 931200  572800</t>
  </si>
  <si>
    <t>25400 931265  572800</t>
  </si>
  <si>
    <t>25400 931255  572800</t>
  </si>
  <si>
    <t>33100 931105  542120</t>
  </si>
  <si>
    <t>25400 931301  572800</t>
  </si>
  <si>
    <t>25400 931300  572800</t>
  </si>
  <si>
    <t>25400 931230  572800</t>
  </si>
  <si>
    <t>25400 931270  527690</t>
  </si>
  <si>
    <t>25400 931270  528920</t>
  </si>
  <si>
    <t>25400 931210  537080</t>
  </si>
  <si>
    <t>25400 931210  537020</t>
  </si>
  <si>
    <t>25400 931400  528920</t>
  </si>
  <si>
    <t>25400 931210  525440</t>
  </si>
  <si>
    <t>25400 931210  536780</t>
  </si>
  <si>
    <t>25540 931116  528920</t>
  </si>
  <si>
    <t>25400 931104  510040</t>
  </si>
  <si>
    <t>25430 931170  528920</t>
  </si>
  <si>
    <t>25540 931116  527690</t>
  </si>
  <si>
    <t>25400 931235  527690</t>
  </si>
  <si>
    <t>25400 931210  537090</t>
  </si>
  <si>
    <t>25400 931119  527690</t>
  </si>
  <si>
    <t>25400 931400  523760</t>
  </si>
  <si>
    <t>25400 931104  510200</t>
  </si>
  <si>
    <t>25400 931104  515040</t>
  </si>
  <si>
    <t>25550 931101  527690</t>
  </si>
  <si>
    <t>25400 931104  513120</t>
  </si>
  <si>
    <t>25400 931104  537090</t>
  </si>
  <si>
    <t>25400 931104  513140</t>
  </si>
  <si>
    <t>25400 931104  515220</t>
  </si>
  <si>
    <t>25400 931210  520320</t>
  </si>
  <si>
    <t>25400 931104  513000</t>
  </si>
  <si>
    <t>25400 931104  515260</t>
  </si>
  <si>
    <t>25400 931205  520230</t>
  </si>
  <si>
    <t>25400 931104  515100</t>
  </si>
  <si>
    <t>25420 931180  520320</t>
  </si>
  <si>
    <t>25400 931240  520320</t>
  </si>
  <si>
    <t>25400 931400  520320</t>
  </si>
  <si>
    <t>25550 931101  515100</t>
  </si>
  <si>
    <t>25400 931250  518140</t>
  </si>
  <si>
    <t>25510 931108  518140</t>
  </si>
  <si>
    <t>25550 931101  515160</t>
  </si>
  <si>
    <t>25550 931101  515260</t>
  </si>
  <si>
    <t>25400 931119  518140</t>
  </si>
  <si>
    <t>25400 931210  518140</t>
  </si>
  <si>
    <t>25400 931265  518140</t>
  </si>
  <si>
    <t>25400 931301  518140</t>
  </si>
  <si>
    <t>25400 931400  518140</t>
  </si>
  <si>
    <t>25550 931101  515120</t>
  </si>
  <si>
    <t>25510 931108  515100</t>
  </si>
  <si>
    <t>25400 931245  518140</t>
  </si>
  <si>
    <t>25400 931230  515100</t>
  </si>
  <si>
    <t>25400 931235  520320</t>
  </si>
  <si>
    <t>25400 931240  523340</t>
  </si>
  <si>
    <t>25400 931260  518140</t>
  </si>
  <si>
    <t>25540 931116  518140</t>
  </si>
  <si>
    <t>25430 931170  515160</t>
  </si>
  <si>
    <t>25400 931200  518140</t>
  </si>
  <si>
    <t>25430 931170  518140</t>
  </si>
  <si>
    <t>25420 931401  518140</t>
  </si>
  <si>
    <t>25400 931210  518020</t>
  </si>
  <si>
    <t>25400 931240  518020</t>
  </si>
  <si>
    <t>25550 931101  513140</t>
  </si>
  <si>
    <t>25400 931250  515100</t>
  </si>
  <si>
    <t>25400 931265  515100</t>
  </si>
  <si>
    <t>25400 931301  515100</t>
  </si>
  <si>
    <t>25430 931170  518020</t>
  </si>
  <si>
    <t>25430 931170  510620</t>
  </si>
  <si>
    <t>25400 931183  518140</t>
  </si>
  <si>
    <t>25400 931400  515160</t>
  </si>
  <si>
    <t>25550 931101  518010</t>
  </si>
  <si>
    <t>25400 931119  515160</t>
  </si>
  <si>
    <t>25400 931230  515160</t>
  </si>
  <si>
    <t>25400 931270 0519- 527690</t>
  </si>
  <si>
    <t>25400 931270 4804- 527690</t>
  </si>
  <si>
    <t>25550 931101  520230</t>
  </si>
  <si>
    <t>25510 931108  510620</t>
  </si>
  <si>
    <t>25400 931119  515100</t>
  </si>
  <si>
    <t>25510 931108  515260</t>
  </si>
  <si>
    <t>25510 931108  515120</t>
  </si>
  <si>
    <t>25430 931170  520230</t>
  </si>
  <si>
    <t>25400 931235  515100</t>
  </si>
  <si>
    <t>25400 931400  515100</t>
  </si>
  <si>
    <t>25420 931401  515100</t>
  </si>
  <si>
    <t>25400 931240  518140</t>
  </si>
  <si>
    <t>25400 931245  515100</t>
  </si>
  <si>
    <t>25400 931260  515100</t>
  </si>
  <si>
    <t>25400 931230  536760</t>
  </si>
  <si>
    <t>25400 931235  536760</t>
  </si>
  <si>
    <t>25400 931250  536760</t>
  </si>
  <si>
    <t>25400 931265  536760</t>
  </si>
  <si>
    <t>25400 931301  536760</t>
  </si>
  <si>
    <t>25400 931235  525330</t>
  </si>
  <si>
    <t>25430 931170  526940</t>
  </si>
  <si>
    <t>25510 931108  515220</t>
  </si>
  <si>
    <t>25430 931170  515120</t>
  </si>
  <si>
    <t>25400 931200  515100</t>
  </si>
  <si>
    <t>25590 931150  518140</t>
  </si>
  <si>
    <t>25400 931119 0519- 523760</t>
  </si>
  <si>
    <t>25400 931230  515260</t>
  </si>
  <si>
    <t>25540 931116  515160</t>
  </si>
  <si>
    <t>25400 931210  515100</t>
  </si>
  <si>
    <t>25430 931170  515100</t>
  </si>
  <si>
    <t>25400 931183  515100</t>
  </si>
  <si>
    <t>25540 931116  515100</t>
  </si>
  <si>
    <t>25620 931750  518140</t>
  </si>
  <si>
    <t>25590 931150  510620</t>
  </si>
  <si>
    <t>25400 931220  515100</t>
  </si>
  <si>
    <t>25400 931265  515260</t>
  </si>
  <si>
    <t>25590 931150  527140</t>
  </si>
  <si>
    <t>25400 931205  526940</t>
  </si>
  <si>
    <t>25400 931240  523700</t>
  </si>
  <si>
    <t>25400 931210  515160</t>
  </si>
  <si>
    <t>25400 931235  515160</t>
  </si>
  <si>
    <t>25590 931150  515160</t>
  </si>
  <si>
    <t>25400 931400  527690</t>
  </si>
  <si>
    <t>25400 931301  515260</t>
  </si>
  <si>
    <t>25400 931250  515260</t>
  </si>
  <si>
    <t>25550 931101  513120</t>
  </si>
  <si>
    <t>25400 931119  527720</t>
  </si>
  <si>
    <t>25400 931210  536760</t>
  </si>
  <si>
    <t>25400 931220  536760</t>
  </si>
  <si>
    <t>25400 931245  536760</t>
  </si>
  <si>
    <t>25400 931260  536760</t>
  </si>
  <si>
    <t>25400 931205  529510</t>
  </si>
  <si>
    <t>25400 931240  529040</t>
  </si>
  <si>
    <t>25620 931750  537090</t>
  </si>
  <si>
    <t>25400 931230  515120</t>
  </si>
  <si>
    <t>25540 931116  529550</t>
  </si>
  <si>
    <t>25430 931170  518010</t>
  </si>
  <si>
    <t>25400 931400  523290</t>
  </si>
  <si>
    <t>25510 931108  520230</t>
  </si>
  <si>
    <t>25400 931200  520320</t>
  </si>
  <si>
    <t>25550 931101  520320</t>
  </si>
  <si>
    <t>25400 931210  523700</t>
  </si>
  <si>
    <t>25550 931101  513000</t>
  </si>
  <si>
    <t>25540 931116  515120</t>
  </si>
  <si>
    <t>25550 931101  520360</t>
  </si>
  <si>
    <t>25400 931240  523290</t>
  </si>
  <si>
    <t>25420 931401  515260</t>
  </si>
  <si>
    <t>25400 931240  515100</t>
  </si>
  <si>
    <t>25400 931400 0883- 528180</t>
  </si>
  <si>
    <t>25400 931200  515220</t>
  </si>
  <si>
    <t>25400 931200  521500</t>
  </si>
  <si>
    <t>25510 931108  513140</t>
  </si>
  <si>
    <t>25400 931183  536760</t>
  </si>
  <si>
    <t>25400 931200  536760</t>
  </si>
  <si>
    <t>25540 931116  536760</t>
  </si>
  <si>
    <t>25620 931750  515120</t>
  </si>
  <si>
    <t>25400 931400 6462- 526930</t>
  </si>
  <si>
    <t>25620 931750  521700</t>
  </si>
  <si>
    <t>25400 931235  523760</t>
  </si>
  <si>
    <t>25400 931255  523620</t>
  </si>
  <si>
    <t>25400 931301  515120</t>
  </si>
  <si>
    <t>25400 931400 4803- 528180</t>
  </si>
  <si>
    <t>25620 931750  520800</t>
  </si>
  <si>
    <t>25400 931119  515260</t>
  </si>
  <si>
    <t>25400 931260  515260</t>
  </si>
  <si>
    <t>25400 931400  518010</t>
  </si>
  <si>
    <t>25400 931119  518010</t>
  </si>
  <si>
    <t>25400 931230  518010</t>
  </si>
  <si>
    <t>25400 931220  515160</t>
  </si>
  <si>
    <t>25400 931220  537080</t>
  </si>
  <si>
    <t>25400 931200  515260</t>
  </si>
  <si>
    <t>25430 931170  515260</t>
  </si>
  <si>
    <t>25620 931750  515100</t>
  </si>
  <si>
    <t>25400 931400  515260</t>
  </si>
  <si>
    <t>25400 931245  515260</t>
  </si>
  <si>
    <t>25400 931250  515220</t>
  </si>
  <si>
    <t>25400 931265  515220</t>
  </si>
  <si>
    <t>25420 931401  536760</t>
  </si>
  <si>
    <t>25400 931220  520230</t>
  </si>
  <si>
    <t>25400 931240  515120</t>
  </si>
  <si>
    <t>25400 931183  515260</t>
  </si>
  <si>
    <t>25540 931116  515260</t>
  </si>
  <si>
    <t>25540 931116  510620</t>
  </si>
  <si>
    <t>25400 931235  515260</t>
  </si>
  <si>
    <t>25400 931301  520230</t>
  </si>
  <si>
    <t>25420 931401  523290</t>
  </si>
  <si>
    <t>25590 931150  515100</t>
  </si>
  <si>
    <t>25400 931235  523700</t>
  </si>
  <si>
    <t>25400 931183  521380</t>
  </si>
  <si>
    <t>25400 931200  515120</t>
  </si>
  <si>
    <t>25550 931101  515040</t>
  </si>
  <si>
    <t>25400 931260  523840</t>
  </si>
  <si>
    <t>25400 931200  510620</t>
  </si>
  <si>
    <t>25400 931210  515260</t>
  </si>
  <si>
    <t>25540 931116  520320</t>
  </si>
  <si>
    <t>25400 931119  520360</t>
  </si>
  <si>
    <t>25400 931230  520360</t>
  </si>
  <si>
    <t>25400 931119  515120</t>
  </si>
  <si>
    <t>25620 931750  526960</t>
  </si>
  <si>
    <t>25400 931240  536760</t>
  </si>
  <si>
    <t>25400 931400  520360</t>
  </si>
  <si>
    <t>25400 931400 7703- 510700</t>
  </si>
  <si>
    <t>25590 931150  521420</t>
  </si>
  <si>
    <t>25590 931150  528260</t>
  </si>
  <si>
    <t>25620 931750  520115</t>
  </si>
  <si>
    <t>25620 931750  510520</t>
  </si>
  <si>
    <t>25620 931750  527630</t>
  </si>
  <si>
    <t>25400 931400  515120</t>
  </si>
  <si>
    <t>25400 931260  520230</t>
  </si>
  <si>
    <t>25400 931220  527690</t>
  </si>
  <si>
    <t>25400 931220  515260</t>
  </si>
  <si>
    <t>25400 931265  513140</t>
  </si>
  <si>
    <t>25430 931170  520115</t>
  </si>
  <si>
    <t>25590 931150  515120</t>
  </si>
  <si>
    <t>25540 931116  515220</t>
  </si>
  <si>
    <t>25400 931119  520230</t>
  </si>
  <si>
    <t>25400 931235  515120</t>
  </si>
  <si>
    <t>25540 931116  518010</t>
  </si>
  <si>
    <t>25400 931183  510520</t>
  </si>
  <si>
    <t>25400 931230  513140</t>
  </si>
  <si>
    <t>25540 931116  520800</t>
  </si>
  <si>
    <t>25400 931245  515220</t>
  </si>
  <si>
    <t>25400 931260  515220</t>
  </si>
  <si>
    <t>25400 931301  513140</t>
  </si>
  <si>
    <t>25430 931170  536760</t>
  </si>
  <si>
    <t>25400 931250  513140</t>
  </si>
  <si>
    <t>25540 931116  529500</t>
  </si>
  <si>
    <t>25420 931401  515220</t>
  </si>
  <si>
    <t>25420 931401  520230</t>
  </si>
  <si>
    <t>25590 931150  536760</t>
  </si>
  <si>
    <t>25620 931750  536760</t>
  </si>
  <si>
    <t>25400 931400 4803- 522390</t>
  </si>
  <si>
    <t>25400 931210  515120</t>
  </si>
  <si>
    <t>25400 931240  515260</t>
  </si>
  <si>
    <t>25430 931170  515220</t>
  </si>
  <si>
    <t>25540 931116  521420</t>
  </si>
  <si>
    <t>25400 931210  518010</t>
  </si>
  <si>
    <t>25400 931235  518010</t>
  </si>
  <si>
    <t>25590 931150  518010</t>
  </si>
  <si>
    <t>25400 931119  536760</t>
  </si>
  <si>
    <t>25430 931170  529550</t>
  </si>
  <si>
    <t>25540 931116  520230</t>
  </si>
  <si>
    <t>25400 931220  515120</t>
  </si>
  <si>
    <t>25400 931183  515220</t>
  </si>
  <si>
    <t>25400 931400  520230</t>
  </si>
  <si>
    <t>25510 931108  513120</t>
  </si>
  <si>
    <t>25590 931150  520115</t>
  </si>
  <si>
    <t>25620 931750  515260</t>
  </si>
  <si>
    <t>25400 931260  513140</t>
  </si>
  <si>
    <t>25590 931150  515260</t>
  </si>
  <si>
    <t>25620 931750  527720</t>
  </si>
  <si>
    <t>25420 931401  513140</t>
  </si>
  <si>
    <t>25400 931200  513140</t>
  </si>
  <si>
    <t>25430 931170  513140</t>
  </si>
  <si>
    <t>25400 931255  523840</t>
  </si>
  <si>
    <t>25540 931116  513140</t>
  </si>
  <si>
    <t>25400 931245  513140</t>
  </si>
  <si>
    <t>25400 931200  510420</t>
  </si>
  <si>
    <t>25400 931119  513140</t>
  </si>
  <si>
    <t>25430 931170  510420</t>
  </si>
  <si>
    <t>25590 931150  510420</t>
  </si>
  <si>
    <t>25510 931108  513000</t>
  </si>
  <si>
    <t>25400 931183  513140</t>
  </si>
  <si>
    <t>25400 931400  513140</t>
  </si>
  <si>
    <t>25400 931235  537080</t>
  </si>
  <si>
    <t>25400 931240  515220</t>
  </si>
  <si>
    <t>25430 931170  526960</t>
  </si>
  <si>
    <t>25400 931270 6458- 527690</t>
  </si>
  <si>
    <t>25400 931400  536760</t>
  </si>
  <si>
    <t>25400 931220  518010</t>
  </si>
  <si>
    <t>25400 931210  513140</t>
  </si>
  <si>
    <t>25400 931220  527280</t>
  </si>
  <si>
    <t>25400 931205  520320</t>
  </si>
  <si>
    <t>25620 931750  510700</t>
  </si>
  <si>
    <t>25400 931200  520230</t>
  </si>
  <si>
    <t>25540 931116  510700</t>
  </si>
  <si>
    <t>25400 931235  513140</t>
  </si>
  <si>
    <t>25400 931205  529550</t>
  </si>
  <si>
    <t>25420 931401  529040</t>
  </si>
  <si>
    <t>25620 931750  520230</t>
  </si>
  <si>
    <t>25400 931220  523100</t>
  </si>
  <si>
    <t>25510 931108 2609- 526960</t>
  </si>
  <si>
    <t>25550 931101  529500</t>
  </si>
  <si>
    <t>25590 931150  515220</t>
  </si>
  <si>
    <t>25400 931265  513120</t>
  </si>
  <si>
    <t>25400 931205  529520</t>
  </si>
  <si>
    <t>25400 931205  521700</t>
  </si>
  <si>
    <t>25400 931220  513140</t>
  </si>
  <si>
    <t>25400 931300 6213- 527690</t>
  </si>
  <si>
    <t>25620 931750  520320</t>
  </si>
  <si>
    <t>25400 931230  513120</t>
  </si>
  <si>
    <t>25550 931101  510040</t>
  </si>
  <si>
    <t>25400 931301  513120</t>
  </si>
  <si>
    <t>25400 931220  513120</t>
  </si>
  <si>
    <t>25400 931205  523680</t>
  </si>
  <si>
    <t>25400 931250  513120</t>
  </si>
  <si>
    <t>25400 931240  513140</t>
  </si>
  <si>
    <t>25620 931750  515220</t>
  </si>
  <si>
    <t>25400 931119 0519- 527840</t>
  </si>
  <si>
    <t>25400 931400 0883- 527690</t>
  </si>
  <si>
    <t>25620 931750  510620</t>
  </si>
  <si>
    <t>25590 931150  520845</t>
  </si>
  <si>
    <t>25400 931230  515040</t>
  </si>
  <si>
    <t>25400 931200  527690</t>
  </si>
  <si>
    <t>25620 931750  510420</t>
  </si>
  <si>
    <t>25400 931270 2609- 527690</t>
  </si>
  <si>
    <t>25400 931400 2609- 526940</t>
  </si>
  <si>
    <t>25430 931170  510700</t>
  </si>
  <si>
    <t>25400 931301  513000</t>
  </si>
  <si>
    <t>25620 931750  523700</t>
  </si>
  <si>
    <t>25510 931108  515040</t>
  </si>
  <si>
    <t>25590 931150  520230</t>
  </si>
  <si>
    <t>25540 931116  520360</t>
  </si>
  <si>
    <t>25620 931750  513140</t>
  </si>
  <si>
    <t>25590 931150  513140</t>
  </si>
  <si>
    <t>25400 931220  529040</t>
  </si>
  <si>
    <t>25400 931230  513000</t>
  </si>
  <si>
    <t>25400 931260  513120</t>
  </si>
  <si>
    <t>25620 931750  520020</t>
  </si>
  <si>
    <t>25420 931401  513120</t>
  </si>
  <si>
    <t>25400 931200  513120</t>
  </si>
  <si>
    <t>25400 931270 8703- 527690</t>
  </si>
  <si>
    <t>25430 931170  513120</t>
  </si>
  <si>
    <t>25400 931235  521380</t>
  </si>
  <si>
    <t>25400 931119 6458- 526910</t>
  </si>
  <si>
    <t>25400 931400  513120</t>
  </si>
  <si>
    <t>25590 931150  526910</t>
  </si>
  <si>
    <t>25540 931116  513120</t>
  </si>
  <si>
    <t>25400 931245  513120</t>
  </si>
  <si>
    <t>25620 931750  520360</t>
  </si>
  <si>
    <t>25400 931119  513120</t>
  </si>
  <si>
    <t>25400 931260  523620</t>
  </si>
  <si>
    <t>25400 931183  513120</t>
  </si>
  <si>
    <t>25400 931265  513000</t>
  </si>
  <si>
    <t>25400 931260  513000</t>
  </si>
  <si>
    <t>25400 931205  520820</t>
  </si>
  <si>
    <t>25400 931400 4803- 521760</t>
  </si>
  <si>
    <t>25400 931250  515040</t>
  </si>
  <si>
    <t>25400 931265  515040</t>
  </si>
  <si>
    <t>25400 931301  515040</t>
  </si>
  <si>
    <t>25400 931245  513000</t>
  </si>
  <si>
    <t>25400 931250  513000</t>
  </si>
  <si>
    <t>25400 931183  523290</t>
  </si>
  <si>
    <t>25400 931210  513120</t>
  </si>
  <si>
    <t>25430 931170  513000</t>
  </si>
  <si>
    <t>25420 931401  513000</t>
  </si>
  <si>
    <t>25400 931235  515040</t>
  </si>
  <si>
    <t>25400 931235  513120</t>
  </si>
  <si>
    <t>25400 931265  520115</t>
  </si>
  <si>
    <t>25400 931250  515200</t>
  </si>
  <si>
    <t>25590 931150  522320</t>
  </si>
  <si>
    <t>25400 931200  513000</t>
  </si>
  <si>
    <t>25540 931116  513000</t>
  </si>
  <si>
    <t>25400 931183  513000</t>
  </si>
  <si>
    <t>25400 931205  521440</t>
  </si>
  <si>
    <t>25400 931240  513120</t>
  </si>
  <si>
    <t>33120 931800  537020</t>
  </si>
  <si>
    <t>25590 931150  520360</t>
  </si>
  <si>
    <t>25400 931119  513000</t>
  </si>
  <si>
    <t>33100 931105  537020</t>
  </si>
  <si>
    <t>25590 931150  513120</t>
  </si>
  <si>
    <t>25400 931220  515040</t>
  </si>
  <si>
    <t>25400 931245  515040</t>
  </si>
  <si>
    <t>25400 931205  522320</t>
  </si>
  <si>
    <t>25400 931400  510440</t>
  </si>
  <si>
    <t>25400 931119  510440</t>
  </si>
  <si>
    <t>25400 931230  510440</t>
  </si>
  <si>
    <t>25400 931400  513000</t>
  </si>
  <si>
    <t>25400 931260  515040</t>
  </si>
  <si>
    <t>25400 931250  518120</t>
  </si>
  <si>
    <t>25400 931210  515040</t>
  </si>
  <si>
    <t>25400 931235  513000</t>
  </si>
  <si>
    <t>25620 931750  513120</t>
  </si>
  <si>
    <t>25400 931205  520330</t>
  </si>
  <si>
    <t>25400 931200  515040</t>
  </si>
  <si>
    <t>25510 931108  510040</t>
  </si>
  <si>
    <t>25540 931116  515040</t>
  </si>
  <si>
    <t>25420 931401  510420</t>
  </si>
  <si>
    <t>25400 931210  513000</t>
  </si>
  <si>
    <t>25420 931401  515040</t>
  </si>
  <si>
    <t>25400 931119  515040</t>
  </si>
  <si>
    <t>25430 931170  515040</t>
  </si>
  <si>
    <t>25400 931220  513000</t>
  </si>
  <si>
    <t>25620 931750  527690</t>
  </si>
  <si>
    <t>25400 931183  515040</t>
  </si>
  <si>
    <t>25590 931150  527690</t>
  </si>
  <si>
    <t>25400 931205  529500</t>
  </si>
  <si>
    <t>25550 931101  525440</t>
  </si>
  <si>
    <t>25400 931240  513000</t>
  </si>
  <si>
    <t>25400 931230  510040</t>
  </si>
  <si>
    <t>33100 931105  536780</t>
  </si>
  <si>
    <t>33110 931121  536780</t>
  </si>
  <si>
    <t>25620 931750  529520</t>
  </si>
  <si>
    <t>25400 931400  515040</t>
  </si>
  <si>
    <t>25400 931205  522310</t>
  </si>
  <si>
    <t>25400 931183  520115</t>
  </si>
  <si>
    <t>25400 931265  510040</t>
  </si>
  <si>
    <t>25620 931750  523290</t>
  </si>
  <si>
    <t>25590 931150  513000</t>
  </si>
  <si>
    <t>25620 931750  520845</t>
  </si>
  <si>
    <t>33100 931105  537080</t>
  </si>
  <si>
    <t>25620 931750  513000</t>
  </si>
  <si>
    <t>25400 931301  510040</t>
  </si>
  <si>
    <t>25400 931250  510040</t>
  </si>
  <si>
    <t>33120 931800  536780</t>
  </si>
  <si>
    <t>25400 931240  515040</t>
  </si>
  <si>
    <t>25590 931150  515040</t>
  </si>
  <si>
    <t>25420 931186  521600</t>
  </si>
  <si>
    <t>25400 931205  521600</t>
  </si>
  <si>
    <t>33110 931121  540060</t>
  </si>
  <si>
    <t>25420 931401  510040</t>
  </si>
  <si>
    <t>25620 931750  515040</t>
  </si>
  <si>
    <t>25400 931119  510040</t>
  </si>
  <si>
    <t>25400 931260  510040</t>
  </si>
  <si>
    <t>25400 931200  510040</t>
  </si>
  <si>
    <t>25430 931170  510040</t>
  </si>
  <si>
    <t>25400 931400  510040</t>
  </si>
  <si>
    <t>25400 931245  510040</t>
  </si>
  <si>
    <t>25620 931750  522320</t>
  </si>
  <si>
    <t>25540 931116  510040</t>
  </si>
  <si>
    <t>25400 931183  510040</t>
  </si>
  <si>
    <t>25620 931750  529500</t>
  </si>
  <si>
    <t>25400 931210  510040</t>
  </si>
  <si>
    <t>25400 931235  510040</t>
  </si>
  <si>
    <t>25400 931220  510040</t>
  </si>
  <si>
    <t>25400 931240  510040</t>
  </si>
  <si>
    <t>25620 931750  529550</t>
  </si>
  <si>
    <t>25400 931250  517000</t>
  </si>
  <si>
    <t>25400 931235  520930</t>
  </si>
  <si>
    <t>25400 931235  525840</t>
  </si>
  <si>
    <t>25620 931750  510040</t>
  </si>
  <si>
    <t>25590 931150  510040</t>
  </si>
  <si>
    <t>25400 931250  537090</t>
  </si>
  <si>
    <t>33120 931800  542120</t>
  </si>
  <si>
    <t>25440 931160  551000</t>
  </si>
  <si>
    <t>25400 931235  523380</t>
  </si>
  <si>
    <t>25400 931400 0313- 520800</t>
  </si>
  <si>
    <t>25400 931200 0314- 522310</t>
  </si>
  <si>
    <t>25400 931400 0314- 528920</t>
  </si>
  <si>
    <t>25430 931170 0318- 528920</t>
  </si>
  <si>
    <t>25400 931119 0519- 741360</t>
  </si>
  <si>
    <t>25400 931400 0519- 520020</t>
  </si>
  <si>
    <t>25400 931400 0519- 529500</t>
  </si>
  <si>
    <t>25400 931400 0519- 529520</t>
  </si>
  <si>
    <t>25400 931400 0519- 529550</t>
  </si>
  <si>
    <t>25400 931400 1502- 520230</t>
  </si>
  <si>
    <t>25400 931400 1502- 528920</t>
  </si>
  <si>
    <t>25400 931400 2601- 521540</t>
  </si>
  <si>
    <t>25400 931400 2601- 521760</t>
  </si>
  <si>
    <t>25400 931119 2604- 741360</t>
  </si>
  <si>
    <t>25400 931400 2604- 741020</t>
  </si>
  <si>
    <t>25400 931400 2604- 776700</t>
  </si>
  <si>
    <t>25400 931400 2604- 520710</t>
  </si>
  <si>
    <t>25400 931400 2604- 523700</t>
  </si>
  <si>
    <t>25400 931119 2609- 527840</t>
  </si>
  <si>
    <t>25400 931400 2609- 520015</t>
  </si>
  <si>
    <t>25400 931400 2609- 520025</t>
  </si>
  <si>
    <t>25400 931400 2609- 520815</t>
  </si>
  <si>
    <t>25400 931400 2609- 521540</t>
  </si>
  <si>
    <t>25400 931400 2609- 521560</t>
  </si>
  <si>
    <t>25400 931400 2609- 521760</t>
  </si>
  <si>
    <t>25400 931400 2609- 522610</t>
  </si>
  <si>
    <t>25400 931400 2609- 523230</t>
  </si>
  <si>
    <t>25400 931400 2609- 526930</t>
  </si>
  <si>
    <t>25400 931400 2609- 526950</t>
  </si>
  <si>
    <t>25400 931400 3501- 521740</t>
  </si>
  <si>
    <t>25400 931400 3501- 526950</t>
  </si>
  <si>
    <t>25430 931170 3501- 528920</t>
  </si>
  <si>
    <t>25400 931200 4803- 522310</t>
  </si>
  <si>
    <t>25400 931400 4803- 520015</t>
  </si>
  <si>
    <t>25400 931400 4803- 527160</t>
  </si>
  <si>
    <t>25400 931400 4803- 528260</t>
  </si>
  <si>
    <t>25430 931170 4803- 528920</t>
  </si>
  <si>
    <t>25400 931400 4804- 520815</t>
  </si>
  <si>
    <t>25400 931400 4804- 521760</t>
  </si>
  <si>
    <t>25400 931400 4804- 522330</t>
  </si>
  <si>
    <t>25400 931400 4867- 781480</t>
  </si>
  <si>
    <t>33120 931800 4867- 536780</t>
  </si>
  <si>
    <t>25400 931104 6213- 510040</t>
  </si>
  <si>
    <t>25400 931104 6213- 513000</t>
  </si>
  <si>
    <t>25400 931104 6213- 513120</t>
  </si>
  <si>
    <t>25400 931104 6213- 513140</t>
  </si>
  <si>
    <t>25400 931104 6213- 515040</t>
  </si>
  <si>
    <t>25400 931104 6213- 515100</t>
  </si>
  <si>
    <t>25400 931104 6213- 515220</t>
  </si>
  <si>
    <t>25400 931104 6213- 515260</t>
  </si>
  <si>
    <t>25400 931104 6213- 518140</t>
  </si>
  <si>
    <t>25400 931104 6213- 529040</t>
  </si>
  <si>
    <t>25400 931119 6213- 520015</t>
  </si>
  <si>
    <t>25400 931119 6213- 522390</t>
  </si>
  <si>
    <t>25400 931200 6213- 528920</t>
  </si>
  <si>
    <t>25520 931710 6213- 520020</t>
  </si>
  <si>
    <t>25520 931710 6213- 520320</t>
  </si>
  <si>
    <t>25520 931710 6213- 523270</t>
  </si>
  <si>
    <t>25520 931710 6213- 523290</t>
  </si>
  <si>
    <t>25520 931710 6213- 524840</t>
  </si>
  <si>
    <t>25520 931710 6213- 527780</t>
  </si>
  <si>
    <t>25520 931710 6213- 529500</t>
  </si>
  <si>
    <t>25520 931710 6213- 529520</t>
  </si>
  <si>
    <t>25520 931710 6213- 529550</t>
  </si>
  <si>
    <t>25420 931180 6417- 520800</t>
  </si>
  <si>
    <t>25400 931400 6458- 523270</t>
  </si>
  <si>
    <t>25400 931400 6458- 528020</t>
  </si>
  <si>
    <t>25400 931400 6458- 529500</t>
  </si>
  <si>
    <t>25400 931400 6458- 529550</t>
  </si>
  <si>
    <t>25400 931200 6461- 520230</t>
  </si>
  <si>
    <t>25400 931400 6462- 741080</t>
  </si>
  <si>
    <t>25430 931170 6462- 528920</t>
  </si>
  <si>
    <t>25400 931104 8702- 510200</t>
  </si>
  <si>
    <t>25400 931104 8702- 513120</t>
  </si>
  <si>
    <t>25400 931104 8702- 513140</t>
  </si>
  <si>
    <t>25400 931400 8702- 520025</t>
  </si>
  <si>
    <t>25400 931400 8702- 521320</t>
  </si>
  <si>
    <t>25400 931400 8702- 521720</t>
  </si>
  <si>
    <t>25400 931400 8702- 521740</t>
  </si>
  <si>
    <t>25400 931400 8702- 523840</t>
  </si>
  <si>
    <t>25400 931400 8702- 525060</t>
  </si>
  <si>
    <t>25400 931400 8702- 527100</t>
  </si>
  <si>
    <t>25400 931400 8702- 528960</t>
  </si>
  <si>
    <t>25400 931104 CJ 740020</t>
  </si>
  <si>
    <t>25400 931119 CJ 755680</t>
  </si>
  <si>
    <t>25400 931235 CJ 700020</t>
  </si>
  <si>
    <t>25401 931111 CJ 740020</t>
  </si>
  <si>
    <t>25420 931180 CJ 740020</t>
  </si>
  <si>
    <t>25430 931170 CJ 740020</t>
  </si>
  <si>
    <t>25440 931160 CJ 740020</t>
  </si>
  <si>
    <t>25500 931103 CJ 740020</t>
  </si>
  <si>
    <t>25510 931108 CJ 740020</t>
  </si>
  <si>
    <t>25540 931116 CJ 740020</t>
  </si>
  <si>
    <t>25550 931101 CJ 740020</t>
  </si>
  <si>
    <t>25590 931150 CJ 740020</t>
  </si>
  <si>
    <t>33100 931105 CJ 740020</t>
  </si>
  <si>
    <t>33110 931121 CJ 740020</t>
  </si>
  <si>
    <t>33120 931122 CJ 740020</t>
  </si>
  <si>
    <t>25400 931104 781560</t>
  </si>
  <si>
    <t>33120 931800 781360</t>
  </si>
  <si>
    <t>25400 931104 510420</t>
  </si>
  <si>
    <t>25400 931104 510520</t>
  </si>
  <si>
    <t>25400 931104 510620</t>
  </si>
  <si>
    <t>25400 931104 515160</t>
  </si>
  <si>
    <t>25400 931104 518020</t>
  </si>
  <si>
    <t>25400 931104 518140</t>
  </si>
  <si>
    <t>25400 931104 520230</t>
  </si>
  <si>
    <t>25400 931104 520930</t>
  </si>
  <si>
    <t>25400 931104 520945</t>
  </si>
  <si>
    <t>25400 931104 521660</t>
  </si>
  <si>
    <t>25400 931104 523700</t>
  </si>
  <si>
    <t>25400 931104 524840</t>
  </si>
  <si>
    <t>25400 931104 527840</t>
  </si>
  <si>
    <t>25400 931104 528920</t>
  </si>
  <si>
    <t>25400 931104 529040</t>
  </si>
  <si>
    <t>25400 931104 536760</t>
  </si>
  <si>
    <t>25400 931104 536840</t>
  </si>
  <si>
    <t>25400 931104 537020</t>
  </si>
  <si>
    <t>25400 931104 537080</t>
  </si>
  <si>
    <t>25400 931119 522320</t>
  </si>
  <si>
    <t>25400 931200 520015</t>
  </si>
  <si>
    <t>25400 931200 521740</t>
  </si>
  <si>
    <t>25400 931200 526950</t>
  </si>
  <si>
    <t>25400 931200 529500</t>
  </si>
  <si>
    <t>25400 931205 523900</t>
  </si>
  <si>
    <t>25400 931205 527940</t>
  </si>
  <si>
    <t>25400 931225 523840</t>
  </si>
  <si>
    <t>25400 931260 523270</t>
  </si>
  <si>
    <t>25400 931400 521720</t>
  </si>
  <si>
    <t>25400 931400 522310</t>
  </si>
  <si>
    <t>25400 931400 522320</t>
  </si>
  <si>
    <t>25400 931400 522340</t>
  </si>
  <si>
    <t>25400 931400 524840</t>
  </si>
  <si>
    <t>25400 931400 527680</t>
  </si>
  <si>
    <t>25400 931400 527720</t>
  </si>
  <si>
    <t>25400 931400 528020</t>
  </si>
  <si>
    <t>25420 931180 510520</t>
  </si>
  <si>
    <t>25420 931180 524840</t>
  </si>
  <si>
    <t>25420 931182 522320</t>
  </si>
  <si>
    <t>25420 931186 520800</t>
  </si>
  <si>
    <t>25420 931186 526910</t>
  </si>
  <si>
    <t>25420 931186 526950</t>
  </si>
  <si>
    <t>25420 931189 527680</t>
  </si>
  <si>
    <t>25420 931401 521420</t>
  </si>
  <si>
    <t>25420 931401 522310</t>
  </si>
  <si>
    <t>25420 931401 527700</t>
  </si>
  <si>
    <t>25420 931401 528140</t>
  </si>
  <si>
    <t>25420 931401 546160</t>
  </si>
  <si>
    <t>25430 931170 529520</t>
  </si>
  <si>
    <t>25590 931150 528960</t>
  </si>
  <si>
    <t>33100 931105 732140</t>
  </si>
  <si>
    <t>25520 931107 740020</t>
  </si>
  <si>
    <t>Multi-Species Habitat Conservation</t>
  </si>
  <si>
    <t>25510 931108 0883- 741000</t>
  </si>
  <si>
    <t>25400 931119 0314- 741020</t>
  </si>
  <si>
    <t>25400 931183 741020</t>
  </si>
  <si>
    <t>25400 931400 1502- 741020</t>
  </si>
  <si>
    <t>25520 931710 6213- 741020</t>
  </si>
  <si>
    <t>25400 931183 1502- 741080</t>
  </si>
  <si>
    <t>25400 931183 2604- 741080</t>
  </si>
  <si>
    <t>25400 931183 3501- 741080</t>
  </si>
  <si>
    <t>25400 931183 4803- 741080</t>
  </si>
  <si>
    <t>25400 931183 7703- 741080</t>
  </si>
  <si>
    <t>25400 931119 0519- 741320</t>
  </si>
  <si>
    <t>25420 931189 6462- 741320</t>
  </si>
  <si>
    <t>25420 931189 741320</t>
  </si>
  <si>
    <t>25400 931119 6458- 751680</t>
  </si>
  <si>
    <t>25400 931265 751680</t>
  </si>
  <si>
    <t>25430 931170 751680</t>
  </si>
  <si>
    <t>25520 931710 6213- 751680</t>
  </si>
  <si>
    <t>25430 931170 4867- 763500</t>
  </si>
  <si>
    <t>25400 931210 771870</t>
  </si>
  <si>
    <t>25400 931210 771930</t>
  </si>
  <si>
    <t>25400 931235 774010</t>
  </si>
  <si>
    <t>25400 931119 6462- 776700</t>
  </si>
  <si>
    <t>25400 931400 1502- 776700</t>
  </si>
  <si>
    <t>25400 931400 776700</t>
  </si>
  <si>
    <t>25400 931400 1502- 776710</t>
  </si>
  <si>
    <t>25520 931710 6213- 776710</t>
  </si>
  <si>
    <t>25400 931104 776740</t>
  </si>
  <si>
    <t>25400 931119 0314- 776740</t>
  </si>
  <si>
    <t>25400 931119 2604- 776740</t>
  </si>
  <si>
    <t>25400 931119 4867- 776740</t>
  </si>
  <si>
    <t>25400 931119 6213- 776740</t>
  </si>
  <si>
    <t>25400 931119 6458- 776740</t>
  </si>
  <si>
    <t>25400 931183 776740</t>
  </si>
  <si>
    <t>25400 931400 1502- 776740</t>
  </si>
  <si>
    <t>25400 931400 2601- 776740</t>
  </si>
  <si>
    <t>25400 931400 2609- 776740</t>
  </si>
  <si>
    <t>25400 931400 3501- 776740</t>
  </si>
  <si>
    <t>25400 931400 4803- 776740</t>
  </si>
  <si>
    <t>25400 931400 4804- 776740</t>
  </si>
  <si>
    <t>25400 931400 776740</t>
  </si>
  <si>
    <t>25400 931400 8702- 776740</t>
  </si>
  <si>
    <t>25430 931170 4279- 776740</t>
  </si>
  <si>
    <t>25430 931170 6213- 776740</t>
  </si>
  <si>
    <t>25430 931170 776740</t>
  </si>
  <si>
    <t>25520 931710 6213- 776740</t>
  </si>
  <si>
    <t>25620 931750 776740</t>
  </si>
  <si>
    <t>25400 931183 2609- 776760</t>
  </si>
  <si>
    <t>25400 931183 3501- 776760</t>
  </si>
  <si>
    <t>25400 931183 6462- 776760</t>
  </si>
  <si>
    <t>25400 931183 8702- 776760</t>
  </si>
  <si>
    <t>25400 931400 4803- 776760</t>
  </si>
  <si>
    <t>25400 931245 3501- 777520</t>
  </si>
  <si>
    <t>51560 931115 777520</t>
  </si>
  <si>
    <t>25400 931210 777550</t>
  </si>
  <si>
    <t>25510 931108 5722- 777610</t>
  </si>
  <si>
    <t>25510 931108 4803- 778170</t>
  </si>
  <si>
    <t>25420 931189 6462- 778200</t>
  </si>
  <si>
    <t>25420 931189 778200</t>
  </si>
  <si>
    <t>25400 931400 1502- 780160</t>
  </si>
  <si>
    <t>25400 931119 2604- 780180</t>
  </si>
  <si>
    <t>25400 931265 2609- 780180</t>
  </si>
  <si>
    <t>25400 931265 4867- 780180</t>
  </si>
  <si>
    <t>25400 931265 6462- 780180</t>
  </si>
  <si>
    <t>25401 931111 780180</t>
  </si>
  <si>
    <t>25400 931400 0883- 780220</t>
  </si>
  <si>
    <t>25430 931170 4867- 780220</t>
  </si>
  <si>
    <t>25430 931170 780220</t>
  </si>
  <si>
    <t>25400 931119 6458- 781080</t>
  </si>
  <si>
    <t>25400 931183 4803- 781080</t>
  </si>
  <si>
    <t>25400 931183 781080</t>
  </si>
  <si>
    <t>25400 931400 1502- 781080</t>
  </si>
  <si>
    <t>25420 931186 781080</t>
  </si>
  <si>
    <t>25420 931401 781080</t>
  </si>
  <si>
    <t>25520 931710 6213- 781080</t>
  </si>
  <si>
    <t>25400 931200 781120</t>
  </si>
  <si>
    <t>25400 931235 1211- 781120</t>
  </si>
  <si>
    <t>25400 931250 781120</t>
  </si>
  <si>
    <t>25400 931400 0883- 781120</t>
  </si>
  <si>
    <t>25400 931400 3501- 781120</t>
  </si>
  <si>
    <t>25400 931400 6462- 781120</t>
  </si>
  <si>
    <t>25400 931400 8702- 781120</t>
  </si>
  <si>
    <t>25540 931116 781120</t>
  </si>
  <si>
    <t>25620 931750 781120</t>
  </si>
  <si>
    <t>25400 931400 3501- 781220</t>
  </si>
  <si>
    <t>25400 931119 0519- 781360</t>
  </si>
  <si>
    <t>25400 931400 1502- 781360</t>
  </si>
  <si>
    <t>25400 931400 4803- 781480</t>
  </si>
  <si>
    <t>25400 931400 8702- 781480</t>
  </si>
  <si>
    <t>25420 931189 781480</t>
  </si>
  <si>
    <t>25520 931710 6213- 781480</t>
  </si>
  <si>
    <t>25400 931119 0519- 781560</t>
  </si>
  <si>
    <t>25400 931400 0883- 781560</t>
  </si>
  <si>
    <t>25400 931400 3501- 781560</t>
  </si>
  <si>
    <t>25400 931400 8702- 781560</t>
  </si>
  <si>
    <t>25420 931189 6462- 781560</t>
  </si>
  <si>
    <t>25620 931750 781560</t>
  </si>
  <si>
    <t>33100 931105 781840</t>
  </si>
  <si>
    <t>33100 931105 790020</t>
  </si>
  <si>
    <t>25400 931119 4867- 790040</t>
  </si>
  <si>
    <t>25400 931235 790040</t>
  </si>
  <si>
    <t>25400 931400 3501- 790040</t>
  </si>
  <si>
    <t>25430 931170 4867- 790040</t>
  </si>
  <si>
    <t>25430 931170 6213- 790040</t>
  </si>
  <si>
    <t>25430 931170 790040</t>
  </si>
  <si>
    <t>25520 931107 790040</t>
  </si>
  <si>
    <t>25620 931750 790500</t>
  </si>
  <si>
    <t>33100 931105 790500</t>
  </si>
  <si>
    <t>25400 931210 790600</t>
  </si>
  <si>
    <t>25420 931180 790600</t>
  </si>
  <si>
    <t>25420 931182 790600</t>
  </si>
  <si>
    <t>25400 931119 0314- 510000</t>
  </si>
  <si>
    <t>25400 931119 0314- 520320</t>
  </si>
  <si>
    <t>25400 931119 0314- 520815</t>
  </si>
  <si>
    <t>25400 931119 0314- 522400</t>
  </si>
  <si>
    <t>25400 931119 0519- 510620</t>
  </si>
  <si>
    <t>25400 931119 0519- 518020</t>
  </si>
  <si>
    <t>25400 931119 0519- 521560</t>
  </si>
  <si>
    <t>25400 931119 0519- 521743</t>
  </si>
  <si>
    <t>25400 931119 0519- 522400</t>
  </si>
  <si>
    <t>25400 931119 0519- 523340</t>
  </si>
  <si>
    <t>25400 931119 0519- 523800</t>
  </si>
  <si>
    <t>25400 931119 0519- 526530</t>
  </si>
  <si>
    <t>25400 931119 0519- 528960</t>
  </si>
  <si>
    <t>25400 931119 0519- 537080</t>
  </si>
  <si>
    <t>25400 931119 1502- 523290</t>
  </si>
  <si>
    <t>25400 931119 2604- 510200</t>
  </si>
  <si>
    <t>25400 931119 2604- 510320</t>
  </si>
  <si>
    <t>25400 931119 2604- 510421</t>
  </si>
  <si>
    <t>25400 931119 2604- 515120</t>
  </si>
  <si>
    <t>25400 931119 2604- 521340</t>
  </si>
  <si>
    <t>25400 931119 2604- 521420</t>
  </si>
  <si>
    <t>25400 931119 2604- 522400</t>
  </si>
  <si>
    <t>25400 931119 2604- 523760</t>
  </si>
  <si>
    <t>25400 931119 2604- 524840</t>
  </si>
  <si>
    <t>25400 931119 2604- 525060</t>
  </si>
  <si>
    <t>25400 931119 2604- 525080</t>
  </si>
  <si>
    <t>25400 931119 2604- 526940</t>
  </si>
  <si>
    <t>25400 931119 2604- 528260</t>
  </si>
  <si>
    <t>25400 931119 4867- 510421</t>
  </si>
  <si>
    <t>25400 931119 4867- 521380</t>
  </si>
  <si>
    <t>25400 931119 4867- 521740</t>
  </si>
  <si>
    <t>25400 931119 4867- 523340</t>
  </si>
  <si>
    <t>25400 931119 4867- 523680</t>
  </si>
  <si>
    <t>25400 931119 4867- 526910</t>
  </si>
  <si>
    <t>25400 931119 4867- 527680</t>
  </si>
  <si>
    <t>25400 931119 510200</t>
  </si>
  <si>
    <t>25400 931119 523680</t>
  </si>
  <si>
    <t>25400 931119 524840</t>
  </si>
  <si>
    <t>25400 931119 527660</t>
  </si>
  <si>
    <t>25400 931119 527940</t>
  </si>
  <si>
    <t>25400 931119 528140</t>
  </si>
  <si>
    <t>25400 931119 528960</t>
  </si>
  <si>
    <t>25400 931119 528980</t>
  </si>
  <si>
    <t>25400 931119 536761</t>
  </si>
  <si>
    <t>25400 931119 6213- 520330</t>
  </si>
  <si>
    <t>25400 931119 6213- 523340</t>
  </si>
  <si>
    <t>25400 931119 6213- 536760</t>
  </si>
  <si>
    <t>25400 931119 6213- 546160</t>
  </si>
  <si>
    <t>25400 931119 6458- 510320</t>
  </si>
  <si>
    <t>25400 931119 6458- 510421</t>
  </si>
  <si>
    <t>25400 931119 6458- 513020</t>
  </si>
  <si>
    <t>25400 931119 6458- 518020</t>
  </si>
  <si>
    <t>25400 931119 6458- 521720</t>
  </si>
  <si>
    <t>25400 931119 6458- 523620</t>
  </si>
  <si>
    <t>25400 931119 6458- 523800</t>
  </si>
  <si>
    <t>25400 931119 6458- 525060</t>
  </si>
  <si>
    <t>25400 931119 6458- 525080</t>
  </si>
  <si>
    <t>25400 931119 6458- 527960</t>
  </si>
  <si>
    <t>Louis Robidoux Nature Center</t>
  </si>
  <si>
    <t>25400 931119 6464- 529500</t>
  </si>
  <si>
    <t>25400 931119 6548- 520320</t>
  </si>
  <si>
    <t>25400 931119 6548- 521720</t>
  </si>
  <si>
    <t>25400 931183 515200</t>
  </si>
  <si>
    <t>25400 931183 520230</t>
  </si>
  <si>
    <t>25400 931183 520330</t>
  </si>
  <si>
    <t>25400 931183 521700</t>
  </si>
  <si>
    <t>25400 931183 523680</t>
  </si>
  <si>
    <t>25400 931183 524840</t>
  </si>
  <si>
    <t>25400 931183 525060</t>
  </si>
  <si>
    <t>25400 931183 527660</t>
  </si>
  <si>
    <t>25400 931183 528020</t>
  </si>
  <si>
    <t>25400 931183 536761</t>
  </si>
  <si>
    <t>25400 931200 2601- 522310</t>
  </si>
  <si>
    <t>25400 931200 510700</t>
  </si>
  <si>
    <t>25400 931200 520010</t>
  </si>
  <si>
    <t>25400 931200 520330</t>
  </si>
  <si>
    <t>25400 931200 520820</t>
  </si>
  <si>
    <t>25400 931200 520845</t>
  </si>
  <si>
    <t>25400 931200 521600</t>
  </si>
  <si>
    <t>25400 931200 521720</t>
  </si>
  <si>
    <t>25400 931200 522330</t>
  </si>
  <si>
    <t>25400 931200 522400</t>
  </si>
  <si>
    <t>25400 931200 523100</t>
  </si>
  <si>
    <t>25400 931200 523340</t>
  </si>
  <si>
    <t>25400 931200 523680</t>
  </si>
  <si>
    <t>25400 931200 526530</t>
  </si>
  <si>
    <t>25400 931200 527680</t>
  </si>
  <si>
    <t>25400 931200 527720</t>
  </si>
  <si>
    <t>25400 931200 528260</t>
  </si>
  <si>
    <t>25400 931200 529510</t>
  </si>
  <si>
    <t>25400 931200 529520</t>
  </si>
  <si>
    <t>25400 931200 529550</t>
  </si>
  <si>
    <t>25400 931200 536761</t>
  </si>
  <si>
    <t>25400 931205 510000</t>
  </si>
  <si>
    <t>25400 931205 510421</t>
  </si>
  <si>
    <t>25400 931205 521742</t>
  </si>
  <si>
    <t>25400 931205 536761</t>
  </si>
  <si>
    <t>25400 931210 3501- 537020</t>
  </si>
  <si>
    <t>25400 931210 4279- 537020</t>
  </si>
  <si>
    <t>25400 931210 4867- 537020</t>
  </si>
  <si>
    <t>25400 931210 520330</t>
  </si>
  <si>
    <t>25400 931210 521380</t>
  </si>
  <si>
    <t>25400 931210 521500</t>
  </si>
  <si>
    <t>25400 931210 522310</t>
  </si>
  <si>
    <t>25400 931210 523840</t>
  </si>
  <si>
    <t>25400 931210 527840</t>
  </si>
  <si>
    <t>25400 931210 528900</t>
  </si>
  <si>
    <t>25400 931210 536761</t>
  </si>
  <si>
    <t>25400 931210 6464- 525320</t>
  </si>
  <si>
    <t>25400 931220 520330</t>
  </si>
  <si>
    <t>25400 931220 523620</t>
  </si>
  <si>
    <t>25400 931220 524660</t>
  </si>
  <si>
    <t>25400 931220 528900</t>
  </si>
  <si>
    <t>25400 931220 529010</t>
  </si>
  <si>
    <t>25400 931220 529080</t>
  </si>
  <si>
    <t>25400 931220 529120</t>
  </si>
  <si>
    <t>25400 931220 536761</t>
  </si>
  <si>
    <t>25400 931230 4867- 536910</t>
  </si>
  <si>
    <t>25400 931230 520230</t>
  </si>
  <si>
    <t>25400 931230 520330</t>
  </si>
  <si>
    <t>25400 931230 521500</t>
  </si>
  <si>
    <t>25400 931230 521720</t>
  </si>
  <si>
    <t>25400 931230 526950</t>
  </si>
  <si>
    <t>25400 931230 527720</t>
  </si>
  <si>
    <t>25400 931230 527840</t>
  </si>
  <si>
    <t>25400 931230 536761</t>
  </si>
  <si>
    <t>25400 931230 536910</t>
  </si>
  <si>
    <t>25400 931235 515220</t>
  </si>
  <si>
    <t>25400 931235 520330</t>
  </si>
  <si>
    <t>25400 931235 521360</t>
  </si>
  <si>
    <t>25400 931235 522310</t>
  </si>
  <si>
    <t>25400 931235 523270</t>
  </si>
  <si>
    <t>25400 931235 523620</t>
  </si>
  <si>
    <t>25400 931235 524790</t>
  </si>
  <si>
    <t>25400 931235 525020</t>
  </si>
  <si>
    <t>25400 931235 526910</t>
  </si>
  <si>
    <t>25400 931235 527280</t>
  </si>
  <si>
    <t>25400 931235 536761</t>
  </si>
  <si>
    <t>25400 931235 536910</t>
  </si>
  <si>
    <t>25400 931235 546140</t>
  </si>
  <si>
    <t>25400 931235 6461- 528920</t>
  </si>
  <si>
    <t>25400 931240 510200</t>
  </si>
  <si>
    <t>25400 931240 520800</t>
  </si>
  <si>
    <t>25400 931240 523640</t>
  </si>
  <si>
    <t>25400 931240 527840</t>
  </si>
  <si>
    <t>25400 931240 528900</t>
  </si>
  <si>
    <t>25400 931240 536761</t>
  </si>
  <si>
    <t>25400 931245 510700</t>
  </si>
  <si>
    <t>25400 931245 515120</t>
  </si>
  <si>
    <t>25400 931245 523700</t>
  </si>
  <si>
    <t>25400 931245 528140</t>
  </si>
  <si>
    <t>25400 931245 528900</t>
  </si>
  <si>
    <t>25400 931245 528960</t>
  </si>
  <si>
    <t>25400 931245 536761</t>
  </si>
  <si>
    <t>25400 931245 6464- 520330</t>
  </si>
  <si>
    <t>25400 931245 6464- 523340</t>
  </si>
  <si>
    <t>25400 931245 6464- 529510</t>
  </si>
  <si>
    <t>25400 931245 7703- 528960</t>
  </si>
  <si>
    <t>25400 931250 510200</t>
  </si>
  <si>
    <t>25400 931250 520115</t>
  </si>
  <si>
    <t>25400 931250 520800</t>
  </si>
  <si>
    <t>25400 931250 524840</t>
  </si>
  <si>
    <t>25400 931250 525440</t>
  </si>
  <si>
    <t>25400 931250 536761</t>
  </si>
  <si>
    <t>25400 931255 4867- 523640</t>
  </si>
  <si>
    <t>25400 931255 520240</t>
  </si>
  <si>
    <t>25400 931255 520330</t>
  </si>
  <si>
    <t>25400 931255 521660</t>
  </si>
  <si>
    <t>25400 931255 525860</t>
  </si>
  <si>
    <t>25400 931255 525870</t>
  </si>
  <si>
    <t>25400 931255 525880</t>
  </si>
  <si>
    <t>25400 931255 6213- 523640</t>
  </si>
  <si>
    <t>25400 931255 8702- 523760</t>
  </si>
  <si>
    <t>25400 931260 0883- 523270</t>
  </si>
  <si>
    <t>25400 931260 4867- 527660</t>
  </si>
  <si>
    <t>25400 931260 510200</t>
  </si>
  <si>
    <t>25400 931260 510520</t>
  </si>
  <si>
    <t>25400 931260 518020</t>
  </si>
  <si>
    <t>25400 931260 520240</t>
  </si>
  <si>
    <t>25400 931260 520330</t>
  </si>
  <si>
    <t>25400 931260 521380</t>
  </si>
  <si>
    <t>25400 931260 523660</t>
  </si>
  <si>
    <t>25400 931260 524840</t>
  </si>
  <si>
    <t>25400 931260 525060</t>
  </si>
  <si>
    <t>25400 931260 525440</t>
  </si>
  <si>
    <t>25400 931260 527700</t>
  </si>
  <si>
    <t>25400 931260 527840</t>
  </si>
  <si>
    <t>25400 931260 528140</t>
  </si>
  <si>
    <t>25400 931260 536761</t>
  </si>
  <si>
    <t>25400 931265 0883- 520705</t>
  </si>
  <si>
    <t>25400 931265 520330</t>
  </si>
  <si>
    <t>25400 931265 521420</t>
  </si>
  <si>
    <t>25400 931265 523270</t>
  </si>
  <si>
    <t>25400 931265 523620</t>
  </si>
  <si>
    <t>25400 931265 523800</t>
  </si>
  <si>
    <t>25400 931265 524580</t>
  </si>
  <si>
    <t>25400 931265 527780</t>
  </si>
  <si>
    <t>25400 931265 527840</t>
  </si>
  <si>
    <t>25400 931265 528980</t>
  </si>
  <si>
    <t>25400 931265 529160</t>
  </si>
  <si>
    <t>25400 931265 536761</t>
  </si>
  <si>
    <t>25400 931270 1502- 528920</t>
  </si>
  <si>
    <t>25400 931270 3501- 521500</t>
  </si>
  <si>
    <t>25400 931270 3501- 546380</t>
  </si>
  <si>
    <t>25400 931270 537090</t>
  </si>
  <si>
    <t>25400 931270 8702- 546380</t>
  </si>
  <si>
    <t>25400 931300 510000</t>
  </si>
  <si>
    <t>25400 931300 510200</t>
  </si>
  <si>
    <t>25400 931300 510421</t>
  </si>
  <si>
    <t>25400 931300 523760</t>
  </si>
  <si>
    <t>25400 931300 525440</t>
  </si>
  <si>
    <t>25400 931300 526940</t>
  </si>
  <si>
    <t>25400 931300 527660</t>
  </si>
  <si>
    <t>25400 931300 527720</t>
  </si>
  <si>
    <t>25400 931300 527840</t>
  </si>
  <si>
    <t>25400 931300 527940</t>
  </si>
  <si>
    <t>25400 931300 528140</t>
  </si>
  <si>
    <t>25400 931300 528960</t>
  </si>
  <si>
    <t>25400 931300 528980</t>
  </si>
  <si>
    <t>25400 931300 536761</t>
  </si>
  <si>
    <t>25400 931300 536910</t>
  </si>
  <si>
    <t>25400 931300 537020</t>
  </si>
  <si>
    <t>25400 931300 537080</t>
  </si>
  <si>
    <t>25400 931301 527780</t>
  </si>
  <si>
    <t>25400 931301 528960</t>
  </si>
  <si>
    <t>25400 931400 0882- 527720</t>
  </si>
  <si>
    <t>25400 931400 0883- 510421</t>
  </si>
  <si>
    <t>25400 931400 0883- 520220</t>
  </si>
  <si>
    <t>25400 931400 0883- 520240</t>
  </si>
  <si>
    <t>25400 931400 0883- 521740</t>
  </si>
  <si>
    <t>25400 931400 0883- 521760</t>
  </si>
  <si>
    <t>25400 931400 0883- 523680</t>
  </si>
  <si>
    <t>25400 931400 0883- 526410</t>
  </si>
  <si>
    <t>25400 931400 0883- 546160</t>
  </si>
  <si>
    <t>25400 931400 0883- 546200</t>
  </si>
  <si>
    <t>25400 931400 1502- 510040</t>
  </si>
  <si>
    <t>25400 931400 1502- 510420</t>
  </si>
  <si>
    <t>25400 931400 1502- 510620</t>
  </si>
  <si>
    <t>25400 931400 1502- 510700</t>
  </si>
  <si>
    <t>25400 931400 1502- 513000</t>
  </si>
  <si>
    <t>25400 931400 1502- 513120</t>
  </si>
  <si>
    <t>25400 931400 1502- 513140</t>
  </si>
  <si>
    <t>25400 931400 1502- 515040</t>
  </si>
  <si>
    <t>25400 931400 1502- 515100</t>
  </si>
  <si>
    <t>25400 931400 1502- 515120</t>
  </si>
  <si>
    <t>25400 931400 1502- 515220</t>
  </si>
  <si>
    <t>25400 931400 1502- 515260</t>
  </si>
  <si>
    <t>25400 931400 1502- 518140</t>
  </si>
  <si>
    <t>25400 931400 1502- 520020</t>
  </si>
  <si>
    <t>25400 931400 1502- 520115</t>
  </si>
  <si>
    <t>25400 931400 1502- 520320</t>
  </si>
  <si>
    <t>25400 931400 1502- 520330</t>
  </si>
  <si>
    <t>25400 931400 1502- 520800</t>
  </si>
  <si>
    <t>25400 931400 1502- 520845</t>
  </si>
  <si>
    <t>25400 931400 1502- 521420</t>
  </si>
  <si>
    <t>25400 931400 1502- 521500</t>
  </si>
  <si>
    <t>25400 931400 1502- 521740</t>
  </si>
  <si>
    <t>25400 931400 1502- 522310</t>
  </si>
  <si>
    <t>25400 931400 1502- 522320</t>
  </si>
  <si>
    <t>25400 931400 1502- 523290</t>
  </si>
  <si>
    <t>25400 931400 1502- 523340</t>
  </si>
  <si>
    <t>25400 931400 1502- 523700</t>
  </si>
  <si>
    <t>25400 931400 1502- 523800</t>
  </si>
  <si>
    <t>25400 931400 1502- 526940</t>
  </si>
  <si>
    <t>25400 931400 1502- 526950</t>
  </si>
  <si>
    <t>25400 931400 1502- 526960</t>
  </si>
  <si>
    <t>25400 931400 1502- 527100</t>
  </si>
  <si>
    <t>25400 931400 1502- 527720</t>
  </si>
  <si>
    <t>25400 931400 1502- 527840</t>
  </si>
  <si>
    <t>25400 931400 1502- 529520</t>
  </si>
  <si>
    <t>25400 931400 1502- 529550</t>
  </si>
  <si>
    <t>25400 931400 1502- 537080</t>
  </si>
  <si>
    <t>25400 931400 1502- 537090</t>
  </si>
  <si>
    <t>25400 931400 2601- 521742</t>
  </si>
  <si>
    <t>25400 931400 2601- 521744</t>
  </si>
  <si>
    <t>25400 931400 2601- 523340</t>
  </si>
  <si>
    <t>25400 931400 2604- 537080</t>
  </si>
  <si>
    <t>25400 931400 2609- 521741</t>
  </si>
  <si>
    <t>25400 931400 2609- 521744</t>
  </si>
  <si>
    <t>25400 931400 2609- 523640</t>
  </si>
  <si>
    <t>25400 931400 2609- 526410</t>
  </si>
  <si>
    <t>25400 931400 2609- 526910</t>
  </si>
  <si>
    <t>25400 931400 2609- 527280</t>
  </si>
  <si>
    <t>25400 931400 2609- 527660</t>
  </si>
  <si>
    <t>25400 931400 2609- 528380</t>
  </si>
  <si>
    <t>25400 931400 3501- 510421</t>
  </si>
  <si>
    <t>25400 931400 3501- 520220</t>
  </si>
  <si>
    <t>25400 931400 3501- 521760</t>
  </si>
  <si>
    <t>25400 931400 3501- 526520</t>
  </si>
  <si>
    <t>25400 931400 3501- 527107</t>
  </si>
  <si>
    <t>25400 931400 4803- 510200</t>
  </si>
  <si>
    <t>25400 931400 4803- 510421</t>
  </si>
  <si>
    <t>25400 931400 4803- 520240</t>
  </si>
  <si>
    <t>25400 931400 4803- 520330</t>
  </si>
  <si>
    <t>25400 931400 4803- 521742</t>
  </si>
  <si>
    <t>25400 931400 4803- 523640</t>
  </si>
  <si>
    <t>25400 931400 4803- 523680</t>
  </si>
  <si>
    <t>25400 931400 4803- 526930</t>
  </si>
  <si>
    <t>25400 931400 4803- 526940</t>
  </si>
  <si>
    <t>25400 931400 4803- 527100</t>
  </si>
  <si>
    <t>25400 931400 4803- 529550</t>
  </si>
  <si>
    <t>25400 931400 4804- 510200</t>
  </si>
  <si>
    <t>25400 931400 4804- 521742</t>
  </si>
  <si>
    <t>25400 931400 4804- 523220</t>
  </si>
  <si>
    <t>25400 931400 4804- 524840</t>
  </si>
  <si>
    <t>25400 931400 4804- 525060</t>
  </si>
  <si>
    <t>25400 931400 520330</t>
  </si>
  <si>
    <t>25400 931400 520800</t>
  </si>
  <si>
    <t>25400 931400 523270</t>
  </si>
  <si>
    <t>25400 931400 523620</t>
  </si>
  <si>
    <t>25400 931400 523640</t>
  </si>
  <si>
    <t>25400 931400 529000</t>
  </si>
  <si>
    <t>25400 931400 529520</t>
  </si>
  <si>
    <t>25400 931400 536761</t>
  </si>
  <si>
    <t>25400 931400 6458- 515100</t>
  </si>
  <si>
    <t>25400 931400 6462- 510421</t>
  </si>
  <si>
    <t>25400 931400 6462- 520240</t>
  </si>
  <si>
    <t>25400 931400 6462- 520815</t>
  </si>
  <si>
    <t>25400 931400 6462- 521440</t>
  </si>
  <si>
    <t>25400 931400 6462- 521744</t>
  </si>
  <si>
    <t>25400 931400 6462- 521760</t>
  </si>
  <si>
    <t>25400 931400 6462- 523270</t>
  </si>
  <si>
    <t>25400 931400 6462- 523680</t>
  </si>
  <si>
    <t>25400 931400 6462- 526410</t>
  </si>
  <si>
    <t>25400 931400 6462- 526530</t>
  </si>
  <si>
    <t>25400 931400 6462- 527400</t>
  </si>
  <si>
    <t>25400 931400 6462- 527820</t>
  </si>
  <si>
    <t>25400 931400 6462- 528260</t>
  </si>
  <si>
    <t>25400 931400 7703- 510000</t>
  </si>
  <si>
    <t>25400 931400 7703- 524840</t>
  </si>
  <si>
    <t>25400 931400 7703- 529520</t>
  </si>
  <si>
    <t>25400 931400 7703- 537090</t>
  </si>
  <si>
    <t>25400 931400 8702- 510000</t>
  </si>
  <si>
    <t>25400 931400 8702- 510320</t>
  </si>
  <si>
    <t>25400 931400 8702- 510421</t>
  </si>
  <si>
    <t>25400 931400 8702- 513020</t>
  </si>
  <si>
    <t>25400 931400 8702- 520010</t>
  </si>
  <si>
    <t>25400 931400 8702- 520240</t>
  </si>
  <si>
    <t>25400 931400 8702- 520330</t>
  </si>
  <si>
    <t>25400 931400 8702- 521580</t>
  </si>
  <si>
    <t>25400 931400 8702- 521600</t>
  </si>
  <si>
    <t>25400 931400 8702- 521760</t>
  </si>
  <si>
    <t>25400 931400 8702- 523270</t>
  </si>
  <si>
    <t>25400 931400 8702- 523680</t>
  </si>
  <si>
    <t>25400 931400 8702- 525080</t>
  </si>
  <si>
    <t>25400 931400 8702- 526410</t>
  </si>
  <si>
    <t>25400 931400 8702- 526530</t>
  </si>
  <si>
    <t>25400 931400 8702- 526940</t>
  </si>
  <si>
    <t>25400 931400 8702- 527660</t>
  </si>
  <si>
    <t>25400 931400 8702- 529510</t>
  </si>
  <si>
    <t>25400 931400 8702- 537020</t>
  </si>
  <si>
    <t>25400 931400 8702- 546200</t>
  </si>
  <si>
    <t>25401 931111 537020</t>
  </si>
  <si>
    <t>25420 931180 510000</t>
  </si>
  <si>
    <t>25420 931180 510440</t>
  </si>
  <si>
    <t>25420 931180 520330</t>
  </si>
  <si>
    <t>25420 931180 528140</t>
  </si>
  <si>
    <t>25420 931180 536761</t>
  </si>
  <si>
    <t>25420 931180 537080</t>
  </si>
  <si>
    <t>25420 931182 510200</t>
  </si>
  <si>
    <t>25420 931182 520705</t>
  </si>
  <si>
    <t>25420 931182 522340</t>
  </si>
  <si>
    <t>25420 931182 523270</t>
  </si>
  <si>
    <t>25420 931182 523680</t>
  </si>
  <si>
    <t>25420 931182 523800</t>
  </si>
  <si>
    <t>25420 931182 525440</t>
  </si>
  <si>
    <t>25420 931182 527680</t>
  </si>
  <si>
    <t>25420 931182 537080</t>
  </si>
  <si>
    <t>25420 931186 510000</t>
  </si>
  <si>
    <t>25420 931186 520105</t>
  </si>
  <si>
    <t>25420 931186 520705</t>
  </si>
  <si>
    <t>25420 931186 520805</t>
  </si>
  <si>
    <t>25420 931186 521500</t>
  </si>
  <si>
    <t>25420 931186 523680</t>
  </si>
  <si>
    <t>25420 931186 536761</t>
  </si>
  <si>
    <t>25420 931186 536910</t>
  </si>
  <si>
    <t>25420 931189 0883- 523220</t>
  </si>
  <si>
    <t>25420 931189 0883- 523270</t>
  </si>
  <si>
    <t>25420 931189 0883- 528960</t>
  </si>
  <si>
    <t>25420 931189 3501- 523220</t>
  </si>
  <si>
    <t>25420 931189 3501- 523270</t>
  </si>
  <si>
    <t>25420 931189 510000</t>
  </si>
  <si>
    <t>25420 931189 510200</t>
  </si>
  <si>
    <t>25420 931189 515120</t>
  </si>
  <si>
    <t>25420 931189 524840</t>
  </si>
  <si>
    <t>25420 931189 525060</t>
  </si>
  <si>
    <t>25420 931189 526530</t>
  </si>
  <si>
    <t>25420 931189 536761</t>
  </si>
  <si>
    <t>25420 931189 6462- 523220</t>
  </si>
  <si>
    <t>25420 931189 8702- 523220</t>
  </si>
  <si>
    <t>25420 931401 520805</t>
  </si>
  <si>
    <t>25420 931401 520820</t>
  </si>
  <si>
    <t>25420 931401 521700</t>
  </si>
  <si>
    <t>25420 931401 522320</t>
  </si>
  <si>
    <t>25420 931401 526530</t>
  </si>
  <si>
    <t>25420 931401 536761</t>
  </si>
  <si>
    <t>25430 931170 4279- 523340</t>
  </si>
  <si>
    <t>25430 931170 4279- 527840</t>
  </si>
  <si>
    <t>25430 931170 4867- 510421</t>
  </si>
  <si>
    <t>25430 931170 4867- 528260</t>
  </si>
  <si>
    <t>25430 931170 510200</t>
  </si>
  <si>
    <t>25430 931170 520200</t>
  </si>
  <si>
    <t>25430 931170 520240</t>
  </si>
  <si>
    <t>25430 931170 526910</t>
  </si>
  <si>
    <t>25430 931170 529000</t>
  </si>
  <si>
    <t>25430 931170 529040</t>
  </si>
  <si>
    <t>25430 931170 529500</t>
  </si>
  <si>
    <t>25430 931170 536761</t>
  </si>
  <si>
    <t>25430 931170 546200</t>
  </si>
  <si>
    <t>25430 931170 5722- 520320</t>
  </si>
  <si>
    <t>25430 931170 6213- 523640</t>
  </si>
  <si>
    <t>25430 931170 6213- 537090</t>
  </si>
  <si>
    <t>25510 931108 0519- 522310</t>
  </si>
  <si>
    <t>25510 931108 0519- 522320</t>
  </si>
  <si>
    <t>25510 931108 1503- 522320</t>
  </si>
  <si>
    <t>25510 931108 3501- 522320</t>
  </si>
  <si>
    <t>25510 931108 3501- 526960</t>
  </si>
  <si>
    <t>25510 931108 4279- 521740</t>
  </si>
  <si>
    <t>25510 931108 4803- 526940</t>
  </si>
  <si>
    <t>25510 931108 4803- 529520</t>
  </si>
  <si>
    <t>25510 931108 520330</t>
  </si>
  <si>
    <t>25510 931108 526940</t>
  </si>
  <si>
    <t>25510 931108 526950</t>
  </si>
  <si>
    <t>25510 931108 542060</t>
  </si>
  <si>
    <t>25510 931108 7703- 521740</t>
  </si>
  <si>
    <t>25510 931108 7703- 528960</t>
  </si>
  <si>
    <t>25520 931107 0318- 528920</t>
  </si>
  <si>
    <t>25520 931107 0318- 529550</t>
  </si>
  <si>
    <t>25520 931107 0318- 536910</t>
  </si>
  <si>
    <t>25520 931107 510040</t>
  </si>
  <si>
    <t>25520 931107 510200</t>
  </si>
  <si>
    <t>25520 931107 510420</t>
  </si>
  <si>
    <t>25520 931107 510620</t>
  </si>
  <si>
    <t>25520 931107 513000</t>
  </si>
  <si>
    <t>25520 931107 513120</t>
  </si>
  <si>
    <t>25520 931107 513140</t>
  </si>
  <si>
    <t>25520 931107 515040</t>
  </si>
  <si>
    <t>25520 931107 515100</t>
  </si>
  <si>
    <t>25520 931107 515220</t>
  </si>
  <si>
    <t>25520 931107 515260</t>
  </si>
  <si>
    <t>25520 931107 518140</t>
  </si>
  <si>
    <t>25520 931107 520010</t>
  </si>
  <si>
    <t>25520 931107 520115</t>
  </si>
  <si>
    <t>25520 931107 520230</t>
  </si>
  <si>
    <t>25520 931107 520800</t>
  </si>
  <si>
    <t>25520 931107 521420</t>
  </si>
  <si>
    <t>25520 931107 521500</t>
  </si>
  <si>
    <t>25520 931107 521760</t>
  </si>
  <si>
    <t>25520 931107 522320</t>
  </si>
  <si>
    <t>25520 931107 523220</t>
  </si>
  <si>
    <t>25520 931107 526960</t>
  </si>
  <si>
    <t>25520 931107 527720</t>
  </si>
  <si>
    <t>25520 931107 527840</t>
  </si>
  <si>
    <t>25520 931107 528260</t>
  </si>
  <si>
    <t>25520 931107 528920</t>
  </si>
  <si>
    <t>25520 931107 536760</t>
  </si>
  <si>
    <t>25520 931107 537080</t>
  </si>
  <si>
    <t>25520 931107 537090</t>
  </si>
  <si>
    <t>25520 931107 551000</t>
  </si>
  <si>
    <t>25520 931710 536760</t>
  </si>
  <si>
    <t>25520 931710 6213- 510040</t>
  </si>
  <si>
    <t>25520 931710 6213- 510420</t>
  </si>
  <si>
    <t>25520 931710 6213- 510700</t>
  </si>
  <si>
    <t>25520 931710 6213- 513000</t>
  </si>
  <si>
    <t>25520 931710 6213- 513120</t>
  </si>
  <si>
    <t>25520 931710 6213- 513140</t>
  </si>
  <si>
    <t>25520 931710 6213- 515040</t>
  </si>
  <si>
    <t>25520 931710 6213- 515100</t>
  </si>
  <si>
    <t>25520 931710 6213- 515220</t>
  </si>
  <si>
    <t>25520 931710 6213- 515260</t>
  </si>
  <si>
    <t>25520 931710 6213- 518140</t>
  </si>
  <si>
    <t>25520 931710 6213- 520115</t>
  </si>
  <si>
    <t>25520 931710 6213- 520230</t>
  </si>
  <si>
    <t>25520 931710 6213- 520330</t>
  </si>
  <si>
    <t>25520 931710 6213- 520710</t>
  </si>
  <si>
    <t>25520 931710 6213- 520800</t>
  </si>
  <si>
    <t>25520 931710 6213- 521560</t>
  </si>
  <si>
    <t>25520 931710 6213- 521700</t>
  </si>
  <si>
    <t>25520 931710 6213- 521720</t>
  </si>
  <si>
    <t>25520 931710 6213- 522310</t>
  </si>
  <si>
    <t>25520 931710 6213- 523340</t>
  </si>
  <si>
    <t>25520 931710 6213- 523680</t>
  </si>
  <si>
    <t>25520 931710 6213- 523700</t>
  </si>
  <si>
    <t>25520 931710 6213- 523760</t>
  </si>
  <si>
    <t>25520 931710 6213- 526940</t>
  </si>
  <si>
    <t>25520 931710 6213- 527660</t>
  </si>
  <si>
    <t>25520 931710 6213- 527840</t>
  </si>
  <si>
    <t>25520 931710 6213- 529040</t>
  </si>
  <si>
    <t>25520 931710 6213- 529510</t>
  </si>
  <si>
    <t>25520 931710 6213- 537090</t>
  </si>
  <si>
    <t>25540 931116 520200</t>
  </si>
  <si>
    <t>25540 931116 521760</t>
  </si>
  <si>
    <t>25540 931116 536761</t>
  </si>
  <si>
    <t>25550 931101 510200</t>
  </si>
  <si>
    <t>25550 931101 518020</t>
  </si>
  <si>
    <t>25550 931101 520020</t>
  </si>
  <si>
    <t>25550 931101 522320</t>
  </si>
  <si>
    <t>multi-species habitat conservation</t>
  </si>
  <si>
    <t>25590 931150 510421</t>
  </si>
  <si>
    <t>25590 931150 518020</t>
  </si>
  <si>
    <t>25590 931150 520200</t>
  </si>
  <si>
    <t>25590 931150 520240</t>
  </si>
  <si>
    <t>25590 931150 521720</t>
  </si>
  <si>
    <t>25590 931150 523220</t>
  </si>
  <si>
    <t>25590 931150 523340</t>
  </si>
  <si>
    <t>25590 931150 524840</t>
  </si>
  <si>
    <t>25590 931150 536761</t>
  </si>
  <si>
    <t>25590 931150 546060</t>
  </si>
  <si>
    <t>25620 931750 510320</t>
  </si>
  <si>
    <t>25620 931750 513020</t>
  </si>
  <si>
    <t>25620 931750 518180</t>
  </si>
  <si>
    <t>25620 931750 520240</t>
  </si>
  <si>
    <t>25620 931750 520330</t>
  </si>
  <si>
    <t>25620 931750 521540</t>
  </si>
  <si>
    <t>25620 931750 521580</t>
  </si>
  <si>
    <t>25620 931750 523660</t>
  </si>
  <si>
    <t>25620 931750 523760</t>
  </si>
  <si>
    <t>25620 931750 525080</t>
  </si>
  <si>
    <t>25620 931750 526410</t>
  </si>
  <si>
    <t>25620 931750 527660</t>
  </si>
  <si>
    <t>25620 931750 527700</t>
  </si>
  <si>
    <t>25620 931750 529040</t>
  </si>
  <si>
    <t>25620 931750 529510</t>
  </si>
  <si>
    <t>25620 931750 536761</t>
  </si>
  <si>
    <t>25620 931750 537020</t>
  </si>
  <si>
    <t>25620 931750 546200</t>
  </si>
  <si>
    <t>33100 931105 0519- 522310</t>
  </si>
  <si>
    <t>33100 931105 0883- 522310</t>
  </si>
  <si>
    <t>33100 931105 0883- 525440</t>
  </si>
  <si>
    <t>33100 931105 2604- 522330</t>
  </si>
  <si>
    <t>33100 931105 2604- 542120</t>
  </si>
  <si>
    <t>33100 931105 4867- 542060</t>
  </si>
  <si>
    <t>33100 931105 525440</t>
  </si>
  <si>
    <t>33100 931105 542040</t>
  </si>
  <si>
    <t>33100 931105 551100</t>
  </si>
  <si>
    <t>33100 931105 6213- 542060</t>
  </si>
  <si>
    <t>33100 931105 6462- 542040</t>
  </si>
  <si>
    <t>33100 931105 8702- 540060</t>
  </si>
  <si>
    <t>33110 931121 542060</t>
  </si>
  <si>
    <t>33120 931800 3501- 542120</t>
  </si>
  <si>
    <t>51560 931115 525440</t>
  </si>
  <si>
    <t>25430 931170 520360</t>
  </si>
  <si>
    <t>PROJECTED ADDITIONAL</t>
  </si>
  <si>
    <t>FY20-21 PROJECTED TOTAL</t>
  </si>
  <si>
    <t>25400 931300 529500</t>
  </si>
  <si>
    <t>COMMENTS</t>
  </si>
  <si>
    <t>Fish and Game Billings</t>
  </si>
  <si>
    <t>OVT, HOL, HLX, HLU</t>
  </si>
  <si>
    <t>USE PAYROLL WORKSHEETS TO COMPLETE</t>
  </si>
  <si>
    <t>PayYourRent.com</t>
  </si>
  <si>
    <t>Orkin/Terminix</t>
  </si>
  <si>
    <t>Misc PPE</t>
  </si>
  <si>
    <t>including CERT PAY</t>
  </si>
  <si>
    <t>refer to 527690</t>
  </si>
  <si>
    <t>Clint Shawn and Matt (iphone/ipads)</t>
  </si>
  <si>
    <t>Diesel truck (Matt)</t>
  </si>
  <si>
    <t>PCARD Annual Fee (3)</t>
  </si>
  <si>
    <t>Misc parts for trucks</t>
  </si>
  <si>
    <t>Toner, paper, etc.</t>
  </si>
  <si>
    <t>OVT, HLU, HOL, HLX</t>
  </si>
  <si>
    <t>Gloves, cleaning supplies,etc.</t>
  </si>
  <si>
    <t>landline for clinton</t>
  </si>
  <si>
    <t>Clint, Shawn and Matt</t>
  </si>
  <si>
    <t>Shift Diff and CERT PAY</t>
  </si>
  <si>
    <t>HLR</t>
  </si>
  <si>
    <t>Helena Chemicals</t>
  </si>
  <si>
    <t>Research Northwest Mosquito</t>
  </si>
  <si>
    <t>refer to 520360</t>
  </si>
  <si>
    <t>Custodial/Cleaning Supplies</t>
  </si>
  <si>
    <t>include homeless cleanup</t>
  </si>
  <si>
    <t>Truck incidentals / Tires for PSEC trucks</t>
  </si>
  <si>
    <t>IE Alarm svc calls</t>
  </si>
  <si>
    <t>Extinguishers Inspections</t>
  </si>
  <si>
    <t>PRAC</t>
  </si>
  <si>
    <t>Cal EPA; Class A; PAPA; Drone License ($150 x 3)</t>
  </si>
  <si>
    <t>Flash Drives / other peripherals</t>
  </si>
  <si>
    <t>Class A (Mitch every 2 yrs)</t>
  </si>
  <si>
    <t>Recruiting Fee</t>
  </si>
  <si>
    <t>Vests</t>
  </si>
  <si>
    <t>CPR/First Aid; PC832; WaterRescue; QAL; Trails</t>
  </si>
  <si>
    <t>move to 527690</t>
  </si>
  <si>
    <t>TLMA/Fire (Diesel)</t>
  </si>
  <si>
    <t>EH Permits / PCARD Annual ($45/ea)</t>
  </si>
  <si>
    <t>refer to 520360; Current $1507 /month. Will add one additonal radio 2/21. $1700 /month for remainder of year.</t>
  </si>
  <si>
    <t>Will add one phone service +~50/month satrting 3/21</t>
  </si>
  <si>
    <t>Internet 108 /month</t>
  </si>
  <si>
    <t>All trash; dump and roll-offs and regular trash services</t>
  </si>
  <si>
    <t>Provides cushion to fleet charges</t>
  </si>
  <si>
    <t>Office Supplies and Business Cards</t>
  </si>
  <si>
    <t>Current Budget $2000? First Aid, PC 832</t>
  </si>
  <si>
    <t>*in recent years included funds for discontinued project  -Nuevo BUOW Mowing</t>
  </si>
  <si>
    <t>Wildlife Society Conference, Ranger Conf., Native Plant Society, Entomology Conf. (approx $7500 total)</t>
  </si>
  <si>
    <t>charges went to 527690 after July</t>
  </si>
  <si>
    <t>Diesel Fuel</t>
  </si>
  <si>
    <t>PCARD Fee; HazMat pickups</t>
  </si>
  <si>
    <t>OVT, HLU, HLX, HOL</t>
  </si>
  <si>
    <t>(160hrs)</t>
  </si>
  <si>
    <t>3 @ $350 Uniform Allowance</t>
  </si>
  <si>
    <t>Refer to 520360</t>
  </si>
  <si>
    <t xml:space="preserve">3 iPhones </t>
  </si>
  <si>
    <t>Bird seed cowbird trapping</t>
  </si>
  <si>
    <t>Cleaning/Custodial supplies</t>
  </si>
  <si>
    <t>Temp roll-off</t>
  </si>
  <si>
    <t>Maint on 2 tractors</t>
  </si>
  <si>
    <t>Extinguishers Inspection; truck extingusher equipment</t>
  </si>
  <si>
    <t>includes Well Maintenance</t>
  </si>
  <si>
    <t>Wildlife Society</t>
  </si>
  <si>
    <t>Cal EPA; QAL (Ryan)</t>
  </si>
  <si>
    <t>MSR Smoke Mgmt Plan (AQMD)</t>
  </si>
  <si>
    <t>Contract Svc (Fire/WeedAbatement)</t>
  </si>
  <si>
    <t>Diesel / Fuel for equipment</t>
  </si>
  <si>
    <t>First Aid Supplies; Fire Gear ($2k)</t>
  </si>
  <si>
    <t>QAL (Ryan); PC832 (Ryan); Wildlife Society Conf ($1k)</t>
  </si>
  <si>
    <t>Portables Rental/Svc ; Sewer Pumping</t>
  </si>
  <si>
    <t>Sparkletts</t>
  </si>
  <si>
    <t>PCARD Annual Fee</t>
  </si>
  <si>
    <t>HAB Support</t>
  </si>
  <si>
    <t xml:space="preserve">Arundo Tractor </t>
  </si>
  <si>
    <t>Chambers</t>
  </si>
  <si>
    <t>USE PAYROLL WORKSHEETS</t>
  </si>
  <si>
    <t>research MITBANK</t>
  </si>
  <si>
    <t>15% of Joe's uniforms</t>
  </si>
  <si>
    <t>OVT and HOL, HLX, HLU</t>
  </si>
  <si>
    <t>My work cell</t>
  </si>
  <si>
    <t>NAI and CAM</t>
  </si>
  <si>
    <t>Research</t>
  </si>
  <si>
    <t>Ink and training materials</t>
  </si>
  <si>
    <t xml:space="preserve"> Would like to attend 2021 NAI National Conference scheduled in November 2021 in Palm Springs. </t>
  </si>
  <si>
    <t>Business Cards for new commissioners</t>
  </si>
  <si>
    <t>Jonathan (180 hours)</t>
  </si>
  <si>
    <t>Adobe Site</t>
  </si>
  <si>
    <t>Monthly service $36 month; alarm svc call</t>
  </si>
  <si>
    <t xml:space="preserve">Don’t anticipate anything urgent balance of this FY- </t>
  </si>
  <si>
    <t>Fire extinquishers</t>
  </si>
  <si>
    <t>Sprinklers - etc. again don’t anticpate anything urgent balance of this FY</t>
  </si>
  <si>
    <t>Copier limping along, holding off as long as possible.  Michael will research</t>
  </si>
  <si>
    <t>Ink, paper, etc</t>
  </si>
  <si>
    <t>If we are able to do in person events FY21/22</t>
  </si>
  <si>
    <t>OVT, HOL, HLU, HLX</t>
  </si>
  <si>
    <t>quaterly service terminex $104</t>
  </si>
  <si>
    <t>Flyers and Maps</t>
  </si>
  <si>
    <t>School outreach and offsite team mtgs</t>
  </si>
  <si>
    <t>A Frame Signage new and updated</t>
  </si>
  <si>
    <t>Samantha Dempster FT, Sami Whitcher (50% grant), Sue Afflerbaugh PT; Al Matta PT grounds for HVWA</t>
  </si>
  <si>
    <t>Port-a-potty Service re-started November @ 160/mo for twice monthly service current - 21/22 budget plan to resume weekly service</t>
  </si>
  <si>
    <t>2022 would like to offer some kind of outdoor event.</t>
  </si>
  <si>
    <t>If school tours and in person summer camp FY21/22</t>
  </si>
  <si>
    <t>AT&amp;T Landline $140/mo</t>
  </si>
  <si>
    <t>NAI National Conference Palm Spring Nov 2021 (for all 3 staff)</t>
  </si>
  <si>
    <t xml:space="preserve"> 4 staff</t>
  </si>
  <si>
    <t>Reference</t>
  </si>
  <si>
    <t>Mifi Internet service for PC &amp; POS $38/mo</t>
  </si>
  <si>
    <t>currently subsidized by volunteer donations</t>
  </si>
  <si>
    <t>Volunteers</t>
  </si>
  <si>
    <t>Special event volunteer lunch/water</t>
  </si>
  <si>
    <t xml:space="preserve">propane heating </t>
  </si>
  <si>
    <t>TP, Papertowel, cleaning supplies</t>
  </si>
  <si>
    <t>PCARD Fee</t>
  </si>
  <si>
    <t>1 staff only</t>
  </si>
  <si>
    <t>Steve's cell phone &amp; 2 Mifi 1 kiosk 1 NC (RCIT/) $152/mo</t>
  </si>
  <si>
    <t>Special events - volunteer water/lunch</t>
  </si>
  <si>
    <t>Quail, snakes and tutles</t>
  </si>
  <si>
    <t>Public Restrooms: TP, soap and seat covers. Trash bags and papertowel. Disinfectants and Detergents</t>
  </si>
  <si>
    <t>Removing 2yd and replacing to new 4yd dumpster 4K/annual</t>
  </si>
  <si>
    <t>ADT $41/mo</t>
  </si>
  <si>
    <t>Painting, repairs, general upkeep ($2k) +  $3000 Electruical main panel replacement (Budget Request)</t>
  </si>
  <si>
    <t>general upkeep</t>
  </si>
  <si>
    <t>Michael will research</t>
  </si>
  <si>
    <t xml:space="preserve">By Summer 2022 </t>
  </si>
  <si>
    <t>Needs new copier/printer/scanner wifi capable; Michael will research</t>
  </si>
  <si>
    <t xml:space="preserve">Ink, paper, pens, envelopes etc. </t>
  </si>
  <si>
    <t>Self-guided trail maps/brochures when reopen</t>
  </si>
  <si>
    <t>Animal care</t>
  </si>
  <si>
    <t>TOOLS</t>
  </si>
  <si>
    <t>Summer 2022 Special events</t>
  </si>
  <si>
    <t>Need to replace current chlorplast signs weather + age</t>
  </si>
  <si>
    <t>Safety vests, locks, etc.</t>
  </si>
  <si>
    <t>November 2021 NAI National Conf Palm Springs and other Ranger classes</t>
  </si>
  <si>
    <t>Errands off hill and HQ (= 1 trip per month to HQ)</t>
  </si>
  <si>
    <t xml:space="preserve"> </t>
  </si>
  <si>
    <t>propane</t>
  </si>
  <si>
    <t xml:space="preserve">Septic pumped 2022 </t>
  </si>
  <si>
    <t>Landscape Maint (stopped svc for this FY)</t>
  </si>
  <si>
    <t>Pre-COVID budget was $7500</t>
  </si>
  <si>
    <t>Jurupa Ditch Shares increased from$7500 + $10500</t>
  </si>
  <si>
    <t>Annual Outdoor Docent Volunteer Graduation (June 2022)</t>
  </si>
  <si>
    <t>CC machine</t>
  </si>
  <si>
    <t>Misc Fleet Fuel for INTERP use</t>
  </si>
  <si>
    <t>$50 per month (visitor ctr cell)</t>
  </si>
  <si>
    <t xml:space="preserve"> $81 per mo plus $120 </t>
  </si>
  <si>
    <t xml:space="preserve">with Covid &amp; Fire Closure VC closed and often times unstaffed. </t>
  </si>
  <si>
    <t>Alamos SCH animals added to SRP's</t>
  </si>
  <si>
    <t>New volunteers very actively and continually recruiting</t>
  </si>
  <si>
    <t>Docent trainings plan to resume as soon as we can</t>
  </si>
  <si>
    <t xml:space="preserve">TP, Paper towels etc. </t>
  </si>
  <si>
    <t xml:space="preserve">County Fire Fuel </t>
  </si>
  <si>
    <t>HVAC down in office side since 2020- been holding off on repair estimate $1500</t>
  </si>
  <si>
    <t>fire extinquishers</t>
  </si>
  <si>
    <t>Native garden and planted areas around VC</t>
  </si>
  <si>
    <t>Wagon tires - wagons are used for school tours</t>
  </si>
  <si>
    <t>SB Museum for Family Wildlife day</t>
  </si>
  <si>
    <t>Paper, ink, envelopes etc</t>
  </si>
  <si>
    <t>Special events 2021/2022 ?</t>
  </si>
  <si>
    <t>Trail Maps and signage</t>
  </si>
  <si>
    <t>3 Staff- MRJ FT; RH FT; CH PT</t>
  </si>
  <si>
    <t>(Bus Reimbursement - Foundation)</t>
  </si>
  <si>
    <t>$185 per rmonth</t>
  </si>
  <si>
    <t>NAI National Conference Palm Springs Nov 2021</t>
  </si>
  <si>
    <t>$150 per month on utility report - ????</t>
  </si>
  <si>
    <t>two staff</t>
  </si>
  <si>
    <t>ISF Account ($4.89/employee/pp)</t>
  </si>
  <si>
    <t>3 people @ $50/mo</t>
  </si>
  <si>
    <t>Host Fingerprinting</t>
  </si>
  <si>
    <t>2 propane tanks in park, fill twice per year @ 300 gal $1.99/gal contract price</t>
  </si>
  <si>
    <t xml:space="preserve">Maintain Current expenditures. </t>
  </si>
  <si>
    <t>EH Permit ($800) + Annual PCARD Fee (2 @$45)</t>
  </si>
  <si>
    <t xml:space="preserve">Need order of firewood and sleds for sale. Sold thru all inventory at this time. Planning on 18-19 Sold 835 bundles. Fire/Pandemic shortened 19-20 sold 488 bundles. Planning for resumption of normal use. Budget for 500 bundles of firewood @ $3/each and 100 sleds/hand warmers @$10/each. Eliminate hand warmers? Only sold 11 in 19-20 and 15 in 20-21 so far is it worth the inventory? </t>
  </si>
  <si>
    <t>FY20/21 Still needing to replace two shower meters entirely along with  Normally budget 3000 for buildings, it was cut for 2020-2021. 
BUDGET REQUEST: $2000 to upgrade to cellular router internet and work via Shawn H. to send to office from kiosk. New Water Heater for RR2 ($1800-2400).</t>
  </si>
  <si>
    <t>Routine Golf Cart/Tractor Maintenance</t>
  </si>
  <si>
    <t>Scheduled this Spring</t>
  </si>
  <si>
    <t xml:space="preserve">Maintain same service level. Fire ring replacements, table repairs, road grading, mowing. </t>
  </si>
  <si>
    <t xml:space="preserve">Host site 36 repairs budgeted 3rd quarter FY20-21. Maintain same service level, annual sewer jet of lines, upgrade sewer connection and repair host utilities at shop host site in 21/22 for an additional host once first 2 spots filled. </t>
  </si>
  <si>
    <t>New Snow Chains</t>
  </si>
  <si>
    <t>Maintain existing service level</t>
  </si>
  <si>
    <t xml:space="preserve">Maintain Regular Budgeted amount, less used due to pandemic. </t>
  </si>
  <si>
    <t>Misc Protective Gear</t>
  </si>
  <si>
    <t xml:space="preserve">FY 20-21 Campground site markers/direction, post replacement. Invested in sign maker to make more accessible and usable in permanent workstation to update signs in parks and trails more efficiently. </t>
  </si>
  <si>
    <t>Maintain same service level</t>
  </si>
  <si>
    <t>630.75/mo</t>
  </si>
  <si>
    <t>Maintain same service level- routine repairs, replacement, and purchasing of needed small tools and instruments</t>
  </si>
  <si>
    <t>Anthony Miller Supervisor Academy ($600) Spring 2021 . Park Attendant Report Writing/Tactical Communication, Ranger Water Rescue FY21-22? + CPR/First Aid Baton Training</t>
  </si>
  <si>
    <t xml:space="preserve">Dumpster Service increased due to increased visitation and popularity of snow play. .three 4 yard dumpsters and 3 3 yard dumpsters.  DEC-FEB 1 4 yard dumpster, MAR-MAY 3 4 yard dumpsters, JUN-NOV 3 four yard dumpsters, 3 three-yard dumpsters. With growing popularity of snow play we do not want to be caught unprepared to handle volume of trash. </t>
  </si>
  <si>
    <t>FY21 - $700 for new employee uniform; FY22- 3 employees @ $350, $200 volunteers</t>
  </si>
  <si>
    <t xml:space="preserve">Budget for same expenses as past </t>
  </si>
  <si>
    <t>One small order if we reopen soon for TP/Paper towel, office organization 20/21.</t>
  </si>
  <si>
    <t>EH Permit ($800)</t>
  </si>
  <si>
    <t>Firewood order for LLAP plan 1/year  around 100 bundles max</t>
  </si>
  <si>
    <t>Replacement/updated kitchen supplies</t>
  </si>
  <si>
    <t>20-21 Fireplace screen Lodge, update sink fixtures, Use remaining towards tree removal. With COVID closure prioritize safety vs. guest amenities.  21-22 Resume amenity and building work as planned prior to pandemic Replacement heaters (2 old ones remain) update shower rooms, Water Heater replacement (lodge showers)</t>
  </si>
  <si>
    <t>Scheduled Spring</t>
  </si>
  <si>
    <t>Use remaining 20-21 for tree removal.</t>
  </si>
  <si>
    <t xml:space="preserve">Funds 20-21 planned for improving water sampling protocol for dosing if facility is vacant and no water cycles thru in times of limited occupancy. </t>
  </si>
  <si>
    <t>Replacement commercial coffeemakers, cookingware,etc</t>
  </si>
  <si>
    <t xml:space="preserve">Utilized these funds at HKY with site closed. FY 21-22 Trimming along power line clearance (fire safety) 
BUDGET REQUEST: Adding $4000 to existing budget for the trees we are observing dying around and adjacent to the facility. </t>
  </si>
  <si>
    <t>Misc. Office supply.</t>
  </si>
  <si>
    <t>Lawler brochures proofed and approved via Marketing. Purchase and advertise Lodge amenity via handbill at campgrounds</t>
  </si>
  <si>
    <t>Interp signage in process 20/21.</t>
  </si>
  <si>
    <t>Update gate locks, replace hasps for Walts cabin, etc</t>
  </si>
  <si>
    <t xml:space="preserve">Alternate pumping of lawler facilities every 4 years (Lodge, Alpine, Alpine grease trap) </t>
  </si>
  <si>
    <t>Hand tool purchase/storage at each site for convenience and save staff/caretaker time</t>
  </si>
  <si>
    <t>No longer paying for phone booth; Michael will research</t>
  </si>
  <si>
    <t>Misc Caretaker training</t>
  </si>
  <si>
    <t>286.93/mo. Shut down 5 months during COVID Closure</t>
  </si>
  <si>
    <t>Caretaker</t>
  </si>
  <si>
    <t>Michael will research (dispenser got picked up)</t>
  </si>
  <si>
    <t>$45/4Q Bacteria, $35/4Q Nitrate. 20-21 overage due to positive coliform and tier II assessment.</t>
  </si>
  <si>
    <t>1 employee @ $350, $80 volunteer uniforms</t>
  </si>
  <si>
    <t>Cell Router + Josh cell</t>
  </si>
  <si>
    <t>267.16/mo for FY20/21, Requesting Upgrade to 4 yard dumpster with hosts in park and staff routine we are making more trips to the dump than is efficient given what we are disposing of. $330.32/mo</t>
  </si>
  <si>
    <t>Maintain 1 golf cart and one mower</t>
  </si>
  <si>
    <t xml:space="preserve">Additional $2,000 to run power from the breaker to the rental string to a repurposed "booth" for fee collections during special events, snow play. With proper booth we would be able to make that money back in a day. </t>
  </si>
  <si>
    <t xml:space="preserve">FY 20-21 Trailer purchase for mower, </t>
  </si>
  <si>
    <t>FY 20-21 Interp Trail sign in design/research phase. FY 21-22 Update Fee sign</t>
  </si>
  <si>
    <t xml:space="preserve">FY21-22 Necessary to get park updated with supplies properly and purge old unsafe materials. </t>
  </si>
  <si>
    <t>Resume pre-pandemic budget for staff training/use of private vehicle incidentally</t>
  </si>
  <si>
    <t>Propane levels holding. Anticipate needing fill in 21-22</t>
  </si>
  <si>
    <t>Maintain service level; sewer pumping</t>
  </si>
  <si>
    <t>EH Permit ($800) + PCARD (Joshua $45)</t>
  </si>
  <si>
    <t xml:space="preserve">Based on past fiscal year but fluctuates year to year and unknown what final cost will be. </t>
  </si>
  <si>
    <t>Fuel for all park fleet. This was transferred to an ISF fund 527690</t>
  </si>
  <si>
    <t xml:space="preserve">Reduction in phones due to reduction in staff. </t>
  </si>
  <si>
    <t>Nothing has changed between years.</t>
  </si>
  <si>
    <t xml:space="preserve">Electricity is REALLY high this year…again. </t>
  </si>
  <si>
    <t xml:space="preserve">Growing season hasn't started yet. Most of this will be spent in March, April, May. </t>
  </si>
  <si>
    <t xml:space="preserve">Being closed for 2 months affected the total expenditures here.  </t>
  </si>
  <si>
    <t xml:space="preserve">Diesel Fuel at TLMA </t>
  </si>
  <si>
    <t>Annual PCARD Fee ($45/person); EH Permit</t>
  </si>
  <si>
    <t xml:space="preserve">This is used to pay for shower/laundry tokens and fish tickets.  This will be spent and is a continuing expenditure. </t>
  </si>
  <si>
    <t xml:space="preserve">Expenditures could go up in 21/22 if we open fully and we remove 48 hour cleaning hold on cabins. </t>
  </si>
  <si>
    <t xml:space="preserve">20/21 22K of requested 37,000 was for what we felt would be normal operating procedures + 15k to replace the hot water heater in Cottonwood RR.  We have curtailed some repairs/projects due to desire to save money for District and put off purchase of water heater to another year. We will be using some of this budget to replace couches, dining room tables, and cabin flooring as we can.   21/22 20k requested for normal operations and 15K requested for the water heater replacement in Cottonwood. Normal operations include but are not limited to flooring replacement in cabins, replacment couches, and stair replacement in cabins as well as misc repairs to kiosk, gopher hole, and other out buildings in the park. It also can cover AC repairs at the cabins, kiosk, CW RR, or store.  </t>
  </si>
  <si>
    <t xml:space="preserve">Fire exrtinguisher annual maintenance using done around April. </t>
  </si>
  <si>
    <t xml:space="preserve">This is used to repair sewer issues as they arise through the year.  May not be spent if no problems arise but we've had some sort of issue each of the last 4 years that's required us to use this money. </t>
  </si>
  <si>
    <t xml:space="preserve">This is dependent on vehicle needs such as damage replacement or other repairs to tractors, carts, and trucks.  Our fleet shrank saving us some money.  </t>
  </si>
  <si>
    <t>HVAC Maintenance</t>
  </si>
  <si>
    <t xml:space="preserve">Maint-Parts is a catch all for maintenance purchases.  I'll review purchases and move them if I can. </t>
  </si>
  <si>
    <t>This is used to maintain the Splash Pad and mini-golf and can inlcude pump repair/replacment, chemical feed tubing, some chemicals used to maintain water, as well as annual walk-on chip addition to the playgrounds.</t>
  </si>
  <si>
    <t xml:space="preserve">This is used for Mow Contract and the former WCA contract.  The 21/22 Budget will be affected by the new contract Fiscal is currently working on getting.  $9000 tree removal should come out of here and we have at least one more tree to remove this fiscal year and possibly some tree trimming in Day Use Red Playground area. </t>
  </si>
  <si>
    <t>Special Event advertising</t>
  </si>
  <si>
    <t xml:space="preserve">Difference between 19/20 and 20/21 is due to canceled fish tocks in COVID19 cutbacks.  Catfish was stopped early and trout was started late due to covid.  We anticipate a return to normal stocking operations in the coming year. </t>
  </si>
  <si>
    <t xml:space="preserve">Under budgetted last year.  $13,000 is more realistic and in line with previous two years. </t>
  </si>
  <si>
    <t xml:space="preserve">Pamphlets, maps, brochures, treasure hunt, and theft flyers all come out of this account.  On going cost. </t>
  </si>
  <si>
    <t xml:space="preserve">Meant for signs and banners for annual youth fishing day and HLE.  Youth fishing day has not happened and unsure of HLE status. </t>
  </si>
  <si>
    <t xml:space="preserve">We will probably not need to use this in 20/21 and we can defer maintenance until 21/22 but we'll need more road base in 21/22 for sure. </t>
  </si>
  <si>
    <t xml:space="preserve">TOOLS - Purposely holding off on some routine maintenance and replacement due to covid closures. </t>
  </si>
  <si>
    <t>Report Writing, Crucial Conservations COR Learning</t>
  </si>
  <si>
    <t xml:space="preserve">We cut back on dumpsters for part of the year and have remained 2 dumpsters shy of pre-covid operations.  If we resume full open status and allow birthday parties, etc. we will need the full amount.  This also included 3 roll-off bins and we only used 1 this year. </t>
  </si>
  <si>
    <t xml:space="preserve">20/21 Increase due to attendant new hire.  21/22 $2800 covers existing staff's $350.  $250 for volunteer shirt replacements. </t>
  </si>
  <si>
    <t xml:space="preserve">$800 second half is due to replacment lock bought for the kiosk.  </t>
  </si>
  <si>
    <t>Change with attendance $3K</t>
  </si>
  <si>
    <t>2- Iphones $100 a month</t>
  </si>
  <si>
    <t>Due for upgrade, IT ticket submitted to request this upgrade</t>
  </si>
  <si>
    <t>Printer replacment $500</t>
  </si>
  <si>
    <t>Need to add 10 -15% to last year of 51K</t>
  </si>
  <si>
    <t>Always looking for new hosts  $150</t>
  </si>
  <si>
    <t>$500 for gas equipment; no need to buy diesel for FY21-22</t>
  </si>
  <si>
    <t>$1000 restrooms/ showers</t>
  </si>
  <si>
    <t>TP, Cleaning supplies, sanitizers, hand soaps</t>
  </si>
  <si>
    <t>Vector control 4 treatments @ $900, $1200 Water Permit, HazMat generator permit $1290</t>
  </si>
  <si>
    <t>6K if we are able to open after COVID</t>
  </si>
  <si>
    <t>Missed invoices during the holidays</t>
  </si>
  <si>
    <t>Water board permit $1313, EPA  $250</t>
  </si>
  <si>
    <t>$120 a quarter $500</t>
  </si>
  <si>
    <t xml:space="preserve">paint for eves on kisok $800, paint for eves on maintenace building $1500, paint for restrooms $500. Install manual shower valves in restrooms $5K </t>
  </si>
  <si>
    <t>Equipment is getting older, may need more repairs; welding/shop supplies included</t>
  </si>
  <si>
    <t>Service all and replace 4 fire extinguishers $500</t>
  </si>
  <si>
    <t>Replace tops on cabanas in A-camp $10.5K, sprinklers, valves, hose bibs</t>
  </si>
  <si>
    <t>May need air compressor replaced $600 (for unforeseen repairs)</t>
  </si>
  <si>
    <t>mowing contract July -October/April - June $25K, WCA $376.00 hour for 40 hours $15,040.00 (Budget Req)</t>
  </si>
  <si>
    <t>Inks, toners, paper, pens, tape + Business cards</t>
  </si>
  <si>
    <t>Baits, traps, spray (gophers, ants &amp; bees)</t>
  </si>
  <si>
    <t>$500 ADA signs, Campground signage</t>
  </si>
  <si>
    <t>customer refunds $500</t>
  </si>
  <si>
    <t>Paint sprayer, trencher $500</t>
  </si>
  <si>
    <t>$500 Work gloves, nitrile gloves, dust/Covid masks, eye protection, ear plugs</t>
  </si>
  <si>
    <t>pumping is currently $275 a week $14,300 a year, 4 additional pumps @ $400 each, Babcock sewer testing $1000</t>
  </si>
  <si>
    <t>incl. CERT PAY</t>
  </si>
  <si>
    <t>Hand tools, saw blades drill bits $500</t>
  </si>
  <si>
    <t>$250 for youth fish clinic</t>
  </si>
  <si>
    <t>2-phone lines (760-922-4665, 760922-9177) $60 a month</t>
  </si>
  <si>
    <t>MMP school $1500 (Shawna/Supv Ranger), DPR (Dept of Pesticide Regulation) testing $250 (Supv Ranger), PC-832 (Arrest &amp; Firearms) (Supv Ranger) $1000</t>
  </si>
  <si>
    <t>Reduced from five 3 yard dumpsters to four dumpsters for COVID ($568.mo from $791/mo)</t>
  </si>
  <si>
    <t xml:space="preserve">3 employees @ $350 each, + 7 hosts @ $40 each </t>
  </si>
  <si>
    <t>PVID $4774, $35 a month for drinking water $420. $5200</t>
  </si>
  <si>
    <t>Quarterly tests $50 each, nitrate test $100, Is septic testing in this also? $1000. septic testing</t>
  </si>
  <si>
    <t>Playground Repairs</t>
  </si>
  <si>
    <t>Annual Tree Service (WCA)</t>
  </si>
  <si>
    <t>Fleet Fuel for vehicles</t>
  </si>
  <si>
    <t>If POOL will open 2022, will need add to Budget Adjustment (depending on extension of contract)</t>
  </si>
  <si>
    <t>Expected to increase (14%)</t>
  </si>
  <si>
    <t>Diesel Fuel (Beck Oil)</t>
  </si>
  <si>
    <t>Suburban Propane</t>
  </si>
  <si>
    <t>EPA License</t>
  </si>
  <si>
    <t>Incl Welding Supplies</t>
  </si>
  <si>
    <t>Seat covers</t>
  </si>
  <si>
    <t>Playground &amp; Pool</t>
  </si>
  <si>
    <t>Eucalyptus ($20k); Landscape Maint ($30k)</t>
  </si>
  <si>
    <t>Brochures, Fee Inserts</t>
  </si>
  <si>
    <t>Fish Stock</t>
  </si>
  <si>
    <t xml:space="preserve">Quagga Signs </t>
  </si>
  <si>
    <t>Tractor for grading for floods</t>
  </si>
  <si>
    <t>Portables and Pumping</t>
  </si>
  <si>
    <t xml:space="preserve">TOOLS </t>
  </si>
  <si>
    <t>Youth Fish Clinic</t>
  </si>
  <si>
    <t>CPSI for Kris Wren</t>
  </si>
  <si>
    <t>No longer have $100k water credit; Q2 budget adj.</t>
  </si>
  <si>
    <t>10 employees + volunteers</t>
  </si>
  <si>
    <t>Recycling program required (additional bins)</t>
  </si>
  <si>
    <t>$100k EMWD Qtrly Sewer Maint; Portables ($60k); Holding Tanks ($60k);  for 2x shop res</t>
  </si>
  <si>
    <t>Brochures, fishing tickets, fee inserts, boating cards</t>
  </si>
  <si>
    <t>Fish Stock; ASK LUIS</t>
  </si>
  <si>
    <t>Printer Ink</t>
  </si>
  <si>
    <t>WCA Tree trimming</t>
  </si>
  <si>
    <t>Seat covers &amp; repairs (upholstery)</t>
  </si>
  <si>
    <t>Includes Tires for Tractor/mowers (from 521760)</t>
  </si>
  <si>
    <t>Mosquito Abatement ($1500); EH Permits; PCARD fee</t>
  </si>
  <si>
    <t>Diesel (300 gal / 2x year)</t>
  </si>
  <si>
    <t>See 520360 for new ISF account (3handhelds+1base)</t>
  </si>
  <si>
    <t xml:space="preserve">Splashpad </t>
  </si>
  <si>
    <t>Michael will research actual fleet costs to SKN; refer to 527680 for actuals</t>
  </si>
  <si>
    <t>Kyla, Erin, Dustin, Annie 
(160hrs each)</t>
  </si>
  <si>
    <t>Kyla's iPad</t>
  </si>
  <si>
    <t>Annual PCARD Fee ($45)</t>
  </si>
  <si>
    <t>CPRS ($3,575); NRPA ($3125); NACPRO ($240); PowerDMS for CAPRA ($1150); CSDA</t>
  </si>
  <si>
    <t>PCARD Annual Fees ($45 x 2); EH Permit $800</t>
  </si>
  <si>
    <t>USE PAYROLL WORKSHEETS TO COMPLETE 1 Ranger, 1 Maint worker</t>
  </si>
  <si>
    <t>Shift Diff / Cert Pay</t>
  </si>
  <si>
    <t>Growing Season March-May</t>
  </si>
  <si>
    <t>New service put off a year due to pandemic and not starting new programs that cost significant $$$. As we recover financially the aim is to reduce populations of ground squirrels and gopher activity in meadow and playground areas lead to significant trip hazards in day use areas.</t>
  </si>
  <si>
    <t xml:space="preserve">Annual Nitrate $45, 1 Q1, 6 Q2, 12 Q3, 3 Q4 Bacteria $45 each </t>
  </si>
  <si>
    <t>Misc. Protective gear</t>
  </si>
  <si>
    <t>2 employees @ $350, $200 for volunteer Uniforms</t>
  </si>
  <si>
    <t>Cell Phone, $1800 Cellular router install at kiosk FY20/21</t>
  </si>
  <si>
    <t xml:space="preserve">Despite closures, Attendance has still been high for day use and snow play. Mid week camping anticipated to resume as we warm up this spring and high attendance anticipated as relief from lockdowns </t>
  </si>
  <si>
    <t xml:space="preserve">16 dumpsters MAR-OCT, 3 dumpsters NOV-FEB. Pandemic usage mid week caused a need to increase dumpster service to 3 4 yard dumpsters we are keeping into FY21-22. Increase budget number appropriate for cost of 13 three-yard dumpsters and 3 four yard dumpsters MAR-OCT and 3 four yard Dumpsters NOV-FEB. $1000 for grinding station funds for in-house trees/branches that need disposal. </t>
  </si>
  <si>
    <t>2500 Maintain 5 golf carts, 1 mower, 1 tractor.</t>
  </si>
  <si>
    <t>Snow Chains</t>
  </si>
  <si>
    <t>Normal Service Schedule Spring 2021</t>
  </si>
  <si>
    <t>Cellular router project via Shawn $500. Install new pedestals at camp host sites $750 each. Routine fixture replacement and rebuild kits. Kiosk painting. Garage door service ($1000 FY20-21, $1000 FY21-22)</t>
  </si>
  <si>
    <t xml:space="preserve">Replace fire rings, table repairs, parking bumpers, Tree replacement via approved nursery. </t>
  </si>
  <si>
    <t>40 CY of EWF for playground wood fibers, Recode Fire Ring purchase to 522320</t>
  </si>
  <si>
    <t xml:space="preserve">2021 Backflow Inspections to be scheduled. Water fountains pushed to FY21/22 due to cost, planning to utilize existing FY20/21 budget funds on sprinklers and irrigation repairs more critical to parks operations at this time. </t>
  </si>
  <si>
    <t>EPA license</t>
  </si>
  <si>
    <t>Refunds processed by Finance</t>
  </si>
  <si>
    <t>POS Merchant fees</t>
  </si>
  <si>
    <t>Small increase to printing/binding we plan to continue with existing expenditures and brochures/fee inserts/campfire brochures/Lawler brochures.</t>
  </si>
  <si>
    <t>Routine replacement/repair to tools/equipment</t>
  </si>
  <si>
    <t xml:space="preserve">Continue Operational Marketing budget plans, put off due to COVID. Develop Parks branded merchandise. </t>
  </si>
  <si>
    <t xml:space="preserve">Interpretive signage in process FY20/21. Back to normal signage FY21-22, new fee signs, replacement campsite markers, update closure/park/lot full signage to standard approved units. </t>
  </si>
  <si>
    <t>Push to next FY due to pandemic; disc golf, soccer/cones for guests</t>
  </si>
  <si>
    <t>Trainings FY20-21 pushed to FY 21-22 due to COVID except for Spoon CPSI. $1600 MMP Training for Reyes, Aquatic Rescue/Baton/CPR/First Aid Training $800</t>
  </si>
  <si>
    <t>FY 19/20 Sold 745 bundles of firewood. Cost from vendor $3/bundle</t>
  </si>
  <si>
    <t>Maintain existing fuel cost. Question about  ISF Fuel cost account? MOVE TO 527690</t>
  </si>
  <si>
    <t>Maintain existing service level, less mileage due to COVID</t>
  </si>
  <si>
    <t>Maintain Existing Utility Cost</t>
  </si>
  <si>
    <t>Keep same for normal septic pumping. FY19-20 Due to COVID closure we put off routine septic pumping except for Central Restroom. We plan to pump FY 20-21 in Spring</t>
  </si>
  <si>
    <t>Ops Support to HABITAT 931170</t>
  </si>
  <si>
    <t>Parking Cards (EDA); PCARD Annual Fee ($45)</t>
  </si>
  <si>
    <t>$950/mo HQ Copier Maintenance</t>
  </si>
  <si>
    <t>CAPRA renewal ($3300); CAPRA review in June ($6500)</t>
  </si>
  <si>
    <t>DMS Fees</t>
  </si>
  <si>
    <t>External Bank Fees</t>
  </si>
  <si>
    <t>Quickbooks renewal</t>
  </si>
  <si>
    <t>RIVCOPRO Q1 Fee</t>
  </si>
  <si>
    <t>Late Fees from Utility Accounts</t>
  </si>
  <si>
    <t>Annual External Audit (RAMS)</t>
  </si>
  <si>
    <t>Lease Charges on new vehicles</t>
  </si>
  <si>
    <t>Maintenance (Fleet Mileage and L&amp;M Estimates)
Estimate $1500/yr per vehicle &gt;8yr old
Maint Rate Per Mile from FLEET ISF Rates</t>
  </si>
  <si>
    <t>Grants Software Subscription</t>
  </si>
  <si>
    <t>BOS Form 11 filing charge (Estimate 30 items @ $4k each)</t>
  </si>
  <si>
    <t>POS CC Fees</t>
  </si>
  <si>
    <t>Rebeca Pena $45/pay period</t>
  </si>
  <si>
    <t>Copier Maint</t>
  </si>
  <si>
    <t>OVT, HOL, HLU,  HLX</t>
  </si>
  <si>
    <t>Refund of Reservation Fees for cancels COVID</t>
  </si>
  <si>
    <t>GASB 68 Reports &amp; Schedules</t>
  </si>
  <si>
    <t>ISF Rate (HR Rate)</t>
  </si>
  <si>
    <t>OPEB Charges</t>
  </si>
  <si>
    <t>Ongoing payments towards old lawsuit settlement</t>
  </si>
  <si>
    <t>CALPERS Pension UAL (T1-$930,516; T2-$860;T3-$3,066)</t>
  </si>
  <si>
    <t>POS Fees, Microsoft TrueUp</t>
  </si>
  <si>
    <t>Basecamp, Zendesk, Adobe, etc.</t>
  </si>
  <si>
    <t>Adobe Subscriptions</t>
  </si>
  <si>
    <t>District Marketing Budget</t>
  </si>
  <si>
    <t>Business Cards/Flyers</t>
  </si>
  <si>
    <t>Cisco Phones</t>
  </si>
  <si>
    <t>Employee Appreciation</t>
  </si>
  <si>
    <t>Eric iPhone/iPad</t>
  </si>
  <si>
    <t>Volunteer Appreciation Luncheon</t>
  </si>
  <si>
    <t>OVT, HLX, HOL, HLU</t>
  </si>
  <si>
    <t>Volunteer Shirts/Vests</t>
  </si>
  <si>
    <t>Cleaning Supplies for events</t>
  </si>
  <si>
    <t>PCARD FEE</t>
  </si>
  <si>
    <t>Crestmore events</t>
  </si>
  <si>
    <t>Refunds for cancellations due to COVID</t>
  </si>
  <si>
    <t>Security Guard services for events</t>
  </si>
  <si>
    <t>Cisco Phones Long-Distance</t>
  </si>
  <si>
    <t>T1 Line for HQ (going to 931235)</t>
  </si>
  <si>
    <t>25400 931104 517000</t>
  </si>
  <si>
    <t>ISF Account (Preloaded)</t>
  </si>
  <si>
    <t>25400 931104 537290</t>
  </si>
  <si>
    <t>25400 931104 537330</t>
  </si>
  <si>
    <t>25400 931220 527690</t>
  </si>
  <si>
    <t>1</t>
  </si>
  <si>
    <t>3</t>
  </si>
  <si>
    <t>2</t>
  </si>
  <si>
    <t>5</t>
  </si>
  <si>
    <t>4</t>
  </si>
  <si>
    <t>FY21-22 BUDGET REQUESTED</t>
  </si>
  <si>
    <t>25400 931400 6462- 510320</t>
  </si>
  <si>
    <t>Home Agency - Name</t>
  </si>
  <si>
    <t>Home Department - Name</t>
  </si>
  <si>
    <t>Org</t>
  </si>
  <si>
    <t>Org Name</t>
  </si>
  <si>
    <t>Org -  Name</t>
  </si>
  <si>
    <t>Job Class</t>
  </si>
  <si>
    <t>Job Class Name</t>
  </si>
  <si>
    <t>Job Class - Name</t>
  </si>
  <si>
    <t>BU</t>
  </si>
  <si>
    <t>PCN</t>
  </si>
  <si>
    <t>Employee Code</t>
  </si>
  <si>
    <t>Employee</t>
  </si>
  <si>
    <t>Status</t>
  </si>
  <si>
    <t>Step</t>
  </si>
  <si>
    <t>Form Definition</t>
  </si>
  <si>
    <t>Form ID</t>
  </si>
  <si>
    <t>FTE</t>
  </si>
  <si>
    <t>Count</t>
  </si>
  <si>
    <t>Salary</t>
  </si>
  <si>
    <t>Jan-Jun Step Inc for PRP Employees</t>
  </si>
  <si>
    <t>Subsidy</t>
  </si>
  <si>
    <t>Vision</t>
  </si>
  <si>
    <t>Flex</t>
  </si>
  <si>
    <t>401 (k) Plans</t>
  </si>
  <si>
    <t>Long Term Disability RSA</t>
  </si>
  <si>
    <t>Health Savings Plan</t>
  </si>
  <si>
    <t>Basic Life</t>
  </si>
  <si>
    <t>Unemployment</t>
  </si>
  <si>
    <t>Other Retirement</t>
  </si>
  <si>
    <t>Retirement</t>
  </si>
  <si>
    <t>EPMC</t>
  </si>
  <si>
    <t>PERS Accumulator</t>
  </si>
  <si>
    <t>Training</t>
  </si>
  <si>
    <t>Statutory</t>
  </si>
  <si>
    <t>Supplementals</t>
  </si>
  <si>
    <t>Total</t>
  </si>
  <si>
    <t>remove amt</t>
  </si>
  <si>
    <t>931 - County Parks Agency</t>
  </si>
  <si>
    <t>9311 - Regional Parks &amp; Open Space District</t>
  </si>
  <si>
    <t>931104</t>
  </si>
  <si>
    <t>931104 - Regnl Parks &amp; Open-Space Dist</t>
  </si>
  <si>
    <t>13945</t>
  </si>
  <si>
    <t>EXECUTIVE ASSISTANT II-AT WILL</t>
  </si>
  <si>
    <t>13945 - EXECUTIVE ASSISTANT II-AT WILL</t>
  </si>
  <si>
    <t>UNR</t>
  </si>
  <si>
    <t>00130916</t>
  </si>
  <si>
    <t>121485</t>
  </si>
  <si>
    <t>Luciano, Annie</t>
  </si>
  <si>
    <t>A</t>
  </si>
  <si>
    <t>0</t>
  </si>
  <si>
    <t>EXECUTIVE</t>
  </si>
  <si>
    <t>85000</t>
  </si>
  <si>
    <t>ACCOUNTING ASSISTANT I - PARKS</t>
  </si>
  <si>
    <t>85000 - ACCOUNTING ASSISTANT I - PARKS</t>
  </si>
  <si>
    <t>SPG</t>
  </si>
  <si>
    <t>00132219</t>
  </si>
  <si>
    <t>244146</t>
  </si>
  <si>
    <t>Chavez, Margaret</t>
  </si>
  <si>
    <t>FINANCE</t>
  </si>
  <si>
    <t>85001</t>
  </si>
  <si>
    <t>ACCOUNTING ASSISTANT II-PARKS</t>
  </si>
  <si>
    <t>85001 - ACCOUNTING ASSISTANT II-PARKS</t>
  </si>
  <si>
    <t>00068157</t>
  </si>
  <si>
    <t>219527</t>
  </si>
  <si>
    <t>Rolland, Lisa</t>
  </si>
  <si>
    <t>85002</t>
  </si>
  <si>
    <t>ACCOUNTING TECHNICIAN I -PARKS</t>
  </si>
  <si>
    <t>85002 - ACCOUNTING TECHNICIAN I -PARKS</t>
  </si>
  <si>
    <t>00103328</t>
  </si>
  <si>
    <t>113852</t>
  </si>
  <si>
    <t>Long, Rhonda</t>
  </si>
  <si>
    <t>85003</t>
  </si>
  <si>
    <t>ADMIN SVCS ASST - PARKS</t>
  </si>
  <si>
    <t>85003 - ADMIN SVCS ASST - PARKS</t>
  </si>
  <si>
    <t>00122446</t>
  </si>
  <si>
    <t>118187</t>
  </si>
  <si>
    <t>Newell, Deborah</t>
  </si>
  <si>
    <t>VOL MGMT</t>
  </si>
  <si>
    <t>00123073</t>
  </si>
  <si>
    <t>234000</t>
  </si>
  <si>
    <t>Mark, Ryan</t>
  </si>
  <si>
    <t>GUEST SVCS</t>
  </si>
  <si>
    <t>85005</t>
  </si>
  <si>
    <t>AREA PARK MANAGER - PARKS</t>
  </si>
  <si>
    <t>85005 - AREA PARK MANAGER - PARKS</t>
  </si>
  <si>
    <t>SPS</t>
  </si>
  <si>
    <t>00067337</t>
  </si>
  <si>
    <t>171082</t>
  </si>
  <si>
    <t>Whitaker, Dayna</t>
  </si>
  <si>
    <t>REGPARKS ADMIN</t>
  </si>
  <si>
    <t>00123513</t>
  </si>
  <si>
    <t>102661</t>
  </si>
  <si>
    <t>Armentrout, Vicki</t>
  </si>
  <si>
    <t>85014</t>
  </si>
  <si>
    <t>HISTORIC PRESERVATION OFCR-PKS</t>
  </si>
  <si>
    <t>85014 - HISTORIC PRESERVATION OFCR-PKS</t>
  </si>
  <si>
    <t>00132746</t>
  </si>
  <si>
    <t>247774</t>
  </si>
  <si>
    <t>Pierucci, Antone</t>
  </si>
  <si>
    <t>HIST PRESV</t>
  </si>
  <si>
    <t>85015</t>
  </si>
  <si>
    <t>INTERPRETIVE SVCS SUPV - PARKS</t>
  </si>
  <si>
    <t>85015 - INTERPRETIVE SVCS SUPV - PARKS</t>
  </si>
  <si>
    <t>00078005</t>
  </si>
  <si>
    <t>206291</t>
  </si>
  <si>
    <t>Valdez, Margaret</t>
  </si>
  <si>
    <t>INTERP GEN</t>
  </si>
  <si>
    <t>85021</t>
  </si>
  <si>
    <t>OFFICE ASSISTANT II - PARKS</t>
  </si>
  <si>
    <t>85021 - OFFICE ASSISTANT II - PARKS</t>
  </si>
  <si>
    <t>00106671</t>
  </si>
  <si>
    <t>222237</t>
  </si>
  <si>
    <t>Johnson, Mary Ruth</t>
  </si>
  <si>
    <t>SRPNC</t>
  </si>
  <si>
    <t>85022</t>
  </si>
  <si>
    <t>PARK ATTENDANT - PARKS</t>
  </si>
  <si>
    <t>85022 - PARK ATTENDANT - PARKS</t>
  </si>
  <si>
    <t>00022733</t>
  </si>
  <si>
    <t>249888</t>
  </si>
  <si>
    <t>Baker, Davina</t>
  </si>
  <si>
    <t>RJU</t>
  </si>
  <si>
    <t>00091149</t>
  </si>
  <si>
    <t>230733</t>
  </si>
  <si>
    <t>Valdez-Thorpe, Joann</t>
  </si>
  <si>
    <t>CAH</t>
  </si>
  <si>
    <t>00117260</t>
  </si>
  <si>
    <t>230355</t>
  </si>
  <si>
    <t>Pena, Rebeca</t>
  </si>
  <si>
    <t>00117777</t>
  </si>
  <si>
    <t>241510</t>
  </si>
  <si>
    <t>***VACANT***</t>
  </si>
  <si>
    <t>00125542</t>
  </si>
  <si>
    <t>230507</t>
  </si>
  <si>
    <t>Mendoza, Erica</t>
  </si>
  <si>
    <t>00126180</t>
  </si>
  <si>
    <t>246605</t>
  </si>
  <si>
    <t>Allison, Shawna</t>
  </si>
  <si>
    <t>MFL</t>
  </si>
  <si>
    <t>00130483</t>
  </si>
  <si>
    <t>252052</t>
  </si>
  <si>
    <t>85023</t>
  </si>
  <si>
    <t>PARKS DIR/GENERAL MGR - PARKS</t>
  </si>
  <si>
    <t>85023 - PARKS DIR/GENERAL MGR - PARKS</t>
  </si>
  <si>
    <t>MPU</t>
  </si>
  <si>
    <t>00055178</t>
  </si>
  <si>
    <t>227620</t>
  </si>
  <si>
    <t>Brown, Kyla</t>
  </si>
  <si>
    <t>85024</t>
  </si>
  <si>
    <t>PARK INTERPRETER - PARKS</t>
  </si>
  <si>
    <t>85024 - PARK INTERPRETER - PARKS</t>
  </si>
  <si>
    <t>00044700</t>
  </si>
  <si>
    <t>104862</t>
  </si>
  <si>
    <t>Hicks, Robert</t>
  </si>
  <si>
    <t>85026</t>
  </si>
  <si>
    <t>PARK MAINTENANCE SUPV - PARKS</t>
  </si>
  <si>
    <t>85026 - PARK MAINTENANCE SUPV - PARKS</t>
  </si>
  <si>
    <t>00056474</t>
  </si>
  <si>
    <t>240650</t>
  </si>
  <si>
    <t>Lopez, Clinton</t>
  </si>
  <si>
    <t>FAC MAINT</t>
  </si>
  <si>
    <t>00103323</t>
  </si>
  <si>
    <t>209898</t>
  </si>
  <si>
    <t>Huggard, Shawn</t>
  </si>
  <si>
    <t>85027</t>
  </si>
  <si>
    <t>PARK MAINTENANCE WORKER-PARKS</t>
  </si>
  <si>
    <t>85027 - PARK MAINTENANCE WORKER-PARKS</t>
  </si>
  <si>
    <t>00025645</t>
  </si>
  <si>
    <t>225412</t>
  </si>
  <si>
    <t>Ledbetter, David</t>
  </si>
  <si>
    <t>HURKEY</t>
  </si>
  <si>
    <t>00029133</t>
  </si>
  <si>
    <t>229700</t>
  </si>
  <si>
    <t>Jack, Alan</t>
  </si>
  <si>
    <t>SKN</t>
  </si>
  <si>
    <t>00040975</t>
  </si>
  <si>
    <t>217233</t>
  </si>
  <si>
    <t>Pacheco, Alberto</t>
  </si>
  <si>
    <t>00054735</t>
  </si>
  <si>
    <t>227411</t>
  </si>
  <si>
    <t>Salsbury, Leonard</t>
  </si>
  <si>
    <t>IDY</t>
  </si>
  <si>
    <t>00101998</t>
  </si>
  <si>
    <t>234606</t>
  </si>
  <si>
    <t>Garcia Tolson, Richard</t>
  </si>
  <si>
    <t>00103843</t>
  </si>
  <si>
    <t>235324</t>
  </si>
  <si>
    <t>Sanderson, Paul</t>
  </si>
  <si>
    <t>00111055</t>
  </si>
  <si>
    <t>222522</t>
  </si>
  <si>
    <t>Spoon, Joshua</t>
  </si>
  <si>
    <t>MCC</t>
  </si>
  <si>
    <t>00124675</t>
  </si>
  <si>
    <t>239792</t>
  </si>
  <si>
    <t>Hernandez, Matthew</t>
  </si>
  <si>
    <t>85029</t>
  </si>
  <si>
    <t>PARK RANGER II - PARKS</t>
  </si>
  <si>
    <t>85029 - PARK RANGER II - PARKS</t>
  </si>
  <si>
    <t>00038899</t>
  </si>
  <si>
    <t>249458</t>
  </si>
  <si>
    <t>Reyes, Kimberly</t>
  </si>
  <si>
    <t>00050573</t>
  </si>
  <si>
    <t>241042</t>
  </si>
  <si>
    <t>Flores, Erick</t>
  </si>
  <si>
    <t>00054520</t>
  </si>
  <si>
    <t>248909</t>
  </si>
  <si>
    <t>Altamirano, Javier</t>
  </si>
  <si>
    <t>00131094</t>
  </si>
  <si>
    <t>247243</t>
  </si>
  <si>
    <t>Perez, Steve</t>
  </si>
  <si>
    <t>IDYNC</t>
  </si>
  <si>
    <t>85030</t>
  </si>
  <si>
    <t>PARK RANGER SUPV - PARKS</t>
  </si>
  <si>
    <t>85030 - PARK RANGER SUPV - PARKS</t>
  </si>
  <si>
    <t>00110119</t>
  </si>
  <si>
    <t>137923</t>
  </si>
  <si>
    <t>Altevers, Jack</t>
  </si>
  <si>
    <t>00114273</t>
  </si>
  <si>
    <t>235426</t>
  </si>
  <si>
    <t>Miller, Anthony</t>
  </si>
  <si>
    <t>00114274</t>
  </si>
  <si>
    <t>129623</t>
  </si>
  <si>
    <t>Forrest, Duane</t>
  </si>
  <si>
    <t>85041</t>
  </si>
  <si>
    <t>SR PARK RANGER - PARKS</t>
  </si>
  <si>
    <t>85041 - SR PARK RANGER - PARKS</t>
  </si>
  <si>
    <t>00089527</t>
  </si>
  <si>
    <t>120798</t>
  </si>
  <si>
    <t>Gardner, Noriko</t>
  </si>
  <si>
    <t>85049</t>
  </si>
  <si>
    <t>PARK AIDE - PARKS</t>
  </si>
  <si>
    <t>85049 - PARK AIDE - PARKS</t>
  </si>
  <si>
    <t>00120103</t>
  </si>
  <si>
    <t>208329</t>
  </si>
  <si>
    <t>Bertola, Lisa</t>
  </si>
  <si>
    <t>JEN</t>
  </si>
  <si>
    <t>00120264</t>
  </si>
  <si>
    <t>239794</t>
  </si>
  <si>
    <t>Dempster, Samantha</t>
  </si>
  <si>
    <t>HVNC</t>
  </si>
  <si>
    <t>00124983</t>
  </si>
  <si>
    <t>Z00124983</t>
  </si>
  <si>
    <t>***REMOVE***</t>
  </si>
  <si>
    <t>00130227</t>
  </si>
  <si>
    <t>241833</t>
  </si>
  <si>
    <t>Afflerbaugh, Susan</t>
  </si>
  <si>
    <t>00130228</t>
  </si>
  <si>
    <t>237211</t>
  </si>
  <si>
    <t>Whitcher, Samantha</t>
  </si>
  <si>
    <t>00130230</t>
  </si>
  <si>
    <t>225337</t>
  </si>
  <si>
    <t>Cattern, Leslie</t>
  </si>
  <si>
    <t>GLM</t>
  </si>
  <si>
    <t>00130373</t>
  </si>
  <si>
    <t>240957</t>
  </si>
  <si>
    <t>Matta, Alfonso</t>
  </si>
  <si>
    <t>85052</t>
  </si>
  <si>
    <t>ADMIN SVCS ANALYST II - PARKS</t>
  </si>
  <si>
    <t>85052 - ADMIN SVCS ANALYST II - PARKS</t>
  </si>
  <si>
    <t>00105236</t>
  </si>
  <si>
    <t>241075</t>
  </si>
  <si>
    <t>Chamberlain, Shannon</t>
  </si>
  <si>
    <t>GRANTS</t>
  </si>
  <si>
    <t>00125675</t>
  </si>
  <si>
    <t>221246</t>
  </si>
  <si>
    <t>Broderick, Lorelyn</t>
  </si>
  <si>
    <t>HR</t>
  </si>
  <si>
    <t>85063</t>
  </si>
  <si>
    <t>SR PARK PLANNER</t>
  </si>
  <si>
    <t>85063 - SR PARK PLANNER</t>
  </si>
  <si>
    <t>00095491</t>
  </si>
  <si>
    <t>229294</t>
  </si>
  <si>
    <t>Gomez, Analicia</t>
  </si>
  <si>
    <t>PLANNING</t>
  </si>
  <si>
    <t>85066</t>
  </si>
  <si>
    <t>BUYER II - PARKS</t>
  </si>
  <si>
    <t>85066 - BUYER II - PARKS</t>
  </si>
  <si>
    <t>00124674</t>
  </si>
  <si>
    <t>252216</t>
  </si>
  <si>
    <t>Medina, Luis</t>
  </si>
  <si>
    <t>85068</t>
  </si>
  <si>
    <t>PARK MAINT WORKER-PARKS-DESERT</t>
  </si>
  <si>
    <t>85068 - PARK MAINT WORKER-PARKS-DESERT</t>
  </si>
  <si>
    <t>00050696</t>
  </si>
  <si>
    <t>238346</t>
  </si>
  <si>
    <t>Wren, Kristopher</t>
  </si>
  <si>
    <t>00053035</t>
  </si>
  <si>
    <t>206647</t>
  </si>
  <si>
    <t>Rojas, Juan</t>
  </si>
  <si>
    <t>85071</t>
  </si>
  <si>
    <t>PARK GRAPHIC ARTS ILLUSTRATOR</t>
  </si>
  <si>
    <t>85071 - PARK GRAPHIC ARTS ILLUSTRATOR</t>
  </si>
  <si>
    <t>00130718</t>
  </si>
  <si>
    <t>250131</t>
  </si>
  <si>
    <t>Macamay, David</t>
  </si>
  <si>
    <t>MKT</t>
  </si>
  <si>
    <t>85072</t>
  </si>
  <si>
    <t>ACCOUNTING TECHNICIAN II-PARKS</t>
  </si>
  <si>
    <t>85072 - ACCOUNTING TECHNICIAN II-PARKS</t>
  </si>
  <si>
    <t>00133412</t>
  </si>
  <si>
    <t>240936</t>
  </si>
  <si>
    <t>Sanchez, Christina</t>
  </si>
  <si>
    <t>85073</t>
  </si>
  <si>
    <t>ASST PARKS DIRECTOR - PARKS</t>
  </si>
  <si>
    <t>85073 - ASST PARKS DIRECTOR - PARKS</t>
  </si>
  <si>
    <t>00117930</t>
  </si>
  <si>
    <t>210245</t>
  </si>
  <si>
    <t>Gettis, Erin</t>
  </si>
  <si>
    <t>85074</t>
  </si>
  <si>
    <t>BUREAU CHIEF - PARKS</t>
  </si>
  <si>
    <t>85074 - BUREAU CHIEF - PARKS</t>
  </si>
  <si>
    <t>00130695</t>
  </si>
  <si>
    <t>Z00130695</t>
  </si>
  <si>
    <t>00130696</t>
  </si>
  <si>
    <t>215183</t>
  </si>
  <si>
    <t>McLain, Dustin</t>
  </si>
  <si>
    <t>85080</t>
  </si>
  <si>
    <t>SUPV ACCOUNTANT - PARKS</t>
  </si>
  <si>
    <t>85080 - SUPV ACCOUNTANT - PARKS</t>
  </si>
  <si>
    <t>00115842</t>
  </si>
  <si>
    <t>220239</t>
  </si>
  <si>
    <t>Alferez, Michael</t>
  </si>
  <si>
    <t>85081</t>
  </si>
  <si>
    <t>FISCAL MANAGER - PARKS</t>
  </si>
  <si>
    <t>85081 - FISCAL MANAGER - PARKS</t>
  </si>
  <si>
    <t>00121155</t>
  </si>
  <si>
    <t>Z00121155</t>
  </si>
  <si>
    <t>85082</t>
  </si>
  <si>
    <t>CONTRACTS &amp; GRANTS ANALYST-PKS</t>
  </si>
  <si>
    <t>85082 - CONTRACTS &amp; GRANTS ANALYST-PKS</t>
  </si>
  <si>
    <t>00121154</t>
  </si>
  <si>
    <t>233458</t>
  </si>
  <si>
    <t>McLeod, Jeanne</t>
  </si>
  <si>
    <t>85089</t>
  </si>
  <si>
    <t>VOLUNTEER SVCS COORD - PARKS</t>
  </si>
  <si>
    <t>85089 - VOLUNTEER SVCS COORD - PARKS</t>
  </si>
  <si>
    <t>00125709</t>
  </si>
  <si>
    <t>227835</t>
  </si>
  <si>
    <t>Boor, Eric</t>
  </si>
  <si>
    <t>85096</t>
  </si>
  <si>
    <t>PUBLIC INFO SPECIALIST - PARKS</t>
  </si>
  <si>
    <t>85096 - PUBLIC INFO SPECIALIST - PARKS</t>
  </si>
  <si>
    <t>00055564</t>
  </si>
  <si>
    <t>250132</t>
  </si>
  <si>
    <t>Merrill, Marlene</t>
  </si>
  <si>
    <t>931116</t>
  </si>
  <si>
    <t>Reg Parks-Multi-Species Reserve</t>
  </si>
  <si>
    <t>931116 - Reg Parks-Multi-Species Reserve</t>
  </si>
  <si>
    <t>00130232</t>
  </si>
  <si>
    <t>248254</t>
  </si>
  <si>
    <t>Rodriguez, Ryan</t>
  </si>
  <si>
    <t>MSR</t>
  </si>
  <si>
    <t>00130484</t>
  </si>
  <si>
    <t>208757</t>
  </si>
  <si>
    <t>Jordan, Sam</t>
  </si>
  <si>
    <t>00024712</t>
  </si>
  <si>
    <t>174083</t>
  </si>
  <si>
    <t>Ash, Thomas</t>
  </si>
  <si>
    <t>00130233</t>
  </si>
  <si>
    <t>236220</t>
  </si>
  <si>
    <t>Hagen, Charity</t>
  </si>
  <si>
    <t>85059</t>
  </si>
  <si>
    <t>NATURAL RESOURCES MGR - PARKS</t>
  </si>
  <si>
    <t>85059 - NATURAL RESOURCES MGR - PARKS</t>
  </si>
  <si>
    <t>00100055</t>
  </si>
  <si>
    <t>247349</t>
  </si>
  <si>
    <t>Sherrock, Joseph</t>
  </si>
  <si>
    <t>931150</t>
  </si>
  <si>
    <t>Reg Parks-MSHCP Reserve Management</t>
  </si>
  <si>
    <t>931150 - Reg Parks-MSHCP Reserve Management</t>
  </si>
  <si>
    <t>00032866</t>
  </si>
  <si>
    <t>165722</t>
  </si>
  <si>
    <t>Burke, Jeffery</t>
  </si>
  <si>
    <t>MSHCP</t>
  </si>
  <si>
    <t>00103327</t>
  </si>
  <si>
    <t>235002</t>
  </si>
  <si>
    <t>Miller, Stanley</t>
  </si>
  <si>
    <t>00114278</t>
  </si>
  <si>
    <t>224260</t>
  </si>
  <si>
    <t>Salazar, Alfredo</t>
  </si>
  <si>
    <t>00051823</t>
  </si>
  <si>
    <t>131415</t>
  </si>
  <si>
    <t>Garcia, Johnny</t>
  </si>
  <si>
    <t>00104542</t>
  </si>
  <si>
    <t>204785</t>
  </si>
  <si>
    <t>Chagolla, Richard</t>
  </si>
  <si>
    <t>00130231</t>
  </si>
  <si>
    <t>244102</t>
  </si>
  <si>
    <t>Fountain, Robert</t>
  </si>
  <si>
    <t>00042130</t>
  </si>
  <si>
    <t>176529</t>
  </si>
  <si>
    <t>Rodriguez, Ruben</t>
  </si>
  <si>
    <t>85040</t>
  </si>
  <si>
    <t>NATURAL RESOURCES SPEC - PARKS</t>
  </si>
  <si>
    <t>85040 - NATURAL RESOURCES SPEC - PARKS</t>
  </si>
  <si>
    <t>00109125</t>
  </si>
  <si>
    <t>Z00109125</t>
  </si>
  <si>
    <t>00122410</t>
  </si>
  <si>
    <t>250626</t>
  </si>
  <si>
    <t>Sawyer, Ana</t>
  </si>
  <si>
    <t>00102908</t>
  </si>
  <si>
    <t>235929</t>
  </si>
  <si>
    <t>Reinig, Jonathan</t>
  </si>
  <si>
    <t>931170</t>
  </si>
  <si>
    <t>Reg Parks-Habitat &amp; Open Space Mgmt</t>
  </si>
  <si>
    <t>931170 - Reg Parks-Habitat &amp; Open Space Mgmt</t>
  </si>
  <si>
    <t>00030176</t>
  </si>
  <si>
    <t>204091</t>
  </si>
  <si>
    <t>Thompson, Scott</t>
  </si>
  <si>
    <t>HABITAT</t>
  </si>
  <si>
    <t>00064974</t>
  </si>
  <si>
    <t>249868</t>
  </si>
  <si>
    <t>Terpoorten, Andreas</t>
  </si>
  <si>
    <t>00101997</t>
  </si>
  <si>
    <t>235492</t>
  </si>
  <si>
    <t>Rogers, Patrick</t>
  </si>
  <si>
    <t>00028035</t>
  </si>
  <si>
    <t>249085</t>
  </si>
  <si>
    <t>Herman, Michael</t>
  </si>
  <si>
    <t>00103322</t>
  </si>
  <si>
    <t>204387</t>
  </si>
  <si>
    <t>Evans, William</t>
  </si>
  <si>
    <t>00124993</t>
  </si>
  <si>
    <t>221041</t>
  </si>
  <si>
    <t>00114275</t>
  </si>
  <si>
    <t>Z00114275</t>
  </si>
  <si>
    <t>85043</t>
  </si>
  <si>
    <t>PARK RANGER I - PARKS</t>
  </si>
  <si>
    <t>85043 - PARK RANGER I - PARKS</t>
  </si>
  <si>
    <t>00117911</t>
  </si>
  <si>
    <t>Z00117911</t>
  </si>
  <si>
    <t>931180</t>
  </si>
  <si>
    <t>Reg Parks-Recreation</t>
  </si>
  <si>
    <t>931180 - Reg Parks-Recreation</t>
  </si>
  <si>
    <t>00120556</t>
  </si>
  <si>
    <t>238575</t>
  </si>
  <si>
    <t>Diaz, Jennifer</t>
  </si>
  <si>
    <t>WEDDINGS</t>
  </si>
  <si>
    <t>85065</t>
  </si>
  <si>
    <t>RECREATION COORDINATOR - PARKS</t>
  </si>
  <si>
    <t>85065 - RECREATION COORDINATOR - PARKS</t>
  </si>
  <si>
    <t>00104506</t>
  </si>
  <si>
    <t>Z00104506</t>
  </si>
  <si>
    <t>85079</t>
  </si>
  <si>
    <t>PUBLIC SERVICES WORKER - PARKS</t>
  </si>
  <si>
    <t>85079 - PUBLIC SERVICES WORKER - PARKS</t>
  </si>
  <si>
    <t>00128031</t>
  </si>
  <si>
    <t>253519</t>
  </si>
  <si>
    <t>Daoust, Casey</t>
  </si>
  <si>
    <t>00128374</t>
  </si>
  <si>
    <t>243901</t>
  </si>
  <si>
    <t>Mancillas, Beatriz</t>
  </si>
  <si>
    <t>931750</t>
  </si>
  <si>
    <t>Reg Parks-Lake Skinner Park</t>
  </si>
  <si>
    <t>931750 - Reg Parks-Lake Skinner Park</t>
  </si>
  <si>
    <t>85013</t>
  </si>
  <si>
    <t>GROUNDS WORKER - PARKS</t>
  </si>
  <si>
    <t>85013 - GROUNDS WORKER - PARKS</t>
  </si>
  <si>
    <t>00104599</t>
  </si>
  <si>
    <t>194144</t>
  </si>
  <si>
    <t>Rodriguez, Richard</t>
  </si>
  <si>
    <t>00117955</t>
  </si>
  <si>
    <t>224055</t>
  </si>
  <si>
    <t>Beltran, Jorge</t>
  </si>
  <si>
    <t>00028297</t>
  </si>
  <si>
    <t>139528</t>
  </si>
  <si>
    <t>Evans, Delita</t>
  </si>
  <si>
    <t>00106868</t>
  </si>
  <si>
    <t>217428</t>
  </si>
  <si>
    <t>McDaniel, Shannon</t>
  </si>
  <si>
    <t>00117671</t>
  </si>
  <si>
    <t>220052</t>
  </si>
  <si>
    <t>Sincosky, Jo</t>
  </si>
  <si>
    <t>00122681</t>
  </si>
  <si>
    <t>232989</t>
  </si>
  <si>
    <t>Whitaker, Kevin</t>
  </si>
  <si>
    <t>00032810</t>
  </si>
  <si>
    <t>244855</t>
  </si>
  <si>
    <t>Waldron, Orvil</t>
  </si>
  <si>
    <t>00114277</t>
  </si>
  <si>
    <t>251253</t>
  </si>
  <si>
    <t>Hearron, Nathan</t>
  </si>
  <si>
    <t>PARKS FACILITIES COORDINATOR</t>
  </si>
  <si>
    <t>***NEWLY ADDED***</t>
  </si>
  <si>
    <t>BUSOPS</t>
  </si>
  <si>
    <t>EXEC REVIEW (+/-)</t>
  </si>
  <si>
    <t>FY21-22 BUDGET 1st Consolidation Total</t>
  </si>
  <si>
    <t>ISF Preloaded; FY22 ($146k decrease) from FY21</t>
  </si>
  <si>
    <t xml:space="preserve">ISF Preloaded; FY22 ($26k decrease) from FY21 </t>
  </si>
  <si>
    <t>ISF Preloaded</t>
  </si>
  <si>
    <t>ISF Preloaded (RCIT Rate)</t>
  </si>
  <si>
    <t>ISF Preloaded (COWCAP Fee)</t>
  </si>
  <si>
    <t>ISF Preloaded (RIVCOPRO Allocation)</t>
  </si>
  <si>
    <t>ISF Preloaded (Fleet)</t>
  </si>
  <si>
    <t>ISF Preloaded (Workers Comp)</t>
  </si>
  <si>
    <t>ISF Preloaded (PSEC)</t>
  </si>
  <si>
    <t>ISF Preloaded (ACO Warrants) $4.89/emp/pp</t>
  </si>
  <si>
    <t>ISF Preloaded (Mailstop)</t>
  </si>
  <si>
    <t>ISF Preloaded (County Counsel)</t>
  </si>
  <si>
    <t>Placeholder amounts until exec reviews CIP</t>
  </si>
  <si>
    <t xml:space="preserve">Cell Routers, Cell Phones/iPads </t>
  </si>
  <si>
    <t>David/Marlene's cell ($50/mo/each)</t>
  </si>
  <si>
    <t>ACCT
CODE</t>
  </si>
  <si>
    <t>Misc HQ repairs</t>
  </si>
  <si>
    <t>Fire Extinguishers Inspection/Certification</t>
  </si>
  <si>
    <t>Misc Golf Cart Repair</t>
  </si>
  <si>
    <t>HQ Pest Control</t>
  </si>
  <si>
    <t>Misc HQ repairs (can be combined with 522320)</t>
  </si>
  <si>
    <t>Animal Pest Management</t>
  </si>
  <si>
    <t>Animal Pest Management ($200)</t>
  </si>
  <si>
    <t>Animal Pest Management ($600/mo); Bee Control $2600</t>
  </si>
  <si>
    <t>Babcock Labs (2x year)</t>
  </si>
  <si>
    <t>2 Boats Maintenance (Big B and Lil' B)</t>
  </si>
  <si>
    <t>Two vehicles at $300 a month for fuel, service upkeep (WILL POST IN 527690)</t>
  </si>
  <si>
    <t>3 employees + volunteers</t>
  </si>
  <si>
    <t>SITE</t>
  </si>
  <si>
    <t>AMOUNT</t>
  </si>
  <si>
    <t>TYPE</t>
  </si>
  <si>
    <t>PERSONNEL</t>
  </si>
  <si>
    <t>REQUESTOR</t>
  </si>
  <si>
    <t>TONY PIERUCCI</t>
  </si>
  <si>
    <t>GILMAN / JENSEN</t>
  </si>
  <si>
    <t>JUSTIFICATION</t>
  </si>
  <si>
    <t>This position would allow us to book a full slate of school tours for both Jensen and Gilman, increasing our revenue by an average of 40%. As it is, we will only be able to book about 60% our capacity due to lack of staff.</t>
  </si>
  <si>
    <t>EXEC ADMIN COMMENT</t>
  </si>
  <si>
    <t>DMT</t>
  </si>
  <si>
    <t>CLINTON LOPEZ</t>
  </si>
  <si>
    <t>PARK MAINTENANCE WORKER (FT)</t>
  </si>
  <si>
    <t>PARK AIDE (FT)</t>
  </si>
  <si>
    <t>This will influence the outcome of work being completed at different sites. The District Maintenance Team performs work at various locations around the district. This would give us the ability to break off into two “teams” for projects. Another member of the team would also allow the possibility to complete more tasks or to break away from a project the whole team may be working on.</t>
  </si>
  <si>
    <t>IDYLLWILD PARK</t>
  </si>
  <si>
    <t>ANTHONY MILLER</t>
  </si>
  <si>
    <t>MULTI-USE PARKING LOT TO SUPPORT SNOWPLAY OPS</t>
  </si>
  <si>
    <t>Repave existing lot and expand outward to increase volume of parking. In perfect weather, Idyllwild Regional Park has 23 parking spaces. When it snows, this can decrease due to the conditions and piled snow to 18-20 available spaces for 2WD vehicles. While staff park cars along the campground roadway, we quickly fill to capacity.. As it stands, when we hit our capacity traffic backs up Riverside County Playground Road and staff must be mindful at all times to keep traffic moving, turning around vehicles en masse when we reach capacity to keep traffic flowing. Increasing capacity for parking allows for more expeditious processing and parking of guests for longer without sacrificing revenue.</t>
  </si>
  <si>
    <t>RANCHO JURUPA PARK</t>
  </si>
  <si>
    <t>JACK ALTEVERS</t>
  </si>
  <si>
    <t>EQUIPMENT</t>
  </si>
  <si>
    <t>GOLF CART (to replace one of 3 aging gem carts)</t>
  </si>
  <si>
    <t>3RD YR OF SUBMITTAL; We have 4 carts in use nearly daily at the park. Three of these are aging GEM carts and the fourth is golf cart. The Fourth cart is only two years old and is working beautifully. The three GEM carts, however, are old, and have seen better days. On an increasing basis the GEM carts are down for maintenance for one thing or another (bad brakes, bad batteries, ignition switch issues, gear issues, to name a few). We have run out of parts to cannibalize from the other GEM carts in the yard and parts are harder to come by as the units age. As mentioned, these carts are used nearly daily by camp hosts to maintain the park
and cabins. When one cart is down it usually means a host has to share a cart or use their own vehicle for transportation within the park. With each cart having the supplies a host needs to clean and maintain the park, utilizing their own vehicle can be difficult.</t>
  </si>
  <si>
    <t>PARKING LOT (OPTION 2)</t>
  </si>
  <si>
    <t>Grade approximately 25,000 sq. ft.of dirt lot with 4” of decomposed granite (DG). Purchase a Land Pride RB26 scraper blade for our Kubota M7060 for snow removal from path. Additional DG in estimation to shore up the grading along the road edges and dirt parking for sites 1-6 and lower host site for parking in those areas as well.</t>
  </si>
  <si>
    <t>SNOWPLOW SCRAPER BLADE</t>
  </si>
  <si>
    <t>urchase snow plow scraper blade for Kubota to more efficiently clear snow from dirt parking, campsites, etc</t>
  </si>
  <si>
    <t>LAWLER PARK</t>
  </si>
  <si>
    <t>POWER LINE TREE TRIMMING</t>
  </si>
  <si>
    <t>There has been no tree trimming maintenance performed around the power lines and the trees are so tall and remote it is beyond the scope of anything Parks Staff can do in house. While there is no immediate or obvious branch to point out as a threat, the general preventative maintenance of the trees and branches surrounding power lines is consistent with the standard of which utility companies are expected (and do) currently hold to.</t>
  </si>
  <si>
    <t>HURKEY CREEK</t>
  </si>
  <si>
    <t>NEW GOLF CART</t>
  </si>
  <si>
    <t>OPS</t>
  </si>
  <si>
    <t>HOT WATER REPLACEMENT (COTTONWOOD RESTROOOM)</t>
  </si>
  <si>
    <t>Replace a water heater that has met it’s expected lifespan and has started to exceed it. Replacement means another 10 to 12 years of hot water for our guests.</t>
  </si>
  <si>
    <t>CHAINLINK FENCE INSTALLATION (COTTONWOOD)</t>
  </si>
  <si>
    <t>Installation of a chain link fence behind Cottonwood Restroom on the field side of the DG Trail. This fence would be installed to help dissuade homeless from entering the park from the Riverbottom and will be one phase of a two-phase plan to fence off the back of the park more effectively.</t>
  </si>
  <si>
    <t>RJU  WASHER/DRYER REPACEMENT</t>
  </si>
  <si>
    <t xml:space="preserve">2ND SUBMITTAL. The purpose of this activity is to start the replacement process of aging
washer/dryer units that have been in use for nearly 8 years. Replacement will continue to provide our
customers with this amenity and reduce the time spent on repairs of the older units. </t>
  </si>
  <si>
    <t>REPLACE LAKEVIEW RESTROOM</t>
  </si>
  <si>
    <t>Remove old restroom down to the slab. Repour new slab to accommodate the new building. Have the building delivered, lowered into place, and connect building to utilities. New restroom would be ADA compliant, have showers, and storage for maintenance supplies.</t>
  </si>
  <si>
    <t>During the COVID19 shut down in March of 2020 RJU lost two groundskeeper positions and we have not filled those positions as of yet. This lack of positions has meant an increase of responsibilities on the existing maintenance team. It has also meant we’ve had to defer some maintenance projects in the park such as the regular maintenance of the mini-golf water ponds resulting in them being shut off, the removal and upkeep of the growing reeds around picnic lakes and stream, and regular routine upkeep of the Day Use irrigation system that is vital to keeping the day use area looking pristine during the summer. Days off, sick time, and vacation requests have a great impact on the remaining staff since their workload can double when others are not at the park. A new PMW would go a long way to adding coverage for vacations as well as helping out with key aspects of the RJU maintenance program.</t>
  </si>
  <si>
    <t>REPLACE WHITE PERIMETER FENCE AROUND PARK</t>
  </si>
  <si>
    <t>: Beginning the process of replacing the white fence around the park. The proposed start to the project would be the fence along Crestmore Rd in front of Old Entrance Rd. however, an alternative location would also be acceptable as the fence runs throughout the park and is in various stages of disrepair or rot. The section on Crestmore is one of the worst sections in the park.</t>
  </si>
  <si>
    <t>TREE REMOVAL</t>
  </si>
  <si>
    <t>Increase funding to existing tree removal program to remove hazardous and potentially hazardous trees from the park.  Dead and dying trees present a danger to life and property. While we are constantly evaluating and removing trees in house and utilizing existing budgeted funds, it is currently too slow
and not enough to keep up in the long run. This budget request is based off funds spent this FY removing trees in house, through the dead and dying tree program through County Fire and through tree contractors such as WCA and Pearson Tree Service when a hazard is spotted.</t>
  </si>
  <si>
    <t>DAY USE RESTROOM ROOF REPAIR</t>
  </si>
  <si>
    <t>Re-roof Hurkey Creek Day Use restroom. We lost a section of roof panels in the winds and weather this winter if we do not repair water damage will cause greater damage to the building over time.</t>
  </si>
  <si>
    <t>TREE MAINTENANCE CONTRACT</t>
  </si>
  <si>
    <t>: Increase approved budget from $4000 to $8000 annually for tree maintenance involving felling, bucking dead/dying/diseased trees and tree trimming around buildings</t>
  </si>
  <si>
    <t>CIP/OPS</t>
  </si>
  <si>
    <t>I THINK THIS IS OPS</t>
  </si>
  <si>
    <t>MCCALL PARK</t>
  </si>
  <si>
    <t>SEPTIC TANK HOST SITE #2</t>
  </si>
  <si>
    <t>The septic tank for Host site #2 (previous site of mobile home) requires replacement as the interior baffle separating solids/liquids has deteriorated.  Replace the septic tank (3000 gallon) on site and open up the camp host site to second set of hosts and/or have a site with hook ups for sale when unoccupied.</t>
  </si>
  <si>
    <t>HAZMAT DISPOSAL</t>
  </si>
  <si>
    <t xml:space="preserve">We have accumulated around 90 gallons of motor oil, two 50 gallon containers of fuel filters, and an assortment of paint or other hazmat items that need to be disposed of.  This accumulation has taken place over the past decade (the last Hazmat
removal according to park records was 2011) We would contract with a hazmat disposal company to remove
these items and bring us back into code compliance. </t>
  </si>
  <si>
    <t>MINI-GOLF GREEN REPLACEMENT</t>
  </si>
  <si>
    <t>The mini golf is approaching 10 years old and the greens have begun to tear and look very old and dilapidated. Replacement will bring new life to the course and keep it in-line with the image the District is trying to have with its parks.</t>
  </si>
  <si>
    <t>JENSEN RANCH</t>
  </si>
  <si>
    <t>MUSEUM EXHIBIT MATCH FUNDS</t>
  </si>
  <si>
    <t>This was an approved request from FY19/20, but went unspent because we had to postpone the exhibition due to the deteriorated condition of the roof in the museum, which has since been corrected. The grant funds of $17,500 will expire this year. This request would allow us to install an exhibition for $35,000 ($17,500 from the District and $17,500 from the grant).</t>
  </si>
  <si>
    <t>MAYFLOWER PARK</t>
  </si>
  <si>
    <t>DUANE FORREST</t>
  </si>
  <si>
    <t>TREE TRIMMING</t>
  </si>
  <si>
    <t>$15K-$30K</t>
  </si>
  <si>
    <t>WCA to spend 40hrs trimming and cleanup of trees within facility. Due to safety hazards, has not been trimmed for 4 years due to budget cuts.</t>
  </si>
  <si>
    <t>RIDING LAWN MOWER</t>
  </si>
  <si>
    <t>Replace 2004 Riding Lawn Mower (17yrs old) Should be replaced if no mowing contract is in place.</t>
  </si>
  <si>
    <t>PAINT RESTROOM, DOORS, PRIVACY BARRIERS</t>
  </si>
  <si>
    <t>Paint exterior of restrooms/shower building</t>
  </si>
  <si>
    <t>PAINT MAINTENANCE BLDG EAVES</t>
  </si>
  <si>
    <t>Paint eaves (overhang) of maintenance bldg</t>
  </si>
  <si>
    <t>PAINT KIOSK BLDG EAVES</t>
  </si>
  <si>
    <t>Paint eaves (overhang) of KIOSK bldg</t>
  </si>
  <si>
    <t>LANDSCAPE CONTRACT</t>
  </si>
  <si>
    <t>To landscape during summer months (JUL-OCT) and mow line trim and blow during (APR-JUN)</t>
  </si>
  <si>
    <t>REPLACE DIAPHRAGM PUMP &amp; MOTOR ON HONEY WAGON</t>
  </si>
  <si>
    <t>Replace current 5-yr old pump and Honda engine on Honey Wagon (used 3x a wk during winter season) - lifespan is about 4-5years before failing</t>
  </si>
  <si>
    <t>REPLACE WOODEN TOPS ON SIX A-CAMP CABANAS</t>
  </si>
  <si>
    <t>$1750 EACH. Provide shade for guests and improve the overall look of the park.</t>
  </si>
  <si>
    <t>AIRLESS PAINT SPRAYER</t>
  </si>
  <si>
    <t>To maintain bldgs and shade structures w/o having to rent equipment (approx $50/day rental)</t>
  </si>
  <si>
    <t>LAKE SKINNER</t>
  </si>
  <si>
    <t>VICKI ARMENTROUT</t>
  </si>
  <si>
    <t>ANNUAL SEAL OF PLAYGROUND FALL SURFACE</t>
  </si>
  <si>
    <t>Annual seal coat of the pervious fall surface material on the inclusive playground and recap (overlay) the splash pad playground, A/B playground.  The Splash Pad &amp; A/B playgrounds were both patched in September 2018 as both had severe deterioration and tripping hazards.   Funding was requested in 2019 to conduct the overlay but funding was not approved.   The Splash Pad playground was installed in 2009, the A/B playground was installed in 2006.  The Inclusive playground was installed in 2017 and is showing serious son-deterioration requiring a seal coat to preserve the material. The added overlay maintenance will provide 5-years with the understanding annually overall is completed.</t>
  </si>
  <si>
    <t>WALK-ON CHIPS</t>
  </si>
  <si>
    <t xml:space="preserve">Replace/add degradation of walk-on-chips within the 10-acers of turf reduction.To improve the appearance of the facility, help eliminate weed growth </t>
  </si>
  <si>
    <t xml:space="preserve">PARK RANGER II </t>
  </si>
  <si>
    <t>PARK MAINTENANCE SUPERVISOR</t>
  </si>
  <si>
    <t>Requesting a full time Park Maintenance Supervisor position for Lake Skinner. This will greatly enhance the maintenance operations and the overall operations of Lake Skinner with park maintenance tasks; equipment repairs, tree maintenance, turf maintenance, preventative maintenance, identifying more efficient operational procedures, correctional actions to minimize safety hazards, electrical, sewer, irrigation, plumbing, structural, park coverage, rule/reThis will further aid the Park Ranger Supervisor with overseeing all maintenance tasks to include Zen Desk work orders, project status, equipment failure problem solving and maintenance personnel/maintenance volunteer evaluations.This will further aid the Park Ranger Supervisor with overseeing all maintenance tasks to include Zen Desk work orders, project status, equipment failure problem solving and maintenance personnel/maintenance volunteer evaluations.</t>
  </si>
  <si>
    <t>PAINT FADED STRUCTURES</t>
  </si>
  <si>
    <t>Replace damaged/derogated siding and repaint the exterior of ramp 1, ramp 2, day 1 &amp; day 2 structures.  Repair facia on A/B restroom and campground C restroom and repaint.</t>
  </si>
  <si>
    <t>PARKING LOT STRIPING</t>
  </si>
  <si>
    <t>Repaint the parking lot stripes that have faded and nearly non-visible in most areas; ramp1, ramp 2.</t>
  </si>
  <si>
    <t>LANDSCAPE TIES</t>
  </si>
  <si>
    <t>Replace/add degradation of landscape ties within the 265 campsites as warranted.</t>
  </si>
  <si>
    <t>HOT COALS BIN</t>
  </si>
  <si>
    <t>Purchase 10 Hot Ash Only Concrete Receptacles; provide guests with a place to discard hot ashes instead of dumping them on the ground or grass</t>
  </si>
  <si>
    <t>FIRE RINGS</t>
  </si>
  <si>
    <t>Purchase 140-fire rings; used to replace damaged, vandalized and pure degradation.  SKN has 260 campsites with fire rings.</t>
  </si>
  <si>
    <t>KABIAN</t>
  </si>
  <si>
    <t>WEEDEATER</t>
  </si>
  <si>
    <t>Replace existing decade+ Weedeater that has been repaired numerous times and has been “ban aided” to keep it together.</t>
  </si>
  <si>
    <t>Replace existing decade+ sears riding mower that has been repaired numerous times and has been “ban-aided” to keep it together.  Conduct weekly mowing March – October; having a new mower will afford the caretaker the ability to mow each week without breakdowns.</t>
  </si>
  <si>
    <t>IDYLLWILD NATURE CENTER</t>
  </si>
  <si>
    <t>MARGIE VALDEZ</t>
  </si>
  <si>
    <t>PARK ATTENDANT (FT)</t>
  </si>
  <si>
    <t>$30K-$41K</t>
  </si>
  <si>
    <t xml:space="preserve">Prior to Covid-19 cutbacks, the INC was a two-staff operation. In anticipation of the VC being able to re-open to the public FY21/22 and have the ability to provide adequate site coverage, to continue to follow SOP for cleaning/safety and continue to maintain quality customer service levels there needs to be two staff on-site. </t>
  </si>
  <si>
    <t>SRP VISITOR CENTER</t>
  </si>
  <si>
    <t>OPS/CIP</t>
  </si>
  <si>
    <t>RODENT PROOFING / REPAIR HVAC</t>
  </si>
  <si>
    <t>The HVAC unit that services the office/conference room areas has been non-operational for over 1 year. The cause was rodents chewing through the wiring up in the attic area of the VC. Before repairs are made to the HVAC unit, a rodent exclusion service is needed. Repairs put were put on hold as a cost savings measure at the onset of Covid-19 cutbacks. Purpose is to prevent rodents from accessing area and damaging both stored items and electrical components of HVAC blower, once exclusion service complete HVAC unit can be repaired.</t>
  </si>
  <si>
    <t>Part of Analicia's CIP spreadsheet</t>
  </si>
  <si>
    <t>ADD TO BUDGET?
 (YES/NO)</t>
  </si>
  <si>
    <r>
      <t>Improved park operations; increased guest’s interaction/visibility.  Reduce hours with maintenance team conducting ranger activities and increase maintenance productivity.  Currently PMW dedicates a minimum of 2-hours per shift to ranger activities; lake patrols, campground regulations etc.  The 3</t>
    </r>
    <r>
      <rPr>
        <vertAlign val="superscript"/>
        <sz val="12"/>
        <color theme="1"/>
        <rFont val="Arial"/>
        <family val="2"/>
      </rPr>
      <t>rd</t>
    </r>
    <r>
      <rPr>
        <sz val="12"/>
        <color theme="1"/>
        <rFont val="Arial"/>
        <family val="2"/>
      </rPr>
      <t xml:space="preserve"> ranger position at SKN would nearly eliminate the added assistance of maintenance and the 14-hours per week would be assigned to maintenance activities equally 728 hours annually.</t>
    </r>
  </si>
  <si>
    <t>REPLACE MAIN BREAKER (600V 3-PHASE BREAKER)</t>
  </si>
  <si>
    <t>System currently running off a second auxiliary 600 volt breaker. It’s recommended that both 600 volt breakers be in place to maximize the ability for the electrical system to detect issues on the high capacity lines and subsidiary units and to shut-off power flow should a problem arise.</t>
  </si>
  <si>
    <t>Cleaning Supplies (increase due to pandemic sanitation requirements)</t>
  </si>
  <si>
    <r>
      <rPr>
        <b/>
        <sz val="11"/>
        <color rgb="FFFF0000"/>
        <rFont val="Calibri"/>
        <family val="2"/>
        <scheme val="minor"/>
      </rPr>
      <t xml:space="preserve">12K requested for normal operational items such as irrigation repair and general grounds upkeep/repairs.$30k moved from Maint-Svc Contract for regular tree trimming;  </t>
    </r>
    <r>
      <rPr>
        <sz val="11"/>
        <color theme="1"/>
        <rFont val="Calibri"/>
        <family val="2"/>
        <scheme val="minor"/>
      </rPr>
      <t xml:space="preserve">
BUDGET REQUESTS: Additional $5000 requested for repair/replacement of white fence on Crestmore.  Additional $20,000 requested for installation of chainlink fence along the back of  Cottonwood on southside of DG Trail. Additonal request of 20K to remove the large mostly dead Cottonwood behind the Gopher Hole and the large mostly dead Sycamore between Pecan and HQ.  $8000 requested for Hazmat Materials removal.  </t>
    </r>
  </si>
  <si>
    <t>EDA Billings related to real estate services</t>
  </si>
  <si>
    <t>Additional portables needed at SRP</t>
  </si>
  <si>
    <t>Utility increase</t>
  </si>
  <si>
    <t>PCARD; Environmental Health Permits</t>
  </si>
  <si>
    <t>EXPENDITURE TOTALS</t>
  </si>
  <si>
    <t>REVENUE TOTALS</t>
  </si>
  <si>
    <t>NET GAIN / (LOSS)</t>
  </si>
  <si>
    <t>***REPLACE***</t>
  </si>
  <si>
    <t>***NEW-REPLACE***</t>
  </si>
  <si>
    <t>Increase due to combined line items from last FY including field supplies ($1k)</t>
  </si>
  <si>
    <t>Increase due to combined line items from last FY including welding supplies ($2k)</t>
  </si>
  <si>
    <t>Combined line items from previous FY budget - Field Equipment Non-Assets (526910) and Small Tools (526960) and Supplies</t>
  </si>
  <si>
    <t>Increase due to combined line items (TOOLS / Field Equipment)</t>
  </si>
  <si>
    <t>Cal Water Operators ($340/mo = $4080) + unforeseen well repairs (pumps)</t>
  </si>
  <si>
    <t>FY21 - Some of these funds used at HKY (Approx. 7500); Increase funding for downing hazard trees. FY21-22 To have a proper tree maintenance program we need the proper funding. It is too much to do in house-contracting needs to be the primary means of cutting trees or we will fall dangerously behind.</t>
  </si>
  <si>
    <t>3/10 MA - to cover District needs (Printers, PCs. Laptops, Cellular Routers)</t>
  </si>
  <si>
    <t>NEW CVWD Education Distribution Handouts</t>
  </si>
  <si>
    <t>SKN Admin Overhead (15% of budgeted expenditures) for BUSOPS</t>
  </si>
  <si>
    <t>Missing a vacant IDY Park Attendant</t>
  </si>
  <si>
    <t>This position was not funded for MSR in FY 20-21. Awaiting new contract for FY 21-22 funding.</t>
  </si>
  <si>
    <t xml:space="preserve">Koeslag, Kalee </t>
  </si>
  <si>
    <t>Daudert, Mitch</t>
  </si>
  <si>
    <t>? Beach ranger?</t>
  </si>
  <si>
    <t>Exec Leadership Training</t>
  </si>
  <si>
    <t>3/12 KB - is anyone else coded to Bus Op eligible for buy-down?</t>
  </si>
  <si>
    <t>3/12 KB - moved majority to Exec budget. Was previously budgeted here for Erin.</t>
  </si>
  <si>
    <r>
      <t xml:space="preserve">AC, Electrical TPC training and PAPA spray licence </t>
    </r>
    <r>
      <rPr>
        <sz val="11"/>
        <color rgb="FFFF0000"/>
        <rFont val="Calibri"/>
        <family val="2"/>
        <scheme val="minor"/>
      </rPr>
      <t>3/12 KB - only required trainings</t>
    </r>
  </si>
  <si>
    <r>
      <t xml:space="preserve">Ordered stock for our uniform stock for employees to purchase, Finance to transfer expenditure balance to inventory asset account at yearend </t>
    </r>
    <r>
      <rPr>
        <sz val="11"/>
        <color rgb="FFFF0000"/>
        <rFont val="Calibri"/>
        <family val="2"/>
        <scheme val="minor"/>
      </rPr>
      <t>3/12 KB - adjusted to reflect closer to what was actually spent.</t>
    </r>
  </si>
  <si>
    <r>
      <t>USE PAYROLL WORKSHEETS TO COMPLETE</t>
    </r>
    <r>
      <rPr>
        <sz val="11"/>
        <color rgb="FFFF0000"/>
        <rFont val="Calibri"/>
        <family val="2"/>
        <scheme val="minor"/>
      </rPr>
      <t xml:space="preserve"> 3/12 KB - changed to reflect payroll worksheet total.</t>
    </r>
  </si>
  <si>
    <r>
      <rPr>
        <sz val="11"/>
        <color rgb="FFFF0000"/>
        <rFont val="Calibri"/>
        <family val="2"/>
        <scheme val="minor"/>
      </rPr>
      <t xml:space="preserve">MMP ($1500); </t>
    </r>
    <r>
      <rPr>
        <sz val="11"/>
        <rFont val="Calibri"/>
        <family val="2"/>
        <scheme val="minor"/>
      </rPr>
      <t>AFO ($1k w/ lodging) - both Supv Ranger; Water Safety ($200)</t>
    </r>
  </si>
  <si>
    <t>3/12 KB - reduced due to hiring another ranger supervisor</t>
  </si>
  <si>
    <r>
      <t xml:space="preserve">QID Software; </t>
    </r>
    <r>
      <rPr>
        <sz val="11"/>
        <color rgb="FFFF0000"/>
        <rFont val="Calibri"/>
        <family val="2"/>
        <scheme val="minor"/>
      </rPr>
      <t>Dropbox ($120)</t>
    </r>
  </si>
  <si>
    <r>
      <t xml:space="preserve">PVID $100, PAPA Membership ($100), </t>
    </r>
    <r>
      <rPr>
        <sz val="11"/>
        <color rgb="FFFF0000"/>
        <rFont val="Calibri"/>
        <family val="2"/>
        <scheme val="minor"/>
      </rPr>
      <t>Blythe Chamber</t>
    </r>
  </si>
  <si>
    <t xml:space="preserve">3/12 KB - added $ due to Salt Creek Trail </t>
  </si>
  <si>
    <t>2K regular maint for 12 sites. 15K 3 mountain residences paint exterioir. 20K Upper Box Springs septic system replacement. 12K Lawler residence bathroom remodel, interioir paint, carpet and vinyl. 10K RJU exterior repairs/paint. 5K Jensen exterior paint. 3/12 KB - these items total $64K.</t>
  </si>
  <si>
    <r>
      <t>Wurms Janitorial (HQ)</t>
    </r>
    <r>
      <rPr>
        <sz val="11"/>
        <color rgb="FFFF0000"/>
        <rFont val="Calibri"/>
        <family val="2"/>
        <scheme val="minor"/>
      </rPr>
      <t xml:space="preserve"> 3/12 - KB</t>
    </r>
    <r>
      <rPr>
        <sz val="11"/>
        <color theme="1"/>
        <rFont val="Calibri"/>
        <family val="2"/>
        <scheme val="minor"/>
      </rPr>
      <t xml:space="preserve"> </t>
    </r>
    <r>
      <rPr>
        <sz val="11"/>
        <color rgb="FFFF0000"/>
        <rFont val="Calibri"/>
        <family val="2"/>
        <scheme val="minor"/>
      </rPr>
      <t>will keep reduced service until business picks up.</t>
    </r>
  </si>
  <si>
    <r>
      <t xml:space="preserve">HQ Landscape </t>
    </r>
    <r>
      <rPr>
        <sz val="11"/>
        <color rgb="FFFF0000"/>
        <rFont val="Calibri"/>
        <family val="2"/>
        <scheme val="minor"/>
      </rPr>
      <t xml:space="preserve">3/12 KB - going out to bid on services. Will do budget adjustment based on bid results. </t>
    </r>
  </si>
  <si>
    <t>BUSINESS SERVICES PROGRAM SUMMARY</t>
  </si>
  <si>
    <t>Grand Total</t>
  </si>
  <si>
    <t>25400 931400 2609- 510320</t>
  </si>
  <si>
    <t>*REVISED TOTALS PER SHERPA</t>
  </si>
  <si>
    <t>25400 931305 537080</t>
  </si>
  <si>
    <t>25400 931306 537080</t>
  </si>
  <si>
    <t>25400 931307 523100</t>
  </si>
  <si>
    <t>25400 931302 523290</t>
  </si>
  <si>
    <t>25400 931303 523290</t>
  </si>
  <si>
    <t>25400 931305 523290</t>
  </si>
  <si>
    <t>25400 931303 523340</t>
  </si>
  <si>
    <t>25400 931303 524840</t>
  </si>
  <si>
    <t>25400 931305 523220</t>
  </si>
  <si>
    <t>25400 931307 520710</t>
  </si>
  <si>
    <t>25400 931305 521720</t>
  </si>
  <si>
    <t>25400 931305 523620</t>
  </si>
  <si>
    <t>25400 931306 523620</t>
  </si>
  <si>
    <t>25400 931305 526960</t>
  </si>
  <si>
    <t>25400 931306 527680</t>
  </si>
  <si>
    <t>25400 931302 527720</t>
  </si>
  <si>
    <t>25400 931304 527720</t>
  </si>
  <si>
    <t>25400 931302 524840</t>
  </si>
  <si>
    <t>25400 931307 537080</t>
  </si>
  <si>
    <t>25400 931307 521760</t>
  </si>
  <si>
    <t>25400 931307 523290</t>
  </si>
  <si>
    <t>25400 931305 524840</t>
  </si>
  <si>
    <t>25400 931306 527720</t>
  </si>
  <si>
    <t>25400 931307 523270</t>
  </si>
  <si>
    <t>25400 931302 529520</t>
  </si>
  <si>
    <t>25400 931305 525520</t>
  </si>
  <si>
    <t>25400 931304 526960</t>
  </si>
  <si>
    <t>25400 931302 523100</t>
  </si>
  <si>
    <t>25400 931303 523100</t>
  </si>
  <si>
    <t>25400 931306 523680</t>
  </si>
  <si>
    <t>25400 931305 527680</t>
  </si>
  <si>
    <t>25400 931307 528920</t>
  </si>
  <si>
    <t>25400 931307 536910</t>
  </si>
  <si>
    <t>25400 931307 521720</t>
  </si>
  <si>
    <t>25400 931306 520115</t>
  </si>
  <si>
    <t>25400 931306 526960</t>
  </si>
  <si>
    <t>25400 931307 529040</t>
  </si>
  <si>
    <t>25400 931305 520020</t>
  </si>
  <si>
    <t>25400 931305 520230</t>
  </si>
  <si>
    <t>25400 931303 510420</t>
  </si>
  <si>
    <t>25400 931302 510700</t>
  </si>
  <si>
    <t>25400 931306 510700</t>
  </si>
  <si>
    <t>25400 931302 520115</t>
  </si>
  <si>
    <t>25400 931304 520800</t>
  </si>
  <si>
    <t>25400 931302 520845</t>
  </si>
  <si>
    <t>25400 931304 521420</t>
  </si>
  <si>
    <t>25400 931305 521700</t>
  </si>
  <si>
    <t>25400 931306 521700</t>
  </si>
  <si>
    <t>25400 931302 523680</t>
  </si>
  <si>
    <t>25400 931305 523680</t>
  </si>
  <si>
    <t>25400 931303 523700</t>
  </si>
  <si>
    <t>25400 931307 524840</t>
  </si>
  <si>
    <t>25400 931306 525520</t>
  </si>
  <si>
    <t>25400 931303 526960</t>
  </si>
  <si>
    <t>25400 931304 527660</t>
  </si>
  <si>
    <t>25400 931306 527840</t>
  </si>
  <si>
    <t>25400 931307 527840</t>
  </si>
  <si>
    <t>25400 931305 529550</t>
  </si>
  <si>
    <t>25400 931302 520230</t>
  </si>
  <si>
    <t>25400 931303 520230</t>
  </si>
  <si>
    <t>25400 931307 520230</t>
  </si>
  <si>
    <t>25400 931302 523700</t>
  </si>
  <si>
    <t>25400 931306 529520</t>
  </si>
  <si>
    <t>25400 931304 525440</t>
  </si>
  <si>
    <t>25400 931302 525440</t>
  </si>
  <si>
    <t>25400 931307 520115</t>
  </si>
  <si>
    <t>25400 931306 520710</t>
  </si>
  <si>
    <t>25400 931302 527100</t>
  </si>
  <si>
    <t>25400 931304 527780</t>
  </si>
  <si>
    <t>25400 931303 520800</t>
  </si>
  <si>
    <t>25400 931306 523800</t>
  </si>
  <si>
    <t>25400 931307 527280</t>
  </si>
  <si>
    <t>25400 931307 527660</t>
  </si>
  <si>
    <t>25400 931303 537080</t>
  </si>
  <si>
    <t>25400 931303 520320</t>
  </si>
  <si>
    <t>25400 931306 520800</t>
  </si>
  <si>
    <t>25400 931303 521700</t>
  </si>
  <si>
    <t>25400 931302 520015</t>
  </si>
  <si>
    <t>25400 931303 520115</t>
  </si>
  <si>
    <t>25400 931302 520800</t>
  </si>
  <si>
    <t>25400 931305 520800</t>
  </si>
  <si>
    <t>25400 931302 521420</t>
  </si>
  <si>
    <t>25400 931303 521420</t>
  </si>
  <si>
    <t>25400 931304 522310</t>
  </si>
  <si>
    <t>25400 931306 522320</t>
  </si>
  <si>
    <t>25400 931306 523270</t>
  </si>
  <si>
    <t>25400 931305 523700</t>
  </si>
  <si>
    <t>25400 931307 523700</t>
  </si>
  <si>
    <t>25400 931305 523800</t>
  </si>
  <si>
    <t>25400 931302 527660</t>
  </si>
  <si>
    <t>25400 931306 527660</t>
  </si>
  <si>
    <t>25400 931302 528020</t>
  </si>
  <si>
    <t>25400 931301 529500</t>
  </si>
  <si>
    <t>25400 931305 529510</t>
  </si>
  <si>
    <t>25400 931303 520330</t>
  </si>
  <si>
    <t>25400 931304 529500</t>
  </si>
  <si>
    <t>25400 931304 520020</t>
  </si>
  <si>
    <t>25400 931307 520330</t>
  </si>
  <si>
    <t>25400 931304 520845</t>
  </si>
  <si>
    <t>25400 931302 520330</t>
  </si>
  <si>
    <t>25400 931302 523270</t>
  </si>
  <si>
    <t>25400 931306 523700</t>
  </si>
  <si>
    <t>25400 931303 528920</t>
  </si>
  <si>
    <t>25400 931304 528920</t>
  </si>
  <si>
    <t>25400 931305 527840</t>
  </si>
  <si>
    <t>25400 931305 520115</t>
  </si>
  <si>
    <t>25400 931306 510420</t>
  </si>
  <si>
    <t>25400 931307 510700</t>
  </si>
  <si>
    <t>25400 931307 522320</t>
  </si>
  <si>
    <t>25400 931303 525520</t>
  </si>
  <si>
    <t>25400 931306 529040</t>
  </si>
  <si>
    <t>25400 931305 520320</t>
  </si>
  <si>
    <t>25400 931306 520230</t>
  </si>
  <si>
    <t>25400 931302 529550</t>
  </si>
  <si>
    <t>25400 931303 520710</t>
  </si>
  <si>
    <t>25400 931305 520710</t>
  </si>
  <si>
    <t>25400 931307 520800</t>
  </si>
  <si>
    <t>25400 931302 521700</t>
  </si>
  <si>
    <t>25400 931303 522310</t>
  </si>
  <si>
    <t>25400 931306 522310</t>
  </si>
  <si>
    <t>25400 931307 522310</t>
  </si>
  <si>
    <t>25400 931302 522320</t>
  </si>
  <si>
    <t>25400 931303 522320</t>
  </si>
  <si>
    <t>25400 931304 522320</t>
  </si>
  <si>
    <t>25400 931305 522320</t>
  </si>
  <si>
    <t>25400 931306 527780</t>
  </si>
  <si>
    <t>25400 931306 529510</t>
  </si>
  <si>
    <t>25400 931307 520320</t>
  </si>
  <si>
    <t>25400 931307 523800</t>
  </si>
  <si>
    <t>25400 931306 523290</t>
  </si>
  <si>
    <t>25400 931301 529550</t>
  </si>
  <si>
    <t>25400 931303 529520</t>
  </si>
  <si>
    <t>25400 931307 510420</t>
  </si>
  <si>
    <t>25400 931302 522310</t>
  </si>
  <si>
    <t>25400 931305 522310</t>
  </si>
  <si>
    <t>25400 931302 520320</t>
  </si>
  <si>
    <t>25400 931303 520845</t>
  </si>
  <si>
    <t>25400 931305 529500</t>
  </si>
  <si>
    <t>25400 931307 520845</t>
  </si>
  <si>
    <t>25400 931303 523270</t>
  </si>
  <si>
    <t>25400 931307 529550</t>
  </si>
  <si>
    <t>25400 931305 529520</t>
  </si>
  <si>
    <t>25400 931306 520845</t>
  </si>
  <si>
    <t>25400 931302 527940</t>
  </si>
  <si>
    <t>25400 931302 520020</t>
  </si>
  <si>
    <t>25400 931305 523270</t>
  </si>
  <si>
    <t>25400 931303 529500</t>
  </si>
  <si>
    <t>25400 931306 529500</t>
  </si>
  <si>
    <t>25400 931303 520020</t>
  </si>
  <si>
    <t>25400 931302 527780</t>
  </si>
  <si>
    <t>25400 931307 529500</t>
  </si>
  <si>
    <t>25400 931305 527780</t>
  </si>
  <si>
    <t>25400 931306 529550</t>
  </si>
  <si>
    <t>25400 931303 527780</t>
  </si>
  <si>
    <t>25400 931306 528020</t>
  </si>
  <si>
    <t>25400 931302 529500</t>
  </si>
  <si>
    <t>25400 931303 521600</t>
  </si>
  <si>
    <t>25400 931303 529550</t>
  </si>
  <si>
    <t>25400 931307 527780</t>
  </si>
  <si>
    <t>25400 931421 523340</t>
  </si>
  <si>
    <t>25400 931406 510620</t>
  </si>
  <si>
    <t>25400 931408 510620</t>
  </si>
  <si>
    <t>25400 931235 518020</t>
  </si>
  <si>
    <t>25400 931403 524840</t>
  </si>
  <si>
    <t>25400 931408 521720</t>
  </si>
  <si>
    <t>25400 931402 524840</t>
  </si>
  <si>
    <t>25400 931408 528920</t>
  </si>
  <si>
    <t>25400 931402 520105</t>
  </si>
  <si>
    <t>25400 931403 520105</t>
  </si>
  <si>
    <t>25400 931406 523700</t>
  </si>
  <si>
    <t>25400 931421 524840</t>
  </si>
  <si>
    <t>25400 931406 527720</t>
  </si>
  <si>
    <t>25400 931408 527720</t>
  </si>
  <si>
    <t>25400 931402 523220</t>
  </si>
  <si>
    <t>25400 931405 523220</t>
  </si>
  <si>
    <t>25400 931409 523220</t>
  </si>
  <si>
    <t>25400 931421 523250</t>
  </si>
  <si>
    <t>25400 931405 524840</t>
  </si>
  <si>
    <t>25400 931406 526960</t>
  </si>
  <si>
    <t>25400 931403 529040</t>
  </si>
  <si>
    <t>25400 931408 520105</t>
  </si>
  <si>
    <t>25400 931403 521500</t>
  </si>
  <si>
    <t>25400 931405 521500</t>
  </si>
  <si>
    <t>25400 931421 523270</t>
  </si>
  <si>
    <t>25400 931406 523800</t>
  </si>
  <si>
    <t>25400 931408 527680</t>
  </si>
  <si>
    <t>25400 931406 510420</t>
  </si>
  <si>
    <t>25400 931406 510700</t>
  </si>
  <si>
    <t>25400 931408 510700</t>
  </si>
  <si>
    <t>25400 931408 520025</t>
  </si>
  <si>
    <t>25400 931421 520025</t>
  </si>
  <si>
    <t>25400 931403 521720</t>
  </si>
  <si>
    <t>25400 931409 523340</t>
  </si>
  <si>
    <t>25400 931408 523700</t>
  </si>
  <si>
    <t>25400 931402 510620</t>
  </si>
  <si>
    <t>25400 931408 520115</t>
  </si>
  <si>
    <t>25400 931402 521500</t>
  </si>
  <si>
    <t>25400 931421 523100</t>
  </si>
  <si>
    <t>25400 931406 528020</t>
  </si>
  <si>
    <t>25400 931408 523290</t>
  </si>
  <si>
    <t>25400 931406 520025</t>
  </si>
  <si>
    <t>25400 931405 527680</t>
  </si>
  <si>
    <t>25400 931409 529510</t>
  </si>
  <si>
    <t>25400 931205 537080</t>
  </si>
  <si>
    <t>25400 931405 510420</t>
  </si>
  <si>
    <t>25400 931408 510420</t>
  </si>
  <si>
    <t>25400 931421 510620</t>
  </si>
  <si>
    <t>25400 931405 520010</t>
  </si>
  <si>
    <t>25400 931421 520020</t>
  </si>
  <si>
    <t>25400 931406 520825</t>
  </si>
  <si>
    <t>25400 931421 521700</t>
  </si>
  <si>
    <t>25400 931405 521720</t>
  </si>
  <si>
    <t>25400 931406 521720</t>
  </si>
  <si>
    <t>25400 931409 521720</t>
  </si>
  <si>
    <t>25400 931421 521720</t>
  </si>
  <si>
    <t>25400 931406 522400</t>
  </si>
  <si>
    <t>25400 931402 523250</t>
  </si>
  <si>
    <t>25400 931405 523250</t>
  </si>
  <si>
    <t>25400 931421 523640</t>
  </si>
  <si>
    <t>25400 931421 523700</t>
  </si>
  <si>
    <t>25400 931408 523800</t>
  </si>
  <si>
    <t>25400 931421 526530</t>
  </si>
  <si>
    <t>25400 931235 526940</t>
  </si>
  <si>
    <t>25400 931409 526940</t>
  </si>
  <si>
    <t>25400 931403 526960</t>
  </si>
  <si>
    <t>25400 931408 526960</t>
  </si>
  <si>
    <t>25400 931421 526960</t>
  </si>
  <si>
    <t>25400 931402 527660</t>
  </si>
  <si>
    <t>25400 931406 527680</t>
  </si>
  <si>
    <t>25400 931409 527680</t>
  </si>
  <si>
    <t>25400 931421 527680</t>
  </si>
  <si>
    <t>25400 931402 527720</t>
  </si>
  <si>
    <t>25400 931403 527720</t>
  </si>
  <si>
    <t>25400 931405 527720</t>
  </si>
  <si>
    <t>25400 931421 527720</t>
  </si>
  <si>
    <t>25400 931402 527840</t>
  </si>
  <si>
    <t>25400 931403 527840</t>
  </si>
  <si>
    <t>25400 931405 527840</t>
  </si>
  <si>
    <t>25400 931235 529510</t>
  </si>
  <si>
    <t>25400 931408 529510</t>
  </si>
  <si>
    <t>25400 931402 521720</t>
  </si>
  <si>
    <t>25400 931408 520320</t>
  </si>
  <si>
    <t>25400 931235 521720</t>
  </si>
  <si>
    <t>25400 931421 520320</t>
  </si>
  <si>
    <t>25430 931170 520320</t>
  </si>
  <si>
    <t>25400 931408 520800</t>
  </si>
  <si>
    <t>25400 931408 521420</t>
  </si>
  <si>
    <t>25400 931402 526960</t>
  </si>
  <si>
    <t>25400 931235 510620</t>
  </si>
  <si>
    <t>25400 931205 520115</t>
  </si>
  <si>
    <t>25400 931403 520320</t>
  </si>
  <si>
    <t>25400 931403 523800</t>
  </si>
  <si>
    <t>25400 931406 537080</t>
  </si>
  <si>
    <t>25400 931408 537080</t>
  </si>
  <si>
    <t>25400 931409 537080</t>
  </si>
  <si>
    <t>25400 931402 520320</t>
  </si>
  <si>
    <t>25400 931403 510620</t>
  </si>
  <si>
    <t>25400 931402 520115</t>
  </si>
  <si>
    <t>25400 931406 523290</t>
  </si>
  <si>
    <t>25400 931421 510420</t>
  </si>
  <si>
    <t>25400 931405 510620</t>
  </si>
  <si>
    <t>25400 931402 520025</t>
  </si>
  <si>
    <t>25400 931406 520800</t>
  </si>
  <si>
    <t>25400 931235 521420</t>
  </si>
  <si>
    <t>25400 931405 523270</t>
  </si>
  <si>
    <t>25400 931402 523800</t>
  </si>
  <si>
    <t>25400 931405 526960</t>
  </si>
  <si>
    <t>25400 931405 527100</t>
  </si>
  <si>
    <t>25400 931409 527660</t>
  </si>
  <si>
    <t>25400 931402 527680</t>
  </si>
  <si>
    <t>25400 931421 527840</t>
  </si>
  <si>
    <t>25400 931405 529510</t>
  </si>
  <si>
    <t>25400 931421 529510</t>
  </si>
  <si>
    <t>25400 931405 526530</t>
  </si>
  <si>
    <t>25400 931408 520230</t>
  </si>
  <si>
    <t>25400 931421 520230</t>
  </si>
  <si>
    <t>25400 931403 527680</t>
  </si>
  <si>
    <t>25400 931409 527840</t>
  </si>
  <si>
    <t>25400 931402 537080</t>
  </si>
  <si>
    <t>25400 931405 537080</t>
  </si>
  <si>
    <t>25400 931403 520115</t>
  </si>
  <si>
    <t>25400 931403 537080</t>
  </si>
  <si>
    <t>25400 931421 520115</t>
  </si>
  <si>
    <t>25400 931421 520800</t>
  </si>
  <si>
    <t>25400 931409 520010</t>
  </si>
  <si>
    <t>25400 931406 521440</t>
  </si>
  <si>
    <t>25400 931408 522310</t>
  </si>
  <si>
    <t>25400 931403 523700</t>
  </si>
  <si>
    <t>25400 931405 523800</t>
  </si>
  <si>
    <t>25400 931421 527100</t>
  </si>
  <si>
    <t>25400 931409 536910</t>
  </si>
  <si>
    <t>25400 931406 529520</t>
  </si>
  <si>
    <t>25400 931421 523220</t>
  </si>
  <si>
    <t>25400 931402 523700</t>
  </si>
  <si>
    <t>25400 931403 520330</t>
  </si>
  <si>
    <t>25400 931408 529520</t>
  </si>
  <si>
    <t>25400 931421 510700</t>
  </si>
  <si>
    <t>25400 931403 520230</t>
  </si>
  <si>
    <t>25400 931403 510420</t>
  </si>
  <si>
    <t>25400 931409 510520</t>
  </si>
  <si>
    <t>25400 931405 520320</t>
  </si>
  <si>
    <t>25400 931400 520845</t>
  </si>
  <si>
    <t>25400 931405 521420</t>
  </si>
  <si>
    <t>25400 931409 521500</t>
  </si>
  <si>
    <t>25400 931403 522310</t>
  </si>
  <si>
    <t>25400 931406 522320</t>
  </si>
  <si>
    <t>25400 931409 522610</t>
  </si>
  <si>
    <t>25400 931405 520115</t>
  </si>
  <si>
    <t>25400 931421 522310</t>
  </si>
  <si>
    <t>25400 931408 522320</t>
  </si>
  <si>
    <t>25400 931402 528020</t>
  </si>
  <si>
    <t>25400 931403 510700</t>
  </si>
  <si>
    <t>25400 931402 510700</t>
  </si>
  <si>
    <t>25400 931402 521420</t>
  </si>
  <si>
    <t>25400 931403 522320</t>
  </si>
  <si>
    <t>25400 931402 522400</t>
  </si>
  <si>
    <t>25400 931205 523290</t>
  </si>
  <si>
    <t>25400 931205 527660</t>
  </si>
  <si>
    <t>25400 931403 528020</t>
  </si>
  <si>
    <t>25400 931403 529510</t>
  </si>
  <si>
    <t>25400 931403 521420</t>
  </si>
  <si>
    <t>25400 931405 520230</t>
  </si>
  <si>
    <t>25400 931402 510420</t>
  </si>
  <si>
    <t>25400 931235 520020</t>
  </si>
  <si>
    <t>25400 931405 522310</t>
  </si>
  <si>
    <t>25400 931405 523290</t>
  </si>
  <si>
    <t>25400 931421 523290</t>
  </si>
  <si>
    <t>25400 931409 523700</t>
  </si>
  <si>
    <t>25400 931409 523800</t>
  </si>
  <si>
    <t>25400 931409 520115</t>
  </si>
  <si>
    <t>25400 931235 529550</t>
  </si>
  <si>
    <t>25400 931402 522340</t>
  </si>
  <si>
    <t>25400 931406 520845</t>
  </si>
  <si>
    <t>25400 931402 520800</t>
  </si>
  <si>
    <t>25400 931403 520800</t>
  </si>
  <si>
    <t>25400 931405 522340</t>
  </si>
  <si>
    <t>25400 931403 522390</t>
  </si>
  <si>
    <t>25400 931405 523700</t>
  </si>
  <si>
    <t>25400 931409 528020</t>
  </si>
  <si>
    <t>25400 931402 529510</t>
  </si>
  <si>
    <t>25400 931235 529520</t>
  </si>
  <si>
    <t>25400 931421 528920</t>
  </si>
  <si>
    <t>25400 931409 510620</t>
  </si>
  <si>
    <t>25400 931405 520020</t>
  </si>
  <si>
    <t>25400 931405 510700</t>
  </si>
  <si>
    <t>25400 931408 520845</t>
  </si>
  <si>
    <t>25400 931421 521420</t>
  </si>
  <si>
    <t>25400 931406 521600</t>
  </si>
  <si>
    <t>25400 931409 521700</t>
  </si>
  <si>
    <t>25400 931409 526960</t>
  </si>
  <si>
    <t>25400 931405 528020</t>
  </si>
  <si>
    <t>25400 931406 529500</t>
  </si>
  <si>
    <t>25400 931406 529510</t>
  </si>
  <si>
    <t>25400 931235 521700</t>
  </si>
  <si>
    <t>25400 931403 523290</t>
  </si>
  <si>
    <t>25400 931402 522320</t>
  </si>
  <si>
    <t>25400 931402 520230</t>
  </si>
  <si>
    <t>25400 931409 520230</t>
  </si>
  <si>
    <t>25400 931402 522310</t>
  </si>
  <si>
    <t>25400 931402 523290</t>
  </si>
  <si>
    <t>25400 931403 529500</t>
  </si>
  <si>
    <t>25400 931405 520330</t>
  </si>
  <si>
    <t>25400 931403 528920</t>
  </si>
  <si>
    <t>25400 931409 520320</t>
  </si>
  <si>
    <t>25400 931409 520330</t>
  </si>
  <si>
    <t>25400 931405 520800</t>
  </si>
  <si>
    <t>25400 931406 522310</t>
  </si>
  <si>
    <t>25400 931409 522340</t>
  </si>
  <si>
    <t>25400 931205 523250</t>
  </si>
  <si>
    <t>25400 931405 528920</t>
  </si>
  <si>
    <t>25400 931408 529500</t>
  </si>
  <si>
    <t>25400 931406 520020</t>
  </si>
  <si>
    <t>25400 931402 520020</t>
  </si>
  <si>
    <t>25400 931421 529550</t>
  </si>
  <si>
    <t>25400 931405 522320</t>
  </si>
  <si>
    <t>25400 931409 521420</t>
  </si>
  <si>
    <t>25400 931421 528020</t>
  </si>
  <si>
    <t>25400 931421 537080</t>
  </si>
  <si>
    <t>25400 931402 528920</t>
  </si>
  <si>
    <t>25400 931421 520845</t>
  </si>
  <si>
    <t>25400 931403 529550</t>
  </si>
  <si>
    <t>25400 931403 529520</t>
  </si>
  <si>
    <t>25400 931421 520330</t>
  </si>
  <si>
    <t>25400 931409 521740</t>
  </si>
  <si>
    <t>25400 931235 522320</t>
  </si>
  <si>
    <t>25400 931421 522320</t>
  </si>
  <si>
    <t>25400 931409 522390</t>
  </si>
  <si>
    <t>25400 931409 510700</t>
  </si>
  <si>
    <t>25400 931409 520220</t>
  </si>
  <si>
    <t>25400 931409 510420</t>
  </si>
  <si>
    <t>25400 931409 520830</t>
  </si>
  <si>
    <t>25400 931402 529520</t>
  </si>
  <si>
    <t>25400 931235 520845</t>
  </si>
  <si>
    <t>25400 931409 521560</t>
  </si>
  <si>
    <t>25400 931421 522400</t>
  </si>
  <si>
    <t>25400 931402 529500</t>
  </si>
  <si>
    <t>25400 931235 521500</t>
  </si>
  <si>
    <t>25400 931405 520845</t>
  </si>
  <si>
    <t>25400 931409 520020</t>
  </si>
  <si>
    <t>25400 931403 521600</t>
  </si>
  <si>
    <t>25400 931409 523290</t>
  </si>
  <si>
    <t>25400 931409 520800</t>
  </si>
  <si>
    <t>25400 931403 520845</t>
  </si>
  <si>
    <t>25400 931421 529520</t>
  </si>
  <si>
    <t>25400 931409 522320</t>
  </si>
  <si>
    <t>25400 931409 528920</t>
  </si>
  <si>
    <t>25400 931409 529520</t>
  </si>
  <si>
    <t>25400 931235 518120</t>
  </si>
  <si>
    <t>25400 931235 523220</t>
  </si>
  <si>
    <t>25400 931421 521600</t>
  </si>
  <si>
    <t>25400 931409 522310</t>
  </si>
  <si>
    <t>25400 931409 529550</t>
  </si>
  <si>
    <t>25400 931409 510320</t>
  </si>
  <si>
    <t>25400 931405 529500</t>
  </si>
  <si>
    <t>25400 931402 520845</t>
  </si>
  <si>
    <t>25400 931409 520845</t>
  </si>
  <si>
    <t>25400 931235 521640</t>
  </si>
  <si>
    <t>25400 931405 521600</t>
  </si>
  <si>
    <t>25400 931235 520820</t>
  </si>
  <si>
    <t>25400 931235 529500</t>
  </si>
  <si>
    <t>25400 931405 529550</t>
  </si>
  <si>
    <t>25400 931405 529520</t>
  </si>
  <si>
    <t>25400 931405 527960</t>
  </si>
  <si>
    <t>25400 931409 527960</t>
  </si>
  <si>
    <t>25400 931235 521600</t>
  </si>
  <si>
    <t>25400 931421 529500</t>
  </si>
  <si>
    <t>25400 931409 521600</t>
  </si>
  <si>
    <t>25400 931235 537120</t>
  </si>
  <si>
    <t>25400 931409 529500</t>
  </si>
  <si>
    <t>25400 931235 513150</t>
  </si>
  <si>
    <t>Santa Rosa Plateau Nature Ctr</t>
  </si>
  <si>
    <t>Jensen Alvarado Historic Ranch</t>
  </si>
  <si>
    <t>Blythe Parks</t>
  </si>
  <si>
    <t>interpretive</t>
  </si>
  <si>
    <t>25400 931302 510040</t>
  </si>
  <si>
    <t>25400 931303 510040</t>
  </si>
  <si>
    <t>25400 931305 510040</t>
  </si>
  <si>
    <t>25400 931306 510040</t>
  </si>
  <si>
    <t>25400 931307 510040</t>
  </si>
  <si>
    <t>25400 931402 510040</t>
  </si>
  <si>
    <t>25400 931403 510040</t>
  </si>
  <si>
    <t>25400 931405 510040</t>
  </si>
  <si>
    <t>25400 931406 510040</t>
  </si>
  <si>
    <t>25400 931408 510040</t>
  </si>
  <si>
    <t>25400 931409 510040</t>
  </si>
  <si>
    <t>25400 931421 510040</t>
  </si>
  <si>
    <t>25400 931302 513000</t>
  </si>
  <si>
    <t>25400 931303 513000</t>
  </si>
  <si>
    <t>25400 931305 513000</t>
  </si>
  <si>
    <t>25400 931306 513000</t>
  </si>
  <si>
    <t>25400 931307 513000</t>
  </si>
  <si>
    <t>25400 931402 513000</t>
  </si>
  <si>
    <t>25400 931403 513000</t>
  </si>
  <si>
    <t>25400 931405 513000</t>
  </si>
  <si>
    <t>25400 931406 513000</t>
  </si>
  <si>
    <t>25400 931408 513000</t>
  </si>
  <si>
    <t>25400 931409 513000</t>
  </si>
  <si>
    <t>25400 931421 513000</t>
  </si>
  <si>
    <t>25400 931302 513120</t>
  </si>
  <si>
    <t>25400 931303 513120</t>
  </si>
  <si>
    <t>25400 931305 513120</t>
  </si>
  <si>
    <t>25400 931306 513120</t>
  </si>
  <si>
    <t>25400 931307 513120</t>
  </si>
  <si>
    <t>25400 931402 513120</t>
  </si>
  <si>
    <t>25400 931403 513120</t>
  </si>
  <si>
    <t>25400 931405 513120</t>
  </si>
  <si>
    <t>25400 931406 513120</t>
  </si>
  <si>
    <t>25400 931408 513120</t>
  </si>
  <si>
    <t>25400 931409 513120</t>
  </si>
  <si>
    <t>25400 931421 513120</t>
  </si>
  <si>
    <t>25400 931302 513140</t>
  </si>
  <si>
    <t>25400 931303 513140</t>
  </si>
  <si>
    <t>25400 931305 513140</t>
  </si>
  <si>
    <t>25400 931306 513140</t>
  </si>
  <si>
    <t>25400 931307 513140</t>
  </si>
  <si>
    <t>25400 931402 513140</t>
  </si>
  <si>
    <t>25400 931403 513140</t>
  </si>
  <si>
    <t>25400 931405 513140</t>
  </si>
  <si>
    <t>25400 931406 513140</t>
  </si>
  <si>
    <t>25400 931408 513140</t>
  </si>
  <si>
    <t>25400 931409 513140</t>
  </si>
  <si>
    <t>25400 931421 513140</t>
  </si>
  <si>
    <t>25400 931302 515040</t>
  </si>
  <si>
    <t>25400 931303 515040</t>
  </si>
  <si>
    <t>25400 931305 515040</t>
  </si>
  <si>
    <t>25400 931306 515040</t>
  </si>
  <si>
    <t>25400 931307 515040</t>
  </si>
  <si>
    <t>25400 931402 515040</t>
  </si>
  <si>
    <t>25400 931403 515040</t>
  </si>
  <si>
    <t>25400 931405 515040</t>
  </si>
  <si>
    <t>25400 931406 515040</t>
  </si>
  <si>
    <t>25400 931408 515040</t>
  </si>
  <si>
    <t>25400 931409 515040</t>
  </si>
  <si>
    <t>25400 931421 515040</t>
  </si>
  <si>
    <t>25400 931302 515100</t>
  </si>
  <si>
    <t>25400 931303 515100</t>
  </si>
  <si>
    <t>25400 931305 515100</t>
  </si>
  <si>
    <t>25400 931306 515100</t>
  </si>
  <si>
    <t>25400 931307 515100</t>
  </si>
  <si>
    <t>25400 931402 515100</t>
  </si>
  <si>
    <t>25400 931403 515100</t>
  </si>
  <si>
    <t>25400 931405 515100</t>
  </si>
  <si>
    <t>25400 931406 515100</t>
  </si>
  <si>
    <t>25400 931408 515100</t>
  </si>
  <si>
    <t>25400 931409 515100</t>
  </si>
  <si>
    <t>25400 931421 515100</t>
  </si>
  <si>
    <t>25400 931403 515120</t>
  </si>
  <si>
    <t>25400 931409 515120</t>
  </si>
  <si>
    <t>25400 931421 515120</t>
  </si>
  <si>
    <t>25400 931302 515260</t>
  </si>
  <si>
    <t>25400 931303 515260</t>
  </si>
  <si>
    <t>25400 931305 515260</t>
  </si>
  <si>
    <t>25400 931306 515260</t>
  </si>
  <si>
    <t>25400 931307 515260</t>
  </si>
  <si>
    <t>25400 931402 515260</t>
  </si>
  <si>
    <t>25400 931403 515260</t>
  </si>
  <si>
    <t>25400 931405 515260</t>
  </si>
  <si>
    <t>25400 931406 515260</t>
  </si>
  <si>
    <t>25400 931408 515260</t>
  </si>
  <si>
    <t>25400 931409 515260</t>
  </si>
  <si>
    <t>25400 931421 515260</t>
  </si>
  <si>
    <t>25400 931235 518140</t>
  </si>
  <si>
    <t>25400 931302 518140</t>
  </si>
  <si>
    <t>25400 931303 518140</t>
  </si>
  <si>
    <t>25400 931305 518140</t>
  </si>
  <si>
    <t>25400 931306 518140</t>
  </si>
  <si>
    <t>25400 931307 518140</t>
  </si>
  <si>
    <t>25400 931402 518140</t>
  </si>
  <si>
    <t>25400 931403 518140</t>
  </si>
  <si>
    <t>25400 931405 518140</t>
  </si>
  <si>
    <t>25400 931406 518140</t>
  </si>
  <si>
    <t>25400 931408 518140</t>
  </si>
  <si>
    <t>25400 931409 518140</t>
  </si>
  <si>
    <t>25400 931421 518140</t>
  </si>
  <si>
    <t>25510 931108 741000</t>
  </si>
  <si>
    <t>25400 931205 741000</t>
  </si>
  <si>
    <t>25400 931421 741000</t>
  </si>
  <si>
    <t>25430 931170 741020</t>
  </si>
  <si>
    <t>25400 931303 741020</t>
  </si>
  <si>
    <t>25400 931306 741020</t>
  </si>
  <si>
    <t>25400 931307 741020</t>
  </si>
  <si>
    <t>25400 931402 741020</t>
  </si>
  <si>
    <t>25400 931403 741020</t>
  </si>
  <si>
    <t>25400 931405 741020</t>
  </si>
  <si>
    <t>25400 931408 741020</t>
  </si>
  <si>
    <t>25400 931409 741020</t>
  </si>
  <si>
    <t>25400 931421 741020</t>
  </si>
  <si>
    <t>25400 931400 741360</t>
  </si>
  <si>
    <t>25400 931409 741360</t>
  </si>
  <si>
    <t>25400 931420 741360</t>
  </si>
  <si>
    <t>25400 931402 776700</t>
  </si>
  <si>
    <t>25400 931403 776700</t>
  </si>
  <si>
    <t>25400 931405 776700</t>
  </si>
  <si>
    <t>25400 931406 776700</t>
  </si>
  <si>
    <t>25400 931408 776700</t>
  </si>
  <si>
    <t>25400 931409 776700</t>
  </si>
  <si>
    <t>25400 931421 776700</t>
  </si>
  <si>
    <t>25400 931303 776710</t>
  </si>
  <si>
    <t>25400 931307 776710</t>
  </si>
  <si>
    <t>25400 931409 776710</t>
  </si>
  <si>
    <t>25400 931421 776710</t>
  </si>
  <si>
    <t>25400 931405 776720</t>
  </si>
  <si>
    <t>25400 931409 776720</t>
  </si>
  <si>
    <t>25400 931235 777520</t>
  </si>
  <si>
    <t>25510 931108 777610</t>
  </si>
  <si>
    <t>25400 931306 777660</t>
  </si>
  <si>
    <t>25400 931421 777660</t>
  </si>
  <si>
    <t>25400 931205 778150</t>
  </si>
  <si>
    <t>25400 931306 780160</t>
  </si>
  <si>
    <t>25400 931402 780160</t>
  </si>
  <si>
    <t>25400 931403 780160</t>
  </si>
  <si>
    <t>25400 931405 780160</t>
  </si>
  <si>
    <t>25400 931302 781480</t>
  </si>
  <si>
    <t>25400 931303 781480</t>
  </si>
  <si>
    <t>25400 931304 781480</t>
  </si>
  <si>
    <t>25400 931305 781480</t>
  </si>
  <si>
    <t>25400 931306 781480</t>
  </si>
  <si>
    <t>25400 931307 781480</t>
  </si>
  <si>
    <t>25400 931307 781560</t>
  </si>
  <si>
    <r>
      <t>NET GAIN/</t>
    </r>
    <r>
      <rPr>
        <sz val="11"/>
        <color rgb="FFFF0000"/>
        <rFont val="Calibri"/>
        <family val="2"/>
        <scheme val="minor"/>
      </rPr>
      <t>(LOSS)</t>
    </r>
  </si>
  <si>
    <t>TOTAL REVENUES</t>
  </si>
  <si>
    <t>TOTAL EXPENDITURES</t>
  </si>
  <si>
    <t>Purchased Equipment (CIP)</t>
  </si>
  <si>
    <t>CA-Off Highway Veh Park &amp; Rec</t>
  </si>
  <si>
    <t>Interfnd -Miscellaneous</t>
  </si>
  <si>
    <t>25400 931235 778200</t>
  </si>
  <si>
    <t>25400 931235 790600</t>
  </si>
  <si>
    <t>Crestmore Manor</t>
  </si>
  <si>
    <t>Maint-Parts</t>
  </si>
  <si>
    <t>25400 931220 523820</t>
  </si>
  <si>
    <t>25400 931235 510200</t>
  </si>
  <si>
    <t>Volunteer Expense Reimb</t>
  </si>
  <si>
    <t>25430 931170 537020</t>
  </si>
  <si>
    <t>Hab &amp; Opn Spc-Hidden Valley</t>
  </si>
  <si>
    <t>25430 931173 510040</t>
  </si>
  <si>
    <t>25430 931173 510320</t>
  </si>
  <si>
    <t>25590 931150 510200</t>
  </si>
  <si>
    <t>25590 931150 523840</t>
  </si>
  <si>
    <t>JUL</t>
  </si>
  <si>
    <t>AUG</t>
  </si>
  <si>
    <t>SEP</t>
  </si>
  <si>
    <t>OCT</t>
  </si>
  <si>
    <t>NOV</t>
  </si>
  <si>
    <t>DEC</t>
  </si>
  <si>
    <t>JAN</t>
  </si>
  <si>
    <t>FEB</t>
  </si>
  <si>
    <t>MAR</t>
  </si>
  <si>
    <t>APR</t>
  </si>
  <si>
    <t>MAY</t>
  </si>
  <si>
    <t>JUN</t>
  </si>
  <si>
    <t>Q1</t>
  </si>
  <si>
    <t>Q2</t>
  </si>
  <si>
    <t>Q3</t>
  </si>
  <si>
    <t>Q4</t>
  </si>
  <si>
    <t>TOTAL</t>
  </si>
  <si>
    <t>BUDGET REMAINING</t>
  </si>
  <si>
    <t>TOTAL ACTUALS</t>
  </si>
  <si>
    <t>25400 931302 741020</t>
  </si>
  <si>
    <t>25400 931302 780160</t>
  </si>
  <si>
    <t>25400 931306 776710</t>
  </si>
  <si>
    <t>25400 931405 776710</t>
  </si>
  <si>
    <t>25400 931405 777660</t>
  </si>
  <si>
    <t>25400 931409 741080</t>
  </si>
  <si>
    <t>25400 931421 780160</t>
  </si>
  <si>
    <t>25400 931421 781080</t>
  </si>
  <si>
    <t>Hab &amp; Opn Spc - Box Springs</t>
  </si>
  <si>
    <t>25400 931235</t>
  </si>
  <si>
    <t>25400 931119</t>
  </si>
  <si>
    <t>25400 931104</t>
  </si>
  <si>
    <t>25400 931400</t>
  </si>
  <si>
    <t>25400 931205</t>
  </si>
  <si>
    <t>25400 931421</t>
  </si>
  <si>
    <t>25400 931183</t>
  </si>
  <si>
    <t>25400 931303</t>
  </si>
  <si>
    <t>25400 931306</t>
  </si>
  <si>
    <t>25400 931307</t>
  </si>
  <si>
    <t>25400 931402</t>
  </si>
  <si>
    <t>25400 931403</t>
  </si>
  <si>
    <t>25400 931405</t>
  </si>
  <si>
    <t>25400 931408</t>
  </si>
  <si>
    <t>25400 931409</t>
  </si>
  <si>
    <t>25400 931420</t>
  </si>
  <si>
    <t>25400 931301</t>
  </si>
  <si>
    <t>25400 931406</t>
  </si>
  <si>
    <t>25400 931304</t>
  </si>
  <si>
    <t>25400 931250</t>
  </si>
  <si>
    <t>25400 931220</t>
  </si>
  <si>
    <t>25400 931245</t>
  </si>
  <si>
    <t>25400 931210</t>
  </si>
  <si>
    <t>25401 931111</t>
  </si>
  <si>
    <t>25420 931182</t>
  </si>
  <si>
    <t>25420 931189</t>
  </si>
  <si>
    <t>25420 931180</t>
  </si>
  <si>
    <t>25420 931401</t>
  </si>
  <si>
    <t>25420 931186</t>
  </si>
  <si>
    <t>25430 931170</t>
  </si>
  <si>
    <t>25440 931160</t>
  </si>
  <si>
    <t>25500 931103</t>
  </si>
  <si>
    <t>25510 931108</t>
  </si>
  <si>
    <t>25540 931116</t>
  </si>
  <si>
    <t>25550 931101</t>
  </si>
  <si>
    <t>25590 931150</t>
  </si>
  <si>
    <t>25620 931750</t>
  </si>
  <si>
    <t>33100 931105</t>
  </si>
  <si>
    <t>33110 931121</t>
  </si>
  <si>
    <t>33120 931800</t>
  </si>
  <si>
    <t>33120 931122</t>
  </si>
  <si>
    <t>33121 931122</t>
  </si>
  <si>
    <t>51560 931118</t>
  </si>
  <si>
    <t>25400 931270</t>
  </si>
  <si>
    <t>25400 931302</t>
  </si>
  <si>
    <t>25400 931305</t>
  </si>
  <si>
    <t>25400 931200</t>
  </si>
  <si>
    <t>25430 931171</t>
  </si>
  <si>
    <t>25430 931173</t>
  </si>
  <si>
    <t>LOC</t>
  </si>
  <si>
    <t>25400 931119 0314-</t>
  </si>
  <si>
    <t>25400 931119 0519-</t>
  </si>
  <si>
    <t>25400 931119 2601-</t>
  </si>
  <si>
    <t>25400 931119 2604-</t>
  </si>
  <si>
    <t>25400 931119 4867-</t>
  </si>
  <si>
    <t>25400 931119 6213-</t>
  </si>
  <si>
    <t>25400 931119 6458-</t>
  </si>
  <si>
    <t>25400 931183 2609-</t>
  </si>
  <si>
    <t>25400 931183 4803-</t>
  </si>
  <si>
    <t>25400 931183 6462-</t>
  </si>
  <si>
    <t>25400 931183 8702-</t>
  </si>
  <si>
    <t>25400 931235 4279-</t>
  </si>
  <si>
    <t>25400 931270 0883-</t>
  </si>
  <si>
    <t>25400 931270 2609-</t>
  </si>
  <si>
    <t>25400 931270 6213-</t>
  </si>
  <si>
    <t>25400 931270 6453-</t>
  </si>
  <si>
    <t>25400 931270 6461-</t>
  </si>
  <si>
    <t>25400 931270 6462-</t>
  </si>
  <si>
    <t>25400 931270 8702-</t>
  </si>
  <si>
    <t>25400 931270 8703-</t>
  </si>
  <si>
    <t>25400 931400 0319-</t>
  </si>
  <si>
    <t>25400 931400 0876-</t>
  </si>
  <si>
    <t>25400 931400 0878-</t>
  </si>
  <si>
    <t>25400 931400 0883-</t>
  </si>
  <si>
    <t>25400 931400 1732-</t>
  </si>
  <si>
    <t>25400 931400 2601-</t>
  </si>
  <si>
    <t>25400 931400 2604-</t>
  </si>
  <si>
    <t>25400 931400 2609-</t>
  </si>
  <si>
    <t>25400 931400 2909-</t>
  </si>
  <si>
    <t>25400 931400 3501-</t>
  </si>
  <si>
    <t>25400 931400 4801-</t>
  </si>
  <si>
    <t>25400 931400 4803-</t>
  </si>
  <si>
    <t>25400 931400 4804-</t>
  </si>
  <si>
    <t>25400 931400 6462-</t>
  </si>
  <si>
    <t>25400 931400 8702-</t>
  </si>
  <si>
    <t>25400 931400 8703-</t>
  </si>
  <si>
    <t>25420 931189 6462-</t>
  </si>
  <si>
    <t>25430 931170 4279-</t>
  </si>
  <si>
    <t>25430 931170 6213-</t>
  </si>
  <si>
    <t>25510 931108 0314-</t>
  </si>
  <si>
    <t>25510 931108 0519-</t>
  </si>
  <si>
    <t>25510 931108 0883-</t>
  </si>
  <si>
    <t>25510 931108 1502-</t>
  </si>
  <si>
    <t>25510 931108 2601-</t>
  </si>
  <si>
    <t>25510 931108 2609-</t>
  </si>
  <si>
    <t>25510 931108 3501-</t>
  </si>
  <si>
    <t>25510 931108 4279-</t>
  </si>
  <si>
    <t>25510 931108 4803-</t>
  </si>
  <si>
    <t>25510 931108 4867-</t>
  </si>
  <si>
    <t>25510 931108 6213-</t>
  </si>
  <si>
    <t>25510 931108 6458-</t>
  </si>
  <si>
    <t>25510 931108 6462-</t>
  </si>
  <si>
    <t>25510 931108 7703-</t>
  </si>
  <si>
    <t>25510 931108 8702-</t>
  </si>
  <si>
    <t>25510 931108 8703-</t>
  </si>
  <si>
    <t>25540 931116 8703-</t>
  </si>
  <si>
    <t>25620 931750 8702-</t>
  </si>
  <si>
    <t>LOCATION</t>
  </si>
  <si>
    <t>Business ServicesFee Based</t>
  </si>
  <si>
    <t>InterpretiveFee Based</t>
  </si>
  <si>
    <t>Regional ParksFee Based</t>
  </si>
  <si>
    <t>25400 931235 517000</t>
  </si>
  <si>
    <t>25400 931235 520115</t>
  </si>
  <si>
    <t>25400 931235 527680</t>
  </si>
  <si>
    <t>25400 931240 523820</t>
  </si>
  <si>
    <t>25400 931302 521740</t>
  </si>
  <si>
    <t>25400 931302 526530</t>
  </si>
  <si>
    <t>25400 931302 526950</t>
  </si>
  <si>
    <t>25400 931302 527680</t>
  </si>
  <si>
    <t>25400 931302 536760</t>
  </si>
  <si>
    <t>25400 931303 521740</t>
  </si>
  <si>
    <t>25400 931303 526940</t>
  </si>
  <si>
    <t>25400 931303 536760</t>
  </si>
  <si>
    <t>25400 931305 510420</t>
  </si>
  <si>
    <t>25400 931305 510700</t>
  </si>
  <si>
    <t>25400 931305 536760</t>
  </si>
  <si>
    <t>25400 931306 520320</t>
  </si>
  <si>
    <t>25400 931306 520330</t>
  </si>
  <si>
    <t>25400 931306 521420</t>
  </si>
  <si>
    <t>25400 931306 521740</t>
  </si>
  <si>
    <t>25400 931306 526940</t>
  </si>
  <si>
    <t>25400 931306 536760</t>
  </si>
  <si>
    <t>25400 931307 520705</t>
  </si>
  <si>
    <t>25400 931307 536760</t>
  </si>
  <si>
    <t>25400 931402 515120</t>
  </si>
  <si>
    <t>25400 931402 521740</t>
  </si>
  <si>
    <t>25400 931402 522390</t>
  </si>
  <si>
    <t>25400 931402 536760</t>
  </si>
  <si>
    <t>25400 931403 521740</t>
  </si>
  <si>
    <t>Late Charge</t>
  </si>
  <si>
    <t>25400 931403 523340</t>
  </si>
  <si>
    <t>25400 931403 536760</t>
  </si>
  <si>
    <t>25400 931405 523760</t>
  </si>
  <si>
    <t>25400 931405 536760</t>
  </si>
  <si>
    <t>25400 931406 515120</t>
  </si>
  <si>
    <t>25400 931406 521740</t>
  </si>
  <si>
    <t>25400 931406 528260</t>
  </si>
  <si>
    <t>25400 931408 515120</t>
  </si>
  <si>
    <t>25400 931408 520020</t>
  </si>
  <si>
    <t>25400 931408 522400</t>
  </si>
  <si>
    <t>25400 931408 526940</t>
  </si>
  <si>
    <t>25400 931408 536760</t>
  </si>
  <si>
    <t>25400 931409 520015</t>
  </si>
  <si>
    <t>25400 931409 521440</t>
  </si>
  <si>
    <t>25400 931409 524840</t>
  </si>
  <si>
    <t>25400 931409 527140</t>
  </si>
  <si>
    <t>25400 931409 527720</t>
  </si>
  <si>
    <t>25400 931409 536760</t>
  </si>
  <si>
    <t>25400 931421 521500</t>
  </si>
  <si>
    <t>25400 931421 523800</t>
  </si>
  <si>
    <t>25400 931421 526940</t>
  </si>
  <si>
    <t>25400 931421 536760</t>
  </si>
  <si>
    <t>25430 931170 520025</t>
  </si>
  <si>
    <t>25430 931170 521740</t>
  </si>
  <si>
    <t>25430 931171 510040</t>
  </si>
  <si>
    <t>25430 931171 510420</t>
  </si>
  <si>
    <t>25430 931171 510620</t>
  </si>
  <si>
    <t>25430 931171 513000</t>
  </si>
  <si>
    <t>25430 931171 513120</t>
  </si>
  <si>
    <t>25430 931171 513140</t>
  </si>
  <si>
    <t>25430 931171 515040</t>
  </si>
  <si>
    <t>25430 931171 515100</t>
  </si>
  <si>
    <t>25430 931171 515120</t>
  </si>
  <si>
    <t>25430 931171 515260</t>
  </si>
  <si>
    <t>25430 931171 518020</t>
  </si>
  <si>
    <t>25430 931171 518140</t>
  </si>
  <si>
    <t>25430 931171 520320</t>
  </si>
  <si>
    <t>25430 931171 520845</t>
  </si>
  <si>
    <t>25430 931171 522400</t>
  </si>
  <si>
    <t>25430 931171 529500</t>
  </si>
  <si>
    <t>25430 931171 529520</t>
  </si>
  <si>
    <t>25430 931171 529550</t>
  </si>
  <si>
    <t>Hab &amp; Opn Spc -Harford Springs</t>
  </si>
  <si>
    <t>25430 931172 510040</t>
  </si>
  <si>
    <t>25430 931172 513000</t>
  </si>
  <si>
    <t>25430 931172 513120</t>
  </si>
  <si>
    <t>25430 931172 513140</t>
  </si>
  <si>
    <t>25430 931172 515040</t>
  </si>
  <si>
    <t>25430 931172 515100</t>
  </si>
  <si>
    <t>25430 931172 515120</t>
  </si>
  <si>
    <t>25430 931172 515260</t>
  </si>
  <si>
    <t>25430 931172 518020</t>
  </si>
  <si>
    <t>25430 931172 518140</t>
  </si>
  <si>
    <t>25430 931172 529520</t>
  </si>
  <si>
    <t>25430 931173 510420</t>
  </si>
  <si>
    <t>25430 931173 510620</t>
  </si>
  <si>
    <t>25430 931173 513000</t>
  </si>
  <si>
    <t>25430 931173 513020</t>
  </si>
  <si>
    <t>25430 931173 513120</t>
  </si>
  <si>
    <t>25430 931173 513140</t>
  </si>
  <si>
    <t>25430 931173 515040</t>
  </si>
  <si>
    <t>25430 931173 515100</t>
  </si>
  <si>
    <t>25430 931173 515120</t>
  </si>
  <si>
    <t>25430 931173 515260</t>
  </si>
  <si>
    <t>25430 931173 518020</t>
  </si>
  <si>
    <t>25430 931173 518140</t>
  </si>
  <si>
    <t>25430 931173 520020</t>
  </si>
  <si>
    <t>25430 931173 520115</t>
  </si>
  <si>
    <t>25430 931173 520230</t>
  </si>
  <si>
    <t>25430 931173 520320</t>
  </si>
  <si>
    <t>25430 931173 520845</t>
  </si>
  <si>
    <t>25430 931173 521420</t>
  </si>
  <si>
    <t>25430 931173 521700</t>
  </si>
  <si>
    <t>25430 931173 522320</t>
  </si>
  <si>
    <t>25430 931173 522400</t>
  </si>
  <si>
    <t>25430 931173 529500</t>
  </si>
  <si>
    <t>25430 931173 529520</t>
  </si>
  <si>
    <t>25430 931173 536760</t>
  </si>
  <si>
    <t>25430 931173 536910</t>
  </si>
  <si>
    <t>25430 931173 537080</t>
  </si>
  <si>
    <t>Hab &amp; Opn Spc-SantaRosaPlateau</t>
  </si>
  <si>
    <t>25430 931174 510040</t>
  </si>
  <si>
    <t>25430 931174 510420</t>
  </si>
  <si>
    <t>25430 931174 510620</t>
  </si>
  <si>
    <t>25430 931174 513000</t>
  </si>
  <si>
    <t>25430 931174 513120</t>
  </si>
  <si>
    <t>25430 931174 513140</t>
  </si>
  <si>
    <t>25430 931174 515040</t>
  </si>
  <si>
    <t>25430 931174 515100</t>
  </si>
  <si>
    <t>25430 931174 515120</t>
  </si>
  <si>
    <t>25430 931174 515260</t>
  </si>
  <si>
    <t>25430 931174 518020</t>
  </si>
  <si>
    <t>25430 931174 518140</t>
  </si>
  <si>
    <t>25430 931174 520230</t>
  </si>
  <si>
    <t>25430 931174 520845</t>
  </si>
  <si>
    <t>25430 931174 521420</t>
  </si>
  <si>
    <t>25430 931174 521500</t>
  </si>
  <si>
    <t>25430 931174 522320</t>
  </si>
  <si>
    <t>25430 931174 529500</t>
  </si>
  <si>
    <t>25430 931174 529520</t>
  </si>
  <si>
    <t>25430 931174 536760</t>
  </si>
  <si>
    <t>25430 931174 536910</t>
  </si>
  <si>
    <t>25510 931108 522320</t>
  </si>
  <si>
    <t>Maint-Radio Elec Equipment</t>
  </si>
  <si>
    <t>25590 931150 521580</t>
  </si>
  <si>
    <t>25620 931750 521740</t>
  </si>
  <si>
    <t>ENDING FUND BALANCE AND RESERVE ANALYSIS, FY22-23 (REQUESTED)</t>
  </si>
  <si>
    <t>Approp5/7 diff</t>
  </si>
  <si>
    <t>REV</t>
  </si>
  <si>
    <t>25400 931408 523340</t>
  </si>
  <si>
    <t>25400 931205 510520</t>
  </si>
  <si>
    <t>25400 931403 526940</t>
  </si>
  <si>
    <t>25400 931406 524840</t>
  </si>
  <si>
    <t>25400 931306 520020</t>
  </si>
  <si>
    <t>25400 931307 537090</t>
  </si>
  <si>
    <t>Cash Shortage</t>
  </si>
  <si>
    <t>25400 931220 520360</t>
  </si>
  <si>
    <t>25400 931402 520360</t>
  </si>
  <si>
    <t>25400 931403 520360</t>
  </si>
  <si>
    <t>25400 931408 520360</t>
  </si>
  <si>
    <t>25400 931302 523220</t>
  </si>
  <si>
    <t>25400 931402 521560</t>
  </si>
  <si>
    <t>25400 931301 535220</t>
  </si>
  <si>
    <t>25430 931174 520360</t>
  </si>
  <si>
    <t>25430 931173 520360</t>
  </si>
  <si>
    <t>25400 931409 520360</t>
  </si>
  <si>
    <t>25400 931409 510200</t>
  </si>
  <si>
    <t>Judgments</t>
  </si>
  <si>
    <t>25400 931402 741080</t>
  </si>
  <si>
    <t>25400 931405 741080</t>
  </si>
  <si>
    <t>25400 931405 776740</t>
  </si>
  <si>
    <t>25400 931405 776760</t>
  </si>
  <si>
    <t xml:space="preserve">               REGIONAL PARKS &amp; OPEN SPACE DISTRICT</t>
  </si>
  <si>
    <t>PROGRAM BUDGET STRUCTURE</t>
  </si>
  <si>
    <t>BUSINESS SERVICES</t>
  </si>
  <si>
    <t>Code</t>
  </si>
  <si>
    <t>Fund</t>
  </si>
  <si>
    <t>DeptID</t>
  </si>
  <si>
    <t>Project</t>
  </si>
  <si>
    <t>REGIONAL PARKS</t>
  </si>
  <si>
    <t>EXECUTIVE ADMINISTRATION</t>
  </si>
  <si>
    <t>EXEC</t>
  </si>
  <si>
    <t>GENERAL ADMINISTRATION</t>
  </si>
  <si>
    <t xml:space="preserve"> -</t>
  </si>
  <si>
    <t>BUSINESS OPERATIONS</t>
  </si>
  <si>
    <t>KABIAN PARK</t>
  </si>
  <si>
    <t>KBN</t>
  </si>
  <si>
    <t>FLEET MANAGEMENT</t>
  </si>
  <si>
    <t>FLT</t>
  </si>
  <si>
    <t>HURKEY CREEK PARK</t>
  </si>
  <si>
    <t>HKY</t>
  </si>
  <si>
    <t>GRANTS AND CONTRACTS</t>
  </si>
  <si>
    <t>GRT</t>
  </si>
  <si>
    <t>PK-GRT</t>
  </si>
  <si>
    <r>
      <t>INFORMATION TECHNOLOGY</t>
    </r>
    <r>
      <rPr>
        <sz val="9"/>
        <color theme="6" tint="-0.249977111117893"/>
        <rFont val="Arial"/>
        <family val="2"/>
      </rPr>
      <t/>
    </r>
  </si>
  <si>
    <t>IT</t>
  </si>
  <si>
    <t>PK-IT</t>
  </si>
  <si>
    <t>LAKE CAHUILLA PARK</t>
  </si>
  <si>
    <t>HUMAN RESOURCES</t>
  </si>
  <si>
    <t>PK-HR</t>
  </si>
  <si>
    <t>LAWLOR LODGE &amp; ALPINE CABINS</t>
  </si>
  <si>
    <t>LAW</t>
  </si>
  <si>
    <t>VOLUNTEER MANAGEMENT</t>
  </si>
  <si>
    <t>VOL</t>
  </si>
  <si>
    <t>PK-VOL</t>
  </si>
  <si>
    <t>GENERAL PLANNING</t>
  </si>
  <si>
    <t>PLN</t>
  </si>
  <si>
    <t>PK-PLN</t>
  </si>
  <si>
    <t>PARKS FACILITIES MAINTENANCE</t>
  </si>
  <si>
    <t>PK-DMT
PK-RESxxx</t>
  </si>
  <si>
    <t>BLYTHE PARKS (Concessions)</t>
  </si>
  <si>
    <t>BLY</t>
  </si>
  <si>
    <t>FIN</t>
  </si>
  <si>
    <t>FISH &amp; GAME COMMISSION</t>
  </si>
  <si>
    <t>FGC</t>
  </si>
  <si>
    <t>LAKE SKINNER PARK</t>
  </si>
  <si>
    <t>GUEST SERVICES</t>
  </si>
  <si>
    <t>GSVC</t>
  </si>
  <si>
    <t>MARKETING</t>
  </si>
  <si>
    <t>INTERPRETIVE</t>
  </si>
  <si>
    <t>PARK RESIDENCE UTIL&amp;MAINT</t>
  </si>
  <si>
    <t>PKRES</t>
  </si>
  <si>
    <t>PK-RESxxx</t>
  </si>
  <si>
    <t>HISTORICAL COMMISSION TRUST</t>
  </si>
  <si>
    <t>HCOM</t>
  </si>
  <si>
    <t>WEDDINGS &amp; EVENTS</t>
  </si>
  <si>
    <t>WED</t>
  </si>
  <si>
    <t>HISTORICAL PRESERVATION</t>
  </si>
  <si>
    <t>HPRES</t>
  </si>
  <si>
    <t>TRAILS MAINTENANCE</t>
  </si>
  <si>
    <t xml:space="preserve"> TRL</t>
  </si>
  <si>
    <t>GILMAN RANCH HISTORIC PARK/MUSEUM</t>
  </si>
  <si>
    <t>JENSEN -ALVARADO HISTORIC RANCH</t>
  </si>
  <si>
    <t>JNS</t>
  </si>
  <si>
    <t>NATURAL RESOURCES</t>
  </si>
  <si>
    <t>SAN TIMOTEO SCHOOLHOUSE</t>
  </si>
  <si>
    <t>STS</t>
  </si>
  <si>
    <t>HABITAT &amp; OPN SPC MGMT - General</t>
  </si>
  <si>
    <t>HAB</t>
  </si>
  <si>
    <t>HIDDEN VALLEY NATURE CENTER</t>
  </si>
  <si>
    <t>HDVNC</t>
  </si>
  <si>
    <t>HABITAT &amp; OPN SPC MGMT - Box Springs</t>
  </si>
  <si>
    <t>BXS</t>
  </si>
  <si>
    <t>HABITAT &amp; OPN SPC MGMT - Harford Springs</t>
  </si>
  <si>
    <t>HFS</t>
  </si>
  <si>
    <t>SANTA ROSA PLATEAU NATURE CENTER</t>
  </si>
  <si>
    <t>HABITAT &amp; OPN SPC MGMT - Hidden Valley</t>
  </si>
  <si>
    <t>HDV</t>
  </si>
  <si>
    <t>HABITAT &amp; OPN SPC MGMT - Santa Rosa Plateau</t>
  </si>
  <si>
    <t>SRP</t>
  </si>
  <si>
    <t>PLANNING &amp; CONSTRUCTION</t>
  </si>
  <si>
    <t>MSHCP - RCA RESERVE MANAGEMENT</t>
  </si>
  <si>
    <r>
      <t>PARK ACQUISITION &amp; DEV - DISTRICT (</t>
    </r>
    <r>
      <rPr>
        <b/>
        <sz val="9"/>
        <color rgb="FFFF0000"/>
        <rFont val="Arial"/>
        <family val="2"/>
      </rPr>
      <t>542120</t>
    </r>
    <r>
      <rPr>
        <b/>
        <sz val="9"/>
        <rFont val="Arial"/>
        <family val="2"/>
      </rPr>
      <t>)</t>
    </r>
  </si>
  <si>
    <t>CIPD</t>
  </si>
  <si>
    <t>MSR - MWD MULTI-SPECIES RESERVE</t>
  </si>
  <si>
    <t>PK-MSRxxx</t>
  </si>
  <si>
    <r>
      <t>PARK ACQUISITION &amp; DEV - GRANTS (</t>
    </r>
    <r>
      <rPr>
        <b/>
        <sz val="9"/>
        <color rgb="FFFF0000"/>
        <rFont val="Arial"/>
        <family val="2"/>
      </rPr>
      <t>542120</t>
    </r>
    <r>
      <rPr>
        <b/>
        <sz val="9"/>
        <rFont val="Arial"/>
        <family val="2"/>
      </rPr>
      <t>)</t>
    </r>
  </si>
  <si>
    <t>CIPG</t>
  </si>
  <si>
    <t>OHV - OFF-HIGHWAY VEHICLE MGMT</t>
  </si>
  <si>
    <t>OHV</t>
  </si>
  <si>
    <r>
      <t>PARK ACQUISITION &amp; DEV - DIF (</t>
    </r>
    <r>
      <rPr>
        <b/>
        <sz val="9"/>
        <color rgb="FFFF0000"/>
        <rFont val="Arial"/>
        <family val="2"/>
      </rPr>
      <t>542120</t>
    </r>
    <r>
      <rPr>
        <b/>
        <sz val="9"/>
        <rFont val="Arial"/>
        <family val="2"/>
      </rPr>
      <t>)</t>
    </r>
  </si>
  <si>
    <t>CIPDIF</t>
  </si>
  <si>
    <t>MITBANK - SANTA ANA RIVER MITIGATION</t>
  </si>
  <si>
    <t>MBK</t>
  </si>
  <si>
    <t>kabian Park</t>
  </si>
  <si>
    <t>25400 931302 776710</t>
  </si>
  <si>
    <t>25400 931306 774810</t>
  </si>
  <si>
    <t>25400 931220 520115</t>
  </si>
  <si>
    <t>Transportation</t>
  </si>
  <si>
    <t>25400 931235 525060</t>
  </si>
  <si>
    <t>Fire Protection Services</t>
  </si>
  <si>
    <t>25400 931302 524860</t>
  </si>
  <si>
    <t>25400 931402 526950</t>
  </si>
  <si>
    <t>25400 931404 510520</t>
  </si>
  <si>
    <t>25400 931404 513000</t>
  </si>
  <si>
    <t>25400 931404 513120</t>
  </si>
  <si>
    <t>25400 931404 513140</t>
  </si>
  <si>
    <t>25400 931404 515040</t>
  </si>
  <si>
    <t>25400 931404 515100</t>
  </si>
  <si>
    <t>25400 931404 515260</t>
  </si>
  <si>
    <t>25400 931404 518140</t>
  </si>
  <si>
    <t>25400 931405 515120</t>
  </si>
  <si>
    <t>25400 931409 513020</t>
  </si>
  <si>
    <t>25400 931421 510320</t>
  </si>
  <si>
    <t>25400 931421 513020</t>
  </si>
  <si>
    <t>25400 931303 751680</t>
  </si>
  <si>
    <t>25400 931405 781360</t>
  </si>
  <si>
    <t>25400 931205 510620</t>
  </si>
  <si>
    <t>25400 931205 527840</t>
  </si>
  <si>
    <t>25400 931235 510700</t>
  </si>
  <si>
    <t>25400 931240 523260</t>
  </si>
  <si>
    <t>25400 931302 527840</t>
  </si>
  <si>
    <t>25400 931302 529040</t>
  </si>
  <si>
    <t>25400 931303 510320</t>
  </si>
  <si>
    <t>25400 931303 510700</t>
  </si>
  <si>
    <t>25400 931303 513020</t>
  </si>
  <si>
    <t>25400 931303 523620</t>
  </si>
  <si>
    <t>25400 931303 527840</t>
  </si>
  <si>
    <t>25400 931303 528020</t>
  </si>
  <si>
    <t>25400 931406 521420</t>
  </si>
  <si>
    <t>25400 931408 527840</t>
  </si>
  <si>
    <t>25400 931421 537090</t>
  </si>
  <si>
    <t>25430 931171 522320</t>
  </si>
  <si>
    <t>25430 931172 522320</t>
  </si>
  <si>
    <t>25430 931173 510700</t>
  </si>
  <si>
    <t>25430 931173 527840</t>
  </si>
  <si>
    <t>25430 931174 510700</t>
  </si>
  <si>
    <t>Interfnd -Reimb For Service</t>
  </si>
  <si>
    <t>25400 931205 510320</t>
  </si>
  <si>
    <t>25400 931303 520015</t>
  </si>
  <si>
    <t>25590 931150 520320</t>
  </si>
  <si>
    <t>25400 931305 520705</t>
  </si>
  <si>
    <t>33100 931105 521560</t>
  </si>
  <si>
    <t>25400 931402 521600</t>
  </si>
  <si>
    <t>25400 931303 521720</t>
  </si>
  <si>
    <t>25400 931301 522320</t>
  </si>
  <si>
    <t>25400 931402 523100</t>
  </si>
  <si>
    <t>25400 931403 523100</t>
  </si>
  <si>
    <t>25400 931307 523640</t>
  </si>
  <si>
    <t>25400 931303 523680</t>
  </si>
  <si>
    <t>25400 931306 524840</t>
  </si>
  <si>
    <t>25400 931402 525060</t>
  </si>
  <si>
    <t>25400 931403 525060</t>
  </si>
  <si>
    <t>25430 931170 527660</t>
  </si>
  <si>
    <t>25400 931307 527680</t>
  </si>
  <si>
    <t>25550 931101 527840</t>
  </si>
  <si>
    <t>25400 931183 529040</t>
  </si>
  <si>
    <t>25400 931205 529040</t>
  </si>
  <si>
    <t xml:space="preserve"> NET GAIN/(LOSS)</t>
  </si>
  <si>
    <t>25400 931111 523800</t>
  </si>
  <si>
    <t>25400 931183 523800</t>
  </si>
  <si>
    <t>25400 931183 537020</t>
  </si>
  <si>
    <t>25400 931205 510200</t>
  </si>
  <si>
    <t>25400 931205 513020</t>
  </si>
  <si>
    <t>25400 931205 515120</t>
  </si>
  <si>
    <t>25400 931205 537020</t>
  </si>
  <si>
    <t>Parking Validation</t>
  </si>
  <si>
    <t>25400 931235 510320</t>
  </si>
  <si>
    <t>25400 931235 513020</t>
  </si>
  <si>
    <t>25400 931235 521740</t>
  </si>
  <si>
    <t>25400 931301 510420</t>
  </si>
  <si>
    <t>25400 931302 510420</t>
  </si>
  <si>
    <t>25400 931302 526940</t>
  </si>
  <si>
    <t>25400 931302 527690</t>
  </si>
  <si>
    <t>25400 931303 527690</t>
  </si>
  <si>
    <t>25400 931303 529040</t>
  </si>
  <si>
    <t>25400 931304 527690</t>
  </si>
  <si>
    <t>25400 931305 523760</t>
  </si>
  <si>
    <t>25400 931305 529040</t>
  </si>
  <si>
    <t>25400 931306 523760</t>
  </si>
  <si>
    <t>25400 931307 520025</t>
  </si>
  <si>
    <t>Household Furnishings</t>
  </si>
  <si>
    <t>25400 931402 527690</t>
  </si>
  <si>
    <t>25400 931403 527690</t>
  </si>
  <si>
    <t>25400 931404 510620</t>
  </si>
  <si>
    <t>25400 931404 515120</t>
  </si>
  <si>
    <t>25400 931404 521420</t>
  </si>
  <si>
    <t>25400 931405 527690</t>
  </si>
  <si>
    <t>25400 931408 521740</t>
  </si>
  <si>
    <t>25400 931408 527690</t>
  </si>
  <si>
    <t>25400 931409 527690</t>
  </si>
  <si>
    <t>25400 931421 527690</t>
  </si>
  <si>
    <t>25430 931171 523340</t>
  </si>
  <si>
    <t>25430 931173 520015</t>
  </si>
  <si>
    <t>25430 931173 522310</t>
  </si>
  <si>
    <t>25430 931173 527690</t>
  </si>
  <si>
    <t>25430 931173 528920</t>
  </si>
  <si>
    <t>25430 931174 521720</t>
  </si>
  <si>
    <t>25430 931174 523340</t>
  </si>
  <si>
    <t>25430 931174 526960</t>
  </si>
  <si>
    <t>25430 931174 527690</t>
  </si>
  <si>
    <t>25430 931174 528920</t>
  </si>
  <si>
    <t>25400 931104 551000</t>
  </si>
  <si>
    <t>25400 931183 528960</t>
  </si>
  <si>
    <t>25400 931205 525060</t>
  </si>
  <si>
    <t>25400 931235 529160</t>
  </si>
  <si>
    <t>Interfnd Exp-Salary Reimb</t>
  </si>
  <si>
    <t>25400 931240 537180</t>
  </si>
  <si>
    <t>25400 931301 518020</t>
  </si>
  <si>
    <t>25400 931301 527690</t>
  </si>
  <si>
    <t>25400 931302 526960</t>
  </si>
  <si>
    <t>25400 931302 537080</t>
  </si>
  <si>
    <t>25400 931303 521560</t>
  </si>
  <si>
    <t>25400 931303 523220</t>
  </si>
  <si>
    <t>25400 931303 525060</t>
  </si>
  <si>
    <t>25400 931303 537090</t>
  </si>
  <si>
    <t>25400 931305 510200</t>
  </si>
  <si>
    <t>25400 931305 525060</t>
  </si>
  <si>
    <t>25400 931306 523100</t>
  </si>
  <si>
    <t>25400 931306 523340</t>
  </si>
  <si>
    <t>25400 931307 520020</t>
  </si>
  <si>
    <t>25400 931307 521740</t>
  </si>
  <si>
    <t>25400 931403 510200</t>
  </si>
  <si>
    <t>25400 931403 537090</t>
  </si>
  <si>
    <t>25400 931404 510040</t>
  </si>
  <si>
    <t>25400 931404 520020</t>
  </si>
  <si>
    <t>25400 931404 522310</t>
  </si>
  <si>
    <t>25400 931404 522320</t>
  </si>
  <si>
    <t>25400 931404 529550</t>
  </si>
  <si>
    <t>25400 931405 537090</t>
  </si>
  <si>
    <t>25400 931409 520805</t>
  </si>
  <si>
    <t>Printed Forms</t>
  </si>
  <si>
    <t>25400 931409 525060</t>
  </si>
  <si>
    <t>25400 931409 529040</t>
  </si>
  <si>
    <t>25400 931409 537090</t>
  </si>
  <si>
    <t>25400 931421 510200</t>
  </si>
  <si>
    <t>25400 931421 525060</t>
  </si>
  <si>
    <t>25400 931421 537020</t>
  </si>
  <si>
    <t>LIUNA Health &amp; Safety</t>
  </si>
  <si>
    <t>25430 931170 523800</t>
  </si>
  <si>
    <t>25430 931171 510320</t>
  </si>
  <si>
    <t>25430 931171 513020</t>
  </si>
  <si>
    <t>25430 931171 521420</t>
  </si>
  <si>
    <t>25430 931172 520845</t>
  </si>
  <si>
    <t>25430 931172 523340</t>
  </si>
  <si>
    <t>25430 931173 520800</t>
  </si>
  <si>
    <t>25430 931173 525060</t>
  </si>
  <si>
    <t>25430 931173 526960</t>
  </si>
  <si>
    <t>25430 931174 526940</t>
  </si>
  <si>
    <t>25430 931174 537080</t>
  </si>
  <si>
    <t>25510 931108 521740</t>
  </si>
  <si>
    <t>25510 931108 529520</t>
  </si>
  <si>
    <t>25620 931750 520015</t>
  </si>
  <si>
    <t>SIMPLER TOTALS</t>
  </si>
  <si>
    <t>25400 931235 518180</t>
  </si>
  <si>
    <t>RivCo Pro Cost Allocation</t>
  </si>
  <si>
    <t>25400 931404 520115</t>
  </si>
  <si>
    <t>25400 931404 520845</t>
  </si>
  <si>
    <t>25400 931404 521600</t>
  </si>
  <si>
    <t>25400 931404 522340</t>
  </si>
  <si>
    <t>25400 931404 526960</t>
  </si>
  <si>
    <t>25400 931404 527680</t>
  </si>
  <si>
    <t>25400 931235 741000</t>
  </si>
  <si>
    <t>25400 931303 741320</t>
  </si>
  <si>
    <t>25400 931305 741020</t>
  </si>
  <si>
    <t>25400 931307 781220</t>
  </si>
  <si>
    <t>25400 931402 776710</t>
  </si>
  <si>
    <t>25400 931403 741080</t>
  </si>
  <si>
    <t>33100 931105 751680</t>
  </si>
  <si>
    <t>33100 931105 780220</t>
  </si>
  <si>
    <t>Lease Revenue-GASB87</t>
  </si>
  <si>
    <t>25400 931235 741010</t>
  </si>
  <si>
    <t>25400 931406 741020</t>
  </si>
  <si>
    <t>25400 931406 780160</t>
  </si>
  <si>
    <t>25400 931421 776740</t>
  </si>
  <si>
    <t>Actual Revenues:</t>
  </si>
  <si>
    <t>ACTUAL REVENUES</t>
  </si>
  <si>
    <t>FY23-24 Beginning Fund Balance</t>
  </si>
  <si>
    <t>FY23-24 Revenues
REQUESTED</t>
  </si>
  <si>
    <t>FY23-24 Expenditures
REQUESTED</t>
  </si>
  <si>
    <t>FY23-24 Net Gain/(Loss) Projected</t>
  </si>
  <si>
    <t>Budgeted Ending Fund Balance @ 6/30/2024</t>
  </si>
  <si>
    <t>PRIOR YEAR ACTUALS COMPARATIVE</t>
  </si>
  <si>
    <t>Actuals REVENUE</t>
  </si>
  <si>
    <t>Actuals Expenditures:</t>
  </si>
  <si>
    <t>YTD REVENUES BY PROGRAM AREA</t>
  </si>
  <si>
    <t xml:space="preserve">JUL </t>
  </si>
  <si>
    <t xml:space="preserve">AUG </t>
  </si>
  <si>
    <t xml:space="preserve">SEP </t>
  </si>
  <si>
    <t xml:space="preserve">OCT </t>
  </si>
  <si>
    <t xml:space="preserve">NOV </t>
  </si>
  <si>
    <t xml:space="preserve">DEC </t>
  </si>
  <si>
    <t xml:space="preserve">JAN </t>
  </si>
  <si>
    <t xml:space="preserve">FEB </t>
  </si>
  <si>
    <t xml:space="preserve">MAR </t>
  </si>
  <si>
    <t xml:space="preserve">APR </t>
  </si>
  <si>
    <t xml:space="preserve">MAY </t>
  </si>
  <si>
    <t xml:space="preserve">JUN </t>
  </si>
  <si>
    <t>Business Operations Total</t>
  </si>
  <si>
    <t>Fish &amp; Game Commission Total</t>
  </si>
  <si>
    <t>YTD EXPENDITURES BY PROGRAM AREA</t>
  </si>
  <si>
    <t>Executive Total</t>
  </si>
  <si>
    <t>Finance Total</t>
  </si>
  <si>
    <t>Marketing Total</t>
  </si>
  <si>
    <t>INTERPRETIVE PROGRAM SUMMARY</t>
  </si>
  <si>
    <t>Gilman Ranch Total</t>
  </si>
  <si>
    <t>Hidden Valley Nature Center Total</t>
  </si>
  <si>
    <t>Historic Preservation Total</t>
  </si>
  <si>
    <t>Historical Commission Total</t>
  </si>
  <si>
    <t>Idyllwild Nature Center Total</t>
  </si>
  <si>
    <t>Interpretive General Admin Total</t>
  </si>
  <si>
    <t>Jensen-Alvarado Ranch Total</t>
  </si>
  <si>
    <t>San Timoteo Schoolhouse Total</t>
  </si>
  <si>
    <t>Santa Rosa Plateau Nature Center Total</t>
  </si>
  <si>
    <t>NATURAL RESOURCES PROGRAM SUMMARY</t>
  </si>
  <si>
    <t>Habitat &amp; Open Space Management Total</t>
  </si>
  <si>
    <t>MSHCP Reserve Management Total</t>
  </si>
  <si>
    <t>Multi-Species Reserve Total</t>
  </si>
  <si>
    <t>Off-Highway Vehicle Management Total</t>
  </si>
  <si>
    <t>Santa Ana River Mitigation Bank Total</t>
  </si>
  <si>
    <t>REGIONAL PARKS PROGRAM SUMMARY</t>
  </si>
  <si>
    <t>Hurkey Creek Total</t>
  </si>
  <si>
    <t>Idyllwild Total</t>
  </si>
  <si>
    <t>Lake Cahuilla Total</t>
  </si>
  <si>
    <t>Lake Skinner Total</t>
  </si>
  <si>
    <t>Lawler Lodge &amp; Alpine Cabins Total</t>
  </si>
  <si>
    <t>Blythe Parks Total</t>
  </si>
  <si>
    <t>Mayflower Total</t>
  </si>
  <si>
    <t>McCall Total</t>
  </si>
  <si>
    <t>Park Residences Total</t>
  </si>
  <si>
    <t>Rancho Jurupa Total</t>
  </si>
  <si>
    <t>Regional Parks General Admin Total</t>
  </si>
  <si>
    <t>Kabian Total</t>
  </si>
  <si>
    <t>PLANNING &amp; CONSTRUCTION PROGRAM SUMMARY</t>
  </si>
  <si>
    <t>Park Acq &amp; Dev, District Total</t>
  </si>
  <si>
    <t>Park Acq &amp; Dev, Grants Total</t>
  </si>
  <si>
    <t>Park Acq &amp; Dev, DIF Total</t>
  </si>
  <si>
    <t>Events</t>
  </si>
  <si>
    <t xml:space="preserve">Q1 </t>
  </si>
  <si>
    <t xml:space="preserve">Q2 </t>
  </si>
  <si>
    <t xml:space="preserve">Q3 </t>
  </si>
  <si>
    <t xml:space="preserve">Q4 </t>
  </si>
  <si>
    <t xml:space="preserve">TOTAL ACTUALS </t>
  </si>
  <si>
    <t>interpretiveFee</t>
  </si>
  <si>
    <t>Interpretive3</t>
  </si>
  <si>
    <t>Business Services3</t>
  </si>
  <si>
    <t>Business Services2</t>
  </si>
  <si>
    <t>Business Services1</t>
  </si>
  <si>
    <t>Regional Parks2</t>
  </si>
  <si>
    <t>Regional Parks3</t>
  </si>
  <si>
    <t>Natural Resources2</t>
  </si>
  <si>
    <t>Natural Resources3</t>
  </si>
  <si>
    <t>Interpretive1</t>
  </si>
  <si>
    <t>interpretive1</t>
  </si>
  <si>
    <t>Regional Parks1</t>
  </si>
  <si>
    <t>Natural Resources1</t>
  </si>
  <si>
    <t>Interpretive2</t>
  </si>
  <si>
    <t>Business Services5</t>
  </si>
  <si>
    <t>interpretive2</t>
  </si>
  <si>
    <t>interpretive3</t>
  </si>
  <si>
    <t>Natural Resources5</t>
  </si>
  <si>
    <t>Natural Resources4</t>
  </si>
  <si>
    <t>25400 931409 546160</t>
  </si>
  <si>
    <t>Interest-Other</t>
  </si>
  <si>
    <t>Fed-American Rescue Plan Act</t>
  </si>
  <si>
    <t>Contirb Fr Non-County Agencies</t>
  </si>
  <si>
    <t>BUDGET ADJUSTMENTS</t>
  </si>
  <si>
    <t>Salaries &amp; Benefits Total</t>
  </si>
  <si>
    <t>Services &amp; Supplies</t>
  </si>
  <si>
    <t>Services &amp; Supplies Total</t>
  </si>
  <si>
    <t>Interfund/Other Charges</t>
  </si>
  <si>
    <t>Interfund/Other Charges Total</t>
  </si>
  <si>
    <t>Capital Assets Total</t>
  </si>
  <si>
    <t>Contributions &amp; Tranfers</t>
  </si>
  <si>
    <t>Contributions &amp; Tranfers Total</t>
  </si>
  <si>
    <t>25400 931305 776710</t>
  </si>
  <si>
    <t>25400 931405 781220</t>
  </si>
  <si>
    <t>25400 931235 528900</t>
  </si>
  <si>
    <t>25400 931304 510040</t>
  </si>
  <si>
    <t>25400 931304 513000</t>
  </si>
  <si>
    <t>25400 931304 513120</t>
  </si>
  <si>
    <t>25400 931304 513140</t>
  </si>
  <si>
    <t>25400 931304 515040</t>
  </si>
  <si>
    <t>25400 931304 515100</t>
  </si>
  <si>
    <t>25400 931304 515260</t>
  </si>
  <si>
    <t>25400 931304 518140</t>
  </si>
  <si>
    <t>25400 931305 523230</t>
  </si>
  <si>
    <t>25400 931307 523760</t>
  </si>
  <si>
    <t>25400 931403 523230</t>
  </si>
  <si>
    <t>25400 931406 529550</t>
  </si>
  <si>
    <t>25400 931408 521600</t>
  </si>
  <si>
    <t>25400 931421 523680</t>
  </si>
  <si>
    <t>25430 931171 527720</t>
  </si>
  <si>
    <t>25430 931174 522310</t>
  </si>
  <si>
    <t>25620 931750 523820</t>
  </si>
  <si>
    <t>PROJECTED CASH FLOW REPORT  -  FUND 25400</t>
  </si>
  <si>
    <t>Actual</t>
  </si>
  <si>
    <t>PERIOD 1</t>
  </si>
  <si>
    <t>PERIOD 2</t>
  </si>
  <si>
    <t>PERIOD 3</t>
  </si>
  <si>
    <t>PERIOD 4</t>
  </si>
  <si>
    <t>PERIOD 5</t>
  </si>
  <si>
    <t>PERIOD 6</t>
  </si>
  <si>
    <t>PERIOD 7</t>
  </si>
  <si>
    <t>PERIOD 8</t>
  </si>
  <si>
    <t>PERIOD 9</t>
  </si>
  <si>
    <t>PERIOD 10</t>
  </si>
  <si>
    <t>PERIOD 11</t>
  </si>
  <si>
    <t>PERIOD 12</t>
  </si>
  <si>
    <t>Cash</t>
  </si>
  <si>
    <t>Imprest Cash</t>
  </si>
  <si>
    <t>Cash With Fiscal Agent</t>
  </si>
  <si>
    <t>BEGINNING BALANCE</t>
  </si>
  <si>
    <t>RECEIPTS:</t>
  </si>
  <si>
    <t>Revenue Fr Use of Money &amp; Property</t>
  </si>
  <si>
    <t>Charges for Current Services</t>
  </si>
  <si>
    <t>Miscellaneous Revenue</t>
  </si>
  <si>
    <t>Total Receipts</t>
  </si>
  <si>
    <t>DISBURSEMENTS:</t>
  </si>
  <si>
    <t>Salaries &amp; Benefits (Appr 1)</t>
  </si>
  <si>
    <t>Services &amp; Supplies (Appr 2)</t>
  </si>
  <si>
    <t>Other Charges (Appr 3)</t>
  </si>
  <si>
    <t>Fixed Assets &amp; Capital Outlay (Appr 4)</t>
  </si>
  <si>
    <t>Other Financing Uses (Appr 5)</t>
  </si>
  <si>
    <t>Intrafund Transfer Repayments (Appr 7)</t>
  </si>
  <si>
    <t>Total Disbursements</t>
  </si>
  <si>
    <t>NET CHANGE IN CASH</t>
  </si>
  <si>
    <t xml:space="preserve">BEGINNING BALANCE </t>
  </si>
  <si>
    <t>ENDING BALANCE</t>
  </si>
  <si>
    <t>CASH FLOW NOTES</t>
  </si>
  <si>
    <t>Pay Periods in the month:</t>
  </si>
  <si>
    <t>Variance:</t>
  </si>
  <si>
    <t>Required 60 day working capital (from budget)</t>
  </si>
  <si>
    <t>Projected Expense:</t>
  </si>
  <si>
    <t xml:space="preserve">Retained Earnings </t>
  </si>
  <si>
    <t>25400 931302 777660</t>
  </si>
  <si>
    <t>25400 931302 781220</t>
  </si>
  <si>
    <t>25590 931150 790040</t>
  </si>
  <si>
    <t>25620 931750 790040</t>
  </si>
  <si>
    <t>25400 931183 510700</t>
  </si>
  <si>
    <t>25400 931402 526940</t>
  </si>
  <si>
    <t>25400 931406 520230</t>
  </si>
  <si>
    <t>25430 931171 510700</t>
  </si>
  <si>
    <t>25430 931171 536760</t>
  </si>
  <si>
    <t>25430 931172 510700</t>
  </si>
  <si>
    <t>25540 931116 537020</t>
  </si>
  <si>
    <t>Jul</t>
  </si>
  <si>
    <t>Aug</t>
  </si>
  <si>
    <t>Sep</t>
  </si>
  <si>
    <t>Oct</t>
  </si>
  <si>
    <t>Nov</t>
  </si>
  <si>
    <t>Dec</t>
  </si>
  <si>
    <t>Jan</t>
  </si>
  <si>
    <t>Feb</t>
  </si>
  <si>
    <t>Mar</t>
  </si>
  <si>
    <t>Apr</t>
  </si>
  <si>
    <t>May</t>
  </si>
  <si>
    <t>Jun</t>
  </si>
  <si>
    <t>BUDGET</t>
  </si>
  <si>
    <t>State</t>
  </si>
  <si>
    <t>Federal</t>
  </si>
  <si>
    <t>25510 931108 546160</t>
  </si>
  <si>
    <t>25400 931405 546160</t>
  </si>
  <si>
    <t>% of budget</t>
  </si>
  <si>
    <t>25400 931104 515120</t>
  </si>
  <si>
    <t>25400 931183 523100</t>
  </si>
  <si>
    <t>25400 931301 525060</t>
  </si>
  <si>
    <t>25400 931303 523800</t>
  </si>
  <si>
    <t>25400 931303 524660</t>
  </si>
  <si>
    <t>25430 931173 521500</t>
  </si>
  <si>
    <t>25400 / 25620</t>
  </si>
  <si>
    <t>331xx</t>
  </si>
  <si>
    <t>25430 / 255xx</t>
  </si>
  <si>
    <t>25400 / 25510</t>
  </si>
  <si>
    <t>25400 931220 518020</t>
  </si>
  <si>
    <t>25400 931302 515120</t>
  </si>
  <si>
    <t>25400 931302 520705</t>
  </si>
  <si>
    <t>25400 931303 515120</t>
  </si>
  <si>
    <t>25400 931305 515120</t>
  </si>
  <si>
    <t>25400 931306 510200</t>
  </si>
  <si>
    <t>25400 931306 510620</t>
  </si>
  <si>
    <t>25400 931306 515120</t>
  </si>
  <si>
    <t>25400 931307 515120</t>
  </si>
  <si>
    <t>25400 931406 520115</t>
  </si>
  <si>
    <t>25400 931406 526940</t>
  </si>
  <si>
    <t>25400 931408 522390</t>
  </si>
  <si>
    <t>25510 931108 529500</t>
  </si>
  <si>
    <t>25590 931150 523680</t>
  </si>
  <si>
    <t>25620 931750 518020</t>
  </si>
  <si>
    <t>Legal Services</t>
  </si>
  <si>
    <t>25400 931301 520845</t>
  </si>
  <si>
    <t>25400 931301 528140</t>
  </si>
  <si>
    <t>25400 931302 523800</t>
  </si>
  <si>
    <t>25400 931302 537090</t>
  </si>
  <si>
    <t>25400 931304 524840</t>
  </si>
  <si>
    <t>25400 931400 520705</t>
  </si>
  <si>
    <t>25400 931402 546160</t>
  </si>
  <si>
    <t>25400 931403 523210</t>
  </si>
  <si>
    <t>25400 931403 546160</t>
  </si>
  <si>
    <t>25400 931408 524840</t>
  </si>
  <si>
    <t>25400 931409 523210</t>
  </si>
  <si>
    <t>25430 931170 528140</t>
  </si>
  <si>
    <t>25620 931750 521560</t>
  </si>
  <si>
    <t>25620 931750 523210</t>
  </si>
  <si>
    <t>33100 931105 754300</t>
  </si>
  <si>
    <t>25400 931235 546160</t>
  </si>
  <si>
    <t>25430 931170 546160</t>
  </si>
  <si>
    <t>ARP Act Coronavirus Relief</t>
  </si>
  <si>
    <t>ARPA Projects</t>
  </si>
  <si>
    <t>ARPA</t>
  </si>
  <si>
    <t>931105 (FUND 21735)</t>
  </si>
  <si>
    <t>25400 931205 741020</t>
  </si>
  <si>
    <t>25400 931305 780160</t>
  </si>
  <si>
    <t>25430 931170 778280</t>
  </si>
  <si>
    <t>25400 931205 510700</t>
  </si>
  <si>
    <t>25400 931260 527780</t>
  </si>
  <si>
    <t>25400 931400 526940</t>
  </si>
  <si>
    <t>25400 931403 528260</t>
  </si>
  <si>
    <t>25400 931409 520825</t>
  </si>
  <si>
    <t>25400 931409 526950</t>
  </si>
  <si>
    <t>25430 931171 520115</t>
  </si>
  <si>
    <t>25430 931174 520115</t>
  </si>
  <si>
    <t>25590 931150 529010</t>
  </si>
  <si>
    <t>idyllwild</t>
  </si>
  <si>
    <t>ARPA Projects Total</t>
  </si>
  <si>
    <t>(Multiple Items)</t>
  </si>
  <si>
    <t>25400 931303 780160</t>
  </si>
  <si>
    <t>25400 931205 523840</t>
  </si>
  <si>
    <t>25400 931235 520805</t>
  </si>
  <si>
    <t>25400 931235 527780</t>
  </si>
  <si>
    <t>25400 931301 520705</t>
  </si>
  <si>
    <t>25400 931302 523640</t>
  </si>
  <si>
    <t>25400 931303 510200</t>
  </si>
  <si>
    <t>25400 931304 526940</t>
  </si>
  <si>
    <t>25400 931305 510520</t>
  </si>
  <si>
    <t>25400 931305 521740</t>
  </si>
  <si>
    <t>25400 931305 528020</t>
  </si>
  <si>
    <t>25400 931307 523230</t>
  </si>
  <si>
    <t>Audiovisual Expense</t>
  </si>
  <si>
    <t>25400 931307 523600</t>
  </si>
  <si>
    <t>25400 931405 523210</t>
  </si>
  <si>
    <t>25400 931421 523210</t>
  </si>
  <si>
    <t>25430 931170 527100</t>
  </si>
  <si>
    <t>25430 931173 527720</t>
  </si>
  <si>
    <t>25430 931174 515160</t>
  </si>
  <si>
    <t>25430 931174 518010</t>
  </si>
  <si>
    <t>25430 931174 523820</t>
  </si>
  <si>
    <t>25620 931750 521360</t>
  </si>
  <si>
    <t>25620 931750 523640</t>
  </si>
  <si>
    <t>Staff Relocation Expense</t>
  </si>
  <si>
    <t>25400 931235 529100</t>
  </si>
  <si>
    <t>25400 931270 520230</t>
  </si>
  <si>
    <t>25400 931304 515120</t>
  </si>
  <si>
    <t>25400 931304 520115</t>
  </si>
  <si>
    <t>25400 931305 510320</t>
  </si>
  <si>
    <t>25400 931305 523640</t>
  </si>
  <si>
    <t>25400 931305 527700</t>
  </si>
  <si>
    <t>25400 931306 520815</t>
  </si>
  <si>
    <t>Discount Earned</t>
  </si>
  <si>
    <t>25400 931421 521740</t>
  </si>
  <si>
    <t>25430 931172 510320</t>
  </si>
  <si>
    <t>25430 931172 521420</t>
  </si>
  <si>
    <t>25430 931173 521740</t>
  </si>
  <si>
    <t>25540 931116 518020</t>
  </si>
  <si>
    <t>33100 931105 529500</t>
  </si>
  <si>
    <t>25400 931205 741320</t>
  </si>
  <si>
    <t>25540 931116 781360</t>
  </si>
  <si>
    <t>Vehicles-Heavy Equipment</t>
  </si>
  <si>
    <t>Fair Market Value-GASB31 (CAFR)</t>
  </si>
  <si>
    <t>25400 931305 781220</t>
  </si>
  <si>
    <t>25400 931307 777660</t>
  </si>
  <si>
    <t>25400 931403 776710</t>
  </si>
  <si>
    <t>Sale Of Real Estate</t>
  </si>
  <si>
    <t>25400 931235 521660</t>
  </si>
  <si>
    <t>25400 931235 526950</t>
  </si>
  <si>
    <t>25400 931303 527720</t>
  </si>
  <si>
    <t>25400 931303 536910</t>
  </si>
  <si>
    <t>25430 931172 522310</t>
  </si>
  <si>
    <t>25430 931172 522400</t>
  </si>
  <si>
    <t>25430 931174 524840</t>
  </si>
  <si>
    <t>25510 931108 520845</t>
  </si>
  <si>
    <t>25550 931101 546360</t>
  </si>
  <si>
    <t>25620 931750 526950</t>
  </si>
  <si>
    <t>FY23-24 ADOPTED BUDGET</t>
  </si>
  <si>
    <t>25400 931306 741000</t>
  </si>
  <si>
    <t>25400 931205 776710</t>
  </si>
  <si>
    <t>Season Passes</t>
  </si>
  <si>
    <t>25430 931170 510440</t>
  </si>
  <si>
    <t>25540 931116 510520</t>
  </si>
  <si>
    <t>25430 931172 515160</t>
  </si>
  <si>
    <t>25430 931172 518010</t>
  </si>
  <si>
    <t>25400 931270 520105</t>
  </si>
  <si>
    <t>25400 931270 520115</t>
  </si>
  <si>
    <t>25400 931240 520230</t>
  </si>
  <si>
    <t>25400 931304 520230</t>
  </si>
  <si>
    <t>25400 931270 520845</t>
  </si>
  <si>
    <t>25400 931270 522320</t>
  </si>
  <si>
    <t>25400 931402 523210</t>
  </si>
  <si>
    <t>25400 931220 523760</t>
  </si>
  <si>
    <t>25400 931405 526940</t>
  </si>
  <si>
    <t>25400 931402 528260</t>
  </si>
  <si>
    <t>25400 931307 529520</t>
  </si>
  <si>
    <t>25510 931108 529550</t>
  </si>
  <si>
    <t>25400 931420 532690</t>
  </si>
  <si>
    <t>25430 931174 536761</t>
  </si>
  <si>
    <t>21735 931105 546160</t>
  </si>
  <si>
    <t>Overtime-Holiday</t>
  </si>
  <si>
    <t>Retirement Debt Srvs - Misc.</t>
  </si>
  <si>
    <t>Maint-Plumbing Parts/Supplies</t>
  </si>
  <si>
    <t>Lease &amp; SBITA Principal Pymt</t>
  </si>
  <si>
    <t>Interfund Exp-Payroll Services</t>
  </si>
  <si>
    <t>25400 931304 523290</t>
  </si>
  <si>
    <t>25400 931205 776760</t>
  </si>
  <si>
    <t>25400 931408 510200</t>
  </si>
  <si>
    <t>Maint-Electrl Parts &amp; Supplies</t>
  </si>
  <si>
    <t>25400 931220 523840</t>
  </si>
  <si>
    <t>Recruiting Expense</t>
  </si>
  <si>
    <t>25400 931260 523940</t>
  </si>
  <si>
    <t>Santa Ana River Bottom Mgmt</t>
  </si>
  <si>
    <t>25400 931270 527840</t>
  </si>
  <si>
    <t>25400 931301 526940</t>
  </si>
  <si>
    <t>25400 931409 527940</t>
  </si>
  <si>
    <t>25430 931170 546360</t>
  </si>
  <si>
    <t>FY23-24 CURRENT BUDGET</t>
  </si>
  <si>
    <t>FY23-24 BUDGET</t>
  </si>
  <si>
    <t>25400 931104 520360</t>
  </si>
  <si>
    <t>25400 931111 529040</t>
  </si>
  <si>
    <t>25400 931205 520010</t>
  </si>
  <si>
    <t>25400 931205 523100</t>
  </si>
  <si>
    <t>25400 931220 520220</t>
  </si>
  <si>
    <t>25400 931235 526420</t>
  </si>
  <si>
    <t>25400 931270 510040</t>
  </si>
  <si>
    <t>25400 931270 510320</t>
  </si>
  <si>
    <t>25400 931270 510420</t>
  </si>
  <si>
    <t>25400 931270 513000</t>
  </si>
  <si>
    <t>25400 931270 513120</t>
  </si>
  <si>
    <t>25400 931270 513140</t>
  </si>
  <si>
    <t>25400 931270 515040</t>
  </si>
  <si>
    <t>25400 931270 515100</t>
  </si>
  <si>
    <t>25400 931270 515120</t>
  </si>
  <si>
    <t>25400 931270 515160</t>
  </si>
  <si>
    <t>25400 931270 515260</t>
  </si>
  <si>
    <t>25400 931270 518010</t>
  </si>
  <si>
    <t>25400 931270 518140</t>
  </si>
  <si>
    <t>25400 931270 520010</t>
  </si>
  <si>
    <t>25400 931270 521420</t>
  </si>
  <si>
    <t>25400 931270 523220</t>
  </si>
  <si>
    <t>25400 931270 523640</t>
  </si>
  <si>
    <t>25400 931270 523700</t>
  </si>
  <si>
    <t>25400 931270 524840</t>
  </si>
  <si>
    <t>25400 931270 525060</t>
  </si>
  <si>
    <t>25400 931270 526940</t>
  </si>
  <si>
    <t>25400 931270 526960</t>
  </si>
  <si>
    <t>25400 931270 527680</t>
  </si>
  <si>
    <t>25400 931270 527720</t>
  </si>
  <si>
    <t>25400 931270 536910</t>
  </si>
  <si>
    <t>25400 931270 537080</t>
  </si>
  <si>
    <t>25400 931270 546360</t>
  </si>
  <si>
    <t>25400 931301 537080</t>
  </si>
  <si>
    <t>25400 931302 521720</t>
  </si>
  <si>
    <t>25400 931303 522340</t>
  </si>
  <si>
    <t>25400 931402 520010</t>
  </si>
  <si>
    <t>25400 931402 520220</t>
  </si>
  <si>
    <t>25400 931420 529550</t>
  </si>
  <si>
    <t>25400 931420 537020</t>
  </si>
  <si>
    <t>Towing-Non County Vehicle</t>
  </si>
  <si>
    <t>25400 931421 527820</t>
  </si>
  <si>
    <t>Trails West Co Parks - DIF</t>
  </si>
  <si>
    <t>25420 931124 536760</t>
  </si>
  <si>
    <t>25510 931108 520115</t>
  </si>
  <si>
    <t>25510 931108 523700</t>
  </si>
  <si>
    <t>25550 931101 536760</t>
  </si>
  <si>
    <t>25620 931750 542120</t>
  </si>
  <si>
    <t>21735 931105 523270</t>
  </si>
  <si>
    <t>25400 931205 523640</t>
  </si>
  <si>
    <t>25400 931220 523640</t>
  </si>
  <si>
    <t>25400 931220 525440</t>
  </si>
  <si>
    <t>Standby Pay</t>
  </si>
  <si>
    <t>25400 931235 510500</t>
  </si>
  <si>
    <t>25400 931235 526530</t>
  </si>
  <si>
    <t>25400 931270 520020</t>
  </si>
  <si>
    <t>Rent-Lease Storage</t>
  </si>
  <si>
    <t>25400 931270 526720</t>
  </si>
  <si>
    <t>25400 931270 536760</t>
  </si>
  <si>
    <t>25400 931302 522340</t>
  </si>
  <si>
    <t>25400 931304 523340</t>
  </si>
  <si>
    <t>25400 931307 523340</t>
  </si>
  <si>
    <t>25400 931403 523250</t>
  </si>
  <si>
    <t>25400 931404 510420</t>
  </si>
  <si>
    <t>25400 931404 524840</t>
  </si>
  <si>
    <t>25400 931405 523340</t>
  </si>
  <si>
    <t>25400 931408 525060</t>
  </si>
  <si>
    <t>25400 931409 518180</t>
  </si>
  <si>
    <t>25400 931409 520815</t>
  </si>
  <si>
    <t>25400 931409 522350</t>
  </si>
  <si>
    <t>25400 931409 526530</t>
  </si>
  <si>
    <t>25400 931409 528260</t>
  </si>
  <si>
    <t>25430 931170 518180</t>
  </si>
  <si>
    <t>25430 931170 520105</t>
  </si>
  <si>
    <t>25430 931170 523340</t>
  </si>
  <si>
    <t>25510 931108 520800</t>
  </si>
  <si>
    <t>25510 931108 521500</t>
  </si>
  <si>
    <t>25510 931108 527690</t>
  </si>
  <si>
    <t>25510 931108 528920</t>
  </si>
  <si>
    <t>25550 931101 518180</t>
  </si>
  <si>
    <t>25590 931150 529550</t>
  </si>
  <si>
    <t>FY23-24 ACTUALS</t>
  </si>
  <si>
    <t>25400 931270 790600</t>
  </si>
  <si>
    <t>25400 931305 754300</t>
  </si>
  <si>
    <t>25400 931420 741020</t>
  </si>
  <si>
    <t>SARB Management</t>
  </si>
  <si>
    <t>25400 931205 741080</t>
  </si>
  <si>
    <t>25400 931205 776700</t>
  </si>
  <si>
    <t>25400 931205 781360</t>
  </si>
  <si>
    <t>25400 931235 741320</t>
  </si>
  <si>
    <t>25400 931235 781560</t>
  </si>
  <si>
    <t>21735 931105 536780</t>
  </si>
  <si>
    <t xml:space="preserve">               FISCAL YEAR 2023-24</t>
  </si>
  <si>
    <t>CIPOther</t>
  </si>
  <si>
    <t>CIPGrants</t>
  </si>
  <si>
    <t>ARPAGrants</t>
  </si>
  <si>
    <t>CIPFee</t>
  </si>
  <si>
    <t>CIP2</t>
  </si>
  <si>
    <t>CIP4</t>
  </si>
  <si>
    <t>CIP3</t>
  </si>
  <si>
    <t>Business Services4</t>
  </si>
  <si>
    <t>Regional Parks4</t>
  </si>
  <si>
    <t>ARPA2</t>
  </si>
  <si>
    <t>ARPA4</t>
  </si>
  <si>
    <t>EXP</t>
  </si>
  <si>
    <t>SELECT MONTHS FOR COMPARATIVE TAB</t>
  </si>
  <si>
    <t>FY23-24 DIFFERENCE TO PRIOR FY</t>
  </si>
  <si>
    <t>FISCAL YEAR 2023-2024</t>
  </si>
  <si>
    <t>Projected</t>
  </si>
  <si>
    <t>FY23-24</t>
  </si>
  <si>
    <t>Ending Fund Balance @ 6/30/2024 (Projected)</t>
  </si>
  <si>
    <t>Operating Fund (GF)</t>
  </si>
  <si>
    <t>Recreation Fund (GF)</t>
  </si>
  <si>
    <t>Habitat &amp; Open Space Mgmt (GF)</t>
  </si>
  <si>
    <t>Park Residence Maintenance (GF)</t>
  </si>
  <si>
    <t>Historical Commission (GF)</t>
  </si>
  <si>
    <t>ENDING FUND BALANCE AND RESERVE ANALYSIS, FY23-24</t>
  </si>
  <si>
    <t>Guest Services &amp; Events</t>
  </si>
  <si>
    <t>FY23-24 BUDGET ADJUSTMENTS</t>
  </si>
  <si>
    <t>Guest Services &amp; Events Total</t>
  </si>
  <si>
    <t>SARB Management Total</t>
  </si>
  <si>
    <t>FY22-23 Actuals</t>
  </si>
  <si>
    <t xml:space="preserve">FY23-24 CURRENT BUDGET </t>
  </si>
  <si>
    <t>(blank)</t>
  </si>
  <si>
    <t xml:space="preserve">FY22-23 Actuals </t>
  </si>
  <si>
    <t>Human Resources Total</t>
  </si>
  <si>
    <t>Reg Parks Subtotal 
(Ops Fund)</t>
  </si>
  <si>
    <t xml:space="preserve">Excess Cash </t>
  </si>
  <si>
    <t>FY 2023-24</t>
  </si>
  <si>
    <t>Validated with Fin Stmt RVGLA631 (including petty cash)</t>
  </si>
  <si>
    <t>25400 931306 741320</t>
  </si>
  <si>
    <t>21735 931105 537020</t>
  </si>
  <si>
    <t>25400 931220 527680</t>
  </si>
  <si>
    <t>25400 931301 528980</t>
  </si>
  <si>
    <t>Public Service Transportation</t>
  </si>
  <si>
    <t>25400 931301 529060</t>
  </si>
  <si>
    <t>25400 931305 523340</t>
  </si>
  <si>
    <t>25510 931108 520320</t>
  </si>
  <si>
    <t>Other Charges</t>
  </si>
  <si>
    <t>25400 931270 777520</t>
  </si>
  <si>
    <t>25400 931305 741080</t>
  </si>
  <si>
    <t>25400 931307 780160</t>
  </si>
  <si>
    <t>25400 931400 776710</t>
  </si>
  <si>
    <t>21735 931105 525440</t>
  </si>
  <si>
    <t>25400 931235 523340</t>
  </si>
  <si>
    <t>25400 931235 529120</t>
  </si>
  <si>
    <t>25400 931304 523270</t>
  </si>
  <si>
    <t>25400 931304 523820</t>
  </si>
  <si>
    <t>25400 931305 520805</t>
  </si>
  <si>
    <t>25400 931402 510520</t>
  </si>
  <si>
    <t>25400 931403 523680</t>
  </si>
  <si>
    <t>25400 931404 520025</t>
  </si>
  <si>
    <t>25400 931405 510520</t>
  </si>
  <si>
    <t>25430 931170 521380</t>
  </si>
  <si>
    <t>25430 931170 523680</t>
  </si>
  <si>
    <t>25590 931150 521380</t>
  </si>
  <si>
    <t>25400 931270 526530</t>
  </si>
  <si>
    <t>25400 931306 537090</t>
  </si>
  <si>
    <t>25400 931307 525060</t>
  </si>
  <si>
    <t>25400 931404 529500</t>
  </si>
  <si>
    <t>25540 931116 517000</t>
  </si>
  <si>
    <t>25540 931116 520930</t>
  </si>
  <si>
    <t>25540 931116 520945</t>
  </si>
  <si>
    <t>RCIT eProcure</t>
  </si>
  <si>
    <t>25540 931116 524790</t>
  </si>
  <si>
    <t>25540 931116 525840</t>
  </si>
  <si>
    <t>25590 931150 517000</t>
  </si>
  <si>
    <t>25590 931150 520930</t>
  </si>
  <si>
    <t>25590 931150 520945</t>
  </si>
  <si>
    <t>25590 931150 524790</t>
  </si>
  <si>
    <t>25590 931150 525840</t>
  </si>
  <si>
    <t>25620 931750 517000</t>
  </si>
  <si>
    <t>25620 931750 520930</t>
  </si>
  <si>
    <t>25620 931750 520945</t>
  </si>
  <si>
    <t>25620 931750 524790</t>
  </si>
  <si>
    <t>25620 931750 525840</t>
  </si>
  <si>
    <t>kabian</t>
  </si>
  <si>
    <t>25400 931235 751680</t>
  </si>
  <si>
    <t>25400 931409 776740</t>
  </si>
  <si>
    <t>21735 931105 520705</t>
  </si>
  <si>
    <t>25400 931205 528140</t>
  </si>
  <si>
    <t>Photography Services</t>
  </si>
  <si>
    <t>25400 931220 525160</t>
  </si>
  <si>
    <t>Research/Statistics</t>
  </si>
  <si>
    <t>25400 931235 525260</t>
  </si>
  <si>
    <t>25400 931270 510620</t>
  </si>
  <si>
    <t>25400 931270 523100</t>
  </si>
  <si>
    <t>25400 931270 528140</t>
  </si>
  <si>
    <t>25400 931307 528020</t>
  </si>
  <si>
    <t>25400 931400 537020</t>
  </si>
  <si>
    <t>25400 931405 528140</t>
  </si>
  <si>
    <t>25400 931408 520330</t>
  </si>
  <si>
    <t>25400 931409 520705</t>
  </si>
  <si>
    <t>25430 931170 529510</t>
  </si>
  <si>
    <t>25590 931150 529080</t>
  </si>
  <si>
    <t>25620 931750 528260</t>
  </si>
  <si>
    <t>CalPERS UAL, OPEB UAL, WC INS (Appr 1)</t>
  </si>
  <si>
    <t>FY23-24 Revenues ACTUALS</t>
  </si>
  <si>
    <t>FY23-24 Expenditures
ACTUALS</t>
  </si>
  <si>
    <t>21735 931105 522340</t>
  </si>
  <si>
    <t>21735 931105 537080</t>
  </si>
  <si>
    <t>25400 931235 510520</t>
  </si>
  <si>
    <t>25400 931270 510200</t>
  </si>
  <si>
    <t>25400 931270 513020</t>
  </si>
  <si>
    <t>25400 931270 520360</t>
  </si>
  <si>
    <t>25400 931270 546160</t>
  </si>
  <si>
    <t>25400 931404 526910</t>
  </si>
  <si>
    <t>25620 931750 536910</t>
  </si>
  <si>
    <t>33100 931105 522320</t>
  </si>
  <si>
    <t>21735 931105 522320</t>
  </si>
  <si>
    <t>21735 931105 523760</t>
  </si>
  <si>
    <t>25400 931205 521660</t>
  </si>
  <si>
    <t>25400 931260 527280</t>
  </si>
  <si>
    <t>25400 931270 521760</t>
  </si>
  <si>
    <t>25400 931270 537020</t>
  </si>
  <si>
    <t>25400 931301 527700</t>
  </si>
  <si>
    <t>25400 931301 537020</t>
  </si>
  <si>
    <t>Educational Support Program</t>
  </si>
  <si>
    <t>25430 931170 518160</t>
  </si>
  <si>
    <t>25430 931170 523290</t>
  </si>
  <si>
    <t>25500 931103 523270</t>
  </si>
  <si>
    <t>25400 931205 776740</t>
  </si>
  <si>
    <t>Parking</t>
  </si>
  <si>
    <t>25400 931235 741380</t>
  </si>
  <si>
    <t>25400 931409 776760</t>
  </si>
  <si>
    <t>25400 931409 781360</t>
  </si>
  <si>
    <t>25400 931403 774810</t>
  </si>
  <si>
    <t>25400 931421 774810</t>
  </si>
  <si>
    <t>21735 931105 527700</t>
  </si>
  <si>
    <t>21735 931105 542060</t>
  </si>
  <si>
    <t>25400 931270 528960</t>
  </si>
  <si>
    <t>25400 931270 528980</t>
  </si>
  <si>
    <t>25400 931302 510200</t>
  </si>
  <si>
    <t>25400 931400 523680</t>
  </si>
  <si>
    <t>25400 931403 510520</t>
  </si>
  <si>
    <t>Vehicles Other</t>
  </si>
  <si>
    <t>25400 931405 546380</t>
  </si>
  <si>
    <t>25400 931409 518020</t>
  </si>
  <si>
    <t>25400 931421 520805</t>
  </si>
  <si>
    <t>25540 931116 528960</t>
  </si>
  <si>
    <t>25550 931101 523220</t>
  </si>
  <si>
    <t>25620 931750 546160</t>
  </si>
  <si>
    <t>FY24-25 BUDGET (from Sherpa 05/01/24)</t>
  </si>
  <si>
    <t>25550 931101 536761</t>
  </si>
  <si>
    <t>25550 931101 551000</t>
  </si>
  <si>
    <t>25400 931104 523760</t>
  </si>
  <si>
    <t>25400 931104 527690</t>
  </si>
  <si>
    <t>25510 931108 527880</t>
  </si>
  <si>
    <t>25540 931116 523350</t>
  </si>
  <si>
    <t>25540 931116 527880</t>
  </si>
  <si>
    <t>25540 931116 546360</t>
  </si>
  <si>
    <t>25590 931150 518100</t>
  </si>
  <si>
    <t>25590 931150 523350</t>
  </si>
  <si>
    <t>25590 931150 527880</t>
  </si>
  <si>
    <t>25430 931170 527880</t>
  </si>
  <si>
    <t>25400 931270 536761</t>
  </si>
  <si>
    <t>25400 931403 520220</t>
  </si>
  <si>
    <t>25400 931403 527880</t>
  </si>
  <si>
    <t>25400 931409 527880</t>
  </si>
  <si>
    <t>25400 931420 536761</t>
  </si>
  <si>
    <t>25400 931421 527880</t>
  </si>
  <si>
    <t>25620 931750 523350</t>
  </si>
  <si>
    <t>25620 931750 527880</t>
  </si>
  <si>
    <t>Other Financing Uses</t>
  </si>
  <si>
    <t>FY24-25 RECOMMENDED BUDGET</t>
  </si>
  <si>
    <t>% Diff</t>
  </si>
  <si>
    <t>EXPENDITURES Diff</t>
  </si>
  <si>
    <t>% DIff</t>
  </si>
  <si>
    <t>REVENUES Diff</t>
  </si>
  <si>
    <t xml:space="preserve"> NET GAIN/(LOSS) Diff</t>
  </si>
  <si>
    <t>FY2024-25 DIFFERENCE TO PRIOR YEAR</t>
  </si>
  <si>
    <t>523760</t>
  </si>
  <si>
    <t>527690</t>
  </si>
  <si>
    <t>527880</t>
  </si>
  <si>
    <t>536761</t>
  </si>
  <si>
    <t>21735 931105 523800</t>
  </si>
  <si>
    <t>21735 931105 527100</t>
  </si>
  <si>
    <t>21735 931105 527660</t>
  </si>
  <si>
    <t>Other Pay-Non Specified</t>
  </si>
  <si>
    <t>25400 931270 510280</t>
  </si>
  <si>
    <t>25400 931270 520800</t>
  </si>
  <si>
    <t>25400 931302 510280</t>
  </si>
  <si>
    <t>25400 931403 510280</t>
  </si>
  <si>
    <t>25400 931409 510280</t>
  </si>
  <si>
    <t>25430 931170 510280</t>
  </si>
  <si>
    <t>25510 931108 528140</t>
  </si>
  <si>
    <t>25540 931116 510280</t>
  </si>
  <si>
    <t>25590 931150 510280</t>
  </si>
  <si>
    <t>25620 931750 510280</t>
  </si>
  <si>
    <t>FY23 MAY</t>
  </si>
  <si>
    <t>FY24 MAY</t>
  </si>
  <si>
    <t>Training-Materials</t>
  </si>
  <si>
    <t>25400 931220 527860</t>
  </si>
  <si>
    <t>25400 931270 523800</t>
  </si>
  <si>
    <t>25400 931302 525060</t>
  </si>
  <si>
    <t>25400 931305 537020</t>
  </si>
  <si>
    <t>25400 931408 537090</t>
  </si>
  <si>
    <t>25510 931108 521420</t>
  </si>
  <si>
    <t>FY23-24 ACTUALS
(June Prelim)</t>
  </si>
  <si>
    <t>(All)</t>
  </si>
  <si>
    <t xml:space="preserve">FY23-24 ACTUALS
(June Prelim) </t>
  </si>
  <si>
    <t>518100</t>
  </si>
  <si>
    <t>523350</t>
  </si>
  <si>
    <t>546360</t>
  </si>
  <si>
    <t>551000</t>
  </si>
  <si>
    <t>Trails Maintenance Total</t>
  </si>
  <si>
    <t>ACCT TYPE</t>
  </si>
  <si>
    <t>520220</t>
  </si>
  <si>
    <t>Fiscal Year 2024-25 Budget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</si>
</sst>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8" formatCode="&quot;$&quot;#,##0.00_);[Red]\(&quot;$&quot;#,##0.00\)"/>
    <numFmt numFmtId="41" formatCode="_(* #,##0_);_(* \(#,##0\);_(* &quot;-&quot;_);_(@_)"/>
    <numFmt numFmtId="44" formatCode="_(&quot;$&quot;* #,##0.00_);_(&quot;$&quot;* \(#,##0.00\);_(&quot;$&quot;* &quot;-&quot;??_);_(@_)"/>
    <numFmt numFmtId="43" formatCode="_(* #,##0.00_);_(* \(#,##0.00\);_(* &quot;-&quot;??_);_(@_)"/>
    <numFmt numFmtId="164" formatCode="_(* #,##0_);_(* \(#,##0\);_(* &quot;-&quot;??_);_(@_)"/>
    <numFmt numFmtId="165" formatCode="0.0%"/>
    <numFmt numFmtId="166" formatCode="[$-409]mmm\-yy;@"/>
    <numFmt numFmtId="167" formatCode="_(&quot;$&quot;* #,##0_);_(&quot;$&quot;* \(#,##0\);_(&quot;$&quot;* &quot;-&quot;??_);_(@_)"/>
  </numFmts>
  <fonts count="132">
    <font>
      <sz val="11"/>
      <color theme="1"/>
      <name val="Calibri"/>
      <family val="2"/>
      <scheme val="minor"/>
    </font>
    <font>
      <sz val="11"/>
      <color theme="1"/>
      <name val="Calibri"/>
      <family val="2"/>
      <scheme val="minor"/>
    </font>
    <font>
      <sz val="10"/>
      <name val="Arial"/>
      <family val="2"/>
    </font>
    <font>
      <b/>
      <sz val="10"/>
      <name val="Arial"/>
      <family val="2"/>
    </font>
    <font>
      <sz val="11"/>
      <color theme="1"/>
      <name val="Arial"/>
      <family val="2"/>
    </font>
    <font>
      <i/>
      <sz val="11"/>
      <color theme="1"/>
      <name val="Arial"/>
      <family val="2"/>
    </font>
    <font>
      <sz val="12"/>
      <color theme="1"/>
      <name val="Arial"/>
      <family val="2"/>
    </font>
    <font>
      <b/>
      <sz val="16"/>
      <color theme="1"/>
      <name val="Arial"/>
      <family val="2"/>
    </font>
    <font>
      <sz val="11"/>
      <name val="Calibri"/>
      <family val="2"/>
      <scheme val="minor"/>
    </font>
    <font>
      <b/>
      <sz val="11"/>
      <name val="Calibri"/>
      <family val="2"/>
      <scheme val="minor"/>
    </font>
    <font>
      <sz val="11"/>
      <color theme="6" tint="-0.249977111117893"/>
      <name val="Calibri"/>
      <family val="2"/>
      <scheme val="minor"/>
    </font>
    <font>
      <sz val="11"/>
      <name val="Arial"/>
      <family val="2"/>
    </font>
    <font>
      <i/>
      <sz val="11"/>
      <name val="Calibri"/>
      <family val="2"/>
      <scheme val="minor"/>
    </font>
    <font>
      <sz val="8"/>
      <name val="Calibri"/>
      <family val="2"/>
      <scheme val="minor"/>
    </font>
    <font>
      <sz val="9"/>
      <name val="Calibri"/>
      <family val="2"/>
      <scheme val="minor"/>
    </font>
    <font>
      <sz val="10"/>
      <name val="Calibri"/>
      <family val="2"/>
      <scheme val="minor"/>
    </font>
    <font>
      <i/>
      <sz val="9"/>
      <name val="Calibri"/>
      <family val="2"/>
      <scheme val="minor"/>
    </font>
    <font>
      <i/>
      <sz val="10"/>
      <name val="Calibri"/>
      <family val="2"/>
      <scheme val="minor"/>
    </font>
    <font>
      <i/>
      <sz val="14"/>
      <color rgb="FF00B050"/>
      <name val="Arial"/>
      <family val="2"/>
    </font>
    <font>
      <sz val="11"/>
      <color rgb="FFFF0000"/>
      <name val="Calibri"/>
      <family val="2"/>
      <scheme val="minor"/>
    </font>
    <font>
      <sz val="9"/>
      <color rgb="FFFF0000"/>
      <name val="Calibri"/>
      <family val="2"/>
      <scheme val="minor"/>
    </font>
    <font>
      <sz val="10"/>
      <color theme="1"/>
      <name val="Calibri"/>
      <family val="2"/>
      <scheme val="minor"/>
    </font>
    <font>
      <sz val="14"/>
      <name val="Calibri"/>
      <family val="2"/>
      <scheme val="minor"/>
    </font>
    <font>
      <i/>
      <sz val="9"/>
      <color theme="1"/>
      <name val="Arial"/>
      <family val="2"/>
    </font>
    <font>
      <b/>
      <sz val="9"/>
      <name val="Arial"/>
      <family val="2"/>
    </font>
    <font>
      <sz val="9"/>
      <name val="Arial"/>
      <family val="2"/>
    </font>
    <font>
      <sz val="8"/>
      <name val="Arial"/>
      <family val="2"/>
    </font>
    <font>
      <sz val="11"/>
      <color indexed="8"/>
      <name val="Calibri"/>
      <family val="2"/>
    </font>
    <font>
      <sz val="10"/>
      <name val="Arial Unicode MS"/>
      <family val="2"/>
    </font>
    <font>
      <sz val="10"/>
      <name val="MS Sans Serif"/>
      <family val="2"/>
    </font>
    <font>
      <b/>
      <sz val="10"/>
      <name val="MS Sans Serif"/>
      <family val="2"/>
    </font>
    <font>
      <sz val="10"/>
      <color theme="1"/>
      <name val="Arial"/>
      <family val="2"/>
    </font>
    <font>
      <sz val="11"/>
      <color theme="0" tint="-0.249977111117893"/>
      <name val="Calibri"/>
      <family val="2"/>
      <scheme val="minor"/>
    </font>
    <font>
      <sz val="10"/>
      <color theme="0" tint="-0.249977111117893"/>
      <name val="Calibri"/>
      <family val="2"/>
      <scheme val="minor"/>
    </font>
    <font>
      <i/>
      <sz val="9"/>
      <name val="Arial"/>
      <family val="2"/>
    </font>
    <font>
      <i/>
      <sz val="12"/>
      <color theme="1"/>
      <name val="Arial"/>
      <family val="2"/>
    </font>
    <font>
      <i/>
      <sz val="8"/>
      <name val="Calibri"/>
      <family val="2"/>
      <scheme val="minor"/>
    </font>
    <font>
      <b/>
      <sz val="11"/>
      <name val="Arial"/>
      <family val="2"/>
    </font>
    <font>
      <sz val="8"/>
      <color rgb="FFFF0000"/>
      <name val="Arial"/>
      <family val="2"/>
    </font>
    <font>
      <i/>
      <sz val="8"/>
      <name val="Arial"/>
      <family val="2"/>
    </font>
    <font>
      <i/>
      <sz val="10"/>
      <name val="Arial"/>
      <family val="2"/>
    </font>
    <font>
      <i/>
      <sz val="10"/>
      <color theme="1"/>
      <name val="Arial"/>
      <family val="2"/>
    </font>
    <font>
      <sz val="10"/>
      <color theme="6" tint="-0.249977111117893"/>
      <name val="Calibri"/>
      <family val="2"/>
      <scheme val="minor"/>
    </font>
    <font>
      <b/>
      <sz val="8"/>
      <color rgb="FFFF0000"/>
      <name val="Calibri"/>
      <family val="2"/>
      <scheme val="minor"/>
    </font>
    <font>
      <b/>
      <sz val="12"/>
      <name val="Arial"/>
      <family val="2"/>
    </font>
    <font>
      <sz val="14"/>
      <name val="Arial"/>
      <family val="2"/>
    </font>
    <font>
      <sz val="9"/>
      <color rgb="FFFF0000"/>
      <name val="Arial"/>
      <family val="2"/>
    </font>
    <font>
      <b/>
      <sz val="8"/>
      <color rgb="FF00B050"/>
      <name val="Arial"/>
      <family val="2"/>
    </font>
    <font>
      <b/>
      <sz val="8"/>
      <name val="Arial"/>
      <family val="2"/>
    </font>
    <font>
      <b/>
      <sz val="11"/>
      <color theme="6" tint="-0.499984740745262"/>
      <name val="Arial"/>
      <family val="2"/>
    </font>
    <font>
      <b/>
      <sz val="20"/>
      <color theme="1"/>
      <name val="Arial"/>
      <family val="2"/>
    </font>
    <font>
      <sz val="8"/>
      <color theme="6" tint="-0.249977111117893"/>
      <name val="Calibri"/>
      <family val="2"/>
      <scheme val="minor"/>
    </font>
    <font>
      <b/>
      <sz val="9"/>
      <color rgb="FFFF0000"/>
      <name val="Calibri"/>
      <family val="2"/>
      <scheme val="minor"/>
    </font>
    <font>
      <sz val="10"/>
      <color theme="6" tint="-0.249977111117893"/>
      <name val="Arial"/>
      <family val="2"/>
    </font>
    <font>
      <b/>
      <sz val="14"/>
      <color theme="6" tint="-0.249977111117893"/>
      <name val="Arial"/>
      <family val="2"/>
    </font>
    <font>
      <b/>
      <sz val="10"/>
      <color theme="1"/>
      <name val="Calibri"/>
      <family val="2"/>
      <scheme val="minor"/>
    </font>
    <font>
      <i/>
      <sz val="11"/>
      <color theme="6" tint="-0.249977111117893"/>
      <name val="Calibri"/>
      <family val="2"/>
      <scheme val="minor"/>
    </font>
    <font>
      <b/>
      <sz val="12"/>
      <name val="Calibri"/>
      <family val="2"/>
      <scheme val="minor"/>
    </font>
    <font>
      <b/>
      <sz val="9"/>
      <color rgb="FF009900"/>
      <name val="Calibri"/>
      <family val="2"/>
      <scheme val="minor"/>
    </font>
    <font>
      <b/>
      <sz val="9"/>
      <color rgb="FFCC0000"/>
      <name val="Calibri"/>
      <family val="2"/>
      <scheme val="minor"/>
    </font>
    <font>
      <i/>
      <u/>
      <sz val="10"/>
      <name val="Arial"/>
      <family val="2"/>
    </font>
    <font>
      <i/>
      <sz val="8"/>
      <color theme="6" tint="-0.249977111117893"/>
      <name val="Calibri"/>
      <family val="2"/>
      <scheme val="minor"/>
    </font>
    <font>
      <b/>
      <sz val="9"/>
      <color rgb="FF00B050"/>
      <name val="Calibri"/>
      <family val="2"/>
      <scheme val="minor"/>
    </font>
    <font>
      <sz val="10"/>
      <color rgb="FFFF0000"/>
      <name val="Calibri"/>
      <family val="2"/>
      <scheme val="minor"/>
    </font>
    <font>
      <sz val="10"/>
      <color rgb="FFFF0000"/>
      <name val="Arial"/>
      <family val="2"/>
    </font>
    <font>
      <b/>
      <sz val="11"/>
      <color rgb="FFFF0000"/>
      <name val="Calibri"/>
      <family val="2"/>
      <scheme val="minor"/>
    </font>
    <font>
      <b/>
      <sz val="10"/>
      <color rgb="FFFF0000"/>
      <name val="Calibri"/>
      <family val="2"/>
      <scheme val="minor"/>
    </font>
    <font>
      <sz val="10"/>
      <color indexed="8"/>
      <name val="Arial"/>
      <family val="2"/>
    </font>
    <font>
      <b/>
      <sz val="10"/>
      <color theme="6" tint="-0.249977111117893"/>
      <name val="Calibri"/>
      <family val="2"/>
      <scheme val="minor"/>
    </font>
    <font>
      <i/>
      <sz val="9"/>
      <color theme="6"/>
      <name val="Arial"/>
      <family val="2"/>
    </font>
    <font>
      <b/>
      <i/>
      <sz val="9"/>
      <color theme="6"/>
      <name val="Arial"/>
      <family val="2"/>
    </font>
    <font>
      <b/>
      <sz val="14"/>
      <color theme="1"/>
      <name val="Calibri"/>
      <family val="2"/>
      <scheme val="minor"/>
    </font>
    <font>
      <b/>
      <i/>
      <sz val="10"/>
      <name val="Arial"/>
      <family val="2"/>
    </font>
    <font>
      <b/>
      <sz val="11"/>
      <color theme="1"/>
      <name val="Calibri"/>
      <family val="2"/>
      <scheme val="minor"/>
    </font>
    <font>
      <sz val="10"/>
      <color rgb="FF000000"/>
      <name val="Arial"/>
      <family val="2"/>
    </font>
    <font>
      <b/>
      <sz val="8"/>
      <color rgb="FF000000"/>
      <name val="Arial"/>
      <family val="2"/>
    </font>
    <font>
      <sz val="8"/>
      <color rgb="FF000000"/>
      <name val="Arial"/>
      <family val="2"/>
    </font>
    <font>
      <b/>
      <sz val="12"/>
      <color rgb="FF000000"/>
      <name val="Arial"/>
      <family val="2"/>
    </font>
    <font>
      <b/>
      <i/>
      <sz val="11"/>
      <color theme="1"/>
      <name val="Calibri"/>
      <family val="2"/>
      <scheme val="minor"/>
    </font>
    <font>
      <sz val="14"/>
      <color theme="1"/>
      <name val="Calibri"/>
      <family val="2"/>
      <scheme val="minor"/>
    </font>
    <font>
      <b/>
      <sz val="12"/>
      <color theme="1"/>
      <name val="Arial"/>
      <family val="2"/>
    </font>
    <font>
      <vertAlign val="superscript"/>
      <sz val="12"/>
      <color theme="1"/>
      <name val="Arial"/>
      <family val="2"/>
    </font>
    <font>
      <b/>
      <sz val="10"/>
      <color rgb="FFFF0000"/>
      <name val="Arial"/>
      <family val="2"/>
    </font>
    <font>
      <sz val="8"/>
      <color theme="0" tint="-0.14999847407452621"/>
      <name val="Calibri"/>
      <family val="2"/>
      <scheme val="minor"/>
    </font>
    <font>
      <b/>
      <i/>
      <sz val="14"/>
      <name val="Calibri"/>
      <family val="2"/>
      <scheme val="minor"/>
    </font>
    <font>
      <b/>
      <sz val="16"/>
      <name val="Arial"/>
      <family val="2"/>
    </font>
    <font>
      <b/>
      <sz val="14"/>
      <name val="Arial"/>
      <family val="2"/>
    </font>
    <font>
      <i/>
      <sz val="16"/>
      <name val="Arial"/>
      <family val="2"/>
    </font>
    <font>
      <i/>
      <sz val="12"/>
      <name val="Arial"/>
      <family val="2"/>
    </font>
    <font>
      <b/>
      <sz val="18"/>
      <name val="Arial"/>
      <family val="2"/>
    </font>
    <font>
      <sz val="16"/>
      <name val="Arial"/>
      <family val="2"/>
    </font>
    <font>
      <b/>
      <sz val="13"/>
      <name val="Arial"/>
      <family val="2"/>
    </font>
    <font>
      <b/>
      <sz val="9"/>
      <color rgb="FFFF0000"/>
      <name val="Arial"/>
      <family val="2"/>
    </font>
    <font>
      <sz val="9"/>
      <color theme="6" tint="-0.249977111117893"/>
      <name val="Arial"/>
      <family val="2"/>
    </font>
    <font>
      <sz val="7"/>
      <name val="Arial"/>
      <family val="2"/>
    </font>
    <font>
      <b/>
      <sz val="11"/>
      <color theme="1"/>
      <name val="Arial"/>
      <family val="2"/>
    </font>
    <font>
      <b/>
      <sz val="12"/>
      <color theme="1"/>
      <name val="Calibri"/>
      <family val="2"/>
      <scheme val="minor"/>
    </font>
    <font>
      <i/>
      <sz val="10"/>
      <color theme="1"/>
      <name val="Calibri"/>
      <family val="2"/>
      <scheme val="minor"/>
    </font>
    <font>
      <i/>
      <sz val="8"/>
      <color theme="1"/>
      <name val="Calibri"/>
      <family val="2"/>
      <scheme val="minor"/>
    </font>
    <font>
      <b/>
      <sz val="16"/>
      <name val="Calibri"/>
      <family val="2"/>
      <scheme val="minor"/>
    </font>
    <font>
      <sz val="11"/>
      <color indexed="8"/>
      <name val="Calibri"/>
      <family val="2"/>
      <scheme val="minor"/>
    </font>
    <font>
      <i/>
      <sz val="16"/>
      <color rgb="FF00B050"/>
      <name val="Arial"/>
      <family val="2"/>
    </font>
    <font>
      <sz val="12"/>
      <name val="Calibri"/>
      <family val="2"/>
      <scheme val="minor"/>
    </font>
    <font>
      <i/>
      <sz val="12"/>
      <name val="Calibri"/>
      <family val="2"/>
      <scheme val="minor"/>
    </font>
    <font>
      <sz val="12"/>
      <color theme="6" tint="-0.249977111117893"/>
      <name val="Calibri"/>
      <family val="2"/>
      <scheme val="minor"/>
    </font>
    <font>
      <b/>
      <sz val="12"/>
      <color theme="6" tint="-0.249977111117893"/>
      <name val="Calibri"/>
      <family val="2"/>
      <scheme val="minor"/>
    </font>
    <font>
      <i/>
      <sz val="11"/>
      <color theme="1"/>
      <name val="Calibri"/>
      <family val="2"/>
      <scheme val="minor"/>
    </font>
    <font>
      <sz val="12"/>
      <name val="Arial"/>
      <family val="2"/>
    </font>
    <font>
      <i/>
      <sz val="10"/>
      <color rgb="FFFF0000"/>
      <name val="Arial"/>
      <family val="2"/>
    </font>
    <font>
      <b/>
      <i/>
      <sz val="10"/>
      <color theme="4"/>
      <name val="Calibri"/>
      <family val="2"/>
      <scheme val="minor"/>
    </font>
    <font>
      <i/>
      <sz val="8"/>
      <color theme="4"/>
      <name val="Calibri"/>
      <family val="2"/>
      <scheme val="minor"/>
    </font>
    <font>
      <i/>
      <sz val="8"/>
      <color rgb="FFFF0000"/>
      <name val="Calibri"/>
      <family val="2"/>
      <scheme val="minor"/>
    </font>
    <font>
      <i/>
      <sz val="10"/>
      <color rgb="FFFF0000"/>
      <name val="Calibri"/>
      <family val="2"/>
      <scheme val="minor"/>
    </font>
    <font>
      <b/>
      <i/>
      <sz val="9"/>
      <color rgb="FFFF0000"/>
      <name val="Calibri"/>
      <family val="2"/>
      <scheme val="minor"/>
    </font>
    <font>
      <i/>
      <sz val="9"/>
      <color rgb="FFFF0000"/>
      <name val="Calibri"/>
      <family val="2"/>
      <scheme val="minor"/>
    </font>
    <font>
      <i/>
      <sz val="9"/>
      <color theme="4"/>
      <name val="Calibri"/>
      <family val="2"/>
      <scheme val="minor"/>
    </font>
    <font>
      <b/>
      <i/>
      <sz val="10"/>
      <color rgb="FFFF0000"/>
      <name val="Arial"/>
      <family val="2"/>
    </font>
    <font>
      <i/>
      <sz val="11"/>
      <color rgb="FFFF0000"/>
      <name val="Calibri"/>
      <family val="2"/>
      <scheme val="minor"/>
    </font>
    <font>
      <sz val="9"/>
      <color theme="1"/>
      <name val="Calibri"/>
      <family val="2"/>
      <scheme val="minor"/>
    </font>
    <font>
      <i/>
      <sz val="11"/>
      <name val="Arial"/>
      <family val="2"/>
    </font>
    <font>
      <b/>
      <i/>
      <sz val="8"/>
      <name val="Calibri"/>
      <family val="2"/>
      <scheme val="minor"/>
    </font>
    <font>
      <i/>
      <sz val="9"/>
      <color theme="1"/>
      <name val="Calibri"/>
      <family val="2"/>
      <scheme val="minor"/>
    </font>
    <font>
      <b/>
      <sz val="9"/>
      <name val="Calibri"/>
      <family val="2"/>
      <scheme val="minor"/>
    </font>
    <font>
      <b/>
      <sz val="11"/>
      <color theme="6" tint="-0.249977111117893"/>
      <name val="Calibri"/>
      <family val="2"/>
      <scheme val="minor"/>
    </font>
    <font>
      <b/>
      <sz val="8"/>
      <name val="Calibri"/>
      <family val="2"/>
      <scheme val="minor"/>
    </font>
    <font>
      <b/>
      <sz val="11"/>
      <color rgb="FFFF0000"/>
      <name val="Arial"/>
      <family val="2"/>
    </font>
    <font>
      <b/>
      <sz val="11"/>
      <color theme="3"/>
      <name val="Calibri"/>
      <family val="2"/>
      <scheme val="minor"/>
    </font>
    <font>
      <sz val="11"/>
      <color theme="3"/>
      <name val="Calibri"/>
      <family val="2"/>
      <scheme val="minor"/>
    </font>
    <font>
      <sz val="11"/>
      <color theme="3"/>
      <name val="Arial"/>
      <family val="2"/>
    </font>
    <font>
      <b/>
      <i/>
      <sz val="9"/>
      <color theme="1"/>
      <name val="Calibri"/>
      <family val="2"/>
      <scheme val="minor"/>
    </font>
    <font>
      <b/>
      <i/>
      <sz val="14"/>
      <color theme="1"/>
      <name val="Arial"/>
      <family val="2"/>
    </font>
    <font>
      <b/>
      <i/>
      <sz val="14"/>
      <color theme="3"/>
      <name val="Arial"/>
      <family val="2"/>
    </font>
  </fonts>
  <fills count="35">
    <fill>
      <patternFill patternType="none"/>
    </fill>
    <fill>
      <patternFill patternType="gray125"/>
    </fill>
    <fill>
      <patternFill patternType="solid">
        <fgColor indexed="26"/>
      </patternFill>
    </fill>
    <fill>
      <patternFill patternType="mediumGray">
        <fgColor indexed="22"/>
      </patternFill>
    </fill>
    <fill>
      <patternFill patternType="solid">
        <fgColor theme="6" tint="0.79998168889431442"/>
        <bgColor indexed="64"/>
      </patternFill>
    </fill>
    <fill>
      <patternFill patternType="solid">
        <fgColor theme="6" tint="0.59999389629810485"/>
        <bgColor indexed="64"/>
      </patternFill>
    </fill>
    <fill>
      <patternFill patternType="solid">
        <fgColor rgb="FFFFFF99"/>
        <bgColor indexed="64"/>
      </patternFill>
    </fill>
    <fill>
      <patternFill patternType="solid">
        <fgColor rgb="FFFFFF00"/>
        <bgColor indexed="64"/>
      </patternFill>
    </fill>
    <fill>
      <patternFill patternType="solid">
        <fgColor theme="0" tint="-4.9989318521683403E-2"/>
        <bgColor indexed="64"/>
      </patternFill>
    </fill>
    <fill>
      <patternFill patternType="solid">
        <fgColor theme="6" tint="0.39997558519241921"/>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2" tint="-0.249977111117893"/>
        <bgColor indexed="64"/>
      </patternFill>
    </fill>
    <fill>
      <patternFill patternType="solid">
        <fgColor rgb="FFFFC000"/>
        <bgColor indexed="64"/>
      </patternFill>
    </fill>
    <fill>
      <patternFill patternType="solid">
        <fgColor theme="4" tint="0.59999389629810485"/>
        <bgColor indexed="64"/>
      </patternFill>
    </fill>
    <fill>
      <patternFill patternType="solid">
        <fgColor rgb="FFFFFFFF"/>
        <bgColor rgb="FFFFFFFF"/>
      </patternFill>
    </fill>
    <fill>
      <patternFill patternType="solid">
        <fgColor theme="6" tint="0.59999389629810485"/>
        <bgColor rgb="FFFFFFFF"/>
      </patternFill>
    </fill>
    <fill>
      <patternFill patternType="solid">
        <fgColor rgb="FFFFFF00"/>
        <bgColor rgb="FFFFFFFF"/>
      </patternFill>
    </fill>
    <fill>
      <patternFill patternType="solid">
        <fgColor rgb="FF92D050"/>
        <bgColor indexed="64"/>
      </patternFill>
    </fill>
    <fill>
      <patternFill patternType="solid">
        <fgColor theme="0"/>
        <bgColor indexed="64"/>
      </patternFill>
    </fill>
    <fill>
      <patternFill patternType="solid">
        <fgColor rgb="FFEAC5C4"/>
        <bgColor rgb="FFFFFFFF"/>
      </patternFill>
    </fill>
    <fill>
      <patternFill patternType="solid">
        <fgColor theme="0"/>
        <bgColor rgb="FFFFFFFF"/>
      </patternFill>
    </fill>
    <fill>
      <patternFill patternType="solid">
        <fgColor theme="9"/>
        <bgColor rgb="FFFFFFFF"/>
      </patternFill>
    </fill>
    <fill>
      <patternFill patternType="solid">
        <fgColor theme="9"/>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theme="0" tint="-0.249977111117893"/>
        <bgColor indexed="64"/>
      </patternFill>
    </fill>
    <fill>
      <patternFill patternType="solid">
        <fgColor theme="4" tint="0.79998168889431442"/>
        <bgColor theme="4" tint="0.79998168889431442"/>
      </patternFill>
    </fill>
    <fill>
      <patternFill patternType="solid">
        <fgColor theme="8" tint="0.79998168889431442"/>
        <bgColor indexed="64"/>
      </patternFill>
    </fill>
    <fill>
      <patternFill patternType="solid">
        <fgColor theme="0" tint="-0.14999847407452621"/>
        <bgColor indexed="64"/>
      </patternFill>
    </fill>
    <fill>
      <patternFill patternType="solid">
        <fgColor rgb="FFFFFFCC"/>
        <bgColor indexed="64"/>
      </patternFill>
    </fill>
    <fill>
      <patternFill patternType="solid">
        <fgColor theme="9" tint="0.79998168889431442"/>
        <bgColor indexed="64"/>
      </patternFill>
    </fill>
    <fill>
      <patternFill patternType="solid">
        <fgColor rgb="FF00B0F0"/>
        <bgColor indexed="64"/>
      </patternFill>
    </fill>
    <fill>
      <patternFill patternType="solid">
        <fgColor theme="0" tint="-0.34998626667073579"/>
        <bgColor indexed="64"/>
      </patternFill>
    </fill>
    <fill>
      <patternFill patternType="solid">
        <fgColor theme="2" tint="-9.9978637043366805E-2"/>
        <bgColor indexed="64"/>
      </patternFill>
    </fill>
  </fills>
  <borders count="116">
    <border>
      <left/>
      <right/>
      <top/>
      <bottom/>
      <diagonal/>
    </border>
    <border>
      <left/>
      <right/>
      <top style="thin">
        <color indexed="64"/>
      </top>
      <bottom style="double">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style="thin">
        <color indexed="64"/>
      </right>
      <top/>
      <bottom style="thin">
        <color indexed="64"/>
      </bottom>
      <diagonal/>
    </border>
    <border>
      <left/>
      <right/>
      <top/>
      <bottom style="medium">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thin">
        <color indexed="64"/>
      </left>
      <right/>
      <top style="medium">
        <color indexed="64"/>
      </top>
      <bottom/>
      <diagonal/>
    </border>
    <border>
      <left/>
      <right/>
      <top style="medium">
        <color indexed="64"/>
      </top>
      <bottom/>
      <diagonal/>
    </border>
    <border>
      <left style="dotted">
        <color indexed="64"/>
      </left>
      <right/>
      <top style="thin">
        <color indexed="64"/>
      </top>
      <bottom style="medium">
        <color indexed="64"/>
      </bottom>
      <diagonal/>
    </border>
    <border>
      <left/>
      <right style="dotted">
        <color indexed="64"/>
      </right>
      <top/>
      <bottom/>
      <diagonal/>
    </border>
    <border>
      <left/>
      <right style="dotted">
        <color indexed="64"/>
      </right>
      <top/>
      <bottom style="thin">
        <color indexed="64"/>
      </bottom>
      <diagonal/>
    </border>
    <border>
      <left style="thin">
        <color indexed="22"/>
      </left>
      <right style="thin">
        <color indexed="22"/>
      </right>
      <top style="thin">
        <color indexed="22"/>
      </top>
      <bottom style="thin">
        <color indexed="22"/>
      </bottom>
      <diagonal/>
    </border>
    <border>
      <left/>
      <right/>
      <top style="thin">
        <color auto="1"/>
      </top>
      <bottom/>
      <diagonal/>
    </border>
    <border>
      <left style="medium">
        <color indexed="64"/>
      </left>
      <right/>
      <top style="thin">
        <color indexed="64"/>
      </top>
      <bottom style="medium">
        <color indexed="64"/>
      </bottom>
      <diagonal/>
    </border>
    <border>
      <left style="medium">
        <color indexed="64"/>
      </left>
      <right/>
      <top/>
      <bottom style="thin">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style="dotted">
        <color indexed="64"/>
      </left>
      <right style="medium">
        <color indexed="64"/>
      </right>
      <top style="thin">
        <color indexed="64"/>
      </top>
      <bottom style="double">
        <color indexed="64"/>
      </bottom>
      <diagonal/>
    </border>
    <border>
      <left style="dotted">
        <color indexed="64"/>
      </left>
      <right style="medium">
        <color indexed="64"/>
      </right>
      <top style="thin">
        <color indexed="64"/>
      </top>
      <bottom style="medium">
        <color indexed="64"/>
      </bottom>
      <diagonal/>
    </border>
    <border>
      <left style="dotted">
        <color indexed="64"/>
      </left>
      <right style="medium">
        <color indexed="64"/>
      </right>
      <top/>
      <bottom/>
      <diagonal/>
    </border>
    <border>
      <left style="dotted">
        <color indexed="64"/>
      </left>
      <right style="medium">
        <color indexed="64"/>
      </right>
      <top/>
      <bottom style="thin">
        <color indexed="64"/>
      </bottom>
      <diagonal/>
    </border>
    <border>
      <left style="dotted">
        <color indexed="64"/>
      </left>
      <right style="thin">
        <color indexed="64"/>
      </right>
      <top style="thin">
        <color indexed="64"/>
      </top>
      <bottom/>
      <diagonal/>
    </border>
    <border>
      <left style="dotted">
        <color indexed="64"/>
      </left>
      <right style="thin">
        <color indexed="64"/>
      </right>
      <top/>
      <bottom/>
      <diagonal/>
    </border>
    <border>
      <left style="dotted">
        <color indexed="64"/>
      </left>
      <right style="thin">
        <color indexed="64"/>
      </right>
      <top style="thin">
        <color indexed="64"/>
      </top>
      <bottom style="thin">
        <color indexed="64"/>
      </bottom>
      <diagonal/>
    </border>
    <border>
      <left style="dotted">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auto="1"/>
      </top>
      <bottom/>
      <diagonal/>
    </border>
    <border>
      <left/>
      <right style="dotted">
        <color indexed="64"/>
      </right>
      <top style="thin">
        <color indexed="64"/>
      </top>
      <bottom/>
      <diagonal/>
    </border>
    <border>
      <left/>
      <right style="dotted">
        <color indexed="64"/>
      </right>
      <top style="thin">
        <color indexed="64"/>
      </top>
      <bottom style="thin">
        <color indexed="64"/>
      </bottom>
      <diagonal/>
    </border>
    <border>
      <left/>
      <right/>
      <top style="thin">
        <color auto="1"/>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medium">
        <color indexed="64"/>
      </bottom>
      <diagonal/>
    </border>
    <border>
      <left/>
      <right/>
      <top style="thin">
        <color auto="1"/>
      </top>
      <bottom style="medium">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auto="1"/>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auto="1"/>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top style="thin">
        <color auto="1"/>
      </top>
      <bottom style="thin">
        <color auto="1"/>
      </bottom>
      <diagonal/>
    </border>
    <border>
      <left/>
      <right style="thin">
        <color indexed="64"/>
      </right>
      <top style="thin">
        <color indexed="64"/>
      </top>
      <bottom style="medium">
        <color indexed="64"/>
      </bottom>
      <diagonal/>
    </border>
    <border>
      <left style="thin">
        <color indexed="64"/>
      </left>
      <right style="thin">
        <color indexed="64"/>
      </right>
      <top style="thin">
        <color auto="1"/>
      </top>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auto="1"/>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thin">
        <color rgb="FFFFFFFF"/>
      </left>
      <right style="thin">
        <color rgb="FFFFFFFF"/>
      </right>
      <top style="thin">
        <color rgb="FF000000"/>
      </top>
      <bottom style="thin">
        <color rgb="FF000000"/>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medium">
        <color indexed="64"/>
      </bottom>
      <diagonal/>
    </border>
    <border>
      <left style="thin">
        <color indexed="64"/>
      </left>
      <right style="thin">
        <color indexed="64"/>
      </right>
      <top style="thin">
        <color auto="1"/>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dotted">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dotted">
        <color indexed="64"/>
      </left>
      <right style="thin">
        <color indexed="64"/>
      </right>
      <top style="thin">
        <color indexed="64"/>
      </top>
      <bottom style="double">
        <color indexed="64"/>
      </bottom>
      <diagonal/>
    </border>
    <border>
      <left style="dotted">
        <color indexed="64"/>
      </left>
      <right style="thin">
        <color indexed="64"/>
      </right>
      <top style="thin">
        <color indexed="64"/>
      </top>
      <bottom style="thin">
        <color indexed="64"/>
      </bottom>
      <diagonal/>
    </border>
    <border>
      <left style="thin">
        <color rgb="FF999999"/>
      </left>
      <right/>
      <top style="thin">
        <color rgb="FF999999"/>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style="thin">
        <color indexed="64"/>
      </bottom>
      <diagonal/>
    </border>
    <border>
      <left style="medium">
        <color indexed="64"/>
      </left>
      <right/>
      <top/>
      <bottom/>
      <diagonal/>
    </border>
    <border>
      <left/>
      <right style="medium">
        <color indexed="64"/>
      </right>
      <top/>
      <bottom style="thin">
        <color indexed="64"/>
      </bottom>
      <diagonal/>
    </border>
    <border>
      <left/>
      <right style="medium">
        <color indexed="64"/>
      </right>
      <top/>
      <bottom/>
      <diagonal/>
    </border>
    <border>
      <left style="medium">
        <color indexed="64"/>
      </left>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thin">
        <color auto="1"/>
      </left>
      <right style="medium">
        <color indexed="64"/>
      </right>
      <top style="medium">
        <color indexed="64"/>
      </top>
      <bottom/>
      <diagonal/>
    </border>
    <border>
      <left style="thin">
        <color indexed="64"/>
      </left>
      <right/>
      <top style="thin">
        <color indexed="64"/>
      </top>
      <bottom/>
      <diagonal/>
    </border>
    <border>
      <left/>
      <right/>
      <top/>
      <bottom style="thin">
        <color theme="4" tint="0.39997558519241921"/>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style="thin">
        <color indexed="64"/>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thin">
        <color auto="1"/>
      </top>
      <bottom/>
      <diagonal/>
    </border>
    <border>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auto="1"/>
      </top>
      <bottom/>
      <diagonal/>
    </border>
    <border>
      <left/>
      <right/>
      <top style="thin">
        <color auto="1"/>
      </top>
      <bottom style="thin">
        <color auto="1"/>
      </bottom>
      <diagonal/>
    </border>
  </borders>
  <cellStyleXfs count="40">
    <xf numFmtId="0" fontId="0"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28" fillId="0" borderId="0"/>
    <xf numFmtId="0" fontId="2" fillId="0" borderId="0"/>
    <xf numFmtId="0" fontId="28"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2" fillId="2" borderId="19" applyNumberFormat="0" applyFont="0" applyAlignment="0" applyProtection="0"/>
    <xf numFmtId="9" fontId="1" fillId="0" borderId="0" applyFont="0" applyFill="0" applyBorder="0" applyAlignment="0" applyProtection="0"/>
    <xf numFmtId="0" fontId="29" fillId="0" borderId="0" applyNumberFormat="0" applyFont="0" applyFill="0" applyBorder="0" applyAlignment="0" applyProtection="0">
      <alignment horizontal="left"/>
    </xf>
    <xf numFmtId="15" fontId="29" fillId="0" borderId="0" applyFont="0" applyFill="0" applyBorder="0" applyAlignment="0" applyProtection="0"/>
    <xf numFmtId="4" fontId="29" fillId="0" borderId="0" applyFont="0" applyFill="0" applyBorder="0" applyAlignment="0" applyProtection="0"/>
    <xf numFmtId="0" fontId="30" fillId="0" borderId="11">
      <alignment horizontal="center"/>
    </xf>
    <xf numFmtId="3" fontId="29" fillId="0" borderId="0" applyFont="0" applyFill="0" applyBorder="0" applyAlignment="0" applyProtection="0"/>
    <xf numFmtId="0" fontId="29" fillId="3" borderId="0" applyNumberFormat="0" applyFont="0" applyBorder="0" applyAlignment="0" applyProtection="0"/>
    <xf numFmtId="0" fontId="28" fillId="0" borderId="0"/>
    <xf numFmtId="0" fontId="28" fillId="0" borderId="0"/>
    <xf numFmtId="44" fontId="1" fillId="0" borderId="0" applyFont="0" applyFill="0" applyBorder="0" applyAlignment="0" applyProtection="0"/>
    <xf numFmtId="0" fontId="74" fillId="0" borderId="0"/>
    <xf numFmtId="0" fontId="74" fillId="0" borderId="0"/>
    <xf numFmtId="0" fontId="100" fillId="0" borderId="0"/>
  </cellStyleXfs>
  <cellXfs count="1196">
    <xf numFmtId="0" fontId="0" fillId="0" borderId="0" xfId="0"/>
    <xf numFmtId="0" fontId="0" fillId="0" borderId="0" xfId="0" applyAlignment="1">
      <alignment vertical="center"/>
    </xf>
    <xf numFmtId="0" fontId="4" fillId="0" borderId="0" xfId="0" applyFont="1" applyBorder="1" applyAlignment="1">
      <alignment vertical="center"/>
    </xf>
    <xf numFmtId="0" fontId="5" fillId="0" borderId="0" xfId="0" applyFont="1" applyBorder="1" applyAlignment="1">
      <alignment horizontal="right" vertical="center"/>
    </xf>
    <xf numFmtId="0" fontId="4" fillId="0" borderId="0" xfId="0" applyFont="1" applyAlignment="1">
      <alignment vertical="center"/>
    </xf>
    <xf numFmtId="0" fontId="4" fillId="0" borderId="6" xfId="0" applyFont="1" applyBorder="1" applyAlignment="1">
      <alignment vertical="center"/>
    </xf>
    <xf numFmtId="0" fontId="7" fillId="0" borderId="0" xfId="0" applyFont="1" applyBorder="1" applyAlignment="1">
      <alignment vertical="center"/>
    </xf>
    <xf numFmtId="0" fontId="8" fillId="0" borderId="0" xfId="0" applyFont="1" applyAlignment="1">
      <alignment vertical="center"/>
    </xf>
    <xf numFmtId="0" fontId="8" fillId="0" borderId="0" xfId="0" applyFont="1" applyAlignment="1">
      <alignment horizontal="center" vertical="center"/>
    </xf>
    <xf numFmtId="41" fontId="8" fillId="0" borderId="1" xfId="0" applyNumberFormat="1" applyFont="1" applyBorder="1" applyAlignment="1">
      <alignment horizontal="center" vertical="center"/>
    </xf>
    <xf numFmtId="0" fontId="9" fillId="0" borderId="0" xfId="0" applyFont="1" applyAlignment="1">
      <alignment vertical="center"/>
    </xf>
    <xf numFmtId="41" fontId="8" fillId="0" borderId="0" xfId="0" applyNumberFormat="1" applyFont="1" applyBorder="1" applyAlignment="1">
      <alignment horizontal="center" vertical="center"/>
    </xf>
    <xf numFmtId="41" fontId="8" fillId="0" borderId="2" xfId="0" applyNumberFormat="1" applyFont="1" applyBorder="1" applyAlignment="1">
      <alignment horizontal="center" vertical="center"/>
    </xf>
    <xf numFmtId="41" fontId="8" fillId="0" borderId="7" xfId="0" applyNumberFormat="1" applyFont="1" applyBorder="1" applyAlignment="1">
      <alignment horizontal="center" vertical="center"/>
    </xf>
    <xf numFmtId="0" fontId="11" fillId="0" borderId="0" xfId="0" applyFont="1" applyBorder="1" applyAlignment="1">
      <alignment vertical="center"/>
    </xf>
    <xf numFmtId="41" fontId="8" fillId="0" borderId="0" xfId="0" applyNumberFormat="1" applyFont="1" applyAlignment="1">
      <alignment horizontal="center" vertical="center"/>
    </xf>
    <xf numFmtId="41" fontId="10" fillId="0" borderId="2" xfId="0" applyNumberFormat="1" applyFont="1" applyBorder="1" applyAlignment="1">
      <alignment horizontal="center" vertical="center"/>
    </xf>
    <xf numFmtId="0" fontId="8" fillId="0" borderId="4" xfId="0" applyFont="1" applyBorder="1" applyAlignment="1">
      <alignment horizontal="center" vertical="center"/>
    </xf>
    <xf numFmtId="0" fontId="10" fillId="0" borderId="0" xfId="0" applyFont="1" applyAlignment="1">
      <alignment horizontal="right" vertical="center"/>
    </xf>
    <xf numFmtId="0" fontId="8" fillId="0" borderId="0" xfId="0" applyFont="1" applyAlignment="1">
      <alignment horizontal="right" vertical="center"/>
    </xf>
    <xf numFmtId="0" fontId="8" fillId="0" borderId="0" xfId="0" applyFont="1" applyBorder="1" applyAlignment="1">
      <alignment horizontal="center" vertical="center"/>
    </xf>
    <xf numFmtId="41" fontId="10" fillId="0" borderId="0" xfId="0" applyNumberFormat="1" applyFont="1" applyBorder="1" applyAlignment="1">
      <alignment horizontal="center" vertical="center"/>
    </xf>
    <xf numFmtId="0" fontId="6" fillId="0" borderId="0" xfId="0" applyFont="1" applyBorder="1" applyAlignment="1">
      <alignment vertical="center"/>
    </xf>
    <xf numFmtId="41" fontId="10" fillId="0" borderId="0" xfId="0" applyNumberFormat="1" applyFont="1" applyBorder="1" applyAlignment="1">
      <alignment vertical="center"/>
    </xf>
    <xf numFmtId="41" fontId="10" fillId="0" borderId="6" xfId="0" applyNumberFormat="1" applyFont="1" applyBorder="1" applyAlignment="1">
      <alignment vertical="center"/>
    </xf>
    <xf numFmtId="41" fontId="10" fillId="0" borderId="2" xfId="0" applyNumberFormat="1" applyFont="1" applyBorder="1" applyAlignment="1">
      <alignment vertical="center"/>
    </xf>
    <xf numFmtId="41" fontId="10" fillId="0" borderId="5" xfId="0" applyNumberFormat="1" applyFont="1" applyBorder="1" applyAlignment="1">
      <alignment vertical="center"/>
    </xf>
    <xf numFmtId="0" fontId="12" fillId="0" borderId="0" xfId="0" applyFont="1" applyAlignment="1">
      <alignment horizontal="right" vertical="center"/>
    </xf>
    <xf numFmtId="0" fontId="6" fillId="0" borderId="6" xfId="0" applyFont="1" applyBorder="1" applyAlignment="1">
      <alignment vertical="center"/>
    </xf>
    <xf numFmtId="0" fontId="8" fillId="0" borderId="0" xfId="0" applyFont="1" applyAlignment="1">
      <alignment horizontal="center" vertical="center" wrapText="1"/>
    </xf>
    <xf numFmtId="0" fontId="8" fillId="0" borderId="0" xfId="0" applyFont="1" applyAlignment="1">
      <alignment horizontal="left" vertical="center"/>
    </xf>
    <xf numFmtId="0" fontId="11" fillId="0" borderId="0" xfId="0" applyFont="1" applyBorder="1" applyAlignment="1">
      <alignment horizontal="center" vertical="center"/>
    </xf>
    <xf numFmtId="0" fontId="8" fillId="0" borderId="0" xfId="0" applyFont="1" applyBorder="1" applyAlignment="1">
      <alignment vertical="center"/>
    </xf>
    <xf numFmtId="41" fontId="8" fillId="0" borderId="15" xfId="0" applyNumberFormat="1" applyFont="1" applyBorder="1" applyAlignment="1">
      <alignment horizontal="center" vertical="center"/>
    </xf>
    <xf numFmtId="41" fontId="10" fillId="0" borderId="18" xfId="0" applyNumberFormat="1" applyFont="1" applyBorder="1" applyAlignment="1">
      <alignment vertical="center"/>
    </xf>
    <xf numFmtId="0" fontId="15" fillId="0" borderId="0" xfId="0" applyFont="1" applyBorder="1" applyAlignment="1">
      <alignment horizontal="center" vertical="center"/>
    </xf>
    <xf numFmtId="0" fontId="11" fillId="0" borderId="0" xfId="0" applyFont="1" applyFill="1" applyBorder="1" applyAlignment="1">
      <alignment horizontal="center" vertical="center"/>
    </xf>
    <xf numFmtId="0" fontId="11" fillId="0" borderId="0" xfId="0" applyFont="1" applyFill="1" applyBorder="1" applyAlignment="1">
      <alignment vertical="center"/>
    </xf>
    <xf numFmtId="0" fontId="8" fillId="0" borderId="0" xfId="0" applyFont="1" applyFill="1" applyBorder="1" applyAlignment="1">
      <alignment vertical="center"/>
    </xf>
    <xf numFmtId="0" fontId="0" fillId="0" borderId="0" xfId="0" applyFill="1"/>
    <xf numFmtId="0" fontId="8" fillId="0" borderId="0" xfId="0" applyFont="1" applyFill="1" applyAlignment="1">
      <alignment vertical="center"/>
    </xf>
    <xf numFmtId="0" fontId="8" fillId="0" borderId="0" xfId="0" applyFont="1" applyFill="1" applyAlignment="1">
      <alignment horizontal="center" vertical="center"/>
    </xf>
    <xf numFmtId="0" fontId="15" fillId="0" borderId="0" xfId="0" applyFont="1" applyAlignment="1">
      <alignment vertical="center"/>
    </xf>
    <xf numFmtId="41" fontId="15" fillId="0" borderId="0" xfId="0" applyNumberFormat="1" applyFont="1" applyBorder="1" applyAlignment="1">
      <alignment horizontal="center" vertical="center"/>
    </xf>
    <xf numFmtId="0" fontId="31" fillId="0" borderId="0" xfId="0" applyFont="1" applyFill="1" applyBorder="1" applyAlignment="1">
      <alignment vertical="center"/>
    </xf>
    <xf numFmtId="0" fontId="8" fillId="0" borderId="0" xfId="0" applyFont="1" applyBorder="1" applyAlignment="1">
      <alignment horizontal="center" vertical="center" wrapText="1"/>
    </xf>
    <xf numFmtId="0" fontId="11" fillId="0" borderId="6" xfId="0" applyFont="1" applyFill="1" applyBorder="1" applyAlignment="1">
      <alignment vertical="center"/>
    </xf>
    <xf numFmtId="0" fontId="31" fillId="0" borderId="0" xfId="0" applyFont="1" applyFill="1" applyAlignment="1">
      <alignment vertical="center"/>
    </xf>
    <xf numFmtId="0" fontId="8" fillId="0" borderId="0" xfId="0" applyFont="1" applyAlignment="1">
      <alignment vertical="top"/>
    </xf>
    <xf numFmtId="9" fontId="13" fillId="0" borderId="0" xfId="2" applyFont="1" applyBorder="1" applyAlignment="1">
      <alignment horizontal="center" vertical="top"/>
    </xf>
    <xf numFmtId="9" fontId="13" fillId="0" borderId="2" xfId="2" applyFont="1" applyBorder="1" applyAlignment="1">
      <alignment horizontal="center" vertical="top"/>
    </xf>
    <xf numFmtId="0" fontId="21" fillId="0" borderId="0" xfId="0" applyFont="1" applyAlignment="1">
      <alignment horizontal="center" vertical="center"/>
    </xf>
    <xf numFmtId="0" fontId="15" fillId="0" borderId="0" xfId="0" applyFont="1" applyAlignment="1">
      <alignment horizontal="right" vertical="center"/>
    </xf>
    <xf numFmtId="0" fontId="13" fillId="0" borderId="0" xfId="0" applyFont="1" applyAlignment="1">
      <alignment horizontal="right" vertical="center"/>
    </xf>
    <xf numFmtId="0" fontId="15" fillId="0" borderId="0" xfId="0" applyFont="1" applyAlignment="1">
      <alignment horizontal="center" vertical="center"/>
    </xf>
    <xf numFmtId="0" fontId="0" fillId="0" borderId="0" xfId="0" applyFill="1" applyAlignment="1">
      <alignment vertical="center"/>
    </xf>
    <xf numFmtId="0" fontId="4" fillId="0" borderId="0" xfId="0" applyFont="1" applyFill="1" applyAlignment="1">
      <alignment vertical="center"/>
    </xf>
    <xf numFmtId="41" fontId="15" fillId="0" borderId="4" xfId="0" applyNumberFormat="1" applyFont="1" applyBorder="1" applyAlignment="1">
      <alignment horizontal="center" vertical="center"/>
    </xf>
    <xf numFmtId="41" fontId="15" fillId="0" borderId="2" xfId="0" applyNumberFormat="1" applyFont="1" applyBorder="1" applyAlignment="1">
      <alignment horizontal="center" vertical="center"/>
    </xf>
    <xf numFmtId="0" fontId="21" fillId="0" borderId="0" xfId="0" applyFont="1" applyFill="1" applyAlignment="1">
      <alignment horizontal="center" vertical="center"/>
    </xf>
    <xf numFmtId="0" fontId="0" fillId="0" borderId="0" xfId="0" applyFill="1" applyAlignment="1">
      <alignment horizontal="center" vertical="center" wrapText="1"/>
    </xf>
    <xf numFmtId="0" fontId="21" fillId="0" borderId="0" xfId="0" applyNumberFormat="1" applyFont="1" applyFill="1" applyBorder="1" applyAlignment="1">
      <alignment horizontal="center" vertical="center"/>
    </xf>
    <xf numFmtId="0" fontId="21" fillId="0" borderId="0" xfId="0" applyFont="1" applyFill="1" applyBorder="1" applyAlignment="1">
      <alignment horizontal="center" vertical="center"/>
    </xf>
    <xf numFmtId="0" fontId="21" fillId="0" borderId="0" xfId="0" applyFont="1" applyFill="1" applyBorder="1" applyAlignment="1">
      <alignment horizontal="left" vertical="center"/>
    </xf>
    <xf numFmtId="0" fontId="21" fillId="0" borderId="0" xfId="0" applyFont="1" applyFill="1" applyBorder="1" applyAlignment="1" applyProtection="1">
      <alignment horizontal="left" vertical="center"/>
    </xf>
    <xf numFmtId="0" fontId="0" fillId="0" borderId="0" xfId="0" applyFont="1" applyFill="1" applyAlignment="1">
      <alignment horizontal="left" vertical="center"/>
    </xf>
    <xf numFmtId="0" fontId="39" fillId="0" borderId="0" xfId="0" applyFont="1" applyAlignment="1">
      <alignment vertical="center"/>
    </xf>
    <xf numFmtId="0" fontId="39" fillId="0" borderId="0" xfId="0" applyFont="1" applyAlignment="1">
      <alignment horizontal="right" vertical="center"/>
    </xf>
    <xf numFmtId="41" fontId="39" fillId="0" borderId="0" xfId="0" applyNumberFormat="1" applyFont="1" applyAlignment="1">
      <alignment horizontal="center" vertical="center"/>
    </xf>
    <xf numFmtId="41" fontId="38" fillId="0" borderId="0" xfId="0" applyNumberFormat="1" applyFont="1" applyAlignment="1">
      <alignment horizontal="center" vertical="top"/>
    </xf>
    <xf numFmtId="0" fontId="13" fillId="0" borderId="0" xfId="0" applyFont="1" applyAlignment="1">
      <alignment vertical="center"/>
    </xf>
    <xf numFmtId="0" fontId="4" fillId="0" borderId="0" xfId="0" applyFont="1" applyAlignment="1">
      <alignment vertical="center" wrapText="1"/>
    </xf>
    <xf numFmtId="0" fontId="17" fillId="0" borderId="0" xfId="0" applyFont="1" applyAlignment="1">
      <alignment horizontal="right" vertical="center"/>
    </xf>
    <xf numFmtId="0" fontId="42" fillId="0" borderId="0" xfId="0" applyFont="1" applyAlignment="1">
      <alignment horizontal="right" vertical="center"/>
    </xf>
    <xf numFmtId="0" fontId="42" fillId="0" borderId="0" xfId="0" applyFont="1" applyFill="1" applyBorder="1" applyAlignment="1">
      <alignment horizontal="right" vertical="center"/>
    </xf>
    <xf numFmtId="0" fontId="15" fillId="0" borderId="0" xfId="0" applyFont="1" applyAlignment="1">
      <alignment horizontal="right" vertical="top"/>
    </xf>
    <xf numFmtId="9" fontId="43" fillId="0" borderId="0" xfId="2" applyFont="1" applyBorder="1" applyAlignment="1">
      <alignment horizontal="center" vertical="top"/>
    </xf>
    <xf numFmtId="43" fontId="8" fillId="0" borderId="0" xfId="0" applyNumberFormat="1" applyFont="1" applyAlignment="1">
      <alignment horizontal="center" vertical="center"/>
    </xf>
    <xf numFmtId="0" fontId="31" fillId="0" borderId="2" xfId="0" applyFont="1" applyBorder="1" applyAlignment="1">
      <alignment horizontal="center" vertical="center"/>
    </xf>
    <xf numFmtId="0" fontId="31" fillId="0" borderId="3" xfId="0" applyFont="1" applyBorder="1" applyAlignment="1">
      <alignment vertical="center"/>
    </xf>
    <xf numFmtId="164" fontId="31" fillId="0" borderId="2" xfId="1" applyNumberFormat="1" applyFont="1" applyBorder="1" applyAlignment="1">
      <alignment vertical="center"/>
    </xf>
    <xf numFmtId="164" fontId="31" fillId="0" borderId="0" xfId="1" applyNumberFormat="1" applyFont="1" applyAlignment="1">
      <alignment vertical="center"/>
    </xf>
    <xf numFmtId="0" fontId="11" fillId="0" borderId="0" xfId="0" applyFont="1" applyFill="1" applyBorder="1" applyAlignment="1">
      <alignment horizontal="left" vertical="center"/>
    </xf>
    <xf numFmtId="0" fontId="2" fillId="0" borderId="3" xfId="0" applyFont="1" applyBorder="1" applyAlignment="1">
      <alignment vertical="center" wrapText="1"/>
    </xf>
    <xf numFmtId="0" fontId="37" fillId="0" borderId="0" xfId="0" applyFont="1" applyFill="1" applyBorder="1" applyAlignment="1">
      <alignment horizontal="left" vertical="center"/>
    </xf>
    <xf numFmtId="164" fontId="37" fillId="0" borderId="0" xfId="0" applyNumberFormat="1" applyFont="1" applyFill="1" applyBorder="1" applyAlignment="1">
      <alignment horizontal="left" vertical="center"/>
    </xf>
    <xf numFmtId="41" fontId="37" fillId="0" borderId="0" xfId="0" applyNumberFormat="1" applyFont="1" applyBorder="1" applyAlignment="1">
      <alignment horizontal="center" vertical="center"/>
    </xf>
    <xf numFmtId="0" fontId="39" fillId="0" borderId="0" xfId="0" applyFont="1" applyFill="1" applyBorder="1" applyAlignment="1">
      <alignment horizontal="right" vertical="center"/>
    </xf>
    <xf numFmtId="0" fontId="22" fillId="0" borderId="0" xfId="0" applyFont="1" applyAlignment="1">
      <alignment vertical="center"/>
    </xf>
    <xf numFmtId="0" fontId="31" fillId="0" borderId="5" xfId="0" applyFont="1" applyBorder="1" applyAlignment="1">
      <alignment horizontal="center" vertical="center"/>
    </xf>
    <xf numFmtId="0" fontId="31" fillId="0" borderId="10" xfId="0" applyFont="1" applyBorder="1" applyAlignment="1">
      <alignment vertical="center"/>
    </xf>
    <xf numFmtId="164" fontId="31" fillId="0" borderId="12" xfId="1" applyNumberFormat="1" applyFont="1" applyBorder="1" applyAlignment="1">
      <alignment vertical="center"/>
    </xf>
    <xf numFmtId="164" fontId="31" fillId="0" borderId="5" xfId="1" applyNumberFormat="1" applyFont="1" applyBorder="1" applyAlignment="1">
      <alignment vertical="center"/>
    </xf>
    <xf numFmtId="164" fontId="31" fillId="0" borderId="6" xfId="1" applyNumberFormat="1" applyFont="1" applyBorder="1" applyAlignment="1">
      <alignment vertical="center"/>
    </xf>
    <xf numFmtId="164" fontId="41" fillId="0" borderId="5" xfId="1" applyNumberFormat="1" applyFont="1" applyBorder="1" applyAlignment="1">
      <alignment vertical="center"/>
    </xf>
    <xf numFmtId="0" fontId="37" fillId="0" borderId="0" xfId="0" applyFont="1" applyAlignment="1">
      <alignment horizontal="right" vertical="center"/>
    </xf>
    <xf numFmtId="164" fontId="3" fillId="0" borderId="9" xfId="0" applyNumberFormat="1" applyFont="1" applyBorder="1" applyAlignment="1">
      <alignment horizontal="center" vertical="center"/>
    </xf>
    <xf numFmtId="164" fontId="40" fillId="0" borderId="7" xfId="0" applyNumberFormat="1" applyFont="1" applyBorder="1" applyAlignment="1">
      <alignment horizontal="center" vertical="center"/>
    </xf>
    <xf numFmtId="164" fontId="40" fillId="0" borderId="8" xfId="0" applyNumberFormat="1" applyFont="1" applyBorder="1" applyAlignment="1">
      <alignment horizontal="center" vertical="center"/>
    </xf>
    <xf numFmtId="164" fontId="2" fillId="0" borderId="7" xfId="0" applyNumberFormat="1" applyFont="1" applyBorder="1" applyAlignment="1">
      <alignment horizontal="center" vertical="center"/>
    </xf>
    <xf numFmtId="164" fontId="2" fillId="0" borderId="8" xfId="0" applyNumberFormat="1" applyFont="1" applyBorder="1" applyAlignment="1">
      <alignment horizontal="center" vertical="center"/>
    </xf>
    <xf numFmtId="0" fontId="39" fillId="0" borderId="0" xfId="0" applyFont="1" applyBorder="1" applyAlignment="1">
      <alignment horizontal="right" vertical="center"/>
    </xf>
    <xf numFmtId="164" fontId="31" fillId="0" borderId="12" xfId="1" applyNumberFormat="1" applyFont="1" applyFill="1" applyBorder="1" applyAlignment="1">
      <alignment vertical="center"/>
    </xf>
    <xf numFmtId="0" fontId="11" fillId="0" borderId="20" xfId="0" applyFont="1" applyBorder="1" applyAlignment="1">
      <alignment vertical="center"/>
    </xf>
    <xf numFmtId="0" fontId="4" fillId="0" borderId="20" xfId="0" applyFont="1" applyBorder="1" applyAlignment="1">
      <alignment vertical="center"/>
    </xf>
    <xf numFmtId="41" fontId="15" fillId="0" borderId="20" xfId="0" applyNumberFormat="1" applyFont="1" applyBorder="1" applyAlignment="1">
      <alignment horizontal="center" vertical="center"/>
    </xf>
    <xf numFmtId="0" fontId="13" fillId="0" borderId="0" xfId="0" applyFont="1" applyBorder="1" applyAlignment="1">
      <alignment vertical="center"/>
    </xf>
    <xf numFmtId="41" fontId="13" fillId="0" borderId="20" xfId="0" applyNumberFormat="1" applyFont="1" applyBorder="1" applyAlignment="1">
      <alignment horizontal="center" vertical="center"/>
    </xf>
    <xf numFmtId="41" fontId="13" fillId="0" borderId="2" xfId="0" applyNumberFormat="1" applyFont="1" applyBorder="1" applyAlignment="1">
      <alignment horizontal="center" vertical="center"/>
    </xf>
    <xf numFmtId="41" fontId="13" fillId="0" borderId="0" xfId="0" applyNumberFormat="1" applyFont="1" applyBorder="1" applyAlignment="1">
      <alignment horizontal="center" vertical="center"/>
    </xf>
    <xf numFmtId="41" fontId="13" fillId="0" borderId="5" xfId="0" applyNumberFormat="1" applyFont="1" applyBorder="1" applyAlignment="1">
      <alignment horizontal="center" vertical="center"/>
    </xf>
    <xf numFmtId="41" fontId="13" fillId="0" borderId="6" xfId="0" applyNumberFormat="1" applyFont="1" applyBorder="1" applyAlignment="1">
      <alignment horizontal="center" vertical="center"/>
    </xf>
    <xf numFmtId="41" fontId="13" fillId="0" borderId="12" xfId="0" applyNumberFormat="1" applyFont="1" applyBorder="1" applyAlignment="1">
      <alignment horizontal="center" vertical="center"/>
    </xf>
    <xf numFmtId="0" fontId="21" fillId="0" borderId="0" xfId="0" applyNumberFormat="1" applyFont="1" applyFill="1" applyAlignment="1">
      <alignment horizontal="center" vertical="center"/>
    </xf>
    <xf numFmtId="0" fontId="8" fillId="0" borderId="21" xfId="0" applyFont="1" applyBorder="1" applyAlignment="1">
      <alignment horizontal="center" vertical="center" wrapText="1"/>
    </xf>
    <xf numFmtId="41" fontId="10" fillId="0" borderId="22" xfId="0" applyNumberFormat="1" applyFont="1" applyBorder="1" applyAlignment="1">
      <alignment vertical="center"/>
    </xf>
    <xf numFmtId="0" fontId="21" fillId="0" borderId="23" xfId="0" applyFont="1" applyFill="1" applyBorder="1" applyAlignment="1">
      <alignment horizontal="center" vertical="center" wrapText="1"/>
    </xf>
    <xf numFmtId="0" fontId="2" fillId="0" borderId="0" xfId="0" applyFont="1" applyBorder="1" applyAlignment="1">
      <alignment vertical="center"/>
    </xf>
    <xf numFmtId="10" fontId="51" fillId="0" borderId="0" xfId="2" applyNumberFormat="1" applyFont="1" applyAlignment="1">
      <alignment horizontal="center" vertical="center"/>
    </xf>
    <xf numFmtId="41" fontId="8" fillId="0" borderId="20" xfId="0" applyNumberFormat="1" applyFont="1" applyBorder="1" applyAlignment="1">
      <alignment horizontal="center" vertical="center"/>
    </xf>
    <xf numFmtId="0" fontId="52" fillId="0" borderId="26" xfId="0" applyFont="1" applyBorder="1" applyAlignment="1">
      <alignment horizontal="center" vertical="center" wrapText="1"/>
    </xf>
    <xf numFmtId="41" fontId="8" fillId="0" borderId="27" xfId="0" applyNumberFormat="1" applyFont="1" applyBorder="1" applyAlignment="1">
      <alignment horizontal="center" vertical="center"/>
    </xf>
    <xf numFmtId="41" fontId="10" fillId="0" borderId="28" xfId="0" applyNumberFormat="1" applyFont="1" applyBorder="1" applyAlignment="1">
      <alignment horizontal="center" vertical="center"/>
    </xf>
    <xf numFmtId="41" fontId="10" fillId="0" borderId="27" xfId="0" applyNumberFormat="1" applyFont="1" applyBorder="1" applyAlignment="1">
      <alignment horizontal="center" vertical="center"/>
    </xf>
    <xf numFmtId="0" fontId="8" fillId="0" borderId="27" xfId="0" applyFont="1" applyBorder="1" applyAlignment="1">
      <alignment horizontal="center" vertical="center"/>
    </xf>
    <xf numFmtId="41" fontId="15" fillId="0" borderId="30" xfId="0" applyNumberFormat="1" applyFont="1" applyBorder="1" applyAlignment="1">
      <alignment horizontal="center" vertical="center"/>
    </xf>
    <xf numFmtId="0" fontId="8" fillId="0" borderId="30" xfId="0" applyFont="1" applyBorder="1" applyAlignment="1">
      <alignment horizontal="center" vertical="center"/>
    </xf>
    <xf numFmtId="41" fontId="13" fillId="0" borderId="29" xfId="0" applyNumberFormat="1" applyFont="1" applyBorder="1" applyAlignment="1">
      <alignment horizontal="center" vertical="center"/>
    </xf>
    <xf numFmtId="41" fontId="13" fillId="0" borderId="30" xfId="0" applyNumberFormat="1" applyFont="1" applyBorder="1" applyAlignment="1">
      <alignment horizontal="center" vertical="center"/>
    </xf>
    <xf numFmtId="41" fontId="13" fillId="0" borderId="32" xfId="0" applyNumberFormat="1" applyFont="1" applyBorder="1" applyAlignment="1">
      <alignment horizontal="center" vertical="center"/>
    </xf>
    <xf numFmtId="0" fontId="8" fillId="0" borderId="34" xfId="0" applyFont="1" applyBorder="1" applyAlignment="1">
      <alignment horizontal="center" vertical="center"/>
    </xf>
    <xf numFmtId="41" fontId="2" fillId="0" borderId="0" xfId="0" applyNumberFormat="1" applyFont="1" applyFill="1" applyBorder="1" applyAlignment="1">
      <alignment horizontal="center" vertical="center"/>
    </xf>
    <xf numFmtId="0" fontId="3" fillId="0" borderId="0" xfId="0" applyFont="1" applyFill="1" applyBorder="1" applyAlignment="1">
      <alignment horizontal="right" vertical="center"/>
    </xf>
    <xf numFmtId="41" fontId="3" fillId="0" borderId="1" xfId="0" applyNumberFormat="1" applyFont="1" applyBorder="1" applyAlignment="1">
      <alignment horizontal="center" vertical="center"/>
    </xf>
    <xf numFmtId="164" fontId="2" fillId="0" borderId="0" xfId="0" applyNumberFormat="1" applyFont="1" applyFill="1" applyBorder="1" applyAlignment="1">
      <alignment vertical="center"/>
    </xf>
    <xf numFmtId="164" fontId="2" fillId="0" borderId="6" xfId="0" applyNumberFormat="1" applyFont="1" applyFill="1" applyBorder="1" applyAlignment="1">
      <alignment vertical="center"/>
    </xf>
    <xf numFmtId="0" fontId="53" fillId="0" borderId="0" xfId="0" applyFont="1" applyFill="1" applyBorder="1" applyAlignment="1">
      <alignment horizontal="right" vertical="center"/>
    </xf>
    <xf numFmtId="41" fontId="3" fillId="0" borderId="0" xfId="0" applyNumberFormat="1" applyFont="1" applyBorder="1" applyAlignment="1">
      <alignment horizontal="center" vertical="center"/>
    </xf>
    <xf numFmtId="164" fontId="2" fillId="0" borderId="0" xfId="1" applyNumberFormat="1" applyFont="1" applyFill="1" applyBorder="1" applyAlignment="1">
      <alignment vertical="center"/>
    </xf>
    <xf numFmtId="164" fontId="2" fillId="0" borderId="6" xfId="1" applyNumberFormat="1" applyFont="1" applyFill="1" applyBorder="1" applyAlignment="1">
      <alignment vertical="center"/>
    </xf>
    <xf numFmtId="0" fontId="2" fillId="0" borderId="0" xfId="0" applyFont="1" applyFill="1" applyBorder="1" applyAlignment="1">
      <alignment horizontal="right" vertical="center"/>
    </xf>
    <xf numFmtId="0" fontId="11" fillId="0" borderId="0" xfId="0" applyFont="1" applyFill="1" applyBorder="1" applyAlignment="1">
      <alignment horizontal="right" vertical="center"/>
    </xf>
    <xf numFmtId="0" fontId="11" fillId="0" borderId="33" xfId="0" applyFont="1" applyFill="1" applyBorder="1" applyAlignment="1">
      <alignment horizontal="center" vertical="center"/>
    </xf>
    <xf numFmtId="0" fontId="37" fillId="0" borderId="20" xfId="0" applyFont="1" applyFill="1" applyBorder="1" applyAlignment="1">
      <alignment horizontal="right" vertical="center"/>
    </xf>
    <xf numFmtId="41" fontId="37" fillId="0" borderId="34" xfId="0" applyNumberFormat="1" applyFont="1" applyBorder="1" applyAlignment="1">
      <alignment horizontal="center" vertical="center"/>
    </xf>
    <xf numFmtId="0" fontId="11" fillId="0" borderId="2" xfId="0" applyFont="1" applyFill="1" applyBorder="1" applyAlignment="1">
      <alignment horizontal="center" vertical="center"/>
    </xf>
    <xf numFmtId="41" fontId="26" fillId="0" borderId="3" xfId="0" applyNumberFormat="1" applyFont="1" applyBorder="1" applyAlignment="1">
      <alignment horizontal="center" vertical="center"/>
    </xf>
    <xf numFmtId="0" fontId="11" fillId="0" borderId="5" xfId="0" applyFont="1" applyFill="1" applyBorder="1" applyAlignment="1">
      <alignment vertical="center"/>
    </xf>
    <xf numFmtId="0" fontId="39" fillId="0" borderId="6" xfId="0" applyFont="1" applyFill="1" applyBorder="1" applyAlignment="1">
      <alignment horizontal="right" vertical="center"/>
    </xf>
    <xf numFmtId="165" fontId="47" fillId="6" borderId="10" xfId="2" applyNumberFormat="1" applyFont="1" applyFill="1" applyBorder="1" applyAlignment="1">
      <alignment horizontal="right" vertical="center" wrapText="1"/>
    </xf>
    <xf numFmtId="0" fontId="11" fillId="0" borderId="5" xfId="0" applyFont="1" applyFill="1" applyBorder="1" applyAlignment="1">
      <alignment horizontal="center" vertical="center"/>
    </xf>
    <xf numFmtId="165" fontId="48" fillId="0" borderId="10" xfId="2" applyNumberFormat="1" applyFont="1" applyFill="1" applyBorder="1" applyAlignment="1">
      <alignment horizontal="right" vertical="center" wrapText="1"/>
    </xf>
    <xf numFmtId="0" fontId="40" fillId="0" borderId="0" xfId="0" applyFont="1" applyFill="1" applyBorder="1" applyAlignment="1">
      <alignment horizontal="right" vertical="center"/>
    </xf>
    <xf numFmtId="0" fontId="11" fillId="0" borderId="33" xfId="0" applyFont="1" applyBorder="1" applyAlignment="1">
      <alignment vertical="center"/>
    </xf>
    <xf numFmtId="0" fontId="49" fillId="0" borderId="20" xfId="0" applyFont="1" applyBorder="1" applyAlignment="1">
      <alignment horizontal="right" vertical="center"/>
    </xf>
    <xf numFmtId="41" fontId="49" fillId="0" borderId="8" xfId="0" applyNumberFormat="1" applyFont="1" applyBorder="1" applyAlignment="1">
      <alignment horizontal="center" vertical="center"/>
    </xf>
    <xf numFmtId="0" fontId="11" fillId="0" borderId="2" xfId="0" applyFont="1" applyBorder="1" applyAlignment="1">
      <alignment vertical="center"/>
    </xf>
    <xf numFmtId="0" fontId="11" fillId="0" borderId="5" xfId="0" applyFont="1" applyBorder="1" applyAlignment="1">
      <alignment vertical="center"/>
    </xf>
    <xf numFmtId="165" fontId="48" fillId="0" borderId="10" xfId="2" applyNumberFormat="1" applyFont="1" applyBorder="1" applyAlignment="1">
      <alignment horizontal="right" vertical="center"/>
    </xf>
    <xf numFmtId="164" fontId="31" fillId="0" borderId="4" xfId="1" applyNumberFormat="1" applyFont="1" applyFill="1" applyBorder="1" applyAlignment="1">
      <alignment vertical="center"/>
    </xf>
    <xf numFmtId="0" fontId="2" fillId="0" borderId="0" xfId="0" applyFont="1" applyFill="1" applyBorder="1" applyAlignment="1">
      <alignment horizontal="center" vertical="center"/>
    </xf>
    <xf numFmtId="164" fontId="53" fillId="0" borderId="20" xfId="0" applyNumberFormat="1" applyFont="1" applyBorder="1" applyAlignment="1">
      <alignment horizontal="left" vertical="center"/>
    </xf>
    <xf numFmtId="0" fontId="22" fillId="0" borderId="0" xfId="0" applyFont="1" applyBorder="1" applyAlignment="1">
      <alignment vertical="center"/>
    </xf>
    <xf numFmtId="0" fontId="44" fillId="0" borderId="33" xfId="0" applyFont="1" applyFill="1" applyBorder="1" applyAlignment="1">
      <alignment horizontal="left" vertical="center"/>
    </xf>
    <xf numFmtId="0" fontId="11" fillId="0" borderId="20" xfId="0" applyFont="1" applyFill="1" applyBorder="1" applyAlignment="1">
      <alignment horizontal="center" vertical="center"/>
    </xf>
    <xf numFmtId="0" fontId="45" fillId="0" borderId="2" xfId="0" applyFont="1" applyFill="1" applyBorder="1" applyAlignment="1">
      <alignment vertical="center"/>
    </xf>
    <xf numFmtId="0" fontId="8" fillId="0" borderId="3" xfId="0" applyFont="1" applyBorder="1" applyAlignment="1">
      <alignment horizontal="center" vertical="center"/>
    </xf>
    <xf numFmtId="0" fontId="44" fillId="0" borderId="2" xfId="0" applyFont="1" applyFill="1" applyBorder="1" applyAlignment="1">
      <alignment horizontal="left" vertical="center"/>
    </xf>
    <xf numFmtId="41" fontId="25" fillId="0" borderId="2" xfId="0" applyNumberFormat="1" applyFont="1" applyFill="1" applyBorder="1" applyAlignment="1">
      <alignment horizontal="center" vertical="center"/>
    </xf>
    <xf numFmtId="41" fontId="25" fillId="0" borderId="2" xfId="0" applyNumberFormat="1" applyFont="1" applyFill="1" applyBorder="1" applyAlignment="1">
      <alignment vertical="center"/>
    </xf>
    <xf numFmtId="41" fontId="46" fillId="0" borderId="2" xfId="0" applyNumberFormat="1" applyFont="1" applyFill="1" applyBorder="1" applyAlignment="1">
      <alignment vertical="center"/>
    </xf>
    <xf numFmtId="0" fontId="11" fillId="0" borderId="2" xfId="0" applyFont="1" applyFill="1" applyBorder="1" applyAlignment="1">
      <alignment vertical="center"/>
    </xf>
    <xf numFmtId="0" fontId="22" fillId="0" borderId="6" xfId="0" applyFont="1" applyBorder="1" applyAlignment="1">
      <alignment vertical="center"/>
    </xf>
    <xf numFmtId="0" fontId="8" fillId="0" borderId="10" xfId="0" applyFont="1" applyBorder="1" applyAlignment="1">
      <alignment horizontal="center" vertical="center"/>
    </xf>
    <xf numFmtId="165" fontId="47" fillId="0" borderId="6" xfId="2" applyNumberFormat="1" applyFont="1" applyFill="1" applyBorder="1" applyAlignment="1">
      <alignment horizontal="right" vertical="center" wrapText="1"/>
    </xf>
    <xf numFmtId="165" fontId="47" fillId="0" borderId="0" xfId="2" applyNumberFormat="1" applyFont="1" applyFill="1" applyBorder="1" applyAlignment="1">
      <alignment horizontal="right" vertical="center" wrapText="1"/>
    </xf>
    <xf numFmtId="0" fontId="11" fillId="0" borderId="20" xfId="0" applyFont="1" applyFill="1" applyBorder="1" applyAlignment="1">
      <alignment vertical="center"/>
    </xf>
    <xf numFmtId="41" fontId="26" fillId="0" borderId="2" xfId="0" applyNumberFormat="1" applyFont="1" applyFill="1" applyBorder="1" applyAlignment="1">
      <alignment vertical="center"/>
    </xf>
    <xf numFmtId="164" fontId="53" fillId="0" borderId="20" xfId="0" applyNumberFormat="1" applyFont="1" applyBorder="1" applyAlignment="1">
      <alignment horizontal="center" vertical="center"/>
    </xf>
    <xf numFmtId="0" fontId="11" fillId="0" borderId="2" xfId="0" applyFont="1" applyBorder="1" applyAlignment="1">
      <alignment horizontal="center" vertical="center"/>
    </xf>
    <xf numFmtId="0" fontId="8" fillId="0" borderId="6" xfId="0" applyFont="1" applyBorder="1" applyAlignment="1">
      <alignment horizontal="center" vertical="center"/>
    </xf>
    <xf numFmtId="0" fontId="11" fillId="0" borderId="33" xfId="0" applyFont="1" applyFill="1" applyBorder="1" applyAlignment="1">
      <alignment horizontal="left" vertical="center"/>
    </xf>
    <xf numFmtId="0" fontId="11" fillId="0" borderId="20" xfId="0" applyFont="1" applyFill="1" applyBorder="1" applyAlignment="1">
      <alignment horizontal="left" vertical="center"/>
    </xf>
    <xf numFmtId="0" fontId="11" fillId="0" borderId="6" xfId="0" applyFont="1" applyFill="1" applyBorder="1" applyAlignment="1">
      <alignment horizontal="center" vertical="center"/>
    </xf>
    <xf numFmtId="165" fontId="48" fillId="0" borderId="6" xfId="2" applyNumberFormat="1" applyFont="1" applyFill="1" applyBorder="1" applyAlignment="1">
      <alignment horizontal="right" vertical="center" wrapText="1"/>
    </xf>
    <xf numFmtId="0" fontId="8" fillId="0" borderId="13" xfId="0" applyFont="1" applyBorder="1" applyAlignment="1">
      <alignment horizontal="center" vertical="center"/>
    </xf>
    <xf numFmtId="0" fontId="11" fillId="0" borderId="13" xfId="0" applyFont="1" applyFill="1" applyBorder="1" applyAlignment="1">
      <alignment vertical="center"/>
    </xf>
    <xf numFmtId="0" fontId="11" fillId="0" borderId="13" xfId="0" applyFont="1" applyBorder="1" applyAlignment="1">
      <alignment vertical="center"/>
    </xf>
    <xf numFmtId="0" fontId="44" fillId="0" borderId="5" xfId="0" applyFont="1" applyFill="1" applyBorder="1" applyAlignment="1">
      <alignment horizontal="left" vertical="center"/>
    </xf>
    <xf numFmtId="0" fontId="15" fillId="0" borderId="0" xfId="0" applyNumberFormat="1" applyFont="1" applyFill="1" applyBorder="1" applyAlignment="1" applyProtection="1">
      <alignment horizontal="center" vertical="center"/>
    </xf>
    <xf numFmtId="0" fontId="21" fillId="0" borderId="23" xfId="0" applyFont="1" applyFill="1" applyBorder="1" applyAlignment="1">
      <alignment horizontal="left" vertical="center"/>
    </xf>
    <xf numFmtId="0" fontId="21" fillId="0" borderId="24" xfId="0" applyFont="1" applyFill="1" applyBorder="1" applyAlignment="1">
      <alignment horizontal="left" vertical="center"/>
    </xf>
    <xf numFmtId="0" fontId="21" fillId="0" borderId="0" xfId="0" applyFont="1" applyFill="1" applyAlignment="1">
      <alignment horizontal="left" vertical="center"/>
    </xf>
    <xf numFmtId="0" fontId="52" fillId="0" borderId="0" xfId="0" applyFont="1" applyBorder="1" applyAlignment="1">
      <alignment horizontal="center" vertical="center" wrapText="1"/>
    </xf>
    <xf numFmtId="0" fontId="9" fillId="0" borderId="0" xfId="0" applyFont="1" applyBorder="1" applyAlignment="1">
      <alignment horizontal="center" vertical="center" wrapText="1"/>
    </xf>
    <xf numFmtId="0" fontId="15" fillId="0" borderId="0" xfId="0" applyFont="1" applyBorder="1" applyAlignment="1">
      <alignment horizontal="right" vertical="center"/>
    </xf>
    <xf numFmtId="41" fontId="8" fillId="0" borderId="0" xfId="0" applyNumberFormat="1" applyFont="1" applyBorder="1" applyAlignment="1">
      <alignment horizontal="center" vertical="center" wrapText="1"/>
    </xf>
    <xf numFmtId="41" fontId="13" fillId="0" borderId="35" xfId="0" applyNumberFormat="1" applyFont="1" applyBorder="1" applyAlignment="1">
      <alignment horizontal="center" vertical="center"/>
    </xf>
    <xf numFmtId="41" fontId="13" fillId="0" borderId="17" xfId="0" applyNumberFormat="1" applyFont="1" applyBorder="1" applyAlignment="1">
      <alignment horizontal="center" vertical="center"/>
    </xf>
    <xf numFmtId="41" fontId="13" fillId="0" borderId="18" xfId="0" applyNumberFormat="1" applyFont="1" applyBorder="1" applyAlignment="1">
      <alignment horizontal="center" vertical="center"/>
    </xf>
    <xf numFmtId="41" fontId="13" fillId="0" borderId="36" xfId="0" applyNumberFormat="1" applyFont="1" applyBorder="1" applyAlignment="1">
      <alignment horizontal="center" vertical="center"/>
    </xf>
    <xf numFmtId="164" fontId="15" fillId="0" borderId="29" xfId="1" applyNumberFormat="1" applyFont="1" applyBorder="1" applyAlignment="1">
      <alignment horizontal="center" vertical="center"/>
    </xf>
    <xf numFmtId="164" fontId="15" fillId="0" borderId="30" xfId="1" applyNumberFormat="1" applyFont="1" applyBorder="1" applyAlignment="1">
      <alignment horizontal="center" vertical="center"/>
    </xf>
    <xf numFmtId="164" fontId="13" fillId="0" borderId="29" xfId="1" applyNumberFormat="1" applyFont="1" applyBorder="1" applyAlignment="1">
      <alignment horizontal="center" vertical="center"/>
    </xf>
    <xf numFmtId="164" fontId="13" fillId="0" borderId="30" xfId="1" applyNumberFormat="1" applyFont="1" applyBorder="1" applyAlignment="1">
      <alignment horizontal="center" vertical="center"/>
    </xf>
    <xf numFmtId="164" fontId="13" fillId="0" borderId="32" xfId="1" applyNumberFormat="1" applyFont="1" applyBorder="1" applyAlignment="1">
      <alignment horizontal="center" vertical="center"/>
    </xf>
    <xf numFmtId="164" fontId="13" fillId="0" borderId="4" xfId="1" applyNumberFormat="1" applyFont="1" applyBorder="1" applyAlignment="1">
      <alignment horizontal="center" vertical="center"/>
    </xf>
    <xf numFmtId="164" fontId="13" fillId="0" borderId="12" xfId="1" applyNumberFormat="1" applyFont="1" applyBorder="1" applyAlignment="1">
      <alignment horizontal="center" vertical="center"/>
    </xf>
    <xf numFmtId="0" fontId="8" fillId="0" borderId="40" xfId="0" applyFont="1" applyBorder="1" applyAlignment="1">
      <alignment horizontal="center" vertical="center" wrapText="1"/>
    </xf>
    <xf numFmtId="41" fontId="8" fillId="0" borderId="5" xfId="0" applyNumberFormat="1" applyFont="1" applyBorder="1" applyAlignment="1">
      <alignment horizontal="center" vertical="center"/>
    </xf>
    <xf numFmtId="41" fontId="8" fillId="0" borderId="6" xfId="0" applyNumberFormat="1" applyFont="1" applyBorder="1" applyAlignment="1">
      <alignment horizontal="center" vertical="center"/>
    </xf>
    <xf numFmtId="0" fontId="8" fillId="0" borderId="41" xfId="0" applyFont="1" applyBorder="1" applyAlignment="1">
      <alignment horizontal="center" vertical="center" wrapText="1"/>
    </xf>
    <xf numFmtId="0" fontId="9" fillId="0" borderId="43" xfId="0" applyFont="1" applyBorder="1" applyAlignment="1">
      <alignment horizontal="center" vertical="center" wrapText="1"/>
    </xf>
    <xf numFmtId="43" fontId="21" fillId="0" borderId="0" xfId="1" applyFont="1" applyFill="1" applyAlignment="1">
      <alignment vertical="center"/>
    </xf>
    <xf numFmtId="164" fontId="15" fillId="0" borderId="29" xfId="0" applyNumberFormat="1" applyFont="1" applyBorder="1" applyAlignment="1">
      <alignment horizontal="center" vertical="center"/>
    </xf>
    <xf numFmtId="0" fontId="15" fillId="0" borderId="0" xfId="0" applyFont="1" applyFill="1" applyBorder="1" applyAlignment="1" applyProtection="1">
      <alignment horizontal="left" vertical="center"/>
    </xf>
    <xf numFmtId="1" fontId="21" fillId="0" borderId="0" xfId="1" applyNumberFormat="1" applyFont="1" applyFill="1" applyBorder="1" applyAlignment="1">
      <alignment horizontal="center" vertical="center"/>
    </xf>
    <xf numFmtId="1" fontId="21" fillId="0" borderId="0" xfId="0" applyNumberFormat="1" applyFont="1" applyFill="1" applyAlignment="1">
      <alignment horizontal="center" vertical="center"/>
    </xf>
    <xf numFmtId="0" fontId="21" fillId="0" borderId="0" xfId="0" applyFont="1" applyFill="1" applyAlignment="1">
      <alignment vertical="center"/>
    </xf>
    <xf numFmtId="41" fontId="8" fillId="4" borderId="27" xfId="0" applyNumberFormat="1" applyFont="1" applyFill="1" applyBorder="1" applyAlignment="1">
      <alignment horizontal="center" vertical="center"/>
    </xf>
    <xf numFmtId="41" fontId="10" fillId="4" borderId="28" xfId="0" applyNumberFormat="1" applyFont="1" applyFill="1" applyBorder="1" applyAlignment="1">
      <alignment horizontal="center" vertical="center"/>
    </xf>
    <xf numFmtId="41" fontId="10" fillId="4" borderId="27" xfId="0" applyNumberFormat="1" applyFont="1" applyFill="1" applyBorder="1" applyAlignment="1">
      <alignment horizontal="center" vertical="center"/>
    </xf>
    <xf numFmtId="41" fontId="9" fillId="4" borderId="25" xfId="0" applyNumberFormat="1" applyFont="1" applyFill="1" applyBorder="1" applyAlignment="1">
      <alignment horizontal="center" vertical="center"/>
    </xf>
    <xf numFmtId="0" fontId="14" fillId="4" borderId="26" xfId="0" applyFont="1" applyFill="1" applyBorder="1" applyAlignment="1">
      <alignment horizontal="center" vertical="center" wrapText="1"/>
    </xf>
    <xf numFmtId="0" fontId="14" fillId="4" borderId="16" xfId="0" applyFont="1" applyFill="1" applyBorder="1" applyAlignment="1">
      <alignment horizontal="center" vertical="center" wrapText="1"/>
    </xf>
    <xf numFmtId="0" fontId="8" fillId="4" borderId="27" xfId="0" applyFont="1" applyFill="1" applyBorder="1" applyAlignment="1">
      <alignment horizontal="center" vertical="center"/>
    </xf>
    <xf numFmtId="41" fontId="8" fillId="4" borderId="28" xfId="0" applyNumberFormat="1" applyFont="1" applyFill="1" applyBorder="1" applyAlignment="1">
      <alignment horizontal="center" vertical="center"/>
    </xf>
    <xf numFmtId="41" fontId="8" fillId="5" borderId="3" xfId="0" applyNumberFormat="1" applyFont="1" applyFill="1" applyBorder="1" applyAlignment="1">
      <alignment horizontal="center" vertical="center" wrapText="1"/>
    </xf>
    <xf numFmtId="41" fontId="8" fillId="5" borderId="10" xfId="0" applyNumberFormat="1" applyFont="1" applyFill="1" applyBorder="1" applyAlignment="1">
      <alignment horizontal="center" vertical="center" wrapText="1"/>
    </xf>
    <xf numFmtId="41" fontId="10" fillId="5" borderId="3" xfId="0" applyNumberFormat="1" applyFont="1" applyFill="1" applyBorder="1" applyAlignment="1">
      <alignment horizontal="center" vertical="center" wrapText="1"/>
    </xf>
    <xf numFmtId="41" fontId="10" fillId="5" borderId="10" xfId="0" applyNumberFormat="1" applyFont="1" applyFill="1" applyBorder="1" applyAlignment="1">
      <alignment horizontal="center" vertical="center" wrapText="1"/>
    </xf>
    <xf numFmtId="0" fontId="8" fillId="5" borderId="3" xfId="0" applyFont="1" applyFill="1" applyBorder="1" applyAlignment="1">
      <alignment horizontal="center" vertical="center" wrapText="1"/>
    </xf>
    <xf numFmtId="41" fontId="8" fillId="5" borderId="8" xfId="0" applyNumberFormat="1" applyFont="1" applyFill="1" applyBorder="1" applyAlignment="1">
      <alignment horizontal="center" vertical="center" wrapText="1"/>
    </xf>
    <xf numFmtId="0" fontId="15" fillId="6" borderId="0" xfId="0" applyFont="1" applyFill="1" applyAlignment="1">
      <alignment horizontal="right" vertical="center"/>
    </xf>
    <xf numFmtId="41" fontId="14" fillId="6" borderId="31" xfId="0" applyNumberFormat="1" applyFont="1" applyFill="1" applyBorder="1" applyAlignment="1">
      <alignment horizontal="center" vertical="center"/>
    </xf>
    <xf numFmtId="0" fontId="60" fillId="0" borderId="0" xfId="0" applyFont="1" applyFill="1" applyBorder="1" applyAlignment="1">
      <alignment horizontal="right" vertical="center"/>
    </xf>
    <xf numFmtId="41" fontId="40" fillId="0" borderId="0" xfId="0" applyNumberFormat="1" applyFont="1" applyFill="1" applyBorder="1" applyAlignment="1">
      <alignment horizontal="center" vertical="center"/>
    </xf>
    <xf numFmtId="0" fontId="5" fillId="0" borderId="6" xfId="0" applyFont="1" applyBorder="1" applyAlignment="1">
      <alignment vertical="center"/>
    </xf>
    <xf numFmtId="0" fontId="5" fillId="0" borderId="0" xfId="0" applyFont="1" applyAlignment="1">
      <alignment vertical="center"/>
    </xf>
    <xf numFmtId="41" fontId="12" fillId="0" borderId="0" xfId="0" applyNumberFormat="1" applyFont="1" applyBorder="1" applyAlignment="1">
      <alignment horizontal="center" vertical="center"/>
    </xf>
    <xf numFmtId="0" fontId="12" fillId="0" borderId="0" xfId="0" applyFont="1" applyAlignment="1">
      <alignment horizontal="center" vertical="center"/>
    </xf>
    <xf numFmtId="10" fontId="61" fillId="0" borderId="0" xfId="2" applyNumberFormat="1" applyFont="1" applyAlignment="1">
      <alignment horizontal="center" vertical="center"/>
    </xf>
    <xf numFmtId="0" fontId="12" fillId="8" borderId="21" xfId="0" applyFont="1" applyFill="1" applyBorder="1" applyAlignment="1">
      <alignment horizontal="center" vertical="center" wrapText="1"/>
    </xf>
    <xf numFmtId="41" fontId="12" fillId="8" borderId="0" xfId="0" applyNumberFormat="1" applyFont="1" applyFill="1" applyBorder="1" applyAlignment="1">
      <alignment horizontal="center" vertical="center"/>
    </xf>
    <xf numFmtId="41" fontId="56" fillId="8" borderId="0" xfId="0" applyNumberFormat="1" applyFont="1" applyFill="1" applyBorder="1" applyAlignment="1">
      <alignment horizontal="center" vertical="center"/>
    </xf>
    <xf numFmtId="41" fontId="56" fillId="8" borderId="0" xfId="0" applyNumberFormat="1" applyFont="1" applyFill="1" applyBorder="1" applyAlignment="1">
      <alignment vertical="center"/>
    </xf>
    <xf numFmtId="41" fontId="56" fillId="8" borderId="6" xfId="0" applyNumberFormat="1" applyFont="1" applyFill="1" applyBorder="1" applyAlignment="1">
      <alignment vertical="center"/>
    </xf>
    <xf numFmtId="9" fontId="36" fillId="8" borderId="0" xfId="2" applyFont="1" applyFill="1" applyBorder="1" applyAlignment="1">
      <alignment horizontal="center" vertical="top"/>
    </xf>
    <xf numFmtId="41" fontId="12" fillId="8" borderId="1" xfId="0" applyNumberFormat="1" applyFont="1" applyFill="1" applyBorder="1" applyAlignment="1">
      <alignment horizontal="center" vertical="center"/>
    </xf>
    <xf numFmtId="41" fontId="12" fillId="8" borderId="6" xfId="0" applyNumberFormat="1" applyFont="1" applyFill="1" applyBorder="1" applyAlignment="1">
      <alignment horizontal="center" vertical="center"/>
    </xf>
    <xf numFmtId="41" fontId="56" fillId="8" borderId="22" xfId="0" applyNumberFormat="1" applyFont="1" applyFill="1" applyBorder="1" applyAlignment="1">
      <alignment vertical="center"/>
    </xf>
    <xf numFmtId="41" fontId="17" fillId="8" borderId="20" xfId="0" applyNumberFormat="1" applyFont="1" applyFill="1" applyBorder="1" applyAlignment="1">
      <alignment horizontal="center" vertical="center"/>
    </xf>
    <xf numFmtId="41" fontId="17" fillId="8" borderId="0" xfId="0" applyNumberFormat="1" applyFont="1" applyFill="1" applyBorder="1" applyAlignment="1">
      <alignment horizontal="center" vertical="center"/>
    </xf>
    <xf numFmtId="0" fontId="12" fillId="8" borderId="0" xfId="0" applyFont="1" applyFill="1" applyBorder="1" applyAlignment="1">
      <alignment horizontal="center" vertical="center"/>
    </xf>
    <xf numFmtId="41" fontId="36" fillId="8" borderId="20" xfId="0" applyNumberFormat="1" applyFont="1" applyFill="1" applyBorder="1" applyAlignment="1">
      <alignment horizontal="center" vertical="center"/>
    </xf>
    <xf numFmtId="41" fontId="36" fillId="8" borderId="0" xfId="0" applyNumberFormat="1" applyFont="1" applyFill="1" applyBorder="1" applyAlignment="1">
      <alignment horizontal="center" vertical="center"/>
    </xf>
    <xf numFmtId="41" fontId="36" fillId="8" borderId="6" xfId="0" applyNumberFormat="1" applyFont="1" applyFill="1" applyBorder="1" applyAlignment="1">
      <alignment horizontal="center" vertical="center"/>
    </xf>
    <xf numFmtId="41" fontId="19" fillId="0" borderId="1" xfId="0" applyNumberFormat="1" applyFont="1" applyBorder="1" applyAlignment="1">
      <alignment horizontal="center" vertical="center"/>
    </xf>
    <xf numFmtId="0" fontId="52" fillId="0" borderId="16" xfId="0" applyFont="1" applyBorder="1" applyAlignment="1">
      <alignment horizontal="center" vertical="center" wrapText="1"/>
    </xf>
    <xf numFmtId="41" fontId="8" fillId="0" borderId="3" xfId="0" applyNumberFormat="1" applyFont="1" applyBorder="1" applyAlignment="1">
      <alignment horizontal="center" vertical="center" wrapText="1"/>
    </xf>
    <xf numFmtId="41" fontId="8" fillId="0" borderId="28" xfId="0" applyNumberFormat="1" applyFont="1" applyBorder="1" applyAlignment="1">
      <alignment horizontal="center" vertical="center"/>
    </xf>
    <xf numFmtId="41" fontId="8" fillId="0" borderId="10" xfId="0" applyNumberFormat="1" applyFont="1" applyBorder="1" applyAlignment="1">
      <alignment horizontal="center" vertical="center" wrapText="1"/>
    </xf>
    <xf numFmtId="41" fontId="10" fillId="0" borderId="3" xfId="0" applyNumberFormat="1" applyFont="1" applyBorder="1" applyAlignment="1">
      <alignment horizontal="center" vertical="center" wrapText="1"/>
    </xf>
    <xf numFmtId="41" fontId="10" fillId="0" borderId="10" xfId="0" applyNumberFormat="1" applyFont="1" applyBorder="1" applyAlignment="1">
      <alignment horizontal="center" vertical="center" wrapText="1"/>
    </xf>
    <xf numFmtId="0" fontId="8" fillId="0" borderId="3" xfId="0" applyFont="1" applyBorder="1" applyAlignment="1">
      <alignment horizontal="center" vertical="center" wrapText="1"/>
    </xf>
    <xf numFmtId="41" fontId="19" fillId="0" borderId="25" xfId="0" applyNumberFormat="1" applyFont="1" applyBorder="1" applyAlignment="1">
      <alignment horizontal="center" vertical="center"/>
    </xf>
    <xf numFmtId="41" fontId="8" fillId="0" borderId="8" xfId="0" applyNumberFormat="1" applyFont="1" applyBorder="1" applyAlignment="1">
      <alignment horizontal="center" vertical="center" wrapText="1"/>
    </xf>
    <xf numFmtId="14" fontId="18" fillId="0" borderId="0" xfId="0" applyNumberFormat="1" applyFont="1" applyBorder="1" applyAlignment="1">
      <alignment horizontal="center" vertical="center"/>
    </xf>
    <xf numFmtId="41" fontId="15" fillId="0" borderId="39" xfId="0" applyNumberFormat="1" applyFont="1" applyBorder="1" applyAlignment="1">
      <alignment horizontal="center" vertical="center"/>
    </xf>
    <xf numFmtId="41" fontId="15" fillId="0" borderId="38" xfId="0" applyNumberFormat="1" applyFont="1" applyBorder="1" applyAlignment="1">
      <alignment horizontal="center" vertical="center"/>
    </xf>
    <xf numFmtId="0" fontId="12" fillId="8" borderId="41" xfId="0" applyFont="1" applyFill="1" applyBorder="1" applyAlignment="1">
      <alignment horizontal="center" vertical="center" wrapText="1"/>
    </xf>
    <xf numFmtId="0" fontId="57" fillId="5" borderId="43" xfId="0" applyFont="1" applyFill="1" applyBorder="1" applyAlignment="1">
      <alignment horizontal="center" vertical="center" wrapText="1"/>
    </xf>
    <xf numFmtId="41" fontId="14" fillId="6" borderId="44" xfId="0" applyNumberFormat="1" applyFont="1" applyFill="1" applyBorder="1" applyAlignment="1">
      <alignment horizontal="center" vertical="center"/>
    </xf>
    <xf numFmtId="41" fontId="59" fillId="6" borderId="37" xfId="0" applyNumberFormat="1" applyFont="1" applyFill="1" applyBorder="1" applyAlignment="1">
      <alignment horizontal="center" vertical="center"/>
    </xf>
    <xf numFmtId="41" fontId="58" fillId="6" borderId="37" xfId="0" applyNumberFormat="1" applyFont="1" applyFill="1" applyBorder="1" applyAlignment="1">
      <alignment horizontal="center" vertical="center"/>
    </xf>
    <xf numFmtId="41" fontId="16" fillId="8" borderId="37" xfId="0" applyNumberFormat="1" applyFont="1" applyFill="1" applyBorder="1" applyAlignment="1">
      <alignment horizontal="center" vertical="center"/>
    </xf>
    <xf numFmtId="41" fontId="62" fillId="6" borderId="37" xfId="0" applyNumberFormat="1" applyFont="1" applyFill="1" applyBorder="1" applyAlignment="1">
      <alignment horizontal="center" vertical="center"/>
    </xf>
    <xf numFmtId="41" fontId="20" fillId="6" borderId="42" xfId="0" applyNumberFormat="1" applyFont="1" applyFill="1" applyBorder="1" applyAlignment="1">
      <alignment horizontal="center" vertical="center"/>
    </xf>
    <xf numFmtId="41" fontId="13" fillId="0" borderId="39" xfId="0" applyNumberFormat="1" applyFont="1" applyBorder="1" applyAlignment="1">
      <alignment horizontal="center" vertical="center"/>
    </xf>
    <xf numFmtId="164" fontId="13" fillId="0" borderId="38" xfId="1" applyNumberFormat="1" applyFont="1" applyBorder="1" applyAlignment="1">
      <alignment horizontal="center" vertical="center"/>
    </xf>
    <xf numFmtId="41" fontId="13" fillId="0" borderId="37" xfId="0" applyNumberFormat="1" applyFont="1" applyBorder="1" applyAlignment="1">
      <alignment horizontal="center" vertical="center"/>
    </xf>
    <xf numFmtId="41" fontId="10" fillId="0" borderId="3" xfId="0" applyNumberFormat="1" applyFont="1" applyBorder="1" applyAlignment="1">
      <alignment vertical="center"/>
    </xf>
    <xf numFmtId="41" fontId="10" fillId="0" borderId="10" xfId="0" applyNumberFormat="1" applyFont="1" applyBorder="1" applyAlignment="1">
      <alignment vertical="center"/>
    </xf>
    <xf numFmtId="41" fontId="10" fillId="0" borderId="20" xfId="0" applyNumberFormat="1" applyFont="1" applyBorder="1" applyAlignment="1">
      <alignment horizontal="center" vertical="center"/>
    </xf>
    <xf numFmtId="0" fontId="8" fillId="0" borderId="46" xfId="0" applyFont="1" applyBorder="1" applyAlignment="1">
      <alignment horizontal="center" vertical="center" wrapText="1"/>
    </xf>
    <xf numFmtId="0" fontId="8" fillId="0" borderId="47" xfId="0" applyFont="1" applyBorder="1" applyAlignment="1">
      <alignment horizontal="center" vertical="center" wrapText="1"/>
    </xf>
    <xf numFmtId="0" fontId="8" fillId="0" borderId="49" xfId="0" applyFont="1" applyBorder="1" applyAlignment="1">
      <alignment horizontal="center" vertical="center" wrapText="1"/>
    </xf>
    <xf numFmtId="43" fontId="15" fillId="0" borderId="4" xfId="1" applyFont="1" applyFill="1" applyBorder="1" applyAlignment="1">
      <alignment vertical="center"/>
    </xf>
    <xf numFmtId="164" fontId="31" fillId="0" borderId="0" xfId="1" applyNumberFormat="1" applyFont="1" applyFill="1" applyBorder="1" applyAlignment="1">
      <alignment vertical="center"/>
    </xf>
    <xf numFmtId="0" fontId="12" fillId="0" borderId="0" xfId="0" applyFont="1" applyAlignment="1">
      <alignment vertical="center"/>
    </xf>
    <xf numFmtId="164" fontId="31" fillId="0" borderId="0" xfId="1" applyNumberFormat="1" applyFont="1" applyFill="1" applyAlignment="1">
      <alignment vertical="center"/>
    </xf>
    <xf numFmtId="0" fontId="21" fillId="0" borderId="0" xfId="0" applyFont="1" applyFill="1"/>
    <xf numFmtId="0" fontId="21" fillId="0" borderId="0" xfId="0" applyFont="1" applyFill="1" applyAlignment="1">
      <alignment horizontal="center"/>
    </xf>
    <xf numFmtId="164" fontId="21" fillId="0" borderId="45" xfId="1" applyNumberFormat="1" applyFont="1" applyFill="1" applyBorder="1" applyAlignment="1">
      <alignment horizontal="center" vertical="center" wrapText="1"/>
    </xf>
    <xf numFmtId="0" fontId="31" fillId="0" borderId="39" xfId="0" applyFont="1" applyBorder="1" applyAlignment="1">
      <alignment horizontal="center" vertical="center"/>
    </xf>
    <xf numFmtId="0" fontId="31" fillId="0" borderId="52" xfId="0" applyFont="1" applyBorder="1" applyAlignment="1">
      <alignment vertical="center"/>
    </xf>
    <xf numFmtId="164" fontId="31" fillId="0" borderId="39" xfId="1" applyNumberFormat="1" applyFont="1" applyBorder="1" applyAlignment="1">
      <alignment vertical="center"/>
    </xf>
    <xf numFmtId="164" fontId="31" fillId="0" borderId="20" xfId="1" applyNumberFormat="1" applyFont="1" applyFill="1" applyBorder="1" applyAlignment="1">
      <alignment vertical="center"/>
    </xf>
    <xf numFmtId="164" fontId="31" fillId="0" borderId="50" xfId="1" applyNumberFormat="1" applyFont="1" applyFill="1" applyBorder="1" applyAlignment="1">
      <alignment vertical="center"/>
    </xf>
    <xf numFmtId="164" fontId="55" fillId="7" borderId="45" xfId="1" applyNumberFormat="1" applyFont="1" applyFill="1" applyBorder="1" applyAlignment="1">
      <alignment horizontal="center" vertical="center" wrapText="1"/>
    </xf>
    <xf numFmtId="0" fontId="21" fillId="0" borderId="46" xfId="0" applyFont="1" applyFill="1" applyBorder="1" applyAlignment="1">
      <alignment horizontal="center" vertical="center"/>
    </xf>
    <xf numFmtId="165" fontId="8" fillId="0" borderId="0" xfId="2" applyNumberFormat="1" applyFont="1" applyAlignment="1">
      <alignment vertical="center"/>
    </xf>
    <xf numFmtId="0" fontId="21" fillId="0" borderId="46" xfId="0" applyFont="1" applyFill="1" applyBorder="1" applyAlignment="1">
      <alignment horizontal="left" vertical="center"/>
    </xf>
    <xf numFmtId="164" fontId="21" fillId="0" borderId="46" xfId="1" applyNumberFormat="1" applyFont="1" applyFill="1" applyBorder="1" applyAlignment="1">
      <alignment horizontal="center" vertical="center" wrapText="1"/>
    </xf>
    <xf numFmtId="0" fontId="21" fillId="0" borderId="23" xfId="0" applyFont="1" applyFill="1" applyBorder="1" applyAlignment="1">
      <alignment horizontal="left" vertical="center" wrapText="1"/>
    </xf>
    <xf numFmtId="0" fontId="21" fillId="0" borderId="23" xfId="0" applyNumberFormat="1" applyFont="1" applyFill="1" applyBorder="1" applyAlignment="1">
      <alignment horizontal="center" vertical="center" wrapText="1"/>
    </xf>
    <xf numFmtId="164" fontId="31" fillId="0" borderId="0" xfId="1" applyNumberFormat="1" applyFont="1" applyBorder="1" applyAlignment="1">
      <alignment vertical="center"/>
    </xf>
    <xf numFmtId="0" fontId="21" fillId="4" borderId="0" xfId="0" applyFont="1" applyFill="1" applyBorder="1" applyAlignment="1">
      <alignment horizontal="left" vertical="center"/>
    </xf>
    <xf numFmtId="0" fontId="15" fillId="4" borderId="0" xfId="0" applyFont="1" applyFill="1" applyBorder="1" applyAlignment="1" applyProtection="1">
      <alignment horizontal="left" vertical="center"/>
    </xf>
    <xf numFmtId="0" fontId="21" fillId="4" borderId="0" xfId="0" applyFont="1" applyFill="1" applyAlignment="1">
      <alignment horizontal="center" vertical="center"/>
    </xf>
    <xf numFmtId="1" fontId="21" fillId="4" borderId="0" xfId="1" applyNumberFormat="1" applyFont="1" applyFill="1" applyBorder="1" applyAlignment="1">
      <alignment horizontal="center" vertical="center"/>
    </xf>
    <xf numFmtId="1" fontId="21" fillId="4" borderId="0" xfId="0" applyNumberFormat="1" applyFont="1" applyFill="1" applyAlignment="1">
      <alignment horizontal="center" vertical="center"/>
    </xf>
    <xf numFmtId="0" fontId="21" fillId="4" borderId="0" xfId="0" applyFont="1" applyFill="1" applyAlignment="1">
      <alignment vertical="center"/>
    </xf>
    <xf numFmtId="0" fontId="15" fillId="4" borderId="0" xfId="0" applyNumberFormat="1" applyFont="1" applyFill="1" applyBorder="1" applyAlignment="1" applyProtection="1">
      <alignment horizontal="left" vertical="center"/>
    </xf>
    <xf numFmtId="0" fontId="21" fillId="4" borderId="0" xfId="0" applyNumberFormat="1" applyFont="1" applyFill="1" applyAlignment="1">
      <alignment horizontal="center" vertical="center"/>
    </xf>
    <xf numFmtId="0" fontId="64" fillId="0" borderId="2" xfId="0" applyFont="1" applyBorder="1" applyAlignment="1">
      <alignment horizontal="center" vertical="center"/>
    </xf>
    <xf numFmtId="0" fontId="21" fillId="10" borderId="0" xfId="0" applyFont="1" applyFill="1" applyBorder="1" applyAlignment="1">
      <alignment horizontal="left" vertical="center"/>
    </xf>
    <xf numFmtId="0" fontId="15" fillId="10" borderId="0" xfId="0" applyFont="1" applyFill="1" applyBorder="1" applyAlignment="1" applyProtection="1">
      <alignment horizontal="left" vertical="center"/>
    </xf>
    <xf numFmtId="1" fontId="21" fillId="10" borderId="0" xfId="1" applyNumberFormat="1" applyFont="1" applyFill="1" applyBorder="1" applyAlignment="1">
      <alignment horizontal="center" vertical="center"/>
    </xf>
    <xf numFmtId="0" fontId="21" fillId="10" borderId="0" xfId="0" applyNumberFormat="1" applyFont="1" applyFill="1" applyBorder="1" applyAlignment="1">
      <alignment horizontal="center" vertical="center"/>
    </xf>
    <xf numFmtId="0" fontId="21" fillId="10" borderId="0" xfId="0" applyFont="1" applyFill="1" applyAlignment="1">
      <alignment vertical="center"/>
    </xf>
    <xf numFmtId="0" fontId="21" fillId="11" borderId="0" xfId="0" applyFont="1" applyFill="1" applyBorder="1" applyAlignment="1">
      <alignment horizontal="left" vertical="center"/>
    </xf>
    <xf numFmtId="0" fontId="15" fillId="11" borderId="0" xfId="0" applyFont="1" applyFill="1" applyBorder="1" applyAlignment="1" applyProtection="1">
      <alignment horizontal="left" vertical="center"/>
    </xf>
    <xf numFmtId="1" fontId="21" fillId="11" borderId="0" xfId="1" applyNumberFormat="1" applyFont="1" applyFill="1" applyBorder="1" applyAlignment="1">
      <alignment horizontal="center" vertical="center"/>
    </xf>
    <xf numFmtId="0" fontId="21" fillId="11" borderId="0" xfId="0" applyNumberFormat="1" applyFont="1" applyFill="1" applyBorder="1" applyAlignment="1">
      <alignment horizontal="center" vertical="center"/>
    </xf>
    <xf numFmtId="0" fontId="21" fillId="11" borderId="0" xfId="0" applyFont="1" applyFill="1" applyAlignment="1">
      <alignment vertical="center"/>
    </xf>
    <xf numFmtId="0" fontId="21" fillId="12" borderId="0" xfId="0" applyFont="1" applyFill="1" applyBorder="1" applyAlignment="1">
      <alignment horizontal="left" vertical="center"/>
    </xf>
    <xf numFmtId="0" fontId="15" fillId="12" borderId="0" xfId="0" applyFont="1" applyFill="1" applyBorder="1" applyAlignment="1" applyProtection="1">
      <alignment horizontal="left" vertical="center"/>
    </xf>
    <xf numFmtId="0" fontId="15" fillId="12" borderId="0" xfId="0" applyNumberFormat="1" applyFont="1" applyFill="1" applyBorder="1" applyAlignment="1" applyProtection="1">
      <alignment horizontal="center" vertical="center"/>
    </xf>
    <xf numFmtId="1" fontId="21" fillId="12" borderId="0" xfId="1" applyNumberFormat="1" applyFont="1" applyFill="1" applyBorder="1" applyAlignment="1">
      <alignment horizontal="center" vertical="center"/>
    </xf>
    <xf numFmtId="0" fontId="21" fillId="12" borderId="0" xfId="0" applyNumberFormat="1" applyFont="1" applyFill="1" applyBorder="1" applyAlignment="1">
      <alignment horizontal="center" vertical="center"/>
    </xf>
    <xf numFmtId="0" fontId="21" fillId="12" borderId="0" xfId="0" applyFont="1" applyFill="1" applyAlignment="1">
      <alignment vertical="center"/>
    </xf>
    <xf numFmtId="164" fontId="41" fillId="0" borderId="2" xfId="1" applyNumberFormat="1" applyFont="1" applyBorder="1" applyAlignment="1">
      <alignment vertical="center"/>
    </xf>
    <xf numFmtId="164" fontId="41" fillId="0" borderId="3" xfId="1" applyNumberFormat="1" applyFont="1" applyBorder="1" applyAlignment="1">
      <alignment vertical="center"/>
    </xf>
    <xf numFmtId="164" fontId="41" fillId="0" borderId="10" xfId="1" applyNumberFormat="1" applyFont="1" applyBorder="1" applyAlignment="1">
      <alignment vertical="center"/>
    </xf>
    <xf numFmtId="0" fontId="3" fillId="5" borderId="42" xfId="0" applyFont="1" applyFill="1" applyBorder="1" applyAlignment="1">
      <alignment horizontal="center" vertical="center" wrapText="1"/>
    </xf>
    <xf numFmtId="1" fontId="21" fillId="11" borderId="0" xfId="0" applyNumberFormat="1" applyFont="1" applyFill="1" applyAlignment="1">
      <alignment horizontal="center" vertical="center"/>
    </xf>
    <xf numFmtId="1" fontId="21" fillId="7" borderId="0" xfId="1" applyNumberFormat="1" applyFont="1" applyFill="1" applyBorder="1" applyAlignment="1">
      <alignment horizontal="center" vertical="center"/>
    </xf>
    <xf numFmtId="0" fontId="21" fillId="7" borderId="0" xfId="0" applyFont="1" applyFill="1" applyAlignment="1">
      <alignment vertical="center"/>
    </xf>
    <xf numFmtId="1" fontId="21" fillId="7" borderId="0" xfId="0" applyNumberFormat="1" applyFont="1" applyFill="1" applyAlignment="1">
      <alignment horizontal="center" vertical="center"/>
    </xf>
    <xf numFmtId="1" fontId="21" fillId="12" borderId="0" xfId="0" applyNumberFormat="1" applyFont="1" applyFill="1" applyAlignment="1">
      <alignment horizontal="center" vertical="center"/>
    </xf>
    <xf numFmtId="0" fontId="63" fillId="0" borderId="0" xfId="0" applyFont="1" applyFill="1" applyBorder="1" applyAlignment="1">
      <alignment horizontal="left" vertical="center"/>
    </xf>
    <xf numFmtId="0" fontId="63" fillId="0" borderId="0" xfId="0" applyFont="1" applyFill="1" applyBorder="1" applyAlignment="1" applyProtection="1">
      <alignment horizontal="left" vertical="center"/>
    </xf>
    <xf numFmtId="0" fontId="63" fillId="0" borderId="0" xfId="0" applyNumberFormat="1" applyFont="1" applyFill="1" applyBorder="1" applyAlignment="1" applyProtection="1">
      <alignment horizontal="center" vertical="center"/>
    </xf>
    <xf numFmtId="0" fontId="7" fillId="0" borderId="0" xfId="0" applyFont="1" applyFill="1" applyBorder="1" applyAlignment="1">
      <alignment vertical="center"/>
    </xf>
    <xf numFmtId="0" fontId="3" fillId="0" borderId="0" xfId="0" applyFont="1" applyFill="1" applyBorder="1" applyAlignment="1">
      <alignment horizontal="center" vertical="center" wrapText="1"/>
    </xf>
    <xf numFmtId="164" fontId="3" fillId="0" borderId="0" xfId="0" applyNumberFormat="1" applyFont="1" applyFill="1" applyBorder="1" applyAlignment="1">
      <alignment horizontal="center" vertical="center"/>
    </xf>
    <xf numFmtId="0" fontId="35" fillId="0" borderId="0" xfId="0" applyFont="1" applyAlignment="1">
      <alignment horizontal="center" vertical="center"/>
    </xf>
    <xf numFmtId="41" fontId="8" fillId="5" borderId="42" xfId="0" applyNumberFormat="1" applyFont="1" applyFill="1" applyBorder="1" applyAlignment="1">
      <alignment horizontal="center" vertical="center"/>
    </xf>
    <xf numFmtId="41" fontId="10" fillId="5" borderId="4" xfId="0" applyNumberFormat="1" applyFont="1" applyFill="1" applyBorder="1" applyAlignment="1">
      <alignment horizontal="center" vertical="center"/>
    </xf>
    <xf numFmtId="1" fontId="21" fillId="13" borderId="0" xfId="1" applyNumberFormat="1" applyFont="1" applyFill="1" applyBorder="1" applyAlignment="1">
      <alignment horizontal="center" vertical="center"/>
    </xf>
    <xf numFmtId="0" fontId="21" fillId="13" borderId="0" xfId="0" applyNumberFormat="1" applyFont="1" applyFill="1" applyBorder="1" applyAlignment="1">
      <alignment horizontal="center" vertical="center"/>
    </xf>
    <xf numFmtId="0" fontId="9" fillId="5" borderId="49" xfId="0" applyFont="1" applyFill="1" applyBorder="1" applyAlignment="1">
      <alignment horizontal="center" vertical="center"/>
    </xf>
    <xf numFmtId="0" fontId="21" fillId="0" borderId="0" xfId="0" applyFont="1" applyAlignment="1">
      <alignment horizontal="left" vertical="center"/>
    </xf>
    <xf numFmtId="0" fontId="0" fillId="7" borderId="0" xfId="0" applyFill="1"/>
    <xf numFmtId="0" fontId="15" fillId="0" borderId="0" xfId="0" applyFont="1" applyAlignment="1">
      <alignment horizontal="left" vertical="center"/>
    </xf>
    <xf numFmtId="0" fontId="21" fillId="12" borderId="0" xfId="0" applyFont="1" applyFill="1" applyAlignment="1">
      <alignment horizontal="center" vertical="center"/>
    </xf>
    <xf numFmtId="0" fontId="0" fillId="7" borderId="0" xfId="0" applyFill="1" applyAlignment="1">
      <alignment horizontal="center"/>
    </xf>
    <xf numFmtId="0" fontId="21" fillId="13" borderId="0" xfId="1" applyNumberFormat="1" applyFont="1" applyFill="1" applyBorder="1" applyAlignment="1">
      <alignment horizontal="center" vertical="center"/>
    </xf>
    <xf numFmtId="1" fontId="21" fillId="7" borderId="11" xfId="0" applyNumberFormat="1" applyFont="1" applyFill="1" applyBorder="1" applyAlignment="1">
      <alignment horizontal="center" vertical="center" wrapText="1"/>
    </xf>
    <xf numFmtId="0" fontId="21" fillId="7" borderId="11" xfId="0" applyFont="1" applyFill="1" applyBorder="1" applyAlignment="1">
      <alignment horizontal="center" vertical="center" wrapText="1"/>
    </xf>
    <xf numFmtId="0" fontId="8" fillId="0" borderId="59" xfId="0" applyFont="1" applyFill="1" applyBorder="1" applyAlignment="1">
      <alignment vertical="center"/>
    </xf>
    <xf numFmtId="0" fontId="2" fillId="0" borderId="0" xfId="0" applyFont="1" applyBorder="1" applyAlignment="1">
      <alignment horizontal="left"/>
    </xf>
    <xf numFmtId="1" fontId="21" fillId="0" borderId="0" xfId="0" applyNumberFormat="1" applyFont="1" applyFill="1" applyBorder="1" applyAlignment="1">
      <alignment horizontal="center" vertical="center" wrapText="1"/>
    </xf>
    <xf numFmtId="1" fontId="21" fillId="7" borderId="46" xfId="0" applyNumberFormat="1" applyFont="1" applyFill="1" applyBorder="1" applyAlignment="1">
      <alignment horizontal="center" vertical="center" wrapText="1"/>
    </xf>
    <xf numFmtId="0" fontId="21" fillId="7" borderId="49" xfId="0" applyFont="1" applyFill="1" applyBorder="1" applyAlignment="1">
      <alignment horizontal="center" vertical="center" wrapText="1"/>
    </xf>
    <xf numFmtId="41" fontId="8" fillId="0" borderId="14" xfId="0" applyNumberFormat="1" applyFont="1" applyBorder="1" applyAlignment="1">
      <alignment horizontal="center" vertical="center"/>
    </xf>
    <xf numFmtId="41" fontId="8" fillId="5" borderId="55" xfId="0" applyNumberFormat="1" applyFont="1" applyFill="1" applyBorder="1" applyAlignment="1">
      <alignment horizontal="center" vertical="center"/>
    </xf>
    <xf numFmtId="41" fontId="8" fillId="0" borderId="53" xfId="0" applyNumberFormat="1" applyFont="1" applyBorder="1" applyAlignment="1">
      <alignment horizontal="center" vertical="center"/>
    </xf>
    <xf numFmtId="41" fontId="10" fillId="0" borderId="53" xfId="0" applyNumberFormat="1" applyFont="1" applyBorder="1" applyAlignment="1">
      <alignment horizontal="center" vertical="center"/>
    </xf>
    <xf numFmtId="41" fontId="10" fillId="5" borderId="55" xfId="0" applyNumberFormat="1" applyFont="1" applyFill="1" applyBorder="1" applyAlignment="1">
      <alignment horizontal="center" vertical="center"/>
    </xf>
    <xf numFmtId="41" fontId="8" fillId="5" borderId="54" xfId="0" applyNumberFormat="1" applyFont="1" applyFill="1" applyBorder="1" applyAlignment="1">
      <alignment horizontal="center" vertical="center"/>
    </xf>
    <xf numFmtId="164" fontId="9" fillId="0" borderId="44" xfId="1" applyNumberFormat="1" applyFont="1" applyFill="1" applyBorder="1" applyAlignment="1">
      <alignment horizontal="center" vertical="center"/>
    </xf>
    <xf numFmtId="164" fontId="9" fillId="0" borderId="48" xfId="1" applyNumberFormat="1" applyFont="1" applyFill="1" applyBorder="1" applyAlignment="1">
      <alignment horizontal="center" vertical="center"/>
    </xf>
    <xf numFmtId="164" fontId="9" fillId="5" borderId="51" xfId="1" applyNumberFormat="1" applyFont="1" applyFill="1" applyBorder="1" applyAlignment="1">
      <alignment horizontal="center" vertical="center"/>
    </xf>
    <xf numFmtId="1" fontId="33" fillId="0" borderId="0" xfId="0" applyNumberFormat="1" applyFont="1" applyAlignment="1">
      <alignment horizontal="center" vertical="center"/>
    </xf>
    <xf numFmtId="0" fontId="32" fillId="0" borderId="0" xfId="0" applyFont="1" applyAlignment="1">
      <alignment vertical="center"/>
    </xf>
    <xf numFmtId="0" fontId="33" fillId="0" borderId="0" xfId="0" applyFont="1" applyAlignment="1">
      <alignment horizontal="center" vertical="center"/>
    </xf>
    <xf numFmtId="0" fontId="33" fillId="0" borderId="0" xfId="0" applyFont="1" applyAlignment="1">
      <alignment horizontal="left" vertical="center"/>
    </xf>
    <xf numFmtId="0" fontId="55" fillId="0" borderId="0" xfId="0" applyFont="1" applyAlignment="1">
      <alignment horizontal="right" vertical="center"/>
    </xf>
    <xf numFmtId="0" fontId="68" fillId="0" borderId="0" xfId="0" applyFont="1" applyAlignment="1">
      <alignment horizontal="right" vertical="center"/>
    </xf>
    <xf numFmtId="0" fontId="65" fillId="0" borderId="57" xfId="0" applyFont="1" applyBorder="1" applyAlignment="1">
      <alignment horizontal="centerContinuous" vertical="center"/>
    </xf>
    <xf numFmtId="1" fontId="66" fillId="0" borderId="57" xfId="0" applyNumberFormat="1" applyFont="1" applyBorder="1" applyAlignment="1">
      <alignment horizontal="centerContinuous" vertical="center"/>
    </xf>
    <xf numFmtId="0" fontId="66" fillId="0" borderId="58" xfId="0" applyFont="1" applyBorder="1" applyAlignment="1">
      <alignment horizontal="centerContinuous" vertical="center"/>
    </xf>
    <xf numFmtId="1" fontId="21" fillId="0" borderId="0" xfId="0" applyNumberFormat="1" applyFont="1" applyAlignment="1">
      <alignment horizontal="center" vertical="center"/>
    </xf>
    <xf numFmtId="0" fontId="66" fillId="0" borderId="0" xfId="0" applyFont="1" applyAlignment="1">
      <alignment horizontal="right" vertical="center"/>
    </xf>
    <xf numFmtId="40" fontId="23" fillId="0" borderId="46" xfId="1" applyNumberFormat="1" applyFont="1" applyFill="1" applyBorder="1" applyAlignment="1">
      <alignment vertical="center"/>
    </xf>
    <xf numFmtId="0" fontId="31" fillId="0" borderId="0" xfId="0" applyFont="1" applyAlignment="1">
      <alignment vertical="center"/>
    </xf>
    <xf numFmtId="43" fontId="69" fillId="0" borderId="6" xfId="1" applyFont="1" applyFill="1" applyBorder="1" applyAlignment="1">
      <alignment vertical="center"/>
    </xf>
    <xf numFmtId="0" fontId="66" fillId="0" borderId="61" xfId="0" applyFont="1" applyBorder="1" applyAlignment="1">
      <alignment horizontal="centerContinuous" vertical="center"/>
    </xf>
    <xf numFmtId="1" fontId="21" fillId="0" borderId="0" xfId="0" applyNumberFormat="1" applyFont="1" applyAlignment="1">
      <alignment horizontal="center" vertical="center" wrapText="1"/>
    </xf>
    <xf numFmtId="0" fontId="21" fillId="0" borderId="0" xfId="0" applyFont="1" applyAlignment="1">
      <alignment horizontal="center"/>
    </xf>
    <xf numFmtId="0" fontId="21" fillId="0" borderId="0" xfId="0" applyFont="1"/>
    <xf numFmtId="0" fontId="71" fillId="9" borderId="0" xfId="0" applyFont="1" applyFill="1"/>
    <xf numFmtId="0" fontId="0" fillId="0" borderId="0" xfId="0" applyAlignment="1"/>
    <xf numFmtId="1" fontId="21" fillId="7" borderId="46" xfId="0" applyNumberFormat="1" applyFont="1" applyFill="1" applyBorder="1" applyAlignment="1">
      <alignment horizontal="center" vertical="center"/>
    </xf>
    <xf numFmtId="1" fontId="21" fillId="0" borderId="0" xfId="0" applyNumberFormat="1" applyFont="1" applyFill="1" applyBorder="1" applyAlignment="1">
      <alignment horizontal="center" vertical="center"/>
    </xf>
    <xf numFmtId="0" fontId="0" fillId="0" borderId="0" xfId="0" applyFill="1" applyAlignment="1"/>
    <xf numFmtId="0" fontId="0" fillId="7" borderId="0" xfId="0" applyFill="1" applyAlignment="1"/>
    <xf numFmtId="0" fontId="67" fillId="0" borderId="0" xfId="0" applyFont="1" applyBorder="1" applyAlignment="1">
      <alignment horizontal="left"/>
    </xf>
    <xf numFmtId="43" fontId="21" fillId="0" borderId="4" xfId="1" applyFont="1" applyFill="1" applyBorder="1" applyAlignment="1">
      <alignment vertical="center"/>
    </xf>
    <xf numFmtId="0" fontId="21" fillId="0" borderId="2" xfId="0" applyFont="1" applyBorder="1" applyAlignment="1">
      <alignment horizontal="left" vertical="center"/>
    </xf>
    <xf numFmtId="0" fontId="0" fillId="12" borderId="0" xfId="0" applyFill="1"/>
    <xf numFmtId="0" fontId="3" fillId="14" borderId="42" xfId="0" applyFont="1" applyFill="1" applyBorder="1" applyAlignment="1">
      <alignment horizontal="center" vertical="center" wrapText="1"/>
    </xf>
    <xf numFmtId="0" fontId="3" fillId="14" borderId="51" xfId="0" applyFont="1" applyFill="1" applyBorder="1" applyAlignment="1">
      <alignment horizontal="center" vertical="center" wrapText="1"/>
    </xf>
    <xf numFmtId="0" fontId="72" fillId="14" borderId="48" xfId="0" applyFont="1" applyFill="1" applyBorder="1" applyAlignment="1">
      <alignment horizontal="center" vertical="center" wrapText="1"/>
    </xf>
    <xf numFmtId="0" fontId="3" fillId="14" borderId="44" xfId="0" applyFont="1" applyFill="1" applyBorder="1" applyAlignment="1">
      <alignment horizontal="center" vertical="center" wrapText="1"/>
    </xf>
    <xf numFmtId="9" fontId="3" fillId="14" borderId="48" xfId="2" applyFont="1" applyFill="1" applyBorder="1" applyAlignment="1">
      <alignment horizontal="center" vertical="center" wrapText="1"/>
    </xf>
    <xf numFmtId="0" fontId="0" fillId="0" borderId="0" xfId="0" applyAlignment="1">
      <alignment horizontal="center"/>
    </xf>
    <xf numFmtId="1" fontId="33" fillId="0" borderId="0" xfId="0" applyNumberFormat="1" applyFont="1" applyAlignment="1">
      <alignment vertical="center"/>
    </xf>
    <xf numFmtId="1" fontId="66" fillId="0" borderId="57" xfId="0" applyNumberFormat="1" applyFont="1" applyBorder="1" applyAlignment="1">
      <alignment vertical="center"/>
    </xf>
    <xf numFmtId="1" fontId="21" fillId="7" borderId="11" xfId="0" applyNumberFormat="1" applyFont="1" applyFill="1" applyBorder="1" applyAlignment="1">
      <alignment vertical="center" wrapText="1"/>
    </xf>
    <xf numFmtId="1" fontId="21" fillId="0" borderId="0" xfId="0" applyNumberFormat="1" applyFont="1" applyFill="1" applyAlignment="1">
      <alignment vertical="center"/>
    </xf>
    <xf numFmtId="0" fontId="0" fillId="0" borderId="0" xfId="0" applyAlignment="1">
      <alignment wrapText="1"/>
    </xf>
    <xf numFmtId="0" fontId="0" fillId="0" borderId="42" xfId="0" applyBorder="1"/>
    <xf numFmtId="0" fontId="76" fillId="15" borderId="0" xfId="37" applyFont="1" applyFill="1" applyAlignment="1">
      <alignment horizontal="left"/>
    </xf>
    <xf numFmtId="49" fontId="76" fillId="15" borderId="0" xfId="37" applyNumberFormat="1" applyFont="1" applyFill="1" applyAlignment="1">
      <alignment horizontal="left"/>
    </xf>
    <xf numFmtId="0" fontId="76" fillId="15" borderId="0" xfId="37" applyFont="1" applyFill="1" applyAlignment="1">
      <alignment horizontal="right"/>
    </xf>
    <xf numFmtId="4" fontId="76" fillId="15" borderId="0" xfId="37" applyNumberFormat="1" applyFont="1" applyFill="1" applyAlignment="1">
      <alignment horizontal="right"/>
    </xf>
    <xf numFmtId="43" fontId="75" fillId="16" borderId="0" xfId="1" applyFont="1" applyFill="1" applyAlignment="1">
      <alignment horizontal="right"/>
    </xf>
    <xf numFmtId="49" fontId="76" fillId="17" borderId="0" xfId="37" applyNumberFormat="1" applyFont="1" applyFill="1" applyAlignment="1">
      <alignment horizontal="left"/>
    </xf>
    <xf numFmtId="0" fontId="76" fillId="17" borderId="0" xfId="37" applyFont="1" applyFill="1" applyAlignment="1">
      <alignment horizontal="right"/>
    </xf>
    <xf numFmtId="0" fontId="76" fillId="15" borderId="0" xfId="0" applyFont="1" applyFill="1" applyAlignment="1">
      <alignment horizontal="left"/>
    </xf>
    <xf numFmtId="164" fontId="77" fillId="17" borderId="46" xfId="37" applyNumberFormat="1" applyFont="1" applyFill="1" applyBorder="1" applyAlignment="1">
      <alignment horizontal="left"/>
    </xf>
    <xf numFmtId="0" fontId="74" fillId="0" borderId="0" xfId="37"/>
    <xf numFmtId="164" fontId="74" fillId="0" borderId="0" xfId="37" applyNumberFormat="1"/>
    <xf numFmtId="0" fontId="15" fillId="18" borderId="42" xfId="0" applyNumberFormat="1" applyFont="1" applyFill="1" applyBorder="1" applyAlignment="1" applyProtection="1">
      <alignment horizontal="center" vertical="center"/>
    </xf>
    <xf numFmtId="0" fontId="21" fillId="0" borderId="42" xfId="0" applyFont="1" applyFill="1" applyBorder="1" applyAlignment="1">
      <alignment horizontal="left" vertical="center"/>
    </xf>
    <xf numFmtId="0" fontId="15" fillId="0" borderId="42" xfId="0" applyFont="1" applyFill="1" applyBorder="1" applyAlignment="1" applyProtection="1">
      <alignment horizontal="left" vertical="center"/>
    </xf>
    <xf numFmtId="0" fontId="15" fillId="0" borderId="42" xfId="0" applyNumberFormat="1" applyFont="1" applyFill="1" applyBorder="1" applyAlignment="1" applyProtection="1">
      <alignment horizontal="center" vertical="center"/>
    </xf>
    <xf numFmtId="0" fontId="21" fillId="0" borderId="42" xfId="0" applyNumberFormat="1" applyFont="1" applyFill="1" applyBorder="1" applyAlignment="1">
      <alignment horizontal="center" vertical="center"/>
    </xf>
    <xf numFmtId="1" fontId="21" fillId="11" borderId="42" xfId="1" applyNumberFormat="1" applyFont="1" applyFill="1" applyBorder="1" applyAlignment="1">
      <alignment horizontal="center" vertical="center"/>
    </xf>
    <xf numFmtId="164" fontId="31" fillId="0" borderId="42" xfId="1" applyNumberFormat="1" applyFont="1" applyFill="1" applyBorder="1" applyAlignment="1">
      <alignment vertical="center"/>
    </xf>
    <xf numFmtId="0" fontId="21" fillId="11" borderId="42" xfId="0" applyFont="1" applyFill="1" applyBorder="1" applyAlignment="1">
      <alignment vertical="center"/>
    </xf>
    <xf numFmtId="1" fontId="21" fillId="0" borderId="42" xfId="1" applyNumberFormat="1" applyFont="1" applyFill="1" applyBorder="1" applyAlignment="1">
      <alignment horizontal="center" vertical="center"/>
    </xf>
    <xf numFmtId="0" fontId="8" fillId="0" borderId="42" xfId="0" applyFont="1" applyBorder="1" applyAlignment="1">
      <alignment vertical="center"/>
    </xf>
    <xf numFmtId="0" fontId="0" fillId="0" borderId="42" xfId="0" applyFont="1" applyFill="1" applyBorder="1" applyAlignment="1">
      <alignment horizontal="left" vertical="center"/>
    </xf>
    <xf numFmtId="0" fontId="0" fillId="0" borderId="42" xfId="0" applyBorder="1" applyAlignment="1">
      <alignment horizontal="center"/>
    </xf>
    <xf numFmtId="164" fontId="15" fillId="0" borderId="42" xfId="1" applyNumberFormat="1" applyFont="1" applyFill="1" applyBorder="1" applyAlignment="1">
      <alignment vertical="center"/>
    </xf>
    <xf numFmtId="0" fontId="0" fillId="0" borderId="42" xfId="0" applyFill="1" applyBorder="1"/>
    <xf numFmtId="0" fontId="21" fillId="4" borderId="42" xfId="0" applyFont="1" applyFill="1" applyBorder="1" applyAlignment="1">
      <alignment horizontal="left" vertical="center"/>
    </xf>
    <xf numFmtId="0" fontId="15" fillId="4" borderId="42" xfId="0" applyFont="1" applyFill="1" applyBorder="1" applyAlignment="1" applyProtection="1">
      <alignment horizontal="left" vertical="center"/>
    </xf>
    <xf numFmtId="0" fontId="0" fillId="6" borderId="42" xfId="0" applyFill="1" applyBorder="1" applyAlignment="1">
      <alignment vertical="center"/>
    </xf>
    <xf numFmtId="0" fontId="21" fillId="0" borderId="42" xfId="0" applyFont="1" applyFill="1" applyBorder="1" applyAlignment="1">
      <alignment vertical="center"/>
    </xf>
    <xf numFmtId="0" fontId="2" fillId="6" borderId="42" xfId="0" applyFont="1" applyFill="1" applyBorder="1" applyAlignment="1" applyProtection="1">
      <alignment vertical="center" wrapText="1"/>
      <protection locked="0"/>
    </xf>
    <xf numFmtId="0" fontId="8" fillId="0" borderId="42" xfId="0" applyFont="1" applyFill="1" applyBorder="1" applyAlignment="1">
      <alignment vertical="center" wrapText="1"/>
    </xf>
    <xf numFmtId="0" fontId="63" fillId="0" borderId="42" xfId="0" applyFont="1" applyFill="1" applyBorder="1" applyAlignment="1">
      <alignment horizontal="left" vertical="center"/>
    </xf>
    <xf numFmtId="0" fontId="63" fillId="0" borderId="42" xfId="0" applyFont="1" applyFill="1" applyBorder="1" applyAlignment="1" applyProtection="1">
      <alignment horizontal="left" vertical="center"/>
    </xf>
    <xf numFmtId="0" fontId="63" fillId="0" borderId="42" xfId="0" applyNumberFormat="1" applyFont="1" applyFill="1" applyBorder="1" applyAlignment="1" applyProtection="1">
      <alignment horizontal="center" vertical="center"/>
    </xf>
    <xf numFmtId="0" fontId="73" fillId="0" borderId="56" xfId="0" applyFont="1" applyFill="1" applyBorder="1" applyAlignment="1">
      <alignment horizontal="center" vertical="center" wrapText="1"/>
    </xf>
    <xf numFmtId="0" fontId="73" fillId="0" borderId="57" xfId="0" applyFont="1" applyFill="1" applyBorder="1" applyAlignment="1">
      <alignment horizontal="center" vertical="center" wrapText="1"/>
    </xf>
    <xf numFmtId="0" fontId="55" fillId="0" borderId="57" xfId="0" applyFont="1" applyFill="1" applyBorder="1" applyAlignment="1">
      <alignment horizontal="center" vertical="center" wrapText="1"/>
    </xf>
    <xf numFmtId="0" fontId="55" fillId="0" borderId="57" xfId="0" applyNumberFormat="1" applyFont="1" applyFill="1" applyBorder="1" applyAlignment="1">
      <alignment horizontal="center" vertical="center" wrapText="1"/>
    </xf>
    <xf numFmtId="1" fontId="55" fillId="0" borderId="57" xfId="0" applyNumberFormat="1" applyFont="1" applyFill="1" applyBorder="1" applyAlignment="1">
      <alignment horizontal="center" vertical="center" wrapText="1"/>
    </xf>
    <xf numFmtId="43" fontId="55" fillId="0" borderId="64" xfId="1" applyFont="1" applyFill="1" applyBorder="1" applyAlignment="1">
      <alignment horizontal="center" vertical="center" wrapText="1"/>
    </xf>
    <xf numFmtId="43" fontId="55" fillId="0" borderId="65" xfId="1" applyFont="1" applyFill="1" applyBorder="1" applyAlignment="1">
      <alignment horizontal="center" vertical="center" wrapText="1"/>
    </xf>
    <xf numFmtId="43" fontId="55" fillId="0" borderId="66" xfId="1" applyFont="1" applyFill="1" applyBorder="1" applyAlignment="1">
      <alignment horizontal="center" vertical="center" wrapText="1"/>
    </xf>
    <xf numFmtId="43" fontId="55" fillId="0" borderId="57" xfId="1" applyFont="1" applyFill="1" applyBorder="1" applyAlignment="1">
      <alignment horizontal="center" vertical="center" wrapText="1"/>
    </xf>
    <xf numFmtId="43" fontId="55" fillId="0" borderId="58" xfId="1" applyFont="1" applyFill="1" applyBorder="1" applyAlignment="1">
      <alignment horizontal="center" vertical="center" wrapText="1"/>
    </xf>
    <xf numFmtId="164" fontId="78" fillId="0" borderId="0" xfId="0" applyNumberFormat="1" applyFont="1"/>
    <xf numFmtId="164" fontId="15" fillId="0" borderId="12" xfId="1" applyNumberFormat="1" applyFont="1" applyFill="1" applyBorder="1" applyAlignment="1">
      <alignment vertical="center"/>
    </xf>
    <xf numFmtId="164" fontId="21" fillId="0" borderId="42" xfId="1" applyNumberFormat="1" applyFont="1" applyFill="1" applyBorder="1" applyAlignment="1">
      <alignment vertical="center"/>
    </xf>
    <xf numFmtId="164" fontId="15" fillId="4" borderId="42" xfId="1" applyNumberFormat="1" applyFont="1" applyFill="1" applyBorder="1" applyAlignment="1">
      <alignment vertical="center"/>
    </xf>
    <xf numFmtId="0" fontId="0" fillId="0" borderId="42" xfId="0" applyFill="1" applyBorder="1" applyAlignment="1">
      <alignment vertical="center" wrapText="1"/>
    </xf>
    <xf numFmtId="0" fontId="0" fillId="6" borderId="42" xfId="0" applyFill="1" applyBorder="1" applyAlignment="1">
      <alignment vertical="center" wrapText="1"/>
    </xf>
    <xf numFmtId="43" fontId="31" fillId="0" borderId="42" xfId="1" applyFont="1" applyFill="1" applyBorder="1" applyAlignment="1">
      <alignment vertical="center" wrapText="1"/>
    </xf>
    <xf numFmtId="164" fontId="31" fillId="0" borderId="5" xfId="1" applyNumberFormat="1" applyFont="1" applyFill="1" applyBorder="1" applyAlignment="1">
      <alignment vertical="center"/>
    </xf>
    <xf numFmtId="164" fontId="31" fillId="0" borderId="44" xfId="1" applyNumberFormat="1" applyFont="1" applyFill="1" applyBorder="1" applyAlignment="1">
      <alignment vertical="center"/>
    </xf>
    <xf numFmtId="164" fontId="31" fillId="0" borderId="10" xfId="1" applyNumberFormat="1" applyFont="1" applyFill="1" applyBorder="1" applyAlignment="1">
      <alignment vertical="center"/>
    </xf>
    <xf numFmtId="43" fontId="55" fillId="6" borderId="63" xfId="1" applyFont="1" applyFill="1" applyBorder="1" applyAlignment="1">
      <alignment horizontal="center" vertical="center" wrapText="1"/>
    </xf>
    <xf numFmtId="38" fontId="31" fillId="6" borderId="67" xfId="1" applyNumberFormat="1" applyFont="1" applyFill="1" applyBorder="1" applyAlignment="1">
      <alignment vertical="center"/>
    </xf>
    <xf numFmtId="38" fontId="31" fillId="6" borderId="59" xfId="1" applyNumberFormat="1" applyFont="1" applyFill="1" applyBorder="1" applyAlignment="1">
      <alignment vertical="center"/>
    </xf>
    <xf numFmtId="38" fontId="31" fillId="6" borderId="68" xfId="1" applyNumberFormat="1" applyFont="1" applyFill="1" applyBorder="1" applyAlignment="1">
      <alignment vertical="center"/>
    </xf>
    <xf numFmtId="0" fontId="0" fillId="0" borderId="42" xfId="0" applyFill="1" applyBorder="1" applyAlignment="1">
      <alignment horizontal="center"/>
    </xf>
    <xf numFmtId="1" fontId="21" fillId="0" borderId="42" xfId="0" applyNumberFormat="1" applyFont="1" applyFill="1" applyBorder="1" applyAlignment="1">
      <alignment horizontal="center" vertical="center"/>
    </xf>
    <xf numFmtId="0" fontId="15" fillId="0" borderId="42" xfId="0" applyNumberFormat="1" applyFont="1" applyFill="1" applyBorder="1" applyAlignment="1" applyProtection="1">
      <alignment horizontal="left" vertical="center"/>
    </xf>
    <xf numFmtId="0" fontId="21" fillId="0" borderId="42" xfId="1" applyNumberFormat="1" applyFont="1" applyFill="1" applyBorder="1" applyAlignment="1">
      <alignment horizontal="center" vertical="center"/>
    </xf>
    <xf numFmtId="0" fontId="21" fillId="11" borderId="42" xfId="0" applyNumberFormat="1" applyFont="1" applyFill="1" applyBorder="1" applyAlignment="1">
      <alignment horizontal="center" vertical="center"/>
    </xf>
    <xf numFmtId="0" fontId="15" fillId="11" borderId="42" xfId="0" applyNumberFormat="1" applyFont="1" applyFill="1" applyBorder="1" applyAlignment="1" applyProtection="1">
      <alignment horizontal="center" vertical="center"/>
    </xf>
    <xf numFmtId="0" fontId="21" fillId="11" borderId="42" xfId="0" applyFont="1" applyFill="1" applyBorder="1" applyAlignment="1">
      <alignment horizontal="left" vertical="center"/>
    </xf>
    <xf numFmtId="0" fontId="0" fillId="11" borderId="42" xfId="0" applyFill="1" applyBorder="1" applyAlignment="1">
      <alignment horizontal="center"/>
    </xf>
    <xf numFmtId="0" fontId="0" fillId="11" borderId="42" xfId="0" applyFill="1" applyBorder="1"/>
    <xf numFmtId="0" fontId="21" fillId="9" borderId="42" xfId="0" applyFont="1" applyFill="1" applyBorder="1" applyAlignment="1">
      <alignment vertical="center"/>
    </xf>
    <xf numFmtId="0" fontId="21" fillId="9" borderId="42" xfId="0" applyNumberFormat="1" applyFont="1" applyFill="1" applyBorder="1" applyAlignment="1">
      <alignment horizontal="center" vertical="center"/>
    </xf>
    <xf numFmtId="1" fontId="21" fillId="9" borderId="42" xfId="1" applyNumberFormat="1" applyFont="1" applyFill="1" applyBorder="1" applyAlignment="1">
      <alignment horizontal="center" vertical="center"/>
    </xf>
    <xf numFmtId="0" fontId="15" fillId="9" borderId="42" xfId="0" applyNumberFormat="1" applyFont="1" applyFill="1" applyBorder="1" applyAlignment="1" applyProtection="1">
      <alignment horizontal="center" vertical="center"/>
    </xf>
    <xf numFmtId="1" fontId="21" fillId="9" borderId="42" xfId="0" applyNumberFormat="1" applyFont="1" applyFill="1" applyBorder="1" applyAlignment="1">
      <alignment horizontal="center" vertical="center"/>
    </xf>
    <xf numFmtId="0" fontId="21" fillId="9" borderId="42" xfId="0" applyFont="1" applyFill="1" applyBorder="1" applyAlignment="1">
      <alignment horizontal="center" vertical="center"/>
    </xf>
    <xf numFmtId="0" fontId="21" fillId="13" borderId="42" xfId="0" applyFont="1" applyFill="1" applyBorder="1" applyAlignment="1">
      <alignment vertical="center"/>
    </xf>
    <xf numFmtId="0" fontId="21" fillId="13" borderId="42" xfId="0" applyNumberFormat="1" applyFont="1" applyFill="1" applyBorder="1" applyAlignment="1">
      <alignment horizontal="center" vertical="center"/>
    </xf>
    <xf numFmtId="1" fontId="21" fillId="13" borderId="42" xfId="1" applyNumberFormat="1" applyFont="1" applyFill="1" applyBorder="1" applyAlignment="1">
      <alignment horizontal="center" vertical="center"/>
    </xf>
    <xf numFmtId="0" fontId="15" fillId="13" borderId="42" xfId="0" applyNumberFormat="1" applyFont="1" applyFill="1" applyBorder="1" applyAlignment="1" applyProtection="1">
      <alignment horizontal="center" vertical="center"/>
    </xf>
    <xf numFmtId="0" fontId="21" fillId="13" borderId="42" xfId="0" applyFont="1" applyFill="1" applyBorder="1" applyAlignment="1">
      <alignment horizontal="left" vertical="center"/>
    </xf>
    <xf numFmtId="0" fontId="0" fillId="13" borderId="42" xfId="0" applyFill="1" applyBorder="1" applyAlignment="1">
      <alignment horizontal="center"/>
    </xf>
    <xf numFmtId="0" fontId="0" fillId="13" borderId="42" xfId="0" applyFill="1" applyBorder="1"/>
    <xf numFmtId="1" fontId="21" fillId="13" borderId="42" xfId="0" applyNumberFormat="1" applyFont="1" applyFill="1" applyBorder="1" applyAlignment="1">
      <alignment horizontal="center" vertical="center"/>
    </xf>
    <xf numFmtId="0" fontId="21" fillId="0" borderId="12" xfId="0" applyFont="1" applyFill="1" applyBorder="1" applyAlignment="1">
      <alignment horizontal="left" vertical="center"/>
    </xf>
    <xf numFmtId="0" fontId="15" fillId="0" borderId="12" xfId="0" applyFont="1" applyFill="1" applyBorder="1" applyAlignment="1" applyProtection="1">
      <alignment horizontal="left" vertical="center"/>
    </xf>
    <xf numFmtId="0" fontId="15" fillId="0" borderId="12" xfId="0" applyNumberFormat="1" applyFont="1" applyFill="1" applyBorder="1" applyAlignment="1" applyProtection="1">
      <alignment horizontal="center" vertical="center"/>
    </xf>
    <xf numFmtId="0" fontId="73" fillId="0" borderId="0" xfId="0" applyFont="1" applyAlignment="1">
      <alignment horizontal="center" vertical="center"/>
    </xf>
    <xf numFmtId="0" fontId="0" fillId="6" borderId="42" xfId="0" applyFill="1" applyBorder="1"/>
    <xf numFmtId="0" fontId="0" fillId="6" borderId="12" xfId="0" applyFill="1" applyBorder="1" applyAlignment="1">
      <alignment vertical="center"/>
    </xf>
    <xf numFmtId="0" fontId="73" fillId="0" borderId="64" xfId="0" applyFont="1" applyBorder="1" applyAlignment="1">
      <alignment horizontal="center" vertical="center"/>
    </xf>
    <xf numFmtId="0" fontId="73" fillId="0" borderId="64" xfId="0" applyFont="1" applyBorder="1" applyAlignment="1">
      <alignment horizontal="center" vertical="center" wrapText="1"/>
    </xf>
    <xf numFmtId="0" fontId="73" fillId="6" borderId="64" xfId="0" applyFont="1" applyFill="1" applyBorder="1" applyAlignment="1">
      <alignment horizontal="center" vertical="center" wrapText="1"/>
    </xf>
    <xf numFmtId="0" fontId="73" fillId="6" borderId="70" xfId="0" applyFont="1" applyFill="1" applyBorder="1" applyAlignment="1">
      <alignment horizontal="center" vertical="center" wrapText="1"/>
    </xf>
    <xf numFmtId="0" fontId="79" fillId="0" borderId="12" xfId="0" applyFont="1" applyBorder="1" applyAlignment="1">
      <alignment horizontal="center" vertical="center"/>
    </xf>
    <xf numFmtId="0" fontId="79" fillId="0" borderId="12" xfId="0" applyFont="1" applyBorder="1" applyAlignment="1">
      <alignment vertical="center" wrapText="1"/>
    </xf>
    <xf numFmtId="44" fontId="79" fillId="0" borderId="12" xfId="36" applyFont="1" applyBorder="1" applyAlignment="1">
      <alignment horizontal="center" vertical="center"/>
    </xf>
    <xf numFmtId="0" fontId="79" fillId="0" borderId="42" xfId="0" applyFont="1" applyBorder="1" applyAlignment="1">
      <alignment horizontal="center" vertical="center"/>
    </xf>
    <xf numFmtId="0" fontId="79" fillId="0" borderId="42" xfId="0" applyFont="1" applyBorder="1" applyAlignment="1">
      <alignment vertical="center" wrapText="1"/>
    </xf>
    <xf numFmtId="44" fontId="79" fillId="0" borderId="42" xfId="36" applyFont="1" applyBorder="1" applyAlignment="1">
      <alignment horizontal="center" vertical="center"/>
    </xf>
    <xf numFmtId="0" fontId="79" fillId="0" borderId="42" xfId="0" applyFont="1" applyFill="1" applyBorder="1" applyAlignment="1">
      <alignment horizontal="center" vertical="center"/>
    </xf>
    <xf numFmtId="0" fontId="79" fillId="0" borderId="42" xfId="0" applyFont="1" applyFill="1" applyBorder="1" applyAlignment="1">
      <alignment vertical="center" wrapText="1"/>
    </xf>
    <xf numFmtId="44" fontId="79" fillId="0" borderId="42" xfId="36" applyFont="1" applyFill="1" applyBorder="1" applyAlignment="1">
      <alignment horizontal="center" vertical="center"/>
    </xf>
    <xf numFmtId="0" fontId="73" fillId="0" borderId="69" xfId="0" applyFont="1" applyBorder="1" applyAlignment="1">
      <alignment horizontal="center" vertical="center" wrapText="1"/>
    </xf>
    <xf numFmtId="0" fontId="80" fillId="0" borderId="64" xfId="0" applyFont="1" applyBorder="1" applyAlignment="1">
      <alignment horizontal="center" vertical="center"/>
    </xf>
    <xf numFmtId="0" fontId="6" fillId="0" borderId="12" xfId="0" applyFont="1" applyBorder="1" applyAlignment="1">
      <alignment vertical="center" wrapText="1"/>
    </xf>
    <xf numFmtId="0" fontId="6" fillId="0" borderId="42" xfId="0" applyFont="1" applyBorder="1" applyAlignment="1">
      <alignment wrapText="1"/>
    </xf>
    <xf numFmtId="0" fontId="6" fillId="0" borderId="42" xfId="0" applyFont="1" applyBorder="1" applyAlignment="1">
      <alignment vertical="center" wrapText="1"/>
    </xf>
    <xf numFmtId="0" fontId="6" fillId="0" borderId="42" xfId="0" applyFont="1" applyFill="1" applyBorder="1" applyAlignment="1">
      <alignment wrapText="1"/>
    </xf>
    <xf numFmtId="0" fontId="6" fillId="0" borderId="0" xfId="0" applyFont="1"/>
    <xf numFmtId="164" fontId="31" fillId="18" borderId="44" xfId="1" applyNumberFormat="1" applyFont="1" applyFill="1" applyBorder="1" applyAlignment="1">
      <alignment vertical="center"/>
    </xf>
    <xf numFmtId="164" fontId="31" fillId="19" borderId="44" xfId="1" applyNumberFormat="1" applyFont="1" applyFill="1" applyBorder="1" applyAlignment="1">
      <alignment vertical="center"/>
    </xf>
    <xf numFmtId="0" fontId="73" fillId="0" borderId="0" xfId="0" applyFont="1" applyAlignment="1">
      <alignment horizontal="right"/>
    </xf>
    <xf numFmtId="38" fontId="78" fillId="0" borderId="0" xfId="0" applyNumberFormat="1" applyFont="1"/>
    <xf numFmtId="0" fontId="73" fillId="0" borderId="0" xfId="0" applyFont="1" applyFill="1" applyBorder="1"/>
    <xf numFmtId="0" fontId="0" fillId="5" borderId="0" xfId="0" applyFill="1"/>
    <xf numFmtId="0" fontId="73" fillId="5" borderId="0" xfId="0" applyFont="1" applyFill="1" applyAlignment="1">
      <alignment horizontal="right"/>
    </xf>
    <xf numFmtId="164" fontId="78" fillId="5" borderId="0" xfId="0" applyNumberFormat="1" applyFont="1" applyFill="1"/>
    <xf numFmtId="0" fontId="76" fillId="0" borderId="0" xfId="37" applyFont="1" applyFill="1" applyAlignment="1">
      <alignment horizontal="right"/>
    </xf>
    <xf numFmtId="49" fontId="76" fillId="20" borderId="0" xfId="37" applyNumberFormat="1" applyFont="1" applyFill="1" applyAlignment="1">
      <alignment horizontal="left"/>
    </xf>
    <xf numFmtId="0" fontId="65" fillId="0" borderId="42" xfId="0" applyFont="1" applyFill="1" applyBorder="1" applyAlignment="1">
      <alignment vertical="center" wrapText="1"/>
    </xf>
    <xf numFmtId="0" fontId="76" fillId="21" borderId="0" xfId="37" applyFont="1" applyFill="1" applyAlignment="1">
      <alignment horizontal="left"/>
    </xf>
    <xf numFmtId="0" fontId="76" fillId="17" borderId="0" xfId="37" applyFont="1" applyFill="1" applyAlignment="1">
      <alignment horizontal="left"/>
    </xf>
    <xf numFmtId="49" fontId="76" fillId="22" borderId="0" xfId="37" applyNumberFormat="1" applyFont="1" applyFill="1" applyAlignment="1">
      <alignment horizontal="left"/>
    </xf>
    <xf numFmtId="0" fontId="76" fillId="22" borderId="0" xfId="37" applyFont="1" applyFill="1" applyAlignment="1">
      <alignment horizontal="left"/>
    </xf>
    <xf numFmtId="0" fontId="76" fillId="15" borderId="62" xfId="0" applyFont="1" applyFill="1" applyBorder="1" applyAlignment="1">
      <alignment horizontal="left"/>
    </xf>
    <xf numFmtId="49" fontId="75" fillId="15" borderId="0" xfId="37" applyNumberFormat="1" applyFont="1" applyFill="1" applyBorder="1" applyAlignment="1">
      <alignment horizontal="center" wrapText="1"/>
    </xf>
    <xf numFmtId="43" fontId="76" fillId="15" borderId="62" xfId="1" applyFont="1" applyFill="1" applyBorder="1" applyAlignment="1">
      <alignment horizontal="left"/>
    </xf>
    <xf numFmtId="49" fontId="75" fillId="16" borderId="0" xfId="37" applyNumberFormat="1" applyFont="1" applyFill="1" applyBorder="1" applyAlignment="1">
      <alignment horizontal="center" wrapText="1"/>
    </xf>
    <xf numFmtId="43" fontId="76" fillId="15" borderId="0" xfId="37" applyNumberFormat="1" applyFont="1" applyFill="1" applyAlignment="1">
      <alignment horizontal="left"/>
    </xf>
    <xf numFmtId="0" fontId="19" fillId="0" borderId="42" xfId="0" applyFont="1" applyFill="1" applyBorder="1" applyAlignment="1">
      <alignment vertical="center" wrapText="1"/>
    </xf>
    <xf numFmtId="164" fontId="31" fillId="23" borderId="44" xfId="1" applyNumberFormat="1" applyFont="1" applyFill="1" applyBorder="1" applyAlignment="1">
      <alignment vertical="center"/>
    </xf>
    <xf numFmtId="43" fontId="76" fillId="0" borderId="0" xfId="37" applyNumberFormat="1" applyFont="1" applyFill="1" applyAlignment="1">
      <alignment horizontal="left"/>
    </xf>
    <xf numFmtId="164" fontId="0" fillId="0" borderId="0" xfId="0" applyNumberFormat="1"/>
    <xf numFmtId="0" fontId="21" fillId="11" borderId="12" xfId="0" applyFont="1" applyFill="1" applyBorder="1" applyAlignment="1">
      <alignment vertical="center"/>
    </xf>
    <xf numFmtId="0" fontId="21" fillId="11" borderId="12" xfId="0" applyNumberFormat="1" applyFont="1" applyFill="1" applyBorder="1" applyAlignment="1">
      <alignment horizontal="center" vertical="center"/>
    </xf>
    <xf numFmtId="1" fontId="21" fillId="11" borderId="12" xfId="1" applyNumberFormat="1" applyFont="1" applyFill="1" applyBorder="1" applyAlignment="1">
      <alignment horizontal="center" vertical="center"/>
    </xf>
    <xf numFmtId="0" fontId="15" fillId="11" borderId="12" xfId="0" applyNumberFormat="1" applyFont="1" applyFill="1" applyBorder="1" applyAlignment="1" applyProtection="1">
      <alignment horizontal="center" vertical="center"/>
    </xf>
    <xf numFmtId="0" fontId="8" fillId="0" borderId="12" xfId="0" applyFont="1" applyFill="1" applyBorder="1" applyAlignment="1">
      <alignment vertical="center" wrapText="1"/>
    </xf>
    <xf numFmtId="0" fontId="11" fillId="0" borderId="0" xfId="0" applyFont="1" applyAlignment="1">
      <alignment vertical="center"/>
    </xf>
    <xf numFmtId="0" fontId="6" fillId="0" borderId="0" xfId="0" applyFont="1" applyAlignment="1">
      <alignment vertical="center"/>
    </xf>
    <xf numFmtId="0" fontId="5" fillId="0" borderId="0" xfId="0" applyFont="1" applyAlignment="1">
      <alignment horizontal="right" vertical="center"/>
    </xf>
    <xf numFmtId="0" fontId="35" fillId="0" borderId="0" xfId="0" applyFont="1" applyAlignment="1">
      <alignment horizontal="centerContinuous" vertical="center"/>
    </xf>
    <xf numFmtId="0" fontId="7" fillId="0" borderId="0" xfId="0" applyFont="1" applyAlignment="1">
      <alignment horizontal="centerContinuous" vertical="center"/>
    </xf>
    <xf numFmtId="41" fontId="8" fillId="0" borderId="4" xfId="0" applyNumberFormat="1" applyFont="1" applyBorder="1" applyAlignment="1">
      <alignment horizontal="center" vertical="center"/>
    </xf>
    <xf numFmtId="9" fontId="13" fillId="0" borderId="2" xfId="2" applyFont="1" applyBorder="1" applyAlignment="1">
      <alignment horizontal="center" vertical="center"/>
    </xf>
    <xf numFmtId="9" fontId="13" fillId="0" borderId="0" xfId="2" applyFont="1" applyBorder="1" applyAlignment="1">
      <alignment horizontal="center" vertical="center"/>
    </xf>
    <xf numFmtId="9" fontId="13" fillId="0" borderId="4" xfId="2" applyFont="1" applyBorder="1" applyAlignment="1">
      <alignment horizontal="center" vertical="center"/>
    </xf>
    <xf numFmtId="41" fontId="10" fillId="0" borderId="12" xfId="0" applyNumberFormat="1" applyFont="1" applyBorder="1" applyAlignment="1">
      <alignment horizontal="center" vertical="center"/>
    </xf>
    <xf numFmtId="164" fontId="31" fillId="0" borderId="55" xfId="1" applyNumberFormat="1" applyFont="1" applyBorder="1" applyAlignment="1">
      <alignment vertical="center"/>
    </xf>
    <xf numFmtId="164" fontId="31" fillId="0" borderId="4" xfId="1" applyNumberFormat="1" applyFont="1" applyBorder="1" applyAlignment="1">
      <alignment vertical="center"/>
    </xf>
    <xf numFmtId="0" fontId="82" fillId="0" borderId="0" xfId="37" applyFont="1"/>
    <xf numFmtId="41" fontId="8" fillId="5" borderId="0" xfId="0" applyNumberFormat="1" applyFont="1" applyFill="1" applyBorder="1" applyAlignment="1">
      <alignment horizontal="center" vertical="center"/>
    </xf>
    <xf numFmtId="43" fontId="21" fillId="0" borderId="0" xfId="1" applyNumberFormat="1" applyFont="1" applyFill="1" applyAlignment="1">
      <alignment vertical="center"/>
    </xf>
    <xf numFmtId="0" fontId="0" fillId="0" borderId="0" xfId="0" applyFont="1" applyFill="1" applyAlignment="1">
      <alignment horizontal="center" vertical="center"/>
    </xf>
    <xf numFmtId="0" fontId="32" fillId="0" borderId="0" xfId="0" applyFont="1" applyAlignment="1">
      <alignment horizontal="center" vertical="center"/>
    </xf>
    <xf numFmtId="0" fontId="0" fillId="0" borderId="0" xfId="0" applyAlignment="1">
      <alignment horizontal="center" vertical="center"/>
    </xf>
    <xf numFmtId="0" fontId="0" fillId="0" borderId="23" xfId="0" applyFont="1" applyFill="1" applyBorder="1" applyAlignment="1">
      <alignment horizontal="center" vertical="center" wrapText="1"/>
    </xf>
    <xf numFmtId="0" fontId="21" fillId="0" borderId="46" xfId="0" applyFont="1" applyFill="1" applyBorder="1" applyAlignment="1">
      <alignment horizontal="center" vertical="center" wrapText="1"/>
    </xf>
    <xf numFmtId="0" fontId="9" fillId="0" borderId="0" xfId="0" applyFont="1" applyAlignment="1">
      <alignment horizontal="right" vertical="center"/>
    </xf>
    <xf numFmtId="41" fontId="8" fillId="0" borderId="12" xfId="0" applyNumberFormat="1" applyFont="1" applyBorder="1" applyAlignment="1">
      <alignment horizontal="center" vertical="center"/>
    </xf>
    <xf numFmtId="41" fontId="10" fillId="0" borderId="20" xfId="0" applyNumberFormat="1" applyFont="1" applyBorder="1" applyAlignment="1">
      <alignment vertical="center"/>
    </xf>
    <xf numFmtId="41" fontId="10" fillId="0" borderId="54" xfId="0" applyNumberFormat="1" applyFont="1" applyBorder="1" applyAlignment="1">
      <alignment vertical="center"/>
    </xf>
    <xf numFmtId="41" fontId="8" fillId="0" borderId="3" xfId="0" applyNumberFormat="1" applyFont="1" applyBorder="1" applyAlignment="1">
      <alignment vertical="center"/>
    </xf>
    <xf numFmtId="41" fontId="10" fillId="0" borderId="3" xfId="0" applyNumberFormat="1" applyFont="1" applyBorder="1" applyAlignment="1">
      <alignment horizontal="center" vertical="center"/>
    </xf>
    <xf numFmtId="41" fontId="10" fillId="0" borderId="10" xfId="0" applyNumberFormat="1" applyFont="1" applyBorder="1" applyAlignment="1">
      <alignment horizontal="center" vertical="center"/>
    </xf>
    <xf numFmtId="41" fontId="83" fillId="0" borderId="2" xfId="0" applyNumberFormat="1" applyFont="1" applyBorder="1" applyAlignment="1">
      <alignment horizontal="center" vertical="center"/>
    </xf>
    <xf numFmtId="164" fontId="55" fillId="7" borderId="74" xfId="1" applyNumberFormat="1" applyFont="1" applyFill="1" applyBorder="1" applyAlignment="1">
      <alignment horizontal="center" vertical="center" wrapText="1"/>
    </xf>
    <xf numFmtId="1" fontId="66" fillId="0" borderId="56" xfId="0" applyNumberFormat="1" applyFont="1" applyBorder="1" applyAlignment="1">
      <alignment horizontal="center" vertical="center"/>
    </xf>
    <xf numFmtId="0" fontId="8" fillId="0" borderId="75" xfId="0" applyFont="1" applyBorder="1" applyAlignment="1">
      <alignment horizontal="center" vertical="center" wrapText="1"/>
    </xf>
    <xf numFmtId="0" fontId="8" fillId="0" borderId="73" xfId="0" applyFont="1" applyBorder="1" applyAlignment="1">
      <alignment horizontal="center" vertical="center" wrapText="1"/>
    </xf>
    <xf numFmtId="41" fontId="8" fillId="0" borderId="71" xfId="0" applyNumberFormat="1" applyFont="1" applyBorder="1" applyAlignment="1">
      <alignment horizontal="center" vertical="center"/>
    </xf>
    <xf numFmtId="41" fontId="8" fillId="0" borderId="48" xfId="0" applyNumberFormat="1" applyFont="1" applyBorder="1" applyAlignment="1">
      <alignment horizontal="center" vertical="center"/>
    </xf>
    <xf numFmtId="43" fontId="8" fillId="0" borderId="0" xfId="0" applyNumberFormat="1" applyFont="1" applyFill="1" applyAlignment="1">
      <alignment vertical="center"/>
    </xf>
    <xf numFmtId="0" fontId="31" fillId="0" borderId="0" xfId="0" applyFont="1" applyAlignment="1">
      <alignment horizontal="center" vertical="center"/>
    </xf>
    <xf numFmtId="1" fontId="66" fillId="0" borderId="15" xfId="0" applyNumberFormat="1" applyFont="1" applyBorder="1" applyAlignment="1">
      <alignment horizontal="center" vertical="center"/>
    </xf>
    <xf numFmtId="0" fontId="31" fillId="0" borderId="0" xfId="0" applyFont="1" applyFill="1" applyAlignment="1">
      <alignment horizontal="center" vertical="center"/>
    </xf>
    <xf numFmtId="0" fontId="21" fillId="0" borderId="73" xfId="0" applyFont="1" applyFill="1" applyBorder="1" applyAlignment="1">
      <alignment horizontal="center" vertical="center" wrapText="1"/>
    </xf>
    <xf numFmtId="0" fontId="2" fillId="0" borderId="0" xfId="0" applyFont="1" applyBorder="1"/>
    <xf numFmtId="43" fontId="69" fillId="0" borderId="6" xfId="1" applyNumberFormat="1" applyFont="1" applyFill="1" applyBorder="1" applyAlignment="1">
      <alignment vertical="center"/>
    </xf>
    <xf numFmtId="43" fontId="0" fillId="0" borderId="0" xfId="0" applyNumberFormat="1"/>
    <xf numFmtId="0" fontId="35" fillId="0" borderId="0" xfId="0" applyFont="1" applyAlignment="1">
      <alignment vertical="center"/>
    </xf>
    <xf numFmtId="0" fontId="14" fillId="4" borderId="78" xfId="0" applyFont="1" applyFill="1" applyBorder="1" applyAlignment="1">
      <alignment horizontal="center" vertical="center" wrapText="1"/>
    </xf>
    <xf numFmtId="0" fontId="57" fillId="5" borderId="79" xfId="0" applyFont="1" applyFill="1" applyBorder="1" applyAlignment="1">
      <alignment horizontal="center" vertical="center" wrapText="1"/>
    </xf>
    <xf numFmtId="14" fontId="18" fillId="0" borderId="0" xfId="0" applyNumberFormat="1" applyFont="1" applyAlignment="1">
      <alignment horizontal="center" vertical="center"/>
    </xf>
    <xf numFmtId="41" fontId="8" fillId="4" borderId="32" xfId="0" applyNumberFormat="1" applyFont="1" applyFill="1" applyBorder="1" applyAlignment="1">
      <alignment horizontal="center" vertical="center"/>
    </xf>
    <xf numFmtId="41" fontId="8" fillId="5" borderId="12" xfId="0" applyNumberFormat="1" applyFont="1" applyFill="1" applyBorder="1" applyAlignment="1">
      <alignment horizontal="center" vertical="center" wrapText="1"/>
    </xf>
    <xf numFmtId="41" fontId="10" fillId="0" borderId="0" xfId="0" applyNumberFormat="1" applyFont="1" applyAlignment="1">
      <alignment horizontal="center" vertical="center"/>
    </xf>
    <xf numFmtId="41" fontId="10" fillId="4" borderId="30" xfId="0" applyNumberFormat="1" applyFont="1" applyFill="1" applyBorder="1" applyAlignment="1">
      <alignment horizontal="center" vertical="center"/>
    </xf>
    <xf numFmtId="41" fontId="10" fillId="0" borderId="0" xfId="0" applyNumberFormat="1" applyFont="1" applyAlignment="1">
      <alignment vertical="center"/>
    </xf>
    <xf numFmtId="41" fontId="10" fillId="4" borderId="32" xfId="0" applyNumberFormat="1" applyFont="1" applyFill="1" applyBorder="1" applyAlignment="1">
      <alignment horizontal="center" vertical="center"/>
    </xf>
    <xf numFmtId="0" fontId="8" fillId="4" borderId="30" xfId="0" applyFont="1" applyFill="1" applyBorder="1" applyAlignment="1">
      <alignment horizontal="center" vertical="center"/>
    </xf>
    <xf numFmtId="9" fontId="13" fillId="0" borderId="12" xfId="2" applyFont="1" applyBorder="1" applyAlignment="1">
      <alignment horizontal="center" vertical="top"/>
    </xf>
    <xf numFmtId="0" fontId="52" fillId="0" borderId="0" xfId="0" applyFont="1" applyAlignment="1">
      <alignment horizontal="center" vertical="center" wrapText="1"/>
    </xf>
    <xf numFmtId="0" fontId="9" fillId="0" borderId="0" xfId="0" applyFont="1" applyAlignment="1">
      <alignment horizontal="center" vertical="center" wrapText="1"/>
    </xf>
    <xf numFmtId="41" fontId="8" fillId="0" borderId="0" xfId="0" applyNumberFormat="1" applyFont="1" applyAlignment="1">
      <alignment horizontal="center" vertical="center" wrapText="1"/>
    </xf>
    <xf numFmtId="41" fontId="10" fillId="5" borderId="55" xfId="0" applyNumberFormat="1" applyFont="1" applyFill="1" applyBorder="1" applyAlignment="1">
      <alignment horizontal="center" vertical="center" wrapText="1"/>
    </xf>
    <xf numFmtId="41" fontId="10" fillId="5" borderId="4" xfId="0" applyNumberFormat="1" applyFont="1" applyFill="1" applyBorder="1" applyAlignment="1">
      <alignment horizontal="center" vertical="center" wrapText="1"/>
    </xf>
    <xf numFmtId="41" fontId="10" fillId="5" borderId="12" xfId="0" applyNumberFormat="1" applyFont="1" applyFill="1" applyBorder="1" applyAlignment="1">
      <alignment horizontal="center" vertical="center" wrapText="1"/>
    </xf>
    <xf numFmtId="9" fontId="13" fillId="0" borderId="3" xfId="2" applyFont="1" applyBorder="1" applyAlignment="1">
      <alignment horizontal="center" vertical="top"/>
    </xf>
    <xf numFmtId="0" fontId="84" fillId="0" borderId="0" xfId="0" applyFont="1" applyAlignment="1">
      <alignment horizontal="left" vertical="center"/>
    </xf>
    <xf numFmtId="41" fontId="14" fillId="0" borderId="20" xfId="0" applyNumberFormat="1" applyFont="1" applyBorder="1" applyAlignment="1">
      <alignment horizontal="center" vertical="center"/>
    </xf>
    <xf numFmtId="164" fontId="14" fillId="4" borderId="29" xfId="1" applyNumberFormat="1" applyFont="1" applyFill="1" applyBorder="1" applyAlignment="1">
      <alignment horizontal="center" vertical="center"/>
    </xf>
    <xf numFmtId="41" fontId="14" fillId="0" borderId="55" xfId="0" applyNumberFormat="1" applyFont="1" applyBorder="1" applyAlignment="1">
      <alignment horizontal="center" vertical="center"/>
    </xf>
    <xf numFmtId="41" fontId="14" fillId="9" borderId="55" xfId="0" applyNumberFormat="1" applyFont="1" applyFill="1" applyBorder="1" applyAlignment="1">
      <alignment horizontal="center" vertical="center"/>
    </xf>
    <xf numFmtId="41" fontId="14" fillId="0" borderId="0" xfId="0" applyNumberFormat="1" applyFont="1" applyAlignment="1">
      <alignment horizontal="center" vertical="center"/>
    </xf>
    <xf numFmtId="164" fontId="14" fillId="4" borderId="30" xfId="1" applyNumberFormat="1" applyFont="1" applyFill="1" applyBorder="1" applyAlignment="1">
      <alignment horizontal="center" vertical="center"/>
    </xf>
    <xf numFmtId="41" fontId="14" fillId="0" borderId="4" xfId="0" applyNumberFormat="1" applyFont="1" applyBorder="1" applyAlignment="1">
      <alignment horizontal="center" vertical="center"/>
    </xf>
    <xf numFmtId="41" fontId="14" fillId="9" borderId="4" xfId="0" applyNumberFormat="1" applyFont="1" applyFill="1" applyBorder="1" applyAlignment="1">
      <alignment horizontal="center" vertical="center"/>
    </xf>
    <xf numFmtId="41" fontId="14" fillId="6" borderId="48" xfId="0" applyNumberFormat="1" applyFont="1" applyFill="1" applyBorder="1" applyAlignment="1">
      <alignment horizontal="center" vertical="center"/>
    </xf>
    <xf numFmtId="41" fontId="14" fillId="6" borderId="81" xfId="0" applyNumberFormat="1" applyFont="1" applyFill="1" applyBorder="1" applyAlignment="1">
      <alignment horizontal="center" vertical="center"/>
    </xf>
    <xf numFmtId="41" fontId="14" fillId="6" borderId="77" xfId="0" applyNumberFormat="1" applyFont="1" applyFill="1" applyBorder="1" applyAlignment="1">
      <alignment horizontal="center" vertical="center"/>
    </xf>
    <xf numFmtId="0" fontId="14" fillId="0" borderId="0" xfId="0" applyFont="1" applyAlignment="1">
      <alignment horizontal="center" vertical="center"/>
    </xf>
    <xf numFmtId="0" fontId="14" fillId="0" borderId="48" xfId="0" applyFont="1" applyBorder="1" applyAlignment="1">
      <alignment horizontal="center" vertical="center"/>
    </xf>
    <xf numFmtId="164" fontId="14" fillId="9" borderId="55" xfId="1" applyNumberFormat="1" applyFont="1" applyFill="1" applyBorder="1" applyAlignment="1">
      <alignment horizontal="center" vertical="center"/>
    </xf>
    <xf numFmtId="164" fontId="14" fillId="9" borderId="4" xfId="1" applyNumberFormat="1" applyFont="1" applyFill="1" applyBorder="1" applyAlignment="1">
      <alignment horizontal="center" vertical="center"/>
    </xf>
    <xf numFmtId="41" fontId="14" fillId="0" borderId="6" xfId="0" applyNumberFormat="1" applyFont="1" applyBorder="1" applyAlignment="1">
      <alignment horizontal="center" vertical="center"/>
    </xf>
    <xf numFmtId="164" fontId="14" fillId="4" borderId="32" xfId="1" applyNumberFormat="1" applyFont="1" applyFill="1" applyBorder="1" applyAlignment="1">
      <alignment horizontal="center" vertical="center"/>
    </xf>
    <xf numFmtId="41" fontId="14" fillId="0" borderId="12" xfId="0" applyNumberFormat="1" applyFont="1" applyBorder="1" applyAlignment="1">
      <alignment horizontal="center" vertical="center"/>
    </xf>
    <xf numFmtId="164" fontId="14" fillId="9" borderId="12" xfId="1" applyNumberFormat="1" applyFont="1" applyFill="1" applyBorder="1" applyAlignment="1">
      <alignment horizontal="center" vertical="center"/>
    </xf>
    <xf numFmtId="41" fontId="13" fillId="0" borderId="48" xfId="0" applyNumberFormat="1" applyFont="1" applyBorder="1" applyAlignment="1">
      <alignment horizontal="center" vertical="center"/>
    </xf>
    <xf numFmtId="41" fontId="13" fillId="4" borderId="32" xfId="0" applyNumberFormat="1" applyFont="1" applyFill="1" applyBorder="1" applyAlignment="1">
      <alignment horizontal="center" vertical="center"/>
    </xf>
    <xf numFmtId="41" fontId="13" fillId="9" borderId="12" xfId="0" applyNumberFormat="1" applyFont="1" applyFill="1" applyBorder="1" applyAlignment="1">
      <alignment horizontal="center" vertical="center"/>
    </xf>
    <xf numFmtId="10" fontId="13" fillId="0" borderId="0" xfId="2" applyNumberFormat="1" applyFont="1" applyAlignment="1">
      <alignment horizontal="center" vertical="center"/>
    </xf>
    <xf numFmtId="10" fontId="13" fillId="0" borderId="0" xfId="2" applyNumberFormat="1" applyFont="1" applyFill="1" applyAlignment="1">
      <alignment horizontal="center" vertical="center"/>
    </xf>
    <xf numFmtId="43" fontId="0" fillId="0" borderId="0" xfId="1" applyFont="1"/>
    <xf numFmtId="41" fontId="65" fillId="4" borderId="80" xfId="0" applyNumberFormat="1" applyFont="1" applyFill="1" applyBorder="1" applyAlignment="1">
      <alignment horizontal="center" vertical="center"/>
    </xf>
    <xf numFmtId="0" fontId="18" fillId="0" borderId="0" xfId="0" applyFont="1" applyAlignment="1">
      <alignment horizontal="centerContinuous" vertical="center"/>
    </xf>
    <xf numFmtId="0" fontId="0" fillId="0" borderId="0" xfId="0" applyAlignment="1">
      <alignment horizontal="left" vertical="center"/>
    </xf>
    <xf numFmtId="41" fontId="8" fillId="0" borderId="54" xfId="0" applyNumberFormat="1" applyFont="1" applyBorder="1" applyAlignment="1">
      <alignment vertical="center"/>
    </xf>
    <xf numFmtId="164" fontId="9" fillId="0" borderId="71" xfId="1" applyNumberFormat="1" applyFont="1" applyFill="1" applyBorder="1" applyAlignment="1">
      <alignment horizontal="center" vertical="center"/>
    </xf>
    <xf numFmtId="164" fontId="9" fillId="0" borderId="72" xfId="1" applyNumberFormat="1" applyFont="1" applyFill="1" applyBorder="1" applyAlignment="1">
      <alignment horizontal="center" vertical="center"/>
    </xf>
    <xf numFmtId="41" fontId="9" fillId="0" borderId="77" xfId="0" applyNumberFormat="1" applyFont="1" applyBorder="1" applyAlignment="1">
      <alignment horizontal="center" vertical="center"/>
    </xf>
    <xf numFmtId="164" fontId="0" fillId="0" borderId="0" xfId="1" applyNumberFormat="1" applyFont="1"/>
    <xf numFmtId="0" fontId="85" fillId="0" borderId="0" xfId="0" applyFont="1" applyAlignment="1">
      <alignment horizontal="left"/>
    </xf>
    <xf numFmtId="0" fontId="86" fillId="0" borderId="0" xfId="0" applyFont="1" applyAlignment="1">
      <alignment horizontal="center" vertical="center"/>
    </xf>
    <xf numFmtId="0" fontId="87" fillId="0" borderId="0" xfId="0" applyFont="1" applyAlignment="1">
      <alignment horizontal="left"/>
    </xf>
    <xf numFmtId="0" fontId="88" fillId="0" borderId="0" xfId="0" applyFont="1" applyAlignment="1">
      <alignment horizontal="center" vertical="center"/>
    </xf>
    <xf numFmtId="0" fontId="26" fillId="0" borderId="0" xfId="0" applyFont="1" applyAlignment="1">
      <alignment horizontal="left" vertical="center" wrapText="1"/>
    </xf>
    <xf numFmtId="0" fontId="26" fillId="0" borderId="0" xfId="0" applyFont="1" applyAlignment="1">
      <alignment horizontal="center" vertical="center" wrapText="1"/>
    </xf>
    <xf numFmtId="0" fontId="89" fillId="25" borderId="0" xfId="0" applyFont="1" applyFill="1" applyAlignment="1">
      <alignment horizontal="left" vertical="center"/>
    </xf>
    <xf numFmtId="0" fontId="90" fillId="25" borderId="0" xfId="0" applyFont="1" applyFill="1" applyAlignment="1">
      <alignment horizontal="center" vertical="center"/>
    </xf>
    <xf numFmtId="0" fontId="0" fillId="25" borderId="0" xfId="0" applyFill="1" applyAlignment="1">
      <alignment horizontal="left" vertical="center"/>
    </xf>
    <xf numFmtId="0" fontId="0" fillId="25" borderId="0" xfId="0" applyFill="1" applyAlignment="1">
      <alignment horizontal="center" vertical="center"/>
    </xf>
    <xf numFmtId="0" fontId="90" fillId="0" borderId="0" xfId="0" applyFont="1" applyAlignment="1">
      <alignment horizontal="left" vertical="center"/>
    </xf>
    <xf numFmtId="0" fontId="90" fillId="0" borderId="0" xfId="0" applyFont="1" applyAlignment="1">
      <alignment horizontal="center" vertical="center"/>
    </xf>
    <xf numFmtId="0" fontId="91" fillId="25" borderId="83" xfId="0" applyFont="1" applyFill="1" applyBorder="1" applyAlignment="1">
      <alignment horizontal="left" vertical="center"/>
    </xf>
    <xf numFmtId="0" fontId="25" fillId="25" borderId="84" xfId="0" applyFont="1" applyFill="1" applyBorder="1" applyAlignment="1">
      <alignment horizontal="center" vertical="center"/>
    </xf>
    <xf numFmtId="0" fontId="25" fillId="25" borderId="85" xfId="0" applyFont="1" applyFill="1" applyBorder="1" applyAlignment="1">
      <alignment horizontal="center" vertical="center"/>
    </xf>
    <xf numFmtId="0" fontId="25" fillId="25" borderId="86" xfId="0" applyFont="1" applyFill="1" applyBorder="1" applyAlignment="1">
      <alignment horizontal="center" vertical="center"/>
    </xf>
    <xf numFmtId="0" fontId="25" fillId="0" borderId="0" xfId="0" applyFont="1" applyAlignment="1">
      <alignment horizontal="center" vertical="center"/>
    </xf>
    <xf numFmtId="0" fontId="25" fillId="0" borderId="87" xfId="0" applyFont="1" applyBorder="1" applyAlignment="1">
      <alignment horizontal="left" vertical="center"/>
    </xf>
    <xf numFmtId="0" fontId="25" fillId="0" borderId="3" xfId="0" applyFont="1" applyBorder="1" applyAlignment="1">
      <alignment horizontal="center" vertical="center"/>
    </xf>
    <xf numFmtId="0" fontId="25" fillId="0" borderId="4" xfId="0" applyFont="1" applyBorder="1" applyAlignment="1">
      <alignment horizontal="center" vertical="center"/>
    </xf>
    <xf numFmtId="0" fontId="25" fillId="0" borderId="2" xfId="0" applyFont="1" applyBorder="1" applyAlignment="1">
      <alignment horizontal="center" vertical="center"/>
    </xf>
    <xf numFmtId="0" fontId="25" fillId="0" borderId="88" xfId="0" applyFont="1" applyBorder="1" applyAlignment="1">
      <alignment horizontal="center" vertical="center"/>
    </xf>
    <xf numFmtId="0" fontId="26" fillId="0" borderId="0" xfId="0" applyFont="1" applyAlignment="1">
      <alignment horizontal="center" vertical="center"/>
    </xf>
    <xf numFmtId="0" fontId="92" fillId="0" borderId="4" xfId="0" applyFont="1" applyBorder="1" applyAlignment="1">
      <alignment horizontal="center" vertical="center"/>
    </xf>
    <xf numFmtId="0" fontId="92" fillId="0" borderId="88" xfId="0" applyFont="1" applyBorder="1" applyAlignment="1">
      <alignment horizontal="center" vertical="center"/>
    </xf>
    <xf numFmtId="0" fontId="92" fillId="0" borderId="2" xfId="0" applyFont="1" applyBorder="1" applyAlignment="1">
      <alignment horizontal="center" vertical="center"/>
    </xf>
    <xf numFmtId="0" fontId="25" fillId="0" borderId="87" xfId="0" applyFont="1" applyBorder="1" applyAlignment="1">
      <alignment horizontal="left" vertical="center" wrapText="1"/>
    </xf>
    <xf numFmtId="0" fontId="25" fillId="0" borderId="89" xfId="0" applyFont="1" applyBorder="1" applyAlignment="1">
      <alignment horizontal="left" vertical="center"/>
    </xf>
    <xf numFmtId="0" fontId="25" fillId="0" borderId="72" xfId="0" applyFont="1" applyBorder="1" applyAlignment="1">
      <alignment horizontal="center" vertical="center"/>
    </xf>
    <xf numFmtId="0" fontId="92" fillId="0" borderId="77" xfId="0" applyFont="1" applyBorder="1" applyAlignment="1">
      <alignment horizontal="center" vertical="center"/>
    </xf>
    <xf numFmtId="0" fontId="92" fillId="0" borderId="71" xfId="0" applyFont="1" applyBorder="1" applyAlignment="1">
      <alignment horizontal="center" vertical="center"/>
    </xf>
    <xf numFmtId="0" fontId="92" fillId="0" borderId="90" xfId="0" applyFont="1" applyBorder="1" applyAlignment="1">
      <alignment horizontal="center" vertical="center" wrapText="1"/>
    </xf>
    <xf numFmtId="0" fontId="24" fillId="0" borderId="87" xfId="0" applyFont="1" applyBorder="1" applyAlignment="1">
      <alignment horizontal="left" vertical="center"/>
    </xf>
    <xf numFmtId="0" fontId="25" fillId="0" borderId="91" xfId="0" applyFont="1" applyBorder="1" applyAlignment="1">
      <alignment horizontal="left" vertical="center"/>
    </xf>
    <xf numFmtId="0" fontId="25" fillId="0" borderId="92" xfId="0" applyFont="1" applyBorder="1" applyAlignment="1">
      <alignment horizontal="center" vertical="center"/>
    </xf>
    <xf numFmtId="0" fontId="25" fillId="0" borderId="93" xfId="0" applyFont="1" applyBorder="1" applyAlignment="1">
      <alignment horizontal="center" vertical="center"/>
    </xf>
    <xf numFmtId="0" fontId="92" fillId="0" borderId="93" xfId="0" applyFont="1" applyBorder="1" applyAlignment="1">
      <alignment horizontal="center" vertical="center"/>
    </xf>
    <xf numFmtId="0" fontId="25" fillId="0" borderId="94" xfId="0" applyFont="1" applyBorder="1" applyAlignment="1">
      <alignment horizontal="center" vertical="center"/>
    </xf>
    <xf numFmtId="0" fontId="24" fillId="0" borderId="69" xfId="0" applyFont="1" applyBorder="1" applyAlignment="1">
      <alignment horizontal="left" vertical="center"/>
    </xf>
    <xf numFmtId="0" fontId="25" fillId="0" borderId="65" xfId="0" applyFont="1" applyBorder="1" applyAlignment="1">
      <alignment horizontal="center" vertical="center"/>
    </xf>
    <xf numFmtId="0" fontId="25" fillId="0" borderId="64" xfId="0" applyFont="1" applyBorder="1" applyAlignment="1">
      <alignment horizontal="center" vertical="center"/>
    </xf>
    <xf numFmtId="0" fontId="25" fillId="0" borderId="70" xfId="0" applyFont="1" applyBorder="1" applyAlignment="1">
      <alignment horizontal="center" vertical="center"/>
    </xf>
    <xf numFmtId="0" fontId="0" fillId="0" borderId="0" xfId="0" applyAlignment="1">
      <alignment horizontal="left" vertical="center" wrapText="1"/>
    </xf>
    <xf numFmtId="0" fontId="91" fillId="25" borderId="95" xfId="0" applyFont="1" applyFill="1" applyBorder="1" applyAlignment="1">
      <alignment horizontal="left" vertical="center"/>
    </xf>
    <xf numFmtId="0" fontId="25" fillId="0" borderId="96" xfId="0" applyFont="1" applyBorder="1" applyAlignment="1">
      <alignment horizontal="left" vertical="center"/>
    </xf>
    <xf numFmtId="0" fontId="46" fillId="0" borderId="87" xfId="0" applyFont="1" applyBorder="1" applyAlignment="1">
      <alignment horizontal="left" vertical="center"/>
    </xf>
    <xf numFmtId="0" fontId="92" fillId="0" borderId="3" xfId="0" applyFont="1" applyBorder="1" applyAlignment="1">
      <alignment horizontal="center" vertical="center"/>
    </xf>
    <xf numFmtId="0" fontId="24" fillId="0" borderId="88" xfId="0" applyFont="1" applyBorder="1" applyAlignment="1">
      <alignment horizontal="center" vertical="center"/>
    </xf>
    <xf numFmtId="0" fontId="25" fillId="0" borderId="22" xfId="0" applyFont="1" applyBorder="1" applyAlignment="1">
      <alignment horizontal="left" vertical="center" wrapText="1"/>
    </xf>
    <xf numFmtId="0" fontId="25" fillId="0" borderId="12" xfId="0" applyFont="1" applyBorder="1" applyAlignment="1">
      <alignment horizontal="center" vertical="center" wrapText="1"/>
    </xf>
    <xf numFmtId="0" fontId="25" fillId="0" borderId="12" xfId="0" applyFont="1" applyBorder="1" applyAlignment="1">
      <alignment horizontal="center" vertical="center"/>
    </xf>
    <xf numFmtId="0" fontId="92" fillId="0" borderId="12" xfId="0" applyFont="1" applyBorder="1" applyAlignment="1">
      <alignment horizontal="center" vertical="center"/>
    </xf>
    <xf numFmtId="0" fontId="25" fillId="0" borderId="97" xfId="0" applyFont="1" applyBorder="1" applyAlignment="1">
      <alignment horizontal="center" vertical="center"/>
    </xf>
    <xf numFmtId="0" fontId="24" fillId="0" borderId="96" xfId="0" applyFont="1" applyBorder="1" applyAlignment="1">
      <alignment horizontal="left" vertical="center" wrapText="1"/>
    </xf>
    <xf numFmtId="0" fontId="25" fillId="0" borderId="4" xfId="0" applyFont="1" applyBorder="1" applyAlignment="1">
      <alignment horizontal="center" vertical="center" wrapText="1"/>
    </xf>
    <xf numFmtId="0" fontId="25" fillId="0" borderId="98" xfId="0" applyFont="1" applyBorder="1" applyAlignment="1">
      <alignment horizontal="center" vertical="center"/>
    </xf>
    <xf numFmtId="0" fontId="25" fillId="0" borderId="96" xfId="0" applyFont="1" applyBorder="1" applyAlignment="1">
      <alignment horizontal="left" vertical="center" wrapText="1"/>
    </xf>
    <xf numFmtId="0" fontId="25" fillId="0" borderId="99" xfId="0" applyFont="1" applyBorder="1" applyAlignment="1">
      <alignment horizontal="left" vertical="center"/>
    </xf>
    <xf numFmtId="0" fontId="24" fillId="0" borderId="96" xfId="0" applyFont="1" applyBorder="1" applyAlignment="1">
      <alignment horizontal="left" vertical="center"/>
    </xf>
    <xf numFmtId="0" fontId="92" fillId="0" borderId="98" xfId="0" applyFont="1" applyBorder="1" applyAlignment="1">
      <alignment horizontal="center" vertical="center"/>
    </xf>
    <xf numFmtId="0" fontId="0" fillId="0" borderId="0" xfId="0" applyAlignment="1">
      <alignment horizontal="center" vertical="center" wrapText="1"/>
    </xf>
    <xf numFmtId="0" fontId="24" fillId="0" borderId="91" xfId="0" applyFont="1" applyBorder="1" applyAlignment="1">
      <alignment horizontal="left" vertical="center"/>
    </xf>
    <xf numFmtId="0" fontId="25" fillId="0" borderId="100" xfId="0" applyFont="1" applyBorder="1" applyAlignment="1">
      <alignment horizontal="center" vertical="center"/>
    </xf>
    <xf numFmtId="0" fontId="24" fillId="0" borderId="99" xfId="0" applyFont="1" applyBorder="1" applyAlignment="1">
      <alignment horizontal="left" vertical="center"/>
    </xf>
    <xf numFmtId="0" fontId="25" fillId="0" borderId="101" xfId="0" applyFont="1" applyBorder="1" applyAlignment="1">
      <alignment horizontal="center" vertical="center"/>
    </xf>
    <xf numFmtId="0" fontId="26" fillId="0" borderId="0" xfId="0" applyFont="1" applyAlignment="1">
      <alignment horizontal="left" vertical="center"/>
    </xf>
    <xf numFmtId="0" fontId="24" fillId="0" borderId="102" xfId="0" applyFont="1" applyBorder="1" applyAlignment="1">
      <alignment horizontal="left" vertical="center"/>
    </xf>
    <xf numFmtId="0" fontId="25" fillId="0" borderId="103" xfId="0" applyFont="1" applyBorder="1" applyAlignment="1">
      <alignment horizontal="center" vertical="center"/>
    </xf>
    <xf numFmtId="0" fontId="25" fillId="0" borderId="76" xfId="0" applyFont="1" applyBorder="1" applyAlignment="1">
      <alignment horizontal="center" vertical="center"/>
    </xf>
    <xf numFmtId="0" fontId="92" fillId="0" borderId="76" xfId="0" applyFont="1" applyBorder="1" applyAlignment="1">
      <alignment horizontal="center" vertical="center"/>
    </xf>
    <xf numFmtId="0" fontId="25" fillId="0" borderId="104" xfId="0" applyFont="1" applyBorder="1" applyAlignment="1">
      <alignment horizontal="center" vertical="center"/>
    </xf>
    <xf numFmtId="164" fontId="21" fillId="0" borderId="0" xfId="1" applyNumberFormat="1" applyFont="1" applyFill="1" applyAlignment="1">
      <alignment vertical="center"/>
    </xf>
    <xf numFmtId="9" fontId="36" fillId="4" borderId="71" xfId="2" applyFont="1" applyFill="1" applyBorder="1" applyAlignment="1">
      <alignment horizontal="center" vertical="center"/>
    </xf>
    <xf numFmtId="9" fontId="13" fillId="4" borderId="71" xfId="2" applyFont="1" applyFill="1" applyBorder="1" applyAlignment="1">
      <alignment horizontal="center" vertical="center"/>
    </xf>
    <xf numFmtId="9" fontId="36" fillId="4" borderId="55" xfId="2" applyFont="1" applyFill="1" applyBorder="1" applyAlignment="1">
      <alignment horizontal="center" vertical="center"/>
    </xf>
    <xf numFmtId="0" fontId="8" fillId="0" borderId="74" xfId="0" applyFont="1" applyBorder="1" applyAlignment="1">
      <alignment horizontal="center" vertical="center" wrapText="1"/>
    </xf>
    <xf numFmtId="9" fontId="36" fillId="26" borderId="5" xfId="2" applyFont="1" applyFill="1" applyBorder="1" applyAlignment="1">
      <alignment horizontal="center" vertical="center"/>
    </xf>
    <xf numFmtId="0" fontId="14" fillId="0" borderId="75" xfId="0" applyFont="1" applyBorder="1" applyAlignment="1">
      <alignment horizontal="center" vertical="center" wrapText="1"/>
    </xf>
    <xf numFmtId="0" fontId="14" fillId="0" borderId="73" xfId="0" applyFont="1" applyBorder="1" applyAlignment="1">
      <alignment horizontal="center" vertical="center" wrapText="1"/>
    </xf>
    <xf numFmtId="9" fontId="36" fillId="26" borderId="6" xfId="2" applyFont="1" applyFill="1" applyBorder="1" applyAlignment="1">
      <alignment horizontal="center" vertical="center"/>
    </xf>
    <xf numFmtId="9" fontId="36" fillId="26" borderId="10" xfId="2" applyFont="1" applyFill="1" applyBorder="1" applyAlignment="1">
      <alignment horizontal="center" vertical="center"/>
    </xf>
    <xf numFmtId="41" fontId="9" fillId="0" borderId="5" xfId="0" applyNumberFormat="1" applyFont="1" applyBorder="1" applyAlignment="1">
      <alignment horizontal="center" vertical="center"/>
    </xf>
    <xf numFmtId="41" fontId="9" fillId="0" borderId="6" xfId="0" applyNumberFormat="1" applyFont="1" applyBorder="1" applyAlignment="1">
      <alignment horizontal="center" vertical="center"/>
    </xf>
    <xf numFmtId="0" fontId="0" fillId="0" borderId="77" xfId="0" applyBorder="1" applyAlignment="1">
      <alignment horizontal="center"/>
    </xf>
    <xf numFmtId="0" fontId="0" fillId="0" borderId="0" xfId="0" applyBorder="1"/>
    <xf numFmtId="164" fontId="41" fillId="0" borderId="105" xfId="1" applyNumberFormat="1" applyFont="1" applyBorder="1" applyAlignment="1">
      <alignment vertical="center"/>
    </xf>
    <xf numFmtId="0" fontId="14" fillId="4" borderId="30" xfId="0" applyFont="1" applyFill="1" applyBorder="1" applyAlignment="1">
      <alignment horizontal="center" vertical="center" wrapText="1"/>
    </xf>
    <xf numFmtId="41" fontId="8" fillId="0" borderId="6" xfId="0" applyNumberFormat="1" applyFont="1" applyBorder="1" applyAlignment="1">
      <alignment horizontal="center" vertical="center" wrapText="1"/>
    </xf>
    <xf numFmtId="164" fontId="14" fillId="4" borderId="30" xfId="0" applyNumberFormat="1" applyFont="1" applyFill="1" applyBorder="1" applyAlignment="1">
      <alignment horizontal="center" vertical="center" wrapText="1"/>
    </xf>
    <xf numFmtId="0" fontId="57" fillId="5" borderId="76" xfId="0" applyFont="1" applyFill="1" applyBorder="1" applyAlignment="1">
      <alignment horizontal="center" vertical="center" wrapText="1"/>
    </xf>
    <xf numFmtId="164" fontId="8" fillId="5" borderId="4" xfId="0" applyNumberFormat="1" applyFont="1" applyFill="1" applyBorder="1" applyAlignment="1">
      <alignment horizontal="center" vertical="center" wrapText="1"/>
    </xf>
    <xf numFmtId="0" fontId="0" fillId="0" borderId="0" xfId="0" applyBorder="1" applyAlignment="1">
      <alignment horizontal="center"/>
    </xf>
    <xf numFmtId="1" fontId="66" fillId="0" borderId="60" xfId="0" applyNumberFormat="1" applyFont="1" applyBorder="1" applyAlignment="1">
      <alignment horizontal="center" vertical="center"/>
    </xf>
    <xf numFmtId="0" fontId="65" fillId="0" borderId="15" xfId="0" applyFont="1" applyBorder="1" applyAlignment="1">
      <alignment horizontal="center" vertical="center"/>
    </xf>
    <xf numFmtId="0" fontId="21" fillId="0" borderId="23" xfId="0" applyFont="1" applyFill="1" applyBorder="1" applyAlignment="1">
      <alignment horizontal="center" vertical="center"/>
    </xf>
    <xf numFmtId="0" fontId="21" fillId="0" borderId="0" xfId="0" applyFont="1" applyFill="1" applyBorder="1" applyAlignment="1">
      <alignment horizontal="center"/>
    </xf>
    <xf numFmtId="43" fontId="23" fillId="0" borderId="46" xfId="1" applyNumberFormat="1" applyFont="1" applyFill="1" applyBorder="1" applyAlignment="1">
      <alignment vertical="center"/>
    </xf>
    <xf numFmtId="43" fontId="34" fillId="0" borderId="48" xfId="1" applyNumberFormat="1" applyFont="1" applyFill="1" applyBorder="1" applyAlignment="1">
      <alignment vertical="center"/>
    </xf>
    <xf numFmtId="43" fontId="0" fillId="0" borderId="0" xfId="0" applyNumberFormat="1" applyFill="1" applyAlignment="1">
      <alignment vertical="center"/>
    </xf>
    <xf numFmtId="0" fontId="72" fillId="5" borderId="48" xfId="0" applyFont="1" applyFill="1" applyBorder="1" applyAlignment="1">
      <alignment horizontal="center" vertical="center" wrapText="1"/>
    </xf>
    <xf numFmtId="0" fontId="3" fillId="5" borderId="44" xfId="0" applyFont="1" applyFill="1" applyBorder="1" applyAlignment="1">
      <alignment horizontal="center" vertical="center" wrapText="1"/>
    </xf>
    <xf numFmtId="0" fontId="31" fillId="0" borderId="105" xfId="0" applyFont="1" applyBorder="1" applyAlignment="1">
      <alignment horizontal="center" vertical="center"/>
    </xf>
    <xf numFmtId="0" fontId="2" fillId="0" borderId="2" xfId="0" applyFont="1" applyBorder="1" applyAlignment="1">
      <alignment horizontal="center" vertical="center"/>
    </xf>
    <xf numFmtId="164" fontId="31" fillId="0" borderId="55" xfId="1" applyNumberFormat="1" applyFont="1" applyFill="1" applyBorder="1" applyAlignment="1">
      <alignment vertical="center"/>
    </xf>
    <xf numFmtId="164" fontId="31" fillId="0" borderId="105" xfId="1" applyNumberFormat="1" applyFont="1" applyBorder="1" applyAlignment="1">
      <alignment vertical="center"/>
    </xf>
    <xf numFmtId="9" fontId="24" fillId="5" borderId="48" xfId="2" applyFont="1" applyFill="1" applyBorder="1" applyAlignment="1">
      <alignment horizontal="center" vertical="center" wrapText="1"/>
    </xf>
    <xf numFmtId="41" fontId="10" fillId="0" borderId="105" xfId="0" applyNumberFormat="1" applyFont="1" applyBorder="1" applyAlignment="1">
      <alignment vertical="center"/>
    </xf>
    <xf numFmtId="9" fontId="36" fillId="4" borderId="105" xfId="2" applyFont="1" applyFill="1" applyBorder="1" applyAlignment="1">
      <alignment horizontal="center" vertical="center"/>
    </xf>
    <xf numFmtId="41" fontId="10" fillId="0" borderId="77" xfId="0" applyNumberFormat="1" applyFont="1" applyBorder="1" applyAlignment="1">
      <alignment horizontal="center" vertical="center"/>
    </xf>
    <xf numFmtId="9" fontId="36" fillId="4" borderId="77" xfId="2" applyFont="1" applyFill="1" applyBorder="1" applyAlignment="1">
      <alignment horizontal="center" vertical="center"/>
    </xf>
    <xf numFmtId="9" fontId="13" fillId="4" borderId="77" xfId="2" applyFont="1" applyFill="1" applyBorder="1" applyAlignment="1">
      <alignment horizontal="center" vertical="center"/>
    </xf>
    <xf numFmtId="164" fontId="9" fillId="0" borderId="77" xfId="1" applyNumberFormat="1" applyFont="1" applyFill="1" applyBorder="1" applyAlignment="1">
      <alignment horizontal="center" vertical="center"/>
    </xf>
    <xf numFmtId="164" fontId="12" fillId="0" borderId="0" xfId="1" applyNumberFormat="1" applyFont="1" applyAlignment="1">
      <alignment vertical="center" wrapText="1"/>
    </xf>
    <xf numFmtId="164" fontId="8" fillId="0" borderId="0" xfId="1" applyNumberFormat="1" applyFont="1" applyAlignment="1">
      <alignment vertical="center"/>
    </xf>
    <xf numFmtId="0" fontId="13" fillId="0" borderId="75" xfId="0" applyFont="1" applyBorder="1" applyAlignment="1">
      <alignment horizontal="center" vertical="center" wrapText="1"/>
    </xf>
    <xf numFmtId="0" fontId="13" fillId="0" borderId="73" xfId="0" applyFont="1" applyBorder="1" applyAlignment="1">
      <alignment horizontal="center" vertical="center" wrapText="1"/>
    </xf>
    <xf numFmtId="41" fontId="8" fillId="0" borderId="55" xfId="0" applyNumberFormat="1" applyFont="1" applyBorder="1" applyAlignment="1">
      <alignment vertical="center"/>
    </xf>
    <xf numFmtId="41" fontId="8" fillId="0" borderId="4" xfId="0" applyNumberFormat="1" applyFont="1" applyBorder="1" applyAlignment="1">
      <alignment vertical="center"/>
    </xf>
    <xf numFmtId="41" fontId="10" fillId="0" borderId="4" xfId="0" applyNumberFormat="1" applyFont="1" applyBorder="1" applyAlignment="1">
      <alignment horizontal="center" vertical="center"/>
    </xf>
    <xf numFmtId="0" fontId="94" fillId="0" borderId="75" xfId="0" applyFont="1" applyBorder="1" applyAlignment="1">
      <alignment horizontal="center" vertical="center" wrapText="1"/>
    </xf>
    <xf numFmtId="0" fontId="94" fillId="0" borderId="73" xfId="0" applyFont="1" applyBorder="1" applyAlignment="1">
      <alignment horizontal="center" vertical="center" wrapText="1"/>
    </xf>
    <xf numFmtId="41" fontId="9" fillId="0" borderId="71" xfId="0" applyNumberFormat="1" applyFont="1" applyBorder="1" applyAlignment="1">
      <alignment horizontal="center" vertical="center"/>
    </xf>
    <xf numFmtId="0" fontId="95" fillId="0" borderId="0" xfId="0" applyFont="1" applyAlignment="1">
      <alignment vertical="center"/>
    </xf>
    <xf numFmtId="43" fontId="4" fillId="0" borderId="0" xfId="1" applyFont="1" applyAlignment="1">
      <alignment vertical="center"/>
    </xf>
    <xf numFmtId="43" fontId="4" fillId="0" borderId="0" xfId="1" applyFont="1" applyBorder="1" applyAlignment="1">
      <alignment vertical="center"/>
    </xf>
    <xf numFmtId="43" fontId="8" fillId="0" borderId="0" xfId="1" applyFont="1" applyAlignment="1">
      <alignment vertical="center" wrapText="1"/>
    </xf>
    <xf numFmtId="43" fontId="12" fillId="0" borderId="0" xfId="1" applyFont="1" applyAlignment="1">
      <alignment vertical="center" wrapText="1"/>
    </xf>
    <xf numFmtId="43" fontId="8" fillId="0" borderId="0" xfId="1" applyFont="1" applyAlignment="1">
      <alignment vertical="center"/>
    </xf>
    <xf numFmtId="43" fontId="4" fillId="0" borderId="0" xfId="1" applyFont="1" applyAlignment="1">
      <alignment horizontal="center" vertical="center"/>
    </xf>
    <xf numFmtId="43" fontId="8" fillId="0" borderId="0" xfId="1" applyFont="1" applyAlignment="1">
      <alignment horizontal="center" vertical="center"/>
    </xf>
    <xf numFmtId="0" fontId="0" fillId="0" borderId="0" xfId="0" applyNumberFormat="1" applyAlignment="1">
      <alignment horizontal="left"/>
    </xf>
    <xf numFmtId="0" fontId="8" fillId="5" borderId="0" xfId="0" applyFont="1" applyFill="1"/>
    <xf numFmtId="0" fontId="8" fillId="5" borderId="0" xfId="0" applyNumberFormat="1" applyFont="1" applyFill="1" applyAlignment="1">
      <alignment horizontal="left"/>
    </xf>
    <xf numFmtId="0" fontId="96" fillId="0" borderId="0" xfId="0" applyFont="1" applyAlignment="1">
      <alignment horizontal="left"/>
    </xf>
    <xf numFmtId="0" fontId="0" fillId="0" borderId="72" xfId="0" applyBorder="1"/>
    <xf numFmtId="0" fontId="0" fillId="0" borderId="72" xfId="0" applyNumberFormat="1" applyBorder="1" applyAlignment="1">
      <alignment horizontal="left"/>
    </xf>
    <xf numFmtId="0" fontId="8" fillId="5" borderId="72" xfId="0" applyNumberFormat="1" applyFont="1" applyFill="1" applyBorder="1" applyAlignment="1">
      <alignment horizontal="left"/>
    </xf>
    <xf numFmtId="0" fontId="99" fillId="0" borderId="0" xfId="0" applyFont="1" applyAlignment="1">
      <alignment horizontal="left" vertical="center"/>
    </xf>
    <xf numFmtId="0" fontId="21" fillId="0" borderId="0" xfId="0" pivotButton="1" applyFont="1" applyAlignment="1">
      <alignment horizontal="center" vertical="center" wrapText="1"/>
    </xf>
    <xf numFmtId="0" fontId="21" fillId="0" borderId="0" xfId="0" applyFont="1" applyAlignment="1">
      <alignment horizontal="center" vertical="center" wrapText="1"/>
    </xf>
    <xf numFmtId="0" fontId="73" fillId="0" borderId="0" xfId="0" pivotButton="1" applyFont="1" applyAlignment="1">
      <alignment horizontal="center"/>
    </xf>
    <xf numFmtId="43" fontId="8" fillId="24" borderId="0" xfId="1" applyFont="1" applyFill="1" applyAlignment="1">
      <alignment vertical="center" wrapText="1"/>
    </xf>
    <xf numFmtId="43" fontId="15" fillId="0" borderId="0" xfId="1" applyFont="1" applyFill="1" applyBorder="1" applyAlignment="1">
      <alignment vertical="center"/>
    </xf>
    <xf numFmtId="164" fontId="55" fillId="0" borderId="0" xfId="1" applyNumberFormat="1" applyFont="1" applyFill="1" applyBorder="1" applyAlignment="1">
      <alignment horizontal="center" vertical="center" wrapText="1"/>
    </xf>
    <xf numFmtId="0" fontId="8" fillId="0" borderId="2" xfId="0" applyFont="1" applyBorder="1" applyAlignment="1">
      <alignment horizontal="center" vertical="center" wrapText="1"/>
    </xf>
    <xf numFmtId="164" fontId="8" fillId="0" borderId="2" xfId="1" applyNumberFormat="1" applyFont="1" applyBorder="1" applyAlignment="1">
      <alignment horizontal="center" vertical="center" wrapText="1"/>
    </xf>
    <xf numFmtId="164" fontId="10" fillId="0" borderId="2" xfId="1" applyNumberFormat="1" applyFont="1" applyBorder="1" applyAlignment="1">
      <alignment horizontal="center" vertical="center" wrapText="1"/>
    </xf>
    <xf numFmtId="164" fontId="10" fillId="0" borderId="0" xfId="1" applyNumberFormat="1" applyFont="1" applyBorder="1" applyAlignment="1">
      <alignment horizontal="center" vertical="center" wrapText="1"/>
    </xf>
    <xf numFmtId="164" fontId="10" fillId="0" borderId="6" xfId="1" applyNumberFormat="1" applyFont="1" applyBorder="1" applyAlignment="1">
      <alignment horizontal="center" vertical="center" wrapText="1"/>
    </xf>
    <xf numFmtId="41" fontId="10" fillId="0" borderId="105" xfId="0" applyNumberFormat="1" applyFont="1" applyBorder="1" applyAlignment="1">
      <alignment horizontal="center" vertical="center"/>
    </xf>
    <xf numFmtId="164" fontId="21" fillId="11" borderId="0" xfId="1" applyNumberFormat="1" applyFont="1" applyFill="1" applyAlignment="1">
      <alignment vertical="center"/>
    </xf>
    <xf numFmtId="164" fontId="21" fillId="28" borderId="0" xfId="1" applyNumberFormat="1" applyFont="1" applyFill="1" applyAlignment="1">
      <alignment vertical="center"/>
    </xf>
    <xf numFmtId="41" fontId="8" fillId="5" borderId="77" xfId="0" applyNumberFormat="1" applyFont="1" applyFill="1" applyBorder="1" applyAlignment="1">
      <alignment horizontal="center" vertical="center"/>
    </xf>
    <xf numFmtId="41" fontId="10" fillId="26" borderId="5" xfId="0" applyNumberFormat="1" applyFont="1" applyFill="1" applyBorder="1" applyAlignment="1">
      <alignment horizontal="center" vertical="center"/>
    </xf>
    <xf numFmtId="41" fontId="10" fillId="26" borderId="6" xfId="0" applyNumberFormat="1" applyFont="1" applyFill="1" applyBorder="1" applyAlignment="1">
      <alignment horizontal="center" vertical="center"/>
    </xf>
    <xf numFmtId="9" fontId="13" fillId="26" borderId="12" xfId="2" applyFont="1" applyFill="1" applyBorder="1" applyAlignment="1">
      <alignment horizontal="center" vertical="center"/>
    </xf>
    <xf numFmtId="9" fontId="13" fillId="26" borderId="4" xfId="2" applyFont="1" applyFill="1" applyBorder="1" applyAlignment="1">
      <alignment horizontal="center" vertical="center"/>
    </xf>
    <xf numFmtId="0" fontId="2" fillId="5" borderId="77" xfId="0" applyFont="1" applyFill="1" applyBorder="1" applyAlignment="1">
      <alignment horizontal="center" vertical="center" wrapText="1"/>
    </xf>
    <xf numFmtId="0" fontId="31" fillId="0" borderId="4" xfId="0" applyFont="1" applyBorder="1" applyAlignment="1">
      <alignment vertical="center"/>
    </xf>
    <xf numFmtId="0" fontId="2" fillId="0" borderId="4" xfId="0" applyFont="1" applyBorder="1" applyAlignment="1">
      <alignment vertical="center" wrapText="1"/>
    </xf>
    <xf numFmtId="0" fontId="31" fillId="0" borderId="12" xfId="0" applyFont="1" applyBorder="1" applyAlignment="1">
      <alignment vertical="center"/>
    </xf>
    <xf numFmtId="0" fontId="31" fillId="0" borderId="55" xfId="0" applyFont="1" applyBorder="1" applyAlignment="1">
      <alignment vertical="center"/>
    </xf>
    <xf numFmtId="0" fontId="102" fillId="0" borderId="0" xfId="0" applyFont="1" applyAlignment="1">
      <alignment vertical="center"/>
    </xf>
    <xf numFmtId="0" fontId="102" fillId="0" borderId="47" xfId="0" applyFont="1" applyBorder="1" applyAlignment="1">
      <alignment horizontal="center" vertical="center" wrapText="1"/>
    </xf>
    <xf numFmtId="0" fontId="102" fillId="0" borderId="46" xfId="0" applyFont="1" applyBorder="1" applyAlignment="1">
      <alignment horizontal="center" vertical="center" wrapText="1"/>
    </xf>
    <xf numFmtId="0" fontId="103" fillId="0" borderId="0" xfId="0" applyFont="1" applyAlignment="1">
      <alignment horizontal="right" vertical="center"/>
    </xf>
    <xf numFmtId="41" fontId="102" fillId="0" borderId="14" xfId="0" applyNumberFormat="1" applyFont="1" applyBorder="1" applyAlignment="1">
      <alignment horizontal="center" vertical="center"/>
    </xf>
    <xf numFmtId="41" fontId="102" fillId="0" borderId="15" xfId="0" applyNumberFormat="1" applyFont="1" applyBorder="1" applyAlignment="1">
      <alignment horizontal="center" vertical="center"/>
    </xf>
    <xf numFmtId="0" fontId="104" fillId="0" borderId="0" xfId="0" applyFont="1" applyAlignment="1">
      <alignment horizontal="right" vertical="center"/>
    </xf>
    <xf numFmtId="41" fontId="104" fillId="0" borderId="2" xfId="0" applyNumberFormat="1" applyFont="1" applyBorder="1" applyAlignment="1">
      <alignment vertical="center"/>
    </xf>
    <xf numFmtId="41" fontId="104" fillId="0" borderId="0" xfId="0" applyNumberFormat="1" applyFont="1" applyBorder="1" applyAlignment="1">
      <alignment vertical="center"/>
    </xf>
    <xf numFmtId="0" fontId="102" fillId="0" borderId="0" xfId="0" applyFont="1" applyAlignment="1">
      <alignment horizontal="right" vertical="center"/>
    </xf>
    <xf numFmtId="41" fontId="102" fillId="0" borderId="2" xfId="0" applyNumberFormat="1" applyFont="1" applyBorder="1" applyAlignment="1">
      <alignment horizontal="center" vertical="center"/>
    </xf>
    <xf numFmtId="41" fontId="102" fillId="0" borderId="0" xfId="0" applyNumberFormat="1" applyFont="1" applyBorder="1" applyAlignment="1">
      <alignment horizontal="center" vertical="center"/>
    </xf>
    <xf numFmtId="41" fontId="57" fillId="0" borderId="53" xfId="0" applyNumberFormat="1" applyFont="1" applyBorder="1" applyAlignment="1">
      <alignment horizontal="center" vertical="center"/>
    </xf>
    <xf numFmtId="41" fontId="57" fillId="0" borderId="20" xfId="0" applyNumberFormat="1" applyFont="1" applyBorder="1" applyAlignment="1">
      <alignment horizontal="center" vertical="center"/>
    </xf>
    <xf numFmtId="41" fontId="104" fillId="0" borderId="5" xfId="0" applyNumberFormat="1" applyFont="1" applyBorder="1" applyAlignment="1">
      <alignment horizontal="center" vertical="center"/>
    </xf>
    <xf numFmtId="41" fontId="104" fillId="0" borderId="6" xfId="0" applyNumberFormat="1" applyFont="1" applyBorder="1" applyAlignment="1">
      <alignment horizontal="center" vertical="center"/>
    </xf>
    <xf numFmtId="41" fontId="104" fillId="0" borderId="53" xfId="0" applyNumberFormat="1" applyFont="1" applyBorder="1" applyAlignment="1">
      <alignment horizontal="center" vertical="center"/>
    </xf>
    <xf numFmtId="41" fontId="104" fillId="0" borderId="20" xfId="0" applyNumberFormat="1" applyFont="1" applyBorder="1" applyAlignment="1">
      <alignment horizontal="center" vertical="center"/>
    </xf>
    <xf numFmtId="0" fontId="57" fillId="0" borderId="0" xfId="0" applyFont="1" applyAlignment="1">
      <alignment vertical="center"/>
    </xf>
    <xf numFmtId="164" fontId="57" fillId="0" borderId="44" xfId="1" applyNumberFormat="1" applyFont="1" applyFill="1" applyBorder="1" applyAlignment="1">
      <alignment horizontal="center" vertical="center"/>
    </xf>
    <xf numFmtId="164" fontId="57" fillId="0" borderId="48" xfId="1" applyNumberFormat="1" applyFont="1" applyFill="1" applyBorder="1" applyAlignment="1">
      <alignment horizontal="center" vertical="center"/>
    </xf>
    <xf numFmtId="9" fontId="36" fillId="26" borderId="12" xfId="2" applyFont="1" applyFill="1" applyBorder="1" applyAlignment="1">
      <alignment horizontal="center" vertical="center"/>
    </xf>
    <xf numFmtId="41" fontId="8" fillId="0" borderId="0" xfId="0" applyNumberFormat="1" applyFont="1" applyAlignment="1">
      <alignment vertical="center"/>
    </xf>
    <xf numFmtId="164" fontId="4" fillId="0" borderId="0" xfId="1" applyNumberFormat="1" applyFont="1" applyAlignment="1">
      <alignment vertical="center"/>
    </xf>
    <xf numFmtId="164" fontId="8" fillId="0" borderId="0" xfId="1" applyNumberFormat="1" applyFont="1" applyAlignment="1">
      <alignment vertical="center" wrapText="1"/>
    </xf>
    <xf numFmtId="164" fontId="0" fillId="0" borderId="0" xfId="0" applyNumberFormat="1" applyAlignment="1">
      <alignment horizontal="left"/>
    </xf>
    <xf numFmtId="164" fontId="8" fillId="5" borderId="0" xfId="0" applyNumberFormat="1" applyFont="1" applyFill="1" applyAlignment="1">
      <alignment horizontal="left"/>
    </xf>
    <xf numFmtId="164" fontId="21" fillId="0" borderId="77" xfId="0" applyNumberFormat="1" applyFont="1" applyBorder="1" applyAlignment="1">
      <alignment horizontal="center" vertical="center" wrapText="1"/>
    </xf>
    <xf numFmtId="164" fontId="4" fillId="0" borderId="0" xfId="1" applyNumberFormat="1" applyFont="1" applyBorder="1" applyAlignment="1">
      <alignment vertical="center"/>
    </xf>
    <xf numFmtId="164" fontId="0" fillId="0" borderId="72" xfId="0" applyNumberFormat="1" applyBorder="1" applyAlignment="1">
      <alignment horizontal="left"/>
    </xf>
    <xf numFmtId="164" fontId="8" fillId="5" borderId="72" xfId="0" applyNumberFormat="1" applyFont="1" applyFill="1" applyBorder="1" applyAlignment="1">
      <alignment horizontal="left"/>
    </xf>
    <xf numFmtId="164" fontId="21" fillId="0" borderId="72" xfId="0" applyNumberFormat="1" applyFont="1" applyBorder="1" applyAlignment="1">
      <alignment horizontal="center" vertical="center" wrapText="1"/>
    </xf>
    <xf numFmtId="164" fontId="21" fillId="0" borderId="0" xfId="0" applyNumberFormat="1" applyFont="1" applyAlignment="1">
      <alignment horizontal="center" vertical="center" wrapText="1"/>
    </xf>
    <xf numFmtId="0" fontId="73" fillId="27" borderId="106" xfId="0" applyFont="1" applyFill="1" applyBorder="1" applyAlignment="1">
      <alignment horizontal="center"/>
    </xf>
    <xf numFmtId="164" fontId="73" fillId="0" borderId="77" xfId="0" applyNumberFormat="1" applyFont="1" applyBorder="1" applyAlignment="1">
      <alignment horizontal="left"/>
    </xf>
    <xf numFmtId="164" fontId="9" fillId="5" borderId="77" xfId="0" applyNumberFormat="1" applyFont="1" applyFill="1" applyBorder="1" applyAlignment="1">
      <alignment horizontal="left"/>
    </xf>
    <xf numFmtId="164" fontId="55" fillId="0" borderId="77" xfId="0" applyNumberFormat="1" applyFont="1" applyBorder="1" applyAlignment="1">
      <alignment horizontal="center" vertical="center" wrapText="1"/>
    </xf>
    <xf numFmtId="0" fontId="14" fillId="0" borderId="77" xfId="0" applyFont="1" applyBorder="1" applyAlignment="1">
      <alignment horizontal="center" vertical="center" wrapText="1"/>
    </xf>
    <xf numFmtId="0" fontId="0" fillId="5" borderId="0" xfId="0" applyNumberFormat="1" applyFill="1" applyAlignment="1">
      <alignment horizontal="left"/>
    </xf>
    <xf numFmtId="0" fontId="2" fillId="0" borderId="0" xfId="15"/>
    <xf numFmtId="0" fontId="44" fillId="0" borderId="0" xfId="15" applyFont="1" applyAlignment="1">
      <alignment horizontal="centerContinuous"/>
    </xf>
    <xf numFmtId="0" fontId="1" fillId="0" borderId="0" xfId="24"/>
    <xf numFmtId="164" fontId="0" fillId="0" borderId="0" xfId="8" applyNumberFormat="1" applyFont="1" applyProtection="1"/>
    <xf numFmtId="0" fontId="107" fillId="0" borderId="0" xfId="15" applyFont="1"/>
    <xf numFmtId="0" fontId="2" fillId="0" borderId="0" xfId="15" applyAlignment="1">
      <alignment horizontal="center"/>
    </xf>
    <xf numFmtId="166" fontId="3" fillId="0" borderId="0" xfId="15" applyNumberFormat="1" applyFont="1" applyAlignment="1">
      <alignment horizontal="center"/>
    </xf>
    <xf numFmtId="37" fontId="2" fillId="0" borderId="0" xfId="15" applyNumberFormat="1"/>
    <xf numFmtId="0" fontId="3" fillId="28" borderId="0" xfId="15" applyFont="1" applyFill="1"/>
    <xf numFmtId="37" fontId="3" fillId="28" borderId="20" xfId="15" applyNumberFormat="1" applyFont="1" applyFill="1" applyBorder="1"/>
    <xf numFmtId="37" fontId="1" fillId="0" borderId="0" xfId="24" applyNumberFormat="1"/>
    <xf numFmtId="0" fontId="2" fillId="29" borderId="0" xfId="15" applyFill="1"/>
    <xf numFmtId="37" fontId="2" fillId="29" borderId="0" xfId="15" applyNumberFormat="1" applyFill="1"/>
    <xf numFmtId="0" fontId="2" fillId="28" borderId="0" xfId="15" applyFill="1"/>
    <xf numFmtId="37" fontId="2" fillId="28" borderId="0" xfId="15" applyNumberFormat="1" applyFill="1"/>
    <xf numFmtId="0" fontId="2" fillId="7" borderId="0" xfId="15" applyFill="1"/>
    <xf numFmtId="37" fontId="2" fillId="7" borderId="57" xfId="15" applyNumberFormat="1" applyFill="1" applyBorder="1"/>
    <xf numFmtId="43" fontId="0" fillId="0" borderId="0" xfId="8" applyFont="1" applyProtection="1"/>
    <xf numFmtId="0" fontId="73" fillId="0" borderId="0" xfId="24" applyFont="1"/>
    <xf numFmtId="4" fontId="1" fillId="0" borderId="0" xfId="24" applyNumberFormat="1"/>
    <xf numFmtId="0" fontId="106" fillId="0" borderId="0" xfId="24" applyFont="1" applyAlignment="1">
      <alignment horizontal="right"/>
    </xf>
    <xf numFmtId="0" fontId="1" fillId="29" borderId="0" xfId="24" applyFill="1"/>
    <xf numFmtId="167" fontId="1" fillId="29" borderId="0" xfId="24" applyNumberFormat="1" applyFill="1"/>
    <xf numFmtId="39" fontId="1" fillId="29" borderId="0" xfId="24" applyNumberFormat="1" applyFill="1"/>
    <xf numFmtId="37" fontId="1" fillId="29" borderId="0" xfId="24" applyNumberFormat="1" applyFill="1"/>
    <xf numFmtId="167" fontId="9" fillId="29" borderId="0" xfId="24" applyNumberFormat="1" applyFont="1" applyFill="1"/>
    <xf numFmtId="167" fontId="1" fillId="0" borderId="0" xfId="24" applyNumberFormat="1"/>
    <xf numFmtId="39" fontId="19" fillId="29" borderId="0" xfId="24" applyNumberFormat="1" applyFont="1" applyFill="1"/>
    <xf numFmtId="0" fontId="0" fillId="0" borderId="0" xfId="0" applyAlignment="1">
      <alignment horizontal="left"/>
    </xf>
    <xf numFmtId="0" fontId="3" fillId="0" borderId="0" xfId="15" applyFont="1"/>
    <xf numFmtId="164" fontId="2" fillId="0" borderId="0" xfId="1" applyNumberFormat="1" applyFont="1"/>
    <xf numFmtId="37" fontId="3" fillId="0" borderId="73" xfId="15" applyNumberFormat="1" applyFont="1" applyBorder="1"/>
    <xf numFmtId="0" fontId="2" fillId="0" borderId="107" xfId="15" applyBorder="1" applyAlignment="1">
      <alignment horizontal="center"/>
    </xf>
    <xf numFmtId="0" fontId="3" fillId="0" borderId="108" xfId="15" applyFont="1" applyBorder="1" applyAlignment="1">
      <alignment horizontal="center"/>
    </xf>
    <xf numFmtId="0" fontId="1" fillId="0" borderId="108" xfId="24" applyBorder="1"/>
    <xf numFmtId="164" fontId="1" fillId="0" borderId="108" xfId="1" applyNumberFormat="1" applyBorder="1"/>
    <xf numFmtId="41" fontId="8" fillId="0" borderId="12" xfId="0" applyNumberFormat="1" applyFont="1" applyBorder="1" applyAlignment="1">
      <alignment vertical="center"/>
    </xf>
    <xf numFmtId="41" fontId="10" fillId="0" borderId="55" xfId="0" applyNumberFormat="1" applyFont="1" applyBorder="1" applyAlignment="1">
      <alignment horizontal="center" vertical="center"/>
    </xf>
    <xf numFmtId="0" fontId="109" fillId="0" borderId="0" xfId="0" applyFont="1" applyAlignment="1">
      <alignment horizontal="right" vertical="center"/>
    </xf>
    <xf numFmtId="9" fontId="109" fillId="30" borderId="71" xfId="2" applyNumberFormat="1" applyFont="1" applyFill="1" applyBorder="1" applyAlignment="1">
      <alignment horizontal="center" vertical="center"/>
    </xf>
    <xf numFmtId="9" fontId="109" fillId="30" borderId="48" xfId="2" applyNumberFormat="1" applyFont="1" applyFill="1" applyBorder="1" applyAlignment="1">
      <alignment horizontal="center" vertical="center"/>
    </xf>
    <xf numFmtId="9" fontId="110" fillId="4" borderId="71" xfId="2" applyNumberFormat="1" applyFont="1" applyFill="1" applyBorder="1" applyAlignment="1">
      <alignment horizontal="center" vertical="center"/>
    </xf>
    <xf numFmtId="0" fontId="98" fillId="0" borderId="0" xfId="0" applyFont="1" applyAlignment="1">
      <alignment horizontal="right" vertical="center"/>
    </xf>
    <xf numFmtId="41" fontId="104" fillId="0" borderId="71" xfId="0" applyNumberFormat="1" applyFont="1" applyBorder="1" applyAlignment="1">
      <alignment vertical="center"/>
    </xf>
    <xf numFmtId="41" fontId="104" fillId="0" borderId="48" xfId="0" applyNumberFormat="1" applyFont="1" applyBorder="1" applyAlignment="1">
      <alignment vertical="center"/>
    </xf>
    <xf numFmtId="164" fontId="73" fillId="5" borderId="77" xfId="0" applyNumberFormat="1" applyFont="1" applyFill="1" applyBorder="1" applyAlignment="1">
      <alignment horizontal="left"/>
    </xf>
    <xf numFmtId="0" fontId="15" fillId="0" borderId="75" xfId="0" applyFont="1" applyBorder="1" applyAlignment="1">
      <alignment horizontal="center" vertical="center" wrapText="1"/>
    </xf>
    <xf numFmtId="0" fontId="15" fillId="0" borderId="73" xfId="0" applyFont="1" applyBorder="1" applyAlignment="1">
      <alignment horizontal="center" vertical="center" wrapText="1"/>
    </xf>
    <xf numFmtId="0" fontId="112" fillId="0" borderId="2" xfId="0" applyFont="1" applyBorder="1" applyAlignment="1">
      <alignment horizontal="center" vertical="center" wrapText="1"/>
    </xf>
    <xf numFmtId="0" fontId="112" fillId="0" borderId="0" xfId="0" applyFont="1" applyBorder="1" applyAlignment="1">
      <alignment horizontal="center" vertical="center" wrapText="1"/>
    </xf>
    <xf numFmtId="0" fontId="8" fillId="0" borderId="4" xfId="0" applyFont="1" applyBorder="1" applyAlignment="1">
      <alignment horizontal="center" vertical="center" wrapText="1"/>
    </xf>
    <xf numFmtId="0" fontId="113" fillId="0" borderId="0" xfId="0" applyFont="1" applyAlignment="1">
      <alignment horizontal="right" vertical="center"/>
    </xf>
    <xf numFmtId="0" fontId="114" fillId="0" borderId="5" xfId="0" applyFont="1" applyBorder="1" applyAlignment="1">
      <alignment horizontal="center" vertical="center"/>
    </xf>
    <xf numFmtId="0" fontId="114" fillId="0" borderId="6" xfId="0" applyFont="1" applyBorder="1" applyAlignment="1">
      <alignment horizontal="center" vertical="center" wrapText="1"/>
    </xf>
    <xf numFmtId="0" fontId="115" fillId="0" borderId="6" xfId="0" applyFont="1" applyBorder="1" applyAlignment="1">
      <alignment horizontal="center" vertical="center" wrapText="1"/>
    </xf>
    <xf numFmtId="0" fontId="114" fillId="0" borderId="10" xfId="0" applyFont="1" applyBorder="1" applyAlignment="1">
      <alignment horizontal="center" vertical="center" wrapText="1"/>
    </xf>
    <xf numFmtId="0" fontId="14" fillId="0" borderId="79" xfId="0" applyFont="1" applyBorder="1" applyAlignment="1">
      <alignment horizontal="center" vertical="center" wrapText="1"/>
    </xf>
    <xf numFmtId="0" fontId="114" fillId="0" borderId="109" xfId="0" applyFont="1" applyBorder="1" applyAlignment="1">
      <alignment horizontal="center" vertical="center" wrapText="1"/>
    </xf>
    <xf numFmtId="0" fontId="0" fillId="0" borderId="0" xfId="0" applyNumberFormat="1"/>
    <xf numFmtId="0" fontId="116" fillId="0" borderId="0" xfId="15" applyFont="1" applyAlignment="1">
      <alignment horizontal="right"/>
    </xf>
    <xf numFmtId="0" fontId="72" fillId="5" borderId="77" xfId="0" applyFont="1" applyFill="1" applyBorder="1" applyAlignment="1">
      <alignment horizontal="center" vertical="center" wrapText="1"/>
    </xf>
    <xf numFmtId="164" fontId="41" fillId="0" borderId="55" xfId="1" applyNumberFormat="1" applyFont="1" applyBorder="1" applyAlignment="1">
      <alignment vertical="center"/>
    </xf>
    <xf numFmtId="164" fontId="41" fillId="0" borderId="4" xfId="1" applyNumberFormat="1" applyFont="1" applyBorder="1" applyAlignment="1">
      <alignment vertical="center"/>
    </xf>
    <xf numFmtId="164" fontId="41" fillId="0" borderId="12" xfId="1" applyNumberFormat="1" applyFont="1" applyBorder="1" applyAlignment="1">
      <alignment vertical="center"/>
    </xf>
    <xf numFmtId="0" fontId="73" fillId="27" borderId="106" xfId="0" applyFont="1" applyFill="1" applyBorder="1" applyAlignment="1">
      <alignment horizontal="left"/>
    </xf>
    <xf numFmtId="0" fontId="102" fillId="0" borderId="75" xfId="0" applyFont="1" applyBorder="1" applyAlignment="1">
      <alignment horizontal="center" vertical="center" wrapText="1"/>
    </xf>
    <xf numFmtId="0" fontId="102" fillId="0" borderId="73" xfId="0" applyFont="1" applyBorder="1" applyAlignment="1">
      <alignment horizontal="center" vertical="center" wrapText="1"/>
    </xf>
    <xf numFmtId="0" fontId="57" fillId="5" borderId="79" xfId="0" applyFont="1" applyFill="1" applyBorder="1" applyAlignment="1">
      <alignment horizontal="center" vertical="center"/>
    </xf>
    <xf numFmtId="41" fontId="104" fillId="0" borderId="105" xfId="0" applyNumberFormat="1" applyFont="1" applyBorder="1" applyAlignment="1">
      <alignment horizontal="center" vertical="center"/>
    </xf>
    <xf numFmtId="38" fontId="57" fillId="0" borderId="5" xfId="1" applyNumberFormat="1" applyFont="1" applyFill="1" applyBorder="1" applyAlignment="1">
      <alignment horizontal="right" vertical="center"/>
    </xf>
    <xf numFmtId="38" fontId="57" fillId="0" borderId="6" xfId="1" applyNumberFormat="1" applyFont="1" applyFill="1" applyBorder="1" applyAlignment="1">
      <alignment horizontal="right" vertical="center"/>
    </xf>
    <xf numFmtId="38" fontId="57" fillId="0" borderId="105" xfId="1" applyNumberFormat="1" applyFont="1" applyBorder="1" applyAlignment="1">
      <alignment horizontal="right" vertical="center"/>
    </xf>
    <xf numFmtId="0" fontId="57" fillId="5" borderId="65" xfId="0" applyFont="1" applyFill="1" applyBorder="1" applyAlignment="1">
      <alignment horizontal="center" vertical="center"/>
    </xf>
    <xf numFmtId="0" fontId="111" fillId="0" borderId="0" xfId="0" applyFont="1" applyAlignment="1">
      <alignment horizontal="right" vertical="center"/>
    </xf>
    <xf numFmtId="0" fontId="8" fillId="0" borderId="79" xfId="0" applyFont="1" applyBorder="1" applyAlignment="1">
      <alignment horizontal="center" vertical="center" wrapText="1"/>
    </xf>
    <xf numFmtId="38" fontId="108" fillId="0" borderId="0" xfId="15" applyNumberFormat="1" applyFont="1"/>
    <xf numFmtId="38" fontId="117" fillId="0" borderId="0" xfId="24" applyNumberFormat="1" applyFont="1"/>
    <xf numFmtId="0" fontId="0" fillId="0" borderId="0" xfId="0" applyNumberFormat="1" applyFill="1"/>
    <xf numFmtId="9" fontId="8" fillId="0" borderId="0" xfId="0" applyNumberFormat="1" applyFont="1" applyAlignment="1">
      <alignment vertical="center"/>
    </xf>
    <xf numFmtId="43" fontId="8" fillId="0" borderId="0" xfId="0" applyNumberFormat="1" applyFont="1" applyAlignment="1">
      <alignment vertical="center"/>
    </xf>
    <xf numFmtId="41" fontId="13" fillId="0" borderId="0" xfId="0" applyNumberFormat="1" applyFont="1" applyAlignment="1">
      <alignment vertical="center"/>
    </xf>
    <xf numFmtId="41" fontId="15" fillId="0" borderId="0" xfId="0" applyNumberFormat="1" applyFont="1" applyAlignment="1">
      <alignment vertical="center"/>
    </xf>
    <xf numFmtId="0" fontId="96" fillId="0" borderId="0" xfId="0" applyFont="1" applyAlignment="1"/>
    <xf numFmtId="0" fontId="0" fillId="0" borderId="82" xfId="0" applyBorder="1" applyAlignment="1">
      <alignment horizontal="center"/>
    </xf>
    <xf numFmtId="43" fontId="70" fillId="0" borderId="6" xfId="1" applyNumberFormat="1" applyFont="1" applyFill="1" applyBorder="1" applyAlignment="1">
      <alignment vertical="center"/>
    </xf>
    <xf numFmtId="0" fontId="31" fillId="0" borderId="0" xfId="0" applyFont="1" applyAlignment="1">
      <alignment horizontal="left" vertical="center"/>
    </xf>
    <xf numFmtId="0" fontId="65" fillId="0" borderId="15" xfId="0" applyFont="1" applyBorder="1" applyAlignment="1">
      <alignment horizontal="left" vertical="center"/>
    </xf>
    <xf numFmtId="1" fontId="21" fillId="7" borderId="46" xfId="0" applyNumberFormat="1" applyFont="1" applyFill="1" applyBorder="1" applyAlignment="1">
      <alignment horizontal="left" vertical="center" wrapText="1"/>
    </xf>
    <xf numFmtId="1" fontId="21" fillId="0" borderId="0" xfId="0" applyNumberFormat="1" applyFont="1" applyFill="1" applyBorder="1" applyAlignment="1">
      <alignment horizontal="left" vertical="center" wrapText="1"/>
    </xf>
    <xf numFmtId="1" fontId="21" fillId="0" borderId="0" xfId="0" applyNumberFormat="1" applyFont="1" applyAlignment="1">
      <alignment horizontal="left" vertical="center" wrapText="1"/>
    </xf>
    <xf numFmtId="0" fontId="31" fillId="0" borderId="0" xfId="0" applyFont="1" applyFill="1" applyAlignment="1">
      <alignment horizontal="left" vertical="center"/>
    </xf>
    <xf numFmtId="164" fontId="21" fillId="31" borderId="0" xfId="1" applyNumberFormat="1" applyFont="1" applyFill="1" applyAlignment="1">
      <alignment vertical="center"/>
    </xf>
    <xf numFmtId="43" fontId="0" fillId="0" borderId="0" xfId="0" applyNumberFormat="1" applyAlignment="1">
      <alignment vertical="center"/>
    </xf>
    <xf numFmtId="0" fontId="73" fillId="0" borderId="0" xfId="0" applyFont="1" applyAlignment="1">
      <alignment wrapText="1"/>
    </xf>
    <xf numFmtId="0" fontId="55" fillId="28" borderId="75" xfId="0" applyFont="1" applyFill="1" applyBorder="1" applyAlignment="1">
      <alignment horizontal="left" vertical="center"/>
    </xf>
    <xf numFmtId="0" fontId="55" fillId="28" borderId="73" xfId="0" applyFont="1" applyFill="1" applyBorder="1" applyAlignment="1">
      <alignment horizontal="left" vertical="center"/>
    </xf>
    <xf numFmtId="0" fontId="55" fillId="28" borderId="73" xfId="0" applyFont="1" applyFill="1" applyBorder="1" applyAlignment="1">
      <alignment horizontal="center" vertical="center"/>
    </xf>
    <xf numFmtId="1" fontId="21" fillId="0" borderId="0" xfId="0" applyNumberFormat="1" applyFont="1" applyAlignment="1">
      <alignment horizontal="left" vertical="center"/>
    </xf>
    <xf numFmtId="41" fontId="65" fillId="28" borderId="80" xfId="0" applyNumberFormat="1" applyFont="1" applyFill="1" applyBorder="1" applyAlignment="1">
      <alignment horizontal="center" vertical="center"/>
    </xf>
    <xf numFmtId="0" fontId="14" fillId="28" borderId="78" xfId="0" applyFont="1" applyFill="1" applyBorder="1" applyAlignment="1">
      <alignment horizontal="center" vertical="center" wrapText="1"/>
    </xf>
    <xf numFmtId="0" fontId="14" fillId="28" borderId="30" xfId="0" applyFont="1" applyFill="1" applyBorder="1" applyAlignment="1">
      <alignment horizontal="center" vertical="center" wrapText="1"/>
    </xf>
    <xf numFmtId="41" fontId="14" fillId="28" borderId="30" xfId="0" applyNumberFormat="1" applyFont="1" applyFill="1" applyBorder="1" applyAlignment="1">
      <alignment horizontal="center" vertical="center" wrapText="1"/>
    </xf>
    <xf numFmtId="41" fontId="15" fillId="28" borderId="30" xfId="0" applyNumberFormat="1" applyFont="1" applyFill="1" applyBorder="1" applyAlignment="1">
      <alignment horizontal="center" vertical="center" wrapText="1"/>
    </xf>
    <xf numFmtId="41" fontId="8" fillId="28" borderId="32" xfId="0" applyNumberFormat="1" applyFont="1" applyFill="1" applyBorder="1" applyAlignment="1">
      <alignment horizontal="center" vertical="center"/>
    </xf>
    <xf numFmtId="41" fontId="10" fillId="28" borderId="30" xfId="0" applyNumberFormat="1" applyFont="1" applyFill="1" applyBorder="1" applyAlignment="1">
      <alignment horizontal="center" vertical="center"/>
    </xf>
    <xf numFmtId="41" fontId="10" fillId="28" borderId="32" xfId="0" applyNumberFormat="1" applyFont="1" applyFill="1" applyBorder="1" applyAlignment="1">
      <alignment horizontal="center" vertical="center"/>
    </xf>
    <xf numFmtId="0" fontId="8" fillId="28" borderId="30" xfId="0" applyFont="1" applyFill="1" applyBorder="1" applyAlignment="1">
      <alignment horizontal="center" vertical="center"/>
    </xf>
    <xf numFmtId="0" fontId="57" fillId="28" borderId="79" xfId="0" applyFont="1" applyFill="1" applyBorder="1" applyAlignment="1">
      <alignment horizontal="center" vertical="center" wrapText="1"/>
    </xf>
    <xf numFmtId="0" fontId="57" fillId="28" borderId="3" xfId="0" applyFont="1" applyFill="1" applyBorder="1" applyAlignment="1">
      <alignment horizontal="center" vertical="center" wrapText="1"/>
    </xf>
    <xf numFmtId="41" fontId="8" fillId="28" borderId="3" xfId="0" applyNumberFormat="1" applyFont="1" applyFill="1" applyBorder="1" applyAlignment="1">
      <alignment horizontal="center" vertical="center" wrapText="1"/>
    </xf>
    <xf numFmtId="41" fontId="8" fillId="28" borderId="10" xfId="0" applyNumberFormat="1" applyFont="1" applyFill="1" applyBorder="1" applyAlignment="1">
      <alignment horizontal="center" vertical="center" wrapText="1"/>
    </xf>
    <xf numFmtId="41" fontId="8" fillId="28" borderId="12" xfId="0" applyNumberFormat="1" applyFont="1" applyFill="1" applyBorder="1" applyAlignment="1">
      <alignment horizontal="center" vertical="center" wrapText="1"/>
    </xf>
    <xf numFmtId="41" fontId="10" fillId="28" borderId="55" xfId="0" applyNumberFormat="1" applyFont="1" applyFill="1" applyBorder="1" applyAlignment="1">
      <alignment horizontal="center" vertical="center" wrapText="1"/>
    </xf>
    <xf numFmtId="41" fontId="10" fillId="28" borderId="4" xfId="0" applyNumberFormat="1" applyFont="1" applyFill="1" applyBorder="1" applyAlignment="1">
      <alignment horizontal="center" vertical="center" wrapText="1"/>
    </xf>
    <xf numFmtId="41" fontId="10" fillId="28" borderId="12" xfId="0" applyNumberFormat="1" applyFont="1" applyFill="1" applyBorder="1" applyAlignment="1">
      <alignment horizontal="center" vertical="center" wrapText="1"/>
    </xf>
    <xf numFmtId="0" fontId="8" fillId="28" borderId="3" xfId="0" applyFont="1" applyFill="1" applyBorder="1" applyAlignment="1">
      <alignment horizontal="center" vertical="center" wrapText="1"/>
    </xf>
    <xf numFmtId="41" fontId="9" fillId="0" borderId="105" xfId="0" applyNumberFormat="1" applyFont="1" applyBorder="1" applyAlignment="1">
      <alignment horizontal="center" vertical="center"/>
    </xf>
    <xf numFmtId="41" fontId="9" fillId="0" borderId="20" xfId="0" applyNumberFormat="1" applyFont="1" applyBorder="1" applyAlignment="1">
      <alignment horizontal="center" vertical="center"/>
    </xf>
    <xf numFmtId="41" fontId="9" fillId="4" borderId="30" xfId="0" applyNumberFormat="1" applyFont="1" applyFill="1" applyBorder="1" applyAlignment="1">
      <alignment horizontal="center" vertical="center"/>
    </xf>
    <xf numFmtId="41" fontId="9" fillId="0" borderId="55" xfId="0" applyNumberFormat="1" applyFont="1" applyBorder="1" applyAlignment="1">
      <alignment horizontal="center" vertical="center"/>
    </xf>
    <xf numFmtId="41" fontId="9" fillId="5" borderId="3" xfId="0" applyNumberFormat="1" applyFont="1" applyFill="1" applyBorder="1" applyAlignment="1">
      <alignment horizontal="center" vertical="center" wrapText="1"/>
    </xf>
    <xf numFmtId="41" fontId="9" fillId="4" borderId="29" xfId="0" applyNumberFormat="1" applyFont="1" applyFill="1" applyBorder="1" applyAlignment="1">
      <alignment horizontal="center" vertical="center"/>
    </xf>
    <xf numFmtId="41" fontId="9" fillId="5" borderId="55" xfId="0" applyNumberFormat="1" applyFont="1" applyFill="1" applyBorder="1" applyAlignment="1">
      <alignment horizontal="center" vertical="center" wrapText="1"/>
    </xf>
    <xf numFmtId="41" fontId="9" fillId="0" borderId="0" xfId="0" applyNumberFormat="1" applyFont="1" applyBorder="1" applyAlignment="1">
      <alignment horizontal="center" vertical="center"/>
    </xf>
    <xf numFmtId="41" fontId="9" fillId="28" borderId="29" xfId="0" applyNumberFormat="1" applyFont="1" applyFill="1" applyBorder="1" applyAlignment="1">
      <alignment horizontal="center" vertical="center"/>
    </xf>
    <xf numFmtId="41" fontId="9" fillId="28" borderId="4" xfId="0" applyNumberFormat="1" applyFont="1" applyFill="1" applyBorder="1" applyAlignment="1">
      <alignment horizontal="center" vertical="center" wrapText="1"/>
    </xf>
    <xf numFmtId="41" fontId="9" fillId="0" borderId="0" xfId="0" applyNumberFormat="1" applyFont="1" applyAlignment="1">
      <alignment horizontal="center" vertical="center"/>
    </xf>
    <xf numFmtId="41" fontId="9" fillId="28" borderId="30" xfId="0" applyNumberFormat="1" applyFont="1" applyFill="1" applyBorder="1" applyAlignment="1">
      <alignment horizontal="center" vertical="center"/>
    </xf>
    <xf numFmtId="41" fontId="9" fillId="0" borderId="3" xfId="0" applyNumberFormat="1" applyFont="1" applyBorder="1" applyAlignment="1">
      <alignment horizontal="center" vertical="center"/>
    </xf>
    <xf numFmtId="41" fontId="9" fillId="28" borderId="3" xfId="0" applyNumberFormat="1" applyFont="1" applyFill="1" applyBorder="1" applyAlignment="1">
      <alignment horizontal="center" vertical="center" wrapText="1"/>
    </xf>
    <xf numFmtId="164" fontId="2" fillId="0" borderId="108" xfId="1" applyNumberFormat="1" applyFont="1" applyBorder="1"/>
    <xf numFmtId="0" fontId="0" fillId="29" borderId="0" xfId="24" applyFont="1" applyFill="1"/>
    <xf numFmtId="44" fontId="1" fillId="29" borderId="0" xfId="36" applyFill="1"/>
    <xf numFmtId="0" fontId="118" fillId="0" borderId="0" xfId="24" applyFont="1" applyAlignment="1">
      <alignment horizontal="right"/>
    </xf>
    <xf numFmtId="0" fontId="37" fillId="0" borderId="0" xfId="15" applyFont="1" applyAlignment="1">
      <alignment horizontal="center"/>
    </xf>
    <xf numFmtId="0" fontId="37" fillId="0" borderId="0" xfId="15" applyFont="1" applyAlignment="1">
      <alignment horizontal="left"/>
    </xf>
    <xf numFmtId="0" fontId="119" fillId="0" borderId="0" xfId="15" applyFont="1" applyAlignment="1">
      <alignment horizontal="left" vertical="center"/>
    </xf>
    <xf numFmtId="0" fontId="40" fillId="0" borderId="0" xfId="15" applyFont="1" applyAlignment="1">
      <alignment horizontal="left"/>
    </xf>
    <xf numFmtId="0" fontId="3" fillId="0" borderId="0" xfId="15" applyFont="1" applyAlignment="1">
      <alignment horizontal="center"/>
    </xf>
    <xf numFmtId="8" fontId="44" fillId="0" borderId="0" xfId="15" applyNumberFormat="1" applyFont="1" applyBorder="1" applyAlignment="1"/>
    <xf numFmtId="164" fontId="31" fillId="0" borderId="6" xfId="1" applyNumberFormat="1" applyFont="1" applyFill="1" applyBorder="1" applyAlignment="1">
      <alignment vertical="center"/>
    </xf>
    <xf numFmtId="164" fontId="41" fillId="0" borderId="0" xfId="1" applyNumberFormat="1" applyFont="1" applyFill="1" applyBorder="1" applyAlignment="1">
      <alignment vertical="center"/>
    </xf>
    <xf numFmtId="0" fontId="14" fillId="0" borderId="0" xfId="0" applyFont="1" applyBorder="1" applyAlignment="1">
      <alignment horizontal="center" vertical="center" wrapText="1"/>
    </xf>
    <xf numFmtId="0" fontId="21" fillId="0" borderId="77" xfId="0" applyFont="1" applyBorder="1" applyAlignment="1">
      <alignment horizontal="center" vertical="center" wrapText="1"/>
    </xf>
    <xf numFmtId="164" fontId="97" fillId="0" borderId="77" xfId="0" applyNumberFormat="1" applyFont="1" applyBorder="1" applyAlignment="1">
      <alignment horizontal="center" vertical="center" wrapText="1"/>
    </xf>
    <xf numFmtId="0" fontId="21" fillId="0" borderId="71" xfId="0" pivotButton="1" applyFont="1" applyBorder="1" applyAlignment="1">
      <alignment horizontal="center" vertical="center" wrapText="1"/>
    </xf>
    <xf numFmtId="0" fontId="15" fillId="0" borderId="0" xfId="0" applyFont="1" applyAlignment="1">
      <alignment horizontal="center" vertical="center" wrapText="1"/>
    </xf>
    <xf numFmtId="164" fontId="97" fillId="0" borderId="77" xfId="0" applyNumberFormat="1" applyFont="1" applyBorder="1" applyAlignment="1">
      <alignment horizontal="left"/>
    </xf>
    <xf numFmtId="164" fontId="97" fillId="5" borderId="77" xfId="0" applyNumberFormat="1" applyFont="1" applyFill="1" applyBorder="1" applyAlignment="1">
      <alignment horizontal="left"/>
    </xf>
    <xf numFmtId="164" fontId="17" fillId="5" borderId="77" xfId="0" applyNumberFormat="1" applyFont="1" applyFill="1" applyBorder="1" applyAlignment="1">
      <alignment horizontal="left"/>
    </xf>
    <xf numFmtId="164" fontId="0" fillId="5" borderId="72" xfId="0" applyNumberFormat="1" applyFill="1" applyBorder="1" applyAlignment="1">
      <alignment horizontal="left"/>
    </xf>
    <xf numFmtId="41" fontId="102" fillId="5" borderId="3" xfId="0" applyNumberFormat="1" applyFont="1" applyFill="1" applyBorder="1" applyAlignment="1">
      <alignment horizontal="center" vertical="center"/>
    </xf>
    <xf numFmtId="41" fontId="105" fillId="5" borderId="3" xfId="0" applyNumberFormat="1" applyFont="1" applyFill="1" applyBorder="1" applyAlignment="1">
      <alignment horizontal="center" vertical="center"/>
    </xf>
    <xf numFmtId="41" fontId="57" fillId="5" borderId="3" xfId="0" applyNumberFormat="1" applyFont="1" applyFill="1" applyBorder="1" applyAlignment="1">
      <alignment horizontal="center" vertical="center"/>
    </xf>
    <xf numFmtId="41" fontId="57" fillId="5" borderId="54" xfId="0" applyNumberFormat="1" applyFont="1" applyFill="1" applyBorder="1" applyAlignment="1">
      <alignment horizontal="center" vertical="center"/>
    </xf>
    <xf numFmtId="9" fontId="57" fillId="5" borderId="3" xfId="2" applyFont="1" applyFill="1" applyBorder="1" applyAlignment="1">
      <alignment horizontal="center" vertical="center"/>
    </xf>
    <xf numFmtId="41" fontId="105" fillId="5" borderId="54" xfId="0" applyNumberFormat="1" applyFont="1" applyFill="1" applyBorder="1" applyAlignment="1">
      <alignment horizontal="center" vertical="center"/>
    </xf>
    <xf numFmtId="41" fontId="57" fillId="5" borderId="72" xfId="0" applyNumberFormat="1" applyFont="1" applyFill="1" applyBorder="1" applyAlignment="1">
      <alignment horizontal="center" vertical="center"/>
    </xf>
    <xf numFmtId="164" fontId="57" fillId="5" borderId="72" xfId="1" applyNumberFormat="1" applyFont="1" applyFill="1" applyBorder="1" applyAlignment="1">
      <alignment horizontal="center" vertical="center"/>
    </xf>
    <xf numFmtId="0" fontId="102" fillId="0" borderId="63" xfId="0" applyFont="1" applyBorder="1" applyAlignment="1">
      <alignment horizontal="center" vertical="center" wrapText="1"/>
    </xf>
    <xf numFmtId="0" fontId="112" fillId="0" borderId="108" xfId="0" applyFont="1" applyBorder="1" applyAlignment="1">
      <alignment horizontal="center" vertical="center" wrapText="1"/>
    </xf>
    <xf numFmtId="41" fontId="102" fillId="0" borderId="107" xfId="0" applyNumberFormat="1" applyFont="1" applyBorder="1" applyAlignment="1">
      <alignment horizontal="center" vertical="center"/>
    </xf>
    <xf numFmtId="41" fontId="104" fillId="0" borderId="108" xfId="0" applyNumberFormat="1" applyFont="1" applyBorder="1" applyAlignment="1">
      <alignment vertical="center"/>
    </xf>
    <xf numFmtId="41" fontId="102" fillId="0" borderId="108" xfId="0" applyNumberFormat="1" applyFont="1" applyBorder="1" applyAlignment="1">
      <alignment horizontal="center" vertical="center"/>
    </xf>
    <xf numFmtId="41" fontId="57" fillId="0" borderId="111" xfId="0" applyNumberFormat="1" applyFont="1" applyBorder="1" applyAlignment="1">
      <alignment horizontal="center" vertical="center"/>
    </xf>
    <xf numFmtId="41" fontId="104" fillId="0" borderId="67" xfId="0" applyNumberFormat="1" applyFont="1" applyBorder="1" applyAlignment="1">
      <alignment horizontal="center" vertical="center"/>
    </xf>
    <xf numFmtId="41" fontId="104" fillId="0" borderId="111" xfId="0" applyNumberFormat="1" applyFont="1" applyBorder="1" applyAlignment="1">
      <alignment horizontal="center" vertical="center"/>
    </xf>
    <xf numFmtId="164" fontId="57" fillId="0" borderId="68" xfId="1" applyNumberFormat="1" applyFont="1" applyFill="1" applyBorder="1" applyAlignment="1">
      <alignment horizontal="center" vertical="center"/>
    </xf>
    <xf numFmtId="41" fontId="102" fillId="0" borderId="103" xfId="0" applyNumberFormat="1" applyFont="1" applyFill="1" applyBorder="1" applyAlignment="1">
      <alignment horizontal="center" vertical="center"/>
    </xf>
    <xf numFmtId="41" fontId="105" fillId="0" borderId="72" xfId="0" applyNumberFormat="1" applyFont="1" applyFill="1" applyBorder="1" applyAlignment="1">
      <alignment horizontal="center" vertical="center"/>
    </xf>
    <xf numFmtId="9" fontId="110" fillId="4" borderId="72" xfId="2" applyNumberFormat="1" applyFont="1" applyFill="1" applyBorder="1" applyAlignment="1">
      <alignment horizontal="center" vertical="center"/>
    </xf>
    <xf numFmtId="38" fontId="57" fillId="0" borderId="10" xfId="1" applyNumberFormat="1" applyFont="1" applyFill="1" applyBorder="1" applyAlignment="1">
      <alignment horizontal="right" vertical="center"/>
    </xf>
    <xf numFmtId="41" fontId="105" fillId="0" borderId="10" xfId="0" applyNumberFormat="1" applyFont="1" applyFill="1" applyBorder="1" applyAlignment="1">
      <alignment horizontal="center" vertical="center"/>
    </xf>
    <xf numFmtId="9" fontId="109" fillId="30" borderId="72" xfId="2" applyNumberFormat="1" applyFont="1" applyFill="1" applyBorder="1" applyAlignment="1">
      <alignment horizontal="center" vertical="center"/>
    </xf>
    <xf numFmtId="41" fontId="105" fillId="0" borderId="54" xfId="0" applyNumberFormat="1" applyFont="1" applyFill="1" applyBorder="1" applyAlignment="1">
      <alignment horizontal="center" vertical="center"/>
    </xf>
    <xf numFmtId="41" fontId="104" fillId="0" borderId="59" xfId="0" applyNumberFormat="1" applyFont="1" applyBorder="1" applyAlignment="1">
      <alignment vertical="center"/>
    </xf>
    <xf numFmtId="9" fontId="110" fillId="4" borderId="59" xfId="2" applyNumberFormat="1" applyFont="1" applyFill="1" applyBorder="1" applyAlignment="1">
      <alignment horizontal="center" vertical="center"/>
    </xf>
    <xf numFmtId="38" fontId="57" fillId="0" borderId="111" xfId="1" applyNumberFormat="1" applyFont="1" applyBorder="1" applyAlignment="1">
      <alignment horizontal="right" vertical="center"/>
    </xf>
    <xf numFmtId="9" fontId="109" fillId="30" borderId="59" xfId="2" applyNumberFormat="1" applyFont="1" applyFill="1" applyBorder="1" applyAlignment="1">
      <alignment horizontal="center" vertical="center"/>
    </xf>
    <xf numFmtId="38" fontId="57" fillId="0" borderId="110" xfId="1" applyNumberFormat="1" applyFont="1" applyFill="1" applyBorder="1" applyAlignment="1">
      <alignment horizontal="right" vertical="center"/>
    </xf>
    <xf numFmtId="0" fontId="14" fillId="0" borderId="71" xfId="0" applyFont="1" applyBorder="1" applyAlignment="1">
      <alignment horizontal="center" vertical="center" wrapText="1"/>
    </xf>
    <xf numFmtId="0" fontId="114" fillId="0" borderId="112" xfId="0" applyFont="1" applyBorder="1" applyAlignment="1">
      <alignment horizontal="center" vertical="center" wrapText="1"/>
    </xf>
    <xf numFmtId="41" fontId="9" fillId="0" borderId="67" xfId="0" applyNumberFormat="1" applyFont="1" applyBorder="1" applyAlignment="1">
      <alignment horizontal="center" vertical="center"/>
    </xf>
    <xf numFmtId="41" fontId="10" fillId="0" borderId="108" xfId="0" applyNumberFormat="1" applyFont="1" applyBorder="1" applyAlignment="1">
      <alignment horizontal="center" vertical="center"/>
    </xf>
    <xf numFmtId="164" fontId="9" fillId="0" borderId="68" xfId="1" applyNumberFormat="1" applyFont="1" applyFill="1" applyBorder="1" applyAlignment="1">
      <alignment horizontal="center" vertical="center"/>
    </xf>
    <xf numFmtId="41" fontId="8" fillId="4" borderId="108" xfId="0" applyNumberFormat="1" applyFont="1" applyFill="1" applyBorder="1" applyAlignment="1">
      <alignment horizontal="center" vertical="center"/>
    </xf>
    <xf numFmtId="41" fontId="9" fillId="4" borderId="67" xfId="0" applyNumberFormat="1" applyFont="1" applyFill="1" applyBorder="1" applyAlignment="1">
      <alignment horizontal="center" vertical="center"/>
    </xf>
    <xf numFmtId="164" fontId="9" fillId="4" borderId="68" xfId="1" applyNumberFormat="1" applyFont="1" applyFill="1" applyBorder="1" applyAlignment="1">
      <alignment horizontal="center" vertical="center"/>
    </xf>
    <xf numFmtId="0" fontId="122" fillId="4" borderId="113" xfId="0" applyFont="1" applyFill="1" applyBorder="1" applyAlignment="1">
      <alignment horizontal="center" vertical="center" wrapText="1"/>
    </xf>
    <xf numFmtId="0" fontId="113" fillId="4" borderId="113" xfId="0" applyFont="1" applyFill="1" applyBorder="1" applyAlignment="1">
      <alignment horizontal="center" vertical="center" wrapText="1"/>
    </xf>
    <xf numFmtId="41" fontId="9" fillId="4" borderId="108" xfId="0" applyNumberFormat="1" applyFont="1" applyFill="1" applyBorder="1" applyAlignment="1">
      <alignment horizontal="center" vertical="center"/>
    </xf>
    <xf numFmtId="41" fontId="123" fillId="4" borderId="111" xfId="0" applyNumberFormat="1" applyFont="1" applyFill="1" applyBorder="1" applyAlignment="1">
      <alignment vertical="center"/>
    </xf>
    <xf numFmtId="9" fontId="124" fillId="4" borderId="108" xfId="2" applyFont="1" applyFill="1" applyBorder="1" applyAlignment="1">
      <alignment horizontal="center" vertical="center"/>
    </xf>
    <xf numFmtId="0" fontId="14" fillId="0" borderId="48" xfId="0" applyFont="1" applyBorder="1" applyAlignment="1">
      <alignment horizontal="center" vertical="center" wrapText="1"/>
    </xf>
    <xf numFmtId="0" fontId="9" fillId="0" borderId="113" xfId="0" applyFont="1" applyBorder="1" applyAlignment="1">
      <alignment horizontal="center" vertical="center" wrapText="1"/>
    </xf>
    <xf numFmtId="0" fontId="113" fillId="0" borderId="113" xfId="0" applyFont="1" applyBorder="1" applyAlignment="1">
      <alignment horizontal="center" vertical="center" wrapText="1"/>
    </xf>
    <xf numFmtId="41" fontId="9" fillId="0" borderId="111" xfId="0" applyNumberFormat="1" applyFont="1" applyBorder="1" applyAlignment="1">
      <alignment vertical="center"/>
    </xf>
    <xf numFmtId="41" fontId="9" fillId="0" borderId="108" xfId="0" applyNumberFormat="1" applyFont="1" applyBorder="1" applyAlignment="1">
      <alignment vertical="center"/>
    </xf>
    <xf numFmtId="41" fontId="9" fillId="0" borderId="59" xfId="0" applyNumberFormat="1" applyFont="1" applyBorder="1" applyAlignment="1">
      <alignment horizontal="center" vertical="center"/>
    </xf>
    <xf numFmtId="41" fontId="123" fillId="0" borderId="108" xfId="0" applyNumberFormat="1" applyFont="1" applyBorder="1" applyAlignment="1">
      <alignment horizontal="center" vertical="center"/>
    </xf>
    <xf numFmtId="9" fontId="124" fillId="0" borderId="108" xfId="2" applyFont="1" applyBorder="1" applyAlignment="1">
      <alignment horizontal="center" vertical="center"/>
    </xf>
    <xf numFmtId="9" fontId="36" fillId="4" borderId="20" xfId="2" applyFont="1" applyFill="1" applyBorder="1" applyAlignment="1">
      <alignment horizontal="center" vertical="center"/>
    </xf>
    <xf numFmtId="9" fontId="36" fillId="4" borderId="59" xfId="2" applyFont="1" applyFill="1" applyBorder="1" applyAlignment="1">
      <alignment horizontal="center" vertical="center"/>
    </xf>
    <xf numFmtId="9" fontId="13" fillId="4" borderId="59" xfId="2" applyFont="1" applyFill="1" applyBorder="1" applyAlignment="1">
      <alignment horizontal="center" vertical="center"/>
    </xf>
    <xf numFmtId="41" fontId="9" fillId="4" borderId="111" xfId="0" applyNumberFormat="1" applyFont="1" applyFill="1" applyBorder="1" applyAlignment="1">
      <alignment vertical="center"/>
    </xf>
    <xf numFmtId="41" fontId="9" fillId="4" borderId="108" xfId="0" applyNumberFormat="1" applyFont="1" applyFill="1" applyBorder="1" applyAlignment="1">
      <alignment vertical="center"/>
    </xf>
    <xf numFmtId="41" fontId="9" fillId="4" borderId="67" xfId="0" applyNumberFormat="1" applyFont="1" applyFill="1" applyBorder="1" applyAlignment="1">
      <alignment vertical="center"/>
    </xf>
    <xf numFmtId="9" fontId="120" fillId="4" borderId="59" xfId="2" applyFont="1" applyFill="1" applyBorder="1" applyAlignment="1">
      <alignment horizontal="center" vertical="center"/>
    </xf>
    <xf numFmtId="9" fontId="36" fillId="4" borderId="48" xfId="2" applyFont="1" applyFill="1" applyBorder="1" applyAlignment="1">
      <alignment horizontal="center" vertical="center"/>
    </xf>
    <xf numFmtId="41" fontId="9" fillId="0" borderId="48" xfId="0" applyNumberFormat="1" applyFont="1" applyBorder="1" applyAlignment="1">
      <alignment horizontal="center" vertical="center"/>
    </xf>
    <xf numFmtId="9" fontId="13" fillId="4" borderId="48" xfId="2" applyFont="1" applyFill="1" applyBorder="1" applyAlignment="1">
      <alignment horizontal="center" vertical="center"/>
    </xf>
    <xf numFmtId="0" fontId="8" fillId="0" borderId="113" xfId="0" applyFont="1" applyBorder="1" applyAlignment="1">
      <alignment horizontal="center" vertical="center" wrapText="1"/>
    </xf>
    <xf numFmtId="41" fontId="8" fillId="0" borderId="67" xfId="0" applyNumberFormat="1" applyFont="1" applyBorder="1" applyAlignment="1">
      <alignment horizontal="center" vertical="center"/>
    </xf>
    <xf numFmtId="41" fontId="8" fillId="0" borderId="111" xfId="0" applyNumberFormat="1" applyFont="1" applyBorder="1" applyAlignment="1">
      <alignment vertical="center"/>
    </xf>
    <xf numFmtId="41" fontId="8" fillId="0" borderId="108" xfId="0" applyNumberFormat="1" applyFont="1" applyBorder="1" applyAlignment="1">
      <alignment vertical="center"/>
    </xf>
    <xf numFmtId="9" fontId="36" fillId="26" borderId="67" xfId="2" applyFont="1" applyFill="1" applyBorder="1" applyAlignment="1">
      <alignment horizontal="center" vertical="center"/>
    </xf>
    <xf numFmtId="41" fontId="10" fillId="0" borderId="59" xfId="0" applyNumberFormat="1" applyFont="1" applyBorder="1" applyAlignment="1">
      <alignment horizontal="center" vertical="center"/>
    </xf>
    <xf numFmtId="41" fontId="8" fillId="26" borderId="2" xfId="0" applyNumberFormat="1" applyFont="1" applyFill="1" applyBorder="1" applyAlignment="1">
      <alignment horizontal="center" vertical="center"/>
    </xf>
    <xf numFmtId="41" fontId="123" fillId="0" borderId="107" xfId="0" applyNumberFormat="1" applyFont="1" applyBorder="1" applyAlignment="1">
      <alignment horizontal="center" vertical="center"/>
    </xf>
    <xf numFmtId="0" fontId="114" fillId="0" borderId="84" xfId="0" applyFont="1" applyBorder="1" applyAlignment="1">
      <alignment horizontal="center" vertical="center" wrapText="1"/>
    </xf>
    <xf numFmtId="41" fontId="8" fillId="26" borderId="0" xfId="0" applyNumberFormat="1" applyFont="1" applyFill="1" applyBorder="1" applyAlignment="1">
      <alignment horizontal="center" vertical="center"/>
    </xf>
    <xf numFmtId="41" fontId="9" fillId="0" borderId="68" xfId="0" applyNumberFormat="1" applyFont="1" applyBorder="1" applyAlignment="1">
      <alignment horizontal="center" vertical="center"/>
    </xf>
    <xf numFmtId="41" fontId="9" fillId="4" borderId="107" xfId="0" applyNumberFormat="1" applyFont="1" applyFill="1" applyBorder="1" applyAlignment="1">
      <alignment vertical="center"/>
    </xf>
    <xf numFmtId="9" fontId="36" fillId="4" borderId="68" xfId="2" applyFont="1" applyFill="1" applyBorder="1" applyAlignment="1">
      <alignment horizontal="center" vertical="center"/>
    </xf>
    <xf numFmtId="41" fontId="10" fillId="0" borderId="113" xfId="0" applyNumberFormat="1" applyFont="1" applyBorder="1" applyAlignment="1">
      <alignment horizontal="center" vertical="center"/>
    </xf>
    <xf numFmtId="41" fontId="8" fillId="26" borderId="108" xfId="0" applyNumberFormat="1" applyFont="1" applyFill="1" applyBorder="1" applyAlignment="1">
      <alignment horizontal="center" vertical="center"/>
    </xf>
    <xf numFmtId="0" fontId="125" fillId="7" borderId="0" xfId="15" applyFont="1" applyFill="1" applyAlignment="1">
      <alignment horizontal="center"/>
    </xf>
    <xf numFmtId="164" fontId="3" fillId="0" borderId="108" xfId="1" applyNumberFormat="1" applyFont="1" applyBorder="1"/>
    <xf numFmtId="164" fontId="3" fillId="0" borderId="110" xfId="1" applyNumberFormat="1" applyFont="1" applyBorder="1"/>
    <xf numFmtId="37" fontId="2" fillId="0" borderId="0" xfId="15" applyNumberFormat="1" applyAlignment="1">
      <alignment horizontal="center"/>
    </xf>
    <xf numFmtId="1" fontId="2" fillId="0" borderId="0" xfId="1" applyNumberFormat="1" applyFont="1" applyBorder="1" applyAlignment="1" applyProtection="1">
      <alignment horizontal="center"/>
    </xf>
    <xf numFmtId="1" fontId="0" fillId="0" borderId="0" xfId="1" applyNumberFormat="1" applyFont="1" applyAlignment="1" applyProtection="1">
      <alignment horizontal="center"/>
    </xf>
    <xf numFmtId="0" fontId="0" fillId="5" borderId="72" xfId="0" applyNumberFormat="1" applyFill="1" applyBorder="1" applyAlignment="1">
      <alignment horizontal="left"/>
    </xf>
    <xf numFmtId="164" fontId="121" fillId="0" borderId="4" xfId="0" applyNumberFormat="1" applyFont="1" applyBorder="1" applyAlignment="1">
      <alignment horizontal="left"/>
    </xf>
    <xf numFmtId="164" fontId="16" fillId="5" borderId="4" xfId="0" applyNumberFormat="1" applyFont="1" applyFill="1" applyBorder="1" applyAlignment="1">
      <alignment horizontal="left"/>
    </xf>
    <xf numFmtId="164" fontId="121" fillId="0" borderId="12" xfId="0" applyNumberFormat="1" applyFont="1" applyBorder="1" applyAlignment="1">
      <alignment horizontal="left"/>
    </xf>
    <xf numFmtId="164" fontId="0" fillId="0" borderId="3" xfId="0" applyNumberFormat="1" applyBorder="1" applyAlignment="1">
      <alignment horizontal="left"/>
    </xf>
    <xf numFmtId="164" fontId="8" fillId="5" borderId="3" xfId="0" applyNumberFormat="1" applyFont="1" applyFill="1" applyBorder="1" applyAlignment="1">
      <alignment horizontal="left"/>
    </xf>
    <xf numFmtId="164" fontId="0" fillId="0" borderId="10" xfId="0" applyNumberFormat="1" applyBorder="1" applyAlignment="1">
      <alignment horizontal="left"/>
    </xf>
    <xf numFmtId="38" fontId="57" fillId="0" borderId="89" xfId="1" applyNumberFormat="1" applyFont="1" applyBorder="1" applyAlignment="1">
      <alignment horizontal="right" vertical="center"/>
    </xf>
    <xf numFmtId="0" fontId="25" fillId="0" borderId="0" xfId="15" applyFont="1"/>
    <xf numFmtId="164" fontId="0" fillId="5" borderId="0" xfId="0" applyNumberFormat="1" applyFill="1" applyAlignment="1">
      <alignment horizontal="left"/>
    </xf>
    <xf numFmtId="0" fontId="0" fillId="0" borderId="0" xfId="0" applyFill="1" applyAlignment="1">
      <alignment horizontal="center"/>
    </xf>
    <xf numFmtId="164" fontId="121" fillId="0" borderId="77" xfId="0" applyNumberFormat="1" applyFont="1" applyBorder="1" applyAlignment="1">
      <alignment horizontal="left"/>
    </xf>
    <xf numFmtId="164" fontId="16" fillId="5" borderId="77" xfId="0" applyNumberFormat="1" applyFont="1" applyFill="1" applyBorder="1" applyAlignment="1">
      <alignment horizontal="left"/>
    </xf>
    <xf numFmtId="0" fontId="0" fillId="0" borderId="6" xfId="0" applyNumberFormat="1" applyBorder="1" applyAlignment="1">
      <alignment horizontal="left"/>
    </xf>
    <xf numFmtId="0" fontId="0" fillId="0" borderId="48" xfId="0" applyNumberFormat="1" applyBorder="1" applyAlignment="1">
      <alignment horizontal="left"/>
    </xf>
    <xf numFmtId="0" fontId="8" fillId="5" borderId="48" xfId="0" applyNumberFormat="1" applyFont="1" applyFill="1" applyBorder="1" applyAlignment="1">
      <alignment horizontal="left"/>
    </xf>
    <xf numFmtId="43" fontId="31" fillId="0" borderId="0" xfId="1" applyFont="1" applyFill="1" applyAlignment="1">
      <alignment vertical="center"/>
    </xf>
    <xf numFmtId="164" fontId="55" fillId="32" borderId="45" xfId="1" applyNumberFormat="1" applyFont="1" applyFill="1" applyBorder="1" applyAlignment="1">
      <alignment horizontal="center" vertical="center" wrapText="1"/>
    </xf>
    <xf numFmtId="43" fontId="0" fillId="0" borderId="0" xfId="1" applyFont="1" applyFill="1" applyAlignment="1">
      <alignment vertical="center"/>
    </xf>
    <xf numFmtId="164" fontId="9" fillId="0" borderId="0" xfId="1" applyNumberFormat="1" applyFont="1" applyFill="1" applyBorder="1" applyAlignment="1">
      <alignment horizontal="center" vertical="center"/>
    </xf>
    <xf numFmtId="41" fontId="104" fillId="33" borderId="5" xfId="0" applyNumberFormat="1" applyFont="1" applyFill="1" applyBorder="1" applyAlignment="1">
      <alignment horizontal="center" vertical="center"/>
    </xf>
    <xf numFmtId="41" fontId="104" fillId="33" borderId="6" xfId="0" applyNumberFormat="1" applyFont="1" applyFill="1" applyBorder="1" applyAlignment="1">
      <alignment horizontal="center" vertical="center"/>
    </xf>
    <xf numFmtId="41" fontId="104" fillId="33" borderId="67" xfId="0" applyNumberFormat="1" applyFont="1" applyFill="1" applyBorder="1" applyAlignment="1">
      <alignment horizontal="center" vertical="center"/>
    </xf>
    <xf numFmtId="9" fontId="57" fillId="33" borderId="3" xfId="2" applyFont="1" applyFill="1" applyBorder="1" applyAlignment="1">
      <alignment horizontal="center" vertical="center"/>
    </xf>
    <xf numFmtId="164" fontId="9" fillId="0" borderId="115" xfId="1" applyNumberFormat="1" applyFont="1" applyFill="1" applyBorder="1" applyAlignment="1">
      <alignment horizontal="center" vertical="center"/>
    </xf>
    <xf numFmtId="0" fontId="9" fillId="5" borderId="79" xfId="0" applyFont="1" applyFill="1" applyBorder="1" applyAlignment="1">
      <alignment horizontal="center" vertical="center"/>
    </xf>
    <xf numFmtId="41" fontId="10" fillId="5" borderId="3" xfId="0" applyNumberFormat="1" applyFont="1" applyFill="1" applyBorder="1" applyAlignment="1">
      <alignment horizontal="center" vertical="center"/>
    </xf>
    <xf numFmtId="41" fontId="10" fillId="5" borderId="54" xfId="0" applyNumberFormat="1" applyFont="1" applyFill="1" applyBorder="1" applyAlignment="1">
      <alignment horizontal="center" vertical="center"/>
    </xf>
    <xf numFmtId="164" fontId="9" fillId="5" borderId="72" xfId="1" applyNumberFormat="1" applyFont="1" applyFill="1" applyBorder="1" applyAlignment="1">
      <alignment horizontal="center" vertical="center"/>
    </xf>
    <xf numFmtId="0" fontId="8" fillId="0" borderId="63" xfId="0" applyFont="1" applyBorder="1" applyAlignment="1">
      <alignment horizontal="center" vertical="center" wrapText="1"/>
    </xf>
    <xf numFmtId="41" fontId="8" fillId="0" borderId="107" xfId="0" applyNumberFormat="1" applyFont="1" applyBorder="1" applyAlignment="1">
      <alignment horizontal="center" vertical="center"/>
    </xf>
    <xf numFmtId="41" fontId="10" fillId="0" borderId="108" xfId="0" applyNumberFormat="1" applyFont="1" applyBorder="1" applyAlignment="1">
      <alignment vertical="center"/>
    </xf>
    <xf numFmtId="41" fontId="8" fillId="0" borderId="114" xfId="0" applyNumberFormat="1" applyFont="1" applyBorder="1" applyAlignment="1">
      <alignment horizontal="center" vertical="center"/>
    </xf>
    <xf numFmtId="41" fontId="10" fillId="0" borderId="114" xfId="0" applyNumberFormat="1" applyFont="1" applyBorder="1" applyAlignment="1">
      <alignment horizontal="center" vertical="center"/>
    </xf>
    <xf numFmtId="0" fontId="127" fillId="0" borderId="0" xfId="0" applyFont="1" applyAlignment="1">
      <alignment horizontal="right" vertical="center"/>
    </xf>
    <xf numFmtId="41" fontId="127" fillId="0" borderId="2" xfId="0" applyNumberFormat="1" applyFont="1" applyBorder="1" applyAlignment="1">
      <alignment vertical="center"/>
    </xf>
    <xf numFmtId="41" fontId="127" fillId="0" borderId="0" xfId="0" applyNumberFormat="1" applyFont="1" applyBorder="1" applyAlignment="1">
      <alignment vertical="center"/>
    </xf>
    <xf numFmtId="41" fontId="127" fillId="0" borderId="108" xfId="0" applyNumberFormat="1" applyFont="1" applyBorder="1" applyAlignment="1">
      <alignment vertical="center"/>
    </xf>
    <xf numFmtId="41" fontId="127" fillId="5" borderId="3" xfId="0" applyNumberFormat="1" applyFont="1" applyFill="1" applyBorder="1" applyAlignment="1">
      <alignment horizontal="center" vertical="center"/>
    </xf>
    <xf numFmtId="0" fontId="128" fillId="0" borderId="0" xfId="0" applyFont="1" applyAlignment="1">
      <alignment vertical="center"/>
    </xf>
    <xf numFmtId="41" fontId="8" fillId="0" borderId="103" xfId="0" applyNumberFormat="1" applyFont="1" applyFill="1" applyBorder="1" applyAlignment="1">
      <alignment horizontal="center" vertical="center"/>
    </xf>
    <xf numFmtId="0" fontId="106" fillId="0" borderId="0" xfId="0" applyFont="1" applyAlignment="1">
      <alignment horizontal="right" vertical="center"/>
    </xf>
    <xf numFmtId="38" fontId="9" fillId="0" borderId="5" xfId="1" applyNumberFormat="1" applyFont="1" applyFill="1" applyBorder="1" applyAlignment="1">
      <alignment horizontal="right" vertical="center"/>
    </xf>
    <xf numFmtId="38" fontId="9" fillId="0" borderId="6" xfId="1" applyNumberFormat="1" applyFont="1" applyFill="1" applyBorder="1" applyAlignment="1">
      <alignment horizontal="right" vertical="center"/>
    </xf>
    <xf numFmtId="38" fontId="9" fillId="0" borderId="110" xfId="1" applyNumberFormat="1" applyFont="1" applyFill="1" applyBorder="1" applyAlignment="1">
      <alignment horizontal="right" vertical="center"/>
    </xf>
    <xf numFmtId="38" fontId="9" fillId="0" borderId="10" xfId="1" applyNumberFormat="1" applyFont="1" applyFill="1" applyBorder="1" applyAlignment="1">
      <alignment horizontal="right" vertical="center"/>
    </xf>
    <xf numFmtId="0" fontId="121" fillId="0" borderId="0" xfId="0" applyFont="1" applyAlignment="1">
      <alignment horizontal="right" vertical="center"/>
    </xf>
    <xf numFmtId="41" fontId="126" fillId="0" borderId="53" xfId="0" applyNumberFormat="1" applyFont="1" applyBorder="1" applyAlignment="1">
      <alignment horizontal="center" vertical="center"/>
    </xf>
    <xf numFmtId="41" fontId="126" fillId="0" borderId="20" xfId="0" applyNumberFormat="1" applyFont="1" applyBorder="1" applyAlignment="1">
      <alignment horizontal="center" vertical="center"/>
    </xf>
    <xf numFmtId="41" fontId="126" fillId="0" borderId="114" xfId="0" applyNumberFormat="1" applyFont="1" applyBorder="1" applyAlignment="1">
      <alignment horizontal="center" vertical="center"/>
    </xf>
    <xf numFmtId="41" fontId="126" fillId="5" borderId="54" xfId="0" applyNumberFormat="1" applyFont="1" applyFill="1" applyBorder="1" applyAlignment="1">
      <alignment horizontal="center" vertical="center"/>
    </xf>
    <xf numFmtId="164" fontId="8" fillId="0" borderId="0" xfId="0" applyNumberFormat="1" applyFont="1" applyAlignment="1">
      <alignment vertical="center"/>
    </xf>
    <xf numFmtId="0" fontId="0" fillId="0" borderId="0" xfId="0" applyFont="1" applyAlignment="1">
      <alignment horizontal="right" vertical="center"/>
    </xf>
    <xf numFmtId="41" fontId="0" fillId="0" borderId="71" xfId="0" applyNumberFormat="1" applyFont="1" applyBorder="1" applyAlignment="1">
      <alignment vertical="center"/>
    </xf>
    <xf numFmtId="41" fontId="0" fillId="0" borderId="59" xfId="0" applyNumberFormat="1" applyFont="1" applyBorder="1" applyAlignment="1">
      <alignment vertical="center"/>
    </xf>
    <xf numFmtId="41" fontId="73" fillId="0" borderId="72" xfId="0" applyNumberFormat="1" applyFont="1" applyFill="1" applyBorder="1" applyAlignment="1">
      <alignment horizontal="center" vertical="center"/>
    </xf>
    <xf numFmtId="41" fontId="0" fillId="0" borderId="2" xfId="0" applyNumberFormat="1" applyFont="1" applyBorder="1" applyAlignment="1">
      <alignment vertical="center"/>
    </xf>
    <xf numFmtId="41" fontId="0" fillId="0" borderId="108" xfId="0" applyNumberFormat="1" applyFont="1" applyBorder="1" applyAlignment="1">
      <alignment vertical="center"/>
    </xf>
    <xf numFmtId="0" fontId="73" fillId="0" borderId="0" xfId="0" applyFont="1" applyAlignment="1">
      <alignment horizontal="right" vertical="center"/>
    </xf>
    <xf numFmtId="0" fontId="129" fillId="0" borderId="0" xfId="0" applyFont="1" applyAlignment="1">
      <alignment horizontal="right" vertical="center"/>
    </xf>
    <xf numFmtId="41" fontId="0" fillId="33" borderId="5" xfId="0" applyNumberFormat="1" applyFont="1" applyFill="1" applyBorder="1" applyAlignment="1">
      <alignment horizontal="center" vertical="center"/>
    </xf>
    <xf numFmtId="41" fontId="0" fillId="33" borderId="6" xfId="0" applyNumberFormat="1" applyFont="1" applyFill="1" applyBorder="1" applyAlignment="1">
      <alignment horizontal="center" vertical="center"/>
    </xf>
    <xf numFmtId="41" fontId="0" fillId="33" borderId="67" xfId="0" applyNumberFormat="1" applyFont="1" applyFill="1" applyBorder="1" applyAlignment="1">
      <alignment horizontal="center" vertical="center"/>
    </xf>
    <xf numFmtId="9" fontId="73" fillId="33" borderId="3" xfId="2" applyFont="1" applyFill="1" applyBorder="1" applyAlignment="1">
      <alignment horizontal="center" vertical="center"/>
    </xf>
    <xf numFmtId="41" fontId="0" fillId="0" borderId="105" xfId="0" applyNumberFormat="1" applyFont="1" applyBorder="1" applyAlignment="1">
      <alignment horizontal="center" vertical="center"/>
    </xf>
    <xf numFmtId="41" fontId="0" fillId="0" borderId="20" xfId="0" applyNumberFormat="1" applyFont="1" applyBorder="1" applyAlignment="1">
      <alignment horizontal="center" vertical="center"/>
    </xf>
    <xf numFmtId="41" fontId="0" fillId="0" borderId="114" xfId="0" applyNumberFormat="1" applyFont="1" applyBorder="1" applyAlignment="1">
      <alignment horizontal="center" vertical="center"/>
    </xf>
    <xf numFmtId="41" fontId="73" fillId="0" borderId="54" xfId="0" applyNumberFormat="1" applyFont="1" applyFill="1" applyBorder="1" applyAlignment="1">
      <alignment horizontal="center" vertical="center"/>
    </xf>
    <xf numFmtId="9" fontId="121" fillId="29" borderId="71" xfId="2" applyNumberFormat="1" applyFont="1" applyFill="1" applyBorder="1" applyAlignment="1">
      <alignment horizontal="center" vertical="center"/>
    </xf>
    <xf numFmtId="9" fontId="121" fillId="29" borderId="59" xfId="2" applyNumberFormat="1" applyFont="1" applyFill="1" applyBorder="1" applyAlignment="1">
      <alignment horizontal="center" vertical="center"/>
    </xf>
    <xf numFmtId="9" fontId="121" fillId="29" borderId="72" xfId="2" applyNumberFormat="1" applyFont="1" applyFill="1" applyBorder="1" applyAlignment="1">
      <alignment horizontal="center" vertical="center"/>
    </xf>
    <xf numFmtId="0" fontId="9" fillId="0" borderId="79" xfId="0" applyFont="1" applyFill="1" applyBorder="1" applyAlignment="1">
      <alignment horizontal="center" vertical="center"/>
    </xf>
    <xf numFmtId="9" fontId="129" fillId="34" borderId="71" xfId="2" applyNumberFormat="1" applyFont="1" applyFill="1" applyBorder="1" applyAlignment="1">
      <alignment horizontal="center" vertical="center"/>
    </xf>
    <xf numFmtId="9" fontId="129" fillId="34" borderId="48" xfId="2" applyNumberFormat="1" applyFont="1" applyFill="1" applyBorder="1" applyAlignment="1">
      <alignment horizontal="center" vertical="center"/>
    </xf>
    <xf numFmtId="10" fontId="129" fillId="34" borderId="48" xfId="2" applyNumberFormat="1" applyFont="1" applyFill="1" applyBorder="1" applyAlignment="1">
      <alignment horizontal="center" vertical="center"/>
    </xf>
    <xf numFmtId="9" fontId="129" fillId="34" borderId="59" xfId="2" applyNumberFormat="1" applyFont="1" applyFill="1" applyBorder="1" applyAlignment="1">
      <alignment horizontal="center" vertical="center"/>
    </xf>
    <xf numFmtId="9" fontId="129" fillId="34" borderId="72" xfId="2" applyNumberFormat="1" applyFont="1" applyFill="1" applyBorder="1" applyAlignment="1">
      <alignment horizontal="center" vertical="center"/>
    </xf>
    <xf numFmtId="0" fontId="18" fillId="0" borderId="0" xfId="0" applyFont="1" applyAlignment="1">
      <alignment vertical="center"/>
    </xf>
    <xf numFmtId="0" fontId="0" fillId="0" borderId="115" xfId="0" applyNumberFormat="1" applyBorder="1" applyAlignment="1">
      <alignment horizontal="left"/>
    </xf>
    <xf numFmtId="0" fontId="8" fillId="5" borderId="115" xfId="0" applyNumberFormat="1" applyFont="1" applyFill="1" applyBorder="1" applyAlignment="1">
      <alignment horizontal="left"/>
    </xf>
    <xf numFmtId="0" fontId="50" fillId="0" borderId="0" xfId="0" applyFont="1" applyAlignment="1">
      <alignment horizontal="center" vertical="center"/>
    </xf>
    <xf numFmtId="0" fontId="130" fillId="0" borderId="0" xfId="0" applyFont="1" applyAlignment="1">
      <alignment horizontal="center" vertical="center"/>
    </xf>
    <xf numFmtId="0" fontId="18" fillId="0" borderId="0" xfId="0" applyFont="1" applyAlignment="1">
      <alignment horizontal="center" vertical="center"/>
    </xf>
    <xf numFmtId="0" fontId="101" fillId="0" borderId="0" xfId="0" applyFont="1" applyAlignment="1">
      <alignment horizontal="center" vertical="center"/>
    </xf>
    <xf numFmtId="0" fontId="7" fillId="0" borderId="0" xfId="0" applyFont="1" applyAlignment="1">
      <alignment horizontal="center" vertical="center"/>
    </xf>
    <xf numFmtId="14" fontId="18" fillId="0" borderId="0" xfId="0" quotePrefix="1" applyNumberFormat="1" applyFont="1" applyAlignment="1">
      <alignment horizontal="center" vertical="center"/>
    </xf>
    <xf numFmtId="14" fontId="18" fillId="0" borderId="0" xfId="0" applyNumberFormat="1" applyFont="1" applyAlignment="1">
      <alignment horizontal="center" vertical="center"/>
    </xf>
    <xf numFmtId="0" fontId="3" fillId="14" borderId="44" xfId="0" applyFont="1" applyFill="1" applyBorder="1" applyAlignment="1">
      <alignment horizontal="center" vertical="center" wrapText="1"/>
    </xf>
    <xf numFmtId="0" fontId="3" fillId="14" borderId="48" xfId="0" applyFont="1" applyFill="1" applyBorder="1" applyAlignment="1">
      <alignment horizontal="center" vertical="center" wrapText="1"/>
    </xf>
    <xf numFmtId="0" fontId="8" fillId="0" borderId="4" xfId="0" applyFont="1" applyBorder="1" applyAlignment="1">
      <alignment horizontal="center" vertical="center" textRotation="90"/>
    </xf>
    <xf numFmtId="0" fontId="8" fillId="0" borderId="12" xfId="0" applyFont="1" applyBorder="1" applyAlignment="1">
      <alignment horizontal="center" vertical="center" textRotation="90"/>
    </xf>
    <xf numFmtId="0" fontId="8" fillId="0" borderId="50" xfId="0" applyFont="1" applyBorder="1" applyAlignment="1">
      <alignment horizontal="center" vertical="center" textRotation="90"/>
    </xf>
    <xf numFmtId="0" fontId="2" fillId="5" borderId="44" xfId="0" applyFont="1" applyFill="1" applyBorder="1" applyAlignment="1">
      <alignment horizontal="center" vertical="center" wrapText="1"/>
    </xf>
    <xf numFmtId="0" fontId="2" fillId="5" borderId="48" xfId="0" applyFont="1" applyFill="1" applyBorder="1" applyAlignment="1">
      <alignment horizontal="center" vertical="center" wrapText="1"/>
    </xf>
    <xf numFmtId="0" fontId="8" fillId="0" borderId="55" xfId="0" applyFont="1" applyBorder="1" applyAlignment="1">
      <alignment horizontal="center" vertical="center" textRotation="90"/>
    </xf>
    <xf numFmtId="0" fontId="7" fillId="0" borderId="0" xfId="0" applyFont="1" applyBorder="1" applyAlignment="1">
      <alignment horizontal="center" vertical="center"/>
    </xf>
    <xf numFmtId="0" fontId="35" fillId="0" borderId="0" xfId="0" applyFont="1" applyBorder="1" applyAlignment="1">
      <alignment horizontal="center" vertical="center"/>
    </xf>
    <xf numFmtId="14" fontId="18" fillId="0" borderId="0" xfId="0" applyNumberFormat="1" applyFont="1" applyBorder="1" applyAlignment="1">
      <alignment horizontal="center" vertical="center"/>
    </xf>
    <xf numFmtId="40" fontId="32" fillId="0" borderId="0" xfId="0" applyNumberFormat="1" applyFont="1" applyAlignment="1">
      <alignment vertical="center"/>
    </xf>
    <xf numFmtId="164" fontId="8" fillId="5" borderId="77" xfId="0" applyNumberFormat="1" applyFont="1" applyFill="1" applyBorder="1" applyAlignment="1">
      <alignment horizontal="left"/>
    </xf>
    <xf numFmtId="164" fontId="55" fillId="5" borderId="77" xfId="0" applyNumberFormat="1" applyFont="1" applyFill="1" applyBorder="1" applyAlignment="1">
      <alignment horizontal="center" vertical="center" wrapText="1"/>
    </xf>
    <xf numFmtId="164" fontId="55" fillId="14" borderId="77" xfId="0" applyNumberFormat="1" applyFont="1" applyFill="1" applyBorder="1" applyAlignment="1">
      <alignment horizontal="center" vertical="center" wrapText="1"/>
    </xf>
    <xf numFmtId="164" fontId="73" fillId="14" borderId="77" xfId="0" applyNumberFormat="1" applyFont="1" applyFill="1" applyBorder="1" applyAlignment="1">
      <alignment horizontal="left"/>
    </xf>
    <xf numFmtId="164" fontId="0" fillId="0" borderId="77" xfId="0" applyNumberFormat="1" applyFont="1" applyBorder="1" applyAlignment="1">
      <alignment horizontal="left"/>
    </xf>
    <xf numFmtId="0" fontId="55" fillId="0" borderId="71" xfId="0" pivotButton="1" applyFont="1" applyBorder="1" applyAlignment="1">
      <alignment horizontal="center" vertical="center" wrapText="1"/>
    </xf>
    <xf numFmtId="164" fontId="73" fillId="14" borderId="12" xfId="0" applyNumberFormat="1" applyFont="1" applyFill="1" applyBorder="1" applyAlignment="1">
      <alignment horizontal="left"/>
    </xf>
    <xf numFmtId="164" fontId="73" fillId="14" borderId="4" xfId="0" applyNumberFormat="1" applyFont="1" applyFill="1" applyBorder="1" applyAlignment="1">
      <alignment horizontal="left"/>
    </xf>
    <xf numFmtId="164" fontId="9" fillId="14" borderId="4" xfId="0" applyNumberFormat="1" applyFont="1" applyFill="1" applyBorder="1" applyAlignment="1">
      <alignment horizontal="left"/>
    </xf>
    <xf numFmtId="0" fontId="0" fillId="0" borderId="0" xfId="0" applyFont="1"/>
    <xf numFmtId="164" fontId="9" fillId="5" borderId="72" xfId="0" applyNumberFormat="1" applyFont="1" applyFill="1" applyBorder="1" applyAlignment="1">
      <alignment horizontal="left"/>
    </xf>
    <xf numFmtId="164" fontId="73" fillId="5" borderId="72" xfId="0" applyNumberFormat="1" applyFont="1" applyFill="1" applyBorder="1" applyAlignment="1">
      <alignment horizontal="left"/>
    </xf>
    <xf numFmtId="0" fontId="0" fillId="5" borderId="77" xfId="0" applyFill="1" applyBorder="1" applyAlignment="1">
      <alignment horizontal="center"/>
    </xf>
    <xf numFmtId="0" fontId="0" fillId="5" borderId="72" xfId="0" applyFill="1" applyBorder="1"/>
    <xf numFmtId="0" fontId="0" fillId="14" borderId="0" xfId="0" applyFill="1"/>
    <xf numFmtId="164" fontId="0" fillId="14" borderId="72" xfId="0" applyNumberFormat="1" applyFill="1" applyBorder="1" applyAlignment="1">
      <alignment horizontal="left"/>
    </xf>
    <xf numFmtId="0" fontId="131" fillId="0" borderId="0" xfId="0" applyFont="1" applyAlignment="1">
      <alignment horizontal="center" vertical="center"/>
    </xf>
    <xf numFmtId="164" fontId="73" fillId="14" borderId="55" xfId="0" applyNumberFormat="1" applyFont="1" applyFill="1" applyBorder="1" applyAlignment="1">
      <alignment horizontal="left"/>
    </xf>
  </cellXfs>
  <cellStyles count="40">
    <cellStyle name="Comma" xfId="1" builtinId="3"/>
    <cellStyle name="Comma 2" xfId="6" xr:uid="{00000000-0005-0000-0000-000001000000}"/>
    <cellStyle name="Comma 2 2" xfId="7" xr:uid="{00000000-0005-0000-0000-000002000000}"/>
    <cellStyle name="Comma 3" xfId="8" xr:uid="{00000000-0005-0000-0000-000003000000}"/>
    <cellStyle name="Currency" xfId="36" builtinId="4"/>
    <cellStyle name="Currency 2" xfId="9" xr:uid="{00000000-0005-0000-0000-000004000000}"/>
    <cellStyle name="Currency 2 2" xfId="10" xr:uid="{00000000-0005-0000-0000-000005000000}"/>
    <cellStyle name="Currency 3" xfId="11" xr:uid="{00000000-0005-0000-0000-000006000000}"/>
    <cellStyle name="Currency 4" xfId="12" xr:uid="{00000000-0005-0000-0000-000007000000}"/>
    <cellStyle name="Currency 4 2" xfId="13" xr:uid="{00000000-0005-0000-0000-000008000000}"/>
    <cellStyle name="Normal" xfId="0" builtinId="0"/>
    <cellStyle name="Normal 2" xfId="5" xr:uid="{00000000-0005-0000-0000-00000A000000}"/>
    <cellStyle name="Normal 2 2" xfId="14" xr:uid="{00000000-0005-0000-0000-00000B000000}"/>
    <cellStyle name="Normal 2 2 2" xfId="15" xr:uid="{00000000-0005-0000-0000-00000C000000}"/>
    <cellStyle name="Normal 2 2 2 2" xfId="16" xr:uid="{00000000-0005-0000-0000-00000D000000}"/>
    <cellStyle name="Normal 2 2 2 2 2" xfId="17" xr:uid="{00000000-0005-0000-0000-00000E000000}"/>
    <cellStyle name="Normal 2 2 3" xfId="18" xr:uid="{00000000-0005-0000-0000-00000F000000}"/>
    <cellStyle name="Normal 2 2 4" xfId="19" xr:uid="{00000000-0005-0000-0000-000010000000}"/>
    <cellStyle name="Normal 2 3" xfId="20" xr:uid="{00000000-0005-0000-0000-000011000000}"/>
    <cellStyle name="Normal 2 4" xfId="38" xr:uid="{0D396066-FE7F-4F7D-95FB-E279E4E4D55D}"/>
    <cellStyle name="Normal 3" xfId="3" xr:uid="{00000000-0005-0000-0000-000012000000}"/>
    <cellStyle name="Normal 3 2" xfId="21" xr:uid="{00000000-0005-0000-0000-000013000000}"/>
    <cellStyle name="Normal 3 3" xfId="22" xr:uid="{00000000-0005-0000-0000-000014000000}"/>
    <cellStyle name="Normal 35" xfId="23" xr:uid="{00000000-0005-0000-0000-000015000000}"/>
    <cellStyle name="Normal 4" xfId="4" xr:uid="{00000000-0005-0000-0000-000016000000}"/>
    <cellStyle name="Normal 5" xfId="24" xr:uid="{00000000-0005-0000-0000-000017000000}"/>
    <cellStyle name="Normal 5 2" xfId="25" xr:uid="{00000000-0005-0000-0000-000018000000}"/>
    <cellStyle name="Normal 6" xfId="34" xr:uid="{00000000-0005-0000-0000-000019000000}"/>
    <cellStyle name="Normal 7" xfId="35" xr:uid="{00000000-0005-0000-0000-00001A000000}"/>
    <cellStyle name="Normal 8" xfId="37" xr:uid="{FED8D7EA-8D3C-4D67-9109-9117E3AB38BC}"/>
    <cellStyle name="Normal 9" xfId="39" xr:uid="{BB022637-A7E4-4577-BA41-2EA144D776EC}"/>
    <cellStyle name="Note 2" xfId="26" xr:uid="{00000000-0005-0000-0000-00001B000000}"/>
    <cellStyle name="Percent" xfId="2" builtinId="5"/>
    <cellStyle name="Percent 2" xfId="27" xr:uid="{00000000-0005-0000-0000-00001D000000}"/>
    <cellStyle name="PSChar" xfId="28" xr:uid="{00000000-0005-0000-0000-00001E000000}"/>
    <cellStyle name="PSDate" xfId="29" xr:uid="{00000000-0005-0000-0000-00001F000000}"/>
    <cellStyle name="PSDec" xfId="30" xr:uid="{00000000-0005-0000-0000-000020000000}"/>
    <cellStyle name="PSHeading" xfId="31" xr:uid="{00000000-0005-0000-0000-000021000000}"/>
    <cellStyle name="PSInt" xfId="32" xr:uid="{00000000-0005-0000-0000-000022000000}"/>
    <cellStyle name="PSSpacer" xfId="33" xr:uid="{00000000-0005-0000-0000-000023000000}"/>
  </cellStyles>
  <dxfs count="2265">
    <dxf>
      <border>
        <vertical style="thin">
          <color indexed="64"/>
        </vertical>
      </border>
    </dxf>
    <dxf>
      <border>
        <vertical style="thin">
          <color indexed="64"/>
        </vertical>
      </border>
    </dxf>
    <dxf>
      <font>
        <b/>
      </font>
    </dxf>
    <dxf>
      <alignment wrapText="1"/>
    </dxf>
    <dxf>
      <alignment wrapText="1"/>
    </dxf>
    <dxf>
      <alignment wrapText="1"/>
    </dxf>
    <dxf>
      <alignment wrapText="1"/>
    </dxf>
    <dxf>
      <alignment horizontal="center"/>
    </dxf>
    <dxf>
      <alignment horizontal="center"/>
    </dxf>
    <dxf>
      <alignment horizontal="center"/>
    </dxf>
    <dxf>
      <alignment vertical="center"/>
    </dxf>
    <dxf>
      <alignment vertical="center"/>
    </dxf>
    <dxf>
      <alignment vertical="center"/>
    </dxf>
    <dxf>
      <alignment vertical="center"/>
    </dxf>
    <dxf>
      <alignment horizontal="left"/>
    </dxf>
    <dxf>
      <font>
        <color auto="1"/>
      </font>
    </dxf>
    <dxf>
      <fill>
        <patternFill patternType="solid">
          <bgColor rgb="FFFFFF00"/>
        </patternFill>
      </fill>
    </dxf>
    <dxf>
      <alignment horizontal="center"/>
    </dxf>
    <dxf>
      <font>
        <b/>
      </font>
    </dxf>
    <dxf>
      <font>
        <sz val="12"/>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b/>
      </font>
    </dxf>
    <dxf>
      <alignment horizontal="center"/>
    </dxf>
    <dxf>
      <alignment horizontal="center"/>
    </dxf>
    <dxf>
      <font>
        <sz val="10"/>
      </font>
    </dxf>
    <dxf>
      <font>
        <sz val="10"/>
      </font>
    </dxf>
    <dxf>
      <font>
        <sz val="10"/>
      </font>
    </dxf>
    <dxf>
      <font>
        <sz val="10"/>
      </font>
    </dxf>
    <dxf>
      <numFmt numFmtId="164" formatCode="_(* #,##0_);_(* \(#,##0\);_(* &quot;-&quot;??_);_(@_)"/>
    </dxf>
    <dxf>
      <alignment horizontal="left"/>
    </dxf>
    <dxf>
      <alignment horizontal="center"/>
    </dxf>
    <dxf>
      <alignment horizontal="general"/>
    </dxf>
    <dxf>
      <alignment horizontal="center"/>
    </dxf>
    <dxf>
      <alignment wrapText="1"/>
    </dxf>
    <dxf>
      <alignment horizontal="center"/>
    </dxf>
    <dxf>
      <alignment horizontal="center"/>
    </dxf>
    <dxf>
      <alignment horizontal="center"/>
    </dxf>
    <dxf>
      <alignment horizontal="center"/>
    </dxf>
    <dxf>
      <alignment vertical="center"/>
    </dxf>
    <dxf>
      <alignment vertical="center"/>
    </dxf>
    <dxf>
      <alignment vertical="center"/>
    </dxf>
    <dxf>
      <alignment vertical="center"/>
    </dxf>
    <dxf>
      <border>
        <top style="thin">
          <color indexed="64"/>
        </top>
        <bottom style="thin">
          <color indexed="64"/>
        </bottom>
        <vertical style="thin">
          <color indexed="64"/>
        </vertical>
        <horizontal style="thin">
          <color indexed="64"/>
        </horizontal>
      </border>
    </dxf>
    <dxf>
      <border>
        <top style="thin">
          <color indexed="64"/>
        </top>
        <bottom style="thin">
          <color indexed="64"/>
        </bottom>
        <vertical style="thin">
          <color indexed="64"/>
        </vertical>
        <horizontal style="thin">
          <color indexed="64"/>
        </horizontal>
      </border>
    </dxf>
    <dxf>
      <border>
        <top style="thin">
          <color indexed="64"/>
        </top>
        <bottom style="thin">
          <color indexed="64"/>
        </bottom>
        <vertical style="thin">
          <color indexed="64"/>
        </vertical>
        <horizontal style="thin">
          <color indexed="64"/>
        </horizontal>
      </border>
    </dxf>
    <dxf>
      <border>
        <top style="thin">
          <color indexed="64"/>
        </top>
        <bottom style="thin">
          <color indexed="64"/>
        </bottom>
        <vertical style="thin">
          <color indexed="64"/>
        </vertical>
        <horizontal style="thin">
          <color indexed="64"/>
        </horizontal>
      </border>
    </dxf>
    <dxf>
      <font>
        <sz val="10"/>
      </font>
    </dxf>
    <dxf>
      <font>
        <sz val="10"/>
      </font>
    </dxf>
    <dxf>
      <font>
        <sz val="10"/>
      </font>
    </dxf>
    <dxf>
      <font>
        <sz val="10"/>
      </font>
    </dxf>
    <dxf>
      <border>
        <left style="thin">
          <color indexed="64"/>
        </left>
        <top style="thin">
          <color indexed="64"/>
        </top>
        <bottom style="thin">
          <color indexed="64"/>
        </bottom>
        <vertical style="thin">
          <color indexed="64"/>
        </vertical>
        <horizontal style="thin">
          <color indexed="64"/>
        </horizontal>
      </border>
    </dxf>
    <dxf>
      <border>
        <left style="thin">
          <color indexed="64"/>
        </left>
        <top style="thin">
          <color indexed="64"/>
        </top>
        <bottom style="thin">
          <color indexed="64"/>
        </bottom>
        <vertical style="thin">
          <color indexed="64"/>
        </vertical>
        <horizontal style="thin">
          <color indexed="64"/>
        </horizontal>
      </border>
    </dxf>
    <dxf>
      <border>
        <left style="thin">
          <color indexed="64"/>
        </left>
        <top style="thin">
          <color indexed="64"/>
        </top>
        <bottom style="thin">
          <color indexed="64"/>
        </bottom>
        <vertical style="thin">
          <color indexed="64"/>
        </vertical>
        <horizontal style="thin">
          <color indexed="64"/>
        </horizontal>
      </border>
    </dxf>
    <dxf>
      <border>
        <left style="thin">
          <color indexed="64"/>
        </left>
        <top style="thin">
          <color indexed="64"/>
        </top>
        <bottom style="thin">
          <color indexed="64"/>
        </bottom>
        <vertical style="thin">
          <color indexed="64"/>
        </vertical>
        <horizontal style="thin">
          <color indexed="64"/>
        </horizontal>
      </border>
    </dxf>
    <dxf>
      <numFmt numFmtId="164" formatCode="_(* #,##0_);_(* \(#,##0\);_(* &quot;-&quot;??_);_(@_)"/>
    </dxf>
    <dxf>
      <font>
        <b/>
      </font>
    </dxf>
    <dxf>
      <font>
        <b/>
      </font>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vertical style="thin">
          <color indexed="64"/>
        </vertical>
        <horizontal style="thin">
          <color indexed="64"/>
        </horizontal>
      </border>
    </dxf>
    <dxf>
      <font>
        <sz val="10"/>
      </font>
      <numFmt numFmtId="164" formatCode="_(* #,##0_);_(* \(#,##0\);_(* &quot;-&quot;??_);_(@_)"/>
      <alignment horizontal="center" vertical="center" wrapText="1"/>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font>
        <b/>
      </font>
      <fill>
        <patternFill patternType="none">
          <fgColor indexed="64"/>
          <bgColor indexed="65"/>
        </patternFill>
      </fill>
    </dxf>
    <dxf>
      <fill>
        <patternFill>
          <bgColor rgb="FFFFFF00"/>
        </patternFill>
      </fill>
    </dxf>
    <dxf>
      <font>
        <b/>
      </font>
    </dxf>
    <dxf>
      <border>
        <left style="thin">
          <color indexed="64"/>
        </left>
        <right style="thin">
          <color indexed="64"/>
        </right>
        <bottom style="thin">
          <color indexed="64"/>
        </bottom>
        <vertical style="thin">
          <color indexed="64"/>
        </vertical>
      </border>
    </dxf>
    <dxf>
      <border>
        <left style="thin">
          <color indexed="64"/>
        </left>
        <right style="thin">
          <color indexed="64"/>
        </right>
        <bottom style="thin">
          <color indexed="64"/>
        </bottom>
        <vertical style="thin">
          <color indexed="64"/>
        </vertical>
      </border>
    </dxf>
    <dxf>
      <border>
        <bottom style="thin">
          <color indexed="64"/>
        </bottom>
        <vertical style="thin">
          <color indexed="64"/>
        </vertical>
      </border>
    </dxf>
    <dxf>
      <fill>
        <patternFill>
          <bgColor theme="3" tint="0.79998168889431442"/>
        </patternFill>
      </fill>
    </dxf>
    <dxf>
      <fill>
        <patternFill>
          <bgColor theme="6" tint="0.59999389629810485"/>
        </patternFill>
      </fill>
    </dxf>
    <dxf>
      <font>
        <sz val="10"/>
      </font>
      <alignment vertical="center" wrapText="1"/>
    </dxf>
    <dxf>
      <font>
        <sz val="10"/>
      </font>
      <alignment horizontal="center" vertical="center" wrapText="1"/>
    </dxf>
    <dxf>
      <font>
        <sz val="10"/>
      </font>
      <alignment horizontal="center" vertical="center" wrapText="1"/>
    </dxf>
    <dxf>
      <fill>
        <patternFill patternType="none">
          <fgColor indexed="64"/>
          <bgColor indexed="65"/>
        </patternFill>
      </fill>
    </dxf>
    <dxf>
      <fill>
        <patternFill>
          <bgColor theme="4" tint="0.59999389629810485"/>
        </patternFill>
      </fill>
    </dxf>
    <dxf>
      <fill>
        <patternFill>
          <bgColor theme="4" tint="0.59999389629810485"/>
        </patternFill>
      </fill>
    </dxf>
    <dxf>
      <border>
        <left style="thin">
          <color indexed="64"/>
        </left>
        <top style="thin">
          <color indexed="64"/>
        </top>
        <bottom style="thin">
          <color indexed="64"/>
        </bottom>
        <vertical style="thin">
          <color indexed="64"/>
        </vertical>
        <horizontal style="thin">
          <color indexed="64"/>
        </horizontal>
      </border>
    </dxf>
    <dxf>
      <font>
        <b val="0"/>
      </font>
    </dxf>
    <dxf>
      <font>
        <b val="0"/>
      </font>
    </dxf>
    <dxf>
      <font>
        <b val="0"/>
      </font>
    </dxf>
    <dxf>
      <border>
        <left style="thin">
          <color indexed="64"/>
        </left>
        <top style="thin">
          <color indexed="64"/>
        </top>
        <bottom style="thin">
          <color indexed="64"/>
        </bottom>
        <vertical style="thin">
          <color indexed="64"/>
        </vertical>
        <horizontal style="thin">
          <color indexed="64"/>
        </horizontal>
      </border>
    </dxf>
    <dxf>
      <border>
        <left style="thin">
          <color indexed="64"/>
        </left>
        <top style="thin">
          <color indexed="64"/>
        </top>
        <bottom style="thin">
          <color indexed="64"/>
        </bottom>
        <vertical style="thin">
          <color indexed="64"/>
        </vertical>
        <horizontal style="thin">
          <color indexed="64"/>
        </horizontal>
      </border>
    </dxf>
    <dxf>
      <numFmt numFmtId="164" formatCode="_(* #,##0_);_(* \(#,##0\);_(* &quot;-&quot;??_);_(@_)"/>
    </dxf>
    <dxf>
      <border>
        <top style="thin">
          <color indexed="64"/>
        </top>
        <vertical style="thin">
          <color indexed="64"/>
        </vertical>
      </border>
    </dxf>
    <dxf>
      <font>
        <b val="0"/>
      </font>
    </dxf>
    <dxf>
      <border>
        <vertical style="thin">
          <color indexed="64"/>
        </vertical>
      </border>
    </dxf>
    <dxf>
      <border>
        <vertical style="thin">
          <color indexed="64"/>
        </vertical>
      </border>
    </dxf>
    <dxf>
      <font>
        <b/>
      </font>
    </dxf>
    <dxf>
      <font>
        <b/>
      </font>
    </dxf>
    <dxf>
      <fill>
        <patternFill>
          <bgColor theme="6" tint="0.59999389629810485"/>
        </patternFill>
      </fill>
    </dxf>
    <dxf>
      <fill>
        <patternFill>
          <bgColor theme="6" tint="0.59999389629810485"/>
        </patternFill>
      </fill>
    </dxf>
    <dxf>
      <fill>
        <patternFill patternType="none">
          <fgColor indexed="64"/>
          <bgColor indexed="65"/>
        </patternFill>
      </fill>
    </dxf>
    <dxf>
      <font>
        <b/>
      </font>
    </dxf>
    <dxf>
      <alignment wrapText="1"/>
    </dxf>
    <dxf>
      <alignment wrapText="1"/>
    </dxf>
    <dxf>
      <alignment wrapText="1"/>
    </dxf>
    <dxf>
      <alignment horizontal="center"/>
    </dxf>
    <dxf>
      <alignment horizontal="center"/>
    </dxf>
    <dxf>
      <alignment vertical="center"/>
    </dxf>
    <dxf>
      <alignment vertical="center"/>
    </dxf>
    <dxf>
      <alignment vertical="center"/>
    </dxf>
    <dxf>
      <alignment horizontal="left"/>
    </dxf>
    <dxf>
      <font>
        <color auto="1"/>
      </font>
    </dxf>
    <dxf>
      <fill>
        <patternFill patternType="solid">
          <bgColor rgb="FFFFFF00"/>
        </patternFill>
      </fill>
    </dxf>
    <dxf>
      <alignment horizontal="center"/>
    </dxf>
    <dxf>
      <font>
        <b/>
      </font>
    </dxf>
    <dxf>
      <font>
        <sz val="12"/>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alignment horizontal="center"/>
    </dxf>
    <dxf>
      <alignment horizontal="left"/>
    </dxf>
    <dxf>
      <alignment horizontal="center"/>
    </dxf>
    <dxf>
      <font>
        <sz val="10"/>
      </font>
    </dxf>
    <dxf>
      <font>
        <sz val="10"/>
      </font>
    </dxf>
    <dxf>
      <font>
        <sz val="10"/>
      </font>
    </dxf>
    <dxf>
      <alignment horizontal="left"/>
    </dxf>
    <dxf>
      <alignment horizontal="center"/>
    </dxf>
    <dxf>
      <alignment horizontal="center"/>
    </dxf>
    <dxf>
      <alignment horizontal="center"/>
    </dxf>
    <dxf>
      <alignment horizontal="center"/>
    </dxf>
    <dxf>
      <alignment horizontal="center"/>
    </dxf>
    <dxf>
      <alignment horizontal="center"/>
    </dxf>
    <dxf>
      <alignment vertical="center"/>
    </dxf>
    <dxf>
      <alignment vertical="center"/>
    </dxf>
    <dxf>
      <alignment vertical="center"/>
    </dxf>
    <dxf>
      <alignment vertical="center"/>
    </dxf>
    <dxf>
      <alignment vertical="center"/>
    </dxf>
    <dxf>
      <alignment wrapText="1"/>
    </dxf>
    <dxf>
      <alignment wrapText="1"/>
    </dxf>
    <dxf>
      <alignment wrapText="1"/>
    </dxf>
    <dxf>
      <alignment wrapText="1"/>
    </dxf>
    <dxf>
      <alignment wrapText="1"/>
    </dxf>
    <dxf>
      <font>
        <sz val="10"/>
      </font>
    </dxf>
    <dxf>
      <font>
        <sz val="10"/>
      </font>
    </dxf>
    <dxf>
      <font>
        <sz val="10"/>
      </font>
    </dxf>
    <dxf>
      <font>
        <sz val="10"/>
      </font>
    </dxf>
    <dxf>
      <font>
        <sz val="10"/>
      </font>
    </dxf>
    <dxf>
      <numFmt numFmtId="164" formatCode="_(* #,##0_);_(* \(#,##0\);_(* &quot;-&quot;??_);_(@_)"/>
    </dxf>
    <dxf>
      <border>
        <right style="thin">
          <color indexed="64"/>
        </right>
        <top style="thin">
          <color indexed="64"/>
        </top>
        <bottom style="thin">
          <color indexed="64"/>
        </bottom>
        <vertical style="thin">
          <color indexed="64"/>
        </vertical>
        <horizontal style="thin">
          <color indexed="64"/>
        </horizontal>
      </border>
    </dxf>
    <dxf>
      <alignment wrapText="1"/>
    </dxf>
    <dxf>
      <font>
        <sz val="10"/>
      </font>
      <numFmt numFmtId="164" formatCode="_(* #,##0_);_(* \(#,##0\);_(* &quot;-&quot;??_);_(@_)"/>
      <alignment horizontal="center" vertical="center" wrapText="1"/>
    </dxf>
    <dxf>
      <alignment wrapText="1"/>
    </dxf>
    <dxf>
      <alignment vertical="center"/>
    </dxf>
    <dxf>
      <alignment horizontal="center"/>
    </dxf>
    <dxf>
      <font>
        <sz val="10"/>
      </font>
      <numFmt numFmtId="164" formatCode="_(* #,##0_);_(* \(#,##0\);_(* &quot;-&quot;??_);_(@_)"/>
    </dxf>
    <dxf>
      <fill>
        <patternFill patternType="none">
          <fgColor indexed="64"/>
          <bgColor indexed="65"/>
        </patternFill>
      </fill>
    </dxf>
    <dxf>
      <font>
        <b/>
      </font>
    </dxf>
    <dxf>
      <font>
        <b/>
      </font>
    </dxf>
    <dxf>
      <fill>
        <patternFill>
          <bgColor theme="3" tint="0.79998168889431442"/>
        </patternFill>
      </fill>
    </dxf>
    <dxf>
      <border>
        <left style="thin">
          <color indexed="64"/>
        </left>
        <top style="thin">
          <color indexed="64"/>
        </top>
        <bottom style="thin">
          <color indexed="64"/>
        </bottom>
        <vertical style="thin">
          <color indexed="64"/>
        </vertical>
        <horizontal style="thin">
          <color indexed="64"/>
        </horizontal>
      </border>
    </dxf>
    <dxf>
      <border>
        <left style="thin">
          <color indexed="64"/>
        </left>
        <top style="thin">
          <color indexed="64"/>
        </top>
        <bottom style="thin">
          <color indexed="64"/>
        </bottom>
        <vertical style="thin">
          <color indexed="64"/>
        </vertical>
        <horizontal style="thin">
          <color indexed="64"/>
        </horizontal>
      </border>
    </dxf>
    <dxf>
      <border>
        <left style="thin">
          <color indexed="64"/>
        </left>
        <top style="thin">
          <color indexed="64"/>
        </top>
        <bottom style="thin">
          <color indexed="64"/>
        </bottom>
        <vertical style="thin">
          <color indexed="64"/>
        </vertical>
        <horizontal style="thin">
          <color indexed="64"/>
        </horizontal>
      </border>
    </dxf>
    <dxf>
      <border>
        <left style="thin">
          <color indexed="64"/>
        </left>
        <top style="thin">
          <color indexed="64"/>
        </top>
        <bottom style="thin">
          <color indexed="64"/>
        </bottom>
        <vertical style="thin">
          <color indexed="64"/>
        </vertical>
        <horizontal style="thin">
          <color indexed="64"/>
        </horizontal>
      </border>
    </dxf>
    <dxf>
      <fill>
        <patternFill>
          <bgColor theme="6" tint="0.59999389629810485"/>
        </patternFill>
      </fill>
    </dxf>
    <dxf>
      <fill>
        <patternFill patternType="solid">
          <bgColor theme="6" tint="0.59999389629810485"/>
        </patternFill>
      </fill>
    </dxf>
    <dxf>
      <fill>
        <patternFill patternType="solid">
          <bgColor theme="6" tint="0.59999389629810485"/>
        </patternFill>
      </fill>
    </dxf>
    <dxf>
      <fill>
        <patternFill patternType="none">
          <fgColor indexed="64"/>
          <bgColor indexed="65"/>
        </patternFill>
      </fill>
    </dxf>
    <dxf>
      <font>
        <b/>
      </font>
    </dxf>
    <dxf>
      <font>
        <b/>
      </font>
    </dxf>
    <dxf>
      <fill>
        <patternFill>
          <bgColor theme="6" tint="0.59999389629810485"/>
        </patternFill>
      </fill>
    </dxf>
    <dxf>
      <fill>
        <patternFill>
          <bgColor theme="6" tint="0.59999389629810485"/>
        </patternFill>
      </fill>
    </dxf>
    <dxf>
      <fill>
        <patternFill>
          <bgColor theme="6" tint="0.59999389629810485"/>
        </patternFill>
      </fill>
    </dxf>
    <dxf>
      <fill>
        <patternFill>
          <bgColor theme="6" tint="0.59999389629810485"/>
        </patternFill>
      </fill>
    </dxf>
    <dxf>
      <fill>
        <patternFill>
          <bgColor theme="6" tint="0.59999389629810485"/>
        </patternFill>
      </fill>
    </dxf>
    <dxf>
      <fill>
        <patternFill>
          <bgColor theme="6" tint="0.59999389629810485"/>
        </patternFill>
      </fill>
    </dxf>
    <dxf>
      <fill>
        <patternFill>
          <bgColor theme="6" tint="0.59999389629810485"/>
        </patternFill>
      </fill>
    </dxf>
    <dxf>
      <fill>
        <patternFill>
          <bgColor theme="6" tint="0.59999389629810485"/>
        </patternFill>
      </fill>
    </dxf>
    <dxf>
      <fill>
        <patternFill>
          <bgColor theme="6" tint="0.59999389629810485"/>
        </patternFill>
      </fill>
    </dxf>
    <dxf>
      <fill>
        <patternFill>
          <bgColor theme="6" tint="0.59999389629810485"/>
        </patternFill>
      </fill>
    </dxf>
    <dxf>
      <fill>
        <patternFill>
          <bgColor theme="6" tint="0.59999389629810485"/>
        </patternFill>
      </fill>
    </dxf>
    <dxf>
      <fill>
        <patternFill>
          <bgColor theme="6" tint="0.59999389629810485"/>
        </patternFill>
      </fill>
    </dxf>
    <dxf>
      <fill>
        <patternFill>
          <bgColor theme="6" tint="0.59999389629810485"/>
        </patternFill>
      </fill>
    </dxf>
    <dxf>
      <fill>
        <patternFill>
          <bgColor theme="6" tint="0.59999389629810485"/>
        </patternFill>
      </fill>
    </dxf>
    <dxf>
      <fill>
        <patternFill>
          <bgColor theme="6" tint="0.59999389629810485"/>
        </patternFill>
      </fill>
    </dxf>
    <dxf>
      <fill>
        <patternFill>
          <bgColor theme="6" tint="0.59999389629810485"/>
        </patternFill>
      </fill>
    </dxf>
    <dxf>
      <fill>
        <patternFill>
          <bgColor theme="6" tint="0.59999389629810485"/>
        </patternFill>
      </fill>
    </dxf>
    <dxf>
      <fill>
        <patternFill>
          <bgColor theme="6" tint="0.59999389629810485"/>
        </patternFill>
      </fill>
    </dxf>
    <dxf>
      <fill>
        <patternFill>
          <bgColor theme="6" tint="0.59999389629810485"/>
        </patternFill>
      </fill>
    </dxf>
    <dxf>
      <fill>
        <patternFill>
          <bgColor theme="6" tint="0.59999389629810485"/>
        </patternFill>
      </fill>
    </dxf>
    <dxf>
      <fill>
        <patternFill>
          <bgColor theme="6" tint="0.59999389629810485"/>
        </patternFill>
      </fill>
    </dxf>
    <dxf>
      <fill>
        <patternFill>
          <bgColor theme="6" tint="0.59999389629810485"/>
        </patternFill>
      </fill>
    </dxf>
    <dxf>
      <fill>
        <patternFill>
          <bgColor theme="6" tint="0.59999389629810485"/>
        </patternFill>
      </fill>
    </dxf>
    <dxf>
      <fill>
        <patternFill>
          <bgColor theme="6" tint="0.59999389629810485"/>
        </patternFill>
      </fill>
    </dxf>
    <dxf>
      <fill>
        <patternFill>
          <bgColor theme="6" tint="0.59999389629810485"/>
        </patternFill>
      </fill>
    </dxf>
    <dxf>
      <fill>
        <patternFill>
          <bgColor theme="6" tint="0.59999389629810485"/>
        </patternFill>
      </fill>
    </dxf>
    <dxf>
      <fill>
        <patternFill>
          <bgColor theme="4" tint="0.59999389629810485"/>
        </patternFill>
      </fill>
    </dxf>
    <dxf>
      <fill>
        <patternFill>
          <bgColor theme="4" tint="0.59999389629810485"/>
        </patternFill>
      </fill>
    </dxf>
    <dxf>
      <fill>
        <patternFill>
          <bgColor theme="6" tint="0.59999389629810485"/>
        </patternFill>
      </fill>
    </dxf>
    <dxf>
      <fill>
        <patternFill patternType="none">
          <fgColor indexed="64"/>
          <bgColor indexed="65"/>
        </patternFill>
      </fill>
    </dxf>
    <dxf>
      <fill>
        <patternFill>
          <bgColor theme="6" tint="0.59999389629810485"/>
        </patternFill>
      </fill>
    </dxf>
    <dxf>
      <fill>
        <patternFill>
          <bgColor theme="6" tint="0.59999389629810485"/>
        </patternFill>
      </fill>
    </dxf>
    <dxf>
      <font>
        <b/>
      </font>
    </dxf>
    <dxf>
      <font>
        <b/>
      </font>
    </dxf>
    <dxf>
      <fill>
        <patternFill>
          <bgColor theme="6" tint="0.59999389629810485"/>
        </patternFill>
      </fill>
    </dxf>
    <dxf>
      <fill>
        <patternFill patternType="none">
          <fgColor indexed="64"/>
          <bgColor indexed="65"/>
        </patternFill>
      </fill>
    </dxf>
    <dxf>
      <fill>
        <patternFill>
          <bgColor theme="6" tint="0.59999389629810485"/>
        </patternFill>
      </fill>
    </dxf>
    <dxf>
      <fill>
        <patternFill>
          <bgColor theme="6" tint="0.59999389629810485"/>
        </patternFill>
      </fill>
    </dxf>
    <dxf>
      <font>
        <b/>
      </font>
    </dxf>
    <dxf>
      <font>
        <b/>
      </font>
    </dxf>
    <dxf>
      <fill>
        <patternFill>
          <bgColor theme="6" tint="0.59999389629810485"/>
        </patternFill>
      </fill>
    </dxf>
    <dxf>
      <font>
        <b/>
      </font>
    </dxf>
    <dxf>
      <fill>
        <patternFill patternType="none">
          <fgColor indexed="64"/>
          <bgColor indexed="65"/>
        </patternFill>
      </fill>
    </dxf>
    <dxf>
      <fill>
        <patternFill>
          <bgColor theme="6" tint="0.59999389629810485"/>
        </patternFill>
      </fill>
    </dxf>
    <dxf>
      <fill>
        <patternFill>
          <bgColor theme="6" tint="0.59999389629810485"/>
        </patternFill>
      </fill>
    </dxf>
    <dxf>
      <font>
        <b/>
      </font>
    </dxf>
    <dxf>
      <fill>
        <patternFill patternType="none">
          <fgColor indexed="64"/>
          <bgColor indexed="65"/>
        </patternFill>
      </fill>
    </dxf>
    <dxf>
      <font>
        <b/>
      </font>
    </dxf>
    <dxf>
      <font>
        <b/>
      </font>
    </dxf>
    <dxf>
      <fill>
        <patternFill patternType="none">
          <fgColor indexed="64"/>
          <bgColor indexed="65"/>
        </patternFill>
      </fill>
    </dxf>
    <dxf>
      <fill>
        <patternFill>
          <bgColor theme="6" tint="0.59999389629810485"/>
        </patternFill>
      </fill>
    </dxf>
    <dxf>
      <fill>
        <patternFill>
          <bgColor theme="6" tint="0.59999389629810485"/>
        </patternFill>
      </fill>
    </dxf>
    <dxf>
      <font>
        <b/>
      </font>
    </dxf>
    <dxf>
      <font>
        <b/>
      </font>
    </dxf>
    <dxf>
      <font>
        <b/>
      </font>
    </dxf>
    <dxf>
      <font>
        <b/>
      </font>
    </dxf>
    <dxf>
      <fill>
        <patternFill>
          <bgColor theme="6" tint="0.59999389629810485"/>
        </patternFill>
      </fill>
    </dxf>
    <dxf>
      <fill>
        <patternFill>
          <bgColor theme="6" tint="0.59999389629810485"/>
        </patternFill>
      </fill>
    </dxf>
    <dxf>
      <fill>
        <patternFill>
          <bgColor theme="6" tint="0.59999389629810485"/>
        </patternFill>
      </fill>
    </dxf>
    <dxf>
      <fill>
        <patternFill>
          <bgColor theme="6" tint="0.59999389629810485"/>
        </patternFill>
      </fill>
    </dxf>
    <dxf>
      <fill>
        <patternFill patternType="none">
          <fgColor indexed="64"/>
          <bgColor indexed="65"/>
        </patternFill>
      </fill>
    </dxf>
    <dxf>
      <font>
        <b/>
      </font>
    </dxf>
    <dxf>
      <alignment wrapText="1"/>
    </dxf>
    <dxf>
      <alignment wrapText="1"/>
    </dxf>
    <dxf>
      <alignment wrapText="1"/>
    </dxf>
    <dxf>
      <alignment horizontal="center"/>
    </dxf>
    <dxf>
      <alignment horizontal="center"/>
    </dxf>
    <dxf>
      <alignment vertical="center"/>
    </dxf>
    <dxf>
      <alignment vertical="center"/>
    </dxf>
    <dxf>
      <alignment vertical="center"/>
    </dxf>
    <dxf>
      <alignment horizontal="left"/>
    </dxf>
    <dxf>
      <font>
        <color auto="1"/>
      </font>
    </dxf>
    <dxf>
      <fill>
        <patternFill patternType="solid">
          <bgColor rgb="FFFFFF00"/>
        </patternFill>
      </fill>
    </dxf>
    <dxf>
      <alignment horizontal="center"/>
    </dxf>
    <dxf>
      <font>
        <b/>
      </font>
    </dxf>
    <dxf>
      <font>
        <sz val="12"/>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alignment horizontal="center"/>
    </dxf>
    <dxf>
      <alignment horizontal="left"/>
    </dxf>
    <dxf>
      <alignment horizontal="center"/>
    </dxf>
    <dxf>
      <font>
        <sz val="10"/>
      </font>
    </dxf>
    <dxf>
      <font>
        <sz val="10"/>
      </font>
    </dxf>
    <dxf>
      <font>
        <sz val="10"/>
      </font>
    </dxf>
    <dxf>
      <alignment horizontal="left"/>
    </dxf>
    <dxf>
      <alignment horizontal="center"/>
    </dxf>
    <dxf>
      <alignment horizontal="center"/>
    </dxf>
    <dxf>
      <alignment horizontal="center"/>
    </dxf>
    <dxf>
      <alignment horizontal="center"/>
    </dxf>
    <dxf>
      <alignment horizontal="center"/>
    </dxf>
    <dxf>
      <alignment horizontal="center"/>
    </dxf>
    <dxf>
      <alignment vertical="center"/>
    </dxf>
    <dxf>
      <alignment vertical="center"/>
    </dxf>
    <dxf>
      <alignment vertical="center"/>
    </dxf>
    <dxf>
      <alignment vertical="center"/>
    </dxf>
    <dxf>
      <alignment vertical="center"/>
    </dxf>
    <dxf>
      <alignment wrapText="1"/>
    </dxf>
    <dxf>
      <alignment wrapText="1"/>
    </dxf>
    <dxf>
      <alignment wrapText="1"/>
    </dxf>
    <dxf>
      <alignment wrapText="1"/>
    </dxf>
    <dxf>
      <alignment wrapText="1"/>
    </dxf>
    <dxf>
      <font>
        <sz val="10"/>
      </font>
    </dxf>
    <dxf>
      <font>
        <sz val="10"/>
      </font>
    </dxf>
    <dxf>
      <font>
        <sz val="10"/>
      </font>
    </dxf>
    <dxf>
      <font>
        <sz val="10"/>
      </font>
    </dxf>
    <dxf>
      <font>
        <sz val="10"/>
      </font>
    </dxf>
    <dxf>
      <numFmt numFmtId="164" formatCode="_(* #,##0_);_(* \(#,##0\);_(* &quot;-&quot;??_);_(@_)"/>
    </dxf>
    <dxf>
      <border>
        <right style="thin">
          <color indexed="64"/>
        </right>
        <top style="thin">
          <color indexed="64"/>
        </top>
        <bottom style="thin">
          <color indexed="64"/>
        </bottom>
        <vertical style="thin">
          <color indexed="64"/>
        </vertical>
        <horizontal style="thin">
          <color indexed="64"/>
        </horizontal>
      </border>
    </dxf>
    <dxf>
      <alignment wrapText="1"/>
    </dxf>
    <dxf>
      <font>
        <sz val="10"/>
      </font>
      <numFmt numFmtId="164" formatCode="_(* #,##0_);_(* \(#,##0\);_(* &quot;-&quot;??_);_(@_)"/>
      <alignment horizontal="center" vertical="center" wrapText="1"/>
    </dxf>
    <dxf>
      <alignment wrapText="1"/>
    </dxf>
    <dxf>
      <alignment vertical="center"/>
    </dxf>
    <dxf>
      <alignment horizontal="center"/>
    </dxf>
    <dxf>
      <font>
        <sz val="10"/>
      </font>
      <numFmt numFmtId="164" formatCode="_(* #,##0_);_(* \(#,##0\);_(* &quot;-&quot;??_);_(@_)"/>
    </dxf>
    <dxf>
      <fill>
        <patternFill patternType="none">
          <fgColor indexed="64"/>
          <bgColor indexed="65"/>
        </patternFill>
      </fill>
    </dxf>
    <dxf>
      <font>
        <b/>
      </font>
    </dxf>
    <dxf>
      <font>
        <b/>
      </font>
    </dxf>
    <dxf>
      <fill>
        <patternFill>
          <bgColor theme="3" tint="0.79998168889431442"/>
        </patternFill>
      </fill>
    </dxf>
    <dxf>
      <border>
        <left style="thin">
          <color indexed="64"/>
        </left>
        <top style="thin">
          <color indexed="64"/>
        </top>
        <bottom style="thin">
          <color indexed="64"/>
        </bottom>
        <vertical style="thin">
          <color indexed="64"/>
        </vertical>
        <horizontal style="thin">
          <color indexed="64"/>
        </horizontal>
      </border>
    </dxf>
    <dxf>
      <border>
        <left style="thin">
          <color indexed="64"/>
        </left>
        <top style="thin">
          <color indexed="64"/>
        </top>
        <bottom style="thin">
          <color indexed="64"/>
        </bottom>
        <vertical style="thin">
          <color indexed="64"/>
        </vertical>
        <horizontal style="thin">
          <color indexed="64"/>
        </horizontal>
      </border>
    </dxf>
    <dxf>
      <border>
        <left style="thin">
          <color indexed="64"/>
        </left>
        <top style="thin">
          <color indexed="64"/>
        </top>
        <bottom style="thin">
          <color indexed="64"/>
        </bottom>
        <vertical style="thin">
          <color indexed="64"/>
        </vertical>
        <horizontal style="thin">
          <color indexed="64"/>
        </horizontal>
      </border>
    </dxf>
    <dxf>
      <border>
        <left style="thin">
          <color indexed="64"/>
        </left>
        <top style="thin">
          <color indexed="64"/>
        </top>
        <bottom style="thin">
          <color indexed="64"/>
        </bottom>
        <vertical style="thin">
          <color indexed="64"/>
        </vertical>
        <horizontal style="thin">
          <color indexed="64"/>
        </horizontal>
      </border>
    </dxf>
    <dxf>
      <fill>
        <patternFill>
          <bgColor theme="6" tint="0.59999389629810485"/>
        </patternFill>
      </fill>
    </dxf>
    <dxf>
      <fill>
        <patternFill patternType="solid">
          <bgColor theme="6" tint="0.59999389629810485"/>
        </patternFill>
      </fill>
    </dxf>
    <dxf>
      <fill>
        <patternFill patternType="solid">
          <bgColor theme="6" tint="0.59999389629810485"/>
        </patternFill>
      </fill>
    </dxf>
    <dxf>
      <fill>
        <patternFill patternType="none">
          <fgColor indexed="64"/>
          <bgColor indexed="65"/>
        </patternFill>
      </fill>
    </dxf>
    <dxf>
      <font>
        <b/>
      </font>
    </dxf>
    <dxf>
      <font>
        <b/>
      </font>
    </dxf>
    <dxf>
      <fill>
        <patternFill>
          <bgColor theme="6" tint="0.59999389629810485"/>
        </patternFill>
      </fill>
    </dxf>
    <dxf>
      <fill>
        <patternFill>
          <bgColor theme="6" tint="0.59999389629810485"/>
        </patternFill>
      </fill>
    </dxf>
    <dxf>
      <fill>
        <patternFill>
          <bgColor theme="6" tint="0.59999389629810485"/>
        </patternFill>
      </fill>
    </dxf>
    <dxf>
      <fill>
        <patternFill>
          <bgColor theme="6" tint="0.59999389629810485"/>
        </patternFill>
      </fill>
    </dxf>
    <dxf>
      <fill>
        <patternFill>
          <bgColor theme="6" tint="0.59999389629810485"/>
        </patternFill>
      </fill>
    </dxf>
    <dxf>
      <fill>
        <patternFill>
          <bgColor theme="6" tint="0.59999389629810485"/>
        </patternFill>
      </fill>
    </dxf>
    <dxf>
      <fill>
        <patternFill>
          <bgColor theme="6" tint="0.59999389629810485"/>
        </patternFill>
      </fill>
    </dxf>
    <dxf>
      <fill>
        <patternFill>
          <bgColor theme="6" tint="0.59999389629810485"/>
        </patternFill>
      </fill>
    </dxf>
    <dxf>
      <fill>
        <patternFill>
          <bgColor theme="6" tint="0.59999389629810485"/>
        </patternFill>
      </fill>
    </dxf>
    <dxf>
      <fill>
        <patternFill>
          <bgColor theme="6" tint="0.59999389629810485"/>
        </patternFill>
      </fill>
    </dxf>
    <dxf>
      <fill>
        <patternFill>
          <bgColor theme="6" tint="0.59999389629810485"/>
        </patternFill>
      </fill>
    </dxf>
    <dxf>
      <fill>
        <patternFill>
          <bgColor theme="6" tint="0.59999389629810485"/>
        </patternFill>
      </fill>
    </dxf>
    <dxf>
      <fill>
        <patternFill>
          <bgColor theme="6" tint="0.59999389629810485"/>
        </patternFill>
      </fill>
    </dxf>
    <dxf>
      <fill>
        <patternFill>
          <bgColor theme="6" tint="0.59999389629810485"/>
        </patternFill>
      </fill>
    </dxf>
    <dxf>
      <fill>
        <patternFill>
          <bgColor theme="6" tint="0.59999389629810485"/>
        </patternFill>
      </fill>
    </dxf>
    <dxf>
      <fill>
        <patternFill>
          <bgColor theme="6" tint="0.59999389629810485"/>
        </patternFill>
      </fill>
    </dxf>
    <dxf>
      <fill>
        <patternFill>
          <bgColor theme="6" tint="0.59999389629810485"/>
        </patternFill>
      </fill>
    </dxf>
    <dxf>
      <fill>
        <patternFill>
          <bgColor theme="6" tint="0.59999389629810485"/>
        </patternFill>
      </fill>
    </dxf>
    <dxf>
      <fill>
        <patternFill>
          <bgColor theme="6" tint="0.59999389629810485"/>
        </patternFill>
      </fill>
    </dxf>
    <dxf>
      <fill>
        <patternFill>
          <bgColor theme="6" tint="0.59999389629810485"/>
        </patternFill>
      </fill>
    </dxf>
    <dxf>
      <fill>
        <patternFill>
          <bgColor theme="6" tint="0.59999389629810485"/>
        </patternFill>
      </fill>
    </dxf>
    <dxf>
      <fill>
        <patternFill>
          <bgColor theme="6" tint="0.59999389629810485"/>
        </patternFill>
      </fill>
    </dxf>
    <dxf>
      <fill>
        <patternFill>
          <bgColor theme="6" tint="0.59999389629810485"/>
        </patternFill>
      </fill>
    </dxf>
    <dxf>
      <fill>
        <patternFill>
          <bgColor theme="6" tint="0.59999389629810485"/>
        </patternFill>
      </fill>
    </dxf>
    <dxf>
      <fill>
        <patternFill>
          <bgColor theme="6" tint="0.59999389629810485"/>
        </patternFill>
      </fill>
    </dxf>
    <dxf>
      <fill>
        <patternFill>
          <bgColor theme="6" tint="0.59999389629810485"/>
        </patternFill>
      </fill>
    </dxf>
    <dxf>
      <fill>
        <patternFill>
          <bgColor theme="4" tint="0.59999389629810485"/>
        </patternFill>
      </fill>
    </dxf>
    <dxf>
      <fill>
        <patternFill>
          <bgColor theme="4" tint="0.59999389629810485"/>
        </patternFill>
      </fill>
    </dxf>
    <dxf>
      <fill>
        <patternFill>
          <bgColor theme="6" tint="0.59999389629810485"/>
        </patternFill>
      </fill>
    </dxf>
    <dxf>
      <fill>
        <patternFill patternType="none">
          <fgColor indexed="64"/>
          <bgColor indexed="65"/>
        </patternFill>
      </fill>
    </dxf>
    <dxf>
      <fill>
        <patternFill>
          <bgColor theme="6" tint="0.59999389629810485"/>
        </patternFill>
      </fill>
    </dxf>
    <dxf>
      <fill>
        <patternFill>
          <bgColor theme="6" tint="0.59999389629810485"/>
        </patternFill>
      </fill>
    </dxf>
    <dxf>
      <font>
        <b/>
      </font>
    </dxf>
    <dxf>
      <font>
        <b/>
      </font>
    </dxf>
    <dxf>
      <fill>
        <patternFill>
          <bgColor theme="6" tint="0.59999389629810485"/>
        </patternFill>
      </fill>
    </dxf>
    <dxf>
      <fill>
        <patternFill patternType="none">
          <fgColor indexed="64"/>
          <bgColor indexed="65"/>
        </patternFill>
      </fill>
    </dxf>
    <dxf>
      <fill>
        <patternFill>
          <bgColor theme="6" tint="0.59999389629810485"/>
        </patternFill>
      </fill>
    </dxf>
    <dxf>
      <fill>
        <patternFill>
          <bgColor theme="6" tint="0.59999389629810485"/>
        </patternFill>
      </fill>
    </dxf>
    <dxf>
      <font>
        <b/>
      </font>
    </dxf>
    <dxf>
      <font>
        <b/>
      </font>
    </dxf>
    <dxf>
      <fill>
        <patternFill>
          <bgColor theme="6" tint="0.59999389629810485"/>
        </patternFill>
      </fill>
    </dxf>
    <dxf>
      <font>
        <b/>
      </font>
    </dxf>
    <dxf>
      <fill>
        <patternFill patternType="none">
          <fgColor indexed="64"/>
          <bgColor indexed="65"/>
        </patternFill>
      </fill>
    </dxf>
    <dxf>
      <fill>
        <patternFill>
          <bgColor theme="6" tint="0.59999389629810485"/>
        </patternFill>
      </fill>
    </dxf>
    <dxf>
      <fill>
        <patternFill>
          <bgColor theme="6" tint="0.59999389629810485"/>
        </patternFill>
      </fill>
    </dxf>
    <dxf>
      <font>
        <b/>
      </font>
    </dxf>
    <dxf>
      <fill>
        <patternFill patternType="none">
          <fgColor indexed="64"/>
          <bgColor indexed="65"/>
        </patternFill>
      </fill>
    </dxf>
    <dxf>
      <font>
        <b/>
      </font>
    </dxf>
    <dxf>
      <font>
        <b/>
      </font>
    </dxf>
    <dxf>
      <fill>
        <patternFill>
          <bgColor theme="6" tint="0.59999389629810485"/>
        </patternFill>
      </fill>
    </dxf>
    <dxf>
      <fill>
        <patternFill>
          <bgColor theme="6" tint="0.59999389629810485"/>
        </patternFill>
      </fill>
    </dxf>
    <dxf>
      <font>
        <b/>
      </font>
    </dxf>
    <dxf>
      <font>
        <b/>
      </font>
    </dxf>
    <dxf>
      <font>
        <b/>
      </font>
    </dxf>
    <dxf>
      <fill>
        <patternFill patternType="none">
          <fgColor indexed="64"/>
          <bgColor indexed="65"/>
        </patternFill>
      </fill>
    </dxf>
    <dxf>
      <font>
        <b/>
      </font>
    </dxf>
    <dxf>
      <alignment wrapText="1"/>
    </dxf>
    <dxf>
      <alignment wrapText="1"/>
    </dxf>
    <dxf>
      <alignment wrapText="1"/>
    </dxf>
    <dxf>
      <alignment horizontal="center"/>
    </dxf>
    <dxf>
      <alignment horizontal="center"/>
    </dxf>
    <dxf>
      <alignment vertical="center"/>
    </dxf>
    <dxf>
      <alignment vertical="center"/>
    </dxf>
    <dxf>
      <alignment vertical="center"/>
    </dxf>
    <dxf>
      <alignment horizontal="left"/>
    </dxf>
    <dxf>
      <font>
        <color auto="1"/>
      </font>
    </dxf>
    <dxf>
      <fill>
        <patternFill patternType="solid">
          <bgColor rgb="FFFFFF00"/>
        </patternFill>
      </fill>
    </dxf>
    <dxf>
      <alignment horizontal="center"/>
    </dxf>
    <dxf>
      <font>
        <b/>
      </font>
    </dxf>
    <dxf>
      <font>
        <sz val="12"/>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alignment horizontal="center"/>
    </dxf>
    <dxf>
      <alignment horizontal="left"/>
    </dxf>
    <dxf>
      <alignment horizontal="center"/>
    </dxf>
    <dxf>
      <font>
        <sz val="10"/>
      </font>
    </dxf>
    <dxf>
      <font>
        <sz val="10"/>
      </font>
    </dxf>
    <dxf>
      <font>
        <sz val="10"/>
      </font>
    </dxf>
    <dxf>
      <alignment horizontal="left"/>
    </dxf>
    <dxf>
      <alignment horizontal="center"/>
    </dxf>
    <dxf>
      <alignment horizontal="center"/>
    </dxf>
    <dxf>
      <alignment horizontal="center"/>
    </dxf>
    <dxf>
      <alignment horizontal="center"/>
    </dxf>
    <dxf>
      <alignment horizontal="center"/>
    </dxf>
    <dxf>
      <alignment horizontal="center"/>
    </dxf>
    <dxf>
      <alignment vertical="center"/>
    </dxf>
    <dxf>
      <alignment vertical="center"/>
    </dxf>
    <dxf>
      <alignment vertical="center"/>
    </dxf>
    <dxf>
      <alignment vertical="center"/>
    </dxf>
    <dxf>
      <alignment vertical="center"/>
    </dxf>
    <dxf>
      <alignment wrapText="1"/>
    </dxf>
    <dxf>
      <alignment wrapText="1"/>
    </dxf>
    <dxf>
      <alignment wrapText="1"/>
    </dxf>
    <dxf>
      <alignment wrapText="1"/>
    </dxf>
    <dxf>
      <alignment wrapText="1"/>
    </dxf>
    <dxf>
      <font>
        <sz val="10"/>
      </font>
    </dxf>
    <dxf>
      <font>
        <sz val="10"/>
      </font>
    </dxf>
    <dxf>
      <font>
        <sz val="10"/>
      </font>
    </dxf>
    <dxf>
      <font>
        <sz val="10"/>
      </font>
    </dxf>
    <dxf>
      <font>
        <sz val="10"/>
      </font>
    </dxf>
    <dxf>
      <numFmt numFmtId="164" formatCode="_(* #,##0_);_(* \(#,##0\);_(* &quot;-&quot;??_);_(@_)"/>
    </dxf>
    <dxf>
      <border>
        <right style="thin">
          <color indexed="64"/>
        </right>
        <top style="thin">
          <color indexed="64"/>
        </top>
        <bottom style="thin">
          <color indexed="64"/>
        </bottom>
        <vertical style="thin">
          <color indexed="64"/>
        </vertical>
        <horizontal style="thin">
          <color indexed="64"/>
        </horizontal>
      </border>
    </dxf>
    <dxf>
      <alignment wrapText="1"/>
    </dxf>
    <dxf>
      <font>
        <sz val="10"/>
      </font>
      <numFmt numFmtId="164" formatCode="_(* #,##0_);_(* \(#,##0\);_(* &quot;-&quot;??_);_(@_)"/>
      <alignment horizontal="center" vertical="center" wrapText="1"/>
    </dxf>
    <dxf>
      <alignment wrapText="1"/>
    </dxf>
    <dxf>
      <alignment vertical="center"/>
    </dxf>
    <dxf>
      <alignment horizontal="center"/>
    </dxf>
    <dxf>
      <font>
        <sz val="10"/>
      </font>
      <numFmt numFmtId="164" formatCode="_(* #,##0_);_(* \(#,##0\);_(* &quot;-&quot;??_);_(@_)"/>
    </dxf>
    <dxf>
      <fill>
        <patternFill patternType="none">
          <fgColor indexed="64"/>
          <bgColor indexed="65"/>
        </patternFill>
      </fill>
    </dxf>
    <dxf>
      <font>
        <b/>
      </font>
    </dxf>
    <dxf>
      <font>
        <b/>
      </font>
    </dxf>
    <dxf>
      <fill>
        <patternFill>
          <bgColor theme="3" tint="0.79998168889431442"/>
        </patternFill>
      </fill>
    </dxf>
    <dxf>
      <border>
        <left style="thin">
          <color indexed="64"/>
        </left>
        <top style="thin">
          <color indexed="64"/>
        </top>
        <bottom style="thin">
          <color indexed="64"/>
        </bottom>
        <vertical style="thin">
          <color indexed="64"/>
        </vertical>
        <horizontal style="thin">
          <color indexed="64"/>
        </horizontal>
      </border>
    </dxf>
    <dxf>
      <border>
        <left style="thin">
          <color indexed="64"/>
        </left>
        <top style="thin">
          <color indexed="64"/>
        </top>
        <bottom style="thin">
          <color indexed="64"/>
        </bottom>
        <vertical style="thin">
          <color indexed="64"/>
        </vertical>
        <horizontal style="thin">
          <color indexed="64"/>
        </horizontal>
      </border>
    </dxf>
    <dxf>
      <border>
        <left style="thin">
          <color indexed="64"/>
        </left>
        <top style="thin">
          <color indexed="64"/>
        </top>
        <bottom style="thin">
          <color indexed="64"/>
        </bottom>
        <vertical style="thin">
          <color indexed="64"/>
        </vertical>
        <horizontal style="thin">
          <color indexed="64"/>
        </horizontal>
      </border>
    </dxf>
    <dxf>
      <border>
        <left style="thin">
          <color indexed="64"/>
        </left>
        <top style="thin">
          <color indexed="64"/>
        </top>
        <bottom style="thin">
          <color indexed="64"/>
        </bottom>
        <vertical style="thin">
          <color indexed="64"/>
        </vertical>
        <horizontal style="thin">
          <color indexed="64"/>
        </horizontal>
      </border>
    </dxf>
    <dxf>
      <fill>
        <patternFill>
          <bgColor theme="6" tint="0.59999389629810485"/>
        </patternFill>
      </fill>
    </dxf>
    <dxf>
      <fill>
        <patternFill patternType="solid">
          <bgColor theme="6" tint="0.59999389629810485"/>
        </patternFill>
      </fill>
    </dxf>
    <dxf>
      <fill>
        <patternFill patternType="solid">
          <bgColor theme="6" tint="0.59999389629810485"/>
        </patternFill>
      </fill>
    </dxf>
    <dxf>
      <fill>
        <patternFill patternType="none">
          <fgColor indexed="64"/>
          <bgColor indexed="65"/>
        </patternFill>
      </fill>
    </dxf>
    <dxf>
      <font>
        <b/>
      </font>
    </dxf>
    <dxf>
      <font>
        <b/>
      </font>
    </dxf>
    <dxf>
      <fill>
        <patternFill>
          <bgColor theme="6" tint="0.59999389629810485"/>
        </patternFill>
      </fill>
    </dxf>
    <dxf>
      <fill>
        <patternFill>
          <bgColor theme="6" tint="0.59999389629810485"/>
        </patternFill>
      </fill>
    </dxf>
    <dxf>
      <fill>
        <patternFill>
          <bgColor theme="6" tint="0.59999389629810485"/>
        </patternFill>
      </fill>
    </dxf>
    <dxf>
      <fill>
        <patternFill>
          <bgColor theme="6" tint="0.59999389629810485"/>
        </patternFill>
      </fill>
    </dxf>
    <dxf>
      <fill>
        <patternFill>
          <bgColor theme="6" tint="0.59999389629810485"/>
        </patternFill>
      </fill>
    </dxf>
    <dxf>
      <fill>
        <patternFill>
          <bgColor theme="6" tint="0.59999389629810485"/>
        </patternFill>
      </fill>
    </dxf>
    <dxf>
      <fill>
        <patternFill>
          <bgColor theme="6" tint="0.59999389629810485"/>
        </patternFill>
      </fill>
    </dxf>
    <dxf>
      <fill>
        <patternFill>
          <bgColor theme="6" tint="0.59999389629810485"/>
        </patternFill>
      </fill>
    </dxf>
    <dxf>
      <fill>
        <patternFill>
          <bgColor theme="6" tint="0.59999389629810485"/>
        </patternFill>
      </fill>
    </dxf>
    <dxf>
      <fill>
        <patternFill>
          <bgColor theme="6" tint="0.59999389629810485"/>
        </patternFill>
      </fill>
    </dxf>
    <dxf>
      <fill>
        <patternFill>
          <bgColor theme="6" tint="0.59999389629810485"/>
        </patternFill>
      </fill>
    </dxf>
    <dxf>
      <fill>
        <patternFill>
          <bgColor theme="6" tint="0.59999389629810485"/>
        </patternFill>
      </fill>
    </dxf>
    <dxf>
      <fill>
        <patternFill>
          <bgColor theme="6" tint="0.59999389629810485"/>
        </patternFill>
      </fill>
    </dxf>
    <dxf>
      <fill>
        <patternFill>
          <bgColor theme="6" tint="0.59999389629810485"/>
        </patternFill>
      </fill>
    </dxf>
    <dxf>
      <fill>
        <patternFill>
          <bgColor theme="6" tint="0.59999389629810485"/>
        </patternFill>
      </fill>
    </dxf>
    <dxf>
      <fill>
        <patternFill>
          <bgColor theme="6" tint="0.59999389629810485"/>
        </patternFill>
      </fill>
    </dxf>
    <dxf>
      <fill>
        <patternFill>
          <bgColor theme="6" tint="0.59999389629810485"/>
        </patternFill>
      </fill>
    </dxf>
    <dxf>
      <fill>
        <patternFill>
          <bgColor theme="6" tint="0.59999389629810485"/>
        </patternFill>
      </fill>
    </dxf>
    <dxf>
      <fill>
        <patternFill>
          <bgColor theme="6" tint="0.59999389629810485"/>
        </patternFill>
      </fill>
    </dxf>
    <dxf>
      <fill>
        <patternFill>
          <bgColor theme="6" tint="0.59999389629810485"/>
        </patternFill>
      </fill>
    </dxf>
    <dxf>
      <fill>
        <patternFill>
          <bgColor theme="6" tint="0.59999389629810485"/>
        </patternFill>
      </fill>
    </dxf>
    <dxf>
      <fill>
        <patternFill>
          <bgColor theme="6" tint="0.59999389629810485"/>
        </patternFill>
      </fill>
    </dxf>
    <dxf>
      <fill>
        <patternFill>
          <bgColor theme="6" tint="0.59999389629810485"/>
        </patternFill>
      </fill>
    </dxf>
    <dxf>
      <fill>
        <patternFill>
          <bgColor theme="6" tint="0.59999389629810485"/>
        </patternFill>
      </fill>
    </dxf>
    <dxf>
      <fill>
        <patternFill>
          <bgColor theme="6" tint="0.59999389629810485"/>
        </patternFill>
      </fill>
    </dxf>
    <dxf>
      <fill>
        <patternFill>
          <bgColor theme="6" tint="0.59999389629810485"/>
        </patternFill>
      </fill>
    </dxf>
    <dxf>
      <fill>
        <patternFill>
          <bgColor theme="4" tint="0.59999389629810485"/>
        </patternFill>
      </fill>
    </dxf>
    <dxf>
      <fill>
        <patternFill>
          <bgColor theme="4" tint="0.59999389629810485"/>
        </patternFill>
      </fill>
    </dxf>
    <dxf>
      <fill>
        <patternFill>
          <bgColor theme="6" tint="0.59999389629810485"/>
        </patternFill>
      </fill>
    </dxf>
    <dxf>
      <fill>
        <patternFill patternType="none">
          <fgColor indexed="64"/>
          <bgColor indexed="65"/>
        </patternFill>
      </fill>
    </dxf>
    <dxf>
      <fill>
        <patternFill>
          <bgColor theme="6" tint="0.59999389629810485"/>
        </patternFill>
      </fill>
    </dxf>
    <dxf>
      <fill>
        <patternFill>
          <bgColor theme="6" tint="0.59999389629810485"/>
        </patternFill>
      </fill>
    </dxf>
    <dxf>
      <font>
        <b/>
      </font>
    </dxf>
    <dxf>
      <font>
        <b/>
      </font>
    </dxf>
    <dxf>
      <fill>
        <patternFill>
          <bgColor theme="6" tint="0.59999389629810485"/>
        </patternFill>
      </fill>
    </dxf>
    <dxf>
      <fill>
        <patternFill patternType="none">
          <fgColor indexed="64"/>
          <bgColor indexed="65"/>
        </patternFill>
      </fill>
    </dxf>
    <dxf>
      <fill>
        <patternFill>
          <bgColor theme="6" tint="0.59999389629810485"/>
        </patternFill>
      </fill>
    </dxf>
    <dxf>
      <fill>
        <patternFill>
          <bgColor theme="6" tint="0.59999389629810485"/>
        </patternFill>
      </fill>
    </dxf>
    <dxf>
      <font>
        <b/>
      </font>
    </dxf>
    <dxf>
      <font>
        <b/>
      </font>
    </dxf>
    <dxf>
      <fill>
        <patternFill>
          <bgColor theme="6" tint="0.59999389629810485"/>
        </patternFill>
      </fill>
    </dxf>
    <dxf>
      <font>
        <b/>
      </font>
    </dxf>
    <dxf>
      <fill>
        <patternFill patternType="none">
          <fgColor indexed="64"/>
          <bgColor indexed="65"/>
        </patternFill>
      </fill>
    </dxf>
    <dxf>
      <fill>
        <patternFill>
          <bgColor theme="6" tint="0.59999389629810485"/>
        </patternFill>
      </fill>
    </dxf>
    <dxf>
      <fill>
        <patternFill>
          <bgColor theme="6" tint="0.59999389629810485"/>
        </patternFill>
      </fill>
    </dxf>
    <dxf>
      <font>
        <b/>
      </font>
    </dxf>
    <dxf>
      <font>
        <b/>
      </font>
    </dxf>
    <dxf>
      <font>
        <b/>
      </font>
    </dxf>
    <dxf>
      <fill>
        <patternFill>
          <bgColor theme="6" tint="0.59999389629810485"/>
        </patternFill>
      </fill>
    </dxf>
    <dxf>
      <fill>
        <patternFill>
          <bgColor theme="6" tint="0.59999389629810485"/>
        </patternFill>
      </fill>
    </dxf>
    <dxf>
      <fill>
        <patternFill patternType="none">
          <fgColor indexed="64"/>
          <bgColor indexed="65"/>
        </patternFill>
      </fill>
    </dxf>
    <dxf>
      <fill>
        <patternFill patternType="none">
          <fgColor indexed="64"/>
          <bgColor indexed="65"/>
        </patternFill>
      </fill>
    </dxf>
    <dxf>
      <font>
        <b/>
      </font>
    </dxf>
    <dxf>
      <alignment wrapText="1"/>
    </dxf>
    <dxf>
      <alignment wrapText="1"/>
    </dxf>
    <dxf>
      <alignment wrapText="1"/>
    </dxf>
    <dxf>
      <alignment horizontal="center"/>
    </dxf>
    <dxf>
      <alignment horizontal="center"/>
    </dxf>
    <dxf>
      <alignment vertical="center"/>
    </dxf>
    <dxf>
      <alignment vertical="center"/>
    </dxf>
    <dxf>
      <alignment vertical="center"/>
    </dxf>
    <dxf>
      <alignment horizontal="left"/>
    </dxf>
    <dxf>
      <font>
        <color auto="1"/>
      </font>
    </dxf>
    <dxf>
      <fill>
        <patternFill patternType="solid">
          <bgColor rgb="FFFFFF00"/>
        </patternFill>
      </fill>
    </dxf>
    <dxf>
      <alignment horizontal="center"/>
    </dxf>
    <dxf>
      <font>
        <b/>
      </font>
    </dxf>
    <dxf>
      <font>
        <sz val="12"/>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alignment horizontal="center"/>
    </dxf>
    <dxf>
      <alignment horizontal="left"/>
    </dxf>
    <dxf>
      <alignment horizontal="center"/>
    </dxf>
    <dxf>
      <font>
        <sz val="10"/>
      </font>
    </dxf>
    <dxf>
      <font>
        <sz val="10"/>
      </font>
    </dxf>
    <dxf>
      <font>
        <sz val="10"/>
      </font>
    </dxf>
    <dxf>
      <alignment horizontal="left"/>
    </dxf>
    <dxf>
      <alignment horizontal="center"/>
    </dxf>
    <dxf>
      <alignment horizontal="center"/>
    </dxf>
    <dxf>
      <alignment horizontal="center"/>
    </dxf>
    <dxf>
      <alignment horizontal="center"/>
    </dxf>
    <dxf>
      <alignment horizontal="center"/>
    </dxf>
    <dxf>
      <alignment horizontal="center"/>
    </dxf>
    <dxf>
      <alignment vertical="center"/>
    </dxf>
    <dxf>
      <alignment vertical="center"/>
    </dxf>
    <dxf>
      <alignment vertical="center"/>
    </dxf>
    <dxf>
      <alignment vertical="center"/>
    </dxf>
    <dxf>
      <alignment vertical="center"/>
    </dxf>
    <dxf>
      <alignment wrapText="1"/>
    </dxf>
    <dxf>
      <alignment wrapText="1"/>
    </dxf>
    <dxf>
      <alignment wrapText="1"/>
    </dxf>
    <dxf>
      <alignment wrapText="1"/>
    </dxf>
    <dxf>
      <alignment wrapText="1"/>
    </dxf>
    <dxf>
      <font>
        <sz val="10"/>
      </font>
    </dxf>
    <dxf>
      <font>
        <sz val="10"/>
      </font>
    </dxf>
    <dxf>
      <font>
        <sz val="10"/>
      </font>
    </dxf>
    <dxf>
      <font>
        <sz val="10"/>
      </font>
    </dxf>
    <dxf>
      <font>
        <sz val="10"/>
      </font>
    </dxf>
    <dxf>
      <numFmt numFmtId="164" formatCode="_(* #,##0_);_(* \(#,##0\);_(* &quot;-&quot;??_);_(@_)"/>
    </dxf>
    <dxf>
      <border>
        <right style="thin">
          <color indexed="64"/>
        </right>
        <top style="thin">
          <color indexed="64"/>
        </top>
        <bottom style="thin">
          <color indexed="64"/>
        </bottom>
        <vertical style="thin">
          <color indexed="64"/>
        </vertical>
        <horizontal style="thin">
          <color indexed="64"/>
        </horizontal>
      </border>
    </dxf>
    <dxf>
      <alignment wrapText="1"/>
    </dxf>
    <dxf>
      <font>
        <sz val="10"/>
      </font>
      <numFmt numFmtId="164" formatCode="_(* #,##0_);_(* \(#,##0\);_(* &quot;-&quot;??_);_(@_)"/>
      <alignment horizontal="center" vertical="center" wrapText="1"/>
    </dxf>
    <dxf>
      <alignment wrapText="1"/>
    </dxf>
    <dxf>
      <alignment vertical="center"/>
    </dxf>
    <dxf>
      <alignment horizontal="center"/>
    </dxf>
    <dxf>
      <font>
        <sz val="10"/>
      </font>
      <numFmt numFmtId="164" formatCode="_(* #,##0_);_(* \(#,##0\);_(* &quot;-&quot;??_);_(@_)"/>
    </dxf>
    <dxf>
      <fill>
        <patternFill patternType="none">
          <fgColor indexed="64"/>
          <bgColor indexed="65"/>
        </patternFill>
      </fill>
    </dxf>
    <dxf>
      <font>
        <b/>
      </font>
    </dxf>
    <dxf>
      <font>
        <b/>
      </font>
    </dxf>
    <dxf>
      <fill>
        <patternFill>
          <bgColor theme="3" tint="0.79998168889431442"/>
        </patternFill>
      </fill>
    </dxf>
    <dxf>
      <border>
        <left style="thin">
          <color indexed="64"/>
        </left>
        <top style="thin">
          <color indexed="64"/>
        </top>
        <bottom style="thin">
          <color indexed="64"/>
        </bottom>
        <vertical style="thin">
          <color indexed="64"/>
        </vertical>
        <horizontal style="thin">
          <color indexed="64"/>
        </horizontal>
      </border>
    </dxf>
    <dxf>
      <border>
        <left style="thin">
          <color indexed="64"/>
        </left>
        <top style="thin">
          <color indexed="64"/>
        </top>
        <bottom style="thin">
          <color indexed="64"/>
        </bottom>
        <vertical style="thin">
          <color indexed="64"/>
        </vertical>
        <horizontal style="thin">
          <color indexed="64"/>
        </horizontal>
      </border>
    </dxf>
    <dxf>
      <border>
        <left style="thin">
          <color indexed="64"/>
        </left>
        <top style="thin">
          <color indexed="64"/>
        </top>
        <bottom style="thin">
          <color indexed="64"/>
        </bottom>
        <vertical style="thin">
          <color indexed="64"/>
        </vertical>
        <horizontal style="thin">
          <color indexed="64"/>
        </horizontal>
      </border>
    </dxf>
    <dxf>
      <border>
        <left style="thin">
          <color indexed="64"/>
        </left>
        <top style="thin">
          <color indexed="64"/>
        </top>
        <bottom style="thin">
          <color indexed="64"/>
        </bottom>
        <vertical style="thin">
          <color indexed="64"/>
        </vertical>
        <horizontal style="thin">
          <color indexed="64"/>
        </horizontal>
      </border>
    </dxf>
    <dxf>
      <fill>
        <patternFill>
          <bgColor theme="6" tint="0.59999389629810485"/>
        </patternFill>
      </fill>
    </dxf>
    <dxf>
      <fill>
        <patternFill patternType="solid">
          <bgColor theme="6" tint="0.59999389629810485"/>
        </patternFill>
      </fill>
    </dxf>
    <dxf>
      <fill>
        <patternFill patternType="solid">
          <bgColor theme="6" tint="0.59999389629810485"/>
        </patternFill>
      </fill>
    </dxf>
    <dxf>
      <fill>
        <patternFill patternType="none">
          <fgColor indexed="64"/>
          <bgColor indexed="65"/>
        </patternFill>
      </fill>
    </dxf>
    <dxf>
      <font>
        <b/>
      </font>
    </dxf>
    <dxf>
      <font>
        <b/>
      </font>
    </dxf>
    <dxf>
      <fill>
        <patternFill>
          <bgColor theme="6" tint="0.59999389629810485"/>
        </patternFill>
      </fill>
    </dxf>
    <dxf>
      <fill>
        <patternFill>
          <bgColor theme="6" tint="0.59999389629810485"/>
        </patternFill>
      </fill>
    </dxf>
    <dxf>
      <fill>
        <patternFill>
          <bgColor theme="6" tint="0.59999389629810485"/>
        </patternFill>
      </fill>
    </dxf>
    <dxf>
      <fill>
        <patternFill>
          <bgColor theme="6" tint="0.59999389629810485"/>
        </patternFill>
      </fill>
    </dxf>
    <dxf>
      <fill>
        <patternFill>
          <bgColor theme="6" tint="0.59999389629810485"/>
        </patternFill>
      </fill>
    </dxf>
    <dxf>
      <fill>
        <patternFill>
          <bgColor theme="6" tint="0.59999389629810485"/>
        </patternFill>
      </fill>
    </dxf>
    <dxf>
      <fill>
        <patternFill>
          <bgColor theme="6" tint="0.59999389629810485"/>
        </patternFill>
      </fill>
    </dxf>
    <dxf>
      <fill>
        <patternFill>
          <bgColor theme="6" tint="0.59999389629810485"/>
        </patternFill>
      </fill>
    </dxf>
    <dxf>
      <fill>
        <patternFill>
          <bgColor theme="6" tint="0.59999389629810485"/>
        </patternFill>
      </fill>
    </dxf>
    <dxf>
      <fill>
        <patternFill>
          <bgColor theme="6" tint="0.59999389629810485"/>
        </patternFill>
      </fill>
    </dxf>
    <dxf>
      <fill>
        <patternFill>
          <bgColor theme="6" tint="0.59999389629810485"/>
        </patternFill>
      </fill>
    </dxf>
    <dxf>
      <fill>
        <patternFill>
          <bgColor theme="6" tint="0.59999389629810485"/>
        </patternFill>
      </fill>
    </dxf>
    <dxf>
      <fill>
        <patternFill>
          <bgColor theme="6" tint="0.59999389629810485"/>
        </patternFill>
      </fill>
    </dxf>
    <dxf>
      <fill>
        <patternFill>
          <bgColor theme="6" tint="0.59999389629810485"/>
        </patternFill>
      </fill>
    </dxf>
    <dxf>
      <fill>
        <patternFill>
          <bgColor theme="6" tint="0.59999389629810485"/>
        </patternFill>
      </fill>
    </dxf>
    <dxf>
      <fill>
        <patternFill>
          <bgColor theme="6" tint="0.59999389629810485"/>
        </patternFill>
      </fill>
    </dxf>
    <dxf>
      <fill>
        <patternFill>
          <bgColor theme="6" tint="0.59999389629810485"/>
        </patternFill>
      </fill>
    </dxf>
    <dxf>
      <fill>
        <patternFill>
          <bgColor theme="6" tint="0.59999389629810485"/>
        </patternFill>
      </fill>
    </dxf>
    <dxf>
      <fill>
        <patternFill>
          <bgColor theme="6" tint="0.59999389629810485"/>
        </patternFill>
      </fill>
    </dxf>
    <dxf>
      <fill>
        <patternFill>
          <bgColor theme="6" tint="0.59999389629810485"/>
        </patternFill>
      </fill>
    </dxf>
    <dxf>
      <fill>
        <patternFill>
          <bgColor theme="6" tint="0.59999389629810485"/>
        </patternFill>
      </fill>
    </dxf>
    <dxf>
      <fill>
        <patternFill>
          <bgColor theme="6" tint="0.59999389629810485"/>
        </patternFill>
      </fill>
    </dxf>
    <dxf>
      <fill>
        <patternFill>
          <bgColor theme="6" tint="0.59999389629810485"/>
        </patternFill>
      </fill>
    </dxf>
    <dxf>
      <fill>
        <patternFill>
          <bgColor theme="6" tint="0.59999389629810485"/>
        </patternFill>
      </fill>
    </dxf>
    <dxf>
      <fill>
        <patternFill>
          <bgColor theme="6" tint="0.59999389629810485"/>
        </patternFill>
      </fill>
    </dxf>
    <dxf>
      <fill>
        <patternFill>
          <bgColor theme="6" tint="0.59999389629810485"/>
        </patternFill>
      </fill>
    </dxf>
    <dxf>
      <fill>
        <patternFill>
          <bgColor theme="4" tint="0.59999389629810485"/>
        </patternFill>
      </fill>
    </dxf>
    <dxf>
      <fill>
        <patternFill>
          <bgColor theme="4" tint="0.59999389629810485"/>
        </patternFill>
      </fill>
    </dxf>
    <dxf>
      <fill>
        <patternFill>
          <bgColor theme="6" tint="0.59999389629810485"/>
        </patternFill>
      </fill>
    </dxf>
    <dxf>
      <fill>
        <patternFill patternType="none">
          <fgColor indexed="64"/>
          <bgColor indexed="65"/>
        </patternFill>
      </fill>
    </dxf>
    <dxf>
      <fill>
        <patternFill>
          <bgColor theme="6" tint="0.59999389629810485"/>
        </patternFill>
      </fill>
    </dxf>
    <dxf>
      <fill>
        <patternFill>
          <bgColor theme="6" tint="0.59999389629810485"/>
        </patternFill>
      </fill>
    </dxf>
    <dxf>
      <font>
        <b/>
      </font>
    </dxf>
    <dxf>
      <font>
        <b/>
      </font>
    </dxf>
    <dxf>
      <fill>
        <patternFill>
          <bgColor theme="6" tint="0.59999389629810485"/>
        </patternFill>
      </fill>
    </dxf>
    <dxf>
      <fill>
        <patternFill patternType="none">
          <fgColor indexed="64"/>
          <bgColor indexed="65"/>
        </patternFill>
      </fill>
    </dxf>
    <dxf>
      <fill>
        <patternFill>
          <bgColor theme="6" tint="0.59999389629810485"/>
        </patternFill>
      </fill>
    </dxf>
    <dxf>
      <fill>
        <patternFill>
          <bgColor theme="6" tint="0.59999389629810485"/>
        </patternFill>
      </fill>
    </dxf>
    <dxf>
      <font>
        <b/>
      </font>
    </dxf>
    <dxf>
      <font>
        <b/>
      </font>
    </dxf>
    <dxf>
      <fill>
        <patternFill patternType="none">
          <fgColor indexed="64"/>
          <bgColor indexed="65"/>
        </patternFill>
      </fill>
    </dxf>
    <dxf>
      <fill>
        <patternFill>
          <bgColor theme="6" tint="0.59999389629810485"/>
        </patternFill>
      </fill>
    </dxf>
    <dxf>
      <font>
        <b/>
      </font>
    </dxf>
    <dxf>
      <font>
        <b val="0"/>
      </font>
    </dxf>
    <dxf>
      <font>
        <b/>
      </font>
    </dxf>
    <dxf>
      <font>
        <b/>
      </font>
    </dxf>
    <dxf>
      <fill>
        <patternFill>
          <bgColor theme="6" tint="0.59999389629810485"/>
        </patternFill>
      </fill>
    </dxf>
    <dxf>
      <font>
        <b/>
      </font>
    </dxf>
    <dxf>
      <alignment wrapText="1"/>
    </dxf>
    <dxf>
      <alignment wrapText="1"/>
    </dxf>
    <dxf>
      <alignment wrapText="1"/>
    </dxf>
    <dxf>
      <alignment horizontal="center"/>
    </dxf>
    <dxf>
      <alignment horizontal="center"/>
    </dxf>
    <dxf>
      <alignment vertical="center"/>
    </dxf>
    <dxf>
      <alignment vertical="center"/>
    </dxf>
    <dxf>
      <alignment vertical="center"/>
    </dxf>
    <dxf>
      <alignment horizontal="left"/>
    </dxf>
    <dxf>
      <font>
        <color auto="1"/>
      </font>
    </dxf>
    <dxf>
      <fill>
        <patternFill patternType="solid">
          <bgColor rgb="FFFFFF00"/>
        </patternFill>
      </fill>
    </dxf>
    <dxf>
      <alignment horizontal="center"/>
    </dxf>
    <dxf>
      <font>
        <b/>
      </font>
    </dxf>
    <dxf>
      <font>
        <sz val="12"/>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alignment horizontal="center"/>
    </dxf>
    <dxf>
      <alignment horizontal="left"/>
    </dxf>
    <dxf>
      <alignment horizontal="center"/>
    </dxf>
    <dxf>
      <font>
        <sz val="10"/>
      </font>
    </dxf>
    <dxf>
      <font>
        <sz val="10"/>
      </font>
    </dxf>
    <dxf>
      <font>
        <sz val="10"/>
      </font>
    </dxf>
    <dxf>
      <alignment horizontal="left"/>
    </dxf>
    <dxf>
      <alignment horizontal="center"/>
    </dxf>
    <dxf>
      <alignment horizontal="center"/>
    </dxf>
    <dxf>
      <alignment horizontal="center"/>
    </dxf>
    <dxf>
      <alignment horizontal="center"/>
    </dxf>
    <dxf>
      <alignment horizontal="center"/>
    </dxf>
    <dxf>
      <alignment horizontal="center"/>
    </dxf>
    <dxf>
      <alignment vertical="center"/>
    </dxf>
    <dxf>
      <alignment vertical="center"/>
    </dxf>
    <dxf>
      <alignment vertical="center"/>
    </dxf>
    <dxf>
      <alignment vertical="center"/>
    </dxf>
    <dxf>
      <alignment vertical="center"/>
    </dxf>
    <dxf>
      <alignment wrapText="1"/>
    </dxf>
    <dxf>
      <alignment wrapText="1"/>
    </dxf>
    <dxf>
      <alignment wrapText="1"/>
    </dxf>
    <dxf>
      <alignment wrapText="1"/>
    </dxf>
    <dxf>
      <alignment wrapText="1"/>
    </dxf>
    <dxf>
      <font>
        <sz val="10"/>
      </font>
    </dxf>
    <dxf>
      <font>
        <sz val="10"/>
      </font>
    </dxf>
    <dxf>
      <font>
        <sz val="10"/>
      </font>
    </dxf>
    <dxf>
      <font>
        <sz val="10"/>
      </font>
    </dxf>
    <dxf>
      <font>
        <sz val="10"/>
      </font>
    </dxf>
    <dxf>
      <numFmt numFmtId="164" formatCode="_(* #,##0_);_(* \(#,##0\);_(* &quot;-&quot;??_);_(@_)"/>
    </dxf>
    <dxf>
      <border>
        <right style="thin">
          <color indexed="64"/>
        </right>
        <top style="thin">
          <color indexed="64"/>
        </top>
        <bottom style="thin">
          <color indexed="64"/>
        </bottom>
        <vertical style="thin">
          <color indexed="64"/>
        </vertical>
        <horizontal style="thin">
          <color indexed="64"/>
        </horizontal>
      </border>
    </dxf>
    <dxf>
      <alignment wrapText="1"/>
    </dxf>
    <dxf>
      <font>
        <sz val="10"/>
      </font>
      <numFmt numFmtId="164" formatCode="_(* #,##0_);_(* \(#,##0\);_(* &quot;-&quot;??_);_(@_)"/>
      <alignment horizontal="center" vertical="center" wrapText="1"/>
    </dxf>
    <dxf>
      <alignment wrapText="1"/>
    </dxf>
    <dxf>
      <alignment vertical="center"/>
    </dxf>
    <dxf>
      <alignment horizontal="center"/>
    </dxf>
    <dxf>
      <font>
        <sz val="10"/>
      </font>
      <numFmt numFmtId="164" formatCode="_(* #,##0_);_(* \(#,##0\);_(* &quot;-&quot;??_);_(@_)"/>
    </dxf>
    <dxf>
      <fill>
        <patternFill patternType="none">
          <fgColor indexed="64"/>
          <bgColor indexed="65"/>
        </patternFill>
      </fill>
    </dxf>
    <dxf>
      <font>
        <b/>
      </font>
    </dxf>
    <dxf>
      <font>
        <b/>
      </font>
    </dxf>
    <dxf>
      <fill>
        <patternFill>
          <bgColor theme="3" tint="0.79998168889431442"/>
        </patternFill>
      </fill>
    </dxf>
    <dxf>
      <border>
        <left style="thin">
          <color indexed="64"/>
        </left>
        <top style="thin">
          <color indexed="64"/>
        </top>
        <bottom style="thin">
          <color indexed="64"/>
        </bottom>
        <vertical style="thin">
          <color indexed="64"/>
        </vertical>
        <horizontal style="thin">
          <color indexed="64"/>
        </horizontal>
      </border>
    </dxf>
    <dxf>
      <border>
        <left style="thin">
          <color indexed="64"/>
        </left>
        <top style="thin">
          <color indexed="64"/>
        </top>
        <bottom style="thin">
          <color indexed="64"/>
        </bottom>
        <vertical style="thin">
          <color indexed="64"/>
        </vertical>
        <horizontal style="thin">
          <color indexed="64"/>
        </horizontal>
      </border>
    </dxf>
    <dxf>
      <border>
        <left style="thin">
          <color indexed="64"/>
        </left>
        <top style="thin">
          <color indexed="64"/>
        </top>
        <bottom style="thin">
          <color indexed="64"/>
        </bottom>
        <vertical style="thin">
          <color indexed="64"/>
        </vertical>
        <horizontal style="thin">
          <color indexed="64"/>
        </horizontal>
      </border>
    </dxf>
    <dxf>
      <border>
        <left style="thin">
          <color indexed="64"/>
        </left>
        <top style="thin">
          <color indexed="64"/>
        </top>
        <bottom style="thin">
          <color indexed="64"/>
        </bottom>
        <vertical style="thin">
          <color indexed="64"/>
        </vertical>
        <horizontal style="thin">
          <color indexed="64"/>
        </horizontal>
      </border>
    </dxf>
    <dxf>
      <fill>
        <patternFill>
          <bgColor theme="6" tint="0.59999389629810485"/>
        </patternFill>
      </fill>
    </dxf>
    <dxf>
      <fill>
        <patternFill patternType="solid">
          <bgColor theme="6" tint="0.59999389629810485"/>
        </patternFill>
      </fill>
    </dxf>
    <dxf>
      <fill>
        <patternFill patternType="solid">
          <bgColor theme="6" tint="0.59999389629810485"/>
        </patternFill>
      </fill>
    </dxf>
    <dxf>
      <fill>
        <patternFill patternType="none">
          <fgColor indexed="64"/>
          <bgColor indexed="65"/>
        </patternFill>
      </fill>
    </dxf>
    <dxf>
      <font>
        <b/>
      </font>
    </dxf>
    <dxf>
      <font>
        <b/>
      </font>
    </dxf>
    <dxf>
      <fill>
        <patternFill>
          <bgColor theme="6" tint="0.59999389629810485"/>
        </patternFill>
      </fill>
    </dxf>
    <dxf>
      <fill>
        <patternFill>
          <bgColor theme="6" tint="0.59999389629810485"/>
        </patternFill>
      </fill>
    </dxf>
    <dxf>
      <fill>
        <patternFill>
          <bgColor theme="6" tint="0.59999389629810485"/>
        </patternFill>
      </fill>
    </dxf>
    <dxf>
      <fill>
        <patternFill>
          <bgColor theme="6" tint="0.59999389629810485"/>
        </patternFill>
      </fill>
    </dxf>
    <dxf>
      <fill>
        <patternFill>
          <bgColor theme="6" tint="0.59999389629810485"/>
        </patternFill>
      </fill>
    </dxf>
    <dxf>
      <fill>
        <patternFill>
          <bgColor theme="6" tint="0.59999389629810485"/>
        </patternFill>
      </fill>
    </dxf>
    <dxf>
      <fill>
        <patternFill>
          <bgColor theme="6" tint="0.59999389629810485"/>
        </patternFill>
      </fill>
    </dxf>
    <dxf>
      <fill>
        <patternFill>
          <bgColor theme="6" tint="0.59999389629810485"/>
        </patternFill>
      </fill>
    </dxf>
    <dxf>
      <fill>
        <patternFill>
          <bgColor theme="6" tint="0.59999389629810485"/>
        </patternFill>
      </fill>
    </dxf>
    <dxf>
      <fill>
        <patternFill>
          <bgColor theme="6" tint="0.59999389629810485"/>
        </patternFill>
      </fill>
    </dxf>
    <dxf>
      <fill>
        <patternFill>
          <bgColor theme="6" tint="0.59999389629810485"/>
        </patternFill>
      </fill>
    </dxf>
    <dxf>
      <fill>
        <patternFill>
          <bgColor theme="6" tint="0.59999389629810485"/>
        </patternFill>
      </fill>
    </dxf>
    <dxf>
      <fill>
        <patternFill>
          <bgColor theme="6" tint="0.59999389629810485"/>
        </patternFill>
      </fill>
    </dxf>
    <dxf>
      <fill>
        <patternFill>
          <bgColor theme="6" tint="0.59999389629810485"/>
        </patternFill>
      </fill>
    </dxf>
    <dxf>
      <fill>
        <patternFill>
          <bgColor theme="6" tint="0.59999389629810485"/>
        </patternFill>
      </fill>
    </dxf>
    <dxf>
      <fill>
        <patternFill>
          <bgColor theme="6" tint="0.59999389629810485"/>
        </patternFill>
      </fill>
    </dxf>
    <dxf>
      <fill>
        <patternFill>
          <bgColor theme="6" tint="0.59999389629810485"/>
        </patternFill>
      </fill>
    </dxf>
    <dxf>
      <fill>
        <patternFill>
          <bgColor theme="6" tint="0.59999389629810485"/>
        </patternFill>
      </fill>
    </dxf>
    <dxf>
      <fill>
        <patternFill>
          <bgColor theme="6" tint="0.59999389629810485"/>
        </patternFill>
      </fill>
    </dxf>
    <dxf>
      <fill>
        <patternFill>
          <bgColor theme="6" tint="0.59999389629810485"/>
        </patternFill>
      </fill>
    </dxf>
    <dxf>
      <fill>
        <patternFill>
          <bgColor theme="6" tint="0.59999389629810485"/>
        </patternFill>
      </fill>
    </dxf>
    <dxf>
      <fill>
        <patternFill>
          <bgColor theme="6" tint="0.59999389629810485"/>
        </patternFill>
      </fill>
    </dxf>
    <dxf>
      <fill>
        <patternFill>
          <bgColor theme="6" tint="0.59999389629810485"/>
        </patternFill>
      </fill>
    </dxf>
    <dxf>
      <fill>
        <patternFill>
          <bgColor theme="6" tint="0.59999389629810485"/>
        </patternFill>
      </fill>
    </dxf>
    <dxf>
      <fill>
        <patternFill>
          <bgColor theme="6" tint="0.59999389629810485"/>
        </patternFill>
      </fill>
    </dxf>
    <dxf>
      <fill>
        <patternFill>
          <bgColor theme="6" tint="0.59999389629810485"/>
        </patternFill>
      </fill>
    </dxf>
    <dxf>
      <fill>
        <patternFill>
          <bgColor theme="4" tint="0.59999389629810485"/>
        </patternFill>
      </fill>
    </dxf>
    <dxf>
      <fill>
        <patternFill>
          <bgColor theme="4" tint="0.59999389629810485"/>
        </patternFill>
      </fill>
    </dxf>
    <dxf>
      <fill>
        <patternFill>
          <bgColor theme="6" tint="0.59999389629810485"/>
        </patternFill>
      </fill>
    </dxf>
    <dxf>
      <fill>
        <patternFill patternType="none">
          <fgColor indexed="64"/>
          <bgColor indexed="65"/>
        </patternFill>
      </fill>
    </dxf>
    <dxf>
      <fill>
        <patternFill>
          <bgColor theme="6" tint="0.59999389629810485"/>
        </patternFill>
      </fill>
    </dxf>
    <dxf>
      <fill>
        <patternFill>
          <bgColor theme="6" tint="0.59999389629810485"/>
        </patternFill>
      </fill>
    </dxf>
    <dxf>
      <font>
        <b/>
      </font>
    </dxf>
    <dxf>
      <font>
        <b/>
      </font>
    </dxf>
    <dxf>
      <fill>
        <patternFill>
          <bgColor theme="6" tint="0.59999389629810485"/>
        </patternFill>
      </fill>
    </dxf>
    <dxf>
      <fill>
        <patternFill patternType="none">
          <fgColor indexed="64"/>
          <bgColor indexed="65"/>
        </patternFill>
      </fill>
    </dxf>
    <dxf>
      <fill>
        <patternFill>
          <bgColor theme="6" tint="0.59999389629810485"/>
        </patternFill>
      </fill>
    </dxf>
    <dxf>
      <fill>
        <patternFill>
          <bgColor theme="6" tint="0.59999389629810485"/>
        </patternFill>
      </fill>
    </dxf>
    <dxf>
      <font>
        <b/>
      </font>
    </dxf>
    <dxf>
      <font>
        <b/>
      </font>
    </dxf>
    <dxf>
      <font>
        <b/>
      </font>
    </dxf>
    <dxf>
      <alignment wrapText="1"/>
    </dxf>
    <dxf>
      <alignment wrapText="1"/>
    </dxf>
    <dxf>
      <alignment wrapText="1"/>
    </dxf>
    <dxf>
      <alignment horizontal="center"/>
    </dxf>
    <dxf>
      <alignment horizontal="center"/>
    </dxf>
    <dxf>
      <alignment vertical="center"/>
    </dxf>
    <dxf>
      <alignment vertical="center"/>
    </dxf>
    <dxf>
      <alignment vertical="center"/>
    </dxf>
    <dxf>
      <alignment horizontal="left"/>
    </dxf>
    <dxf>
      <font>
        <color auto="1"/>
      </font>
    </dxf>
    <dxf>
      <fill>
        <patternFill patternType="solid">
          <bgColor rgb="FFFFFF00"/>
        </patternFill>
      </fill>
    </dxf>
    <dxf>
      <alignment horizontal="center"/>
    </dxf>
    <dxf>
      <font>
        <b/>
      </font>
    </dxf>
    <dxf>
      <font>
        <sz val="12"/>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alignment horizontal="center"/>
    </dxf>
    <dxf>
      <alignment horizontal="left"/>
    </dxf>
    <dxf>
      <alignment horizontal="center"/>
    </dxf>
    <dxf>
      <font>
        <sz val="10"/>
      </font>
    </dxf>
    <dxf>
      <font>
        <sz val="10"/>
      </font>
    </dxf>
    <dxf>
      <font>
        <sz val="10"/>
      </font>
    </dxf>
    <dxf>
      <alignment horizontal="left"/>
    </dxf>
    <dxf>
      <alignment horizontal="center"/>
    </dxf>
    <dxf>
      <alignment horizontal="center"/>
    </dxf>
    <dxf>
      <alignment horizontal="center"/>
    </dxf>
    <dxf>
      <alignment horizontal="center"/>
    </dxf>
    <dxf>
      <alignment horizontal="center"/>
    </dxf>
    <dxf>
      <alignment horizontal="center"/>
    </dxf>
    <dxf>
      <alignment vertical="center"/>
    </dxf>
    <dxf>
      <alignment vertical="center"/>
    </dxf>
    <dxf>
      <alignment vertical="center"/>
    </dxf>
    <dxf>
      <alignment vertical="center"/>
    </dxf>
    <dxf>
      <alignment vertical="center"/>
    </dxf>
    <dxf>
      <alignment wrapText="1"/>
    </dxf>
    <dxf>
      <alignment wrapText="1"/>
    </dxf>
    <dxf>
      <alignment wrapText="1"/>
    </dxf>
    <dxf>
      <alignment wrapText="1"/>
    </dxf>
    <dxf>
      <alignment wrapText="1"/>
    </dxf>
    <dxf>
      <font>
        <sz val="10"/>
      </font>
    </dxf>
    <dxf>
      <font>
        <sz val="10"/>
      </font>
    </dxf>
    <dxf>
      <font>
        <sz val="10"/>
      </font>
    </dxf>
    <dxf>
      <font>
        <sz val="10"/>
      </font>
    </dxf>
    <dxf>
      <font>
        <sz val="10"/>
      </font>
    </dxf>
    <dxf>
      <numFmt numFmtId="164" formatCode="_(* #,##0_);_(* \(#,##0\);_(* &quot;-&quot;??_);_(@_)"/>
    </dxf>
    <dxf>
      <border>
        <right style="thin">
          <color indexed="64"/>
        </right>
        <top style="thin">
          <color indexed="64"/>
        </top>
        <bottom style="thin">
          <color indexed="64"/>
        </bottom>
        <vertical style="thin">
          <color indexed="64"/>
        </vertical>
        <horizontal style="thin">
          <color indexed="64"/>
        </horizontal>
      </border>
    </dxf>
    <dxf>
      <alignment wrapText="1"/>
    </dxf>
    <dxf>
      <font>
        <sz val="10"/>
      </font>
      <numFmt numFmtId="164" formatCode="_(* #,##0_);_(* \(#,##0\);_(* &quot;-&quot;??_);_(@_)"/>
      <alignment horizontal="center" vertical="center" wrapText="1"/>
    </dxf>
    <dxf>
      <alignment wrapText="1"/>
    </dxf>
    <dxf>
      <alignment vertical="center"/>
    </dxf>
    <dxf>
      <alignment horizontal="center"/>
    </dxf>
    <dxf>
      <font>
        <sz val="10"/>
      </font>
      <numFmt numFmtId="164" formatCode="_(* #,##0_);_(* \(#,##0\);_(* &quot;-&quot;??_);_(@_)"/>
    </dxf>
    <dxf>
      <fill>
        <patternFill patternType="none">
          <fgColor indexed="64"/>
          <bgColor indexed="65"/>
        </patternFill>
      </fill>
    </dxf>
    <dxf>
      <font>
        <b/>
      </font>
    </dxf>
    <dxf>
      <font>
        <b/>
      </font>
    </dxf>
    <dxf>
      <fill>
        <patternFill>
          <bgColor theme="3" tint="0.79998168889431442"/>
        </patternFill>
      </fill>
    </dxf>
    <dxf>
      <border>
        <left style="thin">
          <color indexed="64"/>
        </left>
        <top style="thin">
          <color indexed="64"/>
        </top>
        <bottom style="thin">
          <color indexed="64"/>
        </bottom>
        <vertical style="thin">
          <color indexed="64"/>
        </vertical>
        <horizontal style="thin">
          <color indexed="64"/>
        </horizontal>
      </border>
    </dxf>
    <dxf>
      <border>
        <left style="thin">
          <color indexed="64"/>
        </left>
        <top style="thin">
          <color indexed="64"/>
        </top>
        <bottom style="thin">
          <color indexed="64"/>
        </bottom>
        <vertical style="thin">
          <color indexed="64"/>
        </vertical>
        <horizontal style="thin">
          <color indexed="64"/>
        </horizontal>
      </border>
    </dxf>
    <dxf>
      <border>
        <left style="thin">
          <color indexed="64"/>
        </left>
        <top style="thin">
          <color indexed="64"/>
        </top>
        <bottom style="thin">
          <color indexed="64"/>
        </bottom>
        <vertical style="thin">
          <color indexed="64"/>
        </vertical>
        <horizontal style="thin">
          <color indexed="64"/>
        </horizontal>
      </border>
    </dxf>
    <dxf>
      <border>
        <left style="thin">
          <color indexed="64"/>
        </left>
        <top style="thin">
          <color indexed="64"/>
        </top>
        <bottom style="thin">
          <color indexed="64"/>
        </bottom>
        <vertical style="thin">
          <color indexed="64"/>
        </vertical>
        <horizontal style="thin">
          <color indexed="64"/>
        </horizontal>
      </border>
    </dxf>
    <dxf>
      <fill>
        <patternFill>
          <bgColor theme="6" tint="0.59999389629810485"/>
        </patternFill>
      </fill>
    </dxf>
    <dxf>
      <fill>
        <patternFill patternType="solid">
          <bgColor theme="6" tint="0.59999389629810485"/>
        </patternFill>
      </fill>
    </dxf>
    <dxf>
      <fill>
        <patternFill patternType="solid">
          <bgColor theme="6" tint="0.59999389629810485"/>
        </patternFill>
      </fill>
    </dxf>
    <dxf>
      <fill>
        <patternFill patternType="none">
          <fgColor indexed="64"/>
          <bgColor indexed="65"/>
        </patternFill>
      </fill>
    </dxf>
    <dxf>
      <font>
        <b/>
      </font>
    </dxf>
    <dxf>
      <font>
        <b/>
      </font>
    </dxf>
    <dxf>
      <fill>
        <patternFill>
          <bgColor theme="6" tint="0.59999389629810485"/>
        </patternFill>
      </fill>
    </dxf>
    <dxf>
      <fill>
        <patternFill>
          <bgColor theme="6" tint="0.59999389629810485"/>
        </patternFill>
      </fill>
    </dxf>
    <dxf>
      <fill>
        <patternFill>
          <bgColor theme="6" tint="0.59999389629810485"/>
        </patternFill>
      </fill>
    </dxf>
    <dxf>
      <fill>
        <patternFill>
          <bgColor theme="6" tint="0.59999389629810485"/>
        </patternFill>
      </fill>
    </dxf>
    <dxf>
      <fill>
        <patternFill>
          <bgColor theme="6" tint="0.59999389629810485"/>
        </patternFill>
      </fill>
    </dxf>
    <dxf>
      <fill>
        <patternFill>
          <bgColor theme="6" tint="0.59999389629810485"/>
        </patternFill>
      </fill>
    </dxf>
    <dxf>
      <fill>
        <patternFill>
          <bgColor theme="6" tint="0.59999389629810485"/>
        </patternFill>
      </fill>
    </dxf>
    <dxf>
      <fill>
        <patternFill>
          <bgColor theme="6" tint="0.59999389629810485"/>
        </patternFill>
      </fill>
    </dxf>
    <dxf>
      <fill>
        <patternFill>
          <bgColor theme="6" tint="0.59999389629810485"/>
        </patternFill>
      </fill>
    </dxf>
    <dxf>
      <fill>
        <patternFill>
          <bgColor theme="6" tint="0.59999389629810485"/>
        </patternFill>
      </fill>
    </dxf>
    <dxf>
      <fill>
        <patternFill>
          <bgColor theme="6" tint="0.59999389629810485"/>
        </patternFill>
      </fill>
    </dxf>
    <dxf>
      <fill>
        <patternFill>
          <bgColor theme="6" tint="0.59999389629810485"/>
        </patternFill>
      </fill>
    </dxf>
    <dxf>
      <fill>
        <patternFill>
          <bgColor theme="6" tint="0.59999389629810485"/>
        </patternFill>
      </fill>
    </dxf>
    <dxf>
      <fill>
        <patternFill>
          <bgColor theme="6" tint="0.59999389629810485"/>
        </patternFill>
      </fill>
    </dxf>
    <dxf>
      <fill>
        <patternFill>
          <bgColor theme="6" tint="0.59999389629810485"/>
        </patternFill>
      </fill>
    </dxf>
    <dxf>
      <fill>
        <patternFill>
          <bgColor theme="6" tint="0.59999389629810485"/>
        </patternFill>
      </fill>
    </dxf>
    <dxf>
      <fill>
        <patternFill>
          <bgColor theme="6" tint="0.59999389629810485"/>
        </patternFill>
      </fill>
    </dxf>
    <dxf>
      <fill>
        <patternFill>
          <bgColor theme="6" tint="0.59999389629810485"/>
        </patternFill>
      </fill>
    </dxf>
    <dxf>
      <fill>
        <patternFill>
          <bgColor theme="6" tint="0.59999389629810485"/>
        </patternFill>
      </fill>
    </dxf>
    <dxf>
      <fill>
        <patternFill>
          <bgColor theme="6" tint="0.59999389629810485"/>
        </patternFill>
      </fill>
    </dxf>
    <dxf>
      <fill>
        <patternFill>
          <bgColor theme="6" tint="0.59999389629810485"/>
        </patternFill>
      </fill>
    </dxf>
    <dxf>
      <fill>
        <patternFill>
          <bgColor theme="6" tint="0.59999389629810485"/>
        </patternFill>
      </fill>
    </dxf>
    <dxf>
      <fill>
        <patternFill>
          <bgColor theme="6" tint="0.59999389629810485"/>
        </patternFill>
      </fill>
    </dxf>
    <dxf>
      <fill>
        <patternFill>
          <bgColor theme="6" tint="0.59999389629810485"/>
        </patternFill>
      </fill>
    </dxf>
    <dxf>
      <fill>
        <patternFill>
          <bgColor theme="6" tint="0.59999389629810485"/>
        </patternFill>
      </fill>
    </dxf>
    <dxf>
      <fill>
        <patternFill>
          <bgColor theme="6" tint="0.59999389629810485"/>
        </patternFill>
      </fill>
    </dxf>
    <dxf>
      <fill>
        <patternFill>
          <bgColor theme="4" tint="0.59999389629810485"/>
        </patternFill>
      </fill>
    </dxf>
    <dxf>
      <fill>
        <patternFill>
          <bgColor theme="4" tint="0.59999389629810485"/>
        </patternFill>
      </fill>
    </dxf>
    <dxf>
      <fill>
        <patternFill>
          <bgColor theme="6" tint="0.59999389629810485"/>
        </patternFill>
      </fill>
    </dxf>
    <dxf>
      <fill>
        <patternFill patternType="none">
          <fgColor indexed="64"/>
          <bgColor indexed="65"/>
        </patternFill>
      </fill>
    </dxf>
    <dxf>
      <fill>
        <patternFill>
          <bgColor theme="6" tint="0.59999389629810485"/>
        </patternFill>
      </fill>
    </dxf>
    <dxf>
      <fill>
        <patternFill>
          <bgColor theme="6" tint="0.59999389629810485"/>
        </patternFill>
      </fill>
    </dxf>
    <dxf>
      <font>
        <b/>
      </font>
    </dxf>
    <dxf>
      <font>
        <b/>
      </font>
    </dxf>
    <dxf>
      <fill>
        <patternFill>
          <bgColor theme="6" tint="0.59999389629810485"/>
        </patternFill>
      </fill>
    </dxf>
    <dxf>
      <fill>
        <patternFill patternType="none">
          <fgColor indexed="64"/>
          <bgColor indexed="65"/>
        </patternFill>
      </fill>
    </dxf>
    <dxf>
      <fill>
        <patternFill>
          <bgColor theme="6" tint="0.59999389629810485"/>
        </patternFill>
      </fill>
    </dxf>
    <dxf>
      <fill>
        <patternFill>
          <bgColor theme="6" tint="0.59999389629810485"/>
        </patternFill>
      </fill>
    </dxf>
    <dxf>
      <font>
        <b/>
      </font>
    </dxf>
    <dxf>
      <font>
        <b/>
      </font>
    </dxf>
    <dxf>
      <font>
        <b/>
      </font>
    </dxf>
    <dxf>
      <font>
        <b/>
      </font>
    </dxf>
    <dxf>
      <fill>
        <patternFill>
          <bgColor theme="6" tint="0.59999389629810485"/>
        </patternFill>
      </fill>
    </dxf>
    <dxf>
      <fill>
        <patternFill>
          <bgColor theme="6" tint="0.59999389629810485"/>
        </patternFill>
      </fill>
    </dxf>
    <dxf>
      <fill>
        <patternFill patternType="none">
          <fgColor indexed="64"/>
          <bgColor indexed="65"/>
        </patternFill>
      </fill>
    </dxf>
    <dxf>
      <fill>
        <patternFill>
          <bgColor theme="6" tint="0.59999389629810485"/>
        </patternFill>
      </fill>
    </dxf>
    <dxf>
      <font>
        <b/>
      </font>
    </dxf>
    <dxf>
      <font>
        <b/>
      </font>
    </dxf>
    <dxf>
      <fill>
        <patternFill>
          <bgColor theme="6" tint="0.59999389629810485"/>
        </patternFill>
      </fill>
    </dxf>
    <dxf>
      <fill>
        <patternFill>
          <bgColor theme="6" tint="0.59999389629810485"/>
        </patternFill>
      </fill>
    </dxf>
    <dxf>
      <fill>
        <patternFill patternType="none">
          <fgColor indexed="64"/>
          <bgColor indexed="65"/>
        </patternFill>
      </fill>
    </dxf>
    <dxf>
      <fill>
        <patternFill>
          <bgColor theme="6" tint="0.59999389629810485"/>
        </patternFill>
      </fill>
    </dxf>
    <dxf>
      <font>
        <color rgb="FF00B050"/>
      </font>
    </dxf>
    <dxf>
      <font>
        <color rgb="FFFF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C00000"/>
      </font>
    </dxf>
    <dxf>
      <font>
        <color rgb="FF9C0006"/>
      </font>
      <fill>
        <patternFill>
          <bgColor rgb="FFFFC7CE"/>
        </patternFill>
      </fill>
    </dxf>
    <dxf>
      <font>
        <color rgb="FFC00000"/>
      </font>
    </dxf>
    <dxf>
      <font>
        <color rgb="FF9C0006"/>
      </font>
      <fill>
        <patternFill>
          <bgColor rgb="FFFFC7CE"/>
        </patternFill>
      </fill>
    </dxf>
    <dxf>
      <font>
        <color rgb="FFC00000"/>
      </font>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C00000"/>
      </font>
    </dxf>
    <dxf>
      <font>
        <color rgb="FF9C0006"/>
      </font>
      <fill>
        <patternFill>
          <bgColor rgb="FFFFC7CE"/>
        </patternFill>
      </fill>
    </dxf>
    <dxf>
      <font>
        <color rgb="FFC00000"/>
      </font>
    </dxf>
    <dxf>
      <font>
        <color rgb="FF9C0006"/>
      </font>
      <fill>
        <patternFill>
          <bgColor rgb="FFFFC7CE"/>
        </patternFill>
      </fill>
    </dxf>
    <dxf>
      <font>
        <color rgb="FFC00000"/>
      </font>
    </dxf>
    <dxf>
      <font>
        <color rgb="FF9C0006"/>
      </font>
      <fill>
        <patternFill>
          <bgColor rgb="FFFFC7CE"/>
        </patternFill>
      </fill>
    </dxf>
    <dxf>
      <font>
        <color rgb="FFC00000"/>
      </font>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00B050"/>
      </font>
    </dxf>
    <dxf>
      <font>
        <color rgb="FFFF0000"/>
      </font>
    </dxf>
    <dxf>
      <font>
        <color rgb="FF00B050"/>
      </font>
    </dxf>
    <dxf>
      <font>
        <color rgb="FFFF0000"/>
      </font>
    </dxf>
    <dxf>
      <font>
        <color rgb="FF00B050"/>
      </font>
    </dxf>
    <dxf>
      <font>
        <color rgb="FFC00000"/>
      </font>
    </dxf>
    <dxf>
      <font>
        <color rgb="FF00B050"/>
      </font>
    </dxf>
    <dxf>
      <font>
        <color rgb="FFFF000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4" tint="0.59999389629810485"/>
        </patternFill>
      </fill>
    </dxf>
    <dxf>
      <fill>
        <patternFill>
          <bgColor theme="4" tint="0.59999389629810485"/>
        </patternFill>
      </fill>
    </dxf>
    <dxf>
      <fill>
        <patternFill>
          <bgColor theme="6" tint="0.59999389629810485"/>
        </patternFill>
      </fill>
    </dxf>
    <dxf>
      <fill>
        <patternFill>
          <bgColor theme="6" tint="0.59999389629810485"/>
        </patternFill>
      </fill>
    </dxf>
    <dxf>
      <fill>
        <patternFill>
          <bgColor theme="6" tint="0.59999389629810485"/>
        </patternFill>
      </fill>
    </dxf>
    <dxf>
      <fill>
        <patternFill>
          <bgColor theme="6" tint="0.59999389629810485"/>
        </patternFill>
      </fill>
    </dxf>
    <dxf>
      <fill>
        <patternFill>
          <bgColor theme="6" tint="0.59999389629810485"/>
        </patternFill>
      </fill>
    </dxf>
    <dxf>
      <fill>
        <patternFill>
          <bgColor theme="6" tint="0.59999389629810485"/>
        </patternFill>
      </fill>
    </dxf>
    <dxf>
      <fill>
        <patternFill>
          <bgColor theme="6" tint="0.59999389629810485"/>
        </patternFill>
      </fill>
    </dxf>
    <dxf>
      <fill>
        <patternFill>
          <bgColor theme="6" tint="0.59999389629810485"/>
        </patternFill>
      </fill>
    </dxf>
    <dxf>
      <fill>
        <patternFill>
          <bgColor theme="6" tint="0.59999389629810485"/>
        </patternFill>
      </fill>
    </dxf>
    <dxf>
      <fill>
        <patternFill>
          <bgColor theme="6" tint="0.59999389629810485"/>
        </patternFill>
      </fill>
    </dxf>
    <dxf>
      <fill>
        <patternFill>
          <bgColor theme="6" tint="0.59999389629810485"/>
        </patternFill>
      </fill>
    </dxf>
    <dxf>
      <fill>
        <patternFill>
          <bgColor theme="6" tint="0.59999389629810485"/>
        </patternFill>
      </fill>
    </dxf>
    <dxf>
      <fill>
        <patternFill>
          <bgColor theme="6" tint="0.59999389629810485"/>
        </patternFill>
      </fill>
    </dxf>
    <dxf>
      <fill>
        <patternFill>
          <bgColor theme="6" tint="0.59999389629810485"/>
        </patternFill>
      </fill>
    </dxf>
    <dxf>
      <fill>
        <patternFill>
          <bgColor theme="6" tint="0.59999389629810485"/>
        </patternFill>
      </fill>
    </dxf>
    <dxf>
      <fill>
        <patternFill>
          <bgColor theme="6" tint="0.59999389629810485"/>
        </patternFill>
      </fill>
    </dxf>
    <dxf>
      <fill>
        <patternFill>
          <bgColor theme="6" tint="0.59999389629810485"/>
        </patternFill>
      </fill>
    </dxf>
    <dxf>
      <fill>
        <patternFill>
          <bgColor theme="6" tint="0.59999389629810485"/>
        </patternFill>
      </fill>
    </dxf>
    <dxf>
      <fill>
        <patternFill>
          <bgColor theme="6" tint="0.59999389629810485"/>
        </patternFill>
      </fill>
    </dxf>
    <dxf>
      <fill>
        <patternFill>
          <bgColor theme="6" tint="0.59999389629810485"/>
        </patternFill>
      </fill>
    </dxf>
    <dxf>
      <fill>
        <patternFill>
          <bgColor theme="6" tint="0.59999389629810485"/>
        </patternFill>
      </fill>
    </dxf>
    <dxf>
      <fill>
        <patternFill>
          <bgColor theme="6" tint="0.59999389629810485"/>
        </patternFill>
      </fill>
    </dxf>
    <dxf>
      <fill>
        <patternFill>
          <bgColor theme="6" tint="0.59999389629810485"/>
        </patternFill>
      </fill>
    </dxf>
    <dxf>
      <fill>
        <patternFill>
          <bgColor theme="6" tint="0.59999389629810485"/>
        </patternFill>
      </fill>
    </dxf>
    <dxf>
      <fill>
        <patternFill>
          <bgColor theme="6" tint="0.59999389629810485"/>
        </patternFill>
      </fill>
    </dxf>
    <dxf>
      <fill>
        <patternFill>
          <bgColor theme="6" tint="0.59999389629810485"/>
        </patternFill>
      </fill>
    </dxf>
    <dxf>
      <font>
        <b/>
      </font>
    </dxf>
    <dxf>
      <font>
        <b/>
      </font>
    </dxf>
    <dxf>
      <fill>
        <patternFill patternType="none">
          <fgColor indexed="64"/>
          <bgColor indexed="65"/>
        </patternFill>
      </fill>
    </dxf>
    <dxf>
      <fill>
        <patternFill patternType="solid">
          <bgColor theme="6" tint="0.59999389629810485"/>
        </patternFill>
      </fill>
    </dxf>
    <dxf>
      <fill>
        <patternFill patternType="solid">
          <bgColor theme="6" tint="0.59999389629810485"/>
        </patternFill>
      </fill>
    </dxf>
    <dxf>
      <fill>
        <patternFill>
          <bgColor theme="6" tint="0.59999389629810485"/>
        </patternFill>
      </fill>
    </dxf>
    <dxf>
      <border>
        <left style="thin">
          <color indexed="64"/>
        </left>
        <top style="thin">
          <color indexed="64"/>
        </top>
        <bottom style="thin">
          <color indexed="64"/>
        </bottom>
        <vertical style="thin">
          <color indexed="64"/>
        </vertical>
        <horizontal style="thin">
          <color indexed="64"/>
        </horizontal>
      </border>
    </dxf>
    <dxf>
      <border>
        <left style="thin">
          <color indexed="64"/>
        </left>
        <top style="thin">
          <color indexed="64"/>
        </top>
        <bottom style="thin">
          <color indexed="64"/>
        </bottom>
        <vertical style="thin">
          <color indexed="64"/>
        </vertical>
        <horizontal style="thin">
          <color indexed="64"/>
        </horizontal>
      </border>
    </dxf>
    <dxf>
      <border>
        <left style="thin">
          <color indexed="64"/>
        </left>
        <top style="thin">
          <color indexed="64"/>
        </top>
        <bottom style="thin">
          <color indexed="64"/>
        </bottom>
        <vertical style="thin">
          <color indexed="64"/>
        </vertical>
        <horizontal style="thin">
          <color indexed="64"/>
        </horizontal>
      </border>
    </dxf>
    <dxf>
      <border>
        <left style="thin">
          <color indexed="64"/>
        </left>
        <top style="thin">
          <color indexed="64"/>
        </top>
        <bottom style="thin">
          <color indexed="64"/>
        </bottom>
        <vertical style="thin">
          <color indexed="64"/>
        </vertical>
        <horizontal style="thin">
          <color indexed="64"/>
        </horizontal>
      </border>
    </dxf>
    <dxf>
      <fill>
        <patternFill>
          <bgColor theme="3" tint="0.79998168889431442"/>
        </patternFill>
      </fill>
    </dxf>
    <dxf>
      <font>
        <b/>
      </font>
    </dxf>
    <dxf>
      <font>
        <b/>
      </font>
    </dxf>
    <dxf>
      <fill>
        <patternFill patternType="none">
          <fgColor indexed="64"/>
          <bgColor indexed="65"/>
        </patternFill>
      </fill>
    </dxf>
    <dxf>
      <font>
        <sz val="10"/>
      </font>
      <numFmt numFmtId="164" formatCode="_(* #,##0_);_(* \(#,##0\);_(* &quot;-&quot;??_);_(@_)"/>
    </dxf>
    <dxf>
      <alignment horizontal="center"/>
    </dxf>
    <dxf>
      <alignment vertical="center"/>
    </dxf>
    <dxf>
      <alignment wrapText="1"/>
    </dxf>
    <dxf>
      <border>
        <vertical style="thin">
          <color indexed="64"/>
        </vertical>
      </border>
    </dxf>
    <dxf>
      <font>
        <b val="0"/>
      </font>
    </dxf>
    <dxf>
      <border>
        <top style="thin">
          <color indexed="64"/>
        </top>
        <vertical style="thin">
          <color indexed="64"/>
        </vertical>
      </border>
    </dxf>
    <dxf>
      <numFmt numFmtId="164" formatCode="_(* #,##0_);_(* \(#,##0\);_(* &quot;-&quot;??_);_(@_)"/>
    </dxf>
    <dxf>
      <border>
        <left style="thin">
          <color indexed="64"/>
        </left>
        <top style="thin">
          <color indexed="64"/>
        </top>
        <bottom style="thin">
          <color indexed="64"/>
        </bottom>
        <vertical style="thin">
          <color indexed="64"/>
        </vertical>
        <horizontal style="thin">
          <color indexed="64"/>
        </horizontal>
      </border>
    </dxf>
    <dxf>
      <border>
        <left style="thin">
          <color indexed="64"/>
        </left>
        <top style="thin">
          <color indexed="64"/>
        </top>
        <bottom style="thin">
          <color indexed="64"/>
        </bottom>
        <vertical style="thin">
          <color indexed="64"/>
        </vertical>
        <horizontal style="thin">
          <color indexed="64"/>
        </horizontal>
      </border>
    </dxf>
    <dxf>
      <font>
        <b val="0"/>
      </font>
    </dxf>
    <dxf>
      <font>
        <b val="0"/>
      </font>
    </dxf>
    <dxf>
      <font>
        <b val="0"/>
      </font>
    </dxf>
    <dxf>
      <border>
        <left style="thin">
          <color indexed="64"/>
        </left>
        <top style="thin">
          <color indexed="64"/>
        </top>
        <bottom style="thin">
          <color indexed="64"/>
        </bottom>
        <vertical style="thin">
          <color indexed="64"/>
        </vertical>
        <horizontal style="thin">
          <color indexed="64"/>
        </horizontal>
      </border>
    </dxf>
    <dxf>
      <fill>
        <patternFill>
          <bgColor theme="4" tint="0.59999389629810485"/>
        </patternFill>
      </fill>
    </dxf>
    <dxf>
      <fill>
        <patternFill>
          <bgColor theme="4" tint="0.59999389629810485"/>
        </patternFill>
      </fill>
    </dxf>
    <dxf>
      <fill>
        <patternFill patternType="none">
          <fgColor indexed="64"/>
          <bgColor indexed="65"/>
        </patternFill>
      </fill>
    </dxf>
    <dxf>
      <font>
        <sz val="10"/>
      </font>
      <alignment horizontal="center" vertical="center" wrapText="1"/>
    </dxf>
    <dxf>
      <font>
        <sz val="10"/>
      </font>
      <alignment horizontal="center" vertical="center" wrapText="1"/>
    </dxf>
    <dxf>
      <font>
        <sz val="10"/>
      </font>
      <alignment vertical="center" wrapText="1"/>
    </dxf>
    <dxf>
      <fill>
        <patternFill>
          <bgColor theme="6" tint="0.59999389629810485"/>
        </patternFill>
      </fill>
    </dxf>
    <dxf>
      <fill>
        <patternFill>
          <bgColor theme="3" tint="0.79998168889431442"/>
        </patternFill>
      </fill>
    </dxf>
    <dxf>
      <border>
        <bottom style="thin">
          <color indexed="64"/>
        </bottom>
        <vertical style="thin">
          <color indexed="64"/>
        </vertical>
      </border>
    </dxf>
    <dxf>
      <border>
        <left style="thin">
          <color indexed="64"/>
        </left>
        <right style="thin">
          <color indexed="64"/>
        </right>
        <bottom style="thin">
          <color indexed="64"/>
        </bottom>
        <vertical style="thin">
          <color indexed="64"/>
        </vertical>
      </border>
    </dxf>
    <dxf>
      <border>
        <left style="thin">
          <color indexed="64"/>
        </left>
        <right style="thin">
          <color indexed="64"/>
        </right>
        <bottom style="thin">
          <color indexed="64"/>
        </bottom>
        <vertical style="thin">
          <color indexed="64"/>
        </vertical>
      </border>
    </dxf>
    <dxf>
      <font>
        <b/>
      </font>
    </dxf>
    <dxf>
      <fill>
        <patternFill>
          <bgColor rgb="FFFFFF00"/>
        </patternFill>
      </fill>
    </dxf>
    <dxf>
      <font>
        <b/>
      </font>
    </dxf>
    <dxf>
      <font>
        <b/>
      </font>
    </dxf>
    <dxf>
      <border>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64" formatCode="_(* #,##0_);_(* \(#,##0\);_(* &quot;-&quot;??_);_(@_)"/>
    </dxf>
    <dxf>
      <numFmt numFmtId="164" formatCode="_(* #,##0_);_(* \(#,##0\);_(* &quot;-&quot;??_);_(@_)"/>
    </dxf>
    <dxf>
      <numFmt numFmtId="164" formatCode="_(* #,##0_);_(* \(#,##0\);_(* &quot;-&quot;??_);_(@_)"/>
    </dxf>
    <dxf>
      <numFmt numFmtId="164" formatCode="_(* #,##0_);_(* \(#,##0\);_(* &quot;-&quot;??_);_(@_)"/>
    </dxf>
    <dxf>
      <font>
        <sz val="10"/>
      </font>
    </dxf>
    <dxf>
      <font>
        <sz val="10"/>
      </font>
    </dxf>
    <dxf>
      <font>
        <sz val="10"/>
      </font>
    </dxf>
    <dxf>
      <font>
        <sz val="10"/>
      </font>
    </dxf>
    <dxf>
      <font>
        <sz val="10"/>
      </font>
    </dxf>
    <dxf>
      <font>
        <sz val="10"/>
      </font>
    </dxf>
    <dxf>
      <font>
        <i/>
      </font>
    </dxf>
    <dxf>
      <numFmt numFmtId="164" formatCode="_(* #,##0_);_(* \(#,##0\);_(* &quot;-&quot;??_);_(@_)"/>
    </dxf>
    <dxf>
      <alignment wrapText="1"/>
    </dxf>
    <dxf>
      <alignment wrapText="1"/>
    </dxf>
    <dxf>
      <alignment wrapText="1"/>
    </dxf>
    <dxf>
      <alignment wrapText="1"/>
    </dxf>
    <dxf>
      <alignment wrapText="1"/>
    </dxf>
    <dxf>
      <alignment vertical="center"/>
    </dxf>
    <dxf>
      <alignment vertical="center"/>
    </dxf>
    <dxf>
      <alignment vertical="center"/>
    </dxf>
    <dxf>
      <alignment vertical="center"/>
    </dxf>
    <dxf>
      <alignment vertical="center"/>
    </dxf>
    <dxf>
      <alignment horizontal="center"/>
    </dxf>
    <dxf>
      <alignment horizontal="center"/>
    </dxf>
    <dxf>
      <alignment horizontal="center"/>
    </dxf>
    <dxf>
      <alignment horizontal="center"/>
    </dxf>
    <dxf>
      <alignment horizontal="center"/>
    </dxf>
    <dxf>
      <numFmt numFmtId="164" formatCode="_(* #,##0_);_(* \(#,##0\);_(* &quot;-&quot;??_);_(@_)"/>
    </dxf>
    <dxf>
      <numFmt numFmtId="164" formatCode="_(* #,##0_);_(* \(#,##0\);_(* &quot;-&quot;??_);_(@_)"/>
    </dxf>
    <dxf>
      <numFmt numFmtId="164" formatCode="_(* #,##0_);_(* \(#,##0\);_(* &quot;-&quot;??_);_(@_)"/>
    </dxf>
    <dxf>
      <numFmt numFmtId="164" formatCode="_(* #,##0_);_(* \(#,##0\);_(* &quot;-&quot;??_);_(@_)"/>
    </dxf>
    <dxf>
      <numFmt numFmtId="164" formatCode="_(* #,##0_);_(* \(#,##0\);_(* &quot;-&quot;??_);_(@_)"/>
    </dxf>
    <dxf>
      <numFmt numFmtId="164" formatCode="_(* #,##0_);_(* \(#,##0\);_(* &quot;-&quot;??_);_(@_)"/>
    </dxf>
    <dxf>
      <alignment horizontal="center"/>
    </dxf>
    <dxf>
      <numFmt numFmtId="164" formatCode="_(* #,##0_);_(* \(#,##0\);_(* &quot;-&quot;??_);_(@_)"/>
    </dxf>
    <dxf>
      <numFmt numFmtId="164" formatCode="_(* #,##0_);_(* \(#,##0\);_(* &quot;-&quot;??_);_(@_)"/>
    </dxf>
    <dxf>
      <numFmt numFmtId="164" formatCode="_(* #,##0_);_(* \(#,##0\);_(* &quot;-&quot;??_);_(@_)"/>
    </dxf>
    <dxf>
      <numFmt numFmtId="164" formatCode="_(* #,##0_);_(* \(#,##0\);_(* &quot;-&quot;??_);_(@_)"/>
    </dxf>
    <dxf>
      <numFmt numFmtId="164" formatCode="_(* #,##0_);_(* \(#,##0\);_(* &quot;-&quot;??_);_(@_)"/>
    </dxf>
    <dxf>
      <numFmt numFmtId="164" formatCode="_(* #,##0_);_(* \(#,##0\);_(* &quot;-&quot;??_);_(@_)"/>
    </dxf>
    <dxf>
      <numFmt numFmtId="164" formatCode="_(* #,##0_);_(* \(#,##0\);_(* &quot;-&quot;??_);_(@_)"/>
    </dxf>
    <dxf>
      <fill>
        <patternFill patternType="solid">
          <bgColor theme="6" tint="0.59999389629810485"/>
        </patternFill>
      </fill>
    </dxf>
    <dxf>
      <alignment horizontal="left"/>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vertical="center"/>
    </dxf>
    <dxf>
      <alignment horizontal="center"/>
    </dxf>
    <dxf>
      <alignment wrapText="1"/>
    </dxf>
    <dxf>
      <font>
        <sz val="10"/>
      </font>
    </dxf>
    <dxf>
      <font>
        <sz val="10"/>
      </font>
    </dxf>
    <dxf>
      <font>
        <sz val="10"/>
      </font>
    </dxf>
    <dxf>
      <font>
        <sz val="10"/>
      </font>
    </dxf>
    <dxf>
      <alignment horizontal="center"/>
    </dxf>
    <dxf>
      <alignment horizontal="left"/>
    </dxf>
    <dxf>
      <alignment horizontal="center"/>
    </dxf>
    <dxf>
      <border>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sz val="12"/>
      </font>
    </dxf>
    <dxf>
      <font>
        <b/>
      </font>
    </dxf>
    <dxf>
      <alignment horizontal="center"/>
    </dxf>
    <dxf>
      <fill>
        <patternFill>
          <bgColor theme="6" tint="0.59999389629810485"/>
        </patternFill>
      </fill>
    </dxf>
    <dxf>
      <fill>
        <patternFill patternType="solid">
          <bgColor rgb="FFFFFF00"/>
        </patternFill>
      </fill>
    </dxf>
    <dxf>
      <font>
        <color auto="1"/>
      </font>
    </dxf>
    <dxf>
      <alignment horizontal="left"/>
    </dxf>
    <dxf>
      <alignment vertical="center"/>
    </dxf>
    <dxf>
      <alignment vertical="center"/>
    </dxf>
    <dxf>
      <alignment vertical="center"/>
    </dxf>
    <dxf>
      <alignment vertical="center"/>
    </dxf>
    <dxf>
      <alignment horizontal="center"/>
    </dxf>
    <dxf>
      <alignment horizontal="center"/>
    </dxf>
    <dxf>
      <alignment horizontal="center"/>
    </dxf>
    <dxf>
      <alignment wrapText="1"/>
    </dxf>
    <dxf>
      <alignment wrapText="1"/>
    </dxf>
    <dxf>
      <alignment wrapText="1"/>
    </dxf>
    <dxf>
      <alignment wrapText="1"/>
    </dxf>
    <dxf>
      <font>
        <b/>
      </font>
    </dxf>
    <dxf>
      <border>
        <vertical style="thin">
          <color indexed="64"/>
        </vertical>
      </border>
    </dxf>
    <dxf>
      <border>
        <vertical style="thin">
          <color indexed="64"/>
        </vertical>
      </border>
    </dxf>
    <dxf>
      <font>
        <b/>
      </font>
    </dxf>
    <dxf>
      <font>
        <b/>
      </font>
    </dxf>
    <dxf>
      <border>
        <right style="thin">
          <color indexed="64"/>
        </right>
        <bottom style="thin">
          <color indexed="64"/>
        </bottom>
        <vertical style="thin">
          <color indexed="64"/>
        </vertical>
      </border>
    </dxf>
    <dxf>
      <border>
        <left style="thin">
          <color indexed="64"/>
        </left>
        <right style="thin">
          <color indexed="64"/>
        </right>
        <bottom style="thin">
          <color indexed="64"/>
        </bottom>
        <vertical style="thin">
          <color indexed="64"/>
        </vertical>
      </border>
    </dxf>
    <dxf>
      <numFmt numFmtId="164" formatCode="_(* #,##0_);_(* \(#,##0\);_(* &quot;-&quot;??_);_(@_)"/>
    </dxf>
    <dxf>
      <numFmt numFmtId="164" formatCode="_(* #,##0_);_(* \(#,##0\);_(* &quot;-&quot;??_);_(@_)"/>
    </dxf>
    <dxf>
      <numFmt numFmtId="164" formatCode="_(* #,##0_);_(* \(#,##0\);_(* &quot;-&quot;??_);_(@_)"/>
    </dxf>
    <dxf>
      <numFmt numFmtId="164" formatCode="_(* #,##0_);_(* \(#,##0\);_(* &quot;-&quot;??_);_(@_)"/>
    </dxf>
    <dxf>
      <numFmt numFmtId="164" formatCode="_(* #,##0_);_(* \(#,##0\);_(* &quot;-&quot;??_);_(@_)"/>
    </dxf>
    <dxf>
      <border>
        <left style="thin">
          <color indexed="64"/>
        </left>
        <top style="thin">
          <color indexed="64"/>
        </top>
        <bottom style="thin">
          <color indexed="64"/>
        </bottom>
        <vertical style="thin">
          <color indexed="64"/>
        </vertical>
        <horizontal style="thin">
          <color indexed="64"/>
        </horizontal>
      </border>
    </dxf>
    <dxf>
      <border>
        <left style="thin">
          <color indexed="64"/>
        </left>
        <top style="thin">
          <color indexed="64"/>
        </top>
        <bottom style="thin">
          <color indexed="64"/>
        </bottom>
        <vertical style="thin">
          <color indexed="64"/>
        </vertical>
        <horizontal style="thin">
          <color indexed="64"/>
        </horizontal>
      </border>
    </dxf>
    <dxf>
      <border>
        <left style="thin">
          <color indexed="64"/>
        </left>
        <top style="thin">
          <color indexed="64"/>
        </top>
        <bottom style="thin">
          <color indexed="64"/>
        </bottom>
        <vertical style="thin">
          <color indexed="64"/>
        </vertical>
        <horizontal style="thin">
          <color indexed="64"/>
        </horizontal>
      </border>
    </dxf>
    <dxf>
      <border>
        <left style="thin">
          <color indexed="64"/>
        </left>
        <top style="thin">
          <color indexed="64"/>
        </top>
        <bottom style="thin">
          <color indexed="64"/>
        </bottom>
        <vertical style="thin">
          <color indexed="64"/>
        </vertical>
        <horizontal style="thin">
          <color indexed="64"/>
        </horizontal>
      </border>
    </dxf>
    <dxf>
      <font>
        <sz val="10"/>
      </font>
    </dxf>
    <dxf>
      <font>
        <sz val="10"/>
      </font>
    </dxf>
    <dxf>
      <font>
        <sz val="10"/>
      </font>
    </dxf>
    <dxf>
      <font>
        <sz val="10"/>
      </font>
    </dxf>
    <dxf>
      <border>
        <top style="thin">
          <color indexed="64"/>
        </top>
        <bottom style="thin">
          <color indexed="64"/>
        </bottom>
        <vertical style="thin">
          <color indexed="64"/>
        </vertical>
        <horizontal style="thin">
          <color indexed="64"/>
        </horizontal>
      </border>
    </dxf>
    <dxf>
      <border>
        <top style="thin">
          <color indexed="64"/>
        </top>
        <bottom style="thin">
          <color indexed="64"/>
        </bottom>
        <vertical style="thin">
          <color indexed="64"/>
        </vertical>
        <horizontal style="thin">
          <color indexed="64"/>
        </horizontal>
      </border>
    </dxf>
    <dxf>
      <border>
        <top style="thin">
          <color indexed="64"/>
        </top>
        <bottom style="thin">
          <color indexed="64"/>
        </bottom>
        <vertical style="thin">
          <color indexed="64"/>
        </vertical>
        <horizontal style="thin">
          <color indexed="64"/>
        </horizontal>
      </border>
    </dxf>
    <dxf>
      <border>
        <top style="thin">
          <color indexed="64"/>
        </top>
        <bottom style="thin">
          <color indexed="64"/>
        </bottom>
        <vertical style="thin">
          <color indexed="64"/>
        </vertical>
        <horizontal style="thin">
          <color indexed="64"/>
        </horizontal>
      </border>
    </dxf>
    <dxf>
      <border>
        <top style="thin">
          <color indexed="64"/>
        </top>
        <bottom style="thin">
          <color indexed="64"/>
        </bottom>
        <vertical style="thin">
          <color indexed="64"/>
        </vertical>
        <horizontal style="thin">
          <color indexed="64"/>
        </horizontal>
      </border>
    </dxf>
    <dxf>
      <border>
        <top style="thin">
          <color indexed="64"/>
        </top>
        <bottom style="thin">
          <color indexed="64"/>
        </bottom>
        <vertical style="thin">
          <color indexed="64"/>
        </vertical>
        <horizontal style="thin">
          <color indexed="64"/>
        </horizontal>
      </border>
    </dxf>
    <dxf>
      <alignment vertical="center"/>
    </dxf>
    <dxf>
      <alignment vertical="center"/>
    </dxf>
    <dxf>
      <alignment vertical="center"/>
    </dxf>
    <dxf>
      <alignment vertical="center"/>
    </dxf>
    <dxf>
      <alignment horizontal="center"/>
    </dxf>
    <dxf>
      <alignment horizontal="center"/>
    </dxf>
    <dxf>
      <alignment horizontal="center"/>
    </dxf>
    <dxf>
      <alignment horizontal="center"/>
    </dxf>
    <dxf>
      <font>
        <sz val="9"/>
      </font>
    </dxf>
    <dxf>
      <font>
        <i/>
      </font>
    </dxf>
    <dxf>
      <numFmt numFmtId="35" formatCode="_(* #,##0.00_);_(* \(#,##0.00\);_(* &quot;-&quot;??_);_(@_)"/>
    </dxf>
    <dxf>
      <alignment wrapText="1"/>
    </dxf>
    <dxf>
      <numFmt numFmtId="164" formatCode="_(* #,##0_);_(* \(#,##0\);_(* &quot;-&quot;??_);_(@_)"/>
    </dxf>
    <dxf>
      <alignment horizontal="center"/>
    </dxf>
    <dxf>
      <alignment horizontal="general"/>
    </dxf>
    <dxf>
      <alignment horizontal="center"/>
    </dxf>
    <dxf>
      <numFmt numFmtId="164" formatCode="_(* #,##0_);_(* \(#,##0\);_(* &quot;-&quot;??_);_(@_)"/>
    </dxf>
    <dxf>
      <numFmt numFmtId="164" formatCode="_(* #,##0_);_(* \(#,##0\);_(* &quot;-&quot;??_);_(@_)"/>
    </dxf>
    <dxf>
      <numFmt numFmtId="164" formatCode="_(* #,##0_);_(* \(#,##0\);_(* &quot;-&quot;??_);_(@_)"/>
    </dxf>
    <dxf>
      <alignment horizontal="left"/>
    </dxf>
    <dxf>
      <numFmt numFmtId="164" formatCode="_(* #,##0_);_(* \(#,##0\);_(* &quot;-&quot;??_);_(@_)"/>
    </dxf>
    <dxf>
      <numFmt numFmtId="164" formatCode="_(* #,##0_);_(* \(#,##0\);_(* &quot;-&quot;??_);_(@_)"/>
    </dxf>
    <dxf>
      <numFmt numFmtId="164" formatCode="_(* #,##0_);_(* \(#,##0\);_(* &quot;-&quot;??_);_(@_)"/>
    </dxf>
    <dxf>
      <numFmt numFmtId="164" formatCode="_(* #,##0_);_(* \(#,##0\);_(* &quot;-&quot;??_);_(@_)"/>
    </dxf>
    <dxf>
      <numFmt numFmtId="164" formatCode="_(* #,##0_);_(* \(#,##0\);_(* &quot;-&quot;??_);_(@_)"/>
    </dxf>
    <dxf>
      <numFmt numFmtId="164" formatCode="_(* #,##0_);_(* \(#,##0\);_(* &quot;-&quot;??_);_(@_)"/>
    </dxf>
    <dxf>
      <numFmt numFmtId="164" formatCode="_(* #,##0_);_(* \(#,##0\);_(* &quot;-&quot;??_);_(@_)"/>
    </dxf>
    <dxf>
      <numFmt numFmtId="164" formatCode="_(* #,##0_);_(* \(#,##0\);_(* &quot;-&quot;??_);_(@_)"/>
    </dxf>
    <dxf>
      <numFmt numFmtId="164" formatCode="_(* #,##0_);_(* \(#,##0\);_(* &quot;-&quot;??_);_(@_)"/>
    </dxf>
    <dxf>
      <font>
        <sz val="10"/>
      </font>
    </dxf>
    <dxf>
      <font>
        <sz val="10"/>
      </font>
    </dxf>
    <dxf>
      <font>
        <sz val="10"/>
      </font>
    </dxf>
    <dxf>
      <font>
        <sz val="10"/>
      </font>
    </dxf>
    <dxf>
      <alignment horizontal="center"/>
    </dxf>
    <dxf>
      <alignment horizontal="center"/>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sz val="12"/>
      </font>
    </dxf>
    <dxf>
      <font>
        <b/>
      </font>
    </dxf>
    <dxf>
      <alignment horizontal="center"/>
    </dxf>
    <dxf>
      <fill>
        <patternFill>
          <bgColor theme="6" tint="0.59999389629810485"/>
        </patternFill>
      </fill>
    </dxf>
    <dxf>
      <fill>
        <patternFill patternType="solid">
          <bgColor rgb="FFFFFF00"/>
        </patternFill>
      </fill>
    </dxf>
    <dxf>
      <font>
        <color auto="1"/>
      </font>
    </dxf>
    <dxf>
      <alignment horizontal="left"/>
    </dxf>
    <dxf>
      <alignment vertical="center"/>
    </dxf>
    <dxf>
      <alignment vertical="center"/>
    </dxf>
    <dxf>
      <alignment vertical="center"/>
    </dxf>
    <dxf>
      <alignment vertical="center"/>
    </dxf>
    <dxf>
      <alignment horizontal="center"/>
    </dxf>
    <dxf>
      <alignment horizontal="center"/>
    </dxf>
    <dxf>
      <alignment horizontal="center"/>
    </dxf>
    <dxf>
      <alignment wrapText="1"/>
    </dxf>
    <dxf>
      <alignment wrapText="1"/>
    </dxf>
    <dxf>
      <alignment wrapText="1"/>
    </dxf>
    <dxf>
      <alignment wrapText="1"/>
    </dxf>
    <dxf>
      <font>
        <b/>
      </font>
    </dxf>
    <dxf>
      <border>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b/>
      </font>
    </dxf>
    <dxf>
      <font>
        <b/>
      </font>
    </dxf>
    <dxf>
      <numFmt numFmtId="164" formatCode="_(* #,##0_);_(* \(#,##0\);_(* &quot;-&quot;??_);_(@_)"/>
    </dxf>
    <dxf>
      <numFmt numFmtId="164" formatCode="_(* #,##0_);_(* \(#,##0\);_(* &quot;-&quot;??_);_(@_)"/>
    </dxf>
    <dxf>
      <numFmt numFmtId="164" formatCode="_(* #,##0_);_(* \(#,##0\);_(* &quot;-&quot;??_);_(@_)"/>
    </dxf>
    <dxf>
      <numFmt numFmtId="164" formatCode="_(* #,##0_);_(* \(#,##0\);_(* &quot;-&quot;??_);_(@_)"/>
    </dxf>
    <dxf>
      <font>
        <sz val="10"/>
      </font>
    </dxf>
    <dxf>
      <font>
        <sz val="10"/>
      </font>
    </dxf>
    <dxf>
      <font>
        <sz val="10"/>
      </font>
    </dxf>
    <dxf>
      <font>
        <sz val="10"/>
      </font>
    </dxf>
    <dxf>
      <font>
        <sz val="10"/>
      </font>
    </dxf>
    <dxf>
      <font>
        <sz val="10"/>
      </font>
    </dxf>
    <dxf>
      <font>
        <i/>
      </font>
    </dxf>
    <dxf>
      <numFmt numFmtId="164" formatCode="_(* #,##0_);_(* \(#,##0\);_(* &quot;-&quot;??_);_(@_)"/>
    </dxf>
    <dxf>
      <alignment wrapText="1"/>
    </dxf>
    <dxf>
      <alignment wrapText="1"/>
    </dxf>
    <dxf>
      <alignment wrapText="1"/>
    </dxf>
    <dxf>
      <alignment wrapText="1"/>
    </dxf>
    <dxf>
      <alignment wrapText="1"/>
    </dxf>
    <dxf>
      <alignment vertical="center"/>
    </dxf>
    <dxf>
      <alignment vertical="center"/>
    </dxf>
    <dxf>
      <alignment vertical="center"/>
    </dxf>
    <dxf>
      <alignment vertical="center"/>
    </dxf>
    <dxf>
      <alignment vertical="center"/>
    </dxf>
    <dxf>
      <alignment horizontal="center"/>
    </dxf>
    <dxf>
      <alignment horizontal="center"/>
    </dxf>
    <dxf>
      <alignment horizontal="center"/>
    </dxf>
    <dxf>
      <alignment horizontal="center"/>
    </dxf>
    <dxf>
      <alignment horizontal="center"/>
    </dxf>
    <dxf>
      <numFmt numFmtId="164" formatCode="_(* #,##0_);_(* \(#,##0\);_(* &quot;-&quot;??_);_(@_)"/>
    </dxf>
    <dxf>
      <numFmt numFmtId="164" formatCode="_(* #,##0_);_(* \(#,##0\);_(* &quot;-&quot;??_);_(@_)"/>
    </dxf>
    <dxf>
      <numFmt numFmtId="164" formatCode="_(* #,##0_);_(* \(#,##0\);_(* &quot;-&quot;??_);_(@_)"/>
    </dxf>
    <dxf>
      <numFmt numFmtId="164" formatCode="_(* #,##0_);_(* \(#,##0\);_(* &quot;-&quot;??_);_(@_)"/>
    </dxf>
    <dxf>
      <numFmt numFmtId="164" formatCode="_(* #,##0_);_(* \(#,##0\);_(* &quot;-&quot;??_);_(@_)"/>
    </dxf>
    <dxf>
      <numFmt numFmtId="164" formatCode="_(* #,##0_);_(* \(#,##0\);_(* &quot;-&quot;??_);_(@_)"/>
    </dxf>
    <dxf>
      <alignment horizontal="center"/>
    </dxf>
    <dxf>
      <numFmt numFmtId="164" formatCode="_(* #,##0_);_(* \(#,##0\);_(* &quot;-&quot;??_);_(@_)"/>
    </dxf>
    <dxf>
      <numFmt numFmtId="164" formatCode="_(* #,##0_);_(* \(#,##0\);_(* &quot;-&quot;??_);_(@_)"/>
    </dxf>
    <dxf>
      <numFmt numFmtId="164" formatCode="_(* #,##0_);_(* \(#,##0\);_(* &quot;-&quot;??_);_(@_)"/>
    </dxf>
    <dxf>
      <numFmt numFmtId="164" formatCode="_(* #,##0_);_(* \(#,##0\);_(* &quot;-&quot;??_);_(@_)"/>
    </dxf>
    <dxf>
      <numFmt numFmtId="164" formatCode="_(* #,##0_);_(* \(#,##0\);_(* &quot;-&quot;??_);_(@_)"/>
    </dxf>
    <dxf>
      <numFmt numFmtId="164" formatCode="_(* #,##0_);_(* \(#,##0\);_(* &quot;-&quot;??_);_(@_)"/>
    </dxf>
    <dxf>
      <numFmt numFmtId="164" formatCode="_(* #,##0_);_(* \(#,##0\);_(* &quot;-&quot;??_);_(@_)"/>
    </dxf>
    <dxf>
      <fill>
        <patternFill patternType="solid">
          <bgColor theme="6" tint="0.59999389629810485"/>
        </patternFill>
      </fill>
    </dxf>
    <dxf>
      <alignment horizontal="left"/>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vertical="center"/>
    </dxf>
    <dxf>
      <alignment horizontal="center"/>
    </dxf>
    <dxf>
      <alignment wrapText="1"/>
    </dxf>
    <dxf>
      <font>
        <sz val="10"/>
      </font>
    </dxf>
    <dxf>
      <font>
        <sz val="10"/>
      </font>
    </dxf>
    <dxf>
      <font>
        <sz val="10"/>
      </font>
    </dxf>
    <dxf>
      <font>
        <sz val="10"/>
      </font>
    </dxf>
    <dxf>
      <alignment horizontal="center"/>
    </dxf>
    <dxf>
      <alignment horizontal="left"/>
    </dxf>
    <dxf>
      <alignment horizontal="center"/>
    </dxf>
    <dxf>
      <border>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sz val="12"/>
      </font>
    </dxf>
    <dxf>
      <font>
        <b/>
      </font>
    </dxf>
    <dxf>
      <alignment horizontal="center"/>
    </dxf>
    <dxf>
      <fill>
        <patternFill>
          <bgColor theme="6" tint="0.59999389629810485"/>
        </patternFill>
      </fill>
    </dxf>
    <dxf>
      <fill>
        <patternFill patternType="solid">
          <bgColor rgb="FFFFFF00"/>
        </patternFill>
      </fill>
    </dxf>
    <dxf>
      <font>
        <color auto="1"/>
      </font>
    </dxf>
    <dxf>
      <alignment horizontal="left"/>
    </dxf>
    <dxf>
      <alignment vertical="center"/>
    </dxf>
    <dxf>
      <alignment vertical="center"/>
    </dxf>
    <dxf>
      <alignment vertical="center"/>
    </dxf>
    <dxf>
      <alignment vertical="center"/>
    </dxf>
    <dxf>
      <alignment horizontal="center"/>
    </dxf>
    <dxf>
      <alignment horizontal="center"/>
    </dxf>
    <dxf>
      <alignment horizontal="center"/>
    </dxf>
    <dxf>
      <alignment wrapText="1"/>
    </dxf>
    <dxf>
      <alignment wrapText="1"/>
    </dxf>
    <dxf>
      <alignment wrapText="1"/>
    </dxf>
    <dxf>
      <alignment wrapText="1"/>
    </dxf>
    <dxf>
      <font>
        <b/>
      </font>
    </dxf>
    <dxf>
      <border>
        <vertical style="thin">
          <color indexed="64"/>
        </vertical>
      </border>
    </dxf>
    <dxf>
      <border>
        <vertical style="thin">
          <color indexed="64"/>
        </vertical>
      </border>
    </dxf>
    <dxf>
      <border>
        <left style="thin">
          <color indexed="64"/>
        </left>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left style="thin">
          <color indexed="64"/>
        </left>
        <right style="thin">
          <color indexed="64"/>
        </right>
        <bottom style="thin">
          <color indexed="64"/>
        </bottom>
        <vertical style="thin">
          <color indexed="64"/>
        </vertical>
      </border>
    </dxf>
    <dxf>
      <font>
        <b/>
      </font>
    </dxf>
    <dxf>
      <font>
        <b/>
      </font>
    </dxf>
    <dxf>
      <numFmt numFmtId="164" formatCode="_(* #,##0_);_(* \(#,##0\);_(* &quot;-&quot;??_);_(@_)"/>
    </dxf>
    <dxf>
      <numFmt numFmtId="164" formatCode="_(* #,##0_);_(* \(#,##0\);_(* &quot;-&quot;??_);_(@_)"/>
    </dxf>
    <dxf>
      <numFmt numFmtId="164" formatCode="_(* #,##0_);_(* \(#,##0\);_(* &quot;-&quot;??_);_(@_)"/>
    </dxf>
    <dxf>
      <numFmt numFmtId="164" formatCode="_(* #,##0_);_(* \(#,##0\);_(* &quot;-&quot;??_);_(@_)"/>
    </dxf>
    <dxf>
      <numFmt numFmtId="164" formatCode="_(* #,##0_);_(* \(#,##0\);_(* &quot;-&quot;??_);_(@_)"/>
    </dxf>
    <dxf>
      <border>
        <left style="thin">
          <color indexed="64"/>
        </left>
        <top style="thin">
          <color indexed="64"/>
        </top>
        <bottom style="thin">
          <color indexed="64"/>
        </bottom>
        <vertical style="thin">
          <color indexed="64"/>
        </vertical>
        <horizontal style="thin">
          <color indexed="64"/>
        </horizontal>
      </border>
    </dxf>
    <dxf>
      <border>
        <left style="thin">
          <color indexed="64"/>
        </left>
        <top style="thin">
          <color indexed="64"/>
        </top>
        <bottom style="thin">
          <color indexed="64"/>
        </bottom>
        <vertical style="thin">
          <color indexed="64"/>
        </vertical>
        <horizontal style="thin">
          <color indexed="64"/>
        </horizontal>
      </border>
    </dxf>
    <dxf>
      <border>
        <left style="thin">
          <color indexed="64"/>
        </left>
        <top style="thin">
          <color indexed="64"/>
        </top>
        <bottom style="thin">
          <color indexed="64"/>
        </bottom>
        <vertical style="thin">
          <color indexed="64"/>
        </vertical>
        <horizontal style="thin">
          <color indexed="64"/>
        </horizontal>
      </border>
    </dxf>
    <dxf>
      <border>
        <left style="thin">
          <color indexed="64"/>
        </left>
        <top style="thin">
          <color indexed="64"/>
        </top>
        <bottom style="thin">
          <color indexed="64"/>
        </bottom>
        <vertical style="thin">
          <color indexed="64"/>
        </vertical>
        <horizontal style="thin">
          <color indexed="64"/>
        </horizontal>
      </border>
    </dxf>
    <dxf>
      <font>
        <sz val="10"/>
      </font>
    </dxf>
    <dxf>
      <font>
        <sz val="10"/>
      </font>
    </dxf>
    <dxf>
      <font>
        <sz val="10"/>
      </font>
    </dxf>
    <dxf>
      <font>
        <sz val="10"/>
      </font>
    </dxf>
    <dxf>
      <border>
        <top style="thin">
          <color indexed="64"/>
        </top>
        <bottom style="thin">
          <color indexed="64"/>
        </bottom>
        <vertical style="thin">
          <color indexed="64"/>
        </vertical>
        <horizontal style="thin">
          <color indexed="64"/>
        </horizontal>
      </border>
    </dxf>
    <dxf>
      <border>
        <top style="thin">
          <color indexed="64"/>
        </top>
        <bottom style="thin">
          <color indexed="64"/>
        </bottom>
        <vertical style="thin">
          <color indexed="64"/>
        </vertical>
        <horizontal style="thin">
          <color indexed="64"/>
        </horizontal>
      </border>
    </dxf>
    <dxf>
      <border>
        <top style="thin">
          <color indexed="64"/>
        </top>
        <bottom style="thin">
          <color indexed="64"/>
        </bottom>
        <vertical style="thin">
          <color indexed="64"/>
        </vertical>
        <horizontal style="thin">
          <color indexed="64"/>
        </horizontal>
      </border>
    </dxf>
    <dxf>
      <border>
        <top style="thin">
          <color indexed="64"/>
        </top>
        <bottom style="thin">
          <color indexed="64"/>
        </bottom>
        <vertical style="thin">
          <color indexed="64"/>
        </vertical>
        <horizontal style="thin">
          <color indexed="64"/>
        </horizontal>
      </border>
    </dxf>
    <dxf>
      <border>
        <top style="thin">
          <color indexed="64"/>
        </top>
        <bottom style="thin">
          <color indexed="64"/>
        </bottom>
        <vertical style="thin">
          <color indexed="64"/>
        </vertical>
        <horizontal style="thin">
          <color indexed="64"/>
        </horizontal>
      </border>
    </dxf>
    <dxf>
      <border>
        <top style="thin">
          <color indexed="64"/>
        </top>
        <bottom style="thin">
          <color indexed="64"/>
        </bottom>
        <vertical style="thin">
          <color indexed="64"/>
        </vertical>
        <horizontal style="thin">
          <color indexed="64"/>
        </horizontal>
      </border>
    </dxf>
    <dxf>
      <alignment vertical="center"/>
    </dxf>
    <dxf>
      <alignment vertical="center"/>
    </dxf>
    <dxf>
      <alignment vertical="center"/>
    </dxf>
    <dxf>
      <alignment vertical="center"/>
    </dxf>
    <dxf>
      <alignment horizontal="center"/>
    </dxf>
    <dxf>
      <alignment horizontal="center"/>
    </dxf>
    <dxf>
      <alignment horizontal="center"/>
    </dxf>
    <dxf>
      <alignment horizontal="center"/>
    </dxf>
    <dxf>
      <font>
        <sz val="9"/>
      </font>
    </dxf>
    <dxf>
      <font>
        <i/>
      </font>
    </dxf>
    <dxf>
      <numFmt numFmtId="35" formatCode="_(* #,##0.00_);_(* \(#,##0.00\);_(* &quot;-&quot;??_);_(@_)"/>
    </dxf>
    <dxf>
      <alignment wrapText="1"/>
    </dxf>
    <dxf>
      <numFmt numFmtId="164" formatCode="_(* #,##0_);_(* \(#,##0\);_(* &quot;-&quot;??_);_(@_)"/>
    </dxf>
    <dxf>
      <alignment horizontal="center"/>
    </dxf>
    <dxf>
      <alignment horizontal="general"/>
    </dxf>
    <dxf>
      <alignment horizontal="center"/>
    </dxf>
    <dxf>
      <numFmt numFmtId="164" formatCode="_(* #,##0_);_(* \(#,##0\);_(* &quot;-&quot;??_);_(@_)"/>
    </dxf>
    <dxf>
      <numFmt numFmtId="164" formatCode="_(* #,##0_);_(* \(#,##0\);_(* &quot;-&quot;??_);_(@_)"/>
    </dxf>
    <dxf>
      <numFmt numFmtId="164" formatCode="_(* #,##0_);_(* \(#,##0\);_(* &quot;-&quot;??_);_(@_)"/>
    </dxf>
    <dxf>
      <alignment horizontal="left"/>
    </dxf>
    <dxf>
      <numFmt numFmtId="164" formatCode="_(* #,##0_);_(* \(#,##0\);_(* &quot;-&quot;??_);_(@_)"/>
    </dxf>
    <dxf>
      <numFmt numFmtId="164" formatCode="_(* #,##0_);_(* \(#,##0\);_(* &quot;-&quot;??_);_(@_)"/>
    </dxf>
    <dxf>
      <numFmt numFmtId="164" formatCode="_(* #,##0_);_(* \(#,##0\);_(* &quot;-&quot;??_);_(@_)"/>
    </dxf>
    <dxf>
      <numFmt numFmtId="164" formatCode="_(* #,##0_);_(* \(#,##0\);_(* &quot;-&quot;??_);_(@_)"/>
    </dxf>
    <dxf>
      <numFmt numFmtId="164" formatCode="_(* #,##0_);_(* \(#,##0\);_(* &quot;-&quot;??_);_(@_)"/>
    </dxf>
    <dxf>
      <numFmt numFmtId="164" formatCode="_(* #,##0_);_(* \(#,##0\);_(* &quot;-&quot;??_);_(@_)"/>
    </dxf>
    <dxf>
      <numFmt numFmtId="164" formatCode="_(* #,##0_);_(* \(#,##0\);_(* &quot;-&quot;??_);_(@_)"/>
    </dxf>
    <dxf>
      <numFmt numFmtId="164" formatCode="_(* #,##0_);_(* \(#,##0\);_(* &quot;-&quot;??_);_(@_)"/>
    </dxf>
    <dxf>
      <numFmt numFmtId="164" formatCode="_(* #,##0_);_(* \(#,##0\);_(* &quot;-&quot;??_);_(@_)"/>
    </dxf>
    <dxf>
      <font>
        <sz val="10"/>
      </font>
    </dxf>
    <dxf>
      <font>
        <sz val="10"/>
      </font>
    </dxf>
    <dxf>
      <font>
        <sz val="10"/>
      </font>
    </dxf>
    <dxf>
      <font>
        <sz val="10"/>
      </font>
    </dxf>
    <dxf>
      <alignment horizontal="center"/>
    </dxf>
    <dxf>
      <alignment horizontal="center"/>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sz val="12"/>
      </font>
    </dxf>
    <dxf>
      <font>
        <b/>
      </font>
    </dxf>
    <dxf>
      <alignment horizontal="center"/>
    </dxf>
    <dxf>
      <fill>
        <patternFill>
          <bgColor theme="6" tint="0.59999389629810485"/>
        </patternFill>
      </fill>
    </dxf>
    <dxf>
      <fill>
        <patternFill patternType="solid">
          <bgColor rgb="FFFFFF00"/>
        </patternFill>
      </fill>
    </dxf>
    <dxf>
      <font>
        <color auto="1"/>
      </font>
    </dxf>
    <dxf>
      <alignment horizontal="left"/>
    </dxf>
    <dxf>
      <alignment vertical="center"/>
    </dxf>
    <dxf>
      <alignment vertical="center"/>
    </dxf>
    <dxf>
      <alignment vertical="center"/>
    </dxf>
    <dxf>
      <alignment vertical="center"/>
    </dxf>
    <dxf>
      <alignment horizontal="center"/>
    </dxf>
    <dxf>
      <alignment horizontal="center"/>
    </dxf>
    <dxf>
      <alignment horizontal="center"/>
    </dxf>
    <dxf>
      <alignment wrapText="1"/>
    </dxf>
    <dxf>
      <alignment wrapText="1"/>
    </dxf>
    <dxf>
      <alignment wrapText="1"/>
    </dxf>
    <dxf>
      <alignment wrapText="1"/>
    </dxf>
    <dxf>
      <font>
        <b/>
      </font>
    </dxf>
    <dxf>
      <font>
        <b/>
      </font>
    </dxf>
    <dxf>
      <font>
        <b/>
      </font>
    </dxf>
    <dxf>
      <border>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64" formatCode="_(* #,##0_);_(* \(#,##0\);_(* &quot;-&quot;??_);_(@_)"/>
    </dxf>
    <dxf>
      <numFmt numFmtId="164" formatCode="_(* #,##0_);_(* \(#,##0\);_(* &quot;-&quot;??_);_(@_)"/>
    </dxf>
    <dxf>
      <numFmt numFmtId="164" formatCode="_(* #,##0_);_(* \(#,##0\);_(* &quot;-&quot;??_);_(@_)"/>
    </dxf>
    <dxf>
      <numFmt numFmtId="164" formatCode="_(* #,##0_);_(* \(#,##0\);_(* &quot;-&quot;??_);_(@_)"/>
    </dxf>
    <dxf>
      <font>
        <sz val="10"/>
      </font>
    </dxf>
    <dxf>
      <font>
        <sz val="10"/>
      </font>
    </dxf>
    <dxf>
      <font>
        <sz val="10"/>
      </font>
    </dxf>
    <dxf>
      <font>
        <sz val="10"/>
      </font>
    </dxf>
    <dxf>
      <font>
        <sz val="10"/>
      </font>
    </dxf>
    <dxf>
      <font>
        <sz val="10"/>
      </font>
    </dxf>
    <dxf>
      <font>
        <i/>
      </font>
    </dxf>
    <dxf>
      <numFmt numFmtId="164" formatCode="_(* #,##0_);_(* \(#,##0\);_(* &quot;-&quot;??_);_(@_)"/>
    </dxf>
    <dxf>
      <alignment wrapText="1"/>
    </dxf>
    <dxf>
      <alignment wrapText="1"/>
    </dxf>
    <dxf>
      <alignment wrapText="1"/>
    </dxf>
    <dxf>
      <alignment wrapText="1"/>
    </dxf>
    <dxf>
      <alignment wrapText="1"/>
    </dxf>
    <dxf>
      <alignment vertical="center"/>
    </dxf>
    <dxf>
      <alignment vertical="center"/>
    </dxf>
    <dxf>
      <alignment vertical="center"/>
    </dxf>
    <dxf>
      <alignment vertical="center"/>
    </dxf>
    <dxf>
      <alignment vertical="center"/>
    </dxf>
    <dxf>
      <alignment horizontal="center"/>
    </dxf>
    <dxf>
      <alignment horizontal="center"/>
    </dxf>
    <dxf>
      <alignment horizontal="center"/>
    </dxf>
    <dxf>
      <alignment horizontal="center"/>
    </dxf>
    <dxf>
      <alignment horizontal="center"/>
    </dxf>
    <dxf>
      <numFmt numFmtId="164" formatCode="_(* #,##0_);_(* \(#,##0\);_(* &quot;-&quot;??_);_(@_)"/>
    </dxf>
    <dxf>
      <numFmt numFmtId="164" formatCode="_(* #,##0_);_(* \(#,##0\);_(* &quot;-&quot;??_);_(@_)"/>
    </dxf>
    <dxf>
      <numFmt numFmtId="164" formatCode="_(* #,##0_);_(* \(#,##0\);_(* &quot;-&quot;??_);_(@_)"/>
    </dxf>
    <dxf>
      <numFmt numFmtId="164" formatCode="_(* #,##0_);_(* \(#,##0\);_(* &quot;-&quot;??_);_(@_)"/>
    </dxf>
    <dxf>
      <numFmt numFmtId="164" formatCode="_(* #,##0_);_(* \(#,##0\);_(* &quot;-&quot;??_);_(@_)"/>
    </dxf>
    <dxf>
      <numFmt numFmtId="164" formatCode="_(* #,##0_);_(* \(#,##0\);_(* &quot;-&quot;??_);_(@_)"/>
    </dxf>
    <dxf>
      <alignment horizontal="center"/>
    </dxf>
    <dxf>
      <numFmt numFmtId="164" formatCode="_(* #,##0_);_(* \(#,##0\);_(* &quot;-&quot;??_);_(@_)"/>
    </dxf>
    <dxf>
      <numFmt numFmtId="164" formatCode="_(* #,##0_);_(* \(#,##0\);_(* &quot;-&quot;??_);_(@_)"/>
    </dxf>
    <dxf>
      <numFmt numFmtId="164" formatCode="_(* #,##0_);_(* \(#,##0\);_(* &quot;-&quot;??_);_(@_)"/>
    </dxf>
    <dxf>
      <numFmt numFmtId="164" formatCode="_(* #,##0_);_(* \(#,##0\);_(* &quot;-&quot;??_);_(@_)"/>
    </dxf>
    <dxf>
      <numFmt numFmtId="164" formatCode="_(* #,##0_);_(* \(#,##0\);_(* &quot;-&quot;??_);_(@_)"/>
    </dxf>
    <dxf>
      <numFmt numFmtId="164" formatCode="_(* #,##0_);_(* \(#,##0\);_(* &quot;-&quot;??_);_(@_)"/>
    </dxf>
    <dxf>
      <numFmt numFmtId="164" formatCode="_(* #,##0_);_(* \(#,##0\);_(* &quot;-&quot;??_);_(@_)"/>
    </dxf>
    <dxf>
      <fill>
        <patternFill patternType="solid">
          <bgColor theme="6" tint="0.59999389629810485"/>
        </patternFill>
      </fill>
    </dxf>
    <dxf>
      <alignment horizontal="left"/>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vertical="center"/>
    </dxf>
    <dxf>
      <alignment horizontal="center"/>
    </dxf>
    <dxf>
      <alignment wrapText="1"/>
    </dxf>
    <dxf>
      <font>
        <sz val="10"/>
      </font>
    </dxf>
    <dxf>
      <font>
        <sz val="10"/>
      </font>
    </dxf>
    <dxf>
      <font>
        <sz val="10"/>
      </font>
    </dxf>
    <dxf>
      <font>
        <sz val="10"/>
      </font>
    </dxf>
    <dxf>
      <alignment horizontal="center"/>
    </dxf>
    <dxf>
      <alignment horizontal="left"/>
    </dxf>
    <dxf>
      <alignment horizontal="center"/>
    </dxf>
    <dxf>
      <border>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sz val="12"/>
      </font>
    </dxf>
    <dxf>
      <font>
        <b/>
      </font>
    </dxf>
    <dxf>
      <alignment horizontal="center"/>
    </dxf>
    <dxf>
      <fill>
        <patternFill>
          <bgColor theme="6" tint="0.59999389629810485"/>
        </patternFill>
      </fill>
    </dxf>
    <dxf>
      <fill>
        <patternFill patternType="solid">
          <bgColor rgb="FFFFFF00"/>
        </patternFill>
      </fill>
    </dxf>
    <dxf>
      <font>
        <color auto="1"/>
      </font>
    </dxf>
    <dxf>
      <alignment horizontal="left"/>
    </dxf>
    <dxf>
      <alignment vertical="center"/>
    </dxf>
    <dxf>
      <alignment vertical="center"/>
    </dxf>
    <dxf>
      <alignment vertical="center"/>
    </dxf>
    <dxf>
      <alignment vertical="center"/>
    </dxf>
    <dxf>
      <alignment horizontal="center"/>
    </dxf>
    <dxf>
      <alignment horizontal="center"/>
    </dxf>
    <dxf>
      <alignment horizontal="center"/>
    </dxf>
    <dxf>
      <alignment wrapText="1"/>
    </dxf>
    <dxf>
      <alignment wrapText="1"/>
    </dxf>
    <dxf>
      <alignment wrapText="1"/>
    </dxf>
    <dxf>
      <alignment wrapText="1"/>
    </dxf>
    <dxf>
      <font>
        <b/>
      </font>
    </dxf>
    <dxf>
      <border>
        <bottom style="thin">
          <color indexed="64"/>
        </bottom>
        <horizontal style="thin">
          <color indexed="64"/>
        </horizontal>
      </border>
    </dxf>
    <dxf>
      <border>
        <vertical style="thin">
          <color indexed="64"/>
        </vertical>
      </border>
    </dxf>
    <dxf>
      <border>
        <vertical style="thin">
          <color indexed="64"/>
        </vertical>
      </border>
    </dxf>
    <dxf>
      <border>
        <left style="thin">
          <color indexed="64"/>
        </left>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left style="thin">
          <color indexed="64"/>
        </left>
        <right style="thin">
          <color indexed="64"/>
        </right>
        <bottom style="thin">
          <color indexed="64"/>
        </bottom>
        <vertical style="thin">
          <color indexed="64"/>
        </vertical>
      </border>
    </dxf>
    <dxf>
      <font>
        <b/>
      </font>
    </dxf>
    <dxf>
      <font>
        <b/>
      </font>
    </dxf>
    <dxf>
      <numFmt numFmtId="164" formatCode="_(* #,##0_);_(* \(#,##0\);_(* &quot;-&quot;??_);_(@_)"/>
    </dxf>
    <dxf>
      <numFmt numFmtId="164" formatCode="_(* #,##0_);_(* \(#,##0\);_(* &quot;-&quot;??_);_(@_)"/>
    </dxf>
    <dxf>
      <numFmt numFmtId="164" formatCode="_(* #,##0_);_(* \(#,##0\);_(* &quot;-&quot;??_);_(@_)"/>
    </dxf>
    <dxf>
      <numFmt numFmtId="164" formatCode="_(* #,##0_);_(* \(#,##0\);_(* &quot;-&quot;??_);_(@_)"/>
    </dxf>
    <dxf>
      <numFmt numFmtId="164" formatCode="_(* #,##0_);_(* \(#,##0\);_(* &quot;-&quot;??_);_(@_)"/>
    </dxf>
    <dxf>
      <border>
        <left style="thin">
          <color indexed="64"/>
        </left>
        <top style="thin">
          <color indexed="64"/>
        </top>
        <bottom style="thin">
          <color indexed="64"/>
        </bottom>
        <vertical style="thin">
          <color indexed="64"/>
        </vertical>
        <horizontal style="thin">
          <color indexed="64"/>
        </horizontal>
      </border>
    </dxf>
    <dxf>
      <border>
        <left style="thin">
          <color indexed="64"/>
        </left>
        <top style="thin">
          <color indexed="64"/>
        </top>
        <bottom style="thin">
          <color indexed="64"/>
        </bottom>
        <vertical style="thin">
          <color indexed="64"/>
        </vertical>
        <horizontal style="thin">
          <color indexed="64"/>
        </horizontal>
      </border>
    </dxf>
    <dxf>
      <border>
        <left style="thin">
          <color indexed="64"/>
        </left>
        <top style="thin">
          <color indexed="64"/>
        </top>
        <bottom style="thin">
          <color indexed="64"/>
        </bottom>
        <vertical style="thin">
          <color indexed="64"/>
        </vertical>
        <horizontal style="thin">
          <color indexed="64"/>
        </horizontal>
      </border>
    </dxf>
    <dxf>
      <border>
        <left style="thin">
          <color indexed="64"/>
        </left>
        <top style="thin">
          <color indexed="64"/>
        </top>
        <bottom style="thin">
          <color indexed="64"/>
        </bottom>
        <vertical style="thin">
          <color indexed="64"/>
        </vertical>
        <horizontal style="thin">
          <color indexed="64"/>
        </horizontal>
      </border>
    </dxf>
    <dxf>
      <font>
        <sz val="10"/>
      </font>
    </dxf>
    <dxf>
      <font>
        <sz val="10"/>
      </font>
    </dxf>
    <dxf>
      <font>
        <sz val="10"/>
      </font>
    </dxf>
    <dxf>
      <font>
        <sz val="10"/>
      </font>
    </dxf>
    <dxf>
      <border>
        <top style="thin">
          <color indexed="64"/>
        </top>
        <bottom style="thin">
          <color indexed="64"/>
        </bottom>
        <vertical style="thin">
          <color indexed="64"/>
        </vertical>
        <horizontal style="thin">
          <color indexed="64"/>
        </horizontal>
      </border>
    </dxf>
    <dxf>
      <border>
        <top style="thin">
          <color indexed="64"/>
        </top>
        <bottom style="thin">
          <color indexed="64"/>
        </bottom>
        <vertical style="thin">
          <color indexed="64"/>
        </vertical>
        <horizontal style="thin">
          <color indexed="64"/>
        </horizontal>
      </border>
    </dxf>
    <dxf>
      <border>
        <top style="thin">
          <color indexed="64"/>
        </top>
        <bottom style="thin">
          <color indexed="64"/>
        </bottom>
        <vertical style="thin">
          <color indexed="64"/>
        </vertical>
        <horizontal style="thin">
          <color indexed="64"/>
        </horizontal>
      </border>
    </dxf>
    <dxf>
      <border>
        <top style="thin">
          <color indexed="64"/>
        </top>
        <bottom style="thin">
          <color indexed="64"/>
        </bottom>
        <vertical style="thin">
          <color indexed="64"/>
        </vertical>
        <horizontal style="thin">
          <color indexed="64"/>
        </horizontal>
      </border>
    </dxf>
    <dxf>
      <border>
        <top style="thin">
          <color indexed="64"/>
        </top>
        <bottom style="thin">
          <color indexed="64"/>
        </bottom>
        <vertical style="thin">
          <color indexed="64"/>
        </vertical>
        <horizontal style="thin">
          <color indexed="64"/>
        </horizontal>
      </border>
    </dxf>
    <dxf>
      <border>
        <top style="thin">
          <color indexed="64"/>
        </top>
        <bottom style="thin">
          <color indexed="64"/>
        </bottom>
        <vertical style="thin">
          <color indexed="64"/>
        </vertical>
        <horizontal style="thin">
          <color indexed="64"/>
        </horizontal>
      </border>
    </dxf>
    <dxf>
      <alignment vertical="center"/>
    </dxf>
    <dxf>
      <alignment vertical="center"/>
    </dxf>
    <dxf>
      <alignment vertical="center"/>
    </dxf>
    <dxf>
      <alignment vertical="center"/>
    </dxf>
    <dxf>
      <alignment horizontal="center"/>
    </dxf>
    <dxf>
      <alignment horizontal="center"/>
    </dxf>
    <dxf>
      <alignment horizontal="center"/>
    </dxf>
    <dxf>
      <alignment horizontal="center"/>
    </dxf>
    <dxf>
      <font>
        <sz val="9"/>
      </font>
    </dxf>
    <dxf>
      <font>
        <i/>
      </font>
    </dxf>
    <dxf>
      <numFmt numFmtId="35" formatCode="_(* #,##0.00_);_(* \(#,##0.00\);_(* &quot;-&quot;??_);_(@_)"/>
    </dxf>
    <dxf>
      <alignment wrapText="1"/>
    </dxf>
    <dxf>
      <numFmt numFmtId="164" formatCode="_(* #,##0_);_(* \(#,##0\);_(* &quot;-&quot;??_);_(@_)"/>
    </dxf>
    <dxf>
      <alignment horizontal="center"/>
    </dxf>
    <dxf>
      <alignment horizontal="general"/>
    </dxf>
    <dxf>
      <alignment horizontal="center"/>
    </dxf>
    <dxf>
      <numFmt numFmtId="164" formatCode="_(* #,##0_);_(* \(#,##0\);_(* &quot;-&quot;??_);_(@_)"/>
    </dxf>
    <dxf>
      <numFmt numFmtId="164" formatCode="_(* #,##0_);_(* \(#,##0\);_(* &quot;-&quot;??_);_(@_)"/>
    </dxf>
    <dxf>
      <numFmt numFmtId="164" formatCode="_(* #,##0_);_(* \(#,##0\);_(* &quot;-&quot;??_);_(@_)"/>
    </dxf>
    <dxf>
      <alignment horizontal="left"/>
    </dxf>
    <dxf>
      <numFmt numFmtId="164" formatCode="_(* #,##0_);_(* \(#,##0\);_(* &quot;-&quot;??_);_(@_)"/>
    </dxf>
    <dxf>
      <numFmt numFmtId="164" formatCode="_(* #,##0_);_(* \(#,##0\);_(* &quot;-&quot;??_);_(@_)"/>
    </dxf>
    <dxf>
      <numFmt numFmtId="164" formatCode="_(* #,##0_);_(* \(#,##0\);_(* &quot;-&quot;??_);_(@_)"/>
    </dxf>
    <dxf>
      <numFmt numFmtId="164" formatCode="_(* #,##0_);_(* \(#,##0\);_(* &quot;-&quot;??_);_(@_)"/>
    </dxf>
    <dxf>
      <numFmt numFmtId="164" formatCode="_(* #,##0_);_(* \(#,##0\);_(* &quot;-&quot;??_);_(@_)"/>
    </dxf>
    <dxf>
      <numFmt numFmtId="164" formatCode="_(* #,##0_);_(* \(#,##0\);_(* &quot;-&quot;??_);_(@_)"/>
    </dxf>
    <dxf>
      <numFmt numFmtId="164" formatCode="_(* #,##0_);_(* \(#,##0\);_(* &quot;-&quot;??_);_(@_)"/>
    </dxf>
    <dxf>
      <numFmt numFmtId="164" formatCode="_(* #,##0_);_(* \(#,##0\);_(* &quot;-&quot;??_);_(@_)"/>
    </dxf>
    <dxf>
      <numFmt numFmtId="164" formatCode="_(* #,##0_);_(* \(#,##0\);_(* &quot;-&quot;??_);_(@_)"/>
    </dxf>
    <dxf>
      <font>
        <sz val="10"/>
      </font>
    </dxf>
    <dxf>
      <font>
        <sz val="10"/>
      </font>
    </dxf>
    <dxf>
      <font>
        <sz val="10"/>
      </font>
    </dxf>
    <dxf>
      <font>
        <sz val="10"/>
      </font>
    </dxf>
    <dxf>
      <alignment horizontal="center"/>
    </dxf>
    <dxf>
      <alignment horizontal="center"/>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sz val="12"/>
      </font>
    </dxf>
    <dxf>
      <font>
        <b/>
      </font>
    </dxf>
    <dxf>
      <alignment horizontal="center"/>
    </dxf>
    <dxf>
      <fill>
        <patternFill>
          <bgColor theme="6" tint="0.59999389629810485"/>
        </patternFill>
      </fill>
    </dxf>
    <dxf>
      <fill>
        <patternFill patternType="solid">
          <bgColor rgb="FFFFFF00"/>
        </patternFill>
      </fill>
    </dxf>
    <dxf>
      <font>
        <color auto="1"/>
      </font>
    </dxf>
    <dxf>
      <alignment horizontal="left"/>
    </dxf>
    <dxf>
      <alignment vertical="center"/>
    </dxf>
    <dxf>
      <alignment vertical="center"/>
    </dxf>
    <dxf>
      <alignment vertical="center"/>
    </dxf>
    <dxf>
      <alignment vertical="center"/>
    </dxf>
    <dxf>
      <alignment horizontal="center"/>
    </dxf>
    <dxf>
      <alignment horizontal="center"/>
    </dxf>
    <dxf>
      <alignment horizontal="center"/>
    </dxf>
    <dxf>
      <alignment wrapText="1"/>
    </dxf>
    <dxf>
      <alignment wrapText="1"/>
    </dxf>
    <dxf>
      <alignment wrapText="1"/>
    </dxf>
    <dxf>
      <alignment wrapText="1"/>
    </dxf>
    <dxf>
      <font>
        <b/>
      </font>
    </dxf>
    <dxf>
      <alignment horizontal="left"/>
    </dxf>
    <dxf>
      <font>
        <b/>
      </font>
    </dxf>
    <dxf>
      <font>
        <b/>
      </font>
    </dxf>
    <dxf>
      <border>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64" formatCode="_(* #,##0_);_(* \(#,##0\);_(* &quot;-&quot;??_);_(@_)"/>
    </dxf>
    <dxf>
      <numFmt numFmtId="164" formatCode="_(* #,##0_);_(* \(#,##0\);_(* &quot;-&quot;??_);_(@_)"/>
    </dxf>
    <dxf>
      <numFmt numFmtId="164" formatCode="_(* #,##0_);_(* \(#,##0\);_(* &quot;-&quot;??_);_(@_)"/>
    </dxf>
    <dxf>
      <numFmt numFmtId="164" formatCode="_(* #,##0_);_(* \(#,##0\);_(* &quot;-&quot;??_);_(@_)"/>
    </dxf>
    <dxf>
      <font>
        <sz val="10"/>
      </font>
    </dxf>
    <dxf>
      <font>
        <sz val="10"/>
      </font>
    </dxf>
    <dxf>
      <font>
        <sz val="10"/>
      </font>
    </dxf>
    <dxf>
      <font>
        <sz val="10"/>
      </font>
    </dxf>
    <dxf>
      <font>
        <sz val="10"/>
      </font>
    </dxf>
    <dxf>
      <font>
        <sz val="10"/>
      </font>
    </dxf>
    <dxf>
      <font>
        <i/>
      </font>
    </dxf>
    <dxf>
      <numFmt numFmtId="164" formatCode="_(* #,##0_);_(* \(#,##0\);_(* &quot;-&quot;??_);_(@_)"/>
    </dxf>
    <dxf>
      <alignment wrapText="1"/>
    </dxf>
    <dxf>
      <alignment wrapText="1"/>
    </dxf>
    <dxf>
      <alignment wrapText="1"/>
    </dxf>
    <dxf>
      <alignment wrapText="1"/>
    </dxf>
    <dxf>
      <alignment wrapText="1"/>
    </dxf>
    <dxf>
      <alignment vertical="center"/>
    </dxf>
    <dxf>
      <alignment vertical="center"/>
    </dxf>
    <dxf>
      <alignment vertical="center"/>
    </dxf>
    <dxf>
      <alignment vertical="center"/>
    </dxf>
    <dxf>
      <alignment vertical="center"/>
    </dxf>
    <dxf>
      <alignment horizontal="center"/>
    </dxf>
    <dxf>
      <alignment horizontal="center"/>
    </dxf>
    <dxf>
      <alignment horizontal="center"/>
    </dxf>
    <dxf>
      <alignment horizontal="center"/>
    </dxf>
    <dxf>
      <alignment horizontal="center"/>
    </dxf>
    <dxf>
      <numFmt numFmtId="164" formatCode="_(* #,##0_);_(* \(#,##0\);_(* &quot;-&quot;??_);_(@_)"/>
    </dxf>
    <dxf>
      <numFmt numFmtId="164" formatCode="_(* #,##0_);_(* \(#,##0\);_(* &quot;-&quot;??_);_(@_)"/>
    </dxf>
    <dxf>
      <numFmt numFmtId="164" formatCode="_(* #,##0_);_(* \(#,##0\);_(* &quot;-&quot;??_);_(@_)"/>
    </dxf>
    <dxf>
      <numFmt numFmtId="164" formatCode="_(* #,##0_);_(* \(#,##0\);_(* &quot;-&quot;??_);_(@_)"/>
    </dxf>
    <dxf>
      <numFmt numFmtId="164" formatCode="_(* #,##0_);_(* \(#,##0\);_(* &quot;-&quot;??_);_(@_)"/>
    </dxf>
    <dxf>
      <numFmt numFmtId="164" formatCode="_(* #,##0_);_(* \(#,##0\);_(* &quot;-&quot;??_);_(@_)"/>
    </dxf>
    <dxf>
      <alignment horizontal="center"/>
    </dxf>
    <dxf>
      <numFmt numFmtId="164" formatCode="_(* #,##0_);_(* \(#,##0\);_(* &quot;-&quot;??_);_(@_)"/>
    </dxf>
    <dxf>
      <numFmt numFmtId="164" formatCode="_(* #,##0_);_(* \(#,##0\);_(* &quot;-&quot;??_);_(@_)"/>
    </dxf>
    <dxf>
      <numFmt numFmtId="164" formatCode="_(* #,##0_);_(* \(#,##0\);_(* &quot;-&quot;??_);_(@_)"/>
    </dxf>
    <dxf>
      <numFmt numFmtId="164" formatCode="_(* #,##0_);_(* \(#,##0\);_(* &quot;-&quot;??_);_(@_)"/>
    </dxf>
    <dxf>
      <numFmt numFmtId="164" formatCode="_(* #,##0_);_(* \(#,##0\);_(* &quot;-&quot;??_);_(@_)"/>
    </dxf>
    <dxf>
      <numFmt numFmtId="164" formatCode="_(* #,##0_);_(* \(#,##0\);_(* &quot;-&quot;??_);_(@_)"/>
    </dxf>
    <dxf>
      <numFmt numFmtId="164" formatCode="_(* #,##0_);_(* \(#,##0\);_(* &quot;-&quot;??_);_(@_)"/>
    </dxf>
    <dxf>
      <fill>
        <patternFill patternType="solid">
          <bgColor theme="6" tint="0.59999389629810485"/>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vertical="center"/>
    </dxf>
    <dxf>
      <alignment horizontal="center"/>
    </dxf>
    <dxf>
      <alignment wrapText="1"/>
    </dxf>
    <dxf>
      <font>
        <sz val="10"/>
      </font>
    </dxf>
    <dxf>
      <font>
        <sz val="10"/>
      </font>
    </dxf>
    <dxf>
      <font>
        <sz val="10"/>
      </font>
    </dxf>
    <dxf>
      <font>
        <sz val="10"/>
      </font>
    </dxf>
    <dxf>
      <alignment horizontal="center"/>
    </dxf>
    <dxf>
      <alignment horizontal="left"/>
    </dxf>
    <dxf>
      <alignment horizontal="center"/>
    </dxf>
    <dxf>
      <border>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sz val="12"/>
      </font>
    </dxf>
    <dxf>
      <font>
        <b/>
      </font>
    </dxf>
    <dxf>
      <alignment horizontal="center"/>
    </dxf>
    <dxf>
      <fill>
        <patternFill>
          <bgColor theme="6" tint="0.59999389629810485"/>
        </patternFill>
      </fill>
    </dxf>
    <dxf>
      <fill>
        <patternFill patternType="solid">
          <bgColor rgb="FFFFFF00"/>
        </patternFill>
      </fill>
    </dxf>
    <dxf>
      <font>
        <color auto="1"/>
      </font>
    </dxf>
    <dxf>
      <alignment horizontal="left"/>
    </dxf>
    <dxf>
      <alignment vertical="center"/>
    </dxf>
    <dxf>
      <alignment vertical="center"/>
    </dxf>
    <dxf>
      <alignment vertical="center"/>
    </dxf>
    <dxf>
      <alignment vertical="center"/>
    </dxf>
    <dxf>
      <alignment horizontal="center"/>
    </dxf>
    <dxf>
      <alignment horizontal="center"/>
    </dxf>
    <dxf>
      <alignment horizontal="center"/>
    </dxf>
    <dxf>
      <alignment wrapText="1"/>
    </dxf>
    <dxf>
      <alignment wrapText="1"/>
    </dxf>
    <dxf>
      <alignment wrapText="1"/>
    </dxf>
    <dxf>
      <alignment wrapText="1"/>
    </dxf>
    <dxf>
      <font>
        <b/>
      </font>
    </dxf>
    <dxf>
      <border>
        <bottom style="thin">
          <color indexed="64"/>
        </bottom>
        <horizontal style="thin">
          <color indexed="64"/>
        </horizontal>
      </border>
    </dxf>
    <dxf>
      <font>
        <b/>
      </font>
    </dxf>
    <dxf>
      <font>
        <b/>
      </font>
    </dxf>
    <dxf>
      <border>
        <vertical style="thin">
          <color indexed="64"/>
        </vertical>
      </border>
    </dxf>
    <dxf>
      <border>
        <vertical style="thin">
          <color indexed="64"/>
        </vertical>
      </border>
    </dxf>
    <dxf>
      <border>
        <left style="thin">
          <color indexed="64"/>
        </left>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right style="thin">
          <color indexed="64"/>
        </right>
        <bottom style="thin">
          <color indexed="64"/>
        </bottom>
        <vertical style="thin">
          <color indexed="64"/>
        </vertical>
      </border>
    </dxf>
    <dxf>
      <border>
        <left style="thin">
          <color indexed="64"/>
        </left>
        <right style="thin">
          <color indexed="64"/>
        </right>
        <bottom style="thin">
          <color indexed="64"/>
        </bottom>
        <vertical style="thin">
          <color indexed="64"/>
        </vertical>
      </border>
    </dxf>
    <dxf>
      <numFmt numFmtId="164" formatCode="_(* #,##0_);_(* \(#,##0\);_(* &quot;-&quot;??_);_(@_)"/>
    </dxf>
    <dxf>
      <numFmt numFmtId="164" formatCode="_(* #,##0_);_(* \(#,##0\);_(* &quot;-&quot;??_);_(@_)"/>
    </dxf>
    <dxf>
      <numFmt numFmtId="164" formatCode="_(* #,##0_);_(* \(#,##0\);_(* &quot;-&quot;??_);_(@_)"/>
    </dxf>
    <dxf>
      <numFmt numFmtId="164" formatCode="_(* #,##0_);_(* \(#,##0\);_(* &quot;-&quot;??_);_(@_)"/>
    </dxf>
    <dxf>
      <numFmt numFmtId="164" formatCode="_(* #,##0_);_(* \(#,##0\);_(* &quot;-&quot;??_);_(@_)"/>
    </dxf>
    <dxf>
      <border>
        <left style="thin">
          <color indexed="64"/>
        </left>
        <top style="thin">
          <color indexed="64"/>
        </top>
        <bottom style="thin">
          <color indexed="64"/>
        </bottom>
        <vertical style="thin">
          <color indexed="64"/>
        </vertical>
        <horizontal style="thin">
          <color indexed="64"/>
        </horizontal>
      </border>
    </dxf>
    <dxf>
      <border>
        <left style="thin">
          <color indexed="64"/>
        </left>
        <top style="thin">
          <color indexed="64"/>
        </top>
        <bottom style="thin">
          <color indexed="64"/>
        </bottom>
        <vertical style="thin">
          <color indexed="64"/>
        </vertical>
        <horizontal style="thin">
          <color indexed="64"/>
        </horizontal>
      </border>
    </dxf>
    <dxf>
      <border>
        <left style="thin">
          <color indexed="64"/>
        </left>
        <top style="thin">
          <color indexed="64"/>
        </top>
        <bottom style="thin">
          <color indexed="64"/>
        </bottom>
        <vertical style="thin">
          <color indexed="64"/>
        </vertical>
        <horizontal style="thin">
          <color indexed="64"/>
        </horizontal>
      </border>
    </dxf>
    <dxf>
      <border>
        <left style="thin">
          <color indexed="64"/>
        </left>
        <top style="thin">
          <color indexed="64"/>
        </top>
        <bottom style="thin">
          <color indexed="64"/>
        </bottom>
        <vertical style="thin">
          <color indexed="64"/>
        </vertical>
        <horizontal style="thin">
          <color indexed="64"/>
        </horizontal>
      </border>
    </dxf>
    <dxf>
      <font>
        <sz val="10"/>
      </font>
    </dxf>
    <dxf>
      <font>
        <sz val="10"/>
      </font>
    </dxf>
    <dxf>
      <font>
        <sz val="10"/>
      </font>
    </dxf>
    <dxf>
      <font>
        <sz val="10"/>
      </font>
    </dxf>
    <dxf>
      <border>
        <top style="thin">
          <color indexed="64"/>
        </top>
        <bottom style="thin">
          <color indexed="64"/>
        </bottom>
        <vertical style="thin">
          <color indexed="64"/>
        </vertical>
        <horizontal style="thin">
          <color indexed="64"/>
        </horizontal>
      </border>
    </dxf>
    <dxf>
      <border>
        <top style="thin">
          <color indexed="64"/>
        </top>
        <bottom style="thin">
          <color indexed="64"/>
        </bottom>
        <vertical style="thin">
          <color indexed="64"/>
        </vertical>
        <horizontal style="thin">
          <color indexed="64"/>
        </horizontal>
      </border>
    </dxf>
    <dxf>
      <border>
        <top style="thin">
          <color indexed="64"/>
        </top>
        <bottom style="thin">
          <color indexed="64"/>
        </bottom>
        <vertical style="thin">
          <color indexed="64"/>
        </vertical>
        <horizontal style="thin">
          <color indexed="64"/>
        </horizontal>
      </border>
    </dxf>
    <dxf>
      <border>
        <top style="thin">
          <color indexed="64"/>
        </top>
        <bottom style="thin">
          <color indexed="64"/>
        </bottom>
        <vertical style="thin">
          <color indexed="64"/>
        </vertical>
        <horizontal style="thin">
          <color indexed="64"/>
        </horizontal>
      </border>
    </dxf>
    <dxf>
      <border>
        <top style="thin">
          <color indexed="64"/>
        </top>
        <bottom style="thin">
          <color indexed="64"/>
        </bottom>
        <vertical style="thin">
          <color indexed="64"/>
        </vertical>
        <horizontal style="thin">
          <color indexed="64"/>
        </horizontal>
      </border>
    </dxf>
    <dxf>
      <border>
        <top style="thin">
          <color indexed="64"/>
        </top>
        <bottom style="thin">
          <color indexed="64"/>
        </bottom>
        <vertical style="thin">
          <color indexed="64"/>
        </vertical>
        <horizontal style="thin">
          <color indexed="64"/>
        </horizontal>
      </border>
    </dxf>
    <dxf>
      <alignment vertical="center"/>
    </dxf>
    <dxf>
      <alignment vertical="center"/>
    </dxf>
    <dxf>
      <alignment vertical="center"/>
    </dxf>
    <dxf>
      <alignment vertical="center"/>
    </dxf>
    <dxf>
      <alignment horizontal="center"/>
    </dxf>
    <dxf>
      <alignment horizontal="center"/>
    </dxf>
    <dxf>
      <alignment horizontal="center"/>
    </dxf>
    <dxf>
      <alignment horizontal="center"/>
    </dxf>
    <dxf>
      <font>
        <sz val="9"/>
      </font>
    </dxf>
    <dxf>
      <font>
        <i/>
      </font>
    </dxf>
    <dxf>
      <numFmt numFmtId="35" formatCode="_(* #,##0.00_);_(* \(#,##0.00\);_(* &quot;-&quot;??_);_(@_)"/>
    </dxf>
    <dxf>
      <alignment wrapText="1"/>
    </dxf>
    <dxf>
      <numFmt numFmtId="164" formatCode="_(* #,##0_);_(* \(#,##0\);_(* &quot;-&quot;??_);_(@_)"/>
    </dxf>
    <dxf>
      <alignment horizontal="center"/>
    </dxf>
    <dxf>
      <alignment horizontal="general"/>
    </dxf>
    <dxf>
      <alignment horizontal="center"/>
    </dxf>
    <dxf>
      <numFmt numFmtId="164" formatCode="_(* #,##0_);_(* \(#,##0\);_(* &quot;-&quot;??_);_(@_)"/>
    </dxf>
    <dxf>
      <numFmt numFmtId="164" formatCode="_(* #,##0_);_(* \(#,##0\);_(* &quot;-&quot;??_);_(@_)"/>
    </dxf>
    <dxf>
      <numFmt numFmtId="164" formatCode="_(* #,##0_);_(* \(#,##0\);_(* &quot;-&quot;??_);_(@_)"/>
    </dxf>
    <dxf>
      <alignment horizontal="left"/>
    </dxf>
    <dxf>
      <numFmt numFmtId="164" formatCode="_(* #,##0_);_(* \(#,##0\);_(* &quot;-&quot;??_);_(@_)"/>
    </dxf>
    <dxf>
      <numFmt numFmtId="164" formatCode="_(* #,##0_);_(* \(#,##0\);_(* &quot;-&quot;??_);_(@_)"/>
    </dxf>
    <dxf>
      <numFmt numFmtId="164" formatCode="_(* #,##0_);_(* \(#,##0\);_(* &quot;-&quot;??_);_(@_)"/>
    </dxf>
    <dxf>
      <numFmt numFmtId="164" formatCode="_(* #,##0_);_(* \(#,##0\);_(* &quot;-&quot;??_);_(@_)"/>
    </dxf>
    <dxf>
      <numFmt numFmtId="164" formatCode="_(* #,##0_);_(* \(#,##0\);_(* &quot;-&quot;??_);_(@_)"/>
    </dxf>
    <dxf>
      <numFmt numFmtId="164" formatCode="_(* #,##0_);_(* \(#,##0\);_(* &quot;-&quot;??_);_(@_)"/>
    </dxf>
    <dxf>
      <numFmt numFmtId="164" formatCode="_(* #,##0_);_(* \(#,##0\);_(* &quot;-&quot;??_);_(@_)"/>
    </dxf>
    <dxf>
      <numFmt numFmtId="164" formatCode="_(* #,##0_);_(* \(#,##0\);_(* &quot;-&quot;??_);_(@_)"/>
    </dxf>
    <dxf>
      <numFmt numFmtId="164" formatCode="_(* #,##0_);_(* \(#,##0\);_(* &quot;-&quot;??_);_(@_)"/>
    </dxf>
    <dxf>
      <font>
        <sz val="10"/>
      </font>
    </dxf>
    <dxf>
      <font>
        <sz val="10"/>
      </font>
    </dxf>
    <dxf>
      <font>
        <sz val="10"/>
      </font>
    </dxf>
    <dxf>
      <font>
        <sz val="10"/>
      </font>
    </dxf>
    <dxf>
      <alignment horizontal="center"/>
    </dxf>
    <dxf>
      <alignment horizontal="center"/>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sz val="12"/>
      </font>
    </dxf>
    <dxf>
      <font>
        <b/>
      </font>
    </dxf>
    <dxf>
      <alignment horizontal="center"/>
    </dxf>
    <dxf>
      <fill>
        <patternFill>
          <bgColor theme="6" tint="0.59999389629810485"/>
        </patternFill>
      </fill>
    </dxf>
    <dxf>
      <fill>
        <patternFill patternType="solid">
          <bgColor rgb="FFFFFF00"/>
        </patternFill>
      </fill>
    </dxf>
    <dxf>
      <font>
        <color auto="1"/>
      </font>
    </dxf>
    <dxf>
      <alignment horizontal="left"/>
    </dxf>
    <dxf>
      <alignment vertical="center"/>
    </dxf>
    <dxf>
      <alignment vertical="center"/>
    </dxf>
    <dxf>
      <alignment vertical="center"/>
    </dxf>
    <dxf>
      <alignment vertical="center"/>
    </dxf>
    <dxf>
      <alignment horizontal="center"/>
    </dxf>
    <dxf>
      <alignment horizontal="center"/>
    </dxf>
    <dxf>
      <alignment horizontal="center"/>
    </dxf>
    <dxf>
      <alignment wrapText="1"/>
    </dxf>
    <dxf>
      <alignment wrapText="1"/>
    </dxf>
    <dxf>
      <alignment wrapText="1"/>
    </dxf>
    <dxf>
      <alignment wrapText="1"/>
    </dxf>
    <dxf>
      <font>
        <b/>
      </font>
    </dxf>
    <dxf>
      <font>
        <sz val="10"/>
      </font>
      <numFmt numFmtId="164" formatCode="_(* #,##0_);_(* \(#,##0\);_(* &quot;-&quot;??_);_(@_)"/>
      <alignment horizontal="center" vertical="center" wrapText="1"/>
    </dxf>
    <dxf>
      <alignment wrapText="1"/>
    </dxf>
    <dxf>
      <border>
        <right style="thin">
          <color indexed="64"/>
        </right>
        <top style="thin">
          <color indexed="64"/>
        </top>
        <bottom style="thin">
          <color indexed="64"/>
        </bottom>
        <vertical style="thin">
          <color indexed="64"/>
        </vertical>
        <horizontal style="thin">
          <color indexed="64"/>
        </horizontal>
      </border>
    </dxf>
    <dxf>
      <numFmt numFmtId="164" formatCode="_(* #,##0_);_(* \(#,##0\);_(* &quot;-&quot;??_);_(@_)"/>
    </dxf>
    <dxf>
      <font>
        <sz val="10"/>
      </font>
    </dxf>
    <dxf>
      <font>
        <sz val="10"/>
      </font>
    </dxf>
    <dxf>
      <font>
        <sz val="10"/>
      </font>
    </dxf>
    <dxf>
      <font>
        <sz val="10"/>
      </font>
    </dxf>
    <dxf>
      <font>
        <sz val="10"/>
      </font>
    </dxf>
    <dxf>
      <alignment wrapText="1"/>
    </dxf>
    <dxf>
      <alignment wrapText="1"/>
    </dxf>
    <dxf>
      <alignment wrapText="1"/>
    </dxf>
    <dxf>
      <alignment wrapText="1"/>
    </dxf>
    <dxf>
      <alignment wrapText="1"/>
    </dxf>
    <dxf>
      <alignment vertical="center"/>
    </dxf>
    <dxf>
      <alignment vertical="center"/>
    </dxf>
    <dxf>
      <alignment vertical="center"/>
    </dxf>
    <dxf>
      <alignment vertical="center"/>
    </dxf>
    <dxf>
      <alignment vertical="center"/>
    </dxf>
    <dxf>
      <alignment horizontal="center"/>
    </dxf>
    <dxf>
      <alignment horizontal="center"/>
    </dxf>
    <dxf>
      <alignment horizontal="center"/>
    </dxf>
    <dxf>
      <alignment horizontal="center"/>
    </dxf>
    <dxf>
      <alignment horizontal="center"/>
    </dxf>
    <dxf>
      <alignment horizontal="center"/>
    </dxf>
    <dxf>
      <alignment horizontal="left"/>
    </dxf>
    <dxf>
      <font>
        <sz val="10"/>
      </font>
    </dxf>
    <dxf>
      <font>
        <sz val="10"/>
      </font>
    </dxf>
    <dxf>
      <font>
        <sz val="10"/>
      </font>
    </dxf>
    <dxf>
      <alignment horizontal="center"/>
    </dxf>
    <dxf>
      <alignment horizontal="left"/>
    </dxf>
    <dxf>
      <alignment horizontal="center"/>
    </dxf>
    <dxf>
      <border>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sz val="12"/>
      </font>
    </dxf>
    <dxf>
      <font>
        <b/>
      </font>
    </dxf>
    <dxf>
      <alignment horizontal="center"/>
    </dxf>
    <dxf>
      <fill>
        <patternFill patternType="solid">
          <bgColor rgb="FFFFFF00"/>
        </patternFill>
      </fill>
    </dxf>
    <dxf>
      <font>
        <color auto="1"/>
      </font>
    </dxf>
    <dxf>
      <alignment horizontal="left"/>
    </dxf>
    <dxf>
      <alignment vertical="center"/>
    </dxf>
    <dxf>
      <alignment vertical="center"/>
    </dxf>
    <dxf>
      <alignment vertical="center"/>
    </dxf>
    <dxf>
      <alignment horizontal="center"/>
    </dxf>
    <dxf>
      <alignment horizontal="center"/>
    </dxf>
    <dxf>
      <alignment wrapText="1"/>
    </dxf>
    <dxf>
      <alignment wrapText="1"/>
    </dxf>
    <dxf>
      <alignment wrapText="1"/>
    </dxf>
    <dxf>
      <font>
        <b/>
      </font>
    </dxf>
    <dxf>
      <font>
        <b/>
      </font>
      <fill>
        <patternFill patternType="none">
          <fgColor indexed="64"/>
          <bgColor indexed="65"/>
        </patternFill>
      </fill>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font>
        <sz val="10"/>
      </font>
      <numFmt numFmtId="164" formatCode="_(* #,##0_);_(* \(#,##0\);_(* &quot;-&quot;??_);_(@_)"/>
      <alignment horizontal="center" vertical="center" wrapText="1"/>
    </dxf>
    <dxf>
      <border>
        <vertical style="thin">
          <color indexed="64"/>
        </vertical>
        <horizontal style="thin">
          <color indexed="64"/>
        </horizontal>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font>
        <b/>
      </font>
    </dxf>
    <dxf>
      <font>
        <b/>
      </font>
    </dxf>
    <dxf>
      <numFmt numFmtId="164" formatCode="_(* #,##0_);_(* \(#,##0\);_(* &quot;-&quot;??_);_(@_)"/>
    </dxf>
    <dxf>
      <border>
        <left style="thin">
          <color indexed="64"/>
        </left>
        <top style="thin">
          <color indexed="64"/>
        </top>
        <bottom style="thin">
          <color indexed="64"/>
        </bottom>
        <vertical style="thin">
          <color indexed="64"/>
        </vertical>
        <horizontal style="thin">
          <color indexed="64"/>
        </horizontal>
      </border>
    </dxf>
    <dxf>
      <border>
        <left style="thin">
          <color indexed="64"/>
        </left>
        <top style="thin">
          <color indexed="64"/>
        </top>
        <bottom style="thin">
          <color indexed="64"/>
        </bottom>
        <vertical style="thin">
          <color indexed="64"/>
        </vertical>
        <horizontal style="thin">
          <color indexed="64"/>
        </horizontal>
      </border>
    </dxf>
    <dxf>
      <border>
        <left style="thin">
          <color indexed="64"/>
        </left>
        <top style="thin">
          <color indexed="64"/>
        </top>
        <bottom style="thin">
          <color indexed="64"/>
        </bottom>
        <vertical style="thin">
          <color indexed="64"/>
        </vertical>
        <horizontal style="thin">
          <color indexed="64"/>
        </horizontal>
      </border>
    </dxf>
    <dxf>
      <border>
        <left style="thin">
          <color indexed="64"/>
        </left>
        <top style="thin">
          <color indexed="64"/>
        </top>
        <bottom style="thin">
          <color indexed="64"/>
        </bottom>
        <vertical style="thin">
          <color indexed="64"/>
        </vertical>
        <horizontal style="thin">
          <color indexed="64"/>
        </horizontal>
      </border>
    </dxf>
    <dxf>
      <font>
        <sz val="10"/>
      </font>
    </dxf>
    <dxf>
      <font>
        <sz val="10"/>
      </font>
    </dxf>
    <dxf>
      <font>
        <sz val="10"/>
      </font>
    </dxf>
    <dxf>
      <font>
        <sz val="10"/>
      </font>
    </dxf>
    <dxf>
      <border>
        <top style="thin">
          <color indexed="64"/>
        </top>
        <bottom style="thin">
          <color indexed="64"/>
        </bottom>
        <vertical style="thin">
          <color indexed="64"/>
        </vertical>
        <horizontal style="thin">
          <color indexed="64"/>
        </horizontal>
      </border>
    </dxf>
    <dxf>
      <border>
        <top style="thin">
          <color indexed="64"/>
        </top>
        <bottom style="thin">
          <color indexed="64"/>
        </bottom>
        <vertical style="thin">
          <color indexed="64"/>
        </vertical>
        <horizontal style="thin">
          <color indexed="64"/>
        </horizontal>
      </border>
    </dxf>
    <dxf>
      <border>
        <top style="thin">
          <color indexed="64"/>
        </top>
        <bottom style="thin">
          <color indexed="64"/>
        </bottom>
        <vertical style="thin">
          <color indexed="64"/>
        </vertical>
        <horizontal style="thin">
          <color indexed="64"/>
        </horizontal>
      </border>
    </dxf>
    <dxf>
      <border>
        <top style="thin">
          <color indexed="64"/>
        </top>
        <bottom style="thin">
          <color indexed="64"/>
        </bottom>
        <vertical style="thin">
          <color indexed="64"/>
        </vertical>
        <horizontal style="thin">
          <color indexed="64"/>
        </horizontal>
      </border>
    </dxf>
    <dxf>
      <alignment vertical="center"/>
    </dxf>
    <dxf>
      <alignment vertical="center"/>
    </dxf>
    <dxf>
      <alignment vertical="center"/>
    </dxf>
    <dxf>
      <alignment vertical="center"/>
    </dxf>
    <dxf>
      <alignment horizontal="center"/>
    </dxf>
    <dxf>
      <alignment horizontal="center"/>
    </dxf>
    <dxf>
      <alignment horizontal="center"/>
    </dxf>
    <dxf>
      <alignment horizontal="center"/>
    </dxf>
    <dxf>
      <alignment wrapText="1"/>
    </dxf>
    <dxf>
      <alignment horizontal="center"/>
    </dxf>
    <dxf>
      <alignment horizontal="general"/>
    </dxf>
    <dxf>
      <alignment horizontal="center"/>
    </dxf>
    <dxf>
      <alignment horizontal="left"/>
    </dxf>
    <dxf>
      <numFmt numFmtId="164" formatCode="_(* #,##0_);_(* \(#,##0\);_(* &quot;-&quot;??_);_(@_)"/>
    </dxf>
    <dxf>
      <font>
        <sz val="10"/>
      </font>
    </dxf>
    <dxf>
      <font>
        <sz val="10"/>
      </font>
    </dxf>
    <dxf>
      <font>
        <sz val="10"/>
      </font>
    </dxf>
    <dxf>
      <font>
        <sz val="10"/>
      </font>
    </dxf>
    <dxf>
      <alignment horizontal="center"/>
    </dxf>
    <dxf>
      <alignment horizontal="center"/>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sz val="12"/>
      </font>
    </dxf>
    <dxf>
      <font>
        <b/>
      </font>
    </dxf>
    <dxf>
      <alignment horizontal="center"/>
    </dxf>
    <dxf>
      <fill>
        <patternFill patternType="solid">
          <bgColor rgb="FFFFFF00"/>
        </patternFill>
      </fill>
    </dxf>
    <dxf>
      <font>
        <color auto="1"/>
      </font>
    </dxf>
    <dxf>
      <alignment horizontal="left"/>
    </dxf>
    <dxf>
      <alignment vertical="center"/>
    </dxf>
    <dxf>
      <alignment vertical="center"/>
    </dxf>
    <dxf>
      <alignment vertical="center"/>
    </dxf>
    <dxf>
      <alignment vertical="center"/>
    </dxf>
    <dxf>
      <alignment horizontal="center"/>
    </dxf>
    <dxf>
      <alignment horizontal="center"/>
    </dxf>
    <dxf>
      <alignment horizontal="center"/>
    </dxf>
    <dxf>
      <alignment wrapText="1"/>
    </dxf>
    <dxf>
      <alignment wrapText="1"/>
    </dxf>
    <dxf>
      <alignment wrapText="1"/>
    </dxf>
    <dxf>
      <alignment wrapText="1"/>
    </dxf>
    <dxf>
      <font>
        <b/>
      </font>
    </dxf>
  </dxfs>
  <tableStyles count="0" defaultTableStyle="TableStyleMedium9" defaultPivotStyle="PivotStyleLight16"/>
  <colors>
    <mruColors>
      <color rgb="FFFFFFCC"/>
      <color rgb="FFEAC5C4"/>
      <color rgb="FFFFFF99"/>
      <color rgb="FF009900"/>
      <color rgb="FFCC0000"/>
      <color rgb="FF99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pivotCacheDefinition" Target="pivotCache/pivotCacheDefinition5.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3.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2.xml"/><Relationship Id="rId38" Type="http://schemas.openxmlformats.org/officeDocument/2006/relationships/pivotCacheDefinition" Target="pivotCache/pivotCacheDefinition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1.xml"/><Relationship Id="rId37" Type="http://schemas.openxmlformats.org/officeDocument/2006/relationships/pivotCacheDefinition" Target="pivotCache/pivotCacheDefinition3.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pivotCacheDefinition" Target="pivotCache/pivotCacheDefinition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pivotCacheDefinition" Target="pivotCache/pivotCacheDefinition1.xml"/><Relationship Id="rId43" Type="http://schemas.microsoft.com/office/2017/10/relationships/person" Target="persons/perso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US"/>
              <a:t>REVENUE</a:t>
            </a:r>
          </a:p>
          <a:p>
            <a:pPr>
              <a:defRPr/>
            </a:pPr>
            <a:r>
              <a:rPr lang="en-US"/>
              <a:t>Comparative Actuals</a:t>
            </a:r>
          </a:p>
        </c:rich>
      </c:tx>
      <c:layout>
        <c:manualLayout>
          <c:xMode val="edge"/>
          <c:yMode val="edge"/>
          <c:x val="3.2505558487434826E-2"/>
          <c:y val="4.2432645529848843E-2"/>
        </c:manualLayout>
      </c:layout>
      <c:overlay val="0"/>
    </c:title>
    <c:autoTitleDeleted val="0"/>
    <c:plotArea>
      <c:layout>
        <c:manualLayout>
          <c:layoutTarget val="inner"/>
          <c:xMode val="edge"/>
          <c:yMode val="edge"/>
          <c:x val="0.16882195975503064"/>
          <c:y val="0.21849278716247145"/>
          <c:w val="0.75380148012938208"/>
          <c:h val="0.49598538695778721"/>
        </c:manualLayout>
      </c:layout>
      <c:barChart>
        <c:barDir val="col"/>
        <c:grouping val="clustered"/>
        <c:varyColors val="0"/>
        <c:ser>
          <c:idx val="2"/>
          <c:order val="0"/>
          <c:tx>
            <c:strRef>
              <c:f>'Budget Comparative'!$A$4:$I$4</c:f>
              <c:strCache>
                <c:ptCount val="9"/>
                <c:pt idx="0">
                  <c:v>FY23 MAY</c:v>
                </c:pt>
              </c:strCache>
            </c:strRef>
          </c:tx>
          <c:invertIfNegative val="0"/>
          <c:cat>
            <c:strRef>
              <c:f>'Budget Comparative'!$C$5:$H$5</c:f>
              <c:strCache>
                <c:ptCount val="6"/>
                <c:pt idx="0">
                  <c:v>Business Services</c:v>
                </c:pt>
                <c:pt idx="1">
                  <c:v>Interpretive</c:v>
                </c:pt>
                <c:pt idx="2">
                  <c:v>Natural Resources</c:v>
                </c:pt>
                <c:pt idx="3">
                  <c:v>Regional Parks</c:v>
                </c:pt>
                <c:pt idx="4">
                  <c:v>CORE PROGRAMS SUBTOTAL</c:v>
                </c:pt>
                <c:pt idx="5">
                  <c:v>CIP</c:v>
                </c:pt>
              </c:strCache>
            </c:strRef>
          </c:cat>
          <c:val>
            <c:numRef>
              <c:f>'Budget Comparative'!$C$11:$H$11</c:f>
              <c:numCache>
                <c:formatCode>_(* #,##0_);_(* \(#,##0\);_(* "-"_);_(@_)</c:formatCode>
                <c:ptCount val="6"/>
                <c:pt idx="0">
                  <c:v>9780626.2399999984</c:v>
                </c:pt>
                <c:pt idx="1">
                  <c:v>235025.24</c:v>
                </c:pt>
                <c:pt idx="2">
                  <c:v>2217547.7000000002</c:v>
                </c:pt>
                <c:pt idx="3">
                  <c:v>6192286.8899999987</c:v>
                </c:pt>
                <c:pt idx="4">
                  <c:v>18425486.069999997</c:v>
                </c:pt>
                <c:pt idx="5">
                  <c:v>245120.57999999996</c:v>
                </c:pt>
              </c:numCache>
            </c:numRef>
          </c:val>
          <c:extLst>
            <c:ext xmlns:c16="http://schemas.microsoft.com/office/drawing/2014/chart" uri="{C3380CC4-5D6E-409C-BE32-E72D297353CC}">
              <c16:uniqueId val="{00000000-218D-4898-8532-47427E2B3809}"/>
            </c:ext>
          </c:extLst>
        </c:ser>
        <c:ser>
          <c:idx val="1"/>
          <c:order val="1"/>
          <c:tx>
            <c:strRef>
              <c:f>'Budget Comparative'!$A$23:$I$23</c:f>
              <c:strCache>
                <c:ptCount val="9"/>
                <c:pt idx="0">
                  <c:v>FY24 MAY</c:v>
                </c:pt>
              </c:strCache>
            </c:strRef>
          </c:tx>
          <c:invertIfNegative val="0"/>
          <c:cat>
            <c:strRef>
              <c:f>'Budget Comparative'!$C$5:$H$5</c:f>
              <c:strCache>
                <c:ptCount val="6"/>
                <c:pt idx="0">
                  <c:v>Business Services</c:v>
                </c:pt>
                <c:pt idx="1">
                  <c:v>Interpretive</c:v>
                </c:pt>
                <c:pt idx="2">
                  <c:v>Natural Resources</c:v>
                </c:pt>
                <c:pt idx="3">
                  <c:v>Regional Parks</c:v>
                </c:pt>
                <c:pt idx="4">
                  <c:v>CORE PROGRAMS SUBTOTAL</c:v>
                </c:pt>
                <c:pt idx="5">
                  <c:v>CIP</c:v>
                </c:pt>
              </c:strCache>
            </c:strRef>
          </c:cat>
          <c:val>
            <c:numRef>
              <c:f>'Budget Comparative'!$C$30:$H$30</c:f>
              <c:numCache>
                <c:formatCode>_(* #,##0_);_(* \(#,##0\);_(* "-"_);_(@_)</c:formatCode>
                <c:ptCount val="6"/>
                <c:pt idx="0">
                  <c:v>12515586.91</c:v>
                </c:pt>
                <c:pt idx="1">
                  <c:v>310700.52999999997</c:v>
                </c:pt>
                <c:pt idx="2">
                  <c:v>2707795.99</c:v>
                </c:pt>
                <c:pt idx="3">
                  <c:v>7007279.2199999997</c:v>
                </c:pt>
                <c:pt idx="4">
                  <c:v>22541362.649999999</c:v>
                </c:pt>
                <c:pt idx="5">
                  <c:v>3501883.7800000003</c:v>
                </c:pt>
              </c:numCache>
            </c:numRef>
          </c:val>
          <c:extLst>
            <c:ext xmlns:c16="http://schemas.microsoft.com/office/drawing/2014/chart" uri="{C3380CC4-5D6E-409C-BE32-E72D297353CC}">
              <c16:uniqueId val="{00000001-218D-4898-8532-47427E2B3809}"/>
            </c:ext>
          </c:extLst>
        </c:ser>
        <c:dLbls>
          <c:showLegendKey val="0"/>
          <c:showVal val="0"/>
          <c:showCatName val="0"/>
          <c:showSerName val="0"/>
          <c:showPercent val="0"/>
          <c:showBubbleSize val="0"/>
        </c:dLbls>
        <c:gapWidth val="150"/>
        <c:axId val="239656928"/>
        <c:axId val="323828944"/>
      </c:barChart>
      <c:catAx>
        <c:axId val="239656928"/>
        <c:scaling>
          <c:orientation val="minMax"/>
        </c:scaling>
        <c:delete val="0"/>
        <c:axPos val="b"/>
        <c:numFmt formatCode="General" sourceLinked="1"/>
        <c:majorTickMark val="out"/>
        <c:minorTickMark val="none"/>
        <c:tickLblPos val="low"/>
        <c:crossAx val="323828944"/>
        <c:crosses val="autoZero"/>
        <c:auto val="1"/>
        <c:lblAlgn val="ctr"/>
        <c:lblOffset val="100"/>
        <c:noMultiLvlLbl val="0"/>
      </c:catAx>
      <c:valAx>
        <c:axId val="323828944"/>
        <c:scaling>
          <c:orientation val="minMax"/>
          <c:max val="20000000"/>
        </c:scaling>
        <c:delete val="0"/>
        <c:axPos val="l"/>
        <c:majorGridlines/>
        <c:numFmt formatCode="_(* #,##0_);_(* \(#,##0\);_(* &quot;-&quot;_);_(@_)" sourceLinked="1"/>
        <c:majorTickMark val="out"/>
        <c:minorTickMark val="none"/>
        <c:tickLblPos val="nextTo"/>
        <c:crossAx val="239656928"/>
        <c:crosses val="autoZero"/>
        <c:crossBetween val="between"/>
        <c:majorUnit val="2000000"/>
      </c:valAx>
    </c:plotArea>
    <c:legend>
      <c:legendPos val="r"/>
      <c:layout>
        <c:manualLayout>
          <c:xMode val="edge"/>
          <c:yMode val="edge"/>
          <c:x val="0.62762821327912244"/>
          <c:y val="3.6824281762081766E-2"/>
          <c:w val="0.29628807590858902"/>
          <c:h val="0.14149279884071686"/>
        </c:manualLayout>
      </c:layout>
      <c:overlay val="0"/>
    </c:legend>
    <c:plotVisOnly val="1"/>
    <c:dispBlanksAs val="gap"/>
    <c:showDLblsOverMax val="0"/>
  </c:chart>
  <c:printSettings>
    <c:headerFooter/>
    <c:pageMargins b="0.75000000000000111" l="0.70000000000000062" r="0.70000000000000062" t="0.75000000000000111"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a:lstStyle/>
          <a:p>
            <a:pPr>
              <a:defRPr/>
            </a:pPr>
            <a:r>
              <a:rPr lang="en-US"/>
              <a:t>EXPENDITURES</a:t>
            </a:r>
          </a:p>
          <a:p>
            <a:pPr>
              <a:defRPr/>
            </a:pPr>
            <a:r>
              <a:rPr lang="en-US"/>
              <a:t>Comparative Actuals</a:t>
            </a:r>
          </a:p>
        </c:rich>
      </c:tx>
      <c:layout>
        <c:manualLayout>
          <c:xMode val="edge"/>
          <c:yMode val="edge"/>
          <c:x val="7.2273523438585383E-2"/>
          <c:y val="4.8984155841695846E-2"/>
        </c:manualLayout>
      </c:layout>
      <c:overlay val="0"/>
    </c:title>
    <c:autoTitleDeleted val="0"/>
    <c:plotArea>
      <c:layout>
        <c:manualLayout>
          <c:layoutTarget val="inner"/>
          <c:xMode val="edge"/>
          <c:yMode val="edge"/>
          <c:x val="0.1478079615048119"/>
          <c:y val="0.21849278716247145"/>
          <c:w val="0.74933027795501927"/>
          <c:h val="0.4703689199599056"/>
        </c:manualLayout>
      </c:layout>
      <c:barChart>
        <c:barDir val="col"/>
        <c:grouping val="clustered"/>
        <c:varyColors val="0"/>
        <c:ser>
          <c:idx val="0"/>
          <c:order val="0"/>
          <c:tx>
            <c:strRef>
              <c:f>'Budget Comparative'!$A$4:$I$4</c:f>
              <c:strCache>
                <c:ptCount val="9"/>
                <c:pt idx="0">
                  <c:v>FY23 MAY</c:v>
                </c:pt>
              </c:strCache>
            </c:strRef>
          </c:tx>
          <c:spPr>
            <a:solidFill>
              <a:schemeClr val="accent2">
                <a:lumMod val="40000"/>
                <a:lumOff val="60000"/>
              </a:schemeClr>
            </a:solidFill>
          </c:spPr>
          <c:invertIfNegative val="0"/>
          <c:cat>
            <c:strRef>
              <c:f>'Budget Comparative'!$C$5:$H$5</c:f>
              <c:strCache>
                <c:ptCount val="6"/>
                <c:pt idx="0">
                  <c:v>Business Services</c:v>
                </c:pt>
                <c:pt idx="1">
                  <c:v>Interpretive</c:v>
                </c:pt>
                <c:pt idx="2">
                  <c:v>Natural Resources</c:v>
                </c:pt>
                <c:pt idx="3">
                  <c:v>Regional Parks</c:v>
                </c:pt>
                <c:pt idx="4">
                  <c:v>CORE PROGRAMS SUBTOTAL</c:v>
                </c:pt>
                <c:pt idx="5">
                  <c:v>CIP</c:v>
                </c:pt>
              </c:strCache>
            </c:strRef>
          </c:cat>
          <c:val>
            <c:numRef>
              <c:f>'Budget Comparative'!$C$19:$H$19</c:f>
              <c:numCache>
                <c:formatCode>_(* #,##0_);_(* \(#,##0\);_(* "-"_);_(@_)</c:formatCode>
                <c:ptCount val="6"/>
                <c:pt idx="0">
                  <c:v>6711941.2499999981</c:v>
                </c:pt>
                <c:pt idx="1">
                  <c:v>965364.08999999973</c:v>
                </c:pt>
                <c:pt idx="2">
                  <c:v>2536185.1699999995</c:v>
                </c:pt>
                <c:pt idx="3">
                  <c:v>4468270.0799999991</c:v>
                </c:pt>
                <c:pt idx="4">
                  <c:v>14681760.589999996</c:v>
                </c:pt>
                <c:pt idx="5">
                  <c:v>3776206.94</c:v>
                </c:pt>
              </c:numCache>
            </c:numRef>
          </c:val>
          <c:extLst>
            <c:ext xmlns:c16="http://schemas.microsoft.com/office/drawing/2014/chart" uri="{C3380CC4-5D6E-409C-BE32-E72D297353CC}">
              <c16:uniqueId val="{00000000-EAE2-4A7F-9B15-DAC08CA7498C}"/>
            </c:ext>
          </c:extLst>
        </c:ser>
        <c:ser>
          <c:idx val="1"/>
          <c:order val="1"/>
          <c:tx>
            <c:strRef>
              <c:f>'Budget Comparative'!$A$23:$I$23</c:f>
              <c:strCache>
                <c:ptCount val="9"/>
                <c:pt idx="0">
                  <c:v>FY24 MAY</c:v>
                </c:pt>
              </c:strCache>
            </c:strRef>
          </c:tx>
          <c:spPr>
            <a:solidFill>
              <a:schemeClr val="accent2"/>
            </a:solidFill>
          </c:spPr>
          <c:invertIfNegative val="0"/>
          <c:cat>
            <c:strRef>
              <c:f>'Budget Comparative'!$C$5:$H$5</c:f>
              <c:strCache>
                <c:ptCount val="6"/>
                <c:pt idx="0">
                  <c:v>Business Services</c:v>
                </c:pt>
                <c:pt idx="1">
                  <c:v>Interpretive</c:v>
                </c:pt>
                <c:pt idx="2">
                  <c:v>Natural Resources</c:v>
                </c:pt>
                <c:pt idx="3">
                  <c:v>Regional Parks</c:v>
                </c:pt>
                <c:pt idx="4">
                  <c:v>CORE PROGRAMS SUBTOTAL</c:v>
                </c:pt>
                <c:pt idx="5">
                  <c:v>CIP</c:v>
                </c:pt>
              </c:strCache>
            </c:strRef>
          </c:cat>
          <c:val>
            <c:numRef>
              <c:f>'Budget Comparative'!$C$38:$H$38</c:f>
              <c:numCache>
                <c:formatCode>_(* #,##0_);_(* \(#,##0\);_(* "-"_);_(@_)</c:formatCode>
                <c:ptCount val="6"/>
                <c:pt idx="0">
                  <c:v>9996297.089999998</c:v>
                </c:pt>
                <c:pt idx="1">
                  <c:v>1201221.53</c:v>
                </c:pt>
                <c:pt idx="2">
                  <c:v>2705030.8199999994</c:v>
                </c:pt>
                <c:pt idx="3">
                  <c:v>5563450.9000000022</c:v>
                </c:pt>
                <c:pt idx="4">
                  <c:v>19466000.34</c:v>
                </c:pt>
                <c:pt idx="5">
                  <c:v>2848810.75</c:v>
                </c:pt>
              </c:numCache>
            </c:numRef>
          </c:val>
          <c:extLst>
            <c:ext xmlns:c16="http://schemas.microsoft.com/office/drawing/2014/chart" uri="{C3380CC4-5D6E-409C-BE32-E72D297353CC}">
              <c16:uniqueId val="{00000001-EAE2-4A7F-9B15-DAC08CA7498C}"/>
            </c:ext>
          </c:extLst>
        </c:ser>
        <c:dLbls>
          <c:showLegendKey val="0"/>
          <c:showVal val="0"/>
          <c:showCatName val="0"/>
          <c:showSerName val="0"/>
          <c:showPercent val="0"/>
          <c:showBubbleSize val="0"/>
        </c:dLbls>
        <c:gapWidth val="150"/>
        <c:axId val="323829728"/>
        <c:axId val="323830120"/>
      </c:barChart>
      <c:catAx>
        <c:axId val="323829728"/>
        <c:scaling>
          <c:orientation val="minMax"/>
        </c:scaling>
        <c:delete val="0"/>
        <c:axPos val="b"/>
        <c:numFmt formatCode="General" sourceLinked="0"/>
        <c:majorTickMark val="out"/>
        <c:minorTickMark val="none"/>
        <c:tickLblPos val="nextTo"/>
        <c:crossAx val="323830120"/>
        <c:crosses val="autoZero"/>
        <c:auto val="1"/>
        <c:lblAlgn val="ctr"/>
        <c:lblOffset val="100"/>
        <c:noMultiLvlLbl val="0"/>
      </c:catAx>
      <c:valAx>
        <c:axId val="323830120"/>
        <c:scaling>
          <c:orientation val="minMax"/>
        </c:scaling>
        <c:delete val="0"/>
        <c:axPos val="l"/>
        <c:majorGridlines/>
        <c:numFmt formatCode="_(* #,##0_);_(* \(#,##0\);_(* &quot;-&quot;_);_(@_)" sourceLinked="1"/>
        <c:majorTickMark val="out"/>
        <c:minorTickMark val="none"/>
        <c:tickLblPos val="nextTo"/>
        <c:crossAx val="323829728"/>
        <c:crosses val="autoZero"/>
        <c:crossBetween val="between"/>
      </c:valAx>
    </c:plotArea>
    <c:legend>
      <c:legendPos val="r"/>
      <c:layout>
        <c:manualLayout>
          <c:xMode val="edge"/>
          <c:yMode val="edge"/>
          <c:x val="0.61589488566896811"/>
          <c:y val="4.1647968180701635E-2"/>
          <c:w val="0.2764376370761874"/>
          <c:h val="0.14046239751776551"/>
        </c:manualLayout>
      </c:layout>
      <c:overlay val="0"/>
    </c:legend>
    <c:plotVisOnly val="1"/>
    <c:dispBlanksAs val="gap"/>
    <c:showDLblsOverMax val="0"/>
  </c:chart>
  <c:printSettings>
    <c:headerFooter/>
    <c:pageMargins b="0.75000000000000111" l="0.70000000000000062" r="0.70000000000000062" t="0.75000000000000111"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a:pPr>
            <a:r>
              <a:rPr lang="en-US"/>
              <a:t>NET RESULTS</a:t>
            </a:r>
          </a:p>
          <a:p>
            <a:pPr>
              <a:defRPr/>
            </a:pPr>
            <a:r>
              <a:rPr lang="en-US"/>
              <a:t>Comparative Actuals</a:t>
            </a:r>
          </a:p>
        </c:rich>
      </c:tx>
      <c:layout>
        <c:manualLayout>
          <c:xMode val="edge"/>
          <c:yMode val="edge"/>
          <c:x val="4.6146350859901125E-2"/>
          <c:y val="2.6950581447393443E-2"/>
        </c:manualLayout>
      </c:layout>
      <c:overlay val="0"/>
    </c:title>
    <c:autoTitleDeleted val="0"/>
    <c:plotArea>
      <c:layout>
        <c:manualLayout>
          <c:layoutTarget val="inner"/>
          <c:xMode val="edge"/>
          <c:yMode val="edge"/>
          <c:x val="0.16882195975503064"/>
          <c:y val="0.21849278716247145"/>
          <c:w val="0.79452668416447969"/>
          <c:h val="0.4703689199599056"/>
        </c:manualLayout>
      </c:layout>
      <c:barChart>
        <c:barDir val="col"/>
        <c:grouping val="clustered"/>
        <c:varyColors val="0"/>
        <c:ser>
          <c:idx val="0"/>
          <c:order val="0"/>
          <c:tx>
            <c:strRef>
              <c:f>'Budget Comparative'!$A$4:$I$4</c:f>
              <c:strCache>
                <c:ptCount val="9"/>
                <c:pt idx="0">
                  <c:v>FY23 MAY</c:v>
                </c:pt>
              </c:strCache>
            </c:strRef>
          </c:tx>
          <c:spPr>
            <a:solidFill>
              <a:schemeClr val="accent1">
                <a:lumMod val="40000"/>
                <a:lumOff val="60000"/>
              </a:schemeClr>
            </a:solidFill>
          </c:spPr>
          <c:invertIfNegative val="0"/>
          <c:cat>
            <c:strRef>
              <c:f>'Budget Comparative'!$C$5:$H$5</c:f>
              <c:strCache>
                <c:ptCount val="6"/>
                <c:pt idx="0">
                  <c:v>Business Services</c:v>
                </c:pt>
                <c:pt idx="1">
                  <c:v>Interpretive</c:v>
                </c:pt>
                <c:pt idx="2">
                  <c:v>Natural Resources</c:v>
                </c:pt>
                <c:pt idx="3">
                  <c:v>Regional Parks</c:v>
                </c:pt>
                <c:pt idx="4">
                  <c:v>CORE PROGRAMS SUBTOTAL</c:v>
                </c:pt>
                <c:pt idx="5">
                  <c:v>CIP</c:v>
                </c:pt>
              </c:strCache>
            </c:strRef>
          </c:cat>
          <c:val>
            <c:numRef>
              <c:f>'Budget Comparative'!$C$21:$H$21</c:f>
              <c:numCache>
                <c:formatCode>_(* #,##0_);_(* \(#,##0\);_(* "-"_);_(@_)</c:formatCode>
                <c:ptCount val="6"/>
                <c:pt idx="0">
                  <c:v>3068684.99</c:v>
                </c:pt>
                <c:pt idx="1">
                  <c:v>-730338.84999999974</c:v>
                </c:pt>
                <c:pt idx="2">
                  <c:v>-318637.46999999927</c:v>
                </c:pt>
                <c:pt idx="3">
                  <c:v>1724016.8099999996</c:v>
                </c:pt>
                <c:pt idx="4">
                  <c:v>3743725.4800000004</c:v>
                </c:pt>
                <c:pt idx="5">
                  <c:v>-3531086.36</c:v>
                </c:pt>
              </c:numCache>
            </c:numRef>
          </c:val>
          <c:extLst>
            <c:ext xmlns:c16="http://schemas.microsoft.com/office/drawing/2014/chart" uri="{C3380CC4-5D6E-409C-BE32-E72D297353CC}">
              <c16:uniqueId val="{00000000-10CD-4E6F-998E-2025E0CFE4C0}"/>
            </c:ext>
          </c:extLst>
        </c:ser>
        <c:ser>
          <c:idx val="1"/>
          <c:order val="1"/>
          <c:tx>
            <c:strRef>
              <c:f>'Budget Comparative'!$A$23:$I$23</c:f>
              <c:strCache>
                <c:ptCount val="9"/>
                <c:pt idx="0">
                  <c:v>FY24 MAY</c:v>
                </c:pt>
              </c:strCache>
            </c:strRef>
          </c:tx>
          <c:spPr>
            <a:solidFill>
              <a:schemeClr val="tx2">
                <a:lumMod val="60000"/>
                <a:lumOff val="40000"/>
              </a:schemeClr>
            </a:solidFill>
          </c:spPr>
          <c:invertIfNegative val="0"/>
          <c:cat>
            <c:strRef>
              <c:f>'Budget Comparative'!$C$5:$H$5</c:f>
              <c:strCache>
                <c:ptCount val="6"/>
                <c:pt idx="0">
                  <c:v>Business Services</c:v>
                </c:pt>
                <c:pt idx="1">
                  <c:v>Interpretive</c:v>
                </c:pt>
                <c:pt idx="2">
                  <c:v>Natural Resources</c:v>
                </c:pt>
                <c:pt idx="3">
                  <c:v>Regional Parks</c:v>
                </c:pt>
                <c:pt idx="4">
                  <c:v>CORE PROGRAMS SUBTOTAL</c:v>
                </c:pt>
                <c:pt idx="5">
                  <c:v>CIP</c:v>
                </c:pt>
              </c:strCache>
            </c:strRef>
          </c:cat>
          <c:val>
            <c:numRef>
              <c:f>'Budget Comparative'!$C$40:$H$40</c:f>
              <c:numCache>
                <c:formatCode>_(* #,##0_);_(* \(#,##0\);_(* "-"_);_(@_)</c:formatCode>
                <c:ptCount val="6"/>
                <c:pt idx="0">
                  <c:v>2519289.8200000022</c:v>
                </c:pt>
                <c:pt idx="1">
                  <c:v>-890521</c:v>
                </c:pt>
                <c:pt idx="2">
                  <c:v>2765.1700000008568</c:v>
                </c:pt>
                <c:pt idx="3">
                  <c:v>1443828.3199999975</c:v>
                </c:pt>
                <c:pt idx="4">
                  <c:v>3075362.3099999987</c:v>
                </c:pt>
                <c:pt idx="5">
                  <c:v>653073.03000000026</c:v>
                </c:pt>
              </c:numCache>
            </c:numRef>
          </c:val>
          <c:extLst>
            <c:ext xmlns:c16="http://schemas.microsoft.com/office/drawing/2014/chart" uri="{C3380CC4-5D6E-409C-BE32-E72D297353CC}">
              <c16:uniqueId val="{00000001-10CD-4E6F-998E-2025E0CFE4C0}"/>
            </c:ext>
          </c:extLst>
        </c:ser>
        <c:dLbls>
          <c:showLegendKey val="0"/>
          <c:showVal val="0"/>
          <c:showCatName val="0"/>
          <c:showSerName val="0"/>
          <c:showPercent val="0"/>
          <c:showBubbleSize val="0"/>
        </c:dLbls>
        <c:gapWidth val="150"/>
        <c:axId val="238032048"/>
        <c:axId val="238032440"/>
      </c:barChart>
      <c:catAx>
        <c:axId val="238032048"/>
        <c:scaling>
          <c:orientation val="minMax"/>
        </c:scaling>
        <c:delete val="0"/>
        <c:axPos val="b"/>
        <c:numFmt formatCode="General" sourceLinked="0"/>
        <c:majorTickMark val="out"/>
        <c:minorTickMark val="none"/>
        <c:tickLblPos val="low"/>
        <c:crossAx val="238032440"/>
        <c:crosses val="autoZero"/>
        <c:auto val="1"/>
        <c:lblAlgn val="ctr"/>
        <c:lblOffset val="100"/>
        <c:noMultiLvlLbl val="0"/>
      </c:catAx>
      <c:valAx>
        <c:axId val="238032440"/>
        <c:scaling>
          <c:orientation val="minMax"/>
        </c:scaling>
        <c:delete val="0"/>
        <c:axPos val="l"/>
        <c:majorGridlines/>
        <c:numFmt formatCode="_(* #,##0_);_(* \(#,##0\);_(* &quot;-&quot;_);_(@_)" sourceLinked="1"/>
        <c:majorTickMark val="out"/>
        <c:minorTickMark val="none"/>
        <c:tickLblPos val="nextTo"/>
        <c:crossAx val="238032048"/>
        <c:crosses val="autoZero"/>
        <c:crossBetween val="between"/>
      </c:valAx>
    </c:plotArea>
    <c:legend>
      <c:legendPos val="r"/>
      <c:layout>
        <c:manualLayout>
          <c:xMode val="edge"/>
          <c:yMode val="edge"/>
          <c:x val="0.69061558416702595"/>
          <c:y val="4.034146246517116E-2"/>
          <c:w val="0.1974439026261445"/>
          <c:h val="0.1255714959435168"/>
        </c:manualLayout>
      </c:layout>
      <c:overlay val="0"/>
    </c:legend>
    <c:plotVisOnly val="1"/>
    <c:dispBlanksAs val="gap"/>
    <c:showDLblsOverMax val="0"/>
  </c:chart>
  <c:printSettings>
    <c:headerFooter/>
    <c:pageMargins b="0.75000000000000111" l="0.70000000000000062" r="0.70000000000000062" t="0.75000000000000111" header="0.30000000000000032" footer="0.30000000000000032"/>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US"/>
              <a:t>REVENUE</a:t>
            </a:r>
          </a:p>
          <a:p>
            <a:pPr>
              <a:defRPr/>
            </a:pPr>
            <a:r>
              <a:rPr lang="en-US"/>
              <a:t>Comparative Actuals</a:t>
            </a:r>
          </a:p>
        </c:rich>
      </c:tx>
      <c:layout>
        <c:manualLayout>
          <c:xMode val="edge"/>
          <c:yMode val="edge"/>
          <c:x val="8.4622813401108554E-2"/>
          <c:y val="1.602158885068947E-2"/>
        </c:manualLayout>
      </c:layout>
      <c:overlay val="0"/>
    </c:title>
    <c:autoTitleDeleted val="0"/>
    <c:plotArea>
      <c:layout>
        <c:manualLayout>
          <c:layoutTarget val="inner"/>
          <c:xMode val="edge"/>
          <c:yMode val="edge"/>
          <c:x val="0.16882195975503064"/>
          <c:y val="0.21849278716247145"/>
          <c:w val="0.79452668416447969"/>
          <c:h val="0.47036900669106502"/>
        </c:manualLayout>
      </c:layout>
      <c:barChart>
        <c:barDir val="col"/>
        <c:grouping val="clustered"/>
        <c:varyColors val="0"/>
        <c:ser>
          <c:idx val="2"/>
          <c:order val="0"/>
          <c:tx>
            <c:strRef>
              <c:f>'Actuals Comparative 17-18 - AQ'!$A$6:$O$6</c:f>
              <c:strCache>
                <c:ptCount val="15"/>
                <c:pt idx="0">
                  <c:v>8/31/2016</c:v>
                </c:pt>
              </c:strCache>
            </c:strRef>
          </c:tx>
          <c:invertIfNegative val="0"/>
          <c:cat>
            <c:strRef>
              <c:f>'Actuals Comparative 17-18 - AQ'!$C$7:$N$7</c:f>
              <c:strCache>
                <c:ptCount val="12"/>
                <c:pt idx="0">
                  <c:v>Executive</c:v>
                </c:pt>
                <c:pt idx="1">
                  <c:v>Business Operations</c:v>
                </c:pt>
                <c:pt idx="2">
                  <c:v>Interpretive</c:v>
                </c:pt>
                <c:pt idx="3">
                  <c:v>Natural Resources</c:v>
                </c:pt>
                <c:pt idx="4">
                  <c:v>Regional Parks</c:v>
                </c:pt>
                <c:pt idx="5">
                  <c:v>Recreation</c:v>
                </c:pt>
                <c:pt idx="6">
                  <c:v>CORE PROGRAMS SUBTOTAL</c:v>
                </c:pt>
                <c:pt idx="7">
                  <c:v>CSA Parks &amp; Recreation</c:v>
                </c:pt>
                <c:pt idx="8">
                  <c:v>Community Centers</c:v>
                </c:pt>
                <c:pt idx="9">
                  <c:v>Lakeland Village</c:v>
                </c:pt>
                <c:pt idx="10">
                  <c:v>Planning &amp; Construction</c:v>
                </c:pt>
                <c:pt idx="11">
                  <c:v>CONTRACTS &amp; CIP SUBTOTAL</c:v>
                </c:pt>
              </c:strCache>
            </c:strRef>
          </c:cat>
          <c:val>
            <c:numRef>
              <c:f>'Actuals Comparative 17-18 - AQ'!$C$8:$O$8</c:f>
              <c:numCache>
                <c:formatCode>_(* #,##0_);_(* \(#,##0\);_(* "-"_);_(@_)</c:formatCode>
                <c:ptCount val="13"/>
                <c:pt idx="0">
                  <c:v>46450.289999999994</c:v>
                </c:pt>
                <c:pt idx="1">
                  <c:v>-43245.959999999992</c:v>
                </c:pt>
                <c:pt idx="2">
                  <c:v>65331.71</c:v>
                </c:pt>
                <c:pt idx="3">
                  <c:v>126156.53</c:v>
                </c:pt>
                <c:pt idx="4">
                  <c:v>1320116.7699999998</c:v>
                </c:pt>
                <c:pt idx="5">
                  <c:v>150831.51</c:v>
                </c:pt>
                <c:pt idx="6">
                  <c:v>1665640.8499999999</c:v>
                </c:pt>
                <c:pt idx="7">
                  <c:v>6209.68</c:v>
                </c:pt>
                <c:pt idx="8">
                  <c:v>83265.489999999991</c:v>
                </c:pt>
                <c:pt idx="9">
                  <c:v>7000.64</c:v>
                </c:pt>
                <c:pt idx="10">
                  <c:v>-18891.740000000005</c:v>
                </c:pt>
                <c:pt idx="11">
                  <c:v>77584.069999999978</c:v>
                </c:pt>
                <c:pt idx="12">
                  <c:v>1743224.92</c:v>
                </c:pt>
              </c:numCache>
            </c:numRef>
          </c:val>
          <c:extLst>
            <c:ext xmlns:c16="http://schemas.microsoft.com/office/drawing/2014/chart" uri="{C3380CC4-5D6E-409C-BE32-E72D297353CC}">
              <c16:uniqueId val="{00000000-73CE-4691-8507-387E8D3C6085}"/>
            </c:ext>
          </c:extLst>
        </c:ser>
        <c:ser>
          <c:idx val="1"/>
          <c:order val="1"/>
          <c:tx>
            <c:strRef>
              <c:f>'Actuals Comparative 17-18 - AQ'!$A$20:$O$20</c:f>
              <c:strCache>
                <c:ptCount val="15"/>
                <c:pt idx="0">
                  <c:v>8/31/2017</c:v>
                </c:pt>
              </c:strCache>
            </c:strRef>
          </c:tx>
          <c:invertIfNegative val="0"/>
          <c:cat>
            <c:strRef>
              <c:f>'Actuals Comparative 17-18 - AQ'!$C$7:$N$7</c:f>
              <c:strCache>
                <c:ptCount val="12"/>
                <c:pt idx="0">
                  <c:v>Executive</c:v>
                </c:pt>
                <c:pt idx="1">
                  <c:v>Business Operations</c:v>
                </c:pt>
                <c:pt idx="2">
                  <c:v>Interpretive</c:v>
                </c:pt>
                <c:pt idx="3">
                  <c:v>Natural Resources</c:v>
                </c:pt>
                <c:pt idx="4">
                  <c:v>Regional Parks</c:v>
                </c:pt>
                <c:pt idx="5">
                  <c:v>Recreation</c:v>
                </c:pt>
                <c:pt idx="6">
                  <c:v>CORE PROGRAMS SUBTOTAL</c:v>
                </c:pt>
                <c:pt idx="7">
                  <c:v>CSA Parks &amp; Recreation</c:v>
                </c:pt>
                <c:pt idx="8">
                  <c:v>Community Centers</c:v>
                </c:pt>
                <c:pt idx="9">
                  <c:v>Lakeland Village</c:v>
                </c:pt>
                <c:pt idx="10">
                  <c:v>Planning &amp; Construction</c:v>
                </c:pt>
                <c:pt idx="11">
                  <c:v>CONTRACTS &amp; CIP SUBTOTAL</c:v>
                </c:pt>
              </c:strCache>
            </c:strRef>
          </c:cat>
          <c:val>
            <c:numRef>
              <c:f>'Actuals Comparative 17-18 - AQ'!$C$22:$M$22</c:f>
              <c:numCache>
                <c:formatCode>_(* #,##0_);_(* \(#,##0\);_(* "-"_);_(@_)</c:formatCode>
                <c:ptCount val="11"/>
                <c:pt idx="0">
                  <c:v>52472.750000000007</c:v>
                </c:pt>
                <c:pt idx="1">
                  <c:v>-26565.150000000005</c:v>
                </c:pt>
                <c:pt idx="2">
                  <c:v>24870.36</c:v>
                </c:pt>
                <c:pt idx="3">
                  <c:v>69537.469999999987</c:v>
                </c:pt>
                <c:pt idx="4">
                  <c:v>1416401.5799999998</c:v>
                </c:pt>
                <c:pt idx="5">
                  <c:v>173047.76</c:v>
                </c:pt>
                <c:pt idx="6">
                  <c:v>1709764.7699999998</c:v>
                </c:pt>
                <c:pt idx="7">
                  <c:v>765.33999999999992</c:v>
                </c:pt>
                <c:pt idx="8">
                  <c:v>436.50000000000006</c:v>
                </c:pt>
                <c:pt idx="9">
                  <c:v>1016.8299999999999</c:v>
                </c:pt>
                <c:pt idx="10">
                  <c:v>-530987.52000000002</c:v>
                </c:pt>
              </c:numCache>
            </c:numRef>
          </c:val>
          <c:extLst>
            <c:ext xmlns:c16="http://schemas.microsoft.com/office/drawing/2014/chart" uri="{C3380CC4-5D6E-409C-BE32-E72D297353CC}">
              <c16:uniqueId val="{00000001-73CE-4691-8507-387E8D3C6085}"/>
            </c:ext>
          </c:extLst>
        </c:ser>
        <c:dLbls>
          <c:showLegendKey val="0"/>
          <c:showVal val="0"/>
          <c:showCatName val="0"/>
          <c:showSerName val="0"/>
          <c:showPercent val="0"/>
          <c:showBubbleSize val="0"/>
        </c:dLbls>
        <c:gapWidth val="150"/>
        <c:axId val="628516472"/>
        <c:axId val="628516864"/>
      </c:barChart>
      <c:catAx>
        <c:axId val="628516472"/>
        <c:scaling>
          <c:orientation val="minMax"/>
        </c:scaling>
        <c:delete val="0"/>
        <c:axPos val="b"/>
        <c:numFmt formatCode="General" sourceLinked="1"/>
        <c:majorTickMark val="out"/>
        <c:minorTickMark val="none"/>
        <c:tickLblPos val="low"/>
        <c:crossAx val="628516864"/>
        <c:crosses val="autoZero"/>
        <c:auto val="1"/>
        <c:lblAlgn val="ctr"/>
        <c:lblOffset val="100"/>
        <c:noMultiLvlLbl val="0"/>
      </c:catAx>
      <c:valAx>
        <c:axId val="628516864"/>
        <c:scaling>
          <c:orientation val="minMax"/>
        </c:scaling>
        <c:delete val="0"/>
        <c:axPos val="l"/>
        <c:majorGridlines/>
        <c:numFmt formatCode="_(* #,##0_);_(* \(#,##0\);_(* &quot;-&quot;_);_(@_)" sourceLinked="1"/>
        <c:majorTickMark val="out"/>
        <c:minorTickMark val="none"/>
        <c:tickLblPos val="nextTo"/>
        <c:crossAx val="628516472"/>
        <c:crosses val="autoZero"/>
        <c:crossBetween val="between"/>
      </c:valAx>
    </c:plotArea>
    <c:legend>
      <c:legendPos val="r"/>
      <c:layout>
        <c:manualLayout>
          <c:xMode val="edge"/>
          <c:yMode val="edge"/>
          <c:x val="0.59946533241447264"/>
          <c:y val="2.1018372703412124E-2"/>
          <c:w val="0.36953874118519853"/>
          <c:h val="0.14149279884071686"/>
        </c:manualLayout>
      </c:layout>
      <c:overlay val="0"/>
    </c:legend>
    <c:plotVisOnly val="1"/>
    <c:dispBlanksAs val="gap"/>
    <c:showDLblsOverMax val="0"/>
  </c:chart>
  <c:printSettings>
    <c:headerFooter/>
    <c:pageMargins b="0.75000000000000111" l="0.70000000000000062" r="0.70000000000000062" t="0.75000000000000111"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a:lstStyle/>
          <a:p>
            <a:pPr>
              <a:defRPr/>
            </a:pPr>
            <a:r>
              <a:rPr lang="en-US"/>
              <a:t>EXPENDITURES</a:t>
            </a:r>
          </a:p>
          <a:p>
            <a:pPr>
              <a:defRPr/>
            </a:pPr>
            <a:r>
              <a:rPr lang="en-US"/>
              <a:t>Comparative Actuals</a:t>
            </a:r>
          </a:p>
        </c:rich>
      </c:tx>
      <c:layout>
        <c:manualLayout>
          <c:xMode val="edge"/>
          <c:yMode val="edge"/>
          <c:x val="3.0900580860107479E-2"/>
          <c:y val="1.2456346394236319E-3"/>
        </c:manualLayout>
      </c:layout>
      <c:overlay val="0"/>
    </c:title>
    <c:autoTitleDeleted val="0"/>
    <c:plotArea>
      <c:layout>
        <c:manualLayout>
          <c:layoutTarget val="inner"/>
          <c:xMode val="edge"/>
          <c:yMode val="edge"/>
          <c:x val="0.1478079615048119"/>
          <c:y val="0.21849278716247145"/>
          <c:w val="0.83498512685914272"/>
          <c:h val="0.4703689199599056"/>
        </c:manualLayout>
      </c:layout>
      <c:barChart>
        <c:barDir val="col"/>
        <c:grouping val="clustered"/>
        <c:varyColors val="0"/>
        <c:ser>
          <c:idx val="0"/>
          <c:order val="0"/>
          <c:tx>
            <c:strRef>
              <c:f>'Actuals Comparative 17-18 - AQ'!$A$6:$O$6</c:f>
              <c:strCache>
                <c:ptCount val="15"/>
                <c:pt idx="0">
                  <c:v>8/31/2016</c:v>
                </c:pt>
              </c:strCache>
            </c:strRef>
          </c:tx>
          <c:invertIfNegative val="0"/>
          <c:cat>
            <c:strRef>
              <c:f>'Actuals Comparative 17-18 - AQ'!$C$7:$N$7</c:f>
              <c:strCache>
                <c:ptCount val="12"/>
                <c:pt idx="0">
                  <c:v>Executive</c:v>
                </c:pt>
                <c:pt idx="1">
                  <c:v>Business Operations</c:v>
                </c:pt>
                <c:pt idx="2">
                  <c:v>Interpretive</c:v>
                </c:pt>
                <c:pt idx="3">
                  <c:v>Natural Resources</c:v>
                </c:pt>
                <c:pt idx="4">
                  <c:v>Regional Parks</c:v>
                </c:pt>
                <c:pt idx="5">
                  <c:v>Recreation</c:v>
                </c:pt>
                <c:pt idx="6">
                  <c:v>CORE PROGRAMS SUBTOTAL</c:v>
                </c:pt>
                <c:pt idx="7">
                  <c:v>CSA Parks &amp; Recreation</c:v>
                </c:pt>
                <c:pt idx="8">
                  <c:v>Community Centers</c:v>
                </c:pt>
                <c:pt idx="9">
                  <c:v>Lakeland Village</c:v>
                </c:pt>
                <c:pt idx="10">
                  <c:v>Planning &amp; Construction</c:v>
                </c:pt>
                <c:pt idx="11">
                  <c:v>CONTRACTS &amp; CIP SUBTOTAL</c:v>
                </c:pt>
              </c:strCache>
            </c:strRef>
          </c:cat>
          <c:val>
            <c:numRef>
              <c:f>'Actuals Comparative 17-18 - AQ'!$C$16:$N$16</c:f>
              <c:numCache>
                <c:formatCode>_(* #,##0_);_(* \(#,##0\);_(* "-"_);_(@_)</c:formatCode>
                <c:ptCount val="12"/>
                <c:pt idx="0">
                  <c:v>46450.289999999994</c:v>
                </c:pt>
                <c:pt idx="1">
                  <c:v>1159902.57</c:v>
                </c:pt>
                <c:pt idx="2">
                  <c:v>140820.6</c:v>
                </c:pt>
                <c:pt idx="3">
                  <c:v>225842.42000000007</c:v>
                </c:pt>
                <c:pt idx="4">
                  <c:v>665396.54000000027</c:v>
                </c:pt>
                <c:pt idx="5">
                  <c:v>123019.32000000004</c:v>
                </c:pt>
                <c:pt idx="6">
                  <c:v>2361431.7400000002</c:v>
                </c:pt>
                <c:pt idx="7">
                  <c:v>89862.680000000008</c:v>
                </c:pt>
                <c:pt idx="8">
                  <c:v>134171.37999999998</c:v>
                </c:pt>
                <c:pt idx="9">
                  <c:v>51094.290000000008</c:v>
                </c:pt>
                <c:pt idx="10">
                  <c:v>254019.74</c:v>
                </c:pt>
                <c:pt idx="11">
                  <c:v>529148.09</c:v>
                </c:pt>
              </c:numCache>
            </c:numRef>
          </c:val>
          <c:extLst>
            <c:ext xmlns:c16="http://schemas.microsoft.com/office/drawing/2014/chart" uri="{C3380CC4-5D6E-409C-BE32-E72D297353CC}">
              <c16:uniqueId val="{00000000-CD77-429C-8727-956FE5B15697}"/>
            </c:ext>
          </c:extLst>
        </c:ser>
        <c:ser>
          <c:idx val="1"/>
          <c:order val="1"/>
          <c:tx>
            <c:strRef>
              <c:f>'Actuals Comparative 17-18 - AQ'!$A$20:$O$20</c:f>
              <c:strCache>
                <c:ptCount val="15"/>
                <c:pt idx="0">
                  <c:v>8/31/2017</c:v>
                </c:pt>
              </c:strCache>
            </c:strRef>
          </c:tx>
          <c:invertIfNegative val="0"/>
          <c:cat>
            <c:strRef>
              <c:f>'Actuals Comparative 17-18 - AQ'!$C$7:$N$7</c:f>
              <c:strCache>
                <c:ptCount val="12"/>
                <c:pt idx="0">
                  <c:v>Executive</c:v>
                </c:pt>
                <c:pt idx="1">
                  <c:v>Business Operations</c:v>
                </c:pt>
                <c:pt idx="2">
                  <c:v>Interpretive</c:v>
                </c:pt>
                <c:pt idx="3">
                  <c:v>Natural Resources</c:v>
                </c:pt>
                <c:pt idx="4">
                  <c:v>Regional Parks</c:v>
                </c:pt>
                <c:pt idx="5">
                  <c:v>Recreation</c:v>
                </c:pt>
                <c:pt idx="6">
                  <c:v>CORE PROGRAMS SUBTOTAL</c:v>
                </c:pt>
                <c:pt idx="7">
                  <c:v>CSA Parks &amp; Recreation</c:v>
                </c:pt>
                <c:pt idx="8">
                  <c:v>Community Centers</c:v>
                </c:pt>
                <c:pt idx="9">
                  <c:v>Lakeland Village</c:v>
                </c:pt>
                <c:pt idx="10">
                  <c:v>Planning &amp; Construction</c:v>
                </c:pt>
                <c:pt idx="11">
                  <c:v>CONTRACTS &amp; CIP SUBTOTAL</c:v>
                </c:pt>
              </c:strCache>
            </c:strRef>
          </c:cat>
          <c:val>
            <c:numRef>
              <c:f>'Actuals Comparative 17-18 - AQ'!$C$22:$M$22</c:f>
              <c:numCache>
                <c:formatCode>_(* #,##0_);_(* \(#,##0\);_(* "-"_);_(@_)</c:formatCode>
                <c:ptCount val="11"/>
                <c:pt idx="0">
                  <c:v>52472.750000000007</c:v>
                </c:pt>
                <c:pt idx="1">
                  <c:v>-26565.150000000005</c:v>
                </c:pt>
                <c:pt idx="2">
                  <c:v>24870.36</c:v>
                </c:pt>
                <c:pt idx="3">
                  <c:v>69537.469999999987</c:v>
                </c:pt>
                <c:pt idx="4">
                  <c:v>1416401.5799999998</c:v>
                </c:pt>
                <c:pt idx="5">
                  <c:v>173047.76</c:v>
                </c:pt>
                <c:pt idx="6">
                  <c:v>1709764.7699999998</c:v>
                </c:pt>
                <c:pt idx="7">
                  <c:v>765.33999999999992</c:v>
                </c:pt>
                <c:pt idx="8">
                  <c:v>436.50000000000006</c:v>
                </c:pt>
                <c:pt idx="9">
                  <c:v>1016.8299999999999</c:v>
                </c:pt>
                <c:pt idx="10">
                  <c:v>-530987.52000000002</c:v>
                </c:pt>
              </c:numCache>
            </c:numRef>
          </c:val>
          <c:extLst>
            <c:ext xmlns:c16="http://schemas.microsoft.com/office/drawing/2014/chart" uri="{C3380CC4-5D6E-409C-BE32-E72D297353CC}">
              <c16:uniqueId val="{00000001-CD77-429C-8727-956FE5B15697}"/>
            </c:ext>
          </c:extLst>
        </c:ser>
        <c:dLbls>
          <c:showLegendKey val="0"/>
          <c:showVal val="0"/>
          <c:showCatName val="0"/>
          <c:showSerName val="0"/>
          <c:showPercent val="0"/>
          <c:showBubbleSize val="0"/>
        </c:dLbls>
        <c:gapWidth val="150"/>
        <c:axId val="628513336"/>
        <c:axId val="628517256"/>
      </c:barChart>
      <c:catAx>
        <c:axId val="628513336"/>
        <c:scaling>
          <c:orientation val="minMax"/>
        </c:scaling>
        <c:delete val="0"/>
        <c:axPos val="b"/>
        <c:numFmt formatCode="General" sourceLinked="0"/>
        <c:majorTickMark val="out"/>
        <c:minorTickMark val="none"/>
        <c:tickLblPos val="nextTo"/>
        <c:crossAx val="628517256"/>
        <c:crosses val="autoZero"/>
        <c:auto val="1"/>
        <c:lblAlgn val="ctr"/>
        <c:lblOffset val="100"/>
        <c:noMultiLvlLbl val="0"/>
      </c:catAx>
      <c:valAx>
        <c:axId val="628517256"/>
        <c:scaling>
          <c:orientation val="minMax"/>
        </c:scaling>
        <c:delete val="0"/>
        <c:axPos val="l"/>
        <c:majorGridlines/>
        <c:numFmt formatCode="_(* #,##0_);_(* \(#,##0\);_(* &quot;-&quot;_);_(@_)" sourceLinked="1"/>
        <c:majorTickMark val="out"/>
        <c:minorTickMark val="none"/>
        <c:tickLblPos val="nextTo"/>
        <c:crossAx val="628513336"/>
        <c:crosses val="autoZero"/>
        <c:crossBetween val="between"/>
      </c:valAx>
    </c:plotArea>
    <c:legend>
      <c:legendPos val="r"/>
      <c:layout>
        <c:manualLayout>
          <c:xMode val="edge"/>
          <c:yMode val="edge"/>
          <c:x val="0.57758643012805844"/>
          <c:y val="2.0912197144416542E-2"/>
          <c:w val="0.40937345341769732"/>
          <c:h val="0.14046239751776551"/>
        </c:manualLayout>
      </c:layout>
      <c:overlay val="0"/>
    </c:legend>
    <c:plotVisOnly val="1"/>
    <c:dispBlanksAs val="gap"/>
    <c:showDLblsOverMax val="0"/>
  </c:chart>
  <c:printSettings>
    <c:headerFooter/>
    <c:pageMargins b="0.75000000000000111" l="0.70000000000000062" r="0.70000000000000062" t="0.75000000000000111"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a:pPr>
            <a:r>
              <a:rPr lang="en-US"/>
              <a:t>NET RESULTS</a:t>
            </a:r>
          </a:p>
          <a:p>
            <a:pPr>
              <a:defRPr/>
            </a:pPr>
            <a:r>
              <a:rPr lang="en-US"/>
              <a:t>Comparative Actuals</a:t>
            </a:r>
          </a:p>
        </c:rich>
      </c:tx>
      <c:layout>
        <c:manualLayout>
          <c:xMode val="edge"/>
          <c:yMode val="edge"/>
          <c:x val="4.6146412893893464E-2"/>
          <c:y val="2.3878053785517602E-2"/>
        </c:manualLayout>
      </c:layout>
      <c:overlay val="0"/>
    </c:title>
    <c:autoTitleDeleted val="0"/>
    <c:plotArea>
      <c:layout>
        <c:manualLayout>
          <c:layoutTarget val="inner"/>
          <c:xMode val="edge"/>
          <c:yMode val="edge"/>
          <c:x val="0.16882195975503064"/>
          <c:y val="0.21849278716247145"/>
          <c:w val="0.79452668416447969"/>
          <c:h val="0.4703689199599056"/>
        </c:manualLayout>
      </c:layout>
      <c:barChart>
        <c:barDir val="col"/>
        <c:grouping val="clustered"/>
        <c:varyColors val="0"/>
        <c:ser>
          <c:idx val="0"/>
          <c:order val="0"/>
          <c:tx>
            <c:strRef>
              <c:f>'Actuals Comparative 17-18 - AQ'!$A$6:$O$6</c:f>
              <c:strCache>
                <c:ptCount val="15"/>
                <c:pt idx="0">
                  <c:v>8/31/2016</c:v>
                </c:pt>
              </c:strCache>
            </c:strRef>
          </c:tx>
          <c:invertIfNegative val="0"/>
          <c:cat>
            <c:strRef>
              <c:f>'Actuals Comparative 17-18 - AQ'!$C$7:$N$7</c:f>
              <c:strCache>
                <c:ptCount val="12"/>
                <c:pt idx="0">
                  <c:v>Executive</c:v>
                </c:pt>
                <c:pt idx="1">
                  <c:v>Business Operations</c:v>
                </c:pt>
                <c:pt idx="2">
                  <c:v>Interpretive</c:v>
                </c:pt>
                <c:pt idx="3">
                  <c:v>Natural Resources</c:v>
                </c:pt>
                <c:pt idx="4">
                  <c:v>Regional Parks</c:v>
                </c:pt>
                <c:pt idx="5">
                  <c:v>Recreation</c:v>
                </c:pt>
                <c:pt idx="6">
                  <c:v>CORE PROGRAMS SUBTOTAL</c:v>
                </c:pt>
                <c:pt idx="7">
                  <c:v>CSA Parks &amp; Recreation</c:v>
                </c:pt>
                <c:pt idx="8">
                  <c:v>Community Centers</c:v>
                </c:pt>
                <c:pt idx="9">
                  <c:v>Lakeland Village</c:v>
                </c:pt>
                <c:pt idx="10">
                  <c:v>Planning &amp; Construction</c:v>
                </c:pt>
                <c:pt idx="11">
                  <c:v>CONTRACTS &amp; CIP SUBTOTAL</c:v>
                </c:pt>
              </c:strCache>
            </c:strRef>
          </c:cat>
          <c:val>
            <c:numRef>
              <c:f>'Actuals Comparative 17-18 - AQ'!$C$18:$N$18</c:f>
              <c:numCache>
                <c:formatCode>_(* #,##0_);_(* \(#,##0\);_(* "-"_);_(@_)</c:formatCode>
                <c:ptCount val="12"/>
                <c:pt idx="0">
                  <c:v>0</c:v>
                </c:pt>
                <c:pt idx="1">
                  <c:v>-1203148.53</c:v>
                </c:pt>
                <c:pt idx="2">
                  <c:v>-62769.279999999999</c:v>
                </c:pt>
                <c:pt idx="3">
                  <c:v>93039.499999999913</c:v>
                </c:pt>
                <c:pt idx="4">
                  <c:v>654720.22999999952</c:v>
                </c:pt>
                <c:pt idx="5">
                  <c:v>27812.189999999973</c:v>
                </c:pt>
                <c:pt idx="6">
                  <c:v>-490345.89000000036</c:v>
                </c:pt>
                <c:pt idx="7">
                  <c:v>-83653</c:v>
                </c:pt>
                <c:pt idx="8">
                  <c:v>-50905.889999999985</c:v>
                </c:pt>
                <c:pt idx="9">
                  <c:v>0</c:v>
                </c:pt>
                <c:pt idx="10">
                  <c:v>-232507.46000000002</c:v>
                </c:pt>
                <c:pt idx="11">
                  <c:v>-367066.35</c:v>
                </c:pt>
              </c:numCache>
            </c:numRef>
          </c:val>
          <c:extLst>
            <c:ext xmlns:c16="http://schemas.microsoft.com/office/drawing/2014/chart" uri="{C3380CC4-5D6E-409C-BE32-E72D297353CC}">
              <c16:uniqueId val="{00000000-2681-41A5-82BE-BA6DF1A53275}"/>
            </c:ext>
          </c:extLst>
        </c:ser>
        <c:ser>
          <c:idx val="1"/>
          <c:order val="1"/>
          <c:tx>
            <c:strRef>
              <c:f>'Actuals Comparative 17-18 - AQ'!$A$20:$O$20</c:f>
              <c:strCache>
                <c:ptCount val="15"/>
                <c:pt idx="0">
                  <c:v>8/31/2017</c:v>
                </c:pt>
              </c:strCache>
            </c:strRef>
          </c:tx>
          <c:invertIfNegative val="0"/>
          <c:cat>
            <c:strRef>
              <c:f>'Actuals Comparative 17-18 - AQ'!$C$7:$N$7</c:f>
              <c:strCache>
                <c:ptCount val="12"/>
                <c:pt idx="0">
                  <c:v>Executive</c:v>
                </c:pt>
                <c:pt idx="1">
                  <c:v>Business Operations</c:v>
                </c:pt>
                <c:pt idx="2">
                  <c:v>Interpretive</c:v>
                </c:pt>
                <c:pt idx="3">
                  <c:v>Natural Resources</c:v>
                </c:pt>
                <c:pt idx="4">
                  <c:v>Regional Parks</c:v>
                </c:pt>
                <c:pt idx="5">
                  <c:v>Recreation</c:v>
                </c:pt>
                <c:pt idx="6">
                  <c:v>CORE PROGRAMS SUBTOTAL</c:v>
                </c:pt>
                <c:pt idx="7">
                  <c:v>CSA Parks &amp; Recreation</c:v>
                </c:pt>
                <c:pt idx="8">
                  <c:v>Community Centers</c:v>
                </c:pt>
                <c:pt idx="9">
                  <c:v>Lakeland Village</c:v>
                </c:pt>
                <c:pt idx="10">
                  <c:v>Planning &amp; Construction</c:v>
                </c:pt>
                <c:pt idx="11">
                  <c:v>CONTRACTS &amp; CIP SUBTOTAL</c:v>
                </c:pt>
              </c:strCache>
            </c:strRef>
          </c:cat>
          <c:val>
            <c:numRef>
              <c:f>'Actuals Comparative 17-18 - AQ'!$C$32:$M$32</c:f>
              <c:numCache>
                <c:formatCode>_(* #,##0_);_(* \(#,##0\);_(* "-"_);_(@_)</c:formatCode>
                <c:ptCount val="11"/>
                <c:pt idx="0">
                  <c:v>0</c:v>
                </c:pt>
                <c:pt idx="1">
                  <c:v>-698367.4800000001</c:v>
                </c:pt>
                <c:pt idx="2">
                  <c:v>-59301.65</c:v>
                </c:pt>
                <c:pt idx="3">
                  <c:v>61209.930000000022</c:v>
                </c:pt>
                <c:pt idx="4">
                  <c:v>783487.01999999979</c:v>
                </c:pt>
                <c:pt idx="5">
                  <c:v>44006.760000000053</c:v>
                </c:pt>
                <c:pt idx="6">
                  <c:v>131034.57999999961</c:v>
                </c:pt>
                <c:pt idx="7">
                  <c:v>765.33999999999992</c:v>
                </c:pt>
                <c:pt idx="8">
                  <c:v>436.50000000000006</c:v>
                </c:pt>
                <c:pt idx="9">
                  <c:v>0</c:v>
                </c:pt>
                <c:pt idx="10">
                  <c:v>-1063682.23</c:v>
                </c:pt>
              </c:numCache>
            </c:numRef>
          </c:val>
          <c:extLst>
            <c:ext xmlns:c16="http://schemas.microsoft.com/office/drawing/2014/chart" uri="{C3380CC4-5D6E-409C-BE32-E72D297353CC}">
              <c16:uniqueId val="{00000001-2681-41A5-82BE-BA6DF1A53275}"/>
            </c:ext>
          </c:extLst>
        </c:ser>
        <c:dLbls>
          <c:showLegendKey val="0"/>
          <c:showVal val="0"/>
          <c:showCatName val="0"/>
          <c:showSerName val="0"/>
          <c:showPercent val="0"/>
          <c:showBubbleSize val="0"/>
        </c:dLbls>
        <c:gapWidth val="150"/>
        <c:axId val="628518040"/>
        <c:axId val="628518432"/>
      </c:barChart>
      <c:catAx>
        <c:axId val="628518040"/>
        <c:scaling>
          <c:orientation val="minMax"/>
        </c:scaling>
        <c:delete val="0"/>
        <c:axPos val="b"/>
        <c:numFmt formatCode="General" sourceLinked="0"/>
        <c:majorTickMark val="out"/>
        <c:minorTickMark val="none"/>
        <c:tickLblPos val="low"/>
        <c:crossAx val="628518432"/>
        <c:crosses val="autoZero"/>
        <c:auto val="1"/>
        <c:lblAlgn val="ctr"/>
        <c:lblOffset val="100"/>
        <c:noMultiLvlLbl val="0"/>
      </c:catAx>
      <c:valAx>
        <c:axId val="628518432"/>
        <c:scaling>
          <c:orientation val="minMax"/>
        </c:scaling>
        <c:delete val="0"/>
        <c:axPos val="l"/>
        <c:majorGridlines/>
        <c:numFmt formatCode="_(* #,##0_);_(* \(#,##0\);_(* &quot;-&quot;_);_(@_)" sourceLinked="1"/>
        <c:majorTickMark val="out"/>
        <c:minorTickMark val="none"/>
        <c:tickLblPos val="nextTo"/>
        <c:crossAx val="628518040"/>
        <c:crosses val="autoZero"/>
        <c:crossBetween val="between"/>
      </c:valAx>
    </c:plotArea>
    <c:legend>
      <c:legendPos val="r"/>
      <c:layout>
        <c:manualLayout>
          <c:xMode val="edge"/>
          <c:yMode val="edge"/>
          <c:x val="0.61805877193996828"/>
          <c:y val="3.7212520104299658E-2"/>
          <c:w val="0.34514877408391942"/>
          <c:h val="0.1255714959435168"/>
        </c:manualLayout>
      </c:layout>
      <c:overlay val="0"/>
    </c:legend>
    <c:plotVisOnly val="1"/>
    <c:dispBlanksAs val="gap"/>
    <c:showDLblsOverMax val="0"/>
  </c:chart>
  <c:printSettings>
    <c:headerFooter/>
    <c:pageMargins b="0.75000000000000111" l="0.70000000000000062" r="0.70000000000000062" t="0.75000000000000111" header="0.30000000000000032" footer="0.30000000000000032"/>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jpeg"/></Relationships>
</file>

<file path=xl/drawings/_rels/drawing5.xml.rels><?xml version="1.0" encoding="UTF-8" standalone="yes"?>
<Relationships xmlns="http://schemas.openxmlformats.org/package/2006/relationships"><Relationship Id="rId1" Type="http://schemas.openxmlformats.org/officeDocument/2006/relationships/image" Target="../media/image6.jpeg"/></Relationships>
</file>

<file path=xl/drawings/_rels/drawing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7.xml.rels><?xml version="1.0" encoding="UTF-8" standalone="yes"?>
<Relationships xmlns="http://schemas.openxmlformats.org/package/2006/relationships"><Relationship Id="rId1" Type="http://schemas.openxmlformats.org/officeDocument/2006/relationships/image" Target="../media/image6.jpeg"/></Relationships>
</file>

<file path=xl/drawings/_rels/drawing8.xml.rels><?xml version="1.0" encoding="UTF-8" standalone="yes"?>
<Relationships xmlns="http://schemas.openxmlformats.org/package/2006/relationships"><Relationship Id="rId1" Type="http://schemas.openxmlformats.org/officeDocument/2006/relationships/image" Target="../media/image6.jpeg"/></Relationships>
</file>

<file path=xl/drawings/_rels/drawing9.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 Id="rId4" Type="http://schemas.openxmlformats.org/officeDocument/2006/relationships/image" Target="../media/image7.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0</xdr:col>
      <xdr:colOff>82552</xdr:colOff>
      <xdr:row>0</xdr:row>
      <xdr:rowOff>42334</xdr:rowOff>
    </xdr:from>
    <xdr:to>
      <xdr:col>0</xdr:col>
      <xdr:colOff>676275</xdr:colOff>
      <xdr:row>1</xdr:row>
      <xdr:rowOff>247651</xdr:rowOff>
    </xdr:to>
    <xdr:pic>
      <xdr:nvPicPr>
        <xdr:cNvPr id="2" name="Picture 1">
          <a:extLst>
            <a:ext uri="{FF2B5EF4-FFF2-40B4-BE49-F238E27FC236}">
              <a16:creationId xmlns:a16="http://schemas.microsoft.com/office/drawing/2014/main" id="{5487A9E2-70F3-4498-A672-5DD02C78CE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2" y="42334"/>
          <a:ext cx="593723" cy="462492"/>
        </a:xfrm>
        <a:prstGeom prst="rect">
          <a:avLst/>
        </a:prstGeom>
      </xdr:spPr>
    </xdr:pic>
    <xdr:clientData/>
  </xdr:twoCellAnchor>
  <xdr:twoCellAnchor editAs="oneCell">
    <xdr:from>
      <xdr:col>0</xdr:col>
      <xdr:colOff>82551</xdr:colOff>
      <xdr:row>0</xdr:row>
      <xdr:rowOff>42333</xdr:rowOff>
    </xdr:from>
    <xdr:to>
      <xdr:col>0</xdr:col>
      <xdr:colOff>759884</xdr:colOff>
      <xdr:row>2</xdr:row>
      <xdr:rowOff>212724</xdr:rowOff>
    </xdr:to>
    <xdr:pic>
      <xdr:nvPicPr>
        <xdr:cNvPr id="3" name="Picture 2">
          <a:extLst>
            <a:ext uri="{FF2B5EF4-FFF2-40B4-BE49-F238E27FC236}">
              <a16:creationId xmlns:a16="http://schemas.microsoft.com/office/drawing/2014/main" id="{0D802512-8A4C-45F4-A0C6-18BA1096324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2551" y="42333"/>
          <a:ext cx="677333" cy="68474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9</xdr:col>
      <xdr:colOff>638176</xdr:colOff>
      <xdr:row>1</xdr:row>
      <xdr:rowOff>100011</xdr:rowOff>
    </xdr:from>
    <xdr:to>
      <xdr:col>15</xdr:col>
      <xdr:colOff>400050</xdr:colOff>
      <xdr:row>21</xdr:row>
      <xdr:rowOff>133349</xdr:rowOff>
    </xdr:to>
    <xdr:graphicFrame macro="">
      <xdr:nvGraphicFramePr>
        <xdr:cNvPr id="2" name="Chart 1">
          <a:extLst>
            <a:ext uri="{FF2B5EF4-FFF2-40B4-BE49-F238E27FC236}">
              <a16:creationId xmlns:a16="http://schemas.microsoft.com/office/drawing/2014/main" id="{88A40EEE-AF17-4B76-908D-75AAF77454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485776</xdr:colOff>
      <xdr:row>1</xdr:row>
      <xdr:rowOff>104777</xdr:rowOff>
    </xdr:from>
    <xdr:to>
      <xdr:col>22</xdr:col>
      <xdr:colOff>390526</xdr:colOff>
      <xdr:row>21</xdr:row>
      <xdr:rowOff>152400</xdr:rowOff>
    </xdr:to>
    <xdr:graphicFrame macro="">
      <xdr:nvGraphicFramePr>
        <xdr:cNvPr id="3" name="Chart 2">
          <a:extLst>
            <a:ext uri="{FF2B5EF4-FFF2-40B4-BE49-F238E27FC236}">
              <a16:creationId xmlns:a16="http://schemas.microsoft.com/office/drawing/2014/main" id="{CD5016E4-44EE-4378-96D0-5194DBECF7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301501</xdr:colOff>
      <xdr:row>23</xdr:row>
      <xdr:rowOff>70393</xdr:rowOff>
    </xdr:from>
    <xdr:to>
      <xdr:col>20</xdr:col>
      <xdr:colOff>504825</xdr:colOff>
      <xdr:row>43</xdr:row>
      <xdr:rowOff>79374</xdr:rowOff>
    </xdr:to>
    <xdr:graphicFrame macro="">
      <xdr:nvGraphicFramePr>
        <xdr:cNvPr id="4" name="Chart 3">
          <a:extLst>
            <a:ext uri="{FF2B5EF4-FFF2-40B4-BE49-F238E27FC236}">
              <a16:creationId xmlns:a16="http://schemas.microsoft.com/office/drawing/2014/main" id="{7FD19080-8319-4F4D-8FC5-FA9E80F939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29633</xdr:colOff>
      <xdr:row>0</xdr:row>
      <xdr:rowOff>57150</xdr:rowOff>
    </xdr:from>
    <xdr:to>
      <xdr:col>0</xdr:col>
      <xdr:colOff>660123</xdr:colOff>
      <xdr:row>3</xdr:row>
      <xdr:rowOff>114300</xdr:rowOff>
    </xdr:to>
    <xdr:pic>
      <xdr:nvPicPr>
        <xdr:cNvPr id="2" name="Picture 1" descr="logo">
          <a:extLst>
            <a:ext uri="{FF2B5EF4-FFF2-40B4-BE49-F238E27FC236}">
              <a16:creationId xmlns:a16="http://schemas.microsoft.com/office/drawing/2014/main" id="{E31FC4E0-64C6-4815-9681-1283A1908E6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633" y="57150"/>
          <a:ext cx="630490" cy="62865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28575</xdr:colOff>
      <xdr:row>0</xdr:row>
      <xdr:rowOff>33337</xdr:rowOff>
    </xdr:from>
    <xdr:to>
      <xdr:col>0</xdr:col>
      <xdr:colOff>576263</xdr:colOff>
      <xdr:row>1</xdr:row>
      <xdr:rowOff>271462</xdr:rowOff>
    </xdr:to>
    <xdr:pic>
      <xdr:nvPicPr>
        <xdr:cNvPr id="2" name="Picture 1">
          <a:extLst>
            <a:ext uri="{FF2B5EF4-FFF2-40B4-BE49-F238E27FC236}">
              <a16:creationId xmlns:a16="http://schemas.microsoft.com/office/drawing/2014/main" id="{9F58FABB-5AAA-4450-AC1B-14F67020B2B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5" y="33337"/>
          <a:ext cx="547688" cy="5524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28575</xdr:colOff>
      <xdr:row>0</xdr:row>
      <xdr:rowOff>33337</xdr:rowOff>
    </xdr:from>
    <xdr:to>
      <xdr:col>0</xdr:col>
      <xdr:colOff>576263</xdr:colOff>
      <xdr:row>1</xdr:row>
      <xdr:rowOff>271462</xdr:rowOff>
    </xdr:to>
    <xdr:pic>
      <xdr:nvPicPr>
        <xdr:cNvPr id="2" name="Picture 1">
          <a:extLst>
            <a:ext uri="{FF2B5EF4-FFF2-40B4-BE49-F238E27FC236}">
              <a16:creationId xmlns:a16="http://schemas.microsoft.com/office/drawing/2014/main" id="{6AFEFAEB-9A96-4B2E-B56B-DB4AF2D130A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5" y="33337"/>
          <a:ext cx="547688" cy="55245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28575</xdr:colOff>
      <xdr:row>0</xdr:row>
      <xdr:rowOff>33337</xdr:rowOff>
    </xdr:from>
    <xdr:to>
      <xdr:col>0</xdr:col>
      <xdr:colOff>576263</xdr:colOff>
      <xdr:row>1</xdr:row>
      <xdr:rowOff>271462</xdr:rowOff>
    </xdr:to>
    <xdr:pic>
      <xdr:nvPicPr>
        <xdr:cNvPr id="2" name="Picture 1">
          <a:extLst>
            <a:ext uri="{FF2B5EF4-FFF2-40B4-BE49-F238E27FC236}">
              <a16:creationId xmlns:a16="http://schemas.microsoft.com/office/drawing/2014/main" id="{5E443E8A-5288-44EB-A4D3-C2707611093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5" y="33337"/>
          <a:ext cx="547688" cy="55245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28575</xdr:colOff>
      <xdr:row>0</xdr:row>
      <xdr:rowOff>33337</xdr:rowOff>
    </xdr:from>
    <xdr:to>
      <xdr:col>0</xdr:col>
      <xdr:colOff>576263</xdr:colOff>
      <xdr:row>1</xdr:row>
      <xdr:rowOff>271462</xdr:rowOff>
    </xdr:to>
    <xdr:pic>
      <xdr:nvPicPr>
        <xdr:cNvPr id="2" name="Picture 1">
          <a:extLst>
            <a:ext uri="{FF2B5EF4-FFF2-40B4-BE49-F238E27FC236}">
              <a16:creationId xmlns:a16="http://schemas.microsoft.com/office/drawing/2014/main" id="{373E5A89-CAE4-4A5E-BFF7-8ECF72AD111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5" y="33337"/>
          <a:ext cx="547688" cy="55245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28575</xdr:colOff>
      <xdr:row>0</xdr:row>
      <xdr:rowOff>33337</xdr:rowOff>
    </xdr:from>
    <xdr:to>
      <xdr:col>0</xdr:col>
      <xdr:colOff>576263</xdr:colOff>
      <xdr:row>1</xdr:row>
      <xdr:rowOff>271462</xdr:rowOff>
    </xdr:to>
    <xdr:pic>
      <xdr:nvPicPr>
        <xdr:cNvPr id="2" name="Picture 1">
          <a:extLst>
            <a:ext uri="{FF2B5EF4-FFF2-40B4-BE49-F238E27FC236}">
              <a16:creationId xmlns:a16="http://schemas.microsoft.com/office/drawing/2014/main" id="{ED250EAF-3466-41ED-B6D3-BE7F636E3B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5" y="33337"/>
          <a:ext cx="547688" cy="55245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16</xdr:col>
      <xdr:colOff>392906</xdr:colOff>
      <xdr:row>4</xdr:row>
      <xdr:rowOff>23812</xdr:rowOff>
    </xdr:from>
    <xdr:to>
      <xdr:col>23</xdr:col>
      <xdr:colOff>190500</xdr:colOff>
      <xdr:row>17</xdr:row>
      <xdr:rowOff>345280</xdr:rowOff>
    </xdr:to>
    <xdr:graphicFrame macro="">
      <xdr:nvGraphicFramePr>
        <xdr:cNvPr id="2" name="Chart 1">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23</xdr:col>
      <xdr:colOff>500062</xdr:colOff>
      <xdr:row>4</xdr:row>
      <xdr:rowOff>1</xdr:rowOff>
    </xdr:from>
    <xdr:to>
      <xdr:col>30</xdr:col>
      <xdr:colOff>333374</xdr:colOff>
      <xdr:row>17</xdr:row>
      <xdr:rowOff>345282</xdr:rowOff>
    </xdr:to>
    <xdr:graphicFrame macro="">
      <xdr:nvGraphicFramePr>
        <xdr:cNvPr id="3" name="Chart 2">
          <a:extLst>
            <a:ext uri="{FF2B5EF4-FFF2-40B4-BE49-F238E27FC236}">
              <a16:creationId xmlns:a16="http://schemas.microsoft.com/office/drawing/2014/main" id="{00000000-0008-0000-0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19</xdr:col>
      <xdr:colOff>392907</xdr:colOff>
      <xdr:row>19</xdr:row>
      <xdr:rowOff>11906</xdr:rowOff>
    </xdr:from>
    <xdr:to>
      <xdr:col>27</xdr:col>
      <xdr:colOff>381000</xdr:colOff>
      <xdr:row>34</xdr:row>
      <xdr:rowOff>47625</xdr:rowOff>
    </xdr:to>
    <xdr:graphicFrame macro="">
      <xdr:nvGraphicFramePr>
        <xdr:cNvPr id="4" name="Chart 3">
          <a:extLst>
            <a:ext uri="{FF2B5EF4-FFF2-40B4-BE49-F238E27FC236}">
              <a16:creationId xmlns:a16="http://schemas.microsoft.com/office/drawing/2014/main" id="{00000000-0008-0000-0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15</xdr:col>
      <xdr:colOff>559594</xdr:colOff>
      <xdr:row>0</xdr:row>
      <xdr:rowOff>11906</xdr:rowOff>
    </xdr:from>
    <xdr:ext cx="678656" cy="571500"/>
    <xdr:pic>
      <xdr:nvPicPr>
        <xdr:cNvPr id="5" name="Picture 4" descr="Park District Logo.jpg">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4" cstate="print"/>
        <a:stretch>
          <a:fillRect/>
        </a:stretch>
      </xdr:blipFill>
      <xdr:spPr>
        <a:xfrm>
          <a:off x="12684919" y="11906"/>
          <a:ext cx="678656" cy="571500"/>
        </a:xfrm>
        <a:prstGeom prst="rect">
          <a:avLst/>
        </a:prstGeom>
      </xdr:spPr>
    </xdr:pic>
    <xdr:clientData/>
  </xdr:oneCellAnchor>
  <xdr:oneCellAnchor>
    <xdr:from>
      <xdr:col>0</xdr:col>
      <xdr:colOff>0</xdr:colOff>
      <xdr:row>0</xdr:row>
      <xdr:rowOff>0</xdr:rowOff>
    </xdr:from>
    <xdr:ext cx="678656" cy="571500"/>
    <xdr:pic>
      <xdr:nvPicPr>
        <xdr:cNvPr id="6" name="Picture 5" descr="Park District Logo.jpg">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4" cstate="print"/>
        <a:stretch>
          <a:fillRect/>
        </a:stretch>
      </xdr:blipFill>
      <xdr:spPr>
        <a:xfrm>
          <a:off x="0" y="0"/>
          <a:ext cx="678656" cy="571500"/>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Customer%20Deliverable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Budget\FY21-22\Copy%20of%20DEH%20FY%2021-22%20Adopted%20Budget_vkm.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C:\Users\mvalferez\Downloads\revexpbalances%20-%202024-07-18T082913.078.csv" TargetMode="External"/><Relationship Id="rId1" Type="http://schemas.openxmlformats.org/officeDocument/2006/relationships/externalLinkPath" Target="file:///C:\Users\mvalferez\Downloads\revexpbalances%20-%202024-07-18T082913.078.csv"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stomer Budget"/>
      <sheetName val="Deliverables_Template"/>
      <sheetName val="List_Dept"/>
    </sheetNames>
    <sheetDataSet>
      <sheetData sheetId="0">
        <row r="8">
          <cell r="C8" t="str">
            <v>ANM</v>
          </cell>
          <cell r="I8" t="str">
            <v>420</v>
          </cell>
        </row>
        <row r="9">
          <cell r="C9" t="str">
            <v>ANM</v>
          </cell>
          <cell r="I9" t="str">
            <v>420</v>
          </cell>
        </row>
        <row r="10">
          <cell r="C10" t="str">
            <v>ANM</v>
          </cell>
          <cell r="I10" t="str">
            <v>420</v>
          </cell>
        </row>
        <row r="11">
          <cell r="C11" t="str">
            <v>ANM</v>
          </cell>
          <cell r="I11" t="str">
            <v>420</v>
          </cell>
        </row>
        <row r="12">
          <cell r="C12" t="str">
            <v>ANM</v>
          </cell>
          <cell r="I12" t="str">
            <v>420</v>
          </cell>
        </row>
        <row r="13">
          <cell r="C13" t="str">
            <v>ANM</v>
          </cell>
          <cell r="I13" t="str">
            <v>420</v>
          </cell>
        </row>
        <row r="14">
          <cell r="C14" t="str">
            <v>ANM</v>
          </cell>
          <cell r="I14" t="str">
            <v>420</v>
          </cell>
        </row>
        <row r="15">
          <cell r="C15" t="str">
            <v>ANM</v>
          </cell>
          <cell r="I15" t="str">
            <v>420</v>
          </cell>
        </row>
        <row r="16">
          <cell r="C16" t="str">
            <v>ANIMAL CONTROL TOTAL</v>
          </cell>
          <cell r="I16"/>
        </row>
        <row r="17">
          <cell r="C17" t="str">
            <v>CODE</v>
          </cell>
          <cell r="I17" t="str">
            <v>314</v>
          </cell>
        </row>
        <row r="18">
          <cell r="C18" t="str">
            <v>CODE ENFORCEMENT TOTAL</v>
          </cell>
          <cell r="I18"/>
        </row>
        <row r="19">
          <cell r="C19" t="str">
            <v>DA</v>
          </cell>
          <cell r="I19" t="str">
            <v>220</v>
          </cell>
        </row>
        <row r="20">
          <cell r="C20" t="str">
            <v>DA</v>
          </cell>
          <cell r="I20" t="str">
            <v>220</v>
          </cell>
        </row>
        <row r="21">
          <cell r="C21" t="str">
            <v>DA</v>
          </cell>
          <cell r="I21" t="str">
            <v>220</v>
          </cell>
        </row>
        <row r="22">
          <cell r="C22" t="str">
            <v>DISTRICT ATTORNEY TOTAL</v>
          </cell>
          <cell r="I22"/>
        </row>
        <row r="23">
          <cell r="C23" t="str">
            <v>DPSS</v>
          </cell>
          <cell r="I23" t="str">
            <v>510</v>
          </cell>
        </row>
        <row r="24">
          <cell r="C24" t="str">
            <v>DEPARTMENT OF PUBLIC SOCIAL SERIVCES TOTAL</v>
          </cell>
          <cell r="I24"/>
        </row>
        <row r="25">
          <cell r="C25" t="str">
            <v>EMS</v>
          </cell>
          <cell r="I25" t="str">
            <v>200</v>
          </cell>
        </row>
        <row r="26">
          <cell r="C26" t="str">
            <v>EMS</v>
          </cell>
          <cell r="I26" t="str">
            <v>200</v>
          </cell>
        </row>
        <row r="27">
          <cell r="C27" t="str">
            <v>EMS</v>
          </cell>
          <cell r="I27" t="str">
            <v>200</v>
          </cell>
        </row>
        <row r="28">
          <cell r="C28" t="str">
            <v>EMS</v>
          </cell>
          <cell r="I28" t="str">
            <v>200</v>
          </cell>
        </row>
        <row r="29">
          <cell r="C29" t="str">
            <v>EMS</v>
          </cell>
          <cell r="I29" t="str">
            <v>200</v>
          </cell>
        </row>
        <row r="30">
          <cell r="C30" t="str">
            <v>EMS</v>
          </cell>
          <cell r="I30" t="str">
            <v>200</v>
          </cell>
        </row>
        <row r="31">
          <cell r="C31" t="str">
            <v>EMS</v>
          </cell>
          <cell r="I31" t="str">
            <v>200</v>
          </cell>
        </row>
        <row r="32">
          <cell r="C32" t="str">
            <v>EMS</v>
          </cell>
          <cell r="I32" t="str">
            <v>200</v>
          </cell>
        </row>
        <row r="33">
          <cell r="C33" t="str">
            <v>EMS</v>
          </cell>
          <cell r="I33" t="str">
            <v>200</v>
          </cell>
        </row>
        <row r="34">
          <cell r="C34" t="str">
            <v>EMS</v>
          </cell>
          <cell r="I34" t="str">
            <v>200</v>
          </cell>
        </row>
        <row r="35">
          <cell r="C35" t="str">
            <v>EMS</v>
          </cell>
          <cell r="I35" t="str">
            <v>200</v>
          </cell>
        </row>
        <row r="36">
          <cell r="C36" t="str">
            <v>EMERGENCY MEDICAL SERVICES TOTAL</v>
          </cell>
          <cell r="I36"/>
        </row>
        <row r="37">
          <cell r="C37" t="str">
            <v>EO</v>
          </cell>
          <cell r="I37" t="str">
            <v>110</v>
          </cell>
        </row>
        <row r="38">
          <cell r="C38" t="str">
            <v>EXECUTIVE OFFICE TOTAL</v>
          </cell>
          <cell r="I38"/>
        </row>
        <row r="39">
          <cell r="C39" t="str">
            <v>FIRE</v>
          </cell>
          <cell r="I39" t="str">
            <v>270</v>
          </cell>
        </row>
        <row r="40">
          <cell r="C40" t="str">
            <v>FIRE</v>
          </cell>
          <cell r="I40" t="str">
            <v>270</v>
          </cell>
        </row>
        <row r="41">
          <cell r="C41" t="str">
            <v>FIRE</v>
          </cell>
          <cell r="I41" t="str">
            <v>270</v>
          </cell>
        </row>
        <row r="42">
          <cell r="C42" t="str">
            <v>FIRE</v>
          </cell>
          <cell r="I42" t="str">
            <v>270</v>
          </cell>
        </row>
        <row r="43">
          <cell r="C43" t="str">
            <v>FIRE</v>
          </cell>
          <cell r="I43" t="str">
            <v>270</v>
          </cell>
        </row>
        <row r="44">
          <cell r="C44" t="str">
            <v>FIRE</v>
          </cell>
          <cell r="I44" t="str">
            <v>270</v>
          </cell>
        </row>
        <row r="45">
          <cell r="C45" t="str">
            <v>FIRE</v>
          </cell>
          <cell r="I45" t="str">
            <v>270</v>
          </cell>
        </row>
        <row r="46">
          <cell r="C46" t="str">
            <v>FIRE</v>
          </cell>
          <cell r="I46" t="str">
            <v>270</v>
          </cell>
        </row>
        <row r="47">
          <cell r="C47" t="str">
            <v>FIRE</v>
          </cell>
          <cell r="I47" t="str">
            <v>270</v>
          </cell>
        </row>
        <row r="48">
          <cell r="C48" t="str">
            <v>FIRE</v>
          </cell>
          <cell r="I48" t="str">
            <v>270</v>
          </cell>
        </row>
        <row r="49">
          <cell r="C49" t="str">
            <v>FIRE</v>
          </cell>
          <cell r="I49" t="str">
            <v>270</v>
          </cell>
        </row>
        <row r="50">
          <cell r="C50" t="str">
            <v>FIRE</v>
          </cell>
          <cell r="I50" t="str">
            <v>270</v>
          </cell>
        </row>
        <row r="51">
          <cell r="C51" t="str">
            <v>FIRE</v>
          </cell>
          <cell r="I51" t="str">
            <v>270</v>
          </cell>
        </row>
        <row r="52">
          <cell r="C52" t="str">
            <v>FIRE</v>
          </cell>
          <cell r="I52" t="str">
            <v>270</v>
          </cell>
        </row>
        <row r="53">
          <cell r="C53" t="str">
            <v>FIRE</v>
          </cell>
          <cell r="I53" t="str">
            <v>270</v>
          </cell>
        </row>
        <row r="54">
          <cell r="C54" t="str">
            <v>FIRE</v>
          </cell>
          <cell r="I54" t="str">
            <v>270</v>
          </cell>
        </row>
        <row r="55">
          <cell r="C55" t="str">
            <v>FIRE</v>
          </cell>
          <cell r="I55" t="str">
            <v>270</v>
          </cell>
        </row>
        <row r="56">
          <cell r="C56" t="str">
            <v>FIRE</v>
          </cell>
          <cell r="I56" t="str">
            <v>270</v>
          </cell>
        </row>
        <row r="57">
          <cell r="C57" t="str">
            <v>FIRE</v>
          </cell>
          <cell r="I57" t="str">
            <v>270</v>
          </cell>
        </row>
        <row r="58">
          <cell r="C58" t="str">
            <v>FIRE</v>
          </cell>
          <cell r="I58" t="str">
            <v>270</v>
          </cell>
        </row>
        <row r="59">
          <cell r="C59" t="str">
            <v>FIRE</v>
          </cell>
          <cell r="I59" t="str">
            <v>270</v>
          </cell>
        </row>
        <row r="60">
          <cell r="C60" t="str">
            <v>FIRE</v>
          </cell>
          <cell r="I60" t="str">
            <v>270</v>
          </cell>
        </row>
        <row r="61">
          <cell r="C61" t="str">
            <v>FIRE</v>
          </cell>
          <cell r="I61" t="str">
            <v>270</v>
          </cell>
        </row>
        <row r="62">
          <cell r="C62" t="str">
            <v>FIRE</v>
          </cell>
          <cell r="I62" t="str">
            <v>270</v>
          </cell>
        </row>
        <row r="63">
          <cell r="C63" t="str">
            <v>FIRE</v>
          </cell>
          <cell r="I63" t="str">
            <v>270</v>
          </cell>
        </row>
        <row r="64">
          <cell r="C64" t="str">
            <v>FIRE</v>
          </cell>
          <cell r="I64" t="str">
            <v>270</v>
          </cell>
        </row>
        <row r="65">
          <cell r="C65" t="str">
            <v>FIRE</v>
          </cell>
          <cell r="I65" t="str">
            <v>270</v>
          </cell>
        </row>
        <row r="66">
          <cell r="C66" t="str">
            <v>FIRE</v>
          </cell>
          <cell r="I66" t="str">
            <v>270</v>
          </cell>
        </row>
        <row r="67">
          <cell r="C67" t="str">
            <v>FIRE</v>
          </cell>
          <cell r="I67" t="str">
            <v>270</v>
          </cell>
        </row>
        <row r="68">
          <cell r="C68" t="str">
            <v>FIRE</v>
          </cell>
          <cell r="I68" t="str">
            <v>270</v>
          </cell>
        </row>
        <row r="69">
          <cell r="C69" t="str">
            <v>FIRE</v>
          </cell>
          <cell r="I69" t="str">
            <v>270</v>
          </cell>
        </row>
        <row r="70">
          <cell r="C70" t="str">
            <v>FIRE</v>
          </cell>
          <cell r="I70" t="str">
            <v>270</v>
          </cell>
        </row>
        <row r="71">
          <cell r="C71" t="str">
            <v>FIRE</v>
          </cell>
          <cell r="I71" t="str">
            <v>270</v>
          </cell>
        </row>
        <row r="72">
          <cell r="C72" t="str">
            <v>FIRE</v>
          </cell>
          <cell r="I72" t="str">
            <v>270</v>
          </cell>
        </row>
        <row r="73">
          <cell r="C73" t="str">
            <v>FIRE</v>
          </cell>
          <cell r="I73" t="str">
            <v>270</v>
          </cell>
        </row>
        <row r="74">
          <cell r="C74" t="str">
            <v>FIRE DEPARTMENT TOTAL</v>
          </cell>
          <cell r="I74"/>
        </row>
        <row r="75">
          <cell r="C75" t="str">
            <v>FLOOD</v>
          </cell>
          <cell r="I75" t="str">
            <v>947</v>
          </cell>
        </row>
        <row r="76">
          <cell r="C76" t="str">
            <v>FLOOD DEPARTMENT TOTAL</v>
          </cell>
          <cell r="I76"/>
        </row>
        <row r="77">
          <cell r="C77" t="str">
            <v>MH</v>
          </cell>
          <cell r="I77" t="str">
            <v>410</v>
          </cell>
        </row>
        <row r="78">
          <cell r="C78" t="str">
            <v>MENTAL HEALTH DEPARTMENT TOTAL</v>
          </cell>
          <cell r="I78"/>
        </row>
        <row r="79">
          <cell r="C79" t="str">
            <v>PARKS</v>
          </cell>
          <cell r="I79" t="str">
            <v>931</v>
          </cell>
        </row>
        <row r="80">
          <cell r="C80" t="str">
            <v>PARKS</v>
          </cell>
          <cell r="I80" t="str">
            <v>931</v>
          </cell>
        </row>
        <row r="81">
          <cell r="C81" t="str">
            <v>PARKS DEPARTMENT TOTAL</v>
          </cell>
          <cell r="I81"/>
        </row>
        <row r="82">
          <cell r="C82" t="str">
            <v>PROB</v>
          </cell>
          <cell r="I82" t="str">
            <v>260</v>
          </cell>
        </row>
        <row r="83">
          <cell r="C83" t="str">
            <v>PROB</v>
          </cell>
          <cell r="I83" t="str">
            <v>260</v>
          </cell>
        </row>
        <row r="84">
          <cell r="C84" t="str">
            <v>PROBATION TOTAL</v>
          </cell>
          <cell r="I84"/>
        </row>
        <row r="85">
          <cell r="C85" t="str">
            <v>RCIT</v>
          </cell>
          <cell r="I85" t="str">
            <v>740</v>
          </cell>
        </row>
        <row r="86">
          <cell r="C86" t="str">
            <v>RIVERSIDE COUNTY INFORMATION TECHNOLOGY TOTAL</v>
          </cell>
          <cell r="I86"/>
        </row>
        <row r="87">
          <cell r="C87" t="str">
            <v>RUHS</v>
          </cell>
          <cell r="I87" t="str">
            <v>430</v>
          </cell>
        </row>
        <row r="88">
          <cell r="C88" t="str">
            <v>RIVERSIDE UNIVERSITY HEALTH SYSTEM TOTAL</v>
          </cell>
          <cell r="I88"/>
        </row>
        <row r="89">
          <cell r="C89" t="str">
            <v>SHRF</v>
          </cell>
          <cell r="I89" t="str">
            <v>250</v>
          </cell>
        </row>
        <row r="90">
          <cell r="C90" t="str">
            <v>SHRF</v>
          </cell>
          <cell r="I90" t="str">
            <v>250</v>
          </cell>
        </row>
        <row r="91">
          <cell r="C91" t="str">
            <v>SHRF</v>
          </cell>
          <cell r="I91" t="str">
            <v>250</v>
          </cell>
        </row>
        <row r="92">
          <cell r="C92" t="str">
            <v>SHRF</v>
          </cell>
          <cell r="I92" t="str">
            <v>250</v>
          </cell>
        </row>
        <row r="93">
          <cell r="C93" t="str">
            <v>SHRF</v>
          </cell>
          <cell r="I93" t="str">
            <v>250</v>
          </cell>
        </row>
        <row r="94">
          <cell r="C94" t="str">
            <v>SHRF</v>
          </cell>
          <cell r="I94" t="str">
            <v>250</v>
          </cell>
        </row>
        <row r="95">
          <cell r="C95" t="str">
            <v>SHRF</v>
          </cell>
          <cell r="I95" t="str">
            <v>250</v>
          </cell>
        </row>
        <row r="96">
          <cell r="C96" t="str">
            <v>SHRF</v>
          </cell>
          <cell r="I96" t="str">
            <v>250</v>
          </cell>
        </row>
        <row r="97">
          <cell r="C97" t="str">
            <v>SHRF</v>
          </cell>
          <cell r="I97" t="str">
            <v>250</v>
          </cell>
        </row>
        <row r="98">
          <cell r="C98" t="str">
            <v>SHRF</v>
          </cell>
          <cell r="I98" t="str">
            <v>250</v>
          </cell>
        </row>
        <row r="99">
          <cell r="C99" t="str">
            <v>SHRF</v>
          </cell>
          <cell r="I99" t="str">
            <v>250</v>
          </cell>
        </row>
        <row r="100">
          <cell r="C100" t="str">
            <v>SHRF</v>
          </cell>
          <cell r="I100" t="str">
            <v>250</v>
          </cell>
        </row>
        <row r="101">
          <cell r="C101" t="str">
            <v>SHRF</v>
          </cell>
          <cell r="I101" t="str">
            <v>250</v>
          </cell>
        </row>
        <row r="102">
          <cell r="C102" t="str">
            <v>SHRF</v>
          </cell>
          <cell r="I102" t="str">
            <v>250</v>
          </cell>
        </row>
        <row r="103">
          <cell r="C103" t="str">
            <v>SHRF</v>
          </cell>
          <cell r="I103" t="str">
            <v>250</v>
          </cell>
        </row>
        <row r="104">
          <cell r="C104" t="str">
            <v>SHRF</v>
          </cell>
          <cell r="I104" t="str">
            <v>250</v>
          </cell>
        </row>
        <row r="105">
          <cell r="C105" t="str">
            <v>SHRF</v>
          </cell>
          <cell r="I105" t="str">
            <v>250</v>
          </cell>
        </row>
        <row r="106">
          <cell r="C106" t="str">
            <v>SHRF</v>
          </cell>
          <cell r="I106" t="str">
            <v>250</v>
          </cell>
        </row>
        <row r="107">
          <cell r="C107" t="str">
            <v>SHRF</v>
          </cell>
          <cell r="I107" t="str">
            <v>250</v>
          </cell>
        </row>
        <row r="108">
          <cell r="C108" t="str">
            <v>SHRF</v>
          </cell>
          <cell r="I108" t="str">
            <v>250</v>
          </cell>
        </row>
        <row r="109">
          <cell r="C109" t="str">
            <v>SHRF</v>
          </cell>
          <cell r="I109" t="str">
            <v>250</v>
          </cell>
        </row>
        <row r="110">
          <cell r="C110" t="str">
            <v>SHRF</v>
          </cell>
          <cell r="I110" t="str">
            <v>250</v>
          </cell>
        </row>
        <row r="111">
          <cell r="C111" t="str">
            <v>SHRF</v>
          </cell>
          <cell r="I111" t="str">
            <v>250</v>
          </cell>
        </row>
        <row r="112">
          <cell r="C112" t="str">
            <v>SHRF</v>
          </cell>
          <cell r="I112" t="str">
            <v>250</v>
          </cell>
        </row>
        <row r="113">
          <cell r="C113" t="str">
            <v>SHRF</v>
          </cell>
          <cell r="I113" t="str">
            <v>250</v>
          </cell>
        </row>
        <row r="114">
          <cell r="C114" t="str">
            <v>SHRF</v>
          </cell>
          <cell r="I114" t="str">
            <v>250</v>
          </cell>
        </row>
        <row r="115">
          <cell r="C115" t="str">
            <v>SHRF</v>
          </cell>
          <cell r="I115" t="str">
            <v>250</v>
          </cell>
        </row>
        <row r="116">
          <cell r="C116" t="str">
            <v>SHRF</v>
          </cell>
          <cell r="I116" t="str">
            <v>250</v>
          </cell>
        </row>
        <row r="117">
          <cell r="C117" t="str">
            <v>SHRF</v>
          </cell>
          <cell r="I117" t="str">
            <v>250</v>
          </cell>
        </row>
        <row r="118">
          <cell r="C118" t="str">
            <v>SHRF</v>
          </cell>
          <cell r="I118" t="str">
            <v>250</v>
          </cell>
        </row>
        <row r="119">
          <cell r="C119" t="str">
            <v>SHRF</v>
          </cell>
          <cell r="I119" t="str">
            <v>250</v>
          </cell>
        </row>
        <row r="120">
          <cell r="C120" t="str">
            <v>SHRF</v>
          </cell>
          <cell r="I120" t="str">
            <v>250</v>
          </cell>
        </row>
        <row r="121">
          <cell r="C121" t="str">
            <v>SHRF</v>
          </cell>
          <cell r="I121" t="str">
            <v>250</v>
          </cell>
        </row>
        <row r="122">
          <cell r="C122" t="str">
            <v>SHRF</v>
          </cell>
          <cell r="I122" t="str">
            <v>250</v>
          </cell>
        </row>
        <row r="123">
          <cell r="C123" t="str">
            <v>SHRF</v>
          </cell>
          <cell r="I123" t="str">
            <v>250</v>
          </cell>
        </row>
        <row r="124">
          <cell r="C124" t="str">
            <v>SHRF</v>
          </cell>
          <cell r="I124" t="str">
            <v>250</v>
          </cell>
        </row>
        <row r="125">
          <cell r="C125" t="str">
            <v>SHRF</v>
          </cell>
          <cell r="I125" t="str">
            <v>250</v>
          </cell>
        </row>
        <row r="126">
          <cell r="C126" t="str">
            <v>SHRF</v>
          </cell>
          <cell r="I126" t="str">
            <v>250</v>
          </cell>
        </row>
        <row r="127">
          <cell r="C127" t="str">
            <v>SHRF</v>
          </cell>
          <cell r="I127" t="str">
            <v>250</v>
          </cell>
        </row>
        <row r="128">
          <cell r="C128" t="str">
            <v>SHRF</v>
          </cell>
          <cell r="I128" t="str">
            <v>250</v>
          </cell>
        </row>
        <row r="129">
          <cell r="C129" t="str">
            <v>SHRF</v>
          </cell>
          <cell r="I129" t="str">
            <v>250</v>
          </cell>
        </row>
        <row r="130">
          <cell r="C130" t="str">
            <v>SHRF</v>
          </cell>
          <cell r="I130" t="str">
            <v>250</v>
          </cell>
        </row>
        <row r="131">
          <cell r="C131" t="str">
            <v>SHRF</v>
          </cell>
          <cell r="I131" t="str">
            <v>250</v>
          </cell>
        </row>
        <row r="132">
          <cell r="C132" t="str">
            <v>SHRF</v>
          </cell>
          <cell r="I132" t="str">
            <v>250</v>
          </cell>
        </row>
        <row r="133">
          <cell r="C133" t="str">
            <v>SHRF</v>
          </cell>
          <cell r="I133" t="str">
            <v>250</v>
          </cell>
        </row>
        <row r="134">
          <cell r="C134" t="str">
            <v>SHRF</v>
          </cell>
          <cell r="I134" t="str">
            <v>250</v>
          </cell>
        </row>
        <row r="135">
          <cell r="C135" t="str">
            <v>SHRF</v>
          </cell>
          <cell r="I135" t="str">
            <v>250</v>
          </cell>
        </row>
        <row r="136">
          <cell r="C136" t="str">
            <v>SHRF</v>
          </cell>
          <cell r="I136" t="str">
            <v>250</v>
          </cell>
        </row>
        <row r="137">
          <cell r="C137" t="str">
            <v>SHRF</v>
          </cell>
          <cell r="I137" t="str">
            <v>250</v>
          </cell>
        </row>
        <row r="138">
          <cell r="C138" t="str">
            <v>SHRF</v>
          </cell>
          <cell r="I138" t="str">
            <v>250</v>
          </cell>
        </row>
        <row r="139">
          <cell r="C139" t="str">
            <v>SHRF</v>
          </cell>
          <cell r="I139" t="str">
            <v>250</v>
          </cell>
        </row>
        <row r="140">
          <cell r="C140" t="str">
            <v>SHRF</v>
          </cell>
          <cell r="I140" t="str">
            <v>250</v>
          </cell>
        </row>
        <row r="141">
          <cell r="C141" t="str">
            <v>SHRF</v>
          </cell>
          <cell r="I141" t="str">
            <v>250</v>
          </cell>
        </row>
        <row r="142">
          <cell r="C142" t="str">
            <v>SHRF</v>
          </cell>
          <cell r="I142" t="str">
            <v>250</v>
          </cell>
        </row>
        <row r="143">
          <cell r="C143" t="str">
            <v>SHRF</v>
          </cell>
          <cell r="I143" t="str">
            <v>250</v>
          </cell>
        </row>
        <row r="144">
          <cell r="C144" t="str">
            <v>SHRF</v>
          </cell>
          <cell r="I144" t="str">
            <v>250</v>
          </cell>
        </row>
        <row r="145">
          <cell r="C145" t="str">
            <v>SHRF</v>
          </cell>
          <cell r="I145" t="str">
            <v>250</v>
          </cell>
        </row>
        <row r="146">
          <cell r="C146" t="str">
            <v>SHRF</v>
          </cell>
          <cell r="I146" t="str">
            <v>250</v>
          </cell>
        </row>
        <row r="147">
          <cell r="C147" t="str">
            <v>SHRF</v>
          </cell>
          <cell r="I147" t="str">
            <v>250</v>
          </cell>
        </row>
        <row r="148">
          <cell r="C148" t="str">
            <v>SHRF</v>
          </cell>
          <cell r="I148" t="str">
            <v>250</v>
          </cell>
        </row>
        <row r="149">
          <cell r="C149" t="str">
            <v>SHRF</v>
          </cell>
          <cell r="I149" t="str">
            <v>250</v>
          </cell>
        </row>
        <row r="150">
          <cell r="C150" t="str">
            <v>SHRF</v>
          </cell>
          <cell r="I150" t="str">
            <v>250</v>
          </cell>
        </row>
        <row r="151">
          <cell r="C151" t="str">
            <v>SHRF</v>
          </cell>
          <cell r="I151" t="str">
            <v>250</v>
          </cell>
        </row>
        <row r="152">
          <cell r="C152" t="str">
            <v>SHRF</v>
          </cell>
          <cell r="I152" t="str">
            <v>250</v>
          </cell>
        </row>
        <row r="153">
          <cell r="C153" t="str">
            <v>SHRF</v>
          </cell>
          <cell r="I153" t="str">
            <v>250</v>
          </cell>
        </row>
        <row r="154">
          <cell r="C154" t="str">
            <v>SHRF</v>
          </cell>
          <cell r="I154" t="str">
            <v>250</v>
          </cell>
        </row>
        <row r="155">
          <cell r="C155" t="str">
            <v>SHRF</v>
          </cell>
          <cell r="I155" t="str">
            <v>250</v>
          </cell>
        </row>
        <row r="156">
          <cell r="C156" t="str">
            <v>SHRF</v>
          </cell>
          <cell r="I156" t="str">
            <v>250</v>
          </cell>
        </row>
        <row r="157">
          <cell r="C157" t="str">
            <v>SHRF</v>
          </cell>
          <cell r="I157" t="str">
            <v>250</v>
          </cell>
        </row>
        <row r="158">
          <cell r="C158" t="str">
            <v>SHRF</v>
          </cell>
          <cell r="I158" t="str">
            <v>250</v>
          </cell>
        </row>
        <row r="159">
          <cell r="C159" t="str">
            <v>SHRF</v>
          </cell>
          <cell r="I159" t="str">
            <v>250</v>
          </cell>
        </row>
        <row r="160">
          <cell r="C160" t="str">
            <v>SHRF</v>
          </cell>
          <cell r="I160" t="str">
            <v>250</v>
          </cell>
        </row>
        <row r="161">
          <cell r="C161" t="str">
            <v>SHRF</v>
          </cell>
          <cell r="I161" t="str">
            <v>250</v>
          </cell>
        </row>
        <row r="162">
          <cell r="C162" t="str">
            <v>SHRF</v>
          </cell>
          <cell r="I162" t="str">
            <v>250</v>
          </cell>
        </row>
        <row r="163">
          <cell r="C163" t="str">
            <v>SHRF</v>
          </cell>
          <cell r="I163" t="str">
            <v>250</v>
          </cell>
        </row>
        <row r="164">
          <cell r="C164" t="str">
            <v>SHRF</v>
          </cell>
          <cell r="I164" t="str">
            <v>250</v>
          </cell>
        </row>
        <row r="165">
          <cell r="C165" t="str">
            <v>SHRF</v>
          </cell>
          <cell r="I165" t="str">
            <v>250</v>
          </cell>
        </row>
        <row r="166">
          <cell r="C166" t="str">
            <v>SHRF</v>
          </cell>
          <cell r="I166" t="str">
            <v>250</v>
          </cell>
        </row>
        <row r="167">
          <cell r="C167" t="str">
            <v>SHRF</v>
          </cell>
          <cell r="I167" t="str">
            <v>250</v>
          </cell>
        </row>
        <row r="168">
          <cell r="C168" t="str">
            <v>SHRF</v>
          </cell>
          <cell r="I168" t="str">
            <v>250</v>
          </cell>
        </row>
        <row r="169">
          <cell r="C169" t="str">
            <v>SHRF</v>
          </cell>
          <cell r="I169" t="str">
            <v>250</v>
          </cell>
        </row>
        <row r="170">
          <cell r="C170" t="str">
            <v>SHRF</v>
          </cell>
          <cell r="I170" t="str">
            <v>250</v>
          </cell>
        </row>
        <row r="171">
          <cell r="C171" t="str">
            <v>SHRF</v>
          </cell>
          <cell r="I171" t="str">
            <v>250</v>
          </cell>
        </row>
        <row r="172">
          <cell r="C172" t="str">
            <v>SHRF</v>
          </cell>
          <cell r="I172" t="str">
            <v>250</v>
          </cell>
        </row>
        <row r="173">
          <cell r="C173" t="str">
            <v>SHRF</v>
          </cell>
          <cell r="I173" t="str">
            <v>250</v>
          </cell>
        </row>
        <row r="174">
          <cell r="C174" t="str">
            <v>SHRF</v>
          </cell>
          <cell r="I174" t="str">
            <v>250</v>
          </cell>
        </row>
        <row r="175">
          <cell r="C175" t="str">
            <v>SHRF</v>
          </cell>
          <cell r="I175" t="str">
            <v>250</v>
          </cell>
        </row>
        <row r="176">
          <cell r="C176" t="str">
            <v>SHRF</v>
          </cell>
          <cell r="I176" t="str">
            <v>250</v>
          </cell>
        </row>
        <row r="177">
          <cell r="C177" t="str">
            <v>SHRF</v>
          </cell>
          <cell r="I177" t="str">
            <v>250</v>
          </cell>
        </row>
        <row r="178">
          <cell r="C178" t="str">
            <v>SHRF</v>
          </cell>
          <cell r="I178" t="str">
            <v>250</v>
          </cell>
        </row>
        <row r="179">
          <cell r="C179" t="str">
            <v>SHRF</v>
          </cell>
          <cell r="I179" t="str">
            <v>250</v>
          </cell>
        </row>
        <row r="180">
          <cell r="C180" t="str">
            <v>SHRF</v>
          </cell>
          <cell r="I180" t="str">
            <v>250</v>
          </cell>
        </row>
        <row r="181">
          <cell r="C181" t="str">
            <v>SHRF</v>
          </cell>
          <cell r="I181" t="str">
            <v>250</v>
          </cell>
        </row>
        <row r="182">
          <cell r="C182" t="str">
            <v>SHRF</v>
          </cell>
          <cell r="I182" t="str">
            <v>250</v>
          </cell>
        </row>
        <row r="183">
          <cell r="C183" t="str">
            <v>SHRF</v>
          </cell>
          <cell r="I183" t="str">
            <v>250</v>
          </cell>
        </row>
        <row r="184">
          <cell r="C184" t="str">
            <v>SHRF</v>
          </cell>
          <cell r="I184" t="str">
            <v>250</v>
          </cell>
        </row>
        <row r="185">
          <cell r="C185" t="str">
            <v>SHRF</v>
          </cell>
          <cell r="I185" t="str">
            <v>250</v>
          </cell>
        </row>
        <row r="186">
          <cell r="C186" t="str">
            <v>SHRF</v>
          </cell>
          <cell r="I186" t="str">
            <v>250</v>
          </cell>
        </row>
        <row r="187">
          <cell r="C187" t="str">
            <v>SHRF</v>
          </cell>
          <cell r="I187" t="str">
            <v>250</v>
          </cell>
        </row>
        <row r="188">
          <cell r="C188" t="str">
            <v>SHRF</v>
          </cell>
          <cell r="I188" t="str">
            <v>250</v>
          </cell>
        </row>
        <row r="189">
          <cell r="C189" t="str">
            <v>SHRF</v>
          </cell>
          <cell r="I189" t="str">
            <v>250</v>
          </cell>
        </row>
        <row r="190">
          <cell r="C190" t="str">
            <v>SHRF</v>
          </cell>
          <cell r="I190" t="str">
            <v>250</v>
          </cell>
        </row>
        <row r="191">
          <cell r="C191" t="str">
            <v>SHRF</v>
          </cell>
          <cell r="I191" t="str">
            <v>250</v>
          </cell>
        </row>
        <row r="192">
          <cell r="C192" t="str">
            <v>SHRF</v>
          </cell>
          <cell r="I192" t="str">
            <v>250</v>
          </cell>
        </row>
        <row r="193">
          <cell r="C193" t="str">
            <v>SHRF</v>
          </cell>
          <cell r="I193" t="str">
            <v>250</v>
          </cell>
        </row>
        <row r="194">
          <cell r="C194" t="str">
            <v>SHRF</v>
          </cell>
          <cell r="I194" t="str">
            <v>250</v>
          </cell>
        </row>
        <row r="195">
          <cell r="C195" t="str">
            <v>SHRF</v>
          </cell>
          <cell r="I195" t="str">
            <v>250</v>
          </cell>
        </row>
        <row r="196">
          <cell r="C196" t="str">
            <v>SHRF</v>
          </cell>
          <cell r="I196" t="str">
            <v>250</v>
          </cell>
        </row>
        <row r="197">
          <cell r="C197" t="str">
            <v>SHRF</v>
          </cell>
          <cell r="I197" t="str">
            <v>250</v>
          </cell>
        </row>
        <row r="198">
          <cell r="C198" t="str">
            <v>SHRF</v>
          </cell>
          <cell r="I198" t="str">
            <v>250</v>
          </cell>
        </row>
        <row r="199">
          <cell r="C199" t="str">
            <v>SHRF</v>
          </cell>
          <cell r="I199" t="str">
            <v>250</v>
          </cell>
        </row>
        <row r="200">
          <cell r="C200" t="str">
            <v>SHRF</v>
          </cell>
          <cell r="I200" t="str">
            <v>250</v>
          </cell>
        </row>
        <row r="201">
          <cell r="C201" t="str">
            <v>SHRF</v>
          </cell>
          <cell r="I201" t="str">
            <v>250</v>
          </cell>
        </row>
        <row r="202">
          <cell r="C202" t="str">
            <v>SHRF</v>
          </cell>
          <cell r="I202" t="str">
            <v>250</v>
          </cell>
        </row>
        <row r="203">
          <cell r="C203" t="str">
            <v>SHRF</v>
          </cell>
          <cell r="I203" t="str">
            <v>250</v>
          </cell>
        </row>
        <row r="204">
          <cell r="C204" t="str">
            <v>SHRF</v>
          </cell>
          <cell r="I204" t="str">
            <v>250</v>
          </cell>
        </row>
        <row r="205">
          <cell r="C205" t="str">
            <v>SHRF</v>
          </cell>
          <cell r="I205" t="str">
            <v>250</v>
          </cell>
        </row>
        <row r="206">
          <cell r="C206" t="str">
            <v>SHRF</v>
          </cell>
          <cell r="I206" t="str">
            <v>250</v>
          </cell>
        </row>
        <row r="207">
          <cell r="C207" t="str">
            <v>SHRF</v>
          </cell>
          <cell r="I207" t="str">
            <v>250</v>
          </cell>
        </row>
        <row r="208">
          <cell r="C208" t="str">
            <v>SHRF</v>
          </cell>
          <cell r="I208" t="str">
            <v>250</v>
          </cell>
        </row>
        <row r="209">
          <cell r="C209" t="str">
            <v>SHRF</v>
          </cell>
          <cell r="I209" t="str">
            <v>250</v>
          </cell>
        </row>
        <row r="210">
          <cell r="C210" t="str">
            <v>SHRF</v>
          </cell>
          <cell r="I210" t="str">
            <v>250</v>
          </cell>
        </row>
        <row r="211">
          <cell r="C211" t="str">
            <v>SHRF</v>
          </cell>
          <cell r="I211" t="str">
            <v>250</v>
          </cell>
        </row>
        <row r="212">
          <cell r="C212" t="str">
            <v>SHRF</v>
          </cell>
          <cell r="I212" t="str">
            <v>250</v>
          </cell>
        </row>
        <row r="213">
          <cell r="C213" t="str">
            <v>SHRF</v>
          </cell>
          <cell r="I213" t="str">
            <v>250</v>
          </cell>
        </row>
        <row r="214">
          <cell r="C214" t="str">
            <v>SHRF</v>
          </cell>
          <cell r="I214" t="str">
            <v>250</v>
          </cell>
        </row>
        <row r="215">
          <cell r="C215" t="str">
            <v>SHRF</v>
          </cell>
          <cell r="I215" t="str">
            <v>250</v>
          </cell>
        </row>
        <row r="216">
          <cell r="C216" t="str">
            <v>SHRF</v>
          </cell>
          <cell r="I216" t="str">
            <v>250</v>
          </cell>
        </row>
        <row r="217">
          <cell r="C217" t="str">
            <v>SHRF</v>
          </cell>
          <cell r="I217" t="str">
            <v>250</v>
          </cell>
        </row>
        <row r="218">
          <cell r="C218" t="str">
            <v>SHRF</v>
          </cell>
          <cell r="I218" t="str">
            <v>250</v>
          </cell>
        </row>
        <row r="219">
          <cell r="C219" t="str">
            <v>SHRF</v>
          </cell>
          <cell r="I219" t="str">
            <v>250</v>
          </cell>
        </row>
        <row r="220">
          <cell r="C220" t="str">
            <v>SHRF</v>
          </cell>
          <cell r="I220" t="str">
            <v>250</v>
          </cell>
        </row>
        <row r="221">
          <cell r="C221" t="str">
            <v>SHRF</v>
          </cell>
          <cell r="I221" t="str">
            <v>250</v>
          </cell>
        </row>
        <row r="222">
          <cell r="C222" t="str">
            <v>SHRF</v>
          </cell>
          <cell r="I222" t="str">
            <v>250</v>
          </cell>
        </row>
        <row r="223">
          <cell r="C223" t="str">
            <v>SHRF</v>
          </cell>
          <cell r="I223" t="str">
            <v>250</v>
          </cell>
        </row>
        <row r="224">
          <cell r="C224" t="str">
            <v>SHRF</v>
          </cell>
          <cell r="I224" t="str">
            <v>250</v>
          </cell>
        </row>
        <row r="225">
          <cell r="C225" t="str">
            <v>SHRF</v>
          </cell>
          <cell r="I225" t="str">
            <v>250</v>
          </cell>
        </row>
        <row r="226">
          <cell r="C226" t="str">
            <v>SHRF</v>
          </cell>
          <cell r="I226" t="str">
            <v>250</v>
          </cell>
        </row>
        <row r="227">
          <cell r="C227" t="str">
            <v>SHRF</v>
          </cell>
          <cell r="I227" t="str">
            <v>250</v>
          </cell>
        </row>
        <row r="228">
          <cell r="C228" t="str">
            <v>SHRF</v>
          </cell>
          <cell r="I228" t="str">
            <v>250</v>
          </cell>
        </row>
        <row r="229">
          <cell r="C229" t="str">
            <v>SHRF</v>
          </cell>
          <cell r="I229" t="str">
            <v>250</v>
          </cell>
        </row>
        <row r="230">
          <cell r="C230" t="str">
            <v>SHRF</v>
          </cell>
          <cell r="I230" t="str">
            <v>250</v>
          </cell>
        </row>
        <row r="231">
          <cell r="C231" t="str">
            <v>SHRF</v>
          </cell>
          <cell r="I231" t="str">
            <v>250</v>
          </cell>
        </row>
        <row r="232">
          <cell r="C232" t="str">
            <v>SHRF</v>
          </cell>
          <cell r="I232" t="str">
            <v>250</v>
          </cell>
        </row>
        <row r="233">
          <cell r="C233" t="str">
            <v>SHRF</v>
          </cell>
          <cell r="I233" t="str">
            <v>250</v>
          </cell>
        </row>
        <row r="234">
          <cell r="C234" t="str">
            <v>SHRF</v>
          </cell>
          <cell r="I234" t="str">
            <v>250</v>
          </cell>
        </row>
        <row r="235">
          <cell r="C235" t="str">
            <v>SHRF</v>
          </cell>
          <cell r="I235" t="str">
            <v>250</v>
          </cell>
        </row>
        <row r="236">
          <cell r="C236" t="str">
            <v>SHRF</v>
          </cell>
          <cell r="I236" t="str">
            <v>250</v>
          </cell>
        </row>
        <row r="237">
          <cell r="C237" t="str">
            <v>SHRF</v>
          </cell>
          <cell r="I237" t="str">
            <v>250</v>
          </cell>
        </row>
        <row r="238">
          <cell r="C238" t="str">
            <v>SHRF</v>
          </cell>
          <cell r="I238" t="str">
            <v>250</v>
          </cell>
        </row>
        <row r="239">
          <cell r="C239" t="str">
            <v>SHRF</v>
          </cell>
          <cell r="I239" t="str">
            <v>250</v>
          </cell>
        </row>
        <row r="240">
          <cell r="C240" t="str">
            <v>SHRF</v>
          </cell>
          <cell r="I240" t="str">
            <v>250</v>
          </cell>
        </row>
        <row r="241">
          <cell r="C241" t="str">
            <v>SHRF</v>
          </cell>
          <cell r="I241" t="str">
            <v>250</v>
          </cell>
        </row>
        <row r="242">
          <cell r="C242" t="str">
            <v>SHERIFF TOTAL</v>
          </cell>
          <cell r="I242"/>
        </row>
        <row r="243">
          <cell r="C243" t="str">
            <v>TLMA</v>
          </cell>
          <cell r="I243" t="str">
            <v>313</v>
          </cell>
        </row>
        <row r="244">
          <cell r="C244" t="str">
            <v>TLMA</v>
          </cell>
          <cell r="I244" t="str">
            <v>313</v>
          </cell>
        </row>
        <row r="245">
          <cell r="C245" t="str">
            <v>TLMA</v>
          </cell>
          <cell r="I245" t="str">
            <v>313</v>
          </cell>
        </row>
        <row r="246">
          <cell r="C246" t="str">
            <v>TLMA</v>
          </cell>
          <cell r="I246" t="str">
            <v>313</v>
          </cell>
        </row>
      </sheetData>
      <sheetData sheetId="1"/>
      <sheetData sheetId="2">
        <row r="3">
          <cell r="A3" t="str">
            <v>110</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 Division"/>
      <sheetName val="Summary - Program"/>
      <sheetName val="Detail Revenues"/>
      <sheetName val="Detail Expenditures"/>
      <sheetName val="Detail Expend with allocation"/>
      <sheetName val="Admin - Expenditures"/>
      <sheetName val="EPO - Revenue"/>
      <sheetName val="EPO - Expenditures"/>
      <sheetName val="DES - Revenue"/>
      <sheetName val="DES - Expenditures"/>
      <sheetName val="Revenue Shortfall Analysis"/>
      <sheetName val="Sheet1"/>
      <sheetName val="Sheet2"/>
      <sheetName val="Sheet3"/>
      <sheetName val="Sheet5"/>
      <sheetName val="Sheet4"/>
    </sheetNames>
    <sheetDataSet>
      <sheetData sheetId="0"/>
      <sheetData sheetId="1"/>
      <sheetData sheetId="2"/>
      <sheetData sheetId="3">
        <row r="5">
          <cell r="B5"/>
          <cell r="C5" t="str">
            <v>BUSINESS OPERATIONS AND FINANCE</v>
          </cell>
          <cell r="D5"/>
          <cell r="E5"/>
          <cell r="F5"/>
          <cell r="G5"/>
          <cell r="H5"/>
          <cell r="I5"/>
          <cell r="J5" t="str">
            <v>ENVIRONMENTAL PROTECTION &amp; OVERSIGHT</v>
          </cell>
          <cell r="K5"/>
          <cell r="L5"/>
          <cell r="M5"/>
          <cell r="N5"/>
          <cell r="O5" t="str">
            <v>DISTRICT ENVIRONMENTAL SERVICES</v>
          </cell>
          <cell r="P5"/>
          <cell r="Q5"/>
          <cell r="R5"/>
          <cell r="S5"/>
          <cell r="T5" t="str">
            <v>Department</v>
          </cell>
          <cell r="U5" t="str">
            <v>Department</v>
          </cell>
        </row>
        <row r="6">
          <cell r="B6" t="str">
            <v>Account Name</v>
          </cell>
          <cell r="C6" t="str">
            <v>Exec</v>
          </cell>
          <cell r="D6" t="str">
            <v>Acct</v>
          </cell>
          <cell r="E6" t="str">
            <v>Spec Proj</v>
          </cell>
          <cell r="F6" t="str">
            <v>Info Tech</v>
          </cell>
          <cell r="G6" t="str">
            <v>4200400000</v>
          </cell>
          <cell r="H6"/>
          <cell r="I6" t="str">
            <v>variance</v>
          </cell>
          <cell r="J6" t="str">
            <v>LAND</v>
          </cell>
          <cell r="K6" t="str">
            <v>HAZ MAT</v>
          </cell>
          <cell r="L6" t="str">
            <v>4200420000</v>
          </cell>
          <cell r="M6"/>
          <cell r="N6" t="str">
            <v>variance</v>
          </cell>
          <cell r="O6" t="str">
            <v>DES</v>
          </cell>
          <cell r="P6" t="str">
            <v>VC</v>
          </cell>
          <cell r="Q6" t="str">
            <v>4200430000</v>
          </cell>
          <cell r="R6"/>
          <cell r="S6" t="str">
            <v>variance</v>
          </cell>
          <cell r="T6" t="str">
            <v>Total</v>
          </cell>
          <cell r="U6" t="str">
            <v>Total</v>
          </cell>
        </row>
        <row r="7">
          <cell r="B7"/>
          <cell r="G7"/>
          <cell r="H7"/>
          <cell r="I7"/>
          <cell r="L7"/>
          <cell r="M7"/>
          <cell r="N7"/>
          <cell r="Q7"/>
          <cell r="R7"/>
          <cell r="S7"/>
          <cell r="T7"/>
        </row>
        <row r="8">
          <cell r="B8"/>
          <cell r="G8"/>
          <cell r="H8"/>
          <cell r="I8"/>
          <cell r="L8"/>
          <cell r="M8"/>
          <cell r="N8"/>
          <cell r="O8"/>
          <cell r="Q8"/>
          <cell r="R8"/>
          <cell r="S8"/>
          <cell r="T8"/>
        </row>
        <row r="9">
          <cell r="B9" t="str">
            <v>Regular Salaries</v>
          </cell>
          <cell r="C9">
            <v>1338821.550733</v>
          </cell>
          <cell r="D9">
            <v>734315.71828100004</v>
          </cell>
          <cell r="E9">
            <v>716931.658711</v>
          </cell>
          <cell r="F9">
            <v>0</v>
          </cell>
          <cell r="G9">
            <v>2676354.1660829997</v>
          </cell>
          <cell r="H9">
            <v>2660848</v>
          </cell>
          <cell r="I9">
            <v>15506.166082999669</v>
          </cell>
          <cell r="J9">
            <v>2302365.1492009996</v>
          </cell>
          <cell r="K9">
            <v>3770850.6853719996</v>
          </cell>
          <cell r="L9">
            <v>5978266.5086779986</v>
          </cell>
          <cell r="M9">
            <v>6093382</v>
          </cell>
          <cell r="N9">
            <v>-115115.49132200144</v>
          </cell>
          <cell r="O9">
            <v>6421040.6721780021</v>
          </cell>
          <cell r="P9">
            <v>492758.42211099999</v>
          </cell>
          <cell r="Q9">
            <v>6851806.525402002</v>
          </cell>
          <cell r="R9">
            <v>6876550</v>
          </cell>
          <cell r="S9">
            <v>-24743.474597997963</v>
          </cell>
          <cell r="T9">
            <v>15506427.200162999</v>
          </cell>
          <cell r="U9"/>
        </row>
        <row r="10">
          <cell r="B10" t="str">
            <v xml:space="preserve">Less Salary Savings </v>
          </cell>
          <cell r="C10">
            <v>0</v>
          </cell>
          <cell r="D10">
            <v>0</v>
          </cell>
          <cell r="E10">
            <v>-113714.761642</v>
          </cell>
          <cell r="F10">
            <v>0</v>
          </cell>
          <cell r="G10"/>
          <cell r="H10">
            <v>0</v>
          </cell>
          <cell r="I10">
            <v>0</v>
          </cell>
          <cell r="J10">
            <v>-94949.325895000002</v>
          </cell>
          <cell r="K10">
            <v>0</v>
          </cell>
          <cell r="L10">
            <v>0</v>
          </cell>
          <cell r="M10">
            <v>0</v>
          </cell>
          <cell r="N10">
            <v>0</v>
          </cell>
          <cell r="O10">
            <v>-61992.568887000001</v>
          </cell>
          <cell r="P10">
            <v>0</v>
          </cell>
          <cell r="Q10">
            <v>0</v>
          </cell>
          <cell r="R10">
            <v>0</v>
          </cell>
          <cell r="S10">
            <v>0</v>
          </cell>
          <cell r="T10">
            <v>0</v>
          </cell>
          <cell r="U10">
            <v>0</v>
          </cell>
        </row>
        <row r="11">
          <cell r="B11" t="str">
            <v>Payoff Permanent-Seasonal</v>
          </cell>
          <cell r="C11">
            <v>245000</v>
          </cell>
          <cell r="D11">
            <v>100000</v>
          </cell>
          <cell r="E11">
            <v>0</v>
          </cell>
          <cell r="F11">
            <v>0</v>
          </cell>
          <cell r="G11">
            <v>345000</v>
          </cell>
          <cell r="H11">
            <v>270000</v>
          </cell>
          <cell r="I11">
            <v>75000</v>
          </cell>
          <cell r="J11">
            <v>0</v>
          </cell>
          <cell r="K11">
            <v>0</v>
          </cell>
          <cell r="L11">
            <v>0</v>
          </cell>
          <cell r="M11">
            <v>0</v>
          </cell>
          <cell r="N11">
            <v>0</v>
          </cell>
          <cell r="O11">
            <v>0</v>
          </cell>
          <cell r="P11">
            <v>0</v>
          </cell>
          <cell r="Q11">
            <v>0</v>
          </cell>
          <cell r="R11">
            <v>75000</v>
          </cell>
          <cell r="S11">
            <v>-75000</v>
          </cell>
          <cell r="T11">
            <v>345000</v>
          </cell>
          <cell r="U11" t="e">
            <v>#REF!</v>
          </cell>
        </row>
        <row r="12">
          <cell r="B12" t="str">
            <v>Temporary Salaries</v>
          </cell>
          <cell r="C12">
            <v>0</v>
          </cell>
          <cell r="D12">
            <v>3000</v>
          </cell>
          <cell r="E12">
            <v>0</v>
          </cell>
          <cell r="F12">
            <v>0</v>
          </cell>
          <cell r="G12">
            <v>3000</v>
          </cell>
          <cell r="H12">
            <v>3000</v>
          </cell>
          <cell r="I12">
            <v>0</v>
          </cell>
          <cell r="J12">
            <v>0</v>
          </cell>
          <cell r="K12">
            <v>0</v>
          </cell>
          <cell r="L12">
            <v>0</v>
          </cell>
          <cell r="M12">
            <v>0</v>
          </cell>
          <cell r="N12">
            <v>0</v>
          </cell>
          <cell r="O12">
            <v>35000</v>
          </cell>
          <cell r="P12">
            <v>0</v>
          </cell>
          <cell r="Q12">
            <v>35000</v>
          </cell>
          <cell r="R12">
            <v>35000</v>
          </cell>
          <cell r="S12">
            <v>0</v>
          </cell>
          <cell r="T12">
            <v>38000</v>
          </cell>
          <cell r="U12" t="e">
            <v>#REF!</v>
          </cell>
        </row>
        <row r="13">
          <cell r="B13" t="str">
            <v>TAP Salaries</v>
          </cell>
          <cell r="C13">
            <v>10000</v>
          </cell>
          <cell r="D13">
            <v>0</v>
          </cell>
          <cell r="E13">
            <v>0</v>
          </cell>
          <cell r="F13">
            <v>0</v>
          </cell>
          <cell r="G13">
            <v>10000</v>
          </cell>
          <cell r="H13">
            <v>10000</v>
          </cell>
          <cell r="I13">
            <v>0</v>
          </cell>
          <cell r="J13">
            <v>0</v>
          </cell>
          <cell r="K13">
            <v>0</v>
          </cell>
          <cell r="L13">
            <v>0</v>
          </cell>
          <cell r="M13">
            <v>0</v>
          </cell>
          <cell r="N13">
            <v>0</v>
          </cell>
          <cell r="O13">
            <v>0</v>
          </cell>
          <cell r="P13">
            <v>0</v>
          </cell>
          <cell r="Q13">
            <v>0</v>
          </cell>
          <cell r="R13">
            <v>0</v>
          </cell>
          <cell r="S13">
            <v>0</v>
          </cell>
          <cell r="T13">
            <v>10000</v>
          </cell>
          <cell r="U13" t="e">
            <v>#REF!</v>
          </cell>
        </row>
        <row r="14">
          <cell r="B14" t="str">
            <v>Overtime</v>
          </cell>
          <cell r="C14">
            <v>2000</v>
          </cell>
          <cell r="D14">
            <v>4000</v>
          </cell>
          <cell r="E14">
            <v>1200</v>
          </cell>
          <cell r="F14">
            <v>0</v>
          </cell>
          <cell r="G14">
            <v>7200</v>
          </cell>
          <cell r="H14">
            <v>7200</v>
          </cell>
          <cell r="I14">
            <v>0</v>
          </cell>
          <cell r="J14">
            <v>22000</v>
          </cell>
          <cell r="K14">
            <v>77000</v>
          </cell>
          <cell r="L14">
            <v>99000</v>
          </cell>
          <cell r="M14">
            <v>107450</v>
          </cell>
          <cell r="N14">
            <v>-8450</v>
          </cell>
          <cell r="O14">
            <v>57000</v>
          </cell>
          <cell r="P14">
            <v>2700</v>
          </cell>
          <cell r="Q14">
            <v>59700</v>
          </cell>
          <cell r="R14">
            <v>71700</v>
          </cell>
          <cell r="S14">
            <v>-12000</v>
          </cell>
          <cell r="T14">
            <v>165900</v>
          </cell>
          <cell r="U14" t="e">
            <v>#REF!</v>
          </cell>
        </row>
        <row r="15">
          <cell r="B15" t="str">
            <v>Overtime-Holiday</v>
          </cell>
          <cell r="C15">
            <v>2500</v>
          </cell>
          <cell r="D15">
            <v>0</v>
          </cell>
          <cell r="E15">
            <v>0</v>
          </cell>
          <cell r="F15">
            <v>0</v>
          </cell>
          <cell r="G15">
            <v>2500</v>
          </cell>
          <cell r="H15">
            <v>0</v>
          </cell>
          <cell r="I15">
            <v>2500</v>
          </cell>
          <cell r="J15">
            <v>4200</v>
          </cell>
          <cell r="K15">
            <v>4250</v>
          </cell>
          <cell r="L15">
            <v>8450</v>
          </cell>
          <cell r="M15">
            <v>0</v>
          </cell>
          <cell r="N15">
            <v>8450</v>
          </cell>
          <cell r="O15">
            <v>12000</v>
          </cell>
          <cell r="P15">
            <v>0</v>
          </cell>
          <cell r="Q15">
            <v>12000</v>
          </cell>
          <cell r="R15">
            <v>0</v>
          </cell>
          <cell r="S15">
            <v>12000</v>
          </cell>
          <cell r="T15">
            <v>22950</v>
          </cell>
          <cell r="U15" t="e">
            <v>#REF!</v>
          </cell>
        </row>
        <row r="16">
          <cell r="B16" t="str">
            <v>Annual Leave Buydown</v>
          </cell>
          <cell r="C16">
            <v>35000</v>
          </cell>
          <cell r="D16">
            <v>5500</v>
          </cell>
          <cell r="E16">
            <v>0</v>
          </cell>
          <cell r="F16">
            <v>0</v>
          </cell>
          <cell r="G16">
            <v>40500</v>
          </cell>
          <cell r="H16">
            <v>40500</v>
          </cell>
          <cell r="I16">
            <v>0</v>
          </cell>
          <cell r="J16">
            <v>5000</v>
          </cell>
          <cell r="K16">
            <v>10000</v>
          </cell>
          <cell r="L16">
            <v>15000</v>
          </cell>
          <cell r="M16">
            <v>15000</v>
          </cell>
          <cell r="N16">
            <v>0</v>
          </cell>
          <cell r="O16">
            <v>15000</v>
          </cell>
          <cell r="P16">
            <v>0</v>
          </cell>
          <cell r="Q16">
            <v>15000</v>
          </cell>
          <cell r="R16">
            <v>15000</v>
          </cell>
          <cell r="S16">
            <v>0</v>
          </cell>
          <cell r="T16">
            <v>70500</v>
          </cell>
          <cell r="U16" t="e">
            <v>#REF!</v>
          </cell>
        </row>
        <row r="17">
          <cell r="B17" t="str">
            <v>Standby Pay</v>
          </cell>
          <cell r="C17">
            <v>0</v>
          </cell>
          <cell r="D17">
            <v>0</v>
          </cell>
          <cell r="E17">
            <v>0</v>
          </cell>
          <cell r="F17">
            <v>0</v>
          </cell>
          <cell r="G17">
            <v>0</v>
          </cell>
          <cell r="H17">
            <v>0</v>
          </cell>
          <cell r="I17">
            <v>0</v>
          </cell>
          <cell r="J17">
            <v>23000</v>
          </cell>
          <cell r="K17">
            <v>115000</v>
          </cell>
          <cell r="L17">
            <v>138000</v>
          </cell>
          <cell r="M17">
            <v>138000</v>
          </cell>
          <cell r="N17">
            <v>0</v>
          </cell>
          <cell r="O17">
            <v>0</v>
          </cell>
          <cell r="P17">
            <v>0</v>
          </cell>
          <cell r="Q17">
            <v>0</v>
          </cell>
          <cell r="R17">
            <v>0</v>
          </cell>
          <cell r="S17">
            <v>0</v>
          </cell>
          <cell r="T17">
            <v>138000</v>
          </cell>
          <cell r="U17" t="e">
            <v>#REF!</v>
          </cell>
        </row>
        <row r="18">
          <cell r="B18" t="str">
            <v>Bilingual Pay</v>
          </cell>
          <cell r="C18">
            <v>3000</v>
          </cell>
          <cell r="D18">
            <v>0</v>
          </cell>
          <cell r="E18">
            <v>3200</v>
          </cell>
          <cell r="F18">
            <v>0</v>
          </cell>
          <cell r="G18">
            <v>6200</v>
          </cell>
          <cell r="H18">
            <v>6200</v>
          </cell>
          <cell r="I18">
            <v>0</v>
          </cell>
          <cell r="J18">
            <v>7000</v>
          </cell>
          <cell r="K18">
            <v>7600</v>
          </cell>
          <cell r="L18">
            <v>14600</v>
          </cell>
          <cell r="M18">
            <v>14600</v>
          </cell>
          <cell r="N18">
            <v>0</v>
          </cell>
          <cell r="O18">
            <v>16000</v>
          </cell>
          <cell r="P18">
            <v>2250</v>
          </cell>
          <cell r="Q18">
            <v>18250</v>
          </cell>
          <cell r="R18">
            <v>18250</v>
          </cell>
          <cell r="S18">
            <v>0</v>
          </cell>
          <cell r="T18">
            <v>39050</v>
          </cell>
          <cell r="U18" t="e">
            <v>#REF!</v>
          </cell>
        </row>
        <row r="19">
          <cell r="B19" t="str">
            <v>Shift Differential</v>
          </cell>
          <cell r="C19">
            <v>0</v>
          </cell>
          <cell r="D19">
            <v>0</v>
          </cell>
          <cell r="E19">
            <v>0</v>
          </cell>
          <cell r="F19">
            <v>0</v>
          </cell>
          <cell r="G19">
            <v>0</v>
          </cell>
          <cell r="H19">
            <v>0</v>
          </cell>
          <cell r="I19">
            <v>0</v>
          </cell>
          <cell r="J19">
            <v>0</v>
          </cell>
          <cell r="K19">
            <v>25</v>
          </cell>
          <cell r="L19">
            <v>25</v>
          </cell>
          <cell r="M19">
            <v>25</v>
          </cell>
          <cell r="N19">
            <v>0</v>
          </cell>
          <cell r="O19">
            <v>0</v>
          </cell>
          <cell r="P19">
            <v>0</v>
          </cell>
          <cell r="Q19">
            <v>0</v>
          </cell>
          <cell r="R19">
            <v>200</v>
          </cell>
          <cell r="S19">
            <v>-200</v>
          </cell>
          <cell r="T19">
            <v>25</v>
          </cell>
          <cell r="U19" t="e">
            <v>#REF!</v>
          </cell>
        </row>
        <row r="20">
          <cell r="B20" t="str">
            <v>Holiday Pay</v>
          </cell>
          <cell r="C20">
            <v>0</v>
          </cell>
          <cell r="D20">
            <v>0</v>
          </cell>
          <cell r="E20">
            <v>0</v>
          </cell>
          <cell r="F20">
            <v>0</v>
          </cell>
          <cell r="G20">
            <v>0</v>
          </cell>
          <cell r="H20">
            <v>0</v>
          </cell>
          <cell r="I20">
            <v>0</v>
          </cell>
          <cell r="J20">
            <v>0</v>
          </cell>
          <cell r="K20">
            <v>0</v>
          </cell>
          <cell r="L20">
            <v>0</v>
          </cell>
          <cell r="M20">
            <v>0</v>
          </cell>
          <cell r="N20">
            <v>0</v>
          </cell>
          <cell r="O20">
            <v>45</v>
          </cell>
          <cell r="P20">
            <v>0</v>
          </cell>
          <cell r="Q20">
            <v>45</v>
          </cell>
          <cell r="R20">
            <v>45</v>
          </cell>
          <cell r="S20">
            <v>0</v>
          </cell>
          <cell r="T20">
            <v>45</v>
          </cell>
          <cell r="U20" t="e">
            <v>#REF!</v>
          </cell>
        </row>
        <row r="21">
          <cell r="B21" t="str">
            <v>Bonus Pay</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t="e">
            <v>#REF!</v>
          </cell>
        </row>
        <row r="22">
          <cell r="B22" t="str">
            <v>Retiree Health Insurance</v>
          </cell>
          <cell r="C22">
            <v>0</v>
          </cell>
          <cell r="D22">
            <v>0</v>
          </cell>
          <cell r="E22">
            <v>0</v>
          </cell>
          <cell r="F22">
            <v>0</v>
          </cell>
          <cell r="G22">
            <v>0</v>
          </cell>
          <cell r="H22">
            <v>0</v>
          </cell>
          <cell r="I22">
            <v>0</v>
          </cell>
          <cell r="J22">
            <v>0</v>
          </cell>
          <cell r="K22">
            <v>15000</v>
          </cell>
          <cell r="L22">
            <v>15000</v>
          </cell>
          <cell r="M22">
            <v>15000</v>
          </cell>
          <cell r="N22">
            <v>0</v>
          </cell>
          <cell r="O22">
            <v>15000.4</v>
          </cell>
          <cell r="P22">
            <v>0</v>
          </cell>
          <cell r="Q22">
            <v>15000.4</v>
          </cell>
          <cell r="R22">
            <v>15000</v>
          </cell>
          <cell r="S22">
            <v>0.3999999999996362</v>
          </cell>
          <cell r="T22">
            <v>30000.400000000001</v>
          </cell>
          <cell r="U22" t="e">
            <v>#REF!</v>
          </cell>
        </row>
        <row r="23">
          <cell r="B23" t="str">
            <v>Workers Comp Insurance</v>
          </cell>
          <cell r="C23">
            <v>15649.367346938776</v>
          </cell>
          <cell r="D23">
            <v>9205.5102040816328</v>
          </cell>
          <cell r="E23">
            <v>7364.4081632653051</v>
          </cell>
          <cell r="F23">
            <v>0</v>
          </cell>
          <cell r="G23">
            <v>32219.28571428571</v>
          </cell>
          <cell r="H23">
            <v>180428</v>
          </cell>
          <cell r="I23">
            <v>-148208.71428571429</v>
          </cell>
          <cell r="J23">
            <v>23013.775510204083</v>
          </cell>
          <cell r="K23">
            <v>42345.34693877551</v>
          </cell>
          <cell r="L23">
            <v>65359.122448979593</v>
          </cell>
          <cell r="M23">
            <v>0</v>
          </cell>
          <cell r="N23">
            <v>65359.122448979593</v>
          </cell>
          <cell r="O23">
            <v>75485.183673469393</v>
          </cell>
          <cell r="P23">
            <v>7364.4081632653051</v>
          </cell>
          <cell r="Q23">
            <v>82849.591836734704</v>
          </cell>
          <cell r="R23">
            <v>0</v>
          </cell>
          <cell r="S23">
            <v>82849.591836734704</v>
          </cell>
          <cell r="T23">
            <v>180428</v>
          </cell>
          <cell r="U23" t="e">
            <v>#REF!</v>
          </cell>
        </row>
        <row r="24">
          <cell r="B24" t="str">
            <v>FSA Fees</v>
          </cell>
          <cell r="C24">
            <v>125</v>
          </cell>
          <cell r="D24">
            <v>0</v>
          </cell>
          <cell r="E24">
            <v>0</v>
          </cell>
          <cell r="F24">
            <v>0</v>
          </cell>
          <cell r="G24">
            <v>125</v>
          </cell>
          <cell r="H24">
            <v>125</v>
          </cell>
          <cell r="I24">
            <v>0</v>
          </cell>
          <cell r="J24">
            <v>0</v>
          </cell>
          <cell r="K24">
            <v>700</v>
          </cell>
          <cell r="L24">
            <v>700</v>
          </cell>
          <cell r="M24">
            <v>700</v>
          </cell>
          <cell r="N24">
            <v>0</v>
          </cell>
          <cell r="O24">
            <v>700</v>
          </cell>
          <cell r="P24">
            <v>0</v>
          </cell>
          <cell r="Q24">
            <v>700</v>
          </cell>
          <cell r="R24">
            <v>700</v>
          </cell>
          <cell r="S24">
            <v>0</v>
          </cell>
          <cell r="T24">
            <v>1525</v>
          </cell>
          <cell r="U24" t="e">
            <v>#REF!</v>
          </cell>
        </row>
        <row r="25">
          <cell r="B25" t="str">
            <v>OPEB</v>
          </cell>
          <cell r="C25">
            <v>12800</v>
          </cell>
          <cell r="D25">
            <v>0</v>
          </cell>
          <cell r="E25">
            <v>0</v>
          </cell>
          <cell r="F25">
            <v>0</v>
          </cell>
          <cell r="G25">
            <v>12800</v>
          </cell>
          <cell r="H25">
            <v>10000</v>
          </cell>
          <cell r="I25">
            <v>2800</v>
          </cell>
          <cell r="J25">
            <v>0</v>
          </cell>
          <cell r="K25">
            <v>21500</v>
          </cell>
          <cell r="L25">
            <v>21500</v>
          </cell>
          <cell r="M25">
            <v>21500</v>
          </cell>
          <cell r="N25">
            <v>0</v>
          </cell>
          <cell r="O25">
            <v>24000</v>
          </cell>
          <cell r="P25">
            <v>0</v>
          </cell>
          <cell r="Q25">
            <v>24000</v>
          </cell>
          <cell r="R25">
            <v>26800</v>
          </cell>
          <cell r="S25">
            <v>-2800</v>
          </cell>
          <cell r="T25">
            <v>58300</v>
          </cell>
          <cell r="U25" t="e">
            <v>#REF!</v>
          </cell>
        </row>
        <row r="26">
          <cell r="B26" t="str">
            <v>Budgeted Benefits</v>
          </cell>
          <cell r="C26">
            <v>683430.29560636729</v>
          </cell>
          <cell r="D26">
            <v>388954.27829151019</v>
          </cell>
          <cell r="E26">
            <v>377277.37281540822</v>
          </cell>
          <cell r="F26">
            <v>0</v>
          </cell>
          <cell r="G26">
            <v>1449661.9467132858</v>
          </cell>
          <cell r="H26">
            <v>0</v>
          </cell>
          <cell r="I26">
            <v>1449661.9467132858</v>
          </cell>
          <cell r="J26">
            <v>1196012.9908127757</v>
          </cell>
          <cell r="K26">
            <v>1963857.5295423472</v>
          </cell>
          <cell r="L26">
            <v>3159870.5203551231</v>
          </cell>
          <cell r="M26">
            <v>0</v>
          </cell>
          <cell r="N26">
            <v>3159870.5203551231</v>
          </cell>
          <cell r="O26">
            <v>3405593.3522281824</v>
          </cell>
          <cell r="P26">
            <v>275905.07427640818</v>
          </cell>
          <cell r="Q26">
            <v>3681498.4265045905</v>
          </cell>
          <cell r="R26">
            <v>0</v>
          </cell>
          <cell r="S26">
            <v>3681498.4265045905</v>
          </cell>
          <cell r="T26">
            <v>8291030.8935729992</v>
          </cell>
          <cell r="U26"/>
        </row>
        <row r="27">
          <cell r="B27"/>
          <cell r="C27">
            <v>2348326.213686306</v>
          </cell>
          <cell r="D27">
            <v>1244975.5067765918</v>
          </cell>
          <cell r="E27">
            <v>992258.67804767354</v>
          </cell>
          <cell r="F27">
            <v>0</v>
          </cell>
          <cell r="G27">
            <v>4585560.3985105716</v>
          </cell>
          <cell r="H27"/>
          <cell r="I27"/>
          <cell r="J27">
            <v>3487642.5896289796</v>
          </cell>
          <cell r="K27">
            <v>6028128.561853122</v>
          </cell>
          <cell r="L27">
            <v>9515771.1514821015</v>
          </cell>
          <cell r="M27"/>
          <cell r="N27"/>
          <cell r="O27">
            <v>10014872.039192654</v>
          </cell>
          <cell r="P27">
            <v>780977.90455067344</v>
          </cell>
          <cell r="Q27">
            <v>10795849.943743328</v>
          </cell>
          <cell r="R27"/>
          <cell r="S27"/>
          <cell r="T27">
            <v>24897181.493735999</v>
          </cell>
          <cell r="U27" t="e">
            <v>#REF!</v>
          </cell>
        </row>
        <row r="28">
          <cell r="B28"/>
          <cell r="G28"/>
          <cell r="H28"/>
          <cell r="I28"/>
          <cell r="L28"/>
          <cell r="M28"/>
          <cell r="N28"/>
          <cell r="O28"/>
          <cell r="P28"/>
          <cell r="Q28"/>
          <cell r="R28"/>
          <cell r="S28"/>
          <cell r="T28"/>
        </row>
        <row r="29">
          <cell r="B29"/>
          <cell r="G29"/>
          <cell r="H29"/>
          <cell r="I29"/>
          <cell r="L29"/>
          <cell r="M29"/>
          <cell r="N29"/>
          <cell r="O29"/>
          <cell r="P29"/>
          <cell r="Q29"/>
          <cell r="R29"/>
          <cell r="S29"/>
          <cell r="T29"/>
        </row>
        <row r="30">
          <cell r="B30" t="str">
            <v>Pest and Insect Control</v>
          </cell>
          <cell r="C30">
            <v>0</v>
          </cell>
          <cell r="D30">
            <v>0</v>
          </cell>
          <cell r="E30">
            <v>0</v>
          </cell>
          <cell r="F30">
            <v>0</v>
          </cell>
          <cell r="G30">
            <v>0</v>
          </cell>
          <cell r="H30">
            <v>0</v>
          </cell>
          <cell r="I30">
            <v>0</v>
          </cell>
          <cell r="J30">
            <v>0</v>
          </cell>
          <cell r="K30">
            <v>0</v>
          </cell>
          <cell r="L30">
            <v>0</v>
          </cell>
          <cell r="M30">
            <v>0</v>
          </cell>
          <cell r="N30">
            <v>0</v>
          </cell>
          <cell r="O30">
            <v>500</v>
          </cell>
          <cell r="P30">
            <v>0</v>
          </cell>
          <cell r="Q30">
            <v>500</v>
          </cell>
          <cell r="R30">
            <v>500</v>
          </cell>
          <cell r="S30">
            <v>0</v>
          </cell>
          <cell r="T30">
            <v>500</v>
          </cell>
          <cell r="U30" t="e">
            <v>#REF!</v>
          </cell>
        </row>
        <row r="31">
          <cell r="B31" t="str">
            <v>Protective Gear</v>
          </cell>
          <cell r="C31">
            <v>500</v>
          </cell>
          <cell r="D31">
            <v>0</v>
          </cell>
          <cell r="E31">
            <v>0</v>
          </cell>
          <cell r="F31">
            <v>0</v>
          </cell>
          <cell r="G31">
            <v>500</v>
          </cell>
          <cell r="H31">
            <v>500</v>
          </cell>
          <cell r="I31">
            <v>0</v>
          </cell>
          <cell r="J31">
            <v>1500</v>
          </cell>
          <cell r="K31">
            <v>1500</v>
          </cell>
          <cell r="L31">
            <v>3000</v>
          </cell>
          <cell r="M31">
            <v>3000</v>
          </cell>
          <cell r="N31">
            <v>0</v>
          </cell>
          <cell r="O31">
            <v>1000</v>
          </cell>
          <cell r="P31">
            <v>3000</v>
          </cell>
          <cell r="Q31">
            <v>4000</v>
          </cell>
          <cell r="R31">
            <v>4000</v>
          </cell>
          <cell r="S31">
            <v>0</v>
          </cell>
          <cell r="T31">
            <v>7500</v>
          </cell>
          <cell r="U31" t="e">
            <v>#REF!</v>
          </cell>
        </row>
        <row r="32">
          <cell r="B32" t="str">
            <v>Personal Hygiene Supplies</v>
          </cell>
          <cell r="C32">
            <v>1000</v>
          </cell>
          <cell r="D32">
            <v>1000</v>
          </cell>
          <cell r="E32">
            <v>500</v>
          </cell>
          <cell r="F32">
            <v>0</v>
          </cell>
          <cell r="G32">
            <v>2500</v>
          </cell>
          <cell r="H32">
            <v>2500</v>
          </cell>
          <cell r="I32">
            <v>0</v>
          </cell>
          <cell r="J32">
            <v>1000</v>
          </cell>
          <cell r="K32">
            <v>2500</v>
          </cell>
          <cell r="L32">
            <v>3500</v>
          </cell>
          <cell r="M32">
            <v>3500</v>
          </cell>
          <cell r="N32">
            <v>0</v>
          </cell>
          <cell r="O32">
            <v>2500</v>
          </cell>
          <cell r="P32">
            <v>1000</v>
          </cell>
          <cell r="Q32">
            <v>3500</v>
          </cell>
          <cell r="R32">
            <v>3500</v>
          </cell>
          <cell r="S32">
            <v>0</v>
          </cell>
          <cell r="T32">
            <v>9500</v>
          </cell>
          <cell r="U32" t="e">
            <v>#REF!</v>
          </cell>
        </row>
        <row r="33">
          <cell r="B33" t="str">
            <v>Uniforms-Replacement Clothing</v>
          </cell>
          <cell r="C33">
            <v>500</v>
          </cell>
          <cell r="D33">
            <v>0</v>
          </cell>
          <cell r="E33">
            <v>3800</v>
          </cell>
          <cell r="F33">
            <v>0</v>
          </cell>
          <cell r="G33">
            <v>4300</v>
          </cell>
          <cell r="H33">
            <v>4300</v>
          </cell>
          <cell r="I33">
            <v>0</v>
          </cell>
          <cell r="J33">
            <v>0</v>
          </cell>
          <cell r="K33">
            <v>2500</v>
          </cell>
          <cell r="L33">
            <v>2500</v>
          </cell>
          <cell r="M33">
            <v>2500</v>
          </cell>
          <cell r="N33">
            <v>0</v>
          </cell>
          <cell r="O33">
            <v>0</v>
          </cell>
          <cell r="P33">
            <v>4000</v>
          </cell>
          <cell r="Q33">
            <v>4000</v>
          </cell>
          <cell r="R33">
            <v>4000</v>
          </cell>
          <cell r="S33">
            <v>0</v>
          </cell>
          <cell r="T33">
            <v>10800</v>
          </cell>
          <cell r="U33" t="e">
            <v>#REF!</v>
          </cell>
        </row>
        <row r="34">
          <cell r="B34" t="str">
            <v>Communications</v>
          </cell>
          <cell r="C34">
            <v>6300</v>
          </cell>
          <cell r="D34">
            <v>0</v>
          </cell>
          <cell r="E34">
            <v>0</v>
          </cell>
          <cell r="F34">
            <v>0</v>
          </cell>
          <cell r="G34">
            <v>6300</v>
          </cell>
          <cell r="H34">
            <v>6300</v>
          </cell>
          <cell r="I34">
            <v>0</v>
          </cell>
          <cell r="J34">
            <v>0</v>
          </cell>
          <cell r="K34">
            <v>3800</v>
          </cell>
          <cell r="L34">
            <v>3800</v>
          </cell>
          <cell r="M34">
            <v>3800</v>
          </cell>
          <cell r="N34">
            <v>0</v>
          </cell>
          <cell r="O34">
            <v>3647</v>
          </cell>
          <cell r="P34">
            <v>0</v>
          </cell>
          <cell r="Q34">
            <v>3647</v>
          </cell>
          <cell r="R34">
            <v>3647</v>
          </cell>
          <cell r="S34">
            <v>0</v>
          </cell>
          <cell r="T34">
            <v>13747</v>
          </cell>
          <cell r="U34" t="e">
            <v>#REF!</v>
          </cell>
        </row>
        <row r="35">
          <cell r="B35" t="str">
            <v>Cellular Phone</v>
          </cell>
          <cell r="C35">
            <v>7200</v>
          </cell>
          <cell r="D35">
            <v>0</v>
          </cell>
          <cell r="E35">
            <v>0</v>
          </cell>
          <cell r="F35">
            <v>0</v>
          </cell>
          <cell r="G35">
            <v>7200</v>
          </cell>
          <cell r="H35">
            <v>7200</v>
          </cell>
          <cell r="I35">
            <v>0</v>
          </cell>
          <cell r="J35">
            <v>4000</v>
          </cell>
          <cell r="K35">
            <v>32000</v>
          </cell>
          <cell r="L35">
            <v>36000</v>
          </cell>
          <cell r="M35">
            <v>36000</v>
          </cell>
          <cell r="N35">
            <v>0</v>
          </cell>
          <cell r="O35">
            <v>38128</v>
          </cell>
          <cell r="P35">
            <v>4170</v>
          </cell>
          <cell r="Q35">
            <v>42298</v>
          </cell>
          <cell r="R35">
            <v>42298</v>
          </cell>
          <cell r="S35">
            <v>0</v>
          </cell>
          <cell r="T35">
            <v>85498</v>
          </cell>
          <cell r="U35" t="e">
            <v>#REF!</v>
          </cell>
        </row>
        <row r="36">
          <cell r="B36" t="str">
            <v>Communications Equipment</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t="e">
            <v>#REF!</v>
          </cell>
        </row>
        <row r="37">
          <cell r="B37" t="str">
            <v>Communications Equip-Install</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t="e">
            <v>#REF!</v>
          </cell>
        </row>
        <row r="38">
          <cell r="B38" t="str">
            <v>Computer Lines</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t="e">
            <v>#REF!</v>
          </cell>
        </row>
        <row r="39">
          <cell r="B39" t="str">
            <v>County Delivery Services</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t="e">
            <v>#REF!</v>
          </cell>
        </row>
        <row r="40">
          <cell r="B40" t="str">
            <v>Pager Service</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t="e">
            <v>#REF!</v>
          </cell>
        </row>
        <row r="41">
          <cell r="B41" t="str">
            <v>Telephone Service</v>
          </cell>
          <cell r="C41">
            <v>2500</v>
          </cell>
          <cell r="D41">
            <v>0</v>
          </cell>
          <cell r="E41">
            <v>0</v>
          </cell>
          <cell r="F41">
            <v>0</v>
          </cell>
          <cell r="G41">
            <v>2500</v>
          </cell>
          <cell r="H41">
            <v>2500</v>
          </cell>
          <cell r="I41">
            <v>0</v>
          </cell>
          <cell r="J41">
            <v>23000</v>
          </cell>
          <cell r="K41">
            <v>27500</v>
          </cell>
          <cell r="L41">
            <v>50500</v>
          </cell>
          <cell r="M41">
            <v>50500</v>
          </cell>
          <cell r="N41">
            <v>0</v>
          </cell>
          <cell r="O41">
            <v>33000</v>
          </cell>
          <cell r="P41">
            <v>500</v>
          </cell>
          <cell r="Q41">
            <v>33500</v>
          </cell>
          <cell r="R41">
            <v>33500</v>
          </cell>
          <cell r="S41">
            <v>0</v>
          </cell>
          <cell r="T41">
            <v>86500</v>
          </cell>
          <cell r="U41" t="e">
            <v>#REF!</v>
          </cell>
        </row>
        <row r="42">
          <cell r="B42" t="str">
            <v>Communication Services</v>
          </cell>
          <cell r="C42">
            <v>8100</v>
          </cell>
          <cell r="D42">
            <v>0</v>
          </cell>
          <cell r="E42">
            <v>0</v>
          </cell>
          <cell r="F42">
            <v>0</v>
          </cell>
          <cell r="G42">
            <v>8100</v>
          </cell>
          <cell r="H42">
            <v>8100</v>
          </cell>
          <cell r="I42">
            <v>0</v>
          </cell>
          <cell r="J42">
            <v>4000</v>
          </cell>
          <cell r="K42">
            <v>0</v>
          </cell>
          <cell r="L42">
            <v>4000</v>
          </cell>
          <cell r="M42">
            <v>4000</v>
          </cell>
          <cell r="N42">
            <v>0</v>
          </cell>
          <cell r="O42">
            <v>0</v>
          </cell>
          <cell r="P42">
            <v>500</v>
          </cell>
          <cell r="Q42">
            <v>500</v>
          </cell>
          <cell r="R42">
            <v>500</v>
          </cell>
          <cell r="S42">
            <v>0</v>
          </cell>
          <cell r="T42">
            <v>12600</v>
          </cell>
          <cell r="U42" t="e">
            <v>#REF!</v>
          </cell>
        </row>
        <row r="43">
          <cell r="B43" t="str">
            <v>Equip. - Vehicle Communication</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t="e">
            <v>#REF!</v>
          </cell>
        </row>
        <row r="44">
          <cell r="B44" t="str">
            <v>CIO Core Services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t="e">
            <v>#REF!</v>
          </cell>
        </row>
        <row r="45">
          <cell r="B45" t="str">
            <v>ISF Communication Radio System (PSEC)</v>
          </cell>
          <cell r="C45">
            <v>0</v>
          </cell>
          <cell r="D45">
            <v>0</v>
          </cell>
          <cell r="E45">
            <v>0</v>
          </cell>
          <cell r="F45">
            <v>0</v>
          </cell>
          <cell r="G45">
            <v>0</v>
          </cell>
          <cell r="H45">
            <v>6096</v>
          </cell>
          <cell r="I45">
            <v>-6096</v>
          </cell>
          <cell r="J45">
            <v>0</v>
          </cell>
          <cell r="K45">
            <v>6096</v>
          </cell>
          <cell r="L45">
            <v>6096</v>
          </cell>
          <cell r="M45">
            <v>0</v>
          </cell>
          <cell r="N45">
            <v>6096</v>
          </cell>
          <cell r="O45">
            <v>0</v>
          </cell>
          <cell r="P45">
            <v>0</v>
          </cell>
          <cell r="Q45">
            <v>0</v>
          </cell>
          <cell r="R45">
            <v>0</v>
          </cell>
          <cell r="S45">
            <v>0</v>
          </cell>
          <cell r="T45">
            <v>6096</v>
          </cell>
          <cell r="U45" t="e">
            <v>#REF!</v>
          </cell>
        </row>
        <row r="46">
          <cell r="B46" t="str">
            <v>Food</v>
          </cell>
          <cell r="C46">
            <v>0</v>
          </cell>
          <cell r="D46">
            <v>0</v>
          </cell>
          <cell r="E46">
            <v>0</v>
          </cell>
          <cell r="F46">
            <v>0</v>
          </cell>
          <cell r="G46">
            <v>0</v>
          </cell>
          <cell r="H46">
            <v>0</v>
          </cell>
          <cell r="I46">
            <v>0</v>
          </cell>
          <cell r="J46">
            <v>100</v>
          </cell>
          <cell r="K46">
            <v>0</v>
          </cell>
          <cell r="L46">
            <v>100</v>
          </cell>
          <cell r="M46">
            <v>100</v>
          </cell>
          <cell r="N46">
            <v>0</v>
          </cell>
          <cell r="O46">
            <v>0</v>
          </cell>
          <cell r="P46">
            <v>0</v>
          </cell>
          <cell r="Q46">
            <v>0</v>
          </cell>
          <cell r="R46">
            <v>500</v>
          </cell>
          <cell r="S46">
            <v>-500</v>
          </cell>
          <cell r="T46">
            <v>100</v>
          </cell>
          <cell r="U46" t="e">
            <v>#REF!</v>
          </cell>
        </row>
        <row r="47">
          <cell r="B47" t="str">
            <v>Feed-Animal</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t="e">
            <v>#REF!</v>
          </cell>
        </row>
        <row r="48">
          <cell r="B48" t="str">
            <v>Household Expense</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t="e">
            <v>#REF!</v>
          </cell>
        </row>
        <row r="49">
          <cell r="B49" t="str">
            <v>Appliances</v>
          </cell>
          <cell r="C49">
            <v>0</v>
          </cell>
          <cell r="D49">
            <v>0</v>
          </cell>
          <cell r="E49">
            <v>0</v>
          </cell>
          <cell r="F49">
            <v>0</v>
          </cell>
          <cell r="G49">
            <v>0</v>
          </cell>
          <cell r="H49">
            <v>0</v>
          </cell>
          <cell r="I49">
            <v>0</v>
          </cell>
          <cell r="J49">
            <v>1500</v>
          </cell>
          <cell r="K49">
            <v>0</v>
          </cell>
          <cell r="L49">
            <v>1500</v>
          </cell>
          <cell r="M49">
            <v>1500</v>
          </cell>
          <cell r="N49">
            <v>0</v>
          </cell>
          <cell r="O49">
            <v>0</v>
          </cell>
          <cell r="P49">
            <v>0</v>
          </cell>
          <cell r="Q49">
            <v>0</v>
          </cell>
          <cell r="R49">
            <v>0</v>
          </cell>
          <cell r="S49">
            <v>0</v>
          </cell>
          <cell r="T49">
            <v>1500</v>
          </cell>
          <cell r="U49" t="e">
            <v>#REF!</v>
          </cell>
        </row>
        <row r="50">
          <cell r="B50" t="str">
            <v>Cleaning and Custodial Supp</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t="e">
            <v>#REF!</v>
          </cell>
        </row>
        <row r="51">
          <cell r="B51" t="str">
            <v>Janitorial Services</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t="e">
            <v>#REF!</v>
          </cell>
        </row>
        <row r="52">
          <cell r="B52" t="str">
            <v>Cleaning Equipment</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t="e">
            <v>#REF!</v>
          </cell>
        </row>
        <row r="53">
          <cell r="B53" t="str">
            <v>ISF Custodial Supplies</v>
          </cell>
          <cell r="C53">
            <v>1060.158163265306</v>
          </cell>
          <cell r="D53">
            <v>623.62244897959181</v>
          </cell>
          <cell r="E53">
            <v>498.89795918367344</v>
          </cell>
          <cell r="F53">
            <v>0</v>
          </cell>
          <cell r="G53">
            <v>2182.6785714285711</v>
          </cell>
          <cell r="H53">
            <v>12223</v>
          </cell>
          <cell r="I53">
            <v>-10040.321428571429</v>
          </cell>
          <cell r="J53">
            <v>1559.0561224489795</v>
          </cell>
          <cell r="K53">
            <v>2868.6632653061224</v>
          </cell>
          <cell r="L53">
            <v>4427.7193877551017</v>
          </cell>
          <cell r="M53">
            <v>0</v>
          </cell>
          <cell r="N53">
            <v>4427.7193877551017</v>
          </cell>
          <cell r="O53">
            <v>5113.7040816326535</v>
          </cell>
          <cell r="P53">
            <v>498.89795918367344</v>
          </cell>
          <cell r="Q53">
            <v>5612.6020408163267</v>
          </cell>
          <cell r="R53">
            <v>402</v>
          </cell>
          <cell r="S53">
            <v>5210.6020408163267</v>
          </cell>
          <cell r="T53">
            <v>12223</v>
          </cell>
          <cell r="U53" t="e">
            <v>#REF!</v>
          </cell>
        </row>
        <row r="54">
          <cell r="B54" t="str">
            <v>Insurance Liability</v>
          </cell>
          <cell r="C54">
            <v>28719.598947505372</v>
          </cell>
          <cell r="D54">
            <v>12308.399548930875</v>
          </cell>
          <cell r="E54">
            <v>5952.9871457170948</v>
          </cell>
          <cell r="F54">
            <v>0</v>
          </cell>
          <cell r="G54">
            <v>46980.98564215334</v>
          </cell>
          <cell r="H54">
            <v>168089</v>
          </cell>
          <cell r="I54">
            <v>-121108.01435784667</v>
          </cell>
          <cell r="J54">
            <v>25783.026757350322</v>
          </cell>
          <cell r="K54">
            <v>32814.761327536784</v>
          </cell>
          <cell r="L54">
            <v>58597.788084887106</v>
          </cell>
          <cell r="M54">
            <v>0</v>
          </cell>
          <cell r="N54">
            <v>58597.788084887106</v>
          </cell>
          <cell r="O54">
            <v>59384.714959311576</v>
          </cell>
          <cell r="P54">
            <v>3125.5113136479777</v>
          </cell>
          <cell r="Q54">
            <v>62510.226272959553</v>
          </cell>
          <cell r="R54">
            <v>0</v>
          </cell>
          <cell r="S54">
            <v>62510.226272959553</v>
          </cell>
          <cell r="T54">
            <v>168089</v>
          </cell>
          <cell r="U54" t="e">
            <v>#REF!</v>
          </cell>
        </row>
        <row r="55">
          <cell r="B55" t="str">
            <v>Insurance-Property</v>
          </cell>
          <cell r="C55">
            <v>10519.647255911799</v>
          </cell>
          <cell r="D55">
            <v>4508.4202525336277</v>
          </cell>
          <cell r="E55">
            <v>2180.5083353143623</v>
          </cell>
          <cell r="F55">
            <v>0</v>
          </cell>
          <cell r="G55">
            <v>17208.575843759791</v>
          </cell>
          <cell r="H55">
            <v>61569</v>
          </cell>
          <cell r="I55">
            <v>-44360.424156240209</v>
          </cell>
          <cell r="J55">
            <v>9444.0158155697409</v>
          </cell>
          <cell r="K55">
            <v>12019.656492543309</v>
          </cell>
          <cell r="L55">
            <v>21463.672308113048</v>
          </cell>
          <cell r="M55">
            <v>0</v>
          </cell>
          <cell r="N55">
            <v>21463.672308113048</v>
          </cell>
          <cell r="O55">
            <v>21751.914255720803</v>
          </cell>
          <cell r="P55">
            <v>1144.8375924063582</v>
          </cell>
          <cell r="Q55">
            <v>22896.751848127162</v>
          </cell>
          <cell r="R55">
            <v>0</v>
          </cell>
          <cell r="S55">
            <v>22896.751848127162</v>
          </cell>
          <cell r="T55">
            <v>61569</v>
          </cell>
          <cell r="U55" t="e">
            <v>#REF!</v>
          </cell>
        </row>
        <row r="56">
          <cell r="B56" t="str">
            <v>Maint-Communications Equipment</v>
          </cell>
          <cell r="C56">
            <v>0</v>
          </cell>
          <cell r="D56">
            <v>0</v>
          </cell>
          <cell r="E56">
            <v>200</v>
          </cell>
          <cell r="F56">
            <v>0</v>
          </cell>
          <cell r="G56">
            <v>200</v>
          </cell>
          <cell r="H56">
            <v>200</v>
          </cell>
          <cell r="I56">
            <v>0</v>
          </cell>
          <cell r="J56">
            <v>0</v>
          </cell>
          <cell r="K56">
            <v>0</v>
          </cell>
          <cell r="L56">
            <v>0</v>
          </cell>
          <cell r="M56">
            <v>0</v>
          </cell>
          <cell r="N56">
            <v>0</v>
          </cell>
          <cell r="O56">
            <v>0</v>
          </cell>
          <cell r="P56">
            <v>0</v>
          </cell>
          <cell r="Q56">
            <v>0</v>
          </cell>
          <cell r="R56">
            <v>0</v>
          </cell>
          <cell r="S56">
            <v>0</v>
          </cell>
          <cell r="T56">
            <v>200</v>
          </cell>
          <cell r="U56" t="e">
            <v>#REF!</v>
          </cell>
        </row>
        <row r="57">
          <cell r="B57" t="str">
            <v>Maint-Computer Equip</v>
          </cell>
          <cell r="C57">
            <v>0</v>
          </cell>
          <cell r="D57">
            <v>0</v>
          </cell>
          <cell r="E57">
            <v>0</v>
          </cell>
          <cell r="F57">
            <v>0</v>
          </cell>
          <cell r="G57">
            <v>0</v>
          </cell>
          <cell r="H57">
            <v>0</v>
          </cell>
          <cell r="I57">
            <v>0</v>
          </cell>
          <cell r="J57">
            <v>350</v>
          </cell>
          <cell r="K57">
            <v>0</v>
          </cell>
          <cell r="L57">
            <v>350</v>
          </cell>
          <cell r="M57">
            <v>350</v>
          </cell>
          <cell r="N57">
            <v>0</v>
          </cell>
          <cell r="O57">
            <v>0</v>
          </cell>
          <cell r="P57">
            <v>0</v>
          </cell>
          <cell r="Q57">
            <v>0</v>
          </cell>
          <cell r="R57">
            <v>0</v>
          </cell>
          <cell r="S57">
            <v>0</v>
          </cell>
          <cell r="T57">
            <v>350</v>
          </cell>
          <cell r="U57" t="e">
            <v>#REF!</v>
          </cell>
        </row>
        <row r="58">
          <cell r="B58" t="str">
            <v>Maint-Copier Machines</v>
          </cell>
          <cell r="C58">
            <v>5000</v>
          </cell>
          <cell r="D58">
            <v>15000</v>
          </cell>
          <cell r="E58">
            <v>0</v>
          </cell>
          <cell r="F58">
            <v>0</v>
          </cell>
          <cell r="G58">
            <v>20000</v>
          </cell>
          <cell r="H58">
            <v>20000</v>
          </cell>
          <cell r="I58">
            <v>0</v>
          </cell>
          <cell r="J58">
            <v>5700</v>
          </cell>
          <cell r="K58">
            <v>15500</v>
          </cell>
          <cell r="L58">
            <v>21200</v>
          </cell>
          <cell r="M58">
            <v>21200</v>
          </cell>
          <cell r="N58">
            <v>0</v>
          </cell>
          <cell r="O58">
            <v>19000</v>
          </cell>
          <cell r="P58">
            <v>0</v>
          </cell>
          <cell r="Q58">
            <v>19000</v>
          </cell>
          <cell r="R58">
            <v>19000</v>
          </cell>
          <cell r="S58">
            <v>0</v>
          </cell>
          <cell r="T58">
            <v>60200</v>
          </cell>
          <cell r="U58" t="e">
            <v>#REF!</v>
          </cell>
        </row>
        <row r="59">
          <cell r="B59" t="str">
            <v>Maint-Field Equipment</v>
          </cell>
          <cell r="C59">
            <v>0</v>
          </cell>
          <cell r="D59">
            <v>0</v>
          </cell>
          <cell r="E59">
            <v>0</v>
          </cell>
          <cell r="F59">
            <v>0</v>
          </cell>
          <cell r="G59">
            <v>0</v>
          </cell>
          <cell r="H59">
            <v>0</v>
          </cell>
          <cell r="I59">
            <v>0</v>
          </cell>
          <cell r="J59">
            <v>0</v>
          </cell>
          <cell r="K59">
            <v>0</v>
          </cell>
          <cell r="L59">
            <v>0</v>
          </cell>
          <cell r="M59">
            <v>0</v>
          </cell>
          <cell r="N59">
            <v>0</v>
          </cell>
          <cell r="O59">
            <v>0</v>
          </cell>
          <cell r="P59">
            <v>1500</v>
          </cell>
          <cell r="Q59">
            <v>1500</v>
          </cell>
          <cell r="R59">
            <v>1500</v>
          </cell>
          <cell r="S59">
            <v>0</v>
          </cell>
          <cell r="T59">
            <v>1500</v>
          </cell>
          <cell r="U59" t="e">
            <v>#VALUE!</v>
          </cell>
        </row>
        <row r="60">
          <cell r="B60" t="str">
            <v>Maint-Motor Vehicles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t="e">
            <v>#REF!</v>
          </cell>
        </row>
        <row r="61">
          <cell r="B61" t="str">
            <v>Maint-Vehicle Supplies</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t="e">
            <v>#REF!</v>
          </cell>
        </row>
        <row r="62">
          <cell r="B62" t="str">
            <v>Maint-Office Equipment</v>
          </cell>
          <cell r="C62">
            <v>0</v>
          </cell>
          <cell r="D62">
            <v>0</v>
          </cell>
          <cell r="E62">
            <v>0</v>
          </cell>
          <cell r="F62">
            <v>0</v>
          </cell>
          <cell r="G62">
            <v>0</v>
          </cell>
          <cell r="H62">
            <v>5000</v>
          </cell>
          <cell r="I62">
            <v>-5000</v>
          </cell>
          <cell r="J62">
            <v>0</v>
          </cell>
          <cell r="K62">
            <v>0</v>
          </cell>
          <cell r="L62">
            <v>0</v>
          </cell>
          <cell r="M62">
            <v>0</v>
          </cell>
          <cell r="N62">
            <v>0</v>
          </cell>
          <cell r="O62">
            <v>500</v>
          </cell>
          <cell r="P62">
            <v>0</v>
          </cell>
          <cell r="Q62">
            <v>500</v>
          </cell>
          <cell r="R62">
            <v>10000</v>
          </cell>
          <cell r="S62">
            <v>-9500</v>
          </cell>
          <cell r="T62">
            <v>500</v>
          </cell>
          <cell r="U62" t="e">
            <v>#REF!</v>
          </cell>
        </row>
        <row r="63">
          <cell r="B63" t="str">
            <v>Maint-Other</v>
          </cell>
          <cell r="C63">
            <v>2000</v>
          </cell>
          <cell r="D63">
            <v>0</v>
          </cell>
          <cell r="E63">
            <v>0</v>
          </cell>
          <cell r="F63">
            <v>0</v>
          </cell>
          <cell r="G63">
            <v>2000</v>
          </cell>
          <cell r="H63">
            <v>2000</v>
          </cell>
          <cell r="I63">
            <v>0</v>
          </cell>
          <cell r="J63">
            <v>0</v>
          </cell>
          <cell r="K63">
            <v>12500</v>
          </cell>
          <cell r="L63">
            <v>12500</v>
          </cell>
          <cell r="M63">
            <v>12500</v>
          </cell>
          <cell r="N63">
            <v>0</v>
          </cell>
          <cell r="O63">
            <v>16500</v>
          </cell>
          <cell r="P63">
            <v>0</v>
          </cell>
          <cell r="Q63">
            <v>16500</v>
          </cell>
          <cell r="R63">
            <v>16500</v>
          </cell>
          <cell r="S63">
            <v>0</v>
          </cell>
          <cell r="T63">
            <v>31000</v>
          </cell>
          <cell r="U63" t="e">
            <v>#REF!</v>
          </cell>
        </row>
        <row r="64">
          <cell r="B64" t="str">
            <v>Maint-Service Contracts</v>
          </cell>
          <cell r="C64">
            <v>310000</v>
          </cell>
          <cell r="D64">
            <v>0</v>
          </cell>
          <cell r="E64">
            <v>0</v>
          </cell>
          <cell r="F64">
            <v>0</v>
          </cell>
          <cell r="G64">
            <v>310000</v>
          </cell>
          <cell r="H64">
            <v>310000</v>
          </cell>
          <cell r="I64">
            <v>0</v>
          </cell>
          <cell r="J64">
            <v>0</v>
          </cell>
          <cell r="K64">
            <v>0</v>
          </cell>
          <cell r="L64">
            <v>0</v>
          </cell>
          <cell r="M64">
            <v>0</v>
          </cell>
          <cell r="N64">
            <v>0</v>
          </cell>
          <cell r="O64">
            <v>0</v>
          </cell>
          <cell r="P64">
            <v>0</v>
          </cell>
          <cell r="Q64">
            <v>0</v>
          </cell>
          <cell r="R64">
            <v>0</v>
          </cell>
          <cell r="S64">
            <v>0</v>
          </cell>
          <cell r="T64">
            <v>310000</v>
          </cell>
          <cell r="U64" t="e">
            <v>#REF!</v>
          </cell>
        </row>
        <row r="65">
          <cell r="B65" t="str">
            <v>Maint-Software</v>
          </cell>
          <cell r="C65">
            <v>11908.14</v>
          </cell>
          <cell r="D65">
            <v>0</v>
          </cell>
          <cell r="E65">
            <v>0</v>
          </cell>
          <cell r="F65">
            <v>0</v>
          </cell>
          <cell r="G65">
            <v>11908.14</v>
          </cell>
          <cell r="H65">
            <v>11908</v>
          </cell>
          <cell r="I65">
            <v>0.13999999999941792</v>
          </cell>
          <cell r="J65">
            <v>1000</v>
          </cell>
          <cell r="K65">
            <v>18678</v>
          </cell>
          <cell r="L65">
            <v>19678</v>
          </cell>
          <cell r="M65">
            <v>19678</v>
          </cell>
          <cell r="N65">
            <v>0</v>
          </cell>
          <cell r="O65">
            <v>1000</v>
          </cell>
          <cell r="P65">
            <v>0</v>
          </cell>
          <cell r="Q65">
            <v>1000</v>
          </cell>
          <cell r="R65">
            <v>41000</v>
          </cell>
          <cell r="S65">
            <v>-40000</v>
          </cell>
          <cell r="T65">
            <v>32586.14</v>
          </cell>
          <cell r="U65" t="e">
            <v>#REF!</v>
          </cell>
        </row>
        <row r="66">
          <cell r="B66" t="str">
            <v>Maint-Telephone</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t="e">
            <v>#REF!</v>
          </cell>
        </row>
        <row r="67">
          <cell r="B67" t="str">
            <v>Maint-Alarms</v>
          </cell>
          <cell r="C67">
            <v>2000</v>
          </cell>
          <cell r="D67">
            <v>0</v>
          </cell>
          <cell r="E67">
            <v>0</v>
          </cell>
          <cell r="F67">
            <v>0</v>
          </cell>
          <cell r="G67">
            <v>2000</v>
          </cell>
          <cell r="H67">
            <v>2000</v>
          </cell>
          <cell r="I67">
            <v>0</v>
          </cell>
          <cell r="J67">
            <v>450</v>
          </cell>
          <cell r="K67">
            <v>5000</v>
          </cell>
          <cell r="L67">
            <v>5450</v>
          </cell>
          <cell r="M67">
            <v>5450</v>
          </cell>
          <cell r="N67">
            <v>0</v>
          </cell>
          <cell r="O67">
            <v>8000</v>
          </cell>
          <cell r="P67">
            <v>0</v>
          </cell>
          <cell r="Q67">
            <v>8000</v>
          </cell>
          <cell r="R67">
            <v>8000</v>
          </cell>
          <cell r="S67">
            <v>0</v>
          </cell>
          <cell r="T67">
            <v>15450</v>
          </cell>
          <cell r="U67" t="e">
            <v>#REF!</v>
          </cell>
        </row>
        <row r="68">
          <cell r="B68" t="str">
            <v>ISF Maintenance Parts</v>
          </cell>
          <cell r="C68">
            <v>891.9795918367347</v>
          </cell>
          <cell r="D68">
            <v>524.69387755102036</v>
          </cell>
          <cell r="E68">
            <v>419.75510204081627</v>
          </cell>
          <cell r="F68">
            <v>0</v>
          </cell>
          <cell r="G68">
            <v>1836.4285714285716</v>
          </cell>
          <cell r="H68">
            <v>10284</v>
          </cell>
          <cell r="I68">
            <v>-8447.5714285714275</v>
          </cell>
          <cell r="J68">
            <v>1311.7346938775511</v>
          </cell>
          <cell r="K68">
            <v>2413.591836734694</v>
          </cell>
          <cell r="L68">
            <v>3725.3265306122448</v>
          </cell>
          <cell r="M68">
            <v>0</v>
          </cell>
          <cell r="N68">
            <v>3725.3265306122448</v>
          </cell>
          <cell r="O68">
            <v>4302.4897959183672</v>
          </cell>
          <cell r="P68">
            <v>419.75510204081627</v>
          </cell>
          <cell r="Q68">
            <v>4722.2448979591836</v>
          </cell>
          <cell r="R68">
            <v>1472</v>
          </cell>
          <cell r="S68">
            <v>3250.2448979591836</v>
          </cell>
          <cell r="T68">
            <v>10284</v>
          </cell>
          <cell r="U68" t="e">
            <v>#REF!</v>
          </cell>
        </row>
        <row r="69">
          <cell r="B69" t="str">
            <v>Maint-Batteries</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t="e">
            <v>#REF!</v>
          </cell>
        </row>
        <row r="70">
          <cell r="B70" t="str">
            <v>Maint-Building and Improvement</v>
          </cell>
          <cell r="C70">
            <v>0</v>
          </cell>
          <cell r="D70">
            <v>0</v>
          </cell>
          <cell r="E70">
            <v>0</v>
          </cell>
          <cell r="F70">
            <v>0</v>
          </cell>
          <cell r="G70">
            <v>0</v>
          </cell>
          <cell r="H70">
            <v>0</v>
          </cell>
          <cell r="I70">
            <v>0</v>
          </cell>
          <cell r="J70">
            <v>0</v>
          </cell>
          <cell r="K70">
            <v>0</v>
          </cell>
          <cell r="L70">
            <v>0</v>
          </cell>
          <cell r="M70">
            <v>0</v>
          </cell>
          <cell r="N70">
            <v>0</v>
          </cell>
          <cell r="O70">
            <v>0</v>
          </cell>
          <cell r="P70">
            <v>1000</v>
          </cell>
          <cell r="Q70">
            <v>1000</v>
          </cell>
          <cell r="R70">
            <v>1000</v>
          </cell>
          <cell r="S70">
            <v>0</v>
          </cell>
          <cell r="T70">
            <v>1000</v>
          </cell>
          <cell r="U70" t="e">
            <v>#REF!</v>
          </cell>
        </row>
        <row r="71">
          <cell r="B71" t="str">
            <v>Memberships</v>
          </cell>
          <cell r="C71">
            <v>1000</v>
          </cell>
          <cell r="D71">
            <v>200</v>
          </cell>
          <cell r="E71">
            <v>350</v>
          </cell>
          <cell r="F71">
            <v>0</v>
          </cell>
          <cell r="G71">
            <v>1550</v>
          </cell>
          <cell r="H71">
            <v>1550</v>
          </cell>
          <cell r="I71">
            <v>0</v>
          </cell>
          <cell r="J71">
            <v>0</v>
          </cell>
          <cell r="K71">
            <v>1000</v>
          </cell>
          <cell r="L71">
            <v>1000</v>
          </cell>
          <cell r="M71">
            <v>1000</v>
          </cell>
          <cell r="N71">
            <v>0</v>
          </cell>
          <cell r="O71">
            <v>500</v>
          </cell>
          <cell r="P71">
            <v>9500</v>
          </cell>
          <cell r="Q71">
            <v>10000</v>
          </cell>
          <cell r="R71">
            <v>10000</v>
          </cell>
          <cell r="S71">
            <v>0</v>
          </cell>
          <cell r="T71">
            <v>12550</v>
          </cell>
          <cell r="U71"/>
        </row>
        <row r="72">
          <cell r="B72" t="str">
            <v>Memberships-Other</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row>
        <row r="73">
          <cell r="B73" t="str">
            <v>Licenses And Permits</v>
          </cell>
          <cell r="C73">
            <v>1000</v>
          </cell>
          <cell r="D73">
            <v>0</v>
          </cell>
          <cell r="E73">
            <v>948</v>
          </cell>
          <cell r="F73">
            <v>0</v>
          </cell>
          <cell r="G73">
            <v>1948</v>
          </cell>
          <cell r="H73">
            <v>1948</v>
          </cell>
          <cell r="I73">
            <v>0</v>
          </cell>
          <cell r="J73">
            <v>4000</v>
          </cell>
          <cell r="K73">
            <v>7500</v>
          </cell>
          <cell r="L73">
            <v>11500</v>
          </cell>
          <cell r="M73">
            <v>11500</v>
          </cell>
          <cell r="N73">
            <v>0</v>
          </cell>
          <cell r="O73">
            <v>14000</v>
          </cell>
          <cell r="P73">
            <v>1500</v>
          </cell>
          <cell r="Q73">
            <v>15500</v>
          </cell>
          <cell r="R73">
            <v>15500</v>
          </cell>
          <cell r="S73">
            <v>0</v>
          </cell>
          <cell r="T73">
            <v>28948</v>
          </cell>
          <cell r="U73"/>
        </row>
        <row r="74">
          <cell r="B74" t="str">
            <v>Miscellaneous Expense</v>
          </cell>
          <cell r="C74">
            <v>2000</v>
          </cell>
          <cell r="D74">
            <v>0</v>
          </cell>
          <cell r="E74">
            <v>0</v>
          </cell>
          <cell r="F74">
            <v>0</v>
          </cell>
          <cell r="G74">
            <v>2000</v>
          </cell>
          <cell r="H74">
            <v>1164440</v>
          </cell>
          <cell r="I74">
            <v>-1162440</v>
          </cell>
          <cell r="J74">
            <v>0</v>
          </cell>
          <cell r="K74">
            <v>0</v>
          </cell>
          <cell r="L74">
            <v>0</v>
          </cell>
          <cell r="M74">
            <v>125000</v>
          </cell>
          <cell r="N74">
            <v>-125000</v>
          </cell>
          <cell r="O74">
            <v>2000</v>
          </cell>
          <cell r="P74">
            <v>200</v>
          </cell>
          <cell r="Q74">
            <v>2200</v>
          </cell>
          <cell r="R74">
            <v>47200</v>
          </cell>
          <cell r="S74">
            <v>-45000</v>
          </cell>
          <cell r="T74">
            <v>4200</v>
          </cell>
          <cell r="U74" t="e">
            <v>#REF!</v>
          </cell>
        </row>
        <row r="75">
          <cell r="B75" t="str">
            <v>Refunds</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t="e">
            <v>#REF!</v>
          </cell>
        </row>
        <row r="76">
          <cell r="B76" t="str">
            <v>Special Events</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t="e">
            <v>#REF!</v>
          </cell>
        </row>
        <row r="77">
          <cell r="B77" t="str">
            <v>Bank Charges</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t="e">
            <v>#REF!</v>
          </cell>
        </row>
        <row r="78">
          <cell r="B78" t="str">
            <v>Procurement Card Billing</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t="e">
            <v>#REF!</v>
          </cell>
        </row>
        <row r="79">
          <cell r="B79" t="str">
            <v>Administrative Expense</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t="e">
            <v>#REF!</v>
          </cell>
        </row>
        <row r="80">
          <cell r="B80" t="str">
            <v>Audiovisual Expense</v>
          </cell>
          <cell r="C80">
            <v>5500</v>
          </cell>
          <cell r="D80">
            <v>0</v>
          </cell>
          <cell r="E80">
            <v>0</v>
          </cell>
          <cell r="F80">
            <v>0</v>
          </cell>
          <cell r="G80">
            <v>5500</v>
          </cell>
          <cell r="H80">
            <v>5500</v>
          </cell>
          <cell r="I80">
            <v>0</v>
          </cell>
          <cell r="J80">
            <v>0</v>
          </cell>
          <cell r="K80">
            <v>0</v>
          </cell>
          <cell r="L80">
            <v>0</v>
          </cell>
          <cell r="M80">
            <v>0</v>
          </cell>
          <cell r="N80">
            <v>0</v>
          </cell>
          <cell r="O80">
            <v>0</v>
          </cell>
          <cell r="P80">
            <v>0</v>
          </cell>
          <cell r="Q80">
            <v>0</v>
          </cell>
          <cell r="R80">
            <v>0</v>
          </cell>
          <cell r="S80">
            <v>0</v>
          </cell>
          <cell r="T80">
            <v>5500</v>
          </cell>
          <cell r="U80" t="e">
            <v>#REF!</v>
          </cell>
        </row>
        <row r="81">
          <cell r="B81" t="str">
            <v>Books/Publications</v>
          </cell>
          <cell r="C81">
            <v>0</v>
          </cell>
          <cell r="D81">
            <v>0</v>
          </cell>
          <cell r="E81">
            <v>250</v>
          </cell>
          <cell r="F81">
            <v>0</v>
          </cell>
          <cell r="G81">
            <v>250</v>
          </cell>
          <cell r="H81">
            <v>250</v>
          </cell>
          <cell r="I81">
            <v>0</v>
          </cell>
          <cell r="J81">
            <v>0</v>
          </cell>
          <cell r="K81">
            <v>0</v>
          </cell>
          <cell r="L81">
            <v>0</v>
          </cell>
          <cell r="M81">
            <v>0</v>
          </cell>
          <cell r="N81">
            <v>0</v>
          </cell>
          <cell r="O81">
            <v>500</v>
          </cell>
          <cell r="P81">
            <v>0</v>
          </cell>
          <cell r="Q81">
            <v>500</v>
          </cell>
          <cell r="R81">
            <v>500</v>
          </cell>
          <cell r="S81">
            <v>0</v>
          </cell>
          <cell r="T81">
            <v>750</v>
          </cell>
          <cell r="U81" t="e">
            <v>#REF!</v>
          </cell>
        </row>
        <row r="82">
          <cell r="B82" t="str">
            <v>Books/Subscriptions-Electronic</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t="e">
            <v>#REF!</v>
          </cell>
        </row>
        <row r="83">
          <cell r="B83" t="str">
            <v>Computer Equip-Non Fixed Asset</v>
          </cell>
          <cell r="C83">
            <v>2000</v>
          </cell>
          <cell r="D83">
            <v>0</v>
          </cell>
          <cell r="E83">
            <v>750</v>
          </cell>
          <cell r="F83">
            <v>0</v>
          </cell>
          <cell r="G83">
            <v>2750</v>
          </cell>
          <cell r="H83">
            <v>1750</v>
          </cell>
          <cell r="I83">
            <v>1000</v>
          </cell>
          <cell r="J83">
            <v>1500</v>
          </cell>
          <cell r="K83">
            <v>10000</v>
          </cell>
          <cell r="L83">
            <v>11500</v>
          </cell>
          <cell r="M83">
            <v>11500</v>
          </cell>
          <cell r="N83">
            <v>0</v>
          </cell>
          <cell r="O83">
            <v>20000</v>
          </cell>
          <cell r="P83">
            <v>0</v>
          </cell>
          <cell r="Q83">
            <v>20000</v>
          </cell>
          <cell r="R83">
            <v>20000</v>
          </cell>
          <cell r="S83">
            <v>0</v>
          </cell>
          <cell r="T83">
            <v>34250</v>
          </cell>
          <cell r="U83" t="e">
            <v>#REF!</v>
          </cell>
        </row>
        <row r="84">
          <cell r="B84" t="str">
            <v>Computer Supplies</v>
          </cell>
          <cell r="C84">
            <v>500</v>
          </cell>
          <cell r="D84">
            <v>0</v>
          </cell>
          <cell r="E84">
            <v>500</v>
          </cell>
          <cell r="F84">
            <v>0</v>
          </cell>
          <cell r="G84">
            <v>1000</v>
          </cell>
          <cell r="H84">
            <v>1000</v>
          </cell>
          <cell r="I84">
            <v>0</v>
          </cell>
          <cell r="J84">
            <v>0</v>
          </cell>
          <cell r="K84">
            <v>10000</v>
          </cell>
          <cell r="L84">
            <v>10000</v>
          </cell>
          <cell r="M84">
            <v>10000</v>
          </cell>
          <cell r="N84">
            <v>0</v>
          </cell>
          <cell r="O84">
            <v>0</v>
          </cell>
          <cell r="P84">
            <v>0</v>
          </cell>
          <cell r="Q84">
            <v>0</v>
          </cell>
          <cell r="R84">
            <v>0</v>
          </cell>
          <cell r="S84">
            <v>0</v>
          </cell>
          <cell r="T84">
            <v>11000</v>
          </cell>
          <cell r="U84" t="e">
            <v>#REF!</v>
          </cell>
        </row>
        <row r="85">
          <cell r="B85" t="str">
            <v>Office Equip Non Fixed Assets</v>
          </cell>
          <cell r="C85">
            <v>1500</v>
          </cell>
          <cell r="D85">
            <v>1500</v>
          </cell>
          <cell r="E85">
            <v>1000</v>
          </cell>
          <cell r="F85">
            <v>0</v>
          </cell>
          <cell r="G85">
            <v>4000</v>
          </cell>
          <cell r="H85">
            <v>4000</v>
          </cell>
          <cell r="I85">
            <v>0</v>
          </cell>
          <cell r="J85">
            <v>3000</v>
          </cell>
          <cell r="K85">
            <v>1500</v>
          </cell>
          <cell r="L85">
            <v>4500</v>
          </cell>
          <cell r="M85">
            <v>4500</v>
          </cell>
          <cell r="N85">
            <v>0</v>
          </cell>
          <cell r="O85">
            <v>15000</v>
          </cell>
          <cell r="P85">
            <v>2000</v>
          </cell>
          <cell r="Q85">
            <v>17000</v>
          </cell>
          <cell r="R85">
            <v>17000</v>
          </cell>
          <cell r="S85">
            <v>0</v>
          </cell>
          <cell r="T85">
            <v>25500</v>
          </cell>
          <cell r="U85" t="e">
            <v>#REF!</v>
          </cell>
        </row>
        <row r="86">
          <cell r="B86" t="str">
            <v>Office Supplies</v>
          </cell>
          <cell r="C86">
            <v>4500</v>
          </cell>
          <cell r="D86">
            <v>3000</v>
          </cell>
          <cell r="E86">
            <v>500</v>
          </cell>
          <cell r="F86">
            <v>0</v>
          </cell>
          <cell r="G86">
            <v>8000</v>
          </cell>
          <cell r="H86">
            <v>8000</v>
          </cell>
          <cell r="I86">
            <v>0</v>
          </cell>
          <cell r="J86">
            <v>7000</v>
          </cell>
          <cell r="K86">
            <v>7500</v>
          </cell>
          <cell r="L86">
            <v>14500</v>
          </cell>
          <cell r="M86">
            <v>14500</v>
          </cell>
          <cell r="N86">
            <v>0</v>
          </cell>
          <cell r="O86">
            <v>20000</v>
          </cell>
          <cell r="P86">
            <v>250</v>
          </cell>
          <cell r="Q86">
            <v>20250</v>
          </cell>
          <cell r="R86">
            <v>20250</v>
          </cell>
          <cell r="S86">
            <v>0</v>
          </cell>
          <cell r="T86">
            <v>42750</v>
          </cell>
          <cell r="U86" t="e">
            <v>#REF!</v>
          </cell>
        </row>
        <row r="87">
          <cell r="B87" t="str">
            <v>Photocopying</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t="e">
            <v>#REF!</v>
          </cell>
        </row>
        <row r="88">
          <cell r="B88" t="str">
            <v>Cmail Postage-Mailing ISF</v>
          </cell>
          <cell r="C88">
            <v>6395.6428571428569</v>
          </cell>
          <cell r="D88">
            <v>3762.1428571428573</v>
          </cell>
          <cell r="E88">
            <v>3009.7142857142853</v>
          </cell>
          <cell r="F88">
            <v>0</v>
          </cell>
          <cell r="G88">
            <v>13167.5</v>
          </cell>
          <cell r="H88">
            <v>73737</v>
          </cell>
          <cell r="I88">
            <v>-60569.5</v>
          </cell>
          <cell r="J88">
            <v>9405.3571428571431</v>
          </cell>
          <cell r="K88">
            <v>17305.857142857145</v>
          </cell>
          <cell r="L88">
            <v>26711.21428571429</v>
          </cell>
          <cell r="M88">
            <v>0</v>
          </cell>
          <cell r="N88">
            <v>26711.21428571429</v>
          </cell>
          <cell r="O88">
            <v>30849.571428571431</v>
          </cell>
          <cell r="P88">
            <v>3009.7142857142853</v>
          </cell>
          <cell r="Q88">
            <v>33859.285714285717</v>
          </cell>
          <cell r="R88">
            <v>0</v>
          </cell>
          <cell r="S88">
            <v>33859.285714285717</v>
          </cell>
          <cell r="T88">
            <v>73738</v>
          </cell>
          <cell r="U88" t="e">
            <v>#REF!</v>
          </cell>
        </row>
        <row r="89">
          <cell r="B89" t="str">
            <v>Printed Forms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t="e">
            <v>#REF!</v>
          </cell>
        </row>
        <row r="90">
          <cell r="B90" t="str">
            <v>Printing/Binding</v>
          </cell>
          <cell r="C90">
            <v>1000</v>
          </cell>
          <cell r="D90">
            <v>3000</v>
          </cell>
          <cell r="E90">
            <v>1500</v>
          </cell>
          <cell r="F90">
            <v>0</v>
          </cell>
          <cell r="G90">
            <v>5500</v>
          </cell>
          <cell r="H90">
            <v>5500</v>
          </cell>
          <cell r="I90">
            <v>0</v>
          </cell>
          <cell r="J90">
            <v>2000</v>
          </cell>
          <cell r="K90">
            <v>0</v>
          </cell>
          <cell r="L90">
            <v>2000</v>
          </cell>
          <cell r="M90">
            <v>2000</v>
          </cell>
          <cell r="N90">
            <v>0</v>
          </cell>
          <cell r="O90">
            <v>46000</v>
          </cell>
          <cell r="P90">
            <v>0</v>
          </cell>
          <cell r="Q90">
            <v>46000</v>
          </cell>
          <cell r="R90">
            <v>46000</v>
          </cell>
          <cell r="S90">
            <v>0</v>
          </cell>
          <cell r="T90">
            <v>53500</v>
          </cell>
          <cell r="U90" t="e">
            <v>#REF!</v>
          </cell>
        </row>
        <row r="91">
          <cell r="B91" t="str">
            <v>RCIT - Department Application Support</v>
          </cell>
          <cell r="C91">
            <v>37480.229591836731</v>
          </cell>
          <cell r="D91">
            <v>22047.193877551021</v>
          </cell>
          <cell r="E91">
            <v>17637.755102040814</v>
          </cell>
          <cell r="F91">
            <v>0</v>
          </cell>
          <cell r="G91">
            <v>77165.178571428565</v>
          </cell>
          <cell r="H91">
            <v>0</v>
          </cell>
          <cell r="I91">
            <v>77165.178571428565</v>
          </cell>
          <cell r="J91">
            <v>55117.984693877552</v>
          </cell>
          <cell r="K91">
            <v>101417.0918367347</v>
          </cell>
          <cell r="L91">
            <v>156535.07653061225</v>
          </cell>
          <cell r="M91">
            <v>0</v>
          </cell>
          <cell r="N91">
            <v>156535.07653061225</v>
          </cell>
          <cell r="O91">
            <v>180786.98979591837</v>
          </cell>
          <cell r="P91">
            <v>17637.755102040814</v>
          </cell>
          <cell r="Q91">
            <v>198424.74489795917</v>
          </cell>
          <cell r="R91">
            <v>0</v>
          </cell>
          <cell r="S91">
            <v>198424.74489795917</v>
          </cell>
          <cell r="T91">
            <v>432125</v>
          </cell>
          <cell r="U91" t="e">
            <v>#REF!</v>
          </cell>
        </row>
        <row r="92">
          <cell r="B92" t="str">
            <v>Subscriptions</v>
          </cell>
          <cell r="C92">
            <v>500</v>
          </cell>
          <cell r="D92">
            <v>0</v>
          </cell>
          <cell r="E92">
            <v>1400</v>
          </cell>
          <cell r="F92">
            <v>0</v>
          </cell>
          <cell r="G92">
            <v>1900</v>
          </cell>
          <cell r="H92">
            <v>1900</v>
          </cell>
          <cell r="I92">
            <v>0</v>
          </cell>
          <cell r="J92">
            <v>0</v>
          </cell>
          <cell r="K92">
            <v>0</v>
          </cell>
          <cell r="L92">
            <v>0</v>
          </cell>
          <cell r="M92">
            <v>0</v>
          </cell>
          <cell r="N92">
            <v>0</v>
          </cell>
          <cell r="O92">
            <v>200</v>
          </cell>
          <cell r="P92">
            <v>0</v>
          </cell>
          <cell r="Q92">
            <v>200</v>
          </cell>
          <cell r="R92">
            <v>200</v>
          </cell>
          <cell r="S92">
            <v>0</v>
          </cell>
          <cell r="T92">
            <v>2100</v>
          </cell>
          <cell r="U92"/>
        </row>
        <row r="93">
          <cell r="B93" t="str">
            <v>Computer Equipment-Software</v>
          </cell>
          <cell r="C93">
            <v>500</v>
          </cell>
          <cell r="D93">
            <v>0</v>
          </cell>
          <cell r="E93">
            <v>0</v>
          </cell>
          <cell r="F93">
            <v>0</v>
          </cell>
          <cell r="G93">
            <v>500</v>
          </cell>
          <cell r="H93">
            <v>500</v>
          </cell>
          <cell r="I93">
            <v>0</v>
          </cell>
          <cell r="J93">
            <v>300</v>
          </cell>
          <cell r="K93">
            <v>0</v>
          </cell>
          <cell r="L93">
            <v>300</v>
          </cell>
          <cell r="M93">
            <v>300</v>
          </cell>
          <cell r="N93">
            <v>0</v>
          </cell>
          <cell r="O93">
            <v>0</v>
          </cell>
          <cell r="P93">
            <v>0</v>
          </cell>
          <cell r="Q93">
            <v>0</v>
          </cell>
          <cell r="R93">
            <v>0</v>
          </cell>
          <cell r="S93">
            <v>0</v>
          </cell>
          <cell r="T93">
            <v>800</v>
          </cell>
          <cell r="U93" t="e">
            <v>#REF!</v>
          </cell>
        </row>
        <row r="94">
          <cell r="B94" t="str">
            <v>Copier</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t="e">
            <v>#REF!</v>
          </cell>
        </row>
        <row r="95">
          <cell r="B95" t="str">
            <v>Graphics</v>
          </cell>
          <cell r="C95">
            <v>0</v>
          </cell>
          <cell r="D95">
            <v>0</v>
          </cell>
          <cell r="E95">
            <v>1000</v>
          </cell>
          <cell r="F95">
            <v>0</v>
          </cell>
          <cell r="G95">
            <v>1000</v>
          </cell>
          <cell r="H95">
            <v>1000</v>
          </cell>
          <cell r="I95">
            <v>0</v>
          </cell>
          <cell r="J95">
            <v>0</v>
          </cell>
          <cell r="K95">
            <v>0</v>
          </cell>
          <cell r="L95">
            <v>0</v>
          </cell>
          <cell r="M95">
            <v>0</v>
          </cell>
          <cell r="N95">
            <v>0</v>
          </cell>
          <cell r="O95">
            <v>0</v>
          </cell>
          <cell r="P95">
            <v>0</v>
          </cell>
          <cell r="Q95">
            <v>0</v>
          </cell>
          <cell r="R95">
            <v>0</v>
          </cell>
          <cell r="S95">
            <v>0</v>
          </cell>
          <cell r="T95">
            <v>1000</v>
          </cell>
          <cell r="U95" t="e">
            <v>#REF!</v>
          </cell>
        </row>
        <row r="96">
          <cell r="B96" t="str">
            <v>Recruiting Expense</v>
          </cell>
          <cell r="C96">
            <v>0</v>
          </cell>
          <cell r="D96">
            <v>0</v>
          </cell>
          <cell r="E96">
            <v>750</v>
          </cell>
          <cell r="F96">
            <v>0</v>
          </cell>
          <cell r="G96">
            <v>750</v>
          </cell>
          <cell r="H96">
            <v>750</v>
          </cell>
          <cell r="I96">
            <v>0</v>
          </cell>
          <cell r="J96">
            <v>0</v>
          </cell>
          <cell r="K96">
            <v>0</v>
          </cell>
          <cell r="L96">
            <v>0</v>
          </cell>
          <cell r="M96">
            <v>0</v>
          </cell>
          <cell r="N96">
            <v>0</v>
          </cell>
          <cell r="O96">
            <v>0</v>
          </cell>
          <cell r="P96">
            <v>0</v>
          </cell>
          <cell r="Q96">
            <v>0</v>
          </cell>
          <cell r="R96">
            <v>0</v>
          </cell>
          <cell r="S96">
            <v>0</v>
          </cell>
          <cell r="T96">
            <v>750</v>
          </cell>
          <cell r="U96" t="e">
            <v>#REF!</v>
          </cell>
        </row>
        <row r="97">
          <cell r="B97" t="str">
            <v>Express Delivery</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t="e">
            <v>#REF!</v>
          </cell>
        </row>
        <row r="98">
          <cell r="B98" t="str">
            <v>Administrative Support-Direct</v>
          </cell>
          <cell r="C98">
            <v>85000</v>
          </cell>
          <cell r="D98">
            <v>0</v>
          </cell>
          <cell r="E98">
            <v>0</v>
          </cell>
          <cell r="F98">
            <v>0</v>
          </cell>
          <cell r="G98">
            <v>85000</v>
          </cell>
          <cell r="H98">
            <v>85000</v>
          </cell>
          <cell r="I98">
            <v>0</v>
          </cell>
          <cell r="J98">
            <v>0</v>
          </cell>
          <cell r="K98">
            <v>0</v>
          </cell>
          <cell r="L98">
            <v>0</v>
          </cell>
          <cell r="M98">
            <v>0</v>
          </cell>
          <cell r="N98">
            <v>0</v>
          </cell>
          <cell r="O98">
            <v>0</v>
          </cell>
          <cell r="P98">
            <v>0</v>
          </cell>
          <cell r="Q98">
            <v>0</v>
          </cell>
          <cell r="R98">
            <v>0</v>
          </cell>
          <cell r="S98">
            <v>0</v>
          </cell>
          <cell r="T98">
            <v>85000</v>
          </cell>
          <cell r="U98" t="e">
            <v>#REF!</v>
          </cell>
        </row>
        <row r="99">
          <cell r="B99" t="str">
            <v>ACO Payroll Service Fees</v>
          </cell>
          <cell r="C99">
            <v>1964.5408163265306</v>
          </cell>
          <cell r="D99">
            <v>1155.6122448979593</v>
          </cell>
          <cell r="E99">
            <v>924.48979591836724</v>
          </cell>
          <cell r="F99">
            <v>0</v>
          </cell>
          <cell r="G99">
            <v>4044.6428571428569</v>
          </cell>
          <cell r="H99">
            <v>22650</v>
          </cell>
          <cell r="I99">
            <v>-18605.357142857145</v>
          </cell>
          <cell r="J99">
            <v>2889.0306122448978</v>
          </cell>
          <cell r="K99">
            <v>5315.8163265306121</v>
          </cell>
          <cell r="L99">
            <v>8204.8469387755104</v>
          </cell>
          <cell r="M99">
            <v>0</v>
          </cell>
          <cell r="N99">
            <v>8204.8469387755104</v>
          </cell>
          <cell r="O99">
            <v>9476.0204081632655</v>
          </cell>
          <cell r="P99">
            <v>924.48979591836724</v>
          </cell>
          <cell r="Q99">
            <v>10400.510204081633</v>
          </cell>
          <cell r="R99">
            <v>0</v>
          </cell>
          <cell r="S99">
            <v>10400.510204081633</v>
          </cell>
          <cell r="T99">
            <v>22650</v>
          </cell>
          <cell r="U99" t="e">
            <v>#REF!</v>
          </cell>
        </row>
        <row r="100">
          <cell r="B100" t="str">
            <v>Consultants</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t="e">
            <v>#REF!</v>
          </cell>
        </row>
        <row r="101">
          <cell r="B101" t="str">
            <v>County Counsel</v>
          </cell>
          <cell r="C101">
            <v>1000</v>
          </cell>
          <cell r="D101">
            <v>500</v>
          </cell>
          <cell r="E101">
            <v>0</v>
          </cell>
          <cell r="F101">
            <v>0</v>
          </cell>
          <cell r="G101">
            <v>1500</v>
          </cell>
          <cell r="H101">
            <v>0</v>
          </cell>
          <cell r="I101">
            <v>1500</v>
          </cell>
          <cell r="J101">
            <v>4500</v>
          </cell>
          <cell r="K101">
            <v>2000</v>
          </cell>
          <cell r="L101">
            <v>6500</v>
          </cell>
          <cell r="M101">
            <v>12005</v>
          </cell>
          <cell r="N101">
            <v>-5505</v>
          </cell>
          <cell r="O101">
            <v>2500</v>
          </cell>
          <cell r="P101">
            <v>0</v>
          </cell>
          <cell r="Q101">
            <v>2500</v>
          </cell>
          <cell r="R101">
            <v>0</v>
          </cell>
          <cell r="S101">
            <v>2500</v>
          </cell>
          <cell r="T101">
            <v>10500</v>
          </cell>
          <cell r="U101" t="e">
            <v>#REF!</v>
          </cell>
        </row>
        <row r="102">
          <cell r="B102" t="str">
            <v>County Support Service (Cowcap)</v>
          </cell>
          <cell r="C102">
            <v>21021.974489795917</v>
          </cell>
          <cell r="D102">
            <v>12365.867346938776</v>
          </cell>
          <cell r="E102">
            <v>9892.6938775510189</v>
          </cell>
          <cell r="F102">
            <v>0</v>
          </cell>
          <cell r="G102">
            <v>43280.53571428571</v>
          </cell>
          <cell r="H102">
            <v>242371</v>
          </cell>
          <cell r="I102">
            <v>-199090.46428571429</v>
          </cell>
          <cell r="J102">
            <v>30914.668367346938</v>
          </cell>
          <cell r="K102">
            <v>56882.989795918373</v>
          </cell>
          <cell r="L102">
            <v>87797.658163265311</v>
          </cell>
          <cell r="M102">
            <v>0</v>
          </cell>
          <cell r="N102">
            <v>87797.658163265311</v>
          </cell>
          <cell r="O102">
            <v>101400.11224489796</v>
          </cell>
          <cell r="P102">
            <v>9892.6938775510189</v>
          </cell>
          <cell r="Q102">
            <v>111292.80612244898</v>
          </cell>
          <cell r="R102">
            <v>0</v>
          </cell>
          <cell r="S102">
            <v>111292.80612244898</v>
          </cell>
          <cell r="T102">
            <v>242371</v>
          </cell>
          <cell r="U102" t="e">
            <v>#REF!</v>
          </cell>
        </row>
        <row r="103">
          <cell r="B103" t="str">
            <v>Data Processing Services</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t="e">
            <v>#REF!</v>
          </cell>
        </row>
        <row r="104">
          <cell r="B104" t="str">
            <v>RivCo Pro Cost Allocation</v>
          </cell>
          <cell r="C104">
            <v>346.67857142857144</v>
          </cell>
          <cell r="D104">
            <v>203.92857142857144</v>
          </cell>
          <cell r="E104">
            <v>163.14285714285714</v>
          </cell>
          <cell r="F104">
            <v>0</v>
          </cell>
          <cell r="G104">
            <v>713.75</v>
          </cell>
          <cell r="H104">
            <v>3997</v>
          </cell>
          <cell r="I104">
            <v>-3283.25</v>
          </cell>
          <cell r="J104">
            <v>509.82142857142856</v>
          </cell>
          <cell r="K104">
            <v>938.07142857142867</v>
          </cell>
          <cell r="L104">
            <v>1447.8928571428573</v>
          </cell>
          <cell r="M104">
            <v>0</v>
          </cell>
          <cell r="N104">
            <v>1447.8928571428573</v>
          </cell>
          <cell r="O104">
            <v>1672.2142857142858</v>
          </cell>
          <cell r="P104">
            <v>163.14285714285714</v>
          </cell>
          <cell r="Q104">
            <v>1835.3571428571429</v>
          </cell>
          <cell r="R104">
            <v>0</v>
          </cell>
          <cell r="S104">
            <v>1835.3571428571429</v>
          </cell>
          <cell r="T104">
            <v>3997</v>
          </cell>
          <cell r="U104" t="e">
            <v>#REF!</v>
          </cell>
        </row>
        <row r="105">
          <cell r="B105" t="str">
            <v>Engineering Services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t="e">
            <v>#REF!</v>
          </cell>
        </row>
        <row r="106">
          <cell r="B106" t="str">
            <v>GIS Services</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4200420000</v>
          </cell>
        </row>
        <row r="107">
          <cell r="B107" t="str">
            <v>Interpreters-Translator Fees</v>
          </cell>
          <cell r="C107">
            <v>3000</v>
          </cell>
          <cell r="D107">
            <v>0</v>
          </cell>
          <cell r="E107">
            <v>0</v>
          </cell>
          <cell r="F107">
            <v>0</v>
          </cell>
          <cell r="G107">
            <v>3000</v>
          </cell>
          <cell r="H107">
            <v>3000</v>
          </cell>
          <cell r="I107">
            <v>0</v>
          </cell>
          <cell r="J107">
            <v>0</v>
          </cell>
          <cell r="K107">
            <v>0</v>
          </cell>
          <cell r="L107">
            <v>0</v>
          </cell>
          <cell r="M107">
            <v>0</v>
          </cell>
          <cell r="N107">
            <v>0</v>
          </cell>
          <cell r="O107">
            <v>0</v>
          </cell>
          <cell r="P107">
            <v>0</v>
          </cell>
          <cell r="Q107">
            <v>0</v>
          </cell>
          <cell r="R107">
            <v>0</v>
          </cell>
          <cell r="S107">
            <v>0</v>
          </cell>
          <cell r="T107">
            <v>3000</v>
          </cell>
          <cell r="U107" t="e">
            <v>#REF!</v>
          </cell>
        </row>
        <row r="108">
          <cell r="B108" t="str">
            <v>Legal Services</v>
          </cell>
          <cell r="C108">
            <v>0</v>
          </cell>
          <cell r="D108">
            <v>0</v>
          </cell>
          <cell r="E108">
            <v>0</v>
          </cell>
          <cell r="F108">
            <v>0</v>
          </cell>
          <cell r="G108">
            <v>0</v>
          </cell>
          <cell r="H108">
            <v>1500</v>
          </cell>
          <cell r="I108">
            <v>-1500</v>
          </cell>
          <cell r="J108">
            <v>0</v>
          </cell>
          <cell r="K108">
            <v>0</v>
          </cell>
          <cell r="L108">
            <v>0</v>
          </cell>
          <cell r="M108">
            <v>6500</v>
          </cell>
          <cell r="N108">
            <v>-6500</v>
          </cell>
          <cell r="O108">
            <v>0</v>
          </cell>
          <cell r="P108">
            <v>0</v>
          </cell>
          <cell r="Q108">
            <v>0</v>
          </cell>
          <cell r="R108">
            <v>2500</v>
          </cell>
          <cell r="S108">
            <v>-2500</v>
          </cell>
          <cell r="T108">
            <v>0</v>
          </cell>
          <cell r="U108" t="e">
            <v>#REF!</v>
          </cell>
        </row>
        <row r="109">
          <cell r="B109" t="str">
            <v>Medical-Lab Services</v>
          </cell>
          <cell r="C109">
            <v>0</v>
          </cell>
          <cell r="D109">
            <v>0</v>
          </cell>
          <cell r="E109">
            <v>0</v>
          </cell>
          <cell r="F109">
            <v>0</v>
          </cell>
          <cell r="G109">
            <v>0</v>
          </cell>
          <cell r="H109">
            <v>0</v>
          </cell>
          <cell r="I109">
            <v>0</v>
          </cell>
          <cell r="J109">
            <v>0</v>
          </cell>
          <cell r="K109">
            <v>0</v>
          </cell>
          <cell r="L109">
            <v>0</v>
          </cell>
          <cell r="M109">
            <v>0</v>
          </cell>
          <cell r="N109">
            <v>0</v>
          </cell>
          <cell r="O109">
            <v>0</v>
          </cell>
          <cell r="P109">
            <v>12000</v>
          </cell>
          <cell r="Q109">
            <v>12000</v>
          </cell>
          <cell r="R109">
            <v>12000</v>
          </cell>
          <cell r="S109">
            <v>0</v>
          </cell>
          <cell r="T109">
            <v>12000</v>
          </cell>
          <cell r="U109" t="e">
            <v>#REF!</v>
          </cell>
        </row>
        <row r="110">
          <cell r="B110" t="str">
            <v>Micrographic Services</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t="e">
            <v>#REF!</v>
          </cell>
        </row>
        <row r="111">
          <cell r="B111" t="str">
            <v>Personnel Services</v>
          </cell>
          <cell r="C111">
            <v>17479.122448979593</v>
          </cell>
          <cell r="D111">
            <v>10281.836734693878</v>
          </cell>
          <cell r="E111">
            <v>8225.4693877551017</v>
          </cell>
          <cell r="F111">
            <v>0</v>
          </cell>
          <cell r="G111">
            <v>35986.428571428572</v>
          </cell>
          <cell r="H111">
            <v>201524</v>
          </cell>
          <cell r="I111">
            <v>-165537.57142857142</v>
          </cell>
          <cell r="J111">
            <v>25704.591836734693</v>
          </cell>
          <cell r="K111">
            <v>47296.448979591842</v>
          </cell>
          <cell r="L111">
            <v>73001.040816326538</v>
          </cell>
          <cell r="M111">
            <v>0</v>
          </cell>
          <cell r="N111">
            <v>73001.040816326538</v>
          </cell>
          <cell r="O111">
            <v>84311.061224489793</v>
          </cell>
          <cell r="P111">
            <v>8225.4693877551017</v>
          </cell>
          <cell r="Q111">
            <v>92536.530612244896</v>
          </cell>
          <cell r="R111">
            <v>0</v>
          </cell>
          <cell r="S111">
            <v>92536.530612244896</v>
          </cell>
          <cell r="T111">
            <v>201524</v>
          </cell>
          <cell r="U111" t="e">
            <v>#REF!</v>
          </cell>
        </row>
        <row r="112">
          <cell r="B112" t="str">
            <v>Photography Services</v>
          </cell>
          <cell r="C112">
            <v>0</v>
          </cell>
          <cell r="D112">
            <v>0</v>
          </cell>
          <cell r="E112">
            <v>250</v>
          </cell>
          <cell r="F112">
            <v>0</v>
          </cell>
          <cell r="G112">
            <v>250</v>
          </cell>
          <cell r="H112">
            <v>250</v>
          </cell>
          <cell r="I112">
            <v>0</v>
          </cell>
          <cell r="J112">
            <v>0</v>
          </cell>
          <cell r="K112">
            <v>0</v>
          </cell>
          <cell r="L112">
            <v>0</v>
          </cell>
          <cell r="M112">
            <v>0</v>
          </cell>
          <cell r="N112">
            <v>0</v>
          </cell>
          <cell r="O112">
            <v>0</v>
          </cell>
          <cell r="P112">
            <v>0</v>
          </cell>
          <cell r="Q112">
            <v>0</v>
          </cell>
          <cell r="R112">
            <v>0</v>
          </cell>
          <cell r="S112">
            <v>0</v>
          </cell>
          <cell r="T112">
            <v>250</v>
          </cell>
          <cell r="U112" t="e">
            <v>#REF!</v>
          </cell>
        </row>
        <row r="113">
          <cell r="B113" t="str">
            <v>Pre-Employment Services</v>
          </cell>
          <cell r="C113">
            <v>0</v>
          </cell>
          <cell r="D113">
            <v>0</v>
          </cell>
          <cell r="E113">
            <v>2000</v>
          </cell>
          <cell r="F113">
            <v>0</v>
          </cell>
          <cell r="G113">
            <v>2000</v>
          </cell>
          <cell r="H113">
            <v>2000</v>
          </cell>
          <cell r="I113">
            <v>0</v>
          </cell>
          <cell r="J113">
            <v>0</v>
          </cell>
          <cell r="K113">
            <v>0</v>
          </cell>
          <cell r="L113">
            <v>0</v>
          </cell>
          <cell r="M113">
            <v>0</v>
          </cell>
          <cell r="N113">
            <v>0</v>
          </cell>
          <cell r="O113">
            <v>0</v>
          </cell>
          <cell r="P113">
            <v>0</v>
          </cell>
          <cell r="Q113">
            <v>0</v>
          </cell>
          <cell r="R113">
            <v>2500</v>
          </cell>
          <cell r="S113">
            <v>-2500</v>
          </cell>
          <cell r="T113">
            <v>2000</v>
          </cell>
          <cell r="U113" t="e">
            <v>#REF!</v>
          </cell>
        </row>
        <row r="114">
          <cell r="B114" t="str">
            <v>OASIS Processing- Financials</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t="e">
            <v>#REF!</v>
          </cell>
        </row>
        <row r="115">
          <cell r="B115" t="str">
            <v>OASIS Processing- HRMS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t="e">
            <v>#REF!</v>
          </cell>
        </row>
        <row r="116">
          <cell r="B116" t="str">
            <v>Security Guard Services</v>
          </cell>
          <cell r="C116">
            <v>76250</v>
          </cell>
          <cell r="D116">
            <v>0</v>
          </cell>
          <cell r="E116">
            <v>0</v>
          </cell>
          <cell r="F116">
            <v>0</v>
          </cell>
          <cell r="G116">
            <v>76250</v>
          </cell>
          <cell r="H116">
            <v>76250</v>
          </cell>
          <cell r="I116">
            <v>0</v>
          </cell>
          <cell r="J116">
            <v>0</v>
          </cell>
          <cell r="K116">
            <v>0</v>
          </cell>
          <cell r="L116">
            <v>0</v>
          </cell>
          <cell r="M116">
            <v>0</v>
          </cell>
          <cell r="N116">
            <v>0</v>
          </cell>
          <cell r="O116">
            <v>0</v>
          </cell>
          <cell r="P116">
            <v>0</v>
          </cell>
          <cell r="Q116">
            <v>0</v>
          </cell>
          <cell r="R116">
            <v>0</v>
          </cell>
          <cell r="S116">
            <v>0</v>
          </cell>
          <cell r="T116">
            <v>76250</v>
          </cell>
          <cell r="U116" t="e">
            <v>#REF!</v>
          </cell>
        </row>
        <row r="117">
          <cell r="B117" t="str">
            <v>RMAP Services</v>
          </cell>
          <cell r="C117">
            <v>433.67346938775512</v>
          </cell>
          <cell r="D117">
            <v>255.10204081632654</v>
          </cell>
          <cell r="E117">
            <v>204.08163265306121</v>
          </cell>
          <cell r="F117">
            <v>0</v>
          </cell>
          <cell r="G117">
            <v>892.85714285714289</v>
          </cell>
          <cell r="H117">
            <v>5000</v>
          </cell>
          <cell r="I117">
            <v>-4107.1428571428569</v>
          </cell>
          <cell r="J117">
            <v>637.75510204081638</v>
          </cell>
          <cell r="K117">
            <v>1173.4693877551022</v>
          </cell>
          <cell r="L117">
            <v>1811.2244897959185</v>
          </cell>
          <cell r="M117">
            <v>0</v>
          </cell>
          <cell r="N117">
            <v>1811.2244897959185</v>
          </cell>
          <cell r="O117">
            <v>2091.8367346938776</v>
          </cell>
          <cell r="P117">
            <v>204.08163265306121</v>
          </cell>
          <cell r="Q117">
            <v>2295.9183673469388</v>
          </cell>
          <cell r="R117">
            <v>0</v>
          </cell>
          <cell r="S117">
            <v>2295.9183673469388</v>
          </cell>
          <cell r="T117">
            <v>5000</v>
          </cell>
          <cell r="U117" t="e">
            <v>#REF!</v>
          </cell>
        </row>
        <row r="118">
          <cell r="B118" t="str">
            <v>Temporary Help Services</v>
          </cell>
          <cell r="C118">
            <v>10000</v>
          </cell>
          <cell r="D118">
            <v>0</v>
          </cell>
          <cell r="E118">
            <v>0</v>
          </cell>
          <cell r="F118">
            <v>0</v>
          </cell>
          <cell r="G118">
            <v>10000</v>
          </cell>
          <cell r="H118">
            <v>10000</v>
          </cell>
          <cell r="I118">
            <v>0</v>
          </cell>
          <cell r="J118">
            <v>0</v>
          </cell>
          <cell r="K118">
            <v>0</v>
          </cell>
          <cell r="L118">
            <v>0</v>
          </cell>
          <cell r="M118">
            <v>0</v>
          </cell>
          <cell r="N118">
            <v>0</v>
          </cell>
          <cell r="O118">
            <v>0</v>
          </cell>
          <cell r="P118">
            <v>0</v>
          </cell>
          <cell r="Q118">
            <v>0</v>
          </cell>
          <cell r="R118">
            <v>0</v>
          </cell>
          <cell r="S118">
            <v>0</v>
          </cell>
          <cell r="T118">
            <v>10000</v>
          </cell>
          <cell r="U118" t="e">
            <v>#REF!</v>
          </cell>
        </row>
        <row r="119">
          <cell r="B119" t="str">
            <v>Professional Services</v>
          </cell>
          <cell r="C119">
            <v>2000</v>
          </cell>
          <cell r="D119">
            <v>0</v>
          </cell>
          <cell r="E119">
            <v>0</v>
          </cell>
          <cell r="F119">
            <v>0</v>
          </cell>
          <cell r="G119">
            <v>2000</v>
          </cell>
          <cell r="H119">
            <v>2000</v>
          </cell>
          <cell r="I119">
            <v>0</v>
          </cell>
          <cell r="J119">
            <v>45000</v>
          </cell>
          <cell r="K119">
            <v>22000</v>
          </cell>
          <cell r="L119">
            <v>67000</v>
          </cell>
          <cell r="M119">
            <v>67000</v>
          </cell>
          <cell r="N119">
            <v>0</v>
          </cell>
          <cell r="O119">
            <v>6500</v>
          </cell>
          <cell r="P119">
            <v>0</v>
          </cell>
          <cell r="Q119">
            <v>6500</v>
          </cell>
          <cell r="R119">
            <v>6500</v>
          </cell>
          <cell r="S119">
            <v>0</v>
          </cell>
          <cell r="T119">
            <v>75500</v>
          </cell>
          <cell r="U119" t="e">
            <v>#REF!</v>
          </cell>
        </row>
        <row r="120">
          <cell r="B120" t="str">
            <v>Salary/Benefit Reimbursement</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t="e">
            <v>#REF!</v>
          </cell>
        </row>
        <row r="121">
          <cell r="B121" t="str">
            <v>Security</v>
          </cell>
          <cell r="C121">
            <v>0</v>
          </cell>
          <cell r="D121">
            <v>0</v>
          </cell>
          <cell r="E121">
            <v>0</v>
          </cell>
          <cell r="F121">
            <v>0</v>
          </cell>
          <cell r="G121">
            <v>0</v>
          </cell>
          <cell r="H121">
            <v>0</v>
          </cell>
          <cell r="I121">
            <v>0</v>
          </cell>
          <cell r="J121">
            <v>0</v>
          </cell>
          <cell r="K121">
            <v>6000</v>
          </cell>
          <cell r="L121">
            <v>6000</v>
          </cell>
          <cell r="M121">
            <v>6000</v>
          </cell>
          <cell r="N121">
            <v>0</v>
          </cell>
          <cell r="O121">
            <v>16000</v>
          </cell>
          <cell r="P121">
            <v>0</v>
          </cell>
          <cell r="Q121">
            <v>16000</v>
          </cell>
          <cell r="R121">
            <v>16000</v>
          </cell>
          <cell r="S121">
            <v>0</v>
          </cell>
          <cell r="T121">
            <v>22000</v>
          </cell>
          <cell r="U121" t="e">
            <v>#REF!</v>
          </cell>
        </row>
        <row r="122">
          <cell r="B122" t="str">
            <v>RCIT - Department Enterprise</v>
          </cell>
          <cell r="C122">
            <v>135144.62244897959</v>
          </cell>
          <cell r="D122">
            <v>79496.836734693876</v>
          </cell>
          <cell r="E122">
            <v>63597.469387755096</v>
          </cell>
          <cell r="F122">
            <v>0</v>
          </cell>
          <cell r="G122">
            <v>278238.92857142858</v>
          </cell>
          <cell r="H122">
            <v>1558138</v>
          </cell>
          <cell r="I122">
            <v>-1279899.0714285714</v>
          </cell>
          <cell r="J122">
            <v>198742.0918367347</v>
          </cell>
          <cell r="K122">
            <v>365685.44897959183</v>
          </cell>
          <cell r="L122">
            <v>564427.54081632651</v>
          </cell>
          <cell r="M122">
            <v>0</v>
          </cell>
          <cell r="N122">
            <v>564427.54081632651</v>
          </cell>
          <cell r="O122">
            <v>651874.06122448982</v>
          </cell>
          <cell r="P122">
            <v>63597.469387755096</v>
          </cell>
          <cell r="Q122">
            <v>715471.53061224497</v>
          </cell>
          <cell r="R122">
            <v>0</v>
          </cell>
          <cell r="S122">
            <v>715471.53061224497</v>
          </cell>
          <cell r="T122">
            <v>1558138</v>
          </cell>
          <cell r="U122" t="e">
            <v>#REF!</v>
          </cell>
        </row>
        <row r="123">
          <cell r="B123" t="str">
            <v>County Device Support</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t="e">
            <v>#REF!</v>
          </cell>
        </row>
        <row r="124">
          <cell r="B124" t="str">
            <v>Public Device Support</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t="e">
            <v>#REF!</v>
          </cell>
        </row>
        <row r="125">
          <cell r="B125" t="str">
            <v>Physical Server Support</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t="e">
            <v>#REF!</v>
          </cell>
        </row>
        <row r="126">
          <cell r="B126" t="str">
            <v>Virtual Server Support</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t="e">
            <v>#REF!</v>
          </cell>
        </row>
        <row r="127">
          <cell r="B127" t="str">
            <v>Laserfische</v>
          </cell>
          <cell r="C127">
            <v>0</v>
          </cell>
          <cell r="D127">
            <v>0</v>
          </cell>
          <cell r="E127">
            <v>0</v>
          </cell>
          <cell r="F127">
            <v>0</v>
          </cell>
          <cell r="G127">
            <v>0</v>
          </cell>
          <cell r="H127">
            <v>570</v>
          </cell>
          <cell r="I127">
            <v>-570</v>
          </cell>
          <cell r="J127">
            <v>570</v>
          </cell>
          <cell r="K127">
            <v>0</v>
          </cell>
          <cell r="L127">
            <v>570</v>
          </cell>
          <cell r="M127">
            <v>0</v>
          </cell>
          <cell r="N127">
            <v>570</v>
          </cell>
          <cell r="O127">
            <v>0</v>
          </cell>
          <cell r="P127">
            <v>0</v>
          </cell>
          <cell r="Q127">
            <v>0</v>
          </cell>
          <cell r="R127">
            <v>0</v>
          </cell>
          <cell r="S127">
            <v>0</v>
          </cell>
          <cell r="T127">
            <v>570</v>
          </cell>
          <cell r="U127" t="e">
            <v>#REF!</v>
          </cell>
        </row>
        <row r="128">
          <cell r="B128" t="str">
            <v>MS Dynamics</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t="e">
            <v>#REF!</v>
          </cell>
        </row>
        <row r="129">
          <cell r="B129" t="str">
            <v>Property System Support</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t="e">
            <v>#REF!</v>
          </cell>
        </row>
        <row r="130">
          <cell r="B130" t="str">
            <v>RC3 Outside Customers</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t="e">
            <v>#REF!</v>
          </cell>
        </row>
        <row r="131">
          <cell r="B131" t="str">
            <v>Business Systems Analyst</v>
          </cell>
          <cell r="C131">
            <v>0</v>
          </cell>
          <cell r="D131">
            <v>0</v>
          </cell>
          <cell r="E131">
            <v>0</v>
          </cell>
          <cell r="F131">
            <v>0</v>
          </cell>
          <cell r="G131">
            <v>0</v>
          </cell>
          <cell r="H131">
            <v>432125</v>
          </cell>
          <cell r="I131">
            <v>-432125</v>
          </cell>
          <cell r="J131">
            <v>0</v>
          </cell>
          <cell r="K131">
            <v>0</v>
          </cell>
          <cell r="L131">
            <v>0</v>
          </cell>
          <cell r="M131">
            <v>0</v>
          </cell>
          <cell r="N131">
            <v>0</v>
          </cell>
          <cell r="O131">
            <v>0</v>
          </cell>
          <cell r="P131">
            <v>0</v>
          </cell>
          <cell r="Q131">
            <v>0</v>
          </cell>
          <cell r="R131">
            <v>0</v>
          </cell>
          <cell r="S131">
            <v>0</v>
          </cell>
          <cell r="T131">
            <v>0</v>
          </cell>
          <cell r="U131" t="e">
            <v>#REF!</v>
          </cell>
        </row>
        <row r="132">
          <cell r="B132" t="str">
            <v>Project Support</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t="e">
            <v>#REF!</v>
          </cell>
        </row>
        <row r="133">
          <cell r="B133" t="str">
            <v>Advertising</v>
          </cell>
          <cell r="C133">
            <v>0</v>
          </cell>
          <cell r="D133">
            <v>0</v>
          </cell>
          <cell r="E133">
            <v>0</v>
          </cell>
          <cell r="F133">
            <v>0</v>
          </cell>
          <cell r="G133">
            <v>0</v>
          </cell>
          <cell r="H133">
            <v>0</v>
          </cell>
          <cell r="I133">
            <v>0</v>
          </cell>
          <cell r="J133">
            <v>35000</v>
          </cell>
          <cell r="K133">
            <v>0</v>
          </cell>
          <cell r="L133">
            <v>35000</v>
          </cell>
          <cell r="M133">
            <v>35000</v>
          </cell>
          <cell r="N133">
            <v>0</v>
          </cell>
          <cell r="O133">
            <v>0</v>
          </cell>
          <cell r="P133">
            <v>0</v>
          </cell>
          <cell r="Q133">
            <v>0</v>
          </cell>
          <cell r="R133">
            <v>0</v>
          </cell>
          <cell r="S133">
            <v>0</v>
          </cell>
          <cell r="T133">
            <v>35000</v>
          </cell>
          <cell r="U133" t="e">
            <v>#REF!</v>
          </cell>
        </row>
        <row r="134">
          <cell r="B134" t="str">
            <v>Rent-Lease Bldgs</v>
          </cell>
          <cell r="C134">
            <v>0</v>
          </cell>
          <cell r="D134">
            <v>0</v>
          </cell>
          <cell r="E134">
            <v>0</v>
          </cell>
          <cell r="F134">
            <v>0</v>
          </cell>
          <cell r="G134">
            <v>0</v>
          </cell>
          <cell r="H134">
            <v>0</v>
          </cell>
          <cell r="I134">
            <v>0</v>
          </cell>
          <cell r="J134">
            <v>228500</v>
          </cell>
          <cell r="K134">
            <v>317000</v>
          </cell>
          <cell r="L134">
            <v>545500</v>
          </cell>
          <cell r="M134">
            <v>545500</v>
          </cell>
          <cell r="N134">
            <v>0</v>
          </cell>
          <cell r="O134">
            <v>607250</v>
          </cell>
          <cell r="P134">
            <v>61211</v>
          </cell>
          <cell r="Q134">
            <v>668461</v>
          </cell>
          <cell r="R134">
            <v>668461</v>
          </cell>
          <cell r="S134">
            <v>0</v>
          </cell>
          <cell r="T134">
            <v>1213961</v>
          </cell>
          <cell r="U134" t="e">
            <v>#REF!</v>
          </cell>
        </row>
        <row r="135">
          <cell r="B135" t="str">
            <v>Rent-Lease Storage</v>
          </cell>
          <cell r="C135">
            <v>0</v>
          </cell>
          <cell r="D135">
            <v>0</v>
          </cell>
          <cell r="E135">
            <v>0</v>
          </cell>
          <cell r="F135">
            <v>0</v>
          </cell>
          <cell r="G135">
            <v>0</v>
          </cell>
          <cell r="H135">
            <v>0</v>
          </cell>
          <cell r="I135">
            <v>0</v>
          </cell>
          <cell r="J135">
            <v>9000</v>
          </cell>
          <cell r="K135">
            <v>0</v>
          </cell>
          <cell r="L135">
            <v>9000</v>
          </cell>
          <cell r="M135">
            <v>9000</v>
          </cell>
          <cell r="N135">
            <v>0</v>
          </cell>
          <cell r="O135">
            <v>0</v>
          </cell>
          <cell r="P135">
            <v>0</v>
          </cell>
          <cell r="Q135">
            <v>0</v>
          </cell>
          <cell r="R135">
            <v>0</v>
          </cell>
          <cell r="S135">
            <v>0</v>
          </cell>
          <cell r="T135">
            <v>9000</v>
          </cell>
          <cell r="U135" t="e">
            <v>#REF!</v>
          </cell>
        </row>
        <row r="136">
          <cell r="B136" t="str">
            <v>Field Equipment-Non Assets</v>
          </cell>
          <cell r="C136">
            <v>0</v>
          </cell>
          <cell r="D136">
            <v>0</v>
          </cell>
          <cell r="E136">
            <v>0</v>
          </cell>
          <cell r="F136">
            <v>0</v>
          </cell>
          <cell r="G136">
            <v>0</v>
          </cell>
          <cell r="H136">
            <v>0</v>
          </cell>
          <cell r="I136">
            <v>0</v>
          </cell>
          <cell r="J136">
            <v>0</v>
          </cell>
          <cell r="K136">
            <v>0</v>
          </cell>
          <cell r="L136">
            <v>0</v>
          </cell>
          <cell r="M136">
            <v>0</v>
          </cell>
          <cell r="N136">
            <v>0</v>
          </cell>
          <cell r="O136">
            <v>10000</v>
          </cell>
          <cell r="P136">
            <v>0</v>
          </cell>
          <cell r="Q136">
            <v>10000</v>
          </cell>
          <cell r="R136">
            <v>10000</v>
          </cell>
          <cell r="S136">
            <v>0</v>
          </cell>
          <cell r="T136">
            <v>10000</v>
          </cell>
          <cell r="U136" t="e">
            <v>#VALUE!</v>
          </cell>
        </row>
        <row r="137">
          <cell r="B137" t="str">
            <v>Flashlights/Batteries/Bulbs</v>
          </cell>
          <cell r="C137">
            <v>0</v>
          </cell>
          <cell r="D137">
            <v>0</v>
          </cell>
          <cell r="E137">
            <v>0</v>
          </cell>
          <cell r="F137">
            <v>0</v>
          </cell>
          <cell r="G137">
            <v>0</v>
          </cell>
          <cell r="H137">
            <v>0</v>
          </cell>
          <cell r="I137">
            <v>0</v>
          </cell>
          <cell r="J137">
            <v>0</v>
          </cell>
          <cell r="K137">
            <v>0</v>
          </cell>
          <cell r="L137">
            <v>0</v>
          </cell>
          <cell r="M137">
            <v>0</v>
          </cell>
          <cell r="N137">
            <v>0</v>
          </cell>
          <cell r="O137">
            <v>1500</v>
          </cell>
          <cell r="P137">
            <v>750</v>
          </cell>
          <cell r="Q137">
            <v>2250</v>
          </cell>
          <cell r="R137">
            <v>2250</v>
          </cell>
          <cell r="S137">
            <v>0</v>
          </cell>
          <cell r="T137">
            <v>2250</v>
          </cell>
          <cell r="U137" t="e">
            <v>#VALUE!</v>
          </cell>
        </row>
        <row r="138">
          <cell r="B138" t="str">
            <v>Maintenance Tools</v>
          </cell>
          <cell r="C138">
            <v>500</v>
          </cell>
          <cell r="D138">
            <v>0</v>
          </cell>
          <cell r="E138">
            <v>0</v>
          </cell>
          <cell r="F138">
            <v>0</v>
          </cell>
          <cell r="G138">
            <v>500</v>
          </cell>
          <cell r="H138">
            <v>500</v>
          </cell>
          <cell r="I138">
            <v>0</v>
          </cell>
          <cell r="J138">
            <v>0</v>
          </cell>
          <cell r="K138">
            <v>0</v>
          </cell>
          <cell r="L138">
            <v>0</v>
          </cell>
          <cell r="M138">
            <v>0</v>
          </cell>
          <cell r="N138">
            <v>0</v>
          </cell>
          <cell r="O138">
            <v>0</v>
          </cell>
          <cell r="P138">
            <v>0</v>
          </cell>
          <cell r="Q138">
            <v>0</v>
          </cell>
          <cell r="R138">
            <v>0</v>
          </cell>
          <cell r="S138">
            <v>0</v>
          </cell>
          <cell r="T138">
            <v>500</v>
          </cell>
          <cell r="U138" t="e">
            <v>#REF!</v>
          </cell>
        </row>
        <row r="139">
          <cell r="B139" t="str">
            <v>Small Tools And Instruments</v>
          </cell>
          <cell r="C139">
            <v>0</v>
          </cell>
          <cell r="D139">
            <v>0</v>
          </cell>
          <cell r="E139">
            <v>0</v>
          </cell>
          <cell r="F139">
            <v>0</v>
          </cell>
          <cell r="G139">
            <v>0</v>
          </cell>
          <cell r="H139">
            <v>0</v>
          </cell>
          <cell r="I139">
            <v>0</v>
          </cell>
          <cell r="J139">
            <v>3000</v>
          </cell>
          <cell r="K139">
            <v>1000</v>
          </cell>
          <cell r="L139">
            <v>4000</v>
          </cell>
          <cell r="M139">
            <v>4000</v>
          </cell>
          <cell r="N139">
            <v>0</v>
          </cell>
          <cell r="O139">
            <v>0</v>
          </cell>
          <cell r="P139">
            <v>0</v>
          </cell>
          <cell r="Q139">
            <v>0</v>
          </cell>
          <cell r="R139">
            <v>0</v>
          </cell>
          <cell r="S139">
            <v>0</v>
          </cell>
          <cell r="T139">
            <v>4000</v>
          </cell>
          <cell r="U139" t="e">
            <v>#REF!</v>
          </cell>
        </row>
        <row r="140">
          <cell r="B140" t="str">
            <v>Fuel</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t="e">
            <v>#REF!</v>
          </cell>
        </row>
        <row r="141">
          <cell r="B141" t="str">
            <v>Operational Supplies</v>
          </cell>
          <cell r="C141">
            <v>1500</v>
          </cell>
          <cell r="D141">
            <v>0</v>
          </cell>
          <cell r="E141">
            <v>2500</v>
          </cell>
          <cell r="F141">
            <v>0</v>
          </cell>
          <cell r="G141">
            <v>4000</v>
          </cell>
          <cell r="H141">
            <v>4000</v>
          </cell>
          <cell r="I141">
            <v>0</v>
          </cell>
          <cell r="J141">
            <v>1500</v>
          </cell>
          <cell r="K141">
            <v>6000</v>
          </cell>
          <cell r="L141">
            <v>7500</v>
          </cell>
          <cell r="M141">
            <v>7500</v>
          </cell>
          <cell r="N141">
            <v>0</v>
          </cell>
          <cell r="O141">
            <v>40000</v>
          </cell>
          <cell r="P141">
            <v>42000</v>
          </cell>
          <cell r="Q141">
            <v>82000</v>
          </cell>
          <cell r="R141">
            <v>82000</v>
          </cell>
          <cell r="S141">
            <v>0</v>
          </cell>
          <cell r="T141">
            <v>93500</v>
          </cell>
          <cell r="U141" t="e">
            <v>#REF!</v>
          </cell>
        </row>
        <row r="142">
          <cell r="B142" t="str">
            <v>Awards/Recognition</v>
          </cell>
          <cell r="C142">
            <v>2000</v>
          </cell>
          <cell r="D142">
            <v>0</v>
          </cell>
          <cell r="E142">
            <v>500</v>
          </cell>
          <cell r="F142">
            <v>0</v>
          </cell>
          <cell r="G142">
            <v>2500</v>
          </cell>
          <cell r="H142">
            <v>2500</v>
          </cell>
          <cell r="I142">
            <v>0</v>
          </cell>
          <cell r="J142">
            <v>0</v>
          </cell>
          <cell r="K142">
            <v>200</v>
          </cell>
          <cell r="L142">
            <v>200</v>
          </cell>
          <cell r="M142">
            <v>200</v>
          </cell>
          <cell r="N142">
            <v>0</v>
          </cell>
          <cell r="O142">
            <v>0</v>
          </cell>
          <cell r="P142">
            <v>0</v>
          </cell>
          <cell r="Q142">
            <v>0</v>
          </cell>
          <cell r="R142">
            <v>0</v>
          </cell>
          <cell r="S142">
            <v>0</v>
          </cell>
          <cell r="T142">
            <v>2700</v>
          </cell>
          <cell r="U142" t="e">
            <v>#REF!</v>
          </cell>
        </row>
        <row r="143">
          <cell r="B143" t="str">
            <v>Electronic And Radio Supplies</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t="e">
            <v>#REF!</v>
          </cell>
        </row>
        <row r="144">
          <cell r="B144" t="str">
            <v>Binding Supplies</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t="e">
            <v>#REF!</v>
          </cell>
        </row>
        <row r="145">
          <cell r="B145" t="str">
            <v>Supplies - ISF Cost</v>
          </cell>
          <cell r="C145">
            <v>443</v>
          </cell>
          <cell r="D145">
            <v>0</v>
          </cell>
          <cell r="E145">
            <v>0</v>
          </cell>
          <cell r="F145">
            <v>0</v>
          </cell>
          <cell r="G145">
            <v>443</v>
          </cell>
          <cell r="H145">
            <v>443</v>
          </cell>
          <cell r="I145">
            <v>0</v>
          </cell>
          <cell r="J145">
            <v>0</v>
          </cell>
          <cell r="K145">
            <v>0</v>
          </cell>
          <cell r="L145">
            <v>0</v>
          </cell>
          <cell r="M145">
            <v>0</v>
          </cell>
          <cell r="N145">
            <v>0</v>
          </cell>
          <cell r="O145">
            <v>0</v>
          </cell>
          <cell r="P145">
            <v>0</v>
          </cell>
          <cell r="Q145">
            <v>0</v>
          </cell>
          <cell r="R145">
            <v>0</v>
          </cell>
          <cell r="S145">
            <v>0</v>
          </cell>
          <cell r="T145">
            <v>443</v>
          </cell>
          <cell r="U145" t="e">
            <v>#REF!</v>
          </cell>
        </row>
        <row r="146">
          <cell r="B146" t="str">
            <v>Safety-Security Supplies</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t="e">
            <v>#REF!</v>
          </cell>
        </row>
        <row r="147">
          <cell r="B147" t="str">
            <v>Special Program Expense</v>
          </cell>
          <cell r="C147">
            <v>1500</v>
          </cell>
          <cell r="D147">
            <v>0</v>
          </cell>
          <cell r="E147">
            <v>0</v>
          </cell>
          <cell r="F147">
            <v>0</v>
          </cell>
          <cell r="G147">
            <v>1500</v>
          </cell>
          <cell r="H147">
            <v>1500</v>
          </cell>
          <cell r="I147">
            <v>0</v>
          </cell>
          <cell r="J147">
            <v>0</v>
          </cell>
          <cell r="K147">
            <v>0</v>
          </cell>
          <cell r="L147">
            <v>0</v>
          </cell>
          <cell r="M147">
            <v>250000</v>
          </cell>
          <cell r="N147">
            <v>-250000</v>
          </cell>
          <cell r="O147">
            <v>6500</v>
          </cell>
          <cell r="P147">
            <v>0</v>
          </cell>
          <cell r="Q147">
            <v>6500</v>
          </cell>
          <cell r="R147">
            <v>6500</v>
          </cell>
          <cell r="S147">
            <v>0</v>
          </cell>
          <cell r="T147">
            <v>8000</v>
          </cell>
          <cell r="U147" t="e">
            <v>#REF!</v>
          </cell>
        </row>
        <row r="148">
          <cell r="B148" t="str">
            <v>Training-Education/Tuition</v>
          </cell>
          <cell r="C148">
            <v>3000</v>
          </cell>
          <cell r="D148">
            <v>0</v>
          </cell>
          <cell r="E148">
            <v>1950</v>
          </cell>
          <cell r="F148">
            <v>0</v>
          </cell>
          <cell r="G148">
            <v>4950</v>
          </cell>
          <cell r="H148">
            <v>2950</v>
          </cell>
          <cell r="I148">
            <v>2000</v>
          </cell>
          <cell r="J148">
            <v>2500</v>
          </cell>
          <cell r="K148">
            <v>0</v>
          </cell>
          <cell r="L148">
            <v>2500</v>
          </cell>
          <cell r="M148">
            <v>2500</v>
          </cell>
          <cell r="N148">
            <v>0</v>
          </cell>
          <cell r="O148">
            <v>4500</v>
          </cell>
          <cell r="P148">
            <v>0</v>
          </cell>
          <cell r="Q148">
            <v>4500</v>
          </cell>
          <cell r="R148">
            <v>4500</v>
          </cell>
          <cell r="S148">
            <v>0</v>
          </cell>
          <cell r="T148">
            <v>11950</v>
          </cell>
          <cell r="U148" t="e">
            <v>#REF!</v>
          </cell>
        </row>
        <row r="149">
          <cell r="B149" t="str">
            <v>Training-Materials</v>
          </cell>
          <cell r="C149">
            <v>0</v>
          </cell>
          <cell r="D149">
            <v>0</v>
          </cell>
          <cell r="E149">
            <v>400</v>
          </cell>
          <cell r="F149">
            <v>0</v>
          </cell>
          <cell r="G149">
            <v>400</v>
          </cell>
          <cell r="H149">
            <v>400</v>
          </cell>
          <cell r="I149">
            <v>0</v>
          </cell>
          <cell r="J149">
            <v>0</v>
          </cell>
          <cell r="K149">
            <v>0</v>
          </cell>
          <cell r="L149">
            <v>0</v>
          </cell>
          <cell r="M149">
            <v>0</v>
          </cell>
          <cell r="N149">
            <v>0</v>
          </cell>
          <cell r="O149">
            <v>0</v>
          </cell>
          <cell r="P149">
            <v>0</v>
          </cell>
          <cell r="Q149">
            <v>0</v>
          </cell>
          <cell r="R149">
            <v>0</v>
          </cell>
          <cell r="S149">
            <v>0</v>
          </cell>
          <cell r="T149">
            <v>400</v>
          </cell>
          <cell r="U149" t="e">
            <v>#REF!</v>
          </cell>
        </row>
        <row r="150">
          <cell r="B150" t="str">
            <v>Training-Other</v>
          </cell>
          <cell r="C150">
            <v>0</v>
          </cell>
          <cell r="D150">
            <v>0</v>
          </cell>
          <cell r="E150">
            <v>1000</v>
          </cell>
          <cell r="F150">
            <v>0</v>
          </cell>
          <cell r="G150">
            <v>1000</v>
          </cell>
          <cell r="H150">
            <v>1000</v>
          </cell>
          <cell r="I150">
            <v>0</v>
          </cell>
          <cell r="J150">
            <v>0</v>
          </cell>
          <cell r="K150">
            <v>0</v>
          </cell>
          <cell r="L150">
            <v>0</v>
          </cell>
          <cell r="M150">
            <v>0</v>
          </cell>
          <cell r="N150">
            <v>0</v>
          </cell>
          <cell r="O150">
            <v>0</v>
          </cell>
          <cell r="P150">
            <v>0</v>
          </cell>
          <cell r="Q150">
            <v>0</v>
          </cell>
          <cell r="R150">
            <v>0</v>
          </cell>
          <cell r="S150">
            <v>0</v>
          </cell>
          <cell r="T150">
            <v>1000</v>
          </cell>
          <cell r="U150" t="e">
            <v>#REF!</v>
          </cell>
        </row>
        <row r="151">
          <cell r="B151" t="str">
            <v>ISF Maintenance Contracts</v>
          </cell>
          <cell r="C151">
            <v>556.57653061224494</v>
          </cell>
          <cell r="D151">
            <v>327.39795918367349</v>
          </cell>
          <cell r="E151">
            <v>261.91836734693874</v>
          </cell>
          <cell r="F151">
            <v>0</v>
          </cell>
          <cell r="G151">
            <v>1145.8928571428571</v>
          </cell>
          <cell r="H151">
            <v>6417</v>
          </cell>
          <cell r="I151">
            <v>-5271.1071428571431</v>
          </cell>
          <cell r="J151">
            <v>818.49489795918373</v>
          </cell>
          <cell r="K151">
            <v>1506.0306122448981</v>
          </cell>
          <cell r="L151">
            <v>2324.5255102040819</v>
          </cell>
          <cell r="M151">
            <v>0</v>
          </cell>
          <cell r="N151">
            <v>2324.5255102040819</v>
          </cell>
          <cell r="O151">
            <v>2684.6632653061224</v>
          </cell>
          <cell r="P151">
            <v>261.91836734693874</v>
          </cell>
          <cell r="Q151">
            <v>2946.5816326530612</v>
          </cell>
          <cell r="R151">
            <v>473</v>
          </cell>
          <cell r="S151">
            <v>2473.5816326530612</v>
          </cell>
          <cell r="T151">
            <v>6417</v>
          </cell>
          <cell r="U151" t="e">
            <v>#REF!</v>
          </cell>
        </row>
        <row r="152">
          <cell r="B152" t="str">
            <v>ISF Maintenance Labor</v>
          </cell>
          <cell r="C152">
            <v>15499.75</v>
          </cell>
          <cell r="D152">
            <v>9117.5</v>
          </cell>
          <cell r="E152">
            <v>7293.9999999999991</v>
          </cell>
          <cell r="F152">
            <v>0</v>
          </cell>
          <cell r="G152">
            <v>31911.25</v>
          </cell>
          <cell r="H152">
            <v>96749</v>
          </cell>
          <cell r="I152">
            <v>-64837.75</v>
          </cell>
          <cell r="J152">
            <v>22793.75</v>
          </cell>
          <cell r="K152">
            <v>41940.5</v>
          </cell>
          <cell r="L152">
            <v>64734.25</v>
          </cell>
          <cell r="M152">
            <v>0</v>
          </cell>
          <cell r="N152">
            <v>64734.25</v>
          </cell>
          <cell r="O152">
            <v>74763.5</v>
          </cell>
          <cell r="P152">
            <v>7293.9999999999991</v>
          </cell>
          <cell r="Q152">
            <v>82057.5</v>
          </cell>
          <cell r="R152">
            <v>5948</v>
          </cell>
          <cell r="S152">
            <v>76109.5</v>
          </cell>
          <cell r="T152">
            <v>178703</v>
          </cell>
          <cell r="U152" t="e">
            <v>#REF!</v>
          </cell>
        </row>
        <row r="153">
          <cell r="B153" t="str">
            <v>ISF Custodial Labor</v>
          </cell>
          <cell r="C153">
            <v>13416.555555555555</v>
          </cell>
          <cell r="D153">
            <v>13416.555555555555</v>
          </cell>
          <cell r="E153">
            <v>13416.555555555555</v>
          </cell>
          <cell r="F153">
            <v>0</v>
          </cell>
          <cell r="G153">
            <v>40249.666666666664</v>
          </cell>
          <cell r="H153">
            <v>140499</v>
          </cell>
          <cell r="I153">
            <v>-100249.33333333334</v>
          </cell>
          <cell r="J153">
            <v>28252.258678178961</v>
          </cell>
          <cell r="K153">
            <v>28252.258678178961</v>
          </cell>
          <cell r="L153">
            <v>56504.517356357923</v>
          </cell>
          <cell r="M153">
            <v>0</v>
          </cell>
          <cell r="N153">
            <v>56504.517356357923</v>
          </cell>
          <cell r="O153">
            <v>63574.815976975413</v>
          </cell>
          <cell r="P153">
            <v>0</v>
          </cell>
          <cell r="Q153">
            <v>63574.815976975413</v>
          </cell>
          <cell r="R153">
            <v>5583</v>
          </cell>
          <cell r="S153">
            <v>57991.815976975413</v>
          </cell>
          <cell r="T153">
            <v>160329</v>
          </cell>
          <cell r="U153" t="e">
            <v>#REF!</v>
          </cell>
        </row>
        <row r="154">
          <cell r="B154" t="str">
            <v>Board/Commission Expense</v>
          </cell>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4200420000</v>
          </cell>
        </row>
        <row r="155">
          <cell r="B155" t="str">
            <v>Conference/Registration Fees</v>
          </cell>
          <cell r="C155">
            <v>4990</v>
          </cell>
          <cell r="D155">
            <v>1500</v>
          </cell>
          <cell r="E155">
            <v>1000</v>
          </cell>
          <cell r="F155">
            <v>0</v>
          </cell>
          <cell r="G155">
            <v>7490</v>
          </cell>
          <cell r="H155">
            <v>7490</v>
          </cell>
          <cell r="I155">
            <v>0</v>
          </cell>
          <cell r="J155">
            <v>2500</v>
          </cell>
          <cell r="K155">
            <v>3500</v>
          </cell>
          <cell r="L155">
            <v>6000</v>
          </cell>
          <cell r="M155">
            <v>6000</v>
          </cell>
          <cell r="N155">
            <v>0</v>
          </cell>
          <cell r="O155">
            <v>11500</v>
          </cell>
          <cell r="P155">
            <v>3400</v>
          </cell>
          <cell r="Q155">
            <v>14900</v>
          </cell>
          <cell r="R155">
            <v>14900</v>
          </cell>
          <cell r="S155">
            <v>0</v>
          </cell>
          <cell r="T155">
            <v>28390</v>
          </cell>
          <cell r="U155" t="e">
            <v>#REF!</v>
          </cell>
        </row>
        <row r="156">
          <cell r="B156" t="str">
            <v>Freight</v>
          </cell>
          <cell r="C156">
            <v>891.9795918367347</v>
          </cell>
          <cell r="D156">
            <v>0</v>
          </cell>
          <cell r="E156">
            <v>0</v>
          </cell>
          <cell r="F156">
            <v>0</v>
          </cell>
          <cell r="G156">
            <v>891.9795918367347</v>
          </cell>
          <cell r="H156">
            <v>0</v>
          </cell>
          <cell r="I156">
            <v>891.9795918367347</v>
          </cell>
          <cell r="J156">
            <v>0</v>
          </cell>
          <cell r="K156">
            <v>0</v>
          </cell>
          <cell r="L156">
            <v>0</v>
          </cell>
          <cell r="M156">
            <v>0</v>
          </cell>
          <cell r="N156">
            <v>0</v>
          </cell>
          <cell r="O156">
            <v>0</v>
          </cell>
          <cell r="P156">
            <v>0</v>
          </cell>
          <cell r="Q156">
            <v>0</v>
          </cell>
          <cell r="R156">
            <v>0</v>
          </cell>
          <cell r="S156">
            <v>0</v>
          </cell>
          <cell r="T156">
            <v>891.9795918367347</v>
          </cell>
          <cell r="U156" t="e">
            <v>#REF!</v>
          </cell>
        </row>
        <row r="157">
          <cell r="B157" t="str">
            <v>Air Transportation</v>
          </cell>
          <cell r="C157">
            <v>1100</v>
          </cell>
          <cell r="D157">
            <v>0</v>
          </cell>
          <cell r="E157">
            <v>0</v>
          </cell>
          <cell r="F157">
            <v>0</v>
          </cell>
          <cell r="G157">
            <v>1100</v>
          </cell>
          <cell r="H157">
            <v>1100</v>
          </cell>
          <cell r="I157">
            <v>0</v>
          </cell>
          <cell r="J157">
            <v>1500</v>
          </cell>
          <cell r="K157">
            <v>1000</v>
          </cell>
          <cell r="L157">
            <v>2500</v>
          </cell>
          <cell r="M157">
            <v>2500</v>
          </cell>
          <cell r="N157">
            <v>0</v>
          </cell>
          <cell r="O157">
            <v>3000</v>
          </cell>
          <cell r="P157">
            <v>0</v>
          </cell>
          <cell r="Q157">
            <v>3000</v>
          </cell>
          <cell r="R157">
            <v>3000</v>
          </cell>
          <cell r="S157">
            <v>0</v>
          </cell>
          <cell r="T157">
            <v>6600</v>
          </cell>
          <cell r="U157" t="e">
            <v>#REF!</v>
          </cell>
        </row>
        <row r="158">
          <cell r="B158" t="str">
            <v>Car Pool Expense</v>
          </cell>
          <cell r="C158">
            <v>12152</v>
          </cell>
          <cell r="D158">
            <v>0</v>
          </cell>
          <cell r="E158">
            <v>3600</v>
          </cell>
          <cell r="F158">
            <v>0</v>
          </cell>
          <cell r="G158">
            <v>15752</v>
          </cell>
          <cell r="H158">
            <v>4500</v>
          </cell>
          <cell r="I158">
            <v>11252</v>
          </cell>
          <cell r="J158">
            <v>90000</v>
          </cell>
          <cell r="K158">
            <v>147559</v>
          </cell>
          <cell r="L158">
            <v>237559</v>
          </cell>
          <cell r="M158">
            <v>100000</v>
          </cell>
          <cell r="N158">
            <v>137559</v>
          </cell>
          <cell r="O158">
            <v>231735</v>
          </cell>
          <cell r="P158">
            <v>23521</v>
          </cell>
          <cell r="Q158">
            <v>255256</v>
          </cell>
          <cell r="R158">
            <v>106000</v>
          </cell>
          <cell r="S158">
            <v>149256</v>
          </cell>
          <cell r="T158">
            <v>508567</v>
          </cell>
          <cell r="U158" t="e">
            <v>#REF!</v>
          </cell>
        </row>
        <row r="159">
          <cell r="B159" t="str">
            <v>Lodging</v>
          </cell>
          <cell r="C159">
            <v>2500</v>
          </cell>
          <cell r="D159">
            <v>1500</v>
          </cell>
          <cell r="E159">
            <v>0</v>
          </cell>
          <cell r="F159">
            <v>0</v>
          </cell>
          <cell r="G159">
            <v>4000</v>
          </cell>
          <cell r="H159">
            <v>4000</v>
          </cell>
          <cell r="I159">
            <v>0</v>
          </cell>
          <cell r="J159">
            <v>3000</v>
          </cell>
          <cell r="K159">
            <v>15000</v>
          </cell>
          <cell r="L159">
            <v>18000</v>
          </cell>
          <cell r="M159">
            <v>18000</v>
          </cell>
          <cell r="N159">
            <v>0</v>
          </cell>
          <cell r="O159">
            <v>3700</v>
          </cell>
          <cell r="P159">
            <v>1700</v>
          </cell>
          <cell r="Q159">
            <v>5400</v>
          </cell>
          <cell r="R159">
            <v>5400</v>
          </cell>
          <cell r="S159">
            <v>0</v>
          </cell>
          <cell r="T159">
            <v>27400</v>
          </cell>
          <cell r="U159" t="e">
            <v>#REF!</v>
          </cell>
        </row>
        <row r="160">
          <cell r="B160" t="str">
            <v>Meals</v>
          </cell>
          <cell r="C160">
            <v>425</v>
          </cell>
          <cell r="D160">
            <v>350</v>
          </cell>
          <cell r="E160">
            <v>200</v>
          </cell>
          <cell r="F160">
            <v>0</v>
          </cell>
          <cell r="G160">
            <v>975</v>
          </cell>
          <cell r="H160">
            <v>975</v>
          </cell>
          <cell r="I160">
            <v>0</v>
          </cell>
          <cell r="J160">
            <v>500</v>
          </cell>
          <cell r="K160">
            <v>750</v>
          </cell>
          <cell r="L160">
            <v>1250</v>
          </cell>
          <cell r="M160">
            <v>1250</v>
          </cell>
          <cell r="N160">
            <v>0</v>
          </cell>
          <cell r="O160">
            <v>2650</v>
          </cell>
          <cell r="P160">
            <v>1200</v>
          </cell>
          <cell r="Q160">
            <v>3850</v>
          </cell>
          <cell r="R160">
            <v>3850</v>
          </cell>
          <cell r="S160">
            <v>0</v>
          </cell>
          <cell r="T160">
            <v>6075</v>
          </cell>
          <cell r="U160" t="e">
            <v>#REF!</v>
          </cell>
        </row>
        <row r="161">
          <cell r="B161" t="str">
            <v>Miscellaneous Travel Expense</v>
          </cell>
          <cell r="C161">
            <v>150</v>
          </cell>
          <cell r="D161">
            <v>200</v>
          </cell>
          <cell r="E161">
            <v>0</v>
          </cell>
          <cell r="F161">
            <v>0</v>
          </cell>
          <cell r="G161">
            <v>350</v>
          </cell>
          <cell r="H161">
            <v>350</v>
          </cell>
          <cell r="I161">
            <v>0</v>
          </cell>
          <cell r="J161">
            <v>1500</v>
          </cell>
          <cell r="K161">
            <v>650</v>
          </cell>
          <cell r="L161">
            <v>2150</v>
          </cell>
          <cell r="M161">
            <v>2150</v>
          </cell>
          <cell r="N161">
            <v>0</v>
          </cell>
          <cell r="O161">
            <v>650</v>
          </cell>
          <cell r="P161">
            <v>0</v>
          </cell>
          <cell r="Q161">
            <v>650</v>
          </cell>
          <cell r="R161">
            <v>650</v>
          </cell>
          <cell r="S161">
            <v>0</v>
          </cell>
          <cell r="T161">
            <v>3150</v>
          </cell>
          <cell r="U161" t="e">
            <v>#REF!</v>
          </cell>
        </row>
        <row r="162">
          <cell r="B162" t="str">
            <v>Parking Validation</v>
          </cell>
          <cell r="C162">
            <v>0</v>
          </cell>
          <cell r="D162">
            <v>50</v>
          </cell>
          <cell r="E162">
            <v>0</v>
          </cell>
          <cell r="F162">
            <v>0</v>
          </cell>
          <cell r="G162">
            <v>50</v>
          </cell>
          <cell r="H162">
            <v>200</v>
          </cell>
          <cell r="I162">
            <v>-150</v>
          </cell>
          <cell r="J162">
            <v>500</v>
          </cell>
          <cell r="K162">
            <v>600</v>
          </cell>
          <cell r="L162">
            <v>1100</v>
          </cell>
          <cell r="M162">
            <v>1100</v>
          </cell>
          <cell r="N162">
            <v>0</v>
          </cell>
          <cell r="O162">
            <v>200</v>
          </cell>
          <cell r="P162">
            <v>0</v>
          </cell>
          <cell r="Q162">
            <v>200</v>
          </cell>
          <cell r="R162">
            <v>200</v>
          </cell>
          <cell r="S162">
            <v>0</v>
          </cell>
          <cell r="T162">
            <v>1350</v>
          </cell>
          <cell r="U162" t="e">
            <v>#REF!</v>
          </cell>
        </row>
        <row r="163">
          <cell r="B163" t="str">
            <v>Private Mileage Reimbursement</v>
          </cell>
          <cell r="C163">
            <v>430</v>
          </cell>
          <cell r="D163">
            <v>300</v>
          </cell>
          <cell r="E163">
            <v>580</v>
          </cell>
          <cell r="F163">
            <v>0</v>
          </cell>
          <cell r="G163">
            <v>1310</v>
          </cell>
          <cell r="H163">
            <v>8460</v>
          </cell>
          <cell r="I163">
            <v>-7150</v>
          </cell>
          <cell r="J163">
            <v>1000</v>
          </cell>
          <cell r="K163">
            <v>600</v>
          </cell>
          <cell r="L163">
            <v>1600</v>
          </cell>
          <cell r="M163">
            <v>1600</v>
          </cell>
          <cell r="N163">
            <v>0</v>
          </cell>
          <cell r="O163">
            <v>1900</v>
          </cell>
          <cell r="P163">
            <v>1200</v>
          </cell>
          <cell r="Q163">
            <v>3100</v>
          </cell>
          <cell r="R163">
            <v>3100</v>
          </cell>
          <cell r="S163">
            <v>0</v>
          </cell>
          <cell r="T163">
            <v>6010</v>
          </cell>
          <cell r="U163" t="e">
            <v>#REF!</v>
          </cell>
        </row>
        <row r="164">
          <cell r="B164" t="str">
            <v>Public Service Transportation</v>
          </cell>
          <cell r="C164">
            <v>0</v>
          </cell>
          <cell r="D164">
            <v>0</v>
          </cell>
          <cell r="E164">
            <v>80</v>
          </cell>
          <cell r="F164">
            <v>0</v>
          </cell>
          <cell r="G164">
            <v>80</v>
          </cell>
          <cell r="H164">
            <v>80</v>
          </cell>
          <cell r="I164">
            <v>0</v>
          </cell>
          <cell r="J164">
            <v>0</v>
          </cell>
          <cell r="K164">
            <v>0</v>
          </cell>
          <cell r="L164">
            <v>0</v>
          </cell>
          <cell r="M164">
            <v>0</v>
          </cell>
          <cell r="N164">
            <v>0</v>
          </cell>
          <cell r="O164">
            <v>800</v>
          </cell>
          <cell r="P164">
            <v>200</v>
          </cell>
          <cell r="Q164">
            <v>1000</v>
          </cell>
          <cell r="R164">
            <v>1000</v>
          </cell>
          <cell r="S164">
            <v>0</v>
          </cell>
          <cell r="T164">
            <v>1080</v>
          </cell>
          <cell r="U164" t="e">
            <v>#REF!</v>
          </cell>
        </row>
        <row r="165">
          <cell r="B165" t="str">
            <v>Rental Vehicles</v>
          </cell>
          <cell r="C165">
            <v>500</v>
          </cell>
          <cell r="D165">
            <v>0</v>
          </cell>
          <cell r="E165">
            <v>0</v>
          </cell>
          <cell r="F165">
            <v>0</v>
          </cell>
          <cell r="G165">
            <v>500</v>
          </cell>
          <cell r="H165">
            <v>500</v>
          </cell>
          <cell r="I165">
            <v>0</v>
          </cell>
          <cell r="J165">
            <v>0</v>
          </cell>
          <cell r="K165">
            <v>0</v>
          </cell>
          <cell r="L165">
            <v>0</v>
          </cell>
          <cell r="M165">
            <v>0</v>
          </cell>
          <cell r="N165">
            <v>0</v>
          </cell>
          <cell r="O165">
            <v>450</v>
          </cell>
          <cell r="P165">
            <v>300</v>
          </cell>
          <cell r="Q165">
            <v>750</v>
          </cell>
          <cell r="R165">
            <v>0</v>
          </cell>
          <cell r="S165">
            <v>750</v>
          </cell>
          <cell r="T165">
            <v>1250</v>
          </cell>
          <cell r="U165" t="e">
            <v>#REF!</v>
          </cell>
        </row>
        <row r="166">
          <cell r="B166" t="str">
            <v>Transportation</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t="e">
            <v>#VALUE!</v>
          </cell>
        </row>
        <row r="167">
          <cell r="B167" t="str">
            <v>Van Pool Fees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t="e">
            <v>#REF!</v>
          </cell>
        </row>
        <row r="168">
          <cell r="B168" t="str">
            <v>Electricity</v>
          </cell>
          <cell r="C168">
            <v>0</v>
          </cell>
          <cell r="D168">
            <v>0</v>
          </cell>
          <cell r="E168">
            <v>0</v>
          </cell>
          <cell r="F168">
            <v>0</v>
          </cell>
          <cell r="G168">
            <v>0</v>
          </cell>
          <cell r="H168">
            <v>0</v>
          </cell>
          <cell r="I168">
            <v>0</v>
          </cell>
          <cell r="J168">
            <v>0</v>
          </cell>
          <cell r="K168">
            <v>0</v>
          </cell>
          <cell r="L168">
            <v>0</v>
          </cell>
          <cell r="M168">
            <v>0</v>
          </cell>
          <cell r="N168">
            <v>0</v>
          </cell>
          <cell r="O168">
            <v>19200</v>
          </cell>
          <cell r="P168">
            <v>0</v>
          </cell>
          <cell r="Q168">
            <v>19200</v>
          </cell>
          <cell r="R168">
            <v>0</v>
          </cell>
          <cell r="S168">
            <v>19200</v>
          </cell>
          <cell r="T168">
            <v>19200</v>
          </cell>
          <cell r="U168" t="e">
            <v>#VALUE!</v>
          </cell>
        </row>
        <row r="169">
          <cell r="B169" t="str">
            <v>Utilities</v>
          </cell>
          <cell r="C169">
            <v>72000</v>
          </cell>
          <cell r="D169">
            <v>0</v>
          </cell>
          <cell r="E169">
            <v>0</v>
          </cell>
          <cell r="F169">
            <v>0</v>
          </cell>
          <cell r="G169">
            <v>72000</v>
          </cell>
          <cell r="H169">
            <v>0</v>
          </cell>
          <cell r="I169">
            <v>72000</v>
          </cell>
          <cell r="J169">
            <v>5111.8320000000003</v>
          </cell>
          <cell r="K169">
            <v>43315.25</v>
          </cell>
          <cell r="L169">
            <v>48427.082000000002</v>
          </cell>
          <cell r="M169">
            <v>0</v>
          </cell>
          <cell r="N169">
            <v>48427.082000000002</v>
          </cell>
          <cell r="O169">
            <v>63800.15400000001</v>
          </cell>
          <cell r="P169">
            <v>15061.464000000002</v>
          </cell>
          <cell r="Q169">
            <v>78861.618000000017</v>
          </cell>
          <cell r="R169">
            <v>0</v>
          </cell>
          <cell r="S169">
            <v>78861.618000000017</v>
          </cell>
          <cell r="T169">
            <v>199288.7</v>
          </cell>
          <cell r="U169" t="e">
            <v>#REF!</v>
          </cell>
        </row>
        <row r="170">
          <cell r="B170"/>
          <cell r="C170">
            <v>949270.87033040111</v>
          </cell>
          <cell r="D170">
            <v>198495.11005089761</v>
          </cell>
          <cell r="E170">
            <v>161187.43879168906</v>
          </cell>
          <cell r="F170">
            <v>0</v>
          </cell>
          <cell r="G170">
            <v>1308953.419172988</v>
          </cell>
          <cell r="H170"/>
          <cell r="I170"/>
          <cell r="J170">
            <v>909465.469985793</v>
          </cell>
          <cell r="K170">
            <v>1450078.9060900959</v>
          </cell>
          <cell r="L170">
            <v>2359544.3760758885</v>
          </cell>
          <cell r="M170"/>
          <cell r="N170"/>
          <cell r="O170">
            <v>2570347.8236818039</v>
          </cell>
          <cell r="P170">
            <v>308063.20066115638</v>
          </cell>
          <cell r="Q170">
            <v>2878411.0243429607</v>
          </cell>
          <cell r="R170"/>
          <cell r="S170"/>
          <cell r="T170">
            <v>6546908.8195918379</v>
          </cell>
          <cell r="U170"/>
        </row>
        <row r="171">
          <cell r="B171"/>
          <cell r="G171"/>
          <cell r="H171"/>
          <cell r="I171"/>
          <cell r="L171"/>
          <cell r="M171"/>
          <cell r="N171"/>
          <cell r="Q171"/>
          <cell r="R171"/>
          <cell r="S171"/>
          <cell r="T171"/>
        </row>
        <row r="172">
          <cell r="B172"/>
          <cell r="G172"/>
          <cell r="H172"/>
          <cell r="I172"/>
          <cell r="L172"/>
          <cell r="M172"/>
          <cell r="N172"/>
          <cell r="Q172"/>
          <cell r="R172"/>
          <cell r="S172"/>
          <cell r="T172"/>
        </row>
        <row r="173">
          <cell r="B173" t="str">
            <v>Interfnd Exp-Miscellaneous</v>
          </cell>
          <cell r="C173">
            <v>0</v>
          </cell>
          <cell r="D173">
            <v>0</v>
          </cell>
          <cell r="E173">
            <v>0</v>
          </cell>
          <cell r="F173">
            <v>0</v>
          </cell>
          <cell r="G173">
            <v>0</v>
          </cell>
          <cell r="H173">
            <v>0</v>
          </cell>
          <cell r="I173">
            <v>0</v>
          </cell>
          <cell r="J173">
            <v>2070000</v>
          </cell>
          <cell r="K173">
            <v>0</v>
          </cell>
          <cell r="L173">
            <v>2070000</v>
          </cell>
          <cell r="M173">
            <v>0</v>
          </cell>
          <cell r="N173">
            <v>2070000</v>
          </cell>
          <cell r="O173">
            <v>0</v>
          </cell>
          <cell r="P173">
            <v>0</v>
          </cell>
          <cell r="Q173">
            <v>0</v>
          </cell>
          <cell r="R173">
            <v>0</v>
          </cell>
          <cell r="S173">
            <v>0</v>
          </cell>
          <cell r="T173">
            <v>2070000</v>
          </cell>
          <cell r="U173" t="e">
            <v>#VALUE!</v>
          </cell>
        </row>
        <row r="174">
          <cell r="B174" t="str">
            <v>Interfnd Exp-Rent CORAL</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t="e">
            <v>#VALUE!</v>
          </cell>
        </row>
        <row r="175">
          <cell r="B175"/>
          <cell r="C175">
            <v>0</v>
          </cell>
          <cell r="D175">
            <v>0</v>
          </cell>
          <cell r="E175">
            <v>0</v>
          </cell>
          <cell r="F175">
            <v>0</v>
          </cell>
          <cell r="G175">
            <v>0</v>
          </cell>
          <cell r="H175"/>
          <cell r="I175"/>
          <cell r="J175">
            <v>2070000</v>
          </cell>
          <cell r="K175">
            <v>0</v>
          </cell>
          <cell r="L175">
            <v>2070000</v>
          </cell>
          <cell r="M175"/>
          <cell r="N175"/>
          <cell r="O175">
            <v>0</v>
          </cell>
          <cell r="P175">
            <v>0</v>
          </cell>
          <cell r="Q175">
            <v>0</v>
          </cell>
          <cell r="R175"/>
          <cell r="S175"/>
          <cell r="T175">
            <v>2070000</v>
          </cell>
          <cell r="U175" t="e">
            <v>#VALUE!</v>
          </cell>
        </row>
        <row r="176">
          <cell r="B176"/>
          <cell r="G176"/>
          <cell r="H176"/>
          <cell r="I176"/>
          <cell r="L176"/>
          <cell r="M176"/>
          <cell r="N176"/>
          <cell r="Q176"/>
          <cell r="R176"/>
          <cell r="S176"/>
          <cell r="T176"/>
        </row>
        <row r="177">
          <cell r="B177"/>
          <cell r="G177"/>
          <cell r="H177"/>
          <cell r="I177"/>
          <cell r="L177"/>
          <cell r="M177"/>
          <cell r="N177"/>
          <cell r="Q177"/>
          <cell r="R177"/>
          <cell r="S177"/>
          <cell r="T177"/>
        </row>
        <row r="178">
          <cell r="B178" t="str">
            <v>Equipment-Computer</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t="e">
            <v>#VALUE!</v>
          </cell>
        </row>
        <row r="179">
          <cell r="B179" t="str">
            <v>Equipment-Office</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row>
        <row r="180">
          <cell r="B180" t="str">
            <v>Equipment-Other</v>
          </cell>
          <cell r="C180">
            <v>0</v>
          </cell>
          <cell r="D180">
            <v>0</v>
          </cell>
          <cell r="E180">
            <v>0</v>
          </cell>
          <cell r="F180">
            <v>0</v>
          </cell>
          <cell r="G180">
            <v>0</v>
          </cell>
          <cell r="H180">
            <v>0</v>
          </cell>
          <cell r="I180">
            <v>0</v>
          </cell>
          <cell r="J180">
            <v>0</v>
          </cell>
          <cell r="K180">
            <v>81000</v>
          </cell>
          <cell r="L180">
            <v>81000</v>
          </cell>
          <cell r="M180">
            <v>0</v>
          </cell>
          <cell r="N180">
            <v>81000</v>
          </cell>
          <cell r="O180">
            <v>0</v>
          </cell>
          <cell r="P180">
            <v>0</v>
          </cell>
          <cell r="Q180">
            <v>0</v>
          </cell>
          <cell r="R180">
            <v>0</v>
          </cell>
          <cell r="S180">
            <v>0</v>
          </cell>
          <cell r="T180">
            <v>81000</v>
          </cell>
          <cell r="U180" t="e">
            <v>#VALUE!</v>
          </cell>
        </row>
        <row r="181">
          <cell r="B181"/>
          <cell r="C181">
            <v>0</v>
          </cell>
          <cell r="D181">
            <v>0</v>
          </cell>
          <cell r="E181">
            <v>0</v>
          </cell>
          <cell r="F181">
            <v>0</v>
          </cell>
          <cell r="G181">
            <v>0</v>
          </cell>
          <cell r="H181"/>
          <cell r="I181"/>
          <cell r="J181">
            <v>0</v>
          </cell>
          <cell r="K181">
            <v>81000</v>
          </cell>
          <cell r="L181">
            <v>81000</v>
          </cell>
          <cell r="M181"/>
          <cell r="N181"/>
          <cell r="O181">
            <v>0</v>
          </cell>
          <cell r="P181">
            <v>0</v>
          </cell>
          <cell r="Q181">
            <v>0</v>
          </cell>
          <cell r="R181"/>
          <cell r="S181"/>
          <cell r="T181">
            <v>81000</v>
          </cell>
          <cell r="U181" t="e">
            <v>#VALUE!</v>
          </cell>
        </row>
        <row r="182">
          <cell r="B182"/>
          <cell r="G182"/>
          <cell r="H182"/>
          <cell r="I182"/>
          <cell r="L182"/>
          <cell r="M182"/>
          <cell r="N182"/>
          <cell r="Q182"/>
          <cell r="R182"/>
          <cell r="S182"/>
          <cell r="T182"/>
        </row>
        <row r="183">
          <cell r="B183"/>
          <cell r="G183"/>
          <cell r="H183"/>
          <cell r="I183"/>
          <cell r="K183"/>
          <cell r="L183"/>
          <cell r="M183"/>
          <cell r="N183"/>
          <cell r="Q183"/>
          <cell r="R183"/>
          <cell r="S183"/>
          <cell r="T183"/>
        </row>
        <row r="184">
          <cell r="B184" t="str">
            <v>Contribution To Other Funds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row>
        <row r="185">
          <cell r="B185"/>
          <cell r="C185">
            <v>0</v>
          </cell>
          <cell r="D185">
            <v>0</v>
          </cell>
          <cell r="E185">
            <v>0</v>
          </cell>
          <cell r="F185">
            <v>0</v>
          </cell>
          <cell r="G185">
            <v>0</v>
          </cell>
          <cell r="H185"/>
          <cell r="I185"/>
          <cell r="J185">
            <v>0</v>
          </cell>
          <cell r="K185">
            <v>0</v>
          </cell>
          <cell r="L185">
            <v>0</v>
          </cell>
          <cell r="M185"/>
          <cell r="N185"/>
          <cell r="O185">
            <v>0</v>
          </cell>
          <cell r="P185">
            <v>0</v>
          </cell>
          <cell r="Q185">
            <v>0</v>
          </cell>
          <cell r="R185"/>
          <cell r="S185"/>
          <cell r="T185">
            <v>0</v>
          </cell>
          <cell r="U185">
            <v>0</v>
          </cell>
        </row>
        <row r="186">
          <cell r="B186"/>
          <cell r="C186"/>
          <cell r="D186"/>
          <cell r="E186"/>
          <cell r="F186"/>
          <cell r="G186"/>
          <cell r="H186"/>
          <cell r="I186"/>
          <cell r="J186"/>
          <cell r="K186"/>
          <cell r="L186"/>
          <cell r="M186"/>
          <cell r="N186"/>
          <cell r="O186"/>
          <cell r="P186"/>
          <cell r="Q186"/>
          <cell r="R186"/>
          <cell r="S186"/>
          <cell r="T186"/>
        </row>
        <row r="187">
          <cell r="B187"/>
          <cell r="C187"/>
          <cell r="D187"/>
          <cell r="E187"/>
          <cell r="F187"/>
          <cell r="G187"/>
          <cell r="H187"/>
          <cell r="I187"/>
          <cell r="J187"/>
          <cell r="K187"/>
          <cell r="L187"/>
          <cell r="M187"/>
          <cell r="N187"/>
          <cell r="O187"/>
          <cell r="P187"/>
          <cell r="Q187"/>
          <cell r="R187"/>
          <cell r="S187"/>
          <cell r="T187"/>
        </row>
        <row r="188">
          <cell r="B188" t="str">
            <v>Intra-Grant</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t="e">
            <v>#VALUE!</v>
          </cell>
        </row>
        <row r="189">
          <cell r="B189" t="str">
            <v>Intra-Miscellaneous</v>
          </cell>
          <cell r="C189">
            <v>0</v>
          </cell>
          <cell r="D189">
            <v>0</v>
          </cell>
          <cell r="E189">
            <v>0</v>
          </cell>
          <cell r="F189">
            <v>0</v>
          </cell>
          <cell r="G189">
            <v>0</v>
          </cell>
          <cell r="H189">
            <v>0</v>
          </cell>
          <cell r="I189">
            <v>0</v>
          </cell>
          <cell r="J189">
            <v>-125000</v>
          </cell>
          <cell r="K189">
            <v>-150000</v>
          </cell>
          <cell r="L189">
            <v>-275000</v>
          </cell>
          <cell r="M189">
            <v>0</v>
          </cell>
          <cell r="N189">
            <v>-275000</v>
          </cell>
          <cell r="O189">
            <v>0</v>
          </cell>
          <cell r="P189">
            <v>0</v>
          </cell>
          <cell r="Q189">
            <v>0</v>
          </cell>
          <cell r="R189">
            <v>0</v>
          </cell>
          <cell r="S189">
            <v>0</v>
          </cell>
          <cell r="T189">
            <v>-275000</v>
          </cell>
          <cell r="U189" t="e">
            <v>#REF!</v>
          </cell>
        </row>
        <row r="190">
          <cell r="B190"/>
          <cell r="C190">
            <v>0</v>
          </cell>
          <cell r="D190">
            <v>0</v>
          </cell>
          <cell r="E190">
            <v>0</v>
          </cell>
          <cell r="F190">
            <v>0</v>
          </cell>
          <cell r="G190">
            <v>0</v>
          </cell>
          <cell r="H190"/>
          <cell r="I190"/>
          <cell r="J190">
            <v>-125000</v>
          </cell>
          <cell r="K190">
            <v>-150000</v>
          </cell>
          <cell r="L190">
            <v>-275000</v>
          </cell>
          <cell r="M190"/>
          <cell r="N190"/>
          <cell r="O190">
            <v>0</v>
          </cell>
          <cell r="P190">
            <v>0</v>
          </cell>
          <cell r="Q190">
            <v>0</v>
          </cell>
          <cell r="R190"/>
          <cell r="S190"/>
          <cell r="T190">
            <v>-275000</v>
          </cell>
          <cell r="U190" t="e">
            <v>#VALUE!</v>
          </cell>
        </row>
        <row r="191">
          <cell r="B191"/>
          <cell r="G191"/>
          <cell r="H191"/>
          <cell r="I191"/>
          <cell r="L191"/>
          <cell r="M191"/>
          <cell r="N191"/>
          <cell r="Q191"/>
          <cell r="R191"/>
          <cell r="S191"/>
          <cell r="T191"/>
        </row>
        <row r="192">
          <cell r="B192"/>
          <cell r="C192">
            <v>3297597.0840167073</v>
          </cell>
          <cell r="D192">
            <v>1443470.6168274893</v>
          </cell>
          <cell r="E192">
            <v>1153446.1168393625</v>
          </cell>
          <cell r="F192">
            <v>0</v>
          </cell>
          <cell r="G192">
            <v>5894513.8176835598</v>
          </cell>
          <cell r="H192"/>
          <cell r="I192">
            <v>-2137369.1823164411</v>
          </cell>
          <cell r="J192">
            <v>6342108.0596147729</v>
          </cell>
          <cell r="K192">
            <v>7409207.4679432176</v>
          </cell>
          <cell r="L192">
            <v>13751315.52755799</v>
          </cell>
          <cell r="M192"/>
          <cell r="N192">
            <v>5923475.5275579896</v>
          </cell>
          <cell r="O192">
            <v>12585219.862874458</v>
          </cell>
          <cell r="P192">
            <v>1089041.1052118298</v>
          </cell>
          <cell r="Q192">
            <v>13674260.968086287</v>
          </cell>
          <cell r="R192"/>
          <cell r="S192">
            <v>5208731.9680862874</v>
          </cell>
          <cell r="T192">
            <v>33320090.313327834</v>
          </cell>
          <cell r="U192" t="e">
            <v>#REF!</v>
          </cell>
        </row>
      </sheetData>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vexpbalances - 2024-07-18T082"/>
    </sheetNames>
    <sheetDataSet>
      <sheetData sheetId="0">
        <row r="1">
          <cell r="G1" t="str">
            <v>STRING</v>
          </cell>
          <cell r="H1" t="str">
            <v>MTDActual1</v>
          </cell>
        </row>
        <row r="2">
          <cell r="G2" t="str">
            <v>21735 931105 520000</v>
          </cell>
          <cell r="H2">
            <v>0</v>
          </cell>
        </row>
        <row r="3">
          <cell r="G3" t="str">
            <v>21735 931105 520705</v>
          </cell>
          <cell r="H3">
            <v>0</v>
          </cell>
        </row>
        <row r="4">
          <cell r="G4" t="str">
            <v>21735 931105 522320</v>
          </cell>
          <cell r="H4">
            <v>0</v>
          </cell>
        </row>
        <row r="5">
          <cell r="G5" t="str">
            <v>21735 931105 522340</v>
          </cell>
          <cell r="H5">
            <v>0</v>
          </cell>
        </row>
        <row r="6">
          <cell r="G6" t="str">
            <v>21735 931105 523270</v>
          </cell>
          <cell r="H6">
            <v>760.44</v>
          </cell>
        </row>
        <row r="7">
          <cell r="G7" t="str">
            <v>21735 931105 523800</v>
          </cell>
          <cell r="H7">
            <v>184.01</v>
          </cell>
        </row>
        <row r="8">
          <cell r="G8" t="str">
            <v>21735 931105 525440</v>
          </cell>
          <cell r="H8">
            <v>152281.49</v>
          </cell>
        </row>
        <row r="9">
          <cell r="G9" t="str">
            <v>21735 931105 527100</v>
          </cell>
          <cell r="H9">
            <v>0</v>
          </cell>
        </row>
        <row r="10">
          <cell r="G10" t="str">
            <v>21735 931105 527660</v>
          </cell>
          <cell r="H10">
            <v>0</v>
          </cell>
        </row>
        <row r="11">
          <cell r="G11" t="str">
            <v>21735 931105 527700</v>
          </cell>
          <cell r="H11">
            <v>0</v>
          </cell>
        </row>
        <row r="12">
          <cell r="G12" t="str">
            <v>21735 931105 527780</v>
          </cell>
          <cell r="H12">
            <v>13537.18</v>
          </cell>
        </row>
        <row r="13">
          <cell r="G13" t="str">
            <v>21735 931105 536780</v>
          </cell>
          <cell r="H13">
            <v>123576.66</v>
          </cell>
        </row>
        <row r="14">
          <cell r="G14" t="str">
            <v>21735 931105 537020</v>
          </cell>
          <cell r="H14">
            <v>1552.93</v>
          </cell>
        </row>
        <row r="15">
          <cell r="G15" t="str">
            <v>21735 931105 537080</v>
          </cell>
          <cell r="H15">
            <v>74</v>
          </cell>
        </row>
        <row r="16">
          <cell r="G16" t="str">
            <v>21735 931105 542060</v>
          </cell>
          <cell r="H16">
            <v>0</v>
          </cell>
        </row>
        <row r="17">
          <cell r="G17" t="str">
            <v>21735 931105 542120</v>
          </cell>
          <cell r="H17">
            <v>351048.98</v>
          </cell>
        </row>
        <row r="18">
          <cell r="G18" t="str">
            <v>21735 931105 546160</v>
          </cell>
          <cell r="H18">
            <v>0</v>
          </cell>
        </row>
        <row r="19">
          <cell r="G19" t="str">
            <v>25400 931104 520000</v>
          </cell>
          <cell r="H19">
            <v>0</v>
          </cell>
        </row>
        <row r="20">
          <cell r="G20" t="str">
            <v>25400 931104 520360</v>
          </cell>
          <cell r="H20">
            <v>0</v>
          </cell>
        </row>
        <row r="21">
          <cell r="G21" t="str">
            <v>25400 931104 536840</v>
          </cell>
          <cell r="H21">
            <v>0</v>
          </cell>
        </row>
        <row r="22">
          <cell r="G22" t="str">
            <v>25400 931104 537020</v>
          </cell>
          <cell r="H22">
            <v>0</v>
          </cell>
        </row>
        <row r="23">
          <cell r="G23" t="str">
            <v>25400 931104 551000</v>
          </cell>
          <cell r="H23">
            <v>0</v>
          </cell>
        </row>
        <row r="24">
          <cell r="G24" t="str">
            <v>25400 931111 529040</v>
          </cell>
          <cell r="H24">
            <v>0</v>
          </cell>
        </row>
        <row r="25">
          <cell r="G25" t="str">
            <v>25400 931205 510040</v>
          </cell>
          <cell r="H25">
            <v>26682.52</v>
          </cell>
        </row>
        <row r="26">
          <cell r="G26" t="str">
            <v>25400 931205 510320</v>
          </cell>
          <cell r="H26">
            <v>1382.34</v>
          </cell>
        </row>
        <row r="27">
          <cell r="G27" t="str">
            <v>25400 931205 510420</v>
          </cell>
          <cell r="H27">
            <v>0</v>
          </cell>
        </row>
        <row r="28">
          <cell r="G28" t="str">
            <v>25400 931205 510520</v>
          </cell>
          <cell r="H28">
            <v>153.5</v>
          </cell>
        </row>
        <row r="29">
          <cell r="G29" t="str">
            <v>25400 931205 510620</v>
          </cell>
          <cell r="H29">
            <v>37.03</v>
          </cell>
        </row>
        <row r="30">
          <cell r="G30" t="str">
            <v>25400 931205 510700</v>
          </cell>
          <cell r="H30">
            <v>0</v>
          </cell>
        </row>
        <row r="31">
          <cell r="G31" t="str">
            <v>25400 931205 513000</v>
          </cell>
          <cell r="H31">
            <v>3309.7</v>
          </cell>
        </row>
        <row r="32">
          <cell r="G32" t="str">
            <v>25400 931205 513020</v>
          </cell>
          <cell r="H32">
            <v>0</v>
          </cell>
        </row>
        <row r="33">
          <cell r="G33" t="str">
            <v>25400 931205 513120</v>
          </cell>
          <cell r="H33">
            <v>1744.69</v>
          </cell>
        </row>
        <row r="34">
          <cell r="G34" t="str">
            <v>25400 931205 513140</v>
          </cell>
          <cell r="H34">
            <v>408.04</v>
          </cell>
        </row>
        <row r="35">
          <cell r="G35" t="str">
            <v>25400 931205 515040</v>
          </cell>
          <cell r="H35">
            <v>7487</v>
          </cell>
        </row>
        <row r="36">
          <cell r="G36" t="str">
            <v>25400 931205 515100</v>
          </cell>
          <cell r="H36">
            <v>35.380000000000003</v>
          </cell>
        </row>
        <row r="37">
          <cell r="G37" t="str">
            <v>25400 931205 515120</v>
          </cell>
          <cell r="H37">
            <v>86.82</v>
          </cell>
        </row>
        <row r="38">
          <cell r="G38" t="str">
            <v>25400 931205 515260</v>
          </cell>
          <cell r="H38">
            <v>76.16</v>
          </cell>
        </row>
        <row r="39">
          <cell r="G39" t="str">
            <v>25400 931205 518140</v>
          </cell>
          <cell r="H39">
            <v>11.19</v>
          </cell>
        </row>
        <row r="40">
          <cell r="G40" t="str">
            <v>25400 931205 520010</v>
          </cell>
          <cell r="H40">
            <v>0</v>
          </cell>
        </row>
        <row r="41">
          <cell r="G41" t="str">
            <v>25400 931205 520015</v>
          </cell>
          <cell r="H41">
            <v>0</v>
          </cell>
        </row>
        <row r="42">
          <cell r="G42" t="str">
            <v>25400 931205 520020</v>
          </cell>
          <cell r="H42">
            <v>0</v>
          </cell>
        </row>
        <row r="43">
          <cell r="G43" t="str">
            <v>25400 931205 520115</v>
          </cell>
          <cell r="H43">
            <v>1808.25</v>
          </cell>
        </row>
        <row r="44">
          <cell r="G44" t="str">
            <v>25400 931205 520230</v>
          </cell>
          <cell r="H44">
            <v>41.9</v>
          </cell>
        </row>
        <row r="45">
          <cell r="G45" t="str">
            <v>25400 931205 520320</v>
          </cell>
          <cell r="H45">
            <v>259.39999999999998</v>
          </cell>
        </row>
        <row r="46">
          <cell r="G46" t="str">
            <v>25400 931205 520800</v>
          </cell>
          <cell r="H46">
            <v>0</v>
          </cell>
        </row>
        <row r="47">
          <cell r="G47" t="str">
            <v>25400 931205 520815</v>
          </cell>
          <cell r="H47">
            <v>257.14999999999998</v>
          </cell>
        </row>
        <row r="48">
          <cell r="G48" t="str">
            <v>25400 931205 521420</v>
          </cell>
          <cell r="H48">
            <v>0</v>
          </cell>
        </row>
        <row r="49">
          <cell r="G49" t="str">
            <v>25400 931205 521660</v>
          </cell>
          <cell r="H49">
            <v>0</v>
          </cell>
        </row>
        <row r="50">
          <cell r="G50" t="str">
            <v>25400 931205 521740</v>
          </cell>
          <cell r="H50">
            <v>31.23</v>
          </cell>
        </row>
        <row r="51">
          <cell r="G51" t="str">
            <v>25400 931205 522310</v>
          </cell>
          <cell r="H51">
            <v>482.85</v>
          </cell>
        </row>
        <row r="52">
          <cell r="G52" t="str">
            <v>25400 931205 522320</v>
          </cell>
          <cell r="H52">
            <v>129.27000000000001</v>
          </cell>
        </row>
        <row r="53">
          <cell r="G53" t="str">
            <v>25400 931205 523100</v>
          </cell>
          <cell r="H53">
            <v>0</v>
          </cell>
        </row>
        <row r="54">
          <cell r="G54" t="str">
            <v>25400 931205 523270</v>
          </cell>
          <cell r="H54">
            <v>0</v>
          </cell>
        </row>
        <row r="55">
          <cell r="G55" t="str">
            <v>25400 931205 523290</v>
          </cell>
          <cell r="H55">
            <v>1083.3800000000001</v>
          </cell>
        </row>
        <row r="56">
          <cell r="G56" t="str">
            <v>25400 931205 523640</v>
          </cell>
          <cell r="H56">
            <v>0</v>
          </cell>
        </row>
        <row r="57">
          <cell r="G57" t="str">
            <v>25400 931205 523700</v>
          </cell>
          <cell r="H57">
            <v>24.61</v>
          </cell>
        </row>
        <row r="58">
          <cell r="G58" t="str">
            <v>25400 931205 523800</v>
          </cell>
          <cell r="H58">
            <v>0</v>
          </cell>
        </row>
        <row r="59">
          <cell r="G59" t="str">
            <v>25400 931205 525060</v>
          </cell>
          <cell r="H59">
            <v>400.23</v>
          </cell>
        </row>
        <row r="60">
          <cell r="G60" t="str">
            <v>25400 931205 526530</v>
          </cell>
          <cell r="H60">
            <v>0</v>
          </cell>
        </row>
        <row r="61">
          <cell r="G61" t="str">
            <v>25400 931205 526940</v>
          </cell>
          <cell r="H61">
            <v>0</v>
          </cell>
        </row>
        <row r="62">
          <cell r="G62" t="str">
            <v>25400 931205 526960</v>
          </cell>
          <cell r="H62">
            <v>0</v>
          </cell>
        </row>
        <row r="63">
          <cell r="G63" t="str">
            <v>25400 931205 527660</v>
          </cell>
          <cell r="H63">
            <v>0</v>
          </cell>
        </row>
        <row r="64">
          <cell r="G64" t="str">
            <v>25400 931205 527680</v>
          </cell>
          <cell r="H64">
            <v>0</v>
          </cell>
        </row>
        <row r="65">
          <cell r="G65" t="str">
            <v>25400 931205 527720</v>
          </cell>
          <cell r="H65">
            <v>0</v>
          </cell>
        </row>
        <row r="66">
          <cell r="G66" t="str">
            <v>25400 931205 527840</v>
          </cell>
          <cell r="H66">
            <v>0</v>
          </cell>
        </row>
        <row r="67">
          <cell r="G67" t="str">
            <v>25400 931205 528140</v>
          </cell>
          <cell r="H67">
            <v>0</v>
          </cell>
        </row>
        <row r="68">
          <cell r="G68" t="str">
            <v>25400 931205 529040</v>
          </cell>
          <cell r="H68">
            <v>73.7</v>
          </cell>
        </row>
        <row r="69">
          <cell r="G69" t="str">
            <v>25400 931205 536760</v>
          </cell>
          <cell r="H69">
            <v>80.7</v>
          </cell>
        </row>
        <row r="70">
          <cell r="G70" t="str">
            <v>25400 931205 537080</v>
          </cell>
          <cell r="H70">
            <v>393</v>
          </cell>
        </row>
        <row r="71">
          <cell r="G71" t="str">
            <v>25400 931220 510040</v>
          </cell>
          <cell r="H71">
            <v>61402.57</v>
          </cell>
        </row>
        <row r="72">
          <cell r="G72" t="str">
            <v>25400 931220 510440</v>
          </cell>
          <cell r="H72">
            <v>21591.119999999999</v>
          </cell>
        </row>
        <row r="73">
          <cell r="G73" t="str">
            <v>25400 931220 513000</v>
          </cell>
          <cell r="H73">
            <v>9519.48</v>
          </cell>
        </row>
        <row r="74">
          <cell r="G74" t="str">
            <v>25400 931220 513120</v>
          </cell>
          <cell r="H74">
            <v>5135.16</v>
          </cell>
        </row>
        <row r="75">
          <cell r="G75" t="str">
            <v>25400 931220 513140</v>
          </cell>
          <cell r="H75">
            <v>1200.98</v>
          </cell>
        </row>
        <row r="76">
          <cell r="G76" t="str">
            <v>25400 931220 515040</v>
          </cell>
          <cell r="H76">
            <v>5053</v>
          </cell>
        </row>
        <row r="77">
          <cell r="G77" t="str">
            <v>25400 931220 515100</v>
          </cell>
          <cell r="H77">
            <v>32.200000000000003</v>
          </cell>
        </row>
        <row r="78">
          <cell r="G78" t="str">
            <v>25400 931220 515120</v>
          </cell>
          <cell r="H78">
            <v>540</v>
          </cell>
        </row>
        <row r="79">
          <cell r="G79" t="str">
            <v>25400 931220 515160</v>
          </cell>
          <cell r="H79">
            <v>71.5</v>
          </cell>
        </row>
        <row r="80">
          <cell r="G80" t="str">
            <v>25400 931220 515260</v>
          </cell>
          <cell r="H80">
            <v>153.4</v>
          </cell>
        </row>
        <row r="81">
          <cell r="G81" t="str">
            <v>25400 931220 518010</v>
          </cell>
          <cell r="H81">
            <v>500</v>
          </cell>
        </row>
        <row r="82">
          <cell r="G82" t="str">
            <v>25400 931220 518020</v>
          </cell>
          <cell r="H82">
            <v>4</v>
          </cell>
        </row>
        <row r="83">
          <cell r="G83" t="str">
            <v>25400 931220 520115</v>
          </cell>
          <cell r="H83">
            <v>0</v>
          </cell>
        </row>
        <row r="84">
          <cell r="G84" t="str">
            <v>25400 931220 520220</v>
          </cell>
          <cell r="H84">
            <v>0</v>
          </cell>
        </row>
        <row r="85">
          <cell r="G85" t="str">
            <v>25400 931220 520230</v>
          </cell>
          <cell r="H85">
            <v>169.93</v>
          </cell>
        </row>
        <row r="86">
          <cell r="G86" t="str">
            <v>25400 931220 520360</v>
          </cell>
          <cell r="H86">
            <v>273.66000000000003</v>
          </cell>
        </row>
        <row r="87">
          <cell r="G87" t="str">
            <v>25400 931220 520705</v>
          </cell>
          <cell r="H87">
            <v>104.74</v>
          </cell>
        </row>
        <row r="88">
          <cell r="G88" t="str">
            <v>25400 931220 523100</v>
          </cell>
          <cell r="H88">
            <v>3275</v>
          </cell>
        </row>
        <row r="89">
          <cell r="G89" t="str">
            <v>25400 931220 523640</v>
          </cell>
          <cell r="H89">
            <v>706.1</v>
          </cell>
        </row>
        <row r="90">
          <cell r="G90" t="str">
            <v>25400 931220 523680</v>
          </cell>
          <cell r="H90">
            <v>0</v>
          </cell>
        </row>
        <row r="91">
          <cell r="G91" t="str">
            <v>25400 931220 523700</v>
          </cell>
          <cell r="H91">
            <v>0</v>
          </cell>
        </row>
        <row r="92">
          <cell r="G92" t="str">
            <v>25400 931220 523820</v>
          </cell>
          <cell r="H92">
            <v>920.98</v>
          </cell>
        </row>
        <row r="93">
          <cell r="G93" t="str">
            <v>25400 931220 523840</v>
          </cell>
          <cell r="H93">
            <v>179</v>
          </cell>
        </row>
        <row r="94">
          <cell r="G94" t="str">
            <v>25400 931220 525160</v>
          </cell>
          <cell r="H94">
            <v>0</v>
          </cell>
        </row>
        <row r="95">
          <cell r="G95" t="str">
            <v>25400 931220 525440</v>
          </cell>
          <cell r="H95">
            <v>0</v>
          </cell>
        </row>
        <row r="96">
          <cell r="G96" t="str">
            <v>25400 931220 527280</v>
          </cell>
          <cell r="H96">
            <v>0</v>
          </cell>
        </row>
        <row r="97">
          <cell r="G97" t="str">
            <v>25400 931220 527680</v>
          </cell>
          <cell r="H97">
            <v>0</v>
          </cell>
        </row>
        <row r="98">
          <cell r="G98" t="str">
            <v>25400 931220 527840</v>
          </cell>
          <cell r="H98">
            <v>0</v>
          </cell>
        </row>
        <row r="99">
          <cell r="G99" t="str">
            <v>25400 931220 527860</v>
          </cell>
          <cell r="H99">
            <v>14.64</v>
          </cell>
        </row>
        <row r="100">
          <cell r="G100" t="str">
            <v>25400 931220 528120</v>
          </cell>
          <cell r="H100">
            <v>0</v>
          </cell>
        </row>
        <row r="101">
          <cell r="G101" t="str">
            <v>25400 931220 528140</v>
          </cell>
          <cell r="H101">
            <v>2870</v>
          </cell>
        </row>
        <row r="102">
          <cell r="G102" t="str">
            <v>25400 931220 528900</v>
          </cell>
          <cell r="H102">
            <v>0</v>
          </cell>
        </row>
        <row r="103">
          <cell r="G103" t="str">
            <v>25400 931220 528960</v>
          </cell>
          <cell r="H103">
            <v>0</v>
          </cell>
        </row>
        <row r="104">
          <cell r="G104" t="str">
            <v>25400 931220 528980</v>
          </cell>
          <cell r="H104">
            <v>0</v>
          </cell>
        </row>
        <row r="105">
          <cell r="G105" t="str">
            <v>25400 931220 529000</v>
          </cell>
          <cell r="H105">
            <v>0</v>
          </cell>
        </row>
        <row r="106">
          <cell r="G106" t="str">
            <v>25400 931220 529010</v>
          </cell>
          <cell r="H106">
            <v>0</v>
          </cell>
        </row>
        <row r="107">
          <cell r="G107" t="str">
            <v>25400 931220 529040</v>
          </cell>
          <cell r="H107">
            <v>866.37</v>
          </cell>
        </row>
        <row r="108">
          <cell r="G108" t="str">
            <v>25400 931220 529080</v>
          </cell>
          <cell r="H108">
            <v>0</v>
          </cell>
        </row>
        <row r="109">
          <cell r="G109" t="str">
            <v>25400 931220 529120</v>
          </cell>
          <cell r="H109">
            <v>0</v>
          </cell>
        </row>
        <row r="110">
          <cell r="G110" t="str">
            <v>25400 931220 536760</v>
          </cell>
          <cell r="H110">
            <v>53.8</v>
          </cell>
        </row>
        <row r="111">
          <cell r="G111" t="str">
            <v>25400 931220 537020</v>
          </cell>
          <cell r="H111">
            <v>0</v>
          </cell>
        </row>
        <row r="112">
          <cell r="G112" t="str">
            <v>25400 931220 537080</v>
          </cell>
          <cell r="H112">
            <v>35</v>
          </cell>
        </row>
        <row r="113">
          <cell r="G113" t="str">
            <v>25400 931235 510040</v>
          </cell>
          <cell r="H113">
            <v>78673.5</v>
          </cell>
        </row>
        <row r="114">
          <cell r="G114" t="str">
            <v>25400 931235 510200</v>
          </cell>
          <cell r="H114">
            <v>40659.93</v>
          </cell>
        </row>
        <row r="115">
          <cell r="G115" t="str">
            <v>25400 931235 510320</v>
          </cell>
          <cell r="H115">
            <v>6166.84</v>
          </cell>
        </row>
        <row r="116">
          <cell r="G116" t="str">
            <v>25400 931235 510420</v>
          </cell>
          <cell r="H116">
            <v>3154.02</v>
          </cell>
        </row>
        <row r="117">
          <cell r="G117" t="str">
            <v>25400 931235 510440</v>
          </cell>
          <cell r="H117">
            <v>0</v>
          </cell>
        </row>
        <row r="118">
          <cell r="G118" t="str">
            <v>25400 931235 510500</v>
          </cell>
          <cell r="H118">
            <v>0</v>
          </cell>
        </row>
        <row r="119">
          <cell r="G119" t="str">
            <v>25400 931235 510520</v>
          </cell>
          <cell r="H119">
            <v>0</v>
          </cell>
        </row>
        <row r="120">
          <cell r="G120" t="str">
            <v>25400 931235 510620</v>
          </cell>
          <cell r="H120">
            <v>67.38</v>
          </cell>
        </row>
        <row r="121">
          <cell r="G121" t="str">
            <v>25400 931235 510700</v>
          </cell>
          <cell r="H121">
            <v>0</v>
          </cell>
        </row>
        <row r="122">
          <cell r="G122" t="str">
            <v>25400 931235 513000</v>
          </cell>
          <cell r="H122">
            <v>10689.98</v>
          </cell>
        </row>
        <row r="123">
          <cell r="G123" t="str">
            <v>25400 931235 513020</v>
          </cell>
          <cell r="H123">
            <v>0</v>
          </cell>
        </row>
        <row r="124">
          <cell r="G124" t="str">
            <v>25400 931235 513120</v>
          </cell>
          <cell r="H124">
            <v>5310.11</v>
          </cell>
        </row>
        <row r="125">
          <cell r="G125" t="str">
            <v>25400 931235 513140</v>
          </cell>
          <cell r="H125">
            <v>1241.8800000000001</v>
          </cell>
        </row>
        <row r="126">
          <cell r="G126" t="str">
            <v>25400 931235 513150</v>
          </cell>
          <cell r="H126">
            <v>0</v>
          </cell>
        </row>
        <row r="127">
          <cell r="G127" t="str">
            <v>25400 931235 515040</v>
          </cell>
          <cell r="H127">
            <v>15918</v>
          </cell>
        </row>
        <row r="128">
          <cell r="G128" t="str">
            <v>25400 931235 515100</v>
          </cell>
          <cell r="H128">
            <v>77.42</v>
          </cell>
        </row>
        <row r="129">
          <cell r="G129" t="str">
            <v>25400 931235 515120</v>
          </cell>
          <cell r="H129">
            <v>313.33999999999997</v>
          </cell>
        </row>
        <row r="130">
          <cell r="G130" t="str">
            <v>25400 931235 515160</v>
          </cell>
          <cell r="H130">
            <v>14.3</v>
          </cell>
        </row>
        <row r="131">
          <cell r="G131" t="str">
            <v>25400 931235 515260</v>
          </cell>
          <cell r="H131">
            <v>233.82</v>
          </cell>
        </row>
        <row r="132">
          <cell r="G132" t="str">
            <v>25400 931235 517000</v>
          </cell>
          <cell r="H132">
            <v>0</v>
          </cell>
        </row>
        <row r="133">
          <cell r="G133" t="str">
            <v>25400 931235 518010</v>
          </cell>
          <cell r="H133">
            <v>100</v>
          </cell>
        </row>
        <row r="134">
          <cell r="G134" t="str">
            <v>25400 931235 518020</v>
          </cell>
          <cell r="H134">
            <v>8</v>
          </cell>
        </row>
        <row r="135">
          <cell r="G135" t="str">
            <v>25400 931235 518140</v>
          </cell>
          <cell r="H135">
            <v>20.59</v>
          </cell>
        </row>
        <row r="136">
          <cell r="G136" t="str">
            <v>25400 931235 518180</v>
          </cell>
          <cell r="H136">
            <v>68.08</v>
          </cell>
        </row>
        <row r="137">
          <cell r="G137" t="str">
            <v>25400 931235 520020</v>
          </cell>
          <cell r="H137">
            <v>268.99</v>
          </cell>
        </row>
        <row r="138">
          <cell r="G138" t="str">
            <v>25400 931235 520115</v>
          </cell>
          <cell r="H138">
            <v>0</v>
          </cell>
        </row>
        <row r="139">
          <cell r="G139" t="str">
            <v>25400 931235 520230</v>
          </cell>
          <cell r="H139">
            <v>502.45</v>
          </cell>
        </row>
        <row r="140">
          <cell r="G140" t="str">
            <v>25400 931235 520320</v>
          </cell>
          <cell r="H140">
            <v>298.36</v>
          </cell>
        </row>
        <row r="141">
          <cell r="G141" t="str">
            <v>25400 931235 520330</v>
          </cell>
          <cell r="H141">
            <v>1121.1199999999999</v>
          </cell>
        </row>
        <row r="142">
          <cell r="G142" t="str">
            <v>25400 931235 520705</v>
          </cell>
          <cell r="H142">
            <v>2013.86</v>
          </cell>
        </row>
        <row r="143">
          <cell r="G143" t="str">
            <v>25400 931235 520800</v>
          </cell>
          <cell r="H143">
            <v>0</v>
          </cell>
        </row>
        <row r="144">
          <cell r="G144" t="str">
            <v>25400 931235 520815</v>
          </cell>
          <cell r="H144">
            <v>0</v>
          </cell>
        </row>
        <row r="145">
          <cell r="G145" t="str">
            <v>25400 931235 520820</v>
          </cell>
          <cell r="H145">
            <v>3088.71</v>
          </cell>
        </row>
        <row r="146">
          <cell r="G146" t="str">
            <v>25400 931235 520845</v>
          </cell>
          <cell r="H146">
            <v>757.06</v>
          </cell>
        </row>
        <row r="147">
          <cell r="G147" t="str">
            <v>25400 931235 520930</v>
          </cell>
          <cell r="H147">
            <v>0</v>
          </cell>
        </row>
        <row r="148">
          <cell r="G148" t="str">
            <v>25400 931235 520945</v>
          </cell>
          <cell r="H148">
            <v>0</v>
          </cell>
        </row>
        <row r="149">
          <cell r="G149" t="str">
            <v>25400 931235 521360</v>
          </cell>
          <cell r="H149">
            <v>0</v>
          </cell>
        </row>
        <row r="150">
          <cell r="G150" t="str">
            <v>25400 931235 521380</v>
          </cell>
          <cell r="H150">
            <v>679.39</v>
          </cell>
        </row>
        <row r="151">
          <cell r="G151" t="str">
            <v>25400 931235 521420</v>
          </cell>
          <cell r="H151">
            <v>0</v>
          </cell>
        </row>
        <row r="152">
          <cell r="G152" t="str">
            <v>25400 931235 521500</v>
          </cell>
          <cell r="H152">
            <v>0</v>
          </cell>
        </row>
        <row r="153">
          <cell r="G153" t="str">
            <v>25400 931235 521600</v>
          </cell>
          <cell r="H153">
            <v>4385</v>
          </cell>
        </row>
        <row r="154">
          <cell r="G154" t="str">
            <v>25400 931235 521640</v>
          </cell>
          <cell r="H154">
            <v>0</v>
          </cell>
        </row>
        <row r="155">
          <cell r="G155" t="str">
            <v>25400 931235 521660</v>
          </cell>
          <cell r="H155">
            <v>0</v>
          </cell>
        </row>
        <row r="156">
          <cell r="G156" t="str">
            <v>25400 931235 521700</v>
          </cell>
          <cell r="H156">
            <v>470.34</v>
          </cell>
        </row>
        <row r="157">
          <cell r="G157" t="str">
            <v>25400 931235 521720</v>
          </cell>
          <cell r="H157">
            <v>421</v>
          </cell>
        </row>
        <row r="158">
          <cell r="G158" t="str">
            <v>25400 931235 521740</v>
          </cell>
          <cell r="H158">
            <v>0</v>
          </cell>
        </row>
        <row r="159">
          <cell r="G159" t="str">
            <v>25400 931235 522310</v>
          </cell>
          <cell r="H159">
            <v>326.38</v>
          </cell>
        </row>
        <row r="160">
          <cell r="G160" t="str">
            <v>25400 931235 522320</v>
          </cell>
          <cell r="H160">
            <v>0</v>
          </cell>
        </row>
        <row r="161">
          <cell r="G161" t="str">
            <v>25400 931235 523100</v>
          </cell>
          <cell r="H161">
            <v>0</v>
          </cell>
        </row>
        <row r="162">
          <cell r="G162" t="str">
            <v>25400 931235 523220</v>
          </cell>
          <cell r="H162">
            <v>0</v>
          </cell>
        </row>
        <row r="163">
          <cell r="G163" t="str">
            <v>25400 931235 523270</v>
          </cell>
          <cell r="H163">
            <v>0</v>
          </cell>
        </row>
        <row r="164">
          <cell r="G164" t="str">
            <v>25400 931235 523340</v>
          </cell>
          <cell r="H164">
            <v>0.33</v>
          </cell>
        </row>
        <row r="165">
          <cell r="G165" t="str">
            <v>25400 931235 523620</v>
          </cell>
          <cell r="H165">
            <v>0</v>
          </cell>
        </row>
        <row r="166">
          <cell r="G166" t="str">
            <v>25400 931235 523640</v>
          </cell>
          <cell r="H166">
            <v>0</v>
          </cell>
        </row>
        <row r="167">
          <cell r="G167" t="str">
            <v>25400 931235 523680</v>
          </cell>
          <cell r="H167">
            <v>0</v>
          </cell>
        </row>
        <row r="168">
          <cell r="G168" t="str">
            <v>25400 931235 523700</v>
          </cell>
          <cell r="H168">
            <v>356.23</v>
          </cell>
        </row>
        <row r="169">
          <cell r="G169" t="str">
            <v>25400 931235 523760</v>
          </cell>
          <cell r="H169">
            <v>547.29999999999995</v>
          </cell>
        </row>
        <row r="170">
          <cell r="G170" t="str">
            <v>25400 931235 523800</v>
          </cell>
          <cell r="H170">
            <v>0</v>
          </cell>
        </row>
        <row r="171">
          <cell r="G171" t="str">
            <v>25400 931235 523820</v>
          </cell>
          <cell r="H171">
            <v>18</v>
          </cell>
        </row>
        <row r="172">
          <cell r="G172" t="str">
            <v>25400 931235 523840</v>
          </cell>
          <cell r="H172">
            <v>0</v>
          </cell>
        </row>
        <row r="173">
          <cell r="G173" t="str">
            <v>25400 931235 524790</v>
          </cell>
          <cell r="H173">
            <v>2237.67</v>
          </cell>
        </row>
        <row r="174">
          <cell r="G174" t="str">
            <v>25400 931235 524840</v>
          </cell>
          <cell r="H174">
            <v>0</v>
          </cell>
        </row>
        <row r="175">
          <cell r="G175" t="str">
            <v>25400 931235 525060</v>
          </cell>
          <cell r="H175">
            <v>3114.25</v>
          </cell>
        </row>
        <row r="176">
          <cell r="G176" t="str">
            <v>25400 931235 525260</v>
          </cell>
          <cell r="H176">
            <v>0</v>
          </cell>
        </row>
        <row r="177">
          <cell r="G177" t="str">
            <v>25400 931235 525330</v>
          </cell>
          <cell r="H177">
            <v>0</v>
          </cell>
        </row>
        <row r="178">
          <cell r="G178" t="str">
            <v>25400 931235 525440</v>
          </cell>
          <cell r="H178">
            <v>20367.27</v>
          </cell>
        </row>
        <row r="179">
          <cell r="G179" t="str">
            <v>25400 931235 525840</v>
          </cell>
          <cell r="H179">
            <v>57352.28</v>
          </cell>
        </row>
        <row r="180">
          <cell r="G180" t="str">
            <v>25400 931235 526420</v>
          </cell>
          <cell r="H180">
            <v>0</v>
          </cell>
        </row>
        <row r="181">
          <cell r="G181" t="str">
            <v>25400 931235 526530</v>
          </cell>
          <cell r="H181">
            <v>0</v>
          </cell>
        </row>
        <row r="182">
          <cell r="G182" t="str">
            <v>25400 931235 526940</v>
          </cell>
          <cell r="H182">
            <v>0</v>
          </cell>
        </row>
        <row r="183">
          <cell r="G183" t="str">
            <v>25400 931235 526960</v>
          </cell>
          <cell r="H183">
            <v>0</v>
          </cell>
        </row>
        <row r="184">
          <cell r="G184" t="str">
            <v>25400 931235 527280</v>
          </cell>
          <cell r="H184">
            <v>1359.03</v>
          </cell>
        </row>
        <row r="185">
          <cell r="G185" t="str">
            <v>25400 931235 527660</v>
          </cell>
          <cell r="H185">
            <v>125</v>
          </cell>
        </row>
        <row r="186">
          <cell r="G186" t="str">
            <v>25400 931235 527680</v>
          </cell>
          <cell r="H186">
            <v>0</v>
          </cell>
        </row>
        <row r="187">
          <cell r="G187" t="str">
            <v>25400 931235 527690</v>
          </cell>
          <cell r="H187">
            <v>18789.25</v>
          </cell>
        </row>
        <row r="188">
          <cell r="G188" t="str">
            <v>25400 931235 527700</v>
          </cell>
          <cell r="H188">
            <v>0</v>
          </cell>
        </row>
        <row r="189">
          <cell r="G189" t="str">
            <v>25400 931235 527720</v>
          </cell>
          <cell r="H189">
            <v>0</v>
          </cell>
        </row>
        <row r="190">
          <cell r="G190" t="str">
            <v>25400 931235 527840</v>
          </cell>
          <cell r="H190">
            <v>3400</v>
          </cell>
        </row>
        <row r="191">
          <cell r="G191" t="str">
            <v>25400 931235 528120</v>
          </cell>
          <cell r="H191">
            <v>0</v>
          </cell>
        </row>
        <row r="192">
          <cell r="G192" t="str">
            <v>25400 931235 528140</v>
          </cell>
          <cell r="H192">
            <v>0</v>
          </cell>
        </row>
        <row r="193">
          <cell r="G193" t="str">
            <v>25400 931235 528920</v>
          </cell>
          <cell r="H193">
            <v>14248.38</v>
          </cell>
        </row>
        <row r="194">
          <cell r="G194" t="str">
            <v>25400 931235 528960</v>
          </cell>
          <cell r="H194">
            <v>0</v>
          </cell>
        </row>
        <row r="195">
          <cell r="G195" t="str">
            <v>25400 931235 529040</v>
          </cell>
          <cell r="H195">
            <v>419.42</v>
          </cell>
        </row>
        <row r="196">
          <cell r="G196" t="str">
            <v>25400 931235 529120</v>
          </cell>
          <cell r="H196">
            <v>0</v>
          </cell>
        </row>
        <row r="197">
          <cell r="G197" t="str">
            <v>25400 931235 529500</v>
          </cell>
          <cell r="H197">
            <v>3236.95</v>
          </cell>
        </row>
        <row r="198">
          <cell r="G198" t="str">
            <v>25400 931235 529510</v>
          </cell>
          <cell r="H198">
            <v>16.29</v>
          </cell>
        </row>
        <row r="199">
          <cell r="G199" t="str">
            <v>25400 931235 529520</v>
          </cell>
          <cell r="H199">
            <v>104.32</v>
          </cell>
        </row>
        <row r="200">
          <cell r="G200" t="str">
            <v>25400 931235 529550</v>
          </cell>
          <cell r="H200">
            <v>262.81</v>
          </cell>
        </row>
        <row r="201">
          <cell r="G201" t="str">
            <v>25400 931235 536760</v>
          </cell>
          <cell r="H201">
            <v>166.78</v>
          </cell>
        </row>
        <row r="202">
          <cell r="G202" t="str">
            <v>25400 931235 536840</v>
          </cell>
          <cell r="H202">
            <v>0</v>
          </cell>
        </row>
        <row r="203">
          <cell r="G203" t="str">
            <v>25400 931235 536910</v>
          </cell>
          <cell r="H203">
            <v>242.47</v>
          </cell>
        </row>
        <row r="204">
          <cell r="G204" t="str">
            <v>25400 931235 537020</v>
          </cell>
          <cell r="H204">
            <v>927.73</v>
          </cell>
        </row>
        <row r="205">
          <cell r="G205" t="str">
            <v>25400 931235 537080</v>
          </cell>
          <cell r="H205">
            <v>-75</v>
          </cell>
        </row>
        <row r="206">
          <cell r="G206" t="str">
            <v>25400 931235 537090</v>
          </cell>
          <cell r="H206">
            <v>-70</v>
          </cell>
        </row>
        <row r="207">
          <cell r="G207" t="str">
            <v>25400 931235 537120</v>
          </cell>
          <cell r="H207">
            <v>0</v>
          </cell>
        </row>
        <row r="208">
          <cell r="G208" t="str">
            <v>25400 931235 546160</v>
          </cell>
          <cell r="H208">
            <v>0</v>
          </cell>
        </row>
        <row r="209">
          <cell r="G209" t="str">
            <v>25400 931235 551000</v>
          </cell>
          <cell r="H209">
            <v>0</v>
          </cell>
        </row>
        <row r="210">
          <cell r="G210" t="str">
            <v>25400 931240 510040</v>
          </cell>
          <cell r="H210">
            <v>36505.269999999997</v>
          </cell>
        </row>
        <row r="211">
          <cell r="G211" t="str">
            <v>25400 931240 510420</v>
          </cell>
          <cell r="H211">
            <v>240.18</v>
          </cell>
        </row>
        <row r="212">
          <cell r="G212" t="str">
            <v>25400 931240 513000</v>
          </cell>
          <cell r="H212">
            <v>4888.6400000000003</v>
          </cell>
        </row>
        <row r="213">
          <cell r="G213" t="str">
            <v>25400 931240 513120</v>
          </cell>
          <cell r="H213">
            <v>2175.48</v>
          </cell>
        </row>
        <row r="214">
          <cell r="G214" t="str">
            <v>25400 931240 513140</v>
          </cell>
          <cell r="H214">
            <v>508.77</v>
          </cell>
        </row>
        <row r="215">
          <cell r="G215" t="str">
            <v>25400 931240 515040</v>
          </cell>
          <cell r="H215">
            <v>8777.82</v>
          </cell>
        </row>
        <row r="216">
          <cell r="G216" t="str">
            <v>25400 931240 515100</v>
          </cell>
          <cell r="H216">
            <v>38.01</v>
          </cell>
        </row>
        <row r="217">
          <cell r="G217" t="str">
            <v>25400 931240 515120</v>
          </cell>
          <cell r="H217">
            <v>178.16</v>
          </cell>
        </row>
        <row r="218">
          <cell r="G218" t="str">
            <v>25400 931240 515160</v>
          </cell>
          <cell r="H218">
            <v>14.3</v>
          </cell>
        </row>
        <row r="219">
          <cell r="G219" t="str">
            <v>25400 931240 515260</v>
          </cell>
          <cell r="H219">
            <v>101.94</v>
          </cell>
        </row>
        <row r="220">
          <cell r="G220" t="str">
            <v>25400 931240 518010</v>
          </cell>
          <cell r="H220">
            <v>100</v>
          </cell>
        </row>
        <row r="221">
          <cell r="G221" t="str">
            <v>25400 931240 518140</v>
          </cell>
          <cell r="H221">
            <v>9.31</v>
          </cell>
        </row>
        <row r="222">
          <cell r="G222" t="str">
            <v>25400 931240 520320</v>
          </cell>
          <cell r="H222">
            <v>0</v>
          </cell>
        </row>
        <row r="223">
          <cell r="G223" t="str">
            <v>25400 931240 523100</v>
          </cell>
          <cell r="H223">
            <v>0</v>
          </cell>
        </row>
        <row r="224">
          <cell r="G224" t="str">
            <v>25400 931240 523260</v>
          </cell>
          <cell r="H224">
            <v>0</v>
          </cell>
        </row>
        <row r="225">
          <cell r="G225" t="str">
            <v>25400 931240 523290</v>
          </cell>
          <cell r="H225">
            <v>139.21</v>
          </cell>
        </row>
        <row r="226">
          <cell r="G226" t="str">
            <v>25400 931240 523340</v>
          </cell>
          <cell r="H226">
            <v>2</v>
          </cell>
        </row>
        <row r="227">
          <cell r="G227" t="str">
            <v>25400 931240 523640</v>
          </cell>
          <cell r="H227">
            <v>0</v>
          </cell>
        </row>
        <row r="228">
          <cell r="G228" t="str">
            <v>25400 931240 523700</v>
          </cell>
          <cell r="H228">
            <v>428.47</v>
          </cell>
        </row>
        <row r="229">
          <cell r="G229" t="str">
            <v>25400 931240 523820</v>
          </cell>
          <cell r="H229">
            <v>19.95</v>
          </cell>
        </row>
        <row r="230">
          <cell r="G230" t="str">
            <v>25400 931240 523840</v>
          </cell>
          <cell r="H230">
            <v>0</v>
          </cell>
        </row>
        <row r="231">
          <cell r="G231" t="str">
            <v>25400 931240 525060</v>
          </cell>
          <cell r="H231">
            <v>0</v>
          </cell>
        </row>
        <row r="232">
          <cell r="G232" t="str">
            <v>25400 931240 525440</v>
          </cell>
          <cell r="H232">
            <v>0</v>
          </cell>
        </row>
        <row r="233">
          <cell r="G233" t="str">
            <v>25400 931240 527840</v>
          </cell>
          <cell r="H233">
            <v>0</v>
          </cell>
        </row>
        <row r="234">
          <cell r="G234" t="str">
            <v>25400 931240 528140</v>
          </cell>
          <cell r="H234">
            <v>0</v>
          </cell>
        </row>
        <row r="235">
          <cell r="G235" t="str">
            <v>25400 931240 529040</v>
          </cell>
          <cell r="H235">
            <v>76.78</v>
          </cell>
        </row>
        <row r="236">
          <cell r="G236" t="str">
            <v>25400 931240 536760</v>
          </cell>
          <cell r="H236">
            <v>75.319999999999993</v>
          </cell>
        </row>
        <row r="237">
          <cell r="G237" t="str">
            <v>25400 931240 537020</v>
          </cell>
          <cell r="H237">
            <v>0</v>
          </cell>
        </row>
        <row r="238">
          <cell r="G238" t="str">
            <v>25400 931240 537080</v>
          </cell>
          <cell r="H238">
            <v>3285</v>
          </cell>
        </row>
        <row r="239">
          <cell r="G239" t="str">
            <v>25400 931240 537180</v>
          </cell>
          <cell r="H239">
            <v>4713.28</v>
          </cell>
        </row>
        <row r="240">
          <cell r="G240" t="str">
            <v>25400 931250 517000</v>
          </cell>
          <cell r="H240">
            <v>0</v>
          </cell>
        </row>
        <row r="241">
          <cell r="G241" t="str">
            <v>25400 931260 510040</v>
          </cell>
          <cell r="H241">
            <v>7991.87</v>
          </cell>
        </row>
        <row r="242">
          <cell r="G242" t="str">
            <v>25400 931260 510200</v>
          </cell>
          <cell r="H242">
            <v>847.38</v>
          </cell>
        </row>
        <row r="243">
          <cell r="G243" t="str">
            <v>25400 931260 510420</v>
          </cell>
          <cell r="H243">
            <v>1338.9</v>
          </cell>
        </row>
        <row r="244">
          <cell r="G244" t="str">
            <v>25400 931260 510520</v>
          </cell>
          <cell r="H244">
            <v>48</v>
          </cell>
        </row>
        <row r="245">
          <cell r="G245" t="str">
            <v>25400 931260 513000</v>
          </cell>
          <cell r="H245">
            <v>1252.54</v>
          </cell>
        </row>
        <row r="246">
          <cell r="G246" t="str">
            <v>25400 931260 513120</v>
          </cell>
          <cell r="H246">
            <v>634.02</v>
          </cell>
        </row>
        <row r="247">
          <cell r="G247" t="str">
            <v>25400 931260 513140</v>
          </cell>
          <cell r="H247">
            <v>148.28</v>
          </cell>
        </row>
        <row r="248">
          <cell r="G248" t="str">
            <v>25400 931260 515040</v>
          </cell>
          <cell r="H248">
            <v>873</v>
          </cell>
        </row>
        <row r="249">
          <cell r="G249" t="str">
            <v>25400 931260 515100</v>
          </cell>
          <cell r="H249">
            <v>8.19</v>
          </cell>
        </row>
        <row r="250">
          <cell r="G250" t="str">
            <v>25400 931260 515120</v>
          </cell>
          <cell r="H250">
            <v>26.71</v>
          </cell>
        </row>
        <row r="251">
          <cell r="G251" t="str">
            <v>25400 931260 515260</v>
          </cell>
          <cell r="H251">
            <v>22.43</v>
          </cell>
        </row>
        <row r="252">
          <cell r="G252" t="str">
            <v>25400 931260 518140</v>
          </cell>
          <cell r="H252">
            <v>2.3199999999999998</v>
          </cell>
        </row>
        <row r="253">
          <cell r="G253" t="str">
            <v>25400 931260 520115</v>
          </cell>
          <cell r="H253">
            <v>0</v>
          </cell>
        </row>
        <row r="254">
          <cell r="G254" t="str">
            <v>25400 931260 520230</v>
          </cell>
          <cell r="H254">
            <v>84.11</v>
          </cell>
        </row>
        <row r="255">
          <cell r="G255" t="str">
            <v>25400 931260 523620</v>
          </cell>
          <cell r="H255">
            <v>0</v>
          </cell>
        </row>
        <row r="256">
          <cell r="G256" t="str">
            <v>25400 931260 523640</v>
          </cell>
          <cell r="H256">
            <v>1993.38</v>
          </cell>
        </row>
        <row r="257">
          <cell r="G257" t="str">
            <v>25400 931260 523700</v>
          </cell>
          <cell r="H257">
            <v>0</v>
          </cell>
        </row>
        <row r="258">
          <cell r="G258" t="str">
            <v>25400 931260 523800</v>
          </cell>
          <cell r="H258">
            <v>179.92</v>
          </cell>
        </row>
        <row r="259">
          <cell r="G259" t="str">
            <v>25400 931260 523820</v>
          </cell>
          <cell r="H259">
            <v>0</v>
          </cell>
        </row>
        <row r="260">
          <cell r="G260" t="str">
            <v>25400 931260 523840</v>
          </cell>
          <cell r="H260">
            <v>0</v>
          </cell>
        </row>
        <row r="261">
          <cell r="G261" t="str">
            <v>25400 931260 525060</v>
          </cell>
          <cell r="H261">
            <v>0</v>
          </cell>
        </row>
        <row r="262">
          <cell r="G262" t="str">
            <v>25400 931260 527280</v>
          </cell>
          <cell r="H262">
            <v>0</v>
          </cell>
        </row>
        <row r="263">
          <cell r="G263" t="str">
            <v>25400 931260 527660</v>
          </cell>
          <cell r="H263">
            <v>1917.95</v>
          </cell>
        </row>
        <row r="264">
          <cell r="G264" t="str">
            <v>25400 931260 527840</v>
          </cell>
          <cell r="H264">
            <v>0</v>
          </cell>
        </row>
        <row r="265">
          <cell r="G265" t="str">
            <v>25400 931260 528140</v>
          </cell>
          <cell r="H265">
            <v>0</v>
          </cell>
        </row>
        <row r="266">
          <cell r="G266" t="str">
            <v>25400 931260 529040</v>
          </cell>
          <cell r="H266">
            <v>87.1</v>
          </cell>
        </row>
        <row r="267">
          <cell r="G267" t="str">
            <v>25400 931260 536760</v>
          </cell>
          <cell r="H267">
            <v>21.52</v>
          </cell>
        </row>
        <row r="268">
          <cell r="G268" t="str">
            <v>25400 931260 537080</v>
          </cell>
          <cell r="H268">
            <v>0</v>
          </cell>
        </row>
        <row r="269">
          <cell r="G269" t="str">
            <v>25400 931270 510040</v>
          </cell>
          <cell r="H269">
            <v>40742.33</v>
          </cell>
        </row>
        <row r="270">
          <cell r="G270" t="str">
            <v>25400 931270 510200</v>
          </cell>
          <cell r="H270">
            <v>0</v>
          </cell>
        </row>
        <row r="271">
          <cell r="G271" t="str">
            <v>25400 931270 510280</v>
          </cell>
          <cell r="H271">
            <v>25.5</v>
          </cell>
        </row>
        <row r="272">
          <cell r="G272" t="str">
            <v>25400 931270 510320</v>
          </cell>
          <cell r="H272">
            <v>7141.46</v>
          </cell>
        </row>
        <row r="273">
          <cell r="G273" t="str">
            <v>25400 931270 510420</v>
          </cell>
          <cell r="H273">
            <v>2016.76</v>
          </cell>
        </row>
        <row r="274">
          <cell r="G274" t="str">
            <v>25400 931270 510620</v>
          </cell>
          <cell r="H274">
            <v>40.799999999999997</v>
          </cell>
        </row>
        <row r="275">
          <cell r="G275" t="str">
            <v>25400 931270 513000</v>
          </cell>
          <cell r="H275">
            <v>3264.71</v>
          </cell>
        </row>
        <row r="276">
          <cell r="G276" t="str">
            <v>25400 931270 513020</v>
          </cell>
          <cell r="H276">
            <v>398.49</v>
          </cell>
        </row>
        <row r="277">
          <cell r="G277" t="str">
            <v>25400 931270 513120</v>
          </cell>
          <cell r="H277">
            <v>2620.79</v>
          </cell>
        </row>
        <row r="278">
          <cell r="G278" t="str">
            <v>25400 931270 513140</v>
          </cell>
          <cell r="H278">
            <v>716.52</v>
          </cell>
        </row>
        <row r="279">
          <cell r="G279" t="str">
            <v>25400 931270 515040</v>
          </cell>
          <cell r="H279">
            <v>8177.8</v>
          </cell>
        </row>
        <row r="280">
          <cell r="G280" t="str">
            <v>25400 931270 515100</v>
          </cell>
          <cell r="H280">
            <v>47.33</v>
          </cell>
        </row>
        <row r="281">
          <cell r="G281" t="str">
            <v>25400 931270 515120</v>
          </cell>
          <cell r="H281">
            <v>166.26</v>
          </cell>
        </row>
        <row r="282">
          <cell r="G282" t="str">
            <v>25400 931270 515160</v>
          </cell>
          <cell r="H282">
            <v>10.72</v>
          </cell>
        </row>
        <row r="283">
          <cell r="G283" t="str">
            <v>25400 931270 515260</v>
          </cell>
          <cell r="H283">
            <v>124.15</v>
          </cell>
        </row>
        <row r="284">
          <cell r="G284" t="str">
            <v>25400 931270 518010</v>
          </cell>
          <cell r="H284">
            <v>75</v>
          </cell>
        </row>
        <row r="285">
          <cell r="G285" t="str">
            <v>25400 931270 518140</v>
          </cell>
          <cell r="H285">
            <v>12.54</v>
          </cell>
        </row>
        <row r="286">
          <cell r="G286" t="str">
            <v>25400 931270 520010</v>
          </cell>
          <cell r="H286">
            <v>0</v>
          </cell>
        </row>
        <row r="287">
          <cell r="G287" t="str">
            <v>25400 931270 520020</v>
          </cell>
          <cell r="H287">
            <v>0</v>
          </cell>
        </row>
        <row r="288">
          <cell r="G288" t="str">
            <v>25400 931270 520105</v>
          </cell>
          <cell r="H288">
            <v>0</v>
          </cell>
        </row>
        <row r="289">
          <cell r="G289" t="str">
            <v>25400 931270 520115</v>
          </cell>
          <cell r="H289">
            <v>935.56</v>
          </cell>
        </row>
        <row r="290">
          <cell r="G290" t="str">
            <v>25400 931270 520230</v>
          </cell>
          <cell r="H290">
            <v>627.85</v>
          </cell>
        </row>
        <row r="291">
          <cell r="G291" t="str">
            <v>25400 931270 520360</v>
          </cell>
          <cell r="H291">
            <v>2599.77</v>
          </cell>
        </row>
        <row r="292">
          <cell r="G292" t="str">
            <v>25400 931270 520800</v>
          </cell>
          <cell r="H292">
            <v>0</v>
          </cell>
        </row>
        <row r="293">
          <cell r="G293" t="str">
            <v>25400 931270 520845</v>
          </cell>
          <cell r="H293">
            <v>3720.21</v>
          </cell>
        </row>
        <row r="294">
          <cell r="G294" t="str">
            <v>25400 931270 521420</v>
          </cell>
          <cell r="H294">
            <v>4625.75</v>
          </cell>
        </row>
        <row r="295">
          <cell r="G295" t="str">
            <v>25400 931270 521500</v>
          </cell>
          <cell r="H295">
            <v>2512.41</v>
          </cell>
        </row>
        <row r="296">
          <cell r="G296" t="str">
            <v>25400 931270 522320</v>
          </cell>
          <cell r="H296">
            <v>1370.75</v>
          </cell>
        </row>
        <row r="297">
          <cell r="G297" t="str">
            <v>25400 931270 523100</v>
          </cell>
          <cell r="H297">
            <v>0</v>
          </cell>
        </row>
        <row r="298">
          <cell r="G298" t="str">
            <v>25400 931270 523220</v>
          </cell>
          <cell r="H298">
            <v>0</v>
          </cell>
        </row>
        <row r="299">
          <cell r="G299" t="str">
            <v>25400 931270 523640</v>
          </cell>
          <cell r="H299">
            <v>1117.3599999999999</v>
          </cell>
        </row>
        <row r="300">
          <cell r="G300" t="str">
            <v>25400 931270 523700</v>
          </cell>
          <cell r="H300">
            <v>0</v>
          </cell>
        </row>
        <row r="301">
          <cell r="G301" t="str">
            <v>25400 931270 523800</v>
          </cell>
          <cell r="H301">
            <v>249.91</v>
          </cell>
        </row>
        <row r="302">
          <cell r="G302" t="str">
            <v>25400 931270 524840</v>
          </cell>
          <cell r="H302">
            <v>0</v>
          </cell>
        </row>
        <row r="303">
          <cell r="G303" t="str">
            <v>25400 931270 525060</v>
          </cell>
          <cell r="H303">
            <v>53.02</v>
          </cell>
        </row>
        <row r="304">
          <cell r="G304" t="str">
            <v>25400 931270 526530</v>
          </cell>
          <cell r="H304">
            <v>0</v>
          </cell>
        </row>
        <row r="305">
          <cell r="G305" t="str">
            <v>25400 931270 526720</v>
          </cell>
          <cell r="H305">
            <v>422</v>
          </cell>
        </row>
        <row r="306">
          <cell r="G306" t="str">
            <v>25400 931270 526910</v>
          </cell>
          <cell r="H306">
            <v>0</v>
          </cell>
        </row>
        <row r="307">
          <cell r="G307" t="str">
            <v>25400 931270 526940</v>
          </cell>
          <cell r="H307">
            <v>30</v>
          </cell>
        </row>
        <row r="308">
          <cell r="G308" t="str">
            <v>25400 931270 526960</v>
          </cell>
          <cell r="H308">
            <v>0</v>
          </cell>
        </row>
        <row r="309">
          <cell r="G309" t="str">
            <v>25400 931270 527680</v>
          </cell>
          <cell r="H309">
            <v>0</v>
          </cell>
        </row>
        <row r="310">
          <cell r="G310" t="str">
            <v>25400 931270 527690</v>
          </cell>
          <cell r="H310">
            <v>7695.08</v>
          </cell>
        </row>
        <row r="311">
          <cell r="G311" t="str">
            <v>25400 931270 527720</v>
          </cell>
          <cell r="H311">
            <v>2800.77</v>
          </cell>
        </row>
        <row r="312">
          <cell r="G312" t="str">
            <v>25400 931270 527840</v>
          </cell>
          <cell r="H312">
            <v>364.9</v>
          </cell>
        </row>
        <row r="313">
          <cell r="G313" t="str">
            <v>25400 931270 528140</v>
          </cell>
          <cell r="H313">
            <v>0</v>
          </cell>
        </row>
        <row r="314">
          <cell r="G314" t="str">
            <v>25400 931270 528920</v>
          </cell>
          <cell r="H314">
            <v>9332.7999999999993</v>
          </cell>
        </row>
        <row r="315">
          <cell r="G315" t="str">
            <v>25400 931270 528960</v>
          </cell>
          <cell r="H315">
            <v>0</v>
          </cell>
        </row>
        <row r="316">
          <cell r="G316" t="str">
            <v>25400 931270 528980</v>
          </cell>
          <cell r="H316">
            <v>425.82</v>
          </cell>
        </row>
        <row r="317">
          <cell r="G317" t="str">
            <v>25400 931270 536760</v>
          </cell>
          <cell r="H317">
            <v>123.74</v>
          </cell>
        </row>
        <row r="318">
          <cell r="G318" t="str">
            <v>25400 931270 536910</v>
          </cell>
          <cell r="H318">
            <v>927.68</v>
          </cell>
        </row>
        <row r="319">
          <cell r="G319" t="str">
            <v>25400 931270 537020</v>
          </cell>
          <cell r="H319">
            <v>0</v>
          </cell>
        </row>
        <row r="320">
          <cell r="G320" t="str">
            <v>25400 931270 537080</v>
          </cell>
          <cell r="H320">
            <v>0</v>
          </cell>
        </row>
        <row r="321">
          <cell r="G321" t="str">
            <v>25400 931270 546160</v>
          </cell>
          <cell r="H321">
            <v>0</v>
          </cell>
        </row>
        <row r="322">
          <cell r="G322" t="str">
            <v>25400 931270 546360</v>
          </cell>
          <cell r="H322">
            <v>0</v>
          </cell>
        </row>
        <row r="323">
          <cell r="G323" t="str">
            <v>25400 931301 510040</v>
          </cell>
          <cell r="H323">
            <v>6888</v>
          </cell>
        </row>
        <row r="324">
          <cell r="G324" t="str">
            <v>25400 931301 510420</v>
          </cell>
          <cell r="H324">
            <v>0</v>
          </cell>
        </row>
        <row r="325">
          <cell r="G325" t="str">
            <v>25400 931301 513000</v>
          </cell>
          <cell r="H325">
            <v>551.04</v>
          </cell>
        </row>
        <row r="326">
          <cell r="G326" t="str">
            <v>25400 931301 513120</v>
          </cell>
          <cell r="H326">
            <v>396.85</v>
          </cell>
        </row>
        <row r="327">
          <cell r="G327" t="str">
            <v>25400 931301 513140</v>
          </cell>
          <cell r="H327">
            <v>92.81</v>
          </cell>
        </row>
        <row r="328">
          <cell r="G328" t="str">
            <v>25400 931301 515040</v>
          </cell>
          <cell r="H328">
            <v>873</v>
          </cell>
        </row>
        <row r="329">
          <cell r="G329" t="str">
            <v>25400 931301 515100</v>
          </cell>
          <cell r="H329">
            <v>5.46</v>
          </cell>
        </row>
        <row r="330">
          <cell r="G330" t="str">
            <v>25400 931301 515120</v>
          </cell>
          <cell r="H330">
            <v>22.38</v>
          </cell>
        </row>
        <row r="331">
          <cell r="G331" t="str">
            <v>25400 931301 515260</v>
          </cell>
          <cell r="H331">
            <v>18.8</v>
          </cell>
        </row>
        <row r="332">
          <cell r="G332" t="str">
            <v>25400 931301 518020</v>
          </cell>
          <cell r="H332">
            <v>4</v>
          </cell>
        </row>
        <row r="333">
          <cell r="G333" t="str">
            <v>25400 931301 518140</v>
          </cell>
          <cell r="H333">
            <v>0</v>
          </cell>
        </row>
        <row r="334">
          <cell r="G334" t="str">
            <v>25400 931301 520115</v>
          </cell>
          <cell r="H334">
            <v>48</v>
          </cell>
        </row>
        <row r="335">
          <cell r="G335" t="str">
            <v>25400 931301 520230</v>
          </cell>
          <cell r="H335">
            <v>41.9</v>
          </cell>
        </row>
        <row r="336">
          <cell r="G336" t="str">
            <v>25400 931301 521640</v>
          </cell>
          <cell r="H336">
            <v>0</v>
          </cell>
        </row>
        <row r="337">
          <cell r="G337" t="str">
            <v>25400 931301 522320</v>
          </cell>
          <cell r="H337">
            <v>350</v>
          </cell>
        </row>
        <row r="338">
          <cell r="G338" t="str">
            <v>25400 931301 523100</v>
          </cell>
          <cell r="H338">
            <v>0</v>
          </cell>
        </row>
        <row r="339">
          <cell r="G339" t="str">
            <v>25400 931301 523620</v>
          </cell>
          <cell r="H339">
            <v>0</v>
          </cell>
        </row>
        <row r="340">
          <cell r="G340" t="str">
            <v>25400 931301 523700</v>
          </cell>
          <cell r="H340">
            <v>0</v>
          </cell>
        </row>
        <row r="341">
          <cell r="G341" t="str">
            <v>25400 931301 523800</v>
          </cell>
          <cell r="H341">
            <v>0</v>
          </cell>
        </row>
        <row r="342">
          <cell r="G342" t="str">
            <v>25400 931301 526420</v>
          </cell>
          <cell r="H342">
            <v>0</v>
          </cell>
        </row>
        <row r="343">
          <cell r="G343" t="str">
            <v>25400 931301 527700</v>
          </cell>
          <cell r="H343">
            <v>0</v>
          </cell>
        </row>
        <row r="344">
          <cell r="G344" t="str">
            <v>25400 931301 527780</v>
          </cell>
          <cell r="H344">
            <v>0</v>
          </cell>
        </row>
        <row r="345">
          <cell r="G345" t="str">
            <v>25400 931301 527840</v>
          </cell>
          <cell r="H345">
            <v>88.3</v>
          </cell>
        </row>
        <row r="346">
          <cell r="G346" t="str">
            <v>25400 931301 528960</v>
          </cell>
          <cell r="H346">
            <v>0</v>
          </cell>
        </row>
        <row r="347">
          <cell r="G347" t="str">
            <v>25400 931301 528980</v>
          </cell>
          <cell r="H347">
            <v>0</v>
          </cell>
        </row>
        <row r="348">
          <cell r="G348" t="str">
            <v>25400 931301 529040</v>
          </cell>
          <cell r="H348">
            <v>504.78</v>
          </cell>
        </row>
        <row r="349">
          <cell r="G349" t="str">
            <v>25400 931301 529060</v>
          </cell>
          <cell r="H349">
            <v>0</v>
          </cell>
        </row>
        <row r="350">
          <cell r="G350" t="str">
            <v>25400 931301 529500</v>
          </cell>
          <cell r="H350">
            <v>73.430000000000007</v>
          </cell>
        </row>
        <row r="351">
          <cell r="G351" t="str">
            <v>25400 931301 529550</v>
          </cell>
          <cell r="H351">
            <v>-65.69</v>
          </cell>
        </row>
        <row r="352">
          <cell r="G352" t="str">
            <v>25400 931301 535220</v>
          </cell>
          <cell r="H352">
            <v>0</v>
          </cell>
        </row>
        <row r="353">
          <cell r="G353" t="str">
            <v>25400 931301 536760</v>
          </cell>
          <cell r="H353">
            <v>10.76</v>
          </cell>
        </row>
        <row r="354">
          <cell r="G354" t="str">
            <v>25400 931301 537020</v>
          </cell>
          <cell r="H354">
            <v>0</v>
          </cell>
        </row>
        <row r="355">
          <cell r="G355" t="str">
            <v>25400 931301 537080</v>
          </cell>
          <cell r="H355">
            <v>0</v>
          </cell>
        </row>
        <row r="356">
          <cell r="G356" t="str">
            <v>25400 931302 510040</v>
          </cell>
          <cell r="H356">
            <v>1979.61</v>
          </cell>
        </row>
        <row r="357">
          <cell r="G357" t="str">
            <v>25400 931302 510200</v>
          </cell>
          <cell r="H357">
            <v>0</v>
          </cell>
        </row>
        <row r="358">
          <cell r="G358" t="str">
            <v>25400 931302 510280</v>
          </cell>
          <cell r="H358">
            <v>0</v>
          </cell>
        </row>
        <row r="359">
          <cell r="G359" t="str">
            <v>25400 931302 510420</v>
          </cell>
          <cell r="H359">
            <v>360.8</v>
          </cell>
        </row>
        <row r="360">
          <cell r="G360" t="str">
            <v>25400 931302 513000</v>
          </cell>
          <cell r="H360">
            <v>158.37</v>
          </cell>
        </row>
        <row r="361">
          <cell r="G361" t="str">
            <v>25400 931302 513120</v>
          </cell>
          <cell r="H361">
            <v>151.16</v>
          </cell>
        </row>
        <row r="362">
          <cell r="G362" t="str">
            <v>25400 931302 513140</v>
          </cell>
          <cell r="H362">
            <v>35.36</v>
          </cell>
        </row>
        <row r="363">
          <cell r="G363" t="str">
            <v>25400 931302 515040</v>
          </cell>
          <cell r="H363">
            <v>814.25</v>
          </cell>
        </row>
        <row r="364">
          <cell r="G364" t="str">
            <v>25400 931302 515100</v>
          </cell>
          <cell r="H364">
            <v>2.94</v>
          </cell>
        </row>
        <row r="365">
          <cell r="G365" t="str">
            <v>25400 931302 515120</v>
          </cell>
          <cell r="H365">
            <v>7.28</v>
          </cell>
        </row>
        <row r="366">
          <cell r="G366" t="str">
            <v>25400 931302 515260</v>
          </cell>
          <cell r="H366">
            <v>6.12</v>
          </cell>
        </row>
        <row r="367">
          <cell r="G367" t="str">
            <v>25400 931302 518140</v>
          </cell>
          <cell r="H367">
            <v>0.76</v>
          </cell>
        </row>
        <row r="368">
          <cell r="G368" t="str">
            <v>25400 931302 520015</v>
          </cell>
          <cell r="H368">
            <v>0</v>
          </cell>
        </row>
        <row r="369">
          <cell r="G369" t="str">
            <v>25400 931302 520020</v>
          </cell>
          <cell r="H369">
            <v>242</v>
          </cell>
        </row>
        <row r="370">
          <cell r="G370" t="str">
            <v>25400 931302 520115</v>
          </cell>
          <cell r="H370">
            <v>37</v>
          </cell>
        </row>
        <row r="371">
          <cell r="G371" t="str">
            <v>25400 931302 520230</v>
          </cell>
          <cell r="H371">
            <v>117.92</v>
          </cell>
        </row>
        <row r="372">
          <cell r="G372" t="str">
            <v>25400 931302 520320</v>
          </cell>
          <cell r="H372">
            <v>220.23</v>
          </cell>
        </row>
        <row r="373">
          <cell r="G373" t="str">
            <v>25400 931302 520330</v>
          </cell>
          <cell r="H373">
            <v>132.27000000000001</v>
          </cell>
        </row>
        <row r="374">
          <cell r="G374" t="str">
            <v>25400 931302 520705</v>
          </cell>
          <cell r="H374">
            <v>120.11</v>
          </cell>
        </row>
        <row r="375">
          <cell r="G375" t="str">
            <v>25400 931302 520800</v>
          </cell>
          <cell r="H375">
            <v>288.27</v>
          </cell>
        </row>
        <row r="376">
          <cell r="G376" t="str">
            <v>25400 931302 520845</v>
          </cell>
          <cell r="H376">
            <v>266.98</v>
          </cell>
        </row>
        <row r="377">
          <cell r="G377" t="str">
            <v>25400 931302 521420</v>
          </cell>
          <cell r="H377">
            <v>0</v>
          </cell>
        </row>
        <row r="378">
          <cell r="G378" t="str">
            <v>25400 931302 521700</v>
          </cell>
          <cell r="H378">
            <v>157.62</v>
          </cell>
        </row>
        <row r="379">
          <cell r="G379" t="str">
            <v>25400 931302 521720</v>
          </cell>
          <cell r="H379">
            <v>0</v>
          </cell>
        </row>
        <row r="380">
          <cell r="G380" t="str">
            <v>25400 931302 522310</v>
          </cell>
          <cell r="H380">
            <v>0</v>
          </cell>
        </row>
        <row r="381">
          <cell r="G381" t="str">
            <v>25400 931302 522320</v>
          </cell>
          <cell r="H381">
            <v>5281.48</v>
          </cell>
        </row>
        <row r="382">
          <cell r="G382" t="str">
            <v>25400 931302 522340</v>
          </cell>
          <cell r="H382">
            <v>0</v>
          </cell>
        </row>
        <row r="383">
          <cell r="G383" t="str">
            <v>25400 931302 523100</v>
          </cell>
          <cell r="H383">
            <v>0</v>
          </cell>
        </row>
        <row r="384">
          <cell r="G384" t="str">
            <v>25400 931302 523220</v>
          </cell>
          <cell r="H384">
            <v>0</v>
          </cell>
        </row>
        <row r="385">
          <cell r="G385" t="str">
            <v>25400 931302 523270</v>
          </cell>
          <cell r="H385">
            <v>526</v>
          </cell>
        </row>
        <row r="386">
          <cell r="G386" t="str">
            <v>25400 931302 523290</v>
          </cell>
          <cell r="H386">
            <v>11.76</v>
          </cell>
        </row>
        <row r="387">
          <cell r="G387" t="str">
            <v>25400 931302 523680</v>
          </cell>
          <cell r="H387">
            <v>0</v>
          </cell>
        </row>
        <row r="388">
          <cell r="G388" t="str">
            <v>25400 931302 523700</v>
          </cell>
          <cell r="H388">
            <v>0</v>
          </cell>
        </row>
        <row r="389">
          <cell r="G389" t="str">
            <v>25400 931302 523800</v>
          </cell>
          <cell r="H389">
            <v>0</v>
          </cell>
        </row>
        <row r="390">
          <cell r="G390" t="str">
            <v>25400 931302 524840</v>
          </cell>
          <cell r="H390">
            <v>0</v>
          </cell>
        </row>
        <row r="391">
          <cell r="G391" t="str">
            <v>25400 931302 525060</v>
          </cell>
          <cell r="H391">
            <v>53.02</v>
          </cell>
        </row>
        <row r="392">
          <cell r="G392" t="str">
            <v>25400 931302 526530</v>
          </cell>
          <cell r="H392">
            <v>0</v>
          </cell>
        </row>
        <row r="393">
          <cell r="G393" t="str">
            <v>25400 931302 526940</v>
          </cell>
          <cell r="H393">
            <v>0</v>
          </cell>
        </row>
        <row r="394">
          <cell r="G394" t="str">
            <v>25400 931302 526960</v>
          </cell>
          <cell r="H394">
            <v>0</v>
          </cell>
        </row>
        <row r="395">
          <cell r="G395" t="str">
            <v>25400 931302 527100</v>
          </cell>
          <cell r="H395">
            <v>0</v>
          </cell>
        </row>
        <row r="396">
          <cell r="G396" t="str">
            <v>25400 931302 527660</v>
          </cell>
          <cell r="H396">
            <v>0</v>
          </cell>
        </row>
        <row r="397">
          <cell r="G397" t="str">
            <v>25400 931302 527680</v>
          </cell>
          <cell r="H397">
            <v>0</v>
          </cell>
        </row>
        <row r="398">
          <cell r="G398" t="str">
            <v>25400 931302 527690</v>
          </cell>
          <cell r="H398">
            <v>383.92</v>
          </cell>
        </row>
        <row r="399">
          <cell r="G399" t="str">
            <v>25400 931302 527720</v>
          </cell>
          <cell r="H399">
            <v>326.92</v>
          </cell>
        </row>
        <row r="400">
          <cell r="G400" t="str">
            <v>25400 931302 527780</v>
          </cell>
          <cell r="H400">
            <v>0</v>
          </cell>
        </row>
        <row r="401">
          <cell r="G401" t="str">
            <v>25400 931302 527840</v>
          </cell>
          <cell r="H401">
            <v>0</v>
          </cell>
        </row>
        <row r="402">
          <cell r="G402" t="str">
            <v>25400 931302 527940</v>
          </cell>
          <cell r="H402">
            <v>0</v>
          </cell>
        </row>
        <row r="403">
          <cell r="G403" t="str">
            <v>25400 931302 528020</v>
          </cell>
          <cell r="H403">
            <v>37.479999999999997</v>
          </cell>
        </row>
        <row r="404">
          <cell r="G404" t="str">
            <v>25400 931302 529040</v>
          </cell>
          <cell r="H404">
            <v>0</v>
          </cell>
        </row>
        <row r="405">
          <cell r="G405" t="str">
            <v>25400 931302 529500</v>
          </cell>
          <cell r="H405">
            <v>181.14</v>
          </cell>
        </row>
        <row r="406">
          <cell r="G406" t="str">
            <v>25400 931302 529520</v>
          </cell>
          <cell r="H406">
            <v>56.72</v>
          </cell>
        </row>
        <row r="407">
          <cell r="G407" t="str">
            <v>25400 931302 529550</v>
          </cell>
          <cell r="H407">
            <v>163.22999999999999</v>
          </cell>
        </row>
        <row r="408">
          <cell r="G408" t="str">
            <v>25400 931302 536760</v>
          </cell>
          <cell r="H408">
            <v>10.76</v>
          </cell>
        </row>
        <row r="409">
          <cell r="G409" t="str">
            <v>25400 931302 537080</v>
          </cell>
          <cell r="H409">
            <v>0</v>
          </cell>
        </row>
        <row r="410">
          <cell r="G410" t="str">
            <v>25400 931302 537090</v>
          </cell>
          <cell r="H410">
            <v>0</v>
          </cell>
        </row>
        <row r="411">
          <cell r="G411" t="str">
            <v>25400 931303 510040</v>
          </cell>
          <cell r="H411">
            <v>7502.2</v>
          </cell>
        </row>
        <row r="412">
          <cell r="G412" t="str">
            <v>25400 931303 510320</v>
          </cell>
          <cell r="H412">
            <v>2432</v>
          </cell>
        </row>
        <row r="413">
          <cell r="G413" t="str">
            <v>25400 931303 510420</v>
          </cell>
          <cell r="H413">
            <v>0</v>
          </cell>
        </row>
        <row r="414">
          <cell r="G414" t="str">
            <v>25400 931303 510700</v>
          </cell>
          <cell r="H414">
            <v>0</v>
          </cell>
        </row>
        <row r="415">
          <cell r="G415" t="str">
            <v>25400 931303 513000</v>
          </cell>
          <cell r="H415">
            <v>1778.49</v>
          </cell>
        </row>
        <row r="416">
          <cell r="G416" t="str">
            <v>25400 931303 513020</v>
          </cell>
          <cell r="H416">
            <v>0</v>
          </cell>
        </row>
        <row r="417">
          <cell r="G417" t="str">
            <v>25400 931303 513120</v>
          </cell>
          <cell r="H417">
            <v>573.13</v>
          </cell>
        </row>
        <row r="418">
          <cell r="G418" t="str">
            <v>25400 931303 513140</v>
          </cell>
          <cell r="H418">
            <v>134.03</v>
          </cell>
        </row>
        <row r="419">
          <cell r="G419" t="str">
            <v>25400 931303 515040</v>
          </cell>
          <cell r="H419">
            <v>2679.76</v>
          </cell>
        </row>
        <row r="420">
          <cell r="G420" t="str">
            <v>25400 931303 515100</v>
          </cell>
          <cell r="H420">
            <v>11.54</v>
          </cell>
        </row>
        <row r="421">
          <cell r="G421" t="str">
            <v>25400 931303 515120</v>
          </cell>
          <cell r="H421">
            <v>27.05</v>
          </cell>
        </row>
        <row r="422">
          <cell r="G422" t="str">
            <v>25400 931303 515260</v>
          </cell>
          <cell r="H422">
            <v>28.75</v>
          </cell>
        </row>
        <row r="423">
          <cell r="G423" t="str">
            <v>25400 931303 518140</v>
          </cell>
          <cell r="H423">
            <v>3.26</v>
          </cell>
        </row>
        <row r="424">
          <cell r="G424" t="str">
            <v>25400 931303 520015</v>
          </cell>
          <cell r="H424">
            <v>0</v>
          </cell>
        </row>
        <row r="425">
          <cell r="G425" t="str">
            <v>25400 931303 520020</v>
          </cell>
          <cell r="H425">
            <v>300</v>
          </cell>
        </row>
        <row r="426">
          <cell r="G426" t="str">
            <v>25400 931303 520115</v>
          </cell>
          <cell r="H426">
            <v>338.85</v>
          </cell>
        </row>
        <row r="427">
          <cell r="G427" t="str">
            <v>25400 931303 520230</v>
          </cell>
          <cell r="H427">
            <v>117.92</v>
          </cell>
        </row>
        <row r="428">
          <cell r="G428" t="str">
            <v>25400 931303 520320</v>
          </cell>
          <cell r="H428">
            <v>99.73</v>
          </cell>
        </row>
        <row r="429">
          <cell r="G429" t="str">
            <v>25400 931303 520330</v>
          </cell>
          <cell r="H429">
            <v>107</v>
          </cell>
        </row>
        <row r="430">
          <cell r="G430" t="str">
            <v>25400 931303 520710</v>
          </cell>
          <cell r="H430">
            <v>146.13</v>
          </cell>
        </row>
        <row r="431">
          <cell r="G431" t="str">
            <v>25400 931303 520800</v>
          </cell>
          <cell r="H431">
            <v>393.56</v>
          </cell>
        </row>
        <row r="432">
          <cell r="G432" t="str">
            <v>25400 931303 520845</v>
          </cell>
          <cell r="H432">
            <v>379.54</v>
          </cell>
        </row>
        <row r="433">
          <cell r="G433" t="str">
            <v>25400 931303 521420</v>
          </cell>
          <cell r="H433">
            <v>0</v>
          </cell>
        </row>
        <row r="434">
          <cell r="G434" t="str">
            <v>25400 931303 521600</v>
          </cell>
          <cell r="H434">
            <v>1750</v>
          </cell>
        </row>
        <row r="435">
          <cell r="G435" t="str">
            <v>25400 931303 521700</v>
          </cell>
          <cell r="H435">
            <v>71.180000000000007</v>
          </cell>
        </row>
        <row r="436">
          <cell r="G436" t="str">
            <v>25400 931303 521720</v>
          </cell>
          <cell r="H436">
            <v>289</v>
          </cell>
        </row>
        <row r="437">
          <cell r="G437" t="str">
            <v>25400 931303 521740</v>
          </cell>
          <cell r="H437">
            <v>0</v>
          </cell>
        </row>
        <row r="438">
          <cell r="G438" t="str">
            <v>25400 931303 522310</v>
          </cell>
          <cell r="H438">
            <v>234.43</v>
          </cell>
        </row>
        <row r="439">
          <cell r="G439" t="str">
            <v>25400 931303 522320</v>
          </cell>
          <cell r="H439">
            <v>4283.8900000000003</v>
          </cell>
        </row>
        <row r="440">
          <cell r="G440" t="str">
            <v>25400 931303 523100</v>
          </cell>
          <cell r="H440">
            <v>0</v>
          </cell>
        </row>
        <row r="441">
          <cell r="G441" t="str">
            <v>25400 931303 523220</v>
          </cell>
          <cell r="H441">
            <v>0</v>
          </cell>
        </row>
        <row r="442">
          <cell r="G442" t="str">
            <v>25400 931303 523270</v>
          </cell>
          <cell r="H442">
            <v>0</v>
          </cell>
        </row>
        <row r="443">
          <cell r="G443" t="str">
            <v>25400 931303 523290</v>
          </cell>
          <cell r="H443">
            <v>6.39</v>
          </cell>
        </row>
        <row r="444">
          <cell r="G444" t="str">
            <v>25400 931303 523340</v>
          </cell>
          <cell r="H444">
            <v>0</v>
          </cell>
        </row>
        <row r="445">
          <cell r="G445" t="str">
            <v>25400 931303 523620</v>
          </cell>
          <cell r="H445">
            <v>0</v>
          </cell>
        </row>
        <row r="446">
          <cell r="G446" t="str">
            <v>25400 931303 523680</v>
          </cell>
          <cell r="H446">
            <v>0</v>
          </cell>
        </row>
        <row r="447">
          <cell r="G447" t="str">
            <v>25400 931303 523700</v>
          </cell>
          <cell r="H447">
            <v>144.13999999999999</v>
          </cell>
        </row>
        <row r="448">
          <cell r="G448" t="str">
            <v>25400 931303 524840</v>
          </cell>
          <cell r="H448">
            <v>0</v>
          </cell>
        </row>
        <row r="449">
          <cell r="G449" t="str">
            <v>25400 931303 525060</v>
          </cell>
          <cell r="H449">
            <v>0</v>
          </cell>
        </row>
        <row r="450">
          <cell r="G450" t="str">
            <v>25400 931303 525520</v>
          </cell>
          <cell r="H450">
            <v>0</v>
          </cell>
        </row>
        <row r="451">
          <cell r="G451" t="str">
            <v>25400 931303 526940</v>
          </cell>
          <cell r="H451">
            <v>0</v>
          </cell>
        </row>
        <row r="452">
          <cell r="G452" t="str">
            <v>25400 931303 526960</v>
          </cell>
          <cell r="H452">
            <v>2716.78</v>
          </cell>
        </row>
        <row r="453">
          <cell r="G453" t="str">
            <v>25400 931303 527690</v>
          </cell>
          <cell r="H453">
            <v>59.23</v>
          </cell>
        </row>
        <row r="454">
          <cell r="G454" t="str">
            <v>25400 931303 527720</v>
          </cell>
          <cell r="H454">
            <v>0</v>
          </cell>
        </row>
        <row r="455">
          <cell r="G455" t="str">
            <v>25400 931303 527780</v>
          </cell>
          <cell r="H455">
            <v>1391.39</v>
          </cell>
        </row>
        <row r="456">
          <cell r="G456" t="str">
            <v>25400 931303 527840</v>
          </cell>
          <cell r="H456">
            <v>176.6</v>
          </cell>
        </row>
        <row r="457">
          <cell r="G457" t="str">
            <v>25400 931303 528020</v>
          </cell>
          <cell r="H457">
            <v>474.73</v>
          </cell>
        </row>
        <row r="458">
          <cell r="G458" t="str">
            <v>25400 931303 528920</v>
          </cell>
          <cell r="H458">
            <v>0</v>
          </cell>
        </row>
        <row r="459">
          <cell r="G459" t="str">
            <v>25400 931303 529040</v>
          </cell>
          <cell r="H459">
            <v>13.4</v>
          </cell>
        </row>
        <row r="460">
          <cell r="G460" t="str">
            <v>25400 931303 529500</v>
          </cell>
          <cell r="H460">
            <v>527.9</v>
          </cell>
        </row>
        <row r="461">
          <cell r="G461" t="str">
            <v>25400 931303 529520</v>
          </cell>
          <cell r="H461">
            <v>184.25</v>
          </cell>
        </row>
        <row r="462">
          <cell r="G462" t="str">
            <v>25400 931303 529550</v>
          </cell>
          <cell r="H462">
            <v>552.30999999999995</v>
          </cell>
        </row>
        <row r="463">
          <cell r="G463" t="str">
            <v>25400 931303 536760</v>
          </cell>
          <cell r="H463">
            <v>32.28</v>
          </cell>
        </row>
        <row r="464">
          <cell r="G464" t="str">
            <v>25400 931303 536910</v>
          </cell>
          <cell r="H464">
            <v>0</v>
          </cell>
        </row>
        <row r="465">
          <cell r="G465" t="str">
            <v>25400 931303 537080</v>
          </cell>
          <cell r="H465">
            <v>0</v>
          </cell>
        </row>
        <row r="466">
          <cell r="G466" t="str">
            <v>25400 931304 510040</v>
          </cell>
          <cell r="H466">
            <v>0</v>
          </cell>
        </row>
        <row r="467">
          <cell r="G467" t="str">
            <v>25400 931304 513000</v>
          </cell>
          <cell r="H467">
            <v>0</v>
          </cell>
        </row>
        <row r="468">
          <cell r="G468" t="str">
            <v>25400 931304 513120</v>
          </cell>
          <cell r="H468">
            <v>0</v>
          </cell>
        </row>
        <row r="469">
          <cell r="G469" t="str">
            <v>25400 931304 513140</v>
          </cell>
          <cell r="H469">
            <v>0</v>
          </cell>
        </row>
        <row r="470">
          <cell r="G470" t="str">
            <v>25400 931304 515040</v>
          </cell>
          <cell r="H470">
            <v>0</v>
          </cell>
        </row>
        <row r="471">
          <cell r="G471" t="str">
            <v>25400 931304 515100</v>
          </cell>
          <cell r="H471">
            <v>0</v>
          </cell>
        </row>
        <row r="472">
          <cell r="G472" t="str">
            <v>25400 931304 515120</v>
          </cell>
          <cell r="H472">
            <v>0</v>
          </cell>
        </row>
        <row r="473">
          <cell r="G473" t="str">
            <v>25400 931304 515260</v>
          </cell>
          <cell r="H473">
            <v>0</v>
          </cell>
        </row>
        <row r="474">
          <cell r="G474" t="str">
            <v>25400 931304 518140</v>
          </cell>
          <cell r="H474">
            <v>0</v>
          </cell>
        </row>
        <row r="475">
          <cell r="G475" t="str">
            <v>25400 931304 520020</v>
          </cell>
          <cell r="H475">
            <v>91</v>
          </cell>
        </row>
        <row r="476">
          <cell r="G476" t="str">
            <v>25400 931304 520115</v>
          </cell>
          <cell r="H476">
            <v>0</v>
          </cell>
        </row>
        <row r="477">
          <cell r="G477" t="str">
            <v>25400 931304 520230</v>
          </cell>
          <cell r="H477">
            <v>41.9</v>
          </cell>
        </row>
        <row r="478">
          <cell r="G478" t="str">
            <v>25400 931304 520800</v>
          </cell>
          <cell r="H478">
            <v>0</v>
          </cell>
        </row>
        <row r="479">
          <cell r="G479" t="str">
            <v>25400 931304 520845</v>
          </cell>
          <cell r="H479">
            <v>166.52</v>
          </cell>
        </row>
        <row r="480">
          <cell r="G480" t="str">
            <v>25400 931304 521420</v>
          </cell>
          <cell r="H480">
            <v>0</v>
          </cell>
        </row>
        <row r="481">
          <cell r="G481" t="str">
            <v>25400 931304 522310</v>
          </cell>
          <cell r="H481">
            <v>0</v>
          </cell>
        </row>
        <row r="482">
          <cell r="G482" t="str">
            <v>25400 931304 522320</v>
          </cell>
          <cell r="H482">
            <v>150</v>
          </cell>
        </row>
        <row r="483">
          <cell r="G483" t="str">
            <v>25400 931304 523270</v>
          </cell>
          <cell r="H483">
            <v>0</v>
          </cell>
        </row>
        <row r="484">
          <cell r="G484" t="str">
            <v>25400 931304 523290</v>
          </cell>
          <cell r="H484">
            <v>0</v>
          </cell>
        </row>
        <row r="485">
          <cell r="G485" t="str">
            <v>25400 931304 523340</v>
          </cell>
          <cell r="H485">
            <v>0</v>
          </cell>
        </row>
        <row r="486">
          <cell r="G486" t="str">
            <v>25400 931304 523820</v>
          </cell>
          <cell r="H486">
            <v>0</v>
          </cell>
        </row>
        <row r="487">
          <cell r="G487" t="str">
            <v>25400 931304 526960</v>
          </cell>
          <cell r="H487">
            <v>0</v>
          </cell>
        </row>
        <row r="488">
          <cell r="G488" t="str">
            <v>25400 931304 527660</v>
          </cell>
          <cell r="H488">
            <v>0</v>
          </cell>
        </row>
        <row r="489">
          <cell r="G489" t="str">
            <v>25400 931304 527720</v>
          </cell>
          <cell r="H489">
            <v>0</v>
          </cell>
        </row>
        <row r="490">
          <cell r="G490" t="str">
            <v>25400 931304 527780</v>
          </cell>
          <cell r="H490">
            <v>414.12</v>
          </cell>
        </row>
        <row r="491">
          <cell r="G491" t="str">
            <v>25400 931304 529500</v>
          </cell>
          <cell r="H491">
            <v>22.02</v>
          </cell>
        </row>
        <row r="492">
          <cell r="G492" t="str">
            <v>25400 931305 510040</v>
          </cell>
          <cell r="H492">
            <v>8264.11</v>
          </cell>
        </row>
        <row r="493">
          <cell r="G493" t="str">
            <v>25400 931305 510320</v>
          </cell>
          <cell r="H493">
            <v>1295.96</v>
          </cell>
        </row>
        <row r="494">
          <cell r="G494" t="str">
            <v>25400 931305 510420</v>
          </cell>
          <cell r="H494">
            <v>0</v>
          </cell>
        </row>
        <row r="495">
          <cell r="G495" t="str">
            <v>25400 931305 510700</v>
          </cell>
          <cell r="H495">
            <v>0</v>
          </cell>
        </row>
        <row r="496">
          <cell r="G496" t="str">
            <v>25400 931305 513000</v>
          </cell>
          <cell r="H496">
            <v>1067.45</v>
          </cell>
        </row>
        <row r="497">
          <cell r="G497" t="str">
            <v>25400 931305 513120</v>
          </cell>
          <cell r="H497">
            <v>574.1</v>
          </cell>
        </row>
        <row r="498">
          <cell r="G498" t="str">
            <v>25400 931305 513140</v>
          </cell>
          <cell r="H498">
            <v>134.29</v>
          </cell>
        </row>
        <row r="499">
          <cell r="G499" t="str">
            <v>25400 931305 515040</v>
          </cell>
          <cell r="H499">
            <v>2416.83</v>
          </cell>
        </row>
        <row r="500">
          <cell r="G500" t="str">
            <v>25400 931305 515100</v>
          </cell>
          <cell r="H500">
            <v>11.55</v>
          </cell>
        </row>
        <row r="501">
          <cell r="G501" t="str">
            <v>25400 931305 515120</v>
          </cell>
          <cell r="H501">
            <v>26.35</v>
          </cell>
        </row>
        <row r="502">
          <cell r="G502" t="str">
            <v>25400 931305 515260</v>
          </cell>
          <cell r="H502">
            <v>28.65</v>
          </cell>
        </row>
        <row r="503">
          <cell r="G503" t="str">
            <v>25400 931305 518140</v>
          </cell>
          <cell r="H503">
            <v>3.72</v>
          </cell>
        </row>
        <row r="504">
          <cell r="G504" t="str">
            <v>25400 931305 520020</v>
          </cell>
          <cell r="H504">
            <v>0</v>
          </cell>
        </row>
        <row r="505">
          <cell r="G505" t="str">
            <v>25400 931305 520115</v>
          </cell>
          <cell r="H505">
            <v>0</v>
          </cell>
        </row>
        <row r="506">
          <cell r="G506" t="str">
            <v>25400 931305 520230</v>
          </cell>
          <cell r="H506">
            <v>159.82</v>
          </cell>
        </row>
        <row r="507">
          <cell r="G507" t="str">
            <v>25400 931305 520320</v>
          </cell>
          <cell r="H507">
            <v>166.59</v>
          </cell>
        </row>
        <row r="508">
          <cell r="G508" t="str">
            <v>25400 931305 520705</v>
          </cell>
          <cell r="H508">
            <v>0</v>
          </cell>
        </row>
        <row r="509">
          <cell r="G509" t="str">
            <v>25400 931305 520710</v>
          </cell>
          <cell r="H509">
            <v>225.23</v>
          </cell>
        </row>
        <row r="510">
          <cell r="G510" t="str">
            <v>25400 931305 520800</v>
          </cell>
          <cell r="H510">
            <v>0</v>
          </cell>
        </row>
        <row r="511">
          <cell r="G511" t="str">
            <v>25400 931305 520805</v>
          </cell>
          <cell r="H511">
            <v>0</v>
          </cell>
        </row>
        <row r="512">
          <cell r="G512" t="str">
            <v>25400 931305 521700</v>
          </cell>
          <cell r="H512">
            <v>41.95</v>
          </cell>
        </row>
        <row r="513">
          <cell r="G513" t="str">
            <v>25400 931305 521720</v>
          </cell>
          <cell r="H513">
            <v>0</v>
          </cell>
        </row>
        <row r="514">
          <cell r="G514" t="str">
            <v>25400 931305 522310</v>
          </cell>
          <cell r="H514">
            <v>0</v>
          </cell>
        </row>
        <row r="515">
          <cell r="G515" t="str">
            <v>25400 931305 522320</v>
          </cell>
          <cell r="H515">
            <v>0</v>
          </cell>
        </row>
        <row r="516">
          <cell r="G516" t="str">
            <v>25400 931305 523220</v>
          </cell>
          <cell r="H516">
            <v>0</v>
          </cell>
        </row>
        <row r="517">
          <cell r="G517" t="str">
            <v>25400 931305 523270</v>
          </cell>
          <cell r="H517">
            <v>273.27</v>
          </cell>
        </row>
        <row r="518">
          <cell r="G518" t="str">
            <v>25400 931305 523290</v>
          </cell>
          <cell r="H518">
            <v>57.1</v>
          </cell>
        </row>
        <row r="519">
          <cell r="G519" t="str">
            <v>25400 931305 523340</v>
          </cell>
          <cell r="H519">
            <v>0</v>
          </cell>
        </row>
        <row r="520">
          <cell r="G520" t="str">
            <v>25400 931305 523620</v>
          </cell>
          <cell r="H520">
            <v>0</v>
          </cell>
        </row>
        <row r="521">
          <cell r="G521" t="str">
            <v>25400 931305 523680</v>
          </cell>
          <cell r="H521">
            <v>0</v>
          </cell>
        </row>
        <row r="522">
          <cell r="G522" t="str">
            <v>25400 931305 523700</v>
          </cell>
          <cell r="H522">
            <v>0</v>
          </cell>
        </row>
        <row r="523">
          <cell r="G523" t="str">
            <v>25400 931305 523760</v>
          </cell>
          <cell r="H523">
            <v>0</v>
          </cell>
        </row>
        <row r="524">
          <cell r="G524" t="str">
            <v>25400 931305 523800</v>
          </cell>
          <cell r="H524">
            <v>115.17</v>
          </cell>
        </row>
        <row r="525">
          <cell r="G525" t="str">
            <v>25400 931305 524840</v>
          </cell>
          <cell r="H525">
            <v>0</v>
          </cell>
        </row>
        <row r="526">
          <cell r="G526" t="str">
            <v>25400 931305 525520</v>
          </cell>
          <cell r="H526">
            <v>0</v>
          </cell>
        </row>
        <row r="527">
          <cell r="G527" t="str">
            <v>25400 931305 526960</v>
          </cell>
          <cell r="H527">
            <v>0</v>
          </cell>
        </row>
        <row r="528">
          <cell r="G528" t="str">
            <v>25400 931305 527680</v>
          </cell>
          <cell r="H528">
            <v>0</v>
          </cell>
        </row>
        <row r="529">
          <cell r="G529" t="str">
            <v>25400 931305 527700</v>
          </cell>
          <cell r="H529">
            <v>0</v>
          </cell>
        </row>
        <row r="530">
          <cell r="G530" t="str">
            <v>25400 931305 527780</v>
          </cell>
          <cell r="H530">
            <v>886.05</v>
          </cell>
        </row>
        <row r="531">
          <cell r="G531" t="str">
            <v>25400 931305 527840</v>
          </cell>
          <cell r="H531">
            <v>176.6</v>
          </cell>
        </row>
        <row r="532">
          <cell r="G532" t="str">
            <v>25400 931305 528020</v>
          </cell>
          <cell r="H532">
            <v>0</v>
          </cell>
        </row>
        <row r="533">
          <cell r="G533" t="str">
            <v>25400 931305 529040</v>
          </cell>
          <cell r="H533">
            <v>17.420000000000002</v>
          </cell>
        </row>
        <row r="534">
          <cell r="G534" t="str">
            <v>25400 931305 529500</v>
          </cell>
          <cell r="H534">
            <v>179.99</v>
          </cell>
        </row>
        <row r="535">
          <cell r="G535" t="str">
            <v>25400 931305 529510</v>
          </cell>
          <cell r="H535">
            <v>0</v>
          </cell>
        </row>
        <row r="536">
          <cell r="G536" t="str">
            <v>25400 931305 529520</v>
          </cell>
          <cell r="H536">
            <v>0</v>
          </cell>
        </row>
        <row r="537">
          <cell r="G537" t="str">
            <v>25400 931305 529550</v>
          </cell>
          <cell r="H537">
            <v>0.01</v>
          </cell>
        </row>
        <row r="538">
          <cell r="G538" t="str">
            <v>25400 931305 536760</v>
          </cell>
          <cell r="H538">
            <v>43.04</v>
          </cell>
        </row>
        <row r="539">
          <cell r="G539" t="str">
            <v>25400 931305 537020</v>
          </cell>
          <cell r="H539">
            <v>100.84</v>
          </cell>
        </row>
        <row r="540">
          <cell r="G540" t="str">
            <v>25400 931305 537080</v>
          </cell>
          <cell r="H540">
            <v>824</v>
          </cell>
        </row>
        <row r="541">
          <cell r="G541" t="str">
            <v>25400 931306 510040</v>
          </cell>
          <cell r="H541">
            <v>5849.22</v>
          </cell>
        </row>
        <row r="542">
          <cell r="G542" t="str">
            <v>25400 931306 510420</v>
          </cell>
          <cell r="H542">
            <v>168.23</v>
          </cell>
        </row>
        <row r="543">
          <cell r="G543" t="str">
            <v>25400 931306 510620</v>
          </cell>
          <cell r="H543">
            <v>0</v>
          </cell>
        </row>
        <row r="544">
          <cell r="G544" t="str">
            <v>25400 931306 510700</v>
          </cell>
          <cell r="H544">
            <v>0</v>
          </cell>
        </row>
        <row r="545">
          <cell r="G545" t="str">
            <v>25400 931306 513000</v>
          </cell>
          <cell r="H545">
            <v>467.95</v>
          </cell>
        </row>
        <row r="546">
          <cell r="G546" t="str">
            <v>25400 931306 513120</v>
          </cell>
          <cell r="H546">
            <v>379.43</v>
          </cell>
        </row>
        <row r="547">
          <cell r="G547" t="str">
            <v>25400 931306 513140</v>
          </cell>
          <cell r="H547">
            <v>88.72</v>
          </cell>
        </row>
        <row r="548">
          <cell r="G548" t="str">
            <v>25400 931306 515040</v>
          </cell>
          <cell r="H548">
            <v>997.14</v>
          </cell>
        </row>
        <row r="549">
          <cell r="G549" t="str">
            <v>25400 931306 515100</v>
          </cell>
          <cell r="H549">
            <v>7.73</v>
          </cell>
        </row>
        <row r="550">
          <cell r="G550" t="str">
            <v>25400 931306 515120</v>
          </cell>
          <cell r="H550">
            <v>18.170000000000002</v>
          </cell>
        </row>
        <row r="551">
          <cell r="G551" t="str">
            <v>25400 931306 515260</v>
          </cell>
          <cell r="H551">
            <v>15.25</v>
          </cell>
        </row>
        <row r="552">
          <cell r="G552" t="str">
            <v>25400 931306 518140</v>
          </cell>
          <cell r="H552">
            <v>2.56</v>
          </cell>
        </row>
        <row r="553">
          <cell r="G553" t="str">
            <v>25400 931306 520115</v>
          </cell>
          <cell r="H553">
            <v>0</v>
          </cell>
        </row>
        <row r="554">
          <cell r="G554" t="str">
            <v>25400 931306 520230</v>
          </cell>
          <cell r="H554">
            <v>159.82</v>
          </cell>
        </row>
        <row r="555">
          <cell r="G555" t="str">
            <v>25400 931306 520320</v>
          </cell>
          <cell r="H555">
            <v>109.93</v>
          </cell>
        </row>
        <row r="556">
          <cell r="G556" t="str">
            <v>25400 931306 520330</v>
          </cell>
          <cell r="H556">
            <v>88.76</v>
          </cell>
        </row>
        <row r="557">
          <cell r="G557" t="str">
            <v>25400 931306 520710</v>
          </cell>
          <cell r="H557">
            <v>28.24</v>
          </cell>
        </row>
        <row r="558">
          <cell r="G558" t="str">
            <v>25400 931306 520800</v>
          </cell>
          <cell r="H558">
            <v>176.98</v>
          </cell>
        </row>
        <row r="559">
          <cell r="G559" t="str">
            <v>25400 931306 520845</v>
          </cell>
          <cell r="H559">
            <v>368.66</v>
          </cell>
        </row>
        <row r="560">
          <cell r="G560" t="str">
            <v>25400 931306 521420</v>
          </cell>
          <cell r="H560">
            <v>0</v>
          </cell>
        </row>
        <row r="561">
          <cell r="G561" t="str">
            <v>25400 931306 521700</v>
          </cell>
          <cell r="H561">
            <v>0</v>
          </cell>
        </row>
        <row r="562">
          <cell r="G562" t="str">
            <v>25400 931306 522310</v>
          </cell>
          <cell r="H562">
            <v>0</v>
          </cell>
        </row>
        <row r="563">
          <cell r="G563" t="str">
            <v>25400 931306 522320</v>
          </cell>
          <cell r="H563">
            <v>96.71</v>
          </cell>
        </row>
        <row r="564">
          <cell r="G564" t="str">
            <v>25400 931306 523100</v>
          </cell>
          <cell r="H564">
            <v>0</v>
          </cell>
        </row>
        <row r="565">
          <cell r="G565" t="str">
            <v>25400 931306 523270</v>
          </cell>
          <cell r="H565">
            <v>0</v>
          </cell>
        </row>
        <row r="566">
          <cell r="G566" t="str">
            <v>25400 931306 523290</v>
          </cell>
          <cell r="H566">
            <v>561.85</v>
          </cell>
        </row>
        <row r="567">
          <cell r="G567" t="str">
            <v>25400 931306 523340</v>
          </cell>
          <cell r="H567">
            <v>0</v>
          </cell>
        </row>
        <row r="568">
          <cell r="G568" t="str">
            <v>25400 931306 523620</v>
          </cell>
          <cell r="H568">
            <v>65.73</v>
          </cell>
        </row>
        <row r="569">
          <cell r="G569" t="str">
            <v>25400 931306 523680</v>
          </cell>
          <cell r="H569">
            <v>0</v>
          </cell>
        </row>
        <row r="570">
          <cell r="G570" t="str">
            <v>25400 931306 523700</v>
          </cell>
          <cell r="H570">
            <v>62.42</v>
          </cell>
        </row>
        <row r="571">
          <cell r="G571" t="str">
            <v>25400 931306 523800</v>
          </cell>
          <cell r="H571">
            <v>0</v>
          </cell>
        </row>
        <row r="572">
          <cell r="G572" t="str">
            <v>25400 931306 524840</v>
          </cell>
          <cell r="H572">
            <v>0</v>
          </cell>
        </row>
        <row r="573">
          <cell r="G573" t="str">
            <v>25400 931306 525520</v>
          </cell>
          <cell r="H573">
            <v>0</v>
          </cell>
        </row>
        <row r="574">
          <cell r="G574" t="str">
            <v>25400 931306 526960</v>
          </cell>
          <cell r="H574">
            <v>0</v>
          </cell>
        </row>
        <row r="575">
          <cell r="G575" t="str">
            <v>25400 931306 527660</v>
          </cell>
          <cell r="H575">
            <v>0</v>
          </cell>
        </row>
        <row r="576">
          <cell r="G576" t="str">
            <v>25400 931306 527680</v>
          </cell>
          <cell r="H576">
            <v>0</v>
          </cell>
        </row>
        <row r="577">
          <cell r="G577" t="str">
            <v>25400 931306 527720</v>
          </cell>
          <cell r="H577">
            <v>0</v>
          </cell>
        </row>
        <row r="578">
          <cell r="G578" t="str">
            <v>25400 931306 527780</v>
          </cell>
          <cell r="H578">
            <v>607.19000000000005</v>
          </cell>
        </row>
        <row r="579">
          <cell r="G579" t="str">
            <v>25400 931306 527840</v>
          </cell>
          <cell r="H579">
            <v>0</v>
          </cell>
        </row>
        <row r="580">
          <cell r="G580" t="str">
            <v>25400 931306 528020</v>
          </cell>
          <cell r="H580">
            <v>5655.62</v>
          </cell>
        </row>
        <row r="581">
          <cell r="G581" t="str">
            <v>25400 931306 529040</v>
          </cell>
          <cell r="H581">
            <v>0</v>
          </cell>
        </row>
        <row r="582">
          <cell r="G582" t="str">
            <v>25400 931306 529500</v>
          </cell>
          <cell r="H582">
            <v>480</v>
          </cell>
        </row>
        <row r="583">
          <cell r="G583" t="str">
            <v>25400 931306 529510</v>
          </cell>
          <cell r="H583">
            <v>0</v>
          </cell>
        </row>
        <row r="584">
          <cell r="G584" t="str">
            <v>25400 931306 529520</v>
          </cell>
          <cell r="H584">
            <v>0</v>
          </cell>
        </row>
        <row r="585">
          <cell r="G585" t="str">
            <v>25400 931306 529550</v>
          </cell>
          <cell r="H585">
            <v>2300.3200000000002</v>
          </cell>
        </row>
        <row r="586">
          <cell r="G586" t="str">
            <v>25400 931306 536760</v>
          </cell>
          <cell r="H586">
            <v>10.76</v>
          </cell>
        </row>
        <row r="587">
          <cell r="G587" t="str">
            <v>25400 931306 537080</v>
          </cell>
          <cell r="H587">
            <v>0</v>
          </cell>
        </row>
        <row r="588">
          <cell r="G588" t="str">
            <v>25400 931306 537090</v>
          </cell>
          <cell r="H588">
            <v>20</v>
          </cell>
        </row>
        <row r="589">
          <cell r="G589" t="str">
            <v>25400 931307 510040</v>
          </cell>
          <cell r="H589">
            <v>11892.6</v>
          </cell>
        </row>
        <row r="590">
          <cell r="G590" t="str">
            <v>25400 931307 510420</v>
          </cell>
          <cell r="H590">
            <v>0</v>
          </cell>
        </row>
        <row r="591">
          <cell r="G591" t="str">
            <v>25400 931307 510700</v>
          </cell>
          <cell r="H591">
            <v>0</v>
          </cell>
        </row>
        <row r="592">
          <cell r="G592" t="str">
            <v>25400 931307 513000</v>
          </cell>
          <cell r="H592">
            <v>1831.96</v>
          </cell>
        </row>
        <row r="593">
          <cell r="G593" t="str">
            <v>25400 931307 513120</v>
          </cell>
          <cell r="H593">
            <v>742.88</v>
          </cell>
        </row>
        <row r="594">
          <cell r="G594" t="str">
            <v>25400 931307 513140</v>
          </cell>
          <cell r="H594">
            <v>173.74</v>
          </cell>
        </row>
        <row r="595">
          <cell r="G595" t="str">
            <v>25400 931307 515040</v>
          </cell>
          <cell r="H595">
            <v>3066.08</v>
          </cell>
        </row>
        <row r="596">
          <cell r="G596" t="str">
            <v>25400 931307 515100</v>
          </cell>
          <cell r="H596">
            <v>12.82</v>
          </cell>
        </row>
        <row r="597">
          <cell r="G597" t="str">
            <v>25400 931307 515120</v>
          </cell>
          <cell r="H597">
            <v>38.630000000000003</v>
          </cell>
        </row>
        <row r="598">
          <cell r="G598" t="str">
            <v>25400 931307 515260</v>
          </cell>
          <cell r="H598">
            <v>32.47</v>
          </cell>
        </row>
        <row r="599">
          <cell r="G599" t="str">
            <v>25400 931307 518140</v>
          </cell>
          <cell r="H599">
            <v>4.3600000000000003</v>
          </cell>
        </row>
        <row r="600">
          <cell r="G600" t="str">
            <v>25400 931307 520020</v>
          </cell>
          <cell r="H600">
            <v>0</v>
          </cell>
        </row>
        <row r="601">
          <cell r="G601" t="str">
            <v>25400 931307 520115</v>
          </cell>
          <cell r="H601">
            <v>0</v>
          </cell>
        </row>
        <row r="602">
          <cell r="G602" t="str">
            <v>25400 931307 520230</v>
          </cell>
          <cell r="H602">
            <v>38.01</v>
          </cell>
        </row>
        <row r="603">
          <cell r="G603" t="str">
            <v>25400 931307 520320</v>
          </cell>
          <cell r="H603">
            <v>197.04</v>
          </cell>
        </row>
        <row r="604">
          <cell r="G604" t="str">
            <v>25400 931307 520330</v>
          </cell>
          <cell r="H604">
            <v>92.98</v>
          </cell>
        </row>
        <row r="605">
          <cell r="G605" t="str">
            <v>25400 931307 520705</v>
          </cell>
          <cell r="H605">
            <v>0</v>
          </cell>
        </row>
        <row r="606">
          <cell r="G606" t="str">
            <v>25400 931307 520710</v>
          </cell>
          <cell r="H606">
            <v>0</v>
          </cell>
        </row>
        <row r="607">
          <cell r="G607" t="str">
            <v>25400 931307 520800</v>
          </cell>
          <cell r="H607">
            <v>48.92</v>
          </cell>
        </row>
        <row r="608">
          <cell r="G608" t="str">
            <v>25400 931307 520845</v>
          </cell>
          <cell r="H608">
            <v>165.7</v>
          </cell>
        </row>
        <row r="609">
          <cell r="G609" t="str">
            <v>25400 931307 521720</v>
          </cell>
          <cell r="H609">
            <v>0</v>
          </cell>
        </row>
        <row r="610">
          <cell r="G610" t="str">
            <v>25400 931307 522310</v>
          </cell>
          <cell r="H610">
            <v>0</v>
          </cell>
        </row>
        <row r="611">
          <cell r="G611" t="str">
            <v>25400 931307 522320</v>
          </cell>
          <cell r="H611">
            <v>0</v>
          </cell>
        </row>
        <row r="612">
          <cell r="G612" t="str">
            <v>25400 931307 523100</v>
          </cell>
          <cell r="H612">
            <v>0</v>
          </cell>
        </row>
        <row r="613">
          <cell r="G613" t="str">
            <v>25400 931307 523270</v>
          </cell>
          <cell r="H613">
            <v>0</v>
          </cell>
        </row>
        <row r="614">
          <cell r="G614" t="str">
            <v>25400 931307 523290</v>
          </cell>
          <cell r="H614">
            <v>47.77</v>
          </cell>
        </row>
        <row r="615">
          <cell r="G615" t="str">
            <v>25400 931307 523340</v>
          </cell>
          <cell r="H615">
            <v>0.95</v>
          </cell>
        </row>
        <row r="616">
          <cell r="G616" t="str">
            <v>25400 931307 523640</v>
          </cell>
          <cell r="H616">
            <v>0</v>
          </cell>
        </row>
        <row r="617">
          <cell r="G617" t="str">
            <v>25400 931307 523700</v>
          </cell>
          <cell r="H617">
            <v>0</v>
          </cell>
        </row>
        <row r="618">
          <cell r="G618" t="str">
            <v>25400 931307 523800</v>
          </cell>
          <cell r="H618">
            <v>0</v>
          </cell>
        </row>
        <row r="619">
          <cell r="G619" t="str">
            <v>25400 931307 524840</v>
          </cell>
          <cell r="H619">
            <v>0</v>
          </cell>
        </row>
        <row r="620">
          <cell r="G620" t="str">
            <v>25400 931307 525060</v>
          </cell>
          <cell r="H620">
            <v>0</v>
          </cell>
        </row>
        <row r="621">
          <cell r="G621" t="str">
            <v>25400 931307 527280</v>
          </cell>
          <cell r="H621">
            <v>0</v>
          </cell>
        </row>
        <row r="622">
          <cell r="G622" t="str">
            <v>25400 931307 527680</v>
          </cell>
          <cell r="H622">
            <v>0</v>
          </cell>
        </row>
        <row r="623">
          <cell r="G623" t="str">
            <v>25400 931307 527780</v>
          </cell>
          <cell r="H623">
            <v>1578.16</v>
          </cell>
        </row>
        <row r="624">
          <cell r="G624" t="str">
            <v>25400 931307 527840</v>
          </cell>
          <cell r="H624">
            <v>0</v>
          </cell>
        </row>
        <row r="625">
          <cell r="G625" t="str">
            <v>25400 931307 528020</v>
          </cell>
          <cell r="H625">
            <v>38.659999999999997</v>
          </cell>
        </row>
        <row r="626">
          <cell r="G626" t="str">
            <v>25400 931307 529040</v>
          </cell>
          <cell r="H626">
            <v>0</v>
          </cell>
        </row>
        <row r="627">
          <cell r="G627" t="str">
            <v>25400 931307 529500</v>
          </cell>
          <cell r="H627">
            <v>328.07</v>
          </cell>
        </row>
        <row r="628">
          <cell r="G628" t="str">
            <v>25400 931307 529520</v>
          </cell>
          <cell r="H628">
            <v>0</v>
          </cell>
        </row>
        <row r="629">
          <cell r="G629" t="str">
            <v>25400 931307 529550</v>
          </cell>
          <cell r="H629">
            <v>297.17</v>
          </cell>
        </row>
        <row r="630">
          <cell r="G630" t="str">
            <v>25400 931307 536760</v>
          </cell>
          <cell r="H630">
            <v>21.52</v>
          </cell>
        </row>
        <row r="631">
          <cell r="G631" t="str">
            <v>25400 931307 537080</v>
          </cell>
          <cell r="H631">
            <v>0</v>
          </cell>
        </row>
        <row r="632">
          <cell r="G632" t="str">
            <v>25400 931307 537090</v>
          </cell>
          <cell r="H632">
            <v>10</v>
          </cell>
        </row>
        <row r="633">
          <cell r="G633" t="str">
            <v>25400 931400 510040</v>
          </cell>
          <cell r="H633">
            <v>9907.02</v>
          </cell>
        </row>
        <row r="634">
          <cell r="G634" t="str">
            <v>25400 931400 510420</v>
          </cell>
          <cell r="H634">
            <v>1238.3800000000001</v>
          </cell>
        </row>
        <row r="635">
          <cell r="G635" t="str">
            <v>25400 931400 510620</v>
          </cell>
          <cell r="H635">
            <v>22.5</v>
          </cell>
        </row>
        <row r="636">
          <cell r="G636" t="str">
            <v>25400 931400 510700</v>
          </cell>
          <cell r="H636">
            <v>0</v>
          </cell>
        </row>
        <row r="637">
          <cell r="G637" t="str">
            <v>25400 931400 513000</v>
          </cell>
          <cell r="H637">
            <v>1811.15</v>
          </cell>
        </row>
        <row r="638">
          <cell r="G638" t="str">
            <v>25400 931400 513120</v>
          </cell>
          <cell r="H638">
            <v>272.33999999999997</v>
          </cell>
        </row>
        <row r="639">
          <cell r="G639" t="str">
            <v>25400 931400 513140</v>
          </cell>
          <cell r="H639">
            <v>159.59</v>
          </cell>
        </row>
        <row r="640">
          <cell r="G640" t="str">
            <v>25400 931400 515040</v>
          </cell>
          <cell r="H640">
            <v>1759.95</v>
          </cell>
        </row>
        <row r="641">
          <cell r="G641" t="str">
            <v>25400 931400 515100</v>
          </cell>
          <cell r="H641">
            <v>8.57</v>
          </cell>
        </row>
        <row r="642">
          <cell r="G642" t="str">
            <v>25400 931400 515120</v>
          </cell>
          <cell r="H642">
            <v>33.659999999999997</v>
          </cell>
        </row>
        <row r="643">
          <cell r="G643" t="str">
            <v>25400 931400 515260</v>
          </cell>
          <cell r="H643">
            <v>28.26</v>
          </cell>
        </row>
        <row r="644">
          <cell r="G644" t="str">
            <v>25400 931400 518140</v>
          </cell>
          <cell r="H644">
            <v>2.4</v>
          </cell>
        </row>
        <row r="645">
          <cell r="G645" t="str">
            <v>25400 931400 520115</v>
          </cell>
          <cell r="H645">
            <v>0</v>
          </cell>
        </row>
        <row r="646">
          <cell r="G646" t="str">
            <v>25400 931400 520220</v>
          </cell>
          <cell r="H646">
            <v>0</v>
          </cell>
        </row>
        <row r="647">
          <cell r="G647" t="str">
            <v>25400 931400 520230</v>
          </cell>
          <cell r="H647">
            <v>80.599999999999994</v>
          </cell>
        </row>
        <row r="648">
          <cell r="G648" t="str">
            <v>25400 931400 520705</v>
          </cell>
          <cell r="H648">
            <v>0</v>
          </cell>
        </row>
        <row r="649">
          <cell r="G649" t="str">
            <v>25400 931400 523290</v>
          </cell>
          <cell r="H649">
            <v>45.32</v>
          </cell>
        </row>
        <row r="650">
          <cell r="G650" t="str">
            <v>25400 931400 523680</v>
          </cell>
          <cell r="H650">
            <v>0</v>
          </cell>
        </row>
        <row r="651">
          <cell r="G651" t="str">
            <v>25400 931400 523700</v>
          </cell>
          <cell r="H651">
            <v>0</v>
          </cell>
        </row>
        <row r="652">
          <cell r="G652" t="str">
            <v>25400 931400 527690</v>
          </cell>
          <cell r="H652">
            <v>1137.33</v>
          </cell>
        </row>
        <row r="653">
          <cell r="G653" t="str">
            <v>25400 931400 527840</v>
          </cell>
          <cell r="H653">
            <v>88.3</v>
          </cell>
        </row>
        <row r="654">
          <cell r="G654" t="str">
            <v>25400 931400 536760</v>
          </cell>
          <cell r="H654">
            <v>21.52</v>
          </cell>
        </row>
        <row r="655">
          <cell r="G655" t="str">
            <v>25400 931400 537020</v>
          </cell>
          <cell r="H655">
            <v>80.67</v>
          </cell>
        </row>
        <row r="656">
          <cell r="G656" t="str">
            <v>25400 931402 510040</v>
          </cell>
          <cell r="H656">
            <v>12971.17</v>
          </cell>
        </row>
        <row r="657">
          <cell r="G657" t="str">
            <v>25400 931402 510420</v>
          </cell>
          <cell r="H657">
            <v>0</v>
          </cell>
        </row>
        <row r="658">
          <cell r="G658" t="str">
            <v>25400 931402 510520</v>
          </cell>
          <cell r="H658">
            <v>41</v>
          </cell>
        </row>
        <row r="659">
          <cell r="G659" t="str">
            <v>25400 931402 510620</v>
          </cell>
          <cell r="H659">
            <v>28.25</v>
          </cell>
        </row>
        <row r="660">
          <cell r="G660" t="str">
            <v>25400 931402 510700</v>
          </cell>
          <cell r="H660">
            <v>214.18</v>
          </cell>
        </row>
        <row r="661">
          <cell r="G661" t="str">
            <v>25400 931402 513000</v>
          </cell>
          <cell r="H661">
            <v>1520.93</v>
          </cell>
        </row>
        <row r="662">
          <cell r="G662" t="str">
            <v>25400 931402 513120</v>
          </cell>
          <cell r="H662">
            <v>826.11</v>
          </cell>
        </row>
        <row r="663">
          <cell r="G663" t="str">
            <v>25400 931402 513140</v>
          </cell>
          <cell r="H663">
            <v>193.2</v>
          </cell>
        </row>
        <row r="664">
          <cell r="G664" t="str">
            <v>25400 931402 515040</v>
          </cell>
          <cell r="H664">
            <v>2144.75</v>
          </cell>
        </row>
        <row r="665">
          <cell r="G665" t="str">
            <v>25400 931402 515100</v>
          </cell>
          <cell r="H665">
            <v>16.87</v>
          </cell>
        </row>
        <row r="666">
          <cell r="G666" t="str">
            <v>25400 931402 515120</v>
          </cell>
          <cell r="H666">
            <v>41.87</v>
          </cell>
        </row>
        <row r="667">
          <cell r="G667" t="str">
            <v>25400 931402 515260</v>
          </cell>
          <cell r="H667">
            <v>35.18</v>
          </cell>
        </row>
        <row r="668">
          <cell r="G668" t="str">
            <v>25400 931402 518140</v>
          </cell>
          <cell r="H668">
            <v>5</v>
          </cell>
        </row>
        <row r="669">
          <cell r="G669" t="str">
            <v>25400 931402 520010</v>
          </cell>
          <cell r="H669">
            <v>0</v>
          </cell>
        </row>
        <row r="670">
          <cell r="G670" t="str">
            <v>25400 931402 520020</v>
          </cell>
          <cell r="H670">
            <v>0</v>
          </cell>
        </row>
        <row r="671">
          <cell r="G671" t="str">
            <v>25400 931402 520025</v>
          </cell>
          <cell r="H671">
            <v>0</v>
          </cell>
        </row>
        <row r="672">
          <cell r="G672" t="str">
            <v>25400 931402 520105</v>
          </cell>
          <cell r="H672">
            <v>0</v>
          </cell>
        </row>
        <row r="673">
          <cell r="G673" t="str">
            <v>25400 931402 520115</v>
          </cell>
          <cell r="H673">
            <v>218.45</v>
          </cell>
        </row>
        <row r="674">
          <cell r="G674" t="str">
            <v>25400 931402 520220</v>
          </cell>
          <cell r="H674">
            <v>0</v>
          </cell>
        </row>
        <row r="675">
          <cell r="G675" t="str">
            <v>25400 931402 520230</v>
          </cell>
          <cell r="H675">
            <v>319.64</v>
          </cell>
        </row>
        <row r="676">
          <cell r="G676" t="str">
            <v>25400 931402 520320</v>
          </cell>
          <cell r="H676">
            <v>70.540000000000006</v>
          </cell>
        </row>
        <row r="677">
          <cell r="G677" t="str">
            <v>25400 931402 520360</v>
          </cell>
          <cell r="H677">
            <v>273.66000000000003</v>
          </cell>
        </row>
        <row r="678">
          <cell r="G678" t="str">
            <v>25400 931402 520800</v>
          </cell>
          <cell r="H678">
            <v>51.62</v>
          </cell>
        </row>
        <row r="679">
          <cell r="G679" t="str">
            <v>25400 931402 520845</v>
          </cell>
          <cell r="H679">
            <v>5032.88</v>
          </cell>
        </row>
        <row r="680">
          <cell r="G680" t="str">
            <v>25400 931402 521420</v>
          </cell>
          <cell r="H680">
            <v>463.91</v>
          </cell>
        </row>
        <row r="681">
          <cell r="G681" t="str">
            <v>25400 931402 521500</v>
          </cell>
          <cell r="H681">
            <v>1.21</v>
          </cell>
        </row>
        <row r="682">
          <cell r="G682" t="str">
            <v>25400 931402 521600</v>
          </cell>
          <cell r="H682">
            <v>4000</v>
          </cell>
        </row>
        <row r="683">
          <cell r="G683" t="str">
            <v>25400 931402 521720</v>
          </cell>
          <cell r="H683">
            <v>0</v>
          </cell>
        </row>
        <row r="684">
          <cell r="G684" t="str">
            <v>25400 931402 522310</v>
          </cell>
          <cell r="H684">
            <v>483.53</v>
          </cell>
        </row>
        <row r="685">
          <cell r="G685" t="str">
            <v>25400 931402 522320</v>
          </cell>
          <cell r="H685">
            <v>47.26</v>
          </cell>
        </row>
        <row r="686">
          <cell r="G686" t="str">
            <v>25400 931402 522340</v>
          </cell>
          <cell r="H686">
            <v>0</v>
          </cell>
        </row>
        <row r="687">
          <cell r="G687" t="str">
            <v>25400 931402 522400</v>
          </cell>
          <cell r="H687">
            <v>0</v>
          </cell>
        </row>
        <row r="688">
          <cell r="G688" t="str">
            <v>25400 931402 523100</v>
          </cell>
          <cell r="H688">
            <v>0</v>
          </cell>
        </row>
        <row r="689">
          <cell r="G689" t="str">
            <v>25400 931402 523220</v>
          </cell>
          <cell r="H689">
            <v>0</v>
          </cell>
        </row>
        <row r="690">
          <cell r="G690" t="str">
            <v>25400 931402 523250</v>
          </cell>
          <cell r="H690">
            <v>0</v>
          </cell>
        </row>
        <row r="691">
          <cell r="G691" t="str">
            <v>25400 931402 523290</v>
          </cell>
          <cell r="H691">
            <v>1012.94</v>
          </cell>
        </row>
        <row r="692">
          <cell r="G692" t="str">
            <v>25400 931402 523700</v>
          </cell>
          <cell r="H692">
            <v>84.35</v>
          </cell>
        </row>
        <row r="693">
          <cell r="G693" t="str">
            <v>25400 931402 523800</v>
          </cell>
          <cell r="H693">
            <v>0</v>
          </cell>
        </row>
        <row r="694">
          <cell r="G694" t="str">
            <v>25400 931402 524840</v>
          </cell>
          <cell r="H694">
            <v>15</v>
          </cell>
        </row>
        <row r="695">
          <cell r="G695" t="str">
            <v>25400 931402 525060</v>
          </cell>
          <cell r="H695">
            <v>0</v>
          </cell>
        </row>
        <row r="696">
          <cell r="G696" t="str">
            <v>25400 931402 526960</v>
          </cell>
          <cell r="H696">
            <v>51.7</v>
          </cell>
        </row>
        <row r="697">
          <cell r="G697" t="str">
            <v>25400 931402 527660</v>
          </cell>
          <cell r="H697">
            <v>0</v>
          </cell>
        </row>
        <row r="698">
          <cell r="G698" t="str">
            <v>25400 931402 527680</v>
          </cell>
          <cell r="H698">
            <v>177.34</v>
          </cell>
        </row>
        <row r="699">
          <cell r="G699" t="str">
            <v>25400 931402 527690</v>
          </cell>
          <cell r="H699">
            <v>1811.04</v>
          </cell>
        </row>
        <row r="700">
          <cell r="G700" t="str">
            <v>25400 931402 527720</v>
          </cell>
          <cell r="H700">
            <v>0</v>
          </cell>
        </row>
        <row r="701">
          <cell r="G701" t="str">
            <v>25400 931402 527840</v>
          </cell>
          <cell r="H701">
            <v>615.57000000000005</v>
          </cell>
        </row>
        <row r="702">
          <cell r="G702" t="str">
            <v>25400 931402 528020</v>
          </cell>
          <cell r="H702">
            <v>0</v>
          </cell>
        </row>
        <row r="703">
          <cell r="G703" t="str">
            <v>25400 931402 528920</v>
          </cell>
          <cell r="H703">
            <v>0</v>
          </cell>
        </row>
        <row r="704">
          <cell r="G704" t="str">
            <v>25400 931402 529500</v>
          </cell>
          <cell r="H704">
            <v>1318.44</v>
          </cell>
        </row>
        <row r="705">
          <cell r="G705" t="str">
            <v>25400 931402 529510</v>
          </cell>
          <cell r="H705">
            <v>608.07000000000005</v>
          </cell>
        </row>
        <row r="706">
          <cell r="G706" t="str">
            <v>25400 931402 529520</v>
          </cell>
          <cell r="H706">
            <v>1515</v>
          </cell>
        </row>
        <row r="707">
          <cell r="G707" t="str">
            <v>25400 931402 536760</v>
          </cell>
          <cell r="H707">
            <v>21.52</v>
          </cell>
        </row>
        <row r="708">
          <cell r="G708" t="str">
            <v>25400 931402 537080</v>
          </cell>
          <cell r="H708">
            <v>824</v>
          </cell>
        </row>
        <row r="709">
          <cell r="G709" t="str">
            <v>25400 931403 510040</v>
          </cell>
          <cell r="H709">
            <v>14014.35</v>
          </cell>
        </row>
        <row r="710">
          <cell r="G710" t="str">
            <v>25400 931403 510200</v>
          </cell>
          <cell r="H710">
            <v>0</v>
          </cell>
        </row>
        <row r="711">
          <cell r="G711" t="str">
            <v>25400 931403 510280</v>
          </cell>
          <cell r="H711">
            <v>2</v>
          </cell>
        </row>
        <row r="712">
          <cell r="G712" t="str">
            <v>25400 931403 510420</v>
          </cell>
          <cell r="H712">
            <v>725.31</v>
          </cell>
        </row>
        <row r="713">
          <cell r="G713" t="str">
            <v>25400 931403 510520</v>
          </cell>
          <cell r="H713">
            <v>0</v>
          </cell>
        </row>
        <row r="714">
          <cell r="G714" t="str">
            <v>25400 931403 510620</v>
          </cell>
          <cell r="H714">
            <v>41.6</v>
          </cell>
        </row>
        <row r="715">
          <cell r="G715" t="str">
            <v>25400 931403 510700</v>
          </cell>
          <cell r="H715">
            <v>193.2</v>
          </cell>
        </row>
        <row r="716">
          <cell r="G716" t="str">
            <v>25400 931403 513000</v>
          </cell>
          <cell r="H716">
            <v>1578.72</v>
          </cell>
        </row>
        <row r="717">
          <cell r="G717" t="str">
            <v>25400 931403 513120</v>
          </cell>
          <cell r="H717">
            <v>918.51</v>
          </cell>
        </row>
        <row r="718">
          <cell r="G718" t="str">
            <v>25400 931403 513140</v>
          </cell>
          <cell r="H718">
            <v>214.82</v>
          </cell>
        </row>
        <row r="719">
          <cell r="G719" t="str">
            <v>25400 931403 515040</v>
          </cell>
          <cell r="H719">
            <v>4304.4799999999996</v>
          </cell>
        </row>
        <row r="720">
          <cell r="G720" t="str">
            <v>25400 931403 515100</v>
          </cell>
          <cell r="H720">
            <v>17.82</v>
          </cell>
        </row>
        <row r="721">
          <cell r="G721" t="str">
            <v>25400 931403 515120</v>
          </cell>
          <cell r="H721">
            <v>45.97</v>
          </cell>
        </row>
        <row r="722">
          <cell r="G722" t="str">
            <v>25400 931403 515260</v>
          </cell>
          <cell r="H722">
            <v>38.65</v>
          </cell>
        </row>
        <row r="723">
          <cell r="G723" t="str">
            <v>25400 931403 518140</v>
          </cell>
          <cell r="H723">
            <v>5.34</v>
          </cell>
        </row>
        <row r="724">
          <cell r="G724" t="str">
            <v>25400 931403 520105</v>
          </cell>
          <cell r="H724">
            <v>0</v>
          </cell>
        </row>
        <row r="725">
          <cell r="G725" t="str">
            <v>25400 931403 520115</v>
          </cell>
          <cell r="H725">
            <v>579.22</v>
          </cell>
        </row>
        <row r="726">
          <cell r="G726" t="str">
            <v>25400 931403 520230</v>
          </cell>
          <cell r="H726">
            <v>161.76</v>
          </cell>
        </row>
        <row r="727">
          <cell r="G727" t="str">
            <v>25400 931403 520320</v>
          </cell>
          <cell r="H727">
            <v>70.430000000000007</v>
          </cell>
        </row>
        <row r="728">
          <cell r="G728" t="str">
            <v>25400 931403 520330</v>
          </cell>
          <cell r="H728">
            <v>160.96</v>
          </cell>
        </row>
        <row r="729">
          <cell r="G729" t="str">
            <v>25400 931403 520360</v>
          </cell>
          <cell r="H729">
            <v>547.32000000000005</v>
          </cell>
        </row>
        <row r="730">
          <cell r="G730" t="str">
            <v>25400 931403 520800</v>
          </cell>
          <cell r="H730">
            <v>373.09</v>
          </cell>
        </row>
        <row r="731">
          <cell r="G731" t="str">
            <v>25400 931403 520845</v>
          </cell>
          <cell r="H731">
            <v>2364.1999999999998</v>
          </cell>
        </row>
        <row r="732">
          <cell r="G732" t="str">
            <v>25400 931403 521420</v>
          </cell>
          <cell r="H732">
            <v>347.62</v>
          </cell>
        </row>
        <row r="733">
          <cell r="G733" t="str">
            <v>25400 931403 521500</v>
          </cell>
          <cell r="H733">
            <v>61.64</v>
          </cell>
        </row>
        <row r="734">
          <cell r="G734" t="str">
            <v>25400 931403 521600</v>
          </cell>
          <cell r="H734">
            <v>0</v>
          </cell>
        </row>
        <row r="735">
          <cell r="G735" t="str">
            <v>25400 931403 521720</v>
          </cell>
          <cell r="H735">
            <v>0</v>
          </cell>
        </row>
        <row r="736">
          <cell r="G736" t="str">
            <v>25400 931403 522310</v>
          </cell>
          <cell r="H736">
            <v>0</v>
          </cell>
        </row>
        <row r="737">
          <cell r="G737" t="str">
            <v>25400 931403 522320</v>
          </cell>
          <cell r="H737">
            <v>279.12</v>
          </cell>
        </row>
        <row r="738">
          <cell r="G738" t="str">
            <v>25400 931403 522390</v>
          </cell>
          <cell r="H738">
            <v>0</v>
          </cell>
        </row>
        <row r="739">
          <cell r="G739" t="str">
            <v>25400 931403 523100</v>
          </cell>
          <cell r="H739">
            <v>0</v>
          </cell>
        </row>
        <row r="740">
          <cell r="G740" t="str">
            <v>25400 931403 523250</v>
          </cell>
          <cell r="H740">
            <v>0</v>
          </cell>
        </row>
        <row r="741">
          <cell r="G741" t="str">
            <v>25400 931403 523290</v>
          </cell>
          <cell r="H741">
            <v>967.67</v>
          </cell>
        </row>
        <row r="742">
          <cell r="G742" t="str">
            <v>25400 931403 523340</v>
          </cell>
          <cell r="H742">
            <v>20</v>
          </cell>
        </row>
        <row r="743">
          <cell r="G743" t="str">
            <v>25400 931403 523680</v>
          </cell>
          <cell r="H743">
            <v>0</v>
          </cell>
        </row>
        <row r="744">
          <cell r="G744" t="str">
            <v>25400 931403 523700</v>
          </cell>
          <cell r="H744">
            <v>15.07</v>
          </cell>
        </row>
        <row r="745">
          <cell r="G745" t="str">
            <v>25400 931403 523800</v>
          </cell>
          <cell r="H745">
            <v>0</v>
          </cell>
        </row>
        <row r="746">
          <cell r="G746" t="str">
            <v>25400 931403 524840</v>
          </cell>
          <cell r="H746">
            <v>15</v>
          </cell>
        </row>
        <row r="747">
          <cell r="G747" t="str">
            <v>25400 931403 525060</v>
          </cell>
          <cell r="H747">
            <v>0</v>
          </cell>
        </row>
        <row r="748">
          <cell r="G748" t="str">
            <v>25400 931403 526960</v>
          </cell>
          <cell r="H748">
            <v>0</v>
          </cell>
        </row>
        <row r="749">
          <cell r="G749" t="str">
            <v>25400 931403 527680</v>
          </cell>
          <cell r="H749">
            <v>0</v>
          </cell>
        </row>
        <row r="750">
          <cell r="G750" t="str">
            <v>25400 931403 527690</v>
          </cell>
          <cell r="H750">
            <v>795.99</v>
          </cell>
        </row>
        <row r="751">
          <cell r="G751" t="str">
            <v>25400 931403 527720</v>
          </cell>
          <cell r="H751">
            <v>0</v>
          </cell>
        </row>
        <row r="752">
          <cell r="G752" t="str">
            <v>25400 931403 527840</v>
          </cell>
          <cell r="H752">
            <v>515.57000000000005</v>
          </cell>
        </row>
        <row r="753">
          <cell r="G753" t="str">
            <v>25400 931403 528020</v>
          </cell>
          <cell r="H753">
            <v>0</v>
          </cell>
        </row>
        <row r="754">
          <cell r="G754" t="str">
            <v>25400 931403 528920</v>
          </cell>
          <cell r="H754">
            <v>0</v>
          </cell>
        </row>
        <row r="755">
          <cell r="G755" t="str">
            <v>25400 931403 529500</v>
          </cell>
          <cell r="H755">
            <v>579.82000000000005</v>
          </cell>
        </row>
        <row r="756">
          <cell r="G756" t="str">
            <v>25400 931403 529510</v>
          </cell>
          <cell r="H756">
            <v>0</v>
          </cell>
        </row>
        <row r="757">
          <cell r="G757" t="str">
            <v>25400 931403 529520</v>
          </cell>
          <cell r="H757">
            <v>2161.5100000000002</v>
          </cell>
        </row>
        <row r="758">
          <cell r="G758" t="str">
            <v>25400 931403 529550</v>
          </cell>
          <cell r="H758">
            <v>2005.8</v>
          </cell>
        </row>
        <row r="759">
          <cell r="G759" t="str">
            <v>25400 931403 536760</v>
          </cell>
          <cell r="H759">
            <v>53.8</v>
          </cell>
        </row>
        <row r="760">
          <cell r="G760" t="str">
            <v>25400 931403 537080</v>
          </cell>
          <cell r="H760">
            <v>0</v>
          </cell>
        </row>
        <row r="761">
          <cell r="G761" t="str">
            <v>25400 931403 537090</v>
          </cell>
          <cell r="H761">
            <v>10</v>
          </cell>
        </row>
        <row r="762">
          <cell r="G762" t="str">
            <v>25400 931404 510040</v>
          </cell>
          <cell r="H762">
            <v>0</v>
          </cell>
        </row>
        <row r="763">
          <cell r="G763" t="str">
            <v>25400 931404 510420</v>
          </cell>
          <cell r="H763">
            <v>0</v>
          </cell>
        </row>
        <row r="764">
          <cell r="G764" t="str">
            <v>25400 931404 510620</v>
          </cell>
          <cell r="H764">
            <v>0</v>
          </cell>
        </row>
        <row r="765">
          <cell r="G765" t="str">
            <v>25400 931404 513000</v>
          </cell>
          <cell r="H765">
            <v>0</v>
          </cell>
        </row>
        <row r="766">
          <cell r="G766" t="str">
            <v>25400 931404 513120</v>
          </cell>
          <cell r="H766">
            <v>0</v>
          </cell>
        </row>
        <row r="767">
          <cell r="G767" t="str">
            <v>25400 931404 513140</v>
          </cell>
          <cell r="H767">
            <v>0</v>
          </cell>
        </row>
        <row r="768">
          <cell r="G768" t="str">
            <v>25400 931404 515040</v>
          </cell>
          <cell r="H768">
            <v>0</v>
          </cell>
        </row>
        <row r="769">
          <cell r="G769" t="str">
            <v>25400 931404 515100</v>
          </cell>
          <cell r="H769">
            <v>0</v>
          </cell>
        </row>
        <row r="770">
          <cell r="G770" t="str">
            <v>25400 931404 515120</v>
          </cell>
          <cell r="H770">
            <v>0</v>
          </cell>
        </row>
        <row r="771">
          <cell r="G771" t="str">
            <v>25400 931404 515260</v>
          </cell>
          <cell r="H771">
            <v>0</v>
          </cell>
        </row>
        <row r="772">
          <cell r="G772" t="str">
            <v>25400 931404 518140</v>
          </cell>
          <cell r="H772">
            <v>0</v>
          </cell>
        </row>
        <row r="773">
          <cell r="G773" t="str">
            <v>25400 931404 520020</v>
          </cell>
          <cell r="H773">
            <v>200</v>
          </cell>
        </row>
        <row r="774">
          <cell r="G774" t="str">
            <v>25400 931404 520025</v>
          </cell>
          <cell r="H774">
            <v>0</v>
          </cell>
        </row>
        <row r="775">
          <cell r="G775" t="str">
            <v>25400 931404 520115</v>
          </cell>
          <cell r="H775">
            <v>66.5</v>
          </cell>
        </row>
        <row r="776">
          <cell r="G776" t="str">
            <v>25400 931404 520845</v>
          </cell>
          <cell r="H776">
            <v>358.24</v>
          </cell>
        </row>
        <row r="777">
          <cell r="G777" t="str">
            <v>25400 931404 521420</v>
          </cell>
          <cell r="H777">
            <v>0</v>
          </cell>
        </row>
        <row r="778">
          <cell r="G778" t="str">
            <v>25400 931404 521600</v>
          </cell>
          <cell r="H778">
            <v>0</v>
          </cell>
        </row>
        <row r="779">
          <cell r="G779" t="str">
            <v>25400 931404 522310</v>
          </cell>
          <cell r="H779">
            <v>0</v>
          </cell>
        </row>
        <row r="780">
          <cell r="G780" t="str">
            <v>25400 931404 522320</v>
          </cell>
          <cell r="H780">
            <v>0</v>
          </cell>
        </row>
        <row r="781">
          <cell r="G781" t="str">
            <v>25400 931404 522340</v>
          </cell>
          <cell r="H781">
            <v>0</v>
          </cell>
        </row>
        <row r="782">
          <cell r="G782" t="str">
            <v>25400 931404 524840</v>
          </cell>
          <cell r="H782">
            <v>15</v>
          </cell>
        </row>
        <row r="783">
          <cell r="G783" t="str">
            <v>25400 931404 526910</v>
          </cell>
          <cell r="H783">
            <v>0</v>
          </cell>
        </row>
        <row r="784">
          <cell r="G784" t="str">
            <v>25400 931404 526960</v>
          </cell>
          <cell r="H784">
            <v>0</v>
          </cell>
        </row>
        <row r="785">
          <cell r="G785" t="str">
            <v>25400 931404 527680</v>
          </cell>
          <cell r="H785">
            <v>0</v>
          </cell>
        </row>
        <row r="786">
          <cell r="G786" t="str">
            <v>25400 931404 529500</v>
          </cell>
          <cell r="H786">
            <v>360.47</v>
          </cell>
        </row>
        <row r="787">
          <cell r="G787" t="str">
            <v>25400 931404 529550</v>
          </cell>
          <cell r="H787">
            <v>57.19</v>
          </cell>
        </row>
        <row r="788">
          <cell r="G788" t="str">
            <v>25400 931405 510040</v>
          </cell>
          <cell r="H788">
            <v>12283.48</v>
          </cell>
        </row>
        <row r="789">
          <cell r="G789" t="str">
            <v>25400 931405 510420</v>
          </cell>
          <cell r="H789">
            <v>0</v>
          </cell>
        </row>
        <row r="790">
          <cell r="G790" t="str">
            <v>25400 931405 510520</v>
          </cell>
          <cell r="H790">
            <v>0</v>
          </cell>
        </row>
        <row r="791">
          <cell r="G791" t="str">
            <v>25400 931405 510620</v>
          </cell>
          <cell r="H791">
            <v>78.400000000000006</v>
          </cell>
        </row>
        <row r="792">
          <cell r="G792" t="str">
            <v>25400 931405 510700</v>
          </cell>
          <cell r="H792">
            <v>222.59</v>
          </cell>
        </row>
        <row r="793">
          <cell r="G793" t="str">
            <v>25400 931405 513000</v>
          </cell>
          <cell r="H793">
            <v>1444.4</v>
          </cell>
        </row>
        <row r="794">
          <cell r="G794" t="str">
            <v>25400 931405 513120</v>
          </cell>
          <cell r="H794">
            <v>780.23</v>
          </cell>
        </row>
        <row r="795">
          <cell r="G795" t="str">
            <v>25400 931405 513140</v>
          </cell>
          <cell r="H795">
            <v>182.48</v>
          </cell>
        </row>
        <row r="796">
          <cell r="G796" t="str">
            <v>25400 931405 515040</v>
          </cell>
          <cell r="H796">
            <v>3066.97</v>
          </cell>
        </row>
        <row r="797">
          <cell r="G797" t="str">
            <v>25400 931405 515100</v>
          </cell>
          <cell r="H797">
            <v>12.65</v>
          </cell>
        </row>
        <row r="798">
          <cell r="G798" t="str">
            <v>25400 931405 515120</v>
          </cell>
          <cell r="H798">
            <v>39.1</v>
          </cell>
        </row>
        <row r="799">
          <cell r="G799" t="str">
            <v>25400 931405 515260</v>
          </cell>
          <cell r="H799">
            <v>32.83</v>
          </cell>
        </row>
        <row r="800">
          <cell r="G800" t="str">
            <v>25400 931405 518140</v>
          </cell>
          <cell r="H800">
            <v>3.92</v>
          </cell>
        </row>
        <row r="801">
          <cell r="G801" t="str">
            <v>25400 931405 520010</v>
          </cell>
          <cell r="H801">
            <v>0</v>
          </cell>
        </row>
        <row r="802">
          <cell r="G802" t="str">
            <v>25400 931405 520020</v>
          </cell>
          <cell r="H802">
            <v>591.98</v>
          </cell>
        </row>
        <row r="803">
          <cell r="G803" t="str">
            <v>25400 931405 520115</v>
          </cell>
          <cell r="H803">
            <v>155</v>
          </cell>
        </row>
        <row r="804">
          <cell r="G804" t="str">
            <v>25400 931405 520230</v>
          </cell>
          <cell r="H804">
            <v>123.76</v>
          </cell>
        </row>
        <row r="805">
          <cell r="G805" t="str">
            <v>25400 931405 520320</v>
          </cell>
          <cell r="H805">
            <v>175.29</v>
          </cell>
        </row>
        <row r="806">
          <cell r="G806" t="str">
            <v>25400 931405 520330</v>
          </cell>
          <cell r="H806">
            <v>92.98</v>
          </cell>
        </row>
        <row r="807">
          <cell r="G807" t="str">
            <v>25400 931405 520800</v>
          </cell>
          <cell r="H807">
            <v>19.350000000000001</v>
          </cell>
        </row>
        <row r="808">
          <cell r="G808" t="str">
            <v>25400 931405 520845</v>
          </cell>
          <cell r="H808">
            <v>1618.65</v>
          </cell>
        </row>
        <row r="809">
          <cell r="G809" t="str">
            <v>25400 931405 521420</v>
          </cell>
          <cell r="H809">
            <v>31.09</v>
          </cell>
        </row>
        <row r="810">
          <cell r="G810" t="str">
            <v>25400 931405 521500</v>
          </cell>
          <cell r="H810">
            <v>0</v>
          </cell>
        </row>
        <row r="811">
          <cell r="G811" t="str">
            <v>25400 931405 521600</v>
          </cell>
          <cell r="H811">
            <v>4789.45</v>
          </cell>
        </row>
        <row r="812">
          <cell r="G812" t="str">
            <v>25400 931405 521720</v>
          </cell>
          <cell r="H812">
            <v>0</v>
          </cell>
        </row>
        <row r="813">
          <cell r="G813" t="str">
            <v>25400 931405 522310</v>
          </cell>
          <cell r="H813">
            <v>167.56</v>
          </cell>
        </row>
        <row r="814">
          <cell r="G814" t="str">
            <v>25400 931405 522320</v>
          </cell>
          <cell r="H814">
            <v>930.26</v>
          </cell>
        </row>
        <row r="815">
          <cell r="G815" t="str">
            <v>25400 931405 522340</v>
          </cell>
          <cell r="H815">
            <v>0</v>
          </cell>
        </row>
        <row r="816">
          <cell r="G816" t="str">
            <v>25400 931405 523220</v>
          </cell>
          <cell r="H816">
            <v>0</v>
          </cell>
        </row>
        <row r="817">
          <cell r="G817" t="str">
            <v>25400 931405 523250</v>
          </cell>
          <cell r="H817">
            <v>0</v>
          </cell>
        </row>
        <row r="818">
          <cell r="G818" t="str">
            <v>25400 931405 523270</v>
          </cell>
          <cell r="H818">
            <v>0</v>
          </cell>
        </row>
        <row r="819">
          <cell r="G819" t="str">
            <v>25400 931405 523290</v>
          </cell>
          <cell r="H819">
            <v>357.15</v>
          </cell>
        </row>
        <row r="820">
          <cell r="G820" t="str">
            <v>25400 931405 523340</v>
          </cell>
          <cell r="H820">
            <v>0</v>
          </cell>
        </row>
        <row r="821">
          <cell r="G821" t="str">
            <v>25400 931405 523700</v>
          </cell>
          <cell r="H821">
            <v>4.87</v>
          </cell>
        </row>
        <row r="822">
          <cell r="G822" t="str">
            <v>25400 931405 523760</v>
          </cell>
          <cell r="H822">
            <v>0</v>
          </cell>
        </row>
        <row r="823">
          <cell r="G823" t="str">
            <v>25400 931405 523800</v>
          </cell>
          <cell r="H823">
            <v>0</v>
          </cell>
        </row>
        <row r="824">
          <cell r="G824" t="str">
            <v>25400 931405 524840</v>
          </cell>
          <cell r="H824">
            <v>15</v>
          </cell>
        </row>
        <row r="825">
          <cell r="G825" t="str">
            <v>25400 931405 526530</v>
          </cell>
          <cell r="H825">
            <v>0</v>
          </cell>
        </row>
        <row r="826">
          <cell r="G826" t="str">
            <v>25400 931405 526940</v>
          </cell>
          <cell r="H826">
            <v>0</v>
          </cell>
        </row>
        <row r="827">
          <cell r="G827" t="str">
            <v>25400 931405 526960</v>
          </cell>
          <cell r="H827">
            <v>0</v>
          </cell>
        </row>
        <row r="828">
          <cell r="G828" t="str">
            <v>25400 931405 527100</v>
          </cell>
          <cell r="H828">
            <v>0</v>
          </cell>
        </row>
        <row r="829">
          <cell r="G829" t="str">
            <v>25400 931405 527680</v>
          </cell>
          <cell r="H829">
            <v>0</v>
          </cell>
        </row>
        <row r="830">
          <cell r="G830" t="str">
            <v>25400 931405 527690</v>
          </cell>
          <cell r="H830">
            <v>623.57000000000005</v>
          </cell>
        </row>
        <row r="831">
          <cell r="G831" t="str">
            <v>25400 931405 527720</v>
          </cell>
          <cell r="H831">
            <v>0</v>
          </cell>
        </row>
        <row r="832">
          <cell r="G832" t="str">
            <v>25400 931405 527840</v>
          </cell>
          <cell r="H832">
            <v>176.6</v>
          </cell>
        </row>
        <row r="833">
          <cell r="G833" t="str">
            <v>25400 931405 527960</v>
          </cell>
          <cell r="H833">
            <v>4005</v>
          </cell>
        </row>
        <row r="834">
          <cell r="G834" t="str">
            <v>25400 931405 528020</v>
          </cell>
          <cell r="H834">
            <v>1611.35</v>
          </cell>
        </row>
        <row r="835">
          <cell r="G835" t="str">
            <v>25400 931405 528140</v>
          </cell>
          <cell r="H835">
            <v>0</v>
          </cell>
        </row>
        <row r="836">
          <cell r="G836" t="str">
            <v>25400 931405 528920</v>
          </cell>
          <cell r="H836">
            <v>0</v>
          </cell>
        </row>
        <row r="837">
          <cell r="G837" t="str">
            <v>25400 931405 529500</v>
          </cell>
          <cell r="H837">
            <v>1988.57</v>
          </cell>
        </row>
        <row r="838">
          <cell r="G838" t="str">
            <v>25400 931405 529510</v>
          </cell>
          <cell r="H838">
            <v>0</v>
          </cell>
        </row>
        <row r="839">
          <cell r="G839" t="str">
            <v>25400 931405 529520</v>
          </cell>
          <cell r="H839">
            <v>585.91999999999996</v>
          </cell>
        </row>
        <row r="840">
          <cell r="G840" t="str">
            <v>25400 931405 529550</v>
          </cell>
          <cell r="H840">
            <v>4782.16</v>
          </cell>
        </row>
        <row r="841">
          <cell r="G841" t="str">
            <v>25400 931405 536760</v>
          </cell>
          <cell r="H841">
            <v>32.28</v>
          </cell>
        </row>
        <row r="842">
          <cell r="G842" t="str">
            <v>25400 931405 537080</v>
          </cell>
          <cell r="H842">
            <v>0</v>
          </cell>
        </row>
        <row r="843">
          <cell r="G843" t="str">
            <v>25400 931405 537090</v>
          </cell>
          <cell r="H843">
            <v>0</v>
          </cell>
        </row>
        <row r="844">
          <cell r="G844" t="str">
            <v>25400 931405 546380</v>
          </cell>
          <cell r="H844">
            <v>0</v>
          </cell>
        </row>
        <row r="845">
          <cell r="G845" t="str">
            <v>25400 931406 510040</v>
          </cell>
          <cell r="H845">
            <v>297.52999999999997</v>
          </cell>
        </row>
        <row r="846">
          <cell r="G846" t="str">
            <v>25400 931406 510420</v>
          </cell>
          <cell r="H846">
            <v>0</v>
          </cell>
        </row>
        <row r="847">
          <cell r="G847" t="str">
            <v>25400 931406 510620</v>
          </cell>
          <cell r="H847">
            <v>0</v>
          </cell>
        </row>
        <row r="848">
          <cell r="G848" t="str">
            <v>25400 931406 510700</v>
          </cell>
          <cell r="H848">
            <v>0</v>
          </cell>
        </row>
        <row r="849">
          <cell r="G849" t="str">
            <v>25400 931406 513000</v>
          </cell>
          <cell r="H849">
            <v>23.81</v>
          </cell>
        </row>
        <row r="850">
          <cell r="G850" t="str">
            <v>25400 931406 513120</v>
          </cell>
          <cell r="H850">
            <v>18.7</v>
          </cell>
        </row>
        <row r="851">
          <cell r="G851" t="str">
            <v>25400 931406 513140</v>
          </cell>
          <cell r="H851">
            <v>4.37</v>
          </cell>
        </row>
        <row r="852">
          <cell r="G852" t="str">
            <v>25400 931406 515040</v>
          </cell>
          <cell r="H852">
            <v>17.48</v>
          </cell>
        </row>
        <row r="853">
          <cell r="G853" t="str">
            <v>25400 931406 515100</v>
          </cell>
          <cell r="H853">
            <v>0.38</v>
          </cell>
        </row>
        <row r="854">
          <cell r="G854" t="str">
            <v>25400 931406 515120</v>
          </cell>
          <cell r="H854">
            <v>0.97</v>
          </cell>
        </row>
        <row r="855">
          <cell r="G855" t="str">
            <v>25400 931406 515260</v>
          </cell>
          <cell r="H855">
            <v>0.81</v>
          </cell>
        </row>
        <row r="856">
          <cell r="G856" t="str">
            <v>25400 931406 518140</v>
          </cell>
          <cell r="H856">
            <v>0.11</v>
          </cell>
        </row>
        <row r="857">
          <cell r="G857" t="str">
            <v>25400 931406 520020</v>
          </cell>
          <cell r="H857">
            <v>1033.98</v>
          </cell>
        </row>
        <row r="858">
          <cell r="G858" t="str">
            <v>25400 931406 520025</v>
          </cell>
          <cell r="H858">
            <v>0</v>
          </cell>
        </row>
        <row r="859">
          <cell r="G859" t="str">
            <v>25400 931406 520230</v>
          </cell>
          <cell r="H859">
            <v>38.01</v>
          </cell>
        </row>
        <row r="860">
          <cell r="G860" t="str">
            <v>25400 931406 520800</v>
          </cell>
          <cell r="H860">
            <v>0</v>
          </cell>
        </row>
        <row r="861">
          <cell r="G861" t="str">
            <v>25400 931406 520825</v>
          </cell>
          <cell r="H861">
            <v>0</v>
          </cell>
        </row>
        <row r="862">
          <cell r="G862" t="str">
            <v>25400 931406 520845</v>
          </cell>
          <cell r="H862">
            <v>318.35000000000002</v>
          </cell>
        </row>
        <row r="863">
          <cell r="G863" t="str">
            <v>25400 931406 521420</v>
          </cell>
          <cell r="H863">
            <v>0</v>
          </cell>
        </row>
        <row r="864">
          <cell r="G864" t="str">
            <v>25400 931406 521440</v>
          </cell>
          <cell r="H864">
            <v>2750</v>
          </cell>
        </row>
        <row r="865">
          <cell r="G865" t="str">
            <v>25400 931406 521600</v>
          </cell>
          <cell r="H865">
            <v>0</v>
          </cell>
        </row>
        <row r="866">
          <cell r="G866" t="str">
            <v>25400 931406 521720</v>
          </cell>
          <cell r="H866">
            <v>0</v>
          </cell>
        </row>
        <row r="867">
          <cell r="G867" t="str">
            <v>25400 931406 522310</v>
          </cell>
          <cell r="H867">
            <v>74.3</v>
          </cell>
        </row>
        <row r="868">
          <cell r="G868" t="str">
            <v>25400 931406 522320</v>
          </cell>
          <cell r="H868">
            <v>529.34</v>
          </cell>
        </row>
        <row r="869">
          <cell r="G869" t="str">
            <v>25400 931406 522400</v>
          </cell>
          <cell r="H869">
            <v>0</v>
          </cell>
        </row>
        <row r="870">
          <cell r="G870" t="str">
            <v>25400 931406 523290</v>
          </cell>
          <cell r="H870">
            <v>15.06</v>
          </cell>
        </row>
        <row r="871">
          <cell r="G871" t="str">
            <v>25400 931406 523700</v>
          </cell>
          <cell r="H871">
            <v>0</v>
          </cell>
        </row>
        <row r="872">
          <cell r="G872" t="str">
            <v>25400 931406 523800</v>
          </cell>
          <cell r="H872">
            <v>0</v>
          </cell>
        </row>
        <row r="873">
          <cell r="G873" t="str">
            <v>25400 931406 524840</v>
          </cell>
          <cell r="H873">
            <v>0</v>
          </cell>
        </row>
        <row r="874">
          <cell r="G874" t="str">
            <v>25400 931406 526960</v>
          </cell>
          <cell r="H874">
            <v>0</v>
          </cell>
        </row>
        <row r="875">
          <cell r="G875" t="str">
            <v>25400 931406 527680</v>
          </cell>
          <cell r="H875">
            <v>0</v>
          </cell>
        </row>
        <row r="876">
          <cell r="G876" t="str">
            <v>25400 931406 527720</v>
          </cell>
          <cell r="H876">
            <v>0</v>
          </cell>
        </row>
        <row r="877">
          <cell r="G877" t="str">
            <v>25400 931406 528020</v>
          </cell>
          <cell r="H877">
            <v>0</v>
          </cell>
        </row>
        <row r="878">
          <cell r="G878" t="str">
            <v>25400 931406 529500</v>
          </cell>
          <cell r="H878">
            <v>520.4</v>
          </cell>
        </row>
        <row r="879">
          <cell r="G879" t="str">
            <v>25400 931406 529510</v>
          </cell>
          <cell r="H879">
            <v>0</v>
          </cell>
        </row>
        <row r="880">
          <cell r="G880" t="str">
            <v>25400 931406 529520</v>
          </cell>
          <cell r="H880">
            <v>0</v>
          </cell>
        </row>
        <row r="881">
          <cell r="G881" t="str">
            <v>25400 931406 537080</v>
          </cell>
          <cell r="H881">
            <v>824</v>
          </cell>
        </row>
        <row r="882">
          <cell r="G882" t="str">
            <v>25400 931408 510040</v>
          </cell>
          <cell r="H882">
            <v>1400.14</v>
          </cell>
        </row>
        <row r="883">
          <cell r="G883" t="str">
            <v>25400 931408 510420</v>
          </cell>
          <cell r="H883">
            <v>0</v>
          </cell>
        </row>
        <row r="884">
          <cell r="G884" t="str">
            <v>25400 931408 510620</v>
          </cell>
          <cell r="H884">
            <v>0</v>
          </cell>
        </row>
        <row r="885">
          <cell r="G885" t="str">
            <v>25400 931408 510700</v>
          </cell>
          <cell r="H885">
            <v>0</v>
          </cell>
        </row>
        <row r="886">
          <cell r="G886" t="str">
            <v>25400 931408 513000</v>
          </cell>
          <cell r="H886">
            <v>112</v>
          </cell>
        </row>
        <row r="887">
          <cell r="G887" t="str">
            <v>25400 931408 513120</v>
          </cell>
          <cell r="H887">
            <v>86.8</v>
          </cell>
        </row>
        <row r="888">
          <cell r="G888" t="str">
            <v>25400 931408 513140</v>
          </cell>
          <cell r="H888">
            <v>20.3</v>
          </cell>
        </row>
        <row r="889">
          <cell r="G889" t="str">
            <v>25400 931408 515040</v>
          </cell>
          <cell r="H889">
            <v>294.51</v>
          </cell>
        </row>
        <row r="890">
          <cell r="G890" t="str">
            <v>25400 931408 515100</v>
          </cell>
          <cell r="H890">
            <v>2.02</v>
          </cell>
        </row>
        <row r="891">
          <cell r="G891" t="str">
            <v>25400 931408 515120</v>
          </cell>
          <cell r="H891">
            <v>4.3600000000000003</v>
          </cell>
        </row>
        <row r="892">
          <cell r="G892" t="str">
            <v>25400 931408 515260</v>
          </cell>
          <cell r="H892">
            <v>3.66</v>
          </cell>
        </row>
        <row r="893">
          <cell r="G893" t="str">
            <v>25400 931408 518140</v>
          </cell>
          <cell r="H893">
            <v>0.45</v>
          </cell>
        </row>
        <row r="894">
          <cell r="G894" t="str">
            <v>25400 931408 520020</v>
          </cell>
          <cell r="H894">
            <v>0</v>
          </cell>
        </row>
        <row r="895">
          <cell r="G895" t="str">
            <v>25400 931408 520025</v>
          </cell>
          <cell r="H895">
            <v>0</v>
          </cell>
        </row>
        <row r="896">
          <cell r="G896" t="str">
            <v>25400 931408 520105</v>
          </cell>
          <cell r="H896">
            <v>0</v>
          </cell>
        </row>
        <row r="897">
          <cell r="G897" t="str">
            <v>25400 931408 520115</v>
          </cell>
          <cell r="H897">
            <v>126.7</v>
          </cell>
        </row>
        <row r="898">
          <cell r="G898" t="str">
            <v>25400 931408 520230</v>
          </cell>
          <cell r="H898">
            <v>38.01</v>
          </cell>
        </row>
        <row r="899">
          <cell r="G899" t="str">
            <v>25400 931408 520320</v>
          </cell>
          <cell r="H899">
            <v>57.83</v>
          </cell>
        </row>
        <row r="900">
          <cell r="G900" t="str">
            <v>25400 931408 520330</v>
          </cell>
          <cell r="H900">
            <v>350</v>
          </cell>
        </row>
        <row r="901">
          <cell r="G901" t="str">
            <v>25400 931408 520360</v>
          </cell>
          <cell r="H901">
            <v>273.66000000000003</v>
          </cell>
        </row>
        <row r="902">
          <cell r="G902" t="str">
            <v>25400 931408 520800</v>
          </cell>
          <cell r="H902">
            <v>0</v>
          </cell>
        </row>
        <row r="903">
          <cell r="G903" t="str">
            <v>25400 931408 520845</v>
          </cell>
          <cell r="H903">
            <v>296.52</v>
          </cell>
        </row>
        <row r="904">
          <cell r="G904" t="str">
            <v>25400 931408 521420</v>
          </cell>
          <cell r="H904">
            <v>0</v>
          </cell>
        </row>
        <row r="905">
          <cell r="G905" t="str">
            <v>25400 931408 521720</v>
          </cell>
          <cell r="H905">
            <v>0</v>
          </cell>
        </row>
        <row r="906">
          <cell r="G906" t="str">
            <v>25400 931408 522310</v>
          </cell>
          <cell r="H906">
            <v>0</v>
          </cell>
        </row>
        <row r="907">
          <cell r="G907" t="str">
            <v>25400 931408 522320</v>
          </cell>
          <cell r="H907">
            <v>1035.95</v>
          </cell>
        </row>
        <row r="908">
          <cell r="G908" t="str">
            <v>25400 931408 523290</v>
          </cell>
          <cell r="H908">
            <v>31.2</v>
          </cell>
        </row>
        <row r="909">
          <cell r="G909" t="str">
            <v>25400 931408 523340</v>
          </cell>
          <cell r="H909">
            <v>1.92</v>
          </cell>
        </row>
        <row r="910">
          <cell r="G910" t="str">
            <v>25400 931408 523700</v>
          </cell>
          <cell r="H910">
            <v>0</v>
          </cell>
        </row>
        <row r="911">
          <cell r="G911" t="str">
            <v>25400 931408 523800</v>
          </cell>
          <cell r="H911">
            <v>0</v>
          </cell>
        </row>
        <row r="912">
          <cell r="G912" t="str">
            <v>25400 931408 524840</v>
          </cell>
          <cell r="H912">
            <v>0</v>
          </cell>
        </row>
        <row r="913">
          <cell r="G913" t="str">
            <v>25400 931408 525060</v>
          </cell>
          <cell r="H913">
            <v>0</v>
          </cell>
        </row>
        <row r="914">
          <cell r="G914" t="str">
            <v>25400 931408 526940</v>
          </cell>
          <cell r="H914">
            <v>0</v>
          </cell>
        </row>
        <row r="915">
          <cell r="G915" t="str">
            <v>25400 931408 526960</v>
          </cell>
          <cell r="H915">
            <v>0</v>
          </cell>
        </row>
        <row r="916">
          <cell r="G916" t="str">
            <v>25400 931408 527680</v>
          </cell>
          <cell r="H916">
            <v>0</v>
          </cell>
        </row>
        <row r="917">
          <cell r="G917" t="str">
            <v>25400 931408 527690</v>
          </cell>
          <cell r="H917">
            <v>212.73</v>
          </cell>
        </row>
        <row r="918">
          <cell r="G918" t="str">
            <v>25400 931408 527720</v>
          </cell>
          <cell r="H918">
            <v>0</v>
          </cell>
        </row>
        <row r="919">
          <cell r="G919" t="str">
            <v>25400 931408 527840</v>
          </cell>
          <cell r="H919">
            <v>0</v>
          </cell>
        </row>
        <row r="920">
          <cell r="G920" t="str">
            <v>25400 931408 528920</v>
          </cell>
          <cell r="H920">
            <v>0</v>
          </cell>
        </row>
        <row r="921">
          <cell r="G921" t="str">
            <v>25400 931408 529500</v>
          </cell>
          <cell r="H921">
            <v>879.98</v>
          </cell>
        </row>
        <row r="922">
          <cell r="G922" t="str">
            <v>25400 931408 529510</v>
          </cell>
          <cell r="H922">
            <v>0</v>
          </cell>
        </row>
        <row r="923">
          <cell r="G923" t="str">
            <v>25400 931408 529520</v>
          </cell>
          <cell r="H923">
            <v>0</v>
          </cell>
        </row>
        <row r="924">
          <cell r="G924" t="str">
            <v>25400 931408 537080</v>
          </cell>
          <cell r="H924">
            <v>824</v>
          </cell>
        </row>
        <row r="925">
          <cell r="G925" t="str">
            <v>25400 931408 537090</v>
          </cell>
          <cell r="H925">
            <v>10</v>
          </cell>
        </row>
        <row r="926">
          <cell r="G926" t="str">
            <v>25400 931409 510040</v>
          </cell>
          <cell r="H926">
            <v>27234.85</v>
          </cell>
        </row>
        <row r="927">
          <cell r="G927" t="str">
            <v>25400 931409 510200</v>
          </cell>
          <cell r="H927">
            <v>365.44</v>
          </cell>
        </row>
        <row r="928">
          <cell r="G928" t="str">
            <v>25400 931409 510280</v>
          </cell>
          <cell r="H928">
            <v>1.5</v>
          </cell>
        </row>
        <row r="929">
          <cell r="G929" t="str">
            <v>25400 931409 510320</v>
          </cell>
          <cell r="H929">
            <v>3600</v>
          </cell>
        </row>
        <row r="930">
          <cell r="G930" t="str">
            <v>25400 931409 510420</v>
          </cell>
          <cell r="H930">
            <v>1496.39</v>
          </cell>
        </row>
        <row r="931">
          <cell r="G931" t="str">
            <v>25400 931409 510520</v>
          </cell>
          <cell r="H931">
            <v>80</v>
          </cell>
        </row>
        <row r="932">
          <cell r="G932" t="str">
            <v>25400 931409 510620</v>
          </cell>
          <cell r="H932">
            <v>392.05</v>
          </cell>
        </row>
        <row r="933">
          <cell r="G933" t="str">
            <v>25400 931409 510700</v>
          </cell>
          <cell r="H933">
            <v>184.8</v>
          </cell>
        </row>
        <row r="934">
          <cell r="G934" t="str">
            <v>25400 931409 513000</v>
          </cell>
          <cell r="H934">
            <v>2229.33</v>
          </cell>
        </row>
        <row r="935">
          <cell r="G935" t="str">
            <v>25400 931409 513020</v>
          </cell>
          <cell r="H935">
            <v>202.36</v>
          </cell>
        </row>
        <row r="936">
          <cell r="G936" t="str">
            <v>25400 931409 513120</v>
          </cell>
          <cell r="H936">
            <v>1814.45</v>
          </cell>
        </row>
        <row r="937">
          <cell r="G937" t="str">
            <v>25400 931409 513140</v>
          </cell>
          <cell r="H937">
            <v>478.88</v>
          </cell>
        </row>
        <row r="938">
          <cell r="G938" t="str">
            <v>25400 931409 515040</v>
          </cell>
          <cell r="H938">
            <v>7923.5</v>
          </cell>
        </row>
        <row r="939">
          <cell r="G939" t="str">
            <v>25400 931409 515100</v>
          </cell>
          <cell r="H939">
            <v>41.48</v>
          </cell>
        </row>
        <row r="940">
          <cell r="G940" t="str">
            <v>25400 931409 515120</v>
          </cell>
          <cell r="H940">
            <v>96.11</v>
          </cell>
        </row>
        <row r="941">
          <cell r="G941" t="str">
            <v>25400 931409 515260</v>
          </cell>
          <cell r="H941">
            <v>89.23</v>
          </cell>
        </row>
        <row r="942">
          <cell r="G942" t="str">
            <v>25400 931409 518020</v>
          </cell>
          <cell r="H942">
            <v>4</v>
          </cell>
        </row>
        <row r="943">
          <cell r="G943" t="str">
            <v>25400 931409 518140</v>
          </cell>
          <cell r="H943">
            <v>10.88</v>
          </cell>
        </row>
        <row r="944">
          <cell r="G944" t="str">
            <v>25400 931409 518180</v>
          </cell>
          <cell r="H944">
            <v>0</v>
          </cell>
        </row>
        <row r="945">
          <cell r="G945" t="str">
            <v>25400 931409 520010</v>
          </cell>
          <cell r="H945">
            <v>0</v>
          </cell>
        </row>
        <row r="946">
          <cell r="G946" t="str">
            <v>25400 931409 520015</v>
          </cell>
          <cell r="H946">
            <v>0</v>
          </cell>
        </row>
        <row r="947">
          <cell r="G947" t="str">
            <v>25400 931409 520020</v>
          </cell>
          <cell r="H947">
            <v>1931.26</v>
          </cell>
        </row>
        <row r="948">
          <cell r="G948" t="str">
            <v>25400 931409 520115</v>
          </cell>
          <cell r="H948">
            <v>633.24</v>
          </cell>
        </row>
        <row r="949">
          <cell r="G949" t="str">
            <v>25400 931409 520220</v>
          </cell>
          <cell r="H949">
            <v>0</v>
          </cell>
        </row>
        <row r="950">
          <cell r="G950" t="str">
            <v>25400 931409 520230</v>
          </cell>
          <cell r="H950">
            <v>563.26</v>
          </cell>
        </row>
        <row r="951">
          <cell r="G951" t="str">
            <v>25400 931409 520320</v>
          </cell>
          <cell r="H951">
            <v>405.89</v>
          </cell>
        </row>
        <row r="952">
          <cell r="G952" t="str">
            <v>25400 931409 520330</v>
          </cell>
          <cell r="H952">
            <v>399.95</v>
          </cell>
        </row>
        <row r="953">
          <cell r="G953" t="str">
            <v>25400 931409 520360</v>
          </cell>
          <cell r="H953">
            <v>1094.6400000000001</v>
          </cell>
        </row>
        <row r="954">
          <cell r="G954" t="str">
            <v>25400 931409 520705</v>
          </cell>
          <cell r="H954">
            <v>0</v>
          </cell>
        </row>
        <row r="955">
          <cell r="G955" t="str">
            <v>25400 931409 520800</v>
          </cell>
          <cell r="H955">
            <v>135.61000000000001</v>
          </cell>
        </row>
        <row r="956">
          <cell r="G956" t="str">
            <v>25400 931409 520805</v>
          </cell>
          <cell r="H956">
            <v>0</v>
          </cell>
        </row>
        <row r="957">
          <cell r="G957" t="str">
            <v>25400 931409 520815</v>
          </cell>
          <cell r="H957">
            <v>0</v>
          </cell>
        </row>
        <row r="958">
          <cell r="G958" t="str">
            <v>25400 931409 520830</v>
          </cell>
          <cell r="H958">
            <v>915.32</v>
          </cell>
        </row>
        <row r="959">
          <cell r="G959" t="str">
            <v>25400 931409 520845</v>
          </cell>
          <cell r="H959">
            <v>6708.19</v>
          </cell>
        </row>
        <row r="960">
          <cell r="G960" t="str">
            <v>25400 931409 521420</v>
          </cell>
          <cell r="H960">
            <v>1727.16</v>
          </cell>
        </row>
        <row r="961">
          <cell r="G961" t="str">
            <v>25400 931409 521440</v>
          </cell>
          <cell r="H961">
            <v>0</v>
          </cell>
        </row>
        <row r="962">
          <cell r="G962" t="str">
            <v>25400 931409 521500</v>
          </cell>
          <cell r="H962">
            <v>49.46</v>
          </cell>
        </row>
        <row r="963">
          <cell r="G963" t="str">
            <v>25400 931409 521560</v>
          </cell>
          <cell r="H963">
            <v>0</v>
          </cell>
        </row>
        <row r="964">
          <cell r="G964" t="str">
            <v>25400 931409 521600</v>
          </cell>
          <cell r="H964">
            <v>6781.96</v>
          </cell>
        </row>
        <row r="965">
          <cell r="G965" t="str">
            <v>25400 931409 521700</v>
          </cell>
          <cell r="H965">
            <v>320.32</v>
          </cell>
        </row>
        <row r="966">
          <cell r="G966" t="str">
            <v>25400 931409 521720</v>
          </cell>
          <cell r="H966">
            <v>728</v>
          </cell>
        </row>
        <row r="967">
          <cell r="G967" t="str">
            <v>25400 931409 521740</v>
          </cell>
          <cell r="H967">
            <v>983.83</v>
          </cell>
        </row>
        <row r="968">
          <cell r="G968" t="str">
            <v>25400 931409 522310</v>
          </cell>
          <cell r="H968">
            <v>129.27000000000001</v>
          </cell>
        </row>
        <row r="969">
          <cell r="G969" t="str">
            <v>25400 931409 522320</v>
          </cell>
          <cell r="H969">
            <v>592.41</v>
          </cell>
        </row>
        <row r="970">
          <cell r="G970" t="str">
            <v>25400 931409 522340</v>
          </cell>
          <cell r="H970">
            <v>829.01</v>
          </cell>
        </row>
        <row r="971">
          <cell r="G971" t="str">
            <v>25400 931409 522350</v>
          </cell>
          <cell r="H971">
            <v>0</v>
          </cell>
        </row>
        <row r="972">
          <cell r="G972" t="str">
            <v>25400 931409 522390</v>
          </cell>
          <cell r="H972">
            <v>0</v>
          </cell>
        </row>
        <row r="973">
          <cell r="G973" t="str">
            <v>25400 931409 522610</v>
          </cell>
          <cell r="H973">
            <v>0</v>
          </cell>
        </row>
        <row r="974">
          <cell r="G974" t="str">
            <v>25400 931409 523220</v>
          </cell>
          <cell r="H974">
            <v>0</v>
          </cell>
        </row>
        <row r="975">
          <cell r="G975" t="str">
            <v>25400 931409 523290</v>
          </cell>
          <cell r="H975">
            <v>2811.57</v>
          </cell>
        </row>
        <row r="976">
          <cell r="G976" t="str">
            <v>25400 931409 523340</v>
          </cell>
          <cell r="H976">
            <v>0</v>
          </cell>
        </row>
        <row r="977">
          <cell r="G977" t="str">
            <v>25400 931409 523700</v>
          </cell>
          <cell r="H977">
            <v>1322.25</v>
          </cell>
        </row>
        <row r="978">
          <cell r="G978" t="str">
            <v>25400 931409 523800</v>
          </cell>
          <cell r="H978">
            <v>0</v>
          </cell>
        </row>
        <row r="979">
          <cell r="G979" t="str">
            <v>25400 931409 524840</v>
          </cell>
          <cell r="H979">
            <v>15</v>
          </cell>
        </row>
        <row r="980">
          <cell r="G980" t="str">
            <v>25400 931409 525060</v>
          </cell>
          <cell r="H980">
            <v>0</v>
          </cell>
        </row>
        <row r="981">
          <cell r="G981" t="str">
            <v>25400 931409 526530</v>
          </cell>
          <cell r="H981">
            <v>0</v>
          </cell>
        </row>
        <row r="982">
          <cell r="G982" t="str">
            <v>25400 931409 526940</v>
          </cell>
          <cell r="H982">
            <v>0</v>
          </cell>
        </row>
        <row r="983">
          <cell r="G983" t="str">
            <v>25400 931409 526960</v>
          </cell>
          <cell r="H983">
            <v>136.24</v>
          </cell>
        </row>
        <row r="984">
          <cell r="G984" t="str">
            <v>25400 931409 527140</v>
          </cell>
          <cell r="H984">
            <v>0</v>
          </cell>
        </row>
        <row r="985">
          <cell r="G985" t="str">
            <v>25400 931409 527660</v>
          </cell>
          <cell r="H985">
            <v>0</v>
          </cell>
        </row>
        <row r="986">
          <cell r="G986" t="str">
            <v>25400 931409 527680</v>
          </cell>
          <cell r="H986">
            <v>0</v>
          </cell>
        </row>
        <row r="987">
          <cell r="G987" t="str">
            <v>25400 931409 527690</v>
          </cell>
          <cell r="H987">
            <v>1969.21</v>
          </cell>
        </row>
        <row r="988">
          <cell r="G988" t="str">
            <v>25400 931409 527720</v>
          </cell>
          <cell r="H988">
            <v>463.32</v>
          </cell>
        </row>
        <row r="989">
          <cell r="G989" t="str">
            <v>25400 931409 527840</v>
          </cell>
          <cell r="H989">
            <v>276.60000000000002</v>
          </cell>
        </row>
        <row r="990">
          <cell r="G990" t="str">
            <v>25400 931409 527960</v>
          </cell>
          <cell r="H990">
            <v>4005</v>
          </cell>
        </row>
        <row r="991">
          <cell r="G991" t="str">
            <v>25400 931409 528020</v>
          </cell>
          <cell r="H991">
            <v>0</v>
          </cell>
        </row>
        <row r="992">
          <cell r="G992" t="str">
            <v>25400 931409 528260</v>
          </cell>
          <cell r="H992">
            <v>0</v>
          </cell>
        </row>
        <row r="993">
          <cell r="G993" t="str">
            <v>25400 931409 528920</v>
          </cell>
          <cell r="H993">
            <v>-647.89</v>
          </cell>
        </row>
        <row r="994">
          <cell r="G994" t="str">
            <v>25400 931409 529500</v>
          </cell>
          <cell r="H994">
            <v>25732.52</v>
          </cell>
        </row>
        <row r="995">
          <cell r="G995" t="str">
            <v>25400 931409 529510</v>
          </cell>
          <cell r="H995">
            <v>21.09</v>
          </cell>
        </row>
        <row r="996">
          <cell r="G996" t="str">
            <v>25400 931409 529520</v>
          </cell>
          <cell r="H996">
            <v>2596.8000000000002</v>
          </cell>
        </row>
        <row r="997">
          <cell r="G997" t="str">
            <v>25400 931409 529550</v>
          </cell>
          <cell r="H997">
            <v>2512.0100000000002</v>
          </cell>
        </row>
        <row r="998">
          <cell r="G998" t="str">
            <v>25400 931409 536760</v>
          </cell>
          <cell r="H998">
            <v>102.22</v>
          </cell>
        </row>
        <row r="999">
          <cell r="G999" t="str">
            <v>25400 931409 536910</v>
          </cell>
          <cell r="H999">
            <v>2675.72</v>
          </cell>
        </row>
        <row r="1000">
          <cell r="G1000" t="str">
            <v>25400 931409 537080</v>
          </cell>
          <cell r="H1000">
            <v>0</v>
          </cell>
        </row>
        <row r="1001">
          <cell r="G1001" t="str">
            <v>25400 931409 537090</v>
          </cell>
          <cell r="H1001">
            <v>0</v>
          </cell>
        </row>
        <row r="1002">
          <cell r="G1002" t="str">
            <v>25400 931420 529550</v>
          </cell>
          <cell r="H1002">
            <v>0</v>
          </cell>
        </row>
        <row r="1003">
          <cell r="G1003" t="str">
            <v>25400 931420 532690</v>
          </cell>
          <cell r="H1003">
            <v>12460.36</v>
          </cell>
        </row>
        <row r="1004">
          <cell r="G1004" t="str">
            <v>25400 931420 537020</v>
          </cell>
          <cell r="H1004">
            <v>0</v>
          </cell>
        </row>
        <row r="1005">
          <cell r="G1005" t="str">
            <v>25400 931421 510040</v>
          </cell>
          <cell r="H1005">
            <v>9561.56</v>
          </cell>
        </row>
        <row r="1006">
          <cell r="G1006" t="str">
            <v>25400 931421 510320</v>
          </cell>
          <cell r="H1006">
            <v>0</v>
          </cell>
        </row>
        <row r="1007">
          <cell r="G1007" t="str">
            <v>25400 931421 510420</v>
          </cell>
          <cell r="H1007">
            <v>0</v>
          </cell>
        </row>
        <row r="1008">
          <cell r="G1008" t="str">
            <v>25400 931421 510620</v>
          </cell>
          <cell r="H1008">
            <v>19.2</v>
          </cell>
        </row>
        <row r="1009">
          <cell r="G1009" t="str">
            <v>25400 931421 510700</v>
          </cell>
          <cell r="H1009">
            <v>478.08</v>
          </cell>
        </row>
        <row r="1010">
          <cell r="G1010" t="str">
            <v>25400 931421 513000</v>
          </cell>
          <cell r="H1010">
            <v>1329.39</v>
          </cell>
        </row>
        <row r="1011">
          <cell r="G1011" t="str">
            <v>25400 931421 513120</v>
          </cell>
          <cell r="H1011">
            <v>618.22</v>
          </cell>
        </row>
        <row r="1012">
          <cell r="G1012" t="str">
            <v>25400 931421 513140</v>
          </cell>
          <cell r="H1012">
            <v>144.58000000000001</v>
          </cell>
        </row>
        <row r="1013">
          <cell r="G1013" t="str">
            <v>25400 931421 515040</v>
          </cell>
          <cell r="H1013">
            <v>2434</v>
          </cell>
        </row>
        <row r="1014">
          <cell r="G1014" t="str">
            <v>25400 931421 515100</v>
          </cell>
          <cell r="H1014">
            <v>10.92</v>
          </cell>
        </row>
        <row r="1015">
          <cell r="G1015" t="str">
            <v>25400 931421 515120</v>
          </cell>
          <cell r="H1015">
            <v>31.08</v>
          </cell>
        </row>
        <row r="1016">
          <cell r="G1016" t="str">
            <v>25400 931421 515260</v>
          </cell>
          <cell r="H1016">
            <v>26.1</v>
          </cell>
        </row>
        <row r="1017">
          <cell r="G1017" t="str">
            <v>25400 931421 518140</v>
          </cell>
          <cell r="H1017">
            <v>3.2</v>
          </cell>
        </row>
        <row r="1018">
          <cell r="G1018" t="str">
            <v>25400 931421 520020</v>
          </cell>
          <cell r="H1018">
            <v>0</v>
          </cell>
        </row>
        <row r="1019">
          <cell r="G1019" t="str">
            <v>25400 931421 520025</v>
          </cell>
          <cell r="H1019">
            <v>0</v>
          </cell>
        </row>
        <row r="1020">
          <cell r="G1020" t="str">
            <v>25400 931421 520115</v>
          </cell>
          <cell r="H1020">
            <v>-15.58</v>
          </cell>
        </row>
        <row r="1021">
          <cell r="G1021" t="str">
            <v>25400 931421 520230</v>
          </cell>
          <cell r="H1021">
            <v>83.8</v>
          </cell>
        </row>
        <row r="1022">
          <cell r="G1022" t="str">
            <v>25400 931421 520320</v>
          </cell>
          <cell r="H1022">
            <v>31.06</v>
          </cell>
        </row>
        <row r="1023">
          <cell r="G1023" t="str">
            <v>25400 931421 520330</v>
          </cell>
          <cell r="H1023">
            <v>408.95</v>
          </cell>
        </row>
        <row r="1024">
          <cell r="G1024" t="str">
            <v>25400 931421 520800</v>
          </cell>
          <cell r="H1024">
            <v>133.69</v>
          </cell>
        </row>
        <row r="1025">
          <cell r="G1025" t="str">
            <v>25400 931421 520805</v>
          </cell>
          <cell r="H1025">
            <v>0</v>
          </cell>
        </row>
        <row r="1026">
          <cell r="G1026" t="str">
            <v>25400 931421 520845</v>
          </cell>
          <cell r="H1026">
            <v>1187.1400000000001</v>
          </cell>
        </row>
        <row r="1027">
          <cell r="G1027" t="str">
            <v>25400 931421 521420</v>
          </cell>
          <cell r="H1027">
            <v>0</v>
          </cell>
        </row>
        <row r="1028">
          <cell r="G1028" t="str">
            <v>25400 931421 521500</v>
          </cell>
          <cell r="H1028">
            <v>0</v>
          </cell>
        </row>
        <row r="1029">
          <cell r="G1029" t="str">
            <v>25400 931421 521600</v>
          </cell>
          <cell r="H1029">
            <v>8437.4500000000007</v>
          </cell>
        </row>
        <row r="1030">
          <cell r="G1030" t="str">
            <v>25400 931421 521700</v>
          </cell>
          <cell r="H1030">
            <v>0</v>
          </cell>
        </row>
        <row r="1031">
          <cell r="G1031" t="str">
            <v>25400 931421 521720</v>
          </cell>
          <cell r="H1031">
            <v>258.24</v>
          </cell>
        </row>
        <row r="1032">
          <cell r="G1032" t="str">
            <v>25400 931421 522310</v>
          </cell>
          <cell r="H1032">
            <v>0</v>
          </cell>
        </row>
        <row r="1033">
          <cell r="G1033" t="str">
            <v>25400 931421 522320</v>
          </cell>
          <cell r="H1033">
            <v>307.45999999999998</v>
          </cell>
        </row>
        <row r="1034">
          <cell r="G1034" t="str">
            <v>25400 931421 522400</v>
          </cell>
          <cell r="H1034">
            <v>49.21</v>
          </cell>
        </row>
        <row r="1035">
          <cell r="G1035" t="str">
            <v>25400 931421 523100</v>
          </cell>
          <cell r="H1035">
            <v>0</v>
          </cell>
        </row>
        <row r="1036">
          <cell r="G1036" t="str">
            <v>25400 931421 523220</v>
          </cell>
          <cell r="H1036">
            <v>0</v>
          </cell>
        </row>
        <row r="1037">
          <cell r="G1037" t="str">
            <v>25400 931421 523250</v>
          </cell>
          <cell r="H1037">
            <v>0</v>
          </cell>
        </row>
        <row r="1038">
          <cell r="G1038" t="str">
            <v>25400 931421 523270</v>
          </cell>
          <cell r="H1038">
            <v>0</v>
          </cell>
        </row>
        <row r="1039">
          <cell r="G1039" t="str">
            <v>25400 931421 523290</v>
          </cell>
          <cell r="H1039">
            <v>432.14</v>
          </cell>
        </row>
        <row r="1040">
          <cell r="G1040" t="str">
            <v>25400 931421 523340</v>
          </cell>
          <cell r="H1040">
            <v>0</v>
          </cell>
        </row>
        <row r="1041">
          <cell r="G1041" t="str">
            <v>25400 931421 523640</v>
          </cell>
          <cell r="H1041">
            <v>0</v>
          </cell>
        </row>
        <row r="1042">
          <cell r="G1042" t="str">
            <v>25400 931421 523700</v>
          </cell>
          <cell r="H1042">
            <v>41.31</v>
          </cell>
        </row>
        <row r="1043">
          <cell r="G1043" t="str">
            <v>25400 931421 523800</v>
          </cell>
          <cell r="H1043">
            <v>0</v>
          </cell>
        </row>
        <row r="1044">
          <cell r="G1044" t="str">
            <v>25400 931421 524840</v>
          </cell>
          <cell r="H1044">
            <v>0</v>
          </cell>
        </row>
        <row r="1045">
          <cell r="G1045" t="str">
            <v>25400 931421 525060</v>
          </cell>
          <cell r="H1045">
            <v>0</v>
          </cell>
        </row>
        <row r="1046">
          <cell r="G1046" t="str">
            <v>25400 931421 526530</v>
          </cell>
          <cell r="H1046">
            <v>0</v>
          </cell>
        </row>
        <row r="1047">
          <cell r="G1047" t="str">
            <v>25400 931421 526940</v>
          </cell>
          <cell r="H1047">
            <v>0</v>
          </cell>
        </row>
        <row r="1048">
          <cell r="G1048" t="str">
            <v>25400 931421 526960</v>
          </cell>
          <cell r="H1048">
            <v>0</v>
          </cell>
        </row>
        <row r="1049">
          <cell r="G1049" t="str">
            <v>25400 931421 527100</v>
          </cell>
          <cell r="H1049">
            <v>0</v>
          </cell>
        </row>
        <row r="1050">
          <cell r="G1050" t="str">
            <v>25400 931421 527680</v>
          </cell>
          <cell r="H1050">
            <v>0</v>
          </cell>
        </row>
        <row r="1051">
          <cell r="G1051" t="str">
            <v>25400 931421 527690</v>
          </cell>
          <cell r="H1051">
            <v>353.95</v>
          </cell>
        </row>
        <row r="1052">
          <cell r="G1052" t="str">
            <v>25400 931421 527720</v>
          </cell>
          <cell r="H1052">
            <v>0</v>
          </cell>
        </row>
        <row r="1053">
          <cell r="G1053" t="str">
            <v>25400 931421 527820</v>
          </cell>
          <cell r="H1053">
            <v>0</v>
          </cell>
        </row>
        <row r="1054">
          <cell r="G1054" t="str">
            <v>25400 931421 527840</v>
          </cell>
          <cell r="H1054">
            <v>88.3</v>
          </cell>
        </row>
        <row r="1055">
          <cell r="G1055" t="str">
            <v>25400 931421 528020</v>
          </cell>
          <cell r="H1055">
            <v>131.96</v>
          </cell>
        </row>
        <row r="1056">
          <cell r="G1056" t="str">
            <v>25400 931421 528920</v>
          </cell>
          <cell r="H1056">
            <v>0</v>
          </cell>
        </row>
        <row r="1057">
          <cell r="G1057" t="str">
            <v>25400 931421 529500</v>
          </cell>
          <cell r="H1057">
            <v>4503.17</v>
          </cell>
        </row>
        <row r="1058">
          <cell r="G1058" t="str">
            <v>25400 931421 529510</v>
          </cell>
          <cell r="H1058">
            <v>0</v>
          </cell>
        </row>
        <row r="1059">
          <cell r="G1059" t="str">
            <v>25400 931421 529520</v>
          </cell>
          <cell r="H1059">
            <v>0</v>
          </cell>
        </row>
        <row r="1060">
          <cell r="G1060" t="str">
            <v>25400 931421 529550</v>
          </cell>
          <cell r="H1060">
            <v>5113.99</v>
          </cell>
        </row>
        <row r="1061">
          <cell r="G1061" t="str">
            <v>25400 931421 536760</v>
          </cell>
          <cell r="H1061">
            <v>21.52</v>
          </cell>
        </row>
        <row r="1062">
          <cell r="G1062" t="str">
            <v>25400 931421 537020</v>
          </cell>
          <cell r="H1062">
            <v>0</v>
          </cell>
        </row>
        <row r="1063">
          <cell r="G1063" t="str">
            <v>25400 931421 537080</v>
          </cell>
          <cell r="H1063">
            <v>1039</v>
          </cell>
        </row>
        <row r="1064">
          <cell r="G1064" t="str">
            <v>25400 931421 537090</v>
          </cell>
          <cell r="H1064">
            <v>10</v>
          </cell>
        </row>
        <row r="1065">
          <cell r="G1065" t="str">
            <v>25401 931111 529040</v>
          </cell>
          <cell r="H1065">
            <v>0</v>
          </cell>
        </row>
        <row r="1066">
          <cell r="G1066" t="str">
            <v>25420 931124 536760</v>
          </cell>
          <cell r="H1066">
            <v>0</v>
          </cell>
        </row>
        <row r="1067">
          <cell r="G1067" t="str">
            <v>25430 931170 510040</v>
          </cell>
          <cell r="H1067">
            <v>33606.230000000003</v>
          </cell>
        </row>
        <row r="1068">
          <cell r="G1068" t="str">
            <v>25430 931170 510200</v>
          </cell>
          <cell r="H1068">
            <v>-40659.93</v>
          </cell>
        </row>
        <row r="1069">
          <cell r="G1069" t="str">
            <v>25430 931170 510280</v>
          </cell>
          <cell r="H1069">
            <v>29.5</v>
          </cell>
        </row>
        <row r="1070">
          <cell r="G1070" t="str">
            <v>25430 931170 510320</v>
          </cell>
          <cell r="H1070">
            <v>2816</v>
          </cell>
        </row>
        <row r="1071">
          <cell r="G1071" t="str">
            <v>25430 931170 510420</v>
          </cell>
          <cell r="H1071">
            <v>897.43</v>
          </cell>
        </row>
        <row r="1072">
          <cell r="G1072" t="str">
            <v>25430 931170 510440</v>
          </cell>
          <cell r="H1072">
            <v>4444.88</v>
          </cell>
        </row>
        <row r="1073">
          <cell r="G1073" t="str">
            <v>25430 931170 510620</v>
          </cell>
          <cell r="H1073">
            <v>97.5</v>
          </cell>
        </row>
        <row r="1074">
          <cell r="G1074" t="str">
            <v>25430 931170 510700</v>
          </cell>
          <cell r="H1074">
            <v>184.8</v>
          </cell>
        </row>
        <row r="1075">
          <cell r="G1075" t="str">
            <v>25430 931170 513000</v>
          </cell>
          <cell r="H1075">
            <v>3212.57</v>
          </cell>
        </row>
        <row r="1076">
          <cell r="G1076" t="str">
            <v>25430 931170 513020</v>
          </cell>
          <cell r="H1076">
            <v>157.13</v>
          </cell>
        </row>
        <row r="1077">
          <cell r="G1077" t="str">
            <v>25430 931170 513120</v>
          </cell>
          <cell r="H1077">
            <v>2411.5300000000002</v>
          </cell>
        </row>
        <row r="1078">
          <cell r="G1078" t="str">
            <v>25430 931170 513140</v>
          </cell>
          <cell r="H1078">
            <v>604.79</v>
          </cell>
        </row>
        <row r="1079">
          <cell r="G1079" t="str">
            <v>25430 931170 515040</v>
          </cell>
          <cell r="H1079">
            <v>7592.87</v>
          </cell>
        </row>
        <row r="1080">
          <cell r="G1080" t="str">
            <v>25430 931170 515100</v>
          </cell>
          <cell r="H1080">
            <v>42.09</v>
          </cell>
        </row>
        <row r="1081">
          <cell r="G1081" t="str">
            <v>25430 931170 515120</v>
          </cell>
          <cell r="H1081">
            <v>146.59</v>
          </cell>
        </row>
        <row r="1082">
          <cell r="G1082" t="str">
            <v>25430 931170 515160</v>
          </cell>
          <cell r="H1082">
            <v>8.85</v>
          </cell>
        </row>
        <row r="1083">
          <cell r="G1083" t="str">
            <v>25430 931170 515260</v>
          </cell>
          <cell r="H1083">
            <v>106.18</v>
          </cell>
        </row>
        <row r="1084">
          <cell r="G1084" t="str">
            <v>25430 931170 518010</v>
          </cell>
          <cell r="H1084">
            <v>61.87</v>
          </cell>
        </row>
        <row r="1085">
          <cell r="G1085" t="str">
            <v>25430 931170 518020</v>
          </cell>
          <cell r="H1085">
            <v>0</v>
          </cell>
        </row>
        <row r="1086">
          <cell r="G1086" t="str">
            <v>25430 931170 518140</v>
          </cell>
          <cell r="H1086">
            <v>11.19</v>
          </cell>
        </row>
        <row r="1087">
          <cell r="G1087" t="str">
            <v>25430 931170 518160</v>
          </cell>
          <cell r="H1087">
            <v>1050</v>
          </cell>
        </row>
        <row r="1088">
          <cell r="G1088" t="str">
            <v>25430 931170 518180</v>
          </cell>
          <cell r="H1088">
            <v>0</v>
          </cell>
        </row>
        <row r="1089">
          <cell r="G1089" t="str">
            <v>25430 931170 520000</v>
          </cell>
          <cell r="H1089">
            <v>0</v>
          </cell>
        </row>
        <row r="1090">
          <cell r="G1090" t="str">
            <v>25430 931170 520010</v>
          </cell>
          <cell r="H1090">
            <v>0</v>
          </cell>
        </row>
        <row r="1091">
          <cell r="G1091" t="str">
            <v>25430 931170 520020</v>
          </cell>
          <cell r="H1091">
            <v>0</v>
          </cell>
        </row>
        <row r="1092">
          <cell r="G1092" t="str">
            <v>25430 931170 520025</v>
          </cell>
          <cell r="H1092">
            <v>335</v>
          </cell>
        </row>
        <row r="1093">
          <cell r="G1093" t="str">
            <v>25430 931170 520105</v>
          </cell>
          <cell r="H1093">
            <v>0</v>
          </cell>
        </row>
        <row r="1094">
          <cell r="G1094" t="str">
            <v>25430 931170 520115</v>
          </cell>
          <cell r="H1094">
            <v>655.68</v>
          </cell>
        </row>
        <row r="1095">
          <cell r="G1095" t="str">
            <v>25430 931170 520230</v>
          </cell>
          <cell r="H1095">
            <v>378.7</v>
          </cell>
        </row>
        <row r="1096">
          <cell r="G1096" t="str">
            <v>25430 931170 520320</v>
          </cell>
          <cell r="H1096">
            <v>36.32</v>
          </cell>
        </row>
        <row r="1097">
          <cell r="G1097" t="str">
            <v>25430 931170 520360</v>
          </cell>
          <cell r="H1097">
            <v>1949.83</v>
          </cell>
        </row>
        <row r="1098">
          <cell r="G1098" t="str">
            <v>25430 931170 520800</v>
          </cell>
          <cell r="H1098">
            <v>0</v>
          </cell>
        </row>
        <row r="1099">
          <cell r="G1099" t="str">
            <v>25430 931170 520845</v>
          </cell>
          <cell r="H1099">
            <v>2080.9499999999998</v>
          </cell>
        </row>
        <row r="1100">
          <cell r="G1100" t="str">
            <v>25430 931170 521380</v>
          </cell>
          <cell r="H1100">
            <v>46.77</v>
          </cell>
        </row>
        <row r="1101">
          <cell r="G1101" t="str">
            <v>25430 931170 521420</v>
          </cell>
          <cell r="H1101">
            <v>1633.5</v>
          </cell>
        </row>
        <row r="1102">
          <cell r="G1102" t="str">
            <v>25430 931170 521500</v>
          </cell>
          <cell r="H1102">
            <v>922.74</v>
          </cell>
        </row>
        <row r="1103">
          <cell r="G1103" t="str">
            <v>25430 931170 521700</v>
          </cell>
          <cell r="H1103">
            <v>64.94</v>
          </cell>
        </row>
        <row r="1104">
          <cell r="G1104" t="str">
            <v>25430 931170 521720</v>
          </cell>
          <cell r="H1104">
            <v>0</v>
          </cell>
        </row>
        <row r="1105">
          <cell r="G1105" t="str">
            <v>25430 931170 521740</v>
          </cell>
          <cell r="H1105">
            <v>0</v>
          </cell>
        </row>
        <row r="1106">
          <cell r="G1106" t="str">
            <v>25430 931170 522310</v>
          </cell>
          <cell r="H1106">
            <v>0</v>
          </cell>
        </row>
        <row r="1107">
          <cell r="G1107" t="str">
            <v>25430 931170 522320</v>
          </cell>
          <cell r="H1107">
            <v>5486.2</v>
          </cell>
        </row>
        <row r="1108">
          <cell r="G1108" t="str">
            <v>25430 931170 522400</v>
          </cell>
          <cell r="H1108">
            <v>0</v>
          </cell>
        </row>
        <row r="1109">
          <cell r="G1109" t="str">
            <v>25430 931170 523100</v>
          </cell>
          <cell r="H1109">
            <v>0</v>
          </cell>
        </row>
        <row r="1110">
          <cell r="G1110" t="str">
            <v>25430 931170 523220</v>
          </cell>
          <cell r="H1110">
            <v>0</v>
          </cell>
        </row>
        <row r="1111">
          <cell r="G1111" t="str">
            <v>25430 931170 523290</v>
          </cell>
          <cell r="H1111">
            <v>38.56</v>
          </cell>
        </row>
        <row r="1112">
          <cell r="G1112" t="str">
            <v>25430 931170 523340</v>
          </cell>
          <cell r="H1112">
            <v>7.0000000000000007E-2</v>
          </cell>
        </row>
        <row r="1113">
          <cell r="G1113" t="str">
            <v>25430 931170 523640</v>
          </cell>
          <cell r="H1113">
            <v>0</v>
          </cell>
        </row>
        <row r="1114">
          <cell r="G1114" t="str">
            <v>25430 931170 523680</v>
          </cell>
          <cell r="H1114">
            <v>0</v>
          </cell>
        </row>
        <row r="1115">
          <cell r="G1115" t="str">
            <v>25430 931170 523700</v>
          </cell>
          <cell r="H1115">
            <v>4.3</v>
          </cell>
        </row>
        <row r="1116">
          <cell r="G1116" t="str">
            <v>25430 931170 523800</v>
          </cell>
          <cell r="H1116">
            <v>49.98</v>
          </cell>
        </row>
        <row r="1117">
          <cell r="G1117" t="str">
            <v>25430 931170 524840</v>
          </cell>
          <cell r="H1117">
            <v>45</v>
          </cell>
        </row>
        <row r="1118">
          <cell r="G1118" t="str">
            <v>25430 931170 525060</v>
          </cell>
          <cell r="H1118">
            <v>441.16</v>
          </cell>
        </row>
        <row r="1119">
          <cell r="G1119" t="str">
            <v>25430 931170 526910</v>
          </cell>
          <cell r="H1119">
            <v>0</v>
          </cell>
        </row>
        <row r="1120">
          <cell r="G1120" t="str">
            <v>25430 931170 526940</v>
          </cell>
          <cell r="H1120">
            <v>71.09</v>
          </cell>
        </row>
        <row r="1121">
          <cell r="G1121" t="str">
            <v>25430 931170 526960</v>
          </cell>
          <cell r="H1121">
            <v>334.03</v>
          </cell>
        </row>
        <row r="1122">
          <cell r="G1122" t="str">
            <v>25430 931170 527680</v>
          </cell>
          <cell r="H1122">
            <v>0</v>
          </cell>
        </row>
        <row r="1123">
          <cell r="G1123" t="str">
            <v>25430 931170 527690</v>
          </cell>
          <cell r="H1123">
            <v>10289.459999999999</v>
          </cell>
        </row>
        <row r="1124">
          <cell r="G1124" t="str">
            <v>25430 931170 527720</v>
          </cell>
          <cell r="H1124">
            <v>882.31</v>
          </cell>
        </row>
        <row r="1125">
          <cell r="G1125" t="str">
            <v>25430 931170 527840</v>
          </cell>
          <cell r="H1125">
            <v>1092.17</v>
          </cell>
        </row>
        <row r="1126">
          <cell r="G1126" t="str">
            <v>25430 931170 527940</v>
          </cell>
          <cell r="H1126">
            <v>0</v>
          </cell>
        </row>
        <row r="1127">
          <cell r="G1127" t="str">
            <v>25430 931170 528140</v>
          </cell>
          <cell r="H1127">
            <v>0</v>
          </cell>
        </row>
        <row r="1128">
          <cell r="G1128" t="str">
            <v>25430 931170 528260</v>
          </cell>
          <cell r="H1128">
            <v>0</v>
          </cell>
        </row>
        <row r="1129">
          <cell r="G1129" t="str">
            <v>25430 931170 528920</v>
          </cell>
          <cell r="H1129">
            <v>4977.6899999999996</v>
          </cell>
        </row>
        <row r="1130">
          <cell r="G1130" t="str">
            <v>25430 931170 528960</v>
          </cell>
          <cell r="H1130">
            <v>0</v>
          </cell>
        </row>
        <row r="1131">
          <cell r="G1131" t="str">
            <v>25430 931170 529040</v>
          </cell>
          <cell r="H1131">
            <v>0</v>
          </cell>
        </row>
        <row r="1132">
          <cell r="G1132" t="str">
            <v>25430 931170 529500</v>
          </cell>
          <cell r="H1132">
            <v>823.28</v>
          </cell>
        </row>
        <row r="1133">
          <cell r="G1133" t="str">
            <v>25430 931170 529510</v>
          </cell>
          <cell r="H1133">
            <v>0</v>
          </cell>
        </row>
        <row r="1134">
          <cell r="G1134" t="str">
            <v>25430 931170 529520</v>
          </cell>
          <cell r="H1134">
            <v>1478.2</v>
          </cell>
        </row>
        <row r="1135">
          <cell r="G1135" t="str">
            <v>25430 931170 529550</v>
          </cell>
          <cell r="H1135">
            <v>430.85</v>
          </cell>
        </row>
        <row r="1136">
          <cell r="G1136" t="str">
            <v>25430 931170 536760</v>
          </cell>
          <cell r="H1136">
            <v>86.08</v>
          </cell>
        </row>
        <row r="1137">
          <cell r="G1137" t="str">
            <v>25430 931170 536910</v>
          </cell>
          <cell r="H1137">
            <v>2328.04</v>
          </cell>
        </row>
        <row r="1138">
          <cell r="G1138" t="str">
            <v>25430 931170 537020</v>
          </cell>
          <cell r="H1138">
            <v>0</v>
          </cell>
        </row>
        <row r="1139">
          <cell r="G1139" t="str">
            <v>25430 931170 537080</v>
          </cell>
          <cell r="H1139">
            <v>0</v>
          </cell>
        </row>
        <row r="1140">
          <cell r="G1140" t="str">
            <v>25430 931170 537090</v>
          </cell>
          <cell r="H1140">
            <v>10</v>
          </cell>
        </row>
        <row r="1141">
          <cell r="G1141" t="str">
            <v>25430 931170 546160</v>
          </cell>
          <cell r="H1141">
            <v>0</v>
          </cell>
        </row>
        <row r="1142">
          <cell r="G1142" t="str">
            <v>25430 931170 546360</v>
          </cell>
          <cell r="H1142">
            <v>0</v>
          </cell>
        </row>
        <row r="1143">
          <cell r="G1143" t="str">
            <v>25440 931160 551000</v>
          </cell>
          <cell r="H1143">
            <v>0</v>
          </cell>
        </row>
        <row r="1144">
          <cell r="G1144" t="str">
            <v>25500 931103 523270</v>
          </cell>
          <cell r="H1144">
            <v>0</v>
          </cell>
        </row>
        <row r="1145">
          <cell r="G1145" t="str">
            <v>25500 931103 527780</v>
          </cell>
          <cell r="H1145">
            <v>0</v>
          </cell>
        </row>
        <row r="1146">
          <cell r="G1146" t="str">
            <v>25500 931103 528120</v>
          </cell>
          <cell r="H1146">
            <v>0</v>
          </cell>
        </row>
        <row r="1147">
          <cell r="G1147" t="str">
            <v>25510 931108 520020</v>
          </cell>
          <cell r="H1147">
            <v>241.31</v>
          </cell>
        </row>
        <row r="1148">
          <cell r="G1148" t="str">
            <v>25510 931108 520115</v>
          </cell>
          <cell r="H1148">
            <v>700.63</v>
          </cell>
        </row>
        <row r="1149">
          <cell r="G1149" t="str">
            <v>25510 931108 520230</v>
          </cell>
          <cell r="H1149">
            <v>243.62</v>
          </cell>
        </row>
        <row r="1150">
          <cell r="G1150" t="str">
            <v>25510 931108 520320</v>
          </cell>
          <cell r="H1150">
            <v>29.12</v>
          </cell>
        </row>
        <row r="1151">
          <cell r="G1151" t="str">
            <v>25510 931108 521420</v>
          </cell>
          <cell r="H1151">
            <v>1379.89</v>
          </cell>
        </row>
        <row r="1152">
          <cell r="G1152" t="str">
            <v>25510 931108 521500</v>
          </cell>
          <cell r="H1152">
            <v>0</v>
          </cell>
        </row>
        <row r="1153">
          <cell r="G1153" t="str">
            <v>25510 931108 522310</v>
          </cell>
          <cell r="H1153">
            <v>7605.08</v>
          </cell>
        </row>
        <row r="1154">
          <cell r="G1154" t="str">
            <v>25510 931108 522320</v>
          </cell>
          <cell r="H1154">
            <v>300.18</v>
          </cell>
        </row>
        <row r="1155">
          <cell r="G1155" t="str">
            <v>25510 931108 523290</v>
          </cell>
          <cell r="H1155">
            <v>0</v>
          </cell>
        </row>
        <row r="1156">
          <cell r="G1156" t="str">
            <v>25510 931108 523700</v>
          </cell>
          <cell r="H1156">
            <v>230.39</v>
          </cell>
        </row>
        <row r="1157">
          <cell r="G1157" t="str">
            <v>25510 931108 526960</v>
          </cell>
          <cell r="H1157">
            <v>442.73</v>
          </cell>
        </row>
        <row r="1158">
          <cell r="G1158" t="str">
            <v>25510 931108 527720</v>
          </cell>
          <cell r="H1158">
            <v>0</v>
          </cell>
        </row>
        <row r="1159">
          <cell r="G1159" t="str">
            <v>25510 931108 527840</v>
          </cell>
          <cell r="H1159">
            <v>0</v>
          </cell>
        </row>
        <row r="1160">
          <cell r="G1160" t="str">
            <v>25510 931108 528140</v>
          </cell>
          <cell r="H1160">
            <v>0</v>
          </cell>
        </row>
        <row r="1161">
          <cell r="G1161" t="str">
            <v>25510 931108 529500</v>
          </cell>
          <cell r="H1161">
            <v>212.79</v>
          </cell>
        </row>
        <row r="1162">
          <cell r="G1162" t="str">
            <v>25510 931108 529520</v>
          </cell>
          <cell r="H1162">
            <v>0</v>
          </cell>
        </row>
        <row r="1163">
          <cell r="G1163" t="str">
            <v>25510 931108 529550</v>
          </cell>
          <cell r="H1163">
            <v>66.569999999999993</v>
          </cell>
        </row>
        <row r="1164">
          <cell r="G1164" t="str">
            <v>25510 931108 546160</v>
          </cell>
          <cell r="H1164">
            <v>0</v>
          </cell>
        </row>
        <row r="1165">
          <cell r="G1165" t="str">
            <v>25540 931116 510040</v>
          </cell>
          <cell r="H1165">
            <v>13710.4</v>
          </cell>
        </row>
        <row r="1166">
          <cell r="G1166" t="str">
            <v>25540 931116 510200</v>
          </cell>
          <cell r="H1166">
            <v>0</v>
          </cell>
        </row>
        <row r="1167">
          <cell r="G1167" t="str">
            <v>25540 931116 510280</v>
          </cell>
          <cell r="H1167">
            <v>17</v>
          </cell>
        </row>
        <row r="1168">
          <cell r="G1168" t="str">
            <v>25540 931116 510320</v>
          </cell>
          <cell r="H1168">
            <v>3088.34</v>
          </cell>
        </row>
        <row r="1169">
          <cell r="G1169" t="str">
            <v>25540 931116 510420</v>
          </cell>
          <cell r="H1169">
            <v>242.64</v>
          </cell>
        </row>
        <row r="1170">
          <cell r="G1170" t="str">
            <v>25540 931116 510520</v>
          </cell>
          <cell r="H1170">
            <v>0</v>
          </cell>
        </row>
        <row r="1171">
          <cell r="G1171" t="str">
            <v>25540 931116 510620</v>
          </cell>
          <cell r="H1171">
            <v>5.2</v>
          </cell>
        </row>
        <row r="1172">
          <cell r="G1172" t="str">
            <v>25540 931116 510700</v>
          </cell>
          <cell r="H1172">
            <v>0</v>
          </cell>
        </row>
        <row r="1173">
          <cell r="G1173" t="str">
            <v>25540 931116 513000</v>
          </cell>
          <cell r="H1173">
            <v>2178.0700000000002</v>
          </cell>
        </row>
        <row r="1174">
          <cell r="G1174" t="str">
            <v>25540 931116 513020</v>
          </cell>
          <cell r="H1174">
            <v>0</v>
          </cell>
        </row>
        <row r="1175">
          <cell r="G1175" t="str">
            <v>25540 931116 513120</v>
          </cell>
          <cell r="H1175">
            <v>988.5</v>
          </cell>
        </row>
        <row r="1176">
          <cell r="G1176" t="str">
            <v>25540 931116 513140</v>
          </cell>
          <cell r="H1176">
            <v>231.18</v>
          </cell>
        </row>
        <row r="1177">
          <cell r="G1177" t="str">
            <v>25540 931116 515040</v>
          </cell>
          <cell r="H1177">
            <v>4040.38</v>
          </cell>
        </row>
        <row r="1178">
          <cell r="G1178" t="str">
            <v>25540 931116 515100</v>
          </cell>
          <cell r="H1178">
            <v>15.1</v>
          </cell>
        </row>
        <row r="1179">
          <cell r="G1179" t="str">
            <v>25540 931116 515120</v>
          </cell>
          <cell r="H1179">
            <v>71.95</v>
          </cell>
        </row>
        <row r="1180">
          <cell r="G1180" t="str">
            <v>25540 931116 515160</v>
          </cell>
          <cell r="H1180">
            <v>9.0299999999999994</v>
          </cell>
        </row>
        <row r="1181">
          <cell r="G1181" t="str">
            <v>25540 931116 515260</v>
          </cell>
          <cell r="H1181">
            <v>44.78</v>
          </cell>
        </row>
        <row r="1182">
          <cell r="G1182" t="str">
            <v>25540 931116 517000</v>
          </cell>
          <cell r="H1182">
            <v>0</v>
          </cell>
        </row>
        <row r="1183">
          <cell r="G1183" t="str">
            <v>25540 931116 518010</v>
          </cell>
          <cell r="H1183">
            <v>63.13</v>
          </cell>
        </row>
        <row r="1184">
          <cell r="G1184" t="str">
            <v>25540 931116 518140</v>
          </cell>
          <cell r="H1184">
            <v>3.28</v>
          </cell>
        </row>
        <row r="1185">
          <cell r="G1185" t="str">
            <v>25540 931116 520000</v>
          </cell>
          <cell r="H1185">
            <v>0</v>
          </cell>
        </row>
        <row r="1186">
          <cell r="G1186" t="str">
            <v>25540 931116 520010</v>
          </cell>
          <cell r="H1186">
            <v>0</v>
          </cell>
        </row>
        <row r="1187">
          <cell r="G1187" t="str">
            <v>25540 931116 520115</v>
          </cell>
          <cell r="H1187">
            <v>396.8</v>
          </cell>
        </row>
        <row r="1188">
          <cell r="G1188" t="str">
            <v>25540 931116 520230</v>
          </cell>
          <cell r="H1188">
            <v>141.87</v>
          </cell>
        </row>
        <row r="1189">
          <cell r="G1189" t="str">
            <v>25540 931116 520320</v>
          </cell>
          <cell r="H1189">
            <v>55.74</v>
          </cell>
        </row>
        <row r="1190">
          <cell r="G1190" t="str">
            <v>25540 931116 520360</v>
          </cell>
          <cell r="H1190">
            <v>786.77</v>
          </cell>
        </row>
        <row r="1191">
          <cell r="G1191" t="str">
            <v>25540 931116 520800</v>
          </cell>
          <cell r="H1191">
            <v>0</v>
          </cell>
        </row>
        <row r="1192">
          <cell r="G1192" t="str">
            <v>25540 931116 520845</v>
          </cell>
          <cell r="H1192">
            <v>0</v>
          </cell>
        </row>
        <row r="1193">
          <cell r="G1193" t="str">
            <v>25540 931116 520930</v>
          </cell>
          <cell r="H1193">
            <v>0</v>
          </cell>
        </row>
        <row r="1194">
          <cell r="G1194" t="str">
            <v>25540 931116 520945</v>
          </cell>
          <cell r="H1194">
            <v>0</v>
          </cell>
        </row>
        <row r="1195">
          <cell r="G1195" t="str">
            <v>25540 931116 521420</v>
          </cell>
          <cell r="H1195">
            <v>837.34</v>
          </cell>
        </row>
        <row r="1196">
          <cell r="G1196" t="str">
            <v>25540 931116 521500</v>
          </cell>
          <cell r="H1196">
            <v>181.08</v>
          </cell>
        </row>
        <row r="1197">
          <cell r="G1197" t="str">
            <v>25540 931116 521720</v>
          </cell>
          <cell r="H1197">
            <v>0</v>
          </cell>
        </row>
        <row r="1198">
          <cell r="G1198" t="str">
            <v>25540 931116 522310</v>
          </cell>
          <cell r="H1198">
            <v>0</v>
          </cell>
        </row>
        <row r="1199">
          <cell r="G1199" t="str">
            <v>25540 931116 522320</v>
          </cell>
          <cell r="H1199">
            <v>187.75</v>
          </cell>
        </row>
        <row r="1200">
          <cell r="G1200" t="str">
            <v>25540 931116 523100</v>
          </cell>
          <cell r="H1200">
            <v>0</v>
          </cell>
        </row>
        <row r="1201">
          <cell r="G1201" t="str">
            <v>25540 931116 523220</v>
          </cell>
          <cell r="H1201">
            <v>0</v>
          </cell>
        </row>
        <row r="1202">
          <cell r="G1202" t="str">
            <v>25540 931116 523340</v>
          </cell>
          <cell r="H1202">
            <v>0</v>
          </cell>
        </row>
        <row r="1203">
          <cell r="G1203" t="str">
            <v>25540 931116 523640</v>
          </cell>
          <cell r="H1203">
            <v>0</v>
          </cell>
        </row>
        <row r="1204">
          <cell r="G1204" t="str">
            <v>25540 931116 523680</v>
          </cell>
          <cell r="H1204">
            <v>0</v>
          </cell>
        </row>
        <row r="1205">
          <cell r="G1205" t="str">
            <v>25540 931116 523700</v>
          </cell>
          <cell r="H1205">
            <v>0</v>
          </cell>
        </row>
        <row r="1206">
          <cell r="G1206" t="str">
            <v>25540 931116 523800</v>
          </cell>
          <cell r="H1206">
            <v>0</v>
          </cell>
        </row>
        <row r="1207">
          <cell r="G1207" t="str">
            <v>25540 931116 524660</v>
          </cell>
          <cell r="H1207">
            <v>0</v>
          </cell>
        </row>
        <row r="1208">
          <cell r="G1208" t="str">
            <v>25540 931116 524790</v>
          </cell>
          <cell r="H1208">
            <v>0</v>
          </cell>
        </row>
        <row r="1209">
          <cell r="G1209" t="str">
            <v>25540 931116 524840</v>
          </cell>
          <cell r="H1209">
            <v>0</v>
          </cell>
        </row>
        <row r="1210">
          <cell r="G1210" t="str">
            <v>25540 931116 525060</v>
          </cell>
          <cell r="H1210">
            <v>0</v>
          </cell>
        </row>
        <row r="1211">
          <cell r="G1211" t="str">
            <v>25540 931116 525440</v>
          </cell>
          <cell r="H1211">
            <v>4720</v>
          </cell>
        </row>
        <row r="1212">
          <cell r="G1212" t="str">
            <v>25540 931116 525840</v>
          </cell>
          <cell r="H1212">
            <v>972.07</v>
          </cell>
        </row>
        <row r="1213">
          <cell r="G1213" t="str">
            <v>25540 931116 526940</v>
          </cell>
          <cell r="H1213">
            <v>2.4900000000000002</v>
          </cell>
        </row>
        <row r="1214">
          <cell r="G1214" t="str">
            <v>25540 931116 526960</v>
          </cell>
          <cell r="H1214">
            <v>64.13</v>
          </cell>
        </row>
        <row r="1215">
          <cell r="G1215" t="str">
            <v>25540 931116 527100</v>
          </cell>
          <cell r="H1215">
            <v>0</v>
          </cell>
        </row>
        <row r="1216">
          <cell r="G1216" t="str">
            <v>25540 931116 527690</v>
          </cell>
          <cell r="H1216">
            <v>3193.49</v>
          </cell>
        </row>
        <row r="1217">
          <cell r="G1217" t="str">
            <v>25540 931116 527720</v>
          </cell>
          <cell r="H1217">
            <v>248.01</v>
          </cell>
        </row>
        <row r="1218">
          <cell r="G1218" t="str">
            <v>25540 931116 527840</v>
          </cell>
          <cell r="H1218">
            <v>0</v>
          </cell>
        </row>
        <row r="1219">
          <cell r="G1219" t="str">
            <v>25540 931116 527940</v>
          </cell>
          <cell r="H1219">
            <v>0</v>
          </cell>
        </row>
        <row r="1220">
          <cell r="G1220" t="str">
            <v>25540 931116 528260</v>
          </cell>
          <cell r="H1220">
            <v>530.23</v>
          </cell>
        </row>
        <row r="1221">
          <cell r="G1221" t="str">
            <v>25540 931116 528920</v>
          </cell>
          <cell r="H1221">
            <v>1180.58</v>
          </cell>
        </row>
        <row r="1222">
          <cell r="G1222" t="str">
            <v>25540 931116 528960</v>
          </cell>
          <cell r="H1222">
            <v>0</v>
          </cell>
        </row>
        <row r="1223">
          <cell r="G1223" t="str">
            <v>25540 931116 529500</v>
          </cell>
          <cell r="H1223">
            <v>170.58</v>
          </cell>
        </row>
        <row r="1224">
          <cell r="G1224" t="str">
            <v>25540 931116 529510</v>
          </cell>
          <cell r="H1224">
            <v>0</v>
          </cell>
        </row>
        <row r="1225">
          <cell r="G1225" t="str">
            <v>25540 931116 529520</v>
          </cell>
          <cell r="H1225">
            <v>0</v>
          </cell>
        </row>
        <row r="1226">
          <cell r="G1226" t="str">
            <v>25540 931116 529550</v>
          </cell>
          <cell r="H1226">
            <v>6.83</v>
          </cell>
        </row>
        <row r="1227">
          <cell r="G1227" t="str">
            <v>25540 931116 536760</v>
          </cell>
          <cell r="H1227">
            <v>53.8</v>
          </cell>
        </row>
        <row r="1228">
          <cell r="G1228" t="str">
            <v>25540 931116 537080</v>
          </cell>
          <cell r="H1228">
            <v>0</v>
          </cell>
        </row>
        <row r="1229">
          <cell r="G1229" t="str">
            <v>25540 931116 537090</v>
          </cell>
          <cell r="H1229">
            <v>0</v>
          </cell>
        </row>
        <row r="1230">
          <cell r="G1230" t="str">
            <v>25550 931101 510040</v>
          </cell>
          <cell r="H1230">
            <v>0</v>
          </cell>
        </row>
        <row r="1231">
          <cell r="G1231" t="str">
            <v>25550 931101 510320</v>
          </cell>
          <cell r="H1231">
            <v>0</v>
          </cell>
        </row>
        <row r="1232">
          <cell r="G1232" t="str">
            <v>25550 931101 513000</v>
          </cell>
          <cell r="H1232">
            <v>0</v>
          </cell>
        </row>
        <row r="1233">
          <cell r="G1233" t="str">
            <v>25550 931101 513020</v>
          </cell>
          <cell r="H1233">
            <v>0</v>
          </cell>
        </row>
        <row r="1234">
          <cell r="G1234" t="str">
            <v>25550 931101 513120</v>
          </cell>
          <cell r="H1234">
            <v>0</v>
          </cell>
        </row>
        <row r="1235">
          <cell r="G1235" t="str">
            <v>25550 931101 513140</v>
          </cell>
          <cell r="H1235">
            <v>0</v>
          </cell>
        </row>
        <row r="1236">
          <cell r="G1236" t="str">
            <v>25550 931101 515040</v>
          </cell>
          <cell r="H1236">
            <v>0</v>
          </cell>
        </row>
        <row r="1237">
          <cell r="G1237" t="str">
            <v>25550 931101 515100</v>
          </cell>
          <cell r="H1237">
            <v>0</v>
          </cell>
        </row>
        <row r="1238">
          <cell r="G1238" t="str">
            <v>25550 931101 515120</v>
          </cell>
          <cell r="H1238">
            <v>0</v>
          </cell>
        </row>
        <row r="1239">
          <cell r="G1239" t="str">
            <v>25550 931101 515160</v>
          </cell>
          <cell r="H1239">
            <v>0</v>
          </cell>
        </row>
        <row r="1240">
          <cell r="G1240" t="str">
            <v>25550 931101 515260</v>
          </cell>
          <cell r="H1240">
            <v>0</v>
          </cell>
        </row>
        <row r="1241">
          <cell r="G1241" t="str">
            <v>25550 931101 518010</v>
          </cell>
          <cell r="H1241">
            <v>0</v>
          </cell>
        </row>
        <row r="1242">
          <cell r="G1242" t="str">
            <v>25550 931101 518140</v>
          </cell>
          <cell r="H1242">
            <v>0</v>
          </cell>
        </row>
        <row r="1243">
          <cell r="G1243" t="str">
            <v>25550 931101 518180</v>
          </cell>
          <cell r="H1243">
            <v>0</v>
          </cell>
        </row>
        <row r="1244">
          <cell r="G1244" t="str">
            <v>25550 931101 520230</v>
          </cell>
          <cell r="H1244">
            <v>0</v>
          </cell>
        </row>
        <row r="1245">
          <cell r="G1245" t="str">
            <v>25550 931101 520320</v>
          </cell>
          <cell r="H1245">
            <v>0</v>
          </cell>
        </row>
        <row r="1246">
          <cell r="G1246" t="str">
            <v>25550 931101 521420</v>
          </cell>
          <cell r="H1246">
            <v>0</v>
          </cell>
        </row>
        <row r="1247">
          <cell r="G1247" t="str">
            <v>25550 931101 523220</v>
          </cell>
          <cell r="H1247">
            <v>0</v>
          </cell>
        </row>
        <row r="1248">
          <cell r="G1248" t="str">
            <v>25550 931101 525440</v>
          </cell>
          <cell r="H1248">
            <v>0</v>
          </cell>
        </row>
        <row r="1249">
          <cell r="G1249" t="str">
            <v>25550 931101 527690</v>
          </cell>
          <cell r="H1249">
            <v>229.12</v>
          </cell>
        </row>
        <row r="1250">
          <cell r="G1250" t="str">
            <v>25550 931101 527840</v>
          </cell>
          <cell r="H1250">
            <v>0</v>
          </cell>
        </row>
        <row r="1251">
          <cell r="G1251" t="str">
            <v>25550 931101 528920</v>
          </cell>
          <cell r="H1251">
            <v>0</v>
          </cell>
        </row>
        <row r="1252">
          <cell r="G1252" t="str">
            <v>25550 931101 529500</v>
          </cell>
          <cell r="H1252">
            <v>337.16</v>
          </cell>
        </row>
        <row r="1253">
          <cell r="G1253" t="str">
            <v>25550 931101 536760</v>
          </cell>
          <cell r="H1253">
            <v>0</v>
          </cell>
        </row>
        <row r="1254">
          <cell r="G1254" t="str">
            <v>25550 931101 546360</v>
          </cell>
          <cell r="H1254">
            <v>0</v>
          </cell>
        </row>
        <row r="1255">
          <cell r="G1255" t="str">
            <v>25590 931150 510040</v>
          </cell>
          <cell r="H1255">
            <v>48585.54</v>
          </cell>
        </row>
        <row r="1256">
          <cell r="G1256" t="str">
            <v>25590 931150 510200</v>
          </cell>
          <cell r="H1256">
            <v>4304.68</v>
          </cell>
        </row>
        <row r="1257">
          <cell r="G1257" t="str">
            <v>25590 931150 510280</v>
          </cell>
          <cell r="H1257">
            <v>10.5</v>
          </cell>
        </row>
        <row r="1258">
          <cell r="G1258" t="str">
            <v>25590 931150 510420</v>
          </cell>
          <cell r="H1258">
            <v>268.58</v>
          </cell>
        </row>
        <row r="1259">
          <cell r="G1259" t="str">
            <v>25590 931150 510440</v>
          </cell>
          <cell r="H1259">
            <v>3941.05</v>
          </cell>
        </row>
        <row r="1260">
          <cell r="G1260" t="str">
            <v>25590 931150 510620</v>
          </cell>
          <cell r="H1260">
            <v>50.4</v>
          </cell>
        </row>
        <row r="1261">
          <cell r="G1261" t="str">
            <v>25590 931150 510700</v>
          </cell>
          <cell r="H1261">
            <v>0</v>
          </cell>
        </row>
        <row r="1262">
          <cell r="G1262" t="str">
            <v>25590 931150 513000</v>
          </cell>
          <cell r="H1262">
            <v>5077.42</v>
          </cell>
        </row>
        <row r="1263">
          <cell r="G1263" t="str">
            <v>25590 931150 513120</v>
          </cell>
          <cell r="H1263">
            <v>3513.21</v>
          </cell>
        </row>
        <row r="1264">
          <cell r="G1264" t="str">
            <v>25590 931150 513140</v>
          </cell>
          <cell r="H1264">
            <v>821.62</v>
          </cell>
        </row>
        <row r="1265">
          <cell r="G1265" t="str">
            <v>25590 931150 515040</v>
          </cell>
          <cell r="H1265">
            <v>10613.23</v>
          </cell>
        </row>
        <row r="1266">
          <cell r="G1266" t="str">
            <v>25590 931150 515100</v>
          </cell>
          <cell r="H1266">
            <v>56.57</v>
          </cell>
        </row>
        <row r="1267">
          <cell r="G1267" t="str">
            <v>25590 931150 515120</v>
          </cell>
          <cell r="H1267">
            <v>204.81</v>
          </cell>
        </row>
        <row r="1268">
          <cell r="G1268" t="str">
            <v>25590 931150 515160</v>
          </cell>
          <cell r="H1268">
            <v>14.3</v>
          </cell>
        </row>
        <row r="1269">
          <cell r="G1269" t="str">
            <v>25590 931150 515260</v>
          </cell>
          <cell r="H1269">
            <v>130.78</v>
          </cell>
        </row>
        <row r="1270">
          <cell r="G1270" t="str">
            <v>25590 931150 517000</v>
          </cell>
          <cell r="H1270">
            <v>0</v>
          </cell>
        </row>
        <row r="1271">
          <cell r="G1271" t="str">
            <v>25590 931150 518010</v>
          </cell>
          <cell r="H1271">
            <v>100</v>
          </cell>
        </row>
        <row r="1272">
          <cell r="G1272" t="str">
            <v>25590 931150 518140</v>
          </cell>
          <cell r="H1272">
            <v>14.4</v>
          </cell>
        </row>
        <row r="1273">
          <cell r="G1273" t="str">
            <v>25590 931150 520000</v>
          </cell>
          <cell r="H1273">
            <v>0</v>
          </cell>
        </row>
        <row r="1274">
          <cell r="G1274" t="str">
            <v>25590 931150 520115</v>
          </cell>
          <cell r="H1274">
            <v>689.97</v>
          </cell>
        </row>
        <row r="1275">
          <cell r="G1275" t="str">
            <v>25590 931150 520230</v>
          </cell>
          <cell r="H1275">
            <v>451.51</v>
          </cell>
        </row>
        <row r="1276">
          <cell r="G1276" t="str">
            <v>25590 931150 520320</v>
          </cell>
          <cell r="H1276">
            <v>62.06</v>
          </cell>
        </row>
        <row r="1277">
          <cell r="G1277" t="str">
            <v>25590 931150 520360</v>
          </cell>
          <cell r="H1277">
            <v>2736.6</v>
          </cell>
        </row>
        <row r="1278">
          <cell r="G1278" t="str">
            <v>25590 931150 520800</v>
          </cell>
          <cell r="H1278">
            <v>0</v>
          </cell>
        </row>
        <row r="1279">
          <cell r="G1279" t="str">
            <v>25590 931150 520845</v>
          </cell>
          <cell r="H1279">
            <v>3367.26</v>
          </cell>
        </row>
        <row r="1280">
          <cell r="G1280" t="str">
            <v>25590 931150 520930</v>
          </cell>
          <cell r="H1280">
            <v>0</v>
          </cell>
        </row>
        <row r="1281">
          <cell r="G1281" t="str">
            <v>25590 931150 520945</v>
          </cell>
          <cell r="H1281">
            <v>0</v>
          </cell>
        </row>
        <row r="1282">
          <cell r="G1282" t="str">
            <v>25590 931150 521380</v>
          </cell>
          <cell r="H1282">
            <v>46.77</v>
          </cell>
        </row>
        <row r="1283">
          <cell r="G1283" t="str">
            <v>25590 931150 521420</v>
          </cell>
          <cell r="H1283">
            <v>3788.94</v>
          </cell>
        </row>
        <row r="1284">
          <cell r="G1284" t="str">
            <v>25590 931150 521500</v>
          </cell>
          <cell r="H1284">
            <v>165.26</v>
          </cell>
        </row>
        <row r="1285">
          <cell r="G1285" t="str">
            <v>25590 931150 521560</v>
          </cell>
          <cell r="H1285">
            <v>0</v>
          </cell>
        </row>
        <row r="1286">
          <cell r="G1286" t="str">
            <v>25590 931150 521720</v>
          </cell>
          <cell r="H1286">
            <v>0</v>
          </cell>
        </row>
        <row r="1287">
          <cell r="G1287" t="str">
            <v>25590 931150 521760</v>
          </cell>
          <cell r="H1287">
            <v>0</v>
          </cell>
        </row>
        <row r="1288">
          <cell r="G1288" t="str">
            <v>25590 931150 522310</v>
          </cell>
          <cell r="H1288">
            <v>0</v>
          </cell>
        </row>
        <row r="1289">
          <cell r="G1289" t="str">
            <v>25590 931150 522320</v>
          </cell>
          <cell r="H1289">
            <v>1309.42</v>
          </cell>
        </row>
        <row r="1290">
          <cell r="G1290" t="str">
            <v>25590 931150 523100</v>
          </cell>
          <cell r="H1290">
            <v>50</v>
          </cell>
        </row>
        <row r="1291">
          <cell r="G1291" t="str">
            <v>25590 931150 523640</v>
          </cell>
          <cell r="H1291">
            <v>0</v>
          </cell>
        </row>
        <row r="1292">
          <cell r="G1292" t="str">
            <v>25590 931150 523680</v>
          </cell>
          <cell r="H1292">
            <v>0</v>
          </cell>
        </row>
        <row r="1293">
          <cell r="G1293" t="str">
            <v>25590 931150 523700</v>
          </cell>
          <cell r="H1293">
            <v>532.84</v>
          </cell>
        </row>
        <row r="1294">
          <cell r="G1294" t="str">
            <v>25590 931150 523800</v>
          </cell>
          <cell r="H1294">
            <v>0</v>
          </cell>
        </row>
        <row r="1295">
          <cell r="G1295" t="str">
            <v>25590 931150 523840</v>
          </cell>
          <cell r="H1295">
            <v>0</v>
          </cell>
        </row>
        <row r="1296">
          <cell r="G1296" t="str">
            <v>25590 931150 524790</v>
          </cell>
          <cell r="H1296">
            <v>0</v>
          </cell>
        </row>
        <row r="1297">
          <cell r="G1297" t="str">
            <v>25590 931150 525060</v>
          </cell>
          <cell r="H1297">
            <v>0</v>
          </cell>
        </row>
        <row r="1298">
          <cell r="G1298" t="str">
            <v>25590 931150 525840</v>
          </cell>
          <cell r="H1298">
            <v>2916.22</v>
          </cell>
        </row>
        <row r="1299">
          <cell r="G1299" t="str">
            <v>25590 931150 526940</v>
          </cell>
          <cell r="H1299">
            <v>351.43</v>
          </cell>
        </row>
        <row r="1300">
          <cell r="G1300" t="str">
            <v>25590 931150 526960</v>
          </cell>
          <cell r="H1300">
            <v>0</v>
          </cell>
        </row>
        <row r="1301">
          <cell r="G1301" t="str">
            <v>25590 931150 527140</v>
          </cell>
          <cell r="H1301">
            <v>0</v>
          </cell>
        </row>
        <row r="1302">
          <cell r="G1302" t="str">
            <v>25590 931150 527680</v>
          </cell>
          <cell r="H1302">
            <v>0</v>
          </cell>
        </row>
        <row r="1303">
          <cell r="G1303" t="str">
            <v>25590 931150 527690</v>
          </cell>
          <cell r="H1303">
            <v>12309.9</v>
          </cell>
        </row>
        <row r="1304">
          <cell r="G1304" t="str">
            <v>25590 931150 527720</v>
          </cell>
          <cell r="H1304">
            <v>70.45</v>
          </cell>
        </row>
        <row r="1305">
          <cell r="G1305" t="str">
            <v>25590 931150 527840</v>
          </cell>
          <cell r="H1305">
            <v>1132.6300000000001</v>
          </cell>
        </row>
        <row r="1306">
          <cell r="G1306" t="str">
            <v>25590 931150 527940</v>
          </cell>
          <cell r="H1306">
            <v>0</v>
          </cell>
        </row>
        <row r="1307">
          <cell r="G1307" t="str">
            <v>25590 931150 528140</v>
          </cell>
          <cell r="H1307">
            <v>0</v>
          </cell>
        </row>
        <row r="1308">
          <cell r="G1308" t="str">
            <v>25590 931150 528260</v>
          </cell>
          <cell r="H1308">
            <v>809.05</v>
          </cell>
        </row>
        <row r="1309">
          <cell r="G1309" t="str">
            <v>25590 931150 528900</v>
          </cell>
          <cell r="H1309">
            <v>0</v>
          </cell>
        </row>
        <row r="1310">
          <cell r="G1310" t="str">
            <v>25590 931150 528920</v>
          </cell>
          <cell r="H1310">
            <v>3117.62</v>
          </cell>
        </row>
        <row r="1311">
          <cell r="G1311" t="str">
            <v>25590 931150 528960</v>
          </cell>
          <cell r="H1311">
            <v>0</v>
          </cell>
        </row>
        <row r="1312">
          <cell r="G1312" t="str">
            <v>25590 931150 528980</v>
          </cell>
          <cell r="H1312">
            <v>0</v>
          </cell>
        </row>
        <row r="1313">
          <cell r="G1313" t="str">
            <v>25590 931150 529080</v>
          </cell>
          <cell r="H1313">
            <v>0</v>
          </cell>
        </row>
        <row r="1314">
          <cell r="G1314" t="str">
            <v>25590 931150 529550</v>
          </cell>
          <cell r="H1314">
            <v>-104.76</v>
          </cell>
        </row>
        <row r="1315">
          <cell r="G1315" t="str">
            <v>25590 931150 536760</v>
          </cell>
          <cell r="H1315">
            <v>118.36</v>
          </cell>
        </row>
        <row r="1316">
          <cell r="G1316" t="str">
            <v>25590 931150 536910</v>
          </cell>
          <cell r="H1316">
            <v>1180.1199999999999</v>
          </cell>
        </row>
        <row r="1317">
          <cell r="G1317" t="str">
            <v>25590 931150 537080</v>
          </cell>
          <cell r="H1317">
            <v>0</v>
          </cell>
        </row>
        <row r="1318">
          <cell r="G1318" t="str">
            <v>25590 931150 537090</v>
          </cell>
          <cell r="H1318">
            <v>0</v>
          </cell>
        </row>
        <row r="1319">
          <cell r="G1319" t="str">
            <v>25620 931750 510040</v>
          </cell>
          <cell r="H1319">
            <v>40724.99</v>
          </cell>
        </row>
        <row r="1320">
          <cell r="G1320" t="str">
            <v>25620 931750 510200</v>
          </cell>
          <cell r="H1320">
            <v>0</v>
          </cell>
        </row>
        <row r="1321">
          <cell r="G1321" t="str">
            <v>25620 931750 510280</v>
          </cell>
          <cell r="H1321">
            <v>1.5</v>
          </cell>
        </row>
        <row r="1322">
          <cell r="G1322" t="str">
            <v>25620 931750 510320</v>
          </cell>
          <cell r="H1322">
            <v>3234.32</v>
          </cell>
        </row>
        <row r="1323">
          <cell r="G1323" t="str">
            <v>25620 931750 510420</v>
          </cell>
          <cell r="H1323">
            <v>5059.07</v>
          </cell>
        </row>
        <row r="1324">
          <cell r="G1324" t="str">
            <v>25620 931750 510520</v>
          </cell>
          <cell r="H1324">
            <v>15</v>
          </cell>
        </row>
        <row r="1325">
          <cell r="G1325" t="str">
            <v>25620 931750 510620</v>
          </cell>
          <cell r="H1325">
            <v>262.89999999999998</v>
          </cell>
        </row>
        <row r="1326">
          <cell r="G1326" t="str">
            <v>25620 931750 510700</v>
          </cell>
          <cell r="H1326">
            <v>781.77</v>
          </cell>
        </row>
        <row r="1327">
          <cell r="G1327" t="str">
            <v>25620 931750 513000</v>
          </cell>
          <cell r="H1327">
            <v>5743.91</v>
          </cell>
        </row>
        <row r="1328">
          <cell r="G1328" t="str">
            <v>25620 931750 513020</v>
          </cell>
          <cell r="H1328">
            <v>172.76</v>
          </cell>
        </row>
        <row r="1329">
          <cell r="G1329" t="str">
            <v>25620 931750 513120</v>
          </cell>
          <cell r="H1329">
            <v>2951.16</v>
          </cell>
        </row>
        <row r="1330">
          <cell r="G1330" t="str">
            <v>25620 931750 513140</v>
          </cell>
          <cell r="H1330">
            <v>729.95</v>
          </cell>
        </row>
        <row r="1331">
          <cell r="G1331" t="str">
            <v>25620 931750 515040</v>
          </cell>
          <cell r="H1331">
            <v>11303.2</v>
          </cell>
        </row>
        <row r="1332">
          <cell r="G1332" t="str">
            <v>25620 931750 515100</v>
          </cell>
          <cell r="H1332">
            <v>48.54</v>
          </cell>
        </row>
        <row r="1333">
          <cell r="G1333" t="str">
            <v>25620 931750 515120</v>
          </cell>
          <cell r="H1333">
            <v>137.13999999999999</v>
          </cell>
        </row>
        <row r="1334">
          <cell r="G1334" t="str">
            <v>25620 931750 515260</v>
          </cell>
          <cell r="H1334">
            <v>122.81</v>
          </cell>
        </row>
        <row r="1335">
          <cell r="G1335" t="str">
            <v>25620 931750 517000</v>
          </cell>
          <cell r="H1335">
            <v>0</v>
          </cell>
        </row>
        <row r="1336">
          <cell r="G1336" t="str">
            <v>25620 931750 518020</v>
          </cell>
          <cell r="H1336">
            <v>0</v>
          </cell>
        </row>
        <row r="1337">
          <cell r="G1337" t="str">
            <v>25620 931750 518140</v>
          </cell>
          <cell r="H1337">
            <v>15.77</v>
          </cell>
        </row>
        <row r="1338">
          <cell r="G1338" t="str">
            <v>25620 931750 520000</v>
          </cell>
          <cell r="H1338">
            <v>0</v>
          </cell>
        </row>
        <row r="1339">
          <cell r="G1339" t="str">
            <v>25620 931750 520010</v>
          </cell>
          <cell r="H1339">
            <v>0</v>
          </cell>
        </row>
        <row r="1340">
          <cell r="G1340" t="str">
            <v>25620 931750 520015</v>
          </cell>
          <cell r="H1340">
            <v>157.27000000000001</v>
          </cell>
        </row>
        <row r="1341">
          <cell r="G1341" t="str">
            <v>25620 931750 520020</v>
          </cell>
          <cell r="H1341">
            <v>3000</v>
          </cell>
        </row>
        <row r="1342">
          <cell r="G1342" t="str">
            <v>25620 931750 520025</v>
          </cell>
          <cell r="H1342">
            <v>0</v>
          </cell>
        </row>
        <row r="1343">
          <cell r="G1343" t="str">
            <v>25620 931750 520115</v>
          </cell>
          <cell r="H1343">
            <v>859.52</v>
          </cell>
        </row>
        <row r="1344">
          <cell r="G1344" t="str">
            <v>25620 931750 520220</v>
          </cell>
          <cell r="H1344">
            <v>0</v>
          </cell>
        </row>
        <row r="1345">
          <cell r="G1345" t="str">
            <v>25620 931750 520230</v>
          </cell>
          <cell r="H1345">
            <v>546.85</v>
          </cell>
        </row>
        <row r="1346">
          <cell r="G1346" t="str">
            <v>25620 931750 520320</v>
          </cell>
          <cell r="H1346">
            <v>326.52999999999997</v>
          </cell>
        </row>
        <row r="1347">
          <cell r="G1347" t="str">
            <v>25620 931750 520360</v>
          </cell>
          <cell r="H1347">
            <v>2189.2800000000002</v>
          </cell>
        </row>
        <row r="1348">
          <cell r="G1348" t="str">
            <v>25620 931750 520800</v>
          </cell>
          <cell r="H1348">
            <v>1455.09</v>
          </cell>
        </row>
        <row r="1349">
          <cell r="G1349" t="str">
            <v>25620 931750 520845</v>
          </cell>
          <cell r="H1349">
            <v>6368.76</v>
          </cell>
        </row>
        <row r="1350">
          <cell r="G1350" t="str">
            <v>25620 931750 520930</v>
          </cell>
          <cell r="H1350">
            <v>0</v>
          </cell>
        </row>
        <row r="1351">
          <cell r="G1351" t="str">
            <v>25620 931750 520945</v>
          </cell>
          <cell r="H1351">
            <v>0</v>
          </cell>
        </row>
        <row r="1352">
          <cell r="G1352" t="str">
            <v>25620 931750 521320</v>
          </cell>
          <cell r="H1352">
            <v>1651.43</v>
          </cell>
        </row>
        <row r="1353">
          <cell r="G1353" t="str">
            <v>25620 931750 521420</v>
          </cell>
          <cell r="H1353">
            <v>228.05</v>
          </cell>
        </row>
        <row r="1354">
          <cell r="G1354" t="str">
            <v>25620 931750 521500</v>
          </cell>
          <cell r="H1354">
            <v>0</v>
          </cell>
        </row>
        <row r="1355">
          <cell r="G1355" t="str">
            <v>25620 931750 521600</v>
          </cell>
          <cell r="H1355">
            <v>0</v>
          </cell>
        </row>
        <row r="1356">
          <cell r="G1356" t="str">
            <v>25620 931750 521700</v>
          </cell>
          <cell r="H1356">
            <v>35.229999999999997</v>
          </cell>
        </row>
        <row r="1357">
          <cell r="G1357" t="str">
            <v>25620 931750 521720</v>
          </cell>
          <cell r="H1357">
            <v>0</v>
          </cell>
        </row>
        <row r="1358">
          <cell r="G1358" t="str">
            <v>25620 931750 522310</v>
          </cell>
          <cell r="H1358">
            <v>2041.34</v>
          </cell>
        </row>
        <row r="1359">
          <cell r="G1359" t="str">
            <v>25620 931750 522320</v>
          </cell>
          <cell r="H1359">
            <v>5996.82</v>
          </cell>
        </row>
        <row r="1360">
          <cell r="G1360" t="str">
            <v>25620 931750 522340</v>
          </cell>
          <cell r="H1360">
            <v>3997.3</v>
          </cell>
        </row>
        <row r="1361">
          <cell r="G1361" t="str">
            <v>25620 931750 523220</v>
          </cell>
          <cell r="H1361">
            <v>0</v>
          </cell>
        </row>
        <row r="1362">
          <cell r="G1362" t="str">
            <v>25620 931750 523250</v>
          </cell>
          <cell r="H1362">
            <v>0</v>
          </cell>
        </row>
        <row r="1363">
          <cell r="G1363" t="str">
            <v>25620 931750 523270</v>
          </cell>
          <cell r="H1363">
            <v>0</v>
          </cell>
        </row>
        <row r="1364">
          <cell r="G1364" t="str">
            <v>25620 931750 523290</v>
          </cell>
          <cell r="H1364">
            <v>3465.04</v>
          </cell>
        </row>
        <row r="1365">
          <cell r="G1365" t="str">
            <v>25620 931750 523340</v>
          </cell>
          <cell r="H1365">
            <v>0</v>
          </cell>
        </row>
        <row r="1366">
          <cell r="G1366" t="str">
            <v>25620 931750 523640</v>
          </cell>
          <cell r="H1366">
            <v>0</v>
          </cell>
        </row>
        <row r="1367">
          <cell r="G1367" t="str">
            <v>25620 931750 523700</v>
          </cell>
          <cell r="H1367">
            <v>580.29</v>
          </cell>
        </row>
        <row r="1368">
          <cell r="G1368" t="str">
            <v>25620 931750 523800</v>
          </cell>
          <cell r="H1368">
            <v>0</v>
          </cell>
        </row>
        <row r="1369">
          <cell r="G1369" t="str">
            <v>25620 931750 523840</v>
          </cell>
          <cell r="H1369">
            <v>0</v>
          </cell>
        </row>
        <row r="1370">
          <cell r="G1370" t="str">
            <v>25620 931750 524790</v>
          </cell>
          <cell r="H1370">
            <v>0</v>
          </cell>
        </row>
        <row r="1371">
          <cell r="G1371" t="str">
            <v>25620 931750 524840</v>
          </cell>
          <cell r="H1371">
            <v>0</v>
          </cell>
        </row>
        <row r="1372">
          <cell r="G1372" t="str">
            <v>25620 931750 525060</v>
          </cell>
          <cell r="H1372">
            <v>0</v>
          </cell>
        </row>
        <row r="1373">
          <cell r="G1373" t="str">
            <v>25620 931750 525840</v>
          </cell>
          <cell r="H1373">
            <v>3564.27</v>
          </cell>
        </row>
        <row r="1374">
          <cell r="G1374" t="str">
            <v>25620 931750 526530</v>
          </cell>
          <cell r="H1374">
            <v>0</v>
          </cell>
        </row>
        <row r="1375">
          <cell r="G1375" t="str">
            <v>25620 931750 526940</v>
          </cell>
          <cell r="H1375">
            <v>49.81</v>
          </cell>
        </row>
        <row r="1376">
          <cell r="G1376" t="str">
            <v>25620 931750 526950</v>
          </cell>
          <cell r="H1376">
            <v>0</v>
          </cell>
        </row>
        <row r="1377">
          <cell r="G1377" t="str">
            <v>25620 931750 526960</v>
          </cell>
          <cell r="H1377">
            <v>340.96</v>
          </cell>
        </row>
        <row r="1378">
          <cell r="G1378" t="str">
            <v>25620 931750 527100</v>
          </cell>
          <cell r="H1378">
            <v>0</v>
          </cell>
        </row>
        <row r="1379">
          <cell r="G1379" t="str">
            <v>25620 931750 527630</v>
          </cell>
          <cell r="H1379">
            <v>0</v>
          </cell>
        </row>
        <row r="1380">
          <cell r="G1380" t="str">
            <v>25620 931750 527660</v>
          </cell>
          <cell r="H1380">
            <v>0</v>
          </cell>
        </row>
        <row r="1381">
          <cell r="G1381" t="str">
            <v>25620 931750 527680</v>
          </cell>
          <cell r="H1381">
            <v>0</v>
          </cell>
        </row>
        <row r="1382">
          <cell r="G1382" t="str">
            <v>25620 931750 527690</v>
          </cell>
          <cell r="H1382">
            <v>5433.84</v>
          </cell>
        </row>
        <row r="1383">
          <cell r="G1383" t="str">
            <v>25620 931750 527720</v>
          </cell>
          <cell r="H1383">
            <v>98.03</v>
          </cell>
        </row>
        <row r="1384">
          <cell r="G1384" t="str">
            <v>25620 931750 527840</v>
          </cell>
          <cell r="H1384">
            <v>441.5</v>
          </cell>
        </row>
        <row r="1385">
          <cell r="G1385" t="str">
            <v>25620 931750 527960</v>
          </cell>
          <cell r="H1385">
            <v>4005</v>
          </cell>
        </row>
        <row r="1386">
          <cell r="G1386" t="str">
            <v>25620 931750 528260</v>
          </cell>
          <cell r="H1386">
            <v>0</v>
          </cell>
        </row>
        <row r="1387">
          <cell r="G1387" t="str">
            <v>25620 931750 528920</v>
          </cell>
          <cell r="H1387">
            <v>4865.54</v>
          </cell>
        </row>
        <row r="1388">
          <cell r="G1388" t="str">
            <v>25620 931750 529040</v>
          </cell>
          <cell r="H1388">
            <v>55.34</v>
          </cell>
        </row>
        <row r="1389">
          <cell r="G1389" t="str">
            <v>25620 931750 529500</v>
          </cell>
          <cell r="H1389">
            <v>21396.38</v>
          </cell>
        </row>
        <row r="1390">
          <cell r="G1390" t="str">
            <v>25620 931750 529510</v>
          </cell>
          <cell r="H1390">
            <v>0</v>
          </cell>
        </row>
        <row r="1391">
          <cell r="G1391" t="str">
            <v>25620 931750 529520</v>
          </cell>
          <cell r="H1391">
            <v>7084.8</v>
          </cell>
        </row>
        <row r="1392">
          <cell r="G1392" t="str">
            <v>25620 931750 529550</v>
          </cell>
          <cell r="H1392">
            <v>13105.51</v>
          </cell>
        </row>
        <row r="1393">
          <cell r="G1393" t="str">
            <v>25620 931750 536720</v>
          </cell>
          <cell r="H1393">
            <v>0</v>
          </cell>
        </row>
        <row r="1394">
          <cell r="G1394" t="str">
            <v>25620 931750 536760</v>
          </cell>
          <cell r="H1394">
            <v>107.6</v>
          </cell>
        </row>
        <row r="1395">
          <cell r="G1395" t="str">
            <v>25620 931750 536910</v>
          </cell>
          <cell r="H1395">
            <v>0</v>
          </cell>
        </row>
        <row r="1396">
          <cell r="G1396" t="str">
            <v>25620 931750 537080</v>
          </cell>
          <cell r="H1396">
            <v>0</v>
          </cell>
        </row>
        <row r="1397">
          <cell r="G1397" t="str">
            <v>25620 931750 537090</v>
          </cell>
          <cell r="H1397">
            <v>0</v>
          </cell>
        </row>
        <row r="1398">
          <cell r="G1398" t="str">
            <v>25620 931750 542120</v>
          </cell>
          <cell r="H1398">
            <v>0</v>
          </cell>
        </row>
        <row r="1399">
          <cell r="G1399" t="str">
            <v>25620 931750 546160</v>
          </cell>
          <cell r="H1399">
            <v>0</v>
          </cell>
        </row>
        <row r="1400">
          <cell r="G1400" t="str">
            <v>33100 931105 520000</v>
          </cell>
          <cell r="H1400">
            <v>0</v>
          </cell>
        </row>
        <row r="1401">
          <cell r="G1401" t="str">
            <v>33100 931105 521560</v>
          </cell>
          <cell r="H1401">
            <v>0</v>
          </cell>
        </row>
        <row r="1402">
          <cell r="G1402" t="str">
            <v>33100 931105 522320</v>
          </cell>
          <cell r="H1402">
            <v>0</v>
          </cell>
        </row>
        <row r="1403">
          <cell r="G1403" t="str">
            <v>33100 931105 525440</v>
          </cell>
          <cell r="H1403">
            <v>5603.06</v>
          </cell>
        </row>
        <row r="1404">
          <cell r="G1404" t="str">
            <v>33100 931105 536780</v>
          </cell>
          <cell r="H1404">
            <v>17524.490000000002</v>
          </cell>
        </row>
        <row r="1405">
          <cell r="G1405" t="str">
            <v>33100 931105 537020</v>
          </cell>
          <cell r="H1405">
            <v>181.51</v>
          </cell>
        </row>
        <row r="1406">
          <cell r="G1406" t="str">
            <v>33100 931105 540000</v>
          </cell>
          <cell r="H1406">
            <v>0</v>
          </cell>
        </row>
        <row r="1407">
          <cell r="G1407" t="str">
            <v>33100 931105 540060</v>
          </cell>
          <cell r="H1407">
            <v>0</v>
          </cell>
        </row>
        <row r="1408">
          <cell r="G1408" t="str">
            <v>33100 931105 542120</v>
          </cell>
          <cell r="H1408">
            <v>135589.79</v>
          </cell>
        </row>
        <row r="1409">
          <cell r="G1409" t="str">
            <v>33120 931800 537020</v>
          </cell>
          <cell r="H1409">
            <v>0</v>
          </cell>
        </row>
      </sheetData>
    </sheetDataSet>
  </externalBook>
</externalLink>
</file>

<file path=xl/persons/person.xml><?xml version="1.0" encoding="utf-8"?>
<personList xmlns="http://schemas.microsoft.com/office/spreadsheetml/2018/threadedcomments" xmlns:x="http://schemas.openxmlformats.org/spreadsheetml/2006/main">
  <person displayName="Alferez, Michael" id="{57796704-EE77-49CB-B40A-4B0FCAE5C55D}" userId="S::MVAlferez@RIVCO.ORG::6434b941-499f-4f79-bbdd-2d1c39b71190" providerId="AD"/>
</personList>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lferez, Michael" refreshedDate="45419.359146759256" createdVersion="8" refreshedVersion="8" minRefreshableVersion="3" recordCount="239" xr:uid="{613D5197-B3FE-4D26-A22B-8DAFEF5A6D6F}">
  <cacheSource type="worksheet">
    <worksheetSource ref="A4:AI171" sheet="REVdata"/>
  </cacheSource>
  <cacheFields count="36">
    <cacheField name="FUND" numFmtId="0">
      <sharedItems containsSemiMixedTypes="0" containsString="0" containsNumber="1" containsInteger="1" minValue="21735" maxValue="33120"/>
    </cacheField>
    <cacheField name="Fund Title" numFmtId="0">
      <sharedItems/>
    </cacheField>
    <cacheField name="DEPTID" numFmtId="0">
      <sharedItems containsSemiMixedTypes="0" containsString="0" containsNumber="1" containsInteger="1" minValue="931101" maxValue="931800"/>
    </cacheField>
    <cacheField name="Dept Title" numFmtId="0">
      <sharedItems containsBlank="1"/>
    </cacheField>
    <cacheField name="ACCOUNT" numFmtId="0">
      <sharedItems containsSemiMixedTypes="0" containsString="0" containsNumber="1" containsInteger="1" minValue="700020" maxValue="790600" count="53">
        <n v="700020"/>
        <n v="701020"/>
        <n v="703000"/>
        <n v="704000"/>
        <n v="705000"/>
        <n v="715070"/>
        <n v="740020"/>
        <n v="741000"/>
        <n v="741010"/>
        <n v="741020"/>
        <n v="741080"/>
        <n v="741260"/>
        <n v="741320"/>
        <n v="741360"/>
        <n v="751680"/>
        <n v="752700"/>
        <n v="752800"/>
        <n v="752820"/>
        <n v="754300"/>
        <n v="774810"/>
        <n v="776700"/>
        <n v="776710"/>
        <n v="776720"/>
        <n v="776740"/>
        <n v="776760"/>
        <n v="777480"/>
        <n v="777520"/>
        <n v="777610"/>
        <n v="777660"/>
        <n v="778150"/>
        <n v="778200"/>
        <n v="778280"/>
        <n v="780160"/>
        <n v="780220"/>
        <n v="781000"/>
        <n v="781080"/>
        <n v="781120"/>
        <n v="781180"/>
        <n v="781220"/>
        <n v="781320"/>
        <n v="781360"/>
        <n v="781480"/>
        <n v="781560"/>
        <n v="790040"/>
        <n v="790500"/>
        <n v="790600"/>
        <n v="790020"/>
        <n v="740040"/>
        <n v="776741"/>
        <n v="777730"/>
        <n v="755190"/>
        <n v="763520"/>
        <n v="741380"/>
      </sharedItems>
    </cacheField>
    <cacheField name="DESCRIPTION" numFmtId="0">
      <sharedItems containsBlank="1" count="55">
        <s v="Prop Tax Current Secured"/>
        <s v="Prop Tax Current Unsecured"/>
        <s v="Prop Tax Prior Unsecured"/>
        <s v="Prop Tax Current Supplemental"/>
        <s v="Prop Tax Prior Supplemental"/>
        <s v="RDV Prty Tax, LMIH Resdul Asts"/>
        <s v="Interest-Invested Funds"/>
        <s v="Rents"/>
        <s v="Lease Revenue-GASB87"/>
        <s v="Admissions"/>
        <s v="Exhibits"/>
        <s v="Land Lease"/>
        <s v="Misc Event Charges"/>
        <s v="Concessions"/>
        <s v="CA-Grant Revenue"/>
        <s v="CA-Disaster"/>
        <s v="CA-Homeowners Tax Relief"/>
        <s v="CA-Suppl Homeowners Tax Relief"/>
        <s v="CA-Capital Grants and Contrib"/>
        <s v="Video Production"/>
        <s v="Camping"/>
        <s v="Day Use"/>
        <s v="Fishing"/>
        <s v="Recreation Fees"/>
        <s v="Reservation-Fees"/>
        <s v="Reimb Of Cost-Admin Overhead"/>
        <s v="Reimbursement For Services"/>
        <s v="Utilities"/>
        <s v="Non-Taxable Sales"/>
        <s v="Interfnd -Leases"/>
        <s v="Interfnd -Miscellaneous"/>
        <s v="Interfnd -Reimb For Service"/>
        <s v="Other Taxable Sales"/>
        <s v="Sale Of Surplus Property"/>
        <s v="Contractual Revenue"/>
        <s v="Cash Over-Short"/>
        <s v="Rebates &amp; Refunds"/>
        <s v="Judgments"/>
        <s v="Contributions &amp; Donations"/>
        <s v="Insurance Proceeds"/>
        <s v="Other Misc Revenue"/>
        <s v="Program Revenue"/>
        <s v="Contrib Fr Non-County Agencies"/>
        <s v="Contirb Fr Non-County Agencies"/>
        <s v="Loss or Gain Sale Fixed Assets"/>
        <s v="Contrib Fr Other County Funds"/>
        <m/>
        <s v="Sale Of Real Estate"/>
        <s v="Interest-Other"/>
        <s v="Season Passes"/>
        <s v="Fish &amp; Game-Cc Portion"/>
        <s v="CA-Off Highway Veh Park &amp; Rec"/>
        <s v="Operating Transfer-In"/>
        <s v="Fed-American Rescue Plan Act"/>
        <s v="Parking"/>
      </sharedItems>
    </cacheField>
    <cacheField name="ACCOUNTING STRING" numFmtId="0">
      <sharedItems/>
    </cacheField>
    <cacheField name="LOCATION" numFmtId="0">
      <sharedItems/>
    </cacheField>
    <cacheField name="PROGRAM" numFmtId="0">
      <sharedItems count="6">
        <s v="Business Services"/>
        <s v="Natural Resources"/>
        <s v="Regional Parks"/>
        <s v="CIP"/>
        <s v="Interpretive"/>
        <s v="ARPA"/>
      </sharedItems>
    </cacheField>
    <cacheField name="AREA" numFmtId="0">
      <sharedItems count="34">
        <s v="Business Operations"/>
        <s v="Habitat &amp; Open Space Management"/>
        <s v="Off-Highway Vehicle Management"/>
        <s v="Multi-Species Reserve"/>
        <s v="Santa Ana River Mitigation Bank"/>
        <s v="MSHCP Reserve Management"/>
        <s v="Lake Skinner"/>
        <s v="Park Acq &amp; Dev, District"/>
        <s v="Park Acq &amp; Dev, Grants"/>
        <s v="Park Acq &amp; Dev, DIF"/>
        <s v="Guest Services &amp; Events"/>
        <s v="Gilman Ranch"/>
        <s v="Jensen-Alvarado Ranch"/>
        <s v="Hidden Valley Nature Center"/>
        <s v="Idyllwild Nature Center"/>
        <s v="Regional Parks General Admin"/>
        <s v="Hurkey Creek"/>
        <s v="Idyllwild"/>
        <s v="Lake Cahuilla"/>
        <s v="McCall"/>
        <s v="Rancho Jurupa"/>
        <s v="Lawler Lodge &amp; Alpine Cabins"/>
        <s v="Santa Rosa Plateau Nature Center"/>
        <s v="Blythe Parks"/>
        <s v="Finance"/>
        <s v="Interpretive General Admin"/>
        <s v="San Timoteo Schoolhouse"/>
        <s v="Kabian"/>
        <s v="Mayflower"/>
        <s v="Fish &amp; Game Commission"/>
        <s v="Historical Commission"/>
        <s v="Park Residences"/>
        <s v="ARPA Projects"/>
        <s v="SARB Management"/>
      </sharedItems>
    </cacheField>
    <cacheField name="Type" numFmtId="0">
      <sharedItems/>
    </cacheField>
    <cacheField name="Category" numFmtId="0">
      <sharedItems/>
    </cacheField>
    <cacheField name="ANNUAL REPORT CATEGORY" numFmtId="0">
      <sharedItems/>
    </cacheField>
    <cacheField name="FY22-23 Actual (Audited)" numFmtId="164">
      <sharedItems containsString="0" containsBlank="1" containsNumber="1" minValue="-53593.19999999999" maxValue="6408259.6599999992"/>
    </cacheField>
    <cacheField name="FY23-24 BUDGET" numFmtId="164">
      <sharedItems containsString="0" containsBlank="1" containsNumber="1" containsInteger="1" minValue="0" maxValue="11300000"/>
    </cacheField>
    <cacheField name="CHANGES" numFmtId="164">
      <sharedItems containsString="0" containsBlank="1" containsNumber="1" containsInteger="1" minValue="2000" maxValue="7500000"/>
    </cacheField>
    <cacheField name="FY23-24 CURRENT BUDGET" numFmtId="164">
      <sharedItems containsString="0" containsBlank="1" containsNumber="1" containsInteger="1" minValue="0" maxValue="18800000"/>
    </cacheField>
    <cacheField name="JUL" numFmtId="43">
      <sharedItems containsString="0" containsBlank="1" containsNumber="1" minValue="-2856133" maxValue="467112"/>
    </cacheField>
    <cacheField name="AUG" numFmtId="43">
      <sharedItems containsString="0" containsBlank="1" containsNumber="1" minValue="-4329" maxValue="490000"/>
    </cacheField>
    <cacheField name="SEP" numFmtId="43">
      <sharedItems containsString="0" containsBlank="1" containsNumber="1" minValue="-7117.19" maxValue="2177184.8199999998"/>
    </cacheField>
    <cacheField name="OCT" numFmtId="43">
      <sharedItems containsString="0" containsBlank="1" containsNumber="1" minValue="-825.95" maxValue="320508.51"/>
    </cacheField>
    <cacheField name="NOV" numFmtId="43">
      <sharedItems containsString="0" containsBlank="1" containsNumber="1" minValue="-12441.97" maxValue="97643.39"/>
    </cacheField>
    <cacheField name="DEC" numFmtId="43">
      <sharedItems containsString="0" containsBlank="1" containsNumber="1" minValue="-6254.76" maxValue="2055200.28"/>
    </cacheField>
    <cacheField name="JAN" numFmtId="43">
      <sharedItems containsString="0" containsBlank="1" containsNumber="1" minValue="-4000" maxValue="1658266.03"/>
    </cacheField>
    <cacheField name="FEB" numFmtId="43">
      <sharedItems containsString="0" containsBlank="1" containsNumber="1" minValue="-259432.93" maxValue="838440.17"/>
    </cacheField>
    <cacheField name="MAR" numFmtId="43">
      <sharedItems containsString="0" containsBlank="1" containsNumber="1" minValue="-1778" maxValue="1000000"/>
    </cacheField>
    <cacheField name="APR" numFmtId="43">
      <sharedItems containsSemiMixedTypes="0" containsString="0" containsNumber="1" minValue="0" maxValue="1178291.3700000001"/>
    </cacheField>
    <cacheField name="MAY" numFmtId="43">
      <sharedItems containsNonDate="0" containsString="0" containsBlank="1"/>
    </cacheField>
    <cacheField name="JUN" numFmtId="43">
      <sharedItems containsNonDate="0" containsString="0" containsBlank="1"/>
    </cacheField>
    <cacheField name="TOTAL ACTUALS" numFmtId="43">
      <sharedItems containsSemiMixedTypes="0" containsString="0" containsNumber="1" minValue="-48125" maxValue="4399711.49"/>
    </cacheField>
    <cacheField name="Q1" numFmtId="0">
      <sharedItems containsString="0" containsBlank="1" containsNumber="1" minValue="-678948.18000000017" maxValue="650741.5"/>
    </cacheField>
    <cacheField name="Q2" numFmtId="0">
      <sharedItems containsString="0" containsBlank="1" containsNumber="1" minValue="-7080.71" maxValue="2056176.28"/>
    </cacheField>
    <cacheField name="Q3" numFmtId="0">
      <sharedItems containsString="0" containsBlank="1" containsNumber="1" minValue="-169139.21" maxValue="1659238.45"/>
    </cacheField>
    <cacheField name="Q4" numFmtId="0">
      <sharedItems containsString="0" containsBlank="1" containsNumber="1" minValue="0" maxValue="1178291.3700000001"/>
    </cacheField>
    <cacheField name="TOTAL" numFmtId="0">
      <sharedItems containsString="0" containsBlank="1" containsNumber="1" minValue="-48125" maxValue="4399711.49"/>
    </cacheField>
    <cacheField name="BUDGET REMAINING" numFmtId="0">
      <sharedItems containsString="0" containsBlank="1" containsNumber="1" minValue="-1958819.0899999999" maxValue="18326116.949999999"/>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lferez, Michael" refreshedDate="45419.47384583333" createdVersion="8" refreshedVersion="8" minRefreshableVersion="3" recordCount="1931" xr:uid="{D9BCA8DD-8FB1-4616-9009-7B1FC99FE52D}">
  <cacheSource type="worksheet">
    <worksheetSource ref="A4:AJ1714" sheet="EXPdata"/>
  </cacheSource>
  <cacheFields count="36">
    <cacheField name="FUND" numFmtId="0">
      <sharedItems containsSemiMixedTypes="0" containsString="0" containsNumber="1" containsInteger="1" minValue="21735" maxValue="33120"/>
    </cacheField>
    <cacheField name="Fund Title" numFmtId="0">
      <sharedItems/>
    </cacheField>
    <cacheField name="DEPTID" numFmtId="0">
      <sharedItems containsSemiMixedTypes="0" containsString="0" containsNumber="1" containsInteger="1" minValue="931101" maxValue="931800"/>
    </cacheField>
    <cacheField name="Dept Title" numFmtId="0">
      <sharedItems/>
    </cacheField>
    <cacheField name="ACCOUNT" numFmtId="0">
      <sharedItems containsSemiMixedTypes="0" containsString="0" containsNumber="1" containsInteger="1" minValue="510040" maxValue="551000" count="178">
        <n v="521560"/>
        <n v="540060"/>
        <n v="542120"/>
        <n v="527720"/>
        <n v="546160"/>
        <n v="525440"/>
        <n v="521600"/>
        <n v="527960"/>
        <n v="522310"/>
        <n v="528920"/>
        <n v="536760"/>
        <n v="523760"/>
        <n v="520360"/>
        <n v="527690"/>
        <n v="537020"/>
        <n v="517000"/>
        <n v="520930"/>
        <n v="520945"/>
        <n v="525330"/>
        <n v="525840"/>
        <n v="527670"/>
        <n v="536840"/>
        <n v="537090"/>
        <n v="537290"/>
        <n v="510040"/>
        <n v="510200"/>
        <n v="510320"/>
        <n v="510420"/>
        <n v="510440"/>
        <n v="510620"/>
        <n v="510700"/>
        <n v="510520"/>
        <n v="513150"/>
        <n v="513000"/>
        <n v="513001"/>
        <n v="513020"/>
        <n v="513120"/>
        <n v="513140"/>
        <n v="515040"/>
        <n v="515100"/>
        <n v="515120"/>
        <n v="515160"/>
        <n v="515220"/>
        <n v="515260"/>
        <n v="518010"/>
        <n v="518020"/>
        <n v="518140"/>
        <n v="529040"/>
        <n v="518120"/>
        <n v="518150"/>
        <n v="518180"/>
        <n v="520010"/>
        <n v="520020"/>
        <n v="520025"/>
        <n v="520105"/>
        <n v="520115"/>
        <n v="520230"/>
        <n v="520320"/>
        <n v="520800"/>
        <n v="520845"/>
        <n v="521420"/>
        <n v="521500"/>
        <n v="521700"/>
        <n v="521720"/>
        <n v="521740"/>
        <n v="522320"/>
        <n v="522400"/>
        <n v="523100"/>
        <n v="523220"/>
        <n v="523340"/>
        <n v="523620"/>
        <n v="523640"/>
        <n v="523700"/>
        <n v="523800"/>
        <n v="524840"/>
        <n v="525060"/>
        <n v="526910"/>
        <n v="526940"/>
        <n v="526960"/>
        <n v="527100"/>
        <n v="527140"/>
        <n v="527280"/>
        <n v="527660"/>
        <n v="527680"/>
        <n v="527840"/>
        <n v="527940"/>
        <n v="528140"/>
        <n v="528260"/>
        <n v="528960"/>
        <n v="528980"/>
        <n v="529120"/>
        <n v="529500"/>
        <n v="529520"/>
        <n v="529550"/>
        <n v="536761"/>
        <n v="536910"/>
        <n v="537080"/>
        <n v="546360"/>
        <n v="536780"/>
        <n v="520705"/>
        <n v="521380"/>
        <n v="523250"/>
        <n v="523290"/>
        <n v="520815"/>
        <n v="520820"/>
        <n v="523270"/>
        <n v="523680"/>
        <n v="523820"/>
        <n v="528120"/>
        <n v="528220"/>
        <n v="520015"/>
        <n v="520825"/>
        <n v="521640"/>
        <n v="523840"/>
        <n v="537120"/>
        <n v="551000"/>
        <n v="523210"/>
        <n v="523260"/>
        <n v="527780"/>
        <n v="535220"/>
        <n v="524860"/>
        <n v="526530"/>
        <n v="526950"/>
        <n v="528020"/>
        <n v="520710"/>
        <n v="521760"/>
        <n v="525520"/>
        <n v="522340"/>
        <n v="522390"/>
        <n v="527160"/>
        <n v="521440"/>
        <n v="520830"/>
        <n v="522610"/>
        <n v="521580"/>
        <n v="521320"/>
        <n v="527630"/>
        <n v="536720"/>
        <n v="528900"/>
        <n v="529080"/>
        <n v="520330"/>
        <n v="529510"/>
        <n v="520240"/>
        <n v="521780"/>
        <n v="523230"/>
        <n v="529160"/>
        <n v="537180"/>
        <n v="522350"/>
        <n v="520805"/>
        <n v="523780"/>
        <n v="515200"/>
        <n v="524790"/>
        <n v="526420"/>
        <n v="520220"/>
        <n v="524660"/>
        <n v="529010"/>
        <n v="520840"/>
        <n v="525020"/>
        <n v="542060"/>
        <n v="529000"/>
        <n v="523600"/>
        <n v="521360"/>
        <n v="529100"/>
        <n v="527700"/>
        <n v="523320"/>
        <n v="521660"/>
        <n v="510421"/>
        <n v="521744"/>
        <n v="532690"/>
        <n v="521742"/>
        <n v="523940"/>
        <n v="527820"/>
        <n v="510500"/>
        <n v="526720"/>
        <n v="529060"/>
        <n v="525160"/>
        <n v="525260"/>
        <n v="518160"/>
        <n v="546380"/>
      </sharedItems>
    </cacheField>
    <cacheField name="DESCRIPTION" numFmtId="0">
      <sharedItems count="179">
        <s v="Maint-Other"/>
        <s v="Improvements-Land"/>
        <s v="Improvements-Infrastructure"/>
        <s v="Safety-Security Supplies"/>
        <s v="Equipment-Other"/>
        <s v="Professional Services"/>
        <s v="Maint-Service Contracts"/>
        <s v="Park &amp; Recreation"/>
        <s v="Maint-Building and Improvement"/>
        <s v="Car Pool Expense"/>
        <s v="Interfnd Exp-Payroll Srvc Fee"/>
        <s v="Cmail Postage-Mailing ISF"/>
        <s v="ISF Communication Radio System"/>
        <s v="Fleet Services-ISF Costs"/>
        <s v="Interfnd Exp-Legal Services"/>
        <s v="Workers Comp Insurance"/>
        <s v="Insurance-Liability"/>
        <s v="Insurance-Property"/>
        <s v="RMAP Services"/>
        <s v="RCIT Enterprise"/>
        <s v="Supplies - ISF Costs"/>
        <s v="Interfnd Exp-Co Support Svc"/>
        <s v="Interfnd Exp-Personnel Svcs"/>
        <s v="Interfnd-RivCo Pro Cst Alocatn"/>
        <s v="Regular Salaries"/>
        <s v="Payoff Permanent-Seasonal"/>
        <s v="Temporary Salaries"/>
        <s v="Overtime"/>
        <s v="Annual Leave Buydown"/>
        <s v="Shift Differential"/>
        <s v="Holiday Pay"/>
        <s v="Bilingual Pay"/>
        <s v="Supplemental Contribution"/>
        <s v="Retirement-Misc."/>
        <s v="Retirement Debt Srvs - Misc."/>
        <s v="Retirement-Misc Temp"/>
        <s v="Social Security"/>
        <s v="Medicare Tax"/>
        <s v="Flex Benefit Plan"/>
        <s v="Life Insurance"/>
        <s v="Long Term Disability"/>
        <s v="Optical Insurance"/>
        <s v="Short Term Disability"/>
        <s v="Unemployment Insurance"/>
        <s v="Def Comp Ben Mgmt &amp; Conf"/>
        <s v="Flexible Spending Account Fees"/>
        <s v="SEIU Training"/>
        <s v="Private Mileage Reimbursement"/>
        <s v="SEIU Pension Plan"/>
        <s v="LIUNA Health &amp; Safety"/>
        <s v="Other Post Employment Benefits"/>
        <s v="Herbicide"/>
        <s v="Pest and Insect Control"/>
        <s v="Water Bacterial Testing"/>
        <s v="Protective Gear"/>
        <s v="Uniforms-Replacement Clothing"/>
        <s v="Cellular Phone"/>
        <s v="Telephone Service"/>
        <s v="Household Expense"/>
        <s v="Trash"/>
        <s v="Maint-Field Equipment"/>
        <s v="Maint-Motor Vehicles"/>
        <s v="Maint-Alarms"/>
        <s v="Maint-Fire Equipment"/>
        <s v="Maint-Parts"/>
        <s v="Maint-Grounds"/>
        <s v="Maint-Improve Water"/>
        <s v="Memberships"/>
        <s v="Licenses And Permits"/>
        <s v="Late Charge"/>
        <s v="Books/Publications"/>
        <s v="Computer Equip-Non Fixed Asset"/>
        <s v="Office Supplies"/>
        <s v="Printing/Binding"/>
        <s v="Fingerprinting Services"/>
        <s v="Medical Examinations-Physicals"/>
        <s v="Field Equipment-Non Assets"/>
        <s v="Locks/Keys"/>
        <s v="Small Tools And Instruments"/>
        <s v="Fuel"/>
        <s v="Welding Supplies"/>
        <s v="Awards/Recognition"/>
        <s v="Operational Marketing"/>
        <s v="Public Signs"/>
        <s v="Training-Education/Tuition"/>
        <s v="Weed Abatement"/>
        <s v="Conference/Registration Fees"/>
        <s v="Field Supplies"/>
        <s v="Lodging"/>
        <s v="Meals"/>
        <s v="Transportation"/>
        <s v="Electricity"/>
        <s v="Sewer System"/>
        <s v="Water"/>
        <s v="Interfund Exp-Payroll Services"/>
        <s v="Interfnd Exp-Fuel"/>
        <s v="Interfnd Exp-Miscellaneous"/>
        <s v="Vehicles-Heavy Equipment"/>
        <s v="Interfnd Exp-Capital Projects"/>
        <s v="Food"/>
        <s v="Maint-Copier Machines"/>
        <s v="Refunds"/>
        <s v="Bank Charges"/>
        <s v="Cleaning and Custodial Supp"/>
        <s v="Janitorial Services"/>
        <s v="Special Events"/>
        <s v="Office Equip Non Fixed Assets"/>
        <s v="Subscriptions"/>
        <s v="Board/Commission Expense"/>
        <s v="Photography Expense"/>
        <s v="Irrigation Supplies"/>
        <s v="Kitchen And Dining Supplies"/>
        <s v="Maint-Software"/>
        <s v="Computer Equipment-Software"/>
        <s v="Interfnd Exp-Prof &amp; Spec Svcs"/>
        <s v="Operating Transfers-Out"/>
        <s v="Cash Shortage"/>
        <s v="Sales and Use Tax"/>
        <s v="Special Program Expense"/>
        <s v="Taxes and Assessments"/>
        <s v="Fire Protection Services"/>
        <s v="Rent-Lease Equipment"/>
        <s v="Maintenance Tools"/>
        <s v="Inventory-Stores"/>
        <s v="Feed-Animal"/>
        <s v="Maint-Tires"/>
        <s v="Veterinary Services"/>
        <s v="Maint-Rec Facilities"/>
        <s v="Maint-Improve Sewer"/>
        <s v="Shop Supplies"/>
        <s v="Maint-Kitchen Equipment"/>
        <s v="Laundry Services"/>
        <s v="Road Maintenance Supplies"/>
        <s v="Maint-Radio Elec Equipment"/>
        <s v="Maint-Boat"/>
        <s v="Chemicals"/>
        <s v="Interfnd Exp-Admin Supt Direct"/>
        <s v="Air Transportation"/>
        <s v="Rental Vehicles"/>
        <s v="Communication Services"/>
        <s v="Heating Fuel"/>
        <s v="Communications Equipment"/>
        <s v="Maint-Batteries"/>
        <s v="Miscellaneous Expense"/>
        <s v="Volunteer Expense Reimb"/>
        <s v="Interfnd Exp-Salary Reimb"/>
        <s v="Maint-Vandalism"/>
        <s v="Appliances"/>
        <s v="Printed Forms"/>
        <s v="Retiree Health Ins"/>
        <s v="RivCo Pro Cost Allocation"/>
        <s v="Advertising"/>
        <s v="County Radio 700 MHz System"/>
        <s v="Consultants"/>
        <s v="Parking Validation"/>
        <s v="Household Furnishings"/>
        <s v="Legal Services"/>
        <s v="Improvements-Building"/>
        <s v="Miscellaneous Travel Expense"/>
        <s v="Audiovisual Expense"/>
        <s v="Maint-Computer Equip"/>
        <s v="Staff Relocation Expense"/>
        <s v="Recreation Supplies"/>
        <s v="Discount Earned"/>
        <s v="Maint-Telephone"/>
        <s v="Overtime-Holiday"/>
        <s v="Maint-Plumbing Parts/Supplies"/>
        <s v="Lease &amp; SBITA Principal Pymt"/>
        <s v="Maint-Electrl Parts &amp; Supplies"/>
        <s v="Recruiting Expense"/>
        <s v="Towing-Non County Vehicle"/>
        <s v="Standby Pay"/>
        <s v="Rent-Lease Storage"/>
        <s v="Public Service Transportation"/>
        <s v="RCIT eProcure"/>
        <s v="Photography Services"/>
        <s v="Research/Statistics"/>
        <s v="Educational Support Program"/>
        <s v="Vehicles Other"/>
      </sharedItems>
    </cacheField>
    <cacheField name="ACCOUNTING STRING" numFmtId="0">
      <sharedItems/>
    </cacheField>
    <cacheField name="Program" numFmtId="0">
      <sharedItems count="6">
        <s v="CIP"/>
        <s v="Natural Resources"/>
        <s v="Business Services"/>
        <s v="Regional Parks"/>
        <s v="Interpretive"/>
        <s v="ARPA"/>
      </sharedItems>
    </cacheField>
    <cacheField name="AREA" numFmtId="0">
      <sharedItems count="38">
        <s v="Park Acq &amp; Dev, District"/>
        <s v="Habitat &amp; Open Space Management"/>
        <s v="Business Operations"/>
        <s v="Lake Cahuilla"/>
        <s v="Rancho Jurupa"/>
        <s v="Mayflower"/>
        <s v="MSHCP Reserve Management"/>
        <s v="Lake Skinner"/>
        <s v="Park Acq &amp; Dev, Grants"/>
        <s v="Park Acq &amp; Dev, DIF"/>
        <s v="Historic Preservation"/>
        <s v="Guest Services &amp; Events"/>
        <s v="Executive"/>
        <s v="Finance"/>
        <s v="Marketing"/>
        <s v="SARB Management"/>
        <s v="Gilman Ranch"/>
        <s v="Jensen-Alvarado Ranch"/>
        <s v="Hidden Valley Nature Center"/>
        <s v="Idyllwild Nature Center"/>
        <s v="Santa Rosa Plateau Nature Center"/>
        <s v="Regional Parks General Admin"/>
        <s v="Hurkey Creek"/>
        <s v="Idyllwild"/>
        <s v="McCall"/>
        <s v="Multi-Species Reserve"/>
        <s v="Kabian"/>
        <s v="Lawler Lodge &amp; Alpine Cabins"/>
        <s v="Trails Maintenance"/>
        <s v="Santa Ana River Mitigation Bank"/>
        <s v="San Timoteo Schoolhouse"/>
        <s v="Blythe Parks"/>
        <s v="Off-Highway Vehicle Management"/>
        <s v="Fish &amp; Game Commission"/>
        <s v="Park Residences"/>
        <s v="Historical Commission"/>
        <s v="ARPA Projects"/>
        <s v="Human Resources"/>
      </sharedItems>
    </cacheField>
    <cacheField name="Type" numFmtId="0">
      <sharedItems/>
    </cacheField>
    <cacheField name="Approp" numFmtId="0">
      <sharedItems count="5">
        <s v="2"/>
        <s v="4"/>
        <s v="3"/>
        <s v="1"/>
        <s v="5"/>
      </sharedItems>
    </cacheField>
    <cacheField name="program approp" numFmtId="0">
      <sharedItems/>
    </cacheField>
    <cacheField name="area approp" numFmtId="0">
      <sharedItems/>
    </cacheField>
    <cacheField name="FY22-23 Actuals" numFmtId="43">
      <sharedItems containsString="0" containsBlank="1" containsNumber="1" minValue="-92.320000000000007" maxValue="2016907.83"/>
    </cacheField>
    <cacheField name="FY23-24 ADOPTED BUDGET" numFmtId="43">
      <sharedItems containsString="0" containsBlank="1" containsNumber="1" containsInteger="1" minValue="0" maxValue="10000000"/>
    </cacheField>
    <cacheField name="CHANGES" numFmtId="164">
      <sharedItems containsString="0" containsBlank="1" containsNumber="1" containsInteger="1" minValue="-9000000" maxValue="12900000"/>
    </cacheField>
    <cacheField name="FY23-24 CURRENT BUDGET" numFmtId="43">
      <sharedItems containsString="0" containsBlank="1" containsNumber="1" containsInteger="1" minValue="0" maxValue="12900000"/>
    </cacheField>
    <cacheField name="JUL" numFmtId="43">
      <sharedItems containsString="0" containsBlank="1" containsNumber="1" minValue="-182.1" maxValue="1030609"/>
    </cacheField>
    <cacheField name="AUG" numFmtId="43">
      <sharedItems containsString="0" containsBlank="1" containsNumber="1" minValue="-10493" maxValue="400000"/>
    </cacheField>
    <cacheField name="SEP" numFmtId="43">
      <sharedItems containsString="0" containsBlank="1" containsNumber="1" minValue="-8311.6200000000008" maxValue="226081.17"/>
    </cacheField>
    <cacheField name="OCT" numFmtId="43">
      <sharedItems containsString="0" containsBlank="1" containsNumber="1" minValue="-3469.38" maxValue="191755.26"/>
    </cacheField>
    <cacheField name="NOV" numFmtId="43">
      <sharedItems containsString="0" containsBlank="1" containsNumber="1" minValue="-30" maxValue="662133.57999999996"/>
    </cacheField>
    <cacheField name="DEC" numFmtId="43">
      <sharedItems containsString="0" containsBlank="1" containsNumber="1" minValue="-135948.48000000001" maxValue="134690.71"/>
    </cacheField>
    <cacheField name="JAN" numFmtId="43">
      <sharedItems containsString="0" containsBlank="1" containsNumber="1" minValue="-99.41" maxValue="191755.26"/>
    </cacheField>
    <cacheField name="FEB" numFmtId="43">
      <sharedItems containsString="0" containsBlank="1" containsNumber="1" minValue="-39328" maxValue="470454.49"/>
    </cacheField>
    <cacheField name="MAR" numFmtId="43">
      <sharedItems containsString="0" containsBlank="1" containsNumber="1" minValue="-182763.03" maxValue="1000000"/>
    </cacheField>
    <cacheField name="APR" numFmtId="43">
      <sharedItems containsSemiMixedTypes="0" containsString="0" containsNumber="1" minValue="-47582.53" maxValue="230236.57"/>
    </cacheField>
    <cacheField name="MAY" numFmtId="43">
      <sharedItems containsNonDate="0" containsString="0" containsBlank="1"/>
    </cacheField>
    <cacheField name="JUN" numFmtId="43">
      <sharedItems containsNonDate="0" containsString="0" containsBlank="1"/>
    </cacheField>
    <cacheField name="TOTAL ACTUAL" numFmtId="43">
      <sharedItems containsSemiMixedTypes="0" containsString="0" containsNumber="1" minValue="-48072.320000000007" maxValue="2114854.5"/>
    </cacheField>
    <cacheField name="Q1" numFmtId="43">
      <sharedItems containsSemiMixedTypes="0" containsString="0" containsNumber="1" minValue="-87.16" maxValue="1030609"/>
    </cacheField>
    <cacheField name="Q2" numFmtId="43">
      <sharedItems containsSemiMixedTypes="0" containsString="0" containsNumber="1" minValue="-67974.240000000005" maxValue="704388.86"/>
    </cacheField>
    <cacheField name="Q3" numFmtId="43">
      <sharedItems containsSemiMixedTypes="0" containsString="0" containsNumber="1" minValue="-182763.03" maxValue="1000000"/>
    </cacheField>
    <cacheField name="Q4" numFmtId="43">
      <sharedItems containsSemiMixedTypes="0" containsString="0" containsNumber="1" minValue="-47582.53" maxValue="230236.57"/>
    </cacheField>
    <cacheField name="TOTAL" numFmtId="43">
      <sharedItems containsSemiMixedTypes="0" containsString="0" containsNumber="1" minValue="-48072.320000000007" maxValue="2114854.5"/>
    </cacheField>
    <cacheField name="BUDGET REMAINING" numFmtId="43">
      <sharedItems containsSemiMixedTypes="0" containsString="0" containsNumber="1" minValue="-1000000" maxValue="12610533.13000000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lferez, Michael" refreshedDate="45453.608176504633" createdVersion="8" refreshedVersion="8" minRefreshableVersion="3" recordCount="241" xr:uid="{54F05C1C-9C72-40C7-A5BB-AB678519B3D9}">
  <cacheSource type="worksheet">
    <worksheetSource ref="A4:AI172" sheet="REVdata"/>
  </cacheSource>
  <cacheFields count="36">
    <cacheField name="FUND" numFmtId="0">
      <sharedItems containsSemiMixedTypes="0" containsString="0" containsNumber="1" containsInteger="1" minValue="21735" maxValue="33120"/>
    </cacheField>
    <cacheField name="Fund Title" numFmtId="0">
      <sharedItems/>
    </cacheField>
    <cacheField name="DEPTID" numFmtId="0">
      <sharedItems containsSemiMixedTypes="0" containsString="0" containsNumber="1" containsInteger="1" minValue="931101" maxValue="931800"/>
    </cacheField>
    <cacheField name="Dept Title" numFmtId="0">
      <sharedItems containsBlank="1"/>
    </cacheField>
    <cacheField name="ACCOUNT" numFmtId="0">
      <sharedItems containsSemiMixedTypes="0" containsString="0" containsNumber="1" containsInteger="1" minValue="700020" maxValue="790600" count="53">
        <n v="700020"/>
        <n v="701020"/>
        <n v="703000"/>
        <n v="704000"/>
        <n v="705000"/>
        <n v="715070"/>
        <n v="740020"/>
        <n v="741000"/>
        <n v="741010"/>
        <n v="741020"/>
        <n v="741080"/>
        <n v="741260"/>
        <n v="741320"/>
        <n v="741360"/>
        <n v="751680"/>
        <n v="752700"/>
        <n v="752800"/>
        <n v="752820"/>
        <n v="754300"/>
        <n v="774810"/>
        <n v="776700"/>
        <n v="776710"/>
        <n v="776720"/>
        <n v="776740"/>
        <n v="776760"/>
        <n v="777480"/>
        <n v="777520"/>
        <n v="777610"/>
        <n v="777660"/>
        <n v="778150"/>
        <n v="778200"/>
        <n v="778280"/>
        <n v="780160"/>
        <n v="780220"/>
        <n v="781000"/>
        <n v="781080"/>
        <n v="781120"/>
        <n v="781180"/>
        <n v="781220"/>
        <n v="781320"/>
        <n v="781360"/>
        <n v="781480"/>
        <n v="781560"/>
        <n v="790040"/>
        <n v="790500"/>
        <n v="790600"/>
        <n v="790020"/>
        <n v="740040"/>
        <n v="776741"/>
        <n v="777730"/>
        <n v="755190"/>
        <n v="763520"/>
        <n v="741380"/>
      </sharedItems>
    </cacheField>
    <cacheField name="DESCRIPTION" numFmtId="0">
      <sharedItems containsBlank="1" count="55">
        <s v="Prop Tax Current Secured"/>
        <s v="Prop Tax Current Unsecured"/>
        <s v="Prop Tax Prior Unsecured"/>
        <s v="Prop Tax Current Supplemental"/>
        <s v="Prop Tax Prior Supplemental"/>
        <s v="RDV Prty Tax, LMIH Resdul Asts"/>
        <s v="Interest-Invested Funds"/>
        <s v="Rents"/>
        <s v="Lease Revenue-GASB87"/>
        <s v="Admissions"/>
        <s v="Exhibits"/>
        <s v="Land Lease"/>
        <s v="Misc Event Charges"/>
        <s v="Concessions"/>
        <s v="CA-Grant Revenue"/>
        <s v="CA-Disaster"/>
        <s v="CA-Homeowners Tax Relief"/>
        <s v="CA-Suppl Homeowners Tax Relief"/>
        <s v="CA-Capital Grants and Contrib"/>
        <s v="Video Production"/>
        <s v="Camping"/>
        <s v="Day Use"/>
        <s v="Fishing"/>
        <s v="Recreation Fees"/>
        <s v="Reservation-Fees"/>
        <s v="Reimb Of Cost-Admin Overhead"/>
        <s v="Reimbursement For Services"/>
        <s v="Utilities"/>
        <s v="Non-Taxable Sales"/>
        <s v="Interfnd -Leases"/>
        <s v="Interfnd -Miscellaneous"/>
        <s v="Interfnd -Reimb For Service"/>
        <s v="Other Taxable Sales"/>
        <s v="Sale Of Surplus Property"/>
        <s v="Contractual Revenue"/>
        <s v="Cash Over-Short"/>
        <s v="Rebates &amp; Refunds"/>
        <s v="Judgments"/>
        <s v="Contributions &amp; Donations"/>
        <s v="Insurance Proceeds"/>
        <s v="Other Misc Revenue"/>
        <s v="Program Revenue"/>
        <s v="Contrib Fr Non-County Agencies"/>
        <s v="Contirb Fr Non-County Agencies"/>
        <s v="Loss or Gain Sale Fixed Assets"/>
        <s v="Contrib Fr Other County Funds"/>
        <m/>
        <s v="Sale Of Real Estate"/>
        <s v="Interest-Other"/>
        <s v="Season Passes"/>
        <s v="Fish &amp; Game-Cc Portion"/>
        <s v="CA-Off Highway Veh Park &amp; Rec"/>
        <s v="Operating Transfer-In"/>
        <s v="Fed-American Rescue Plan Act"/>
        <s v="Parking"/>
      </sharedItems>
    </cacheField>
    <cacheField name="ACCOUNTING STRING" numFmtId="0">
      <sharedItems/>
    </cacheField>
    <cacheField name="LOCATION" numFmtId="0">
      <sharedItems/>
    </cacheField>
    <cacheField name="PROGRAM" numFmtId="0">
      <sharedItems count="6">
        <s v="Business Services"/>
        <s v="Natural Resources"/>
        <s v="Regional Parks"/>
        <s v="CIP"/>
        <s v="Interpretive"/>
        <s v="ARPA"/>
      </sharedItems>
    </cacheField>
    <cacheField name="AREA" numFmtId="0">
      <sharedItems count="34">
        <s v="Business Operations"/>
        <s v="Habitat &amp; Open Space Management"/>
        <s v="Off-Highway Vehicle Management"/>
        <s v="Multi-Species Reserve"/>
        <s v="Santa Ana River Mitigation Bank"/>
        <s v="MSHCP Reserve Management"/>
        <s v="Lake Skinner"/>
        <s v="Park Acq &amp; Dev, District"/>
        <s v="Park Acq &amp; Dev, Grants"/>
        <s v="Park Acq &amp; Dev, DIF"/>
        <s v="Guest Services &amp; Events"/>
        <s v="Gilman Ranch"/>
        <s v="Jensen-Alvarado Ranch"/>
        <s v="Hidden Valley Nature Center"/>
        <s v="Idyllwild Nature Center"/>
        <s v="Regional Parks General Admin"/>
        <s v="Hurkey Creek"/>
        <s v="Idyllwild"/>
        <s v="Lake Cahuilla"/>
        <s v="McCall"/>
        <s v="Rancho Jurupa"/>
        <s v="Lawler Lodge &amp; Alpine Cabins"/>
        <s v="Santa Rosa Plateau Nature Center"/>
        <s v="Blythe Parks"/>
        <s v="Finance"/>
        <s v="Interpretive General Admin"/>
        <s v="San Timoteo Schoolhouse"/>
        <s v="Kabian"/>
        <s v="Mayflower"/>
        <s v="Fish &amp; Game Commission"/>
        <s v="Historical Commission"/>
        <s v="Park Residences"/>
        <s v="ARPA Projects"/>
        <s v="SARB Management"/>
      </sharedItems>
    </cacheField>
    <cacheField name="Type" numFmtId="0">
      <sharedItems/>
    </cacheField>
    <cacheField name="Category" numFmtId="0">
      <sharedItems/>
    </cacheField>
    <cacheField name="ANNUAL REPORT CATEGORY" numFmtId="0">
      <sharedItems/>
    </cacheField>
    <cacheField name="FY22-23 Actual (Audited)" numFmtId="164">
      <sharedItems containsString="0" containsBlank="1" containsNumber="1" minValue="-53593.19999999999" maxValue="6408259.6599999992"/>
    </cacheField>
    <cacheField name="FY23-24 BUDGET" numFmtId="164">
      <sharedItems containsString="0" containsBlank="1" containsNumber="1" containsInteger="1" minValue="0" maxValue="11300000"/>
    </cacheField>
    <cacheField name="CHANGES" numFmtId="164">
      <sharedItems containsString="0" containsBlank="1" containsNumber="1" containsInteger="1" minValue="2000" maxValue="7500000"/>
    </cacheField>
    <cacheField name="FY23-24 CURRENT BUDGET" numFmtId="164">
      <sharedItems containsSemiMixedTypes="0" containsString="0" containsNumber="1" containsInteger="1" minValue="0" maxValue="18800000"/>
    </cacheField>
    <cacheField name="JUL" numFmtId="43">
      <sharedItems containsString="0" containsBlank="1" containsNumber="1" minValue="-2856133" maxValue="467112"/>
    </cacheField>
    <cacheField name="AUG" numFmtId="43">
      <sharedItems containsString="0" containsBlank="1" containsNumber="1" minValue="-4329" maxValue="490000"/>
    </cacheField>
    <cacheField name="SEP" numFmtId="43">
      <sharedItems containsString="0" containsBlank="1" containsNumber="1" minValue="-7117.19" maxValue="2177184.8199999998"/>
    </cacheField>
    <cacheField name="OCT" numFmtId="43">
      <sharedItems containsString="0" containsBlank="1" containsNumber="1" minValue="-825.95" maxValue="320508.51"/>
    </cacheField>
    <cacheField name="NOV" numFmtId="43">
      <sharedItems containsString="0" containsBlank="1" containsNumber="1" minValue="-12441.97" maxValue="97643.39"/>
    </cacheField>
    <cacheField name="DEC" numFmtId="43">
      <sharedItems containsString="0" containsBlank="1" containsNumber="1" minValue="-6254.76" maxValue="2055200.28"/>
    </cacheField>
    <cacheField name="JAN" numFmtId="43">
      <sharedItems containsString="0" containsBlank="1" containsNumber="1" minValue="-4000" maxValue="1658266.03"/>
    </cacheField>
    <cacheField name="FEB" numFmtId="43">
      <sharedItems containsString="0" containsBlank="1" containsNumber="1" minValue="-259432.93" maxValue="838440.17"/>
    </cacheField>
    <cacheField name="MAR" numFmtId="43">
      <sharedItems containsString="0" containsBlank="1" containsNumber="1" minValue="-1778" maxValue="1000000"/>
    </cacheField>
    <cacheField name="APR" numFmtId="43">
      <sharedItems containsString="0" containsBlank="1" containsNumber="1" minValue="0" maxValue="1178291.3700000001"/>
    </cacheField>
    <cacheField name="MAY" numFmtId="43">
      <sharedItems containsSemiMixedTypes="0" containsString="0" containsNumber="1" minValue="0" maxValue="2212757.5"/>
    </cacheField>
    <cacheField name="JUN" numFmtId="43">
      <sharedItems containsNonDate="0" containsString="0" containsBlank="1"/>
    </cacheField>
    <cacheField name="TOTAL ACTUALS" numFmtId="43">
      <sharedItems containsSemiMixedTypes="0" containsString="0" containsNumber="1" minValue="-48125" maxValue="6612468.9900000002"/>
    </cacheField>
    <cacheField name="Q1" numFmtId="0">
      <sharedItems containsString="0" containsBlank="1" containsNumber="1" minValue="-678948.18000000017" maxValue="650741.5"/>
    </cacheField>
    <cacheField name="Q2" numFmtId="0">
      <sharedItems containsString="0" containsBlank="1" containsNumber="1" minValue="-7080.71" maxValue="2056176.28"/>
    </cacheField>
    <cacheField name="Q3" numFmtId="0">
      <sharedItems containsString="0" containsBlank="1" containsNumber="1" minValue="-169139.21" maxValue="1659238.45"/>
    </cacheField>
    <cacheField name="Q4" numFmtId="0">
      <sharedItems containsString="0" containsBlank="1" containsNumber="1" minValue="0" maxValue="2897054.26"/>
    </cacheField>
    <cacheField name="TOTAL" numFmtId="0">
      <sharedItems containsString="0" containsBlank="1" containsNumber="1" minValue="-48125" maxValue="6612468.9900000002"/>
    </cacheField>
    <cacheField name="BUDGET REMAINING" numFmtId="0">
      <sharedItems containsString="0" containsBlank="1" containsNumber="1" minValue="-2084530.21" maxValue="17787765.309999999"/>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lferez, Michael" refreshedDate="45491.482856365743" createdVersion="8" refreshedVersion="8" minRefreshableVersion="3" recordCount="169" xr:uid="{3B46095D-02B7-4210-B522-F1C5F14A9974}">
  <cacheSource type="worksheet">
    <worksheetSource ref="A4:AJ173" sheet="REVdata"/>
  </cacheSource>
  <cacheFields count="36">
    <cacheField name="FUND" numFmtId="0">
      <sharedItems containsSemiMixedTypes="0" containsString="0" containsNumber="1" containsInteger="1" minValue="21735" maxValue="33120" count="15">
        <n v="25400"/>
        <n v="25430"/>
        <n v="25440"/>
        <n v="25540"/>
        <n v="25550"/>
        <n v="25590"/>
        <n v="25620"/>
        <n v="33100"/>
        <n v="33110"/>
        <n v="33120"/>
        <n v="25500"/>
        <n v="25401"/>
        <n v="25420"/>
        <n v="25510"/>
        <n v="21735"/>
      </sharedItems>
    </cacheField>
    <cacheField name="Fund Title" numFmtId="0">
      <sharedItems/>
    </cacheField>
    <cacheField name="DEPTID" numFmtId="0">
      <sharedItems containsSemiMixedTypes="0" containsString="0" containsNumber="1" containsInteger="1" minValue="931101" maxValue="931800" count="33">
        <n v="931235"/>
        <n v="931104"/>
        <n v="931170"/>
        <n v="931160"/>
        <n v="931116"/>
        <n v="931101"/>
        <n v="931150"/>
        <n v="931750"/>
        <n v="931105"/>
        <n v="931121"/>
        <n v="931122"/>
        <n v="931205"/>
        <n v="931302"/>
        <n v="931303"/>
        <n v="931305"/>
        <n v="931306"/>
        <n v="931400"/>
        <n v="931402"/>
        <n v="931403"/>
        <n v="931405"/>
        <n v="931408"/>
        <n v="931409"/>
        <n v="931406"/>
        <n v="931307"/>
        <n v="931420"/>
        <n v="931421"/>
        <n v="931304"/>
        <n v="931103"/>
        <n v="931111"/>
        <n v="931180"/>
        <n v="931800"/>
        <n v="931108"/>
        <n v="931270"/>
      </sharedItems>
    </cacheField>
    <cacheField name="Dept Title" numFmtId="0">
      <sharedItems containsBlank="1"/>
    </cacheField>
    <cacheField name="ACCOUNT" numFmtId="0">
      <sharedItems containsSemiMixedTypes="0" containsString="0" containsNumber="1" containsInteger="1" minValue="700020" maxValue="790600" count="46">
        <n v="700020"/>
        <n v="701020"/>
        <n v="703000"/>
        <n v="704000"/>
        <n v="705000"/>
        <n v="715070"/>
        <n v="740020"/>
        <n v="741000"/>
        <n v="741010"/>
        <n v="741020"/>
        <n v="741080"/>
        <n v="741260"/>
        <n v="741320"/>
        <n v="741360"/>
        <n v="751680"/>
        <n v="752800"/>
        <n v="752820"/>
        <n v="754300"/>
        <n v="774810"/>
        <n v="776700"/>
        <n v="776710"/>
        <n v="776720"/>
        <n v="776740"/>
        <n v="776760"/>
        <n v="777480"/>
        <n v="777520"/>
        <n v="777660"/>
        <n v="778150"/>
        <n v="778200"/>
        <n v="778280"/>
        <n v="780160"/>
        <n v="780220"/>
        <n v="781000"/>
        <n v="781080"/>
        <n v="781220"/>
        <n v="781360"/>
        <n v="781480"/>
        <n v="781560"/>
        <n v="790040"/>
        <n v="790500"/>
        <n v="790600"/>
        <n v="777730"/>
        <n v="777610"/>
        <n v="755190"/>
        <n v="763520"/>
        <n v="741380"/>
      </sharedItems>
    </cacheField>
    <cacheField name="DESCRIPTION" numFmtId="0">
      <sharedItems containsBlank="1" count="47">
        <s v="Prop Tax Current Secured"/>
        <s v="Prop Tax Current Unsecured"/>
        <s v="Prop Tax Prior Unsecured"/>
        <s v="Prop Tax Current Supplemental"/>
        <s v="Prop Tax Prior Supplemental"/>
        <s v="RDV Prty Tax, LMIH Resdul Asts"/>
        <s v="Interest-Invested Funds"/>
        <s v="Rents"/>
        <s v="Lease Revenue-GASB87"/>
        <s v="Admissions"/>
        <s v="Exhibits"/>
        <s v="Land Lease"/>
        <s v="Misc Event Charges"/>
        <s v="Concessions"/>
        <s v="CA-Grant Revenue"/>
        <s v="CA-Homeowners Tax Relief"/>
        <s v="CA-Suppl Homeowners Tax Relief"/>
        <s v="CA-Capital Grants and Contrib"/>
        <s v="Video Production"/>
        <s v="Camping"/>
        <s v="Day Use"/>
        <s v="Fishing"/>
        <s v="Recreation Fees"/>
        <s v="Reservation-Fees"/>
        <s v="Reimb Of Cost-Admin Overhead"/>
        <s v="Reimbursement For Services"/>
        <s v="Non-Taxable Sales"/>
        <s v="Interfnd -Leases"/>
        <s v="Interfnd -Miscellaneous"/>
        <s v="Interfnd -Reimb For Service"/>
        <s v="Other Taxable Sales"/>
        <s v="Sale Of Surplus Property"/>
        <s v="Contractual Revenue"/>
        <s v="Cash Over-Short"/>
        <s v="Contributions &amp; Donations"/>
        <s v="Other Misc Revenue"/>
        <s v="Program Revenue"/>
        <s v="Contrib Fr Non-County Agencies"/>
        <s v="Loss or Gain Sale Fixed Assets"/>
        <s v="Contrib Fr Other County Funds"/>
        <m/>
        <s v="Fish &amp; Game-Cc Portion"/>
        <s v="Utilities"/>
        <s v="CA-Off Highway Veh Park &amp; Rec"/>
        <s v="Operating Transfer-In"/>
        <s v="Fed-American Rescue Plan Act"/>
        <s v="Parking"/>
      </sharedItems>
    </cacheField>
    <cacheField name="ACCOUNTING STRING" numFmtId="0">
      <sharedItems/>
    </cacheField>
    <cacheField name="LOCATION" numFmtId="0">
      <sharedItems/>
    </cacheField>
    <cacheField name="PROGRAM" numFmtId="0">
      <sharedItems count="6">
        <s v="Business Services"/>
        <s v="Natural Resources"/>
        <s v="Regional Parks"/>
        <s v="CIP"/>
        <s v="Interpretive"/>
        <s v="ARPA"/>
      </sharedItems>
    </cacheField>
    <cacheField name="AREA" numFmtId="0">
      <sharedItems count="32">
        <s v="Business Operations"/>
        <s v="Habitat &amp; Open Space Management"/>
        <s v="Off-Highway Vehicle Management"/>
        <s v="Multi-Species Reserve"/>
        <s v="Santa Ana River Mitigation Bank"/>
        <s v="MSHCP Reserve Management"/>
        <s v="Lake Skinner"/>
        <s v="Park Acq &amp; Dev, District"/>
        <s v="Park Acq &amp; Dev, Grants"/>
        <s v="Park Acq &amp; Dev, DIF"/>
        <s v="Guest Services &amp; Events"/>
        <s v="Gilman Ranch"/>
        <s v="Jensen-Alvarado Ranch"/>
        <s v="Hidden Valley Nature Center"/>
        <s v="Idyllwild Nature Center"/>
        <s v="Regional Parks General Admin"/>
        <s v="Hurkey Creek"/>
        <s v="Idyllwild"/>
        <s v="Lake Cahuilla"/>
        <s v="McCall"/>
        <s v="Rancho Jurupa"/>
        <s v="Lawler Lodge &amp; Alpine Cabins"/>
        <s v="Santa Rosa Plateau Nature Center"/>
        <s v="Blythe Parks"/>
        <s v="Mayflower"/>
        <s v="Kabian"/>
        <s v="San Timoteo Schoolhouse"/>
        <s v="Fish &amp; Game Commission"/>
        <s v="Historical Commission"/>
        <s v="Park Residences"/>
        <s v="ARPA Projects"/>
        <s v="SARB Management"/>
      </sharedItems>
    </cacheField>
    <cacheField name="Type" numFmtId="0">
      <sharedItems/>
    </cacheField>
    <cacheField name="Category" numFmtId="0">
      <sharedItems/>
    </cacheField>
    <cacheField name="ANNUAL REPORT CATEGORY" numFmtId="0">
      <sharedItems/>
    </cacheField>
    <cacheField name="FY23-24 BUDGET" numFmtId="164">
      <sharedItems containsString="0" containsBlank="1" containsNumber="1" containsInteger="1" minValue="0" maxValue="11300000"/>
    </cacheField>
    <cacheField name="CHANGES" numFmtId="164">
      <sharedItems containsString="0" containsBlank="1" containsNumber="1" containsInteger="1" minValue="2000" maxValue="7500000"/>
    </cacheField>
    <cacheField name="FY23-24 CURRENT BUDGET" numFmtId="164">
      <sharedItems containsString="0" containsBlank="1" containsNumber="1" containsInteger="1" minValue="0" maxValue="18800000"/>
    </cacheField>
    <cacheField name="JUL" numFmtId="43">
      <sharedItems containsString="0" containsBlank="1" containsNumber="1" minValue="-2856133" maxValue="467112"/>
    </cacheField>
    <cacheField name="AUG" numFmtId="43">
      <sharedItems containsString="0" containsBlank="1" containsNumber="1" minValue="-1943" maxValue="490000"/>
    </cacheField>
    <cacheField name="SEP" numFmtId="43">
      <sharedItems containsString="0" containsBlank="1" containsNumber="1" minValue="-7117.19" maxValue="2177184.8199999998"/>
    </cacheField>
    <cacheField name="OCT" numFmtId="43">
      <sharedItems containsString="0" containsBlank="1" containsNumber="1" minValue="-825.95" maxValue="320508.51"/>
    </cacheField>
    <cacheField name="NOV" numFmtId="43">
      <sharedItems containsString="0" containsBlank="1" containsNumber="1" minValue="-12441.97" maxValue="97643.39"/>
    </cacheField>
    <cacheField name="DEC" numFmtId="43">
      <sharedItems containsString="0" containsBlank="1" containsNumber="1" minValue="-6254.76" maxValue="2055200.28"/>
    </cacheField>
    <cacheField name="JAN" numFmtId="43">
      <sharedItems containsString="0" containsBlank="1" containsNumber="1" minValue="-4000" maxValue="1658266.03"/>
    </cacheField>
    <cacheField name="FEB" numFmtId="43">
      <sharedItems containsString="0" containsBlank="1" containsNumber="1" minValue="-259432.93" maxValue="838440.17"/>
    </cacheField>
    <cacheField name="MAR" numFmtId="43">
      <sharedItems containsString="0" containsBlank="1" containsNumber="1" minValue="-1778" maxValue="1000000"/>
    </cacheField>
    <cacheField name="APR" numFmtId="43">
      <sharedItems containsString="0" containsBlank="1" containsNumber="1" minValue="0" maxValue="1178291.3700000001"/>
    </cacheField>
    <cacheField name="MAY" numFmtId="43">
      <sharedItems containsString="0" containsBlank="1" containsNumber="1" minValue="0" maxValue="2212757.5"/>
    </cacheField>
    <cacheField name="JUN" numFmtId="43">
      <sharedItems containsSemiMixedTypes="0" containsString="0" containsNumber="1" minValue="0" maxValue="805963.4"/>
    </cacheField>
    <cacheField name="TOTAL ACTUALS" numFmtId="43">
      <sharedItems containsSemiMixedTypes="0" containsString="0" containsNumber="1" minValue="-10" maxValue="6612468.9900000002"/>
    </cacheField>
    <cacheField name="Q1" numFmtId="43">
      <sharedItems containsSemiMixedTypes="0" containsString="0" containsNumber="1" minValue="-678948.18000000017" maxValue="650741.5"/>
    </cacheField>
    <cacheField name="Q2" numFmtId="43">
      <sharedItems containsSemiMixedTypes="0" containsString="0" containsNumber="1" minValue="-7080.71" maxValue="2056176.28"/>
    </cacheField>
    <cacheField name="Q3" numFmtId="43">
      <sharedItems containsSemiMixedTypes="0" containsString="0" containsNumber="1" minValue="-169139.21" maxValue="1659238.45"/>
    </cacheField>
    <cacheField name="Q4" numFmtId="43">
      <sharedItems containsSemiMixedTypes="0" containsString="0" containsNumber="1" minValue="0" maxValue="2897054.26"/>
    </cacheField>
    <cacheField name="TOTAL" numFmtId="43">
      <sharedItems containsSemiMixedTypes="0" containsString="0" containsNumber="1" minValue="-10" maxValue="6612468.9900000002"/>
    </cacheField>
    <cacheField name="BUDGET REMAINING" numFmtId="43">
      <sharedItems containsSemiMixedTypes="0" containsString="0" containsNumber="1" minValue="-2084530.21" maxValue="16981801.91"/>
    </cacheField>
    <cacheField name="FY24-25 BUDGET (from Sherpa 05/01/24)" numFmtId="43">
      <sharedItems containsString="0" containsBlank="1" containsNumber="1" containsInteger="1" minValue="0" maxValue="25071000"/>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lferez, Michael" refreshedDate="45491.604176967594" createdVersion="8" refreshedVersion="8" minRefreshableVersion="3" recordCount="1745" xr:uid="{CC504DDF-5CDC-4916-A62F-DE18FA307359}">
  <cacheSource type="worksheet">
    <worksheetSource ref="A4:AK1749" sheet="EXPdata"/>
  </cacheSource>
  <cacheFields count="37">
    <cacheField name="FUND" numFmtId="0">
      <sharedItems containsMixedTypes="1" containsNumber="1" containsInteger="1" minValue="21735" maxValue="33120"/>
    </cacheField>
    <cacheField name="Fund Title" numFmtId="0">
      <sharedItems containsBlank="1"/>
    </cacheField>
    <cacheField name="DEPTID" numFmtId="0">
      <sharedItems containsMixedTypes="1" containsNumber="1" containsInteger="1" minValue="931101" maxValue="931800"/>
    </cacheField>
    <cacheField name="Dept Title" numFmtId="0">
      <sharedItems containsBlank="1"/>
    </cacheField>
    <cacheField name="ACCOUNT" numFmtId="0">
      <sharedItems containsMixedTypes="1" containsNumber="1" containsInteger="1" minValue="510040" maxValue="551000" count="188">
        <n v="521560"/>
        <n v="540060"/>
        <n v="542120"/>
        <n v="527720"/>
        <n v="546160"/>
        <n v="525440"/>
        <n v="521600"/>
        <n v="527960"/>
        <n v="522310"/>
        <n v="536760"/>
        <n v="520360"/>
        <n v="527690"/>
        <n v="537020"/>
        <n v="517000"/>
        <n v="520930"/>
        <n v="520945"/>
        <n v="523760"/>
        <n v="525330"/>
        <n v="525840"/>
        <n v="527670"/>
        <n v="536840"/>
        <n v="537090"/>
        <n v="510040"/>
        <n v="510200"/>
        <n v="510320"/>
        <n v="510420"/>
        <n v="510440"/>
        <n v="510620"/>
        <n v="510700"/>
        <n v="510520"/>
        <n v="513150"/>
        <n v="513000"/>
        <n v="513020"/>
        <n v="513120"/>
        <n v="513140"/>
        <n v="515040"/>
        <n v="515100"/>
        <n v="515120"/>
        <n v="515160"/>
        <n v="515260"/>
        <n v="518010"/>
        <n v="518020"/>
        <n v="518140"/>
        <n v="529040"/>
        <n v="518120"/>
        <n v="518180"/>
        <n v="520010"/>
        <n v="520020"/>
        <n v="520025"/>
        <n v="520105"/>
        <n v="520115"/>
        <n v="520230"/>
        <n v="520320"/>
        <n v="520800"/>
        <n v="520845"/>
        <n v="521420"/>
        <n v="521500"/>
        <n v="521700"/>
        <n v="521720"/>
        <n v="521740"/>
        <n v="522320"/>
        <n v="522400"/>
        <n v="523100"/>
        <n v="523220"/>
        <n v="523340"/>
        <n v="523640"/>
        <n v="523700"/>
        <n v="523800"/>
        <n v="524840"/>
        <n v="525060"/>
        <n v="526910"/>
        <n v="526940"/>
        <n v="526960"/>
        <n v="527100"/>
        <n v="527660"/>
        <n v="527680"/>
        <n v="527840"/>
        <n v="527940"/>
        <n v="528140"/>
        <n v="528260"/>
        <n v="528920"/>
        <n v="528960"/>
        <n v="528980"/>
        <n v="529500"/>
        <n v="529520"/>
        <n v="529550"/>
        <n v="536761"/>
        <n v="536910"/>
        <n v="537080"/>
        <n v="546360"/>
        <n v="536780"/>
        <n v="523290"/>
        <n v="520815"/>
        <n v="523270"/>
        <n v="520705"/>
        <n v="523820"/>
        <n v="527280"/>
        <n v="528120"/>
        <n v="520820"/>
        <n v="521380"/>
        <n v="521640"/>
        <n v="523680"/>
        <n v="523840"/>
        <n v="537120"/>
        <n v="551000"/>
        <n v="523260"/>
        <n v="523620"/>
        <n v="527780"/>
        <n v="535220"/>
        <n v="520015"/>
        <n v="524860"/>
        <n v="526530"/>
        <n v="526950"/>
        <n v="528020"/>
        <n v="520710"/>
        <n v="525520"/>
        <n v="522340"/>
        <n v="522390"/>
        <n v="520825"/>
        <n v="521440"/>
        <n v="520830"/>
        <n v="522610"/>
        <n v="527140"/>
        <n v="523250"/>
        <n v="521580"/>
        <n v="521320"/>
        <n v="527630"/>
        <n v="536720"/>
        <n v="528900"/>
        <n v="529080"/>
        <n v="529120"/>
        <n v="520330"/>
        <n v="529510"/>
        <n v="529160"/>
        <n v="537180"/>
        <n v="520805"/>
        <n v="524790"/>
        <n v="526420"/>
        <n v="521760"/>
        <n v="520220"/>
        <n v="524660"/>
        <n v="529010"/>
        <n v="523230"/>
        <n v="525020"/>
        <n v="523210"/>
        <n v="542060"/>
        <n v="529000"/>
        <n v="523600"/>
        <n v="521360"/>
        <n v="529100"/>
        <n v="527700"/>
        <n v="521660"/>
        <n v="532690"/>
        <n v="523940"/>
        <n v="527820"/>
        <n v="510500"/>
        <n v="526720"/>
        <n v="522350"/>
        <n v="529060"/>
        <n v="525160"/>
        <n v="525260"/>
        <n v="518160"/>
        <n v="546380"/>
        <s v="536761"/>
        <s v="551000"/>
        <s v="523760"/>
        <s v="527690"/>
        <s v="527880"/>
        <s v="523350"/>
        <s v="546360"/>
        <s v="518100"/>
        <s v="520220"/>
        <n v="510280"/>
        <n v="537290" u="1"/>
        <n v="513001" u="1"/>
        <n v="515220" u="1"/>
        <n v="518150" u="1"/>
        <n v="528220" u="1"/>
        <n v="527160" u="1"/>
        <n v="520240" u="1"/>
        <n v="521780" u="1"/>
        <n v="523780" u="1"/>
        <n v="515200" u="1"/>
        <n v="520840" u="1"/>
        <n v="523320" u="1"/>
        <n v="510421" u="1"/>
        <n v="521744" u="1"/>
        <n v="521742" u="1"/>
      </sharedItems>
    </cacheField>
    <cacheField name="DESCRIPTION" numFmtId="0">
      <sharedItems containsBlank="1" count="181">
        <s v="Maint-Other"/>
        <s v="Improvements-Land"/>
        <s v="Improvements-Infrastructure"/>
        <s v="Safety-Security Supplies"/>
        <s v="Equipment-Other"/>
        <s v="Professional Services"/>
        <s v="Maint-Service Contracts"/>
        <s v="Park &amp; Recreation"/>
        <s v="Maint-Building and Improvement"/>
        <s v="Interfnd Exp-Payroll Srvc Fee"/>
        <s v="ISF Communication Radio System"/>
        <s v="Fleet Services-ISF Costs"/>
        <s v="Interfnd Exp-Legal Services"/>
        <s v="Workers Comp Insurance"/>
        <s v="Insurance-Liability"/>
        <s v="Insurance-Property"/>
        <s v="Cmail Postage-Mailing ISF"/>
        <s v="RMAP Services"/>
        <s v="RCIT Enterprise"/>
        <s v="Supplies - ISF Costs"/>
        <s v="Interfnd Exp-Co Support Svc"/>
        <s v="Interfnd Exp-Personnel Svcs"/>
        <s v="Regular Salaries"/>
        <s v="Payoff Permanent-Seasonal"/>
        <s v="Temporary Salaries"/>
        <s v="Overtime"/>
        <s v="Annual Leave Buydown"/>
        <s v="Shift Differential"/>
        <s v="Holiday Pay"/>
        <s v="Bilingual Pay"/>
        <s v="Supplemental Contribution"/>
        <s v="Retirement-Misc."/>
        <s v="Retirement-Misc Temp"/>
        <s v="Social Security"/>
        <s v="Medicare Tax"/>
        <s v="Flex Benefit Plan"/>
        <s v="Life Insurance"/>
        <s v="Long Term Disability"/>
        <s v="Optical Insurance"/>
        <s v="Unemployment Insurance"/>
        <s v="Def Comp Ben Mgmt &amp; Conf"/>
        <s v="Flexible Spending Account Fees"/>
        <s v="SEIU Training"/>
        <s v="Private Mileage Reimbursement"/>
        <s v="SEIU Pension Plan"/>
        <s v="Other Post Employment Benefits"/>
        <s v="Herbicide"/>
        <s v="Pest and Insect Control"/>
        <s v="Water Bacterial Testing"/>
        <s v="Protective Gear"/>
        <s v="Uniforms-Replacement Clothing"/>
        <s v="Cellular Phone"/>
        <s v="Telephone Service"/>
        <s v="Household Expense"/>
        <s v="Trash"/>
        <s v="Maint-Field Equipment"/>
        <s v="Maint-Motor Vehicles"/>
        <s v="Maint-Alarms"/>
        <s v="Maint-Fire Equipment"/>
        <s v="Maint-Parts"/>
        <s v="Maint-Grounds"/>
        <s v="Maint-Improve Water"/>
        <s v="Memberships"/>
        <s v="Licenses And Permits"/>
        <s v="Late Charge"/>
        <s v="Computer Equip-Non Fixed Asset"/>
        <s v="Office Supplies"/>
        <s v="Printing/Binding"/>
        <s v="Fingerprinting Services"/>
        <s v="Medical Examinations-Physicals"/>
        <s v="Field Equipment-Non Assets"/>
        <s v="Locks/Keys"/>
        <s v="Small Tools And Instruments"/>
        <s v="Fuel"/>
        <s v="Operational Marketing"/>
        <s v="Public Signs"/>
        <s v="Training-Education/Tuition"/>
        <s v="Weed Abatement"/>
        <s v="Conference/Registration Fees"/>
        <s v="Field Supplies"/>
        <s v="Car Pool Expense"/>
        <s v="Lodging"/>
        <s v="Meals"/>
        <s v="Electricity"/>
        <s v="Sewer System"/>
        <s v="Water"/>
        <s v="Interfund Exp-Payroll Services"/>
        <s v="Interfnd Exp-Fuel"/>
        <s v="Interfnd Exp-Miscellaneous"/>
        <s v="Vehicles-Heavy Equipment"/>
        <s v="Interfnd Exp-Capital Projects"/>
        <s v="Bank Charges"/>
        <s v="Cleaning and Custodial Supp"/>
        <s v="Special Events"/>
        <s v="Food"/>
        <s v="Subscriptions"/>
        <s v="Awards/Recognition"/>
        <s v="Board/Commission Expense"/>
        <s v="Janitorial Services"/>
        <s v="Maint-Copier Machines"/>
        <s v="Maint-Software"/>
        <s v="Office Equip Non Fixed Assets"/>
        <s v="Computer Equipment-Software"/>
        <s v="Interfnd Exp-Prof &amp; Spec Svcs"/>
        <s v="Operating Transfers-Out"/>
        <s v="Sales and Use Tax"/>
        <s v="Books/Publications"/>
        <s v="Special Program Expense"/>
        <s v="Taxes and Assessments"/>
        <s v="Irrigation Supplies"/>
        <s v="Fire Protection Services"/>
        <s v="Rent-Lease Equipment"/>
        <s v="Maintenance Tools"/>
        <s v="Inventory-Stores"/>
        <s v="Feed-Animal"/>
        <s v="Veterinary Services"/>
        <s v="Maint-Rec Facilities"/>
        <s v="Maint-Improve Sewer"/>
        <s v="Kitchen And Dining Supplies"/>
        <s v="Maint-Kitchen Equipment"/>
        <s v="Laundry Services"/>
        <s v="Road Maintenance Supplies"/>
        <s v="Welding Supplies"/>
        <s v="Refunds"/>
        <s v="Maint-Radio Elec Equipment"/>
        <s v="Maint-Boat"/>
        <s v="Chemicals"/>
        <s v="Interfnd Exp-Admin Supt Direct"/>
        <s v="Air Transportation"/>
        <s v="Rental Vehicles"/>
        <s v="Transportation"/>
        <s v="Communication Services"/>
        <s v="Heating Fuel"/>
        <s v="Volunteer Expense Reimb"/>
        <s v="Interfnd Exp-Salary Reimb"/>
        <s v="Appliances"/>
        <s v="RivCo Pro Cost Allocation"/>
        <s v="Advertising"/>
        <s v="Maint-Tires"/>
        <s v="County Radio 700 MHz System"/>
        <s v="Consultants"/>
        <s v="Parking Validation"/>
        <s v="Miscellaneous Expense"/>
        <s v="Legal Services"/>
        <s v="Cash Shortage"/>
        <s v="Improvements-Building"/>
        <s v="Miscellaneous Travel Expense"/>
        <s v="Audiovisual Expense"/>
        <s v="Maint-Computer Equip"/>
        <s v="Staff Relocation Expense"/>
        <s v="Recreation Supplies"/>
        <s v="Maint-Telephone"/>
        <s v="Lease &amp; SBITA Principal Pymt"/>
        <s v="Recruiting Expense"/>
        <s v="Towing-Non County Vehicle"/>
        <s v="Standby Pay"/>
        <s v="Rent-Lease Storage"/>
        <s v="Maint-Vandalism"/>
        <s v="Public Service Transportation"/>
        <s v="RCIT eProcure"/>
        <s v="Photography Services"/>
        <s v="Research/Statistics"/>
        <s v="Educational Support Program"/>
        <s v="Vehicles Other"/>
        <m/>
        <s v="Other Pay-Non Specified"/>
        <s v="Interfnd-RivCo Pro Cst Alocatn" u="1"/>
        <s v="Retirement Debt Srvs - Misc." u="1"/>
        <s v="Short Term Disability" u="1"/>
        <s v="LIUNA Health &amp; Safety" u="1"/>
        <s v="Photography Expense" u="1"/>
        <s v="Shop Supplies" u="1"/>
        <s v="Communications Equipment" u="1"/>
        <s v="Maint-Batteries" u="1"/>
        <s v="Printed Forms" u="1"/>
        <s v="Retiree Health Ins" u="1"/>
        <s v="Household Furnishings" u="1"/>
        <s v="Discount Earned" u="1"/>
        <s v="Overtime-Holiday" u="1"/>
        <s v="Maint-Plumbing Parts/Supplies" u="1"/>
        <s v="Maint-Electrl Parts &amp; Supplies" u="1"/>
      </sharedItems>
    </cacheField>
    <cacheField name="ACCOUNTING STRING" numFmtId="0">
      <sharedItems/>
    </cacheField>
    <cacheField name="Program" numFmtId="0">
      <sharedItems count="6">
        <s v="CIP"/>
        <s v="Natural Resources"/>
        <s v="Business Services"/>
        <s v="Regional Parks"/>
        <s v="Interpretive"/>
        <s v="ARPA"/>
      </sharedItems>
    </cacheField>
    <cacheField name="AREA" numFmtId="0">
      <sharedItems count="38">
        <s v="Park Acq &amp; Dev, District"/>
        <s v="Habitat &amp; Open Space Management"/>
        <s v="Business Operations"/>
        <s v="Lake Cahuilla"/>
        <s v="Rancho Jurupa"/>
        <s v="Mayflower"/>
        <s v="MSHCP Reserve Management"/>
        <s v="Lake Skinner"/>
        <s v="Park Acq &amp; Dev, Grants"/>
        <s v="Park Acq &amp; Dev, DIF"/>
        <s v="Guest Services &amp; Events"/>
        <s v="Executive"/>
        <s v="Finance"/>
        <s v="Marketing"/>
        <s v="SARB Management"/>
        <s v="Historic Preservation"/>
        <s v="Gilman Ranch"/>
        <s v="Jensen-Alvarado Ranch"/>
        <s v="Hidden Valley Nature Center"/>
        <s v="Idyllwild Nature Center"/>
        <s v="Santa Rosa Plateau Nature Center"/>
        <s v="Regional Parks General Admin"/>
        <s v="Hurkey Creek"/>
        <s v="Idyllwild"/>
        <s v="McCall"/>
        <s v="Multi-Species Reserve"/>
        <s v="Kabian"/>
        <s v="Lawler Lodge &amp; Alpine Cabins"/>
        <s v="Santa Ana River Mitigation Bank"/>
        <s v="San Timoteo Schoolhouse"/>
        <s v="Off-Highway Vehicle Management"/>
        <s v="Fish &amp; Game Commission"/>
        <s v="Park Residences"/>
        <s v="Historical Commission"/>
        <s v="ARPA Projects"/>
        <s v="Blythe Parks"/>
        <s v="Human Resources"/>
        <s v="Trails Maintenance"/>
      </sharedItems>
    </cacheField>
    <cacheField name="Type" numFmtId="0">
      <sharedItems/>
    </cacheField>
    <cacheField name="Approp" numFmtId="0">
      <sharedItems count="5">
        <s v="2"/>
        <s v="4"/>
        <s v="3"/>
        <s v="1"/>
        <s v="5"/>
      </sharedItems>
    </cacheField>
    <cacheField name="program approp" numFmtId="0">
      <sharedItems/>
    </cacheField>
    <cacheField name="area approp" numFmtId="0">
      <sharedItems/>
    </cacheField>
    <cacheField name="FY22-23 Actuals" numFmtId="43">
      <sharedItems containsString="0" containsBlank="1" containsNumber="1" minValue="-92.320000000000007" maxValue="2016907.83"/>
    </cacheField>
    <cacheField name="FY23-24 ADOPTED BUDGET" numFmtId="43">
      <sharedItems containsString="0" containsBlank="1" containsNumber="1" containsInteger="1" minValue="0" maxValue="10000000"/>
    </cacheField>
    <cacheField name="CHANGES" numFmtId="164">
      <sharedItems containsString="0" containsBlank="1" containsNumber="1" containsInteger="1" minValue="-9000000" maxValue="12900000"/>
    </cacheField>
    <cacheField name="FY23-24 CURRENT BUDGET" numFmtId="43">
      <sharedItems containsSemiMixedTypes="0" containsString="0" containsNumber="1" containsInteger="1" minValue="0" maxValue="12900000"/>
    </cacheField>
    <cacheField name="JUL" numFmtId="43">
      <sharedItems containsString="0" containsBlank="1" containsNumber="1" minValue="-182.1" maxValue="1030609"/>
    </cacheField>
    <cacheField name="AUG" numFmtId="43">
      <sharedItems containsString="0" containsBlank="1" containsNumber="1" minValue="-10493" maxValue="400000"/>
    </cacheField>
    <cacheField name="SEP" numFmtId="43">
      <sharedItems containsString="0" containsBlank="1" containsNumber="1" minValue="-8311.6200000000008" maxValue="226081.17"/>
    </cacheField>
    <cacheField name="OCT" numFmtId="43">
      <sharedItems containsString="0" containsBlank="1" containsNumber="1" minValue="-3469.38" maxValue="191755.26"/>
    </cacheField>
    <cacheField name="NOV" numFmtId="43">
      <sharedItems containsString="0" containsBlank="1" containsNumber="1" minValue="-30" maxValue="662133.57999999996"/>
    </cacheField>
    <cacheField name="DEC" numFmtId="43">
      <sharedItems containsString="0" containsBlank="1" containsNumber="1" minValue="-135948.48000000001" maxValue="134690.71"/>
    </cacheField>
    <cacheField name="JAN" numFmtId="43">
      <sharedItems containsString="0" containsBlank="1" containsNumber="1" minValue="-99.41" maxValue="191755.26"/>
    </cacheField>
    <cacheField name="FEB" numFmtId="43">
      <sharedItems containsString="0" containsBlank="1" containsNumber="1" minValue="-39328" maxValue="470454.49"/>
    </cacheField>
    <cacheField name="MAR" numFmtId="43">
      <sharedItems containsString="0" containsBlank="1" containsNumber="1" minValue="-182763.03" maxValue="1000000"/>
    </cacheField>
    <cacheField name="APR" numFmtId="43">
      <sharedItems containsString="0" containsBlank="1" containsNumber="1" minValue="-47582.53" maxValue="230236.57"/>
    </cacheField>
    <cacheField name="MAY" numFmtId="43">
      <sharedItems containsSemiMixedTypes="0" containsString="0" containsNumber="1" minValue="-446743.75" maxValue="578159.54"/>
    </cacheField>
    <cacheField name="JUN" numFmtId="43">
      <sharedItems containsSemiMixedTypes="0" containsString="0" containsNumber="1" minValue="-40659.93" maxValue="351048.98"/>
    </cacheField>
    <cacheField name="TOTAL ACTUAL" numFmtId="43">
      <sharedItems containsSemiMixedTypes="0" containsString="0" containsNumber="1" minValue="-48072.320000000007" maxValue="2388401.59"/>
    </cacheField>
    <cacheField name="Q1" numFmtId="43">
      <sharedItems containsSemiMixedTypes="0" containsString="0" containsNumber="1" minValue="-87.16" maxValue="1030609"/>
    </cacheField>
    <cacheField name="Q2" numFmtId="43">
      <sharedItems containsSemiMixedTypes="0" containsString="0" containsNumber="1" minValue="-67974.240000000005" maxValue="704388.86"/>
    </cacheField>
    <cacheField name="Q3" numFmtId="43">
      <sharedItems containsSemiMixedTypes="0" containsString="0" containsNumber="1" minValue="-182763.03" maxValue="1000000"/>
    </cacheField>
    <cacheField name="Q4" numFmtId="43">
      <sharedItems containsSemiMixedTypes="0" containsString="0" containsNumber="1" minValue="-240336.76" maxValue="1159445.0900000001"/>
    </cacheField>
    <cacheField name="TOTAL" numFmtId="43">
      <sharedItems containsSemiMixedTypes="0" containsString="0" containsNumber="1" minValue="-48072.320000000007" maxValue="2388401.59"/>
    </cacheField>
    <cacheField name="BUDGET REMAINING" numFmtId="43">
      <sharedItems containsSemiMixedTypes="0" containsString="0" containsNumber="1" minValue="-1000000" maxValue="11681324.609999999"/>
    </cacheField>
    <cacheField name="FY24-25 BUDGET (from Sherpa 05/01/24)" numFmtId="43">
      <sharedItems containsSemiMixedTypes="0" containsString="0" containsNumber="1" containsInteger="1" minValue="0" maxValue="19705825"/>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39">
  <r>
    <n v="25400"/>
    <s v="Regional Park &amp; Open Space Dis"/>
    <n v="931235"/>
    <s v="Business Operations"/>
    <x v="0"/>
    <x v="0"/>
    <s v="25400 931235 700020"/>
    <s v="25400 931235"/>
    <x v="0"/>
    <x v="0"/>
    <s v="Taxes"/>
    <s v="Business ServicesTaxes"/>
    <s v="Property Tax"/>
    <n v="6408259.6599999992"/>
    <n v="6175000"/>
    <m/>
    <n v="6175000"/>
    <m/>
    <m/>
    <m/>
    <n v="976"/>
    <n v="0"/>
    <n v="2055200.28"/>
    <n v="1658266.03"/>
    <n v="972.42"/>
    <n v="0"/>
    <n v="684296.76"/>
    <m/>
    <m/>
    <n v="4399711.49"/>
    <n v="0"/>
    <n v="2056176.28"/>
    <n v="1659238.45"/>
    <n v="684296.76"/>
    <n v="4399711.49"/>
    <n v="1775288.5099999998"/>
  </r>
  <r>
    <n v="25400"/>
    <s v="Regional Park &amp; Open Space Dis"/>
    <n v="931235"/>
    <s v="Business Operations"/>
    <x v="1"/>
    <x v="1"/>
    <s v="25400 931235 701020"/>
    <s v="25400 931235"/>
    <x v="0"/>
    <x v="0"/>
    <s v="Taxes"/>
    <s v="Business ServicesTaxes"/>
    <s v="Property Tax"/>
    <n v="286854.69999999995"/>
    <n v="305000"/>
    <m/>
    <n v="305000"/>
    <m/>
    <m/>
    <m/>
    <n v="320508.51"/>
    <n v="0"/>
    <n v="7455.46"/>
    <n v="0"/>
    <n v="0"/>
    <n v="0"/>
    <n v="0"/>
    <m/>
    <m/>
    <n v="327963.97000000003"/>
    <n v="0"/>
    <n v="327963.97000000003"/>
    <n v="0"/>
    <n v="0"/>
    <n v="327963.97000000003"/>
    <n v="-22963.97000000003"/>
  </r>
  <r>
    <n v="25400"/>
    <s v="Regional Park &amp; Open Space Dis"/>
    <n v="931235"/>
    <s v="Business Operations"/>
    <x v="2"/>
    <x v="2"/>
    <s v="25400 931235 703000"/>
    <s v="25400 931235"/>
    <x v="0"/>
    <x v="0"/>
    <s v="Taxes"/>
    <s v="Business ServicesTaxes"/>
    <s v="Property Tax"/>
    <n v="20482.169999999998"/>
    <n v="10000"/>
    <m/>
    <n v="10000"/>
    <m/>
    <m/>
    <m/>
    <n v="0"/>
    <n v="0"/>
    <n v="0"/>
    <n v="0"/>
    <n v="0"/>
    <n v="0"/>
    <n v="0"/>
    <m/>
    <m/>
    <n v="0"/>
    <n v="0"/>
    <n v="0"/>
    <n v="0"/>
    <n v="0"/>
    <n v="0"/>
    <n v="10000"/>
  </r>
  <r>
    <n v="25400"/>
    <s v="Regional Park &amp; Open Space Dis"/>
    <n v="931235"/>
    <s v="Business Operations"/>
    <x v="3"/>
    <x v="3"/>
    <s v="25400 931235 704000"/>
    <s v="25400 931235"/>
    <x v="0"/>
    <x v="0"/>
    <s v="Taxes"/>
    <s v="Business ServicesTaxes"/>
    <s v="Property Tax"/>
    <n v="257603.65"/>
    <n v="50000"/>
    <m/>
    <n v="50000"/>
    <m/>
    <m/>
    <m/>
    <n v="0"/>
    <n v="0"/>
    <n v="0"/>
    <n v="91499.08"/>
    <n v="0"/>
    <n v="34047.769999999997"/>
    <n v="0"/>
    <m/>
    <m/>
    <n v="125546.85"/>
    <n v="0"/>
    <n v="0"/>
    <n v="125546.85"/>
    <n v="0"/>
    <n v="125546.85"/>
    <n v="-75546.850000000006"/>
  </r>
  <r>
    <n v="25400"/>
    <s v="Regional Park &amp; Open Space Dis"/>
    <n v="931235"/>
    <s v="Business Operations"/>
    <x v="4"/>
    <x v="4"/>
    <s v="25400 931235 705000"/>
    <s v="25400 931235"/>
    <x v="0"/>
    <x v="0"/>
    <s v="Taxes"/>
    <s v="Business ServicesTaxes"/>
    <s v="Property Tax"/>
    <n v="63266.560000000005"/>
    <n v="35000"/>
    <m/>
    <n v="35000"/>
    <m/>
    <m/>
    <m/>
    <n v="0"/>
    <n v="0"/>
    <n v="0"/>
    <n v="95000.3"/>
    <n v="0"/>
    <n v="5351.64"/>
    <n v="0"/>
    <m/>
    <m/>
    <n v="100351.94"/>
    <n v="0"/>
    <n v="0"/>
    <n v="100351.94"/>
    <n v="0"/>
    <n v="100351.94"/>
    <n v="-65351.94"/>
  </r>
  <r>
    <n v="25400"/>
    <s v="Regional Park &amp; Open Space Dis"/>
    <n v="931235"/>
    <s v="Business Operations"/>
    <x v="5"/>
    <x v="5"/>
    <s v="25400 931235 715070"/>
    <s v="25400 931235"/>
    <x v="0"/>
    <x v="0"/>
    <s v="Taxes"/>
    <s v="Business ServicesTaxes"/>
    <s v="Property Tax"/>
    <n v="1079014.44"/>
    <n v="625000"/>
    <m/>
    <n v="625000"/>
    <m/>
    <m/>
    <m/>
    <n v="0"/>
    <n v="52178.19"/>
    <n v="26534.89"/>
    <n v="547869.82999999996"/>
    <n v="0"/>
    <n v="0"/>
    <n v="0"/>
    <m/>
    <m/>
    <n v="626582.90999999992"/>
    <n v="0"/>
    <n v="78713.08"/>
    <n v="547869.82999999996"/>
    <n v="0"/>
    <n v="626582.90999999992"/>
    <n v="-1582.9099999999162"/>
  </r>
  <r>
    <n v="25400"/>
    <s v="Regional Park &amp; Open Space Dis"/>
    <n v="931104"/>
    <s v="Regnl Parks &amp; Open-Space Dist"/>
    <x v="6"/>
    <x v="6"/>
    <s v="25400 931104 740020"/>
    <s v="25400 931104"/>
    <x v="0"/>
    <x v="0"/>
    <s v="Other"/>
    <s v="Business ServicesOther"/>
    <s v="Other Financing Sources"/>
    <n v="-53593.19999999999"/>
    <n v="0"/>
    <m/>
    <n v="0"/>
    <n v="0"/>
    <n v="169221.31"/>
    <n v="90211.62"/>
    <n v="12441.97"/>
    <n v="-12441.97"/>
    <n v="94220.36"/>
    <n v="0"/>
    <n v="-259432.93"/>
    <n v="90293.72"/>
    <n v="0"/>
    <m/>
    <m/>
    <n v="184514.08"/>
    <n v="259432.93"/>
    <n v="94220.36"/>
    <n v="-169139.21"/>
    <n v="0"/>
    <n v="184514.08"/>
    <n v="-184514.08"/>
  </r>
  <r>
    <n v="25400"/>
    <s v="Regional Park &amp; Open Space Dis"/>
    <n v="931235"/>
    <s v="Business Operations"/>
    <x v="6"/>
    <x v="6"/>
    <s v="25400 931235 740020"/>
    <s v="25400 931235"/>
    <x v="0"/>
    <x v="0"/>
    <s v="Other"/>
    <s v="Business ServicesOther"/>
    <s v="Other Financing Sources"/>
    <n v="207616.45"/>
    <n v="0"/>
    <m/>
    <n v="0"/>
    <n v="0"/>
    <n v="0"/>
    <n v="0"/>
    <n v="0"/>
    <n v="12441.97"/>
    <n v="0"/>
    <n v="0"/>
    <n v="269421.07"/>
    <n v="0"/>
    <n v="0"/>
    <m/>
    <m/>
    <n v="281863.03999999998"/>
    <n v="0"/>
    <n v="12441.97"/>
    <n v="269421.07"/>
    <n v="0"/>
    <n v="281863.03999999998"/>
    <n v="-281863.03999999998"/>
  </r>
  <r>
    <n v="25430"/>
    <s v="Habitat/Open Space Mgt-Parks"/>
    <n v="931170"/>
    <s v="Habitat &amp; Open Space Mgmt"/>
    <x v="6"/>
    <x v="6"/>
    <s v="25430 931170 740020"/>
    <s v="25430 931170"/>
    <x v="1"/>
    <x v="1"/>
    <s v="Other"/>
    <s v="Natural ResourcesOther"/>
    <s v="Other Financing Sources"/>
    <n v="21656.76"/>
    <n v="0"/>
    <m/>
    <n v="0"/>
    <n v="0"/>
    <n v="-1207.44"/>
    <n v="2020.36"/>
    <n v="26.59"/>
    <n v="0"/>
    <n v="201.37"/>
    <n v="0"/>
    <n v="226.02"/>
    <n v="2043.2"/>
    <n v="0"/>
    <m/>
    <m/>
    <n v="3310.1"/>
    <n v="812.91999999999985"/>
    <n v="227.96"/>
    <n v="2269.2200000000003"/>
    <n v="0"/>
    <n v="3310.1000000000004"/>
    <n v="-3310.1000000000004"/>
  </r>
  <r>
    <n v="25440"/>
    <s v="Off-Highway Vehicle Mgmt"/>
    <n v="931160"/>
    <s v="Off Road Vehicle Management"/>
    <x v="6"/>
    <x v="6"/>
    <s v="25440 931160 740020"/>
    <s v="25440 931160"/>
    <x v="1"/>
    <x v="2"/>
    <s v="Other"/>
    <s v="Natural ResourcesOther"/>
    <s v="Other Financing Sources"/>
    <n v="8701.5500000000011"/>
    <n v="0"/>
    <m/>
    <n v="0"/>
    <n v="0"/>
    <n v="4140.24"/>
    <n v="2985.37"/>
    <n v="417.74"/>
    <n v="0"/>
    <n v="3163.47"/>
    <n v="0"/>
    <n v="337.32"/>
    <n v="3049.39"/>
    <n v="0"/>
    <m/>
    <m/>
    <n v="14093.529999999999"/>
    <n v="7125.61"/>
    <n v="3581.21"/>
    <n v="3386.71"/>
    <n v="0"/>
    <n v="14093.529999999999"/>
    <n v="-14093.529999999999"/>
  </r>
  <r>
    <n v="25540"/>
    <s v="Multi-Species Reserve"/>
    <n v="931116"/>
    <s v="Multi-Species Reserve"/>
    <x v="6"/>
    <x v="6"/>
    <s v="25540 931116 740020"/>
    <s v="25540 931116"/>
    <x v="1"/>
    <x v="3"/>
    <s v="Other"/>
    <s v="Natural ResourcesOther"/>
    <s v="Other Financing Sources"/>
    <n v="7148.15"/>
    <n v="0"/>
    <m/>
    <n v="0"/>
    <n v="0"/>
    <n v="5525.96"/>
    <n v="3386.81"/>
    <n v="512.42999999999995"/>
    <n v="0"/>
    <n v="3880.55"/>
    <n v="0"/>
    <n v="521.41999999999996"/>
    <n v="4713.66"/>
    <n v="0"/>
    <m/>
    <m/>
    <n v="18540.830000000002"/>
    <n v="8912.77"/>
    <n v="4392.9800000000005"/>
    <n v="5235.08"/>
    <n v="0"/>
    <n v="18540.830000000002"/>
    <n v="-18540.830000000002"/>
  </r>
  <r>
    <n v="25550"/>
    <s v="Santa Ana Mitigation Bank"/>
    <n v="931101"/>
    <s v="Santa Ana River Mitigation"/>
    <x v="6"/>
    <x v="6"/>
    <s v="25550 931101 740020"/>
    <s v="25550 931101"/>
    <x v="1"/>
    <x v="4"/>
    <s v="Other"/>
    <s v="Natural ResourcesOther"/>
    <s v="Other Financing Sources"/>
    <n v="91708.770000000019"/>
    <n v="0"/>
    <m/>
    <n v="0"/>
    <n v="0"/>
    <n v="41760.86"/>
    <n v="31705.88"/>
    <n v="4073.76"/>
    <n v="0"/>
    <n v="30849.71"/>
    <n v="0"/>
    <n v="3880.14"/>
    <n v="35076.82"/>
    <n v="0"/>
    <m/>
    <m/>
    <n v="147347.16999999998"/>
    <n v="73466.740000000005"/>
    <n v="34923.47"/>
    <n v="38956.959999999999"/>
    <n v="0"/>
    <n v="147347.17000000001"/>
    <n v="-147347.17000000001"/>
  </r>
  <r>
    <n v="25590"/>
    <s v="MSHCP Reserve Management"/>
    <n v="931150"/>
    <s v="MSHCP Reserve Management"/>
    <x v="6"/>
    <x v="6"/>
    <s v="25590 931150 740020"/>
    <s v="25590 931150"/>
    <x v="1"/>
    <x v="5"/>
    <s v="Other"/>
    <s v="Natural ResourcesOther"/>
    <s v="Other Financing Sources"/>
    <n v="-1885.1299999999997"/>
    <n v="0"/>
    <m/>
    <n v="0"/>
    <n v="0"/>
    <n v="4790.1000000000004"/>
    <n v="692.61"/>
    <n v="69.319999999999993"/>
    <n v="0"/>
    <n v="524.94000000000005"/>
    <n v="0"/>
    <n v="42.16"/>
    <n v="381.09"/>
    <n v="0"/>
    <m/>
    <m/>
    <n v="6500.2199999999993"/>
    <n v="5482.71"/>
    <n v="594.26"/>
    <n v="423.25"/>
    <n v="0"/>
    <n v="6500.22"/>
    <n v="-6500.22"/>
  </r>
  <r>
    <n v="25620"/>
    <s v="Lake Skinner Park"/>
    <n v="931750"/>
    <s v="Lake Skinner Park"/>
    <x v="6"/>
    <x v="6"/>
    <s v="25620 931750 740020"/>
    <s v="25620 931750"/>
    <x v="2"/>
    <x v="6"/>
    <s v="Other"/>
    <s v="Regional ParksOther"/>
    <s v="Other Financing Sources"/>
    <n v="37080.76"/>
    <n v="0"/>
    <m/>
    <n v="0"/>
    <n v="0"/>
    <n v="25851.84"/>
    <n v="18494.47"/>
    <n v="2554.38"/>
    <n v="0"/>
    <n v="19343.810000000001"/>
    <n v="0"/>
    <n v="2378.9699999999998"/>
    <n v="21506.11"/>
    <n v="0"/>
    <m/>
    <m/>
    <n v="90129.58"/>
    <n v="44346.31"/>
    <n v="21898.190000000002"/>
    <n v="23885.08"/>
    <n v="0"/>
    <n v="90129.58"/>
    <n v="-90129.58"/>
  </r>
  <r>
    <n v="33100"/>
    <s v="Park Acq &amp; Dev, District"/>
    <n v="931105"/>
    <s v="Park Acq &amp; Dev, District"/>
    <x v="6"/>
    <x v="6"/>
    <s v="33100 931105 740020"/>
    <s v="33100 931105"/>
    <x v="3"/>
    <x v="7"/>
    <s v="Other"/>
    <s v="CIPOther"/>
    <s v="Other Financing Sources"/>
    <n v="36580.97"/>
    <n v="0"/>
    <m/>
    <n v="0"/>
    <n v="0"/>
    <n v="8888.3700000000008"/>
    <n v="-7117.19"/>
    <n v="-825.95"/>
    <n v="0"/>
    <n v="-6254.76"/>
    <n v="0"/>
    <n v="799.97"/>
    <n v="7231.83"/>
    <n v="0"/>
    <m/>
    <m/>
    <n v="2722.2700000000013"/>
    <n v="1771.1800000000012"/>
    <n v="-7080.71"/>
    <n v="8031.8"/>
    <n v="0"/>
    <n v="2722.2700000000013"/>
    <n v="-2722.2700000000013"/>
  </r>
  <r>
    <n v="33110"/>
    <s v="Park Acq &amp; Dev, Grants"/>
    <n v="931121"/>
    <s v="Park Acq &amp; Dev, Grants"/>
    <x v="6"/>
    <x v="6"/>
    <s v="33110 931121 740020"/>
    <s v="33110 931121"/>
    <x v="3"/>
    <x v="8"/>
    <s v="Other"/>
    <s v="CIPOther"/>
    <s v="Other Financing Sources"/>
    <n v="3258.7299999999996"/>
    <n v="0"/>
    <m/>
    <n v="0"/>
    <n v="0"/>
    <n v="2909.09"/>
    <n v="2247.04"/>
    <n v="97.02"/>
    <n v="0"/>
    <n v="734.72"/>
    <n v="0"/>
    <n v="31.26"/>
    <n v="282.60000000000002"/>
    <n v="0"/>
    <m/>
    <m/>
    <n v="6301.7300000000014"/>
    <n v="5156.13"/>
    <n v="831.74"/>
    <n v="313.86"/>
    <n v="0"/>
    <n v="6301.73"/>
    <n v="-6301.73"/>
  </r>
  <r>
    <n v="33120"/>
    <s v="Park Acq &amp; Dev, DIF"/>
    <n v="931122"/>
    <s v="West Co Parks - DIF"/>
    <x v="6"/>
    <x v="6"/>
    <s v="33120 931122 740020"/>
    <s v="33120 931122"/>
    <x v="3"/>
    <x v="9"/>
    <s v="Other"/>
    <s v="CIPOther"/>
    <s v="Other Financing Sources"/>
    <n v="-273.01"/>
    <n v="0"/>
    <m/>
    <n v="0"/>
    <n v="0"/>
    <n v="138.21"/>
    <n v="-83.59"/>
    <n v="-3.32"/>
    <n v="3.32"/>
    <n v="-25.16"/>
    <n v="0"/>
    <n v="-54.62"/>
    <n v="27.41"/>
    <n v="0"/>
    <m/>
    <m/>
    <n v="2.2500000000000071"/>
    <n v="54.620000000000005"/>
    <n v="-25.16"/>
    <n v="-27.209999999999997"/>
    <n v="0"/>
    <n v="2.2500000000000071"/>
    <n v="-2.2500000000000071"/>
  </r>
  <r>
    <n v="33120"/>
    <s v="West Co Parks - DIF"/>
    <n v="931122"/>
    <s v="West Co Parks - DIF"/>
    <x v="6"/>
    <x v="6"/>
    <s v="33121 931122 740020"/>
    <s v="33121 931122"/>
    <x v="3"/>
    <x v="9"/>
    <s v="Other"/>
    <s v="CIPOther"/>
    <s v="Other Financing Sources"/>
    <n v="22934.779999999995"/>
    <n v="0"/>
    <m/>
    <n v="0"/>
    <n v="0"/>
    <n v="-96.41"/>
    <n v="154.37"/>
    <n v="0.67"/>
    <n v="-0.67"/>
    <n v="5.0599999999999996"/>
    <n v="0"/>
    <n v="-57.96"/>
    <n v="26.67"/>
    <n v="0"/>
    <m/>
    <m/>
    <n v="31.730000000000011"/>
    <n v="57.960000000000008"/>
    <n v="5.0599999999999996"/>
    <n v="-31.29"/>
    <n v="0"/>
    <n v="31.730000000000011"/>
    <n v="-31.730000000000011"/>
  </r>
  <r>
    <n v="25400"/>
    <s v="Regional Park &amp; Open Space Dis"/>
    <n v="931205"/>
    <s v="Crestmore Manor"/>
    <x v="7"/>
    <x v="7"/>
    <s v="25400 931205 741000"/>
    <s v="25400 931205"/>
    <x v="0"/>
    <x v="10"/>
    <s v="Fee"/>
    <s v="Business ServicesFee"/>
    <s v="Rents, Leases, Concessions"/>
    <n v="194427"/>
    <n v="350000"/>
    <m/>
    <n v="350000"/>
    <n v="120571"/>
    <n v="27673"/>
    <n v="19880"/>
    <n v="10680"/>
    <n v="10631"/>
    <n v="4354"/>
    <n v="18225"/>
    <n v="30934"/>
    <n v="37235"/>
    <n v="23418"/>
    <m/>
    <m/>
    <n v="303601"/>
    <n v="168124"/>
    <n v="25665"/>
    <n v="86394"/>
    <n v="23418"/>
    <n v="303601"/>
    <n v="46399"/>
  </r>
  <r>
    <n v="25400"/>
    <s v="Regional Park &amp; Open Space Dis"/>
    <n v="931235"/>
    <s v="Business Operations"/>
    <x v="7"/>
    <x v="7"/>
    <s v="25400 931235 741000"/>
    <s v="25400 931235"/>
    <x v="0"/>
    <x v="0"/>
    <s v="Fee"/>
    <s v="Business ServicesFee"/>
    <s v="Regional Parks &amp; Trails Fees"/>
    <n v="4974.5"/>
    <n v="1000"/>
    <m/>
    <n v="1000"/>
    <n v="0"/>
    <n v="275"/>
    <n v="275"/>
    <n v="275"/>
    <n v="275"/>
    <n v="0"/>
    <n v="0"/>
    <n v="0"/>
    <n v="0"/>
    <n v="0"/>
    <m/>
    <m/>
    <n v="1100"/>
    <n v="550"/>
    <n v="550"/>
    <n v="0"/>
    <n v="0"/>
    <n v="1100"/>
    <n v="-100"/>
  </r>
  <r>
    <n v="25420"/>
    <s v="Recreation"/>
    <n v="931401"/>
    <s v="Park Events-Weddings"/>
    <x v="7"/>
    <x v="7"/>
    <s v="25420 931401 741000"/>
    <s v="25420 931401"/>
    <x v="0"/>
    <x v="10"/>
    <s v="Fee"/>
    <s v="Business ServicesFee"/>
    <s v="Rents, Leases, Concessions"/>
    <n v="0"/>
    <n v="0"/>
    <m/>
    <n v="0"/>
    <n v="0"/>
    <n v="0"/>
    <n v="0"/>
    <n v="0"/>
    <n v="0"/>
    <n v="0"/>
    <n v="0"/>
    <n v="0"/>
    <n v="0"/>
    <n v="0"/>
    <m/>
    <m/>
    <n v="0"/>
    <n v="0"/>
    <n v="0"/>
    <n v="0"/>
    <n v="0"/>
    <n v="0"/>
    <n v="0"/>
  </r>
  <r>
    <n v="25400"/>
    <s v="Regional Park &amp; Open Space Dis"/>
    <n v="931235"/>
    <s v="Business Operations"/>
    <x v="8"/>
    <x v="8"/>
    <s v="25400 931235 741010"/>
    <s v="25400 931235"/>
    <x v="0"/>
    <x v="0"/>
    <s v="Fee"/>
    <s v="Business ServicesFee"/>
    <s v="Other Financing Sources"/>
    <n v="211821.88"/>
    <n v="160000"/>
    <m/>
    <n v="160000"/>
    <n v="-48125"/>
    <n v="0"/>
    <n v="0"/>
    <n v="0"/>
    <n v="0"/>
    <n v="0"/>
    <n v="0"/>
    <n v="0"/>
    <n v="0"/>
    <n v="0"/>
    <m/>
    <m/>
    <n v="-48125"/>
    <n v="-48125"/>
    <n v="0"/>
    <n v="0"/>
    <n v="0"/>
    <n v="-48125"/>
    <n v="208125"/>
  </r>
  <r>
    <n v="25400"/>
    <s v="Regional Park &amp; Open Space Dis"/>
    <n v="931183"/>
    <s v="Reservation/Reception"/>
    <x v="9"/>
    <x v="9"/>
    <s v="25400 931183 741020"/>
    <s v="25400 931183"/>
    <x v="0"/>
    <x v="10"/>
    <s v="Fee"/>
    <s v="Business ServicesFee"/>
    <s v="Historical &amp; Interpretive"/>
    <n v="0"/>
    <n v="0"/>
    <m/>
    <n v="0"/>
    <n v="0"/>
    <n v="0"/>
    <n v="0"/>
    <n v="0"/>
    <n v="0"/>
    <n v="0"/>
    <n v="0"/>
    <n v="0"/>
    <n v="0"/>
    <n v="0"/>
    <m/>
    <m/>
    <n v="0"/>
    <n v="0"/>
    <n v="0"/>
    <n v="0"/>
    <n v="0"/>
    <n v="0"/>
    <n v="0"/>
  </r>
  <r>
    <n v="25400"/>
    <s v="Regional Park &amp; Open Space Dis"/>
    <n v="931302"/>
    <s v="Gilman Ranch Historic Museum"/>
    <x v="9"/>
    <x v="9"/>
    <s v="25400 931302 741020"/>
    <s v="25400 931302"/>
    <x v="4"/>
    <x v="11"/>
    <s v="Fee"/>
    <s v="InterpretiveFee"/>
    <s v="Historical &amp; Interpretive"/>
    <n v="1348"/>
    <n v="500"/>
    <m/>
    <n v="500"/>
    <n v="485"/>
    <n v="-440"/>
    <n v="15"/>
    <n v="2038"/>
    <n v="0"/>
    <n v="14"/>
    <n v="0"/>
    <n v="2010"/>
    <n v="28"/>
    <n v="45"/>
    <m/>
    <m/>
    <n v="4195"/>
    <n v="60"/>
    <n v="2052"/>
    <n v="2038"/>
    <n v="45"/>
    <n v="4195"/>
    <n v="-3695"/>
  </r>
  <r>
    <n v="25400"/>
    <s v="Regional Park &amp; Open Space Dis"/>
    <n v="931303"/>
    <s v="Jensen Alvarado Historic Ranch"/>
    <x v="9"/>
    <x v="9"/>
    <s v="25400 931303 741020"/>
    <s v="25400 931303"/>
    <x v="4"/>
    <x v="12"/>
    <s v="Fee"/>
    <s v="InterpretiveFee"/>
    <s v="Historical &amp; Interpretive"/>
    <n v="745"/>
    <n v="1000"/>
    <m/>
    <n v="1000"/>
    <n v="0"/>
    <n v="0"/>
    <n v="0"/>
    <n v="0"/>
    <n v="0"/>
    <n v="0"/>
    <n v="0"/>
    <n v="3600"/>
    <n v="0"/>
    <n v="0"/>
    <m/>
    <m/>
    <n v="3600"/>
    <n v="0"/>
    <n v="0"/>
    <n v="3600"/>
    <n v="0"/>
    <n v="3600"/>
    <n v="-2600"/>
  </r>
  <r>
    <n v="25400"/>
    <s v="Regional Park &amp; Open Space Dis"/>
    <n v="931305"/>
    <s v="Hidden Valley Nature Center"/>
    <x v="9"/>
    <x v="9"/>
    <s v="25400 931305 741020"/>
    <s v="25400 931305"/>
    <x v="4"/>
    <x v="13"/>
    <s v="Fee"/>
    <s v="InterpretiveFee"/>
    <s v="Regional Parks &amp; Trails Fees"/>
    <n v="5795"/>
    <n v="2000"/>
    <m/>
    <n v="2000"/>
    <n v="0"/>
    <n v="0"/>
    <n v="0"/>
    <n v="0"/>
    <n v="0"/>
    <n v="20"/>
    <n v="324"/>
    <n v="2713"/>
    <n v="72"/>
    <n v="155"/>
    <m/>
    <m/>
    <n v="3284"/>
    <n v="0"/>
    <n v="20"/>
    <n v="3109"/>
    <n v="155"/>
    <n v="3284"/>
    <n v="-1284"/>
  </r>
  <r>
    <n v="25400"/>
    <s v="Regional Park &amp; Open Space Dis"/>
    <n v="931306"/>
    <s v="Idyllwild Nature Center"/>
    <x v="9"/>
    <x v="9"/>
    <s v="25400 931306 741020"/>
    <s v="25400 931306"/>
    <x v="4"/>
    <x v="14"/>
    <s v="Fee"/>
    <s v="InterpretiveFee"/>
    <s v="Historical &amp; Interpretive"/>
    <n v="88603"/>
    <n v="73000"/>
    <m/>
    <n v="73000"/>
    <n v="4222"/>
    <n v="785"/>
    <n v="3095"/>
    <n v="7899"/>
    <n v="3672"/>
    <n v="2632"/>
    <n v="9454"/>
    <n v="24993"/>
    <n v="16413.8"/>
    <n v="7950"/>
    <m/>
    <m/>
    <n v="81115.8"/>
    <n v="8102"/>
    <n v="14203"/>
    <n v="50860.800000000003"/>
    <n v="7950"/>
    <n v="81115.8"/>
    <n v="-8115.8000000000029"/>
  </r>
  <r>
    <n v="25400"/>
    <s v="Regional Park &amp; Open Space Dis"/>
    <n v="931400"/>
    <s v="Major Parks"/>
    <x v="9"/>
    <x v="9"/>
    <s v="25400 931400 741020"/>
    <s v="25400 931400"/>
    <x v="2"/>
    <x v="15"/>
    <s v="Fee"/>
    <s v="Regional ParksFee"/>
    <s v="Historical &amp; Interpretive"/>
    <n v="1134"/>
    <n v="0"/>
    <m/>
    <n v="0"/>
    <n v="80"/>
    <n v="94"/>
    <n v="145"/>
    <n v="-225"/>
    <n v="0"/>
    <n v="0"/>
    <n v="0"/>
    <n v="0"/>
    <n v="-94"/>
    <n v="0"/>
    <m/>
    <m/>
    <n v="0"/>
    <n v="319"/>
    <n v="-225"/>
    <n v="-94"/>
    <n v="0"/>
    <n v="0"/>
    <n v="0"/>
  </r>
  <r>
    <n v="25400"/>
    <s v="Regional Park &amp; Open Space Dis"/>
    <n v="931402"/>
    <s v="Hurkey Creek Park"/>
    <x v="9"/>
    <x v="9"/>
    <s v="25400 931402 741020"/>
    <s v="25400 931402"/>
    <x v="2"/>
    <x v="16"/>
    <s v="Fee"/>
    <s v="Regional ParksFee"/>
    <s v="Historical &amp; Interpretive"/>
    <n v="49348.25"/>
    <n v="50000"/>
    <m/>
    <n v="50000"/>
    <n v="5947"/>
    <n v="2730"/>
    <n v="6832.38"/>
    <n v="5556.21"/>
    <n v="2187.75"/>
    <n v="1159"/>
    <n v="1740"/>
    <n v="2159"/>
    <n v="1514"/>
    <n v="1727"/>
    <m/>
    <m/>
    <n v="31552.34"/>
    <n v="15509.380000000001"/>
    <n v="8902.9599999999991"/>
    <n v="5413"/>
    <n v="1727"/>
    <n v="31552.34"/>
    <n v="18447.66"/>
  </r>
  <r>
    <n v="25400"/>
    <s v="Regional Park &amp; Open Space Dis"/>
    <n v="931403"/>
    <s v="Idyllwild Park"/>
    <x v="9"/>
    <x v="9"/>
    <s v="25400 931403 741020"/>
    <s v="25400 931403"/>
    <x v="2"/>
    <x v="17"/>
    <s v="Fee"/>
    <s v="Regional ParksFee"/>
    <s v="Historical &amp; Interpretive"/>
    <n v="79055.760000000009"/>
    <n v="65000"/>
    <m/>
    <n v="65000"/>
    <n v="3801"/>
    <n v="536"/>
    <n v="3678"/>
    <n v="2263"/>
    <n v="2575"/>
    <n v="2892"/>
    <n v="4465"/>
    <n v="8573"/>
    <n v="8088.01"/>
    <n v="3772"/>
    <m/>
    <m/>
    <n v="40643.01"/>
    <n v="8015"/>
    <n v="7730"/>
    <n v="21126.010000000002"/>
    <n v="3772"/>
    <n v="40643.01"/>
    <n v="24356.989999999998"/>
  </r>
  <r>
    <n v="25400"/>
    <s v="Regional Park &amp; Open Space Dis"/>
    <n v="931405"/>
    <s v="Lake Cahuilla Park"/>
    <x v="9"/>
    <x v="9"/>
    <s v="25400 931405 741020"/>
    <s v="25400 931405"/>
    <x v="2"/>
    <x v="18"/>
    <s v="Fee"/>
    <s v="Regional ParksFee"/>
    <s v="Historical &amp; Interpretive"/>
    <n v="98309"/>
    <n v="75000"/>
    <m/>
    <n v="75000"/>
    <n v="2023"/>
    <n v="-200"/>
    <n v="1777"/>
    <n v="18865"/>
    <n v="7208"/>
    <n v="15655"/>
    <n v="9824"/>
    <n v="31728"/>
    <n v="9709"/>
    <n v="10970"/>
    <m/>
    <m/>
    <n v="107559"/>
    <n v="3600"/>
    <n v="41728"/>
    <n v="51261"/>
    <n v="10970"/>
    <n v="107559"/>
    <n v="-32559"/>
  </r>
  <r>
    <n v="25400"/>
    <s v="Regional Park &amp; Open Space Dis"/>
    <n v="931408"/>
    <s v="McCall Park"/>
    <x v="9"/>
    <x v="9"/>
    <s v="25400 931408 741020"/>
    <s v="25400 931408"/>
    <x v="2"/>
    <x v="19"/>
    <s v="Fee"/>
    <s v="Regional ParksFee"/>
    <s v="Historical &amp; Interpretive"/>
    <n v="2137"/>
    <n v="1500"/>
    <m/>
    <n v="1500"/>
    <n v="60"/>
    <n v="-6"/>
    <n v="251"/>
    <n v="38"/>
    <n v="13"/>
    <n v="7"/>
    <n v="50"/>
    <n v="18"/>
    <n v="72"/>
    <n v="112.25"/>
    <m/>
    <m/>
    <n v="615.25"/>
    <n v="305"/>
    <n v="58"/>
    <n v="140"/>
    <n v="112.25"/>
    <n v="615.25"/>
    <n v="884.75"/>
  </r>
  <r>
    <n v="25400"/>
    <s v="Regional Park &amp; Open Space Dis"/>
    <n v="931409"/>
    <s v="Rancho Jurupa Park"/>
    <x v="9"/>
    <x v="9"/>
    <s v="25400 931409 741020"/>
    <s v="25400 931409"/>
    <x v="2"/>
    <x v="20"/>
    <s v="Fee"/>
    <s v="Regional ParksFee"/>
    <s v="Historical &amp; Interpretive"/>
    <n v="241161.27000000002"/>
    <n v="230000"/>
    <m/>
    <n v="230000"/>
    <n v="52275"/>
    <n v="35330.5"/>
    <n v="23692.75"/>
    <n v="18144.25"/>
    <n v="8811.51"/>
    <n v="5387.5"/>
    <n v="9983.75"/>
    <n v="17393.5"/>
    <n v="9693"/>
    <n v="18767.5"/>
    <m/>
    <m/>
    <n v="199479.26"/>
    <n v="111298.25"/>
    <n v="32343.260000000002"/>
    <n v="37070.25"/>
    <n v="18767.5"/>
    <n v="199479.26"/>
    <n v="30520.739999999991"/>
  </r>
  <r>
    <n v="25430"/>
    <s v="Habitat/Open Space Mgt-Parks"/>
    <n v="931171"/>
    <s v="Hab &amp; Opn Spc - Box Springs"/>
    <x v="9"/>
    <x v="9"/>
    <s v="25430 931171 741020"/>
    <s v="25430 931171"/>
    <x v="1"/>
    <x v="1"/>
    <s v="Fee"/>
    <s v="Natural ResourcesFee"/>
    <s v="Historical &amp; Interpretive"/>
    <n v="1891"/>
    <n v="0"/>
    <m/>
    <n v="0"/>
    <n v="0"/>
    <n v="0"/>
    <n v="0"/>
    <n v="0"/>
    <n v="0"/>
    <n v="0"/>
    <n v="0"/>
    <n v="0"/>
    <n v="0"/>
    <n v="0"/>
    <m/>
    <m/>
    <n v="0"/>
    <n v="0"/>
    <n v="0"/>
    <n v="0"/>
    <n v="0"/>
    <n v="0"/>
    <n v="0"/>
  </r>
  <r>
    <n v="25430"/>
    <s v="Habitat/Open Space Mgt-Parks"/>
    <n v="931173"/>
    <s v="Hab &amp; Opn Spc-Hidden Valley"/>
    <x v="9"/>
    <x v="9"/>
    <s v="25430 931173 741020"/>
    <s v="25430 931173"/>
    <x v="1"/>
    <x v="1"/>
    <s v="Fee"/>
    <s v="Natural ResourcesFee"/>
    <s v="Historical &amp; Interpretive"/>
    <n v="2951"/>
    <n v="0"/>
    <m/>
    <n v="0"/>
    <n v="0"/>
    <n v="0"/>
    <n v="0"/>
    <n v="0"/>
    <n v="0"/>
    <n v="0"/>
    <n v="0"/>
    <n v="0"/>
    <n v="0"/>
    <n v="0"/>
    <m/>
    <m/>
    <n v="0"/>
    <n v="0"/>
    <n v="0"/>
    <n v="0"/>
    <n v="0"/>
    <n v="0"/>
    <n v="0"/>
  </r>
  <r>
    <n v="25400"/>
    <s v="Regional Park &amp; Open Space Dis"/>
    <n v="931406"/>
    <s v="Lawler Lodge &amp; Alpine Cabins"/>
    <x v="9"/>
    <x v="9"/>
    <s v="25400 931406 741020"/>
    <s v="25400 931406"/>
    <x v="2"/>
    <x v="21"/>
    <s v="Fee"/>
    <s v="Regional ParksFee"/>
    <s v="Regional Parks &amp; Trails Fees"/>
    <n v="86"/>
    <n v="0"/>
    <m/>
    <n v="0"/>
    <n v="0"/>
    <n v="0"/>
    <n v="0"/>
    <n v="0"/>
    <n v="0"/>
    <n v="0"/>
    <n v="0"/>
    <n v="0"/>
    <n v="32"/>
    <n v="0"/>
    <m/>
    <m/>
    <n v="32"/>
    <n v="0"/>
    <n v="0"/>
    <n v="32"/>
    <n v="0"/>
    <n v="32"/>
    <n v="-32"/>
  </r>
  <r>
    <n v="25400"/>
    <s v="Regional Park &amp; Open Space Dis"/>
    <n v="931307"/>
    <s v="Santa Rosa Plateau Nature Ctr"/>
    <x v="9"/>
    <x v="9"/>
    <s v="25400 931307 741020"/>
    <s v="25400 931307"/>
    <x v="4"/>
    <x v="22"/>
    <s v="Fee"/>
    <s v="InterpretiveFee"/>
    <s v="Historical &amp; Interpretive"/>
    <n v="41852"/>
    <n v="0"/>
    <m/>
    <n v="0"/>
    <n v="2895"/>
    <n v="-1943"/>
    <n v="379"/>
    <n v="1229.1600000000001"/>
    <n v="1732"/>
    <n v="1028.8699999999999"/>
    <n v="2764"/>
    <n v="719"/>
    <n v="2856"/>
    <n v="1857"/>
    <m/>
    <m/>
    <n v="13517.029999999999"/>
    <n v="1331"/>
    <n v="3990.0299999999997"/>
    <n v="6339"/>
    <n v="1857"/>
    <n v="13517.029999999999"/>
    <n v="-13517.029999999999"/>
  </r>
  <r>
    <n v="25400"/>
    <s v="Regional Park &amp; Open Space Dis"/>
    <n v="931205"/>
    <s v="Crestmore Manor"/>
    <x v="9"/>
    <x v="9"/>
    <s v="25400 931205 741020"/>
    <s v="25400 931205"/>
    <x v="0"/>
    <x v="10"/>
    <s v="Fee"/>
    <s v="Business ServicesFee"/>
    <s v="Other Financing Sources"/>
    <n v="1480"/>
    <n v="0"/>
    <m/>
    <n v="0"/>
    <n v="20"/>
    <n v="0"/>
    <n v="0"/>
    <n v="0"/>
    <n v="0"/>
    <n v="0"/>
    <n v="0"/>
    <n v="0"/>
    <n v="0"/>
    <n v="0"/>
    <m/>
    <m/>
    <n v="20"/>
    <n v="20"/>
    <n v="0"/>
    <n v="0"/>
    <n v="0"/>
    <n v="20"/>
    <n v="-20"/>
  </r>
  <r>
    <n v="25400"/>
    <s v="Regional Park &amp; Open Space Dis"/>
    <n v="931183"/>
    <s v="Reservation/Reception"/>
    <x v="10"/>
    <x v="10"/>
    <s v="25400 931183 741080"/>
    <s v="25400 931183"/>
    <x v="0"/>
    <x v="10"/>
    <s v="Fee"/>
    <s v="Business ServicesFee"/>
    <s v="Historical &amp; Interpretive"/>
    <n v="3200"/>
    <n v="0"/>
    <m/>
    <n v="0"/>
    <n v="0"/>
    <n v="0"/>
    <n v="0"/>
    <n v="0"/>
    <n v="0"/>
    <n v="0"/>
    <n v="0"/>
    <n v="0"/>
    <n v="0"/>
    <n v="0"/>
    <m/>
    <m/>
    <n v="0"/>
    <n v="0"/>
    <n v="0"/>
    <n v="0"/>
    <n v="0"/>
    <n v="0"/>
    <n v="0"/>
  </r>
  <r>
    <n v="25400"/>
    <s v="Regional Park &amp; Open Space Dis"/>
    <n v="931402"/>
    <s v="Hurkey Creek Park"/>
    <x v="10"/>
    <x v="10"/>
    <s v="25400 931402 741080"/>
    <s v="25400 931402"/>
    <x v="2"/>
    <x v="16"/>
    <s v="Fee"/>
    <s v="Regional ParksFee"/>
    <s v="Regional Parks &amp; Trails Fees"/>
    <n v="0"/>
    <n v="0"/>
    <m/>
    <n v="0"/>
    <n v="0"/>
    <n v="0"/>
    <n v="200"/>
    <n v="0"/>
    <n v="0"/>
    <n v="0"/>
    <n v="0"/>
    <n v="0"/>
    <n v="0"/>
    <n v="0"/>
    <m/>
    <m/>
    <n v="200"/>
    <n v="200"/>
    <n v="0"/>
    <n v="0"/>
    <n v="0"/>
    <n v="200"/>
    <n v="-200"/>
  </r>
  <r>
    <n v="25400"/>
    <s v="Regional Park &amp; Open Space Dis"/>
    <n v="931403"/>
    <s v="Idyllwild Park"/>
    <x v="10"/>
    <x v="10"/>
    <s v="25400 931403 741080"/>
    <s v="25400 931403"/>
    <x v="2"/>
    <x v="17"/>
    <s v="Fee"/>
    <s v="Regional ParksFee"/>
    <s v="Regional Parks &amp; Trails Fees"/>
    <n v="0"/>
    <n v="0"/>
    <m/>
    <n v="0"/>
    <n v="0"/>
    <n v="0"/>
    <n v="0"/>
    <n v="200"/>
    <n v="0"/>
    <n v="0"/>
    <n v="0"/>
    <n v="0"/>
    <n v="0"/>
    <n v="0"/>
    <m/>
    <m/>
    <n v="200"/>
    <n v="0"/>
    <n v="200"/>
    <n v="0"/>
    <n v="0"/>
    <n v="200"/>
    <n v="-200"/>
  </r>
  <r>
    <n v="25400"/>
    <s v="Regional Park &amp; Open Space Dis"/>
    <n v="931405"/>
    <s v="Lake Cahuilla Park"/>
    <x v="10"/>
    <x v="10"/>
    <s v="25400 931405 741080"/>
    <s v="25400 931405"/>
    <x v="2"/>
    <x v="18"/>
    <s v="Fee"/>
    <s v="Regional ParksFee"/>
    <s v="Regional Parks &amp; Trails Fees"/>
    <n v="0"/>
    <n v="0"/>
    <m/>
    <n v="0"/>
    <n v="0"/>
    <n v="0"/>
    <n v="0"/>
    <n v="300"/>
    <n v="0"/>
    <n v="0"/>
    <n v="0"/>
    <n v="0"/>
    <n v="0"/>
    <n v="0"/>
    <m/>
    <m/>
    <n v="300"/>
    <n v="0"/>
    <n v="300"/>
    <n v="0"/>
    <n v="0"/>
    <n v="300"/>
    <n v="-300"/>
  </r>
  <r>
    <n v="25400"/>
    <s v="Regional Park &amp; Open Space Dis"/>
    <n v="931406"/>
    <s v="Lawler Lodge &amp; Alpine Cabins"/>
    <x v="10"/>
    <x v="10"/>
    <s v="25400 931406 741080"/>
    <s v="25400 931406"/>
    <x v="2"/>
    <x v="21"/>
    <s v="Fee"/>
    <s v="Regional ParksFee"/>
    <s v="Historical &amp; Interpretive"/>
    <n v="0"/>
    <n v="0"/>
    <m/>
    <n v="0"/>
    <n v="0"/>
    <n v="0"/>
    <n v="0"/>
    <n v="0"/>
    <n v="0"/>
    <n v="0"/>
    <n v="0"/>
    <n v="0"/>
    <n v="0"/>
    <n v="0"/>
    <m/>
    <m/>
    <n v="0"/>
    <n v="0"/>
    <n v="0"/>
    <n v="0"/>
    <n v="0"/>
    <n v="0"/>
    <n v="0"/>
  </r>
  <r>
    <n v="25400"/>
    <s v="Regional Park &amp; Open Space Dis"/>
    <n v="931409"/>
    <s v="Rancho Jurupa Park"/>
    <x v="10"/>
    <x v="10"/>
    <s v="25400 931409 741080"/>
    <s v="25400 931409"/>
    <x v="2"/>
    <x v="20"/>
    <s v="Fee"/>
    <s v="Regional ParksFee"/>
    <s v="Historical &amp; Interpretive"/>
    <n v="0"/>
    <n v="0"/>
    <m/>
    <n v="0"/>
    <n v="0"/>
    <n v="0"/>
    <n v="200"/>
    <n v="0"/>
    <n v="0"/>
    <n v="200"/>
    <n v="0"/>
    <n v="0"/>
    <n v="0"/>
    <n v="0"/>
    <m/>
    <m/>
    <n v="400"/>
    <n v="200"/>
    <n v="200"/>
    <n v="0"/>
    <n v="0"/>
    <n v="400"/>
    <n v="-400"/>
  </r>
  <r>
    <n v="25620"/>
    <s v="Lake Skinner Park"/>
    <n v="931750"/>
    <s v="Lake Skinner Park"/>
    <x v="10"/>
    <x v="10"/>
    <s v="25620 931750 741080"/>
    <s v="25620 931750"/>
    <x v="2"/>
    <x v="6"/>
    <s v="Fee"/>
    <s v="Regional ParksFee"/>
    <s v="Historical &amp; Interpretive"/>
    <n v="-300"/>
    <n v="0"/>
    <m/>
    <n v="0"/>
    <n v="0"/>
    <n v="0"/>
    <n v="0"/>
    <n v="0"/>
    <n v="0"/>
    <n v="0"/>
    <n v="0"/>
    <n v="0"/>
    <n v="0"/>
    <n v="0"/>
    <m/>
    <m/>
    <n v="0"/>
    <n v="0"/>
    <n v="0"/>
    <n v="0"/>
    <n v="0"/>
    <n v="0"/>
    <n v="0"/>
  </r>
  <r>
    <n v="25400"/>
    <s v="Regional Park &amp; Open Space Dis"/>
    <n v="931235"/>
    <s v="Business Operations"/>
    <x v="11"/>
    <x v="11"/>
    <s v="25400 931235 741260"/>
    <s v="25400 931235"/>
    <x v="0"/>
    <x v="0"/>
    <s v="Fee"/>
    <s v="Business ServicesFee"/>
    <s v="Rents, Leases, Concessions"/>
    <n v="1486.8"/>
    <n v="600"/>
    <m/>
    <n v="600"/>
    <n v="0"/>
    <n v="463.5"/>
    <n v="0"/>
    <n v="0"/>
    <n v="0"/>
    <n v="0"/>
    <n v="0"/>
    <n v="463.5"/>
    <n v="0"/>
    <n v="0"/>
    <m/>
    <m/>
    <n v="927"/>
    <n v="463.5"/>
    <n v="0"/>
    <n v="463.5"/>
    <n v="0"/>
    <n v="927"/>
    <n v="-327"/>
  </r>
  <r>
    <n v="25400"/>
    <s v="Regional Park &amp; Open Space Dis"/>
    <n v="931302"/>
    <s v="Gilman Ranch Historic Museum"/>
    <x v="12"/>
    <x v="12"/>
    <s v="25400 931302 741320"/>
    <s v="25400 931302"/>
    <x v="4"/>
    <x v="11"/>
    <s v="Fee"/>
    <s v="InterpretiveFee"/>
    <s v="Historical &amp; Interpretive"/>
    <n v="0"/>
    <n v="0"/>
    <m/>
    <n v="0"/>
    <n v="0"/>
    <n v="0"/>
    <n v="0"/>
    <n v="0"/>
    <n v="0"/>
    <n v="0"/>
    <n v="0"/>
    <n v="0"/>
    <n v="0"/>
    <n v="0"/>
    <m/>
    <m/>
    <n v="0"/>
    <n v="0"/>
    <n v="0"/>
    <n v="0"/>
    <n v="0"/>
    <n v="0"/>
    <n v="0"/>
  </r>
  <r>
    <n v="25400"/>
    <s v="Regional Park &amp; Open Space Dis"/>
    <n v="931303"/>
    <s v="Jensen Alvarado Historic Ranch"/>
    <x v="12"/>
    <x v="12"/>
    <s v="25400 931303 741320"/>
    <s v="25400 931303"/>
    <x v="4"/>
    <x v="12"/>
    <s v="Fee"/>
    <s v="InterpretiveFee"/>
    <s v="Historical &amp; Interpretive"/>
    <n v="0"/>
    <n v="2500"/>
    <m/>
    <n v="2500"/>
    <n v="0"/>
    <n v="0"/>
    <n v="0"/>
    <n v="0"/>
    <n v="0"/>
    <n v="0"/>
    <n v="0"/>
    <n v="0"/>
    <n v="0"/>
    <n v="0"/>
    <m/>
    <m/>
    <n v="0"/>
    <n v="0"/>
    <n v="0"/>
    <n v="0"/>
    <n v="0"/>
    <n v="0"/>
    <n v="2500"/>
  </r>
  <r>
    <n v="25400"/>
    <s v="Regional Park &amp; Open Space Dis"/>
    <n v="931405"/>
    <s v="Lake Cahuilla Park"/>
    <x v="12"/>
    <x v="12"/>
    <s v="25400 931405 741320"/>
    <s v="25400 931405"/>
    <x v="2"/>
    <x v="18"/>
    <s v="Fee"/>
    <s v="Regional ParksFee"/>
    <s v="Regional Parks &amp; Trails Fees"/>
    <n v="0"/>
    <n v="0"/>
    <m/>
    <n v="0"/>
    <n v="0"/>
    <n v="0"/>
    <n v="0"/>
    <n v="0"/>
    <n v="0"/>
    <n v="0"/>
    <n v="0"/>
    <n v="0"/>
    <n v="0"/>
    <n v="0"/>
    <m/>
    <m/>
    <n v="0"/>
    <n v="0"/>
    <n v="0"/>
    <n v="0"/>
    <n v="0"/>
    <n v="0"/>
    <n v="0"/>
  </r>
  <r>
    <n v="25400"/>
    <s v="Regional Park &amp; Open Space Dis"/>
    <n v="931302"/>
    <s v="Gilman Ranch Historic Museum"/>
    <x v="13"/>
    <x v="13"/>
    <s v="25400 931302 741360"/>
    <s v="25400 931302"/>
    <x v="4"/>
    <x v="11"/>
    <s v="Fee"/>
    <s v="InterpretiveFee"/>
    <s v="Regional Parks &amp; Trails Fees"/>
    <n v="3"/>
    <n v="0"/>
    <m/>
    <n v="0"/>
    <n v="0"/>
    <n v="0"/>
    <n v="0"/>
    <n v="0"/>
    <n v="0"/>
    <n v="0"/>
    <n v="0"/>
    <n v="0"/>
    <n v="0"/>
    <n v="0"/>
    <m/>
    <m/>
    <n v="0"/>
    <n v="0"/>
    <n v="0"/>
    <n v="0"/>
    <n v="0"/>
    <n v="0"/>
    <n v="0"/>
  </r>
  <r>
    <n v="25400"/>
    <s v="Regional Park &amp; Open Space Dis"/>
    <n v="931400"/>
    <s v="Major Parks"/>
    <x v="13"/>
    <x v="13"/>
    <s v="25400 931400 741360"/>
    <s v="25400 931400"/>
    <x v="2"/>
    <x v="15"/>
    <s v="Fee"/>
    <s v="Regional ParksFee"/>
    <s v="Rents, Leases, Concessions"/>
    <n v="45124.619999999995"/>
    <n v="50000"/>
    <m/>
    <n v="50000"/>
    <n v="0"/>
    <n v="31704.99"/>
    <n v="1373.5"/>
    <n v="1843.5"/>
    <n v="1135"/>
    <n v="6464.8"/>
    <n v="1839"/>
    <n v="1000"/>
    <n v="2051"/>
    <n v="1370"/>
    <m/>
    <m/>
    <n v="48781.790000000008"/>
    <n v="33078.490000000005"/>
    <n v="9443.2999999999993"/>
    <n v="4890"/>
    <n v="1370"/>
    <n v="48781.790000000008"/>
    <n v="1218.2099999999919"/>
  </r>
  <r>
    <n v="25400"/>
    <s v="Regional Park &amp; Open Space Dis"/>
    <n v="931409"/>
    <s v="Rancho Jurupa Park"/>
    <x v="13"/>
    <x v="13"/>
    <s v="25400 931409 741360"/>
    <s v="25400 931409"/>
    <x v="2"/>
    <x v="20"/>
    <s v="Fee"/>
    <s v="Regional ParksFee"/>
    <s v="Rents, Leases, Concessions"/>
    <n v="32732.43"/>
    <n v="30000"/>
    <m/>
    <n v="30000"/>
    <n v="0"/>
    <n v="5334.4"/>
    <n v="7112.56"/>
    <n v="2139.46"/>
    <n v="1461.23"/>
    <n v="1247.43"/>
    <n v="1645.68"/>
    <n v="1094.4000000000001"/>
    <n v="9827.5300000000007"/>
    <n v="1448.76"/>
    <m/>
    <m/>
    <n v="31311.45"/>
    <n v="12446.96"/>
    <n v="4848.12"/>
    <n v="12567.61"/>
    <n v="1448.76"/>
    <n v="31311.449999999997"/>
    <n v="-1311.4499999999971"/>
  </r>
  <r>
    <n v="25400"/>
    <s v="Regional Park &amp; Open Space Dis"/>
    <n v="931420"/>
    <s v="Blythe Parks"/>
    <x v="13"/>
    <x v="13"/>
    <s v="25400 931420 741360"/>
    <s v="25400 931420"/>
    <x v="2"/>
    <x v="23"/>
    <s v="Fee"/>
    <s v="Regional ParksFee"/>
    <s v="Rents, Leases, Concessions"/>
    <n v="123613.69000000003"/>
    <n v="0"/>
    <m/>
    <n v="0"/>
    <n v="13.34"/>
    <n v="14004.53"/>
    <n v="12591.14"/>
    <n v="10712.53"/>
    <n v="7931.76"/>
    <n v="13171.63"/>
    <n v="9746.5"/>
    <n v="9818.2800000000007"/>
    <n v="3726.42"/>
    <n v="18346.060000000001"/>
    <m/>
    <m/>
    <n v="100062.18999999999"/>
    <n v="26609.010000000002"/>
    <n v="31815.919999999998"/>
    <n v="23291.199999999997"/>
    <n v="18346.060000000001"/>
    <n v="100062.19"/>
    <n v="-100062.19"/>
  </r>
  <r>
    <n v="25400"/>
    <s v="Regional Park &amp; Open Space Dis"/>
    <n v="931240"/>
    <s v="Finance"/>
    <x v="13"/>
    <x v="13"/>
    <s v="25400 931240 741360"/>
    <s v="25400 931240"/>
    <x v="0"/>
    <x v="24"/>
    <s v="Fee"/>
    <s v="Business ServicesFee"/>
    <s v="Rents, Leases, Concessions"/>
    <n v="0"/>
    <n v="0"/>
    <m/>
    <n v="0"/>
    <n v="0"/>
    <n v="0"/>
    <n v="0"/>
    <n v="0"/>
    <n v="0"/>
    <n v="0"/>
    <n v="0"/>
    <n v="0"/>
    <n v="0"/>
    <n v="0"/>
    <m/>
    <m/>
    <n v="0"/>
    <n v="0"/>
    <n v="0"/>
    <n v="0"/>
    <n v="0"/>
    <n v="0"/>
    <n v="0"/>
  </r>
  <r>
    <n v="25400"/>
    <s v="Regional Park &amp; Open Space Dis"/>
    <n v="931119"/>
    <s v="Interpretive"/>
    <x v="14"/>
    <x v="14"/>
    <s v="25400 931119 751680"/>
    <s v="25400 931119"/>
    <x v="4"/>
    <x v="25"/>
    <s v="Grants"/>
    <s v="InterpretiveGrants"/>
    <s v="Other Financing Sources"/>
    <n v="0"/>
    <n v="0"/>
    <m/>
    <n v="0"/>
    <n v="0"/>
    <n v="0"/>
    <n v="0"/>
    <n v="0"/>
    <n v="0"/>
    <n v="0"/>
    <n v="0"/>
    <n v="0"/>
    <n v="0"/>
    <n v="0"/>
    <m/>
    <m/>
    <n v="0"/>
    <n v="0"/>
    <n v="0"/>
    <n v="0"/>
    <n v="0"/>
    <n v="0"/>
    <n v="0"/>
  </r>
  <r>
    <n v="25400"/>
    <s v="Regional Park &amp; Open Space Dis"/>
    <n v="931303"/>
    <s v="Jensen Alvarado Historic Ranch"/>
    <x v="14"/>
    <x v="14"/>
    <s v="25400 931303 751680"/>
    <s v="25400 931303"/>
    <x v="4"/>
    <x v="12"/>
    <s v="Grants"/>
    <s v="InterpretiveGrants"/>
    <s v="Other Financing Sources"/>
    <n v="0"/>
    <n v="0"/>
    <m/>
    <n v="0"/>
    <n v="1750"/>
    <n v="0"/>
    <n v="0"/>
    <n v="0"/>
    <n v="0"/>
    <n v="0"/>
    <n v="0"/>
    <n v="0"/>
    <n v="0"/>
    <n v="0"/>
    <m/>
    <m/>
    <n v="1750"/>
    <n v="1750"/>
    <n v="0"/>
    <n v="0"/>
    <n v="0"/>
    <n v="1750"/>
    <n v="-1750"/>
  </r>
  <r>
    <n v="33110"/>
    <s v="Park Acq &amp; Dev, Grants"/>
    <n v="931121"/>
    <s v="Park Acq &amp; Dev, Grants"/>
    <x v="14"/>
    <x v="14"/>
    <s v="33110 931121 751680"/>
    <s v="33110 931121"/>
    <x v="3"/>
    <x v="8"/>
    <s v="Grants"/>
    <s v="CIPGrants"/>
    <s v="Other Financing Sources"/>
    <n v="0"/>
    <n v="0"/>
    <m/>
    <n v="0"/>
    <n v="0"/>
    <n v="0"/>
    <n v="0"/>
    <n v="0"/>
    <n v="0"/>
    <n v="0"/>
    <n v="0"/>
    <n v="0"/>
    <n v="0"/>
    <n v="0"/>
    <m/>
    <m/>
    <n v="0"/>
    <n v="0"/>
    <n v="0"/>
    <n v="0"/>
    <n v="0"/>
    <n v="0"/>
    <n v="0"/>
  </r>
  <r>
    <n v="33100"/>
    <s v="Park Acq &amp; Dev, District"/>
    <n v="931105"/>
    <s v="Park Acq &amp; Dev, District"/>
    <x v="15"/>
    <x v="15"/>
    <s v="33100 931105 752700"/>
    <s v="33100 931105"/>
    <x v="3"/>
    <x v="7"/>
    <s v="Grants"/>
    <s v="CIPGrants"/>
    <s v="Other Financing Sources"/>
    <n v="18953.43"/>
    <n v="0"/>
    <m/>
    <n v="0"/>
    <n v="0"/>
    <n v="0"/>
    <n v="0"/>
    <n v="0"/>
    <n v="0"/>
    <n v="0"/>
    <n v="0"/>
    <n v="0"/>
    <n v="0"/>
    <n v="0"/>
    <m/>
    <m/>
    <n v="0"/>
    <n v="0"/>
    <n v="0"/>
    <n v="0"/>
    <n v="0"/>
    <n v="0"/>
    <n v="0"/>
  </r>
  <r>
    <n v="25400"/>
    <s v="Regional Park &amp; Open Space Dis"/>
    <n v="931235"/>
    <s v="Business Operations"/>
    <x v="16"/>
    <x v="16"/>
    <s v="25400 931235 752800"/>
    <s v="25400 931235"/>
    <x v="0"/>
    <x v="0"/>
    <s v="Taxes"/>
    <s v="Business ServicesTaxes"/>
    <s v="Property Tax"/>
    <n v="50839.17"/>
    <n v="52000"/>
    <m/>
    <n v="52000"/>
    <n v="0"/>
    <n v="0"/>
    <n v="0"/>
    <n v="0"/>
    <n v="0"/>
    <n v="7564.47"/>
    <n v="0"/>
    <n v="17650.419999999998"/>
    <n v="0"/>
    <n v="0"/>
    <m/>
    <m/>
    <n v="25214.89"/>
    <n v="0"/>
    <n v="7564.47"/>
    <n v="17650.419999999998"/>
    <n v="0"/>
    <n v="25214.89"/>
    <n v="26785.11"/>
  </r>
  <r>
    <n v="25400"/>
    <s v="Regional Park &amp; Open Space Dis"/>
    <n v="931235"/>
    <s v="Business Operations"/>
    <x v="17"/>
    <x v="17"/>
    <s v="25400 931235 752820"/>
    <s v="25400 931235"/>
    <x v="0"/>
    <x v="0"/>
    <s v="Taxes"/>
    <s v="Business ServicesTaxes"/>
    <s v="Property Tax"/>
    <n v="870.83"/>
    <n v="1000"/>
    <m/>
    <n v="1000"/>
    <n v="0"/>
    <n v="0"/>
    <n v="0"/>
    <n v="0"/>
    <n v="0"/>
    <n v="114.84"/>
    <n v="0"/>
    <n v="267.95"/>
    <n v="0"/>
    <n v="0"/>
    <m/>
    <m/>
    <n v="382.78999999999996"/>
    <n v="0"/>
    <n v="114.84"/>
    <n v="267.95"/>
    <n v="0"/>
    <n v="382.78999999999996"/>
    <n v="617.21"/>
  </r>
  <r>
    <n v="33110"/>
    <s v="Park Acq &amp; Dev, Grants"/>
    <n v="931121"/>
    <s v="Park Acq &amp; Dev, Grants"/>
    <x v="18"/>
    <x v="18"/>
    <s v="33110 931121 754300"/>
    <s v="33110 931121"/>
    <x v="3"/>
    <x v="8"/>
    <s v="Grants"/>
    <s v="CIPGrants"/>
    <s v="CIP Funding"/>
    <n v="260300.47999999998"/>
    <n v="0"/>
    <m/>
    <n v="0"/>
    <n v="0"/>
    <n v="0"/>
    <n v="0"/>
    <n v="0"/>
    <n v="0"/>
    <n v="0"/>
    <n v="0"/>
    <n v="0"/>
    <n v="0"/>
    <n v="0"/>
    <m/>
    <m/>
    <n v="0"/>
    <n v="0"/>
    <n v="0"/>
    <n v="0"/>
    <n v="0"/>
    <n v="0"/>
    <n v="0"/>
  </r>
  <r>
    <n v="33100"/>
    <s v="Park Acq &amp; Dev, District"/>
    <n v="931105"/>
    <s v="Park Acq &amp; Dev, District"/>
    <x v="18"/>
    <x v="18"/>
    <s v="33100 931105 754300"/>
    <s v="33100 931105"/>
    <x v="3"/>
    <x v="7"/>
    <s v="Grants"/>
    <s v="CIPGrants"/>
    <s v="CIP Funding"/>
    <n v="2856133"/>
    <n v="0"/>
    <m/>
    <n v="0"/>
    <n v="-2856133"/>
    <n v="0"/>
    <n v="2177184.8199999998"/>
    <n v="0"/>
    <n v="0"/>
    <n v="0"/>
    <n v="132176.73000000001"/>
    <n v="838440.17"/>
    <n v="488859"/>
    <n v="1178291.3700000001"/>
    <m/>
    <m/>
    <n v="1958819.0899999999"/>
    <n v="-678948.18000000017"/>
    <n v="0"/>
    <n v="1459475.9"/>
    <n v="1178291.3700000001"/>
    <n v="1958819.0899999999"/>
    <n v="-1958819.0899999999"/>
  </r>
  <r>
    <n v="25400"/>
    <s v="Regional Park &amp; Open Space Dis"/>
    <n v="931303"/>
    <s v="Jensen Alvarado Historic Ranch"/>
    <x v="19"/>
    <x v="19"/>
    <s v="25400 931303 774810"/>
    <s v="25400 931303"/>
    <x v="4"/>
    <x v="12"/>
    <s v="Fee"/>
    <s v="InterpretiveFee"/>
    <s v="Regional Parks &amp; Trails Fees"/>
    <n v="8416"/>
    <n v="0"/>
    <m/>
    <n v="0"/>
    <n v="0"/>
    <n v="0"/>
    <n v="0"/>
    <n v="0"/>
    <n v="0"/>
    <n v="0"/>
    <n v="0"/>
    <n v="0"/>
    <n v="0"/>
    <n v="0"/>
    <m/>
    <m/>
    <n v="0"/>
    <n v="0"/>
    <n v="0"/>
    <n v="0"/>
    <n v="0"/>
    <n v="0"/>
    <n v="0"/>
  </r>
  <r>
    <n v="25400"/>
    <s v="Regional Park &amp; Open Space Dis"/>
    <n v="931306"/>
    <s v="Idyllwild Nature Center"/>
    <x v="19"/>
    <x v="19"/>
    <s v="25400 931306 774810"/>
    <s v="25400 931306"/>
    <x v="4"/>
    <x v="14"/>
    <s v="Fee"/>
    <s v="InterpretiveFee"/>
    <s v="Other Financing Sources"/>
    <n v="350"/>
    <n v="0"/>
    <m/>
    <n v="0"/>
    <n v="0"/>
    <n v="0"/>
    <n v="0"/>
    <n v="350"/>
    <n v="0"/>
    <n v="0"/>
    <n v="0"/>
    <n v="0"/>
    <n v="0"/>
    <n v="1055.08"/>
    <m/>
    <m/>
    <n v="1405.08"/>
    <n v="0"/>
    <n v="350"/>
    <n v="0"/>
    <n v="1055.08"/>
    <n v="1405.08"/>
    <n v="-1405.08"/>
  </r>
  <r>
    <n v="25400"/>
    <s v="Regional Park &amp; Open Space Dis"/>
    <n v="931402"/>
    <s v="Hurkey Creek Park"/>
    <x v="19"/>
    <x v="19"/>
    <s v="25400 931402 774810"/>
    <s v="25400 931402"/>
    <x v="2"/>
    <x v="16"/>
    <s v="Fee"/>
    <s v="Regional ParksFee"/>
    <s v="Other Financing Sources"/>
    <n v="0"/>
    <n v="0"/>
    <m/>
    <n v="0"/>
    <n v="0"/>
    <n v="0"/>
    <n v="0"/>
    <n v="0"/>
    <n v="0"/>
    <n v="0"/>
    <n v="0"/>
    <n v="0"/>
    <n v="0"/>
    <n v="0"/>
    <m/>
    <m/>
    <n v="0"/>
    <n v="0"/>
    <n v="0"/>
    <n v="0"/>
    <n v="0"/>
    <n v="0"/>
    <n v="0"/>
  </r>
  <r>
    <n v="25400"/>
    <s v="Regional Park &amp; Open Space Dis"/>
    <n v="931406"/>
    <s v="Lawler Lodge &amp; Alpine Cabins"/>
    <x v="19"/>
    <x v="19"/>
    <s v="25400 931406 774810"/>
    <s v="25400 931406"/>
    <x v="2"/>
    <x v="21"/>
    <s v="Fee"/>
    <s v="Regional ParksFee"/>
    <s v="Other Financing Sources"/>
    <n v="1830"/>
    <n v="0"/>
    <m/>
    <n v="0"/>
    <n v="0"/>
    <n v="0"/>
    <n v="0"/>
    <n v="0"/>
    <n v="0"/>
    <n v="0"/>
    <n v="0"/>
    <n v="0"/>
    <n v="0"/>
    <n v="0"/>
    <m/>
    <m/>
    <n v="0"/>
    <n v="0"/>
    <n v="0"/>
    <n v="0"/>
    <n v="0"/>
    <n v="0"/>
    <n v="0"/>
  </r>
  <r>
    <n v="25430"/>
    <s v="Habitat/Open Space Mgt-Parks"/>
    <n v="931171"/>
    <s v="Hab &amp; Opn Spc - Box Springs"/>
    <x v="19"/>
    <x v="19"/>
    <s v="25430 931171 774810"/>
    <s v="25430 931171"/>
    <x v="1"/>
    <x v="1"/>
    <s v="Fee"/>
    <s v="Natural ResourcesFee"/>
    <s v="Other Financing Sources"/>
    <n v="0"/>
    <n v="0"/>
    <m/>
    <n v="0"/>
    <n v="0"/>
    <n v="0"/>
    <n v="0"/>
    <n v="0"/>
    <n v="0"/>
    <n v="0"/>
    <n v="0"/>
    <n v="0"/>
    <n v="0"/>
    <n v="0"/>
    <m/>
    <m/>
    <n v="0"/>
    <n v="0"/>
    <n v="0"/>
    <n v="0"/>
    <n v="0"/>
    <n v="0"/>
    <n v="0"/>
  </r>
  <r>
    <n v="25430"/>
    <s v="Habitat/Open Space Mgt-Parks"/>
    <n v="931173"/>
    <s v="Hab &amp; Opn Spc-Hidden Valley"/>
    <x v="19"/>
    <x v="19"/>
    <s v="25430 931173 774810"/>
    <s v="25430 931173"/>
    <x v="1"/>
    <x v="1"/>
    <s v="Fee"/>
    <s v="Natural ResourcesFee"/>
    <s v="Other Financing Sources"/>
    <n v="385"/>
    <n v="0"/>
    <m/>
    <n v="0"/>
    <n v="0"/>
    <n v="0"/>
    <n v="0"/>
    <n v="0"/>
    <n v="0"/>
    <n v="0"/>
    <n v="0"/>
    <n v="0"/>
    <n v="0"/>
    <n v="0"/>
    <m/>
    <m/>
    <n v="0"/>
    <n v="0"/>
    <n v="0"/>
    <n v="0"/>
    <n v="0"/>
    <n v="0"/>
    <n v="0"/>
  </r>
  <r>
    <n v="25400"/>
    <s v="Regional Park &amp; Open Space Dis"/>
    <n v="931402"/>
    <s v="Hurkey Creek Park"/>
    <x v="20"/>
    <x v="20"/>
    <s v="25400 931402 776700"/>
    <s v="25400 931402"/>
    <x v="2"/>
    <x v="16"/>
    <s v="Fee"/>
    <s v="Regional ParksFee"/>
    <s v="Regional Parks &amp; Trails Fees"/>
    <n v="305047.34999999998"/>
    <n v="350000"/>
    <m/>
    <n v="350000"/>
    <n v="169447"/>
    <n v="17323"/>
    <n v="27191"/>
    <n v="21297"/>
    <n v="16306.25"/>
    <n v="11766.93"/>
    <n v="24443"/>
    <n v="29049"/>
    <n v="32250"/>
    <n v="35332"/>
    <m/>
    <m/>
    <n v="384405.18"/>
    <n v="213961"/>
    <n v="49370.18"/>
    <n v="85742"/>
    <n v="35332"/>
    <n v="384405.18"/>
    <n v="-34405.179999999993"/>
  </r>
  <r>
    <n v="25400"/>
    <s v="Regional Park &amp; Open Space Dis"/>
    <n v="931403"/>
    <s v="Idyllwild Park"/>
    <x v="20"/>
    <x v="20"/>
    <s v="25400 931403 776700"/>
    <s v="25400 931403"/>
    <x v="2"/>
    <x v="17"/>
    <s v="Fee"/>
    <s v="Regional ParksFee"/>
    <s v="Regional Parks &amp; Trails Fees"/>
    <n v="216408.75"/>
    <n v="260000"/>
    <m/>
    <n v="260000"/>
    <n v="121208"/>
    <n v="22593.9"/>
    <n v="26798.35"/>
    <n v="11571.61"/>
    <n v="19328.73"/>
    <n v="4883.25"/>
    <n v="14427.92"/>
    <n v="12445.48"/>
    <n v="30121.5"/>
    <n v="32291.06"/>
    <m/>
    <m/>
    <n v="295669.8"/>
    <n v="170600.25"/>
    <n v="35783.589999999997"/>
    <n v="56994.9"/>
    <n v="32291.06"/>
    <n v="295669.8"/>
    <n v="-35669.799999999988"/>
  </r>
  <r>
    <n v="25400"/>
    <s v="Regional Park &amp; Open Space Dis"/>
    <n v="931405"/>
    <s v="Lake Cahuilla Park"/>
    <x v="20"/>
    <x v="20"/>
    <s v="25400 931405 776700"/>
    <s v="25400 931405"/>
    <x v="2"/>
    <x v="18"/>
    <s v="Fee"/>
    <s v="Regional ParksFee"/>
    <s v="Regional Parks &amp; Trails Fees"/>
    <n v="428553.94"/>
    <n v="450000"/>
    <m/>
    <n v="450000"/>
    <n v="34631.760000000002"/>
    <n v="22841.24"/>
    <n v="25699"/>
    <n v="39911"/>
    <n v="37326.85"/>
    <n v="35267.050000000003"/>
    <n v="44200.54"/>
    <n v="111623.35"/>
    <n v="33439.32"/>
    <n v="26149.040000000001"/>
    <m/>
    <m/>
    <n v="411089.15"/>
    <n v="83172"/>
    <n v="112504.90000000001"/>
    <n v="189263.21000000002"/>
    <n v="26149.040000000001"/>
    <n v="411089.15"/>
    <n v="38910.849999999977"/>
  </r>
  <r>
    <n v="25400"/>
    <s v="Regional Park &amp; Open Space Dis"/>
    <n v="931406"/>
    <s v="Lawler Lodge &amp; Alpine Cabins"/>
    <x v="20"/>
    <x v="20"/>
    <s v="25400 931406 776700"/>
    <s v="25400 931406"/>
    <x v="2"/>
    <x v="21"/>
    <s v="Fee"/>
    <s v="Regional ParksFee"/>
    <s v="Regional Parks &amp; Trails Fees"/>
    <n v="43287"/>
    <n v="50000"/>
    <m/>
    <n v="50000"/>
    <n v="22787"/>
    <n v="3633"/>
    <n v="5220"/>
    <n v="2928"/>
    <n v="3297"/>
    <n v="2135"/>
    <n v="8267"/>
    <n v="6060"/>
    <n v="7701"/>
    <n v="4377"/>
    <m/>
    <m/>
    <n v="66405"/>
    <n v="31640"/>
    <n v="8360"/>
    <n v="22028"/>
    <n v="4377"/>
    <n v="66405"/>
    <n v="-16405"/>
  </r>
  <r>
    <n v="25400"/>
    <s v="Regional Park &amp; Open Space Dis"/>
    <n v="931408"/>
    <s v="McCall Park"/>
    <x v="20"/>
    <x v="20"/>
    <s v="25400 931408 776700"/>
    <s v="25400 931408"/>
    <x v="2"/>
    <x v="19"/>
    <s v="Fee"/>
    <s v="Regional ParksFee"/>
    <s v="Regional Parks &amp; Trails Fees"/>
    <n v="4443.5"/>
    <n v="6500"/>
    <m/>
    <n v="6500"/>
    <n v="738"/>
    <n v="682"/>
    <n v="568"/>
    <n v="68"/>
    <n v="90"/>
    <n v="0"/>
    <n v="90"/>
    <n v="780"/>
    <n v="540"/>
    <n v="900"/>
    <m/>
    <m/>
    <n v="4456"/>
    <n v="1988"/>
    <n v="158"/>
    <n v="1410"/>
    <n v="900"/>
    <n v="4456"/>
    <n v="2044"/>
  </r>
  <r>
    <n v="25400"/>
    <s v="Regional Park &amp; Open Space Dis"/>
    <n v="931409"/>
    <s v="Rancho Jurupa Park"/>
    <x v="20"/>
    <x v="20"/>
    <s v="25400 931409 776700"/>
    <s v="25400 931409"/>
    <x v="2"/>
    <x v="20"/>
    <s v="Fee"/>
    <s v="Regional ParksFee"/>
    <s v="Regional Parks &amp; Trails Fees"/>
    <n v="1414066.47"/>
    <n v="1800000"/>
    <m/>
    <n v="1800000"/>
    <n v="467112"/>
    <n v="91728"/>
    <n v="91901.5"/>
    <n v="127274.5"/>
    <n v="87264"/>
    <n v="74479"/>
    <n v="169007.04"/>
    <n v="103024"/>
    <n v="165338.5"/>
    <n v="129352"/>
    <m/>
    <m/>
    <n v="1506480.54"/>
    <n v="650741.5"/>
    <n v="289017.5"/>
    <n v="437369.54000000004"/>
    <n v="129352"/>
    <n v="1506480.54"/>
    <n v="293519.45999999996"/>
  </r>
  <r>
    <n v="25400"/>
    <s v="Regional Park &amp; Open Space Dis"/>
    <n v="931183"/>
    <s v="Reservation/Reception"/>
    <x v="20"/>
    <x v="20"/>
    <s v="25400 931183 776700"/>
    <s v="25400 931183"/>
    <x v="0"/>
    <x v="10"/>
    <s v="Fee"/>
    <s v="Business ServicesFee"/>
    <s v="Other Financing Sources"/>
    <n v="0"/>
    <n v="0"/>
    <m/>
    <n v="0"/>
    <n v="0"/>
    <n v="0"/>
    <n v="0"/>
    <n v="0"/>
    <n v="0"/>
    <n v="0"/>
    <n v="0"/>
    <n v="0"/>
    <n v="0"/>
    <n v="0"/>
    <m/>
    <m/>
    <n v="0"/>
    <n v="0"/>
    <n v="0"/>
    <n v="0"/>
    <n v="0"/>
    <n v="0"/>
    <n v="0"/>
  </r>
  <r>
    <n v="25400"/>
    <s v="Regional Park &amp; Open Space Dis"/>
    <n v="931302"/>
    <s v="Gilman Ranch Historic Museum"/>
    <x v="21"/>
    <x v="21"/>
    <s v="25400 931302 776710"/>
    <s v="25400 931302"/>
    <x v="4"/>
    <x v="11"/>
    <s v="Fee"/>
    <s v="InterpretiveFee"/>
    <s v="Historical &amp; Interpretive"/>
    <n v="895"/>
    <n v="5000"/>
    <m/>
    <n v="5000"/>
    <n v="85"/>
    <n v="-30"/>
    <n v="50"/>
    <n v="25"/>
    <n v="30"/>
    <n v="90"/>
    <n v="0"/>
    <n v="100"/>
    <n v="135"/>
    <n v="50"/>
    <m/>
    <m/>
    <n v="535"/>
    <n v="105"/>
    <n v="145"/>
    <n v="235"/>
    <n v="50"/>
    <n v="535"/>
    <n v="4465"/>
  </r>
  <r>
    <n v="25400"/>
    <s v="Regional Park &amp; Open Space Dis"/>
    <n v="931303"/>
    <s v="Jensen Alvarado Historic Ranch"/>
    <x v="21"/>
    <x v="21"/>
    <s v="25400 931303 776710"/>
    <s v="25400 931303"/>
    <x v="4"/>
    <x v="12"/>
    <s v="Fee"/>
    <s v="InterpretiveFee"/>
    <s v="Historical &amp; Interpretive"/>
    <n v="0"/>
    <n v="1000"/>
    <m/>
    <n v="1000"/>
    <n v="0"/>
    <n v="0"/>
    <n v="0"/>
    <n v="0"/>
    <n v="0"/>
    <n v="0"/>
    <n v="0"/>
    <n v="0"/>
    <n v="0"/>
    <n v="0"/>
    <m/>
    <m/>
    <n v="0"/>
    <n v="0"/>
    <n v="0"/>
    <n v="0"/>
    <n v="0"/>
    <n v="0"/>
    <n v="1000"/>
  </r>
  <r>
    <n v="25400"/>
    <s v="Regional Park &amp; Open Space Dis"/>
    <n v="931304"/>
    <s v="San Timoteo Schoolhouse"/>
    <x v="21"/>
    <x v="21"/>
    <s v="25400 931304 776710"/>
    <s v="25400 931304"/>
    <x v="4"/>
    <x v="26"/>
    <s v="Fee"/>
    <s v="InterpretiveFee"/>
    <s v="Historical &amp; Interpretive"/>
    <n v="0"/>
    <n v="0"/>
    <m/>
    <n v="0"/>
    <n v="0"/>
    <n v="0"/>
    <n v="0"/>
    <n v="0"/>
    <n v="0"/>
    <n v="0"/>
    <n v="0"/>
    <n v="0"/>
    <n v="0"/>
    <n v="0"/>
    <m/>
    <m/>
    <n v="0"/>
    <n v="0"/>
    <n v="0"/>
    <n v="0"/>
    <n v="0"/>
    <n v="0"/>
    <n v="0"/>
  </r>
  <r>
    <n v="25400"/>
    <s v="Regional Park &amp; Open Space Dis"/>
    <n v="931305"/>
    <s v="Hidden Valley Nature Center"/>
    <x v="21"/>
    <x v="21"/>
    <s v="25400 931305 776710"/>
    <s v="25400 931305"/>
    <x v="4"/>
    <x v="13"/>
    <s v="Fee"/>
    <s v="InterpretiveFee"/>
    <s v="Regional Parks &amp; Trails Fees"/>
    <n v="4"/>
    <n v="5000"/>
    <m/>
    <n v="5000"/>
    <n v="0"/>
    <n v="0"/>
    <n v="0"/>
    <n v="0"/>
    <n v="0"/>
    <n v="0"/>
    <n v="0"/>
    <n v="0"/>
    <n v="0"/>
    <n v="0"/>
    <m/>
    <m/>
    <n v="0"/>
    <n v="0"/>
    <n v="0"/>
    <n v="0"/>
    <n v="0"/>
    <n v="0"/>
    <n v="5000"/>
  </r>
  <r>
    <n v="25400"/>
    <s v="Regional Park &amp; Open Space Dis"/>
    <n v="931306"/>
    <s v="Idyllwild Nature Center"/>
    <x v="21"/>
    <x v="21"/>
    <s v="25400 931306 776710"/>
    <s v="25400 931306"/>
    <x v="4"/>
    <x v="14"/>
    <s v="Fee"/>
    <s v="InterpretiveFee"/>
    <s v="Historical &amp; Interpretive"/>
    <n v="0"/>
    <n v="0"/>
    <m/>
    <n v="0"/>
    <n v="200"/>
    <n v="0"/>
    <n v="0"/>
    <n v="0"/>
    <n v="0"/>
    <n v="0"/>
    <n v="200"/>
    <n v="0"/>
    <n v="400"/>
    <n v="0"/>
    <m/>
    <m/>
    <n v="800"/>
    <n v="200"/>
    <n v="0"/>
    <n v="600"/>
    <n v="0"/>
    <n v="800"/>
    <n v="-800"/>
  </r>
  <r>
    <n v="25400"/>
    <s v="Regional Park &amp; Open Space Dis"/>
    <n v="931402"/>
    <s v="Hurkey Creek Park"/>
    <x v="21"/>
    <x v="21"/>
    <s v="25400 931402 776710"/>
    <s v="25400 931402"/>
    <x v="2"/>
    <x v="16"/>
    <s v="Fee"/>
    <s v="Regional ParksFee"/>
    <s v="Historical &amp; Interpretive"/>
    <n v="1440"/>
    <n v="1000"/>
    <m/>
    <n v="1000"/>
    <n v="240"/>
    <n v="0"/>
    <n v="0"/>
    <n v="0"/>
    <n v="0"/>
    <n v="0"/>
    <n v="0"/>
    <n v="720"/>
    <n v="240"/>
    <n v="960"/>
    <m/>
    <m/>
    <n v="2160"/>
    <n v="240"/>
    <n v="0"/>
    <n v="960"/>
    <n v="960"/>
    <n v="2160"/>
    <n v="-1160"/>
  </r>
  <r>
    <n v="25400"/>
    <s v="Regional Park &amp; Open Space Dis"/>
    <n v="931405"/>
    <s v="Lake Cahuilla Park"/>
    <x v="21"/>
    <x v="21"/>
    <s v="25400 931405 776710"/>
    <s v="25400 931405"/>
    <x v="2"/>
    <x v="18"/>
    <s v="Fee"/>
    <s v="Regional ParksFee"/>
    <s v="Historical &amp; Interpretive"/>
    <n v="1366"/>
    <n v="5000"/>
    <m/>
    <n v="5000"/>
    <n v="0"/>
    <n v="0"/>
    <n v="35"/>
    <n v="135"/>
    <n v="1035"/>
    <n v="2615"/>
    <n v="190"/>
    <n v="11565"/>
    <n v="35"/>
    <n v="0"/>
    <m/>
    <m/>
    <n v="15610"/>
    <n v="35"/>
    <n v="3785"/>
    <n v="11790"/>
    <n v="0"/>
    <n v="15610"/>
    <n v="-10610"/>
  </r>
  <r>
    <n v="25400"/>
    <s v="Regional Park &amp; Open Space Dis"/>
    <n v="931409"/>
    <s v="Rancho Jurupa Park"/>
    <x v="21"/>
    <x v="21"/>
    <s v="25400 931409 776710"/>
    <s v="25400 931409"/>
    <x v="2"/>
    <x v="20"/>
    <s v="Fee"/>
    <s v="Regional ParksFee"/>
    <s v="Historical &amp; Interpretive"/>
    <n v="28284"/>
    <n v="20000"/>
    <m/>
    <n v="20000"/>
    <n v="6133"/>
    <n v="950"/>
    <n v="2000"/>
    <n v="1060"/>
    <n v="9840"/>
    <n v="400"/>
    <n v="840"/>
    <n v="2470"/>
    <n v="4000"/>
    <n v="5840"/>
    <m/>
    <m/>
    <n v="33533"/>
    <n v="9083"/>
    <n v="11300"/>
    <n v="7310"/>
    <n v="5840"/>
    <n v="33533"/>
    <n v="-13533"/>
  </r>
  <r>
    <n v="25400"/>
    <s v="Regional Park &amp; Open Space Dis"/>
    <n v="931307"/>
    <s v="Santa Rosa Plateau Nature Ctr"/>
    <x v="21"/>
    <x v="21"/>
    <s v="25400 931307 776710"/>
    <s v="25400 931307"/>
    <x v="4"/>
    <x v="22"/>
    <s v="Fee"/>
    <s v="InterpretiveFee"/>
    <s v="Historical &amp; Interpretive"/>
    <n v="866"/>
    <n v="50000"/>
    <m/>
    <n v="50000"/>
    <n v="0"/>
    <n v="0"/>
    <n v="0"/>
    <n v="0"/>
    <n v="0"/>
    <n v="0"/>
    <n v="0"/>
    <n v="0"/>
    <n v="0"/>
    <n v="0"/>
    <m/>
    <m/>
    <n v="0"/>
    <n v="0"/>
    <n v="0"/>
    <n v="0"/>
    <n v="0"/>
    <n v="0"/>
    <n v="50000"/>
  </r>
  <r>
    <n v="25400"/>
    <s v="Regional Park &amp; Open Space Dis"/>
    <n v="931400"/>
    <s v="Major Parks"/>
    <x v="22"/>
    <x v="22"/>
    <s v="25400 931400 776720"/>
    <s v="25400 931400"/>
    <x v="2"/>
    <x v="15"/>
    <s v="Fee"/>
    <s v="Regional ParksFee"/>
    <s v="Regional Parks &amp; Trails Fees"/>
    <n v="890"/>
    <n v="500"/>
    <m/>
    <n v="500"/>
    <n v="-150"/>
    <n v="75"/>
    <n v="70"/>
    <n v="75"/>
    <n v="0"/>
    <n v="70"/>
    <n v="300"/>
    <n v="0"/>
    <n v="225"/>
    <n v="220"/>
    <m/>
    <m/>
    <n v="885"/>
    <n v="-5"/>
    <n v="145"/>
    <n v="525"/>
    <n v="220"/>
    <n v="885"/>
    <n v="-385"/>
  </r>
  <r>
    <n v="25400"/>
    <s v="Regional Park &amp; Open Space Dis"/>
    <n v="931405"/>
    <s v="Lake Cahuilla Park"/>
    <x v="22"/>
    <x v="22"/>
    <s v="25400 931405 776720"/>
    <s v="25400 931405"/>
    <x v="2"/>
    <x v="18"/>
    <s v="Fee"/>
    <s v="Regional ParksFee"/>
    <s v="Regional Parks &amp; Trails Fees"/>
    <n v="87050"/>
    <n v="75000"/>
    <m/>
    <n v="75000"/>
    <n v="6050"/>
    <n v="1057"/>
    <n v="3342"/>
    <n v="4189"/>
    <n v="7480"/>
    <n v="8562"/>
    <n v="15782"/>
    <n v="21415.5"/>
    <n v="13273"/>
    <n v="13393"/>
    <m/>
    <m/>
    <n v="94543.5"/>
    <n v="10449"/>
    <n v="20231"/>
    <n v="50470.5"/>
    <n v="13393"/>
    <n v="94543.5"/>
    <n v="-19543.5"/>
  </r>
  <r>
    <n v="25400"/>
    <s v="Regional Park &amp; Open Space Dis"/>
    <n v="931409"/>
    <s v="Rancho Jurupa Park"/>
    <x v="22"/>
    <x v="22"/>
    <s v="25400 931409 776720"/>
    <s v="25400 931409"/>
    <x v="2"/>
    <x v="20"/>
    <s v="Fee"/>
    <s v="Regional ParksFee"/>
    <s v="Regional Parks &amp; Trails Fees"/>
    <n v="96748"/>
    <n v="75000"/>
    <m/>
    <n v="75000"/>
    <n v="8692"/>
    <n v="7803"/>
    <n v="6302"/>
    <n v="3296"/>
    <n v="6760"/>
    <n v="11705"/>
    <n v="20434"/>
    <n v="14622"/>
    <n v="12020"/>
    <n v="4181"/>
    <m/>
    <m/>
    <n v="95815"/>
    <n v="22797"/>
    <n v="21761"/>
    <n v="47076"/>
    <n v="4181"/>
    <n v="95815"/>
    <n v="-20815"/>
  </r>
  <r>
    <n v="25400"/>
    <s v="Regional Park &amp; Open Space Dis"/>
    <n v="931405"/>
    <s v="Lake Cahuilla Park"/>
    <x v="23"/>
    <x v="23"/>
    <s v="25400 931405 776740"/>
    <s v="25400 931405"/>
    <x v="2"/>
    <x v="18"/>
    <s v="Fee"/>
    <s v="Regional ParksFee"/>
    <s v="Regional Parks &amp; Trails Fees"/>
    <n v="315"/>
    <n v="0"/>
    <m/>
    <n v="0"/>
    <n v="0"/>
    <n v="0"/>
    <n v="0"/>
    <n v="0"/>
    <n v="0"/>
    <n v="100"/>
    <n v="0"/>
    <n v="0"/>
    <n v="0"/>
    <n v="0"/>
    <m/>
    <m/>
    <n v="100"/>
    <n v="0"/>
    <n v="100"/>
    <n v="0"/>
    <n v="0"/>
    <n v="100"/>
    <n v="-100"/>
  </r>
  <r>
    <n v="25400"/>
    <s v="Regional Park &amp; Open Space Dis"/>
    <n v="931400"/>
    <s v="Major Parks"/>
    <x v="23"/>
    <x v="23"/>
    <s v="25400 931400 776740"/>
    <s v="25400 931400"/>
    <x v="2"/>
    <x v="15"/>
    <s v="Fee"/>
    <s v="Regional ParksFee"/>
    <s v="Historical &amp; Interpretive"/>
    <n v="23675.750000000029"/>
    <n v="25000"/>
    <m/>
    <n v="25000"/>
    <n v="2490"/>
    <n v="1034"/>
    <n v="2886"/>
    <n v="2693"/>
    <n v="1533"/>
    <n v="1541"/>
    <n v="3477"/>
    <n v="9749"/>
    <n v="1951"/>
    <n v="2370"/>
    <m/>
    <m/>
    <n v="29724"/>
    <n v="6410"/>
    <n v="5767"/>
    <n v="15177"/>
    <n v="2370"/>
    <n v="29724"/>
    <n v="-4724"/>
  </r>
  <r>
    <n v="25400"/>
    <s v="Regional Park &amp; Open Space Dis"/>
    <n v="931183"/>
    <s v="Reservation/Reception"/>
    <x v="23"/>
    <x v="23"/>
    <s v="25400 931183 776740"/>
    <s v="25400 931183"/>
    <x v="0"/>
    <x v="10"/>
    <s v="Fee"/>
    <s v="Business ServicesFee"/>
    <s v="Other Financing Sources"/>
    <n v="0"/>
    <n v="0"/>
    <m/>
    <n v="0"/>
    <n v="0"/>
    <n v="0"/>
    <n v="0"/>
    <n v="0"/>
    <n v="0"/>
    <n v="0"/>
    <n v="0"/>
    <n v="0"/>
    <n v="0"/>
    <n v="0"/>
    <m/>
    <m/>
    <n v="0"/>
    <n v="0"/>
    <n v="0"/>
    <n v="0"/>
    <n v="0"/>
    <n v="0"/>
    <n v="0"/>
  </r>
  <r>
    <n v="25400"/>
    <s v="Regional Park &amp; Open Space Dis"/>
    <n v="931183"/>
    <s v="Reservation/Reception"/>
    <x v="24"/>
    <x v="24"/>
    <s v="25400 931183 776760"/>
    <s v="25400 931183"/>
    <x v="0"/>
    <x v="10"/>
    <s v="Fee"/>
    <s v="Business ServicesFee"/>
    <s v="Regional Parks &amp; Trails Fees"/>
    <n v="298868.37"/>
    <n v="0"/>
    <m/>
    <n v="0"/>
    <n v="4329"/>
    <n v="-4329"/>
    <n v="0"/>
    <n v="0"/>
    <n v="0"/>
    <n v="0"/>
    <n v="0"/>
    <n v="0"/>
    <n v="0"/>
    <n v="0"/>
    <m/>
    <m/>
    <n v="0"/>
    <n v="0"/>
    <n v="0"/>
    <n v="0"/>
    <n v="0"/>
    <n v="0"/>
    <n v="0"/>
  </r>
  <r>
    <n v="25400"/>
    <s v="Regional Park &amp; Open Space Dis"/>
    <n v="931400"/>
    <s v="Major Parks"/>
    <x v="24"/>
    <x v="24"/>
    <s v="25400 931400 776760"/>
    <s v="25400 931400"/>
    <x v="2"/>
    <x v="15"/>
    <s v="Fee"/>
    <s v="Regional ParksFee"/>
    <s v="Regional Parks &amp; Trails Fees"/>
    <n v="8"/>
    <n v="0"/>
    <m/>
    <n v="0"/>
    <n v="0"/>
    <n v="0"/>
    <n v="0"/>
    <n v="0"/>
    <n v="0"/>
    <n v="0"/>
    <n v="0"/>
    <n v="0"/>
    <n v="0"/>
    <n v="0"/>
    <m/>
    <m/>
    <n v="0"/>
    <n v="0"/>
    <n v="0"/>
    <n v="0"/>
    <n v="0"/>
    <n v="0"/>
    <n v="0"/>
  </r>
  <r>
    <n v="25400"/>
    <s v="Regional Park &amp; Open Space Dis"/>
    <n v="931405"/>
    <s v="Lake Cahuilla Park"/>
    <x v="24"/>
    <x v="24"/>
    <s v="25400 931405 776760"/>
    <s v="25400 931405"/>
    <x v="2"/>
    <x v="18"/>
    <s v="Fee"/>
    <s v="Regional ParksFee"/>
    <s v="Regional Parks &amp; Trails Fees"/>
    <n v="400"/>
    <n v="0"/>
    <m/>
    <n v="0"/>
    <n v="0"/>
    <n v="0"/>
    <n v="0"/>
    <n v="8"/>
    <n v="23"/>
    <n v="458"/>
    <n v="23"/>
    <n v="16"/>
    <n v="-528"/>
    <n v="0"/>
    <m/>
    <m/>
    <n v="0"/>
    <n v="0"/>
    <n v="489"/>
    <n v="-489"/>
    <n v="0"/>
    <n v="0"/>
    <n v="0"/>
  </r>
  <r>
    <n v="25400"/>
    <s v="Regional Park &amp; Open Space Dis"/>
    <n v="931404"/>
    <s v="kabian Park"/>
    <x v="24"/>
    <x v="24"/>
    <s v="25400 931404 776760"/>
    <s v="25400 931404"/>
    <x v="2"/>
    <x v="27"/>
    <s v="Fee"/>
    <s v="Regional ParksFee"/>
    <s v="Other Financing Sources"/>
    <n v="8"/>
    <n v="0"/>
    <m/>
    <n v="0"/>
    <n v="0"/>
    <n v="0"/>
    <n v="0"/>
    <n v="0"/>
    <n v="0"/>
    <n v="0"/>
    <n v="0"/>
    <n v="0"/>
    <n v="0"/>
    <n v="0"/>
    <m/>
    <m/>
    <n v="0"/>
    <n v="0"/>
    <n v="0"/>
    <n v="0"/>
    <n v="0"/>
    <n v="0"/>
    <n v="0"/>
  </r>
  <r>
    <n v="25400"/>
    <s v="Regional Park &amp; Open Space Dis"/>
    <n v="931235"/>
    <s v="Business Operations"/>
    <x v="25"/>
    <x v="25"/>
    <s v="25400 931235 777480"/>
    <s v="25400 931235"/>
    <x v="0"/>
    <x v="0"/>
    <s v="Fee"/>
    <s v="Business ServicesFee"/>
    <s v="Other Financing Sources"/>
    <n v="244671.44999999998"/>
    <n v="0"/>
    <m/>
    <n v="0"/>
    <n v="-18985"/>
    <n v="13183.3"/>
    <n v="19402.259999999998"/>
    <n v="12655.51"/>
    <n v="18136.66"/>
    <n v="21125.54"/>
    <n v="13763.18"/>
    <n v="22788.33"/>
    <n v="19697.09"/>
    <n v="44312.72"/>
    <m/>
    <m/>
    <n v="166079.59"/>
    <n v="13600.559999999998"/>
    <n v="51917.71"/>
    <n v="56248.600000000006"/>
    <n v="44312.72"/>
    <n v="166079.59"/>
    <n v="-166079.59"/>
  </r>
  <r>
    <n v="25400"/>
    <s v="Regional Park &amp; Open Space Dis"/>
    <n v="931235"/>
    <s v="Business Operations"/>
    <x v="26"/>
    <x v="26"/>
    <s v="25400 931235 777520"/>
    <s v="25400 931235"/>
    <x v="0"/>
    <x v="0"/>
    <s v="Fee"/>
    <s v="Business ServicesFee"/>
    <s v="Other Financing Sources"/>
    <n v="36500"/>
    <n v="313423"/>
    <m/>
    <n v="313423"/>
    <n v="0"/>
    <n v="0"/>
    <n v="0"/>
    <n v="0"/>
    <n v="0"/>
    <n v="0"/>
    <n v="-4000"/>
    <n v="0"/>
    <n v="5000"/>
    <n v="0"/>
    <m/>
    <m/>
    <n v="1000"/>
    <n v="0"/>
    <n v="0"/>
    <n v="1000"/>
    <n v="0"/>
    <n v="1000"/>
    <n v="312423"/>
  </r>
  <r>
    <n v="25430"/>
    <s v="Habitat/Open Space Mgt-Parks"/>
    <n v="931170"/>
    <s v="Habitat &amp; Open Space Mgmt"/>
    <x v="26"/>
    <x v="26"/>
    <s v="25430 931170 777520"/>
    <s v="25430 931170"/>
    <x v="1"/>
    <x v="1"/>
    <s v="Fee"/>
    <s v="Natural ResourcesFee"/>
    <s v="Regional Parks &amp; Trails Fees"/>
    <n v="18563"/>
    <n v="0"/>
    <m/>
    <n v="0"/>
    <n v="0"/>
    <n v="0"/>
    <n v="0"/>
    <n v="0"/>
    <n v="0"/>
    <n v="0"/>
    <n v="0"/>
    <n v="0"/>
    <n v="0"/>
    <n v="0"/>
    <m/>
    <m/>
    <n v="0"/>
    <n v="0"/>
    <n v="0"/>
    <n v="0"/>
    <n v="0"/>
    <n v="0"/>
    <n v="0"/>
  </r>
  <r>
    <n v="25550"/>
    <s v="Santa Ana Mitigation Bank"/>
    <n v="931101"/>
    <s v="Santa Ana River Mitigation"/>
    <x v="26"/>
    <x v="26"/>
    <s v="25550 931101 777520"/>
    <s v="25550 931101"/>
    <x v="1"/>
    <x v="4"/>
    <s v="Fee"/>
    <s v="Natural ResourcesFee"/>
    <s v="Regional Parks &amp; Trails Fees"/>
    <n v="0"/>
    <n v="0"/>
    <m/>
    <n v="0"/>
    <n v="0"/>
    <n v="0"/>
    <n v="0"/>
    <n v="0"/>
    <n v="0"/>
    <n v="0"/>
    <n v="0"/>
    <n v="0"/>
    <n v="0"/>
    <n v="0"/>
    <m/>
    <m/>
    <n v="0"/>
    <n v="0"/>
    <n v="0"/>
    <n v="0"/>
    <n v="0"/>
    <n v="0"/>
    <n v="0"/>
  </r>
  <r>
    <n v="33100"/>
    <s v="Park Acq &amp; Dev, District"/>
    <n v="931105"/>
    <s v="Park Acq &amp; Dev, District"/>
    <x v="26"/>
    <x v="26"/>
    <s v="33100 931105 777520"/>
    <s v="33100 931105"/>
    <x v="3"/>
    <x v="7"/>
    <s v="Fee"/>
    <s v="CIPFee"/>
    <s v="Other Financing Sources"/>
    <n v="0"/>
    <n v="0"/>
    <m/>
    <n v="0"/>
    <n v="0"/>
    <n v="0"/>
    <n v="0"/>
    <n v="0"/>
    <n v="0"/>
    <n v="0"/>
    <n v="0"/>
    <n v="0"/>
    <n v="0"/>
    <n v="0"/>
    <m/>
    <m/>
    <n v="0"/>
    <n v="0"/>
    <n v="0"/>
    <n v="0"/>
    <n v="0"/>
    <n v="0"/>
    <n v="0"/>
  </r>
  <r>
    <n v="25400"/>
    <s v="Regional Park &amp; Open Space Dis"/>
    <n v="931405"/>
    <s v="Lake Cahuilla Park"/>
    <x v="27"/>
    <x v="27"/>
    <s v="25400 931405 777610"/>
    <s v="25400 931405"/>
    <x v="2"/>
    <x v="18"/>
    <s v="Fee"/>
    <s v="Regional ParksFee"/>
    <s v="Regional Parks &amp; Trails Fees"/>
    <n v="0"/>
    <n v="0"/>
    <m/>
    <n v="0"/>
    <n v="0"/>
    <n v="0"/>
    <n v="0"/>
    <n v="0"/>
    <n v="0"/>
    <n v="0"/>
    <n v="0"/>
    <n v="0"/>
    <n v="0"/>
    <n v="0"/>
    <m/>
    <m/>
    <n v="0"/>
    <n v="0"/>
    <n v="0"/>
    <n v="0"/>
    <n v="0"/>
    <n v="0"/>
    <n v="0"/>
  </r>
  <r>
    <n v="25400"/>
    <s v="Regional Park &amp; Open Space Dis"/>
    <n v="931302"/>
    <s v="Gilman Ranch Historic Museum"/>
    <x v="28"/>
    <x v="28"/>
    <s v="25400 931302 777660"/>
    <s v="25400 931302"/>
    <x v="4"/>
    <x v="11"/>
    <s v="Fee"/>
    <s v="InterpretiveFee"/>
    <s v="Regional Parks &amp; Trails Fees"/>
    <n v="111"/>
    <n v="0"/>
    <m/>
    <n v="0"/>
    <n v="0"/>
    <n v="12"/>
    <n v="1"/>
    <n v="14"/>
    <n v="9"/>
    <n v="0"/>
    <n v="0"/>
    <n v="3"/>
    <n v="73"/>
    <n v="0"/>
    <m/>
    <m/>
    <n v="112"/>
    <n v="13"/>
    <n v="23"/>
    <n v="76"/>
    <n v="0"/>
    <n v="112"/>
    <n v="-112"/>
  </r>
  <r>
    <n v="25400"/>
    <s v="Regional Park &amp; Open Space Dis"/>
    <n v="931306"/>
    <s v="Idyllwild Nature Center"/>
    <x v="28"/>
    <x v="28"/>
    <s v="25400 931306 777660"/>
    <s v="25400 931306"/>
    <x v="4"/>
    <x v="14"/>
    <s v="Fee"/>
    <s v="InterpretiveFee"/>
    <s v="Historical &amp; Interpretive"/>
    <n v="729"/>
    <n v="10000"/>
    <m/>
    <n v="10000"/>
    <n v="397"/>
    <n v="-66"/>
    <n v="87"/>
    <n v="98"/>
    <n v="81"/>
    <n v="70"/>
    <n v="170"/>
    <n v="268"/>
    <n v="434.4"/>
    <n v="735.4"/>
    <m/>
    <m/>
    <n v="2274.8000000000002"/>
    <n v="418"/>
    <n v="249"/>
    <n v="872.4"/>
    <n v="735.4"/>
    <n v="2274.8000000000002"/>
    <n v="7725.2"/>
  </r>
  <r>
    <n v="25400"/>
    <s v="Regional Park &amp; Open Space Dis"/>
    <n v="931405"/>
    <s v="Lake Cahuilla Park"/>
    <x v="28"/>
    <x v="28"/>
    <s v="25400 931405 777660"/>
    <s v="25400 931405"/>
    <x v="2"/>
    <x v="18"/>
    <s v="Fee"/>
    <s v="Regional ParksFee"/>
    <s v="Historical &amp; Interpretive"/>
    <n v="3559"/>
    <n v="1500"/>
    <m/>
    <n v="1500"/>
    <n v="115"/>
    <n v="-39"/>
    <n v="0"/>
    <n v="0"/>
    <n v="0"/>
    <n v="0"/>
    <n v="0"/>
    <n v="0"/>
    <n v="0"/>
    <n v="0"/>
    <m/>
    <m/>
    <n v="76"/>
    <n v="76"/>
    <n v="0"/>
    <n v="0"/>
    <n v="0"/>
    <n v="76"/>
    <n v="1424"/>
  </r>
  <r>
    <n v="25400"/>
    <s v="Regional Park &amp; Open Space Dis"/>
    <n v="931205"/>
    <s v="Parks HQ Maintenance"/>
    <x v="29"/>
    <x v="29"/>
    <s v="25400 931205 778150"/>
    <s v="25400 931205"/>
    <x v="0"/>
    <x v="10"/>
    <s v="Fee"/>
    <s v="Business ServicesFee"/>
    <s v="Recreation &amp; Tourism Fees"/>
    <n v="5323"/>
    <n v="8000"/>
    <m/>
    <n v="8000"/>
    <n v="1072"/>
    <n v="0"/>
    <n v="674"/>
    <n v="0"/>
    <n v="0"/>
    <n v="342"/>
    <n v="1958"/>
    <n v="150"/>
    <n v="2365"/>
    <n v="710"/>
    <m/>
    <m/>
    <n v="7271"/>
    <n v="1746"/>
    <n v="342"/>
    <n v="4473"/>
    <n v="710"/>
    <n v="7271"/>
    <n v="729"/>
  </r>
  <r>
    <n v="25400"/>
    <s v="Regional Park &amp; Open Space Dis"/>
    <n v="931235"/>
    <s v="Business Operations"/>
    <x v="30"/>
    <x v="30"/>
    <s v="25400 931235 778200"/>
    <s v="25400 931235"/>
    <x v="0"/>
    <x v="0"/>
    <s v="Fee"/>
    <s v="Business ServicesFee"/>
    <s v="Other Financing Sources"/>
    <n v="140189.20000000001"/>
    <n v="250599"/>
    <m/>
    <n v="250599"/>
    <n v="0"/>
    <n v="0"/>
    <n v="0"/>
    <n v="0"/>
    <n v="0"/>
    <n v="0"/>
    <n v="0"/>
    <n v="0"/>
    <n v="0"/>
    <n v="0"/>
    <m/>
    <m/>
    <n v="0"/>
    <n v="0"/>
    <n v="0"/>
    <n v="0"/>
    <n v="0"/>
    <n v="0"/>
    <n v="250599"/>
  </r>
  <r>
    <n v="25430"/>
    <s v="Habitat/Open Space Mgt-Parks"/>
    <n v="931170"/>
    <s v="Habitat &amp; Open Space Mgmt"/>
    <x v="31"/>
    <x v="31"/>
    <s v="25430 931170 778280"/>
    <s v="25430 931170"/>
    <x v="1"/>
    <x v="1"/>
    <s v="Fee"/>
    <s v="Natural ResourcesFee"/>
    <s v="CIP Funding"/>
    <n v="2704.08"/>
    <n v="0"/>
    <m/>
    <n v="0"/>
    <n v="0"/>
    <n v="0"/>
    <n v="127822.78"/>
    <n v="0"/>
    <n v="0"/>
    <n v="0"/>
    <n v="0"/>
    <n v="0"/>
    <n v="0"/>
    <n v="0"/>
    <m/>
    <m/>
    <n v="127822.78"/>
    <n v="127822.78"/>
    <n v="0"/>
    <n v="0"/>
    <n v="0"/>
    <n v="127822.78"/>
    <n v="-127822.78"/>
  </r>
  <r>
    <n v="25400"/>
    <s v="Regional Park &amp; Open Space Dis"/>
    <n v="931302"/>
    <s v="Gilman Ranch Historic Museum"/>
    <x v="32"/>
    <x v="32"/>
    <s v="25400 931302 780160"/>
    <s v="25400 931302"/>
    <x v="4"/>
    <x v="11"/>
    <s v="Fee"/>
    <s v="InterpretiveFee"/>
    <s v="Historical &amp; Interpretive"/>
    <n v="3830"/>
    <n v="4000"/>
    <m/>
    <n v="4000"/>
    <n v="125"/>
    <n v="-99"/>
    <n v="101"/>
    <n v="310"/>
    <n v="209"/>
    <n v="119"/>
    <n v="0"/>
    <n v="117"/>
    <n v="698"/>
    <n v="52"/>
    <m/>
    <m/>
    <n v="1632"/>
    <n v="127"/>
    <n v="638"/>
    <n v="815"/>
    <n v="52"/>
    <n v="1632"/>
    <n v="2368"/>
  </r>
  <r>
    <n v="25400"/>
    <s v="Regional Park &amp; Open Space Dis"/>
    <n v="931402"/>
    <s v="Hurkey Creek Park"/>
    <x v="32"/>
    <x v="32"/>
    <s v="25400 931402 780160"/>
    <s v="25400 931402"/>
    <x v="2"/>
    <x v="16"/>
    <s v="Fee"/>
    <s v="Regional ParksFee"/>
    <s v="Historical &amp; Interpretive"/>
    <n v="5616"/>
    <n v="6000"/>
    <m/>
    <n v="6000"/>
    <n v="917"/>
    <n v="-277"/>
    <n v="630"/>
    <n v="524"/>
    <n v="32"/>
    <n v="0"/>
    <n v="0"/>
    <n v="56"/>
    <n v="264"/>
    <n v="296"/>
    <m/>
    <m/>
    <n v="2442"/>
    <n v="1270"/>
    <n v="556"/>
    <n v="320"/>
    <n v="296"/>
    <n v="2442"/>
    <n v="3558"/>
  </r>
  <r>
    <n v="25400"/>
    <s v="Regional Park &amp; Open Space Dis"/>
    <n v="931403"/>
    <s v="Idyllwild Park"/>
    <x v="32"/>
    <x v="32"/>
    <s v="25400 931403 780160"/>
    <s v="25400 931403"/>
    <x v="2"/>
    <x v="17"/>
    <s v="Fee"/>
    <s v="Regional ParksFee"/>
    <s v="Historical &amp; Interpretive"/>
    <n v="7351"/>
    <n v="9000"/>
    <m/>
    <n v="9000"/>
    <n v="1057"/>
    <n v="-107"/>
    <n v="834"/>
    <n v="368"/>
    <n v="0"/>
    <n v="48"/>
    <n v="75"/>
    <n v="608"/>
    <n v="604"/>
    <n v="791"/>
    <m/>
    <m/>
    <n v="4278"/>
    <n v="1784"/>
    <n v="416"/>
    <n v="1287"/>
    <n v="791"/>
    <n v="4278"/>
    <n v="4722"/>
  </r>
  <r>
    <n v="25400"/>
    <s v="Regional Park &amp; Open Space Dis"/>
    <n v="931405"/>
    <s v="Lake Cahuilla Park"/>
    <x v="32"/>
    <x v="32"/>
    <s v="25400 931405 780160"/>
    <s v="25400 931405"/>
    <x v="2"/>
    <x v="18"/>
    <s v="Fee"/>
    <s v="Regional ParksFee"/>
    <s v="Historical &amp; Interpretive"/>
    <n v="14850"/>
    <n v="10000"/>
    <m/>
    <n v="10000"/>
    <n v="896"/>
    <n v="94"/>
    <n v="817"/>
    <n v="1399"/>
    <n v="1629"/>
    <n v="1600"/>
    <n v="2538"/>
    <n v="3415"/>
    <n v="2935"/>
    <n v="2545"/>
    <m/>
    <m/>
    <n v="17868"/>
    <n v="1807"/>
    <n v="4628"/>
    <n v="8888"/>
    <n v="2545"/>
    <n v="17868"/>
    <n v="-7868"/>
  </r>
  <r>
    <n v="25400"/>
    <s v="Regional Park &amp; Open Space Dis"/>
    <n v="931408"/>
    <s v="McCall Park"/>
    <x v="32"/>
    <x v="32"/>
    <s v="25400 931408 780160"/>
    <s v="25400 931408"/>
    <x v="2"/>
    <x v="19"/>
    <s v="Fee"/>
    <s v="Regional ParksFee"/>
    <s v="Historical &amp; Interpretive"/>
    <n v="16"/>
    <n v="0"/>
    <m/>
    <n v="0"/>
    <n v="0"/>
    <n v="0"/>
    <n v="0"/>
    <n v="0"/>
    <n v="0"/>
    <n v="0"/>
    <n v="0"/>
    <n v="0"/>
    <n v="0"/>
    <n v="0"/>
    <m/>
    <m/>
    <n v="0"/>
    <n v="0"/>
    <n v="0"/>
    <n v="0"/>
    <n v="0"/>
    <n v="0"/>
    <n v="0"/>
  </r>
  <r>
    <n v="25400"/>
    <s v="Regional Park &amp; Open Space Dis"/>
    <n v="931421"/>
    <s v="Mayflower Park"/>
    <x v="32"/>
    <x v="32"/>
    <s v="25400 931421 780160"/>
    <s v="25400 931421"/>
    <x v="2"/>
    <x v="28"/>
    <s v="Fee"/>
    <s v="Regional ParksFee"/>
    <s v="Historical &amp; Interpretive"/>
    <n v="1115"/>
    <n v="0"/>
    <m/>
    <n v="0"/>
    <n v="129"/>
    <n v="23"/>
    <n v="238"/>
    <n v="56"/>
    <n v="168"/>
    <n v="91"/>
    <n v="50"/>
    <n v="58"/>
    <n v="35"/>
    <n v="70"/>
    <m/>
    <m/>
    <n v="918"/>
    <n v="390"/>
    <n v="315"/>
    <n v="143"/>
    <n v="70"/>
    <n v="918"/>
    <n v="-918"/>
  </r>
  <r>
    <n v="25400"/>
    <s v="Regional Park &amp; Open Space Dis"/>
    <n v="931306"/>
    <s v="Idyllwild Nature Center"/>
    <x v="32"/>
    <x v="32"/>
    <s v="25400 931306 780160"/>
    <s v="25400 931306"/>
    <x v="4"/>
    <x v="14"/>
    <s v="Fee"/>
    <s v="InterpretiveFee"/>
    <s v="Historical &amp; Interpretive"/>
    <n v="23108.370000000003"/>
    <n v="20000"/>
    <m/>
    <n v="20000"/>
    <n v="3557"/>
    <n v="2218.4"/>
    <n v="3929.6"/>
    <n v="5306.4"/>
    <n v="4011"/>
    <n v="2857.6"/>
    <n v="4544.8"/>
    <n v="6451.8"/>
    <n v="4107.2"/>
    <n v="3965.6"/>
    <m/>
    <m/>
    <n v="40949.399999999994"/>
    <n v="9705"/>
    <n v="12175"/>
    <n v="15103.8"/>
    <n v="3965.6"/>
    <n v="40949.4"/>
    <n v="-20949.400000000001"/>
  </r>
  <r>
    <n v="25400"/>
    <s v="Regional Park &amp; Open Space Dis"/>
    <n v="931406"/>
    <s v="Lawler Lodge &amp; Alpine Cabins"/>
    <x v="32"/>
    <x v="32"/>
    <s v="25400 931406 780160"/>
    <s v="25400 931406"/>
    <x v="2"/>
    <x v="21"/>
    <s v="Fee"/>
    <s v="Regional ParksFee"/>
    <s v="Historical &amp; Interpretive"/>
    <n v="17"/>
    <n v="500"/>
    <m/>
    <n v="500"/>
    <n v="0"/>
    <n v="0"/>
    <n v="0"/>
    <n v="0"/>
    <n v="0"/>
    <n v="0"/>
    <n v="0"/>
    <n v="0"/>
    <n v="0"/>
    <n v="0"/>
    <m/>
    <m/>
    <n v="0"/>
    <n v="0"/>
    <n v="0"/>
    <n v="0"/>
    <n v="0"/>
    <n v="0"/>
    <n v="500"/>
  </r>
  <r>
    <n v="25400"/>
    <s v="Regional Park &amp; Open Space Dis"/>
    <n v="931305"/>
    <s v="Hidden Valley Nature Center"/>
    <x v="32"/>
    <x v="32"/>
    <s v="25400 931305 780160"/>
    <s v="25400 931305"/>
    <x v="2"/>
    <x v="27"/>
    <s v="Fee"/>
    <s v="Regional ParksFee"/>
    <s v="Other Financing Sources"/>
    <n v="399.75"/>
    <n v="0"/>
    <m/>
    <n v="0"/>
    <n v="1"/>
    <n v="0"/>
    <n v="0"/>
    <n v="180.6"/>
    <n v="0"/>
    <n v="126"/>
    <n v="0"/>
    <n v="0"/>
    <n v="122"/>
    <n v="192"/>
    <m/>
    <m/>
    <n v="621.6"/>
    <n v="1"/>
    <n v="306.60000000000002"/>
    <n v="122"/>
    <n v="192"/>
    <n v="621.6"/>
    <n v="-621.6"/>
  </r>
  <r>
    <n v="25400"/>
    <s v="Regional Park &amp; Open Space Dis"/>
    <n v="931303"/>
    <s v="Jensen Alvarado Historic Ranch"/>
    <x v="32"/>
    <x v="32"/>
    <s v="25400 931303 780160"/>
    <s v="25400 931303"/>
    <x v="4"/>
    <x v="12"/>
    <s v="Fee"/>
    <s v="InterpretiveFee"/>
    <s v="Historical &amp; Interpretive"/>
    <n v="384"/>
    <n v="0"/>
    <m/>
    <n v="0"/>
    <n v="0"/>
    <n v="0"/>
    <n v="0"/>
    <n v="0"/>
    <n v="0"/>
    <n v="0"/>
    <n v="0"/>
    <n v="193"/>
    <n v="160"/>
    <n v="70"/>
    <m/>
    <m/>
    <n v="423"/>
    <n v="0"/>
    <n v="0"/>
    <n v="353"/>
    <n v="70"/>
    <n v="423"/>
    <n v="-423"/>
  </r>
  <r>
    <n v="33100"/>
    <s v="Park Acq &amp; Dev, District"/>
    <n v="931105"/>
    <s v="Park Acq &amp; Dev, District"/>
    <x v="33"/>
    <x v="33"/>
    <s v="33100 931105 780220"/>
    <s v="33100 931105"/>
    <x v="3"/>
    <x v="7"/>
    <s v="Other"/>
    <s v="CIPOther"/>
    <s v="Other Financing Sources"/>
    <n v="0"/>
    <n v="0"/>
    <m/>
    <n v="0"/>
    <n v="0"/>
    <n v="0"/>
    <n v="0"/>
    <n v="0"/>
    <n v="0"/>
    <n v="0"/>
    <n v="140000"/>
    <n v="0"/>
    <n v="0"/>
    <n v="0"/>
    <m/>
    <m/>
    <n v="140000"/>
    <n v="0"/>
    <n v="0"/>
    <n v="140000"/>
    <n v="0"/>
    <n v="140000"/>
    <n v="-140000"/>
  </r>
  <r>
    <n v="25400"/>
    <s v="Regional Park &amp; Open Space Dis"/>
    <n v="931235"/>
    <s v="Business Operations"/>
    <x v="34"/>
    <x v="34"/>
    <s v="25400 931235 781000"/>
    <s v="25400 931235"/>
    <x v="0"/>
    <x v="0"/>
    <s v="Taxes"/>
    <s v="Business ServicesTaxes"/>
    <s v="Property Tax"/>
    <n v="859336.42999999993"/>
    <n v="600000"/>
    <m/>
    <n v="600000"/>
    <n v="0"/>
    <n v="0"/>
    <n v="0"/>
    <n v="0"/>
    <n v="0"/>
    <n v="0"/>
    <n v="489879.03999999998"/>
    <n v="0"/>
    <n v="0"/>
    <n v="0"/>
    <m/>
    <m/>
    <n v="489879.03999999998"/>
    <n v="0"/>
    <n v="0"/>
    <n v="489879.03999999998"/>
    <n v="0"/>
    <n v="489879.03999999998"/>
    <n v="110120.96000000002"/>
  </r>
  <r>
    <n v="25400"/>
    <s v="Regional Park &amp; Open Space Dis"/>
    <n v="931302"/>
    <s v="Gilman Ranch Historic Museum"/>
    <x v="35"/>
    <x v="35"/>
    <s v="25400 931302 781080"/>
    <s v="25400 931302"/>
    <x v="4"/>
    <x v="11"/>
    <s v="Fee"/>
    <s v="InterpretiveFee"/>
    <s v="Historical &amp; Interpretive"/>
    <n v="0"/>
    <n v="0"/>
    <m/>
    <n v="0"/>
    <n v="0"/>
    <n v="0"/>
    <n v="0"/>
    <n v="0"/>
    <n v="0"/>
    <n v="0"/>
    <n v="0"/>
    <n v="0"/>
    <n v="0"/>
    <n v="0"/>
    <m/>
    <m/>
    <n v="0"/>
    <n v="0"/>
    <n v="0"/>
    <n v="0"/>
    <n v="0"/>
    <n v="0"/>
    <n v="0"/>
  </r>
  <r>
    <n v="25400"/>
    <s v="Regional Park &amp; Open Space Dis"/>
    <n v="931303"/>
    <s v="Jensen Alvarado Historic Ranch"/>
    <x v="35"/>
    <x v="35"/>
    <s v="25400 931303 781080"/>
    <s v="25400 931303"/>
    <x v="4"/>
    <x v="12"/>
    <s v="Fee"/>
    <s v="InterpretiveFee"/>
    <s v="Historical &amp; Interpretive"/>
    <n v="0"/>
    <n v="0"/>
    <m/>
    <n v="0"/>
    <n v="0"/>
    <n v="0"/>
    <n v="0"/>
    <n v="0"/>
    <n v="0"/>
    <n v="0"/>
    <n v="0"/>
    <n v="0"/>
    <n v="0"/>
    <n v="0"/>
    <m/>
    <m/>
    <n v="0"/>
    <n v="0"/>
    <n v="0"/>
    <n v="0"/>
    <n v="0"/>
    <n v="0"/>
    <n v="0"/>
  </r>
  <r>
    <n v="25400"/>
    <s v="Regional Park &amp; Open Space Dis"/>
    <n v="931305"/>
    <s v="Hidden Valley Nature Center"/>
    <x v="35"/>
    <x v="35"/>
    <s v="25400 931305 781080"/>
    <s v="25400 931305"/>
    <x v="4"/>
    <x v="13"/>
    <s v="Fee"/>
    <s v="InterpretiveFee"/>
    <s v="Regional Parks &amp; Trails Fees"/>
    <n v="0"/>
    <n v="0"/>
    <m/>
    <n v="0"/>
    <n v="0"/>
    <n v="0"/>
    <n v="0"/>
    <n v="0"/>
    <n v="0"/>
    <n v="0"/>
    <n v="0"/>
    <n v="0"/>
    <n v="0"/>
    <n v="0"/>
    <m/>
    <m/>
    <n v="0"/>
    <n v="0"/>
    <n v="0"/>
    <n v="0"/>
    <n v="0"/>
    <n v="0"/>
    <n v="0"/>
  </r>
  <r>
    <n v="25400"/>
    <s v="Regional Park &amp; Open Space Dis"/>
    <n v="931402"/>
    <s v="Hurkey Creek Park"/>
    <x v="35"/>
    <x v="35"/>
    <s v="25400 931402 781080"/>
    <s v="25400 931402"/>
    <x v="2"/>
    <x v="16"/>
    <s v="Fee"/>
    <s v="Regional ParksFee"/>
    <s v="Historical &amp; Interpretive"/>
    <n v="25.64"/>
    <n v="0"/>
    <m/>
    <n v="0"/>
    <n v="0"/>
    <n v="0"/>
    <n v="0"/>
    <n v="0"/>
    <n v="0"/>
    <n v="0"/>
    <n v="0"/>
    <n v="0"/>
    <n v="0"/>
    <n v="0"/>
    <m/>
    <m/>
    <n v="0"/>
    <n v="0"/>
    <n v="0"/>
    <n v="0"/>
    <n v="0"/>
    <n v="0"/>
    <n v="0"/>
  </r>
  <r>
    <n v="25400"/>
    <s v="Regional Park &amp; Open Space Dis"/>
    <n v="931403"/>
    <s v="Idyllwild Park"/>
    <x v="35"/>
    <x v="35"/>
    <s v="25400 931403 781080"/>
    <s v="25400 931403"/>
    <x v="2"/>
    <x v="17"/>
    <s v="Fee"/>
    <s v="Regional ParksFee"/>
    <s v="Historical &amp; Interpretive"/>
    <n v="34"/>
    <n v="0"/>
    <m/>
    <n v="0"/>
    <n v="0"/>
    <n v="0"/>
    <n v="0"/>
    <n v="0"/>
    <n v="0"/>
    <n v="0"/>
    <n v="0"/>
    <n v="0"/>
    <n v="0"/>
    <n v="0"/>
    <m/>
    <m/>
    <n v="0"/>
    <n v="0"/>
    <n v="0"/>
    <n v="0"/>
    <n v="0"/>
    <n v="0"/>
    <n v="0"/>
  </r>
  <r>
    <n v="25400"/>
    <s v="Regional Park &amp; Open Space Dis"/>
    <n v="931405"/>
    <s v="Lake Cahuilla Park"/>
    <x v="35"/>
    <x v="35"/>
    <s v="25400 931405 781080"/>
    <s v="25400 931405"/>
    <x v="2"/>
    <x v="18"/>
    <s v="Fee"/>
    <s v="Regional ParksFee"/>
    <s v="Historical &amp; Interpretive"/>
    <n v="20.009999999999998"/>
    <n v="0"/>
    <m/>
    <n v="0"/>
    <n v="0"/>
    <n v="0"/>
    <n v="0"/>
    <n v="0"/>
    <n v="0"/>
    <n v="0"/>
    <n v="0"/>
    <n v="0"/>
    <n v="0"/>
    <n v="0"/>
    <m/>
    <m/>
    <n v="0"/>
    <n v="0"/>
    <n v="0"/>
    <n v="0"/>
    <n v="0"/>
    <n v="0"/>
    <n v="0"/>
  </r>
  <r>
    <n v="25400"/>
    <s v="Regional Park &amp; Open Space Dis"/>
    <n v="931408"/>
    <s v="McCall Park"/>
    <x v="35"/>
    <x v="35"/>
    <s v="25400 931408 781080"/>
    <s v="25400 931408"/>
    <x v="2"/>
    <x v="19"/>
    <s v="Fee"/>
    <s v="Regional ParksFee"/>
    <s v="Historical &amp; Interpretive"/>
    <n v="14.25"/>
    <n v="0"/>
    <m/>
    <n v="0"/>
    <n v="0"/>
    <n v="0"/>
    <n v="0"/>
    <n v="0"/>
    <n v="0"/>
    <n v="0"/>
    <n v="0"/>
    <n v="0"/>
    <n v="0"/>
    <n v="0"/>
    <m/>
    <m/>
    <n v="0"/>
    <n v="0"/>
    <n v="0"/>
    <n v="0"/>
    <n v="0"/>
    <n v="0"/>
    <n v="0"/>
  </r>
  <r>
    <n v="25400"/>
    <s v="Regional Park &amp; Open Space Dis"/>
    <n v="931409"/>
    <s v="Rancho Jurupa Park"/>
    <x v="35"/>
    <x v="35"/>
    <s v="25400 931409 781080"/>
    <s v="25400 931409"/>
    <x v="2"/>
    <x v="20"/>
    <s v="Fee"/>
    <s v="Regional ParksFee"/>
    <s v="Historical &amp; Interpretive"/>
    <n v="90.100000000000023"/>
    <n v="0"/>
    <m/>
    <n v="0"/>
    <n v="0"/>
    <n v="0"/>
    <n v="0"/>
    <n v="0"/>
    <n v="0"/>
    <n v="0"/>
    <n v="0"/>
    <n v="0"/>
    <n v="0"/>
    <n v="0"/>
    <m/>
    <m/>
    <n v="0"/>
    <n v="0"/>
    <n v="0"/>
    <n v="0"/>
    <n v="0"/>
    <n v="0"/>
    <n v="0"/>
  </r>
  <r>
    <n v="25400"/>
    <s v="Regional Park &amp; Open Space Dis"/>
    <n v="931421"/>
    <s v="Mayflower Park"/>
    <x v="35"/>
    <x v="35"/>
    <s v="25400 931421 781080"/>
    <s v="25400 931421"/>
    <x v="2"/>
    <x v="28"/>
    <s v="Fee"/>
    <s v="Regional ParksFee"/>
    <s v="Historical &amp; Interpretive"/>
    <n v="113.26000000000002"/>
    <n v="0"/>
    <m/>
    <n v="0"/>
    <n v="0"/>
    <n v="0"/>
    <n v="0"/>
    <n v="0"/>
    <n v="0"/>
    <n v="0"/>
    <n v="0"/>
    <n v="0"/>
    <n v="0"/>
    <n v="0"/>
    <m/>
    <m/>
    <n v="0"/>
    <n v="0"/>
    <n v="0"/>
    <n v="0"/>
    <n v="0"/>
    <n v="0"/>
    <n v="0"/>
  </r>
  <r>
    <n v="25620"/>
    <s v="Lake Skinner Park"/>
    <n v="931750"/>
    <s v="Lake Skinner Park"/>
    <x v="35"/>
    <x v="35"/>
    <s v="25620 931750 781080"/>
    <s v="25620 931750"/>
    <x v="2"/>
    <x v="6"/>
    <s v="Fee"/>
    <s v="Regional ParksFee"/>
    <s v="Historical &amp; Interpretive"/>
    <n v="-25"/>
    <n v="0"/>
    <m/>
    <n v="0"/>
    <n v="0"/>
    <n v="0"/>
    <n v="0"/>
    <n v="0"/>
    <n v="0"/>
    <n v="0"/>
    <n v="0"/>
    <n v="0"/>
    <n v="0"/>
    <n v="0"/>
    <m/>
    <m/>
    <n v="0"/>
    <n v="0"/>
    <n v="0"/>
    <n v="0"/>
    <n v="0"/>
    <n v="0"/>
    <n v="0"/>
  </r>
  <r>
    <n v="25400"/>
    <s v="Regional Park &amp; Open Space Dis"/>
    <n v="931306"/>
    <s v="Idyllwild Nature Center"/>
    <x v="35"/>
    <x v="35"/>
    <s v="25400 931306 781080"/>
    <s v="25400 931306"/>
    <x v="4"/>
    <x v="14"/>
    <s v="Fee"/>
    <s v="InterpretiveFee"/>
    <s v="Historical &amp; Interpretive"/>
    <n v="0"/>
    <n v="0"/>
    <m/>
    <n v="0"/>
    <n v="0"/>
    <n v="0"/>
    <n v="0"/>
    <n v="0"/>
    <n v="0"/>
    <n v="0"/>
    <n v="0"/>
    <n v="0"/>
    <n v="0"/>
    <n v="0"/>
    <m/>
    <m/>
    <n v="0"/>
    <n v="0"/>
    <n v="0"/>
    <n v="0"/>
    <n v="0"/>
    <n v="0"/>
    <n v="0"/>
  </r>
  <r>
    <n v="25400"/>
    <s v="Regional Park &amp; Open Space Dis"/>
    <n v="931235"/>
    <s v="Business Operations"/>
    <x v="36"/>
    <x v="36"/>
    <s v="25400 931235 781120"/>
    <s v="25400 931235"/>
    <x v="0"/>
    <x v="0"/>
    <s v="Other"/>
    <s v="Business ServicesOther"/>
    <s v="Other Financing Sources"/>
    <n v="125.57000000000001"/>
    <n v="0"/>
    <m/>
    <n v="0"/>
    <n v="0"/>
    <n v="0"/>
    <n v="0"/>
    <n v="0"/>
    <n v="0"/>
    <n v="0"/>
    <n v="0"/>
    <n v="0"/>
    <n v="0"/>
    <n v="0"/>
    <m/>
    <m/>
    <n v="0"/>
    <n v="0"/>
    <n v="0"/>
    <n v="0"/>
    <n v="0"/>
    <n v="0"/>
    <n v="0"/>
  </r>
  <r>
    <n v="25430"/>
    <s v="Habitat/Open Space Mgt-Parks"/>
    <n v="931173"/>
    <s v="Hab &amp; Opn Spc-Hidden Valley"/>
    <x v="36"/>
    <x v="36"/>
    <s v="25430 931173 781120"/>
    <s v="25430 931173"/>
    <x v="1"/>
    <x v="1"/>
    <s v="Other"/>
    <s v="Natural ResourcesOther"/>
    <s v="Other Financing Sources"/>
    <n v="17.52"/>
    <n v="0"/>
    <m/>
    <n v="0"/>
    <n v="0"/>
    <n v="0"/>
    <n v="0"/>
    <n v="0"/>
    <n v="0"/>
    <n v="0"/>
    <n v="0"/>
    <n v="0"/>
    <n v="0"/>
    <n v="0"/>
    <m/>
    <m/>
    <n v="0"/>
    <n v="0"/>
    <n v="0"/>
    <n v="0"/>
    <n v="0"/>
    <n v="0"/>
    <n v="0"/>
  </r>
  <r>
    <n v="25400"/>
    <s v="Regional Park &amp; Open Space Dis"/>
    <n v="931183"/>
    <s v="Reservation/Reception"/>
    <x v="36"/>
    <x v="36"/>
    <s v="25400 931183 781120"/>
    <s v="25400 931183"/>
    <x v="0"/>
    <x v="10"/>
    <s v="Other"/>
    <s v="Business ServicesOther"/>
    <s v="Other Financing Sources"/>
    <n v="0"/>
    <n v="0"/>
    <m/>
    <n v="0"/>
    <n v="0"/>
    <n v="0"/>
    <n v="0"/>
    <n v="0"/>
    <n v="0"/>
    <n v="0"/>
    <n v="0"/>
    <n v="0"/>
    <n v="0"/>
    <n v="0"/>
    <m/>
    <m/>
    <n v="0"/>
    <m/>
    <m/>
    <m/>
    <m/>
    <m/>
    <m/>
  </r>
  <r>
    <n v="25550"/>
    <s v="Santa Ana Mitigation Bank"/>
    <n v="931101"/>
    <s v="Santa Ana River Mitigation"/>
    <x v="36"/>
    <x v="36"/>
    <s v="25550 931101 781120"/>
    <s v="25550 931101"/>
    <x v="1"/>
    <x v="4"/>
    <s v="Other"/>
    <s v="Natural ResourcesOther"/>
    <s v="Other Financing Sources"/>
    <n v="17.52"/>
    <n v="0"/>
    <m/>
    <n v="0"/>
    <n v="0"/>
    <n v="0"/>
    <n v="0"/>
    <n v="0"/>
    <n v="0"/>
    <n v="0"/>
    <n v="0"/>
    <n v="0"/>
    <n v="0"/>
    <n v="0"/>
    <m/>
    <m/>
    <n v="0"/>
    <n v="0"/>
    <n v="0"/>
    <n v="0"/>
    <n v="0"/>
    <n v="0"/>
    <n v="0"/>
  </r>
  <r>
    <n v="25400"/>
    <s v="Regional Park &amp; Open Space Dis"/>
    <n v="931235"/>
    <s v="Business Operations"/>
    <x v="37"/>
    <x v="37"/>
    <s v="25400 931235 781180"/>
    <s v="25400 931235"/>
    <x v="0"/>
    <x v="0"/>
    <s v="Other"/>
    <s v="Business ServicesOther"/>
    <s v="Other Financing Sources"/>
    <n v="4.9800000000000004"/>
    <n v="0"/>
    <m/>
    <n v="0"/>
    <n v="0"/>
    <n v="0"/>
    <n v="0"/>
    <n v="0"/>
    <n v="0"/>
    <n v="0"/>
    <n v="0"/>
    <n v="0"/>
    <n v="0"/>
    <n v="0"/>
    <m/>
    <m/>
    <n v="0"/>
    <n v="0"/>
    <n v="0"/>
    <n v="0"/>
    <n v="0"/>
    <n v="0"/>
    <n v="0"/>
  </r>
  <r>
    <n v="25620"/>
    <s v="Lake Skinner Park"/>
    <n v="931750"/>
    <s v="Lake Skinner Park"/>
    <x v="37"/>
    <x v="37"/>
    <s v="25620 931750 781180"/>
    <s v="25620 931750"/>
    <x v="2"/>
    <x v="6"/>
    <s v="Other"/>
    <s v="Regional ParksOther"/>
    <s v="Other Financing Sources"/>
    <n v="1096.07"/>
    <n v="0"/>
    <m/>
    <n v="0"/>
    <n v="0"/>
    <n v="0"/>
    <n v="0"/>
    <n v="0"/>
    <n v="0"/>
    <n v="0"/>
    <n v="0"/>
    <n v="0"/>
    <n v="0"/>
    <n v="0"/>
    <m/>
    <m/>
    <n v="0"/>
    <n v="0"/>
    <n v="0"/>
    <n v="0"/>
    <n v="0"/>
    <n v="0"/>
    <n v="0"/>
  </r>
  <r>
    <n v="33100"/>
    <s v="Park Acq &amp; Dev, District"/>
    <n v="931105"/>
    <s v="Park Acq &amp; Dev, District"/>
    <x v="37"/>
    <x v="37"/>
    <s v="33100 931105 781180"/>
    <s v="33100 931105"/>
    <x v="3"/>
    <x v="7"/>
    <s v="Other"/>
    <s v="CIPOther"/>
    <s v="Other Financing Sources"/>
    <n v="105100"/>
    <n v="0"/>
    <m/>
    <n v="0"/>
    <n v="0"/>
    <n v="0"/>
    <n v="0"/>
    <n v="0"/>
    <n v="0"/>
    <n v="0"/>
    <n v="0"/>
    <n v="0"/>
    <n v="0"/>
    <n v="0"/>
    <m/>
    <m/>
    <n v="0"/>
    <n v="0"/>
    <n v="0"/>
    <n v="0"/>
    <n v="0"/>
    <n v="0"/>
    <n v="0"/>
  </r>
  <r>
    <n v="25430"/>
    <s v="Habitat/Open Space Mgt-Parks"/>
    <n v="931173"/>
    <s v="Hab &amp; Opn Spc-Hidden Valley"/>
    <x v="38"/>
    <x v="38"/>
    <s v="25430 931173 781220"/>
    <s v="25430 931173"/>
    <x v="1"/>
    <x v="1"/>
    <s v="Grants"/>
    <s v="Natural ResourcesGrants"/>
    <s v="Regional Parks &amp; Trails Fees"/>
    <n v="0"/>
    <n v="0"/>
    <m/>
    <n v="0"/>
    <n v="0"/>
    <n v="0"/>
    <n v="0"/>
    <n v="0"/>
    <n v="0"/>
    <n v="0"/>
    <n v="0"/>
    <n v="0"/>
    <n v="0"/>
    <n v="0"/>
    <m/>
    <m/>
    <n v="0"/>
    <n v="0"/>
    <n v="0"/>
    <n v="0"/>
    <n v="0"/>
    <n v="0"/>
    <n v="0"/>
  </r>
  <r>
    <n v="25400"/>
    <s v="Regional Park &amp; Open Space Dis"/>
    <n v="931307"/>
    <s v="Santa Rosa Plateau Nature Ctr"/>
    <x v="38"/>
    <x v="38"/>
    <s v="25400 931307 781220"/>
    <s v="25400 931307"/>
    <x v="4"/>
    <x v="22"/>
    <s v="Grants"/>
    <s v="InterpretiveGrants"/>
    <s v="Regional Parks &amp; Trails Fees"/>
    <n v="49"/>
    <n v="0"/>
    <m/>
    <n v="0"/>
    <n v="46"/>
    <n v="-8"/>
    <n v="16"/>
    <n v="28"/>
    <n v="23.36"/>
    <n v="8"/>
    <n v="29"/>
    <n v="10"/>
    <n v="40.1"/>
    <n v="26"/>
    <m/>
    <m/>
    <n v="218.46"/>
    <n v="54"/>
    <n v="59.36"/>
    <n v="79.099999999999994"/>
    <n v="26"/>
    <n v="218.45999999999998"/>
    <n v="-218.45999999999998"/>
  </r>
  <r>
    <n v="25400"/>
    <s v="Regional Park &amp; Open Space Dis"/>
    <n v="931405"/>
    <s v="Lake Cahuilla Park"/>
    <x v="38"/>
    <x v="38"/>
    <s v="25400 931405 781220"/>
    <s v="25400 931405"/>
    <x v="2"/>
    <x v="18"/>
    <s v="Grants"/>
    <s v="Regional ParksGrants"/>
    <s v="Other Financing Sources"/>
    <n v="311.5"/>
    <n v="0"/>
    <m/>
    <n v="0"/>
    <n v="5"/>
    <n v="14"/>
    <n v="0"/>
    <n v="6"/>
    <n v="8"/>
    <n v="20"/>
    <n v="52"/>
    <n v="29"/>
    <n v="47"/>
    <n v="8"/>
    <m/>
    <m/>
    <n v="189"/>
    <n v="19"/>
    <n v="34"/>
    <n v="128"/>
    <n v="8"/>
    <n v="189"/>
    <n v="-189"/>
  </r>
  <r>
    <n v="25400"/>
    <s v="Regional Park &amp; Open Space Dis"/>
    <n v="931302"/>
    <s v="Gilman Ranch Historic Museum"/>
    <x v="38"/>
    <x v="38"/>
    <s v="25400 931302 781220"/>
    <s v="25400 931302"/>
    <x v="4"/>
    <x v="11"/>
    <s v="Grants"/>
    <s v="InterpretiveGrants"/>
    <s v="Other Financing Sources"/>
    <n v="475.16"/>
    <n v="0"/>
    <m/>
    <n v="0"/>
    <n v="211.91"/>
    <n v="-211.91"/>
    <n v="0"/>
    <n v="50"/>
    <n v="0"/>
    <n v="0"/>
    <n v="400"/>
    <n v="0"/>
    <n v="0"/>
    <n v="0"/>
    <m/>
    <m/>
    <n v="450"/>
    <n v="0"/>
    <n v="50"/>
    <n v="400"/>
    <n v="0"/>
    <n v="450"/>
    <n v="-450"/>
  </r>
  <r>
    <n v="25400"/>
    <s v="Regional Park &amp; Open Space Dis"/>
    <n v="931303"/>
    <s v="Jensen Alvarado Historic Ranch"/>
    <x v="38"/>
    <x v="38"/>
    <s v="25400 931303 781220"/>
    <s v="25400 931303"/>
    <x v="4"/>
    <x v="12"/>
    <s v="Grants"/>
    <s v="InterpretiveGrants"/>
    <s v="Other Financing Sources"/>
    <n v="410"/>
    <n v="0"/>
    <m/>
    <n v="0"/>
    <n v="0"/>
    <n v="0"/>
    <n v="0"/>
    <n v="4"/>
    <n v="0"/>
    <n v="0"/>
    <n v="0"/>
    <n v="0"/>
    <n v="11.34"/>
    <n v="7"/>
    <m/>
    <m/>
    <n v="22.34"/>
    <n v="0"/>
    <n v="4"/>
    <n v="11.34"/>
    <n v="7"/>
    <n v="22.34"/>
    <n v="-22.34"/>
  </r>
  <r>
    <n v="25620"/>
    <s v="Lake Skinner Park"/>
    <n v="931750"/>
    <s v="Lake Skinner Park"/>
    <x v="39"/>
    <x v="39"/>
    <s v="25620 931750 781320"/>
    <s v="25620 931750"/>
    <x v="2"/>
    <x v="6"/>
    <s v="Other"/>
    <s v="Regional ParksOther"/>
    <s v="Regional Parks &amp; Trails Fees"/>
    <n v="0"/>
    <n v="0"/>
    <m/>
    <n v="0"/>
    <n v="0"/>
    <n v="0"/>
    <n v="0"/>
    <n v="0"/>
    <n v="0"/>
    <n v="0"/>
    <n v="0"/>
    <n v="0"/>
    <n v="0"/>
    <n v="0"/>
    <m/>
    <m/>
    <n v="0"/>
    <n v="0"/>
    <n v="0"/>
    <n v="0"/>
    <n v="0"/>
    <n v="0"/>
    <n v="0"/>
  </r>
  <r>
    <n v="33100"/>
    <s v="Park Acq &amp; Dev, District"/>
    <n v="931105"/>
    <s v="Park Acq &amp; Dev, District"/>
    <x v="39"/>
    <x v="39"/>
    <s v="33100 931105 781320"/>
    <s v="33100 931105"/>
    <x v="3"/>
    <x v="7"/>
    <s v="Other"/>
    <s v="CIPOther"/>
    <s v="CIP Funding"/>
    <n v="0"/>
    <n v="0"/>
    <m/>
    <n v="0"/>
    <n v="0"/>
    <n v="0"/>
    <n v="0"/>
    <n v="0"/>
    <n v="0"/>
    <n v="0"/>
    <n v="0"/>
    <n v="0"/>
    <n v="0"/>
    <n v="0"/>
    <m/>
    <m/>
    <n v="0"/>
    <n v="0"/>
    <n v="0"/>
    <n v="0"/>
    <n v="0"/>
    <n v="0"/>
    <n v="0"/>
  </r>
  <r>
    <n v="25590"/>
    <s v="MSHCP Reserve Management"/>
    <n v="931150"/>
    <s v="MSHCP Reserve Management"/>
    <x v="39"/>
    <x v="39"/>
    <s v="25590 931150 781320"/>
    <s v="25590 931150"/>
    <x v="1"/>
    <x v="5"/>
    <s v="Other"/>
    <s v="Natural ResourcesOther"/>
    <s v="CIP Funding"/>
    <n v="4938.47"/>
    <n v="0"/>
    <m/>
    <n v="0"/>
    <n v="0"/>
    <n v="0"/>
    <n v="0"/>
    <n v="0"/>
    <n v="0"/>
    <n v="0"/>
    <n v="0"/>
    <n v="0"/>
    <n v="0"/>
    <n v="0"/>
    <m/>
    <m/>
    <n v="0"/>
    <n v="0"/>
    <n v="0"/>
    <n v="0"/>
    <n v="0"/>
    <n v="0"/>
    <n v="0"/>
  </r>
  <r>
    <n v="25400"/>
    <s v="Regional Park &amp; Open Space Dis"/>
    <n v="931235"/>
    <s v="Business Operations"/>
    <x v="40"/>
    <x v="40"/>
    <s v="25400 931235 781360"/>
    <s v="25400 931235"/>
    <x v="0"/>
    <x v="0"/>
    <s v="Fee"/>
    <s v="Business ServicesFee"/>
    <s v="Historical &amp; Interpretive"/>
    <n v="860"/>
    <n v="0"/>
    <m/>
    <n v="0"/>
    <n v="0"/>
    <n v="0"/>
    <n v="0"/>
    <n v="0"/>
    <n v="100"/>
    <n v="0"/>
    <n v="150"/>
    <n v="0"/>
    <n v="0"/>
    <n v="0"/>
    <m/>
    <m/>
    <n v="250"/>
    <n v="0"/>
    <n v="100"/>
    <n v="150"/>
    <n v="0"/>
    <n v="250"/>
    <n v="-250"/>
  </r>
  <r>
    <n v="25400"/>
    <s v="Regional Park &amp; Open Space Dis"/>
    <n v="931402"/>
    <s v="Hurkey Creek Park"/>
    <x v="40"/>
    <x v="40"/>
    <s v="25400 931402 781360"/>
    <s v="25400 931402"/>
    <x v="2"/>
    <x v="16"/>
    <s v="Fee"/>
    <s v="Regional ParksFee"/>
    <s v="Historical &amp; Interpretive"/>
    <n v="0"/>
    <n v="0"/>
    <m/>
    <n v="0"/>
    <n v="0"/>
    <n v="0"/>
    <n v="0"/>
    <n v="0"/>
    <n v="0"/>
    <n v="0"/>
    <n v="0"/>
    <n v="0"/>
    <n v="0"/>
    <n v="0"/>
    <m/>
    <m/>
    <n v="0"/>
    <n v="0"/>
    <n v="0"/>
    <n v="0"/>
    <n v="0"/>
    <n v="0"/>
    <n v="0"/>
  </r>
  <r>
    <n v="25400"/>
    <s v="Regional Park &amp; Open Space Dis"/>
    <n v="931403"/>
    <s v="Idyllwild Park"/>
    <x v="40"/>
    <x v="40"/>
    <s v="25400 931403 781360"/>
    <s v="25400 931403"/>
    <x v="2"/>
    <x v="17"/>
    <s v="Fee"/>
    <s v="Regional ParksFee"/>
    <s v="Historical &amp; Interpretive"/>
    <n v="0"/>
    <n v="0"/>
    <m/>
    <n v="0"/>
    <n v="0"/>
    <n v="0"/>
    <n v="0"/>
    <n v="0"/>
    <n v="0"/>
    <n v="0"/>
    <n v="0"/>
    <n v="0"/>
    <n v="0"/>
    <n v="0"/>
    <m/>
    <m/>
    <n v="0"/>
    <n v="0"/>
    <n v="0"/>
    <n v="0"/>
    <n v="0"/>
    <n v="0"/>
    <n v="0"/>
  </r>
  <r>
    <n v="25400"/>
    <s v="Regional Park &amp; Open Space Dis"/>
    <n v="931405"/>
    <s v="Lake Cahuilla Park"/>
    <x v="40"/>
    <x v="40"/>
    <s v="25400 931405 781360"/>
    <s v="25400 931405"/>
    <x v="2"/>
    <x v="18"/>
    <s v="Fee"/>
    <s v="Regional ParksFee"/>
    <s v="Regional Parks &amp; Trails Fees"/>
    <n v="0"/>
    <n v="0"/>
    <m/>
    <n v="0"/>
    <n v="0"/>
    <n v="0"/>
    <n v="0"/>
    <n v="0"/>
    <n v="0"/>
    <n v="0"/>
    <n v="0"/>
    <n v="0"/>
    <n v="24.19"/>
    <n v="0"/>
    <m/>
    <m/>
    <n v="24.19"/>
    <n v="0"/>
    <n v="0"/>
    <n v="24.19"/>
    <n v="0"/>
    <n v="24.19"/>
    <n v="-24.19"/>
  </r>
  <r>
    <n v="25400"/>
    <s v="Regional Park &amp; Open Space Dis"/>
    <n v="931408"/>
    <s v="McCall Park"/>
    <x v="40"/>
    <x v="40"/>
    <s v="25400 931408 781360"/>
    <s v="25400 931408"/>
    <x v="2"/>
    <x v="19"/>
    <s v="Fee"/>
    <s v="Regional ParksFee"/>
    <s v="Historical &amp; Interpretive"/>
    <n v="0"/>
    <n v="0"/>
    <m/>
    <n v="0"/>
    <n v="0"/>
    <n v="0"/>
    <n v="0"/>
    <n v="0"/>
    <n v="0"/>
    <n v="0"/>
    <n v="0"/>
    <n v="0"/>
    <n v="0"/>
    <n v="0"/>
    <m/>
    <m/>
    <n v="0"/>
    <n v="0"/>
    <n v="0"/>
    <n v="0"/>
    <n v="0"/>
    <n v="0"/>
    <n v="0"/>
  </r>
  <r>
    <n v="25620"/>
    <s v="Lake Skinner Park"/>
    <n v="931750"/>
    <s v="Lake Skinner Park"/>
    <x v="40"/>
    <x v="40"/>
    <s v="25620 931750 781360"/>
    <s v="25620 931750"/>
    <x v="2"/>
    <x v="6"/>
    <s v="Fee"/>
    <s v="Regional ParksFee"/>
    <s v="Historical &amp; Interpretive"/>
    <n v="19213.259999999998"/>
    <n v="0"/>
    <m/>
    <n v="0"/>
    <n v="0"/>
    <n v="0"/>
    <n v="0"/>
    <n v="0"/>
    <n v="0"/>
    <n v="0"/>
    <n v="4957.17"/>
    <n v="0"/>
    <n v="0"/>
    <n v="0"/>
    <m/>
    <m/>
    <n v="4957.17"/>
    <n v="0"/>
    <n v="0"/>
    <n v="4957.17"/>
    <n v="0"/>
    <n v="4957.17"/>
    <n v="-4957.17"/>
  </r>
  <r>
    <n v="25400"/>
    <s v="Regional Park &amp; Open Space Dis"/>
    <n v="931183"/>
    <s v="Reservation/Reception"/>
    <x v="40"/>
    <x v="40"/>
    <s v="25400 931183 781360"/>
    <s v="25400 931183"/>
    <x v="0"/>
    <x v="10"/>
    <s v="Fee"/>
    <s v="Business ServicesFee"/>
    <s v="Historical &amp; Interpretive"/>
    <n v="7105.76"/>
    <n v="0"/>
    <m/>
    <n v="0"/>
    <n v="0"/>
    <n v="0"/>
    <n v="0"/>
    <n v="0"/>
    <n v="0"/>
    <n v="0"/>
    <n v="0"/>
    <n v="0"/>
    <n v="0"/>
    <n v="0"/>
    <m/>
    <m/>
    <n v="0"/>
    <n v="0"/>
    <n v="0"/>
    <n v="0"/>
    <n v="0"/>
    <n v="0"/>
    <n v="0"/>
  </r>
  <r>
    <n v="25400"/>
    <s v="Regional Park &amp; Open Space Dis"/>
    <n v="931302"/>
    <s v="Gilman Ranch Historic Museum"/>
    <x v="41"/>
    <x v="41"/>
    <s v="25400 931302 781480"/>
    <s v="25400 931302"/>
    <x v="4"/>
    <x v="11"/>
    <s v="Fee"/>
    <s v="InterpretiveFee"/>
    <s v="Other Financing Sources"/>
    <n v="7745"/>
    <n v="5000"/>
    <m/>
    <n v="5000"/>
    <n v="0"/>
    <n v="0"/>
    <n v="0"/>
    <n v="160"/>
    <n v="0"/>
    <n v="352"/>
    <n v="0"/>
    <n v="0"/>
    <n v="1288"/>
    <n v="1080"/>
    <m/>
    <m/>
    <n v="2880"/>
    <n v="0"/>
    <n v="512"/>
    <n v="1288"/>
    <n v="1080"/>
    <n v="2880"/>
    <n v="2120"/>
  </r>
  <r>
    <n v="25400"/>
    <s v="Regional Park &amp; Open Space Dis"/>
    <n v="931303"/>
    <s v="Jensen Alvarado Historic Ranch"/>
    <x v="41"/>
    <x v="41"/>
    <s v="25400 931303 781480"/>
    <s v="25400 931303"/>
    <x v="4"/>
    <x v="12"/>
    <s v="Fee"/>
    <s v="InterpretiveFee"/>
    <s v="Other Financing Sources"/>
    <n v="66852"/>
    <n v="40000"/>
    <m/>
    <n v="40000"/>
    <n v="0"/>
    <n v="0"/>
    <n v="0"/>
    <n v="10549"/>
    <n v="8118"/>
    <n v="7996"/>
    <n v="4400"/>
    <n v="10681"/>
    <n v="13831"/>
    <n v="1819"/>
    <m/>
    <m/>
    <n v="57394"/>
    <n v="0"/>
    <n v="26663"/>
    <n v="28912"/>
    <n v="1819"/>
    <n v="57394"/>
    <n v="-17394"/>
  </r>
  <r>
    <n v="25400"/>
    <s v="Regional Park &amp; Open Space Dis"/>
    <n v="931304"/>
    <s v="San Timoteo Schoolhouse"/>
    <x v="41"/>
    <x v="41"/>
    <s v="25400 931304 781480"/>
    <s v="25400 931304"/>
    <x v="4"/>
    <x v="26"/>
    <s v="Fee"/>
    <s v="InterpretiveFee"/>
    <s v="Other Financing Sources"/>
    <n v="123"/>
    <n v="0"/>
    <m/>
    <n v="0"/>
    <n v="123"/>
    <n v="-123"/>
    <n v="0"/>
    <n v="0"/>
    <n v="0"/>
    <n v="45"/>
    <n v="0"/>
    <n v="0"/>
    <n v="0"/>
    <n v="0"/>
    <m/>
    <m/>
    <n v="45"/>
    <n v="0"/>
    <n v="45"/>
    <n v="0"/>
    <n v="0"/>
    <n v="45"/>
    <n v="-45"/>
  </r>
  <r>
    <n v="25400"/>
    <s v="Regional Park &amp; Open Space Dis"/>
    <n v="931305"/>
    <s v="Hidden Valley Nature Center"/>
    <x v="41"/>
    <x v="41"/>
    <s v="25400 931305 781480"/>
    <s v="25400 931305"/>
    <x v="4"/>
    <x v="13"/>
    <s v="Fee"/>
    <s v="InterpretiveFee"/>
    <s v="Other Financing Sources"/>
    <n v="44120"/>
    <n v="35000"/>
    <m/>
    <n v="35000"/>
    <n v="200"/>
    <n v="1190"/>
    <n v="-200"/>
    <n v="1275"/>
    <n v="170"/>
    <n v="3025"/>
    <n v="1130"/>
    <n v="2565"/>
    <n v="1720"/>
    <n v="2115"/>
    <m/>
    <m/>
    <n v="13190"/>
    <n v="1190"/>
    <n v="4470"/>
    <n v="5415"/>
    <n v="2115"/>
    <n v="13190"/>
    <n v="21810"/>
  </r>
  <r>
    <n v="25400"/>
    <s v="Regional Park &amp; Open Space Dis"/>
    <n v="931306"/>
    <s v="Idyllwild Nature Center"/>
    <x v="41"/>
    <x v="41"/>
    <s v="25400 931306 781480"/>
    <s v="25400 931306"/>
    <x v="4"/>
    <x v="14"/>
    <s v="Fee"/>
    <s v="InterpretiveFee"/>
    <s v="Other Financing Sources"/>
    <n v="2160"/>
    <n v="2000"/>
    <m/>
    <n v="2000"/>
    <n v="5"/>
    <n v="-5"/>
    <n v="0"/>
    <n v="300"/>
    <n v="233"/>
    <n v="0"/>
    <n v="0"/>
    <n v="0"/>
    <n v="0"/>
    <n v="185"/>
    <m/>
    <m/>
    <n v="718"/>
    <n v="0"/>
    <n v="533"/>
    <n v="0"/>
    <n v="185"/>
    <n v="718"/>
    <n v="1282"/>
  </r>
  <r>
    <n v="25400"/>
    <s v="Regional Park &amp; Open Space Dis"/>
    <n v="931307"/>
    <s v="Santa Rosa Plateau Nature Ctr"/>
    <x v="41"/>
    <x v="41"/>
    <s v="25400 931307 781480"/>
    <s v="25400 931307"/>
    <x v="4"/>
    <x v="22"/>
    <s v="Fee"/>
    <s v="InterpretiveFee"/>
    <s v="Other Financing Sources"/>
    <n v="22548"/>
    <n v="50000"/>
    <m/>
    <n v="50000"/>
    <n v="0"/>
    <n v="0"/>
    <n v="0"/>
    <n v="911"/>
    <n v="3580"/>
    <n v="780"/>
    <n v="2830"/>
    <n v="3110"/>
    <n v="5065"/>
    <n v="2685.19"/>
    <m/>
    <m/>
    <n v="18961.189999999999"/>
    <n v="0"/>
    <n v="5271"/>
    <n v="11005"/>
    <n v="2685.19"/>
    <n v="18961.189999999999"/>
    <n v="31038.81"/>
  </r>
  <r>
    <n v="25400"/>
    <s v="Regional Park &amp; Open Space Dis"/>
    <n v="931305"/>
    <s v="Hidden Valley Nature Center"/>
    <x v="42"/>
    <x v="42"/>
    <s v="25400 931305 781560"/>
    <s v="25400 931305"/>
    <x v="4"/>
    <x v="13"/>
    <s v="Other"/>
    <s v="InterpretiveOther"/>
    <s v="Other Financing Sources"/>
    <n v="0"/>
    <n v="0"/>
    <m/>
    <n v="0"/>
    <n v="0"/>
    <n v="0"/>
    <n v="0"/>
    <n v="0"/>
    <n v="0"/>
    <n v="0"/>
    <n v="0"/>
    <n v="0"/>
    <n v="0"/>
    <n v="0"/>
    <m/>
    <m/>
    <n v="0"/>
    <n v="0"/>
    <n v="0"/>
    <n v="0"/>
    <n v="0"/>
    <n v="0"/>
    <n v="0"/>
  </r>
  <r>
    <n v="25400"/>
    <s v="Regional Park &amp; Open Space Dis"/>
    <n v="931307"/>
    <s v="Santa Rosa Plateau Nature Ctr"/>
    <x v="42"/>
    <x v="42"/>
    <s v="25400 931307 781560"/>
    <s v="25400 931307"/>
    <x v="4"/>
    <x v="22"/>
    <s v="Other"/>
    <s v="InterpretiveOther"/>
    <s v="Other Financing Sources"/>
    <n v="10929.15"/>
    <n v="45000"/>
    <m/>
    <n v="45000"/>
    <n v="0"/>
    <n v="0"/>
    <n v="0"/>
    <n v="0"/>
    <n v="0"/>
    <n v="0"/>
    <n v="0"/>
    <n v="0"/>
    <n v="0"/>
    <n v="0"/>
    <m/>
    <m/>
    <n v="0"/>
    <n v="0"/>
    <n v="0"/>
    <n v="0"/>
    <n v="0"/>
    <n v="0"/>
    <n v="45000"/>
  </r>
  <r>
    <n v="25430"/>
    <s v="Habitat/Open Space Mgt-Parks"/>
    <n v="931170"/>
    <s v="Habitat &amp; Open Space Mgmt"/>
    <x v="42"/>
    <x v="43"/>
    <s v="25430 931170 781560"/>
    <s v="25430 931170"/>
    <x v="1"/>
    <x v="1"/>
    <s v="Other"/>
    <s v="Natural ResourcesOther"/>
    <s v="Other Financing Sources"/>
    <n v="0"/>
    <n v="0"/>
    <m/>
    <n v="0"/>
    <n v="0"/>
    <n v="0"/>
    <n v="0"/>
    <n v="0"/>
    <n v="0"/>
    <n v="0"/>
    <n v="0"/>
    <n v="0"/>
    <n v="0"/>
    <n v="0"/>
    <m/>
    <m/>
    <n v="0"/>
    <n v="0"/>
    <n v="0"/>
    <n v="0"/>
    <n v="0"/>
    <n v="0"/>
    <n v="0"/>
  </r>
  <r>
    <n v="25400"/>
    <s v="Regional Park &amp; Open Space Dis"/>
    <n v="931235"/>
    <s v="Business Operations"/>
    <x v="43"/>
    <x v="44"/>
    <s v="25400 931235 790040"/>
    <s v="25400 931235"/>
    <x v="0"/>
    <x v="0"/>
    <s v="Other"/>
    <s v="Business ServicesOther"/>
    <s v="Other Financing Sources"/>
    <n v="0"/>
    <n v="0"/>
    <m/>
    <n v="0"/>
    <n v="0"/>
    <n v="0"/>
    <n v="0"/>
    <n v="0"/>
    <n v="0"/>
    <n v="0"/>
    <n v="0"/>
    <n v="0"/>
    <n v="0"/>
    <n v="0"/>
    <m/>
    <m/>
    <n v="0"/>
    <n v="0"/>
    <n v="0"/>
    <n v="0"/>
    <n v="0"/>
    <n v="0"/>
    <n v="0"/>
  </r>
  <r>
    <n v="25590"/>
    <s v="MSHCP Reserve Management"/>
    <n v="931150"/>
    <s v="MSHCP Reserve Management"/>
    <x v="43"/>
    <x v="44"/>
    <s v="25590 931150 790040"/>
    <s v="25590 931150"/>
    <x v="1"/>
    <x v="5"/>
    <s v="Other"/>
    <s v="Natural ResourcesOther"/>
    <s v="Other Financing Sources"/>
    <n v="12500"/>
    <n v="0"/>
    <m/>
    <n v="0"/>
    <n v="0"/>
    <n v="0"/>
    <n v="0"/>
    <n v="0"/>
    <n v="0"/>
    <n v="0"/>
    <n v="0"/>
    <n v="0"/>
    <n v="0"/>
    <n v="0"/>
    <m/>
    <m/>
    <n v="0"/>
    <n v="0"/>
    <n v="0"/>
    <n v="0"/>
    <n v="0"/>
    <n v="0"/>
    <n v="0"/>
  </r>
  <r>
    <n v="25620"/>
    <s v="Lake Skinner Park"/>
    <n v="931750"/>
    <s v="Lake Skinner Park"/>
    <x v="43"/>
    <x v="44"/>
    <s v="25620 931750 790040"/>
    <s v="25620 931750"/>
    <x v="2"/>
    <x v="6"/>
    <s v="Other"/>
    <s v="Regional ParksOther"/>
    <s v="Other Financing Sources"/>
    <n v="4250"/>
    <n v="0"/>
    <m/>
    <n v="0"/>
    <n v="0"/>
    <n v="0"/>
    <n v="0"/>
    <n v="0"/>
    <n v="0"/>
    <n v="0"/>
    <n v="0"/>
    <n v="0"/>
    <n v="0"/>
    <n v="0"/>
    <m/>
    <m/>
    <n v="0"/>
    <n v="0"/>
    <n v="0"/>
    <n v="0"/>
    <n v="0"/>
    <n v="0"/>
    <n v="0"/>
  </r>
  <r>
    <n v="33100"/>
    <s v="Park Acq &amp; Dev, District"/>
    <n v="931105"/>
    <s v="Park Acq &amp; Dev, District"/>
    <x v="44"/>
    <x v="42"/>
    <s v="33100 931105 790500"/>
    <s v="33100 931105"/>
    <x v="3"/>
    <x v="7"/>
    <s v="Other"/>
    <s v="CIPOther"/>
    <s v="Non-Revenue Transfer"/>
    <n v="0"/>
    <n v="0"/>
    <n v="1000000"/>
    <n v="1000000"/>
    <n v="0"/>
    <n v="0"/>
    <n v="0"/>
    <n v="0"/>
    <n v="0"/>
    <n v="0"/>
    <n v="0"/>
    <n v="0"/>
    <n v="1000000"/>
    <n v="0"/>
    <m/>
    <m/>
    <n v="1000000"/>
    <n v="0"/>
    <n v="0"/>
    <n v="1000000"/>
    <n v="0"/>
    <n v="1000000"/>
    <n v="0"/>
  </r>
  <r>
    <n v="33120"/>
    <s v="Park Acq &amp; Dev, DIF"/>
    <n v="931800"/>
    <s v="Park Acq &amp; Dev, DIF"/>
    <x v="45"/>
    <x v="45"/>
    <s v="33120 931800 790600"/>
    <s v="33120 931800"/>
    <x v="3"/>
    <x v="9"/>
    <s v="Other"/>
    <s v="CIPOther"/>
    <s v="CIP Funding"/>
    <n v="540793.92000000004"/>
    <n v="0"/>
    <m/>
    <n v="0"/>
    <n v="0"/>
    <n v="0"/>
    <n v="0"/>
    <n v="0"/>
    <n v="0"/>
    <n v="0"/>
    <n v="0"/>
    <n v="0"/>
    <n v="0"/>
    <n v="0"/>
    <m/>
    <m/>
    <n v="0"/>
    <n v="0"/>
    <n v="0"/>
    <n v="0"/>
    <n v="0"/>
    <n v="0"/>
    <n v="0"/>
  </r>
  <r>
    <n v="25400"/>
    <s v="Regional Park &amp; Open Space Dis"/>
    <n v="931235"/>
    <s v="Business Operations"/>
    <x v="45"/>
    <x v="45"/>
    <s v="25400 931235 790600"/>
    <s v="25400 931235"/>
    <x v="0"/>
    <x v="0"/>
    <s v="Other"/>
    <s v="Business ServicesOther"/>
    <s v="CIP Funding"/>
    <n v="82532"/>
    <n v="0"/>
    <m/>
    <n v="0"/>
    <n v="7200"/>
    <n v="0"/>
    <n v="0"/>
    <n v="0"/>
    <n v="0"/>
    <n v="82532"/>
    <n v="0"/>
    <n v="0"/>
    <n v="0"/>
    <n v="5000"/>
    <m/>
    <m/>
    <n v="94732"/>
    <n v="7200"/>
    <n v="82532"/>
    <n v="0"/>
    <n v="5000"/>
    <n v="94732"/>
    <n v="-94732"/>
  </r>
  <r>
    <n v="25400"/>
    <s v="Regional Park &amp; Open Space Dis"/>
    <n v="931205"/>
    <s v="Crestmore Manor"/>
    <x v="12"/>
    <x v="12"/>
    <s v="25400 931205 741320"/>
    <s v="25400 931205"/>
    <x v="0"/>
    <x v="10"/>
    <s v="Fee"/>
    <s v="Business ServicesFee"/>
    <s v="Historical &amp; Interpretive"/>
    <n v="2700"/>
    <n v="0"/>
    <m/>
    <n v="0"/>
    <n v="0"/>
    <n v="0"/>
    <n v="0"/>
    <n v="0"/>
    <n v="0"/>
    <n v="0"/>
    <n v="0"/>
    <n v="0"/>
    <n v="0"/>
    <n v="0"/>
    <m/>
    <m/>
    <n v="0"/>
    <n v="0"/>
    <n v="0"/>
    <n v="0"/>
    <n v="0"/>
    <n v="0"/>
    <n v="0"/>
  </r>
  <r>
    <n v="25400"/>
    <s v="Regional Park &amp; Open Space Dis"/>
    <n v="931205"/>
    <s v="Crestmore Manor"/>
    <x v="32"/>
    <x v="32"/>
    <s v="25400 931205 780160"/>
    <s v="25400 931205"/>
    <x v="0"/>
    <x v="10"/>
    <s v="Fee"/>
    <s v="Business ServicesFee"/>
    <s v="Historical &amp; Interpretive"/>
    <n v="110"/>
    <n v="0"/>
    <m/>
    <n v="0"/>
    <n v="0"/>
    <n v="0"/>
    <n v="0"/>
    <n v="0"/>
    <n v="0"/>
    <n v="0"/>
    <n v="0"/>
    <n v="0"/>
    <n v="0"/>
    <n v="0"/>
    <m/>
    <m/>
    <n v="0"/>
    <n v="0"/>
    <n v="0"/>
    <n v="0"/>
    <n v="0"/>
    <n v="0"/>
    <n v="0"/>
  </r>
  <r>
    <n v="25400"/>
    <s v="Regional Park &amp; Open Space Dis"/>
    <n v="931400"/>
    <s v="Major Parks"/>
    <x v="7"/>
    <x v="7"/>
    <s v="25400 931400 741000"/>
    <s v="25400 931400"/>
    <x v="2"/>
    <x v="15"/>
    <s v="Fee"/>
    <s v="Regional ParksFee"/>
    <s v="Rents, Leases, Concessions"/>
    <n v="1850.66"/>
    <n v="0"/>
    <m/>
    <n v="0"/>
    <n v="0"/>
    <n v="0"/>
    <n v="0"/>
    <n v="0"/>
    <n v="0"/>
    <n v="0"/>
    <n v="0"/>
    <n v="0"/>
    <n v="0"/>
    <n v="0"/>
    <m/>
    <m/>
    <n v="0"/>
    <n v="0"/>
    <n v="0"/>
    <n v="0"/>
    <n v="0"/>
    <n v="0"/>
    <n v="0"/>
  </r>
  <r>
    <n v="25540"/>
    <s v="Multi-Species Reserve"/>
    <n v="931116"/>
    <s v="Multi-Species Reserve"/>
    <x v="40"/>
    <x v="40"/>
    <s v="25540 931116 781360"/>
    <s v="25540 931116"/>
    <x v="1"/>
    <x v="3"/>
    <s v="Fee"/>
    <s v="Natural ResourcesFee"/>
    <s v="Historical &amp; Interpretive"/>
    <n v="1003"/>
    <n v="0"/>
    <m/>
    <n v="0"/>
    <n v="326"/>
    <n v="0"/>
    <n v="0"/>
    <n v="0"/>
    <n v="0"/>
    <n v="0"/>
    <n v="0"/>
    <n v="0"/>
    <n v="0"/>
    <n v="0"/>
    <m/>
    <m/>
    <n v="326"/>
    <n v="326"/>
    <n v="0"/>
    <n v="0"/>
    <n v="0"/>
    <n v="326"/>
    <n v="-326"/>
  </r>
  <r>
    <n v="25400"/>
    <s v="Regional Park &amp; Open Space Dis"/>
    <n v="931305"/>
    <s v="Hidden Valley Nature Center"/>
    <x v="38"/>
    <x v="46"/>
    <s v="25400 931305 781220"/>
    <s v="25400 931305"/>
    <x v="4"/>
    <x v="13"/>
    <s v="Grants"/>
    <s v="InterpretiveGrants"/>
    <s v="Other Financing Sources"/>
    <n v="161"/>
    <n v="0"/>
    <m/>
    <n v="0"/>
    <n v="0"/>
    <n v="0"/>
    <n v="0"/>
    <n v="600"/>
    <n v="0"/>
    <n v="0"/>
    <n v="0"/>
    <n v="135"/>
    <n v="0"/>
    <n v="0"/>
    <m/>
    <m/>
    <n v="735"/>
    <n v="0"/>
    <n v="600"/>
    <n v="135"/>
    <n v="0"/>
    <n v="735"/>
    <n v="-735"/>
  </r>
  <r>
    <n v="25400"/>
    <s v="Regional Park &amp; Open Space Dis"/>
    <n v="931306"/>
    <s v="Idyllwild Nature Center"/>
    <x v="40"/>
    <x v="40"/>
    <s v="25400 931306 781360"/>
    <s v="25400 931306"/>
    <x v="4"/>
    <x v="14"/>
    <s v="Fee"/>
    <s v="InterpretiveFee"/>
    <s v="Historical &amp; Interpretive"/>
    <n v="10"/>
    <n v="0"/>
    <m/>
    <n v="0"/>
    <n v="0"/>
    <n v="0"/>
    <n v="0"/>
    <n v="0"/>
    <n v="0"/>
    <n v="0"/>
    <n v="0"/>
    <n v="0"/>
    <n v="0"/>
    <n v="0"/>
    <m/>
    <m/>
    <n v="0"/>
    <n v="0"/>
    <n v="0"/>
    <n v="0"/>
    <n v="0"/>
    <n v="0"/>
    <n v="0"/>
  </r>
  <r>
    <n v="25400"/>
    <s v="Regional Park &amp; Open Space Dis"/>
    <n v="931307"/>
    <s v="Santa Rosa Plateau Nature Ctr"/>
    <x v="28"/>
    <x v="28"/>
    <s v="25400 931307 777660"/>
    <s v="25400 931307"/>
    <x v="4"/>
    <x v="22"/>
    <s v="Fee"/>
    <s v="InterpretiveFee"/>
    <s v="Historical &amp; Interpretive"/>
    <n v="6"/>
    <n v="0"/>
    <m/>
    <n v="0"/>
    <n v="0"/>
    <n v="0"/>
    <n v="0"/>
    <n v="14"/>
    <n v="100"/>
    <n v="74"/>
    <n v="72"/>
    <n v="67"/>
    <n v="38"/>
    <n v="61"/>
    <m/>
    <m/>
    <n v="426"/>
    <n v="0"/>
    <n v="188"/>
    <n v="177"/>
    <n v="61"/>
    <n v="426"/>
    <n v="-426"/>
  </r>
  <r>
    <n v="25400"/>
    <s v="Regional Park &amp; Open Space Dis"/>
    <n v="931402"/>
    <s v="Hurkey Creek Park"/>
    <x v="24"/>
    <x v="24"/>
    <s v="25400 931402 776760"/>
    <s v="25400 931402"/>
    <x v="2"/>
    <x v="16"/>
    <s v="Fee"/>
    <s v="Regional ParksFee"/>
    <s v="Regional Parks &amp; Trails Fees"/>
    <n v="1368"/>
    <n v="0"/>
    <m/>
    <n v="0"/>
    <n v="0"/>
    <n v="0"/>
    <n v="0"/>
    <n v="0"/>
    <n v="0"/>
    <n v="0"/>
    <n v="0"/>
    <n v="0"/>
    <n v="0"/>
    <n v="0"/>
    <m/>
    <m/>
    <n v="0"/>
    <n v="0"/>
    <n v="0"/>
    <n v="0"/>
    <n v="0"/>
    <n v="0"/>
    <n v="0"/>
  </r>
  <r>
    <n v="25400"/>
    <s v="Regional Park &amp; Open Space Dis"/>
    <n v="931403"/>
    <s v="Idyllwild Park"/>
    <x v="21"/>
    <x v="21"/>
    <s v="25400 931403 776710"/>
    <s v="25400 931403"/>
    <x v="2"/>
    <x v="17"/>
    <s v="Fee"/>
    <s v="Regional ParksFee"/>
    <s v="Historical &amp; Interpretive"/>
    <n v="600"/>
    <n v="0"/>
    <m/>
    <n v="0"/>
    <n v="200"/>
    <n v="0"/>
    <n v="20"/>
    <n v="240"/>
    <n v="40"/>
    <n v="0"/>
    <n v="0"/>
    <n v="0"/>
    <n v="0"/>
    <n v="20"/>
    <m/>
    <m/>
    <n v="520"/>
    <n v="220"/>
    <n v="280"/>
    <n v="0"/>
    <n v="20"/>
    <n v="520"/>
    <n v="-520"/>
  </r>
  <r>
    <n v="33100"/>
    <s v="Park Acq &amp; Dev, District"/>
    <n v="931105"/>
    <s v="Park Acq &amp; Dev, District"/>
    <x v="46"/>
    <x v="47"/>
    <s v="33100 931105 790020"/>
    <s v="33100 931105"/>
    <x v="3"/>
    <x v="7"/>
    <s v="Other"/>
    <s v="CIPOther"/>
    <s v="Other Financing Sources"/>
    <n v="997455"/>
    <n v="0"/>
    <m/>
    <n v="0"/>
    <n v="0"/>
    <n v="0"/>
    <n v="0"/>
    <n v="0"/>
    <n v="0"/>
    <n v="0"/>
    <n v="0"/>
    <n v="0"/>
    <n v="0"/>
    <n v="0"/>
    <m/>
    <m/>
    <n v="0"/>
    <n v="0"/>
    <n v="0"/>
    <n v="0"/>
    <n v="0"/>
    <n v="0"/>
    <n v="0"/>
  </r>
  <r>
    <n v="25400"/>
    <s v="Regional Park &amp; Open Space Dis"/>
    <n v="931420"/>
    <s v="Blythe Parks"/>
    <x v="47"/>
    <x v="48"/>
    <s v="25400 931420 740040"/>
    <s v="25400 931420"/>
    <x v="2"/>
    <x v="23"/>
    <s v="Other"/>
    <s v="Regional ParksOther"/>
    <s v="Other Financing Sources"/>
    <n v="4995.6099999999997"/>
    <n v="0"/>
    <m/>
    <n v="0"/>
    <n v="0"/>
    <n v="0"/>
    <n v="0"/>
    <n v="0"/>
    <n v="0"/>
    <n v="0"/>
    <n v="0"/>
    <n v="0"/>
    <n v="0"/>
    <n v="0"/>
    <m/>
    <m/>
    <n v="0"/>
    <n v="0"/>
    <n v="0"/>
    <n v="0"/>
    <n v="0"/>
    <n v="0"/>
    <n v="0"/>
  </r>
  <r>
    <n v="25400"/>
    <s v="Regional Park &amp; Open Space Dis"/>
    <n v="931306"/>
    <s v="Idyllwild Nature Center"/>
    <x v="7"/>
    <x v="7"/>
    <s v="25400 931306 741000"/>
    <s v="25400 931306"/>
    <x v="4"/>
    <x v="14"/>
    <s v="Fee"/>
    <s v="InterpretiveFee"/>
    <s v="Rents, Leases, Concessions"/>
    <n v="-200"/>
    <n v="0"/>
    <m/>
    <n v="0"/>
    <n v="200"/>
    <n v="0"/>
    <n v="0"/>
    <n v="0"/>
    <n v="0"/>
    <n v="0"/>
    <n v="0"/>
    <n v="0"/>
    <n v="0"/>
    <n v="0"/>
    <m/>
    <m/>
    <n v="200"/>
    <n v="200"/>
    <n v="0"/>
    <n v="0"/>
    <n v="0"/>
    <n v="200"/>
    <n v="-200"/>
  </r>
  <r>
    <n v="25400"/>
    <s v="Regional Park &amp; Open Space Dis"/>
    <n v="931420"/>
    <s v="Blythe Parks"/>
    <x v="8"/>
    <x v="8"/>
    <s v="25400 931420 741010"/>
    <s v="25400 931420"/>
    <x v="2"/>
    <x v="23"/>
    <s v="Other"/>
    <s v="Regional ParksOther"/>
    <s v="Other Financing Sources"/>
    <n v="5000.3900000000003"/>
    <n v="0"/>
    <m/>
    <n v="0"/>
    <n v="0"/>
    <n v="0"/>
    <n v="0"/>
    <n v="0"/>
    <n v="0"/>
    <n v="0"/>
    <n v="0"/>
    <n v="0"/>
    <n v="0"/>
    <n v="0"/>
    <m/>
    <m/>
    <n v="0"/>
    <n v="0"/>
    <n v="0"/>
    <n v="0"/>
    <n v="0"/>
    <n v="0"/>
    <n v="0"/>
  </r>
  <r>
    <n v="25400"/>
    <s v="Regional Park &amp; Open Space Dis"/>
    <n v="931205"/>
    <s v="Parks HQ Maintenance"/>
    <x v="21"/>
    <x v="21"/>
    <s v="25400 931205 776710"/>
    <s v="25400 931205"/>
    <x v="0"/>
    <x v="10"/>
    <s v="Fee"/>
    <s v="Business ServicesFee"/>
    <s v="Regional Parks &amp; Trails Fees"/>
    <n v="-1480"/>
    <n v="0"/>
    <m/>
    <n v="0"/>
    <n v="1480"/>
    <n v="0"/>
    <n v="0"/>
    <n v="0"/>
    <n v="0"/>
    <n v="0"/>
    <n v="0"/>
    <n v="0"/>
    <n v="0"/>
    <n v="200"/>
    <m/>
    <m/>
    <n v="1680"/>
    <n v="1480"/>
    <n v="0"/>
    <n v="0"/>
    <n v="200"/>
    <n v="1680"/>
    <n v="-1680"/>
  </r>
  <r>
    <n v="25400"/>
    <s v="Regional Park &amp; Open Space Dis"/>
    <n v="931400"/>
    <s v="Major Parks"/>
    <x v="48"/>
    <x v="49"/>
    <s v="25400 931400 776741"/>
    <s v="25400 931400"/>
    <x v="2"/>
    <x v="15"/>
    <s v="Fee"/>
    <s v="Regional ParksFee"/>
    <s v="Regional Parks &amp; Trails Fees"/>
    <n v="0"/>
    <n v="0"/>
    <m/>
    <n v="0"/>
    <n v="0"/>
    <n v="0"/>
    <n v="0"/>
    <n v="0"/>
    <n v="0"/>
    <n v="0"/>
    <n v="0"/>
    <n v="0"/>
    <n v="0"/>
    <n v="0"/>
    <m/>
    <m/>
    <n v="0"/>
    <n v="0"/>
    <n v="0"/>
    <n v="0"/>
    <n v="0"/>
    <n v="0"/>
    <n v="0"/>
  </r>
  <r>
    <n v="25400"/>
    <s v="Regional Park &amp; Open Space Dis"/>
    <n v="931421"/>
    <s v="Mayflower Park"/>
    <x v="48"/>
    <x v="49"/>
    <s v="25400 931421 776741"/>
    <s v="25400 931421"/>
    <x v="2"/>
    <x v="28"/>
    <s v="Fee"/>
    <s v="Regional ParksFee"/>
    <s v="Regional Parks &amp; Trails Fees"/>
    <n v="0"/>
    <n v="0"/>
    <m/>
    <n v="0"/>
    <n v="0"/>
    <n v="0"/>
    <n v="0"/>
    <n v="0"/>
    <n v="0"/>
    <n v="0"/>
    <n v="0"/>
    <n v="0"/>
    <n v="0"/>
    <n v="0"/>
    <m/>
    <m/>
    <n v="0"/>
    <n v="0"/>
    <n v="0"/>
    <n v="0"/>
    <n v="0"/>
    <n v="0"/>
    <n v="0"/>
  </r>
  <r>
    <n v="25620"/>
    <s v="Lake Skinner Park"/>
    <n v="931750"/>
    <s v="Lake Skinner Park"/>
    <x v="48"/>
    <x v="49"/>
    <s v="25620 931750 776741"/>
    <s v="25620 931750"/>
    <x v="2"/>
    <x v="6"/>
    <s v="Fee"/>
    <s v="Regional ParksFee"/>
    <s v="Regional Parks &amp; Trails Fees"/>
    <n v="0"/>
    <n v="0"/>
    <m/>
    <n v="0"/>
    <n v="0"/>
    <n v="0"/>
    <n v="0"/>
    <n v="0"/>
    <n v="0"/>
    <n v="0"/>
    <n v="0"/>
    <n v="0"/>
    <n v="0"/>
    <n v="0"/>
    <m/>
    <m/>
    <n v="0"/>
    <n v="0"/>
    <n v="0"/>
    <n v="0"/>
    <n v="0"/>
    <n v="0"/>
    <n v="0"/>
  </r>
  <r>
    <n v="25400"/>
    <s v="Regional Park &amp; Open Space Dis"/>
    <n v="931304"/>
    <s v="San Timoteo Schoolhouse"/>
    <x v="38"/>
    <x v="38"/>
    <s v="25400 931304 781220"/>
    <s v="25400 931304"/>
    <x v="4"/>
    <x v="26"/>
    <s v="Fee"/>
    <s v="InterpretiveFee"/>
    <s v="Regional Parks &amp; Trails Fees"/>
    <n v="1"/>
    <n v="0"/>
    <m/>
    <n v="0"/>
    <n v="1"/>
    <n v="-1"/>
    <n v="0"/>
    <n v="0"/>
    <n v="0"/>
    <n v="0"/>
    <n v="0"/>
    <n v="0"/>
    <n v="0"/>
    <n v="0"/>
    <m/>
    <m/>
    <n v="0"/>
    <n v="0"/>
    <n v="0"/>
    <n v="0"/>
    <n v="0"/>
    <n v="0"/>
    <n v="0"/>
  </r>
  <r>
    <n v="25400"/>
    <s v="Regional Park &amp; Open Space Dis"/>
    <n v="931205"/>
    <s v="Crestmore Manor"/>
    <x v="24"/>
    <x v="24"/>
    <s v="25400 931205 776760"/>
    <s v="25400 931205"/>
    <x v="0"/>
    <x v="10"/>
    <s v="Fee"/>
    <s v="Business ServicesFee"/>
    <s v="Regional Parks &amp; Trails Fees"/>
    <n v="1651"/>
    <n v="350000"/>
    <m/>
    <n v="350000"/>
    <n v="24636"/>
    <n v="35255"/>
    <n v="22048"/>
    <n v="23115"/>
    <n v="18585"/>
    <n v="12502"/>
    <n v="25797"/>
    <n v="22239"/>
    <n v="17121"/>
    <n v="29639"/>
    <m/>
    <m/>
    <n v="230937"/>
    <n v="81939"/>
    <n v="54202"/>
    <n v="65157"/>
    <n v="29639"/>
    <n v="230937"/>
    <n v="119063"/>
  </r>
  <r>
    <n v="25500"/>
    <s v="County Fish and Game"/>
    <n v="931103"/>
    <s v="Fish and Game Commission"/>
    <x v="6"/>
    <x v="6"/>
    <s v="25500 931103 740020"/>
    <s v="25500 931103"/>
    <x v="0"/>
    <x v="29"/>
    <s v="Other"/>
    <s v="Business ServicesOther"/>
    <s v="Other Financing Sources"/>
    <n v="411.05"/>
    <n v="50"/>
    <m/>
    <n v="50"/>
    <n v="0"/>
    <n v="217.8"/>
    <n v="153.08000000000001"/>
    <n v="20.76"/>
    <n v="0"/>
    <n v="157.22"/>
    <n v="0"/>
    <n v="20.32"/>
    <n v="183.68"/>
    <n v="0"/>
    <m/>
    <m/>
    <n v="752.86000000000013"/>
    <n v="370.88"/>
    <n v="177.98"/>
    <n v="204"/>
    <n v="0"/>
    <n v="752.86"/>
    <n v="-702.86"/>
  </r>
  <r>
    <n v="25401"/>
    <s v="Historical Commission"/>
    <n v="931111"/>
    <s v="Historical Commission Trust"/>
    <x v="6"/>
    <x v="6"/>
    <s v="25401 931111 740020"/>
    <s v="25401 931111"/>
    <x v="4"/>
    <x v="30"/>
    <s v="Other"/>
    <s v="InterpretiveOther"/>
    <s v="Other Financing Sources"/>
    <n v="636.20000000000005"/>
    <n v="100"/>
    <m/>
    <n v="100"/>
    <n v="0"/>
    <n v="316.56"/>
    <n v="228.21"/>
    <n v="30.22"/>
    <n v="0"/>
    <n v="228.84"/>
    <n v="0"/>
    <n v="28.8"/>
    <n v="260.33999999999997"/>
    <n v="0"/>
    <m/>
    <m/>
    <n v="1092.97"/>
    <n v="544.77"/>
    <n v="259.06"/>
    <n v="289.14"/>
    <n v="0"/>
    <n v="1092.9699999999998"/>
    <n v="-992.9699999999998"/>
  </r>
  <r>
    <n v="25420"/>
    <s v="Recreation"/>
    <n v="931180"/>
    <s v="Recreation"/>
    <x v="6"/>
    <x v="6"/>
    <s v="25420 931180 740020"/>
    <s v="25420 931180"/>
    <x v="0"/>
    <x v="0"/>
    <s v="Other"/>
    <s v="Business ServicesOther"/>
    <s v="Other Financing Sources"/>
    <n v="2929.3900000000003"/>
    <n v="140"/>
    <m/>
    <n v="140"/>
    <n v="0"/>
    <n v="1457.63"/>
    <n v="1050.78"/>
    <n v="139.16"/>
    <n v="0"/>
    <n v="1053.82"/>
    <n v="0"/>
    <n v="132.91999999999999"/>
    <n v="1201.6500000000001"/>
    <n v="0"/>
    <m/>
    <m/>
    <n v="5035.9599999999991"/>
    <n v="2508.41"/>
    <n v="1192.98"/>
    <n v="1334.5700000000002"/>
    <n v="0"/>
    <n v="5035.96"/>
    <n v="-4895.96"/>
  </r>
  <r>
    <n v="33120"/>
    <s v="Park Acq &amp; Dev, DIF"/>
    <n v="931800"/>
    <s v="Park Acq &amp; Dev, DIF"/>
    <x v="6"/>
    <x v="6"/>
    <s v="33120 931800 740020"/>
    <s v="33120 931800"/>
    <x v="3"/>
    <x v="9"/>
    <s v="Other"/>
    <s v="CIPOther"/>
    <s v="Other Financing Sources"/>
    <n v="52.819999999999709"/>
    <n v="202"/>
    <m/>
    <n v="202"/>
    <n v="0"/>
    <n v="0"/>
    <n v="0"/>
    <n v="0"/>
    <n v="-2.65"/>
    <n v="0"/>
    <n v="0"/>
    <n v="118.56"/>
    <n v="0"/>
    <n v="0"/>
    <m/>
    <m/>
    <n v="115.91"/>
    <n v="0"/>
    <n v="-2.65"/>
    <n v="118.56"/>
    <n v="0"/>
    <n v="115.91"/>
    <n v="86.09"/>
  </r>
  <r>
    <n v="25510"/>
    <s v="Park Residences Util &amp; Maint"/>
    <n v="931108"/>
    <s v="Park Residences Util &amp; Maint"/>
    <x v="6"/>
    <x v="6"/>
    <s v="25510 931108 740020"/>
    <s v="25510 931108"/>
    <x v="0"/>
    <x v="31"/>
    <s v="Other"/>
    <s v="Business ServicesOther"/>
    <s v="Other Financing Sources"/>
    <n v="9782.4399999999987"/>
    <n v="500"/>
    <m/>
    <n v="500"/>
    <n v="0"/>
    <n v="4574.58"/>
    <n v="3358.8"/>
    <n v="441.38"/>
    <n v="0"/>
    <n v="3342.44"/>
    <n v="0"/>
    <n v="417.95"/>
    <n v="3778.28"/>
    <n v="0"/>
    <m/>
    <m/>
    <n v="15913.430000000002"/>
    <n v="7933.38"/>
    <n v="3783.82"/>
    <n v="4196.2300000000005"/>
    <n v="0"/>
    <n v="15913.43"/>
    <n v="-15413.43"/>
  </r>
  <r>
    <n v="25400"/>
    <s v="Regional Park &amp; Open Space Dis"/>
    <n v="931421"/>
    <s v="Mayflower Park"/>
    <x v="23"/>
    <x v="23"/>
    <s v="25400 931421 776740"/>
    <s v="25400 931421"/>
    <x v="2"/>
    <x v="28"/>
    <s v="Fee"/>
    <s v="Regional ParksFee"/>
    <s v="Historical &amp; Interpretive"/>
    <n v="2395"/>
    <n v="1000"/>
    <m/>
    <n v="1000"/>
    <n v="670"/>
    <n v="360"/>
    <n v="180"/>
    <n v="110"/>
    <n v="0"/>
    <n v="180"/>
    <n v="0"/>
    <n v="0"/>
    <n v="180"/>
    <n v="611"/>
    <m/>
    <m/>
    <n v="2291"/>
    <n v="1210"/>
    <n v="290"/>
    <n v="180"/>
    <n v="611"/>
    <n v="2291"/>
    <n v="-1291"/>
  </r>
  <r>
    <n v="25500"/>
    <s v="County Fish and Game"/>
    <n v="931103"/>
    <s v="Fish and Game Commission"/>
    <x v="49"/>
    <x v="50"/>
    <s v="25500 931103 777730"/>
    <s v="25500 931103"/>
    <x v="0"/>
    <x v="29"/>
    <s v="Fee"/>
    <s v="Business ServicesFee"/>
    <s v="Other Financing Sources"/>
    <n v="1882.3899999999999"/>
    <n v="2000"/>
    <n v="2000"/>
    <n v="4000"/>
    <n v="230.91"/>
    <n v="0"/>
    <n v="147.94"/>
    <n v="156.54"/>
    <n v="189.08"/>
    <n v="228.91"/>
    <n v="115.94"/>
    <n v="149.80000000000001"/>
    <n v="91.25"/>
    <n v="156.80000000000001"/>
    <m/>
    <m/>
    <n v="1467.1699999999998"/>
    <n v="378.85"/>
    <n v="574.53"/>
    <n v="356.99"/>
    <n v="156.80000000000001"/>
    <n v="1467.1699999999998"/>
    <n v="2532.83"/>
  </r>
  <r>
    <n v="25400"/>
    <s v="Regional Park &amp; Open Space Dis"/>
    <n v="931421"/>
    <s v="Mayflower Park"/>
    <x v="28"/>
    <x v="28"/>
    <s v="25400 931421 777660"/>
    <s v="25400 931421"/>
    <x v="2"/>
    <x v="28"/>
    <s v="Fee"/>
    <s v="Regional ParksFee"/>
    <s v="Historical &amp; Interpretive"/>
    <n v="4859"/>
    <n v="2500"/>
    <m/>
    <n v="2500"/>
    <n v="681"/>
    <n v="256"/>
    <n v="598"/>
    <n v="115"/>
    <n v="168"/>
    <n v="64"/>
    <n v="78"/>
    <n v="124"/>
    <n v="100"/>
    <n v="425"/>
    <m/>
    <m/>
    <n v="2609"/>
    <n v="1535"/>
    <n v="347"/>
    <n v="302"/>
    <n v="425"/>
    <n v="2609"/>
    <n v="-109"/>
  </r>
  <r>
    <n v="25400"/>
    <s v="Regional Park &amp; Open Space Dis"/>
    <n v="931421"/>
    <s v="Mayflower Park"/>
    <x v="21"/>
    <x v="21"/>
    <s v="25400 931421 776710"/>
    <s v="25400 931421"/>
    <x v="2"/>
    <x v="28"/>
    <s v="Fee"/>
    <s v="Regional ParksFee"/>
    <s v="Historical &amp; Interpretive"/>
    <n v="3446"/>
    <n v="7500"/>
    <m/>
    <n v="7500"/>
    <n v="1085"/>
    <n v="553"/>
    <n v="770"/>
    <n v="161"/>
    <n v="56"/>
    <n v="0"/>
    <n v="7"/>
    <n v="7"/>
    <n v="91"/>
    <n v="182"/>
    <m/>
    <m/>
    <n v="2912"/>
    <n v="2408"/>
    <n v="217"/>
    <n v="105"/>
    <n v="182"/>
    <n v="2912"/>
    <n v="4588"/>
  </r>
  <r>
    <n v="25430"/>
    <s v="Habitat/Open Space Mgt-Parks"/>
    <n v="931170"/>
    <s v="Habitat &amp; Open Space Mgmt"/>
    <x v="9"/>
    <x v="9"/>
    <s v="25430 931170 741020"/>
    <s v="25430 931170"/>
    <x v="1"/>
    <x v="1"/>
    <s v="Fee"/>
    <s v="Natural ResourcesFee"/>
    <s v="Historical &amp; Interpretive"/>
    <n v="0"/>
    <n v="8000"/>
    <m/>
    <n v="8000"/>
    <n v="3375"/>
    <n v="431"/>
    <n v="511"/>
    <n v="5487"/>
    <n v="4840"/>
    <n v="627"/>
    <n v="9943"/>
    <n v="2344"/>
    <n v="6955"/>
    <n v="5131"/>
    <m/>
    <m/>
    <n v="39644"/>
    <n v="4317"/>
    <n v="10954"/>
    <n v="19242"/>
    <n v="5131"/>
    <n v="39644"/>
    <n v="-31644"/>
  </r>
  <r>
    <n v="25620"/>
    <s v="Lake Skinner Park"/>
    <n v="931750"/>
    <s v="Lake Skinner Park"/>
    <x v="23"/>
    <x v="23"/>
    <s v="25620 931750 776740"/>
    <s v="25620 931750"/>
    <x v="2"/>
    <x v="6"/>
    <s v="Fee"/>
    <s v="Regional ParksFee"/>
    <s v="Historical &amp; Interpretive"/>
    <n v="8165"/>
    <n v="10000"/>
    <m/>
    <n v="10000"/>
    <n v="320"/>
    <n v="500"/>
    <n v="400"/>
    <n v="800"/>
    <n v="800"/>
    <n v="400"/>
    <n v="700"/>
    <n v="850"/>
    <n v="600"/>
    <n v="1400"/>
    <m/>
    <m/>
    <n v="6770"/>
    <n v="1220"/>
    <n v="2000"/>
    <n v="2150"/>
    <n v="1400"/>
    <n v="6770"/>
    <n v="3230"/>
  </r>
  <r>
    <n v="25400"/>
    <s v="Regional Park &amp; Open Space Dis"/>
    <n v="931421"/>
    <s v="Mayflower Park"/>
    <x v="7"/>
    <x v="7"/>
    <s v="25400 931421 741000"/>
    <s v="25400 931421"/>
    <x v="2"/>
    <x v="28"/>
    <s v="Fee"/>
    <s v="Regional ParksFee"/>
    <s v="Rents, Leases, Concessions"/>
    <n v="7080"/>
    <n v="12500"/>
    <m/>
    <n v="12500"/>
    <n v="2100"/>
    <n v="1570"/>
    <n v="1560"/>
    <n v="1500"/>
    <n v="1535"/>
    <n v="1125"/>
    <n v="1260"/>
    <n v="1495"/>
    <n v="1345"/>
    <n v="3180"/>
    <m/>
    <m/>
    <n v="16670"/>
    <n v="5230"/>
    <n v="4160"/>
    <n v="4100"/>
    <n v="3180"/>
    <n v="16670"/>
    <n v="-4170"/>
  </r>
  <r>
    <n v="25510"/>
    <s v="Park Residences Util &amp; Maint"/>
    <n v="931108"/>
    <s v="Park Residences Util &amp; Maint"/>
    <x v="27"/>
    <x v="27"/>
    <s v="25510 931108 777610"/>
    <s v="25510 931108"/>
    <x v="0"/>
    <x v="31"/>
    <s v="Fee"/>
    <s v="Business ServicesFee"/>
    <s v="Rents, Leases, Concessions"/>
    <n v="19625.78"/>
    <n v="13000"/>
    <m/>
    <n v="13000"/>
    <n v="976.11"/>
    <n v="1175.69"/>
    <n v="1724.01"/>
    <n v="887.36"/>
    <n v="1843.28"/>
    <n v="1225.44"/>
    <n v="1764.45"/>
    <n v="2085.86"/>
    <n v="2010.22"/>
    <n v="912.58"/>
    <m/>
    <m/>
    <n v="14605"/>
    <n v="3875.8100000000004"/>
    <n v="3956.08"/>
    <n v="5860.5300000000007"/>
    <n v="912.58"/>
    <n v="14605.000000000002"/>
    <n v="-1605.0000000000018"/>
  </r>
  <r>
    <n v="25620"/>
    <s v="Lake Skinner Park"/>
    <n v="931750"/>
    <s v="Lake Skinner Park"/>
    <x v="21"/>
    <x v="21"/>
    <s v="25620 931750 776710"/>
    <s v="25620 931750"/>
    <x v="2"/>
    <x v="6"/>
    <s v="Fee"/>
    <s v="Regional ParksFee"/>
    <s v="Historical &amp; Interpretive"/>
    <n v="60669.979999999996"/>
    <n v="50000"/>
    <m/>
    <n v="50000"/>
    <n v="-19401.98"/>
    <n v="5115"/>
    <n v="3591"/>
    <n v="10099"/>
    <n v="2203"/>
    <n v="1543"/>
    <n v="1491"/>
    <n v="2131"/>
    <n v="2868"/>
    <n v="3131"/>
    <m/>
    <m/>
    <n v="12770.02"/>
    <n v="-10695.98"/>
    <n v="13845"/>
    <n v="6490"/>
    <n v="3131"/>
    <n v="12770.02"/>
    <n v="37229.979999999996"/>
  </r>
  <r>
    <n v="25510"/>
    <s v="Park Residences Util &amp; Maint"/>
    <n v="931108"/>
    <s v="Park Residences Util &amp; Maint"/>
    <x v="7"/>
    <x v="7"/>
    <s v="25510 931108 741000"/>
    <s v="25510 931108"/>
    <x v="0"/>
    <x v="31"/>
    <s v="Fee"/>
    <s v="Business ServicesFee"/>
    <s v="Rents, Leases, Concessions"/>
    <n v="51965.5"/>
    <n v="51000"/>
    <m/>
    <n v="51000"/>
    <n v="3610"/>
    <n v="3900"/>
    <n v="4150"/>
    <n v="3475"/>
    <n v="3850"/>
    <n v="2600"/>
    <n v="4675"/>
    <n v="8031"/>
    <n v="3725"/>
    <n v="3975"/>
    <m/>
    <m/>
    <n v="41991"/>
    <n v="11660"/>
    <n v="9925"/>
    <n v="16431"/>
    <n v="3975"/>
    <n v="41991"/>
    <n v="9009"/>
  </r>
  <r>
    <n v="25620"/>
    <s v="Lake Skinner Park"/>
    <n v="931750"/>
    <s v="Lake Skinner Park"/>
    <x v="13"/>
    <x v="13"/>
    <s v="25620 931750 741360"/>
    <s v="25620 931750"/>
    <x v="2"/>
    <x v="6"/>
    <s v="Fee"/>
    <s v="Regional ParksFee"/>
    <s v="Rents, Leases, Concessions"/>
    <n v="83986.92"/>
    <n v="80000"/>
    <m/>
    <n v="80000"/>
    <n v="0"/>
    <n v="10224.200000000001"/>
    <n v="6420.32"/>
    <n v="7699.37"/>
    <n v="6168.78"/>
    <n v="5984.74"/>
    <n v="4702.7"/>
    <n v="4494.82"/>
    <n v="5129.3900000000003"/>
    <n v="5823.7"/>
    <m/>
    <m/>
    <n v="56648.01999999999"/>
    <n v="16644.52"/>
    <n v="19852.89"/>
    <n v="14326.91"/>
    <n v="5823.7"/>
    <n v="56648.020000000004"/>
    <n v="23351.979999999996"/>
  </r>
  <r>
    <n v="25440"/>
    <s v="Off-Highway Vehicle Mgmt"/>
    <n v="931160"/>
    <s v="Off Road Vehicle Management"/>
    <x v="50"/>
    <x v="51"/>
    <s v="25440 931160 755190"/>
    <s v="25440 931160"/>
    <x v="1"/>
    <x v="2"/>
    <s v="Other"/>
    <s v="Natural ResourcesOther"/>
    <s v="Other Financing Sources"/>
    <n v="87852.290000000008"/>
    <n v="90000"/>
    <m/>
    <n v="90000"/>
    <n v="52509.8"/>
    <n v="0"/>
    <n v="0"/>
    <n v="0"/>
    <n v="0"/>
    <n v="0"/>
    <n v="31202.54"/>
    <n v="0"/>
    <n v="0"/>
    <n v="0"/>
    <m/>
    <m/>
    <n v="83712.34"/>
    <n v="52509.8"/>
    <n v="0"/>
    <n v="31202.54"/>
    <n v="0"/>
    <n v="83712.34"/>
    <n v="6287.6600000000035"/>
  </r>
  <r>
    <n v="25400"/>
    <s v="Regional Park &amp; Open Space Dis"/>
    <n v="931421"/>
    <s v="Mayflower Park"/>
    <x v="9"/>
    <x v="9"/>
    <s v="25400 931421 741020"/>
    <s v="25400 931421"/>
    <x v="2"/>
    <x v="28"/>
    <s v="Fee"/>
    <s v="Regional ParksFee"/>
    <s v="Historical &amp; Interpretive"/>
    <n v="30020.65"/>
    <n v="40000"/>
    <m/>
    <n v="40000"/>
    <n v="3206"/>
    <n v="2066"/>
    <n v="1497"/>
    <n v="255"/>
    <n v="818"/>
    <n v="1007"/>
    <n v="1133"/>
    <n v="962"/>
    <n v="429"/>
    <n v="1324"/>
    <m/>
    <m/>
    <n v="12697"/>
    <n v="6769"/>
    <n v="2080"/>
    <n v="2524"/>
    <n v="1324"/>
    <n v="12697"/>
    <n v="27303"/>
  </r>
  <r>
    <n v="25400"/>
    <s v="Regional Park &amp; Open Space Dis"/>
    <n v="931421"/>
    <s v="Mayflower Park"/>
    <x v="20"/>
    <x v="20"/>
    <s v="25400 931421 776700"/>
    <s v="25400 931421"/>
    <x v="2"/>
    <x v="28"/>
    <s v="Fee"/>
    <s v="Regional ParksFee"/>
    <s v="Regional Parks &amp; Trails Fees"/>
    <n v="208596.91"/>
    <n v="200000"/>
    <m/>
    <n v="200000"/>
    <n v="23889"/>
    <n v="10328"/>
    <n v="9228"/>
    <n v="12754"/>
    <n v="12440"/>
    <n v="12670.5"/>
    <n v="22036.5"/>
    <n v="24111.96"/>
    <n v="16547"/>
    <n v="16991"/>
    <m/>
    <m/>
    <n v="160995.96"/>
    <n v="43445"/>
    <n v="37864.5"/>
    <n v="62695.46"/>
    <n v="16991"/>
    <n v="160995.96"/>
    <n v="39004.040000000008"/>
  </r>
  <r>
    <n v="25430"/>
    <s v="Habitat/Open Space Mgt-Parks"/>
    <n v="931170"/>
    <s v="Habitat &amp; Open Space Mgmt"/>
    <x v="45"/>
    <x v="45"/>
    <s v="25430 931170 790600"/>
    <s v="25430 931170"/>
    <x v="1"/>
    <x v="1"/>
    <s v="Other"/>
    <s v="Natural ResourcesOther"/>
    <s v="CIP Funding"/>
    <n v="260000"/>
    <n v="260000"/>
    <m/>
    <n v="260000"/>
    <n v="0"/>
    <n v="0"/>
    <n v="0"/>
    <n v="0"/>
    <n v="0"/>
    <n v="130000"/>
    <n v="0"/>
    <n v="0"/>
    <n v="0"/>
    <n v="0"/>
    <m/>
    <m/>
    <n v="130000"/>
    <n v="0"/>
    <n v="130000"/>
    <n v="0"/>
    <n v="0"/>
    <n v="130000"/>
    <n v="130000"/>
  </r>
  <r>
    <n v="25620"/>
    <s v="Lake Skinner Park"/>
    <n v="931750"/>
    <s v="Lake Skinner Park"/>
    <x v="9"/>
    <x v="9"/>
    <s v="25620 931750 741020"/>
    <s v="25620 931750"/>
    <x v="2"/>
    <x v="6"/>
    <s v="Fee"/>
    <s v="Regional ParksFee"/>
    <s v="Historical &amp; Interpretive"/>
    <n v="319551.01"/>
    <n v="300000"/>
    <m/>
    <n v="300000"/>
    <n v="37325"/>
    <n v="26720"/>
    <n v="20436"/>
    <n v="33890.75"/>
    <n v="16562"/>
    <n v="9199"/>
    <n v="14556"/>
    <n v="11247"/>
    <n v="11363"/>
    <n v="22757"/>
    <m/>
    <m/>
    <n v="204055.75"/>
    <n v="84481"/>
    <n v="59651.75"/>
    <n v="37166"/>
    <n v="22757"/>
    <n v="204055.75"/>
    <n v="95944.25"/>
  </r>
  <r>
    <n v="25620"/>
    <s v="Lake Skinner Park"/>
    <n v="931750"/>
    <s v="Lake Skinner Park"/>
    <x v="22"/>
    <x v="22"/>
    <s v="25620 931750 776720"/>
    <s v="25620 931750"/>
    <x v="2"/>
    <x v="6"/>
    <s v="Fee"/>
    <s v="Regional ParksFee"/>
    <s v="Regional Parks &amp; Trails Fees"/>
    <n v="230417"/>
    <n v="300000"/>
    <m/>
    <n v="300000"/>
    <n v="25083"/>
    <n v="23701"/>
    <n v="21919"/>
    <n v="18601"/>
    <n v="16130"/>
    <n v="11781"/>
    <n v="16469"/>
    <n v="9303"/>
    <n v="20408"/>
    <n v="30161"/>
    <m/>
    <m/>
    <n v="193556"/>
    <n v="70703"/>
    <n v="46512"/>
    <n v="46180"/>
    <n v="30161"/>
    <n v="193556"/>
    <n v="106444"/>
  </r>
  <r>
    <n v="25540"/>
    <s v="Multi-Species Reserve"/>
    <n v="931116"/>
    <s v="Multi-Species Reserve"/>
    <x v="26"/>
    <x v="26"/>
    <s v="25540 931116 777520"/>
    <s v="25540 931116"/>
    <x v="1"/>
    <x v="3"/>
    <s v="Fee"/>
    <s v="Natural ResourcesFee"/>
    <s v="Other Financing Sources"/>
    <n v="392978.99"/>
    <n v="432852"/>
    <n v="77000"/>
    <n v="509852"/>
    <n v="-107584"/>
    <n v="74705.399999999994"/>
    <n v="58564.59"/>
    <n v="0"/>
    <n v="23346.35"/>
    <n v="12552.41"/>
    <n v="17969.849999999999"/>
    <n v="0"/>
    <n v="43690.85"/>
    <n v="18980.5"/>
    <m/>
    <m/>
    <n v="142225.94999999998"/>
    <n v="25685.989999999991"/>
    <n v="35898.759999999995"/>
    <n v="61660.7"/>
    <n v="18980.5"/>
    <n v="142225.94999999998"/>
    <n v="367626.05000000005"/>
  </r>
  <r>
    <n v="25430"/>
    <s v="Habitat/Open Space Mgt-Parks"/>
    <n v="931170"/>
    <s v="Habitat &amp; Open Space Mgmt"/>
    <x v="44"/>
    <x v="52"/>
    <s v="25430 931170 790500"/>
    <s v="25430 931170"/>
    <x v="1"/>
    <x v="1"/>
    <s v="Other"/>
    <s v="Natural ResourcesOther"/>
    <s v="Non-Revenue Transfer"/>
    <n v="580000"/>
    <n v="590000"/>
    <m/>
    <n v="590000"/>
    <n v="0"/>
    <n v="490000"/>
    <n v="0"/>
    <n v="0"/>
    <n v="0"/>
    <n v="0"/>
    <n v="0"/>
    <n v="0"/>
    <n v="0"/>
    <n v="0"/>
    <m/>
    <m/>
    <n v="490000"/>
    <n v="490000"/>
    <n v="0"/>
    <n v="0"/>
    <n v="0"/>
    <n v="490000"/>
    <n v="100000"/>
  </r>
  <r>
    <n v="25590"/>
    <s v="MSHCP Reserve Management"/>
    <n v="931150"/>
    <s v="MSHCP Reserve Management"/>
    <x v="26"/>
    <x v="26"/>
    <s v="25590 931150 777520"/>
    <s v="25590 931150"/>
    <x v="1"/>
    <x v="5"/>
    <s v="Fee"/>
    <s v="Natural ResourcesFee"/>
    <s v="Other Financing Sources"/>
    <n v="1168814.9099999999"/>
    <n v="1636244"/>
    <n v="110000"/>
    <n v="1746244"/>
    <n v="0"/>
    <n v="0"/>
    <n v="60448.89"/>
    <n v="84370.09"/>
    <n v="93444.82"/>
    <n v="126069.38"/>
    <n v="70613.539999999994"/>
    <n v="151922.22"/>
    <n v="79912.899999999994"/>
    <n v="273088.09000000003"/>
    <m/>
    <m/>
    <n v="939869.92999999993"/>
    <n v="60448.89"/>
    <n v="303884.29000000004"/>
    <n v="302448.66000000003"/>
    <n v="273088.09000000003"/>
    <n v="939869.93000000017"/>
    <n v="806374.06999999983"/>
  </r>
  <r>
    <n v="25620"/>
    <s v="Lake Skinner Park"/>
    <n v="931750"/>
    <s v="Lake Skinner Park"/>
    <x v="20"/>
    <x v="20"/>
    <s v="25620 931750 776700"/>
    <s v="25620 931750"/>
    <x v="2"/>
    <x v="6"/>
    <s v="Fee"/>
    <s v="Regional ParksFee"/>
    <s v="Regional Parks &amp; Trails Fees"/>
    <n v="1630151.6600000001"/>
    <n v="2400000"/>
    <m/>
    <n v="2400000"/>
    <n v="402159.5"/>
    <n v="107587.13"/>
    <n v="128051.09"/>
    <n v="170264.19"/>
    <n v="97643.39"/>
    <n v="81117.5"/>
    <n v="182027"/>
    <n v="128983.92"/>
    <n v="132346"/>
    <n v="159306.94"/>
    <m/>
    <m/>
    <n v="1589486.6599999997"/>
    <n v="637797.72"/>
    <n v="349025.08"/>
    <n v="443356.92"/>
    <n v="159306.94"/>
    <n v="1589486.66"/>
    <n v="810513.34000000008"/>
  </r>
  <r>
    <n v="33100"/>
    <s v="Park Acq &amp; Dev, District"/>
    <n v="931105"/>
    <s v="Park Acq &amp; Dev, District"/>
    <x v="45"/>
    <x v="45"/>
    <s v="33100 931105 790600"/>
    <s v="33100 931105"/>
    <x v="3"/>
    <x v="7"/>
    <s v="Other"/>
    <s v="CIPOther"/>
    <s v="CIP Funding"/>
    <n v="781485.35"/>
    <n v="2600000"/>
    <m/>
    <n v="2600000"/>
    <n v="0"/>
    <n v="0"/>
    <n v="0"/>
    <n v="0"/>
    <n v="0"/>
    <n v="103401.2"/>
    <n v="0"/>
    <n v="0"/>
    <n v="0"/>
    <n v="0"/>
    <m/>
    <m/>
    <n v="103401.2"/>
    <n v="0"/>
    <n v="103401.2"/>
    <n v="0"/>
    <n v="0"/>
    <n v="103401.2"/>
    <n v="2496598.7999999998"/>
  </r>
  <r>
    <n v="33100"/>
    <s v="Park Acq &amp; Dev, District"/>
    <n v="931105"/>
    <s v="Park Acq &amp; Dev, District"/>
    <x v="14"/>
    <x v="14"/>
    <s v="33100 931105 751680"/>
    <s v="33100 931105"/>
    <x v="3"/>
    <x v="7"/>
    <s v="Grants"/>
    <s v="CIPGrants"/>
    <s v="Other Financing Sources"/>
    <n v="-4.0000000008149073E-2"/>
    <n v="6789900"/>
    <m/>
    <n v="6789900"/>
    <n v="0"/>
    <n v="0"/>
    <n v="0"/>
    <n v="5859"/>
    <n v="0"/>
    <n v="0"/>
    <n v="0"/>
    <n v="15862.6"/>
    <n v="0"/>
    <n v="0"/>
    <m/>
    <m/>
    <n v="21721.599999999999"/>
    <n v="0"/>
    <n v="5859"/>
    <n v="15862.6"/>
    <n v="0"/>
    <n v="21721.599999999999"/>
    <n v="6768178.4000000004"/>
  </r>
  <r>
    <n v="21735"/>
    <s v="ARP Act Coronavirus Relief"/>
    <n v="931105"/>
    <s v="ARPA Projects"/>
    <x v="51"/>
    <x v="53"/>
    <s v="21735 931105 763520"/>
    <s v="21735 931105"/>
    <x v="5"/>
    <x v="32"/>
    <s v="Grants"/>
    <s v="ARPAGrants"/>
    <s v="CIP Funding"/>
    <n v="356381.05"/>
    <n v="11300000"/>
    <n v="7500000"/>
    <n v="18800000"/>
    <n v="0"/>
    <n v="0"/>
    <n v="0"/>
    <n v="0"/>
    <n v="0"/>
    <n v="190799.81"/>
    <n v="0"/>
    <n v="0"/>
    <n v="283083.24"/>
    <n v="0"/>
    <m/>
    <m/>
    <n v="473883.05"/>
    <n v="0"/>
    <n v="190799.81"/>
    <n v="283083.24"/>
    <n v="0"/>
    <n v="473883.05"/>
    <n v="18326116.949999999"/>
  </r>
  <r>
    <n v="25400"/>
    <s v="Regional Park &amp; Open Space Dis"/>
    <n v="931270"/>
    <m/>
    <x v="45"/>
    <x v="45"/>
    <s v="25400 931270 790600"/>
    <s v="25400 931270"/>
    <x v="0"/>
    <x v="33"/>
    <s v="Other"/>
    <s v="Business ServicesOther"/>
    <s v="CIP Funding"/>
    <n v="0"/>
    <n v="1700000"/>
    <m/>
    <n v="1700000"/>
    <n v="0"/>
    <n v="0"/>
    <n v="0"/>
    <n v="0"/>
    <n v="0"/>
    <n v="0"/>
    <n v="0"/>
    <n v="0"/>
    <n v="0"/>
    <n v="0"/>
    <m/>
    <m/>
    <n v="0"/>
    <n v="0"/>
    <n v="0"/>
    <n v="0"/>
    <n v="0"/>
    <n v="0"/>
    <n v="1700000"/>
  </r>
  <r>
    <n v="25400"/>
    <s v="Regional Park &amp; Open Space Dis"/>
    <n v="931305"/>
    <m/>
    <x v="18"/>
    <x v="18"/>
    <s v="25400 931305 754300"/>
    <s v="25400 931305"/>
    <x v="4"/>
    <x v="13"/>
    <s v="Grants"/>
    <s v="InterpretiveGrants"/>
    <s v="CIP Funding"/>
    <n v="0"/>
    <n v="90000"/>
    <m/>
    <n v="90000"/>
    <n v="0"/>
    <n v="0"/>
    <n v="0"/>
    <n v="0"/>
    <n v="0"/>
    <n v="0"/>
    <n v="0"/>
    <n v="0"/>
    <n v="0"/>
    <n v="0"/>
    <m/>
    <m/>
    <n v="0"/>
    <n v="0"/>
    <n v="0"/>
    <n v="0"/>
    <n v="0"/>
    <n v="0"/>
    <n v="90000"/>
  </r>
  <r>
    <n v="25400"/>
    <s v="Regional Park &amp; Open Space Dis"/>
    <n v="931420"/>
    <s v="Blythe Parks"/>
    <x v="9"/>
    <x v="9"/>
    <s v="25400 931420 741020"/>
    <s v="25400 931420"/>
    <x v="2"/>
    <x v="23"/>
    <s v="Fee"/>
    <s v="Regional ParksFee"/>
    <s v="Historical &amp; Interpretive"/>
    <n v="0"/>
    <n v="150000"/>
    <m/>
    <n v="150000"/>
    <n v="0"/>
    <n v="0"/>
    <n v="0"/>
    <n v="0"/>
    <n v="0"/>
    <n v="0"/>
    <n v="0"/>
    <n v="0"/>
    <n v="0"/>
    <n v="0"/>
    <m/>
    <m/>
    <n v="0"/>
    <n v="0"/>
    <n v="0"/>
    <n v="0"/>
    <n v="0"/>
    <n v="0"/>
    <n v="150000"/>
  </r>
  <r>
    <n v="25400"/>
    <s v="Regional Park &amp; Open Space Dis"/>
    <n v="931205"/>
    <s v="Crestmore Manor"/>
    <x v="10"/>
    <x v="10"/>
    <s v="25400 931205 741080"/>
    <s v="25400 931205"/>
    <x v="0"/>
    <x v="10"/>
    <s v="Fee"/>
    <s v="Business ServicesFee"/>
    <s v="Historical &amp; Interpretive"/>
    <n v="0"/>
    <n v="2000"/>
    <m/>
    <n v="2000"/>
    <n v="400"/>
    <n v="200"/>
    <n v="0"/>
    <n v="300"/>
    <n v="0"/>
    <n v="200"/>
    <n v="900"/>
    <n v="200"/>
    <n v="10300"/>
    <n v="400"/>
    <m/>
    <m/>
    <n v="12900"/>
    <n v="600"/>
    <n v="500"/>
    <n v="11400"/>
    <n v="400"/>
    <n v="12900"/>
    <n v="-10900"/>
  </r>
  <r>
    <n v="25400"/>
    <s v="Regional Park &amp; Open Space Dis"/>
    <n v="931205"/>
    <s v="Crestmore Manor"/>
    <x v="20"/>
    <x v="20"/>
    <s v="25400 931205 776700"/>
    <s v="25400 931205"/>
    <x v="0"/>
    <x v="10"/>
    <s v="Fee"/>
    <s v="Business ServicesFee"/>
    <s v="Regional Parks &amp; Trails Fees"/>
    <n v="0"/>
    <n v="0"/>
    <m/>
    <n v="0"/>
    <n v="0"/>
    <n v="318"/>
    <n v="0"/>
    <n v="0"/>
    <n v="1460"/>
    <n v="0"/>
    <n v="0"/>
    <n v="0"/>
    <n v="-1778"/>
    <n v="0"/>
    <m/>
    <m/>
    <n v="0"/>
    <n v="318"/>
    <n v="1460"/>
    <n v="-1778"/>
    <n v="0"/>
    <n v="0"/>
    <n v="0"/>
  </r>
  <r>
    <n v="25400"/>
    <s v="Regional Park &amp; Open Space Dis"/>
    <n v="931205"/>
    <s v="Crestmore Manor"/>
    <x v="40"/>
    <x v="40"/>
    <s v="25400 931205 781360"/>
    <s v="25400 931205"/>
    <x v="0"/>
    <x v="10"/>
    <s v="Other"/>
    <s v="Business ServicesOther"/>
    <s v="Historical &amp; Interpretive"/>
    <n v="0"/>
    <n v="6000"/>
    <m/>
    <n v="6000"/>
    <n v="0"/>
    <n v="1123.5"/>
    <n v="0"/>
    <n v="645.5"/>
    <n v="602.5"/>
    <n v="0"/>
    <n v="0"/>
    <n v="0"/>
    <n v="1216"/>
    <n v="0"/>
    <m/>
    <m/>
    <n v="3587.5"/>
    <n v="1123.5"/>
    <n v="1248"/>
    <n v="1216"/>
    <n v="0"/>
    <n v="3587.5"/>
    <n v="2412.5"/>
  </r>
  <r>
    <n v="25400"/>
    <s v="Regional Park &amp; Open Space Dis"/>
    <n v="931235"/>
    <s v="Business Operations"/>
    <x v="12"/>
    <x v="12"/>
    <s v="25400 931235 741320"/>
    <s v="25400 931235"/>
    <x v="0"/>
    <x v="0"/>
    <s v="Fee"/>
    <s v="Business ServicesFee"/>
    <s v="Historical &amp; Interpretive"/>
    <n v="0"/>
    <n v="0"/>
    <m/>
    <n v="0"/>
    <n v="0"/>
    <n v="0"/>
    <n v="3435"/>
    <n v="0"/>
    <n v="0"/>
    <n v="0"/>
    <n v="0"/>
    <n v="0"/>
    <n v="0"/>
    <n v="0"/>
    <m/>
    <m/>
    <n v="3435"/>
    <n v="3435"/>
    <n v="0"/>
    <n v="0"/>
    <n v="0"/>
    <n v="3435"/>
    <n v="-3435"/>
  </r>
  <r>
    <n v="25400"/>
    <s v="Regional Park &amp; Open Space Dis"/>
    <n v="931235"/>
    <s v="Business Operations"/>
    <x v="42"/>
    <x v="42"/>
    <s v="25400 931235 781560"/>
    <s v="25400 931235"/>
    <x v="0"/>
    <x v="0"/>
    <s v="Other"/>
    <s v="Business ServicesOther"/>
    <s v="Other Financing Sources"/>
    <n v="0"/>
    <n v="0"/>
    <m/>
    <n v="0"/>
    <n v="0"/>
    <n v="3000"/>
    <n v="0"/>
    <n v="0"/>
    <n v="0"/>
    <n v="0"/>
    <n v="0"/>
    <n v="0"/>
    <n v="0"/>
    <n v="0"/>
    <m/>
    <m/>
    <n v="3000"/>
    <n v="3000"/>
    <n v="0"/>
    <n v="0"/>
    <n v="0"/>
    <n v="3000"/>
    <n v="-3000"/>
  </r>
  <r>
    <n v="25400"/>
    <s v="Regional Park &amp; Open Space Dis"/>
    <n v="931306"/>
    <s v="Idyllwild Nature Center"/>
    <x v="12"/>
    <x v="12"/>
    <s v="25400 931306 741320"/>
    <s v="25400 931306"/>
    <x v="4"/>
    <x v="14"/>
    <s v="Fee"/>
    <s v="InterpretiveFee"/>
    <s v="Historical &amp; Interpretive"/>
    <m/>
    <m/>
    <m/>
    <n v="0"/>
    <m/>
    <m/>
    <m/>
    <n v="552"/>
    <n v="0"/>
    <n v="0"/>
    <n v="0"/>
    <n v="0"/>
    <n v="0"/>
    <n v="0"/>
    <m/>
    <m/>
    <n v="552"/>
    <n v="0"/>
    <n v="552"/>
    <n v="0"/>
    <n v="0"/>
    <n v="552"/>
    <n v="-552"/>
  </r>
  <r>
    <n v="25620"/>
    <s v="Lake Skinner Park"/>
    <n v="931750"/>
    <s v="Lake Skinner Park"/>
    <x v="12"/>
    <x v="12"/>
    <s v="25620 931750 741320"/>
    <s v="25620 931750"/>
    <x v="2"/>
    <x v="6"/>
    <s v="Fee"/>
    <s v="Regional ParksFee"/>
    <s v="Historical &amp; Interpretive"/>
    <m/>
    <m/>
    <m/>
    <n v="0"/>
    <m/>
    <m/>
    <m/>
    <n v="8318.48"/>
    <n v="0"/>
    <n v="0"/>
    <n v="0"/>
    <n v="0"/>
    <n v="0"/>
    <n v="0"/>
    <m/>
    <m/>
    <n v="8318.48"/>
    <n v="0"/>
    <n v="8318.48"/>
    <n v="0"/>
    <n v="0"/>
    <n v="8318.48"/>
    <n v="-8318.48"/>
  </r>
  <r>
    <n v="25400"/>
    <s v="Regional Park &amp; Open Space Dis"/>
    <n v="931270"/>
    <s v="Santa Ana River Bottom Mgmt"/>
    <x v="26"/>
    <x v="26"/>
    <s v="25400 931270 777520"/>
    <s v="25400 931270"/>
    <x v="0"/>
    <x v="33"/>
    <s v="Fee"/>
    <s v="Business ServicesFee"/>
    <s v="Other Financing Sources"/>
    <m/>
    <m/>
    <n v="110000"/>
    <n v="110000"/>
    <m/>
    <m/>
    <m/>
    <m/>
    <n v="78175.08"/>
    <n v="0"/>
    <n v="0"/>
    <n v="120231.41"/>
    <n v="0"/>
    <n v="0"/>
    <m/>
    <m/>
    <n v="198406.49"/>
    <n v="0"/>
    <n v="78175.08"/>
    <n v="120231.41"/>
    <n v="0"/>
    <n v="198406.49"/>
    <n v="-88406.489999999991"/>
  </r>
  <r>
    <n v="25400"/>
    <s v="Regional Park &amp; Open Space Dis"/>
    <n v="931305"/>
    <s v="Hidden Valley Nature Center"/>
    <x v="10"/>
    <x v="10"/>
    <s v="25400 931305 741080"/>
    <s v="25400 931305"/>
    <x v="4"/>
    <x v="13"/>
    <s v="Fee"/>
    <s v="InterpretiveFee"/>
    <s v="Historical &amp; Interpretive"/>
    <m/>
    <m/>
    <m/>
    <n v="0"/>
    <m/>
    <m/>
    <m/>
    <m/>
    <n v="200"/>
    <n v="0"/>
    <n v="0"/>
    <n v="0"/>
    <n v="0"/>
    <n v="0"/>
    <m/>
    <m/>
    <n v="200"/>
    <n v="0"/>
    <n v="200"/>
    <n v="0"/>
    <n v="0"/>
    <n v="200"/>
    <n v="-200"/>
  </r>
  <r>
    <n v="25400"/>
    <s v="Regional Park &amp; Open Space Dis"/>
    <n v="931307"/>
    <s v="Santa Rosa Plateau Nature Ctr"/>
    <x v="32"/>
    <x v="32"/>
    <s v="25400 931307 780160"/>
    <s v="25400 931307"/>
    <x v="4"/>
    <x v="22"/>
    <s v="Fee"/>
    <s v="InterpretiveFee"/>
    <s v="Historical &amp; Interpretive"/>
    <m/>
    <m/>
    <m/>
    <n v="0"/>
    <m/>
    <m/>
    <m/>
    <m/>
    <n v="27"/>
    <n v="6"/>
    <n v="51"/>
    <n v="51"/>
    <n v="51"/>
    <n v="75"/>
    <m/>
    <m/>
    <n v="261"/>
    <n v="0"/>
    <n v="33"/>
    <n v="153"/>
    <n v="75"/>
    <n v="261"/>
    <n v="-261"/>
  </r>
  <r>
    <n v="25400"/>
    <s v="Regional Park &amp; Open Space Dis"/>
    <n v="931400"/>
    <s v="Major Parks"/>
    <x v="21"/>
    <x v="21"/>
    <s v="25400 931400 776710"/>
    <s v="25400 931400"/>
    <x v="2"/>
    <x v="15"/>
    <s v="Fee"/>
    <s v="Regional ParksFee"/>
    <s v="Historical &amp; Interpretive"/>
    <m/>
    <m/>
    <m/>
    <n v="0"/>
    <m/>
    <m/>
    <m/>
    <m/>
    <n v="50"/>
    <n v="0"/>
    <n v="0"/>
    <n v="0"/>
    <n v="-50"/>
    <n v="0"/>
    <m/>
    <m/>
    <n v="0"/>
    <n v="0"/>
    <n v="50"/>
    <n v="-50"/>
    <n v="0"/>
    <n v="0"/>
    <n v="0"/>
  </r>
  <r>
    <n v="25620"/>
    <s v="Lake Skinner Park"/>
    <n v="931750"/>
    <s v="Lake Skinner Park"/>
    <x v="19"/>
    <x v="19"/>
    <s v="25620 931750 774810"/>
    <s v="25620 931750"/>
    <x v="2"/>
    <x v="6"/>
    <s v="Fee"/>
    <s v="Regional ParksFee"/>
    <s v="Other Financing Sources"/>
    <m/>
    <m/>
    <m/>
    <n v="0"/>
    <m/>
    <m/>
    <m/>
    <m/>
    <n v="325"/>
    <n v="0"/>
    <n v="0"/>
    <n v="0"/>
    <n v="0"/>
    <n v="0"/>
    <m/>
    <m/>
    <n v="325"/>
    <n v="0"/>
    <n v="325"/>
    <n v="0"/>
    <n v="0"/>
    <n v="325"/>
    <n v="-325"/>
  </r>
  <r>
    <n v="25400"/>
    <s v="Regional Park &amp; Open Space Dis"/>
    <n v="931104"/>
    <s v="Regnl Parks &amp; Open-Space Dist"/>
    <x v="31"/>
    <x v="31"/>
    <s v="25400 931104 778280"/>
    <s v="25400 931104"/>
    <x v="0"/>
    <x v="0"/>
    <s v="Fee"/>
    <s v="Business ServicesFee"/>
    <s v="Regional Parks &amp; Trails Fees"/>
    <m/>
    <m/>
    <m/>
    <m/>
    <m/>
    <m/>
    <m/>
    <m/>
    <m/>
    <m/>
    <n v="38531.1"/>
    <n v="-38531.1"/>
    <n v="0"/>
    <n v="0"/>
    <m/>
    <m/>
    <n v="0"/>
    <n v="0"/>
    <n v="0"/>
    <n v="0"/>
    <n v="0"/>
    <n v="0"/>
    <n v="0"/>
  </r>
  <r>
    <n v="25400"/>
    <s v="Regional Park &amp; Open Space Dis"/>
    <n v="931235"/>
    <s v="Business Operations"/>
    <x v="14"/>
    <x v="14"/>
    <s v="25400 931235 751680"/>
    <s v="25400 931235"/>
    <x v="0"/>
    <x v="0"/>
    <s v="Fee"/>
    <s v="Business ServicesFee"/>
    <s v="Other Financing Sources"/>
    <m/>
    <m/>
    <m/>
    <m/>
    <m/>
    <m/>
    <m/>
    <m/>
    <m/>
    <m/>
    <n v="2310"/>
    <n v="0"/>
    <n v="0"/>
    <n v="0"/>
    <m/>
    <m/>
    <n v="2310"/>
    <n v="0"/>
    <n v="0"/>
    <n v="2310"/>
    <n v="0"/>
    <n v="2310"/>
    <n v="-2310"/>
  </r>
  <r>
    <n v="25400"/>
    <s v="Regional Park &amp; Open Space Dis"/>
    <n v="931409"/>
    <s v="Rancho Jurupa Park"/>
    <x v="23"/>
    <x v="23"/>
    <s v="25400 931409 776740"/>
    <s v="25400 931409"/>
    <x v="2"/>
    <x v="20"/>
    <s v="Fee"/>
    <s v="Regional ParksFee"/>
    <s v="Historical &amp; Interpretive"/>
    <m/>
    <m/>
    <m/>
    <m/>
    <m/>
    <m/>
    <m/>
    <m/>
    <m/>
    <m/>
    <n v="8"/>
    <n v="0"/>
    <n v="0"/>
    <n v="0"/>
    <m/>
    <m/>
    <n v="8"/>
    <n v="0"/>
    <n v="0"/>
    <n v="8"/>
    <n v="0"/>
    <n v="8"/>
    <n v="-8"/>
  </r>
  <r>
    <n v="25400"/>
    <s v="Regional Park &amp; Open Space Dis"/>
    <n v="931270"/>
    <s v="Santa Ana River Bottom Mgmt"/>
    <x v="31"/>
    <x v="31"/>
    <s v="25400 931270 778280"/>
    <s v="25400 931270"/>
    <x v="0"/>
    <x v="33"/>
    <s v="Fee"/>
    <s v="Business ServicesFee"/>
    <s v="Regional Parks &amp; Trails Fees"/>
    <m/>
    <m/>
    <m/>
    <m/>
    <m/>
    <m/>
    <m/>
    <m/>
    <m/>
    <m/>
    <m/>
    <n v="51288.94"/>
    <n v="7594.23"/>
    <n v="288550.5"/>
    <m/>
    <m/>
    <n v="347433.67"/>
    <n v="0"/>
    <n v="0"/>
    <n v="58883.17"/>
    <n v="288550.5"/>
    <n v="347433.67"/>
    <n v="-347433.67"/>
  </r>
  <r>
    <n v="25400"/>
    <s v="Regional Park &amp; Open Space Dis"/>
    <n v="931205"/>
    <s v="Crestmore Manor"/>
    <x v="23"/>
    <x v="23"/>
    <s v="25400 931205 776740"/>
    <s v="25400 931205"/>
    <x v="0"/>
    <x v="10"/>
    <s v="Fee"/>
    <s v="Business ServicesFee"/>
    <s v="Regional Parks &amp; Trails Fees"/>
    <m/>
    <m/>
    <m/>
    <m/>
    <m/>
    <m/>
    <m/>
    <m/>
    <m/>
    <m/>
    <m/>
    <m/>
    <n v="65"/>
    <n v="0"/>
    <m/>
    <m/>
    <n v="65"/>
    <n v="0"/>
    <n v="0"/>
    <n v="65"/>
    <n v="0"/>
    <n v="65"/>
    <n v="-65"/>
  </r>
  <r>
    <n v="25400"/>
    <s v="Regional Park &amp; Open Space Dis"/>
    <n v="931235"/>
    <s v="Business Operations"/>
    <x v="52"/>
    <x v="54"/>
    <s v="25400 931235 741380"/>
    <s v="25400 931235"/>
    <x v="0"/>
    <x v="0"/>
    <s v="Fee"/>
    <s v="Business ServicesFee"/>
    <s v="Regional Parks &amp; Trails Fees"/>
    <m/>
    <m/>
    <m/>
    <m/>
    <m/>
    <m/>
    <m/>
    <m/>
    <m/>
    <m/>
    <m/>
    <m/>
    <n v="-10"/>
    <n v="0"/>
    <m/>
    <m/>
    <n v="-10"/>
    <n v="0"/>
    <n v="0"/>
    <n v="-10"/>
    <n v="0"/>
    <n v="-10"/>
    <n v="10"/>
  </r>
  <r>
    <n v="25400"/>
    <s v="Regional Park &amp; Open Space Dis"/>
    <n v="931409"/>
    <s v="Rancho Jurupa Park"/>
    <x v="24"/>
    <x v="24"/>
    <s v="25400 931409 776760"/>
    <s v="25400 931409"/>
    <x v="2"/>
    <x v="20"/>
    <s v="Fee"/>
    <s v="Regional ParksFee"/>
    <s v="Regional Parks &amp; Trails Fees"/>
    <m/>
    <m/>
    <m/>
    <m/>
    <m/>
    <m/>
    <m/>
    <m/>
    <m/>
    <m/>
    <m/>
    <m/>
    <n v="-8"/>
    <n v="0"/>
    <m/>
    <m/>
    <n v="-8"/>
    <n v="0"/>
    <n v="0"/>
    <n v="-8"/>
    <n v="0"/>
    <n v="-8"/>
    <n v="8"/>
  </r>
  <r>
    <n v="25400"/>
    <s v="Regional Park &amp; Open Space Dis"/>
    <n v="931409"/>
    <s v="Rancho Jurupa Park"/>
    <x v="40"/>
    <x v="40"/>
    <s v="25400 931409 781360"/>
    <s v="25400 931409"/>
    <x v="2"/>
    <x v="20"/>
    <s v="Fee"/>
    <s v="Regional ParksFee"/>
    <s v="Regional Parks &amp; Trails Fees"/>
    <m/>
    <m/>
    <m/>
    <m/>
    <m/>
    <m/>
    <m/>
    <m/>
    <m/>
    <m/>
    <m/>
    <m/>
    <n v="20"/>
    <n v="84"/>
    <m/>
    <m/>
    <n v="104"/>
    <n v="0"/>
    <n v="0"/>
    <n v="20"/>
    <n v="84"/>
    <n v="104"/>
    <n v="-104"/>
  </r>
  <r>
    <n v="25400"/>
    <s v="Regional Park &amp; Open Space Dis"/>
    <n v="931403"/>
    <s v="Idyllwild Park"/>
    <x v="19"/>
    <x v="19"/>
    <s v="25400 931403 774810"/>
    <s v="25400 931403"/>
    <x v="2"/>
    <x v="17"/>
    <s v="Fee"/>
    <s v="Regional ParksFee"/>
    <s v="Regional Parks &amp; Trails Fees"/>
    <m/>
    <m/>
    <m/>
    <m/>
    <m/>
    <m/>
    <m/>
    <m/>
    <m/>
    <m/>
    <m/>
    <m/>
    <m/>
    <n v="672.92"/>
    <m/>
    <m/>
    <n v="672.92"/>
    <n v="0"/>
    <n v="0"/>
    <n v="0"/>
    <n v="672.92"/>
    <n v="672.92"/>
    <n v="-672.92"/>
  </r>
  <r>
    <n v="25400"/>
    <s v="Regional Park &amp; Open Space Dis"/>
    <n v="931421"/>
    <s v="Mayflower Park"/>
    <x v="19"/>
    <x v="19"/>
    <s v="25400 931421 774810"/>
    <s v="25400 931421"/>
    <x v="2"/>
    <x v="28"/>
    <s v="Fee"/>
    <s v="Regional ParksFee"/>
    <s v="Regional Parks &amp; Trails Fees"/>
    <m/>
    <m/>
    <m/>
    <m/>
    <m/>
    <m/>
    <m/>
    <m/>
    <m/>
    <m/>
    <m/>
    <m/>
    <m/>
    <n v="350"/>
    <m/>
    <m/>
    <n v="350"/>
    <n v="0"/>
    <n v="0"/>
    <n v="0"/>
    <n v="350"/>
    <n v="350"/>
    <n v="-350"/>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931">
  <r>
    <n v="33100"/>
    <s v="Park Acq &amp; Dev, District"/>
    <n v="931105"/>
    <s v="Park Acq &amp; Dev, District"/>
    <x v="0"/>
    <x v="0"/>
    <s v="33100 931105 521560"/>
    <x v="0"/>
    <x v="0"/>
    <s v="Capital Assets"/>
    <x v="0"/>
    <s v="CIP2"/>
    <s v="Park Acq &amp; Dev, District2"/>
    <n v="104908.12"/>
    <n v="100000"/>
    <n v="14141"/>
    <n v="114141"/>
    <n v="0"/>
    <n v="0"/>
    <n v="16955.400000000001"/>
    <n v="4800"/>
    <n v="3652"/>
    <n v="0"/>
    <n v="0"/>
    <n v="0"/>
    <n v="0"/>
    <n v="4947.63"/>
    <m/>
    <m/>
    <n v="30355.030000000002"/>
    <n v="16955.400000000001"/>
    <n v="8452"/>
    <n v="0"/>
    <n v="4947.63"/>
    <n v="30355.030000000002"/>
    <n v="83785.97"/>
  </r>
  <r>
    <n v="33100"/>
    <s v="Park Acq &amp; Dev, District"/>
    <n v="931105"/>
    <s v="Park Acq &amp; Dev, District"/>
    <x v="1"/>
    <x v="1"/>
    <s v="33100 931105 540060"/>
    <x v="0"/>
    <x v="0"/>
    <s v="Capital Assets"/>
    <x v="1"/>
    <s v="CIP4"/>
    <s v="Park Acq &amp; Dev, District4"/>
    <n v="223598.71000000002"/>
    <n v="0"/>
    <n v="54746"/>
    <n v="54746"/>
    <n v="7500"/>
    <n v="-7500"/>
    <n v="0"/>
    <n v="1542"/>
    <n v="3549.19"/>
    <n v="0"/>
    <n v="0"/>
    <n v="0"/>
    <n v="0"/>
    <n v="22939.23"/>
    <m/>
    <m/>
    <n v="28030.42"/>
    <n v="0"/>
    <n v="5091.1900000000005"/>
    <n v="0"/>
    <n v="22939.23"/>
    <n v="28030.42"/>
    <n v="26715.58"/>
  </r>
  <r>
    <n v="33100"/>
    <s v="Park Acq &amp; Dev, District"/>
    <n v="931105"/>
    <s v="Park Acq &amp; Dev, District"/>
    <x v="2"/>
    <x v="2"/>
    <s v="33100 931105 542120"/>
    <x v="0"/>
    <x v="0"/>
    <s v="Capital Assets"/>
    <x v="1"/>
    <s v="CIP4"/>
    <s v="Park Acq &amp; Dev, District4"/>
    <n v="2016907.83"/>
    <n v="6689900"/>
    <n v="33998"/>
    <n v="6723898"/>
    <n v="0"/>
    <n v="9993"/>
    <n v="226081.17"/>
    <n v="13820"/>
    <n v="662133.57999999996"/>
    <n v="28435.279999999999"/>
    <n v="150293.47"/>
    <n v="470454.49"/>
    <n v="334545.09000000003"/>
    <n v="219098.42"/>
    <m/>
    <m/>
    <n v="2114854.5"/>
    <n v="236074.17"/>
    <n v="704388.86"/>
    <n v="955293.05"/>
    <n v="219098.42"/>
    <n v="2114854.5"/>
    <n v="4609043.5"/>
  </r>
  <r>
    <n v="25430"/>
    <s v="Habitat/Open Space Mgt-Parks"/>
    <n v="931170"/>
    <s v="Habitat &amp; Open Space Mgmt"/>
    <x v="3"/>
    <x v="3"/>
    <s v="25430 931170 527720"/>
    <x v="1"/>
    <x v="1"/>
    <s v="Supplies &amp; Services"/>
    <x v="0"/>
    <s v="Natural Resources2"/>
    <s v="Habitat &amp; Open Space Management2"/>
    <n v="11185.14"/>
    <n v="2000"/>
    <n v="9766"/>
    <n v="11766"/>
    <n v="8544.92"/>
    <n v="-8544.92"/>
    <n v="0"/>
    <n v="87.95"/>
    <n v="0"/>
    <n v="390.53"/>
    <n v="0"/>
    <n v="46.71"/>
    <n v="178.39"/>
    <n v="357.74"/>
    <m/>
    <m/>
    <n v="1061.32"/>
    <n v="0"/>
    <n v="478.47999999999996"/>
    <n v="225.1"/>
    <n v="357.74"/>
    <n v="1061.32"/>
    <n v="10704.68"/>
  </r>
  <r>
    <n v="25430"/>
    <s v="Habitat/Open Space Mgt-Parks"/>
    <n v="931170"/>
    <s v="Habitat &amp; Open Space Mgmt"/>
    <x v="4"/>
    <x v="4"/>
    <s v="25430 931170 546160"/>
    <x v="1"/>
    <x v="1"/>
    <s v="Capital Assets"/>
    <x v="1"/>
    <s v="Natural Resources4"/>
    <s v="Habitat &amp; Open Space Management4"/>
    <n v="55507.35"/>
    <n v="0"/>
    <n v="134691"/>
    <n v="134691"/>
    <n v="0"/>
    <n v="0"/>
    <n v="0"/>
    <n v="0"/>
    <n v="0"/>
    <n v="134690.71"/>
    <n v="0"/>
    <n v="0"/>
    <n v="-182763.03"/>
    <n v="0"/>
    <m/>
    <m/>
    <n v="-48072.320000000007"/>
    <n v="0"/>
    <n v="134690.71"/>
    <n v="-182763.03"/>
    <n v="0"/>
    <n v="-48072.320000000007"/>
    <n v="182763.32"/>
  </r>
  <r>
    <n v="25400"/>
    <s v="Regional Park &amp; Open Space Dis"/>
    <n v="931235"/>
    <s v="Business Operations"/>
    <x v="5"/>
    <x v="5"/>
    <s v="25400 931235 525440"/>
    <x v="2"/>
    <x v="2"/>
    <s v="Supplies &amp; Services"/>
    <x v="0"/>
    <s v="Business Services2"/>
    <s v="Business Operations2"/>
    <n v="29705.760000000038"/>
    <n v="15000"/>
    <n v="7249"/>
    <n v="22249"/>
    <n v="0"/>
    <n v="459.18"/>
    <n v="1993.26"/>
    <n v="1937.96"/>
    <n v="1570.6"/>
    <n v="8764.44"/>
    <n v="1938.46"/>
    <n v="2621.0700000000002"/>
    <n v="10504.49"/>
    <n v="2798.1"/>
    <m/>
    <m/>
    <n v="32587.559999999998"/>
    <n v="2452.44"/>
    <n v="12273"/>
    <n v="15064.02"/>
    <n v="2798.1"/>
    <n v="32587.559999999998"/>
    <n v="-10338.559999999998"/>
  </r>
  <r>
    <n v="25400"/>
    <s v="Regional Park &amp; Open Space Dis"/>
    <n v="931405"/>
    <s v="Lake Cahuilla Park"/>
    <x v="6"/>
    <x v="6"/>
    <s v="25400 931405 521600"/>
    <x v="3"/>
    <x v="3"/>
    <s v="Supplies &amp; Services"/>
    <x v="0"/>
    <s v="Regional Parks2"/>
    <s v="Lake Cahuilla2"/>
    <n v="45419"/>
    <n v="61000"/>
    <n v="21812"/>
    <n v="82812"/>
    <n v="0"/>
    <n v="0"/>
    <n v="11480"/>
    <n v="4592"/>
    <n v="4125"/>
    <n v="0"/>
    <n v="0"/>
    <n v="1150"/>
    <n v="0"/>
    <n v="23076.799999999999"/>
    <m/>
    <m/>
    <n v="44423.8"/>
    <n v="11480"/>
    <n v="8717"/>
    <n v="1150"/>
    <n v="23076.799999999999"/>
    <n v="44423.8"/>
    <n v="38388.199999999997"/>
  </r>
  <r>
    <n v="25400"/>
    <s v="Regional Park &amp; Open Space Dis"/>
    <n v="931405"/>
    <s v="Lake Cahuilla Park"/>
    <x v="7"/>
    <x v="7"/>
    <s v="25400 931405 527960"/>
    <x v="3"/>
    <x v="3"/>
    <s v="Supplies &amp; Services"/>
    <x v="0"/>
    <s v="Regional Parks2"/>
    <s v="Lake Cahuilla2"/>
    <n v="50017.5"/>
    <n v="71070"/>
    <n v="20025"/>
    <n v="91095"/>
    <n v="4005"/>
    <n v="0"/>
    <n v="4005"/>
    <n v="4005"/>
    <n v="0"/>
    <n v="5156.25"/>
    <n v="10312.5"/>
    <n v="5156.25"/>
    <n v="15000"/>
    <n v="0"/>
    <m/>
    <m/>
    <n v="47640"/>
    <n v="8010"/>
    <n v="9161.25"/>
    <n v="30468.75"/>
    <n v="0"/>
    <n v="47640"/>
    <n v="43455"/>
  </r>
  <r>
    <n v="25400"/>
    <s v="Regional Park &amp; Open Space Dis"/>
    <n v="931409"/>
    <s v="Rancho Jurupa Park"/>
    <x v="7"/>
    <x v="7"/>
    <s v="25400 931409 527960"/>
    <x v="3"/>
    <x v="4"/>
    <s v="Supplies &amp; Services"/>
    <x v="0"/>
    <s v="Regional Parks2"/>
    <s v="Rancho Jurupa2"/>
    <n v="55173.75"/>
    <n v="72000"/>
    <n v="16020"/>
    <n v="88020"/>
    <n v="4005"/>
    <n v="4005"/>
    <n v="4005"/>
    <n v="0"/>
    <n v="0"/>
    <n v="5156.25"/>
    <n v="10312.5"/>
    <n v="10312.5"/>
    <n v="10312.5"/>
    <n v="0"/>
    <m/>
    <m/>
    <n v="48108.75"/>
    <n v="12015"/>
    <n v="5156.25"/>
    <n v="30937.5"/>
    <n v="0"/>
    <n v="48108.75"/>
    <n v="39911.25"/>
  </r>
  <r>
    <n v="25400"/>
    <s v="Regional Park &amp; Open Space Dis"/>
    <n v="931421"/>
    <s v="Mayflower Park"/>
    <x v="6"/>
    <x v="6"/>
    <s v="25400 931421 521600"/>
    <x v="3"/>
    <x v="5"/>
    <s v="Supplies &amp; Services"/>
    <x v="0"/>
    <s v="Regional Parks2"/>
    <s v="Mayflower2"/>
    <n v="28851.199999999997"/>
    <n v="64605"/>
    <n v="8090"/>
    <n v="72695"/>
    <n v="0"/>
    <n v="0"/>
    <n v="20224"/>
    <n v="8089.6"/>
    <n v="10305"/>
    <n v="0"/>
    <n v="0"/>
    <n v="0"/>
    <n v="0"/>
    <n v="0"/>
    <m/>
    <m/>
    <n v="38618.6"/>
    <n v="20224"/>
    <n v="18394.599999999999"/>
    <n v="0"/>
    <n v="0"/>
    <n v="38618.6"/>
    <n v="34076.400000000001"/>
  </r>
  <r>
    <n v="25400"/>
    <s v="Regional Park &amp; Open Space Dis"/>
    <n v="931421"/>
    <s v="Mayflower Park"/>
    <x v="8"/>
    <x v="8"/>
    <s v="25400 931421 522310"/>
    <x v="3"/>
    <x v="5"/>
    <s v="Supplies &amp; Services"/>
    <x v="0"/>
    <s v="Regional Parks2"/>
    <s v="Mayflower2"/>
    <n v="3233.81"/>
    <n v="3000"/>
    <n v="28007"/>
    <n v="31007"/>
    <n v="329.65"/>
    <n v="27675"/>
    <n v="3219.63"/>
    <n v="0"/>
    <n v="49.71"/>
    <n v="0"/>
    <n v="279.44"/>
    <n v="217.49"/>
    <n v="1078.54"/>
    <n v="838.78"/>
    <m/>
    <m/>
    <n v="33688.239999999998"/>
    <n v="31224.280000000002"/>
    <n v="49.71"/>
    <n v="1575.47"/>
    <n v="838.78"/>
    <n v="33688.239999999998"/>
    <n v="-2681.239999999998"/>
  </r>
  <r>
    <n v="25590"/>
    <s v="MSHCP Reserve Management"/>
    <n v="931150"/>
    <s v="MSHCP Reserve Management"/>
    <x v="3"/>
    <x v="3"/>
    <s v="25590 931150 527720"/>
    <x v="1"/>
    <x v="6"/>
    <s v="Supplies &amp; Services"/>
    <x v="0"/>
    <s v="Natural Resources2"/>
    <s v="MSHCP Reserve Management2"/>
    <n v="6119.8799999999992"/>
    <n v="2000"/>
    <n v="4883"/>
    <n v="6883"/>
    <n v="4883.24"/>
    <n v="-4335.5600000000004"/>
    <n v="1183.1600000000001"/>
    <n v="532.85"/>
    <n v="0"/>
    <n v="0"/>
    <n v="132.5"/>
    <n v="0"/>
    <n v="16.350000000000001"/>
    <n v="244.72"/>
    <m/>
    <m/>
    <n v="2657.2599999999993"/>
    <n v="1730.8399999999995"/>
    <n v="532.85"/>
    <n v="148.85"/>
    <n v="244.72"/>
    <n v="2657.2599999999993"/>
    <n v="4225.7400000000007"/>
  </r>
  <r>
    <n v="25620"/>
    <s v="Lake Skinner Park"/>
    <n v="931750"/>
    <s v="Lake Skinner Park"/>
    <x v="7"/>
    <x v="7"/>
    <s v="25620 931750 527960"/>
    <x v="3"/>
    <x v="7"/>
    <s v="Supplies &amp; Services"/>
    <x v="0"/>
    <s v="Regional Parks2"/>
    <s v="Lake Skinner2"/>
    <n v="55385.98"/>
    <n v="71070"/>
    <n v="20025"/>
    <n v="91095"/>
    <n v="4005"/>
    <n v="0"/>
    <n v="4005"/>
    <n v="4005"/>
    <n v="0"/>
    <n v="5156.25"/>
    <n v="10312.5"/>
    <n v="10312.5"/>
    <n v="10312.5"/>
    <n v="0"/>
    <m/>
    <m/>
    <n v="48108.75"/>
    <n v="8010"/>
    <n v="9161.25"/>
    <n v="30937.5"/>
    <n v="0"/>
    <n v="48108.75"/>
    <n v="42986.25"/>
  </r>
  <r>
    <n v="25400"/>
    <s v="Regional Park &amp; Open Space Dis"/>
    <n v="931235"/>
    <s v="Business Operations"/>
    <x v="4"/>
    <x v="4"/>
    <s v="25400 931235 546160"/>
    <x v="2"/>
    <x v="2"/>
    <s v="Capital Assets"/>
    <x v="1"/>
    <s v="Business Services4"/>
    <s v="Business Operations4"/>
    <n v="45901.5"/>
    <n v="0"/>
    <n v="17606"/>
    <n v="17606"/>
    <n v="0"/>
    <n v="0"/>
    <n v="0"/>
    <n v="0"/>
    <n v="0"/>
    <n v="17605.79"/>
    <n v="0"/>
    <n v="0"/>
    <n v="-17605.79"/>
    <n v="0"/>
    <m/>
    <m/>
    <n v="0"/>
    <n v="0"/>
    <n v="17605.79"/>
    <n v="-17605.79"/>
    <n v="0"/>
    <n v="0"/>
    <n v="17606"/>
  </r>
  <r>
    <n v="25400"/>
    <s v="Regional Park &amp; Open Space Dis"/>
    <n v="931104"/>
    <s v="Regnl Parks &amp; Open-Space Dist"/>
    <x v="9"/>
    <x v="9"/>
    <s v="25400 931104 528920"/>
    <x v="2"/>
    <x v="2"/>
    <s v="Supplies &amp; Services"/>
    <x v="0"/>
    <s v="Business Services2"/>
    <s v="Business Operations2"/>
    <n v="0"/>
    <m/>
    <n v="0"/>
    <n v="0"/>
    <n v="0"/>
    <n v="0"/>
    <n v="0"/>
    <n v="0"/>
    <n v="0"/>
    <n v="0"/>
    <n v="0"/>
    <n v="0"/>
    <n v="0"/>
    <n v="0"/>
    <m/>
    <m/>
    <n v="0"/>
    <n v="0"/>
    <n v="0"/>
    <n v="0"/>
    <n v="0"/>
    <n v="0"/>
    <n v="0"/>
  </r>
  <r>
    <n v="33110"/>
    <s v="Park Acq &amp; Dev, Grants"/>
    <n v="931121"/>
    <s v="Park Acq &amp; Dev, Grants"/>
    <x v="1"/>
    <x v="1"/>
    <s v="33110 931121 540060"/>
    <x v="0"/>
    <x v="8"/>
    <s v="Capital Assets"/>
    <x v="1"/>
    <s v="CIP4"/>
    <s v="Park Acq &amp; Dev, Grants4"/>
    <n v="0"/>
    <n v="0"/>
    <m/>
    <n v="0"/>
    <n v="0"/>
    <n v="0"/>
    <n v="0"/>
    <n v="0"/>
    <n v="0"/>
    <n v="0"/>
    <n v="0"/>
    <n v="0"/>
    <n v="0"/>
    <n v="0"/>
    <m/>
    <m/>
    <n v="0"/>
    <n v="0"/>
    <n v="0"/>
    <n v="0"/>
    <n v="0"/>
    <n v="0"/>
    <n v="0"/>
  </r>
  <r>
    <n v="33110"/>
    <s v="Park Acq &amp; Dev, Grants"/>
    <n v="931121"/>
    <s v="Park Acq &amp; Dev, Grants"/>
    <x v="2"/>
    <x v="2"/>
    <s v="33110 931121 542120"/>
    <x v="0"/>
    <x v="8"/>
    <s v="Capital Assets"/>
    <x v="1"/>
    <s v="CIP4"/>
    <s v="Park Acq &amp; Dev, Grants4"/>
    <n v="51528.88"/>
    <n v="0"/>
    <m/>
    <n v="0"/>
    <n v="0"/>
    <n v="0"/>
    <n v="0"/>
    <n v="0"/>
    <n v="0"/>
    <n v="0"/>
    <n v="0"/>
    <n v="0"/>
    <n v="0"/>
    <n v="0"/>
    <m/>
    <m/>
    <n v="0"/>
    <n v="0"/>
    <n v="0"/>
    <n v="0"/>
    <n v="0"/>
    <n v="0"/>
    <n v="0"/>
  </r>
  <r>
    <n v="33120"/>
    <s v="Park Acq &amp; Dev, DIF"/>
    <n v="931800"/>
    <s v="Park Acq &amp; Dev, DIF"/>
    <x v="1"/>
    <x v="1"/>
    <s v="33120 931800 540060"/>
    <x v="0"/>
    <x v="9"/>
    <s v="Capital Assets"/>
    <x v="1"/>
    <s v="CIP4"/>
    <s v="Park Acq &amp; Dev, DIF4"/>
    <n v="0"/>
    <n v="0"/>
    <m/>
    <n v="0"/>
    <n v="0"/>
    <n v="0"/>
    <n v="0"/>
    <n v="0"/>
    <n v="0"/>
    <n v="0"/>
    <n v="0"/>
    <n v="0"/>
    <n v="0"/>
    <n v="0"/>
    <m/>
    <m/>
    <n v="0"/>
    <n v="0"/>
    <n v="0"/>
    <n v="0"/>
    <n v="0"/>
    <n v="0"/>
    <n v="0"/>
  </r>
  <r>
    <n v="33120"/>
    <s v="Park Acq &amp; Dev, DIF"/>
    <n v="931800"/>
    <s v="Park Acq &amp; Dev, DIF"/>
    <x v="2"/>
    <x v="2"/>
    <s v="33120 931800 542120"/>
    <x v="0"/>
    <x v="9"/>
    <s v="Capital Assets"/>
    <x v="1"/>
    <s v="CIP4"/>
    <s v="Park Acq &amp; Dev, DIF4"/>
    <n v="882541.28"/>
    <n v="0"/>
    <m/>
    <n v="0"/>
    <n v="0"/>
    <n v="0"/>
    <n v="0"/>
    <n v="0"/>
    <n v="0"/>
    <n v="0"/>
    <n v="0"/>
    <n v="0"/>
    <n v="0"/>
    <n v="0"/>
    <m/>
    <m/>
    <n v="0"/>
    <n v="0"/>
    <n v="0"/>
    <n v="0"/>
    <n v="0"/>
    <n v="0"/>
    <n v="0"/>
  </r>
  <r>
    <n v="25400"/>
    <s v="Regional Park &amp; Open Space Dis"/>
    <n v="931119"/>
    <s v="Interpretive"/>
    <x v="10"/>
    <x v="10"/>
    <s v="25400 931119 536760"/>
    <x v="4"/>
    <x v="10"/>
    <s v="Internal Service Costs"/>
    <x v="2"/>
    <s v="Interpretive3"/>
    <s v="Historic Preservation3"/>
    <n v="0"/>
    <n v="0"/>
    <m/>
    <n v="0"/>
    <n v="0"/>
    <n v="0"/>
    <n v="0"/>
    <n v="0"/>
    <n v="0"/>
    <n v="0"/>
    <n v="0"/>
    <n v="0"/>
    <n v="0"/>
    <n v="0"/>
    <m/>
    <m/>
    <n v="0"/>
    <n v="0"/>
    <n v="0"/>
    <n v="0"/>
    <n v="0"/>
    <n v="0"/>
    <n v="0"/>
  </r>
  <r>
    <n v="25400"/>
    <s v="Regional Park &amp; Open Space Dis"/>
    <n v="931183"/>
    <s v="Reservation/Reception"/>
    <x v="10"/>
    <x v="10"/>
    <s v="25400 931183 536760"/>
    <x v="2"/>
    <x v="11"/>
    <s v="Internal Service Costs"/>
    <x v="2"/>
    <s v="Business Services3"/>
    <s v="Guest Services &amp; Events3"/>
    <n v="402.18"/>
    <n v="0"/>
    <m/>
    <n v="0"/>
    <n v="30.48"/>
    <n v="0"/>
    <n v="-30.48"/>
    <n v="0"/>
    <n v="0"/>
    <n v="0"/>
    <n v="0"/>
    <n v="0"/>
    <n v="0"/>
    <n v="0"/>
    <m/>
    <m/>
    <n v="0"/>
    <n v="0"/>
    <n v="0"/>
    <n v="0"/>
    <n v="0"/>
    <n v="0"/>
    <n v="0"/>
  </r>
  <r>
    <n v="25400"/>
    <s v="Regional Park &amp; Open Space Dis"/>
    <n v="931205"/>
    <s v="Crestmore Manor"/>
    <x v="11"/>
    <x v="11"/>
    <s v="25400 931205 523760"/>
    <x v="2"/>
    <x v="11"/>
    <s v="Internal Service Costs"/>
    <x v="0"/>
    <s v="Business Services2"/>
    <s v="Guest Services &amp; Events2"/>
    <n v="0"/>
    <n v="0"/>
    <m/>
    <n v="0"/>
    <n v="0"/>
    <n v="0"/>
    <n v="0"/>
    <n v="0"/>
    <n v="0"/>
    <n v="0"/>
    <n v="0"/>
    <n v="0"/>
    <n v="0"/>
    <n v="0"/>
    <m/>
    <m/>
    <n v="0"/>
    <n v="0"/>
    <n v="0"/>
    <n v="0"/>
    <n v="0"/>
    <n v="0"/>
    <n v="0"/>
  </r>
  <r>
    <n v="25400"/>
    <s v="Regional Park &amp; Open Space Dis"/>
    <n v="931205"/>
    <s v="Crestmore Manor"/>
    <x v="10"/>
    <x v="10"/>
    <s v="25400 931205 536760"/>
    <x v="2"/>
    <x v="11"/>
    <s v="Internal Service Costs"/>
    <x v="2"/>
    <s v="Business Services3"/>
    <s v="Guest Services &amp; Events3"/>
    <n v="479.21000000000004"/>
    <n v="0"/>
    <m/>
    <n v="0"/>
    <n v="30.48"/>
    <n v="64.56"/>
    <n v="105.8"/>
    <n v="75.319999999999993"/>
    <n v="123.74"/>
    <n v="86.08"/>
    <n v="86.08"/>
    <n v="86.08"/>
    <n v="86.08"/>
    <n v="80.7"/>
    <m/>
    <m/>
    <n v="824.92000000000007"/>
    <n v="200.84"/>
    <n v="285.14"/>
    <n v="258.24"/>
    <n v="80.7"/>
    <n v="824.92000000000007"/>
    <n v="-824.92000000000007"/>
  </r>
  <r>
    <n v="25400"/>
    <s v="Regional Park &amp; Open Space Dis"/>
    <n v="931220"/>
    <s v="Administration"/>
    <x v="12"/>
    <x v="12"/>
    <s v="25400 931220 520360"/>
    <x v="2"/>
    <x v="12"/>
    <s v="Internal Service Costs"/>
    <x v="0"/>
    <s v="Business Services2"/>
    <s v="Executive2"/>
    <n v="1864.08"/>
    <n v="0"/>
    <m/>
    <n v="0"/>
    <n v="0"/>
    <n v="136.83000000000001"/>
    <n v="136.83000000000001"/>
    <n v="136.83000000000001"/>
    <n v="136.83000000000001"/>
    <n v="136.83000000000001"/>
    <n v="136.83000000000001"/>
    <n v="136.83000000000001"/>
    <n v="136.83000000000001"/>
    <n v="136.83000000000001"/>
    <m/>
    <m/>
    <n v="1231.47"/>
    <n v="273.66000000000003"/>
    <n v="410.49"/>
    <n v="410.49"/>
    <n v="136.83000000000001"/>
    <n v="1231.47"/>
    <n v="-1231.47"/>
  </r>
  <r>
    <n v="25400"/>
    <s v="Regional Park &amp; Open Space Dis"/>
    <n v="931220"/>
    <s v="Administration"/>
    <x v="13"/>
    <x v="13"/>
    <s v="25400 931220 527690"/>
    <x v="2"/>
    <x v="12"/>
    <s v="Internal Service Costs"/>
    <x v="0"/>
    <s v="Business Services2"/>
    <s v="Executive2"/>
    <n v="417.72999999999996"/>
    <n v="0"/>
    <m/>
    <n v="0"/>
    <n v="0"/>
    <n v="0"/>
    <n v="0"/>
    <n v="0"/>
    <n v="0"/>
    <n v="0"/>
    <n v="0"/>
    <n v="0"/>
    <n v="0"/>
    <n v="0"/>
    <m/>
    <m/>
    <n v="0"/>
    <n v="0"/>
    <n v="0"/>
    <n v="0"/>
    <n v="0"/>
    <n v="0"/>
    <n v="0"/>
  </r>
  <r>
    <n v="25400"/>
    <s v="Regional Park &amp; Open Space Dis"/>
    <n v="931220"/>
    <s v="Administration"/>
    <x v="10"/>
    <x v="10"/>
    <s v="25400 931220 536760"/>
    <x v="2"/>
    <x v="12"/>
    <s v="Internal Service Costs"/>
    <x v="2"/>
    <s v="Business Services3"/>
    <s v="Executive3"/>
    <n v="622.5"/>
    <n v="0"/>
    <m/>
    <n v="0"/>
    <n v="50.8"/>
    <n v="53.8"/>
    <n v="53.8"/>
    <n v="53.8"/>
    <n v="80.7"/>
    <n v="53.8"/>
    <n v="53.8"/>
    <n v="53.8"/>
    <n v="53.8"/>
    <n v="53.8"/>
    <m/>
    <m/>
    <n v="561.9"/>
    <n v="158.39999999999998"/>
    <n v="188.3"/>
    <n v="161.39999999999998"/>
    <n v="53.8"/>
    <n v="561.9"/>
    <n v="-561.9"/>
  </r>
  <r>
    <n v="25400"/>
    <s v="Regional Park &amp; Open Space Dis"/>
    <n v="931220"/>
    <s v="Administration"/>
    <x v="14"/>
    <x v="14"/>
    <s v="25400 931220 537020"/>
    <x v="2"/>
    <x v="12"/>
    <s v="Internal Service Costs"/>
    <x v="2"/>
    <s v="Business Services3"/>
    <s v="Executive3"/>
    <n v="0"/>
    <n v="0"/>
    <m/>
    <n v="0"/>
    <n v="0"/>
    <n v="0"/>
    <n v="0"/>
    <n v="0"/>
    <n v="0"/>
    <n v="484.04"/>
    <n v="0"/>
    <n v="0"/>
    <n v="0"/>
    <n v="0"/>
    <m/>
    <m/>
    <n v="484.04"/>
    <n v="0"/>
    <n v="484.04"/>
    <n v="0"/>
    <n v="0"/>
    <n v="484.04"/>
    <n v="-484.04"/>
  </r>
  <r>
    <n v="25400"/>
    <s v="Regional Park &amp; Open Space Dis"/>
    <n v="931235"/>
    <s v="Business Operations"/>
    <x v="15"/>
    <x v="15"/>
    <s v="25400 931235 517000"/>
    <x v="2"/>
    <x v="2"/>
    <s v="Internal Service Costs"/>
    <x v="3"/>
    <s v="Business Services1"/>
    <s v="Business Operations1"/>
    <n v="247344"/>
    <n v="0"/>
    <m/>
    <n v="0"/>
    <n v="0"/>
    <n v="0"/>
    <n v="0"/>
    <n v="0"/>
    <n v="0"/>
    <n v="104680.33"/>
    <n v="67974.240000000005"/>
    <n v="0"/>
    <n v="-15634.08"/>
    <n v="67974.28"/>
    <m/>
    <m/>
    <n v="224994.77000000002"/>
    <n v="0"/>
    <n v="104680.33"/>
    <n v="52340.160000000003"/>
    <n v="67974.28"/>
    <n v="224994.77"/>
    <n v="-224994.77"/>
  </r>
  <r>
    <n v="25400"/>
    <s v="Regional Park &amp; Open Space Dis"/>
    <n v="931235"/>
    <s v="Business Operations"/>
    <x v="16"/>
    <x v="16"/>
    <s v="25400 931235 520930"/>
    <x v="2"/>
    <x v="2"/>
    <s v="Internal Service Costs"/>
    <x v="0"/>
    <s v="Business Services2"/>
    <s v="Business Operations2"/>
    <n v="415176.99"/>
    <n v="767021"/>
    <m/>
    <n v="767021"/>
    <n v="0"/>
    <n v="191755.26"/>
    <n v="0"/>
    <n v="191755.26"/>
    <n v="0"/>
    <n v="-88207.42"/>
    <n v="191755.26"/>
    <n v="0"/>
    <n v="-44103.71"/>
    <n v="191755.26"/>
    <m/>
    <m/>
    <n v="634709.91"/>
    <n v="191755.26"/>
    <n v="103547.84000000001"/>
    <n v="147651.55000000002"/>
    <n v="191755.26"/>
    <n v="634709.91"/>
    <n v="132311.08999999997"/>
  </r>
  <r>
    <n v="25400"/>
    <s v="Regional Park &amp; Open Space Dis"/>
    <n v="931235"/>
    <s v="Business Operations"/>
    <x v="17"/>
    <x v="17"/>
    <s v="25400 931235 520945"/>
    <x v="2"/>
    <x v="2"/>
    <s v="Internal Service Costs"/>
    <x v="0"/>
    <s v="Business Services2"/>
    <s v="Business Operations2"/>
    <n v="351877.2"/>
    <n v="369471"/>
    <m/>
    <n v="369471"/>
    <n v="0"/>
    <n v="92367.78"/>
    <n v="0"/>
    <n v="92367.78"/>
    <n v="0"/>
    <n v="-42489.18"/>
    <n v="92367.78"/>
    <n v="0"/>
    <n v="-21244.59"/>
    <n v="92367.72"/>
    <m/>
    <m/>
    <n v="305737.29000000004"/>
    <n v="92367.78"/>
    <n v="49878.6"/>
    <n v="71123.19"/>
    <n v="92367.72"/>
    <n v="305737.29000000004"/>
    <n v="63733.709999999963"/>
  </r>
  <r>
    <n v="25400"/>
    <s v="Regional Park &amp; Open Space Dis"/>
    <n v="931235"/>
    <s v="Business Operations"/>
    <x v="11"/>
    <x v="11"/>
    <s v="25400 931235 523760"/>
    <x v="2"/>
    <x v="2"/>
    <s v="Internal Service Costs"/>
    <x v="0"/>
    <s v="Business Services2"/>
    <s v="Business Operations2"/>
    <n v="3414.2"/>
    <n v="3906"/>
    <m/>
    <n v="3906"/>
    <n v="0"/>
    <n v="263.58"/>
    <n v="301"/>
    <n v="264.54000000000002"/>
    <n v="272.73"/>
    <n v="243.9"/>
    <n v="262.81"/>
    <n v="275.69"/>
    <n v="261.92"/>
    <n v="374.62"/>
    <m/>
    <m/>
    <n v="2520.79"/>
    <n v="564.57999999999993"/>
    <n v="781.17"/>
    <n v="800.42000000000007"/>
    <n v="374.62"/>
    <n v="2520.79"/>
    <n v="1385.21"/>
  </r>
  <r>
    <n v="25400"/>
    <s v="Regional Park &amp; Open Space Dis"/>
    <n v="931235"/>
    <s v="Business Operations"/>
    <x v="18"/>
    <x v="18"/>
    <s v="25400 931235 525330"/>
    <x v="2"/>
    <x v="2"/>
    <s v="Internal Service Costs"/>
    <x v="0"/>
    <s v="Business Services2"/>
    <s v="Business Operations2"/>
    <n v="184.29000000000002"/>
    <n v="0"/>
    <m/>
    <n v="0"/>
    <n v="0"/>
    <n v="0"/>
    <n v="0"/>
    <n v="42.12"/>
    <n v="0"/>
    <n v="0"/>
    <n v="0"/>
    <n v="0"/>
    <n v="0"/>
    <n v="0"/>
    <m/>
    <m/>
    <n v="42.12"/>
    <n v="0"/>
    <n v="42.12"/>
    <n v="0"/>
    <n v="0"/>
    <n v="42.12"/>
    <n v="-42.12"/>
  </r>
  <r>
    <n v="25400"/>
    <s v="Regional Park &amp; Open Space Dis"/>
    <n v="931235"/>
    <s v="Business Operations"/>
    <x v="19"/>
    <x v="19"/>
    <s v="25400 931235 525840"/>
    <x v="2"/>
    <x v="2"/>
    <s v="Internal Service Costs"/>
    <x v="0"/>
    <s v="Business Services2"/>
    <s v="Business Operations2"/>
    <n v="390686.03999999986"/>
    <n v="388829"/>
    <m/>
    <n v="388829"/>
    <n v="32402.42"/>
    <n v="32402.42"/>
    <n v="32402.42"/>
    <n v="32402.42"/>
    <n v="32402.42"/>
    <n v="-4860.3599999999997"/>
    <n v="32402.42"/>
    <n v="32402.42"/>
    <n v="10044.74"/>
    <n v="24949.86"/>
    <m/>
    <m/>
    <n v="256951.17999999993"/>
    <n v="97207.26"/>
    <n v="59944.479999999996"/>
    <n v="74849.58"/>
    <n v="24949.86"/>
    <n v="256951.18"/>
    <n v="131877.82"/>
  </r>
  <r>
    <n v="25400"/>
    <s v="Regional Park &amp; Open Space Dis"/>
    <n v="931235"/>
    <s v="Business Operations"/>
    <x v="20"/>
    <x v="20"/>
    <s v="25400 931235 527670"/>
    <x v="2"/>
    <x v="2"/>
    <s v="Internal Service Costs"/>
    <x v="0"/>
    <s v="Business Services2"/>
    <s v="Business Operations2"/>
    <n v="4686.7700000000004"/>
    <n v="0"/>
    <m/>
    <n v="0"/>
    <n v="0"/>
    <n v="0"/>
    <n v="0"/>
    <n v="0"/>
    <n v="0"/>
    <n v="0"/>
    <n v="0"/>
    <n v="0"/>
    <n v="0"/>
    <n v="0"/>
    <m/>
    <m/>
    <n v="0"/>
    <n v="0"/>
    <n v="0"/>
    <n v="0"/>
    <n v="0"/>
    <n v="0"/>
    <n v="0"/>
  </r>
  <r>
    <n v="25400"/>
    <s v="Regional Park &amp; Open Space Dis"/>
    <n v="931235"/>
    <s v="Business Operations"/>
    <x v="13"/>
    <x v="13"/>
    <s v="25400 931235 527690"/>
    <x v="2"/>
    <x v="2"/>
    <s v="Internal Service Costs"/>
    <x v="0"/>
    <s v="Business Services2"/>
    <s v="Business Operations2"/>
    <n v="64253.510000000009"/>
    <n v="124807"/>
    <m/>
    <n v="124807"/>
    <n v="0"/>
    <n v="8636.68"/>
    <n v="6909.79"/>
    <n v="3678.56"/>
    <n v="6624.01"/>
    <n v="14870.48"/>
    <n v="10449.950000000001"/>
    <n v="3215.63"/>
    <n v="12635.4"/>
    <n v="4809.03"/>
    <m/>
    <m/>
    <n v="71829.53"/>
    <n v="15546.470000000001"/>
    <n v="25173.05"/>
    <n v="26300.980000000003"/>
    <n v="4809.03"/>
    <n v="71829.53"/>
    <n v="52977.47"/>
  </r>
  <r>
    <n v="25400"/>
    <s v="Regional Park &amp; Open Space Dis"/>
    <n v="931235"/>
    <s v="Business Operations"/>
    <x v="10"/>
    <x v="10"/>
    <s v="25400 931235 536760"/>
    <x v="2"/>
    <x v="2"/>
    <s v="Internal Service Costs"/>
    <x v="2"/>
    <s v="Business Services3"/>
    <s v="Business Operations3"/>
    <n v="1115.2799999999997"/>
    <n v="140"/>
    <m/>
    <n v="140"/>
    <n v="91.44"/>
    <n v="123.74"/>
    <n v="134.5"/>
    <n v="129.12"/>
    <n v="209.82"/>
    <n v="156.02000000000001"/>
    <n v="172.16"/>
    <n v="166.78"/>
    <n v="166.78"/>
    <n v="172.16"/>
    <m/>
    <m/>
    <n v="1522.52"/>
    <n v="349.68"/>
    <n v="494.96000000000004"/>
    <n v="505.72"/>
    <n v="172.16"/>
    <n v="1522.5200000000002"/>
    <n v="-1382.5200000000002"/>
  </r>
  <r>
    <n v="25400"/>
    <s v="Regional Park &amp; Open Space Dis"/>
    <n v="931235"/>
    <s v="Business Operations"/>
    <x v="21"/>
    <x v="21"/>
    <s v="25400 931235 536840"/>
    <x v="2"/>
    <x v="2"/>
    <s v="Internal Service Costs"/>
    <x v="2"/>
    <s v="Business Services3"/>
    <s v="Business Operations3"/>
    <n v="13430"/>
    <n v="0"/>
    <m/>
    <n v="0"/>
    <n v="0"/>
    <n v="0"/>
    <n v="0"/>
    <n v="0"/>
    <n v="0"/>
    <n v="0"/>
    <n v="0"/>
    <n v="34828"/>
    <n v="0"/>
    <n v="0"/>
    <m/>
    <m/>
    <n v="34828"/>
    <n v="0"/>
    <n v="0"/>
    <n v="34828"/>
    <n v="0"/>
    <n v="34828"/>
    <n v="-34828"/>
  </r>
  <r>
    <n v="25400"/>
    <s v="Regional Park &amp; Open Space Dis"/>
    <n v="931235"/>
    <s v="Business Operations"/>
    <x v="14"/>
    <x v="14"/>
    <s v="25400 931235 537020"/>
    <x v="2"/>
    <x v="2"/>
    <s v="Internal Service Costs"/>
    <x v="2"/>
    <s v="Business Services3"/>
    <s v="Business Operations3"/>
    <n v="26303.16"/>
    <n v="0"/>
    <m/>
    <n v="0"/>
    <n v="0"/>
    <n v="0"/>
    <n v="1552.94"/>
    <n v="3045.35"/>
    <n v="0"/>
    <n v="685.72"/>
    <n v="1290.75"/>
    <n v="1048.74"/>
    <n v="4739.49"/>
    <n v="0"/>
    <m/>
    <m/>
    <n v="12362.99"/>
    <n v="1552.94"/>
    <n v="3731.0699999999997"/>
    <n v="7078.98"/>
    <n v="0"/>
    <n v="12362.99"/>
    <n v="-12362.99"/>
  </r>
  <r>
    <n v="25400"/>
    <s v="Regional Park &amp; Open Space Dis"/>
    <n v="931235"/>
    <s v="Business Operations"/>
    <x v="22"/>
    <x v="22"/>
    <s v="25400 931235 537090"/>
    <x v="2"/>
    <x v="2"/>
    <s v="Internal Service Costs"/>
    <x v="2"/>
    <s v="Business Services3"/>
    <s v="Business Operations3"/>
    <n v="79290.239999999991"/>
    <n v="79290"/>
    <m/>
    <n v="79290"/>
    <n v="0"/>
    <n v="0"/>
    <n v="19822.560000000001"/>
    <n v="19822.560000000001"/>
    <n v="0"/>
    <n v="-9118.3700000000008"/>
    <n v="19862.560000000001"/>
    <n v="30"/>
    <n v="-4629.1899999999996"/>
    <n v="60"/>
    <m/>
    <m/>
    <n v="45850.119999999995"/>
    <n v="19822.560000000001"/>
    <n v="10704.19"/>
    <n v="15263.370000000003"/>
    <n v="60"/>
    <n v="45850.12"/>
    <n v="33439.879999999997"/>
  </r>
  <r>
    <n v="25400"/>
    <s v="Regional Park &amp; Open Space Dis"/>
    <n v="931235"/>
    <s v="Business Operations"/>
    <x v="23"/>
    <x v="23"/>
    <s v="25400 931235 537290"/>
    <x v="2"/>
    <x v="2"/>
    <s v="Internal Service Costs"/>
    <x v="2"/>
    <s v="Business Services3"/>
    <s v="Business Operations3"/>
    <n v="0"/>
    <n v="0"/>
    <m/>
    <n v="0"/>
    <n v="0"/>
    <n v="0"/>
    <n v="0"/>
    <n v="0"/>
    <n v="0"/>
    <n v="0"/>
    <n v="0"/>
    <n v="0"/>
    <n v="0"/>
    <n v="0"/>
    <m/>
    <m/>
    <n v="0"/>
    <n v="0"/>
    <n v="0"/>
    <n v="0"/>
    <n v="0"/>
    <n v="0"/>
    <n v="0"/>
  </r>
  <r>
    <n v="25400"/>
    <s v="Regional Park &amp; Open Space Dis"/>
    <n v="931240"/>
    <s v="Finance"/>
    <x v="11"/>
    <x v="11"/>
    <s v="25400 931240 523760"/>
    <x v="2"/>
    <x v="13"/>
    <s v="Internal Service Costs"/>
    <x v="0"/>
    <s v="Business Services2"/>
    <s v="Finance2"/>
    <n v="0"/>
    <n v="0"/>
    <m/>
    <n v="0"/>
    <n v="0"/>
    <n v="0"/>
    <n v="0"/>
    <n v="0"/>
    <n v="0"/>
    <n v="0"/>
    <n v="0"/>
    <n v="0"/>
    <n v="0"/>
    <n v="0"/>
    <m/>
    <m/>
    <n v="0"/>
    <n v="0"/>
    <n v="0"/>
    <n v="0"/>
    <n v="0"/>
    <n v="0"/>
    <n v="0"/>
  </r>
  <r>
    <n v="25400"/>
    <s v="Regional Park &amp; Open Space Dis"/>
    <n v="931240"/>
    <s v="Finance"/>
    <x v="10"/>
    <x v="10"/>
    <s v="25400 931240 536760"/>
    <x v="2"/>
    <x v="13"/>
    <s v="Internal Service Costs"/>
    <x v="2"/>
    <s v="Business Services3"/>
    <s v="Finance3"/>
    <n v="30884.449999999997"/>
    <n v="0"/>
    <m/>
    <n v="0"/>
    <n v="60.96"/>
    <n v="64.56"/>
    <n v="64.56"/>
    <n v="5287.24"/>
    <n v="112.98"/>
    <n v="75.319999999999993"/>
    <n v="8166.53"/>
    <n v="-9983.58"/>
    <n v="75.319999999999993"/>
    <n v="6552.3"/>
    <m/>
    <m/>
    <n v="10476.189999999999"/>
    <n v="190.08"/>
    <n v="5475.5399999999991"/>
    <n v="-1741.7300000000002"/>
    <n v="6552.3"/>
    <n v="10476.189999999999"/>
    <n v="-10476.189999999999"/>
  </r>
  <r>
    <n v="25400"/>
    <s v="Regional Park &amp; Open Space Dis"/>
    <n v="931240"/>
    <s v="Finance"/>
    <x v="14"/>
    <x v="14"/>
    <s v="25400 931240 537020"/>
    <x v="2"/>
    <x v="13"/>
    <s v="Internal Service Costs"/>
    <x v="2"/>
    <s v="Business Services3"/>
    <s v="Finance3"/>
    <n v="2848.04"/>
    <n v="0"/>
    <m/>
    <n v="0"/>
    <n v="0"/>
    <n v="0"/>
    <n v="161.35"/>
    <n v="0"/>
    <n v="0"/>
    <n v="0"/>
    <n v="0"/>
    <n v="141.16999999999999"/>
    <n v="0"/>
    <n v="0"/>
    <m/>
    <m/>
    <n v="302.52"/>
    <n v="161.35"/>
    <n v="0"/>
    <n v="141.16999999999999"/>
    <n v="0"/>
    <n v="302.52"/>
    <n v="-302.52"/>
  </r>
  <r>
    <n v="25400"/>
    <s v="Regional Park &amp; Open Space Dis"/>
    <n v="931260"/>
    <s v="Marketing"/>
    <x v="10"/>
    <x v="10"/>
    <s v="25400 931260 536760"/>
    <x v="2"/>
    <x v="14"/>
    <s v="Internal Service Costs"/>
    <x v="2"/>
    <s v="Business Services3"/>
    <s v="Marketing3"/>
    <n v="229.88000000000002"/>
    <n v="0"/>
    <m/>
    <n v="0"/>
    <n v="20.32"/>
    <n v="21.52"/>
    <n v="21.52"/>
    <n v="5.38"/>
    <n v="21.52"/>
    <n v="21.52"/>
    <n v="21.52"/>
    <n v="21.52"/>
    <n v="21.52"/>
    <n v="21.52"/>
    <m/>
    <m/>
    <n v="197.86"/>
    <n v="63.36"/>
    <n v="48.42"/>
    <n v="64.56"/>
    <n v="21.52"/>
    <n v="197.86"/>
    <n v="-197.86"/>
  </r>
  <r>
    <n v="25400"/>
    <s v="Regional Park &amp; Open Space Dis"/>
    <n v="931270"/>
    <s v="Santa Ana River Bottom Mgmt"/>
    <x v="13"/>
    <x v="13"/>
    <s v="25400 931270 527690"/>
    <x v="2"/>
    <x v="15"/>
    <s v="Internal Service Costs"/>
    <x v="0"/>
    <s v="Business Services2"/>
    <s v="SARB Management2"/>
    <n v="0"/>
    <n v="0"/>
    <m/>
    <n v="0"/>
    <n v="0"/>
    <n v="0"/>
    <n v="4948.2700000000004"/>
    <n v="2785.16"/>
    <n v="454.8"/>
    <n v="2283.1"/>
    <n v="1677.06"/>
    <n v="1599.25"/>
    <n v="1302.02"/>
    <n v="3641.51"/>
    <m/>
    <m/>
    <n v="18691.169999999998"/>
    <n v="4948.2700000000004"/>
    <n v="5523.0599999999995"/>
    <n v="4578.33"/>
    <n v="3641.51"/>
    <n v="18691.169999999998"/>
    <n v="-18691.169999999998"/>
  </r>
  <r>
    <n v="25400"/>
    <s v="Regional Park &amp; Open Space Dis"/>
    <n v="931301"/>
    <s v="Historical"/>
    <x v="10"/>
    <x v="10"/>
    <s v="25400 931301 536760"/>
    <x v="4"/>
    <x v="10"/>
    <s v="Internal Service Costs"/>
    <x v="2"/>
    <s v="Interpretive3"/>
    <s v="Historic Preservation3"/>
    <n v="105.16000000000001"/>
    <n v="0"/>
    <m/>
    <n v="0"/>
    <n v="10.16"/>
    <n v="10.76"/>
    <n v="10.76"/>
    <n v="10.76"/>
    <n v="16.14"/>
    <n v="10.76"/>
    <n v="10.76"/>
    <n v="10.76"/>
    <n v="10.76"/>
    <n v="10.76"/>
    <m/>
    <m/>
    <n v="112.38000000000002"/>
    <n v="31.68"/>
    <n v="37.659999999999997"/>
    <n v="32.28"/>
    <n v="10.76"/>
    <n v="112.38000000000001"/>
    <n v="-112.38000000000001"/>
  </r>
  <r>
    <n v="25400"/>
    <s v="Regional Park &amp; Open Space Dis"/>
    <n v="931302"/>
    <s v="Gilman Ranch Historic Museum"/>
    <x v="10"/>
    <x v="10"/>
    <s v="25400 931302 536760"/>
    <x v="4"/>
    <x v="16"/>
    <s v="Internal Service Costs"/>
    <x v="2"/>
    <s v="Interpretive3"/>
    <s v="Gilman Ranch3"/>
    <n v="124.50000000000001"/>
    <n v="0"/>
    <m/>
    <n v="0"/>
    <n v="10.16"/>
    <n v="10.76"/>
    <n v="10.76"/>
    <n v="10.76"/>
    <n v="16.14"/>
    <n v="10.76"/>
    <n v="10.76"/>
    <n v="10.76"/>
    <n v="16.14"/>
    <n v="0"/>
    <m/>
    <m/>
    <n v="107.00000000000001"/>
    <n v="31.68"/>
    <n v="37.659999999999997"/>
    <n v="37.659999999999997"/>
    <n v="0"/>
    <n v="107"/>
    <n v="-107"/>
  </r>
  <r>
    <n v="25400"/>
    <s v="Regional Park &amp; Open Space Dis"/>
    <n v="931303"/>
    <s v="Jensen Alvarado Historic Ranch"/>
    <x v="10"/>
    <x v="10"/>
    <s v="25400 931303 536760"/>
    <x v="4"/>
    <x v="17"/>
    <s v="Internal Service Costs"/>
    <x v="2"/>
    <s v="Interpretive3"/>
    <s v="Jensen-Alvarado Ranch3"/>
    <n v="191.42000000000002"/>
    <n v="0"/>
    <m/>
    <n v="0"/>
    <n v="20.32"/>
    <n v="26.9"/>
    <n v="21.52"/>
    <n v="21.52"/>
    <n v="32.28"/>
    <n v="21.52"/>
    <n v="21.52"/>
    <n v="21.52"/>
    <n v="21.52"/>
    <n v="26.9"/>
    <m/>
    <m/>
    <n v="235.52000000000004"/>
    <n v="68.739999999999995"/>
    <n v="75.319999999999993"/>
    <n v="64.56"/>
    <n v="26.9"/>
    <n v="235.52"/>
    <n v="-235.52"/>
  </r>
  <r>
    <n v="25400"/>
    <s v="Regional Park &amp; Open Space Dis"/>
    <n v="931305"/>
    <s v="Hidden Valley Nature Center"/>
    <x v="10"/>
    <x v="10"/>
    <s v="25400 931305 536760"/>
    <x v="4"/>
    <x v="18"/>
    <s v="Internal Service Costs"/>
    <x v="2"/>
    <s v="Interpretive3"/>
    <s v="Hidden Valley Nature Center3"/>
    <n v="474.1"/>
    <n v="0"/>
    <m/>
    <n v="0"/>
    <n v="40.64"/>
    <n v="43.04"/>
    <n v="43.04"/>
    <n v="43.04"/>
    <n v="64.56"/>
    <n v="43.04"/>
    <n v="43.04"/>
    <n v="43.04"/>
    <n v="43.04"/>
    <n v="43.04"/>
    <m/>
    <m/>
    <n v="449.5200000000001"/>
    <n v="126.72"/>
    <n v="150.63999999999999"/>
    <n v="129.12"/>
    <n v="43.04"/>
    <n v="449.52000000000004"/>
    <n v="-449.52000000000004"/>
  </r>
  <r>
    <n v="25400"/>
    <s v="Regional Park &amp; Open Space Dis"/>
    <n v="931306"/>
    <s v="Idyllwild Nature Center"/>
    <x v="10"/>
    <x v="10"/>
    <s v="25400 931306 536760"/>
    <x v="4"/>
    <x v="19"/>
    <s v="Internal Service Costs"/>
    <x v="2"/>
    <s v="Interpretive3"/>
    <s v="Idyllwild Nature Center3"/>
    <n v="244.22000000000003"/>
    <n v="0"/>
    <m/>
    <n v="0"/>
    <n v="20.32"/>
    <n v="21.52"/>
    <n v="21.52"/>
    <n v="21.52"/>
    <n v="32.28"/>
    <n v="21.52"/>
    <n v="21.52"/>
    <n v="21.52"/>
    <n v="21.52"/>
    <n v="21.52"/>
    <m/>
    <m/>
    <n v="224.76000000000005"/>
    <n v="63.36"/>
    <n v="75.319999999999993"/>
    <n v="64.56"/>
    <n v="21.52"/>
    <n v="224.76000000000002"/>
    <n v="-224.76000000000002"/>
  </r>
  <r>
    <n v="25400"/>
    <s v="Regional Park &amp; Open Space Dis"/>
    <n v="931307"/>
    <s v="Santa Rosa Plateau Nature Ctr"/>
    <x v="10"/>
    <x v="10"/>
    <s v="25400 931307 536760"/>
    <x v="4"/>
    <x v="20"/>
    <s v="Internal Service Costs"/>
    <x v="2"/>
    <s v="Interpretive3"/>
    <s v="Santa Rosa Plateau Nature Center3"/>
    <n v="249.00000000000003"/>
    <n v="0"/>
    <m/>
    <n v="0"/>
    <n v="20.32"/>
    <n v="21.52"/>
    <n v="21.52"/>
    <n v="21.52"/>
    <n v="32.28"/>
    <n v="21.52"/>
    <n v="21.52"/>
    <n v="21.52"/>
    <n v="21.52"/>
    <n v="21.52"/>
    <m/>
    <m/>
    <n v="224.76000000000005"/>
    <n v="63.36"/>
    <n v="75.319999999999993"/>
    <n v="64.56"/>
    <n v="21.52"/>
    <n v="224.76000000000002"/>
    <n v="-224.76000000000002"/>
  </r>
  <r>
    <n v="25400"/>
    <s v="Regional Park &amp; Open Space Dis"/>
    <n v="931307"/>
    <s v="Santa Rosa Plateau Nature Ctr"/>
    <x v="22"/>
    <x v="22"/>
    <s v="25400 931307 537090"/>
    <x v="4"/>
    <x v="20"/>
    <s v="Internal Service Costs"/>
    <x v="2"/>
    <s v="Interpretive3"/>
    <s v="Santa Rosa Plateau Nature Center3"/>
    <n v="30"/>
    <n v="0"/>
    <m/>
    <n v="0"/>
    <n v="0"/>
    <n v="0"/>
    <n v="0"/>
    <n v="0"/>
    <n v="0"/>
    <n v="60"/>
    <n v="0"/>
    <n v="0"/>
    <n v="80"/>
    <n v="0"/>
    <m/>
    <m/>
    <n v="140"/>
    <n v="0"/>
    <n v="60"/>
    <n v="80"/>
    <n v="0"/>
    <n v="140"/>
    <n v="-140"/>
  </r>
  <r>
    <n v="25400"/>
    <s v="Regional Park &amp; Open Space Dis"/>
    <n v="931400"/>
    <s v="Major Parks"/>
    <x v="11"/>
    <x v="11"/>
    <s v="25400 931400 523760"/>
    <x v="3"/>
    <x v="21"/>
    <s v="Internal Service Costs"/>
    <x v="0"/>
    <s v="Regional Parks2"/>
    <s v="Regional Parks General Admin2"/>
    <n v="0"/>
    <n v="0"/>
    <m/>
    <n v="0"/>
    <n v="0"/>
    <n v="0"/>
    <n v="0"/>
    <n v="0"/>
    <n v="0"/>
    <n v="0"/>
    <n v="0"/>
    <n v="0"/>
    <n v="0"/>
    <n v="0"/>
    <m/>
    <m/>
    <n v="0"/>
    <n v="0"/>
    <n v="0"/>
    <n v="0"/>
    <n v="0"/>
    <n v="0"/>
    <n v="0"/>
  </r>
  <r>
    <n v="25400"/>
    <s v="Regional Park &amp; Open Space Dis"/>
    <n v="931400"/>
    <s v="Major Parks"/>
    <x v="13"/>
    <x v="13"/>
    <s v="25400 931400 527690"/>
    <x v="3"/>
    <x v="21"/>
    <s v="Internal Service Costs"/>
    <x v="0"/>
    <s v="Regional Parks2"/>
    <s v="Regional Parks General Admin2"/>
    <n v="8604.2200000000012"/>
    <n v="48318"/>
    <m/>
    <n v="48318"/>
    <n v="0"/>
    <n v="0"/>
    <n v="1128.3699999999999"/>
    <n v="985.55"/>
    <n v="0"/>
    <n v="599.04"/>
    <n v="1169.23"/>
    <n v="205.08"/>
    <n v="302.33"/>
    <n v="1727.23"/>
    <m/>
    <m/>
    <n v="6116.83"/>
    <n v="1128.3699999999999"/>
    <n v="1584.59"/>
    <n v="1676.6399999999999"/>
    <n v="1727.23"/>
    <n v="6116.83"/>
    <n v="42201.17"/>
  </r>
  <r>
    <n v="25400"/>
    <s v="Regional Park &amp; Open Space Dis"/>
    <n v="931400"/>
    <s v="Major Parks"/>
    <x v="10"/>
    <x v="10"/>
    <s v="25400 931400 536760"/>
    <x v="3"/>
    <x v="21"/>
    <s v="Internal Service Costs"/>
    <x v="2"/>
    <s v="Regional Parks3"/>
    <s v="Regional Parks General Admin3"/>
    <n v="296.8"/>
    <n v="0"/>
    <m/>
    <n v="0"/>
    <n v="20.32"/>
    <n v="21.52"/>
    <n v="21.52"/>
    <n v="21.52"/>
    <n v="32.28"/>
    <n v="21.52"/>
    <n v="21.52"/>
    <n v="21.52"/>
    <n v="21.52"/>
    <n v="21.52"/>
    <m/>
    <m/>
    <n v="224.76000000000005"/>
    <n v="63.36"/>
    <n v="75.319999999999993"/>
    <n v="64.56"/>
    <n v="21.52"/>
    <n v="224.76000000000002"/>
    <n v="-224.76000000000002"/>
  </r>
  <r>
    <n v="25400"/>
    <s v="Regional Park &amp; Open Space Dis"/>
    <n v="931402"/>
    <s v="Hurkey Creek Park"/>
    <x v="12"/>
    <x v="12"/>
    <s v="25400 931402 520360"/>
    <x v="3"/>
    <x v="22"/>
    <s v="Internal Service Costs"/>
    <x v="0"/>
    <s v="Regional Parks2"/>
    <s v="Hurkey Creek2"/>
    <n v="1864.0800000000004"/>
    <n v="0"/>
    <m/>
    <n v="0"/>
    <n v="0"/>
    <n v="136.83000000000001"/>
    <n v="136.83000000000001"/>
    <n v="136.83000000000001"/>
    <n v="136.83000000000001"/>
    <n v="136.83000000000001"/>
    <n v="136.83000000000001"/>
    <n v="136.83000000000001"/>
    <n v="136.83000000000001"/>
    <n v="136.83000000000001"/>
    <m/>
    <m/>
    <n v="1231.47"/>
    <n v="273.66000000000003"/>
    <n v="410.49"/>
    <n v="410.49"/>
    <n v="136.83000000000001"/>
    <n v="1231.47"/>
    <n v="-1231.47"/>
  </r>
  <r>
    <n v="25400"/>
    <s v="Regional Park &amp; Open Space Dis"/>
    <n v="931402"/>
    <s v="Hurkey Creek Park"/>
    <x v="10"/>
    <x v="10"/>
    <s v="25400 931402 536760"/>
    <x v="3"/>
    <x v="22"/>
    <s v="Internal Service Costs"/>
    <x v="2"/>
    <s v="Regional Parks3"/>
    <s v="Hurkey Creek3"/>
    <n v="210.54000000000002"/>
    <n v="0"/>
    <m/>
    <n v="0"/>
    <n v="20.32"/>
    <n v="21.52"/>
    <n v="21.52"/>
    <n v="21.52"/>
    <n v="32.28"/>
    <n v="21.52"/>
    <n v="21.52"/>
    <n v="21.52"/>
    <n v="21.52"/>
    <n v="21.52"/>
    <m/>
    <m/>
    <n v="224.76000000000005"/>
    <n v="63.36"/>
    <n v="75.319999999999993"/>
    <n v="64.56"/>
    <n v="21.52"/>
    <n v="224.76000000000002"/>
    <n v="-224.76000000000002"/>
  </r>
  <r>
    <n v="25400"/>
    <s v="Regional Park &amp; Open Space Dis"/>
    <n v="931403"/>
    <s v="Idyllwild Park"/>
    <x v="12"/>
    <x v="12"/>
    <s v="25400 931403 520360"/>
    <x v="3"/>
    <x v="23"/>
    <s v="Internal Service Costs"/>
    <x v="0"/>
    <s v="Regional Parks2"/>
    <s v="Idyllwild2"/>
    <n v="1864.08"/>
    <n v="0"/>
    <m/>
    <n v="0"/>
    <n v="0"/>
    <n v="136.83000000000001"/>
    <n v="410.49"/>
    <n v="273.66000000000003"/>
    <n v="273.66000000000003"/>
    <n v="273.66000000000003"/>
    <n v="1231.47"/>
    <n v="273.66000000000003"/>
    <n v="-684.15"/>
    <n v="273.66000000000003"/>
    <m/>
    <m/>
    <n v="2462.94"/>
    <n v="547.32000000000005"/>
    <n v="820.98"/>
    <n v="820.98000000000013"/>
    <n v="273.66000000000003"/>
    <n v="2462.94"/>
    <n v="-2462.94"/>
  </r>
  <r>
    <n v="25400"/>
    <s v="Regional Park &amp; Open Space Dis"/>
    <n v="931403"/>
    <s v="Idyllwild Park"/>
    <x v="10"/>
    <x v="10"/>
    <s v="25400 931403 536760"/>
    <x v="3"/>
    <x v="23"/>
    <s v="Internal Service Costs"/>
    <x v="2"/>
    <s v="Regional Parks3"/>
    <s v="Idyllwild3"/>
    <n v="469.21000000000009"/>
    <n v="0"/>
    <m/>
    <n v="0"/>
    <n v="40.64"/>
    <n v="37.659999999999997"/>
    <n v="43.04"/>
    <n v="48.42"/>
    <n v="80.7"/>
    <n v="59.18"/>
    <n v="53.8"/>
    <n v="53.8"/>
    <n v="64.56"/>
    <n v="48.42"/>
    <m/>
    <m/>
    <n v="530.22"/>
    <n v="121.34"/>
    <n v="188.3"/>
    <n v="172.16"/>
    <n v="48.42"/>
    <n v="530.21999999999991"/>
    <n v="-530.21999999999991"/>
  </r>
  <r>
    <n v="25400"/>
    <s v="Regional Park &amp; Open Space Dis"/>
    <n v="931405"/>
    <s v="Lake Cahuilla Park"/>
    <x v="11"/>
    <x v="11"/>
    <s v="25400 931405 523760"/>
    <x v="3"/>
    <x v="3"/>
    <s v="Internal Service Costs"/>
    <x v="0"/>
    <s v="Regional Parks2"/>
    <s v="Lake Cahuilla2"/>
    <n v="15.96"/>
    <n v="0"/>
    <m/>
    <n v="0"/>
    <n v="0"/>
    <n v="0"/>
    <n v="0"/>
    <n v="0"/>
    <n v="66.069999999999993"/>
    <n v="0"/>
    <n v="0"/>
    <n v="0"/>
    <n v="0"/>
    <n v="0"/>
    <m/>
    <m/>
    <n v="66.069999999999993"/>
    <n v="0"/>
    <n v="66.069999999999993"/>
    <n v="0"/>
    <n v="0"/>
    <n v="66.069999999999993"/>
    <n v="-66.069999999999993"/>
  </r>
  <r>
    <n v="25400"/>
    <s v="Regional Park &amp; Open Space Dis"/>
    <n v="931405"/>
    <s v="Lake Cahuilla Park"/>
    <x v="10"/>
    <x v="10"/>
    <s v="25400 931405 536760"/>
    <x v="3"/>
    <x v="3"/>
    <s v="Internal Service Costs"/>
    <x v="2"/>
    <s v="Regional Parks3"/>
    <s v="Lake Cahuilla3"/>
    <n v="426.08000000000004"/>
    <n v="0"/>
    <m/>
    <n v="0"/>
    <n v="30.48"/>
    <n v="32.28"/>
    <n v="32.28"/>
    <n v="32.28"/>
    <n v="48.42"/>
    <n v="32.28"/>
    <n v="32.28"/>
    <n v="32.28"/>
    <n v="32.28"/>
    <n v="32.28"/>
    <m/>
    <m/>
    <n v="337.14"/>
    <n v="95.04"/>
    <n v="112.98"/>
    <n v="96.84"/>
    <n v="32.28"/>
    <n v="337.14"/>
    <n v="-337.14"/>
  </r>
  <r>
    <n v="25400"/>
    <s v="Regional Park &amp; Open Space Dis"/>
    <n v="931408"/>
    <s v="McCall Park"/>
    <x v="12"/>
    <x v="12"/>
    <s v="25400 931408 520360"/>
    <x v="3"/>
    <x v="24"/>
    <s v="Internal Service Costs"/>
    <x v="0"/>
    <s v="Regional Parks2"/>
    <s v="McCall2"/>
    <n v="1864.08"/>
    <n v="0"/>
    <m/>
    <n v="0"/>
    <n v="0"/>
    <n v="136.83000000000001"/>
    <n v="136.83000000000001"/>
    <n v="136.83000000000001"/>
    <n v="136.83000000000001"/>
    <n v="136.83000000000001"/>
    <n v="136.83000000000001"/>
    <n v="136.83000000000001"/>
    <n v="136.83000000000001"/>
    <n v="136.83000000000001"/>
    <m/>
    <m/>
    <n v="1231.47"/>
    <n v="273.66000000000003"/>
    <n v="410.49"/>
    <n v="410.49"/>
    <n v="136.83000000000001"/>
    <n v="1231.47"/>
    <n v="-1231.47"/>
  </r>
  <r>
    <n v="25400"/>
    <s v="Regional Park &amp; Open Space Dis"/>
    <n v="931408"/>
    <s v="McCall Park"/>
    <x v="10"/>
    <x v="10"/>
    <s v="25400 931408 536760"/>
    <x v="3"/>
    <x v="24"/>
    <s v="Internal Service Costs"/>
    <x v="2"/>
    <s v="Regional Parks3"/>
    <s v="McCall3"/>
    <n v="129.28"/>
    <n v="0"/>
    <m/>
    <n v="0"/>
    <n v="0"/>
    <n v="0"/>
    <n v="0"/>
    <n v="0"/>
    <n v="0"/>
    <n v="0"/>
    <n v="0"/>
    <n v="0"/>
    <n v="0"/>
    <n v="0"/>
    <m/>
    <m/>
    <n v="0"/>
    <n v="0"/>
    <n v="0"/>
    <n v="0"/>
    <n v="0"/>
    <n v="0"/>
    <n v="0"/>
  </r>
  <r>
    <n v="25400"/>
    <s v="Regional Park &amp; Open Space Dis"/>
    <n v="931409"/>
    <s v="Rancho Jurupa Park"/>
    <x v="12"/>
    <x v="12"/>
    <s v="25400 931409 520360"/>
    <x v="3"/>
    <x v="4"/>
    <s v="Internal Service Costs"/>
    <x v="0"/>
    <s v="Regional Parks2"/>
    <s v="Rancho Jurupa2"/>
    <n v="7456.3200000000006"/>
    <n v="0"/>
    <m/>
    <n v="0"/>
    <n v="0"/>
    <n v="547.32000000000005"/>
    <n v="547.32000000000005"/>
    <n v="547.32000000000005"/>
    <n v="547.32000000000005"/>
    <n v="547.32000000000005"/>
    <n v="547.32000000000005"/>
    <n v="547.32000000000005"/>
    <n v="547.32000000000005"/>
    <n v="547.32000000000005"/>
    <m/>
    <m/>
    <n v="4925.88"/>
    <n v="1094.6400000000001"/>
    <n v="1641.96"/>
    <n v="1641.96"/>
    <n v="547.32000000000005"/>
    <n v="4925.88"/>
    <n v="-4925.88"/>
  </r>
  <r>
    <n v="25400"/>
    <s v="Regional Park &amp; Open Space Dis"/>
    <n v="931409"/>
    <s v="Rancho Jurupa Park"/>
    <x v="10"/>
    <x v="10"/>
    <s v="25400 931409 536760"/>
    <x v="3"/>
    <x v="4"/>
    <s v="Internal Service Costs"/>
    <x v="2"/>
    <s v="Regional Parks3"/>
    <s v="Rancho Jurupa3"/>
    <n v="1081.9299999999998"/>
    <n v="0"/>
    <m/>
    <n v="0"/>
    <n v="81.28"/>
    <n v="86.08"/>
    <n v="86.08"/>
    <n v="86.08"/>
    <n v="129.12"/>
    <n v="86.08"/>
    <n v="86.08"/>
    <n v="86.08"/>
    <n v="86.08"/>
    <n v="102.22"/>
    <m/>
    <m/>
    <n v="915.18000000000018"/>
    <n v="253.44"/>
    <n v="301.27999999999997"/>
    <n v="258.24"/>
    <n v="102.22"/>
    <n v="915.18000000000006"/>
    <n v="-915.18000000000006"/>
  </r>
  <r>
    <n v="25400"/>
    <s v="Regional Park &amp; Open Space Dis"/>
    <n v="931421"/>
    <s v="Mayflower Park"/>
    <x v="10"/>
    <x v="10"/>
    <s v="25400 931421 536760"/>
    <x v="3"/>
    <x v="5"/>
    <s v="Internal Service Costs"/>
    <x v="2"/>
    <s v="Regional Parks3"/>
    <s v="Mayflower3"/>
    <n v="421.40999999999997"/>
    <n v="0"/>
    <m/>
    <n v="0"/>
    <n v="20.32"/>
    <n v="21.52"/>
    <n v="21.52"/>
    <n v="21.52"/>
    <n v="32.28"/>
    <n v="21.52"/>
    <n v="21.52"/>
    <n v="21.52"/>
    <n v="21.52"/>
    <n v="21.52"/>
    <m/>
    <m/>
    <n v="224.76000000000005"/>
    <n v="63.36"/>
    <n v="75.319999999999993"/>
    <n v="64.56"/>
    <n v="21.52"/>
    <n v="224.76000000000002"/>
    <n v="-224.76000000000002"/>
  </r>
  <r>
    <n v="25400"/>
    <s v="Regional Park &amp; Open Space Dis"/>
    <n v="931421"/>
    <s v="Mayflower Park"/>
    <x v="22"/>
    <x v="22"/>
    <s v="25400 931421 537090"/>
    <x v="3"/>
    <x v="5"/>
    <s v="Internal Service Costs"/>
    <x v="2"/>
    <s v="Regional Parks3"/>
    <s v="Mayflower3"/>
    <n v="0"/>
    <n v="0"/>
    <m/>
    <n v="0"/>
    <n v="0"/>
    <n v="0"/>
    <n v="0"/>
    <n v="0"/>
    <n v="0"/>
    <n v="0"/>
    <n v="0"/>
    <n v="0"/>
    <n v="0"/>
    <n v="0"/>
    <m/>
    <m/>
    <n v="0"/>
    <n v="0"/>
    <n v="0"/>
    <n v="0"/>
    <n v="0"/>
    <n v="0"/>
    <n v="0"/>
  </r>
  <r>
    <n v="25430"/>
    <s v="Habitat/Open Space Mgt-Parks"/>
    <n v="931170"/>
    <s v="Habitat &amp; Open Space Mgmt"/>
    <x v="24"/>
    <x v="24"/>
    <s v="25430 931170 510040"/>
    <x v="1"/>
    <x v="1"/>
    <s v="Payroll-PCF"/>
    <x v="3"/>
    <s v="Natural Resources1"/>
    <s v="Habitat &amp; Open Space Management1"/>
    <n v="419739.29000000004"/>
    <n v="485623"/>
    <m/>
    <n v="485623"/>
    <n v="28142.7"/>
    <n v="34608.269999999997"/>
    <n v="30453.88"/>
    <n v="35197.870000000003"/>
    <n v="49532.76"/>
    <n v="30707.360000000001"/>
    <n v="29263.19"/>
    <n v="30201.13"/>
    <n v="31221.08"/>
    <n v="35504.28"/>
    <m/>
    <m/>
    <n v="334832.52"/>
    <n v="93204.85"/>
    <n v="115437.99"/>
    <n v="90685.4"/>
    <n v="35504.28"/>
    <n v="334832.52"/>
    <n v="150790.47999999998"/>
  </r>
  <r>
    <n v="25430"/>
    <s v="Habitat/Open Space Mgt-Parks"/>
    <n v="931170"/>
    <s v="Habitat &amp; Open Space Mgmt"/>
    <x v="25"/>
    <x v="25"/>
    <s v="25430 931170 510200"/>
    <x v="1"/>
    <x v="1"/>
    <s v="Payroll"/>
    <x v="3"/>
    <s v="Natural Resources1"/>
    <s v="Habitat &amp; Open Space Management1"/>
    <n v="263.56"/>
    <n v="0"/>
    <m/>
    <n v="0"/>
    <n v="32656.79"/>
    <n v="0"/>
    <n v="0"/>
    <n v="0"/>
    <n v="2540.39"/>
    <n v="250.8"/>
    <n v="105.07"/>
    <n v="2213.58"/>
    <n v="0"/>
    <n v="2893.3"/>
    <m/>
    <m/>
    <n v="40659.930000000008"/>
    <n v="32656.79"/>
    <n v="2791.19"/>
    <n v="2318.65"/>
    <n v="2893.3"/>
    <n v="40659.930000000008"/>
    <n v="-40659.930000000008"/>
  </r>
  <r>
    <n v="25430"/>
    <s v="Habitat/Open Space Mgt-Parks"/>
    <n v="931170"/>
    <s v="Habitat &amp; Open Space Mgmt"/>
    <x v="26"/>
    <x v="26"/>
    <s v="25430 931170 510320"/>
    <x v="1"/>
    <x v="1"/>
    <s v="Payroll"/>
    <x v="3"/>
    <s v="Natural Resources1"/>
    <s v="Habitat &amp; Open Space Management1"/>
    <n v="17568.5"/>
    <n v="22000"/>
    <m/>
    <n v="22000"/>
    <n v="2055.9699999999998"/>
    <n v="5692.64"/>
    <n v="6235.52"/>
    <n v="3139.44"/>
    <n v="1569.72"/>
    <n v="0"/>
    <n v="0"/>
    <n v="0"/>
    <n v="0"/>
    <n v="0"/>
    <m/>
    <m/>
    <n v="18693.29"/>
    <n v="13984.130000000001"/>
    <n v="4709.16"/>
    <n v="0"/>
    <n v="0"/>
    <n v="18693.29"/>
    <n v="3306.7099999999991"/>
  </r>
  <r>
    <n v="25430"/>
    <s v="Habitat/Open Space Mgt-Parks"/>
    <n v="931170"/>
    <s v="Habitat &amp; Open Space Mgmt"/>
    <x v="27"/>
    <x v="27"/>
    <s v="25430 931170 510420"/>
    <x v="1"/>
    <x v="1"/>
    <s v="Payroll"/>
    <x v="3"/>
    <s v="Natural Resources1"/>
    <s v="Habitat &amp; Open Space Management1"/>
    <n v="2702.62"/>
    <n v="4000"/>
    <m/>
    <n v="4000"/>
    <n v="0"/>
    <n v="7.52"/>
    <n v="180.81"/>
    <n v="135.31"/>
    <n v="368.01"/>
    <n v="0"/>
    <n v="811.61"/>
    <n v="198.62"/>
    <n v="440.94"/>
    <n v="0"/>
    <m/>
    <m/>
    <n v="2142.8200000000002"/>
    <n v="188.33"/>
    <n v="503.32"/>
    <n v="1451.17"/>
    <n v="0"/>
    <n v="2142.8200000000002"/>
    <n v="1857.1799999999998"/>
  </r>
  <r>
    <n v="25430"/>
    <s v="Habitat/Open Space Mgt-Parks"/>
    <n v="931170"/>
    <s v="Habitat &amp; Open Space Mgmt"/>
    <x v="28"/>
    <x v="28"/>
    <s v="25430 931170 510440"/>
    <x v="1"/>
    <x v="1"/>
    <s v="Payroll"/>
    <x v="3"/>
    <s v="Natural Resources1"/>
    <s v="Habitat &amp; Open Space Management1"/>
    <n v="3993.6"/>
    <n v="0"/>
    <m/>
    <n v="0"/>
    <n v="0"/>
    <n v="0"/>
    <n v="0"/>
    <n v="0"/>
    <n v="0"/>
    <n v="0"/>
    <n v="0"/>
    <n v="0"/>
    <n v="0"/>
    <n v="0"/>
    <m/>
    <m/>
    <n v="0"/>
    <n v="0"/>
    <n v="0"/>
    <n v="0"/>
    <n v="0"/>
    <n v="0"/>
    <n v="0"/>
  </r>
  <r>
    <n v="25430"/>
    <s v="Habitat/Open Space Mgt-Parks"/>
    <n v="931170"/>
    <s v="Habitat &amp; Open Space Mgmt"/>
    <x v="29"/>
    <x v="29"/>
    <s v="25430 931170 510620"/>
    <x v="1"/>
    <x v="1"/>
    <s v="Payroll"/>
    <x v="3"/>
    <s v="Natural Resources1"/>
    <s v="Habitat &amp; Open Space Management1"/>
    <n v="45.990000000000009"/>
    <n v="2000"/>
    <m/>
    <n v="2000"/>
    <n v="88.64"/>
    <n v="200.66"/>
    <n v="192.18"/>
    <n v="131.79"/>
    <n v="232.08"/>
    <n v="133.37"/>
    <n v="79.819999999999993"/>
    <n v="143.34"/>
    <n v="60.91"/>
    <n v="92.88"/>
    <m/>
    <m/>
    <n v="1355.67"/>
    <n v="481.48"/>
    <n v="497.24"/>
    <n v="284.07"/>
    <n v="92.88"/>
    <n v="1355.67"/>
    <n v="644.32999999999993"/>
  </r>
  <r>
    <n v="25430"/>
    <s v="Habitat/Open Space Mgt-Parks"/>
    <n v="931170"/>
    <s v="Habitat &amp; Open Space Mgmt"/>
    <x v="30"/>
    <x v="30"/>
    <s v="25430 931170 510700"/>
    <x v="1"/>
    <x v="1"/>
    <s v="Payroll"/>
    <x v="3"/>
    <s v="Natural Resources1"/>
    <s v="Habitat &amp; Open Space Management1"/>
    <n v="532.17999999999995"/>
    <n v="2000"/>
    <m/>
    <n v="2000"/>
    <n v="173.86"/>
    <n v="0"/>
    <n v="0"/>
    <n v="0"/>
    <n v="356.81"/>
    <n v="578.04999999999995"/>
    <n v="0"/>
    <n v="0"/>
    <n v="373.85"/>
    <n v="0"/>
    <m/>
    <m/>
    <n v="1482.5700000000002"/>
    <n v="173.86"/>
    <n v="934.8599999999999"/>
    <n v="373.85"/>
    <n v="0"/>
    <n v="1482.5699999999997"/>
    <n v="517.43000000000029"/>
  </r>
  <r>
    <n v="25540"/>
    <s v="Multi-Species Reserve"/>
    <n v="931116"/>
    <s v="Multi-Species Reserve"/>
    <x v="12"/>
    <x v="12"/>
    <s v="25540 931116 520360"/>
    <x v="1"/>
    <x v="25"/>
    <s v="Internal Service Costs"/>
    <x v="0"/>
    <s v="Natural Resources2"/>
    <s v="Multi-Species Reserve2"/>
    <n v="4995.7199999999993"/>
    <n v="6567"/>
    <m/>
    <n v="6567"/>
    <n v="0"/>
    <n v="410.49"/>
    <n v="342.07"/>
    <n v="376.28"/>
    <n v="410.49"/>
    <n v="376.28"/>
    <n v="410.49"/>
    <n v="342.07"/>
    <n v="376.28"/>
    <n v="376.28"/>
    <m/>
    <m/>
    <n v="3420.7299999999996"/>
    <n v="752.56"/>
    <n v="1163.05"/>
    <n v="1128.8399999999999"/>
    <n v="376.28"/>
    <n v="3420.7299999999996"/>
    <n v="3146.2700000000004"/>
  </r>
  <r>
    <n v="25540"/>
    <s v="Multi-Species Reserve"/>
    <n v="931116"/>
    <s v="Multi-Species Reserve"/>
    <x v="11"/>
    <x v="11"/>
    <s v="25540 931116 523760"/>
    <x v="1"/>
    <x v="25"/>
    <s v="Internal Service Costs"/>
    <x v="0"/>
    <s v="Natural Resources2"/>
    <s v="Multi-Species Reserve2"/>
    <n v="0"/>
    <n v="0"/>
    <m/>
    <n v="0"/>
    <n v="0"/>
    <n v="0"/>
    <n v="0"/>
    <n v="0"/>
    <n v="0"/>
    <n v="0"/>
    <n v="0"/>
    <n v="0"/>
    <n v="0"/>
    <n v="0"/>
    <m/>
    <m/>
    <n v="0"/>
    <n v="0"/>
    <n v="0"/>
    <n v="0"/>
    <n v="0"/>
    <n v="0"/>
    <n v="0"/>
  </r>
  <r>
    <n v="25540"/>
    <s v="Multi-Species Reserve"/>
    <n v="931116"/>
    <s v="Multi-Species Reserve"/>
    <x v="13"/>
    <x v="13"/>
    <s v="25540 931116 527690"/>
    <x v="1"/>
    <x v="25"/>
    <s v="Internal Service Costs"/>
    <x v="0"/>
    <s v="Natural Resources2"/>
    <s v="Multi-Species Reserve2"/>
    <n v="21638.720000000001"/>
    <n v="6979"/>
    <m/>
    <n v="6979"/>
    <n v="0"/>
    <n v="1640.32"/>
    <n v="828.86"/>
    <n v="399.03"/>
    <n v="368.56"/>
    <n v="1355.18"/>
    <n v="244.21"/>
    <n v="728"/>
    <n v="458.31"/>
    <n v="1495.49"/>
    <m/>
    <m/>
    <n v="7517.96"/>
    <n v="2469.1799999999998"/>
    <n v="2122.77"/>
    <n v="1430.52"/>
    <n v="1495.49"/>
    <n v="7517.9599999999991"/>
    <n v="-538.95999999999913"/>
  </r>
  <r>
    <n v="25540"/>
    <s v="Multi-Species Reserve"/>
    <n v="931116"/>
    <s v="Multi-Species Reserve"/>
    <x v="10"/>
    <x v="10"/>
    <s v="25540 931116 536760"/>
    <x v="1"/>
    <x v="25"/>
    <s v="Internal Service Costs"/>
    <x v="2"/>
    <s v="Natural Resources3"/>
    <s v="Multi-Species Reserve3"/>
    <n v="497.78000000000003"/>
    <n v="700"/>
    <m/>
    <n v="700"/>
    <n v="46.02"/>
    <n v="48.42"/>
    <n v="43.04"/>
    <n v="43.04"/>
    <n v="64.56"/>
    <n v="43.04"/>
    <n v="37.659999999999997"/>
    <n v="32.28"/>
    <n v="37.659999999999997"/>
    <n v="37.659999999999997"/>
    <m/>
    <m/>
    <n v="433.37999999999988"/>
    <n v="137.47999999999999"/>
    <n v="150.63999999999999"/>
    <n v="107.6"/>
    <n v="37.659999999999997"/>
    <n v="433.38"/>
    <n v="266.62"/>
  </r>
  <r>
    <n v="25540"/>
    <s v="Multi-Species Reserve"/>
    <n v="931116"/>
    <s v="Multi-Species Reserve"/>
    <x v="22"/>
    <x v="22"/>
    <s v="25540 931116 537090"/>
    <x v="1"/>
    <x v="25"/>
    <s v="Internal Service Costs"/>
    <x v="2"/>
    <s v="Natural Resources3"/>
    <s v="Multi-Species Reserve3"/>
    <n v="0"/>
    <n v="0"/>
    <m/>
    <n v="0"/>
    <n v="0"/>
    <n v="0"/>
    <n v="0"/>
    <n v="0"/>
    <n v="0"/>
    <n v="1189.3499999999999"/>
    <n v="0"/>
    <n v="0"/>
    <n v="604.67999999999995"/>
    <n v="0"/>
    <m/>
    <m/>
    <n v="1794.0299999999997"/>
    <n v="0"/>
    <n v="1189.3499999999999"/>
    <n v="604.67999999999995"/>
    <n v="0"/>
    <n v="1794.0299999999997"/>
    <n v="-1794.0299999999997"/>
  </r>
  <r>
    <n v="25590"/>
    <s v="MSHCP Reserve Management"/>
    <n v="931150"/>
    <s v="MSHCP Reserve Management"/>
    <x v="12"/>
    <x v="12"/>
    <s v="25590 931150 520360"/>
    <x v="1"/>
    <x v="6"/>
    <s v="Internal Service Costs"/>
    <x v="0"/>
    <s v="Natural Resources2"/>
    <s v="MSHCP Reserve Management2"/>
    <n v="18538.259999999998"/>
    <n v="18061"/>
    <m/>
    <n v="18061"/>
    <n v="0"/>
    <n v="1505.13"/>
    <n v="1505.13"/>
    <n v="1505.13"/>
    <n v="1505.13"/>
    <n v="1505.13"/>
    <n v="1505.13"/>
    <n v="1505.13"/>
    <n v="1505.13"/>
    <n v="1505.13"/>
    <m/>
    <m/>
    <n v="13546.170000000002"/>
    <n v="3010.26"/>
    <n v="4515.3900000000003"/>
    <n v="4515.3900000000003"/>
    <n v="1505.13"/>
    <n v="13546.170000000002"/>
    <n v="4514.8299999999981"/>
  </r>
  <r>
    <n v="25590"/>
    <s v="MSHCP Reserve Management"/>
    <n v="931150"/>
    <s v="MSHCP Reserve Management"/>
    <x v="13"/>
    <x v="13"/>
    <s v="25590 931150 527690"/>
    <x v="1"/>
    <x v="6"/>
    <s v="Internal Service Costs"/>
    <x v="0"/>
    <s v="Natural Resources2"/>
    <s v="MSHCP Reserve Management2"/>
    <n v="85311.48000000001"/>
    <n v="36600"/>
    <m/>
    <n v="36600"/>
    <n v="0"/>
    <n v="9762.73"/>
    <n v="9631.84"/>
    <n v="6809.26"/>
    <n v="1179.1400000000001"/>
    <n v="9057.92"/>
    <n v="4987.33"/>
    <n v="4986.1400000000003"/>
    <n v="4785.6099999999997"/>
    <n v="8520.48"/>
    <m/>
    <m/>
    <n v="59720.45"/>
    <n v="19394.57"/>
    <n v="17046.32"/>
    <n v="14759.080000000002"/>
    <n v="8520.48"/>
    <n v="59720.45"/>
    <n v="-23120.449999999997"/>
  </r>
  <r>
    <n v="25590"/>
    <s v="MSHCP Reserve Management"/>
    <n v="931150"/>
    <s v="MSHCP Reserve Management"/>
    <x v="10"/>
    <x v="10"/>
    <s v="25590 931150 536760"/>
    <x v="1"/>
    <x v="6"/>
    <s v="Internal Service Costs"/>
    <x v="2"/>
    <s v="Natural Resources3"/>
    <s v="MSHCP Reserve Management3"/>
    <n v="1225.6600000000001"/>
    <n v="1119"/>
    <m/>
    <n v="1119"/>
    <n v="111.76"/>
    <n v="118.36"/>
    <n v="118.36"/>
    <n v="118.36"/>
    <n v="177.54"/>
    <n v="118.36"/>
    <n v="107.6"/>
    <n v="107.6"/>
    <n v="107.6"/>
    <n v="112.98"/>
    <m/>
    <m/>
    <n v="1198.52"/>
    <n v="348.48"/>
    <n v="414.26"/>
    <n v="322.79999999999995"/>
    <n v="112.98"/>
    <n v="1198.52"/>
    <n v="-79.519999999999982"/>
  </r>
  <r>
    <n v="25590"/>
    <s v="MSHCP Reserve Management"/>
    <n v="931150"/>
    <s v="MSHCP Reserve Management"/>
    <x v="22"/>
    <x v="22"/>
    <s v="25590 931150 537090"/>
    <x v="1"/>
    <x v="6"/>
    <s v="Internal Service Costs"/>
    <x v="2"/>
    <s v="Natural Resources3"/>
    <s v="MSHCP Reserve Management3"/>
    <n v="0"/>
    <n v="0"/>
    <m/>
    <n v="0"/>
    <n v="0"/>
    <n v="0"/>
    <n v="0"/>
    <n v="0"/>
    <n v="0"/>
    <n v="3568.06"/>
    <n v="0"/>
    <n v="0"/>
    <n v="1784.03"/>
    <n v="0"/>
    <m/>
    <m/>
    <n v="5352.09"/>
    <n v="0"/>
    <n v="3568.06"/>
    <n v="1784.03"/>
    <n v="0"/>
    <n v="5352.09"/>
    <n v="-5352.09"/>
  </r>
  <r>
    <n v="25620"/>
    <s v="Lake Skinner Park"/>
    <n v="931750"/>
    <s v="Lake Skinner Park"/>
    <x v="12"/>
    <x v="12"/>
    <s v="25620 931750 520360"/>
    <x v="3"/>
    <x v="7"/>
    <s v="Internal Service Costs"/>
    <x v="0"/>
    <s v="Regional Parks2"/>
    <s v="Lake Skinner2"/>
    <n v="14446.620000000003"/>
    <n v="11493"/>
    <m/>
    <n v="11493"/>
    <n v="0"/>
    <n v="957.81"/>
    <n v="1094.6400000000001"/>
    <n v="1094.6400000000001"/>
    <n v="1094.6400000000001"/>
    <n v="1094.6400000000001"/>
    <n v="1094.6400000000001"/>
    <n v="1094.6400000000001"/>
    <n v="1094.6400000000001"/>
    <n v="1094.6400000000001"/>
    <m/>
    <m/>
    <n v="9714.93"/>
    <n v="2052.4499999999998"/>
    <n v="3283.92"/>
    <n v="3283.92"/>
    <n v="1094.6400000000001"/>
    <n v="9714.93"/>
    <n v="1778.0699999999997"/>
  </r>
  <r>
    <n v="25620"/>
    <s v="Lake Skinner Park"/>
    <n v="931750"/>
    <s v="Lake Skinner Park"/>
    <x v="13"/>
    <x v="13"/>
    <s v="25620 931750 527690"/>
    <x v="3"/>
    <x v="7"/>
    <s v="Internal Service Costs"/>
    <x v="0"/>
    <s v="Regional Parks2"/>
    <s v="Lake Skinner2"/>
    <n v="37865.340000000004"/>
    <n v="0"/>
    <m/>
    <n v="0"/>
    <n v="0"/>
    <n v="11565.39"/>
    <n v="3757.03"/>
    <n v="3558.65"/>
    <n v="320.72000000000003"/>
    <n v="6063.66"/>
    <n v="9145.27"/>
    <n v="7707.74"/>
    <n v="2872.32"/>
    <n v="5382.9"/>
    <m/>
    <m/>
    <n v="50373.68"/>
    <n v="15322.42"/>
    <n v="9943.0299999999988"/>
    <n v="19725.330000000002"/>
    <n v="5382.9"/>
    <n v="50373.68"/>
    <n v="-50373.68"/>
  </r>
  <r>
    <n v="25620"/>
    <s v="Lake Skinner Park"/>
    <n v="931750"/>
    <s v="Lake Skinner Park"/>
    <x v="10"/>
    <x v="10"/>
    <s v="25620 931750 536760"/>
    <x v="3"/>
    <x v="7"/>
    <s v="Internal Service Costs"/>
    <x v="2"/>
    <s v="Regional Parks3"/>
    <s v="Lake Skinner3"/>
    <n v="1426.8599999999997"/>
    <n v="1399"/>
    <m/>
    <n v="1399"/>
    <n v="91.44"/>
    <n v="96.84"/>
    <n v="107.6"/>
    <n v="107.6"/>
    <n v="156.02000000000001"/>
    <n v="123.74"/>
    <n v="134.5"/>
    <n v="118.36"/>
    <n v="129.12"/>
    <n v="118.36"/>
    <m/>
    <m/>
    <n v="1183.58"/>
    <n v="295.88"/>
    <n v="387.36"/>
    <n v="381.98"/>
    <n v="118.36"/>
    <n v="1183.58"/>
    <n v="215.42000000000007"/>
  </r>
  <r>
    <n v="25620"/>
    <s v="Lake Skinner Park"/>
    <n v="931750"/>
    <s v="Lake Skinner Park"/>
    <x v="22"/>
    <x v="22"/>
    <s v="25620 931750 537090"/>
    <x v="3"/>
    <x v="7"/>
    <s v="Internal Service Costs"/>
    <x v="2"/>
    <s v="Regional Parks3"/>
    <s v="Lake Skinner3"/>
    <n v="40"/>
    <n v="0"/>
    <m/>
    <n v="0"/>
    <n v="0"/>
    <n v="0"/>
    <n v="0"/>
    <n v="0"/>
    <n v="0"/>
    <n v="4410.96"/>
    <n v="0"/>
    <n v="0"/>
    <n v="2180.48"/>
    <n v="0"/>
    <m/>
    <m/>
    <n v="6591.4400000000005"/>
    <n v="0"/>
    <n v="4410.96"/>
    <n v="2180.48"/>
    <n v="0"/>
    <n v="6591.4400000000005"/>
    <n v="-6591.4400000000005"/>
  </r>
  <r>
    <n v="33120"/>
    <s v="Park Acq &amp; Dev, DIF"/>
    <n v="931800"/>
    <s v="Park Acq &amp; Dev, DIF"/>
    <x v="14"/>
    <x v="14"/>
    <s v="33120 931800 537020"/>
    <x v="0"/>
    <x v="9"/>
    <s v="Internal Service Costs"/>
    <x v="2"/>
    <s v="CIP3"/>
    <s v="Park Acq &amp; Dev, DIF3"/>
    <n v="0"/>
    <n v="202"/>
    <m/>
    <n v="202"/>
    <n v="0"/>
    <n v="0"/>
    <n v="0"/>
    <n v="0"/>
    <n v="0"/>
    <n v="0"/>
    <n v="0"/>
    <n v="0"/>
    <n v="0"/>
    <n v="0"/>
    <m/>
    <m/>
    <n v="0"/>
    <n v="0"/>
    <n v="0"/>
    <n v="0"/>
    <n v="0"/>
    <n v="0"/>
    <n v="202"/>
  </r>
  <r>
    <n v="25400"/>
    <s v="Regional Park &amp; Open Space Dis"/>
    <n v="931183"/>
    <s v="Reservation/Reception"/>
    <x v="27"/>
    <x v="27"/>
    <s v="25400 931183 510420"/>
    <x v="2"/>
    <x v="11"/>
    <s v="Payroll"/>
    <x v="3"/>
    <s v="Business Services1"/>
    <s v="Guest Services &amp; Events1"/>
    <n v="573.18999999999994"/>
    <n v="0"/>
    <m/>
    <n v="0"/>
    <n v="0"/>
    <n v="0"/>
    <n v="0"/>
    <n v="0"/>
    <n v="0"/>
    <n v="0"/>
    <n v="0"/>
    <n v="0"/>
    <n v="0"/>
    <n v="0"/>
    <m/>
    <m/>
    <n v="0"/>
    <n v="0"/>
    <n v="0"/>
    <n v="0"/>
    <n v="0"/>
    <n v="0"/>
    <n v="0"/>
  </r>
  <r>
    <n v="25400"/>
    <s v="Regional Park &amp; Open Space Dis"/>
    <n v="931183"/>
    <s v="Reservation/Reception"/>
    <x v="31"/>
    <x v="31"/>
    <s v="25400 931183 510520"/>
    <x v="2"/>
    <x v="11"/>
    <s v="Payroll"/>
    <x v="3"/>
    <s v="Business Services1"/>
    <s v="Guest Services &amp; Events1"/>
    <n v="620.28"/>
    <n v="0"/>
    <m/>
    <n v="0"/>
    <n v="0"/>
    <n v="0"/>
    <n v="0"/>
    <n v="0"/>
    <n v="0"/>
    <n v="0"/>
    <n v="0"/>
    <n v="0"/>
    <n v="0"/>
    <n v="0"/>
    <m/>
    <m/>
    <n v="0"/>
    <n v="0"/>
    <n v="0"/>
    <n v="0"/>
    <n v="0"/>
    <n v="0"/>
    <n v="0"/>
  </r>
  <r>
    <n v="25400"/>
    <s v="Regional Park &amp; Open Space Dis"/>
    <n v="931205"/>
    <s v="Crestmore Manor"/>
    <x v="27"/>
    <x v="27"/>
    <s v="25400 931205 510420"/>
    <x v="2"/>
    <x v="11"/>
    <s v="Payroll"/>
    <x v="3"/>
    <s v="Business Services1"/>
    <s v="Guest Services &amp; Events1"/>
    <n v="837.82999999999993"/>
    <n v="5500"/>
    <m/>
    <n v="5500"/>
    <n v="95.21"/>
    <n v="0"/>
    <n v="184.49"/>
    <n v="0"/>
    <n v="265.35000000000002"/>
    <n v="176.9"/>
    <n v="0"/>
    <n v="0"/>
    <n v="14.43"/>
    <n v="65.260000000000005"/>
    <m/>
    <m/>
    <n v="801.63999999999987"/>
    <n v="279.7"/>
    <n v="442.25"/>
    <n v="14.43"/>
    <n v="65.260000000000005"/>
    <n v="801.64"/>
    <n v="4698.3599999999997"/>
  </r>
  <r>
    <n v="25400"/>
    <s v="Regional Park &amp; Open Space Dis"/>
    <n v="931205"/>
    <s v="Crestmore Manor"/>
    <x v="31"/>
    <x v="31"/>
    <s v="25400 931205 510520"/>
    <x v="2"/>
    <x v="11"/>
    <s v="Payroll"/>
    <x v="3"/>
    <s v="Business Services1"/>
    <s v="Guest Services &amp; Events1"/>
    <n v="1208.22"/>
    <n v="2300"/>
    <m/>
    <n v="2300"/>
    <n v="57.02"/>
    <n v="186.25"/>
    <n v="180.51"/>
    <n v="202.63"/>
    <n v="257.38"/>
    <n v="155.13"/>
    <n v="127.5"/>
    <n v="168.63"/>
    <n v="156.63"/>
    <n v="192.75"/>
    <m/>
    <m/>
    <n v="1684.4300000000003"/>
    <n v="423.78"/>
    <n v="615.14"/>
    <n v="452.76"/>
    <n v="192.75"/>
    <n v="1684.43"/>
    <n v="615.56999999999994"/>
  </r>
  <r>
    <n v="25400"/>
    <s v="Regional Park &amp; Open Space Dis"/>
    <n v="931205"/>
    <s v="Crestmore Manor"/>
    <x v="29"/>
    <x v="29"/>
    <s v="25400 931205 510620"/>
    <x v="2"/>
    <x v="11"/>
    <s v="Payroll"/>
    <x v="3"/>
    <s v="Business Services1"/>
    <s v="Guest Services &amp; Events1"/>
    <n v="565.73"/>
    <n v="800"/>
    <m/>
    <n v="800"/>
    <n v="50.41"/>
    <n v="48.08"/>
    <n v="73.33"/>
    <n v="59.88"/>
    <n v="197.78"/>
    <n v="63.01"/>
    <n v="11.55"/>
    <n v="14.18"/>
    <n v="38.869999999999997"/>
    <n v="27.9"/>
    <m/>
    <m/>
    <n v="584.99"/>
    <n v="171.82"/>
    <n v="320.67"/>
    <n v="64.599999999999994"/>
    <n v="27.9"/>
    <n v="584.99"/>
    <n v="215.01"/>
  </r>
  <r>
    <n v="25400"/>
    <s v="Regional Park &amp; Open Space Dis"/>
    <n v="931220"/>
    <s v="Administration"/>
    <x v="27"/>
    <x v="27"/>
    <s v="25400 931220 510420"/>
    <x v="2"/>
    <x v="12"/>
    <s v="Payroll"/>
    <x v="3"/>
    <s v="Business Services1"/>
    <s v="Executive1"/>
    <n v="1550.04"/>
    <n v="0"/>
    <m/>
    <n v="0"/>
    <n v="0"/>
    <n v="0"/>
    <n v="0"/>
    <n v="0"/>
    <n v="0"/>
    <n v="0"/>
    <n v="0"/>
    <n v="0"/>
    <n v="0"/>
    <n v="0"/>
    <m/>
    <m/>
    <n v="0"/>
    <n v="0"/>
    <n v="0"/>
    <n v="0"/>
    <n v="0"/>
    <n v="0"/>
    <n v="0"/>
  </r>
  <r>
    <n v="25400"/>
    <s v="Regional Park &amp; Open Space Dis"/>
    <n v="931220"/>
    <s v="Administration"/>
    <x v="28"/>
    <x v="28"/>
    <s v="25400 931220 510440"/>
    <x v="2"/>
    <x v="12"/>
    <s v="Payroll"/>
    <x v="3"/>
    <s v="Business Services1"/>
    <s v="Executive1"/>
    <n v="40430.79"/>
    <n v="40000"/>
    <m/>
    <n v="40000"/>
    <n v="0"/>
    <n v="8831.7800000000007"/>
    <n v="0"/>
    <n v="5873.75"/>
    <n v="11173.24"/>
    <n v="9528.51"/>
    <n v="0"/>
    <n v="0"/>
    <n v="0"/>
    <n v="0"/>
    <m/>
    <m/>
    <n v="35407.279999999999"/>
    <n v="8831.7800000000007"/>
    <n v="26575.5"/>
    <n v="0"/>
    <n v="0"/>
    <n v="35407.279999999999"/>
    <n v="4592.7200000000012"/>
  </r>
  <r>
    <n v="25400"/>
    <s v="Regional Park &amp; Open Space Dis"/>
    <n v="931235"/>
    <s v="Business Operations"/>
    <x v="25"/>
    <x v="25"/>
    <s v="25400 931235 510200"/>
    <x v="2"/>
    <x v="2"/>
    <s v="Payroll"/>
    <x v="3"/>
    <s v="Business Services1"/>
    <s v="Business Operations1"/>
    <n v="0"/>
    <n v="0"/>
    <m/>
    <n v="0"/>
    <n v="0"/>
    <n v="0"/>
    <n v="0"/>
    <n v="1645.78"/>
    <n v="0"/>
    <n v="0"/>
    <n v="0"/>
    <n v="0"/>
    <n v="0"/>
    <n v="0"/>
    <m/>
    <m/>
    <n v="1645.78"/>
    <n v="0"/>
    <n v="1645.78"/>
    <n v="0"/>
    <n v="0"/>
    <n v="1645.78"/>
    <n v="-1645.78"/>
  </r>
  <r>
    <n v="25400"/>
    <s v="Regional Park &amp; Open Space Dis"/>
    <n v="931235"/>
    <s v="Business Operations"/>
    <x v="27"/>
    <x v="27"/>
    <s v="25400 931235 510420"/>
    <x v="2"/>
    <x v="2"/>
    <s v="Payroll"/>
    <x v="3"/>
    <s v="Business Services1"/>
    <s v="Business Operations1"/>
    <n v="2747.46"/>
    <n v="7000"/>
    <m/>
    <n v="7000"/>
    <n v="512.54999999999995"/>
    <n v="0"/>
    <n v="0"/>
    <n v="171.99"/>
    <n v="1599.81"/>
    <n v="590.61"/>
    <n v="192"/>
    <n v="460.91"/>
    <n v="1579.99"/>
    <n v="0"/>
    <m/>
    <m/>
    <n v="5107.8599999999997"/>
    <n v="512.54999999999995"/>
    <n v="2362.41"/>
    <n v="2232.9"/>
    <n v="0"/>
    <n v="5107.8600000000006"/>
    <n v="1892.1399999999994"/>
  </r>
  <r>
    <n v="25400"/>
    <s v="Regional Park &amp; Open Space Dis"/>
    <n v="931235"/>
    <s v="Business Operations"/>
    <x v="29"/>
    <x v="29"/>
    <s v="25400 931235 510620"/>
    <x v="2"/>
    <x v="2"/>
    <s v="Payroll"/>
    <x v="3"/>
    <s v="Business Services1"/>
    <s v="Business Operations1"/>
    <n v="698.54"/>
    <n v="1000"/>
    <m/>
    <n v="1000"/>
    <n v="15.51"/>
    <n v="66"/>
    <n v="75.5"/>
    <n v="74.2"/>
    <n v="113.38"/>
    <n v="71.5"/>
    <n v="64.75"/>
    <n v="74.5"/>
    <n v="66.5"/>
    <n v="68.25"/>
    <m/>
    <m/>
    <n v="690.08999999999992"/>
    <n v="157.01"/>
    <n v="259.08"/>
    <n v="205.75"/>
    <n v="68.25"/>
    <n v="690.08999999999992"/>
    <n v="309.91000000000008"/>
  </r>
  <r>
    <n v="25400"/>
    <s v="Regional Park &amp; Open Space Dis"/>
    <n v="931235"/>
    <s v="Business Operations"/>
    <x v="30"/>
    <x v="30"/>
    <s v="25400 931235 510700"/>
    <x v="2"/>
    <x v="2"/>
    <s v="Payroll"/>
    <x v="3"/>
    <s v="Business Services1"/>
    <s v="Business Operations1"/>
    <n v="646.35"/>
    <n v="500"/>
    <m/>
    <n v="500"/>
    <n v="454.08"/>
    <n v="0"/>
    <n v="0"/>
    <n v="0"/>
    <n v="746.26"/>
    <n v="0"/>
    <n v="0"/>
    <n v="0"/>
    <n v="0"/>
    <n v="0"/>
    <m/>
    <m/>
    <n v="1200.3399999999999"/>
    <n v="454.08"/>
    <n v="746.26"/>
    <n v="0"/>
    <n v="0"/>
    <n v="1200.3399999999999"/>
    <n v="-700.33999999999992"/>
  </r>
  <r>
    <n v="25400"/>
    <s v="Regional Park &amp; Open Space Dis"/>
    <n v="931235"/>
    <s v="Business Operations"/>
    <x v="32"/>
    <x v="32"/>
    <s v="25400 931235 513150"/>
    <x v="2"/>
    <x v="2"/>
    <s v="Payroll"/>
    <x v="3"/>
    <s v="Business Services1"/>
    <s v="Business Operations1"/>
    <n v="1276013"/>
    <n v="1275000"/>
    <m/>
    <n v="1275000"/>
    <n v="1030609"/>
    <n v="0"/>
    <n v="0"/>
    <n v="0"/>
    <n v="0"/>
    <n v="0"/>
    <n v="0"/>
    <n v="0"/>
    <n v="0"/>
    <n v="0"/>
    <m/>
    <m/>
    <n v="1030609"/>
    <n v="1030609"/>
    <n v="0"/>
    <n v="0"/>
    <n v="0"/>
    <n v="1030609"/>
    <n v="244391"/>
  </r>
  <r>
    <n v="25400"/>
    <s v="Regional Park &amp; Open Space Dis"/>
    <n v="931240"/>
    <s v="Finance"/>
    <x v="25"/>
    <x v="25"/>
    <s v="25400 931240 510200"/>
    <x v="2"/>
    <x v="13"/>
    <s v="Payroll"/>
    <x v="3"/>
    <s v="Business Services1"/>
    <s v="Finance1"/>
    <n v="1589.9"/>
    <n v="0"/>
    <m/>
    <n v="0"/>
    <n v="0"/>
    <n v="0"/>
    <n v="0"/>
    <n v="0"/>
    <n v="0"/>
    <n v="0"/>
    <n v="0"/>
    <n v="0"/>
    <n v="0"/>
    <n v="0"/>
    <m/>
    <m/>
    <n v="0"/>
    <n v="0"/>
    <n v="0"/>
    <n v="0"/>
    <n v="0"/>
    <n v="0"/>
    <n v="0"/>
  </r>
  <r>
    <n v="25400"/>
    <s v="Regional Park &amp; Open Space Dis"/>
    <n v="931240"/>
    <s v="Finance"/>
    <x v="26"/>
    <x v="26"/>
    <s v="25400 931240 510320"/>
    <x v="2"/>
    <x v="13"/>
    <s v="Payroll"/>
    <x v="3"/>
    <s v="Business Services1"/>
    <s v="Finance1"/>
    <n v="0"/>
    <n v="0"/>
    <m/>
    <n v="0"/>
    <n v="0"/>
    <n v="0"/>
    <n v="0"/>
    <n v="0"/>
    <n v="0"/>
    <n v="0"/>
    <n v="0"/>
    <n v="0"/>
    <n v="0"/>
    <n v="0"/>
    <m/>
    <m/>
    <n v="0"/>
    <n v="0"/>
    <n v="0"/>
    <n v="0"/>
    <n v="0"/>
    <n v="0"/>
    <n v="0"/>
  </r>
  <r>
    <n v="25400"/>
    <s v="Regional Park &amp; Open Space Dis"/>
    <n v="931240"/>
    <s v="Finance"/>
    <x v="27"/>
    <x v="27"/>
    <s v="25400 931240 510420"/>
    <x v="2"/>
    <x v="13"/>
    <s v="Payroll"/>
    <x v="3"/>
    <s v="Business Services1"/>
    <s v="Finance1"/>
    <n v="2316.77"/>
    <n v="0"/>
    <m/>
    <n v="0"/>
    <n v="27.49"/>
    <n v="367.76"/>
    <n v="219.95"/>
    <n v="219.95"/>
    <n v="0"/>
    <n v="0"/>
    <n v="11.37"/>
    <n v="0"/>
    <n v="0"/>
    <n v="0"/>
    <m/>
    <m/>
    <n v="846.5200000000001"/>
    <n v="615.20000000000005"/>
    <n v="219.95"/>
    <n v="11.37"/>
    <n v="0"/>
    <n v="846.5200000000001"/>
    <n v="-846.5200000000001"/>
  </r>
  <r>
    <n v="25400"/>
    <s v="Regional Park &amp; Open Space Dis"/>
    <n v="931240"/>
    <s v="Finance"/>
    <x v="28"/>
    <x v="28"/>
    <s v="25400 931240 510440"/>
    <x v="2"/>
    <x v="13"/>
    <s v="Payroll"/>
    <x v="3"/>
    <s v="Business Services1"/>
    <s v="Finance1"/>
    <n v="8191.28"/>
    <n v="0"/>
    <m/>
    <n v="0"/>
    <n v="0"/>
    <n v="0"/>
    <n v="0"/>
    <n v="0"/>
    <n v="0"/>
    <n v="0"/>
    <n v="0"/>
    <n v="0"/>
    <n v="0"/>
    <n v="0"/>
    <m/>
    <m/>
    <n v="0"/>
    <n v="0"/>
    <n v="0"/>
    <n v="0"/>
    <n v="0"/>
    <n v="0"/>
    <n v="0"/>
  </r>
  <r>
    <n v="25400"/>
    <s v="Regional Park &amp; Open Space Dis"/>
    <n v="931260"/>
    <s v="Marketing"/>
    <x v="27"/>
    <x v="27"/>
    <s v="25400 931260 510420"/>
    <x v="2"/>
    <x v="14"/>
    <s v="Payroll"/>
    <x v="3"/>
    <s v="Business Services1"/>
    <s v="Marketing1"/>
    <n v="1070.6300000000001"/>
    <n v="1000"/>
    <m/>
    <n v="1000"/>
    <n v="0"/>
    <n v="0"/>
    <n v="88.3"/>
    <n v="0"/>
    <n v="289.5"/>
    <n v="0"/>
    <n v="0"/>
    <n v="0"/>
    <n v="343.46"/>
    <n v="166.88"/>
    <m/>
    <m/>
    <n v="888.14"/>
    <n v="88.3"/>
    <n v="289.5"/>
    <n v="343.46"/>
    <n v="166.88"/>
    <n v="888.14"/>
    <n v="111.86000000000001"/>
  </r>
  <r>
    <n v="25400"/>
    <s v="Regional Park &amp; Open Space Dis"/>
    <n v="931303"/>
    <s v="Jensen Alvarado Historic Ranch"/>
    <x v="26"/>
    <x v="26"/>
    <s v="25400 931303 510320"/>
    <x v="4"/>
    <x v="17"/>
    <s v="Payroll"/>
    <x v="3"/>
    <s v="Interpretive1"/>
    <s v="Jensen-Alvarado Ranch1"/>
    <n v="7413.67"/>
    <n v="20000"/>
    <m/>
    <n v="20000"/>
    <n v="0"/>
    <n v="0"/>
    <n v="0"/>
    <n v="0"/>
    <n v="0"/>
    <n v="0"/>
    <n v="0"/>
    <n v="2432"/>
    <n v="2560"/>
    <n v="2464"/>
    <m/>
    <m/>
    <n v="7456"/>
    <n v="0"/>
    <n v="0"/>
    <n v="4992"/>
    <n v="2464"/>
    <n v="7456"/>
    <n v="12544"/>
  </r>
  <r>
    <n v="25400"/>
    <s v="Regional Park &amp; Open Space Dis"/>
    <n v="931303"/>
    <s v="Jensen Alvarado Historic Ranch"/>
    <x v="27"/>
    <x v="27"/>
    <s v="25400 931303 510420"/>
    <x v="4"/>
    <x v="17"/>
    <s v="Payroll"/>
    <x v="3"/>
    <s v="Interpretive1"/>
    <s v="Jensen-Alvarado Ranch1"/>
    <n v="2127.77"/>
    <n v="4000"/>
    <m/>
    <n v="4000"/>
    <n v="0"/>
    <n v="0"/>
    <n v="0"/>
    <n v="0"/>
    <n v="0"/>
    <n v="0"/>
    <n v="152"/>
    <n v="0"/>
    <n v="0"/>
    <n v="0"/>
    <m/>
    <m/>
    <n v="152"/>
    <n v="0"/>
    <n v="0"/>
    <n v="152"/>
    <n v="0"/>
    <n v="152"/>
    <n v="3848"/>
  </r>
  <r>
    <n v="25400"/>
    <s v="Regional Park &amp; Open Space Dis"/>
    <n v="931303"/>
    <s v="Jensen Alvarado Historic Ranch"/>
    <x v="30"/>
    <x v="30"/>
    <s v="25400 931303 510700"/>
    <x v="4"/>
    <x v="17"/>
    <s v="Payroll"/>
    <x v="3"/>
    <s v="Interpretive1"/>
    <s v="Jensen-Alvarado Ranch1"/>
    <n v="357.52"/>
    <n v="0"/>
    <m/>
    <n v="0"/>
    <n v="0"/>
    <n v="0"/>
    <n v="0"/>
    <n v="0"/>
    <n v="69.72"/>
    <n v="0"/>
    <n v="0"/>
    <n v="0"/>
    <n v="278.87"/>
    <n v="0"/>
    <m/>
    <m/>
    <n v="348.59000000000003"/>
    <n v="0"/>
    <n v="69.72"/>
    <n v="278.87"/>
    <n v="0"/>
    <n v="348.59000000000003"/>
    <n v="-348.59000000000003"/>
  </r>
  <r>
    <n v="25400"/>
    <s v="Regional Park &amp; Open Space Dis"/>
    <n v="931305"/>
    <s v="Hidden Valley Nature Center"/>
    <x v="27"/>
    <x v="27"/>
    <s v="25400 931305 510420"/>
    <x v="4"/>
    <x v="18"/>
    <s v="Payroll"/>
    <x v="3"/>
    <s v="Interpretive1"/>
    <s v="Hidden Valley Nature Center1"/>
    <n v="689.92"/>
    <n v="1000"/>
    <m/>
    <n v="1000"/>
    <n v="0"/>
    <n v="0"/>
    <n v="174.64"/>
    <n v="0"/>
    <n v="196.46"/>
    <n v="0"/>
    <n v="0"/>
    <n v="0"/>
    <n v="0"/>
    <n v="68.760000000000005"/>
    <m/>
    <m/>
    <n v="439.86"/>
    <n v="174.64"/>
    <n v="196.46"/>
    <n v="0"/>
    <n v="68.760000000000005"/>
    <n v="439.86"/>
    <n v="560.14"/>
  </r>
  <r>
    <n v="25400"/>
    <s v="Regional Park &amp; Open Space Dis"/>
    <n v="931305"/>
    <s v="Hidden Valley Nature Center"/>
    <x v="30"/>
    <x v="30"/>
    <s v="25400 931305 510700"/>
    <x v="4"/>
    <x v="18"/>
    <s v="Payroll"/>
    <x v="3"/>
    <s v="Interpretive1"/>
    <s v="Hidden Valley Nature Center1"/>
    <n v="173.15000000000003"/>
    <n v="1000"/>
    <m/>
    <n v="1000"/>
    <n v="0"/>
    <n v="0"/>
    <n v="0"/>
    <n v="0"/>
    <n v="0"/>
    <n v="36.58"/>
    <n v="0"/>
    <n v="0"/>
    <n v="164.81"/>
    <n v="0"/>
    <m/>
    <m/>
    <n v="201.39"/>
    <n v="0"/>
    <n v="36.58"/>
    <n v="164.81"/>
    <n v="0"/>
    <n v="201.39"/>
    <n v="798.61"/>
  </r>
  <r>
    <n v="25400"/>
    <s v="Regional Park &amp; Open Space Dis"/>
    <n v="931306"/>
    <s v="Idyllwild Nature Center"/>
    <x v="27"/>
    <x v="27"/>
    <s v="25400 931306 510420"/>
    <x v="4"/>
    <x v="19"/>
    <s v="Payroll"/>
    <x v="3"/>
    <s v="Interpretive1"/>
    <s v="Idyllwild Nature Center1"/>
    <n v="3489.9000000000005"/>
    <n v="1500"/>
    <m/>
    <n v="1500"/>
    <n v="340.18"/>
    <n v="57"/>
    <n v="340.18"/>
    <n v="488.56"/>
    <n v="340.18"/>
    <n v="0"/>
    <n v="526.29999999999995"/>
    <n v="340.18"/>
    <n v="680.36"/>
    <n v="0"/>
    <m/>
    <m/>
    <n v="3112.94"/>
    <n v="737.36"/>
    <n v="828.74"/>
    <n v="1546.8400000000001"/>
    <n v="0"/>
    <n v="3112.94"/>
    <n v="-1612.94"/>
  </r>
  <r>
    <n v="25400"/>
    <s v="Regional Park &amp; Open Space Dis"/>
    <n v="931306"/>
    <s v="Idyllwild Nature Center"/>
    <x v="30"/>
    <x v="30"/>
    <s v="25400 931306 510700"/>
    <x v="4"/>
    <x v="19"/>
    <s v="Payroll"/>
    <x v="3"/>
    <s v="Interpretive1"/>
    <s v="Idyllwild Nature Center1"/>
    <n v="801.95999999999992"/>
    <n v="750"/>
    <m/>
    <n v="750"/>
    <n v="0"/>
    <n v="0"/>
    <n v="0"/>
    <n v="0"/>
    <n v="186.12"/>
    <n v="0"/>
    <n v="0"/>
    <n v="0"/>
    <n v="0"/>
    <n v="0"/>
    <m/>
    <m/>
    <n v="186.12"/>
    <n v="0"/>
    <n v="186.12"/>
    <n v="0"/>
    <n v="0"/>
    <n v="186.12"/>
    <n v="563.88"/>
  </r>
  <r>
    <n v="25400"/>
    <s v="Regional Park &amp; Open Space Dis"/>
    <n v="931307"/>
    <s v="Santa Rosa Plateau Nature Ctr"/>
    <x v="27"/>
    <x v="27"/>
    <s v="25400 931307 510420"/>
    <x v="4"/>
    <x v="20"/>
    <s v="Payroll"/>
    <x v="3"/>
    <s v="Interpretive1"/>
    <s v="Santa Rosa Plateau Nature Center1"/>
    <n v="2860.89"/>
    <n v="3000"/>
    <m/>
    <n v="3000"/>
    <n v="0"/>
    <n v="0"/>
    <n v="443.8"/>
    <n v="0"/>
    <n v="614.88"/>
    <n v="0"/>
    <n v="171.08"/>
    <n v="0"/>
    <n v="471.6"/>
    <n v="0"/>
    <m/>
    <m/>
    <n v="1701.3600000000001"/>
    <n v="443.8"/>
    <n v="614.88"/>
    <n v="642.68000000000006"/>
    <n v="0"/>
    <n v="1701.3600000000001"/>
    <n v="1298.6399999999999"/>
  </r>
  <r>
    <n v="25400"/>
    <s v="Regional Park &amp; Open Space Dis"/>
    <n v="931307"/>
    <s v="Santa Rosa Plateau Nature Ctr"/>
    <x v="30"/>
    <x v="30"/>
    <s v="25400 931307 510700"/>
    <x v="4"/>
    <x v="20"/>
    <s v="Payroll"/>
    <x v="3"/>
    <s v="Interpretive1"/>
    <s v="Santa Rosa Plateau Nature Center1"/>
    <n v="0"/>
    <n v="1500"/>
    <m/>
    <n v="1500"/>
    <n v="235.8"/>
    <n v="0"/>
    <n v="0"/>
    <n v="0"/>
    <n v="0"/>
    <n v="0"/>
    <n v="0"/>
    <n v="0"/>
    <n v="0"/>
    <n v="0"/>
    <m/>
    <m/>
    <n v="235.8"/>
    <n v="235.8"/>
    <n v="0"/>
    <n v="0"/>
    <n v="0"/>
    <n v="235.8"/>
    <n v="1264.2"/>
  </r>
  <r>
    <n v="25400"/>
    <s v="Regional Park &amp; Open Space Dis"/>
    <n v="931400"/>
    <s v="Major Parks"/>
    <x v="27"/>
    <x v="27"/>
    <s v="25400 931400 510420"/>
    <x v="3"/>
    <x v="21"/>
    <s v="Payroll"/>
    <x v="3"/>
    <s v="Regional Parks1"/>
    <s v="Regional Parks General Admin1"/>
    <n v="1529.3300000000002"/>
    <n v="0"/>
    <m/>
    <n v="0"/>
    <n v="708.25"/>
    <n v="885.38"/>
    <n v="826.37"/>
    <n v="354.21"/>
    <n v="432.59"/>
    <n v="629.02"/>
    <n v="649.32000000000005"/>
    <n v="383.73"/>
    <n v="0"/>
    <n v="0"/>
    <m/>
    <m/>
    <n v="4868.8700000000008"/>
    <n v="2420"/>
    <n v="1415.82"/>
    <n v="1033.0500000000002"/>
    <n v="0"/>
    <n v="4868.87"/>
    <n v="-4868.87"/>
  </r>
  <r>
    <n v="25400"/>
    <s v="Regional Park &amp; Open Space Dis"/>
    <n v="931400"/>
    <s v="Major Parks"/>
    <x v="31"/>
    <x v="31"/>
    <s v="25400 931400 510520"/>
    <x v="3"/>
    <x v="21"/>
    <s v="Payroll"/>
    <x v="3"/>
    <s v="Regional Parks1"/>
    <s v="Regional Parks General Admin1"/>
    <n v="0"/>
    <n v="0"/>
    <m/>
    <n v="0"/>
    <n v="0"/>
    <n v="0"/>
    <n v="0"/>
    <n v="0"/>
    <n v="0"/>
    <n v="0"/>
    <n v="0"/>
    <n v="0"/>
    <n v="0"/>
    <n v="0"/>
    <m/>
    <m/>
    <n v="0"/>
    <n v="0"/>
    <n v="0"/>
    <n v="0"/>
    <n v="0"/>
    <n v="0"/>
    <n v="0"/>
  </r>
  <r>
    <n v="25400"/>
    <s v="Regional Park &amp; Open Space Dis"/>
    <n v="931400"/>
    <s v="Major Parks"/>
    <x v="29"/>
    <x v="29"/>
    <s v="25400 931400 510620"/>
    <x v="3"/>
    <x v="21"/>
    <s v="Payroll"/>
    <x v="3"/>
    <s v="Regional Parks1"/>
    <s v="Regional Parks General Admin1"/>
    <n v="123.94000000000001"/>
    <n v="0"/>
    <m/>
    <n v="0"/>
    <n v="7.8"/>
    <n v="21.6"/>
    <n v="19.5"/>
    <n v="9"/>
    <n v="36"/>
    <n v="9"/>
    <n v="16.5"/>
    <n v="20.85"/>
    <n v="21"/>
    <n v="21.6"/>
    <m/>
    <m/>
    <n v="182.85"/>
    <n v="48.900000000000006"/>
    <n v="54"/>
    <n v="58.35"/>
    <n v="21.6"/>
    <n v="182.85"/>
    <n v="-182.85"/>
  </r>
  <r>
    <n v="25400"/>
    <s v="Regional Park &amp; Open Space Dis"/>
    <n v="931402"/>
    <s v="Hurkey Creek Park"/>
    <x v="27"/>
    <x v="27"/>
    <s v="25400 931402 510420"/>
    <x v="3"/>
    <x v="22"/>
    <s v="Payroll"/>
    <x v="3"/>
    <s v="Regional Parks1"/>
    <s v="Hurkey Creek1"/>
    <n v="2466.5800000000004"/>
    <n v="0"/>
    <m/>
    <n v="0"/>
    <n v="0"/>
    <n v="191.23"/>
    <n v="192"/>
    <n v="0"/>
    <n v="199.68"/>
    <n v="203.98"/>
    <n v="276.17"/>
    <n v="199.68"/>
    <n v="0"/>
    <n v="0"/>
    <m/>
    <m/>
    <n v="1262.7400000000002"/>
    <n v="383.23"/>
    <n v="403.65999999999997"/>
    <n v="475.85"/>
    <n v="0"/>
    <n v="1262.74"/>
    <n v="-1262.74"/>
  </r>
  <r>
    <n v="25400"/>
    <s v="Regional Park &amp; Open Space Dis"/>
    <n v="931402"/>
    <s v="Hurkey Creek Park"/>
    <x v="29"/>
    <x v="29"/>
    <s v="25400 931402 510620"/>
    <x v="3"/>
    <x v="22"/>
    <s v="Payroll"/>
    <x v="3"/>
    <s v="Regional Parks1"/>
    <s v="Hurkey Creek1"/>
    <n v="223.64"/>
    <n v="0"/>
    <m/>
    <n v="0"/>
    <n v="0"/>
    <n v="3.2"/>
    <n v="1.6"/>
    <n v="45.7"/>
    <n v="44.11"/>
    <n v="0"/>
    <n v="0"/>
    <n v="0"/>
    <n v="0"/>
    <n v="0"/>
    <m/>
    <m/>
    <n v="94.61"/>
    <n v="4.8000000000000007"/>
    <n v="89.81"/>
    <n v="0"/>
    <n v="0"/>
    <n v="94.61"/>
    <n v="-94.61"/>
  </r>
  <r>
    <n v="25400"/>
    <s v="Regional Park &amp; Open Space Dis"/>
    <n v="931402"/>
    <s v="Hurkey Creek Park"/>
    <x v="30"/>
    <x v="30"/>
    <s v="25400 931402 510700"/>
    <x v="3"/>
    <x v="22"/>
    <s v="Payroll"/>
    <x v="3"/>
    <s v="Regional Parks1"/>
    <s v="Hurkey Creek1"/>
    <n v="1888.48"/>
    <n v="0"/>
    <m/>
    <n v="0"/>
    <n v="0"/>
    <n v="0"/>
    <n v="203.98"/>
    <n v="0"/>
    <n v="607.64"/>
    <n v="603.34"/>
    <n v="203.98"/>
    <n v="203.98"/>
    <n v="407.96"/>
    <n v="0"/>
    <m/>
    <m/>
    <n v="2230.88"/>
    <n v="203.98"/>
    <n v="1210.98"/>
    <n v="815.92"/>
    <n v="0"/>
    <n v="2230.88"/>
    <n v="-2230.88"/>
  </r>
  <r>
    <n v="25400"/>
    <s v="Regional Park &amp; Open Space Dis"/>
    <n v="931403"/>
    <s v="Idyllwild Park"/>
    <x v="26"/>
    <x v="26"/>
    <s v="25400 931403 510320"/>
    <x v="3"/>
    <x v="23"/>
    <s v="Payroll"/>
    <x v="3"/>
    <s v="Regional Parks1"/>
    <s v="Idyllwild1"/>
    <n v="0"/>
    <n v="0"/>
    <m/>
    <n v="0"/>
    <n v="0"/>
    <n v="0"/>
    <n v="0"/>
    <n v="0"/>
    <n v="0"/>
    <n v="0"/>
    <n v="0"/>
    <n v="0"/>
    <n v="0"/>
    <n v="0"/>
    <m/>
    <m/>
    <n v="0"/>
    <n v="0"/>
    <n v="0"/>
    <n v="0"/>
    <n v="0"/>
    <n v="0"/>
    <n v="0"/>
  </r>
  <r>
    <n v="25400"/>
    <s v="Regional Park &amp; Open Space Dis"/>
    <n v="931403"/>
    <s v="Idyllwild Park"/>
    <x v="27"/>
    <x v="27"/>
    <s v="25400 931403 510420"/>
    <x v="3"/>
    <x v="23"/>
    <s v="Payroll"/>
    <x v="3"/>
    <s v="Regional Parks1"/>
    <s v="Idyllwild1"/>
    <n v="9619.49"/>
    <n v="2000"/>
    <m/>
    <n v="2000"/>
    <n v="729.77"/>
    <n v="441.88"/>
    <n v="1002.97"/>
    <n v="0"/>
    <n v="422.49"/>
    <n v="0"/>
    <n v="954.24"/>
    <n v="422.49"/>
    <n v="844.98"/>
    <n v="0"/>
    <m/>
    <m/>
    <n v="4818.82"/>
    <n v="2174.62"/>
    <n v="422.49"/>
    <n v="2221.71"/>
    <n v="0"/>
    <n v="4818.82"/>
    <n v="-2818.8199999999997"/>
  </r>
  <r>
    <n v="25400"/>
    <s v="Regional Park &amp; Open Space Dis"/>
    <n v="931403"/>
    <s v="Idyllwild Park"/>
    <x v="29"/>
    <x v="29"/>
    <s v="25400 931403 510620"/>
    <x v="3"/>
    <x v="23"/>
    <s v="Payroll"/>
    <x v="3"/>
    <s v="Regional Parks1"/>
    <s v="Idyllwild1"/>
    <n v="1698.5200000000002"/>
    <n v="1500"/>
    <m/>
    <n v="1500"/>
    <n v="60.15"/>
    <n v="89.4"/>
    <n v="170.15"/>
    <n v="95.55"/>
    <n v="80.849999999999994"/>
    <n v="0"/>
    <n v="0"/>
    <n v="21.53"/>
    <n v="0"/>
    <n v="29.45"/>
    <m/>
    <m/>
    <n v="547.08000000000004"/>
    <n v="319.70000000000005"/>
    <n v="176.39999999999998"/>
    <n v="21.53"/>
    <n v="29.45"/>
    <n v="547.08000000000004"/>
    <n v="952.92"/>
  </r>
  <r>
    <n v="25400"/>
    <s v="Regional Park &amp; Open Space Dis"/>
    <n v="931403"/>
    <s v="Idyllwild Park"/>
    <x v="30"/>
    <x v="30"/>
    <s v="25400 931403 510700"/>
    <x v="3"/>
    <x v="23"/>
    <s v="Payroll"/>
    <x v="3"/>
    <s v="Regional Parks1"/>
    <s v="Idyllwild1"/>
    <n v="1617.6799999999998"/>
    <n v="2400"/>
    <m/>
    <n v="2400"/>
    <n v="149.76"/>
    <n v="0"/>
    <n v="0"/>
    <n v="0"/>
    <n v="422.49"/>
    <n v="437.03"/>
    <n v="218.51"/>
    <n v="0"/>
    <n v="299.52"/>
    <n v="0"/>
    <m/>
    <m/>
    <n v="1527.31"/>
    <n v="149.76"/>
    <n v="859.52"/>
    <n v="518.03"/>
    <n v="0"/>
    <n v="1527.31"/>
    <n v="872.69"/>
  </r>
  <r>
    <n v="25400"/>
    <s v="Regional Park &amp; Open Space Dis"/>
    <n v="931404"/>
    <s v="kabian Park"/>
    <x v="31"/>
    <x v="31"/>
    <s v="25400 931404 510520"/>
    <x v="3"/>
    <x v="26"/>
    <s v="Payroll"/>
    <x v="3"/>
    <s v="Regional Parks1"/>
    <s v="Kabian1"/>
    <n v="11.45"/>
    <n v="0"/>
    <m/>
    <n v="0"/>
    <n v="0"/>
    <n v="0"/>
    <n v="0"/>
    <n v="0"/>
    <n v="0"/>
    <n v="0"/>
    <n v="0"/>
    <n v="0"/>
    <n v="0"/>
    <n v="0"/>
    <m/>
    <m/>
    <n v="0"/>
    <n v="0"/>
    <n v="0"/>
    <n v="0"/>
    <n v="0"/>
    <n v="0"/>
    <n v="0"/>
  </r>
  <r>
    <n v="25400"/>
    <s v="Regional Park &amp; Open Space Dis"/>
    <n v="931405"/>
    <s v="Lake Cahuilla Park"/>
    <x v="27"/>
    <x v="27"/>
    <s v="25400 931405 510420"/>
    <x v="3"/>
    <x v="3"/>
    <s v="Payroll"/>
    <x v="3"/>
    <s v="Regional Parks1"/>
    <s v="Lake Cahuilla1"/>
    <n v="6875.26"/>
    <n v="6000"/>
    <m/>
    <n v="6000"/>
    <n v="373.95"/>
    <n v="0"/>
    <n v="371.56"/>
    <n v="753.52"/>
    <n v="256.33999999999997"/>
    <n v="680.74"/>
    <n v="512.67999999999995"/>
    <n v="885.09"/>
    <n v="1039.0899999999999"/>
    <n v="0"/>
    <m/>
    <m/>
    <n v="4872.9699999999993"/>
    <n v="745.51"/>
    <n v="1690.6"/>
    <n v="2436.8599999999997"/>
    <n v="0"/>
    <n v="4872.9699999999993"/>
    <n v="1127.0300000000007"/>
  </r>
  <r>
    <n v="25400"/>
    <s v="Regional Park &amp; Open Space Dis"/>
    <n v="931405"/>
    <s v="Lake Cahuilla Park"/>
    <x v="29"/>
    <x v="29"/>
    <s v="25400 931405 510620"/>
    <x v="3"/>
    <x v="3"/>
    <s v="Payroll"/>
    <x v="3"/>
    <s v="Regional Parks1"/>
    <s v="Lake Cahuilla1"/>
    <n v="883.76"/>
    <n v="1700"/>
    <m/>
    <n v="1700"/>
    <n v="33.85"/>
    <n v="67.3"/>
    <n v="78.930000000000007"/>
    <n v="103.99"/>
    <n v="169.61"/>
    <n v="146.96"/>
    <n v="130.78"/>
    <n v="126.38"/>
    <n v="149.96"/>
    <n v="123.15"/>
    <m/>
    <m/>
    <n v="1130.9100000000001"/>
    <n v="180.08"/>
    <n v="420.56000000000006"/>
    <n v="407.12"/>
    <n v="123.15"/>
    <n v="1130.9100000000001"/>
    <n v="569.08999999999992"/>
  </r>
  <r>
    <n v="25400"/>
    <s v="Regional Park &amp; Open Space Dis"/>
    <n v="931405"/>
    <s v="Lake Cahuilla Park"/>
    <x v="30"/>
    <x v="30"/>
    <s v="25400 931405 510700"/>
    <x v="3"/>
    <x v="3"/>
    <s v="Payroll"/>
    <x v="3"/>
    <s v="Regional Parks1"/>
    <s v="Lake Cahuilla1"/>
    <n v="2123.67"/>
    <n v="3000"/>
    <m/>
    <n v="3000"/>
    <n v="256.33999999999997"/>
    <n v="0"/>
    <n v="373.95"/>
    <n v="0"/>
    <n v="1004.24"/>
    <n v="577.79"/>
    <n v="544.05999999999995"/>
    <n v="373.95"/>
    <n v="552.21"/>
    <n v="0"/>
    <m/>
    <m/>
    <n v="3682.5399999999995"/>
    <n v="630.29"/>
    <n v="1582.03"/>
    <n v="1470.22"/>
    <n v="0"/>
    <n v="3682.54"/>
    <n v="-682.54"/>
  </r>
  <r>
    <n v="25400"/>
    <s v="Regional Park &amp; Open Space Dis"/>
    <n v="931406"/>
    <s v="Lawler Lodge &amp; Alpine Cabins"/>
    <x v="27"/>
    <x v="27"/>
    <s v="25400 931406 510420"/>
    <x v="3"/>
    <x v="27"/>
    <s v="Payroll"/>
    <x v="3"/>
    <s v="Regional Parks1"/>
    <s v="Lawler Lodge &amp; Alpine Cabins1"/>
    <n v="55.97"/>
    <n v="500"/>
    <m/>
    <n v="500"/>
    <n v="0"/>
    <n v="0"/>
    <n v="0"/>
    <n v="0"/>
    <n v="0"/>
    <n v="0"/>
    <n v="0"/>
    <n v="0"/>
    <n v="0"/>
    <n v="0"/>
    <m/>
    <m/>
    <n v="0"/>
    <n v="0"/>
    <n v="0"/>
    <n v="0"/>
    <n v="0"/>
    <n v="0"/>
    <n v="500"/>
  </r>
  <r>
    <n v="25400"/>
    <s v="Regional Park &amp; Open Space Dis"/>
    <n v="931406"/>
    <s v="Lawler Lodge &amp; Alpine Cabins"/>
    <x v="29"/>
    <x v="29"/>
    <s v="25400 931406 510620"/>
    <x v="3"/>
    <x v="27"/>
    <s v="Payroll"/>
    <x v="3"/>
    <s v="Regional Parks1"/>
    <s v="Lawler Lodge &amp; Alpine Cabins1"/>
    <n v="1.75"/>
    <n v="50"/>
    <m/>
    <n v="50"/>
    <n v="0"/>
    <n v="0"/>
    <n v="0"/>
    <n v="0"/>
    <n v="0"/>
    <n v="0"/>
    <n v="0"/>
    <n v="0"/>
    <n v="0"/>
    <n v="0"/>
    <m/>
    <m/>
    <n v="0"/>
    <n v="0"/>
    <n v="0"/>
    <n v="0"/>
    <n v="0"/>
    <n v="0"/>
    <n v="50"/>
  </r>
  <r>
    <n v="25400"/>
    <s v="Regional Park &amp; Open Space Dis"/>
    <n v="931406"/>
    <s v="Lawler Lodge &amp; Alpine Cabins"/>
    <x v="30"/>
    <x v="30"/>
    <s v="25400 931406 510700"/>
    <x v="3"/>
    <x v="27"/>
    <s v="Payroll"/>
    <x v="3"/>
    <s v="Regional Parks1"/>
    <s v="Lawler Lodge &amp; Alpine Cabins1"/>
    <n v="55.97"/>
    <n v="300"/>
    <m/>
    <n v="300"/>
    <n v="0"/>
    <n v="0"/>
    <n v="0"/>
    <n v="0"/>
    <n v="0"/>
    <n v="0"/>
    <n v="0"/>
    <n v="0"/>
    <n v="0"/>
    <n v="0"/>
    <m/>
    <m/>
    <n v="0"/>
    <n v="0"/>
    <n v="0"/>
    <n v="0"/>
    <n v="0"/>
    <n v="0"/>
    <n v="300"/>
  </r>
  <r>
    <n v="25400"/>
    <s v="Regional Park &amp; Open Space Dis"/>
    <n v="931408"/>
    <s v="McCall Park"/>
    <x v="27"/>
    <x v="27"/>
    <s v="25400 931408 510420"/>
    <x v="3"/>
    <x v="24"/>
    <s v="Payroll"/>
    <x v="3"/>
    <s v="Regional Parks1"/>
    <s v="McCall1"/>
    <n v="206.6"/>
    <n v="500"/>
    <m/>
    <n v="500"/>
    <n v="0"/>
    <n v="0"/>
    <n v="78.63"/>
    <n v="0"/>
    <n v="0"/>
    <n v="0"/>
    <n v="0"/>
    <n v="0"/>
    <n v="0"/>
    <n v="0"/>
    <m/>
    <m/>
    <n v="78.63"/>
    <n v="78.63"/>
    <n v="0"/>
    <n v="0"/>
    <n v="0"/>
    <n v="78.63"/>
    <n v="421.37"/>
  </r>
  <r>
    <n v="25400"/>
    <s v="Regional Park &amp; Open Space Dis"/>
    <n v="931408"/>
    <s v="McCall Park"/>
    <x v="29"/>
    <x v="29"/>
    <s v="25400 931408 510620"/>
    <x v="3"/>
    <x v="24"/>
    <s v="Payroll"/>
    <x v="3"/>
    <s v="Regional Parks1"/>
    <s v="McCall1"/>
    <n v="1"/>
    <n v="50"/>
    <m/>
    <n v="50"/>
    <n v="0"/>
    <n v="0"/>
    <n v="0"/>
    <n v="0"/>
    <n v="0"/>
    <n v="0"/>
    <n v="0"/>
    <n v="0"/>
    <n v="0"/>
    <n v="0"/>
    <m/>
    <m/>
    <n v="0"/>
    <n v="0"/>
    <n v="0"/>
    <n v="0"/>
    <n v="0"/>
    <n v="0"/>
    <n v="50"/>
  </r>
  <r>
    <n v="25400"/>
    <s v="Regional Park &amp; Open Space Dis"/>
    <n v="931408"/>
    <s v="McCall Park"/>
    <x v="30"/>
    <x v="30"/>
    <s v="25400 931408 510700"/>
    <x v="3"/>
    <x v="24"/>
    <s v="Payroll"/>
    <x v="3"/>
    <s v="Regional Parks1"/>
    <s v="McCall1"/>
    <n v="328.22"/>
    <n v="50"/>
    <m/>
    <n v="50"/>
    <n v="0"/>
    <n v="0"/>
    <n v="0"/>
    <n v="0"/>
    <n v="0"/>
    <n v="0"/>
    <n v="0"/>
    <n v="0"/>
    <n v="0"/>
    <n v="0"/>
    <m/>
    <m/>
    <n v="0"/>
    <n v="0"/>
    <n v="0"/>
    <n v="0"/>
    <n v="0"/>
    <n v="0"/>
    <n v="50"/>
  </r>
  <r>
    <n v="25400"/>
    <s v="Regional Park &amp; Open Space Dis"/>
    <n v="931409"/>
    <s v="Rancho Jurupa Park"/>
    <x v="25"/>
    <x v="25"/>
    <s v="25400 931409 510200"/>
    <x v="3"/>
    <x v="4"/>
    <s v="Payroll"/>
    <x v="3"/>
    <s v="Regional Parks1"/>
    <s v="Rancho Jurupa1"/>
    <n v="188.1"/>
    <n v="0"/>
    <m/>
    <n v="0"/>
    <n v="0"/>
    <n v="0"/>
    <n v="0"/>
    <n v="0"/>
    <n v="0"/>
    <n v="0"/>
    <n v="0"/>
    <n v="9550.73"/>
    <n v="0"/>
    <n v="0"/>
    <m/>
    <m/>
    <n v="9550.73"/>
    <n v="0"/>
    <n v="0"/>
    <n v="9550.73"/>
    <n v="0"/>
    <n v="9550.73"/>
    <n v="-9550.73"/>
  </r>
  <r>
    <n v="25400"/>
    <s v="Regional Park &amp; Open Space Dis"/>
    <n v="931409"/>
    <s v="Rancho Jurupa Park"/>
    <x v="26"/>
    <x v="26"/>
    <s v="25400 931409 510320"/>
    <x v="3"/>
    <x v="4"/>
    <s v="Payroll"/>
    <x v="3"/>
    <s v="Regional Parks1"/>
    <s v="Rancho Jurupa1"/>
    <n v="27059.03"/>
    <n v="27394"/>
    <m/>
    <n v="27394"/>
    <n v="0"/>
    <n v="0"/>
    <n v="0"/>
    <n v="0"/>
    <n v="0"/>
    <n v="2668.53"/>
    <n v="1412.75"/>
    <n v="0"/>
    <n v="0"/>
    <n v="3240"/>
    <m/>
    <m/>
    <n v="7321.2800000000007"/>
    <n v="0"/>
    <n v="2668.53"/>
    <n v="1412.75"/>
    <n v="3240"/>
    <n v="7321.2800000000007"/>
    <n v="20072.72"/>
  </r>
  <r>
    <n v="25400"/>
    <s v="Regional Park &amp; Open Space Dis"/>
    <n v="931409"/>
    <s v="Rancho Jurupa Park"/>
    <x v="27"/>
    <x v="27"/>
    <s v="25400 931409 510420"/>
    <x v="3"/>
    <x v="4"/>
    <s v="Payroll"/>
    <x v="3"/>
    <s v="Regional Parks1"/>
    <s v="Rancho Jurupa1"/>
    <n v="10705.01"/>
    <n v="8800"/>
    <m/>
    <n v="8800"/>
    <n v="1533.19"/>
    <n v="496.06"/>
    <n v="606.46"/>
    <n v="170.71"/>
    <n v="985.25"/>
    <n v="1444.89"/>
    <n v="1544.18"/>
    <n v="975.39"/>
    <n v="1548.6"/>
    <n v="932.85"/>
    <m/>
    <m/>
    <n v="10237.580000000002"/>
    <n v="2635.71"/>
    <n v="2600.8500000000004"/>
    <n v="4068.17"/>
    <n v="932.85"/>
    <n v="10237.58"/>
    <n v="-1437.58"/>
  </r>
  <r>
    <n v="25400"/>
    <s v="Regional Park &amp; Open Space Dis"/>
    <n v="931409"/>
    <s v="Rancho Jurupa Park"/>
    <x v="31"/>
    <x v="31"/>
    <s v="25400 931409 510520"/>
    <x v="3"/>
    <x v="4"/>
    <s v="Payroll"/>
    <x v="3"/>
    <s v="Regional Parks1"/>
    <s v="Rancho Jurupa1"/>
    <n v="905.68000000000006"/>
    <n v="0"/>
    <m/>
    <n v="0"/>
    <n v="0"/>
    <n v="80"/>
    <n v="72"/>
    <n v="64"/>
    <n v="108"/>
    <n v="32"/>
    <n v="0"/>
    <n v="0"/>
    <n v="0"/>
    <n v="0"/>
    <m/>
    <m/>
    <n v="356"/>
    <n v="152"/>
    <n v="204"/>
    <n v="0"/>
    <n v="0"/>
    <n v="356"/>
    <n v="-356"/>
  </r>
  <r>
    <n v="25400"/>
    <s v="Regional Park &amp; Open Space Dis"/>
    <n v="931409"/>
    <s v="Rancho Jurupa Park"/>
    <x v="29"/>
    <x v="29"/>
    <s v="25400 931409 510620"/>
    <x v="3"/>
    <x v="4"/>
    <s v="Payroll"/>
    <x v="3"/>
    <s v="Regional Parks1"/>
    <s v="Rancho Jurupa1"/>
    <n v="4094.92"/>
    <n v="5000"/>
    <m/>
    <n v="5000"/>
    <n v="168.04"/>
    <n v="316.07"/>
    <n v="359.95"/>
    <n v="322.48"/>
    <n v="361.59"/>
    <n v="183.8"/>
    <n v="167.01"/>
    <n v="181.35"/>
    <n v="175.2"/>
    <n v="352.5"/>
    <m/>
    <m/>
    <n v="2587.9899999999998"/>
    <n v="844.06"/>
    <n v="867.86999999999989"/>
    <n v="523.55999999999995"/>
    <n v="352.5"/>
    <n v="2587.9899999999998"/>
    <n v="2412.0100000000002"/>
  </r>
  <r>
    <n v="25400"/>
    <s v="Regional Park &amp; Open Space Dis"/>
    <n v="931409"/>
    <s v="Rancho Jurupa Park"/>
    <x v="30"/>
    <x v="30"/>
    <s v="25400 931409 510700"/>
    <x v="3"/>
    <x v="4"/>
    <s v="Payroll"/>
    <x v="3"/>
    <s v="Regional Parks1"/>
    <s v="Rancho Jurupa1"/>
    <n v="6516.49"/>
    <n v="8000"/>
    <m/>
    <n v="8000"/>
    <n v="1013.53"/>
    <n v="0"/>
    <n v="203.98"/>
    <n v="0"/>
    <n v="1373.03"/>
    <n v="995.62"/>
    <n v="806.5"/>
    <n v="535.72"/>
    <n v="538.20000000000005"/>
    <n v="0"/>
    <m/>
    <m/>
    <n v="5466.58"/>
    <n v="1217.51"/>
    <n v="2368.65"/>
    <n v="1880.42"/>
    <n v="0"/>
    <n v="5466.58"/>
    <n v="2533.42"/>
  </r>
  <r>
    <n v="25400"/>
    <s v="Regional Park &amp; Open Space Dis"/>
    <n v="931421"/>
    <s v="Mayflower Park"/>
    <x v="26"/>
    <x v="26"/>
    <s v="25400 931421 510320"/>
    <x v="3"/>
    <x v="5"/>
    <s v="Payroll"/>
    <x v="3"/>
    <s v="Regional Parks1"/>
    <s v="Mayflower1"/>
    <n v="14640"/>
    <n v="1000"/>
    <m/>
    <n v="1000"/>
    <n v="0"/>
    <n v="0"/>
    <n v="0"/>
    <n v="0"/>
    <n v="0"/>
    <n v="0"/>
    <n v="0"/>
    <n v="0"/>
    <n v="0"/>
    <n v="0"/>
    <m/>
    <m/>
    <n v="0"/>
    <n v="0"/>
    <n v="0"/>
    <n v="0"/>
    <n v="0"/>
    <n v="0"/>
    <n v="1000"/>
  </r>
  <r>
    <n v="25400"/>
    <s v="Regional Park &amp; Open Space Dis"/>
    <n v="931421"/>
    <s v="Mayflower Park"/>
    <x v="27"/>
    <x v="27"/>
    <s v="25400 931421 510420"/>
    <x v="3"/>
    <x v="5"/>
    <s v="Payroll"/>
    <x v="3"/>
    <s v="Regional Parks1"/>
    <s v="Mayflower1"/>
    <n v="3954.68"/>
    <n v="1000"/>
    <m/>
    <n v="1000"/>
    <n v="0"/>
    <n v="0"/>
    <n v="0"/>
    <n v="0"/>
    <n v="0"/>
    <n v="232.37"/>
    <n v="445.88"/>
    <n v="780.84"/>
    <n v="445.88"/>
    <n v="0"/>
    <m/>
    <m/>
    <n v="1904.9700000000003"/>
    <n v="0"/>
    <n v="232.37"/>
    <n v="1672.6"/>
    <n v="0"/>
    <n v="1904.9699999999998"/>
    <n v="-904.9699999999998"/>
  </r>
  <r>
    <n v="25400"/>
    <s v="Regional Park &amp; Open Space Dis"/>
    <n v="931421"/>
    <s v="Mayflower Park"/>
    <x v="29"/>
    <x v="29"/>
    <s v="25400 931421 510620"/>
    <x v="3"/>
    <x v="5"/>
    <s v="Payroll"/>
    <x v="3"/>
    <s v="Regional Parks1"/>
    <s v="Mayflower1"/>
    <n v="260.45"/>
    <n v="500"/>
    <m/>
    <n v="500"/>
    <n v="8.8800000000000008"/>
    <n v="19.649999999999999"/>
    <n v="20.399999999999999"/>
    <n v="22.8"/>
    <n v="28.95"/>
    <n v="21.6"/>
    <n v="18.600000000000001"/>
    <n v="20.399999999999999"/>
    <n v="24"/>
    <n v="22.8"/>
    <m/>
    <m/>
    <n v="208.08"/>
    <n v="48.93"/>
    <n v="73.349999999999994"/>
    <n v="63"/>
    <n v="22.8"/>
    <n v="208.08"/>
    <n v="291.91999999999996"/>
  </r>
  <r>
    <n v="25400"/>
    <s v="Regional Park &amp; Open Space Dis"/>
    <n v="931421"/>
    <s v="Mayflower Park"/>
    <x v="30"/>
    <x v="30"/>
    <s v="25400 931421 510700"/>
    <x v="3"/>
    <x v="5"/>
    <s v="Payroll"/>
    <x v="3"/>
    <s v="Regional Parks1"/>
    <s v="Mayflower1"/>
    <n v="1819.3400000000001"/>
    <n v="2500"/>
    <m/>
    <n v="2500"/>
    <n v="446.73"/>
    <n v="0"/>
    <n v="232.37"/>
    <n v="0"/>
    <n v="464.74"/>
    <n v="0"/>
    <n v="0"/>
    <n v="232.37"/>
    <n v="464.74"/>
    <n v="0"/>
    <m/>
    <m/>
    <n v="1840.95"/>
    <n v="679.1"/>
    <n v="464.74"/>
    <n v="697.11"/>
    <n v="0"/>
    <n v="1840.9500000000003"/>
    <n v="659.04999999999973"/>
  </r>
  <r>
    <n v="25430"/>
    <s v="Habitat/Open Space Mgt-Parks"/>
    <n v="931170"/>
    <s v="Habitat &amp; Open Space Mgmt"/>
    <x v="33"/>
    <x v="33"/>
    <s v="25430 931170 513000"/>
    <x v="1"/>
    <x v="1"/>
    <s v="Payroll-PCF"/>
    <x v="3"/>
    <s v="Natural Resources1"/>
    <s v="Habitat &amp; Open Space Management1"/>
    <n v="33844.19"/>
    <n v="50432"/>
    <m/>
    <n v="50432"/>
    <n v="3014.27"/>
    <n v="4000.26"/>
    <n v="3924.3"/>
    <n v="4288.83"/>
    <n v="5221.9799999999996"/>
    <n v="2993.17"/>
    <n v="2822.59"/>
    <n v="2906.86"/>
    <n v="3011.01"/>
    <n v="3337.54"/>
    <m/>
    <m/>
    <n v="35520.81"/>
    <n v="10938.830000000002"/>
    <n v="12503.98"/>
    <n v="8740.4600000000009"/>
    <n v="3337.54"/>
    <n v="35520.810000000005"/>
    <n v="14911.189999999995"/>
  </r>
  <r>
    <n v="25430"/>
    <s v="Habitat/Open Space Mgt-Parks"/>
    <n v="931170"/>
    <s v="Habitat &amp; Open Space Mgmt"/>
    <x v="34"/>
    <x v="34"/>
    <s v="25430 931170 513001"/>
    <x v="1"/>
    <x v="1"/>
    <s v="Payroll"/>
    <x v="3"/>
    <s v="Natural Resources1"/>
    <s v="Habitat &amp; Open Space Management1"/>
    <n v="0"/>
    <n v="0"/>
    <m/>
    <n v="0"/>
    <n v="0"/>
    <n v="0"/>
    <n v="0"/>
    <n v="0"/>
    <n v="0"/>
    <n v="0"/>
    <n v="0"/>
    <n v="0"/>
    <n v="0"/>
    <n v="0"/>
    <m/>
    <m/>
    <n v="0"/>
    <n v="0"/>
    <n v="0"/>
    <n v="0"/>
    <n v="0"/>
    <n v="0"/>
    <n v="0"/>
  </r>
  <r>
    <n v="25430"/>
    <s v="Habitat/Open Space Mgt-Parks"/>
    <n v="931170"/>
    <s v="Habitat &amp; Open Space Mgmt"/>
    <x v="35"/>
    <x v="35"/>
    <s v="25430 931170 513020"/>
    <x v="1"/>
    <x v="1"/>
    <s v="Payroll-PCF"/>
    <x v="3"/>
    <s v="Natural Resources1"/>
    <s v="Habitat &amp; Open Space Management1"/>
    <n v="936.58"/>
    <n v="0"/>
    <m/>
    <n v="0"/>
    <n v="43.19"/>
    <n v="153.88"/>
    <n v="172.76"/>
    <n v="0"/>
    <n v="0"/>
    <n v="0"/>
    <n v="0"/>
    <n v="0"/>
    <n v="0"/>
    <n v="0"/>
    <m/>
    <m/>
    <n v="369.83"/>
    <n v="369.83"/>
    <n v="0"/>
    <n v="0"/>
    <n v="0"/>
    <n v="369.83"/>
    <n v="-369.83"/>
  </r>
  <r>
    <n v="25430"/>
    <s v="Habitat/Open Space Mgt-Parks"/>
    <n v="931170"/>
    <s v="Habitat &amp; Open Space Mgmt"/>
    <x v="36"/>
    <x v="36"/>
    <s v="25430 931170 513120"/>
    <x v="1"/>
    <x v="1"/>
    <s v="Payroll-PCF"/>
    <x v="3"/>
    <s v="Natural Resources1"/>
    <s v="Habitat &amp; Open Space Management1"/>
    <n v="26888.400000000001"/>
    <n v="30108"/>
    <m/>
    <n v="30108"/>
    <n v="3501.43"/>
    <n v="2372.3200000000002"/>
    <n v="2137.58"/>
    <n v="2425.12"/>
    <n v="3407.56"/>
    <n v="1948.73"/>
    <n v="1852.13"/>
    <n v="1997.64"/>
    <n v="1958.3"/>
    <n v="2361.77"/>
    <m/>
    <m/>
    <n v="23962.579999999998"/>
    <n v="8011.33"/>
    <n v="7781.41"/>
    <n v="5808.0700000000006"/>
    <n v="2361.77"/>
    <n v="23962.58"/>
    <n v="6145.4199999999983"/>
  </r>
  <r>
    <n v="25430"/>
    <s v="Habitat/Open Space Mgt-Parks"/>
    <n v="931170"/>
    <s v="Habitat &amp; Open Space Mgmt"/>
    <x v="37"/>
    <x v="37"/>
    <s v="25430 931170 513140"/>
    <x v="1"/>
    <x v="1"/>
    <s v="Payroll-PCF"/>
    <x v="3"/>
    <s v="Natural Resources1"/>
    <s v="Habitat &amp; Open Space Management1"/>
    <n v="6512.8399999999992"/>
    <n v="7041"/>
    <m/>
    <n v="7041"/>
    <n v="830.07"/>
    <n v="592.99"/>
    <n v="544.80999999999995"/>
    <n v="567.15"/>
    <n v="796.95"/>
    <n v="455.76"/>
    <n v="433.15"/>
    <n v="467.19"/>
    <n v="457.98"/>
    <n v="552.30999999999995"/>
    <m/>
    <m/>
    <n v="5698.3599999999988"/>
    <n v="1967.87"/>
    <n v="1819.86"/>
    <n v="1358.32"/>
    <n v="552.30999999999995"/>
    <n v="5698.3599999999988"/>
    <n v="1342.6400000000012"/>
  </r>
  <r>
    <n v="25430"/>
    <s v="Habitat/Open Space Mgt-Parks"/>
    <n v="931170"/>
    <s v="Habitat &amp; Open Space Mgmt"/>
    <x v="38"/>
    <x v="38"/>
    <s v="25430 931170 515040"/>
    <x v="1"/>
    <x v="1"/>
    <s v="Payroll-PCF"/>
    <x v="3"/>
    <s v="Natural Resources1"/>
    <s v="Habitat &amp; Open Space Management1"/>
    <n v="78204.37"/>
    <n v="68925"/>
    <m/>
    <n v="68925"/>
    <n v="4499.87"/>
    <n v="10190.879999999999"/>
    <n v="7282.58"/>
    <n v="7272"/>
    <n v="6860.5"/>
    <n v="6863.89"/>
    <n v="7150.8"/>
    <n v="6624.05"/>
    <n v="6696.8"/>
    <n v="6582.96"/>
    <m/>
    <m/>
    <n v="70024.330000000016"/>
    <n v="21973.33"/>
    <n v="20996.39"/>
    <n v="20471.650000000001"/>
    <n v="6582.96"/>
    <n v="70024.33"/>
    <n v="-1099.3300000000017"/>
  </r>
  <r>
    <n v="25430"/>
    <s v="Habitat/Open Space Mgt-Parks"/>
    <n v="931170"/>
    <s v="Habitat &amp; Open Space Mgmt"/>
    <x v="39"/>
    <x v="39"/>
    <s v="25430 931170 515100"/>
    <x v="1"/>
    <x v="1"/>
    <s v="Payroll-PCF"/>
    <x v="3"/>
    <s v="Natural Resources1"/>
    <s v="Habitat &amp; Open Space Management1"/>
    <n v="517.28000000000009"/>
    <n v="614"/>
    <m/>
    <n v="614"/>
    <n v="36.82"/>
    <n v="51.31"/>
    <n v="47.34"/>
    <n v="52.28"/>
    <n v="49.55"/>
    <n v="47.09"/>
    <n v="43.93"/>
    <n v="31.65"/>
    <n v="42.59"/>
    <n v="44.11"/>
    <m/>
    <m/>
    <n v="446.66999999999996"/>
    <n v="135.47"/>
    <n v="148.92000000000002"/>
    <n v="118.17"/>
    <n v="44.11"/>
    <n v="446.67"/>
    <n v="167.32999999999998"/>
  </r>
  <r>
    <n v="25430"/>
    <s v="Habitat/Open Space Mgt-Parks"/>
    <n v="931170"/>
    <s v="Habitat &amp; Open Space Mgmt"/>
    <x v="40"/>
    <x v="40"/>
    <s v="25430 931170 515120"/>
    <x v="1"/>
    <x v="1"/>
    <s v="Payroll-PCF"/>
    <x v="3"/>
    <s v="Natural Resources1"/>
    <s v="Habitat &amp; Open Space Management1"/>
    <n v="1518.15"/>
    <n v="1712"/>
    <m/>
    <n v="1712"/>
    <n v="117.45"/>
    <n v="126.32"/>
    <n v="104.56"/>
    <n v="115.66"/>
    <n v="161.01"/>
    <n v="103.79"/>
    <n v="104.69"/>
    <n v="113.98"/>
    <n v="116.34"/>
    <n v="131.35"/>
    <m/>
    <m/>
    <n v="1195.1499999999999"/>
    <n v="348.33"/>
    <n v="380.46"/>
    <n v="335.01"/>
    <n v="131.35"/>
    <n v="1195.1499999999999"/>
    <n v="516.85000000000014"/>
  </r>
  <r>
    <n v="25430"/>
    <s v="Habitat/Open Space Mgt-Parks"/>
    <n v="931170"/>
    <s v="Habitat &amp; Open Space Mgmt"/>
    <x v="41"/>
    <x v="41"/>
    <s v="25430 931170 515160"/>
    <x v="1"/>
    <x v="1"/>
    <s v="Payroll-PCF"/>
    <x v="3"/>
    <s v="Natural Resources1"/>
    <s v="Habitat &amp; Open Space Management1"/>
    <n v="260.33"/>
    <n v="48"/>
    <m/>
    <n v="48"/>
    <n v="8.19"/>
    <n v="4.12"/>
    <n v="0.2"/>
    <n v="0"/>
    <n v="0"/>
    <n v="0"/>
    <n v="2.38"/>
    <n v="6.26"/>
    <n v="6.26"/>
    <n v="5.46"/>
    <m/>
    <m/>
    <n v="32.869999999999997"/>
    <n v="12.509999999999998"/>
    <n v="0"/>
    <n v="14.9"/>
    <n v="5.46"/>
    <n v="32.869999999999997"/>
    <n v="15.130000000000003"/>
  </r>
  <r>
    <n v="25430"/>
    <s v="Habitat/Open Space Mgt-Parks"/>
    <n v="931170"/>
    <s v="Habitat &amp; Open Space Mgmt"/>
    <x v="42"/>
    <x v="42"/>
    <s v="25430 931170 515220"/>
    <x v="1"/>
    <x v="1"/>
    <s v="Payroll-PCF"/>
    <x v="3"/>
    <s v="Natural Resources1"/>
    <s v="Habitat &amp; Open Space Management1"/>
    <n v="0"/>
    <n v="0"/>
    <m/>
    <n v="0"/>
    <n v="0"/>
    <n v="0"/>
    <n v="0"/>
    <n v="0"/>
    <n v="0"/>
    <n v="0"/>
    <n v="0"/>
    <n v="0"/>
    <n v="0"/>
    <n v="0"/>
    <m/>
    <m/>
    <n v="0"/>
    <n v="0"/>
    <n v="0"/>
    <n v="0"/>
    <n v="0"/>
    <n v="0"/>
    <n v="0"/>
  </r>
  <r>
    <n v="25430"/>
    <s v="Habitat/Open Space Mgt-Parks"/>
    <n v="931170"/>
    <s v="Habitat &amp; Open Space Mgmt"/>
    <x v="43"/>
    <x v="43"/>
    <s v="25430 931170 515260"/>
    <x v="1"/>
    <x v="1"/>
    <s v="Payroll-PCF"/>
    <x v="3"/>
    <s v="Natural Resources1"/>
    <s v="Habitat &amp; Open Space Management1"/>
    <n v="1519.1599999999999"/>
    <n v="1298"/>
    <m/>
    <n v="1298"/>
    <n v="81.040000000000006"/>
    <n v="111.29"/>
    <n v="102.1"/>
    <n v="104.54"/>
    <n v="138.91"/>
    <n v="87.15"/>
    <n v="82.27"/>
    <n v="80.349999999999994"/>
    <n v="82.31"/>
    <n v="96.91"/>
    <m/>
    <m/>
    <n v="966.87"/>
    <n v="294.43"/>
    <n v="330.6"/>
    <n v="244.93"/>
    <n v="96.91"/>
    <n v="966.87"/>
    <n v="331.13"/>
  </r>
  <r>
    <n v="25430"/>
    <s v="Habitat/Open Space Mgt-Parks"/>
    <n v="931170"/>
    <s v="Habitat &amp; Open Space Mgmt"/>
    <x v="44"/>
    <x v="44"/>
    <s v="25430 931170 518010"/>
    <x v="1"/>
    <x v="1"/>
    <s v="Payroll-PCF"/>
    <x v="3"/>
    <s v="Natural Resources1"/>
    <s v="Habitat &amp; Open Space Management1"/>
    <n v="1545.94"/>
    <n v="325"/>
    <m/>
    <n v="325"/>
    <n v="57.25"/>
    <n v="28.75"/>
    <n v="1.36"/>
    <n v="0"/>
    <n v="0"/>
    <n v="0"/>
    <n v="16.670000000000002"/>
    <n v="43.76"/>
    <n v="43.75"/>
    <n v="38.119999999999997"/>
    <m/>
    <m/>
    <n v="229.66"/>
    <n v="87.36"/>
    <n v="0"/>
    <n v="104.18"/>
    <n v="38.119999999999997"/>
    <n v="229.66000000000003"/>
    <n v="95.339999999999975"/>
  </r>
  <r>
    <n v="25430"/>
    <s v="Habitat/Open Space Mgt-Parks"/>
    <n v="931170"/>
    <s v="Habitat &amp; Open Space Mgmt"/>
    <x v="45"/>
    <x v="45"/>
    <s v="25430 931170 518020"/>
    <x v="1"/>
    <x v="1"/>
    <s v="Payroll-PCF"/>
    <x v="3"/>
    <s v="Natural Resources1"/>
    <s v="Habitat &amp; Open Space Management1"/>
    <n v="31.880000000000003"/>
    <n v="0"/>
    <m/>
    <n v="0"/>
    <n v="1.6"/>
    <n v="2"/>
    <n v="0"/>
    <n v="0"/>
    <n v="0"/>
    <n v="0"/>
    <n v="0"/>
    <n v="0"/>
    <n v="0"/>
    <n v="0"/>
    <m/>
    <m/>
    <n v="3.6"/>
    <n v="3.6"/>
    <n v="0"/>
    <n v="0"/>
    <n v="0"/>
    <n v="3.6"/>
    <n v="-3.6"/>
  </r>
  <r>
    <n v="25430"/>
    <s v="Habitat/Open Space Mgt-Parks"/>
    <n v="931170"/>
    <s v="Habitat &amp; Open Space Mgmt"/>
    <x v="46"/>
    <x v="46"/>
    <s v="25430 931170 518140"/>
    <x v="1"/>
    <x v="1"/>
    <s v="Payroll-PCF"/>
    <x v="3"/>
    <s v="Natural Resources1"/>
    <s v="Habitat &amp; Open Space Management1"/>
    <n v="128.51"/>
    <n v="189"/>
    <m/>
    <n v="189"/>
    <n v="10.02"/>
    <n v="13.04"/>
    <n v="12.16"/>
    <n v="14.24"/>
    <n v="20"/>
    <n v="12.32"/>
    <n v="10.4"/>
    <n v="8.8800000000000008"/>
    <n v="10.24"/>
    <n v="12.36"/>
    <m/>
    <m/>
    <n v="123.66"/>
    <n v="35.22"/>
    <n v="46.56"/>
    <n v="29.520000000000003"/>
    <n v="12.36"/>
    <n v="123.66000000000001"/>
    <n v="65.339999999999989"/>
  </r>
  <r>
    <n v="25540"/>
    <s v="Multi-Species Reserve"/>
    <n v="931116"/>
    <s v="Multi-Species Reserve"/>
    <x v="25"/>
    <x v="25"/>
    <s v="25540 931116 510200"/>
    <x v="1"/>
    <x v="25"/>
    <s v="Payroll"/>
    <x v="3"/>
    <s v="Natural Resources1"/>
    <s v="Multi-Species Reserve1"/>
    <n v="2973.52"/>
    <n v="0"/>
    <m/>
    <n v="0"/>
    <n v="0"/>
    <n v="0"/>
    <n v="0"/>
    <n v="0"/>
    <n v="0"/>
    <n v="0"/>
    <n v="4619.66"/>
    <n v="0"/>
    <n v="0"/>
    <n v="0"/>
    <m/>
    <m/>
    <n v="4619.66"/>
    <n v="0"/>
    <n v="0"/>
    <n v="4619.66"/>
    <n v="0"/>
    <n v="4619.66"/>
    <n v="-4619.66"/>
  </r>
  <r>
    <n v="25540"/>
    <s v="Multi-Species Reserve"/>
    <n v="931116"/>
    <s v="Multi-Species Reserve"/>
    <x v="26"/>
    <x v="26"/>
    <s v="25540 931116 510320"/>
    <x v="1"/>
    <x v="25"/>
    <s v="Payroll"/>
    <x v="3"/>
    <s v="Natural Resources1"/>
    <s v="Multi-Species Reserve1"/>
    <n v="309.60000000000002"/>
    <n v="22000"/>
    <m/>
    <n v="22000"/>
    <n v="774.03"/>
    <n v="309.61"/>
    <n v="0"/>
    <n v="0"/>
    <n v="0"/>
    <n v="0"/>
    <n v="0"/>
    <n v="0"/>
    <n v="0"/>
    <n v="0"/>
    <m/>
    <m/>
    <n v="1083.6399999999999"/>
    <n v="1083.6399999999999"/>
    <n v="0"/>
    <n v="0"/>
    <n v="0"/>
    <n v="1083.6399999999999"/>
    <n v="20916.36"/>
  </r>
  <r>
    <n v="25540"/>
    <s v="Multi-Species Reserve"/>
    <n v="931116"/>
    <s v="Multi-Species Reserve"/>
    <x v="27"/>
    <x v="27"/>
    <s v="25540 931116 510420"/>
    <x v="1"/>
    <x v="25"/>
    <s v="Payroll"/>
    <x v="3"/>
    <s v="Natural Resources1"/>
    <s v="Multi-Species Reserve1"/>
    <n v="2997.72"/>
    <n v="0"/>
    <m/>
    <n v="0"/>
    <n v="212.14"/>
    <n v="0"/>
    <n v="212.14"/>
    <n v="0"/>
    <n v="424.28"/>
    <n v="411.22"/>
    <n v="635.47"/>
    <n v="288.85000000000002"/>
    <n v="462.16"/>
    <n v="0"/>
    <m/>
    <m/>
    <n v="2646.2599999999998"/>
    <n v="424.28"/>
    <n v="835.5"/>
    <n v="1386.48"/>
    <n v="0"/>
    <n v="2646.26"/>
    <n v="-2646.26"/>
  </r>
  <r>
    <n v="25540"/>
    <s v="Multi-Species Reserve"/>
    <n v="931116"/>
    <s v="Multi-Species Reserve"/>
    <x v="29"/>
    <x v="29"/>
    <s v="25540 931116 510620"/>
    <x v="1"/>
    <x v="25"/>
    <s v="Payroll"/>
    <x v="3"/>
    <s v="Natural Resources1"/>
    <s v="Multi-Species Reserve1"/>
    <n v="47.26"/>
    <n v="0"/>
    <m/>
    <n v="0"/>
    <n v="9.4600000000000009"/>
    <n v="28.36"/>
    <n v="18.91"/>
    <n v="23.63"/>
    <n v="36.75"/>
    <n v="14.18"/>
    <n v="0"/>
    <n v="0"/>
    <n v="0"/>
    <n v="0"/>
    <m/>
    <m/>
    <n v="131.29"/>
    <n v="56.730000000000004"/>
    <n v="74.56"/>
    <n v="0"/>
    <n v="0"/>
    <n v="131.29000000000002"/>
    <n v="-131.29000000000002"/>
  </r>
  <r>
    <n v="25540"/>
    <s v="Multi-Species Reserve"/>
    <n v="931116"/>
    <s v="Multi-Species Reserve"/>
    <x v="30"/>
    <x v="30"/>
    <s v="25540 931116 510700"/>
    <x v="1"/>
    <x v="25"/>
    <s v="Payroll"/>
    <x v="3"/>
    <s v="Natural Resources1"/>
    <s v="Multi-Species Reserve1"/>
    <n v="361.68"/>
    <n v="0"/>
    <m/>
    <n v="0"/>
    <n v="0"/>
    <n v="0"/>
    <n v="0"/>
    <n v="0"/>
    <n v="0"/>
    <n v="424.27"/>
    <n v="0"/>
    <n v="0"/>
    <n v="0"/>
    <n v="0"/>
    <m/>
    <m/>
    <n v="424.27"/>
    <n v="0"/>
    <n v="424.27"/>
    <n v="0"/>
    <n v="0"/>
    <n v="424.27"/>
    <n v="-424.27"/>
  </r>
  <r>
    <n v="25590"/>
    <s v="MSHCP Reserve Management"/>
    <n v="931150"/>
    <s v="MSHCP Reserve Management"/>
    <x v="25"/>
    <x v="25"/>
    <s v="25590 931150 510200"/>
    <x v="1"/>
    <x v="6"/>
    <s v="Payroll"/>
    <x v="3"/>
    <s v="Natural Resources1"/>
    <s v="MSHCP Reserve Management1"/>
    <n v="0"/>
    <n v="0"/>
    <m/>
    <n v="0"/>
    <n v="0"/>
    <n v="0"/>
    <n v="0"/>
    <n v="0"/>
    <n v="0"/>
    <n v="0"/>
    <n v="0"/>
    <n v="0"/>
    <n v="0"/>
    <n v="0"/>
    <m/>
    <m/>
    <n v="0"/>
    <n v="0"/>
    <n v="0"/>
    <n v="0"/>
    <n v="0"/>
    <n v="0"/>
    <n v="0"/>
  </r>
  <r>
    <n v="25590"/>
    <s v="MSHCP Reserve Management"/>
    <n v="931150"/>
    <s v="MSHCP Reserve Management"/>
    <x v="27"/>
    <x v="27"/>
    <s v="25590 931150 510420"/>
    <x v="1"/>
    <x v="6"/>
    <s v="Payroll"/>
    <x v="3"/>
    <s v="Natural Resources1"/>
    <s v="MSHCP Reserve Management1"/>
    <n v="19780.489999999998"/>
    <n v="80000"/>
    <m/>
    <n v="80000"/>
    <n v="0"/>
    <n v="0"/>
    <n v="0"/>
    <n v="0"/>
    <n v="0"/>
    <n v="0"/>
    <n v="0"/>
    <n v="0"/>
    <n v="461.17"/>
    <n v="0"/>
    <m/>
    <m/>
    <n v="461.17"/>
    <n v="0"/>
    <n v="0"/>
    <n v="461.17"/>
    <n v="0"/>
    <n v="461.17"/>
    <n v="79538.83"/>
  </r>
  <r>
    <n v="25590"/>
    <s v="MSHCP Reserve Management"/>
    <n v="931150"/>
    <s v="MSHCP Reserve Management"/>
    <x v="28"/>
    <x v="28"/>
    <s v="25590 931150 510440"/>
    <x v="1"/>
    <x v="6"/>
    <s v="Payroll"/>
    <x v="3"/>
    <s v="Natural Resources1"/>
    <s v="MSHCP Reserve Management1"/>
    <n v="7218.04"/>
    <n v="7000"/>
    <m/>
    <n v="7000"/>
    <n v="0"/>
    <n v="0"/>
    <n v="0"/>
    <n v="0"/>
    <n v="0"/>
    <n v="3609.02"/>
    <n v="0"/>
    <n v="0"/>
    <n v="0"/>
    <n v="0"/>
    <m/>
    <m/>
    <n v="3609.02"/>
    <n v="0"/>
    <n v="3609.02"/>
    <n v="0"/>
    <n v="0"/>
    <n v="3609.02"/>
    <n v="3390.98"/>
  </r>
  <r>
    <n v="25590"/>
    <s v="MSHCP Reserve Management"/>
    <n v="931150"/>
    <s v="MSHCP Reserve Management"/>
    <x v="29"/>
    <x v="29"/>
    <s v="25590 931150 510620"/>
    <x v="1"/>
    <x v="6"/>
    <s v="Payroll"/>
    <x v="3"/>
    <s v="Natural Resources1"/>
    <s v="MSHCP Reserve Management1"/>
    <n v="734.51"/>
    <n v="300"/>
    <m/>
    <n v="300"/>
    <n v="24.16"/>
    <n v="66.150000000000006"/>
    <n v="63.63"/>
    <n v="67.75"/>
    <n v="84.8"/>
    <n v="50.05"/>
    <n v="27.25"/>
    <n v="36.5"/>
    <n v="33.25"/>
    <n v="28.75"/>
    <m/>
    <m/>
    <n v="482.29"/>
    <n v="153.94"/>
    <n v="202.60000000000002"/>
    <n v="97"/>
    <n v="28.75"/>
    <n v="482.29"/>
    <n v="-182.29000000000002"/>
  </r>
  <r>
    <n v="25620"/>
    <s v="Lake Skinner Park"/>
    <n v="931750"/>
    <s v="Lake Skinner Park"/>
    <x v="27"/>
    <x v="27"/>
    <s v="25620 931750 510420"/>
    <x v="3"/>
    <x v="7"/>
    <s v="Payroll"/>
    <x v="3"/>
    <s v="Regional Parks1"/>
    <s v="Lake Skinner1"/>
    <n v="9440.4599999999991"/>
    <n v="25000"/>
    <m/>
    <n v="25000"/>
    <n v="0"/>
    <n v="0"/>
    <n v="191.36"/>
    <n v="179.58"/>
    <n v="712.15"/>
    <n v="914.55"/>
    <n v="1052.24"/>
    <n v="693.6"/>
    <n v="1535.39"/>
    <n v="629.5"/>
    <m/>
    <m/>
    <n v="5908.37"/>
    <n v="191.36"/>
    <n v="1806.28"/>
    <n v="3281.2300000000005"/>
    <n v="629.5"/>
    <n v="5908.3700000000008"/>
    <n v="19091.629999999997"/>
  </r>
  <r>
    <n v="25620"/>
    <s v="Lake Skinner Park"/>
    <n v="931750"/>
    <s v="Lake Skinner Park"/>
    <x v="31"/>
    <x v="31"/>
    <s v="25620 931750 510520"/>
    <x v="3"/>
    <x v="7"/>
    <s v="Payroll"/>
    <x v="3"/>
    <s v="Regional Parks1"/>
    <s v="Lake Skinner1"/>
    <n v="421.55"/>
    <n v="0"/>
    <m/>
    <n v="0"/>
    <n v="24"/>
    <n v="36"/>
    <n v="15"/>
    <n v="0"/>
    <n v="0"/>
    <n v="0"/>
    <n v="0"/>
    <n v="0"/>
    <n v="0"/>
    <n v="0"/>
    <m/>
    <m/>
    <n v="75"/>
    <n v="75"/>
    <n v="0"/>
    <n v="0"/>
    <n v="0"/>
    <n v="75"/>
    <n v="-75"/>
  </r>
  <r>
    <n v="25620"/>
    <s v="Lake Skinner Park"/>
    <n v="931750"/>
    <s v="Lake Skinner Park"/>
    <x v="29"/>
    <x v="29"/>
    <s v="25620 931750 510620"/>
    <x v="3"/>
    <x v="7"/>
    <s v="Payroll"/>
    <x v="3"/>
    <s v="Regional Parks1"/>
    <s v="Lake Skinner1"/>
    <n v="5258.8799999999992"/>
    <n v="6000"/>
    <m/>
    <n v="6000"/>
    <n v="210.57"/>
    <n v="562.76"/>
    <n v="535.53"/>
    <n v="505.24"/>
    <n v="608.88"/>
    <n v="209.46"/>
    <n v="177.31"/>
    <n v="174.43"/>
    <n v="261.88"/>
    <n v="330.71"/>
    <m/>
    <m/>
    <n v="3576.77"/>
    <n v="1308.8599999999999"/>
    <n v="1323.58"/>
    <n v="613.62"/>
    <n v="330.71"/>
    <n v="3576.7699999999995"/>
    <n v="2423.2300000000005"/>
  </r>
  <r>
    <n v="25620"/>
    <s v="Lake Skinner Park"/>
    <n v="931750"/>
    <s v="Lake Skinner Park"/>
    <x v="30"/>
    <x v="30"/>
    <s v="25620 931750 510700"/>
    <x v="3"/>
    <x v="7"/>
    <s v="Payroll"/>
    <x v="3"/>
    <s v="Regional Parks1"/>
    <s v="Lake Skinner1"/>
    <n v="9645.35"/>
    <n v="10000"/>
    <m/>
    <n v="10000"/>
    <n v="893.51"/>
    <n v="0"/>
    <n v="690.55"/>
    <n v="0"/>
    <n v="1415.78"/>
    <n v="2243.06"/>
    <n v="673.67"/>
    <n v="694.02"/>
    <n v="1226.1500000000001"/>
    <n v="0"/>
    <m/>
    <m/>
    <n v="7836.74"/>
    <n v="1584.06"/>
    <n v="3658.84"/>
    <n v="2593.84"/>
    <n v="0"/>
    <n v="7836.74"/>
    <n v="2163.2600000000002"/>
  </r>
  <r>
    <n v="25400"/>
    <s v="Regional Park &amp; Open Space Dis"/>
    <n v="931183"/>
    <s v="Reservation/Reception"/>
    <x v="24"/>
    <x v="24"/>
    <s v="25400 931183 510040"/>
    <x v="2"/>
    <x v="11"/>
    <s v="Payroll-PCF"/>
    <x v="3"/>
    <s v="Business Services1"/>
    <s v="Guest Services &amp; Events1"/>
    <n v="129089.70000000001"/>
    <n v="0"/>
    <m/>
    <n v="0"/>
    <n v="0"/>
    <n v="0"/>
    <n v="0"/>
    <n v="0"/>
    <n v="0"/>
    <n v="0"/>
    <n v="0"/>
    <n v="0"/>
    <n v="0"/>
    <n v="0"/>
    <m/>
    <m/>
    <n v="0"/>
    <n v="0"/>
    <n v="0"/>
    <n v="0"/>
    <n v="0"/>
    <n v="0"/>
    <n v="0"/>
  </r>
  <r>
    <n v="25400"/>
    <s v="Regional Park &amp; Open Space Dis"/>
    <n v="931183"/>
    <s v="Reservation/Reception"/>
    <x v="33"/>
    <x v="33"/>
    <s v="25400 931183 513000"/>
    <x v="2"/>
    <x v="11"/>
    <s v="Payroll-PCF"/>
    <x v="3"/>
    <s v="Business Services1"/>
    <s v="Guest Services &amp; Events1"/>
    <n v="13662.369999999999"/>
    <n v="0"/>
    <m/>
    <n v="0"/>
    <n v="486.68"/>
    <n v="-486.68"/>
    <n v="0"/>
    <n v="0"/>
    <n v="0"/>
    <n v="0"/>
    <n v="0"/>
    <n v="0"/>
    <n v="0"/>
    <n v="0"/>
    <m/>
    <m/>
    <n v="0"/>
    <n v="0"/>
    <n v="0"/>
    <n v="0"/>
    <n v="0"/>
    <n v="0"/>
    <n v="0"/>
  </r>
  <r>
    <n v="25400"/>
    <s v="Regional Park &amp; Open Space Dis"/>
    <n v="931183"/>
    <s v="Reservation/Reception"/>
    <x v="36"/>
    <x v="36"/>
    <s v="25400 931183 513120"/>
    <x v="2"/>
    <x v="11"/>
    <s v="Payroll-PCF"/>
    <x v="3"/>
    <s v="Business Services1"/>
    <s v="Guest Services &amp; Events1"/>
    <n v="8090.6600000000008"/>
    <n v="0"/>
    <m/>
    <n v="0"/>
    <n v="275.45"/>
    <n v="-275.45"/>
    <n v="0"/>
    <n v="0"/>
    <n v="0"/>
    <n v="0"/>
    <n v="0"/>
    <n v="0"/>
    <n v="0"/>
    <n v="0"/>
    <m/>
    <m/>
    <n v="0"/>
    <n v="0"/>
    <n v="0"/>
    <n v="0"/>
    <n v="0"/>
    <n v="0"/>
    <n v="0"/>
  </r>
  <r>
    <n v="25400"/>
    <s v="Regional Park &amp; Open Space Dis"/>
    <n v="931183"/>
    <s v="Reservation/Reception"/>
    <x v="37"/>
    <x v="37"/>
    <s v="25400 931183 513140"/>
    <x v="2"/>
    <x v="11"/>
    <s v="Payroll-PCF"/>
    <x v="3"/>
    <s v="Business Services1"/>
    <s v="Guest Services &amp; Events1"/>
    <n v="1892.14"/>
    <n v="0"/>
    <m/>
    <n v="0"/>
    <n v="64.430000000000007"/>
    <n v="-64.430000000000007"/>
    <n v="0"/>
    <n v="0"/>
    <n v="0"/>
    <n v="0"/>
    <n v="0"/>
    <n v="0"/>
    <n v="0"/>
    <n v="0"/>
    <m/>
    <m/>
    <n v="0"/>
    <n v="0"/>
    <n v="0"/>
    <n v="0"/>
    <n v="0"/>
    <n v="0"/>
    <n v="0"/>
  </r>
  <r>
    <n v="25400"/>
    <s v="Regional Park &amp; Open Space Dis"/>
    <n v="931183"/>
    <s v="Reservation/Reception"/>
    <x v="38"/>
    <x v="38"/>
    <s v="25400 931183 515040"/>
    <x v="2"/>
    <x v="11"/>
    <s v="Payroll-PCF"/>
    <x v="3"/>
    <s v="Business Services1"/>
    <s v="Guest Services &amp; Events1"/>
    <n v="30646.73"/>
    <n v="0"/>
    <m/>
    <n v="0"/>
    <n v="0"/>
    <n v="0"/>
    <n v="0"/>
    <n v="0"/>
    <n v="0"/>
    <n v="0"/>
    <n v="0"/>
    <n v="0"/>
    <n v="0"/>
    <n v="0"/>
    <m/>
    <m/>
    <n v="0"/>
    <n v="0"/>
    <n v="0"/>
    <n v="0"/>
    <n v="0"/>
    <n v="0"/>
    <n v="0"/>
  </r>
  <r>
    <n v="25400"/>
    <s v="Regional Park &amp; Open Space Dis"/>
    <n v="931183"/>
    <s v="Reservation/Reception"/>
    <x v="39"/>
    <x v="39"/>
    <s v="25400 931183 515100"/>
    <x v="2"/>
    <x v="11"/>
    <s v="Payroll-PCF"/>
    <x v="3"/>
    <s v="Business Services1"/>
    <s v="Guest Services &amp; Events1"/>
    <n v="157.02000000000001"/>
    <n v="0"/>
    <m/>
    <n v="0"/>
    <n v="0"/>
    <n v="0"/>
    <n v="0"/>
    <n v="0"/>
    <n v="0"/>
    <n v="0"/>
    <n v="0"/>
    <n v="0"/>
    <n v="0"/>
    <n v="0"/>
    <m/>
    <m/>
    <n v="0"/>
    <n v="0"/>
    <n v="0"/>
    <n v="0"/>
    <n v="0"/>
    <n v="0"/>
    <n v="0"/>
  </r>
  <r>
    <n v="25400"/>
    <s v="Regional Park &amp; Open Space Dis"/>
    <n v="931183"/>
    <s v="Reservation/Reception"/>
    <x v="42"/>
    <x v="42"/>
    <s v="25400 931183 515220"/>
    <x v="2"/>
    <x v="11"/>
    <s v="Payroll-PCF"/>
    <x v="3"/>
    <s v="Business Services1"/>
    <s v="Guest Services &amp; Events1"/>
    <n v="0"/>
    <n v="0"/>
    <m/>
    <n v="0"/>
    <n v="0"/>
    <n v="0"/>
    <n v="0"/>
    <n v="0"/>
    <n v="0"/>
    <n v="0"/>
    <n v="0"/>
    <n v="0"/>
    <n v="0"/>
    <n v="0"/>
    <m/>
    <m/>
    <n v="0"/>
    <n v="0"/>
    <n v="0"/>
    <n v="0"/>
    <n v="0"/>
    <n v="0"/>
    <n v="0"/>
  </r>
  <r>
    <n v="25400"/>
    <s v="Regional Park &amp; Open Space Dis"/>
    <n v="931183"/>
    <s v="Reservation/Reception"/>
    <x v="43"/>
    <x v="43"/>
    <s v="25400 931183 515260"/>
    <x v="2"/>
    <x v="11"/>
    <s v="Payroll-PCF"/>
    <x v="3"/>
    <s v="Business Services1"/>
    <s v="Guest Services &amp; Events1"/>
    <n v="387.98000000000008"/>
    <n v="0"/>
    <m/>
    <n v="0"/>
    <n v="11.85"/>
    <n v="-11.85"/>
    <n v="0"/>
    <n v="0"/>
    <n v="0"/>
    <n v="0"/>
    <n v="0"/>
    <n v="0"/>
    <n v="0"/>
    <n v="0"/>
    <m/>
    <m/>
    <n v="0"/>
    <n v="0"/>
    <n v="0"/>
    <n v="0"/>
    <n v="0"/>
    <n v="0"/>
    <n v="0"/>
  </r>
  <r>
    <n v="25400"/>
    <s v="Regional Park &amp; Open Space Dis"/>
    <n v="931183"/>
    <s v="Reservation/Reception"/>
    <x v="46"/>
    <x v="46"/>
    <s v="25400 931183 518140"/>
    <x v="2"/>
    <x v="11"/>
    <s v="Payroll-PCF"/>
    <x v="3"/>
    <s v="Business Services1"/>
    <s v="Guest Services &amp; Events1"/>
    <n v="59.699999999999996"/>
    <n v="0"/>
    <m/>
    <n v="0"/>
    <n v="0"/>
    <n v="0"/>
    <n v="0"/>
    <n v="0"/>
    <n v="0"/>
    <n v="0"/>
    <n v="0"/>
    <n v="0"/>
    <n v="0"/>
    <n v="0"/>
    <m/>
    <m/>
    <n v="0"/>
    <n v="0"/>
    <n v="0"/>
    <n v="0"/>
    <n v="0"/>
    <n v="0"/>
    <n v="0"/>
  </r>
  <r>
    <n v="25400"/>
    <s v="Regional Park &amp; Open Space Dis"/>
    <n v="931205"/>
    <s v="Crestmore Manor"/>
    <x v="24"/>
    <x v="24"/>
    <s v="25400 931205 510040"/>
    <x v="2"/>
    <x v="11"/>
    <s v="Payroll-PCF"/>
    <x v="3"/>
    <s v="Business Services1"/>
    <s v="Guest Services &amp; Events1"/>
    <n v="150078.89999999997"/>
    <n v="327944"/>
    <m/>
    <n v="327944"/>
    <n v="8522.86"/>
    <n v="20347.830000000002"/>
    <n v="24861.5"/>
    <n v="24787.52"/>
    <n v="37292.22"/>
    <n v="24944.48"/>
    <n v="24944.48"/>
    <n v="24895.759999999998"/>
    <n v="24870.240000000002"/>
    <n v="23518.68"/>
    <m/>
    <m/>
    <n v="238985.57"/>
    <n v="53732.19"/>
    <n v="87024.22"/>
    <n v="74710.48"/>
    <n v="23518.68"/>
    <n v="238985.57"/>
    <n v="88958.43"/>
  </r>
  <r>
    <n v="25400"/>
    <s v="Regional Park &amp; Open Space Dis"/>
    <n v="931205"/>
    <s v="Crestmore Manor"/>
    <x v="33"/>
    <x v="33"/>
    <s v="25400 931205 513000"/>
    <x v="2"/>
    <x v="11"/>
    <s v="Payroll-PCF"/>
    <x v="3"/>
    <s v="Business Services1"/>
    <s v="Guest Services &amp; Events1"/>
    <n v="15116.669999999998"/>
    <n v="34583"/>
    <m/>
    <n v="34583"/>
    <n v="523.07000000000005"/>
    <n v="2802.37"/>
    <n v="2681.54"/>
    <n v="2673.77"/>
    <n v="4024.67"/>
    <n v="2677.87"/>
    <n v="2671.85"/>
    <n v="2678.88"/>
    <n v="2684.51"/>
    <n v="2598.6999999999998"/>
    <m/>
    <m/>
    <n v="26017.23"/>
    <n v="6006.98"/>
    <n v="9376.3100000000013"/>
    <n v="8035.24"/>
    <n v="2598.6999999999998"/>
    <n v="26017.23"/>
    <n v="8565.77"/>
  </r>
  <r>
    <n v="25400"/>
    <s v="Regional Park &amp; Open Space Dis"/>
    <n v="931205"/>
    <s v="Crestmore Manor"/>
    <x v="36"/>
    <x v="36"/>
    <s v="25400 931205 513120"/>
    <x v="2"/>
    <x v="11"/>
    <s v="Payroll-PCF"/>
    <x v="3"/>
    <s v="Business Services1"/>
    <s v="Guest Services &amp; Events1"/>
    <n v="9834.56"/>
    <n v="20333"/>
    <m/>
    <n v="20333"/>
    <n v="298.48"/>
    <n v="1559.65"/>
    <n v="1572.62"/>
    <n v="1565.25"/>
    <n v="2363.54"/>
    <n v="1573.5"/>
    <n v="1558.67"/>
    <n v="1558.63"/>
    <n v="1515.13"/>
    <n v="1468.73"/>
    <m/>
    <m/>
    <n v="15034.2"/>
    <n v="3430.75"/>
    <n v="5502.29"/>
    <n v="4632.43"/>
    <n v="1468.73"/>
    <n v="15034.2"/>
    <n v="5298.7999999999993"/>
  </r>
  <r>
    <n v="25400"/>
    <s v="Regional Park &amp; Open Space Dis"/>
    <n v="931205"/>
    <s v="Crestmore Manor"/>
    <x v="37"/>
    <x v="37"/>
    <s v="25400 931205 513140"/>
    <x v="2"/>
    <x v="11"/>
    <s v="Payroll-PCF"/>
    <x v="3"/>
    <s v="Business Services1"/>
    <s v="Guest Services &amp; Events1"/>
    <n v="2557.3200000000002"/>
    <n v="4755"/>
    <m/>
    <n v="4755"/>
    <n v="69.78"/>
    <n v="364.76"/>
    <n v="367.79"/>
    <n v="366.07"/>
    <n v="581.96"/>
    <n v="395.27"/>
    <n v="397.35"/>
    <n v="364.54"/>
    <n v="354.32"/>
    <n v="343.5"/>
    <m/>
    <m/>
    <n v="3605.34"/>
    <n v="802.32999999999993"/>
    <n v="1343.3"/>
    <n v="1116.21"/>
    <n v="343.5"/>
    <n v="3605.34"/>
    <n v="1149.6599999999999"/>
  </r>
  <r>
    <n v="25400"/>
    <s v="Regional Park &amp; Open Space Dis"/>
    <n v="931205"/>
    <s v="Crestmore Manor"/>
    <x v="38"/>
    <x v="38"/>
    <s v="25400 931205 515040"/>
    <x v="2"/>
    <x v="11"/>
    <s v="Payroll-PCF"/>
    <x v="3"/>
    <s v="Business Services1"/>
    <s v="Guest Services &amp; Events1"/>
    <n v="34391.46"/>
    <n v="54180"/>
    <m/>
    <n v="54180"/>
    <n v="1992.91"/>
    <n v="6082.77"/>
    <n v="6449"/>
    <n v="6412.91"/>
    <n v="6449"/>
    <n v="6799"/>
    <n v="6799"/>
    <n v="6773.51"/>
    <n v="9367.3700000000008"/>
    <n v="6768.75"/>
    <m/>
    <m/>
    <n v="63894.22"/>
    <n v="14524.68"/>
    <n v="19660.91"/>
    <n v="22939.88"/>
    <n v="6768.75"/>
    <n v="63894.22"/>
    <n v="-9714.2200000000012"/>
  </r>
  <r>
    <n v="25400"/>
    <s v="Regional Park &amp; Open Space Dis"/>
    <n v="931205"/>
    <s v="Crestmore Manor"/>
    <x v="39"/>
    <x v="39"/>
    <s v="25400 931205 515100"/>
    <x v="2"/>
    <x v="11"/>
    <s v="Payroll-PCF"/>
    <x v="3"/>
    <s v="Business Services1"/>
    <s v="Guest Services &amp; Events1"/>
    <n v="189.06"/>
    <n v="462"/>
    <m/>
    <n v="462"/>
    <n v="12.21"/>
    <n v="27.94"/>
    <n v="33.4"/>
    <n v="33.29"/>
    <n v="33.4"/>
    <n v="33.520000000000003"/>
    <n v="33.520000000000003"/>
    <n v="33.43"/>
    <n v="33.32"/>
    <n v="31.06"/>
    <m/>
    <m/>
    <n v="305.09000000000003"/>
    <n v="73.550000000000011"/>
    <n v="100.21000000000001"/>
    <n v="100.27000000000001"/>
    <n v="31.06"/>
    <n v="305.09000000000003"/>
    <n v="156.90999999999997"/>
  </r>
  <r>
    <n v="25400"/>
    <s v="Regional Park &amp; Open Space Dis"/>
    <n v="931205"/>
    <s v="Crestmore Manor"/>
    <x v="42"/>
    <x v="42"/>
    <s v="25400 931205 515220"/>
    <x v="2"/>
    <x v="11"/>
    <s v="Payroll-PCF"/>
    <x v="3"/>
    <s v="Business Services1"/>
    <s v="Guest Services &amp; Events1"/>
    <n v="0"/>
    <n v="0"/>
    <m/>
    <n v="0"/>
    <n v="0"/>
    <n v="0"/>
    <n v="0"/>
    <n v="0"/>
    <n v="0"/>
    <n v="0"/>
    <n v="0"/>
    <n v="0"/>
    <n v="0"/>
    <n v="0"/>
    <m/>
    <m/>
    <n v="0"/>
    <n v="0"/>
    <n v="0"/>
    <n v="0"/>
    <n v="0"/>
    <n v="0"/>
    <n v="0"/>
  </r>
  <r>
    <n v="25400"/>
    <s v="Regional Park &amp; Open Space Dis"/>
    <n v="931205"/>
    <s v="Crestmore Manor"/>
    <x v="43"/>
    <x v="43"/>
    <s v="25400 931205 515260"/>
    <x v="2"/>
    <x v="11"/>
    <s v="Payroll-PCF"/>
    <x v="3"/>
    <s v="Business Services1"/>
    <s v="Guest Services &amp; Events1"/>
    <n v="771.17"/>
    <n v="983"/>
    <m/>
    <n v="983"/>
    <n v="12.38"/>
    <n v="67.41"/>
    <n v="67.86"/>
    <n v="67.66"/>
    <n v="107.65"/>
    <n v="73.94"/>
    <n v="74.03"/>
    <n v="67.95"/>
    <n v="67.72"/>
    <n v="63.95"/>
    <m/>
    <m/>
    <n v="670.55000000000007"/>
    <n v="147.64999999999998"/>
    <n v="249.25"/>
    <n v="209.70000000000002"/>
    <n v="63.95"/>
    <n v="670.55000000000007"/>
    <n v="312.44999999999993"/>
  </r>
  <r>
    <n v="25400"/>
    <s v="Regional Park &amp; Open Space Dis"/>
    <n v="931205"/>
    <s v="Crestmore Manor"/>
    <x v="46"/>
    <x v="46"/>
    <s v="25400 931205 518140"/>
    <x v="2"/>
    <x v="11"/>
    <s v="Payroll-PCF"/>
    <x v="3"/>
    <s v="Business Services1"/>
    <s v="Guest Services &amp; Events1"/>
    <n v="64.389999999999986"/>
    <n v="147"/>
    <m/>
    <n v="147"/>
    <n v="3.98"/>
    <n v="9.6"/>
    <n v="11.2"/>
    <n v="11.16"/>
    <n v="16.8"/>
    <n v="11.2"/>
    <n v="11.2"/>
    <n v="11.15"/>
    <n v="11.04"/>
    <n v="10.119999999999999"/>
    <m/>
    <m/>
    <n v="107.45000000000002"/>
    <n v="24.78"/>
    <n v="39.159999999999997"/>
    <n v="33.39"/>
    <n v="10.119999999999999"/>
    <n v="107.45"/>
    <n v="39.549999999999997"/>
  </r>
  <r>
    <n v="25400"/>
    <s v="Regional Park &amp; Open Space Dis"/>
    <n v="931220"/>
    <s v="Administration"/>
    <x v="24"/>
    <x v="24"/>
    <s v="25400 931220 510040"/>
    <x v="2"/>
    <x v="12"/>
    <s v="Payroll-PCF"/>
    <x v="3"/>
    <s v="Business Services1"/>
    <s v="Executive1"/>
    <n v="693411.75000000012"/>
    <n v="732147"/>
    <m/>
    <n v="732147"/>
    <n v="22975.24"/>
    <n v="55705"/>
    <n v="55705.02"/>
    <n v="55705"/>
    <n v="83337.23"/>
    <n v="55705"/>
    <n v="55705"/>
    <n v="58242"/>
    <n v="58242.02"/>
    <n v="58242.03"/>
    <m/>
    <m/>
    <n v="559563.54"/>
    <n v="134385.26"/>
    <n v="194747.22999999998"/>
    <n v="172189.02"/>
    <n v="58242.03"/>
    <n v="559563.54"/>
    <n v="172583.45999999996"/>
  </r>
  <r>
    <n v="25400"/>
    <s v="Regional Park &amp; Open Space Dis"/>
    <n v="931220"/>
    <s v="Administration"/>
    <x v="33"/>
    <x v="33"/>
    <s v="25400 931220 513000"/>
    <x v="2"/>
    <x v="12"/>
    <s v="Payroll-PCF"/>
    <x v="3"/>
    <s v="Business Services1"/>
    <s v="Executive1"/>
    <n v="96504.510000000009"/>
    <n v="113715"/>
    <m/>
    <n v="113715"/>
    <n v="3552.95"/>
    <n v="8621.7999999999993"/>
    <n v="8621.7999999999993"/>
    <n v="8621.7999999999993"/>
    <n v="12892.52"/>
    <n v="8621.7999999999993"/>
    <n v="8621.7999999999993"/>
    <n v="9040.4599999999991"/>
    <n v="9040.4599999999991"/>
    <n v="9040.4599999999991"/>
    <m/>
    <m/>
    <n v="86675.849999999977"/>
    <n v="20796.55"/>
    <n v="30136.12"/>
    <n v="26702.719999999998"/>
    <n v="9040.4599999999991"/>
    <n v="86675.85"/>
    <n v="27039.149999999994"/>
  </r>
  <r>
    <n v="25400"/>
    <s v="Regional Park &amp; Open Space Dis"/>
    <n v="931220"/>
    <s v="Administration"/>
    <x v="36"/>
    <x v="36"/>
    <s v="25400 931220 513120"/>
    <x v="2"/>
    <x v="12"/>
    <s v="Payroll-PCF"/>
    <x v="3"/>
    <s v="Business Services1"/>
    <s v="Executive1"/>
    <n v="40162.26"/>
    <n v="41833"/>
    <m/>
    <n v="41833"/>
    <n v="1423.5"/>
    <n v="3998.98"/>
    <n v="2836.12"/>
    <n v="2750.4"/>
    <n v="3774.07"/>
    <n v="2712.38"/>
    <n v="3443.28"/>
    <n v="3600.58"/>
    <n v="3600.58"/>
    <n v="3600.57"/>
    <m/>
    <m/>
    <n v="31740.46"/>
    <n v="8258.5999999999985"/>
    <n v="9236.85"/>
    <n v="10644.44"/>
    <n v="3600.57"/>
    <n v="31740.46"/>
    <n v="10092.540000000001"/>
  </r>
  <r>
    <n v="25400"/>
    <s v="Regional Park &amp; Open Space Dis"/>
    <n v="931220"/>
    <s v="Administration"/>
    <x v="37"/>
    <x v="37"/>
    <s v="25400 931220 513140"/>
    <x v="2"/>
    <x v="12"/>
    <s v="Payroll-PCF"/>
    <x v="3"/>
    <s v="Business Services1"/>
    <s v="Executive1"/>
    <n v="10563.02"/>
    <n v="10616"/>
    <m/>
    <n v="10616"/>
    <n v="332.93"/>
    <n v="935.23"/>
    <n v="807.18"/>
    <n v="892.37"/>
    <n v="1369.99"/>
    <n v="943.03"/>
    <n v="805.29"/>
    <n v="842.06"/>
    <n v="842.07"/>
    <n v="842.07"/>
    <m/>
    <m/>
    <n v="8612.2199999999993"/>
    <n v="2075.34"/>
    <n v="3205.3900000000003"/>
    <n v="2489.42"/>
    <n v="842.07"/>
    <n v="8612.2200000000012"/>
    <n v="2003.7799999999988"/>
  </r>
  <r>
    <n v="25400"/>
    <s v="Regional Park &amp; Open Space Dis"/>
    <n v="931220"/>
    <s v="Administration"/>
    <x v="38"/>
    <x v="38"/>
    <s v="25400 931220 515040"/>
    <x v="2"/>
    <x v="12"/>
    <s v="Payroll-PCF"/>
    <x v="3"/>
    <s v="Business Services1"/>
    <s v="Executive1"/>
    <n v="58313.58"/>
    <n v="58416"/>
    <m/>
    <n v="58416"/>
    <n v="2031.19"/>
    <n v="5117.93"/>
    <n v="4803"/>
    <n v="4803"/>
    <n v="4774.67"/>
    <n v="5053"/>
    <n v="5053"/>
    <n v="5053"/>
    <n v="5053"/>
    <n v="5053"/>
    <m/>
    <m/>
    <n v="46794.79"/>
    <n v="11952.12"/>
    <n v="14630.67"/>
    <n v="15159"/>
    <n v="5053"/>
    <n v="46794.79"/>
    <n v="11621.21"/>
  </r>
  <r>
    <n v="25400"/>
    <s v="Regional Park &amp; Open Space Dis"/>
    <n v="931220"/>
    <s v="Administration"/>
    <x v="39"/>
    <x v="39"/>
    <s v="25400 931220 515100"/>
    <x v="2"/>
    <x v="12"/>
    <s v="Payroll-PCF"/>
    <x v="3"/>
    <s v="Business Services1"/>
    <s v="Executive1"/>
    <n v="377.56"/>
    <n v="400"/>
    <m/>
    <n v="400"/>
    <n v="10.67"/>
    <n v="25.76"/>
    <n v="28.98"/>
    <n v="32.200000000000003"/>
    <n v="32.08"/>
    <n v="32.200000000000003"/>
    <n v="32.200000000000003"/>
    <n v="32.200000000000003"/>
    <n v="32.200000000000003"/>
    <n v="32.200000000000003"/>
    <m/>
    <m/>
    <n v="290.68999999999994"/>
    <n v="65.41"/>
    <n v="96.48"/>
    <n v="96.600000000000009"/>
    <n v="32.200000000000003"/>
    <n v="290.69"/>
    <n v="109.31"/>
  </r>
  <r>
    <n v="25400"/>
    <s v="Regional Park &amp; Open Space Dis"/>
    <n v="931220"/>
    <s v="Administration"/>
    <x v="40"/>
    <x v="40"/>
    <s v="25400 931220 515120"/>
    <x v="2"/>
    <x v="12"/>
    <s v="Payroll-PCF"/>
    <x v="3"/>
    <s v="Business Services1"/>
    <s v="Executive1"/>
    <n v="4228.33"/>
    <n v="6941"/>
    <m/>
    <n v="6941"/>
    <n v="207.73"/>
    <n v="503.58"/>
    <n v="503.58"/>
    <n v="503.58"/>
    <n v="753.28"/>
    <n v="503.58"/>
    <n v="503.58"/>
    <n v="518.29999999999995"/>
    <n v="518.29999999999995"/>
    <n v="518.29999999999995"/>
    <m/>
    <m/>
    <n v="5033.8100000000004"/>
    <n v="1214.8899999999999"/>
    <n v="1760.4399999999998"/>
    <n v="1540.1799999999998"/>
    <n v="518.29999999999995"/>
    <n v="5033.8100000000004"/>
    <n v="1907.1899999999996"/>
  </r>
  <r>
    <n v="25400"/>
    <s v="Regional Park &amp; Open Space Dis"/>
    <n v="931220"/>
    <s v="Administration"/>
    <x v="41"/>
    <x v="41"/>
    <s v="25400 931220 515160"/>
    <x v="2"/>
    <x v="12"/>
    <s v="Payroll-PCF"/>
    <x v="3"/>
    <s v="Business Services1"/>
    <s v="Executive1"/>
    <n v="957.36000000000013"/>
    <n v="955"/>
    <m/>
    <n v="955"/>
    <n v="29.56"/>
    <n v="71.5"/>
    <n v="71.5"/>
    <n v="71.5"/>
    <n v="71.23"/>
    <n v="71.5"/>
    <n v="71.5"/>
    <n v="71.5"/>
    <n v="71.5"/>
    <n v="71.5"/>
    <m/>
    <m/>
    <n v="672.79"/>
    <n v="172.56"/>
    <n v="214.23000000000002"/>
    <n v="214.5"/>
    <n v="71.5"/>
    <n v="672.79"/>
    <n v="282.21000000000004"/>
  </r>
  <r>
    <n v="25400"/>
    <s v="Regional Park &amp; Open Space Dis"/>
    <n v="931220"/>
    <s v="Administration"/>
    <x v="43"/>
    <x v="43"/>
    <s v="25400 931220 515260"/>
    <x v="2"/>
    <x v="12"/>
    <s v="Payroll-PCF"/>
    <x v="3"/>
    <s v="Business Services1"/>
    <s v="Executive1"/>
    <n v="1959.6599999999999"/>
    <n v="2198"/>
    <m/>
    <n v="2198"/>
    <n v="58.95"/>
    <n v="142.91999999999999"/>
    <n v="142.91999999999999"/>
    <n v="142.91999999999999"/>
    <n v="213.78"/>
    <n v="142.91999999999999"/>
    <n v="142.91999999999999"/>
    <n v="147.18"/>
    <n v="147.18"/>
    <n v="147.18"/>
    <m/>
    <m/>
    <n v="1428.87"/>
    <n v="344.78999999999996"/>
    <n v="499.62"/>
    <n v="437.28000000000003"/>
    <n v="147.18"/>
    <n v="1428.8700000000001"/>
    <n v="769.12999999999988"/>
  </r>
  <r>
    <n v="25400"/>
    <s v="Regional Park &amp; Open Space Dis"/>
    <n v="931220"/>
    <s v="Administration"/>
    <x v="44"/>
    <x v="44"/>
    <s v="25400 931220 518010"/>
    <x v="2"/>
    <x v="12"/>
    <s v="Payroll-PCF"/>
    <x v="3"/>
    <s v="Business Services1"/>
    <s v="Executive1"/>
    <n v="6471.7999999999993"/>
    <n v="6500"/>
    <m/>
    <n v="6500"/>
    <n v="206.76"/>
    <n v="500"/>
    <n v="500"/>
    <n v="500"/>
    <n v="748.13"/>
    <n v="500"/>
    <n v="500"/>
    <n v="500"/>
    <n v="500"/>
    <n v="500"/>
    <m/>
    <m/>
    <n v="4954.8899999999994"/>
    <n v="1206.76"/>
    <n v="1748.13"/>
    <n v="1500"/>
    <n v="500"/>
    <n v="4954.8900000000003"/>
    <n v="1545.1099999999997"/>
  </r>
  <r>
    <n v="25400"/>
    <s v="Regional Park &amp; Open Space Dis"/>
    <n v="931220"/>
    <s v="Administration"/>
    <x v="47"/>
    <x v="47"/>
    <s v="25400 931220 529040"/>
    <x v="2"/>
    <x v="12"/>
    <s v="Payroll-PCF"/>
    <x v="0"/>
    <s v="Business Services2"/>
    <s v="Executive2"/>
    <n v="7602.5600000000013"/>
    <n v="6600"/>
    <m/>
    <n v="6600"/>
    <n v="321.02999999999997"/>
    <n v="550"/>
    <n v="656.37"/>
    <n v="667.9"/>
    <n v="1129.54"/>
    <n v="706.55"/>
    <n v="620.74"/>
    <n v="555.63"/>
    <n v="690.7"/>
    <n v="796.56"/>
    <m/>
    <m/>
    <n v="6695.02"/>
    <n v="1527.4"/>
    <n v="2503.9899999999998"/>
    <n v="1867.07"/>
    <n v="796.56"/>
    <n v="6695.02"/>
    <n v="-95.020000000000437"/>
  </r>
  <r>
    <n v="25400"/>
    <s v="Regional Park &amp; Open Space Dis"/>
    <n v="931235"/>
    <s v="Business Operations"/>
    <x v="24"/>
    <x v="24"/>
    <s v="25400 931235 510040"/>
    <x v="2"/>
    <x v="2"/>
    <s v="Payroll-PCF"/>
    <x v="3"/>
    <s v="Business Services1"/>
    <s v="Business Operations1"/>
    <n v="576585.52"/>
    <n v="855802"/>
    <m/>
    <n v="855802"/>
    <n v="21227.21"/>
    <n v="63283.67"/>
    <n v="60726.82"/>
    <n v="57973.7"/>
    <n v="86814.28"/>
    <n v="59501.69"/>
    <n v="69118.33"/>
    <n v="70023.429999999993"/>
    <n v="72125.78"/>
    <n v="76805.19"/>
    <m/>
    <m/>
    <n v="637600.10000000009"/>
    <n v="145237.70000000001"/>
    <n v="204289.66999999998"/>
    <n v="211267.54"/>
    <n v="76805.19"/>
    <n v="637600.10000000009"/>
    <n v="218201.89999999991"/>
  </r>
  <r>
    <n v="25400"/>
    <s v="Regional Park &amp; Open Space Dis"/>
    <n v="931235"/>
    <s v="Business Operations"/>
    <x v="33"/>
    <x v="33"/>
    <s v="25400 931235 513000"/>
    <x v="2"/>
    <x v="2"/>
    <s v="Payroll-PCF"/>
    <x v="3"/>
    <s v="Business Services1"/>
    <s v="Business Operations1"/>
    <n v="71637.240000000005"/>
    <n v="115649"/>
    <m/>
    <n v="115649"/>
    <n v="2606.31"/>
    <n v="8802.66"/>
    <n v="7205.65"/>
    <n v="5642.69"/>
    <n v="12203.02"/>
    <n v="13170.69"/>
    <n v="9509.8799999999992"/>
    <n v="9672.6200000000008"/>
    <n v="9734.5400000000009"/>
    <n v="10380.969999999999"/>
    <m/>
    <m/>
    <n v="88929.03"/>
    <n v="18614.62"/>
    <n v="31016.400000000001"/>
    <n v="28917.040000000001"/>
    <n v="10380.969999999999"/>
    <n v="88929.03"/>
    <n v="26719.97"/>
  </r>
  <r>
    <n v="25400"/>
    <s v="Regional Park &amp; Open Space Dis"/>
    <n v="931235"/>
    <s v="Business Operations"/>
    <x v="36"/>
    <x v="36"/>
    <s v="25400 931235 513120"/>
    <x v="2"/>
    <x v="2"/>
    <s v="Payroll-PCF"/>
    <x v="3"/>
    <s v="Business Services1"/>
    <s v="Business Operations1"/>
    <n v="35810.819999999992"/>
    <n v="53061"/>
    <m/>
    <n v="53061"/>
    <n v="1336.95"/>
    <n v="3928.72"/>
    <n v="3736.42"/>
    <n v="3666.26"/>
    <n v="6050.61"/>
    <n v="3931.88"/>
    <n v="4501.26"/>
    <n v="4577.55"/>
    <n v="4754.92"/>
    <n v="4983.2700000000004"/>
    <m/>
    <m/>
    <n v="41467.839999999997"/>
    <n v="9002.09"/>
    <n v="13648.75"/>
    <n v="13833.730000000001"/>
    <n v="4983.2700000000004"/>
    <n v="41467.839999999997"/>
    <n v="11593.160000000003"/>
  </r>
  <r>
    <n v="25400"/>
    <s v="Regional Park &amp; Open Space Dis"/>
    <n v="931235"/>
    <s v="Business Operations"/>
    <x v="37"/>
    <x v="37"/>
    <s v="25400 931235 513140"/>
    <x v="2"/>
    <x v="2"/>
    <s v="Payroll-PCF"/>
    <x v="3"/>
    <s v="Business Services1"/>
    <s v="Business Operations1"/>
    <n v="8593.58"/>
    <n v="12409"/>
    <m/>
    <n v="12409"/>
    <n v="312.66000000000003"/>
    <n v="918.84"/>
    <n v="890.77"/>
    <n v="884.87"/>
    <n v="1468.04"/>
    <n v="1025.53"/>
    <n v="1152.24"/>
    <n v="1134.0999999999999"/>
    <n v="1145.9100000000001"/>
    <n v="1203.6400000000001"/>
    <m/>
    <m/>
    <n v="10136.599999999999"/>
    <n v="2122.27"/>
    <n v="3378.4399999999996"/>
    <n v="3432.25"/>
    <n v="1203.6400000000001"/>
    <n v="10136.599999999999"/>
    <n v="2272.4000000000015"/>
  </r>
  <r>
    <n v="25400"/>
    <s v="Regional Park &amp; Open Space Dis"/>
    <n v="931235"/>
    <s v="Business Operations"/>
    <x v="38"/>
    <x v="38"/>
    <s v="25400 931235 515040"/>
    <x v="2"/>
    <x v="2"/>
    <s v="Payroll-PCF"/>
    <x v="3"/>
    <s v="Business Services1"/>
    <s v="Business Operations1"/>
    <n v="89259.39"/>
    <n v="119292"/>
    <m/>
    <n v="119292"/>
    <n v="3252.87"/>
    <n v="12336.6"/>
    <n v="11117"/>
    <n v="11156.24"/>
    <n v="11245"/>
    <n v="12359.5"/>
    <n v="14005.42"/>
    <n v="15200.3"/>
    <n v="14853.94"/>
    <n v="16539.5"/>
    <m/>
    <m/>
    <n v="122066.37000000001"/>
    <n v="26706.47"/>
    <n v="34760.74"/>
    <n v="44059.66"/>
    <n v="16539.5"/>
    <n v="122066.37"/>
    <n v="-2774.3699999999953"/>
  </r>
  <r>
    <n v="25400"/>
    <s v="Regional Park &amp; Open Space Dis"/>
    <n v="931235"/>
    <s v="Business Operations"/>
    <x v="39"/>
    <x v="39"/>
    <s v="25400 931235 515100"/>
    <x v="2"/>
    <x v="2"/>
    <s v="Payroll-PCF"/>
    <x v="3"/>
    <s v="Business Services1"/>
    <s v="Business Operations1"/>
    <n v="557.17000000000007"/>
    <n v="806"/>
    <m/>
    <n v="806"/>
    <n v="21.99"/>
    <n v="63.77"/>
    <n v="63.77"/>
    <n v="61.31"/>
    <n v="61.04"/>
    <n v="63.77"/>
    <n v="71.959999999999994"/>
    <n v="72.180000000000007"/>
    <n v="74.91"/>
    <n v="77.42"/>
    <m/>
    <m/>
    <n v="632.11999999999989"/>
    <n v="149.53"/>
    <n v="186.12"/>
    <n v="219.04999999999998"/>
    <n v="77.42"/>
    <n v="632.11999999999989"/>
    <n v="173.88000000000011"/>
  </r>
  <r>
    <n v="25400"/>
    <s v="Regional Park &amp; Open Space Dis"/>
    <n v="931235"/>
    <s v="Business Operations"/>
    <x v="40"/>
    <x v="40"/>
    <s v="25400 931235 515120"/>
    <x v="2"/>
    <x v="2"/>
    <s v="Payroll-PCF"/>
    <x v="3"/>
    <s v="Business Services1"/>
    <s v="Business Operations1"/>
    <n v="1959.39"/>
    <n v="3459"/>
    <m/>
    <n v="3459"/>
    <n v="89.09"/>
    <n v="258.72000000000003"/>
    <n v="251.11"/>
    <n v="239.57"/>
    <n v="360.6"/>
    <n v="245.16"/>
    <n v="277.66000000000003"/>
    <n v="280.60000000000002"/>
    <n v="289.67"/>
    <n v="302.77999999999997"/>
    <m/>
    <m/>
    <n v="2594.96"/>
    <n v="598.92000000000007"/>
    <n v="845.33"/>
    <n v="847.93000000000006"/>
    <n v="302.77999999999997"/>
    <n v="2594.96"/>
    <n v="864.04"/>
  </r>
  <r>
    <n v="25400"/>
    <s v="Regional Park &amp; Open Space Dis"/>
    <n v="931235"/>
    <s v="Business Operations"/>
    <x v="41"/>
    <x v="41"/>
    <s v="25400 931235 515160"/>
    <x v="2"/>
    <x v="2"/>
    <s v="Payroll-PCF"/>
    <x v="3"/>
    <s v="Business Services1"/>
    <s v="Business Operations1"/>
    <n v="135.76"/>
    <n v="191"/>
    <m/>
    <n v="191"/>
    <n v="6.06"/>
    <n v="14.3"/>
    <n v="14.3"/>
    <n v="14.3"/>
    <n v="14.3"/>
    <n v="14.3"/>
    <n v="14.3"/>
    <n v="14.3"/>
    <n v="14.3"/>
    <n v="14.3"/>
    <m/>
    <m/>
    <n v="134.76"/>
    <n v="34.659999999999997"/>
    <n v="42.900000000000006"/>
    <n v="42.900000000000006"/>
    <n v="14.3"/>
    <n v="134.76000000000002"/>
    <n v="56.239999999999981"/>
  </r>
  <r>
    <n v="25400"/>
    <s v="Regional Park &amp; Open Space Dis"/>
    <n v="931235"/>
    <s v="Business Operations"/>
    <x v="42"/>
    <x v="42"/>
    <s v="25400 931235 515220"/>
    <x v="2"/>
    <x v="2"/>
    <s v="Payroll-PCF"/>
    <x v="3"/>
    <s v="Business Services1"/>
    <s v="Business Operations1"/>
    <n v="0"/>
    <n v="0"/>
    <m/>
    <n v="0"/>
    <n v="0"/>
    <n v="0"/>
    <n v="0"/>
    <n v="0"/>
    <n v="0"/>
    <n v="0"/>
    <n v="0"/>
    <n v="0"/>
    <n v="0"/>
    <n v="0"/>
    <m/>
    <m/>
    <n v="0"/>
    <n v="0"/>
    <n v="0"/>
    <n v="0"/>
    <n v="0"/>
    <n v="0"/>
    <n v="0"/>
  </r>
  <r>
    <n v="25400"/>
    <s v="Regional Park &amp; Open Space Dis"/>
    <n v="931235"/>
    <s v="Business Operations"/>
    <x v="43"/>
    <x v="43"/>
    <s v="25400 931235 515260"/>
    <x v="2"/>
    <x v="2"/>
    <s v="Payroll-PCF"/>
    <x v="3"/>
    <s v="Business Services1"/>
    <s v="Business Operations1"/>
    <n v="1973.5300000000002"/>
    <n v="2568"/>
    <m/>
    <n v="2568"/>
    <n v="56.64"/>
    <n v="174.34"/>
    <n v="171.05"/>
    <n v="164.47"/>
    <n v="261.43"/>
    <n v="197.06"/>
    <n v="224.36"/>
    <n v="218.85"/>
    <n v="171.35"/>
    <n v="230.39"/>
    <m/>
    <m/>
    <n v="1869.9399999999996"/>
    <n v="402.03000000000003"/>
    <n v="622.96"/>
    <n v="614.56000000000006"/>
    <n v="230.39"/>
    <n v="1869.94"/>
    <n v="698.06"/>
  </r>
  <r>
    <n v="25400"/>
    <s v="Regional Park &amp; Open Space Dis"/>
    <n v="931235"/>
    <s v="Business Operations"/>
    <x v="44"/>
    <x v="44"/>
    <s v="25400 931235 518010"/>
    <x v="2"/>
    <x v="2"/>
    <s v="Payroll-PCF"/>
    <x v="3"/>
    <s v="Business Services1"/>
    <s v="Business Operations1"/>
    <n v="907.62"/>
    <n v="1300"/>
    <m/>
    <n v="1300"/>
    <n v="42.38"/>
    <n v="100"/>
    <n v="100"/>
    <n v="100"/>
    <n v="150"/>
    <n v="100"/>
    <n v="100"/>
    <n v="100"/>
    <n v="100"/>
    <n v="100"/>
    <m/>
    <m/>
    <n v="992.38"/>
    <n v="242.38"/>
    <n v="350"/>
    <n v="300"/>
    <n v="100"/>
    <n v="992.38"/>
    <n v="307.62"/>
  </r>
  <r>
    <n v="25400"/>
    <s v="Regional Park &amp; Open Space Dis"/>
    <n v="931235"/>
    <s v="Business Operations"/>
    <x v="45"/>
    <x v="45"/>
    <s v="25400 931235 518020"/>
    <x v="2"/>
    <x v="2"/>
    <s v="Payroll-PCF"/>
    <x v="3"/>
    <s v="Business Services1"/>
    <s v="Business Operations1"/>
    <n v="0"/>
    <n v="0"/>
    <m/>
    <n v="0"/>
    <n v="0"/>
    <n v="2"/>
    <n v="4"/>
    <n v="4"/>
    <n v="4"/>
    <n v="4"/>
    <n v="4"/>
    <n v="8"/>
    <n v="8"/>
    <n v="8"/>
    <m/>
    <m/>
    <n v="46"/>
    <n v="6"/>
    <n v="12"/>
    <n v="20"/>
    <n v="8"/>
    <n v="46"/>
    <n v="-46"/>
  </r>
  <r>
    <n v="25400"/>
    <s v="Regional Park &amp; Open Space Dis"/>
    <n v="931235"/>
    <s v="Business Operations"/>
    <x v="48"/>
    <x v="48"/>
    <s v="25400 931235 518120"/>
    <x v="2"/>
    <x v="2"/>
    <s v="Payroll-PCF"/>
    <x v="3"/>
    <s v="Business Services1"/>
    <s v="Business Operations1"/>
    <n v="3542.84"/>
    <n v="0"/>
    <m/>
    <n v="0"/>
    <n v="0"/>
    <n v="0"/>
    <n v="0"/>
    <n v="0"/>
    <n v="0"/>
    <n v="0"/>
    <n v="0"/>
    <n v="0"/>
    <n v="0"/>
    <n v="0"/>
    <m/>
    <m/>
    <n v="0"/>
    <n v="0"/>
    <n v="0"/>
    <n v="0"/>
    <n v="0"/>
    <n v="0"/>
    <n v="0"/>
  </r>
  <r>
    <n v="25400"/>
    <s v="Regional Park &amp; Open Space Dis"/>
    <n v="931235"/>
    <s v="Business Operations"/>
    <x v="46"/>
    <x v="46"/>
    <s v="25400 931235 518140"/>
    <x v="2"/>
    <x v="2"/>
    <s v="Payroll-PCF"/>
    <x v="3"/>
    <s v="Business Services1"/>
    <s v="Business Operations1"/>
    <n v="158.93"/>
    <n v="231"/>
    <m/>
    <n v="231"/>
    <n v="5.62"/>
    <n v="15.2"/>
    <n v="15.83"/>
    <n v="16.079999999999998"/>
    <n v="24.05"/>
    <n v="16.72"/>
    <n v="19.079999999999998"/>
    <n v="19.190000000000001"/>
    <n v="19.82"/>
    <n v="19.93"/>
    <m/>
    <m/>
    <n v="171.52"/>
    <n v="36.65"/>
    <n v="56.849999999999994"/>
    <n v="58.089999999999996"/>
    <n v="19.93"/>
    <n v="171.52"/>
    <n v="59.47999999999999"/>
  </r>
  <r>
    <n v="25400"/>
    <s v="Regional Park &amp; Open Space Dis"/>
    <n v="931240"/>
    <s v="Finance"/>
    <x v="24"/>
    <x v="24"/>
    <s v="25400 931240 510040"/>
    <x v="2"/>
    <x v="13"/>
    <s v="Payroll-PCF"/>
    <x v="3"/>
    <s v="Business Services1"/>
    <s v="Finance1"/>
    <n v="420065.44000000006"/>
    <n v="455842"/>
    <m/>
    <n v="455842"/>
    <n v="12848.26"/>
    <n v="31115.34"/>
    <n v="28233.27"/>
    <n v="28879.1"/>
    <n v="43406.61"/>
    <n v="29699.88"/>
    <n v="32064.080000000002"/>
    <n v="29791.200000000001"/>
    <n v="34195.79"/>
    <n v="34365.32"/>
    <m/>
    <m/>
    <n v="304598.85000000003"/>
    <n v="72196.87"/>
    <n v="101985.59"/>
    <n v="96051.07"/>
    <n v="34365.32"/>
    <n v="304598.85000000003"/>
    <n v="151243.14999999997"/>
  </r>
  <r>
    <n v="25400"/>
    <s v="Regional Park &amp; Open Space Dis"/>
    <n v="931240"/>
    <s v="Finance"/>
    <x v="33"/>
    <x v="33"/>
    <s v="25400 931240 513000"/>
    <x v="2"/>
    <x v="13"/>
    <s v="Payroll-PCF"/>
    <x v="3"/>
    <s v="Business Services1"/>
    <s v="Finance1"/>
    <n v="51363.1"/>
    <n v="60330"/>
    <m/>
    <n v="60330"/>
    <n v="1761.75"/>
    <n v="4301.04"/>
    <n v="4079.04"/>
    <n v="4130.72"/>
    <n v="6203.13"/>
    <n v="4196.38"/>
    <n v="4385.5200000000004"/>
    <n v="4254.05"/>
    <n v="4606.41"/>
    <n v="4644.51"/>
    <m/>
    <m/>
    <n v="42562.55000000001"/>
    <n v="10141.83"/>
    <n v="14530.23"/>
    <n v="13245.98"/>
    <n v="4644.51"/>
    <n v="42562.549999999996"/>
    <n v="17767.450000000004"/>
  </r>
  <r>
    <n v="25400"/>
    <s v="Regional Park &amp; Open Space Dis"/>
    <n v="931240"/>
    <s v="Finance"/>
    <x v="36"/>
    <x v="36"/>
    <s v="25400 931240 513120"/>
    <x v="2"/>
    <x v="13"/>
    <s v="Payroll-PCF"/>
    <x v="3"/>
    <s v="Business Services1"/>
    <s v="Finance1"/>
    <n v="25758.199999999997"/>
    <n v="28262"/>
    <m/>
    <n v="28262"/>
    <n v="778.31"/>
    <n v="1903.9"/>
    <n v="1716"/>
    <n v="1756.03"/>
    <n v="2667.79"/>
    <n v="1738.23"/>
    <n v="1760.69"/>
    <n v="1758.22"/>
    <n v="2017.38"/>
    <n v="2027.91"/>
    <m/>
    <m/>
    <n v="18124.46"/>
    <n v="4398.21"/>
    <n v="6162.0499999999993"/>
    <n v="5536.29"/>
    <n v="2027.91"/>
    <n v="18124.46"/>
    <n v="10137.540000000001"/>
  </r>
  <r>
    <n v="25400"/>
    <s v="Regional Park &amp; Open Space Dis"/>
    <n v="931240"/>
    <s v="Finance"/>
    <x v="37"/>
    <x v="37"/>
    <s v="25400 931240 513140"/>
    <x v="2"/>
    <x v="13"/>
    <s v="Payroll-PCF"/>
    <x v="3"/>
    <s v="Business Services1"/>
    <s v="Finance1"/>
    <n v="6024.09"/>
    <n v="6609"/>
    <m/>
    <n v="6609"/>
    <n v="182.02"/>
    <n v="445.27"/>
    <n v="401.34"/>
    <n v="410.67"/>
    <n v="623.91"/>
    <n v="406.53"/>
    <n v="411.77"/>
    <n v="411.19"/>
    <n v="471.82"/>
    <n v="474.26"/>
    <m/>
    <m/>
    <n v="4238.78"/>
    <n v="1028.6299999999999"/>
    <n v="1441.11"/>
    <n v="1294.78"/>
    <n v="474.26"/>
    <n v="4238.78"/>
    <n v="2370.2200000000003"/>
  </r>
  <r>
    <n v="25400"/>
    <s v="Regional Park &amp; Open Space Dis"/>
    <n v="931240"/>
    <s v="Finance"/>
    <x v="38"/>
    <x v="38"/>
    <s v="25400 931240 515040"/>
    <x v="2"/>
    <x v="13"/>
    <s v="Payroll-PCF"/>
    <x v="3"/>
    <s v="Business Services1"/>
    <s v="Finance1"/>
    <n v="83828.36"/>
    <n v="93900"/>
    <m/>
    <n v="93900"/>
    <n v="3206.8"/>
    <n v="7698.26"/>
    <n v="6935.36"/>
    <n v="7690"/>
    <n v="9271.94"/>
    <n v="9776.23"/>
    <n v="8863"/>
    <n v="7195.13"/>
    <n v="8863"/>
    <n v="8863"/>
    <m/>
    <m/>
    <n v="78362.720000000001"/>
    <n v="17840.420000000002"/>
    <n v="26738.170000000002"/>
    <n v="24921.13"/>
    <n v="8863"/>
    <n v="78362.720000000001"/>
    <n v="15537.279999999999"/>
  </r>
  <r>
    <n v="25400"/>
    <s v="Regional Park &amp; Open Space Dis"/>
    <n v="931240"/>
    <s v="Finance"/>
    <x v="39"/>
    <x v="39"/>
    <s v="25400 931240 515100"/>
    <x v="2"/>
    <x v="13"/>
    <s v="Payroll-PCF"/>
    <x v="3"/>
    <s v="Business Services1"/>
    <s v="Finance1"/>
    <n v="432.67000000000007"/>
    <n v="476"/>
    <m/>
    <n v="476"/>
    <n v="13.55"/>
    <n v="32.54"/>
    <n v="29.81"/>
    <n v="40.450000000000003"/>
    <n v="37.880000000000003"/>
    <n v="41.07"/>
    <n v="37.880000000000003"/>
    <n v="31.96"/>
    <n v="37.880000000000003"/>
    <n v="38.1"/>
    <m/>
    <m/>
    <n v="341.12"/>
    <n v="75.900000000000006"/>
    <n v="119.4"/>
    <n v="107.72"/>
    <n v="38.1"/>
    <n v="341.12"/>
    <n v="134.88"/>
  </r>
  <r>
    <n v="25400"/>
    <s v="Regional Park &amp; Open Space Dis"/>
    <n v="931240"/>
    <s v="Finance"/>
    <x v="40"/>
    <x v="40"/>
    <s v="25400 931240 515120"/>
    <x v="2"/>
    <x v="13"/>
    <s v="Payroll-PCF"/>
    <x v="3"/>
    <s v="Business Services1"/>
    <s v="Finance1"/>
    <n v="1453.1300000000003"/>
    <n v="2157"/>
    <m/>
    <n v="2157"/>
    <n v="62.75"/>
    <n v="152.15"/>
    <n v="142.78"/>
    <n v="164.71"/>
    <n v="246.38"/>
    <n v="176.51"/>
    <n v="164.9"/>
    <n v="148.05000000000001"/>
    <n v="169.58"/>
    <n v="171.76"/>
    <m/>
    <m/>
    <n v="1599.57"/>
    <n v="357.68"/>
    <n v="587.6"/>
    <n v="482.53000000000009"/>
    <n v="171.76"/>
    <n v="1599.57"/>
    <n v="557.43000000000006"/>
  </r>
  <r>
    <n v="25400"/>
    <s v="Regional Park &amp; Open Space Dis"/>
    <n v="931240"/>
    <s v="Finance"/>
    <x v="41"/>
    <x v="41"/>
    <s v="25400 931240 515160"/>
    <x v="2"/>
    <x v="13"/>
    <s v="Payroll-PCF"/>
    <x v="3"/>
    <s v="Business Services1"/>
    <s v="Finance1"/>
    <n v="191.27999999999997"/>
    <n v="191"/>
    <m/>
    <n v="191"/>
    <n v="5.88"/>
    <n v="14.3"/>
    <n v="14.3"/>
    <n v="14.3"/>
    <n v="14.3"/>
    <n v="14.3"/>
    <n v="14.3"/>
    <n v="14.3"/>
    <n v="14.3"/>
    <n v="14.3"/>
    <m/>
    <m/>
    <n v="134.57999999999998"/>
    <n v="34.480000000000004"/>
    <n v="42.900000000000006"/>
    <n v="42.900000000000006"/>
    <n v="14.3"/>
    <n v="134.58000000000001"/>
    <n v="56.419999999999987"/>
  </r>
  <r>
    <n v="25400"/>
    <s v="Regional Park &amp; Open Space Dis"/>
    <n v="931240"/>
    <s v="Finance"/>
    <x v="42"/>
    <x v="42"/>
    <s v="25400 931240 515220"/>
    <x v="2"/>
    <x v="13"/>
    <s v="Payroll-PCF"/>
    <x v="3"/>
    <s v="Business Services1"/>
    <s v="Finance1"/>
    <n v="0"/>
    <n v="0"/>
    <m/>
    <n v="0"/>
    <n v="0"/>
    <n v="0"/>
    <n v="0"/>
    <n v="0"/>
    <n v="0"/>
    <n v="0"/>
    <n v="0"/>
    <n v="0"/>
    <n v="0"/>
    <n v="0"/>
    <m/>
    <m/>
    <n v="0"/>
    <n v="0"/>
    <n v="0"/>
    <n v="0"/>
    <n v="0"/>
    <n v="0"/>
    <n v="0"/>
  </r>
  <r>
    <n v="25400"/>
    <s v="Regional Park &amp; Open Space Dis"/>
    <n v="931240"/>
    <s v="Finance"/>
    <x v="43"/>
    <x v="43"/>
    <s v="25400 931240 515260"/>
    <x v="2"/>
    <x v="13"/>
    <s v="Payroll-PCF"/>
    <x v="3"/>
    <s v="Business Services1"/>
    <s v="Finance1"/>
    <n v="1261.48"/>
    <n v="1368"/>
    <m/>
    <n v="1368"/>
    <n v="35.090000000000003"/>
    <n v="84.95"/>
    <n v="77.09"/>
    <n v="95.52"/>
    <n v="142.69999999999999"/>
    <n v="105.43"/>
    <n v="95.68"/>
    <n v="78.94"/>
    <n v="97.02"/>
    <n v="98.84"/>
    <m/>
    <m/>
    <n v="911.2600000000001"/>
    <n v="197.13"/>
    <n v="343.65"/>
    <n v="271.64"/>
    <n v="98.84"/>
    <n v="911.26"/>
    <n v="456.74"/>
  </r>
  <r>
    <n v="25400"/>
    <s v="Regional Park &amp; Open Space Dis"/>
    <n v="931240"/>
    <s v="Finance"/>
    <x v="44"/>
    <x v="44"/>
    <s v="25400 931240 518010"/>
    <x v="2"/>
    <x v="13"/>
    <s v="Payroll-PCF"/>
    <x v="3"/>
    <s v="Business Services1"/>
    <s v="Finance1"/>
    <n v="1303.2600000000002"/>
    <n v="1300"/>
    <m/>
    <n v="1300"/>
    <n v="41.12"/>
    <n v="100"/>
    <n v="100"/>
    <n v="100"/>
    <n v="150"/>
    <n v="100"/>
    <n v="100"/>
    <n v="100"/>
    <n v="100"/>
    <n v="100"/>
    <m/>
    <m/>
    <n v="991.12"/>
    <n v="241.12"/>
    <n v="350"/>
    <n v="300"/>
    <n v="100"/>
    <n v="991.12"/>
    <n v="308.88"/>
  </r>
  <r>
    <n v="25400"/>
    <s v="Regional Park &amp; Open Space Dis"/>
    <n v="931240"/>
    <s v="Finance"/>
    <x v="45"/>
    <x v="45"/>
    <s v="25400 931240 518020"/>
    <x v="2"/>
    <x v="13"/>
    <s v="Payroll-PCF"/>
    <x v="3"/>
    <s v="Business Services1"/>
    <s v="Finance1"/>
    <n v="0"/>
    <n v="0"/>
    <m/>
    <n v="0"/>
    <n v="0"/>
    <n v="0"/>
    <n v="0"/>
    <n v="0"/>
    <n v="0"/>
    <n v="0"/>
    <n v="0"/>
    <n v="0"/>
    <n v="0"/>
    <n v="0"/>
    <m/>
    <m/>
    <n v="0"/>
    <n v="0"/>
    <n v="0"/>
    <n v="0"/>
    <n v="0"/>
    <n v="0"/>
    <n v="0"/>
  </r>
  <r>
    <n v="25400"/>
    <s v="Regional Park &amp; Open Space Dis"/>
    <n v="931240"/>
    <s v="Finance"/>
    <x v="46"/>
    <x v="46"/>
    <s v="25400 931240 518140"/>
    <x v="2"/>
    <x v="13"/>
    <s v="Payroll-PCF"/>
    <x v="3"/>
    <s v="Business Services1"/>
    <s v="Finance1"/>
    <n v="116.26"/>
    <n v="126"/>
    <m/>
    <n v="126"/>
    <n v="3.35"/>
    <n v="8"/>
    <n v="7.2"/>
    <n v="7.2"/>
    <n v="12"/>
    <n v="8.34"/>
    <n v="8.82"/>
    <n v="8.02"/>
    <n v="9.25"/>
    <n v="9.1300000000000008"/>
    <m/>
    <m/>
    <n v="81.31"/>
    <n v="18.55"/>
    <n v="27.54"/>
    <n v="26.09"/>
    <n v="9.1300000000000008"/>
    <n v="81.31"/>
    <n v="44.69"/>
  </r>
  <r>
    <n v="25400"/>
    <s v="Regional Park &amp; Open Space Dis"/>
    <n v="931260"/>
    <s v="Marketing"/>
    <x v="24"/>
    <x v="24"/>
    <s v="25400 931260 510040"/>
    <x v="2"/>
    <x v="14"/>
    <s v="Payroll-PCF"/>
    <x v="3"/>
    <s v="Business Services1"/>
    <s v="Marketing1"/>
    <n v="117106.86"/>
    <n v="136413"/>
    <m/>
    <n v="136413"/>
    <n v="4469.96"/>
    <n v="11248.48"/>
    <n v="6059.23"/>
    <n v="4535.05"/>
    <n v="10844.63"/>
    <n v="9769.32"/>
    <n v="9769.34"/>
    <n v="9769.33"/>
    <n v="10077.18"/>
    <n v="10693.63"/>
    <m/>
    <m/>
    <n v="87236.15"/>
    <n v="21777.67"/>
    <n v="25149"/>
    <n v="29615.85"/>
    <n v="10693.63"/>
    <n v="87236.15"/>
    <n v="49176.850000000006"/>
  </r>
  <r>
    <n v="25400"/>
    <s v="Regional Park &amp; Open Space Dis"/>
    <n v="931260"/>
    <s v="Marketing"/>
    <x v="33"/>
    <x v="33"/>
    <s v="25400 931260 513000"/>
    <x v="2"/>
    <x v="14"/>
    <s v="Payroll-PCF"/>
    <x v="3"/>
    <s v="Business Services1"/>
    <s v="Marketing1"/>
    <n v="9090.25"/>
    <n v="10913"/>
    <m/>
    <n v="10913"/>
    <n v="357.6"/>
    <n v="899.88"/>
    <n v="484.74"/>
    <n v="641.80999999999995"/>
    <n v="1704.59"/>
    <n v="1339.56"/>
    <n v="1339.56"/>
    <n v="1343.88"/>
    <n v="1376.72"/>
    <n v="1448.29"/>
    <m/>
    <m/>
    <n v="10936.630000000001"/>
    <n v="1742.22"/>
    <n v="3685.9599999999996"/>
    <n v="4060.16"/>
    <n v="1448.29"/>
    <n v="10936.630000000001"/>
    <n v="-23.630000000001019"/>
  </r>
  <r>
    <n v="25400"/>
    <s v="Regional Park &amp; Open Space Dis"/>
    <n v="931260"/>
    <s v="Marketing"/>
    <x v="36"/>
    <x v="36"/>
    <s v="25400 931260 513120"/>
    <x v="2"/>
    <x v="14"/>
    <s v="Payroll-PCF"/>
    <x v="3"/>
    <s v="Business Services1"/>
    <s v="Marketing1"/>
    <n v="7138.4299999999994"/>
    <n v="8457"/>
    <m/>
    <n v="8457"/>
    <n v="277.14"/>
    <n v="697.4"/>
    <n v="384.75"/>
    <n v="370.72"/>
    <n v="692.03"/>
    <n v="602.85"/>
    <n v="602.85"/>
    <n v="606.22"/>
    <n v="652.91999999999996"/>
    <n v="677.56"/>
    <m/>
    <m/>
    <n v="5564.4400000000005"/>
    <n v="1359.29"/>
    <n v="1665.6"/>
    <n v="1861.9900000000002"/>
    <n v="677.56"/>
    <n v="5564.4400000000005"/>
    <n v="2892.5599999999995"/>
  </r>
  <r>
    <n v="25400"/>
    <s v="Regional Park &amp; Open Space Dis"/>
    <n v="931260"/>
    <s v="Marketing"/>
    <x v="37"/>
    <x v="37"/>
    <s v="25400 931260 513140"/>
    <x v="2"/>
    <x v="14"/>
    <s v="Payroll-PCF"/>
    <x v="3"/>
    <s v="Business Services1"/>
    <s v="Marketing1"/>
    <n v="1669.48"/>
    <n v="1978"/>
    <m/>
    <n v="1978"/>
    <n v="64.819999999999993"/>
    <n v="163.09"/>
    <n v="89.99"/>
    <n v="86.71"/>
    <n v="161.84"/>
    <n v="140.97999999999999"/>
    <n v="140.99"/>
    <n v="141.78"/>
    <n v="152.71"/>
    <n v="158.46"/>
    <m/>
    <m/>
    <n v="1301.3699999999999"/>
    <n v="317.89999999999998"/>
    <n v="389.53"/>
    <n v="435.48"/>
    <n v="158.46"/>
    <n v="1301.3699999999999"/>
    <n v="676.63000000000011"/>
  </r>
  <r>
    <n v="25400"/>
    <s v="Regional Park &amp; Open Space Dis"/>
    <n v="931260"/>
    <s v="Marketing"/>
    <x v="38"/>
    <x v="38"/>
    <s v="25400 931260 515040"/>
    <x v="2"/>
    <x v="14"/>
    <s v="Payroll-PCF"/>
    <x v="3"/>
    <s v="Business Services1"/>
    <s v="Marketing1"/>
    <n v="23193.84"/>
    <n v="28008"/>
    <m/>
    <n v="28008"/>
    <n v="863.34"/>
    <n v="2410.94"/>
    <n v="1569.13"/>
    <n v="509"/>
    <n v="850.5"/>
    <n v="2554.1999999999998"/>
    <n v="1746"/>
    <n v="1736.74"/>
    <n v="1938.89"/>
    <n v="2056.52"/>
    <m/>
    <m/>
    <n v="16235.26"/>
    <n v="4843.41"/>
    <n v="3913.7"/>
    <n v="5421.63"/>
    <n v="2056.52"/>
    <n v="16235.260000000002"/>
    <n v="11772.739999999998"/>
  </r>
  <r>
    <n v="25400"/>
    <s v="Regional Park &amp; Open Space Dis"/>
    <n v="931260"/>
    <s v="Marketing"/>
    <x v="39"/>
    <x v="39"/>
    <s v="25400 931260 515100"/>
    <x v="2"/>
    <x v="14"/>
    <s v="Payroll-PCF"/>
    <x v="3"/>
    <s v="Business Services1"/>
    <s v="Marketing1"/>
    <n v="118.1"/>
    <n v="132"/>
    <m/>
    <n v="132"/>
    <n v="4.33"/>
    <n v="10.92"/>
    <n v="9.65"/>
    <n v="5.33"/>
    <n v="6.19"/>
    <n v="10.92"/>
    <n v="10.92"/>
    <n v="10.86"/>
    <n v="11.52"/>
    <n v="11.86"/>
    <m/>
    <m/>
    <n v="92.5"/>
    <n v="24.9"/>
    <n v="22.439999999999998"/>
    <n v="33.299999999999997"/>
    <n v="11.86"/>
    <n v="92.499999999999986"/>
    <n v="39.500000000000014"/>
  </r>
  <r>
    <n v="25400"/>
    <s v="Regional Park &amp; Open Space Dis"/>
    <n v="931260"/>
    <s v="Marketing"/>
    <x v="42"/>
    <x v="42"/>
    <s v="25400 931260 515220"/>
    <x v="2"/>
    <x v="14"/>
    <s v="Payroll-PCF"/>
    <x v="3"/>
    <s v="Business Services1"/>
    <s v="Marketing1"/>
    <n v="0"/>
    <n v="0"/>
    <m/>
    <n v="0"/>
    <n v="0"/>
    <n v="0"/>
    <n v="0"/>
    <n v="0"/>
    <n v="0"/>
    <n v="0"/>
    <n v="0"/>
    <n v="0"/>
    <n v="0"/>
    <n v="0"/>
    <m/>
    <m/>
    <n v="0"/>
    <n v="0"/>
    <n v="0"/>
    <n v="0"/>
    <n v="0"/>
    <n v="0"/>
    <n v="0"/>
  </r>
  <r>
    <n v="25400"/>
    <s v="Regional Park &amp; Open Space Dis"/>
    <n v="931260"/>
    <s v="Marketing"/>
    <x v="43"/>
    <x v="43"/>
    <s v="25400 931260 515260"/>
    <x v="2"/>
    <x v="14"/>
    <s v="Payroll-PCF"/>
    <x v="3"/>
    <s v="Business Services1"/>
    <s v="Marketing1"/>
    <n v="360.21000000000004"/>
    <n v="409"/>
    <m/>
    <n v="409"/>
    <n v="12.2"/>
    <n v="30.72"/>
    <n v="24.58"/>
    <n v="12.38"/>
    <n v="29.61"/>
    <n v="26.68"/>
    <n v="26.68"/>
    <n v="26.55"/>
    <n v="75.81"/>
    <n v="29.43"/>
    <m/>
    <m/>
    <n v="294.64000000000004"/>
    <n v="67.5"/>
    <n v="68.67"/>
    <n v="129.04000000000002"/>
    <n v="29.43"/>
    <n v="294.64000000000004"/>
    <n v="114.35999999999996"/>
  </r>
  <r>
    <n v="25400"/>
    <s v="Regional Park &amp; Open Space Dis"/>
    <n v="931260"/>
    <s v="Marketing"/>
    <x v="46"/>
    <x v="46"/>
    <s v="25400 931260 518140"/>
    <x v="2"/>
    <x v="14"/>
    <s v="Payroll-PCF"/>
    <x v="3"/>
    <s v="Business Services1"/>
    <s v="Marketing1"/>
    <n v="36.81"/>
    <n v="42"/>
    <m/>
    <n v="42"/>
    <n v="1.27"/>
    <n v="3.2"/>
    <n v="2.15"/>
    <n v="1.58"/>
    <n v="3.42"/>
    <n v="3.2"/>
    <n v="3.2"/>
    <n v="3.2"/>
    <n v="3.36"/>
    <n v="3.48"/>
    <m/>
    <m/>
    <n v="28.06"/>
    <n v="6.620000000000001"/>
    <n v="8.1999999999999993"/>
    <n v="9.76"/>
    <n v="3.48"/>
    <n v="28.06"/>
    <n v="13.940000000000001"/>
  </r>
  <r>
    <n v="25400"/>
    <s v="Regional Park &amp; Open Space Dis"/>
    <n v="931300"/>
    <s v="Trails"/>
    <x v="24"/>
    <x v="24"/>
    <s v="25400 931300 510040"/>
    <x v="1"/>
    <x v="28"/>
    <s v="Payroll-PCF"/>
    <x v="3"/>
    <s v="Natural Resources1"/>
    <s v="Trails Maintenance1"/>
    <n v="0"/>
    <n v="0"/>
    <m/>
    <n v="0"/>
    <n v="0"/>
    <n v="0"/>
    <n v="0"/>
    <n v="0"/>
    <n v="0"/>
    <n v="0"/>
    <n v="0"/>
    <n v="0"/>
    <n v="0"/>
    <n v="0"/>
    <m/>
    <m/>
    <n v="0"/>
    <n v="0"/>
    <n v="0"/>
    <n v="0"/>
    <n v="0"/>
    <n v="0"/>
    <n v="0"/>
  </r>
  <r>
    <n v="25400"/>
    <s v="Regional Park &amp; Open Space Dis"/>
    <n v="931300"/>
    <s v="Trails"/>
    <x v="33"/>
    <x v="33"/>
    <s v="25400 931300 513000"/>
    <x v="1"/>
    <x v="28"/>
    <s v="Payroll-PCF"/>
    <x v="3"/>
    <s v="Natural Resources1"/>
    <s v="Trails Maintenance1"/>
    <n v="0"/>
    <n v="0"/>
    <m/>
    <n v="0"/>
    <n v="0"/>
    <n v="0"/>
    <n v="0"/>
    <n v="0"/>
    <n v="0"/>
    <n v="0"/>
    <n v="0"/>
    <n v="0"/>
    <n v="0"/>
    <n v="0"/>
    <m/>
    <m/>
    <n v="0"/>
    <n v="0"/>
    <n v="0"/>
    <n v="0"/>
    <n v="0"/>
    <n v="0"/>
    <n v="0"/>
  </r>
  <r>
    <n v="25400"/>
    <s v="Regional Park &amp; Open Space Dis"/>
    <n v="931300"/>
    <s v="Trails"/>
    <x v="36"/>
    <x v="36"/>
    <s v="25400 931300 513120"/>
    <x v="1"/>
    <x v="28"/>
    <s v="Payroll-PCF"/>
    <x v="3"/>
    <s v="Natural Resources1"/>
    <s v="Trails Maintenance1"/>
    <n v="0"/>
    <n v="0"/>
    <m/>
    <n v="0"/>
    <n v="0"/>
    <n v="0"/>
    <n v="0"/>
    <n v="0"/>
    <n v="0"/>
    <n v="0"/>
    <n v="0"/>
    <n v="0"/>
    <n v="0"/>
    <n v="0"/>
    <m/>
    <m/>
    <n v="0"/>
    <n v="0"/>
    <n v="0"/>
    <n v="0"/>
    <n v="0"/>
    <n v="0"/>
    <n v="0"/>
  </r>
  <r>
    <n v="25400"/>
    <s v="Regional Park &amp; Open Space Dis"/>
    <n v="931300"/>
    <s v="Trails"/>
    <x v="37"/>
    <x v="37"/>
    <s v="25400 931300 513140"/>
    <x v="1"/>
    <x v="28"/>
    <s v="Payroll-PCF"/>
    <x v="3"/>
    <s v="Natural Resources1"/>
    <s v="Trails Maintenance1"/>
    <n v="0"/>
    <n v="0"/>
    <m/>
    <n v="0"/>
    <n v="0"/>
    <n v="0"/>
    <n v="0"/>
    <n v="0"/>
    <n v="0"/>
    <n v="0"/>
    <n v="0"/>
    <n v="0"/>
    <n v="0"/>
    <n v="0"/>
    <m/>
    <m/>
    <n v="0"/>
    <n v="0"/>
    <n v="0"/>
    <n v="0"/>
    <n v="0"/>
    <n v="0"/>
    <n v="0"/>
  </r>
  <r>
    <n v="25400"/>
    <s v="Regional Park &amp; Open Space Dis"/>
    <n v="931300"/>
    <s v="Trails"/>
    <x v="38"/>
    <x v="38"/>
    <s v="25400 931300 515040"/>
    <x v="1"/>
    <x v="28"/>
    <s v="Payroll-PCF"/>
    <x v="3"/>
    <s v="Natural Resources1"/>
    <s v="Trails Maintenance1"/>
    <n v="0"/>
    <n v="0"/>
    <m/>
    <n v="0"/>
    <n v="0"/>
    <n v="0"/>
    <n v="0"/>
    <n v="0"/>
    <n v="0"/>
    <n v="0"/>
    <n v="0"/>
    <n v="0"/>
    <n v="0"/>
    <n v="0"/>
    <m/>
    <m/>
    <n v="0"/>
    <n v="0"/>
    <n v="0"/>
    <n v="0"/>
    <n v="0"/>
    <n v="0"/>
    <n v="0"/>
  </r>
  <r>
    <n v="25400"/>
    <s v="Regional Park &amp; Open Space Dis"/>
    <n v="931300"/>
    <s v="Trails"/>
    <x v="39"/>
    <x v="39"/>
    <s v="25400 931300 515100"/>
    <x v="1"/>
    <x v="28"/>
    <s v="Payroll-PCF"/>
    <x v="3"/>
    <s v="Natural Resources1"/>
    <s v="Trails Maintenance1"/>
    <n v="0"/>
    <n v="0"/>
    <m/>
    <n v="0"/>
    <n v="0"/>
    <n v="0"/>
    <n v="0"/>
    <n v="0"/>
    <n v="0"/>
    <n v="0"/>
    <n v="0"/>
    <n v="0"/>
    <n v="0"/>
    <n v="0"/>
    <m/>
    <m/>
    <n v="0"/>
    <n v="0"/>
    <n v="0"/>
    <n v="0"/>
    <n v="0"/>
    <n v="0"/>
    <n v="0"/>
  </r>
  <r>
    <n v="25400"/>
    <s v="Regional Park &amp; Open Space Dis"/>
    <n v="931300"/>
    <s v="Trails"/>
    <x v="46"/>
    <x v="46"/>
    <s v="25400 931300 518140"/>
    <x v="1"/>
    <x v="28"/>
    <s v="Payroll-PCF"/>
    <x v="3"/>
    <s v="Natural Resources1"/>
    <s v="Trails Maintenance1"/>
    <n v="0"/>
    <n v="0"/>
    <m/>
    <n v="0"/>
    <n v="0"/>
    <n v="0"/>
    <n v="0"/>
    <n v="0"/>
    <n v="0"/>
    <n v="0"/>
    <n v="0"/>
    <n v="0"/>
    <n v="0"/>
    <n v="0"/>
    <m/>
    <m/>
    <n v="0"/>
    <n v="0"/>
    <n v="0"/>
    <n v="0"/>
    <n v="0"/>
    <n v="0"/>
    <n v="0"/>
  </r>
  <r>
    <n v="25400"/>
    <s v="Regional Park &amp; Open Space Dis"/>
    <n v="931301"/>
    <s v="Historical"/>
    <x v="24"/>
    <x v="24"/>
    <s v="25400 931301 510040"/>
    <x v="4"/>
    <x v="10"/>
    <s v="Payroll-PCF"/>
    <x v="3"/>
    <s v="Interpretive1"/>
    <s v="Historic Preservation1"/>
    <n v="71035.25"/>
    <n v="84927"/>
    <m/>
    <n v="84927"/>
    <n v="2649.22"/>
    <n v="6307.69"/>
    <n v="6560"/>
    <n v="6560"/>
    <n v="9840"/>
    <n v="6560"/>
    <n v="6560"/>
    <n v="6560"/>
    <n v="6560"/>
    <n v="6724"/>
    <m/>
    <m/>
    <n v="64880.91"/>
    <n v="15516.91"/>
    <n v="22960"/>
    <n v="19680"/>
    <n v="6724"/>
    <n v="64880.91"/>
    <n v="20046.089999999997"/>
  </r>
  <r>
    <n v="25400"/>
    <s v="Regional Park &amp; Open Space Dis"/>
    <n v="931301"/>
    <s v="Historical"/>
    <x v="33"/>
    <x v="33"/>
    <s v="25400 931301 513000"/>
    <x v="4"/>
    <x v="10"/>
    <s v="Payroll-PCF"/>
    <x v="3"/>
    <s v="Interpretive1"/>
    <s v="Historic Preservation1"/>
    <n v="5513.59"/>
    <n v="6794"/>
    <m/>
    <n v="6794"/>
    <n v="211.94"/>
    <n v="504.62"/>
    <n v="524.79999999999995"/>
    <n v="524.79999999999995"/>
    <n v="787.2"/>
    <n v="524.79999999999995"/>
    <n v="262.39999999999998"/>
    <n v="787.2"/>
    <n v="524.79999999999995"/>
    <n v="537.91999999999996"/>
    <m/>
    <m/>
    <n v="5190.4800000000005"/>
    <n v="1241.3599999999999"/>
    <n v="1836.8"/>
    <n v="1574.3999999999999"/>
    <n v="537.91999999999996"/>
    <n v="5190.4799999999996"/>
    <n v="1603.5200000000004"/>
  </r>
  <r>
    <n v="25400"/>
    <s v="Regional Park &amp; Open Space Dis"/>
    <n v="931301"/>
    <s v="Historical"/>
    <x v="36"/>
    <x v="36"/>
    <s v="25400 931301 513120"/>
    <x v="4"/>
    <x v="10"/>
    <s v="Payroll-PCF"/>
    <x v="3"/>
    <s v="Interpretive1"/>
    <s v="Historic Preservation1"/>
    <n v="4238.05"/>
    <n v="5265"/>
    <m/>
    <n v="5265"/>
    <n v="152.93"/>
    <n v="364.11"/>
    <n v="379.76"/>
    <n v="379.76"/>
    <n v="583.12"/>
    <n v="376.52"/>
    <n v="376.52"/>
    <n v="376.52"/>
    <n v="376.52"/>
    <n v="386.69"/>
    <m/>
    <m/>
    <n v="3752.45"/>
    <n v="896.8"/>
    <n v="1339.4"/>
    <n v="1129.56"/>
    <n v="386.69"/>
    <n v="3752.45"/>
    <n v="1512.5500000000002"/>
  </r>
  <r>
    <n v="25400"/>
    <s v="Regional Park &amp; Open Space Dis"/>
    <n v="931301"/>
    <s v="Historical"/>
    <x v="37"/>
    <x v="37"/>
    <s v="25400 931301 513140"/>
    <x v="4"/>
    <x v="10"/>
    <s v="Payroll-PCF"/>
    <x v="3"/>
    <s v="Interpretive1"/>
    <s v="Historic Preservation1"/>
    <n v="991.14999999999986"/>
    <n v="1231"/>
    <m/>
    <n v="1231"/>
    <n v="35.770000000000003"/>
    <n v="85.16"/>
    <n v="88.81"/>
    <n v="88.82"/>
    <n v="136.37"/>
    <n v="88.06"/>
    <n v="88.06"/>
    <n v="88.05"/>
    <n v="88.06"/>
    <n v="90.44"/>
    <m/>
    <m/>
    <n v="877.59999999999991"/>
    <n v="209.74"/>
    <n v="313.25"/>
    <n v="264.17"/>
    <n v="90.44"/>
    <n v="877.60000000000014"/>
    <n v="353.39999999999986"/>
  </r>
  <r>
    <n v="25400"/>
    <s v="Regional Park &amp; Open Space Dis"/>
    <n v="931301"/>
    <s v="Historical"/>
    <x v="38"/>
    <x v="38"/>
    <s v="25400 931301 515040"/>
    <x v="4"/>
    <x v="10"/>
    <s v="Payroll-PCF"/>
    <x v="3"/>
    <s v="Interpretive1"/>
    <s v="Historic Preservation1"/>
    <n v="9488.2199999999993"/>
    <n v="9876"/>
    <m/>
    <n v="9876"/>
    <n v="345.66"/>
    <n v="823"/>
    <n v="823"/>
    <n v="823"/>
    <n v="823"/>
    <n v="873"/>
    <n v="873"/>
    <n v="873"/>
    <n v="873"/>
    <n v="873"/>
    <m/>
    <m/>
    <n v="8002.66"/>
    <n v="1991.66"/>
    <n v="2519"/>
    <n v="2619"/>
    <n v="873"/>
    <n v="8002.66"/>
    <n v="1873.3400000000001"/>
  </r>
  <r>
    <n v="25400"/>
    <s v="Regional Park &amp; Open Space Dis"/>
    <n v="931301"/>
    <s v="Historical"/>
    <x v="39"/>
    <x v="39"/>
    <s v="25400 931301 515100"/>
    <x v="4"/>
    <x v="10"/>
    <s v="Payroll-PCF"/>
    <x v="3"/>
    <s v="Interpretive1"/>
    <s v="Historic Preservation1"/>
    <n v="58.27"/>
    <n v="66"/>
    <m/>
    <n v="66"/>
    <n v="2.29"/>
    <n v="5.46"/>
    <n v="5.46"/>
    <n v="5.46"/>
    <n v="5.46"/>
    <n v="5.46"/>
    <n v="5.46"/>
    <n v="5.46"/>
    <n v="5.46"/>
    <n v="5.46"/>
    <m/>
    <m/>
    <n v="51.430000000000007"/>
    <n v="13.21"/>
    <n v="16.38"/>
    <n v="16.38"/>
    <n v="5.46"/>
    <n v="51.43"/>
    <n v="14.57"/>
  </r>
  <r>
    <n v="25400"/>
    <s v="Regional Park &amp; Open Space Dis"/>
    <n v="931301"/>
    <s v="Historical"/>
    <x v="40"/>
    <x v="40"/>
    <s v="25400 931301 515120"/>
    <x v="4"/>
    <x v="10"/>
    <s v="Payroll-PCF"/>
    <x v="3"/>
    <s v="Interpretive1"/>
    <s v="Historic Preservation1"/>
    <n v="336.16999999999996"/>
    <n v="276"/>
    <m/>
    <n v="276"/>
    <n v="8.61"/>
    <n v="20.5"/>
    <n v="21.32"/>
    <n v="21.32"/>
    <n v="31.98"/>
    <n v="21.32"/>
    <n v="21.32"/>
    <n v="21.32"/>
    <n v="21.32"/>
    <n v="21.85"/>
    <m/>
    <m/>
    <n v="210.85999999999999"/>
    <n v="50.43"/>
    <n v="74.62"/>
    <n v="63.96"/>
    <n v="21.85"/>
    <n v="210.86"/>
    <n v="65.139999999999986"/>
  </r>
  <r>
    <n v="25400"/>
    <s v="Regional Park &amp; Open Space Dis"/>
    <n v="931301"/>
    <s v="Historical"/>
    <x v="43"/>
    <x v="43"/>
    <s v="25400 931301 515260"/>
    <x v="4"/>
    <x v="10"/>
    <s v="Payroll-PCF"/>
    <x v="3"/>
    <s v="Interpretive1"/>
    <s v="Historic Preservation1"/>
    <n v="219.20000000000002"/>
    <n v="255"/>
    <m/>
    <n v="255"/>
    <n v="7.23"/>
    <n v="17.22"/>
    <n v="17.899999999999999"/>
    <n v="17.899999999999999"/>
    <n v="26.85"/>
    <n v="17.899999999999999"/>
    <n v="17.899999999999999"/>
    <n v="17.899999999999999"/>
    <n v="17.899999999999999"/>
    <n v="18.350000000000001"/>
    <m/>
    <m/>
    <n v="177.05"/>
    <n v="42.349999999999994"/>
    <n v="62.65"/>
    <n v="53.699999999999996"/>
    <n v="18.350000000000001"/>
    <n v="177.04999999999998"/>
    <n v="77.950000000000017"/>
  </r>
  <r>
    <n v="25400"/>
    <s v="Regional Park &amp; Open Space Dis"/>
    <n v="931301"/>
    <s v="Historical"/>
    <x v="46"/>
    <x v="46"/>
    <s v="25400 931301 518140"/>
    <x v="4"/>
    <x v="10"/>
    <s v="Payroll-PCF"/>
    <x v="3"/>
    <s v="Interpretive1"/>
    <s v="Historic Preservation1"/>
    <n v="18.05"/>
    <n v="21"/>
    <m/>
    <n v="21"/>
    <n v="0.67"/>
    <n v="1.6"/>
    <n v="1.6"/>
    <n v="1.6"/>
    <n v="2.4"/>
    <n v="1.6"/>
    <n v="1.6"/>
    <n v="0"/>
    <n v="0"/>
    <n v="0"/>
    <m/>
    <m/>
    <n v="11.07"/>
    <n v="3.87"/>
    <n v="5.6"/>
    <n v="1.6"/>
    <n v="0"/>
    <n v="11.069999999999999"/>
    <n v="9.9300000000000015"/>
  </r>
  <r>
    <n v="25400"/>
    <s v="Regional Park &amp; Open Space Dis"/>
    <n v="931302"/>
    <s v="Gilman Ranch Historic Museum"/>
    <x v="24"/>
    <x v="24"/>
    <s v="25400 931302 510040"/>
    <x v="4"/>
    <x v="16"/>
    <s v="Payroll-PCF"/>
    <x v="3"/>
    <s v="Interpretive1"/>
    <s v="Gilman Ranch1"/>
    <n v="41194.800000000003"/>
    <n v="47625"/>
    <m/>
    <n v="47625"/>
    <n v="1444.93"/>
    <n v="4428.28"/>
    <n v="3612.36"/>
    <n v="4670.24"/>
    <n v="5358.39"/>
    <n v="4069.5"/>
    <n v="3612.34"/>
    <n v="4020.31"/>
    <n v="4166.8500000000004"/>
    <n v="800.93"/>
    <m/>
    <m/>
    <n v="36184.130000000005"/>
    <n v="9485.57"/>
    <n v="14098.130000000001"/>
    <n v="11799.5"/>
    <n v="800.93"/>
    <n v="36184.129999999997"/>
    <n v="11440.870000000003"/>
  </r>
  <r>
    <n v="25400"/>
    <s v="Regional Park &amp; Open Space Dis"/>
    <n v="931302"/>
    <s v="Gilman Ranch Historic Museum"/>
    <x v="33"/>
    <x v="33"/>
    <s v="25400 931302 513000"/>
    <x v="4"/>
    <x v="16"/>
    <s v="Payroll-PCF"/>
    <x v="3"/>
    <s v="Interpretive1"/>
    <s v="Gilman Ranch1"/>
    <n v="6224.99"/>
    <n v="8687"/>
    <m/>
    <n v="8687"/>
    <n v="263.56"/>
    <n v="807.73"/>
    <n v="658.9"/>
    <n v="800.98"/>
    <n v="938.04"/>
    <n v="695.46"/>
    <n v="658.89"/>
    <n v="733.31"/>
    <n v="739.58"/>
    <n v="105.2"/>
    <m/>
    <m/>
    <n v="6401.6500000000005"/>
    <n v="1730.19"/>
    <n v="2434.48"/>
    <n v="2131.7799999999997"/>
    <n v="105.2"/>
    <n v="6401.65"/>
    <n v="2285.3500000000004"/>
  </r>
  <r>
    <n v="25400"/>
    <s v="Regional Park &amp; Open Space Dis"/>
    <n v="931302"/>
    <s v="Gilman Ranch Historic Museum"/>
    <x v="36"/>
    <x v="36"/>
    <s v="25400 931302 513120"/>
    <x v="4"/>
    <x v="16"/>
    <s v="Payroll-PCF"/>
    <x v="3"/>
    <s v="Interpretive1"/>
    <s v="Gilman Ranch1"/>
    <n v="2543.06"/>
    <n v="2953"/>
    <m/>
    <n v="2953"/>
    <n v="89.59"/>
    <n v="273.76"/>
    <n v="223.97"/>
    <n v="288"/>
    <n v="331.78"/>
    <n v="250.84"/>
    <n v="222.39"/>
    <n v="247.67"/>
    <n v="278.07"/>
    <n v="97.76"/>
    <m/>
    <m/>
    <n v="2303.8300000000004"/>
    <n v="587.32000000000005"/>
    <n v="870.62"/>
    <n v="748.12999999999988"/>
    <n v="97.76"/>
    <n v="2303.83"/>
    <n v="649.17000000000007"/>
  </r>
  <r>
    <n v="25400"/>
    <s v="Regional Park &amp; Open Space Dis"/>
    <n v="931302"/>
    <s v="Gilman Ranch Historic Museum"/>
    <x v="37"/>
    <x v="37"/>
    <s v="25400 931302 513140"/>
    <x v="4"/>
    <x v="16"/>
    <s v="Payroll-PCF"/>
    <x v="3"/>
    <s v="Interpretive1"/>
    <s v="Gilman Ranch1"/>
    <n v="594.75"/>
    <n v="691"/>
    <m/>
    <n v="691"/>
    <n v="20.95"/>
    <n v="64.02"/>
    <n v="52.38"/>
    <n v="67.34"/>
    <n v="77.59"/>
    <n v="58.66"/>
    <n v="52.01"/>
    <n v="57.92"/>
    <n v="65.03"/>
    <n v="22.86"/>
    <m/>
    <m/>
    <n v="538.76"/>
    <n v="137.35"/>
    <n v="203.59"/>
    <n v="174.96"/>
    <n v="22.86"/>
    <n v="538.76"/>
    <n v="152.24"/>
  </r>
  <r>
    <n v="25400"/>
    <s v="Regional Park &amp; Open Space Dis"/>
    <n v="931302"/>
    <s v="Gilman Ranch Historic Museum"/>
    <x v="38"/>
    <x v="38"/>
    <s v="25400 931302 515040"/>
    <x v="4"/>
    <x v="16"/>
    <s v="Payroll-PCF"/>
    <x v="3"/>
    <s v="Interpretive1"/>
    <s v="Gilman Ranch1"/>
    <n v="9230.92"/>
    <n v="9876"/>
    <m/>
    <n v="9876"/>
    <n v="320.20999999999998"/>
    <n v="998.83"/>
    <n v="823"/>
    <n v="1033.3900000000001"/>
    <n v="755.48"/>
    <n v="909.95"/>
    <n v="873"/>
    <n v="952.36"/>
    <n v="1023.95"/>
    <n v="169.14"/>
    <m/>
    <m/>
    <n v="7859.31"/>
    <n v="2142.04"/>
    <n v="2698.82"/>
    <n v="2849.3100000000004"/>
    <n v="169.14"/>
    <n v="7859.3100000000013"/>
    <n v="2016.6899999999987"/>
  </r>
  <r>
    <n v="25400"/>
    <s v="Regional Park &amp; Open Space Dis"/>
    <n v="931302"/>
    <s v="Gilman Ranch Historic Museum"/>
    <x v="39"/>
    <x v="39"/>
    <s v="25400 931302 515100"/>
    <x v="4"/>
    <x v="16"/>
    <s v="Payroll-PCF"/>
    <x v="3"/>
    <s v="Interpretive1"/>
    <s v="Gilman Ranch1"/>
    <n v="40.000000000000007"/>
    <n v="66"/>
    <m/>
    <n v="66"/>
    <n v="1.34"/>
    <n v="4.43"/>
    <n v="3.34"/>
    <n v="4.74"/>
    <n v="3.28"/>
    <n v="3.97"/>
    <n v="3.34"/>
    <n v="3.84"/>
    <n v="4.28"/>
    <n v="1.06"/>
    <m/>
    <m/>
    <n v="33.619999999999997"/>
    <n v="9.11"/>
    <n v="11.99"/>
    <n v="11.46"/>
    <n v="1.06"/>
    <n v="33.620000000000005"/>
    <n v="32.379999999999995"/>
  </r>
  <r>
    <n v="25400"/>
    <s v="Regional Park &amp; Open Space Dis"/>
    <n v="931302"/>
    <s v="Gilman Ranch Historic Museum"/>
    <x v="42"/>
    <x v="42"/>
    <s v="25400 931302 515220"/>
    <x v="4"/>
    <x v="16"/>
    <s v="Payroll-PCF"/>
    <x v="3"/>
    <s v="Interpretive1"/>
    <s v="Gilman Ranch1"/>
    <n v="0"/>
    <n v="0"/>
    <m/>
    <n v="0"/>
    <n v="0"/>
    <n v="0"/>
    <n v="0"/>
    <n v="0"/>
    <n v="0"/>
    <n v="0"/>
    <n v="0"/>
    <n v="0"/>
    <n v="0"/>
    <n v="0"/>
    <m/>
    <m/>
    <n v="0"/>
    <n v="0"/>
    <n v="0"/>
    <n v="0"/>
    <n v="0"/>
    <n v="0"/>
    <n v="0"/>
  </r>
  <r>
    <n v="25400"/>
    <s v="Regional Park &amp; Open Space Dis"/>
    <n v="931302"/>
    <s v="Gilman Ranch Historic Museum"/>
    <x v="43"/>
    <x v="43"/>
    <s v="25400 931302 515260"/>
    <x v="4"/>
    <x v="16"/>
    <s v="Payroll-PCF"/>
    <x v="3"/>
    <s v="Interpretive1"/>
    <s v="Gilman Ranch1"/>
    <n v="121.42999999999998"/>
    <n v="143"/>
    <m/>
    <n v="143"/>
    <n v="3.94"/>
    <n v="12.09"/>
    <n v="9.86"/>
    <n v="12.69"/>
    <n v="14.63"/>
    <n v="11.07"/>
    <n v="9.86"/>
    <n v="10.87"/>
    <n v="11.78"/>
    <n v="2.19"/>
    <m/>
    <m/>
    <n v="98.98"/>
    <n v="25.89"/>
    <n v="38.39"/>
    <n v="32.51"/>
    <n v="2.19"/>
    <n v="98.97999999999999"/>
    <n v="44.02000000000001"/>
  </r>
  <r>
    <n v="25400"/>
    <s v="Regional Park &amp; Open Space Dis"/>
    <n v="931302"/>
    <s v="Gilman Ranch Historic Museum"/>
    <x v="46"/>
    <x v="46"/>
    <s v="25400 931302 518140"/>
    <x v="4"/>
    <x v="16"/>
    <s v="Payroll-PCF"/>
    <x v="3"/>
    <s v="Interpretive1"/>
    <s v="Gilman Ranch1"/>
    <n v="18.010000000000002"/>
    <n v="21"/>
    <m/>
    <n v="21"/>
    <n v="0.64"/>
    <n v="1.92"/>
    <n v="1.6"/>
    <n v="2.0499999999999998"/>
    <n v="2.34"/>
    <n v="1.8"/>
    <n v="1.6"/>
    <n v="1.76"/>
    <n v="1.81"/>
    <n v="0.31"/>
    <m/>
    <m/>
    <n v="15.830000000000002"/>
    <n v="4.16"/>
    <n v="6.1899999999999995"/>
    <n v="5.17"/>
    <n v="0.31"/>
    <n v="15.83"/>
    <n v="5.17"/>
  </r>
  <r>
    <n v="25400"/>
    <s v="Regional Park &amp; Open Space Dis"/>
    <n v="931303"/>
    <s v="Jensen Alvarado Historic Ranch"/>
    <x v="24"/>
    <x v="24"/>
    <s v="25400 931303 510040"/>
    <x v="4"/>
    <x v="17"/>
    <s v="Payroll-PCF"/>
    <x v="3"/>
    <s v="Interpretive1"/>
    <s v="Jensen-Alvarado Ranch1"/>
    <n v="69175.83"/>
    <n v="87940"/>
    <m/>
    <n v="87940"/>
    <n v="2703.31"/>
    <n v="6420.36"/>
    <n v="6758.27"/>
    <n v="8816.59"/>
    <n v="12240.51"/>
    <n v="7919.46"/>
    <n v="7972.68"/>
    <n v="8001.35"/>
    <n v="8029.17"/>
    <n v="9298.3799999999992"/>
    <m/>
    <m/>
    <n v="78160.08"/>
    <n v="15881.94"/>
    <n v="28976.559999999998"/>
    <n v="24003.200000000001"/>
    <n v="9298.3799999999992"/>
    <n v="78160.08"/>
    <n v="9779.9199999999983"/>
  </r>
  <r>
    <n v="25400"/>
    <s v="Regional Park &amp; Open Space Dis"/>
    <n v="931303"/>
    <s v="Jensen Alvarado Historic Ranch"/>
    <x v="33"/>
    <x v="33"/>
    <s v="25400 931303 513000"/>
    <x v="4"/>
    <x v="17"/>
    <s v="Payroll-PCF"/>
    <x v="3"/>
    <s v="Interpretive1"/>
    <s v="Jensen-Alvarado Ranch1"/>
    <n v="10244.64"/>
    <n v="12032"/>
    <m/>
    <n v="12032"/>
    <n v="394.81"/>
    <n v="872.07"/>
    <n v="921.42"/>
    <n v="1086.0899999999999"/>
    <n v="1618.58"/>
    <n v="1014.32"/>
    <n v="1018.57"/>
    <n v="1020.87"/>
    <n v="1054.92"/>
    <n v="1134.1400000000001"/>
    <m/>
    <m/>
    <n v="10135.789999999999"/>
    <n v="2188.3000000000002"/>
    <n v="3718.9900000000002"/>
    <n v="3094.36"/>
    <n v="1134.1400000000001"/>
    <n v="10135.790000000001"/>
    <n v="1896.2099999999991"/>
  </r>
  <r>
    <n v="25400"/>
    <s v="Regional Park &amp; Open Space Dis"/>
    <n v="931303"/>
    <s v="Jensen Alvarado Historic Ranch"/>
    <x v="35"/>
    <x v="35"/>
    <s v="25400 931303 513020"/>
    <x v="4"/>
    <x v="17"/>
    <s v="Payroll-PCF"/>
    <x v="3"/>
    <s v="Interpretive1"/>
    <s v="Jensen-Alvarado Ranch1"/>
    <n v="413.67999999999995"/>
    <n v="0"/>
    <m/>
    <n v="0"/>
    <n v="0"/>
    <n v="0"/>
    <n v="0"/>
    <n v="0"/>
    <n v="0"/>
    <n v="0"/>
    <n v="0"/>
    <n v="71.42"/>
    <n v="207.12"/>
    <n v="137.49"/>
    <m/>
    <m/>
    <n v="416.03000000000003"/>
    <n v="0"/>
    <n v="0"/>
    <n v="278.54000000000002"/>
    <n v="137.49"/>
    <n v="416.03000000000003"/>
    <n v="-416.03000000000003"/>
  </r>
  <r>
    <n v="25400"/>
    <s v="Regional Park &amp; Open Space Dis"/>
    <n v="931303"/>
    <s v="Jensen Alvarado Historic Ranch"/>
    <x v="36"/>
    <x v="36"/>
    <s v="25400 931303 513120"/>
    <x v="4"/>
    <x v="17"/>
    <s v="Payroll-PCF"/>
    <x v="3"/>
    <s v="Interpretive1"/>
    <s v="Jensen-Alvarado Ranch1"/>
    <n v="4491.5099999999993"/>
    <n v="5453"/>
    <m/>
    <n v="5453"/>
    <n v="92.06"/>
    <n v="372.95"/>
    <n v="394.42"/>
    <n v="517.98"/>
    <n v="733.26"/>
    <n v="456.7"/>
    <n v="468.68"/>
    <n v="456.03"/>
    <n v="470.45"/>
    <n v="535.13"/>
    <m/>
    <m/>
    <n v="4497.66"/>
    <n v="859.43000000000006"/>
    <n v="1707.94"/>
    <n v="1395.16"/>
    <n v="535.13"/>
    <n v="4497.66"/>
    <n v="955.34000000000015"/>
  </r>
  <r>
    <n v="25400"/>
    <s v="Regional Park &amp; Open Space Dis"/>
    <n v="931303"/>
    <s v="Jensen Alvarado Historic Ranch"/>
    <x v="37"/>
    <x v="37"/>
    <s v="25400 931303 513140"/>
    <x v="4"/>
    <x v="17"/>
    <s v="Payroll-PCF"/>
    <x v="3"/>
    <s v="Interpretive1"/>
    <s v="Jensen-Alvarado Ranch1"/>
    <n v="1157.93"/>
    <n v="1276"/>
    <m/>
    <n v="1276"/>
    <n v="21.53"/>
    <n v="87.23"/>
    <n v="92.25"/>
    <n v="121.13"/>
    <n v="171.49"/>
    <n v="106.8"/>
    <n v="109.61"/>
    <n v="141.9"/>
    <n v="147.15"/>
    <n v="160.87"/>
    <m/>
    <m/>
    <n v="1159.96"/>
    <n v="201.01"/>
    <n v="399.42"/>
    <n v="398.65999999999997"/>
    <n v="160.87"/>
    <n v="1159.96"/>
    <n v="116.03999999999996"/>
  </r>
  <r>
    <n v="25400"/>
    <s v="Regional Park &amp; Open Space Dis"/>
    <n v="931303"/>
    <s v="Jensen Alvarado Historic Ranch"/>
    <x v="38"/>
    <x v="38"/>
    <s v="25400 931303 515040"/>
    <x v="4"/>
    <x v="17"/>
    <s v="Payroll-PCF"/>
    <x v="3"/>
    <s v="Interpretive1"/>
    <s v="Jensen-Alvarado Ranch1"/>
    <n v="14947.5"/>
    <n v="19752"/>
    <m/>
    <n v="19752"/>
    <n v="6373.2"/>
    <n v="2192.7199999999998"/>
    <n v="2334"/>
    <n v="2476.7399999999998"/>
    <n v="2653.07"/>
    <n v="2684.64"/>
    <n v="2695.66"/>
    <n v="2708.25"/>
    <n v="2715.58"/>
    <n v="3156.72"/>
    <m/>
    <m/>
    <n v="29990.58"/>
    <n v="10899.92"/>
    <n v="7814.4499999999989"/>
    <n v="8119.49"/>
    <n v="3156.72"/>
    <n v="29990.58"/>
    <n v="-10238.580000000002"/>
  </r>
  <r>
    <n v="25400"/>
    <s v="Regional Park &amp; Open Space Dis"/>
    <n v="931303"/>
    <s v="Jensen Alvarado Historic Ranch"/>
    <x v="39"/>
    <x v="39"/>
    <s v="25400 931303 515100"/>
    <x v="4"/>
    <x v="17"/>
    <s v="Payroll-PCF"/>
    <x v="3"/>
    <s v="Interpretive1"/>
    <s v="Jensen-Alvarado Ranch1"/>
    <n v="90.1"/>
    <n v="132"/>
    <m/>
    <n v="132"/>
    <n v="19.579999999999998"/>
    <n v="9.14"/>
    <n v="9.6999999999999993"/>
    <n v="10.62"/>
    <n v="11.49"/>
    <n v="11.18"/>
    <n v="11.24"/>
    <n v="11.21"/>
    <n v="11.18"/>
    <n v="14.38"/>
    <m/>
    <m/>
    <n v="119.72"/>
    <n v="38.42"/>
    <n v="33.29"/>
    <n v="33.630000000000003"/>
    <n v="14.38"/>
    <n v="119.72"/>
    <n v="12.280000000000001"/>
  </r>
  <r>
    <n v="25400"/>
    <s v="Regional Park &amp; Open Space Dis"/>
    <n v="931303"/>
    <s v="Jensen Alvarado Historic Ranch"/>
    <x v="42"/>
    <x v="42"/>
    <s v="25400 931303 515220"/>
    <x v="4"/>
    <x v="17"/>
    <s v="Payroll-PCF"/>
    <x v="3"/>
    <s v="Interpretive1"/>
    <s v="Jensen-Alvarado Ranch1"/>
    <n v="0"/>
    <n v="0"/>
    <m/>
    <n v="0"/>
    <n v="0"/>
    <n v="0"/>
    <n v="0"/>
    <n v="0"/>
    <n v="0"/>
    <n v="0"/>
    <n v="0"/>
    <n v="0"/>
    <n v="0"/>
    <n v="0"/>
    <m/>
    <m/>
    <n v="0"/>
    <n v="0"/>
    <n v="0"/>
    <n v="0"/>
    <n v="0"/>
    <n v="0"/>
    <n v="0"/>
  </r>
  <r>
    <n v="25400"/>
    <s v="Regional Park &amp; Open Space Dis"/>
    <n v="931303"/>
    <s v="Jensen Alvarado Historic Ranch"/>
    <x v="43"/>
    <x v="43"/>
    <s v="25400 931303 515260"/>
    <x v="4"/>
    <x v="17"/>
    <s v="Payroll-PCF"/>
    <x v="3"/>
    <s v="Interpretive1"/>
    <s v="Jensen-Alvarado Ranch1"/>
    <n v="364.08000000000004"/>
    <n v="263"/>
    <m/>
    <n v="263"/>
    <n v="37.26"/>
    <n v="17.399999999999999"/>
    <n v="18.46"/>
    <n v="20.27"/>
    <n v="33.049999999999997"/>
    <n v="21.44"/>
    <n v="21.58"/>
    <n v="27.45"/>
    <n v="27.36"/>
    <n v="33.799999999999997"/>
    <m/>
    <m/>
    <n v="258.07"/>
    <n v="73.12"/>
    <n v="74.759999999999991"/>
    <n v="76.39"/>
    <n v="33.799999999999997"/>
    <n v="258.07"/>
    <n v="4.9300000000000068"/>
  </r>
  <r>
    <n v="25400"/>
    <s v="Regional Park &amp; Open Space Dis"/>
    <n v="931303"/>
    <s v="Jensen Alvarado Historic Ranch"/>
    <x v="46"/>
    <x v="46"/>
    <s v="25400 931303 518140"/>
    <x v="4"/>
    <x v="17"/>
    <s v="Payroll-PCF"/>
    <x v="3"/>
    <s v="Interpretive1"/>
    <s v="Jensen-Alvarado Ranch1"/>
    <n v="29.770000000000003"/>
    <n v="42"/>
    <m/>
    <n v="42"/>
    <n v="7.04"/>
    <n v="3.04"/>
    <n v="3.2"/>
    <n v="4.2300000000000004"/>
    <n v="5.73"/>
    <n v="3.7"/>
    <n v="2.92"/>
    <n v="3.79"/>
    <n v="3.84"/>
    <n v="4.16"/>
    <m/>
    <m/>
    <n v="41.649999999999991"/>
    <n v="13.280000000000001"/>
    <n v="13.66"/>
    <n v="10.55"/>
    <n v="4.16"/>
    <n v="41.650000000000006"/>
    <n v="0.34999999999999432"/>
  </r>
  <r>
    <n v="25400"/>
    <s v="Regional Park &amp; Open Space Dis"/>
    <n v="931305"/>
    <s v="Hidden Valley Nature Center"/>
    <x v="24"/>
    <x v="24"/>
    <s v="25400 931305 510040"/>
    <x v="4"/>
    <x v="18"/>
    <s v="Payroll-PCF"/>
    <x v="3"/>
    <s v="Interpretive1"/>
    <s v="Hidden Valley Nature Center1"/>
    <n v="126823.60999999999"/>
    <n v="158341"/>
    <m/>
    <n v="158341"/>
    <n v="3279.42"/>
    <n v="8455.9599999999991"/>
    <n v="8262.52"/>
    <n v="7800.91"/>
    <n v="12486.89"/>
    <n v="8242.9599999999991"/>
    <n v="8252.14"/>
    <n v="8238.26"/>
    <n v="7621.18"/>
    <n v="8210"/>
    <m/>
    <m/>
    <n v="80850.239999999991"/>
    <n v="19997.900000000001"/>
    <n v="28530.76"/>
    <n v="24111.58"/>
    <n v="8210"/>
    <n v="80850.240000000005"/>
    <n v="77490.759999999995"/>
  </r>
  <r>
    <n v="25400"/>
    <s v="Regional Park &amp; Open Space Dis"/>
    <n v="931305"/>
    <s v="Hidden Valley Nature Center"/>
    <x v="33"/>
    <x v="33"/>
    <s v="25400 931305 513000"/>
    <x v="4"/>
    <x v="18"/>
    <s v="Payroll-PCF"/>
    <x v="3"/>
    <s v="Interpretive1"/>
    <s v="Hidden Valley Nature Center1"/>
    <n v="11432.849999999999"/>
    <n v="12668"/>
    <m/>
    <n v="12668"/>
    <n v="427.46"/>
    <n v="1089.26"/>
    <n v="1073.78"/>
    <n v="1036.8499999999999"/>
    <n v="1636.62"/>
    <n v="1075.1400000000001"/>
    <n v="1072.96"/>
    <n v="1051.21"/>
    <n v="1035.6600000000001"/>
    <n v="1028.3"/>
    <m/>
    <m/>
    <n v="10527.239999999998"/>
    <n v="2590.5"/>
    <n v="3748.6099999999997"/>
    <n v="3159.83"/>
    <n v="1028.3"/>
    <n v="10527.239999999998"/>
    <n v="2140.760000000002"/>
  </r>
  <r>
    <n v="25400"/>
    <s v="Regional Park &amp; Open Space Dis"/>
    <n v="931305"/>
    <s v="Hidden Valley Nature Center"/>
    <x v="36"/>
    <x v="36"/>
    <s v="25400 931305 513120"/>
    <x v="4"/>
    <x v="18"/>
    <s v="Payroll-PCF"/>
    <x v="3"/>
    <s v="Interpretive1"/>
    <s v="Hidden Valley Nature Center1"/>
    <n v="7883.55"/>
    <n v="9817"/>
    <m/>
    <n v="9817"/>
    <n v="227.97"/>
    <n v="581.44000000000005"/>
    <n v="580.29"/>
    <n v="546.44000000000005"/>
    <n v="890.85"/>
    <n v="568.99"/>
    <n v="566.9"/>
    <n v="566.97"/>
    <n v="548.82000000000005"/>
    <n v="566.71"/>
    <m/>
    <m/>
    <n v="5645.38"/>
    <n v="1389.7"/>
    <n v="2006.28"/>
    <n v="1682.69"/>
    <n v="566.71"/>
    <n v="5645.38"/>
    <n v="4171.62"/>
  </r>
  <r>
    <n v="25400"/>
    <s v="Regional Park &amp; Open Space Dis"/>
    <n v="931305"/>
    <s v="Hidden Valley Nature Center"/>
    <x v="37"/>
    <x v="37"/>
    <s v="25400 931305 513140"/>
    <x v="4"/>
    <x v="18"/>
    <s v="Payroll-PCF"/>
    <x v="3"/>
    <s v="Interpretive1"/>
    <s v="Hidden Valley Nature Center1"/>
    <n v="1843.73"/>
    <n v="2296"/>
    <m/>
    <n v="2296"/>
    <n v="53.31"/>
    <n v="135.97"/>
    <n v="135.72"/>
    <n v="127.81"/>
    <n v="208.34"/>
    <n v="133.07"/>
    <n v="132.58000000000001"/>
    <n v="132.6"/>
    <n v="128.35"/>
    <n v="132.53"/>
    <m/>
    <m/>
    <n v="1320.28"/>
    <n v="325"/>
    <n v="469.21999999999997"/>
    <n v="393.53"/>
    <n v="132.53"/>
    <n v="1320.28"/>
    <n v="975.72"/>
  </r>
  <r>
    <n v="25400"/>
    <s v="Regional Park &amp; Open Space Dis"/>
    <n v="931305"/>
    <s v="Hidden Valley Nature Center"/>
    <x v="38"/>
    <x v="38"/>
    <s v="25400 931305 515040"/>
    <x v="4"/>
    <x v="18"/>
    <s v="Payroll-PCF"/>
    <x v="3"/>
    <s v="Interpretive1"/>
    <s v="Hidden Valley Nature Center1"/>
    <n v="37279.050000000003"/>
    <n v="34566"/>
    <m/>
    <n v="34566"/>
    <n v="782.01"/>
    <n v="2728.72"/>
    <n v="2469"/>
    <n v="2332.02"/>
    <n v="2397.91"/>
    <n v="2525.77"/>
    <n v="2531.6999999999998"/>
    <n v="2522.81"/>
    <n v="2370.73"/>
    <n v="2478.37"/>
    <m/>
    <m/>
    <n v="23139.040000000001"/>
    <n v="5979.73"/>
    <n v="7255.7000000000007"/>
    <n v="7425.24"/>
    <n v="2478.37"/>
    <n v="23139.039999999997"/>
    <n v="11426.960000000003"/>
  </r>
  <r>
    <n v="25400"/>
    <s v="Regional Park &amp; Open Space Dis"/>
    <n v="931305"/>
    <s v="Hidden Valley Nature Center"/>
    <x v="39"/>
    <x v="39"/>
    <s v="25400 931305 515100"/>
    <x v="4"/>
    <x v="18"/>
    <s v="Payroll-PCF"/>
    <x v="3"/>
    <s v="Interpretive1"/>
    <s v="Hidden Valley Nature Center1"/>
    <n v="170.91"/>
    <n v="264"/>
    <m/>
    <n v="264"/>
    <n v="4.72"/>
    <n v="11.68"/>
    <n v="11.68"/>
    <n v="10.98"/>
    <n v="11.36"/>
    <n v="11.44"/>
    <n v="11.46"/>
    <n v="11.5"/>
    <n v="10.66"/>
    <n v="11.48"/>
    <m/>
    <m/>
    <n v="106.96"/>
    <n v="28.08"/>
    <n v="33.78"/>
    <n v="33.620000000000005"/>
    <n v="11.48"/>
    <n v="106.96000000000001"/>
    <n v="157.04"/>
  </r>
  <r>
    <n v="25400"/>
    <s v="Regional Park &amp; Open Space Dis"/>
    <n v="931305"/>
    <s v="Hidden Valley Nature Center"/>
    <x v="42"/>
    <x v="42"/>
    <s v="25400 931305 515220"/>
    <x v="4"/>
    <x v="18"/>
    <s v="Payroll-PCF"/>
    <x v="3"/>
    <s v="Interpretive1"/>
    <s v="Hidden Valley Nature Center1"/>
    <n v="0"/>
    <n v="0"/>
    <m/>
    <n v="0"/>
    <n v="0"/>
    <n v="0"/>
    <n v="0"/>
    <n v="0"/>
    <n v="0"/>
    <n v="0"/>
    <n v="0"/>
    <n v="0"/>
    <n v="0"/>
    <n v="0"/>
    <m/>
    <m/>
    <n v="0"/>
    <n v="0"/>
    <n v="0"/>
    <n v="0"/>
    <n v="0"/>
    <n v="0"/>
    <n v="0"/>
  </r>
  <r>
    <n v="25400"/>
    <s v="Regional Park &amp; Open Space Dis"/>
    <n v="931305"/>
    <s v="Hidden Valley Nature Center"/>
    <x v="43"/>
    <x v="43"/>
    <s v="25400 931305 515260"/>
    <x v="4"/>
    <x v="18"/>
    <s v="Payroll-PCF"/>
    <x v="3"/>
    <s v="Interpretive1"/>
    <s v="Hidden Valley Nature Center1"/>
    <n v="480.58000000000004"/>
    <n v="475"/>
    <m/>
    <n v="475"/>
    <n v="11.4"/>
    <n v="28.24"/>
    <n v="28.24"/>
    <n v="26.92"/>
    <n v="42.01"/>
    <n v="27.9"/>
    <n v="27.96"/>
    <n v="28.17"/>
    <n v="26.49"/>
    <n v="28.12"/>
    <m/>
    <m/>
    <n v="275.45000000000005"/>
    <n v="67.88"/>
    <n v="96.830000000000013"/>
    <n v="82.62"/>
    <n v="28.12"/>
    <n v="275.45"/>
    <n v="199.55"/>
  </r>
  <r>
    <n v="25400"/>
    <s v="Regional Park &amp; Open Space Dis"/>
    <n v="931305"/>
    <s v="Hidden Valley Nature Center"/>
    <x v="46"/>
    <x v="46"/>
    <s v="25400 931305 518140"/>
    <x v="4"/>
    <x v="18"/>
    <s v="Payroll-PCF"/>
    <x v="3"/>
    <s v="Interpretive1"/>
    <s v="Hidden Valley Nature Center1"/>
    <n v="66.970000000000013"/>
    <n v="84"/>
    <m/>
    <n v="84"/>
    <n v="1.61"/>
    <n v="4.2300000000000004"/>
    <n v="4.1100000000000003"/>
    <n v="3.86"/>
    <n v="6.11"/>
    <n v="4"/>
    <n v="4.01"/>
    <n v="3.95"/>
    <n v="3.67"/>
    <n v="3.85"/>
    <m/>
    <m/>
    <n v="39.4"/>
    <n v="9.9500000000000011"/>
    <n v="13.97"/>
    <n v="11.629999999999999"/>
    <n v="3.85"/>
    <n v="39.4"/>
    <n v="44.6"/>
  </r>
  <r>
    <n v="25400"/>
    <s v="Regional Park &amp; Open Space Dis"/>
    <n v="931306"/>
    <s v="Idyllwild Nature Center"/>
    <x v="24"/>
    <x v="24"/>
    <s v="25400 931306 510040"/>
    <x v="4"/>
    <x v="19"/>
    <s v="Payroll-PCF"/>
    <x v="3"/>
    <s v="Interpretive1"/>
    <s v="Idyllwild Nature Center1"/>
    <n v="81359.109999999986"/>
    <n v="86555"/>
    <m/>
    <n v="86555"/>
    <n v="2721.44"/>
    <n v="7141.51"/>
    <n v="6803.6"/>
    <n v="7007.57"/>
    <n v="10205.4"/>
    <n v="6803.6"/>
    <n v="7020.32"/>
    <n v="6803.6"/>
    <n v="6989.51"/>
    <n v="7187.85"/>
    <m/>
    <m/>
    <n v="68684.400000000009"/>
    <n v="16666.550000000003"/>
    <n v="24016.57"/>
    <n v="20813.43"/>
    <n v="7187.85"/>
    <n v="68684.400000000009"/>
    <n v="17870.599999999991"/>
  </r>
  <r>
    <n v="25400"/>
    <s v="Regional Park &amp; Open Space Dis"/>
    <n v="931306"/>
    <s v="Idyllwild Nature Center"/>
    <x v="33"/>
    <x v="33"/>
    <s v="25400 931306 513000"/>
    <x v="4"/>
    <x v="19"/>
    <s v="Payroll-PCF"/>
    <x v="3"/>
    <s v="Interpretive1"/>
    <s v="Idyllwild Nature Center1"/>
    <n v="6538.9699999999993"/>
    <n v="6924"/>
    <m/>
    <n v="6924"/>
    <n v="219.07"/>
    <n v="591.33000000000004"/>
    <n v="544.29999999999995"/>
    <n v="581.5"/>
    <n v="831.34"/>
    <n v="544.29999999999995"/>
    <n v="583.83000000000004"/>
    <n v="544.29999999999995"/>
    <n v="578.21"/>
    <n v="596.96"/>
    <m/>
    <m/>
    <n v="5615.14"/>
    <n v="1354.7"/>
    <n v="1957.14"/>
    <n v="1706.3400000000001"/>
    <n v="596.96"/>
    <n v="5615.14"/>
    <n v="1308.8599999999997"/>
  </r>
  <r>
    <n v="25400"/>
    <s v="Regional Park &amp; Open Space Dis"/>
    <n v="931306"/>
    <s v="Idyllwild Nature Center"/>
    <x v="36"/>
    <x v="36"/>
    <s v="25400 931306 513120"/>
    <x v="4"/>
    <x v="19"/>
    <s v="Payroll-PCF"/>
    <x v="3"/>
    <s v="Interpretive1"/>
    <s v="Idyllwild Nature Center1"/>
    <n v="5680.7900000000009"/>
    <n v="5366"/>
    <m/>
    <n v="5366"/>
    <n v="195.95"/>
    <n v="457.5"/>
    <n v="455.32"/>
    <n v="476.96"/>
    <n v="677.77"/>
    <n v="434.22"/>
    <n v="480.12"/>
    <n v="455.31"/>
    <n v="487.75"/>
    <n v="458.04"/>
    <m/>
    <m/>
    <n v="4578.9399999999996"/>
    <n v="1108.77"/>
    <n v="1588.95"/>
    <n v="1423.18"/>
    <n v="458.04"/>
    <n v="4578.9400000000005"/>
    <n v="787.05999999999949"/>
  </r>
  <r>
    <n v="25400"/>
    <s v="Regional Park &amp; Open Space Dis"/>
    <n v="931306"/>
    <s v="Idyllwild Nature Center"/>
    <x v="37"/>
    <x v="37"/>
    <s v="25400 931306 513140"/>
    <x v="4"/>
    <x v="19"/>
    <s v="Payroll-PCF"/>
    <x v="3"/>
    <s v="Interpretive1"/>
    <s v="Idyllwild Nature Center1"/>
    <n v="1328.6000000000001"/>
    <n v="1255"/>
    <m/>
    <n v="1255"/>
    <n v="45.82"/>
    <n v="107"/>
    <n v="106.48"/>
    <n v="111.55"/>
    <n v="158.51"/>
    <n v="101.55"/>
    <n v="112.28"/>
    <n v="106.49"/>
    <n v="114.07"/>
    <n v="107.11"/>
    <m/>
    <m/>
    <n v="1070.8599999999999"/>
    <n v="259.3"/>
    <n v="371.61"/>
    <n v="332.84"/>
    <n v="107.11"/>
    <n v="1070.8599999999999"/>
    <n v="184.1400000000001"/>
  </r>
  <r>
    <n v="25400"/>
    <s v="Regional Park &amp; Open Space Dis"/>
    <n v="931306"/>
    <s v="Idyllwild Nature Center"/>
    <x v="38"/>
    <x v="38"/>
    <s v="25400 931306 515040"/>
    <x v="4"/>
    <x v="19"/>
    <s v="Payroll-PCF"/>
    <x v="3"/>
    <s v="Interpretive1"/>
    <s v="Idyllwild Nature Center1"/>
    <n v="19014.03"/>
    <n v="12276"/>
    <m/>
    <n v="12276"/>
    <n v="372.55"/>
    <n v="2155"/>
    <n v="1646"/>
    <n v="1687.15"/>
    <n v="1646"/>
    <n v="1746"/>
    <n v="1787.43"/>
    <n v="1746"/>
    <n v="1783.96"/>
    <n v="1789.65"/>
    <m/>
    <m/>
    <n v="16359.74"/>
    <n v="4173.55"/>
    <n v="5079.1499999999996"/>
    <n v="5317.39"/>
    <n v="1789.65"/>
    <n v="16359.74"/>
    <n v="-4083.74"/>
  </r>
  <r>
    <n v="25400"/>
    <s v="Regional Park &amp; Open Space Dis"/>
    <n v="931306"/>
    <s v="Idyllwild Nature Center"/>
    <x v="39"/>
    <x v="39"/>
    <s v="25400 931306 515100"/>
    <x v="4"/>
    <x v="19"/>
    <s v="Payroll-PCF"/>
    <x v="3"/>
    <s v="Interpretive1"/>
    <s v="Idyllwild Nature Center1"/>
    <n v="107.39"/>
    <n v="132"/>
    <m/>
    <n v="132"/>
    <n v="4.0199999999999996"/>
    <n v="10.38"/>
    <n v="9.82"/>
    <n v="10.09"/>
    <n v="9.82"/>
    <n v="9.82"/>
    <n v="10.08"/>
    <n v="9.82"/>
    <n v="10.050000000000001"/>
    <n v="10.26"/>
    <m/>
    <m/>
    <n v="94.16"/>
    <n v="24.22"/>
    <n v="29.73"/>
    <n v="29.95"/>
    <n v="10.26"/>
    <n v="94.160000000000011"/>
    <n v="37.839999999999989"/>
  </r>
  <r>
    <n v="25400"/>
    <s v="Regional Park &amp; Open Space Dis"/>
    <n v="931306"/>
    <s v="Idyllwild Nature Center"/>
    <x v="42"/>
    <x v="42"/>
    <s v="25400 931306 515220"/>
    <x v="4"/>
    <x v="19"/>
    <s v="Payroll-PCF"/>
    <x v="3"/>
    <s v="Interpretive1"/>
    <s v="Idyllwild Nature Center1"/>
    <n v="0"/>
    <n v="0"/>
    <m/>
    <n v="0"/>
    <n v="0"/>
    <n v="0"/>
    <n v="0"/>
    <n v="0"/>
    <n v="0"/>
    <n v="0"/>
    <n v="0"/>
    <n v="0"/>
    <n v="0"/>
    <n v="0"/>
    <m/>
    <m/>
    <n v="0"/>
    <n v="0"/>
    <n v="0"/>
    <n v="0"/>
    <n v="0"/>
    <n v="0"/>
    <n v="0"/>
  </r>
  <r>
    <n v="25400"/>
    <s v="Regional Park &amp; Open Space Dis"/>
    <n v="931306"/>
    <s v="Idyllwild Nature Center"/>
    <x v="43"/>
    <x v="43"/>
    <s v="25400 931306 515260"/>
    <x v="4"/>
    <x v="19"/>
    <s v="Payroll-PCF"/>
    <x v="3"/>
    <s v="Interpretive1"/>
    <s v="Idyllwild Nature Center1"/>
    <n v="243.15000000000003"/>
    <n v="260"/>
    <m/>
    <n v="260"/>
    <n v="7.6"/>
    <n v="19.62"/>
    <n v="18.559999999999999"/>
    <n v="19.12"/>
    <n v="27.84"/>
    <n v="18.559999999999999"/>
    <n v="19.09"/>
    <n v="18.559999999999999"/>
    <n v="19"/>
    <n v="19.62"/>
    <m/>
    <m/>
    <n v="187.57000000000002"/>
    <n v="45.78"/>
    <n v="65.52"/>
    <n v="56.65"/>
    <n v="19.62"/>
    <n v="187.57"/>
    <n v="72.430000000000007"/>
  </r>
  <r>
    <n v="25400"/>
    <s v="Regional Park &amp; Open Space Dis"/>
    <n v="931306"/>
    <s v="Idyllwild Nature Center"/>
    <x v="46"/>
    <x v="46"/>
    <s v="25400 931306 518140"/>
    <x v="4"/>
    <x v="19"/>
    <s v="Payroll-PCF"/>
    <x v="3"/>
    <s v="Interpretive1"/>
    <s v="Idyllwild Nature Center1"/>
    <n v="40.07"/>
    <n v="42"/>
    <m/>
    <n v="42"/>
    <n v="1.28"/>
    <n v="3.36"/>
    <n v="3.2"/>
    <n v="3.28"/>
    <n v="4.8"/>
    <n v="3.2"/>
    <n v="3.29"/>
    <n v="3.2"/>
    <n v="3.28"/>
    <n v="3.28"/>
    <m/>
    <m/>
    <n v="32.169999999999995"/>
    <n v="7.84"/>
    <n v="11.280000000000001"/>
    <n v="9.77"/>
    <n v="3.28"/>
    <n v="32.17"/>
    <n v="9.8299999999999983"/>
  </r>
  <r>
    <n v="25400"/>
    <s v="Regional Park &amp; Open Space Dis"/>
    <n v="931307"/>
    <s v="Santa Rosa Plateau Nature Ctr"/>
    <x v="24"/>
    <x v="24"/>
    <s v="25400 931307 510040"/>
    <x v="4"/>
    <x v="20"/>
    <s v="Payroll-PCF"/>
    <x v="3"/>
    <s v="Interpretive1"/>
    <s v="Santa Rosa Plateau Nature Center1"/>
    <n v="134473.77000000002"/>
    <n v="131060"/>
    <m/>
    <n v="131060"/>
    <n v="4590.88"/>
    <n v="11287.27"/>
    <n v="11183.27"/>
    <n v="10871.28"/>
    <n v="16963.11"/>
    <n v="10633.67"/>
    <n v="10891.58"/>
    <n v="11057.98"/>
    <n v="11382.47"/>
    <n v="11001.85"/>
    <m/>
    <m/>
    <n v="109863.36"/>
    <n v="27061.420000000002"/>
    <n v="38468.06"/>
    <n v="33332.03"/>
    <n v="11001.85"/>
    <n v="109863.36"/>
    <n v="21196.639999999999"/>
  </r>
  <r>
    <n v="25400"/>
    <s v="Regional Park &amp; Open Space Dis"/>
    <n v="931307"/>
    <s v="Santa Rosa Plateau Nature Ctr"/>
    <x v="33"/>
    <x v="33"/>
    <s v="25400 931307 513000"/>
    <x v="4"/>
    <x v="20"/>
    <s v="Payroll-PCF"/>
    <x v="3"/>
    <s v="Interpretive1"/>
    <s v="Santa Rosa Plateau Nature Center1"/>
    <n v="18991.520000000004"/>
    <n v="21080"/>
    <m/>
    <n v="21080"/>
    <n v="752.58"/>
    <n v="1718.01"/>
    <n v="1709.69"/>
    <n v="1684.74"/>
    <n v="2625.49"/>
    <n v="1683.99"/>
    <n v="1704.61"/>
    <n v="1717.94"/>
    <n v="1743.9"/>
    <n v="1734.29"/>
    <m/>
    <m/>
    <n v="17075.240000000002"/>
    <n v="4180.2800000000007"/>
    <n v="5994.2199999999993"/>
    <n v="5166.4500000000007"/>
    <n v="1734.29"/>
    <n v="17075.240000000002"/>
    <n v="4004.7599999999984"/>
  </r>
  <r>
    <n v="25400"/>
    <s v="Regional Park &amp; Open Space Dis"/>
    <n v="931307"/>
    <s v="Santa Rosa Plateau Nature Ctr"/>
    <x v="36"/>
    <x v="36"/>
    <s v="25400 931307 513120"/>
    <x v="4"/>
    <x v="20"/>
    <s v="Payroll-PCF"/>
    <x v="3"/>
    <s v="Interpretive1"/>
    <s v="Santa Rosa Plateau Nature Center1"/>
    <n v="8476.19"/>
    <n v="8126"/>
    <m/>
    <n v="8126"/>
    <n v="306.22000000000003"/>
    <n v="715.98"/>
    <n v="737.02"/>
    <n v="690.19"/>
    <n v="1106.01"/>
    <n v="664.83"/>
    <n v="691.43"/>
    <n v="691.13"/>
    <n v="740.5"/>
    <n v="687.64"/>
    <m/>
    <m/>
    <n v="7030.9500000000007"/>
    <n v="1759.22"/>
    <n v="2461.0300000000002"/>
    <n v="2123.06"/>
    <n v="687.64"/>
    <n v="7030.95"/>
    <n v="1095.0500000000002"/>
  </r>
  <r>
    <n v="25400"/>
    <s v="Regional Park &amp; Open Space Dis"/>
    <n v="931307"/>
    <s v="Santa Rosa Plateau Nature Ctr"/>
    <x v="37"/>
    <x v="37"/>
    <s v="25400 931307 513140"/>
    <x v="4"/>
    <x v="20"/>
    <s v="Payroll-PCF"/>
    <x v="3"/>
    <s v="Interpretive1"/>
    <s v="Santa Rosa Plateau Nature Center1"/>
    <n v="1982.3000000000002"/>
    <n v="1900"/>
    <m/>
    <n v="1900"/>
    <n v="71.61"/>
    <n v="167.44"/>
    <n v="172.36"/>
    <n v="161.41999999999999"/>
    <n v="258.64999999999998"/>
    <n v="155.5"/>
    <n v="161.69999999999999"/>
    <n v="161.63999999999999"/>
    <n v="173.17"/>
    <n v="160.83000000000001"/>
    <m/>
    <m/>
    <n v="1644.3200000000002"/>
    <n v="411.41"/>
    <n v="575.56999999999994"/>
    <n v="496.51"/>
    <n v="160.83000000000001"/>
    <n v="1644.32"/>
    <n v="255.68000000000006"/>
  </r>
  <r>
    <n v="25400"/>
    <s v="Regional Park &amp; Open Space Dis"/>
    <n v="931307"/>
    <s v="Santa Rosa Plateau Nature Ctr"/>
    <x v="38"/>
    <x v="38"/>
    <s v="25400 931307 515040"/>
    <x v="4"/>
    <x v="20"/>
    <s v="Payroll-PCF"/>
    <x v="3"/>
    <s v="Interpretive1"/>
    <s v="Santa Rosa Plateau Nature Center1"/>
    <n v="28980.480000000003"/>
    <n v="28650"/>
    <m/>
    <n v="28650"/>
    <n v="1053.49"/>
    <n v="3100.15"/>
    <n v="2909.48"/>
    <n v="2847.76"/>
    <n v="2854.44"/>
    <n v="2957.12"/>
    <n v="3000.71"/>
    <n v="3022.5"/>
    <n v="3087.89"/>
    <n v="2957.11"/>
    <m/>
    <m/>
    <n v="27790.65"/>
    <n v="7063.1200000000008"/>
    <n v="8659.32"/>
    <n v="9111.1"/>
    <n v="2957.11"/>
    <n v="27790.65"/>
    <n v="859.34999999999854"/>
  </r>
  <r>
    <n v="25400"/>
    <s v="Regional Park &amp; Open Space Dis"/>
    <n v="931307"/>
    <s v="Santa Rosa Plateau Nature Ctr"/>
    <x v="39"/>
    <x v="39"/>
    <s v="25400 931307 515100"/>
    <x v="4"/>
    <x v="20"/>
    <s v="Payroll-PCF"/>
    <x v="3"/>
    <s v="Interpretive1"/>
    <s v="Santa Rosa Plateau Nature Center1"/>
    <n v="158.03000000000003"/>
    <n v="165"/>
    <m/>
    <n v="165"/>
    <n v="5.25"/>
    <n v="12.89"/>
    <n v="12.79"/>
    <n v="12.34"/>
    <n v="12.52"/>
    <n v="11.92"/>
    <n v="12.21"/>
    <n v="12.34"/>
    <n v="12.75"/>
    <n v="12"/>
    <m/>
    <m/>
    <n v="117.00999999999999"/>
    <n v="30.93"/>
    <n v="36.78"/>
    <n v="37.299999999999997"/>
    <n v="12"/>
    <n v="117.01"/>
    <n v="47.989999999999995"/>
  </r>
  <r>
    <n v="25400"/>
    <s v="Regional Park &amp; Open Space Dis"/>
    <n v="931307"/>
    <s v="Santa Rosa Plateau Nature Ctr"/>
    <x v="42"/>
    <x v="42"/>
    <s v="25400 931307 515220"/>
    <x v="4"/>
    <x v="20"/>
    <s v="Payroll-PCF"/>
    <x v="3"/>
    <s v="Interpretive1"/>
    <s v="Santa Rosa Plateau Nature Center1"/>
    <n v="0"/>
    <n v="0"/>
    <m/>
    <n v="0"/>
    <n v="0"/>
    <n v="0"/>
    <n v="0"/>
    <n v="0"/>
    <n v="0"/>
    <n v="0"/>
    <n v="0"/>
    <n v="0"/>
    <n v="0"/>
    <n v="0"/>
    <m/>
    <m/>
    <n v="0"/>
    <n v="0"/>
    <n v="0"/>
    <n v="0"/>
    <n v="0"/>
    <n v="0"/>
    <n v="0"/>
  </r>
  <r>
    <n v="25400"/>
    <s v="Regional Park &amp; Open Space Dis"/>
    <n v="931307"/>
    <s v="Santa Rosa Plateau Nature Ctr"/>
    <x v="43"/>
    <x v="43"/>
    <s v="25400 931307 515260"/>
    <x v="4"/>
    <x v="20"/>
    <s v="Payroll-PCF"/>
    <x v="3"/>
    <s v="Interpretive1"/>
    <s v="Santa Rosa Plateau Nature Center1"/>
    <n v="400.62"/>
    <n v="393"/>
    <m/>
    <n v="393"/>
    <n v="12.62"/>
    <n v="30.82"/>
    <n v="30.64"/>
    <n v="29.68"/>
    <n v="46.4"/>
    <n v="29.02"/>
    <n v="29.74"/>
    <n v="30.2"/>
    <n v="31.09"/>
    <n v="30.05"/>
    <m/>
    <m/>
    <n v="300.26"/>
    <n v="74.08"/>
    <n v="105.1"/>
    <n v="91.03"/>
    <n v="30.05"/>
    <n v="300.26000000000005"/>
    <n v="92.739999999999952"/>
  </r>
  <r>
    <n v="25400"/>
    <s v="Regional Park &amp; Open Space Dis"/>
    <n v="931307"/>
    <s v="Santa Rosa Plateau Nature Ctr"/>
    <x v="46"/>
    <x v="46"/>
    <s v="25400 931307 518140"/>
    <x v="4"/>
    <x v="20"/>
    <s v="Payroll-PCF"/>
    <x v="3"/>
    <s v="Interpretive1"/>
    <s v="Santa Rosa Plateau Nature Center1"/>
    <n v="54.64"/>
    <n v="52"/>
    <m/>
    <n v="52"/>
    <n v="1.82"/>
    <n v="4.4800000000000004"/>
    <n v="4.4400000000000004"/>
    <n v="4.32"/>
    <n v="5.84"/>
    <n v="4.16"/>
    <n v="4.24"/>
    <n v="4.28"/>
    <n v="4.4000000000000004"/>
    <n v="4.16"/>
    <m/>
    <m/>
    <n v="42.14"/>
    <n v="10.740000000000002"/>
    <n v="14.32"/>
    <n v="12.92"/>
    <n v="4.16"/>
    <n v="42.14"/>
    <n v="9.86"/>
  </r>
  <r>
    <n v="25400"/>
    <s v="Regional Park &amp; Open Space Dis"/>
    <n v="931400"/>
    <s v="Major Parks"/>
    <x v="24"/>
    <x v="24"/>
    <s v="25400 931400 510040"/>
    <x v="3"/>
    <x v="21"/>
    <s v="Payroll-PCF"/>
    <x v="3"/>
    <s v="Regional Parks1"/>
    <s v="Regional Parks General Admin1"/>
    <n v="115628.36"/>
    <n v="122658"/>
    <m/>
    <n v="122658"/>
    <n v="5582.54"/>
    <n v="9435.31"/>
    <n v="9435.31"/>
    <n v="9828.42"/>
    <n v="14546.08"/>
    <n v="9828.44"/>
    <n v="9828.42"/>
    <n v="9828.42"/>
    <n v="9435.31"/>
    <n v="9671.15"/>
    <m/>
    <m/>
    <n v="97419.4"/>
    <n v="24453.159999999996"/>
    <n v="34202.94"/>
    <n v="29092.15"/>
    <n v="9671.15"/>
    <n v="97419.4"/>
    <n v="25238.600000000006"/>
  </r>
  <r>
    <n v="25400"/>
    <s v="Regional Park &amp; Open Space Dis"/>
    <n v="931400"/>
    <s v="Major Parks"/>
    <x v="33"/>
    <x v="33"/>
    <s v="25400 931400 513000"/>
    <x v="3"/>
    <x v="21"/>
    <s v="Payroll-PCF"/>
    <x v="3"/>
    <s v="Regional Parks1"/>
    <s v="Regional Parks General Admin1"/>
    <n v="18832.330000000002"/>
    <n v="22373"/>
    <m/>
    <n v="22373"/>
    <n v="1019.68"/>
    <n v="1724.96"/>
    <n v="1781.92"/>
    <n v="1794.34"/>
    <n v="2774.52"/>
    <n v="1794.35"/>
    <n v="1795.72"/>
    <n v="1796.51"/>
    <n v="1839.57"/>
    <n v="1767.98"/>
    <m/>
    <m/>
    <n v="18089.55"/>
    <n v="4526.5599999999995"/>
    <n v="6363.2099999999991"/>
    <n v="5431.8"/>
    <n v="1767.98"/>
    <n v="18089.55"/>
    <n v="4283.4500000000007"/>
  </r>
  <r>
    <n v="25400"/>
    <s v="Regional Park &amp; Open Space Dis"/>
    <n v="931400"/>
    <s v="Major Parks"/>
    <x v="36"/>
    <x v="36"/>
    <s v="25400 931400 513120"/>
    <x v="3"/>
    <x v="21"/>
    <s v="Payroll-PCF"/>
    <x v="3"/>
    <s v="Regional Parks1"/>
    <s v="Regional Parks General Admin1"/>
    <n v="4810.1200000000008"/>
    <n v="5070"/>
    <m/>
    <n v="5070"/>
    <n v="168.2"/>
    <n v="192.23"/>
    <n v="211.61"/>
    <n v="216.26"/>
    <n v="333.59"/>
    <n v="229.42"/>
    <n v="210.27"/>
    <n v="210.28"/>
    <n v="206.42"/>
    <n v="191.77"/>
    <m/>
    <m/>
    <n v="2170.0500000000002"/>
    <n v="572.04"/>
    <n v="779.26999999999987"/>
    <n v="626.97"/>
    <n v="191.77"/>
    <n v="2170.0500000000002"/>
    <n v="2899.95"/>
  </r>
  <r>
    <n v="25400"/>
    <s v="Regional Park &amp; Open Space Dis"/>
    <n v="931400"/>
    <s v="Major Parks"/>
    <x v="37"/>
    <x v="37"/>
    <s v="25400 931400 513140"/>
    <x v="3"/>
    <x v="21"/>
    <s v="Payroll-PCF"/>
    <x v="3"/>
    <s v="Regional Parks1"/>
    <s v="Regional Parks General Admin1"/>
    <n v="1639.1399999999999"/>
    <n v="1779"/>
    <m/>
    <n v="1779"/>
    <n v="90.76"/>
    <n v="149.31"/>
    <n v="152.96"/>
    <n v="147.05000000000001"/>
    <n v="226.18"/>
    <n v="149.36000000000001"/>
    <n v="149.83000000000001"/>
    <n v="146.05000000000001"/>
    <n v="144.15"/>
    <n v="138.46"/>
    <m/>
    <m/>
    <n v="1494.1100000000001"/>
    <n v="393.03"/>
    <n v="522.59"/>
    <n v="440.03"/>
    <n v="138.46"/>
    <n v="1494.1100000000001"/>
    <n v="284.88999999999987"/>
  </r>
  <r>
    <n v="25400"/>
    <s v="Regional Park &amp; Open Space Dis"/>
    <n v="931400"/>
    <s v="Major Parks"/>
    <x v="38"/>
    <x v="38"/>
    <s v="25400 931400 515040"/>
    <x v="3"/>
    <x v="21"/>
    <s v="Payroll-PCF"/>
    <x v="3"/>
    <s v="Regional Parks1"/>
    <s v="Regional Parks General Admin1"/>
    <n v="18697.640000000003"/>
    <n v="23070"/>
    <m/>
    <n v="23070"/>
    <n v="1013.87"/>
    <n v="1601.88"/>
    <n v="1585.83"/>
    <n v="1672.94"/>
    <n v="1578.49"/>
    <n v="1786.54"/>
    <n v="1751.06"/>
    <n v="1751.05"/>
    <n v="1653.5"/>
    <n v="1653.49"/>
    <m/>
    <m/>
    <n v="16048.649999999998"/>
    <n v="4201.58"/>
    <n v="5037.97"/>
    <n v="5155.6099999999997"/>
    <n v="1653.49"/>
    <n v="16048.65"/>
    <n v="7021.35"/>
  </r>
  <r>
    <n v="25400"/>
    <s v="Regional Park &amp; Open Space Dis"/>
    <n v="931400"/>
    <s v="Major Parks"/>
    <x v="39"/>
    <x v="39"/>
    <s v="25400 931400 515100"/>
    <x v="3"/>
    <x v="21"/>
    <s v="Payroll-PCF"/>
    <x v="3"/>
    <s v="Regional Parks1"/>
    <s v="Regional Parks General Admin1"/>
    <n v="92.51"/>
    <n v="99"/>
    <m/>
    <n v="99"/>
    <n v="4.87"/>
    <n v="8.19"/>
    <n v="8.1300000000000008"/>
    <n v="8.5299999999999994"/>
    <n v="8.19"/>
    <n v="8.66"/>
    <n v="8.5399999999999991"/>
    <n v="8.5299999999999994"/>
    <n v="8.18"/>
    <n v="8.19"/>
    <m/>
    <m/>
    <n v="80.009999999999991"/>
    <n v="21.189999999999998"/>
    <n v="25.38"/>
    <n v="25.25"/>
    <n v="8.19"/>
    <n v="80.009999999999991"/>
    <n v="18.990000000000009"/>
  </r>
  <r>
    <n v="25400"/>
    <s v="Regional Park &amp; Open Space Dis"/>
    <n v="931400"/>
    <s v="Major Parks"/>
    <x v="40"/>
    <x v="40"/>
    <s v="25400 931400 515120"/>
    <x v="3"/>
    <x v="21"/>
    <s v="Payroll-PCF"/>
    <x v="3"/>
    <s v="Regional Parks1"/>
    <s v="Regional Parks General Admin1"/>
    <n v="539.58000000000004"/>
    <n v="399"/>
    <m/>
    <n v="399"/>
    <n v="18.23"/>
    <n v="30.67"/>
    <n v="30.41"/>
    <n v="31.94"/>
    <n v="47.62"/>
    <n v="32.4"/>
    <n v="31.94"/>
    <n v="31.93"/>
    <n v="30.67"/>
    <n v="31.42"/>
    <m/>
    <m/>
    <n v="317.23"/>
    <n v="79.31"/>
    <n v="111.96000000000001"/>
    <n v="94.54"/>
    <n v="31.42"/>
    <n v="317.23"/>
    <n v="81.769999999999982"/>
  </r>
  <r>
    <n v="25400"/>
    <s v="Regional Park &amp; Open Space Dis"/>
    <n v="931400"/>
    <s v="Major Parks"/>
    <x v="42"/>
    <x v="42"/>
    <s v="25400 931400 515220"/>
    <x v="3"/>
    <x v="21"/>
    <s v="Payroll-PCF"/>
    <x v="3"/>
    <s v="Regional Parks1"/>
    <s v="Regional Parks General Admin1"/>
    <n v="0"/>
    <n v="0"/>
    <m/>
    <n v="0"/>
    <n v="0"/>
    <n v="0"/>
    <n v="0"/>
    <n v="0"/>
    <n v="0"/>
    <n v="0"/>
    <n v="0"/>
    <n v="0"/>
    <n v="0"/>
    <n v="0"/>
    <m/>
    <m/>
    <n v="0"/>
    <n v="0"/>
    <n v="0"/>
    <n v="0"/>
    <n v="0"/>
    <n v="0"/>
    <n v="0"/>
  </r>
  <r>
    <n v="25400"/>
    <s v="Regional Park &amp; Open Space Dis"/>
    <n v="931400"/>
    <s v="Major Parks"/>
    <x v="43"/>
    <x v="43"/>
    <s v="25400 931400 515260"/>
    <x v="3"/>
    <x v="21"/>
    <s v="Payroll-PCF"/>
    <x v="3"/>
    <s v="Regional Parks1"/>
    <s v="Regional Parks General Admin1"/>
    <n v="337.93"/>
    <n v="368"/>
    <m/>
    <n v="368"/>
    <n v="15.31"/>
    <n v="25.75"/>
    <n v="25.53"/>
    <n v="26.81"/>
    <n v="39.979999999999997"/>
    <n v="27.2"/>
    <n v="26.81"/>
    <n v="26.8"/>
    <n v="25.75"/>
    <n v="26.38"/>
    <m/>
    <m/>
    <n v="266.32"/>
    <n v="66.59"/>
    <n v="93.99"/>
    <n v="79.36"/>
    <n v="26.38"/>
    <n v="266.32"/>
    <n v="101.68"/>
  </r>
  <r>
    <n v="25400"/>
    <s v="Regional Park &amp; Open Space Dis"/>
    <n v="931400"/>
    <s v="Major Parks"/>
    <x v="46"/>
    <x v="46"/>
    <s v="25400 931400 518140"/>
    <x v="3"/>
    <x v="21"/>
    <s v="Payroll-PCF"/>
    <x v="3"/>
    <s v="Regional Parks1"/>
    <s v="Regional Parks General Admin1"/>
    <n v="30.030000000000005"/>
    <n v="31"/>
    <m/>
    <n v="31"/>
    <n v="1.42"/>
    <n v="2.4"/>
    <n v="2.4"/>
    <n v="2.5"/>
    <n v="3.7"/>
    <n v="2.5"/>
    <n v="2.5"/>
    <n v="2.5"/>
    <n v="2.4"/>
    <n v="2.4"/>
    <m/>
    <m/>
    <n v="24.719999999999995"/>
    <n v="6.22"/>
    <n v="8.6999999999999993"/>
    <n v="7.4"/>
    <n v="2.4"/>
    <n v="24.72"/>
    <n v="6.2800000000000011"/>
  </r>
  <r>
    <n v="25400"/>
    <s v="Regional Park &amp; Open Space Dis"/>
    <n v="931402"/>
    <s v="Hurkey Creek Park"/>
    <x v="24"/>
    <x v="24"/>
    <s v="25400 931402 510040"/>
    <x v="3"/>
    <x v="22"/>
    <s v="Payroll-PCF"/>
    <x v="3"/>
    <s v="Regional Parks1"/>
    <s v="Hurkey Creek1"/>
    <n v="98879.89"/>
    <n v="211092"/>
    <m/>
    <n v="211092"/>
    <n v="3206.07"/>
    <n v="8123.4"/>
    <n v="7906.74"/>
    <n v="11553.34"/>
    <n v="15696.52"/>
    <n v="8073.14"/>
    <n v="7758.73"/>
    <n v="7665.21"/>
    <n v="8660.15"/>
    <n v="8063.08"/>
    <m/>
    <m/>
    <n v="86706.38"/>
    <n v="19236.21"/>
    <n v="35323"/>
    <n v="24084.089999999997"/>
    <n v="8063.08"/>
    <n v="86706.37999999999"/>
    <n v="124385.62000000001"/>
  </r>
  <r>
    <n v="25400"/>
    <s v="Regional Park &amp; Open Space Dis"/>
    <n v="931402"/>
    <s v="Hurkey Creek Park"/>
    <x v="33"/>
    <x v="33"/>
    <s v="25400 931402 513000"/>
    <x v="3"/>
    <x v="22"/>
    <s v="Payroll-PCF"/>
    <x v="3"/>
    <s v="Regional Parks1"/>
    <s v="Hurkey Creek1"/>
    <n v="12108.04"/>
    <n v="27748"/>
    <m/>
    <n v="27748"/>
    <n v="427.5"/>
    <n v="1067.8800000000001"/>
    <n v="1075.8699999999999"/>
    <n v="1288.22"/>
    <n v="1978.2"/>
    <n v="1132.75"/>
    <n v="1063.8900000000001"/>
    <n v="1026.3900000000001"/>
    <n v="1184.97"/>
    <n v="982.76"/>
    <m/>
    <m/>
    <n v="11228.43"/>
    <n v="2571.25"/>
    <n v="4399.17"/>
    <n v="3275.25"/>
    <n v="982.76"/>
    <n v="11228.43"/>
    <n v="16519.57"/>
  </r>
  <r>
    <n v="25400"/>
    <s v="Regional Park &amp; Open Space Dis"/>
    <n v="931402"/>
    <s v="Hurkey Creek Park"/>
    <x v="36"/>
    <x v="36"/>
    <s v="25400 931402 513120"/>
    <x v="3"/>
    <x v="22"/>
    <s v="Payroll-PCF"/>
    <x v="3"/>
    <s v="Regional Parks1"/>
    <s v="Hurkey Creek1"/>
    <n v="6358.51"/>
    <n v="13087"/>
    <m/>
    <n v="13087"/>
    <n v="198.77"/>
    <n v="515.71"/>
    <n v="514.87"/>
    <n v="727.73"/>
    <n v="1034.8399999999999"/>
    <n v="547.53"/>
    <n v="507.9"/>
    <n v="497.24"/>
    <n v="559.30999999999995"/>
    <n v="497.2"/>
    <m/>
    <m/>
    <n v="5601.0999999999995"/>
    <n v="1229.3499999999999"/>
    <n v="2310.1"/>
    <n v="1564.4499999999998"/>
    <n v="497.2"/>
    <n v="5601.0999999999995"/>
    <n v="7485.9000000000005"/>
  </r>
  <r>
    <n v="25400"/>
    <s v="Regional Park &amp; Open Space Dis"/>
    <n v="931402"/>
    <s v="Hurkey Creek Park"/>
    <x v="37"/>
    <x v="37"/>
    <s v="25400 931402 513140"/>
    <x v="3"/>
    <x v="22"/>
    <s v="Payroll-PCF"/>
    <x v="3"/>
    <s v="Regional Parks1"/>
    <s v="Hurkey Creek1"/>
    <n v="1487.06"/>
    <n v="3061"/>
    <m/>
    <n v="3061"/>
    <n v="46.48"/>
    <n v="120.61"/>
    <n v="120.41"/>
    <n v="170.2"/>
    <n v="242.04"/>
    <n v="128.05000000000001"/>
    <n v="118.79"/>
    <n v="116.29"/>
    <n v="130.81"/>
    <n v="116.28"/>
    <m/>
    <m/>
    <n v="1309.9599999999998"/>
    <n v="287.5"/>
    <n v="540.29"/>
    <n v="365.89"/>
    <n v="116.28"/>
    <n v="1309.9599999999998"/>
    <n v="1751.0400000000002"/>
  </r>
  <r>
    <n v="25400"/>
    <s v="Regional Park &amp; Open Space Dis"/>
    <n v="931402"/>
    <s v="Hurkey Creek Park"/>
    <x v="38"/>
    <x v="38"/>
    <s v="25400 931402 515040"/>
    <x v="3"/>
    <x v="22"/>
    <s v="Payroll-PCF"/>
    <x v="3"/>
    <s v="Regional Parks1"/>
    <s v="Hurkey Creek1"/>
    <n v="20130.899999999998"/>
    <n v="39504"/>
    <m/>
    <n v="39504"/>
    <n v="639.03"/>
    <n v="1712.37"/>
    <n v="1640.63"/>
    <n v="1944.4"/>
    <n v="2006.85"/>
    <n v="1746"/>
    <n v="1680.76"/>
    <n v="1666.64"/>
    <n v="1835.27"/>
    <n v="1662.53"/>
    <m/>
    <m/>
    <n v="16534.48"/>
    <n v="3992.0299999999997"/>
    <n v="5697.25"/>
    <n v="5182.67"/>
    <n v="1662.53"/>
    <n v="16534.48"/>
    <n v="22969.52"/>
  </r>
  <r>
    <n v="25400"/>
    <s v="Regional Park &amp; Open Space Dis"/>
    <n v="931402"/>
    <s v="Hurkey Creek Park"/>
    <x v="39"/>
    <x v="39"/>
    <s v="25400 931402 515100"/>
    <x v="3"/>
    <x v="22"/>
    <s v="Payroll-PCF"/>
    <x v="3"/>
    <s v="Regional Parks1"/>
    <s v="Hurkey Creek1"/>
    <n v="125.41000000000001"/>
    <n v="264"/>
    <m/>
    <n v="264"/>
    <n v="4.42"/>
    <n v="11.19"/>
    <n v="10.9"/>
    <n v="16.100000000000001"/>
    <n v="16.03"/>
    <n v="10.92"/>
    <n v="10.51"/>
    <n v="10.42"/>
    <n v="11.56"/>
    <n v="10.51"/>
    <m/>
    <m/>
    <n v="112.56000000000002"/>
    <n v="26.509999999999998"/>
    <n v="43.050000000000004"/>
    <n v="32.49"/>
    <n v="10.51"/>
    <n v="112.56000000000002"/>
    <n v="151.44"/>
  </r>
  <r>
    <n v="25400"/>
    <s v="Regional Park &amp; Open Space Dis"/>
    <n v="931402"/>
    <s v="Hurkey Creek Park"/>
    <x v="40"/>
    <x v="40"/>
    <s v="25400 931402 515120"/>
    <x v="3"/>
    <x v="22"/>
    <s v="Payroll-PCF"/>
    <x v="3"/>
    <s v="Regional Parks1"/>
    <s v="Hurkey Creek1"/>
    <n v="167.27"/>
    <n v="685"/>
    <m/>
    <n v="685"/>
    <n v="10.42"/>
    <n v="26.4"/>
    <n v="25.69"/>
    <n v="37.47"/>
    <n v="51"/>
    <n v="26.24"/>
    <n v="25.26"/>
    <n v="25.03"/>
    <n v="28.03"/>
    <n v="26.19"/>
    <m/>
    <m/>
    <n v="281.73"/>
    <n v="62.510000000000005"/>
    <n v="114.71"/>
    <n v="78.320000000000007"/>
    <n v="26.19"/>
    <n v="281.73"/>
    <n v="403.27"/>
  </r>
  <r>
    <n v="25400"/>
    <s v="Regional Park &amp; Open Space Dis"/>
    <n v="931402"/>
    <s v="Hurkey Creek Park"/>
    <x v="42"/>
    <x v="42"/>
    <s v="25400 931402 515220"/>
    <x v="3"/>
    <x v="22"/>
    <s v="Payroll-PCF"/>
    <x v="3"/>
    <s v="Regional Parks1"/>
    <s v="Hurkey Creek1"/>
    <n v="0"/>
    <n v="0"/>
    <m/>
    <n v="0"/>
    <n v="0"/>
    <n v="0"/>
    <n v="0"/>
    <n v="0"/>
    <n v="0"/>
    <n v="0"/>
    <n v="0"/>
    <n v="0"/>
    <n v="0"/>
    <n v="0"/>
    <m/>
    <m/>
    <n v="0"/>
    <n v="0"/>
    <n v="0"/>
    <n v="0"/>
    <n v="0"/>
    <n v="0"/>
    <n v="0"/>
  </r>
  <r>
    <n v="25400"/>
    <s v="Regional Park &amp; Open Space Dis"/>
    <n v="931402"/>
    <s v="Hurkey Creek Park"/>
    <x v="43"/>
    <x v="43"/>
    <s v="25400 931402 515260"/>
    <x v="3"/>
    <x v="22"/>
    <s v="Payroll-PCF"/>
    <x v="3"/>
    <s v="Regional Parks1"/>
    <s v="Hurkey Creek1"/>
    <n v="295.56"/>
    <n v="633"/>
    <m/>
    <n v="633"/>
    <n v="8.75"/>
    <n v="22.18"/>
    <n v="21.57"/>
    <n v="31.47"/>
    <n v="42.84"/>
    <n v="22.04"/>
    <n v="21.22"/>
    <n v="21.03"/>
    <n v="23.54"/>
    <n v="22"/>
    <m/>
    <m/>
    <n v="236.64"/>
    <n v="52.5"/>
    <n v="96.35"/>
    <n v="65.789999999999992"/>
    <n v="22"/>
    <n v="236.64"/>
    <n v="396.36"/>
  </r>
  <r>
    <n v="25400"/>
    <s v="Regional Park &amp; Open Space Dis"/>
    <n v="931402"/>
    <s v="Hurkey Creek Park"/>
    <x v="46"/>
    <x v="46"/>
    <s v="25400 931402 518140"/>
    <x v="3"/>
    <x v="22"/>
    <s v="Payroll-PCF"/>
    <x v="3"/>
    <s v="Regional Parks1"/>
    <s v="Hurkey Creek1"/>
    <n v="40.459999999999994"/>
    <n v="84"/>
    <m/>
    <n v="84"/>
    <n v="1.3"/>
    <n v="3.28"/>
    <n v="3.2"/>
    <n v="4.9400000000000004"/>
    <n v="6.49"/>
    <n v="3.2"/>
    <n v="3.07"/>
    <n v="3.04"/>
    <n v="3.4"/>
    <n v="3.08"/>
    <m/>
    <m/>
    <n v="35"/>
    <n v="7.78"/>
    <n v="14.629999999999999"/>
    <n v="9.51"/>
    <n v="3.08"/>
    <n v="35"/>
    <n v="49"/>
  </r>
  <r>
    <n v="25400"/>
    <s v="Regional Park &amp; Open Space Dis"/>
    <n v="931403"/>
    <s v="Idyllwild Park"/>
    <x v="24"/>
    <x v="24"/>
    <s v="25400 931403 510040"/>
    <x v="3"/>
    <x v="23"/>
    <s v="Payroll-PCF"/>
    <x v="3"/>
    <s v="Regional Parks1"/>
    <s v="Idyllwild1"/>
    <n v="199046.43"/>
    <n v="158347"/>
    <m/>
    <n v="158347"/>
    <n v="6013.44"/>
    <n v="12706.68"/>
    <n v="15207.8"/>
    <n v="12058.52"/>
    <n v="21053.87"/>
    <n v="13699.59"/>
    <n v="13743.61"/>
    <n v="14906.26"/>
    <n v="11560.45"/>
    <n v="12896.16"/>
    <m/>
    <m/>
    <n v="133846.37999999998"/>
    <n v="33927.919999999998"/>
    <n v="46811.979999999996"/>
    <n v="40210.320000000007"/>
    <n v="12896.16"/>
    <n v="133846.38"/>
    <n v="24500.619999999995"/>
  </r>
  <r>
    <n v="25400"/>
    <s v="Regional Park &amp; Open Space Dis"/>
    <n v="931403"/>
    <s v="Idyllwild Park"/>
    <x v="33"/>
    <x v="33"/>
    <s v="25400 931403 513000"/>
    <x v="3"/>
    <x v="23"/>
    <s v="Payroll-PCF"/>
    <x v="3"/>
    <s v="Regional Parks1"/>
    <s v="Idyllwild1"/>
    <n v="19672.850000000002"/>
    <n v="12668"/>
    <m/>
    <n v="12668"/>
    <n v="664.98"/>
    <n v="1357.9"/>
    <n v="1642.76"/>
    <n v="1348.3"/>
    <n v="2262.44"/>
    <n v="1504.29"/>
    <n v="1485.12"/>
    <n v="1611.98"/>
    <n v="1311.72"/>
    <n v="1421.42"/>
    <m/>
    <m/>
    <n v="14610.91"/>
    <n v="3665.6400000000003"/>
    <n v="5115.03"/>
    <n v="4408.82"/>
    <n v="1421.42"/>
    <n v="14610.91"/>
    <n v="-1942.9099999999999"/>
  </r>
  <r>
    <n v="25400"/>
    <s v="Regional Park &amp; Open Space Dis"/>
    <n v="931403"/>
    <s v="Idyllwild Park"/>
    <x v="35"/>
    <x v="35"/>
    <s v="25400 931403 513020"/>
    <x v="3"/>
    <x v="23"/>
    <s v="Payroll-PCF"/>
    <x v="3"/>
    <s v="Regional Parks1"/>
    <s v="Idyllwild1"/>
    <n v="0"/>
    <n v="0"/>
    <m/>
    <n v="0"/>
    <n v="0"/>
    <n v="0"/>
    <n v="0"/>
    <n v="0"/>
    <n v="0"/>
    <n v="0"/>
    <n v="0"/>
    <n v="0"/>
    <n v="0"/>
    <n v="0"/>
    <m/>
    <m/>
    <n v="0"/>
    <n v="0"/>
    <n v="0"/>
    <n v="0"/>
    <n v="0"/>
    <n v="0"/>
    <n v="0"/>
  </r>
  <r>
    <n v="25400"/>
    <s v="Regional Park &amp; Open Space Dis"/>
    <n v="931403"/>
    <s v="Idyllwild Park"/>
    <x v="36"/>
    <x v="36"/>
    <s v="25400 931403 513120"/>
    <x v="3"/>
    <x v="23"/>
    <s v="Payroll-PCF"/>
    <x v="3"/>
    <s v="Regional Parks1"/>
    <s v="Idyllwild1"/>
    <n v="12709.350000000002"/>
    <n v="9818"/>
    <m/>
    <n v="9818"/>
    <n v="416.8"/>
    <n v="817.55"/>
    <n v="1029.18"/>
    <n v="744.73"/>
    <n v="1334.33"/>
    <n v="877.86"/>
    <n v="915.05"/>
    <n v="1002.27"/>
    <n v="773.43"/>
    <n v="831.6"/>
    <m/>
    <m/>
    <n v="8742.8000000000011"/>
    <n v="2263.5299999999997"/>
    <n v="2956.92"/>
    <n v="2690.75"/>
    <n v="831.6"/>
    <n v="8742.7999999999993"/>
    <n v="1075.2000000000007"/>
  </r>
  <r>
    <n v="25400"/>
    <s v="Regional Park &amp; Open Space Dis"/>
    <n v="931403"/>
    <s v="Idyllwild Park"/>
    <x v="37"/>
    <x v="37"/>
    <s v="25400 931403 513140"/>
    <x v="3"/>
    <x v="23"/>
    <s v="Payroll-PCF"/>
    <x v="3"/>
    <s v="Regional Parks1"/>
    <s v="Idyllwild1"/>
    <n v="2972.33"/>
    <n v="2296"/>
    <m/>
    <n v="2296"/>
    <n v="97.49"/>
    <n v="191.2"/>
    <n v="242.98"/>
    <n v="174.17"/>
    <n v="312.05"/>
    <n v="205.31"/>
    <n v="214.01"/>
    <n v="234.41"/>
    <n v="180.87"/>
    <n v="194.48"/>
    <m/>
    <m/>
    <n v="2046.9699999999998"/>
    <n v="531.66999999999996"/>
    <n v="691.53"/>
    <n v="629.29"/>
    <n v="194.48"/>
    <n v="2046.9699999999998"/>
    <n v="249.0300000000002"/>
  </r>
  <r>
    <n v="25400"/>
    <s v="Regional Park &amp; Open Space Dis"/>
    <n v="931403"/>
    <s v="Idyllwild Park"/>
    <x v="38"/>
    <x v="38"/>
    <s v="25400 931403 515040"/>
    <x v="3"/>
    <x v="23"/>
    <s v="Payroll-PCF"/>
    <x v="3"/>
    <s v="Regional Parks1"/>
    <s v="Idyllwild1"/>
    <n v="44235.72"/>
    <n v="37884"/>
    <m/>
    <n v="37884"/>
    <n v="1507.51"/>
    <n v="2832.3"/>
    <n v="3432.84"/>
    <n v="3180.56"/>
    <n v="4754.28"/>
    <n v="4052.25"/>
    <n v="3197.75"/>
    <n v="6342.21"/>
    <n v="3597.69"/>
    <n v="3487.04"/>
    <m/>
    <m/>
    <n v="36384.43"/>
    <n v="7772.6500000000005"/>
    <n v="11987.09"/>
    <n v="13137.65"/>
    <n v="3487.04"/>
    <n v="36384.43"/>
    <n v="1499.5699999999997"/>
  </r>
  <r>
    <n v="25400"/>
    <s v="Regional Park &amp; Open Space Dis"/>
    <n v="931403"/>
    <s v="Idyllwild Park"/>
    <x v="39"/>
    <x v="39"/>
    <s v="25400 931403 515100"/>
    <x v="3"/>
    <x v="23"/>
    <s v="Payroll-PCF"/>
    <x v="3"/>
    <s v="Regional Parks1"/>
    <s v="Idyllwild1"/>
    <n v="233.92999999999998"/>
    <n v="198"/>
    <m/>
    <n v="198"/>
    <n v="7.81"/>
    <n v="17.38"/>
    <n v="20.85"/>
    <n v="16.100000000000001"/>
    <n v="18.63"/>
    <n v="19.510000000000002"/>
    <n v="18.79"/>
    <n v="20.14"/>
    <n v="17.96"/>
    <n v="15.73"/>
    <m/>
    <m/>
    <n v="172.89999999999998"/>
    <n v="46.04"/>
    <n v="54.240000000000009"/>
    <n v="56.89"/>
    <n v="15.73"/>
    <n v="172.9"/>
    <n v="25.099999999999994"/>
  </r>
  <r>
    <n v="25400"/>
    <s v="Regional Park &amp; Open Space Dis"/>
    <n v="931403"/>
    <s v="Idyllwild Park"/>
    <x v="40"/>
    <x v="40"/>
    <s v="25400 931403 515120"/>
    <x v="3"/>
    <x v="23"/>
    <s v="Payroll-PCF"/>
    <x v="3"/>
    <s v="Regional Parks1"/>
    <s v="Idyllwild1"/>
    <n v="571.24"/>
    <n v="515"/>
    <m/>
    <n v="515"/>
    <n v="20.34"/>
    <n v="41.03"/>
    <n v="50"/>
    <n v="39.22"/>
    <n v="68.459999999999994"/>
    <n v="47.02"/>
    <n v="45.32"/>
    <n v="48.51"/>
    <n v="43.14"/>
    <n v="38.94"/>
    <m/>
    <m/>
    <n v="441.97999999999996"/>
    <n v="111.37"/>
    <n v="154.69999999999999"/>
    <n v="136.97"/>
    <n v="38.94"/>
    <n v="441.97999999999996"/>
    <n v="73.020000000000039"/>
  </r>
  <r>
    <n v="25400"/>
    <s v="Regional Park &amp; Open Space Dis"/>
    <n v="931403"/>
    <s v="Idyllwild Park"/>
    <x v="42"/>
    <x v="42"/>
    <s v="25400 931403 515220"/>
    <x v="3"/>
    <x v="23"/>
    <s v="Payroll-PCF"/>
    <x v="3"/>
    <s v="Regional Parks1"/>
    <s v="Idyllwild1"/>
    <n v="0"/>
    <n v="0"/>
    <m/>
    <n v="0"/>
    <n v="0"/>
    <n v="0"/>
    <n v="0"/>
    <n v="0"/>
    <n v="0"/>
    <n v="0"/>
    <n v="0"/>
    <n v="0"/>
    <n v="0"/>
    <n v="0"/>
    <m/>
    <m/>
    <n v="0"/>
    <n v="0"/>
    <n v="0"/>
    <n v="0"/>
    <n v="0"/>
    <n v="0"/>
    <n v="0"/>
  </r>
  <r>
    <n v="25400"/>
    <s v="Regional Park &amp; Open Space Dis"/>
    <n v="931403"/>
    <s v="Idyllwild Park"/>
    <x v="43"/>
    <x v="43"/>
    <s v="25400 931403 515260"/>
    <x v="3"/>
    <x v="23"/>
    <s v="Payroll-PCF"/>
    <x v="3"/>
    <s v="Regional Parks1"/>
    <s v="Idyllwild1"/>
    <n v="598.84000000000015"/>
    <n v="475"/>
    <m/>
    <n v="475"/>
    <n v="17.100000000000001"/>
    <n v="34.46"/>
    <n v="42"/>
    <n v="32.94"/>
    <n v="57.51"/>
    <n v="39.5"/>
    <n v="38.090000000000003"/>
    <n v="40.75"/>
    <n v="36.22"/>
    <n v="32.700000000000003"/>
    <m/>
    <m/>
    <n v="371.27000000000004"/>
    <n v="93.56"/>
    <n v="129.94999999999999"/>
    <n v="115.06"/>
    <n v="32.700000000000003"/>
    <n v="371.27"/>
    <n v="103.73000000000002"/>
  </r>
  <r>
    <n v="25400"/>
    <s v="Regional Park &amp; Open Space Dis"/>
    <n v="931403"/>
    <s v="Idyllwild Park"/>
    <x v="46"/>
    <x v="46"/>
    <s v="25400 931403 518140"/>
    <x v="3"/>
    <x v="23"/>
    <s v="Payroll-PCF"/>
    <x v="3"/>
    <s v="Regional Parks1"/>
    <s v="Idyllwild1"/>
    <n v="77.890000000000015"/>
    <n v="63"/>
    <m/>
    <n v="63"/>
    <n v="2.33"/>
    <n v="4.72"/>
    <n v="6.54"/>
    <n v="4.96"/>
    <n v="8.77"/>
    <n v="5.75"/>
    <n v="5.82"/>
    <n v="6.29"/>
    <n v="4.84"/>
    <n v="4.8"/>
    <m/>
    <m/>
    <n v="54.819999999999993"/>
    <n v="13.59"/>
    <n v="19.48"/>
    <n v="16.95"/>
    <n v="4.8"/>
    <n v="54.819999999999993"/>
    <n v="8.1800000000000068"/>
  </r>
  <r>
    <n v="25400"/>
    <s v="Regional Park &amp; Open Space Dis"/>
    <n v="931404"/>
    <s v="kabian Park"/>
    <x v="24"/>
    <x v="24"/>
    <s v="25400 931404 510040"/>
    <x v="3"/>
    <x v="26"/>
    <s v="Payroll-PCF"/>
    <x v="3"/>
    <s v="Regional Parks1"/>
    <s v="Kabian1"/>
    <n v="2844.6299999999997"/>
    <n v="0"/>
    <m/>
    <n v="0"/>
    <n v="61.82"/>
    <n v="277.98"/>
    <n v="578.27"/>
    <n v="1170.33"/>
    <n v="1316.2"/>
    <n v="312"/>
    <n v="511.94"/>
    <n v="565.95000000000005"/>
    <n v="376.35"/>
    <n v="52"/>
    <m/>
    <m/>
    <n v="5222.8399999999992"/>
    <n v="918.06999999999994"/>
    <n v="2798.5299999999997"/>
    <n v="1454.2400000000002"/>
    <n v="52"/>
    <n v="5222.84"/>
    <n v="-5222.84"/>
  </r>
  <r>
    <n v="25400"/>
    <s v="Regional Park &amp; Open Space Dis"/>
    <n v="931404"/>
    <s v="kabian Park"/>
    <x v="33"/>
    <x v="33"/>
    <s v="25400 931404 513000"/>
    <x v="3"/>
    <x v="26"/>
    <s v="Payroll-PCF"/>
    <x v="3"/>
    <s v="Regional Parks1"/>
    <s v="Kabian1"/>
    <n v="267.15000000000003"/>
    <n v="0"/>
    <m/>
    <n v="0"/>
    <n v="4.97"/>
    <n v="22.38"/>
    <n v="46.84"/>
    <n v="115.16"/>
    <n v="154.44"/>
    <n v="25.11"/>
    <n v="52.71"/>
    <n v="54.18"/>
    <n v="33.119999999999997"/>
    <n v="4.18"/>
    <m/>
    <m/>
    <n v="513.08999999999992"/>
    <n v="74.19"/>
    <n v="294.71000000000004"/>
    <n v="140.01"/>
    <n v="4.18"/>
    <n v="513.09"/>
    <n v="-513.09"/>
  </r>
  <r>
    <n v="25400"/>
    <s v="Regional Park &amp; Open Space Dis"/>
    <n v="931404"/>
    <s v="kabian Park"/>
    <x v="36"/>
    <x v="36"/>
    <s v="25400 931404 513120"/>
    <x v="3"/>
    <x v="26"/>
    <s v="Payroll-PCF"/>
    <x v="3"/>
    <s v="Regional Parks1"/>
    <s v="Kabian1"/>
    <n v="176.16999999999996"/>
    <n v="0"/>
    <m/>
    <n v="0"/>
    <n v="3.85"/>
    <n v="30.31"/>
    <n v="36.29"/>
    <n v="73.040000000000006"/>
    <n v="81.83"/>
    <n v="19.37"/>
    <n v="29.93"/>
    <n v="34.159999999999997"/>
    <n v="24.19"/>
    <n v="3.22"/>
    <m/>
    <m/>
    <n v="336.19"/>
    <n v="70.449999999999989"/>
    <n v="174.24"/>
    <n v="88.28"/>
    <n v="3.22"/>
    <n v="336.19000000000005"/>
    <n v="-336.19000000000005"/>
  </r>
  <r>
    <n v="25400"/>
    <s v="Regional Park &amp; Open Space Dis"/>
    <n v="931404"/>
    <s v="kabian Park"/>
    <x v="37"/>
    <x v="37"/>
    <s v="25400 931404 513140"/>
    <x v="3"/>
    <x v="26"/>
    <s v="Payroll-PCF"/>
    <x v="3"/>
    <s v="Regional Parks1"/>
    <s v="Kabian1"/>
    <n v="41.19"/>
    <n v="0"/>
    <m/>
    <n v="0"/>
    <n v="0.9"/>
    <n v="7.09"/>
    <n v="8.49"/>
    <n v="17.07"/>
    <n v="19.14"/>
    <n v="4.53"/>
    <n v="7"/>
    <n v="7.98"/>
    <n v="5.66"/>
    <n v="0.75"/>
    <m/>
    <m/>
    <n v="78.61"/>
    <n v="16.48"/>
    <n v="40.74"/>
    <n v="20.64"/>
    <n v="0.75"/>
    <n v="78.61"/>
    <n v="-78.61"/>
  </r>
  <r>
    <n v="25400"/>
    <s v="Regional Park &amp; Open Space Dis"/>
    <n v="931404"/>
    <s v="kabian Park"/>
    <x v="38"/>
    <x v="38"/>
    <s v="25400 931404 515040"/>
    <x v="3"/>
    <x v="26"/>
    <s v="Payroll-PCF"/>
    <x v="3"/>
    <s v="Regional Parks1"/>
    <s v="Kabian1"/>
    <n v="520.05000000000007"/>
    <n v="0"/>
    <m/>
    <n v="0"/>
    <n v="9.91"/>
    <n v="77.05"/>
    <n v="102.22"/>
    <n v="215.91"/>
    <n v="244.87"/>
    <n v="56.13"/>
    <n v="247.71"/>
    <n v="171.63"/>
    <n v="92.39"/>
    <n v="10.91"/>
    <m/>
    <m/>
    <n v="1228.7300000000002"/>
    <n v="189.18"/>
    <n v="516.91"/>
    <n v="511.73"/>
    <n v="10.91"/>
    <n v="1228.73"/>
    <n v="-1228.73"/>
  </r>
  <r>
    <n v="25400"/>
    <s v="Regional Park &amp; Open Space Dis"/>
    <n v="931404"/>
    <s v="kabian Park"/>
    <x v="39"/>
    <x v="39"/>
    <s v="25400 931404 515100"/>
    <x v="3"/>
    <x v="26"/>
    <s v="Payroll-PCF"/>
    <x v="3"/>
    <s v="Regional Parks1"/>
    <s v="Kabian1"/>
    <n v="3.33"/>
    <n v="0"/>
    <m/>
    <n v="0"/>
    <n v="7.0000000000000007E-2"/>
    <n v="0.54"/>
    <n v="0.72"/>
    <n v="1.35"/>
    <n v="1.36"/>
    <n v="0.35"/>
    <n v="0.67"/>
    <n v="0.75"/>
    <n v="0.48"/>
    <n v="7.0000000000000007E-2"/>
    <m/>
    <m/>
    <n v="6.3599999999999994"/>
    <n v="1.33"/>
    <n v="3.06"/>
    <n v="1.9"/>
    <n v="7.0000000000000007E-2"/>
    <n v="6.3600000000000012"/>
    <n v="-6.3600000000000012"/>
  </r>
  <r>
    <n v="25400"/>
    <s v="Regional Park &amp; Open Space Dis"/>
    <n v="931404"/>
    <s v="kabian Park"/>
    <x v="42"/>
    <x v="42"/>
    <s v="25400 931404 515220"/>
    <x v="3"/>
    <x v="26"/>
    <s v="Payroll-PCF"/>
    <x v="3"/>
    <s v="Regional Parks1"/>
    <s v="Kabian1"/>
    <n v="0"/>
    <n v="0"/>
    <m/>
    <n v="0"/>
    <n v="0"/>
    <n v="0"/>
    <n v="0"/>
    <n v="0"/>
    <n v="0"/>
    <n v="0"/>
    <n v="0"/>
    <n v="0"/>
    <n v="0"/>
    <n v="0"/>
    <m/>
    <m/>
    <n v="0"/>
    <n v="0"/>
    <n v="0"/>
    <n v="0"/>
    <n v="0"/>
    <n v="0"/>
    <n v="0"/>
  </r>
  <r>
    <n v="25400"/>
    <s v="Regional Park &amp; Open Space Dis"/>
    <n v="931404"/>
    <s v="kabian Park"/>
    <x v="43"/>
    <x v="43"/>
    <s v="25400 931404 515260"/>
    <x v="3"/>
    <x v="26"/>
    <s v="Payroll-PCF"/>
    <x v="3"/>
    <s v="Regional Parks1"/>
    <s v="Kabian1"/>
    <n v="8.2899999999999991"/>
    <n v="0"/>
    <m/>
    <n v="0"/>
    <n v="0.17"/>
    <n v="1.25"/>
    <n v="1.53"/>
    <n v="3.15"/>
    <n v="3.25"/>
    <n v="0.73"/>
    <n v="1.37"/>
    <n v="1.55"/>
    <n v="0.97"/>
    <n v="0.14000000000000001"/>
    <m/>
    <m/>
    <n v="14.110000000000001"/>
    <n v="2.95"/>
    <n v="7.1300000000000008"/>
    <n v="3.8899999999999997"/>
    <n v="0.14000000000000001"/>
    <n v="14.110000000000003"/>
    <n v="-14.110000000000003"/>
  </r>
  <r>
    <n v="25400"/>
    <s v="Regional Park &amp; Open Space Dis"/>
    <n v="931404"/>
    <s v="kabian Park"/>
    <x v="46"/>
    <x v="46"/>
    <s v="25400 931404 518140"/>
    <x v="3"/>
    <x v="26"/>
    <s v="Payroll-PCF"/>
    <x v="3"/>
    <s v="Regional Parks1"/>
    <s v="Kabian1"/>
    <n v="1.1000000000000001"/>
    <n v="0"/>
    <m/>
    <n v="0"/>
    <n v="0.02"/>
    <n v="0.1"/>
    <n v="0.22"/>
    <n v="0.45"/>
    <n v="0.55000000000000004"/>
    <n v="0.12"/>
    <n v="0.2"/>
    <n v="0.22"/>
    <n v="0.15"/>
    <n v="0.02"/>
    <m/>
    <m/>
    <n v="2.0499999999999998"/>
    <n v="0.34"/>
    <n v="1.1200000000000001"/>
    <n v="0.57000000000000006"/>
    <n v="0.02"/>
    <n v="2.0500000000000003"/>
    <n v="-2.0500000000000003"/>
  </r>
  <r>
    <n v="25400"/>
    <s v="Regional Park &amp; Open Space Dis"/>
    <n v="931405"/>
    <s v="Lake Cahuilla Park"/>
    <x v="24"/>
    <x v="24"/>
    <s v="25400 931405 510040"/>
    <x v="3"/>
    <x v="3"/>
    <s v="Payroll-PCF"/>
    <x v="3"/>
    <s v="Regional Parks1"/>
    <s v="Lake Cahuilla1"/>
    <n v="177253.02000000002"/>
    <n v="164706"/>
    <m/>
    <n v="164706"/>
    <n v="4957.22"/>
    <n v="11994.19"/>
    <n v="12096.11"/>
    <n v="12917.78"/>
    <n v="21530.52"/>
    <n v="16125.72"/>
    <n v="16329.69"/>
    <n v="16275.48"/>
    <n v="16502.560000000001"/>
    <n v="16326.4"/>
    <m/>
    <m/>
    <n v="145055.67000000001"/>
    <n v="29047.52"/>
    <n v="50574.020000000004"/>
    <n v="49107.729999999996"/>
    <n v="16326.4"/>
    <n v="145055.67000000001"/>
    <n v="19650.329999999987"/>
  </r>
  <r>
    <n v="25400"/>
    <s v="Regional Park &amp; Open Space Dis"/>
    <n v="931405"/>
    <s v="Lake Cahuilla Park"/>
    <x v="33"/>
    <x v="33"/>
    <s v="25400 931405 513000"/>
    <x v="3"/>
    <x v="3"/>
    <s v="Payroll-PCF"/>
    <x v="3"/>
    <s v="Regional Parks1"/>
    <s v="Lake Cahuilla1"/>
    <n v="19155.36"/>
    <n v="20001"/>
    <m/>
    <n v="20001"/>
    <n v="656.88"/>
    <n v="1491.24"/>
    <n v="1531.17"/>
    <n v="1569"/>
    <n v="2689.35"/>
    <n v="1881.63"/>
    <n v="1914.92"/>
    <n v="1875.43"/>
    <n v="1910.48"/>
    <n v="1861.22"/>
    <m/>
    <m/>
    <n v="17381.32"/>
    <n v="3679.29"/>
    <n v="6139.9800000000005"/>
    <n v="5700.83"/>
    <n v="1861.22"/>
    <n v="17381.32"/>
    <n v="2619.6800000000003"/>
  </r>
  <r>
    <n v="25400"/>
    <s v="Regional Park &amp; Open Space Dis"/>
    <n v="931405"/>
    <s v="Lake Cahuilla Park"/>
    <x v="36"/>
    <x v="36"/>
    <s v="25400 931405 513120"/>
    <x v="3"/>
    <x v="3"/>
    <s v="Payroll-PCF"/>
    <x v="3"/>
    <s v="Regional Parks1"/>
    <s v="Lake Cahuilla1"/>
    <n v="11239.580000000002"/>
    <n v="10211"/>
    <m/>
    <n v="10211"/>
    <n v="348.53"/>
    <n v="747.81"/>
    <n v="801.07"/>
    <n v="854.54"/>
    <n v="1426.96"/>
    <n v="1101.3399999999999"/>
    <n v="1099.75"/>
    <n v="1108.6300000000001"/>
    <n v="1144.1199999999999"/>
    <n v="1031.78"/>
    <m/>
    <m/>
    <n v="9664.5300000000007"/>
    <n v="1897.4099999999999"/>
    <n v="3382.84"/>
    <n v="3352.5"/>
    <n v="1031.78"/>
    <n v="9664.5300000000007"/>
    <n v="546.46999999999935"/>
  </r>
  <r>
    <n v="25400"/>
    <s v="Regional Park &amp; Open Space Dis"/>
    <n v="931405"/>
    <s v="Lake Cahuilla Park"/>
    <x v="37"/>
    <x v="37"/>
    <s v="25400 931405 513140"/>
    <x v="3"/>
    <x v="3"/>
    <s v="Payroll-PCF"/>
    <x v="3"/>
    <s v="Regional Parks1"/>
    <s v="Lake Cahuilla1"/>
    <n v="2685"/>
    <n v="2388"/>
    <m/>
    <n v="2388"/>
    <n v="81.510000000000005"/>
    <n v="174.88"/>
    <n v="187.36"/>
    <n v="199.86"/>
    <n v="333.72"/>
    <n v="257.57"/>
    <n v="257.2"/>
    <n v="259.29000000000002"/>
    <n v="267.58999999999997"/>
    <n v="241.29"/>
    <m/>
    <m/>
    <n v="2260.27"/>
    <n v="443.75"/>
    <n v="791.15000000000009"/>
    <n v="784.07999999999993"/>
    <n v="241.29"/>
    <n v="2260.27"/>
    <n v="127.73000000000002"/>
  </r>
  <r>
    <n v="25400"/>
    <s v="Regional Park &amp; Open Space Dis"/>
    <n v="931405"/>
    <s v="Lake Cahuilla Park"/>
    <x v="38"/>
    <x v="38"/>
    <s v="25400 931405 515040"/>
    <x v="3"/>
    <x v="3"/>
    <s v="Payroll-PCF"/>
    <x v="3"/>
    <s v="Regional Parks1"/>
    <s v="Lake Cahuilla1"/>
    <n v="33615.69"/>
    <n v="37884"/>
    <m/>
    <n v="37884"/>
    <n v="901.1"/>
    <n v="2481.6999999999998"/>
    <n v="2384.19"/>
    <n v="2620.87"/>
    <n v="2592.08"/>
    <n v="3507"/>
    <n v="3546.68"/>
    <n v="3549.52"/>
    <n v="3575.29"/>
    <n v="3487.23"/>
    <m/>
    <m/>
    <n v="28645.66"/>
    <n v="5766.99"/>
    <n v="8719.9500000000007"/>
    <n v="10671.49"/>
    <n v="3487.23"/>
    <n v="28645.66"/>
    <n v="9238.34"/>
  </r>
  <r>
    <n v="25400"/>
    <s v="Regional Park &amp; Open Space Dis"/>
    <n v="931405"/>
    <s v="Lake Cahuilla Park"/>
    <x v="39"/>
    <x v="39"/>
    <s v="25400 931405 515100"/>
    <x v="3"/>
    <x v="3"/>
    <s v="Payroll-PCF"/>
    <x v="3"/>
    <s v="Regional Parks1"/>
    <s v="Lake Cahuilla1"/>
    <n v="200.81"/>
    <n v="198"/>
    <m/>
    <n v="198"/>
    <n v="5.7"/>
    <n v="13.31"/>
    <n v="13.42"/>
    <n v="15.18"/>
    <n v="15.31"/>
    <n v="19.14"/>
    <n v="19.39"/>
    <n v="19.32"/>
    <n v="19.48"/>
    <n v="18.84"/>
    <m/>
    <m/>
    <n v="159.09"/>
    <n v="32.43"/>
    <n v="49.63"/>
    <n v="58.19"/>
    <n v="18.84"/>
    <n v="159.09"/>
    <n v="38.909999999999997"/>
  </r>
  <r>
    <n v="25400"/>
    <s v="Regional Park &amp; Open Space Dis"/>
    <n v="931405"/>
    <s v="Lake Cahuilla Park"/>
    <x v="40"/>
    <x v="40"/>
    <s v="25400 931405 515120"/>
    <x v="3"/>
    <x v="3"/>
    <s v="Payroll-PCF"/>
    <x v="3"/>
    <s v="Regional Parks1"/>
    <s v="Lake Cahuilla1"/>
    <n v="341.15999999999997"/>
    <n v="536"/>
    <m/>
    <n v="536"/>
    <n v="16.489999999999998"/>
    <n v="38.99"/>
    <n v="39.26"/>
    <n v="43.36"/>
    <n v="69.98"/>
    <n v="52.4"/>
    <n v="53"/>
    <n v="52.83"/>
    <n v="53.69"/>
    <n v="53.07"/>
    <m/>
    <m/>
    <n v="473.07"/>
    <n v="94.740000000000009"/>
    <n v="165.74"/>
    <n v="159.51999999999998"/>
    <n v="53.07"/>
    <n v="473.07"/>
    <n v="62.930000000000007"/>
  </r>
  <r>
    <n v="25400"/>
    <s v="Regional Park &amp; Open Space Dis"/>
    <n v="931405"/>
    <s v="Lake Cahuilla Park"/>
    <x v="42"/>
    <x v="42"/>
    <s v="25400 931405 515220"/>
    <x v="3"/>
    <x v="3"/>
    <s v="Payroll-PCF"/>
    <x v="3"/>
    <s v="Regional Parks1"/>
    <s v="Lake Cahuilla1"/>
    <n v="0"/>
    <n v="0"/>
    <m/>
    <n v="0"/>
    <n v="0"/>
    <n v="0"/>
    <n v="0"/>
    <n v="0"/>
    <n v="0"/>
    <n v="0"/>
    <n v="0"/>
    <n v="0"/>
    <n v="0"/>
    <n v="0"/>
    <m/>
    <m/>
    <n v="0"/>
    <n v="0"/>
    <n v="0"/>
    <n v="0"/>
    <n v="0"/>
    <n v="0"/>
    <n v="0"/>
  </r>
  <r>
    <n v="25400"/>
    <s v="Regional Park &amp; Open Space Dis"/>
    <n v="931405"/>
    <s v="Lake Cahuilla Park"/>
    <x v="43"/>
    <x v="43"/>
    <s v="25400 931405 515260"/>
    <x v="3"/>
    <x v="3"/>
    <s v="Payroll-PCF"/>
    <x v="3"/>
    <s v="Regional Parks1"/>
    <s v="Lake Cahuilla1"/>
    <n v="540.82999999999993"/>
    <n v="494"/>
    <m/>
    <n v="494"/>
    <n v="13.88"/>
    <n v="32.76"/>
    <n v="32.99"/>
    <n v="36.42"/>
    <n v="58.8"/>
    <n v="44.02"/>
    <n v="44.53"/>
    <n v="44.38"/>
    <n v="45.1"/>
    <n v="44.57"/>
    <m/>
    <m/>
    <n v="397.45"/>
    <n v="79.63"/>
    <n v="139.24"/>
    <n v="134.01"/>
    <n v="44.57"/>
    <n v="397.45"/>
    <n v="96.550000000000011"/>
  </r>
  <r>
    <n v="25400"/>
    <s v="Regional Park &amp; Open Space Dis"/>
    <n v="931405"/>
    <s v="Lake Cahuilla Park"/>
    <x v="46"/>
    <x v="46"/>
    <s v="25400 931405 518140"/>
    <x v="3"/>
    <x v="3"/>
    <s v="Payroll-PCF"/>
    <x v="3"/>
    <s v="Regional Parks1"/>
    <s v="Lake Cahuilla1"/>
    <n v="69.339999999999989"/>
    <n v="63"/>
    <m/>
    <n v="63"/>
    <n v="1.88"/>
    <n v="4.5599999999999996"/>
    <n v="4.5999999999999996"/>
    <n v="4.96"/>
    <n v="8.36"/>
    <n v="6.4"/>
    <n v="6.48"/>
    <n v="6.48"/>
    <n v="6.51"/>
    <n v="6.24"/>
    <m/>
    <m/>
    <n v="56.47"/>
    <n v="11.04"/>
    <n v="19.72"/>
    <n v="19.47"/>
    <n v="6.24"/>
    <n v="56.47"/>
    <n v="6.5300000000000011"/>
  </r>
  <r>
    <n v="25400"/>
    <s v="Regional Park &amp; Open Space Dis"/>
    <n v="931406"/>
    <s v="Lawler Lodge &amp; Alpine Cabins"/>
    <x v="24"/>
    <x v="24"/>
    <s v="25400 931406 510040"/>
    <x v="3"/>
    <x v="27"/>
    <s v="Payroll-PCF"/>
    <x v="3"/>
    <s v="Regional Parks1"/>
    <s v="Lawler Lodge &amp; Alpine Cabins1"/>
    <n v="2830.98"/>
    <n v="0"/>
    <m/>
    <n v="0"/>
    <n v="0"/>
    <n v="0"/>
    <n v="50.99"/>
    <n v="203.98"/>
    <n v="101.98"/>
    <n v="433.44"/>
    <n v="477.47"/>
    <n v="69"/>
    <n v="56.81"/>
    <n v="1416.62"/>
    <m/>
    <m/>
    <n v="2810.29"/>
    <n v="50.99"/>
    <n v="739.4"/>
    <n v="603.28"/>
    <n v="1416.62"/>
    <n v="2810.29"/>
    <n v="-2810.29"/>
  </r>
  <r>
    <n v="25400"/>
    <s v="Regional Park &amp; Open Space Dis"/>
    <n v="931406"/>
    <s v="Lawler Lodge &amp; Alpine Cabins"/>
    <x v="33"/>
    <x v="33"/>
    <s v="25400 931406 513000"/>
    <x v="3"/>
    <x v="27"/>
    <s v="Payroll-PCF"/>
    <x v="3"/>
    <s v="Regional Parks1"/>
    <s v="Lawler Lodge &amp; Alpine Cabins1"/>
    <n v="422.06"/>
    <n v="0"/>
    <m/>
    <n v="0"/>
    <n v="0"/>
    <n v="0"/>
    <n v="9.3000000000000007"/>
    <n v="37.21"/>
    <n v="18.600000000000001"/>
    <n v="79.06"/>
    <n v="56.47"/>
    <n v="5.52"/>
    <n v="4.54"/>
    <n v="165.42"/>
    <m/>
    <m/>
    <n v="376.12"/>
    <n v="9.3000000000000007"/>
    <n v="134.87"/>
    <n v="66.53"/>
    <n v="165.42"/>
    <n v="376.12"/>
    <n v="-376.12"/>
  </r>
  <r>
    <n v="25400"/>
    <s v="Regional Park &amp; Open Space Dis"/>
    <n v="931406"/>
    <s v="Lawler Lodge &amp; Alpine Cabins"/>
    <x v="36"/>
    <x v="36"/>
    <s v="25400 931406 513120"/>
    <x v="3"/>
    <x v="27"/>
    <s v="Payroll-PCF"/>
    <x v="3"/>
    <s v="Regional Parks1"/>
    <s v="Lawler Lodge &amp; Alpine Cabins1"/>
    <n v="179.36999999999998"/>
    <n v="0"/>
    <m/>
    <n v="0"/>
    <n v="0"/>
    <n v="0"/>
    <n v="3.12"/>
    <n v="12.45"/>
    <n v="6.23"/>
    <n v="26.05"/>
    <n v="29.29"/>
    <n v="4.16"/>
    <n v="3.52"/>
    <n v="86.79"/>
    <m/>
    <m/>
    <n v="171.61"/>
    <n v="3.12"/>
    <n v="44.730000000000004"/>
    <n v="36.970000000000006"/>
    <n v="86.79"/>
    <n v="171.61"/>
    <n v="-171.61"/>
  </r>
  <r>
    <n v="25400"/>
    <s v="Regional Park &amp; Open Space Dis"/>
    <n v="931406"/>
    <s v="Lawler Lodge &amp; Alpine Cabins"/>
    <x v="37"/>
    <x v="37"/>
    <s v="25400 931406 513140"/>
    <x v="3"/>
    <x v="27"/>
    <s v="Payroll-PCF"/>
    <x v="3"/>
    <s v="Regional Parks1"/>
    <s v="Lawler Lodge &amp; Alpine Cabins1"/>
    <n v="41.94"/>
    <n v="0"/>
    <m/>
    <n v="0"/>
    <n v="0"/>
    <n v="0"/>
    <n v="0.73"/>
    <n v="2.91"/>
    <n v="1.46"/>
    <n v="6.09"/>
    <n v="6.83"/>
    <n v="0.97"/>
    <n v="0.82"/>
    <n v="20.3"/>
    <m/>
    <m/>
    <n v="40.11"/>
    <n v="0.73"/>
    <n v="10.46"/>
    <n v="8.6199999999999992"/>
    <n v="20.3"/>
    <n v="40.11"/>
    <n v="-40.11"/>
  </r>
  <r>
    <n v="25400"/>
    <s v="Regional Park &amp; Open Space Dis"/>
    <n v="931406"/>
    <s v="Lawler Lodge &amp; Alpine Cabins"/>
    <x v="38"/>
    <x v="38"/>
    <s v="25400 931406 515040"/>
    <x v="3"/>
    <x v="27"/>
    <s v="Payroll-PCF"/>
    <x v="3"/>
    <s v="Regional Parks1"/>
    <s v="Lawler Lodge &amp; Alpine Cabins1"/>
    <n v="527.94999999999993"/>
    <n v="0"/>
    <m/>
    <n v="0"/>
    <n v="0"/>
    <n v="0"/>
    <n v="9.35"/>
    <n v="41.15"/>
    <n v="18.7"/>
    <n v="92.75"/>
    <n v="34.729999999999997"/>
    <n v="29.27"/>
    <n v="9.9700000000000006"/>
    <n v="221.21"/>
    <m/>
    <m/>
    <n v="457.13"/>
    <n v="9.35"/>
    <n v="152.6"/>
    <n v="73.97"/>
    <n v="221.21"/>
    <n v="457.13"/>
    <n v="-457.13"/>
  </r>
  <r>
    <n v="25400"/>
    <s v="Regional Park &amp; Open Space Dis"/>
    <n v="931406"/>
    <s v="Lawler Lodge &amp; Alpine Cabins"/>
    <x v="39"/>
    <x v="39"/>
    <s v="25400 931406 515100"/>
    <x v="3"/>
    <x v="27"/>
    <s v="Payroll-PCF"/>
    <x v="3"/>
    <s v="Regional Parks1"/>
    <s v="Lawler Lodge &amp; Alpine Cabins1"/>
    <n v="3.47"/>
    <n v="0"/>
    <m/>
    <n v="0"/>
    <n v="0"/>
    <n v="0"/>
    <n v="0.06"/>
    <n v="0.27"/>
    <n v="0.12"/>
    <n v="0.57999999999999996"/>
    <n v="0.67"/>
    <n v="0.1"/>
    <n v="7.0000000000000007E-2"/>
    <n v="1.79"/>
    <m/>
    <m/>
    <n v="3.66"/>
    <n v="0.06"/>
    <n v="0.97"/>
    <n v="0.84000000000000008"/>
    <n v="1.79"/>
    <n v="3.66"/>
    <n v="-3.66"/>
  </r>
  <r>
    <n v="25400"/>
    <s v="Regional Park &amp; Open Space Dis"/>
    <n v="931406"/>
    <s v="Lawler Lodge &amp; Alpine Cabins"/>
    <x v="40"/>
    <x v="40"/>
    <s v="25400 931406 515120"/>
    <x v="3"/>
    <x v="27"/>
    <s v="Payroll-PCF"/>
    <x v="3"/>
    <s v="Regional Parks1"/>
    <s v="Lawler Lodge &amp; Alpine Cabins1"/>
    <n v="4.4700000000000006"/>
    <n v="0"/>
    <m/>
    <n v="0"/>
    <n v="0"/>
    <n v="0"/>
    <n v="0.15"/>
    <n v="0.66"/>
    <n v="0.3"/>
    <n v="1.41"/>
    <n v="1.59"/>
    <n v="0.22"/>
    <n v="0.18"/>
    <n v="4.59"/>
    <m/>
    <m/>
    <n v="9.1"/>
    <n v="0.15"/>
    <n v="2.37"/>
    <n v="1.99"/>
    <n v="4.59"/>
    <n v="9.1"/>
    <n v="-9.1"/>
  </r>
  <r>
    <n v="25400"/>
    <s v="Regional Park &amp; Open Space Dis"/>
    <n v="931406"/>
    <s v="Lawler Lodge &amp; Alpine Cabins"/>
    <x v="42"/>
    <x v="42"/>
    <s v="25400 931406 515220"/>
    <x v="3"/>
    <x v="27"/>
    <s v="Payroll-PCF"/>
    <x v="3"/>
    <s v="Regional Parks1"/>
    <s v="Lawler Lodge &amp; Alpine Cabins1"/>
    <n v="0"/>
    <n v="0"/>
    <m/>
    <n v="0"/>
    <n v="0"/>
    <n v="0"/>
    <n v="0"/>
    <n v="0"/>
    <n v="0"/>
    <n v="0"/>
    <n v="0"/>
    <n v="0"/>
    <n v="0"/>
    <n v="0"/>
    <m/>
    <m/>
    <n v="0"/>
    <n v="0"/>
    <n v="0"/>
    <n v="0"/>
    <n v="0"/>
    <n v="0"/>
    <n v="0"/>
  </r>
  <r>
    <n v="25400"/>
    <s v="Regional Park &amp; Open Space Dis"/>
    <n v="931406"/>
    <s v="Lawler Lodge &amp; Alpine Cabins"/>
    <x v="43"/>
    <x v="43"/>
    <s v="25400 931406 515260"/>
    <x v="3"/>
    <x v="27"/>
    <s v="Payroll-PCF"/>
    <x v="3"/>
    <s v="Regional Parks1"/>
    <s v="Lawler Lodge &amp; Alpine Cabins1"/>
    <n v="7.9899999999999993"/>
    <n v="0"/>
    <m/>
    <n v="0"/>
    <n v="0"/>
    <n v="0"/>
    <n v="0.13"/>
    <n v="0.56000000000000005"/>
    <n v="0.25"/>
    <n v="1.19"/>
    <n v="1.32"/>
    <n v="0.19"/>
    <n v="0.15"/>
    <n v="3.86"/>
    <m/>
    <m/>
    <n v="7.65"/>
    <n v="0.13"/>
    <n v="2"/>
    <n v="1.66"/>
    <n v="3.86"/>
    <n v="7.65"/>
    <n v="-7.65"/>
  </r>
  <r>
    <n v="25400"/>
    <s v="Regional Park &amp; Open Space Dis"/>
    <n v="931406"/>
    <s v="Lawler Lodge &amp; Alpine Cabins"/>
    <x v="46"/>
    <x v="46"/>
    <s v="25400 931406 518140"/>
    <x v="3"/>
    <x v="27"/>
    <s v="Payroll-PCF"/>
    <x v="3"/>
    <s v="Regional Parks1"/>
    <s v="Lawler Lodge &amp; Alpine Cabins1"/>
    <n v="1.1500000000000001"/>
    <n v="0"/>
    <m/>
    <n v="0"/>
    <n v="0"/>
    <n v="0"/>
    <n v="0.02"/>
    <n v="0.08"/>
    <n v="0.04"/>
    <n v="0.17"/>
    <n v="0.2"/>
    <n v="0.03"/>
    <n v="0.02"/>
    <n v="0.53"/>
    <m/>
    <m/>
    <n v="1.0900000000000001"/>
    <n v="0.02"/>
    <n v="0.29000000000000004"/>
    <n v="0.25"/>
    <n v="0.53"/>
    <n v="1.0900000000000001"/>
    <n v="-1.0900000000000001"/>
  </r>
  <r>
    <n v="25400"/>
    <s v="Regional Park &amp; Open Space Dis"/>
    <n v="931408"/>
    <s v="McCall Park"/>
    <x v="24"/>
    <x v="24"/>
    <s v="25400 931408 510040"/>
    <x v="3"/>
    <x v="24"/>
    <s v="Payroll-PCF"/>
    <x v="3"/>
    <s v="Regional Parks1"/>
    <s v="McCall1"/>
    <n v="35092.33"/>
    <n v="43031"/>
    <m/>
    <n v="43031"/>
    <n v="0"/>
    <n v="0"/>
    <n v="114.73"/>
    <n v="0"/>
    <n v="0"/>
    <n v="0"/>
    <n v="613.67999999999995"/>
    <n v="0"/>
    <n v="454.52"/>
    <n v="927.6"/>
    <m/>
    <m/>
    <n v="2110.5299999999997"/>
    <n v="114.73"/>
    <n v="0"/>
    <n v="1068.1999999999998"/>
    <n v="927.6"/>
    <n v="2110.5299999999997"/>
    <n v="40920.47"/>
  </r>
  <r>
    <n v="25400"/>
    <s v="Regional Park &amp; Open Space Dis"/>
    <n v="931408"/>
    <s v="McCall Park"/>
    <x v="33"/>
    <x v="33"/>
    <s v="25400 931408 513000"/>
    <x v="3"/>
    <x v="24"/>
    <s v="Payroll-PCF"/>
    <x v="3"/>
    <s v="Regional Parks1"/>
    <s v="McCall1"/>
    <n v="3414.8100000000004"/>
    <n v="4677"/>
    <m/>
    <n v="4677"/>
    <n v="0"/>
    <n v="0"/>
    <n v="20.92"/>
    <n v="0"/>
    <n v="0"/>
    <n v="0"/>
    <n v="49.09"/>
    <n v="0"/>
    <n v="36.369999999999997"/>
    <n v="90.66"/>
    <m/>
    <m/>
    <n v="197.04"/>
    <n v="20.92"/>
    <n v="0"/>
    <n v="85.460000000000008"/>
    <n v="90.66"/>
    <n v="197.04000000000002"/>
    <n v="4479.96"/>
  </r>
  <r>
    <n v="25400"/>
    <s v="Regional Park &amp; Open Space Dis"/>
    <n v="931408"/>
    <s v="McCall Park"/>
    <x v="36"/>
    <x v="36"/>
    <s v="25400 931408 513120"/>
    <x v="3"/>
    <x v="24"/>
    <s v="Payroll-PCF"/>
    <x v="3"/>
    <s v="Regional Parks1"/>
    <s v="McCall1"/>
    <n v="2176.3000000000002"/>
    <n v="2668"/>
    <m/>
    <n v="2668"/>
    <n v="0"/>
    <n v="0"/>
    <n v="7.11"/>
    <n v="0"/>
    <n v="0"/>
    <n v="0"/>
    <n v="37.909999999999997"/>
    <n v="0"/>
    <n v="28.19"/>
    <n v="57.51"/>
    <m/>
    <m/>
    <n v="130.72"/>
    <n v="7.11"/>
    <n v="0"/>
    <n v="66.099999999999994"/>
    <n v="57.51"/>
    <n v="130.72"/>
    <n v="2537.2800000000002"/>
  </r>
  <r>
    <n v="25400"/>
    <s v="Regional Park &amp; Open Space Dis"/>
    <n v="931408"/>
    <s v="McCall Park"/>
    <x v="37"/>
    <x v="37"/>
    <s v="25400 931408 513140"/>
    <x v="3"/>
    <x v="24"/>
    <s v="Payroll-PCF"/>
    <x v="3"/>
    <s v="Regional Parks1"/>
    <s v="McCall1"/>
    <n v="509.01"/>
    <n v="624"/>
    <m/>
    <n v="624"/>
    <n v="0"/>
    <n v="0"/>
    <n v="2.8"/>
    <n v="0"/>
    <n v="0"/>
    <n v="0"/>
    <n v="8.8699999999999992"/>
    <n v="0"/>
    <n v="6.6"/>
    <n v="13.46"/>
    <m/>
    <m/>
    <n v="31.729999999999997"/>
    <n v="2.8"/>
    <n v="0"/>
    <n v="15.469999999999999"/>
    <n v="13.46"/>
    <n v="31.73"/>
    <n v="592.27"/>
  </r>
  <r>
    <n v="25400"/>
    <s v="Regional Park &amp; Open Space Dis"/>
    <n v="931408"/>
    <s v="McCall Park"/>
    <x v="38"/>
    <x v="38"/>
    <s v="25400 931408 515040"/>
    <x v="3"/>
    <x v="24"/>
    <s v="Payroll-PCF"/>
    <x v="3"/>
    <s v="Regional Parks1"/>
    <s v="McCall1"/>
    <n v="11647.930000000002"/>
    <n v="18132"/>
    <m/>
    <n v="18132"/>
    <n v="0"/>
    <n v="0"/>
    <n v="28.71"/>
    <n v="0"/>
    <n v="0"/>
    <n v="0"/>
    <n v="43.65"/>
    <n v="0"/>
    <n v="79.739999999999995"/>
    <n v="162.19999999999999"/>
    <m/>
    <m/>
    <n v="314.29999999999995"/>
    <n v="28.71"/>
    <n v="0"/>
    <n v="123.38999999999999"/>
    <n v="162.19999999999999"/>
    <n v="314.29999999999995"/>
    <n v="17817.7"/>
  </r>
  <r>
    <n v="25400"/>
    <s v="Regional Park &amp; Open Space Dis"/>
    <n v="931408"/>
    <s v="McCall Park"/>
    <x v="39"/>
    <x v="39"/>
    <s v="25400 931408 515100"/>
    <x v="3"/>
    <x v="24"/>
    <s v="Payroll-PCF"/>
    <x v="3"/>
    <s v="Regional Parks1"/>
    <s v="McCall1"/>
    <n v="44.849999999999994"/>
    <n v="66"/>
    <m/>
    <n v="66"/>
    <n v="0"/>
    <n v="0"/>
    <n v="0.2"/>
    <n v="0"/>
    <n v="0"/>
    <n v="0"/>
    <n v="0.86"/>
    <n v="0"/>
    <n v="0.55000000000000004"/>
    <n v="1.0900000000000001"/>
    <m/>
    <m/>
    <n v="2.7"/>
    <n v="0.2"/>
    <n v="0"/>
    <n v="1.4100000000000001"/>
    <n v="1.0900000000000001"/>
    <n v="2.7"/>
    <n v="63.3"/>
  </r>
  <r>
    <n v="25400"/>
    <s v="Regional Park &amp; Open Space Dis"/>
    <n v="931408"/>
    <s v="McCall Park"/>
    <x v="40"/>
    <x v="40"/>
    <s v="25400 931408 515120"/>
    <x v="3"/>
    <x v="24"/>
    <s v="Payroll-PCF"/>
    <x v="3"/>
    <s v="Regional Parks1"/>
    <s v="McCall1"/>
    <n v="69.460000000000008"/>
    <n v="140"/>
    <m/>
    <n v="140"/>
    <n v="0"/>
    <n v="0"/>
    <n v="0.57999999999999996"/>
    <n v="0"/>
    <n v="0"/>
    <n v="0"/>
    <n v="2"/>
    <n v="0"/>
    <n v="1.47"/>
    <n v="3"/>
    <m/>
    <m/>
    <n v="7.05"/>
    <n v="0.57999999999999996"/>
    <n v="0"/>
    <n v="3.4699999999999998"/>
    <n v="3"/>
    <n v="7.05"/>
    <n v="132.94999999999999"/>
  </r>
  <r>
    <n v="25400"/>
    <s v="Regional Park &amp; Open Space Dis"/>
    <n v="931408"/>
    <s v="McCall Park"/>
    <x v="42"/>
    <x v="42"/>
    <s v="25400 931408 515220"/>
    <x v="3"/>
    <x v="24"/>
    <s v="Payroll-PCF"/>
    <x v="3"/>
    <s v="Regional Parks1"/>
    <s v="McCall1"/>
    <n v="0"/>
    <n v="0"/>
    <m/>
    <n v="0"/>
    <n v="0"/>
    <n v="0"/>
    <n v="0"/>
    <n v="0"/>
    <n v="0"/>
    <n v="0"/>
    <n v="0"/>
    <n v="0"/>
    <n v="0"/>
    <n v="0"/>
    <m/>
    <m/>
    <n v="0"/>
    <n v="0"/>
    <n v="0"/>
    <n v="0"/>
    <n v="0"/>
    <n v="0"/>
    <n v="0"/>
  </r>
  <r>
    <n v="25400"/>
    <s v="Regional Park &amp; Open Space Dis"/>
    <n v="931408"/>
    <s v="McCall Park"/>
    <x v="43"/>
    <x v="43"/>
    <s v="25400 931408 515260"/>
    <x v="3"/>
    <x v="24"/>
    <s v="Payroll-PCF"/>
    <x v="3"/>
    <s v="Regional Parks1"/>
    <s v="McCall1"/>
    <n v="103.63000000000001"/>
    <n v="129"/>
    <m/>
    <n v="129"/>
    <n v="0"/>
    <n v="0"/>
    <n v="0.49"/>
    <n v="0"/>
    <n v="0"/>
    <n v="0"/>
    <n v="1.67"/>
    <n v="0"/>
    <n v="1.25"/>
    <n v="2.54"/>
    <m/>
    <m/>
    <n v="5.95"/>
    <n v="0.49"/>
    <n v="0"/>
    <n v="2.92"/>
    <n v="2.54"/>
    <n v="5.95"/>
    <n v="123.05"/>
  </r>
  <r>
    <n v="25400"/>
    <s v="Regional Park &amp; Open Space Dis"/>
    <n v="931408"/>
    <s v="McCall Park"/>
    <x v="46"/>
    <x v="46"/>
    <s v="25400 931408 518140"/>
    <x v="3"/>
    <x v="24"/>
    <s v="Payroll-PCF"/>
    <x v="3"/>
    <s v="Regional Parks1"/>
    <s v="McCall1"/>
    <n v="17.479999999999997"/>
    <n v="21"/>
    <m/>
    <n v="21"/>
    <n v="0"/>
    <n v="0"/>
    <n v="0.04"/>
    <n v="0"/>
    <n v="0"/>
    <n v="0"/>
    <n v="0.26"/>
    <n v="0"/>
    <n v="0.17"/>
    <n v="0.32"/>
    <m/>
    <m/>
    <n v="0.79"/>
    <n v="0.04"/>
    <n v="0"/>
    <n v="0.43000000000000005"/>
    <n v="0.32"/>
    <n v="0.79"/>
    <n v="20.21"/>
  </r>
  <r>
    <n v="25400"/>
    <s v="Regional Park &amp; Open Space Dis"/>
    <n v="931409"/>
    <s v="Rancho Jurupa Park"/>
    <x v="24"/>
    <x v="24"/>
    <s v="25400 931409 510040"/>
    <x v="3"/>
    <x v="4"/>
    <s v="Payroll-PCF"/>
    <x v="3"/>
    <s v="Regional Parks1"/>
    <s v="Rancho Jurupa1"/>
    <n v="375507.5"/>
    <n v="393804"/>
    <m/>
    <n v="393804"/>
    <n v="12272.14"/>
    <n v="30909.68"/>
    <n v="30967.279999999999"/>
    <n v="31186.15"/>
    <n v="46668.24"/>
    <n v="23906.22"/>
    <n v="26054.59"/>
    <n v="29135.360000000001"/>
    <n v="28079.35"/>
    <n v="31280.57"/>
    <m/>
    <m/>
    <n v="290459.57999999996"/>
    <n v="74149.100000000006"/>
    <n v="101760.61"/>
    <n v="83269.299999999988"/>
    <n v="31280.57"/>
    <n v="290459.58"/>
    <n v="103344.41999999998"/>
  </r>
  <r>
    <n v="25400"/>
    <s v="Regional Park &amp; Open Space Dis"/>
    <n v="931409"/>
    <s v="Rancho Jurupa Park"/>
    <x v="33"/>
    <x v="33"/>
    <s v="25400 931409 513000"/>
    <x v="3"/>
    <x v="4"/>
    <s v="Payroll-PCF"/>
    <x v="3"/>
    <s v="Regional Parks1"/>
    <s v="Rancho Jurupa1"/>
    <n v="42886.01"/>
    <n v="44321"/>
    <m/>
    <n v="44321"/>
    <n v="1478.14"/>
    <n v="3713.49"/>
    <n v="3521.45"/>
    <n v="3520.32"/>
    <n v="5399.06"/>
    <n v="3024.47"/>
    <n v="2612.2800000000002"/>
    <n v="2388.1999999999998"/>
    <n v="2303.42"/>
    <n v="2527.5"/>
    <m/>
    <m/>
    <n v="30488.33"/>
    <n v="8713.08"/>
    <n v="11943.85"/>
    <n v="7303.9"/>
    <n v="2527.5"/>
    <n v="30488.33"/>
    <n v="13832.669999999998"/>
  </r>
  <r>
    <n v="25400"/>
    <s v="Regional Park &amp; Open Space Dis"/>
    <n v="931409"/>
    <s v="Rancho Jurupa Park"/>
    <x v="35"/>
    <x v="35"/>
    <s v="25400 931409 513020"/>
    <x v="3"/>
    <x v="4"/>
    <s v="Payroll-PCF"/>
    <x v="3"/>
    <s v="Regional Parks1"/>
    <s v="Rancho Jurupa1"/>
    <n v="1117.82"/>
    <n v="0"/>
    <m/>
    <n v="0"/>
    <n v="0"/>
    <n v="7.49"/>
    <n v="0"/>
    <n v="0"/>
    <n v="0"/>
    <n v="0"/>
    <n v="0"/>
    <n v="0"/>
    <n v="0"/>
    <n v="182.98"/>
    <m/>
    <m/>
    <n v="190.47"/>
    <n v="7.49"/>
    <n v="0"/>
    <n v="0"/>
    <n v="182.98"/>
    <n v="190.47"/>
    <n v="-190.47"/>
  </r>
  <r>
    <n v="25400"/>
    <s v="Regional Park &amp; Open Space Dis"/>
    <n v="931409"/>
    <s v="Rancho Jurupa Park"/>
    <x v="36"/>
    <x v="36"/>
    <s v="25400 931409 513120"/>
    <x v="3"/>
    <x v="4"/>
    <s v="Payroll-PCF"/>
    <x v="3"/>
    <s v="Regional Parks1"/>
    <s v="Rancho Jurupa1"/>
    <n v="25298.739999999998"/>
    <n v="24414"/>
    <m/>
    <n v="24414"/>
    <n v="938.37"/>
    <n v="1994.16"/>
    <n v="2018.8"/>
    <n v="1989.88"/>
    <n v="3090.56"/>
    <n v="1808.49"/>
    <n v="1855.26"/>
    <n v="2394.9899999999998"/>
    <n v="1881.87"/>
    <n v="1994.34"/>
    <m/>
    <m/>
    <n v="19966.72"/>
    <n v="4951.33"/>
    <n v="6888.93"/>
    <n v="6132.12"/>
    <n v="1994.34"/>
    <n v="19966.72"/>
    <n v="4447.2799999999988"/>
  </r>
  <r>
    <n v="25400"/>
    <s v="Regional Park &amp; Open Space Dis"/>
    <n v="931409"/>
    <s v="Rancho Jurupa Park"/>
    <x v="37"/>
    <x v="37"/>
    <s v="25400 931409 513140"/>
    <x v="3"/>
    <x v="4"/>
    <s v="Payroll-PCF"/>
    <x v="3"/>
    <s v="Regional Parks1"/>
    <s v="Rancho Jurupa1"/>
    <n v="6211.8799999999992"/>
    <n v="5710"/>
    <m/>
    <n v="5710"/>
    <n v="219.45"/>
    <n v="466.37"/>
    <n v="472.14"/>
    <n v="465.38"/>
    <n v="722.79"/>
    <n v="422.96"/>
    <n v="433.88"/>
    <n v="560.12"/>
    <n v="440.12"/>
    <n v="514.24"/>
    <m/>
    <m/>
    <n v="4717.45"/>
    <n v="1157.96"/>
    <n v="1611.13"/>
    <n v="1434.12"/>
    <n v="514.24"/>
    <n v="4717.45"/>
    <n v="992.55000000000018"/>
  </r>
  <r>
    <n v="25400"/>
    <s v="Regional Park &amp; Open Space Dis"/>
    <n v="931409"/>
    <s v="Rancho Jurupa Park"/>
    <x v="38"/>
    <x v="38"/>
    <s v="25400 931409 515040"/>
    <x v="3"/>
    <x v="4"/>
    <s v="Payroll-PCF"/>
    <x v="3"/>
    <s v="Regional Parks1"/>
    <s v="Rancho Jurupa1"/>
    <n v="79968.790000000008"/>
    <n v="58140"/>
    <m/>
    <n v="58140"/>
    <n v="2489.64"/>
    <n v="7900.26"/>
    <n v="7272"/>
    <n v="7308.09"/>
    <n v="7272"/>
    <n v="5926"/>
    <n v="5926"/>
    <n v="6282.5"/>
    <n v="8272.15"/>
    <n v="12599.75"/>
    <m/>
    <m/>
    <n v="71248.390000000014"/>
    <n v="17661.900000000001"/>
    <n v="20506.09"/>
    <n v="20480.650000000001"/>
    <n v="12599.75"/>
    <n v="71248.390000000014"/>
    <n v="-13108.390000000014"/>
  </r>
  <r>
    <n v="25400"/>
    <s v="Regional Park &amp; Open Space Dis"/>
    <n v="931409"/>
    <s v="Rancho Jurupa Park"/>
    <x v="39"/>
    <x v="39"/>
    <s v="25400 931409 515100"/>
    <x v="3"/>
    <x v="4"/>
    <s v="Payroll-PCF"/>
    <x v="3"/>
    <s v="Regional Parks1"/>
    <s v="Rancho Jurupa1"/>
    <n v="465.45999999999992"/>
    <n v="528"/>
    <m/>
    <n v="528"/>
    <n v="16.670000000000002"/>
    <n v="41.01"/>
    <n v="40.82"/>
    <n v="41.03"/>
    <n v="40.92"/>
    <n v="32.01"/>
    <n v="37.770000000000003"/>
    <n v="39.78"/>
    <n v="38.07"/>
    <n v="42.38"/>
    <m/>
    <m/>
    <n v="370.46"/>
    <n v="98.5"/>
    <n v="113.96000000000001"/>
    <n v="115.62"/>
    <n v="42.38"/>
    <n v="370.46000000000004"/>
    <n v="157.53999999999996"/>
  </r>
  <r>
    <n v="25400"/>
    <s v="Regional Park &amp; Open Space Dis"/>
    <n v="931409"/>
    <s v="Rancho Jurupa Park"/>
    <x v="40"/>
    <x v="40"/>
    <s v="25400 931409 515120"/>
    <x v="3"/>
    <x v="4"/>
    <s v="Payroll-PCF"/>
    <x v="3"/>
    <s v="Regional Parks1"/>
    <s v="Rancho Jurupa1"/>
    <n v="896.86"/>
    <n v="1279"/>
    <m/>
    <n v="1279"/>
    <n v="41.11"/>
    <n v="101.03"/>
    <n v="100.64"/>
    <n v="101.36"/>
    <n v="151.68"/>
    <n v="79.03"/>
    <n v="89.84"/>
    <n v="94.7"/>
    <n v="90.81"/>
    <n v="101.66"/>
    <m/>
    <m/>
    <n v="951.86"/>
    <n v="242.77999999999997"/>
    <n v="332.07000000000005"/>
    <n v="275.35000000000002"/>
    <n v="101.66"/>
    <n v="951.86"/>
    <n v="327.14"/>
  </r>
  <r>
    <n v="25400"/>
    <s v="Regional Park &amp; Open Space Dis"/>
    <n v="931409"/>
    <s v="Rancho Jurupa Park"/>
    <x v="42"/>
    <x v="42"/>
    <s v="25400 931409 515220"/>
    <x v="3"/>
    <x v="4"/>
    <s v="Payroll-PCF"/>
    <x v="3"/>
    <s v="Regional Parks1"/>
    <s v="Rancho Jurupa1"/>
    <n v="0"/>
    <n v="0"/>
    <m/>
    <n v="0"/>
    <n v="0"/>
    <n v="0"/>
    <n v="0"/>
    <n v="0"/>
    <n v="0"/>
    <n v="0"/>
    <n v="0"/>
    <n v="0"/>
    <n v="0"/>
    <n v="0"/>
    <m/>
    <m/>
    <n v="0"/>
    <n v="0"/>
    <n v="0"/>
    <n v="0"/>
    <n v="0"/>
    <n v="0"/>
    <n v="0"/>
  </r>
  <r>
    <n v="25400"/>
    <s v="Regional Park &amp; Open Space Dis"/>
    <n v="931409"/>
    <s v="Rancho Jurupa Park"/>
    <x v="43"/>
    <x v="43"/>
    <s v="25400 931409 515260"/>
    <x v="3"/>
    <x v="4"/>
    <s v="Payroll-PCF"/>
    <x v="3"/>
    <s v="Regional Parks1"/>
    <s v="Rancho Jurupa1"/>
    <n v="1544.0300000000002"/>
    <n v="1182"/>
    <m/>
    <n v="1182"/>
    <n v="34.54"/>
    <n v="85.07"/>
    <n v="84.54"/>
    <n v="85.14"/>
    <n v="127.41"/>
    <n v="73.790000000000006"/>
    <n v="79.150000000000006"/>
    <n v="79.52"/>
    <n v="76.260000000000005"/>
    <n v="93.87"/>
    <m/>
    <m/>
    <n v="819.29"/>
    <n v="204.14999999999998"/>
    <n v="286.34000000000003"/>
    <n v="234.93"/>
    <n v="93.87"/>
    <n v="819.29000000000008"/>
    <n v="362.70999999999992"/>
  </r>
  <r>
    <n v="25400"/>
    <s v="Regional Park &amp; Open Space Dis"/>
    <n v="931409"/>
    <s v="Rancho Jurupa Park"/>
    <x v="46"/>
    <x v="46"/>
    <s v="25400 931409 518140"/>
    <x v="3"/>
    <x v="4"/>
    <s v="Payroll-PCF"/>
    <x v="3"/>
    <s v="Regional Parks1"/>
    <s v="Rancho Jurupa1"/>
    <n v="157.61999999999998"/>
    <n v="168"/>
    <m/>
    <n v="168"/>
    <n v="5.0999999999999996"/>
    <n v="12.79"/>
    <n v="12.8"/>
    <n v="12.84"/>
    <n v="19.2"/>
    <n v="10.24"/>
    <n v="11.28"/>
    <n v="12.64"/>
    <n v="11.36"/>
    <n v="13.28"/>
    <m/>
    <m/>
    <n v="121.53"/>
    <n v="30.69"/>
    <n v="42.28"/>
    <n v="35.28"/>
    <n v="13.28"/>
    <n v="121.53"/>
    <n v="46.47"/>
  </r>
  <r>
    <n v="25400"/>
    <s v="Regional Park &amp; Open Space Dis"/>
    <n v="931421"/>
    <s v="Mayflower Park"/>
    <x v="24"/>
    <x v="24"/>
    <s v="25400 931421 510040"/>
    <x v="3"/>
    <x v="5"/>
    <s v="Payroll-PCF"/>
    <x v="3"/>
    <s v="Regional Parks1"/>
    <s v="Mayflower1"/>
    <n v="144511.07999999999"/>
    <n v="159829"/>
    <m/>
    <n v="159829"/>
    <n v="3573.9"/>
    <n v="8934.76"/>
    <n v="8934.76"/>
    <n v="9020.5"/>
    <n v="13659.37"/>
    <n v="9106.25"/>
    <n v="9106.26"/>
    <n v="9106.25"/>
    <n v="9106.24"/>
    <n v="9333.9"/>
    <m/>
    <m/>
    <n v="89882.19"/>
    <n v="21443.42"/>
    <n v="31786.120000000003"/>
    <n v="27318.75"/>
    <n v="9333.9"/>
    <n v="89882.19"/>
    <n v="69946.81"/>
  </r>
  <r>
    <n v="25400"/>
    <s v="Regional Park &amp; Open Space Dis"/>
    <n v="931421"/>
    <s v="Mayflower Park"/>
    <x v="33"/>
    <x v="33"/>
    <s v="25400 931421 513000"/>
    <x v="3"/>
    <x v="5"/>
    <s v="Payroll-PCF"/>
    <x v="3"/>
    <s v="Regional Parks1"/>
    <s v="Mayflower1"/>
    <n v="16612.280000000002"/>
    <n v="18973"/>
    <m/>
    <n v="18973"/>
    <n v="536.51"/>
    <n v="1192.26"/>
    <n v="1234.7"/>
    <n v="1199.3599999999999"/>
    <n v="1893.67"/>
    <n v="1206.1300000000001"/>
    <n v="1205.8900000000001"/>
    <n v="1248.4100000000001"/>
    <n v="1291.0899999999999"/>
    <n v="1236.33"/>
    <m/>
    <m/>
    <n v="12244.35"/>
    <n v="2963.4700000000003"/>
    <n v="4299.16"/>
    <n v="3745.3900000000003"/>
    <n v="1236.33"/>
    <n v="12244.35"/>
    <n v="6728.65"/>
  </r>
  <r>
    <n v="25400"/>
    <s v="Regional Park &amp; Open Space Dis"/>
    <n v="931421"/>
    <s v="Mayflower Park"/>
    <x v="35"/>
    <x v="35"/>
    <s v="25400 931421 513020"/>
    <x v="3"/>
    <x v="5"/>
    <s v="Payroll-PCF"/>
    <x v="3"/>
    <s v="Regional Parks1"/>
    <s v="Mayflower1"/>
    <n v="817.41000000000008"/>
    <n v="0"/>
    <m/>
    <n v="0"/>
    <n v="0"/>
    <n v="0"/>
    <n v="0"/>
    <n v="0"/>
    <n v="0"/>
    <n v="0"/>
    <n v="0"/>
    <n v="0"/>
    <n v="0"/>
    <n v="0"/>
    <m/>
    <m/>
    <n v="0"/>
    <n v="0"/>
    <n v="0"/>
    <n v="0"/>
    <n v="0"/>
    <n v="0"/>
    <n v="0"/>
  </r>
  <r>
    <n v="25400"/>
    <s v="Regional Park &amp; Open Space Dis"/>
    <n v="931421"/>
    <s v="Mayflower Park"/>
    <x v="36"/>
    <x v="36"/>
    <s v="25400 931421 513120"/>
    <x v="3"/>
    <x v="5"/>
    <s v="Payroll-PCF"/>
    <x v="3"/>
    <s v="Regional Parks1"/>
    <s v="Mayflower1"/>
    <n v="8497.67"/>
    <n v="9910"/>
    <m/>
    <n v="9910"/>
    <n v="229.68"/>
    <n v="539.53"/>
    <n v="553.99"/>
    <n v="545.04"/>
    <n v="1048.1300000000001"/>
    <n v="574.91"/>
    <n v="587.96"/>
    <n v="623.24"/>
    <n v="617.11"/>
    <n v="574.69000000000005"/>
    <m/>
    <m/>
    <n v="5894.2799999999988"/>
    <n v="1323.2"/>
    <n v="2168.08"/>
    <n v="1828.31"/>
    <n v="574.69000000000005"/>
    <n v="5894.2800000000007"/>
    <n v="4015.7199999999993"/>
  </r>
  <r>
    <n v="25400"/>
    <s v="Regional Park &amp; Open Space Dis"/>
    <n v="931421"/>
    <s v="Mayflower Park"/>
    <x v="37"/>
    <x v="37"/>
    <s v="25400 931421 513140"/>
    <x v="3"/>
    <x v="5"/>
    <s v="Payroll-PCF"/>
    <x v="3"/>
    <s v="Regional Parks1"/>
    <s v="Mayflower1"/>
    <n v="2227.2999999999997"/>
    <n v="2317"/>
    <m/>
    <n v="2317"/>
    <n v="53.72"/>
    <n v="126.19"/>
    <n v="129.56"/>
    <n v="127.47"/>
    <n v="245.13"/>
    <n v="134.44999999999999"/>
    <n v="137.51"/>
    <n v="145.75"/>
    <n v="144.33000000000001"/>
    <n v="134.4"/>
    <m/>
    <m/>
    <n v="1378.51"/>
    <n v="309.47000000000003"/>
    <n v="507.05"/>
    <n v="427.59000000000003"/>
    <n v="134.4"/>
    <n v="1378.5100000000002"/>
    <n v="938.48999999999978"/>
  </r>
  <r>
    <n v="25400"/>
    <s v="Regional Park &amp; Open Space Dis"/>
    <n v="931421"/>
    <s v="Mayflower Park"/>
    <x v="38"/>
    <x v="38"/>
    <s v="25400 931421 515040"/>
    <x v="3"/>
    <x v="5"/>
    <s v="Payroll-PCF"/>
    <x v="3"/>
    <s v="Regional Parks1"/>
    <s v="Mayflower1"/>
    <n v="33687.339999999997"/>
    <n v="37884"/>
    <m/>
    <n v="37884"/>
    <n v="952.08"/>
    <n v="2337.35"/>
    <n v="2334"/>
    <n v="2334"/>
    <n v="2334"/>
    <n v="2434"/>
    <n v="2434"/>
    <n v="2434"/>
    <n v="2434"/>
    <n v="2434"/>
    <m/>
    <m/>
    <n v="22461.43"/>
    <n v="5623.43"/>
    <n v="7102"/>
    <n v="7302"/>
    <n v="2434"/>
    <n v="22461.43"/>
    <n v="15422.57"/>
  </r>
  <r>
    <n v="25400"/>
    <s v="Regional Park &amp; Open Space Dis"/>
    <n v="931421"/>
    <s v="Mayflower Park"/>
    <x v="39"/>
    <x v="39"/>
    <s v="25400 931421 515100"/>
    <x v="3"/>
    <x v="5"/>
    <s v="Payroll-PCF"/>
    <x v="3"/>
    <s v="Regional Parks1"/>
    <s v="Mayflower1"/>
    <n v="173.09"/>
    <n v="198"/>
    <m/>
    <n v="198"/>
    <n v="4.46"/>
    <n v="10.92"/>
    <n v="10.92"/>
    <n v="10.92"/>
    <n v="10.92"/>
    <n v="10.92"/>
    <n v="10.92"/>
    <n v="10.92"/>
    <n v="10.92"/>
    <n v="10.92"/>
    <m/>
    <m/>
    <n v="102.74000000000001"/>
    <n v="26.299999999999997"/>
    <n v="32.76"/>
    <n v="32.76"/>
    <n v="10.92"/>
    <n v="102.74"/>
    <n v="95.26"/>
  </r>
  <r>
    <n v="25400"/>
    <s v="Regional Park &amp; Open Space Dis"/>
    <n v="931421"/>
    <s v="Mayflower Park"/>
    <x v="40"/>
    <x v="40"/>
    <s v="25400 931421 515120"/>
    <x v="3"/>
    <x v="5"/>
    <s v="Payroll-PCF"/>
    <x v="3"/>
    <s v="Regional Parks1"/>
    <s v="Mayflower1"/>
    <n v="420.27000000000004"/>
    <n v="519"/>
    <m/>
    <n v="519"/>
    <n v="11.87"/>
    <n v="29.02"/>
    <n v="29.02"/>
    <n v="29.31"/>
    <n v="44.4"/>
    <n v="29.6"/>
    <n v="29.6"/>
    <n v="29.6"/>
    <n v="29.6"/>
    <n v="30.34"/>
    <m/>
    <m/>
    <n v="292.35999999999996"/>
    <n v="69.91"/>
    <n v="103.31"/>
    <n v="88.800000000000011"/>
    <n v="30.34"/>
    <n v="292.35999999999996"/>
    <n v="226.64000000000004"/>
  </r>
  <r>
    <n v="25400"/>
    <s v="Regional Park &amp; Open Space Dis"/>
    <n v="931421"/>
    <s v="Mayflower Park"/>
    <x v="42"/>
    <x v="42"/>
    <s v="25400 931421 515220"/>
    <x v="3"/>
    <x v="5"/>
    <s v="Payroll-PCF"/>
    <x v="3"/>
    <s v="Regional Parks1"/>
    <s v="Mayflower1"/>
    <n v="0"/>
    <n v="0"/>
    <m/>
    <n v="0"/>
    <n v="0"/>
    <n v="0"/>
    <n v="0"/>
    <n v="0"/>
    <n v="0"/>
    <n v="0"/>
    <n v="0"/>
    <n v="0"/>
    <n v="0"/>
    <n v="0"/>
    <m/>
    <m/>
    <n v="0"/>
    <n v="0"/>
    <n v="0"/>
    <n v="0"/>
    <n v="0"/>
    <n v="0"/>
    <n v="0"/>
  </r>
  <r>
    <n v="25400"/>
    <s v="Regional Park &amp; Open Space Dis"/>
    <n v="931421"/>
    <s v="Mayflower Park"/>
    <x v="43"/>
    <x v="43"/>
    <s v="25400 931421 515260"/>
    <x v="3"/>
    <x v="5"/>
    <s v="Payroll-PCF"/>
    <x v="3"/>
    <s v="Regional Parks1"/>
    <s v="Mayflower1"/>
    <n v="657.88"/>
    <n v="479"/>
    <m/>
    <n v="479"/>
    <n v="9.98"/>
    <n v="24.38"/>
    <n v="24.38"/>
    <n v="24.62"/>
    <n v="37.29"/>
    <n v="24.86"/>
    <n v="24.86"/>
    <n v="24.86"/>
    <n v="24.86"/>
    <n v="25.48"/>
    <m/>
    <m/>
    <n v="245.57000000000002"/>
    <n v="58.739999999999995"/>
    <n v="86.77"/>
    <n v="74.58"/>
    <n v="25.48"/>
    <n v="245.56999999999996"/>
    <n v="233.43000000000004"/>
  </r>
  <r>
    <n v="25400"/>
    <s v="Regional Park &amp; Open Space Dis"/>
    <n v="931421"/>
    <s v="Mayflower Park"/>
    <x v="46"/>
    <x v="46"/>
    <s v="25400 931421 518140"/>
    <x v="3"/>
    <x v="5"/>
    <s v="Payroll-PCF"/>
    <x v="3"/>
    <s v="Regional Parks1"/>
    <s v="Mayflower1"/>
    <n v="56.769999999999996"/>
    <n v="63"/>
    <m/>
    <n v="63"/>
    <n v="1.28"/>
    <n v="3.2"/>
    <n v="3.2"/>
    <n v="3.2"/>
    <n v="4.8"/>
    <n v="3.2"/>
    <n v="3.2"/>
    <n v="3.2"/>
    <n v="3.2"/>
    <n v="3.2"/>
    <m/>
    <m/>
    <n v="31.679999999999996"/>
    <n v="7.6800000000000006"/>
    <n v="11.2"/>
    <n v="9.6000000000000014"/>
    <n v="3.2"/>
    <n v="31.68"/>
    <n v="31.32"/>
  </r>
  <r>
    <n v="25430"/>
    <s v="Habitat/Open Space Mgt-Parks"/>
    <n v="931170"/>
    <s v="Habitat &amp; Open Space Mgmt"/>
    <x v="49"/>
    <x v="49"/>
    <s v="25430 931170 518150"/>
    <x v="1"/>
    <x v="1"/>
    <s v="Payroll"/>
    <x v="3"/>
    <s v="Natural Resources1"/>
    <s v="Habitat &amp; Open Space Management1"/>
    <n v="0"/>
    <n v="0"/>
    <m/>
    <n v="0"/>
    <n v="0"/>
    <n v="0"/>
    <n v="0"/>
    <n v="0"/>
    <n v="0"/>
    <n v="0"/>
    <n v="0"/>
    <n v="0"/>
    <n v="0"/>
    <n v="0"/>
    <m/>
    <m/>
    <n v="0"/>
    <n v="0"/>
    <n v="0"/>
    <n v="0"/>
    <n v="0"/>
    <n v="0"/>
    <n v="0"/>
  </r>
  <r>
    <n v="25430"/>
    <s v="Habitat/Open Space Mgt-Parks"/>
    <n v="931170"/>
    <s v="Habitat &amp; Open Space Mgmt"/>
    <x v="50"/>
    <x v="50"/>
    <s v="25430 931170 518180"/>
    <x v="1"/>
    <x v="1"/>
    <s v="Payroll"/>
    <x v="3"/>
    <s v="Natural Resources1"/>
    <s v="Habitat &amp; Open Space Management1"/>
    <n v="0"/>
    <m/>
    <m/>
    <n v="0"/>
    <n v="0"/>
    <n v="-2.46"/>
    <n v="0"/>
    <n v="0"/>
    <n v="0"/>
    <n v="0"/>
    <n v="0"/>
    <n v="0"/>
    <n v="0"/>
    <n v="0"/>
    <m/>
    <m/>
    <n v="-2.46"/>
    <n v="-2.46"/>
    <n v="0"/>
    <n v="0"/>
    <n v="0"/>
    <n v="-2.46"/>
    <n v="2.46"/>
  </r>
  <r>
    <n v="25430"/>
    <s v="Habitat/Open Space Mgt-Parks"/>
    <n v="931170"/>
    <s v="Habitat &amp; Open Space Mgmt"/>
    <x v="51"/>
    <x v="51"/>
    <s v="25430 931170 520010"/>
    <x v="1"/>
    <x v="1"/>
    <s v="Supplies &amp; Services"/>
    <x v="0"/>
    <s v="Natural Resources2"/>
    <s v="Habitat &amp; Open Space Management2"/>
    <n v="2035.79"/>
    <n v="6000"/>
    <m/>
    <n v="6000"/>
    <n v="0"/>
    <n v="0"/>
    <n v="0"/>
    <n v="0"/>
    <n v="0"/>
    <n v="3675.36"/>
    <n v="0"/>
    <n v="0"/>
    <n v="0"/>
    <n v="0"/>
    <m/>
    <m/>
    <n v="3675.36"/>
    <n v="0"/>
    <n v="3675.36"/>
    <n v="0"/>
    <n v="0"/>
    <n v="3675.36"/>
    <n v="2324.64"/>
  </r>
  <r>
    <n v="25430"/>
    <s v="Habitat/Open Space Mgt-Parks"/>
    <n v="931170"/>
    <s v="Habitat &amp; Open Space Mgmt"/>
    <x v="52"/>
    <x v="52"/>
    <s v="25430 931170 520020"/>
    <x v="1"/>
    <x v="1"/>
    <s v="Supplies &amp; Services"/>
    <x v="0"/>
    <s v="Natural Resources2"/>
    <s v="Habitat &amp; Open Space Management2"/>
    <n v="2309.9900000000002"/>
    <n v="5000"/>
    <m/>
    <n v="5000"/>
    <n v="0"/>
    <n v="0"/>
    <n v="464.32"/>
    <n v="0"/>
    <n v="21.88"/>
    <n v="0"/>
    <n v="0"/>
    <n v="0"/>
    <n v="0"/>
    <n v="0"/>
    <m/>
    <m/>
    <n v="486.2"/>
    <n v="464.32"/>
    <n v="21.88"/>
    <n v="0"/>
    <n v="0"/>
    <n v="486.2"/>
    <n v="4513.8"/>
  </r>
  <r>
    <n v="25430"/>
    <s v="Habitat/Open Space Mgt-Parks"/>
    <n v="931170"/>
    <s v="Habitat &amp; Open Space Mgmt"/>
    <x v="53"/>
    <x v="53"/>
    <s v="25430 931170 520025"/>
    <x v="1"/>
    <x v="1"/>
    <s v="Supplies &amp; Services"/>
    <x v="0"/>
    <s v="Natural Resources2"/>
    <s v="Habitat &amp; Open Space Management2"/>
    <n v="1710"/>
    <n v="0"/>
    <m/>
    <n v="0"/>
    <n v="0"/>
    <n v="0"/>
    <n v="335"/>
    <n v="670"/>
    <n v="335"/>
    <n v="-1340"/>
    <n v="380"/>
    <n v="0"/>
    <n v="670"/>
    <n v="0"/>
    <m/>
    <m/>
    <n v="1050"/>
    <n v="335"/>
    <n v="-335"/>
    <n v="1050"/>
    <n v="0"/>
    <n v="1050"/>
    <n v="-1050"/>
  </r>
  <r>
    <n v="25430"/>
    <s v="Habitat/Open Space Mgt-Parks"/>
    <n v="931170"/>
    <s v="Habitat &amp; Open Space Mgmt"/>
    <x v="54"/>
    <x v="54"/>
    <s v="25430 931170 520105"/>
    <x v="1"/>
    <x v="1"/>
    <s v="Supplies &amp; Services"/>
    <x v="0"/>
    <s v="Natural Resources2"/>
    <s v="Habitat &amp; Open Space Management2"/>
    <n v="0"/>
    <m/>
    <m/>
    <n v="0"/>
    <n v="0"/>
    <n v="937.56"/>
    <n v="0"/>
    <n v="0"/>
    <n v="0"/>
    <n v="0"/>
    <n v="0"/>
    <n v="0"/>
    <n v="0"/>
    <n v="0"/>
    <m/>
    <m/>
    <n v="937.56"/>
    <n v="937.56"/>
    <n v="0"/>
    <n v="0"/>
    <n v="0"/>
    <n v="937.56"/>
    <n v="-937.56"/>
  </r>
  <r>
    <n v="25430"/>
    <s v="Habitat/Open Space Mgt-Parks"/>
    <n v="931170"/>
    <s v="Habitat &amp; Open Space Mgmt"/>
    <x v="55"/>
    <x v="55"/>
    <s v="25430 931170 520115"/>
    <x v="1"/>
    <x v="1"/>
    <s v="Supplies &amp; Services"/>
    <x v="0"/>
    <s v="Natural Resources2"/>
    <s v="Habitat &amp; Open Space Management2"/>
    <n v="11289.84"/>
    <n v="4000"/>
    <m/>
    <n v="4000"/>
    <n v="0"/>
    <n v="30"/>
    <n v="0"/>
    <n v="71.5"/>
    <n v="0"/>
    <n v="1099.58"/>
    <n v="1303.3699999999999"/>
    <n v="338.3"/>
    <n v="0"/>
    <n v="576.69000000000005"/>
    <m/>
    <m/>
    <n v="3419.44"/>
    <n v="30"/>
    <n v="1171.08"/>
    <n v="1641.6699999999998"/>
    <n v="576.69000000000005"/>
    <n v="3419.44"/>
    <n v="580.55999999999995"/>
  </r>
  <r>
    <n v="25430"/>
    <s v="Habitat/Open Space Mgt-Parks"/>
    <n v="931170"/>
    <s v="Habitat &amp; Open Space Mgmt"/>
    <x v="56"/>
    <x v="56"/>
    <s v="25430 931170 520230"/>
    <x v="1"/>
    <x v="1"/>
    <s v="Utilities"/>
    <x v="0"/>
    <s v="Natural Resources2"/>
    <s v="Habitat &amp; Open Space Management2"/>
    <n v="10641.880000000001"/>
    <n v="6500"/>
    <m/>
    <n v="6500"/>
    <n v="0"/>
    <n v="469.79"/>
    <n v="569.61"/>
    <n v="482.69"/>
    <n v="481.48"/>
    <n v="439.59"/>
    <n v="685.31"/>
    <n v="397.86"/>
    <n v="407.39"/>
    <n v="407.4"/>
    <m/>
    <m/>
    <n v="4341.12"/>
    <n v="1039.4000000000001"/>
    <n v="1403.76"/>
    <n v="1490.56"/>
    <n v="407.4"/>
    <n v="4341.12"/>
    <n v="2158.88"/>
  </r>
  <r>
    <n v="25430"/>
    <s v="Habitat/Open Space Mgt-Parks"/>
    <n v="931170"/>
    <s v="Habitat &amp; Open Space Mgmt"/>
    <x v="57"/>
    <x v="57"/>
    <s v="25430 931170 520320"/>
    <x v="1"/>
    <x v="1"/>
    <s v="Supplies &amp; Services"/>
    <x v="0"/>
    <s v="Natural Resources2"/>
    <s v="Habitat &amp; Open Space Management2"/>
    <n v="89.16"/>
    <n v="1300"/>
    <m/>
    <n v="1300"/>
    <n v="0.46"/>
    <n v="76.98"/>
    <n v="112.29"/>
    <n v="41.72"/>
    <n v="50.06"/>
    <n v="120.35"/>
    <n v="78.36"/>
    <n v="36.14"/>
    <n v="65.03"/>
    <n v="36.17"/>
    <m/>
    <m/>
    <n v="617.55999999999995"/>
    <n v="189.73000000000002"/>
    <n v="212.13"/>
    <n v="179.53"/>
    <n v="36.17"/>
    <n v="617.55999999999995"/>
    <n v="682.44"/>
  </r>
  <r>
    <n v="25430"/>
    <s v="Habitat/Open Space Mgt-Parks"/>
    <n v="931170"/>
    <s v="Habitat &amp; Open Space Mgmt"/>
    <x v="12"/>
    <x v="12"/>
    <s v="25430 931170 520360"/>
    <x v="1"/>
    <x v="1"/>
    <s v="Internal Service Costs"/>
    <x v="0"/>
    <s v="Natural Resources2"/>
    <s v="Habitat &amp; Open Space Management2"/>
    <n v="1165.08"/>
    <n v="8209"/>
    <m/>
    <n v="8209"/>
    <n v="0"/>
    <n v="684.15"/>
    <n v="1317.49"/>
    <n v="992.02"/>
    <n v="957.81"/>
    <n v="992.02"/>
    <n v="957.81"/>
    <n v="1026.23"/>
    <n v="992.02"/>
    <n v="992.02"/>
    <m/>
    <m/>
    <n v="8911.57"/>
    <n v="2001.6399999999999"/>
    <n v="2941.85"/>
    <n v="2976.06"/>
    <n v="992.02"/>
    <n v="8911.57"/>
    <n v="-702.56999999999971"/>
  </r>
  <r>
    <n v="25430"/>
    <s v="Habitat/Open Space Mgt-Parks"/>
    <n v="931170"/>
    <s v="Habitat &amp; Open Space Mgmt"/>
    <x v="58"/>
    <x v="58"/>
    <s v="25430 931170 520800"/>
    <x v="1"/>
    <x v="1"/>
    <s v="Supplies &amp; Services"/>
    <x v="0"/>
    <s v="Natural Resources2"/>
    <s v="Habitat &amp; Open Space Management2"/>
    <n v="0"/>
    <n v="1000"/>
    <m/>
    <n v="1000"/>
    <n v="0"/>
    <n v="351.24"/>
    <n v="104.26"/>
    <n v="0"/>
    <n v="0"/>
    <n v="0"/>
    <n v="50.09"/>
    <n v="175.45"/>
    <n v="193.19"/>
    <n v="0"/>
    <m/>
    <m/>
    <n v="874.23"/>
    <n v="455.5"/>
    <n v="0"/>
    <n v="418.73"/>
    <n v="0"/>
    <n v="874.23"/>
    <n v="125.76999999999998"/>
  </r>
  <r>
    <n v="25430"/>
    <s v="Habitat/Open Space Mgt-Parks"/>
    <n v="931170"/>
    <s v="Habitat &amp; Open Space Mgmt"/>
    <x v="59"/>
    <x v="59"/>
    <s v="25430 931170 520845"/>
    <x v="1"/>
    <x v="1"/>
    <s v="Utilities"/>
    <x v="0"/>
    <s v="Natural Resources2"/>
    <s v="Habitat &amp; Open Space Management2"/>
    <n v="9005.58"/>
    <n v="50000"/>
    <m/>
    <n v="50000"/>
    <n v="1057.31"/>
    <n v="1073.9000000000001"/>
    <n v="1342.86"/>
    <n v="1203.28"/>
    <n v="1342.86"/>
    <n v="938.49"/>
    <n v="1345.25"/>
    <n v="1304.19"/>
    <n v="2290.27"/>
    <n v="1240.27"/>
    <m/>
    <m/>
    <n v="13138.68"/>
    <n v="3474.0699999999997"/>
    <n v="3484.63"/>
    <n v="4939.71"/>
    <n v="1240.27"/>
    <n v="13138.68"/>
    <n v="36861.32"/>
  </r>
  <r>
    <n v="25430"/>
    <s v="Habitat/Open Space Mgt-Parks"/>
    <n v="931170"/>
    <s v="Habitat &amp; Open Space Mgmt"/>
    <x v="60"/>
    <x v="60"/>
    <s v="25430 931170 521420"/>
    <x v="1"/>
    <x v="1"/>
    <s v="Supplies &amp; Services"/>
    <x v="0"/>
    <s v="Natural Resources2"/>
    <s v="Habitat &amp; Open Space Management2"/>
    <n v="11883.930000000002"/>
    <n v="20000"/>
    <m/>
    <n v="20000"/>
    <n v="301.64"/>
    <n v="-20.25"/>
    <n v="1300.3599999999999"/>
    <n v="2839.74"/>
    <n v="865.95"/>
    <n v="749.55"/>
    <n v="506.31"/>
    <n v="1154.23"/>
    <n v="2835.87"/>
    <n v="1655.95"/>
    <m/>
    <m/>
    <n v="12189.350000000002"/>
    <n v="1581.75"/>
    <n v="4455.24"/>
    <n v="4496.41"/>
    <n v="1655.95"/>
    <n v="12189.35"/>
    <n v="7810.65"/>
  </r>
  <r>
    <n v="25430"/>
    <s v="Habitat/Open Space Mgt-Parks"/>
    <n v="931170"/>
    <s v="Habitat &amp; Open Space Mgmt"/>
    <x v="61"/>
    <x v="61"/>
    <s v="25430 931170 521500"/>
    <x v="1"/>
    <x v="1"/>
    <s v="Supplies &amp; Services"/>
    <x v="0"/>
    <s v="Natural Resources2"/>
    <s v="Habitat &amp; Open Space Management2"/>
    <n v="36.33"/>
    <n v="20000"/>
    <m/>
    <n v="20000"/>
    <n v="15.21"/>
    <n v="-15.21"/>
    <n v="0"/>
    <n v="0"/>
    <n v="482.32"/>
    <n v="19.55"/>
    <n v="0"/>
    <n v="0"/>
    <n v="3894.44"/>
    <n v="516.47"/>
    <m/>
    <m/>
    <n v="4912.7800000000007"/>
    <n v="0"/>
    <n v="501.87"/>
    <n v="3894.44"/>
    <n v="516.47"/>
    <n v="4912.7800000000007"/>
    <n v="15087.22"/>
  </r>
  <r>
    <n v="25430"/>
    <s v="Habitat/Open Space Mgt-Parks"/>
    <n v="931170"/>
    <s v="Habitat &amp; Open Space Mgmt"/>
    <x v="62"/>
    <x v="62"/>
    <s v="25430 931170 521700"/>
    <x v="1"/>
    <x v="1"/>
    <s v="Utilities"/>
    <x v="0"/>
    <s v="Natural Resources2"/>
    <s v="Habitat &amp; Open Space Management2"/>
    <n v="0"/>
    <n v="900"/>
    <m/>
    <n v="900"/>
    <n v="100.53"/>
    <n v="64.94"/>
    <n v="64.94"/>
    <n v="29.35"/>
    <n v="64.94"/>
    <n v="100.53"/>
    <n v="29.35"/>
    <n v="64.94"/>
    <n v="243.41"/>
    <n v="29.35"/>
    <m/>
    <m/>
    <n v="792.28"/>
    <n v="230.41"/>
    <n v="194.82"/>
    <n v="337.7"/>
    <n v="29.35"/>
    <n v="792.28000000000009"/>
    <n v="107.71999999999991"/>
  </r>
  <r>
    <n v="25430"/>
    <s v="Habitat/Open Space Mgt-Parks"/>
    <n v="931170"/>
    <s v="Habitat &amp; Open Space Mgmt"/>
    <x v="63"/>
    <x v="63"/>
    <s v="25430 931170 521720"/>
    <x v="1"/>
    <x v="1"/>
    <s v="Supplies &amp; Services"/>
    <x v="0"/>
    <s v="Natural Resources2"/>
    <s v="Habitat &amp; Open Space Management2"/>
    <n v="0"/>
    <n v="2500"/>
    <m/>
    <n v="2500"/>
    <n v="0"/>
    <n v="0"/>
    <n v="0"/>
    <n v="0"/>
    <n v="0"/>
    <n v="583.98"/>
    <n v="0"/>
    <n v="0"/>
    <n v="0"/>
    <n v="0"/>
    <m/>
    <m/>
    <n v="583.98"/>
    <n v="0"/>
    <n v="583.98"/>
    <n v="0"/>
    <n v="0"/>
    <n v="583.98"/>
    <n v="1916.02"/>
  </r>
  <r>
    <n v="25430"/>
    <s v="Habitat/Open Space Mgt-Parks"/>
    <n v="931170"/>
    <s v="Habitat &amp; Open Space Mgmt"/>
    <x v="64"/>
    <x v="64"/>
    <s v="25430 931170 521740"/>
    <x v="1"/>
    <x v="1"/>
    <s v="Supplies &amp; Services"/>
    <x v="0"/>
    <s v="Natural Resources2"/>
    <s v="Habitat &amp; Open Space Management2"/>
    <n v="87.92"/>
    <n v="0"/>
    <m/>
    <n v="0"/>
    <n v="0"/>
    <n v="0"/>
    <n v="0"/>
    <n v="71.7"/>
    <n v="0"/>
    <n v="0"/>
    <n v="43.48"/>
    <n v="0"/>
    <n v="0"/>
    <n v="0"/>
    <m/>
    <m/>
    <n v="115.18"/>
    <n v="0"/>
    <n v="71.7"/>
    <n v="43.48"/>
    <n v="0"/>
    <n v="115.18"/>
    <n v="-115.18"/>
  </r>
  <r>
    <n v="25430"/>
    <s v="Habitat/Open Space Mgt-Parks"/>
    <n v="931170"/>
    <s v="Habitat &amp; Open Space Mgmt"/>
    <x v="8"/>
    <x v="8"/>
    <s v="25430 931170 522310"/>
    <x v="1"/>
    <x v="1"/>
    <s v="Supplies &amp; Services"/>
    <x v="0"/>
    <s v="Natural Resources2"/>
    <s v="Habitat &amp; Open Space Management2"/>
    <n v="394.1"/>
    <n v="3000"/>
    <m/>
    <n v="3000"/>
    <n v="16.829999999999998"/>
    <n v="-16.829999999999998"/>
    <n v="133.66"/>
    <n v="0"/>
    <n v="116.98"/>
    <n v="0"/>
    <n v="0"/>
    <n v="0"/>
    <n v="0"/>
    <n v="0"/>
    <m/>
    <m/>
    <n v="250.64"/>
    <n v="133.66"/>
    <n v="116.98"/>
    <n v="0"/>
    <n v="0"/>
    <n v="250.64"/>
    <n v="2749.36"/>
  </r>
  <r>
    <n v="25430"/>
    <s v="Habitat/Open Space Mgt-Parks"/>
    <n v="931170"/>
    <s v="Habitat &amp; Open Space Mgmt"/>
    <x v="65"/>
    <x v="65"/>
    <s v="25430 931170 522320"/>
    <x v="1"/>
    <x v="1"/>
    <s v="Supplies &amp; Services"/>
    <x v="0"/>
    <s v="Natural Resources2"/>
    <s v="Habitat &amp; Open Space Management2"/>
    <n v="37985.800000000003"/>
    <n v="65000"/>
    <m/>
    <n v="65000"/>
    <n v="829"/>
    <n v="-529.22"/>
    <n v="2801.56"/>
    <n v="344.1"/>
    <n v="699.23"/>
    <n v="86.66"/>
    <n v="617.24"/>
    <n v="1162.98"/>
    <n v="1690.39"/>
    <n v="3127.93"/>
    <m/>
    <m/>
    <n v="10829.869999999999"/>
    <n v="3101.34"/>
    <n v="1129.99"/>
    <n v="3470.61"/>
    <n v="3127.93"/>
    <n v="10829.87"/>
    <n v="54170.13"/>
  </r>
  <r>
    <n v="25430"/>
    <s v="Habitat/Open Space Mgt-Parks"/>
    <n v="931170"/>
    <s v="Habitat &amp; Open Space Mgmt"/>
    <x v="66"/>
    <x v="66"/>
    <s v="25430 931170 522400"/>
    <x v="1"/>
    <x v="1"/>
    <s v="Supplies &amp; Services"/>
    <x v="0"/>
    <s v="Natural Resources2"/>
    <s v="Habitat &amp; Open Space Management2"/>
    <n v="2441.4899999999998"/>
    <n v="20000"/>
    <m/>
    <n v="20000"/>
    <n v="0"/>
    <n v="0"/>
    <n v="4530"/>
    <n v="60"/>
    <n v="9.0399999999999991"/>
    <n v="1688.05"/>
    <n v="335"/>
    <n v="0"/>
    <n v="0"/>
    <n v="630.75"/>
    <m/>
    <m/>
    <n v="7252.84"/>
    <n v="4530"/>
    <n v="1757.09"/>
    <n v="335"/>
    <n v="630.75"/>
    <n v="7252.84"/>
    <n v="12747.16"/>
  </r>
  <r>
    <n v="25430"/>
    <s v="Habitat/Open Space Mgt-Parks"/>
    <n v="931170"/>
    <s v="Habitat &amp; Open Space Mgmt"/>
    <x v="67"/>
    <x v="67"/>
    <s v="25430 931170 523100"/>
    <x v="1"/>
    <x v="1"/>
    <s v="Supplies &amp; Services"/>
    <x v="0"/>
    <s v="Natural Resources2"/>
    <s v="Habitat &amp; Open Space Management2"/>
    <n v="40"/>
    <n v="500"/>
    <m/>
    <n v="500"/>
    <n v="0"/>
    <n v="0"/>
    <n v="0"/>
    <n v="0"/>
    <n v="0"/>
    <n v="0"/>
    <n v="0"/>
    <n v="50"/>
    <n v="0"/>
    <n v="0"/>
    <m/>
    <m/>
    <n v="50"/>
    <n v="0"/>
    <n v="0"/>
    <n v="50"/>
    <n v="0"/>
    <n v="50"/>
    <n v="450"/>
  </r>
  <r>
    <n v="25430"/>
    <s v="Habitat/Open Space Mgt-Parks"/>
    <n v="931170"/>
    <s v="Habitat &amp; Open Space Mgmt"/>
    <x v="68"/>
    <x v="68"/>
    <s v="25430 931170 523220"/>
    <x v="1"/>
    <x v="1"/>
    <s v="Supplies &amp; Services"/>
    <x v="0"/>
    <s v="Natural Resources2"/>
    <s v="Habitat &amp; Open Space Management2"/>
    <n v="84"/>
    <n v="1200"/>
    <m/>
    <n v="1200"/>
    <n v="84"/>
    <n v="0"/>
    <n v="0"/>
    <n v="0"/>
    <n v="0"/>
    <n v="0"/>
    <n v="0"/>
    <n v="0"/>
    <n v="0"/>
    <n v="0"/>
    <m/>
    <m/>
    <n v="84"/>
    <n v="84"/>
    <n v="0"/>
    <n v="0"/>
    <n v="0"/>
    <n v="84"/>
    <n v="1116"/>
  </r>
  <r>
    <n v="25430"/>
    <s v="Habitat/Open Space Mgt-Parks"/>
    <n v="931170"/>
    <s v="Habitat &amp; Open Space Mgmt"/>
    <x v="69"/>
    <x v="69"/>
    <s v="25430 931170 523340"/>
    <x v="1"/>
    <x v="1"/>
    <s v="Supplies &amp; Services"/>
    <x v="0"/>
    <s v="Natural Resources2"/>
    <s v="Habitat &amp; Open Space Management2"/>
    <n v="0"/>
    <m/>
    <m/>
    <n v="0"/>
    <n v="0"/>
    <n v="0.4"/>
    <n v="3.12"/>
    <n v="2.75"/>
    <n v="0"/>
    <n v="0.32"/>
    <n v="0"/>
    <n v="0"/>
    <n v="0"/>
    <n v="0"/>
    <m/>
    <m/>
    <n v="6.59"/>
    <n v="3.52"/>
    <n v="3.07"/>
    <n v="0"/>
    <n v="0"/>
    <n v="6.59"/>
    <n v="-6.59"/>
  </r>
  <r>
    <n v="25430"/>
    <s v="Habitat/Open Space Mgt-Parks"/>
    <n v="931170"/>
    <s v="Habitat &amp; Open Space Mgmt"/>
    <x v="70"/>
    <x v="70"/>
    <s v="25430 931170 523620"/>
    <x v="1"/>
    <x v="1"/>
    <s v="Supplies &amp; Services"/>
    <x v="0"/>
    <s v="Natural Resources2"/>
    <s v="Habitat &amp; Open Space Management2"/>
    <n v="0"/>
    <n v="0"/>
    <m/>
    <n v="0"/>
    <n v="0"/>
    <n v="0"/>
    <n v="0"/>
    <n v="0"/>
    <n v="0"/>
    <n v="0"/>
    <n v="0"/>
    <n v="0"/>
    <n v="0"/>
    <n v="0"/>
    <m/>
    <m/>
    <n v="0"/>
    <n v="0"/>
    <n v="0"/>
    <n v="0"/>
    <n v="0"/>
    <n v="0"/>
    <n v="0"/>
  </r>
  <r>
    <n v="25430"/>
    <s v="Habitat/Open Space Mgt-Parks"/>
    <n v="931170"/>
    <s v="Habitat &amp; Open Space Mgmt"/>
    <x v="71"/>
    <x v="71"/>
    <s v="25430 931170 523640"/>
    <x v="1"/>
    <x v="1"/>
    <s v="Supplies &amp; Services"/>
    <x v="0"/>
    <s v="Natural Resources2"/>
    <s v="Habitat &amp; Open Space Management2"/>
    <n v="1904.8"/>
    <n v="2000"/>
    <m/>
    <n v="2000"/>
    <n v="0"/>
    <n v="0"/>
    <n v="0"/>
    <n v="0"/>
    <n v="0"/>
    <n v="0"/>
    <n v="0"/>
    <n v="0"/>
    <n v="0"/>
    <n v="0"/>
    <m/>
    <m/>
    <n v="0"/>
    <n v="0"/>
    <n v="0"/>
    <n v="0"/>
    <n v="0"/>
    <n v="0"/>
    <n v="2000"/>
  </r>
  <r>
    <n v="25430"/>
    <s v="Habitat/Open Space Mgt-Parks"/>
    <n v="931170"/>
    <s v="Habitat &amp; Open Space Mgmt"/>
    <x v="72"/>
    <x v="72"/>
    <s v="25430 931170 523700"/>
    <x v="1"/>
    <x v="1"/>
    <s v="Supplies &amp; Services"/>
    <x v="0"/>
    <s v="Natural Resources2"/>
    <s v="Habitat &amp; Open Space Management2"/>
    <n v="1310.1400000000001"/>
    <n v="1500"/>
    <m/>
    <n v="1500"/>
    <n v="0"/>
    <n v="0"/>
    <n v="0"/>
    <n v="28"/>
    <n v="0"/>
    <n v="0"/>
    <n v="0"/>
    <n v="135.16"/>
    <n v="213.76"/>
    <n v="0"/>
    <m/>
    <m/>
    <n v="376.91999999999996"/>
    <n v="0"/>
    <n v="28"/>
    <n v="348.91999999999996"/>
    <n v="0"/>
    <n v="376.91999999999996"/>
    <n v="1123.08"/>
  </r>
  <r>
    <n v="25430"/>
    <s v="Habitat/Open Space Mgt-Parks"/>
    <n v="931170"/>
    <s v="Habitat &amp; Open Space Mgmt"/>
    <x v="73"/>
    <x v="73"/>
    <s v="25430 931170 523800"/>
    <x v="1"/>
    <x v="1"/>
    <s v="Supplies &amp; Services"/>
    <x v="0"/>
    <s v="Natural Resources2"/>
    <s v="Habitat &amp; Open Space Management2"/>
    <n v="261"/>
    <n v="0"/>
    <m/>
    <n v="0"/>
    <n v="0"/>
    <n v="0"/>
    <n v="0"/>
    <n v="0"/>
    <n v="0"/>
    <n v="0"/>
    <n v="0"/>
    <n v="0"/>
    <n v="0"/>
    <n v="0"/>
    <m/>
    <m/>
    <n v="0"/>
    <n v="0"/>
    <n v="0"/>
    <n v="0"/>
    <n v="0"/>
    <n v="0"/>
    <n v="0"/>
  </r>
  <r>
    <n v="25430"/>
    <s v="Habitat/Open Space Mgt-Parks"/>
    <n v="931170"/>
    <s v="Habitat &amp; Open Space Mgmt"/>
    <x v="74"/>
    <x v="74"/>
    <s v="25430 931170 524840"/>
    <x v="1"/>
    <x v="1"/>
    <s v="Supplies &amp; Services"/>
    <x v="0"/>
    <s v="Natural Resources2"/>
    <s v="Habitat &amp; Open Space Management2"/>
    <n v="225"/>
    <n v="600"/>
    <m/>
    <n v="600"/>
    <n v="0"/>
    <n v="0"/>
    <n v="15"/>
    <n v="0"/>
    <n v="0"/>
    <n v="0"/>
    <n v="0"/>
    <n v="0"/>
    <n v="0"/>
    <n v="0"/>
    <m/>
    <m/>
    <n v="15"/>
    <n v="15"/>
    <n v="0"/>
    <n v="0"/>
    <n v="0"/>
    <n v="15"/>
    <n v="585"/>
  </r>
  <r>
    <n v="25430"/>
    <s v="Habitat/Open Space Mgt-Parks"/>
    <n v="931170"/>
    <s v="Habitat &amp; Open Space Mgmt"/>
    <x v="75"/>
    <x v="75"/>
    <s v="25430 931170 525060"/>
    <x v="1"/>
    <x v="1"/>
    <s v="Supplies &amp; Services"/>
    <x v="0"/>
    <s v="Natural Resources2"/>
    <s v="Habitat &amp; Open Space Management2"/>
    <n v="3144.5899999999997"/>
    <n v="250"/>
    <m/>
    <n v="250"/>
    <n v="0"/>
    <n v="0"/>
    <n v="0"/>
    <n v="0"/>
    <n v="509.18"/>
    <n v="0"/>
    <n v="0"/>
    <n v="0"/>
    <n v="53.02"/>
    <n v="429.96"/>
    <m/>
    <m/>
    <n v="992.16000000000008"/>
    <n v="0"/>
    <n v="509.18"/>
    <n v="53.02"/>
    <n v="429.96"/>
    <n v="992.16000000000008"/>
    <n v="-742.16000000000008"/>
  </r>
  <r>
    <n v="25430"/>
    <s v="Habitat/Open Space Mgt-Parks"/>
    <n v="931170"/>
    <s v="Habitat &amp; Open Space Mgmt"/>
    <x v="76"/>
    <x v="76"/>
    <s v="25430 931170 526910"/>
    <x v="1"/>
    <x v="1"/>
    <s v="Supplies &amp; Services"/>
    <x v="0"/>
    <s v="Natural Resources2"/>
    <s v="Habitat &amp; Open Space Management2"/>
    <n v="0"/>
    <n v="0"/>
    <m/>
    <n v="0"/>
    <n v="0"/>
    <n v="0"/>
    <n v="0"/>
    <n v="0"/>
    <n v="0"/>
    <n v="0"/>
    <n v="0"/>
    <n v="4888.3100000000004"/>
    <n v="0"/>
    <n v="0"/>
    <m/>
    <m/>
    <n v="4888.3100000000004"/>
    <n v="0"/>
    <n v="0"/>
    <n v="4888.3100000000004"/>
    <n v="0"/>
    <n v="4888.3100000000004"/>
    <n v="-4888.3100000000004"/>
  </r>
  <r>
    <n v="25430"/>
    <s v="Habitat/Open Space Mgt-Parks"/>
    <n v="931170"/>
    <s v="Habitat &amp; Open Space Mgmt"/>
    <x v="77"/>
    <x v="77"/>
    <s v="25430 931170 526940"/>
    <x v="1"/>
    <x v="1"/>
    <s v="Supplies &amp; Services"/>
    <x v="0"/>
    <s v="Natural Resources2"/>
    <s v="Habitat &amp; Open Space Management2"/>
    <n v="1617.13"/>
    <n v="2000"/>
    <m/>
    <n v="2000"/>
    <n v="0"/>
    <n v="45.07"/>
    <n v="508.12"/>
    <n v="51.31"/>
    <n v="0"/>
    <n v="0"/>
    <n v="0"/>
    <n v="120"/>
    <n v="208.67"/>
    <n v="208.67"/>
    <m/>
    <m/>
    <n v="1141.8399999999999"/>
    <n v="553.19000000000005"/>
    <n v="51.31"/>
    <n v="328.66999999999996"/>
    <n v="208.67"/>
    <n v="1141.8399999999999"/>
    <n v="858.16000000000008"/>
  </r>
  <r>
    <n v="25430"/>
    <s v="Habitat/Open Space Mgt-Parks"/>
    <n v="931170"/>
    <s v="Habitat &amp; Open Space Mgmt"/>
    <x v="78"/>
    <x v="78"/>
    <s v="25430 931170 526960"/>
    <x v="1"/>
    <x v="1"/>
    <s v="Supplies &amp; Services"/>
    <x v="0"/>
    <s v="Natural Resources2"/>
    <s v="Habitat &amp; Open Space Management2"/>
    <n v="7772.5400000000009"/>
    <n v="8000"/>
    <m/>
    <n v="8000"/>
    <n v="0"/>
    <n v="0"/>
    <n v="307.32"/>
    <n v="59.21"/>
    <n v="0"/>
    <n v="0"/>
    <n v="66.86"/>
    <n v="448.56"/>
    <n v="1539.21"/>
    <n v="1027.72"/>
    <m/>
    <m/>
    <n v="3448.88"/>
    <n v="307.32"/>
    <n v="59.21"/>
    <n v="2054.63"/>
    <n v="1027.72"/>
    <n v="3448.88"/>
    <n v="4551.12"/>
  </r>
  <r>
    <n v="25430"/>
    <s v="Habitat/Open Space Mgt-Parks"/>
    <n v="931170"/>
    <s v="Habitat &amp; Open Space Mgmt"/>
    <x v="79"/>
    <x v="79"/>
    <s v="25430 931170 527100"/>
    <x v="1"/>
    <x v="1"/>
    <s v="Supplies &amp; Services"/>
    <x v="0"/>
    <s v="Natural Resources2"/>
    <s v="Habitat &amp; Open Space Management2"/>
    <n v="215.82"/>
    <n v="0"/>
    <m/>
    <n v="0"/>
    <n v="0"/>
    <n v="0"/>
    <n v="0"/>
    <n v="0"/>
    <n v="0"/>
    <n v="0"/>
    <n v="0"/>
    <n v="0"/>
    <n v="0"/>
    <n v="0"/>
    <m/>
    <m/>
    <n v="0"/>
    <n v="0"/>
    <n v="0"/>
    <n v="0"/>
    <n v="0"/>
    <n v="0"/>
    <n v="0"/>
  </r>
  <r>
    <n v="25430"/>
    <s v="Habitat/Open Space Mgt-Parks"/>
    <n v="931170"/>
    <s v="Habitat &amp; Open Space Mgmt"/>
    <x v="80"/>
    <x v="80"/>
    <s v="25430 931170 527140"/>
    <x v="1"/>
    <x v="1"/>
    <s v="Supplies &amp; Services"/>
    <x v="0"/>
    <s v="Natural Resources2"/>
    <s v="Habitat &amp; Open Space Management2"/>
    <n v="0"/>
    <n v="0"/>
    <m/>
    <n v="0"/>
    <n v="0"/>
    <n v="0"/>
    <n v="0"/>
    <n v="0"/>
    <n v="0"/>
    <n v="0"/>
    <n v="0"/>
    <n v="0"/>
    <n v="0"/>
    <n v="0"/>
    <m/>
    <m/>
    <n v="0"/>
    <n v="0"/>
    <n v="0"/>
    <n v="0"/>
    <n v="0"/>
    <n v="0"/>
    <n v="0"/>
  </r>
  <r>
    <n v="25430"/>
    <s v="Habitat/Open Space Mgt-Parks"/>
    <n v="931170"/>
    <s v="Habitat &amp; Open Space Mgmt"/>
    <x v="81"/>
    <x v="81"/>
    <s v="25430 931170 527280"/>
    <x v="1"/>
    <x v="1"/>
    <s v="Supplies &amp; Services"/>
    <x v="0"/>
    <s v="Natural Resources2"/>
    <s v="Habitat &amp; Open Space Management2"/>
    <n v="0"/>
    <n v="0"/>
    <m/>
    <n v="0"/>
    <n v="0"/>
    <n v="0"/>
    <n v="0"/>
    <n v="0"/>
    <n v="0"/>
    <n v="0"/>
    <n v="0"/>
    <n v="0"/>
    <n v="0"/>
    <n v="0"/>
    <m/>
    <m/>
    <n v="0"/>
    <n v="0"/>
    <n v="0"/>
    <n v="0"/>
    <n v="0"/>
    <n v="0"/>
    <n v="0"/>
  </r>
  <r>
    <n v="25430"/>
    <s v="Habitat/Open Space Mgt-Parks"/>
    <n v="931170"/>
    <s v="Habitat &amp; Open Space Mgmt"/>
    <x v="82"/>
    <x v="82"/>
    <s v="25430 931170 527660"/>
    <x v="1"/>
    <x v="1"/>
    <s v="Supplies &amp; Services"/>
    <x v="0"/>
    <s v="Natural Resources2"/>
    <s v="Habitat &amp; Open Space Management2"/>
    <n v="124.37"/>
    <n v="0"/>
    <m/>
    <n v="0"/>
    <n v="0"/>
    <n v="0"/>
    <n v="0"/>
    <n v="0"/>
    <n v="0"/>
    <n v="0"/>
    <n v="0"/>
    <n v="0"/>
    <n v="0"/>
    <n v="0"/>
    <m/>
    <m/>
    <n v="0"/>
    <n v="0"/>
    <n v="0"/>
    <n v="0"/>
    <n v="0"/>
    <n v="0"/>
    <n v="0"/>
  </r>
  <r>
    <n v="25430"/>
    <s v="Habitat/Open Space Mgt-Parks"/>
    <n v="931170"/>
    <s v="Habitat &amp; Open Space Mgmt"/>
    <x v="83"/>
    <x v="83"/>
    <s v="25430 931170 527680"/>
    <x v="1"/>
    <x v="1"/>
    <s v="Supplies &amp; Services"/>
    <x v="0"/>
    <s v="Natural Resources2"/>
    <s v="Habitat &amp; Open Space Management2"/>
    <n v="2542.3199999999997"/>
    <n v="3000"/>
    <m/>
    <n v="3000"/>
    <n v="20.420000000000002"/>
    <n v="1202.6300000000001"/>
    <n v="0"/>
    <n v="0"/>
    <n v="0"/>
    <n v="1952.26"/>
    <n v="124.21"/>
    <n v="0"/>
    <n v="163.80000000000001"/>
    <n v="0"/>
    <m/>
    <m/>
    <n v="3463.3200000000006"/>
    <n v="1223.0500000000002"/>
    <n v="1952.26"/>
    <n v="288.01"/>
    <n v="0"/>
    <n v="3463.3200000000006"/>
    <n v="-463.32000000000062"/>
  </r>
  <r>
    <n v="25430"/>
    <s v="Habitat/Open Space Mgt-Parks"/>
    <n v="931170"/>
    <s v="Habitat &amp; Open Space Mgmt"/>
    <x v="13"/>
    <x v="13"/>
    <s v="25430 931170 527690"/>
    <x v="1"/>
    <x v="1"/>
    <s v="Internal Service Costs"/>
    <x v="0"/>
    <s v="Natural Resources2"/>
    <s v="Habitat &amp; Open Space Management2"/>
    <n v="22378.639999999999"/>
    <n v="16968"/>
    <m/>
    <n v="16968"/>
    <n v="0"/>
    <n v="5507.93"/>
    <n v="4398.16"/>
    <n v="8248.65"/>
    <n v="4181"/>
    <n v="5753.72"/>
    <n v="2423.9"/>
    <n v="3739.2"/>
    <n v="6231.06"/>
    <n v="4689.2700000000004"/>
    <m/>
    <m/>
    <n v="45172.89"/>
    <n v="9906.09"/>
    <n v="18183.37"/>
    <n v="12394.16"/>
    <n v="4689.2700000000004"/>
    <n v="45172.89"/>
    <n v="-28204.89"/>
  </r>
  <r>
    <n v="25430"/>
    <s v="Habitat/Open Space Mgt-Parks"/>
    <n v="931170"/>
    <s v="Habitat &amp; Open Space Mgmt"/>
    <x v="84"/>
    <x v="84"/>
    <s v="25430 931170 527840"/>
    <x v="1"/>
    <x v="1"/>
    <s v="Travel/Training"/>
    <x v="0"/>
    <s v="Natural Resources2"/>
    <s v="Habitat &amp; Open Space Management2"/>
    <n v="3236.31"/>
    <n v="15200"/>
    <m/>
    <n v="15200"/>
    <n v="0"/>
    <n v="0"/>
    <n v="1095"/>
    <n v="455"/>
    <n v="0"/>
    <n v="0"/>
    <n v="0"/>
    <n v="0"/>
    <n v="900"/>
    <n v="1020"/>
    <m/>
    <m/>
    <n v="3470"/>
    <n v="1095"/>
    <n v="455"/>
    <n v="900"/>
    <n v="1020"/>
    <n v="3470"/>
    <n v="11730"/>
  </r>
  <r>
    <n v="25430"/>
    <s v="Habitat/Open Space Mgt-Parks"/>
    <n v="931170"/>
    <s v="Habitat &amp; Open Space Mgmt"/>
    <x v="85"/>
    <x v="85"/>
    <s v="25430 931170 527940"/>
    <x v="1"/>
    <x v="1"/>
    <s v="Supplies &amp; Services"/>
    <x v="0"/>
    <s v="Natural Resources2"/>
    <s v="Habitat &amp; Open Space Management2"/>
    <n v="3483.21"/>
    <n v="5000"/>
    <m/>
    <n v="5000"/>
    <n v="0"/>
    <n v="0"/>
    <n v="0"/>
    <n v="0"/>
    <n v="0"/>
    <n v="0"/>
    <n v="730.79"/>
    <n v="0"/>
    <n v="0"/>
    <n v="0"/>
    <m/>
    <m/>
    <n v="730.79"/>
    <n v="0"/>
    <n v="0"/>
    <n v="730.79"/>
    <n v="0"/>
    <n v="730.79"/>
    <n v="4269.21"/>
  </r>
  <r>
    <n v="25430"/>
    <s v="Habitat/Open Space Mgt-Parks"/>
    <n v="931170"/>
    <s v="Habitat &amp; Open Space Mgmt"/>
    <x v="86"/>
    <x v="86"/>
    <s v="25430 931170 528140"/>
    <x v="1"/>
    <x v="1"/>
    <s v="Travel/Training"/>
    <x v="0"/>
    <s v="Natural Resources2"/>
    <s v="Habitat &amp; Open Space Management2"/>
    <n v="1200"/>
    <n v="0"/>
    <m/>
    <n v="0"/>
    <n v="0"/>
    <n v="0"/>
    <n v="0"/>
    <n v="0"/>
    <n v="0"/>
    <n v="0"/>
    <n v="800"/>
    <n v="340"/>
    <n v="0"/>
    <n v="0"/>
    <m/>
    <m/>
    <n v="1140"/>
    <n v="0"/>
    <n v="0"/>
    <n v="1140"/>
    <n v="0"/>
    <n v="1140"/>
    <n v="-1140"/>
  </r>
  <r>
    <n v="25430"/>
    <s v="Habitat/Open Space Mgt-Parks"/>
    <n v="931170"/>
    <s v="Habitat &amp; Open Space Mgmt"/>
    <x v="87"/>
    <x v="87"/>
    <s v="25430 931170 528260"/>
    <x v="1"/>
    <x v="1"/>
    <s v="Supplies &amp; Services"/>
    <x v="0"/>
    <s v="Natural Resources2"/>
    <s v="Habitat &amp; Open Space Management2"/>
    <n v="465.5"/>
    <n v="5000"/>
    <m/>
    <n v="5000"/>
    <n v="0"/>
    <n v="0"/>
    <n v="139.78"/>
    <n v="0"/>
    <n v="0"/>
    <n v="0"/>
    <n v="0"/>
    <n v="0"/>
    <n v="251.32"/>
    <n v="708.66"/>
    <m/>
    <m/>
    <n v="1099.76"/>
    <n v="139.78"/>
    <n v="0"/>
    <n v="251.32"/>
    <n v="708.66"/>
    <n v="1099.76"/>
    <n v="3900.24"/>
  </r>
  <r>
    <n v="25430"/>
    <s v="Habitat/Open Space Mgt-Parks"/>
    <n v="931170"/>
    <s v="Habitat &amp; Open Space Mgmt"/>
    <x v="9"/>
    <x v="9"/>
    <s v="25430 931170 528920"/>
    <x v="1"/>
    <x v="1"/>
    <s v="Supplies &amp; Services"/>
    <x v="0"/>
    <s v="Natural Resources2"/>
    <s v="Habitat &amp; Open Space Management2"/>
    <n v="5945.32"/>
    <n v="73032"/>
    <n v="-60000"/>
    <n v="13032"/>
    <n v="0"/>
    <n v="1438.27"/>
    <n v="1438.27"/>
    <n v="1438.27"/>
    <n v="2810.65"/>
    <n v="2810.65"/>
    <n v="2810.65"/>
    <n v="3245.13"/>
    <n v="3245.13"/>
    <n v="2810.65"/>
    <m/>
    <m/>
    <n v="22047.670000000002"/>
    <n v="2876.54"/>
    <n v="7059.57"/>
    <n v="9300.91"/>
    <n v="2810.65"/>
    <n v="22047.670000000002"/>
    <n v="-9015.6700000000019"/>
  </r>
  <r>
    <n v="25430"/>
    <s v="Habitat/Open Space Mgt-Parks"/>
    <n v="931170"/>
    <s v="Habitat &amp; Open Space Mgmt"/>
    <x v="88"/>
    <x v="88"/>
    <s v="25430 931170 528960"/>
    <x v="1"/>
    <x v="1"/>
    <s v="Travel/Training"/>
    <x v="0"/>
    <s v="Natural Resources2"/>
    <s v="Habitat &amp; Open Space Management2"/>
    <n v="1719.88"/>
    <n v="0"/>
    <m/>
    <n v="0"/>
    <n v="0"/>
    <n v="0"/>
    <n v="0"/>
    <n v="0"/>
    <n v="0"/>
    <n v="0"/>
    <n v="0"/>
    <n v="0"/>
    <n v="0"/>
    <n v="1483.74"/>
    <m/>
    <m/>
    <n v="1483.74"/>
    <n v="0"/>
    <n v="0"/>
    <n v="0"/>
    <n v="1483.74"/>
    <n v="1483.74"/>
    <n v="-1483.74"/>
  </r>
  <r>
    <n v="25430"/>
    <s v="Habitat/Open Space Mgt-Parks"/>
    <n v="931170"/>
    <s v="Habitat &amp; Open Space Mgmt"/>
    <x v="89"/>
    <x v="89"/>
    <s v="25430 931170 528980"/>
    <x v="1"/>
    <x v="1"/>
    <s v="Travel/Training"/>
    <x v="0"/>
    <s v="Natural Resources2"/>
    <s v="Habitat &amp; Open Space Management2"/>
    <n v="197.18"/>
    <n v="0"/>
    <m/>
    <n v="0"/>
    <n v="0"/>
    <n v="0"/>
    <n v="0"/>
    <n v="0"/>
    <n v="0"/>
    <n v="0"/>
    <n v="0"/>
    <n v="0"/>
    <n v="0"/>
    <n v="0"/>
    <m/>
    <m/>
    <n v="0"/>
    <n v="0"/>
    <n v="0"/>
    <n v="0"/>
    <n v="0"/>
    <n v="0"/>
    <n v="0"/>
  </r>
  <r>
    <n v="25430"/>
    <s v="Habitat/Open Space Mgt-Parks"/>
    <n v="931170"/>
    <s v="Habitat &amp; Open Space Mgmt"/>
    <x v="47"/>
    <x v="47"/>
    <s v="25430 931170 529040"/>
    <x v="1"/>
    <x v="1"/>
    <s v="Payroll-PCF"/>
    <x v="0"/>
    <s v="Natural Resources2"/>
    <s v="Habitat &amp; Open Space Management2"/>
    <n v="604"/>
    <n v="0"/>
    <m/>
    <n v="0"/>
    <n v="0"/>
    <n v="0"/>
    <n v="0"/>
    <n v="373.35"/>
    <n v="0"/>
    <n v="0"/>
    <n v="0"/>
    <n v="0"/>
    <n v="0"/>
    <n v="0"/>
    <m/>
    <m/>
    <n v="373.35"/>
    <n v="0"/>
    <n v="373.35"/>
    <n v="0"/>
    <n v="0"/>
    <n v="373.35"/>
    <n v="-373.35"/>
  </r>
  <r>
    <n v="25430"/>
    <s v="Habitat/Open Space Mgt-Parks"/>
    <n v="931170"/>
    <s v="Habitat &amp; Open Space Mgmt"/>
    <x v="90"/>
    <x v="90"/>
    <s v="25430 931170 529120"/>
    <x v="1"/>
    <x v="1"/>
    <s v="Travel/Training"/>
    <x v="0"/>
    <s v="Natural Resources2"/>
    <s v="Habitat &amp; Open Space Management2"/>
    <n v="0"/>
    <n v="0"/>
    <m/>
    <n v="0"/>
    <n v="0"/>
    <n v="0"/>
    <n v="0"/>
    <n v="0"/>
    <n v="0"/>
    <n v="0"/>
    <n v="0"/>
    <n v="0"/>
    <n v="0"/>
    <n v="0"/>
    <m/>
    <m/>
    <n v="0"/>
    <n v="0"/>
    <n v="0"/>
    <n v="0"/>
    <n v="0"/>
    <n v="0"/>
    <n v="0"/>
  </r>
  <r>
    <n v="25430"/>
    <s v="Habitat/Open Space Mgt-Parks"/>
    <n v="931170"/>
    <s v="Habitat &amp; Open Space Mgmt"/>
    <x v="91"/>
    <x v="91"/>
    <s v="25430 931170 529500"/>
    <x v="1"/>
    <x v="1"/>
    <s v="Utilities"/>
    <x v="0"/>
    <s v="Natural Resources2"/>
    <s v="Habitat &amp; Open Space Management2"/>
    <n v="990.72"/>
    <n v="9500"/>
    <m/>
    <n v="9500"/>
    <n v="20.8"/>
    <n v="1240.92"/>
    <n v="1079.24"/>
    <n v="683.79"/>
    <n v="748.83"/>
    <n v="757.26"/>
    <n v="715.45"/>
    <n v="675.5"/>
    <n v="594.75"/>
    <n v="564.66999999999996"/>
    <m/>
    <m/>
    <n v="7081.21"/>
    <n v="2340.96"/>
    <n v="2189.88"/>
    <n v="1985.7"/>
    <n v="564.66999999999996"/>
    <n v="7081.21"/>
    <n v="2418.79"/>
  </r>
  <r>
    <n v="25430"/>
    <s v="Habitat/Open Space Mgt-Parks"/>
    <n v="931170"/>
    <s v="Habitat &amp; Open Space Mgmt"/>
    <x v="92"/>
    <x v="92"/>
    <s v="25430 931170 529520"/>
    <x v="1"/>
    <x v="1"/>
    <s v="Utilities"/>
    <x v="0"/>
    <s v="Natural Resources2"/>
    <s v="Habitat &amp; Open Space Management2"/>
    <n v="2944.83"/>
    <n v="17000"/>
    <m/>
    <n v="17000"/>
    <n v="380.75"/>
    <n v="941.25"/>
    <n v="797.25"/>
    <n v="1960.28"/>
    <n v="812.79"/>
    <n v="965.85"/>
    <n v="991.89"/>
    <n v="0"/>
    <n v="2962.12"/>
    <n v="1908.25"/>
    <m/>
    <m/>
    <n v="11720.43"/>
    <n v="2119.25"/>
    <n v="3738.9199999999996"/>
    <n v="3954.0099999999998"/>
    <n v="1908.25"/>
    <n v="11720.43"/>
    <n v="5279.57"/>
  </r>
  <r>
    <n v="25430"/>
    <s v="Habitat/Open Space Mgt-Parks"/>
    <n v="931170"/>
    <s v="Habitat &amp; Open Space Mgmt"/>
    <x v="93"/>
    <x v="93"/>
    <s v="25430 931170 529550"/>
    <x v="1"/>
    <x v="1"/>
    <s v="Utilities"/>
    <x v="0"/>
    <s v="Natural Resources2"/>
    <s v="Habitat &amp; Open Space Management2"/>
    <n v="1249.3400000000001"/>
    <n v="5900"/>
    <m/>
    <n v="5900"/>
    <n v="0"/>
    <n v="251.46"/>
    <n v="376.03"/>
    <n v="375.39"/>
    <n v="382.59"/>
    <n v="678.01"/>
    <n v="696.13"/>
    <n v="715.17"/>
    <n v="701.36"/>
    <n v="629.24"/>
    <m/>
    <m/>
    <n v="4805.38"/>
    <n v="627.49"/>
    <n v="1435.99"/>
    <n v="2112.66"/>
    <n v="629.24"/>
    <n v="4805.3799999999992"/>
    <n v="1094.6200000000008"/>
  </r>
  <r>
    <n v="25430"/>
    <s v="Habitat/Open Space Mgt-Parks"/>
    <n v="931170"/>
    <s v="Habitat &amp; Open Space Mgmt"/>
    <x v="10"/>
    <x v="10"/>
    <s v="25430 931170 536760"/>
    <x v="1"/>
    <x v="1"/>
    <s v="Internal Service Costs"/>
    <x v="2"/>
    <s v="Natural Resources3"/>
    <s v="Habitat &amp; Open Space Management3"/>
    <n v="1248.6799999999998"/>
    <n v="1259"/>
    <m/>
    <n v="1259"/>
    <n v="218.74"/>
    <n v="123.74"/>
    <n v="107.6"/>
    <n v="107.6"/>
    <n v="145.26"/>
    <n v="96.84"/>
    <n v="75.319999999999993"/>
    <n v="69.94"/>
    <n v="64.56"/>
    <n v="86.08"/>
    <m/>
    <m/>
    <n v="1095.68"/>
    <n v="450.08000000000004"/>
    <n v="349.7"/>
    <n v="209.82"/>
    <n v="86.08"/>
    <n v="1095.6799999999998"/>
    <n v="163.32000000000016"/>
  </r>
  <r>
    <n v="25430"/>
    <s v="Habitat/Open Space Mgt-Parks"/>
    <n v="931170"/>
    <s v="Habitat &amp; Open Space Mgmt"/>
    <x v="94"/>
    <x v="94"/>
    <s v="25430 931170 536761"/>
    <x v="1"/>
    <x v="1"/>
    <s v="Internal Service Costs"/>
    <x v="2"/>
    <s v="Natural Resources3"/>
    <s v="Habitat &amp; Open Space Management3"/>
    <n v="0"/>
    <n v="0"/>
    <m/>
    <n v="0"/>
    <n v="0"/>
    <n v="0"/>
    <n v="0"/>
    <n v="0"/>
    <n v="0"/>
    <n v="0"/>
    <n v="0"/>
    <n v="0"/>
    <n v="0"/>
    <n v="0"/>
    <m/>
    <m/>
    <n v="0"/>
    <n v="0"/>
    <n v="0"/>
    <n v="0"/>
    <n v="0"/>
    <n v="0"/>
    <n v="0"/>
  </r>
  <r>
    <n v="25430"/>
    <s v="Habitat/Open Space Mgt-Parks"/>
    <n v="931170"/>
    <s v="Habitat &amp; Open Space Mgmt"/>
    <x v="95"/>
    <x v="95"/>
    <s v="25430 931170 536910"/>
    <x v="1"/>
    <x v="1"/>
    <s v="Supplies &amp; Services"/>
    <x v="2"/>
    <s v="Natural Resources3"/>
    <s v="Habitat &amp; Open Space Management3"/>
    <n v="186.09"/>
    <n v="12000"/>
    <m/>
    <n v="12000"/>
    <n v="0"/>
    <n v="0"/>
    <n v="0"/>
    <n v="330.73"/>
    <n v="2244.84"/>
    <n v="567.14"/>
    <n v="979.8"/>
    <n v="1722.71"/>
    <n v="0"/>
    <n v="1566.03"/>
    <m/>
    <m/>
    <n v="7411.25"/>
    <n v="0"/>
    <n v="3142.71"/>
    <n v="2702.51"/>
    <n v="1566.03"/>
    <n v="7411.25"/>
    <n v="4588.75"/>
  </r>
  <r>
    <n v="25430"/>
    <s v="Habitat/Open Space Mgt-Parks"/>
    <n v="931170"/>
    <s v="Habitat &amp; Open Space Mgmt"/>
    <x v="14"/>
    <x v="14"/>
    <s v="25430 931170 537020"/>
    <x v="1"/>
    <x v="1"/>
    <s v="Internal Service Costs"/>
    <x v="2"/>
    <s v="Natural Resources3"/>
    <s v="Habitat &amp; Open Space Management3"/>
    <n v="1004.47"/>
    <n v="0"/>
    <m/>
    <n v="0"/>
    <n v="0"/>
    <n v="0"/>
    <n v="0"/>
    <n v="0"/>
    <n v="0"/>
    <n v="0"/>
    <n v="1431.92"/>
    <n v="0"/>
    <n v="0"/>
    <n v="0"/>
    <m/>
    <m/>
    <n v="1431.92"/>
    <n v="0"/>
    <n v="0"/>
    <n v="1431.92"/>
    <n v="0"/>
    <n v="1431.92"/>
    <n v="-1431.92"/>
  </r>
  <r>
    <n v="25430"/>
    <s v="Habitat/Open Space Mgt-Parks"/>
    <n v="931170"/>
    <s v="Habitat &amp; Open Space Mgmt"/>
    <x v="96"/>
    <x v="96"/>
    <s v="25430 931170 537080"/>
    <x v="1"/>
    <x v="1"/>
    <s v="Supplies &amp; Services"/>
    <x v="2"/>
    <s v="Natural Resources3"/>
    <s v="Habitat &amp; Open Space Management3"/>
    <n v="2004"/>
    <n v="3000"/>
    <m/>
    <n v="3000"/>
    <n v="511"/>
    <n v="0"/>
    <n v="0"/>
    <n v="0"/>
    <n v="0"/>
    <n v="0"/>
    <n v="0"/>
    <n v="0"/>
    <n v="0"/>
    <n v="0"/>
    <m/>
    <m/>
    <n v="511"/>
    <n v="511"/>
    <n v="0"/>
    <n v="0"/>
    <n v="0"/>
    <n v="511"/>
    <n v="2489"/>
  </r>
  <r>
    <n v="25430"/>
    <s v="Habitat/Open Space Mgt-Parks"/>
    <n v="931170"/>
    <s v="Habitat &amp; Open Space Mgmt"/>
    <x v="22"/>
    <x v="22"/>
    <s v="25430 931170 537090"/>
    <x v="1"/>
    <x v="1"/>
    <s v="Internal Service Costs"/>
    <x v="2"/>
    <s v="Natural Resources3"/>
    <s v="Habitat &amp; Open Space Management3"/>
    <n v="20"/>
    <n v="0"/>
    <m/>
    <n v="0"/>
    <n v="0"/>
    <n v="0"/>
    <n v="0"/>
    <n v="0"/>
    <n v="0"/>
    <n v="0"/>
    <n v="0"/>
    <n v="0"/>
    <n v="0"/>
    <n v="0"/>
    <m/>
    <m/>
    <n v="0"/>
    <n v="0"/>
    <n v="0"/>
    <n v="0"/>
    <n v="0"/>
    <n v="0"/>
    <n v="0"/>
  </r>
  <r>
    <n v="25430"/>
    <s v="Habitat/Open Space Mgt-Parks"/>
    <n v="931170"/>
    <s v="Habitat &amp; Open Space Mgmt"/>
    <x v="97"/>
    <x v="97"/>
    <s v="25430 931170 546360"/>
    <x v="1"/>
    <x v="1"/>
    <s v="Capital Assets"/>
    <x v="1"/>
    <s v="Natural Resources4"/>
    <s v="Habitat &amp; Open Space Management4"/>
    <n v="59470.66"/>
    <n v="0"/>
    <n v="60000"/>
    <n v="60000"/>
    <n v="0"/>
    <n v="0"/>
    <n v="0"/>
    <n v="0"/>
    <n v="0"/>
    <n v="0"/>
    <n v="0"/>
    <n v="0"/>
    <n v="0"/>
    <n v="0"/>
    <m/>
    <m/>
    <n v="0"/>
    <n v="0"/>
    <n v="0"/>
    <n v="0"/>
    <n v="0"/>
    <n v="0"/>
    <n v="60000"/>
  </r>
  <r>
    <n v="25430"/>
    <s v="Habitat/Open Space Mgt-Parks"/>
    <n v="931171"/>
    <s v="Hab &amp; Opn Spc - Box Springs"/>
    <x v="24"/>
    <x v="24"/>
    <s v="25430 931171 510040"/>
    <x v="1"/>
    <x v="1"/>
    <s v="Payroll-PCF"/>
    <x v="3"/>
    <s v="Natural Resources1"/>
    <s v="Habitat &amp; Open Space Management1"/>
    <n v="41204.490000000005"/>
    <n v="0"/>
    <m/>
    <n v="0"/>
    <n v="0"/>
    <n v="0"/>
    <n v="0"/>
    <n v="0"/>
    <n v="0"/>
    <n v="0"/>
    <n v="0"/>
    <n v="0"/>
    <n v="0"/>
    <n v="0"/>
    <m/>
    <m/>
    <n v="0"/>
    <n v="0"/>
    <n v="0"/>
    <n v="0"/>
    <n v="0"/>
    <n v="0"/>
    <n v="0"/>
  </r>
  <r>
    <n v="25540"/>
    <s v="Multi-Species Reserve"/>
    <n v="931116"/>
    <s v="Multi-Species Reserve"/>
    <x v="24"/>
    <x v="24"/>
    <s v="25540 931116 510040"/>
    <x v="1"/>
    <x v="25"/>
    <s v="Payroll-PCF"/>
    <x v="3"/>
    <s v="Natural Resources1"/>
    <s v="Multi-Species Reserve1"/>
    <n v="164382.74"/>
    <n v="196347"/>
    <m/>
    <n v="196347"/>
    <n v="5055.91"/>
    <n v="10620.68"/>
    <n v="12917.58"/>
    <n v="9690.8700000000008"/>
    <n v="14256.94"/>
    <n v="11166.33"/>
    <n v="7640.17"/>
    <n v="9459.26"/>
    <n v="10071.209999999999"/>
    <n v="11883.86"/>
    <m/>
    <m/>
    <n v="102762.81000000001"/>
    <n v="28594.17"/>
    <n v="35114.14"/>
    <n v="27170.639999999999"/>
    <n v="11883.86"/>
    <n v="102762.81"/>
    <n v="93584.19"/>
  </r>
  <r>
    <n v="25540"/>
    <s v="Multi-Species Reserve"/>
    <n v="931116"/>
    <s v="Multi-Species Reserve"/>
    <x v="33"/>
    <x v="33"/>
    <s v="25540 931116 513000"/>
    <x v="1"/>
    <x v="25"/>
    <s v="Payroll-PCF"/>
    <x v="3"/>
    <s v="Natural Resources1"/>
    <s v="Multi-Species Reserve1"/>
    <n v="12893.970000000001"/>
    <n v="15708"/>
    <m/>
    <n v="15708"/>
    <n v="484.02"/>
    <n v="1050.72"/>
    <n v="1352.15"/>
    <n v="865.82"/>
    <n v="1279.83"/>
    <n v="1188.48"/>
    <n v="611.23"/>
    <n v="768.47"/>
    <n v="834.97"/>
    <n v="1011"/>
    <m/>
    <m/>
    <n v="9446.69"/>
    <n v="2886.8900000000003"/>
    <n v="3334.13"/>
    <n v="2214.67"/>
    <n v="1011"/>
    <n v="9446.69"/>
    <n v="6261.3099999999995"/>
  </r>
  <r>
    <n v="25540"/>
    <s v="Multi-Species Reserve"/>
    <n v="931116"/>
    <s v="Multi-Species Reserve"/>
    <x v="36"/>
    <x v="36"/>
    <s v="25540 931116 513120"/>
    <x v="1"/>
    <x v="25"/>
    <s v="Payroll-PCF"/>
    <x v="3"/>
    <s v="Natural Resources1"/>
    <s v="Multi-Species Reserve1"/>
    <n v="10460.67"/>
    <n v="12174"/>
    <m/>
    <n v="12174"/>
    <n v="322.17"/>
    <n v="648.23"/>
    <n v="798.94"/>
    <n v="521.66"/>
    <n v="861.28"/>
    <n v="573.95000000000005"/>
    <n v="731.74"/>
    <n v="547.79999999999995"/>
    <n v="594.67999999999995"/>
    <n v="672.58"/>
    <m/>
    <m/>
    <n v="6273.03"/>
    <n v="1769.3400000000001"/>
    <n v="1956.89"/>
    <n v="1874.2199999999998"/>
    <n v="672.58"/>
    <n v="6273.0300000000007"/>
    <n v="5900.9699999999993"/>
  </r>
  <r>
    <n v="25540"/>
    <s v="Multi-Species Reserve"/>
    <n v="931116"/>
    <s v="Multi-Species Reserve"/>
    <x v="37"/>
    <x v="37"/>
    <s v="25540 931116 513140"/>
    <x v="1"/>
    <x v="25"/>
    <s v="Payroll-PCF"/>
    <x v="3"/>
    <s v="Natural Resources1"/>
    <s v="Multi-Species Reserve1"/>
    <n v="2450.9700000000003"/>
    <n v="2847"/>
    <m/>
    <n v="2847"/>
    <n v="86.58"/>
    <n v="156.11000000000001"/>
    <n v="186.85"/>
    <n v="122.01"/>
    <n v="201.43"/>
    <n v="134.22999999999999"/>
    <n v="171.15"/>
    <n v="128.13999999999999"/>
    <n v="139.07"/>
    <n v="157.32"/>
    <m/>
    <m/>
    <n v="1482.8899999999999"/>
    <n v="429.53999999999996"/>
    <n v="457.66999999999996"/>
    <n v="438.35999999999996"/>
    <n v="157.32"/>
    <n v="1482.8899999999999"/>
    <n v="1364.1100000000001"/>
  </r>
  <r>
    <n v="25540"/>
    <s v="Multi-Species Reserve"/>
    <n v="931116"/>
    <s v="Multi-Species Reserve"/>
    <x v="38"/>
    <x v="38"/>
    <s v="25540 931116 515040"/>
    <x v="1"/>
    <x v="25"/>
    <s v="Payroll-PCF"/>
    <x v="3"/>
    <s v="Natural Resources1"/>
    <s v="Multi-Species Reserve1"/>
    <n v="35262.35"/>
    <n v="40353"/>
    <m/>
    <n v="40353"/>
    <n v="1299.6400000000001"/>
    <n v="3059.23"/>
    <n v="3776.86"/>
    <n v="5466.89"/>
    <n v="4757.1400000000003"/>
    <n v="4858.5200000000004"/>
    <n v="2993.76"/>
    <n v="2727.1"/>
    <n v="2949.88"/>
    <n v="3482.89"/>
    <m/>
    <m/>
    <n v="35371.910000000003"/>
    <n v="8135.73"/>
    <n v="15082.550000000001"/>
    <n v="8670.7400000000016"/>
    <n v="3482.89"/>
    <n v="35371.910000000003"/>
    <n v="4981.0899999999965"/>
  </r>
  <r>
    <n v="25540"/>
    <s v="Multi-Species Reserve"/>
    <n v="931116"/>
    <s v="Multi-Species Reserve"/>
    <x v="39"/>
    <x v="39"/>
    <s v="25540 931116 515100"/>
    <x v="1"/>
    <x v="25"/>
    <s v="Payroll-PCF"/>
    <x v="3"/>
    <s v="Natural Resources1"/>
    <s v="Multi-Species Reserve1"/>
    <n v="192.67000000000004"/>
    <n v="225"/>
    <m/>
    <n v="225"/>
    <n v="6.27"/>
    <n v="12.88"/>
    <n v="17.16"/>
    <n v="18.059999999999999"/>
    <n v="18.16"/>
    <n v="18.399999999999999"/>
    <n v="11.64"/>
    <n v="10.44"/>
    <n v="11.23"/>
    <n v="13.27"/>
    <m/>
    <m/>
    <n v="137.51000000000002"/>
    <n v="36.31"/>
    <n v="54.62"/>
    <n v="33.31"/>
    <n v="13.27"/>
    <n v="137.51000000000002"/>
    <n v="87.489999999999981"/>
  </r>
  <r>
    <n v="25540"/>
    <s v="Multi-Species Reserve"/>
    <n v="931116"/>
    <s v="Multi-Species Reserve"/>
    <x v="40"/>
    <x v="40"/>
    <s v="25540 931116 515120"/>
    <x v="1"/>
    <x v="25"/>
    <s v="Payroll-PCF"/>
    <x v="3"/>
    <s v="Natural Resources1"/>
    <s v="Multi-Species Reserve1"/>
    <n v="558.66"/>
    <n v="1038"/>
    <m/>
    <n v="1038"/>
    <n v="26.9"/>
    <n v="57.42"/>
    <n v="85.34"/>
    <n v="89.25"/>
    <n v="134.88"/>
    <n v="90.77"/>
    <n v="68.150000000000006"/>
    <n v="54.28"/>
    <n v="56.19"/>
    <n v="64.55"/>
    <m/>
    <m/>
    <n v="727.72999999999979"/>
    <n v="169.66"/>
    <n v="314.89999999999998"/>
    <n v="178.62"/>
    <n v="64.55"/>
    <n v="727.7299999999999"/>
    <n v="310.2700000000001"/>
  </r>
  <r>
    <n v="25540"/>
    <s v="Multi-Species Reserve"/>
    <n v="931116"/>
    <s v="Multi-Species Reserve"/>
    <x v="41"/>
    <x v="41"/>
    <s v="25540 931116 515160"/>
    <x v="1"/>
    <x v="25"/>
    <s v="Payroll-PCF"/>
    <x v="3"/>
    <s v="Natural Resources1"/>
    <s v="Multi-Species Reserve1"/>
    <n v="157.85"/>
    <n v="143"/>
    <m/>
    <n v="143"/>
    <n v="3.66"/>
    <n v="8.1300000000000008"/>
    <n v="13.71"/>
    <n v="14.3"/>
    <n v="14.57"/>
    <n v="14.3"/>
    <n v="11.92"/>
    <n v="8.0399999999999991"/>
    <n v="8.0399999999999991"/>
    <n v="8.84"/>
    <m/>
    <m/>
    <n v="105.50999999999999"/>
    <n v="25.5"/>
    <n v="43.17"/>
    <n v="28"/>
    <n v="8.84"/>
    <n v="105.51"/>
    <n v="37.489999999999995"/>
  </r>
  <r>
    <n v="25540"/>
    <s v="Multi-Species Reserve"/>
    <n v="931116"/>
    <s v="Multi-Species Reserve"/>
    <x v="42"/>
    <x v="42"/>
    <s v="25540 931116 515220"/>
    <x v="1"/>
    <x v="25"/>
    <s v="Payroll-PCF"/>
    <x v="3"/>
    <s v="Natural Resources1"/>
    <s v="Multi-Species Reserve1"/>
    <n v="0"/>
    <n v="0"/>
    <m/>
    <n v="0"/>
    <n v="0"/>
    <n v="0"/>
    <n v="0"/>
    <n v="0"/>
    <n v="0"/>
    <n v="0"/>
    <n v="0"/>
    <n v="0"/>
    <n v="0"/>
    <n v="0"/>
    <m/>
    <m/>
    <n v="0"/>
    <n v="0"/>
    <n v="0"/>
    <n v="0"/>
    <n v="0"/>
    <n v="0"/>
    <n v="0"/>
  </r>
  <r>
    <n v="25540"/>
    <s v="Multi-Species Reserve"/>
    <n v="931116"/>
    <s v="Multi-Species Reserve"/>
    <x v="43"/>
    <x v="43"/>
    <s v="25540 931116 515260"/>
    <x v="1"/>
    <x v="25"/>
    <s v="Payroll-PCF"/>
    <x v="3"/>
    <s v="Natural Resources1"/>
    <s v="Multi-Species Reserve1"/>
    <n v="494.82000000000005"/>
    <n v="589"/>
    <m/>
    <n v="589"/>
    <n v="16.53"/>
    <n v="32.67"/>
    <n v="39.24"/>
    <n v="41.13"/>
    <n v="61.39"/>
    <n v="42.43"/>
    <n v="29.07"/>
    <n v="25.82"/>
    <n v="27.42"/>
    <n v="32.44"/>
    <m/>
    <m/>
    <n v="348.14"/>
    <n v="88.44"/>
    <n v="144.95000000000002"/>
    <n v="82.31"/>
    <n v="32.44"/>
    <n v="348.14000000000004"/>
    <n v="240.85999999999996"/>
  </r>
  <r>
    <n v="25540"/>
    <s v="Multi-Species Reserve"/>
    <n v="931116"/>
    <s v="Multi-Species Reserve"/>
    <x v="44"/>
    <x v="44"/>
    <s v="25540 931116 518010"/>
    <x v="1"/>
    <x v="25"/>
    <s v="Payroll-PCF"/>
    <x v="3"/>
    <s v="Natural Resources1"/>
    <s v="Multi-Species Reserve1"/>
    <n v="911.2"/>
    <n v="975"/>
    <m/>
    <n v="975"/>
    <n v="25.62"/>
    <n v="56.87"/>
    <n v="95.91"/>
    <n v="100"/>
    <n v="151.87"/>
    <n v="100"/>
    <n v="83.33"/>
    <n v="56.24"/>
    <n v="56.25"/>
    <n v="61.88"/>
    <m/>
    <m/>
    <n v="787.97"/>
    <n v="178.39999999999998"/>
    <n v="351.87"/>
    <n v="195.82"/>
    <n v="61.88"/>
    <n v="787.96999999999991"/>
    <n v="187.03000000000009"/>
  </r>
  <r>
    <n v="25540"/>
    <s v="Multi-Species Reserve"/>
    <n v="931116"/>
    <s v="Multi-Species Reserve"/>
    <x v="46"/>
    <x v="46"/>
    <s v="25540 931116 518140"/>
    <x v="1"/>
    <x v="25"/>
    <s v="Payroll-PCF"/>
    <x v="3"/>
    <s v="Natural Resources1"/>
    <s v="Multi-Species Reserve1"/>
    <n v="44.52000000000001"/>
    <n v="52"/>
    <m/>
    <n v="52"/>
    <n v="1.35"/>
    <n v="2.72"/>
    <n v="2.7"/>
    <n v="2.12"/>
    <n v="3.12"/>
    <n v="2.96"/>
    <n v="1.84"/>
    <n v="2"/>
    <n v="2.2400000000000002"/>
    <n v="2.72"/>
    <m/>
    <m/>
    <n v="23.770000000000003"/>
    <n v="6.7700000000000005"/>
    <n v="8.1999999999999993"/>
    <n v="6.08"/>
    <n v="2.72"/>
    <n v="23.769999999999996"/>
    <n v="28.230000000000004"/>
  </r>
  <r>
    <n v="25550"/>
    <s v="Santa Ana Mitigation Bank"/>
    <n v="931101"/>
    <s v="Santa Ana River Mitigation"/>
    <x v="24"/>
    <x v="24"/>
    <s v="25550 931101 510040"/>
    <x v="1"/>
    <x v="29"/>
    <s v="Payroll-PCF"/>
    <x v="3"/>
    <s v="Natural Resources1"/>
    <s v="Santa Ana River Mitigation Bank1"/>
    <n v="0"/>
    <n v="48986"/>
    <m/>
    <n v="48986"/>
    <n v="0"/>
    <n v="1391.65"/>
    <n v="161.57"/>
    <n v="0"/>
    <n v="0"/>
    <n v="0"/>
    <n v="0"/>
    <n v="0"/>
    <n v="0"/>
    <n v="0"/>
    <m/>
    <m/>
    <n v="1553.22"/>
    <n v="1553.22"/>
    <n v="0"/>
    <n v="0"/>
    <n v="0"/>
    <n v="1553.22"/>
    <n v="47432.78"/>
  </r>
  <r>
    <n v="25550"/>
    <s v="Santa Ana Mitigation Bank"/>
    <n v="931101"/>
    <s v="Santa Ana River Mitigation"/>
    <x v="33"/>
    <x v="33"/>
    <s v="25550 931101 513000"/>
    <x v="1"/>
    <x v="29"/>
    <s v="Payroll-PCF"/>
    <x v="3"/>
    <s v="Natural Resources1"/>
    <s v="Santa Ana River Mitigation Bank1"/>
    <n v="0"/>
    <n v="3919"/>
    <m/>
    <n v="3919"/>
    <n v="0"/>
    <n v="131.88999999999999"/>
    <n v="12.93"/>
    <n v="0"/>
    <n v="0"/>
    <n v="0"/>
    <n v="0"/>
    <n v="0"/>
    <n v="0"/>
    <n v="0"/>
    <m/>
    <m/>
    <n v="144.82"/>
    <n v="144.82"/>
    <n v="0"/>
    <n v="0"/>
    <n v="0"/>
    <n v="144.82"/>
    <n v="3774.18"/>
  </r>
  <r>
    <n v="25550"/>
    <s v="Santa Ana Mitigation Bank"/>
    <n v="931101"/>
    <s v="Santa Ana River Mitigation"/>
    <x v="36"/>
    <x v="36"/>
    <s v="25550 931101 513120"/>
    <x v="1"/>
    <x v="29"/>
    <s v="Payroll-PCF"/>
    <x v="3"/>
    <s v="Natural Resources1"/>
    <s v="Santa Ana River Mitigation Bank1"/>
    <n v="0"/>
    <n v="3037"/>
    <m/>
    <n v="3037"/>
    <n v="0"/>
    <n v="92.39"/>
    <n v="10.02"/>
    <n v="0"/>
    <n v="0"/>
    <n v="0"/>
    <n v="0"/>
    <n v="0"/>
    <n v="0"/>
    <n v="0"/>
    <m/>
    <m/>
    <n v="102.41"/>
    <n v="102.41"/>
    <n v="0"/>
    <n v="0"/>
    <n v="0"/>
    <n v="102.41"/>
    <n v="2934.59"/>
  </r>
  <r>
    <n v="25550"/>
    <s v="Santa Ana Mitigation Bank"/>
    <n v="931101"/>
    <s v="Santa Ana River Mitigation"/>
    <x v="37"/>
    <x v="37"/>
    <s v="25550 931101 513140"/>
    <x v="1"/>
    <x v="29"/>
    <s v="Payroll-PCF"/>
    <x v="3"/>
    <s v="Natural Resources1"/>
    <s v="Santa Ana River Mitigation Bank1"/>
    <n v="0"/>
    <n v="710"/>
    <m/>
    <n v="710"/>
    <n v="0"/>
    <n v="21.61"/>
    <n v="2.34"/>
    <n v="0"/>
    <n v="0"/>
    <n v="0"/>
    <n v="0"/>
    <n v="0"/>
    <n v="0"/>
    <n v="0"/>
    <m/>
    <m/>
    <n v="23.95"/>
    <n v="23.95"/>
    <n v="0"/>
    <n v="0"/>
    <n v="0"/>
    <n v="23.95"/>
    <n v="686.05"/>
  </r>
  <r>
    <n v="25550"/>
    <s v="Santa Ana Mitigation Bank"/>
    <n v="931101"/>
    <s v="Santa Ana River Mitigation"/>
    <x v="38"/>
    <x v="38"/>
    <s v="25550 931101 515040"/>
    <x v="1"/>
    <x v="29"/>
    <s v="Payroll-PCF"/>
    <x v="3"/>
    <s v="Natural Resources1"/>
    <s v="Santa Ana River Mitigation Bank1"/>
    <n v="0"/>
    <n v="9876"/>
    <m/>
    <n v="9876"/>
    <n v="0"/>
    <n v="131.53"/>
    <n v="21.17"/>
    <n v="0"/>
    <n v="0"/>
    <n v="0"/>
    <n v="0"/>
    <n v="0"/>
    <n v="0"/>
    <n v="0"/>
    <m/>
    <m/>
    <n v="152.69999999999999"/>
    <n v="152.69999999999999"/>
    <n v="0"/>
    <n v="0"/>
    <n v="0"/>
    <n v="152.69999999999999"/>
    <n v="9723.2999999999993"/>
  </r>
  <r>
    <n v="25550"/>
    <s v="Santa Ana Mitigation Bank"/>
    <n v="931101"/>
    <s v="Santa Ana River Mitigation"/>
    <x v="40"/>
    <x v="40"/>
    <s v="25550 931101 515120"/>
    <x v="1"/>
    <x v="29"/>
    <s v="Payroll-PCF"/>
    <x v="3"/>
    <s v="Natural Resources1"/>
    <s v="Santa Ana River Mitigation Bank1"/>
    <n v="0"/>
    <n v="159"/>
    <m/>
    <n v="159"/>
    <n v="0"/>
    <n v="10.3"/>
    <n v="1.67"/>
    <n v="0"/>
    <n v="0"/>
    <n v="0"/>
    <n v="0"/>
    <n v="0"/>
    <n v="0"/>
    <n v="0"/>
    <m/>
    <m/>
    <n v="11.97"/>
    <n v="11.97"/>
    <n v="0"/>
    <n v="0"/>
    <n v="0"/>
    <n v="11.97"/>
    <n v="147.03"/>
  </r>
  <r>
    <n v="25550"/>
    <s v="Santa Ana Mitigation Bank"/>
    <n v="931101"/>
    <s v="Santa Ana River Mitigation"/>
    <x v="41"/>
    <x v="41"/>
    <s v="25550 931101 515160"/>
    <x v="1"/>
    <x v="29"/>
    <s v="Payroll-PCF"/>
    <x v="3"/>
    <s v="Natural Resources1"/>
    <s v="Santa Ana River Mitigation Bank1"/>
    <n v="0"/>
    <n v="0"/>
    <m/>
    <n v="0"/>
    <n v="0"/>
    <n v="2.0499999999999998"/>
    <n v="0.39"/>
    <n v="0"/>
    <n v="0"/>
    <n v="0"/>
    <n v="0"/>
    <n v="0"/>
    <n v="0"/>
    <n v="0"/>
    <m/>
    <m/>
    <n v="2.44"/>
    <n v="2.44"/>
    <n v="0"/>
    <n v="0"/>
    <n v="0"/>
    <n v="2.44"/>
    <n v="-2.44"/>
  </r>
  <r>
    <n v="25550"/>
    <s v="Santa Ana Mitigation Bank"/>
    <n v="931101"/>
    <s v="Santa Ana River Mitigation"/>
    <x v="43"/>
    <x v="43"/>
    <s v="25550 931101 515260"/>
    <x v="1"/>
    <x v="29"/>
    <s v="Payroll-PCF"/>
    <x v="3"/>
    <s v="Natural Resources1"/>
    <s v="Santa Ana River Mitigation Bank1"/>
    <n v="0"/>
    <n v="147"/>
    <m/>
    <n v="147"/>
    <n v="0"/>
    <n v="3.96"/>
    <n v="0.48"/>
    <n v="0"/>
    <n v="0"/>
    <n v="0"/>
    <n v="0"/>
    <n v="0"/>
    <n v="0"/>
    <n v="0"/>
    <m/>
    <m/>
    <n v="4.4399999999999995"/>
    <n v="4.4399999999999995"/>
    <n v="0"/>
    <n v="0"/>
    <n v="0"/>
    <n v="4.4399999999999995"/>
    <n v="142.56"/>
  </r>
  <r>
    <n v="25550"/>
    <s v="Santa Ana Mitigation Bank"/>
    <n v="931101"/>
    <s v="Santa Ana River Mitigation"/>
    <x v="44"/>
    <x v="44"/>
    <s v="25550 931101 518010"/>
    <x v="1"/>
    <x v="29"/>
    <s v="Payroll-PCF"/>
    <x v="3"/>
    <s v="Natural Resources1"/>
    <s v="Santa Ana River Mitigation Bank1"/>
    <n v="0"/>
    <n v="0"/>
    <m/>
    <n v="0"/>
    <n v="0"/>
    <n v="14.38"/>
    <n v="2.73"/>
    <n v="0"/>
    <n v="0"/>
    <n v="0"/>
    <n v="0"/>
    <n v="0"/>
    <n v="0"/>
    <n v="0"/>
    <m/>
    <m/>
    <n v="17.11"/>
    <n v="17.11"/>
    <n v="0"/>
    <n v="0"/>
    <n v="0"/>
    <n v="17.11"/>
    <n v="-17.11"/>
  </r>
  <r>
    <n v="25590"/>
    <s v="MSHCP Reserve Management"/>
    <n v="931150"/>
    <s v="MSHCP Reserve Management"/>
    <x v="24"/>
    <x v="24"/>
    <s v="25590 931150 510040"/>
    <x v="1"/>
    <x v="6"/>
    <s v="Payroll-PCF"/>
    <x v="3"/>
    <s v="Natural Resources1"/>
    <s v="MSHCP Reserve Management1"/>
    <n v="575116.60999999987"/>
    <n v="643688"/>
    <m/>
    <n v="643688"/>
    <n v="18038.75"/>
    <n v="45769.38"/>
    <n v="46522.54"/>
    <n v="46605.34"/>
    <n v="70638.98"/>
    <n v="45859.22"/>
    <n v="40976.57"/>
    <n v="43646.71"/>
    <n v="43584.959999999999"/>
    <n v="46172.23"/>
    <m/>
    <m/>
    <n v="447814.68"/>
    <n v="110330.67"/>
    <n v="163103.53999999998"/>
    <n v="128208.23999999999"/>
    <n v="46172.23"/>
    <n v="447814.67999999993"/>
    <n v="195873.32000000007"/>
  </r>
  <r>
    <n v="25590"/>
    <s v="MSHCP Reserve Management"/>
    <n v="931150"/>
    <s v="MSHCP Reserve Management"/>
    <x v="33"/>
    <x v="33"/>
    <s v="25590 931150 513000"/>
    <x v="1"/>
    <x v="6"/>
    <s v="Payroll-PCF"/>
    <x v="3"/>
    <s v="Natural Resources1"/>
    <s v="MSHCP Reserve Management1"/>
    <n v="59958"/>
    <n v="71373"/>
    <m/>
    <n v="71373"/>
    <n v="1898.89"/>
    <n v="4859.8999999999996"/>
    <n v="4974.79"/>
    <n v="4981.8900000000003"/>
    <n v="7926.92"/>
    <n v="5124.21"/>
    <n v="4458.53"/>
    <n v="4691.16"/>
    <n v="4714.97"/>
    <n v="4930.75"/>
    <m/>
    <m/>
    <n v="48562.009999999995"/>
    <n v="11733.58"/>
    <n v="18033.02"/>
    <n v="13864.66"/>
    <n v="4930.75"/>
    <n v="48562.009999999995"/>
    <n v="22810.990000000005"/>
  </r>
  <r>
    <n v="25590"/>
    <s v="MSHCP Reserve Management"/>
    <n v="931150"/>
    <s v="MSHCP Reserve Management"/>
    <x v="36"/>
    <x v="36"/>
    <s v="25590 931150 513120"/>
    <x v="1"/>
    <x v="6"/>
    <s v="Payroll-PCF"/>
    <x v="3"/>
    <s v="Natural Resources1"/>
    <s v="MSHCP Reserve Management1"/>
    <n v="36495.46"/>
    <n v="39909"/>
    <m/>
    <n v="39909"/>
    <n v="1105.1099999999999"/>
    <n v="2803.19"/>
    <n v="2849.74"/>
    <n v="2855.11"/>
    <n v="4346.2700000000004"/>
    <n v="2991.85"/>
    <n v="2508.91"/>
    <n v="2677.5"/>
    <n v="2717.27"/>
    <n v="2833.21"/>
    <m/>
    <m/>
    <n v="27688.16"/>
    <n v="6758.04"/>
    <n v="10193.230000000001"/>
    <n v="7903.68"/>
    <n v="2833.21"/>
    <n v="27688.16"/>
    <n v="12220.84"/>
  </r>
  <r>
    <n v="25590"/>
    <s v="MSHCP Reserve Management"/>
    <n v="931150"/>
    <s v="MSHCP Reserve Management"/>
    <x v="37"/>
    <x v="37"/>
    <s v="25590 931150 513140"/>
    <x v="1"/>
    <x v="6"/>
    <s v="Payroll-PCF"/>
    <x v="3"/>
    <s v="Natural Resources1"/>
    <s v="MSHCP Reserve Management1"/>
    <n v="8535.2100000000009"/>
    <n v="9332"/>
    <m/>
    <n v="9332"/>
    <n v="258.45"/>
    <n v="655.57"/>
    <n v="666.47"/>
    <n v="667.73"/>
    <n v="1016.47"/>
    <n v="699.71"/>
    <n v="586.76"/>
    <n v="626.19000000000005"/>
    <n v="635.48"/>
    <n v="662.6"/>
    <m/>
    <m/>
    <n v="6475.43"/>
    <n v="1580.49"/>
    <n v="2383.91"/>
    <n v="1848.43"/>
    <n v="662.6"/>
    <n v="6475.43"/>
    <n v="2856.5699999999997"/>
  </r>
  <r>
    <n v="25590"/>
    <s v="MSHCP Reserve Management"/>
    <n v="931150"/>
    <s v="MSHCP Reserve Management"/>
    <x v="38"/>
    <x v="38"/>
    <s v="25590 931150 515040"/>
    <x v="1"/>
    <x v="6"/>
    <s v="Payroll-PCF"/>
    <x v="3"/>
    <s v="Natural Resources1"/>
    <s v="MSHCP Reserve Management1"/>
    <n v="110148.59"/>
    <n v="109416"/>
    <m/>
    <n v="109416"/>
    <n v="3798.1"/>
    <n v="10897.88"/>
    <n v="10429"/>
    <n v="10374.17"/>
    <n v="10429"/>
    <n v="11913.38"/>
    <n v="11249.24"/>
    <n v="10731.2"/>
    <n v="10733.56"/>
    <n v="10749.83"/>
    <m/>
    <m/>
    <n v="101305.36"/>
    <n v="25124.98"/>
    <n v="32716.549999999996"/>
    <n v="32714"/>
    <n v="10749.83"/>
    <n v="101305.36"/>
    <n v="8110.6399999999994"/>
  </r>
  <r>
    <n v="25590"/>
    <s v="MSHCP Reserve Management"/>
    <n v="931150"/>
    <s v="MSHCP Reserve Management"/>
    <x v="39"/>
    <x v="39"/>
    <s v="25590 931150 515100"/>
    <x v="1"/>
    <x v="6"/>
    <s v="Payroll-PCF"/>
    <x v="3"/>
    <s v="Natural Resources1"/>
    <s v="MSHCP Reserve Management1"/>
    <n v="654.96"/>
    <n v="740"/>
    <m/>
    <n v="740"/>
    <n v="24.06"/>
    <n v="59.72"/>
    <n v="59.72"/>
    <n v="59.39"/>
    <n v="59.94"/>
    <n v="59.94"/>
    <n v="55.24"/>
    <n v="54.92"/>
    <n v="54.92"/>
    <n v="57.34"/>
    <m/>
    <m/>
    <n v="545.19000000000005"/>
    <n v="143.5"/>
    <n v="179.26999999999998"/>
    <n v="165.07999999999998"/>
    <n v="57.34"/>
    <n v="545.18999999999994"/>
    <n v="194.81000000000006"/>
  </r>
  <r>
    <n v="25590"/>
    <s v="MSHCP Reserve Management"/>
    <n v="931150"/>
    <s v="MSHCP Reserve Management"/>
    <x v="40"/>
    <x v="40"/>
    <s v="25590 931150 515120"/>
    <x v="1"/>
    <x v="6"/>
    <s v="Payroll-PCF"/>
    <x v="3"/>
    <s v="Natural Resources1"/>
    <s v="MSHCP Reserve Management1"/>
    <n v="1780.7"/>
    <n v="2687"/>
    <m/>
    <n v="2687"/>
    <n v="81.81"/>
    <n v="204.62"/>
    <n v="204.89"/>
    <n v="204.4"/>
    <n v="303.32"/>
    <n v="196.24"/>
    <n v="190.49"/>
    <n v="198.46"/>
    <n v="198.77"/>
    <n v="207.3"/>
    <m/>
    <m/>
    <n v="1990.3"/>
    <n v="491.32"/>
    <n v="703.96"/>
    <n v="587.72"/>
    <n v="207.3"/>
    <n v="1990.3"/>
    <n v="696.7"/>
  </r>
  <r>
    <n v="25590"/>
    <s v="MSHCP Reserve Management"/>
    <n v="931150"/>
    <s v="MSHCP Reserve Management"/>
    <x v="41"/>
    <x v="41"/>
    <s v="25590 931150 515160"/>
    <x v="1"/>
    <x v="6"/>
    <s v="Payroll-PCF"/>
    <x v="3"/>
    <s v="Natural Resources1"/>
    <s v="MSHCP Reserve Management1"/>
    <n v="192.73999999999998"/>
    <n v="191"/>
    <m/>
    <n v="191"/>
    <n v="5.52"/>
    <n v="14.3"/>
    <n v="14.3"/>
    <n v="14.3"/>
    <n v="14.3"/>
    <n v="14.3"/>
    <n v="14.3"/>
    <n v="14.3"/>
    <n v="14.3"/>
    <n v="14.3"/>
    <m/>
    <m/>
    <n v="134.22"/>
    <n v="34.120000000000005"/>
    <n v="42.900000000000006"/>
    <n v="42.900000000000006"/>
    <n v="14.3"/>
    <n v="134.22000000000003"/>
    <n v="56.779999999999973"/>
  </r>
  <r>
    <n v="25590"/>
    <s v="MSHCP Reserve Management"/>
    <n v="931150"/>
    <s v="MSHCP Reserve Management"/>
    <x v="42"/>
    <x v="42"/>
    <s v="25590 931150 515220"/>
    <x v="1"/>
    <x v="6"/>
    <s v="Payroll-PCF"/>
    <x v="3"/>
    <s v="Natural Resources1"/>
    <s v="MSHCP Reserve Management1"/>
    <n v="0"/>
    <n v="0"/>
    <m/>
    <n v="0"/>
    <n v="0"/>
    <n v="0"/>
    <n v="0"/>
    <n v="0"/>
    <n v="0"/>
    <n v="0"/>
    <n v="0"/>
    <n v="0"/>
    <n v="0"/>
    <n v="0"/>
    <m/>
    <m/>
    <n v="0"/>
    <n v="0"/>
    <n v="0"/>
    <n v="0"/>
    <n v="0"/>
    <n v="0"/>
    <n v="0"/>
  </r>
  <r>
    <n v="25590"/>
    <s v="MSHCP Reserve Management"/>
    <n v="931150"/>
    <s v="MSHCP Reserve Management"/>
    <x v="43"/>
    <x v="43"/>
    <s v="25590 931150 515260"/>
    <x v="1"/>
    <x v="6"/>
    <s v="Payroll-PCF"/>
    <x v="3"/>
    <s v="Natural Resources1"/>
    <s v="MSHCP Reserve Management1"/>
    <n v="1723.8600000000001"/>
    <n v="1777"/>
    <m/>
    <n v="1777"/>
    <n v="54.15"/>
    <n v="134.12"/>
    <n v="134.35"/>
    <n v="133.94999999999999"/>
    <n v="198.17"/>
    <n v="127.1"/>
    <n v="122.25"/>
    <n v="127.44"/>
    <n v="127.71"/>
    <n v="134.86000000000001"/>
    <m/>
    <m/>
    <n v="1294.0999999999999"/>
    <n v="322.62"/>
    <n v="459.22"/>
    <n v="377.4"/>
    <n v="134.86000000000001"/>
    <n v="1294.0999999999999"/>
    <n v="482.90000000000009"/>
  </r>
  <r>
    <n v="25590"/>
    <s v="MSHCP Reserve Management"/>
    <n v="931150"/>
    <s v="MSHCP Reserve Management"/>
    <x v="44"/>
    <x v="44"/>
    <s v="25590 931150 518010"/>
    <x v="1"/>
    <x v="6"/>
    <s v="Payroll-PCF"/>
    <x v="3"/>
    <s v="Natural Resources1"/>
    <s v="MSHCP Reserve Management1"/>
    <n v="1312.5500000000002"/>
    <n v="1300"/>
    <m/>
    <n v="1300"/>
    <n v="38.630000000000003"/>
    <n v="100"/>
    <n v="100"/>
    <n v="100"/>
    <n v="150"/>
    <n v="100"/>
    <n v="100"/>
    <n v="100"/>
    <n v="100"/>
    <n v="100"/>
    <m/>
    <m/>
    <n v="988.63"/>
    <n v="238.63"/>
    <n v="350"/>
    <n v="300"/>
    <n v="100"/>
    <n v="988.63"/>
    <n v="311.37"/>
  </r>
  <r>
    <n v="25590"/>
    <s v="MSHCP Reserve Management"/>
    <n v="931150"/>
    <s v="MSHCP Reserve Management"/>
    <x v="46"/>
    <x v="46"/>
    <s v="25590 931150 518140"/>
    <x v="1"/>
    <x v="6"/>
    <s v="Payroll-PCF"/>
    <x v="3"/>
    <s v="Natural Resources1"/>
    <s v="MSHCP Reserve Management1"/>
    <n v="185.42000000000002"/>
    <n v="210"/>
    <m/>
    <n v="210"/>
    <n v="5.84"/>
    <n v="15.08"/>
    <n v="15.07"/>
    <n v="15.06"/>
    <n v="22.07"/>
    <n v="13.51"/>
    <n v="12.11"/>
    <n v="13.14"/>
    <n v="13.08"/>
    <n v="13.08"/>
    <m/>
    <m/>
    <n v="138.04000000000002"/>
    <n v="35.99"/>
    <n v="50.64"/>
    <n v="38.33"/>
    <n v="13.08"/>
    <n v="138.04"/>
    <n v="71.960000000000008"/>
  </r>
  <r>
    <n v="25620"/>
    <s v="Lake Skinner Park"/>
    <n v="931750"/>
    <s v="Lake Skinner Park"/>
    <x v="24"/>
    <x v="24"/>
    <s v="25620 931750 510040"/>
    <x v="3"/>
    <x v="7"/>
    <s v="Payroll-PCF"/>
    <x v="3"/>
    <s v="Regional Parks1"/>
    <s v="Lake Skinner1"/>
    <n v="511763.19999999995"/>
    <n v="625226"/>
    <m/>
    <n v="625226"/>
    <n v="13992.55"/>
    <n v="40477.300000000003"/>
    <n v="39606.19"/>
    <n v="37889"/>
    <n v="55215.44"/>
    <n v="42933.83"/>
    <n v="43457.4"/>
    <n v="39692.47"/>
    <n v="40245.589999999997"/>
    <n v="39413.31"/>
    <m/>
    <m/>
    <n v="392923.08"/>
    <n v="94076.040000000008"/>
    <n v="136038.27000000002"/>
    <n v="123395.45999999999"/>
    <n v="39413.31"/>
    <n v="392923.08"/>
    <n v="232302.91999999998"/>
  </r>
  <r>
    <n v="25620"/>
    <s v="Lake Skinner Park"/>
    <n v="931750"/>
    <s v="Lake Skinner Park"/>
    <x v="33"/>
    <x v="33"/>
    <s v="25620 931750 513000"/>
    <x v="3"/>
    <x v="7"/>
    <s v="Payroll-PCF"/>
    <x v="3"/>
    <s v="Regional Parks1"/>
    <s v="Lake Skinner1"/>
    <n v="62934.490000000005"/>
    <n v="77453"/>
    <m/>
    <n v="77453"/>
    <n v="2099.64"/>
    <n v="4888.0600000000004"/>
    <n v="4760.67"/>
    <n v="4414.4399999999996"/>
    <n v="6631.56"/>
    <n v="5748.52"/>
    <n v="5590.47"/>
    <n v="5297.8"/>
    <n v="5496.31"/>
    <n v="5259.37"/>
    <m/>
    <m/>
    <n v="50186.840000000004"/>
    <n v="11748.37"/>
    <n v="16794.52"/>
    <n v="16384.580000000002"/>
    <n v="5259.37"/>
    <n v="50186.840000000004"/>
    <n v="27266.159999999996"/>
  </r>
  <r>
    <n v="25620"/>
    <s v="Lake Skinner Park"/>
    <n v="931750"/>
    <s v="Lake Skinner Park"/>
    <x v="36"/>
    <x v="36"/>
    <s v="25620 931750 513120"/>
    <x v="3"/>
    <x v="7"/>
    <s v="Payroll-PCF"/>
    <x v="3"/>
    <s v="Regional Parks1"/>
    <s v="Lake Skinner1"/>
    <n v="30762.39"/>
    <n v="36229"/>
    <m/>
    <n v="36229"/>
    <n v="994.66"/>
    <n v="2536.25"/>
    <n v="2537.92"/>
    <n v="2387.59"/>
    <n v="3588.74"/>
    <n v="2865.86"/>
    <n v="2934.23"/>
    <n v="2550.06"/>
    <n v="2789.85"/>
    <n v="2591.96"/>
    <m/>
    <m/>
    <n v="25777.119999999999"/>
    <n v="6068.83"/>
    <n v="8842.19"/>
    <n v="8274.14"/>
    <n v="2591.96"/>
    <n v="25777.119999999999"/>
    <n v="10451.880000000001"/>
  </r>
  <r>
    <n v="25620"/>
    <s v="Lake Skinner Park"/>
    <n v="931750"/>
    <s v="Lake Skinner Park"/>
    <x v="37"/>
    <x v="37"/>
    <s v="25620 931750 513140"/>
    <x v="3"/>
    <x v="7"/>
    <s v="Payroll-PCF"/>
    <x v="3"/>
    <s v="Regional Parks1"/>
    <s v="Lake Skinner1"/>
    <n v="8112.25"/>
    <n v="9066"/>
    <m/>
    <n v="9066"/>
    <n v="232.62"/>
    <n v="593.14"/>
    <n v="593.54999999999995"/>
    <n v="558.4"/>
    <n v="839.28"/>
    <n v="674.76"/>
    <n v="731.12"/>
    <n v="639.04"/>
    <n v="680.39"/>
    <n v="642.57000000000005"/>
    <m/>
    <m/>
    <n v="6184.87"/>
    <n v="1419.31"/>
    <n v="2072.4399999999996"/>
    <n v="2050.5499999999997"/>
    <n v="642.57000000000005"/>
    <n v="6184.869999999999"/>
    <n v="2881.130000000001"/>
  </r>
  <r>
    <n v="25620"/>
    <s v="Lake Skinner Park"/>
    <n v="931750"/>
    <s v="Lake Skinner Park"/>
    <x v="38"/>
    <x v="38"/>
    <s v="25620 931750 515040"/>
    <x v="3"/>
    <x v="7"/>
    <s v="Payroll-PCF"/>
    <x v="3"/>
    <s v="Regional Parks1"/>
    <s v="Lake Skinner1"/>
    <n v="112667.8"/>
    <n v="132486"/>
    <m/>
    <n v="132486"/>
    <n v="3494.35"/>
    <n v="9651.5300000000007"/>
    <n v="8997.86"/>
    <n v="10911.29"/>
    <n v="9428.64"/>
    <n v="10789.83"/>
    <n v="12194.73"/>
    <n v="10461.209999999999"/>
    <n v="10490.71"/>
    <n v="9509.49"/>
    <m/>
    <m/>
    <n v="95929.64"/>
    <n v="22143.74"/>
    <n v="31129.760000000002"/>
    <n v="33146.649999999994"/>
    <n v="9509.49"/>
    <n v="95929.64"/>
    <n v="36556.36"/>
  </r>
  <r>
    <n v="25620"/>
    <s v="Lake Skinner Park"/>
    <n v="931750"/>
    <s v="Lake Skinner Park"/>
    <x v="39"/>
    <x v="39"/>
    <s v="25620 931750 515100"/>
    <x v="3"/>
    <x v="7"/>
    <s v="Payroll-PCF"/>
    <x v="3"/>
    <s v="Regional Parks1"/>
    <s v="Lake Skinner1"/>
    <n v="620.43000000000006"/>
    <n v="825"/>
    <m/>
    <n v="825"/>
    <n v="17.579999999999998"/>
    <n v="49.58"/>
    <n v="48.13"/>
    <n v="45.97"/>
    <n v="46.73"/>
    <n v="52.96"/>
    <n v="52.87"/>
    <n v="47.01"/>
    <n v="49.63"/>
    <n v="47.53"/>
    <m/>
    <m/>
    <n v="457.99"/>
    <n v="115.28999999999999"/>
    <n v="145.66"/>
    <n v="149.51"/>
    <n v="47.53"/>
    <n v="457.99"/>
    <n v="367.01"/>
  </r>
  <r>
    <n v="25620"/>
    <s v="Lake Skinner Park"/>
    <n v="931750"/>
    <s v="Lake Skinner Park"/>
    <x v="40"/>
    <x v="40"/>
    <s v="25620 931750 515120"/>
    <x v="3"/>
    <x v="7"/>
    <s v="Payroll-PCF"/>
    <x v="3"/>
    <s v="Regional Parks1"/>
    <s v="Lake Skinner1"/>
    <n v="1201.07"/>
    <n v="2033"/>
    <m/>
    <n v="2033"/>
    <n v="46.11"/>
    <n v="131.51"/>
    <n v="128.33000000000001"/>
    <n v="122.63"/>
    <n v="179.5"/>
    <n v="142.52000000000001"/>
    <n v="142.44999999999999"/>
    <n v="129.02000000000001"/>
    <n v="135.32"/>
    <n v="132.66999999999999"/>
    <m/>
    <m/>
    <n v="1290.06"/>
    <n v="305.95000000000005"/>
    <n v="444.65"/>
    <n v="406.79"/>
    <n v="132.66999999999999"/>
    <n v="1290.0600000000002"/>
    <n v="742.93999999999983"/>
  </r>
  <r>
    <n v="25620"/>
    <s v="Lake Skinner Park"/>
    <n v="931750"/>
    <s v="Lake Skinner Park"/>
    <x v="42"/>
    <x v="42"/>
    <s v="25620 931750 515220"/>
    <x v="3"/>
    <x v="7"/>
    <s v="Payroll-PCF"/>
    <x v="3"/>
    <s v="Regional Parks1"/>
    <s v="Lake Skinner1"/>
    <n v="0"/>
    <n v="0"/>
    <m/>
    <n v="0"/>
    <n v="0"/>
    <n v="0"/>
    <n v="0"/>
    <n v="0"/>
    <n v="0"/>
    <n v="0"/>
    <n v="0"/>
    <n v="0"/>
    <n v="0"/>
    <n v="0"/>
    <m/>
    <m/>
    <n v="0"/>
    <n v="0"/>
    <n v="0"/>
    <n v="0"/>
    <n v="0"/>
    <n v="0"/>
    <n v="0"/>
  </r>
  <r>
    <n v="25620"/>
    <s v="Lake Skinner Park"/>
    <n v="931750"/>
    <s v="Lake Skinner Park"/>
    <x v="43"/>
    <x v="43"/>
    <s v="25620 931750 515260"/>
    <x v="3"/>
    <x v="7"/>
    <s v="Payroll-PCF"/>
    <x v="3"/>
    <s v="Regional Parks1"/>
    <s v="Lake Skinner1"/>
    <n v="1835.0200000000002"/>
    <n v="1737"/>
    <m/>
    <n v="1737"/>
    <n v="41.06"/>
    <n v="110.42"/>
    <n v="107.76"/>
    <n v="102.99"/>
    <n v="150.75"/>
    <n v="123.36"/>
    <n v="126.96"/>
    <n v="115.65"/>
    <n v="120.96"/>
    <n v="118.71"/>
    <m/>
    <m/>
    <n v="1118.6200000000001"/>
    <n v="259.24"/>
    <n v="377.1"/>
    <n v="363.57"/>
    <n v="118.71"/>
    <n v="1118.6200000000001"/>
    <n v="618.37999999999988"/>
  </r>
  <r>
    <n v="25620"/>
    <s v="Lake Skinner Park"/>
    <n v="931750"/>
    <s v="Lake Skinner Park"/>
    <x v="46"/>
    <x v="46"/>
    <s v="25620 931750 518140"/>
    <x v="3"/>
    <x v="7"/>
    <s v="Payroll-PCF"/>
    <x v="3"/>
    <s v="Regional Parks1"/>
    <s v="Lake Skinner1"/>
    <n v="213.35"/>
    <n v="262"/>
    <m/>
    <n v="262"/>
    <n v="6.08"/>
    <n v="17.260000000000002"/>
    <n v="16.88"/>
    <n v="16.21"/>
    <n v="23.75"/>
    <n v="17.78"/>
    <n v="17.940000000000001"/>
    <n v="16.32"/>
    <n v="15.53"/>
    <n v="15.42"/>
    <m/>
    <m/>
    <n v="163.16999999999999"/>
    <n v="40.22"/>
    <n v="57.74"/>
    <n v="49.790000000000006"/>
    <n v="15.42"/>
    <n v="163.16999999999999"/>
    <n v="98.830000000000013"/>
  </r>
  <r>
    <n v="33100"/>
    <s v="Park Acq &amp; Dev, District"/>
    <n v="931105"/>
    <s v="Park Acq &amp; Dev, District"/>
    <x v="98"/>
    <x v="98"/>
    <s v="33100 931105 536780"/>
    <x v="0"/>
    <x v="0"/>
    <s v="Purchased Equipment (CIP)"/>
    <x v="2"/>
    <s v="CIP3"/>
    <s v="Park Acq &amp; Dev, District3"/>
    <n v="44770.03"/>
    <n v="2600000"/>
    <m/>
    <n v="2600000"/>
    <n v="0"/>
    <n v="603.6"/>
    <n v="8096.69"/>
    <n v="1131.75"/>
    <n v="26560.74"/>
    <n v="1509"/>
    <n v="0"/>
    <n v="240698.09"/>
    <n v="57505.61"/>
    <n v="0"/>
    <m/>
    <m/>
    <n v="336105.48"/>
    <n v="8700.2899999999991"/>
    <n v="29201.49"/>
    <n v="298203.7"/>
    <n v="0"/>
    <n v="336105.48"/>
    <n v="2263894.52"/>
  </r>
  <r>
    <n v="33120"/>
    <s v="Park Acq &amp; Dev, DIF"/>
    <n v="931800"/>
    <s v="Park Acq &amp; Dev, DIF"/>
    <x v="98"/>
    <x v="98"/>
    <s v="33120 931800 536780"/>
    <x v="0"/>
    <x v="9"/>
    <s v="Purchased Equipment (CIP)"/>
    <x v="2"/>
    <s v="CIP3"/>
    <s v="Park Acq &amp; Dev, DIF3"/>
    <n v="101541.03"/>
    <n v="0"/>
    <m/>
    <n v="0"/>
    <n v="0"/>
    <n v="0"/>
    <n v="0"/>
    <n v="0"/>
    <n v="0"/>
    <n v="0"/>
    <n v="0"/>
    <n v="0"/>
    <n v="0"/>
    <n v="0"/>
    <m/>
    <m/>
    <n v="0"/>
    <n v="0"/>
    <n v="0"/>
    <n v="0"/>
    <n v="0"/>
    <n v="0"/>
    <n v="0"/>
  </r>
  <r>
    <n v="25400"/>
    <s v="Regional Park &amp; Open Space Dis"/>
    <n v="931119"/>
    <s v="Interpretive"/>
    <x v="70"/>
    <x v="70"/>
    <s v="25400 931119 523620"/>
    <x v="4"/>
    <x v="10"/>
    <s v="Supplies &amp; Services"/>
    <x v="0"/>
    <s v="Interpretive2"/>
    <s v="Historic Preservation2"/>
    <n v="0"/>
    <n v="0"/>
    <m/>
    <n v="0"/>
    <n v="0"/>
    <n v="0"/>
    <n v="0"/>
    <n v="0"/>
    <n v="0"/>
    <n v="0"/>
    <n v="0"/>
    <n v="0"/>
    <n v="0"/>
    <n v="0"/>
    <m/>
    <m/>
    <n v="0"/>
    <n v="0"/>
    <n v="0"/>
    <n v="0"/>
    <n v="0"/>
    <n v="0"/>
    <n v="0"/>
  </r>
  <r>
    <n v="25400"/>
    <s v="Regional Park &amp; Open Space Dis"/>
    <n v="931183"/>
    <s v="Reservation/Reception"/>
    <x v="55"/>
    <x v="55"/>
    <s v="25400 931183 520115"/>
    <x v="2"/>
    <x v="11"/>
    <s v="Supplies &amp; Services"/>
    <x v="0"/>
    <s v="Business Services2"/>
    <s v="Guest Services &amp; Events2"/>
    <n v="8035.0600000000013"/>
    <n v="0"/>
    <m/>
    <n v="0"/>
    <n v="0"/>
    <n v="0"/>
    <n v="0"/>
    <n v="0"/>
    <n v="0"/>
    <n v="0"/>
    <n v="0"/>
    <n v="0"/>
    <n v="0"/>
    <n v="-1429.64"/>
    <m/>
    <m/>
    <n v="-1429.64"/>
    <n v="0"/>
    <n v="0"/>
    <n v="0"/>
    <n v="-1429.64"/>
    <n v="-1429.64"/>
    <n v="1429.64"/>
  </r>
  <r>
    <n v="25400"/>
    <s v="Regional Park &amp; Open Space Dis"/>
    <n v="931183"/>
    <s v="Reservation/Reception"/>
    <x v="99"/>
    <x v="99"/>
    <s v="25400 931183 520705"/>
    <x v="2"/>
    <x v="11"/>
    <s v="Supplies &amp; Services"/>
    <x v="0"/>
    <s v="Business Services2"/>
    <s v="Guest Services &amp; Events2"/>
    <n v="0"/>
    <n v="0"/>
    <m/>
    <n v="0"/>
    <n v="0"/>
    <n v="0"/>
    <n v="0"/>
    <n v="0"/>
    <n v="0"/>
    <n v="0"/>
    <n v="0"/>
    <n v="0"/>
    <n v="0"/>
    <n v="0"/>
    <m/>
    <m/>
    <n v="0"/>
    <n v="0"/>
    <n v="0"/>
    <n v="0"/>
    <n v="0"/>
    <n v="0"/>
    <n v="0"/>
  </r>
  <r>
    <n v="25400"/>
    <s v="Regional Park &amp; Open Space Dis"/>
    <n v="931183"/>
    <s v="Reservation/Reception"/>
    <x v="100"/>
    <x v="100"/>
    <s v="25400 931183 521380"/>
    <x v="2"/>
    <x v="11"/>
    <s v="Supplies &amp; Services"/>
    <x v="0"/>
    <s v="Business Services2"/>
    <s v="Guest Services &amp; Events2"/>
    <n v="0"/>
    <n v="0"/>
    <m/>
    <n v="0"/>
    <n v="0"/>
    <n v="0"/>
    <n v="0"/>
    <n v="0"/>
    <n v="0"/>
    <n v="0"/>
    <n v="0"/>
    <n v="0"/>
    <n v="0"/>
    <n v="0"/>
    <m/>
    <m/>
    <n v="0"/>
    <n v="0"/>
    <n v="0"/>
    <n v="0"/>
    <n v="0"/>
    <n v="0"/>
    <n v="0"/>
  </r>
  <r>
    <n v="25400"/>
    <s v="Regional Park &amp; Open Space Dis"/>
    <n v="931183"/>
    <s v="Reservation/Reception"/>
    <x v="101"/>
    <x v="101"/>
    <s v="25400 931183 523250"/>
    <x v="2"/>
    <x v="11"/>
    <s v="Supplies &amp; Services"/>
    <x v="0"/>
    <s v="Business Services2"/>
    <s v="Guest Services &amp; Events2"/>
    <n v="0"/>
    <n v="0"/>
    <m/>
    <n v="0"/>
    <n v="0"/>
    <n v="0"/>
    <n v="0"/>
    <n v="0"/>
    <n v="0"/>
    <n v="0"/>
    <n v="0"/>
    <n v="0"/>
    <n v="0"/>
    <n v="0"/>
    <m/>
    <m/>
    <n v="0"/>
    <n v="0"/>
    <n v="0"/>
    <n v="0"/>
    <n v="0"/>
    <n v="0"/>
    <n v="0"/>
  </r>
  <r>
    <n v="25400"/>
    <s v="Regional Park &amp; Open Space Dis"/>
    <n v="931183"/>
    <s v="Reservation/Reception"/>
    <x v="102"/>
    <x v="102"/>
    <s v="25400 931183 523290"/>
    <x v="2"/>
    <x v="11"/>
    <s v="Supplies &amp; Services"/>
    <x v="0"/>
    <s v="Business Services2"/>
    <s v="Guest Services &amp; Events2"/>
    <n v="5415.9100000000008"/>
    <n v="0"/>
    <m/>
    <n v="0"/>
    <n v="0"/>
    <n v="0"/>
    <n v="0"/>
    <n v="0"/>
    <n v="0"/>
    <n v="0"/>
    <n v="0"/>
    <n v="0"/>
    <n v="0"/>
    <n v="0"/>
    <m/>
    <m/>
    <n v="0"/>
    <n v="0"/>
    <n v="0"/>
    <n v="0"/>
    <n v="0"/>
    <n v="0"/>
    <n v="0"/>
  </r>
  <r>
    <n v="25400"/>
    <s v="Regional Park &amp; Open Space Dis"/>
    <n v="931183"/>
    <s v="Reservation/Reception"/>
    <x v="72"/>
    <x v="72"/>
    <s v="25400 931183 523700"/>
    <x v="2"/>
    <x v="11"/>
    <s v="Supplies &amp; Services"/>
    <x v="0"/>
    <s v="Business Services2"/>
    <s v="Guest Services &amp; Events2"/>
    <n v="296.18"/>
    <n v="0"/>
    <m/>
    <n v="0"/>
    <n v="0"/>
    <n v="0"/>
    <n v="0"/>
    <n v="0"/>
    <n v="0"/>
    <n v="0"/>
    <n v="0"/>
    <n v="0"/>
    <n v="0"/>
    <n v="0"/>
    <m/>
    <m/>
    <n v="0"/>
    <n v="0"/>
    <n v="0"/>
    <n v="0"/>
    <n v="0"/>
    <n v="0"/>
    <n v="0"/>
  </r>
  <r>
    <n v="25400"/>
    <s v="Regional Park &amp; Open Space Dis"/>
    <n v="931183"/>
    <s v="Reservation/Reception"/>
    <x v="96"/>
    <x v="96"/>
    <s v="25400 931183 537080"/>
    <x v="2"/>
    <x v="11"/>
    <s v="Supplies &amp; Services"/>
    <x v="2"/>
    <s v="Business Services3"/>
    <s v="Guest Services &amp; Events3"/>
    <n v="45"/>
    <n v="0"/>
    <m/>
    <n v="0"/>
    <n v="0"/>
    <n v="0"/>
    <n v="0"/>
    <n v="0"/>
    <n v="0"/>
    <n v="0"/>
    <n v="0"/>
    <n v="0"/>
    <n v="0"/>
    <n v="0"/>
    <m/>
    <m/>
    <n v="0"/>
    <n v="0"/>
    <n v="0"/>
    <n v="0"/>
    <n v="0"/>
    <n v="0"/>
    <n v="0"/>
  </r>
  <r>
    <n v="25400"/>
    <s v="Regional Park &amp; Open Space Dis"/>
    <n v="931205"/>
    <s v="Crestmore Manor"/>
    <x v="26"/>
    <x v="26"/>
    <s v="25400 931205 510320"/>
    <x v="2"/>
    <x v="11"/>
    <s v="Supplies &amp; Services"/>
    <x v="3"/>
    <s v="Business Services1"/>
    <s v="Guest Services &amp; Events1"/>
    <n v="17473.5"/>
    <n v="10000"/>
    <m/>
    <n v="10000"/>
    <n v="0"/>
    <n v="0"/>
    <n v="0"/>
    <n v="0"/>
    <n v="1991.75"/>
    <n v="1860"/>
    <n v="2260"/>
    <n v="0"/>
    <n v="0"/>
    <n v="0"/>
    <m/>
    <m/>
    <n v="6111.75"/>
    <n v="0"/>
    <n v="3851.75"/>
    <n v="2260"/>
    <n v="0"/>
    <n v="6111.75"/>
    <n v="3888.25"/>
  </r>
  <r>
    <n v="25400"/>
    <s v="Regional Park &amp; Open Space Dis"/>
    <n v="931205"/>
    <s v="Crestmore Manor"/>
    <x v="55"/>
    <x v="55"/>
    <s v="25400 931205 520115"/>
    <x v="2"/>
    <x v="11"/>
    <s v="Supplies &amp; Services"/>
    <x v="0"/>
    <s v="Business Services2"/>
    <s v="Guest Services &amp; Events2"/>
    <n v="1131.28"/>
    <n v="7500"/>
    <m/>
    <n v="7500"/>
    <n v="451.8"/>
    <n v="19.95"/>
    <n v="1648.23"/>
    <n v="691.36"/>
    <n v="1076.58"/>
    <n v="-73"/>
    <n v="-99.41"/>
    <n v="1467.48"/>
    <n v="740.8"/>
    <n v="2793.28"/>
    <m/>
    <m/>
    <n v="8717.07"/>
    <n v="2119.98"/>
    <n v="1694.94"/>
    <n v="2108.87"/>
    <n v="2793.28"/>
    <n v="8717.07"/>
    <n v="-1217.0699999999997"/>
  </r>
  <r>
    <n v="25400"/>
    <s v="Regional Park &amp; Open Space Dis"/>
    <n v="931205"/>
    <s v="Crestmore Manor"/>
    <x v="58"/>
    <x v="58"/>
    <s v="25400 931205 520800"/>
    <x v="2"/>
    <x v="11"/>
    <s v="Supplies &amp; Services"/>
    <x v="0"/>
    <s v="Business Services2"/>
    <s v="Guest Services &amp; Events2"/>
    <n v="378.22"/>
    <n v="0"/>
    <m/>
    <n v="0"/>
    <n v="5.39"/>
    <n v="-5.39"/>
    <n v="177.66"/>
    <n v="0"/>
    <n v="0"/>
    <n v="0"/>
    <n v="28.93"/>
    <n v="0"/>
    <n v="0"/>
    <n v="23.91"/>
    <m/>
    <m/>
    <n v="230.5"/>
    <n v="177.66"/>
    <n v="0"/>
    <n v="28.93"/>
    <n v="23.91"/>
    <n v="230.5"/>
    <n v="-230.5"/>
  </r>
  <r>
    <n v="25400"/>
    <s v="Regional Park &amp; Open Space Dis"/>
    <n v="931205"/>
    <s v="Crestmore Manor"/>
    <x v="103"/>
    <x v="103"/>
    <s v="25400 931205 520815"/>
    <x v="2"/>
    <x v="11"/>
    <s v="Supplies &amp; Services"/>
    <x v="0"/>
    <s v="Business Services2"/>
    <s v="Guest Services &amp; Events2"/>
    <n v="1417.17"/>
    <n v="3000"/>
    <m/>
    <n v="3000"/>
    <n v="125.4"/>
    <n v="0"/>
    <n v="34.43"/>
    <n v="0"/>
    <n v="695.58"/>
    <n v="513.08000000000004"/>
    <n v="387.7"/>
    <n v="22.6"/>
    <n v="555.25"/>
    <n v="336.66"/>
    <m/>
    <m/>
    <n v="2670.7"/>
    <n v="159.83000000000001"/>
    <n v="1208.6600000000001"/>
    <n v="965.55"/>
    <n v="336.66"/>
    <n v="2670.7"/>
    <n v="329.30000000000018"/>
  </r>
  <r>
    <n v="25400"/>
    <s v="Regional Park &amp; Open Space Dis"/>
    <n v="931205"/>
    <s v="Crestmore Manor"/>
    <x v="104"/>
    <x v="104"/>
    <s v="25400 931205 520820"/>
    <x v="2"/>
    <x v="11"/>
    <s v="Supplies &amp; Services"/>
    <x v="0"/>
    <s v="Business Services2"/>
    <s v="Guest Services &amp; Events2"/>
    <n v="0"/>
    <n v="0"/>
    <m/>
    <n v="0"/>
    <n v="0"/>
    <n v="0"/>
    <n v="0"/>
    <n v="0"/>
    <n v="0"/>
    <n v="0"/>
    <n v="0"/>
    <n v="0"/>
    <n v="0"/>
    <n v="0"/>
    <m/>
    <m/>
    <n v="0"/>
    <n v="0"/>
    <n v="0"/>
    <n v="0"/>
    <n v="0"/>
    <n v="0"/>
    <n v="0"/>
  </r>
  <r>
    <n v="25400"/>
    <s v="Regional Park &amp; Open Space Dis"/>
    <n v="931205"/>
    <s v="Crestmore Manor"/>
    <x v="65"/>
    <x v="65"/>
    <s v="25400 931205 522320"/>
    <x v="2"/>
    <x v="11"/>
    <s v="Supplies &amp; Services"/>
    <x v="0"/>
    <s v="Business Services2"/>
    <s v="Guest Services &amp; Events2"/>
    <n v="465.8"/>
    <n v="27000"/>
    <m/>
    <n v="27000"/>
    <n v="160.35"/>
    <n v="1007.94"/>
    <n v="3829.98"/>
    <n v="394.67"/>
    <n v="634.47"/>
    <n v="111.15"/>
    <n v="547.99"/>
    <n v="0"/>
    <n v="0"/>
    <n v="0"/>
    <m/>
    <m/>
    <n v="6686.55"/>
    <n v="4998.2700000000004"/>
    <n v="1140.2900000000002"/>
    <n v="547.99"/>
    <n v="0"/>
    <n v="6686.55"/>
    <n v="20313.45"/>
  </r>
  <r>
    <n v="25400"/>
    <s v="Regional Park &amp; Open Space Dis"/>
    <n v="931205"/>
    <s v="Crestmore Manor"/>
    <x v="8"/>
    <x v="8"/>
    <s v="25400 931205 522310"/>
    <x v="2"/>
    <x v="11"/>
    <s v="Supplies &amp; Services"/>
    <x v="0"/>
    <s v="Business Services2"/>
    <s v="Guest Services &amp; Events2"/>
    <n v="46112.42"/>
    <n v="35000"/>
    <m/>
    <n v="35000"/>
    <n v="136.19999999999999"/>
    <n v="-136.19999999999999"/>
    <n v="256.75"/>
    <n v="294.99"/>
    <n v="1022.85"/>
    <n v="0"/>
    <n v="7813.03"/>
    <n v="0"/>
    <n v="0"/>
    <n v="0"/>
    <m/>
    <m/>
    <n v="9387.619999999999"/>
    <n v="256.75"/>
    <n v="1317.8400000000001"/>
    <n v="7813.03"/>
    <n v="0"/>
    <n v="9387.619999999999"/>
    <n v="25612.38"/>
  </r>
  <r>
    <n v="25400"/>
    <s v="Regional Park &amp; Open Space Dis"/>
    <n v="931205"/>
    <s v="Crestmore Manor"/>
    <x v="105"/>
    <x v="105"/>
    <s v="25400 931205 523270"/>
    <x v="2"/>
    <x v="11"/>
    <s v="Supplies &amp; Services"/>
    <x v="0"/>
    <s v="Business Services2"/>
    <s v="Guest Services &amp; Events2"/>
    <n v="0"/>
    <n v="0"/>
    <m/>
    <n v="0"/>
    <n v="0"/>
    <n v="0"/>
    <n v="0"/>
    <n v="0"/>
    <n v="0"/>
    <n v="0"/>
    <n v="0"/>
    <n v="49.99"/>
    <n v="143.52000000000001"/>
    <n v="0"/>
    <m/>
    <m/>
    <n v="193.51000000000002"/>
    <n v="0"/>
    <n v="0"/>
    <n v="193.51000000000002"/>
    <n v="0"/>
    <n v="193.51000000000002"/>
    <n v="-193.51000000000002"/>
  </r>
  <r>
    <n v="25400"/>
    <s v="Regional Park &amp; Open Space Dis"/>
    <n v="931205"/>
    <s v="Crestmore Manor"/>
    <x v="102"/>
    <x v="102"/>
    <s v="25400 931205 523290"/>
    <x v="2"/>
    <x v="11"/>
    <s v="Supplies &amp; Services"/>
    <x v="0"/>
    <s v="Business Services2"/>
    <s v="Guest Services &amp; Events2"/>
    <n v="3576.18"/>
    <n v="10300"/>
    <m/>
    <n v="10300"/>
    <n v="951.2"/>
    <n v="874.9"/>
    <n v="868.88"/>
    <n v="884.25"/>
    <n v="622.08000000000004"/>
    <n v="487.02"/>
    <n v="383.04"/>
    <n v="894.67"/>
    <n v="806.72"/>
    <n v="1172.25"/>
    <m/>
    <m/>
    <n v="7945.01"/>
    <n v="2694.98"/>
    <n v="1993.35"/>
    <n v="2084.4300000000003"/>
    <n v="1172.25"/>
    <n v="7945.01"/>
    <n v="2354.9899999999998"/>
  </r>
  <r>
    <n v="25400"/>
    <s v="Regional Park &amp; Open Space Dis"/>
    <n v="931205"/>
    <s v="Crestmore Manor"/>
    <x v="106"/>
    <x v="106"/>
    <s v="25400 931205 523680"/>
    <x v="2"/>
    <x v="11"/>
    <s v="Supplies &amp; Services"/>
    <x v="0"/>
    <s v="Business Services2"/>
    <s v="Guest Services &amp; Events2"/>
    <n v="0"/>
    <n v="0"/>
    <m/>
    <n v="0"/>
    <n v="0"/>
    <n v="0"/>
    <n v="0"/>
    <n v="0"/>
    <n v="0"/>
    <n v="0"/>
    <n v="0"/>
    <n v="0"/>
    <n v="0"/>
    <n v="0"/>
    <m/>
    <m/>
    <n v="0"/>
    <n v="0"/>
    <n v="0"/>
    <n v="0"/>
    <n v="0"/>
    <n v="0"/>
    <n v="0"/>
  </r>
  <r>
    <n v="25400"/>
    <s v="Regional Park &amp; Open Space Dis"/>
    <n v="931205"/>
    <s v="Crestmore Manor"/>
    <x v="72"/>
    <x v="72"/>
    <s v="25400 931205 523700"/>
    <x v="2"/>
    <x v="11"/>
    <s v="Supplies &amp; Services"/>
    <x v="0"/>
    <s v="Business Services2"/>
    <s v="Guest Services &amp; Events2"/>
    <n v="1329.68"/>
    <n v="3500"/>
    <m/>
    <n v="3500"/>
    <n v="26.31"/>
    <n v="0"/>
    <n v="10.76"/>
    <n v="101.55"/>
    <n v="16.559999999999999"/>
    <n v="386.31"/>
    <n v="76.48"/>
    <n v="63.12"/>
    <n v="75.36"/>
    <n v="68.989999999999995"/>
    <m/>
    <m/>
    <n v="825.44"/>
    <n v="37.07"/>
    <n v="504.42"/>
    <n v="214.95999999999998"/>
    <n v="68.989999999999995"/>
    <n v="825.44"/>
    <n v="2674.56"/>
  </r>
  <r>
    <n v="25400"/>
    <s v="Regional Park &amp; Open Space Dis"/>
    <n v="931205"/>
    <s v="Crestmore Manor"/>
    <x v="73"/>
    <x v="73"/>
    <s v="25400 931205 523800"/>
    <x v="2"/>
    <x v="11"/>
    <s v="Supplies &amp; Services"/>
    <x v="0"/>
    <s v="Business Services2"/>
    <s v="Guest Services &amp; Events2"/>
    <n v="216.95"/>
    <n v="2000"/>
    <m/>
    <n v="2000"/>
    <n v="0"/>
    <n v="0"/>
    <n v="0"/>
    <n v="0"/>
    <n v="0"/>
    <n v="0"/>
    <n v="891.61"/>
    <n v="0"/>
    <n v="2460.48"/>
    <n v="0"/>
    <m/>
    <m/>
    <n v="3352.09"/>
    <n v="0"/>
    <n v="0"/>
    <n v="3352.09"/>
    <n v="0"/>
    <n v="3352.09"/>
    <n v="-1352.0900000000001"/>
  </r>
  <r>
    <n v="25400"/>
    <s v="Regional Park &amp; Open Space Dis"/>
    <n v="931205"/>
    <s v="Crestmore Manor"/>
    <x v="77"/>
    <x v="77"/>
    <s v="25400 931205 526940"/>
    <x v="2"/>
    <x v="11"/>
    <s v="Supplies &amp; Services"/>
    <x v="0"/>
    <s v="Business Services2"/>
    <s v="Guest Services &amp; Events2"/>
    <n v="91.6"/>
    <n v="100"/>
    <m/>
    <n v="100"/>
    <n v="0"/>
    <n v="0"/>
    <n v="0"/>
    <n v="0"/>
    <n v="24.47"/>
    <n v="0"/>
    <n v="0"/>
    <n v="0"/>
    <n v="0"/>
    <n v="0"/>
    <m/>
    <m/>
    <n v="24.47"/>
    <n v="0"/>
    <n v="24.47"/>
    <n v="0"/>
    <n v="0"/>
    <n v="24.47"/>
    <n v="75.53"/>
  </r>
  <r>
    <n v="25400"/>
    <s v="Regional Park &amp; Open Space Dis"/>
    <n v="931205"/>
    <s v="Crestmore Manor"/>
    <x v="82"/>
    <x v="82"/>
    <s v="25400 931205 527660"/>
    <x v="2"/>
    <x v="11"/>
    <s v="Supplies &amp; Services"/>
    <x v="0"/>
    <s v="Business Services2"/>
    <s v="Guest Services &amp; Events2"/>
    <n v="0"/>
    <n v="3000"/>
    <m/>
    <n v="3000"/>
    <n v="0"/>
    <n v="1695.45"/>
    <n v="0"/>
    <n v="0"/>
    <n v="0"/>
    <n v="0"/>
    <n v="0"/>
    <n v="0"/>
    <n v="0"/>
    <n v="0"/>
    <m/>
    <m/>
    <n v="1695.45"/>
    <n v="1695.45"/>
    <n v="0"/>
    <n v="0"/>
    <n v="0"/>
    <n v="1695.45"/>
    <n v="1304.55"/>
  </r>
  <r>
    <n v="25400"/>
    <s v="Regional Park &amp; Open Space Dis"/>
    <n v="931205"/>
    <s v="Crestmore Manor"/>
    <x v="84"/>
    <x v="84"/>
    <s v="25400 931205 527840"/>
    <x v="2"/>
    <x v="11"/>
    <s v="Supplies &amp; Services"/>
    <x v="0"/>
    <s v="Business Services2"/>
    <s v="Guest Services &amp; Events2"/>
    <n v="0"/>
    <n v="4100"/>
    <m/>
    <n v="4100"/>
    <n v="0"/>
    <n v="0"/>
    <n v="0"/>
    <n v="0"/>
    <n v="0"/>
    <n v="0"/>
    <n v="0"/>
    <n v="0"/>
    <n v="0"/>
    <n v="0"/>
    <m/>
    <m/>
    <n v="0"/>
    <n v="0"/>
    <n v="0"/>
    <n v="0"/>
    <n v="0"/>
    <n v="0"/>
    <n v="4100"/>
  </r>
  <r>
    <n v="25400"/>
    <s v="Regional Park &amp; Open Space Dis"/>
    <n v="931205"/>
    <s v="Crestmore Manor"/>
    <x v="96"/>
    <x v="96"/>
    <s v="25400 931205 537080"/>
    <x v="2"/>
    <x v="11"/>
    <s v="Supplies &amp; Services"/>
    <x v="2"/>
    <s v="Business Services3"/>
    <s v="Guest Services &amp; Events3"/>
    <n v="504"/>
    <n v="3100"/>
    <m/>
    <n v="3100"/>
    <n v="0"/>
    <n v="0"/>
    <n v="0"/>
    <n v="0"/>
    <n v="0"/>
    <n v="0"/>
    <n v="0"/>
    <n v="0"/>
    <n v="0"/>
    <n v="0"/>
    <m/>
    <m/>
    <n v="0"/>
    <n v="0"/>
    <n v="0"/>
    <n v="0"/>
    <n v="0"/>
    <n v="0"/>
    <n v="3100"/>
  </r>
  <r>
    <n v="25400"/>
    <s v="Regional Park &amp; Open Space Dis"/>
    <n v="931220"/>
    <s v="Administration"/>
    <x v="55"/>
    <x v="55"/>
    <s v="25400 931220 520115"/>
    <x v="2"/>
    <x v="12"/>
    <s v="Supplies &amp; Services"/>
    <x v="0"/>
    <s v="Business Services2"/>
    <s v="Executive2"/>
    <n v="428.24"/>
    <n v="350"/>
    <m/>
    <n v="350"/>
    <n v="0"/>
    <n v="0"/>
    <n v="0"/>
    <n v="0"/>
    <n v="0"/>
    <n v="0"/>
    <n v="0"/>
    <n v="142.68"/>
    <n v="25"/>
    <n v="0"/>
    <m/>
    <m/>
    <n v="167.68"/>
    <n v="0"/>
    <n v="0"/>
    <n v="167.68"/>
    <n v="0"/>
    <n v="167.68"/>
    <n v="182.32"/>
  </r>
  <r>
    <n v="25400"/>
    <s v="Regional Park &amp; Open Space Dis"/>
    <n v="931220"/>
    <s v="Administration"/>
    <x v="99"/>
    <x v="99"/>
    <s v="25400 931220 520705"/>
    <x v="2"/>
    <x v="12"/>
    <s v="Supplies &amp; Services"/>
    <x v="0"/>
    <s v="Business Services2"/>
    <s v="Executive2"/>
    <n v="692.14"/>
    <n v="0"/>
    <m/>
    <n v="0"/>
    <n v="0"/>
    <n v="0"/>
    <n v="0"/>
    <n v="0"/>
    <n v="211.03"/>
    <n v="0"/>
    <n v="0"/>
    <n v="40.78"/>
    <n v="0"/>
    <n v="0"/>
    <m/>
    <m/>
    <n v="251.81"/>
    <n v="0"/>
    <n v="211.03"/>
    <n v="40.78"/>
    <n v="0"/>
    <n v="251.81"/>
    <n v="-251.81"/>
  </r>
  <r>
    <n v="25400"/>
    <s v="Regional Park &amp; Open Space Dis"/>
    <n v="931220"/>
    <s v="Administration"/>
    <x v="67"/>
    <x v="67"/>
    <s v="25400 931220 523100"/>
    <x v="2"/>
    <x v="12"/>
    <s v="Supplies &amp; Services"/>
    <x v="0"/>
    <s v="Business Services2"/>
    <s v="Executive2"/>
    <n v="8735"/>
    <n v="15000"/>
    <m/>
    <n v="15000"/>
    <n v="0"/>
    <n v="125"/>
    <n v="0"/>
    <n v="0"/>
    <n v="310"/>
    <n v="1975"/>
    <n v="0"/>
    <n v="0"/>
    <n v="4400"/>
    <n v="0"/>
    <m/>
    <m/>
    <n v="6810"/>
    <n v="125"/>
    <n v="2285"/>
    <n v="4400"/>
    <n v="0"/>
    <n v="6810"/>
    <n v="8190"/>
  </r>
  <r>
    <n v="25400"/>
    <s v="Regional Park &amp; Open Space Dis"/>
    <n v="931220"/>
    <s v="Administration"/>
    <x v="72"/>
    <x v="72"/>
    <s v="25400 931220 523700"/>
    <x v="2"/>
    <x v="12"/>
    <s v="Supplies &amp; Services"/>
    <x v="0"/>
    <s v="Business Services2"/>
    <s v="Executive2"/>
    <n v="3021.8100000000004"/>
    <n v="1000"/>
    <m/>
    <n v="1000"/>
    <n v="0"/>
    <n v="73.94"/>
    <n v="0"/>
    <n v="42.44"/>
    <n v="1578.61"/>
    <n v="43.72"/>
    <n v="301.69"/>
    <n v="295.14"/>
    <n v="4.38"/>
    <n v="527.03"/>
    <m/>
    <m/>
    <n v="2866.95"/>
    <n v="73.94"/>
    <n v="1664.77"/>
    <n v="601.20999999999992"/>
    <n v="527.03"/>
    <n v="2866.95"/>
    <n v="-1866.9499999999998"/>
  </r>
  <r>
    <n v="25400"/>
    <s v="Regional Park &amp; Open Space Dis"/>
    <n v="931220"/>
    <s v="Administration"/>
    <x v="107"/>
    <x v="107"/>
    <s v="25400 931220 523820"/>
    <x v="2"/>
    <x v="12"/>
    <s v="Supplies &amp; Services"/>
    <x v="0"/>
    <s v="Business Services2"/>
    <s v="Executive2"/>
    <n v="889"/>
    <n v="0"/>
    <m/>
    <n v="0"/>
    <n v="0"/>
    <n v="0"/>
    <n v="63.96"/>
    <n v="31.98"/>
    <n v="31.98"/>
    <n v="0"/>
    <n v="63.96"/>
    <n v="31.98"/>
    <n v="31.98"/>
    <n v="31.98"/>
    <m/>
    <m/>
    <n v="287.82"/>
    <n v="63.96"/>
    <n v="63.96"/>
    <n v="127.92"/>
    <n v="31.98"/>
    <n v="287.82"/>
    <n v="-287.82"/>
  </r>
  <r>
    <n v="25400"/>
    <s v="Regional Park &amp; Open Space Dis"/>
    <n v="931220"/>
    <s v="Administration"/>
    <x v="75"/>
    <x v="75"/>
    <s v="25400 931220 525060"/>
    <x v="2"/>
    <x v="12"/>
    <s v="Supplies &amp; Services"/>
    <x v="0"/>
    <s v="Business Services2"/>
    <s v="Executive2"/>
    <n v="0"/>
    <n v="0"/>
    <m/>
    <n v="0"/>
    <n v="0"/>
    <n v="0"/>
    <n v="0"/>
    <n v="0"/>
    <n v="0"/>
    <n v="0"/>
    <n v="0"/>
    <n v="0"/>
    <n v="0"/>
    <n v="0"/>
    <m/>
    <m/>
    <n v="0"/>
    <n v="0"/>
    <n v="0"/>
    <n v="0"/>
    <n v="0"/>
    <n v="0"/>
    <n v="0"/>
  </r>
  <r>
    <n v="25400"/>
    <s v="Regional Park &amp; Open Space Dis"/>
    <n v="931220"/>
    <s v="Administration"/>
    <x v="81"/>
    <x v="81"/>
    <s v="25400 931220 527280"/>
    <x v="2"/>
    <x v="12"/>
    <s v="Supplies &amp; Services"/>
    <x v="0"/>
    <s v="Business Services2"/>
    <s v="Executive2"/>
    <n v="560.71999999999991"/>
    <n v="700"/>
    <m/>
    <n v="700"/>
    <n v="0"/>
    <n v="0"/>
    <n v="0"/>
    <n v="0"/>
    <n v="0"/>
    <n v="0"/>
    <n v="0"/>
    <n v="304.43"/>
    <n v="22.78"/>
    <n v="0"/>
    <m/>
    <m/>
    <n v="327.21000000000004"/>
    <n v="0"/>
    <n v="0"/>
    <n v="327.21000000000004"/>
    <n v="0"/>
    <n v="327.21000000000004"/>
    <n v="372.78999999999996"/>
  </r>
  <r>
    <n v="25400"/>
    <s v="Regional Park &amp; Open Space Dis"/>
    <n v="931220"/>
    <s v="Administration"/>
    <x v="108"/>
    <x v="108"/>
    <s v="25400 931220 528120"/>
    <x v="2"/>
    <x v="12"/>
    <s v="Supplies &amp; Services"/>
    <x v="0"/>
    <s v="Business Services2"/>
    <s v="Executive2"/>
    <n v="0"/>
    <n v="1000"/>
    <m/>
    <n v="1000"/>
    <n v="0"/>
    <n v="0"/>
    <n v="19.18"/>
    <n v="20.47"/>
    <n v="0"/>
    <n v="0"/>
    <n v="30.61"/>
    <n v="0"/>
    <n v="0"/>
    <n v="0"/>
    <m/>
    <m/>
    <n v="70.259999999999991"/>
    <n v="19.18"/>
    <n v="20.47"/>
    <n v="30.61"/>
    <n v="0"/>
    <n v="70.259999999999991"/>
    <n v="929.74"/>
  </r>
  <r>
    <n v="25400"/>
    <s v="Regional Park &amp; Open Space Dis"/>
    <n v="931220"/>
    <s v="Administration"/>
    <x v="109"/>
    <x v="109"/>
    <s v="25400 931220 528220"/>
    <x v="2"/>
    <x v="12"/>
    <s v="Supplies &amp; Services"/>
    <x v="0"/>
    <s v="Business Services2"/>
    <s v="Executive2"/>
    <n v="0"/>
    <n v="0"/>
    <m/>
    <n v="0"/>
    <n v="0"/>
    <n v="0"/>
    <n v="0"/>
    <n v="0"/>
    <n v="0"/>
    <n v="0"/>
    <n v="0"/>
    <n v="0"/>
    <n v="0"/>
    <n v="0"/>
    <m/>
    <m/>
    <n v="0"/>
    <n v="0"/>
    <n v="0"/>
    <n v="0"/>
    <n v="0"/>
    <n v="0"/>
    <n v="0"/>
  </r>
  <r>
    <n v="25400"/>
    <s v="Regional Park &amp; Open Space Dis"/>
    <n v="931220"/>
    <s v="Administration"/>
    <x v="96"/>
    <x v="96"/>
    <s v="25400 931220 537080"/>
    <x v="2"/>
    <x v="12"/>
    <s v="Supplies &amp; Services"/>
    <x v="2"/>
    <s v="Business Services3"/>
    <s v="Executive3"/>
    <n v="735"/>
    <n v="2500"/>
    <m/>
    <n v="2500"/>
    <n v="0"/>
    <n v="0"/>
    <n v="105"/>
    <n v="35"/>
    <n v="255"/>
    <n v="35"/>
    <n v="35"/>
    <n v="55"/>
    <n v="1334.26"/>
    <n v="35"/>
    <m/>
    <m/>
    <n v="1889.26"/>
    <n v="105"/>
    <n v="325"/>
    <n v="1424.26"/>
    <n v="35"/>
    <n v="1889.26"/>
    <n v="610.74"/>
  </r>
  <r>
    <n v="25400"/>
    <s v="Regional Park &amp; Open Space Dis"/>
    <n v="931235"/>
    <s v="Business Operations"/>
    <x v="110"/>
    <x v="110"/>
    <s v="25400 931235 520015"/>
    <x v="2"/>
    <x v="2"/>
    <s v="Supplies &amp; Services"/>
    <x v="0"/>
    <s v="Business Services2"/>
    <s v="Business Operations2"/>
    <n v="0"/>
    <n v="0"/>
    <m/>
    <n v="0"/>
    <n v="0"/>
    <n v="0"/>
    <n v="0"/>
    <n v="0"/>
    <n v="0"/>
    <n v="0"/>
    <n v="0"/>
    <n v="0"/>
    <n v="0"/>
    <n v="0"/>
    <m/>
    <m/>
    <n v="0"/>
    <n v="0"/>
    <n v="0"/>
    <n v="0"/>
    <n v="0"/>
    <n v="0"/>
    <n v="0"/>
  </r>
  <r>
    <n v="25400"/>
    <s v="Regional Park &amp; Open Space Dis"/>
    <n v="931235"/>
    <s v="Business Operations"/>
    <x v="52"/>
    <x v="52"/>
    <s v="25400 931235 520020"/>
    <x v="2"/>
    <x v="2"/>
    <s v="Supplies &amp; Services"/>
    <x v="0"/>
    <s v="Business Services2"/>
    <s v="Business Operations2"/>
    <n v="2815.9600000000005"/>
    <n v="0"/>
    <m/>
    <n v="0"/>
    <n v="245.99"/>
    <n v="0"/>
    <n v="-245.99"/>
    <n v="0"/>
    <n v="0"/>
    <n v="0"/>
    <n v="245.99"/>
    <n v="268.99"/>
    <n v="268.99"/>
    <n v="268.99"/>
    <m/>
    <m/>
    <n v="1052.96"/>
    <n v="0"/>
    <n v="0"/>
    <n v="783.97"/>
    <n v="268.99"/>
    <n v="1052.96"/>
    <n v="-1052.96"/>
  </r>
  <r>
    <n v="25400"/>
    <s v="Regional Park &amp; Open Space Dis"/>
    <n v="931235"/>
    <s v="Business Operations"/>
    <x v="55"/>
    <x v="55"/>
    <s v="25400 931235 520115"/>
    <x v="2"/>
    <x v="2"/>
    <s v="Supplies &amp; Services"/>
    <x v="0"/>
    <s v="Business Services2"/>
    <s v="Business Operations2"/>
    <n v="4740.8799999999992"/>
    <n v="2100"/>
    <m/>
    <n v="2100"/>
    <n v="0"/>
    <n v="727.99"/>
    <n v="0"/>
    <n v="75"/>
    <n v="356.22"/>
    <n v="1077.42"/>
    <n v="0"/>
    <n v="0"/>
    <n v="1182.94"/>
    <n v="0"/>
    <m/>
    <m/>
    <n v="3419.57"/>
    <n v="727.99"/>
    <n v="1508.64"/>
    <n v="1182.94"/>
    <n v="0"/>
    <n v="3419.57"/>
    <n v="-1319.5700000000002"/>
  </r>
  <r>
    <n v="25400"/>
    <s v="Regional Park &amp; Open Space Dis"/>
    <n v="931235"/>
    <s v="Business Operations"/>
    <x v="99"/>
    <x v="99"/>
    <s v="25400 931235 520705"/>
    <x v="2"/>
    <x v="2"/>
    <s v="Supplies &amp; Services"/>
    <x v="0"/>
    <s v="Business Services2"/>
    <s v="Business Operations2"/>
    <n v="3988.2200000000003"/>
    <n v="6000"/>
    <m/>
    <n v="6000"/>
    <n v="89.71"/>
    <n v="-89.71"/>
    <n v="24.99"/>
    <n v="0"/>
    <n v="0"/>
    <n v="0"/>
    <n v="0"/>
    <n v="300.23"/>
    <n v="3840.38"/>
    <n v="1266.55"/>
    <m/>
    <m/>
    <n v="5432.1500000000005"/>
    <n v="24.99"/>
    <n v="0"/>
    <n v="4140.6100000000006"/>
    <n v="1266.55"/>
    <n v="5432.1500000000005"/>
    <n v="567.84999999999945"/>
  </r>
  <r>
    <n v="25400"/>
    <s v="Regional Park &amp; Open Space Dis"/>
    <n v="931235"/>
    <s v="Business Operations"/>
    <x v="58"/>
    <x v="58"/>
    <s v="25400 931235 520800"/>
    <x v="2"/>
    <x v="2"/>
    <s v="Supplies &amp; Services"/>
    <x v="0"/>
    <s v="Business Services2"/>
    <s v="Business Operations2"/>
    <n v="0"/>
    <n v="0"/>
    <m/>
    <n v="0"/>
    <n v="0"/>
    <n v="12.11"/>
    <n v="37.36"/>
    <n v="0"/>
    <n v="0"/>
    <n v="0"/>
    <n v="0"/>
    <n v="0"/>
    <n v="0"/>
    <n v="0"/>
    <m/>
    <m/>
    <n v="49.47"/>
    <n v="49.47"/>
    <n v="0"/>
    <n v="0"/>
    <n v="0"/>
    <n v="49.47"/>
    <n v="-49.47"/>
  </r>
  <r>
    <n v="25400"/>
    <s v="Regional Park &amp; Open Space Dis"/>
    <n v="931235"/>
    <s v="Business Operations"/>
    <x v="104"/>
    <x v="104"/>
    <s v="25400 931235 520820"/>
    <x v="2"/>
    <x v="2"/>
    <s v="Supplies &amp; Services"/>
    <x v="0"/>
    <s v="Business Services2"/>
    <s v="Business Operations2"/>
    <n v="26606.629999999997"/>
    <n v="50000"/>
    <m/>
    <n v="50000"/>
    <n v="0"/>
    <n v="3088.71"/>
    <n v="3088.71"/>
    <n v="3088.71"/>
    <n v="3088.71"/>
    <n v="3088.71"/>
    <n v="3088.71"/>
    <n v="3088.71"/>
    <n v="3088.71"/>
    <n v="3088.71"/>
    <m/>
    <m/>
    <n v="27798.389999999996"/>
    <n v="6177.42"/>
    <n v="9266.130000000001"/>
    <n v="9266.130000000001"/>
    <n v="3088.71"/>
    <n v="27798.39"/>
    <n v="22201.61"/>
  </r>
  <r>
    <n v="25400"/>
    <s v="Regional Park &amp; Open Space Dis"/>
    <n v="931235"/>
    <s v="Business Operations"/>
    <x v="111"/>
    <x v="111"/>
    <s v="25400 931235 520825"/>
    <x v="2"/>
    <x v="2"/>
    <s v="Supplies &amp; Services"/>
    <x v="0"/>
    <s v="Business Services2"/>
    <s v="Business Operations2"/>
    <n v="0"/>
    <n v="0"/>
    <m/>
    <n v="0"/>
    <n v="0"/>
    <n v="0"/>
    <n v="0"/>
    <n v="0"/>
    <n v="0"/>
    <n v="0"/>
    <n v="0"/>
    <n v="0"/>
    <n v="0"/>
    <n v="0"/>
    <m/>
    <m/>
    <n v="0"/>
    <n v="0"/>
    <n v="0"/>
    <n v="0"/>
    <n v="0"/>
    <n v="0"/>
    <n v="0"/>
  </r>
  <r>
    <n v="25400"/>
    <s v="Regional Park &amp; Open Space Dis"/>
    <n v="931235"/>
    <s v="Business Operations"/>
    <x v="100"/>
    <x v="100"/>
    <s v="25400 931235 521380"/>
    <x v="2"/>
    <x v="2"/>
    <s v="Supplies &amp; Services"/>
    <x v="0"/>
    <s v="Business Services2"/>
    <s v="Business Operations2"/>
    <n v="8561.99"/>
    <n v="12000"/>
    <m/>
    <n v="12000"/>
    <n v="0"/>
    <n v="0"/>
    <n v="1285.7"/>
    <n v="416.72"/>
    <n v="735.79"/>
    <n v="447.05"/>
    <n v="783.97"/>
    <n v="1121.93"/>
    <n v="770.72"/>
    <n v="711.47"/>
    <m/>
    <m/>
    <n v="6273.3500000000013"/>
    <n v="1285.7"/>
    <n v="1599.56"/>
    <n v="2676.62"/>
    <n v="711.47"/>
    <n v="6273.35"/>
    <n v="5726.65"/>
  </r>
  <r>
    <n v="25400"/>
    <s v="Regional Park &amp; Open Space Dis"/>
    <n v="931235"/>
    <s v="Business Operations"/>
    <x v="60"/>
    <x v="60"/>
    <s v="25400 931235 521420"/>
    <x v="2"/>
    <x v="2"/>
    <s v="Supplies &amp; Services"/>
    <x v="0"/>
    <s v="Business Services2"/>
    <s v="Business Operations2"/>
    <n v="2252.69"/>
    <n v="1000"/>
    <m/>
    <n v="1000"/>
    <n v="0"/>
    <n v="0"/>
    <n v="0"/>
    <n v="509.38"/>
    <n v="0"/>
    <n v="12.39"/>
    <n v="633.41"/>
    <n v="695.08"/>
    <n v="0"/>
    <n v="96.75"/>
    <m/>
    <m/>
    <n v="1947.0099999999998"/>
    <n v="0"/>
    <n v="521.77"/>
    <n v="1328.49"/>
    <n v="96.75"/>
    <n v="1947.01"/>
    <n v="-947.01"/>
  </r>
  <r>
    <n v="25400"/>
    <s v="Regional Park &amp; Open Space Dis"/>
    <n v="931235"/>
    <s v="Business Operations"/>
    <x v="61"/>
    <x v="61"/>
    <s v="25400 931235 521500"/>
    <x v="2"/>
    <x v="2"/>
    <s v="Supplies &amp; Services"/>
    <x v="0"/>
    <s v="Business Services2"/>
    <s v="Business Operations2"/>
    <n v="31.23"/>
    <n v="5000"/>
    <m/>
    <n v="5000"/>
    <n v="0"/>
    <n v="0"/>
    <n v="2374.54"/>
    <n v="0"/>
    <n v="-17.93"/>
    <n v="1487.94"/>
    <n v="135.30000000000001"/>
    <n v="-55.16"/>
    <n v="0"/>
    <n v="55.16"/>
    <m/>
    <m/>
    <n v="3979.8500000000004"/>
    <n v="2374.54"/>
    <n v="1470.01"/>
    <n v="80.140000000000015"/>
    <n v="55.16"/>
    <n v="3979.85"/>
    <n v="1020.1500000000001"/>
  </r>
  <r>
    <n v="25400"/>
    <s v="Regional Park &amp; Open Space Dis"/>
    <n v="931235"/>
    <s v="Business Operations"/>
    <x v="6"/>
    <x v="6"/>
    <s v="25400 931235 521600"/>
    <x v="2"/>
    <x v="2"/>
    <s v="Supplies &amp; Services"/>
    <x v="0"/>
    <s v="Business Services2"/>
    <s v="Business Operations2"/>
    <n v="72683.239999999991"/>
    <n v="80000"/>
    <m/>
    <n v="80000"/>
    <n v="0"/>
    <n v="0"/>
    <n v="8770"/>
    <n v="4385"/>
    <n v="4385"/>
    <n v="4385"/>
    <n v="4385"/>
    <n v="4385"/>
    <n v="4385"/>
    <n v="4385"/>
    <m/>
    <m/>
    <n v="39465"/>
    <n v="8770"/>
    <n v="13155"/>
    <n v="13155"/>
    <n v="4385"/>
    <n v="39465"/>
    <n v="40535"/>
  </r>
  <r>
    <n v="25400"/>
    <s v="Regional Park &amp; Open Space Dis"/>
    <n v="931235"/>
    <s v="Business Operations"/>
    <x v="112"/>
    <x v="112"/>
    <s v="25400 931235 521640"/>
    <x v="2"/>
    <x v="2"/>
    <s v="Supplies &amp; Services"/>
    <x v="0"/>
    <s v="Business Services2"/>
    <s v="Business Operations2"/>
    <n v="36574.01"/>
    <n v="42000"/>
    <m/>
    <n v="42000"/>
    <n v="0"/>
    <n v="0"/>
    <n v="0"/>
    <n v="0"/>
    <n v="0"/>
    <n v="0"/>
    <n v="0"/>
    <n v="37934.21"/>
    <n v="0"/>
    <n v="0"/>
    <m/>
    <m/>
    <n v="37934.21"/>
    <n v="0"/>
    <n v="0"/>
    <n v="37934.21"/>
    <n v="0"/>
    <n v="37934.21"/>
    <n v="4065.7900000000009"/>
  </r>
  <r>
    <n v="25400"/>
    <s v="Regional Park &amp; Open Space Dis"/>
    <n v="931235"/>
    <s v="Business Operations"/>
    <x v="8"/>
    <x v="8"/>
    <s v="25400 931235 522310"/>
    <x v="2"/>
    <x v="2"/>
    <s v="Supplies &amp; Services"/>
    <x v="0"/>
    <s v="Business Services2"/>
    <s v="Business Operations2"/>
    <n v="15834.899999999998"/>
    <n v="10000"/>
    <m/>
    <n v="10000"/>
    <n v="1166.8599999999999"/>
    <n v="2754.53"/>
    <n v="1563.96"/>
    <n v="3792.44"/>
    <n v="7472.76"/>
    <n v="1867.49"/>
    <n v="4326.53"/>
    <n v="1065.8699999999999"/>
    <n v="15481.14"/>
    <n v="6369.27"/>
    <m/>
    <m/>
    <n v="45860.850000000006"/>
    <n v="5485.35"/>
    <n v="13132.69"/>
    <n v="20873.54"/>
    <n v="6369.27"/>
    <n v="45860.850000000006"/>
    <n v="-35860.850000000006"/>
  </r>
  <r>
    <n v="25400"/>
    <s v="Regional Park &amp; Open Space Dis"/>
    <n v="931235"/>
    <s v="Business Operations"/>
    <x v="65"/>
    <x v="65"/>
    <s v="25400 931235 522320"/>
    <x v="2"/>
    <x v="2"/>
    <s v="Supplies &amp; Services"/>
    <x v="0"/>
    <s v="Business Services2"/>
    <s v="Business Operations2"/>
    <n v="38149.33"/>
    <n v="0"/>
    <m/>
    <n v="0"/>
    <n v="2712.76"/>
    <n v="-2712.76"/>
    <n v="1713.3"/>
    <n v="97.81"/>
    <n v="385.46"/>
    <n v="7256.69"/>
    <n v="1850.43"/>
    <n v="1646.32"/>
    <n v="5842.15"/>
    <n v="-2171.9899999999998"/>
    <m/>
    <m/>
    <n v="16620.169999999998"/>
    <n v="1713.3"/>
    <n v="7739.9599999999991"/>
    <n v="9338.9"/>
    <n v="-2171.9899999999998"/>
    <n v="16620.169999999998"/>
    <n v="-16620.169999999998"/>
  </r>
  <r>
    <n v="25400"/>
    <s v="Regional Park &amp; Open Space Dis"/>
    <n v="931235"/>
    <s v="Business Operations"/>
    <x v="67"/>
    <x v="67"/>
    <s v="25400 931235 523100"/>
    <x v="2"/>
    <x v="2"/>
    <s v="Supplies &amp; Services"/>
    <x v="0"/>
    <s v="Business Services2"/>
    <s v="Business Operations2"/>
    <n v="2030.72"/>
    <n v="2000"/>
    <m/>
    <n v="2000"/>
    <n v="0"/>
    <n v="0"/>
    <n v="0"/>
    <n v="0"/>
    <n v="0"/>
    <n v="0"/>
    <n v="0"/>
    <n v="0"/>
    <n v="0"/>
    <n v="0"/>
    <m/>
    <m/>
    <n v="0"/>
    <n v="0"/>
    <n v="0"/>
    <n v="0"/>
    <n v="0"/>
    <n v="0"/>
    <n v="2000"/>
  </r>
  <r>
    <n v="25400"/>
    <s v="Regional Park &amp; Open Space Dis"/>
    <n v="931235"/>
    <s v="Business Operations"/>
    <x v="68"/>
    <x v="68"/>
    <s v="25400 931235 523220"/>
    <x v="2"/>
    <x v="2"/>
    <s v="Supplies &amp; Services"/>
    <x v="0"/>
    <s v="Business Services2"/>
    <s v="Business Operations2"/>
    <n v="421.8"/>
    <n v="24068"/>
    <m/>
    <n v="24068"/>
    <n v="0"/>
    <n v="0"/>
    <n v="0"/>
    <n v="0"/>
    <n v="0"/>
    <n v="0"/>
    <n v="0"/>
    <n v="0"/>
    <n v="0"/>
    <n v="0"/>
    <m/>
    <m/>
    <n v="0"/>
    <n v="0"/>
    <n v="0"/>
    <n v="0"/>
    <n v="0"/>
    <n v="0"/>
    <n v="24068"/>
  </r>
  <r>
    <n v="25400"/>
    <s v="Regional Park &amp; Open Space Dis"/>
    <n v="931235"/>
    <s v="Business Operations"/>
    <x v="71"/>
    <x v="71"/>
    <s v="25400 931235 523640"/>
    <x v="2"/>
    <x v="2"/>
    <s v="Supplies &amp; Services"/>
    <x v="0"/>
    <s v="Business Services2"/>
    <s v="Business Operations2"/>
    <n v="8676.8799999999992"/>
    <n v="5000"/>
    <m/>
    <n v="5000"/>
    <n v="0"/>
    <n v="2304.5100000000002"/>
    <n v="0"/>
    <n v="134.82"/>
    <n v="536.87"/>
    <n v="139.12"/>
    <n v="5189.9799999999996"/>
    <n v="0"/>
    <n v="1886.55"/>
    <n v="134.1"/>
    <m/>
    <m/>
    <n v="10325.949999999999"/>
    <n v="2304.5100000000002"/>
    <n v="810.81000000000006"/>
    <n v="7076.53"/>
    <n v="134.1"/>
    <n v="10325.950000000001"/>
    <n v="-5325.9500000000007"/>
  </r>
  <r>
    <n v="25400"/>
    <s v="Regional Park &amp; Open Space Dis"/>
    <n v="931235"/>
    <s v="Business Operations"/>
    <x v="106"/>
    <x v="106"/>
    <s v="25400 931235 523680"/>
    <x v="2"/>
    <x v="2"/>
    <s v="Supplies &amp; Services"/>
    <x v="0"/>
    <s v="Business Services2"/>
    <s v="Business Operations2"/>
    <n v="596.86"/>
    <n v="2000"/>
    <m/>
    <n v="2000"/>
    <n v="0"/>
    <n v="0"/>
    <n v="0"/>
    <n v="0"/>
    <n v="0"/>
    <n v="2845.21"/>
    <n v="0"/>
    <n v="0"/>
    <n v="0"/>
    <n v="0"/>
    <m/>
    <m/>
    <n v="2845.21"/>
    <n v="0"/>
    <n v="2845.21"/>
    <n v="0"/>
    <n v="0"/>
    <n v="2845.21"/>
    <n v="-845.21"/>
  </r>
  <r>
    <n v="25400"/>
    <s v="Regional Park &amp; Open Space Dis"/>
    <n v="931235"/>
    <s v="Business Operations"/>
    <x v="72"/>
    <x v="72"/>
    <s v="25400 931235 523700"/>
    <x v="2"/>
    <x v="2"/>
    <s v="Supplies &amp; Services"/>
    <x v="0"/>
    <s v="Business Services2"/>
    <s v="Business Operations2"/>
    <n v="4732.5899999999992"/>
    <n v="4000"/>
    <m/>
    <n v="4000"/>
    <n v="123.33"/>
    <n v="126.75"/>
    <n v="2572.1"/>
    <n v="494.29"/>
    <n v="131.6"/>
    <n v="503.48"/>
    <n v="107.34"/>
    <n v="843.78"/>
    <n v="325.85000000000002"/>
    <n v="146.02000000000001"/>
    <m/>
    <m/>
    <n v="5374.5400000000009"/>
    <n v="2822.18"/>
    <n v="1129.3699999999999"/>
    <n v="1276.97"/>
    <n v="146.02000000000001"/>
    <n v="5374.54"/>
    <n v="-1374.54"/>
  </r>
  <r>
    <n v="25400"/>
    <s v="Regional Park &amp; Open Space Dis"/>
    <n v="931235"/>
    <s v="Business Operations"/>
    <x v="73"/>
    <x v="73"/>
    <s v="25400 931235 523800"/>
    <x v="2"/>
    <x v="2"/>
    <s v="Supplies &amp; Services"/>
    <x v="0"/>
    <s v="Business Services2"/>
    <s v="Business Operations2"/>
    <n v="1476.9499999999998"/>
    <n v="600"/>
    <m/>
    <n v="600"/>
    <n v="0"/>
    <n v="0"/>
    <n v="0"/>
    <n v="448.83"/>
    <n v="0"/>
    <n v="0"/>
    <n v="0"/>
    <n v="0"/>
    <n v="0"/>
    <n v="0"/>
    <m/>
    <m/>
    <n v="448.83"/>
    <n v="0"/>
    <n v="448.83"/>
    <n v="0"/>
    <n v="0"/>
    <n v="448.83"/>
    <n v="151.17000000000002"/>
  </r>
  <r>
    <n v="25400"/>
    <s v="Regional Park &amp; Open Space Dis"/>
    <n v="931235"/>
    <s v="Business Operations"/>
    <x v="107"/>
    <x v="107"/>
    <s v="25400 931235 523820"/>
    <x v="2"/>
    <x v="2"/>
    <s v="Supplies &amp; Services"/>
    <x v="0"/>
    <s v="Business Services2"/>
    <s v="Business Operations2"/>
    <n v="856.21"/>
    <n v="1200"/>
    <m/>
    <n v="1200"/>
    <n v="69.38"/>
    <n v="-69.38"/>
    <n v="73"/>
    <n v="14"/>
    <n v="14"/>
    <n v="0"/>
    <n v="131"/>
    <n v="18"/>
    <n v="18"/>
    <n v="18"/>
    <m/>
    <m/>
    <n v="286"/>
    <n v="73"/>
    <n v="28"/>
    <n v="167"/>
    <n v="18"/>
    <n v="286"/>
    <n v="914"/>
  </r>
  <r>
    <n v="25400"/>
    <s v="Regional Park &amp; Open Space Dis"/>
    <n v="931235"/>
    <s v="Business Operations"/>
    <x v="113"/>
    <x v="113"/>
    <s v="25400 931235 523840"/>
    <x v="2"/>
    <x v="2"/>
    <s v="Supplies &amp; Services"/>
    <x v="0"/>
    <s v="Business Services2"/>
    <s v="Business Operations2"/>
    <n v="40194.720000000001"/>
    <n v="75000"/>
    <m/>
    <n v="75000"/>
    <n v="0"/>
    <n v="26695"/>
    <n v="23046.38"/>
    <n v="314.72000000000003"/>
    <n v="1600"/>
    <n v="0"/>
    <n v="0"/>
    <n v="0"/>
    <n v="597.76"/>
    <n v="0"/>
    <m/>
    <m/>
    <n v="52253.860000000008"/>
    <n v="49741.380000000005"/>
    <n v="1914.72"/>
    <n v="597.76"/>
    <n v="0"/>
    <n v="52253.860000000008"/>
    <n v="22746.139999999992"/>
  </r>
  <r>
    <n v="25400"/>
    <s v="Regional Park &amp; Open Space Dis"/>
    <n v="931235"/>
    <s v="Business Operations"/>
    <x v="75"/>
    <x v="75"/>
    <s v="25400 931235 525060"/>
    <x v="2"/>
    <x v="2"/>
    <s v="Supplies &amp; Services"/>
    <x v="0"/>
    <s v="Business Services2"/>
    <s v="Business Operations2"/>
    <n v="2904.2299999999996"/>
    <n v="450"/>
    <m/>
    <n v="450"/>
    <n v="0"/>
    <n v="1899.49"/>
    <n v="-1846.47"/>
    <n v="1739.62"/>
    <n v="11.2"/>
    <n v="418.59"/>
    <n v="1561.77"/>
    <n v="0"/>
    <n v="-905.89"/>
    <n v="-759.51"/>
    <m/>
    <m/>
    <n v="2118.8000000000002"/>
    <n v="53.019999999999982"/>
    <n v="2169.41"/>
    <n v="655.88"/>
    <n v="-759.51"/>
    <n v="2118.8000000000002"/>
    <n v="-1668.8000000000002"/>
  </r>
  <r>
    <n v="25400"/>
    <s v="Regional Park &amp; Open Space Dis"/>
    <n v="931235"/>
    <s v="Business Operations"/>
    <x v="77"/>
    <x v="77"/>
    <s v="25400 931235 526940"/>
    <x v="2"/>
    <x v="2"/>
    <s v="Supplies &amp; Services"/>
    <x v="0"/>
    <s v="Business Services2"/>
    <s v="Business Operations2"/>
    <n v="101.53"/>
    <n v="500"/>
    <m/>
    <n v="500"/>
    <n v="0"/>
    <n v="0"/>
    <n v="0"/>
    <n v="17.399999999999999"/>
    <n v="0"/>
    <n v="29.91"/>
    <n v="0"/>
    <n v="0"/>
    <n v="161.63"/>
    <n v="0"/>
    <m/>
    <m/>
    <n v="208.94"/>
    <n v="0"/>
    <n v="47.31"/>
    <n v="161.63"/>
    <n v="0"/>
    <n v="208.94"/>
    <n v="291.06"/>
  </r>
  <r>
    <n v="25400"/>
    <s v="Regional Park &amp; Open Space Dis"/>
    <n v="931235"/>
    <s v="Business Operations"/>
    <x v="78"/>
    <x v="78"/>
    <s v="25400 931235 526960"/>
    <x v="2"/>
    <x v="2"/>
    <s v="Supplies &amp; Services"/>
    <x v="0"/>
    <s v="Business Services2"/>
    <s v="Business Operations2"/>
    <n v="2004.6"/>
    <n v="1000"/>
    <m/>
    <n v="1000"/>
    <n v="-182.1"/>
    <n v="182.1"/>
    <n v="328.55"/>
    <n v="570.47"/>
    <n v="0"/>
    <n v="0"/>
    <n v="1074.27"/>
    <n v="338.5"/>
    <n v="700.2"/>
    <n v="-295.45"/>
    <m/>
    <m/>
    <n v="2716.54"/>
    <n v="328.55"/>
    <n v="570.47"/>
    <n v="2112.9700000000003"/>
    <n v="-295.45"/>
    <n v="2716.5400000000004"/>
    <n v="-1716.5400000000004"/>
  </r>
  <r>
    <n v="25400"/>
    <s v="Regional Park &amp; Open Space Dis"/>
    <n v="931235"/>
    <s v="Business Operations"/>
    <x v="81"/>
    <x v="81"/>
    <s v="25400 931235 527280"/>
    <x v="2"/>
    <x v="2"/>
    <s v="Supplies &amp; Services"/>
    <x v="0"/>
    <s v="Business Services2"/>
    <s v="Business Operations2"/>
    <n v="5097.3100000000004"/>
    <n v="5000"/>
    <m/>
    <n v="5000"/>
    <n v="0"/>
    <n v="0"/>
    <n v="53.29"/>
    <n v="200"/>
    <n v="325.33"/>
    <n v="0"/>
    <n v="5185.9399999999996"/>
    <n v="285.74"/>
    <n v="246.12"/>
    <n v="0"/>
    <m/>
    <m/>
    <n v="6296.4199999999992"/>
    <n v="53.29"/>
    <n v="525.32999999999993"/>
    <n v="5717.7999999999993"/>
    <n v="0"/>
    <n v="6296.4199999999992"/>
    <n v="-1296.4199999999992"/>
  </r>
  <r>
    <n v="25400"/>
    <s v="Regional Park &amp; Open Space Dis"/>
    <n v="931235"/>
    <s v="Business Operations"/>
    <x v="83"/>
    <x v="83"/>
    <s v="25400 931235 527680"/>
    <x v="2"/>
    <x v="2"/>
    <s v="Supplies &amp; Services"/>
    <x v="0"/>
    <s v="Business Services2"/>
    <s v="Business Operations2"/>
    <n v="551.89"/>
    <n v="0"/>
    <m/>
    <n v="0"/>
    <n v="0"/>
    <n v="87.69"/>
    <n v="0"/>
    <n v="0"/>
    <n v="0"/>
    <n v="0"/>
    <n v="0"/>
    <n v="0"/>
    <n v="0"/>
    <n v="0"/>
    <m/>
    <m/>
    <n v="87.69"/>
    <n v="87.69"/>
    <n v="0"/>
    <n v="0"/>
    <n v="0"/>
    <n v="87.69"/>
    <n v="-87.69"/>
  </r>
  <r>
    <n v="25400"/>
    <s v="Regional Park &amp; Open Space Dis"/>
    <n v="931235"/>
    <s v="Business Operations"/>
    <x v="3"/>
    <x v="3"/>
    <s v="25400 931235 527720"/>
    <x v="2"/>
    <x v="2"/>
    <s v="Supplies &amp; Services"/>
    <x v="0"/>
    <s v="Business Services2"/>
    <s v="Business Operations2"/>
    <n v="878.03"/>
    <n v="0"/>
    <m/>
    <n v="0"/>
    <n v="0"/>
    <n v="62.5"/>
    <n v="0"/>
    <n v="0"/>
    <n v="0"/>
    <n v="0"/>
    <n v="0"/>
    <n v="204.72"/>
    <n v="1059.79"/>
    <n v="76.56"/>
    <m/>
    <m/>
    <n v="1403.57"/>
    <n v="62.5"/>
    <n v="0"/>
    <n v="1264.51"/>
    <n v="76.56"/>
    <n v="1403.57"/>
    <n v="-1403.57"/>
  </r>
  <r>
    <n v="25400"/>
    <s v="Regional Park &amp; Open Space Dis"/>
    <n v="931235"/>
    <s v="Business Operations"/>
    <x v="84"/>
    <x v="84"/>
    <s v="25400 931235 527840"/>
    <x v="2"/>
    <x v="2"/>
    <s v="Supplies &amp; Services"/>
    <x v="0"/>
    <s v="Business Services2"/>
    <s v="Business Operations2"/>
    <n v="1355"/>
    <n v="14500"/>
    <m/>
    <n v="14500"/>
    <n v="0"/>
    <n v="0"/>
    <n v="59.85"/>
    <n v="0"/>
    <n v="0"/>
    <n v="0"/>
    <n v="100"/>
    <n v="0"/>
    <n v="0"/>
    <n v="3400"/>
    <m/>
    <m/>
    <n v="3559.85"/>
    <n v="59.85"/>
    <n v="0"/>
    <n v="100"/>
    <n v="3400"/>
    <n v="3559.85"/>
    <n v="10940.15"/>
  </r>
  <r>
    <n v="25400"/>
    <s v="Regional Park &amp; Open Space Dis"/>
    <n v="931235"/>
    <s v="Business Operations"/>
    <x v="9"/>
    <x v="9"/>
    <s v="25400 931235 528920"/>
    <x v="2"/>
    <x v="2"/>
    <s v="Supplies &amp; Services"/>
    <x v="0"/>
    <s v="Business Services2"/>
    <s v="Business Operations2"/>
    <n v="45825.680000000008"/>
    <n v="40193"/>
    <n v="100000"/>
    <n v="140193"/>
    <n v="0"/>
    <n v="5326.8"/>
    <n v="60501.83"/>
    <n v="3854.03"/>
    <n v="6119.11"/>
    <n v="6386.52"/>
    <n v="6323.79"/>
    <n v="6676.53"/>
    <n v="-51953.53"/>
    <n v="7111.01"/>
    <m/>
    <m/>
    <n v="50346.090000000004"/>
    <n v="65828.63"/>
    <n v="16359.66"/>
    <n v="-38953.21"/>
    <n v="7111.01"/>
    <n v="50346.090000000011"/>
    <n v="89846.909999999989"/>
  </r>
  <r>
    <n v="25400"/>
    <s v="Regional Park &amp; Open Space Dis"/>
    <n v="931235"/>
    <s v="Business Operations"/>
    <x v="95"/>
    <x v="95"/>
    <s v="25400 931235 536910"/>
    <x v="2"/>
    <x v="2"/>
    <s v="Supplies &amp; Services"/>
    <x v="2"/>
    <s v="Business Services3"/>
    <s v="Business Operations3"/>
    <n v="3870.02"/>
    <n v="0"/>
    <m/>
    <n v="0"/>
    <n v="0"/>
    <n v="0"/>
    <n v="0"/>
    <n v="168.84"/>
    <n v="0"/>
    <n v="801.04"/>
    <n v="0"/>
    <n v="461.51"/>
    <n v="0"/>
    <n v="422.05"/>
    <m/>
    <m/>
    <n v="1853.4399999999998"/>
    <n v="0"/>
    <n v="969.88"/>
    <n v="461.51"/>
    <n v="422.05"/>
    <n v="1853.4399999999998"/>
    <n v="-1853.4399999999998"/>
  </r>
  <r>
    <n v="25400"/>
    <s v="Regional Park &amp; Open Space Dis"/>
    <n v="931235"/>
    <s v="Business Operations"/>
    <x v="96"/>
    <x v="96"/>
    <s v="25400 931235 537080"/>
    <x v="2"/>
    <x v="2"/>
    <s v="Supplies &amp; Services"/>
    <x v="2"/>
    <s v="Business Services3"/>
    <s v="Business Operations3"/>
    <n v="15093.75"/>
    <n v="19115"/>
    <m/>
    <n v="19115"/>
    <n v="175"/>
    <n v="589"/>
    <n v="70"/>
    <n v="1240"/>
    <n v="-30"/>
    <n v="140"/>
    <n v="9255.09"/>
    <n v="190"/>
    <n v="190"/>
    <n v="140"/>
    <m/>
    <m/>
    <n v="11959.09"/>
    <n v="834"/>
    <n v="1350"/>
    <n v="9635.09"/>
    <n v="140"/>
    <n v="11959.09"/>
    <n v="7155.91"/>
  </r>
  <r>
    <n v="25400"/>
    <s v="Regional Park &amp; Open Space Dis"/>
    <n v="931235"/>
    <s v="Business Operations"/>
    <x v="114"/>
    <x v="114"/>
    <s v="25400 931235 537120"/>
    <x v="2"/>
    <x v="2"/>
    <s v="Supplies &amp; Services"/>
    <x v="2"/>
    <s v="Business Services3"/>
    <s v="Business Operations3"/>
    <n v="48388"/>
    <n v="0"/>
    <m/>
    <n v="0"/>
    <n v="0"/>
    <n v="0"/>
    <n v="0"/>
    <n v="156897"/>
    <n v="0"/>
    <n v="0"/>
    <n v="0"/>
    <n v="0"/>
    <n v="0"/>
    <n v="0"/>
    <m/>
    <m/>
    <n v="156897"/>
    <n v="0"/>
    <n v="156897"/>
    <n v="0"/>
    <n v="0"/>
    <n v="156897"/>
    <n v="-156897"/>
  </r>
  <r>
    <n v="25400"/>
    <s v="Regional Park &amp; Open Space Dis"/>
    <n v="931235"/>
    <s v="Business Operations"/>
    <x v="115"/>
    <x v="115"/>
    <s v="25400 931235 551000"/>
    <x v="2"/>
    <x v="2"/>
    <s v="Supplies &amp; Services"/>
    <x v="4"/>
    <s v="Business Services5"/>
    <s v="Business Operations5"/>
    <n v="490000"/>
    <n v="400000"/>
    <m/>
    <n v="400000"/>
    <n v="0"/>
    <n v="400000"/>
    <n v="0"/>
    <n v="0"/>
    <n v="0"/>
    <n v="0"/>
    <n v="0"/>
    <n v="0"/>
    <n v="1000000"/>
    <n v="0"/>
    <m/>
    <m/>
    <n v="1400000"/>
    <n v="400000"/>
    <n v="0"/>
    <n v="1000000"/>
    <n v="0"/>
    <n v="1400000"/>
    <n v="-1000000"/>
  </r>
  <r>
    <n v="25400"/>
    <s v="Regional Park &amp; Open Space Dis"/>
    <n v="931240"/>
    <s v="Finance"/>
    <x v="116"/>
    <x v="116"/>
    <s v="25400 931240 523210"/>
    <x v="2"/>
    <x v="13"/>
    <s v="Supplies &amp; Services"/>
    <x v="0"/>
    <s v="Business Services2"/>
    <s v="Finance2"/>
    <n v="0"/>
    <n v="0"/>
    <m/>
    <n v="0"/>
    <n v="0"/>
    <n v="0"/>
    <n v="0"/>
    <n v="0"/>
    <n v="0"/>
    <n v="0"/>
    <n v="0"/>
    <n v="0"/>
    <n v="0"/>
    <n v="0"/>
    <m/>
    <m/>
    <n v="0"/>
    <n v="0"/>
    <n v="0"/>
    <n v="0"/>
    <n v="0"/>
    <n v="0"/>
    <n v="0"/>
  </r>
  <r>
    <n v="25400"/>
    <s v="Regional Park &amp; Open Space Dis"/>
    <n v="931240"/>
    <s v="Finance"/>
    <x v="117"/>
    <x v="117"/>
    <s v="25400 931240 523260"/>
    <x v="2"/>
    <x v="13"/>
    <s v="Supplies &amp; Services"/>
    <x v="0"/>
    <s v="Business Services2"/>
    <s v="Finance2"/>
    <n v="15562.380000000001"/>
    <n v="5500"/>
    <m/>
    <n v="5500"/>
    <n v="10493"/>
    <n v="-10493"/>
    <n v="0"/>
    <n v="0"/>
    <n v="0"/>
    <n v="0"/>
    <n v="0"/>
    <n v="0"/>
    <n v="0"/>
    <n v="0"/>
    <m/>
    <m/>
    <n v="0"/>
    <n v="0"/>
    <n v="0"/>
    <n v="0"/>
    <n v="0"/>
    <n v="0"/>
    <n v="5500"/>
  </r>
  <r>
    <n v="25400"/>
    <s v="Regional Park &amp; Open Space Dis"/>
    <n v="931240"/>
    <s v="Finance"/>
    <x v="102"/>
    <x v="102"/>
    <s v="25400 931240 523290"/>
    <x v="2"/>
    <x v="13"/>
    <s v="Supplies &amp; Services"/>
    <x v="0"/>
    <s v="Business Services2"/>
    <s v="Finance2"/>
    <n v="593.58000000000004"/>
    <n v="500"/>
    <m/>
    <n v="500"/>
    <n v="0"/>
    <n v="37.56"/>
    <n v="57.76"/>
    <n v="31.61"/>
    <n v="37.14"/>
    <n v="31.92"/>
    <n v="0"/>
    <n v="70.22"/>
    <n v="69.900000000000006"/>
    <n v="2.59"/>
    <m/>
    <m/>
    <n v="338.7"/>
    <n v="95.32"/>
    <n v="100.67"/>
    <n v="140.12"/>
    <n v="2.59"/>
    <n v="338.7"/>
    <n v="161.30000000000001"/>
  </r>
  <r>
    <n v="25400"/>
    <s v="Regional Park &amp; Open Space Dis"/>
    <n v="931240"/>
    <s v="Finance"/>
    <x v="69"/>
    <x v="69"/>
    <s v="25400 931240 523340"/>
    <x v="2"/>
    <x v="13"/>
    <s v="Supplies &amp; Services"/>
    <x v="0"/>
    <s v="Business Services2"/>
    <s v="Finance2"/>
    <n v="7.23"/>
    <n v="500"/>
    <m/>
    <n v="500"/>
    <n v="0"/>
    <n v="0"/>
    <n v="2"/>
    <n v="0"/>
    <n v="0"/>
    <n v="14.11"/>
    <n v="5.41"/>
    <n v="2"/>
    <n v="0"/>
    <n v="0"/>
    <m/>
    <m/>
    <n v="23.52"/>
    <n v="2"/>
    <n v="14.11"/>
    <n v="7.41"/>
    <n v="0"/>
    <n v="23.52"/>
    <n v="476.48"/>
  </r>
  <r>
    <n v="25400"/>
    <s v="Regional Park &amp; Open Space Dis"/>
    <n v="931240"/>
    <s v="Finance"/>
    <x v="72"/>
    <x v="72"/>
    <s v="25400 931240 523700"/>
    <x v="2"/>
    <x v="13"/>
    <s v="Supplies &amp; Services"/>
    <x v="0"/>
    <s v="Business Services2"/>
    <s v="Finance2"/>
    <n v="909.31999999999994"/>
    <n v="1000"/>
    <m/>
    <n v="1000"/>
    <n v="0"/>
    <n v="0"/>
    <n v="45.3"/>
    <n v="25.28"/>
    <n v="12.92"/>
    <n v="0"/>
    <n v="346.17"/>
    <n v="4.04"/>
    <n v="509.45"/>
    <n v="0"/>
    <m/>
    <m/>
    <n v="943.16000000000008"/>
    <n v="45.3"/>
    <n v="38.200000000000003"/>
    <n v="859.66000000000008"/>
    <n v="0"/>
    <n v="943.16000000000008"/>
    <n v="56.839999999999918"/>
  </r>
  <r>
    <n v="25400"/>
    <s v="Regional Park &amp; Open Space Dis"/>
    <n v="931240"/>
    <s v="Finance"/>
    <x v="107"/>
    <x v="107"/>
    <s v="25400 931240 523820"/>
    <x v="2"/>
    <x v="13"/>
    <s v="Supplies &amp; Services"/>
    <x v="0"/>
    <s v="Business Services2"/>
    <s v="Finance2"/>
    <n v="860"/>
    <n v="1000"/>
    <m/>
    <n v="1000"/>
    <n v="0"/>
    <n v="0"/>
    <n v="122.2"/>
    <n v="29.9"/>
    <n v="49.85"/>
    <n v="0"/>
    <n v="72.3"/>
    <n v="39.9"/>
    <n v="34.950000000000003"/>
    <n v="42.45"/>
    <m/>
    <m/>
    <n v="391.54999999999995"/>
    <n v="122.2"/>
    <n v="79.75"/>
    <n v="147.14999999999998"/>
    <n v="42.45"/>
    <n v="391.54999999999995"/>
    <n v="608.45000000000005"/>
  </r>
  <r>
    <n v="25400"/>
    <s v="Regional Park &amp; Open Space Dis"/>
    <n v="931240"/>
    <s v="Finance"/>
    <x v="75"/>
    <x v="75"/>
    <s v="25400 931240 525060"/>
    <x v="2"/>
    <x v="13"/>
    <s v="Supplies &amp; Services"/>
    <x v="0"/>
    <s v="Business Services2"/>
    <s v="Finance2"/>
    <n v="0"/>
    <n v="0"/>
    <m/>
    <n v="0"/>
    <n v="0"/>
    <n v="0"/>
    <n v="0"/>
    <n v="0"/>
    <n v="53.02"/>
    <n v="0"/>
    <n v="0"/>
    <n v="0"/>
    <n v="0"/>
    <n v="0"/>
    <m/>
    <m/>
    <n v="53.02"/>
    <n v="0"/>
    <n v="53.02"/>
    <n v="0"/>
    <n v="0"/>
    <n v="53.02"/>
    <n v="-53.02"/>
  </r>
  <r>
    <n v="25400"/>
    <s v="Regional Park &amp; Open Space Dis"/>
    <n v="931240"/>
    <s v="Finance"/>
    <x v="5"/>
    <x v="5"/>
    <s v="25400 931240 525440"/>
    <x v="2"/>
    <x v="13"/>
    <s v="Supplies &amp; Services"/>
    <x v="0"/>
    <s v="Business Services2"/>
    <s v="Finance2"/>
    <n v="33700"/>
    <n v="28000"/>
    <m/>
    <n v="28000"/>
    <n v="0"/>
    <n v="0"/>
    <n v="11425"/>
    <n v="0"/>
    <n v="8045"/>
    <n v="0"/>
    <n v="0"/>
    <n v="0"/>
    <n v="0"/>
    <n v="0"/>
    <m/>
    <m/>
    <n v="19470"/>
    <n v="11425"/>
    <n v="8045"/>
    <n v="0"/>
    <n v="0"/>
    <n v="19470"/>
    <n v="8530"/>
  </r>
  <r>
    <n v="25400"/>
    <s v="Regional Park &amp; Open Space Dis"/>
    <n v="931240"/>
    <s v="Finance"/>
    <x v="96"/>
    <x v="96"/>
    <s v="25400 931240 537080"/>
    <x v="2"/>
    <x v="13"/>
    <s v="Supplies &amp; Services"/>
    <x v="2"/>
    <s v="Business Services3"/>
    <s v="Finance3"/>
    <n v="5849"/>
    <n v="25000"/>
    <m/>
    <n v="25000"/>
    <n v="0"/>
    <n v="0"/>
    <n v="0"/>
    <n v="0"/>
    <n v="0"/>
    <n v="49"/>
    <n v="0"/>
    <n v="0"/>
    <n v="0"/>
    <n v="0"/>
    <m/>
    <m/>
    <n v="49"/>
    <n v="0"/>
    <n v="49"/>
    <n v="0"/>
    <n v="0"/>
    <n v="49"/>
    <n v="24951"/>
  </r>
  <r>
    <n v="25400"/>
    <s v="Regional Park &amp; Open Space Dis"/>
    <n v="931260"/>
    <s v="Marketing"/>
    <x v="70"/>
    <x v="70"/>
    <s v="25400 931260 523620"/>
    <x v="2"/>
    <x v="14"/>
    <s v="Supplies &amp; Services"/>
    <x v="0"/>
    <s v="Business Services2"/>
    <s v="Marketing2"/>
    <n v="112"/>
    <n v="1000"/>
    <m/>
    <n v="1000"/>
    <n v="0"/>
    <n v="0"/>
    <n v="0"/>
    <n v="0"/>
    <n v="658.36"/>
    <n v="94.51"/>
    <n v="0"/>
    <n v="0"/>
    <n v="0"/>
    <n v="0"/>
    <m/>
    <m/>
    <n v="752.87"/>
    <n v="0"/>
    <n v="752.87"/>
    <n v="0"/>
    <n v="0"/>
    <n v="752.87"/>
    <n v="247.13"/>
  </r>
  <r>
    <n v="25400"/>
    <s v="Regional Park &amp; Open Space Dis"/>
    <n v="931260"/>
    <s v="Marketing"/>
    <x v="72"/>
    <x v="72"/>
    <s v="25400 931260 523700"/>
    <x v="2"/>
    <x v="14"/>
    <s v="Supplies &amp; Services"/>
    <x v="0"/>
    <s v="Business Services2"/>
    <s v="Marketing2"/>
    <n v="0"/>
    <n v="300"/>
    <m/>
    <n v="300"/>
    <n v="0"/>
    <n v="0"/>
    <n v="0"/>
    <n v="0"/>
    <n v="0"/>
    <n v="176.73"/>
    <n v="351.71"/>
    <n v="0"/>
    <n v="0"/>
    <n v="0"/>
    <m/>
    <m/>
    <n v="528.43999999999994"/>
    <n v="0"/>
    <n v="176.73"/>
    <n v="351.71"/>
    <n v="0"/>
    <n v="528.43999999999994"/>
    <n v="-228.43999999999994"/>
  </r>
  <r>
    <n v="25400"/>
    <s v="Regional Park &amp; Open Space Dis"/>
    <n v="931260"/>
    <s v="Marketing"/>
    <x v="73"/>
    <x v="73"/>
    <s v="25400 931260 523800"/>
    <x v="2"/>
    <x v="14"/>
    <s v="Supplies &amp; Services"/>
    <x v="0"/>
    <s v="Business Services2"/>
    <s v="Marketing2"/>
    <n v="0"/>
    <n v="2000"/>
    <m/>
    <n v="2000"/>
    <n v="0"/>
    <n v="0"/>
    <n v="0"/>
    <n v="0"/>
    <n v="0"/>
    <n v="0"/>
    <n v="689.46"/>
    <n v="0"/>
    <n v="0"/>
    <n v="262.42"/>
    <m/>
    <m/>
    <n v="951.88000000000011"/>
    <n v="0"/>
    <n v="0"/>
    <n v="689.46"/>
    <n v="262.42"/>
    <n v="951.88000000000011"/>
    <n v="1048.1199999999999"/>
  </r>
  <r>
    <n v="25400"/>
    <s v="Regional Park &amp; Open Space Dis"/>
    <n v="931260"/>
    <s v="Marketing"/>
    <x v="107"/>
    <x v="107"/>
    <s v="25400 931260 523820"/>
    <x v="2"/>
    <x v="14"/>
    <s v="Supplies &amp; Services"/>
    <x v="0"/>
    <s v="Business Services2"/>
    <s v="Marketing2"/>
    <n v="0"/>
    <n v="3000"/>
    <m/>
    <n v="3000"/>
    <n v="0"/>
    <n v="0"/>
    <n v="0"/>
    <n v="0"/>
    <n v="0"/>
    <n v="0"/>
    <n v="0"/>
    <n v="0"/>
    <n v="0"/>
    <n v="0"/>
    <m/>
    <m/>
    <n v="0"/>
    <n v="0"/>
    <n v="0"/>
    <n v="0"/>
    <n v="0"/>
    <n v="0"/>
    <n v="3000"/>
  </r>
  <r>
    <n v="25400"/>
    <s v="Regional Park &amp; Open Space Dis"/>
    <n v="931260"/>
    <s v="Marketing"/>
    <x v="113"/>
    <x v="113"/>
    <s v="25400 931260 523840"/>
    <x v="2"/>
    <x v="14"/>
    <s v="Supplies &amp; Services"/>
    <x v="0"/>
    <s v="Business Services2"/>
    <s v="Marketing2"/>
    <n v="599.88"/>
    <n v="3000"/>
    <m/>
    <n v="3000"/>
    <n v="0"/>
    <n v="0"/>
    <n v="0"/>
    <n v="0"/>
    <n v="0"/>
    <n v="0"/>
    <n v="0"/>
    <n v="699"/>
    <n v="0"/>
    <n v="0"/>
    <m/>
    <m/>
    <n v="699"/>
    <n v="0"/>
    <n v="0"/>
    <n v="699"/>
    <n v="0"/>
    <n v="699"/>
    <n v="2301"/>
  </r>
  <r>
    <n v="25400"/>
    <s v="Regional Park &amp; Open Space Dis"/>
    <n v="931260"/>
    <s v="Marketing"/>
    <x v="82"/>
    <x v="82"/>
    <s v="25400 931260 527660"/>
    <x v="2"/>
    <x v="14"/>
    <s v="Supplies &amp; Services"/>
    <x v="0"/>
    <s v="Business Services2"/>
    <s v="Marketing2"/>
    <n v="15401.63"/>
    <n v="25000"/>
    <m/>
    <n v="25000"/>
    <n v="236.36"/>
    <n v="-236.36"/>
    <n v="1698.05"/>
    <n v="270.95"/>
    <n v="4505.74"/>
    <n v="0"/>
    <n v="1258.4100000000001"/>
    <n v="669.52"/>
    <n v="7705.21"/>
    <n v="220.44"/>
    <m/>
    <m/>
    <n v="16328.320000000002"/>
    <n v="1698.05"/>
    <n v="4776.6899999999996"/>
    <n v="9633.14"/>
    <n v="220.44"/>
    <n v="16328.32"/>
    <n v="8671.68"/>
  </r>
  <r>
    <n v="25400"/>
    <s v="Regional Park &amp; Open Space Dis"/>
    <n v="931260"/>
    <s v="Marketing"/>
    <x v="96"/>
    <x v="96"/>
    <s v="25400 931260 537080"/>
    <x v="2"/>
    <x v="14"/>
    <s v="Supplies &amp; Services"/>
    <x v="2"/>
    <s v="Business Services3"/>
    <s v="Marketing3"/>
    <n v="45"/>
    <n v="1080"/>
    <m/>
    <n v="1080"/>
    <n v="0"/>
    <n v="0"/>
    <n v="0"/>
    <n v="0"/>
    <n v="0"/>
    <n v="0"/>
    <n v="0"/>
    <n v="0"/>
    <n v="0"/>
    <n v="0"/>
    <m/>
    <m/>
    <n v="0"/>
    <n v="0"/>
    <n v="0"/>
    <n v="0"/>
    <n v="0"/>
    <n v="0"/>
    <n v="1080"/>
  </r>
  <r>
    <n v="25400"/>
    <s v="Regional Park &amp; Open Space Dis"/>
    <n v="931300"/>
    <s v="Trails"/>
    <x v="65"/>
    <x v="65"/>
    <s v="25400 931300 522320"/>
    <x v="1"/>
    <x v="28"/>
    <s v="Supplies &amp; Services"/>
    <x v="0"/>
    <s v="Natural Resources2"/>
    <s v="Trails Maintenance2"/>
    <n v="0"/>
    <n v="0"/>
    <m/>
    <n v="0"/>
    <n v="0"/>
    <n v="0"/>
    <n v="0"/>
    <n v="0"/>
    <n v="0"/>
    <n v="0"/>
    <n v="0"/>
    <n v="0"/>
    <n v="0"/>
    <n v="0"/>
    <m/>
    <m/>
    <n v="0"/>
    <n v="0"/>
    <n v="0"/>
    <n v="0"/>
    <n v="0"/>
    <n v="0"/>
    <n v="0"/>
  </r>
  <r>
    <n v="25400"/>
    <s v="Regional Park &amp; Open Space Dis"/>
    <n v="931300"/>
    <s v="Trails"/>
    <x v="77"/>
    <x v="77"/>
    <s v="25400 931300 526940"/>
    <x v="1"/>
    <x v="28"/>
    <s v="Supplies &amp; Services"/>
    <x v="0"/>
    <s v="Natural Resources2"/>
    <s v="Trails Maintenance2"/>
    <n v="0"/>
    <n v="0"/>
    <m/>
    <n v="0"/>
    <n v="0"/>
    <n v="0"/>
    <n v="0"/>
    <n v="0"/>
    <n v="0"/>
    <n v="0"/>
    <n v="0"/>
    <n v="0"/>
    <n v="0"/>
    <n v="0"/>
    <m/>
    <m/>
    <n v="0"/>
    <n v="0"/>
    <n v="0"/>
    <n v="0"/>
    <n v="0"/>
    <n v="0"/>
    <n v="0"/>
  </r>
  <r>
    <n v="25400"/>
    <s v="Regional Park &amp; Open Space Dis"/>
    <n v="931300"/>
    <s v="Trails"/>
    <x v="78"/>
    <x v="78"/>
    <s v="25400 931300 526960"/>
    <x v="1"/>
    <x v="28"/>
    <s v="Supplies &amp; Services"/>
    <x v="0"/>
    <s v="Natural Resources2"/>
    <s v="Trails Maintenance2"/>
    <n v="0"/>
    <n v="0"/>
    <m/>
    <n v="0"/>
    <n v="0"/>
    <n v="0"/>
    <n v="0"/>
    <n v="0"/>
    <n v="0"/>
    <n v="0"/>
    <n v="0"/>
    <n v="0"/>
    <n v="0"/>
    <n v="0"/>
    <m/>
    <m/>
    <n v="0"/>
    <n v="0"/>
    <n v="0"/>
    <n v="0"/>
    <n v="0"/>
    <n v="0"/>
    <n v="0"/>
  </r>
  <r>
    <n v="25400"/>
    <s v="Regional Park &amp; Open Space Dis"/>
    <n v="931300"/>
    <s v="Trails"/>
    <x v="83"/>
    <x v="83"/>
    <s v="25400 931300 527680"/>
    <x v="1"/>
    <x v="28"/>
    <s v="Supplies &amp; Services"/>
    <x v="0"/>
    <s v="Natural Resources2"/>
    <s v="Trails Maintenance2"/>
    <n v="0"/>
    <n v="0"/>
    <m/>
    <n v="0"/>
    <n v="0"/>
    <n v="0"/>
    <n v="0"/>
    <n v="0"/>
    <n v="0"/>
    <n v="0"/>
    <n v="0"/>
    <n v="0"/>
    <n v="0"/>
    <n v="0"/>
    <m/>
    <m/>
    <n v="0"/>
    <n v="0"/>
    <n v="0"/>
    <n v="0"/>
    <n v="0"/>
    <n v="0"/>
    <n v="0"/>
  </r>
  <r>
    <n v="25400"/>
    <s v="Regional Park &amp; Open Space Dis"/>
    <n v="931301"/>
    <s v="Historical"/>
    <x v="65"/>
    <x v="65"/>
    <s v="25400 931301 522320"/>
    <x v="4"/>
    <x v="10"/>
    <s v="Supplies &amp; Services"/>
    <x v="0"/>
    <s v="Interpretive2"/>
    <s v="Historic Preservation2"/>
    <n v="4850"/>
    <n v="15000"/>
    <m/>
    <n v="15000"/>
    <n v="0"/>
    <n v="0"/>
    <n v="0"/>
    <n v="564"/>
    <n v="0"/>
    <n v="0"/>
    <n v="350"/>
    <n v="1050"/>
    <n v="350"/>
    <n v="350"/>
    <m/>
    <m/>
    <n v="2664"/>
    <n v="0"/>
    <n v="564"/>
    <n v="1750"/>
    <n v="350"/>
    <n v="2664"/>
    <n v="12336"/>
  </r>
  <r>
    <n v="25400"/>
    <s v="Regional Park &amp; Open Space Dis"/>
    <n v="931301"/>
    <s v="Historical"/>
    <x v="70"/>
    <x v="70"/>
    <s v="25400 931301 523620"/>
    <x v="4"/>
    <x v="10"/>
    <s v="Supplies &amp; Services"/>
    <x v="0"/>
    <s v="Interpretive2"/>
    <s v="Historic Preservation2"/>
    <n v="600"/>
    <n v="500"/>
    <m/>
    <n v="500"/>
    <n v="0"/>
    <n v="0"/>
    <n v="0"/>
    <n v="28"/>
    <n v="0"/>
    <n v="0"/>
    <n v="16"/>
    <n v="0"/>
    <n v="0"/>
    <n v="0"/>
    <m/>
    <m/>
    <n v="44"/>
    <n v="0"/>
    <n v="28"/>
    <n v="16"/>
    <n v="0"/>
    <n v="44"/>
    <n v="456"/>
  </r>
  <r>
    <n v="25400"/>
    <s v="Regional Park &amp; Open Space Dis"/>
    <n v="931301"/>
    <s v="Historical"/>
    <x v="118"/>
    <x v="118"/>
    <s v="25400 931301 527780"/>
    <x v="4"/>
    <x v="10"/>
    <s v="Supplies &amp; Services"/>
    <x v="0"/>
    <s v="Interpretive2"/>
    <s v="Historic Preservation2"/>
    <n v="389.27"/>
    <n v="0"/>
    <m/>
    <n v="0"/>
    <n v="0"/>
    <n v="0"/>
    <n v="150.18"/>
    <n v="0"/>
    <n v="0"/>
    <n v="0"/>
    <n v="14.98"/>
    <n v="0"/>
    <n v="0"/>
    <n v="0"/>
    <m/>
    <m/>
    <n v="165.16"/>
    <n v="150.18"/>
    <n v="0"/>
    <n v="14.98"/>
    <n v="0"/>
    <n v="165.16"/>
    <n v="-165.16"/>
  </r>
  <r>
    <n v="25400"/>
    <s v="Regional Park &amp; Open Space Dis"/>
    <n v="931301"/>
    <s v="Historical"/>
    <x v="119"/>
    <x v="119"/>
    <s v="25400 931301 535220"/>
    <x v="4"/>
    <x v="10"/>
    <s v="Supplies &amp; Services"/>
    <x v="2"/>
    <s v="Interpretive3"/>
    <s v="Historic Preservation3"/>
    <n v="208.13"/>
    <n v="250"/>
    <m/>
    <n v="250"/>
    <n v="0"/>
    <n v="0"/>
    <n v="0"/>
    <n v="210.99"/>
    <n v="0"/>
    <n v="0"/>
    <n v="0"/>
    <n v="0"/>
    <n v="0"/>
    <n v="0"/>
    <m/>
    <m/>
    <n v="210.99"/>
    <n v="0"/>
    <n v="210.99"/>
    <n v="0"/>
    <n v="0"/>
    <n v="210.99"/>
    <n v="39.009999999999991"/>
  </r>
  <r>
    <n v="25400"/>
    <s v="Regional Park &amp; Open Space Dis"/>
    <n v="931302"/>
    <s v="Gilman Ranch Historic Museum"/>
    <x v="110"/>
    <x v="110"/>
    <s v="25400 931302 520015"/>
    <x v="4"/>
    <x v="16"/>
    <s v="Supplies &amp; Services"/>
    <x v="0"/>
    <s v="Interpretive2"/>
    <s v="Gilman Ranch2"/>
    <n v="339.03000000000003"/>
    <n v="2000"/>
    <m/>
    <n v="2000"/>
    <n v="0"/>
    <n v="137.19"/>
    <n v="0"/>
    <n v="0"/>
    <n v="0"/>
    <n v="0"/>
    <n v="0"/>
    <n v="0"/>
    <n v="0"/>
    <n v="0"/>
    <m/>
    <m/>
    <n v="137.19"/>
    <n v="137.19"/>
    <n v="0"/>
    <n v="0"/>
    <n v="0"/>
    <n v="137.19"/>
    <n v="1862.81"/>
  </r>
  <r>
    <n v="25400"/>
    <s v="Regional Park &amp; Open Space Dis"/>
    <n v="931302"/>
    <s v="Gilman Ranch Historic Museum"/>
    <x v="52"/>
    <x v="52"/>
    <s v="25400 931302 520020"/>
    <x v="4"/>
    <x v="16"/>
    <s v="Supplies &amp; Services"/>
    <x v="0"/>
    <s v="Interpretive2"/>
    <s v="Gilman Ranch2"/>
    <n v="3352"/>
    <n v="4400"/>
    <m/>
    <n v="4400"/>
    <n v="242"/>
    <n v="0"/>
    <n v="484"/>
    <n v="0"/>
    <n v="242"/>
    <n v="1319"/>
    <n v="50"/>
    <n v="242"/>
    <n v="242"/>
    <n v="0"/>
    <m/>
    <m/>
    <n v="2821"/>
    <n v="726"/>
    <n v="1561"/>
    <n v="534"/>
    <n v="0"/>
    <n v="2821"/>
    <n v="1579"/>
  </r>
  <r>
    <n v="25400"/>
    <s v="Regional Park &amp; Open Space Dis"/>
    <n v="931302"/>
    <s v="Gilman Ranch Historic Museum"/>
    <x v="55"/>
    <x v="55"/>
    <s v="25400 931302 520115"/>
    <x v="4"/>
    <x v="16"/>
    <s v="Supplies &amp; Services"/>
    <x v="0"/>
    <s v="Interpretive2"/>
    <s v="Gilman Ranch2"/>
    <n v="233.01"/>
    <n v="600"/>
    <m/>
    <n v="600"/>
    <n v="0"/>
    <n v="0"/>
    <n v="0"/>
    <n v="0"/>
    <n v="0"/>
    <n v="0"/>
    <n v="0"/>
    <n v="0"/>
    <n v="0"/>
    <n v="0"/>
    <m/>
    <m/>
    <n v="0"/>
    <n v="0"/>
    <n v="0"/>
    <n v="0"/>
    <n v="0"/>
    <n v="0"/>
    <n v="600"/>
  </r>
  <r>
    <n v="25400"/>
    <s v="Regional Park &amp; Open Space Dis"/>
    <n v="931302"/>
    <s v="Gilman Ranch Historic Museum"/>
    <x v="58"/>
    <x v="58"/>
    <s v="25400 931302 520800"/>
    <x v="4"/>
    <x v="16"/>
    <s v="Supplies &amp; Services"/>
    <x v="0"/>
    <s v="Interpretive2"/>
    <s v="Gilman Ranch2"/>
    <n v="51.26"/>
    <n v="1000"/>
    <m/>
    <n v="1000"/>
    <n v="35.54"/>
    <n v="15.92"/>
    <n v="86.79"/>
    <n v="0"/>
    <n v="0"/>
    <n v="88.56"/>
    <n v="0"/>
    <n v="17.61"/>
    <n v="51.24"/>
    <n v="0"/>
    <m/>
    <m/>
    <n v="295.66000000000003"/>
    <n v="138.25"/>
    <n v="88.56"/>
    <n v="68.849999999999994"/>
    <n v="0"/>
    <n v="295.65999999999997"/>
    <n v="704.34"/>
  </r>
  <r>
    <n v="25400"/>
    <s v="Regional Park &amp; Open Space Dis"/>
    <n v="931302"/>
    <s v="Gilman Ranch Historic Museum"/>
    <x v="60"/>
    <x v="60"/>
    <s v="25400 931302 521420"/>
    <x v="4"/>
    <x v="16"/>
    <s v="Supplies &amp; Services"/>
    <x v="0"/>
    <s v="Interpretive2"/>
    <s v="Gilman Ranch2"/>
    <n v="3635.17"/>
    <n v="3500"/>
    <m/>
    <n v="3500"/>
    <n v="0"/>
    <n v="222.86"/>
    <n v="13.32"/>
    <n v="523.79999999999995"/>
    <n v="0"/>
    <n v="0"/>
    <n v="40.880000000000003"/>
    <n v="0"/>
    <n v="523.62"/>
    <n v="0"/>
    <m/>
    <m/>
    <n v="1324.48"/>
    <n v="236.18"/>
    <n v="523.79999999999995"/>
    <n v="564.5"/>
    <n v="0"/>
    <n v="1324.48"/>
    <n v="2175.52"/>
  </r>
  <r>
    <n v="25400"/>
    <s v="Regional Park &amp; Open Space Dis"/>
    <n v="931302"/>
    <s v="Gilman Ranch Historic Museum"/>
    <x v="64"/>
    <x v="64"/>
    <s v="25400 931302 521740"/>
    <x v="4"/>
    <x v="16"/>
    <s v="Supplies &amp; Services"/>
    <x v="0"/>
    <s v="Interpretive2"/>
    <s v="Gilman Ranch2"/>
    <n v="308.95000000000005"/>
    <n v="0"/>
    <m/>
    <n v="0"/>
    <n v="0"/>
    <n v="0"/>
    <n v="0"/>
    <n v="0"/>
    <n v="0"/>
    <n v="0"/>
    <n v="0"/>
    <n v="0"/>
    <n v="0"/>
    <n v="0"/>
    <m/>
    <m/>
    <n v="0"/>
    <n v="0"/>
    <n v="0"/>
    <n v="0"/>
    <n v="0"/>
    <n v="0"/>
    <n v="0"/>
  </r>
  <r>
    <n v="25400"/>
    <s v="Regional Park &amp; Open Space Dis"/>
    <n v="931302"/>
    <s v="Gilman Ranch Historic Museum"/>
    <x v="8"/>
    <x v="8"/>
    <s v="25400 931302 522310"/>
    <x v="4"/>
    <x v="16"/>
    <s v="Supplies &amp; Services"/>
    <x v="0"/>
    <s v="Interpretive2"/>
    <s v="Gilman Ranch2"/>
    <n v="4756.9400000000005"/>
    <n v="5000"/>
    <m/>
    <n v="5000"/>
    <n v="172.94"/>
    <n v="0"/>
    <n v="950.22"/>
    <n v="0"/>
    <n v="174.14"/>
    <n v="0"/>
    <n v="0"/>
    <n v="0"/>
    <n v="533.04"/>
    <n v="57.6"/>
    <m/>
    <m/>
    <n v="1887.94"/>
    <n v="1123.1600000000001"/>
    <n v="174.14"/>
    <n v="533.04"/>
    <n v="57.6"/>
    <n v="1887.94"/>
    <n v="3112.06"/>
  </r>
  <r>
    <n v="25400"/>
    <s v="Regional Park &amp; Open Space Dis"/>
    <n v="931302"/>
    <s v="Gilman Ranch Historic Museum"/>
    <x v="65"/>
    <x v="65"/>
    <s v="25400 931302 522320"/>
    <x v="4"/>
    <x v="16"/>
    <s v="Supplies &amp; Services"/>
    <x v="0"/>
    <s v="Interpretive2"/>
    <s v="Gilman Ranch2"/>
    <n v="8632.8200000000015"/>
    <n v="8000"/>
    <m/>
    <n v="8000"/>
    <n v="448.06"/>
    <n v="0"/>
    <n v="369.94"/>
    <n v="0"/>
    <n v="114.74"/>
    <n v="112.78"/>
    <n v="367.06"/>
    <n v="58.14"/>
    <n v="233.28"/>
    <n v="0"/>
    <m/>
    <m/>
    <n v="1704"/>
    <n v="818"/>
    <n v="227.51999999999998"/>
    <n v="658.48"/>
    <n v="0"/>
    <n v="1704"/>
    <n v="6296"/>
  </r>
  <r>
    <n v="25400"/>
    <s v="Regional Park &amp; Open Space Dis"/>
    <n v="931302"/>
    <s v="Gilman Ranch Historic Museum"/>
    <x v="68"/>
    <x v="68"/>
    <s v="25400 931302 523220"/>
    <x v="4"/>
    <x v="16"/>
    <s v="Supplies &amp; Services"/>
    <x v="0"/>
    <s v="Interpretive2"/>
    <s v="Gilman Ranch2"/>
    <n v="423.82"/>
    <n v="500"/>
    <m/>
    <n v="500"/>
    <n v="0"/>
    <n v="0"/>
    <n v="0"/>
    <n v="0"/>
    <n v="0"/>
    <n v="0"/>
    <n v="211.91"/>
    <n v="0"/>
    <n v="0"/>
    <n v="0"/>
    <m/>
    <m/>
    <n v="211.91"/>
    <n v="0"/>
    <n v="0"/>
    <n v="211.91"/>
    <n v="0"/>
    <n v="211.91"/>
    <n v="288.09000000000003"/>
  </r>
  <r>
    <n v="25400"/>
    <s v="Regional Park &amp; Open Space Dis"/>
    <n v="931302"/>
    <s v="Gilman Ranch Historic Museum"/>
    <x v="105"/>
    <x v="105"/>
    <s v="25400 931302 523270"/>
    <x v="4"/>
    <x v="16"/>
    <s v="Supplies &amp; Services"/>
    <x v="0"/>
    <s v="Interpretive2"/>
    <s v="Gilman Ranch2"/>
    <n v="375.16999999999996"/>
    <n v="4000"/>
    <m/>
    <n v="4000"/>
    <n v="0"/>
    <n v="0"/>
    <n v="0"/>
    <n v="142.96"/>
    <n v="0"/>
    <n v="379.66"/>
    <n v="294.23"/>
    <n v="0"/>
    <n v="0"/>
    <n v="0"/>
    <m/>
    <m/>
    <n v="816.85"/>
    <n v="0"/>
    <n v="522.62"/>
    <n v="294.23"/>
    <n v="0"/>
    <n v="816.85"/>
    <n v="3183.15"/>
  </r>
  <r>
    <n v="25400"/>
    <s v="Regional Park &amp; Open Space Dis"/>
    <n v="931302"/>
    <s v="Gilman Ranch Historic Museum"/>
    <x v="102"/>
    <x v="102"/>
    <s v="25400 931302 523290"/>
    <x v="4"/>
    <x v="16"/>
    <s v="Supplies &amp; Services"/>
    <x v="0"/>
    <s v="Interpretive2"/>
    <s v="Gilman Ranch2"/>
    <n v="71.09"/>
    <n v="500"/>
    <m/>
    <n v="500"/>
    <n v="27.61"/>
    <n v="-23.19"/>
    <n v="0.76"/>
    <n v="2.17"/>
    <n v="4.37"/>
    <n v="0.95"/>
    <n v="1.93"/>
    <n v="0.11"/>
    <n v="4.83"/>
    <n v="1.37"/>
    <m/>
    <m/>
    <n v="20.91"/>
    <n v="5.1799999999999979"/>
    <n v="7.49"/>
    <n v="6.87"/>
    <n v="1.37"/>
    <n v="20.91"/>
    <n v="479.09"/>
  </r>
  <r>
    <n v="25400"/>
    <s v="Regional Park &amp; Open Space Dis"/>
    <n v="931302"/>
    <s v="Gilman Ranch Historic Museum"/>
    <x v="72"/>
    <x v="72"/>
    <s v="25400 931302 523700"/>
    <x v="4"/>
    <x v="16"/>
    <s v="Supplies &amp; Services"/>
    <x v="0"/>
    <s v="Interpretive2"/>
    <s v="Gilman Ranch2"/>
    <n v="609.06999999999994"/>
    <n v="600"/>
    <m/>
    <n v="600"/>
    <n v="0"/>
    <n v="0"/>
    <n v="297.42"/>
    <n v="0"/>
    <n v="1.83"/>
    <n v="113.15"/>
    <n v="196.17"/>
    <n v="0"/>
    <n v="90.28"/>
    <n v="0"/>
    <m/>
    <m/>
    <n v="698.84999999999991"/>
    <n v="297.42"/>
    <n v="114.98"/>
    <n v="286.45"/>
    <n v="0"/>
    <n v="698.85"/>
    <n v="-98.850000000000023"/>
  </r>
  <r>
    <n v="25400"/>
    <s v="Regional Park &amp; Open Space Dis"/>
    <n v="931302"/>
    <s v="Gilman Ranch Historic Museum"/>
    <x v="120"/>
    <x v="120"/>
    <s v="25400 931302 524860"/>
    <x v="4"/>
    <x v="16"/>
    <s v="Supplies &amp; Services"/>
    <x v="0"/>
    <s v="Interpretive2"/>
    <s v="Gilman Ranch2"/>
    <n v="248.24"/>
    <n v="0"/>
    <m/>
    <n v="0"/>
    <n v="0"/>
    <n v="0"/>
    <n v="0"/>
    <n v="0"/>
    <n v="0"/>
    <n v="0"/>
    <n v="0"/>
    <n v="0"/>
    <n v="0"/>
    <n v="0"/>
    <m/>
    <m/>
    <n v="0"/>
    <n v="0"/>
    <n v="0"/>
    <n v="0"/>
    <n v="0"/>
    <n v="0"/>
    <n v="0"/>
  </r>
  <r>
    <n v="25400"/>
    <s v="Regional Park &amp; Open Space Dis"/>
    <n v="931302"/>
    <s v="Gilman Ranch Historic Museum"/>
    <x v="121"/>
    <x v="121"/>
    <s v="25400 931302 526530"/>
    <x v="4"/>
    <x v="16"/>
    <s v="Supplies &amp; Services"/>
    <x v="0"/>
    <s v="Interpretive2"/>
    <s v="Gilman Ranch2"/>
    <n v="0"/>
    <n v="500"/>
    <m/>
    <n v="500"/>
    <n v="0"/>
    <n v="0"/>
    <n v="0"/>
    <n v="0"/>
    <n v="0"/>
    <n v="0"/>
    <n v="0"/>
    <n v="0"/>
    <n v="0"/>
    <n v="0"/>
    <m/>
    <m/>
    <n v="0"/>
    <n v="0"/>
    <n v="0"/>
    <n v="0"/>
    <n v="0"/>
    <n v="0"/>
    <n v="500"/>
  </r>
  <r>
    <n v="25400"/>
    <s v="Regional Park &amp; Open Space Dis"/>
    <n v="931302"/>
    <s v="Gilman Ranch Historic Museum"/>
    <x v="122"/>
    <x v="122"/>
    <s v="25400 931302 526950"/>
    <x v="4"/>
    <x v="16"/>
    <s v="Supplies &amp; Services"/>
    <x v="0"/>
    <s v="Interpretive2"/>
    <s v="Gilman Ranch2"/>
    <n v="38.770000000000003"/>
    <n v="0"/>
    <m/>
    <n v="0"/>
    <n v="0"/>
    <n v="0"/>
    <n v="0"/>
    <n v="0"/>
    <n v="0"/>
    <n v="0"/>
    <n v="0"/>
    <n v="0"/>
    <n v="0"/>
    <n v="0"/>
    <m/>
    <m/>
    <n v="0"/>
    <n v="0"/>
    <n v="0"/>
    <n v="0"/>
    <n v="0"/>
    <n v="0"/>
    <n v="0"/>
  </r>
  <r>
    <n v="25400"/>
    <s v="Regional Park &amp; Open Space Dis"/>
    <n v="931302"/>
    <s v="Gilman Ranch Historic Museum"/>
    <x v="82"/>
    <x v="82"/>
    <s v="25400 931302 527660"/>
    <x v="4"/>
    <x v="16"/>
    <s v="Supplies &amp; Services"/>
    <x v="0"/>
    <s v="Interpretive2"/>
    <s v="Gilman Ranch2"/>
    <n v="176.45000000000002"/>
    <n v="0"/>
    <m/>
    <n v="0"/>
    <n v="0"/>
    <n v="0"/>
    <n v="9"/>
    <n v="0"/>
    <n v="0"/>
    <n v="0"/>
    <n v="0"/>
    <n v="0"/>
    <n v="0"/>
    <n v="0"/>
    <m/>
    <m/>
    <n v="9"/>
    <n v="9"/>
    <n v="0"/>
    <n v="0"/>
    <n v="0"/>
    <n v="9"/>
    <n v="-9"/>
  </r>
  <r>
    <n v="25400"/>
    <s v="Regional Park &amp; Open Space Dis"/>
    <n v="931302"/>
    <s v="Gilman Ranch Historic Museum"/>
    <x v="3"/>
    <x v="3"/>
    <s v="25400 931302 527720"/>
    <x v="4"/>
    <x v="16"/>
    <s v="Supplies &amp; Services"/>
    <x v="0"/>
    <s v="Interpretive2"/>
    <s v="Gilman Ranch2"/>
    <n v="0"/>
    <n v="500"/>
    <m/>
    <n v="500"/>
    <n v="0"/>
    <n v="0"/>
    <n v="102.35"/>
    <n v="0"/>
    <n v="0"/>
    <n v="0"/>
    <n v="0"/>
    <n v="0"/>
    <n v="0"/>
    <n v="0"/>
    <m/>
    <m/>
    <n v="102.35"/>
    <n v="102.35"/>
    <n v="0"/>
    <n v="0"/>
    <n v="0"/>
    <n v="102.35"/>
    <n v="397.65"/>
  </r>
  <r>
    <n v="25400"/>
    <s v="Regional Park &amp; Open Space Dis"/>
    <n v="931302"/>
    <s v="Gilman Ranch Historic Museum"/>
    <x v="118"/>
    <x v="118"/>
    <s v="25400 931302 527780"/>
    <x v="4"/>
    <x v="16"/>
    <s v="Supplies &amp; Services"/>
    <x v="0"/>
    <s v="Interpretive2"/>
    <s v="Gilman Ranch2"/>
    <n v="1527.65"/>
    <n v="5000"/>
    <m/>
    <n v="5000"/>
    <n v="138.26"/>
    <n v="1.03"/>
    <n v="0"/>
    <n v="53.5"/>
    <n v="0"/>
    <n v="0"/>
    <n v="315.58"/>
    <n v="51.66"/>
    <n v="69.81"/>
    <n v="0"/>
    <m/>
    <m/>
    <n v="629.83999999999992"/>
    <n v="139.29"/>
    <n v="53.5"/>
    <n v="437.05"/>
    <n v="0"/>
    <n v="629.84"/>
    <n v="4370.16"/>
  </r>
  <r>
    <n v="25400"/>
    <s v="Regional Park &amp; Open Space Dis"/>
    <n v="931302"/>
    <s v="Gilman Ranch Historic Museum"/>
    <x v="84"/>
    <x v="84"/>
    <s v="25400 931302 527840"/>
    <x v="4"/>
    <x v="16"/>
    <s v="Supplies &amp; Services"/>
    <x v="0"/>
    <s v="Interpretive2"/>
    <s v="Gilman Ranch2"/>
    <n v="35"/>
    <n v="1300"/>
    <m/>
    <n v="1300"/>
    <n v="0"/>
    <n v="0"/>
    <n v="0"/>
    <n v="0"/>
    <n v="0"/>
    <n v="0"/>
    <n v="0"/>
    <n v="0"/>
    <n v="0"/>
    <n v="0"/>
    <m/>
    <m/>
    <n v="0"/>
    <n v="0"/>
    <n v="0"/>
    <n v="0"/>
    <n v="0"/>
    <n v="0"/>
    <n v="1300"/>
  </r>
  <r>
    <n v="25400"/>
    <s v="Regional Park &amp; Open Space Dis"/>
    <n v="931302"/>
    <s v="Gilman Ranch Historic Museum"/>
    <x v="85"/>
    <x v="85"/>
    <s v="25400 931302 527940"/>
    <x v="4"/>
    <x v="16"/>
    <s v="Supplies &amp; Services"/>
    <x v="0"/>
    <s v="Interpretive2"/>
    <s v="Gilman Ranch2"/>
    <n v="1690"/>
    <n v="4200"/>
    <m/>
    <n v="4200"/>
    <n v="0"/>
    <n v="0"/>
    <n v="1890.9"/>
    <n v="0"/>
    <n v="0"/>
    <n v="0"/>
    <n v="1890.9"/>
    <n v="0"/>
    <n v="0"/>
    <n v="0"/>
    <m/>
    <m/>
    <n v="3781.8"/>
    <n v="1890.9"/>
    <n v="0"/>
    <n v="1890.9"/>
    <n v="0"/>
    <n v="3781.8"/>
    <n v="418.19999999999982"/>
  </r>
  <r>
    <n v="25400"/>
    <s v="Regional Park &amp; Open Space Dis"/>
    <n v="931302"/>
    <s v="Gilman Ranch Historic Museum"/>
    <x v="123"/>
    <x v="123"/>
    <s v="25400 931302 528020"/>
    <x v="4"/>
    <x v="16"/>
    <s v="Supplies &amp; Services"/>
    <x v="0"/>
    <s v="Interpretive2"/>
    <s v="Gilman Ranch2"/>
    <n v="2043.42"/>
    <n v="2000"/>
    <m/>
    <n v="2000"/>
    <n v="0"/>
    <n v="0"/>
    <n v="461.23"/>
    <n v="803.61"/>
    <n v="0"/>
    <n v="0"/>
    <n v="0"/>
    <n v="0"/>
    <n v="63.67"/>
    <n v="0"/>
    <m/>
    <m/>
    <n v="1328.5100000000002"/>
    <n v="461.23"/>
    <n v="803.61"/>
    <n v="63.67"/>
    <n v="0"/>
    <n v="1328.5100000000002"/>
    <n v="671.48999999999978"/>
  </r>
  <r>
    <n v="25400"/>
    <s v="Regional Park &amp; Open Space Dis"/>
    <n v="931302"/>
    <s v="Gilman Ranch Historic Museum"/>
    <x v="87"/>
    <x v="87"/>
    <s v="25400 931302 528260"/>
    <x v="4"/>
    <x v="16"/>
    <s v="Supplies &amp; Services"/>
    <x v="0"/>
    <s v="Interpretive2"/>
    <s v="Gilman Ranch2"/>
    <n v="0"/>
    <n v="0"/>
    <m/>
    <n v="0"/>
    <n v="0"/>
    <n v="0"/>
    <n v="0"/>
    <n v="0"/>
    <n v="0"/>
    <n v="0"/>
    <n v="0"/>
    <n v="0"/>
    <n v="0"/>
    <n v="0"/>
    <m/>
    <m/>
    <n v="0"/>
    <n v="0"/>
    <n v="0"/>
    <n v="0"/>
    <n v="0"/>
    <n v="0"/>
    <n v="0"/>
  </r>
  <r>
    <n v="25400"/>
    <s v="Regional Park &amp; Open Space Dis"/>
    <n v="931303"/>
    <s v="Jensen Alvarado Historic Ranch"/>
    <x v="52"/>
    <x v="52"/>
    <s v="25400 931303 520020"/>
    <x v="4"/>
    <x v="17"/>
    <s v="Supplies &amp; Services"/>
    <x v="0"/>
    <s v="Interpretive2"/>
    <s v="Jensen-Alvarado Ranch2"/>
    <n v="4841"/>
    <n v="5600"/>
    <m/>
    <n v="5600"/>
    <n v="0"/>
    <n v="300"/>
    <n v="300"/>
    <n v="433"/>
    <n v="300"/>
    <n v="1098"/>
    <n v="433"/>
    <n v="300"/>
    <n v="300"/>
    <n v="433"/>
    <m/>
    <m/>
    <n v="3897"/>
    <n v="600"/>
    <n v="1831"/>
    <n v="1033"/>
    <n v="433"/>
    <n v="3897"/>
    <n v="1703"/>
  </r>
  <r>
    <n v="25400"/>
    <s v="Regional Park &amp; Open Space Dis"/>
    <n v="931303"/>
    <s v="Jensen Alvarado Historic Ranch"/>
    <x v="55"/>
    <x v="55"/>
    <s v="25400 931303 520115"/>
    <x v="4"/>
    <x v="17"/>
    <s v="Supplies &amp; Services"/>
    <x v="0"/>
    <s v="Interpretive2"/>
    <s v="Jensen-Alvarado Ranch2"/>
    <n v="1360.77"/>
    <n v="1000"/>
    <m/>
    <n v="1000"/>
    <n v="0"/>
    <n v="0"/>
    <n v="0"/>
    <n v="0"/>
    <n v="0"/>
    <n v="0"/>
    <n v="0"/>
    <n v="0"/>
    <n v="0"/>
    <n v="0"/>
    <m/>
    <m/>
    <n v="0"/>
    <n v="0"/>
    <n v="0"/>
    <n v="0"/>
    <n v="0"/>
    <n v="0"/>
    <n v="1000"/>
  </r>
  <r>
    <n v="25400"/>
    <s v="Regional Park &amp; Open Space Dis"/>
    <n v="931303"/>
    <s v="Jensen Alvarado Historic Ranch"/>
    <x v="124"/>
    <x v="124"/>
    <s v="25400 931303 520710"/>
    <x v="4"/>
    <x v="17"/>
    <s v="Supplies &amp; Services"/>
    <x v="0"/>
    <s v="Interpretive2"/>
    <s v="Jensen-Alvarado Ranch2"/>
    <n v="3442.79"/>
    <n v="4000"/>
    <m/>
    <n v="4000"/>
    <n v="261.98"/>
    <n v="0"/>
    <n v="381.99"/>
    <n v="0"/>
    <n v="218.95"/>
    <n v="0"/>
    <n v="271.66000000000003"/>
    <n v="97.6"/>
    <n v="159.07"/>
    <n v="123.31"/>
    <m/>
    <m/>
    <n v="1514.56"/>
    <n v="643.97"/>
    <n v="218.95"/>
    <n v="528.32999999999993"/>
    <n v="123.31"/>
    <n v="1514.56"/>
    <n v="2485.44"/>
  </r>
  <r>
    <n v="25400"/>
    <s v="Regional Park &amp; Open Space Dis"/>
    <n v="931303"/>
    <s v="Jensen Alvarado Historic Ranch"/>
    <x v="58"/>
    <x v="58"/>
    <s v="25400 931303 520800"/>
    <x v="4"/>
    <x v="17"/>
    <s v="Supplies &amp; Services"/>
    <x v="0"/>
    <s v="Interpretive2"/>
    <s v="Jensen-Alvarado Ranch2"/>
    <n v="713.42000000000007"/>
    <n v="1000"/>
    <m/>
    <n v="1000"/>
    <n v="0"/>
    <n v="0"/>
    <n v="0"/>
    <n v="291.52999999999997"/>
    <n v="400.37"/>
    <n v="11.47"/>
    <n v="0"/>
    <n v="293.67"/>
    <n v="0"/>
    <n v="0"/>
    <m/>
    <m/>
    <n v="997.04"/>
    <n v="0"/>
    <n v="703.37"/>
    <n v="293.67"/>
    <n v="0"/>
    <n v="997.04"/>
    <n v="2.9600000000000364"/>
  </r>
  <r>
    <n v="25400"/>
    <s v="Regional Park &amp; Open Space Dis"/>
    <n v="931303"/>
    <s v="Jensen Alvarado Historic Ranch"/>
    <x v="60"/>
    <x v="60"/>
    <s v="25400 931303 521420"/>
    <x v="4"/>
    <x v="17"/>
    <s v="Supplies &amp; Services"/>
    <x v="0"/>
    <s v="Interpretive2"/>
    <s v="Jensen-Alvarado Ranch2"/>
    <n v="741.83999999999992"/>
    <n v="1500"/>
    <m/>
    <n v="1500"/>
    <n v="0"/>
    <n v="0"/>
    <n v="0"/>
    <n v="0"/>
    <n v="0"/>
    <n v="0"/>
    <n v="0"/>
    <n v="0"/>
    <n v="0"/>
    <n v="0"/>
    <m/>
    <m/>
    <n v="0"/>
    <n v="0"/>
    <n v="0"/>
    <n v="0"/>
    <n v="0"/>
    <n v="0"/>
    <n v="1500"/>
  </r>
  <r>
    <n v="25400"/>
    <s v="Regional Park &amp; Open Space Dis"/>
    <n v="931303"/>
    <s v="Jensen Alvarado Historic Ranch"/>
    <x v="6"/>
    <x v="6"/>
    <s v="25400 931303 521600"/>
    <x v="4"/>
    <x v="17"/>
    <s v="Supplies &amp; Services"/>
    <x v="0"/>
    <s v="Interpretive2"/>
    <s v="Jensen-Alvarado Ranch2"/>
    <n v="19795.8"/>
    <n v="23000"/>
    <m/>
    <n v="23000"/>
    <n v="0"/>
    <n v="0"/>
    <n v="3500"/>
    <n v="1750"/>
    <n v="1750"/>
    <n v="1750"/>
    <n v="1750"/>
    <n v="1750"/>
    <n v="1750"/>
    <n v="1750"/>
    <m/>
    <m/>
    <n v="15750"/>
    <n v="3500"/>
    <n v="5250"/>
    <n v="5250"/>
    <n v="1750"/>
    <n v="15750"/>
    <n v="7250"/>
  </r>
  <r>
    <n v="25400"/>
    <s v="Regional Park &amp; Open Space Dis"/>
    <n v="931303"/>
    <s v="Jensen Alvarado Historic Ranch"/>
    <x v="64"/>
    <x v="64"/>
    <s v="25400 931303 521740"/>
    <x v="4"/>
    <x v="17"/>
    <s v="Supplies &amp; Services"/>
    <x v="0"/>
    <s v="Interpretive2"/>
    <s v="Jensen-Alvarado Ranch2"/>
    <n v="723.08"/>
    <n v="0"/>
    <m/>
    <n v="0"/>
    <n v="0"/>
    <n v="0"/>
    <n v="0"/>
    <n v="0"/>
    <n v="0"/>
    <n v="0"/>
    <n v="0"/>
    <n v="340"/>
    <n v="0"/>
    <n v="0"/>
    <m/>
    <m/>
    <n v="340"/>
    <n v="0"/>
    <n v="0"/>
    <n v="340"/>
    <n v="0"/>
    <n v="340"/>
    <n v="-340"/>
  </r>
  <r>
    <n v="25400"/>
    <s v="Regional Park &amp; Open Space Dis"/>
    <n v="931303"/>
    <s v="Jensen Alvarado Historic Ranch"/>
    <x v="125"/>
    <x v="125"/>
    <s v="25400 931303 521760"/>
    <x v="4"/>
    <x v="17"/>
    <s v="Supplies &amp; Services"/>
    <x v="0"/>
    <s v="Interpretive2"/>
    <s v="Jensen-Alvarado Ranch2"/>
    <n v="0"/>
    <n v="0"/>
    <m/>
    <n v="0"/>
    <n v="0"/>
    <n v="0"/>
    <n v="0"/>
    <n v="0"/>
    <n v="0"/>
    <n v="0"/>
    <n v="0"/>
    <n v="0"/>
    <n v="0"/>
    <n v="0"/>
    <m/>
    <m/>
    <n v="0"/>
    <n v="0"/>
    <n v="0"/>
    <n v="0"/>
    <n v="0"/>
    <n v="0"/>
    <n v="0"/>
  </r>
  <r>
    <n v="25400"/>
    <s v="Regional Park &amp; Open Space Dis"/>
    <n v="931303"/>
    <s v="Jensen Alvarado Historic Ranch"/>
    <x v="8"/>
    <x v="8"/>
    <s v="25400 931303 522310"/>
    <x v="4"/>
    <x v="17"/>
    <s v="Supplies &amp; Services"/>
    <x v="0"/>
    <s v="Interpretive2"/>
    <s v="Jensen-Alvarado Ranch2"/>
    <n v="1011.32"/>
    <n v="3000"/>
    <m/>
    <n v="3000"/>
    <n v="0"/>
    <n v="0"/>
    <n v="0"/>
    <n v="144.84"/>
    <n v="0"/>
    <n v="0"/>
    <n v="71.709999999999994"/>
    <n v="241.77"/>
    <n v="81.739999999999995"/>
    <n v="0"/>
    <m/>
    <m/>
    <n v="540.06000000000006"/>
    <n v="0"/>
    <n v="144.84"/>
    <n v="395.22"/>
    <n v="0"/>
    <n v="540.06000000000006"/>
    <n v="2459.94"/>
  </r>
  <r>
    <n v="25400"/>
    <s v="Regional Park &amp; Open Space Dis"/>
    <n v="931303"/>
    <s v="Jensen Alvarado Historic Ranch"/>
    <x v="65"/>
    <x v="65"/>
    <s v="25400 931303 522320"/>
    <x v="4"/>
    <x v="17"/>
    <s v="Supplies &amp; Services"/>
    <x v="0"/>
    <s v="Interpretive2"/>
    <s v="Jensen-Alvarado Ranch2"/>
    <n v="4818.51"/>
    <n v="4000"/>
    <m/>
    <n v="4000"/>
    <n v="0"/>
    <n v="0"/>
    <n v="503.98"/>
    <n v="0"/>
    <n v="0"/>
    <n v="0"/>
    <n v="750.88"/>
    <n v="247.4"/>
    <n v="11014.84"/>
    <n v="0"/>
    <m/>
    <m/>
    <n v="12517.1"/>
    <n v="503.98"/>
    <n v="0"/>
    <n v="12013.12"/>
    <n v="0"/>
    <n v="12517.1"/>
    <n v="-8517.1"/>
  </r>
  <r>
    <n v="25400"/>
    <s v="Regional Park &amp; Open Space Dis"/>
    <n v="931303"/>
    <s v="Jensen Alvarado Historic Ranch"/>
    <x v="67"/>
    <x v="67"/>
    <s v="25400 931303 523100"/>
    <x v="4"/>
    <x v="17"/>
    <s v="Supplies &amp; Services"/>
    <x v="0"/>
    <s v="Interpretive2"/>
    <s v="Jensen-Alvarado Ranch2"/>
    <n v="75"/>
    <n v="500"/>
    <m/>
    <n v="500"/>
    <n v="0"/>
    <n v="0"/>
    <n v="0"/>
    <n v="0"/>
    <n v="0"/>
    <n v="0"/>
    <n v="0"/>
    <n v="0"/>
    <n v="0"/>
    <n v="0"/>
    <m/>
    <m/>
    <n v="0"/>
    <n v="0"/>
    <n v="0"/>
    <n v="0"/>
    <n v="0"/>
    <n v="0"/>
    <n v="500"/>
  </r>
  <r>
    <n v="25400"/>
    <s v="Regional Park &amp; Open Space Dis"/>
    <n v="931303"/>
    <s v="Jensen Alvarado Historic Ranch"/>
    <x v="105"/>
    <x v="105"/>
    <s v="25400 931303 523270"/>
    <x v="4"/>
    <x v="17"/>
    <s v="Supplies &amp; Services"/>
    <x v="0"/>
    <s v="Interpretive2"/>
    <s v="Jensen-Alvarado Ranch2"/>
    <n v="2254.56"/>
    <n v="3500"/>
    <m/>
    <n v="3500"/>
    <n v="0"/>
    <n v="0"/>
    <n v="0"/>
    <n v="0"/>
    <n v="0"/>
    <n v="0"/>
    <n v="0"/>
    <n v="0"/>
    <n v="0"/>
    <n v="0"/>
    <m/>
    <m/>
    <n v="0"/>
    <n v="0"/>
    <n v="0"/>
    <n v="0"/>
    <n v="0"/>
    <n v="0"/>
    <n v="3500"/>
  </r>
  <r>
    <n v="25400"/>
    <s v="Regional Park &amp; Open Space Dis"/>
    <n v="931303"/>
    <s v="Jensen Alvarado Historic Ranch"/>
    <x v="102"/>
    <x v="102"/>
    <s v="25400 931303 523290"/>
    <x v="4"/>
    <x v="17"/>
    <s v="Supplies &amp; Services"/>
    <x v="0"/>
    <s v="Interpretive2"/>
    <s v="Jensen-Alvarado Ranch2"/>
    <n v="17.420000000000002"/>
    <n v="500"/>
    <m/>
    <n v="500"/>
    <n v="0"/>
    <n v="0"/>
    <n v="0"/>
    <n v="0"/>
    <n v="24.83"/>
    <n v="0"/>
    <n v="0"/>
    <n v="5.75"/>
    <n v="77.239999999999995"/>
    <n v="21.21"/>
    <m/>
    <m/>
    <n v="129.03"/>
    <n v="0"/>
    <n v="24.83"/>
    <n v="82.99"/>
    <n v="21.21"/>
    <n v="129.03"/>
    <n v="370.97"/>
  </r>
  <r>
    <n v="25400"/>
    <s v="Regional Park &amp; Open Space Dis"/>
    <n v="931303"/>
    <s v="Jensen Alvarado Historic Ranch"/>
    <x v="70"/>
    <x v="70"/>
    <s v="25400 931303 523620"/>
    <x v="4"/>
    <x v="17"/>
    <s v="Supplies &amp; Services"/>
    <x v="0"/>
    <s v="Interpretive2"/>
    <s v="Jensen-Alvarado Ranch2"/>
    <n v="0"/>
    <n v="500"/>
    <m/>
    <n v="500"/>
    <n v="0"/>
    <n v="0"/>
    <n v="0"/>
    <n v="0"/>
    <n v="0"/>
    <n v="0"/>
    <n v="0"/>
    <n v="0"/>
    <n v="0"/>
    <n v="0"/>
    <m/>
    <m/>
    <n v="0"/>
    <n v="0"/>
    <n v="0"/>
    <n v="0"/>
    <n v="0"/>
    <n v="0"/>
    <n v="500"/>
  </r>
  <r>
    <n v="25400"/>
    <s v="Regional Park &amp; Open Space Dis"/>
    <n v="931303"/>
    <s v="Jensen Alvarado Historic Ranch"/>
    <x v="72"/>
    <x v="72"/>
    <s v="25400 931303 523700"/>
    <x v="4"/>
    <x v="17"/>
    <s v="Supplies &amp; Services"/>
    <x v="0"/>
    <s v="Interpretive2"/>
    <s v="Jensen-Alvarado Ranch2"/>
    <n v="1258.29"/>
    <n v="1000"/>
    <m/>
    <n v="1000"/>
    <n v="0"/>
    <n v="0"/>
    <n v="379.83"/>
    <n v="0"/>
    <n v="405.26"/>
    <n v="11.61"/>
    <n v="0"/>
    <n v="164.37"/>
    <n v="0"/>
    <n v="0"/>
    <m/>
    <m/>
    <n v="961.06999999999994"/>
    <n v="379.83"/>
    <n v="416.87"/>
    <n v="164.37"/>
    <n v="0"/>
    <n v="961.07"/>
    <n v="38.92999999999995"/>
  </r>
  <r>
    <n v="25400"/>
    <s v="Regional Park &amp; Open Space Dis"/>
    <n v="931303"/>
    <s v="Jensen Alvarado Historic Ranch"/>
    <x v="74"/>
    <x v="74"/>
    <s v="25400 931303 524840"/>
    <x v="4"/>
    <x v="17"/>
    <s v="Supplies &amp; Services"/>
    <x v="0"/>
    <s v="Interpretive2"/>
    <s v="Jensen-Alvarado Ranch2"/>
    <n v="137"/>
    <n v="100"/>
    <m/>
    <n v="100"/>
    <n v="0"/>
    <n v="0"/>
    <n v="0"/>
    <n v="0"/>
    <n v="0"/>
    <n v="0"/>
    <n v="0"/>
    <n v="0"/>
    <n v="0"/>
    <n v="0"/>
    <m/>
    <m/>
    <n v="0"/>
    <n v="0"/>
    <n v="0"/>
    <n v="0"/>
    <n v="0"/>
    <n v="0"/>
    <n v="100"/>
  </r>
  <r>
    <n v="25400"/>
    <s v="Regional Park &amp; Open Space Dis"/>
    <n v="931303"/>
    <s v="Jensen Alvarado Historic Ranch"/>
    <x v="126"/>
    <x v="126"/>
    <s v="25400 931303 525520"/>
    <x v="4"/>
    <x v="17"/>
    <s v="Supplies &amp; Services"/>
    <x v="0"/>
    <s v="Interpretive2"/>
    <s v="Jensen-Alvarado Ranch2"/>
    <n v="1502.6399999999999"/>
    <n v="2500"/>
    <m/>
    <n v="2500"/>
    <n v="248.57"/>
    <n v="-248.57"/>
    <n v="0"/>
    <n v="0"/>
    <n v="33.799999999999997"/>
    <n v="0"/>
    <n v="40.32"/>
    <n v="109.2"/>
    <n v="0"/>
    <n v="0"/>
    <m/>
    <m/>
    <n v="183.32"/>
    <n v="0"/>
    <n v="33.799999999999997"/>
    <n v="149.52000000000001"/>
    <n v="0"/>
    <n v="183.32"/>
    <n v="2316.6799999999998"/>
  </r>
  <r>
    <n v="25400"/>
    <s v="Regional Park &amp; Open Space Dis"/>
    <n v="931303"/>
    <s v="Jensen Alvarado Historic Ranch"/>
    <x v="77"/>
    <x v="77"/>
    <s v="25400 931303 526940"/>
    <x v="4"/>
    <x v="17"/>
    <s v="Supplies &amp; Services"/>
    <x v="0"/>
    <s v="Interpretive2"/>
    <s v="Jensen-Alvarado Ranch2"/>
    <n v="0"/>
    <n v="0"/>
    <m/>
    <n v="0"/>
    <n v="0"/>
    <n v="0"/>
    <n v="0"/>
    <n v="0"/>
    <n v="0"/>
    <n v="0"/>
    <n v="0"/>
    <n v="0"/>
    <n v="0"/>
    <n v="61.26"/>
    <m/>
    <m/>
    <n v="61.26"/>
    <n v="0"/>
    <n v="0"/>
    <n v="0"/>
    <n v="61.26"/>
    <n v="61.26"/>
    <n v="-61.26"/>
  </r>
  <r>
    <n v="25400"/>
    <s v="Regional Park &amp; Open Space Dis"/>
    <n v="931303"/>
    <s v="Jensen Alvarado Historic Ranch"/>
    <x v="78"/>
    <x v="78"/>
    <s v="25400 931303 526960"/>
    <x v="4"/>
    <x v="17"/>
    <s v="Supplies &amp; Services"/>
    <x v="0"/>
    <s v="Interpretive2"/>
    <s v="Jensen-Alvarado Ranch2"/>
    <n v="1177.92"/>
    <n v="3000"/>
    <m/>
    <n v="3000"/>
    <n v="264.74"/>
    <n v="-264.74"/>
    <n v="90.2"/>
    <n v="0"/>
    <n v="0"/>
    <n v="0"/>
    <n v="0"/>
    <n v="0"/>
    <n v="0"/>
    <n v="53.81"/>
    <m/>
    <m/>
    <n v="144.01"/>
    <n v="90.2"/>
    <n v="0"/>
    <n v="0"/>
    <n v="53.81"/>
    <n v="144.01"/>
    <n v="2855.99"/>
  </r>
  <r>
    <n v="25400"/>
    <s v="Regional Park &amp; Open Space Dis"/>
    <n v="931303"/>
    <s v="Jensen Alvarado Historic Ranch"/>
    <x v="118"/>
    <x v="118"/>
    <s v="25400 931303 527780"/>
    <x v="4"/>
    <x v="17"/>
    <s v="Supplies &amp; Services"/>
    <x v="0"/>
    <s v="Interpretive2"/>
    <s v="Jensen-Alvarado Ranch2"/>
    <n v="6826.65"/>
    <n v="8000"/>
    <m/>
    <n v="8000"/>
    <n v="643.29"/>
    <n v="-643.29"/>
    <n v="111.07"/>
    <n v="0"/>
    <n v="441.13"/>
    <n v="0"/>
    <n v="1351.36"/>
    <n v="298.25"/>
    <n v="602.62"/>
    <n v="1005.15"/>
    <m/>
    <m/>
    <n v="3809.58"/>
    <n v="111.07"/>
    <n v="441.13"/>
    <n v="2252.23"/>
    <n v="1005.15"/>
    <n v="3809.5800000000004"/>
    <n v="4190.42"/>
  </r>
  <r>
    <n v="25400"/>
    <s v="Regional Park &amp; Open Space Dis"/>
    <n v="931303"/>
    <s v="Jensen Alvarado Historic Ranch"/>
    <x v="84"/>
    <x v="84"/>
    <s v="25400 931303 527840"/>
    <x v="4"/>
    <x v="17"/>
    <s v="Supplies &amp; Services"/>
    <x v="0"/>
    <s v="Interpretive2"/>
    <s v="Jensen-Alvarado Ranch2"/>
    <n v="80"/>
    <n v="1500"/>
    <m/>
    <n v="1500"/>
    <n v="80"/>
    <n v="-80"/>
    <n v="100"/>
    <n v="0"/>
    <n v="0"/>
    <n v="0"/>
    <n v="0"/>
    <n v="0"/>
    <n v="0"/>
    <n v="0"/>
    <m/>
    <m/>
    <n v="100"/>
    <n v="100"/>
    <n v="0"/>
    <n v="0"/>
    <n v="0"/>
    <n v="100"/>
    <n v="1400"/>
  </r>
  <r>
    <n v="25400"/>
    <s v="Regional Park &amp; Open Space Dis"/>
    <n v="931303"/>
    <s v="Jensen Alvarado Historic Ranch"/>
    <x v="123"/>
    <x v="123"/>
    <s v="25400 931303 528020"/>
    <x v="4"/>
    <x v="17"/>
    <s v="Supplies &amp; Services"/>
    <x v="0"/>
    <s v="Interpretive2"/>
    <s v="Jensen-Alvarado Ranch2"/>
    <n v="331.32"/>
    <n v="2000"/>
    <m/>
    <n v="2000"/>
    <n v="0"/>
    <n v="0"/>
    <n v="0"/>
    <n v="42.87"/>
    <n v="0"/>
    <n v="0"/>
    <n v="0"/>
    <n v="0"/>
    <n v="0"/>
    <n v="0"/>
    <m/>
    <m/>
    <n v="42.87"/>
    <n v="0"/>
    <n v="42.87"/>
    <n v="0"/>
    <n v="0"/>
    <n v="42.87"/>
    <n v="1957.13"/>
  </r>
  <r>
    <n v="25400"/>
    <s v="Regional Park &amp; Open Space Dis"/>
    <n v="931303"/>
    <s v="Jensen Alvarado Historic Ranch"/>
    <x v="96"/>
    <x v="96"/>
    <s v="25400 931303 537080"/>
    <x v="4"/>
    <x v="17"/>
    <s v="Supplies &amp; Services"/>
    <x v="2"/>
    <s v="Interpretive3"/>
    <s v="Jensen-Alvarado Ranch3"/>
    <n v="45"/>
    <n v="800"/>
    <m/>
    <n v="800"/>
    <n v="0"/>
    <n v="0"/>
    <n v="0"/>
    <n v="55"/>
    <n v="215"/>
    <n v="45"/>
    <n v="0"/>
    <n v="0"/>
    <n v="0"/>
    <n v="0"/>
    <m/>
    <m/>
    <n v="315"/>
    <n v="0"/>
    <n v="315"/>
    <n v="0"/>
    <n v="0"/>
    <n v="315"/>
    <n v="485"/>
  </r>
  <r>
    <n v="25400"/>
    <s v="Regional Park &amp; Open Space Dis"/>
    <n v="931304"/>
    <s v="San Timoteo Schoolhouse"/>
    <x v="52"/>
    <x v="52"/>
    <s v="25400 931304 520020"/>
    <x v="4"/>
    <x v="30"/>
    <s v="Supplies &amp; Services"/>
    <x v="0"/>
    <s v="Interpretive2"/>
    <s v="San Timoteo Schoolhouse2"/>
    <n v="1280.46"/>
    <n v="1100"/>
    <m/>
    <n v="1100"/>
    <n v="0"/>
    <n v="85"/>
    <n v="85"/>
    <n v="85"/>
    <n v="85"/>
    <n v="85"/>
    <n v="85"/>
    <n v="0"/>
    <n v="401"/>
    <n v="85"/>
    <m/>
    <m/>
    <n v="996"/>
    <n v="170"/>
    <n v="255"/>
    <n v="486"/>
    <n v="85"/>
    <n v="996"/>
    <n v="104"/>
  </r>
  <r>
    <n v="25400"/>
    <s v="Regional Park &amp; Open Space Dis"/>
    <n v="931304"/>
    <s v="San Timoteo Schoolhouse"/>
    <x v="58"/>
    <x v="58"/>
    <s v="25400 931304 520800"/>
    <x v="4"/>
    <x v="30"/>
    <s v="Supplies &amp; Services"/>
    <x v="0"/>
    <s v="Interpretive2"/>
    <s v="San Timoteo Schoolhouse2"/>
    <n v="127.52"/>
    <n v="500"/>
    <m/>
    <n v="500"/>
    <n v="0"/>
    <n v="0"/>
    <n v="0"/>
    <n v="0"/>
    <n v="0"/>
    <n v="0"/>
    <n v="0"/>
    <n v="0"/>
    <n v="0"/>
    <n v="0"/>
    <m/>
    <m/>
    <n v="0"/>
    <n v="0"/>
    <n v="0"/>
    <n v="0"/>
    <n v="0"/>
    <n v="0"/>
    <n v="500"/>
  </r>
  <r>
    <n v="25400"/>
    <s v="Regional Park &amp; Open Space Dis"/>
    <n v="931304"/>
    <s v="San Timoteo Schoolhouse"/>
    <x v="60"/>
    <x v="60"/>
    <s v="25400 931304 521420"/>
    <x v="4"/>
    <x v="30"/>
    <s v="Supplies &amp; Services"/>
    <x v="0"/>
    <s v="Interpretive2"/>
    <s v="San Timoteo Schoolhouse2"/>
    <n v="131.54"/>
    <n v="500"/>
    <m/>
    <n v="500"/>
    <n v="0"/>
    <n v="0"/>
    <n v="0"/>
    <n v="0"/>
    <n v="0"/>
    <n v="0"/>
    <n v="10.88"/>
    <n v="0"/>
    <n v="0"/>
    <n v="52.79"/>
    <m/>
    <m/>
    <n v="63.67"/>
    <n v="0"/>
    <n v="0"/>
    <n v="10.88"/>
    <n v="52.79"/>
    <n v="63.67"/>
    <n v="436.33"/>
  </r>
  <r>
    <n v="25400"/>
    <s v="Regional Park &amp; Open Space Dis"/>
    <n v="931304"/>
    <s v="San Timoteo Schoolhouse"/>
    <x v="8"/>
    <x v="8"/>
    <s v="25400 931304 522310"/>
    <x v="4"/>
    <x v="30"/>
    <s v="Supplies &amp; Services"/>
    <x v="0"/>
    <s v="Interpretive2"/>
    <s v="San Timoteo Schoolhouse2"/>
    <n v="174.26000000000022"/>
    <n v="2000"/>
    <m/>
    <n v="2000"/>
    <n v="265"/>
    <n v="0"/>
    <n v="1376"/>
    <n v="0"/>
    <n v="0"/>
    <n v="0"/>
    <n v="0"/>
    <n v="233.64"/>
    <n v="310.8"/>
    <n v="0"/>
    <m/>
    <m/>
    <n v="2185.44"/>
    <n v="1641"/>
    <n v="0"/>
    <n v="544.44000000000005"/>
    <n v="0"/>
    <n v="2185.44"/>
    <n v="-185.44000000000005"/>
  </r>
  <r>
    <n v="25400"/>
    <s v="Regional Park &amp; Open Space Dis"/>
    <n v="931304"/>
    <s v="San Timoteo Schoolhouse"/>
    <x v="65"/>
    <x v="65"/>
    <s v="25400 931304 522320"/>
    <x v="4"/>
    <x v="30"/>
    <s v="Supplies &amp; Services"/>
    <x v="0"/>
    <s v="Interpretive2"/>
    <s v="San Timoteo Schoolhouse2"/>
    <n v="1863.24"/>
    <n v="3500"/>
    <m/>
    <n v="3500"/>
    <n v="0"/>
    <n v="0"/>
    <n v="88.76"/>
    <n v="315.29000000000002"/>
    <n v="0"/>
    <n v="0"/>
    <n v="0"/>
    <n v="0"/>
    <n v="409.31"/>
    <n v="26.58"/>
    <m/>
    <m/>
    <n v="839.94"/>
    <n v="88.76"/>
    <n v="315.29000000000002"/>
    <n v="409.31"/>
    <n v="26.58"/>
    <n v="839.94"/>
    <n v="2660.06"/>
  </r>
  <r>
    <n v="25400"/>
    <s v="Regional Park &amp; Open Space Dis"/>
    <n v="931305"/>
    <s v="Hidden Valley Nature Center"/>
    <x v="52"/>
    <x v="52"/>
    <s v="25400 931305 520020"/>
    <x v="4"/>
    <x v="18"/>
    <s v="Supplies &amp; Services"/>
    <x v="0"/>
    <s v="Interpretive2"/>
    <s v="Hidden Valley Nature Center2"/>
    <n v="484"/>
    <n v="450"/>
    <m/>
    <n v="450"/>
    <n v="0"/>
    <n v="0"/>
    <n v="0"/>
    <n v="125"/>
    <n v="0"/>
    <n v="0"/>
    <n v="125"/>
    <n v="0"/>
    <n v="0"/>
    <n v="134"/>
    <m/>
    <m/>
    <n v="384"/>
    <n v="0"/>
    <n v="125"/>
    <n v="125"/>
    <n v="134"/>
    <n v="384"/>
    <n v="66"/>
  </r>
  <r>
    <n v="25400"/>
    <s v="Regional Park &amp; Open Space Dis"/>
    <n v="931305"/>
    <s v="Hidden Valley Nature Center"/>
    <x v="55"/>
    <x v="55"/>
    <s v="25400 931305 520115"/>
    <x v="4"/>
    <x v="18"/>
    <s v="Supplies &amp; Services"/>
    <x v="0"/>
    <s v="Interpretive2"/>
    <s v="Hidden Valley Nature Center2"/>
    <n v="1472.3400000000001"/>
    <n v="1650"/>
    <m/>
    <n v="1650"/>
    <n v="0"/>
    <n v="0"/>
    <n v="0"/>
    <n v="0"/>
    <n v="0"/>
    <n v="0"/>
    <n v="0"/>
    <n v="0"/>
    <n v="0"/>
    <n v="89.18"/>
    <m/>
    <m/>
    <n v="89.18"/>
    <n v="0"/>
    <n v="0"/>
    <n v="0"/>
    <n v="89.18"/>
    <n v="89.18"/>
    <n v="1560.82"/>
  </r>
  <r>
    <n v="25400"/>
    <s v="Regional Park &amp; Open Space Dis"/>
    <n v="931305"/>
    <s v="Hidden Valley Nature Center"/>
    <x v="124"/>
    <x v="124"/>
    <s v="25400 931305 520710"/>
    <x v="4"/>
    <x v="18"/>
    <s v="Supplies &amp; Services"/>
    <x v="0"/>
    <s v="Interpretive2"/>
    <s v="Hidden Valley Nature Center2"/>
    <n v="1273.1300000000001"/>
    <n v="2000"/>
    <m/>
    <n v="2000"/>
    <n v="378.99"/>
    <n v="-378.99"/>
    <n v="0"/>
    <n v="0"/>
    <n v="0"/>
    <n v="0"/>
    <n v="239.87"/>
    <n v="0"/>
    <n v="0"/>
    <n v="0"/>
    <m/>
    <m/>
    <n v="239.87"/>
    <n v="0"/>
    <n v="0"/>
    <n v="239.87"/>
    <n v="0"/>
    <n v="239.87"/>
    <n v="1760.13"/>
  </r>
  <r>
    <n v="25400"/>
    <s v="Regional Park &amp; Open Space Dis"/>
    <n v="931305"/>
    <s v="Hidden Valley Nature Center"/>
    <x v="58"/>
    <x v="58"/>
    <s v="25400 931305 520800"/>
    <x v="4"/>
    <x v="18"/>
    <s v="Supplies &amp; Services"/>
    <x v="0"/>
    <s v="Interpretive2"/>
    <s v="Hidden Valley Nature Center2"/>
    <n v="921.78000000000009"/>
    <n v="1500"/>
    <m/>
    <n v="1500"/>
    <n v="0"/>
    <n v="0"/>
    <n v="230.79"/>
    <n v="0"/>
    <n v="0"/>
    <n v="0"/>
    <n v="132.54"/>
    <n v="46.92"/>
    <n v="254.35"/>
    <n v="248.14"/>
    <m/>
    <m/>
    <n v="912.74"/>
    <n v="230.79"/>
    <n v="0"/>
    <n v="433.80999999999995"/>
    <n v="248.14"/>
    <n v="912.7399999999999"/>
    <n v="587.2600000000001"/>
  </r>
  <r>
    <n v="25400"/>
    <s v="Regional Park &amp; Open Space Dis"/>
    <n v="931305"/>
    <s v="Hidden Valley Nature Center"/>
    <x v="8"/>
    <x v="8"/>
    <s v="25400 931305 522310"/>
    <x v="4"/>
    <x v="18"/>
    <s v="Supplies &amp; Services"/>
    <x v="0"/>
    <s v="Interpretive2"/>
    <s v="Hidden Valley Nature Center2"/>
    <n v="1970.18"/>
    <n v="3000"/>
    <m/>
    <n v="3000"/>
    <n v="166.22"/>
    <n v="-166.22"/>
    <n v="38.82"/>
    <n v="102.13"/>
    <n v="0"/>
    <n v="0"/>
    <n v="0"/>
    <n v="272.05"/>
    <n v="0"/>
    <n v="26.66"/>
    <m/>
    <m/>
    <n v="439.66"/>
    <n v="38.82"/>
    <n v="102.13"/>
    <n v="272.05"/>
    <n v="26.66"/>
    <n v="439.66"/>
    <n v="2560.34"/>
  </r>
  <r>
    <n v="25400"/>
    <s v="Regional Park &amp; Open Space Dis"/>
    <n v="931305"/>
    <s v="Hidden Valley Nature Center"/>
    <x v="65"/>
    <x v="65"/>
    <s v="25400 931305 522320"/>
    <x v="4"/>
    <x v="18"/>
    <s v="Supplies &amp; Services"/>
    <x v="0"/>
    <s v="Interpretive2"/>
    <s v="Hidden Valley Nature Center2"/>
    <n v="366.19"/>
    <n v="2000"/>
    <m/>
    <n v="2000"/>
    <n v="0"/>
    <n v="0"/>
    <n v="0"/>
    <n v="0"/>
    <n v="0"/>
    <n v="0"/>
    <n v="21.54"/>
    <n v="0"/>
    <n v="0"/>
    <n v="2350"/>
    <m/>
    <m/>
    <n v="2371.54"/>
    <n v="0"/>
    <n v="0"/>
    <n v="21.54"/>
    <n v="2350"/>
    <n v="2371.54"/>
    <n v="-371.53999999999996"/>
  </r>
  <r>
    <n v="25400"/>
    <s v="Regional Park &amp; Open Space Dis"/>
    <n v="931305"/>
    <s v="Hidden Valley Nature Center"/>
    <x v="68"/>
    <x v="68"/>
    <s v="25400 931305 523220"/>
    <x v="4"/>
    <x v="18"/>
    <s v="Supplies &amp; Services"/>
    <x v="0"/>
    <s v="Interpretive2"/>
    <s v="Hidden Valley Nature Center2"/>
    <n v="0"/>
    <n v="500"/>
    <m/>
    <n v="500"/>
    <n v="0"/>
    <n v="0"/>
    <n v="0"/>
    <n v="0"/>
    <n v="0"/>
    <n v="0"/>
    <n v="0"/>
    <n v="0"/>
    <n v="0"/>
    <n v="0"/>
    <m/>
    <m/>
    <n v="0"/>
    <n v="0"/>
    <n v="0"/>
    <n v="0"/>
    <n v="0"/>
    <n v="0"/>
    <n v="500"/>
  </r>
  <r>
    <n v="25400"/>
    <s v="Regional Park &amp; Open Space Dis"/>
    <n v="931305"/>
    <s v="Hidden Valley Nature Center"/>
    <x v="105"/>
    <x v="105"/>
    <s v="25400 931305 523270"/>
    <x v="4"/>
    <x v="18"/>
    <s v="Supplies &amp; Services"/>
    <x v="0"/>
    <s v="Interpretive2"/>
    <s v="Hidden Valley Nature Center2"/>
    <n v="4200.6200000000008"/>
    <n v="9000"/>
    <m/>
    <n v="9000"/>
    <n v="0"/>
    <n v="0"/>
    <n v="150"/>
    <n v="965.62"/>
    <n v="90"/>
    <n v="0"/>
    <n v="3026.1"/>
    <n v="41.99"/>
    <n v="153.94999999999999"/>
    <n v="147.05000000000001"/>
    <m/>
    <m/>
    <n v="4574.7099999999991"/>
    <n v="150"/>
    <n v="1055.6199999999999"/>
    <n v="3222.0399999999995"/>
    <n v="147.05000000000001"/>
    <n v="4574.71"/>
    <n v="4425.29"/>
  </r>
  <r>
    <n v="25400"/>
    <s v="Regional Park &amp; Open Space Dis"/>
    <n v="931305"/>
    <s v="Hidden Valley Nature Center"/>
    <x v="102"/>
    <x v="102"/>
    <s v="25400 931305 523290"/>
    <x v="4"/>
    <x v="18"/>
    <s v="Supplies &amp; Services"/>
    <x v="0"/>
    <s v="Interpretive2"/>
    <s v="Hidden Valley Nature Center2"/>
    <n v="175.56"/>
    <n v="1000"/>
    <m/>
    <n v="1000"/>
    <n v="2.86"/>
    <n v="21.04"/>
    <n v="5.09"/>
    <n v="6.06"/>
    <n v="16.489999999999998"/>
    <n v="11.68"/>
    <n v="19.39"/>
    <n v="14.23"/>
    <n v="36"/>
    <n v="20.239999999999998"/>
    <m/>
    <m/>
    <n v="153.07999999999998"/>
    <n v="28.99"/>
    <n v="34.229999999999997"/>
    <n v="69.62"/>
    <n v="20.239999999999998"/>
    <n v="153.08000000000001"/>
    <n v="846.92"/>
  </r>
  <r>
    <n v="25400"/>
    <s v="Regional Park &amp; Open Space Dis"/>
    <n v="931305"/>
    <s v="Hidden Valley Nature Center"/>
    <x v="70"/>
    <x v="70"/>
    <s v="25400 931305 523620"/>
    <x v="4"/>
    <x v="18"/>
    <s v="Supplies &amp; Services"/>
    <x v="0"/>
    <s v="Interpretive2"/>
    <s v="Hidden Valley Nature Center2"/>
    <n v="0"/>
    <n v="500"/>
    <m/>
    <n v="500"/>
    <n v="0"/>
    <n v="0"/>
    <n v="0"/>
    <n v="0"/>
    <n v="0"/>
    <n v="0"/>
    <n v="0"/>
    <n v="0"/>
    <n v="0"/>
    <n v="0"/>
    <m/>
    <m/>
    <n v="0"/>
    <n v="0"/>
    <n v="0"/>
    <n v="0"/>
    <n v="0"/>
    <n v="0"/>
    <n v="500"/>
  </r>
  <r>
    <n v="25400"/>
    <s v="Regional Park &amp; Open Space Dis"/>
    <n v="931305"/>
    <s v="Hidden Valley Nature Center"/>
    <x v="106"/>
    <x v="106"/>
    <s v="25400 931305 523680"/>
    <x v="4"/>
    <x v="18"/>
    <s v="Supplies &amp; Services"/>
    <x v="0"/>
    <s v="Interpretive2"/>
    <s v="Hidden Valley Nature Center2"/>
    <n v="0"/>
    <n v="3750"/>
    <m/>
    <n v="3750"/>
    <n v="0"/>
    <n v="0"/>
    <n v="0"/>
    <n v="0"/>
    <n v="0"/>
    <n v="0"/>
    <n v="0"/>
    <n v="0"/>
    <n v="0"/>
    <n v="0"/>
    <m/>
    <m/>
    <n v="0"/>
    <n v="0"/>
    <n v="0"/>
    <n v="0"/>
    <n v="0"/>
    <n v="0"/>
    <n v="3750"/>
  </r>
  <r>
    <n v="25400"/>
    <s v="Regional Park &amp; Open Space Dis"/>
    <n v="931305"/>
    <s v="Hidden Valley Nature Center"/>
    <x v="72"/>
    <x v="72"/>
    <s v="25400 931305 523700"/>
    <x v="4"/>
    <x v="18"/>
    <s v="Supplies &amp; Services"/>
    <x v="0"/>
    <s v="Interpretive2"/>
    <s v="Hidden Valley Nature Center2"/>
    <n v="796.01"/>
    <n v="1000"/>
    <m/>
    <n v="1000"/>
    <n v="0"/>
    <n v="36.15"/>
    <n v="223.77"/>
    <n v="90.92"/>
    <n v="0"/>
    <n v="208.16"/>
    <n v="277.73"/>
    <n v="53.14"/>
    <n v="4.1900000000000004"/>
    <n v="287.31"/>
    <m/>
    <m/>
    <n v="1181.3700000000001"/>
    <n v="259.92"/>
    <n v="299.08"/>
    <n v="335.06"/>
    <n v="287.31"/>
    <n v="1181.3699999999999"/>
    <n v="-181.36999999999989"/>
  </r>
  <r>
    <n v="25400"/>
    <s v="Regional Park &amp; Open Space Dis"/>
    <n v="931305"/>
    <s v="Hidden Valley Nature Center"/>
    <x v="73"/>
    <x v="73"/>
    <s v="25400 931305 523800"/>
    <x v="4"/>
    <x v="18"/>
    <s v="Supplies &amp; Services"/>
    <x v="0"/>
    <s v="Interpretive2"/>
    <s v="Hidden Valley Nature Center2"/>
    <n v="47.31"/>
    <n v="1000"/>
    <m/>
    <n v="1000"/>
    <n v="0"/>
    <n v="0"/>
    <n v="0"/>
    <n v="0"/>
    <n v="0"/>
    <n v="0"/>
    <n v="0"/>
    <n v="0"/>
    <n v="0"/>
    <n v="0"/>
    <m/>
    <m/>
    <n v="0"/>
    <n v="0"/>
    <n v="0"/>
    <n v="0"/>
    <n v="0"/>
    <n v="0"/>
    <n v="1000"/>
  </r>
  <r>
    <n v="25400"/>
    <s v="Regional Park &amp; Open Space Dis"/>
    <n v="931305"/>
    <s v="Hidden Valley Nature Center"/>
    <x v="74"/>
    <x v="74"/>
    <s v="25400 931305 524840"/>
    <x v="4"/>
    <x v="18"/>
    <s v="Supplies &amp; Services"/>
    <x v="0"/>
    <s v="Interpretive2"/>
    <s v="Hidden Valley Nature Center2"/>
    <n v="105"/>
    <n v="500"/>
    <m/>
    <n v="500"/>
    <n v="0"/>
    <n v="0"/>
    <n v="0"/>
    <n v="0"/>
    <n v="0"/>
    <n v="0"/>
    <n v="0"/>
    <n v="0"/>
    <n v="0"/>
    <n v="0"/>
    <m/>
    <m/>
    <n v="0"/>
    <n v="0"/>
    <n v="0"/>
    <n v="0"/>
    <n v="0"/>
    <n v="0"/>
    <n v="500"/>
  </r>
  <r>
    <n v="25400"/>
    <s v="Regional Park &amp; Open Space Dis"/>
    <n v="931305"/>
    <s v="Hidden Valley Nature Center"/>
    <x v="126"/>
    <x v="126"/>
    <s v="25400 931305 525520"/>
    <x v="4"/>
    <x v="18"/>
    <s v="Supplies &amp; Services"/>
    <x v="0"/>
    <s v="Interpretive2"/>
    <s v="Hidden Valley Nature Center2"/>
    <n v="0"/>
    <n v="2000"/>
    <m/>
    <n v="2000"/>
    <n v="0"/>
    <n v="0"/>
    <n v="0"/>
    <n v="0"/>
    <n v="0"/>
    <n v="0"/>
    <n v="468.25"/>
    <n v="0"/>
    <n v="0"/>
    <n v="0"/>
    <m/>
    <m/>
    <n v="468.25"/>
    <n v="0"/>
    <n v="0"/>
    <n v="468.25"/>
    <n v="0"/>
    <n v="468.25"/>
    <n v="1531.75"/>
  </r>
  <r>
    <n v="25400"/>
    <s v="Regional Park &amp; Open Space Dis"/>
    <n v="931305"/>
    <s v="Hidden Valley Nature Center"/>
    <x v="78"/>
    <x v="78"/>
    <s v="25400 931305 526960"/>
    <x v="4"/>
    <x v="18"/>
    <s v="Supplies &amp; Services"/>
    <x v="0"/>
    <s v="Interpretive2"/>
    <s v="Hidden Valley Nature Center2"/>
    <n v="264.44"/>
    <n v="2000"/>
    <m/>
    <n v="2000"/>
    <n v="0"/>
    <n v="0"/>
    <n v="0"/>
    <n v="0"/>
    <n v="0"/>
    <n v="0"/>
    <n v="0"/>
    <n v="0"/>
    <n v="0"/>
    <n v="0"/>
    <m/>
    <m/>
    <n v="0"/>
    <n v="0"/>
    <n v="0"/>
    <n v="0"/>
    <n v="0"/>
    <n v="0"/>
    <n v="2000"/>
  </r>
  <r>
    <n v="25400"/>
    <s v="Regional Park &amp; Open Space Dis"/>
    <n v="931305"/>
    <s v="Hidden Valley Nature Center"/>
    <x v="82"/>
    <x v="82"/>
    <s v="25400 931305 527660"/>
    <x v="4"/>
    <x v="18"/>
    <s v="Supplies &amp; Services"/>
    <x v="0"/>
    <s v="Interpretive2"/>
    <s v="Hidden Valley Nature Center2"/>
    <n v="0"/>
    <n v="0"/>
    <m/>
    <n v="0"/>
    <n v="0"/>
    <n v="0"/>
    <n v="0"/>
    <n v="0"/>
    <n v="0"/>
    <n v="0"/>
    <n v="0"/>
    <n v="0"/>
    <n v="0"/>
    <n v="0"/>
    <m/>
    <m/>
    <n v="0"/>
    <n v="0"/>
    <n v="0"/>
    <n v="0"/>
    <n v="0"/>
    <n v="0"/>
    <n v="0"/>
  </r>
  <r>
    <n v="25400"/>
    <s v="Regional Park &amp; Open Space Dis"/>
    <n v="931305"/>
    <s v="Hidden Valley Nature Center"/>
    <x v="118"/>
    <x v="118"/>
    <s v="25400 931305 527780"/>
    <x v="4"/>
    <x v="18"/>
    <s v="Supplies &amp; Services"/>
    <x v="0"/>
    <s v="Interpretive2"/>
    <s v="Hidden Valley Nature Center2"/>
    <n v="18425.599999999999"/>
    <n v="38000"/>
    <m/>
    <n v="38000"/>
    <n v="85.21"/>
    <n v="62.88"/>
    <n v="631.41999999999996"/>
    <n v="169.9"/>
    <n v="16.260000000000002"/>
    <n v="264.14999999999998"/>
    <n v="0"/>
    <n v="36.4"/>
    <n v="495.44"/>
    <n v="192.54"/>
    <m/>
    <m/>
    <n v="1954.2"/>
    <n v="779.51"/>
    <n v="450.30999999999995"/>
    <n v="531.84"/>
    <n v="192.54"/>
    <n v="1954.1999999999998"/>
    <n v="36045.800000000003"/>
  </r>
  <r>
    <n v="25400"/>
    <s v="Regional Park &amp; Open Space Dis"/>
    <n v="931305"/>
    <s v="Hidden Valley Nature Center"/>
    <x v="96"/>
    <x v="96"/>
    <s v="25400 931305 537080"/>
    <x v="4"/>
    <x v="18"/>
    <s v="Supplies &amp; Services"/>
    <x v="2"/>
    <s v="Interpretive3"/>
    <s v="Hidden Valley Nature Center3"/>
    <n v="45"/>
    <n v="650"/>
    <m/>
    <n v="650"/>
    <n v="0"/>
    <n v="0"/>
    <n v="0"/>
    <n v="55"/>
    <n v="215"/>
    <n v="45"/>
    <n v="0"/>
    <n v="25"/>
    <n v="0"/>
    <n v="0"/>
    <m/>
    <m/>
    <n v="340"/>
    <n v="0"/>
    <n v="315"/>
    <n v="25"/>
    <n v="0"/>
    <n v="340"/>
    <n v="310"/>
  </r>
  <r>
    <n v="25400"/>
    <s v="Regional Park &amp; Open Space Dis"/>
    <n v="931306"/>
    <s v="Idyllwild Nature Center"/>
    <x v="52"/>
    <x v="52"/>
    <s v="25400 931306 520020"/>
    <x v="4"/>
    <x v="19"/>
    <s v="Supplies &amp; Services"/>
    <x v="0"/>
    <s v="Interpretive2"/>
    <s v="Idyllwild Nature Center2"/>
    <n v="22.04"/>
    <n v="0"/>
    <m/>
    <n v="0"/>
    <n v="0"/>
    <n v="0"/>
    <n v="0"/>
    <n v="0"/>
    <n v="0"/>
    <n v="0"/>
    <n v="0"/>
    <n v="0"/>
    <n v="0"/>
    <n v="0"/>
    <m/>
    <m/>
    <n v="0"/>
    <n v="0"/>
    <n v="0"/>
    <n v="0"/>
    <n v="0"/>
    <n v="0"/>
    <n v="0"/>
  </r>
  <r>
    <n v="25400"/>
    <s v="Regional Park &amp; Open Space Dis"/>
    <n v="931306"/>
    <s v="Idyllwild Nature Center"/>
    <x v="55"/>
    <x v="55"/>
    <s v="25400 931306 520115"/>
    <x v="4"/>
    <x v="19"/>
    <s v="Supplies &amp; Services"/>
    <x v="0"/>
    <s v="Interpretive2"/>
    <s v="Idyllwild Nature Center2"/>
    <n v="436.7"/>
    <n v="700"/>
    <m/>
    <n v="700"/>
    <n v="0"/>
    <n v="0"/>
    <n v="0"/>
    <n v="92.43"/>
    <n v="0"/>
    <n v="0"/>
    <n v="0"/>
    <n v="0"/>
    <n v="59"/>
    <n v="0"/>
    <m/>
    <m/>
    <n v="151.43"/>
    <n v="0"/>
    <n v="92.43"/>
    <n v="59"/>
    <n v="0"/>
    <n v="151.43"/>
    <n v="548.56999999999994"/>
  </r>
  <r>
    <n v="25400"/>
    <s v="Regional Park &amp; Open Space Dis"/>
    <n v="931306"/>
    <s v="Idyllwild Nature Center"/>
    <x v="124"/>
    <x v="124"/>
    <s v="25400 931306 520710"/>
    <x v="4"/>
    <x v="19"/>
    <s v="Supplies &amp; Services"/>
    <x v="0"/>
    <s v="Interpretive2"/>
    <s v="Idyllwild Nature Center2"/>
    <n v="1546.6100000000001"/>
    <n v="3000"/>
    <m/>
    <n v="3000"/>
    <n v="157.77000000000001"/>
    <n v="-157.77000000000001"/>
    <n v="329.35"/>
    <n v="86.08"/>
    <n v="120.1"/>
    <n v="0"/>
    <n v="349.58"/>
    <n v="59.61"/>
    <n v="223.09"/>
    <n v="27.38"/>
    <m/>
    <m/>
    <n v="1195.19"/>
    <n v="329.35"/>
    <n v="206.18"/>
    <n v="632.28"/>
    <n v="27.38"/>
    <n v="1195.19"/>
    <n v="1804.81"/>
  </r>
  <r>
    <n v="25400"/>
    <s v="Regional Park &amp; Open Space Dis"/>
    <n v="931306"/>
    <s v="Idyllwild Nature Center"/>
    <x v="58"/>
    <x v="58"/>
    <s v="25400 931306 520800"/>
    <x v="4"/>
    <x v="19"/>
    <s v="Supplies &amp; Services"/>
    <x v="0"/>
    <s v="Interpretive2"/>
    <s v="Idyllwild Nature Center2"/>
    <n v="1445.5800000000002"/>
    <n v="1500"/>
    <m/>
    <n v="1500"/>
    <n v="0"/>
    <n v="0"/>
    <n v="191.5"/>
    <n v="0"/>
    <n v="19.93"/>
    <n v="168.65"/>
    <n v="95.9"/>
    <n v="0"/>
    <n v="227.76"/>
    <n v="133.36000000000001"/>
    <m/>
    <m/>
    <n v="837.1"/>
    <n v="191.5"/>
    <n v="188.58"/>
    <n v="323.65999999999997"/>
    <n v="133.36000000000001"/>
    <n v="837.1"/>
    <n v="662.9"/>
  </r>
  <r>
    <n v="25400"/>
    <s v="Regional Park &amp; Open Space Dis"/>
    <n v="931306"/>
    <s v="Idyllwild Nature Center"/>
    <x v="60"/>
    <x v="60"/>
    <s v="25400 931306 521420"/>
    <x v="4"/>
    <x v="19"/>
    <s v="Supplies &amp; Services"/>
    <x v="0"/>
    <s v="Interpretive2"/>
    <s v="Idyllwild Nature Center2"/>
    <n v="32.6"/>
    <n v="500"/>
    <m/>
    <n v="500"/>
    <n v="0"/>
    <n v="0"/>
    <n v="100"/>
    <n v="0"/>
    <n v="0"/>
    <n v="0"/>
    <n v="21.38"/>
    <n v="14.63"/>
    <n v="0"/>
    <n v="0"/>
    <m/>
    <m/>
    <n v="136.01"/>
    <n v="100"/>
    <n v="0"/>
    <n v="36.01"/>
    <n v="0"/>
    <n v="136.01"/>
    <n v="363.99"/>
  </r>
  <r>
    <n v="25400"/>
    <s v="Regional Park &amp; Open Space Dis"/>
    <n v="931306"/>
    <s v="Idyllwild Nature Center"/>
    <x v="64"/>
    <x v="64"/>
    <s v="25400 931306 521740"/>
    <x v="4"/>
    <x v="19"/>
    <s v="Supplies &amp; Services"/>
    <x v="0"/>
    <s v="Interpretive2"/>
    <s v="Idyllwild Nature Center2"/>
    <n v="259.52"/>
    <n v="0"/>
    <m/>
    <n v="0"/>
    <n v="0"/>
    <n v="0"/>
    <n v="0"/>
    <n v="0"/>
    <n v="0"/>
    <n v="0"/>
    <n v="0"/>
    <n v="0"/>
    <n v="0"/>
    <n v="0"/>
    <m/>
    <m/>
    <n v="0"/>
    <n v="0"/>
    <n v="0"/>
    <n v="0"/>
    <n v="0"/>
    <n v="0"/>
    <n v="0"/>
  </r>
  <r>
    <n v="25400"/>
    <s v="Regional Park &amp; Open Space Dis"/>
    <n v="931306"/>
    <s v="Idyllwild Nature Center"/>
    <x v="8"/>
    <x v="8"/>
    <s v="25400 931306 522310"/>
    <x v="4"/>
    <x v="19"/>
    <s v="Supplies &amp; Services"/>
    <x v="0"/>
    <s v="Interpretive2"/>
    <s v="Idyllwild Nature Center2"/>
    <n v="3455.49"/>
    <n v="4000"/>
    <m/>
    <n v="4000"/>
    <n v="969.8"/>
    <n v="-969.8"/>
    <n v="719.86"/>
    <n v="73.16"/>
    <n v="384.79"/>
    <n v="186"/>
    <n v="195.95"/>
    <n v="509.22"/>
    <n v="664.8"/>
    <n v="787.01"/>
    <m/>
    <m/>
    <n v="3520.79"/>
    <n v="719.86"/>
    <n v="643.95000000000005"/>
    <n v="1369.97"/>
    <n v="787.01"/>
    <n v="3520.79"/>
    <n v="479.21000000000004"/>
  </r>
  <r>
    <n v="25400"/>
    <s v="Regional Park &amp; Open Space Dis"/>
    <n v="931306"/>
    <s v="Idyllwild Nature Center"/>
    <x v="65"/>
    <x v="65"/>
    <s v="25400 931306 522320"/>
    <x v="4"/>
    <x v="19"/>
    <s v="Supplies &amp; Services"/>
    <x v="0"/>
    <s v="Interpretive2"/>
    <s v="Idyllwild Nature Center2"/>
    <n v="3734.3999999999996"/>
    <n v="3000"/>
    <m/>
    <n v="3000"/>
    <n v="0"/>
    <n v="0"/>
    <n v="1269.45"/>
    <n v="0"/>
    <n v="331.92"/>
    <n v="79.27"/>
    <n v="46.64"/>
    <n v="227.81"/>
    <n v="106.57"/>
    <n v="209.69"/>
    <m/>
    <m/>
    <n v="2271.3500000000004"/>
    <n v="1269.45"/>
    <n v="411.19"/>
    <n v="381.02"/>
    <n v="209.69"/>
    <n v="2271.35"/>
    <n v="728.65000000000009"/>
  </r>
  <r>
    <n v="25400"/>
    <s v="Regional Park &amp; Open Space Dis"/>
    <n v="931306"/>
    <s v="Idyllwild Nature Center"/>
    <x v="105"/>
    <x v="105"/>
    <s v="25400 931306 523270"/>
    <x v="4"/>
    <x v="19"/>
    <s v="Supplies &amp; Services"/>
    <x v="0"/>
    <s v="Interpretive2"/>
    <s v="Idyllwild Nature Center2"/>
    <n v="631.23"/>
    <n v="4000"/>
    <m/>
    <n v="4000"/>
    <n v="28.36"/>
    <n v="-28.36"/>
    <n v="350"/>
    <n v="0"/>
    <n v="51.7"/>
    <n v="0"/>
    <n v="0"/>
    <n v="0"/>
    <n v="324"/>
    <n v="235.79"/>
    <m/>
    <m/>
    <n v="961.49"/>
    <n v="350"/>
    <n v="51.7"/>
    <n v="324"/>
    <n v="235.79"/>
    <n v="961.49"/>
    <n v="3038.51"/>
  </r>
  <r>
    <n v="25400"/>
    <s v="Regional Park &amp; Open Space Dis"/>
    <n v="931306"/>
    <s v="Idyllwild Nature Center"/>
    <x v="102"/>
    <x v="102"/>
    <s v="25400 931306 523290"/>
    <x v="4"/>
    <x v="19"/>
    <s v="Supplies &amp; Services"/>
    <x v="0"/>
    <s v="Interpretive2"/>
    <s v="Idyllwild Nature Center2"/>
    <n v="2592.9700000000003"/>
    <n v="2500"/>
    <m/>
    <n v="2500"/>
    <n v="374.74"/>
    <n v="-66.14"/>
    <n v="190.53"/>
    <n v="213.68"/>
    <n v="201.16"/>
    <n v="222.14"/>
    <n v="293.88"/>
    <n v="271.69"/>
    <n v="631.72"/>
    <n v="521.25"/>
    <m/>
    <m/>
    <n v="2854.6499999999996"/>
    <n v="499.13"/>
    <n v="636.98"/>
    <n v="1197.29"/>
    <n v="521.25"/>
    <n v="2854.65"/>
    <n v="-354.65000000000009"/>
  </r>
  <r>
    <n v="25400"/>
    <s v="Regional Park &amp; Open Space Dis"/>
    <n v="931306"/>
    <s v="Idyllwild Nature Center"/>
    <x v="72"/>
    <x v="72"/>
    <s v="25400 931306 523700"/>
    <x v="4"/>
    <x v="19"/>
    <s v="Supplies &amp; Services"/>
    <x v="0"/>
    <s v="Interpretive2"/>
    <s v="Idyllwild Nature Center2"/>
    <n v="838.19"/>
    <n v="1500"/>
    <m/>
    <n v="1500"/>
    <n v="0"/>
    <n v="144.32"/>
    <n v="152.88999999999999"/>
    <n v="-15.92"/>
    <n v="52.62"/>
    <n v="0"/>
    <n v="348.77"/>
    <n v="86.89"/>
    <n v="130.61000000000001"/>
    <n v="60.35"/>
    <m/>
    <m/>
    <n v="960.53"/>
    <n v="297.20999999999998"/>
    <n v="36.699999999999996"/>
    <n v="566.27"/>
    <n v="60.35"/>
    <n v="960.53"/>
    <n v="539.47"/>
  </r>
  <r>
    <n v="25400"/>
    <s v="Regional Park &amp; Open Space Dis"/>
    <n v="931306"/>
    <s v="Idyllwild Nature Center"/>
    <x v="73"/>
    <x v="73"/>
    <s v="25400 931306 523800"/>
    <x v="4"/>
    <x v="19"/>
    <s v="Supplies &amp; Services"/>
    <x v="0"/>
    <s v="Interpretive2"/>
    <s v="Idyllwild Nature Center2"/>
    <n v="65.25"/>
    <n v="1500"/>
    <m/>
    <n v="1500"/>
    <n v="0"/>
    <n v="506.32"/>
    <n v="159.91"/>
    <n v="0"/>
    <n v="0"/>
    <n v="0"/>
    <n v="0"/>
    <n v="0"/>
    <n v="0"/>
    <n v="0"/>
    <m/>
    <m/>
    <n v="666.23"/>
    <n v="666.23"/>
    <n v="0"/>
    <n v="0"/>
    <n v="0"/>
    <n v="666.23"/>
    <n v="833.77"/>
  </r>
  <r>
    <n v="25400"/>
    <s v="Regional Park &amp; Open Space Dis"/>
    <n v="931306"/>
    <s v="Idyllwild Nature Center"/>
    <x v="126"/>
    <x v="126"/>
    <s v="25400 931306 525520"/>
    <x v="4"/>
    <x v="19"/>
    <s v="Supplies &amp; Services"/>
    <x v="0"/>
    <s v="Interpretive2"/>
    <s v="Idyllwild Nature Center2"/>
    <n v="0"/>
    <n v="500"/>
    <m/>
    <n v="500"/>
    <n v="0"/>
    <n v="0"/>
    <n v="0"/>
    <n v="0"/>
    <n v="0"/>
    <n v="0"/>
    <n v="0"/>
    <n v="0"/>
    <n v="0"/>
    <n v="0"/>
    <m/>
    <m/>
    <n v="0"/>
    <n v="0"/>
    <n v="0"/>
    <n v="0"/>
    <n v="0"/>
    <n v="0"/>
    <n v="500"/>
  </r>
  <r>
    <n v="25400"/>
    <s v="Regional Park &amp; Open Space Dis"/>
    <n v="931306"/>
    <s v="Idyllwild Nature Center"/>
    <x v="77"/>
    <x v="77"/>
    <s v="25400 931306 526940"/>
    <x v="4"/>
    <x v="19"/>
    <s v="Supplies &amp; Services"/>
    <x v="0"/>
    <s v="Interpretive2"/>
    <s v="Idyllwild Nature Center2"/>
    <n v="34.090000000000003"/>
    <n v="0"/>
    <m/>
    <n v="0"/>
    <n v="0"/>
    <n v="0"/>
    <n v="0"/>
    <n v="0"/>
    <n v="0"/>
    <n v="0"/>
    <n v="0"/>
    <n v="0"/>
    <n v="0"/>
    <n v="0"/>
    <m/>
    <m/>
    <n v="0"/>
    <n v="0"/>
    <n v="0"/>
    <n v="0"/>
    <n v="0"/>
    <n v="0"/>
    <n v="0"/>
  </r>
  <r>
    <n v="25400"/>
    <s v="Regional Park &amp; Open Space Dis"/>
    <n v="931306"/>
    <s v="Idyllwild Nature Center"/>
    <x v="78"/>
    <x v="78"/>
    <s v="25400 931306 526960"/>
    <x v="4"/>
    <x v="19"/>
    <s v="Supplies &amp; Services"/>
    <x v="0"/>
    <s v="Interpretive2"/>
    <s v="Idyllwild Nature Center2"/>
    <n v="1147.55"/>
    <n v="2000"/>
    <m/>
    <n v="2000"/>
    <n v="0"/>
    <n v="0"/>
    <n v="155.08000000000001"/>
    <n v="0"/>
    <n v="0"/>
    <n v="234.84"/>
    <n v="0"/>
    <n v="50.09"/>
    <n v="699.26"/>
    <n v="334.55"/>
    <m/>
    <m/>
    <n v="1473.82"/>
    <n v="155.08000000000001"/>
    <n v="234.84"/>
    <n v="749.35"/>
    <n v="334.55"/>
    <n v="1473.82"/>
    <n v="526.18000000000006"/>
  </r>
  <r>
    <n v="25400"/>
    <s v="Regional Park &amp; Open Space Dis"/>
    <n v="931306"/>
    <s v="Idyllwild Nature Center"/>
    <x v="82"/>
    <x v="82"/>
    <s v="25400 931306 527660"/>
    <x v="4"/>
    <x v="19"/>
    <s v="Supplies &amp; Services"/>
    <x v="0"/>
    <s v="Interpretive2"/>
    <s v="Idyllwild Nature Center2"/>
    <n v="3.17"/>
    <n v="0"/>
    <m/>
    <n v="0"/>
    <n v="0"/>
    <n v="0"/>
    <n v="0"/>
    <n v="0"/>
    <n v="0"/>
    <n v="0"/>
    <n v="0"/>
    <n v="0"/>
    <n v="0"/>
    <n v="0"/>
    <m/>
    <m/>
    <n v="0"/>
    <n v="0"/>
    <n v="0"/>
    <n v="0"/>
    <n v="0"/>
    <n v="0"/>
    <n v="0"/>
  </r>
  <r>
    <n v="25400"/>
    <s v="Regional Park &amp; Open Space Dis"/>
    <n v="931306"/>
    <s v="Idyllwild Nature Center"/>
    <x v="3"/>
    <x v="3"/>
    <s v="25400 931306 527720"/>
    <x v="4"/>
    <x v="19"/>
    <s v="Supplies &amp; Services"/>
    <x v="0"/>
    <s v="Interpretive2"/>
    <s v="Idyllwild Nature Center2"/>
    <n v="234.43"/>
    <n v="200"/>
    <m/>
    <n v="200"/>
    <n v="0"/>
    <n v="0"/>
    <n v="0"/>
    <n v="0"/>
    <n v="67.19"/>
    <n v="0"/>
    <n v="0"/>
    <n v="0"/>
    <n v="0"/>
    <n v="0"/>
    <m/>
    <m/>
    <n v="67.19"/>
    <n v="0"/>
    <n v="67.19"/>
    <n v="0"/>
    <n v="0"/>
    <n v="67.19"/>
    <n v="132.81"/>
  </r>
  <r>
    <n v="25400"/>
    <s v="Regional Park &amp; Open Space Dis"/>
    <n v="931306"/>
    <s v="Idyllwild Nature Center"/>
    <x v="118"/>
    <x v="118"/>
    <s v="25400 931306 527780"/>
    <x v="4"/>
    <x v="19"/>
    <s v="Supplies &amp; Services"/>
    <x v="0"/>
    <s v="Interpretive2"/>
    <s v="Idyllwild Nature Center2"/>
    <n v="3951.9399999999996"/>
    <n v="2000"/>
    <m/>
    <n v="2000"/>
    <n v="-40.15"/>
    <n v="0"/>
    <n v="234.83"/>
    <n v="0"/>
    <n v="53.85"/>
    <n v="195.88"/>
    <n v="455.98"/>
    <n v="9.36"/>
    <n v="369.44"/>
    <n v="0"/>
    <m/>
    <m/>
    <n v="1279.19"/>
    <n v="194.68"/>
    <n v="249.73"/>
    <n v="834.78"/>
    <n v="0"/>
    <n v="1279.19"/>
    <n v="720.81"/>
  </r>
  <r>
    <n v="25400"/>
    <s v="Regional Park &amp; Open Space Dis"/>
    <n v="931306"/>
    <s v="Idyllwild Nature Center"/>
    <x v="123"/>
    <x v="123"/>
    <s v="25400 931306 528020"/>
    <x v="4"/>
    <x v="19"/>
    <s v="Supplies &amp; Services"/>
    <x v="0"/>
    <s v="Interpretive2"/>
    <s v="Idyllwild Nature Center2"/>
    <n v="16656.990000000002"/>
    <n v="15000"/>
    <m/>
    <n v="15000"/>
    <n v="293.56"/>
    <n v="710.49"/>
    <n v="8232.27"/>
    <n v="2242.13"/>
    <n v="3821.72"/>
    <n v="563.88"/>
    <n v="4548.43"/>
    <n v="2290.35"/>
    <n v="5667.29"/>
    <n v="553.24"/>
    <m/>
    <m/>
    <n v="28923.360000000001"/>
    <n v="9236.32"/>
    <n v="6627.7300000000005"/>
    <n v="12506.07"/>
    <n v="553.24"/>
    <n v="28923.360000000001"/>
    <n v="-13923.36"/>
  </r>
  <r>
    <n v="25400"/>
    <s v="Regional Park &amp; Open Space Dis"/>
    <n v="931306"/>
    <s v="Idyllwild Nature Center"/>
    <x v="96"/>
    <x v="96"/>
    <s v="25400 931306 537080"/>
    <x v="4"/>
    <x v="19"/>
    <s v="Supplies &amp; Services"/>
    <x v="2"/>
    <s v="Interpretive3"/>
    <s v="Idyllwild Nature Center3"/>
    <n v="90"/>
    <n v="500"/>
    <m/>
    <n v="500"/>
    <n v="0"/>
    <n v="0"/>
    <n v="0"/>
    <n v="0"/>
    <n v="0"/>
    <n v="0"/>
    <n v="0"/>
    <n v="0"/>
    <n v="0"/>
    <n v="0"/>
    <m/>
    <m/>
    <n v="0"/>
    <n v="0"/>
    <n v="0"/>
    <n v="0"/>
    <n v="0"/>
    <n v="0"/>
    <n v="500"/>
  </r>
  <r>
    <n v="25400"/>
    <s v="Regional Park &amp; Open Space Dis"/>
    <n v="931307"/>
    <s v="Santa Rosa Plateau Nature Ctr"/>
    <x v="52"/>
    <x v="52"/>
    <s v="25400 931307 520020"/>
    <x v="4"/>
    <x v="20"/>
    <s v="Supplies &amp; Services"/>
    <x v="0"/>
    <s v="Interpretive2"/>
    <s v="Santa Rosa Plateau Nature Center2"/>
    <n v="95"/>
    <n v="1500"/>
    <m/>
    <n v="1500"/>
    <n v="0"/>
    <n v="0"/>
    <n v="0"/>
    <n v="0"/>
    <n v="0"/>
    <n v="0"/>
    <n v="0"/>
    <n v="0"/>
    <n v="0"/>
    <n v="0"/>
    <m/>
    <m/>
    <n v="0"/>
    <n v="0"/>
    <n v="0"/>
    <n v="0"/>
    <n v="0"/>
    <n v="0"/>
    <n v="1500"/>
  </r>
  <r>
    <n v="25400"/>
    <s v="Regional Park &amp; Open Space Dis"/>
    <n v="931307"/>
    <s v="Santa Rosa Plateau Nature Ctr"/>
    <x v="55"/>
    <x v="55"/>
    <s v="25400 931307 520115"/>
    <x v="4"/>
    <x v="20"/>
    <s v="Supplies &amp; Services"/>
    <x v="0"/>
    <s v="Interpretive2"/>
    <s v="Santa Rosa Plateau Nature Center2"/>
    <n v="152"/>
    <n v="1200"/>
    <m/>
    <n v="1200"/>
    <n v="0"/>
    <n v="515.09"/>
    <n v="0"/>
    <n v="0"/>
    <n v="0"/>
    <n v="0"/>
    <n v="0"/>
    <n v="0"/>
    <n v="0"/>
    <n v="0"/>
    <m/>
    <m/>
    <n v="515.09"/>
    <n v="515.09"/>
    <n v="0"/>
    <n v="0"/>
    <n v="0"/>
    <n v="515.09"/>
    <n v="684.91"/>
  </r>
  <r>
    <n v="25400"/>
    <s v="Regional Park &amp; Open Space Dis"/>
    <n v="931307"/>
    <s v="Santa Rosa Plateau Nature Ctr"/>
    <x v="99"/>
    <x v="99"/>
    <s v="25400 931307 520705"/>
    <x v="4"/>
    <x v="20"/>
    <s v="Supplies &amp; Services"/>
    <x v="0"/>
    <s v="Interpretive2"/>
    <s v="Santa Rosa Plateau Nature Center2"/>
    <n v="116.02000000000001"/>
    <n v="0"/>
    <m/>
    <n v="0"/>
    <n v="49.98"/>
    <n v="-49.98"/>
    <n v="0"/>
    <n v="0"/>
    <n v="27.27"/>
    <n v="0"/>
    <n v="50"/>
    <n v="0"/>
    <n v="162.75"/>
    <n v="0"/>
    <m/>
    <m/>
    <n v="240.01999999999998"/>
    <n v="0"/>
    <n v="27.27"/>
    <n v="212.75"/>
    <n v="0"/>
    <n v="240.02"/>
    <n v="-240.02"/>
  </r>
  <r>
    <n v="25400"/>
    <s v="Regional Park &amp; Open Space Dis"/>
    <n v="931307"/>
    <s v="Santa Rosa Plateau Nature Ctr"/>
    <x v="58"/>
    <x v="58"/>
    <s v="25400 931307 520800"/>
    <x v="4"/>
    <x v="20"/>
    <s v="Supplies &amp; Services"/>
    <x v="0"/>
    <s v="Interpretive2"/>
    <s v="Santa Rosa Plateau Nature Center2"/>
    <n v="2180.4500000000003"/>
    <n v="3000"/>
    <m/>
    <n v="3000"/>
    <n v="0"/>
    <n v="0"/>
    <n v="783.34"/>
    <n v="0"/>
    <n v="0"/>
    <n v="0"/>
    <n v="289.52"/>
    <n v="0"/>
    <n v="204.52"/>
    <n v="296.87"/>
    <m/>
    <m/>
    <n v="1574.25"/>
    <n v="783.34"/>
    <n v="0"/>
    <n v="494.03999999999996"/>
    <n v="296.87"/>
    <n v="1574.25"/>
    <n v="1425.75"/>
  </r>
  <r>
    <n v="25400"/>
    <s v="Regional Park &amp; Open Space Dis"/>
    <n v="931307"/>
    <s v="Santa Rosa Plateau Nature Ctr"/>
    <x v="8"/>
    <x v="8"/>
    <s v="25400 931307 522310"/>
    <x v="4"/>
    <x v="20"/>
    <s v="Supplies &amp; Services"/>
    <x v="0"/>
    <s v="Interpretive2"/>
    <s v="Santa Rosa Plateau Nature Center2"/>
    <n v="4598.6399999999994"/>
    <n v="5000"/>
    <m/>
    <n v="5000"/>
    <n v="619.72"/>
    <n v="-619.72"/>
    <n v="5680.25"/>
    <n v="8133.97"/>
    <n v="288.85000000000002"/>
    <n v="0"/>
    <n v="2166.17"/>
    <n v="0"/>
    <n v="0"/>
    <n v="0"/>
    <m/>
    <m/>
    <n v="16269.240000000002"/>
    <n v="5680.25"/>
    <n v="8422.82"/>
    <n v="2166.17"/>
    <n v="0"/>
    <n v="16269.24"/>
    <n v="-11269.24"/>
  </r>
  <r>
    <n v="25400"/>
    <s v="Regional Park &amp; Open Space Dis"/>
    <n v="931307"/>
    <s v="Santa Rosa Plateau Nature Ctr"/>
    <x v="65"/>
    <x v="65"/>
    <s v="25400 931307 522320"/>
    <x v="4"/>
    <x v="20"/>
    <s v="Supplies &amp; Services"/>
    <x v="0"/>
    <s v="Interpretive2"/>
    <s v="Santa Rosa Plateau Nature Center2"/>
    <n v="38.04"/>
    <n v="3500"/>
    <m/>
    <n v="3500"/>
    <n v="0"/>
    <n v="0"/>
    <n v="47.83"/>
    <n v="0"/>
    <n v="103.85"/>
    <n v="0"/>
    <n v="0"/>
    <n v="0"/>
    <n v="0"/>
    <n v="0"/>
    <m/>
    <m/>
    <n v="151.68"/>
    <n v="47.83"/>
    <n v="103.85"/>
    <n v="0"/>
    <n v="0"/>
    <n v="151.68"/>
    <n v="3348.32"/>
  </r>
  <r>
    <n v="25400"/>
    <s v="Regional Park &amp; Open Space Dis"/>
    <n v="931307"/>
    <s v="Santa Rosa Plateau Nature Ctr"/>
    <x v="102"/>
    <x v="102"/>
    <s v="25400 931307 523290"/>
    <x v="4"/>
    <x v="20"/>
    <s v="Supplies &amp; Services"/>
    <x v="0"/>
    <s v="Interpretive2"/>
    <s v="Santa Rosa Plateau Nature Center2"/>
    <n v="13.45"/>
    <n v="200"/>
    <m/>
    <n v="200"/>
    <n v="26.85"/>
    <n v="0"/>
    <n v="7.18"/>
    <n v="13.86"/>
    <n v="17.48"/>
    <n v="0"/>
    <n v="26.06"/>
    <n v="11.37"/>
    <n v="16.329999999999998"/>
    <n v="0"/>
    <m/>
    <m/>
    <n v="119.13000000000001"/>
    <n v="34.03"/>
    <n v="31.34"/>
    <n v="53.76"/>
    <n v="0"/>
    <n v="119.13"/>
    <n v="80.87"/>
  </r>
  <r>
    <n v="25400"/>
    <s v="Regional Park &amp; Open Space Dis"/>
    <n v="931307"/>
    <s v="Santa Rosa Plateau Nature Ctr"/>
    <x v="72"/>
    <x v="72"/>
    <s v="25400 931307 523700"/>
    <x v="4"/>
    <x v="20"/>
    <s v="Supplies &amp; Services"/>
    <x v="0"/>
    <s v="Interpretive2"/>
    <s v="Santa Rosa Plateau Nature Center2"/>
    <n v="1287.9100000000001"/>
    <n v="2000"/>
    <m/>
    <n v="2000"/>
    <n v="0"/>
    <n v="0"/>
    <n v="0"/>
    <n v="0"/>
    <n v="601.99"/>
    <n v="0"/>
    <n v="0"/>
    <n v="0"/>
    <n v="51.18"/>
    <n v="0"/>
    <m/>
    <m/>
    <n v="653.16999999999996"/>
    <n v="0"/>
    <n v="601.99"/>
    <n v="51.18"/>
    <n v="0"/>
    <n v="653.16999999999996"/>
    <n v="1346.83"/>
  </r>
  <r>
    <n v="25400"/>
    <s v="Regional Park &amp; Open Space Dis"/>
    <n v="931307"/>
    <s v="Santa Rosa Plateau Nature Ctr"/>
    <x v="73"/>
    <x v="73"/>
    <s v="25400 931307 523800"/>
    <x v="4"/>
    <x v="20"/>
    <s v="Supplies &amp; Services"/>
    <x v="0"/>
    <s v="Interpretive2"/>
    <s v="Santa Rosa Plateau Nature Center2"/>
    <n v="1650"/>
    <n v="2400"/>
    <m/>
    <n v="2400"/>
    <n v="0"/>
    <n v="0"/>
    <n v="0"/>
    <n v="0"/>
    <n v="0"/>
    <n v="0"/>
    <n v="0"/>
    <n v="0"/>
    <n v="0"/>
    <n v="0"/>
    <m/>
    <m/>
    <n v="0"/>
    <n v="0"/>
    <n v="0"/>
    <n v="0"/>
    <n v="0"/>
    <n v="0"/>
    <n v="2400"/>
  </r>
  <r>
    <n v="25400"/>
    <s v="Regional Park &amp; Open Space Dis"/>
    <n v="931307"/>
    <s v="Santa Rosa Plateau Nature Ctr"/>
    <x v="74"/>
    <x v="74"/>
    <s v="25400 931307 524840"/>
    <x v="4"/>
    <x v="20"/>
    <s v="Supplies &amp; Services"/>
    <x v="0"/>
    <s v="Interpretive2"/>
    <s v="Santa Rosa Plateau Nature Center2"/>
    <n v="240"/>
    <n v="1500"/>
    <m/>
    <n v="1500"/>
    <n v="0"/>
    <n v="60"/>
    <n v="15"/>
    <n v="15"/>
    <n v="0"/>
    <n v="30"/>
    <n v="30"/>
    <n v="15"/>
    <n v="105"/>
    <n v="45"/>
    <m/>
    <m/>
    <n v="315"/>
    <n v="75"/>
    <n v="45"/>
    <n v="150"/>
    <n v="45"/>
    <n v="315"/>
    <n v="1185"/>
  </r>
  <r>
    <n v="25400"/>
    <s v="Regional Park &amp; Open Space Dis"/>
    <n v="931307"/>
    <s v="Santa Rosa Plateau Nature Ctr"/>
    <x v="81"/>
    <x v="81"/>
    <s v="25400 931307 527280"/>
    <x v="4"/>
    <x v="20"/>
    <s v="Supplies &amp; Services"/>
    <x v="0"/>
    <s v="Interpretive2"/>
    <s v="Santa Rosa Plateau Nature Center2"/>
    <n v="55.04"/>
    <n v="2000"/>
    <m/>
    <n v="2000"/>
    <n v="0"/>
    <n v="0"/>
    <n v="0"/>
    <n v="0"/>
    <n v="0"/>
    <n v="0"/>
    <n v="0"/>
    <n v="0"/>
    <n v="0"/>
    <n v="0"/>
    <m/>
    <m/>
    <n v="0"/>
    <n v="0"/>
    <n v="0"/>
    <n v="0"/>
    <n v="0"/>
    <n v="0"/>
    <n v="2000"/>
  </r>
  <r>
    <n v="25400"/>
    <s v="Regional Park &amp; Open Space Dis"/>
    <n v="931307"/>
    <s v="Santa Rosa Plateau Nature Ctr"/>
    <x v="82"/>
    <x v="82"/>
    <s v="25400 931307 527660"/>
    <x v="4"/>
    <x v="20"/>
    <s v="Supplies &amp; Services"/>
    <x v="0"/>
    <s v="Interpretive2"/>
    <s v="Santa Rosa Plateau Nature Center2"/>
    <n v="39.42"/>
    <n v="0"/>
    <m/>
    <n v="0"/>
    <n v="0"/>
    <n v="0"/>
    <n v="0"/>
    <n v="0"/>
    <n v="0"/>
    <n v="0"/>
    <n v="0"/>
    <n v="0"/>
    <n v="0"/>
    <n v="0"/>
    <m/>
    <m/>
    <n v="0"/>
    <n v="0"/>
    <n v="0"/>
    <n v="0"/>
    <n v="0"/>
    <n v="0"/>
    <n v="0"/>
  </r>
  <r>
    <n v="25400"/>
    <s v="Regional Park &amp; Open Space Dis"/>
    <n v="931307"/>
    <s v="Santa Rosa Plateau Nature Ctr"/>
    <x v="83"/>
    <x v="83"/>
    <s v="25400 931307 527680"/>
    <x v="4"/>
    <x v="20"/>
    <s v="Supplies &amp; Services"/>
    <x v="0"/>
    <s v="Interpretive2"/>
    <s v="Santa Rosa Plateau Nature Center2"/>
    <n v="1114.3800000000001"/>
    <n v="2500"/>
    <m/>
    <n v="2500"/>
    <n v="164.05"/>
    <n v="179.44"/>
    <n v="0"/>
    <n v="0"/>
    <n v="0"/>
    <n v="0"/>
    <n v="0"/>
    <n v="0"/>
    <n v="0"/>
    <n v="0"/>
    <m/>
    <m/>
    <n v="343.49"/>
    <n v="343.49"/>
    <n v="0"/>
    <n v="0"/>
    <n v="0"/>
    <n v="343.49"/>
    <n v="2156.5100000000002"/>
  </r>
  <r>
    <n v="25400"/>
    <s v="Regional Park &amp; Open Space Dis"/>
    <n v="931307"/>
    <s v="Santa Rosa Plateau Nature Ctr"/>
    <x v="118"/>
    <x v="118"/>
    <s v="25400 931307 527780"/>
    <x v="4"/>
    <x v="20"/>
    <s v="Supplies &amp; Services"/>
    <x v="0"/>
    <s v="Interpretive2"/>
    <s v="Santa Rosa Plateau Nature Center2"/>
    <n v="10457.710000000001"/>
    <n v="45000"/>
    <m/>
    <n v="45000"/>
    <n v="192.67"/>
    <n v="-186.18"/>
    <n v="0"/>
    <n v="0"/>
    <n v="1328.75"/>
    <n v="4279.01"/>
    <n v="450"/>
    <n v="7623.47"/>
    <n v="7512.69"/>
    <n v="7811.13"/>
    <m/>
    <m/>
    <n v="29011.54"/>
    <n v="6.4899999999999807"/>
    <n v="5607.76"/>
    <n v="15586.16"/>
    <n v="7811.13"/>
    <n v="29011.54"/>
    <n v="15988.46"/>
  </r>
  <r>
    <n v="25400"/>
    <s v="Regional Park &amp; Open Space Dis"/>
    <n v="931307"/>
    <s v="Santa Rosa Plateau Nature Ctr"/>
    <x v="96"/>
    <x v="96"/>
    <s v="25400 931307 537080"/>
    <x v="4"/>
    <x v="20"/>
    <s v="Supplies &amp; Services"/>
    <x v="2"/>
    <s v="Interpretive3"/>
    <s v="Santa Rosa Plateau Nature Center3"/>
    <n v="90"/>
    <n v="500"/>
    <m/>
    <n v="500"/>
    <n v="0"/>
    <n v="0"/>
    <n v="0"/>
    <n v="0"/>
    <n v="0"/>
    <n v="0"/>
    <n v="0"/>
    <n v="0"/>
    <n v="0"/>
    <n v="0"/>
    <m/>
    <m/>
    <n v="0"/>
    <n v="0"/>
    <n v="0"/>
    <n v="0"/>
    <n v="0"/>
    <n v="0"/>
    <n v="500"/>
  </r>
  <r>
    <n v="25400"/>
    <s v="Regional Park &amp; Open Space Dis"/>
    <n v="931400"/>
    <s v="Major Parks"/>
    <x v="52"/>
    <x v="52"/>
    <s v="25400 931400 520020"/>
    <x v="3"/>
    <x v="21"/>
    <s v="Supplies &amp; Services"/>
    <x v="0"/>
    <s v="Regional Parks2"/>
    <s v="Regional Parks General Admin2"/>
    <n v="0"/>
    <n v="0"/>
    <m/>
    <n v="0"/>
    <n v="0"/>
    <n v="0"/>
    <n v="0"/>
    <n v="0"/>
    <n v="0"/>
    <n v="0"/>
    <n v="0"/>
    <n v="0"/>
    <n v="0"/>
    <n v="0"/>
    <m/>
    <m/>
    <n v="0"/>
    <n v="0"/>
    <n v="0"/>
    <n v="0"/>
    <n v="0"/>
    <n v="0"/>
    <n v="0"/>
  </r>
  <r>
    <n v="25400"/>
    <s v="Regional Park &amp; Open Space Dis"/>
    <n v="931400"/>
    <s v="Major Parks"/>
    <x v="55"/>
    <x v="55"/>
    <s v="25400 931400 520115"/>
    <x v="3"/>
    <x v="21"/>
    <s v="Supplies &amp; Services"/>
    <x v="0"/>
    <s v="Regional Parks2"/>
    <s v="Regional Parks General Admin2"/>
    <n v="0"/>
    <n v="700"/>
    <m/>
    <n v="700"/>
    <n v="0"/>
    <n v="0"/>
    <n v="0"/>
    <n v="-10.5"/>
    <n v="0"/>
    <n v="0"/>
    <n v="0"/>
    <n v="0"/>
    <n v="0"/>
    <n v="0"/>
    <m/>
    <m/>
    <n v="-10.5"/>
    <n v="0"/>
    <n v="-10.5"/>
    <n v="0"/>
    <n v="0"/>
    <n v="-10.5"/>
    <n v="710.5"/>
  </r>
  <r>
    <n v="25400"/>
    <s v="Regional Park &amp; Open Space Dis"/>
    <n v="931400"/>
    <s v="Major Parks"/>
    <x v="60"/>
    <x v="60"/>
    <s v="25400 931400 521420"/>
    <x v="3"/>
    <x v="21"/>
    <s v="Supplies &amp; Services"/>
    <x v="0"/>
    <s v="Regional Parks2"/>
    <s v="Regional Parks General Admin2"/>
    <n v="0"/>
    <n v="0"/>
    <m/>
    <n v="0"/>
    <n v="0"/>
    <n v="0"/>
    <n v="0"/>
    <n v="0"/>
    <n v="0"/>
    <n v="0"/>
    <n v="0"/>
    <n v="0"/>
    <n v="0"/>
    <n v="0"/>
    <m/>
    <m/>
    <n v="0"/>
    <n v="0"/>
    <n v="0"/>
    <n v="0"/>
    <n v="0"/>
    <n v="0"/>
    <n v="0"/>
  </r>
  <r>
    <n v="25400"/>
    <s v="Regional Park &amp; Open Space Dis"/>
    <n v="931400"/>
    <s v="Major Parks"/>
    <x v="61"/>
    <x v="61"/>
    <s v="25400 931400 521500"/>
    <x v="3"/>
    <x v="21"/>
    <s v="Supplies &amp; Services"/>
    <x v="0"/>
    <s v="Regional Parks2"/>
    <s v="Regional Parks General Admin2"/>
    <n v="20.46"/>
    <n v="0"/>
    <m/>
    <n v="0"/>
    <n v="0"/>
    <n v="0"/>
    <n v="0"/>
    <n v="0"/>
    <n v="0"/>
    <n v="0"/>
    <n v="0"/>
    <n v="0"/>
    <n v="0"/>
    <n v="0"/>
    <m/>
    <m/>
    <n v="0"/>
    <n v="0"/>
    <n v="0"/>
    <n v="0"/>
    <n v="0"/>
    <n v="0"/>
    <n v="0"/>
  </r>
  <r>
    <n v="25400"/>
    <s v="Regional Park &amp; Open Space Dis"/>
    <n v="931400"/>
    <s v="Major Parks"/>
    <x v="6"/>
    <x v="6"/>
    <s v="25400 931400 521600"/>
    <x v="3"/>
    <x v="21"/>
    <s v="Supplies &amp; Services"/>
    <x v="0"/>
    <s v="Regional Parks2"/>
    <s v="Regional Parks General Admin2"/>
    <n v="0"/>
    <n v="0"/>
    <m/>
    <n v="0"/>
    <n v="0"/>
    <n v="0"/>
    <n v="0"/>
    <n v="0"/>
    <n v="0"/>
    <n v="0"/>
    <n v="0"/>
    <n v="0"/>
    <n v="0"/>
    <n v="0"/>
    <m/>
    <m/>
    <n v="0"/>
    <n v="0"/>
    <n v="0"/>
    <n v="0"/>
    <n v="0"/>
    <n v="0"/>
    <n v="0"/>
  </r>
  <r>
    <n v="25400"/>
    <s v="Regional Park &amp; Open Space Dis"/>
    <n v="931400"/>
    <s v="Major Parks"/>
    <x v="65"/>
    <x v="65"/>
    <s v="25400 931400 522320"/>
    <x v="3"/>
    <x v="21"/>
    <s v="Supplies &amp; Services"/>
    <x v="0"/>
    <s v="Regional Parks2"/>
    <s v="Regional Parks General Admin2"/>
    <n v="0"/>
    <n v="0"/>
    <m/>
    <n v="0"/>
    <n v="0"/>
    <n v="0"/>
    <n v="0"/>
    <n v="0"/>
    <n v="0"/>
    <n v="0"/>
    <n v="0"/>
    <n v="0"/>
    <n v="0"/>
    <n v="0"/>
    <m/>
    <m/>
    <n v="0"/>
    <n v="0"/>
    <n v="0"/>
    <n v="0"/>
    <n v="0"/>
    <n v="0"/>
    <n v="0"/>
  </r>
  <r>
    <n v="25400"/>
    <s v="Regional Park &amp; Open Space Dis"/>
    <n v="931400"/>
    <s v="Major Parks"/>
    <x v="102"/>
    <x v="102"/>
    <s v="25400 931400 523290"/>
    <x v="3"/>
    <x v="21"/>
    <s v="Supplies &amp; Services"/>
    <x v="0"/>
    <s v="Regional Parks2"/>
    <s v="Regional Parks General Admin2"/>
    <n v="342.02"/>
    <n v="0"/>
    <m/>
    <n v="0"/>
    <n v="61.41"/>
    <n v="39.44"/>
    <n v="29.33"/>
    <n v="50.58"/>
    <n v="37.17"/>
    <n v="29.27"/>
    <n v="46.53"/>
    <n v="51.64"/>
    <n v="184.37"/>
    <n v="36.020000000000003"/>
    <m/>
    <m/>
    <n v="565.76"/>
    <n v="130.18"/>
    <n v="117.02"/>
    <n v="282.54000000000002"/>
    <n v="36.020000000000003"/>
    <n v="565.76"/>
    <n v="-565.76"/>
  </r>
  <r>
    <n v="25400"/>
    <s v="Regional Park &amp; Open Space Dis"/>
    <n v="931400"/>
    <s v="Major Parks"/>
    <x v="72"/>
    <x v="72"/>
    <s v="25400 931400 523700"/>
    <x v="3"/>
    <x v="21"/>
    <s v="Supplies &amp; Services"/>
    <x v="0"/>
    <s v="Regional Parks2"/>
    <s v="Regional Parks General Admin2"/>
    <n v="140.24"/>
    <n v="250"/>
    <m/>
    <n v="250"/>
    <n v="0"/>
    <n v="0"/>
    <n v="0"/>
    <n v="0"/>
    <n v="16.11"/>
    <n v="0"/>
    <n v="0"/>
    <n v="0"/>
    <n v="0"/>
    <n v="0"/>
    <m/>
    <m/>
    <n v="16.11"/>
    <n v="0"/>
    <n v="16.11"/>
    <n v="0"/>
    <n v="0"/>
    <n v="16.11"/>
    <n v="233.89"/>
  </r>
  <r>
    <n v="25400"/>
    <s v="Regional Park &amp; Open Space Dis"/>
    <n v="931400"/>
    <s v="Major Parks"/>
    <x v="73"/>
    <x v="73"/>
    <s v="25400 931400 523800"/>
    <x v="3"/>
    <x v="21"/>
    <s v="Supplies &amp; Services"/>
    <x v="0"/>
    <s v="Regional Parks2"/>
    <s v="Regional Parks General Admin2"/>
    <n v="0"/>
    <n v="0"/>
    <m/>
    <n v="0"/>
    <n v="0"/>
    <n v="0"/>
    <n v="0"/>
    <n v="0"/>
    <n v="0"/>
    <n v="0"/>
    <n v="0"/>
    <n v="0"/>
    <n v="0"/>
    <n v="0"/>
    <m/>
    <m/>
    <n v="0"/>
    <n v="0"/>
    <n v="0"/>
    <n v="0"/>
    <n v="0"/>
    <n v="0"/>
    <n v="0"/>
  </r>
  <r>
    <n v="25400"/>
    <s v="Regional Park &amp; Open Space Dis"/>
    <n v="931400"/>
    <s v="Major Parks"/>
    <x v="96"/>
    <x v="96"/>
    <s v="25400 931400 537080"/>
    <x v="3"/>
    <x v="21"/>
    <s v="Supplies &amp; Services"/>
    <x v="2"/>
    <s v="Regional Parks3"/>
    <s v="Regional Parks General Admin3"/>
    <n v="135"/>
    <n v="0"/>
    <m/>
    <n v="0"/>
    <n v="0"/>
    <n v="0"/>
    <n v="0"/>
    <n v="0"/>
    <n v="0"/>
    <n v="0"/>
    <n v="0"/>
    <n v="0"/>
    <n v="0"/>
    <n v="0"/>
    <m/>
    <m/>
    <n v="0"/>
    <n v="0"/>
    <n v="0"/>
    <n v="0"/>
    <n v="0"/>
    <n v="0"/>
    <n v="0"/>
  </r>
  <r>
    <n v="25400"/>
    <s v="Regional Park &amp; Open Space Dis"/>
    <n v="931402"/>
    <s v="Hurkey Creek Park"/>
    <x v="53"/>
    <x v="53"/>
    <s v="25400 931402 520025"/>
    <x v="3"/>
    <x v="22"/>
    <s v="Supplies &amp; Services"/>
    <x v="0"/>
    <s v="Regional Parks2"/>
    <s v="Hurkey Creek2"/>
    <n v="1282.77"/>
    <n v="1000"/>
    <m/>
    <n v="1000"/>
    <n v="148.65"/>
    <n v="0"/>
    <n v="297.3"/>
    <n v="0"/>
    <n v="148.65"/>
    <n v="148.65"/>
    <n v="99.1"/>
    <n v="104.06"/>
    <n v="148.65"/>
    <n v="104.06"/>
    <m/>
    <m/>
    <n v="1199.1200000000001"/>
    <n v="445.95000000000005"/>
    <n v="297.3"/>
    <n v="351.81"/>
    <n v="104.06"/>
    <n v="1199.1199999999999"/>
    <n v="-199.11999999999989"/>
  </r>
  <r>
    <n v="25400"/>
    <s v="Regional Park &amp; Open Space Dis"/>
    <n v="931402"/>
    <s v="Hurkey Creek Park"/>
    <x v="54"/>
    <x v="54"/>
    <s v="25400 931402 520105"/>
    <x v="3"/>
    <x v="22"/>
    <s v="Supplies &amp; Services"/>
    <x v="0"/>
    <s v="Regional Parks2"/>
    <s v="Hurkey Creek2"/>
    <n v="413.46999999999997"/>
    <n v="500"/>
    <m/>
    <n v="500"/>
    <n v="0"/>
    <n v="0"/>
    <n v="7.53"/>
    <n v="0"/>
    <n v="0"/>
    <n v="0"/>
    <n v="0"/>
    <n v="0"/>
    <n v="0"/>
    <n v="0"/>
    <m/>
    <m/>
    <n v="7.53"/>
    <n v="7.53"/>
    <n v="0"/>
    <n v="0"/>
    <n v="0"/>
    <n v="7.53"/>
    <n v="492.47"/>
  </r>
  <r>
    <n v="25400"/>
    <s v="Regional Park &amp; Open Space Dis"/>
    <n v="931402"/>
    <s v="Hurkey Creek Park"/>
    <x v="55"/>
    <x v="55"/>
    <s v="25400 931402 520115"/>
    <x v="3"/>
    <x v="22"/>
    <s v="Supplies &amp; Services"/>
    <x v="0"/>
    <s v="Regional Parks2"/>
    <s v="Hurkey Creek2"/>
    <n v="2383.56"/>
    <n v="1750"/>
    <m/>
    <n v="1750"/>
    <n v="0"/>
    <n v="0"/>
    <n v="156.22999999999999"/>
    <n v="18"/>
    <n v="686.38"/>
    <n v="276.10000000000002"/>
    <n v="0"/>
    <n v="0"/>
    <n v="82"/>
    <n v="0"/>
    <m/>
    <m/>
    <n v="1218.71"/>
    <n v="156.22999999999999"/>
    <n v="980.48"/>
    <n v="82"/>
    <n v="0"/>
    <n v="1218.71"/>
    <n v="531.29"/>
  </r>
  <r>
    <n v="25400"/>
    <s v="Regional Park &amp; Open Space Dis"/>
    <n v="931402"/>
    <s v="Hurkey Creek Park"/>
    <x v="58"/>
    <x v="58"/>
    <s v="25400 931402 520800"/>
    <x v="3"/>
    <x v="22"/>
    <s v="Supplies &amp; Services"/>
    <x v="0"/>
    <s v="Regional Parks2"/>
    <s v="Hurkey Creek2"/>
    <n v="8389.89"/>
    <n v="5500"/>
    <m/>
    <n v="5500"/>
    <n v="0"/>
    <n v="2048.91"/>
    <n v="1989.27"/>
    <n v="1822.81"/>
    <n v="826.86"/>
    <n v="22.06"/>
    <n v="0"/>
    <n v="0"/>
    <n v="0"/>
    <n v="1368.78"/>
    <m/>
    <m/>
    <n v="8078.69"/>
    <n v="4038.18"/>
    <n v="2671.73"/>
    <n v="0"/>
    <n v="1368.78"/>
    <n v="8078.69"/>
    <n v="-2578.6899999999996"/>
  </r>
  <r>
    <n v="25400"/>
    <s v="Regional Park &amp; Open Space Dis"/>
    <n v="931402"/>
    <s v="Hurkey Creek Park"/>
    <x v="60"/>
    <x v="60"/>
    <s v="25400 931402 521420"/>
    <x v="3"/>
    <x v="22"/>
    <s v="Supplies &amp; Services"/>
    <x v="0"/>
    <s v="Regional Parks2"/>
    <s v="Hurkey Creek2"/>
    <n v="10256.099999999999"/>
    <n v="5000"/>
    <m/>
    <n v="5000"/>
    <n v="0"/>
    <n v="0"/>
    <n v="5379.45"/>
    <n v="162.57"/>
    <n v="445.51"/>
    <n v="3709.08"/>
    <n v="0"/>
    <n v="198.32"/>
    <n v="51.7"/>
    <n v="490.78"/>
    <m/>
    <m/>
    <n v="10437.410000000002"/>
    <n v="5379.45"/>
    <n v="4317.16"/>
    <n v="250.01999999999998"/>
    <n v="490.78"/>
    <n v="10437.410000000002"/>
    <n v="-5437.4100000000017"/>
  </r>
  <r>
    <n v="25400"/>
    <s v="Regional Park &amp; Open Space Dis"/>
    <n v="931402"/>
    <s v="Hurkey Creek Park"/>
    <x v="61"/>
    <x v="61"/>
    <s v="25400 931402 521500"/>
    <x v="3"/>
    <x v="22"/>
    <s v="Supplies &amp; Services"/>
    <x v="0"/>
    <s v="Regional Parks2"/>
    <s v="Hurkey Creek2"/>
    <n v="1717.15"/>
    <n v="750"/>
    <m/>
    <n v="750"/>
    <n v="0"/>
    <n v="0"/>
    <n v="0"/>
    <n v="1469.13"/>
    <n v="0"/>
    <n v="0"/>
    <n v="0"/>
    <n v="0"/>
    <n v="0"/>
    <n v="0"/>
    <m/>
    <m/>
    <n v="1469.13"/>
    <n v="0"/>
    <n v="1469.13"/>
    <n v="0"/>
    <n v="0"/>
    <n v="1469.13"/>
    <n v="-719.13000000000011"/>
  </r>
  <r>
    <n v="25400"/>
    <s v="Regional Park &amp; Open Space Dis"/>
    <n v="931402"/>
    <s v="Hurkey Creek Park"/>
    <x v="0"/>
    <x v="0"/>
    <s v="25400 931402 521560"/>
    <x v="3"/>
    <x v="22"/>
    <s v="Supplies &amp; Services"/>
    <x v="0"/>
    <s v="Regional Parks2"/>
    <s v="Hurkey Creek2"/>
    <n v="83.74"/>
    <n v="0"/>
    <m/>
    <n v="0"/>
    <n v="0"/>
    <n v="0"/>
    <n v="0"/>
    <n v="0"/>
    <n v="0"/>
    <n v="0"/>
    <n v="0"/>
    <n v="0"/>
    <n v="0"/>
    <n v="0"/>
    <m/>
    <m/>
    <n v="0"/>
    <n v="0"/>
    <n v="0"/>
    <n v="0"/>
    <n v="0"/>
    <n v="0"/>
    <n v="0"/>
  </r>
  <r>
    <n v="25400"/>
    <s v="Regional Park &amp; Open Space Dis"/>
    <n v="931402"/>
    <s v="Hurkey Creek Park"/>
    <x v="6"/>
    <x v="6"/>
    <s v="25400 931402 521600"/>
    <x v="3"/>
    <x v="22"/>
    <s v="Supplies &amp; Services"/>
    <x v="0"/>
    <s v="Regional Parks2"/>
    <s v="Hurkey Creek2"/>
    <n v="0"/>
    <n v="15000"/>
    <m/>
    <n v="15000"/>
    <n v="0"/>
    <n v="0"/>
    <n v="0"/>
    <n v="0"/>
    <n v="180"/>
    <n v="0"/>
    <n v="0"/>
    <n v="4500"/>
    <n v="4800"/>
    <n v="1850"/>
    <m/>
    <m/>
    <n v="11330"/>
    <n v="0"/>
    <n v="180"/>
    <n v="9300"/>
    <n v="1850"/>
    <n v="11330"/>
    <n v="3670"/>
  </r>
  <r>
    <n v="25400"/>
    <s v="Regional Park &amp; Open Space Dis"/>
    <n v="931402"/>
    <s v="Hurkey Creek Park"/>
    <x v="63"/>
    <x v="63"/>
    <s v="25400 931402 521720"/>
    <x v="3"/>
    <x v="22"/>
    <s v="Supplies &amp; Services"/>
    <x v="0"/>
    <s v="Regional Parks2"/>
    <s v="Hurkey Creek2"/>
    <n v="0"/>
    <n v="750"/>
    <m/>
    <n v="750"/>
    <n v="0"/>
    <n v="486.55"/>
    <n v="0"/>
    <n v="0"/>
    <n v="0"/>
    <n v="0"/>
    <n v="0"/>
    <n v="0"/>
    <n v="0"/>
    <n v="0"/>
    <m/>
    <m/>
    <n v="486.55"/>
    <n v="486.55"/>
    <n v="0"/>
    <n v="0"/>
    <n v="0"/>
    <n v="486.55"/>
    <n v="263.45"/>
  </r>
  <r>
    <n v="25400"/>
    <s v="Regional Park &amp; Open Space Dis"/>
    <n v="931402"/>
    <s v="Hurkey Creek Park"/>
    <x v="64"/>
    <x v="64"/>
    <s v="25400 931402 521740"/>
    <x v="3"/>
    <x v="22"/>
    <s v="Supplies &amp; Services"/>
    <x v="0"/>
    <s v="Regional Parks2"/>
    <s v="Hurkey Creek2"/>
    <n v="1043.98"/>
    <n v="0"/>
    <m/>
    <n v="0"/>
    <n v="0"/>
    <n v="0"/>
    <n v="0"/>
    <n v="0"/>
    <n v="0"/>
    <n v="0"/>
    <n v="0"/>
    <n v="0"/>
    <n v="0"/>
    <n v="0"/>
    <m/>
    <m/>
    <n v="0"/>
    <n v="0"/>
    <n v="0"/>
    <n v="0"/>
    <n v="0"/>
    <n v="0"/>
    <n v="0"/>
  </r>
  <r>
    <n v="25400"/>
    <s v="Regional Park &amp; Open Space Dis"/>
    <n v="931402"/>
    <s v="Hurkey Creek Park"/>
    <x v="8"/>
    <x v="8"/>
    <s v="25400 931402 522310"/>
    <x v="3"/>
    <x v="22"/>
    <s v="Supplies &amp; Services"/>
    <x v="0"/>
    <s v="Regional Parks2"/>
    <s v="Hurkey Creek2"/>
    <n v="4920.01"/>
    <n v="5000"/>
    <m/>
    <n v="5000"/>
    <n v="0"/>
    <n v="0"/>
    <n v="1044.6300000000001"/>
    <n v="679.11"/>
    <n v="44.34"/>
    <n v="507.6"/>
    <n v="0"/>
    <n v="0"/>
    <n v="514.65"/>
    <n v="239.65"/>
    <m/>
    <m/>
    <n v="3029.9800000000005"/>
    <n v="1044.6300000000001"/>
    <n v="1231.0500000000002"/>
    <n v="514.65"/>
    <n v="239.65"/>
    <n v="3029.9800000000005"/>
    <n v="1970.0199999999995"/>
  </r>
  <r>
    <n v="25400"/>
    <s v="Regional Park &amp; Open Space Dis"/>
    <n v="931402"/>
    <s v="Hurkey Creek Park"/>
    <x v="65"/>
    <x v="65"/>
    <s v="25400 931402 522320"/>
    <x v="3"/>
    <x v="22"/>
    <s v="Supplies &amp; Services"/>
    <x v="0"/>
    <s v="Regional Parks2"/>
    <s v="Hurkey Creek2"/>
    <n v="10745.19"/>
    <n v="4000"/>
    <m/>
    <n v="4000"/>
    <n v="1136.05"/>
    <n v="-992.51"/>
    <n v="4734.0600000000004"/>
    <n v="-3469.38"/>
    <n v="443.48"/>
    <n v="189.81"/>
    <n v="0"/>
    <n v="91.98"/>
    <n v="512.57000000000005"/>
    <n v="293.54000000000002"/>
    <m/>
    <m/>
    <n v="2939.6000000000004"/>
    <n v="4877.6000000000004"/>
    <n v="-2836.09"/>
    <n v="604.55000000000007"/>
    <n v="293.54000000000002"/>
    <n v="2939.6000000000004"/>
    <n v="1060.3999999999996"/>
  </r>
  <r>
    <n v="25400"/>
    <s v="Regional Park &amp; Open Space Dis"/>
    <n v="931402"/>
    <s v="Hurkey Creek Park"/>
    <x v="127"/>
    <x v="127"/>
    <s v="25400 931402 522340"/>
    <x v="3"/>
    <x v="22"/>
    <s v="Supplies &amp; Services"/>
    <x v="0"/>
    <s v="Regional Parks2"/>
    <s v="Hurkey Creek2"/>
    <n v="3678.9300000000003"/>
    <n v="4500"/>
    <m/>
    <n v="4500"/>
    <n v="0"/>
    <n v="0"/>
    <n v="0"/>
    <n v="0"/>
    <n v="0"/>
    <n v="0"/>
    <n v="0"/>
    <n v="0"/>
    <n v="0"/>
    <n v="7734.78"/>
    <m/>
    <m/>
    <n v="7734.78"/>
    <n v="0"/>
    <n v="0"/>
    <n v="0"/>
    <n v="7734.78"/>
    <n v="7734.78"/>
    <n v="-3234.7799999999997"/>
  </r>
  <r>
    <n v="25400"/>
    <s v="Regional Park &amp; Open Space Dis"/>
    <n v="931402"/>
    <s v="Hurkey Creek Park"/>
    <x v="128"/>
    <x v="128"/>
    <s v="25400 931402 522390"/>
    <x v="3"/>
    <x v="22"/>
    <s v="Supplies &amp; Services"/>
    <x v="0"/>
    <s v="Regional Parks2"/>
    <s v="Hurkey Creek2"/>
    <n v="166.66"/>
    <n v="0"/>
    <m/>
    <n v="0"/>
    <n v="0"/>
    <n v="0"/>
    <n v="0"/>
    <n v="0"/>
    <n v="0"/>
    <n v="0"/>
    <n v="0"/>
    <n v="0"/>
    <n v="0"/>
    <n v="0"/>
    <m/>
    <m/>
    <n v="0"/>
    <n v="0"/>
    <n v="0"/>
    <n v="0"/>
    <n v="0"/>
    <n v="0"/>
    <n v="0"/>
  </r>
  <r>
    <n v="25400"/>
    <s v="Regional Park &amp; Open Space Dis"/>
    <n v="931402"/>
    <s v="Hurkey Creek Park"/>
    <x v="66"/>
    <x v="66"/>
    <s v="25400 931402 522400"/>
    <x v="3"/>
    <x v="22"/>
    <s v="Supplies &amp; Services"/>
    <x v="0"/>
    <s v="Regional Parks2"/>
    <s v="Hurkey Creek2"/>
    <n v="1411.67"/>
    <n v="2500"/>
    <m/>
    <n v="2500"/>
    <n v="0"/>
    <n v="0"/>
    <n v="0"/>
    <n v="0"/>
    <n v="0"/>
    <n v="0"/>
    <n v="0"/>
    <n v="0"/>
    <n v="0"/>
    <n v="0"/>
    <m/>
    <m/>
    <n v="0"/>
    <n v="0"/>
    <n v="0"/>
    <n v="0"/>
    <n v="0"/>
    <n v="0"/>
    <n v="2500"/>
  </r>
  <r>
    <n v="25400"/>
    <s v="Regional Park &amp; Open Space Dis"/>
    <n v="931402"/>
    <s v="Hurkey Creek Park"/>
    <x v="67"/>
    <x v="67"/>
    <s v="25400 931402 523100"/>
    <x v="3"/>
    <x v="22"/>
    <s v="Supplies &amp; Services"/>
    <x v="0"/>
    <s v="Regional Parks2"/>
    <s v="Hurkey Creek2"/>
    <n v="0"/>
    <n v="50"/>
    <m/>
    <n v="50"/>
    <n v="0"/>
    <n v="0"/>
    <n v="0"/>
    <n v="0"/>
    <n v="0"/>
    <n v="0"/>
    <n v="0"/>
    <n v="0"/>
    <n v="0"/>
    <n v="0"/>
    <m/>
    <m/>
    <n v="0"/>
    <n v="0"/>
    <n v="0"/>
    <n v="0"/>
    <n v="0"/>
    <n v="0"/>
    <n v="50"/>
  </r>
  <r>
    <n v="25400"/>
    <s v="Regional Park &amp; Open Space Dis"/>
    <n v="931402"/>
    <s v="Hurkey Creek Park"/>
    <x v="68"/>
    <x v="68"/>
    <s v="25400 931402 523220"/>
    <x v="3"/>
    <x v="22"/>
    <s v="Supplies &amp; Services"/>
    <x v="0"/>
    <s v="Regional Parks2"/>
    <s v="Hurkey Creek2"/>
    <n v="0"/>
    <n v="200"/>
    <m/>
    <n v="200"/>
    <n v="0"/>
    <n v="0"/>
    <n v="0"/>
    <n v="0"/>
    <n v="0"/>
    <n v="0"/>
    <n v="0"/>
    <n v="0"/>
    <n v="0"/>
    <n v="0"/>
    <m/>
    <m/>
    <n v="0"/>
    <n v="0"/>
    <n v="0"/>
    <n v="0"/>
    <n v="0"/>
    <n v="0"/>
    <n v="200"/>
  </r>
  <r>
    <n v="25400"/>
    <s v="Regional Park &amp; Open Space Dis"/>
    <n v="931402"/>
    <s v="Hurkey Creek Park"/>
    <x v="102"/>
    <x v="102"/>
    <s v="25400 931402 523290"/>
    <x v="3"/>
    <x v="22"/>
    <s v="Supplies &amp; Services"/>
    <x v="0"/>
    <s v="Regional Parks2"/>
    <s v="Hurkey Creek2"/>
    <n v="8008.96"/>
    <n v="7500"/>
    <m/>
    <n v="7500"/>
    <n v="1147.8800000000001"/>
    <n v="668.62"/>
    <n v="588.35"/>
    <n v="850.14"/>
    <n v="661.86"/>
    <n v="577.89"/>
    <n v="526.20000000000005"/>
    <n v="786.21"/>
    <n v="565.05999999999995"/>
    <n v="574.6"/>
    <m/>
    <m/>
    <n v="6946.8099999999995"/>
    <n v="2404.85"/>
    <n v="2089.89"/>
    <n v="1877.47"/>
    <n v="574.6"/>
    <n v="6946.81"/>
    <n v="553.1899999999996"/>
  </r>
  <r>
    <n v="25400"/>
    <s v="Regional Park &amp; Open Space Dis"/>
    <n v="931402"/>
    <s v="Hurkey Creek Park"/>
    <x v="72"/>
    <x v="72"/>
    <s v="25400 931402 523700"/>
    <x v="3"/>
    <x v="22"/>
    <s v="Supplies &amp; Services"/>
    <x v="0"/>
    <s v="Regional Parks2"/>
    <s v="Hurkey Creek2"/>
    <n v="1763.6799999999998"/>
    <n v="1750"/>
    <m/>
    <n v="1750"/>
    <n v="525.58000000000004"/>
    <n v="0"/>
    <n v="179.85"/>
    <n v="121.72"/>
    <n v="0"/>
    <n v="102.38"/>
    <n v="22.58"/>
    <n v="0"/>
    <n v="131.65"/>
    <n v="632.23"/>
    <m/>
    <m/>
    <n v="1715.9900000000002"/>
    <n v="705.43000000000006"/>
    <n v="224.1"/>
    <n v="154.23000000000002"/>
    <n v="632.23"/>
    <n v="1715.9900000000002"/>
    <n v="34.009999999999764"/>
  </r>
  <r>
    <n v="25400"/>
    <s v="Regional Park &amp; Open Space Dis"/>
    <n v="931402"/>
    <s v="Hurkey Creek Park"/>
    <x v="73"/>
    <x v="73"/>
    <s v="25400 931402 523800"/>
    <x v="3"/>
    <x v="22"/>
    <s v="Supplies &amp; Services"/>
    <x v="0"/>
    <s v="Regional Parks2"/>
    <s v="Hurkey Creek2"/>
    <n v="1015.96"/>
    <n v="1500"/>
    <m/>
    <n v="1500"/>
    <n v="0"/>
    <n v="0"/>
    <n v="0"/>
    <n v="0"/>
    <n v="0"/>
    <n v="0"/>
    <n v="0"/>
    <n v="0"/>
    <n v="0"/>
    <n v="0"/>
    <m/>
    <m/>
    <n v="0"/>
    <n v="0"/>
    <n v="0"/>
    <n v="0"/>
    <n v="0"/>
    <n v="0"/>
    <n v="1500"/>
  </r>
  <r>
    <n v="25400"/>
    <s v="Regional Park &amp; Open Space Dis"/>
    <n v="931402"/>
    <s v="Hurkey Creek Park"/>
    <x v="74"/>
    <x v="74"/>
    <s v="25400 931402 524840"/>
    <x v="3"/>
    <x v="22"/>
    <s v="Supplies &amp; Services"/>
    <x v="0"/>
    <s v="Regional Parks2"/>
    <s v="Hurkey Creek2"/>
    <n v="30"/>
    <n v="250"/>
    <m/>
    <n v="250"/>
    <n v="0"/>
    <n v="0"/>
    <n v="30"/>
    <n v="0"/>
    <n v="0"/>
    <n v="0"/>
    <n v="0"/>
    <n v="0"/>
    <n v="0"/>
    <n v="0"/>
    <m/>
    <m/>
    <n v="30"/>
    <n v="30"/>
    <n v="0"/>
    <n v="0"/>
    <n v="0"/>
    <n v="30"/>
    <n v="220"/>
  </r>
  <r>
    <n v="25400"/>
    <s v="Regional Park &amp; Open Space Dis"/>
    <n v="931402"/>
    <s v="Hurkey Creek Park"/>
    <x v="122"/>
    <x v="122"/>
    <s v="25400 931402 526950"/>
    <x v="3"/>
    <x v="22"/>
    <s v="Supplies &amp; Services"/>
    <x v="0"/>
    <s v="Regional Parks2"/>
    <s v="Hurkey Creek2"/>
    <n v="122.81"/>
    <n v="0"/>
    <m/>
    <n v="0"/>
    <n v="0"/>
    <n v="0"/>
    <n v="0"/>
    <n v="0"/>
    <n v="0"/>
    <n v="0"/>
    <n v="0"/>
    <n v="0"/>
    <n v="0"/>
    <n v="0"/>
    <m/>
    <m/>
    <n v="0"/>
    <n v="0"/>
    <n v="0"/>
    <n v="0"/>
    <n v="0"/>
    <n v="0"/>
    <n v="0"/>
  </r>
  <r>
    <n v="25400"/>
    <s v="Regional Park &amp; Open Space Dis"/>
    <n v="931402"/>
    <s v="Hurkey Creek Park"/>
    <x v="78"/>
    <x v="78"/>
    <s v="25400 931402 526960"/>
    <x v="3"/>
    <x v="22"/>
    <s v="Supplies &amp; Services"/>
    <x v="0"/>
    <s v="Regional Parks2"/>
    <s v="Hurkey Creek2"/>
    <n v="642.40000000000009"/>
    <n v="750"/>
    <m/>
    <n v="750"/>
    <n v="0"/>
    <n v="74.180000000000007"/>
    <n v="420.41"/>
    <n v="313.51"/>
    <n v="0"/>
    <n v="0"/>
    <n v="0"/>
    <n v="19.36"/>
    <n v="9.4600000000000009"/>
    <n v="0"/>
    <m/>
    <m/>
    <n v="836.92000000000007"/>
    <n v="494.59000000000003"/>
    <n v="313.51"/>
    <n v="28.82"/>
    <n v="0"/>
    <n v="836.92000000000007"/>
    <n v="-86.920000000000073"/>
  </r>
  <r>
    <n v="25400"/>
    <s v="Regional Park &amp; Open Space Dis"/>
    <n v="931402"/>
    <s v="Hurkey Creek Park"/>
    <x v="83"/>
    <x v="83"/>
    <s v="25400 931402 527680"/>
    <x v="3"/>
    <x v="22"/>
    <s v="Supplies &amp; Services"/>
    <x v="0"/>
    <s v="Regional Parks2"/>
    <s v="Hurkey Creek2"/>
    <n v="301.42"/>
    <n v="1750"/>
    <m/>
    <n v="1750"/>
    <n v="0"/>
    <n v="0"/>
    <n v="0"/>
    <n v="0"/>
    <n v="0"/>
    <n v="0"/>
    <n v="0"/>
    <n v="0"/>
    <n v="0"/>
    <n v="0"/>
    <m/>
    <m/>
    <n v="0"/>
    <n v="0"/>
    <n v="0"/>
    <n v="0"/>
    <n v="0"/>
    <n v="0"/>
    <n v="1750"/>
  </r>
  <r>
    <n v="25400"/>
    <s v="Regional Park &amp; Open Space Dis"/>
    <n v="931402"/>
    <s v="Hurkey Creek Park"/>
    <x v="3"/>
    <x v="3"/>
    <s v="25400 931402 527720"/>
    <x v="3"/>
    <x v="22"/>
    <s v="Supplies &amp; Services"/>
    <x v="0"/>
    <s v="Regional Parks2"/>
    <s v="Hurkey Creek2"/>
    <n v="669.40999999999985"/>
    <n v="500"/>
    <m/>
    <n v="500"/>
    <n v="0"/>
    <n v="949.57"/>
    <n v="216.25"/>
    <n v="12.16"/>
    <n v="0"/>
    <n v="58.1"/>
    <n v="0"/>
    <n v="0"/>
    <n v="18.309999999999999"/>
    <n v="13.24"/>
    <m/>
    <m/>
    <n v="1267.6300000000001"/>
    <n v="1165.8200000000002"/>
    <n v="70.260000000000005"/>
    <n v="18.309999999999999"/>
    <n v="13.24"/>
    <n v="1267.6300000000001"/>
    <n v="-767.63000000000011"/>
  </r>
  <r>
    <n v="25400"/>
    <s v="Regional Park &amp; Open Space Dis"/>
    <n v="931402"/>
    <s v="Hurkey Creek Park"/>
    <x v="123"/>
    <x v="123"/>
    <s v="25400 931402 528020"/>
    <x v="3"/>
    <x v="22"/>
    <s v="Supplies &amp; Services"/>
    <x v="0"/>
    <s v="Regional Parks2"/>
    <s v="Hurkey Creek2"/>
    <n v="1506.94"/>
    <n v="4000"/>
    <m/>
    <n v="4000"/>
    <n v="0"/>
    <n v="0"/>
    <n v="2450"/>
    <n v="350"/>
    <n v="295.22000000000003"/>
    <n v="350"/>
    <n v="0"/>
    <n v="0"/>
    <n v="0"/>
    <n v="350"/>
    <m/>
    <m/>
    <n v="3795.2200000000003"/>
    <n v="2450"/>
    <n v="995.22"/>
    <n v="0"/>
    <n v="350"/>
    <n v="3795.2200000000003"/>
    <n v="204.77999999999975"/>
  </r>
  <r>
    <n v="25400"/>
    <s v="Regional Park &amp; Open Space Dis"/>
    <n v="931402"/>
    <s v="Hurkey Creek Park"/>
    <x v="96"/>
    <x v="96"/>
    <s v="25400 931402 537080"/>
    <x v="3"/>
    <x v="22"/>
    <s v="Supplies &amp; Services"/>
    <x v="2"/>
    <s v="Regional Parks3"/>
    <s v="Hurkey Creek3"/>
    <n v="2742"/>
    <n v="1200"/>
    <m/>
    <n v="1200"/>
    <n v="0"/>
    <n v="0"/>
    <n v="0"/>
    <n v="0"/>
    <n v="0"/>
    <n v="0"/>
    <n v="0"/>
    <n v="0"/>
    <n v="0"/>
    <n v="0"/>
    <m/>
    <m/>
    <n v="0"/>
    <n v="0"/>
    <n v="0"/>
    <n v="0"/>
    <n v="0"/>
    <n v="0"/>
    <n v="1200"/>
  </r>
  <r>
    <n v="25400"/>
    <s v="Regional Park &amp; Open Space Dis"/>
    <n v="931403"/>
    <s v="Idyllwild Park"/>
    <x v="54"/>
    <x v="54"/>
    <s v="25400 931403 520105"/>
    <x v="3"/>
    <x v="23"/>
    <s v="Supplies &amp; Services"/>
    <x v="0"/>
    <s v="Regional Parks2"/>
    <s v="Idyllwild2"/>
    <n v="263.91000000000003"/>
    <n v="500"/>
    <m/>
    <n v="500"/>
    <n v="0"/>
    <n v="0"/>
    <n v="0"/>
    <n v="0"/>
    <n v="0"/>
    <n v="0"/>
    <n v="0"/>
    <n v="0"/>
    <n v="0"/>
    <n v="0"/>
    <m/>
    <m/>
    <n v="0"/>
    <n v="0"/>
    <n v="0"/>
    <n v="0"/>
    <n v="0"/>
    <n v="0"/>
    <n v="500"/>
  </r>
  <r>
    <n v="25400"/>
    <s v="Regional Park &amp; Open Space Dis"/>
    <n v="931403"/>
    <s v="Idyllwild Park"/>
    <x v="55"/>
    <x v="55"/>
    <s v="25400 931403 520115"/>
    <x v="3"/>
    <x v="23"/>
    <s v="Supplies &amp; Services"/>
    <x v="0"/>
    <s v="Regional Parks2"/>
    <s v="Idyllwild2"/>
    <n v="894.39"/>
    <n v="1500"/>
    <m/>
    <n v="1500"/>
    <n v="0"/>
    <n v="58"/>
    <n v="397.7"/>
    <n v="78"/>
    <n v="56"/>
    <n v="0"/>
    <n v="1231.6199999999999"/>
    <n v="0"/>
    <n v="99"/>
    <n v="0"/>
    <m/>
    <m/>
    <n v="1920.32"/>
    <n v="455.7"/>
    <n v="134"/>
    <n v="1330.62"/>
    <n v="0"/>
    <n v="1920.32"/>
    <n v="-420.31999999999994"/>
  </r>
  <r>
    <n v="25400"/>
    <s v="Regional Park &amp; Open Space Dis"/>
    <n v="931403"/>
    <s v="Idyllwild Park"/>
    <x v="58"/>
    <x v="58"/>
    <s v="25400 931403 520800"/>
    <x v="3"/>
    <x v="23"/>
    <s v="Supplies &amp; Services"/>
    <x v="0"/>
    <s v="Regional Parks2"/>
    <s v="Idyllwild2"/>
    <n v="4330.2700000000004"/>
    <n v="4500"/>
    <m/>
    <n v="4500"/>
    <n v="408.46"/>
    <n v="1537.63"/>
    <n v="548.19000000000005"/>
    <n v="251.49"/>
    <n v="963.76"/>
    <n v="43.73"/>
    <n v="0"/>
    <n v="0"/>
    <n v="841.65"/>
    <n v="0"/>
    <m/>
    <m/>
    <n v="4594.9100000000008"/>
    <n v="2494.2800000000002"/>
    <n v="1258.98"/>
    <n v="841.65"/>
    <n v="0"/>
    <n v="4594.91"/>
    <n v="-94.909999999999854"/>
  </r>
  <r>
    <n v="25400"/>
    <s v="Regional Park &amp; Open Space Dis"/>
    <n v="931403"/>
    <s v="Idyllwild Park"/>
    <x v="60"/>
    <x v="60"/>
    <s v="25400 931403 521420"/>
    <x v="3"/>
    <x v="23"/>
    <s v="Supplies &amp; Services"/>
    <x v="0"/>
    <s v="Regional Parks2"/>
    <s v="Idyllwild2"/>
    <n v="5997.02"/>
    <n v="3500"/>
    <m/>
    <n v="3500"/>
    <n v="0"/>
    <n v="0"/>
    <n v="220.54"/>
    <n v="16.690000000000001"/>
    <n v="181.02"/>
    <n v="0"/>
    <n v="0"/>
    <n v="1537.02"/>
    <n v="1198.42"/>
    <n v="104.2"/>
    <m/>
    <m/>
    <n v="3257.89"/>
    <n v="220.54"/>
    <n v="197.71"/>
    <n v="2735.44"/>
    <n v="104.2"/>
    <n v="3257.89"/>
    <n v="242.11000000000013"/>
  </r>
  <r>
    <n v="25400"/>
    <s v="Regional Park &amp; Open Space Dis"/>
    <n v="931403"/>
    <s v="Idyllwild Park"/>
    <x v="61"/>
    <x v="61"/>
    <s v="25400 931403 521500"/>
    <x v="3"/>
    <x v="23"/>
    <s v="Supplies &amp; Services"/>
    <x v="0"/>
    <s v="Regional Parks2"/>
    <s v="Idyllwild2"/>
    <n v="0"/>
    <n v="350"/>
    <m/>
    <n v="350"/>
    <n v="0"/>
    <n v="0"/>
    <n v="32.86"/>
    <n v="0"/>
    <n v="0"/>
    <n v="0"/>
    <n v="0"/>
    <n v="0"/>
    <n v="0"/>
    <n v="0"/>
    <m/>
    <m/>
    <n v="32.86"/>
    <n v="32.86"/>
    <n v="0"/>
    <n v="0"/>
    <n v="0"/>
    <n v="32.86"/>
    <n v="317.14"/>
  </r>
  <r>
    <n v="25400"/>
    <s v="Regional Park &amp; Open Space Dis"/>
    <n v="931403"/>
    <s v="Idyllwild Park"/>
    <x v="0"/>
    <x v="0"/>
    <s v="25400 931403 521560"/>
    <x v="3"/>
    <x v="23"/>
    <s v="Supplies &amp; Services"/>
    <x v="0"/>
    <s v="Regional Parks2"/>
    <s v="Idyllwild2"/>
    <n v="0"/>
    <n v="0"/>
    <m/>
    <n v="0"/>
    <n v="0"/>
    <n v="0"/>
    <n v="0"/>
    <n v="0"/>
    <n v="0"/>
    <n v="0"/>
    <n v="0"/>
    <n v="0"/>
    <n v="0"/>
    <n v="0"/>
    <m/>
    <m/>
    <n v="0"/>
    <n v="0"/>
    <n v="0"/>
    <n v="0"/>
    <n v="0"/>
    <n v="0"/>
    <n v="0"/>
  </r>
  <r>
    <n v="25400"/>
    <s v="Regional Park &amp; Open Space Dis"/>
    <n v="931403"/>
    <s v="Idyllwild Park"/>
    <x v="6"/>
    <x v="6"/>
    <s v="25400 931403 521600"/>
    <x v="3"/>
    <x v="23"/>
    <s v="Supplies &amp; Services"/>
    <x v="0"/>
    <s v="Regional Parks2"/>
    <s v="Idyllwild2"/>
    <n v="10590"/>
    <n v="15000"/>
    <m/>
    <n v="15000"/>
    <n v="0"/>
    <n v="0"/>
    <n v="0"/>
    <n v="0"/>
    <n v="3000"/>
    <n v="0"/>
    <n v="0"/>
    <n v="8000"/>
    <n v="0"/>
    <n v="0"/>
    <m/>
    <m/>
    <n v="11000"/>
    <n v="0"/>
    <n v="3000"/>
    <n v="8000"/>
    <n v="0"/>
    <n v="11000"/>
    <n v="4000"/>
  </r>
  <r>
    <n v="25400"/>
    <s v="Regional Park &amp; Open Space Dis"/>
    <n v="931403"/>
    <s v="Idyllwild Park"/>
    <x v="64"/>
    <x v="64"/>
    <s v="25400 931403 521740"/>
    <x v="3"/>
    <x v="23"/>
    <s v="Supplies &amp; Services"/>
    <x v="0"/>
    <s v="Regional Parks2"/>
    <s v="Idyllwild2"/>
    <n v="1525.4299999999998"/>
    <n v="0"/>
    <m/>
    <n v="0"/>
    <n v="0"/>
    <n v="0"/>
    <n v="0"/>
    <n v="0"/>
    <n v="0"/>
    <n v="0"/>
    <n v="0"/>
    <n v="0"/>
    <n v="0"/>
    <n v="0"/>
    <m/>
    <m/>
    <n v="0"/>
    <n v="0"/>
    <n v="0"/>
    <n v="0"/>
    <n v="0"/>
    <n v="0"/>
    <n v="0"/>
  </r>
  <r>
    <n v="25400"/>
    <s v="Regional Park &amp; Open Space Dis"/>
    <n v="931403"/>
    <s v="Idyllwild Park"/>
    <x v="8"/>
    <x v="8"/>
    <s v="25400 931403 522310"/>
    <x v="3"/>
    <x v="23"/>
    <s v="Supplies &amp; Services"/>
    <x v="0"/>
    <s v="Regional Parks2"/>
    <s v="Idyllwild2"/>
    <n v="1189.95"/>
    <n v="4500"/>
    <m/>
    <n v="4500"/>
    <n v="0"/>
    <n v="14"/>
    <n v="2416.31"/>
    <n v="239.9"/>
    <n v="716.64"/>
    <n v="19.38"/>
    <n v="0"/>
    <n v="59.29"/>
    <n v="144.79"/>
    <n v="0"/>
    <m/>
    <m/>
    <n v="3610.31"/>
    <n v="2430.31"/>
    <n v="975.92"/>
    <n v="204.07999999999998"/>
    <n v="0"/>
    <n v="3610.31"/>
    <n v="889.69"/>
  </r>
  <r>
    <n v="25400"/>
    <s v="Regional Park &amp; Open Space Dis"/>
    <n v="931403"/>
    <s v="Idyllwild Park"/>
    <x v="65"/>
    <x v="65"/>
    <s v="25400 931403 522320"/>
    <x v="3"/>
    <x v="23"/>
    <s v="Supplies &amp; Services"/>
    <x v="0"/>
    <s v="Regional Parks2"/>
    <s v="Idyllwild2"/>
    <n v="2973.27"/>
    <n v="3500"/>
    <m/>
    <n v="3500"/>
    <n v="0"/>
    <n v="57.1"/>
    <n v="4500"/>
    <n v="221.66"/>
    <n v="32.96"/>
    <n v="39.729999999999997"/>
    <n v="0"/>
    <n v="18.05"/>
    <n v="0"/>
    <n v="0"/>
    <m/>
    <m/>
    <n v="4869.5"/>
    <n v="4557.1000000000004"/>
    <n v="294.35000000000002"/>
    <n v="18.05"/>
    <n v="0"/>
    <n v="4869.5000000000009"/>
    <n v="-1369.5000000000009"/>
  </r>
  <r>
    <n v="25400"/>
    <s v="Regional Park &amp; Open Space Dis"/>
    <n v="931403"/>
    <s v="Idyllwild Park"/>
    <x v="128"/>
    <x v="128"/>
    <s v="25400 931403 522390"/>
    <x v="3"/>
    <x v="23"/>
    <s v="Supplies &amp; Services"/>
    <x v="0"/>
    <s v="Regional Parks2"/>
    <s v="Idyllwild2"/>
    <n v="66.08"/>
    <n v="3500"/>
    <m/>
    <n v="3500"/>
    <n v="0"/>
    <n v="0"/>
    <n v="0"/>
    <n v="0"/>
    <n v="0"/>
    <n v="0"/>
    <n v="0"/>
    <n v="0"/>
    <n v="0"/>
    <n v="0"/>
    <m/>
    <m/>
    <n v="0"/>
    <n v="0"/>
    <n v="0"/>
    <n v="0"/>
    <n v="0"/>
    <n v="0"/>
    <n v="3500"/>
  </r>
  <r>
    <n v="25400"/>
    <s v="Regional Park &amp; Open Space Dis"/>
    <n v="931403"/>
    <s v="Idyllwild Park"/>
    <x v="66"/>
    <x v="66"/>
    <s v="25400 931403 522400"/>
    <x v="3"/>
    <x v="23"/>
    <s v="Supplies &amp; Services"/>
    <x v="0"/>
    <s v="Regional Parks2"/>
    <s v="Idyllwild2"/>
    <n v="0"/>
    <n v="0"/>
    <m/>
    <n v="0"/>
    <n v="0"/>
    <n v="0"/>
    <n v="0"/>
    <n v="0"/>
    <n v="0"/>
    <n v="0"/>
    <n v="0"/>
    <n v="0"/>
    <n v="0"/>
    <n v="0"/>
    <m/>
    <m/>
    <n v="0"/>
    <n v="0"/>
    <n v="0"/>
    <n v="0"/>
    <n v="0"/>
    <n v="0"/>
    <n v="0"/>
  </r>
  <r>
    <n v="25400"/>
    <s v="Regional Park &amp; Open Space Dis"/>
    <n v="931403"/>
    <s v="Idyllwild Park"/>
    <x v="102"/>
    <x v="102"/>
    <s v="25400 931403 523290"/>
    <x v="3"/>
    <x v="23"/>
    <s v="Supplies &amp; Services"/>
    <x v="0"/>
    <s v="Regional Parks2"/>
    <s v="Idyllwild2"/>
    <n v="6374.26"/>
    <n v="7500"/>
    <m/>
    <n v="7500"/>
    <n v="1012.97"/>
    <n v="378.78"/>
    <n v="552.37"/>
    <n v="703.09"/>
    <n v="357.77"/>
    <n v="506.73"/>
    <n v="441.7"/>
    <n v="511.59"/>
    <n v="652.26"/>
    <n v="635.78"/>
    <m/>
    <m/>
    <n v="5753.04"/>
    <n v="1944.12"/>
    <n v="1567.5900000000001"/>
    <n v="1605.55"/>
    <n v="635.78"/>
    <n v="5753.04"/>
    <n v="1746.96"/>
  </r>
  <r>
    <n v="25400"/>
    <s v="Regional Park &amp; Open Space Dis"/>
    <n v="931403"/>
    <s v="Idyllwild Park"/>
    <x v="69"/>
    <x v="69"/>
    <s v="25400 931403 523340"/>
    <x v="3"/>
    <x v="23"/>
    <s v="Supplies &amp; Services"/>
    <x v="0"/>
    <s v="Regional Parks2"/>
    <s v="Idyllwild2"/>
    <n v="0"/>
    <n v="0"/>
    <m/>
    <n v="0"/>
    <n v="0"/>
    <n v="0"/>
    <n v="0"/>
    <n v="10.050000000000001"/>
    <n v="0"/>
    <n v="3.65"/>
    <n v="0"/>
    <n v="0"/>
    <n v="0"/>
    <n v="0"/>
    <m/>
    <m/>
    <n v="13.700000000000001"/>
    <n v="0"/>
    <n v="13.700000000000001"/>
    <n v="0"/>
    <n v="0"/>
    <n v="13.700000000000001"/>
    <n v="-13.700000000000001"/>
  </r>
  <r>
    <n v="25400"/>
    <s v="Regional Park &amp; Open Space Dis"/>
    <n v="931403"/>
    <s v="Idyllwild Park"/>
    <x v="72"/>
    <x v="72"/>
    <s v="25400 931403 523700"/>
    <x v="3"/>
    <x v="23"/>
    <s v="Supplies &amp; Services"/>
    <x v="0"/>
    <s v="Regional Parks2"/>
    <s v="Idyllwild2"/>
    <n v="4391.95"/>
    <n v="1500"/>
    <m/>
    <n v="1500"/>
    <n v="272.26"/>
    <n v="959.17"/>
    <n v="379.12"/>
    <n v="35.1"/>
    <n v="195.13"/>
    <n v="0"/>
    <n v="329.1"/>
    <n v="66.900000000000006"/>
    <n v="36.659999999999997"/>
    <n v="0"/>
    <m/>
    <m/>
    <n v="2273.4399999999996"/>
    <n v="1610.5499999999997"/>
    <n v="230.23"/>
    <n v="432.65999999999997"/>
    <n v="0"/>
    <n v="2273.4399999999996"/>
    <n v="-773.4399999999996"/>
  </r>
  <r>
    <n v="25400"/>
    <s v="Regional Park &amp; Open Space Dis"/>
    <n v="931403"/>
    <s v="Idyllwild Park"/>
    <x v="73"/>
    <x v="73"/>
    <s v="25400 931403 523800"/>
    <x v="3"/>
    <x v="23"/>
    <s v="Supplies &amp; Services"/>
    <x v="0"/>
    <s v="Regional Parks2"/>
    <s v="Idyllwild2"/>
    <n v="868.30000000000007"/>
    <n v="1500"/>
    <m/>
    <n v="1500"/>
    <n v="0"/>
    <n v="0"/>
    <n v="0"/>
    <n v="0"/>
    <n v="0"/>
    <n v="0"/>
    <n v="0"/>
    <n v="0"/>
    <n v="0"/>
    <n v="0"/>
    <m/>
    <m/>
    <n v="0"/>
    <n v="0"/>
    <n v="0"/>
    <n v="0"/>
    <n v="0"/>
    <n v="0"/>
    <n v="1500"/>
  </r>
  <r>
    <n v="25400"/>
    <s v="Regional Park &amp; Open Space Dis"/>
    <n v="931403"/>
    <s v="Idyllwild Park"/>
    <x v="74"/>
    <x v="74"/>
    <s v="25400 931403 524840"/>
    <x v="3"/>
    <x v="23"/>
    <s v="Supplies &amp; Services"/>
    <x v="0"/>
    <s v="Regional Parks2"/>
    <s v="Idyllwild2"/>
    <n v="135"/>
    <n v="125"/>
    <m/>
    <n v="125"/>
    <n v="0"/>
    <n v="0"/>
    <n v="0"/>
    <n v="0"/>
    <n v="0"/>
    <n v="0"/>
    <n v="0"/>
    <n v="0"/>
    <n v="15"/>
    <n v="0"/>
    <m/>
    <m/>
    <n v="15"/>
    <n v="0"/>
    <n v="0"/>
    <n v="15"/>
    <n v="0"/>
    <n v="15"/>
    <n v="110"/>
  </r>
  <r>
    <n v="25400"/>
    <s v="Regional Park &amp; Open Space Dis"/>
    <n v="931403"/>
    <s v="Idyllwild Park"/>
    <x v="75"/>
    <x v="75"/>
    <s v="25400 931403 525060"/>
    <x v="3"/>
    <x v="23"/>
    <s v="Supplies &amp; Services"/>
    <x v="0"/>
    <s v="Regional Parks2"/>
    <s v="Idyllwild2"/>
    <n v="53.02"/>
    <n v="100"/>
    <m/>
    <n v="100"/>
    <n v="0"/>
    <n v="0"/>
    <n v="500.42"/>
    <n v="0"/>
    <n v="53.02"/>
    <n v="0"/>
    <n v="0"/>
    <n v="0"/>
    <n v="425.94"/>
    <n v="441.16"/>
    <m/>
    <m/>
    <n v="1420.5400000000002"/>
    <n v="500.42"/>
    <n v="53.02"/>
    <n v="425.94"/>
    <n v="441.16"/>
    <n v="1420.5400000000002"/>
    <n v="-1320.5400000000002"/>
  </r>
  <r>
    <n v="25400"/>
    <s v="Regional Park &amp; Open Space Dis"/>
    <n v="931403"/>
    <s v="Idyllwild Park"/>
    <x v="77"/>
    <x v="77"/>
    <s v="25400 931403 526940"/>
    <x v="3"/>
    <x v="23"/>
    <s v="Supplies &amp; Services"/>
    <x v="0"/>
    <s v="Regional Parks2"/>
    <s v="Idyllwild2"/>
    <n v="187.11"/>
    <n v="0"/>
    <m/>
    <n v="0"/>
    <n v="0"/>
    <n v="0"/>
    <n v="0"/>
    <n v="0"/>
    <n v="0"/>
    <n v="0"/>
    <n v="0"/>
    <n v="0"/>
    <n v="0"/>
    <n v="0"/>
    <m/>
    <m/>
    <n v="0"/>
    <n v="0"/>
    <n v="0"/>
    <n v="0"/>
    <n v="0"/>
    <n v="0"/>
    <n v="0"/>
  </r>
  <r>
    <n v="25400"/>
    <s v="Regional Park &amp; Open Space Dis"/>
    <n v="931403"/>
    <s v="Idyllwild Park"/>
    <x v="78"/>
    <x v="78"/>
    <s v="25400 931403 526960"/>
    <x v="3"/>
    <x v="23"/>
    <s v="Supplies &amp; Services"/>
    <x v="0"/>
    <s v="Regional Parks2"/>
    <s v="Idyllwild2"/>
    <n v="75.400000000000006"/>
    <n v="500"/>
    <m/>
    <n v="500"/>
    <n v="0"/>
    <n v="0"/>
    <n v="96.04"/>
    <n v="107.7"/>
    <n v="0"/>
    <n v="19.34"/>
    <n v="0"/>
    <n v="0"/>
    <n v="0"/>
    <n v="0"/>
    <m/>
    <m/>
    <n v="223.08"/>
    <n v="96.04"/>
    <n v="127.04"/>
    <n v="0"/>
    <n v="0"/>
    <n v="223.08"/>
    <n v="276.91999999999996"/>
  </r>
  <r>
    <n v="25400"/>
    <s v="Regional Park &amp; Open Space Dis"/>
    <n v="931403"/>
    <s v="Idyllwild Park"/>
    <x v="129"/>
    <x v="129"/>
    <s v="25400 931403 527160"/>
    <x v="3"/>
    <x v="23"/>
    <s v="Supplies &amp; Services"/>
    <x v="0"/>
    <s v="Regional Parks2"/>
    <s v="Idyllwild2"/>
    <n v="0"/>
    <n v="0"/>
    <m/>
    <n v="0"/>
    <n v="0"/>
    <n v="0"/>
    <n v="0"/>
    <n v="0"/>
    <n v="0"/>
    <n v="0"/>
    <n v="0"/>
    <n v="0"/>
    <n v="0"/>
    <n v="0"/>
    <m/>
    <m/>
    <n v="0"/>
    <n v="0"/>
    <n v="0"/>
    <n v="0"/>
    <n v="0"/>
    <n v="0"/>
    <n v="0"/>
  </r>
  <r>
    <n v="25400"/>
    <s v="Regional Park &amp; Open Space Dis"/>
    <n v="931403"/>
    <s v="Idyllwild Park"/>
    <x v="83"/>
    <x v="83"/>
    <s v="25400 931403 527680"/>
    <x v="3"/>
    <x v="23"/>
    <s v="Supplies &amp; Services"/>
    <x v="0"/>
    <s v="Regional Parks2"/>
    <s v="Idyllwild2"/>
    <n v="0"/>
    <n v="1500"/>
    <m/>
    <n v="1500"/>
    <n v="0"/>
    <n v="0"/>
    <n v="0"/>
    <n v="0"/>
    <n v="0"/>
    <n v="0"/>
    <n v="0"/>
    <n v="0"/>
    <n v="0"/>
    <n v="0"/>
    <m/>
    <m/>
    <n v="0"/>
    <n v="0"/>
    <n v="0"/>
    <n v="0"/>
    <n v="0"/>
    <n v="0"/>
    <n v="1500"/>
  </r>
  <r>
    <n v="25400"/>
    <s v="Regional Park &amp; Open Space Dis"/>
    <n v="931403"/>
    <s v="Idyllwild Park"/>
    <x v="3"/>
    <x v="3"/>
    <s v="25400 931403 527720"/>
    <x v="3"/>
    <x v="23"/>
    <s v="Supplies &amp; Services"/>
    <x v="0"/>
    <s v="Regional Parks2"/>
    <s v="Idyllwild2"/>
    <n v="1506.42"/>
    <n v="750"/>
    <m/>
    <n v="750"/>
    <n v="0"/>
    <n v="949.56"/>
    <n v="232.09"/>
    <n v="0"/>
    <n v="78.64"/>
    <n v="392.21"/>
    <n v="0"/>
    <n v="170.81"/>
    <n v="0"/>
    <n v="0"/>
    <m/>
    <m/>
    <n v="1823.31"/>
    <n v="1181.6499999999999"/>
    <n v="470.84999999999997"/>
    <n v="170.81"/>
    <n v="0"/>
    <n v="1823.3099999999997"/>
    <n v="-1073.3099999999997"/>
  </r>
  <r>
    <n v="25400"/>
    <s v="Regional Park &amp; Open Space Dis"/>
    <n v="931403"/>
    <s v="Idyllwild Park"/>
    <x v="123"/>
    <x v="123"/>
    <s v="25400 931403 528020"/>
    <x v="3"/>
    <x v="23"/>
    <s v="Supplies &amp; Services"/>
    <x v="0"/>
    <s v="Regional Parks2"/>
    <s v="Idyllwild2"/>
    <n v="980.45"/>
    <n v="4500"/>
    <m/>
    <n v="4500"/>
    <n v="0"/>
    <n v="0"/>
    <n v="2450"/>
    <n v="350"/>
    <n v="295.22000000000003"/>
    <n v="350"/>
    <n v="0"/>
    <n v="350"/>
    <n v="0"/>
    <n v="350"/>
    <m/>
    <m/>
    <n v="4145.22"/>
    <n v="2450"/>
    <n v="995.22"/>
    <n v="350"/>
    <n v="350"/>
    <n v="4145.22"/>
    <n v="354.77999999999975"/>
  </r>
  <r>
    <n v="25400"/>
    <s v="Regional Park &amp; Open Space Dis"/>
    <n v="931403"/>
    <s v="Idyllwild Park"/>
    <x v="96"/>
    <x v="96"/>
    <s v="25400 931403 537080"/>
    <x v="3"/>
    <x v="23"/>
    <s v="Supplies &amp; Services"/>
    <x v="2"/>
    <s v="Regional Parks3"/>
    <s v="Idyllwild3"/>
    <n v="0"/>
    <n v="1000"/>
    <m/>
    <n v="1000"/>
    <n v="0"/>
    <n v="0"/>
    <n v="0"/>
    <n v="10"/>
    <n v="215"/>
    <n v="0"/>
    <n v="0"/>
    <n v="0"/>
    <n v="0"/>
    <n v="0"/>
    <m/>
    <m/>
    <n v="225"/>
    <n v="0"/>
    <n v="225"/>
    <n v="0"/>
    <n v="0"/>
    <n v="225"/>
    <n v="775"/>
  </r>
  <r>
    <n v="25400"/>
    <s v="Regional Park &amp; Open Space Dis"/>
    <n v="931404"/>
    <s v="kabian Park"/>
    <x v="52"/>
    <x v="52"/>
    <s v="25400 931404 520020"/>
    <x v="3"/>
    <x v="26"/>
    <s v="Supplies &amp; Services"/>
    <x v="0"/>
    <s v="Regional Parks2"/>
    <s v="Kabian2"/>
    <n v="2400"/>
    <n v="2600"/>
    <m/>
    <n v="2600"/>
    <n v="0"/>
    <n v="200"/>
    <n v="200"/>
    <n v="200"/>
    <n v="200"/>
    <n v="200"/>
    <n v="200"/>
    <n v="200"/>
    <n v="200"/>
    <n v="200"/>
    <m/>
    <m/>
    <n v="1800"/>
    <n v="400"/>
    <n v="600"/>
    <n v="600"/>
    <n v="200"/>
    <n v="1800"/>
    <n v="800"/>
  </r>
  <r>
    <n v="25400"/>
    <s v="Regional Park &amp; Open Space Dis"/>
    <n v="931404"/>
    <s v="kabian Park"/>
    <x v="8"/>
    <x v="8"/>
    <s v="25400 931404 522310"/>
    <x v="3"/>
    <x v="26"/>
    <s v="Supplies &amp; Services"/>
    <x v="0"/>
    <s v="Regional Parks2"/>
    <s v="Kabian2"/>
    <n v="102.22999999999999"/>
    <n v="1000"/>
    <m/>
    <n v="1000"/>
    <n v="0"/>
    <n v="0"/>
    <n v="0"/>
    <n v="0"/>
    <n v="147.15"/>
    <n v="0"/>
    <n v="728"/>
    <n v="0"/>
    <n v="0"/>
    <n v="0"/>
    <m/>
    <m/>
    <n v="875.15"/>
    <n v="0"/>
    <n v="147.15"/>
    <n v="728"/>
    <n v="0"/>
    <n v="875.15"/>
    <n v="124.85000000000002"/>
  </r>
  <r>
    <n v="25400"/>
    <s v="Regional Park &amp; Open Space Dis"/>
    <n v="931404"/>
    <s v="kabian Park"/>
    <x v="65"/>
    <x v="65"/>
    <s v="25400 931404 522320"/>
    <x v="3"/>
    <x v="26"/>
    <s v="Supplies &amp; Services"/>
    <x v="0"/>
    <s v="Regional Parks2"/>
    <s v="Kabian2"/>
    <n v="1095.24"/>
    <n v="2500"/>
    <m/>
    <n v="2500"/>
    <n v="0"/>
    <n v="0"/>
    <n v="0"/>
    <n v="0"/>
    <n v="0"/>
    <n v="0"/>
    <n v="133.63"/>
    <n v="2958"/>
    <n v="971.48"/>
    <n v="0"/>
    <m/>
    <m/>
    <n v="4063.11"/>
    <n v="0"/>
    <n v="0"/>
    <n v="4063.11"/>
    <n v="0"/>
    <n v="4063.11"/>
    <n v="-1563.1100000000001"/>
  </r>
  <r>
    <n v="25400"/>
    <s v="Regional Park &amp; Open Space Dis"/>
    <n v="931405"/>
    <s v="Lake Cahuilla Park"/>
    <x v="110"/>
    <x v="110"/>
    <s v="25400 931405 520015"/>
    <x v="3"/>
    <x v="3"/>
    <s v="Supplies &amp; Services"/>
    <x v="0"/>
    <s v="Regional Parks2"/>
    <s v="Lake Cahuilla2"/>
    <n v="0"/>
    <n v="0"/>
    <m/>
    <n v="0"/>
    <n v="0"/>
    <n v="0"/>
    <n v="0"/>
    <n v="0"/>
    <n v="0"/>
    <n v="0"/>
    <n v="0"/>
    <n v="0"/>
    <n v="0"/>
    <n v="0"/>
    <m/>
    <m/>
    <n v="0"/>
    <n v="0"/>
    <n v="0"/>
    <n v="0"/>
    <n v="0"/>
    <n v="0"/>
    <n v="0"/>
  </r>
  <r>
    <n v="25400"/>
    <s v="Regional Park &amp; Open Space Dis"/>
    <n v="931405"/>
    <s v="Lake Cahuilla Park"/>
    <x v="52"/>
    <x v="52"/>
    <s v="25400 931405 520020"/>
    <x v="3"/>
    <x v="3"/>
    <s v="Supplies &amp; Services"/>
    <x v="0"/>
    <s v="Regional Parks2"/>
    <s v="Lake Cahuilla2"/>
    <n v="3041.16"/>
    <n v="4180"/>
    <m/>
    <n v="4180"/>
    <n v="0"/>
    <n v="0"/>
    <n v="613.72"/>
    <n v="200"/>
    <n v="200"/>
    <n v="200"/>
    <n v="200"/>
    <n v="200"/>
    <n v="200"/>
    <n v="322.99"/>
    <m/>
    <m/>
    <n v="2136.71"/>
    <n v="613.72"/>
    <n v="600"/>
    <n v="600"/>
    <n v="322.99"/>
    <n v="2136.71"/>
    <n v="2043.29"/>
  </r>
  <r>
    <n v="25400"/>
    <s v="Regional Park &amp; Open Space Dis"/>
    <n v="931405"/>
    <s v="Lake Cahuilla Park"/>
    <x v="55"/>
    <x v="55"/>
    <s v="25400 931405 520115"/>
    <x v="3"/>
    <x v="3"/>
    <s v="Supplies &amp; Services"/>
    <x v="0"/>
    <s v="Regional Parks2"/>
    <s v="Lake Cahuilla2"/>
    <n v="313.5"/>
    <n v="1550"/>
    <m/>
    <n v="1550"/>
    <n v="0"/>
    <n v="0"/>
    <n v="397.7"/>
    <n v="84"/>
    <n v="93"/>
    <n v="0"/>
    <n v="0"/>
    <n v="0"/>
    <n v="0"/>
    <n v="217.62"/>
    <m/>
    <m/>
    <n v="792.32"/>
    <n v="397.7"/>
    <n v="177"/>
    <n v="0"/>
    <n v="217.62"/>
    <n v="792.32"/>
    <n v="757.68"/>
  </r>
  <r>
    <n v="25400"/>
    <s v="Regional Park &amp; Open Space Dis"/>
    <n v="931405"/>
    <s v="Lake Cahuilla Park"/>
    <x v="58"/>
    <x v="58"/>
    <s v="25400 931405 520800"/>
    <x v="3"/>
    <x v="3"/>
    <s v="Supplies &amp; Services"/>
    <x v="0"/>
    <s v="Regional Parks2"/>
    <s v="Lake Cahuilla2"/>
    <n v="3777.1"/>
    <n v="5700"/>
    <m/>
    <n v="5700"/>
    <n v="387.56"/>
    <n v="0"/>
    <n v="237.46"/>
    <n v="423.02"/>
    <n v="221.75"/>
    <n v="615.65"/>
    <n v="584.36"/>
    <n v="874.64"/>
    <n v="165.42"/>
    <n v="1076.1400000000001"/>
    <m/>
    <m/>
    <n v="4586"/>
    <n v="625.02"/>
    <n v="1260.42"/>
    <n v="1624.42"/>
    <n v="1076.1400000000001"/>
    <n v="4586"/>
    <n v="1114"/>
  </r>
  <r>
    <n v="25400"/>
    <s v="Regional Park &amp; Open Space Dis"/>
    <n v="931405"/>
    <s v="Lake Cahuilla Park"/>
    <x v="60"/>
    <x v="60"/>
    <s v="25400 931405 521420"/>
    <x v="3"/>
    <x v="3"/>
    <s v="Supplies &amp; Services"/>
    <x v="0"/>
    <s v="Regional Parks2"/>
    <s v="Lake Cahuilla2"/>
    <n v="3251.59"/>
    <n v="6000"/>
    <m/>
    <n v="6000"/>
    <n v="0"/>
    <n v="70.5"/>
    <n v="517.66999999999996"/>
    <n v="0"/>
    <n v="34.58"/>
    <n v="221.63"/>
    <n v="503.83"/>
    <n v="210.58"/>
    <n v="1326.96"/>
    <n v="2076.65"/>
    <m/>
    <m/>
    <n v="4962.3999999999996"/>
    <n v="588.16999999999996"/>
    <n v="256.20999999999998"/>
    <n v="2041.37"/>
    <n v="2076.65"/>
    <n v="4962.3999999999996"/>
    <n v="1037.6000000000004"/>
  </r>
  <r>
    <n v="25400"/>
    <s v="Regional Park &amp; Open Space Dis"/>
    <n v="931405"/>
    <s v="Lake Cahuilla Park"/>
    <x v="61"/>
    <x v="61"/>
    <s v="25400 931405 521500"/>
    <x v="3"/>
    <x v="3"/>
    <s v="Supplies &amp; Services"/>
    <x v="0"/>
    <s v="Regional Parks2"/>
    <s v="Lake Cahuilla2"/>
    <n v="129.12"/>
    <n v="250"/>
    <m/>
    <n v="250"/>
    <n v="0"/>
    <n v="0"/>
    <n v="0"/>
    <n v="0"/>
    <n v="0"/>
    <n v="0"/>
    <n v="0"/>
    <n v="0"/>
    <n v="0"/>
    <n v="0"/>
    <m/>
    <m/>
    <n v="0"/>
    <n v="0"/>
    <n v="0"/>
    <n v="0"/>
    <n v="0"/>
    <n v="0"/>
    <n v="250"/>
  </r>
  <r>
    <n v="25400"/>
    <s v="Regional Park &amp; Open Space Dis"/>
    <n v="931405"/>
    <s v="Lake Cahuilla Park"/>
    <x v="64"/>
    <x v="64"/>
    <s v="25400 931405 521740"/>
    <x v="3"/>
    <x v="3"/>
    <s v="Supplies &amp; Services"/>
    <x v="0"/>
    <s v="Regional Parks2"/>
    <s v="Lake Cahuilla2"/>
    <n v="0"/>
    <n v="0"/>
    <m/>
    <n v="0"/>
    <n v="0"/>
    <n v="0"/>
    <n v="0"/>
    <n v="0"/>
    <n v="0"/>
    <n v="0"/>
    <n v="0"/>
    <n v="0"/>
    <n v="0"/>
    <n v="0"/>
    <m/>
    <m/>
    <n v="0"/>
    <n v="0"/>
    <n v="0"/>
    <n v="0"/>
    <n v="0"/>
    <n v="0"/>
    <n v="0"/>
  </r>
  <r>
    <n v="25400"/>
    <s v="Regional Park &amp; Open Space Dis"/>
    <n v="931405"/>
    <s v="Lake Cahuilla Park"/>
    <x v="8"/>
    <x v="8"/>
    <s v="25400 931405 522310"/>
    <x v="3"/>
    <x v="3"/>
    <s v="Supplies &amp; Services"/>
    <x v="0"/>
    <s v="Regional Parks2"/>
    <s v="Lake Cahuilla2"/>
    <n v="2139.69"/>
    <n v="3000"/>
    <m/>
    <n v="3000"/>
    <n v="0"/>
    <n v="0"/>
    <n v="339.96"/>
    <n v="6.2"/>
    <n v="352.56"/>
    <n v="308.83"/>
    <n v="52.7"/>
    <n v="56.54"/>
    <n v="674.72"/>
    <n v="0"/>
    <m/>
    <m/>
    <n v="1791.51"/>
    <n v="339.96"/>
    <n v="667.58999999999992"/>
    <n v="783.96"/>
    <n v="0"/>
    <n v="1791.51"/>
    <n v="1208.49"/>
  </r>
  <r>
    <n v="25400"/>
    <s v="Regional Park &amp; Open Space Dis"/>
    <n v="931405"/>
    <s v="Lake Cahuilla Park"/>
    <x v="65"/>
    <x v="65"/>
    <s v="25400 931405 522320"/>
    <x v="3"/>
    <x v="3"/>
    <s v="Supplies &amp; Services"/>
    <x v="0"/>
    <s v="Regional Parks2"/>
    <s v="Lake Cahuilla2"/>
    <n v="6002.12"/>
    <n v="6500"/>
    <m/>
    <n v="6500"/>
    <n v="301.56"/>
    <n v="-272.3"/>
    <n v="0"/>
    <n v="16.86"/>
    <n v="23258.68"/>
    <n v="147.88"/>
    <n v="477.32"/>
    <n v="52.05"/>
    <n v="660.49"/>
    <n v="-22534.91"/>
    <m/>
    <m/>
    <n v="2107.630000000001"/>
    <n v="29.259999999999991"/>
    <n v="23423.420000000002"/>
    <n v="1189.8600000000001"/>
    <n v="-22534.91"/>
    <n v="2107.630000000001"/>
    <n v="4392.369999999999"/>
  </r>
  <r>
    <n v="25400"/>
    <s v="Regional Park &amp; Open Space Dis"/>
    <n v="931405"/>
    <s v="Lake Cahuilla Park"/>
    <x v="127"/>
    <x v="127"/>
    <s v="25400 931405 522340"/>
    <x v="3"/>
    <x v="3"/>
    <s v="Supplies &amp; Services"/>
    <x v="0"/>
    <s v="Regional Parks2"/>
    <s v="Lake Cahuilla2"/>
    <n v="3955.5"/>
    <n v="4000"/>
    <m/>
    <n v="4000"/>
    <n v="0"/>
    <n v="0"/>
    <n v="774.34"/>
    <n v="0"/>
    <n v="0"/>
    <n v="0"/>
    <n v="0"/>
    <n v="0"/>
    <n v="0"/>
    <n v="0"/>
    <m/>
    <m/>
    <n v="774.34"/>
    <n v="774.34"/>
    <n v="0"/>
    <n v="0"/>
    <n v="0"/>
    <n v="774.34"/>
    <n v="3225.66"/>
  </r>
  <r>
    <n v="25400"/>
    <s v="Regional Park &amp; Open Space Dis"/>
    <n v="931405"/>
    <s v="Lake Cahuilla Park"/>
    <x v="68"/>
    <x v="68"/>
    <s v="25400 931405 523220"/>
    <x v="3"/>
    <x v="3"/>
    <s v="Supplies &amp; Services"/>
    <x v="0"/>
    <s v="Regional Parks2"/>
    <s v="Lake Cahuilla2"/>
    <n v="76.22"/>
    <n v="350"/>
    <m/>
    <n v="350"/>
    <n v="0"/>
    <n v="0"/>
    <n v="0"/>
    <n v="0"/>
    <n v="0"/>
    <n v="156.56"/>
    <n v="0"/>
    <n v="0"/>
    <n v="0"/>
    <n v="0"/>
    <m/>
    <m/>
    <n v="156.56"/>
    <n v="0"/>
    <n v="156.56"/>
    <n v="0"/>
    <n v="0"/>
    <n v="156.56"/>
    <n v="193.44"/>
  </r>
  <r>
    <n v="25400"/>
    <s v="Regional Park &amp; Open Space Dis"/>
    <n v="931405"/>
    <s v="Lake Cahuilla Park"/>
    <x v="102"/>
    <x v="102"/>
    <s v="25400 931405 523290"/>
    <x v="3"/>
    <x v="3"/>
    <s v="Supplies &amp; Services"/>
    <x v="0"/>
    <s v="Regional Parks2"/>
    <s v="Lake Cahuilla2"/>
    <n v="9917.5400000000009"/>
    <n v="8700"/>
    <m/>
    <n v="8700"/>
    <n v="394"/>
    <n v="171.4"/>
    <n v="508.18"/>
    <n v="609.85"/>
    <n v="799.64"/>
    <n v="888.48"/>
    <n v="931.58"/>
    <n v="1039.4000000000001"/>
    <n v="917.48"/>
    <n v="804.85"/>
    <m/>
    <m/>
    <n v="7064.8600000000006"/>
    <n v="1073.58"/>
    <n v="2297.9700000000003"/>
    <n v="2888.46"/>
    <n v="804.85"/>
    <n v="7064.8600000000006"/>
    <n v="1635.1399999999994"/>
  </r>
  <r>
    <n v="25400"/>
    <s v="Regional Park &amp; Open Space Dis"/>
    <n v="931405"/>
    <s v="Lake Cahuilla Park"/>
    <x v="72"/>
    <x v="72"/>
    <s v="25400 931405 523700"/>
    <x v="3"/>
    <x v="3"/>
    <s v="Supplies &amp; Services"/>
    <x v="0"/>
    <s v="Regional Parks2"/>
    <s v="Lake Cahuilla2"/>
    <n v="2656.86"/>
    <n v="4000"/>
    <m/>
    <n v="4000"/>
    <n v="0"/>
    <n v="0"/>
    <n v="35.020000000000003"/>
    <n v="371.91"/>
    <n v="126.13"/>
    <n v="124.68"/>
    <n v="388.05"/>
    <n v="505.54"/>
    <n v="453.45"/>
    <n v="376.96"/>
    <m/>
    <m/>
    <n v="2381.7399999999998"/>
    <n v="35.020000000000003"/>
    <n v="622.72"/>
    <n v="1347.04"/>
    <n v="376.96"/>
    <n v="2381.7399999999998"/>
    <n v="1618.2600000000002"/>
  </r>
  <r>
    <n v="25400"/>
    <s v="Regional Park &amp; Open Space Dis"/>
    <n v="931405"/>
    <s v="Lake Cahuilla Park"/>
    <x v="73"/>
    <x v="73"/>
    <s v="25400 931405 523800"/>
    <x v="3"/>
    <x v="3"/>
    <s v="Supplies &amp; Services"/>
    <x v="0"/>
    <s v="Regional Parks2"/>
    <s v="Lake Cahuilla2"/>
    <n v="1040.8800000000001"/>
    <n v="1500"/>
    <m/>
    <n v="1500"/>
    <n v="0"/>
    <n v="0"/>
    <n v="0"/>
    <n v="0"/>
    <n v="0"/>
    <n v="0"/>
    <n v="0"/>
    <n v="0"/>
    <n v="0"/>
    <n v="0"/>
    <m/>
    <m/>
    <n v="0"/>
    <n v="0"/>
    <n v="0"/>
    <n v="0"/>
    <n v="0"/>
    <n v="0"/>
    <n v="1500"/>
  </r>
  <r>
    <n v="25400"/>
    <s v="Regional Park &amp; Open Space Dis"/>
    <n v="931405"/>
    <s v="Lake Cahuilla Park"/>
    <x v="74"/>
    <x v="74"/>
    <s v="25400 931405 524840"/>
    <x v="3"/>
    <x v="3"/>
    <s v="Supplies &amp; Services"/>
    <x v="0"/>
    <s v="Regional Parks2"/>
    <s v="Lake Cahuilla2"/>
    <n v="150"/>
    <n v="200"/>
    <m/>
    <n v="200"/>
    <n v="0"/>
    <n v="0"/>
    <n v="15"/>
    <n v="15"/>
    <n v="0"/>
    <n v="0"/>
    <n v="30"/>
    <n v="0"/>
    <n v="0"/>
    <n v="45"/>
    <m/>
    <m/>
    <n v="105"/>
    <n v="15"/>
    <n v="15"/>
    <n v="30"/>
    <n v="45"/>
    <n v="105"/>
    <n v="95"/>
  </r>
  <r>
    <n v="25400"/>
    <s v="Regional Park &amp; Open Space Dis"/>
    <n v="931405"/>
    <s v="Lake Cahuilla Park"/>
    <x v="78"/>
    <x v="78"/>
    <s v="25400 931405 526960"/>
    <x v="3"/>
    <x v="3"/>
    <s v="Supplies &amp; Services"/>
    <x v="0"/>
    <s v="Regional Parks2"/>
    <s v="Lake Cahuilla2"/>
    <n v="1971.04"/>
    <n v="1000"/>
    <m/>
    <n v="1000"/>
    <n v="221.72"/>
    <n v="-221.72"/>
    <n v="0"/>
    <n v="147.71"/>
    <n v="205.85"/>
    <n v="56.01"/>
    <n v="662.43"/>
    <n v="75.989999999999995"/>
    <n v="0"/>
    <n v="601.36"/>
    <m/>
    <m/>
    <n v="1749.35"/>
    <n v="0"/>
    <n v="409.57"/>
    <n v="738.42"/>
    <n v="601.36"/>
    <n v="1749.35"/>
    <n v="-749.34999999999991"/>
  </r>
  <r>
    <n v="25400"/>
    <s v="Regional Park &amp; Open Space Dis"/>
    <n v="931405"/>
    <s v="Lake Cahuilla Park"/>
    <x v="79"/>
    <x v="79"/>
    <s v="25400 931405 527100"/>
    <x v="3"/>
    <x v="3"/>
    <s v="Supplies &amp; Services"/>
    <x v="0"/>
    <s v="Regional Parks2"/>
    <s v="Lake Cahuilla2"/>
    <n v="1509.5900000000001"/>
    <n v="2000"/>
    <m/>
    <n v="2000"/>
    <n v="0"/>
    <n v="0"/>
    <n v="444.92"/>
    <n v="29.78"/>
    <n v="137.59"/>
    <n v="78.42"/>
    <n v="119.24"/>
    <n v="146.53"/>
    <n v="592.74"/>
    <n v="445.51"/>
    <m/>
    <m/>
    <n v="1994.73"/>
    <n v="444.92"/>
    <n v="245.79000000000002"/>
    <n v="858.51"/>
    <n v="445.51"/>
    <n v="1994.73"/>
    <n v="5.2699999999999818"/>
  </r>
  <r>
    <n v="25400"/>
    <s v="Regional Park &amp; Open Space Dis"/>
    <n v="931405"/>
    <s v="Lake Cahuilla Park"/>
    <x v="82"/>
    <x v="82"/>
    <s v="25400 931405 527660"/>
    <x v="3"/>
    <x v="3"/>
    <s v="Supplies &amp; Services"/>
    <x v="0"/>
    <s v="Regional Parks2"/>
    <s v="Lake Cahuilla2"/>
    <n v="0"/>
    <n v="0"/>
    <m/>
    <n v="0"/>
    <n v="0"/>
    <n v="0"/>
    <n v="0"/>
    <n v="0"/>
    <n v="0"/>
    <n v="0"/>
    <n v="0"/>
    <n v="0"/>
    <n v="0"/>
    <n v="0"/>
    <m/>
    <m/>
    <n v="0"/>
    <n v="0"/>
    <n v="0"/>
    <n v="0"/>
    <n v="0"/>
    <n v="0"/>
    <n v="0"/>
  </r>
  <r>
    <n v="25400"/>
    <s v="Regional Park &amp; Open Space Dis"/>
    <n v="931405"/>
    <s v="Lake Cahuilla Park"/>
    <x v="83"/>
    <x v="83"/>
    <s v="25400 931405 527680"/>
    <x v="3"/>
    <x v="3"/>
    <s v="Supplies &amp; Services"/>
    <x v="0"/>
    <s v="Regional Parks2"/>
    <s v="Lake Cahuilla2"/>
    <n v="1322.77"/>
    <n v="500"/>
    <m/>
    <n v="500"/>
    <n v="260.35000000000002"/>
    <n v="-260.35000000000002"/>
    <n v="503.95"/>
    <n v="0"/>
    <n v="0"/>
    <n v="0"/>
    <n v="0"/>
    <n v="37.74"/>
    <n v="0"/>
    <n v="0"/>
    <m/>
    <m/>
    <n v="541.68999999999994"/>
    <n v="503.95"/>
    <n v="0"/>
    <n v="37.74"/>
    <n v="0"/>
    <n v="541.68999999999994"/>
    <n v="-41.689999999999941"/>
  </r>
  <r>
    <n v="25400"/>
    <s v="Regional Park &amp; Open Space Dis"/>
    <n v="931405"/>
    <s v="Lake Cahuilla Park"/>
    <x v="3"/>
    <x v="3"/>
    <s v="25400 931405 527720"/>
    <x v="3"/>
    <x v="3"/>
    <s v="Supplies &amp; Services"/>
    <x v="0"/>
    <s v="Regional Parks2"/>
    <s v="Lake Cahuilla2"/>
    <n v="466.85"/>
    <n v="600"/>
    <m/>
    <n v="600"/>
    <n v="195.72"/>
    <n v="0"/>
    <n v="0"/>
    <n v="0"/>
    <n v="0"/>
    <n v="0"/>
    <n v="0"/>
    <n v="0"/>
    <n v="0"/>
    <n v="37.520000000000003"/>
    <m/>
    <m/>
    <n v="233.24"/>
    <n v="195.72"/>
    <n v="0"/>
    <n v="0"/>
    <n v="37.520000000000003"/>
    <n v="233.24"/>
    <n v="366.76"/>
  </r>
  <r>
    <n v="25400"/>
    <s v="Regional Park &amp; Open Space Dis"/>
    <n v="931405"/>
    <s v="Lake Cahuilla Park"/>
    <x v="123"/>
    <x v="123"/>
    <s v="25400 931405 528020"/>
    <x v="3"/>
    <x v="3"/>
    <s v="Supplies &amp; Services"/>
    <x v="0"/>
    <s v="Regional Parks2"/>
    <s v="Lake Cahuilla2"/>
    <n v="8529.0499999999993"/>
    <n v="7500"/>
    <m/>
    <n v="7500"/>
    <n v="225.72"/>
    <n v="0"/>
    <n v="935.45"/>
    <n v="952.44"/>
    <n v="1174.74"/>
    <n v="1106.3499999999999"/>
    <n v="2308.88"/>
    <n v="912.98"/>
    <n v="618.14"/>
    <n v="1487.75"/>
    <m/>
    <m/>
    <n v="9722.4500000000007"/>
    <n v="1161.17"/>
    <n v="3233.53"/>
    <n v="3840"/>
    <n v="1487.75"/>
    <n v="9722.4500000000007"/>
    <n v="-2222.4500000000007"/>
  </r>
  <r>
    <n v="25400"/>
    <s v="Regional Park &amp; Open Space Dis"/>
    <n v="931405"/>
    <s v="Lake Cahuilla Park"/>
    <x v="96"/>
    <x v="96"/>
    <s v="25400 931405 537080"/>
    <x v="3"/>
    <x v="3"/>
    <s v="Supplies &amp; Services"/>
    <x v="2"/>
    <s v="Regional Parks3"/>
    <s v="Lake Cahuilla3"/>
    <n v="327"/>
    <n v="1000"/>
    <m/>
    <n v="1000"/>
    <n v="0"/>
    <n v="0"/>
    <n v="0"/>
    <n v="0"/>
    <n v="0"/>
    <n v="0"/>
    <n v="0"/>
    <n v="0"/>
    <n v="0"/>
    <n v="192"/>
    <m/>
    <m/>
    <n v="192"/>
    <n v="0"/>
    <n v="0"/>
    <n v="0"/>
    <n v="192"/>
    <n v="192"/>
    <n v="808"/>
  </r>
  <r>
    <n v="25400"/>
    <s v="Regional Park &amp; Open Space Dis"/>
    <n v="931406"/>
    <s v="Lawler Lodge &amp; Alpine Cabins"/>
    <x v="52"/>
    <x v="52"/>
    <s v="25400 931406 520020"/>
    <x v="3"/>
    <x v="27"/>
    <s v="Supplies &amp; Services"/>
    <x v="0"/>
    <s v="Regional Parks2"/>
    <s v="Lawler Lodge &amp; Alpine Cabins2"/>
    <n v="5870.4000000000015"/>
    <n v="5800"/>
    <m/>
    <n v="5800"/>
    <n v="0"/>
    <n v="502.01"/>
    <n v="1004.02"/>
    <n v="516.99"/>
    <n v="0"/>
    <n v="1033.98"/>
    <n v="0"/>
    <n v="516.99"/>
    <n v="1033.98"/>
    <n v="516.99"/>
    <m/>
    <m/>
    <n v="5124.9599999999991"/>
    <n v="1506.03"/>
    <n v="1550.97"/>
    <n v="1550.97"/>
    <n v="516.99"/>
    <n v="5124.96"/>
    <n v="675.04"/>
  </r>
  <r>
    <n v="25400"/>
    <s v="Regional Park &amp; Open Space Dis"/>
    <n v="931406"/>
    <s v="Lawler Lodge &amp; Alpine Cabins"/>
    <x v="53"/>
    <x v="53"/>
    <s v="25400 931406 520025"/>
    <x v="3"/>
    <x v="27"/>
    <s v="Supplies &amp; Services"/>
    <x v="0"/>
    <s v="Regional Parks2"/>
    <s v="Lawler Lodge &amp; Alpine Cabins2"/>
    <n v="300.45999999999998"/>
    <n v="400"/>
    <m/>
    <n v="400"/>
    <n v="49.55"/>
    <n v="0"/>
    <n v="0"/>
    <n v="0"/>
    <n v="0"/>
    <n v="117.97"/>
    <n v="99.1"/>
    <n v="0"/>
    <n v="0"/>
    <n v="0"/>
    <m/>
    <m/>
    <n v="266.62"/>
    <n v="49.55"/>
    <n v="117.97"/>
    <n v="99.1"/>
    <n v="0"/>
    <n v="266.62"/>
    <n v="133.38"/>
  </r>
  <r>
    <n v="25400"/>
    <s v="Regional Park &amp; Open Space Dis"/>
    <n v="931406"/>
    <s v="Lawler Lodge &amp; Alpine Cabins"/>
    <x v="58"/>
    <x v="58"/>
    <s v="25400 931406 520800"/>
    <x v="3"/>
    <x v="27"/>
    <s v="Supplies &amp; Services"/>
    <x v="0"/>
    <s v="Regional Parks2"/>
    <s v="Lawler Lodge &amp; Alpine Cabins2"/>
    <n v="4469.75"/>
    <n v="2000"/>
    <m/>
    <n v="2000"/>
    <n v="0"/>
    <n v="0"/>
    <n v="59.55"/>
    <n v="97.61"/>
    <n v="90.55"/>
    <n v="172.34"/>
    <n v="147.57"/>
    <n v="48.27"/>
    <n v="385.19"/>
    <n v="0"/>
    <m/>
    <m/>
    <n v="1001.0799999999999"/>
    <n v="59.55"/>
    <n v="360.5"/>
    <n v="581.03"/>
    <n v="0"/>
    <n v="1001.0799999999999"/>
    <n v="998.92000000000007"/>
  </r>
  <r>
    <n v="25400"/>
    <s v="Regional Park &amp; Open Space Dis"/>
    <n v="931406"/>
    <s v="Lawler Lodge &amp; Alpine Cabins"/>
    <x v="111"/>
    <x v="111"/>
    <s v="25400 931406 520825"/>
    <x v="3"/>
    <x v="27"/>
    <s v="Supplies &amp; Services"/>
    <x v="0"/>
    <s v="Regional Parks2"/>
    <s v="Lawler Lodge &amp; Alpine Cabins2"/>
    <n v="0"/>
    <n v="500"/>
    <m/>
    <n v="500"/>
    <n v="0"/>
    <n v="0"/>
    <n v="0"/>
    <n v="0"/>
    <n v="0"/>
    <n v="0"/>
    <n v="0"/>
    <n v="122.62"/>
    <n v="0"/>
    <n v="0"/>
    <m/>
    <m/>
    <n v="122.62"/>
    <n v="0"/>
    <n v="0"/>
    <n v="122.62"/>
    <n v="0"/>
    <n v="122.62"/>
    <n v="377.38"/>
  </r>
  <r>
    <n v="25400"/>
    <s v="Regional Park &amp; Open Space Dis"/>
    <n v="931406"/>
    <s v="Lawler Lodge &amp; Alpine Cabins"/>
    <x v="60"/>
    <x v="60"/>
    <s v="25400 931406 521420"/>
    <x v="3"/>
    <x v="27"/>
    <s v="Supplies &amp; Services"/>
    <x v="0"/>
    <s v="Regional Parks2"/>
    <s v="Lawler Lodge &amp; Alpine Cabins2"/>
    <n v="-92.320000000000007"/>
    <n v="0"/>
    <m/>
    <n v="0"/>
    <n v="0"/>
    <n v="16.79"/>
    <n v="0"/>
    <n v="0"/>
    <n v="0"/>
    <n v="0"/>
    <n v="0"/>
    <n v="0"/>
    <n v="0"/>
    <n v="9.39"/>
    <m/>
    <m/>
    <n v="26.18"/>
    <n v="16.79"/>
    <n v="0"/>
    <n v="0"/>
    <n v="9.39"/>
    <n v="26.18"/>
    <n v="-26.18"/>
  </r>
  <r>
    <n v="25400"/>
    <s v="Regional Park &amp; Open Space Dis"/>
    <n v="931406"/>
    <s v="Lawler Lodge &amp; Alpine Cabins"/>
    <x v="130"/>
    <x v="130"/>
    <s v="25400 931406 521440"/>
    <x v="3"/>
    <x v="27"/>
    <s v="Supplies &amp; Services"/>
    <x v="0"/>
    <s v="Regional Parks2"/>
    <s v="Lawler Lodge &amp; Alpine Cabins2"/>
    <n v="9.43"/>
    <n v="1500"/>
    <m/>
    <n v="1500"/>
    <n v="0"/>
    <n v="0"/>
    <n v="406.15"/>
    <n v="0"/>
    <n v="0"/>
    <n v="150"/>
    <n v="0"/>
    <n v="0"/>
    <n v="0"/>
    <n v="0"/>
    <m/>
    <m/>
    <n v="556.15"/>
    <n v="406.15"/>
    <n v="150"/>
    <n v="0"/>
    <n v="0"/>
    <n v="556.15"/>
    <n v="943.85"/>
  </r>
  <r>
    <n v="25400"/>
    <s v="Regional Park &amp; Open Space Dis"/>
    <n v="931406"/>
    <s v="Lawler Lodge &amp; Alpine Cabins"/>
    <x v="6"/>
    <x v="6"/>
    <s v="25400 931406 521600"/>
    <x v="3"/>
    <x v="27"/>
    <s v="Supplies &amp; Services"/>
    <x v="0"/>
    <s v="Regional Parks2"/>
    <s v="Lawler Lodge &amp; Alpine Cabins2"/>
    <n v="0"/>
    <n v="4000"/>
    <m/>
    <n v="4000"/>
    <n v="600"/>
    <n v="0"/>
    <n v="0"/>
    <n v="0"/>
    <n v="0"/>
    <n v="0"/>
    <n v="0"/>
    <n v="0"/>
    <n v="0"/>
    <n v="0"/>
    <m/>
    <m/>
    <n v="600"/>
    <n v="600"/>
    <n v="0"/>
    <n v="0"/>
    <n v="0"/>
    <n v="600"/>
    <n v="3400"/>
  </r>
  <r>
    <n v="25400"/>
    <s v="Regional Park &amp; Open Space Dis"/>
    <n v="931406"/>
    <s v="Lawler Lodge &amp; Alpine Cabins"/>
    <x v="64"/>
    <x v="64"/>
    <s v="25400 931406 521740"/>
    <x v="3"/>
    <x v="27"/>
    <s v="Supplies &amp; Services"/>
    <x v="0"/>
    <s v="Regional Parks2"/>
    <s v="Lawler Lodge &amp; Alpine Cabins2"/>
    <n v="822.83"/>
    <n v="0"/>
    <m/>
    <n v="0"/>
    <n v="0"/>
    <n v="0"/>
    <n v="0"/>
    <n v="0"/>
    <n v="0"/>
    <n v="0"/>
    <n v="0"/>
    <n v="0"/>
    <n v="0"/>
    <n v="0"/>
    <m/>
    <m/>
    <n v="0"/>
    <n v="0"/>
    <n v="0"/>
    <n v="0"/>
    <n v="0"/>
    <n v="0"/>
    <n v="0"/>
  </r>
  <r>
    <n v="25400"/>
    <s v="Regional Park &amp; Open Space Dis"/>
    <n v="931406"/>
    <s v="Lawler Lodge &amp; Alpine Cabins"/>
    <x v="8"/>
    <x v="8"/>
    <s v="25400 931406 522310"/>
    <x v="3"/>
    <x v="27"/>
    <s v="Supplies &amp; Services"/>
    <x v="0"/>
    <s v="Regional Parks2"/>
    <s v="Lawler Lodge &amp; Alpine Cabins2"/>
    <n v="7493.3499999999995"/>
    <n v="5000"/>
    <m/>
    <n v="5000"/>
    <n v="0"/>
    <n v="0"/>
    <n v="19.04"/>
    <n v="0"/>
    <n v="0"/>
    <n v="0"/>
    <n v="3338.97"/>
    <n v="327.94"/>
    <n v="467.87"/>
    <n v="61.97"/>
    <m/>
    <m/>
    <n v="4215.79"/>
    <n v="19.04"/>
    <n v="0"/>
    <n v="4134.78"/>
    <n v="61.97"/>
    <n v="4215.79"/>
    <n v="784.21"/>
  </r>
  <r>
    <n v="25400"/>
    <s v="Regional Park &amp; Open Space Dis"/>
    <n v="931406"/>
    <s v="Lawler Lodge &amp; Alpine Cabins"/>
    <x v="65"/>
    <x v="65"/>
    <s v="25400 931406 522320"/>
    <x v="3"/>
    <x v="27"/>
    <s v="Supplies &amp; Services"/>
    <x v="0"/>
    <s v="Regional Parks2"/>
    <s v="Lawler Lodge &amp; Alpine Cabins2"/>
    <n v="1130.3899999999999"/>
    <n v="2500"/>
    <m/>
    <n v="2500"/>
    <n v="755.17"/>
    <n v="-755.17"/>
    <n v="0"/>
    <n v="0"/>
    <n v="0"/>
    <n v="51.68"/>
    <n v="0"/>
    <n v="40.72"/>
    <n v="0"/>
    <n v="815.86"/>
    <m/>
    <m/>
    <n v="908.26"/>
    <n v="0"/>
    <n v="51.68"/>
    <n v="40.72"/>
    <n v="815.86"/>
    <n v="908.26"/>
    <n v="1591.74"/>
  </r>
  <r>
    <n v="25400"/>
    <s v="Regional Park &amp; Open Space Dis"/>
    <n v="931406"/>
    <s v="Lawler Lodge &amp; Alpine Cabins"/>
    <x v="102"/>
    <x v="102"/>
    <s v="25400 931406 523290"/>
    <x v="3"/>
    <x v="27"/>
    <s v="Supplies &amp; Services"/>
    <x v="0"/>
    <s v="Regional Parks2"/>
    <s v="Lawler Lodge &amp; Alpine Cabins2"/>
    <n v="919.7399999999999"/>
    <n v="750"/>
    <m/>
    <n v="750"/>
    <n v="95.55"/>
    <n v="74.11"/>
    <n v="71.08"/>
    <n v="102.02"/>
    <n v="73.58"/>
    <n v="68.540000000000006"/>
    <n v="28.22"/>
    <n v="193.33"/>
    <n v="138.71"/>
    <n v="104.15"/>
    <m/>
    <m/>
    <n v="949.29000000000008"/>
    <n v="240.74"/>
    <n v="244.14"/>
    <n v="360.26"/>
    <n v="104.15"/>
    <n v="949.29"/>
    <n v="-199.28999999999996"/>
  </r>
  <r>
    <n v="25400"/>
    <s v="Regional Park &amp; Open Space Dis"/>
    <n v="931406"/>
    <s v="Lawler Lodge &amp; Alpine Cabins"/>
    <x v="72"/>
    <x v="72"/>
    <s v="25400 931406 523700"/>
    <x v="3"/>
    <x v="27"/>
    <s v="Supplies &amp; Services"/>
    <x v="0"/>
    <s v="Regional Parks2"/>
    <s v="Lawler Lodge &amp; Alpine Cabins2"/>
    <n v="189.25"/>
    <n v="250"/>
    <m/>
    <n v="250"/>
    <n v="11.84"/>
    <n v="0"/>
    <n v="0"/>
    <n v="0"/>
    <n v="0"/>
    <n v="0"/>
    <n v="317.11"/>
    <n v="0"/>
    <n v="21.52"/>
    <n v="0"/>
    <m/>
    <m/>
    <n v="350.46999999999997"/>
    <n v="11.84"/>
    <n v="0"/>
    <n v="338.63"/>
    <n v="0"/>
    <n v="350.46999999999997"/>
    <n v="-100.46999999999997"/>
  </r>
  <r>
    <n v="25400"/>
    <s v="Regional Park &amp; Open Space Dis"/>
    <n v="931406"/>
    <s v="Lawler Lodge &amp; Alpine Cabins"/>
    <x v="74"/>
    <x v="74"/>
    <s v="25400 931406 524840"/>
    <x v="3"/>
    <x v="27"/>
    <s v="Supplies &amp; Services"/>
    <x v="0"/>
    <s v="Regional Parks2"/>
    <s v="Lawler Lodge &amp; Alpine Cabins2"/>
    <n v="15"/>
    <n v="30"/>
    <m/>
    <n v="30"/>
    <n v="0"/>
    <n v="0"/>
    <n v="0"/>
    <n v="0"/>
    <n v="0"/>
    <n v="0"/>
    <n v="0"/>
    <n v="0"/>
    <n v="0"/>
    <n v="0"/>
    <m/>
    <m/>
    <n v="0"/>
    <n v="0"/>
    <n v="0"/>
    <n v="0"/>
    <n v="0"/>
    <n v="0"/>
    <n v="30"/>
  </r>
  <r>
    <n v="25400"/>
    <s v="Regional Park &amp; Open Space Dis"/>
    <n v="931406"/>
    <s v="Lawler Lodge &amp; Alpine Cabins"/>
    <x v="78"/>
    <x v="78"/>
    <s v="25400 931406 526960"/>
    <x v="3"/>
    <x v="27"/>
    <s v="Supplies &amp; Services"/>
    <x v="0"/>
    <s v="Regional Parks2"/>
    <s v="Lawler Lodge &amp; Alpine Cabins2"/>
    <n v="622.95000000000005"/>
    <n v="500"/>
    <m/>
    <n v="500"/>
    <n v="0"/>
    <n v="0"/>
    <n v="165.87"/>
    <n v="216.41"/>
    <n v="0"/>
    <n v="0"/>
    <n v="19.38"/>
    <n v="0"/>
    <n v="0"/>
    <n v="14.84"/>
    <m/>
    <m/>
    <n v="416.49999999999994"/>
    <n v="165.87"/>
    <n v="216.41"/>
    <n v="19.38"/>
    <n v="14.84"/>
    <n v="416.49999999999994"/>
    <n v="83.500000000000057"/>
  </r>
  <r>
    <n v="25400"/>
    <s v="Regional Park &amp; Open Space Dis"/>
    <n v="931406"/>
    <s v="Lawler Lodge &amp; Alpine Cabins"/>
    <x v="123"/>
    <x v="123"/>
    <s v="25400 931406 528020"/>
    <x v="3"/>
    <x v="27"/>
    <s v="Supplies &amp; Services"/>
    <x v="0"/>
    <s v="Regional Parks2"/>
    <s v="Lawler Lodge &amp; Alpine Cabins2"/>
    <n v="0"/>
    <n v="350"/>
    <m/>
    <n v="350"/>
    <n v="0"/>
    <n v="0"/>
    <n v="0"/>
    <n v="0"/>
    <n v="0"/>
    <n v="0"/>
    <n v="0"/>
    <n v="0"/>
    <n v="0"/>
    <n v="0"/>
    <m/>
    <m/>
    <n v="0"/>
    <n v="0"/>
    <n v="0"/>
    <n v="0"/>
    <n v="0"/>
    <n v="0"/>
    <n v="350"/>
  </r>
  <r>
    <n v="25400"/>
    <s v="Regional Park &amp; Open Space Dis"/>
    <n v="931406"/>
    <s v="Lawler Lodge &amp; Alpine Cabins"/>
    <x v="87"/>
    <x v="87"/>
    <s v="25400 931406 528260"/>
    <x v="3"/>
    <x v="27"/>
    <s v="Supplies &amp; Services"/>
    <x v="0"/>
    <s v="Regional Parks2"/>
    <s v="Lawler Lodge &amp; Alpine Cabins2"/>
    <n v="684.6"/>
    <n v="0"/>
    <m/>
    <n v="0"/>
    <n v="0"/>
    <n v="0"/>
    <n v="0"/>
    <n v="0"/>
    <n v="0"/>
    <n v="0"/>
    <n v="0"/>
    <n v="0"/>
    <n v="0"/>
    <n v="0"/>
    <m/>
    <m/>
    <n v="0"/>
    <n v="0"/>
    <n v="0"/>
    <n v="0"/>
    <n v="0"/>
    <n v="0"/>
    <n v="0"/>
  </r>
  <r>
    <n v="25400"/>
    <s v="Regional Park &amp; Open Space Dis"/>
    <n v="931408"/>
    <s v="McCall Park"/>
    <x v="110"/>
    <x v="110"/>
    <s v="25400 931408 520015"/>
    <x v="3"/>
    <x v="24"/>
    <s v="Supplies &amp; Services"/>
    <x v="0"/>
    <s v="Regional Parks2"/>
    <s v="McCall2"/>
    <n v="0"/>
    <n v="0"/>
    <m/>
    <n v="0"/>
    <n v="0"/>
    <n v="0"/>
    <n v="0"/>
    <n v="0"/>
    <n v="0"/>
    <n v="0"/>
    <n v="0"/>
    <n v="0"/>
    <n v="0"/>
    <n v="0"/>
    <m/>
    <m/>
    <n v="0"/>
    <n v="0"/>
    <n v="0"/>
    <n v="0"/>
    <n v="0"/>
    <n v="0"/>
    <n v="0"/>
  </r>
  <r>
    <n v="25400"/>
    <s v="Regional Park &amp; Open Space Dis"/>
    <n v="931408"/>
    <s v="McCall Park"/>
    <x v="52"/>
    <x v="52"/>
    <s v="25400 931408 520020"/>
    <x v="3"/>
    <x v="24"/>
    <s v="Supplies &amp; Services"/>
    <x v="0"/>
    <s v="Regional Parks2"/>
    <s v="McCall2"/>
    <n v="0"/>
    <n v="250"/>
    <m/>
    <n v="250"/>
    <n v="0"/>
    <n v="0"/>
    <n v="0"/>
    <n v="0"/>
    <n v="0"/>
    <n v="0"/>
    <n v="0"/>
    <n v="0"/>
    <n v="0"/>
    <n v="0"/>
    <m/>
    <m/>
    <n v="0"/>
    <n v="0"/>
    <n v="0"/>
    <n v="0"/>
    <n v="0"/>
    <n v="0"/>
    <n v="250"/>
  </r>
  <r>
    <n v="25400"/>
    <s v="Regional Park &amp; Open Space Dis"/>
    <n v="931408"/>
    <s v="McCall Park"/>
    <x v="53"/>
    <x v="53"/>
    <s v="25400 931408 520025"/>
    <x v="3"/>
    <x v="24"/>
    <s v="Supplies &amp; Services"/>
    <x v="0"/>
    <s v="Regional Parks2"/>
    <s v="McCall2"/>
    <n v="254.14000000000004"/>
    <n v="300"/>
    <m/>
    <n v="300"/>
    <n v="87.29"/>
    <n v="0"/>
    <n v="0"/>
    <n v="136.84"/>
    <n v="0"/>
    <n v="0"/>
    <n v="117.97"/>
    <n v="0"/>
    <n v="0"/>
    <n v="0"/>
    <m/>
    <m/>
    <n v="342.1"/>
    <n v="87.29"/>
    <n v="136.84"/>
    <n v="117.97"/>
    <n v="0"/>
    <n v="342.1"/>
    <n v="-42.100000000000023"/>
  </r>
  <r>
    <n v="25400"/>
    <s v="Regional Park &amp; Open Space Dis"/>
    <n v="931408"/>
    <s v="McCall Park"/>
    <x v="54"/>
    <x v="54"/>
    <s v="25400 931408 520105"/>
    <x v="3"/>
    <x v="24"/>
    <s v="Supplies &amp; Services"/>
    <x v="0"/>
    <s v="Regional Parks2"/>
    <s v="McCall2"/>
    <n v="233.89999999999998"/>
    <n v="250"/>
    <m/>
    <n v="250"/>
    <n v="0"/>
    <n v="0"/>
    <n v="0"/>
    <n v="0"/>
    <n v="0"/>
    <n v="0"/>
    <n v="0"/>
    <n v="0"/>
    <n v="0"/>
    <n v="0"/>
    <m/>
    <m/>
    <n v="0"/>
    <n v="0"/>
    <n v="0"/>
    <n v="0"/>
    <n v="0"/>
    <n v="0"/>
    <n v="250"/>
  </r>
  <r>
    <n v="25400"/>
    <s v="Regional Park &amp; Open Space Dis"/>
    <n v="931408"/>
    <s v="McCall Park"/>
    <x v="55"/>
    <x v="55"/>
    <s v="25400 931408 520115"/>
    <x v="3"/>
    <x v="24"/>
    <s v="Supplies &amp; Services"/>
    <x v="0"/>
    <s v="Regional Parks2"/>
    <s v="McCall2"/>
    <n v="119"/>
    <n v="550"/>
    <m/>
    <n v="550"/>
    <n v="0"/>
    <n v="0"/>
    <n v="0"/>
    <n v="0"/>
    <n v="0"/>
    <n v="0"/>
    <n v="0"/>
    <n v="0"/>
    <n v="0"/>
    <n v="0"/>
    <m/>
    <m/>
    <n v="0"/>
    <n v="0"/>
    <n v="0"/>
    <n v="0"/>
    <n v="0"/>
    <n v="0"/>
    <n v="550"/>
  </r>
  <r>
    <n v="25400"/>
    <s v="Regional Park &amp; Open Space Dis"/>
    <n v="931408"/>
    <s v="McCall Park"/>
    <x v="58"/>
    <x v="58"/>
    <s v="25400 931408 520800"/>
    <x v="3"/>
    <x v="24"/>
    <s v="Supplies &amp; Services"/>
    <x v="0"/>
    <s v="Regional Parks2"/>
    <s v="McCall2"/>
    <n v="266.25"/>
    <n v="1000"/>
    <m/>
    <n v="1000"/>
    <n v="0"/>
    <n v="0"/>
    <n v="56.76"/>
    <n v="132.86000000000001"/>
    <n v="0"/>
    <n v="0"/>
    <n v="0"/>
    <n v="0"/>
    <n v="0"/>
    <n v="0"/>
    <m/>
    <m/>
    <n v="189.62"/>
    <n v="56.76"/>
    <n v="132.86000000000001"/>
    <n v="0"/>
    <n v="0"/>
    <n v="189.62"/>
    <n v="810.38"/>
  </r>
  <r>
    <n v="25400"/>
    <s v="Regional Park &amp; Open Space Dis"/>
    <n v="931408"/>
    <s v="McCall Park"/>
    <x v="60"/>
    <x v="60"/>
    <s v="25400 931408 521420"/>
    <x v="3"/>
    <x v="24"/>
    <s v="Supplies &amp; Services"/>
    <x v="0"/>
    <s v="Regional Parks2"/>
    <s v="McCall2"/>
    <n v="1445.1799999999998"/>
    <n v="1250"/>
    <m/>
    <n v="1250"/>
    <n v="0"/>
    <n v="64.040000000000006"/>
    <n v="0"/>
    <n v="0"/>
    <n v="0"/>
    <n v="349.28"/>
    <n v="14.43"/>
    <n v="0"/>
    <n v="86.9"/>
    <n v="0"/>
    <m/>
    <m/>
    <n v="514.65"/>
    <n v="64.040000000000006"/>
    <n v="349.28"/>
    <n v="101.33000000000001"/>
    <n v="0"/>
    <n v="514.65"/>
    <n v="735.35"/>
  </r>
  <r>
    <n v="25400"/>
    <s v="Regional Park &amp; Open Space Dis"/>
    <n v="931408"/>
    <s v="McCall Park"/>
    <x v="8"/>
    <x v="8"/>
    <s v="25400 931408 522310"/>
    <x v="3"/>
    <x v="24"/>
    <s v="Supplies &amp; Services"/>
    <x v="0"/>
    <s v="Regional Parks2"/>
    <s v="McCall2"/>
    <n v="187.16999999999996"/>
    <n v="1500"/>
    <m/>
    <n v="1500"/>
    <n v="0"/>
    <n v="0"/>
    <n v="0"/>
    <n v="0"/>
    <n v="2700"/>
    <n v="0"/>
    <n v="793.35"/>
    <n v="170.43"/>
    <n v="0"/>
    <n v="0"/>
    <m/>
    <m/>
    <n v="3663.7799999999997"/>
    <n v="0"/>
    <n v="2700"/>
    <n v="963.78"/>
    <n v="0"/>
    <n v="3663.7799999999997"/>
    <n v="-2163.7799999999997"/>
  </r>
  <r>
    <n v="25400"/>
    <s v="Regional Park &amp; Open Space Dis"/>
    <n v="931408"/>
    <s v="McCall Park"/>
    <x v="65"/>
    <x v="65"/>
    <s v="25400 931408 522320"/>
    <x v="3"/>
    <x v="24"/>
    <s v="Supplies &amp; Services"/>
    <x v="0"/>
    <s v="Regional Parks2"/>
    <s v="McCall2"/>
    <n v="2221.2599999999998"/>
    <n v="3000"/>
    <m/>
    <n v="3000"/>
    <n v="0"/>
    <n v="0"/>
    <n v="270"/>
    <n v="0"/>
    <n v="0"/>
    <n v="167.2"/>
    <n v="-66.400000000000006"/>
    <n v="0"/>
    <n v="0"/>
    <n v="0"/>
    <m/>
    <m/>
    <n v="370.79999999999995"/>
    <n v="270"/>
    <n v="167.2"/>
    <n v="-66.400000000000006"/>
    <n v="0"/>
    <n v="370.79999999999995"/>
    <n v="2629.2"/>
  </r>
  <r>
    <n v="25400"/>
    <s v="Regional Park &amp; Open Space Dis"/>
    <n v="931408"/>
    <s v="McCall Park"/>
    <x v="66"/>
    <x v="66"/>
    <s v="25400 931408 522400"/>
    <x v="3"/>
    <x v="24"/>
    <s v="Supplies &amp; Services"/>
    <x v="0"/>
    <s v="Regional Parks2"/>
    <s v="McCall2"/>
    <n v="624.41000000000008"/>
    <n v="0"/>
    <m/>
    <n v="0"/>
    <n v="0"/>
    <n v="0"/>
    <n v="0"/>
    <n v="0"/>
    <n v="0"/>
    <n v="0"/>
    <n v="0"/>
    <n v="0"/>
    <n v="0"/>
    <n v="0"/>
    <m/>
    <m/>
    <n v="0"/>
    <n v="0"/>
    <n v="0"/>
    <n v="0"/>
    <n v="0"/>
    <n v="0"/>
    <n v="0"/>
  </r>
  <r>
    <n v="25400"/>
    <s v="Regional Park &amp; Open Space Dis"/>
    <n v="931408"/>
    <s v="McCall Park"/>
    <x v="102"/>
    <x v="102"/>
    <s v="25400 931408 523290"/>
    <x v="3"/>
    <x v="24"/>
    <s v="Supplies &amp; Services"/>
    <x v="0"/>
    <s v="Regional Parks2"/>
    <s v="McCall2"/>
    <n v="203.93"/>
    <n v="500"/>
    <m/>
    <n v="500"/>
    <n v="21"/>
    <n v="35.450000000000003"/>
    <n v="22.12"/>
    <n v="9.58"/>
    <n v="12.38"/>
    <n v="3.91"/>
    <n v="0.56999999999999995"/>
    <n v="0.93"/>
    <n v="25.52"/>
    <n v="11.73"/>
    <m/>
    <m/>
    <n v="143.19"/>
    <n v="78.570000000000007"/>
    <n v="25.87"/>
    <n v="27.02"/>
    <n v="11.73"/>
    <n v="143.19"/>
    <n v="356.81"/>
  </r>
  <r>
    <n v="25400"/>
    <s v="Regional Park &amp; Open Space Dis"/>
    <n v="931408"/>
    <s v="McCall Park"/>
    <x v="69"/>
    <x v="69"/>
    <s v="25400 931408 523340"/>
    <x v="3"/>
    <x v="24"/>
    <s v="Supplies &amp; Services"/>
    <x v="0"/>
    <s v="Regional Parks2"/>
    <s v="McCall2"/>
    <n v="0"/>
    <n v="0"/>
    <m/>
    <n v="0"/>
    <n v="0"/>
    <n v="3.76"/>
    <n v="0"/>
    <n v="0"/>
    <n v="0"/>
    <n v="0"/>
    <n v="0"/>
    <n v="0"/>
    <n v="0"/>
    <n v="0"/>
    <m/>
    <m/>
    <n v="3.76"/>
    <n v="3.76"/>
    <n v="0"/>
    <n v="0"/>
    <n v="0"/>
    <n v="3.76"/>
    <n v="-3.76"/>
  </r>
  <r>
    <n v="25400"/>
    <s v="Regional Park &amp; Open Space Dis"/>
    <n v="931408"/>
    <s v="McCall Park"/>
    <x v="72"/>
    <x v="72"/>
    <s v="25400 931408 523700"/>
    <x v="3"/>
    <x v="24"/>
    <s v="Supplies &amp; Services"/>
    <x v="0"/>
    <s v="Regional Parks2"/>
    <s v="McCall2"/>
    <n v="43.85"/>
    <n v="500"/>
    <m/>
    <n v="500"/>
    <n v="0"/>
    <n v="0"/>
    <n v="21.46"/>
    <n v="0"/>
    <n v="0"/>
    <n v="96.96"/>
    <n v="0"/>
    <n v="96.96"/>
    <n v="195"/>
    <n v="366.76"/>
    <m/>
    <m/>
    <n v="777.14"/>
    <n v="21.46"/>
    <n v="96.96"/>
    <n v="291.95999999999998"/>
    <n v="366.76"/>
    <n v="777.14"/>
    <n v="-277.14"/>
  </r>
  <r>
    <n v="25400"/>
    <s v="Regional Park &amp; Open Space Dis"/>
    <n v="931408"/>
    <s v="McCall Park"/>
    <x v="77"/>
    <x v="77"/>
    <s v="25400 931408 526940"/>
    <x v="3"/>
    <x v="24"/>
    <s v="Supplies &amp; Services"/>
    <x v="0"/>
    <s v="Regional Parks2"/>
    <s v="McCall2"/>
    <n v="104.02"/>
    <n v="0"/>
    <m/>
    <n v="0"/>
    <n v="0"/>
    <n v="0"/>
    <n v="0"/>
    <n v="0"/>
    <n v="0"/>
    <n v="0"/>
    <n v="0"/>
    <n v="0"/>
    <n v="0"/>
    <n v="0"/>
    <m/>
    <m/>
    <n v="0"/>
    <n v="0"/>
    <n v="0"/>
    <n v="0"/>
    <n v="0"/>
    <n v="0"/>
    <n v="0"/>
  </r>
  <r>
    <n v="25400"/>
    <s v="Regional Park &amp; Open Space Dis"/>
    <n v="931408"/>
    <s v="McCall Park"/>
    <x v="78"/>
    <x v="78"/>
    <s v="25400 931408 526960"/>
    <x v="3"/>
    <x v="24"/>
    <s v="Supplies &amp; Services"/>
    <x v="0"/>
    <s v="Regional Parks2"/>
    <s v="McCall2"/>
    <n v="281.5"/>
    <n v="500"/>
    <m/>
    <n v="500"/>
    <n v="0"/>
    <n v="0"/>
    <n v="122.99"/>
    <n v="230.57"/>
    <n v="0"/>
    <n v="179.13"/>
    <n v="0"/>
    <n v="8.61"/>
    <n v="0"/>
    <n v="0"/>
    <m/>
    <m/>
    <n v="541.30000000000007"/>
    <n v="122.99"/>
    <n v="409.7"/>
    <n v="8.61"/>
    <n v="0"/>
    <n v="541.29999999999995"/>
    <n v="-41.299999999999955"/>
  </r>
  <r>
    <n v="25400"/>
    <s v="Regional Park &amp; Open Space Dis"/>
    <n v="931408"/>
    <s v="McCall Park"/>
    <x v="83"/>
    <x v="83"/>
    <s v="25400 931408 527680"/>
    <x v="3"/>
    <x v="24"/>
    <s v="Supplies &amp; Services"/>
    <x v="0"/>
    <s v="Regional Parks2"/>
    <s v="McCall2"/>
    <n v="0"/>
    <n v="750"/>
    <m/>
    <n v="750"/>
    <n v="0"/>
    <n v="0"/>
    <n v="0"/>
    <n v="0"/>
    <n v="0"/>
    <n v="0"/>
    <n v="0"/>
    <n v="0"/>
    <n v="0"/>
    <n v="0"/>
    <m/>
    <m/>
    <n v="0"/>
    <n v="0"/>
    <n v="0"/>
    <n v="0"/>
    <n v="0"/>
    <n v="0"/>
    <n v="750"/>
  </r>
  <r>
    <n v="25400"/>
    <s v="Regional Park &amp; Open Space Dis"/>
    <n v="931408"/>
    <s v="McCall Park"/>
    <x v="3"/>
    <x v="3"/>
    <s v="25400 931408 527720"/>
    <x v="3"/>
    <x v="24"/>
    <s v="Supplies &amp; Services"/>
    <x v="0"/>
    <s v="Regional Parks2"/>
    <s v="McCall2"/>
    <n v="521.73"/>
    <n v="350"/>
    <m/>
    <n v="350"/>
    <n v="0"/>
    <n v="857.13"/>
    <n v="8.49"/>
    <n v="0"/>
    <n v="0"/>
    <n v="0"/>
    <n v="0"/>
    <n v="0"/>
    <n v="17.18"/>
    <n v="0"/>
    <m/>
    <m/>
    <n v="882.8"/>
    <n v="865.62"/>
    <n v="0"/>
    <n v="17.18"/>
    <n v="0"/>
    <n v="882.8"/>
    <n v="-532.79999999999995"/>
  </r>
  <r>
    <n v="25400"/>
    <s v="Regional Park &amp; Open Space Dis"/>
    <n v="931408"/>
    <s v="McCall Park"/>
    <x v="84"/>
    <x v="84"/>
    <s v="25400 931408 527840"/>
    <x v="3"/>
    <x v="24"/>
    <s v="Supplies &amp; Services"/>
    <x v="0"/>
    <s v="Regional Parks2"/>
    <s v="McCall2"/>
    <n v="0"/>
    <n v="200"/>
    <m/>
    <n v="200"/>
    <n v="0"/>
    <n v="0"/>
    <n v="0"/>
    <n v="0"/>
    <n v="0"/>
    <n v="0"/>
    <n v="0"/>
    <n v="0"/>
    <n v="0"/>
    <n v="0"/>
    <m/>
    <m/>
    <n v="0"/>
    <n v="0"/>
    <n v="0"/>
    <n v="0"/>
    <n v="0"/>
    <n v="0"/>
    <n v="200"/>
  </r>
  <r>
    <n v="25400"/>
    <s v="Regional Park &amp; Open Space Dis"/>
    <n v="931408"/>
    <s v="McCall Park"/>
    <x v="96"/>
    <x v="96"/>
    <s v="25400 931408 537080"/>
    <x v="3"/>
    <x v="24"/>
    <s v="Supplies &amp; Services"/>
    <x v="2"/>
    <s v="Regional Parks3"/>
    <s v="McCall3"/>
    <n v="869"/>
    <n v="1000"/>
    <m/>
    <n v="1000"/>
    <n v="0"/>
    <n v="0"/>
    <n v="0"/>
    <n v="0"/>
    <n v="0"/>
    <n v="0"/>
    <n v="0"/>
    <n v="0"/>
    <n v="0"/>
    <n v="0"/>
    <m/>
    <m/>
    <n v="0"/>
    <n v="0"/>
    <n v="0"/>
    <n v="0"/>
    <n v="0"/>
    <n v="0"/>
    <n v="1000"/>
  </r>
  <r>
    <n v="25400"/>
    <s v="Regional Park &amp; Open Space Dis"/>
    <n v="931409"/>
    <s v="Rancho Jurupa Park"/>
    <x v="51"/>
    <x v="51"/>
    <s v="25400 931409 520010"/>
    <x v="3"/>
    <x v="4"/>
    <s v="Supplies &amp; Services"/>
    <x v="0"/>
    <s v="Regional Parks2"/>
    <s v="Rancho Jurupa2"/>
    <n v="859.76"/>
    <n v="1500"/>
    <m/>
    <n v="1500"/>
    <n v="1758.45"/>
    <n v="0"/>
    <n v="0"/>
    <n v="0"/>
    <n v="0"/>
    <n v="0"/>
    <n v="0"/>
    <n v="0"/>
    <n v="0"/>
    <n v="0"/>
    <m/>
    <m/>
    <n v="1758.45"/>
    <n v="1758.45"/>
    <n v="0"/>
    <n v="0"/>
    <n v="0"/>
    <n v="1758.45"/>
    <n v="-258.45000000000005"/>
  </r>
  <r>
    <n v="25400"/>
    <s v="Regional Park &amp; Open Space Dis"/>
    <n v="931409"/>
    <s v="Rancho Jurupa Park"/>
    <x v="110"/>
    <x v="110"/>
    <s v="25400 931409 520015"/>
    <x v="3"/>
    <x v="4"/>
    <s v="Supplies &amp; Services"/>
    <x v="0"/>
    <s v="Regional Parks2"/>
    <s v="Rancho Jurupa2"/>
    <n v="265.56"/>
    <n v="2000"/>
    <m/>
    <n v="2000"/>
    <n v="0"/>
    <n v="0"/>
    <n v="0"/>
    <n v="0"/>
    <n v="0"/>
    <n v="0"/>
    <n v="354.83"/>
    <n v="2606.23"/>
    <n v="0"/>
    <n v="117.05"/>
    <m/>
    <m/>
    <n v="3078.11"/>
    <n v="0"/>
    <n v="0"/>
    <n v="2961.06"/>
    <n v="117.05"/>
    <n v="3078.11"/>
    <n v="-1078.1100000000001"/>
  </r>
  <r>
    <n v="25400"/>
    <s v="Regional Park &amp; Open Space Dis"/>
    <n v="931409"/>
    <s v="Rancho Jurupa Park"/>
    <x v="52"/>
    <x v="52"/>
    <s v="25400 931409 520020"/>
    <x v="3"/>
    <x v="4"/>
    <s v="Supplies &amp; Services"/>
    <x v="0"/>
    <s v="Regional Parks2"/>
    <s v="Rancho Jurupa2"/>
    <n v="18266.689999999999"/>
    <n v="13000"/>
    <m/>
    <n v="13000"/>
    <n v="229.89"/>
    <n v="1980"/>
    <n v="4723.43"/>
    <n v="1935.64"/>
    <n v="741.19"/>
    <n v="7702.81"/>
    <n v="1937.62"/>
    <n v="1604"/>
    <n v="1734"/>
    <n v="1169"/>
    <m/>
    <m/>
    <n v="23757.579999999998"/>
    <n v="6933.32"/>
    <n v="10379.64"/>
    <n v="5275.62"/>
    <n v="1169"/>
    <n v="23757.579999999998"/>
    <n v="-10757.579999999998"/>
  </r>
  <r>
    <n v="25400"/>
    <s v="Regional Park &amp; Open Space Dis"/>
    <n v="931409"/>
    <s v="Rancho Jurupa Park"/>
    <x v="55"/>
    <x v="55"/>
    <s v="25400 931409 520115"/>
    <x v="3"/>
    <x v="4"/>
    <s v="Supplies &amp; Services"/>
    <x v="0"/>
    <s v="Regional Parks2"/>
    <s v="Rancho Jurupa2"/>
    <n v="5009.4599999999991"/>
    <n v="3100"/>
    <m/>
    <n v="3100"/>
    <n v="123.98"/>
    <n v="92.04"/>
    <n v="587.27"/>
    <n v="445.72"/>
    <n v="290"/>
    <n v="349.58"/>
    <n v="0"/>
    <n v="2103.7399999999998"/>
    <n v="331.48"/>
    <n v="1418.2"/>
    <m/>
    <m/>
    <n v="5742.0099999999993"/>
    <n v="803.29"/>
    <n v="1085.3"/>
    <n v="2435.2199999999998"/>
    <n v="1418.2"/>
    <n v="5742.0099999999993"/>
    <n v="-2642.0099999999993"/>
  </r>
  <r>
    <n v="25400"/>
    <s v="Regional Park &amp; Open Space Dis"/>
    <n v="931409"/>
    <s v="Rancho Jurupa Park"/>
    <x v="58"/>
    <x v="58"/>
    <s v="25400 931409 520800"/>
    <x v="3"/>
    <x v="4"/>
    <s v="Supplies &amp; Services"/>
    <x v="0"/>
    <s v="Regional Parks2"/>
    <s v="Rancho Jurupa2"/>
    <n v="23999.63"/>
    <n v="30000"/>
    <m/>
    <n v="30000"/>
    <n v="0"/>
    <n v="1081.25"/>
    <n v="8754.86"/>
    <n v="1721.12"/>
    <n v="600.46"/>
    <n v="3363.71"/>
    <n v="2078.44"/>
    <n v="1591.31"/>
    <n v="1607.28"/>
    <n v="4215.95"/>
    <m/>
    <m/>
    <n v="25014.379999999997"/>
    <n v="9836.11"/>
    <n v="5685.29"/>
    <n v="5277.03"/>
    <n v="4215.95"/>
    <n v="25014.38"/>
    <n v="4985.619999999999"/>
  </r>
  <r>
    <n v="25400"/>
    <s v="Regional Park &amp; Open Space Dis"/>
    <n v="931409"/>
    <s v="Rancho Jurupa Park"/>
    <x v="131"/>
    <x v="131"/>
    <s v="25400 931409 520830"/>
    <x v="3"/>
    <x v="4"/>
    <s v="Supplies &amp; Services"/>
    <x v="0"/>
    <s v="Regional Parks2"/>
    <s v="Rancho Jurupa2"/>
    <n v="8328.6"/>
    <n v="10000"/>
    <m/>
    <n v="10000"/>
    <n v="0"/>
    <n v="694.48"/>
    <n v="1411.51"/>
    <n v="657.97"/>
    <n v="882.82"/>
    <n v="891.26"/>
    <n v="605.07000000000005"/>
    <n v="632.35"/>
    <n v="1017.11"/>
    <n v="1098.44"/>
    <m/>
    <m/>
    <n v="7891.01"/>
    <n v="2105.9899999999998"/>
    <n v="2432.0500000000002"/>
    <n v="2254.5300000000002"/>
    <n v="1098.44"/>
    <n v="7891.01"/>
    <n v="2108.9899999999998"/>
  </r>
  <r>
    <n v="25400"/>
    <s v="Regional Park &amp; Open Space Dis"/>
    <n v="931409"/>
    <s v="Rancho Jurupa Park"/>
    <x v="60"/>
    <x v="60"/>
    <s v="25400 931409 521420"/>
    <x v="3"/>
    <x v="4"/>
    <s v="Supplies &amp; Services"/>
    <x v="0"/>
    <s v="Regional Parks2"/>
    <s v="Rancho Jurupa2"/>
    <n v="8247.0400000000009"/>
    <n v="22500"/>
    <m/>
    <n v="22500"/>
    <n v="0"/>
    <n v="0"/>
    <n v="3605.99"/>
    <n v="476.35"/>
    <n v="96.66"/>
    <n v="269.25"/>
    <n v="1057.1199999999999"/>
    <n v="2375.86"/>
    <n v="6455.9"/>
    <n v="7383.68"/>
    <m/>
    <m/>
    <n v="21720.809999999998"/>
    <n v="3605.99"/>
    <n v="842.26"/>
    <n v="9888.8799999999992"/>
    <n v="7383.68"/>
    <n v="21720.809999999998"/>
    <n v="779.19000000000233"/>
  </r>
  <r>
    <n v="25400"/>
    <s v="Regional Park &amp; Open Space Dis"/>
    <n v="931409"/>
    <s v="Rancho Jurupa Park"/>
    <x v="130"/>
    <x v="130"/>
    <s v="25400 931409 521440"/>
    <x v="3"/>
    <x v="4"/>
    <s v="Supplies &amp; Services"/>
    <x v="0"/>
    <s v="Regional Parks2"/>
    <s v="Rancho Jurupa2"/>
    <n v="0"/>
    <n v="1000"/>
    <m/>
    <n v="1000"/>
    <n v="0"/>
    <n v="0"/>
    <n v="0"/>
    <n v="0"/>
    <n v="0"/>
    <n v="0"/>
    <n v="0"/>
    <n v="0"/>
    <n v="0"/>
    <n v="0"/>
    <m/>
    <m/>
    <n v="0"/>
    <n v="0"/>
    <n v="0"/>
    <n v="0"/>
    <n v="0"/>
    <n v="0"/>
    <n v="1000"/>
  </r>
  <r>
    <n v="25400"/>
    <s v="Regional Park &amp; Open Space Dis"/>
    <n v="931409"/>
    <s v="Rancho Jurupa Park"/>
    <x v="61"/>
    <x v="61"/>
    <s v="25400 931409 521500"/>
    <x v="3"/>
    <x v="4"/>
    <s v="Supplies &amp; Services"/>
    <x v="0"/>
    <s v="Regional Parks2"/>
    <s v="Rancho Jurupa2"/>
    <n v="80.02000000000001"/>
    <n v="2000"/>
    <m/>
    <n v="2000"/>
    <n v="0"/>
    <n v="231.61"/>
    <n v="224.96"/>
    <n v="20"/>
    <n v="66.53"/>
    <n v="0"/>
    <n v="322.99"/>
    <n v="37.21"/>
    <n v="2027.8"/>
    <n v="40.869999999999997"/>
    <m/>
    <m/>
    <n v="2971.97"/>
    <n v="456.57000000000005"/>
    <n v="86.53"/>
    <n v="2388"/>
    <n v="40.869999999999997"/>
    <n v="2971.97"/>
    <n v="-971.9699999999998"/>
  </r>
  <r>
    <n v="25400"/>
    <s v="Regional Park &amp; Open Space Dis"/>
    <n v="931409"/>
    <s v="Rancho Jurupa Park"/>
    <x v="0"/>
    <x v="0"/>
    <s v="25400 931409 521560"/>
    <x v="3"/>
    <x v="4"/>
    <s v="Supplies &amp; Services"/>
    <x v="0"/>
    <s v="Regional Parks2"/>
    <s v="Rancho Jurupa2"/>
    <n v="0"/>
    <n v="10000"/>
    <m/>
    <n v="10000"/>
    <n v="0"/>
    <n v="0"/>
    <n v="3119.94"/>
    <n v="3610.12"/>
    <n v="0"/>
    <n v="0"/>
    <n v="0"/>
    <n v="0"/>
    <n v="2244.6799999999998"/>
    <n v="0"/>
    <m/>
    <m/>
    <n v="8974.74"/>
    <n v="3119.94"/>
    <n v="3610.12"/>
    <n v="2244.6799999999998"/>
    <n v="0"/>
    <n v="8974.74"/>
    <n v="1025.2600000000002"/>
  </r>
  <r>
    <n v="25400"/>
    <s v="Regional Park &amp; Open Space Dis"/>
    <n v="931409"/>
    <s v="Rancho Jurupa Park"/>
    <x v="6"/>
    <x v="6"/>
    <s v="25400 931409 521600"/>
    <x v="3"/>
    <x v="4"/>
    <s v="Supplies &amp; Services"/>
    <x v="0"/>
    <s v="Regional Parks2"/>
    <s v="Rancho Jurupa2"/>
    <n v="85287.60000000002"/>
    <n v="85000"/>
    <m/>
    <n v="85000"/>
    <n v="0"/>
    <n v="0"/>
    <n v="13563.92"/>
    <n v="6781.96"/>
    <n v="6781.96"/>
    <n v="6781.96"/>
    <n v="6781.96"/>
    <n v="6781.96"/>
    <n v="6781.96"/>
    <n v="6781.96"/>
    <m/>
    <m/>
    <n v="61037.64"/>
    <n v="13563.92"/>
    <n v="20345.88"/>
    <n v="20345.88"/>
    <n v="6781.96"/>
    <n v="61037.640000000007"/>
    <n v="23962.359999999993"/>
  </r>
  <r>
    <n v="25400"/>
    <s v="Regional Park &amp; Open Space Dis"/>
    <n v="931409"/>
    <s v="Rancho Jurupa Park"/>
    <x v="64"/>
    <x v="64"/>
    <s v="25400 931409 521740"/>
    <x v="3"/>
    <x v="4"/>
    <s v="Supplies &amp; Services"/>
    <x v="0"/>
    <s v="Regional Parks2"/>
    <s v="Rancho Jurupa2"/>
    <n v="8629.48"/>
    <n v="10000"/>
    <m/>
    <n v="10000"/>
    <n v="80.8"/>
    <n v="41.7"/>
    <n v="1094.5899999999999"/>
    <n v="495.13"/>
    <n v="638.20000000000005"/>
    <n v="39.18"/>
    <n v="71.83"/>
    <n v="502.41"/>
    <n v="435.79"/>
    <n v="997.71"/>
    <m/>
    <m/>
    <n v="4397.34"/>
    <n v="1217.0899999999999"/>
    <n v="1172.51"/>
    <n v="1010.03"/>
    <n v="997.71"/>
    <n v="4397.34"/>
    <n v="5602.66"/>
  </r>
  <r>
    <n v="25400"/>
    <s v="Regional Park &amp; Open Space Dis"/>
    <n v="931409"/>
    <s v="Rancho Jurupa Park"/>
    <x v="8"/>
    <x v="8"/>
    <s v="25400 931409 522310"/>
    <x v="3"/>
    <x v="4"/>
    <s v="Supplies &amp; Services"/>
    <x v="0"/>
    <s v="Regional Parks2"/>
    <s v="Rancho Jurupa2"/>
    <n v="42332.44"/>
    <n v="34000"/>
    <m/>
    <n v="34000"/>
    <n v="2871.94"/>
    <n v="4.43"/>
    <n v="7582.5"/>
    <n v="3694.46"/>
    <n v="3101.94"/>
    <n v="4151.97"/>
    <n v="6270.47"/>
    <n v="1199.99"/>
    <n v="2602.8000000000002"/>
    <n v="4214.25"/>
    <m/>
    <m/>
    <n v="35694.75"/>
    <n v="10458.869999999999"/>
    <n v="10948.369999999999"/>
    <n v="10073.26"/>
    <n v="4214.25"/>
    <n v="35694.75"/>
    <n v="-1694.75"/>
  </r>
  <r>
    <n v="25400"/>
    <s v="Regional Park &amp; Open Space Dis"/>
    <n v="931409"/>
    <s v="Rancho Jurupa Park"/>
    <x v="65"/>
    <x v="65"/>
    <s v="25400 931409 522320"/>
    <x v="3"/>
    <x v="4"/>
    <s v="Supplies &amp; Services"/>
    <x v="0"/>
    <s v="Regional Parks2"/>
    <s v="Rancho Jurupa2"/>
    <n v="43622.700000000004"/>
    <n v="38500"/>
    <m/>
    <n v="38500"/>
    <n v="413.97"/>
    <n v="524.95000000000005"/>
    <n v="33158.25"/>
    <n v="10490.12"/>
    <n v="5454.27"/>
    <n v="3165.95"/>
    <n v="4181.13"/>
    <n v="8583.64"/>
    <n v="3424.8"/>
    <n v="3740.31"/>
    <m/>
    <m/>
    <n v="73137.39"/>
    <n v="34097.17"/>
    <n v="19110.34"/>
    <n v="16189.57"/>
    <n v="3740.31"/>
    <n v="73137.389999999985"/>
    <n v="-34637.389999999985"/>
  </r>
  <r>
    <n v="25400"/>
    <s v="Regional Park &amp; Open Space Dis"/>
    <n v="931409"/>
    <s v="Rancho Jurupa Park"/>
    <x v="127"/>
    <x v="127"/>
    <s v="25400 931409 522340"/>
    <x v="3"/>
    <x v="4"/>
    <s v="Supplies &amp; Services"/>
    <x v="0"/>
    <s v="Regional Parks2"/>
    <s v="Rancho Jurupa2"/>
    <n v="8552.08"/>
    <n v="10000"/>
    <m/>
    <n v="10000"/>
    <n v="531.29999999999995"/>
    <n v="1848.76"/>
    <n v="2243.81"/>
    <n v="5119.0600000000004"/>
    <n v="294.33"/>
    <n v="241.36"/>
    <n v="973.19"/>
    <n v="0"/>
    <n v="402.73"/>
    <n v="355.58"/>
    <m/>
    <m/>
    <n v="12010.12"/>
    <n v="4623.87"/>
    <n v="5654.75"/>
    <n v="1375.92"/>
    <n v="355.58"/>
    <n v="12010.119999999999"/>
    <n v="-2010.119999999999"/>
  </r>
  <r>
    <n v="25400"/>
    <s v="Regional Park &amp; Open Space Dis"/>
    <n v="931409"/>
    <s v="Rancho Jurupa Park"/>
    <x v="132"/>
    <x v="132"/>
    <s v="25400 931409 522610"/>
    <x v="3"/>
    <x v="4"/>
    <s v="Supplies &amp; Services"/>
    <x v="0"/>
    <s v="Regional Parks2"/>
    <s v="Rancho Jurupa2"/>
    <n v="2007.04"/>
    <n v="2000"/>
    <m/>
    <n v="2000"/>
    <n v="0"/>
    <n v="0"/>
    <n v="0"/>
    <n v="0"/>
    <n v="0"/>
    <n v="0"/>
    <n v="1868.54"/>
    <n v="0"/>
    <n v="0"/>
    <n v="0"/>
    <m/>
    <m/>
    <n v="1868.54"/>
    <n v="0"/>
    <n v="0"/>
    <n v="1868.54"/>
    <n v="0"/>
    <n v="1868.54"/>
    <n v="131.46000000000004"/>
  </r>
  <r>
    <n v="25400"/>
    <s v="Regional Park &amp; Open Space Dis"/>
    <n v="931409"/>
    <s v="Rancho Jurupa Park"/>
    <x v="68"/>
    <x v="68"/>
    <s v="25400 931409 523220"/>
    <x v="3"/>
    <x v="4"/>
    <s v="Supplies &amp; Services"/>
    <x v="0"/>
    <s v="Regional Parks2"/>
    <s v="Rancho Jurupa2"/>
    <n v="152.44"/>
    <n v="500"/>
    <m/>
    <n v="500"/>
    <n v="0"/>
    <n v="0"/>
    <n v="0"/>
    <n v="0"/>
    <n v="0"/>
    <n v="152.44"/>
    <n v="0"/>
    <n v="0"/>
    <n v="0"/>
    <n v="0"/>
    <m/>
    <m/>
    <n v="152.44"/>
    <n v="0"/>
    <n v="152.44"/>
    <n v="0"/>
    <n v="0"/>
    <n v="152.44"/>
    <n v="347.56"/>
  </r>
  <r>
    <n v="25400"/>
    <s v="Regional Park &amp; Open Space Dis"/>
    <n v="931409"/>
    <s v="Rancho Jurupa Park"/>
    <x v="101"/>
    <x v="101"/>
    <s v="25400 931409 523250"/>
    <x v="3"/>
    <x v="4"/>
    <s v="Supplies &amp; Services"/>
    <x v="0"/>
    <s v="Regional Parks2"/>
    <s v="Rancho Jurupa2"/>
    <n v="0"/>
    <n v="0"/>
    <m/>
    <n v="0"/>
    <n v="0"/>
    <n v="0"/>
    <n v="0"/>
    <n v="0"/>
    <n v="0"/>
    <n v="0"/>
    <n v="0"/>
    <n v="0"/>
    <n v="0"/>
    <n v="0"/>
    <m/>
    <m/>
    <n v="0"/>
    <n v="0"/>
    <n v="0"/>
    <n v="0"/>
    <n v="0"/>
    <n v="0"/>
    <n v="0"/>
  </r>
  <r>
    <n v="25400"/>
    <s v="Regional Park &amp; Open Space Dis"/>
    <n v="931409"/>
    <s v="Rancho Jurupa Park"/>
    <x v="102"/>
    <x v="102"/>
    <s v="25400 931409 523290"/>
    <x v="3"/>
    <x v="4"/>
    <s v="Supplies &amp; Services"/>
    <x v="0"/>
    <s v="Regional Parks2"/>
    <s v="Rancho Jurupa2"/>
    <n v="30087.84"/>
    <n v="30000"/>
    <m/>
    <n v="30000"/>
    <n v="2772.61"/>
    <n v="2234.29"/>
    <n v="2099.3000000000002"/>
    <n v="2263.96"/>
    <n v="2424.94"/>
    <n v="2148.36"/>
    <n v="1947.92"/>
    <n v="3140.44"/>
    <n v="2701.9"/>
    <n v="3025.78"/>
    <m/>
    <m/>
    <n v="24759.5"/>
    <n v="7106.2"/>
    <n v="6837.26"/>
    <n v="7790.26"/>
    <n v="3025.78"/>
    <n v="24759.5"/>
    <n v="5240.5"/>
  </r>
  <r>
    <n v="25400"/>
    <s v="Regional Park &amp; Open Space Dis"/>
    <n v="931409"/>
    <s v="Rancho Jurupa Park"/>
    <x v="72"/>
    <x v="72"/>
    <s v="25400 931409 523700"/>
    <x v="3"/>
    <x v="4"/>
    <s v="Supplies &amp; Services"/>
    <x v="0"/>
    <s v="Regional Parks2"/>
    <s v="Rancho Jurupa2"/>
    <n v="8652.99"/>
    <n v="6000"/>
    <m/>
    <n v="6000"/>
    <n v="1751.39"/>
    <n v="508.16"/>
    <n v="1069.48"/>
    <n v="1563.19"/>
    <n v="27.88"/>
    <n v="1739.17"/>
    <n v="704.9"/>
    <n v="1868.61"/>
    <n v="64.739999999999995"/>
    <n v="352.19"/>
    <m/>
    <m/>
    <n v="9649.7100000000009"/>
    <n v="3329.03"/>
    <n v="3330.2400000000002"/>
    <n v="2638.2499999999995"/>
    <n v="352.19"/>
    <n v="9649.7100000000009"/>
    <n v="-3649.7100000000009"/>
  </r>
  <r>
    <n v="25400"/>
    <s v="Regional Park &amp; Open Space Dis"/>
    <n v="931409"/>
    <s v="Rancho Jurupa Park"/>
    <x v="73"/>
    <x v="73"/>
    <s v="25400 931409 523800"/>
    <x v="3"/>
    <x v="4"/>
    <s v="Supplies &amp; Services"/>
    <x v="0"/>
    <s v="Regional Parks2"/>
    <s v="Rancho Jurupa2"/>
    <n v="3902.34"/>
    <n v="4000"/>
    <m/>
    <n v="4000"/>
    <n v="0"/>
    <n v="0"/>
    <n v="932.27"/>
    <n v="0"/>
    <n v="0"/>
    <n v="746.43"/>
    <n v="0"/>
    <n v="626.79999999999995"/>
    <n v="0"/>
    <n v="0"/>
    <m/>
    <m/>
    <n v="2305.5"/>
    <n v="932.27"/>
    <n v="746.43"/>
    <n v="626.79999999999995"/>
    <n v="0"/>
    <n v="2305.5"/>
    <n v="1694.5"/>
  </r>
  <r>
    <n v="25400"/>
    <s v="Regional Park &amp; Open Space Dis"/>
    <n v="931409"/>
    <s v="Rancho Jurupa Park"/>
    <x v="74"/>
    <x v="74"/>
    <s v="25400 931409 524840"/>
    <x v="3"/>
    <x v="4"/>
    <s v="Supplies &amp; Services"/>
    <x v="0"/>
    <s v="Regional Parks2"/>
    <s v="Rancho Jurupa2"/>
    <n v="120"/>
    <n v="150"/>
    <m/>
    <n v="150"/>
    <n v="0"/>
    <n v="60"/>
    <n v="0"/>
    <n v="15"/>
    <n v="0"/>
    <n v="0"/>
    <n v="0"/>
    <n v="0"/>
    <n v="30"/>
    <n v="0"/>
    <m/>
    <m/>
    <n v="105"/>
    <n v="60"/>
    <n v="15"/>
    <n v="30"/>
    <n v="0"/>
    <n v="105"/>
    <n v="45"/>
  </r>
  <r>
    <n v="25400"/>
    <s v="Regional Park &amp; Open Space Dis"/>
    <n v="931409"/>
    <s v="Rancho Jurupa Park"/>
    <x v="77"/>
    <x v="77"/>
    <s v="25400 931409 526940"/>
    <x v="3"/>
    <x v="4"/>
    <s v="Supplies &amp; Services"/>
    <x v="0"/>
    <s v="Regional Parks2"/>
    <s v="Rancho Jurupa2"/>
    <n v="187.25"/>
    <n v="2000"/>
    <m/>
    <n v="2000"/>
    <n v="308.86"/>
    <n v="0"/>
    <n v="17.11"/>
    <n v="0"/>
    <n v="432"/>
    <n v="27.64"/>
    <n v="10.81"/>
    <n v="130.43"/>
    <n v="1949.26"/>
    <n v="0"/>
    <m/>
    <m/>
    <n v="2876.1099999999997"/>
    <n v="325.97000000000003"/>
    <n v="459.64"/>
    <n v="2090.5"/>
    <n v="0"/>
    <n v="2876.11"/>
    <n v="-876.11000000000013"/>
  </r>
  <r>
    <n v="25400"/>
    <s v="Regional Park &amp; Open Space Dis"/>
    <n v="931409"/>
    <s v="Rancho Jurupa Park"/>
    <x v="78"/>
    <x v="78"/>
    <s v="25400 931409 526960"/>
    <x v="3"/>
    <x v="4"/>
    <s v="Supplies &amp; Services"/>
    <x v="0"/>
    <s v="Regional Parks2"/>
    <s v="Rancho Jurupa2"/>
    <n v="5869.94"/>
    <n v="4000"/>
    <m/>
    <n v="4000"/>
    <n v="149.41999999999999"/>
    <n v="-145.1"/>
    <n v="2081.94"/>
    <n v="304.22000000000003"/>
    <n v="23.53"/>
    <n v="15.63"/>
    <n v="1390.3"/>
    <n v="2269.13"/>
    <n v="2118.13"/>
    <n v="1153.83"/>
    <m/>
    <m/>
    <n v="9361.0300000000007"/>
    <n v="2086.2600000000002"/>
    <n v="343.38"/>
    <n v="5777.56"/>
    <n v="1153.83"/>
    <n v="9361.0300000000007"/>
    <n v="-5361.0300000000007"/>
  </r>
  <r>
    <n v="25400"/>
    <s v="Regional Park &amp; Open Space Dis"/>
    <n v="931409"/>
    <s v="Rancho Jurupa Park"/>
    <x v="80"/>
    <x v="80"/>
    <s v="25400 931409 527140"/>
    <x v="3"/>
    <x v="4"/>
    <s v="Supplies &amp; Services"/>
    <x v="0"/>
    <s v="Regional Parks2"/>
    <s v="Rancho Jurupa2"/>
    <n v="0"/>
    <n v="1000"/>
    <m/>
    <n v="1000"/>
    <n v="0"/>
    <n v="0"/>
    <n v="0"/>
    <n v="0"/>
    <n v="0"/>
    <n v="0"/>
    <n v="0"/>
    <n v="0"/>
    <n v="190.35"/>
    <n v="0"/>
    <m/>
    <m/>
    <n v="190.35"/>
    <n v="0"/>
    <n v="0"/>
    <n v="190.35"/>
    <n v="0"/>
    <n v="190.35"/>
    <n v="809.65"/>
  </r>
  <r>
    <n v="25400"/>
    <s v="Regional Park &amp; Open Space Dis"/>
    <n v="931409"/>
    <s v="Rancho Jurupa Park"/>
    <x v="82"/>
    <x v="82"/>
    <s v="25400 931409 527660"/>
    <x v="3"/>
    <x v="4"/>
    <s v="Supplies &amp; Services"/>
    <x v="0"/>
    <s v="Regional Parks2"/>
    <s v="Rancho Jurupa2"/>
    <n v="0"/>
    <n v="1500"/>
    <m/>
    <n v="1500"/>
    <n v="0"/>
    <n v="0"/>
    <n v="0"/>
    <n v="0"/>
    <n v="0"/>
    <n v="0"/>
    <n v="0"/>
    <n v="500"/>
    <n v="0"/>
    <n v="0"/>
    <m/>
    <m/>
    <n v="500"/>
    <n v="0"/>
    <n v="0"/>
    <n v="500"/>
    <n v="0"/>
    <n v="500"/>
    <n v="1000"/>
  </r>
  <r>
    <n v="25400"/>
    <s v="Regional Park &amp; Open Space Dis"/>
    <n v="931409"/>
    <s v="Rancho Jurupa Park"/>
    <x v="83"/>
    <x v="83"/>
    <s v="25400 931409 527680"/>
    <x v="3"/>
    <x v="4"/>
    <s v="Supplies &amp; Services"/>
    <x v="0"/>
    <s v="Regional Parks2"/>
    <s v="Rancho Jurupa2"/>
    <n v="183"/>
    <n v="2500"/>
    <m/>
    <n v="2500"/>
    <n v="35.57"/>
    <n v="-35.57"/>
    <n v="115.83"/>
    <n v="16.329999999999998"/>
    <n v="0"/>
    <n v="0"/>
    <n v="699.62"/>
    <n v="224.73"/>
    <n v="18.62"/>
    <n v="180.61"/>
    <m/>
    <m/>
    <n v="1255.7399999999998"/>
    <n v="115.83"/>
    <n v="16.329999999999998"/>
    <n v="942.97"/>
    <n v="180.61"/>
    <n v="1255.7400000000002"/>
    <n v="1244.2599999999998"/>
  </r>
  <r>
    <n v="25400"/>
    <s v="Regional Park &amp; Open Space Dis"/>
    <n v="931409"/>
    <s v="Rancho Jurupa Park"/>
    <x v="3"/>
    <x v="3"/>
    <s v="25400 931409 527720"/>
    <x v="3"/>
    <x v="4"/>
    <s v="Supplies &amp; Services"/>
    <x v="0"/>
    <s v="Regional Parks2"/>
    <s v="Rancho Jurupa2"/>
    <n v="712.97"/>
    <n v="0"/>
    <m/>
    <n v="0"/>
    <n v="0"/>
    <n v="139.75"/>
    <n v="207.49"/>
    <n v="0"/>
    <n v="0"/>
    <n v="0"/>
    <n v="0"/>
    <n v="870.12"/>
    <n v="6.97"/>
    <n v="0"/>
    <m/>
    <m/>
    <n v="1224.3300000000002"/>
    <n v="347.24"/>
    <n v="0"/>
    <n v="877.09"/>
    <n v="0"/>
    <n v="1224.33"/>
    <n v="-1224.33"/>
  </r>
  <r>
    <n v="25400"/>
    <s v="Regional Park &amp; Open Space Dis"/>
    <n v="931409"/>
    <s v="Rancho Jurupa Park"/>
    <x v="123"/>
    <x v="123"/>
    <s v="25400 931409 528020"/>
    <x v="3"/>
    <x v="4"/>
    <s v="Supplies &amp; Services"/>
    <x v="0"/>
    <s v="Regional Parks2"/>
    <s v="Rancho Jurupa2"/>
    <n v="801.48"/>
    <n v="3500"/>
    <m/>
    <n v="3500"/>
    <n v="0"/>
    <n v="0"/>
    <n v="917.69"/>
    <n v="0"/>
    <n v="0"/>
    <n v="0"/>
    <n v="0"/>
    <n v="0"/>
    <n v="0"/>
    <n v="0"/>
    <m/>
    <m/>
    <n v="917.69"/>
    <n v="917.69"/>
    <n v="0"/>
    <n v="0"/>
    <n v="0"/>
    <n v="917.69"/>
    <n v="2582.31"/>
  </r>
  <r>
    <n v="25400"/>
    <s v="Regional Park &amp; Open Space Dis"/>
    <n v="931409"/>
    <s v="Rancho Jurupa Park"/>
    <x v="95"/>
    <x v="95"/>
    <s v="25400 931409 536910"/>
    <x v="3"/>
    <x v="4"/>
    <s v="Supplies &amp; Services"/>
    <x v="2"/>
    <s v="Regional Parks3"/>
    <s v="Rancho Jurupa3"/>
    <n v="368.12"/>
    <n v="1500"/>
    <m/>
    <n v="1500"/>
    <n v="0"/>
    <n v="0"/>
    <n v="0"/>
    <n v="81.91"/>
    <n v="0"/>
    <n v="86.55"/>
    <n v="0"/>
    <n v="0"/>
    <n v="0"/>
    <n v="209.41"/>
    <m/>
    <m/>
    <n v="377.87"/>
    <n v="0"/>
    <n v="168.45999999999998"/>
    <n v="0"/>
    <n v="209.41"/>
    <n v="377.87"/>
    <n v="1122.1300000000001"/>
  </r>
  <r>
    <n v="25400"/>
    <s v="Regional Park &amp; Open Space Dis"/>
    <n v="931409"/>
    <s v="Rancho Jurupa Park"/>
    <x v="96"/>
    <x v="96"/>
    <s v="25400 931409 537080"/>
    <x v="3"/>
    <x v="4"/>
    <s v="Supplies &amp; Services"/>
    <x v="2"/>
    <s v="Regional Parks3"/>
    <s v="Rancho Jurupa3"/>
    <n v="1677"/>
    <n v="3200"/>
    <m/>
    <n v="3200"/>
    <n v="422"/>
    <n v="0"/>
    <n v="0"/>
    <n v="0"/>
    <n v="0"/>
    <n v="0"/>
    <n v="0"/>
    <n v="430"/>
    <n v="0"/>
    <n v="0"/>
    <m/>
    <m/>
    <n v="852"/>
    <n v="422"/>
    <n v="0"/>
    <n v="430"/>
    <n v="0"/>
    <n v="852"/>
    <n v="2348"/>
  </r>
  <r>
    <n v="25400"/>
    <s v="Regional Park &amp; Open Space Dis"/>
    <n v="931420"/>
    <s v="Blythe Parks"/>
    <x v="119"/>
    <x v="119"/>
    <s v="25400 931420 535220"/>
    <x v="3"/>
    <x v="31"/>
    <s v="Supplies &amp; Services"/>
    <x v="2"/>
    <s v="Regional Parks3"/>
    <s v="Blythe Parks3"/>
    <n v="0"/>
    <n v="0"/>
    <m/>
    <n v="0"/>
    <n v="0"/>
    <n v="0"/>
    <n v="0"/>
    <n v="0"/>
    <n v="0"/>
    <n v="0"/>
    <n v="0"/>
    <n v="0"/>
    <n v="0"/>
    <n v="0"/>
    <m/>
    <m/>
    <n v="0"/>
    <n v="0"/>
    <n v="0"/>
    <n v="0"/>
    <n v="0"/>
    <n v="0"/>
    <n v="0"/>
  </r>
  <r>
    <n v="25400"/>
    <s v="Regional Park &amp; Open Space Dis"/>
    <n v="931421"/>
    <s v="Mayflower Park"/>
    <x v="53"/>
    <x v="53"/>
    <s v="25400 931421 520025"/>
    <x v="3"/>
    <x v="5"/>
    <s v="Supplies &amp; Services"/>
    <x v="0"/>
    <s v="Regional Parks2"/>
    <s v="Mayflower2"/>
    <n v="164.28"/>
    <n v="1500"/>
    <m/>
    <n v="1500"/>
    <n v="349.18"/>
    <n v="0"/>
    <n v="0"/>
    <n v="49.55"/>
    <n v="0"/>
    <n v="49.55"/>
    <n v="0"/>
    <n v="0"/>
    <n v="0"/>
    <n v="52.03"/>
    <m/>
    <m/>
    <n v="500.31000000000006"/>
    <n v="349.18"/>
    <n v="99.1"/>
    <n v="0"/>
    <n v="52.03"/>
    <n v="500.30999999999995"/>
    <n v="999.69"/>
  </r>
  <r>
    <n v="25400"/>
    <s v="Regional Park &amp; Open Space Dis"/>
    <n v="931421"/>
    <s v="Mayflower Park"/>
    <x v="55"/>
    <x v="55"/>
    <s v="25400 931421 520115"/>
    <x v="3"/>
    <x v="5"/>
    <s v="Supplies &amp; Services"/>
    <x v="0"/>
    <s v="Regional Parks2"/>
    <s v="Mayflower2"/>
    <n v="1793.88"/>
    <n v="1450"/>
    <m/>
    <n v="1450"/>
    <n v="0"/>
    <n v="0"/>
    <n v="0"/>
    <n v="0"/>
    <n v="0"/>
    <n v="0"/>
    <n v="0"/>
    <n v="0"/>
    <n v="18"/>
    <n v="0"/>
    <m/>
    <m/>
    <n v="18"/>
    <n v="0"/>
    <n v="0"/>
    <n v="18"/>
    <n v="0"/>
    <n v="18"/>
    <n v="1432"/>
  </r>
  <r>
    <n v="25400"/>
    <s v="Regional Park &amp; Open Space Dis"/>
    <n v="931421"/>
    <s v="Mayflower Park"/>
    <x v="58"/>
    <x v="58"/>
    <s v="25400 931421 520800"/>
    <x v="3"/>
    <x v="5"/>
    <s v="Supplies &amp; Services"/>
    <x v="0"/>
    <s v="Regional Parks2"/>
    <s v="Mayflower2"/>
    <n v="1935.82"/>
    <n v="2500"/>
    <m/>
    <n v="2500"/>
    <n v="427.84"/>
    <n v="134.78"/>
    <n v="153.51"/>
    <n v="165.99"/>
    <n v="0"/>
    <n v="206.55"/>
    <n v="310.39999999999998"/>
    <n v="521.30999999999995"/>
    <n v="548.67999999999995"/>
    <n v="0"/>
    <m/>
    <m/>
    <n v="2469.06"/>
    <n v="716.13"/>
    <n v="372.54"/>
    <n v="1380.3899999999999"/>
    <n v="0"/>
    <n v="2469.06"/>
    <n v="30.940000000000055"/>
  </r>
  <r>
    <n v="25400"/>
    <s v="Regional Park &amp; Open Space Dis"/>
    <n v="931421"/>
    <s v="Mayflower Park"/>
    <x v="60"/>
    <x v="60"/>
    <s v="25400 931421 521420"/>
    <x v="3"/>
    <x v="5"/>
    <s v="Supplies &amp; Services"/>
    <x v="0"/>
    <s v="Regional Parks2"/>
    <s v="Mayflower2"/>
    <n v="4510.93"/>
    <n v="4000"/>
    <m/>
    <n v="4000"/>
    <n v="746.87"/>
    <n v="98.94"/>
    <n v="1218.04"/>
    <n v="37.93"/>
    <n v="856.49"/>
    <n v="223.54"/>
    <n v="0"/>
    <n v="90.21"/>
    <n v="983.58"/>
    <n v="16.940000000000001"/>
    <m/>
    <m/>
    <n v="4272.5399999999991"/>
    <n v="2063.85"/>
    <n v="1117.96"/>
    <n v="1073.79"/>
    <n v="16.940000000000001"/>
    <n v="4272.54"/>
    <n v="-272.53999999999996"/>
  </r>
  <r>
    <n v="25400"/>
    <s v="Regional Park &amp; Open Space Dis"/>
    <n v="931421"/>
    <s v="Mayflower Park"/>
    <x v="61"/>
    <x v="61"/>
    <s v="25400 931421 521500"/>
    <x v="3"/>
    <x v="5"/>
    <s v="Supplies &amp; Services"/>
    <x v="0"/>
    <s v="Regional Parks2"/>
    <s v="Mayflower2"/>
    <n v="0"/>
    <n v="1000"/>
    <m/>
    <n v="1000"/>
    <n v="0"/>
    <n v="0"/>
    <n v="0"/>
    <n v="0"/>
    <n v="0"/>
    <n v="20"/>
    <n v="0"/>
    <n v="0"/>
    <n v="0"/>
    <n v="0"/>
    <m/>
    <m/>
    <n v="20"/>
    <n v="0"/>
    <n v="20"/>
    <n v="0"/>
    <n v="0"/>
    <n v="20"/>
    <n v="980"/>
  </r>
  <r>
    <n v="25400"/>
    <s v="Regional Park &amp; Open Space Dis"/>
    <n v="931421"/>
    <s v="Mayflower Park"/>
    <x v="65"/>
    <x v="65"/>
    <s v="25400 931421 522320"/>
    <x v="3"/>
    <x v="5"/>
    <s v="Supplies &amp; Services"/>
    <x v="0"/>
    <s v="Regional Parks2"/>
    <s v="Mayflower2"/>
    <n v="6702.1799999999994"/>
    <n v="6000"/>
    <m/>
    <n v="6000"/>
    <n v="293.33"/>
    <n v="-258.56"/>
    <n v="1872.75"/>
    <n v="598.37"/>
    <n v="198.86"/>
    <n v="378.96"/>
    <n v="204.04"/>
    <n v="299.61"/>
    <n v="579.05999999999995"/>
    <n v="273.76"/>
    <m/>
    <m/>
    <n v="4440.18"/>
    <n v="1907.52"/>
    <n v="1176.19"/>
    <n v="1082.71"/>
    <n v="273.76"/>
    <n v="4440.18"/>
    <n v="1559.8199999999997"/>
  </r>
  <r>
    <n v="25400"/>
    <s v="Regional Park &amp; Open Space Dis"/>
    <n v="931421"/>
    <s v="Mayflower Park"/>
    <x v="66"/>
    <x v="66"/>
    <s v="25400 931421 522400"/>
    <x v="3"/>
    <x v="5"/>
    <s v="Supplies &amp; Services"/>
    <x v="0"/>
    <s v="Regional Parks2"/>
    <s v="Mayflower2"/>
    <n v="4248.83"/>
    <n v="2500"/>
    <m/>
    <n v="2500"/>
    <n v="0"/>
    <n v="111.67"/>
    <n v="30.71"/>
    <n v="0"/>
    <n v="0"/>
    <n v="0"/>
    <n v="0"/>
    <n v="695"/>
    <n v="0"/>
    <n v="42.4"/>
    <m/>
    <m/>
    <n v="879.78"/>
    <n v="142.38"/>
    <n v="0"/>
    <n v="695"/>
    <n v="42.4"/>
    <n v="879.78"/>
    <n v="1620.22"/>
  </r>
  <r>
    <n v="25400"/>
    <s v="Regional Park &amp; Open Space Dis"/>
    <n v="931421"/>
    <s v="Mayflower Park"/>
    <x v="68"/>
    <x v="68"/>
    <s v="25400 931421 523220"/>
    <x v="3"/>
    <x v="5"/>
    <s v="Supplies &amp; Services"/>
    <x v="0"/>
    <s v="Regional Parks2"/>
    <s v="Mayflower2"/>
    <n v="1811"/>
    <n v="2000"/>
    <m/>
    <n v="2000"/>
    <n v="84"/>
    <n v="0"/>
    <n v="0"/>
    <n v="0"/>
    <n v="0"/>
    <n v="1873"/>
    <n v="0"/>
    <n v="0"/>
    <n v="0"/>
    <n v="0"/>
    <m/>
    <m/>
    <n v="1957"/>
    <n v="84"/>
    <n v="1873"/>
    <n v="0"/>
    <n v="0"/>
    <n v="1957"/>
    <n v="43"/>
  </r>
  <r>
    <n v="25400"/>
    <s v="Regional Park &amp; Open Space Dis"/>
    <n v="931421"/>
    <s v="Mayflower Park"/>
    <x v="101"/>
    <x v="101"/>
    <s v="25400 931421 523250"/>
    <x v="3"/>
    <x v="5"/>
    <s v="Supplies &amp; Services"/>
    <x v="0"/>
    <s v="Regional Parks2"/>
    <s v="Mayflower2"/>
    <n v="142"/>
    <n v="200"/>
    <m/>
    <n v="200"/>
    <n v="0"/>
    <n v="0"/>
    <n v="0"/>
    <n v="0"/>
    <n v="0"/>
    <n v="0"/>
    <n v="0"/>
    <n v="0"/>
    <n v="0"/>
    <n v="0"/>
    <m/>
    <m/>
    <n v="0"/>
    <n v="0"/>
    <n v="0"/>
    <n v="0"/>
    <n v="0"/>
    <n v="0"/>
    <n v="200"/>
  </r>
  <r>
    <n v="25400"/>
    <s v="Regional Park &amp; Open Space Dis"/>
    <n v="931421"/>
    <s v="Mayflower Park"/>
    <x v="105"/>
    <x v="105"/>
    <s v="25400 931421 523270"/>
    <x v="3"/>
    <x v="5"/>
    <s v="Supplies &amp; Services"/>
    <x v="0"/>
    <s v="Regional Parks2"/>
    <s v="Mayflower2"/>
    <n v="0"/>
    <n v="400"/>
    <m/>
    <n v="400"/>
    <n v="0"/>
    <n v="0"/>
    <n v="0"/>
    <n v="0"/>
    <n v="122.73"/>
    <n v="0"/>
    <n v="0"/>
    <n v="0"/>
    <n v="0"/>
    <n v="0"/>
    <m/>
    <m/>
    <n v="122.73"/>
    <n v="0"/>
    <n v="122.73"/>
    <n v="0"/>
    <n v="0"/>
    <n v="122.73"/>
    <n v="277.27"/>
  </r>
  <r>
    <n v="25400"/>
    <s v="Regional Park &amp; Open Space Dis"/>
    <n v="931421"/>
    <s v="Mayflower Park"/>
    <x v="102"/>
    <x v="102"/>
    <s v="25400 931421 523290"/>
    <x v="3"/>
    <x v="5"/>
    <s v="Supplies &amp; Services"/>
    <x v="0"/>
    <s v="Regional Parks2"/>
    <s v="Mayflower2"/>
    <n v="4108.6900000000005"/>
    <n v="4000"/>
    <m/>
    <n v="4000"/>
    <n v="279.37"/>
    <n v="284.68"/>
    <n v="216.11"/>
    <n v="221.12"/>
    <n v="265.77999999999997"/>
    <n v="302.38"/>
    <n v="286.77"/>
    <n v="390.24"/>
    <n v="411.37"/>
    <n v="309.38"/>
    <m/>
    <m/>
    <n v="2967.2"/>
    <n v="780.16"/>
    <n v="789.28"/>
    <n v="1088.3800000000001"/>
    <n v="309.38"/>
    <n v="2967.2000000000003"/>
    <n v="1032.7999999999997"/>
  </r>
  <r>
    <n v="25400"/>
    <s v="Regional Park &amp; Open Space Dis"/>
    <n v="931421"/>
    <s v="Mayflower Park"/>
    <x v="69"/>
    <x v="69"/>
    <s v="25400 931421 523340"/>
    <x v="3"/>
    <x v="5"/>
    <s v="Supplies &amp; Services"/>
    <x v="0"/>
    <s v="Regional Parks2"/>
    <s v="Mayflower2"/>
    <n v="75.209999999999994"/>
    <n v="150"/>
    <m/>
    <n v="150"/>
    <n v="0"/>
    <n v="0"/>
    <n v="0"/>
    <n v="0"/>
    <n v="0"/>
    <n v="0"/>
    <n v="0"/>
    <n v="0"/>
    <n v="0"/>
    <n v="0"/>
    <m/>
    <m/>
    <n v="0"/>
    <n v="0"/>
    <n v="0"/>
    <n v="0"/>
    <n v="0"/>
    <n v="0"/>
    <n v="150"/>
  </r>
  <r>
    <n v="25400"/>
    <s v="Regional Park &amp; Open Space Dis"/>
    <n v="931421"/>
    <s v="Mayflower Park"/>
    <x v="71"/>
    <x v="71"/>
    <s v="25400 931421 523640"/>
    <x v="3"/>
    <x v="5"/>
    <s v="Supplies &amp; Services"/>
    <x v="0"/>
    <s v="Regional Parks2"/>
    <s v="Mayflower2"/>
    <n v="0"/>
    <n v="850"/>
    <m/>
    <n v="850"/>
    <n v="0"/>
    <n v="0"/>
    <n v="0"/>
    <n v="0"/>
    <n v="0"/>
    <n v="0"/>
    <n v="0"/>
    <n v="0"/>
    <n v="0"/>
    <n v="0"/>
    <m/>
    <m/>
    <n v="0"/>
    <n v="0"/>
    <n v="0"/>
    <n v="0"/>
    <n v="0"/>
    <n v="0"/>
    <n v="850"/>
  </r>
  <r>
    <n v="25400"/>
    <s v="Regional Park &amp; Open Space Dis"/>
    <n v="931421"/>
    <s v="Mayflower Park"/>
    <x v="72"/>
    <x v="72"/>
    <s v="25400 931421 523700"/>
    <x v="3"/>
    <x v="5"/>
    <s v="Supplies &amp; Services"/>
    <x v="0"/>
    <s v="Regional Parks2"/>
    <s v="Mayflower2"/>
    <n v="980.22"/>
    <n v="1000"/>
    <m/>
    <n v="1000"/>
    <n v="50.4"/>
    <n v="271.56"/>
    <n v="36.26"/>
    <n v="174.36"/>
    <n v="0"/>
    <n v="0"/>
    <n v="0"/>
    <n v="0"/>
    <n v="177.32"/>
    <n v="0"/>
    <m/>
    <m/>
    <n v="709.89999999999986"/>
    <n v="358.21999999999997"/>
    <n v="174.36"/>
    <n v="177.32"/>
    <n v="0"/>
    <n v="709.89999999999986"/>
    <n v="290.10000000000014"/>
  </r>
  <r>
    <n v="25400"/>
    <s v="Regional Park &amp; Open Space Dis"/>
    <n v="931421"/>
    <s v="Mayflower Park"/>
    <x v="73"/>
    <x v="73"/>
    <s v="25400 931421 523800"/>
    <x v="3"/>
    <x v="5"/>
    <s v="Supplies &amp; Services"/>
    <x v="0"/>
    <s v="Regional Parks2"/>
    <s v="Mayflower2"/>
    <n v="0"/>
    <n v="800"/>
    <m/>
    <n v="800"/>
    <n v="0"/>
    <n v="0"/>
    <n v="0"/>
    <n v="67.53"/>
    <n v="0"/>
    <n v="0"/>
    <n v="0"/>
    <n v="0"/>
    <n v="42.41"/>
    <n v="0"/>
    <m/>
    <m/>
    <n v="109.94"/>
    <n v="0"/>
    <n v="67.53"/>
    <n v="42.41"/>
    <n v="0"/>
    <n v="109.94"/>
    <n v="690.06"/>
  </r>
  <r>
    <n v="25400"/>
    <s v="Regional Park &amp; Open Space Dis"/>
    <n v="931421"/>
    <s v="Mayflower Park"/>
    <x v="74"/>
    <x v="74"/>
    <s v="25400 931421 524840"/>
    <x v="3"/>
    <x v="5"/>
    <s v="Supplies &amp; Services"/>
    <x v="0"/>
    <s v="Regional Parks2"/>
    <s v="Mayflower2"/>
    <n v="135"/>
    <n v="150"/>
    <m/>
    <n v="150"/>
    <n v="0"/>
    <n v="0"/>
    <n v="0"/>
    <n v="0"/>
    <n v="0"/>
    <n v="0"/>
    <n v="60"/>
    <n v="0"/>
    <n v="0"/>
    <n v="60"/>
    <m/>
    <m/>
    <n v="120"/>
    <n v="0"/>
    <n v="0"/>
    <n v="60"/>
    <n v="60"/>
    <n v="120"/>
    <n v="30"/>
  </r>
  <r>
    <n v="25400"/>
    <s v="Regional Park &amp; Open Space Dis"/>
    <n v="931421"/>
    <s v="Mayflower Park"/>
    <x v="77"/>
    <x v="77"/>
    <s v="25400 931421 526940"/>
    <x v="3"/>
    <x v="5"/>
    <s v="Supplies &amp; Services"/>
    <x v="0"/>
    <s v="Regional Parks2"/>
    <s v="Mayflower2"/>
    <n v="40.540000000000006"/>
    <n v="500"/>
    <m/>
    <n v="500"/>
    <n v="23.31"/>
    <n v="30.44"/>
    <n v="0"/>
    <n v="0"/>
    <n v="0"/>
    <n v="0"/>
    <n v="0"/>
    <n v="167.02"/>
    <n v="0"/>
    <n v="57.49"/>
    <m/>
    <m/>
    <n v="278.26"/>
    <n v="53.75"/>
    <n v="0"/>
    <n v="167.02"/>
    <n v="57.49"/>
    <n v="278.26"/>
    <n v="221.74"/>
  </r>
  <r>
    <n v="25400"/>
    <s v="Regional Park &amp; Open Space Dis"/>
    <n v="931421"/>
    <s v="Mayflower Park"/>
    <x v="83"/>
    <x v="83"/>
    <s v="25400 931421 527680"/>
    <x v="3"/>
    <x v="5"/>
    <s v="Supplies &amp; Services"/>
    <x v="0"/>
    <s v="Regional Parks2"/>
    <s v="Mayflower2"/>
    <n v="597.52"/>
    <n v="1000"/>
    <m/>
    <n v="1000"/>
    <n v="0"/>
    <n v="0"/>
    <n v="57.76"/>
    <n v="0"/>
    <n v="0"/>
    <n v="0"/>
    <n v="0"/>
    <n v="0"/>
    <n v="714.14"/>
    <n v="39.15"/>
    <m/>
    <m/>
    <n v="811.05"/>
    <n v="57.76"/>
    <n v="0"/>
    <n v="714.14"/>
    <n v="39.15"/>
    <n v="811.05"/>
    <n v="188.95000000000005"/>
  </r>
  <r>
    <n v="25400"/>
    <s v="Regional Park &amp; Open Space Dis"/>
    <n v="931421"/>
    <s v="Mayflower Park"/>
    <x v="3"/>
    <x v="3"/>
    <s v="25400 931421 527720"/>
    <x v="3"/>
    <x v="5"/>
    <s v="Supplies &amp; Services"/>
    <x v="0"/>
    <s v="Regional Parks2"/>
    <s v="Mayflower2"/>
    <n v="244.56"/>
    <n v="500"/>
    <m/>
    <n v="500"/>
    <n v="0"/>
    <n v="0"/>
    <n v="0"/>
    <n v="144.6"/>
    <n v="0"/>
    <n v="0"/>
    <n v="0"/>
    <n v="0"/>
    <n v="0"/>
    <n v="35.39"/>
    <m/>
    <m/>
    <n v="179.99"/>
    <n v="0"/>
    <n v="144.6"/>
    <n v="0"/>
    <n v="35.39"/>
    <n v="179.99"/>
    <n v="320.01"/>
  </r>
  <r>
    <n v="25400"/>
    <s v="Regional Park &amp; Open Space Dis"/>
    <n v="931421"/>
    <s v="Mayflower Park"/>
    <x v="123"/>
    <x v="123"/>
    <s v="25400 931421 528020"/>
    <x v="3"/>
    <x v="5"/>
    <s v="Supplies &amp; Services"/>
    <x v="0"/>
    <s v="Regional Parks2"/>
    <s v="Mayflower2"/>
    <n v="4803.79"/>
    <n v="3000"/>
    <m/>
    <n v="3000"/>
    <n v="411.48"/>
    <n v="219.44"/>
    <n v="825.24"/>
    <n v="324.38"/>
    <n v="168"/>
    <n v="46.72"/>
    <n v="207.89"/>
    <n v="0"/>
    <n v="0"/>
    <n v="240"/>
    <m/>
    <m/>
    <n v="2443.15"/>
    <n v="1456.16"/>
    <n v="539.1"/>
    <n v="207.89"/>
    <n v="240"/>
    <n v="2443.15"/>
    <n v="556.84999999999991"/>
  </r>
  <r>
    <n v="25400"/>
    <s v="Regional Park &amp; Open Space Dis"/>
    <n v="931421"/>
    <s v="Mayflower Park"/>
    <x v="96"/>
    <x v="96"/>
    <s v="25400 931421 537080"/>
    <x v="3"/>
    <x v="5"/>
    <s v="Supplies &amp; Services"/>
    <x v="2"/>
    <s v="Regional Parks3"/>
    <s v="Mayflower3"/>
    <n v="3584.74"/>
    <n v="6500"/>
    <m/>
    <n v="6500"/>
    <n v="1360"/>
    <n v="0"/>
    <n v="0"/>
    <n v="589.20000000000005"/>
    <n v="224.36"/>
    <n v="0"/>
    <n v="0"/>
    <n v="0"/>
    <n v="0"/>
    <n v="0"/>
    <m/>
    <m/>
    <n v="2173.56"/>
    <n v="1360"/>
    <n v="813.56000000000006"/>
    <n v="0"/>
    <n v="0"/>
    <n v="2173.56"/>
    <n v="4326.4400000000005"/>
  </r>
  <r>
    <n v="25430"/>
    <s v="Habitat/Open Space Mgt-Parks"/>
    <n v="931171"/>
    <s v="Hab &amp; Opn Spc - Box Springs"/>
    <x v="26"/>
    <x v="26"/>
    <s v="25430 931171 510320"/>
    <x v="1"/>
    <x v="1"/>
    <s v="Payroll"/>
    <x v="3"/>
    <s v="Natural Resources1"/>
    <s v="Habitat &amp; Open Space Management1"/>
    <n v="1820.02"/>
    <n v="0"/>
    <m/>
    <n v="0"/>
    <n v="0"/>
    <n v="0"/>
    <n v="0"/>
    <n v="0"/>
    <n v="0"/>
    <n v="0"/>
    <n v="0"/>
    <n v="0"/>
    <n v="0"/>
    <n v="0"/>
    <m/>
    <m/>
    <n v="0"/>
    <n v="0"/>
    <n v="0"/>
    <n v="0"/>
    <n v="0"/>
    <n v="0"/>
    <n v="0"/>
  </r>
  <r>
    <n v="25430"/>
    <s v="Habitat/Open Space Mgt-Parks"/>
    <n v="931171"/>
    <s v="Hab &amp; Opn Spc - Box Springs"/>
    <x v="27"/>
    <x v="27"/>
    <s v="25430 931171 510420"/>
    <x v="1"/>
    <x v="1"/>
    <s v="Payroll"/>
    <x v="3"/>
    <s v="Natural Resources1"/>
    <s v="Habitat &amp; Open Space Management1"/>
    <n v="826.36"/>
    <n v="0"/>
    <m/>
    <n v="0"/>
    <n v="0"/>
    <n v="0"/>
    <n v="0"/>
    <n v="0"/>
    <n v="0"/>
    <n v="0"/>
    <n v="0"/>
    <n v="0"/>
    <n v="0"/>
    <n v="0"/>
    <m/>
    <m/>
    <n v="0"/>
    <n v="0"/>
    <n v="0"/>
    <n v="0"/>
    <n v="0"/>
    <n v="0"/>
    <n v="0"/>
  </r>
  <r>
    <n v="25430"/>
    <s v="Habitat/Open Space Mgt-Parks"/>
    <n v="931171"/>
    <s v="Hab &amp; Opn Spc - Box Springs"/>
    <x v="29"/>
    <x v="29"/>
    <s v="25430 931171 510620"/>
    <x v="1"/>
    <x v="1"/>
    <s v="Payroll"/>
    <x v="3"/>
    <s v="Natural Resources1"/>
    <s v="Habitat &amp; Open Space Management1"/>
    <n v="1004.7799999999999"/>
    <n v="0"/>
    <m/>
    <n v="0"/>
    <n v="0"/>
    <n v="0"/>
    <n v="0"/>
    <n v="0"/>
    <n v="0"/>
    <n v="0"/>
    <n v="0"/>
    <n v="0"/>
    <n v="0"/>
    <n v="0"/>
    <m/>
    <m/>
    <n v="0"/>
    <n v="0"/>
    <n v="0"/>
    <n v="0"/>
    <n v="0"/>
    <n v="0"/>
    <n v="0"/>
  </r>
  <r>
    <n v="25430"/>
    <s v="Habitat/Open Space Mgt-Parks"/>
    <n v="931171"/>
    <s v="Hab &amp; Opn Spc - Box Springs"/>
    <x v="30"/>
    <x v="30"/>
    <s v="25430 931171 510700"/>
    <x v="1"/>
    <x v="1"/>
    <s v="Payroll"/>
    <x v="3"/>
    <s v="Natural Resources1"/>
    <s v="Habitat &amp; Open Space Management1"/>
    <n v="169.65"/>
    <n v="0"/>
    <m/>
    <n v="0"/>
    <n v="0"/>
    <n v="0"/>
    <n v="0"/>
    <n v="0"/>
    <n v="0"/>
    <n v="0"/>
    <n v="0"/>
    <n v="0"/>
    <n v="0"/>
    <n v="0"/>
    <m/>
    <m/>
    <n v="0"/>
    <n v="0"/>
    <n v="0"/>
    <n v="0"/>
    <n v="0"/>
    <n v="0"/>
    <n v="0"/>
  </r>
  <r>
    <n v="25430"/>
    <s v="Habitat/Open Space Mgt-Parks"/>
    <n v="931171"/>
    <s v="Hab &amp; Opn Spc - Box Springs"/>
    <x v="33"/>
    <x v="33"/>
    <s v="25430 931171 513000"/>
    <x v="1"/>
    <x v="1"/>
    <s v="Payroll-PCF"/>
    <x v="3"/>
    <s v="Natural Resources1"/>
    <s v="Habitat &amp; Open Space Management1"/>
    <n v="3338.0800000000004"/>
    <n v="0"/>
    <m/>
    <n v="0"/>
    <n v="0"/>
    <n v="0"/>
    <n v="0"/>
    <n v="0"/>
    <n v="0"/>
    <n v="0"/>
    <n v="0"/>
    <n v="0"/>
    <n v="0"/>
    <n v="0"/>
    <m/>
    <m/>
    <n v="0"/>
    <n v="0"/>
    <n v="0"/>
    <n v="0"/>
    <n v="0"/>
    <n v="0"/>
    <n v="0"/>
  </r>
  <r>
    <n v="25430"/>
    <s v="Habitat/Open Space Mgt-Parks"/>
    <n v="931171"/>
    <s v="Hab &amp; Opn Spc - Box Springs"/>
    <x v="34"/>
    <x v="34"/>
    <s v="25430 931171 513001"/>
    <x v="1"/>
    <x v="1"/>
    <s v="Payroll"/>
    <x v="3"/>
    <s v="Natural Resources1"/>
    <s v="Habitat &amp; Open Space Management1"/>
    <n v="0"/>
    <n v="0"/>
    <m/>
    <n v="0"/>
    <n v="0"/>
    <n v="0"/>
    <n v="0"/>
    <n v="0"/>
    <n v="0"/>
    <n v="0"/>
    <n v="0"/>
    <n v="0"/>
    <n v="0"/>
    <n v="0"/>
    <m/>
    <m/>
    <n v="0"/>
    <n v="0"/>
    <n v="0"/>
    <n v="0"/>
    <n v="0"/>
    <n v="0"/>
    <n v="0"/>
  </r>
  <r>
    <n v="25430"/>
    <s v="Habitat/Open Space Mgt-Parks"/>
    <n v="931171"/>
    <s v="Hab &amp; Opn Spc - Box Springs"/>
    <x v="35"/>
    <x v="35"/>
    <s v="25430 931171 513020"/>
    <x v="1"/>
    <x v="1"/>
    <s v="Payroll-PCF"/>
    <x v="3"/>
    <s v="Natural Resources1"/>
    <s v="Habitat &amp; Open Space Management1"/>
    <n v="97.18"/>
    <n v="0"/>
    <m/>
    <n v="0"/>
    <n v="0"/>
    <n v="0"/>
    <n v="0"/>
    <n v="0"/>
    <n v="0"/>
    <n v="0"/>
    <n v="0"/>
    <n v="0"/>
    <n v="0"/>
    <n v="0"/>
    <m/>
    <m/>
    <n v="0"/>
    <n v="0"/>
    <n v="0"/>
    <n v="0"/>
    <n v="0"/>
    <n v="0"/>
    <n v="0"/>
  </r>
  <r>
    <n v="25430"/>
    <s v="Habitat/Open Space Mgt-Parks"/>
    <n v="931171"/>
    <s v="Hab &amp; Opn Spc - Box Springs"/>
    <x v="36"/>
    <x v="36"/>
    <s v="25430 931171 513120"/>
    <x v="1"/>
    <x v="1"/>
    <s v="Payroll-PCF"/>
    <x v="3"/>
    <s v="Natural Resources1"/>
    <s v="Habitat &amp; Open Space Management1"/>
    <n v="2678.18"/>
    <n v="0"/>
    <m/>
    <n v="0"/>
    <n v="0"/>
    <n v="0"/>
    <n v="0"/>
    <n v="0"/>
    <n v="0"/>
    <n v="0"/>
    <n v="0"/>
    <n v="0"/>
    <n v="0"/>
    <n v="0"/>
    <m/>
    <m/>
    <n v="0"/>
    <n v="0"/>
    <n v="0"/>
    <n v="0"/>
    <n v="0"/>
    <n v="0"/>
    <n v="0"/>
  </r>
  <r>
    <n v="25430"/>
    <s v="Habitat/Open Space Mgt-Parks"/>
    <n v="931171"/>
    <s v="Hab &amp; Opn Spc - Box Springs"/>
    <x v="37"/>
    <x v="37"/>
    <s v="25430 931171 513140"/>
    <x v="1"/>
    <x v="1"/>
    <s v="Payroll-PCF"/>
    <x v="3"/>
    <s v="Natural Resources1"/>
    <s v="Habitat &amp; Open Space Management1"/>
    <n v="651.61000000000013"/>
    <n v="0"/>
    <m/>
    <n v="0"/>
    <n v="0"/>
    <n v="0"/>
    <n v="0"/>
    <n v="0"/>
    <n v="0"/>
    <n v="0"/>
    <n v="0"/>
    <n v="0"/>
    <n v="0"/>
    <n v="0"/>
    <m/>
    <m/>
    <n v="0"/>
    <n v="0"/>
    <n v="0"/>
    <n v="0"/>
    <n v="0"/>
    <n v="0"/>
    <n v="0"/>
  </r>
  <r>
    <n v="25430"/>
    <s v="Habitat/Open Space Mgt-Parks"/>
    <n v="931171"/>
    <s v="Hab &amp; Opn Spc - Box Springs"/>
    <x v="38"/>
    <x v="38"/>
    <s v="25430 931171 515040"/>
    <x v="1"/>
    <x v="1"/>
    <s v="Payroll-PCF"/>
    <x v="3"/>
    <s v="Natural Resources1"/>
    <s v="Habitat &amp; Open Space Management1"/>
    <n v="8762.619999999999"/>
    <n v="0"/>
    <m/>
    <n v="0"/>
    <n v="0"/>
    <n v="0"/>
    <n v="0"/>
    <n v="0"/>
    <n v="0"/>
    <n v="0"/>
    <n v="0"/>
    <n v="0"/>
    <n v="0"/>
    <n v="0"/>
    <m/>
    <m/>
    <n v="0"/>
    <n v="0"/>
    <n v="0"/>
    <n v="0"/>
    <n v="0"/>
    <n v="0"/>
    <n v="0"/>
  </r>
  <r>
    <n v="25430"/>
    <s v="Habitat/Open Space Mgt-Parks"/>
    <n v="931171"/>
    <s v="Hab &amp; Opn Spc - Box Springs"/>
    <x v="39"/>
    <x v="39"/>
    <s v="25430 931171 515100"/>
    <x v="1"/>
    <x v="1"/>
    <s v="Payroll-PCF"/>
    <x v="3"/>
    <s v="Natural Resources1"/>
    <s v="Habitat &amp; Open Space Management1"/>
    <n v="54.660000000000004"/>
    <n v="0"/>
    <m/>
    <n v="0"/>
    <n v="0"/>
    <n v="0"/>
    <n v="0"/>
    <n v="0"/>
    <n v="0"/>
    <n v="0"/>
    <n v="0"/>
    <n v="0"/>
    <n v="0"/>
    <n v="0"/>
    <m/>
    <m/>
    <n v="0"/>
    <n v="0"/>
    <n v="0"/>
    <n v="0"/>
    <n v="0"/>
    <n v="0"/>
    <n v="0"/>
  </r>
  <r>
    <n v="25430"/>
    <s v="Habitat/Open Space Mgt-Parks"/>
    <n v="931171"/>
    <s v="Hab &amp; Opn Spc - Box Springs"/>
    <x v="40"/>
    <x v="40"/>
    <s v="25430 931171 515120"/>
    <x v="1"/>
    <x v="1"/>
    <s v="Payroll-PCF"/>
    <x v="3"/>
    <s v="Natural Resources1"/>
    <s v="Habitat &amp; Open Space Management1"/>
    <n v="84.320000000000007"/>
    <n v="0"/>
    <m/>
    <n v="0"/>
    <n v="0"/>
    <n v="0"/>
    <n v="0"/>
    <n v="0"/>
    <n v="0"/>
    <n v="0"/>
    <n v="0"/>
    <n v="0"/>
    <n v="0"/>
    <n v="0"/>
    <m/>
    <m/>
    <n v="0"/>
    <n v="0"/>
    <n v="0"/>
    <n v="0"/>
    <n v="0"/>
    <n v="0"/>
    <n v="0"/>
  </r>
  <r>
    <n v="25430"/>
    <s v="Habitat/Open Space Mgt-Parks"/>
    <n v="931171"/>
    <s v="Hab &amp; Opn Spc - Box Springs"/>
    <x v="42"/>
    <x v="42"/>
    <s v="25430 931171 515220"/>
    <x v="1"/>
    <x v="1"/>
    <s v="Payroll-PCF"/>
    <x v="3"/>
    <s v="Natural Resources1"/>
    <s v="Habitat &amp; Open Space Management1"/>
    <n v="0"/>
    <n v="0"/>
    <m/>
    <n v="0"/>
    <n v="0"/>
    <n v="0"/>
    <n v="0"/>
    <n v="0"/>
    <n v="0"/>
    <n v="0"/>
    <n v="0"/>
    <n v="0"/>
    <n v="0"/>
    <n v="0"/>
    <m/>
    <m/>
    <n v="0"/>
    <n v="0"/>
    <n v="0"/>
    <n v="0"/>
    <n v="0"/>
    <n v="0"/>
    <n v="0"/>
  </r>
  <r>
    <n v="25430"/>
    <s v="Habitat/Open Space Mgt-Parks"/>
    <n v="931171"/>
    <s v="Hab &amp; Opn Spc - Box Springs"/>
    <x v="43"/>
    <x v="43"/>
    <s v="25430 931171 515260"/>
    <x v="1"/>
    <x v="1"/>
    <s v="Payroll-PCF"/>
    <x v="3"/>
    <s v="Natural Resources1"/>
    <s v="Habitat &amp; Open Space Management1"/>
    <n v="131.86000000000001"/>
    <n v="0"/>
    <m/>
    <n v="0"/>
    <n v="0"/>
    <n v="0"/>
    <n v="0"/>
    <n v="0"/>
    <n v="0"/>
    <n v="0"/>
    <n v="0"/>
    <n v="0"/>
    <n v="0"/>
    <n v="0"/>
    <m/>
    <m/>
    <n v="0"/>
    <n v="0"/>
    <n v="0"/>
    <n v="0"/>
    <n v="0"/>
    <n v="0"/>
    <n v="0"/>
  </r>
  <r>
    <n v="25430"/>
    <s v="Habitat/Open Space Mgt-Parks"/>
    <n v="931171"/>
    <s v="Hab &amp; Opn Spc - Box Springs"/>
    <x v="45"/>
    <x v="45"/>
    <s v="25430 931171 518020"/>
    <x v="1"/>
    <x v="1"/>
    <s v="Payroll-PCF"/>
    <x v="3"/>
    <s v="Natural Resources1"/>
    <s v="Habitat &amp; Open Space Management1"/>
    <n v="2.8000000000000003"/>
    <n v="0"/>
    <m/>
    <n v="0"/>
    <n v="0"/>
    <n v="0"/>
    <n v="0"/>
    <n v="0"/>
    <n v="0"/>
    <n v="0"/>
    <n v="0"/>
    <n v="0"/>
    <n v="0"/>
    <n v="0"/>
    <m/>
    <m/>
    <n v="0"/>
    <n v="0"/>
    <n v="0"/>
    <n v="0"/>
    <n v="0"/>
    <n v="0"/>
    <n v="0"/>
  </r>
  <r>
    <n v="25430"/>
    <s v="Habitat/Open Space Mgt-Parks"/>
    <n v="931171"/>
    <s v="Hab &amp; Opn Spc - Box Springs"/>
    <x v="46"/>
    <x v="46"/>
    <s v="25430 931171 518140"/>
    <x v="1"/>
    <x v="1"/>
    <s v="Payroll-PCF"/>
    <x v="3"/>
    <s v="Natural Resources1"/>
    <s v="Habitat &amp; Open Space Management1"/>
    <n v="18.010000000000002"/>
    <n v="0"/>
    <m/>
    <n v="0"/>
    <n v="0"/>
    <n v="0"/>
    <n v="0"/>
    <n v="0"/>
    <n v="0"/>
    <n v="0"/>
    <n v="0"/>
    <n v="0"/>
    <n v="0"/>
    <n v="0"/>
    <m/>
    <m/>
    <n v="0"/>
    <n v="0"/>
    <n v="0"/>
    <n v="0"/>
    <n v="0"/>
    <n v="0"/>
    <n v="0"/>
  </r>
  <r>
    <n v="25430"/>
    <s v="Habitat/Open Space Mgt-Parks"/>
    <n v="931171"/>
    <s v="Hab &amp; Opn Spc - Box Springs"/>
    <x v="55"/>
    <x v="55"/>
    <s v="25430 931171 520115"/>
    <x v="1"/>
    <x v="1"/>
    <s v="Supplies &amp; Services"/>
    <x v="0"/>
    <s v="Natural Resources2"/>
    <s v="Habitat &amp; Open Space Management2"/>
    <n v="18"/>
    <n v="0"/>
    <m/>
    <n v="0"/>
    <n v="0"/>
    <n v="0"/>
    <n v="0"/>
    <n v="0"/>
    <n v="0"/>
    <n v="0"/>
    <n v="0"/>
    <n v="0"/>
    <n v="0"/>
    <n v="0"/>
    <m/>
    <m/>
    <n v="0"/>
    <n v="0"/>
    <n v="0"/>
    <n v="0"/>
    <n v="0"/>
    <n v="0"/>
    <n v="0"/>
  </r>
  <r>
    <n v="25430"/>
    <s v="Habitat/Open Space Mgt-Parks"/>
    <n v="931171"/>
    <s v="Hab &amp; Opn Spc - Box Springs"/>
    <x v="57"/>
    <x v="57"/>
    <s v="25430 931171 520320"/>
    <x v="1"/>
    <x v="1"/>
    <s v="Utilities"/>
    <x v="0"/>
    <s v="Natural Resources2"/>
    <s v="Habitat &amp; Open Space Management2"/>
    <n v="478.12"/>
    <n v="0"/>
    <m/>
    <n v="0"/>
    <n v="0"/>
    <n v="0"/>
    <n v="0"/>
    <n v="0"/>
    <n v="0"/>
    <n v="0"/>
    <n v="0"/>
    <n v="0"/>
    <n v="0"/>
    <n v="0"/>
    <m/>
    <m/>
    <n v="0"/>
    <n v="0"/>
    <n v="0"/>
    <n v="0"/>
    <n v="0"/>
    <n v="0"/>
    <n v="0"/>
  </r>
  <r>
    <n v="25430"/>
    <s v="Habitat/Open Space Mgt-Parks"/>
    <n v="931171"/>
    <s v="Hab &amp; Opn Spc - Box Springs"/>
    <x v="59"/>
    <x v="59"/>
    <s v="25430 931171 520845"/>
    <x v="1"/>
    <x v="1"/>
    <s v="Utilities"/>
    <x v="0"/>
    <s v="Natural Resources2"/>
    <s v="Habitat &amp; Open Space Management2"/>
    <n v="4329.8300000000008"/>
    <n v="0"/>
    <m/>
    <n v="0"/>
    <n v="0"/>
    <n v="0"/>
    <n v="0"/>
    <n v="0"/>
    <n v="0"/>
    <n v="0"/>
    <n v="0"/>
    <n v="0"/>
    <n v="0"/>
    <n v="0"/>
    <m/>
    <m/>
    <n v="0"/>
    <n v="0"/>
    <n v="0"/>
    <n v="0"/>
    <n v="0"/>
    <n v="0"/>
    <n v="0"/>
  </r>
  <r>
    <n v="25430"/>
    <s v="Habitat/Open Space Mgt-Parks"/>
    <n v="931171"/>
    <s v="Hab &amp; Opn Spc - Box Springs"/>
    <x v="60"/>
    <x v="60"/>
    <s v="25430 931171 521420"/>
    <x v="1"/>
    <x v="1"/>
    <s v="Supplies &amp; Services"/>
    <x v="0"/>
    <s v="Natural Resources2"/>
    <s v="Habitat &amp; Open Space Management2"/>
    <n v="88.08"/>
    <n v="0"/>
    <m/>
    <n v="0"/>
    <n v="0"/>
    <n v="0"/>
    <n v="0"/>
    <n v="0"/>
    <n v="0"/>
    <n v="0"/>
    <n v="0"/>
    <n v="0"/>
    <n v="0"/>
    <n v="0"/>
    <m/>
    <m/>
    <n v="0"/>
    <n v="0"/>
    <n v="0"/>
    <n v="0"/>
    <n v="0"/>
    <n v="0"/>
    <n v="0"/>
  </r>
  <r>
    <n v="25430"/>
    <s v="Habitat/Open Space Mgt-Parks"/>
    <n v="931171"/>
    <s v="Hab &amp; Opn Spc - Box Springs"/>
    <x v="8"/>
    <x v="8"/>
    <s v="25430 931171 522310"/>
    <x v="1"/>
    <x v="1"/>
    <s v="Supplies &amp; Services"/>
    <x v="0"/>
    <s v="Natural Resources2"/>
    <s v="Habitat &amp; Open Space Management2"/>
    <n v="0"/>
    <n v="0"/>
    <m/>
    <n v="0"/>
    <n v="0"/>
    <n v="0"/>
    <n v="0"/>
    <n v="0"/>
    <n v="0"/>
    <n v="0"/>
    <n v="0"/>
    <n v="0"/>
    <n v="0"/>
    <n v="0"/>
    <m/>
    <m/>
    <n v="0"/>
    <n v="0"/>
    <n v="0"/>
    <n v="0"/>
    <n v="0"/>
    <n v="0"/>
    <n v="0"/>
  </r>
  <r>
    <n v="25430"/>
    <s v="Habitat/Open Space Mgt-Parks"/>
    <n v="931171"/>
    <s v="Hab &amp; Opn Spc - Box Springs"/>
    <x v="65"/>
    <x v="65"/>
    <s v="25430 931171 522320"/>
    <x v="1"/>
    <x v="1"/>
    <s v="Supplies &amp; Services"/>
    <x v="0"/>
    <s v="Natural Resources2"/>
    <s v="Habitat &amp; Open Space Management2"/>
    <n v="806.18000000000006"/>
    <n v="0"/>
    <m/>
    <n v="0"/>
    <n v="0"/>
    <n v="0"/>
    <n v="0"/>
    <n v="0"/>
    <n v="0"/>
    <n v="0"/>
    <n v="0"/>
    <n v="0"/>
    <n v="0"/>
    <n v="0"/>
    <m/>
    <m/>
    <n v="0"/>
    <n v="0"/>
    <n v="0"/>
    <n v="0"/>
    <n v="0"/>
    <n v="0"/>
    <n v="0"/>
  </r>
  <r>
    <n v="25430"/>
    <s v="Habitat/Open Space Mgt-Parks"/>
    <n v="931171"/>
    <s v="Hab &amp; Opn Spc - Box Springs"/>
    <x v="66"/>
    <x v="66"/>
    <s v="25430 931171 522400"/>
    <x v="1"/>
    <x v="1"/>
    <s v="Supplies &amp; Services"/>
    <x v="0"/>
    <s v="Natural Resources2"/>
    <s v="Habitat &amp; Open Space Management2"/>
    <n v="55"/>
    <n v="0"/>
    <m/>
    <n v="0"/>
    <n v="0"/>
    <n v="0"/>
    <n v="0"/>
    <n v="0"/>
    <n v="0"/>
    <n v="0"/>
    <n v="0"/>
    <n v="0"/>
    <n v="0"/>
    <n v="0"/>
    <m/>
    <m/>
    <n v="0"/>
    <n v="0"/>
    <n v="0"/>
    <n v="0"/>
    <n v="0"/>
    <n v="0"/>
    <n v="0"/>
  </r>
  <r>
    <n v="25430"/>
    <s v="Habitat/Open Space Mgt-Parks"/>
    <n v="931171"/>
    <s v="Hab &amp; Opn Spc - Box Springs"/>
    <x v="69"/>
    <x v="69"/>
    <s v="25430 931171 523340"/>
    <x v="1"/>
    <x v="1"/>
    <s v="Supplies &amp; Services"/>
    <x v="0"/>
    <s v="Natural Resources2"/>
    <s v="Habitat &amp; Open Space Management2"/>
    <n v="0.03"/>
    <n v="0"/>
    <m/>
    <n v="0"/>
    <n v="0"/>
    <n v="0"/>
    <n v="0"/>
    <n v="0"/>
    <n v="0"/>
    <n v="0"/>
    <n v="0"/>
    <n v="0"/>
    <n v="0"/>
    <n v="0"/>
    <m/>
    <m/>
    <n v="0"/>
    <n v="0"/>
    <n v="0"/>
    <n v="0"/>
    <n v="0"/>
    <n v="0"/>
    <n v="0"/>
  </r>
  <r>
    <n v="25430"/>
    <s v="Habitat/Open Space Mgt-Parks"/>
    <n v="931171"/>
    <s v="Hab &amp; Opn Spc - Box Springs"/>
    <x v="74"/>
    <x v="74"/>
    <s v="25430 931171 524840"/>
    <x v="1"/>
    <x v="1"/>
    <s v="Supplies &amp; Services"/>
    <x v="0"/>
    <s v="Natural Resources2"/>
    <s v="Habitat &amp; Open Space Management2"/>
    <n v="0"/>
    <n v="0"/>
    <m/>
    <n v="0"/>
    <n v="0"/>
    <n v="0"/>
    <n v="0"/>
    <n v="0"/>
    <n v="0"/>
    <n v="0"/>
    <n v="0"/>
    <n v="0"/>
    <n v="0"/>
    <n v="0"/>
    <m/>
    <m/>
    <n v="0"/>
    <n v="0"/>
    <n v="0"/>
    <n v="0"/>
    <n v="0"/>
    <n v="0"/>
    <n v="0"/>
  </r>
  <r>
    <n v="25430"/>
    <s v="Habitat/Open Space Mgt-Parks"/>
    <n v="931171"/>
    <s v="Hab &amp; Opn Spc - Box Springs"/>
    <x v="3"/>
    <x v="3"/>
    <s v="25430 931171 527720"/>
    <x v="1"/>
    <x v="1"/>
    <s v="Supplies &amp; Services"/>
    <x v="0"/>
    <s v="Natural Resources2"/>
    <s v="Habitat &amp; Open Space Management2"/>
    <n v="40.67"/>
    <n v="0"/>
    <m/>
    <n v="0"/>
    <n v="0"/>
    <n v="0"/>
    <n v="0"/>
    <n v="0"/>
    <n v="0"/>
    <n v="0"/>
    <n v="0"/>
    <n v="0"/>
    <n v="0"/>
    <n v="0"/>
    <m/>
    <m/>
    <n v="0"/>
    <n v="0"/>
    <n v="0"/>
    <n v="0"/>
    <n v="0"/>
    <n v="0"/>
    <n v="0"/>
  </r>
  <r>
    <n v="25430"/>
    <s v="Habitat/Open Space Mgt-Parks"/>
    <n v="931171"/>
    <s v="Hab &amp; Opn Spc - Box Springs"/>
    <x v="85"/>
    <x v="85"/>
    <s v="25430 931171 527940"/>
    <x v="1"/>
    <x v="1"/>
    <s v="Supplies &amp; Services"/>
    <x v="0"/>
    <s v="Natural Resources2"/>
    <s v="Habitat &amp; Open Space Management2"/>
    <n v="0"/>
    <n v="0"/>
    <m/>
    <n v="0"/>
    <n v="0"/>
    <n v="0"/>
    <n v="0"/>
    <n v="0"/>
    <n v="0"/>
    <n v="0"/>
    <n v="0"/>
    <n v="0"/>
    <n v="0"/>
    <n v="0"/>
    <m/>
    <m/>
    <n v="0"/>
    <n v="0"/>
    <n v="0"/>
    <n v="0"/>
    <n v="0"/>
    <n v="0"/>
    <n v="0"/>
  </r>
  <r>
    <n v="25430"/>
    <s v="Habitat/Open Space Mgt-Parks"/>
    <n v="931171"/>
    <s v="Hab &amp; Opn Spc - Box Springs"/>
    <x v="91"/>
    <x v="91"/>
    <s v="25430 931171 529500"/>
    <x v="1"/>
    <x v="1"/>
    <s v="Utilities"/>
    <x v="0"/>
    <s v="Natural Resources2"/>
    <s v="Habitat &amp; Open Space Management2"/>
    <n v="277.62999999999994"/>
    <n v="0"/>
    <m/>
    <n v="0"/>
    <n v="0"/>
    <n v="0"/>
    <n v="0"/>
    <n v="0"/>
    <n v="0"/>
    <n v="0"/>
    <n v="0"/>
    <n v="0"/>
    <n v="0"/>
    <n v="0"/>
    <m/>
    <m/>
    <n v="0"/>
    <n v="0"/>
    <n v="0"/>
    <n v="0"/>
    <n v="0"/>
    <n v="0"/>
    <n v="0"/>
  </r>
  <r>
    <n v="25430"/>
    <s v="Habitat/Open Space Mgt-Parks"/>
    <n v="931171"/>
    <s v="Hab &amp; Opn Spc - Box Springs"/>
    <x v="92"/>
    <x v="92"/>
    <s v="25430 931171 529520"/>
    <x v="1"/>
    <x v="1"/>
    <s v="Utilities"/>
    <x v="0"/>
    <s v="Natural Resources2"/>
    <s v="Habitat &amp; Open Space Management2"/>
    <n v="985.04999999999973"/>
    <n v="0"/>
    <m/>
    <n v="0"/>
    <n v="0"/>
    <n v="0"/>
    <n v="0"/>
    <n v="0"/>
    <n v="0"/>
    <n v="0"/>
    <n v="0"/>
    <n v="0"/>
    <n v="0"/>
    <n v="0"/>
    <m/>
    <m/>
    <n v="0"/>
    <n v="0"/>
    <n v="0"/>
    <n v="0"/>
    <n v="0"/>
    <n v="0"/>
    <n v="0"/>
  </r>
  <r>
    <n v="25430"/>
    <s v="Habitat/Open Space Mgt-Parks"/>
    <n v="931171"/>
    <s v="Hab &amp; Opn Spc - Box Springs"/>
    <x v="93"/>
    <x v="93"/>
    <s v="25430 931171 529550"/>
    <x v="1"/>
    <x v="1"/>
    <s v="Utilities"/>
    <x v="0"/>
    <s v="Natural Resources2"/>
    <s v="Habitat &amp; Open Space Management2"/>
    <n v="3070.3500000000004"/>
    <n v="0"/>
    <m/>
    <n v="0"/>
    <n v="0"/>
    <n v="0"/>
    <n v="0"/>
    <n v="0"/>
    <n v="0"/>
    <n v="0"/>
    <n v="0"/>
    <n v="0"/>
    <n v="0"/>
    <n v="0"/>
    <m/>
    <m/>
    <n v="0"/>
    <n v="0"/>
    <n v="0"/>
    <n v="0"/>
    <n v="0"/>
    <n v="0"/>
    <n v="0"/>
  </r>
  <r>
    <n v="25430"/>
    <s v="Habitat/Open Space Mgt-Parks"/>
    <n v="931171"/>
    <s v="Hab &amp; Opn Spc - Box Springs"/>
    <x v="10"/>
    <x v="10"/>
    <s v="25430 931171 536760"/>
    <x v="1"/>
    <x v="1"/>
    <s v="Internal Service Costs"/>
    <x v="2"/>
    <s v="Natural Resources3"/>
    <s v="Habitat &amp; Open Space Management3"/>
    <n v="76.48"/>
    <n v="0"/>
    <m/>
    <n v="0"/>
    <n v="0"/>
    <n v="0"/>
    <n v="0"/>
    <n v="0"/>
    <n v="0"/>
    <n v="0"/>
    <n v="0"/>
    <n v="0"/>
    <n v="0"/>
    <n v="0"/>
    <m/>
    <m/>
    <n v="0"/>
    <n v="0"/>
    <n v="0"/>
    <n v="0"/>
    <n v="0"/>
    <n v="0"/>
    <n v="0"/>
  </r>
  <r>
    <n v="25430"/>
    <s v="Habitat/Open Space Mgt-Parks"/>
    <n v="931171"/>
    <s v="Hab &amp; Opn Spc - Box Springs"/>
    <x v="94"/>
    <x v="94"/>
    <s v="25430 931171 536761"/>
    <x v="1"/>
    <x v="1"/>
    <s v="Internal Service Costs"/>
    <x v="2"/>
    <s v="Natural Resources3"/>
    <s v="Habitat &amp; Open Space Management3"/>
    <n v="0"/>
    <n v="0"/>
    <m/>
    <n v="0"/>
    <n v="0"/>
    <n v="0"/>
    <n v="0"/>
    <n v="0"/>
    <n v="0"/>
    <n v="0"/>
    <n v="0"/>
    <n v="0"/>
    <n v="0"/>
    <n v="0"/>
    <m/>
    <m/>
    <n v="0"/>
    <n v="0"/>
    <n v="0"/>
    <n v="0"/>
    <n v="0"/>
    <n v="0"/>
    <n v="0"/>
  </r>
  <r>
    <n v="25430"/>
    <s v="Habitat/Open Space Mgt-Parks"/>
    <n v="931172"/>
    <s v="Hab &amp; Opn Spc -Harford Springs"/>
    <x v="24"/>
    <x v="24"/>
    <s v="25430 931172 510040"/>
    <x v="1"/>
    <x v="1"/>
    <s v="Payroll-PCF"/>
    <x v="3"/>
    <s v="Natural Resources1"/>
    <s v="Habitat &amp; Open Space Management1"/>
    <n v="12081.82"/>
    <n v="0"/>
    <m/>
    <n v="0"/>
    <n v="0"/>
    <n v="0"/>
    <n v="0"/>
    <n v="0"/>
    <n v="0"/>
    <n v="0"/>
    <n v="0"/>
    <n v="0"/>
    <n v="0"/>
    <n v="0"/>
    <m/>
    <m/>
    <n v="0"/>
    <n v="0"/>
    <n v="0"/>
    <n v="0"/>
    <n v="0"/>
    <n v="0"/>
    <n v="0"/>
  </r>
  <r>
    <n v="25430"/>
    <s v="Habitat/Open Space Mgt-Parks"/>
    <n v="931172"/>
    <s v="Hab &amp; Opn Spc -Harford Springs"/>
    <x v="26"/>
    <x v="26"/>
    <s v="25430 931172 510320"/>
    <x v="1"/>
    <x v="1"/>
    <s v="Payroll"/>
    <x v="3"/>
    <s v="Natural Resources1"/>
    <s v="Habitat &amp; Open Space Management1"/>
    <n v="156.96"/>
    <n v="0"/>
    <m/>
    <n v="0"/>
    <n v="0"/>
    <n v="0"/>
    <n v="0"/>
    <n v="0"/>
    <n v="0"/>
    <n v="0"/>
    <n v="0"/>
    <n v="0"/>
    <n v="0"/>
    <n v="0"/>
    <m/>
    <m/>
    <n v="0"/>
    <n v="0"/>
    <n v="0"/>
    <n v="0"/>
    <n v="0"/>
    <n v="0"/>
    <n v="0"/>
  </r>
  <r>
    <n v="25430"/>
    <s v="Habitat/Open Space Mgt-Parks"/>
    <n v="931172"/>
    <s v="Hab &amp; Opn Spc -Harford Springs"/>
    <x v="29"/>
    <x v="29"/>
    <s v="25430 931172 510620"/>
    <x v="1"/>
    <x v="1"/>
    <s v="Payroll"/>
    <x v="3"/>
    <s v="Natural Resources1"/>
    <s v="Habitat &amp; Open Space Management1"/>
    <n v="0"/>
    <n v="0"/>
    <m/>
    <n v="0"/>
    <n v="0"/>
    <n v="0"/>
    <n v="0"/>
    <n v="0"/>
    <n v="0"/>
    <n v="0"/>
    <n v="0"/>
    <n v="0"/>
    <n v="0"/>
    <n v="0"/>
    <m/>
    <m/>
    <n v="0"/>
    <n v="0"/>
    <n v="0"/>
    <n v="0"/>
    <n v="0"/>
    <n v="0"/>
    <n v="0"/>
  </r>
  <r>
    <n v="25430"/>
    <s v="Habitat/Open Space Mgt-Parks"/>
    <n v="931172"/>
    <s v="Hab &amp; Opn Spc -Harford Springs"/>
    <x v="30"/>
    <x v="30"/>
    <s v="25430 931172 510700"/>
    <x v="1"/>
    <x v="1"/>
    <s v="Payroll"/>
    <x v="3"/>
    <s v="Natural Resources1"/>
    <s v="Habitat &amp; Open Space Management1"/>
    <n v="21.94"/>
    <n v="0"/>
    <m/>
    <n v="0"/>
    <n v="0"/>
    <n v="0"/>
    <n v="0"/>
    <n v="0"/>
    <n v="0"/>
    <n v="0"/>
    <n v="0"/>
    <n v="0"/>
    <n v="0"/>
    <n v="0"/>
    <m/>
    <m/>
    <n v="0"/>
    <n v="0"/>
    <n v="0"/>
    <n v="0"/>
    <n v="0"/>
    <n v="0"/>
    <n v="0"/>
  </r>
  <r>
    <n v="25430"/>
    <s v="Habitat/Open Space Mgt-Parks"/>
    <n v="931172"/>
    <s v="Hab &amp; Opn Spc -Harford Springs"/>
    <x v="33"/>
    <x v="33"/>
    <s v="25430 931172 513000"/>
    <x v="1"/>
    <x v="1"/>
    <s v="Payroll-PCF"/>
    <x v="3"/>
    <s v="Natural Resources1"/>
    <s v="Habitat &amp; Open Space Management1"/>
    <n v="1003.94"/>
    <n v="0"/>
    <m/>
    <n v="0"/>
    <n v="0"/>
    <n v="0"/>
    <n v="0"/>
    <n v="0"/>
    <n v="0"/>
    <n v="0"/>
    <n v="0"/>
    <n v="0"/>
    <n v="0"/>
    <n v="0"/>
    <m/>
    <m/>
    <n v="0"/>
    <n v="0"/>
    <n v="0"/>
    <n v="0"/>
    <n v="0"/>
    <n v="0"/>
    <n v="0"/>
  </r>
  <r>
    <n v="25430"/>
    <s v="Habitat/Open Space Mgt-Parks"/>
    <n v="931172"/>
    <s v="Hab &amp; Opn Spc -Harford Springs"/>
    <x v="34"/>
    <x v="34"/>
    <s v="25430 931172 513001"/>
    <x v="1"/>
    <x v="1"/>
    <s v="Payroll"/>
    <x v="3"/>
    <s v="Natural Resources1"/>
    <s v="Habitat &amp; Open Space Management1"/>
    <n v="0"/>
    <n v="0"/>
    <m/>
    <n v="0"/>
    <n v="0"/>
    <n v="0"/>
    <n v="0"/>
    <n v="0"/>
    <n v="0"/>
    <n v="0"/>
    <n v="0"/>
    <n v="0"/>
    <n v="0"/>
    <n v="0"/>
    <m/>
    <m/>
    <n v="0"/>
    <n v="0"/>
    <n v="0"/>
    <n v="0"/>
    <n v="0"/>
    <n v="0"/>
    <n v="0"/>
  </r>
  <r>
    <n v="25440"/>
    <s v="Off-Highway Vehicle Mgmt"/>
    <n v="931160"/>
    <s v="Off Road Vehicle Management"/>
    <x v="115"/>
    <x v="115"/>
    <s v="25440 931160 551000"/>
    <x v="1"/>
    <x v="32"/>
    <s v="Supplies &amp; Services"/>
    <x v="4"/>
    <s v="Natural Resources5"/>
    <s v="Off-Highway Vehicle Management5"/>
    <n v="90000"/>
    <n v="90000"/>
    <m/>
    <n v="90000"/>
    <n v="0"/>
    <n v="90000"/>
    <n v="0"/>
    <n v="0"/>
    <n v="0"/>
    <n v="0"/>
    <n v="0"/>
    <n v="0"/>
    <n v="0"/>
    <n v="0"/>
    <m/>
    <m/>
    <n v="90000"/>
    <n v="90000"/>
    <n v="0"/>
    <n v="0"/>
    <n v="0"/>
    <n v="90000"/>
    <n v="0"/>
  </r>
  <r>
    <n v="25500"/>
    <s v="County Fish and Game"/>
    <n v="931103"/>
    <s v="Fish and Game Commission"/>
    <x v="118"/>
    <x v="118"/>
    <s v="25500 931103 527780"/>
    <x v="2"/>
    <x v="33"/>
    <s v="Supplies &amp; Services"/>
    <x v="0"/>
    <s v="Business Services2"/>
    <s v="Fish &amp; Game Commission2"/>
    <n v="0"/>
    <n v="2000"/>
    <n v="2000"/>
    <n v="4000"/>
    <n v="0"/>
    <n v="0"/>
    <n v="0"/>
    <n v="0"/>
    <n v="0"/>
    <n v="0"/>
    <n v="0"/>
    <n v="758.74"/>
    <n v="0"/>
    <n v="0"/>
    <m/>
    <m/>
    <n v="758.74"/>
    <n v="0"/>
    <n v="0"/>
    <n v="758.74"/>
    <n v="0"/>
    <n v="758.74"/>
    <n v="3241.26"/>
  </r>
  <r>
    <n v="25510"/>
    <s v="Park Residences Util &amp; Maint"/>
    <n v="931108"/>
    <s v="Park Residences Util &amp; Maint"/>
    <x v="52"/>
    <x v="52"/>
    <s v="25510 931108 520020"/>
    <x v="2"/>
    <x v="34"/>
    <s v="Supplies &amp; Services"/>
    <x v="0"/>
    <s v="Business Services2"/>
    <s v="Park Residences2"/>
    <n v="3805.52"/>
    <n v="5000"/>
    <m/>
    <n v="5000"/>
    <n v="98.99"/>
    <n v="190"/>
    <n v="419.28"/>
    <n v="188.71"/>
    <n v="477.7"/>
    <n v="661.02"/>
    <n v="89.72"/>
    <n v="693.42"/>
    <n v="232.03"/>
    <n v="305.7"/>
    <m/>
    <m/>
    <n v="3356.57"/>
    <n v="708.27"/>
    <n v="1327.4299999999998"/>
    <n v="1015.17"/>
    <n v="305.7"/>
    <n v="3356.5699999999997"/>
    <n v="1643.4300000000003"/>
  </r>
  <r>
    <n v="25510"/>
    <s v="Park Residences Util &amp; Maint"/>
    <n v="931108"/>
    <s v="Park Residences Util &amp; Maint"/>
    <x v="8"/>
    <x v="8"/>
    <s v="25510 931108 522310"/>
    <x v="2"/>
    <x v="34"/>
    <s v="Supplies &amp; Services"/>
    <x v="0"/>
    <s v="Business Services2"/>
    <s v="Park Residences2"/>
    <n v="56778.469999999994"/>
    <n v="43000"/>
    <n v="15000"/>
    <n v="58000"/>
    <n v="292.08999999999997"/>
    <n v="9300.91"/>
    <n v="-8311.6200000000008"/>
    <n v="7142.66"/>
    <n v="1514.44"/>
    <n v="3376.23"/>
    <n v="5446.43"/>
    <n v="3785.85"/>
    <n v="5918.58"/>
    <n v="2298.2600000000002"/>
    <m/>
    <m/>
    <n v="30763.83"/>
    <n v="1281.3799999999992"/>
    <n v="12033.33"/>
    <n v="15150.86"/>
    <n v="2298.2600000000002"/>
    <n v="30763.83"/>
    <n v="27236.17"/>
  </r>
  <r>
    <n v="25510"/>
    <s v="Park Residences Util &amp; Maint"/>
    <n v="931108"/>
    <s v="Park Residences Util &amp; Maint"/>
    <x v="65"/>
    <x v="65"/>
    <s v="25510 931108 522320"/>
    <x v="2"/>
    <x v="34"/>
    <s v="Supplies &amp; Services"/>
    <x v="0"/>
    <s v="Business Services2"/>
    <s v="Park Residences2"/>
    <n v="5863.21"/>
    <n v="0"/>
    <m/>
    <n v="0"/>
    <n v="0"/>
    <n v="0"/>
    <n v="0"/>
    <n v="0"/>
    <n v="0"/>
    <n v="0"/>
    <n v="868.36"/>
    <n v="0"/>
    <n v="0"/>
    <n v="0"/>
    <m/>
    <m/>
    <n v="868.36"/>
    <n v="0"/>
    <n v="0"/>
    <n v="868.36"/>
    <n v="0"/>
    <n v="868.36"/>
    <n v="-868.36"/>
  </r>
  <r>
    <n v="25540"/>
    <s v="Multi-Species Reserve"/>
    <n v="931116"/>
    <s v="Multi-Species Reserve"/>
    <x v="55"/>
    <x v="55"/>
    <s v="25540 931116 520115"/>
    <x v="1"/>
    <x v="25"/>
    <s v="Supplies &amp; Services"/>
    <x v="0"/>
    <s v="Natural Resources2"/>
    <s v="Multi-Species Reserve2"/>
    <n v="442.9"/>
    <n v="1050"/>
    <m/>
    <n v="1050"/>
    <n v="0"/>
    <n v="0"/>
    <n v="350"/>
    <n v="0"/>
    <n v="0"/>
    <n v="0"/>
    <n v="0"/>
    <n v="0"/>
    <n v="0"/>
    <n v="0"/>
    <m/>
    <m/>
    <n v="350"/>
    <n v="350"/>
    <n v="0"/>
    <n v="0"/>
    <n v="0"/>
    <n v="350"/>
    <n v="700"/>
  </r>
  <r>
    <n v="25540"/>
    <s v="Multi-Species Reserve"/>
    <n v="931116"/>
    <s v="Multi-Species Reserve"/>
    <x v="124"/>
    <x v="124"/>
    <s v="25540 931116 520710"/>
    <x v="1"/>
    <x v="25"/>
    <s v="Supplies &amp; Services"/>
    <x v="0"/>
    <s v="Natural Resources2"/>
    <s v="Multi-Species Reserve2"/>
    <n v="0"/>
    <n v="0"/>
    <m/>
    <n v="0"/>
    <n v="0"/>
    <n v="0"/>
    <n v="0"/>
    <n v="0"/>
    <n v="0"/>
    <n v="0"/>
    <n v="0"/>
    <n v="0"/>
    <n v="0"/>
    <n v="0"/>
    <m/>
    <m/>
    <n v="0"/>
    <n v="0"/>
    <n v="0"/>
    <n v="0"/>
    <n v="0"/>
    <n v="0"/>
    <n v="0"/>
  </r>
  <r>
    <n v="25540"/>
    <s v="Multi-Species Reserve"/>
    <n v="931116"/>
    <s v="Multi-Species Reserve"/>
    <x v="58"/>
    <x v="58"/>
    <s v="25540 931116 520800"/>
    <x v="1"/>
    <x v="25"/>
    <s v="Supplies &amp; Services"/>
    <x v="0"/>
    <s v="Natural Resources2"/>
    <s v="Multi-Species Reserve2"/>
    <n v="169.06"/>
    <n v="0"/>
    <m/>
    <n v="0"/>
    <n v="0"/>
    <n v="0"/>
    <n v="100.01"/>
    <n v="0"/>
    <n v="0"/>
    <n v="0"/>
    <n v="0"/>
    <n v="0"/>
    <n v="0"/>
    <n v="0"/>
    <m/>
    <m/>
    <n v="100.01"/>
    <n v="100.01"/>
    <n v="0"/>
    <n v="0"/>
    <n v="0"/>
    <n v="100.01"/>
    <n v="-100.01"/>
  </r>
  <r>
    <n v="25540"/>
    <s v="Multi-Species Reserve"/>
    <n v="931116"/>
    <s v="Multi-Species Reserve"/>
    <x v="60"/>
    <x v="60"/>
    <s v="25540 931116 521420"/>
    <x v="1"/>
    <x v="25"/>
    <s v="Supplies &amp; Services"/>
    <x v="0"/>
    <s v="Natural Resources2"/>
    <s v="Multi-Species Reserve2"/>
    <n v="3236.96"/>
    <n v="18000"/>
    <m/>
    <n v="18000"/>
    <n v="0"/>
    <n v="0"/>
    <n v="296.87"/>
    <n v="1225.94"/>
    <n v="0"/>
    <n v="2538.1"/>
    <n v="922.62"/>
    <n v="533.1"/>
    <n v="68.05"/>
    <n v="630.71"/>
    <m/>
    <m/>
    <n v="6215.39"/>
    <n v="296.87"/>
    <n v="3764.04"/>
    <n v="1523.77"/>
    <n v="630.71"/>
    <n v="6215.39"/>
    <n v="11784.61"/>
  </r>
  <r>
    <n v="25540"/>
    <s v="Multi-Species Reserve"/>
    <n v="931116"/>
    <s v="Multi-Species Reserve"/>
    <x v="61"/>
    <x v="61"/>
    <s v="25540 931116 521500"/>
    <x v="1"/>
    <x v="25"/>
    <s v="Supplies &amp; Services"/>
    <x v="0"/>
    <s v="Natural Resources2"/>
    <s v="Multi-Species Reserve2"/>
    <n v="1068.78"/>
    <n v="0"/>
    <m/>
    <n v="0"/>
    <n v="0"/>
    <n v="0"/>
    <n v="0"/>
    <n v="-28.88"/>
    <n v="0"/>
    <n v="0"/>
    <n v="258.60000000000002"/>
    <n v="0"/>
    <n v="0"/>
    <n v="-19.579999999999998"/>
    <m/>
    <m/>
    <n v="210.14000000000004"/>
    <n v="0"/>
    <n v="-28.88"/>
    <n v="258.60000000000002"/>
    <n v="-19.579999999999998"/>
    <n v="210.14000000000004"/>
    <n v="-210.14000000000004"/>
  </r>
  <r>
    <n v="25540"/>
    <s v="Multi-Species Reserve"/>
    <n v="931116"/>
    <s v="Multi-Species Reserve"/>
    <x v="0"/>
    <x v="0"/>
    <s v="25540 931116 521560"/>
    <x v="1"/>
    <x v="25"/>
    <s v="Supplies &amp; Services"/>
    <x v="0"/>
    <s v="Natural Resources2"/>
    <s v="Multi-Species Reserve2"/>
    <n v="0"/>
    <n v="0"/>
    <m/>
    <n v="0"/>
    <n v="0"/>
    <n v="0"/>
    <n v="0"/>
    <n v="0"/>
    <n v="0"/>
    <n v="0"/>
    <n v="0"/>
    <n v="0"/>
    <n v="0"/>
    <n v="0"/>
    <m/>
    <m/>
    <n v="0"/>
    <n v="0"/>
    <n v="0"/>
    <n v="0"/>
    <n v="0"/>
    <n v="0"/>
    <n v="0"/>
  </r>
  <r>
    <n v="25540"/>
    <s v="Multi-Species Reserve"/>
    <n v="931116"/>
    <s v="Multi-Species Reserve"/>
    <x v="8"/>
    <x v="8"/>
    <s v="25540 931116 522310"/>
    <x v="1"/>
    <x v="25"/>
    <s v="Supplies &amp; Services"/>
    <x v="0"/>
    <s v="Natural Resources2"/>
    <s v="Multi-Species Reserve2"/>
    <n v="734.1099999999999"/>
    <n v="2000"/>
    <m/>
    <n v="2000"/>
    <n v="0"/>
    <n v="0"/>
    <n v="0"/>
    <n v="0"/>
    <n v="0"/>
    <n v="0"/>
    <n v="0"/>
    <n v="0"/>
    <n v="0"/>
    <n v="0"/>
    <m/>
    <m/>
    <n v="0"/>
    <n v="0"/>
    <n v="0"/>
    <n v="0"/>
    <n v="0"/>
    <n v="0"/>
    <n v="2000"/>
  </r>
  <r>
    <n v="25540"/>
    <s v="Multi-Species Reserve"/>
    <n v="931116"/>
    <s v="Multi-Species Reserve"/>
    <x v="65"/>
    <x v="65"/>
    <s v="25540 931116 522320"/>
    <x v="1"/>
    <x v="25"/>
    <s v="Supplies &amp; Services"/>
    <x v="0"/>
    <s v="Natural Resources2"/>
    <s v="Multi-Species Reserve2"/>
    <n v="2969.0800000000004"/>
    <n v="40000"/>
    <m/>
    <n v="40000"/>
    <n v="0"/>
    <n v="0"/>
    <n v="43.06"/>
    <n v="29.19"/>
    <n v="62.67"/>
    <n v="0"/>
    <n v="0"/>
    <n v="96.11"/>
    <n v="230.76"/>
    <n v="221.08"/>
    <m/>
    <m/>
    <n v="682.87"/>
    <n v="43.06"/>
    <n v="91.86"/>
    <n v="326.87"/>
    <n v="221.08"/>
    <n v="682.87"/>
    <n v="39317.129999999997"/>
  </r>
  <r>
    <n v="25540"/>
    <s v="Multi-Species Reserve"/>
    <n v="931116"/>
    <s v="Multi-Species Reserve"/>
    <x v="68"/>
    <x v="68"/>
    <s v="25540 931116 523220"/>
    <x v="1"/>
    <x v="25"/>
    <s v="Supplies &amp; Services"/>
    <x v="0"/>
    <s v="Natural Resources2"/>
    <s v="Multi-Species Reserve2"/>
    <n v="179.52"/>
    <n v="500"/>
    <m/>
    <n v="500"/>
    <n v="179.52"/>
    <n v="0"/>
    <n v="0"/>
    <n v="0"/>
    <n v="0"/>
    <n v="0"/>
    <n v="0"/>
    <n v="0"/>
    <n v="0"/>
    <n v="0"/>
    <m/>
    <m/>
    <n v="179.52"/>
    <n v="179.52"/>
    <n v="0"/>
    <n v="0"/>
    <n v="0"/>
    <n v="179.52"/>
    <n v="320.48"/>
  </r>
  <r>
    <n v="25540"/>
    <s v="Multi-Species Reserve"/>
    <n v="931116"/>
    <s v="Multi-Species Reserve"/>
    <x v="71"/>
    <x v="71"/>
    <s v="25540 931116 523640"/>
    <x v="1"/>
    <x v="25"/>
    <s v="Supplies &amp; Services"/>
    <x v="0"/>
    <s v="Natural Resources2"/>
    <s v="Multi-Species Reserve2"/>
    <n v="0"/>
    <n v="1950"/>
    <m/>
    <n v="1950"/>
    <n v="0"/>
    <n v="1062.92"/>
    <n v="103.29"/>
    <n v="0"/>
    <n v="0"/>
    <n v="0"/>
    <n v="0"/>
    <n v="0"/>
    <n v="0"/>
    <n v="0"/>
    <m/>
    <m/>
    <n v="1166.21"/>
    <n v="1166.21"/>
    <n v="0"/>
    <n v="0"/>
    <n v="0"/>
    <n v="1166.21"/>
    <n v="783.79"/>
  </r>
  <r>
    <n v="25540"/>
    <s v="Multi-Species Reserve"/>
    <n v="931116"/>
    <s v="Multi-Species Reserve"/>
    <x v="72"/>
    <x v="72"/>
    <s v="25540 931116 523700"/>
    <x v="1"/>
    <x v="25"/>
    <s v="Supplies &amp; Services"/>
    <x v="0"/>
    <s v="Natural Resources2"/>
    <s v="Multi-Species Reserve2"/>
    <n v="387.08000000000004"/>
    <n v="1000"/>
    <m/>
    <n v="1000"/>
    <n v="0"/>
    <n v="0"/>
    <n v="0"/>
    <n v="0"/>
    <n v="0"/>
    <n v="0"/>
    <n v="10.86"/>
    <n v="0"/>
    <n v="0"/>
    <n v="0"/>
    <m/>
    <m/>
    <n v="10.86"/>
    <n v="0"/>
    <n v="0"/>
    <n v="10.86"/>
    <n v="0"/>
    <n v="10.86"/>
    <n v="989.14"/>
  </r>
  <r>
    <n v="25540"/>
    <s v="Multi-Species Reserve"/>
    <n v="931116"/>
    <s v="Multi-Species Reserve"/>
    <x v="75"/>
    <x v="75"/>
    <s v="25540 931116 525060"/>
    <x v="1"/>
    <x v="25"/>
    <s v="Supplies &amp; Services"/>
    <x v="0"/>
    <s v="Natural Resources2"/>
    <s v="Multi-Species Reserve2"/>
    <n v="547.20000000000005"/>
    <n v="0"/>
    <m/>
    <n v="0"/>
    <n v="0"/>
    <n v="0"/>
    <n v="0"/>
    <n v="0"/>
    <n v="0"/>
    <n v="0"/>
    <n v="0"/>
    <n v="0"/>
    <n v="441.16"/>
    <n v="0"/>
    <m/>
    <m/>
    <n v="441.16"/>
    <n v="0"/>
    <n v="0"/>
    <n v="441.16"/>
    <n v="0"/>
    <n v="441.16"/>
    <n v="-441.16"/>
  </r>
  <r>
    <n v="25540"/>
    <s v="Multi-Species Reserve"/>
    <n v="931116"/>
    <s v="Multi-Species Reserve"/>
    <x v="5"/>
    <x v="5"/>
    <s v="25540 931116 525440"/>
    <x v="1"/>
    <x v="25"/>
    <s v="Supplies &amp; Services"/>
    <x v="0"/>
    <s v="Natural Resources2"/>
    <s v="Multi-Species Reserve2"/>
    <n v="0"/>
    <n v="8000"/>
    <m/>
    <n v="8000"/>
    <n v="0"/>
    <n v="0"/>
    <n v="0"/>
    <n v="0"/>
    <n v="0"/>
    <n v="0"/>
    <n v="0"/>
    <n v="0"/>
    <n v="0"/>
    <n v="0"/>
    <m/>
    <m/>
    <n v="0"/>
    <n v="0"/>
    <n v="0"/>
    <n v="0"/>
    <n v="0"/>
    <n v="0"/>
    <n v="8000"/>
  </r>
  <r>
    <n v="25540"/>
    <s v="Multi-Species Reserve"/>
    <n v="931116"/>
    <s v="Multi-Species Reserve"/>
    <x v="77"/>
    <x v="77"/>
    <s v="25540 931116 526940"/>
    <x v="1"/>
    <x v="25"/>
    <s v="Supplies &amp; Services"/>
    <x v="0"/>
    <s v="Natural Resources2"/>
    <s v="Multi-Species Reserve2"/>
    <n v="87.44"/>
    <n v="500"/>
    <m/>
    <n v="500"/>
    <n v="0"/>
    <n v="0"/>
    <n v="82.61"/>
    <n v="0"/>
    <n v="0"/>
    <n v="0"/>
    <n v="0"/>
    <n v="0"/>
    <n v="0"/>
    <n v="0"/>
    <m/>
    <m/>
    <n v="82.61"/>
    <n v="82.61"/>
    <n v="0"/>
    <n v="0"/>
    <n v="0"/>
    <n v="82.61"/>
    <n v="417.39"/>
  </r>
  <r>
    <n v="25540"/>
    <s v="Multi-Species Reserve"/>
    <n v="931116"/>
    <s v="Multi-Species Reserve"/>
    <x v="79"/>
    <x v="79"/>
    <s v="25540 931116 527100"/>
    <x v="1"/>
    <x v="25"/>
    <s v="Supplies &amp; Services"/>
    <x v="0"/>
    <s v="Natural Resources2"/>
    <s v="Multi-Species Reserve2"/>
    <n v="0"/>
    <n v="1500"/>
    <m/>
    <n v="1500"/>
    <n v="0"/>
    <n v="0"/>
    <n v="0"/>
    <n v="0"/>
    <n v="0"/>
    <n v="0"/>
    <n v="0"/>
    <n v="0"/>
    <n v="0"/>
    <n v="0"/>
    <m/>
    <m/>
    <n v="0"/>
    <n v="0"/>
    <n v="0"/>
    <n v="0"/>
    <n v="0"/>
    <n v="0"/>
    <n v="1500"/>
  </r>
  <r>
    <n v="25540"/>
    <s v="Multi-Species Reserve"/>
    <n v="931116"/>
    <s v="Multi-Species Reserve"/>
    <x v="3"/>
    <x v="3"/>
    <s v="25540 931116 527720"/>
    <x v="1"/>
    <x v="25"/>
    <s v="Supplies &amp; Services"/>
    <x v="0"/>
    <s v="Natural Resources2"/>
    <s v="Multi-Species Reserve2"/>
    <n v="75.08"/>
    <n v="1000"/>
    <m/>
    <n v="1000"/>
    <n v="0"/>
    <n v="0"/>
    <n v="55.32"/>
    <n v="0"/>
    <n v="0"/>
    <n v="0"/>
    <n v="68.48"/>
    <n v="33.590000000000003"/>
    <n v="0"/>
    <n v="0"/>
    <m/>
    <m/>
    <n v="157.39000000000001"/>
    <n v="55.32"/>
    <n v="0"/>
    <n v="102.07000000000001"/>
    <n v="0"/>
    <n v="157.39000000000001"/>
    <n v="842.61"/>
  </r>
  <r>
    <n v="25540"/>
    <s v="Multi-Species Reserve"/>
    <n v="931116"/>
    <s v="Multi-Species Reserve"/>
    <x v="87"/>
    <x v="87"/>
    <s v="25540 931116 528260"/>
    <x v="1"/>
    <x v="25"/>
    <s v="Supplies &amp; Services"/>
    <x v="0"/>
    <s v="Natural Resources2"/>
    <s v="Multi-Species Reserve2"/>
    <n v="517.64"/>
    <n v="5000"/>
    <m/>
    <n v="5000"/>
    <n v="0"/>
    <n v="0"/>
    <n v="0"/>
    <n v="0"/>
    <n v="0"/>
    <n v="0"/>
    <n v="0"/>
    <n v="0"/>
    <n v="0"/>
    <n v="0"/>
    <m/>
    <m/>
    <n v="0"/>
    <n v="0"/>
    <n v="0"/>
    <n v="0"/>
    <n v="0"/>
    <n v="0"/>
    <n v="5000"/>
  </r>
  <r>
    <n v="25540"/>
    <s v="Multi-Species Reserve"/>
    <n v="931116"/>
    <s v="Multi-Species Reserve"/>
    <x v="9"/>
    <x v="9"/>
    <s v="25540 931116 528920"/>
    <x v="1"/>
    <x v="25"/>
    <s v="Supplies &amp; Services"/>
    <x v="0"/>
    <s v="Natural Resources2"/>
    <s v="Multi-Species Reserve2"/>
    <n v="7083.48"/>
    <n v="3000"/>
    <n v="77000"/>
    <n v="80000"/>
    <n v="0"/>
    <n v="590.29"/>
    <n v="590.29"/>
    <n v="590.29"/>
    <n v="590.29"/>
    <n v="590.29"/>
    <n v="590.29"/>
    <n v="590.29"/>
    <n v="590.29"/>
    <n v="62394.34"/>
    <m/>
    <m/>
    <n v="67116.66"/>
    <n v="1180.58"/>
    <n v="1770.87"/>
    <n v="1770.87"/>
    <n v="62394.34"/>
    <n v="67116.66"/>
    <n v="12883.339999999997"/>
  </r>
  <r>
    <n v="25540"/>
    <s v="Multi-Species Reserve"/>
    <n v="931116"/>
    <s v="Multi-Species Reserve"/>
    <x v="96"/>
    <x v="96"/>
    <s v="25540 931116 537080"/>
    <x v="1"/>
    <x v="25"/>
    <s v="Supplies &amp; Services"/>
    <x v="2"/>
    <s v="Natural Resources3"/>
    <s v="Multi-Species Reserve3"/>
    <n v="90"/>
    <n v="10868"/>
    <m/>
    <n v="10868"/>
    <n v="0"/>
    <n v="0"/>
    <n v="0"/>
    <n v="0"/>
    <n v="0"/>
    <n v="0"/>
    <n v="0"/>
    <n v="0"/>
    <n v="0"/>
    <n v="0"/>
    <m/>
    <m/>
    <n v="0"/>
    <n v="0"/>
    <n v="0"/>
    <n v="0"/>
    <n v="0"/>
    <n v="0"/>
    <n v="10868"/>
  </r>
  <r>
    <n v="25550"/>
    <s v="Santa Ana Mitigation Bank"/>
    <n v="931101"/>
    <s v="Santa Ana River Mitigation"/>
    <x v="5"/>
    <x v="5"/>
    <s v="25550 931101 525440"/>
    <x v="1"/>
    <x v="29"/>
    <s v="Supplies &amp; Services"/>
    <x v="0"/>
    <s v="Natural Resources2"/>
    <s v="Santa Ana River Mitigation Bank2"/>
    <n v="8340"/>
    <n v="25000"/>
    <m/>
    <n v="25000"/>
    <n v="0"/>
    <n v="0"/>
    <n v="0"/>
    <n v="0"/>
    <n v="14276.03"/>
    <n v="11773.75"/>
    <n v="512"/>
    <n v="0"/>
    <n v="0"/>
    <n v="1008.75"/>
    <m/>
    <m/>
    <n v="27570.53"/>
    <n v="0"/>
    <n v="26049.78"/>
    <n v="512"/>
    <n v="1008.75"/>
    <n v="27570.53"/>
    <n v="-2570.5299999999988"/>
  </r>
  <r>
    <n v="25590"/>
    <s v="MSHCP Reserve Management"/>
    <n v="931150"/>
    <s v="MSHCP Reserve Management"/>
    <x v="55"/>
    <x v="55"/>
    <s v="25590 931150 520115"/>
    <x v="1"/>
    <x v="6"/>
    <s v="Supplies &amp; Services"/>
    <x v="0"/>
    <s v="Natural Resources2"/>
    <s v="MSHCP Reserve Management2"/>
    <n v="4172.3599999999997"/>
    <n v="4850"/>
    <m/>
    <n v="4850"/>
    <n v="0"/>
    <n v="140"/>
    <n v="222.3"/>
    <n v="303.87"/>
    <n v="1311.15"/>
    <n v="0"/>
    <n v="279"/>
    <n v="0"/>
    <n v="435.31"/>
    <n v="0"/>
    <m/>
    <m/>
    <n v="2691.63"/>
    <n v="362.3"/>
    <n v="1615.02"/>
    <n v="714.31"/>
    <n v="0"/>
    <n v="2691.63"/>
    <n v="2158.37"/>
  </r>
  <r>
    <n v="25590"/>
    <s v="MSHCP Reserve Management"/>
    <n v="931150"/>
    <s v="MSHCP Reserve Management"/>
    <x v="57"/>
    <x v="57"/>
    <s v="25590 931150 520320"/>
    <x v="1"/>
    <x v="6"/>
    <s v="Supplies &amp; Services"/>
    <x v="0"/>
    <s v="Natural Resources2"/>
    <s v="MSHCP Reserve Management2"/>
    <n v="471.6"/>
    <n v="550"/>
    <m/>
    <n v="550"/>
    <n v="35.229999999999997"/>
    <n v="31.7"/>
    <n v="83.78"/>
    <n v="55.72"/>
    <n v="50.06"/>
    <n v="58.19"/>
    <n v="56.7"/>
    <n v="54.58"/>
    <n v="55.74"/>
    <n v="50.34"/>
    <m/>
    <m/>
    <n v="532.04"/>
    <n v="150.70999999999998"/>
    <n v="163.97"/>
    <n v="167.02"/>
    <n v="50.34"/>
    <n v="532.04"/>
    <n v="17.960000000000036"/>
  </r>
  <r>
    <n v="25590"/>
    <s v="MSHCP Reserve Management"/>
    <n v="931150"/>
    <s v="MSHCP Reserve Management"/>
    <x v="60"/>
    <x v="60"/>
    <s v="25590 931150 521420"/>
    <x v="1"/>
    <x v="6"/>
    <s v="Supplies &amp; Services"/>
    <x v="0"/>
    <s v="Natural Resources2"/>
    <s v="MSHCP Reserve Management2"/>
    <n v="4807.1099999999997"/>
    <n v="6000"/>
    <m/>
    <n v="6000"/>
    <n v="22.07"/>
    <n v="-22.07"/>
    <n v="517.73"/>
    <n v="527.01"/>
    <n v="85.03"/>
    <n v="282.25"/>
    <n v="1113.81"/>
    <n v="426.27"/>
    <n v="1061.6500000000001"/>
    <n v="83.98"/>
    <m/>
    <m/>
    <n v="4097.7299999999996"/>
    <n v="517.73"/>
    <n v="894.29"/>
    <n v="2601.73"/>
    <n v="83.98"/>
    <n v="4097.7299999999996"/>
    <n v="1902.2700000000004"/>
  </r>
  <r>
    <n v="25590"/>
    <s v="MSHCP Reserve Management"/>
    <n v="931150"/>
    <s v="MSHCP Reserve Management"/>
    <x v="61"/>
    <x v="61"/>
    <s v="25590 931150 521500"/>
    <x v="1"/>
    <x v="6"/>
    <s v="Supplies &amp; Services"/>
    <x v="0"/>
    <s v="Natural Resources2"/>
    <s v="MSHCP Reserve Management2"/>
    <n v="8838.4"/>
    <n v="10000"/>
    <m/>
    <n v="10000"/>
    <n v="0"/>
    <n v="0"/>
    <n v="1987.27"/>
    <n v="1429.91"/>
    <n v="2072.0300000000002"/>
    <n v="0"/>
    <n v="2077.91"/>
    <n v="210.19"/>
    <n v="1862.1"/>
    <n v="762.19"/>
    <m/>
    <m/>
    <n v="10401.6"/>
    <n v="1987.27"/>
    <n v="3501.9400000000005"/>
    <n v="4150.2"/>
    <n v="762.19"/>
    <n v="10401.6"/>
    <n v="-401.60000000000036"/>
  </r>
  <r>
    <n v="25590"/>
    <s v="MSHCP Reserve Management"/>
    <n v="931150"/>
    <s v="MSHCP Reserve Management"/>
    <x v="133"/>
    <x v="133"/>
    <s v="25590 931150 521580"/>
    <x v="1"/>
    <x v="6"/>
    <s v="Supplies &amp; Services"/>
    <x v="0"/>
    <s v="Natural Resources2"/>
    <s v="MSHCP Reserve Management2"/>
    <n v="0"/>
    <n v="0"/>
    <m/>
    <n v="0"/>
    <n v="0"/>
    <n v="0"/>
    <n v="0"/>
    <n v="0"/>
    <n v="0"/>
    <n v="0"/>
    <n v="0"/>
    <n v="0"/>
    <n v="0"/>
    <n v="0"/>
    <m/>
    <m/>
    <n v="0"/>
    <n v="0"/>
    <n v="0"/>
    <n v="0"/>
    <n v="0"/>
    <n v="0"/>
    <n v="0"/>
  </r>
  <r>
    <n v="25590"/>
    <s v="MSHCP Reserve Management"/>
    <n v="931150"/>
    <s v="MSHCP Reserve Management"/>
    <x v="8"/>
    <x v="8"/>
    <s v="25590 931150 522310"/>
    <x v="1"/>
    <x v="6"/>
    <s v="Supplies &amp; Services"/>
    <x v="0"/>
    <s v="Natural Resources2"/>
    <s v="MSHCP Reserve Management2"/>
    <n v="1015.3199999999999"/>
    <n v="5000"/>
    <m/>
    <n v="5000"/>
    <n v="0"/>
    <n v="0"/>
    <n v="1160.45"/>
    <n v="1659.03"/>
    <n v="0"/>
    <n v="0"/>
    <n v="0"/>
    <n v="423.24"/>
    <n v="442.31"/>
    <n v="0"/>
    <m/>
    <m/>
    <n v="3685.03"/>
    <n v="1160.45"/>
    <n v="1659.03"/>
    <n v="865.55"/>
    <n v="0"/>
    <n v="3685.0299999999997"/>
    <n v="1314.9700000000003"/>
  </r>
  <r>
    <n v="25590"/>
    <s v="MSHCP Reserve Management"/>
    <n v="931150"/>
    <s v="MSHCP Reserve Management"/>
    <x v="65"/>
    <x v="65"/>
    <s v="25590 931150 522320"/>
    <x v="1"/>
    <x v="6"/>
    <s v="Supplies &amp; Services"/>
    <x v="0"/>
    <s v="Natural Resources2"/>
    <s v="MSHCP Reserve Management2"/>
    <n v="20358.349999999999"/>
    <n v="31000"/>
    <m/>
    <n v="31000"/>
    <n v="71.73"/>
    <n v="-154.35"/>
    <n v="3611.16"/>
    <n v="1876.66"/>
    <n v="4171.79"/>
    <n v="10934.32"/>
    <n v="2899.83"/>
    <n v="3908.44"/>
    <n v="844.76"/>
    <n v="1593.36"/>
    <m/>
    <m/>
    <n v="29757.699999999997"/>
    <n v="3528.54"/>
    <n v="16982.77"/>
    <n v="7653.0300000000007"/>
    <n v="1593.36"/>
    <n v="29757.700000000004"/>
    <n v="1242.2999999999956"/>
  </r>
  <r>
    <n v="25590"/>
    <s v="MSHCP Reserve Management"/>
    <n v="931150"/>
    <s v="MSHCP Reserve Management"/>
    <x v="67"/>
    <x v="67"/>
    <s v="25590 931150 523100"/>
    <x v="1"/>
    <x v="6"/>
    <s v="Supplies &amp; Services"/>
    <x v="0"/>
    <s v="Natural Resources2"/>
    <s v="MSHCP Reserve Management2"/>
    <n v="175"/>
    <n v="500"/>
    <m/>
    <n v="500"/>
    <n v="0"/>
    <n v="0"/>
    <n v="50"/>
    <n v="70"/>
    <n v="50"/>
    <n v="0"/>
    <n v="80"/>
    <n v="50"/>
    <n v="0"/>
    <n v="0"/>
    <m/>
    <m/>
    <n v="300"/>
    <n v="50"/>
    <n v="120"/>
    <n v="130"/>
    <n v="0"/>
    <n v="300"/>
    <n v="200"/>
  </r>
  <r>
    <n v="25590"/>
    <s v="MSHCP Reserve Management"/>
    <n v="931150"/>
    <s v="MSHCP Reserve Management"/>
    <x v="71"/>
    <x v="71"/>
    <s v="25590 931150 523640"/>
    <x v="1"/>
    <x v="6"/>
    <s v="Supplies &amp; Services"/>
    <x v="0"/>
    <s v="Natural Resources2"/>
    <s v="MSHCP Reserve Management2"/>
    <n v="0"/>
    <n v="1000"/>
    <m/>
    <n v="1000"/>
    <n v="0"/>
    <n v="0"/>
    <n v="0"/>
    <n v="0"/>
    <n v="0"/>
    <n v="0"/>
    <n v="0"/>
    <n v="0"/>
    <n v="0"/>
    <n v="0"/>
    <m/>
    <m/>
    <n v="0"/>
    <n v="0"/>
    <n v="0"/>
    <n v="0"/>
    <n v="0"/>
    <n v="0"/>
    <n v="1000"/>
  </r>
  <r>
    <n v="25590"/>
    <s v="MSHCP Reserve Management"/>
    <n v="931150"/>
    <s v="MSHCP Reserve Management"/>
    <x v="72"/>
    <x v="72"/>
    <s v="25590 931150 523700"/>
    <x v="1"/>
    <x v="6"/>
    <s v="Supplies &amp; Services"/>
    <x v="0"/>
    <s v="Natural Resources2"/>
    <s v="MSHCP Reserve Management2"/>
    <n v="1296.18"/>
    <n v="2500"/>
    <m/>
    <n v="2500"/>
    <n v="0"/>
    <n v="0"/>
    <n v="552.14"/>
    <n v="0"/>
    <n v="0"/>
    <n v="0"/>
    <n v="59.79"/>
    <n v="184.98"/>
    <n v="15.35"/>
    <n v="0"/>
    <m/>
    <m/>
    <n v="812.26"/>
    <n v="552.14"/>
    <n v="0"/>
    <n v="260.12"/>
    <n v="0"/>
    <n v="812.26"/>
    <n v="1687.74"/>
  </r>
  <r>
    <n v="25590"/>
    <s v="MSHCP Reserve Management"/>
    <n v="931150"/>
    <s v="MSHCP Reserve Management"/>
    <x v="113"/>
    <x v="113"/>
    <s v="25590 931150 523840"/>
    <x v="1"/>
    <x v="6"/>
    <s v="Supplies &amp; Services"/>
    <x v="0"/>
    <s v="Natural Resources2"/>
    <s v="MSHCP Reserve Management2"/>
    <n v="700"/>
    <n v="700"/>
    <m/>
    <n v="700"/>
    <n v="0"/>
    <n v="0"/>
    <n v="0"/>
    <n v="0"/>
    <n v="0"/>
    <n v="0"/>
    <n v="800"/>
    <n v="0"/>
    <n v="0"/>
    <n v="0"/>
    <m/>
    <m/>
    <n v="800"/>
    <n v="0"/>
    <n v="0"/>
    <n v="800"/>
    <n v="0"/>
    <n v="800"/>
    <n v="-100"/>
  </r>
  <r>
    <n v="25590"/>
    <s v="MSHCP Reserve Management"/>
    <n v="931150"/>
    <s v="MSHCP Reserve Management"/>
    <x v="75"/>
    <x v="75"/>
    <s v="25590 931150 525060"/>
    <x v="1"/>
    <x v="6"/>
    <s v="Supplies &amp; Services"/>
    <x v="0"/>
    <s v="Natural Resources2"/>
    <s v="MSHCP Reserve Management2"/>
    <n v="762.91"/>
    <n v="250"/>
    <m/>
    <n v="250"/>
    <n v="0"/>
    <n v="0"/>
    <n v="0"/>
    <n v="0"/>
    <n v="0"/>
    <n v="0"/>
    <n v="0"/>
    <n v="0"/>
    <n v="0"/>
    <n v="0"/>
    <m/>
    <m/>
    <n v="0"/>
    <n v="0"/>
    <n v="0"/>
    <n v="0"/>
    <n v="0"/>
    <n v="0"/>
    <n v="250"/>
  </r>
  <r>
    <n v="25590"/>
    <s v="MSHCP Reserve Management"/>
    <n v="931150"/>
    <s v="MSHCP Reserve Management"/>
    <x v="76"/>
    <x v="76"/>
    <s v="25590 931150 526910"/>
    <x v="1"/>
    <x v="6"/>
    <s v="Supplies &amp; Services"/>
    <x v="0"/>
    <s v="Natural Resources2"/>
    <s v="MSHCP Reserve Management2"/>
    <n v="0"/>
    <n v="0"/>
    <m/>
    <n v="0"/>
    <n v="0"/>
    <n v="0"/>
    <n v="0"/>
    <n v="0"/>
    <n v="0"/>
    <n v="0"/>
    <n v="0"/>
    <n v="0"/>
    <n v="0"/>
    <n v="0"/>
    <m/>
    <m/>
    <n v="0"/>
    <n v="0"/>
    <n v="0"/>
    <n v="0"/>
    <n v="0"/>
    <n v="0"/>
    <n v="0"/>
  </r>
  <r>
    <n v="25590"/>
    <s v="MSHCP Reserve Management"/>
    <n v="931150"/>
    <s v="MSHCP Reserve Management"/>
    <x v="77"/>
    <x v="77"/>
    <s v="25590 931150 526940"/>
    <x v="1"/>
    <x v="6"/>
    <s v="Supplies &amp; Services"/>
    <x v="0"/>
    <s v="Natural Resources2"/>
    <s v="MSHCP Reserve Management2"/>
    <n v="2755.71"/>
    <n v="2200"/>
    <m/>
    <n v="2200"/>
    <n v="0"/>
    <n v="0"/>
    <n v="1490.42"/>
    <n v="103.4"/>
    <n v="62.47"/>
    <n v="0"/>
    <n v="229.31"/>
    <n v="0"/>
    <n v="64.63"/>
    <n v="302.87"/>
    <m/>
    <m/>
    <n v="2253.1"/>
    <n v="1490.42"/>
    <n v="165.87"/>
    <n v="293.94"/>
    <n v="302.87"/>
    <n v="2253.1"/>
    <n v="-53.099999999999909"/>
  </r>
  <r>
    <n v="25590"/>
    <s v="MSHCP Reserve Management"/>
    <n v="931150"/>
    <s v="MSHCP Reserve Management"/>
    <x v="78"/>
    <x v="78"/>
    <s v="25590 931150 526960"/>
    <x v="1"/>
    <x v="6"/>
    <s v="Supplies &amp; Services"/>
    <x v="0"/>
    <s v="Natural Resources2"/>
    <s v="MSHCP Reserve Management2"/>
    <n v="0"/>
    <n v="0"/>
    <m/>
    <n v="0"/>
    <n v="0"/>
    <n v="0"/>
    <n v="122.86"/>
    <n v="0"/>
    <n v="0"/>
    <n v="0"/>
    <n v="38.04"/>
    <n v="0"/>
    <n v="359.14"/>
    <n v="0"/>
    <m/>
    <m/>
    <n v="520.04"/>
    <n v="122.86"/>
    <n v="0"/>
    <n v="397.18"/>
    <n v="0"/>
    <n v="520.04"/>
    <n v="-520.04"/>
  </r>
  <r>
    <n v="25590"/>
    <s v="MSHCP Reserve Management"/>
    <n v="931150"/>
    <s v="MSHCP Reserve Management"/>
    <x v="80"/>
    <x v="80"/>
    <s v="25590 931150 527140"/>
    <x v="1"/>
    <x v="6"/>
    <s v="Supplies &amp; Services"/>
    <x v="0"/>
    <s v="Natural Resources2"/>
    <s v="MSHCP Reserve Management2"/>
    <n v="662.15"/>
    <n v="1500"/>
    <m/>
    <n v="1500"/>
    <n v="0"/>
    <n v="0"/>
    <n v="0"/>
    <n v="0"/>
    <n v="0"/>
    <n v="0"/>
    <n v="0"/>
    <n v="0"/>
    <n v="0"/>
    <n v="0"/>
    <m/>
    <m/>
    <n v="0"/>
    <n v="0"/>
    <n v="0"/>
    <n v="0"/>
    <n v="0"/>
    <n v="0"/>
    <n v="1500"/>
  </r>
  <r>
    <n v="25590"/>
    <s v="MSHCP Reserve Management"/>
    <n v="931150"/>
    <s v="MSHCP Reserve Management"/>
    <x v="83"/>
    <x v="83"/>
    <s v="25590 931150 527680"/>
    <x v="1"/>
    <x v="6"/>
    <s v="Supplies &amp; Services"/>
    <x v="0"/>
    <s v="Natural Resources2"/>
    <s v="MSHCP Reserve Management2"/>
    <n v="137.18"/>
    <n v="6000"/>
    <m/>
    <n v="6000"/>
    <n v="0"/>
    <n v="0"/>
    <n v="0"/>
    <n v="0"/>
    <n v="0"/>
    <n v="0"/>
    <n v="0"/>
    <n v="0"/>
    <n v="289.55"/>
    <n v="0"/>
    <m/>
    <m/>
    <n v="289.55"/>
    <n v="0"/>
    <n v="0"/>
    <n v="289.55"/>
    <n v="0"/>
    <n v="289.55"/>
    <n v="5710.45"/>
  </r>
  <r>
    <n v="25590"/>
    <s v="MSHCP Reserve Management"/>
    <n v="931150"/>
    <s v="MSHCP Reserve Management"/>
    <x v="85"/>
    <x v="85"/>
    <s v="25590 931150 527940"/>
    <x v="1"/>
    <x v="6"/>
    <s v="Supplies &amp; Services"/>
    <x v="0"/>
    <s v="Natural Resources2"/>
    <s v="MSHCP Reserve Management2"/>
    <n v="8701.99"/>
    <n v="13000"/>
    <m/>
    <n v="13000"/>
    <n v="0"/>
    <n v="0"/>
    <n v="0"/>
    <n v="901"/>
    <n v="0"/>
    <n v="0"/>
    <n v="0"/>
    <n v="0"/>
    <n v="0"/>
    <n v="0"/>
    <m/>
    <m/>
    <n v="901"/>
    <n v="0"/>
    <n v="901"/>
    <n v="0"/>
    <n v="0"/>
    <n v="901"/>
    <n v="12099"/>
  </r>
  <r>
    <n v="25590"/>
    <s v="MSHCP Reserve Management"/>
    <n v="931150"/>
    <s v="MSHCP Reserve Management"/>
    <x v="87"/>
    <x v="87"/>
    <s v="25590 931150 528260"/>
    <x v="1"/>
    <x v="6"/>
    <s v="Supplies &amp; Services"/>
    <x v="0"/>
    <s v="Natural Resources2"/>
    <s v="MSHCP Reserve Management2"/>
    <n v="8531.3900000000012"/>
    <n v="10000"/>
    <m/>
    <n v="10000"/>
    <n v="94.54"/>
    <n v="95.51"/>
    <n v="159.82"/>
    <n v="207.22"/>
    <n v="652.48"/>
    <n v="78.569999999999993"/>
    <n v="388.65"/>
    <n v="208.34"/>
    <n v="706.56"/>
    <n v="0"/>
    <m/>
    <m/>
    <n v="2591.6899999999996"/>
    <n v="349.87"/>
    <n v="938.27"/>
    <n v="1303.55"/>
    <n v="0"/>
    <n v="2591.6899999999996"/>
    <n v="7408.31"/>
  </r>
  <r>
    <n v="25590"/>
    <s v="MSHCP Reserve Management"/>
    <n v="931150"/>
    <s v="MSHCP Reserve Management"/>
    <x v="9"/>
    <x v="9"/>
    <s v="25590 931150 528920"/>
    <x v="1"/>
    <x v="6"/>
    <s v="Supplies &amp; Services"/>
    <x v="0"/>
    <s v="Natural Resources2"/>
    <s v="MSHCP Reserve Management2"/>
    <n v="40148.590000000018"/>
    <n v="182828"/>
    <n v="110000"/>
    <n v="292828"/>
    <n v="0"/>
    <n v="398.91"/>
    <n v="808.38"/>
    <n v="808.38"/>
    <n v="398.91"/>
    <n v="1217.8499999999999"/>
    <n v="1558.81"/>
    <n v="1558.81"/>
    <n v="59699.38"/>
    <n v="1558.81"/>
    <m/>
    <m/>
    <n v="68008.239999999991"/>
    <n v="1207.29"/>
    <n v="2425.14"/>
    <n v="62817"/>
    <n v="1558.81"/>
    <n v="68008.239999999991"/>
    <n v="224819.76"/>
  </r>
  <r>
    <n v="25590"/>
    <s v="MSHCP Reserve Management"/>
    <n v="931150"/>
    <s v="MSHCP Reserve Management"/>
    <x v="95"/>
    <x v="95"/>
    <s v="25590 931150 536910"/>
    <x v="1"/>
    <x v="6"/>
    <s v="Supplies &amp; Services"/>
    <x v="2"/>
    <s v="Natural Resources3"/>
    <s v="MSHCP Reserve Management3"/>
    <n v="3304.08"/>
    <n v="2000"/>
    <m/>
    <n v="2000"/>
    <n v="0"/>
    <n v="0"/>
    <n v="0"/>
    <n v="981.81"/>
    <n v="0"/>
    <n v="964.57"/>
    <n v="0"/>
    <n v="257.63"/>
    <n v="0"/>
    <n v="185.47"/>
    <m/>
    <m/>
    <n v="2389.48"/>
    <n v="0"/>
    <n v="1946.38"/>
    <n v="257.63"/>
    <n v="185.47"/>
    <n v="2389.48"/>
    <n v="-389.48"/>
  </r>
  <r>
    <n v="25590"/>
    <s v="MSHCP Reserve Management"/>
    <n v="931150"/>
    <s v="MSHCP Reserve Management"/>
    <x v="96"/>
    <x v="96"/>
    <s v="25590 931150 537080"/>
    <x v="1"/>
    <x v="6"/>
    <s v="Supplies &amp; Services"/>
    <x v="2"/>
    <s v="Natural Resources3"/>
    <s v="MSHCP Reserve Management3"/>
    <n v="774"/>
    <n v="5435"/>
    <m/>
    <n v="5435"/>
    <n v="0"/>
    <n v="0"/>
    <n v="0"/>
    <n v="0"/>
    <n v="0"/>
    <n v="0"/>
    <n v="0"/>
    <n v="0"/>
    <n v="0"/>
    <n v="0"/>
    <m/>
    <m/>
    <n v="0"/>
    <n v="0"/>
    <n v="0"/>
    <n v="0"/>
    <n v="0"/>
    <n v="0"/>
    <n v="5435"/>
  </r>
  <r>
    <n v="25620"/>
    <s v="Lake Skinner Park"/>
    <n v="931750"/>
    <s v="Lake Skinner Park"/>
    <x v="52"/>
    <x v="52"/>
    <s v="25620 931750 520020"/>
    <x v="3"/>
    <x v="7"/>
    <s v="Supplies &amp; Services"/>
    <x v="0"/>
    <s v="Regional Parks2"/>
    <s v="Lake Skinner2"/>
    <n v="8463.369999999999"/>
    <n v="9800"/>
    <m/>
    <n v="9800"/>
    <n v="63.37"/>
    <n v="536.63"/>
    <n v="600"/>
    <n v="600"/>
    <n v="600"/>
    <n v="600"/>
    <n v="600"/>
    <n v="0"/>
    <n v="1200"/>
    <n v="600"/>
    <m/>
    <m/>
    <n v="5400"/>
    <n v="1200"/>
    <n v="1800"/>
    <n v="1800"/>
    <n v="600"/>
    <n v="5400"/>
    <n v="4400"/>
  </r>
  <r>
    <n v="25620"/>
    <s v="Lake Skinner Park"/>
    <n v="931750"/>
    <s v="Lake Skinner Park"/>
    <x v="53"/>
    <x v="53"/>
    <s v="25620 931750 520025"/>
    <x v="3"/>
    <x v="7"/>
    <s v="Supplies &amp; Services"/>
    <x v="0"/>
    <s v="Regional Parks2"/>
    <s v="Lake Skinner2"/>
    <n v="439.89"/>
    <n v="700"/>
    <m/>
    <n v="700"/>
    <n v="313.74"/>
    <n v="0"/>
    <n v="0"/>
    <n v="0"/>
    <n v="0"/>
    <n v="0"/>
    <n v="0"/>
    <n v="0"/>
    <n v="0"/>
    <n v="369.02"/>
    <m/>
    <m/>
    <n v="682.76"/>
    <n v="313.74"/>
    <n v="0"/>
    <n v="0"/>
    <n v="369.02"/>
    <n v="682.76"/>
    <n v="17.240000000000009"/>
  </r>
  <r>
    <n v="25620"/>
    <s v="Lake Skinner Park"/>
    <n v="931750"/>
    <s v="Lake Skinner Park"/>
    <x v="54"/>
    <x v="54"/>
    <s v="25620 931750 520105"/>
    <x v="3"/>
    <x v="7"/>
    <s v="Supplies &amp; Services"/>
    <x v="0"/>
    <s v="Regional Parks2"/>
    <s v="Lake Skinner2"/>
    <n v="0"/>
    <n v="0"/>
    <m/>
    <n v="0"/>
    <n v="0"/>
    <n v="0"/>
    <n v="0"/>
    <n v="0"/>
    <n v="0"/>
    <n v="0"/>
    <n v="0"/>
    <n v="0"/>
    <n v="0"/>
    <n v="0"/>
    <m/>
    <m/>
    <n v="0"/>
    <n v="0"/>
    <n v="0"/>
    <n v="0"/>
    <n v="0"/>
    <n v="0"/>
    <n v="0"/>
  </r>
  <r>
    <n v="25620"/>
    <s v="Lake Skinner Park"/>
    <n v="931750"/>
    <s v="Lake Skinner Park"/>
    <x v="55"/>
    <x v="55"/>
    <s v="25620 931750 520115"/>
    <x v="3"/>
    <x v="7"/>
    <s v="Supplies &amp; Services"/>
    <x v="0"/>
    <s v="Regional Parks2"/>
    <s v="Lake Skinner2"/>
    <n v="4888.7"/>
    <n v="5100"/>
    <m/>
    <n v="5100"/>
    <n v="0"/>
    <n v="1071.6600000000001"/>
    <n v="386.64"/>
    <n v="42"/>
    <n v="70"/>
    <n v="460.87"/>
    <n v="595.36"/>
    <n v="630.70000000000005"/>
    <n v="975.45"/>
    <n v="1061.49"/>
    <m/>
    <m/>
    <n v="5294.17"/>
    <n v="1458.3000000000002"/>
    <n v="572.87"/>
    <n v="2201.5100000000002"/>
    <n v="1061.49"/>
    <n v="5294.17"/>
    <n v="-194.17000000000007"/>
  </r>
  <r>
    <n v="25620"/>
    <s v="Lake Skinner Park"/>
    <n v="931750"/>
    <s v="Lake Skinner Park"/>
    <x v="99"/>
    <x v="99"/>
    <s v="25620 931750 520705"/>
    <x v="3"/>
    <x v="7"/>
    <s v="Supplies &amp; Services"/>
    <x v="0"/>
    <s v="Regional Parks2"/>
    <s v="Lake Skinner2"/>
    <n v="0"/>
    <n v="0"/>
    <m/>
    <n v="0"/>
    <n v="0"/>
    <n v="0"/>
    <n v="0"/>
    <n v="0"/>
    <n v="0"/>
    <n v="0"/>
    <n v="0"/>
    <n v="0"/>
    <n v="0"/>
    <n v="0"/>
    <m/>
    <m/>
    <n v="0"/>
    <n v="0"/>
    <n v="0"/>
    <n v="0"/>
    <n v="0"/>
    <n v="0"/>
    <n v="0"/>
  </r>
  <r>
    <n v="25620"/>
    <s v="Lake Skinner Park"/>
    <n v="931750"/>
    <s v="Lake Skinner Park"/>
    <x v="58"/>
    <x v="58"/>
    <s v="25620 931750 520800"/>
    <x v="3"/>
    <x v="7"/>
    <s v="Supplies &amp; Services"/>
    <x v="0"/>
    <s v="Regional Parks2"/>
    <s v="Lake Skinner2"/>
    <n v="7983.21"/>
    <n v="13500"/>
    <m/>
    <n v="13500"/>
    <n v="1062.55"/>
    <n v="488.19"/>
    <n v="2021.89"/>
    <n v="569.45000000000005"/>
    <n v="1197.96"/>
    <n v="4013.85"/>
    <n v="1526.31"/>
    <n v="43"/>
    <n v="1996.44"/>
    <n v="1985.05"/>
    <m/>
    <m/>
    <n v="14904.689999999999"/>
    <n v="3572.63"/>
    <n v="5781.26"/>
    <n v="3565.75"/>
    <n v="1985.05"/>
    <n v="14904.689999999999"/>
    <n v="-1404.6899999999987"/>
  </r>
  <r>
    <n v="25620"/>
    <s v="Lake Skinner Park"/>
    <n v="931750"/>
    <s v="Lake Skinner Park"/>
    <x v="134"/>
    <x v="134"/>
    <s v="25620 931750 521320"/>
    <x v="3"/>
    <x v="7"/>
    <s v="Supplies &amp; Services"/>
    <x v="0"/>
    <s v="Regional Parks2"/>
    <s v="Lake Skinner2"/>
    <n v="2222.0500000000002"/>
    <n v="8000"/>
    <m/>
    <n v="8000"/>
    <n v="0"/>
    <n v="0"/>
    <n v="0"/>
    <n v="761.93"/>
    <n v="0"/>
    <n v="0"/>
    <n v="0"/>
    <n v="0"/>
    <n v="1394.4"/>
    <n v="0"/>
    <m/>
    <m/>
    <n v="2156.33"/>
    <n v="0"/>
    <n v="761.93"/>
    <n v="1394.4"/>
    <n v="0"/>
    <n v="2156.33"/>
    <n v="5843.67"/>
  </r>
  <r>
    <n v="25620"/>
    <s v="Lake Skinner Park"/>
    <n v="931750"/>
    <s v="Lake Skinner Park"/>
    <x v="60"/>
    <x v="60"/>
    <s v="25620 931750 521420"/>
    <x v="3"/>
    <x v="7"/>
    <s v="Supplies &amp; Services"/>
    <x v="0"/>
    <s v="Regional Parks2"/>
    <s v="Lake Skinner2"/>
    <n v="1439.2"/>
    <n v="8000"/>
    <m/>
    <n v="8000"/>
    <n v="31.78"/>
    <n v="210.85"/>
    <n v="4970.6000000000004"/>
    <n v="1031.6600000000001"/>
    <n v="61.34"/>
    <n v="2760.1"/>
    <n v="2243.81"/>
    <n v="133.6"/>
    <n v="74.48"/>
    <n v="626.79999999999995"/>
    <m/>
    <m/>
    <n v="12145.019999999999"/>
    <n v="5213.2300000000005"/>
    <n v="3853.1"/>
    <n v="2451.89"/>
    <n v="626.79999999999995"/>
    <n v="12145.019999999999"/>
    <n v="-4145.0199999999986"/>
  </r>
  <r>
    <n v="25620"/>
    <s v="Lake Skinner Park"/>
    <n v="931750"/>
    <s v="Lake Skinner Park"/>
    <x v="61"/>
    <x v="61"/>
    <s v="25620 931750 521500"/>
    <x v="3"/>
    <x v="7"/>
    <s v="Supplies &amp; Services"/>
    <x v="0"/>
    <s v="Regional Parks2"/>
    <s v="Lake Skinner2"/>
    <n v="2023.62"/>
    <n v="4500"/>
    <m/>
    <n v="4500"/>
    <n v="994.64"/>
    <n v="-994.64"/>
    <n v="0"/>
    <n v="0"/>
    <n v="1224.72"/>
    <n v="4048.78"/>
    <n v="2265.58"/>
    <n v="318.99"/>
    <n v="129.25"/>
    <n v="1269.21"/>
    <m/>
    <m/>
    <n v="9256.5299999999988"/>
    <n v="0"/>
    <n v="5273.5"/>
    <n v="2713.8199999999997"/>
    <n v="1269.21"/>
    <n v="9256.5299999999988"/>
    <n v="-4756.5299999999988"/>
  </r>
  <r>
    <n v="25620"/>
    <s v="Lake Skinner Park"/>
    <n v="931750"/>
    <s v="Lake Skinner Park"/>
    <x v="6"/>
    <x v="6"/>
    <s v="25620 931750 521600"/>
    <x v="3"/>
    <x v="7"/>
    <s v="Supplies &amp; Services"/>
    <x v="0"/>
    <s v="Regional Parks2"/>
    <s v="Lake Skinner2"/>
    <n v="0"/>
    <n v="45000"/>
    <m/>
    <n v="45000"/>
    <n v="0"/>
    <n v="0"/>
    <n v="0"/>
    <n v="2357.88"/>
    <n v="0"/>
    <n v="0"/>
    <n v="0"/>
    <n v="14525"/>
    <n v="0"/>
    <n v="0"/>
    <m/>
    <m/>
    <n v="16882.88"/>
    <n v="0"/>
    <n v="2357.88"/>
    <n v="14525"/>
    <n v="0"/>
    <n v="16882.88"/>
    <n v="28117.119999999999"/>
  </r>
  <r>
    <n v="25620"/>
    <s v="Lake Skinner Park"/>
    <n v="931750"/>
    <s v="Lake Skinner Park"/>
    <x v="63"/>
    <x v="63"/>
    <s v="25620 931750 521720"/>
    <x v="3"/>
    <x v="7"/>
    <s v="Supplies &amp; Services"/>
    <x v="0"/>
    <s v="Regional Parks2"/>
    <s v="Lake Skinner2"/>
    <n v="424.5"/>
    <n v="800"/>
    <m/>
    <n v="800"/>
    <n v="0"/>
    <n v="0"/>
    <n v="0"/>
    <n v="0"/>
    <n v="0"/>
    <n v="0"/>
    <n v="0"/>
    <n v="0"/>
    <n v="0"/>
    <n v="0"/>
    <m/>
    <m/>
    <n v="0"/>
    <n v="0"/>
    <n v="0"/>
    <n v="0"/>
    <n v="0"/>
    <n v="0"/>
    <n v="800"/>
  </r>
  <r>
    <n v="25620"/>
    <s v="Lake Skinner Park"/>
    <n v="931750"/>
    <s v="Lake Skinner Park"/>
    <x v="64"/>
    <x v="64"/>
    <s v="25620 931750 521740"/>
    <x v="3"/>
    <x v="7"/>
    <s v="Supplies &amp; Services"/>
    <x v="0"/>
    <s v="Regional Parks2"/>
    <s v="Lake Skinner2"/>
    <n v="42.85"/>
    <n v="0"/>
    <m/>
    <n v="0"/>
    <n v="0"/>
    <n v="0"/>
    <n v="0"/>
    <n v="0"/>
    <n v="0"/>
    <n v="0"/>
    <n v="0"/>
    <n v="0"/>
    <n v="0"/>
    <n v="0"/>
    <m/>
    <m/>
    <n v="0"/>
    <n v="0"/>
    <n v="0"/>
    <n v="0"/>
    <n v="0"/>
    <n v="0"/>
    <n v="0"/>
  </r>
  <r>
    <n v="25620"/>
    <s v="Lake Skinner Park"/>
    <n v="931750"/>
    <s v="Lake Skinner Park"/>
    <x v="8"/>
    <x v="8"/>
    <s v="25620 931750 522310"/>
    <x v="3"/>
    <x v="7"/>
    <s v="Supplies &amp; Services"/>
    <x v="0"/>
    <s v="Regional Parks2"/>
    <s v="Lake Skinner2"/>
    <n v="3318.3600000000006"/>
    <n v="25000"/>
    <m/>
    <n v="25000"/>
    <n v="1100.77"/>
    <n v="0"/>
    <n v="223.27"/>
    <n v="42.38"/>
    <n v="1277.1300000000001"/>
    <n v="1203.77"/>
    <n v="1001.9"/>
    <n v="1592.86"/>
    <n v="2083.92"/>
    <n v="6369.71"/>
    <m/>
    <m/>
    <n v="14895.71"/>
    <n v="1324.04"/>
    <n v="2523.2800000000002"/>
    <n v="4678.68"/>
    <n v="6369.71"/>
    <n v="14895.71"/>
    <n v="10104.290000000001"/>
  </r>
  <r>
    <n v="25620"/>
    <s v="Lake Skinner Park"/>
    <n v="931750"/>
    <s v="Lake Skinner Park"/>
    <x v="65"/>
    <x v="65"/>
    <s v="25620 931750 522320"/>
    <x v="3"/>
    <x v="7"/>
    <s v="Supplies &amp; Services"/>
    <x v="0"/>
    <s v="Regional Parks2"/>
    <s v="Lake Skinner2"/>
    <n v="18715.28"/>
    <n v="58500"/>
    <m/>
    <n v="58500"/>
    <n v="717.91"/>
    <n v="-341.69"/>
    <n v="1953.96"/>
    <n v="1079.93"/>
    <n v="1653.05"/>
    <n v="3646.57"/>
    <n v="3041.22"/>
    <n v="476.84"/>
    <n v="14013.24"/>
    <n v="3091.08"/>
    <m/>
    <m/>
    <n v="29332.11"/>
    <n v="2330.1799999999998"/>
    <n v="6379.55"/>
    <n v="17531.3"/>
    <n v="3091.08"/>
    <n v="29332.11"/>
    <n v="29167.89"/>
  </r>
  <r>
    <n v="25620"/>
    <s v="Lake Skinner Park"/>
    <n v="931750"/>
    <s v="Lake Skinner Park"/>
    <x v="127"/>
    <x v="127"/>
    <s v="25620 931750 522340"/>
    <x v="3"/>
    <x v="7"/>
    <s v="Supplies &amp; Services"/>
    <x v="0"/>
    <s v="Regional Parks2"/>
    <s v="Lake Skinner2"/>
    <n v="30756.85"/>
    <n v="25000"/>
    <m/>
    <n v="25000"/>
    <n v="78.67"/>
    <n v="0"/>
    <n v="321.42"/>
    <n v="2938.57"/>
    <n v="2792.62"/>
    <n v="0"/>
    <n v="0"/>
    <n v="137.5"/>
    <n v="0"/>
    <n v="6370.02"/>
    <m/>
    <m/>
    <n v="12638.800000000001"/>
    <n v="400.09000000000003"/>
    <n v="5731.1900000000005"/>
    <n v="137.5"/>
    <n v="6370.02"/>
    <n v="12638.800000000001"/>
    <n v="12361.199999999999"/>
  </r>
  <r>
    <n v="25620"/>
    <s v="Lake Skinner Park"/>
    <n v="931750"/>
    <s v="Lake Skinner Park"/>
    <x v="68"/>
    <x v="68"/>
    <s v="25620 931750 523220"/>
    <x v="3"/>
    <x v="7"/>
    <s v="Supplies &amp; Services"/>
    <x v="0"/>
    <s v="Regional Parks2"/>
    <s v="Lake Skinner2"/>
    <n v="3658.4199999999996"/>
    <n v="6000"/>
    <m/>
    <n v="6000"/>
    <n v="0"/>
    <n v="0"/>
    <n v="0"/>
    <n v="0"/>
    <n v="94"/>
    <n v="3822.22"/>
    <n v="0"/>
    <n v="0"/>
    <n v="0"/>
    <n v="0"/>
    <m/>
    <m/>
    <n v="3916.22"/>
    <n v="0"/>
    <n v="3916.22"/>
    <n v="0"/>
    <n v="0"/>
    <n v="3916.22"/>
    <n v="2083.7800000000002"/>
  </r>
  <r>
    <n v="25620"/>
    <s v="Lake Skinner Park"/>
    <n v="931750"/>
    <s v="Lake Skinner Park"/>
    <x v="101"/>
    <x v="101"/>
    <s v="25620 931750 523250"/>
    <x v="3"/>
    <x v="7"/>
    <s v="Supplies &amp; Services"/>
    <x v="0"/>
    <s v="Regional Parks2"/>
    <s v="Lake Skinner2"/>
    <n v="0"/>
    <n v="1000"/>
    <m/>
    <n v="1000"/>
    <n v="0"/>
    <n v="0"/>
    <n v="0"/>
    <n v="0"/>
    <n v="0"/>
    <n v="0"/>
    <n v="0"/>
    <n v="0"/>
    <n v="0"/>
    <n v="0"/>
    <m/>
    <m/>
    <n v="0"/>
    <n v="0"/>
    <n v="0"/>
    <n v="0"/>
    <n v="0"/>
    <n v="0"/>
    <n v="1000"/>
  </r>
  <r>
    <n v="25620"/>
    <s v="Lake Skinner Park"/>
    <n v="931750"/>
    <s v="Lake Skinner Park"/>
    <x v="105"/>
    <x v="105"/>
    <s v="25620 931750 523270"/>
    <x v="3"/>
    <x v="7"/>
    <s v="Supplies &amp; Services"/>
    <x v="0"/>
    <s v="Regional Parks2"/>
    <s v="Lake Skinner2"/>
    <n v="0"/>
    <n v="400"/>
    <m/>
    <n v="400"/>
    <n v="0"/>
    <n v="0"/>
    <n v="0"/>
    <n v="0"/>
    <n v="0"/>
    <n v="0"/>
    <n v="0"/>
    <n v="0"/>
    <n v="0"/>
    <n v="0"/>
    <m/>
    <m/>
    <n v="0"/>
    <n v="0"/>
    <n v="0"/>
    <n v="0"/>
    <n v="0"/>
    <n v="0"/>
    <n v="400"/>
  </r>
  <r>
    <n v="25620"/>
    <s v="Lake Skinner Park"/>
    <n v="931750"/>
    <s v="Lake Skinner Park"/>
    <x v="102"/>
    <x v="102"/>
    <s v="25620 931750 523290"/>
    <x v="3"/>
    <x v="7"/>
    <s v="Supplies &amp; Services"/>
    <x v="0"/>
    <s v="Regional Parks2"/>
    <s v="Lake Skinner2"/>
    <n v="32356.58"/>
    <n v="35000"/>
    <m/>
    <n v="35000"/>
    <n v="3276.84"/>
    <n v="2660.79"/>
    <n v="2555.81"/>
    <n v="3159.68"/>
    <n v="2224.27"/>
    <n v="2413.7800000000002"/>
    <n v="2124.87"/>
    <n v="3835.05"/>
    <n v="3151.5"/>
    <n v="2762.5"/>
    <m/>
    <m/>
    <n v="28165.09"/>
    <n v="8493.44"/>
    <n v="7797.73"/>
    <n v="9111.42"/>
    <n v="2762.5"/>
    <n v="28165.09"/>
    <n v="6834.91"/>
  </r>
  <r>
    <n v="25620"/>
    <s v="Lake Skinner Park"/>
    <n v="931750"/>
    <s v="Lake Skinner Park"/>
    <x v="69"/>
    <x v="69"/>
    <s v="25620 931750 523340"/>
    <x v="3"/>
    <x v="7"/>
    <s v="Supplies &amp; Services"/>
    <x v="0"/>
    <s v="Regional Parks2"/>
    <s v="Lake Skinner2"/>
    <n v="6631"/>
    <n v="100"/>
    <m/>
    <n v="100"/>
    <n v="0"/>
    <n v="0"/>
    <n v="0"/>
    <n v="0"/>
    <n v="0"/>
    <n v="0"/>
    <n v="0"/>
    <n v="0"/>
    <n v="0"/>
    <n v="0"/>
    <m/>
    <m/>
    <n v="0"/>
    <n v="0"/>
    <n v="0"/>
    <n v="0"/>
    <n v="0"/>
    <n v="0"/>
    <n v="100"/>
  </r>
  <r>
    <n v="25620"/>
    <s v="Lake Skinner Park"/>
    <n v="931750"/>
    <s v="Lake Skinner Park"/>
    <x v="72"/>
    <x v="72"/>
    <s v="25620 931750 523700"/>
    <x v="3"/>
    <x v="7"/>
    <s v="Supplies &amp; Services"/>
    <x v="0"/>
    <s v="Regional Parks2"/>
    <s v="Lake Skinner2"/>
    <n v="2911.0799999999995"/>
    <n v="5000"/>
    <m/>
    <n v="5000"/>
    <n v="0"/>
    <n v="1299.67"/>
    <n v="376.92"/>
    <n v="129.86000000000001"/>
    <n v="1484.53"/>
    <n v="1863.45"/>
    <n v="2007.78"/>
    <n v="173.26"/>
    <n v="1324"/>
    <n v="738.58"/>
    <m/>
    <m/>
    <n v="9398.0500000000011"/>
    <n v="1676.5900000000001"/>
    <n v="3477.84"/>
    <n v="3505.04"/>
    <n v="738.58"/>
    <n v="9398.0500000000011"/>
    <n v="-4398.0500000000011"/>
  </r>
  <r>
    <n v="25620"/>
    <s v="Lake Skinner Park"/>
    <n v="931750"/>
    <s v="Lake Skinner Park"/>
    <x v="73"/>
    <x v="73"/>
    <s v="25620 931750 523800"/>
    <x v="3"/>
    <x v="7"/>
    <s v="Supplies &amp; Services"/>
    <x v="0"/>
    <s v="Regional Parks2"/>
    <s v="Lake Skinner2"/>
    <n v="2785.6400000000003"/>
    <n v="7000"/>
    <m/>
    <n v="7000"/>
    <n v="0"/>
    <n v="0"/>
    <n v="164.47"/>
    <n v="0"/>
    <n v="0"/>
    <n v="0"/>
    <n v="0"/>
    <n v="2198.4499999999998"/>
    <n v="0"/>
    <n v="0"/>
    <m/>
    <m/>
    <n v="2362.9199999999996"/>
    <n v="164.47"/>
    <n v="0"/>
    <n v="2198.4499999999998"/>
    <n v="0"/>
    <n v="2362.9199999999996"/>
    <n v="4637.08"/>
  </r>
  <r>
    <n v="25620"/>
    <s v="Lake Skinner Park"/>
    <n v="931750"/>
    <s v="Lake Skinner Park"/>
    <x v="113"/>
    <x v="113"/>
    <s v="25620 931750 523840"/>
    <x v="3"/>
    <x v="7"/>
    <s v="Supplies &amp; Services"/>
    <x v="0"/>
    <s v="Regional Parks2"/>
    <s v="Lake Skinner2"/>
    <n v="0"/>
    <n v="1100"/>
    <m/>
    <n v="1100"/>
    <n v="0"/>
    <n v="0"/>
    <n v="0"/>
    <n v="0"/>
    <n v="0"/>
    <n v="0"/>
    <n v="0"/>
    <n v="0"/>
    <n v="0"/>
    <n v="0"/>
    <m/>
    <m/>
    <n v="0"/>
    <n v="0"/>
    <n v="0"/>
    <n v="0"/>
    <n v="0"/>
    <n v="0"/>
    <n v="1100"/>
  </r>
  <r>
    <n v="25620"/>
    <s v="Lake Skinner Park"/>
    <n v="931750"/>
    <s v="Lake Skinner Park"/>
    <x v="74"/>
    <x v="74"/>
    <s v="25620 931750 524840"/>
    <x v="3"/>
    <x v="7"/>
    <s v="Supplies &amp; Services"/>
    <x v="0"/>
    <s v="Regional Parks2"/>
    <s v="Lake Skinner2"/>
    <n v="90"/>
    <n v="200"/>
    <m/>
    <n v="200"/>
    <n v="0"/>
    <n v="45"/>
    <n v="30"/>
    <n v="0"/>
    <n v="0"/>
    <n v="30"/>
    <n v="0"/>
    <n v="30"/>
    <n v="0"/>
    <n v="30"/>
    <m/>
    <m/>
    <n v="165"/>
    <n v="75"/>
    <n v="30"/>
    <n v="30"/>
    <n v="30"/>
    <n v="165"/>
    <n v="35"/>
  </r>
  <r>
    <n v="25620"/>
    <s v="Lake Skinner Park"/>
    <n v="931750"/>
    <s v="Lake Skinner Park"/>
    <x v="75"/>
    <x v="75"/>
    <s v="25620 931750 525060"/>
    <x v="3"/>
    <x v="7"/>
    <s v="Supplies &amp; Services"/>
    <x v="0"/>
    <s v="Regional Parks2"/>
    <s v="Lake Skinner2"/>
    <n v="1079.18"/>
    <n v="500"/>
    <m/>
    <n v="500"/>
    <n v="0"/>
    <n v="0"/>
    <n v="494.18"/>
    <n v="0"/>
    <n v="456.16"/>
    <n v="0"/>
    <n v="0"/>
    <n v="0"/>
    <n v="1338.48"/>
    <n v="425.94"/>
    <m/>
    <m/>
    <n v="2714.76"/>
    <n v="494.18"/>
    <n v="456.16"/>
    <n v="1338.48"/>
    <n v="425.94"/>
    <n v="2714.76"/>
    <n v="-2214.7600000000002"/>
  </r>
  <r>
    <n v="25620"/>
    <s v="Lake Skinner Park"/>
    <n v="931750"/>
    <s v="Lake Skinner Park"/>
    <x v="77"/>
    <x v="77"/>
    <s v="25620 931750 526940"/>
    <x v="3"/>
    <x v="7"/>
    <s v="Supplies &amp; Services"/>
    <x v="0"/>
    <s v="Regional Parks2"/>
    <s v="Lake Skinner2"/>
    <n v="386.78000000000003"/>
    <n v="2300"/>
    <m/>
    <n v="2300"/>
    <n v="12.45"/>
    <n v="0"/>
    <n v="44.11"/>
    <n v="23.14"/>
    <n v="0"/>
    <n v="21.66"/>
    <n v="567.46"/>
    <n v="0"/>
    <n v="0"/>
    <n v="0"/>
    <m/>
    <m/>
    <n v="668.82"/>
    <n v="56.56"/>
    <n v="44.8"/>
    <n v="567.46"/>
    <n v="0"/>
    <n v="668.82"/>
    <n v="1631.1799999999998"/>
  </r>
  <r>
    <n v="25620"/>
    <s v="Lake Skinner Park"/>
    <n v="931750"/>
    <s v="Lake Skinner Park"/>
    <x v="78"/>
    <x v="78"/>
    <s v="25620 931750 526960"/>
    <x v="3"/>
    <x v="7"/>
    <s v="Supplies &amp; Services"/>
    <x v="0"/>
    <s v="Regional Parks2"/>
    <s v="Lake Skinner2"/>
    <n v="2001.3100000000004"/>
    <n v="5000"/>
    <m/>
    <n v="5000"/>
    <n v="0"/>
    <n v="0"/>
    <n v="708.61"/>
    <n v="1030.51"/>
    <n v="9.59"/>
    <n v="85.18"/>
    <n v="1341.71"/>
    <n v="0"/>
    <n v="456.75"/>
    <n v="2051.7800000000002"/>
    <m/>
    <m/>
    <n v="5684.13"/>
    <n v="708.61"/>
    <n v="1125.28"/>
    <n v="1798.46"/>
    <n v="2051.7800000000002"/>
    <n v="5684.13"/>
    <n v="-684.13000000000011"/>
  </r>
  <r>
    <n v="25620"/>
    <s v="Lake Skinner Park"/>
    <n v="931750"/>
    <s v="Lake Skinner Park"/>
    <x v="79"/>
    <x v="79"/>
    <s v="25620 931750 527100"/>
    <x v="3"/>
    <x v="7"/>
    <s v="Supplies &amp; Services"/>
    <x v="0"/>
    <s v="Regional Parks2"/>
    <s v="Lake Skinner2"/>
    <n v="38.79"/>
    <n v="6000"/>
    <m/>
    <n v="6000"/>
    <n v="0"/>
    <n v="0"/>
    <n v="1787.59"/>
    <n v="0"/>
    <n v="0"/>
    <n v="0"/>
    <n v="0"/>
    <n v="0"/>
    <n v="0"/>
    <n v="0"/>
    <m/>
    <m/>
    <n v="1787.59"/>
    <n v="1787.59"/>
    <n v="0"/>
    <n v="0"/>
    <n v="0"/>
    <n v="1787.59"/>
    <n v="4212.41"/>
  </r>
  <r>
    <n v="25620"/>
    <s v="Lake Skinner Park"/>
    <n v="931750"/>
    <s v="Lake Skinner Park"/>
    <x v="135"/>
    <x v="135"/>
    <s v="25620 931750 527630"/>
    <x v="3"/>
    <x v="7"/>
    <s v="Supplies &amp; Services"/>
    <x v="0"/>
    <s v="Regional Parks2"/>
    <s v="Lake Skinner2"/>
    <n v="3813.49"/>
    <n v="4400"/>
    <m/>
    <n v="4400"/>
    <n v="0"/>
    <n v="0"/>
    <n v="1231.58"/>
    <n v="0"/>
    <n v="0"/>
    <n v="0"/>
    <n v="0"/>
    <n v="0"/>
    <n v="1788.12"/>
    <n v="0"/>
    <m/>
    <m/>
    <n v="3019.7"/>
    <n v="1231.58"/>
    <n v="0"/>
    <n v="1788.12"/>
    <n v="0"/>
    <n v="3019.7"/>
    <n v="1380.3000000000002"/>
  </r>
  <r>
    <n v="25620"/>
    <s v="Lake Skinner Park"/>
    <n v="931750"/>
    <s v="Lake Skinner Park"/>
    <x v="83"/>
    <x v="83"/>
    <s v="25620 931750 527680"/>
    <x v="3"/>
    <x v="7"/>
    <s v="Supplies &amp; Services"/>
    <x v="0"/>
    <s v="Regional Parks2"/>
    <s v="Lake Skinner2"/>
    <n v="419.83"/>
    <n v="5000"/>
    <m/>
    <n v="5000"/>
    <n v="0"/>
    <n v="40.89"/>
    <n v="0"/>
    <n v="0"/>
    <n v="0"/>
    <n v="0"/>
    <n v="0"/>
    <n v="0"/>
    <n v="1001.82"/>
    <n v="0"/>
    <m/>
    <m/>
    <n v="1042.71"/>
    <n v="40.89"/>
    <n v="0"/>
    <n v="1001.82"/>
    <n v="0"/>
    <n v="1042.71"/>
    <n v="3957.29"/>
  </r>
  <r>
    <n v="25620"/>
    <s v="Lake Skinner Park"/>
    <n v="931750"/>
    <s v="Lake Skinner Park"/>
    <x v="3"/>
    <x v="3"/>
    <s v="25620 931750 527720"/>
    <x v="3"/>
    <x v="7"/>
    <s v="Supplies &amp; Services"/>
    <x v="0"/>
    <s v="Regional Parks2"/>
    <s v="Lake Skinner2"/>
    <n v="2913.45"/>
    <n v="5000"/>
    <m/>
    <n v="5000"/>
    <n v="171.3"/>
    <n v="0"/>
    <n v="163.78"/>
    <n v="251.94"/>
    <n v="0"/>
    <n v="229.27"/>
    <n v="52.86"/>
    <n v="0"/>
    <n v="111.07"/>
    <n v="1145.42"/>
    <m/>
    <m/>
    <n v="2125.6400000000003"/>
    <n v="335.08000000000004"/>
    <n v="481.21000000000004"/>
    <n v="163.93"/>
    <n v="1145.42"/>
    <n v="2125.6400000000003"/>
    <n v="2874.3599999999997"/>
  </r>
  <r>
    <n v="25620"/>
    <s v="Lake Skinner Park"/>
    <n v="931750"/>
    <s v="Lake Skinner Park"/>
    <x v="9"/>
    <x v="9"/>
    <s v="25620 931750 528920"/>
    <x v="3"/>
    <x v="7"/>
    <s v="Supplies &amp; Services"/>
    <x v="0"/>
    <s v="Regional Parks2"/>
    <s v="Lake Skinner2"/>
    <n v="6079.92"/>
    <n v="150315"/>
    <n v="110000"/>
    <n v="260315"/>
    <n v="0"/>
    <n v="506.66"/>
    <n v="506.66"/>
    <n v="506.66"/>
    <n v="1192.8499999999999"/>
    <n v="1821.67"/>
    <n v="1821.67"/>
    <n v="2432.77"/>
    <n v="3672.69"/>
    <n v="2432.77"/>
    <m/>
    <m/>
    <n v="14894.400000000001"/>
    <n v="1013.32"/>
    <n v="3521.1800000000003"/>
    <n v="7927.130000000001"/>
    <n v="2432.77"/>
    <n v="14894.400000000001"/>
    <n v="245420.6"/>
  </r>
  <r>
    <n v="25620"/>
    <s v="Lake Skinner Park"/>
    <n v="931750"/>
    <s v="Lake Skinner Park"/>
    <x v="136"/>
    <x v="136"/>
    <s v="25620 931750 536720"/>
    <x v="3"/>
    <x v="7"/>
    <s v="Supplies &amp; Services"/>
    <x v="2"/>
    <s v="Regional Parks3"/>
    <s v="Lake Skinner3"/>
    <n v="140189.20000000001"/>
    <n v="250599"/>
    <m/>
    <n v="250599"/>
    <n v="0"/>
    <n v="0"/>
    <n v="0"/>
    <n v="0"/>
    <n v="0"/>
    <n v="0"/>
    <n v="0"/>
    <n v="0"/>
    <n v="0"/>
    <n v="0"/>
    <m/>
    <m/>
    <n v="0"/>
    <n v="0"/>
    <n v="0"/>
    <n v="0"/>
    <n v="0"/>
    <n v="0"/>
    <n v="250599"/>
  </r>
  <r>
    <n v="25620"/>
    <s v="Lake Skinner Park"/>
    <n v="931750"/>
    <s v="Lake Skinner Park"/>
    <x v="96"/>
    <x v="96"/>
    <s v="25620 931750 537080"/>
    <x v="3"/>
    <x v="7"/>
    <s v="Supplies &amp; Services"/>
    <x v="2"/>
    <s v="Regional Parks3"/>
    <s v="Lake Skinner3"/>
    <n v="1631"/>
    <n v="12081"/>
    <m/>
    <n v="12081"/>
    <n v="0"/>
    <n v="422"/>
    <n v="0"/>
    <n v="0"/>
    <n v="849"/>
    <n v="0"/>
    <n v="0"/>
    <n v="0"/>
    <n v="0"/>
    <n v="0"/>
    <m/>
    <m/>
    <n v="1271"/>
    <n v="422"/>
    <n v="849"/>
    <n v="0"/>
    <n v="0"/>
    <n v="1271"/>
    <n v="10810"/>
  </r>
  <r>
    <n v="25400"/>
    <s v="Regional Park &amp; Open Space Dis"/>
    <n v="931205"/>
    <s v="Crestmore Manor"/>
    <x v="47"/>
    <x v="47"/>
    <s v="25400 931205 529040"/>
    <x v="2"/>
    <x v="11"/>
    <s v="Travel/Training"/>
    <x v="0"/>
    <s v="Business Services2"/>
    <s v="Guest Services &amp; Events2"/>
    <n v="383"/>
    <n v="0"/>
    <m/>
    <n v="0"/>
    <n v="0"/>
    <n v="0"/>
    <n v="0"/>
    <n v="116.13"/>
    <n v="0"/>
    <n v="0"/>
    <n v="0"/>
    <n v="0"/>
    <n v="0"/>
    <n v="0"/>
    <m/>
    <m/>
    <n v="116.13"/>
    <n v="0"/>
    <n v="116.13"/>
    <n v="0"/>
    <n v="0"/>
    <n v="116.13"/>
    <n v="-116.13"/>
  </r>
  <r>
    <n v="25400"/>
    <s v="Regional Park &amp; Open Space Dis"/>
    <n v="931220"/>
    <s v="Administration"/>
    <x v="84"/>
    <x v="84"/>
    <s v="25400 931220 527840"/>
    <x v="2"/>
    <x v="12"/>
    <s v="Travel/Training"/>
    <x v="0"/>
    <s v="Business Services2"/>
    <s v="Executive2"/>
    <n v="500"/>
    <n v="17650"/>
    <m/>
    <n v="17650"/>
    <n v="0"/>
    <n v="0"/>
    <n v="0"/>
    <n v="398"/>
    <n v="100"/>
    <n v="0"/>
    <n v="0"/>
    <n v="0"/>
    <n v="0"/>
    <n v="0"/>
    <m/>
    <m/>
    <n v="498"/>
    <n v="0"/>
    <n v="498"/>
    <n v="0"/>
    <n v="0"/>
    <n v="498"/>
    <n v="17152"/>
  </r>
  <r>
    <n v="25400"/>
    <s v="Regional Park &amp; Open Space Dis"/>
    <n v="931220"/>
    <s v="Administration"/>
    <x v="86"/>
    <x v="86"/>
    <s v="25400 931220 528140"/>
    <x v="2"/>
    <x v="12"/>
    <s v="Travel/Training"/>
    <x v="0"/>
    <s v="Business Services2"/>
    <s v="Executive2"/>
    <n v="5210"/>
    <n v="0"/>
    <m/>
    <n v="0"/>
    <n v="710"/>
    <n v="-710"/>
    <n v="295"/>
    <n v="0"/>
    <n v="0"/>
    <n v="0"/>
    <n v="920"/>
    <n v="414"/>
    <n v="0"/>
    <n v="170"/>
    <m/>
    <m/>
    <n v="1799"/>
    <n v="295"/>
    <n v="0"/>
    <n v="1334"/>
    <n v="170"/>
    <n v="1799"/>
    <n v="-1799"/>
  </r>
  <r>
    <n v="25400"/>
    <s v="Regional Park &amp; Open Space Dis"/>
    <n v="931220"/>
    <s v="Administration"/>
    <x v="137"/>
    <x v="137"/>
    <s v="25400 931220 528900"/>
    <x v="2"/>
    <x v="12"/>
    <s v="Travel/Training"/>
    <x v="0"/>
    <s v="Business Services2"/>
    <s v="Executive2"/>
    <n v="2127.38"/>
    <n v="0"/>
    <m/>
    <n v="0"/>
    <n v="0"/>
    <n v="0"/>
    <n v="0"/>
    <n v="561.97"/>
    <n v="0"/>
    <n v="0"/>
    <n v="266.10000000000002"/>
    <n v="203.96"/>
    <n v="0"/>
    <n v="0"/>
    <m/>
    <m/>
    <n v="1032.03"/>
    <n v="0"/>
    <n v="561.97"/>
    <n v="470.06000000000006"/>
    <n v="0"/>
    <n v="1032.0300000000002"/>
    <n v="-1032.0300000000002"/>
  </r>
  <r>
    <n v="25400"/>
    <s v="Regional Park &amp; Open Space Dis"/>
    <n v="931220"/>
    <s v="Administration"/>
    <x v="88"/>
    <x v="88"/>
    <s v="25400 931220 528960"/>
    <x v="2"/>
    <x v="12"/>
    <s v="Travel/Training"/>
    <x v="0"/>
    <s v="Business Services2"/>
    <s v="Executive2"/>
    <n v="6410.01"/>
    <n v="0"/>
    <m/>
    <n v="0"/>
    <n v="0"/>
    <n v="0"/>
    <n v="1880.34"/>
    <n v="656.42"/>
    <n v="3963.42"/>
    <n v="0"/>
    <n v="0"/>
    <n v="362.16"/>
    <n v="0"/>
    <n v="4381.6400000000003"/>
    <m/>
    <m/>
    <n v="11243.98"/>
    <n v="1880.34"/>
    <n v="4619.84"/>
    <n v="362.16"/>
    <n v="4381.6400000000003"/>
    <n v="11243.98"/>
    <n v="-11243.98"/>
  </r>
  <r>
    <n v="25400"/>
    <s v="Regional Park &amp; Open Space Dis"/>
    <n v="931220"/>
    <s v="Administration"/>
    <x v="89"/>
    <x v="89"/>
    <s v="25400 931220 528980"/>
    <x v="2"/>
    <x v="12"/>
    <s v="Travel/Training"/>
    <x v="0"/>
    <s v="Business Services2"/>
    <s v="Executive2"/>
    <n v="279.95"/>
    <n v="0"/>
    <m/>
    <n v="0"/>
    <n v="45.75"/>
    <n v="-45.75"/>
    <n v="16.23"/>
    <n v="0"/>
    <n v="240.44"/>
    <n v="0"/>
    <n v="0"/>
    <n v="0"/>
    <n v="88.42"/>
    <n v="0"/>
    <m/>
    <m/>
    <n v="345.09000000000003"/>
    <n v="16.23"/>
    <n v="240.44"/>
    <n v="88.42"/>
    <n v="0"/>
    <n v="345.09000000000003"/>
    <n v="-345.09000000000003"/>
  </r>
  <r>
    <n v="25400"/>
    <s v="Regional Park &amp; Open Space Dis"/>
    <n v="931220"/>
    <s v="Administration"/>
    <x v="138"/>
    <x v="138"/>
    <s v="25400 931220 529080"/>
    <x v="2"/>
    <x v="12"/>
    <s v="Travel/Training"/>
    <x v="0"/>
    <s v="Business Services2"/>
    <s v="Executive2"/>
    <n v="0"/>
    <n v="0"/>
    <m/>
    <n v="0"/>
    <n v="0"/>
    <n v="0"/>
    <n v="0"/>
    <n v="0"/>
    <n v="0"/>
    <n v="0"/>
    <n v="0"/>
    <n v="0"/>
    <n v="223.26"/>
    <n v="0"/>
    <m/>
    <m/>
    <n v="223.26"/>
    <n v="0"/>
    <n v="0"/>
    <n v="223.26"/>
    <n v="0"/>
    <n v="223.26"/>
    <n v="-223.26"/>
  </r>
  <r>
    <n v="25400"/>
    <s v="Regional Park &amp; Open Space Dis"/>
    <n v="931220"/>
    <s v="Administration"/>
    <x v="90"/>
    <x v="90"/>
    <s v="25400 931220 529120"/>
    <x v="2"/>
    <x v="12"/>
    <s v="Travel/Training"/>
    <x v="0"/>
    <s v="Business Services2"/>
    <s v="Executive2"/>
    <n v="42"/>
    <n v="0"/>
    <m/>
    <n v="0"/>
    <n v="0"/>
    <n v="-421.96"/>
    <n v="421.96"/>
    <n v="0"/>
    <n v="103.3"/>
    <n v="0"/>
    <n v="0"/>
    <n v="0"/>
    <n v="111.44"/>
    <n v="-55.72"/>
    <m/>
    <m/>
    <n v="159.02000000000001"/>
    <n v="0"/>
    <n v="103.3"/>
    <n v="111.44"/>
    <n v="-55.72"/>
    <n v="159.02000000000001"/>
    <n v="-159.02000000000001"/>
  </r>
  <r>
    <n v="25400"/>
    <s v="Regional Park &amp; Open Space Dis"/>
    <n v="931235"/>
    <s v="Business Operations"/>
    <x v="86"/>
    <x v="86"/>
    <s v="25400 931235 528140"/>
    <x v="2"/>
    <x v="2"/>
    <s v="Travel/Training"/>
    <x v="0"/>
    <s v="Business Services2"/>
    <s v="Business Operations2"/>
    <n v="1694"/>
    <n v="0"/>
    <m/>
    <n v="0"/>
    <n v="0"/>
    <n v="0"/>
    <n v="0"/>
    <n v="0"/>
    <n v="0"/>
    <n v="0"/>
    <n v="2020"/>
    <n v="0"/>
    <n v="0"/>
    <n v="0"/>
    <m/>
    <m/>
    <n v="2020"/>
    <n v="0"/>
    <n v="0"/>
    <n v="2020"/>
    <n v="0"/>
    <n v="2020"/>
    <n v="-2020"/>
  </r>
  <r>
    <n v="25400"/>
    <s v="Regional Park &amp; Open Space Dis"/>
    <n v="931235"/>
    <s v="Business Operations"/>
    <x v="47"/>
    <x v="47"/>
    <s v="25400 931235 529040"/>
    <x v="2"/>
    <x v="2"/>
    <s v="Travel/Training"/>
    <x v="0"/>
    <s v="Business Services2"/>
    <s v="Business Operations2"/>
    <n v="662.6"/>
    <n v="0"/>
    <m/>
    <n v="0"/>
    <n v="0"/>
    <n v="60.14"/>
    <n v="24.89"/>
    <n v="176.2"/>
    <n v="558.05999999999995"/>
    <n v="34.72"/>
    <n v="150.65"/>
    <n v="19.43"/>
    <n v="600.86"/>
    <n v="381.23"/>
    <m/>
    <m/>
    <n v="2006.1799999999998"/>
    <n v="85.03"/>
    <n v="768.98"/>
    <n v="770.94"/>
    <n v="381.23"/>
    <n v="2006.18"/>
    <n v="-2006.18"/>
  </r>
  <r>
    <n v="25400"/>
    <s v="Regional Park &amp; Open Space Dis"/>
    <n v="931240"/>
    <s v="Finance"/>
    <x v="47"/>
    <x v="47"/>
    <s v="25400 931240 529040"/>
    <x v="2"/>
    <x v="13"/>
    <s v="Travel/Training"/>
    <x v="0"/>
    <s v="Business Services2"/>
    <s v="Finance2"/>
    <n v="415.35"/>
    <n v="0"/>
    <m/>
    <n v="0"/>
    <n v="0"/>
    <n v="10.48"/>
    <n v="17.16"/>
    <n v="8.52"/>
    <n v="98.25"/>
    <n v="374.4"/>
    <n v="6.55"/>
    <n v="4.42"/>
    <n v="305.45"/>
    <n v="53.33"/>
    <m/>
    <m/>
    <n v="878.55999999999983"/>
    <n v="27.64"/>
    <n v="481.16999999999996"/>
    <n v="316.41999999999996"/>
    <n v="53.33"/>
    <n v="878.56"/>
    <n v="-878.56"/>
  </r>
  <r>
    <n v="25400"/>
    <s v="Regional Park &amp; Open Space Dis"/>
    <n v="931260"/>
    <s v="Marketing"/>
    <x v="47"/>
    <x v="47"/>
    <s v="25400 931260 529040"/>
    <x v="2"/>
    <x v="14"/>
    <s v="Travel/Training"/>
    <x v="0"/>
    <s v="Business Services2"/>
    <s v="Marketing2"/>
    <n v="59.05"/>
    <n v="0"/>
    <m/>
    <n v="0"/>
    <n v="0"/>
    <n v="0"/>
    <n v="0"/>
    <n v="0"/>
    <n v="0"/>
    <n v="0"/>
    <n v="0"/>
    <n v="0"/>
    <n v="116.85"/>
    <n v="85.36"/>
    <m/>
    <m/>
    <n v="202.20999999999998"/>
    <n v="0"/>
    <n v="0"/>
    <n v="116.85"/>
    <n v="85.36"/>
    <n v="202.20999999999998"/>
    <n v="-202.20999999999998"/>
  </r>
  <r>
    <n v="25400"/>
    <s v="Regional Park &amp; Open Space Dis"/>
    <n v="931301"/>
    <s v="Historical"/>
    <x v="84"/>
    <x v="84"/>
    <s v="25400 931301 527840"/>
    <x v="4"/>
    <x v="10"/>
    <s v="Travel/Training"/>
    <x v="0"/>
    <s v="Interpretive2"/>
    <s v="Historic Preservation2"/>
    <n v="535"/>
    <n v="9500"/>
    <m/>
    <n v="9500"/>
    <n v="0"/>
    <n v="0"/>
    <n v="640.96"/>
    <n v="0"/>
    <n v="0"/>
    <n v="0"/>
    <n v="0"/>
    <n v="0"/>
    <n v="0"/>
    <n v="0"/>
    <m/>
    <m/>
    <n v="640.96"/>
    <n v="640.96"/>
    <n v="0"/>
    <n v="0"/>
    <n v="0"/>
    <n v="640.96"/>
    <n v="8859.0400000000009"/>
  </r>
  <r>
    <n v="25400"/>
    <s v="Regional Park &amp; Open Space Dis"/>
    <n v="931301"/>
    <s v="Historical"/>
    <x v="47"/>
    <x v="47"/>
    <s v="25400 931301 529040"/>
    <x v="4"/>
    <x v="10"/>
    <s v="Travel/Training"/>
    <x v="0"/>
    <s v="Interpretive2"/>
    <s v="Historic Preservation2"/>
    <n v="4527.4099999999989"/>
    <n v="0"/>
    <m/>
    <n v="0"/>
    <n v="0"/>
    <n v="280.39999999999998"/>
    <n v="411.21"/>
    <n v="203.05"/>
    <n v="696.53"/>
    <n v="381.67"/>
    <n v="127.07"/>
    <n v="291.37"/>
    <n v="369.58"/>
    <n v="497.95"/>
    <m/>
    <m/>
    <n v="3258.8299999999995"/>
    <n v="691.6099999999999"/>
    <n v="1281.25"/>
    <n v="788.02"/>
    <n v="497.95"/>
    <n v="3258.83"/>
    <n v="-3258.83"/>
  </r>
  <r>
    <n v="25400"/>
    <s v="Regional Park &amp; Open Space Dis"/>
    <n v="931302"/>
    <s v="Gilman Ranch Historic Museum"/>
    <x v="86"/>
    <x v="86"/>
    <s v="25400 931302 528140"/>
    <x v="4"/>
    <x v="16"/>
    <s v="Travel/Training"/>
    <x v="0"/>
    <s v="Interpretive2"/>
    <s v="Gilman Ranch2"/>
    <n v="0"/>
    <n v="0"/>
    <m/>
    <n v="0"/>
    <n v="0"/>
    <n v="0"/>
    <n v="0"/>
    <n v="0"/>
    <n v="0"/>
    <n v="0"/>
    <n v="0"/>
    <n v="0"/>
    <n v="0"/>
    <n v="0"/>
    <m/>
    <m/>
    <n v="0"/>
    <n v="0"/>
    <n v="0"/>
    <n v="0"/>
    <n v="0"/>
    <n v="0"/>
    <n v="0"/>
  </r>
  <r>
    <n v="25400"/>
    <s v="Regional Park &amp; Open Space Dis"/>
    <n v="931302"/>
    <s v="Gilman Ranch Historic Museum"/>
    <x v="47"/>
    <x v="47"/>
    <s v="25400 931302 529040"/>
    <x v="4"/>
    <x v="16"/>
    <s v="Travel/Training"/>
    <x v="0"/>
    <s v="Interpretive2"/>
    <s v="Gilman Ranch2"/>
    <n v="441.69"/>
    <n v="0"/>
    <m/>
    <n v="0"/>
    <n v="0"/>
    <n v="0"/>
    <n v="145.41"/>
    <n v="94.98"/>
    <n v="106.77"/>
    <n v="34.06"/>
    <n v="0"/>
    <n v="0"/>
    <n v="0"/>
    <n v="0"/>
    <m/>
    <m/>
    <n v="381.21999999999997"/>
    <n v="145.41"/>
    <n v="235.81"/>
    <n v="0"/>
    <n v="0"/>
    <n v="381.22"/>
    <n v="-381.22"/>
  </r>
  <r>
    <n v="25400"/>
    <s v="Regional Park &amp; Open Space Dis"/>
    <n v="931303"/>
    <s v="Jensen Alvarado Historic Ranch"/>
    <x v="86"/>
    <x v="86"/>
    <s v="25400 931303 528140"/>
    <x v="4"/>
    <x v="17"/>
    <s v="Travel/Training"/>
    <x v="0"/>
    <s v="Interpretive2"/>
    <s v="Jensen-Alvarado Ranch2"/>
    <n v="0"/>
    <n v="0"/>
    <m/>
    <n v="0"/>
    <n v="0"/>
    <n v="0"/>
    <n v="0"/>
    <n v="0"/>
    <n v="0"/>
    <n v="0"/>
    <n v="0"/>
    <n v="0"/>
    <n v="0"/>
    <n v="0"/>
    <m/>
    <m/>
    <n v="0"/>
    <n v="0"/>
    <n v="0"/>
    <n v="0"/>
    <n v="0"/>
    <n v="0"/>
    <n v="0"/>
  </r>
  <r>
    <n v="25400"/>
    <s v="Regional Park &amp; Open Space Dis"/>
    <n v="931305"/>
    <s v="Hidden Valley Nature Center"/>
    <x v="84"/>
    <x v="84"/>
    <s v="25400 931305 527840"/>
    <x v="4"/>
    <x v="18"/>
    <s v="Travel/Training"/>
    <x v="0"/>
    <s v="Interpretive2"/>
    <s v="Hidden Valley Nature Center2"/>
    <n v="0"/>
    <n v="2000"/>
    <m/>
    <n v="2000"/>
    <n v="0"/>
    <n v="0"/>
    <n v="50"/>
    <n v="0"/>
    <n v="0"/>
    <n v="0"/>
    <n v="0"/>
    <n v="0"/>
    <n v="0"/>
    <n v="0"/>
    <m/>
    <m/>
    <n v="50"/>
    <n v="50"/>
    <n v="0"/>
    <n v="0"/>
    <n v="0"/>
    <n v="50"/>
    <n v="1950"/>
  </r>
  <r>
    <n v="25400"/>
    <s v="Regional Park &amp; Open Space Dis"/>
    <n v="931306"/>
    <s v="Idyllwild Nature Center"/>
    <x v="84"/>
    <x v="84"/>
    <s v="25400 931306 527840"/>
    <x v="4"/>
    <x v="19"/>
    <s v="Travel/Training"/>
    <x v="0"/>
    <s v="Interpretive2"/>
    <s v="Idyllwild Nature Center2"/>
    <n v="400"/>
    <n v="1000"/>
    <m/>
    <n v="1000"/>
    <n v="0"/>
    <n v="0"/>
    <n v="50"/>
    <n v="35"/>
    <n v="0"/>
    <n v="0"/>
    <n v="0"/>
    <n v="0"/>
    <n v="17.850000000000001"/>
    <n v="0"/>
    <m/>
    <m/>
    <n v="102.85"/>
    <n v="50"/>
    <n v="35"/>
    <n v="17.850000000000001"/>
    <n v="0"/>
    <n v="102.85"/>
    <n v="897.15"/>
  </r>
  <r>
    <n v="25400"/>
    <s v="Regional Park &amp; Open Space Dis"/>
    <n v="931306"/>
    <s v="Idyllwild Nature Center"/>
    <x v="86"/>
    <x v="86"/>
    <s v="25400 931306 528140"/>
    <x v="4"/>
    <x v="19"/>
    <s v="Travel/Training"/>
    <x v="0"/>
    <s v="Interpretive2"/>
    <s v="Idyllwild Nature Center2"/>
    <n v="0"/>
    <n v="0"/>
    <m/>
    <n v="0"/>
    <n v="0"/>
    <n v="0"/>
    <n v="0"/>
    <n v="0"/>
    <n v="0"/>
    <n v="0"/>
    <n v="0"/>
    <n v="0"/>
    <n v="0"/>
    <n v="0"/>
    <m/>
    <m/>
    <n v="0"/>
    <n v="0"/>
    <n v="0"/>
    <n v="0"/>
    <n v="0"/>
    <n v="0"/>
    <n v="0"/>
  </r>
  <r>
    <n v="25400"/>
    <s v="Regional Park &amp; Open Space Dis"/>
    <n v="931306"/>
    <s v="Idyllwild Nature Center"/>
    <x v="47"/>
    <x v="47"/>
    <s v="25400 931306 529040"/>
    <x v="4"/>
    <x v="19"/>
    <s v="Travel/Training"/>
    <x v="0"/>
    <s v="Interpretive2"/>
    <s v="Idyllwild Nature Center2"/>
    <n v="93.75"/>
    <n v="0"/>
    <m/>
    <n v="0"/>
    <n v="0"/>
    <n v="0"/>
    <n v="0"/>
    <n v="41.27"/>
    <n v="0"/>
    <n v="0"/>
    <n v="0"/>
    <n v="0"/>
    <n v="0"/>
    <n v="0"/>
    <m/>
    <m/>
    <n v="41.27"/>
    <n v="0"/>
    <n v="41.27"/>
    <n v="0"/>
    <n v="0"/>
    <n v="41.27"/>
    <n v="-41.27"/>
  </r>
  <r>
    <n v="25400"/>
    <s v="Regional Park &amp; Open Space Dis"/>
    <n v="931307"/>
    <s v="Santa Rosa Plateau Nature Ctr"/>
    <x v="84"/>
    <x v="84"/>
    <s v="25400 931307 527840"/>
    <x v="4"/>
    <x v="20"/>
    <s v="Travel/Training"/>
    <x v="0"/>
    <s v="Interpretive2"/>
    <s v="Santa Rosa Plateau Nature Center2"/>
    <n v="0"/>
    <n v="1500"/>
    <m/>
    <n v="1500"/>
    <n v="0"/>
    <n v="0"/>
    <n v="0"/>
    <n v="0"/>
    <n v="0"/>
    <n v="0"/>
    <n v="0"/>
    <n v="0"/>
    <n v="0"/>
    <n v="0"/>
    <m/>
    <m/>
    <n v="0"/>
    <n v="0"/>
    <n v="0"/>
    <n v="0"/>
    <n v="0"/>
    <n v="0"/>
    <n v="1500"/>
  </r>
  <r>
    <n v="25400"/>
    <s v="Regional Park &amp; Open Space Dis"/>
    <n v="931307"/>
    <s v="Santa Rosa Plateau Nature Ctr"/>
    <x v="47"/>
    <x v="47"/>
    <s v="25400 931307 529040"/>
    <x v="4"/>
    <x v="20"/>
    <s v="Travel/Training"/>
    <x v="0"/>
    <s v="Interpretive2"/>
    <s v="Santa Rosa Plateau Nature Center2"/>
    <n v="52.129999999999995"/>
    <n v="0"/>
    <m/>
    <n v="0"/>
    <n v="0"/>
    <n v="0"/>
    <n v="0"/>
    <n v="0"/>
    <n v="43.23"/>
    <n v="0"/>
    <n v="0"/>
    <n v="0"/>
    <n v="0"/>
    <n v="0"/>
    <m/>
    <m/>
    <n v="43.23"/>
    <n v="0"/>
    <n v="43.23"/>
    <n v="0"/>
    <n v="0"/>
    <n v="43.23"/>
    <n v="-43.23"/>
  </r>
  <r>
    <n v="25400"/>
    <s v="Regional Park &amp; Open Space Dis"/>
    <n v="931400"/>
    <s v="Major Parks"/>
    <x v="84"/>
    <x v="84"/>
    <s v="25400 931400 527840"/>
    <x v="3"/>
    <x v="21"/>
    <s v="Travel/Training"/>
    <x v="0"/>
    <s v="Regional Parks2"/>
    <s v="Regional Parks General Admin2"/>
    <n v="0"/>
    <n v="0"/>
    <m/>
    <n v="0"/>
    <n v="0"/>
    <n v="0"/>
    <n v="0"/>
    <n v="0"/>
    <n v="0"/>
    <n v="0"/>
    <n v="0"/>
    <n v="0"/>
    <n v="0"/>
    <n v="0"/>
    <m/>
    <m/>
    <n v="0"/>
    <n v="0"/>
    <n v="0"/>
    <n v="0"/>
    <n v="0"/>
    <n v="0"/>
    <n v="0"/>
  </r>
  <r>
    <n v="25400"/>
    <s v="Regional Park &amp; Open Space Dis"/>
    <n v="931402"/>
    <s v="Hurkey Creek Park"/>
    <x v="84"/>
    <x v="84"/>
    <s v="25400 931402 527840"/>
    <x v="3"/>
    <x v="22"/>
    <s v="Travel/Training"/>
    <x v="0"/>
    <s v="Regional Parks2"/>
    <s v="Hurkey Creek2"/>
    <n v="981.33999999999992"/>
    <n v="3050"/>
    <m/>
    <n v="3050"/>
    <n v="0"/>
    <n v="0"/>
    <n v="0"/>
    <n v="0"/>
    <n v="0"/>
    <n v="0"/>
    <n v="71.59"/>
    <n v="650"/>
    <n v="0"/>
    <n v="170"/>
    <m/>
    <m/>
    <n v="891.59"/>
    <n v="0"/>
    <n v="0"/>
    <n v="721.59"/>
    <n v="170"/>
    <n v="891.59"/>
    <n v="2158.41"/>
  </r>
  <r>
    <n v="25400"/>
    <s v="Regional Park &amp; Open Space Dis"/>
    <n v="931403"/>
    <s v="Idyllwild Park"/>
    <x v="84"/>
    <x v="84"/>
    <s v="25400 931403 527840"/>
    <x v="3"/>
    <x v="23"/>
    <s v="Travel/Training"/>
    <x v="0"/>
    <s v="Regional Parks2"/>
    <s v="Idyllwild2"/>
    <n v="509"/>
    <n v="3050"/>
    <m/>
    <n v="3050"/>
    <n v="0"/>
    <n v="0"/>
    <n v="97"/>
    <n v="0"/>
    <n v="0"/>
    <n v="0"/>
    <n v="0"/>
    <n v="0"/>
    <n v="0"/>
    <n v="0"/>
    <m/>
    <m/>
    <n v="97"/>
    <n v="97"/>
    <n v="0"/>
    <n v="0"/>
    <n v="0"/>
    <n v="97"/>
    <n v="2953"/>
  </r>
  <r>
    <n v="25400"/>
    <s v="Regional Park &amp; Open Space Dis"/>
    <n v="931403"/>
    <s v="Idyllwild Park"/>
    <x v="47"/>
    <x v="47"/>
    <s v="25400 931403 529040"/>
    <x v="3"/>
    <x v="23"/>
    <s v="Travel/Training"/>
    <x v="0"/>
    <s v="Regional Parks2"/>
    <s v="Idyllwild2"/>
    <n v="18.75"/>
    <n v="0"/>
    <m/>
    <n v="0"/>
    <n v="0"/>
    <n v="0"/>
    <n v="0"/>
    <n v="0"/>
    <n v="0"/>
    <n v="0"/>
    <n v="0"/>
    <n v="0"/>
    <n v="0"/>
    <n v="0"/>
    <m/>
    <m/>
    <n v="0"/>
    <n v="0"/>
    <n v="0"/>
    <n v="0"/>
    <n v="0"/>
    <n v="0"/>
    <n v="0"/>
  </r>
  <r>
    <n v="25400"/>
    <s v="Regional Park &amp; Open Space Dis"/>
    <n v="931405"/>
    <s v="Lake Cahuilla Park"/>
    <x v="84"/>
    <x v="84"/>
    <s v="25400 931405 527840"/>
    <x v="3"/>
    <x v="3"/>
    <s v="Travel/Training"/>
    <x v="0"/>
    <s v="Regional Parks2"/>
    <s v="Lake Cahuilla2"/>
    <n v="1118.8399999999999"/>
    <n v="500"/>
    <m/>
    <n v="500"/>
    <n v="0"/>
    <n v="0"/>
    <n v="0"/>
    <n v="0"/>
    <n v="0"/>
    <n v="0"/>
    <n v="71.58"/>
    <n v="0"/>
    <n v="0"/>
    <n v="0"/>
    <m/>
    <m/>
    <n v="71.58"/>
    <n v="0"/>
    <n v="0"/>
    <n v="71.58"/>
    <n v="0"/>
    <n v="71.58"/>
    <n v="428.42"/>
  </r>
  <r>
    <n v="25400"/>
    <s v="Regional Park &amp; Open Space Dis"/>
    <n v="931405"/>
    <s v="Lake Cahuilla Park"/>
    <x v="47"/>
    <x v="47"/>
    <s v="25400 931405 529040"/>
    <x v="3"/>
    <x v="3"/>
    <s v="Travel/Training"/>
    <x v="0"/>
    <s v="Regional Parks2"/>
    <s v="Lake Cahuilla2"/>
    <n v="0"/>
    <n v="0"/>
    <m/>
    <n v="0"/>
    <n v="0"/>
    <n v="0"/>
    <n v="0"/>
    <n v="0"/>
    <n v="0"/>
    <n v="0"/>
    <n v="0"/>
    <n v="0"/>
    <n v="0"/>
    <n v="0"/>
    <m/>
    <m/>
    <n v="0"/>
    <n v="0"/>
    <n v="0"/>
    <n v="0"/>
    <n v="0"/>
    <n v="0"/>
    <n v="0"/>
  </r>
  <r>
    <n v="25400"/>
    <s v="Regional Park &amp; Open Space Dis"/>
    <n v="931408"/>
    <s v="McCall Park"/>
    <x v="47"/>
    <x v="47"/>
    <s v="25400 931408 529040"/>
    <x v="3"/>
    <x v="24"/>
    <s v="Travel/Training"/>
    <x v="0"/>
    <s v="Regional Parks2"/>
    <s v="McCall2"/>
    <n v="0"/>
    <n v="0"/>
    <m/>
    <n v="0"/>
    <n v="0"/>
    <n v="0"/>
    <n v="0"/>
    <n v="0"/>
    <n v="0"/>
    <n v="0"/>
    <n v="0"/>
    <n v="0"/>
    <n v="0"/>
    <n v="0"/>
    <m/>
    <m/>
    <n v="0"/>
    <n v="0"/>
    <n v="0"/>
    <n v="0"/>
    <n v="0"/>
    <n v="0"/>
    <n v="0"/>
  </r>
  <r>
    <n v="25400"/>
    <s v="Regional Park &amp; Open Space Dis"/>
    <n v="931409"/>
    <s v="Rancho Jurupa Park"/>
    <x v="84"/>
    <x v="84"/>
    <s v="25400 931409 527840"/>
    <x v="3"/>
    <x v="4"/>
    <s v="Travel/Training"/>
    <x v="0"/>
    <s v="Regional Parks2"/>
    <s v="Rancho Jurupa2"/>
    <n v="1026"/>
    <n v="2000"/>
    <m/>
    <n v="2000"/>
    <n v="99"/>
    <n v="-99"/>
    <n v="200"/>
    <n v="0"/>
    <n v="0"/>
    <n v="0"/>
    <n v="0"/>
    <n v="143.16999999999999"/>
    <n v="0"/>
    <n v="69"/>
    <m/>
    <m/>
    <n v="412.16999999999996"/>
    <n v="200"/>
    <n v="0"/>
    <n v="143.16999999999999"/>
    <n v="69"/>
    <n v="412.16999999999996"/>
    <n v="1587.83"/>
  </r>
  <r>
    <n v="25400"/>
    <s v="Regional Park &amp; Open Space Dis"/>
    <n v="931421"/>
    <s v="Mayflower Park"/>
    <x v="84"/>
    <x v="84"/>
    <s v="25400 931421 527840"/>
    <x v="3"/>
    <x v="5"/>
    <s v="Travel/Training"/>
    <x v="0"/>
    <s v="Regional Parks2"/>
    <s v="Mayflower2"/>
    <n v="35"/>
    <n v="500"/>
    <m/>
    <n v="500"/>
    <n v="0"/>
    <n v="0"/>
    <n v="0"/>
    <n v="0"/>
    <n v="0"/>
    <n v="0"/>
    <n v="0"/>
    <n v="0"/>
    <n v="0"/>
    <n v="0"/>
    <m/>
    <m/>
    <n v="0"/>
    <n v="0"/>
    <n v="0"/>
    <n v="0"/>
    <n v="0"/>
    <n v="0"/>
    <n v="500"/>
  </r>
  <r>
    <n v="25401"/>
    <s v="Historical Commission"/>
    <n v="931111"/>
    <s v="Historical Commission Trust"/>
    <x v="47"/>
    <x v="47"/>
    <s v="25401 931111 529040"/>
    <x v="4"/>
    <x v="35"/>
    <s v="Travel/Training"/>
    <x v="0"/>
    <s v="Interpretive2"/>
    <s v="Historical Commission2"/>
    <n v="0"/>
    <n v="0"/>
    <m/>
    <n v="0"/>
    <n v="0"/>
    <n v="0"/>
    <n v="65.5"/>
    <n v="0"/>
    <n v="0"/>
    <n v="0"/>
    <n v="0"/>
    <n v="0"/>
    <n v="0"/>
    <n v="0"/>
    <m/>
    <m/>
    <n v="65.5"/>
    <n v="65.5"/>
    <n v="0"/>
    <n v="0"/>
    <n v="0"/>
    <n v="65.5"/>
    <n v="-65.5"/>
  </r>
  <r>
    <n v="25430"/>
    <s v="Habitat/Open Space Mgt-Parks"/>
    <n v="931172"/>
    <s v="Hab &amp; Opn Spc -Harford Springs"/>
    <x v="36"/>
    <x v="36"/>
    <s v="25430 931172 513120"/>
    <x v="1"/>
    <x v="1"/>
    <s v="Payroll-PCF"/>
    <x v="3"/>
    <s v="Natural Resources1"/>
    <s v="Habitat &amp; Open Space Management1"/>
    <n v="772.59999999999991"/>
    <n v="0"/>
    <m/>
    <n v="0"/>
    <n v="0"/>
    <n v="0"/>
    <n v="0"/>
    <n v="0"/>
    <n v="0"/>
    <n v="0"/>
    <n v="0"/>
    <n v="0"/>
    <n v="0"/>
    <n v="0"/>
    <m/>
    <m/>
    <n v="0"/>
    <n v="0"/>
    <n v="0"/>
    <n v="0"/>
    <n v="0"/>
    <n v="0"/>
    <n v="0"/>
  </r>
  <r>
    <n v="25430"/>
    <s v="Habitat/Open Space Mgt-Parks"/>
    <n v="931172"/>
    <s v="Hab &amp; Opn Spc -Harford Springs"/>
    <x v="37"/>
    <x v="37"/>
    <s v="25430 931172 513140"/>
    <x v="1"/>
    <x v="1"/>
    <s v="Payroll-PCF"/>
    <x v="3"/>
    <s v="Natural Resources1"/>
    <s v="Habitat &amp; Open Space Management1"/>
    <n v="180.71"/>
    <n v="0"/>
    <m/>
    <n v="0"/>
    <n v="0"/>
    <n v="0"/>
    <n v="0"/>
    <n v="0"/>
    <n v="0"/>
    <n v="0"/>
    <n v="0"/>
    <n v="0"/>
    <n v="0"/>
    <n v="0"/>
    <m/>
    <m/>
    <n v="0"/>
    <n v="0"/>
    <n v="0"/>
    <n v="0"/>
    <n v="0"/>
    <n v="0"/>
    <n v="0"/>
  </r>
  <r>
    <n v="25540"/>
    <s v="Multi-Species Reserve"/>
    <n v="931116"/>
    <s v="Multi-Species Reserve"/>
    <x v="84"/>
    <x v="84"/>
    <s v="25540 931116 527840"/>
    <x v="1"/>
    <x v="25"/>
    <s v="Travel/Training"/>
    <x v="0"/>
    <s v="Natural Resources2"/>
    <s v="Multi-Species Reserve2"/>
    <n v="425"/>
    <n v="3000"/>
    <m/>
    <n v="3000"/>
    <n v="0"/>
    <n v="0"/>
    <n v="0"/>
    <n v="0"/>
    <n v="0"/>
    <n v="0"/>
    <n v="0"/>
    <n v="0"/>
    <n v="390"/>
    <n v="340"/>
    <m/>
    <m/>
    <n v="730"/>
    <n v="0"/>
    <n v="0"/>
    <n v="390"/>
    <n v="340"/>
    <n v="730"/>
    <n v="2270"/>
  </r>
  <r>
    <n v="25540"/>
    <s v="Multi-Species Reserve"/>
    <n v="931116"/>
    <s v="Multi-Species Reserve"/>
    <x v="47"/>
    <x v="47"/>
    <s v="25540 931116 529040"/>
    <x v="1"/>
    <x v="25"/>
    <s v="Travel/Training"/>
    <x v="0"/>
    <s v="Natural Resources2"/>
    <s v="Multi-Species Reserve2"/>
    <n v="0"/>
    <n v="0"/>
    <m/>
    <n v="0"/>
    <n v="0"/>
    <n v="0"/>
    <n v="0"/>
    <n v="0"/>
    <n v="0"/>
    <n v="0"/>
    <n v="0"/>
    <n v="0"/>
    <n v="0"/>
    <n v="0"/>
    <m/>
    <m/>
    <n v="0"/>
    <n v="0"/>
    <n v="0"/>
    <n v="0"/>
    <n v="0"/>
    <n v="0"/>
    <n v="0"/>
  </r>
  <r>
    <n v="25590"/>
    <s v="MSHCP Reserve Management"/>
    <n v="931150"/>
    <s v="MSHCP Reserve Management"/>
    <x v="84"/>
    <x v="84"/>
    <s v="25590 931150 527840"/>
    <x v="1"/>
    <x v="6"/>
    <s v="Travel/Training"/>
    <x v="0"/>
    <s v="Natural Resources2"/>
    <s v="MSHCP Reserve Management2"/>
    <n v="2031.87"/>
    <n v="8600"/>
    <m/>
    <n v="8600"/>
    <n v="0"/>
    <n v="0"/>
    <n v="150"/>
    <n v="80"/>
    <n v="100"/>
    <n v="0"/>
    <n v="988.8"/>
    <n v="249.2"/>
    <n v="900"/>
    <n v="1530"/>
    <m/>
    <m/>
    <n v="3998"/>
    <n v="150"/>
    <n v="180"/>
    <n v="2138"/>
    <n v="1530"/>
    <n v="3998"/>
    <n v="4602"/>
  </r>
  <r>
    <n v="25590"/>
    <s v="MSHCP Reserve Management"/>
    <n v="931150"/>
    <s v="MSHCP Reserve Management"/>
    <x v="88"/>
    <x v="88"/>
    <s v="25590 931150 528960"/>
    <x v="1"/>
    <x v="6"/>
    <s v="Travel/Training"/>
    <x v="0"/>
    <s v="Natural Resources2"/>
    <s v="MSHCP Reserve Management2"/>
    <n v="1263.08"/>
    <n v="0"/>
    <m/>
    <n v="0"/>
    <n v="0"/>
    <n v="0"/>
    <n v="0"/>
    <n v="0"/>
    <n v="0"/>
    <n v="0"/>
    <n v="0"/>
    <n v="0"/>
    <n v="1412.38"/>
    <n v="1483.74"/>
    <m/>
    <m/>
    <n v="2896.12"/>
    <n v="0"/>
    <n v="0"/>
    <n v="1412.38"/>
    <n v="1483.74"/>
    <n v="2896.12"/>
    <n v="-2896.12"/>
  </r>
  <r>
    <n v="25590"/>
    <s v="MSHCP Reserve Management"/>
    <n v="931150"/>
    <s v="MSHCP Reserve Management"/>
    <x v="89"/>
    <x v="89"/>
    <s v="25590 931150 528980"/>
    <x v="1"/>
    <x v="6"/>
    <s v="Travel/Training"/>
    <x v="0"/>
    <s v="Natural Resources2"/>
    <s v="MSHCP Reserve Management2"/>
    <n v="262.73"/>
    <n v="0"/>
    <m/>
    <n v="0"/>
    <n v="0"/>
    <n v="0"/>
    <n v="0"/>
    <n v="0"/>
    <n v="0"/>
    <n v="0"/>
    <n v="0"/>
    <n v="0"/>
    <n v="329.78"/>
    <n v="335.88"/>
    <m/>
    <m/>
    <n v="665.66"/>
    <n v="0"/>
    <n v="0"/>
    <n v="329.78"/>
    <n v="335.88"/>
    <n v="665.66"/>
    <n v="-665.66"/>
  </r>
  <r>
    <n v="25620"/>
    <s v="Lake Skinner Park"/>
    <n v="931750"/>
    <s v="Lake Skinner Park"/>
    <x v="84"/>
    <x v="84"/>
    <s v="25620 931750 527840"/>
    <x v="3"/>
    <x v="7"/>
    <s v="Travel/Training"/>
    <x v="0"/>
    <s v="Regional Parks2"/>
    <s v="Lake Skinner2"/>
    <n v="186.86"/>
    <n v="1200"/>
    <m/>
    <n v="1200"/>
    <n v="166.86"/>
    <n v="-166.86"/>
    <n v="0"/>
    <n v="0"/>
    <n v="0"/>
    <n v="0"/>
    <n v="375"/>
    <n v="0"/>
    <n v="0"/>
    <n v="0"/>
    <m/>
    <m/>
    <n v="375"/>
    <n v="0"/>
    <n v="0"/>
    <n v="375"/>
    <n v="0"/>
    <n v="375"/>
    <n v="825"/>
  </r>
  <r>
    <n v="25400"/>
    <s v="Regional Park &amp; Open Space Dis"/>
    <n v="931183"/>
    <s v="Reservation/Reception"/>
    <x v="57"/>
    <x v="57"/>
    <s v="25400 931183 520320"/>
    <x v="2"/>
    <x v="11"/>
    <s v="Utilities"/>
    <x v="0"/>
    <s v="Business Services2"/>
    <s v="Guest Services &amp; Events2"/>
    <n v="3974.9500000000003"/>
    <n v="0"/>
    <m/>
    <n v="0"/>
    <n v="0"/>
    <n v="0"/>
    <n v="0"/>
    <n v="0"/>
    <n v="0"/>
    <n v="0"/>
    <n v="0"/>
    <n v="0"/>
    <n v="0"/>
    <n v="0"/>
    <m/>
    <m/>
    <n v="0"/>
    <n v="0"/>
    <n v="0"/>
    <n v="0"/>
    <n v="0"/>
    <n v="0"/>
    <n v="0"/>
  </r>
  <r>
    <n v="25400"/>
    <s v="Regional Park &amp; Open Space Dis"/>
    <n v="931205"/>
    <s v="Crestmore Manor"/>
    <x v="56"/>
    <x v="56"/>
    <s v="25400 931205 520230"/>
    <x v="2"/>
    <x v="11"/>
    <s v="Utilities"/>
    <x v="0"/>
    <s v="Business Services2"/>
    <s v="Guest Services &amp; Events2"/>
    <n v="431.31"/>
    <n v="480"/>
    <m/>
    <n v="480"/>
    <n v="0"/>
    <n v="41.79"/>
    <n v="41.79"/>
    <n v="41.87"/>
    <n v="41.9"/>
    <n v="41.9"/>
    <n v="41.9"/>
    <n v="41.92"/>
    <n v="41.92"/>
    <n v="41.93"/>
    <m/>
    <m/>
    <n v="376.92"/>
    <n v="83.58"/>
    <n v="125.66999999999999"/>
    <n v="125.74"/>
    <n v="41.93"/>
    <n v="376.92"/>
    <n v="103.07999999999998"/>
  </r>
  <r>
    <n v="25400"/>
    <s v="Regional Park &amp; Open Space Dis"/>
    <n v="931220"/>
    <s v="Administration"/>
    <x v="56"/>
    <x v="56"/>
    <s v="25400 931220 520230"/>
    <x v="2"/>
    <x v="12"/>
    <s v="Utilities"/>
    <x v="0"/>
    <s v="Business Services2"/>
    <s v="Executive2"/>
    <n v="2035.9300000000003"/>
    <n v="2000"/>
    <m/>
    <n v="2000"/>
    <n v="0"/>
    <n v="169.7"/>
    <n v="173.48"/>
    <n v="131.84"/>
    <n v="168.66"/>
    <n v="169.93"/>
    <n v="297.76"/>
    <n v="169.96"/>
    <n v="169.96"/>
    <n v="169.97"/>
    <m/>
    <m/>
    <n v="1621.26"/>
    <n v="343.17999999999995"/>
    <n v="470.43"/>
    <n v="637.68000000000006"/>
    <n v="169.97"/>
    <n v="1621.26"/>
    <n v="378.74"/>
  </r>
  <r>
    <n v="25400"/>
    <s v="Regional Park &amp; Open Space Dis"/>
    <n v="931235"/>
    <s v="Business Operations"/>
    <x v="56"/>
    <x v="56"/>
    <s v="25400 931235 520230"/>
    <x v="2"/>
    <x v="2"/>
    <s v="Utilities"/>
    <x v="0"/>
    <s v="Business Services2"/>
    <s v="Business Operations2"/>
    <n v="6172.15"/>
    <n v="6000"/>
    <m/>
    <n v="6000"/>
    <n v="0"/>
    <n v="316.51"/>
    <n v="472.14"/>
    <n v="357.29"/>
    <n v="315.75"/>
    <n v="475.71"/>
    <n v="445.59"/>
    <n v="487.67"/>
    <n v="774.95"/>
    <n v="487.4"/>
    <m/>
    <m/>
    <n v="4133.01"/>
    <n v="788.65"/>
    <n v="1148.75"/>
    <n v="1708.21"/>
    <n v="487.4"/>
    <n v="4133.01"/>
    <n v="1866.9899999999998"/>
  </r>
  <r>
    <n v="25400"/>
    <s v="Regional Park &amp; Open Space Dis"/>
    <n v="931235"/>
    <s v="Business Operations"/>
    <x v="57"/>
    <x v="57"/>
    <s v="25400 931235 520320"/>
    <x v="2"/>
    <x v="2"/>
    <s v="Utilities"/>
    <x v="0"/>
    <s v="Business Services2"/>
    <s v="Business Operations2"/>
    <n v="3759.47"/>
    <n v="3600"/>
    <m/>
    <n v="3600"/>
    <n v="0"/>
    <n v="291.22000000000003"/>
    <n v="294.88"/>
    <n v="290.29000000000002"/>
    <n v="300.08999999999997"/>
    <n v="303.99"/>
    <n v="298.95"/>
    <n v="299.41000000000003"/>
    <n v="299.27999999999997"/>
    <n v="299.05"/>
    <m/>
    <m/>
    <n v="2677.16"/>
    <n v="586.1"/>
    <n v="894.37"/>
    <n v="897.64"/>
    <n v="299.05"/>
    <n v="2677.1600000000003"/>
    <n v="922.83999999999969"/>
  </r>
  <r>
    <n v="25400"/>
    <s v="Regional Park &amp; Open Space Dis"/>
    <n v="931235"/>
    <s v="Business Operations"/>
    <x v="139"/>
    <x v="139"/>
    <s v="25400 931235 520330"/>
    <x v="2"/>
    <x v="2"/>
    <s v="Utilities"/>
    <x v="0"/>
    <s v="Business Services2"/>
    <s v="Business Operations2"/>
    <n v="23374.239999999998"/>
    <n v="24000"/>
    <m/>
    <n v="24000"/>
    <n v="0"/>
    <n v="5062.03"/>
    <n v="1111.18"/>
    <n v="0"/>
    <n v="1205.1300000000001"/>
    <n v="0"/>
    <n v="1116.26"/>
    <n v="1121.1199999999999"/>
    <n v="1121.1199999999999"/>
    <n v="1121.1199999999999"/>
    <m/>
    <m/>
    <n v="11857.96"/>
    <n v="6173.21"/>
    <n v="1205.1300000000001"/>
    <n v="3358.5"/>
    <n v="1121.1199999999999"/>
    <n v="11857.96"/>
    <n v="12142.04"/>
  </r>
  <r>
    <n v="25400"/>
    <s v="Regional Park &amp; Open Space Dis"/>
    <n v="931235"/>
    <s v="Business Operations"/>
    <x v="59"/>
    <x v="59"/>
    <s v="25400 931235 520845"/>
    <x v="2"/>
    <x v="2"/>
    <s v="Utilities"/>
    <x v="0"/>
    <s v="Business Services2"/>
    <s v="Business Operations2"/>
    <n v="7345.6399999999994"/>
    <n v="9000"/>
    <m/>
    <n v="9000"/>
    <n v="0"/>
    <n v="674.32"/>
    <n v="674.32"/>
    <n v="674.32"/>
    <n v="674.32"/>
    <n v="674.32"/>
    <n v="674.32"/>
    <n v="751.54"/>
    <n v="757.06"/>
    <n v="1476.68"/>
    <m/>
    <m/>
    <n v="7031.2000000000007"/>
    <n v="1348.64"/>
    <n v="2022.96"/>
    <n v="2182.92"/>
    <n v="1476.68"/>
    <n v="7031.2000000000007"/>
    <n v="1968.7999999999993"/>
  </r>
  <r>
    <n v="25400"/>
    <s v="Regional Park &amp; Open Space Dis"/>
    <n v="931235"/>
    <s v="Business Operations"/>
    <x v="62"/>
    <x v="62"/>
    <s v="25400 931235 521700"/>
    <x v="2"/>
    <x v="2"/>
    <s v="Utilities"/>
    <x v="0"/>
    <s v="Business Services2"/>
    <s v="Business Operations2"/>
    <n v="12799.740000000002"/>
    <n v="15000"/>
    <m/>
    <n v="15000"/>
    <n v="891.67"/>
    <n v="455.12"/>
    <n v="455.12"/>
    <n v="1083"/>
    <n v="455.12"/>
    <n v="910.24"/>
    <n v="0"/>
    <n v="455.12"/>
    <n v="940.68"/>
    <n v="0"/>
    <m/>
    <m/>
    <n v="5646.07"/>
    <n v="1801.9099999999999"/>
    <n v="2448.3599999999997"/>
    <n v="1395.8"/>
    <n v="0"/>
    <n v="5646.07"/>
    <n v="9353.93"/>
  </r>
  <r>
    <n v="25400"/>
    <s v="Regional Park &amp; Open Space Dis"/>
    <n v="931235"/>
    <s v="Business Operations"/>
    <x v="91"/>
    <x v="91"/>
    <s v="25400 931235 529500"/>
    <x v="2"/>
    <x v="2"/>
    <s v="Utilities"/>
    <x v="0"/>
    <s v="Business Services2"/>
    <s v="Business Operations2"/>
    <n v="55823.94"/>
    <n v="60000"/>
    <m/>
    <n v="60000"/>
    <n v="248.76"/>
    <n v="18271.28"/>
    <n v="9110.4"/>
    <n v="5645.39"/>
    <n v="3781.55"/>
    <n v="3411.36"/>
    <n v="3564.73"/>
    <n v="3070.28"/>
    <n v="3030.22"/>
    <n v="56.01"/>
    <m/>
    <m/>
    <n v="50189.98"/>
    <n v="27630.439999999995"/>
    <n v="12838.300000000001"/>
    <n v="9665.23"/>
    <n v="56.01"/>
    <n v="50189.98"/>
    <n v="9810.0199999999968"/>
  </r>
  <r>
    <n v="25400"/>
    <s v="Regional Park &amp; Open Space Dis"/>
    <n v="931235"/>
    <s v="Business Operations"/>
    <x v="140"/>
    <x v="140"/>
    <s v="25400 931235 529510"/>
    <x v="2"/>
    <x v="2"/>
    <s v="Utilities"/>
    <x v="0"/>
    <s v="Business Services2"/>
    <s v="Business Operations2"/>
    <n v="513.98"/>
    <n v="400"/>
    <m/>
    <n v="400"/>
    <n v="0"/>
    <n v="15.78"/>
    <n v="14.3"/>
    <n v="16.27"/>
    <n v="30.68"/>
    <n v="15.29"/>
    <n v="44.54"/>
    <n v="43.93"/>
    <n v="15.17"/>
    <n v="15.29"/>
    <m/>
    <m/>
    <n v="211.24999999999997"/>
    <n v="30.08"/>
    <n v="62.24"/>
    <n v="103.64"/>
    <n v="15.29"/>
    <n v="211.24999999999997"/>
    <n v="188.75000000000003"/>
  </r>
  <r>
    <n v="25400"/>
    <s v="Regional Park &amp; Open Space Dis"/>
    <n v="931235"/>
    <s v="Business Operations"/>
    <x v="92"/>
    <x v="92"/>
    <s v="25400 931235 529520"/>
    <x v="2"/>
    <x v="2"/>
    <s v="Utilities"/>
    <x v="0"/>
    <s v="Business Services2"/>
    <s v="Business Operations2"/>
    <n v="4236.5700000000006"/>
    <n v="3600"/>
    <m/>
    <n v="3600"/>
    <n v="0"/>
    <n v="303.61"/>
    <n v="303.61"/>
    <n v="303.61"/>
    <n v="73.38"/>
    <n v="80.52"/>
    <n v="71"/>
    <n v="59.1"/>
    <n v="71"/>
    <n v="78.14"/>
    <m/>
    <m/>
    <n v="1343.97"/>
    <n v="607.22"/>
    <n v="457.51"/>
    <n v="201.1"/>
    <n v="78.14"/>
    <n v="1343.97"/>
    <n v="2256.0299999999997"/>
  </r>
  <r>
    <n v="25400"/>
    <s v="Regional Park &amp; Open Space Dis"/>
    <n v="931235"/>
    <s v="Business Operations"/>
    <x v="93"/>
    <x v="93"/>
    <s v="25400 931235 529550"/>
    <x v="2"/>
    <x v="2"/>
    <s v="Utilities"/>
    <x v="0"/>
    <s v="Business Services2"/>
    <s v="Business Operations2"/>
    <n v="3136.38"/>
    <n v="3600"/>
    <m/>
    <n v="3600"/>
    <n v="0"/>
    <n v="255.92"/>
    <n v="270.83999999999997"/>
    <n v="259.70999999999998"/>
    <n v="228.93"/>
    <n v="241.03"/>
    <n v="226.51"/>
    <n v="221.67"/>
    <n v="224.09"/>
    <n v="236.19"/>
    <m/>
    <m/>
    <n v="2164.89"/>
    <n v="526.76"/>
    <n v="729.67"/>
    <n v="672.27"/>
    <n v="236.19"/>
    <n v="2164.89"/>
    <n v="1435.1100000000001"/>
  </r>
  <r>
    <n v="25400"/>
    <s v="Regional Park &amp; Open Space Dis"/>
    <n v="931260"/>
    <s v="Marketing"/>
    <x v="56"/>
    <x v="56"/>
    <s v="25400 931260 520230"/>
    <x v="2"/>
    <x v="14"/>
    <s v="Utilities"/>
    <x v="0"/>
    <s v="Business Services2"/>
    <s v="Marketing2"/>
    <n v="1506.5900000000001"/>
    <n v="2000"/>
    <m/>
    <n v="2000"/>
    <n v="0"/>
    <n v="83.58"/>
    <n v="83.58"/>
    <n v="94.94"/>
    <n v="83.8"/>
    <n v="739.29"/>
    <n v="83.8"/>
    <n v="83.84"/>
    <n v="83.84"/>
    <n v="83.85"/>
    <m/>
    <m/>
    <n v="1420.5199999999998"/>
    <n v="167.16"/>
    <n v="918.03"/>
    <n v="251.48"/>
    <n v="83.85"/>
    <n v="1420.52"/>
    <n v="579.48"/>
  </r>
  <r>
    <n v="25400"/>
    <s v="Regional Park &amp; Open Space Dis"/>
    <n v="931300"/>
    <s v="Trails"/>
    <x v="92"/>
    <x v="92"/>
    <s v="25400 931300 529520"/>
    <x v="1"/>
    <x v="28"/>
    <s v="Utilities"/>
    <x v="0"/>
    <s v="Natural Resources2"/>
    <s v="Trails Maintenance2"/>
    <n v="0"/>
    <n v="0"/>
    <m/>
    <n v="0"/>
    <n v="0"/>
    <n v="0"/>
    <n v="0"/>
    <n v="0"/>
    <n v="0"/>
    <n v="0"/>
    <n v="0"/>
    <n v="0"/>
    <n v="0"/>
    <n v="0"/>
    <m/>
    <m/>
    <n v="0"/>
    <n v="0"/>
    <n v="0"/>
    <n v="0"/>
    <n v="0"/>
    <n v="0"/>
    <n v="0"/>
  </r>
  <r>
    <n v="25400"/>
    <s v="Regional Park &amp; Open Space Dis"/>
    <n v="931301"/>
    <s v="Historical"/>
    <x v="56"/>
    <x v="56"/>
    <s v="25400 931301 520230"/>
    <x v="4"/>
    <x v="10"/>
    <s v="Utilities"/>
    <x v="0"/>
    <s v="Interpretive2"/>
    <s v="Historic Preservation2"/>
    <n v="583.26"/>
    <n v="480"/>
    <m/>
    <n v="480"/>
    <n v="0"/>
    <n v="166.75"/>
    <n v="41.79"/>
    <n v="41.87"/>
    <n v="41.9"/>
    <n v="41.9"/>
    <n v="41.9"/>
    <n v="41.92"/>
    <n v="41.92"/>
    <n v="41.93"/>
    <m/>
    <m/>
    <n v="501.88"/>
    <n v="208.54"/>
    <n v="125.66999999999999"/>
    <n v="125.74"/>
    <n v="41.93"/>
    <n v="501.88"/>
    <n v="-21.879999999999995"/>
  </r>
  <r>
    <n v="25400"/>
    <s v="Regional Park &amp; Open Space Dis"/>
    <n v="931301"/>
    <s v="Historical"/>
    <x v="91"/>
    <x v="91"/>
    <s v="25400 931301 529500"/>
    <x v="4"/>
    <x v="10"/>
    <s v="Utilities"/>
    <x v="0"/>
    <s v="Interpretive2"/>
    <s v="Historic Preservation2"/>
    <n v="1113.22"/>
    <n v="1200"/>
    <m/>
    <n v="1200"/>
    <n v="0"/>
    <n v="0"/>
    <n v="110.29"/>
    <n v="116.59"/>
    <n v="111.6"/>
    <n v="111.23"/>
    <n v="95.87"/>
    <n v="109.16"/>
    <n v="106.25"/>
    <n v="-0.56000000000000005"/>
    <m/>
    <m/>
    <n v="760.43000000000006"/>
    <n v="110.29"/>
    <n v="339.42"/>
    <n v="311.27999999999997"/>
    <n v="-0.56000000000000005"/>
    <n v="760.43000000000006"/>
    <n v="439.56999999999994"/>
  </r>
  <r>
    <n v="25400"/>
    <s v="Regional Park &amp; Open Space Dis"/>
    <n v="931301"/>
    <s v="Historical"/>
    <x v="93"/>
    <x v="93"/>
    <s v="25400 931301 529550"/>
    <x v="4"/>
    <x v="10"/>
    <s v="Utilities"/>
    <x v="0"/>
    <s v="Interpretive2"/>
    <s v="Historic Preservation2"/>
    <n v="35.479999999999997"/>
    <n v="1000"/>
    <m/>
    <n v="1000"/>
    <n v="0"/>
    <n v="130.38999999999999"/>
    <n v="53.6"/>
    <n v="75.680000000000007"/>
    <n v="79.8"/>
    <n v="55.06"/>
    <n v="131.16999999999999"/>
    <n v="109.21"/>
    <n v="116.39"/>
    <n v="208.12"/>
    <m/>
    <m/>
    <n v="959.42"/>
    <n v="183.98999999999998"/>
    <n v="210.54000000000002"/>
    <n v="356.77"/>
    <n v="208.12"/>
    <n v="959.42"/>
    <n v="40.580000000000041"/>
  </r>
  <r>
    <n v="25400"/>
    <s v="Regional Park &amp; Open Space Dis"/>
    <n v="931302"/>
    <s v="Gilman Ranch Historic Museum"/>
    <x v="56"/>
    <x v="56"/>
    <s v="25400 931302 520230"/>
    <x v="4"/>
    <x v="16"/>
    <s v="Utilities"/>
    <x v="0"/>
    <s v="Interpretive2"/>
    <s v="Gilman Ranch2"/>
    <n v="839.87000000000012"/>
    <n v="1000"/>
    <m/>
    <n v="1000"/>
    <n v="0"/>
    <n v="69.36"/>
    <n v="90.25"/>
    <n v="69.41"/>
    <n v="69.44"/>
    <n v="69.430000000000007"/>
    <n v="489.36"/>
    <n v="107.46"/>
    <n v="107.46"/>
    <n v="117.95"/>
    <m/>
    <m/>
    <n v="1190.1200000000001"/>
    <n v="159.61000000000001"/>
    <n v="208.28"/>
    <n v="704.28000000000009"/>
    <n v="117.95"/>
    <n v="1190.1200000000001"/>
    <n v="-190.12000000000012"/>
  </r>
  <r>
    <n v="25400"/>
    <s v="Regional Park &amp; Open Space Dis"/>
    <n v="931302"/>
    <s v="Gilman Ranch Historic Museum"/>
    <x v="57"/>
    <x v="57"/>
    <s v="25400 931302 520320"/>
    <x v="4"/>
    <x v="16"/>
    <s v="Utilities"/>
    <x v="0"/>
    <s v="Interpretive2"/>
    <s v="Gilman Ranch2"/>
    <n v="2586.29"/>
    <n v="3100"/>
    <m/>
    <n v="3100"/>
    <n v="215.48"/>
    <n v="215.7"/>
    <n v="215.76"/>
    <n v="215.48"/>
    <n v="247.25"/>
    <n v="220.03"/>
    <n v="221.03"/>
    <n v="220.56"/>
    <n v="220.85"/>
    <n v="219.99"/>
    <m/>
    <m/>
    <n v="2212.13"/>
    <n v="646.93999999999994"/>
    <n v="682.76"/>
    <n v="662.44"/>
    <n v="219.99"/>
    <n v="2212.13"/>
    <n v="887.86999999999989"/>
  </r>
  <r>
    <n v="25400"/>
    <s v="Regional Park &amp; Open Space Dis"/>
    <n v="931302"/>
    <s v="Gilman Ranch Historic Museum"/>
    <x v="139"/>
    <x v="139"/>
    <s v="25400 931302 520330"/>
    <x v="4"/>
    <x v="16"/>
    <s v="Utilities"/>
    <x v="0"/>
    <s v="Interpretive2"/>
    <s v="Gilman Ranch2"/>
    <n v="1303.1199999999999"/>
    <n v="1500"/>
    <m/>
    <n v="1500"/>
    <n v="110.09"/>
    <n v="110.09"/>
    <n v="110.09"/>
    <n v="110.09"/>
    <n v="123.97"/>
    <n v="110.09"/>
    <n v="110.15"/>
    <n v="110.15"/>
    <n v="110.15"/>
    <n v="122.15"/>
    <m/>
    <m/>
    <n v="1127.02"/>
    <n v="330.27"/>
    <n v="344.15"/>
    <n v="330.45000000000005"/>
    <n v="122.15"/>
    <n v="1127.02"/>
    <n v="372.98"/>
  </r>
  <r>
    <n v="25400"/>
    <s v="Regional Park &amp; Open Space Dis"/>
    <n v="931302"/>
    <s v="Gilman Ranch Historic Museum"/>
    <x v="59"/>
    <x v="59"/>
    <s v="25400 931302 520845"/>
    <x v="4"/>
    <x v="16"/>
    <s v="Utilities"/>
    <x v="0"/>
    <s v="Interpretive2"/>
    <s v="Gilman Ranch2"/>
    <n v="3388.94"/>
    <n v="5000"/>
    <m/>
    <n v="5000"/>
    <n v="266.98"/>
    <n v="266.98"/>
    <n v="266.98"/>
    <n v="266.98"/>
    <n v="266.98"/>
    <n v="266.98"/>
    <n v="266.98"/>
    <n v="266.98"/>
    <n v="266.98"/>
    <n v="266.98"/>
    <m/>
    <m/>
    <n v="2669.8"/>
    <n v="800.94"/>
    <n v="800.94"/>
    <n v="800.94"/>
    <n v="266.98"/>
    <n v="2669.8"/>
    <n v="2330.1999999999998"/>
  </r>
  <r>
    <n v="25400"/>
    <s v="Regional Park &amp; Open Space Dis"/>
    <n v="931302"/>
    <s v="Gilman Ranch Historic Museum"/>
    <x v="62"/>
    <x v="62"/>
    <s v="25400 931302 521700"/>
    <x v="4"/>
    <x v="16"/>
    <s v="Utilities"/>
    <x v="0"/>
    <s v="Interpretive2"/>
    <s v="Gilman Ranch2"/>
    <n v="1836.8399999999997"/>
    <n v="2300"/>
    <m/>
    <n v="2300"/>
    <n v="218.64"/>
    <n v="157.62"/>
    <n v="157.62"/>
    <n v="96.6"/>
    <n v="157.62"/>
    <n v="218.64"/>
    <n v="96.6"/>
    <n v="157.62"/>
    <n v="122.04"/>
    <n v="300.95"/>
    <m/>
    <m/>
    <n v="1683.95"/>
    <n v="533.88"/>
    <n v="472.86"/>
    <n v="376.26"/>
    <n v="300.95"/>
    <n v="1683.95"/>
    <n v="616.04999999999995"/>
  </r>
  <r>
    <n v="25400"/>
    <s v="Regional Park &amp; Open Space Dis"/>
    <n v="931302"/>
    <s v="Gilman Ranch Historic Museum"/>
    <x v="91"/>
    <x v="91"/>
    <s v="25400 931302 529500"/>
    <x v="4"/>
    <x v="16"/>
    <s v="Utilities"/>
    <x v="0"/>
    <s v="Interpretive2"/>
    <s v="Gilman Ranch2"/>
    <n v="6867.25"/>
    <n v="12500"/>
    <m/>
    <n v="12500"/>
    <n v="201.77"/>
    <n v="0"/>
    <n v="249.08"/>
    <n v="233.31"/>
    <n v="184.98"/>
    <n v="169.48"/>
    <n v="169.48"/>
    <n v="202.1"/>
    <n v="175.69"/>
    <n v="-130.41"/>
    <m/>
    <m/>
    <n v="1455.48"/>
    <n v="450.85"/>
    <n v="587.77"/>
    <n v="547.27"/>
    <n v="-130.41"/>
    <n v="1455.4799999999998"/>
    <n v="11044.52"/>
  </r>
  <r>
    <n v="25400"/>
    <s v="Regional Park &amp; Open Space Dis"/>
    <n v="931302"/>
    <s v="Gilman Ranch Historic Museum"/>
    <x v="92"/>
    <x v="92"/>
    <s v="25400 931302 529520"/>
    <x v="4"/>
    <x v="16"/>
    <s v="Utilities"/>
    <x v="0"/>
    <s v="Interpretive2"/>
    <s v="Gilman Ranch2"/>
    <n v="280.37"/>
    <n v="300"/>
    <m/>
    <n v="300"/>
    <n v="54.79"/>
    <n v="0"/>
    <n v="54.79"/>
    <n v="54.79"/>
    <n v="54.79"/>
    <n v="54.79"/>
    <n v="54.79"/>
    <n v="55.34"/>
    <n v="56.72"/>
    <n v="56.72"/>
    <m/>
    <m/>
    <n v="497.5200000000001"/>
    <n v="109.58"/>
    <n v="164.37"/>
    <n v="166.85"/>
    <n v="56.72"/>
    <n v="497.52"/>
    <n v="-197.51999999999998"/>
  </r>
  <r>
    <n v="25400"/>
    <s v="Regional Park &amp; Open Space Dis"/>
    <n v="931302"/>
    <s v="Gilman Ranch Historic Museum"/>
    <x v="93"/>
    <x v="93"/>
    <s v="25400 931302 529550"/>
    <x v="4"/>
    <x v="16"/>
    <s v="Utilities"/>
    <x v="0"/>
    <s v="Interpretive2"/>
    <s v="Gilman Ranch2"/>
    <n v="1523.18"/>
    <n v="2000"/>
    <m/>
    <n v="2000"/>
    <n v="429.1"/>
    <n v="0"/>
    <n v="296.8"/>
    <n v="164.5"/>
    <n v="145.6"/>
    <n v="136.15"/>
    <n v="161.35"/>
    <n v="126.84"/>
    <n v="145.63"/>
    <n v="462.44"/>
    <m/>
    <m/>
    <n v="2068.41"/>
    <n v="725.90000000000009"/>
    <n v="446.25"/>
    <n v="433.82"/>
    <n v="462.44"/>
    <n v="2068.41"/>
    <n v="-68.409999999999854"/>
  </r>
  <r>
    <n v="25400"/>
    <s v="Regional Park &amp; Open Space Dis"/>
    <n v="931303"/>
    <s v="Jensen Alvarado Historic Ranch"/>
    <x v="56"/>
    <x v="56"/>
    <s v="25400 931303 520230"/>
    <x v="4"/>
    <x v="17"/>
    <s v="Utilities"/>
    <x v="0"/>
    <s v="Interpretive2"/>
    <s v="Jensen-Alvarado Ranch2"/>
    <n v="1561.52"/>
    <n v="600"/>
    <m/>
    <n v="600"/>
    <n v="0"/>
    <n v="52.24"/>
    <n v="31.34"/>
    <n v="108.16"/>
    <n v="90.38"/>
    <n v="90.39"/>
    <n v="510.3"/>
    <n v="128.41999999999999"/>
    <n v="128.41999999999999"/>
    <n v="117.95"/>
    <m/>
    <m/>
    <n v="1257.5999999999999"/>
    <n v="83.58"/>
    <n v="288.93"/>
    <n v="767.14"/>
    <n v="117.95"/>
    <n v="1257.6000000000001"/>
    <n v="-657.60000000000014"/>
  </r>
  <r>
    <n v="25400"/>
    <s v="Regional Park &amp; Open Space Dis"/>
    <n v="931303"/>
    <s v="Jensen Alvarado Historic Ranch"/>
    <x v="57"/>
    <x v="57"/>
    <s v="25400 931303 520320"/>
    <x v="4"/>
    <x v="17"/>
    <s v="Utilities"/>
    <x v="0"/>
    <s v="Interpretive2"/>
    <s v="Jensen-Alvarado Ranch2"/>
    <n v="1091.0500000000002"/>
    <n v="1100"/>
    <m/>
    <n v="1100"/>
    <n v="0"/>
    <n v="92.95"/>
    <n v="98.3"/>
    <n v="94.44"/>
    <n v="98.5"/>
    <n v="131.33000000000001"/>
    <n v="99.99"/>
    <n v="100.43"/>
    <n v="100.69"/>
    <n v="96.02"/>
    <m/>
    <m/>
    <n v="912.65000000000009"/>
    <n v="191.25"/>
    <n v="324.27"/>
    <n v="301.11"/>
    <n v="96.02"/>
    <n v="912.65"/>
    <n v="187.35000000000002"/>
  </r>
  <r>
    <n v="25400"/>
    <s v="Regional Park &amp; Open Space Dis"/>
    <n v="931303"/>
    <s v="Jensen Alvarado Historic Ranch"/>
    <x v="139"/>
    <x v="139"/>
    <s v="25400 931303 520330"/>
    <x v="4"/>
    <x v="17"/>
    <s v="Utilities"/>
    <x v="0"/>
    <s v="Interpretive2"/>
    <s v="Jensen-Alvarado Ranch2"/>
    <n v="1123.5000000000002"/>
    <n v="1300"/>
    <m/>
    <n v="1300"/>
    <n v="107"/>
    <n v="107"/>
    <n v="107"/>
    <n v="107"/>
    <n v="107"/>
    <n v="107"/>
    <n v="107"/>
    <n v="107"/>
    <n v="107"/>
    <n v="107"/>
    <m/>
    <m/>
    <n v="1070"/>
    <n v="321"/>
    <n v="321"/>
    <n v="321"/>
    <n v="107"/>
    <n v="1070"/>
    <n v="230"/>
  </r>
  <r>
    <n v="25400"/>
    <s v="Regional Park &amp; Open Space Dis"/>
    <n v="931303"/>
    <s v="Jensen Alvarado Historic Ranch"/>
    <x v="59"/>
    <x v="59"/>
    <s v="25400 931303 520845"/>
    <x v="4"/>
    <x v="17"/>
    <s v="Utilities"/>
    <x v="0"/>
    <s v="Interpretive2"/>
    <s v="Jensen-Alvarado Ranch2"/>
    <n v="4006.48"/>
    <n v="4000"/>
    <m/>
    <n v="4000"/>
    <n v="0"/>
    <n v="379.54"/>
    <n v="379.54"/>
    <n v="379.54"/>
    <n v="379.54"/>
    <n v="379.54"/>
    <n v="379.54"/>
    <n v="379.54"/>
    <n v="379.54"/>
    <n v="379.54"/>
    <m/>
    <m/>
    <n v="3415.86"/>
    <n v="759.08"/>
    <n v="1138.6200000000001"/>
    <n v="1138.6200000000001"/>
    <n v="379.54"/>
    <n v="3415.8600000000006"/>
    <n v="584.13999999999942"/>
  </r>
  <r>
    <n v="25400"/>
    <s v="Regional Park &amp; Open Space Dis"/>
    <n v="931303"/>
    <s v="Jensen Alvarado Historic Ranch"/>
    <x v="62"/>
    <x v="62"/>
    <s v="25400 931303 521700"/>
    <x v="4"/>
    <x v="17"/>
    <s v="Utilities"/>
    <x v="0"/>
    <s v="Interpretive2"/>
    <s v="Jensen-Alvarado Ranch2"/>
    <n v="1373.36"/>
    <n v="2000"/>
    <m/>
    <n v="2000"/>
    <n v="194.36"/>
    <n v="35.590000000000003"/>
    <n v="960.72"/>
    <n v="0"/>
    <n v="71.180000000000007"/>
    <n v="142.36000000000001"/>
    <n v="0"/>
    <n v="71.180000000000007"/>
    <n v="142.36000000000001"/>
    <n v="0"/>
    <m/>
    <m/>
    <n v="1617.75"/>
    <n v="1190.67"/>
    <n v="213.54000000000002"/>
    <n v="213.54000000000002"/>
    <n v="0"/>
    <n v="1617.75"/>
    <n v="382.25"/>
  </r>
  <r>
    <n v="25400"/>
    <s v="Regional Park &amp; Open Space Dis"/>
    <n v="931303"/>
    <s v="Jensen Alvarado Historic Ranch"/>
    <x v="91"/>
    <x v="91"/>
    <s v="25400 931303 529500"/>
    <x v="4"/>
    <x v="17"/>
    <s v="Utilities"/>
    <x v="0"/>
    <s v="Interpretive2"/>
    <s v="Jensen-Alvarado Ranch2"/>
    <n v="4476.62"/>
    <n v="5300"/>
    <m/>
    <n v="5300"/>
    <n v="0"/>
    <n v="1354.42"/>
    <n v="679.59"/>
    <n v="332.47"/>
    <n v="54.4"/>
    <n v="253.04"/>
    <n v="626.55999999999995"/>
    <n v="344.67"/>
    <n v="455.74"/>
    <n v="137.16"/>
    <m/>
    <m/>
    <n v="4238.05"/>
    <n v="2034.0100000000002"/>
    <n v="639.91"/>
    <n v="1426.97"/>
    <n v="137.16"/>
    <n v="4238.05"/>
    <n v="1061.9499999999998"/>
  </r>
  <r>
    <n v="25400"/>
    <s v="Regional Park &amp; Open Space Dis"/>
    <n v="931303"/>
    <s v="Jensen Alvarado Historic Ranch"/>
    <x v="92"/>
    <x v="92"/>
    <s v="25400 931303 529520"/>
    <x v="4"/>
    <x v="17"/>
    <s v="Utilities"/>
    <x v="0"/>
    <s v="Interpretive2"/>
    <s v="Jensen-Alvarado Ranch2"/>
    <n v="2761.62"/>
    <n v="3000"/>
    <m/>
    <n v="3000"/>
    <n v="29.92"/>
    <n v="216.78"/>
    <n v="216.78"/>
    <n v="216.78"/>
    <n v="216.18"/>
    <n v="301.86"/>
    <n v="353.23"/>
    <n v="88.65"/>
    <n v="2032.12"/>
    <n v="311.38"/>
    <m/>
    <m/>
    <n v="3983.6800000000003"/>
    <n v="463.48"/>
    <n v="734.82"/>
    <n v="2474"/>
    <n v="311.38"/>
    <n v="3983.6800000000003"/>
    <n v="-983.68000000000029"/>
  </r>
  <r>
    <n v="25400"/>
    <s v="Regional Park &amp; Open Space Dis"/>
    <n v="931303"/>
    <s v="Jensen Alvarado Historic Ranch"/>
    <x v="93"/>
    <x v="93"/>
    <s v="25400 931303 529550"/>
    <x v="4"/>
    <x v="17"/>
    <s v="Utilities"/>
    <x v="0"/>
    <s v="Interpretive2"/>
    <s v="Jensen-Alvarado Ranch2"/>
    <n v="27208.33"/>
    <n v="40000"/>
    <m/>
    <n v="40000"/>
    <n v="39.630000000000003"/>
    <n v="2202.67"/>
    <n v="3118.1"/>
    <n v="13114.58"/>
    <n v="932.82"/>
    <n v="1214.94"/>
    <n v="724.13"/>
    <n v="1614.25"/>
    <n v="1848.22"/>
    <n v="764.42"/>
    <m/>
    <m/>
    <n v="25573.759999999998"/>
    <n v="5360.4"/>
    <n v="15262.34"/>
    <n v="4186.6000000000004"/>
    <n v="764.42"/>
    <n v="25573.759999999995"/>
    <n v="14426.240000000005"/>
  </r>
  <r>
    <n v="25400"/>
    <s v="Regional Park &amp; Open Space Dis"/>
    <n v="931304"/>
    <s v="San Timoteo Schoolhouse"/>
    <x v="59"/>
    <x v="59"/>
    <s v="25400 931304 520845"/>
    <x v="4"/>
    <x v="30"/>
    <s v="Utilities"/>
    <x v="0"/>
    <s v="Interpretive2"/>
    <s v="San Timoteo Schoolhouse2"/>
    <n v="1328.9000000000003"/>
    <n v="1200"/>
    <m/>
    <n v="1200"/>
    <n v="109.94"/>
    <n v="109.94"/>
    <n v="109.94"/>
    <n v="109.94"/>
    <n v="109.94"/>
    <n v="220.46"/>
    <n v="166.52"/>
    <n v="166.52"/>
    <n v="166.52"/>
    <n v="166.52"/>
    <m/>
    <m/>
    <n v="1436.24"/>
    <n v="329.82"/>
    <n v="440.34000000000003"/>
    <n v="499.56000000000006"/>
    <n v="166.52"/>
    <n v="1436.2400000000002"/>
    <n v="-236.24000000000024"/>
  </r>
  <r>
    <n v="25400"/>
    <s v="Regional Park &amp; Open Space Dis"/>
    <n v="931304"/>
    <s v="San Timoteo Schoolhouse"/>
    <x v="91"/>
    <x v="91"/>
    <s v="25400 931304 529500"/>
    <x v="4"/>
    <x v="30"/>
    <s v="Utilities"/>
    <x v="0"/>
    <s v="Interpretive2"/>
    <s v="San Timoteo Schoolhouse2"/>
    <n v="394.69"/>
    <n v="750"/>
    <m/>
    <n v="750"/>
    <n v="0"/>
    <n v="63"/>
    <n v="66.05"/>
    <n v="0"/>
    <n v="34.42"/>
    <n v="32.799999999999997"/>
    <n v="98.3"/>
    <n v="45.68"/>
    <n v="42.73"/>
    <n v="0"/>
    <m/>
    <m/>
    <n v="382.98000000000008"/>
    <n v="129.05000000000001"/>
    <n v="67.22"/>
    <n v="186.70999999999998"/>
    <n v="0"/>
    <n v="382.98"/>
    <n v="367.02"/>
  </r>
  <r>
    <n v="25400"/>
    <s v="Regional Park &amp; Open Space Dis"/>
    <n v="931305"/>
    <s v="Hidden Valley Nature Center"/>
    <x v="56"/>
    <x v="56"/>
    <s v="25400 931305 520230"/>
    <x v="4"/>
    <x v="18"/>
    <s v="Utilities"/>
    <x v="0"/>
    <s v="Interpretive2"/>
    <s v="Hidden Valley Nature Center2"/>
    <n v="1219.4000000000001"/>
    <n v="1200"/>
    <m/>
    <n v="1200"/>
    <n v="0"/>
    <n v="79.8"/>
    <n v="79.8"/>
    <n v="79.88"/>
    <n v="79.91"/>
    <n v="79.91"/>
    <n v="499.83"/>
    <n v="117.94"/>
    <n v="117.94"/>
    <n v="159.88"/>
    <m/>
    <m/>
    <n v="1294.8899999999999"/>
    <n v="159.6"/>
    <n v="239.7"/>
    <n v="735.71"/>
    <n v="159.88"/>
    <n v="1294.8899999999999"/>
    <n v="-94.889999999999873"/>
  </r>
  <r>
    <n v="25400"/>
    <s v="Regional Park &amp; Open Space Dis"/>
    <n v="931305"/>
    <s v="Hidden Valley Nature Center"/>
    <x v="57"/>
    <x v="57"/>
    <s v="25400 931305 520320"/>
    <x v="4"/>
    <x v="18"/>
    <s v="Utilities"/>
    <x v="0"/>
    <s v="Interpretive2"/>
    <s v="Hidden Valley Nature Center2"/>
    <n v="1878.2500000000002"/>
    <n v="2000"/>
    <m/>
    <n v="2000"/>
    <n v="55.04"/>
    <n v="166.23"/>
    <n v="156.71"/>
    <n v="160.56"/>
    <n v="112.38"/>
    <n v="228.93"/>
    <n v="107.11"/>
    <n v="167.24"/>
    <n v="215.41"/>
    <n v="166.49"/>
    <m/>
    <m/>
    <n v="1536.1"/>
    <n v="377.98"/>
    <n v="501.87"/>
    <n v="489.76"/>
    <n v="166.49"/>
    <n v="1536.1000000000001"/>
    <n v="463.89999999999986"/>
  </r>
  <r>
    <n v="25400"/>
    <s v="Regional Park &amp; Open Space Dis"/>
    <n v="931305"/>
    <s v="Hidden Valley Nature Center"/>
    <x v="62"/>
    <x v="62"/>
    <s v="25400 931305 521700"/>
    <x v="4"/>
    <x v="18"/>
    <s v="Utilities"/>
    <x v="0"/>
    <s v="Interpretive2"/>
    <s v="Hidden Valley Nature Center2"/>
    <n v="388.27"/>
    <n v="450"/>
    <m/>
    <n v="450"/>
    <n v="83.9"/>
    <n v="41.95"/>
    <n v="371.95"/>
    <n v="0"/>
    <n v="41.95"/>
    <n v="83.9"/>
    <n v="0"/>
    <n v="41.95"/>
    <n v="83.9"/>
    <n v="75"/>
    <m/>
    <m/>
    <n v="824.5"/>
    <n v="497.8"/>
    <n v="125.85000000000001"/>
    <n v="125.85000000000001"/>
    <n v="75"/>
    <n v="824.5"/>
    <n v="-374.5"/>
  </r>
  <r>
    <n v="25400"/>
    <s v="Regional Park &amp; Open Space Dis"/>
    <n v="931305"/>
    <s v="Hidden Valley Nature Center"/>
    <x v="91"/>
    <x v="91"/>
    <s v="25400 931305 529500"/>
    <x v="4"/>
    <x v="18"/>
    <s v="Utilities"/>
    <x v="0"/>
    <s v="Interpretive2"/>
    <s v="Hidden Valley Nature Center2"/>
    <n v="2879.5899999999997"/>
    <n v="3500"/>
    <m/>
    <n v="3500"/>
    <n v="32.39"/>
    <n v="535.64"/>
    <n v="0"/>
    <n v="644.4"/>
    <n v="192.74"/>
    <n v="190.44"/>
    <n v="194.15"/>
    <n v="221.29"/>
    <n v="228.25"/>
    <n v="60.58"/>
    <m/>
    <m/>
    <n v="2299.88"/>
    <n v="568.03"/>
    <n v="1027.58"/>
    <n v="643.69000000000005"/>
    <n v="60.58"/>
    <n v="2299.88"/>
    <n v="1200.1199999999999"/>
  </r>
  <r>
    <n v="25400"/>
    <s v="Regional Park &amp; Open Space Dis"/>
    <n v="931305"/>
    <s v="Hidden Valley Nature Center"/>
    <x v="140"/>
    <x v="140"/>
    <s v="25400 931305 529510"/>
    <x v="4"/>
    <x v="18"/>
    <s v="Utilities"/>
    <x v="0"/>
    <s v="Interpretive2"/>
    <s v="Hidden Valley Nature Center2"/>
    <n v="650.65"/>
    <n v="750"/>
    <m/>
    <n v="750"/>
    <n v="0"/>
    <n v="0"/>
    <n v="0"/>
    <n v="0"/>
    <n v="0"/>
    <n v="0"/>
    <n v="0"/>
    <n v="0"/>
    <n v="0"/>
    <n v="25"/>
    <m/>
    <m/>
    <n v="25"/>
    <n v="0"/>
    <n v="0"/>
    <n v="0"/>
    <n v="25"/>
    <n v="25"/>
    <n v="725"/>
  </r>
  <r>
    <n v="25400"/>
    <s v="Regional Park &amp; Open Space Dis"/>
    <n v="931305"/>
    <s v="Hidden Valley Nature Center"/>
    <x v="92"/>
    <x v="92"/>
    <s v="25400 931305 529520"/>
    <x v="4"/>
    <x v="18"/>
    <s v="Utilities"/>
    <x v="0"/>
    <s v="Interpretive2"/>
    <s v="Hidden Valley Nature Center2"/>
    <n v="3345.19"/>
    <n v="3500"/>
    <m/>
    <n v="3500"/>
    <n v="111.5"/>
    <n v="111.5"/>
    <n v="111.5"/>
    <n v="334.5"/>
    <n v="111.5"/>
    <n v="111.5"/>
    <n v="111.5"/>
    <n v="0"/>
    <n v="334.5"/>
    <n v="111.5"/>
    <m/>
    <m/>
    <n v="1449.5"/>
    <n v="334.5"/>
    <n v="557.5"/>
    <n v="446"/>
    <n v="111.5"/>
    <n v="1449.5"/>
    <n v="2050.5"/>
  </r>
  <r>
    <n v="25400"/>
    <s v="Regional Park &amp; Open Space Dis"/>
    <n v="931305"/>
    <s v="Hidden Valley Nature Center"/>
    <x v="93"/>
    <x v="93"/>
    <s v="25400 931305 529550"/>
    <x v="4"/>
    <x v="18"/>
    <s v="Utilities"/>
    <x v="0"/>
    <s v="Interpretive2"/>
    <s v="Hidden Valley Nature Center2"/>
    <n v="592.17999999999995"/>
    <n v="800"/>
    <m/>
    <n v="800"/>
    <n v="0"/>
    <n v="0"/>
    <n v="118.48"/>
    <n v="53.39"/>
    <n v="0"/>
    <n v="78.959999999999994"/>
    <n v="0"/>
    <n v="36.93"/>
    <n v="102"/>
    <n v="68.819999999999993"/>
    <m/>
    <m/>
    <n v="458.58"/>
    <n v="118.48"/>
    <n v="132.35"/>
    <n v="138.93"/>
    <n v="68.819999999999993"/>
    <n v="458.58"/>
    <n v="341.42"/>
  </r>
  <r>
    <n v="25400"/>
    <s v="Regional Park &amp; Open Space Dis"/>
    <n v="931306"/>
    <s v="Idyllwild Nature Center"/>
    <x v="56"/>
    <x v="56"/>
    <s v="25400 931306 520230"/>
    <x v="4"/>
    <x v="19"/>
    <s v="Utilities"/>
    <x v="0"/>
    <s v="Interpretive2"/>
    <s v="Idyllwild Nature Center2"/>
    <n v="1308.8699999999999"/>
    <n v="1850"/>
    <m/>
    <n v="1850"/>
    <n v="0"/>
    <n v="121.59"/>
    <n v="163.38"/>
    <n v="121.75"/>
    <n v="121.81"/>
    <n v="121.81"/>
    <n v="541.73"/>
    <n v="159.86000000000001"/>
    <n v="159.86000000000001"/>
    <n v="159.87"/>
    <m/>
    <m/>
    <n v="1671.6599999999999"/>
    <n v="284.97000000000003"/>
    <n v="365.37"/>
    <n v="861.45"/>
    <n v="159.87"/>
    <n v="1671.6599999999999"/>
    <n v="178.34000000000015"/>
  </r>
  <r>
    <n v="25400"/>
    <s v="Regional Park &amp; Open Space Dis"/>
    <n v="931306"/>
    <s v="Idyllwild Nature Center"/>
    <x v="57"/>
    <x v="57"/>
    <s v="25400 931306 520320"/>
    <x v="4"/>
    <x v="19"/>
    <s v="Utilities"/>
    <x v="0"/>
    <s v="Interpretive2"/>
    <s v="Idyllwild Nature Center2"/>
    <n v="1317.9699999999998"/>
    <n v="1000"/>
    <m/>
    <n v="1000"/>
    <n v="72.239999999999995"/>
    <n v="107.53"/>
    <n v="142.79"/>
    <n v="72.22"/>
    <n v="139.46"/>
    <n v="109.61"/>
    <n v="109.89"/>
    <n v="109.89"/>
    <n v="109.89"/>
    <n v="109.93"/>
    <m/>
    <m/>
    <n v="1083.45"/>
    <n v="322.55999999999995"/>
    <n v="321.29000000000002"/>
    <n v="329.67"/>
    <n v="109.93"/>
    <n v="1083.45"/>
    <n v="-83.450000000000045"/>
  </r>
  <r>
    <n v="25400"/>
    <s v="Regional Park &amp; Open Space Dis"/>
    <n v="931306"/>
    <s v="Idyllwild Nature Center"/>
    <x v="139"/>
    <x v="139"/>
    <s v="25400 931306 520330"/>
    <x v="4"/>
    <x v="19"/>
    <s v="Utilities"/>
    <x v="0"/>
    <s v="Interpretive2"/>
    <s v="Idyllwild Nature Center2"/>
    <n v="844.36"/>
    <n v="950"/>
    <m/>
    <n v="950"/>
    <n v="153.52000000000001"/>
    <n v="0"/>
    <n v="230.36"/>
    <n v="0"/>
    <n v="112.15"/>
    <n v="76.760000000000005"/>
    <n v="76.760000000000005"/>
    <n v="76.760000000000005"/>
    <n v="76.760000000000005"/>
    <n v="88.76"/>
    <m/>
    <m/>
    <n v="891.82999999999993"/>
    <n v="383.88"/>
    <n v="188.91000000000003"/>
    <n v="230.28000000000003"/>
    <n v="88.76"/>
    <n v="891.82999999999993"/>
    <n v="58.170000000000073"/>
  </r>
  <r>
    <n v="25400"/>
    <s v="Regional Park &amp; Open Space Dis"/>
    <n v="931306"/>
    <s v="Idyllwild Nature Center"/>
    <x v="59"/>
    <x v="59"/>
    <s v="25400 931306 520845"/>
    <x v="4"/>
    <x v="19"/>
    <s v="Utilities"/>
    <x v="0"/>
    <s v="Interpretive2"/>
    <s v="Idyllwild Nature Center2"/>
    <n v="4423.9199999999992"/>
    <n v="5200"/>
    <m/>
    <n v="5200"/>
    <n v="366.88"/>
    <n v="368.66"/>
    <n v="370.44"/>
    <n v="368.66"/>
    <n v="368.66"/>
    <n v="368.66"/>
    <n v="368.66"/>
    <n v="368.66"/>
    <n v="368.66"/>
    <n v="368.66"/>
    <m/>
    <m/>
    <n v="3686.5999999999995"/>
    <n v="1105.98"/>
    <n v="1105.98"/>
    <n v="1105.98"/>
    <n v="368.66"/>
    <n v="3686.6"/>
    <n v="1513.4"/>
  </r>
  <r>
    <n v="25400"/>
    <s v="Regional Park &amp; Open Space Dis"/>
    <n v="931306"/>
    <s v="Idyllwild Nature Center"/>
    <x v="62"/>
    <x v="62"/>
    <s v="25400 931306 521700"/>
    <x v="4"/>
    <x v="19"/>
    <s v="Utilities"/>
    <x v="0"/>
    <s v="Interpretive2"/>
    <s v="Idyllwild Nature Center2"/>
    <n v="1555.52"/>
    <n v="500"/>
    <m/>
    <n v="500"/>
    <n v="216"/>
    <n v="0"/>
    <n v="0"/>
    <n v="0"/>
    <n v="216"/>
    <n v="0"/>
    <n v="0"/>
    <n v="216"/>
    <n v="0"/>
    <n v="0"/>
    <m/>
    <m/>
    <n v="648"/>
    <n v="216"/>
    <n v="216"/>
    <n v="216"/>
    <n v="0"/>
    <n v="648"/>
    <n v="-148"/>
  </r>
  <r>
    <n v="25400"/>
    <s v="Regional Park &amp; Open Space Dis"/>
    <n v="931306"/>
    <s v="Idyllwild Nature Center"/>
    <x v="91"/>
    <x v="91"/>
    <s v="25400 931306 529500"/>
    <x v="4"/>
    <x v="19"/>
    <s v="Utilities"/>
    <x v="0"/>
    <s v="Interpretive2"/>
    <s v="Idyllwild Nature Center2"/>
    <n v="7830.0999999999985"/>
    <n v="7500"/>
    <m/>
    <n v="7500"/>
    <n v="0"/>
    <n v="0"/>
    <n v="738.75"/>
    <n v="485.72"/>
    <n v="471.89"/>
    <n v="650.17999999999995"/>
    <n v="749.2"/>
    <n v="826.27"/>
    <n v="819.24"/>
    <n v="1578.65"/>
    <m/>
    <m/>
    <n v="6319.9"/>
    <n v="738.75"/>
    <n v="1607.79"/>
    <n v="2394.71"/>
    <n v="1578.65"/>
    <n v="6319.9"/>
    <n v="1180.1000000000004"/>
  </r>
  <r>
    <n v="25400"/>
    <s v="Regional Park &amp; Open Space Dis"/>
    <n v="931306"/>
    <s v="Idyllwild Nature Center"/>
    <x v="140"/>
    <x v="140"/>
    <s v="25400 931306 529510"/>
    <x v="4"/>
    <x v="19"/>
    <s v="Utilities"/>
    <x v="0"/>
    <s v="Interpretive2"/>
    <s v="Idyllwild Nature Center2"/>
    <n v="2275.48"/>
    <n v="2500"/>
    <m/>
    <n v="2500"/>
    <n v="0"/>
    <n v="0"/>
    <n v="0"/>
    <n v="0"/>
    <n v="0"/>
    <n v="0"/>
    <n v="607.02"/>
    <n v="613.63"/>
    <n v="0"/>
    <n v="704.13"/>
    <m/>
    <m/>
    <n v="1924.7800000000002"/>
    <n v="0"/>
    <n v="0"/>
    <n v="1220.6500000000001"/>
    <n v="704.13"/>
    <n v="1924.7800000000002"/>
    <n v="575.2199999999998"/>
  </r>
  <r>
    <n v="25400"/>
    <s v="Regional Park &amp; Open Space Dis"/>
    <n v="931306"/>
    <s v="Idyllwild Nature Center"/>
    <x v="93"/>
    <x v="93"/>
    <s v="25400 931306 529550"/>
    <x v="4"/>
    <x v="19"/>
    <s v="Utilities"/>
    <x v="0"/>
    <s v="Interpretive2"/>
    <s v="Idyllwild Nature Center2"/>
    <n v="23577.68"/>
    <n v="25000"/>
    <m/>
    <n v="25000"/>
    <n v="0"/>
    <n v="2730.44"/>
    <n v="1768.75"/>
    <n v="1784.67"/>
    <n v="1759.44"/>
    <n v="1699.33"/>
    <n v="1647.74"/>
    <n v="1636.6"/>
    <n v="1707.33"/>
    <n v="701.45"/>
    <m/>
    <m/>
    <n v="15435.750000000002"/>
    <n v="4499.1900000000005"/>
    <n v="5243.4400000000005"/>
    <n v="4991.67"/>
    <n v="701.45"/>
    <n v="15435.750000000002"/>
    <n v="9564.2499999999982"/>
  </r>
  <r>
    <n v="25400"/>
    <s v="Regional Park &amp; Open Space Dis"/>
    <n v="931307"/>
    <s v="Santa Rosa Plateau Nature Ctr"/>
    <x v="56"/>
    <x v="56"/>
    <s v="25400 931307 520230"/>
    <x v="4"/>
    <x v="20"/>
    <s v="Utilities"/>
    <x v="0"/>
    <s v="Interpretive2"/>
    <s v="Santa Rosa Plateau Nature Center2"/>
    <n v="825.92000000000007"/>
    <n v="1200"/>
    <m/>
    <n v="1200"/>
    <n v="0"/>
    <n v="41.79"/>
    <n v="41.79"/>
    <n v="41.87"/>
    <n v="41.9"/>
    <n v="41.9"/>
    <n v="589.65"/>
    <n v="79.930000000000007"/>
    <n v="79.930000000000007"/>
    <n v="38.01"/>
    <m/>
    <m/>
    <n v="996.77"/>
    <n v="83.58"/>
    <n v="125.66999999999999"/>
    <n v="749.51"/>
    <n v="38.01"/>
    <n v="996.77"/>
    <n v="203.23000000000002"/>
  </r>
  <r>
    <n v="25400"/>
    <s v="Regional Park &amp; Open Space Dis"/>
    <n v="931307"/>
    <s v="Santa Rosa Plateau Nature Ctr"/>
    <x v="57"/>
    <x v="57"/>
    <s v="25400 931307 520320"/>
    <x v="4"/>
    <x v="20"/>
    <s v="Utilities"/>
    <x v="0"/>
    <s v="Interpretive2"/>
    <s v="Santa Rosa Plateau Nature Center2"/>
    <n v="2339.89"/>
    <n v="2500"/>
    <m/>
    <n v="2500"/>
    <n v="97.51"/>
    <n v="156.63999999999999"/>
    <n v="363.7"/>
    <n v="31.42"/>
    <n v="287.05"/>
    <n v="198.93"/>
    <n v="196.31"/>
    <n v="196.04"/>
    <n v="199.47"/>
    <n v="192.93"/>
    <m/>
    <m/>
    <n v="1920"/>
    <n v="617.84999999999991"/>
    <n v="517.40000000000009"/>
    <n v="591.82000000000005"/>
    <n v="192.93"/>
    <n v="1920.0000000000002"/>
    <n v="579.99999999999977"/>
  </r>
  <r>
    <n v="25400"/>
    <s v="Regional Park &amp; Open Space Dis"/>
    <n v="931307"/>
    <s v="Santa Rosa Plateau Nature Ctr"/>
    <x v="139"/>
    <x v="139"/>
    <s v="25400 931307 520330"/>
    <x v="4"/>
    <x v="20"/>
    <s v="Utilities"/>
    <x v="0"/>
    <s v="Interpretive2"/>
    <s v="Santa Rosa Plateau Nature Center2"/>
    <n v="995.66000000000008"/>
    <n v="1200"/>
    <m/>
    <n v="1200"/>
    <n v="0"/>
    <n v="80.98"/>
    <n v="157.97999999999999"/>
    <n v="119.88"/>
    <n v="128.47999999999999"/>
    <n v="80.98"/>
    <n v="80.98"/>
    <n v="80.98"/>
    <n v="80.98"/>
    <n v="92.98"/>
    <m/>
    <m/>
    <n v="904.22"/>
    <n v="238.95999999999998"/>
    <n v="329.34"/>
    <n v="242.94"/>
    <n v="92.98"/>
    <n v="904.22"/>
    <n v="295.77999999999997"/>
  </r>
  <r>
    <n v="25400"/>
    <s v="Regional Park &amp; Open Space Dis"/>
    <n v="931307"/>
    <s v="Santa Rosa Plateau Nature Ctr"/>
    <x v="59"/>
    <x v="59"/>
    <s v="25400 931307 520845"/>
    <x v="4"/>
    <x v="20"/>
    <s v="Utilities"/>
    <x v="0"/>
    <s v="Interpretive2"/>
    <s v="Santa Rosa Plateau Nature Center2"/>
    <n v="2157.3000000000002"/>
    <n v="3500"/>
    <m/>
    <n v="3500"/>
    <n v="165.7"/>
    <n v="519.83000000000004"/>
    <n v="319.60000000000002"/>
    <n v="165.7"/>
    <n v="165.7"/>
    <n v="165.7"/>
    <n v="165.7"/>
    <n v="165.7"/>
    <n v="165.7"/>
    <n v="165.7"/>
    <m/>
    <m/>
    <n v="2165.0300000000002"/>
    <n v="1005.13"/>
    <n v="497.09999999999997"/>
    <n v="497.09999999999997"/>
    <n v="165.7"/>
    <n v="2165.0299999999997"/>
    <n v="1334.9700000000003"/>
  </r>
  <r>
    <n v="25400"/>
    <s v="Regional Park &amp; Open Space Dis"/>
    <n v="931307"/>
    <s v="Santa Rosa Plateau Nature Ctr"/>
    <x v="91"/>
    <x v="91"/>
    <s v="25400 931307 529500"/>
    <x v="4"/>
    <x v="20"/>
    <s v="Utilities"/>
    <x v="0"/>
    <s v="Interpretive2"/>
    <s v="Santa Rosa Plateau Nature Center2"/>
    <n v="2475.2000000000003"/>
    <n v="6500"/>
    <m/>
    <n v="6500"/>
    <n v="0"/>
    <n v="684.56"/>
    <n v="197.2"/>
    <n v="75.69"/>
    <n v="164.7"/>
    <n v="155.13999999999999"/>
    <n v="213.88"/>
    <n v="192.72"/>
    <n v="209.45"/>
    <n v="112.7"/>
    <m/>
    <m/>
    <n v="2006.0400000000002"/>
    <n v="881.76"/>
    <n v="395.53"/>
    <n v="616.04999999999995"/>
    <n v="112.7"/>
    <n v="2006.04"/>
    <n v="4493.96"/>
  </r>
  <r>
    <n v="25400"/>
    <s v="Regional Park &amp; Open Space Dis"/>
    <n v="931307"/>
    <s v="Santa Rosa Plateau Nature Ctr"/>
    <x v="93"/>
    <x v="93"/>
    <s v="25400 931307 529550"/>
    <x v="4"/>
    <x v="20"/>
    <s v="Utilities"/>
    <x v="0"/>
    <s v="Interpretive2"/>
    <s v="Santa Rosa Plateau Nature Center2"/>
    <n v="2784.46"/>
    <n v="3500"/>
    <m/>
    <n v="3500"/>
    <n v="0"/>
    <n v="249"/>
    <n v="251.59"/>
    <n v="247.38"/>
    <n v="221.45"/>
    <n v="254.44"/>
    <n v="267.32"/>
    <n v="242.89"/>
    <n v="252.93"/>
    <n v="234.34"/>
    <m/>
    <m/>
    <n v="2221.34"/>
    <n v="500.59000000000003"/>
    <n v="723.27"/>
    <n v="763.14"/>
    <n v="234.34"/>
    <n v="2221.34"/>
    <n v="1278.6599999999999"/>
  </r>
  <r>
    <n v="25400"/>
    <s v="Regional Park &amp; Open Space Dis"/>
    <n v="931400"/>
    <s v="Major Parks"/>
    <x v="56"/>
    <x v="56"/>
    <s v="25400 931400 520230"/>
    <x v="3"/>
    <x v="21"/>
    <s v="Utilities"/>
    <x v="0"/>
    <s v="Regional Parks2"/>
    <s v="Regional Parks General Admin2"/>
    <n v="977.47"/>
    <n v="1200"/>
    <m/>
    <n v="1200"/>
    <n v="0"/>
    <n v="121.59"/>
    <n v="104.68"/>
    <n v="83.74"/>
    <n v="83.8"/>
    <n v="103.43"/>
    <n v="121.81"/>
    <n v="119.4"/>
    <n v="83.84"/>
    <n v="62.88"/>
    <m/>
    <m/>
    <n v="885.17"/>
    <n v="226.27"/>
    <n v="270.97000000000003"/>
    <n v="325.05"/>
    <n v="62.88"/>
    <n v="885.17"/>
    <n v="314.83000000000004"/>
  </r>
  <r>
    <n v="25400"/>
    <s v="Regional Park &amp; Open Space Dis"/>
    <n v="931400"/>
    <s v="Major Parks"/>
    <x v="59"/>
    <x v="59"/>
    <s v="25400 931400 520845"/>
    <x v="3"/>
    <x v="21"/>
    <s v="Utilities"/>
    <x v="0"/>
    <s v="Regional Parks2"/>
    <s v="Regional Parks General Admin2"/>
    <n v="318.35000000000002"/>
    <n v="0"/>
    <m/>
    <n v="0"/>
    <n v="0"/>
    <n v="0"/>
    <n v="0"/>
    <n v="0"/>
    <n v="0"/>
    <n v="0"/>
    <n v="0"/>
    <n v="0"/>
    <n v="0"/>
    <n v="0"/>
    <m/>
    <m/>
    <n v="0"/>
    <n v="0"/>
    <n v="0"/>
    <n v="0"/>
    <n v="0"/>
    <n v="0"/>
    <n v="0"/>
  </r>
  <r>
    <n v="25400"/>
    <s v="Regional Park &amp; Open Space Dis"/>
    <n v="931400"/>
    <s v="Major Parks"/>
    <x v="93"/>
    <x v="93"/>
    <s v="25400 931400 529550"/>
    <x v="3"/>
    <x v="21"/>
    <s v="Utilities"/>
    <x v="0"/>
    <s v="Regional Parks2"/>
    <s v="Regional Parks General Admin2"/>
    <n v="0"/>
    <n v="0"/>
    <m/>
    <n v="0"/>
    <n v="0"/>
    <n v="0"/>
    <n v="0"/>
    <n v="0"/>
    <n v="0"/>
    <n v="0"/>
    <n v="0"/>
    <n v="0"/>
    <n v="0"/>
    <n v="0"/>
    <m/>
    <m/>
    <n v="0"/>
    <n v="0"/>
    <n v="0"/>
    <n v="0"/>
    <n v="0"/>
    <n v="0"/>
    <n v="0"/>
  </r>
  <r>
    <n v="25400"/>
    <s v="Regional Park &amp; Open Space Dis"/>
    <n v="931402"/>
    <s v="Hurkey Creek Park"/>
    <x v="56"/>
    <x v="56"/>
    <s v="25400 931402 520230"/>
    <x v="3"/>
    <x v="22"/>
    <s v="Utilities"/>
    <x v="0"/>
    <s v="Regional Parks2"/>
    <s v="Hurkey Creek2"/>
    <n v="3818.24"/>
    <n v="4000"/>
    <m/>
    <n v="4000"/>
    <n v="0"/>
    <n v="277.41000000000003"/>
    <n v="239.42"/>
    <n v="239.64"/>
    <n v="239.73"/>
    <n v="319.64"/>
    <n v="361.54"/>
    <n v="361.64"/>
    <n v="361.64"/>
    <n v="319.73"/>
    <m/>
    <m/>
    <n v="2720.39"/>
    <n v="516.83000000000004"/>
    <n v="799.01"/>
    <n v="1084.8200000000002"/>
    <n v="319.73"/>
    <n v="2720.3900000000003"/>
    <n v="1279.6099999999997"/>
  </r>
  <r>
    <n v="25400"/>
    <s v="Regional Park &amp; Open Space Dis"/>
    <n v="931402"/>
    <s v="Hurkey Creek Park"/>
    <x v="141"/>
    <x v="141"/>
    <s v="25400 931402 520240"/>
    <x v="3"/>
    <x v="22"/>
    <s v="Utilities"/>
    <x v="0"/>
    <s v="Regional Parks2"/>
    <s v="Hurkey Creek2"/>
    <n v="0"/>
    <n v="0"/>
    <m/>
    <n v="0"/>
    <n v="0"/>
    <n v="0"/>
    <n v="0"/>
    <n v="0"/>
    <n v="0"/>
    <n v="0"/>
    <n v="0"/>
    <n v="0"/>
    <n v="0"/>
    <n v="0"/>
    <m/>
    <m/>
    <n v="0"/>
    <n v="0"/>
    <n v="0"/>
    <n v="0"/>
    <n v="0"/>
    <n v="0"/>
    <n v="0"/>
  </r>
  <r>
    <n v="25400"/>
    <s v="Regional Park &amp; Open Space Dis"/>
    <n v="931402"/>
    <s v="Hurkey Creek Park"/>
    <x v="57"/>
    <x v="57"/>
    <s v="25400 931402 520320"/>
    <x v="3"/>
    <x v="22"/>
    <s v="Utilities"/>
    <x v="0"/>
    <s v="Regional Parks2"/>
    <s v="Hurkey Creek2"/>
    <n v="909.5100000000001"/>
    <n v="1000"/>
    <m/>
    <n v="1000"/>
    <n v="68.19"/>
    <n v="69.45"/>
    <n v="76.239999999999995"/>
    <n v="72.81"/>
    <n v="69.63"/>
    <n v="73.13"/>
    <n v="70.349999999999994"/>
    <n v="70.5"/>
    <n v="73.33"/>
    <n v="69.709999999999994"/>
    <m/>
    <m/>
    <n v="713.34"/>
    <n v="213.88"/>
    <n v="215.57"/>
    <n v="214.18"/>
    <n v="69.709999999999994"/>
    <n v="713.34"/>
    <n v="286.65999999999997"/>
  </r>
  <r>
    <n v="25400"/>
    <s v="Regional Park &amp; Open Space Dis"/>
    <n v="931402"/>
    <s v="Hurkey Creek Park"/>
    <x v="59"/>
    <x v="59"/>
    <s v="25400 931402 520845"/>
    <x v="3"/>
    <x v="22"/>
    <s v="Utilities"/>
    <x v="0"/>
    <s v="Regional Parks2"/>
    <s v="Hurkey Creek2"/>
    <n v="49502.84"/>
    <n v="38000"/>
    <m/>
    <n v="38000"/>
    <n v="6291.1"/>
    <n v="6291.1"/>
    <n v="6291.1"/>
    <n v="6291.1"/>
    <n v="6291.1"/>
    <n v="49.51"/>
    <n v="1474.64"/>
    <n v="1474.64"/>
    <n v="1474.64"/>
    <n v="5032.88"/>
    <m/>
    <m/>
    <n v="40961.81"/>
    <n v="18873.300000000003"/>
    <n v="12631.710000000001"/>
    <n v="4423.92"/>
    <n v="5032.88"/>
    <n v="40961.81"/>
    <n v="-2961.8099999999977"/>
  </r>
  <r>
    <n v="25400"/>
    <s v="Regional Park &amp; Open Space Dis"/>
    <n v="931402"/>
    <s v="Hurkey Creek Park"/>
    <x v="91"/>
    <x v="91"/>
    <s v="25400 931402 529500"/>
    <x v="3"/>
    <x v="22"/>
    <s v="Utilities"/>
    <x v="0"/>
    <s v="Regional Parks2"/>
    <s v="Hurkey Creek2"/>
    <n v="13880.45"/>
    <n v="9000"/>
    <m/>
    <n v="9000"/>
    <n v="0"/>
    <n v="1527.97"/>
    <n v="1384.83"/>
    <n v="1315.81"/>
    <n v="1142.3"/>
    <n v="3377.38"/>
    <n v="1734.86"/>
    <n v="0"/>
    <n v="2123.2600000000002"/>
    <n v="2238.98"/>
    <m/>
    <m/>
    <n v="14845.390000000001"/>
    <n v="2912.8"/>
    <n v="5835.49"/>
    <n v="3858.12"/>
    <n v="2238.98"/>
    <n v="14845.39"/>
    <n v="-5845.3899999999994"/>
  </r>
  <r>
    <n v="25400"/>
    <s v="Regional Park &amp; Open Space Dis"/>
    <n v="931402"/>
    <s v="Hurkey Creek Park"/>
    <x v="140"/>
    <x v="140"/>
    <s v="25400 931402 529510"/>
    <x v="3"/>
    <x v="22"/>
    <s v="Utilities"/>
    <x v="0"/>
    <s v="Regional Parks2"/>
    <s v="Hurkey Creek2"/>
    <n v="4985.1400000000003"/>
    <n v="5000"/>
    <m/>
    <n v="5000"/>
    <n v="0"/>
    <n v="0"/>
    <n v="0"/>
    <n v="1220.08"/>
    <n v="0"/>
    <n v="0"/>
    <n v="125"/>
    <n v="0"/>
    <n v="0"/>
    <n v="0"/>
    <m/>
    <m/>
    <n v="1345.08"/>
    <n v="0"/>
    <n v="1220.08"/>
    <n v="125"/>
    <n v="0"/>
    <n v="1345.08"/>
    <n v="3654.92"/>
  </r>
  <r>
    <n v="25400"/>
    <s v="Regional Park &amp; Open Space Dis"/>
    <n v="931402"/>
    <s v="Hurkey Creek Park"/>
    <x v="92"/>
    <x v="92"/>
    <s v="25400 931402 529520"/>
    <x v="3"/>
    <x v="22"/>
    <s v="Utilities"/>
    <x v="0"/>
    <s v="Regional Parks2"/>
    <s v="Hurkey Creek2"/>
    <n v="5435"/>
    <n v="9000"/>
    <m/>
    <n v="9000"/>
    <n v="0"/>
    <n v="0"/>
    <n v="166.66"/>
    <n v="3770"/>
    <n v="304.62"/>
    <n v="304.62"/>
    <n v="0"/>
    <n v="0"/>
    <n v="0"/>
    <n v="0"/>
    <m/>
    <m/>
    <n v="4545.8999999999996"/>
    <n v="166.66"/>
    <n v="4379.24"/>
    <n v="0"/>
    <n v="0"/>
    <n v="4545.8999999999996"/>
    <n v="4454.1000000000004"/>
  </r>
  <r>
    <n v="25400"/>
    <s v="Regional Park &amp; Open Space Dis"/>
    <n v="931403"/>
    <s v="Idyllwild Park"/>
    <x v="56"/>
    <x v="56"/>
    <s v="25400 931403 520230"/>
    <x v="3"/>
    <x v="23"/>
    <s v="Utilities"/>
    <x v="0"/>
    <s v="Regional Parks2"/>
    <s v="Idyllwild2"/>
    <n v="4349.6499999999996"/>
    <n v="2500"/>
    <m/>
    <n v="2500"/>
    <n v="0"/>
    <n v="284.97000000000003"/>
    <n v="79.8"/>
    <n v="201.63"/>
    <n v="201.72"/>
    <n v="163.71"/>
    <n v="267.39999999999998"/>
    <n v="159.86000000000001"/>
    <n v="159.86000000000001"/>
    <n v="189.86"/>
    <m/>
    <m/>
    <n v="1708.8100000000004"/>
    <n v="364.77000000000004"/>
    <n v="567.06000000000006"/>
    <n v="587.12"/>
    <n v="189.86"/>
    <n v="1708.8100000000004"/>
    <n v="791.1899999999996"/>
  </r>
  <r>
    <n v="25400"/>
    <s v="Regional Park &amp; Open Space Dis"/>
    <n v="931403"/>
    <s v="Idyllwild Park"/>
    <x v="57"/>
    <x v="57"/>
    <s v="25400 931403 520320"/>
    <x v="3"/>
    <x v="23"/>
    <s v="Utilities"/>
    <x v="0"/>
    <s v="Regional Parks2"/>
    <s v="Idyllwild2"/>
    <n v="766.82999999999993"/>
    <n v="850"/>
    <m/>
    <n v="850"/>
    <n v="136.4"/>
    <n v="1.61"/>
    <n v="139.71"/>
    <n v="2.06"/>
    <n v="172.56"/>
    <n v="71.83"/>
    <n v="70.67"/>
    <n v="70.22"/>
    <n v="70.67"/>
    <n v="69.709999999999994"/>
    <m/>
    <m/>
    <n v="805.44"/>
    <n v="277.72000000000003"/>
    <n v="246.45"/>
    <n v="211.56"/>
    <n v="69.709999999999994"/>
    <n v="805.44"/>
    <n v="44.559999999999945"/>
  </r>
  <r>
    <n v="25400"/>
    <s v="Regional Park &amp; Open Space Dis"/>
    <n v="931403"/>
    <s v="Idyllwild Park"/>
    <x v="139"/>
    <x v="139"/>
    <s v="25400 931403 520330"/>
    <x v="3"/>
    <x v="23"/>
    <s v="Utilities"/>
    <x v="0"/>
    <s v="Regional Parks2"/>
    <s v="Idyllwild2"/>
    <n v="1506.5600000000002"/>
    <n v="1700"/>
    <m/>
    <n v="1700"/>
    <n v="273.92"/>
    <n v="0"/>
    <n v="273.92"/>
    <n v="0"/>
    <n v="340.58"/>
    <n v="136.96"/>
    <n v="136.96"/>
    <n v="136.96"/>
    <n v="136.96"/>
    <n v="160.96"/>
    <m/>
    <m/>
    <n v="1597.2200000000003"/>
    <n v="547.84"/>
    <n v="477.53999999999996"/>
    <n v="410.88"/>
    <n v="160.96"/>
    <n v="1597.2200000000003"/>
    <n v="102.77999999999975"/>
  </r>
  <r>
    <n v="25400"/>
    <s v="Regional Park &amp; Open Space Dis"/>
    <n v="931403"/>
    <s v="Idyllwild Park"/>
    <x v="59"/>
    <x v="59"/>
    <s v="25400 931403 520845"/>
    <x v="3"/>
    <x v="23"/>
    <s v="Utilities"/>
    <x v="0"/>
    <s v="Regional Parks2"/>
    <s v="Idyllwild2"/>
    <n v="20075.55"/>
    <n v="20000"/>
    <m/>
    <n v="20000"/>
    <n v="2364.1999999999998"/>
    <n v="2364.1999999999998"/>
    <n v="2364.1999999999998"/>
    <n v="2364.1999999999998"/>
    <n v="2364.1999999999998"/>
    <n v="350"/>
    <n v="565.38"/>
    <n v="737.32"/>
    <n v="737.32"/>
    <n v="3487.41"/>
    <m/>
    <m/>
    <n v="17698.43"/>
    <n v="7092.5999999999995"/>
    <n v="5078.3999999999996"/>
    <n v="2040.02"/>
    <n v="3487.41"/>
    <n v="17698.43"/>
    <n v="2301.5699999999997"/>
  </r>
  <r>
    <n v="25400"/>
    <s v="Regional Park &amp; Open Space Dis"/>
    <n v="931403"/>
    <s v="Idyllwild Park"/>
    <x v="91"/>
    <x v="91"/>
    <s v="25400 931403 529500"/>
    <x v="3"/>
    <x v="23"/>
    <s v="Utilities"/>
    <x v="0"/>
    <s v="Regional Parks2"/>
    <s v="Idyllwild2"/>
    <n v="12229.75"/>
    <n v="12500"/>
    <m/>
    <n v="12500"/>
    <n v="0"/>
    <n v="911.14"/>
    <n v="0"/>
    <n v="1381.7"/>
    <n v="613.46"/>
    <n v="776.68"/>
    <n v="888.46"/>
    <n v="922.42"/>
    <n v="802.18"/>
    <n v="756.91"/>
    <m/>
    <m/>
    <n v="7052.9500000000007"/>
    <n v="911.14"/>
    <n v="2771.84"/>
    <n v="2613.06"/>
    <n v="756.91"/>
    <n v="7052.95"/>
    <n v="5447.05"/>
  </r>
  <r>
    <n v="25400"/>
    <s v="Regional Park &amp; Open Space Dis"/>
    <n v="931403"/>
    <s v="Idyllwild Park"/>
    <x v="140"/>
    <x v="140"/>
    <s v="25400 931403 529510"/>
    <x v="3"/>
    <x v="23"/>
    <s v="Utilities"/>
    <x v="0"/>
    <s v="Regional Parks2"/>
    <s v="Idyllwild2"/>
    <n v="3991.0999999999995"/>
    <n v="7500"/>
    <m/>
    <n v="7500"/>
    <n v="0"/>
    <n v="0"/>
    <n v="0"/>
    <n v="0"/>
    <n v="765.3"/>
    <n v="0"/>
    <n v="50"/>
    <n v="0"/>
    <n v="0"/>
    <n v="0"/>
    <m/>
    <m/>
    <n v="815.3"/>
    <n v="0"/>
    <n v="765.3"/>
    <n v="50"/>
    <n v="0"/>
    <n v="815.3"/>
    <n v="6684.7"/>
  </r>
  <r>
    <n v="25400"/>
    <s v="Regional Park &amp; Open Space Dis"/>
    <n v="931403"/>
    <s v="Idyllwild Park"/>
    <x v="92"/>
    <x v="92"/>
    <s v="25400 931403 529520"/>
    <x v="3"/>
    <x v="23"/>
    <s v="Utilities"/>
    <x v="0"/>
    <s v="Regional Parks2"/>
    <s v="Idyllwild2"/>
    <n v="8262.42"/>
    <n v="10000"/>
    <m/>
    <n v="10000"/>
    <n v="0"/>
    <n v="1056.3800000000001"/>
    <n v="1002.71"/>
    <n v="1002.72"/>
    <n v="949.05"/>
    <n v="949.05"/>
    <n v="949.05"/>
    <n v="1002.72"/>
    <n v="1002.72"/>
    <n v="1002.72"/>
    <m/>
    <m/>
    <n v="8917.1200000000008"/>
    <n v="2059.09"/>
    <n v="2900.8199999999997"/>
    <n v="2954.49"/>
    <n v="1002.72"/>
    <n v="8917.119999999999"/>
    <n v="1082.880000000001"/>
  </r>
  <r>
    <n v="25400"/>
    <s v="Regional Park &amp; Open Space Dis"/>
    <n v="931403"/>
    <s v="Idyllwild Park"/>
    <x v="93"/>
    <x v="93"/>
    <s v="25400 931403 529550"/>
    <x v="3"/>
    <x v="23"/>
    <s v="Utilities"/>
    <x v="0"/>
    <s v="Regional Parks2"/>
    <s v="Idyllwild2"/>
    <n v="10882.439999999999"/>
    <n v="9000"/>
    <m/>
    <n v="9000"/>
    <n v="0"/>
    <n v="1544.31"/>
    <n v="1061.3599999999999"/>
    <n v="906.75"/>
    <n v="689.07"/>
    <n v="739.18"/>
    <n v="530.82000000000005"/>
    <n v="356.91"/>
    <n v="389.37"/>
    <n v="539.09"/>
    <m/>
    <m/>
    <n v="6756.86"/>
    <n v="2605.67"/>
    <n v="2335"/>
    <n v="1277.0999999999999"/>
    <n v="539.09"/>
    <n v="6756.8600000000006"/>
    <n v="2243.1399999999994"/>
  </r>
  <r>
    <n v="25400"/>
    <s v="Regional Park &amp; Open Space Dis"/>
    <n v="931404"/>
    <s v="kabian Park"/>
    <x v="93"/>
    <x v="93"/>
    <s v="25400 931404 529550"/>
    <x v="3"/>
    <x v="26"/>
    <s v="Utilities"/>
    <x v="0"/>
    <s v="Regional Parks2"/>
    <s v="Kabian2"/>
    <n v="6330.33"/>
    <n v="8000"/>
    <m/>
    <n v="8000"/>
    <n v="0"/>
    <n v="914.1"/>
    <n v="967.36"/>
    <n v="626.42999999999995"/>
    <n v="429.37"/>
    <n v="189.41"/>
    <n v="43.54"/>
    <n v="47.28"/>
    <n v="52.24"/>
    <n v="47.28"/>
    <m/>
    <m/>
    <n v="3317.0099999999998"/>
    <n v="1881.46"/>
    <n v="1245.21"/>
    <n v="143.06"/>
    <n v="47.28"/>
    <n v="3317.01"/>
    <n v="4682.99"/>
  </r>
  <r>
    <n v="25400"/>
    <s v="Regional Park &amp; Open Space Dis"/>
    <n v="931405"/>
    <s v="Lake Cahuilla Park"/>
    <x v="56"/>
    <x v="56"/>
    <s v="25400 931405 520230"/>
    <x v="3"/>
    <x v="3"/>
    <s v="Utilities"/>
    <x v="0"/>
    <s v="Regional Parks2"/>
    <s v="Lake Cahuilla2"/>
    <n v="1403.0900000000001"/>
    <n v="1300"/>
    <m/>
    <n v="1300"/>
    <n v="0"/>
    <n v="83.58"/>
    <n v="83.58"/>
    <n v="83.74"/>
    <n v="83.8"/>
    <n v="1807.1"/>
    <n v="83.8"/>
    <n v="83.84"/>
    <n v="83.84"/>
    <n v="123.82"/>
    <m/>
    <m/>
    <n v="2517.1000000000004"/>
    <n v="167.16"/>
    <n v="1974.6399999999999"/>
    <n v="251.48"/>
    <n v="123.82"/>
    <n v="2517.1"/>
    <n v="-1217.0999999999999"/>
  </r>
  <r>
    <n v="25400"/>
    <s v="Regional Park &amp; Open Space Dis"/>
    <n v="931405"/>
    <s v="Lake Cahuilla Park"/>
    <x v="57"/>
    <x v="57"/>
    <s v="25400 931405 520320"/>
    <x v="3"/>
    <x v="3"/>
    <s v="Utilities"/>
    <x v="0"/>
    <s v="Regional Parks2"/>
    <s v="Lake Cahuilla2"/>
    <n v="2665.9700000000003"/>
    <n v="2900"/>
    <m/>
    <n v="2900"/>
    <n v="134.11000000000001"/>
    <n v="211.22"/>
    <n v="255"/>
    <n v="43.62"/>
    <n v="315.18"/>
    <n v="260.33999999999997"/>
    <n v="217.5"/>
    <n v="176.5"/>
    <n v="208.69"/>
    <n v="172.96"/>
    <m/>
    <m/>
    <n v="1995.1200000000001"/>
    <n v="600.33000000000004"/>
    <n v="619.14"/>
    <n v="602.69000000000005"/>
    <n v="172.96"/>
    <n v="1995.1200000000001"/>
    <n v="904.87999999999988"/>
  </r>
  <r>
    <n v="25400"/>
    <s v="Regional Park &amp; Open Space Dis"/>
    <n v="931405"/>
    <s v="Lake Cahuilla Park"/>
    <x v="139"/>
    <x v="139"/>
    <s v="25400 931405 520330"/>
    <x v="3"/>
    <x v="3"/>
    <s v="Utilities"/>
    <x v="0"/>
    <s v="Regional Parks2"/>
    <s v="Lake Cahuilla2"/>
    <n v="875.78000000000009"/>
    <n v="1500"/>
    <m/>
    <n v="1500"/>
    <n v="0"/>
    <n v="80.98"/>
    <n v="154.96"/>
    <n v="0"/>
    <n v="128.47999999999999"/>
    <n v="172.87"/>
    <n v="283.57"/>
    <n v="80.98"/>
    <n v="80.98"/>
    <n v="92.98"/>
    <m/>
    <m/>
    <n v="1075.8"/>
    <n v="235.94"/>
    <n v="301.35000000000002"/>
    <n v="445.53000000000003"/>
    <n v="92.98"/>
    <n v="1075.8"/>
    <n v="424.20000000000005"/>
  </r>
  <r>
    <n v="25400"/>
    <s v="Regional Park &amp; Open Space Dis"/>
    <n v="931405"/>
    <s v="Lake Cahuilla Park"/>
    <x v="59"/>
    <x v="59"/>
    <s v="25400 931405 520845"/>
    <x v="3"/>
    <x v="3"/>
    <s v="Utilities"/>
    <x v="0"/>
    <s v="Regional Parks2"/>
    <s v="Lake Cahuilla2"/>
    <n v="15369.77"/>
    <n v="16500"/>
    <m/>
    <n v="16500"/>
    <n v="1230.1600000000001"/>
    <n v="1230.1600000000001"/>
    <n v="2460.3200000000002"/>
    <n v="0"/>
    <n v="1230.1600000000001"/>
    <n v="1230.1600000000001"/>
    <n v="1230.1600000000001"/>
    <n v="2460.3200000000002"/>
    <n v="496.9"/>
    <n v="2224.73"/>
    <m/>
    <m/>
    <n v="13793.07"/>
    <n v="4920.6400000000003"/>
    <n v="2460.3200000000002"/>
    <n v="4187.38"/>
    <n v="2224.73"/>
    <n v="13793.07"/>
    <n v="2706.9300000000003"/>
  </r>
  <r>
    <n v="25400"/>
    <s v="Regional Park &amp; Open Space Dis"/>
    <n v="931405"/>
    <s v="Lake Cahuilla Park"/>
    <x v="91"/>
    <x v="91"/>
    <s v="25400 931405 529500"/>
    <x v="3"/>
    <x v="3"/>
    <s v="Utilities"/>
    <x v="0"/>
    <s v="Regional Parks2"/>
    <s v="Lake Cahuilla2"/>
    <n v="36079.51"/>
    <n v="30000"/>
    <m/>
    <n v="30000"/>
    <n v="1574.58"/>
    <n v="12.51"/>
    <n v="2895.06"/>
    <n v="2574.4299999999998"/>
    <n v="739.55"/>
    <n v="5799.15"/>
    <n v="5303.57"/>
    <n v="12.56"/>
    <n v="11530.09"/>
    <n v="4595.28"/>
    <m/>
    <m/>
    <n v="35036.78"/>
    <n v="4482.1499999999996"/>
    <n v="9113.1299999999992"/>
    <n v="16846.22"/>
    <n v="4595.28"/>
    <n v="35036.78"/>
    <n v="-5036.7799999999988"/>
  </r>
  <r>
    <n v="25400"/>
    <s v="Regional Park &amp; Open Space Dis"/>
    <n v="931405"/>
    <s v="Lake Cahuilla Park"/>
    <x v="140"/>
    <x v="140"/>
    <s v="25400 931405 529510"/>
    <x v="3"/>
    <x v="3"/>
    <s v="Utilities"/>
    <x v="0"/>
    <s v="Regional Parks2"/>
    <s v="Lake Cahuilla2"/>
    <n v="793.17"/>
    <n v="1000"/>
    <m/>
    <n v="1000"/>
    <n v="0"/>
    <n v="0"/>
    <n v="0"/>
    <n v="0"/>
    <n v="0"/>
    <n v="733.45"/>
    <n v="0"/>
    <n v="0"/>
    <n v="0"/>
    <n v="50"/>
    <m/>
    <m/>
    <n v="783.45"/>
    <n v="0"/>
    <n v="733.45"/>
    <n v="0"/>
    <n v="50"/>
    <n v="783.45"/>
    <n v="216.54999999999995"/>
  </r>
  <r>
    <n v="25400"/>
    <s v="Regional Park &amp; Open Space Dis"/>
    <n v="931405"/>
    <s v="Lake Cahuilla Park"/>
    <x v="92"/>
    <x v="92"/>
    <s v="25400 931405 529520"/>
    <x v="3"/>
    <x v="3"/>
    <s v="Utilities"/>
    <x v="0"/>
    <s v="Regional Parks2"/>
    <s v="Lake Cahuilla2"/>
    <n v="40821.879999999997"/>
    <n v="55000"/>
    <m/>
    <n v="55000"/>
    <n v="0"/>
    <n v="559.52"/>
    <n v="558.32000000000005"/>
    <n v="1908.92"/>
    <n v="1908.32"/>
    <n v="2466.64"/>
    <n v="4050"/>
    <n v="5167.24"/>
    <n v="8658.92"/>
    <n v="3790.4"/>
    <m/>
    <m/>
    <n v="29068.28"/>
    <n v="1117.8400000000001"/>
    <n v="6283.8799999999992"/>
    <n v="17876.16"/>
    <n v="3790.4"/>
    <n v="29068.28"/>
    <n v="25931.72"/>
  </r>
  <r>
    <n v="25400"/>
    <s v="Regional Park &amp; Open Space Dis"/>
    <n v="931405"/>
    <s v="Lake Cahuilla Park"/>
    <x v="93"/>
    <x v="93"/>
    <s v="25400 931405 529550"/>
    <x v="3"/>
    <x v="3"/>
    <s v="Utilities"/>
    <x v="0"/>
    <s v="Regional Parks2"/>
    <s v="Lake Cahuilla2"/>
    <n v="39775.54"/>
    <n v="50000"/>
    <m/>
    <n v="50000"/>
    <n v="0"/>
    <n v="6042.62"/>
    <n v="6146.72"/>
    <n v="6646.81"/>
    <n v="329.21"/>
    <n v="378.45"/>
    <n v="301.75"/>
    <n v="2891.21"/>
    <n v="4038.93"/>
    <n v="1392.22"/>
    <m/>
    <m/>
    <n v="28167.920000000002"/>
    <n v="12189.34"/>
    <n v="7354.47"/>
    <n v="7231.8899999999994"/>
    <n v="1392.22"/>
    <n v="28167.920000000002"/>
    <n v="21832.079999999998"/>
  </r>
  <r>
    <n v="25400"/>
    <s v="Regional Park &amp; Open Space Dis"/>
    <n v="931406"/>
    <s v="Lawler Lodge &amp; Alpine Cabins"/>
    <x v="59"/>
    <x v="59"/>
    <s v="25400 931406 520845"/>
    <x v="3"/>
    <x v="27"/>
    <s v="Utilities"/>
    <x v="0"/>
    <s v="Regional Parks2"/>
    <s v="Lawler Lodge &amp; Alpine Cabins2"/>
    <n v="3501.8499999999995"/>
    <n v="3450"/>
    <m/>
    <n v="3450"/>
    <n v="318.35000000000002"/>
    <n v="318.35000000000002"/>
    <n v="318.35000000000002"/>
    <n v="318.35000000000002"/>
    <n v="318.35000000000002"/>
    <n v="318.35000000000002"/>
    <n v="318.35000000000002"/>
    <n v="318.35000000000002"/>
    <n v="318.35000000000002"/>
    <n v="318.35000000000002"/>
    <m/>
    <m/>
    <n v="3183.4999999999995"/>
    <n v="955.05000000000007"/>
    <n v="955.05000000000007"/>
    <n v="955.05000000000007"/>
    <n v="318.35000000000002"/>
    <n v="3183.5"/>
    <n v="266.5"/>
  </r>
  <r>
    <n v="25400"/>
    <s v="Regional Park &amp; Open Space Dis"/>
    <n v="931406"/>
    <s v="Lawler Lodge &amp; Alpine Cabins"/>
    <x v="91"/>
    <x v="91"/>
    <s v="25400 931406 529500"/>
    <x v="3"/>
    <x v="27"/>
    <s v="Utilities"/>
    <x v="0"/>
    <s v="Regional Parks2"/>
    <s v="Lawler Lodge &amp; Alpine Cabins2"/>
    <n v="6850.49"/>
    <n v="6000"/>
    <m/>
    <n v="6000"/>
    <n v="0"/>
    <n v="826.06"/>
    <n v="738.47"/>
    <n v="349.93"/>
    <n v="506.31"/>
    <n v="522.69000000000005"/>
    <n v="625.62"/>
    <n v="494.95"/>
    <n v="611.79"/>
    <n v="359.63"/>
    <m/>
    <m/>
    <n v="5035.45"/>
    <n v="1564.53"/>
    <n v="1378.93"/>
    <n v="1732.36"/>
    <n v="359.63"/>
    <n v="5035.45"/>
    <n v="964.55000000000018"/>
  </r>
  <r>
    <n v="25400"/>
    <s v="Regional Park &amp; Open Space Dis"/>
    <n v="931406"/>
    <s v="Lawler Lodge &amp; Alpine Cabins"/>
    <x v="140"/>
    <x v="140"/>
    <s v="25400 931406 529510"/>
    <x v="3"/>
    <x v="27"/>
    <s v="Utilities"/>
    <x v="0"/>
    <s v="Regional Parks2"/>
    <s v="Lawler Lodge &amp; Alpine Cabins2"/>
    <n v="9397.6"/>
    <n v="6000"/>
    <m/>
    <n v="6000"/>
    <n v="0"/>
    <n v="0"/>
    <n v="281.74"/>
    <n v="485.12"/>
    <n v="0"/>
    <n v="237.82"/>
    <n v="1074.7"/>
    <n v="1592.53"/>
    <n v="824.02"/>
    <n v="0"/>
    <m/>
    <m/>
    <n v="4495.93"/>
    <n v="281.74"/>
    <n v="722.94"/>
    <n v="3491.25"/>
    <n v="0"/>
    <n v="4495.93"/>
    <n v="1504.0699999999997"/>
  </r>
  <r>
    <n v="25400"/>
    <s v="Regional Park &amp; Open Space Dis"/>
    <n v="931408"/>
    <s v="McCall Park"/>
    <x v="56"/>
    <x v="56"/>
    <s v="25400 931408 520230"/>
    <x v="3"/>
    <x v="24"/>
    <s v="Utilities"/>
    <x v="0"/>
    <s v="Regional Parks2"/>
    <s v="McCall2"/>
    <n v="902.95"/>
    <n v="1100"/>
    <m/>
    <n v="1100"/>
    <n v="0"/>
    <n v="79.8"/>
    <n v="79.8"/>
    <n v="48.75"/>
    <n v="38.01"/>
    <n v="38.01"/>
    <n v="38.01"/>
    <n v="38.01"/>
    <n v="38.01"/>
    <n v="38.020000000000003"/>
    <m/>
    <m/>
    <n v="436.41999999999996"/>
    <n v="159.6"/>
    <n v="124.76999999999998"/>
    <n v="114.03"/>
    <n v="38.020000000000003"/>
    <n v="436.41999999999996"/>
    <n v="663.58"/>
  </r>
  <r>
    <n v="25400"/>
    <s v="Regional Park &amp; Open Space Dis"/>
    <n v="931408"/>
    <s v="McCall Park"/>
    <x v="57"/>
    <x v="57"/>
    <s v="25400 931408 520320"/>
    <x v="3"/>
    <x v="24"/>
    <s v="Utilities"/>
    <x v="0"/>
    <s v="Regional Parks2"/>
    <s v="McCall2"/>
    <n v="695.31000000000006"/>
    <n v="700"/>
    <m/>
    <n v="700"/>
    <n v="56.75"/>
    <n v="56.75"/>
    <n v="56.75"/>
    <n v="57.47"/>
    <n v="57.47"/>
    <n v="57.76"/>
    <n v="57.66"/>
    <n v="57.66"/>
    <n v="58.29"/>
    <n v="57.79"/>
    <m/>
    <m/>
    <n v="574.34999999999991"/>
    <n v="170.25"/>
    <n v="172.7"/>
    <n v="173.60999999999999"/>
    <n v="57.79"/>
    <n v="574.34999999999991"/>
    <n v="125.65000000000009"/>
  </r>
  <r>
    <n v="25400"/>
    <s v="Regional Park &amp; Open Space Dis"/>
    <n v="931408"/>
    <s v="McCall Park"/>
    <x v="59"/>
    <x v="59"/>
    <s v="25400 931408 520845"/>
    <x v="3"/>
    <x v="24"/>
    <s v="Utilities"/>
    <x v="0"/>
    <s v="Regional Parks2"/>
    <s v="McCall2"/>
    <n v="3558.24"/>
    <n v="4000"/>
    <m/>
    <n v="4000"/>
    <n v="296.52"/>
    <n v="296.52"/>
    <n v="296.52"/>
    <n v="296.52"/>
    <n v="296.52"/>
    <n v="296.52"/>
    <n v="296.52"/>
    <n v="296.52"/>
    <n v="296.52"/>
    <n v="296.52"/>
    <m/>
    <m/>
    <n v="2965.2"/>
    <n v="889.56"/>
    <n v="889.56"/>
    <n v="889.56"/>
    <n v="296.52"/>
    <n v="2965.2"/>
    <n v="1034.8000000000002"/>
  </r>
  <r>
    <n v="25400"/>
    <s v="Regional Park &amp; Open Space Dis"/>
    <n v="931408"/>
    <s v="McCall Park"/>
    <x v="91"/>
    <x v="91"/>
    <s v="25400 931408 529500"/>
    <x v="3"/>
    <x v="24"/>
    <s v="Utilities"/>
    <x v="0"/>
    <s v="Regional Parks2"/>
    <s v="McCall2"/>
    <n v="5119.58"/>
    <n v="6000"/>
    <m/>
    <n v="6000"/>
    <n v="0"/>
    <n v="1238.1600000000001"/>
    <n v="649.59"/>
    <n v="391"/>
    <n v="598.85"/>
    <n v="421.24"/>
    <n v="615.41999999999996"/>
    <n v="557.61"/>
    <n v="530.23"/>
    <n v="430.89"/>
    <m/>
    <m/>
    <n v="5432.9900000000007"/>
    <n v="1887.75"/>
    <n v="1411.0900000000001"/>
    <n v="1703.26"/>
    <n v="430.89"/>
    <n v="5432.9900000000007"/>
    <n v="567.00999999999931"/>
  </r>
  <r>
    <n v="25400"/>
    <s v="Regional Park &amp; Open Space Dis"/>
    <n v="931408"/>
    <s v="McCall Park"/>
    <x v="140"/>
    <x v="140"/>
    <s v="25400 931408 529510"/>
    <x v="3"/>
    <x v="24"/>
    <s v="Utilities"/>
    <x v="0"/>
    <s v="Regional Parks2"/>
    <s v="McCall2"/>
    <n v="25"/>
    <n v="500"/>
    <m/>
    <n v="500"/>
    <n v="324.27999999999997"/>
    <n v="0"/>
    <n v="0"/>
    <n v="0"/>
    <n v="0"/>
    <n v="0"/>
    <n v="25"/>
    <n v="0"/>
    <n v="0"/>
    <n v="0"/>
    <m/>
    <m/>
    <n v="349.28"/>
    <n v="324.27999999999997"/>
    <n v="0"/>
    <n v="25"/>
    <n v="0"/>
    <n v="349.28"/>
    <n v="150.72000000000003"/>
  </r>
  <r>
    <n v="25400"/>
    <s v="Regional Park &amp; Open Space Dis"/>
    <n v="931408"/>
    <s v="McCall Park"/>
    <x v="92"/>
    <x v="92"/>
    <s v="25400 931408 529520"/>
    <x v="3"/>
    <x v="24"/>
    <s v="Utilities"/>
    <x v="0"/>
    <s v="Regional Parks2"/>
    <s v="McCall2"/>
    <n v="0"/>
    <n v="1755"/>
    <m/>
    <n v="1755"/>
    <n v="0"/>
    <n v="0"/>
    <n v="0"/>
    <n v="0"/>
    <n v="0"/>
    <n v="0"/>
    <n v="0"/>
    <n v="0"/>
    <n v="0"/>
    <n v="0"/>
    <m/>
    <m/>
    <n v="0"/>
    <n v="0"/>
    <n v="0"/>
    <n v="0"/>
    <n v="0"/>
    <n v="0"/>
    <n v="1755"/>
  </r>
  <r>
    <n v="25400"/>
    <s v="Regional Park &amp; Open Space Dis"/>
    <n v="931409"/>
    <s v="Rancho Jurupa Park"/>
    <x v="56"/>
    <x v="56"/>
    <s v="25400 931409 520230"/>
    <x v="3"/>
    <x v="4"/>
    <s v="Utilities"/>
    <x v="0"/>
    <s v="Regional Parks2"/>
    <s v="Rancho Jurupa2"/>
    <n v="7426.8200000000015"/>
    <n v="6000"/>
    <m/>
    <n v="6000"/>
    <n v="0"/>
    <n v="482.58"/>
    <n v="444.57"/>
    <n v="483.14"/>
    <n v="483.35"/>
    <n v="483.35"/>
    <n v="843.72"/>
    <n v="399.65"/>
    <n v="1154.3499999999999"/>
    <n v="441.57"/>
    <m/>
    <m/>
    <n v="5216.28"/>
    <n v="927.15"/>
    <n v="1449.8400000000001"/>
    <n v="2397.7199999999998"/>
    <n v="441.57"/>
    <n v="5216.28"/>
    <n v="783.72000000000025"/>
  </r>
  <r>
    <n v="25400"/>
    <s v="Regional Park &amp; Open Space Dis"/>
    <n v="931409"/>
    <s v="Rancho Jurupa Park"/>
    <x v="57"/>
    <x v="57"/>
    <s v="25400 931409 520320"/>
    <x v="3"/>
    <x v="4"/>
    <s v="Utilities"/>
    <x v="0"/>
    <s v="Regional Parks2"/>
    <s v="Rancho Jurupa2"/>
    <n v="4363.63"/>
    <n v="5000"/>
    <m/>
    <n v="5000"/>
    <n v="547.17999999999995"/>
    <n v="82.68"/>
    <n v="722.43"/>
    <n v="82.6"/>
    <n v="402.98"/>
    <n v="427.67"/>
    <n v="405.29"/>
    <n v="319.92"/>
    <n v="833.83"/>
    <n v="85.04"/>
    <m/>
    <m/>
    <n v="3909.62"/>
    <n v="1352.29"/>
    <n v="913.25"/>
    <n v="1559.04"/>
    <n v="85.04"/>
    <n v="3909.62"/>
    <n v="1090.3800000000001"/>
  </r>
  <r>
    <n v="25400"/>
    <s v="Regional Park &amp; Open Space Dis"/>
    <n v="931409"/>
    <s v="Rancho Jurupa Park"/>
    <x v="139"/>
    <x v="139"/>
    <s v="25400 931409 520330"/>
    <x v="3"/>
    <x v="4"/>
    <s v="Utilities"/>
    <x v="0"/>
    <s v="Regional Parks2"/>
    <s v="Rancho Jurupa2"/>
    <n v="4963.4400000000005"/>
    <n v="5000"/>
    <m/>
    <n v="5000"/>
    <n v="469.17"/>
    <n v="247.16"/>
    <n v="687.09"/>
    <n v="107.67"/>
    <n v="397.73"/>
    <n v="373.64"/>
    <n v="397.64"/>
    <n v="289.95999999999998"/>
    <n v="772.8"/>
    <n v="109.99"/>
    <m/>
    <m/>
    <n v="3852.8499999999995"/>
    <n v="1403.42"/>
    <n v="879.04"/>
    <n v="1460.3999999999999"/>
    <n v="109.99"/>
    <n v="3852.8499999999995"/>
    <n v="1147.1500000000005"/>
  </r>
  <r>
    <n v="25400"/>
    <s v="Regional Park &amp; Open Space Dis"/>
    <n v="931409"/>
    <s v="Rancho Jurupa Park"/>
    <x v="59"/>
    <x v="59"/>
    <s v="25400 931409 520845"/>
    <x v="3"/>
    <x v="4"/>
    <s v="Utilities"/>
    <x v="0"/>
    <s v="Regional Parks2"/>
    <s v="Rancho Jurupa2"/>
    <n v="56358.12"/>
    <n v="55000"/>
    <m/>
    <n v="55000"/>
    <n v="0"/>
    <n v="6007.77"/>
    <n v="6007.77"/>
    <n v="6007.77"/>
    <n v="6007.77"/>
    <n v="6868.1"/>
    <n v="6007.77"/>
    <n v="6031.15"/>
    <n v="6031.15"/>
    <n v="6891.48"/>
    <m/>
    <m/>
    <n v="55860.729999999996"/>
    <n v="12015.54"/>
    <n v="18883.64"/>
    <n v="18070.07"/>
    <n v="6891.48"/>
    <n v="55860.729999999996"/>
    <n v="-860.72999999999593"/>
  </r>
  <r>
    <n v="25400"/>
    <s v="Regional Park &amp; Open Space Dis"/>
    <n v="931409"/>
    <s v="Rancho Jurupa Park"/>
    <x v="62"/>
    <x v="62"/>
    <s v="25400 931409 521700"/>
    <x v="3"/>
    <x v="4"/>
    <s v="Utilities"/>
    <x v="0"/>
    <s v="Regional Parks2"/>
    <s v="Rancho Jurupa2"/>
    <n v="5517.88"/>
    <n v="4000"/>
    <m/>
    <n v="4000"/>
    <n v="630.64"/>
    <n v="320.32"/>
    <n v="320.32"/>
    <n v="0"/>
    <n v="320.32"/>
    <n v="640.64"/>
    <n v="0"/>
    <n v="320.32"/>
    <n v="640.64"/>
    <n v="0"/>
    <m/>
    <m/>
    <n v="3193.2"/>
    <n v="1271.28"/>
    <n v="960.96"/>
    <n v="960.96"/>
    <n v="0"/>
    <n v="3193.2"/>
    <n v="806.80000000000018"/>
  </r>
  <r>
    <n v="25400"/>
    <s v="Regional Park &amp; Open Space Dis"/>
    <n v="931409"/>
    <s v="Rancho Jurupa Park"/>
    <x v="91"/>
    <x v="91"/>
    <s v="25400 931409 529500"/>
    <x v="3"/>
    <x v="4"/>
    <s v="Utilities"/>
    <x v="0"/>
    <s v="Regional Parks2"/>
    <s v="Rancho Jurupa2"/>
    <n v="252340.46"/>
    <n v="320000"/>
    <m/>
    <n v="320000"/>
    <n v="0"/>
    <n v="71647.92"/>
    <n v="31543.56"/>
    <n v="23027.02"/>
    <n v="17659.61"/>
    <n v="15440.24"/>
    <n v="17265.2"/>
    <n v="15079.53"/>
    <n v="14702.64"/>
    <n v="16648.990000000002"/>
    <m/>
    <m/>
    <n v="223014.70999999996"/>
    <n v="103191.48"/>
    <n v="56126.87"/>
    <n v="47047.37"/>
    <n v="16648.990000000002"/>
    <n v="223014.71"/>
    <n v="96985.290000000008"/>
  </r>
  <r>
    <n v="25400"/>
    <s v="Regional Park &amp; Open Space Dis"/>
    <n v="931409"/>
    <s v="Rancho Jurupa Park"/>
    <x v="140"/>
    <x v="140"/>
    <s v="25400 931409 529510"/>
    <x v="3"/>
    <x v="4"/>
    <s v="Utilities"/>
    <x v="0"/>
    <s v="Regional Parks2"/>
    <s v="Rancho Jurupa2"/>
    <n v="1026.8500000000001"/>
    <n v="700"/>
    <m/>
    <n v="700"/>
    <n v="0"/>
    <n v="19.14"/>
    <n v="17.899999999999999"/>
    <n v="17.96"/>
    <n v="4.4000000000000004"/>
    <n v="43.52"/>
    <n v="79.84"/>
    <n v="102.71"/>
    <n v="113.28"/>
    <n v="70.59"/>
    <m/>
    <m/>
    <n v="469.34000000000003"/>
    <n v="37.04"/>
    <n v="65.88"/>
    <n v="295.83000000000004"/>
    <n v="70.59"/>
    <n v="469.34000000000003"/>
    <n v="230.65999999999997"/>
  </r>
  <r>
    <n v="25400"/>
    <s v="Regional Park &amp; Open Space Dis"/>
    <n v="931409"/>
    <s v="Rancho Jurupa Park"/>
    <x v="92"/>
    <x v="92"/>
    <s v="25400 931409 529520"/>
    <x v="3"/>
    <x v="4"/>
    <s v="Utilities"/>
    <x v="0"/>
    <s v="Regional Parks2"/>
    <s v="Rancho Jurupa2"/>
    <n v="18475.34"/>
    <n v="15000"/>
    <m/>
    <n v="15000"/>
    <n v="0"/>
    <n v="1491.35"/>
    <n v="1355.35"/>
    <n v="1355.35"/>
    <n v="685.04"/>
    <n v="765.6"/>
    <n v="2020.68"/>
    <n v="59.1"/>
    <n v="2902.64"/>
    <n v="1175.32"/>
    <m/>
    <m/>
    <n v="11810.43"/>
    <n v="2846.7"/>
    <n v="2805.99"/>
    <n v="4982.42"/>
    <n v="1175.32"/>
    <n v="11810.43"/>
    <n v="3189.5699999999997"/>
  </r>
  <r>
    <n v="25400"/>
    <s v="Regional Park &amp; Open Space Dis"/>
    <n v="931409"/>
    <s v="Rancho Jurupa Park"/>
    <x v="93"/>
    <x v="93"/>
    <s v="25400 931409 529550"/>
    <x v="3"/>
    <x v="4"/>
    <s v="Utilities"/>
    <x v="0"/>
    <s v="Regional Parks2"/>
    <s v="Rancho Jurupa2"/>
    <n v="21484.52"/>
    <n v="30000"/>
    <m/>
    <n v="30000"/>
    <n v="0"/>
    <n v="3011.96"/>
    <n v="2770.35"/>
    <n v="1987.66"/>
    <n v="1539.17"/>
    <n v="1502.87"/>
    <n v="1727.93"/>
    <n v="1696.47"/>
    <n v="2608.81"/>
    <n v="2032.85"/>
    <m/>
    <m/>
    <n v="18878.069999999996"/>
    <n v="5782.3099999999995"/>
    <n v="5029.7"/>
    <n v="6033.21"/>
    <n v="2032.85"/>
    <n v="18878.069999999996"/>
    <n v="11121.930000000004"/>
  </r>
  <r>
    <n v="25400"/>
    <s v="Regional Park &amp; Open Space Dis"/>
    <n v="931421"/>
    <s v="Mayflower Park"/>
    <x v="56"/>
    <x v="56"/>
    <s v="25400 931421 520230"/>
    <x v="3"/>
    <x v="5"/>
    <s v="Utilities"/>
    <x v="0"/>
    <s v="Regional Parks2"/>
    <s v="Mayflower2"/>
    <n v="941.55000000000007"/>
    <n v="1300"/>
    <m/>
    <n v="1300"/>
    <n v="0"/>
    <n v="83.58"/>
    <n v="83.58"/>
    <n v="83.74"/>
    <n v="83.8"/>
    <n v="83.8"/>
    <n v="83.8"/>
    <n v="83.84"/>
    <n v="83.84"/>
    <n v="83.85"/>
    <m/>
    <m/>
    <n v="753.83"/>
    <n v="167.16"/>
    <n v="251.33999999999997"/>
    <n v="251.48"/>
    <n v="83.85"/>
    <n v="753.83"/>
    <n v="546.16999999999996"/>
  </r>
  <r>
    <n v="25400"/>
    <s v="Regional Park &amp; Open Space Dis"/>
    <n v="931421"/>
    <s v="Mayflower Park"/>
    <x v="57"/>
    <x v="57"/>
    <s v="25400 931421 520320"/>
    <x v="3"/>
    <x v="5"/>
    <s v="Utilities"/>
    <x v="0"/>
    <s v="Regional Parks2"/>
    <s v="Mayflower2"/>
    <n v="496.20000000000005"/>
    <n v="750"/>
    <m/>
    <n v="750"/>
    <n v="125.31"/>
    <n v="128.28"/>
    <n v="34.090000000000003"/>
    <n v="1.72"/>
    <n v="55.11"/>
    <n v="32.229999999999997"/>
    <n v="32.99"/>
    <n v="32.549999999999997"/>
    <n v="32.81"/>
    <n v="30.67"/>
    <m/>
    <m/>
    <n v="505.7600000000001"/>
    <n v="287.68"/>
    <n v="89.06"/>
    <n v="98.35"/>
    <n v="30.67"/>
    <n v="505.76000000000005"/>
    <n v="244.23999999999995"/>
  </r>
  <r>
    <n v="25400"/>
    <s v="Regional Park &amp; Open Space Dis"/>
    <n v="931421"/>
    <s v="Mayflower Park"/>
    <x v="139"/>
    <x v="139"/>
    <s v="25400 931421 520330"/>
    <x v="3"/>
    <x v="5"/>
    <s v="Utilities"/>
    <x v="0"/>
    <s v="Regional Parks2"/>
    <s v="Mayflower2"/>
    <n v="4604.75"/>
    <n v="8000"/>
    <m/>
    <n v="8000"/>
    <n v="308"/>
    <n v="321.27999999999997"/>
    <n v="416.37"/>
    <n v="311.32"/>
    <n v="504.38"/>
    <n v="370.31"/>
    <n v="377.85"/>
    <n v="396.11"/>
    <n v="401.09"/>
    <n v="390.23"/>
    <m/>
    <m/>
    <n v="3796.94"/>
    <n v="1045.6500000000001"/>
    <n v="1186.01"/>
    <n v="1175.05"/>
    <n v="390.23"/>
    <n v="3796.94"/>
    <n v="4203.0599999999995"/>
  </r>
  <r>
    <n v="25400"/>
    <s v="Regional Park &amp; Open Space Dis"/>
    <n v="931421"/>
    <s v="Mayflower Park"/>
    <x v="59"/>
    <x v="59"/>
    <s v="25400 931421 520845"/>
    <x v="3"/>
    <x v="5"/>
    <s v="Utilities"/>
    <x v="0"/>
    <s v="Regional Parks2"/>
    <s v="Mayflower2"/>
    <n v="10210.939999999999"/>
    <n v="9450"/>
    <m/>
    <n v="9450"/>
    <n v="630.36"/>
    <n v="630.36"/>
    <n v="3421.86"/>
    <n v="630.36"/>
    <n v="630.36"/>
    <n v="630.36"/>
    <n v="630.36"/>
    <n v="630.36"/>
    <n v="630.36"/>
    <n v="630.36"/>
    <m/>
    <m/>
    <n v="9095.0999999999985"/>
    <n v="4682.58"/>
    <n v="1891.08"/>
    <n v="1891.08"/>
    <n v="630.36"/>
    <n v="9095.1"/>
    <n v="354.89999999999964"/>
  </r>
  <r>
    <n v="25400"/>
    <s v="Regional Park &amp; Open Space Dis"/>
    <n v="931421"/>
    <s v="Mayflower Park"/>
    <x v="62"/>
    <x v="62"/>
    <s v="25400 931421 521700"/>
    <x v="3"/>
    <x v="5"/>
    <s v="Utilities"/>
    <x v="0"/>
    <s v="Regional Parks2"/>
    <s v="Mayflower2"/>
    <n v="1942.6700000000003"/>
    <n v="900"/>
    <m/>
    <n v="900"/>
    <n v="-87.16"/>
    <n v="0"/>
    <n v="0"/>
    <n v="246.51"/>
    <n v="0"/>
    <n v="942.32"/>
    <n v="246.51"/>
    <n v="0"/>
    <n v="0"/>
    <n v="246.51"/>
    <m/>
    <m/>
    <n v="1594.69"/>
    <n v="-87.16"/>
    <n v="1188.83"/>
    <n v="246.51"/>
    <n v="246.51"/>
    <n v="1594.6899999999998"/>
    <n v="-694.68999999999983"/>
  </r>
  <r>
    <n v="25400"/>
    <s v="Regional Park &amp; Open Space Dis"/>
    <n v="931421"/>
    <s v="Mayflower Park"/>
    <x v="91"/>
    <x v="91"/>
    <s v="25400 931421 529500"/>
    <x v="3"/>
    <x v="5"/>
    <s v="Utilities"/>
    <x v="0"/>
    <s v="Regional Parks2"/>
    <s v="Mayflower2"/>
    <n v="75325.33"/>
    <n v="42000"/>
    <m/>
    <n v="42000"/>
    <n v="0"/>
    <n v="10407.700000000001"/>
    <n v="15339.64"/>
    <n v="3865.23"/>
    <n v="0"/>
    <n v="10249.74"/>
    <n v="0"/>
    <n v="8731.2099999999991"/>
    <n v="12394.07"/>
    <n v="0"/>
    <m/>
    <m/>
    <n v="60987.59"/>
    <n v="25747.34"/>
    <n v="14114.97"/>
    <n v="21125.279999999999"/>
    <n v="0"/>
    <n v="60987.59"/>
    <n v="-18987.589999999997"/>
  </r>
  <r>
    <n v="25400"/>
    <s v="Regional Park &amp; Open Space Dis"/>
    <n v="931421"/>
    <s v="Mayflower Park"/>
    <x v="140"/>
    <x v="140"/>
    <s v="25400 931421 529510"/>
    <x v="3"/>
    <x v="5"/>
    <s v="Utilities"/>
    <x v="0"/>
    <s v="Regional Parks2"/>
    <s v="Mayflower2"/>
    <n v="1588.58"/>
    <n v="2000"/>
    <m/>
    <n v="2000"/>
    <n v="0"/>
    <n v="0"/>
    <n v="240.77"/>
    <n v="16.3"/>
    <n v="87"/>
    <n v="0"/>
    <n v="0"/>
    <n v="0"/>
    <n v="25"/>
    <n v="0"/>
    <m/>
    <m/>
    <n v="369.07"/>
    <n v="240.77"/>
    <n v="103.3"/>
    <n v="25"/>
    <n v="0"/>
    <n v="369.07"/>
    <n v="1630.93"/>
  </r>
  <r>
    <n v="25400"/>
    <s v="Regional Park &amp; Open Space Dis"/>
    <n v="931421"/>
    <s v="Mayflower Park"/>
    <x v="92"/>
    <x v="92"/>
    <s v="25400 931421 529520"/>
    <x v="3"/>
    <x v="5"/>
    <s v="Utilities"/>
    <x v="0"/>
    <s v="Regional Parks2"/>
    <s v="Mayflower2"/>
    <n v="16840.79"/>
    <n v="10000"/>
    <m/>
    <n v="10000"/>
    <n v="1110"/>
    <n v="275"/>
    <n v="1925"/>
    <n v="1100"/>
    <n v="1183.0999999999999"/>
    <n v="2393.91"/>
    <n v="829.58"/>
    <n v="1375"/>
    <n v="825"/>
    <n v="275"/>
    <m/>
    <m/>
    <n v="11291.59"/>
    <n v="3310"/>
    <n v="4677.01"/>
    <n v="3029.58"/>
    <n v="275"/>
    <n v="11291.59"/>
    <n v="-1291.5900000000001"/>
  </r>
  <r>
    <n v="25400"/>
    <s v="Regional Park &amp; Open Space Dis"/>
    <n v="931421"/>
    <s v="Mayflower Park"/>
    <x v="93"/>
    <x v="93"/>
    <s v="25400 931421 529550"/>
    <x v="3"/>
    <x v="5"/>
    <s v="Utilities"/>
    <x v="0"/>
    <s v="Regional Parks2"/>
    <s v="Mayflower2"/>
    <n v="2982.11"/>
    <n v="6000"/>
    <m/>
    <n v="6000"/>
    <n v="39.770000000000003"/>
    <n v="48.66"/>
    <n v="122.98"/>
    <n v="47.21"/>
    <n v="2587.36"/>
    <n v="45.5"/>
    <n v="44.05"/>
    <n v="48.66"/>
    <n v="46.02"/>
    <n v="196.09"/>
    <m/>
    <m/>
    <n v="3226.3"/>
    <n v="211.41000000000003"/>
    <n v="2680.07"/>
    <n v="138.72999999999999"/>
    <n v="196.09"/>
    <n v="3226.3"/>
    <n v="2773.7"/>
  </r>
  <r>
    <n v="25430"/>
    <s v="Habitat/Open Space Mgt-Parks"/>
    <n v="931172"/>
    <s v="Hab &amp; Opn Spc -Harford Springs"/>
    <x v="38"/>
    <x v="38"/>
    <s v="25430 931172 515040"/>
    <x v="1"/>
    <x v="1"/>
    <s v="Payroll-PCF"/>
    <x v="3"/>
    <s v="Natural Resources1"/>
    <s v="Habitat &amp; Open Space Management1"/>
    <n v="1396.98"/>
    <n v="0"/>
    <m/>
    <n v="0"/>
    <n v="0"/>
    <n v="0"/>
    <n v="0"/>
    <n v="0"/>
    <n v="0"/>
    <n v="0"/>
    <n v="0"/>
    <n v="0"/>
    <n v="0"/>
    <n v="0"/>
    <m/>
    <m/>
    <n v="0"/>
    <n v="0"/>
    <n v="0"/>
    <n v="0"/>
    <n v="0"/>
    <n v="0"/>
    <n v="0"/>
  </r>
  <r>
    <n v="25430"/>
    <s v="Habitat/Open Space Mgt-Parks"/>
    <n v="931172"/>
    <s v="Hab &amp; Opn Spc -Harford Springs"/>
    <x v="39"/>
    <x v="39"/>
    <s v="25430 931172 515100"/>
    <x v="1"/>
    <x v="1"/>
    <s v="Payroll-PCF"/>
    <x v="3"/>
    <s v="Natural Resources1"/>
    <s v="Habitat &amp; Open Space Management1"/>
    <n v="15.17"/>
    <n v="0"/>
    <m/>
    <n v="0"/>
    <n v="0"/>
    <n v="0"/>
    <n v="0"/>
    <n v="0"/>
    <n v="0"/>
    <n v="0"/>
    <n v="0"/>
    <n v="0"/>
    <n v="0"/>
    <n v="0"/>
    <m/>
    <m/>
    <n v="0"/>
    <n v="0"/>
    <n v="0"/>
    <n v="0"/>
    <n v="0"/>
    <n v="0"/>
    <n v="0"/>
  </r>
  <r>
    <n v="25430"/>
    <s v="Habitat/Open Space Mgt-Parks"/>
    <n v="931172"/>
    <s v="Hab &amp; Opn Spc -Harford Springs"/>
    <x v="40"/>
    <x v="40"/>
    <s v="25430 931172 515120"/>
    <x v="1"/>
    <x v="1"/>
    <s v="Payroll-PCF"/>
    <x v="3"/>
    <s v="Natural Resources1"/>
    <s v="Habitat &amp; Open Space Management1"/>
    <n v="30.2"/>
    <n v="0"/>
    <m/>
    <n v="0"/>
    <n v="0"/>
    <n v="0"/>
    <n v="0"/>
    <n v="0"/>
    <n v="0"/>
    <n v="0"/>
    <n v="0"/>
    <n v="0"/>
    <n v="0"/>
    <n v="0"/>
    <m/>
    <m/>
    <n v="0"/>
    <n v="0"/>
    <n v="0"/>
    <n v="0"/>
    <n v="0"/>
    <n v="0"/>
    <n v="0"/>
  </r>
  <r>
    <n v="25430"/>
    <s v="Habitat/Open Space Mgt-Parks"/>
    <n v="931172"/>
    <s v="Hab &amp; Opn Spc -Harford Springs"/>
    <x v="41"/>
    <x v="41"/>
    <s v="25430 931172 515160"/>
    <x v="1"/>
    <x v="1"/>
    <s v="Payroll-PCF"/>
    <x v="3"/>
    <s v="Natural Resources1"/>
    <s v="Habitat &amp; Open Space Management1"/>
    <n v="0.36"/>
    <n v="0"/>
    <m/>
    <n v="0"/>
    <n v="0"/>
    <n v="0"/>
    <n v="0"/>
    <n v="0"/>
    <n v="0"/>
    <n v="0"/>
    <n v="0"/>
    <n v="0"/>
    <n v="0"/>
    <n v="0"/>
    <m/>
    <m/>
    <n v="0"/>
    <n v="0"/>
    <n v="0"/>
    <n v="0"/>
    <n v="0"/>
    <n v="0"/>
    <n v="0"/>
  </r>
  <r>
    <n v="25430"/>
    <s v="Habitat/Open Space Mgt-Parks"/>
    <n v="931172"/>
    <s v="Hab &amp; Opn Spc -Harford Springs"/>
    <x v="42"/>
    <x v="42"/>
    <s v="25430 931172 515220"/>
    <x v="1"/>
    <x v="1"/>
    <s v="Payroll-PCF"/>
    <x v="3"/>
    <s v="Natural Resources1"/>
    <s v="Habitat &amp; Open Space Management1"/>
    <n v="0"/>
    <n v="0"/>
    <m/>
    <n v="0"/>
    <n v="0"/>
    <n v="0"/>
    <n v="0"/>
    <n v="0"/>
    <n v="0"/>
    <n v="0"/>
    <n v="0"/>
    <n v="0"/>
    <n v="0"/>
    <n v="0"/>
    <m/>
    <m/>
    <n v="0"/>
    <n v="0"/>
    <n v="0"/>
    <n v="0"/>
    <n v="0"/>
    <n v="0"/>
    <n v="0"/>
  </r>
  <r>
    <n v="25430"/>
    <s v="Habitat/Open Space Mgt-Parks"/>
    <n v="931172"/>
    <s v="Hab &amp; Opn Spc -Harford Springs"/>
    <x v="43"/>
    <x v="43"/>
    <s v="25430 931172 515260"/>
    <x v="1"/>
    <x v="1"/>
    <s v="Payroll-PCF"/>
    <x v="3"/>
    <s v="Natural Resources1"/>
    <s v="Habitat &amp; Open Space Management1"/>
    <n v="38.06"/>
    <n v="0"/>
    <m/>
    <n v="0"/>
    <n v="0"/>
    <n v="0"/>
    <n v="0"/>
    <n v="0"/>
    <n v="0"/>
    <n v="0"/>
    <n v="0"/>
    <n v="0"/>
    <n v="0"/>
    <n v="0"/>
    <m/>
    <m/>
    <n v="0"/>
    <n v="0"/>
    <n v="0"/>
    <n v="0"/>
    <n v="0"/>
    <n v="0"/>
    <n v="0"/>
  </r>
  <r>
    <n v="25430"/>
    <s v="Habitat/Open Space Mgt-Parks"/>
    <n v="931172"/>
    <s v="Hab &amp; Opn Spc -Harford Springs"/>
    <x v="44"/>
    <x v="44"/>
    <s v="25430 931172 518010"/>
    <x v="1"/>
    <x v="1"/>
    <s v="Payroll-PCF"/>
    <x v="3"/>
    <s v="Natural Resources1"/>
    <s v="Habitat &amp; Open Space Management1"/>
    <n v="2.4900000000000002"/>
    <n v="0"/>
    <m/>
    <n v="0"/>
    <n v="0"/>
    <n v="0"/>
    <n v="0"/>
    <n v="0"/>
    <n v="0"/>
    <n v="0"/>
    <n v="0"/>
    <n v="0"/>
    <n v="0"/>
    <n v="0"/>
    <m/>
    <m/>
    <n v="0"/>
    <n v="0"/>
    <n v="0"/>
    <n v="0"/>
    <n v="0"/>
    <n v="0"/>
    <n v="0"/>
  </r>
  <r>
    <n v="25430"/>
    <s v="Habitat/Open Space Mgt-Parks"/>
    <n v="931172"/>
    <s v="Hab &amp; Opn Spc -Harford Springs"/>
    <x v="45"/>
    <x v="45"/>
    <s v="25430 931172 518020"/>
    <x v="1"/>
    <x v="1"/>
    <s v="Payroll-PCF"/>
    <x v="3"/>
    <s v="Natural Resources1"/>
    <s v="Habitat &amp; Open Space Management1"/>
    <n v="0.58000000000000007"/>
    <n v="0"/>
    <m/>
    <n v="0"/>
    <n v="0"/>
    <n v="0"/>
    <n v="0"/>
    <n v="0"/>
    <n v="0"/>
    <n v="0"/>
    <n v="0"/>
    <n v="0"/>
    <n v="0"/>
    <n v="0"/>
    <m/>
    <m/>
    <n v="0"/>
    <n v="0"/>
    <n v="0"/>
    <n v="0"/>
    <n v="0"/>
    <n v="0"/>
    <n v="0"/>
  </r>
  <r>
    <n v="25430"/>
    <s v="Habitat/Open Space Mgt-Parks"/>
    <n v="931172"/>
    <s v="Hab &amp; Opn Spc -Harford Springs"/>
    <x v="46"/>
    <x v="46"/>
    <s v="25430 931172 518140"/>
    <x v="1"/>
    <x v="1"/>
    <s v="Payroll-PCF"/>
    <x v="3"/>
    <s v="Natural Resources1"/>
    <s v="Habitat &amp; Open Space Management1"/>
    <n v="4.9200000000000008"/>
    <n v="0"/>
    <m/>
    <n v="0"/>
    <n v="0"/>
    <n v="0"/>
    <n v="0"/>
    <n v="0"/>
    <n v="0"/>
    <n v="0"/>
    <n v="0"/>
    <n v="0"/>
    <n v="0"/>
    <n v="0"/>
    <m/>
    <m/>
    <n v="0"/>
    <n v="0"/>
    <n v="0"/>
    <n v="0"/>
    <n v="0"/>
    <n v="0"/>
    <n v="0"/>
  </r>
  <r>
    <n v="25430"/>
    <s v="Habitat/Open Space Mgt-Parks"/>
    <n v="931172"/>
    <s v="Hab &amp; Opn Spc -Harford Springs"/>
    <x v="59"/>
    <x v="59"/>
    <s v="25430 931172 520845"/>
    <x v="1"/>
    <x v="1"/>
    <s v="Utilities"/>
    <x v="0"/>
    <s v="Natural Resources2"/>
    <s v="Habitat &amp; Open Space Management2"/>
    <n v="614.1099999999999"/>
    <n v="0"/>
    <m/>
    <n v="0"/>
    <n v="0"/>
    <n v="0"/>
    <n v="0"/>
    <n v="0"/>
    <n v="0"/>
    <n v="0"/>
    <n v="0"/>
    <n v="0"/>
    <n v="0"/>
    <n v="0"/>
    <m/>
    <m/>
    <n v="0"/>
    <n v="0"/>
    <n v="0"/>
    <n v="0"/>
    <n v="0"/>
    <n v="0"/>
    <n v="0"/>
  </r>
  <r>
    <n v="25430"/>
    <s v="Habitat/Open Space Mgt-Parks"/>
    <n v="931172"/>
    <s v="Hab &amp; Opn Spc -Harford Springs"/>
    <x v="60"/>
    <x v="60"/>
    <s v="25430 931172 521420"/>
    <x v="1"/>
    <x v="1"/>
    <s v="Capital Assets"/>
    <x v="0"/>
    <s v="Natural Resources2"/>
    <s v="Habitat &amp; Open Space Management2"/>
    <n v="148.56"/>
    <n v="0"/>
    <m/>
    <n v="0"/>
    <n v="0"/>
    <n v="0"/>
    <n v="0"/>
    <n v="0"/>
    <n v="0"/>
    <n v="0"/>
    <n v="0"/>
    <n v="0"/>
    <n v="0"/>
    <n v="0"/>
    <m/>
    <m/>
    <n v="0"/>
    <n v="0"/>
    <n v="0"/>
    <n v="0"/>
    <n v="0"/>
    <n v="0"/>
    <n v="0"/>
  </r>
  <r>
    <n v="25430"/>
    <s v="Habitat/Open Space Mgt-Parks"/>
    <n v="931172"/>
    <s v="Hab &amp; Opn Spc -Harford Springs"/>
    <x v="8"/>
    <x v="8"/>
    <s v="25430 931172 522310"/>
    <x v="1"/>
    <x v="1"/>
    <s v="Supplies &amp; Services"/>
    <x v="0"/>
    <s v="Natural Resources2"/>
    <s v="Habitat &amp; Open Space Management2"/>
    <n v="346.98"/>
    <n v="0"/>
    <m/>
    <n v="0"/>
    <n v="0"/>
    <n v="0"/>
    <n v="0"/>
    <n v="0"/>
    <n v="0"/>
    <n v="0"/>
    <n v="0"/>
    <n v="0"/>
    <n v="0"/>
    <n v="0"/>
    <m/>
    <m/>
    <n v="0"/>
    <n v="0"/>
    <n v="0"/>
    <n v="0"/>
    <n v="0"/>
    <n v="0"/>
    <n v="0"/>
  </r>
  <r>
    <n v="25430"/>
    <s v="Habitat/Open Space Mgt-Parks"/>
    <n v="931172"/>
    <s v="Hab &amp; Opn Spc -Harford Springs"/>
    <x v="65"/>
    <x v="65"/>
    <s v="25430 931172 522320"/>
    <x v="1"/>
    <x v="1"/>
    <s v="Supplies &amp; Services"/>
    <x v="0"/>
    <s v="Natural Resources2"/>
    <s v="Habitat &amp; Open Space Management2"/>
    <n v="404.25"/>
    <n v="0"/>
    <m/>
    <n v="0"/>
    <n v="0"/>
    <n v="0"/>
    <n v="0"/>
    <n v="0"/>
    <n v="0"/>
    <n v="0"/>
    <n v="0"/>
    <n v="0"/>
    <n v="0"/>
    <n v="0"/>
    <m/>
    <m/>
    <n v="0"/>
    <n v="0"/>
    <n v="0"/>
    <n v="0"/>
    <n v="0"/>
    <n v="0"/>
    <n v="0"/>
  </r>
  <r>
    <n v="25430"/>
    <s v="Habitat/Open Space Mgt-Parks"/>
    <n v="931172"/>
    <s v="Hab &amp; Opn Spc -Harford Springs"/>
    <x v="66"/>
    <x v="66"/>
    <s v="25430 931172 522400"/>
    <x v="1"/>
    <x v="1"/>
    <s v="Supplies &amp; Services"/>
    <x v="0"/>
    <s v="Natural Resources2"/>
    <s v="Habitat &amp; Open Space Management2"/>
    <n v="60"/>
    <n v="0"/>
    <m/>
    <n v="0"/>
    <n v="0"/>
    <n v="0"/>
    <n v="0"/>
    <n v="0"/>
    <n v="0"/>
    <n v="0"/>
    <n v="0"/>
    <n v="0"/>
    <n v="0"/>
    <n v="0"/>
    <m/>
    <m/>
    <n v="0"/>
    <n v="0"/>
    <n v="0"/>
    <n v="0"/>
    <n v="0"/>
    <n v="0"/>
    <n v="0"/>
  </r>
  <r>
    <n v="25430"/>
    <s v="Habitat/Open Space Mgt-Parks"/>
    <n v="931172"/>
    <s v="Hab &amp; Opn Spc -Harford Springs"/>
    <x v="69"/>
    <x v="69"/>
    <s v="25430 931172 523340"/>
    <x v="1"/>
    <x v="1"/>
    <s v="Supplies &amp; Services"/>
    <x v="0"/>
    <s v="Natural Resources2"/>
    <s v="Habitat &amp; Open Space Management2"/>
    <n v="2.4499999999999997"/>
    <n v="0"/>
    <m/>
    <n v="0"/>
    <n v="0"/>
    <n v="0"/>
    <n v="0"/>
    <n v="0"/>
    <n v="0"/>
    <n v="0"/>
    <n v="0"/>
    <n v="0"/>
    <n v="0"/>
    <n v="0"/>
    <m/>
    <m/>
    <n v="0"/>
    <n v="0"/>
    <n v="0"/>
    <n v="0"/>
    <n v="0"/>
    <n v="0"/>
    <n v="0"/>
  </r>
  <r>
    <n v="25430"/>
    <s v="Habitat/Open Space Mgt-Parks"/>
    <n v="931172"/>
    <s v="Hab &amp; Opn Spc -Harford Springs"/>
    <x v="92"/>
    <x v="92"/>
    <s v="25430 931172 529520"/>
    <x v="1"/>
    <x v="1"/>
    <s v="Utilities"/>
    <x v="0"/>
    <s v="Natural Resources2"/>
    <s v="Habitat &amp; Open Space Management2"/>
    <n v="1662.8899999999999"/>
    <n v="0"/>
    <m/>
    <n v="0"/>
    <n v="0"/>
    <n v="0"/>
    <n v="0"/>
    <n v="0"/>
    <n v="0"/>
    <n v="0"/>
    <n v="0"/>
    <n v="0"/>
    <n v="0"/>
    <n v="0"/>
    <m/>
    <m/>
    <n v="0"/>
    <n v="0"/>
    <n v="0"/>
    <n v="0"/>
    <n v="0"/>
    <n v="0"/>
    <n v="0"/>
  </r>
  <r>
    <n v="25430"/>
    <s v="Habitat/Open Space Mgt-Parks"/>
    <n v="931173"/>
    <s v="Hab &amp; Opn Spc-Hidden Valley"/>
    <x v="24"/>
    <x v="24"/>
    <s v="25430 931173 510040"/>
    <x v="1"/>
    <x v="1"/>
    <s v="Payroll-PCF"/>
    <x v="3"/>
    <s v="Natural Resources1"/>
    <s v="Habitat &amp; Open Space Management1"/>
    <n v="175761.33000000002"/>
    <n v="0"/>
    <m/>
    <n v="0"/>
    <n v="0"/>
    <n v="0"/>
    <n v="0"/>
    <n v="0"/>
    <n v="0"/>
    <n v="0"/>
    <n v="0"/>
    <n v="0"/>
    <n v="0"/>
    <n v="0"/>
    <m/>
    <m/>
    <n v="0"/>
    <n v="0"/>
    <n v="0"/>
    <n v="0"/>
    <n v="0"/>
    <n v="0"/>
    <n v="0"/>
  </r>
  <r>
    <n v="25430"/>
    <s v="Habitat/Open Space Mgt-Parks"/>
    <n v="931173"/>
    <s v="Hab &amp; Opn Spc-Hidden Valley"/>
    <x v="26"/>
    <x v="26"/>
    <s v="25430 931173 510320"/>
    <x v="1"/>
    <x v="1"/>
    <s v="Payroll"/>
    <x v="3"/>
    <s v="Natural Resources1"/>
    <s v="Habitat &amp; Open Space Management1"/>
    <n v="12284.89"/>
    <n v="0"/>
    <m/>
    <n v="0"/>
    <n v="0"/>
    <n v="0"/>
    <n v="0"/>
    <n v="0"/>
    <n v="0"/>
    <n v="0"/>
    <n v="0"/>
    <n v="0"/>
    <n v="0"/>
    <n v="0"/>
    <m/>
    <m/>
    <n v="0"/>
    <n v="0"/>
    <n v="0"/>
    <n v="0"/>
    <n v="0"/>
    <n v="0"/>
    <n v="0"/>
  </r>
  <r>
    <n v="25430"/>
    <s v="Habitat/Open Space Mgt-Parks"/>
    <n v="931173"/>
    <s v="Hab &amp; Opn Spc-Hidden Valley"/>
    <x v="27"/>
    <x v="27"/>
    <s v="25430 931173 510420"/>
    <x v="1"/>
    <x v="1"/>
    <s v="Payroll"/>
    <x v="3"/>
    <s v="Natural Resources1"/>
    <s v="Habitat &amp; Open Space Management1"/>
    <n v="972.08999999999992"/>
    <n v="0"/>
    <m/>
    <n v="0"/>
    <n v="0"/>
    <n v="0"/>
    <n v="0"/>
    <n v="0"/>
    <n v="0"/>
    <n v="0"/>
    <n v="0"/>
    <n v="0"/>
    <n v="0"/>
    <n v="0"/>
    <m/>
    <m/>
    <n v="0"/>
    <n v="0"/>
    <n v="0"/>
    <n v="0"/>
    <n v="0"/>
    <n v="0"/>
    <n v="0"/>
  </r>
  <r>
    <n v="25430"/>
    <s v="Habitat/Open Space Mgt-Parks"/>
    <n v="931173"/>
    <s v="Hab &amp; Opn Spc-Hidden Valley"/>
    <x v="29"/>
    <x v="29"/>
    <s v="25430 931173 510620"/>
    <x v="1"/>
    <x v="1"/>
    <s v="Payroll"/>
    <x v="3"/>
    <s v="Natural Resources1"/>
    <s v="Habitat &amp; Open Space Management1"/>
    <n v="19.130000000000003"/>
    <n v="0"/>
    <m/>
    <n v="0"/>
    <n v="0"/>
    <n v="0"/>
    <n v="0"/>
    <n v="0"/>
    <n v="0"/>
    <n v="0"/>
    <n v="0"/>
    <n v="0"/>
    <n v="0"/>
    <n v="0"/>
    <m/>
    <m/>
    <n v="0"/>
    <n v="0"/>
    <n v="0"/>
    <n v="0"/>
    <n v="0"/>
    <n v="0"/>
    <n v="0"/>
  </r>
  <r>
    <n v="25430"/>
    <s v="Habitat/Open Space Mgt-Parks"/>
    <n v="931173"/>
    <s v="Hab &amp; Opn Spc-Hidden Valley"/>
    <x v="30"/>
    <x v="30"/>
    <s v="25430 931173 510700"/>
    <x v="1"/>
    <x v="1"/>
    <s v="Payroll"/>
    <x v="3"/>
    <s v="Natural Resources1"/>
    <s v="Habitat &amp; Open Space Management1"/>
    <n v="360.91999999999996"/>
    <n v="0"/>
    <m/>
    <n v="0"/>
    <n v="0"/>
    <n v="0"/>
    <n v="0"/>
    <n v="0"/>
    <n v="0"/>
    <n v="0"/>
    <n v="0"/>
    <n v="0"/>
    <n v="0"/>
    <n v="0"/>
    <m/>
    <m/>
    <n v="0"/>
    <n v="0"/>
    <n v="0"/>
    <n v="0"/>
    <n v="0"/>
    <n v="0"/>
    <n v="0"/>
  </r>
  <r>
    <n v="25510"/>
    <s v="Park Residences Util &amp; Maint"/>
    <n v="931108"/>
    <s v="Park Residences Util &amp; Maint"/>
    <x v="140"/>
    <x v="140"/>
    <s v="25510 931108 529510"/>
    <x v="2"/>
    <x v="34"/>
    <s v="Utilities"/>
    <x v="0"/>
    <s v="Business Services2"/>
    <s v="Park Residences2"/>
    <n v="0"/>
    <n v="0"/>
    <m/>
    <n v="0"/>
    <n v="0"/>
    <n v="0"/>
    <n v="0"/>
    <n v="0"/>
    <n v="0"/>
    <n v="0"/>
    <n v="0"/>
    <n v="0"/>
    <n v="0"/>
    <n v="0"/>
    <m/>
    <m/>
    <n v="0"/>
    <n v="0"/>
    <n v="0"/>
    <n v="0"/>
    <n v="0"/>
    <n v="0"/>
    <n v="0"/>
  </r>
  <r>
    <n v="25540"/>
    <s v="Multi-Species Reserve"/>
    <n v="931116"/>
    <s v="Multi-Species Reserve"/>
    <x v="56"/>
    <x v="56"/>
    <s v="25540 931116 520230"/>
    <x v="1"/>
    <x v="25"/>
    <s v="Utilities"/>
    <x v="0"/>
    <s v="Natural Resources2"/>
    <s v="Multi-Species Reserve2"/>
    <n v="1207.0600000000002"/>
    <n v="3200"/>
    <m/>
    <n v="3200"/>
    <n v="0"/>
    <n v="197.36"/>
    <n v="183.56"/>
    <n v="192.98"/>
    <n v="151.34"/>
    <n v="155.57"/>
    <n v="207.23"/>
    <n v="191.25"/>
    <n v="181.82"/>
    <n v="101.96"/>
    <m/>
    <m/>
    <n v="1563.07"/>
    <n v="380.92"/>
    <n v="499.89"/>
    <n v="580.29999999999995"/>
    <n v="101.96"/>
    <n v="1563.07"/>
    <n v="1636.93"/>
  </r>
  <r>
    <n v="25540"/>
    <s v="Multi-Species Reserve"/>
    <n v="931116"/>
    <s v="Multi-Species Reserve"/>
    <x v="57"/>
    <x v="57"/>
    <s v="25540 931116 520320"/>
    <x v="1"/>
    <x v="25"/>
    <s v="Utilities"/>
    <x v="0"/>
    <s v="Natural Resources2"/>
    <s v="Multi-Species Reserve2"/>
    <n v="813.33999999999992"/>
    <n v="650"/>
    <m/>
    <n v="650"/>
    <n v="108.6"/>
    <n v="0"/>
    <n v="108.8"/>
    <n v="0"/>
    <n v="83.07"/>
    <n v="55.87"/>
    <n v="55.98"/>
    <n v="55.83"/>
    <n v="55.83"/>
    <n v="55.74"/>
    <m/>
    <m/>
    <n v="579.72"/>
    <n v="217.39999999999998"/>
    <n v="138.94"/>
    <n v="167.64"/>
    <n v="55.74"/>
    <n v="579.72"/>
    <n v="70.279999999999973"/>
  </r>
  <r>
    <n v="25540"/>
    <s v="Multi-Species Reserve"/>
    <n v="931116"/>
    <s v="Multi-Species Reserve"/>
    <x v="91"/>
    <x v="91"/>
    <s v="25540 931116 529500"/>
    <x v="1"/>
    <x v="25"/>
    <s v="Utilities"/>
    <x v="0"/>
    <s v="Natural Resources2"/>
    <s v="Multi-Species Reserve2"/>
    <n v="1297.8600000000001"/>
    <n v="3000"/>
    <m/>
    <n v="3000"/>
    <n v="0"/>
    <n v="199.99"/>
    <n v="181.62"/>
    <n v="45.28"/>
    <n v="70.09"/>
    <n v="72.599999999999994"/>
    <n v="108.75"/>
    <n v="195.68"/>
    <n v="188.93"/>
    <n v="0"/>
    <m/>
    <m/>
    <n v="1062.94"/>
    <n v="381.61"/>
    <n v="187.97"/>
    <n v="493.36"/>
    <n v="0"/>
    <n v="1062.94"/>
    <n v="1937.06"/>
  </r>
  <r>
    <n v="25540"/>
    <s v="Multi-Species Reserve"/>
    <n v="931116"/>
    <s v="Multi-Species Reserve"/>
    <x v="140"/>
    <x v="140"/>
    <s v="25540 931116 529510"/>
    <x v="1"/>
    <x v="25"/>
    <s v="Utilities"/>
    <x v="0"/>
    <s v="Natural Resources2"/>
    <s v="Multi-Species Reserve2"/>
    <n v="25"/>
    <n v="0"/>
    <m/>
    <n v="0"/>
    <n v="0"/>
    <n v="0"/>
    <n v="0"/>
    <n v="0"/>
    <n v="0"/>
    <n v="0"/>
    <n v="0"/>
    <n v="0"/>
    <n v="-25"/>
    <n v="0"/>
    <m/>
    <m/>
    <n v="-25"/>
    <n v="0"/>
    <n v="0"/>
    <n v="-25"/>
    <n v="0"/>
    <n v="-25"/>
    <n v="25"/>
  </r>
  <r>
    <n v="25540"/>
    <s v="Multi-Species Reserve"/>
    <n v="931116"/>
    <s v="Multi-Species Reserve"/>
    <x v="92"/>
    <x v="92"/>
    <s v="25540 931116 529520"/>
    <x v="1"/>
    <x v="25"/>
    <s v="Utilities"/>
    <x v="0"/>
    <s v="Natural Resources2"/>
    <s v="Multi-Species Reserve2"/>
    <n v="2657.51"/>
    <n v="10487"/>
    <m/>
    <n v="10487"/>
    <n v="0"/>
    <n v="0"/>
    <n v="0"/>
    <n v="0"/>
    <n v="0"/>
    <n v="0"/>
    <n v="0"/>
    <n v="0"/>
    <n v="0"/>
    <n v="0"/>
    <m/>
    <m/>
    <n v="0"/>
    <n v="0"/>
    <n v="0"/>
    <n v="0"/>
    <n v="0"/>
    <n v="0"/>
    <n v="10487"/>
  </r>
  <r>
    <n v="25540"/>
    <s v="Multi-Species Reserve"/>
    <n v="931116"/>
    <s v="Multi-Species Reserve"/>
    <x v="93"/>
    <x v="93"/>
    <s v="25540 931116 529550"/>
    <x v="1"/>
    <x v="25"/>
    <s v="Utilities"/>
    <x v="0"/>
    <s v="Natural Resources2"/>
    <s v="Multi-Species Reserve2"/>
    <n v="199.65999999999997"/>
    <n v="0"/>
    <m/>
    <n v="0"/>
    <n v="0"/>
    <n v="3.55"/>
    <n v="34.31"/>
    <n v="41.8"/>
    <n v="55.27"/>
    <n v="27.28"/>
    <n v="41.43"/>
    <n v="44.81"/>
    <n v="42.3"/>
    <n v="42.3"/>
    <m/>
    <m/>
    <n v="333.05"/>
    <n v="37.86"/>
    <n v="124.35"/>
    <n v="128.54000000000002"/>
    <n v="42.3"/>
    <n v="333.05"/>
    <n v="-333.05"/>
  </r>
  <r>
    <n v="25550"/>
    <s v="Santa Ana Mitigation Bank"/>
    <n v="931101"/>
    <s v="Santa Ana River Mitigation"/>
    <x v="56"/>
    <x v="56"/>
    <s v="25550 931101 520230"/>
    <x v="1"/>
    <x v="29"/>
    <s v="Utilities"/>
    <x v="0"/>
    <s v="Natural Resources2"/>
    <s v="Santa Ana River Mitigation Bank2"/>
    <n v="0"/>
    <n v="385"/>
    <m/>
    <n v="385"/>
    <n v="0"/>
    <n v="0"/>
    <n v="0"/>
    <n v="0"/>
    <n v="0"/>
    <n v="0"/>
    <n v="0"/>
    <n v="0"/>
    <n v="0"/>
    <n v="0"/>
    <m/>
    <m/>
    <n v="0"/>
    <n v="0"/>
    <n v="0"/>
    <n v="0"/>
    <n v="0"/>
    <n v="0"/>
    <n v="385"/>
  </r>
  <r>
    <n v="25550"/>
    <s v="Santa Ana Mitigation Bank"/>
    <n v="931101"/>
    <s v="Santa Ana River Mitigation"/>
    <x v="57"/>
    <x v="57"/>
    <s v="25550 931101 520320"/>
    <x v="1"/>
    <x v="29"/>
    <s v="Utilities"/>
    <x v="0"/>
    <s v="Natural Resources2"/>
    <s v="Santa Ana River Mitigation Bank2"/>
    <n v="17.52"/>
    <n v="500"/>
    <m/>
    <n v="500"/>
    <n v="0"/>
    <n v="17.52"/>
    <n v="-17.52"/>
    <n v="0"/>
    <n v="0"/>
    <n v="0"/>
    <n v="0"/>
    <n v="0"/>
    <n v="0"/>
    <n v="0"/>
    <m/>
    <m/>
    <n v="0"/>
    <n v="0"/>
    <n v="0"/>
    <n v="0"/>
    <n v="0"/>
    <n v="0"/>
    <n v="500"/>
  </r>
  <r>
    <n v="25550"/>
    <s v="Santa Ana Mitigation Bank"/>
    <n v="931101"/>
    <s v="Santa Ana River Mitigation"/>
    <x v="91"/>
    <x v="91"/>
    <s v="25550 931101 529500"/>
    <x v="1"/>
    <x v="29"/>
    <s v="Utilities"/>
    <x v="0"/>
    <s v="Natural Resources2"/>
    <s v="Santa Ana River Mitigation Bank2"/>
    <n v="5097.1499999999996"/>
    <n v="3650"/>
    <m/>
    <n v="3650"/>
    <n v="0"/>
    <n v="687.11"/>
    <n v="726.95"/>
    <n v="338.25"/>
    <n v="369.26"/>
    <n v="323.88"/>
    <n v="328.14"/>
    <n v="377.97"/>
    <n v="354.33"/>
    <n v="184.03"/>
    <m/>
    <m/>
    <n v="3689.9199999999996"/>
    <n v="1414.06"/>
    <n v="1031.3899999999999"/>
    <n v="1060.44"/>
    <n v="184.03"/>
    <n v="3689.92"/>
    <n v="-39.920000000000073"/>
  </r>
  <r>
    <n v="25590"/>
    <s v="MSHCP Reserve Management"/>
    <n v="931150"/>
    <s v="MSHCP Reserve Management"/>
    <x v="56"/>
    <x v="56"/>
    <s v="25590 931150 520230"/>
    <x v="1"/>
    <x v="6"/>
    <s v="Utilities"/>
    <x v="0"/>
    <s v="Natural Resources2"/>
    <s v="MSHCP Reserve Management2"/>
    <n v="6462.8"/>
    <n v="7600"/>
    <m/>
    <n v="7600"/>
    <n v="0"/>
    <n v="459.69"/>
    <n v="459.69"/>
    <n v="617.32000000000005"/>
    <n v="460.9"/>
    <n v="460.9"/>
    <n v="588.72"/>
    <n v="405.62"/>
    <n v="419.2"/>
    <n v="419.21"/>
    <m/>
    <m/>
    <n v="4291.25"/>
    <n v="919.38"/>
    <n v="1539.12"/>
    <n v="1413.54"/>
    <n v="419.21"/>
    <n v="4291.25"/>
    <n v="3308.75"/>
  </r>
  <r>
    <n v="25590"/>
    <s v="MSHCP Reserve Management"/>
    <n v="931150"/>
    <s v="MSHCP Reserve Management"/>
    <x v="139"/>
    <x v="139"/>
    <s v="25590 931150 520330"/>
    <x v="1"/>
    <x v="6"/>
    <s v="Utilities"/>
    <x v="0"/>
    <s v="Natural Resources2"/>
    <s v="MSHCP Reserve Management2"/>
    <n v="0"/>
    <n v="0"/>
    <m/>
    <n v="0"/>
    <n v="0"/>
    <n v="0"/>
    <n v="0"/>
    <n v="0"/>
    <n v="0"/>
    <n v="0"/>
    <n v="0"/>
    <n v="0"/>
    <n v="0"/>
    <n v="0"/>
    <m/>
    <m/>
    <n v="0"/>
    <n v="0"/>
    <n v="0"/>
    <n v="0"/>
    <n v="0"/>
    <n v="0"/>
    <n v="0"/>
  </r>
  <r>
    <n v="25590"/>
    <s v="MSHCP Reserve Management"/>
    <n v="931150"/>
    <s v="MSHCP Reserve Management"/>
    <x v="59"/>
    <x v="59"/>
    <s v="25590 931150 520845"/>
    <x v="1"/>
    <x v="6"/>
    <s v="Utilities"/>
    <x v="0"/>
    <s v="Natural Resources2"/>
    <s v="MSHCP Reserve Management2"/>
    <n v="6850.49"/>
    <n v="8500"/>
    <m/>
    <n v="8500"/>
    <n v="466.85"/>
    <n v="466.85"/>
    <n v="197.89"/>
    <n v="735.85"/>
    <n v="987.27"/>
    <n v="935"/>
    <n v="847.22"/>
    <n v="2978.03"/>
    <n v="1817.25"/>
    <n v="633.22"/>
    <m/>
    <m/>
    <n v="10065.43"/>
    <n v="1131.5900000000001"/>
    <n v="2658.12"/>
    <n v="5642.5"/>
    <n v="633.22"/>
    <n v="10065.429999999998"/>
    <n v="-1565.4299999999985"/>
  </r>
  <r>
    <n v="25620"/>
    <s v="Lake Skinner Park"/>
    <n v="931750"/>
    <s v="Lake Skinner Park"/>
    <x v="56"/>
    <x v="56"/>
    <s v="25620 931750 520230"/>
    <x v="3"/>
    <x v="7"/>
    <s v="Utilities"/>
    <x v="0"/>
    <s v="Regional Parks2"/>
    <s v="Lake Skinner2"/>
    <n v="4245.0599999999995"/>
    <n v="5600"/>
    <m/>
    <n v="5600"/>
    <n v="0"/>
    <n v="360.99"/>
    <n v="360.99"/>
    <n v="361.39"/>
    <n v="361.54"/>
    <n v="361.54"/>
    <n v="275.47000000000003"/>
    <n v="1778.71"/>
    <n v="946.73"/>
    <n v="173"/>
    <m/>
    <m/>
    <n v="4980.3600000000006"/>
    <n v="721.98"/>
    <n v="1084.47"/>
    <n v="3000.9100000000003"/>
    <n v="173"/>
    <n v="4980.3600000000006"/>
    <n v="619.63999999999942"/>
  </r>
  <r>
    <n v="25620"/>
    <s v="Lake Skinner Park"/>
    <n v="931750"/>
    <s v="Lake Skinner Park"/>
    <x v="57"/>
    <x v="57"/>
    <s v="25620 931750 520320"/>
    <x v="3"/>
    <x v="7"/>
    <s v="Utilities"/>
    <x v="0"/>
    <s v="Regional Parks2"/>
    <s v="Lake Skinner2"/>
    <n v="3902.18"/>
    <n v="3600"/>
    <m/>
    <n v="3600"/>
    <n v="311.48"/>
    <n v="321.63"/>
    <n v="382.24"/>
    <n v="219.63"/>
    <n v="381.61"/>
    <n v="324.8"/>
    <n v="327.31"/>
    <n v="324.83999999999997"/>
    <n v="327.23"/>
    <n v="318.69"/>
    <m/>
    <m/>
    <n v="3239.4600000000005"/>
    <n v="1015.35"/>
    <n v="926.04"/>
    <n v="979.38"/>
    <n v="318.69"/>
    <n v="3239.46"/>
    <n v="360.53999999999996"/>
  </r>
  <r>
    <n v="25620"/>
    <s v="Lake Skinner Park"/>
    <n v="931750"/>
    <s v="Lake Skinner Park"/>
    <x v="59"/>
    <x v="59"/>
    <s v="25620 931750 520845"/>
    <x v="3"/>
    <x v="7"/>
    <s v="Utilities"/>
    <x v="0"/>
    <s v="Regional Parks2"/>
    <s v="Lake Skinner2"/>
    <n v="76781.17"/>
    <n v="120000"/>
    <m/>
    <n v="120000"/>
    <n v="5964.95"/>
    <n v="6049.13"/>
    <n v="6049.16"/>
    <n v="6049.16"/>
    <n v="6049.16"/>
    <n v="6434.45"/>
    <n v="6049.16"/>
    <n v="6049.16"/>
    <n v="6113.08"/>
    <n v="6579.65"/>
    <m/>
    <m/>
    <n v="61387.060000000005"/>
    <n v="18063.239999999998"/>
    <n v="18532.77"/>
    <n v="18211.400000000001"/>
    <n v="6579.65"/>
    <n v="61387.06"/>
    <n v="58612.94"/>
  </r>
  <r>
    <n v="25620"/>
    <s v="Lake Skinner Park"/>
    <n v="931750"/>
    <s v="Lake Skinner Park"/>
    <x v="62"/>
    <x v="62"/>
    <s v="25620 931750 521700"/>
    <x v="3"/>
    <x v="7"/>
    <s v="Utilities"/>
    <x v="0"/>
    <s v="Regional Parks2"/>
    <s v="Lake Skinner2"/>
    <n v="519.02"/>
    <n v="500"/>
    <m/>
    <n v="500"/>
    <n v="70.459999999999994"/>
    <n v="35.229999999999997"/>
    <n v="35.229999999999997"/>
    <n v="0"/>
    <n v="35.229999999999997"/>
    <n v="70.459999999999994"/>
    <n v="0"/>
    <n v="35.229999999999997"/>
    <n v="70.459999999999994"/>
    <n v="0"/>
    <m/>
    <m/>
    <n v="352.29999999999995"/>
    <n v="140.91999999999999"/>
    <n v="105.69"/>
    <n v="105.69"/>
    <n v="0"/>
    <n v="352.29999999999995"/>
    <n v="147.70000000000005"/>
  </r>
  <r>
    <n v="25620"/>
    <s v="Lake Skinner Park"/>
    <n v="931750"/>
    <s v="Lake Skinner Park"/>
    <x v="91"/>
    <x v="91"/>
    <s v="25620 931750 529500"/>
    <x v="3"/>
    <x v="7"/>
    <s v="Utilities"/>
    <x v="0"/>
    <s v="Regional Parks2"/>
    <s v="Lake Skinner2"/>
    <n v="278800.45999999996"/>
    <n v="300000"/>
    <m/>
    <n v="300000"/>
    <n v="0"/>
    <n v="35789.75"/>
    <n v="29263.1"/>
    <n v="26586.93"/>
    <n v="21540.28"/>
    <n v="18778.72"/>
    <n v="16865.77"/>
    <n v="18276.73"/>
    <n v="16479.490000000002"/>
    <n v="17594.95"/>
    <m/>
    <m/>
    <n v="201175.72"/>
    <n v="65052.85"/>
    <n v="66905.929999999993"/>
    <n v="51621.990000000005"/>
    <n v="17594.95"/>
    <n v="201175.72000000003"/>
    <n v="98824.27999999997"/>
  </r>
  <r>
    <n v="25620"/>
    <s v="Lake Skinner Park"/>
    <n v="931750"/>
    <s v="Lake Skinner Park"/>
    <x v="92"/>
    <x v="92"/>
    <s v="25620 931750 529520"/>
    <x v="3"/>
    <x v="7"/>
    <s v="Utilities"/>
    <x v="0"/>
    <s v="Regional Parks2"/>
    <s v="Lake Skinner2"/>
    <n v="122699.43999999999"/>
    <n v="177000"/>
    <m/>
    <n v="177000"/>
    <n v="792.4"/>
    <n v="5192.3999999999996"/>
    <n v="8250"/>
    <n v="35624.11"/>
    <n v="21683.55"/>
    <n v="7259.8"/>
    <n v="4642.3999999999996"/>
    <n v="4950"/>
    <n v="28596.560000000001"/>
    <n v="5192.3999999999996"/>
    <m/>
    <m/>
    <n v="122183.62"/>
    <n v="14234.8"/>
    <n v="64567.460000000006"/>
    <n v="38188.959999999999"/>
    <n v="5192.3999999999996"/>
    <n v="122183.62"/>
    <n v="54816.380000000005"/>
  </r>
  <r>
    <n v="25620"/>
    <s v="Lake Skinner Park"/>
    <n v="931750"/>
    <s v="Lake Skinner Park"/>
    <x v="93"/>
    <x v="93"/>
    <s v="25620 931750 529550"/>
    <x v="3"/>
    <x v="7"/>
    <s v="Utilities"/>
    <x v="0"/>
    <s v="Regional Parks2"/>
    <s v="Lake Skinner2"/>
    <n v="224445.27999999997"/>
    <n v="420000"/>
    <m/>
    <n v="420000"/>
    <n v="21278.400000000001"/>
    <n v="37121.129999999997"/>
    <n v="36277.699999999997"/>
    <n v="27844.06"/>
    <n v="14387.1"/>
    <n v="23371.43"/>
    <n v="1954.52"/>
    <n v="0"/>
    <n v="5658.53"/>
    <n v="4150.6099999999997"/>
    <m/>
    <m/>
    <n v="172043.47999999995"/>
    <n v="94677.23"/>
    <n v="65602.59"/>
    <n v="7613.0499999999993"/>
    <n v="4150.6099999999997"/>
    <n v="172043.47999999998"/>
    <n v="247956.52000000002"/>
  </r>
  <r>
    <n v="25400"/>
    <s v="Regional Park &amp; Open Space Dis"/>
    <n v="931104"/>
    <s v="Regnl Parks &amp; Open-Space Dist"/>
    <x v="115"/>
    <x v="115"/>
    <s v="25400 931104 551000"/>
    <x v="2"/>
    <x v="2"/>
    <s v="Supplies &amp; Services"/>
    <x v="4"/>
    <s v="Business Services5"/>
    <s v="Business Operations5"/>
    <n v="0"/>
    <n v="0"/>
    <n v="1000000"/>
    <n v="1000000"/>
    <n v="0"/>
    <n v="0"/>
    <n v="0"/>
    <n v="0"/>
    <n v="0"/>
    <n v="0"/>
    <n v="0"/>
    <n v="0"/>
    <n v="0"/>
    <n v="0"/>
    <m/>
    <m/>
    <n v="0"/>
    <n v="0"/>
    <n v="0"/>
    <n v="0"/>
    <n v="0"/>
    <n v="0"/>
    <n v="1000000"/>
  </r>
  <r>
    <n v="25400"/>
    <s v="Regional Park &amp; Open Space Dis"/>
    <n v="931183"/>
    <s v="Reservation/Reception"/>
    <x v="29"/>
    <x v="29"/>
    <s v="25400 931183 510620"/>
    <x v="2"/>
    <x v="11"/>
    <s v="Payroll"/>
    <x v="3"/>
    <s v="Business Services1"/>
    <s v="Guest Services &amp; Events1"/>
    <n v="132.66"/>
    <n v="0"/>
    <m/>
    <n v="0"/>
    <n v="0"/>
    <n v="0"/>
    <n v="0"/>
    <n v="0"/>
    <n v="0"/>
    <n v="0"/>
    <n v="0"/>
    <n v="0"/>
    <n v="0"/>
    <n v="0"/>
    <m/>
    <m/>
    <n v="0"/>
    <n v="0"/>
    <n v="0"/>
    <n v="0"/>
    <n v="0"/>
    <n v="0"/>
    <n v="0"/>
  </r>
  <r>
    <n v="25400"/>
    <s v="Regional Park &amp; Open Space Dis"/>
    <n v="931183"/>
    <s v="Reservation/Reception"/>
    <x v="88"/>
    <x v="88"/>
    <s v="25400 931183 528960"/>
    <x v="2"/>
    <x v="11"/>
    <s v="Travel/Training"/>
    <x v="0"/>
    <s v="Business Services2"/>
    <s v="Guest Services &amp; Events2"/>
    <n v="995"/>
    <n v="0"/>
    <m/>
    <n v="0"/>
    <n v="0"/>
    <n v="0"/>
    <n v="0"/>
    <n v="0"/>
    <n v="0"/>
    <n v="0"/>
    <n v="0"/>
    <n v="0"/>
    <n v="0"/>
    <n v="0"/>
    <m/>
    <m/>
    <n v="0"/>
    <n v="0"/>
    <n v="0"/>
    <n v="0"/>
    <n v="0"/>
    <n v="0"/>
    <n v="0"/>
  </r>
  <r>
    <n v="25400"/>
    <s v="Regional Park &amp; Open Space Dis"/>
    <n v="931183"/>
    <s v="Reservation/Reception"/>
    <x v="89"/>
    <x v="89"/>
    <s v="25400 931183 528980"/>
    <x v="2"/>
    <x v="11"/>
    <s v="Travel/Training"/>
    <x v="0"/>
    <s v="Business Services2"/>
    <s v="Guest Services &amp; Events2"/>
    <n v="0"/>
    <n v="0"/>
    <m/>
    <n v="0"/>
    <n v="0"/>
    <n v="0"/>
    <n v="0"/>
    <n v="0"/>
    <n v="0"/>
    <n v="0"/>
    <n v="0"/>
    <n v="0"/>
    <n v="0"/>
    <n v="0"/>
    <m/>
    <m/>
    <n v="0"/>
    <n v="0"/>
    <n v="0"/>
    <n v="0"/>
    <n v="0"/>
    <n v="0"/>
    <n v="0"/>
  </r>
  <r>
    <n v="25400"/>
    <s v="Regional Park &amp; Open Space Dis"/>
    <n v="931183"/>
    <s v="Reservation/Reception"/>
    <x v="90"/>
    <x v="90"/>
    <s v="25400 931183 529120"/>
    <x v="2"/>
    <x v="11"/>
    <s v="Travel/Training"/>
    <x v="0"/>
    <s v="Business Services2"/>
    <s v="Guest Services &amp; Events2"/>
    <n v="0"/>
    <n v="0"/>
    <m/>
    <n v="0"/>
    <n v="0"/>
    <n v="0"/>
    <n v="0"/>
    <n v="0"/>
    <n v="0"/>
    <n v="0"/>
    <n v="0"/>
    <n v="0"/>
    <n v="0"/>
    <n v="0"/>
    <m/>
    <m/>
    <n v="0"/>
    <n v="0"/>
    <n v="0"/>
    <n v="0"/>
    <n v="0"/>
    <n v="0"/>
    <n v="0"/>
  </r>
  <r>
    <n v="25400"/>
    <s v="Regional Park &amp; Open Space Dis"/>
    <n v="931205"/>
    <s v="Crestmore Manor"/>
    <x v="35"/>
    <x v="35"/>
    <s v="25400 931205 513020"/>
    <x v="2"/>
    <x v="11"/>
    <s v="Payroll-PCF"/>
    <x v="3"/>
    <s v="Business Services1"/>
    <s v="Guest Services &amp; Events1"/>
    <n v="984.97"/>
    <n v="0"/>
    <m/>
    <n v="0"/>
    <n v="0"/>
    <n v="0"/>
    <n v="0"/>
    <n v="0"/>
    <n v="112.36"/>
    <n v="104.96"/>
    <n v="126.35"/>
    <n v="0"/>
    <n v="0"/>
    <n v="0"/>
    <m/>
    <m/>
    <n v="343.66999999999996"/>
    <n v="0"/>
    <n v="217.32"/>
    <n v="126.35"/>
    <n v="0"/>
    <n v="343.66999999999996"/>
    <n v="-343.66999999999996"/>
  </r>
  <r>
    <n v="25400"/>
    <s v="Regional Park &amp; Open Space Dis"/>
    <n v="931205"/>
    <s v="Crestmore Manor"/>
    <x v="40"/>
    <x v="40"/>
    <s v="25400 931205 515120"/>
    <x v="2"/>
    <x v="11"/>
    <s v="Payroll-PCF"/>
    <x v="3"/>
    <s v="Business Services1"/>
    <s v="Guest Services &amp; Events1"/>
    <n v="484.66"/>
    <n v="1066"/>
    <m/>
    <n v="1066"/>
    <n v="14.75"/>
    <n v="80.239999999999995"/>
    <n v="80.8"/>
    <n v="80.56"/>
    <n v="121.2"/>
    <n v="81.06"/>
    <n v="81.06"/>
    <n v="80.900000000000006"/>
    <n v="80.63"/>
    <n v="76.150000000000006"/>
    <m/>
    <m/>
    <n v="777.35"/>
    <n v="175.79"/>
    <n v="282.82"/>
    <n v="242.59"/>
    <n v="76.150000000000006"/>
    <n v="777.35"/>
    <n v="288.64999999999998"/>
  </r>
  <r>
    <n v="25400"/>
    <s v="Regional Park &amp; Open Space Dis"/>
    <n v="931205"/>
    <s v="Crestmore Manor"/>
    <x v="64"/>
    <x v="64"/>
    <s v="25400 931205 521740"/>
    <x v="2"/>
    <x v="11"/>
    <s v="Supplies &amp; Services"/>
    <x v="0"/>
    <s v="Business Services2"/>
    <s v="Guest Services &amp; Events2"/>
    <n v="0"/>
    <n v="0"/>
    <m/>
    <n v="0"/>
    <n v="0"/>
    <n v="0"/>
    <n v="162.04"/>
    <n v="0"/>
    <n v="0"/>
    <n v="0"/>
    <n v="0"/>
    <n v="0"/>
    <n v="0"/>
    <n v="0"/>
    <m/>
    <m/>
    <n v="162.04"/>
    <n v="162.04"/>
    <n v="0"/>
    <n v="0"/>
    <n v="0"/>
    <n v="162.04"/>
    <n v="-162.04"/>
  </r>
  <r>
    <n v="25400"/>
    <s v="Regional Park &amp; Open Space Dis"/>
    <n v="931205"/>
    <s v="Crestmore Manor"/>
    <x v="75"/>
    <x v="75"/>
    <s v="25400 931205 525060"/>
    <x v="2"/>
    <x v="11"/>
    <s v="Supplies &amp; Services"/>
    <x v="0"/>
    <s v="Business Services2"/>
    <s v="Guest Services &amp; Events2"/>
    <n v="159.06"/>
    <n v="125"/>
    <m/>
    <n v="125"/>
    <n v="0"/>
    <n v="0"/>
    <n v="410.71"/>
    <n v="0"/>
    <n v="53.02"/>
    <n v="0"/>
    <n v="0"/>
    <n v="0"/>
    <n v="0"/>
    <n v="0"/>
    <m/>
    <m/>
    <n v="463.72999999999996"/>
    <n v="410.71"/>
    <n v="53.02"/>
    <n v="0"/>
    <n v="0"/>
    <n v="463.72999999999996"/>
    <n v="-338.72999999999996"/>
  </r>
  <r>
    <n v="25400"/>
    <s v="Regional Park &amp; Open Space Dis"/>
    <n v="931220"/>
    <s v="Administration"/>
    <x v="50"/>
    <x v="50"/>
    <s v="25400 931220 518180"/>
    <x v="2"/>
    <x v="12"/>
    <s v="Payroll"/>
    <x v="3"/>
    <s v="Business Services1"/>
    <s v="Executive1"/>
    <n v="0"/>
    <n v="0"/>
    <m/>
    <n v="0"/>
    <n v="0"/>
    <n v="0"/>
    <n v="0"/>
    <n v="0"/>
    <n v="0"/>
    <n v="0"/>
    <n v="0"/>
    <n v="0"/>
    <n v="0"/>
    <n v="0"/>
    <m/>
    <m/>
    <n v="0"/>
    <n v="0"/>
    <n v="0"/>
    <n v="0"/>
    <n v="0"/>
    <n v="0"/>
    <n v="0"/>
  </r>
  <r>
    <n v="25400"/>
    <s v="Regional Park &amp; Open Space Dis"/>
    <n v="931235"/>
    <s v="Business Operations"/>
    <x v="64"/>
    <x v="64"/>
    <s v="25400 931235 521740"/>
    <x v="2"/>
    <x v="2"/>
    <s v="Supplies &amp; Services"/>
    <x v="0"/>
    <s v="Business Services2"/>
    <s v="Business Operations2"/>
    <n v="1143.9000000000001"/>
    <n v="0"/>
    <m/>
    <n v="0"/>
    <n v="0"/>
    <n v="81.349999999999994"/>
    <n v="0"/>
    <n v="16.72"/>
    <n v="0"/>
    <n v="0"/>
    <n v="0"/>
    <n v="0"/>
    <n v="0"/>
    <n v="0"/>
    <m/>
    <m/>
    <n v="98.07"/>
    <n v="81.349999999999994"/>
    <n v="16.72"/>
    <n v="0"/>
    <n v="0"/>
    <n v="98.07"/>
    <n v="-98.07"/>
  </r>
  <r>
    <n v="25400"/>
    <s v="Regional Park &amp; Open Space Dis"/>
    <n v="931235"/>
    <s v="Business Operations"/>
    <x v="142"/>
    <x v="142"/>
    <s v="25400 931235 521780"/>
    <x v="2"/>
    <x v="2"/>
    <s v="Supplies &amp; Services"/>
    <x v="0"/>
    <s v="Business Services2"/>
    <s v="Business Operations2"/>
    <n v="0"/>
    <n v="0"/>
    <m/>
    <n v="0"/>
    <n v="0"/>
    <n v="0"/>
    <n v="0"/>
    <n v="0"/>
    <n v="0"/>
    <n v="0"/>
    <n v="0"/>
    <n v="0"/>
    <n v="0"/>
    <n v="0"/>
    <m/>
    <m/>
    <n v="0"/>
    <n v="0"/>
    <n v="0"/>
    <n v="0"/>
    <n v="0"/>
    <n v="0"/>
    <n v="0"/>
  </r>
  <r>
    <n v="25400"/>
    <s v="Regional Park &amp; Open Space Dis"/>
    <n v="931235"/>
    <s v="Business Operations"/>
    <x v="143"/>
    <x v="143"/>
    <s v="25400 931235 523230"/>
    <x v="2"/>
    <x v="2"/>
    <s v="Supplies &amp; Services"/>
    <x v="0"/>
    <s v="Business Services2"/>
    <s v="Business Operations2"/>
    <n v="0"/>
    <n v="0"/>
    <m/>
    <n v="0"/>
    <n v="0"/>
    <n v="0"/>
    <n v="0"/>
    <n v="0"/>
    <n v="0"/>
    <n v="0"/>
    <n v="0"/>
    <n v="0"/>
    <n v="0"/>
    <n v="0"/>
    <m/>
    <m/>
    <n v="0"/>
    <n v="0"/>
    <n v="0"/>
    <n v="0"/>
    <n v="0"/>
    <n v="0"/>
    <n v="0"/>
  </r>
  <r>
    <n v="25400"/>
    <s v="Regional Park &amp; Open Space Dis"/>
    <n v="931235"/>
    <s v="Business Operations"/>
    <x v="144"/>
    <x v="144"/>
    <s v="25400 931235 529160"/>
    <x v="2"/>
    <x v="2"/>
    <s v="Supplies &amp; Services"/>
    <x v="0"/>
    <s v="Business Services2"/>
    <s v="Business Operations2"/>
    <n v="372.82"/>
    <n v="0"/>
    <m/>
    <n v="0"/>
    <n v="0"/>
    <n v="0"/>
    <n v="0"/>
    <n v="0"/>
    <n v="0"/>
    <n v="0"/>
    <n v="0"/>
    <n v="0"/>
    <n v="0"/>
    <n v="0"/>
    <m/>
    <m/>
    <n v="0"/>
    <n v="0"/>
    <n v="0"/>
    <n v="0"/>
    <n v="0"/>
    <n v="0"/>
    <n v="0"/>
  </r>
  <r>
    <n v="25400"/>
    <s v="Regional Park &amp; Open Space Dis"/>
    <n v="931240"/>
    <s v="Finance"/>
    <x v="145"/>
    <x v="145"/>
    <s v="25400 931240 537180"/>
    <x v="2"/>
    <x v="13"/>
    <s v="Supplies &amp; Services"/>
    <x v="2"/>
    <s v="Business Services3"/>
    <s v="Finance3"/>
    <n v="65778.03"/>
    <n v="150000"/>
    <m/>
    <n v="150000"/>
    <n v="0"/>
    <n v="0"/>
    <n v="16696.88"/>
    <n v="1812.8"/>
    <n v="1812.8"/>
    <n v="2719.2"/>
    <n v="1812.8"/>
    <n v="1812.8"/>
    <n v="1812.8"/>
    <n v="1812.8"/>
    <m/>
    <m/>
    <n v="30292.879999999997"/>
    <n v="16696.88"/>
    <n v="6344.7999999999993"/>
    <n v="5438.4"/>
    <n v="1812.8"/>
    <n v="30292.880000000001"/>
    <n v="119707.12"/>
  </r>
  <r>
    <n v="25400"/>
    <s v="Regional Park &amp; Open Space Dis"/>
    <n v="931260"/>
    <s v="Marketing"/>
    <x v="105"/>
    <x v="105"/>
    <s v="25400 931260 523270"/>
    <x v="2"/>
    <x v="14"/>
    <s v="Supplies &amp; Services"/>
    <x v="0"/>
    <s v="Business Services2"/>
    <s v="Marketing2"/>
    <n v="0"/>
    <n v="0"/>
    <m/>
    <n v="0"/>
    <n v="0"/>
    <n v="0"/>
    <n v="0"/>
    <n v="0"/>
    <n v="0"/>
    <n v="0"/>
    <n v="0"/>
    <n v="0"/>
    <n v="0"/>
    <n v="0"/>
    <m/>
    <m/>
    <n v="0"/>
    <n v="0"/>
    <n v="0"/>
    <n v="0"/>
    <n v="0"/>
    <n v="0"/>
    <n v="0"/>
  </r>
  <r>
    <n v="25400"/>
    <s v="Regional Park &amp; Open Space Dis"/>
    <n v="931300"/>
    <s v="Trails"/>
    <x v="43"/>
    <x v="43"/>
    <s v="25400 931300 515260"/>
    <x v="1"/>
    <x v="28"/>
    <s v="Payroll-PCF"/>
    <x v="3"/>
    <s v="Natural Resources1"/>
    <s v="Trails Maintenance1"/>
    <n v="0"/>
    <n v="0"/>
    <m/>
    <n v="0"/>
    <n v="0"/>
    <n v="0"/>
    <n v="0"/>
    <n v="0"/>
    <n v="0"/>
    <n v="0"/>
    <n v="0"/>
    <n v="0"/>
    <n v="0"/>
    <n v="0"/>
    <m/>
    <m/>
    <n v="0"/>
    <n v="0"/>
    <n v="0"/>
    <n v="0"/>
    <n v="0"/>
    <n v="0"/>
    <n v="0"/>
  </r>
  <r>
    <n v="25400"/>
    <s v="Regional Park &amp; Open Space Dis"/>
    <n v="931300"/>
    <s v="Trails"/>
    <x v="45"/>
    <x v="45"/>
    <s v="25400 931300 518020"/>
    <x v="1"/>
    <x v="28"/>
    <s v="Payroll-PCF"/>
    <x v="3"/>
    <s v="Natural Resources1"/>
    <s v="Trails Maintenance1"/>
    <n v="0"/>
    <n v="0"/>
    <m/>
    <n v="0"/>
    <n v="0"/>
    <n v="0"/>
    <n v="0"/>
    <n v="0"/>
    <n v="0"/>
    <n v="0"/>
    <n v="0"/>
    <n v="0"/>
    <n v="0"/>
    <n v="0"/>
    <m/>
    <m/>
    <n v="0"/>
    <n v="0"/>
    <n v="0"/>
    <n v="0"/>
    <n v="0"/>
    <n v="0"/>
    <n v="0"/>
  </r>
  <r>
    <n v="25400"/>
    <s v="Regional Park &amp; Open Space Dis"/>
    <n v="931300"/>
    <s v="Trails"/>
    <x v="13"/>
    <x v="13"/>
    <s v="25400 931300 527690"/>
    <x v="1"/>
    <x v="28"/>
    <s v="Internal Service Costs"/>
    <x v="0"/>
    <s v="Natural Resources2"/>
    <s v="Trails Maintenance2"/>
    <n v="0"/>
    <n v="0"/>
    <m/>
    <n v="0"/>
    <n v="0"/>
    <n v="0"/>
    <n v="0"/>
    <n v="0"/>
    <n v="0"/>
    <n v="0"/>
    <n v="0"/>
    <n v="0"/>
    <n v="0"/>
    <n v="0"/>
    <m/>
    <m/>
    <n v="0"/>
    <n v="0"/>
    <n v="0"/>
    <n v="0"/>
    <n v="0"/>
    <n v="0"/>
    <n v="0"/>
  </r>
  <r>
    <n v="25400"/>
    <s v="Regional Park &amp; Open Space Dis"/>
    <n v="931300"/>
    <s v="Trails"/>
    <x v="3"/>
    <x v="3"/>
    <s v="25400 931300 527720"/>
    <x v="1"/>
    <x v="28"/>
    <s v="Supplies &amp; Services"/>
    <x v="0"/>
    <s v="Natural Resources2"/>
    <s v="Trails Maintenance2"/>
    <n v="0"/>
    <n v="0"/>
    <m/>
    <n v="0"/>
    <n v="0"/>
    <n v="0"/>
    <n v="0"/>
    <n v="0"/>
    <n v="0"/>
    <n v="0"/>
    <n v="0"/>
    <n v="0"/>
    <n v="0"/>
    <n v="0"/>
    <m/>
    <m/>
    <n v="0"/>
    <n v="0"/>
    <n v="0"/>
    <n v="0"/>
    <n v="0"/>
    <n v="0"/>
    <n v="0"/>
  </r>
  <r>
    <n v="25400"/>
    <s v="Regional Park &amp; Open Space Dis"/>
    <n v="931300"/>
    <s v="Trails"/>
    <x v="87"/>
    <x v="87"/>
    <s v="25400 931300 528260"/>
    <x v="1"/>
    <x v="28"/>
    <s v="Supplies &amp; Services"/>
    <x v="0"/>
    <s v="Natural Resources2"/>
    <s v="Trails Maintenance2"/>
    <n v="0"/>
    <n v="0"/>
    <m/>
    <n v="0"/>
    <n v="0"/>
    <n v="0"/>
    <n v="0"/>
    <n v="0"/>
    <n v="0"/>
    <n v="0"/>
    <n v="0"/>
    <n v="0"/>
    <n v="0"/>
    <n v="0"/>
    <m/>
    <m/>
    <n v="0"/>
    <n v="0"/>
    <n v="0"/>
    <n v="0"/>
    <n v="0"/>
    <n v="0"/>
    <n v="0"/>
  </r>
  <r>
    <n v="25400"/>
    <s v="Regional Park &amp; Open Space Dis"/>
    <n v="931301"/>
    <s v="Historical"/>
    <x v="45"/>
    <x v="45"/>
    <s v="25400 931301 518020"/>
    <x v="4"/>
    <x v="10"/>
    <s v="Payroll-PCF"/>
    <x v="3"/>
    <s v="Interpretive1"/>
    <s v="Historic Preservation1"/>
    <n v="26.32"/>
    <n v="0"/>
    <m/>
    <n v="0"/>
    <n v="1.68"/>
    <n v="4"/>
    <n v="4"/>
    <n v="4"/>
    <n v="4"/>
    <n v="4"/>
    <n v="4"/>
    <n v="4"/>
    <n v="4"/>
    <n v="4"/>
    <m/>
    <m/>
    <n v="37.68"/>
    <n v="9.68"/>
    <n v="12"/>
    <n v="12"/>
    <n v="4"/>
    <n v="37.68"/>
    <n v="-37.68"/>
  </r>
  <r>
    <n v="25400"/>
    <s v="Regional Park &amp; Open Space Dis"/>
    <n v="931301"/>
    <s v="Historical"/>
    <x v="13"/>
    <x v="13"/>
    <s v="25400 931301 527690"/>
    <x v="4"/>
    <x v="10"/>
    <s v="Internal Service Costs"/>
    <x v="0"/>
    <s v="Interpretive2"/>
    <s v="Historic Preservation2"/>
    <n v="63.75"/>
    <n v="0"/>
    <m/>
    <n v="0"/>
    <n v="0"/>
    <n v="0"/>
    <n v="0"/>
    <n v="0"/>
    <n v="0"/>
    <n v="0"/>
    <n v="0"/>
    <n v="0"/>
    <n v="0"/>
    <n v="0"/>
    <m/>
    <m/>
    <n v="0"/>
    <n v="0"/>
    <n v="0"/>
    <n v="0"/>
    <n v="0"/>
    <n v="0"/>
    <n v="0"/>
  </r>
  <r>
    <n v="25400"/>
    <s v="Regional Park &amp; Open Space Dis"/>
    <n v="931302"/>
    <s v="Gilman Ranch Historic Museum"/>
    <x v="27"/>
    <x v="27"/>
    <s v="25400 931302 510420"/>
    <x v="4"/>
    <x v="16"/>
    <s v="Payroll"/>
    <x v="3"/>
    <s v="Interpretive1"/>
    <s v="Gilman Ranch1"/>
    <n v="336.15999999999997"/>
    <n v="500"/>
    <m/>
    <n v="500"/>
    <n v="0"/>
    <n v="0"/>
    <n v="0"/>
    <n v="0"/>
    <n v="0"/>
    <n v="0"/>
    <n v="0"/>
    <n v="0"/>
    <n v="361.24"/>
    <n v="0"/>
    <m/>
    <m/>
    <n v="361.24"/>
    <n v="0"/>
    <n v="0"/>
    <n v="361.24"/>
    <n v="0"/>
    <n v="361.24"/>
    <n v="138.76"/>
  </r>
  <r>
    <n v="25400"/>
    <s v="Regional Park &amp; Open Space Dis"/>
    <n v="931302"/>
    <s v="Gilman Ranch Historic Museum"/>
    <x v="11"/>
    <x v="11"/>
    <s v="25400 931302 523760"/>
    <x v="4"/>
    <x v="16"/>
    <s v="Internal Service Costs"/>
    <x v="0"/>
    <s v="Interpretive2"/>
    <s v="Gilman Ranch2"/>
    <n v="0"/>
    <n v="0"/>
    <m/>
    <n v="0"/>
    <n v="0"/>
    <n v="0"/>
    <n v="0"/>
    <n v="0"/>
    <n v="0"/>
    <n v="0"/>
    <n v="0"/>
    <n v="0"/>
    <n v="0"/>
    <n v="0"/>
    <m/>
    <m/>
    <n v="0"/>
    <n v="0"/>
    <n v="0"/>
    <n v="0"/>
    <n v="0"/>
    <n v="0"/>
    <n v="0"/>
  </r>
  <r>
    <n v="25400"/>
    <s v="Regional Park &amp; Open Space Dis"/>
    <n v="931302"/>
    <s v="Gilman Ranch Historic Museum"/>
    <x v="78"/>
    <x v="78"/>
    <s v="25400 931302 526960"/>
    <x v="4"/>
    <x v="16"/>
    <s v="Supplies &amp; Services"/>
    <x v="0"/>
    <s v="Interpretive2"/>
    <s v="Gilman Ranch2"/>
    <n v="85.13"/>
    <n v="4000"/>
    <m/>
    <n v="4000"/>
    <n v="0"/>
    <n v="0"/>
    <n v="0"/>
    <n v="18.309999999999999"/>
    <n v="0"/>
    <n v="0"/>
    <n v="0"/>
    <n v="0"/>
    <n v="0"/>
    <n v="0"/>
    <m/>
    <m/>
    <n v="18.309999999999999"/>
    <n v="0"/>
    <n v="18.309999999999999"/>
    <n v="0"/>
    <n v="0"/>
    <n v="18.309999999999999"/>
    <n v="3981.69"/>
  </r>
  <r>
    <n v="25400"/>
    <s v="Regional Park &amp; Open Space Dis"/>
    <n v="931302"/>
    <s v="Gilman Ranch Historic Museum"/>
    <x v="13"/>
    <x v="13"/>
    <s v="25400 931302 527690"/>
    <x v="4"/>
    <x v="16"/>
    <s v="Internal Service Costs"/>
    <x v="0"/>
    <s v="Interpretive2"/>
    <s v="Gilman Ranch2"/>
    <n v="591.83000000000004"/>
    <n v="0"/>
    <m/>
    <n v="0"/>
    <n v="0"/>
    <n v="0"/>
    <n v="31.58"/>
    <n v="0"/>
    <n v="0"/>
    <n v="0"/>
    <n v="75.319999999999993"/>
    <n v="0"/>
    <n v="436.77"/>
    <n v="350.12"/>
    <m/>
    <m/>
    <n v="893.79"/>
    <n v="31.58"/>
    <n v="0"/>
    <n v="512.08999999999992"/>
    <n v="350.12"/>
    <n v="893.79"/>
    <n v="-893.79"/>
  </r>
  <r>
    <n v="25400"/>
    <s v="Regional Park &amp; Open Space Dis"/>
    <n v="931302"/>
    <s v="Gilman Ranch Historic Museum"/>
    <x v="88"/>
    <x v="88"/>
    <s v="25400 931302 528960"/>
    <x v="4"/>
    <x v="16"/>
    <s v="Travel/Training"/>
    <x v="0"/>
    <s v="Interpretive2"/>
    <s v="Gilman Ranch2"/>
    <n v="0"/>
    <n v="0"/>
    <m/>
    <n v="0"/>
    <n v="0"/>
    <n v="0"/>
    <n v="0"/>
    <n v="0"/>
    <n v="0"/>
    <n v="0"/>
    <n v="0"/>
    <n v="0"/>
    <n v="0"/>
    <n v="0"/>
    <m/>
    <m/>
    <n v="0"/>
    <n v="0"/>
    <n v="0"/>
    <n v="0"/>
    <n v="0"/>
    <n v="0"/>
    <n v="0"/>
  </r>
  <r>
    <n v="25400"/>
    <s v="Regional Park &amp; Open Space Dis"/>
    <n v="931302"/>
    <s v="Gilman Ranch Historic Museum"/>
    <x v="96"/>
    <x v="96"/>
    <s v="25400 931302 537080"/>
    <x v="4"/>
    <x v="16"/>
    <s v="Supplies &amp; Services"/>
    <x v="2"/>
    <s v="Interpretive3"/>
    <s v="Gilman Ranch3"/>
    <n v="0"/>
    <n v="200"/>
    <m/>
    <n v="200"/>
    <n v="0"/>
    <n v="0"/>
    <n v="0"/>
    <n v="0"/>
    <n v="0"/>
    <n v="0"/>
    <n v="0"/>
    <n v="0"/>
    <n v="0"/>
    <n v="0"/>
    <m/>
    <m/>
    <n v="0"/>
    <n v="0"/>
    <n v="0"/>
    <n v="0"/>
    <n v="0"/>
    <n v="0"/>
    <n v="200"/>
  </r>
  <r>
    <n v="25400"/>
    <s v="Regional Park &amp; Open Space Dis"/>
    <n v="931303"/>
    <s v="Jensen Alvarado Historic Ranch"/>
    <x v="0"/>
    <x v="0"/>
    <s v="25400 931303 521560"/>
    <x v="4"/>
    <x v="17"/>
    <s v="Capital Assets"/>
    <x v="0"/>
    <s v="Interpretive2"/>
    <s v="Jensen-Alvarado Ranch2"/>
    <n v="446.95"/>
    <n v="0"/>
    <m/>
    <n v="0"/>
    <n v="0"/>
    <n v="0"/>
    <n v="0"/>
    <n v="0"/>
    <n v="0"/>
    <n v="0"/>
    <n v="0"/>
    <n v="0"/>
    <n v="0"/>
    <n v="0"/>
    <m/>
    <m/>
    <n v="0"/>
    <n v="0"/>
    <n v="0"/>
    <n v="0"/>
    <n v="0"/>
    <n v="0"/>
    <n v="0"/>
  </r>
  <r>
    <n v="25400"/>
    <s v="Regional Park &amp; Open Space Dis"/>
    <n v="931303"/>
    <s v="Jensen Alvarado Historic Ranch"/>
    <x v="68"/>
    <x v="68"/>
    <s v="25400 931303 523220"/>
    <x v="4"/>
    <x v="17"/>
    <s v="Supplies &amp; Services"/>
    <x v="0"/>
    <s v="Interpretive2"/>
    <s v="Jensen-Alvarado Ranch2"/>
    <n v="203.72"/>
    <n v="750"/>
    <m/>
    <n v="750"/>
    <n v="0"/>
    <n v="0"/>
    <n v="0"/>
    <n v="0"/>
    <n v="0"/>
    <n v="0"/>
    <n v="0"/>
    <n v="0"/>
    <n v="0"/>
    <n v="0"/>
    <m/>
    <m/>
    <n v="0"/>
    <n v="0"/>
    <n v="0"/>
    <n v="0"/>
    <n v="0"/>
    <n v="0"/>
    <n v="750"/>
  </r>
  <r>
    <n v="25400"/>
    <s v="Regional Park &amp; Open Space Dis"/>
    <n v="931303"/>
    <s v="Jensen Alvarado Historic Ranch"/>
    <x v="75"/>
    <x v="75"/>
    <s v="25400 931303 525060"/>
    <x v="4"/>
    <x v="17"/>
    <s v="Supplies &amp; Services"/>
    <x v="0"/>
    <s v="Interpretive2"/>
    <s v="Jensen-Alvarado Ranch2"/>
    <n v="933.48"/>
    <n v="125"/>
    <m/>
    <n v="125"/>
    <n v="0"/>
    <n v="0"/>
    <n v="0"/>
    <n v="0"/>
    <n v="0"/>
    <n v="0"/>
    <n v="0"/>
    <n v="0"/>
    <n v="0"/>
    <n v="0"/>
    <m/>
    <m/>
    <n v="0"/>
    <n v="0"/>
    <n v="0"/>
    <n v="0"/>
    <n v="0"/>
    <n v="0"/>
    <n v="125"/>
  </r>
  <r>
    <n v="25400"/>
    <s v="Regional Park &amp; Open Space Dis"/>
    <n v="931303"/>
    <s v="Jensen Alvarado Historic Ranch"/>
    <x v="13"/>
    <x v="13"/>
    <s v="25400 931303 527690"/>
    <x v="4"/>
    <x v="17"/>
    <s v="Internal Service Costs"/>
    <x v="0"/>
    <s v="Interpretive2"/>
    <s v="Jensen-Alvarado Ranch2"/>
    <n v="719.48"/>
    <n v="0"/>
    <m/>
    <n v="0"/>
    <n v="0"/>
    <n v="0"/>
    <n v="73.52"/>
    <n v="95.02"/>
    <n v="0"/>
    <n v="0"/>
    <n v="65.09"/>
    <n v="65.09"/>
    <n v="0"/>
    <n v="59.02"/>
    <m/>
    <m/>
    <n v="357.74"/>
    <n v="73.52"/>
    <n v="95.02"/>
    <n v="130.18"/>
    <n v="59.02"/>
    <n v="357.74"/>
    <n v="-357.74"/>
  </r>
  <r>
    <n v="25400"/>
    <s v="Regional Park &amp; Open Space Dis"/>
    <n v="931303"/>
    <s v="Jensen Alvarado Historic Ranch"/>
    <x v="88"/>
    <x v="88"/>
    <s v="25400 931303 528960"/>
    <x v="4"/>
    <x v="17"/>
    <s v="Travel/Training"/>
    <x v="0"/>
    <s v="Interpretive2"/>
    <s v="Jensen-Alvarado Ranch2"/>
    <n v="0"/>
    <n v="0"/>
    <m/>
    <n v="0"/>
    <n v="0"/>
    <n v="0"/>
    <n v="0"/>
    <n v="0"/>
    <n v="0"/>
    <n v="0"/>
    <n v="0"/>
    <n v="0"/>
    <n v="0"/>
    <n v="0"/>
    <m/>
    <m/>
    <n v="0"/>
    <n v="0"/>
    <n v="0"/>
    <n v="0"/>
    <n v="0"/>
    <n v="0"/>
    <n v="0"/>
  </r>
  <r>
    <n v="25400"/>
    <s v="Regional Park &amp; Open Space Dis"/>
    <n v="931303"/>
    <s v="Jensen Alvarado Historic Ranch"/>
    <x v="47"/>
    <x v="47"/>
    <s v="25400 931303 529040"/>
    <x v="4"/>
    <x v="17"/>
    <s v="Payroll-PCF"/>
    <x v="0"/>
    <s v="Interpretive2"/>
    <s v="Jensen-Alvarado Ranch2"/>
    <n v="1751.97"/>
    <n v="0"/>
    <m/>
    <n v="0"/>
    <n v="0"/>
    <n v="0"/>
    <n v="0"/>
    <n v="72.05"/>
    <n v="97.6"/>
    <n v="15.72"/>
    <n v="31.44"/>
    <n v="8.0399999999999991"/>
    <n v="16.079999999999998"/>
    <n v="8.0399999999999991"/>
    <m/>
    <m/>
    <n v="248.96999999999994"/>
    <n v="0"/>
    <n v="185.36999999999998"/>
    <n v="55.56"/>
    <n v="8.0399999999999991"/>
    <n v="248.96999999999997"/>
    <n v="-248.96999999999997"/>
  </r>
  <r>
    <n v="25400"/>
    <s v="Regional Park &amp; Open Space Dis"/>
    <n v="931303"/>
    <s v="Jensen Alvarado Historic Ranch"/>
    <x v="22"/>
    <x v="22"/>
    <s v="25400 931303 537090"/>
    <x v="4"/>
    <x v="17"/>
    <s v="Internal Service Costs"/>
    <x v="2"/>
    <s v="Interpretive3"/>
    <s v="Jensen-Alvarado Ranch3"/>
    <n v="40"/>
    <n v="0"/>
    <m/>
    <n v="0"/>
    <n v="0"/>
    <n v="0"/>
    <n v="0"/>
    <n v="0"/>
    <n v="0"/>
    <n v="0"/>
    <n v="0"/>
    <n v="0"/>
    <n v="0"/>
    <n v="0"/>
    <m/>
    <m/>
    <n v="0"/>
    <n v="0"/>
    <n v="0"/>
    <n v="0"/>
    <n v="0"/>
    <n v="0"/>
    <n v="0"/>
  </r>
  <r>
    <n v="25400"/>
    <s v="Regional Park &amp; Open Space Dis"/>
    <n v="931304"/>
    <s v="San Timoteo Schoolhouse"/>
    <x v="61"/>
    <x v="61"/>
    <s v="25400 931304 521500"/>
    <x v="4"/>
    <x v="30"/>
    <s v="Supplies &amp; Services"/>
    <x v="0"/>
    <s v="Interpretive2"/>
    <s v="San Timoteo Schoolhouse2"/>
    <n v="0"/>
    <n v="0"/>
    <m/>
    <n v="0"/>
    <n v="0"/>
    <n v="0"/>
    <n v="0"/>
    <n v="0"/>
    <n v="0"/>
    <n v="0"/>
    <n v="0"/>
    <n v="0"/>
    <n v="0"/>
    <n v="0"/>
    <m/>
    <m/>
    <n v="0"/>
    <n v="0"/>
    <n v="0"/>
    <n v="0"/>
    <n v="0"/>
    <n v="0"/>
    <n v="0"/>
  </r>
  <r>
    <n v="25400"/>
    <s v="Regional Park &amp; Open Space Dis"/>
    <n v="931304"/>
    <s v="San Timoteo Schoolhouse"/>
    <x v="13"/>
    <x v="13"/>
    <s v="25400 931304 527690"/>
    <x v="4"/>
    <x v="30"/>
    <s v="Internal Service Costs"/>
    <x v="0"/>
    <s v="Interpretive2"/>
    <s v="San Timoteo Schoolhouse2"/>
    <n v="502.15"/>
    <n v="0"/>
    <m/>
    <n v="0"/>
    <n v="0"/>
    <n v="0"/>
    <n v="0"/>
    <n v="0"/>
    <n v="0"/>
    <n v="0"/>
    <n v="0"/>
    <n v="0"/>
    <n v="0"/>
    <n v="0"/>
    <m/>
    <m/>
    <n v="0"/>
    <n v="0"/>
    <n v="0"/>
    <n v="0"/>
    <n v="0"/>
    <n v="0"/>
    <n v="0"/>
  </r>
  <r>
    <n v="25400"/>
    <s v="Regional Park &amp; Open Space Dis"/>
    <n v="931305"/>
    <s v="Hidden Valley Nature Center"/>
    <x v="25"/>
    <x v="25"/>
    <s v="25400 931305 510200"/>
    <x v="4"/>
    <x v="18"/>
    <s v="Payroll"/>
    <x v="3"/>
    <s v="Interpretive1"/>
    <s v="Hidden Valley Nature Center1"/>
    <n v="5.74"/>
    <n v="0"/>
    <m/>
    <n v="0"/>
    <n v="0"/>
    <n v="0"/>
    <n v="0"/>
    <n v="0"/>
    <n v="0"/>
    <n v="0"/>
    <n v="0"/>
    <n v="0"/>
    <n v="0"/>
    <n v="0"/>
    <m/>
    <m/>
    <n v="0"/>
    <n v="0"/>
    <n v="0"/>
    <n v="0"/>
    <n v="0"/>
    <n v="0"/>
    <n v="0"/>
  </r>
  <r>
    <n v="25400"/>
    <s v="Regional Park &amp; Open Space Dis"/>
    <n v="931305"/>
    <s v="Hidden Valley Nature Center"/>
    <x v="146"/>
    <x v="146"/>
    <s v="25400 931305 522350"/>
    <x v="4"/>
    <x v="18"/>
    <s v="Supplies &amp; Services"/>
    <x v="0"/>
    <s v="Interpretive2"/>
    <s v="Hidden Valley Nature Center2"/>
    <n v="0"/>
    <n v="0"/>
    <m/>
    <n v="0"/>
    <n v="0"/>
    <n v="0"/>
    <n v="0"/>
    <n v="0"/>
    <n v="0"/>
    <n v="0"/>
    <n v="0"/>
    <n v="0"/>
    <n v="0"/>
    <n v="0"/>
    <m/>
    <m/>
    <n v="0"/>
    <n v="0"/>
    <n v="0"/>
    <n v="0"/>
    <n v="0"/>
    <n v="0"/>
    <n v="0"/>
  </r>
  <r>
    <n v="25400"/>
    <s v="Regional Park &amp; Open Space Dis"/>
    <n v="931305"/>
    <s v="Hidden Valley Nature Center"/>
    <x v="11"/>
    <x v="11"/>
    <s v="25400 931305 523760"/>
    <x v="4"/>
    <x v="18"/>
    <s v="Internal Service Costs"/>
    <x v="0"/>
    <s v="Interpretive2"/>
    <s v="Hidden Valley Nature Center2"/>
    <n v="43.039999999999992"/>
    <n v="0"/>
    <m/>
    <n v="0"/>
    <n v="0"/>
    <n v="0"/>
    <n v="0"/>
    <n v="0"/>
    <n v="0"/>
    <n v="5.85"/>
    <n v="0"/>
    <n v="0"/>
    <n v="0"/>
    <n v="0"/>
    <m/>
    <m/>
    <n v="5.85"/>
    <n v="0"/>
    <n v="5.85"/>
    <n v="0"/>
    <n v="0"/>
    <n v="5.85"/>
    <n v="-5.85"/>
  </r>
  <r>
    <n v="25400"/>
    <s v="Regional Park &amp; Open Space Dis"/>
    <n v="931305"/>
    <s v="Hidden Valley Nature Center"/>
    <x v="75"/>
    <x v="75"/>
    <s v="25400 931305 525060"/>
    <x v="4"/>
    <x v="18"/>
    <s v="Supplies &amp; Services"/>
    <x v="0"/>
    <s v="Interpretive2"/>
    <s v="Hidden Valley Nature Center2"/>
    <n v="866.94"/>
    <n v="0"/>
    <m/>
    <n v="0"/>
    <n v="0"/>
    <n v="0"/>
    <n v="0"/>
    <n v="0"/>
    <n v="0"/>
    <n v="0"/>
    <n v="0"/>
    <n v="0"/>
    <n v="0"/>
    <n v="0"/>
    <m/>
    <m/>
    <n v="0"/>
    <n v="0"/>
    <n v="0"/>
    <n v="0"/>
    <n v="0"/>
    <n v="0"/>
    <n v="0"/>
  </r>
  <r>
    <n v="25400"/>
    <s v="Regional Park &amp; Open Space Dis"/>
    <n v="931305"/>
    <s v="Hidden Valley Nature Center"/>
    <x v="3"/>
    <x v="3"/>
    <s v="25400 931305 527720"/>
    <x v="4"/>
    <x v="18"/>
    <s v="Supplies &amp; Services"/>
    <x v="0"/>
    <s v="Interpretive2"/>
    <s v="Hidden Valley Nature Center2"/>
    <n v="0"/>
    <n v="0"/>
    <m/>
    <n v="0"/>
    <n v="0"/>
    <n v="0"/>
    <n v="0"/>
    <n v="0"/>
    <n v="0"/>
    <n v="0"/>
    <n v="0"/>
    <n v="0"/>
    <n v="0"/>
    <n v="0"/>
    <m/>
    <m/>
    <n v="0"/>
    <n v="0"/>
    <n v="0"/>
    <n v="0"/>
    <n v="0"/>
    <n v="0"/>
    <n v="0"/>
  </r>
  <r>
    <n v="25400"/>
    <s v="Regional Park &amp; Open Space Dis"/>
    <n v="931305"/>
    <s v="Hidden Valley Nature Center"/>
    <x v="47"/>
    <x v="47"/>
    <s v="25400 931305 529040"/>
    <x v="4"/>
    <x v="18"/>
    <s v="Payroll-PCF"/>
    <x v="0"/>
    <s v="Interpretive2"/>
    <s v="Hidden Valley Nature Center2"/>
    <n v="893.18000000000006"/>
    <n v="0"/>
    <m/>
    <n v="0"/>
    <n v="30.13"/>
    <n v="0"/>
    <n v="0"/>
    <n v="19"/>
    <n v="108.73"/>
    <n v="0"/>
    <n v="11.79"/>
    <n v="0"/>
    <n v="168.84"/>
    <n v="18.09"/>
    <m/>
    <m/>
    <n v="356.58"/>
    <n v="30.13"/>
    <n v="127.73"/>
    <n v="180.63"/>
    <n v="18.09"/>
    <n v="356.58"/>
    <n v="-356.58"/>
  </r>
  <r>
    <n v="25400"/>
    <s v="Regional Park &amp; Open Space Dis"/>
    <n v="931305"/>
    <s v="Hidden Valley Nature Center"/>
    <x v="22"/>
    <x v="22"/>
    <s v="25400 931305 537090"/>
    <x v="4"/>
    <x v="18"/>
    <s v="Internal Service Costs"/>
    <x v="2"/>
    <s v="Interpretive3"/>
    <s v="Hidden Valley Nature Center3"/>
    <n v="0"/>
    <n v="0"/>
    <m/>
    <n v="0"/>
    <n v="0"/>
    <n v="0"/>
    <n v="0"/>
    <n v="0"/>
    <n v="0"/>
    <n v="0"/>
    <n v="0"/>
    <n v="0"/>
    <n v="0"/>
    <n v="0"/>
    <m/>
    <m/>
    <n v="0"/>
    <n v="0"/>
    <n v="0"/>
    <n v="0"/>
    <n v="0"/>
    <n v="0"/>
    <n v="0"/>
  </r>
  <r>
    <n v="25400"/>
    <s v="Regional Park &amp; Open Space Dis"/>
    <n v="931306"/>
    <s v="Idyllwild Nature Center"/>
    <x v="66"/>
    <x v="66"/>
    <s v="25400 931306 522400"/>
    <x v="4"/>
    <x v="19"/>
    <s v="Supplies &amp; Services"/>
    <x v="0"/>
    <s v="Interpretive2"/>
    <s v="Idyllwild Nature Center2"/>
    <n v="0"/>
    <n v="0"/>
    <m/>
    <n v="0"/>
    <n v="0"/>
    <n v="0"/>
    <n v="0"/>
    <n v="0"/>
    <n v="0"/>
    <n v="0"/>
    <n v="0"/>
    <n v="0"/>
    <n v="0"/>
    <n v="0"/>
    <m/>
    <m/>
    <n v="0"/>
    <n v="0"/>
    <n v="0"/>
    <n v="0"/>
    <n v="0"/>
    <n v="0"/>
    <n v="0"/>
  </r>
  <r>
    <n v="25400"/>
    <s v="Regional Park &amp; Open Space Dis"/>
    <n v="931306"/>
    <s v="Idyllwild Nature Center"/>
    <x v="67"/>
    <x v="67"/>
    <s v="25400 931306 523100"/>
    <x v="4"/>
    <x v="19"/>
    <s v="Supplies &amp; Services"/>
    <x v="0"/>
    <s v="Interpretive2"/>
    <s v="Idyllwild Nature Center2"/>
    <n v="0"/>
    <n v="500"/>
    <m/>
    <n v="500"/>
    <n v="0"/>
    <n v="0"/>
    <n v="0"/>
    <n v="90"/>
    <n v="0"/>
    <n v="0"/>
    <n v="0"/>
    <n v="0"/>
    <n v="0"/>
    <n v="0"/>
    <m/>
    <m/>
    <n v="90"/>
    <n v="0"/>
    <n v="90"/>
    <n v="0"/>
    <n v="0"/>
    <n v="90"/>
    <n v="410"/>
  </r>
  <r>
    <n v="25400"/>
    <s v="Regional Park &amp; Open Space Dis"/>
    <n v="931306"/>
    <s v="Idyllwild Nature Center"/>
    <x v="69"/>
    <x v="69"/>
    <s v="25400 931306 523340"/>
    <x v="4"/>
    <x v="19"/>
    <s v="Supplies &amp; Services"/>
    <x v="0"/>
    <s v="Interpretive2"/>
    <s v="Idyllwild Nature Center2"/>
    <n v="0"/>
    <n v="0"/>
    <m/>
    <n v="0"/>
    <n v="0"/>
    <n v="0"/>
    <n v="29.19"/>
    <n v="4.4400000000000004"/>
    <n v="0"/>
    <n v="2.8"/>
    <n v="0"/>
    <n v="0"/>
    <n v="0"/>
    <n v="0"/>
    <m/>
    <m/>
    <n v="36.43"/>
    <n v="29.19"/>
    <n v="7.24"/>
    <n v="0"/>
    <n v="0"/>
    <n v="36.43"/>
    <n v="-36.43"/>
  </r>
  <r>
    <n v="25400"/>
    <s v="Regional Park &amp; Open Space Dis"/>
    <n v="931306"/>
    <s v="Idyllwild Nature Center"/>
    <x v="11"/>
    <x v="11"/>
    <s v="25400 931306 523760"/>
    <x v="4"/>
    <x v="19"/>
    <s v="Internal Service Costs"/>
    <x v="0"/>
    <s v="Interpretive2"/>
    <s v="Idyllwild Nature Center2"/>
    <n v="8.6999999999999993"/>
    <n v="0"/>
    <m/>
    <n v="0"/>
    <n v="0"/>
    <n v="0"/>
    <n v="0"/>
    <n v="0"/>
    <n v="0"/>
    <n v="0"/>
    <n v="0"/>
    <n v="0"/>
    <n v="0"/>
    <n v="0"/>
    <m/>
    <m/>
    <n v="0"/>
    <n v="0"/>
    <n v="0"/>
    <n v="0"/>
    <n v="0"/>
    <n v="0"/>
    <n v="0"/>
  </r>
  <r>
    <n v="25400"/>
    <s v="Regional Park &amp; Open Space Dis"/>
    <n v="931306"/>
    <s v="Idyllwild Nature Center"/>
    <x v="75"/>
    <x v="75"/>
    <s v="25400 931306 525060"/>
    <x v="4"/>
    <x v="19"/>
    <s v="Supplies &amp; Services"/>
    <x v="0"/>
    <s v="Interpretive2"/>
    <s v="Idyllwild Nature Center2"/>
    <n v="0"/>
    <n v="0"/>
    <m/>
    <n v="0"/>
    <n v="0"/>
    <n v="0"/>
    <n v="0"/>
    <n v="0"/>
    <n v="0"/>
    <n v="0"/>
    <n v="0"/>
    <n v="0"/>
    <n v="0"/>
    <n v="0"/>
    <m/>
    <m/>
    <n v="0"/>
    <n v="0"/>
    <n v="0"/>
    <n v="0"/>
    <n v="0"/>
    <n v="0"/>
    <n v="0"/>
  </r>
  <r>
    <n v="25400"/>
    <s v="Regional Park &amp; Open Space Dis"/>
    <n v="931306"/>
    <s v="Idyllwild Nature Center"/>
    <x v="129"/>
    <x v="129"/>
    <s v="25400 931306 527160"/>
    <x v="4"/>
    <x v="19"/>
    <s v="Supplies &amp; Services"/>
    <x v="0"/>
    <s v="Interpretive2"/>
    <s v="Idyllwild Nature Center2"/>
    <n v="0"/>
    <n v="0"/>
    <m/>
    <n v="0"/>
    <n v="0"/>
    <n v="0"/>
    <n v="0"/>
    <n v="0"/>
    <n v="0"/>
    <n v="0"/>
    <n v="0"/>
    <n v="0"/>
    <n v="0"/>
    <n v="0"/>
    <m/>
    <m/>
    <n v="0"/>
    <n v="0"/>
    <n v="0"/>
    <n v="0"/>
    <n v="0"/>
    <n v="0"/>
    <n v="0"/>
  </r>
  <r>
    <n v="25400"/>
    <s v="Regional Park &amp; Open Space Dis"/>
    <n v="931306"/>
    <s v="Idyllwild Nature Center"/>
    <x v="88"/>
    <x v="88"/>
    <s v="25400 931306 528960"/>
    <x v="4"/>
    <x v="19"/>
    <s v="Travel/Training"/>
    <x v="0"/>
    <s v="Interpretive2"/>
    <s v="Idyllwild Nature Center2"/>
    <n v="0"/>
    <n v="0"/>
    <m/>
    <n v="0"/>
    <n v="0"/>
    <n v="0"/>
    <n v="0"/>
    <n v="0"/>
    <n v="0"/>
    <n v="0"/>
    <n v="0"/>
    <n v="0"/>
    <n v="0"/>
    <n v="0"/>
    <m/>
    <m/>
    <n v="0"/>
    <n v="0"/>
    <n v="0"/>
    <n v="0"/>
    <n v="0"/>
    <n v="0"/>
    <n v="0"/>
  </r>
  <r>
    <n v="25400"/>
    <s v="Regional Park &amp; Open Space Dis"/>
    <n v="931306"/>
    <s v="Idyllwild Nature Center"/>
    <x v="89"/>
    <x v="89"/>
    <s v="25400 931306 528980"/>
    <x v="4"/>
    <x v="19"/>
    <s v="Travel/Training"/>
    <x v="0"/>
    <s v="Interpretive2"/>
    <s v="Idyllwild Nature Center2"/>
    <n v="0"/>
    <n v="0"/>
    <m/>
    <n v="0"/>
    <n v="0"/>
    <n v="0"/>
    <n v="0"/>
    <n v="0"/>
    <n v="0"/>
    <n v="0"/>
    <n v="0"/>
    <n v="0"/>
    <n v="0"/>
    <n v="0"/>
    <m/>
    <m/>
    <n v="0"/>
    <n v="0"/>
    <n v="0"/>
    <n v="0"/>
    <n v="0"/>
    <n v="0"/>
    <n v="0"/>
  </r>
  <r>
    <n v="25400"/>
    <s v="Regional Park &amp; Open Space Dis"/>
    <n v="931307"/>
    <s v="Santa Rosa Plateau Nature Ctr"/>
    <x v="64"/>
    <x v="64"/>
    <s v="25400 931307 521740"/>
    <x v="4"/>
    <x v="20"/>
    <s v="Supplies &amp; Services"/>
    <x v="0"/>
    <s v="Interpretive2"/>
    <s v="Santa Rosa Plateau Nature Center2"/>
    <n v="433.30999999999995"/>
    <n v="0"/>
    <m/>
    <n v="0"/>
    <n v="0"/>
    <n v="0"/>
    <n v="0"/>
    <n v="0"/>
    <n v="0"/>
    <n v="0"/>
    <n v="0"/>
    <n v="0"/>
    <n v="0"/>
    <n v="0"/>
    <m/>
    <m/>
    <n v="0"/>
    <n v="0"/>
    <n v="0"/>
    <n v="0"/>
    <n v="0"/>
    <n v="0"/>
    <n v="0"/>
  </r>
  <r>
    <n v="25400"/>
    <s v="Regional Park &amp; Open Space Dis"/>
    <n v="931400"/>
    <s v="Major Parks"/>
    <x v="88"/>
    <x v="88"/>
    <s v="25400 931400 528960"/>
    <x v="3"/>
    <x v="21"/>
    <s v="Travel/Training"/>
    <x v="0"/>
    <s v="Regional Parks2"/>
    <s v="Regional Parks General Admin2"/>
    <n v="0"/>
    <n v="0"/>
    <m/>
    <n v="0"/>
    <n v="0"/>
    <n v="0"/>
    <n v="0"/>
    <n v="0"/>
    <n v="0"/>
    <n v="0"/>
    <n v="0"/>
    <n v="0"/>
    <n v="0"/>
    <n v="0"/>
    <m/>
    <m/>
    <n v="0"/>
    <n v="0"/>
    <n v="0"/>
    <n v="0"/>
    <n v="0"/>
    <n v="0"/>
    <n v="0"/>
  </r>
  <r>
    <n v="25400"/>
    <s v="Regional Park &amp; Open Space Dis"/>
    <n v="931402"/>
    <s v="Hurkey Creek Park"/>
    <x v="25"/>
    <x v="25"/>
    <s v="25400 931402 510200"/>
    <x v="3"/>
    <x v="22"/>
    <s v="Payroll"/>
    <x v="3"/>
    <s v="Regional Parks1"/>
    <s v="Hurkey Creek1"/>
    <n v="0"/>
    <n v="0"/>
    <m/>
    <n v="0"/>
    <n v="0"/>
    <n v="0"/>
    <n v="0"/>
    <n v="0"/>
    <n v="0"/>
    <n v="0"/>
    <n v="0"/>
    <n v="0"/>
    <n v="0"/>
    <n v="0"/>
    <m/>
    <m/>
    <n v="0"/>
    <n v="0"/>
    <n v="0"/>
    <n v="0"/>
    <n v="0"/>
    <n v="0"/>
    <n v="0"/>
  </r>
  <r>
    <n v="25400"/>
    <s v="Regional Park &amp; Open Space Dis"/>
    <n v="931402"/>
    <s v="Hurkey Creek Park"/>
    <x v="13"/>
    <x v="13"/>
    <s v="25400 931402 527690"/>
    <x v="3"/>
    <x v="22"/>
    <s v="Internal Service Costs"/>
    <x v="0"/>
    <s v="Regional Parks2"/>
    <s v="Hurkey Creek2"/>
    <n v="11905.58"/>
    <n v="0"/>
    <m/>
    <n v="0"/>
    <n v="0"/>
    <n v="79.17"/>
    <n v="229"/>
    <n v="0"/>
    <n v="0"/>
    <n v="0"/>
    <n v="249.95"/>
    <n v="394.6"/>
    <n v="2038.53"/>
    <n v="5851.91"/>
    <m/>
    <m/>
    <n v="8843.16"/>
    <n v="308.17"/>
    <n v="0"/>
    <n v="2683.08"/>
    <n v="5851.91"/>
    <n v="8843.16"/>
    <n v="-8843.16"/>
  </r>
  <r>
    <n v="25400"/>
    <s v="Regional Park &amp; Open Space Dis"/>
    <n v="931402"/>
    <s v="Hurkey Creek Park"/>
    <x v="22"/>
    <x v="22"/>
    <s v="25400 931402 537090"/>
    <x v="3"/>
    <x v="22"/>
    <s v="Internal Service Costs"/>
    <x v="2"/>
    <s v="Regional Parks3"/>
    <s v="Hurkey Creek3"/>
    <n v="0"/>
    <n v="0"/>
    <m/>
    <n v="0"/>
    <n v="0"/>
    <n v="0"/>
    <n v="0"/>
    <n v="0"/>
    <n v="0"/>
    <n v="0"/>
    <n v="0"/>
    <n v="0"/>
    <n v="0"/>
    <n v="0"/>
    <m/>
    <m/>
    <n v="0"/>
    <n v="0"/>
    <n v="0"/>
    <n v="0"/>
    <n v="0"/>
    <n v="0"/>
    <n v="0"/>
  </r>
  <r>
    <n v="25400"/>
    <s v="Regional Park &amp; Open Space Dis"/>
    <n v="931403"/>
    <s v="Idyllwild Park"/>
    <x v="25"/>
    <x v="25"/>
    <s v="25400 931403 510200"/>
    <x v="3"/>
    <x v="23"/>
    <s v="Payroll"/>
    <x v="3"/>
    <s v="Regional Parks1"/>
    <s v="Idyllwild1"/>
    <n v="1764.4"/>
    <n v="0"/>
    <m/>
    <n v="0"/>
    <n v="0"/>
    <n v="0"/>
    <n v="0"/>
    <n v="0"/>
    <n v="0"/>
    <n v="0"/>
    <n v="0"/>
    <n v="1182"/>
    <n v="0"/>
    <n v="654.83000000000004"/>
    <m/>
    <m/>
    <n v="1836.83"/>
    <n v="0"/>
    <n v="0"/>
    <n v="1182"/>
    <n v="654.83000000000004"/>
    <n v="1836.83"/>
    <n v="-1836.83"/>
  </r>
  <r>
    <n v="25400"/>
    <s v="Regional Park &amp; Open Space Dis"/>
    <n v="931403"/>
    <s v="Idyllwild Park"/>
    <x v="13"/>
    <x v="13"/>
    <s v="25400 931403 527690"/>
    <x v="3"/>
    <x v="23"/>
    <s v="Internal Service Costs"/>
    <x v="0"/>
    <s v="Regional Parks2"/>
    <s v="Idyllwild2"/>
    <n v="4741.92"/>
    <n v="0"/>
    <m/>
    <n v="0"/>
    <n v="0"/>
    <n v="0"/>
    <n v="9"/>
    <n v="0"/>
    <n v="0"/>
    <n v="0"/>
    <n v="91.2"/>
    <n v="0"/>
    <n v="314.70999999999998"/>
    <n v="3011.38"/>
    <m/>
    <m/>
    <n v="3426.29"/>
    <n v="9"/>
    <n v="0"/>
    <n v="405.90999999999997"/>
    <n v="3011.38"/>
    <n v="3426.29"/>
    <n v="-3426.29"/>
  </r>
  <r>
    <n v="25400"/>
    <s v="Regional Park &amp; Open Space Dis"/>
    <n v="931403"/>
    <s v="Idyllwild Park"/>
    <x v="22"/>
    <x v="22"/>
    <s v="25400 931403 537090"/>
    <x v="3"/>
    <x v="23"/>
    <s v="Internal Service Costs"/>
    <x v="2"/>
    <s v="Regional Parks3"/>
    <s v="Idyllwild3"/>
    <n v="0"/>
    <n v="0"/>
    <m/>
    <n v="0"/>
    <n v="0"/>
    <n v="0"/>
    <n v="0"/>
    <n v="0"/>
    <n v="0"/>
    <n v="0"/>
    <n v="0"/>
    <n v="0"/>
    <n v="10"/>
    <n v="0"/>
    <m/>
    <m/>
    <n v="10"/>
    <n v="0"/>
    <n v="0"/>
    <n v="10"/>
    <n v="0"/>
    <n v="10"/>
    <n v="-10"/>
  </r>
  <r>
    <n v="25400"/>
    <s v="Regional Park &amp; Open Space Dis"/>
    <n v="931404"/>
    <s v="kabian Park"/>
    <x v="29"/>
    <x v="29"/>
    <s v="25400 931404 510620"/>
    <x v="3"/>
    <x v="26"/>
    <s v="Payroll"/>
    <x v="3"/>
    <s v="Regional Parks1"/>
    <s v="Kabian1"/>
    <n v="27.440000000000005"/>
    <n v="0"/>
    <m/>
    <n v="0"/>
    <n v="0.3"/>
    <n v="1.9"/>
    <n v="7.15"/>
    <n v="7.41"/>
    <n v="3.6"/>
    <n v="1.8"/>
    <n v="0.6"/>
    <n v="1.5"/>
    <n v="1.05"/>
    <n v="0.3"/>
    <m/>
    <m/>
    <n v="25.610000000000003"/>
    <n v="9.35"/>
    <n v="12.81"/>
    <n v="3.1500000000000004"/>
    <n v="0.3"/>
    <n v="25.610000000000003"/>
    <n v="-25.610000000000003"/>
  </r>
  <r>
    <n v="25400"/>
    <s v="Regional Park &amp; Open Space Dis"/>
    <n v="931404"/>
    <s v="kabian Park"/>
    <x v="40"/>
    <x v="40"/>
    <s v="25400 931404 515120"/>
    <x v="3"/>
    <x v="26"/>
    <s v="Payroll-PCF"/>
    <x v="3"/>
    <s v="Regional Parks1"/>
    <s v="Kabian1"/>
    <n v="8.25"/>
    <n v="0"/>
    <m/>
    <n v="0"/>
    <n v="0.2"/>
    <n v="1.49"/>
    <n v="1.81"/>
    <n v="3.75"/>
    <n v="3.88"/>
    <n v="0.87"/>
    <n v="1.63"/>
    <n v="1.83"/>
    <n v="1.1599999999999999"/>
    <n v="0.17"/>
    <m/>
    <m/>
    <n v="16.79"/>
    <n v="3.5"/>
    <n v="8.5"/>
    <n v="4.62"/>
    <n v="0.17"/>
    <n v="16.790000000000003"/>
    <n v="-16.790000000000003"/>
  </r>
  <r>
    <n v="25400"/>
    <s v="Regional Park &amp; Open Space Dis"/>
    <n v="931405"/>
    <s v="Lake Cahuilla Park"/>
    <x v="25"/>
    <x v="25"/>
    <s v="25400 931405 510200"/>
    <x v="3"/>
    <x v="3"/>
    <s v="Payroll"/>
    <x v="3"/>
    <s v="Regional Parks1"/>
    <s v="Lake Cahuilla1"/>
    <n v="0"/>
    <n v="0"/>
    <m/>
    <n v="0"/>
    <n v="0"/>
    <n v="0"/>
    <n v="0"/>
    <n v="0"/>
    <n v="0"/>
    <n v="0"/>
    <n v="0"/>
    <n v="0"/>
    <n v="0"/>
    <n v="0"/>
    <m/>
    <m/>
    <n v="0"/>
    <n v="0"/>
    <n v="0"/>
    <n v="0"/>
    <n v="0"/>
    <n v="0"/>
    <n v="0"/>
  </r>
  <r>
    <n v="25400"/>
    <s v="Regional Park &amp; Open Space Dis"/>
    <n v="931405"/>
    <s v="Lake Cahuilla Park"/>
    <x v="66"/>
    <x v="66"/>
    <s v="25400 931405 522400"/>
    <x v="3"/>
    <x v="3"/>
    <s v="Supplies &amp; Services"/>
    <x v="0"/>
    <s v="Regional Parks2"/>
    <s v="Lake Cahuilla2"/>
    <n v="0"/>
    <n v="0"/>
    <m/>
    <n v="0"/>
    <n v="0"/>
    <n v="0"/>
    <n v="0"/>
    <n v="0"/>
    <n v="0"/>
    <n v="0"/>
    <n v="0"/>
    <n v="0"/>
    <n v="0"/>
    <n v="0"/>
    <m/>
    <m/>
    <n v="0"/>
    <n v="0"/>
    <n v="0"/>
    <n v="0"/>
    <n v="0"/>
    <n v="0"/>
    <n v="0"/>
  </r>
  <r>
    <n v="25400"/>
    <s v="Regional Park &amp; Open Space Dis"/>
    <n v="931405"/>
    <s v="Lake Cahuilla Park"/>
    <x v="75"/>
    <x v="75"/>
    <s v="25400 931405 525060"/>
    <x v="3"/>
    <x v="3"/>
    <s v="Supplies &amp; Services"/>
    <x v="0"/>
    <s v="Regional Parks2"/>
    <s v="Lake Cahuilla2"/>
    <n v="0"/>
    <n v="0"/>
    <m/>
    <n v="0"/>
    <n v="0"/>
    <n v="0"/>
    <n v="0"/>
    <n v="0"/>
    <n v="0"/>
    <n v="0"/>
    <n v="0"/>
    <n v="0"/>
    <n v="0"/>
    <n v="0"/>
    <m/>
    <m/>
    <n v="0"/>
    <n v="0"/>
    <n v="0"/>
    <n v="0"/>
    <n v="0"/>
    <n v="0"/>
    <n v="0"/>
  </r>
  <r>
    <n v="25400"/>
    <s v="Regional Park &amp; Open Space Dis"/>
    <n v="931405"/>
    <s v="Lake Cahuilla Park"/>
    <x v="13"/>
    <x v="13"/>
    <s v="25400 931405 527690"/>
    <x v="3"/>
    <x v="3"/>
    <s v="Internal Service Costs"/>
    <x v="0"/>
    <s v="Regional Parks2"/>
    <s v="Lake Cahuilla2"/>
    <n v="5858.6399999999994"/>
    <n v="0"/>
    <m/>
    <n v="0"/>
    <n v="0"/>
    <n v="0"/>
    <n v="461.39"/>
    <n v="600.02"/>
    <n v="0"/>
    <n v="762.72"/>
    <n v="902.69"/>
    <n v="690.65"/>
    <n v="597.79999999999995"/>
    <n v="104.33"/>
    <m/>
    <m/>
    <n v="4119.5999999999995"/>
    <n v="461.39"/>
    <n v="1362.74"/>
    <n v="2191.1400000000003"/>
    <n v="104.33"/>
    <n v="4119.6000000000004"/>
    <n v="-4119.6000000000004"/>
  </r>
  <r>
    <n v="25400"/>
    <s v="Regional Park &amp; Open Space Dis"/>
    <n v="931405"/>
    <s v="Lake Cahuilla Park"/>
    <x v="22"/>
    <x v="22"/>
    <s v="25400 931405 537090"/>
    <x v="3"/>
    <x v="3"/>
    <s v="Internal Service Costs"/>
    <x v="2"/>
    <s v="Regional Parks3"/>
    <s v="Lake Cahuilla3"/>
    <n v="20"/>
    <n v="0"/>
    <m/>
    <n v="0"/>
    <n v="0"/>
    <n v="0"/>
    <n v="0"/>
    <n v="0"/>
    <n v="0"/>
    <n v="10"/>
    <n v="0"/>
    <n v="0"/>
    <n v="20"/>
    <n v="0"/>
    <m/>
    <m/>
    <n v="30"/>
    <n v="0"/>
    <n v="10"/>
    <n v="20"/>
    <n v="0"/>
    <n v="30"/>
    <n v="-30"/>
  </r>
  <r>
    <n v="25400"/>
    <s v="Regional Park &amp; Open Space Dis"/>
    <n v="931406"/>
    <s v="Lawler Lodge &amp; Alpine Cabins"/>
    <x v="22"/>
    <x v="22"/>
    <s v="25400 931406 537090"/>
    <x v="3"/>
    <x v="27"/>
    <s v="Internal Service Costs"/>
    <x v="2"/>
    <s v="Regional Parks3"/>
    <s v="Lawler Lodge &amp; Alpine Cabins3"/>
    <n v="0"/>
    <n v="0"/>
    <m/>
    <n v="0"/>
    <n v="0"/>
    <n v="0"/>
    <n v="0"/>
    <n v="0"/>
    <n v="0"/>
    <n v="0"/>
    <n v="0"/>
    <n v="0"/>
    <n v="0"/>
    <n v="0"/>
    <m/>
    <m/>
    <n v="0"/>
    <n v="0"/>
    <n v="0"/>
    <n v="0"/>
    <n v="0"/>
    <n v="0"/>
    <n v="0"/>
  </r>
  <r>
    <n v="25400"/>
    <s v="Regional Park &amp; Open Space Dis"/>
    <n v="931408"/>
    <s v="McCall Park"/>
    <x v="64"/>
    <x v="64"/>
    <s v="25400 931408 521740"/>
    <x v="3"/>
    <x v="24"/>
    <s v="Supplies &amp; Services"/>
    <x v="0"/>
    <s v="Regional Parks2"/>
    <s v="McCall2"/>
    <n v="282.26000000000005"/>
    <n v="0"/>
    <m/>
    <n v="0"/>
    <n v="0"/>
    <n v="0"/>
    <n v="0"/>
    <n v="0"/>
    <n v="0"/>
    <n v="0"/>
    <n v="0"/>
    <n v="0"/>
    <n v="0"/>
    <n v="0"/>
    <m/>
    <m/>
    <n v="0"/>
    <n v="0"/>
    <n v="0"/>
    <n v="0"/>
    <n v="0"/>
    <n v="0"/>
    <n v="0"/>
  </r>
  <r>
    <n v="25400"/>
    <s v="Regional Park &amp; Open Space Dis"/>
    <n v="931408"/>
    <s v="McCall Park"/>
    <x v="13"/>
    <x v="13"/>
    <s v="25400 931408 527690"/>
    <x v="3"/>
    <x v="24"/>
    <s v="Internal Service Costs"/>
    <x v="0"/>
    <s v="Regional Parks2"/>
    <s v="McCall2"/>
    <n v="5315.62"/>
    <n v="0"/>
    <m/>
    <n v="0"/>
    <n v="0"/>
    <n v="0"/>
    <n v="0"/>
    <n v="0"/>
    <n v="0"/>
    <n v="0"/>
    <n v="0"/>
    <n v="0"/>
    <n v="0"/>
    <n v="490.27"/>
    <m/>
    <m/>
    <n v="490.27"/>
    <n v="0"/>
    <n v="0"/>
    <n v="0"/>
    <n v="490.27"/>
    <n v="490.27"/>
    <n v="-490.27"/>
  </r>
  <r>
    <n v="25400"/>
    <s v="Regional Park &amp; Open Space Dis"/>
    <n v="931409"/>
    <s v="Rancho Jurupa Park"/>
    <x v="53"/>
    <x v="53"/>
    <s v="25400 931409 520025"/>
    <x v="3"/>
    <x v="4"/>
    <s v="Supplies &amp; Services"/>
    <x v="0"/>
    <s v="Regional Parks2"/>
    <s v="Rancho Jurupa2"/>
    <n v="0"/>
    <n v="0"/>
    <m/>
    <n v="0"/>
    <n v="0"/>
    <n v="0"/>
    <n v="0"/>
    <n v="0"/>
    <n v="0"/>
    <n v="0"/>
    <n v="0"/>
    <n v="0"/>
    <n v="0"/>
    <n v="0"/>
    <m/>
    <m/>
    <n v="0"/>
    <n v="0"/>
    <n v="0"/>
    <n v="0"/>
    <n v="0"/>
    <n v="0"/>
    <n v="0"/>
  </r>
  <r>
    <n v="25400"/>
    <s v="Regional Park &amp; Open Space Dis"/>
    <n v="931409"/>
    <s v="Rancho Jurupa Park"/>
    <x v="147"/>
    <x v="147"/>
    <s v="25400 931409 520805"/>
    <x v="3"/>
    <x v="4"/>
    <s v="Supplies &amp; Services"/>
    <x v="0"/>
    <s v="Regional Parks2"/>
    <s v="Rancho Jurupa2"/>
    <n v="0"/>
    <n v="6000"/>
    <m/>
    <n v="6000"/>
    <n v="0"/>
    <n v="0"/>
    <n v="0"/>
    <n v="0"/>
    <n v="698.22"/>
    <n v="0"/>
    <n v="0"/>
    <n v="0"/>
    <n v="86.19"/>
    <n v="1120.7"/>
    <m/>
    <m/>
    <n v="1905.1100000000001"/>
    <n v="0"/>
    <n v="698.22"/>
    <n v="86.19"/>
    <n v="1120.7"/>
    <n v="1905.1100000000001"/>
    <n v="4094.89"/>
  </r>
  <r>
    <n v="25400"/>
    <s v="Regional Park &amp; Open Space Dis"/>
    <n v="931409"/>
    <s v="Rancho Jurupa Park"/>
    <x v="148"/>
    <x v="148"/>
    <s v="25400 931409 523780"/>
    <x v="3"/>
    <x v="4"/>
    <s v="Supplies &amp; Services"/>
    <x v="0"/>
    <s v="Regional Parks2"/>
    <s v="Rancho Jurupa2"/>
    <n v="0"/>
    <n v="0"/>
    <m/>
    <n v="0"/>
    <n v="0"/>
    <n v="0"/>
    <n v="0"/>
    <n v="0"/>
    <n v="0"/>
    <n v="0"/>
    <n v="0"/>
    <n v="0"/>
    <n v="0"/>
    <n v="0"/>
    <m/>
    <m/>
    <n v="0"/>
    <n v="0"/>
    <n v="0"/>
    <n v="0"/>
    <n v="0"/>
    <n v="0"/>
    <n v="0"/>
  </r>
  <r>
    <n v="25400"/>
    <s v="Regional Park &amp; Open Space Dis"/>
    <n v="931409"/>
    <s v="Rancho Jurupa Park"/>
    <x v="75"/>
    <x v="75"/>
    <s v="25400 931409 525060"/>
    <x v="3"/>
    <x v="4"/>
    <s v="Supplies &amp; Services"/>
    <x v="0"/>
    <s v="Regional Parks2"/>
    <s v="Rancho Jurupa2"/>
    <n v="531.98"/>
    <n v="0"/>
    <m/>
    <n v="0"/>
    <n v="0"/>
    <n v="0"/>
    <n v="0"/>
    <n v="0"/>
    <n v="0"/>
    <n v="410.71"/>
    <n v="0"/>
    <n v="0"/>
    <n v="920.12"/>
    <n v="534.61"/>
    <m/>
    <m/>
    <n v="1865.44"/>
    <n v="0"/>
    <n v="410.71"/>
    <n v="920.12"/>
    <n v="534.61"/>
    <n v="1865.44"/>
    <n v="-1865.44"/>
  </r>
  <r>
    <n v="25400"/>
    <s v="Regional Park &amp; Open Space Dis"/>
    <n v="931409"/>
    <s v="Rancho Jurupa Park"/>
    <x v="13"/>
    <x v="13"/>
    <s v="25400 931409 527690"/>
    <x v="3"/>
    <x v="4"/>
    <s v="Internal Service Costs"/>
    <x v="0"/>
    <s v="Regional Parks2"/>
    <s v="Rancho Jurupa2"/>
    <n v="24458.720000000001"/>
    <n v="0"/>
    <m/>
    <n v="0"/>
    <n v="0"/>
    <n v="137.03"/>
    <n v="3275.14"/>
    <n v="1730.27"/>
    <n v="411.68"/>
    <n v="3118.53"/>
    <n v="3780.14"/>
    <n v="1681.25"/>
    <n v="1112.0899999999999"/>
    <n v="1109.1199999999999"/>
    <m/>
    <m/>
    <n v="16355.25"/>
    <n v="3412.17"/>
    <n v="5260.48"/>
    <n v="6573.48"/>
    <n v="1109.1199999999999"/>
    <n v="16355.25"/>
    <n v="-16355.25"/>
  </r>
  <r>
    <n v="25400"/>
    <s v="Regional Park &amp; Open Space Dis"/>
    <n v="931409"/>
    <s v="Rancho Jurupa Park"/>
    <x v="47"/>
    <x v="47"/>
    <s v="25400 931409 529040"/>
    <x v="3"/>
    <x v="4"/>
    <s v="Payroll-PCF"/>
    <x v="0"/>
    <s v="Regional Parks2"/>
    <s v="Rancho Jurupa2"/>
    <n v="65.5"/>
    <n v="0"/>
    <m/>
    <n v="0"/>
    <n v="0"/>
    <n v="0"/>
    <n v="0"/>
    <n v="0"/>
    <n v="0"/>
    <n v="0"/>
    <n v="0"/>
    <n v="0"/>
    <n v="0"/>
    <n v="0"/>
    <m/>
    <m/>
    <n v="0"/>
    <n v="0"/>
    <n v="0"/>
    <n v="0"/>
    <n v="0"/>
    <n v="0"/>
    <n v="0"/>
  </r>
  <r>
    <n v="25400"/>
    <s v="Regional Park &amp; Open Space Dis"/>
    <n v="931409"/>
    <s v="Rancho Jurupa Park"/>
    <x v="14"/>
    <x v="14"/>
    <s v="25400 931409 537020"/>
    <x v="3"/>
    <x v="4"/>
    <s v="Internal Service Costs"/>
    <x v="2"/>
    <s v="Regional Parks3"/>
    <s v="Rancho Jurupa3"/>
    <n v="0"/>
    <n v="0"/>
    <m/>
    <n v="0"/>
    <n v="0"/>
    <n v="0"/>
    <n v="0"/>
    <n v="0"/>
    <n v="0"/>
    <n v="0"/>
    <n v="0"/>
    <n v="0"/>
    <n v="0"/>
    <n v="0"/>
    <m/>
    <m/>
    <n v="0"/>
    <n v="0"/>
    <n v="0"/>
    <n v="0"/>
    <n v="0"/>
    <n v="0"/>
    <n v="0"/>
  </r>
  <r>
    <n v="25400"/>
    <s v="Regional Park &amp; Open Space Dis"/>
    <n v="931409"/>
    <s v="Rancho Jurupa Park"/>
    <x v="22"/>
    <x v="22"/>
    <s v="25400 931409 537090"/>
    <x v="3"/>
    <x v="4"/>
    <s v="Internal Service Costs"/>
    <x v="2"/>
    <s v="Regional Parks3"/>
    <s v="Rancho Jurupa3"/>
    <n v="40"/>
    <n v="0"/>
    <m/>
    <n v="0"/>
    <n v="0"/>
    <n v="0"/>
    <n v="0"/>
    <n v="0"/>
    <n v="0"/>
    <n v="50"/>
    <n v="0"/>
    <n v="0"/>
    <n v="20"/>
    <n v="0"/>
    <m/>
    <m/>
    <n v="70"/>
    <n v="0"/>
    <n v="50"/>
    <n v="20"/>
    <n v="0"/>
    <n v="70"/>
    <n v="-70"/>
  </r>
  <r>
    <n v="25400"/>
    <s v="Regional Park &amp; Open Space Dis"/>
    <n v="931420"/>
    <s v="Blythe Parks"/>
    <x v="102"/>
    <x v="102"/>
    <s v="25400 931420 523290"/>
    <x v="3"/>
    <x v="31"/>
    <s v="Supplies &amp; Services"/>
    <x v="0"/>
    <s v="Regional Parks2"/>
    <s v="Blythe Parks2"/>
    <n v="0"/>
    <n v="0"/>
    <m/>
    <n v="0"/>
    <n v="0"/>
    <n v="0"/>
    <n v="0"/>
    <n v="0"/>
    <n v="0"/>
    <n v="0"/>
    <n v="0"/>
    <n v="0"/>
    <n v="0"/>
    <n v="0"/>
    <m/>
    <m/>
    <n v="0"/>
    <n v="0"/>
    <n v="0"/>
    <n v="0"/>
    <n v="0"/>
    <n v="0"/>
    <n v="0"/>
  </r>
  <r>
    <n v="25400"/>
    <s v="Regional Park &amp; Open Space Dis"/>
    <n v="931421"/>
    <s v="Mayflower Park"/>
    <x v="25"/>
    <x v="25"/>
    <s v="25400 931421 510200"/>
    <x v="3"/>
    <x v="5"/>
    <s v="Payroll"/>
    <x v="3"/>
    <s v="Regional Parks1"/>
    <s v="Mayflower1"/>
    <n v="808.08"/>
    <n v="0"/>
    <m/>
    <n v="0"/>
    <n v="0"/>
    <n v="0"/>
    <n v="0"/>
    <n v="0"/>
    <n v="0"/>
    <n v="0"/>
    <n v="0"/>
    <n v="0"/>
    <n v="0"/>
    <n v="0"/>
    <m/>
    <m/>
    <n v="0"/>
    <n v="0"/>
    <n v="0"/>
    <n v="0"/>
    <n v="0"/>
    <n v="0"/>
    <n v="0"/>
  </r>
  <r>
    <n v="25400"/>
    <s v="Regional Park &amp; Open Space Dis"/>
    <n v="931421"/>
    <s v="Mayflower Park"/>
    <x v="141"/>
    <x v="141"/>
    <s v="25400 931421 520240"/>
    <x v="3"/>
    <x v="5"/>
    <s v="Utilities"/>
    <x v="0"/>
    <s v="Regional Parks2"/>
    <s v="Mayflower2"/>
    <n v="0"/>
    <n v="0"/>
    <m/>
    <n v="0"/>
    <n v="0"/>
    <n v="0"/>
    <n v="0"/>
    <n v="0"/>
    <n v="0"/>
    <n v="0"/>
    <n v="0"/>
    <n v="0"/>
    <n v="0"/>
    <n v="0"/>
    <m/>
    <m/>
    <n v="0"/>
    <n v="0"/>
    <n v="0"/>
    <n v="0"/>
    <n v="0"/>
    <n v="0"/>
    <n v="0"/>
  </r>
  <r>
    <n v="25400"/>
    <s v="Regional Park &amp; Open Space Dis"/>
    <n v="931421"/>
    <s v="Mayflower Park"/>
    <x v="11"/>
    <x v="11"/>
    <s v="25400 931421 523760"/>
    <x v="3"/>
    <x v="5"/>
    <s v="Internal Service Costs"/>
    <x v="0"/>
    <s v="Regional Parks2"/>
    <s v="Mayflower2"/>
    <n v="0"/>
    <n v="0"/>
    <m/>
    <n v="0"/>
    <n v="0"/>
    <n v="0"/>
    <n v="0"/>
    <n v="0"/>
    <n v="0"/>
    <n v="0"/>
    <n v="0"/>
    <n v="0"/>
    <n v="0"/>
    <n v="0"/>
    <m/>
    <m/>
    <n v="0"/>
    <n v="0"/>
    <n v="0"/>
    <n v="0"/>
    <n v="0"/>
    <n v="0"/>
    <n v="0"/>
  </r>
  <r>
    <n v="25400"/>
    <s v="Regional Park &amp; Open Space Dis"/>
    <n v="931421"/>
    <s v="Mayflower Park"/>
    <x v="75"/>
    <x v="75"/>
    <s v="25400 931421 525060"/>
    <x v="3"/>
    <x v="5"/>
    <s v="Supplies &amp; Services"/>
    <x v="0"/>
    <s v="Regional Parks2"/>
    <s v="Mayflower2"/>
    <n v="106.04"/>
    <n v="125"/>
    <m/>
    <n v="125"/>
    <n v="0"/>
    <n v="0"/>
    <n v="0"/>
    <n v="0"/>
    <n v="53.02"/>
    <n v="0"/>
    <n v="0"/>
    <n v="0"/>
    <n v="0"/>
    <n v="0"/>
    <m/>
    <m/>
    <n v="53.02"/>
    <n v="0"/>
    <n v="53.02"/>
    <n v="0"/>
    <n v="0"/>
    <n v="53.02"/>
    <n v="71.97999999999999"/>
  </r>
  <r>
    <n v="25400"/>
    <s v="Regional Park &amp; Open Space Dis"/>
    <n v="931421"/>
    <s v="Mayflower Park"/>
    <x v="13"/>
    <x v="13"/>
    <s v="25400 931421 527690"/>
    <x v="3"/>
    <x v="5"/>
    <s v="Internal Service Costs"/>
    <x v="0"/>
    <s v="Regional Parks2"/>
    <s v="Mayflower2"/>
    <n v="3674.5599999999995"/>
    <n v="0"/>
    <m/>
    <n v="0"/>
    <n v="0"/>
    <n v="0"/>
    <n v="0"/>
    <n v="347.94"/>
    <n v="0"/>
    <n v="450.81"/>
    <n v="562.29999999999995"/>
    <n v="357.08"/>
    <n v="433.93"/>
    <n v="9"/>
    <m/>
    <m/>
    <n v="2161.06"/>
    <n v="0"/>
    <n v="798.75"/>
    <n v="1353.31"/>
    <n v="9"/>
    <n v="2161.06"/>
    <n v="-2161.06"/>
  </r>
  <r>
    <n v="25400"/>
    <s v="Regional Park &amp; Open Space Dis"/>
    <n v="931421"/>
    <s v="Mayflower Park"/>
    <x v="88"/>
    <x v="88"/>
    <s v="25400 931421 528960"/>
    <x v="3"/>
    <x v="5"/>
    <s v="Travel/Training"/>
    <x v="0"/>
    <s v="Regional Parks2"/>
    <s v="Mayflower2"/>
    <n v="0"/>
    <n v="0"/>
    <m/>
    <n v="0"/>
    <n v="0"/>
    <n v="0"/>
    <n v="0"/>
    <n v="0"/>
    <n v="0"/>
    <n v="0"/>
    <n v="0"/>
    <n v="0"/>
    <n v="0"/>
    <n v="0"/>
    <m/>
    <m/>
    <n v="0"/>
    <n v="0"/>
    <n v="0"/>
    <n v="0"/>
    <n v="0"/>
    <n v="0"/>
    <n v="0"/>
  </r>
  <r>
    <n v="25400"/>
    <s v="Regional Park &amp; Open Space Dis"/>
    <n v="931421"/>
    <s v="Mayflower Park"/>
    <x v="14"/>
    <x v="14"/>
    <s v="25400 931421 537020"/>
    <x v="3"/>
    <x v="5"/>
    <s v="Internal Service Costs"/>
    <x v="2"/>
    <s v="Regional Parks3"/>
    <s v="Mayflower3"/>
    <n v="0"/>
    <n v="0"/>
    <m/>
    <n v="0"/>
    <n v="0"/>
    <n v="0"/>
    <n v="0"/>
    <n v="0"/>
    <n v="0"/>
    <n v="0"/>
    <n v="0"/>
    <n v="806.72"/>
    <n v="0"/>
    <n v="0"/>
    <m/>
    <m/>
    <n v="806.72"/>
    <n v="0"/>
    <n v="0"/>
    <n v="806.72"/>
    <n v="0"/>
    <n v="806.72"/>
    <n v="-806.72"/>
  </r>
  <r>
    <n v="25430"/>
    <s v="Habitat/Open Space Mgt-Parks"/>
    <n v="931173"/>
    <s v="Hab &amp; Opn Spc-Hidden Valley"/>
    <x v="33"/>
    <x v="33"/>
    <s v="25430 931173 513000"/>
    <x v="1"/>
    <x v="1"/>
    <s v="Payroll-PCF"/>
    <x v="3"/>
    <s v="Natural Resources1"/>
    <s v="Habitat &amp; Open Space Management1"/>
    <n v="18617.460000000003"/>
    <n v="0"/>
    <m/>
    <n v="0"/>
    <n v="0"/>
    <n v="0"/>
    <n v="0"/>
    <n v="0"/>
    <n v="0"/>
    <n v="0"/>
    <n v="0"/>
    <n v="0"/>
    <n v="0"/>
    <n v="0"/>
    <m/>
    <m/>
    <n v="0"/>
    <n v="0"/>
    <n v="0"/>
    <n v="0"/>
    <n v="0"/>
    <n v="0"/>
    <n v="0"/>
  </r>
  <r>
    <n v="25430"/>
    <s v="Habitat/Open Space Mgt-Parks"/>
    <n v="931173"/>
    <s v="Hab &amp; Opn Spc-Hidden Valley"/>
    <x v="34"/>
    <x v="34"/>
    <s v="25430 931173 513001"/>
    <x v="1"/>
    <x v="1"/>
    <s v="Payroll"/>
    <x v="3"/>
    <s v="Natural Resources1"/>
    <s v="Habitat &amp; Open Space Management1"/>
    <n v="0"/>
    <n v="0"/>
    <m/>
    <n v="0"/>
    <n v="0"/>
    <n v="0"/>
    <n v="0"/>
    <n v="0"/>
    <n v="0"/>
    <n v="0"/>
    <n v="0"/>
    <n v="0"/>
    <n v="0"/>
    <n v="0"/>
    <m/>
    <m/>
    <n v="0"/>
    <n v="0"/>
    <n v="0"/>
    <n v="0"/>
    <n v="0"/>
    <n v="0"/>
    <n v="0"/>
  </r>
  <r>
    <n v="25430"/>
    <s v="Habitat/Open Space Mgt-Parks"/>
    <n v="931173"/>
    <s v="Hab &amp; Opn Spc-Hidden Valley"/>
    <x v="35"/>
    <x v="35"/>
    <s v="25430 931173 513020"/>
    <x v="1"/>
    <x v="1"/>
    <s v="Payroll-PCF"/>
    <x v="3"/>
    <s v="Natural Resources1"/>
    <s v="Habitat &amp; Open Space Management1"/>
    <n v="474.16999999999996"/>
    <n v="0"/>
    <m/>
    <n v="0"/>
    <n v="0"/>
    <n v="0"/>
    <n v="0"/>
    <n v="0"/>
    <n v="0"/>
    <n v="0"/>
    <n v="0"/>
    <n v="0"/>
    <n v="0"/>
    <n v="0"/>
    <m/>
    <m/>
    <n v="0"/>
    <n v="0"/>
    <n v="0"/>
    <n v="0"/>
    <n v="0"/>
    <n v="0"/>
    <n v="0"/>
  </r>
  <r>
    <n v="25430"/>
    <s v="Habitat/Open Space Mgt-Parks"/>
    <n v="931173"/>
    <s v="Hab &amp; Opn Spc-Hidden Valley"/>
    <x v="36"/>
    <x v="36"/>
    <s v="25430 931173 513120"/>
    <x v="1"/>
    <x v="1"/>
    <s v="Payroll-PCF"/>
    <x v="3"/>
    <s v="Natural Resources1"/>
    <s v="Habitat &amp; Open Space Management1"/>
    <n v="11267.129999999997"/>
    <n v="0"/>
    <m/>
    <n v="0"/>
    <n v="0"/>
    <n v="0"/>
    <n v="0"/>
    <n v="0"/>
    <n v="0"/>
    <n v="0"/>
    <n v="0"/>
    <n v="0"/>
    <n v="0"/>
    <n v="0"/>
    <m/>
    <m/>
    <n v="0"/>
    <n v="0"/>
    <n v="0"/>
    <n v="0"/>
    <n v="0"/>
    <n v="0"/>
    <n v="0"/>
  </r>
  <r>
    <n v="25430"/>
    <s v="Habitat/Open Space Mgt-Parks"/>
    <n v="931173"/>
    <s v="Hab &amp; Opn Spc-Hidden Valley"/>
    <x v="37"/>
    <x v="37"/>
    <s v="25430 931173 513140"/>
    <x v="1"/>
    <x v="1"/>
    <s v="Payroll-PCF"/>
    <x v="3"/>
    <s v="Natural Resources1"/>
    <s v="Habitat &amp; Open Space Management1"/>
    <n v="2758.1"/>
    <n v="0"/>
    <m/>
    <n v="0"/>
    <n v="0"/>
    <n v="0"/>
    <n v="0"/>
    <n v="0"/>
    <n v="0"/>
    <n v="0"/>
    <n v="0"/>
    <n v="0"/>
    <n v="0"/>
    <n v="0"/>
    <m/>
    <m/>
    <n v="0"/>
    <n v="0"/>
    <n v="0"/>
    <n v="0"/>
    <n v="0"/>
    <n v="0"/>
    <n v="0"/>
  </r>
  <r>
    <n v="25430"/>
    <s v="Habitat/Open Space Mgt-Parks"/>
    <n v="931173"/>
    <s v="Hab &amp; Opn Spc-Hidden Valley"/>
    <x v="38"/>
    <x v="38"/>
    <s v="25430 931173 515040"/>
    <x v="1"/>
    <x v="1"/>
    <s v="Payroll-PCF"/>
    <x v="3"/>
    <s v="Natural Resources1"/>
    <s v="Habitat &amp; Open Space Management1"/>
    <n v="36564.339999999997"/>
    <n v="0"/>
    <m/>
    <n v="0"/>
    <n v="0"/>
    <n v="0"/>
    <n v="0"/>
    <n v="0"/>
    <n v="0"/>
    <n v="0"/>
    <n v="0"/>
    <n v="0"/>
    <n v="0"/>
    <n v="0"/>
    <m/>
    <m/>
    <n v="0"/>
    <n v="0"/>
    <n v="0"/>
    <n v="0"/>
    <n v="0"/>
    <n v="0"/>
    <n v="0"/>
  </r>
  <r>
    <n v="25430"/>
    <s v="Habitat/Open Space Mgt-Parks"/>
    <n v="931173"/>
    <s v="Hab &amp; Opn Spc-Hidden Valley"/>
    <x v="39"/>
    <x v="39"/>
    <s v="25430 931173 515100"/>
    <x v="1"/>
    <x v="1"/>
    <s v="Payroll-PCF"/>
    <x v="3"/>
    <s v="Natural Resources1"/>
    <s v="Habitat &amp; Open Space Management1"/>
    <n v="212.41"/>
    <n v="0"/>
    <m/>
    <n v="0"/>
    <n v="0"/>
    <n v="0"/>
    <n v="0"/>
    <n v="0"/>
    <n v="0"/>
    <n v="0"/>
    <n v="0"/>
    <n v="0"/>
    <n v="0"/>
    <n v="0"/>
    <m/>
    <m/>
    <n v="0"/>
    <n v="0"/>
    <n v="0"/>
    <n v="0"/>
    <n v="0"/>
    <n v="0"/>
    <n v="0"/>
  </r>
  <r>
    <n v="25430"/>
    <s v="Habitat/Open Space Mgt-Parks"/>
    <n v="931173"/>
    <s v="Hab &amp; Opn Spc-Hidden Valley"/>
    <x v="40"/>
    <x v="40"/>
    <s v="25430 931173 515120"/>
    <x v="1"/>
    <x v="1"/>
    <s v="Payroll-PCF"/>
    <x v="3"/>
    <s v="Natural Resources1"/>
    <s v="Habitat &amp; Open Space Management1"/>
    <n v="413.01"/>
    <n v="0"/>
    <m/>
    <n v="0"/>
    <n v="0"/>
    <n v="0"/>
    <n v="0"/>
    <n v="0"/>
    <n v="0"/>
    <n v="0"/>
    <n v="0"/>
    <n v="0"/>
    <n v="0"/>
    <n v="0"/>
    <m/>
    <m/>
    <n v="0"/>
    <n v="0"/>
    <n v="0"/>
    <n v="0"/>
    <n v="0"/>
    <n v="0"/>
    <n v="0"/>
  </r>
  <r>
    <n v="25430"/>
    <s v="Habitat/Open Space Mgt-Parks"/>
    <n v="931173"/>
    <s v="Hab &amp; Opn Spc-Hidden Valley"/>
    <x v="41"/>
    <x v="41"/>
    <s v="25430 931173 515160"/>
    <x v="1"/>
    <x v="1"/>
    <s v="Payroll-PCF"/>
    <x v="3"/>
    <s v="Natural Resources1"/>
    <s v="Habitat &amp; Open Space Management1"/>
    <n v="0"/>
    <n v="0"/>
    <m/>
    <n v="0"/>
    <n v="0"/>
    <n v="0"/>
    <n v="0"/>
    <n v="0"/>
    <n v="0"/>
    <n v="0"/>
    <n v="0"/>
    <n v="0"/>
    <n v="0"/>
    <n v="0"/>
    <m/>
    <m/>
    <n v="0"/>
    <n v="0"/>
    <n v="0"/>
    <n v="0"/>
    <n v="0"/>
    <n v="0"/>
    <n v="0"/>
  </r>
  <r>
    <n v="25430"/>
    <s v="Habitat/Open Space Mgt-Parks"/>
    <n v="931173"/>
    <s v="Hab &amp; Opn Spc-Hidden Valley"/>
    <x v="42"/>
    <x v="42"/>
    <s v="25430 931173 515220"/>
    <x v="1"/>
    <x v="1"/>
    <s v="Payroll-PCF"/>
    <x v="3"/>
    <s v="Natural Resources1"/>
    <s v="Habitat &amp; Open Space Management1"/>
    <n v="0"/>
    <n v="0"/>
    <m/>
    <n v="0"/>
    <n v="0"/>
    <n v="0"/>
    <n v="0"/>
    <n v="0"/>
    <n v="0"/>
    <n v="0"/>
    <n v="0"/>
    <n v="0"/>
    <n v="0"/>
    <n v="0"/>
    <m/>
    <m/>
    <n v="0"/>
    <n v="0"/>
    <n v="0"/>
    <n v="0"/>
    <n v="0"/>
    <n v="0"/>
    <n v="0"/>
  </r>
  <r>
    <n v="25430"/>
    <s v="Habitat/Open Space Mgt-Parks"/>
    <n v="931173"/>
    <s v="Hab &amp; Opn Spc-Hidden Valley"/>
    <x v="43"/>
    <x v="43"/>
    <s v="25430 931173 515260"/>
    <x v="1"/>
    <x v="1"/>
    <s v="Payroll-PCF"/>
    <x v="3"/>
    <s v="Natural Resources1"/>
    <s v="Habitat &amp; Open Space Management1"/>
    <n v="702.62000000000012"/>
    <n v="0"/>
    <m/>
    <n v="0"/>
    <n v="0"/>
    <n v="0"/>
    <n v="0"/>
    <n v="0"/>
    <n v="0"/>
    <n v="0"/>
    <n v="0"/>
    <n v="0"/>
    <n v="0"/>
    <n v="0"/>
    <m/>
    <m/>
    <n v="0"/>
    <n v="0"/>
    <n v="0"/>
    <n v="0"/>
    <n v="0"/>
    <n v="0"/>
    <n v="0"/>
  </r>
  <r>
    <n v="25430"/>
    <s v="Habitat/Open Space Mgt-Parks"/>
    <n v="931173"/>
    <s v="Hab &amp; Opn Spc-Hidden Valley"/>
    <x v="44"/>
    <x v="44"/>
    <s v="25430 931173 518010"/>
    <x v="1"/>
    <x v="1"/>
    <s v="Payroll-PCF"/>
    <x v="3"/>
    <s v="Natural Resources1"/>
    <s v="Habitat &amp; Open Space Management1"/>
    <n v="0"/>
    <n v="0"/>
    <m/>
    <n v="0"/>
    <n v="0"/>
    <n v="0"/>
    <n v="0"/>
    <n v="0"/>
    <n v="0"/>
    <n v="0"/>
    <n v="0"/>
    <n v="0"/>
    <n v="0"/>
    <n v="0"/>
    <m/>
    <m/>
    <n v="0"/>
    <n v="0"/>
    <n v="0"/>
    <n v="0"/>
    <n v="0"/>
    <n v="0"/>
    <n v="0"/>
  </r>
  <r>
    <n v="25430"/>
    <s v="Habitat/Open Space Mgt-Parks"/>
    <n v="931173"/>
    <s v="Hab &amp; Opn Spc-Hidden Valley"/>
    <x v="45"/>
    <x v="45"/>
    <s v="25430 931173 518020"/>
    <x v="1"/>
    <x v="1"/>
    <s v="Payroll-PCF"/>
    <x v="3"/>
    <s v="Natural Resources1"/>
    <s v="Habitat &amp; Open Space Management1"/>
    <n v="12.38"/>
    <n v="0"/>
    <m/>
    <n v="0"/>
    <n v="0"/>
    <n v="0"/>
    <n v="0"/>
    <n v="0"/>
    <n v="0"/>
    <n v="0"/>
    <n v="0"/>
    <n v="0"/>
    <n v="0"/>
    <n v="0"/>
    <m/>
    <m/>
    <n v="0"/>
    <n v="0"/>
    <n v="0"/>
    <n v="0"/>
    <n v="0"/>
    <n v="0"/>
    <n v="0"/>
  </r>
  <r>
    <n v="25430"/>
    <s v="Habitat/Open Space Mgt-Parks"/>
    <n v="931173"/>
    <s v="Hab &amp; Opn Spc-Hidden Valley"/>
    <x v="46"/>
    <x v="46"/>
    <s v="25430 931173 518140"/>
    <x v="1"/>
    <x v="1"/>
    <s v="Payroll-PCF"/>
    <x v="3"/>
    <s v="Natural Resources1"/>
    <s v="Habitat &amp; Open Space Management1"/>
    <n v="70.98"/>
    <n v="0"/>
    <m/>
    <n v="0"/>
    <n v="0"/>
    <n v="0"/>
    <n v="0"/>
    <n v="0"/>
    <n v="0"/>
    <n v="0"/>
    <n v="0"/>
    <n v="0"/>
    <n v="0"/>
    <n v="0"/>
    <m/>
    <m/>
    <n v="0"/>
    <n v="0"/>
    <n v="0"/>
    <n v="0"/>
    <n v="0"/>
    <n v="0"/>
    <n v="0"/>
  </r>
  <r>
    <n v="25430"/>
    <s v="Habitat/Open Space Mgt-Parks"/>
    <n v="931173"/>
    <s v="Hab &amp; Opn Spc-Hidden Valley"/>
    <x v="110"/>
    <x v="110"/>
    <s v="25430 931173 520015"/>
    <x v="1"/>
    <x v="1"/>
    <s v="Supplies &amp; Services"/>
    <x v="0"/>
    <s v="Natural Resources2"/>
    <s v="Habitat &amp; Open Space Management2"/>
    <n v="4.3"/>
    <n v="0"/>
    <m/>
    <n v="0"/>
    <n v="0"/>
    <n v="0"/>
    <n v="0"/>
    <n v="0"/>
    <n v="0"/>
    <n v="0"/>
    <n v="0"/>
    <n v="0"/>
    <n v="0"/>
    <n v="0"/>
    <m/>
    <m/>
    <n v="0"/>
    <n v="0"/>
    <n v="0"/>
    <n v="0"/>
    <n v="0"/>
    <n v="0"/>
    <n v="0"/>
  </r>
  <r>
    <n v="25430"/>
    <s v="Habitat/Open Space Mgt-Parks"/>
    <n v="931173"/>
    <s v="Hab &amp; Opn Spc-Hidden Valley"/>
    <x v="52"/>
    <x v="52"/>
    <s v="25430 931173 520020"/>
    <x v="1"/>
    <x v="1"/>
    <s v="Supplies &amp; Services"/>
    <x v="0"/>
    <s v="Natural Resources2"/>
    <s v="Habitat &amp; Open Space Management2"/>
    <n v="4.5199999999999996"/>
    <n v="0"/>
    <m/>
    <n v="0"/>
    <n v="0"/>
    <n v="0"/>
    <n v="0"/>
    <n v="0"/>
    <n v="0"/>
    <n v="0"/>
    <n v="0"/>
    <n v="0"/>
    <n v="0"/>
    <n v="0"/>
    <m/>
    <m/>
    <n v="0"/>
    <n v="0"/>
    <n v="0"/>
    <n v="0"/>
    <n v="0"/>
    <n v="0"/>
    <n v="0"/>
  </r>
  <r>
    <n v="25430"/>
    <s v="Habitat/Open Space Mgt-Parks"/>
    <n v="931173"/>
    <s v="Hab &amp; Opn Spc-Hidden Valley"/>
    <x v="55"/>
    <x v="55"/>
    <s v="25430 931173 520115"/>
    <x v="1"/>
    <x v="1"/>
    <s v="Supplies &amp; Services"/>
    <x v="0"/>
    <s v="Natural Resources2"/>
    <s v="Habitat &amp; Open Space Management2"/>
    <n v="509.08"/>
    <n v="0"/>
    <m/>
    <n v="0"/>
    <n v="0"/>
    <n v="0"/>
    <n v="0"/>
    <n v="0"/>
    <n v="0"/>
    <n v="0"/>
    <n v="0"/>
    <n v="0"/>
    <n v="0"/>
    <n v="0"/>
    <m/>
    <m/>
    <n v="0"/>
    <n v="0"/>
    <n v="0"/>
    <n v="0"/>
    <n v="0"/>
    <n v="0"/>
    <n v="0"/>
  </r>
  <r>
    <n v="25430"/>
    <s v="Habitat/Open Space Mgt-Parks"/>
    <n v="931173"/>
    <s v="Hab &amp; Opn Spc-Hidden Valley"/>
    <x v="56"/>
    <x v="56"/>
    <s v="25430 931173 520230"/>
    <x v="1"/>
    <x v="1"/>
    <s v="Utilities"/>
    <x v="0"/>
    <s v="Natural Resources2"/>
    <s v="Habitat &amp; Open Space Management2"/>
    <n v="545.82000000000005"/>
    <n v="0"/>
    <m/>
    <n v="0"/>
    <n v="0"/>
    <n v="0"/>
    <n v="0"/>
    <n v="0"/>
    <n v="0"/>
    <n v="0"/>
    <n v="0"/>
    <n v="0"/>
    <n v="0"/>
    <n v="0"/>
    <m/>
    <m/>
    <n v="0"/>
    <n v="0"/>
    <n v="0"/>
    <n v="0"/>
    <n v="0"/>
    <n v="0"/>
    <n v="0"/>
  </r>
  <r>
    <n v="25430"/>
    <s v="Habitat/Open Space Mgt-Parks"/>
    <n v="931173"/>
    <s v="Hab &amp; Opn Spc-Hidden Valley"/>
    <x v="57"/>
    <x v="57"/>
    <s v="25430 931173 520320"/>
    <x v="1"/>
    <x v="1"/>
    <s v="Utilities"/>
    <x v="0"/>
    <s v="Natural Resources2"/>
    <s v="Habitat &amp; Open Space Management2"/>
    <n v="526.17000000000007"/>
    <n v="0"/>
    <m/>
    <n v="0"/>
    <n v="0"/>
    <n v="0"/>
    <n v="0"/>
    <n v="0"/>
    <n v="0"/>
    <n v="0"/>
    <n v="0"/>
    <n v="0"/>
    <n v="0"/>
    <n v="0"/>
    <m/>
    <m/>
    <n v="0"/>
    <n v="0"/>
    <n v="0"/>
    <n v="0"/>
    <n v="0"/>
    <n v="0"/>
    <n v="0"/>
  </r>
  <r>
    <n v="25430"/>
    <s v="Habitat/Open Space Mgt-Parks"/>
    <n v="931173"/>
    <s v="Hab &amp; Opn Spc-Hidden Valley"/>
    <x v="12"/>
    <x v="12"/>
    <s v="25430 931173 520360"/>
    <x v="1"/>
    <x v="1"/>
    <s v="Internal Service Costs"/>
    <x v="0"/>
    <s v="Natural Resources2"/>
    <s v="Habitat &amp; Open Space Management2"/>
    <n v="5902.92"/>
    <n v="0"/>
    <m/>
    <n v="0"/>
    <n v="0"/>
    <n v="0"/>
    <n v="0"/>
    <n v="0"/>
    <n v="0"/>
    <n v="0"/>
    <n v="0"/>
    <n v="0"/>
    <n v="0"/>
    <n v="0"/>
    <m/>
    <m/>
    <n v="0"/>
    <n v="0"/>
    <n v="0"/>
    <n v="0"/>
    <n v="0"/>
    <n v="0"/>
    <n v="0"/>
  </r>
  <r>
    <n v="25430"/>
    <s v="Habitat/Open Space Mgt-Parks"/>
    <n v="931173"/>
    <s v="Hab &amp; Opn Spc-Hidden Valley"/>
    <x v="58"/>
    <x v="58"/>
    <s v="25430 931173 520800"/>
    <x v="1"/>
    <x v="1"/>
    <s v="Supplies &amp; Services"/>
    <x v="0"/>
    <s v="Natural Resources2"/>
    <s v="Habitat &amp; Open Space Management2"/>
    <n v="149.31"/>
    <n v="0"/>
    <m/>
    <n v="0"/>
    <n v="0"/>
    <n v="0"/>
    <n v="0"/>
    <n v="0"/>
    <n v="0"/>
    <n v="0"/>
    <n v="0"/>
    <n v="0"/>
    <n v="0"/>
    <n v="0"/>
    <m/>
    <m/>
    <n v="0"/>
    <n v="0"/>
    <n v="0"/>
    <n v="0"/>
    <n v="0"/>
    <n v="0"/>
    <n v="0"/>
  </r>
  <r>
    <n v="25430"/>
    <s v="Habitat/Open Space Mgt-Parks"/>
    <n v="931173"/>
    <s v="Hab &amp; Opn Spc-Hidden Valley"/>
    <x v="59"/>
    <x v="59"/>
    <s v="25430 931173 520845"/>
    <x v="1"/>
    <x v="1"/>
    <s v="Utilities"/>
    <x v="0"/>
    <s v="Natural Resources2"/>
    <s v="Habitat &amp; Open Space Management2"/>
    <n v="5983.0400000000009"/>
    <n v="0"/>
    <m/>
    <n v="0"/>
    <n v="0"/>
    <n v="0"/>
    <n v="0"/>
    <n v="0"/>
    <n v="0"/>
    <n v="0"/>
    <n v="0"/>
    <n v="0"/>
    <n v="0"/>
    <n v="0"/>
    <m/>
    <m/>
    <n v="0"/>
    <n v="0"/>
    <n v="0"/>
    <n v="0"/>
    <n v="0"/>
    <n v="0"/>
    <n v="0"/>
  </r>
  <r>
    <n v="25430"/>
    <s v="Habitat/Open Space Mgt-Parks"/>
    <n v="931173"/>
    <s v="Hab &amp; Opn Spc-Hidden Valley"/>
    <x v="60"/>
    <x v="60"/>
    <s v="25430 931173 521420"/>
    <x v="1"/>
    <x v="1"/>
    <s v="Supplies &amp; Services"/>
    <x v="0"/>
    <s v="Natural Resources2"/>
    <s v="Habitat &amp; Open Space Management2"/>
    <n v="8702.92"/>
    <n v="0"/>
    <m/>
    <n v="0"/>
    <n v="0"/>
    <n v="0"/>
    <n v="0"/>
    <n v="0"/>
    <n v="0"/>
    <n v="0"/>
    <n v="0"/>
    <n v="0"/>
    <n v="0"/>
    <n v="0"/>
    <m/>
    <m/>
    <n v="0"/>
    <n v="0"/>
    <n v="0"/>
    <n v="0"/>
    <n v="0"/>
    <n v="0"/>
    <n v="0"/>
  </r>
  <r>
    <n v="25430"/>
    <s v="Habitat/Open Space Mgt-Parks"/>
    <n v="931173"/>
    <s v="Hab &amp; Opn Spc-Hidden Valley"/>
    <x v="61"/>
    <x v="61"/>
    <s v="25430 931173 521500"/>
    <x v="1"/>
    <x v="1"/>
    <s v="Supplies &amp; Services"/>
    <x v="0"/>
    <s v="Natural Resources2"/>
    <s v="Habitat &amp; Open Space Management2"/>
    <n v="84.15"/>
    <n v="0"/>
    <m/>
    <n v="0"/>
    <n v="0"/>
    <n v="0"/>
    <n v="0"/>
    <n v="0"/>
    <n v="0"/>
    <n v="0"/>
    <n v="0"/>
    <n v="0"/>
    <n v="0"/>
    <n v="0"/>
    <m/>
    <m/>
    <n v="0"/>
    <n v="0"/>
    <n v="0"/>
    <n v="0"/>
    <n v="0"/>
    <n v="0"/>
    <n v="0"/>
  </r>
  <r>
    <n v="25430"/>
    <s v="Habitat/Open Space Mgt-Parks"/>
    <n v="931173"/>
    <s v="Hab &amp; Opn Spc-Hidden Valley"/>
    <x v="133"/>
    <x v="133"/>
    <s v="25430 931173 521580"/>
    <x v="1"/>
    <x v="1"/>
    <s v="Supplies &amp; Services"/>
    <x v="0"/>
    <s v="Natural Resources2"/>
    <s v="Habitat &amp; Open Space Management2"/>
    <n v="0"/>
    <n v="0"/>
    <m/>
    <n v="0"/>
    <n v="0"/>
    <n v="0"/>
    <n v="0"/>
    <n v="0"/>
    <n v="0"/>
    <n v="0"/>
    <n v="0"/>
    <n v="0"/>
    <n v="0"/>
    <n v="0"/>
    <m/>
    <m/>
    <n v="0"/>
    <n v="0"/>
    <n v="0"/>
    <n v="0"/>
    <n v="0"/>
    <n v="0"/>
    <n v="0"/>
  </r>
  <r>
    <n v="25430"/>
    <s v="Habitat/Open Space Mgt-Parks"/>
    <n v="931173"/>
    <s v="Hab &amp; Opn Spc-Hidden Valley"/>
    <x v="62"/>
    <x v="62"/>
    <s v="25430 931173 521700"/>
    <x v="1"/>
    <x v="1"/>
    <s v="Utilities"/>
    <x v="0"/>
    <s v="Natural Resources2"/>
    <s v="Habitat &amp; Open Space Management2"/>
    <n v="900.2399999999999"/>
    <n v="0"/>
    <m/>
    <n v="0"/>
    <n v="0"/>
    <n v="0"/>
    <n v="0"/>
    <n v="0"/>
    <n v="0"/>
    <n v="0"/>
    <n v="0"/>
    <n v="0"/>
    <n v="0"/>
    <n v="0"/>
    <m/>
    <m/>
    <n v="0"/>
    <n v="0"/>
    <n v="0"/>
    <n v="0"/>
    <n v="0"/>
    <n v="0"/>
    <n v="0"/>
  </r>
  <r>
    <n v="25430"/>
    <s v="Habitat/Open Space Mgt-Parks"/>
    <n v="931173"/>
    <s v="Hab &amp; Opn Spc-Hidden Valley"/>
    <x v="64"/>
    <x v="64"/>
    <s v="25430 931173 521740"/>
    <x v="1"/>
    <x v="1"/>
    <s v="Supplies &amp; Services"/>
    <x v="0"/>
    <s v="Natural Resources2"/>
    <s v="Habitat &amp; Open Space Management2"/>
    <n v="257.48"/>
    <n v="0"/>
    <m/>
    <n v="0"/>
    <n v="0"/>
    <n v="0"/>
    <n v="0"/>
    <n v="0"/>
    <n v="0"/>
    <n v="0"/>
    <n v="0"/>
    <n v="0"/>
    <n v="0"/>
    <n v="0"/>
    <m/>
    <m/>
    <n v="0"/>
    <n v="0"/>
    <n v="0"/>
    <n v="0"/>
    <n v="0"/>
    <n v="0"/>
    <n v="0"/>
  </r>
  <r>
    <n v="25430"/>
    <s v="Habitat/Open Space Mgt-Parks"/>
    <n v="931173"/>
    <s v="Hab &amp; Opn Spc-Hidden Valley"/>
    <x v="8"/>
    <x v="8"/>
    <s v="25430 931173 522310"/>
    <x v="1"/>
    <x v="1"/>
    <s v="Supplies &amp; Services"/>
    <x v="0"/>
    <s v="Natural Resources2"/>
    <s v="Habitat &amp; Open Space Management2"/>
    <n v="188.77999999999997"/>
    <n v="0"/>
    <m/>
    <n v="0"/>
    <n v="0"/>
    <n v="0"/>
    <n v="0"/>
    <n v="0"/>
    <n v="0"/>
    <n v="0"/>
    <n v="0"/>
    <n v="0"/>
    <n v="0"/>
    <n v="0"/>
    <m/>
    <m/>
    <n v="0"/>
    <n v="0"/>
    <n v="0"/>
    <n v="0"/>
    <n v="0"/>
    <n v="0"/>
    <n v="0"/>
  </r>
  <r>
    <n v="25510"/>
    <s v="Park Residences Util &amp; Maint"/>
    <n v="931108"/>
    <s v="Park Residences Util &amp; Maint"/>
    <x v="64"/>
    <x v="64"/>
    <s v="25510 931108 521740"/>
    <x v="2"/>
    <x v="34"/>
    <s v="Supplies &amp; Services"/>
    <x v="0"/>
    <s v="Business Services2"/>
    <s v="Park Residences2"/>
    <n v="263.86"/>
    <n v="0"/>
    <m/>
    <n v="0"/>
    <n v="0"/>
    <n v="0"/>
    <n v="0"/>
    <n v="0"/>
    <n v="0"/>
    <n v="0"/>
    <n v="0"/>
    <n v="0"/>
    <n v="0"/>
    <n v="0"/>
    <m/>
    <m/>
    <n v="0"/>
    <n v="0"/>
    <n v="0"/>
    <n v="0"/>
    <n v="0"/>
    <n v="0"/>
    <n v="0"/>
  </r>
  <r>
    <n v="25510"/>
    <s v="Park Residences Util &amp; Maint"/>
    <n v="931108"/>
    <s v="Park Residences Util &amp; Maint"/>
    <x v="78"/>
    <x v="78"/>
    <s v="25510 931108 526960"/>
    <x v="2"/>
    <x v="34"/>
    <s v="Supplies &amp; Services"/>
    <x v="0"/>
    <s v="Business Services2"/>
    <s v="Park Residences2"/>
    <n v="942.48"/>
    <n v="5000"/>
    <m/>
    <n v="5000"/>
    <n v="308.10000000000002"/>
    <n v="-308.10000000000002"/>
    <n v="130.43"/>
    <n v="237.53"/>
    <n v="57.62"/>
    <n v="0"/>
    <n v="0"/>
    <n v="0"/>
    <n v="1491.81"/>
    <n v="1260.78"/>
    <m/>
    <m/>
    <n v="3178.17"/>
    <n v="130.43"/>
    <n v="295.14999999999998"/>
    <n v="1491.81"/>
    <n v="1260.78"/>
    <n v="3178.17"/>
    <n v="1821.83"/>
  </r>
  <r>
    <n v="25510"/>
    <s v="Park Residences Util &amp; Maint"/>
    <n v="931108"/>
    <s v="Park Residences Util &amp; Maint"/>
    <x v="92"/>
    <x v="92"/>
    <s v="25510 931108 529520"/>
    <x v="2"/>
    <x v="34"/>
    <s v="Utilities"/>
    <x v="0"/>
    <s v="Business Services2"/>
    <s v="Park Residences2"/>
    <n v="0"/>
    <n v="0"/>
    <m/>
    <n v="0"/>
    <n v="0"/>
    <n v="0"/>
    <n v="0"/>
    <n v="0"/>
    <n v="400.96"/>
    <n v="0"/>
    <n v="0"/>
    <n v="0"/>
    <n v="0"/>
    <n v="0"/>
    <m/>
    <m/>
    <n v="400.96"/>
    <n v="0"/>
    <n v="400.96"/>
    <n v="0"/>
    <n v="0"/>
    <n v="400.96"/>
    <n v="-400.96"/>
  </r>
  <r>
    <n v="25540"/>
    <s v="Multi-Species Reserve"/>
    <n v="931116"/>
    <s v="Multi-Species Reserve"/>
    <x v="35"/>
    <x v="35"/>
    <s v="25540 931116 513020"/>
    <x v="1"/>
    <x v="25"/>
    <s v="Payroll-PCF"/>
    <x v="3"/>
    <s v="Natural Resources1"/>
    <s v="Multi-Species Reserve1"/>
    <n v="17.28"/>
    <n v="0"/>
    <m/>
    <n v="0"/>
    <n v="43.19"/>
    <n v="17.28"/>
    <n v="0"/>
    <n v="0"/>
    <n v="0"/>
    <n v="0"/>
    <n v="0"/>
    <n v="0"/>
    <n v="0"/>
    <n v="0"/>
    <m/>
    <m/>
    <n v="60.47"/>
    <n v="60.47"/>
    <n v="0"/>
    <n v="0"/>
    <n v="0"/>
    <n v="60.47"/>
    <n v="-60.47"/>
  </r>
  <r>
    <n v="25540"/>
    <s v="Multi-Species Reserve"/>
    <n v="931116"/>
    <s v="Multi-Species Reserve"/>
    <x v="54"/>
    <x v="54"/>
    <s v="25540 931116 520105"/>
    <x v="1"/>
    <x v="25"/>
    <s v="Supplies &amp; Services"/>
    <x v="0"/>
    <s v="Natural Resources2"/>
    <s v="Multi-Species Reserve2"/>
    <n v="0"/>
    <n v="0"/>
    <m/>
    <n v="0"/>
    <n v="0"/>
    <n v="0"/>
    <n v="0"/>
    <n v="0"/>
    <n v="0"/>
    <n v="0"/>
    <n v="0"/>
    <n v="0"/>
    <n v="0"/>
    <n v="0"/>
    <m/>
    <m/>
    <n v="0"/>
    <n v="0"/>
    <n v="0"/>
    <n v="0"/>
    <n v="0"/>
    <n v="0"/>
    <n v="0"/>
  </r>
  <r>
    <n v="25550"/>
    <s v="Santa Ana Mitigation Bank"/>
    <n v="931101"/>
    <s v="Santa Ana River Mitigation"/>
    <x v="29"/>
    <x v="29"/>
    <s v="25550 931101 510620"/>
    <x v="1"/>
    <x v="29"/>
    <s v="Payroll"/>
    <x v="3"/>
    <s v="Natural Resources1"/>
    <s v="Santa Ana River Mitigation Bank1"/>
    <n v="0"/>
    <n v="0"/>
    <m/>
    <n v="0"/>
    <n v="0"/>
    <n v="0"/>
    <n v="0"/>
    <n v="0"/>
    <n v="0"/>
    <n v="0"/>
    <n v="0"/>
    <n v="0"/>
    <n v="0"/>
    <n v="0"/>
    <m/>
    <m/>
    <n v="0"/>
    <n v="0"/>
    <n v="0"/>
    <n v="0"/>
    <n v="0"/>
    <n v="0"/>
    <n v="0"/>
  </r>
  <r>
    <n v="25590"/>
    <s v="MSHCP Reserve Management"/>
    <n v="931150"/>
    <s v="MSHCP Reserve Management"/>
    <x v="58"/>
    <x v="58"/>
    <s v="25590 931150 520800"/>
    <x v="1"/>
    <x v="6"/>
    <s v="Supplies &amp; Services"/>
    <x v="0"/>
    <s v="Natural Resources2"/>
    <s v="MSHCP Reserve Management2"/>
    <n v="33.46"/>
    <n v="0"/>
    <m/>
    <n v="0"/>
    <n v="0"/>
    <n v="351.24"/>
    <n v="13.54"/>
    <n v="0"/>
    <n v="14.74"/>
    <n v="0"/>
    <n v="0"/>
    <n v="0"/>
    <n v="0"/>
    <n v="0"/>
    <m/>
    <m/>
    <n v="379.52000000000004"/>
    <n v="364.78000000000003"/>
    <n v="14.74"/>
    <n v="0"/>
    <n v="0"/>
    <n v="379.52000000000004"/>
    <n v="-379.52000000000004"/>
  </r>
  <r>
    <n v="25590"/>
    <s v="MSHCP Reserve Management"/>
    <n v="931150"/>
    <s v="MSHCP Reserve Management"/>
    <x v="64"/>
    <x v="64"/>
    <s v="25590 931150 521740"/>
    <x v="1"/>
    <x v="6"/>
    <s v="Supplies &amp; Services"/>
    <x v="0"/>
    <s v="Natural Resources2"/>
    <s v="MSHCP Reserve Management2"/>
    <n v="0"/>
    <n v="0"/>
    <m/>
    <n v="0"/>
    <n v="0"/>
    <n v="0"/>
    <n v="0"/>
    <n v="0"/>
    <n v="0"/>
    <n v="0"/>
    <n v="0"/>
    <n v="0"/>
    <n v="0"/>
    <n v="0"/>
    <m/>
    <m/>
    <n v="0"/>
    <n v="0"/>
    <n v="0"/>
    <n v="0"/>
    <n v="0"/>
    <n v="0"/>
    <n v="0"/>
  </r>
  <r>
    <n v="25590"/>
    <s v="MSHCP Reserve Management"/>
    <n v="931150"/>
    <s v="MSHCP Reserve Management"/>
    <x v="137"/>
    <x v="137"/>
    <s v="25590 931150 528900"/>
    <x v="1"/>
    <x v="6"/>
    <s v="Travel/Training"/>
    <x v="0"/>
    <s v="Natural Resources2"/>
    <s v="MSHCP Reserve Management2"/>
    <n v="0"/>
    <n v="0"/>
    <m/>
    <n v="0"/>
    <n v="0"/>
    <n v="0"/>
    <n v="0"/>
    <n v="0"/>
    <n v="0"/>
    <n v="0"/>
    <n v="0"/>
    <n v="461.6"/>
    <n v="0"/>
    <n v="0"/>
    <m/>
    <m/>
    <n v="461.6"/>
    <n v="0"/>
    <n v="0"/>
    <n v="461.6"/>
    <n v="0"/>
    <n v="461.6"/>
    <n v="-461.6"/>
  </r>
  <r>
    <n v="25620"/>
    <s v="Lake Skinner Park"/>
    <n v="931750"/>
    <s v="Lake Skinner Park"/>
    <x v="25"/>
    <x v="25"/>
    <s v="25620 931750 510200"/>
    <x v="3"/>
    <x v="7"/>
    <s v="Payroll"/>
    <x v="3"/>
    <s v="Regional Parks1"/>
    <s v="Lake Skinner1"/>
    <n v="23889.63"/>
    <n v="0"/>
    <m/>
    <n v="0"/>
    <n v="0"/>
    <n v="0"/>
    <n v="0"/>
    <n v="0"/>
    <n v="0"/>
    <n v="0"/>
    <n v="2197.84"/>
    <n v="0"/>
    <n v="1423.47"/>
    <n v="1261.82"/>
    <m/>
    <m/>
    <n v="4883.13"/>
    <n v="0"/>
    <n v="0"/>
    <n v="3621.3100000000004"/>
    <n v="1261.82"/>
    <n v="4883.13"/>
    <n v="-4883.13"/>
  </r>
  <r>
    <n v="25620"/>
    <s v="Lake Skinner Park"/>
    <n v="931750"/>
    <s v="Lake Skinner Park"/>
    <x v="110"/>
    <x v="110"/>
    <s v="25620 931750 520015"/>
    <x v="3"/>
    <x v="7"/>
    <s v="Supplies &amp; Services"/>
    <x v="0"/>
    <s v="Regional Parks2"/>
    <s v="Lake Skinner2"/>
    <n v="0"/>
    <n v="0"/>
    <m/>
    <n v="0"/>
    <n v="0"/>
    <n v="0"/>
    <n v="0"/>
    <n v="0"/>
    <n v="0"/>
    <n v="0"/>
    <n v="0"/>
    <n v="0"/>
    <n v="0"/>
    <n v="0"/>
    <m/>
    <m/>
    <n v="0"/>
    <n v="0"/>
    <n v="0"/>
    <n v="0"/>
    <n v="0"/>
    <n v="0"/>
    <n v="0"/>
  </r>
  <r>
    <n v="33100"/>
    <s v="Park Acq &amp; Dev, District"/>
    <n v="931105"/>
    <s v="Park Acq &amp; Dev, District"/>
    <x v="59"/>
    <x v="59"/>
    <s v="33100 931105 520845"/>
    <x v="0"/>
    <x v="0"/>
    <s v="Utilities"/>
    <x v="0"/>
    <s v="CIP2"/>
    <s v="Park Acq &amp; Dev, District2"/>
    <n v="0"/>
    <n v="0"/>
    <m/>
    <n v="0"/>
    <n v="0"/>
    <n v="0"/>
    <n v="0"/>
    <n v="0"/>
    <n v="0"/>
    <n v="0"/>
    <n v="0"/>
    <n v="0"/>
    <n v="0"/>
    <n v="0"/>
    <m/>
    <m/>
    <n v="0"/>
    <n v="0"/>
    <n v="0"/>
    <n v="0"/>
    <n v="0"/>
    <n v="0"/>
    <n v="0"/>
  </r>
  <r>
    <n v="33110"/>
    <s v="Park Acq &amp; Dev, Grants"/>
    <n v="931121"/>
    <s v="Park Acq &amp; Dev, Grants"/>
    <x v="4"/>
    <x v="4"/>
    <s v="33110 931121 546160"/>
    <x v="0"/>
    <x v="8"/>
    <s v="Capital Assets"/>
    <x v="1"/>
    <s v="CIP4"/>
    <s v="Park Acq &amp; Dev, Grants4"/>
    <n v="0"/>
    <n v="0"/>
    <m/>
    <n v="0"/>
    <n v="0"/>
    <n v="0"/>
    <n v="0"/>
    <n v="0"/>
    <n v="0"/>
    <n v="0"/>
    <n v="0"/>
    <n v="0"/>
    <n v="0"/>
    <n v="0"/>
    <m/>
    <m/>
    <n v="0"/>
    <n v="0"/>
    <n v="0"/>
    <n v="0"/>
    <n v="0"/>
    <n v="0"/>
    <n v="0"/>
  </r>
  <r>
    <n v="25400"/>
    <s v="Regional Park &amp; Open Space Dis"/>
    <n v="931111"/>
    <s v="Historical Commission Trust"/>
    <x v="73"/>
    <x v="73"/>
    <s v="25400 931111 523800"/>
    <x v="4"/>
    <x v="35"/>
    <s v="Supplies &amp; Services"/>
    <x v="0"/>
    <s v="Interpretive2"/>
    <s v="Historical Commission2"/>
    <n v="0"/>
    <n v="0"/>
    <m/>
    <n v="0"/>
    <n v="0"/>
    <n v="0"/>
    <n v="0"/>
    <n v="0"/>
    <n v="0"/>
    <n v="0"/>
    <n v="0"/>
    <n v="0"/>
    <n v="0"/>
    <n v="0"/>
    <m/>
    <m/>
    <n v="0"/>
    <n v="0"/>
    <n v="0"/>
    <n v="0"/>
    <n v="0"/>
    <n v="0"/>
    <n v="0"/>
  </r>
  <r>
    <n v="25400"/>
    <s v="Regional Park &amp; Open Space Dis"/>
    <n v="931183"/>
    <s v="Reservation/Reception"/>
    <x v="56"/>
    <x v="56"/>
    <s v="25400 931183 520230"/>
    <x v="2"/>
    <x v="11"/>
    <s v="Utilities"/>
    <x v="0"/>
    <s v="Business Services2"/>
    <s v="Guest Services &amp; Events2"/>
    <n v="26.65"/>
    <n v="0"/>
    <m/>
    <n v="0"/>
    <n v="0"/>
    <n v="0"/>
    <n v="0"/>
    <n v="0"/>
    <n v="0"/>
    <n v="0"/>
    <n v="0"/>
    <n v="0"/>
    <n v="0"/>
    <n v="0"/>
    <m/>
    <m/>
    <n v="0"/>
    <n v="0"/>
    <n v="0"/>
    <n v="0"/>
    <n v="0"/>
    <n v="0"/>
    <n v="0"/>
  </r>
  <r>
    <n v="25400"/>
    <s v="Regional Park &amp; Open Space Dis"/>
    <n v="931183"/>
    <s v="Reservation/Reception"/>
    <x v="47"/>
    <x v="47"/>
    <s v="25400 931183 529040"/>
    <x v="2"/>
    <x v="11"/>
    <s v="Payroll-PCF"/>
    <x v="0"/>
    <s v="Business Services2"/>
    <s v="Guest Services &amp; Events2"/>
    <n v="128.75"/>
    <n v="0"/>
    <m/>
    <n v="0"/>
    <n v="0"/>
    <n v="0"/>
    <n v="0"/>
    <n v="0"/>
    <n v="0"/>
    <n v="0"/>
    <n v="0"/>
    <n v="0"/>
    <n v="0"/>
    <n v="0"/>
    <m/>
    <m/>
    <n v="0"/>
    <n v="0"/>
    <n v="0"/>
    <n v="0"/>
    <n v="0"/>
    <n v="0"/>
    <n v="0"/>
  </r>
  <r>
    <n v="25400"/>
    <s v="Regional Park &amp; Open Space Dis"/>
    <n v="931205"/>
    <s v="Crestmore Manor"/>
    <x v="101"/>
    <x v="101"/>
    <s v="25400 931205 523250"/>
    <x v="2"/>
    <x v="11"/>
    <s v="Supplies &amp; Services"/>
    <x v="0"/>
    <s v="Business Services2"/>
    <s v="Guest Services &amp; Events2"/>
    <n v="1600"/>
    <n v="0"/>
    <m/>
    <n v="0"/>
    <n v="0"/>
    <n v="0"/>
    <n v="0"/>
    <n v="0"/>
    <n v="0"/>
    <n v="0"/>
    <n v="0"/>
    <n v="0"/>
    <n v="0"/>
    <n v="0"/>
    <m/>
    <m/>
    <n v="0"/>
    <n v="0"/>
    <n v="0"/>
    <n v="0"/>
    <n v="0"/>
    <n v="0"/>
    <n v="0"/>
  </r>
  <r>
    <n v="25400"/>
    <s v="Regional Park &amp; Open Space Dis"/>
    <n v="931220"/>
    <s v="Administration"/>
    <x v="106"/>
    <x v="106"/>
    <s v="25400 931220 523680"/>
    <x v="2"/>
    <x v="12"/>
    <s v="Supplies &amp; Services"/>
    <x v="0"/>
    <s v="Business Services2"/>
    <s v="Executive2"/>
    <n v="0"/>
    <n v="2000"/>
    <m/>
    <n v="2000"/>
    <n v="0"/>
    <n v="0"/>
    <n v="0"/>
    <n v="0"/>
    <n v="0"/>
    <n v="0"/>
    <n v="0"/>
    <n v="0"/>
    <n v="0"/>
    <n v="0"/>
    <m/>
    <m/>
    <n v="0"/>
    <n v="0"/>
    <n v="0"/>
    <n v="0"/>
    <n v="0"/>
    <n v="0"/>
    <n v="2000"/>
  </r>
  <r>
    <n v="25400"/>
    <s v="Regional Park &amp; Open Space Dis"/>
    <n v="931235"/>
    <s v="Business Operations"/>
    <x v="149"/>
    <x v="149"/>
    <s v="25400 931235 515200"/>
    <x v="2"/>
    <x v="2"/>
    <s v="Payroll-PCF"/>
    <x v="3"/>
    <s v="Business Services1"/>
    <s v="Business Operations1"/>
    <n v="0"/>
    <n v="0"/>
    <m/>
    <n v="0"/>
    <n v="0"/>
    <n v="0"/>
    <n v="0"/>
    <n v="0"/>
    <n v="0"/>
    <n v="0"/>
    <n v="0"/>
    <n v="0"/>
    <n v="0"/>
    <n v="0"/>
    <m/>
    <m/>
    <n v="0"/>
    <n v="0"/>
    <n v="0"/>
    <n v="0"/>
    <n v="0"/>
    <n v="0"/>
    <n v="0"/>
  </r>
  <r>
    <n v="25400"/>
    <s v="Regional Park &amp; Open Space Dis"/>
    <n v="931235"/>
    <s v="Business Operations"/>
    <x v="50"/>
    <x v="50"/>
    <s v="25400 931235 518180"/>
    <x v="2"/>
    <x v="2"/>
    <s v="Payroll"/>
    <x v="3"/>
    <s v="Business Services1"/>
    <s v="Business Operations1"/>
    <n v="0"/>
    <n v="300000"/>
    <m/>
    <n v="300000"/>
    <n v="0"/>
    <n v="79.52"/>
    <n v="0"/>
    <n v="-79.52"/>
    <n v="72.08"/>
    <n v="72.09"/>
    <n v="72.08"/>
    <n v="76.09"/>
    <n v="71.09"/>
    <n v="80.099999999999994"/>
    <m/>
    <m/>
    <n v="443.53000000000009"/>
    <n v="79.52"/>
    <n v="64.650000000000006"/>
    <n v="219.26000000000002"/>
    <n v="80.099999999999994"/>
    <n v="443.53000000000009"/>
    <n v="299556.46999999997"/>
  </r>
  <r>
    <n v="25400"/>
    <s v="Regional Park &amp; Open Space Dis"/>
    <n v="931235"/>
    <s v="Business Operations"/>
    <x v="51"/>
    <x v="51"/>
    <s v="25400 931235 520010"/>
    <x v="2"/>
    <x v="2"/>
    <s v="Supplies &amp; Services"/>
    <x v="0"/>
    <s v="Business Services2"/>
    <s v="Business Operations2"/>
    <n v="0"/>
    <n v="0"/>
    <m/>
    <n v="0"/>
    <n v="0"/>
    <n v="0"/>
    <n v="0"/>
    <n v="0"/>
    <n v="0"/>
    <n v="0"/>
    <n v="0"/>
    <n v="0"/>
    <n v="0"/>
    <n v="0"/>
    <m/>
    <m/>
    <n v="0"/>
    <n v="0"/>
    <n v="0"/>
    <n v="0"/>
    <n v="0"/>
    <n v="0"/>
    <n v="0"/>
  </r>
  <r>
    <n v="25400"/>
    <s v="Regional Park &amp; Open Space Dis"/>
    <n v="931235"/>
    <s v="Business Operations"/>
    <x v="63"/>
    <x v="63"/>
    <s v="25400 931235 521720"/>
    <x v="2"/>
    <x v="2"/>
    <s v="Supplies &amp; Services"/>
    <x v="0"/>
    <s v="Business Services2"/>
    <s v="Business Operations2"/>
    <n v="0"/>
    <n v="700"/>
    <m/>
    <n v="700"/>
    <n v="0"/>
    <n v="0"/>
    <n v="0"/>
    <n v="0"/>
    <n v="0"/>
    <n v="487.83"/>
    <n v="0"/>
    <n v="0"/>
    <n v="0"/>
    <n v="0"/>
    <m/>
    <m/>
    <n v="487.83"/>
    <n v="0"/>
    <n v="487.83"/>
    <n v="0"/>
    <n v="0"/>
    <n v="487.83"/>
    <n v="212.17000000000002"/>
  </r>
  <r>
    <n v="25400"/>
    <s v="Regional Park &amp; Open Space Dis"/>
    <n v="931235"/>
    <s v="Business Operations"/>
    <x v="105"/>
    <x v="105"/>
    <s v="25400 931235 523270"/>
    <x v="2"/>
    <x v="2"/>
    <s v="Supplies &amp; Services"/>
    <x v="0"/>
    <s v="Business Services2"/>
    <s v="Business Operations2"/>
    <n v="1645.6"/>
    <n v="750"/>
    <m/>
    <n v="750"/>
    <n v="0"/>
    <n v="0"/>
    <n v="0"/>
    <n v="204.15"/>
    <n v="74.97"/>
    <n v="0"/>
    <n v="0"/>
    <n v="0"/>
    <n v="0"/>
    <n v="0"/>
    <m/>
    <m/>
    <n v="279.12"/>
    <n v="0"/>
    <n v="279.12"/>
    <n v="0"/>
    <n v="0"/>
    <n v="279.12"/>
    <n v="470.88"/>
  </r>
  <r>
    <n v="25400"/>
    <s v="Regional Park &amp; Open Space Dis"/>
    <n v="931235"/>
    <s v="Business Operations"/>
    <x v="150"/>
    <x v="150"/>
    <s v="25400 931235 524790"/>
    <x v="2"/>
    <x v="2"/>
    <s v="Internal Service Costs"/>
    <x v="0"/>
    <s v="Business Services2"/>
    <s v="Business Operations2"/>
    <n v="14328.96"/>
    <n v="26852"/>
    <m/>
    <n v="26852"/>
    <n v="2237.67"/>
    <n v="2237.67"/>
    <n v="2237.67"/>
    <n v="2237.67"/>
    <n v="2237.67"/>
    <n v="-850.31"/>
    <n v="2237.67"/>
    <n v="2237.67"/>
    <n v="693.69"/>
    <n v="1723.01"/>
    <m/>
    <m/>
    <n v="17230.080000000002"/>
    <n v="6713.01"/>
    <n v="3625.03"/>
    <n v="5169.0300000000007"/>
    <n v="1723.01"/>
    <n v="17230.080000000002"/>
    <n v="9621.9199999999983"/>
  </r>
  <r>
    <n v="25400"/>
    <s v="Regional Park &amp; Open Space Dis"/>
    <n v="931235"/>
    <s v="Business Operations"/>
    <x v="74"/>
    <x v="74"/>
    <s v="25400 931235 524840"/>
    <x v="2"/>
    <x v="2"/>
    <s v="Supplies &amp; Services"/>
    <x v="0"/>
    <s v="Business Services2"/>
    <s v="Business Operations2"/>
    <n v="125.99"/>
    <n v="65"/>
    <m/>
    <n v="65"/>
    <n v="0"/>
    <n v="0"/>
    <n v="0"/>
    <n v="0"/>
    <n v="0"/>
    <n v="0"/>
    <n v="0"/>
    <n v="0"/>
    <n v="0"/>
    <n v="0"/>
    <m/>
    <m/>
    <n v="0"/>
    <n v="0"/>
    <n v="0"/>
    <n v="0"/>
    <n v="0"/>
    <n v="0"/>
    <n v="65"/>
  </r>
  <r>
    <n v="25400"/>
    <s v="Regional Park &amp; Open Space Dis"/>
    <n v="931235"/>
    <s v="Business Operations"/>
    <x v="129"/>
    <x v="129"/>
    <s v="25400 931235 527160"/>
    <x v="2"/>
    <x v="2"/>
    <s v="Supplies &amp; Services"/>
    <x v="0"/>
    <s v="Business Services2"/>
    <s v="Business Operations2"/>
    <n v="0"/>
    <n v="0"/>
    <m/>
    <n v="0"/>
    <n v="0"/>
    <n v="0"/>
    <n v="0"/>
    <n v="0"/>
    <n v="0"/>
    <n v="0"/>
    <n v="0"/>
    <n v="0"/>
    <n v="0"/>
    <n v="0"/>
    <m/>
    <m/>
    <n v="0"/>
    <n v="0"/>
    <n v="0"/>
    <n v="0"/>
    <n v="0"/>
    <n v="0"/>
    <n v="0"/>
  </r>
  <r>
    <n v="25400"/>
    <s v="Regional Park &amp; Open Space Dis"/>
    <n v="931235"/>
    <s v="Business Operations"/>
    <x v="82"/>
    <x v="82"/>
    <s v="25400 931235 527660"/>
    <x v="2"/>
    <x v="2"/>
    <s v="Supplies &amp; Services"/>
    <x v="0"/>
    <s v="Business Services2"/>
    <s v="Business Operations2"/>
    <n v="0"/>
    <n v="0"/>
    <m/>
    <n v="0"/>
    <n v="0"/>
    <n v="0"/>
    <n v="0"/>
    <n v="0"/>
    <n v="0"/>
    <n v="0"/>
    <n v="0"/>
    <n v="0"/>
    <n v="0"/>
    <n v="2404.5300000000002"/>
    <m/>
    <m/>
    <n v="2404.5300000000002"/>
    <n v="0"/>
    <n v="0"/>
    <n v="0"/>
    <n v="2404.5300000000002"/>
    <n v="2404.5300000000002"/>
    <n v="-2404.5300000000002"/>
  </r>
  <r>
    <n v="25400"/>
    <s v="Regional Park &amp; Open Space Dis"/>
    <n v="931240"/>
    <s v="Finance"/>
    <x v="84"/>
    <x v="84"/>
    <s v="25400 931240 527840"/>
    <x v="2"/>
    <x v="13"/>
    <s v="Supplies &amp; Services"/>
    <x v="0"/>
    <s v="Business Services2"/>
    <s v="Finance2"/>
    <n v="0"/>
    <n v="1500"/>
    <m/>
    <n v="1500"/>
    <n v="0"/>
    <n v="0"/>
    <n v="0"/>
    <n v="0"/>
    <n v="0"/>
    <n v="0"/>
    <n v="0"/>
    <n v="0"/>
    <n v="0"/>
    <n v="0"/>
    <m/>
    <m/>
    <n v="0"/>
    <n v="0"/>
    <n v="0"/>
    <n v="0"/>
    <n v="0"/>
    <n v="0"/>
    <n v="1500"/>
  </r>
  <r>
    <n v="25400"/>
    <s v="Regional Park &amp; Open Space Dis"/>
    <n v="931260"/>
    <s v="Marketing"/>
    <x v="55"/>
    <x v="55"/>
    <s v="25400 931260 520115"/>
    <x v="2"/>
    <x v="14"/>
    <s v="Supplies &amp; Services"/>
    <x v="0"/>
    <s v="Business Services2"/>
    <s v="Marketing2"/>
    <n v="0"/>
    <n v="750"/>
    <m/>
    <n v="750"/>
    <n v="0"/>
    <n v="0"/>
    <n v="0"/>
    <n v="0"/>
    <n v="0"/>
    <n v="0"/>
    <n v="0"/>
    <n v="0"/>
    <n v="0"/>
    <n v="0"/>
    <m/>
    <m/>
    <n v="0"/>
    <n v="0"/>
    <n v="0"/>
    <n v="0"/>
    <n v="0"/>
    <n v="0"/>
    <n v="750"/>
  </r>
  <r>
    <n v="25400"/>
    <s v="Regional Park &amp; Open Space Dis"/>
    <n v="931260"/>
    <s v="Marketing"/>
    <x v="71"/>
    <x v="71"/>
    <s v="25400 931260 523640"/>
    <x v="2"/>
    <x v="14"/>
    <s v="Supplies &amp; Services"/>
    <x v="0"/>
    <s v="Business Services2"/>
    <s v="Marketing2"/>
    <n v="0"/>
    <n v="1000"/>
    <m/>
    <n v="1000"/>
    <n v="0"/>
    <n v="0"/>
    <n v="171.32"/>
    <n v="1869.71"/>
    <n v="0"/>
    <n v="0"/>
    <n v="0"/>
    <n v="0"/>
    <n v="0"/>
    <n v="0"/>
    <m/>
    <m/>
    <n v="2041.03"/>
    <n v="171.32"/>
    <n v="1869.71"/>
    <n v="0"/>
    <n v="0"/>
    <n v="2041.03"/>
    <n v="-1041.03"/>
  </r>
  <r>
    <n v="25400"/>
    <s v="Regional Park &amp; Open Space Dis"/>
    <n v="931301"/>
    <s v="Historical"/>
    <x v="112"/>
    <x v="112"/>
    <s v="25400 931301 521640"/>
    <x v="4"/>
    <x v="10"/>
    <s v="Supplies &amp; Services"/>
    <x v="0"/>
    <s v="Interpretive2"/>
    <s v="Historic Preservation2"/>
    <n v="0"/>
    <n v="100"/>
    <m/>
    <n v="100"/>
    <n v="0"/>
    <n v="0"/>
    <n v="0"/>
    <n v="0"/>
    <n v="0"/>
    <n v="0"/>
    <n v="0"/>
    <n v="0"/>
    <n v="0"/>
    <n v="0"/>
    <m/>
    <m/>
    <n v="0"/>
    <n v="0"/>
    <n v="0"/>
    <n v="0"/>
    <n v="0"/>
    <n v="0"/>
    <n v="100"/>
  </r>
  <r>
    <n v="25400"/>
    <s v="Regional Park &amp; Open Space Dis"/>
    <n v="931301"/>
    <s v="Historical"/>
    <x v="67"/>
    <x v="67"/>
    <s v="25400 931301 523100"/>
    <x v="4"/>
    <x v="10"/>
    <s v="Supplies &amp; Services"/>
    <x v="0"/>
    <s v="Interpretive2"/>
    <s v="Historic Preservation2"/>
    <n v="121"/>
    <n v="750"/>
    <m/>
    <n v="750"/>
    <n v="0"/>
    <n v="0"/>
    <n v="0"/>
    <n v="0"/>
    <n v="0"/>
    <n v="0"/>
    <n v="0"/>
    <n v="0"/>
    <n v="0"/>
    <n v="0"/>
    <m/>
    <m/>
    <n v="0"/>
    <n v="0"/>
    <n v="0"/>
    <n v="0"/>
    <n v="0"/>
    <n v="0"/>
    <n v="750"/>
  </r>
  <r>
    <n v="25400"/>
    <s v="Regional Park &amp; Open Space Dis"/>
    <n v="931301"/>
    <s v="Historical"/>
    <x v="151"/>
    <x v="151"/>
    <s v="25400 931301 526420"/>
    <x v="4"/>
    <x v="10"/>
    <s v="Supplies &amp; Services"/>
    <x v="0"/>
    <s v="Interpretive2"/>
    <s v="Historic Preservation2"/>
    <n v="0"/>
    <n v="200"/>
    <m/>
    <n v="200"/>
    <n v="0"/>
    <n v="0"/>
    <n v="0"/>
    <n v="14.99"/>
    <n v="0"/>
    <n v="0"/>
    <n v="0"/>
    <n v="0"/>
    <n v="0"/>
    <n v="0"/>
    <m/>
    <m/>
    <n v="14.99"/>
    <n v="0"/>
    <n v="14.99"/>
    <n v="0"/>
    <n v="0"/>
    <n v="14.99"/>
    <n v="185.01"/>
  </r>
  <r>
    <n v="25400"/>
    <s v="Regional Park &amp; Open Space Dis"/>
    <n v="931302"/>
    <s v="Gilman Ranch Historic Museum"/>
    <x v="30"/>
    <x v="30"/>
    <s v="25400 931302 510700"/>
    <x v="4"/>
    <x v="16"/>
    <s v="Payroll"/>
    <x v="3"/>
    <s v="Interpretive1"/>
    <s v="Gilman Ranch1"/>
    <n v="0"/>
    <n v="0"/>
    <m/>
    <n v="0"/>
    <n v="0"/>
    <n v="0"/>
    <n v="0"/>
    <n v="0"/>
    <n v="0"/>
    <n v="0"/>
    <n v="0"/>
    <n v="0"/>
    <n v="0"/>
    <n v="0"/>
    <m/>
    <m/>
    <n v="0"/>
    <n v="0"/>
    <n v="0"/>
    <n v="0"/>
    <n v="0"/>
    <n v="0"/>
    <n v="0"/>
  </r>
  <r>
    <n v="25400"/>
    <s v="Regional Park &amp; Open Space Dis"/>
    <n v="931302"/>
    <s v="Gilman Ranch Historic Museum"/>
    <x v="67"/>
    <x v="67"/>
    <s v="25400 931302 523100"/>
    <x v="4"/>
    <x v="16"/>
    <s v="Supplies &amp; Services"/>
    <x v="0"/>
    <s v="Interpretive2"/>
    <s v="Gilman Ranch2"/>
    <n v="185"/>
    <n v="500"/>
    <m/>
    <n v="500"/>
    <n v="0"/>
    <n v="0"/>
    <n v="90"/>
    <n v="0"/>
    <n v="90"/>
    <n v="0"/>
    <n v="0"/>
    <n v="0"/>
    <n v="0"/>
    <n v="0"/>
    <m/>
    <m/>
    <n v="180"/>
    <n v="90"/>
    <n v="90"/>
    <n v="0"/>
    <n v="0"/>
    <n v="180"/>
    <n v="320"/>
  </r>
  <r>
    <n v="25400"/>
    <s v="Regional Park &amp; Open Space Dis"/>
    <n v="931302"/>
    <s v="Gilman Ranch Historic Museum"/>
    <x v="106"/>
    <x v="106"/>
    <s v="25400 931302 523680"/>
    <x v="4"/>
    <x v="16"/>
    <s v="Supplies &amp; Services"/>
    <x v="0"/>
    <s v="Interpretive2"/>
    <s v="Gilman Ranch2"/>
    <n v="348.59"/>
    <n v="1500"/>
    <m/>
    <n v="1500"/>
    <n v="0"/>
    <n v="0"/>
    <n v="0"/>
    <n v="0"/>
    <n v="0"/>
    <n v="0"/>
    <n v="0"/>
    <n v="0"/>
    <n v="0"/>
    <n v="0"/>
    <m/>
    <m/>
    <n v="0"/>
    <n v="0"/>
    <n v="0"/>
    <n v="0"/>
    <n v="0"/>
    <n v="0"/>
    <n v="1500"/>
  </r>
  <r>
    <n v="25400"/>
    <s v="Regional Park &amp; Open Space Dis"/>
    <n v="931302"/>
    <s v="Gilman Ranch Historic Museum"/>
    <x v="74"/>
    <x v="74"/>
    <s v="25400 931302 524840"/>
    <x v="4"/>
    <x v="16"/>
    <s v="Supplies &amp; Services"/>
    <x v="0"/>
    <s v="Interpretive2"/>
    <s v="Gilman Ranch2"/>
    <n v="15"/>
    <n v="500"/>
    <m/>
    <n v="500"/>
    <n v="0"/>
    <n v="0"/>
    <n v="0"/>
    <n v="0"/>
    <n v="0"/>
    <n v="0"/>
    <n v="0"/>
    <n v="45"/>
    <n v="0"/>
    <n v="0"/>
    <m/>
    <m/>
    <n v="45"/>
    <n v="0"/>
    <n v="0"/>
    <n v="45"/>
    <n v="0"/>
    <n v="45"/>
    <n v="455"/>
  </r>
  <r>
    <n v="25400"/>
    <s v="Regional Park &amp; Open Space Dis"/>
    <n v="931302"/>
    <s v="Gilman Ranch Historic Museum"/>
    <x v="5"/>
    <x v="5"/>
    <s v="25400 931302 525440"/>
    <x v="4"/>
    <x v="16"/>
    <s v="Supplies &amp; Services"/>
    <x v="0"/>
    <s v="Interpretive2"/>
    <s v="Gilman Ranch2"/>
    <n v="0"/>
    <n v="0"/>
    <m/>
    <n v="0"/>
    <n v="0"/>
    <n v="0"/>
    <n v="0"/>
    <n v="0"/>
    <n v="0"/>
    <n v="0"/>
    <n v="0"/>
    <n v="0"/>
    <n v="0"/>
    <n v="0"/>
    <m/>
    <m/>
    <n v="0"/>
    <n v="0"/>
    <n v="0"/>
    <n v="0"/>
    <n v="0"/>
    <n v="0"/>
    <n v="0"/>
  </r>
  <r>
    <n v="25400"/>
    <s v="Regional Park &amp; Open Space Dis"/>
    <n v="931302"/>
    <s v="Gilman Ranch Historic Museum"/>
    <x v="79"/>
    <x v="79"/>
    <s v="25400 931302 527100"/>
    <x v="4"/>
    <x v="16"/>
    <s v="Supplies &amp; Services"/>
    <x v="0"/>
    <s v="Interpretive2"/>
    <s v="Gilman Ranch2"/>
    <n v="0"/>
    <n v="750"/>
    <m/>
    <n v="750"/>
    <n v="0"/>
    <n v="0"/>
    <n v="0"/>
    <n v="0"/>
    <n v="0"/>
    <n v="0"/>
    <n v="0"/>
    <n v="0"/>
    <n v="0"/>
    <n v="0"/>
    <m/>
    <m/>
    <n v="0"/>
    <n v="0"/>
    <n v="0"/>
    <n v="0"/>
    <n v="0"/>
    <n v="0"/>
    <n v="750"/>
  </r>
  <r>
    <n v="25400"/>
    <s v="Regional Park &amp; Open Space Dis"/>
    <n v="931302"/>
    <s v="Gilman Ranch Historic Museum"/>
    <x v="83"/>
    <x v="83"/>
    <s v="25400 931302 527680"/>
    <x v="4"/>
    <x v="16"/>
    <s v="Supplies &amp; Services"/>
    <x v="0"/>
    <s v="Interpretive2"/>
    <s v="Gilman Ranch2"/>
    <n v="0"/>
    <n v="1200"/>
    <m/>
    <n v="1200"/>
    <n v="0"/>
    <n v="0"/>
    <n v="0"/>
    <n v="0"/>
    <n v="0"/>
    <n v="0"/>
    <n v="0"/>
    <n v="0"/>
    <n v="0"/>
    <n v="0"/>
    <m/>
    <m/>
    <n v="0"/>
    <n v="0"/>
    <n v="0"/>
    <n v="0"/>
    <n v="0"/>
    <n v="0"/>
    <n v="1200"/>
  </r>
  <r>
    <n v="25400"/>
    <s v="Regional Park &amp; Open Space Dis"/>
    <n v="931303"/>
    <s v="Jensen Alvarado Historic Ranch"/>
    <x v="110"/>
    <x v="110"/>
    <s v="25400 931303 520015"/>
    <x v="4"/>
    <x v="17"/>
    <s v="Supplies &amp; Services"/>
    <x v="0"/>
    <s v="Interpretive2"/>
    <s v="Jensen-Alvarado Ranch2"/>
    <n v="390.16"/>
    <n v="1500"/>
    <m/>
    <n v="1500"/>
    <n v="0"/>
    <n v="0"/>
    <n v="2594.4699999999998"/>
    <n v="44.3"/>
    <n v="0"/>
    <n v="82.85"/>
    <n v="0"/>
    <n v="0"/>
    <n v="0"/>
    <n v="0"/>
    <m/>
    <m/>
    <n v="2721.62"/>
    <n v="2594.4699999999998"/>
    <n v="127.14999999999999"/>
    <n v="0"/>
    <n v="0"/>
    <n v="2721.62"/>
    <n v="-1221.6199999999999"/>
  </r>
  <r>
    <n v="25400"/>
    <s v="Regional Park &amp; Open Space Dis"/>
    <n v="931303"/>
    <s v="Jensen Alvarado Historic Ranch"/>
    <x v="63"/>
    <x v="63"/>
    <s v="25400 931303 521720"/>
    <x v="4"/>
    <x v="17"/>
    <s v="Supplies &amp; Services"/>
    <x v="0"/>
    <s v="Interpretive2"/>
    <s v="Jensen-Alvarado Ranch2"/>
    <n v="0"/>
    <n v="500"/>
    <m/>
    <n v="500"/>
    <n v="0"/>
    <n v="0"/>
    <n v="0"/>
    <n v="0"/>
    <n v="0"/>
    <n v="316.48"/>
    <n v="0"/>
    <n v="0"/>
    <n v="0"/>
    <n v="0"/>
    <m/>
    <m/>
    <n v="316.48"/>
    <n v="0"/>
    <n v="316.48"/>
    <n v="0"/>
    <n v="0"/>
    <n v="316.48"/>
    <n v="183.51999999999998"/>
  </r>
  <r>
    <n v="25400"/>
    <s v="Regional Park &amp; Open Space Dis"/>
    <n v="931303"/>
    <s v="Jensen Alvarado Historic Ranch"/>
    <x v="69"/>
    <x v="69"/>
    <s v="25400 931303 523340"/>
    <x v="4"/>
    <x v="17"/>
    <s v="Supplies &amp; Services"/>
    <x v="0"/>
    <s v="Interpretive2"/>
    <s v="Jensen-Alvarado Ranch2"/>
    <n v="3.22"/>
    <n v="50"/>
    <m/>
    <n v="50"/>
    <n v="0"/>
    <n v="3.66"/>
    <n v="0"/>
    <n v="0"/>
    <n v="0"/>
    <n v="2.21"/>
    <n v="1.88"/>
    <n v="0"/>
    <n v="0"/>
    <n v="0"/>
    <m/>
    <m/>
    <n v="7.75"/>
    <n v="3.66"/>
    <n v="2.21"/>
    <n v="1.88"/>
    <n v="0"/>
    <n v="7.75"/>
    <n v="42.25"/>
  </r>
  <r>
    <n v="25400"/>
    <s v="Regional Park &amp; Open Space Dis"/>
    <n v="931303"/>
    <s v="Jensen Alvarado Historic Ranch"/>
    <x v="106"/>
    <x v="106"/>
    <s v="25400 931303 523680"/>
    <x v="4"/>
    <x v="17"/>
    <s v="Supplies &amp; Services"/>
    <x v="0"/>
    <s v="Interpretive2"/>
    <s v="Jensen-Alvarado Ranch2"/>
    <n v="0"/>
    <n v="2000"/>
    <m/>
    <n v="2000"/>
    <n v="0"/>
    <n v="0"/>
    <n v="0"/>
    <n v="0"/>
    <n v="0"/>
    <n v="0"/>
    <n v="0"/>
    <n v="0"/>
    <n v="0"/>
    <n v="0"/>
    <m/>
    <m/>
    <n v="0"/>
    <n v="0"/>
    <n v="0"/>
    <n v="0"/>
    <n v="0"/>
    <n v="0"/>
    <n v="2000"/>
  </r>
  <r>
    <n v="25400"/>
    <s v="Regional Park &amp; Open Space Dis"/>
    <n v="931303"/>
    <s v="Jensen Alvarado Historic Ranch"/>
    <x v="9"/>
    <x v="9"/>
    <s v="25400 931303 528920"/>
    <x v="4"/>
    <x v="17"/>
    <s v="Supplies &amp; Services"/>
    <x v="0"/>
    <s v="Interpretive2"/>
    <s v="Jensen-Alvarado Ranch2"/>
    <n v="0"/>
    <n v="1200"/>
    <m/>
    <n v="1200"/>
    <n v="0"/>
    <n v="0"/>
    <n v="0"/>
    <n v="0"/>
    <n v="0"/>
    <n v="0"/>
    <n v="0"/>
    <n v="0"/>
    <n v="0"/>
    <n v="0"/>
    <m/>
    <m/>
    <n v="0"/>
    <n v="0"/>
    <n v="0"/>
    <n v="0"/>
    <n v="0"/>
    <n v="0"/>
    <n v="1200"/>
  </r>
  <r>
    <n v="25400"/>
    <s v="Regional Park &amp; Open Space Dis"/>
    <n v="931304"/>
    <s v="San Timoteo Schoolhouse"/>
    <x v="5"/>
    <x v="5"/>
    <s v="25400 931304 525440"/>
    <x v="4"/>
    <x v="30"/>
    <s v="Supplies &amp; Services"/>
    <x v="0"/>
    <s v="Interpretive2"/>
    <s v="San Timoteo Schoolhouse2"/>
    <n v="0"/>
    <n v="0"/>
    <m/>
    <n v="0"/>
    <n v="0"/>
    <n v="0"/>
    <n v="0"/>
    <n v="0"/>
    <n v="0"/>
    <n v="0"/>
    <n v="0"/>
    <n v="0"/>
    <n v="0"/>
    <n v="0"/>
    <m/>
    <m/>
    <n v="0"/>
    <n v="0"/>
    <n v="0"/>
    <n v="0"/>
    <n v="0"/>
    <n v="0"/>
    <n v="0"/>
  </r>
  <r>
    <n v="25400"/>
    <s v="Regional Park &amp; Open Space Dis"/>
    <n v="931304"/>
    <s v="San Timoteo Schoolhouse"/>
    <x v="78"/>
    <x v="78"/>
    <s v="25400 931304 526960"/>
    <x v="4"/>
    <x v="30"/>
    <s v="Supplies &amp; Services"/>
    <x v="0"/>
    <s v="Interpretive2"/>
    <s v="San Timoteo Schoolhouse2"/>
    <n v="820.53"/>
    <n v="250"/>
    <m/>
    <n v="250"/>
    <n v="753.22"/>
    <n v="-753.22"/>
    <n v="18.850000000000001"/>
    <n v="0"/>
    <n v="0"/>
    <n v="0"/>
    <n v="0"/>
    <n v="0"/>
    <n v="0"/>
    <n v="0"/>
    <m/>
    <m/>
    <n v="18.850000000000001"/>
    <n v="18.850000000000001"/>
    <n v="0"/>
    <n v="0"/>
    <n v="0"/>
    <n v="18.850000000000001"/>
    <n v="231.15"/>
  </r>
  <r>
    <n v="25400"/>
    <s v="Regional Park &amp; Open Space Dis"/>
    <n v="931304"/>
    <s v="San Timoteo Schoolhouse"/>
    <x v="82"/>
    <x v="82"/>
    <s v="25400 931304 527660"/>
    <x v="4"/>
    <x v="30"/>
    <s v="Supplies &amp; Services"/>
    <x v="0"/>
    <s v="Interpretive2"/>
    <s v="San Timoteo Schoolhouse2"/>
    <n v="0"/>
    <n v="500"/>
    <m/>
    <n v="500"/>
    <n v="0"/>
    <n v="0"/>
    <n v="0"/>
    <n v="0"/>
    <n v="107.75"/>
    <n v="0"/>
    <n v="0"/>
    <n v="0"/>
    <n v="0"/>
    <n v="0"/>
    <m/>
    <m/>
    <n v="107.75"/>
    <n v="0"/>
    <n v="107.75"/>
    <n v="0"/>
    <n v="0"/>
    <n v="107.75"/>
    <n v="392.25"/>
  </r>
  <r>
    <n v="25400"/>
    <s v="Regional Park &amp; Open Space Dis"/>
    <n v="931304"/>
    <s v="San Timoteo Schoolhouse"/>
    <x v="3"/>
    <x v="3"/>
    <s v="25400 931304 527720"/>
    <x v="4"/>
    <x v="30"/>
    <s v="Supplies &amp; Services"/>
    <x v="0"/>
    <s v="Interpretive2"/>
    <s v="San Timoteo Schoolhouse2"/>
    <n v="0"/>
    <n v="100"/>
    <m/>
    <n v="100"/>
    <n v="0"/>
    <n v="0"/>
    <n v="0"/>
    <n v="0"/>
    <n v="0"/>
    <n v="0"/>
    <n v="0"/>
    <n v="0"/>
    <n v="0"/>
    <n v="0"/>
    <m/>
    <m/>
    <n v="0"/>
    <n v="0"/>
    <n v="0"/>
    <n v="0"/>
    <n v="0"/>
    <n v="0"/>
    <n v="100"/>
  </r>
  <r>
    <n v="25400"/>
    <s v="Regional Park &amp; Open Space Dis"/>
    <n v="931304"/>
    <s v="San Timoteo Schoolhouse"/>
    <x v="118"/>
    <x v="118"/>
    <s v="25400 931304 527780"/>
    <x v="4"/>
    <x v="30"/>
    <s v="Supplies &amp; Services"/>
    <x v="0"/>
    <s v="Interpretive2"/>
    <s v="San Timoteo Schoolhouse2"/>
    <n v="17.61"/>
    <n v="10750"/>
    <m/>
    <n v="10750"/>
    <n v="0"/>
    <n v="0"/>
    <n v="0"/>
    <n v="23.23"/>
    <n v="38.94"/>
    <n v="0"/>
    <n v="0"/>
    <n v="0"/>
    <n v="0"/>
    <n v="0"/>
    <m/>
    <m/>
    <n v="62.17"/>
    <n v="0"/>
    <n v="62.17"/>
    <n v="0"/>
    <n v="0"/>
    <n v="62.17"/>
    <n v="10687.83"/>
  </r>
  <r>
    <n v="25400"/>
    <s v="Regional Park &amp; Open Space Dis"/>
    <n v="931304"/>
    <s v="San Timoteo Schoolhouse"/>
    <x v="9"/>
    <x v="9"/>
    <s v="25400 931304 528920"/>
    <x v="4"/>
    <x v="30"/>
    <s v="Supplies &amp; Services"/>
    <x v="0"/>
    <s v="Interpretive2"/>
    <s v="San Timoteo Schoolhouse2"/>
    <n v="0"/>
    <n v="0"/>
    <m/>
    <n v="0"/>
    <n v="0"/>
    <n v="0"/>
    <n v="0"/>
    <n v="0"/>
    <n v="0"/>
    <n v="0"/>
    <n v="0"/>
    <n v="0"/>
    <n v="0"/>
    <n v="0"/>
    <m/>
    <m/>
    <n v="0"/>
    <n v="0"/>
    <n v="0"/>
    <n v="0"/>
    <n v="0"/>
    <n v="0"/>
    <n v="0"/>
  </r>
  <r>
    <n v="25400"/>
    <s v="Regional Park &amp; Open Space Dis"/>
    <n v="931305"/>
    <s v="Hidden Valley Nature Center"/>
    <x v="99"/>
    <x v="99"/>
    <s v="25400 931305 520705"/>
    <x v="4"/>
    <x v="18"/>
    <s v="Supplies &amp; Services"/>
    <x v="0"/>
    <s v="Interpretive2"/>
    <s v="Hidden Valley Nature Center2"/>
    <n v="0"/>
    <n v="500"/>
    <m/>
    <n v="500"/>
    <n v="0"/>
    <n v="0"/>
    <n v="0"/>
    <n v="49.36"/>
    <n v="0"/>
    <n v="0"/>
    <n v="0"/>
    <n v="0"/>
    <n v="173.13"/>
    <n v="48.84"/>
    <m/>
    <m/>
    <n v="271.33000000000004"/>
    <n v="0"/>
    <n v="49.36"/>
    <n v="173.13"/>
    <n v="48.84"/>
    <n v="271.33000000000004"/>
    <n v="228.66999999999996"/>
  </r>
  <r>
    <n v="25400"/>
    <s v="Regional Park &amp; Open Space Dis"/>
    <n v="931305"/>
    <s v="Hidden Valley Nature Center"/>
    <x v="63"/>
    <x v="63"/>
    <s v="25400 931305 521720"/>
    <x v="4"/>
    <x v="18"/>
    <s v="Supplies &amp; Services"/>
    <x v="0"/>
    <s v="Interpretive2"/>
    <s v="Hidden Valley Nature Center2"/>
    <n v="0"/>
    <n v="100"/>
    <m/>
    <n v="100"/>
    <n v="0"/>
    <n v="0"/>
    <n v="0"/>
    <n v="0"/>
    <n v="0"/>
    <n v="177.07"/>
    <n v="0"/>
    <n v="0"/>
    <n v="0"/>
    <n v="0"/>
    <m/>
    <m/>
    <n v="177.07"/>
    <n v="0"/>
    <n v="177.07"/>
    <n v="0"/>
    <n v="0"/>
    <n v="177.07"/>
    <n v="-77.069999999999993"/>
  </r>
  <r>
    <n v="25400"/>
    <s v="Regional Park &amp; Open Space Dis"/>
    <n v="931305"/>
    <s v="Hidden Valley Nature Center"/>
    <x v="83"/>
    <x v="83"/>
    <s v="25400 931305 527680"/>
    <x v="4"/>
    <x v="18"/>
    <s v="Supplies &amp; Services"/>
    <x v="0"/>
    <s v="Interpretive2"/>
    <s v="Hidden Valley Nature Center2"/>
    <n v="39.86"/>
    <n v="1500"/>
    <m/>
    <n v="1500"/>
    <n v="0"/>
    <n v="0"/>
    <n v="0"/>
    <n v="0"/>
    <n v="0"/>
    <n v="0"/>
    <n v="0"/>
    <n v="0"/>
    <n v="87.03"/>
    <n v="0"/>
    <m/>
    <m/>
    <n v="87.03"/>
    <n v="0"/>
    <n v="0"/>
    <n v="87.03"/>
    <n v="0"/>
    <n v="87.03"/>
    <n v="1412.97"/>
  </r>
  <r>
    <n v="25400"/>
    <s v="Regional Park &amp; Open Space Dis"/>
    <n v="931306"/>
    <s v="Idyllwild Nature Center"/>
    <x v="70"/>
    <x v="70"/>
    <s v="25400 931306 523620"/>
    <x v="4"/>
    <x v="19"/>
    <s v="Supplies &amp; Services"/>
    <x v="0"/>
    <s v="Interpretive2"/>
    <s v="Idyllwild Nature Center2"/>
    <n v="26.55"/>
    <n v="500"/>
    <m/>
    <n v="500"/>
    <n v="26.55"/>
    <n v="-26.55"/>
    <n v="0"/>
    <n v="0"/>
    <n v="0"/>
    <n v="0"/>
    <n v="0"/>
    <n v="0"/>
    <n v="0"/>
    <n v="0"/>
    <m/>
    <m/>
    <n v="0"/>
    <n v="0"/>
    <n v="0"/>
    <n v="0"/>
    <n v="0"/>
    <n v="0"/>
    <n v="500"/>
  </r>
  <r>
    <n v="25400"/>
    <s v="Regional Park &amp; Open Space Dis"/>
    <n v="931306"/>
    <s v="Idyllwild Nature Center"/>
    <x v="106"/>
    <x v="106"/>
    <s v="25400 931306 523680"/>
    <x v="4"/>
    <x v="19"/>
    <s v="Supplies &amp; Services"/>
    <x v="0"/>
    <s v="Interpretive2"/>
    <s v="Idyllwild Nature Center2"/>
    <n v="439.19"/>
    <n v="1200"/>
    <m/>
    <n v="1200"/>
    <n v="0"/>
    <n v="0"/>
    <n v="0"/>
    <n v="0"/>
    <n v="21.54"/>
    <n v="0"/>
    <n v="165.77"/>
    <n v="0"/>
    <n v="265.58999999999997"/>
    <n v="0"/>
    <m/>
    <m/>
    <n v="452.9"/>
    <n v="0"/>
    <n v="21.54"/>
    <n v="431.36"/>
    <n v="0"/>
    <n v="452.90000000000003"/>
    <n v="747.09999999999991"/>
  </r>
  <r>
    <n v="25400"/>
    <s v="Regional Park &amp; Open Space Dis"/>
    <n v="931306"/>
    <s v="Idyllwild Nature Center"/>
    <x v="74"/>
    <x v="74"/>
    <s v="25400 931306 524840"/>
    <x v="4"/>
    <x v="19"/>
    <s v="Supplies &amp; Services"/>
    <x v="0"/>
    <s v="Interpretive2"/>
    <s v="Idyllwild Nature Center2"/>
    <n v="45"/>
    <n v="500"/>
    <m/>
    <n v="500"/>
    <n v="0"/>
    <n v="15"/>
    <n v="0"/>
    <n v="0"/>
    <n v="0"/>
    <n v="0"/>
    <n v="0"/>
    <n v="0"/>
    <n v="0"/>
    <n v="0"/>
    <m/>
    <m/>
    <n v="15"/>
    <n v="15"/>
    <n v="0"/>
    <n v="0"/>
    <n v="0"/>
    <n v="15"/>
    <n v="485"/>
  </r>
  <r>
    <n v="25400"/>
    <s v="Regional Park &amp; Open Space Dis"/>
    <n v="931306"/>
    <s v="Idyllwild Nature Center"/>
    <x v="83"/>
    <x v="83"/>
    <s v="25400 931306 527680"/>
    <x v="4"/>
    <x v="19"/>
    <s v="Supplies &amp; Services"/>
    <x v="0"/>
    <s v="Interpretive2"/>
    <s v="Idyllwild Nature Center2"/>
    <n v="178.54000000000002"/>
    <n v="750"/>
    <m/>
    <n v="750"/>
    <n v="0"/>
    <n v="0"/>
    <n v="0"/>
    <n v="0"/>
    <n v="0"/>
    <n v="0"/>
    <n v="0"/>
    <n v="169.07"/>
    <n v="215.12"/>
    <n v="0"/>
    <m/>
    <m/>
    <n v="384.19"/>
    <n v="0"/>
    <n v="0"/>
    <n v="384.19"/>
    <n v="0"/>
    <n v="384.19"/>
    <n v="365.81"/>
  </r>
  <r>
    <n v="25400"/>
    <s v="Regional Park &amp; Open Space Dis"/>
    <n v="931306"/>
    <s v="Idyllwild Nature Center"/>
    <x v="92"/>
    <x v="92"/>
    <s v="25400 931306 529520"/>
    <x v="4"/>
    <x v="19"/>
    <s v="Utilities"/>
    <x v="0"/>
    <s v="Interpretive2"/>
    <s v="Idyllwild Nature Center2"/>
    <n v="0"/>
    <n v="1000"/>
    <m/>
    <n v="1000"/>
    <n v="0"/>
    <n v="0"/>
    <n v="0"/>
    <n v="1767.5"/>
    <n v="0"/>
    <n v="0"/>
    <n v="0"/>
    <n v="0"/>
    <n v="0"/>
    <n v="0"/>
    <m/>
    <m/>
    <n v="1767.5"/>
    <n v="0"/>
    <n v="1767.5"/>
    <n v="0"/>
    <n v="0"/>
    <n v="1767.5"/>
    <n v="-767.5"/>
  </r>
  <r>
    <n v="25400"/>
    <s v="Regional Park &amp; Open Space Dis"/>
    <n v="931307"/>
    <s v="Santa Rosa Plateau Nature Ctr"/>
    <x v="124"/>
    <x v="124"/>
    <s v="25400 931307 520710"/>
    <x v="4"/>
    <x v="20"/>
    <s v="Supplies &amp; Services"/>
    <x v="0"/>
    <s v="Interpretive2"/>
    <s v="Santa Rosa Plateau Nature Center2"/>
    <n v="21.76"/>
    <n v="500"/>
    <m/>
    <n v="500"/>
    <n v="0"/>
    <n v="0"/>
    <n v="0"/>
    <n v="0"/>
    <n v="0"/>
    <n v="0"/>
    <n v="0"/>
    <n v="0"/>
    <n v="0"/>
    <n v="0"/>
    <m/>
    <m/>
    <n v="0"/>
    <n v="0"/>
    <n v="0"/>
    <n v="0"/>
    <n v="0"/>
    <n v="0"/>
    <n v="500"/>
  </r>
  <r>
    <n v="25400"/>
    <s v="Regional Park &amp; Open Space Dis"/>
    <n v="931307"/>
    <s v="Santa Rosa Plateau Nature Ctr"/>
    <x v="63"/>
    <x v="63"/>
    <s v="25400 931307 521720"/>
    <x v="4"/>
    <x v="20"/>
    <s v="Supplies &amp; Services"/>
    <x v="0"/>
    <s v="Interpretive2"/>
    <s v="Santa Rosa Plateau Nature Center2"/>
    <n v="0"/>
    <n v="325"/>
    <m/>
    <n v="325"/>
    <n v="0"/>
    <n v="0"/>
    <n v="0"/>
    <n v="0"/>
    <n v="0"/>
    <n v="0"/>
    <n v="0"/>
    <n v="0"/>
    <n v="0"/>
    <n v="0"/>
    <m/>
    <m/>
    <n v="0"/>
    <n v="0"/>
    <n v="0"/>
    <n v="0"/>
    <n v="0"/>
    <n v="0"/>
    <n v="325"/>
  </r>
  <r>
    <n v="25400"/>
    <s v="Regional Park &amp; Open Space Dis"/>
    <n v="931307"/>
    <s v="Santa Rosa Plateau Nature Ctr"/>
    <x v="125"/>
    <x v="125"/>
    <s v="25400 931307 521760"/>
    <x v="4"/>
    <x v="20"/>
    <s v="Supplies &amp; Services"/>
    <x v="0"/>
    <s v="Interpretive2"/>
    <s v="Santa Rosa Plateau Nature Center2"/>
    <n v="0"/>
    <n v="0"/>
    <m/>
    <n v="0"/>
    <n v="0"/>
    <n v="0"/>
    <n v="0"/>
    <n v="0"/>
    <n v="0"/>
    <n v="0"/>
    <n v="0"/>
    <n v="0"/>
    <n v="0"/>
    <n v="0"/>
    <m/>
    <m/>
    <n v="0"/>
    <n v="0"/>
    <n v="0"/>
    <n v="0"/>
    <n v="0"/>
    <n v="0"/>
    <n v="0"/>
  </r>
  <r>
    <n v="25400"/>
    <s v="Regional Park &amp; Open Space Dis"/>
    <n v="931307"/>
    <s v="Santa Rosa Plateau Nature Ctr"/>
    <x v="67"/>
    <x v="67"/>
    <s v="25400 931307 523100"/>
    <x v="4"/>
    <x v="20"/>
    <s v="Supplies &amp; Services"/>
    <x v="0"/>
    <s v="Interpretive2"/>
    <s v="Santa Rosa Plateau Nature Center2"/>
    <n v="0"/>
    <n v="500"/>
    <m/>
    <n v="500"/>
    <n v="0"/>
    <n v="0"/>
    <n v="0"/>
    <n v="0"/>
    <n v="0"/>
    <n v="0"/>
    <n v="0"/>
    <n v="0"/>
    <n v="0"/>
    <n v="0"/>
    <m/>
    <m/>
    <n v="0"/>
    <n v="0"/>
    <n v="0"/>
    <n v="0"/>
    <n v="0"/>
    <n v="0"/>
    <n v="500"/>
  </r>
  <r>
    <n v="25400"/>
    <s v="Regional Park &amp; Open Space Dis"/>
    <n v="931307"/>
    <s v="Santa Rosa Plateau Nature Ctr"/>
    <x v="105"/>
    <x v="105"/>
    <s v="25400 931307 523270"/>
    <x v="4"/>
    <x v="20"/>
    <s v="Supplies &amp; Services"/>
    <x v="0"/>
    <s v="Interpretive2"/>
    <s v="Santa Rosa Plateau Nature Center2"/>
    <n v="0"/>
    <n v="1500"/>
    <m/>
    <n v="1500"/>
    <n v="0"/>
    <n v="0"/>
    <n v="0"/>
    <n v="0"/>
    <n v="0"/>
    <n v="0"/>
    <n v="0"/>
    <n v="0"/>
    <n v="0"/>
    <n v="0"/>
    <m/>
    <m/>
    <n v="0"/>
    <n v="0"/>
    <n v="0"/>
    <n v="0"/>
    <n v="0"/>
    <n v="0"/>
    <n v="1500"/>
  </r>
  <r>
    <n v="25400"/>
    <s v="Regional Park &amp; Open Space Dis"/>
    <n v="931307"/>
    <s v="Santa Rosa Plateau Nature Ctr"/>
    <x v="71"/>
    <x v="71"/>
    <s v="25400 931307 523640"/>
    <x v="4"/>
    <x v="20"/>
    <s v="Supplies &amp; Services"/>
    <x v="0"/>
    <s v="Interpretive2"/>
    <s v="Santa Rosa Plateau Nature Center2"/>
    <n v="1787.5500000000002"/>
    <n v="2050"/>
    <m/>
    <n v="2050"/>
    <n v="0"/>
    <n v="0"/>
    <n v="0"/>
    <n v="0"/>
    <n v="0"/>
    <n v="0"/>
    <n v="0"/>
    <n v="0"/>
    <n v="0"/>
    <n v="0"/>
    <m/>
    <m/>
    <n v="0"/>
    <n v="0"/>
    <n v="0"/>
    <n v="0"/>
    <n v="0"/>
    <n v="0"/>
    <n v="2050"/>
  </r>
  <r>
    <n v="25400"/>
    <s v="Regional Park &amp; Open Space Dis"/>
    <n v="931307"/>
    <s v="Santa Rosa Plateau Nature Ctr"/>
    <x v="9"/>
    <x v="9"/>
    <s v="25400 931307 528920"/>
    <x v="4"/>
    <x v="20"/>
    <s v="Supplies &amp; Services"/>
    <x v="0"/>
    <s v="Interpretive2"/>
    <s v="Santa Rosa Plateau Nature Center2"/>
    <n v="0"/>
    <n v="0"/>
    <m/>
    <n v="0"/>
    <n v="0"/>
    <n v="0"/>
    <n v="0"/>
    <n v="0"/>
    <n v="0"/>
    <n v="0"/>
    <n v="0"/>
    <n v="0"/>
    <n v="0"/>
    <n v="0"/>
    <m/>
    <m/>
    <n v="0"/>
    <n v="0"/>
    <n v="0"/>
    <n v="0"/>
    <n v="0"/>
    <n v="0"/>
    <n v="0"/>
  </r>
  <r>
    <n v="25400"/>
    <s v="Regional Park &amp; Open Space Dis"/>
    <n v="931307"/>
    <s v="Santa Rosa Plateau Nature Ctr"/>
    <x v="95"/>
    <x v="95"/>
    <s v="25400 931307 536910"/>
    <x v="4"/>
    <x v="20"/>
    <s v="Supplies &amp; Services"/>
    <x v="2"/>
    <s v="Interpretive3"/>
    <s v="Santa Rosa Plateau Nature Center3"/>
    <n v="0"/>
    <n v="0"/>
    <m/>
    <n v="0"/>
    <n v="0"/>
    <n v="0"/>
    <n v="0"/>
    <n v="0"/>
    <n v="0"/>
    <n v="0"/>
    <n v="0"/>
    <n v="0"/>
    <n v="0"/>
    <n v="0"/>
    <m/>
    <m/>
    <n v="0"/>
    <n v="0"/>
    <n v="0"/>
    <n v="0"/>
    <n v="0"/>
    <n v="0"/>
    <n v="0"/>
  </r>
  <r>
    <n v="25400"/>
    <s v="Regional Park &amp; Open Space Dis"/>
    <n v="931400"/>
    <s v="Major Parks"/>
    <x v="152"/>
    <x v="152"/>
    <s v="25400 931400 520220"/>
    <x v="3"/>
    <x v="21"/>
    <s v="Supplies &amp; Services"/>
    <x v="0"/>
    <s v="Regional Parks2"/>
    <s v="Regional Parks General Admin2"/>
    <n v="0"/>
    <n v="5000"/>
    <m/>
    <n v="5000"/>
    <n v="0"/>
    <n v="0"/>
    <n v="0"/>
    <n v="0"/>
    <n v="0"/>
    <n v="0"/>
    <n v="0"/>
    <n v="0"/>
    <n v="0"/>
    <n v="0"/>
    <m/>
    <m/>
    <n v="0"/>
    <n v="0"/>
    <n v="0"/>
    <n v="0"/>
    <n v="0"/>
    <n v="0"/>
    <n v="5000"/>
  </r>
  <r>
    <n v="25400"/>
    <s v="Regional Park &amp; Open Space Dis"/>
    <n v="931402"/>
    <s v="Hurkey Creek Park"/>
    <x v="52"/>
    <x v="52"/>
    <s v="25400 931402 520020"/>
    <x v="3"/>
    <x v="22"/>
    <s v="Supplies &amp; Services"/>
    <x v="0"/>
    <s v="Regional Parks2"/>
    <s v="Hurkey Creek2"/>
    <n v="2615.6899999999996"/>
    <n v="1500"/>
    <m/>
    <n v="1500"/>
    <n v="0"/>
    <n v="0"/>
    <n v="12.16"/>
    <n v="0"/>
    <n v="0"/>
    <n v="0"/>
    <n v="0"/>
    <n v="0"/>
    <n v="0"/>
    <n v="0"/>
    <m/>
    <m/>
    <n v="12.16"/>
    <n v="12.16"/>
    <n v="0"/>
    <n v="0"/>
    <n v="0"/>
    <n v="12.16"/>
    <n v="1487.84"/>
  </r>
  <r>
    <n v="25400"/>
    <s v="Regional Park &amp; Open Space Dis"/>
    <n v="931402"/>
    <s v="Hurkey Creek Park"/>
    <x v="101"/>
    <x v="101"/>
    <s v="25400 931402 523250"/>
    <x v="3"/>
    <x v="22"/>
    <s v="Supplies &amp; Services"/>
    <x v="0"/>
    <s v="Regional Parks2"/>
    <s v="Hurkey Creek2"/>
    <n v="0"/>
    <n v="500"/>
    <m/>
    <n v="500"/>
    <n v="0"/>
    <n v="0"/>
    <n v="0"/>
    <n v="0"/>
    <n v="0"/>
    <n v="0"/>
    <n v="0"/>
    <n v="0"/>
    <n v="0"/>
    <n v="0"/>
    <m/>
    <m/>
    <n v="0"/>
    <n v="0"/>
    <n v="0"/>
    <n v="0"/>
    <n v="0"/>
    <n v="0"/>
    <n v="500"/>
  </r>
  <r>
    <n v="25400"/>
    <s v="Regional Park &amp; Open Space Dis"/>
    <n v="931402"/>
    <s v="Hurkey Creek Park"/>
    <x v="75"/>
    <x v="75"/>
    <s v="25400 931402 525060"/>
    <x v="3"/>
    <x v="22"/>
    <s v="Supplies &amp; Services"/>
    <x v="0"/>
    <s v="Regional Parks2"/>
    <s v="Hurkey Creek2"/>
    <n v="425.94"/>
    <n v="100"/>
    <m/>
    <n v="100"/>
    <n v="0"/>
    <n v="0"/>
    <n v="0"/>
    <n v="0"/>
    <n v="0"/>
    <n v="0"/>
    <n v="0"/>
    <n v="0"/>
    <n v="0"/>
    <n v="0"/>
    <m/>
    <m/>
    <n v="0"/>
    <n v="0"/>
    <n v="0"/>
    <n v="0"/>
    <n v="0"/>
    <n v="0"/>
    <n v="100"/>
  </r>
  <r>
    <n v="25400"/>
    <s v="Regional Park &amp; Open Space Dis"/>
    <n v="931402"/>
    <s v="Hurkey Creek Park"/>
    <x v="82"/>
    <x v="82"/>
    <s v="25400 931402 527660"/>
    <x v="3"/>
    <x v="22"/>
    <s v="Supplies &amp; Services"/>
    <x v="0"/>
    <s v="Regional Parks2"/>
    <s v="Hurkey Creek2"/>
    <n v="0"/>
    <n v="500"/>
    <m/>
    <n v="500"/>
    <n v="0"/>
    <n v="623.79"/>
    <n v="0"/>
    <n v="0"/>
    <n v="0"/>
    <n v="0"/>
    <n v="0"/>
    <n v="0"/>
    <n v="0"/>
    <n v="0"/>
    <m/>
    <m/>
    <n v="623.79"/>
    <n v="623.79"/>
    <n v="0"/>
    <n v="0"/>
    <n v="0"/>
    <n v="623.79"/>
    <n v="-123.78999999999996"/>
  </r>
  <r>
    <n v="25400"/>
    <s v="Regional Park &amp; Open Space Dis"/>
    <n v="931402"/>
    <s v="Hurkey Creek Park"/>
    <x v="9"/>
    <x v="9"/>
    <s v="25400 931402 528920"/>
    <x v="3"/>
    <x v="22"/>
    <s v="Supplies &amp; Services"/>
    <x v="0"/>
    <s v="Regional Parks2"/>
    <s v="Hurkey Creek2"/>
    <n v="0"/>
    <n v="15000"/>
    <m/>
    <n v="15000"/>
    <n v="0"/>
    <n v="0"/>
    <n v="0"/>
    <n v="0"/>
    <n v="0"/>
    <n v="0"/>
    <n v="0"/>
    <n v="0"/>
    <n v="0"/>
    <n v="0"/>
    <m/>
    <m/>
    <n v="0"/>
    <n v="0"/>
    <n v="0"/>
    <n v="0"/>
    <n v="0"/>
    <n v="0"/>
    <n v="15000"/>
  </r>
  <r>
    <n v="25400"/>
    <s v="Regional Park &amp; Open Space Dis"/>
    <n v="931403"/>
    <s v="Idyllwild Park"/>
    <x v="63"/>
    <x v="63"/>
    <s v="25400 931403 521720"/>
    <x v="3"/>
    <x v="23"/>
    <s v="Supplies &amp; Services"/>
    <x v="0"/>
    <s v="Regional Parks2"/>
    <s v="Idyllwild2"/>
    <n v="0"/>
    <n v="550"/>
    <m/>
    <n v="550"/>
    <n v="0"/>
    <n v="243.27"/>
    <n v="0"/>
    <n v="0"/>
    <n v="0"/>
    <n v="0"/>
    <n v="0"/>
    <n v="0"/>
    <n v="0"/>
    <n v="0"/>
    <m/>
    <m/>
    <n v="243.27"/>
    <n v="243.27"/>
    <n v="0"/>
    <n v="0"/>
    <n v="0"/>
    <n v="243.27"/>
    <n v="306.73"/>
  </r>
  <r>
    <n v="25400"/>
    <s v="Regional Park &amp; Open Space Dis"/>
    <n v="931403"/>
    <s v="Idyllwild Park"/>
    <x v="67"/>
    <x v="67"/>
    <s v="25400 931403 523100"/>
    <x v="3"/>
    <x v="23"/>
    <s v="Supplies &amp; Services"/>
    <x v="0"/>
    <s v="Regional Parks2"/>
    <s v="Idyllwild2"/>
    <n v="0"/>
    <n v="100"/>
    <m/>
    <n v="100"/>
    <n v="0"/>
    <n v="0"/>
    <n v="0"/>
    <n v="0"/>
    <n v="0"/>
    <n v="0"/>
    <n v="0"/>
    <n v="0"/>
    <n v="0"/>
    <n v="0"/>
    <m/>
    <m/>
    <n v="0"/>
    <n v="0"/>
    <n v="0"/>
    <n v="0"/>
    <n v="0"/>
    <n v="0"/>
    <n v="100"/>
  </r>
  <r>
    <n v="25400"/>
    <s v="Regional Park &amp; Open Space Dis"/>
    <n v="931403"/>
    <s v="Idyllwild Park"/>
    <x v="9"/>
    <x v="9"/>
    <s v="25400 931403 528920"/>
    <x v="3"/>
    <x v="23"/>
    <s v="Supplies &amp; Services"/>
    <x v="0"/>
    <s v="Regional Parks2"/>
    <s v="Idyllwild2"/>
    <n v="0"/>
    <n v="5500"/>
    <m/>
    <n v="5500"/>
    <n v="0"/>
    <n v="0"/>
    <n v="0"/>
    <n v="0"/>
    <n v="0"/>
    <n v="0"/>
    <n v="0"/>
    <n v="0"/>
    <n v="0"/>
    <n v="0"/>
    <m/>
    <m/>
    <n v="0"/>
    <n v="0"/>
    <n v="0"/>
    <n v="0"/>
    <n v="0"/>
    <n v="0"/>
    <n v="5500"/>
  </r>
  <r>
    <n v="25400"/>
    <s v="Regional Park &amp; Open Space Dis"/>
    <n v="931404"/>
    <s v="kabian Park"/>
    <x v="55"/>
    <x v="55"/>
    <s v="25400 931404 520115"/>
    <x v="3"/>
    <x v="26"/>
    <s v="Supplies &amp; Services"/>
    <x v="0"/>
    <s v="Regional Parks2"/>
    <s v="Kabian2"/>
    <n v="0"/>
    <n v="25"/>
    <m/>
    <n v="25"/>
    <n v="0"/>
    <n v="0"/>
    <n v="0"/>
    <n v="26.25"/>
    <n v="0"/>
    <n v="0"/>
    <n v="0"/>
    <n v="0"/>
    <n v="0"/>
    <n v="0"/>
    <m/>
    <m/>
    <n v="26.25"/>
    <n v="0"/>
    <n v="26.25"/>
    <n v="0"/>
    <n v="0"/>
    <n v="26.25"/>
    <n v="-1.25"/>
  </r>
  <r>
    <n v="25400"/>
    <s v="Regional Park &amp; Open Space Dis"/>
    <n v="931404"/>
    <s v="kabian Park"/>
    <x v="59"/>
    <x v="59"/>
    <s v="25400 931404 520845"/>
    <x v="3"/>
    <x v="26"/>
    <s v="Utilities"/>
    <x v="0"/>
    <s v="Regional Parks2"/>
    <s v="Kabian2"/>
    <n v="2184.9599999999996"/>
    <n v="2600"/>
    <m/>
    <n v="2600"/>
    <n v="190.58"/>
    <n v="190.58"/>
    <n v="190.58"/>
    <n v="255.58"/>
    <n v="190.58"/>
    <n v="419.72"/>
    <n v="358.24"/>
    <n v="358.24"/>
    <n v="358.24"/>
    <n v="358.24"/>
    <m/>
    <m/>
    <n v="2870.58"/>
    <n v="571.74"/>
    <n v="865.88000000000011"/>
    <n v="1074.72"/>
    <n v="358.24"/>
    <n v="2870.58"/>
    <n v="-270.57999999999993"/>
  </r>
  <r>
    <n v="25400"/>
    <s v="Regional Park &amp; Open Space Dis"/>
    <n v="931404"/>
    <s v="kabian Park"/>
    <x v="6"/>
    <x v="6"/>
    <s v="25400 931404 521600"/>
    <x v="3"/>
    <x v="26"/>
    <s v="Supplies &amp; Services"/>
    <x v="0"/>
    <s v="Regional Parks2"/>
    <s v="Kabian2"/>
    <n v="0"/>
    <n v="9000"/>
    <m/>
    <n v="9000"/>
    <n v="0"/>
    <n v="0"/>
    <n v="0"/>
    <n v="5399.8"/>
    <n v="0"/>
    <n v="0"/>
    <n v="0"/>
    <n v="0"/>
    <n v="18799.150000000001"/>
    <n v="0"/>
    <m/>
    <m/>
    <n v="24198.95"/>
    <n v="0"/>
    <n v="5399.8"/>
    <n v="18799.150000000001"/>
    <n v="0"/>
    <n v="24198.95"/>
    <n v="-15198.95"/>
  </r>
  <r>
    <n v="25400"/>
    <s v="Regional Park &amp; Open Space Dis"/>
    <n v="931404"/>
    <s v="kabian Park"/>
    <x v="127"/>
    <x v="127"/>
    <s v="25400 931404 522340"/>
    <x v="3"/>
    <x v="26"/>
    <s v="Supplies &amp; Services"/>
    <x v="0"/>
    <s v="Regional Parks2"/>
    <s v="Kabian2"/>
    <n v="107.23"/>
    <n v="4000"/>
    <m/>
    <n v="4000"/>
    <n v="0"/>
    <n v="0"/>
    <n v="0"/>
    <n v="0"/>
    <n v="0"/>
    <n v="0"/>
    <n v="0"/>
    <n v="0"/>
    <n v="0"/>
    <n v="0"/>
    <m/>
    <m/>
    <n v="0"/>
    <n v="0"/>
    <n v="0"/>
    <n v="0"/>
    <n v="0"/>
    <n v="0"/>
    <n v="4000"/>
  </r>
  <r>
    <n v="25400"/>
    <s v="Regional Park &amp; Open Space Dis"/>
    <n v="931404"/>
    <s v="kabian Park"/>
    <x v="78"/>
    <x v="78"/>
    <s v="25400 931404 526960"/>
    <x v="3"/>
    <x v="26"/>
    <s v="Supplies &amp; Services"/>
    <x v="0"/>
    <s v="Regional Parks2"/>
    <s v="Kabian2"/>
    <n v="0"/>
    <n v="200"/>
    <m/>
    <n v="200"/>
    <n v="0"/>
    <n v="0"/>
    <n v="0"/>
    <n v="0"/>
    <n v="0"/>
    <n v="0"/>
    <n v="0"/>
    <n v="0"/>
    <n v="0"/>
    <n v="0"/>
    <m/>
    <m/>
    <n v="0"/>
    <n v="0"/>
    <n v="0"/>
    <n v="0"/>
    <n v="0"/>
    <n v="0"/>
    <n v="200"/>
  </r>
  <r>
    <n v="25400"/>
    <s v="Regional Park &amp; Open Space Dis"/>
    <n v="931404"/>
    <s v="kabian Park"/>
    <x v="83"/>
    <x v="83"/>
    <s v="25400 931404 527680"/>
    <x v="3"/>
    <x v="26"/>
    <s v="Supplies &amp; Services"/>
    <x v="0"/>
    <s v="Regional Parks2"/>
    <s v="Kabian2"/>
    <n v="0"/>
    <n v="2000"/>
    <m/>
    <n v="2000"/>
    <n v="0"/>
    <n v="0"/>
    <n v="0"/>
    <n v="0"/>
    <n v="0"/>
    <n v="0"/>
    <n v="0"/>
    <n v="0"/>
    <n v="0"/>
    <n v="0"/>
    <m/>
    <m/>
    <n v="0"/>
    <n v="0"/>
    <n v="0"/>
    <n v="0"/>
    <n v="0"/>
    <n v="0"/>
    <n v="2000"/>
  </r>
  <r>
    <n v="25400"/>
    <s v="Regional Park &amp; Open Space Dis"/>
    <n v="931405"/>
    <s v="Lake Cahuilla Park"/>
    <x v="51"/>
    <x v="51"/>
    <s v="25400 931405 520010"/>
    <x v="3"/>
    <x v="3"/>
    <s v="Supplies &amp; Services"/>
    <x v="0"/>
    <s v="Regional Parks2"/>
    <s v="Lake Cahuilla2"/>
    <n v="0"/>
    <n v="200"/>
    <m/>
    <n v="200"/>
    <n v="0"/>
    <n v="0"/>
    <n v="0"/>
    <n v="0"/>
    <n v="226.85"/>
    <n v="0"/>
    <n v="0"/>
    <n v="0"/>
    <n v="0"/>
    <n v="0"/>
    <m/>
    <m/>
    <n v="226.85"/>
    <n v="0"/>
    <n v="226.85"/>
    <n v="0"/>
    <n v="0"/>
    <n v="226.85"/>
    <n v="-26.849999999999994"/>
  </r>
  <r>
    <n v="25400"/>
    <s v="Regional Park &amp; Open Space Dis"/>
    <n v="931405"/>
    <s v="Lake Cahuilla Park"/>
    <x v="63"/>
    <x v="63"/>
    <s v="25400 931405 521720"/>
    <x v="3"/>
    <x v="3"/>
    <s v="Supplies &amp; Services"/>
    <x v="0"/>
    <s v="Regional Parks2"/>
    <s v="Lake Cahuilla2"/>
    <n v="424.8"/>
    <n v="500"/>
    <m/>
    <n v="500"/>
    <n v="0"/>
    <n v="0"/>
    <n v="0"/>
    <n v="0"/>
    <n v="0"/>
    <n v="234.8"/>
    <n v="404.49"/>
    <n v="0"/>
    <n v="0"/>
    <n v="0"/>
    <m/>
    <m/>
    <n v="639.29"/>
    <n v="0"/>
    <n v="234.8"/>
    <n v="404.49"/>
    <n v="0"/>
    <n v="639.29"/>
    <n v="-139.28999999999996"/>
  </r>
  <r>
    <n v="25400"/>
    <s v="Regional Park &amp; Open Space Dis"/>
    <n v="931405"/>
    <s v="Lake Cahuilla Park"/>
    <x v="101"/>
    <x v="101"/>
    <s v="25400 931405 523250"/>
    <x v="3"/>
    <x v="3"/>
    <s v="Supplies &amp; Services"/>
    <x v="0"/>
    <s v="Regional Parks2"/>
    <s v="Lake Cahuilla2"/>
    <n v="0"/>
    <n v="250"/>
    <m/>
    <n v="250"/>
    <n v="0"/>
    <n v="0"/>
    <n v="0"/>
    <n v="0"/>
    <n v="0"/>
    <n v="0"/>
    <n v="0"/>
    <n v="0"/>
    <n v="0"/>
    <n v="0"/>
    <m/>
    <m/>
    <n v="0"/>
    <n v="0"/>
    <n v="0"/>
    <n v="0"/>
    <n v="0"/>
    <n v="0"/>
    <n v="250"/>
  </r>
  <r>
    <n v="25400"/>
    <s v="Regional Park &amp; Open Space Dis"/>
    <n v="931405"/>
    <s v="Lake Cahuilla Park"/>
    <x v="105"/>
    <x v="105"/>
    <s v="25400 931405 523270"/>
    <x v="3"/>
    <x v="3"/>
    <s v="Supplies &amp; Services"/>
    <x v="0"/>
    <s v="Regional Parks2"/>
    <s v="Lake Cahuilla2"/>
    <n v="196.23000000000002"/>
    <n v="400"/>
    <m/>
    <n v="400"/>
    <n v="0"/>
    <n v="0"/>
    <n v="5000"/>
    <n v="0"/>
    <n v="0"/>
    <n v="0"/>
    <n v="29.48"/>
    <n v="0"/>
    <n v="0"/>
    <n v="0"/>
    <m/>
    <m/>
    <n v="5029.4799999999996"/>
    <n v="5000"/>
    <n v="0"/>
    <n v="29.48"/>
    <n v="0"/>
    <n v="5029.4799999999996"/>
    <n v="-4629.4799999999996"/>
  </r>
  <r>
    <n v="25400"/>
    <s v="Regional Park &amp; Open Space Dis"/>
    <n v="931405"/>
    <s v="Lake Cahuilla Park"/>
    <x v="121"/>
    <x v="121"/>
    <s v="25400 931405 526530"/>
    <x v="3"/>
    <x v="3"/>
    <s v="Supplies &amp; Services"/>
    <x v="0"/>
    <s v="Regional Parks2"/>
    <s v="Lake Cahuilla2"/>
    <n v="0"/>
    <n v="1100"/>
    <m/>
    <n v="1100"/>
    <n v="0"/>
    <n v="0"/>
    <n v="0"/>
    <n v="0"/>
    <n v="0"/>
    <n v="0"/>
    <n v="0"/>
    <n v="0"/>
    <n v="0"/>
    <n v="0"/>
    <m/>
    <m/>
    <n v="0"/>
    <n v="0"/>
    <n v="0"/>
    <n v="0"/>
    <n v="0"/>
    <n v="0"/>
    <n v="1100"/>
  </r>
  <r>
    <n v="25400"/>
    <s v="Regional Park &amp; Open Space Dis"/>
    <n v="931405"/>
    <s v="Lake Cahuilla Park"/>
    <x v="9"/>
    <x v="9"/>
    <s v="25400 931405 528920"/>
    <x v="3"/>
    <x v="3"/>
    <s v="Supplies &amp; Services"/>
    <x v="0"/>
    <s v="Regional Parks2"/>
    <s v="Lake Cahuilla2"/>
    <n v="0"/>
    <n v="5000"/>
    <m/>
    <n v="5000"/>
    <n v="0"/>
    <n v="0"/>
    <n v="0"/>
    <n v="0"/>
    <n v="0"/>
    <n v="0"/>
    <n v="0"/>
    <n v="0"/>
    <n v="0"/>
    <n v="0"/>
    <m/>
    <m/>
    <n v="0"/>
    <n v="0"/>
    <n v="0"/>
    <n v="0"/>
    <n v="0"/>
    <n v="0"/>
    <n v="5000"/>
  </r>
  <r>
    <n v="25400"/>
    <s v="Regional Park &amp; Open Space Dis"/>
    <n v="931406"/>
    <s v="Lawler Lodge &amp; Alpine Cabins"/>
    <x v="63"/>
    <x v="63"/>
    <s v="25400 931406 521720"/>
    <x v="3"/>
    <x v="27"/>
    <s v="Supplies &amp; Services"/>
    <x v="0"/>
    <s v="Regional Parks2"/>
    <s v="Lawler Lodge &amp; Alpine Cabins2"/>
    <n v="0"/>
    <n v="650"/>
    <m/>
    <n v="650"/>
    <n v="0"/>
    <n v="364.9"/>
    <n v="0"/>
    <n v="0"/>
    <n v="0"/>
    <n v="0"/>
    <n v="0"/>
    <n v="0"/>
    <n v="0"/>
    <n v="0"/>
    <m/>
    <m/>
    <n v="364.9"/>
    <n v="364.9"/>
    <n v="0"/>
    <n v="0"/>
    <n v="0"/>
    <n v="364.9"/>
    <n v="285.10000000000002"/>
  </r>
  <r>
    <n v="25400"/>
    <s v="Regional Park &amp; Open Space Dis"/>
    <n v="931406"/>
    <s v="Lawler Lodge &amp; Alpine Cabins"/>
    <x v="66"/>
    <x v="66"/>
    <s v="25400 931406 522400"/>
    <x v="3"/>
    <x v="27"/>
    <s v="Supplies &amp; Services"/>
    <x v="0"/>
    <s v="Regional Parks2"/>
    <s v="Lawler Lodge &amp; Alpine Cabins2"/>
    <n v="77.64"/>
    <n v="500"/>
    <m/>
    <n v="500"/>
    <n v="0"/>
    <n v="0"/>
    <n v="0"/>
    <n v="0"/>
    <n v="0"/>
    <n v="0"/>
    <n v="0"/>
    <n v="0"/>
    <n v="0"/>
    <n v="0"/>
    <m/>
    <m/>
    <n v="0"/>
    <n v="0"/>
    <n v="0"/>
    <n v="0"/>
    <n v="0"/>
    <n v="0"/>
    <n v="500"/>
  </r>
  <r>
    <n v="25400"/>
    <s v="Regional Park &amp; Open Space Dis"/>
    <n v="931406"/>
    <s v="Lawler Lodge &amp; Alpine Cabins"/>
    <x v="73"/>
    <x v="73"/>
    <s v="25400 931406 523800"/>
    <x v="3"/>
    <x v="27"/>
    <s v="Supplies &amp; Services"/>
    <x v="0"/>
    <s v="Regional Parks2"/>
    <s v="Lawler Lodge &amp; Alpine Cabins2"/>
    <n v="0"/>
    <n v="500"/>
    <m/>
    <n v="500"/>
    <n v="0"/>
    <n v="0"/>
    <n v="0"/>
    <n v="0"/>
    <n v="0"/>
    <n v="0"/>
    <n v="0"/>
    <n v="0"/>
    <n v="0"/>
    <n v="0"/>
    <m/>
    <m/>
    <n v="0"/>
    <n v="0"/>
    <n v="0"/>
    <n v="0"/>
    <n v="0"/>
    <n v="0"/>
    <n v="500"/>
  </r>
  <r>
    <n v="25400"/>
    <s v="Regional Park &amp; Open Space Dis"/>
    <n v="931406"/>
    <s v="Lawler Lodge &amp; Alpine Cabins"/>
    <x v="83"/>
    <x v="83"/>
    <s v="25400 931406 527680"/>
    <x v="3"/>
    <x v="27"/>
    <s v="Supplies &amp; Services"/>
    <x v="0"/>
    <s v="Regional Parks2"/>
    <s v="Lawler Lodge &amp; Alpine Cabins2"/>
    <n v="0"/>
    <n v="500"/>
    <m/>
    <n v="500"/>
    <n v="0"/>
    <n v="0"/>
    <n v="0"/>
    <n v="0"/>
    <n v="0"/>
    <n v="0"/>
    <n v="0"/>
    <n v="0"/>
    <n v="0"/>
    <n v="51.45"/>
    <m/>
    <m/>
    <n v="51.45"/>
    <n v="0"/>
    <n v="0"/>
    <n v="0"/>
    <n v="51.45"/>
    <n v="51.45"/>
    <n v="448.55"/>
  </r>
  <r>
    <n v="25400"/>
    <s v="Regional Park &amp; Open Space Dis"/>
    <n v="931406"/>
    <s v="Lawler Lodge &amp; Alpine Cabins"/>
    <x v="3"/>
    <x v="3"/>
    <s v="25400 931406 527720"/>
    <x v="3"/>
    <x v="27"/>
    <s v="Supplies &amp; Services"/>
    <x v="0"/>
    <s v="Regional Parks2"/>
    <s v="Lawler Lodge &amp; Alpine Cabins2"/>
    <n v="1094.6599999999999"/>
    <n v="250"/>
    <m/>
    <n v="250"/>
    <n v="104.5"/>
    <n v="-104.5"/>
    <n v="8.49"/>
    <n v="0"/>
    <n v="0"/>
    <n v="0"/>
    <n v="0"/>
    <n v="23.68"/>
    <n v="0"/>
    <n v="0"/>
    <m/>
    <m/>
    <n v="32.17"/>
    <n v="8.49"/>
    <n v="0"/>
    <n v="23.68"/>
    <n v="0"/>
    <n v="32.17"/>
    <n v="217.82999999999998"/>
  </r>
  <r>
    <n v="25400"/>
    <s v="Regional Park &amp; Open Space Dis"/>
    <n v="931406"/>
    <s v="Lawler Lodge &amp; Alpine Cabins"/>
    <x v="92"/>
    <x v="92"/>
    <s v="25400 931406 529520"/>
    <x v="3"/>
    <x v="27"/>
    <s v="Utilities"/>
    <x v="0"/>
    <s v="Regional Parks2"/>
    <s v="Lawler Lodge &amp; Alpine Cabins2"/>
    <n v="995.03"/>
    <n v="1600"/>
    <m/>
    <n v="1600"/>
    <n v="0"/>
    <n v="0"/>
    <n v="0"/>
    <n v="0"/>
    <n v="0"/>
    <n v="0"/>
    <n v="0"/>
    <n v="0"/>
    <n v="485"/>
    <n v="520"/>
    <m/>
    <m/>
    <n v="1005"/>
    <n v="0"/>
    <n v="0"/>
    <n v="485"/>
    <n v="520"/>
    <n v="1005"/>
    <n v="595"/>
  </r>
  <r>
    <n v="25400"/>
    <s v="Regional Park &amp; Open Space Dis"/>
    <n v="931406"/>
    <s v="Lawler Lodge &amp; Alpine Cabins"/>
    <x v="96"/>
    <x v="96"/>
    <s v="25400 931406 537080"/>
    <x v="3"/>
    <x v="27"/>
    <s v="Supplies &amp; Services"/>
    <x v="2"/>
    <s v="Regional Parks3"/>
    <s v="Lawler Lodge &amp; Alpine Cabins3"/>
    <n v="2472"/>
    <n v="850"/>
    <m/>
    <n v="850"/>
    <n v="0"/>
    <n v="0"/>
    <n v="0"/>
    <n v="0"/>
    <n v="0"/>
    <n v="0"/>
    <n v="0"/>
    <n v="0"/>
    <n v="0"/>
    <n v="0"/>
    <m/>
    <m/>
    <n v="0"/>
    <n v="0"/>
    <n v="0"/>
    <n v="0"/>
    <n v="0"/>
    <n v="0"/>
    <n v="850"/>
  </r>
  <r>
    <n v="25400"/>
    <s v="Regional Park &amp; Open Space Dis"/>
    <n v="931408"/>
    <s v="McCall Park"/>
    <x v="63"/>
    <x v="63"/>
    <s v="25400 931408 521720"/>
    <x v="3"/>
    <x v="24"/>
    <s v="Supplies &amp; Services"/>
    <x v="0"/>
    <s v="Regional Parks2"/>
    <s v="McCall2"/>
    <n v="0"/>
    <n v="150"/>
    <m/>
    <n v="150"/>
    <n v="0"/>
    <n v="121.63"/>
    <n v="0"/>
    <n v="0"/>
    <n v="0"/>
    <n v="0"/>
    <n v="0"/>
    <n v="0"/>
    <n v="0"/>
    <n v="0"/>
    <m/>
    <m/>
    <n v="121.63"/>
    <n v="121.63"/>
    <n v="0"/>
    <n v="0"/>
    <n v="0"/>
    <n v="121.63"/>
    <n v="28.370000000000005"/>
  </r>
  <r>
    <n v="25400"/>
    <s v="Regional Park &amp; Open Space Dis"/>
    <n v="931408"/>
    <s v="McCall Park"/>
    <x v="73"/>
    <x v="73"/>
    <s v="25400 931408 523800"/>
    <x v="3"/>
    <x v="24"/>
    <s v="Supplies &amp; Services"/>
    <x v="0"/>
    <s v="Regional Parks2"/>
    <s v="McCall2"/>
    <n v="227.83"/>
    <n v="750"/>
    <m/>
    <n v="750"/>
    <n v="0"/>
    <n v="0"/>
    <n v="0"/>
    <n v="0"/>
    <n v="0"/>
    <n v="0"/>
    <n v="0"/>
    <n v="0"/>
    <n v="0"/>
    <n v="0"/>
    <m/>
    <m/>
    <n v="0"/>
    <n v="0"/>
    <n v="0"/>
    <n v="0"/>
    <n v="0"/>
    <n v="0"/>
    <n v="750"/>
  </r>
  <r>
    <n v="25400"/>
    <s v="Regional Park &amp; Open Space Dis"/>
    <n v="931408"/>
    <s v="McCall Park"/>
    <x v="9"/>
    <x v="9"/>
    <s v="25400 931408 528920"/>
    <x v="3"/>
    <x v="24"/>
    <s v="Supplies &amp; Services"/>
    <x v="0"/>
    <s v="Regional Parks2"/>
    <s v="McCall2"/>
    <n v="0"/>
    <n v="2500"/>
    <m/>
    <n v="2500"/>
    <n v="0"/>
    <n v="0"/>
    <n v="0"/>
    <n v="0"/>
    <n v="0"/>
    <n v="0"/>
    <n v="0"/>
    <n v="0"/>
    <n v="0"/>
    <n v="0"/>
    <m/>
    <m/>
    <n v="0"/>
    <n v="0"/>
    <n v="0"/>
    <n v="0"/>
    <n v="0"/>
    <n v="0"/>
    <n v="2500"/>
  </r>
  <r>
    <n v="25400"/>
    <s v="Regional Park &amp; Open Space Dis"/>
    <n v="931409"/>
    <s v="Rancho Jurupa Park"/>
    <x v="152"/>
    <x v="152"/>
    <s v="25400 931409 520220"/>
    <x v="3"/>
    <x v="4"/>
    <s v="Supplies &amp; Services"/>
    <x v="0"/>
    <s v="Regional Parks2"/>
    <s v="Rancho Jurupa2"/>
    <n v="0"/>
    <n v="7500"/>
    <m/>
    <n v="7500"/>
    <n v="0"/>
    <n v="0"/>
    <n v="0"/>
    <n v="0"/>
    <n v="0"/>
    <n v="0"/>
    <n v="0"/>
    <n v="0"/>
    <n v="0"/>
    <n v="0"/>
    <m/>
    <m/>
    <n v="0"/>
    <n v="0"/>
    <n v="0"/>
    <n v="0"/>
    <n v="0"/>
    <n v="0"/>
    <n v="7500"/>
  </r>
  <r>
    <n v="25400"/>
    <s v="Regional Park &amp; Open Space Dis"/>
    <n v="931409"/>
    <s v="Rancho Jurupa Park"/>
    <x v="63"/>
    <x v="63"/>
    <s v="25400 931409 521720"/>
    <x v="3"/>
    <x v="4"/>
    <s v="Supplies &amp; Services"/>
    <x v="0"/>
    <s v="Regional Parks2"/>
    <s v="Rancho Jurupa2"/>
    <n v="0"/>
    <n v="500"/>
    <m/>
    <n v="500"/>
    <n v="0"/>
    <n v="0"/>
    <n v="0"/>
    <n v="0"/>
    <n v="0"/>
    <n v="2111.83"/>
    <n v="0"/>
    <n v="0"/>
    <n v="0"/>
    <n v="0"/>
    <m/>
    <m/>
    <n v="2111.83"/>
    <n v="0"/>
    <n v="2111.83"/>
    <n v="0"/>
    <n v="0"/>
    <n v="2111.83"/>
    <n v="-1611.83"/>
  </r>
  <r>
    <n v="25400"/>
    <s v="Regional Park &amp; Open Space Dis"/>
    <n v="931409"/>
    <s v="Rancho Jurupa Park"/>
    <x v="128"/>
    <x v="128"/>
    <s v="25400 931409 522390"/>
    <x v="3"/>
    <x v="4"/>
    <s v="Supplies &amp; Services"/>
    <x v="0"/>
    <s v="Regional Parks2"/>
    <s v="Rancho Jurupa2"/>
    <n v="2131.59"/>
    <n v="8000"/>
    <m/>
    <n v="8000"/>
    <n v="0"/>
    <n v="0"/>
    <n v="0"/>
    <n v="0"/>
    <n v="0"/>
    <n v="0"/>
    <n v="4535.84"/>
    <n v="0"/>
    <n v="7.75"/>
    <n v="0"/>
    <m/>
    <m/>
    <n v="4543.59"/>
    <n v="0"/>
    <n v="0"/>
    <n v="4543.59"/>
    <n v="0"/>
    <n v="4543.59"/>
    <n v="3456.41"/>
  </r>
  <r>
    <n v="25400"/>
    <s v="Regional Park &amp; Open Space Dis"/>
    <n v="931409"/>
    <s v="Rancho Jurupa Park"/>
    <x v="69"/>
    <x v="69"/>
    <s v="25400 931409 523340"/>
    <x v="3"/>
    <x v="4"/>
    <s v="Supplies &amp; Services"/>
    <x v="0"/>
    <s v="Regional Parks2"/>
    <s v="Rancho Jurupa2"/>
    <n v="1.98"/>
    <n v="0"/>
    <m/>
    <n v="0"/>
    <n v="0"/>
    <n v="216.54"/>
    <n v="0"/>
    <n v="0"/>
    <n v="0"/>
    <n v="104.99"/>
    <n v="0"/>
    <n v="0"/>
    <n v="0"/>
    <n v="0"/>
    <m/>
    <m/>
    <n v="321.52999999999997"/>
    <n v="216.54"/>
    <n v="104.99"/>
    <n v="0"/>
    <n v="0"/>
    <n v="321.52999999999997"/>
    <n v="-321.52999999999997"/>
  </r>
  <r>
    <n v="25400"/>
    <s v="Regional Park &amp; Open Space Dis"/>
    <n v="931409"/>
    <s v="Rancho Jurupa Park"/>
    <x v="9"/>
    <x v="9"/>
    <s v="25400 931409 528920"/>
    <x v="3"/>
    <x v="4"/>
    <s v="Supplies &amp; Services"/>
    <x v="0"/>
    <s v="Regional Parks2"/>
    <s v="Rancho Jurupa2"/>
    <n v="0"/>
    <n v="25000"/>
    <n v="100000"/>
    <n v="125000"/>
    <n v="0"/>
    <n v="0"/>
    <n v="0"/>
    <n v="0"/>
    <n v="0"/>
    <n v="0"/>
    <n v="1398.32"/>
    <n v="0"/>
    <n v="-750.43"/>
    <n v="0"/>
    <m/>
    <m/>
    <n v="647.89"/>
    <n v="0"/>
    <n v="0"/>
    <n v="647.89"/>
    <n v="0"/>
    <n v="647.89"/>
    <n v="124352.11"/>
  </r>
  <r>
    <n v="25400"/>
    <s v="Regional Park &amp; Open Space Dis"/>
    <n v="931420"/>
    <s v="Blythe Parks"/>
    <x v="24"/>
    <x v="24"/>
    <s v="25400 931420 510040"/>
    <x v="3"/>
    <x v="5"/>
    <s v="Payroll-PCF"/>
    <x v="3"/>
    <s v="Regional Parks1"/>
    <s v="Mayflower1"/>
    <n v="0"/>
    <n v="0"/>
    <m/>
    <n v="0"/>
    <n v="0"/>
    <n v="0"/>
    <n v="0"/>
    <n v="0"/>
    <n v="0"/>
    <n v="0"/>
    <n v="0"/>
    <n v="0"/>
    <n v="0"/>
    <n v="0"/>
    <m/>
    <m/>
    <n v="0"/>
    <n v="0"/>
    <n v="0"/>
    <n v="0"/>
    <n v="0"/>
    <n v="0"/>
    <n v="0"/>
  </r>
  <r>
    <n v="25400"/>
    <s v="Regional Park &amp; Open Space Dis"/>
    <n v="931420"/>
    <s v="Blythe Parks"/>
    <x v="33"/>
    <x v="33"/>
    <s v="25400 931420 513000"/>
    <x v="3"/>
    <x v="5"/>
    <s v="Payroll-PCF"/>
    <x v="3"/>
    <s v="Regional Parks1"/>
    <s v="Mayflower1"/>
    <n v="0"/>
    <n v="0"/>
    <m/>
    <n v="0"/>
    <n v="0"/>
    <n v="0"/>
    <n v="0"/>
    <n v="0"/>
    <n v="0"/>
    <n v="0"/>
    <n v="0"/>
    <n v="0"/>
    <n v="0"/>
    <n v="0"/>
    <m/>
    <m/>
    <n v="0"/>
    <n v="0"/>
    <n v="0"/>
    <n v="0"/>
    <n v="0"/>
    <n v="0"/>
    <n v="0"/>
  </r>
  <r>
    <n v="25400"/>
    <s v="Regional Park &amp; Open Space Dis"/>
    <n v="931420"/>
    <s v="Blythe Parks"/>
    <x v="36"/>
    <x v="36"/>
    <s v="25400 931420 513120"/>
    <x v="3"/>
    <x v="5"/>
    <s v="Payroll-PCF"/>
    <x v="3"/>
    <s v="Regional Parks1"/>
    <s v="Mayflower1"/>
    <n v="0"/>
    <n v="0"/>
    <m/>
    <n v="0"/>
    <n v="0"/>
    <n v="0"/>
    <n v="0"/>
    <n v="0"/>
    <n v="0"/>
    <n v="0"/>
    <n v="0"/>
    <n v="0"/>
    <n v="0"/>
    <n v="0"/>
    <m/>
    <m/>
    <n v="0"/>
    <n v="0"/>
    <n v="0"/>
    <n v="0"/>
    <n v="0"/>
    <n v="0"/>
    <n v="0"/>
  </r>
  <r>
    <n v="25400"/>
    <s v="Regional Park &amp; Open Space Dis"/>
    <n v="931420"/>
    <s v="Blythe Parks"/>
    <x v="37"/>
    <x v="37"/>
    <s v="25400 931420 513140"/>
    <x v="3"/>
    <x v="5"/>
    <s v="Payroll-PCF"/>
    <x v="3"/>
    <s v="Regional Parks1"/>
    <s v="Mayflower1"/>
    <n v="0"/>
    <n v="0"/>
    <m/>
    <n v="0"/>
    <n v="0"/>
    <n v="0"/>
    <n v="0"/>
    <n v="0"/>
    <n v="0"/>
    <n v="0"/>
    <n v="0"/>
    <n v="0"/>
    <n v="0"/>
    <n v="0"/>
    <m/>
    <m/>
    <n v="0"/>
    <n v="0"/>
    <n v="0"/>
    <n v="0"/>
    <n v="0"/>
    <n v="0"/>
    <n v="0"/>
  </r>
  <r>
    <n v="25400"/>
    <s v="Regional Park &amp; Open Space Dis"/>
    <n v="931420"/>
    <s v="Blythe Parks"/>
    <x v="38"/>
    <x v="38"/>
    <s v="25400 931420 515040"/>
    <x v="3"/>
    <x v="5"/>
    <s v="Payroll-PCF"/>
    <x v="3"/>
    <s v="Regional Parks1"/>
    <s v="Mayflower1"/>
    <n v="0"/>
    <n v="0"/>
    <m/>
    <n v="0"/>
    <n v="0"/>
    <n v="0"/>
    <n v="0"/>
    <n v="0"/>
    <n v="0"/>
    <n v="0"/>
    <n v="0"/>
    <n v="0"/>
    <n v="0"/>
    <n v="0"/>
    <m/>
    <m/>
    <n v="0"/>
    <n v="0"/>
    <n v="0"/>
    <n v="0"/>
    <n v="0"/>
    <n v="0"/>
    <n v="0"/>
  </r>
  <r>
    <n v="25400"/>
    <s v="Regional Park &amp; Open Space Dis"/>
    <n v="931420"/>
    <s v="Blythe Parks"/>
    <x v="39"/>
    <x v="39"/>
    <s v="25400 931420 515100"/>
    <x v="3"/>
    <x v="5"/>
    <s v="Payroll-PCF"/>
    <x v="3"/>
    <s v="Regional Parks1"/>
    <s v="Mayflower1"/>
    <n v="0"/>
    <n v="0"/>
    <m/>
    <n v="0"/>
    <n v="0"/>
    <n v="0"/>
    <n v="0"/>
    <n v="0"/>
    <n v="0"/>
    <n v="0"/>
    <n v="0"/>
    <n v="0"/>
    <n v="0"/>
    <n v="0"/>
    <m/>
    <m/>
    <n v="0"/>
    <n v="0"/>
    <n v="0"/>
    <n v="0"/>
    <n v="0"/>
    <n v="0"/>
    <n v="0"/>
  </r>
  <r>
    <n v="25400"/>
    <s v="Regional Park &amp; Open Space Dis"/>
    <n v="931420"/>
    <s v="Blythe Parks"/>
    <x v="40"/>
    <x v="40"/>
    <s v="25400 931420 515120"/>
    <x v="3"/>
    <x v="5"/>
    <s v="Payroll-PCF"/>
    <x v="3"/>
    <s v="Regional Parks1"/>
    <s v="Mayflower1"/>
    <n v="0"/>
    <n v="0"/>
    <m/>
    <n v="0"/>
    <n v="0"/>
    <n v="0"/>
    <n v="0"/>
    <n v="0"/>
    <n v="0"/>
    <n v="0"/>
    <n v="0"/>
    <n v="0"/>
    <n v="0"/>
    <n v="0"/>
    <m/>
    <m/>
    <n v="0"/>
    <n v="0"/>
    <n v="0"/>
    <n v="0"/>
    <n v="0"/>
    <n v="0"/>
    <n v="0"/>
  </r>
  <r>
    <n v="25400"/>
    <s v="Regional Park &amp; Open Space Dis"/>
    <n v="931420"/>
    <s v="Blythe Parks"/>
    <x v="43"/>
    <x v="43"/>
    <s v="25400 931420 515260"/>
    <x v="3"/>
    <x v="5"/>
    <s v="Payroll-PCF"/>
    <x v="3"/>
    <s v="Regional Parks1"/>
    <s v="Mayflower1"/>
    <n v="0"/>
    <n v="0"/>
    <m/>
    <n v="0"/>
    <n v="0"/>
    <n v="0"/>
    <n v="0"/>
    <n v="0"/>
    <n v="0"/>
    <n v="0"/>
    <n v="0"/>
    <n v="0"/>
    <n v="0"/>
    <n v="0"/>
    <m/>
    <m/>
    <n v="0"/>
    <n v="0"/>
    <n v="0"/>
    <n v="0"/>
    <n v="0"/>
    <n v="0"/>
    <n v="0"/>
  </r>
  <r>
    <n v="25400"/>
    <s v="Regional Park &amp; Open Space Dis"/>
    <n v="931420"/>
    <s v="Blythe Parks"/>
    <x v="46"/>
    <x v="46"/>
    <s v="25400 931420 518140"/>
    <x v="3"/>
    <x v="5"/>
    <s v="Payroll-PCF"/>
    <x v="3"/>
    <s v="Regional Parks1"/>
    <s v="Mayflower1"/>
    <n v="0"/>
    <n v="0"/>
    <m/>
    <n v="0"/>
    <n v="0"/>
    <n v="0"/>
    <n v="0"/>
    <n v="0"/>
    <n v="0"/>
    <n v="0"/>
    <n v="0"/>
    <n v="0"/>
    <n v="0"/>
    <n v="0"/>
    <m/>
    <m/>
    <n v="0"/>
    <n v="0"/>
    <n v="0"/>
    <n v="0"/>
    <n v="0"/>
    <n v="0"/>
    <n v="0"/>
  </r>
  <r>
    <n v="25400"/>
    <s v="Regional Park &amp; Open Space Dis"/>
    <n v="931421"/>
    <s v="Mayflower Park"/>
    <x v="52"/>
    <x v="52"/>
    <s v="25400 931421 520020"/>
    <x v="3"/>
    <x v="5"/>
    <s v="Supplies &amp; Services"/>
    <x v="0"/>
    <s v="Regional Parks2"/>
    <s v="Mayflower2"/>
    <n v="0"/>
    <n v="500"/>
    <m/>
    <n v="500"/>
    <n v="0"/>
    <n v="0"/>
    <n v="0"/>
    <n v="0"/>
    <n v="0"/>
    <n v="0"/>
    <n v="0"/>
    <n v="0"/>
    <n v="26.08"/>
    <n v="10.86"/>
    <m/>
    <m/>
    <n v="36.94"/>
    <n v="0"/>
    <n v="0"/>
    <n v="26.08"/>
    <n v="10.86"/>
    <n v="36.94"/>
    <n v="463.06"/>
  </r>
  <r>
    <n v="25400"/>
    <s v="Regional Park &amp; Open Space Dis"/>
    <n v="931421"/>
    <s v="Mayflower Park"/>
    <x v="63"/>
    <x v="63"/>
    <s v="25400 931421 521720"/>
    <x v="3"/>
    <x v="5"/>
    <s v="Supplies &amp; Services"/>
    <x v="0"/>
    <s v="Regional Parks2"/>
    <s v="Mayflower2"/>
    <n v="766.68"/>
    <n v="600"/>
    <m/>
    <n v="600"/>
    <n v="0"/>
    <n v="0"/>
    <n v="0"/>
    <n v="892.91"/>
    <n v="52.65"/>
    <n v="0"/>
    <n v="0"/>
    <n v="0"/>
    <n v="0"/>
    <n v="292.97000000000003"/>
    <m/>
    <m/>
    <n v="1238.53"/>
    <n v="0"/>
    <n v="945.56"/>
    <n v="0"/>
    <n v="292.97000000000003"/>
    <n v="1238.53"/>
    <n v="-638.53"/>
  </r>
  <r>
    <n v="25400"/>
    <s v="Regional Park &amp; Open Space Dis"/>
    <n v="931421"/>
    <s v="Mayflower Park"/>
    <x v="67"/>
    <x v="67"/>
    <s v="25400 931421 523100"/>
    <x v="3"/>
    <x v="5"/>
    <s v="Supplies &amp; Services"/>
    <x v="0"/>
    <s v="Regional Parks2"/>
    <s v="Mayflower2"/>
    <n v="0"/>
    <n v="150"/>
    <m/>
    <n v="150"/>
    <n v="0"/>
    <n v="0"/>
    <n v="0"/>
    <n v="0"/>
    <n v="0"/>
    <n v="0"/>
    <n v="0"/>
    <n v="0"/>
    <n v="0"/>
    <n v="0"/>
    <m/>
    <m/>
    <n v="0"/>
    <n v="0"/>
    <n v="0"/>
    <n v="0"/>
    <n v="0"/>
    <n v="0"/>
    <n v="150"/>
  </r>
  <r>
    <n v="25400"/>
    <s v="Regional Park &amp; Open Space Dis"/>
    <n v="931421"/>
    <s v="Mayflower Park"/>
    <x v="121"/>
    <x v="121"/>
    <s v="25400 931421 526530"/>
    <x v="3"/>
    <x v="5"/>
    <s v="Supplies &amp; Services"/>
    <x v="0"/>
    <s v="Regional Parks2"/>
    <s v="Mayflower2"/>
    <n v="0"/>
    <n v="2000"/>
    <m/>
    <n v="2000"/>
    <n v="0"/>
    <n v="0"/>
    <n v="0"/>
    <n v="0"/>
    <n v="0"/>
    <n v="0"/>
    <n v="0"/>
    <n v="0"/>
    <n v="1964.98"/>
    <n v="0"/>
    <m/>
    <m/>
    <n v="1964.98"/>
    <n v="0"/>
    <n v="0"/>
    <n v="1964.98"/>
    <n v="0"/>
    <n v="1964.98"/>
    <n v="35.019999999999982"/>
  </r>
  <r>
    <n v="25400"/>
    <s v="Regional Park &amp; Open Space Dis"/>
    <n v="931421"/>
    <s v="Mayflower Park"/>
    <x v="78"/>
    <x v="78"/>
    <s v="25400 931421 526960"/>
    <x v="3"/>
    <x v="5"/>
    <s v="Supplies &amp; Services"/>
    <x v="0"/>
    <s v="Regional Parks2"/>
    <s v="Mayflower2"/>
    <n v="312.14"/>
    <n v="500"/>
    <m/>
    <n v="500"/>
    <n v="38.04"/>
    <n v="76.11"/>
    <n v="190.11"/>
    <n v="0"/>
    <n v="65.239999999999995"/>
    <n v="30.44"/>
    <n v="0"/>
    <n v="0"/>
    <n v="20.85"/>
    <n v="0"/>
    <m/>
    <m/>
    <n v="420.79"/>
    <n v="304.26"/>
    <n v="95.679999999999993"/>
    <n v="20.85"/>
    <n v="0"/>
    <n v="420.79"/>
    <n v="79.20999999999998"/>
  </r>
  <r>
    <n v="25400"/>
    <s v="Regional Park &amp; Open Space Dis"/>
    <n v="931421"/>
    <s v="Mayflower Park"/>
    <x v="79"/>
    <x v="79"/>
    <s v="25400 931421 527100"/>
    <x v="3"/>
    <x v="5"/>
    <s v="Supplies &amp; Services"/>
    <x v="0"/>
    <s v="Regional Parks2"/>
    <s v="Mayflower2"/>
    <n v="1037.1099999999999"/>
    <n v="1000"/>
    <m/>
    <n v="1000"/>
    <n v="0"/>
    <n v="0"/>
    <n v="0"/>
    <n v="0"/>
    <n v="0"/>
    <n v="45.66"/>
    <n v="0"/>
    <n v="0"/>
    <n v="0"/>
    <n v="0"/>
    <m/>
    <m/>
    <n v="45.66"/>
    <n v="0"/>
    <n v="45.66"/>
    <n v="0"/>
    <n v="0"/>
    <n v="45.66"/>
    <n v="954.34"/>
  </r>
  <r>
    <n v="25400"/>
    <s v="Regional Park &amp; Open Space Dis"/>
    <n v="931421"/>
    <s v="Mayflower Park"/>
    <x v="9"/>
    <x v="9"/>
    <s v="25400 931421 528920"/>
    <x v="3"/>
    <x v="5"/>
    <s v="Supplies &amp; Services"/>
    <x v="0"/>
    <s v="Regional Parks2"/>
    <s v="Mayflower2"/>
    <n v="0"/>
    <n v="4500"/>
    <m/>
    <n v="4500"/>
    <n v="0"/>
    <n v="0"/>
    <n v="0"/>
    <n v="0"/>
    <n v="0"/>
    <n v="0"/>
    <n v="0"/>
    <n v="0"/>
    <n v="0"/>
    <n v="0"/>
    <m/>
    <m/>
    <n v="0"/>
    <n v="0"/>
    <n v="0"/>
    <n v="0"/>
    <n v="0"/>
    <n v="0"/>
    <n v="4500"/>
  </r>
  <r>
    <n v="25430"/>
    <s v="Habitat/Open Space Mgt-Parks"/>
    <n v="931173"/>
    <s v="Hab &amp; Opn Spc-Hidden Valley"/>
    <x v="65"/>
    <x v="65"/>
    <s v="25430 931173 522320"/>
    <x v="1"/>
    <x v="1"/>
    <s v="Supplies &amp; Services"/>
    <x v="0"/>
    <s v="Natural Resources2"/>
    <s v="Habitat &amp; Open Space Management2"/>
    <n v="3699.2899999999995"/>
    <n v="0"/>
    <m/>
    <n v="0"/>
    <n v="0"/>
    <n v="0"/>
    <n v="0"/>
    <n v="0"/>
    <n v="0"/>
    <n v="0"/>
    <n v="0"/>
    <n v="0"/>
    <n v="0"/>
    <n v="0"/>
    <m/>
    <m/>
    <n v="0"/>
    <n v="0"/>
    <n v="0"/>
    <n v="0"/>
    <n v="0"/>
    <n v="0"/>
    <n v="0"/>
  </r>
  <r>
    <n v="25430"/>
    <s v="Habitat/Open Space Mgt-Parks"/>
    <n v="931173"/>
    <s v="Hab &amp; Opn Spc-Hidden Valley"/>
    <x v="66"/>
    <x v="66"/>
    <s v="25430 931173 522400"/>
    <x v="1"/>
    <x v="1"/>
    <s v="Supplies &amp; Services"/>
    <x v="0"/>
    <s v="Natural Resources2"/>
    <s v="Habitat &amp; Open Space Management2"/>
    <n v="8464"/>
    <n v="0"/>
    <m/>
    <n v="0"/>
    <n v="0"/>
    <n v="0"/>
    <n v="0"/>
    <n v="0"/>
    <n v="0"/>
    <n v="0"/>
    <n v="0"/>
    <n v="0"/>
    <n v="0"/>
    <n v="0"/>
    <m/>
    <m/>
    <n v="0"/>
    <n v="0"/>
    <n v="0"/>
    <n v="0"/>
    <n v="0"/>
    <n v="0"/>
    <n v="0"/>
  </r>
  <r>
    <n v="25430"/>
    <s v="Habitat/Open Space Mgt-Parks"/>
    <n v="931173"/>
    <s v="Hab &amp; Opn Spc-Hidden Valley"/>
    <x v="68"/>
    <x v="68"/>
    <s v="25430 931173 523220"/>
    <x v="1"/>
    <x v="1"/>
    <s v="Supplies &amp; Services"/>
    <x v="0"/>
    <s v="Natural Resources2"/>
    <s v="Habitat &amp; Open Space Management2"/>
    <n v="0"/>
    <n v="0"/>
    <m/>
    <n v="0"/>
    <n v="0"/>
    <n v="0"/>
    <n v="0"/>
    <n v="0"/>
    <n v="0"/>
    <n v="0"/>
    <n v="0"/>
    <n v="0"/>
    <n v="0"/>
    <n v="0"/>
    <m/>
    <m/>
    <n v="0"/>
    <n v="0"/>
    <n v="0"/>
    <n v="0"/>
    <n v="0"/>
    <n v="0"/>
    <n v="0"/>
  </r>
  <r>
    <n v="25430"/>
    <s v="Habitat/Open Space Mgt-Parks"/>
    <n v="931173"/>
    <s v="Hab &amp; Opn Spc-Hidden Valley"/>
    <x v="75"/>
    <x v="75"/>
    <s v="25430 931173 525060"/>
    <x v="1"/>
    <x v="1"/>
    <s v="Supplies &amp; Services"/>
    <x v="0"/>
    <s v="Natural Resources2"/>
    <s v="Habitat &amp; Open Space Management2"/>
    <n v="1346.06"/>
    <n v="0"/>
    <m/>
    <n v="0"/>
    <n v="0"/>
    <n v="0"/>
    <n v="0"/>
    <n v="0"/>
    <n v="0"/>
    <n v="0"/>
    <n v="0"/>
    <n v="0"/>
    <n v="0"/>
    <n v="0"/>
    <m/>
    <m/>
    <n v="0"/>
    <n v="0"/>
    <n v="0"/>
    <n v="0"/>
    <n v="0"/>
    <n v="0"/>
    <n v="0"/>
  </r>
  <r>
    <n v="25430"/>
    <s v="Habitat/Open Space Mgt-Parks"/>
    <n v="931173"/>
    <s v="Hab &amp; Opn Spc-Hidden Valley"/>
    <x v="78"/>
    <x v="78"/>
    <s v="25430 931173 526960"/>
    <x v="1"/>
    <x v="1"/>
    <s v="Supplies &amp; Services"/>
    <x v="0"/>
    <s v="Natural Resources2"/>
    <s v="Habitat &amp; Open Space Management2"/>
    <n v="10.86"/>
    <n v="0"/>
    <m/>
    <n v="0"/>
    <n v="0"/>
    <n v="0"/>
    <n v="0"/>
    <n v="0"/>
    <n v="0"/>
    <n v="0"/>
    <n v="0"/>
    <n v="0"/>
    <n v="0"/>
    <n v="0"/>
    <m/>
    <m/>
    <n v="0"/>
    <n v="0"/>
    <n v="0"/>
    <n v="0"/>
    <n v="0"/>
    <n v="0"/>
    <n v="0"/>
  </r>
  <r>
    <n v="25430"/>
    <s v="Habitat/Open Space Mgt-Parks"/>
    <n v="931173"/>
    <s v="Hab &amp; Opn Spc-Hidden Valley"/>
    <x v="83"/>
    <x v="83"/>
    <s v="25430 931173 527680"/>
    <x v="1"/>
    <x v="1"/>
    <s v="Supplies &amp; Services"/>
    <x v="0"/>
    <s v="Natural Resources2"/>
    <s v="Habitat &amp; Open Space Management2"/>
    <n v="0"/>
    <n v="0"/>
    <m/>
    <n v="0"/>
    <n v="0"/>
    <n v="0"/>
    <n v="0"/>
    <n v="0"/>
    <n v="0"/>
    <n v="0"/>
    <n v="0"/>
    <n v="0"/>
    <n v="0"/>
    <n v="0"/>
    <m/>
    <m/>
    <n v="0"/>
    <n v="0"/>
    <n v="0"/>
    <n v="0"/>
    <n v="0"/>
    <n v="0"/>
    <n v="0"/>
  </r>
  <r>
    <n v="25430"/>
    <s v="Habitat/Open Space Mgt-Parks"/>
    <n v="931173"/>
    <s v="Hab &amp; Opn Spc-Hidden Valley"/>
    <x v="13"/>
    <x v="13"/>
    <s v="25430 931173 527690"/>
    <x v="1"/>
    <x v="1"/>
    <s v="Internal Service Costs"/>
    <x v="0"/>
    <s v="Natural Resources2"/>
    <s v="Habitat &amp; Open Space Management2"/>
    <n v="63644.700000000004"/>
    <n v="0"/>
    <m/>
    <n v="0"/>
    <n v="0"/>
    <n v="0"/>
    <n v="0"/>
    <n v="0"/>
    <n v="0"/>
    <n v="0"/>
    <n v="0"/>
    <n v="0"/>
    <n v="0"/>
    <n v="0"/>
    <m/>
    <m/>
    <n v="0"/>
    <n v="0"/>
    <n v="0"/>
    <n v="0"/>
    <n v="0"/>
    <n v="0"/>
    <n v="0"/>
  </r>
  <r>
    <n v="25430"/>
    <s v="Habitat/Open Space Mgt-Parks"/>
    <n v="931173"/>
    <s v="Hab &amp; Opn Spc-Hidden Valley"/>
    <x v="3"/>
    <x v="3"/>
    <s v="25430 931173 527720"/>
    <x v="1"/>
    <x v="1"/>
    <s v="Supplies &amp; Services"/>
    <x v="0"/>
    <s v="Natural Resources2"/>
    <s v="Habitat &amp; Open Space Management2"/>
    <n v="397.6"/>
    <n v="0"/>
    <m/>
    <n v="0"/>
    <n v="0"/>
    <n v="0"/>
    <n v="0"/>
    <n v="0"/>
    <n v="0"/>
    <n v="0"/>
    <n v="0"/>
    <n v="0"/>
    <n v="0"/>
    <n v="0"/>
    <m/>
    <m/>
    <n v="0"/>
    <n v="0"/>
    <n v="0"/>
    <n v="0"/>
    <n v="0"/>
    <n v="0"/>
    <n v="0"/>
  </r>
  <r>
    <n v="25430"/>
    <s v="Habitat/Open Space Mgt-Parks"/>
    <n v="931173"/>
    <s v="Hab &amp; Opn Spc-Hidden Valley"/>
    <x v="84"/>
    <x v="84"/>
    <s v="25430 931173 527840"/>
    <x v="1"/>
    <x v="1"/>
    <s v="Supplies &amp; Services"/>
    <x v="0"/>
    <s v="Natural Resources2"/>
    <s v="Habitat &amp; Open Space Management2"/>
    <n v="300"/>
    <n v="0"/>
    <m/>
    <n v="0"/>
    <n v="0"/>
    <n v="0"/>
    <n v="0"/>
    <n v="0"/>
    <n v="0"/>
    <n v="0"/>
    <n v="0"/>
    <n v="0"/>
    <n v="0"/>
    <n v="0"/>
    <m/>
    <m/>
    <n v="0"/>
    <n v="0"/>
    <n v="0"/>
    <n v="0"/>
    <n v="0"/>
    <n v="0"/>
    <n v="0"/>
  </r>
  <r>
    <n v="25430"/>
    <s v="Habitat/Open Space Mgt-Parks"/>
    <n v="931173"/>
    <s v="Hab &amp; Opn Spc-Hidden Valley"/>
    <x v="9"/>
    <x v="9"/>
    <s v="25430 931173 528920"/>
    <x v="1"/>
    <x v="1"/>
    <s v="Supplies &amp; Services"/>
    <x v="0"/>
    <s v="Natural Resources2"/>
    <s v="Habitat &amp; Open Space Management2"/>
    <n v="9535.92"/>
    <n v="0"/>
    <m/>
    <n v="0"/>
    <n v="0"/>
    <n v="0"/>
    <n v="0"/>
    <n v="0"/>
    <n v="0"/>
    <n v="0"/>
    <n v="0"/>
    <n v="0"/>
    <n v="0"/>
    <n v="0"/>
    <m/>
    <m/>
    <n v="0"/>
    <n v="0"/>
    <n v="0"/>
    <n v="0"/>
    <n v="0"/>
    <n v="0"/>
    <n v="0"/>
  </r>
  <r>
    <n v="25430"/>
    <s v="Habitat/Open Space Mgt-Parks"/>
    <n v="931173"/>
    <s v="Hab &amp; Opn Spc-Hidden Valley"/>
    <x v="91"/>
    <x v="91"/>
    <s v="25430 931173 529500"/>
    <x v="1"/>
    <x v="1"/>
    <s v="Utilities"/>
    <x v="0"/>
    <s v="Natural Resources2"/>
    <s v="Habitat &amp; Open Space Management2"/>
    <n v="5300.43"/>
    <n v="0"/>
    <m/>
    <n v="0"/>
    <n v="0"/>
    <n v="0"/>
    <n v="0"/>
    <n v="0"/>
    <n v="0"/>
    <n v="0"/>
    <n v="0"/>
    <n v="0"/>
    <n v="0"/>
    <n v="0"/>
    <m/>
    <m/>
    <n v="0"/>
    <n v="0"/>
    <n v="0"/>
    <n v="0"/>
    <n v="0"/>
    <n v="0"/>
    <n v="0"/>
  </r>
  <r>
    <n v="25430"/>
    <s v="Habitat/Open Space Mgt-Parks"/>
    <n v="931173"/>
    <s v="Hab &amp; Opn Spc-Hidden Valley"/>
    <x v="92"/>
    <x v="92"/>
    <s v="25430 931173 529520"/>
    <x v="1"/>
    <x v="1"/>
    <s v="Utilities"/>
    <x v="0"/>
    <s v="Natural Resources2"/>
    <s v="Habitat &amp; Open Space Management2"/>
    <n v="3237.71"/>
    <n v="0"/>
    <m/>
    <n v="0"/>
    <n v="0"/>
    <n v="0"/>
    <n v="0"/>
    <n v="0"/>
    <n v="0"/>
    <n v="0"/>
    <n v="0"/>
    <n v="0"/>
    <n v="0"/>
    <n v="0"/>
    <m/>
    <m/>
    <n v="0"/>
    <n v="0"/>
    <n v="0"/>
    <n v="0"/>
    <n v="0"/>
    <n v="0"/>
    <n v="0"/>
  </r>
  <r>
    <n v="25430"/>
    <s v="Habitat/Open Space Mgt-Parks"/>
    <n v="931173"/>
    <s v="Hab &amp; Opn Spc-Hidden Valley"/>
    <x v="93"/>
    <x v="93"/>
    <s v="25430 931173 529550"/>
    <x v="1"/>
    <x v="1"/>
    <s v="Utilities"/>
    <x v="0"/>
    <s v="Natural Resources2"/>
    <s v="Habitat &amp; Open Space Management2"/>
    <n v="0"/>
    <n v="0"/>
    <m/>
    <n v="0"/>
    <n v="0"/>
    <n v="0"/>
    <n v="0"/>
    <n v="0"/>
    <n v="0"/>
    <n v="0"/>
    <n v="0"/>
    <n v="0"/>
    <n v="0"/>
    <n v="0"/>
    <m/>
    <m/>
    <n v="0"/>
    <n v="0"/>
    <n v="0"/>
    <n v="0"/>
    <n v="0"/>
    <n v="0"/>
    <n v="0"/>
  </r>
  <r>
    <n v="25500"/>
    <s v="County Fish and Game"/>
    <n v="931103"/>
    <s v="Fish and Game Commission"/>
    <x v="108"/>
    <x v="108"/>
    <s v="25500 931103 528120"/>
    <x v="2"/>
    <x v="33"/>
    <s v="Supplies &amp; Services"/>
    <x v="0"/>
    <s v="Business Services2"/>
    <s v="Fish &amp; Game Commission2"/>
    <n v="1000"/>
    <n v="50"/>
    <m/>
    <n v="50"/>
    <n v="0"/>
    <n v="0"/>
    <n v="0"/>
    <n v="0"/>
    <n v="0"/>
    <n v="0"/>
    <n v="0"/>
    <n v="0"/>
    <n v="0"/>
    <n v="1000"/>
    <m/>
    <m/>
    <n v="1000"/>
    <n v="0"/>
    <n v="0"/>
    <n v="0"/>
    <n v="1000"/>
    <n v="1000"/>
    <n v="-950"/>
  </r>
  <r>
    <n v="25510"/>
    <s v="Park Residences Util &amp; Maint"/>
    <n v="931108"/>
    <s v="Park Residences Util &amp; Maint"/>
    <x v="102"/>
    <x v="102"/>
    <s v="25510 931108 523290"/>
    <x v="2"/>
    <x v="34"/>
    <s v="Supplies &amp; Services"/>
    <x v="0"/>
    <s v="Business Services2"/>
    <s v="Park Residences2"/>
    <n v="0"/>
    <n v="500"/>
    <m/>
    <n v="500"/>
    <n v="0"/>
    <n v="0"/>
    <n v="0"/>
    <n v="0"/>
    <n v="0"/>
    <n v="0"/>
    <n v="0"/>
    <n v="0"/>
    <n v="0"/>
    <n v="0"/>
    <m/>
    <m/>
    <n v="0"/>
    <n v="0"/>
    <n v="0"/>
    <n v="0"/>
    <n v="0"/>
    <n v="0"/>
    <n v="500"/>
  </r>
  <r>
    <n v="25510"/>
    <s v="Park Residences Util &amp; Maint"/>
    <n v="931108"/>
    <s v="Park Residences Util &amp; Maint"/>
    <x v="3"/>
    <x v="3"/>
    <s v="25510 931108 527720"/>
    <x v="2"/>
    <x v="34"/>
    <s v="Supplies &amp; Services"/>
    <x v="0"/>
    <s v="Business Services2"/>
    <s v="Park Residences2"/>
    <n v="0"/>
    <n v="500"/>
    <m/>
    <n v="500"/>
    <n v="0"/>
    <n v="0"/>
    <n v="0"/>
    <n v="0"/>
    <n v="0"/>
    <n v="0"/>
    <n v="0"/>
    <n v="0"/>
    <n v="22.57"/>
    <n v="98.91"/>
    <m/>
    <m/>
    <n v="121.47999999999999"/>
    <n v="0"/>
    <n v="0"/>
    <n v="22.57"/>
    <n v="98.91"/>
    <n v="121.47999999999999"/>
    <n v="378.52"/>
  </r>
  <r>
    <n v="25540"/>
    <s v="Multi-Species Reserve"/>
    <n v="931116"/>
    <s v="Multi-Species Reserve"/>
    <x v="51"/>
    <x v="51"/>
    <s v="25540 931116 520010"/>
    <x v="1"/>
    <x v="25"/>
    <s v="Supplies &amp; Services"/>
    <x v="0"/>
    <s v="Natural Resources2"/>
    <s v="Multi-Species Reserve2"/>
    <n v="1526.7"/>
    <n v="2000"/>
    <m/>
    <n v="2000"/>
    <n v="0"/>
    <n v="0"/>
    <n v="0"/>
    <n v="0"/>
    <n v="0"/>
    <n v="0"/>
    <n v="0"/>
    <n v="0"/>
    <n v="0"/>
    <n v="0"/>
    <m/>
    <m/>
    <n v="0"/>
    <n v="0"/>
    <n v="0"/>
    <n v="0"/>
    <n v="0"/>
    <n v="0"/>
    <n v="2000"/>
  </r>
  <r>
    <n v="25540"/>
    <s v="Multi-Species Reserve"/>
    <n v="931116"/>
    <s v="Multi-Species Reserve"/>
    <x v="59"/>
    <x v="59"/>
    <s v="25540 931116 520845"/>
    <x v="1"/>
    <x v="25"/>
    <s v="Utilities"/>
    <x v="0"/>
    <s v="Natural Resources2"/>
    <s v="Multi-Species Reserve2"/>
    <n v="0"/>
    <n v="1000"/>
    <m/>
    <n v="1000"/>
    <n v="0"/>
    <n v="0"/>
    <n v="0"/>
    <n v="0"/>
    <n v="0"/>
    <n v="0"/>
    <n v="0"/>
    <n v="0"/>
    <n v="0"/>
    <n v="0"/>
    <m/>
    <m/>
    <n v="0"/>
    <n v="0"/>
    <n v="0"/>
    <n v="0"/>
    <n v="0"/>
    <n v="0"/>
    <n v="1000"/>
  </r>
  <r>
    <n v="25540"/>
    <s v="Multi-Species Reserve"/>
    <n v="931116"/>
    <s v="Multi-Species Reserve"/>
    <x v="63"/>
    <x v="63"/>
    <s v="25540 931116 521720"/>
    <x v="1"/>
    <x v="25"/>
    <s v="Supplies &amp; Services"/>
    <x v="0"/>
    <s v="Natural Resources2"/>
    <s v="Multi-Species Reserve2"/>
    <n v="275"/>
    <n v="3000"/>
    <m/>
    <n v="3000"/>
    <n v="0"/>
    <n v="17.39"/>
    <n v="95"/>
    <n v="0"/>
    <n v="0"/>
    <n v="0"/>
    <n v="0"/>
    <n v="0"/>
    <n v="0"/>
    <n v="0"/>
    <m/>
    <m/>
    <n v="112.39"/>
    <n v="112.39"/>
    <n v="0"/>
    <n v="0"/>
    <n v="0"/>
    <n v="112.39"/>
    <n v="2887.61"/>
  </r>
  <r>
    <n v="25540"/>
    <s v="Multi-Species Reserve"/>
    <n v="931116"/>
    <s v="Multi-Species Reserve"/>
    <x v="67"/>
    <x v="67"/>
    <s v="25540 931116 523100"/>
    <x v="1"/>
    <x v="25"/>
    <s v="Supplies &amp; Services"/>
    <x v="0"/>
    <s v="Natural Resources2"/>
    <s v="Multi-Species Reserve2"/>
    <n v="0"/>
    <n v="500"/>
    <m/>
    <n v="500"/>
    <n v="0"/>
    <n v="0"/>
    <n v="0"/>
    <n v="0"/>
    <n v="0"/>
    <n v="0"/>
    <n v="0"/>
    <n v="0"/>
    <n v="0"/>
    <n v="0"/>
    <m/>
    <m/>
    <n v="0"/>
    <n v="0"/>
    <n v="0"/>
    <n v="0"/>
    <n v="0"/>
    <n v="0"/>
    <n v="500"/>
  </r>
  <r>
    <n v="25540"/>
    <s v="Multi-Species Reserve"/>
    <n v="931116"/>
    <s v="Multi-Species Reserve"/>
    <x v="106"/>
    <x v="106"/>
    <s v="25540 931116 523680"/>
    <x v="1"/>
    <x v="25"/>
    <s v="Supplies &amp; Services"/>
    <x v="0"/>
    <s v="Natural Resources2"/>
    <s v="Multi-Species Reserve2"/>
    <n v="0"/>
    <n v="450"/>
    <m/>
    <n v="450"/>
    <n v="0"/>
    <n v="0"/>
    <n v="0"/>
    <n v="0"/>
    <n v="0"/>
    <n v="0"/>
    <n v="0"/>
    <n v="0"/>
    <n v="0"/>
    <n v="0"/>
    <m/>
    <m/>
    <n v="0"/>
    <n v="0"/>
    <n v="0"/>
    <n v="0"/>
    <n v="0"/>
    <n v="0"/>
    <n v="450"/>
  </r>
  <r>
    <n v="25540"/>
    <s v="Multi-Species Reserve"/>
    <n v="931116"/>
    <s v="Multi-Species Reserve"/>
    <x v="153"/>
    <x v="153"/>
    <s v="25540 931116 524660"/>
    <x v="1"/>
    <x v="25"/>
    <s v="Supplies &amp; Services"/>
    <x v="0"/>
    <s v="Natural Resources2"/>
    <s v="Multi-Species Reserve2"/>
    <n v="0"/>
    <n v="500"/>
    <m/>
    <n v="500"/>
    <n v="0"/>
    <n v="0"/>
    <n v="0"/>
    <n v="0"/>
    <n v="0"/>
    <n v="0"/>
    <n v="0"/>
    <n v="0"/>
    <n v="0"/>
    <n v="0"/>
    <m/>
    <m/>
    <n v="0"/>
    <n v="0"/>
    <n v="0"/>
    <n v="0"/>
    <n v="0"/>
    <n v="0"/>
    <n v="500"/>
  </r>
  <r>
    <n v="25540"/>
    <s v="Multi-Species Reserve"/>
    <n v="931116"/>
    <s v="Multi-Species Reserve"/>
    <x v="78"/>
    <x v="78"/>
    <s v="25540 931116 526960"/>
    <x v="1"/>
    <x v="25"/>
    <s v="Supplies &amp; Services"/>
    <x v="0"/>
    <s v="Natural Resources2"/>
    <s v="Multi-Species Reserve2"/>
    <n v="169.95"/>
    <n v="2000"/>
    <m/>
    <n v="2000"/>
    <n v="0"/>
    <n v="0"/>
    <n v="0"/>
    <n v="117.38"/>
    <n v="0"/>
    <n v="0"/>
    <n v="0"/>
    <n v="0"/>
    <n v="0"/>
    <n v="0"/>
    <m/>
    <m/>
    <n v="117.38"/>
    <n v="0"/>
    <n v="117.38"/>
    <n v="0"/>
    <n v="0"/>
    <n v="117.38"/>
    <n v="1882.62"/>
  </r>
  <r>
    <n v="25540"/>
    <s v="Multi-Species Reserve"/>
    <n v="931116"/>
    <s v="Multi-Species Reserve"/>
    <x v="85"/>
    <x v="85"/>
    <s v="25540 931116 527940"/>
    <x v="1"/>
    <x v="25"/>
    <s v="Supplies &amp; Services"/>
    <x v="0"/>
    <s v="Natural Resources2"/>
    <s v="Multi-Species Reserve2"/>
    <n v="0"/>
    <n v="2000"/>
    <m/>
    <n v="2000"/>
    <n v="0"/>
    <n v="0"/>
    <n v="0"/>
    <n v="0"/>
    <n v="0"/>
    <n v="0"/>
    <n v="0"/>
    <n v="0"/>
    <n v="0"/>
    <n v="0"/>
    <m/>
    <m/>
    <n v="0"/>
    <n v="0"/>
    <n v="0"/>
    <n v="0"/>
    <n v="0"/>
    <n v="0"/>
    <n v="2000"/>
  </r>
  <r>
    <n v="25550"/>
    <s v="Santa Ana Mitigation Bank"/>
    <n v="931101"/>
    <s v="Santa Ana River Mitigation"/>
    <x v="60"/>
    <x v="60"/>
    <s v="25550 931101 521420"/>
    <x v="1"/>
    <x v="29"/>
    <s v="Supplies &amp; Services"/>
    <x v="0"/>
    <s v="Natural Resources2"/>
    <s v="Santa Ana River Mitigation Bank2"/>
    <n v="0"/>
    <n v="7000"/>
    <m/>
    <n v="7000"/>
    <n v="0"/>
    <n v="0"/>
    <n v="0"/>
    <n v="0"/>
    <n v="0"/>
    <n v="0"/>
    <n v="0"/>
    <n v="0"/>
    <n v="0"/>
    <n v="0"/>
    <m/>
    <m/>
    <n v="0"/>
    <n v="0"/>
    <n v="0"/>
    <n v="0"/>
    <n v="0"/>
    <n v="0"/>
    <n v="7000"/>
  </r>
  <r>
    <n v="25550"/>
    <s v="Santa Ana Mitigation Bank"/>
    <n v="931101"/>
    <s v="Santa Ana River Mitigation"/>
    <x v="13"/>
    <x v="13"/>
    <s v="25550 931101 527690"/>
    <x v="1"/>
    <x v="29"/>
    <s v="Internal Service Costs"/>
    <x v="0"/>
    <s v="Natural Resources2"/>
    <s v="Santa Ana River Mitigation Bank2"/>
    <n v="0"/>
    <n v="1924"/>
    <m/>
    <n v="1924"/>
    <n v="0"/>
    <n v="0"/>
    <n v="0"/>
    <n v="0"/>
    <n v="0"/>
    <n v="0"/>
    <n v="0"/>
    <n v="0"/>
    <n v="0"/>
    <n v="0"/>
    <m/>
    <m/>
    <n v="0"/>
    <n v="0"/>
    <n v="0"/>
    <n v="0"/>
    <n v="0"/>
    <n v="0"/>
    <n v="1924"/>
  </r>
  <r>
    <n v="25550"/>
    <s v="Santa Ana Mitigation Bank"/>
    <n v="931101"/>
    <s v="Santa Ana River Mitigation"/>
    <x v="84"/>
    <x v="84"/>
    <s v="25550 931101 527840"/>
    <x v="1"/>
    <x v="29"/>
    <s v="Supplies &amp; Services"/>
    <x v="0"/>
    <s v="Natural Resources2"/>
    <s v="Santa Ana River Mitigation Bank2"/>
    <n v="0"/>
    <n v="3000"/>
    <m/>
    <n v="3000"/>
    <n v="0"/>
    <n v="0"/>
    <n v="0"/>
    <n v="0"/>
    <n v="0"/>
    <n v="0"/>
    <n v="0"/>
    <n v="0"/>
    <n v="0"/>
    <n v="0"/>
    <m/>
    <m/>
    <n v="0"/>
    <n v="0"/>
    <n v="0"/>
    <n v="0"/>
    <n v="0"/>
    <n v="0"/>
    <n v="3000"/>
  </r>
  <r>
    <n v="25550"/>
    <s v="Santa Ana Mitigation Bank"/>
    <n v="931101"/>
    <s v="Santa Ana River Mitigation"/>
    <x v="4"/>
    <x v="4"/>
    <s v="25550 931101 546160"/>
    <x v="1"/>
    <x v="29"/>
    <s v="Capital Assets"/>
    <x v="1"/>
    <s v="Natural Resources4"/>
    <s v="Santa Ana River Mitigation Bank4"/>
    <n v="0"/>
    <n v="0"/>
    <m/>
    <n v="0"/>
    <n v="0"/>
    <n v="0"/>
    <n v="0"/>
    <n v="0"/>
    <n v="0"/>
    <n v="0"/>
    <n v="0"/>
    <n v="0"/>
    <n v="0"/>
    <n v="0"/>
    <m/>
    <m/>
    <n v="0"/>
    <n v="0"/>
    <n v="0"/>
    <n v="0"/>
    <n v="0"/>
    <n v="0"/>
    <n v="0"/>
  </r>
  <r>
    <n v="25590"/>
    <s v="MSHCP Reserve Management"/>
    <n v="931150"/>
    <s v="MSHCP Reserve Management"/>
    <x v="152"/>
    <x v="152"/>
    <s v="25590 931150 520220"/>
    <x v="1"/>
    <x v="6"/>
    <s v="Supplies &amp; Services"/>
    <x v="0"/>
    <s v="Natural Resources2"/>
    <s v="MSHCP Reserve Management2"/>
    <n v="0"/>
    <n v="0"/>
    <m/>
    <n v="0"/>
    <n v="0"/>
    <n v="0"/>
    <n v="0"/>
    <n v="0"/>
    <n v="0"/>
    <n v="0"/>
    <n v="0"/>
    <n v="0"/>
    <n v="0"/>
    <n v="0"/>
    <m/>
    <m/>
    <n v="0"/>
    <n v="0"/>
    <n v="0"/>
    <n v="0"/>
    <n v="0"/>
    <n v="0"/>
    <n v="0"/>
  </r>
  <r>
    <n v="25590"/>
    <s v="MSHCP Reserve Management"/>
    <n v="931150"/>
    <s v="MSHCP Reserve Management"/>
    <x v="0"/>
    <x v="0"/>
    <s v="25590 931150 521560"/>
    <x v="1"/>
    <x v="6"/>
    <s v="Supplies &amp; Services"/>
    <x v="0"/>
    <s v="Natural Resources2"/>
    <s v="MSHCP Reserve Management2"/>
    <n v="1164.27"/>
    <n v="30120"/>
    <m/>
    <n v="30120"/>
    <n v="0"/>
    <n v="0"/>
    <n v="0"/>
    <n v="0"/>
    <n v="0"/>
    <n v="0"/>
    <n v="0"/>
    <n v="0"/>
    <n v="0"/>
    <n v="0"/>
    <m/>
    <m/>
    <n v="0"/>
    <n v="0"/>
    <n v="0"/>
    <n v="0"/>
    <n v="0"/>
    <n v="0"/>
    <n v="30120"/>
  </r>
  <r>
    <n v="25620"/>
    <s v="Lake Skinner Park"/>
    <n v="931750"/>
    <s v="Lake Skinner Park"/>
    <x v="51"/>
    <x v="51"/>
    <s v="25620 931750 520010"/>
    <x v="3"/>
    <x v="7"/>
    <s v="Supplies &amp; Services"/>
    <x v="0"/>
    <s v="Regional Parks2"/>
    <s v="Lake Skinner2"/>
    <n v="0"/>
    <n v="1500"/>
    <m/>
    <n v="1500"/>
    <n v="0"/>
    <n v="0"/>
    <n v="0"/>
    <n v="0"/>
    <n v="0"/>
    <n v="0"/>
    <n v="0"/>
    <n v="0"/>
    <n v="0"/>
    <n v="1351.69"/>
    <m/>
    <m/>
    <n v="1351.69"/>
    <n v="0"/>
    <n v="0"/>
    <n v="0"/>
    <n v="1351.69"/>
    <n v="1351.69"/>
    <n v="148.30999999999995"/>
  </r>
  <r>
    <n v="25620"/>
    <s v="Lake Skinner Park"/>
    <n v="931750"/>
    <s v="Lake Skinner Park"/>
    <x v="152"/>
    <x v="152"/>
    <s v="25620 931750 520220"/>
    <x v="3"/>
    <x v="7"/>
    <s v="Supplies &amp; Services"/>
    <x v="0"/>
    <s v="Regional Parks2"/>
    <s v="Lake Skinner2"/>
    <n v="0"/>
    <n v="2000"/>
    <m/>
    <n v="2000"/>
    <n v="0"/>
    <n v="0"/>
    <n v="0"/>
    <n v="0"/>
    <n v="0"/>
    <n v="0"/>
    <n v="0"/>
    <n v="0"/>
    <n v="0"/>
    <n v="0"/>
    <m/>
    <m/>
    <n v="0"/>
    <n v="0"/>
    <n v="0"/>
    <n v="0"/>
    <n v="0"/>
    <n v="0"/>
    <n v="2000"/>
  </r>
  <r>
    <n v="25620"/>
    <s v="Lake Skinner Park"/>
    <n v="931750"/>
    <s v="Lake Skinner Park"/>
    <x v="121"/>
    <x v="121"/>
    <s v="25620 931750 526530"/>
    <x v="3"/>
    <x v="7"/>
    <s v="Supplies &amp; Services"/>
    <x v="0"/>
    <s v="Regional Parks2"/>
    <s v="Lake Skinner2"/>
    <n v="54.45"/>
    <n v="1000"/>
    <m/>
    <n v="1000"/>
    <n v="0"/>
    <n v="0"/>
    <n v="0"/>
    <n v="0"/>
    <n v="0"/>
    <n v="0"/>
    <n v="0"/>
    <n v="0"/>
    <n v="0"/>
    <n v="3062.59"/>
    <m/>
    <m/>
    <n v="3062.59"/>
    <n v="0"/>
    <n v="0"/>
    <n v="0"/>
    <n v="3062.59"/>
    <n v="3062.59"/>
    <n v="-2062.59"/>
  </r>
  <r>
    <n v="33100"/>
    <s v="Park Acq &amp; Dev, District"/>
    <n v="931105"/>
    <s v="Park Acq &amp; Dev, District"/>
    <x v="14"/>
    <x v="14"/>
    <s v="33100 931105 537020"/>
    <x v="0"/>
    <x v="0"/>
    <s v="Internal Service Costs"/>
    <x v="2"/>
    <s v="CIP3"/>
    <s v="Park Acq &amp; Dev, District3"/>
    <n v="3998.89"/>
    <n v="0"/>
    <m/>
    <n v="0"/>
    <n v="0"/>
    <n v="0"/>
    <n v="0"/>
    <n v="121.01"/>
    <n v="0"/>
    <n v="282.35000000000002"/>
    <n v="262.18"/>
    <n v="2178.13"/>
    <n v="867.24"/>
    <n v="0"/>
    <m/>
    <m/>
    <n v="3710.91"/>
    <n v="0"/>
    <n v="403.36"/>
    <n v="3307.55"/>
    <n v="0"/>
    <n v="3710.9100000000003"/>
    <n v="-3710.9100000000003"/>
  </r>
  <r>
    <n v="33110"/>
    <s v="Park Acq &amp; Dev, Grants"/>
    <n v="931121"/>
    <s v="Park Acq &amp; Dev, Grants"/>
    <x v="98"/>
    <x v="98"/>
    <s v="33110 931121 536780"/>
    <x v="0"/>
    <x v="8"/>
    <s v="Purchased Equipment (CIP)"/>
    <x v="2"/>
    <s v="CIP3"/>
    <s v="Park Acq &amp; Dev, Grants3"/>
    <n v="0"/>
    <n v="0"/>
    <m/>
    <n v="0"/>
    <n v="0"/>
    <n v="0"/>
    <n v="0"/>
    <n v="0"/>
    <n v="0"/>
    <n v="0"/>
    <n v="0"/>
    <n v="0"/>
    <n v="0"/>
    <n v="0"/>
    <m/>
    <m/>
    <n v="0"/>
    <n v="0"/>
    <n v="0"/>
    <n v="0"/>
    <n v="0"/>
    <n v="0"/>
    <n v="0"/>
  </r>
  <r>
    <n v="33110"/>
    <s v="Park Acq &amp; Dev, Grants"/>
    <n v="931121"/>
    <s v="Park Acq &amp; Dev, Grants"/>
    <x v="14"/>
    <x v="14"/>
    <s v="33110 931121 537020"/>
    <x v="0"/>
    <x v="8"/>
    <s v="Internal Service Costs"/>
    <x v="2"/>
    <s v="CIP3"/>
    <s v="Park Acq &amp; Dev, Grants3"/>
    <n v="0"/>
    <n v="0"/>
    <m/>
    <n v="0"/>
    <n v="0"/>
    <n v="0"/>
    <n v="0"/>
    <n v="0"/>
    <n v="0"/>
    <n v="0"/>
    <n v="0"/>
    <n v="0"/>
    <n v="0"/>
    <n v="0"/>
    <m/>
    <m/>
    <n v="0"/>
    <n v="0"/>
    <n v="0"/>
    <n v="0"/>
    <n v="0"/>
    <n v="0"/>
    <n v="0"/>
  </r>
  <r>
    <n v="25400"/>
    <s v="Regional Park &amp; Open Space Dis"/>
    <n v="931104"/>
    <s v="Regnl Parks &amp; Open-Space Dist"/>
    <x v="24"/>
    <x v="24"/>
    <s v="25400 931104 510040"/>
    <x v="2"/>
    <x v="2"/>
    <s v="Payroll-PCF"/>
    <x v="3"/>
    <s v="Business Services1"/>
    <s v="Business Operations1"/>
    <n v="0"/>
    <n v="0"/>
    <m/>
    <n v="0"/>
    <n v="0"/>
    <n v="1368"/>
    <n v="-410.43"/>
    <n v="-957.57"/>
    <n v="0"/>
    <n v="-3298.36"/>
    <n v="0"/>
    <n v="3298.36"/>
    <n v="920"/>
    <n v="-920"/>
    <m/>
    <m/>
    <n v="0"/>
    <n v="957.56999999999994"/>
    <n v="-4255.93"/>
    <n v="4218.3600000000006"/>
    <n v="-920"/>
    <n v="0"/>
    <n v="0"/>
  </r>
  <r>
    <n v="25400"/>
    <s v="Regional Park &amp; Open Space Dis"/>
    <n v="931104"/>
    <s v="Regnl Parks &amp; Open-Space Dist"/>
    <x v="25"/>
    <x v="25"/>
    <s v="25400 931104 510200"/>
    <x v="2"/>
    <x v="2"/>
    <s v="Payroll"/>
    <x v="3"/>
    <s v="Business Services1"/>
    <s v="Business Operations1"/>
    <n v="0"/>
    <n v="0"/>
    <m/>
    <n v="0"/>
    <n v="0"/>
    <n v="0"/>
    <n v="2992.44"/>
    <n v="-2992.44"/>
    <n v="0"/>
    <n v="10732.73"/>
    <n v="0"/>
    <n v="-10732.73"/>
    <n v="3666.17"/>
    <n v="-3666.17"/>
    <m/>
    <m/>
    <n v="0"/>
    <n v="2992.44"/>
    <n v="7740.2899999999991"/>
    <n v="-7066.5599999999995"/>
    <n v="-3666.17"/>
    <n v="0"/>
    <n v="0"/>
  </r>
  <r>
    <n v="25400"/>
    <s v="Regional Park &amp; Open Space Dis"/>
    <n v="931104"/>
    <s v="Regnl Parks &amp; Open-Space Dist"/>
    <x v="33"/>
    <x v="33"/>
    <s v="25400 931104 513000"/>
    <x v="2"/>
    <x v="2"/>
    <s v="Payroll-PCF"/>
    <x v="3"/>
    <s v="Business Services1"/>
    <s v="Business Operations1"/>
    <n v="0"/>
    <n v="0"/>
    <m/>
    <n v="0"/>
    <n v="0"/>
    <n v="109.44"/>
    <n v="-32.83"/>
    <n v="-76.61"/>
    <n v="0"/>
    <n v="-263.86"/>
    <n v="0"/>
    <n v="267.7"/>
    <n v="69.760000000000005"/>
    <n v="-73.599999999999994"/>
    <m/>
    <m/>
    <n v="0"/>
    <n v="76.61"/>
    <n v="-340.47"/>
    <n v="337.46"/>
    <n v="-73.599999999999994"/>
    <n v="0"/>
    <n v="0"/>
  </r>
  <r>
    <n v="25400"/>
    <s v="Regional Park &amp; Open Space Dis"/>
    <n v="931104"/>
    <s v="Regnl Parks &amp; Open-Space Dist"/>
    <x v="36"/>
    <x v="36"/>
    <s v="25400 931104 513120"/>
    <x v="2"/>
    <x v="2"/>
    <s v="Payroll-PCF"/>
    <x v="3"/>
    <s v="Business Services1"/>
    <s v="Business Operations1"/>
    <n v="1.1368683772161603E-13"/>
    <n v="0"/>
    <m/>
    <n v="0"/>
    <n v="0"/>
    <n v="84.81"/>
    <n v="185.54"/>
    <n v="-270.35000000000002"/>
    <n v="0"/>
    <n v="357.25"/>
    <n v="0"/>
    <n v="-354.3"/>
    <n v="144.52000000000001"/>
    <n v="-147.47"/>
    <m/>
    <m/>
    <n v="0"/>
    <n v="270.35000000000002"/>
    <n v="86.899999999999977"/>
    <n v="-209.78"/>
    <n v="-147.47"/>
    <n v="0"/>
    <n v="0"/>
  </r>
  <r>
    <n v="25400"/>
    <s v="Regional Park &amp; Open Space Dis"/>
    <n v="931104"/>
    <s v="Regnl Parks &amp; Open-Space Dist"/>
    <x v="37"/>
    <x v="37"/>
    <s v="25400 931104 513140"/>
    <x v="2"/>
    <x v="2"/>
    <s v="Payroll-PCF"/>
    <x v="3"/>
    <s v="Business Services1"/>
    <s v="Business Operations1"/>
    <n v="-2.8421709430404007E-14"/>
    <n v="0"/>
    <m/>
    <n v="0"/>
    <n v="0"/>
    <n v="19.829999999999998"/>
    <n v="43.39"/>
    <n v="-63.22"/>
    <n v="0"/>
    <n v="83.55"/>
    <n v="0"/>
    <n v="-82.86"/>
    <n v="33.79"/>
    <n v="-34.479999999999997"/>
    <m/>
    <m/>
    <n v="0"/>
    <n v="63.22"/>
    <n v="20.329999999999998"/>
    <n v="-49.07"/>
    <n v="-34.479999999999997"/>
    <n v="0"/>
    <n v="0"/>
  </r>
  <r>
    <n v="25400"/>
    <s v="Regional Park &amp; Open Space Dis"/>
    <n v="931104"/>
    <s v="Regnl Parks &amp; Open-Space Dist"/>
    <x v="38"/>
    <x v="38"/>
    <s v="25400 931104 515040"/>
    <x v="2"/>
    <x v="2"/>
    <s v="Payroll-PCF"/>
    <x v="3"/>
    <s v="Business Services1"/>
    <s v="Business Operations1"/>
    <n v="0"/>
    <n v="0"/>
    <m/>
    <n v="0"/>
    <n v="0"/>
    <n v="0"/>
    <n v="754.64"/>
    <n v="-754.64"/>
    <n v="0"/>
    <n v="-1667.87"/>
    <n v="0"/>
    <n v="1677.13"/>
    <n v="-9.26"/>
    <n v="0"/>
    <m/>
    <m/>
    <n v="2.1849189124623081E-13"/>
    <n v="754.64"/>
    <n v="-2422.5099999999998"/>
    <n v="1667.8700000000001"/>
    <n v="0"/>
    <n v="2.2737367544323206E-13"/>
    <n v="-2.2737367544323206E-13"/>
  </r>
  <r>
    <n v="25400"/>
    <s v="Regional Park &amp; Open Space Dis"/>
    <n v="931104"/>
    <s v="Regnl Parks &amp; Open-Space Dist"/>
    <x v="39"/>
    <x v="39"/>
    <s v="25400 931104 515100"/>
    <x v="2"/>
    <x v="2"/>
    <s v="Payroll-PCF"/>
    <x v="3"/>
    <s v="Business Services1"/>
    <s v="Business Operations1"/>
    <n v="0"/>
    <n v="0"/>
    <m/>
    <n v="0"/>
    <n v="0"/>
    <n v="0"/>
    <n v="2.73"/>
    <n v="-2.73"/>
    <n v="0"/>
    <n v="-5.92"/>
    <n v="0"/>
    <n v="5.98"/>
    <n v="-0.06"/>
    <n v="0"/>
    <m/>
    <m/>
    <n v="4.9960036108132044E-16"/>
    <n v="2.73"/>
    <n v="-8.65"/>
    <n v="5.9200000000000008"/>
    <n v="0"/>
    <n v="8.8817841970012523E-16"/>
    <n v="-8.8817841970012523E-16"/>
  </r>
  <r>
    <n v="25400"/>
    <s v="Regional Park &amp; Open Space Dis"/>
    <n v="931104"/>
    <s v="Regnl Parks &amp; Open-Space Dist"/>
    <x v="43"/>
    <x v="43"/>
    <s v="25400 931104 515260"/>
    <x v="2"/>
    <x v="2"/>
    <s v="Payroll-PCF"/>
    <x v="3"/>
    <s v="Business Services1"/>
    <s v="Business Operations1"/>
    <n v="4.4408920985006262E-16"/>
    <n v="0"/>
    <m/>
    <n v="0"/>
    <n v="0"/>
    <n v="0"/>
    <n v="8.33"/>
    <n v="-8.33"/>
    <n v="0"/>
    <n v="-18.079999999999998"/>
    <n v="0"/>
    <n v="18.21"/>
    <n v="-0.13"/>
    <n v="0"/>
    <m/>
    <m/>
    <n v="2.55351295663786E-15"/>
    <n v="8.33"/>
    <n v="-26.409999999999997"/>
    <n v="18.080000000000002"/>
    <n v="0"/>
    <n v="3.5527136788005009E-15"/>
    <n v="-3.5527136788005009E-15"/>
  </r>
  <r>
    <n v="25400"/>
    <s v="Regional Park &amp; Open Space Dis"/>
    <n v="931104"/>
    <s v="Regnl Parks &amp; Open-Space Dist"/>
    <x v="46"/>
    <x v="46"/>
    <s v="25400 931104 518140"/>
    <x v="2"/>
    <x v="2"/>
    <s v="Payroll-PCF"/>
    <x v="3"/>
    <s v="Business Services1"/>
    <s v="Business Operations1"/>
    <n v="0"/>
    <n v="0"/>
    <m/>
    <n v="0"/>
    <n v="0"/>
    <n v="0.72"/>
    <n v="-0.11"/>
    <n v="-0.61"/>
    <n v="0"/>
    <n v="-0.94"/>
    <n v="0"/>
    <n v="0.94"/>
    <n v="0.16"/>
    <n v="-0.16"/>
    <m/>
    <m/>
    <n v="0"/>
    <n v="0.61"/>
    <n v="-1.5499999999999998"/>
    <n v="1.0999999999999999"/>
    <n v="-0.16"/>
    <n v="0"/>
    <n v="0"/>
  </r>
  <r>
    <n v="25400"/>
    <s v="Regional Park &amp; Open Space Dis"/>
    <n v="931183"/>
    <s v="Reservation/Reception"/>
    <x v="73"/>
    <x v="73"/>
    <s v="25400 931183 523800"/>
    <x v="2"/>
    <x v="11"/>
    <s v="Supplies &amp; Services"/>
    <x v="0"/>
    <s v="Business Services2"/>
    <s v="Guest Services &amp; Events2"/>
    <n v="998.22"/>
    <n v="0"/>
    <m/>
    <n v="0"/>
    <n v="0"/>
    <n v="0"/>
    <n v="0"/>
    <n v="0"/>
    <n v="0"/>
    <n v="0"/>
    <n v="0"/>
    <n v="0"/>
    <n v="0"/>
    <n v="0"/>
    <m/>
    <m/>
    <n v="0"/>
    <n v="0"/>
    <n v="0"/>
    <n v="0"/>
    <n v="0"/>
    <n v="0"/>
    <n v="0"/>
  </r>
  <r>
    <n v="25400"/>
    <s v="Regional Park &amp; Open Space Dis"/>
    <n v="931183"/>
    <s v="Reservation/Reception"/>
    <x v="14"/>
    <x v="14"/>
    <s v="25400 931183 537020"/>
    <x v="2"/>
    <x v="11"/>
    <s v="Internal Service Costs"/>
    <x v="2"/>
    <s v="Business Services3"/>
    <s v="Guest Services &amp; Events3"/>
    <n v="246.38"/>
    <n v="0"/>
    <m/>
    <n v="0"/>
    <n v="0"/>
    <n v="0"/>
    <n v="0"/>
    <n v="0"/>
    <n v="0"/>
    <n v="0"/>
    <n v="0"/>
    <n v="0"/>
    <n v="0"/>
    <n v="0"/>
    <m/>
    <m/>
    <n v="0"/>
    <n v="0"/>
    <n v="0"/>
    <n v="0"/>
    <n v="0"/>
    <n v="0"/>
    <n v="0"/>
  </r>
  <r>
    <n v="25400"/>
    <s v="Regional Park &amp; Open Space Dis"/>
    <n v="931205"/>
    <s v="Crestmore Manor"/>
    <x v="25"/>
    <x v="25"/>
    <s v="25400 931205 510200"/>
    <x v="2"/>
    <x v="11"/>
    <s v="Payroll"/>
    <x v="3"/>
    <s v="Business Services1"/>
    <s v="Guest Services &amp; Events1"/>
    <n v="2395.1999999999998"/>
    <n v="0"/>
    <m/>
    <n v="0"/>
    <n v="0"/>
    <n v="0"/>
    <n v="0"/>
    <n v="0"/>
    <n v="0"/>
    <n v="0"/>
    <n v="0"/>
    <n v="0"/>
    <n v="0"/>
    <n v="0"/>
    <m/>
    <m/>
    <n v="0"/>
    <n v="0"/>
    <n v="0"/>
    <n v="0"/>
    <n v="0"/>
    <n v="0"/>
    <n v="0"/>
  </r>
  <r>
    <n v="25400"/>
    <s v="Regional Park &amp; Open Space Dis"/>
    <n v="931205"/>
    <s v="Crestmore Manor"/>
    <x v="14"/>
    <x v="14"/>
    <s v="25400 931205 537020"/>
    <x v="2"/>
    <x v="11"/>
    <s v="Internal Service Costs"/>
    <x v="2"/>
    <s v="Business Services3"/>
    <s v="Guest Services &amp; Events3"/>
    <n v="360.09"/>
    <n v="0"/>
    <m/>
    <n v="0"/>
    <n v="0"/>
    <n v="0"/>
    <n v="0"/>
    <n v="0"/>
    <n v="0"/>
    <n v="0"/>
    <n v="0"/>
    <n v="0"/>
    <n v="0"/>
    <n v="0"/>
    <m/>
    <m/>
    <n v="0"/>
    <n v="0"/>
    <n v="0"/>
    <n v="0"/>
    <n v="0"/>
    <n v="0"/>
    <n v="0"/>
  </r>
  <r>
    <n v="25400"/>
    <s v="Regional Park &amp; Open Space Dis"/>
    <n v="931220"/>
    <s v="Administration"/>
    <x v="73"/>
    <x v="73"/>
    <s v="25400 931220 523800"/>
    <x v="2"/>
    <x v="12"/>
    <s v="Supplies &amp; Services"/>
    <x v="0"/>
    <s v="Business Services2"/>
    <s v="Executive2"/>
    <n v="790.53"/>
    <n v="0"/>
    <m/>
    <n v="0"/>
    <n v="0"/>
    <n v="0"/>
    <n v="0"/>
    <n v="0"/>
    <n v="0"/>
    <n v="0"/>
    <n v="0"/>
    <n v="0"/>
    <n v="0"/>
    <n v="0"/>
    <m/>
    <m/>
    <n v="0"/>
    <n v="0"/>
    <n v="0"/>
    <n v="0"/>
    <n v="0"/>
    <n v="0"/>
    <n v="0"/>
  </r>
  <r>
    <n v="25400"/>
    <s v="Regional Park &amp; Open Space Dis"/>
    <n v="931220"/>
    <s v="Administration"/>
    <x v="154"/>
    <x v="154"/>
    <s v="25400 931220 529010"/>
    <x v="2"/>
    <x v="12"/>
    <s v="Supplies &amp; Services"/>
    <x v="0"/>
    <s v="Business Services2"/>
    <s v="Executive2"/>
    <n v="54"/>
    <n v="0"/>
    <m/>
    <n v="0"/>
    <n v="0"/>
    <n v="0"/>
    <n v="105"/>
    <n v="0"/>
    <n v="144"/>
    <n v="0"/>
    <n v="0"/>
    <n v="0"/>
    <n v="0"/>
    <n v="0"/>
    <m/>
    <m/>
    <n v="249"/>
    <n v="105"/>
    <n v="144"/>
    <n v="0"/>
    <n v="0"/>
    <n v="249"/>
    <n v="-249"/>
  </r>
  <r>
    <n v="25400"/>
    <s v="Regional Park &amp; Open Space Dis"/>
    <n v="931235"/>
    <s v="Business Operations"/>
    <x v="26"/>
    <x v="26"/>
    <s v="25400 931235 510320"/>
    <x v="2"/>
    <x v="2"/>
    <s v="Payroll"/>
    <x v="3"/>
    <s v="Business Services1"/>
    <s v="Business Operations1"/>
    <n v="13749.42"/>
    <n v="12000"/>
    <m/>
    <n v="12000"/>
    <n v="0"/>
    <n v="0"/>
    <n v="1168.42"/>
    <n v="1892.5"/>
    <n v="8865.66"/>
    <n v="12520.71"/>
    <n v="12076.37"/>
    <n v="9883.4699999999993"/>
    <n v="7476.78"/>
    <n v="8424.52"/>
    <m/>
    <m/>
    <n v="62308.430000000008"/>
    <n v="1168.42"/>
    <n v="23278.87"/>
    <n v="29436.62"/>
    <n v="8424.52"/>
    <n v="62308.430000000008"/>
    <n v="-50308.430000000008"/>
  </r>
  <r>
    <n v="25400"/>
    <s v="Regional Park &amp; Open Space Dis"/>
    <n v="931235"/>
    <s v="Business Operations"/>
    <x v="35"/>
    <x v="35"/>
    <s v="25400 931235 513020"/>
    <x v="2"/>
    <x v="2"/>
    <s v="Payroll-PCF"/>
    <x v="3"/>
    <s v="Business Services1"/>
    <s v="Business Operations1"/>
    <n v="767.19999999999993"/>
    <n v="0"/>
    <m/>
    <n v="0"/>
    <n v="0"/>
    <n v="0"/>
    <n v="65.2"/>
    <n v="105.6"/>
    <n v="203.85"/>
    <n v="407.81"/>
    <n v="383.02"/>
    <n v="308.77"/>
    <n v="66.11"/>
    <n v="146.91999999999999"/>
    <m/>
    <m/>
    <n v="1687.28"/>
    <n v="65.2"/>
    <n v="717.26"/>
    <n v="757.9"/>
    <n v="146.91999999999999"/>
    <n v="1687.2800000000002"/>
    <n v="-1687.2800000000002"/>
  </r>
  <r>
    <n v="25400"/>
    <s v="Regional Park &amp; Open Space Dis"/>
    <n v="931235"/>
    <s v="Business Operations"/>
    <x v="88"/>
    <x v="88"/>
    <s v="25400 931235 528960"/>
    <x v="2"/>
    <x v="2"/>
    <s v="Travel/Training"/>
    <x v="0"/>
    <s v="Business Services2"/>
    <s v="Business Operations2"/>
    <n v="2048.5100000000002"/>
    <n v="0"/>
    <m/>
    <n v="0"/>
    <n v="0"/>
    <n v="0"/>
    <n v="0"/>
    <n v="0"/>
    <n v="0"/>
    <n v="0"/>
    <n v="91.62"/>
    <n v="0"/>
    <n v="0"/>
    <n v="0"/>
    <m/>
    <m/>
    <n v="91.62"/>
    <n v="0"/>
    <n v="0"/>
    <n v="91.62"/>
    <n v="0"/>
    <n v="91.62"/>
    <n v="-91.62"/>
  </r>
  <r>
    <n v="25400"/>
    <s v="Regional Park &amp; Open Space Dis"/>
    <n v="931300"/>
    <s v="Trails"/>
    <x v="74"/>
    <x v="74"/>
    <s v="25400 931300 524840"/>
    <x v="1"/>
    <x v="28"/>
    <s v="Supplies &amp; Services"/>
    <x v="0"/>
    <s v="Natural Resources2"/>
    <s v="Trails Maintenance2"/>
    <n v="0"/>
    <n v="0"/>
    <m/>
    <n v="0"/>
    <n v="0"/>
    <n v="0"/>
    <n v="0"/>
    <n v="0"/>
    <n v="0"/>
    <n v="0"/>
    <n v="0"/>
    <n v="0"/>
    <n v="0"/>
    <n v="0"/>
    <m/>
    <m/>
    <n v="0"/>
    <n v="0"/>
    <n v="0"/>
    <n v="0"/>
    <n v="0"/>
    <n v="0"/>
    <n v="0"/>
  </r>
  <r>
    <n v="25400"/>
    <s v="Regional Park &amp; Open Space Dis"/>
    <n v="931301"/>
    <s v="Historical"/>
    <x v="27"/>
    <x v="27"/>
    <s v="25400 931301 510420"/>
    <x v="4"/>
    <x v="10"/>
    <s v="Payroll"/>
    <x v="3"/>
    <s v="Interpretive1"/>
    <s v="Historic Preservation1"/>
    <n v="200"/>
    <n v="500"/>
    <m/>
    <n v="500"/>
    <n v="0"/>
    <n v="0"/>
    <n v="0"/>
    <n v="0"/>
    <n v="0"/>
    <n v="0"/>
    <n v="0"/>
    <n v="0"/>
    <n v="0"/>
    <n v="0"/>
    <m/>
    <m/>
    <n v="0"/>
    <n v="0"/>
    <n v="0"/>
    <n v="0"/>
    <n v="0"/>
    <n v="0"/>
    <n v="500"/>
  </r>
  <r>
    <n v="25400"/>
    <s v="Regional Park &amp; Open Space Dis"/>
    <n v="931302"/>
    <s v="Gilman Ranch Historic Museum"/>
    <x v="77"/>
    <x v="77"/>
    <s v="25400 931302 526940"/>
    <x v="4"/>
    <x v="16"/>
    <s v="Supplies &amp; Services"/>
    <x v="0"/>
    <s v="Interpretive2"/>
    <s v="Gilman Ranch2"/>
    <n v="60.52"/>
    <n v="0"/>
    <m/>
    <n v="0"/>
    <n v="215.48"/>
    <n v="0"/>
    <n v="0"/>
    <n v="0"/>
    <n v="0"/>
    <n v="0"/>
    <n v="0"/>
    <n v="0"/>
    <n v="0"/>
    <n v="5.79"/>
    <m/>
    <m/>
    <n v="221.26999999999998"/>
    <n v="215.48"/>
    <n v="0"/>
    <n v="0"/>
    <n v="5.79"/>
    <n v="221.26999999999998"/>
    <n v="-221.26999999999998"/>
  </r>
  <r>
    <n v="25400"/>
    <s v="Regional Park &amp; Open Space Dis"/>
    <n v="931307"/>
    <s v="Santa Rosa Plateau Nature Ctr"/>
    <x v="53"/>
    <x v="53"/>
    <s v="25400 931307 520025"/>
    <x v="4"/>
    <x v="20"/>
    <s v="Supplies &amp; Services"/>
    <x v="0"/>
    <s v="Interpretive2"/>
    <s v="Santa Rosa Plateau Nature Center2"/>
    <n v="55"/>
    <n v="0"/>
    <m/>
    <n v="0"/>
    <n v="0"/>
    <n v="0"/>
    <n v="0"/>
    <n v="0"/>
    <n v="0"/>
    <n v="0"/>
    <n v="0"/>
    <n v="0"/>
    <n v="0"/>
    <n v="0"/>
    <m/>
    <m/>
    <n v="0"/>
    <n v="0"/>
    <n v="0"/>
    <n v="0"/>
    <n v="0"/>
    <n v="0"/>
    <n v="0"/>
  </r>
  <r>
    <n v="25400"/>
    <s v="Regional Park &amp; Open Space Dis"/>
    <n v="931402"/>
    <s v="Hurkey Creek Park"/>
    <x v="155"/>
    <x v="155"/>
    <s v="25400 931402 520840"/>
    <x v="3"/>
    <x v="22"/>
    <s v="Supplies &amp; Services"/>
    <x v="0"/>
    <s v="Regional Parks2"/>
    <s v="Hurkey Creek2"/>
    <n v="0"/>
    <n v="0"/>
    <m/>
    <n v="0"/>
    <n v="0"/>
    <n v="0"/>
    <n v="0"/>
    <n v="0"/>
    <n v="0"/>
    <n v="0"/>
    <n v="0"/>
    <n v="0"/>
    <n v="0"/>
    <n v="0"/>
    <m/>
    <m/>
    <n v="0"/>
    <n v="0"/>
    <n v="0"/>
    <n v="0"/>
    <n v="0"/>
    <n v="0"/>
    <n v="0"/>
  </r>
  <r>
    <n v="25400"/>
    <s v="Regional Park &amp; Open Space Dis"/>
    <n v="931404"/>
    <s v="kabian Park"/>
    <x v="60"/>
    <x v="60"/>
    <s v="25400 931404 521420"/>
    <x v="3"/>
    <x v="26"/>
    <s v="Supplies &amp; Services"/>
    <x v="0"/>
    <s v="Regional Parks2"/>
    <s v="Kabian2"/>
    <n v="1039.08"/>
    <n v="1000"/>
    <m/>
    <n v="1000"/>
    <n v="0"/>
    <n v="0"/>
    <n v="0"/>
    <n v="0"/>
    <n v="0"/>
    <n v="0"/>
    <n v="0"/>
    <n v="0"/>
    <n v="0"/>
    <n v="0"/>
    <m/>
    <m/>
    <n v="0"/>
    <n v="0"/>
    <n v="0"/>
    <n v="0"/>
    <n v="0"/>
    <n v="0"/>
    <n v="1000"/>
  </r>
  <r>
    <n v="25400"/>
    <s v="Regional Park &amp; Open Space Dis"/>
    <n v="931421"/>
    <s v="Mayflower Park"/>
    <x v="110"/>
    <x v="110"/>
    <s v="25400 931421 520015"/>
    <x v="3"/>
    <x v="5"/>
    <s v="Supplies &amp; Services"/>
    <x v="0"/>
    <s v="Regional Parks2"/>
    <s v="Mayflower2"/>
    <n v="0"/>
    <n v="0"/>
    <m/>
    <n v="0"/>
    <n v="0"/>
    <n v="0"/>
    <n v="0"/>
    <n v="0"/>
    <n v="0"/>
    <n v="0"/>
    <n v="0"/>
    <n v="0"/>
    <n v="0"/>
    <n v="0"/>
    <m/>
    <m/>
    <n v="0"/>
    <n v="0"/>
    <n v="0"/>
    <n v="0"/>
    <n v="0"/>
    <n v="0"/>
    <n v="0"/>
  </r>
  <r>
    <n v="25430"/>
    <s v="Habitat/Open Space Mgt-Parks"/>
    <n v="931173"/>
    <s v="Hab &amp; Opn Spc-Hidden Valley"/>
    <x v="10"/>
    <x v="10"/>
    <s v="25430 931173 536760"/>
    <x v="1"/>
    <x v="1"/>
    <s v="Internal Service Costs"/>
    <x v="2"/>
    <s v="Natural Resources3"/>
    <s v="Habitat &amp; Open Space Management3"/>
    <n v="311.14000000000004"/>
    <n v="0"/>
    <m/>
    <n v="0"/>
    <n v="0"/>
    <n v="0"/>
    <n v="0"/>
    <n v="0"/>
    <n v="0"/>
    <n v="0"/>
    <n v="0"/>
    <n v="0"/>
    <n v="0"/>
    <n v="0"/>
    <m/>
    <m/>
    <n v="0"/>
    <n v="0"/>
    <n v="0"/>
    <n v="0"/>
    <n v="0"/>
    <n v="0"/>
    <n v="0"/>
  </r>
  <r>
    <n v="25430"/>
    <s v="Habitat/Open Space Mgt-Parks"/>
    <n v="931173"/>
    <s v="Hab &amp; Opn Spc-Hidden Valley"/>
    <x v="94"/>
    <x v="94"/>
    <s v="25430 931173 536761"/>
    <x v="1"/>
    <x v="1"/>
    <s v="Internal Service Costs"/>
    <x v="2"/>
    <s v="Natural Resources3"/>
    <s v="Habitat &amp; Open Space Management3"/>
    <n v="0"/>
    <n v="0"/>
    <m/>
    <n v="0"/>
    <n v="0"/>
    <n v="0"/>
    <n v="0"/>
    <n v="0"/>
    <n v="0"/>
    <n v="0"/>
    <n v="0"/>
    <n v="0"/>
    <n v="0"/>
    <n v="0"/>
    <m/>
    <m/>
    <n v="0"/>
    <n v="0"/>
    <n v="0"/>
    <n v="0"/>
    <n v="0"/>
    <n v="0"/>
    <n v="0"/>
  </r>
  <r>
    <n v="25430"/>
    <s v="Habitat/Open Space Mgt-Parks"/>
    <n v="931173"/>
    <s v="Hab &amp; Opn Spc-Hidden Valley"/>
    <x v="95"/>
    <x v="95"/>
    <s v="25430 931173 536910"/>
    <x v="1"/>
    <x v="1"/>
    <s v="Supplies &amp; Services"/>
    <x v="2"/>
    <s v="Natural Resources3"/>
    <s v="Habitat &amp; Open Space Management3"/>
    <n v="3874.08"/>
    <n v="0"/>
    <m/>
    <n v="0"/>
    <n v="0"/>
    <n v="0"/>
    <n v="0"/>
    <n v="0"/>
    <n v="0"/>
    <n v="0"/>
    <n v="0"/>
    <n v="0"/>
    <n v="0"/>
    <n v="0"/>
    <m/>
    <m/>
    <n v="0"/>
    <n v="0"/>
    <n v="0"/>
    <n v="0"/>
    <n v="0"/>
    <n v="0"/>
    <n v="0"/>
  </r>
  <r>
    <n v="25430"/>
    <s v="Habitat/Open Space Mgt-Parks"/>
    <n v="931173"/>
    <s v="Hab &amp; Opn Spc-Hidden Valley"/>
    <x v="96"/>
    <x v="96"/>
    <s v="25430 931173 537080"/>
    <x v="1"/>
    <x v="1"/>
    <s v="Supplies &amp; Services"/>
    <x v="2"/>
    <s v="Natural Resources3"/>
    <s v="Habitat &amp; Open Space Management3"/>
    <n v="1736"/>
    <n v="0"/>
    <m/>
    <n v="0"/>
    <n v="0"/>
    <n v="0"/>
    <n v="0"/>
    <n v="0"/>
    <n v="0"/>
    <n v="0"/>
    <n v="0"/>
    <n v="0"/>
    <n v="0"/>
    <n v="0"/>
    <m/>
    <m/>
    <n v="0"/>
    <n v="0"/>
    <n v="0"/>
    <n v="0"/>
    <n v="0"/>
    <n v="0"/>
    <n v="0"/>
  </r>
  <r>
    <n v="25430"/>
    <s v="Habitat/Open Space Mgt-Parks"/>
    <n v="931174"/>
    <s v="Hab &amp; Opn Spc-SantaRosaPlateau"/>
    <x v="24"/>
    <x v="24"/>
    <s v="25430 931174 510040"/>
    <x v="1"/>
    <x v="1"/>
    <s v="Payroll-PCF"/>
    <x v="3"/>
    <s v="Natural Resources1"/>
    <s v="Habitat &amp; Open Space Management1"/>
    <n v="105388.97999999998"/>
    <n v="0"/>
    <m/>
    <n v="0"/>
    <n v="0"/>
    <n v="0"/>
    <n v="0"/>
    <n v="0"/>
    <n v="0"/>
    <n v="0"/>
    <n v="0"/>
    <n v="0"/>
    <n v="0"/>
    <n v="0"/>
    <m/>
    <m/>
    <n v="0"/>
    <n v="0"/>
    <n v="0"/>
    <n v="0"/>
    <n v="0"/>
    <n v="0"/>
    <n v="0"/>
  </r>
  <r>
    <n v="25430"/>
    <s v="Habitat/Open Space Mgt-Parks"/>
    <n v="931174"/>
    <s v="Hab &amp; Opn Spc-SantaRosaPlateau"/>
    <x v="27"/>
    <x v="27"/>
    <s v="25430 931174 510420"/>
    <x v="1"/>
    <x v="1"/>
    <s v="Payroll"/>
    <x v="3"/>
    <s v="Natural Resources1"/>
    <s v="Habitat &amp; Open Space Management1"/>
    <n v="259.97000000000003"/>
    <n v="0"/>
    <m/>
    <n v="0"/>
    <n v="0"/>
    <n v="0"/>
    <n v="0"/>
    <n v="0"/>
    <n v="0"/>
    <n v="0"/>
    <n v="0"/>
    <n v="0"/>
    <n v="0"/>
    <n v="0"/>
    <m/>
    <m/>
    <n v="0"/>
    <n v="0"/>
    <n v="0"/>
    <n v="0"/>
    <n v="0"/>
    <n v="0"/>
    <n v="0"/>
  </r>
  <r>
    <n v="25430"/>
    <s v="Habitat/Open Space Mgt-Parks"/>
    <n v="931174"/>
    <s v="Hab &amp; Opn Spc-SantaRosaPlateau"/>
    <x v="29"/>
    <x v="29"/>
    <s v="25430 931174 510620"/>
    <x v="1"/>
    <x v="1"/>
    <s v="Payroll"/>
    <x v="3"/>
    <s v="Natural Resources1"/>
    <s v="Habitat &amp; Open Space Management1"/>
    <n v="653.48"/>
    <n v="0"/>
    <m/>
    <n v="0"/>
    <n v="0"/>
    <n v="0"/>
    <n v="0"/>
    <n v="0"/>
    <n v="0"/>
    <n v="0"/>
    <n v="0"/>
    <n v="0"/>
    <n v="0"/>
    <n v="0"/>
    <m/>
    <m/>
    <n v="0"/>
    <n v="0"/>
    <n v="0"/>
    <n v="0"/>
    <n v="0"/>
    <n v="0"/>
    <n v="0"/>
  </r>
  <r>
    <n v="25540"/>
    <s v="Multi-Species Reserve"/>
    <n v="931116"/>
    <s v="Multi-Species Reserve"/>
    <x v="118"/>
    <x v="118"/>
    <s v="25540 931116 527780"/>
    <x v="1"/>
    <x v="25"/>
    <s v="Supplies &amp; Services"/>
    <x v="0"/>
    <s v="Natural Resources2"/>
    <s v="Multi-Species Reserve2"/>
    <n v="867.46"/>
    <n v="0"/>
    <m/>
    <n v="0"/>
    <n v="0"/>
    <n v="0"/>
    <n v="0"/>
    <n v="0"/>
    <n v="0"/>
    <n v="0"/>
    <n v="0"/>
    <n v="0"/>
    <n v="0"/>
    <n v="0"/>
    <m/>
    <m/>
    <n v="0"/>
    <n v="0"/>
    <n v="0"/>
    <n v="0"/>
    <n v="0"/>
    <n v="0"/>
    <n v="0"/>
  </r>
  <r>
    <n v="25620"/>
    <s v="Lake Skinner Park"/>
    <n v="931750"/>
    <s v="Lake Skinner Park"/>
    <x v="14"/>
    <x v="14"/>
    <s v="25620 931750 537020"/>
    <x v="3"/>
    <x v="7"/>
    <s v="Internal Service Costs"/>
    <x v="2"/>
    <s v="Regional Parks3"/>
    <s v="Lake Skinner3"/>
    <n v="1971.0099999999998"/>
    <n v="0"/>
    <m/>
    <n v="0"/>
    <n v="0"/>
    <n v="0"/>
    <n v="0"/>
    <n v="0"/>
    <n v="0"/>
    <n v="0"/>
    <n v="0"/>
    <n v="0"/>
    <n v="0"/>
    <n v="0"/>
    <m/>
    <m/>
    <n v="0"/>
    <n v="0"/>
    <n v="0"/>
    <n v="0"/>
    <n v="0"/>
    <n v="0"/>
    <n v="0"/>
  </r>
  <r>
    <n v="33100"/>
    <s v="Park Acq &amp; Dev, District"/>
    <n v="931105"/>
    <s v="Park Acq &amp; Dev, District"/>
    <x v="69"/>
    <x v="69"/>
    <s v="33100 931105 523340"/>
    <x v="0"/>
    <x v="0"/>
    <s v="Supplies &amp; Services"/>
    <x v="0"/>
    <s v="CIP2"/>
    <s v="Park Acq &amp; Dev, District2"/>
    <n v="1.23"/>
    <n v="0"/>
    <m/>
    <n v="0"/>
    <n v="0"/>
    <n v="0"/>
    <n v="0"/>
    <n v="0"/>
    <n v="0"/>
    <n v="0"/>
    <n v="0"/>
    <n v="0"/>
    <n v="0"/>
    <n v="0"/>
    <m/>
    <m/>
    <n v="0"/>
    <n v="0"/>
    <n v="0"/>
    <n v="0"/>
    <n v="0"/>
    <n v="0"/>
    <n v="0"/>
  </r>
  <r>
    <n v="25400"/>
    <s v="Regional Park &amp; Open Space Dis"/>
    <n v="931409"/>
    <s v="Rancho Jurupa Park"/>
    <x v="4"/>
    <x v="4"/>
    <s v="25400 931409 546160"/>
    <x v="3"/>
    <x v="4"/>
    <s v="Capital Assets"/>
    <x v="1"/>
    <s v="Regional Parks4"/>
    <s v="Rancho Jurupa4"/>
    <n v="26448.379999999997"/>
    <n v="0"/>
    <m/>
    <n v="0"/>
    <n v="0"/>
    <n v="0"/>
    <n v="0"/>
    <n v="0"/>
    <n v="0"/>
    <n v="0"/>
    <n v="0"/>
    <n v="0"/>
    <n v="0"/>
    <n v="0"/>
    <m/>
    <m/>
    <n v="0"/>
    <n v="0"/>
    <n v="0"/>
    <n v="0"/>
    <n v="0"/>
    <n v="0"/>
    <n v="0"/>
  </r>
  <r>
    <n v="25400"/>
    <s v="Regional Park &amp; Open Space Dis"/>
    <n v="931235"/>
    <s v="Business Operations"/>
    <x v="137"/>
    <x v="137"/>
    <s v="25400 931235 528900"/>
    <x v="2"/>
    <x v="2"/>
    <s v="Travel/Training"/>
    <x v="0"/>
    <s v="Business Services2"/>
    <s v="Business Operations2"/>
    <n v="217.96"/>
    <n v="0"/>
    <m/>
    <n v="0"/>
    <n v="0"/>
    <n v="0"/>
    <n v="0"/>
    <n v="0"/>
    <n v="0"/>
    <n v="0"/>
    <n v="0"/>
    <n v="0"/>
    <n v="0"/>
    <n v="0"/>
    <m/>
    <m/>
    <n v="0"/>
    <n v="0"/>
    <n v="0"/>
    <n v="0"/>
    <n v="0"/>
    <n v="0"/>
    <n v="0"/>
  </r>
  <r>
    <n v="25400"/>
    <s v="Regional Park &amp; Open Space Dis"/>
    <n v="931301"/>
    <s v="Historical"/>
    <x v="55"/>
    <x v="55"/>
    <s v="25400 931301 520115"/>
    <x v="4"/>
    <x v="10"/>
    <s v="Supplies &amp; Services"/>
    <x v="0"/>
    <s v="Interpretive2"/>
    <s v="Historic Preservation2"/>
    <n v="105.02"/>
    <n v="350"/>
    <m/>
    <n v="350"/>
    <n v="0"/>
    <n v="0"/>
    <n v="0"/>
    <n v="0"/>
    <n v="0"/>
    <n v="0"/>
    <n v="0"/>
    <n v="0"/>
    <n v="0"/>
    <n v="0"/>
    <m/>
    <m/>
    <n v="0"/>
    <n v="0"/>
    <n v="0"/>
    <n v="0"/>
    <n v="0"/>
    <n v="0"/>
    <n v="350"/>
  </r>
  <r>
    <n v="25400"/>
    <s v="Regional Park &amp; Open Space Dis"/>
    <n v="931301"/>
    <s v="Historical"/>
    <x v="73"/>
    <x v="73"/>
    <s v="25400 931301 523800"/>
    <x v="4"/>
    <x v="10"/>
    <s v="Supplies &amp; Services"/>
    <x v="0"/>
    <s v="Interpretive2"/>
    <s v="Historic Preservation2"/>
    <n v="195.75"/>
    <n v="50"/>
    <m/>
    <n v="50"/>
    <n v="0"/>
    <n v="0"/>
    <n v="0"/>
    <n v="0"/>
    <n v="0"/>
    <n v="0"/>
    <n v="0"/>
    <n v="0"/>
    <n v="0"/>
    <n v="0"/>
    <m/>
    <m/>
    <n v="0"/>
    <n v="0"/>
    <n v="0"/>
    <n v="0"/>
    <n v="0"/>
    <n v="0"/>
    <n v="50"/>
  </r>
  <r>
    <n v="25400"/>
    <s v="Regional Park &amp; Open Space Dis"/>
    <n v="931304"/>
    <s v="San Timoteo Schoolhouse"/>
    <x v="24"/>
    <x v="24"/>
    <s v="25400 931304 510040"/>
    <x v="4"/>
    <x v="30"/>
    <s v="Payroll-PCF"/>
    <x v="3"/>
    <s v="Interpretive1"/>
    <s v="San Timoteo Schoolhouse1"/>
    <n v="295.72000000000003"/>
    <n v="0"/>
    <m/>
    <n v="0"/>
    <n v="0"/>
    <n v="0"/>
    <n v="0"/>
    <n v="0"/>
    <n v="91.44"/>
    <n v="0"/>
    <n v="0"/>
    <n v="0"/>
    <n v="0"/>
    <n v="0"/>
    <m/>
    <m/>
    <n v="91.44"/>
    <n v="0"/>
    <n v="91.44"/>
    <n v="0"/>
    <n v="0"/>
    <n v="91.44"/>
    <n v="-91.44"/>
  </r>
  <r>
    <n v="25400"/>
    <s v="Regional Park &amp; Open Space Dis"/>
    <n v="931304"/>
    <s v="San Timoteo Schoolhouse"/>
    <x v="33"/>
    <x v="33"/>
    <s v="25400 931304 513000"/>
    <x v="4"/>
    <x v="30"/>
    <s v="Payroll-PCF"/>
    <x v="3"/>
    <s v="Interpretive1"/>
    <s v="San Timoteo Schoolhouse1"/>
    <n v="39.69"/>
    <n v="0"/>
    <m/>
    <n v="0"/>
    <n v="0"/>
    <n v="0"/>
    <n v="0"/>
    <n v="0"/>
    <n v="7.32"/>
    <n v="0"/>
    <n v="0"/>
    <n v="0"/>
    <n v="0"/>
    <n v="0"/>
    <m/>
    <m/>
    <n v="7.32"/>
    <n v="0"/>
    <n v="7.32"/>
    <n v="0"/>
    <n v="0"/>
    <n v="7.32"/>
    <n v="-7.32"/>
  </r>
  <r>
    <n v="25400"/>
    <s v="Regional Park &amp; Open Space Dis"/>
    <n v="931304"/>
    <s v="San Timoteo Schoolhouse"/>
    <x v="36"/>
    <x v="36"/>
    <s v="25400 931304 513120"/>
    <x v="4"/>
    <x v="30"/>
    <s v="Payroll-PCF"/>
    <x v="3"/>
    <s v="Interpretive1"/>
    <s v="San Timoteo Schoolhouse1"/>
    <n v="16.84"/>
    <n v="0"/>
    <m/>
    <n v="0"/>
    <n v="0"/>
    <n v="0"/>
    <n v="0"/>
    <n v="0"/>
    <n v="4.57"/>
    <n v="0"/>
    <n v="0"/>
    <n v="0"/>
    <n v="0"/>
    <n v="0"/>
    <m/>
    <m/>
    <n v="4.57"/>
    <n v="0"/>
    <n v="4.57"/>
    <n v="0"/>
    <n v="0"/>
    <n v="4.57"/>
    <n v="-4.57"/>
  </r>
  <r>
    <n v="25400"/>
    <s v="Regional Park &amp; Open Space Dis"/>
    <n v="931304"/>
    <s v="San Timoteo Schoolhouse"/>
    <x v="37"/>
    <x v="37"/>
    <s v="25400 931304 513140"/>
    <x v="4"/>
    <x v="30"/>
    <s v="Payroll-PCF"/>
    <x v="3"/>
    <s v="Interpretive1"/>
    <s v="San Timoteo Schoolhouse1"/>
    <n v="3.94"/>
    <n v="0"/>
    <m/>
    <n v="0"/>
    <n v="0"/>
    <n v="0"/>
    <n v="0"/>
    <n v="0"/>
    <n v="1.07"/>
    <n v="0"/>
    <n v="0"/>
    <n v="0"/>
    <n v="0"/>
    <n v="0"/>
    <m/>
    <m/>
    <n v="1.07"/>
    <n v="0"/>
    <n v="1.07"/>
    <n v="0"/>
    <n v="0"/>
    <n v="1.07"/>
    <n v="-1.07"/>
  </r>
  <r>
    <n v="25400"/>
    <s v="Regional Park &amp; Open Space Dis"/>
    <n v="931304"/>
    <s v="San Timoteo Schoolhouse"/>
    <x v="38"/>
    <x v="38"/>
    <s v="25400 931304 515040"/>
    <x v="4"/>
    <x v="30"/>
    <s v="Payroll-PCF"/>
    <x v="3"/>
    <s v="Interpretive1"/>
    <s v="San Timoteo Schoolhouse1"/>
    <n v="65.489999999999995"/>
    <n v="0"/>
    <m/>
    <n v="0"/>
    <n v="0"/>
    <n v="0"/>
    <n v="0"/>
    <n v="0"/>
    <n v="18.88"/>
    <n v="0"/>
    <n v="0"/>
    <n v="0"/>
    <n v="0"/>
    <n v="0"/>
    <m/>
    <m/>
    <n v="18.88"/>
    <n v="0"/>
    <n v="18.88"/>
    <n v="0"/>
    <n v="0"/>
    <n v="18.88"/>
    <n v="-18.88"/>
  </r>
  <r>
    <n v="25400"/>
    <s v="Regional Park &amp; Open Space Dis"/>
    <n v="931304"/>
    <s v="San Timoteo Schoolhouse"/>
    <x v="39"/>
    <x v="39"/>
    <s v="25400 931304 515100"/>
    <x v="4"/>
    <x v="30"/>
    <s v="Payroll-PCF"/>
    <x v="3"/>
    <s v="Interpretive1"/>
    <s v="San Timoteo Schoolhouse1"/>
    <n v="0.39"/>
    <n v="0"/>
    <m/>
    <n v="0"/>
    <n v="0"/>
    <n v="0"/>
    <n v="0"/>
    <n v="0"/>
    <n v="0.1"/>
    <n v="0"/>
    <n v="0"/>
    <n v="0"/>
    <n v="0"/>
    <n v="0"/>
    <m/>
    <m/>
    <n v="0.1"/>
    <n v="0"/>
    <n v="0.1"/>
    <n v="0"/>
    <n v="0"/>
    <n v="0.1"/>
    <n v="-0.1"/>
  </r>
  <r>
    <n v="25400"/>
    <s v="Regional Park &amp; Open Space Dis"/>
    <n v="931304"/>
    <s v="San Timoteo Schoolhouse"/>
    <x v="43"/>
    <x v="43"/>
    <s v="25400 931304 515260"/>
    <x v="4"/>
    <x v="30"/>
    <s v="Payroll-PCF"/>
    <x v="3"/>
    <s v="Interpretive1"/>
    <s v="San Timoteo Schoolhouse1"/>
    <n v="0.85"/>
    <n v="0"/>
    <m/>
    <n v="0"/>
    <n v="0"/>
    <n v="0"/>
    <n v="0"/>
    <n v="0"/>
    <n v="0.18"/>
    <n v="0"/>
    <n v="0"/>
    <n v="0"/>
    <n v="0"/>
    <n v="0"/>
    <m/>
    <m/>
    <n v="0.18"/>
    <n v="0"/>
    <n v="0.18"/>
    <n v="0"/>
    <n v="0"/>
    <n v="0.18"/>
    <n v="-0.18"/>
  </r>
  <r>
    <n v="25400"/>
    <s v="Regional Park &amp; Open Space Dis"/>
    <n v="931304"/>
    <s v="San Timoteo Schoolhouse"/>
    <x v="46"/>
    <x v="46"/>
    <s v="25400 931304 518140"/>
    <x v="4"/>
    <x v="30"/>
    <s v="Payroll-PCF"/>
    <x v="3"/>
    <s v="Interpretive1"/>
    <s v="San Timoteo Schoolhouse1"/>
    <n v="0.14000000000000001"/>
    <n v="0"/>
    <m/>
    <n v="0"/>
    <n v="0"/>
    <n v="0"/>
    <n v="0"/>
    <n v="0"/>
    <n v="0.05"/>
    <n v="0"/>
    <n v="0"/>
    <n v="0"/>
    <n v="0"/>
    <n v="0"/>
    <m/>
    <m/>
    <n v="0.05"/>
    <n v="0"/>
    <n v="0.05"/>
    <n v="0"/>
    <n v="0"/>
    <n v="0.05"/>
    <n v="-0.05"/>
  </r>
  <r>
    <n v="25400"/>
    <s v="Regional Park &amp; Open Space Dis"/>
    <n v="931305"/>
    <s v="Hidden Valley Nature Center"/>
    <x v="143"/>
    <x v="143"/>
    <s v="25400 931305 523230"/>
    <x v="4"/>
    <x v="18"/>
    <s v="Supplies &amp; Services"/>
    <x v="0"/>
    <s v="Interpretive2"/>
    <s v="Hidden Valley Nature Center2"/>
    <n v="-0.95"/>
    <n v="0"/>
    <m/>
    <n v="0"/>
    <n v="0"/>
    <n v="0"/>
    <n v="0"/>
    <n v="0"/>
    <n v="0"/>
    <n v="0"/>
    <n v="0"/>
    <n v="0"/>
    <n v="0"/>
    <n v="0"/>
    <m/>
    <m/>
    <n v="0"/>
    <n v="0"/>
    <n v="0"/>
    <n v="0"/>
    <n v="0"/>
    <n v="0"/>
    <n v="0"/>
  </r>
  <r>
    <n v="25400"/>
    <s v="Regional Park &amp; Open Space Dis"/>
    <n v="931307"/>
    <s v="Santa Rosa Plateau Nature Ctr"/>
    <x v="11"/>
    <x v="11"/>
    <s v="25400 931307 523760"/>
    <x v="4"/>
    <x v="20"/>
    <s v="Internal Service Costs"/>
    <x v="0"/>
    <s v="Interpretive2"/>
    <s v="Santa Rosa Plateau Nature Center2"/>
    <n v="49"/>
    <n v="0"/>
    <m/>
    <n v="0"/>
    <n v="0"/>
    <n v="0"/>
    <n v="0"/>
    <n v="0"/>
    <n v="0"/>
    <n v="0"/>
    <n v="0"/>
    <n v="0"/>
    <n v="0"/>
    <n v="0"/>
    <m/>
    <m/>
    <n v="0"/>
    <n v="0"/>
    <n v="0"/>
    <n v="0"/>
    <n v="0"/>
    <n v="0"/>
    <n v="0"/>
  </r>
  <r>
    <n v="25400"/>
    <s v="Regional Park &amp; Open Space Dis"/>
    <n v="931403"/>
    <s v="Idyllwild Park"/>
    <x v="143"/>
    <x v="143"/>
    <s v="25400 931403 523230"/>
    <x v="3"/>
    <x v="23"/>
    <s v="Supplies &amp; Services"/>
    <x v="0"/>
    <s v="Regional Parks2"/>
    <s v="Idyllwild2"/>
    <n v="-0.96"/>
    <n v="0"/>
    <m/>
    <n v="0"/>
    <n v="0"/>
    <n v="0"/>
    <n v="0"/>
    <n v="0"/>
    <n v="0"/>
    <n v="0"/>
    <n v="0"/>
    <n v="0"/>
    <n v="0"/>
    <n v="0"/>
    <m/>
    <m/>
    <n v="0"/>
    <n v="0"/>
    <n v="0"/>
    <n v="0"/>
    <n v="0"/>
    <n v="0"/>
    <n v="0"/>
  </r>
  <r>
    <n v="25400"/>
    <s v="Regional Park &amp; Open Space Dis"/>
    <n v="931406"/>
    <s v="Lawler Lodge &amp; Alpine Cabins"/>
    <x v="93"/>
    <x v="93"/>
    <s v="25400 931406 529550"/>
    <x v="3"/>
    <x v="27"/>
    <s v="Utilities"/>
    <x v="0"/>
    <s v="Regional Parks2"/>
    <s v="Lawler Lodge &amp; Alpine Cabins2"/>
    <n v="11.09"/>
    <n v="0"/>
    <m/>
    <n v="0"/>
    <n v="0"/>
    <n v="0"/>
    <n v="0"/>
    <n v="0"/>
    <n v="0"/>
    <n v="0"/>
    <n v="0"/>
    <n v="0"/>
    <n v="0"/>
    <n v="0"/>
    <m/>
    <m/>
    <n v="0"/>
    <n v="0"/>
    <n v="0"/>
    <n v="0"/>
    <n v="0"/>
    <n v="0"/>
    <n v="0"/>
  </r>
  <r>
    <n v="25400"/>
    <s v="Regional Park &amp; Open Space Dis"/>
    <n v="931408"/>
    <s v="McCall Park"/>
    <x v="6"/>
    <x v="6"/>
    <s v="25400 931408 521600"/>
    <x v="3"/>
    <x v="24"/>
    <s v="Supplies &amp; Services"/>
    <x v="0"/>
    <s v="Regional Parks2"/>
    <s v="McCall2"/>
    <n v="750"/>
    <n v="0"/>
    <m/>
    <n v="0"/>
    <n v="0"/>
    <n v="0"/>
    <n v="0"/>
    <n v="0"/>
    <n v="0"/>
    <n v="0"/>
    <n v="0"/>
    <n v="0"/>
    <n v="0"/>
    <n v="0"/>
    <m/>
    <m/>
    <n v="0"/>
    <n v="0"/>
    <n v="0"/>
    <n v="0"/>
    <n v="0"/>
    <n v="0"/>
    <n v="0"/>
  </r>
  <r>
    <n v="25400"/>
    <s v="Regional Park &amp; Open Space Dis"/>
    <n v="931421"/>
    <s v="Mayflower Park"/>
    <x v="106"/>
    <x v="106"/>
    <s v="25400 931421 523680"/>
    <x v="3"/>
    <x v="5"/>
    <s v="Supplies &amp; Services"/>
    <x v="0"/>
    <s v="Regional Parks2"/>
    <s v="Mayflower2"/>
    <n v="2984.36"/>
    <n v="0"/>
    <m/>
    <n v="0"/>
    <n v="0"/>
    <n v="0"/>
    <n v="0"/>
    <n v="0"/>
    <n v="0"/>
    <n v="0"/>
    <n v="0"/>
    <n v="0"/>
    <n v="0"/>
    <n v="0"/>
    <m/>
    <m/>
    <n v="0"/>
    <n v="0"/>
    <n v="0"/>
    <n v="0"/>
    <n v="0"/>
    <n v="0"/>
    <n v="0"/>
  </r>
  <r>
    <n v="25430"/>
    <s v="Habitat/Open Space Mgt-Parks"/>
    <n v="931174"/>
    <s v="Hab &amp; Opn Spc-SantaRosaPlateau"/>
    <x v="30"/>
    <x v="30"/>
    <s v="25430 931174 510700"/>
    <x v="1"/>
    <x v="1"/>
    <s v="Payroll"/>
    <x v="3"/>
    <s v="Natural Resources1"/>
    <s v="Habitat &amp; Open Space Management1"/>
    <n v="381.95"/>
    <n v="0"/>
    <m/>
    <n v="0"/>
    <n v="0"/>
    <n v="0"/>
    <n v="0"/>
    <n v="0"/>
    <n v="0"/>
    <n v="0"/>
    <n v="0"/>
    <n v="0"/>
    <n v="0"/>
    <n v="0"/>
    <m/>
    <m/>
    <n v="0"/>
    <n v="0"/>
    <n v="0"/>
    <n v="0"/>
    <n v="0"/>
    <n v="0"/>
    <n v="0"/>
  </r>
  <r>
    <n v="25430"/>
    <s v="Habitat/Open Space Mgt-Parks"/>
    <n v="931174"/>
    <s v="Hab &amp; Opn Spc-SantaRosaPlateau"/>
    <x v="33"/>
    <x v="33"/>
    <s v="25430 931174 513000"/>
    <x v="1"/>
    <x v="1"/>
    <s v="Payroll-PCF"/>
    <x v="3"/>
    <s v="Natural Resources1"/>
    <s v="Habitat &amp; Open Space Management1"/>
    <n v="13311.98"/>
    <n v="0"/>
    <m/>
    <n v="0"/>
    <n v="0"/>
    <n v="0"/>
    <n v="0"/>
    <n v="0"/>
    <n v="0"/>
    <n v="0"/>
    <n v="0"/>
    <n v="0"/>
    <n v="0"/>
    <n v="0"/>
    <m/>
    <m/>
    <n v="0"/>
    <n v="0"/>
    <n v="0"/>
    <n v="0"/>
    <n v="0"/>
    <n v="0"/>
    <n v="0"/>
  </r>
  <r>
    <n v="25620"/>
    <s v="Lake Skinner Park"/>
    <n v="931750"/>
    <s v="Lake Skinner Park"/>
    <x v="107"/>
    <x v="107"/>
    <s v="25620 931750 523820"/>
    <x v="3"/>
    <x v="7"/>
    <s v="Supplies &amp; Services"/>
    <x v="0"/>
    <s v="Regional Parks2"/>
    <s v="Lake Skinner2"/>
    <n v="119.88"/>
    <n v="0"/>
    <m/>
    <n v="0"/>
    <n v="0"/>
    <n v="0"/>
    <n v="0"/>
    <n v="0"/>
    <n v="0"/>
    <n v="0"/>
    <n v="0"/>
    <n v="0"/>
    <n v="0"/>
    <n v="0"/>
    <m/>
    <m/>
    <n v="0"/>
    <n v="0"/>
    <n v="0"/>
    <n v="0"/>
    <n v="0"/>
    <n v="0"/>
    <n v="0"/>
  </r>
  <r>
    <n v="25400"/>
    <s v="Regional Park &amp; Open Space Dis"/>
    <n v="931183"/>
    <s v="Reservation/Reception"/>
    <x v="30"/>
    <x v="30"/>
    <s v="25400 931183 510700"/>
    <x v="2"/>
    <x v="11"/>
    <s v="Payroll"/>
    <x v="3"/>
    <s v="Business Services1"/>
    <s v="Guest Services &amp; Events1"/>
    <n v="170.1"/>
    <n v="0"/>
    <m/>
    <n v="0"/>
    <n v="0"/>
    <n v="0"/>
    <n v="0"/>
    <n v="0"/>
    <n v="0"/>
    <n v="0"/>
    <n v="0"/>
    <n v="0"/>
    <n v="0"/>
    <n v="0"/>
    <m/>
    <m/>
    <n v="0"/>
    <n v="0"/>
    <n v="0"/>
    <n v="0"/>
    <n v="0"/>
    <n v="0"/>
    <n v="0"/>
  </r>
  <r>
    <n v="25400"/>
    <s v="Regional Park &amp; Open Space Dis"/>
    <n v="931402"/>
    <s v="Hurkey Creek Park"/>
    <x v="77"/>
    <x v="77"/>
    <s v="25400 931402 526940"/>
    <x v="3"/>
    <x v="22"/>
    <s v="Supplies &amp; Services"/>
    <x v="0"/>
    <s v="Regional Parks2"/>
    <s v="Hurkey Creek2"/>
    <n v="190.11"/>
    <n v="0"/>
    <m/>
    <n v="0"/>
    <n v="0"/>
    <n v="0"/>
    <n v="0"/>
    <n v="0"/>
    <n v="0"/>
    <n v="0"/>
    <n v="0"/>
    <n v="0"/>
    <n v="0"/>
    <n v="0"/>
    <m/>
    <m/>
    <n v="0"/>
    <n v="0"/>
    <n v="0"/>
    <n v="0"/>
    <n v="0"/>
    <n v="0"/>
    <n v="0"/>
  </r>
  <r>
    <n v="25400"/>
    <s v="Regional Park &amp; Open Space Dis"/>
    <n v="931406"/>
    <s v="Lawler Lodge &amp; Alpine Cabins"/>
    <x v="56"/>
    <x v="56"/>
    <s v="25400 931406 520230"/>
    <x v="3"/>
    <x v="27"/>
    <s v="Utilities"/>
    <x v="0"/>
    <s v="Regional Parks2"/>
    <s v="Lawler Lodge &amp; Alpine Cabins2"/>
    <n v="535.66999999999996"/>
    <n v="600"/>
    <m/>
    <n v="600"/>
    <n v="0"/>
    <n v="38.01"/>
    <n v="38.01"/>
    <n v="38.01"/>
    <n v="38.01"/>
    <n v="38.01"/>
    <n v="38.01"/>
    <n v="38.01"/>
    <n v="38.01"/>
    <n v="38.020000000000003"/>
    <m/>
    <m/>
    <n v="342.09999999999997"/>
    <n v="76.02"/>
    <n v="114.03"/>
    <n v="114.03"/>
    <n v="38.020000000000003"/>
    <n v="342.1"/>
    <n v="257.89999999999998"/>
  </r>
  <r>
    <n v="25430"/>
    <s v="Habitat/Open Space Mgt-Parks"/>
    <n v="931174"/>
    <s v="Hab &amp; Opn Spc-SantaRosaPlateau"/>
    <x v="36"/>
    <x v="36"/>
    <s v="25430 931174 513120"/>
    <x v="1"/>
    <x v="1"/>
    <s v="Payroll-PCF"/>
    <x v="3"/>
    <s v="Natural Resources1"/>
    <s v="Habitat &amp; Open Space Management1"/>
    <n v="6500.1399999999994"/>
    <n v="0"/>
    <m/>
    <n v="0"/>
    <n v="0"/>
    <n v="0"/>
    <n v="0"/>
    <n v="0"/>
    <n v="0"/>
    <n v="0"/>
    <n v="0"/>
    <n v="0"/>
    <n v="0"/>
    <n v="0"/>
    <m/>
    <m/>
    <n v="0"/>
    <n v="0"/>
    <n v="0"/>
    <n v="0"/>
    <n v="0"/>
    <n v="0"/>
    <n v="0"/>
  </r>
  <r>
    <n v="25430"/>
    <s v="Habitat/Open Space Mgt-Parks"/>
    <n v="931174"/>
    <s v="Hab &amp; Opn Spc-SantaRosaPlateau"/>
    <x v="37"/>
    <x v="37"/>
    <s v="25430 931174 513140"/>
    <x v="1"/>
    <x v="1"/>
    <s v="Payroll-PCF"/>
    <x v="3"/>
    <s v="Natural Resources1"/>
    <s v="Habitat &amp; Open Space Management1"/>
    <n v="1520.22"/>
    <n v="0"/>
    <m/>
    <n v="0"/>
    <n v="0"/>
    <n v="0"/>
    <n v="0"/>
    <n v="0"/>
    <n v="0"/>
    <n v="0"/>
    <n v="0"/>
    <n v="0"/>
    <n v="0"/>
    <n v="0"/>
    <m/>
    <m/>
    <n v="0"/>
    <n v="0"/>
    <n v="0"/>
    <n v="0"/>
    <n v="0"/>
    <n v="0"/>
    <n v="0"/>
  </r>
  <r>
    <n v="25430"/>
    <s v="Habitat/Open Space Mgt-Parks"/>
    <n v="931174"/>
    <s v="Hab &amp; Opn Spc-SantaRosaPlateau"/>
    <x v="38"/>
    <x v="38"/>
    <s v="25430 931174 515040"/>
    <x v="1"/>
    <x v="1"/>
    <s v="Payroll-PCF"/>
    <x v="3"/>
    <s v="Natural Resources1"/>
    <s v="Habitat &amp; Open Space Management1"/>
    <n v="23607.72"/>
    <n v="0"/>
    <m/>
    <n v="0"/>
    <n v="0"/>
    <n v="0"/>
    <n v="0"/>
    <n v="0"/>
    <n v="0"/>
    <n v="0"/>
    <n v="0"/>
    <n v="0"/>
    <n v="0"/>
    <n v="0"/>
    <m/>
    <m/>
    <n v="0"/>
    <n v="0"/>
    <n v="0"/>
    <n v="0"/>
    <n v="0"/>
    <n v="0"/>
    <n v="0"/>
  </r>
  <r>
    <n v="25540"/>
    <s v="Multi-Species Reserve"/>
    <n v="931116"/>
    <s v="Multi-Species Reserve"/>
    <x v="14"/>
    <x v="14"/>
    <s v="25540 931116 537020"/>
    <x v="3"/>
    <x v="7"/>
    <s v="Internal Service Costs"/>
    <x v="2"/>
    <s v="Regional Parks3"/>
    <s v="Lake Skinner3"/>
    <n v="208.47"/>
    <n v="0"/>
    <m/>
    <n v="0"/>
    <n v="0"/>
    <n v="0"/>
    <n v="0"/>
    <n v="0"/>
    <n v="0"/>
    <n v="0"/>
    <n v="0"/>
    <n v="0"/>
    <n v="0"/>
    <n v="0"/>
    <m/>
    <m/>
    <n v="0"/>
    <n v="0"/>
    <n v="0"/>
    <n v="0"/>
    <n v="0"/>
    <n v="0"/>
    <n v="0"/>
  </r>
  <r>
    <n v="25590"/>
    <s v="MSHCP Reserve Management"/>
    <n v="931150"/>
    <s v="MSHCP Reserve Management"/>
    <x v="47"/>
    <x v="47"/>
    <s v="25590 931150 529040"/>
    <x v="1"/>
    <x v="6"/>
    <s v="Payroll-PCF"/>
    <x v="0"/>
    <s v="Natural Resources2"/>
    <s v="MSHCP Reserve Management2"/>
    <n v="38.75"/>
    <n v="0"/>
    <m/>
    <n v="0"/>
    <n v="0"/>
    <n v="0"/>
    <n v="0"/>
    <n v="0"/>
    <n v="0"/>
    <n v="0"/>
    <n v="0"/>
    <n v="0"/>
    <n v="0"/>
    <n v="0"/>
    <m/>
    <m/>
    <n v="0"/>
    <n v="0"/>
    <n v="0"/>
    <n v="0"/>
    <n v="0"/>
    <n v="0"/>
    <n v="0"/>
  </r>
  <r>
    <n v="25510"/>
    <s v="Park Residences Util &amp; Maint"/>
    <n v="931108"/>
    <s v="Park Residences Util &amp; Maint"/>
    <x v="4"/>
    <x v="4"/>
    <s v="25510 931108 546160"/>
    <x v="2"/>
    <x v="34"/>
    <s v="Capital Assets"/>
    <x v="1"/>
    <s v="Business Services4"/>
    <s v="Park Residences4"/>
    <n v="10528.83"/>
    <n v="0"/>
    <n v="10000"/>
    <n v="10000"/>
    <n v="0"/>
    <n v="0"/>
    <n v="9593"/>
    <n v="0"/>
    <n v="0"/>
    <n v="0"/>
    <n v="0"/>
    <n v="0"/>
    <n v="0"/>
    <n v="0"/>
    <m/>
    <m/>
    <n v="9593"/>
    <n v="9593"/>
    <n v="0"/>
    <n v="0"/>
    <n v="0"/>
    <n v="9593"/>
    <n v="407"/>
  </r>
  <r>
    <n v="25400"/>
    <s v="Regional Park &amp; Open Space Dis"/>
    <n v="931405"/>
    <s v="Lake Cahuilla Park"/>
    <x v="4"/>
    <x v="4"/>
    <s v="25400 931405 546160"/>
    <x v="3"/>
    <x v="3"/>
    <s v="Capital Assets"/>
    <x v="1"/>
    <s v="Regional Parks4"/>
    <s v="Lake Cahuilla4"/>
    <n v="16846.71"/>
    <n v="0"/>
    <m/>
    <n v="0"/>
    <n v="0"/>
    <n v="0"/>
    <n v="0"/>
    <n v="0"/>
    <n v="0"/>
    <n v="0"/>
    <n v="0"/>
    <n v="0"/>
    <n v="0"/>
    <n v="0"/>
    <m/>
    <m/>
    <n v="0"/>
    <n v="0"/>
    <n v="0"/>
    <n v="0"/>
    <n v="0"/>
    <n v="0"/>
    <n v="0"/>
  </r>
  <r>
    <n v="25400"/>
    <s v="Regional Park &amp; Open Space Dis"/>
    <n v="931104"/>
    <s v="Regnl Parks &amp; Open-Space Dist"/>
    <x v="40"/>
    <x v="40"/>
    <s v="25400 931104 515120"/>
    <x v="2"/>
    <x v="2"/>
    <s v="Payroll-PCF"/>
    <x v="3"/>
    <s v="Business Services1"/>
    <s v="Business Operations1"/>
    <n v="0"/>
    <n v="0"/>
    <m/>
    <n v="0"/>
    <n v="0"/>
    <n v="0"/>
    <n v="9.92"/>
    <n v="-9.92"/>
    <n v="0"/>
    <n v="-21.53"/>
    <n v="0"/>
    <n v="21.68"/>
    <n v="-0.15"/>
    <n v="0"/>
    <m/>
    <m/>
    <n v="-1.4155343563970746E-15"/>
    <n v="9.92"/>
    <n v="-31.450000000000003"/>
    <n v="21.53"/>
    <n v="0"/>
    <n v="0"/>
    <n v="0"/>
  </r>
  <r>
    <n v="25400"/>
    <s v="Regional Park &amp; Open Space Dis"/>
    <n v="931104"/>
    <s v="Regnl Parks &amp; Open-Space Dist"/>
    <x v="41"/>
    <x v="41"/>
    <s v="25400 931104 515160"/>
    <x v="2"/>
    <x v="2"/>
    <s v="Payroll-PCF"/>
    <x v="3"/>
    <s v="Business Services1"/>
    <s v="Business Operations1"/>
    <n v="0"/>
    <n v="0"/>
    <m/>
    <n v="0"/>
    <n v="0"/>
    <n v="0"/>
    <n v="0"/>
    <n v="0"/>
    <n v="0"/>
    <n v="0"/>
    <n v="0"/>
    <n v="0"/>
    <n v="0"/>
    <n v="0"/>
    <m/>
    <m/>
    <n v="0"/>
    <n v="0"/>
    <n v="0"/>
    <n v="0"/>
    <n v="0"/>
    <n v="0"/>
    <n v="0"/>
  </r>
  <r>
    <n v="25400"/>
    <s v="Regional Park &amp; Open Space Dis"/>
    <n v="931104"/>
    <s v="Regnl Parks &amp; Open-Space Dist"/>
    <x v="44"/>
    <x v="44"/>
    <s v="25400 931104 518010"/>
    <x v="2"/>
    <x v="2"/>
    <s v="Payroll-PCF"/>
    <x v="3"/>
    <s v="Business Services1"/>
    <s v="Business Operations1"/>
    <n v="0"/>
    <n v="0"/>
    <m/>
    <n v="0"/>
    <n v="0"/>
    <n v="0"/>
    <n v="0"/>
    <n v="0"/>
    <n v="0"/>
    <n v="0"/>
    <n v="0"/>
    <n v="0"/>
    <n v="0"/>
    <n v="0"/>
    <m/>
    <m/>
    <n v="0"/>
    <n v="0"/>
    <n v="0"/>
    <n v="0"/>
    <n v="0"/>
    <n v="0"/>
    <n v="0"/>
  </r>
  <r>
    <n v="25400"/>
    <s v="Regional Park &amp; Open Space Dis"/>
    <n v="931183"/>
    <s v="Reservation/Reception"/>
    <x v="67"/>
    <x v="67"/>
    <s v="25400 931183 523100"/>
    <x v="2"/>
    <x v="11"/>
    <s v="Supplies &amp; Services"/>
    <x v="0"/>
    <s v="Business Services2"/>
    <s v="Guest Services &amp; Events2"/>
    <n v="60.4"/>
    <n v="0"/>
    <m/>
    <n v="0"/>
    <n v="0"/>
    <n v="0"/>
    <n v="0"/>
    <n v="0"/>
    <n v="0"/>
    <n v="0"/>
    <n v="0"/>
    <n v="0"/>
    <n v="0"/>
    <n v="0"/>
    <m/>
    <m/>
    <n v="0"/>
    <n v="0"/>
    <n v="0"/>
    <n v="0"/>
    <n v="0"/>
    <n v="0"/>
    <n v="0"/>
  </r>
  <r>
    <n v="25400"/>
    <s v="Regional Park &amp; Open Space Dis"/>
    <n v="931240"/>
    <s v="Finance"/>
    <x v="143"/>
    <x v="143"/>
    <s v="25400 931240 523230"/>
    <x v="2"/>
    <x v="13"/>
    <s v="Supplies &amp; Services"/>
    <x v="0"/>
    <s v="Business Services2"/>
    <s v="Finance2"/>
    <n v="0"/>
    <n v="0"/>
    <m/>
    <n v="0"/>
    <n v="0"/>
    <n v="0"/>
    <n v="0"/>
    <n v="0"/>
    <n v="0"/>
    <n v="0"/>
    <n v="0"/>
    <n v="0"/>
    <n v="0"/>
    <n v="0"/>
    <m/>
    <m/>
    <n v="0"/>
    <n v="0"/>
    <n v="0"/>
    <n v="0"/>
    <n v="0"/>
    <n v="0"/>
    <n v="0"/>
  </r>
  <r>
    <n v="25400"/>
    <s v="Regional Park &amp; Open Space Dis"/>
    <n v="931301"/>
    <s v="Historical"/>
    <x v="75"/>
    <x v="75"/>
    <s v="25400 931301 525060"/>
    <x v="4"/>
    <x v="10"/>
    <s v="Supplies &amp; Services"/>
    <x v="0"/>
    <s v="Interpretive2"/>
    <s v="Historic Preservation2"/>
    <n v="53.02"/>
    <n v="0"/>
    <m/>
    <n v="0"/>
    <n v="0"/>
    <n v="0"/>
    <n v="0"/>
    <n v="0"/>
    <n v="0"/>
    <n v="0"/>
    <n v="0"/>
    <n v="0"/>
    <n v="0"/>
    <n v="0"/>
    <m/>
    <m/>
    <n v="0"/>
    <n v="0"/>
    <n v="0"/>
    <n v="0"/>
    <n v="0"/>
    <n v="0"/>
    <n v="0"/>
  </r>
  <r>
    <n v="25400"/>
    <s v="Regional Park &amp; Open Space Dis"/>
    <n v="931303"/>
    <s v="Jensen Alvarado Historic Ranch"/>
    <x v="73"/>
    <x v="73"/>
    <s v="25400 931303 523800"/>
    <x v="4"/>
    <x v="17"/>
    <s v="Supplies &amp; Services"/>
    <x v="0"/>
    <s v="Interpretive2"/>
    <s v="Jensen-Alvarado Ranch2"/>
    <n v="2360.6"/>
    <n v="0"/>
    <m/>
    <n v="0"/>
    <n v="0"/>
    <n v="0"/>
    <n v="0"/>
    <n v="0"/>
    <n v="0"/>
    <n v="0"/>
    <n v="0"/>
    <n v="0"/>
    <n v="0"/>
    <n v="0"/>
    <m/>
    <m/>
    <n v="0"/>
    <n v="0"/>
    <n v="0"/>
    <n v="0"/>
    <n v="0"/>
    <n v="0"/>
    <n v="0"/>
  </r>
  <r>
    <n v="25400"/>
    <s v="Regional Park &amp; Open Space Dis"/>
    <n v="931303"/>
    <s v="Jensen Alvarado Historic Ranch"/>
    <x v="153"/>
    <x v="153"/>
    <s v="25400 931303 524660"/>
    <x v="4"/>
    <x v="17"/>
    <s v="Supplies &amp; Services"/>
    <x v="0"/>
    <s v="Interpretive2"/>
    <s v="Jensen-Alvarado Ranch2"/>
    <n v="4353"/>
    <n v="0"/>
    <m/>
    <n v="0"/>
    <n v="0"/>
    <n v="0"/>
    <n v="0"/>
    <n v="0"/>
    <n v="0"/>
    <n v="0"/>
    <n v="0"/>
    <n v="0"/>
    <n v="0"/>
    <n v="0"/>
    <m/>
    <m/>
    <n v="0"/>
    <n v="0"/>
    <n v="0"/>
    <n v="0"/>
    <n v="0"/>
    <n v="0"/>
    <n v="0"/>
  </r>
  <r>
    <n v="25430"/>
    <s v="Habitat/Open Space Mgt-Parks"/>
    <n v="931174"/>
    <s v="Hab &amp; Opn Spc-SantaRosaPlateau"/>
    <x v="39"/>
    <x v="39"/>
    <s v="25430 931174 515100"/>
    <x v="1"/>
    <x v="1"/>
    <s v="Payroll-PCF"/>
    <x v="3"/>
    <s v="Natural Resources1"/>
    <s v="Habitat &amp; Open Space Management1"/>
    <n v="127.21"/>
    <n v="0"/>
    <m/>
    <n v="0"/>
    <n v="0"/>
    <n v="0"/>
    <n v="0"/>
    <n v="0"/>
    <n v="0"/>
    <n v="0"/>
    <n v="0"/>
    <n v="0"/>
    <n v="0"/>
    <n v="0"/>
    <m/>
    <m/>
    <n v="0"/>
    <n v="0"/>
    <n v="0"/>
    <n v="0"/>
    <n v="0"/>
    <n v="0"/>
    <n v="0"/>
  </r>
  <r>
    <n v="25590"/>
    <s v="MSHCP Reserve Management"/>
    <n v="931150"/>
    <s v="MSHCP Reserve Management"/>
    <x v="86"/>
    <x v="86"/>
    <s v="25590 931150 528140"/>
    <x v="1"/>
    <x v="6"/>
    <s v="Travel/Training"/>
    <x v="0"/>
    <s v="Natural Resources2"/>
    <s v="MSHCP Reserve Management2"/>
    <n v="963"/>
    <n v="0"/>
    <m/>
    <n v="0"/>
    <n v="0"/>
    <n v="0"/>
    <n v="0"/>
    <n v="0"/>
    <n v="0"/>
    <n v="0"/>
    <n v="220.8"/>
    <n v="-220.8"/>
    <n v="63"/>
    <n v="0"/>
    <m/>
    <m/>
    <n v="63"/>
    <n v="0"/>
    <n v="0"/>
    <n v="63"/>
    <n v="0"/>
    <n v="63"/>
    <n v="-63"/>
  </r>
  <r>
    <n v="25400"/>
    <s v="Regional Park &amp; Open Space Dis"/>
    <n v="931235"/>
    <s v="Business Operations"/>
    <x v="28"/>
    <x v="28"/>
    <s v="25400 931235 510440"/>
    <x v="2"/>
    <x v="2"/>
    <s v="Payroll"/>
    <x v="3"/>
    <s v="Business Services1"/>
    <s v="Business Operations1"/>
    <n v="1726.2"/>
    <n v="9000"/>
    <m/>
    <n v="9000"/>
    <n v="0"/>
    <n v="0"/>
    <n v="0"/>
    <n v="0"/>
    <n v="4103.42"/>
    <n v="0"/>
    <n v="0"/>
    <n v="0"/>
    <n v="0"/>
    <n v="0"/>
    <m/>
    <m/>
    <n v="4103.42"/>
    <n v="0"/>
    <n v="4103.42"/>
    <n v="0"/>
    <n v="0"/>
    <n v="4103.42"/>
    <n v="4896.58"/>
  </r>
  <r>
    <n v="25620"/>
    <s v="Lake Skinner Park"/>
    <n v="931750"/>
    <s v="Lake Skinner Park"/>
    <x v="26"/>
    <x v="26"/>
    <s v="25620 931750 510320"/>
    <x v="3"/>
    <x v="7"/>
    <s v="Payroll"/>
    <x v="3"/>
    <s v="Regional Parks1"/>
    <s v="Lake Skinner1"/>
    <n v="18570"/>
    <n v="0"/>
    <m/>
    <n v="0"/>
    <n v="992"/>
    <n v="0"/>
    <n v="0"/>
    <n v="0"/>
    <n v="0"/>
    <n v="309.61"/>
    <n v="3096.08"/>
    <n v="2941.28"/>
    <n v="3096.08"/>
    <n v="3096.08"/>
    <m/>
    <m/>
    <n v="13531.130000000001"/>
    <n v="992"/>
    <n v="309.61"/>
    <n v="9133.44"/>
    <n v="3096.08"/>
    <n v="13531.130000000001"/>
    <n v="-13531.130000000001"/>
  </r>
  <r>
    <n v="25620"/>
    <s v="Lake Skinner Park"/>
    <n v="931750"/>
    <s v="Lake Skinner Park"/>
    <x v="35"/>
    <x v="35"/>
    <s v="25620 931750 513020"/>
    <x v="3"/>
    <x v="7"/>
    <s v="Payroll-PCF"/>
    <x v="3"/>
    <s v="Regional Parks1"/>
    <s v="Lake Skinner1"/>
    <n v="888.8599999999999"/>
    <n v="0"/>
    <m/>
    <n v="0"/>
    <n v="0"/>
    <n v="0"/>
    <n v="0"/>
    <n v="0"/>
    <n v="0"/>
    <n v="17.28"/>
    <n v="172.76"/>
    <n v="164.12"/>
    <n v="172.76"/>
    <n v="172.76"/>
    <m/>
    <m/>
    <n v="699.68"/>
    <n v="0"/>
    <n v="17.28"/>
    <n v="509.64"/>
    <n v="172.76"/>
    <n v="699.68"/>
    <n v="-699.68"/>
  </r>
  <r>
    <n v="25400"/>
    <s v="Regional Park &amp; Open Space Dis"/>
    <n v="931183"/>
    <s v="Reservation/Reception"/>
    <x v="40"/>
    <x v="40"/>
    <s v="25400 931183 515120"/>
    <x v="2"/>
    <x v="11"/>
    <s v="Payroll-PCF"/>
    <x v="3"/>
    <s v="Business Services1"/>
    <s v="Guest Services &amp; Events1"/>
    <n v="241.22"/>
    <n v="0"/>
    <m/>
    <n v="0"/>
    <n v="14.1"/>
    <n v="-14.1"/>
    <n v="0"/>
    <n v="0"/>
    <n v="0"/>
    <n v="0"/>
    <n v="0"/>
    <n v="0"/>
    <n v="0"/>
    <n v="0"/>
    <m/>
    <m/>
    <n v="0"/>
    <n v="0"/>
    <n v="0"/>
    <n v="0"/>
    <n v="0"/>
    <n v="0"/>
    <n v="0"/>
  </r>
  <r>
    <n v="25400"/>
    <s v="Regional Park &amp; Open Space Dis"/>
    <n v="931220"/>
    <s v="Administration"/>
    <x v="45"/>
    <x v="45"/>
    <s v="25400 931220 518020"/>
    <x v="2"/>
    <x v="12"/>
    <s v="Payroll-PCF"/>
    <x v="3"/>
    <s v="Business Services1"/>
    <s v="Executive1"/>
    <n v="26.35"/>
    <n v="0"/>
    <m/>
    <n v="0"/>
    <n v="1.65"/>
    <n v="4"/>
    <n v="4"/>
    <n v="4"/>
    <n v="4"/>
    <n v="4"/>
    <n v="4"/>
    <n v="4"/>
    <n v="4"/>
    <n v="4"/>
    <m/>
    <m/>
    <n v="37.65"/>
    <n v="9.65"/>
    <n v="12"/>
    <n v="12"/>
    <n v="4"/>
    <n v="37.65"/>
    <n v="-37.65"/>
  </r>
  <r>
    <n v="25400"/>
    <s v="Regional Park &amp; Open Space Dis"/>
    <n v="931260"/>
    <s v="Marketing"/>
    <x v="40"/>
    <x v="40"/>
    <s v="25400 931260 515120"/>
    <x v="2"/>
    <x v="14"/>
    <s v="Payroll-PCF"/>
    <x v="3"/>
    <s v="Business Services1"/>
    <s v="Marketing1"/>
    <n v="198.35999999999999"/>
    <n v="443"/>
    <m/>
    <n v="443"/>
    <n v="14.52"/>
    <n v="36.54"/>
    <n v="29.24"/>
    <n v="14.74"/>
    <n v="35.26"/>
    <n v="31.76"/>
    <n v="31.76"/>
    <n v="31.61"/>
    <n v="33.1"/>
    <n v="35.04"/>
    <m/>
    <m/>
    <n v="293.57"/>
    <n v="80.3"/>
    <n v="81.760000000000005"/>
    <n v="96.47"/>
    <n v="35.04"/>
    <n v="293.57"/>
    <n v="149.43"/>
  </r>
  <r>
    <n v="25400"/>
    <s v="Regional Park &amp; Open Space Dis"/>
    <n v="931302"/>
    <s v="Gilman Ranch Historic Museum"/>
    <x v="40"/>
    <x v="40"/>
    <s v="25400 931302 515120"/>
    <x v="4"/>
    <x v="16"/>
    <s v="Payroll-PCF"/>
    <x v="3"/>
    <s v="Interpretive1"/>
    <s v="Gilman Ranch1"/>
    <n v="68.38"/>
    <n v="155"/>
    <m/>
    <n v="155"/>
    <n v="4.7"/>
    <n v="14.39"/>
    <n v="11.74"/>
    <n v="15.1"/>
    <n v="17.41"/>
    <n v="13.17"/>
    <n v="11.74"/>
    <n v="12.95"/>
    <n v="14.02"/>
    <n v="2.6"/>
    <m/>
    <m/>
    <n v="117.82"/>
    <n v="30.83"/>
    <n v="45.68"/>
    <n v="38.709999999999994"/>
    <n v="2.6"/>
    <n v="117.81999999999998"/>
    <n v="37.180000000000021"/>
  </r>
  <r>
    <n v="25400"/>
    <s v="Regional Park &amp; Open Space Dis"/>
    <n v="931302"/>
    <s v="Gilman Ranch Historic Museum"/>
    <x v="99"/>
    <x v="99"/>
    <s v="25400 931302 520705"/>
    <x v="4"/>
    <x v="16"/>
    <s v="Supplies &amp; Services"/>
    <x v="0"/>
    <s v="Interpretive2"/>
    <s v="Gilman Ranch2"/>
    <n v="112.75"/>
    <n v="500"/>
    <m/>
    <n v="500"/>
    <n v="0"/>
    <n v="0"/>
    <n v="0"/>
    <n v="0"/>
    <n v="0"/>
    <n v="0"/>
    <n v="0"/>
    <n v="0"/>
    <n v="0"/>
    <n v="0"/>
    <m/>
    <m/>
    <n v="0"/>
    <n v="0"/>
    <n v="0"/>
    <n v="0"/>
    <n v="0"/>
    <n v="0"/>
    <n v="500"/>
  </r>
  <r>
    <n v="25400"/>
    <s v="Regional Park &amp; Open Space Dis"/>
    <n v="931303"/>
    <s v="Jensen Alvarado Historic Ranch"/>
    <x v="40"/>
    <x v="40"/>
    <s v="25400 931303 515120"/>
    <x v="4"/>
    <x v="17"/>
    <s v="Payroll-PCF"/>
    <x v="3"/>
    <s v="Interpretive1"/>
    <s v="Jensen-Alvarado Ranch1"/>
    <n v="151.36000000000001"/>
    <n v="286"/>
    <m/>
    <n v="286"/>
    <n v="44.35"/>
    <n v="20.71"/>
    <n v="21.96"/>
    <n v="24.11"/>
    <n v="39.29"/>
    <n v="25.49"/>
    <n v="25.68"/>
    <n v="25.48"/>
    <n v="25.37"/>
    <n v="33.06"/>
    <m/>
    <m/>
    <n v="285.5"/>
    <n v="87.02000000000001"/>
    <n v="88.89"/>
    <n v="76.53"/>
    <n v="33.06"/>
    <n v="285.5"/>
    <n v="0.5"/>
  </r>
  <r>
    <n v="25400"/>
    <s v="Regional Park &amp; Open Space Dis"/>
    <n v="931305"/>
    <s v="Hidden Valley Nature Center"/>
    <x v="40"/>
    <x v="40"/>
    <s v="25400 931305 515120"/>
    <x v="4"/>
    <x v="18"/>
    <s v="Payroll-PCF"/>
    <x v="3"/>
    <s v="Interpretive1"/>
    <s v="Hidden Valley Nature Center1"/>
    <n v="220.49"/>
    <n v="514"/>
    <m/>
    <n v="514"/>
    <n v="10.6"/>
    <n v="26.22"/>
    <n v="26.22"/>
    <n v="24.66"/>
    <n v="38.93"/>
    <n v="25.83"/>
    <n v="25.88"/>
    <n v="26.13"/>
    <n v="24.14"/>
    <n v="26.07"/>
    <m/>
    <m/>
    <n v="254.67999999999995"/>
    <n v="63.04"/>
    <n v="89.42"/>
    <n v="76.150000000000006"/>
    <n v="26.07"/>
    <n v="254.68"/>
    <n v="259.32"/>
  </r>
  <r>
    <n v="25400"/>
    <s v="Regional Park &amp; Open Space Dis"/>
    <n v="931306"/>
    <s v="Idyllwild Nature Center"/>
    <x v="25"/>
    <x v="25"/>
    <s v="25400 931306 510200"/>
    <x v="4"/>
    <x v="19"/>
    <s v="Payroll"/>
    <x v="3"/>
    <s v="Interpretive1"/>
    <s v="Idyllwild Nature Center1"/>
    <n v="4908.29"/>
    <n v="0"/>
    <m/>
    <n v="0"/>
    <n v="0"/>
    <n v="0"/>
    <n v="0"/>
    <n v="0"/>
    <n v="0"/>
    <n v="0"/>
    <n v="0"/>
    <n v="0"/>
    <n v="0"/>
    <n v="0"/>
    <m/>
    <m/>
    <n v="0"/>
    <n v="0"/>
    <n v="0"/>
    <n v="0"/>
    <n v="0"/>
    <n v="0"/>
    <n v="0"/>
  </r>
  <r>
    <n v="25400"/>
    <s v="Regional Park &amp; Open Space Dis"/>
    <n v="931306"/>
    <s v="Idyllwild Nature Center"/>
    <x v="29"/>
    <x v="29"/>
    <s v="25400 931306 510620"/>
    <x v="4"/>
    <x v="19"/>
    <s v="Payroll"/>
    <x v="3"/>
    <s v="Interpretive1"/>
    <s v="Idyllwild Nature Center1"/>
    <n v="97.2"/>
    <n v="0"/>
    <m/>
    <n v="0"/>
    <n v="16.95"/>
    <n v="12"/>
    <n v="0"/>
    <n v="0"/>
    <n v="0"/>
    <n v="0"/>
    <n v="0"/>
    <n v="0"/>
    <n v="0"/>
    <n v="0"/>
    <m/>
    <m/>
    <n v="28.95"/>
    <n v="28.95"/>
    <n v="0"/>
    <n v="0"/>
    <n v="0"/>
    <n v="28.95"/>
    <n v="-28.95"/>
  </r>
  <r>
    <n v="25400"/>
    <s v="Regional Park &amp; Open Space Dis"/>
    <n v="931306"/>
    <s v="Idyllwild Nature Center"/>
    <x v="40"/>
    <x v="40"/>
    <s v="25400 931306 515120"/>
    <x v="4"/>
    <x v="19"/>
    <s v="Payroll-PCF"/>
    <x v="3"/>
    <s v="Interpretive1"/>
    <s v="Idyllwild Nature Center1"/>
    <n v="146.82999999999998"/>
    <n v="281"/>
    <m/>
    <n v="281"/>
    <n v="9.0500000000000007"/>
    <n v="23.37"/>
    <n v="22.12"/>
    <n v="22.78"/>
    <n v="33.18"/>
    <n v="22.12"/>
    <n v="22.75"/>
    <n v="22.12"/>
    <n v="22.65"/>
    <n v="23.37"/>
    <m/>
    <m/>
    <n v="223.51000000000002"/>
    <n v="54.540000000000006"/>
    <n v="78.08"/>
    <n v="67.52000000000001"/>
    <n v="23.37"/>
    <n v="223.51000000000002"/>
    <n v="57.489999999999981"/>
  </r>
  <r>
    <n v="25400"/>
    <s v="Regional Park &amp; Open Space Dis"/>
    <n v="931307"/>
    <s v="Santa Rosa Plateau Nature Ctr"/>
    <x v="40"/>
    <x v="40"/>
    <s v="25400 931307 515120"/>
    <x v="4"/>
    <x v="20"/>
    <s v="Payroll-PCF"/>
    <x v="3"/>
    <s v="Interpretive1"/>
    <s v="Santa Rosa Plateau Nature Center1"/>
    <n v="228.73000000000002"/>
    <n v="426"/>
    <m/>
    <n v="426"/>
    <n v="15.04"/>
    <n v="36.67"/>
    <n v="36.47"/>
    <n v="35.32"/>
    <n v="55.26"/>
    <n v="34.56"/>
    <n v="35.39"/>
    <n v="35.93"/>
    <n v="36.979999999999997"/>
    <n v="35.74"/>
    <m/>
    <m/>
    <n v="357.36"/>
    <n v="88.18"/>
    <n v="125.14"/>
    <n v="108.29999999999998"/>
    <n v="35.74"/>
    <n v="357.36"/>
    <n v="68.639999999999986"/>
  </r>
  <r>
    <n v="25400"/>
    <s v="Regional Park &amp; Open Space Dis"/>
    <n v="931400"/>
    <s v="Major Parks"/>
    <x v="30"/>
    <x v="30"/>
    <s v="25400 931400 510700"/>
    <x v="3"/>
    <x v="21"/>
    <s v="Payroll"/>
    <x v="3"/>
    <s v="Regional Parks1"/>
    <s v="Regional Parks General Admin1"/>
    <n v="621.34999999999991"/>
    <n v="0"/>
    <m/>
    <n v="0"/>
    <n v="0"/>
    <n v="0"/>
    <n v="314.51"/>
    <n v="0"/>
    <n v="629.02"/>
    <n v="0"/>
    <n v="0"/>
    <n v="0"/>
    <n v="629.02"/>
    <n v="0"/>
    <m/>
    <m/>
    <n v="1572.55"/>
    <n v="314.51"/>
    <n v="629.02"/>
    <n v="629.02"/>
    <n v="0"/>
    <n v="1572.55"/>
    <n v="-1572.55"/>
  </r>
  <r>
    <n v="25400"/>
    <s v="Regional Park &amp; Open Space Dis"/>
    <n v="931406"/>
    <s v="Lawler Lodge &amp; Alpine Cabins"/>
    <x v="55"/>
    <x v="55"/>
    <s v="25400 931406 520115"/>
    <x v="3"/>
    <x v="27"/>
    <s v="Supplies &amp; Services"/>
    <x v="0"/>
    <s v="Regional Parks2"/>
    <s v="Lawler Lodge &amp; Alpine Cabins2"/>
    <n v="18"/>
    <n v="0"/>
    <m/>
    <n v="0"/>
    <n v="0"/>
    <n v="0"/>
    <n v="0"/>
    <n v="0"/>
    <n v="0"/>
    <n v="0"/>
    <n v="0"/>
    <n v="0"/>
    <n v="0"/>
    <n v="0"/>
    <m/>
    <m/>
    <n v="0"/>
    <n v="0"/>
    <n v="0"/>
    <n v="0"/>
    <n v="0"/>
    <n v="0"/>
    <n v="0"/>
  </r>
  <r>
    <n v="25400"/>
    <s v="Regional Park &amp; Open Space Dis"/>
    <n v="931406"/>
    <s v="Lawler Lodge &amp; Alpine Cabins"/>
    <x v="77"/>
    <x v="77"/>
    <s v="25400 931406 526940"/>
    <x v="3"/>
    <x v="27"/>
    <s v="Supplies &amp; Services"/>
    <x v="0"/>
    <s v="Regional Parks2"/>
    <s v="Lawler Lodge &amp; Alpine Cabins2"/>
    <n v="292.52"/>
    <n v="0"/>
    <m/>
    <n v="0"/>
    <n v="0"/>
    <n v="0"/>
    <n v="0"/>
    <n v="0"/>
    <n v="0"/>
    <n v="0"/>
    <n v="0"/>
    <n v="0"/>
    <n v="0"/>
    <n v="0"/>
    <m/>
    <m/>
    <n v="0"/>
    <n v="0"/>
    <n v="0"/>
    <n v="0"/>
    <n v="0"/>
    <n v="0"/>
    <n v="0"/>
  </r>
  <r>
    <n v="25400"/>
    <s v="Regional Park &amp; Open Space Dis"/>
    <n v="931408"/>
    <s v="McCall Park"/>
    <x v="128"/>
    <x v="128"/>
    <s v="25400 931408 522390"/>
    <x v="3"/>
    <x v="24"/>
    <s v="Supplies &amp; Services"/>
    <x v="0"/>
    <s v="Regional Parks2"/>
    <s v="McCall2"/>
    <n v="317.45"/>
    <n v="0"/>
    <m/>
    <n v="0"/>
    <n v="0"/>
    <n v="0"/>
    <n v="0"/>
    <n v="0"/>
    <n v="0"/>
    <n v="0"/>
    <n v="0"/>
    <n v="0"/>
    <n v="0"/>
    <n v="0"/>
    <m/>
    <m/>
    <n v="0"/>
    <n v="0"/>
    <n v="0"/>
    <n v="0"/>
    <n v="0"/>
    <n v="0"/>
    <n v="0"/>
  </r>
  <r>
    <n v="25510"/>
    <s v="Park Residences Util &amp; Maint"/>
    <n v="931108"/>
    <s v="Park Residences Util &amp; Maint"/>
    <x v="77"/>
    <x v="77"/>
    <s v="25510 931108 526940"/>
    <x v="2"/>
    <x v="34"/>
    <s v="Supplies &amp; Services"/>
    <x v="0"/>
    <s v="Business Services2"/>
    <s v="Park Residences2"/>
    <n v="57.120000000000005"/>
    <n v="0"/>
    <m/>
    <n v="0"/>
    <n v="0"/>
    <n v="0"/>
    <n v="0"/>
    <n v="0"/>
    <n v="0"/>
    <n v="0"/>
    <n v="0"/>
    <n v="0"/>
    <n v="0"/>
    <n v="0"/>
    <m/>
    <m/>
    <n v="0"/>
    <n v="0"/>
    <n v="0"/>
    <n v="0"/>
    <n v="0"/>
    <n v="0"/>
    <n v="0"/>
  </r>
  <r>
    <n v="25510"/>
    <s v="Park Residences Util &amp; Maint"/>
    <n v="931108"/>
    <s v="Park Residences Util &amp; Maint"/>
    <x v="91"/>
    <x v="91"/>
    <s v="25510 931108 529500"/>
    <x v="2"/>
    <x v="34"/>
    <s v="Utilities"/>
    <x v="0"/>
    <s v="Business Services2"/>
    <s v="Park Residences2"/>
    <n v="748.5"/>
    <n v="0"/>
    <m/>
    <n v="0"/>
    <n v="302.77"/>
    <n v="373.95"/>
    <n v="339.19"/>
    <n v="128.72999999999999"/>
    <n v="266.88"/>
    <n v="422.88"/>
    <n v="309.10000000000002"/>
    <n v="0"/>
    <n v="546.97"/>
    <n v="155.54"/>
    <m/>
    <m/>
    <n v="2846.01"/>
    <n v="1015.9100000000001"/>
    <n v="818.49"/>
    <n v="856.07"/>
    <n v="155.54"/>
    <n v="2846.01"/>
    <n v="-2846.01"/>
  </r>
  <r>
    <n v="25590"/>
    <s v="MSHCP Reserve Management"/>
    <n v="931150"/>
    <s v="MSHCP Reserve Management"/>
    <x v="106"/>
    <x v="106"/>
    <s v="25590 931150 523680"/>
    <x v="1"/>
    <x v="6"/>
    <s v="Supplies &amp; Services"/>
    <x v="0"/>
    <s v="Natural Resources2"/>
    <s v="MSHCP Reserve Management2"/>
    <n v="216.41"/>
    <n v="0"/>
    <m/>
    <n v="0"/>
    <n v="0"/>
    <n v="0"/>
    <n v="0"/>
    <n v="0"/>
    <n v="2266.29"/>
    <n v="0"/>
    <n v="0"/>
    <n v="0"/>
    <n v="0"/>
    <n v="0"/>
    <m/>
    <m/>
    <n v="2266.29"/>
    <n v="0"/>
    <n v="2266.29"/>
    <n v="0"/>
    <n v="0"/>
    <n v="2266.29"/>
    <n v="-2266.29"/>
  </r>
  <r>
    <n v="25620"/>
    <s v="Lake Skinner Park"/>
    <n v="931750"/>
    <s v="Lake Skinner Park"/>
    <x v="45"/>
    <x v="45"/>
    <s v="25620 931750 518020"/>
    <x v="3"/>
    <x v="7"/>
    <s v="Payroll-PCF"/>
    <x v="3"/>
    <s v="Regional Parks1"/>
    <s v="Lake Skinner1"/>
    <n v="26.3"/>
    <n v="0"/>
    <m/>
    <n v="0"/>
    <n v="1.7"/>
    <n v="4"/>
    <n v="4"/>
    <n v="4"/>
    <n v="4"/>
    <n v="4"/>
    <n v="0"/>
    <n v="0"/>
    <n v="0"/>
    <n v="0"/>
    <m/>
    <m/>
    <n v="21.7"/>
    <n v="9.6999999999999993"/>
    <n v="12"/>
    <n v="0"/>
    <n v="0"/>
    <n v="21.7"/>
    <n v="-21.7"/>
  </r>
  <r>
    <n v="25400"/>
    <s v="Regional Park &amp; Open Space Dis"/>
    <n v="931235"/>
    <s v="Business Operations"/>
    <x v="156"/>
    <x v="156"/>
    <s v="25400 931235 525020"/>
    <x v="2"/>
    <x v="2"/>
    <s v="Supplies &amp; Services"/>
    <x v="0"/>
    <s v="Business Services2"/>
    <s v="Business Operations2"/>
    <n v="1110"/>
    <n v="0"/>
    <m/>
    <n v="0"/>
    <n v="0"/>
    <n v="0"/>
    <n v="0"/>
    <n v="0"/>
    <n v="0"/>
    <n v="0"/>
    <n v="0"/>
    <n v="0"/>
    <n v="0"/>
    <n v="0"/>
    <m/>
    <m/>
    <n v="0"/>
    <n v="0"/>
    <n v="0"/>
    <n v="0"/>
    <n v="0"/>
    <n v="0"/>
    <n v="0"/>
  </r>
  <r>
    <n v="25400"/>
    <s v="Regional Park &amp; Open Space Dis"/>
    <n v="931301"/>
    <s v="Historical"/>
    <x v="59"/>
    <x v="59"/>
    <s v="25400 931301 520845"/>
    <x v="4"/>
    <x v="10"/>
    <s v="Utilities"/>
    <x v="0"/>
    <s v="Interpretive2"/>
    <s v="Historic Preservation2"/>
    <n v="52.33"/>
    <n v="0"/>
    <m/>
    <n v="0"/>
    <n v="0"/>
    <n v="0"/>
    <n v="0"/>
    <n v="0"/>
    <n v="0"/>
    <n v="0"/>
    <n v="0"/>
    <n v="0"/>
    <n v="0"/>
    <n v="0"/>
    <m/>
    <m/>
    <n v="0"/>
    <n v="0"/>
    <n v="0"/>
    <n v="0"/>
    <n v="0"/>
    <n v="0"/>
    <n v="0"/>
  </r>
  <r>
    <n v="25400"/>
    <s v="Regional Park &amp; Open Space Dis"/>
    <n v="931301"/>
    <s v="Historical"/>
    <x v="86"/>
    <x v="86"/>
    <s v="25400 931301 528140"/>
    <x v="4"/>
    <x v="10"/>
    <s v="Travel/Training"/>
    <x v="0"/>
    <s v="Interpretive2"/>
    <s v="Historic Preservation2"/>
    <n v="575"/>
    <n v="0"/>
    <m/>
    <n v="0"/>
    <n v="0"/>
    <n v="0"/>
    <n v="0"/>
    <n v="0"/>
    <n v="0"/>
    <n v="0"/>
    <n v="0"/>
    <n v="0"/>
    <n v="0"/>
    <n v="0"/>
    <m/>
    <m/>
    <n v="0"/>
    <n v="0"/>
    <n v="0"/>
    <n v="0"/>
    <n v="0"/>
    <n v="0"/>
    <n v="0"/>
  </r>
  <r>
    <n v="25400"/>
    <s v="Regional Park &amp; Open Space Dis"/>
    <n v="931302"/>
    <s v="Gilman Ranch Historic Museum"/>
    <x v="73"/>
    <x v="73"/>
    <s v="25400 931302 523800"/>
    <x v="4"/>
    <x v="16"/>
    <s v="Supplies &amp; Services"/>
    <x v="0"/>
    <s v="Interpretive2"/>
    <s v="Gilman Ranch2"/>
    <n v="65.25"/>
    <n v="0"/>
    <m/>
    <n v="0"/>
    <n v="0"/>
    <n v="0"/>
    <n v="140.08000000000001"/>
    <n v="0"/>
    <n v="0"/>
    <n v="0"/>
    <n v="0"/>
    <n v="0"/>
    <n v="0"/>
    <n v="0"/>
    <m/>
    <m/>
    <n v="140.08000000000001"/>
    <n v="140.08000000000001"/>
    <n v="0"/>
    <n v="0"/>
    <n v="0"/>
    <n v="140.08000000000001"/>
    <n v="-140.08000000000001"/>
  </r>
  <r>
    <n v="25400"/>
    <s v="Regional Park &amp; Open Space Dis"/>
    <n v="931302"/>
    <s v="Gilman Ranch Historic Museum"/>
    <x v="22"/>
    <x v="22"/>
    <s v="25400 931302 537090"/>
    <x v="4"/>
    <x v="16"/>
    <s v="Internal Service Costs"/>
    <x v="2"/>
    <s v="Interpretive3"/>
    <s v="Gilman Ranch3"/>
    <n v="20"/>
    <n v="0"/>
    <m/>
    <n v="0"/>
    <n v="0"/>
    <n v="0"/>
    <n v="0"/>
    <n v="0"/>
    <n v="0"/>
    <n v="0"/>
    <n v="0"/>
    <n v="0"/>
    <n v="30"/>
    <n v="0"/>
    <m/>
    <m/>
    <n v="30"/>
    <n v="0"/>
    <n v="0"/>
    <n v="30"/>
    <n v="0"/>
    <n v="30"/>
    <n v="-30"/>
  </r>
  <r>
    <n v="25400"/>
    <s v="Regional Park &amp; Open Space Dis"/>
    <n v="931304"/>
    <s v="San Timoteo Schoolhouse"/>
    <x v="74"/>
    <x v="74"/>
    <s v="25400 931304 524840"/>
    <x v="4"/>
    <x v="30"/>
    <s v="Supplies &amp; Services"/>
    <x v="0"/>
    <s v="Interpretive2"/>
    <s v="San Timoteo Schoolhouse2"/>
    <n v="15"/>
    <n v="0"/>
    <m/>
    <n v="0"/>
    <n v="0"/>
    <n v="0"/>
    <n v="0"/>
    <n v="0"/>
    <n v="0"/>
    <n v="0"/>
    <n v="0"/>
    <n v="0"/>
    <n v="0"/>
    <n v="0"/>
    <m/>
    <m/>
    <n v="0"/>
    <n v="0"/>
    <n v="0"/>
    <n v="0"/>
    <n v="0"/>
    <n v="0"/>
    <n v="0"/>
  </r>
  <r>
    <n v="25400"/>
    <s v="Regional Park &amp; Open Space Dis"/>
    <n v="931400"/>
    <s v="Major Parks"/>
    <x v="99"/>
    <x v="99"/>
    <s v="25400 931400 520705"/>
    <x v="3"/>
    <x v="21"/>
    <s v="Supplies &amp; Services"/>
    <x v="0"/>
    <s v="Regional Parks2"/>
    <s v="Regional Parks General Admin2"/>
    <n v="1920"/>
    <n v="0"/>
    <m/>
    <n v="0"/>
    <n v="0"/>
    <n v="0"/>
    <n v="0"/>
    <n v="0"/>
    <n v="0"/>
    <n v="0"/>
    <n v="0"/>
    <n v="540"/>
    <n v="0"/>
    <n v="0"/>
    <m/>
    <m/>
    <n v="540"/>
    <n v="0"/>
    <n v="0"/>
    <n v="540"/>
    <n v="0"/>
    <n v="540"/>
    <n v="-540"/>
  </r>
  <r>
    <n v="25400"/>
    <s v="Regional Park &amp; Open Space Dis"/>
    <n v="931402"/>
    <s v="Hurkey Creek Park"/>
    <x v="4"/>
    <x v="4"/>
    <s v="25400 931402 546160"/>
    <x v="3"/>
    <x v="22"/>
    <s v="Capital Assets"/>
    <x v="1"/>
    <s v="Regional Parks4"/>
    <s v="Hurkey Creek4"/>
    <n v="10404.879999999999"/>
    <n v="0"/>
    <m/>
    <n v="0"/>
    <n v="0"/>
    <n v="0"/>
    <n v="0"/>
    <n v="0"/>
    <n v="0"/>
    <n v="0"/>
    <n v="0"/>
    <n v="0"/>
    <n v="0"/>
    <n v="0"/>
    <m/>
    <m/>
    <n v="0"/>
    <n v="0"/>
    <n v="0"/>
    <n v="0"/>
    <n v="0"/>
    <n v="0"/>
    <n v="0"/>
  </r>
  <r>
    <n v="25400"/>
    <s v="Regional Park &amp; Open Space Dis"/>
    <n v="931403"/>
    <s v="Idyllwild Park"/>
    <x v="116"/>
    <x v="116"/>
    <s v="25400 931403 523210"/>
    <x v="3"/>
    <x v="23"/>
    <s v="Supplies &amp; Services"/>
    <x v="0"/>
    <s v="Regional Parks2"/>
    <s v="Idyllwild2"/>
    <n v="63"/>
    <n v="0"/>
    <m/>
    <n v="0"/>
    <n v="0"/>
    <n v="0"/>
    <n v="0"/>
    <n v="0"/>
    <n v="0"/>
    <n v="0"/>
    <n v="0"/>
    <n v="0"/>
    <n v="0"/>
    <n v="0"/>
    <m/>
    <m/>
    <n v="0"/>
    <n v="0"/>
    <n v="0"/>
    <n v="0"/>
    <n v="0"/>
    <n v="0"/>
    <n v="0"/>
  </r>
  <r>
    <n v="25400"/>
    <s v="Regional Park &amp; Open Space Dis"/>
    <n v="931403"/>
    <s v="Idyllwild Park"/>
    <x v="4"/>
    <x v="4"/>
    <s v="25400 931403 546160"/>
    <x v="3"/>
    <x v="23"/>
    <s v="Capital Assets"/>
    <x v="1"/>
    <s v="Regional Parks4"/>
    <s v="Idyllwild4"/>
    <n v="10404.870000000001"/>
    <n v="0"/>
    <m/>
    <n v="0"/>
    <n v="0"/>
    <n v="0"/>
    <n v="0"/>
    <n v="0"/>
    <n v="0"/>
    <n v="0"/>
    <n v="0"/>
    <n v="0"/>
    <n v="0"/>
    <n v="0"/>
    <m/>
    <m/>
    <n v="0"/>
    <n v="0"/>
    <n v="0"/>
    <n v="0"/>
    <n v="0"/>
    <n v="0"/>
    <n v="0"/>
  </r>
  <r>
    <n v="25400"/>
    <s v="Regional Park &amp; Open Space Dis"/>
    <n v="931408"/>
    <s v="McCall Park"/>
    <x v="74"/>
    <x v="74"/>
    <s v="25400 931408 524840"/>
    <x v="3"/>
    <x v="24"/>
    <s v="Supplies &amp; Services"/>
    <x v="0"/>
    <s v="Regional Parks2"/>
    <s v="McCall2"/>
    <n v="30"/>
    <n v="0"/>
    <m/>
    <n v="0"/>
    <n v="0"/>
    <n v="0"/>
    <n v="0"/>
    <n v="0"/>
    <n v="0"/>
    <n v="0"/>
    <n v="0"/>
    <n v="0"/>
    <n v="0"/>
    <n v="30"/>
    <m/>
    <m/>
    <n v="30"/>
    <n v="0"/>
    <n v="0"/>
    <n v="0"/>
    <n v="30"/>
    <n v="30"/>
    <n v="-30"/>
  </r>
  <r>
    <n v="25400"/>
    <s v="Regional Park &amp; Open Space Dis"/>
    <n v="931409"/>
    <s v="Rancho Jurupa Park"/>
    <x v="116"/>
    <x v="116"/>
    <s v="25400 931409 523210"/>
    <x v="3"/>
    <x v="4"/>
    <s v="Supplies &amp; Services"/>
    <x v="0"/>
    <s v="Regional Parks2"/>
    <s v="Rancho Jurupa2"/>
    <n v="702.5"/>
    <n v="0"/>
    <m/>
    <n v="0"/>
    <n v="0"/>
    <n v="0"/>
    <n v="0"/>
    <n v="0"/>
    <n v="0"/>
    <n v="0"/>
    <n v="0"/>
    <n v="0"/>
    <n v="0"/>
    <n v="0"/>
    <m/>
    <m/>
    <n v="0"/>
    <n v="0"/>
    <n v="0"/>
    <n v="0"/>
    <n v="0"/>
    <n v="0"/>
    <n v="0"/>
  </r>
  <r>
    <n v="25430"/>
    <s v="Habitat/Open Space Mgt-Parks"/>
    <n v="931174"/>
    <s v="Hab &amp; Opn Spc-SantaRosaPlateau"/>
    <x v="40"/>
    <x v="40"/>
    <s v="25430 931174 515120"/>
    <x v="1"/>
    <x v="1"/>
    <s v="Payroll-PCF"/>
    <x v="3"/>
    <s v="Natural Resources1"/>
    <s v="Habitat &amp; Open Space Management1"/>
    <n v="194.93"/>
    <n v="0"/>
    <m/>
    <n v="0"/>
    <n v="0"/>
    <n v="0"/>
    <n v="0"/>
    <n v="0"/>
    <n v="0"/>
    <n v="0"/>
    <n v="0"/>
    <n v="0"/>
    <n v="0"/>
    <n v="0"/>
    <m/>
    <m/>
    <n v="0"/>
    <n v="0"/>
    <n v="0"/>
    <n v="0"/>
    <n v="0"/>
    <n v="0"/>
    <n v="0"/>
  </r>
  <r>
    <n v="25590"/>
    <s v="MSHCP Reserve Management"/>
    <n v="931150"/>
    <s v="MSHCP Reserve Management"/>
    <x v="73"/>
    <x v="73"/>
    <s v="25590 931150 523800"/>
    <x v="1"/>
    <x v="6"/>
    <s v="Supplies &amp; Services"/>
    <x v="0"/>
    <s v="Natural Resources2"/>
    <s v="MSHCP Reserve Management2"/>
    <n v="65.25"/>
    <n v="0"/>
    <m/>
    <n v="0"/>
    <n v="0"/>
    <n v="0"/>
    <n v="0"/>
    <n v="0"/>
    <n v="0"/>
    <n v="0"/>
    <n v="0"/>
    <n v="0"/>
    <n v="0"/>
    <n v="0"/>
    <m/>
    <m/>
    <n v="0"/>
    <n v="0"/>
    <n v="0"/>
    <n v="0"/>
    <n v="0"/>
    <n v="0"/>
    <n v="0"/>
  </r>
  <r>
    <n v="25620"/>
    <s v="Lake Skinner Park"/>
    <n v="931750"/>
    <s v="Lake Skinner Park"/>
    <x v="0"/>
    <x v="0"/>
    <s v="25620 931750 521560"/>
    <x v="3"/>
    <x v="7"/>
    <s v="Capital Assets"/>
    <x v="0"/>
    <s v="Regional Parks2"/>
    <s v="Lake Skinner2"/>
    <n v="210.46"/>
    <n v="0"/>
    <m/>
    <n v="0"/>
    <n v="0"/>
    <n v="0"/>
    <n v="0"/>
    <n v="0"/>
    <n v="0"/>
    <n v="0"/>
    <n v="0"/>
    <n v="0"/>
    <n v="0"/>
    <n v="0"/>
    <m/>
    <m/>
    <n v="0"/>
    <n v="0"/>
    <n v="0"/>
    <n v="0"/>
    <n v="0"/>
    <n v="0"/>
    <n v="0"/>
  </r>
  <r>
    <n v="25620"/>
    <s v="Lake Skinner Park"/>
    <n v="931750"/>
    <s v="Lake Skinner Park"/>
    <x v="116"/>
    <x v="116"/>
    <s v="25620 931750 523210"/>
    <x v="3"/>
    <x v="7"/>
    <s v="Supplies &amp; Services"/>
    <x v="0"/>
    <s v="Regional Parks2"/>
    <s v="Lake Skinner2"/>
    <n v="34"/>
    <n v="0"/>
    <m/>
    <n v="0"/>
    <n v="0"/>
    <n v="0"/>
    <n v="0"/>
    <n v="0"/>
    <n v="0"/>
    <n v="0"/>
    <n v="0"/>
    <n v="0"/>
    <n v="0"/>
    <n v="0"/>
    <m/>
    <m/>
    <n v="0"/>
    <n v="0"/>
    <n v="0"/>
    <n v="0"/>
    <n v="0"/>
    <n v="0"/>
    <n v="0"/>
  </r>
  <r>
    <n v="21735"/>
    <s v="ARP Act Coronavirus Relief"/>
    <n v="931105"/>
    <s v="Park Acq &amp; Dev, District"/>
    <x v="118"/>
    <x v="118"/>
    <s v="21735 931105 527780"/>
    <x v="5"/>
    <x v="36"/>
    <s v="Supplies &amp; Services"/>
    <x v="0"/>
    <s v="ARPA2"/>
    <s v="ARPA Projects2"/>
    <n v="227391.40000000002"/>
    <n v="10000000"/>
    <n v="-9000000"/>
    <n v="1000000"/>
    <n v="11530.12"/>
    <n v="-340.16"/>
    <n v="1003.89"/>
    <n v="33961.519999999997"/>
    <n v="10343.9"/>
    <n v="-1826.95"/>
    <n v="1582.89"/>
    <n v="38618.36"/>
    <n v="3938.74"/>
    <n v="3174.92"/>
    <m/>
    <m/>
    <n v="101987.23000000001"/>
    <n v="12193.85"/>
    <n v="42478.47"/>
    <n v="44139.99"/>
    <n v="3174.92"/>
    <n v="101987.23"/>
    <n v="898012.77"/>
  </r>
  <r>
    <n v="21735"/>
    <s v="ARP Act Coronavirus Relief"/>
    <n v="931105"/>
    <s v="Park Acq &amp; Dev, District"/>
    <x v="2"/>
    <x v="2"/>
    <s v="21735 931105 542120"/>
    <x v="5"/>
    <x v="36"/>
    <s v="Capital Assets"/>
    <x v="1"/>
    <s v="ARPA4"/>
    <s v="ARPA Projects4"/>
    <n v="81406"/>
    <n v="0"/>
    <n v="12900000"/>
    <n v="12900000"/>
    <n v="0"/>
    <n v="0"/>
    <n v="0"/>
    <n v="0"/>
    <n v="0"/>
    <n v="0"/>
    <n v="0"/>
    <n v="-39328"/>
    <n v="98558.3"/>
    <n v="230236.57"/>
    <m/>
    <m/>
    <n v="289466.87"/>
    <n v="0"/>
    <n v="0"/>
    <n v="59230.3"/>
    <n v="230236.57"/>
    <n v="289466.87"/>
    <n v="12610533.130000001"/>
  </r>
  <r>
    <n v="25400"/>
    <s v="Regional Park &amp; Open Space Dis"/>
    <n v="931205"/>
    <s v="Crestmore Manor"/>
    <x v="30"/>
    <x v="30"/>
    <s v="25400 931205 510700"/>
    <x v="2"/>
    <x v="11"/>
    <s v="Payroll"/>
    <x v="3"/>
    <s v="Business Services1"/>
    <s v="Guest Services &amp; Events1"/>
    <n v="296"/>
    <n v="600"/>
    <m/>
    <n v="600"/>
    <n v="460"/>
    <n v="0"/>
    <n v="0"/>
    <n v="0"/>
    <n v="0"/>
    <n v="0"/>
    <n v="0"/>
    <n v="0"/>
    <n v="0"/>
    <n v="0"/>
    <m/>
    <m/>
    <n v="460"/>
    <n v="460"/>
    <n v="0"/>
    <n v="0"/>
    <n v="0"/>
    <n v="460"/>
    <n v="140"/>
  </r>
  <r>
    <n v="25400"/>
    <s v="Regional Park &amp; Open Space Dis"/>
    <n v="931260"/>
    <s v="Marketing"/>
    <x v="118"/>
    <x v="118"/>
    <s v="25400 931260 527780"/>
    <x v="2"/>
    <x v="14"/>
    <s v="Supplies &amp; Services"/>
    <x v="0"/>
    <s v="Business Services2"/>
    <s v="Marketing2"/>
    <n v="150"/>
    <n v="0"/>
    <m/>
    <n v="0"/>
    <n v="0"/>
    <n v="0"/>
    <n v="0"/>
    <n v="0"/>
    <n v="0"/>
    <n v="0"/>
    <n v="0"/>
    <n v="0"/>
    <n v="0"/>
    <n v="0"/>
    <m/>
    <m/>
    <n v="0"/>
    <n v="0"/>
    <n v="0"/>
    <n v="0"/>
    <n v="0"/>
    <n v="0"/>
    <n v="0"/>
  </r>
  <r>
    <n v="25400"/>
    <s v="Regional Park &amp; Open Space Dis"/>
    <n v="931400"/>
    <s v="Major Parks"/>
    <x v="77"/>
    <x v="77"/>
    <s v="25400 931400 526940"/>
    <x v="3"/>
    <x v="21"/>
    <s v="Supplies &amp; Services"/>
    <x v="0"/>
    <s v="Regional Parks2"/>
    <s v="Regional Parks General Admin2"/>
    <n v="8.1199999999999992"/>
    <n v="0"/>
    <m/>
    <n v="0"/>
    <n v="0"/>
    <n v="0"/>
    <n v="0"/>
    <n v="0"/>
    <n v="0"/>
    <n v="0"/>
    <n v="0"/>
    <n v="0"/>
    <n v="0"/>
    <n v="0"/>
    <m/>
    <m/>
    <n v="0"/>
    <n v="0"/>
    <n v="0"/>
    <n v="0"/>
    <n v="0"/>
    <n v="0"/>
    <n v="0"/>
  </r>
  <r>
    <n v="25400"/>
    <s v="Regional Park &amp; Open Space Dis"/>
    <n v="931403"/>
    <s v="Idyllwild Park"/>
    <x v="87"/>
    <x v="87"/>
    <s v="25400 931403 528260"/>
    <x v="3"/>
    <x v="23"/>
    <s v="Supplies &amp; Services"/>
    <x v="0"/>
    <s v="Regional Parks2"/>
    <s v="idyllwild2"/>
    <n v="18.309999999999999"/>
    <n v="0"/>
    <m/>
    <n v="0"/>
    <n v="0"/>
    <n v="0"/>
    <n v="0"/>
    <n v="0"/>
    <n v="0"/>
    <n v="0"/>
    <n v="0"/>
    <n v="0"/>
    <n v="0"/>
    <n v="0"/>
    <m/>
    <m/>
    <n v="0"/>
    <n v="0"/>
    <n v="0"/>
    <n v="0"/>
    <n v="0"/>
    <n v="0"/>
    <n v="0"/>
  </r>
  <r>
    <n v="25400"/>
    <s v="Regional Park &amp; Open Space Dis"/>
    <n v="931408"/>
    <s v="McCall Park"/>
    <x v="0"/>
    <x v="0"/>
    <s v="25400 931408 521560"/>
    <x v="3"/>
    <x v="24"/>
    <s v="Capital Assets"/>
    <x v="0"/>
    <s v="Regional Parks2"/>
    <s v="McCall2"/>
    <n v="0"/>
    <n v="0"/>
    <m/>
    <n v="0"/>
    <n v="0"/>
    <n v="0"/>
    <n v="0"/>
    <n v="0"/>
    <n v="0"/>
    <n v="0"/>
    <n v="0"/>
    <n v="0"/>
    <n v="0"/>
    <n v="0"/>
    <m/>
    <m/>
    <n v="0"/>
    <n v="0"/>
    <n v="0"/>
    <n v="0"/>
    <n v="0"/>
    <n v="0"/>
    <n v="0"/>
  </r>
  <r>
    <n v="25400"/>
    <s v="Regional Park &amp; Open Space Dis"/>
    <n v="931409"/>
    <s v="Rancho Jurupa Park"/>
    <x v="111"/>
    <x v="111"/>
    <s v="25400 931409 520825"/>
    <x v="3"/>
    <x v="4"/>
    <s v="Supplies &amp; Services"/>
    <x v="0"/>
    <s v="Regional Parks2"/>
    <s v="Rancho Jurupa2"/>
    <n v="928.54"/>
    <n v="0"/>
    <m/>
    <n v="0"/>
    <n v="0"/>
    <n v="0"/>
    <n v="0"/>
    <n v="0"/>
    <n v="0"/>
    <n v="0"/>
    <n v="0"/>
    <n v="0"/>
    <n v="0"/>
    <n v="0"/>
    <m/>
    <m/>
    <n v="0"/>
    <n v="0"/>
    <n v="0"/>
    <n v="0"/>
    <n v="0"/>
    <n v="0"/>
    <n v="0"/>
  </r>
  <r>
    <n v="25400"/>
    <s v="Regional Park &amp; Open Space Dis"/>
    <n v="931409"/>
    <s v="Rancho Jurupa Park"/>
    <x v="122"/>
    <x v="122"/>
    <s v="25400 931409 526950"/>
    <x v="3"/>
    <x v="4"/>
    <s v="Supplies &amp; Services"/>
    <x v="0"/>
    <s v="Regional Parks2"/>
    <s v="Rancho Jurupa2"/>
    <n v="791.09"/>
    <n v="0"/>
    <m/>
    <n v="0"/>
    <n v="0"/>
    <n v="0"/>
    <n v="0"/>
    <n v="0"/>
    <n v="0"/>
    <n v="0"/>
    <n v="0"/>
    <n v="0"/>
    <n v="0"/>
    <n v="0"/>
    <m/>
    <m/>
    <n v="0"/>
    <n v="0"/>
    <n v="0"/>
    <n v="0"/>
    <n v="0"/>
    <n v="0"/>
    <n v="0"/>
  </r>
  <r>
    <n v="25430"/>
    <s v="Habitat/Open Space Mgt-Parks"/>
    <n v="931174"/>
    <s v="Hab &amp; Opn Spc-SantaRosaPlateau"/>
    <x v="41"/>
    <x v="41"/>
    <s v="25430 931174 515160"/>
    <x v="1"/>
    <x v="1"/>
    <s v="Payroll-PCF"/>
    <x v="3"/>
    <s v="Natural Resources1"/>
    <s v="Habitat &amp; Open Space Management1"/>
    <n v="0.28999999999999998"/>
    <n v="0"/>
    <m/>
    <n v="0"/>
    <n v="0"/>
    <n v="0"/>
    <n v="0"/>
    <n v="0"/>
    <n v="0"/>
    <n v="0"/>
    <n v="0"/>
    <n v="0"/>
    <n v="0"/>
    <n v="0"/>
    <m/>
    <m/>
    <n v="0"/>
    <n v="0"/>
    <n v="0"/>
    <n v="0"/>
    <n v="0"/>
    <n v="0"/>
    <n v="0"/>
  </r>
  <r>
    <n v="25430"/>
    <s v="Habitat/Open Space Mgt-Parks"/>
    <n v="931174"/>
    <s v="Hab &amp; Opn Spc-SantaRosaPlateau"/>
    <x v="42"/>
    <x v="42"/>
    <s v="25430 931174 515220"/>
    <x v="1"/>
    <x v="1"/>
    <s v="Payroll-PCF"/>
    <x v="3"/>
    <s v="Natural Resources1"/>
    <s v="Habitat &amp; Open Space Management1"/>
    <n v="0"/>
    <n v="0"/>
    <m/>
    <n v="0"/>
    <n v="0"/>
    <n v="0"/>
    <n v="0"/>
    <n v="0"/>
    <n v="0"/>
    <n v="0"/>
    <n v="0"/>
    <n v="0"/>
    <n v="0"/>
    <n v="0"/>
    <m/>
    <m/>
    <n v="0"/>
    <n v="0"/>
    <n v="0"/>
    <n v="0"/>
    <n v="0"/>
    <n v="0"/>
    <n v="0"/>
  </r>
  <r>
    <n v="25590"/>
    <s v="MSHCP Reserve Management"/>
    <n v="931150"/>
    <s v="MSHCP Reserve Management"/>
    <x v="30"/>
    <x v="30"/>
    <s v="25590 931150 510700"/>
    <x v="1"/>
    <x v="6"/>
    <s v="Payroll"/>
    <x v="3"/>
    <s v="Natural Resources1"/>
    <s v="MSHCP Reserve Management1"/>
    <n v="347.16"/>
    <n v="0"/>
    <m/>
    <n v="0"/>
    <n v="0"/>
    <n v="0"/>
    <n v="0"/>
    <n v="0"/>
    <n v="0"/>
    <n v="0"/>
    <n v="0"/>
    <n v="0"/>
    <n v="245.96"/>
    <n v="0"/>
    <m/>
    <m/>
    <n v="245.96"/>
    <n v="0"/>
    <n v="0"/>
    <n v="245.96"/>
    <n v="0"/>
    <n v="245.96"/>
    <n v="-245.96"/>
  </r>
  <r>
    <n v="25590"/>
    <s v="MSHCP Reserve Management"/>
    <n v="931150"/>
    <s v="MSHCP Reserve Management"/>
    <x v="154"/>
    <x v="154"/>
    <s v="25590 931150 529010"/>
    <x v="1"/>
    <x v="6"/>
    <s v="Supplies &amp; Services"/>
    <x v="0"/>
    <s v="Natural Resources2"/>
    <s v="MSHCP Reserve Management2"/>
    <n v="30"/>
    <n v="0"/>
    <m/>
    <n v="0"/>
    <n v="0"/>
    <n v="0"/>
    <n v="0"/>
    <n v="0"/>
    <n v="0"/>
    <n v="0"/>
    <n v="0"/>
    <n v="0"/>
    <n v="0"/>
    <n v="0"/>
    <m/>
    <m/>
    <n v="0"/>
    <n v="0"/>
    <n v="0"/>
    <n v="0"/>
    <n v="0"/>
    <n v="0"/>
    <n v="0"/>
  </r>
  <r>
    <n v="33100"/>
    <s v="Park Acq &amp; Dev, District"/>
    <n v="931105"/>
    <s v="Park Acq &amp; Dev, District"/>
    <x v="157"/>
    <x v="157"/>
    <s v="33100 931105 542060"/>
    <x v="0"/>
    <x v="0"/>
    <s v="Capital Assets"/>
    <x v="1"/>
    <s v="CIP4"/>
    <s v="Park Acq &amp; Dev, District4"/>
    <n v="55026.5"/>
    <n v="0"/>
    <m/>
    <n v="0"/>
    <n v="0"/>
    <n v="0"/>
    <n v="0"/>
    <n v="0"/>
    <n v="0"/>
    <n v="0"/>
    <n v="0"/>
    <n v="0"/>
    <n v="0"/>
    <n v="0"/>
    <m/>
    <m/>
    <n v="0"/>
    <n v="0"/>
    <n v="0"/>
    <n v="0"/>
    <n v="0"/>
    <n v="0"/>
    <n v="0"/>
  </r>
  <r>
    <n v="25400"/>
    <s v="Regional Park &amp; Open Space Dis"/>
    <n v="931205"/>
    <s v="Crestmore Manor"/>
    <x v="113"/>
    <x v="113"/>
    <s v="25400 931205 523840"/>
    <x v="2"/>
    <x v="11"/>
    <s v="Supplies &amp; Services"/>
    <x v="0"/>
    <s v="Business Services2"/>
    <s v="Guest Services &amp; Events2"/>
    <n v="134.9"/>
    <n v="0"/>
    <m/>
    <n v="0"/>
    <n v="0"/>
    <n v="0"/>
    <n v="0"/>
    <n v="0"/>
    <n v="0"/>
    <n v="0"/>
    <n v="0"/>
    <n v="0"/>
    <n v="0"/>
    <n v="0"/>
    <m/>
    <m/>
    <n v="0"/>
    <n v="0"/>
    <n v="0"/>
    <n v="0"/>
    <n v="0"/>
    <n v="0"/>
    <n v="0"/>
  </r>
  <r>
    <n v="25400"/>
    <s v="Regional Park &amp; Open Space Dis"/>
    <n v="931235"/>
    <s v="Business Operations"/>
    <x v="147"/>
    <x v="147"/>
    <s v="25400 931235 520805"/>
    <x v="2"/>
    <x v="2"/>
    <s v="Supplies &amp; Services"/>
    <x v="0"/>
    <s v="Business Services2"/>
    <s v="Business Operations2"/>
    <n v="811.47"/>
    <n v="0"/>
    <m/>
    <n v="0"/>
    <n v="0"/>
    <n v="0"/>
    <n v="0"/>
    <n v="0"/>
    <n v="0"/>
    <n v="0"/>
    <n v="0"/>
    <n v="0"/>
    <n v="0"/>
    <n v="0"/>
    <m/>
    <m/>
    <n v="0"/>
    <n v="0"/>
    <n v="0"/>
    <n v="0"/>
    <n v="0"/>
    <n v="0"/>
    <n v="0"/>
  </r>
  <r>
    <n v="25400"/>
    <s v="Regional Park &amp; Open Space Dis"/>
    <n v="931235"/>
    <s v="Business Operations"/>
    <x v="118"/>
    <x v="118"/>
    <s v="25400 931235 527780"/>
    <x v="2"/>
    <x v="2"/>
    <s v="Supplies &amp; Services"/>
    <x v="0"/>
    <s v="Business Services2"/>
    <s v="Business Operations2"/>
    <n v="13.96"/>
    <n v="0"/>
    <m/>
    <n v="0"/>
    <n v="0"/>
    <n v="0"/>
    <n v="0"/>
    <n v="0"/>
    <n v="0"/>
    <n v="0"/>
    <n v="0"/>
    <n v="0"/>
    <n v="0"/>
    <n v="0"/>
    <m/>
    <m/>
    <n v="0"/>
    <n v="0"/>
    <n v="0"/>
    <n v="0"/>
    <n v="0"/>
    <n v="0"/>
    <n v="0"/>
  </r>
  <r>
    <n v="25400"/>
    <s v="Regional Park &amp; Open Space Dis"/>
    <n v="931235"/>
    <s v="Business Operations"/>
    <x v="158"/>
    <x v="158"/>
    <s v="25400 931235 529000"/>
    <x v="2"/>
    <x v="2"/>
    <e v="#N/A"/>
    <x v="0"/>
    <s v="Business Services2"/>
    <s v="Business Operations2"/>
    <n v="12"/>
    <n v="0"/>
    <m/>
    <n v="0"/>
    <n v="0"/>
    <n v="0"/>
    <n v="0"/>
    <n v="0"/>
    <n v="0"/>
    <n v="0"/>
    <n v="0"/>
    <n v="0"/>
    <n v="0"/>
    <n v="0"/>
    <m/>
    <m/>
    <n v="0"/>
    <n v="0"/>
    <n v="0"/>
    <n v="0"/>
    <n v="0"/>
    <n v="0"/>
    <n v="0"/>
  </r>
  <r>
    <n v="25400"/>
    <s v="Regional Park &amp; Open Space Dis"/>
    <n v="931260"/>
    <s v="Marketing"/>
    <x v="25"/>
    <x v="25"/>
    <s v="25400 931260 510200"/>
    <x v="2"/>
    <x v="14"/>
    <s v="Payroll"/>
    <x v="3"/>
    <s v="Business Services1"/>
    <s v="Marketing1"/>
    <n v="429.91"/>
    <n v="0"/>
    <m/>
    <n v="0"/>
    <n v="0"/>
    <n v="0"/>
    <n v="0"/>
    <n v="1346.66"/>
    <n v="0"/>
    <n v="0"/>
    <n v="0"/>
    <n v="0"/>
    <n v="0"/>
    <n v="0"/>
    <m/>
    <m/>
    <n v="1346.66"/>
    <n v="0"/>
    <n v="1346.66"/>
    <n v="0"/>
    <n v="0"/>
    <n v="1346.66"/>
    <n v="-1346.66"/>
  </r>
  <r>
    <n v="25400"/>
    <s v="Regional Park &amp; Open Space Dis"/>
    <n v="931301"/>
    <s v="Historical"/>
    <x v="99"/>
    <x v="99"/>
    <s v="25400 931301 520705"/>
    <x v="4"/>
    <x v="10"/>
    <s v="Supplies &amp; Services"/>
    <x v="0"/>
    <s v="Interpretive2"/>
    <s v="Historic Preservation2"/>
    <n v="101.05"/>
    <n v="0"/>
    <m/>
    <n v="0"/>
    <n v="0"/>
    <n v="0"/>
    <n v="0"/>
    <n v="0"/>
    <n v="0"/>
    <n v="0"/>
    <n v="0"/>
    <n v="0"/>
    <n v="0"/>
    <n v="0"/>
    <m/>
    <m/>
    <n v="0"/>
    <n v="0"/>
    <n v="0"/>
    <n v="0"/>
    <n v="0"/>
    <n v="0"/>
    <n v="0"/>
  </r>
  <r>
    <n v="25400"/>
    <s v="Regional Park &amp; Open Space Dis"/>
    <n v="931302"/>
    <s v="Gilman Ranch Historic Museum"/>
    <x v="71"/>
    <x v="71"/>
    <s v="25400 931302 523640"/>
    <x v="4"/>
    <x v="16"/>
    <s v="Supplies &amp; Services"/>
    <x v="0"/>
    <s v="Interpretive2"/>
    <s v="Gilman Ranch2"/>
    <n v="1213.69"/>
    <n v="0"/>
    <m/>
    <n v="0"/>
    <n v="0"/>
    <n v="0"/>
    <n v="0"/>
    <n v="0"/>
    <n v="0"/>
    <n v="0"/>
    <n v="0"/>
    <n v="0"/>
    <n v="0"/>
    <n v="0"/>
    <m/>
    <m/>
    <n v="0"/>
    <n v="0"/>
    <n v="0"/>
    <n v="0"/>
    <n v="0"/>
    <n v="0"/>
    <n v="0"/>
  </r>
  <r>
    <n v="25400"/>
    <s v="Regional Park &amp; Open Space Dis"/>
    <n v="931303"/>
    <s v="Jensen Alvarado Historic Ranch"/>
    <x v="25"/>
    <x v="25"/>
    <s v="25400 931303 510200"/>
    <x v="4"/>
    <x v="17"/>
    <s v="Capital Assets"/>
    <x v="3"/>
    <s v="Interpretive1"/>
    <s v="Jensen-Alvarado Ranch1"/>
    <n v="1429.08"/>
    <n v="0"/>
    <m/>
    <n v="0"/>
    <n v="0"/>
    <n v="0"/>
    <n v="0"/>
    <n v="0"/>
    <n v="0"/>
    <n v="0"/>
    <n v="0"/>
    <n v="0"/>
    <n v="0"/>
    <n v="0"/>
    <m/>
    <m/>
    <n v="0"/>
    <n v="0"/>
    <n v="0"/>
    <n v="0"/>
    <n v="0"/>
    <n v="0"/>
    <n v="0"/>
  </r>
  <r>
    <n v="25400"/>
    <s v="Regional Park &amp; Open Space Dis"/>
    <n v="931304"/>
    <s v="San Timoteo Schoolhouse"/>
    <x v="77"/>
    <x v="77"/>
    <s v="25400 931304 526940"/>
    <x v="4"/>
    <x v="30"/>
    <s v="Supplies &amp; Services"/>
    <x v="0"/>
    <s v="Interpretive2"/>
    <s v="San Timoteo Schoolhouse2"/>
    <n v="6.44"/>
    <n v="0"/>
    <m/>
    <n v="0"/>
    <n v="0"/>
    <n v="0"/>
    <n v="0"/>
    <n v="0"/>
    <n v="0"/>
    <n v="0"/>
    <n v="0"/>
    <n v="0"/>
    <n v="0"/>
    <n v="0"/>
    <m/>
    <m/>
    <n v="0"/>
    <n v="0"/>
    <n v="0"/>
    <n v="0"/>
    <n v="0"/>
    <n v="0"/>
    <n v="0"/>
  </r>
  <r>
    <n v="25400"/>
    <s v="Regional Park &amp; Open Space Dis"/>
    <n v="931305"/>
    <s v="Hidden Valley Nature Center"/>
    <x v="31"/>
    <x v="31"/>
    <s v="25400 931305 510520"/>
    <x v="4"/>
    <x v="18"/>
    <s v="Payroll"/>
    <x v="3"/>
    <s v="Interpretive1"/>
    <s v="Hidden Valley Nature Center1"/>
    <n v="6"/>
    <n v="0"/>
    <m/>
    <n v="0"/>
    <n v="0"/>
    <n v="0"/>
    <n v="0"/>
    <n v="0"/>
    <n v="0"/>
    <n v="0"/>
    <n v="0"/>
    <n v="0"/>
    <n v="0"/>
    <n v="0"/>
    <m/>
    <m/>
    <n v="0"/>
    <n v="0"/>
    <n v="0"/>
    <n v="0"/>
    <n v="0"/>
    <n v="0"/>
    <n v="0"/>
  </r>
  <r>
    <n v="25400"/>
    <s v="Regional Park &amp; Open Space Dis"/>
    <n v="931305"/>
    <s v="Hidden Valley Nature Center"/>
    <x v="64"/>
    <x v="64"/>
    <s v="25400 931305 521740"/>
    <x v="4"/>
    <x v="18"/>
    <s v="Supplies &amp; Services"/>
    <x v="0"/>
    <s v="Interpretive2"/>
    <s v="Hidden Valley Nature Center2"/>
    <n v="565.37"/>
    <n v="0"/>
    <m/>
    <n v="0"/>
    <n v="72.459999999999994"/>
    <n v="-72.459999999999994"/>
    <n v="0"/>
    <n v="0"/>
    <n v="0"/>
    <n v="0"/>
    <n v="0"/>
    <n v="0"/>
    <n v="0"/>
    <n v="0"/>
    <m/>
    <m/>
    <n v="0"/>
    <n v="0"/>
    <n v="0"/>
    <n v="0"/>
    <n v="0"/>
    <n v="0"/>
    <n v="0"/>
  </r>
  <r>
    <n v="25400"/>
    <s v="Regional Park &amp; Open Space Dis"/>
    <n v="931305"/>
    <s v="Hidden Valley Nature Center"/>
    <x v="123"/>
    <x v="123"/>
    <s v="25400 931305 528020"/>
    <x v="4"/>
    <x v="18"/>
    <s v="Supplies &amp; Services"/>
    <x v="0"/>
    <s v="Interpretive2"/>
    <s v="Hidden Valley Nature Center2"/>
    <n v="100"/>
    <n v="2000"/>
    <m/>
    <n v="2000"/>
    <n v="0"/>
    <n v="0"/>
    <n v="0"/>
    <n v="0"/>
    <n v="424.72"/>
    <n v="0"/>
    <n v="47.76"/>
    <n v="0"/>
    <n v="0"/>
    <n v="0"/>
    <m/>
    <m/>
    <n v="472.48"/>
    <n v="0"/>
    <n v="424.72"/>
    <n v="47.76"/>
    <n v="0"/>
    <n v="472.48"/>
    <n v="1527.52"/>
  </r>
  <r>
    <n v="25400"/>
    <s v="Regional Park &amp; Open Space Dis"/>
    <n v="931307"/>
    <s v="Santa Rosa Plateau Nature Ctr"/>
    <x v="143"/>
    <x v="143"/>
    <s v="25400 931307 523230"/>
    <x v="4"/>
    <x v="20"/>
    <s v="Supplies &amp; Services"/>
    <x v="0"/>
    <s v="Interpretive2"/>
    <s v="Santa Rosa Plateau Nature Center2"/>
    <n v="5"/>
    <n v="0"/>
    <m/>
    <n v="0"/>
    <n v="0"/>
    <n v="0"/>
    <n v="0"/>
    <n v="0"/>
    <n v="0"/>
    <n v="0"/>
    <n v="0"/>
    <n v="0"/>
    <n v="0"/>
    <n v="0"/>
    <m/>
    <m/>
    <n v="0"/>
    <n v="0"/>
    <n v="0"/>
    <n v="0"/>
    <n v="0"/>
    <n v="0"/>
    <n v="0"/>
  </r>
  <r>
    <n v="25400"/>
    <s v="Regional Park &amp; Open Space Dis"/>
    <n v="931307"/>
    <s v="Santa Rosa Plateau Nature Ctr"/>
    <x v="159"/>
    <x v="159"/>
    <s v="25400 931307 523600"/>
    <x v="4"/>
    <x v="20"/>
    <e v="#N/A"/>
    <x v="0"/>
    <s v="Interpretive2"/>
    <s v="Santa Rosa Plateau Nature Center2"/>
    <n v="22.79"/>
    <n v="0"/>
    <m/>
    <n v="0"/>
    <n v="0"/>
    <n v="0"/>
    <n v="0"/>
    <n v="0"/>
    <n v="0"/>
    <n v="0"/>
    <n v="0"/>
    <n v="0"/>
    <n v="0"/>
    <n v="0"/>
    <m/>
    <m/>
    <n v="0"/>
    <n v="0"/>
    <n v="0"/>
    <n v="0"/>
    <n v="0"/>
    <n v="0"/>
    <n v="0"/>
  </r>
  <r>
    <n v="25400"/>
    <s v="Regional Park &amp; Open Space Dis"/>
    <n v="931405"/>
    <s v="Lake Cahuilla Park"/>
    <x v="116"/>
    <x v="116"/>
    <s v="25400 931405 523210"/>
    <x v="3"/>
    <x v="3"/>
    <s v="Supplies &amp; Services"/>
    <x v="0"/>
    <s v="Regional Parks2"/>
    <s v="Lake Cahuilla2"/>
    <n v="9.98"/>
    <n v="0"/>
    <m/>
    <n v="0"/>
    <n v="0"/>
    <n v="0"/>
    <n v="0"/>
    <n v="0"/>
    <n v="0"/>
    <n v="0"/>
    <n v="0"/>
    <n v="0"/>
    <n v="0"/>
    <n v="0"/>
    <m/>
    <m/>
    <n v="0"/>
    <n v="0"/>
    <n v="0"/>
    <n v="0"/>
    <n v="0"/>
    <n v="0"/>
    <n v="0"/>
  </r>
  <r>
    <n v="25400"/>
    <s v="Regional Park &amp; Open Space Dis"/>
    <n v="931421"/>
    <s v="Mayflower Park"/>
    <x v="116"/>
    <x v="116"/>
    <s v="25400 931421 523210"/>
    <x v="3"/>
    <x v="5"/>
    <s v="Capital Assets"/>
    <x v="0"/>
    <s v="Regional Parks2"/>
    <s v="Mayflower2"/>
    <n v="137.83000000000001"/>
    <n v="0"/>
    <m/>
    <n v="0"/>
    <n v="0"/>
    <n v="0"/>
    <n v="0"/>
    <n v="0"/>
    <n v="0"/>
    <n v="0"/>
    <n v="0"/>
    <n v="0"/>
    <n v="0"/>
    <n v="0"/>
    <m/>
    <m/>
    <n v="0"/>
    <n v="0"/>
    <n v="0"/>
    <n v="0"/>
    <n v="0"/>
    <n v="0"/>
    <n v="0"/>
  </r>
  <r>
    <n v="25430"/>
    <s v="Habitat/Open Space Mgt-Parks"/>
    <n v="931174"/>
    <s v="Hab &amp; Opn Spc-SantaRosaPlateau"/>
    <x v="43"/>
    <x v="43"/>
    <s v="25430 931174 515260"/>
    <x v="1"/>
    <x v="1"/>
    <s v="Payroll-PCF"/>
    <x v="3"/>
    <s v="Natural Resources1"/>
    <s v="Habitat &amp; Open Space Management1"/>
    <n v="314.44"/>
    <n v="0"/>
    <m/>
    <n v="0"/>
    <n v="0"/>
    <n v="0"/>
    <n v="0"/>
    <n v="0"/>
    <n v="0"/>
    <n v="0"/>
    <n v="0"/>
    <n v="0"/>
    <n v="0"/>
    <n v="0"/>
    <m/>
    <m/>
    <n v="0"/>
    <n v="0"/>
    <n v="0"/>
    <n v="0"/>
    <n v="0"/>
    <n v="0"/>
    <n v="0"/>
  </r>
  <r>
    <n v="25430"/>
    <s v="Habitat/Open Space Mgt-Parks"/>
    <n v="931174"/>
    <s v="Hab &amp; Opn Spc-SantaRosaPlateau"/>
    <x v="44"/>
    <x v="44"/>
    <s v="25430 931174 518010"/>
    <x v="1"/>
    <x v="1"/>
    <s v="Payroll-PCF"/>
    <x v="3"/>
    <s v="Natural Resources1"/>
    <s v="Habitat &amp; Open Space Management1"/>
    <n v="1.88"/>
    <n v="0"/>
    <m/>
    <n v="0"/>
    <n v="0"/>
    <n v="0"/>
    <n v="0"/>
    <n v="0"/>
    <n v="0"/>
    <n v="0"/>
    <n v="0"/>
    <n v="0"/>
    <n v="0"/>
    <n v="0"/>
    <m/>
    <m/>
    <n v="0"/>
    <n v="0"/>
    <n v="0"/>
    <n v="0"/>
    <n v="0"/>
    <n v="0"/>
    <n v="0"/>
  </r>
  <r>
    <n v="25430"/>
    <s v="Habitat/Open Space Mgt-Parks"/>
    <n v="931174"/>
    <s v="Hab &amp; Opn Spc-SantaRosaPlateau"/>
    <x v="45"/>
    <x v="45"/>
    <s v="25430 931174 518020"/>
    <x v="1"/>
    <x v="1"/>
    <s v="Payroll-PCF"/>
    <x v="3"/>
    <s v="Natural Resources1"/>
    <s v="Habitat &amp; Open Space Management1"/>
    <n v="0.2"/>
    <n v="0"/>
    <m/>
    <n v="0"/>
    <n v="0"/>
    <n v="0"/>
    <n v="0"/>
    <n v="0"/>
    <n v="0"/>
    <n v="0"/>
    <n v="0"/>
    <n v="0"/>
    <n v="0"/>
    <n v="0"/>
    <m/>
    <m/>
    <n v="0"/>
    <n v="0"/>
    <n v="0"/>
    <n v="0"/>
    <n v="0"/>
    <n v="0"/>
    <n v="0"/>
  </r>
  <r>
    <n v="25430"/>
    <s v="Habitat/Open Space Mgt-Parks"/>
    <n v="931174"/>
    <s v="Hab &amp; Opn Spc-SantaRosaPlateau"/>
    <x v="46"/>
    <x v="46"/>
    <s v="25430 931174 518140"/>
    <x v="1"/>
    <x v="1"/>
    <s v="Payroll-PCF"/>
    <x v="3"/>
    <s v="Natural Resources1"/>
    <s v="Habitat &amp; Open Space Management1"/>
    <n v="43.860000000000007"/>
    <n v="0"/>
    <m/>
    <n v="0"/>
    <n v="0"/>
    <n v="0"/>
    <n v="0"/>
    <n v="0"/>
    <n v="0"/>
    <n v="0"/>
    <n v="0"/>
    <n v="0"/>
    <n v="0"/>
    <n v="0"/>
    <m/>
    <m/>
    <n v="0"/>
    <n v="0"/>
    <n v="0"/>
    <n v="0"/>
    <n v="0"/>
    <n v="0"/>
    <n v="0"/>
  </r>
  <r>
    <n v="25430"/>
    <s v="Habitat/Open Space Mgt-Parks"/>
    <n v="931174"/>
    <s v="Hab &amp; Opn Spc-SantaRosaPlateau"/>
    <x v="55"/>
    <x v="55"/>
    <s v="25430 931174 520115"/>
    <x v="1"/>
    <x v="1"/>
    <s v="Supplies &amp; Services"/>
    <x v="0"/>
    <s v="Natural Resources2"/>
    <s v="Habitat &amp; Open Space Management2"/>
    <n v="544.54999999999995"/>
    <n v="0"/>
    <m/>
    <n v="0"/>
    <n v="0"/>
    <n v="0"/>
    <n v="0"/>
    <n v="0"/>
    <n v="0"/>
    <n v="0"/>
    <n v="0"/>
    <n v="0"/>
    <n v="0"/>
    <n v="0"/>
    <m/>
    <m/>
    <n v="0"/>
    <n v="0"/>
    <n v="0"/>
    <n v="0"/>
    <n v="0"/>
    <n v="0"/>
    <n v="0"/>
  </r>
  <r>
    <n v="25430"/>
    <s v="Habitat/Open Space Mgt-Parks"/>
    <n v="931174"/>
    <s v="Hab &amp; Opn Spc-SantaRosaPlateau"/>
    <x v="56"/>
    <x v="56"/>
    <s v="25430 931174 520230"/>
    <x v="1"/>
    <x v="1"/>
    <s v="Utilities"/>
    <x v="0"/>
    <s v="Natural Resources2"/>
    <s v="Habitat &amp; Open Space Management2"/>
    <n v="334.09000000000003"/>
    <n v="0"/>
    <m/>
    <n v="0"/>
    <n v="0"/>
    <n v="0"/>
    <n v="0"/>
    <n v="0"/>
    <n v="0"/>
    <n v="0"/>
    <n v="0"/>
    <n v="0"/>
    <n v="0"/>
    <n v="0"/>
    <m/>
    <m/>
    <n v="0"/>
    <n v="0"/>
    <n v="0"/>
    <n v="0"/>
    <n v="0"/>
    <n v="0"/>
    <n v="0"/>
  </r>
  <r>
    <n v="25430"/>
    <s v="Habitat/Open Space Mgt-Parks"/>
    <n v="931174"/>
    <s v="Hab &amp; Opn Spc-SantaRosaPlateau"/>
    <x v="12"/>
    <x v="12"/>
    <s v="25430 931174 520360"/>
    <x v="1"/>
    <x v="1"/>
    <s v="Internal Service Costs"/>
    <x v="0"/>
    <s v="Natural Resources2"/>
    <s v="Habitat &amp; Open Space Management2"/>
    <n v="3883.5"/>
    <n v="0"/>
    <m/>
    <n v="0"/>
    <n v="0"/>
    <n v="0"/>
    <n v="0"/>
    <n v="0"/>
    <n v="0"/>
    <n v="0"/>
    <n v="0"/>
    <n v="0"/>
    <n v="0"/>
    <n v="0"/>
    <m/>
    <m/>
    <n v="0"/>
    <n v="0"/>
    <n v="0"/>
    <n v="0"/>
    <n v="0"/>
    <n v="0"/>
    <n v="0"/>
  </r>
  <r>
    <n v="25620"/>
    <s v="Lake Skinner Park"/>
    <n v="931750"/>
    <s v="Lake Skinner Park"/>
    <x v="160"/>
    <x v="160"/>
    <s v="25620 931750 521360"/>
    <x v="3"/>
    <x v="7"/>
    <s v="Capital Assets"/>
    <x v="0"/>
    <s v="Regional Parks2"/>
    <s v="Lake Skinner2"/>
    <n v="123.9"/>
    <n v="0"/>
    <m/>
    <n v="0"/>
    <n v="0"/>
    <n v="0"/>
    <n v="0"/>
    <n v="0"/>
    <n v="0"/>
    <n v="0"/>
    <n v="0"/>
    <n v="0"/>
    <n v="0"/>
    <n v="0"/>
    <m/>
    <m/>
    <n v="0"/>
    <n v="0"/>
    <n v="0"/>
    <n v="0"/>
    <n v="0"/>
    <n v="0"/>
    <n v="0"/>
  </r>
  <r>
    <n v="25620"/>
    <s v="Lake Skinner Park"/>
    <n v="931750"/>
    <s v="Lake Skinner Park"/>
    <x v="71"/>
    <x v="71"/>
    <s v="25620 931750 523640"/>
    <x v="3"/>
    <x v="7"/>
    <s v="Supplies &amp; Services"/>
    <x v="0"/>
    <s v="Regional Parks2"/>
    <s v="Lake Skinner2"/>
    <n v="1199.67"/>
    <n v="3000"/>
    <m/>
    <n v="3000"/>
    <n v="0"/>
    <n v="0"/>
    <n v="0"/>
    <n v="0"/>
    <n v="0"/>
    <n v="0"/>
    <n v="0"/>
    <n v="382.11"/>
    <n v="23.68"/>
    <n v="3426.45"/>
    <m/>
    <m/>
    <n v="3832.24"/>
    <n v="0"/>
    <n v="0"/>
    <n v="405.79"/>
    <n v="3426.45"/>
    <n v="3832.24"/>
    <n v="-832.23999999999978"/>
  </r>
  <r>
    <n v="25620"/>
    <s v="Lake Skinner Park"/>
    <n v="931750"/>
    <s v="Lake Skinner Park"/>
    <x v="88"/>
    <x v="88"/>
    <s v="25620 931750 528960"/>
    <x v="3"/>
    <x v="7"/>
    <s v="Travel/Training"/>
    <x v="0"/>
    <s v="Regional Parks2"/>
    <s v="Lake Skinner2"/>
    <n v="283.48"/>
    <n v="0"/>
    <m/>
    <n v="0"/>
    <n v="0"/>
    <n v="0"/>
    <n v="0"/>
    <n v="0"/>
    <n v="0"/>
    <n v="0"/>
    <n v="0"/>
    <n v="0"/>
    <n v="0"/>
    <n v="0"/>
    <m/>
    <m/>
    <n v="0"/>
    <n v="0"/>
    <n v="0"/>
    <n v="0"/>
    <n v="0"/>
    <n v="0"/>
    <n v="0"/>
  </r>
  <r>
    <n v="25620"/>
    <s v="Lake Skinner Park"/>
    <n v="931750"/>
    <s v="Lake Skinner Park"/>
    <x v="140"/>
    <x v="140"/>
    <s v="25620 931750 529510"/>
    <x v="3"/>
    <x v="7"/>
    <s v="Utilities"/>
    <x v="0"/>
    <s v="Regional Parks2"/>
    <s v="Lake Skinner2"/>
    <n v="25"/>
    <n v="0"/>
    <m/>
    <n v="0"/>
    <n v="0"/>
    <n v="0"/>
    <n v="0"/>
    <n v="0"/>
    <n v="0"/>
    <n v="0"/>
    <n v="0"/>
    <n v="0"/>
    <n v="0"/>
    <n v="25"/>
    <m/>
    <m/>
    <n v="25"/>
    <n v="0"/>
    <n v="0"/>
    <n v="0"/>
    <n v="25"/>
    <n v="25"/>
    <n v="-25"/>
  </r>
  <r>
    <n v="33100"/>
    <s v="Park Acq &amp; Dev, District"/>
    <n v="931105"/>
    <s v="Park Acq &amp; Dev, District"/>
    <x v="5"/>
    <x v="5"/>
    <s v="33100 931105 525440"/>
    <x v="0"/>
    <x v="0"/>
    <s v="Supplies &amp; Services"/>
    <x v="0"/>
    <s v="CIP2"/>
    <s v="Park Acq &amp; Dev, District2"/>
    <n v="2000000"/>
    <n v="0"/>
    <m/>
    <n v="0"/>
    <n v="0"/>
    <n v="0"/>
    <n v="0"/>
    <n v="0"/>
    <n v="0"/>
    <n v="0"/>
    <n v="0"/>
    <n v="37316.519999999997"/>
    <n v="344.39"/>
    <n v="153.06"/>
    <m/>
    <m/>
    <n v="37813.969999999994"/>
    <n v="0"/>
    <n v="0"/>
    <n v="37660.909999999996"/>
    <n v="153.06"/>
    <n v="37813.969999999994"/>
    <n v="-37813.969999999994"/>
  </r>
  <r>
    <n v="25590"/>
    <s v="MSHCP Reserve Management"/>
    <n v="931150"/>
    <s v="MSHCP Reserve Management"/>
    <x v="4"/>
    <x v="4"/>
    <s v="25590 931150 546160"/>
    <x v="1"/>
    <x v="6"/>
    <s v="Capital Assets"/>
    <x v="1"/>
    <s v="Natural Resources4"/>
    <s v="MSHCP Reserve Management4"/>
    <n v="12920.43"/>
    <n v="0"/>
    <m/>
    <n v="0"/>
    <n v="0"/>
    <n v="0"/>
    <n v="0"/>
    <n v="0"/>
    <n v="0"/>
    <n v="0"/>
    <n v="0"/>
    <n v="0"/>
    <n v="0"/>
    <n v="0"/>
    <m/>
    <m/>
    <n v="0"/>
    <n v="0"/>
    <n v="0"/>
    <n v="0"/>
    <n v="0"/>
    <n v="0"/>
    <n v="0"/>
  </r>
  <r>
    <n v="25400"/>
    <s v="Regional Park &amp; Open Space Dis"/>
    <n v="931119"/>
    <s v="Interpretive"/>
    <x v="26"/>
    <x v="26"/>
    <s v="25400 931119 510320"/>
    <x v="4"/>
    <x v="10"/>
    <s v="Payroll"/>
    <x v="3"/>
    <s v="Interpretive1"/>
    <s v="Historic Preservation1"/>
    <n v="0"/>
    <n v="0"/>
    <m/>
    <n v="0"/>
    <n v="0"/>
    <n v="0"/>
    <n v="0"/>
    <n v="0"/>
    <n v="0"/>
    <n v="0"/>
    <n v="0"/>
    <n v="0"/>
    <n v="0"/>
    <n v="0"/>
    <m/>
    <m/>
    <n v="0"/>
    <n v="0"/>
    <n v="0"/>
    <n v="0"/>
    <n v="0"/>
    <n v="0"/>
    <n v="0"/>
  </r>
  <r>
    <n v="25400"/>
    <s v="Regional Park &amp; Open Space Dis"/>
    <n v="931119"/>
    <s v="Interpretive"/>
    <x v="33"/>
    <x v="33"/>
    <s v="25400 931119 513000"/>
    <x v="4"/>
    <x v="10"/>
    <s v="Payroll-PCF"/>
    <x v="3"/>
    <s v="Interpretive1"/>
    <s v="Historic Preservation1"/>
    <n v="0"/>
    <n v="0"/>
    <m/>
    <n v="0"/>
    <n v="0"/>
    <n v="0"/>
    <n v="0"/>
    <n v="0"/>
    <n v="0"/>
    <n v="0"/>
    <n v="0"/>
    <n v="0"/>
    <n v="0"/>
    <n v="0"/>
    <m/>
    <m/>
    <n v="0"/>
    <n v="0"/>
    <n v="0"/>
    <n v="0"/>
    <n v="0"/>
    <n v="0"/>
    <n v="0"/>
  </r>
  <r>
    <n v="25400"/>
    <s v="Regional Park &amp; Open Space Dis"/>
    <n v="931119"/>
    <s v="Interpretive"/>
    <x v="36"/>
    <x v="36"/>
    <s v="25400 931119 513120"/>
    <x v="4"/>
    <x v="10"/>
    <s v="Payroll-PCF"/>
    <x v="3"/>
    <s v="Interpretive1"/>
    <s v="Historic Preservation1"/>
    <n v="0"/>
    <n v="0"/>
    <m/>
    <n v="0"/>
    <n v="0"/>
    <n v="0"/>
    <n v="0"/>
    <n v="0"/>
    <n v="0"/>
    <n v="0"/>
    <n v="0"/>
    <n v="0"/>
    <n v="0"/>
    <n v="0"/>
    <m/>
    <m/>
    <n v="0"/>
    <n v="0"/>
    <n v="0"/>
    <n v="0"/>
    <n v="0"/>
    <n v="0"/>
    <n v="0"/>
  </r>
  <r>
    <n v="25400"/>
    <s v="Regional Park &amp; Open Space Dis"/>
    <n v="931119"/>
    <s v="Interpretive"/>
    <x v="37"/>
    <x v="37"/>
    <s v="25400 931119 513140"/>
    <x v="4"/>
    <x v="10"/>
    <s v="Capital Assets"/>
    <x v="3"/>
    <s v="Interpretive1"/>
    <s v="Historic Preservation1"/>
    <n v="0"/>
    <n v="0"/>
    <m/>
    <n v="0"/>
    <n v="0"/>
    <n v="0"/>
    <n v="0"/>
    <n v="0"/>
    <n v="0"/>
    <n v="0"/>
    <n v="0"/>
    <n v="0"/>
    <n v="0"/>
    <n v="0"/>
    <m/>
    <m/>
    <n v="0"/>
    <n v="0"/>
    <n v="0"/>
    <n v="0"/>
    <n v="0"/>
    <n v="0"/>
    <n v="0"/>
  </r>
  <r>
    <n v="25400"/>
    <s v="Regional Park &amp; Open Space Dis"/>
    <n v="931119"/>
    <s v="Interpretive"/>
    <x v="43"/>
    <x v="43"/>
    <s v="25400 931119 515260"/>
    <x v="4"/>
    <x v="10"/>
    <s v="Payroll-PCF"/>
    <x v="3"/>
    <s v="Interpretive1"/>
    <s v="Historic Preservation1"/>
    <n v="0"/>
    <n v="0"/>
    <m/>
    <n v="0"/>
    <n v="0"/>
    <n v="0"/>
    <n v="0"/>
    <n v="0"/>
    <n v="0"/>
    <n v="0"/>
    <n v="0"/>
    <n v="0"/>
    <n v="0"/>
    <n v="0"/>
    <m/>
    <m/>
    <n v="0"/>
    <n v="0"/>
    <n v="0"/>
    <n v="0"/>
    <n v="0"/>
    <n v="0"/>
    <n v="0"/>
  </r>
  <r>
    <n v="25400"/>
    <s v="Regional Park &amp; Open Space Dis"/>
    <n v="931200"/>
    <s v="Parks Facility Maintenance"/>
    <x v="27"/>
    <x v="27"/>
    <s v="25400 931200 510420"/>
    <x v="2"/>
    <x v="2"/>
    <s v="Payroll"/>
    <x v="3"/>
    <s v="Business Services1"/>
    <s v="Business Operations1"/>
    <n v="223.88"/>
    <n v="0"/>
    <m/>
    <n v="0"/>
    <n v="0"/>
    <n v="0"/>
    <n v="0"/>
    <n v="0"/>
    <n v="0"/>
    <n v="0"/>
    <n v="0"/>
    <n v="0"/>
    <n v="0"/>
    <n v="0"/>
    <m/>
    <m/>
    <n v="0"/>
    <n v="0"/>
    <n v="0"/>
    <n v="0"/>
    <n v="0"/>
    <n v="0"/>
    <n v="0"/>
  </r>
  <r>
    <n v="25400"/>
    <s v="Regional Park &amp; Open Space Dis"/>
    <n v="931200"/>
    <s v="Parks Facility Maintenance"/>
    <x v="36"/>
    <x v="36"/>
    <s v="25400 931200 513120"/>
    <x v="2"/>
    <x v="2"/>
    <s v="Payroll-PCF"/>
    <x v="3"/>
    <s v="Business Services1"/>
    <s v="Business Operations1"/>
    <n v="13.81"/>
    <n v="0"/>
    <m/>
    <n v="0"/>
    <n v="39.92"/>
    <n v="-27.45"/>
    <n v="0"/>
    <n v="-12.47"/>
    <n v="0"/>
    <n v="0"/>
    <n v="0"/>
    <n v="0"/>
    <n v="0"/>
    <n v="0"/>
    <m/>
    <m/>
    <n v="1.7763568394002505E-15"/>
    <n v="12.470000000000002"/>
    <n v="-12.47"/>
    <n v="0"/>
    <n v="0"/>
    <n v="1.7763568394002505E-15"/>
    <n v="-1.7763568394002505E-15"/>
  </r>
  <r>
    <n v="25400"/>
    <s v="Regional Park &amp; Open Space Dis"/>
    <n v="931200"/>
    <s v="Parks Facility Maintenance"/>
    <x v="37"/>
    <x v="37"/>
    <s v="25400 931200 513140"/>
    <x v="2"/>
    <x v="2"/>
    <s v="Capital Assets"/>
    <x v="3"/>
    <s v="Business Services1"/>
    <s v="Business Operations1"/>
    <n v="3.23"/>
    <n v="0"/>
    <m/>
    <n v="0"/>
    <n v="9.34"/>
    <n v="-6.42"/>
    <n v="0"/>
    <n v="-2.92"/>
    <n v="0"/>
    <n v="0"/>
    <n v="0"/>
    <n v="0"/>
    <n v="0"/>
    <n v="0"/>
    <m/>
    <m/>
    <n v="0"/>
    <n v="2.92"/>
    <n v="-2.92"/>
    <n v="0"/>
    <n v="0"/>
    <n v="0"/>
    <n v="0"/>
  </r>
  <r>
    <n v="25400"/>
    <s v="Regional Park &amp; Open Space Dis"/>
    <n v="931200"/>
    <s v="Parks Facility Maintenance"/>
    <x v="38"/>
    <x v="38"/>
    <s v="25400 931200 515040"/>
    <x v="2"/>
    <x v="2"/>
    <s v="Payroll-PCF"/>
    <x v="3"/>
    <s v="Business Services1"/>
    <s v="Business Operations1"/>
    <n v="43.43"/>
    <n v="0"/>
    <m/>
    <n v="0"/>
    <n v="0"/>
    <n v="39.24"/>
    <n v="0"/>
    <n v="-39.24"/>
    <n v="0"/>
    <n v="0"/>
    <n v="0"/>
    <n v="0"/>
    <n v="0"/>
    <n v="0"/>
    <m/>
    <m/>
    <n v="0"/>
    <n v="39.24"/>
    <n v="-39.24"/>
    <n v="0"/>
    <n v="0"/>
    <n v="0"/>
    <n v="0"/>
  </r>
  <r>
    <n v="25400"/>
    <s v="Regional Park &amp; Open Space Dis"/>
    <n v="931200"/>
    <s v="Parks Facility Maintenance"/>
    <x v="39"/>
    <x v="39"/>
    <s v="25400 931200 515100"/>
    <x v="2"/>
    <x v="2"/>
    <s v="Payroll-PCF"/>
    <x v="3"/>
    <s v="Business Services1"/>
    <s v="Business Operations1"/>
    <n v="0.28999999999999998"/>
    <n v="0"/>
    <m/>
    <n v="0"/>
    <n v="0"/>
    <n v="0.27"/>
    <n v="0"/>
    <n v="-0.27"/>
    <n v="0"/>
    <n v="0"/>
    <n v="0"/>
    <n v="0"/>
    <n v="0"/>
    <n v="0"/>
    <m/>
    <m/>
    <n v="0"/>
    <n v="0.27"/>
    <n v="-0.27"/>
    <n v="0"/>
    <n v="0"/>
    <n v="0"/>
    <n v="0"/>
  </r>
  <r>
    <n v="25400"/>
    <s v="Regional Park &amp; Open Space Dis"/>
    <n v="931200"/>
    <s v="Parks Facility Maintenance"/>
    <x v="40"/>
    <x v="40"/>
    <s v="25400 931200 515120"/>
    <x v="2"/>
    <x v="2"/>
    <s v="Payroll-PCF"/>
    <x v="3"/>
    <s v="Business Services1"/>
    <s v="Business Operations1"/>
    <n v="0.69"/>
    <n v="0"/>
    <m/>
    <n v="0"/>
    <n v="1.89"/>
    <n v="-1.24"/>
    <n v="0"/>
    <n v="-0.65"/>
    <n v="0"/>
    <n v="0"/>
    <n v="0"/>
    <n v="0"/>
    <n v="0"/>
    <n v="0"/>
    <m/>
    <m/>
    <n v="-1.1102230246251565E-16"/>
    <n v="0.64999999999999991"/>
    <n v="-0.65"/>
    <n v="0"/>
    <n v="0"/>
    <n v="-1.1102230246251565E-16"/>
    <n v="1.1102230246251565E-16"/>
  </r>
  <r>
    <n v="25400"/>
    <s v="Regional Park &amp; Open Space Dis"/>
    <n v="931200"/>
    <s v="Parks Facility Maintenance"/>
    <x v="43"/>
    <x v="43"/>
    <s v="25400 931200 515260"/>
    <x v="2"/>
    <x v="2"/>
    <s v="Capital Assets"/>
    <x v="3"/>
    <s v="Business Services1"/>
    <s v="Business Operations1"/>
    <n v="0.63"/>
    <n v="0"/>
    <m/>
    <n v="0"/>
    <n v="1.59"/>
    <n v="-1.04"/>
    <n v="0"/>
    <n v="-0.55000000000000004"/>
    <n v="0"/>
    <n v="0"/>
    <n v="0"/>
    <n v="0"/>
    <n v="0"/>
    <n v="0"/>
    <m/>
    <m/>
    <n v="0"/>
    <n v="0.55000000000000004"/>
    <n v="-0.55000000000000004"/>
    <n v="0"/>
    <n v="0"/>
    <n v="0"/>
    <n v="0"/>
  </r>
  <r>
    <n v="25400"/>
    <s v="Regional Park &amp; Open Space Dis"/>
    <n v="931235"/>
    <s v="Business Operations"/>
    <x v="161"/>
    <x v="161"/>
    <s v="25400 931235 529100"/>
    <x v="2"/>
    <x v="2"/>
    <e v="#N/A"/>
    <x v="0"/>
    <s v="Business Services2"/>
    <s v="Business Operations2"/>
    <n v="6439.23"/>
    <n v="0"/>
    <m/>
    <n v="0"/>
    <n v="0"/>
    <n v="0"/>
    <n v="0"/>
    <n v="0"/>
    <n v="0"/>
    <n v="0"/>
    <n v="0"/>
    <n v="0"/>
    <n v="0"/>
    <n v="0"/>
    <m/>
    <m/>
    <n v="0"/>
    <n v="0"/>
    <n v="0"/>
    <n v="0"/>
    <n v="0"/>
    <n v="0"/>
    <n v="0"/>
  </r>
  <r>
    <n v="25400"/>
    <s v="Regional Park &amp; Open Space Dis"/>
    <n v="931270"/>
    <s v="Fleet Management"/>
    <x v="56"/>
    <x v="56"/>
    <s v="25400 931270 520230"/>
    <x v="2"/>
    <x v="2"/>
    <s v="Utilities"/>
    <x v="0"/>
    <s v="Business Services2"/>
    <s v="Business Operations2"/>
    <n v="1185.23"/>
    <n v="1000"/>
    <m/>
    <n v="1000"/>
    <n v="0"/>
    <n v="452.13"/>
    <n v="406.56"/>
    <n v="407.12"/>
    <n v="430.39"/>
    <n v="445.34"/>
    <n v="445.34"/>
    <n v="501.23"/>
    <n v="487.4"/>
    <n v="529.32000000000005"/>
    <m/>
    <m/>
    <n v="4104.83"/>
    <n v="858.69"/>
    <n v="1282.8499999999999"/>
    <n v="1433.9699999999998"/>
    <n v="529.32000000000005"/>
    <n v="4104.83"/>
    <n v="-3104.83"/>
  </r>
  <r>
    <n v="25400"/>
    <s v="Regional Park &amp; Open Space Dis"/>
    <n v="931304"/>
    <s v="San Timoteo Schoolhouse"/>
    <x v="40"/>
    <x v="40"/>
    <s v="25400 931304 515120"/>
    <x v="4"/>
    <x v="30"/>
    <s v="Payroll-PCF"/>
    <x v="3"/>
    <s v="Interpretive1"/>
    <s v="San Timoteo Schoolhouse1"/>
    <n v="0.65"/>
    <n v="0"/>
    <m/>
    <n v="0"/>
    <n v="0"/>
    <n v="0"/>
    <n v="0"/>
    <n v="0"/>
    <n v="0.22"/>
    <n v="0"/>
    <n v="0"/>
    <n v="0"/>
    <n v="0"/>
    <n v="0"/>
    <m/>
    <m/>
    <n v="0.22"/>
    <n v="0"/>
    <n v="0.22"/>
    <n v="0"/>
    <n v="0"/>
    <n v="0.22"/>
    <n v="-0.22"/>
  </r>
  <r>
    <n v="25400"/>
    <s v="Regional Park &amp; Open Space Dis"/>
    <n v="931304"/>
    <s v="San Timoteo Schoolhouse"/>
    <x v="55"/>
    <x v="55"/>
    <s v="25400 931304 520115"/>
    <x v="4"/>
    <x v="30"/>
    <s v="Capital Assets"/>
    <x v="0"/>
    <s v="Interpretive2"/>
    <s v="San Timoteo Schoolhouse2"/>
    <n v="18"/>
    <n v="400"/>
    <m/>
    <n v="400"/>
    <n v="0"/>
    <n v="0"/>
    <n v="0"/>
    <n v="0"/>
    <n v="0"/>
    <n v="0"/>
    <n v="0"/>
    <n v="0"/>
    <n v="0"/>
    <n v="0"/>
    <m/>
    <m/>
    <n v="0"/>
    <n v="0"/>
    <n v="0"/>
    <n v="0"/>
    <n v="0"/>
    <n v="0"/>
    <n v="400"/>
  </r>
  <r>
    <n v="25400"/>
    <s v="Regional Park &amp; Open Space Dis"/>
    <n v="931305"/>
    <s v="Hidden Valley Nature Center"/>
    <x v="26"/>
    <x v="26"/>
    <s v="25400 931305 510320"/>
    <x v="4"/>
    <x v="18"/>
    <s v="Payroll"/>
    <x v="3"/>
    <s v="Interpretive1"/>
    <s v="Hidden Valley Nature Center1"/>
    <n v="4221.09"/>
    <n v="0"/>
    <m/>
    <n v="0"/>
    <n v="526.61"/>
    <n v="1316.52"/>
    <n v="1316.52"/>
    <n v="1316.52"/>
    <n v="1974.78"/>
    <n v="1316.52"/>
    <n v="1316.52"/>
    <n v="1250.7"/>
    <n v="1316.52"/>
    <n v="1184.8699999999999"/>
    <m/>
    <m/>
    <n v="12836.080000000002"/>
    <n v="3159.65"/>
    <n v="4607.82"/>
    <n v="3883.7400000000002"/>
    <n v="1184.8699999999999"/>
    <n v="12836.079999999998"/>
    <n v="-12836.079999999998"/>
  </r>
  <r>
    <n v="25400"/>
    <s v="Regional Park &amp; Open Space Dis"/>
    <n v="931305"/>
    <s v="Hidden Valley Nature Center"/>
    <x v="71"/>
    <x v="71"/>
    <s v="25400 931305 523640"/>
    <x v="4"/>
    <x v="18"/>
    <s v="Supplies &amp; Services"/>
    <x v="0"/>
    <s v="Interpretive2"/>
    <s v="Hidden Valley Nature Center2"/>
    <n v="231.2"/>
    <n v="0"/>
    <m/>
    <n v="0"/>
    <n v="0"/>
    <n v="0"/>
    <n v="0"/>
    <n v="0"/>
    <n v="0"/>
    <n v="0"/>
    <n v="0"/>
    <n v="0"/>
    <n v="0"/>
    <n v="0"/>
    <m/>
    <m/>
    <n v="0"/>
    <n v="0"/>
    <n v="0"/>
    <n v="0"/>
    <n v="0"/>
    <n v="0"/>
    <n v="0"/>
  </r>
  <r>
    <n v="25400"/>
    <s v="Regional Park &amp; Open Space Dis"/>
    <n v="931305"/>
    <s v="Hidden Valley Nature Center"/>
    <x v="162"/>
    <x v="162"/>
    <s v="25400 931305 527700"/>
    <x v="4"/>
    <x v="18"/>
    <e v="#N/A"/>
    <x v="0"/>
    <s v="Interpretive2"/>
    <s v="Hidden Valley Nature Center2"/>
    <n v="695.14"/>
    <n v="0"/>
    <m/>
    <n v="0"/>
    <n v="0"/>
    <n v="656.26"/>
    <n v="587.70000000000005"/>
    <n v="185.49"/>
    <n v="110.4"/>
    <n v="285.76"/>
    <n v="24.77"/>
    <n v="163.36000000000001"/>
    <n v="346.77"/>
    <n v="0"/>
    <m/>
    <m/>
    <n v="2360.5100000000002"/>
    <n v="1243.96"/>
    <n v="581.65"/>
    <n v="534.9"/>
    <n v="0"/>
    <n v="2360.5100000000002"/>
    <n v="-2360.5100000000002"/>
  </r>
  <r>
    <n v="25400"/>
    <s v="Regional Park &amp; Open Space Dis"/>
    <n v="931306"/>
    <s v="Idyllwild Nature Center"/>
    <x v="103"/>
    <x v="103"/>
    <s v="25400 931306 520815"/>
    <x v="4"/>
    <x v="19"/>
    <s v="Capital Assets"/>
    <x v="0"/>
    <s v="Interpretive2"/>
    <s v="Idyllwild Nature Center2"/>
    <n v="177.55"/>
    <n v="0"/>
    <m/>
    <n v="0"/>
    <n v="0"/>
    <n v="0"/>
    <n v="0"/>
    <n v="0"/>
    <n v="0"/>
    <n v="0"/>
    <n v="0"/>
    <n v="0"/>
    <n v="0"/>
    <n v="0"/>
    <m/>
    <m/>
    <n v="0"/>
    <n v="0"/>
    <n v="0"/>
    <n v="0"/>
    <n v="0"/>
    <n v="0"/>
    <n v="0"/>
  </r>
  <r>
    <n v="25400"/>
    <s v="Regional Park &amp; Open Space Dis"/>
    <n v="931402"/>
    <s v="Hurkey Creek Park"/>
    <x v="163"/>
    <x v="163"/>
    <s v="25400 931402 523320"/>
    <x v="3"/>
    <x v="22"/>
    <e v="#N/A"/>
    <x v="0"/>
    <s v="Regional Parks2"/>
    <s v="Hurkey Creek2"/>
    <n v="0"/>
    <n v="0"/>
    <m/>
    <n v="0"/>
    <n v="0"/>
    <n v="0"/>
    <n v="0"/>
    <n v="0"/>
    <n v="0"/>
    <n v="0"/>
    <n v="0"/>
    <n v="0"/>
    <n v="0"/>
    <n v="0"/>
    <m/>
    <m/>
    <n v="0"/>
    <n v="0"/>
    <n v="0"/>
    <n v="0"/>
    <n v="0"/>
    <n v="0"/>
    <n v="0"/>
  </r>
  <r>
    <n v="25400"/>
    <s v="Regional Park &amp; Open Space Dis"/>
    <n v="931421"/>
    <s v="Mayflower Park"/>
    <x v="64"/>
    <x v="64"/>
    <s v="25400 931421 521740"/>
    <x v="3"/>
    <x v="5"/>
    <s v="Supplies &amp; Services"/>
    <x v="0"/>
    <s v="Regional Parks2"/>
    <s v="Mayflower2"/>
    <n v="536.64"/>
    <n v="0"/>
    <m/>
    <n v="0"/>
    <n v="0"/>
    <n v="0"/>
    <n v="0"/>
    <n v="0"/>
    <n v="0"/>
    <n v="0"/>
    <n v="0"/>
    <n v="0"/>
    <n v="0"/>
    <n v="0"/>
    <m/>
    <m/>
    <n v="0"/>
    <n v="0"/>
    <n v="0"/>
    <n v="0"/>
    <n v="0"/>
    <n v="0"/>
    <n v="0"/>
  </r>
  <r>
    <n v="25430"/>
    <s v="Habitat/Open Space Mgt-Parks"/>
    <n v="931174"/>
    <s v="Hab &amp; Opn Spc-SantaRosaPlateau"/>
    <x v="59"/>
    <x v="59"/>
    <s v="25430 931174 520845"/>
    <x v="1"/>
    <x v="1"/>
    <s v="Utilities"/>
    <x v="0"/>
    <s v="Natural Resources2"/>
    <s v="Habitat &amp; Open Space Management2"/>
    <n v="14"/>
    <n v="0"/>
    <m/>
    <n v="0"/>
    <n v="0"/>
    <n v="0"/>
    <n v="0"/>
    <n v="0"/>
    <n v="0"/>
    <n v="0"/>
    <n v="0"/>
    <n v="0"/>
    <n v="0"/>
    <n v="0"/>
    <m/>
    <m/>
    <n v="0"/>
    <n v="0"/>
    <n v="0"/>
    <n v="0"/>
    <n v="0"/>
    <n v="0"/>
    <n v="0"/>
  </r>
  <r>
    <n v="25430"/>
    <s v="Habitat/Open Space Mgt-Parks"/>
    <n v="931174"/>
    <s v="Hab &amp; Opn Spc-SantaRosaPlateau"/>
    <x v="60"/>
    <x v="60"/>
    <s v="25430 931174 521420"/>
    <x v="1"/>
    <x v="1"/>
    <s v="Supplies &amp; Services"/>
    <x v="0"/>
    <s v="Natural Resources2"/>
    <s v="Habitat &amp; Open Space Management2"/>
    <n v="222.64000000000001"/>
    <n v="0"/>
    <m/>
    <n v="0"/>
    <n v="0"/>
    <n v="0"/>
    <n v="0"/>
    <n v="0"/>
    <n v="0"/>
    <n v="0"/>
    <n v="0"/>
    <n v="0"/>
    <n v="0"/>
    <n v="0"/>
    <m/>
    <m/>
    <n v="0"/>
    <n v="0"/>
    <n v="0"/>
    <n v="0"/>
    <n v="0"/>
    <n v="0"/>
    <n v="0"/>
  </r>
  <r>
    <n v="25430"/>
    <s v="Habitat/Open Space Mgt-Parks"/>
    <n v="931174"/>
    <s v="Hab &amp; Opn Spc-SantaRosaPlateau"/>
    <x v="61"/>
    <x v="61"/>
    <s v="25430 931174 521500"/>
    <x v="1"/>
    <x v="1"/>
    <s v="Supplies &amp; Services"/>
    <x v="0"/>
    <s v="Natural Resources2"/>
    <s v="Habitat &amp; Open Space Management2"/>
    <n v="289.08"/>
    <n v="0"/>
    <m/>
    <n v="0"/>
    <n v="0"/>
    <n v="0"/>
    <n v="0"/>
    <n v="0"/>
    <n v="0"/>
    <n v="0"/>
    <n v="0"/>
    <n v="0"/>
    <n v="0"/>
    <n v="0"/>
    <m/>
    <m/>
    <n v="0"/>
    <n v="0"/>
    <n v="0"/>
    <n v="0"/>
    <n v="0"/>
    <n v="0"/>
    <n v="0"/>
  </r>
  <r>
    <n v="25540"/>
    <s v="Multi-Species Reserve"/>
    <n v="931116"/>
    <s v="Multi-Species Reserve"/>
    <x v="45"/>
    <x v="45"/>
    <s v="25540 931116 518020"/>
    <x v="1"/>
    <x v="25"/>
    <s v="Payroll-PCF"/>
    <x v="3"/>
    <s v="Natural Resources1"/>
    <s v="Multi-Species Reserve1"/>
    <n v="0.2"/>
    <n v="0"/>
    <m/>
    <n v="0"/>
    <n v="0"/>
    <n v="0"/>
    <n v="0"/>
    <n v="0"/>
    <n v="0"/>
    <n v="0"/>
    <n v="0"/>
    <n v="0"/>
    <n v="0"/>
    <n v="0"/>
    <m/>
    <m/>
    <n v="0"/>
    <n v="0"/>
    <n v="0"/>
    <n v="0"/>
    <n v="0"/>
    <n v="0"/>
    <n v="0"/>
  </r>
  <r>
    <n v="33100"/>
    <s v="Park Acq &amp; Dev, District"/>
    <n v="931105"/>
    <s v="Park Acq &amp; Dev, District"/>
    <x v="91"/>
    <x v="91"/>
    <s v="33100 931105 529500"/>
    <x v="0"/>
    <x v="0"/>
    <s v="Utilities"/>
    <x v="0"/>
    <s v="CIP2"/>
    <s v="Park Acq &amp; Dev, District2"/>
    <n v="215.32"/>
    <n v="0"/>
    <m/>
    <n v="0"/>
    <n v="0"/>
    <n v="0"/>
    <n v="0"/>
    <n v="0"/>
    <n v="0"/>
    <n v="0"/>
    <n v="0"/>
    <n v="0"/>
    <n v="0"/>
    <n v="0"/>
    <m/>
    <m/>
    <n v="0"/>
    <n v="0"/>
    <n v="0"/>
    <n v="0"/>
    <n v="0"/>
    <n v="0"/>
    <n v="0"/>
  </r>
  <r>
    <n v="25400"/>
    <s v="Regional Park &amp; Open Space Dis"/>
    <n v="931183"/>
    <s v="Reservation/Reception"/>
    <x v="58"/>
    <x v="58"/>
    <s v="25400 931183 520800"/>
    <x v="2"/>
    <x v="11"/>
    <s v="Supplies &amp; Services"/>
    <x v="0"/>
    <s v="Business Services2"/>
    <s v="Guest Services &amp; Events2"/>
    <n v="323.24"/>
    <n v="0"/>
    <m/>
    <n v="0"/>
    <n v="0"/>
    <n v="0"/>
    <n v="0"/>
    <n v="0"/>
    <n v="0"/>
    <n v="0"/>
    <n v="0"/>
    <n v="0"/>
    <n v="0"/>
    <n v="0"/>
    <m/>
    <m/>
    <n v="0"/>
    <n v="0"/>
    <n v="0"/>
    <n v="0"/>
    <n v="0"/>
    <n v="0"/>
    <n v="0"/>
  </r>
  <r>
    <n v="25400"/>
    <s v="Regional Park &amp; Open Space Dis"/>
    <n v="931200"/>
    <s v="Parks Facility Maintenance"/>
    <x v="33"/>
    <x v="33"/>
    <s v="25400 931200 513000"/>
    <x v="2"/>
    <x v="2"/>
    <s v="Payroll-PCF"/>
    <x v="3"/>
    <s v="Business Services1"/>
    <s v="Business Operations1"/>
    <n v="0"/>
    <n v="0"/>
    <m/>
    <n v="0"/>
    <n v="51.51"/>
    <n v="-35.409999999999997"/>
    <n v="0"/>
    <n v="-16.100000000000001"/>
    <n v="0"/>
    <n v="0"/>
    <n v="0"/>
    <n v="0"/>
    <n v="0"/>
    <n v="0"/>
    <m/>
    <m/>
    <n v="0"/>
    <n v="16.100000000000001"/>
    <n v="-16.100000000000001"/>
    <n v="0"/>
    <n v="0"/>
    <n v="0"/>
    <n v="0"/>
  </r>
  <r>
    <n v="25400"/>
    <s v="Regional Park &amp; Open Space Dis"/>
    <n v="931220"/>
    <s v="Administration"/>
    <x v="25"/>
    <x v="25"/>
    <s v="25400 931220 510200"/>
    <x v="2"/>
    <x v="12"/>
    <s v="Payroll"/>
    <x v="3"/>
    <s v="Business Services1"/>
    <s v="Executive1"/>
    <n v="14165.49"/>
    <n v="0"/>
    <m/>
    <n v="0"/>
    <n v="0"/>
    <n v="0"/>
    <n v="0"/>
    <n v="0"/>
    <n v="0"/>
    <n v="0"/>
    <n v="0"/>
    <n v="0"/>
    <n v="0"/>
    <n v="0"/>
    <m/>
    <m/>
    <n v="0"/>
    <n v="0"/>
    <n v="0"/>
    <n v="0"/>
    <n v="0"/>
    <n v="0"/>
    <n v="0"/>
  </r>
  <r>
    <n v="25400"/>
    <s v="Regional Park &amp; Open Space Dis"/>
    <n v="931235"/>
    <s v="Business Operations"/>
    <x v="164"/>
    <x v="164"/>
    <s v="25400 931235 521660"/>
    <x v="2"/>
    <x v="2"/>
    <s v="Supplies &amp; Services"/>
    <x v="0"/>
    <s v="Business Services2"/>
    <s v="Business Operations2"/>
    <n v="464.5"/>
    <n v="0"/>
    <m/>
    <n v="0"/>
    <n v="0"/>
    <n v="0"/>
    <n v="232.25"/>
    <n v="0"/>
    <n v="232.25"/>
    <n v="0"/>
    <n v="232.25"/>
    <n v="0"/>
    <n v="-232.25"/>
    <n v="0"/>
    <m/>
    <m/>
    <n v="464.5"/>
    <n v="232.25"/>
    <n v="232.25"/>
    <n v="0"/>
    <n v="0"/>
    <n v="464.5"/>
    <n v="-464.5"/>
  </r>
  <r>
    <n v="25400"/>
    <s v="Regional Park &amp; Open Space Dis"/>
    <n v="931235"/>
    <s v="Business Operations"/>
    <x v="122"/>
    <x v="122"/>
    <s v="25400 931235 526950"/>
    <x v="2"/>
    <x v="2"/>
    <s v="Supplies &amp; Services"/>
    <x v="0"/>
    <s v="Business Services2"/>
    <s v="Business Operations2"/>
    <n v="182.1"/>
    <n v="0"/>
    <m/>
    <n v="0"/>
    <n v="0"/>
    <n v="0"/>
    <n v="0"/>
    <n v="0"/>
    <n v="0"/>
    <n v="0"/>
    <n v="0"/>
    <n v="0"/>
    <n v="0"/>
    <n v="0"/>
    <m/>
    <m/>
    <n v="0"/>
    <n v="0"/>
    <n v="0"/>
    <n v="0"/>
    <n v="0"/>
    <n v="0"/>
    <n v="0"/>
  </r>
  <r>
    <n v="25400"/>
    <s v="Regional Park &amp; Open Space Dis"/>
    <n v="931240"/>
    <s v="Finance"/>
    <x v="67"/>
    <x v="67"/>
    <s v="25400 931240 523100"/>
    <x v="2"/>
    <x v="13"/>
    <s v="Supplies &amp; Services"/>
    <x v="0"/>
    <s v="Business Services2"/>
    <s v="Finance2"/>
    <n v="280"/>
    <n v="500"/>
    <m/>
    <n v="500"/>
    <n v="0"/>
    <n v="0"/>
    <n v="0"/>
    <n v="0"/>
    <n v="0"/>
    <n v="0"/>
    <n v="120.8"/>
    <n v="0"/>
    <n v="0"/>
    <n v="0"/>
    <m/>
    <m/>
    <n v="120.8"/>
    <n v="0"/>
    <n v="0"/>
    <n v="120.8"/>
    <n v="0"/>
    <n v="120.8"/>
    <n v="379.2"/>
  </r>
  <r>
    <n v="25400"/>
    <s v="Regional Park &amp; Open Space Dis"/>
    <n v="931260"/>
    <s v="Marketing"/>
    <x v="75"/>
    <x v="75"/>
    <s v="25400 931260 525060"/>
    <x v="2"/>
    <x v="14"/>
    <s v="Supplies &amp; Services"/>
    <x v="0"/>
    <s v="Business Services2"/>
    <s v="Marketing2"/>
    <n v="53.02"/>
    <n v="0"/>
    <m/>
    <n v="0"/>
    <n v="0"/>
    <n v="0"/>
    <n v="0"/>
    <n v="0"/>
    <n v="53.02"/>
    <n v="53.02"/>
    <n v="0"/>
    <n v="0"/>
    <n v="0"/>
    <n v="0"/>
    <m/>
    <m/>
    <n v="106.04"/>
    <n v="0"/>
    <n v="106.04"/>
    <n v="0"/>
    <n v="0"/>
    <n v="106.04"/>
    <n v="-106.04"/>
  </r>
  <r>
    <n v="25400"/>
    <s v="Regional Park &amp; Open Space Dis"/>
    <n v="931303"/>
    <s v="Jensen Alvarado Historic Ranch"/>
    <x v="3"/>
    <x v="3"/>
    <s v="25400 931303 527720"/>
    <x v="4"/>
    <x v="17"/>
    <s v="Supplies &amp; Services"/>
    <x v="0"/>
    <s v="Interpretive2"/>
    <s v="Jensen-Alvarado Ranch2"/>
    <n v="95.95"/>
    <n v="0"/>
    <m/>
    <n v="0"/>
    <n v="0"/>
    <n v="0"/>
    <n v="127.49"/>
    <n v="0"/>
    <n v="0"/>
    <n v="0"/>
    <n v="0"/>
    <n v="0"/>
    <n v="0"/>
    <n v="0"/>
    <m/>
    <m/>
    <n v="127.49"/>
    <n v="127.49"/>
    <n v="0"/>
    <n v="0"/>
    <n v="0"/>
    <n v="127.49"/>
    <n v="-127.49"/>
  </r>
  <r>
    <n v="25400"/>
    <s v="Regional Park &amp; Open Space Dis"/>
    <n v="931303"/>
    <s v="Jensen Alvarado Historic Ranch"/>
    <x v="95"/>
    <x v="95"/>
    <s v="25400 931303 536910"/>
    <x v="4"/>
    <x v="17"/>
    <s v="Supplies &amp; Services"/>
    <x v="2"/>
    <s v="Interpretive3"/>
    <s v="Jensen-Alvarado Ranch3"/>
    <n v="323.8"/>
    <n v="0"/>
    <m/>
    <n v="0"/>
    <n v="0"/>
    <n v="0"/>
    <n v="0"/>
    <n v="47.52"/>
    <n v="0"/>
    <n v="0"/>
    <n v="0"/>
    <n v="0"/>
    <n v="0"/>
    <n v="0"/>
    <m/>
    <m/>
    <n v="47.52"/>
    <n v="0"/>
    <n v="47.52"/>
    <n v="0"/>
    <n v="0"/>
    <n v="47.52"/>
    <n v="-47.52"/>
  </r>
  <r>
    <n v="25430"/>
    <s v="Habitat/Open Space Mgt-Parks"/>
    <n v="931174"/>
    <s v="Hab &amp; Opn Spc-SantaRosaPlateau"/>
    <x v="63"/>
    <x v="63"/>
    <s v="25430 931174 521720"/>
    <x v="1"/>
    <x v="1"/>
    <s v="Supplies &amp; Services"/>
    <x v="0"/>
    <s v="Natural Resources2"/>
    <s v="Habitat &amp; Open Space Management2"/>
    <n v="378"/>
    <n v="0"/>
    <m/>
    <n v="0"/>
    <n v="0"/>
    <n v="0"/>
    <n v="0"/>
    <n v="0"/>
    <n v="0"/>
    <n v="0"/>
    <n v="0"/>
    <n v="0"/>
    <n v="0"/>
    <n v="0"/>
    <m/>
    <m/>
    <n v="0"/>
    <n v="0"/>
    <n v="0"/>
    <n v="0"/>
    <n v="0"/>
    <n v="0"/>
    <n v="0"/>
  </r>
  <r>
    <n v="25430"/>
    <s v="Habitat/Open Space Mgt-Parks"/>
    <n v="931174"/>
    <s v="Hab &amp; Opn Spc-SantaRosaPlateau"/>
    <x v="8"/>
    <x v="8"/>
    <s v="25430 931174 522310"/>
    <x v="1"/>
    <x v="1"/>
    <s v="Supplies &amp; Services"/>
    <x v="0"/>
    <s v="Natural Resources2"/>
    <s v="Habitat &amp; Open Space Management2"/>
    <n v="29.51"/>
    <n v="0"/>
    <m/>
    <n v="0"/>
    <n v="0"/>
    <n v="0"/>
    <n v="0"/>
    <n v="0"/>
    <n v="0"/>
    <n v="0"/>
    <n v="0"/>
    <n v="0"/>
    <n v="0"/>
    <n v="0"/>
    <m/>
    <m/>
    <n v="0"/>
    <n v="0"/>
    <n v="0"/>
    <n v="0"/>
    <n v="0"/>
    <n v="0"/>
    <n v="0"/>
  </r>
  <r>
    <n v="25430"/>
    <s v="Habitat/Open Space Mgt-Parks"/>
    <n v="931174"/>
    <s v="Hab &amp; Opn Spc-SantaRosaPlateau"/>
    <x v="65"/>
    <x v="65"/>
    <s v="25430 931174 522320"/>
    <x v="1"/>
    <x v="1"/>
    <s v="Supplies &amp; Services"/>
    <x v="0"/>
    <s v="Natural Resources2"/>
    <s v="Habitat &amp; Open Space Management2"/>
    <n v="4223.5800000000008"/>
    <n v="0"/>
    <m/>
    <n v="0"/>
    <n v="0"/>
    <n v="0"/>
    <n v="0"/>
    <n v="0"/>
    <n v="0"/>
    <n v="0"/>
    <n v="0"/>
    <n v="0"/>
    <n v="0"/>
    <n v="0"/>
    <m/>
    <m/>
    <n v="0"/>
    <n v="0"/>
    <n v="0"/>
    <n v="0"/>
    <n v="0"/>
    <n v="0"/>
    <n v="0"/>
  </r>
  <r>
    <n v="25510"/>
    <s v="Park Residences Util &amp; Maint"/>
    <n v="931108"/>
    <s v="Park Residences Util &amp; Maint"/>
    <x v="59"/>
    <x v="59"/>
    <s v="25510 931108 520845"/>
    <x v="2"/>
    <x v="34"/>
    <s v="Utilities"/>
    <x v="0"/>
    <s v="Business Services2"/>
    <s v="Park Residences2"/>
    <n v="114.79"/>
    <n v="0"/>
    <m/>
    <n v="0"/>
    <n v="0"/>
    <n v="0"/>
    <n v="0"/>
    <n v="0"/>
    <n v="0"/>
    <n v="0"/>
    <n v="0"/>
    <n v="0"/>
    <n v="0"/>
    <n v="0"/>
    <m/>
    <m/>
    <n v="0"/>
    <n v="0"/>
    <n v="0"/>
    <n v="0"/>
    <n v="0"/>
    <n v="0"/>
    <n v="0"/>
  </r>
  <r>
    <n v="25550"/>
    <s v="Santa Ana Mitigation Bank"/>
    <n v="931101"/>
    <s v="Santa Ana River Mitigation"/>
    <x v="97"/>
    <x v="97"/>
    <s v="25550 931101 546360"/>
    <x v="1"/>
    <x v="29"/>
    <s v="Capital Assets"/>
    <x v="1"/>
    <s v="Natural Resources4"/>
    <s v="Santa Ana River Mitigation Bank4"/>
    <n v="129480.08"/>
    <n v="150000"/>
    <m/>
    <n v="150000"/>
    <n v="0"/>
    <n v="0"/>
    <n v="0"/>
    <n v="0"/>
    <n v="0"/>
    <n v="0"/>
    <n v="0"/>
    <n v="0"/>
    <n v="0"/>
    <n v="0"/>
    <m/>
    <m/>
    <n v="0"/>
    <n v="0"/>
    <n v="0"/>
    <n v="0"/>
    <n v="0"/>
    <n v="0"/>
    <n v="150000"/>
  </r>
  <r>
    <n v="25620"/>
    <s v="Lake Skinner Park"/>
    <n v="931750"/>
    <s v="Lake Skinner Park"/>
    <x v="122"/>
    <x v="122"/>
    <s v="25620 931750 526950"/>
    <x v="3"/>
    <x v="7"/>
    <s v="Supplies &amp; Services"/>
    <x v="0"/>
    <s v="Regional Parks2"/>
    <s v="Lake Skinner2"/>
    <n v="63.9"/>
    <n v="0"/>
    <m/>
    <n v="0"/>
    <n v="0"/>
    <n v="0"/>
    <n v="0"/>
    <n v="0"/>
    <n v="0"/>
    <n v="0"/>
    <n v="157.69"/>
    <n v="0"/>
    <n v="0"/>
    <n v="0"/>
    <m/>
    <m/>
    <n v="157.69"/>
    <n v="0"/>
    <n v="0"/>
    <n v="157.69"/>
    <n v="0"/>
    <n v="157.69"/>
    <n v="-157.69"/>
  </r>
  <r>
    <n v="25620"/>
    <s v="Lake Skinner Park"/>
    <n v="931750"/>
    <s v="Lake Skinner Park"/>
    <x v="162"/>
    <x v="162"/>
    <s v="25620 931750 527700"/>
    <x v="3"/>
    <x v="7"/>
    <s v="Supplies &amp; Services"/>
    <x v="0"/>
    <s v="Regional Parks2"/>
    <s v="Lake Skinner2"/>
    <n v="22.02"/>
    <n v="0"/>
    <m/>
    <n v="0"/>
    <n v="0"/>
    <n v="0"/>
    <n v="0"/>
    <n v="0"/>
    <n v="0"/>
    <n v="0"/>
    <n v="0"/>
    <n v="0"/>
    <n v="0"/>
    <n v="0"/>
    <m/>
    <m/>
    <n v="0"/>
    <n v="0"/>
    <n v="0"/>
    <n v="0"/>
    <n v="0"/>
    <n v="0"/>
    <n v="0"/>
  </r>
  <r>
    <n v="25400"/>
    <s v="Regional Park &amp; Open Space Dis"/>
    <n v="931200"/>
    <s v="Parks Facility Maintenance"/>
    <x v="24"/>
    <x v="24"/>
    <s v="25400 931200 510040"/>
    <x v="2"/>
    <x v="2"/>
    <s v="Payroll-PCF"/>
    <x v="3"/>
    <s v="Business Services1"/>
    <s v="Business Operations1"/>
    <n v="0"/>
    <n v="0"/>
    <m/>
    <n v="0"/>
    <n v="0"/>
    <n v="200"/>
    <n v="0"/>
    <n v="-200"/>
    <n v="0"/>
    <n v="0"/>
    <n v="0"/>
    <n v="0"/>
    <n v="0"/>
    <n v="0"/>
    <m/>
    <m/>
    <n v="0"/>
    <n v="200"/>
    <n v="-200"/>
    <n v="0"/>
    <n v="0"/>
    <n v="0"/>
    <n v="0"/>
  </r>
  <r>
    <n v="25400"/>
    <s v="Regional Park &amp; Open Space Dis"/>
    <n v="931104"/>
    <s v="Regnl Parks &amp; Open-Space Dist"/>
    <x v="165"/>
    <x v="165"/>
    <s v="25400 931104 510421"/>
    <x v="2"/>
    <x v="2"/>
    <s v="Payroll"/>
    <x v="3"/>
    <s v="Business Services1"/>
    <s v="Business Operations1"/>
    <n v="0"/>
    <n v="0"/>
    <m/>
    <n v="0"/>
    <n v="0"/>
    <n v="0"/>
    <n v="0"/>
    <n v="0"/>
    <n v="0"/>
    <n v="0"/>
    <n v="0"/>
    <n v="0"/>
    <n v="0"/>
    <n v="0"/>
    <m/>
    <m/>
    <n v="0"/>
    <n v="0"/>
    <n v="0"/>
    <n v="0"/>
    <n v="0"/>
    <n v="0"/>
    <n v="0"/>
  </r>
  <r>
    <n v="25400"/>
    <s v="Regional Park &amp; Open Space Dis"/>
    <n v="931205"/>
    <s v="Crestmore Manor"/>
    <x v="165"/>
    <x v="165"/>
    <s v="25400 931205 510421"/>
    <x v="2"/>
    <x v="11"/>
    <s v="Payroll"/>
    <x v="3"/>
    <s v="Business Services1"/>
    <s v="Guest Services &amp; Events1"/>
    <n v="0"/>
    <n v="0"/>
    <m/>
    <n v="0"/>
    <n v="0"/>
    <n v="0"/>
    <n v="0"/>
    <n v="0"/>
    <n v="0"/>
    <n v="0"/>
    <n v="0"/>
    <n v="0"/>
    <n v="0"/>
    <n v="0"/>
    <m/>
    <m/>
    <n v="0"/>
    <n v="0"/>
    <n v="0"/>
    <n v="0"/>
    <n v="0"/>
    <n v="0"/>
    <n v="0"/>
  </r>
  <r>
    <n v="25400"/>
    <s v="Regional Park &amp; Open Space Dis"/>
    <n v="931306"/>
    <s v="Idyllwild Nature Center"/>
    <x v="165"/>
    <x v="165"/>
    <s v="25400 931306 510421"/>
    <x v="4"/>
    <x v="19"/>
    <s v="Payroll"/>
    <x v="3"/>
    <s v="Interpretive1"/>
    <s v="Idyllwild Nature Center1"/>
    <n v="0"/>
    <n v="0"/>
    <m/>
    <n v="0"/>
    <n v="0"/>
    <n v="0"/>
    <n v="0"/>
    <n v="0"/>
    <n v="0"/>
    <n v="0"/>
    <n v="0"/>
    <n v="0"/>
    <n v="0"/>
    <n v="0"/>
    <m/>
    <m/>
    <n v="0"/>
    <n v="0"/>
    <n v="0"/>
    <n v="0"/>
    <n v="0"/>
    <n v="0"/>
    <n v="0"/>
  </r>
  <r>
    <n v="25400"/>
    <s v="Regional Park &amp; Open Space Dis"/>
    <n v="931307"/>
    <s v="Santa Rosa Plateau Nature Ctr"/>
    <x v="165"/>
    <x v="165"/>
    <s v="25400 931307 510421"/>
    <x v="4"/>
    <x v="20"/>
    <s v="Payroll"/>
    <x v="3"/>
    <s v="Interpretive1"/>
    <s v="Santa Rosa Plateau Nature Center1"/>
    <n v="0"/>
    <n v="0"/>
    <m/>
    <n v="0"/>
    <n v="0"/>
    <n v="0"/>
    <n v="0"/>
    <n v="0"/>
    <n v="0"/>
    <n v="0"/>
    <n v="0"/>
    <n v="0"/>
    <n v="0"/>
    <n v="0"/>
    <m/>
    <m/>
    <n v="0"/>
    <n v="0"/>
    <n v="0"/>
    <n v="0"/>
    <n v="0"/>
    <n v="0"/>
    <n v="0"/>
  </r>
  <r>
    <n v="25400"/>
    <s v="Regional Park &amp; Open Space Dis"/>
    <n v="931403"/>
    <s v="Idyllwild Park"/>
    <x v="165"/>
    <x v="165"/>
    <s v="25400 931403 510421"/>
    <x v="3"/>
    <x v="23"/>
    <s v="Payroll"/>
    <x v="3"/>
    <s v="Regional Parks1"/>
    <s v="Idyllwild1"/>
    <n v="0"/>
    <n v="0"/>
    <m/>
    <n v="0"/>
    <n v="0"/>
    <n v="0"/>
    <n v="0"/>
    <n v="0"/>
    <n v="0"/>
    <n v="0"/>
    <n v="0"/>
    <n v="0"/>
    <n v="0"/>
    <n v="0"/>
    <m/>
    <m/>
    <n v="0"/>
    <n v="0"/>
    <n v="0"/>
    <n v="0"/>
    <n v="0"/>
    <n v="0"/>
    <n v="0"/>
  </r>
  <r>
    <n v="25400"/>
    <s v="Regional Park &amp; Open Space Dis"/>
    <n v="931405"/>
    <s v="Lake Cahuilla Park"/>
    <x v="165"/>
    <x v="165"/>
    <s v="25400 931405 510421"/>
    <x v="3"/>
    <x v="3"/>
    <s v="Payroll"/>
    <x v="3"/>
    <s v="Regional Parks1"/>
    <s v="Lake Cahuilla1"/>
    <n v="0"/>
    <n v="0"/>
    <m/>
    <n v="0"/>
    <n v="0"/>
    <n v="0"/>
    <n v="0"/>
    <n v="0"/>
    <n v="0"/>
    <n v="0"/>
    <n v="0"/>
    <n v="0"/>
    <n v="0"/>
    <n v="0"/>
    <m/>
    <m/>
    <n v="0"/>
    <n v="0"/>
    <n v="0"/>
    <n v="0"/>
    <n v="0"/>
    <n v="0"/>
    <n v="0"/>
  </r>
  <r>
    <n v="25400"/>
    <s v="Regional Park &amp; Open Space Dis"/>
    <n v="931409"/>
    <s v="Rancho Jurupa Park"/>
    <x v="165"/>
    <x v="165"/>
    <s v="25400 931409 510421"/>
    <x v="3"/>
    <x v="4"/>
    <s v="Payroll"/>
    <x v="3"/>
    <s v="Regional Parks1"/>
    <s v="Rancho Jurupa1"/>
    <n v="0"/>
    <n v="0"/>
    <m/>
    <n v="0"/>
    <n v="0"/>
    <n v="0"/>
    <n v="0"/>
    <n v="0"/>
    <n v="0"/>
    <n v="0"/>
    <n v="0"/>
    <n v="0"/>
    <n v="0"/>
    <n v="0"/>
    <m/>
    <m/>
    <n v="0"/>
    <n v="0"/>
    <n v="0"/>
    <n v="0"/>
    <n v="0"/>
    <n v="0"/>
    <n v="0"/>
  </r>
  <r>
    <n v="25540"/>
    <s v="Multi-Species Reserve"/>
    <n v="931116"/>
    <s v="Multi-Species Reserve"/>
    <x v="165"/>
    <x v="165"/>
    <s v="25540 931116 510421"/>
    <x v="1"/>
    <x v="25"/>
    <s v="Payroll"/>
    <x v="3"/>
    <s v="Natural Resources1"/>
    <s v="Multi-Species Reserve1"/>
    <n v="0"/>
    <n v="0"/>
    <m/>
    <n v="0"/>
    <n v="0"/>
    <n v="0"/>
    <n v="0"/>
    <n v="0"/>
    <n v="0"/>
    <n v="0"/>
    <n v="0"/>
    <n v="0"/>
    <n v="0"/>
    <n v="0"/>
    <m/>
    <m/>
    <n v="0"/>
    <n v="0"/>
    <n v="0"/>
    <n v="0"/>
    <n v="0"/>
    <n v="0"/>
    <n v="0"/>
  </r>
  <r>
    <n v="25590"/>
    <s v="MSHCP Reserve Management"/>
    <n v="931150"/>
    <s v="MSHCP Reserve Management"/>
    <x v="165"/>
    <x v="165"/>
    <s v="25590 931150 510421"/>
    <x v="1"/>
    <x v="6"/>
    <s v="Payroll"/>
    <x v="3"/>
    <s v="Natural Resources1"/>
    <s v="MSHCP Reserve Management1"/>
    <n v="0"/>
    <n v="0"/>
    <m/>
    <n v="0"/>
    <n v="0"/>
    <n v="0"/>
    <n v="0"/>
    <n v="0"/>
    <n v="0"/>
    <n v="0"/>
    <n v="0"/>
    <n v="0"/>
    <n v="0"/>
    <n v="0"/>
    <m/>
    <m/>
    <n v="0"/>
    <n v="0"/>
    <n v="0"/>
    <n v="0"/>
    <n v="0"/>
    <n v="0"/>
    <n v="0"/>
  </r>
  <r>
    <n v="25620"/>
    <s v="Lake Skinner Park"/>
    <n v="931750"/>
    <s v="Lake Skinner Park"/>
    <x v="165"/>
    <x v="165"/>
    <s v="25620 931750 510421"/>
    <x v="3"/>
    <x v="7"/>
    <s v="Payroll"/>
    <x v="3"/>
    <s v="Regional Parks1"/>
    <s v="Lake Skinner1"/>
    <n v="0"/>
    <n v="0"/>
    <m/>
    <n v="0"/>
    <n v="0"/>
    <n v="0"/>
    <n v="0"/>
    <n v="0"/>
    <n v="0"/>
    <n v="0"/>
    <n v="0"/>
    <n v="0"/>
    <n v="0"/>
    <n v="0"/>
    <m/>
    <m/>
    <n v="0"/>
    <n v="0"/>
    <n v="0"/>
    <n v="0"/>
    <n v="0"/>
    <n v="0"/>
    <n v="0"/>
  </r>
  <r>
    <n v="25430"/>
    <s v="Habitat/Open Space Mgt-Parks"/>
    <n v="931174"/>
    <s v="Hab &amp; Opn Spc-SantaRosaPlateau"/>
    <x v="69"/>
    <x v="69"/>
    <s v="25430 931174 523340"/>
    <x v="1"/>
    <x v="1"/>
    <s v="Supplies &amp; Services"/>
    <x v="0"/>
    <s v="Natural Resources2"/>
    <s v="Habitat &amp; Open Space Management2"/>
    <n v="0.37"/>
    <n v="0"/>
    <m/>
    <n v="0"/>
    <n v="0"/>
    <n v="0"/>
    <n v="0"/>
    <n v="0"/>
    <n v="0"/>
    <n v="0"/>
    <n v="0"/>
    <n v="0"/>
    <n v="0"/>
    <n v="0"/>
    <m/>
    <m/>
    <n v="0"/>
    <n v="0"/>
    <n v="0"/>
    <n v="0"/>
    <n v="0"/>
    <n v="0"/>
    <n v="0"/>
  </r>
  <r>
    <n v="25540"/>
    <s v="Multi-Species Reserve"/>
    <n v="931116"/>
    <s v="Multi-Species Reserve"/>
    <x v="31"/>
    <x v="31"/>
    <s v="25540 931116 510520"/>
    <x v="1"/>
    <x v="25"/>
    <s v="Payroll"/>
    <x v="3"/>
    <s v="Natural Resources1"/>
    <s v="Multi-Species Reserve1"/>
    <n v="20"/>
    <n v="0"/>
    <m/>
    <n v="0"/>
    <n v="12"/>
    <n v="40"/>
    <n v="33"/>
    <n v="0"/>
    <n v="0"/>
    <n v="40"/>
    <n v="0"/>
    <n v="0"/>
    <n v="0"/>
    <n v="0"/>
    <m/>
    <m/>
    <n v="125"/>
    <n v="85"/>
    <n v="40"/>
    <n v="0"/>
    <n v="0"/>
    <n v="125"/>
    <n v="-125"/>
  </r>
  <r>
    <n v="25400"/>
    <s v="Regional Park &amp; Open Space Dis"/>
    <n v="931200"/>
    <s v="Parks Facility Maintenance"/>
    <x v="29"/>
    <x v="29"/>
    <s v="25400 931200 510620"/>
    <x v="2"/>
    <x v="2"/>
    <s v="Payroll"/>
    <x v="3"/>
    <s v="Business Services1"/>
    <s v="Business Operations1"/>
    <n v="0"/>
    <n v="0"/>
    <m/>
    <n v="0"/>
    <n v="0"/>
    <n v="1.2"/>
    <n v="0"/>
    <n v="-1.2"/>
    <n v="0"/>
    <n v="0"/>
    <n v="0"/>
    <n v="0"/>
    <n v="0"/>
    <n v="0"/>
    <m/>
    <m/>
    <n v="0"/>
    <n v="1.2"/>
    <n v="-1.2"/>
    <n v="0"/>
    <n v="0"/>
    <n v="0"/>
    <n v="0"/>
  </r>
  <r>
    <n v="25400"/>
    <s v="Regional Park &amp; Open Space Dis"/>
    <n v="931104"/>
    <s v="Regnl Parks &amp; Open-Space Dist"/>
    <x v="30"/>
    <x v="30"/>
    <s v="25400 931104 510700"/>
    <x v="2"/>
    <x v="2"/>
    <s v="Payroll"/>
    <x v="3"/>
    <s v="Business Services1"/>
    <s v="Business Operations1"/>
    <n v="0"/>
    <n v="0"/>
    <m/>
    <n v="0"/>
    <n v="0"/>
    <n v="0"/>
    <n v="0"/>
    <n v="0"/>
    <n v="0"/>
    <n v="0"/>
    <n v="0"/>
    <n v="0"/>
    <n v="0"/>
    <n v="0"/>
    <m/>
    <m/>
    <n v="0"/>
    <n v="0"/>
    <n v="0"/>
    <n v="0"/>
    <n v="0"/>
    <n v="0"/>
    <n v="0"/>
  </r>
  <r>
    <n v="25400"/>
    <s v="Regional Park &amp; Open Space Dis"/>
    <n v="931305"/>
    <s v="Hidden Valley Nature Center"/>
    <x v="34"/>
    <x v="34"/>
    <s v="25400 931305 513001"/>
    <x v="4"/>
    <x v="18"/>
    <s v="Payroll"/>
    <x v="3"/>
    <s v="Interpretive1"/>
    <s v="Hidden Valley Nature Center1"/>
    <n v="0"/>
    <n v="0"/>
    <m/>
    <n v="0"/>
    <n v="0"/>
    <n v="0"/>
    <n v="0"/>
    <n v="0"/>
    <n v="0"/>
    <n v="0"/>
    <n v="0"/>
    <n v="0"/>
    <n v="0"/>
    <n v="0"/>
    <m/>
    <m/>
    <n v="0"/>
    <n v="0"/>
    <n v="0"/>
    <n v="0"/>
    <n v="0"/>
    <n v="0"/>
    <n v="0"/>
  </r>
  <r>
    <n v="25430"/>
    <s v="Habitat/Open Space Mgt-Parks"/>
    <n v="931174"/>
    <s v="Hab &amp; Opn Spc-SantaRosaPlateau"/>
    <x v="107"/>
    <x v="107"/>
    <s v="25430 931174 523820"/>
    <x v="1"/>
    <x v="1"/>
    <s v="Supplies &amp; Services"/>
    <x v="0"/>
    <s v="Natural Resources2"/>
    <s v="Habitat &amp; Open Space Management2"/>
    <n v="539.64"/>
    <n v="0"/>
    <m/>
    <n v="0"/>
    <n v="0"/>
    <n v="0"/>
    <n v="0"/>
    <n v="0"/>
    <n v="0"/>
    <n v="0"/>
    <n v="0"/>
    <n v="0"/>
    <n v="0"/>
    <n v="0"/>
    <m/>
    <m/>
    <n v="0"/>
    <n v="0"/>
    <n v="0"/>
    <n v="0"/>
    <n v="0"/>
    <n v="0"/>
    <n v="0"/>
  </r>
  <r>
    <n v="25430"/>
    <s v="Habitat/Open Space Mgt-Parks"/>
    <n v="931174"/>
    <s v="Hab &amp; Opn Spc-SantaRosaPlateau"/>
    <x v="74"/>
    <x v="74"/>
    <s v="25430 931174 524840"/>
    <x v="1"/>
    <x v="1"/>
    <s v="Supplies &amp; Services"/>
    <x v="0"/>
    <s v="Natural Resources2"/>
    <s v="Habitat &amp; Open Space Management2"/>
    <n v="75"/>
    <n v="0"/>
    <m/>
    <n v="0"/>
    <n v="0"/>
    <n v="0"/>
    <n v="0"/>
    <n v="0"/>
    <n v="0"/>
    <n v="0"/>
    <n v="0"/>
    <n v="0"/>
    <n v="0"/>
    <n v="0"/>
    <m/>
    <m/>
    <n v="0"/>
    <n v="0"/>
    <n v="0"/>
    <n v="0"/>
    <n v="0"/>
    <n v="0"/>
    <n v="0"/>
  </r>
  <r>
    <n v="25430"/>
    <s v="Habitat/Open Space Mgt-Parks"/>
    <n v="931174"/>
    <s v="Hab &amp; Opn Spc-SantaRosaPlateau"/>
    <x v="77"/>
    <x v="77"/>
    <s v="25430 931174 526940"/>
    <x v="1"/>
    <x v="1"/>
    <s v="Supplies &amp; Services"/>
    <x v="0"/>
    <s v="Natural Resources2"/>
    <s v="Habitat &amp; Open Space Management2"/>
    <n v="293.64"/>
    <n v="0"/>
    <m/>
    <n v="0"/>
    <n v="0"/>
    <n v="0"/>
    <n v="0"/>
    <n v="0"/>
    <n v="0"/>
    <n v="0"/>
    <n v="0"/>
    <n v="0"/>
    <n v="0"/>
    <n v="0"/>
    <m/>
    <m/>
    <n v="0"/>
    <n v="0"/>
    <n v="0"/>
    <n v="0"/>
    <n v="0"/>
    <n v="0"/>
    <n v="0"/>
  </r>
  <r>
    <n v="25430"/>
    <s v="Habitat/Open Space Mgt-Parks"/>
    <n v="931174"/>
    <s v="Hab &amp; Opn Spc-SantaRosaPlateau"/>
    <x v="78"/>
    <x v="78"/>
    <s v="25430 931174 526960"/>
    <x v="1"/>
    <x v="1"/>
    <s v="Supplies &amp; Services"/>
    <x v="0"/>
    <s v="Natural Resources2"/>
    <s v="Habitat &amp; Open Space Management2"/>
    <n v="84.35"/>
    <n v="0"/>
    <m/>
    <n v="0"/>
    <n v="0"/>
    <n v="0"/>
    <n v="0"/>
    <n v="0"/>
    <n v="0"/>
    <n v="0"/>
    <n v="0"/>
    <n v="0"/>
    <n v="0"/>
    <n v="0"/>
    <m/>
    <m/>
    <n v="0"/>
    <n v="0"/>
    <n v="0"/>
    <n v="0"/>
    <n v="0"/>
    <n v="0"/>
    <n v="0"/>
  </r>
  <r>
    <n v="25620"/>
    <s v="Lake Skinner Park"/>
    <n v="931750"/>
    <s v="Lake Skinner Park"/>
    <x v="34"/>
    <x v="34"/>
    <s v="25620 931750 513001"/>
    <x v="3"/>
    <x v="7"/>
    <s v="Payroll"/>
    <x v="3"/>
    <s v="Regional Parks1"/>
    <s v="Lake Skinner1"/>
    <n v="0"/>
    <n v="0"/>
    <m/>
    <n v="0"/>
    <n v="0"/>
    <n v="0"/>
    <n v="0"/>
    <n v="0"/>
    <n v="0"/>
    <n v="0"/>
    <n v="0"/>
    <n v="0"/>
    <n v="0"/>
    <n v="0"/>
    <m/>
    <m/>
    <n v="0"/>
    <n v="0"/>
    <n v="0"/>
    <n v="0"/>
    <n v="0"/>
    <n v="0"/>
    <n v="0"/>
  </r>
  <r>
    <n v="25430"/>
    <s v="Habitat/Open Space Mgt-Parks"/>
    <n v="931174"/>
    <s v="Hab &amp; Opn Spc-SantaRosaPlateau"/>
    <x v="13"/>
    <x v="13"/>
    <s v="25430 931174 527690"/>
    <x v="1"/>
    <x v="1"/>
    <s v="Internal Service Costs"/>
    <x v="0"/>
    <s v="Natural Resources2"/>
    <s v="Habitat &amp; Open Space Management2"/>
    <n v="5667.84"/>
    <n v="0"/>
    <m/>
    <n v="0"/>
    <n v="0"/>
    <n v="0"/>
    <n v="0"/>
    <n v="0"/>
    <n v="0"/>
    <n v="0"/>
    <n v="0"/>
    <n v="0"/>
    <n v="0"/>
    <n v="0"/>
    <m/>
    <m/>
    <n v="0"/>
    <n v="0"/>
    <n v="0"/>
    <n v="0"/>
    <n v="0"/>
    <n v="0"/>
    <n v="0"/>
  </r>
  <r>
    <n v="25430"/>
    <s v="Habitat/Open Space Mgt-Parks"/>
    <n v="931174"/>
    <s v="Hab &amp; Opn Spc-SantaRosaPlateau"/>
    <x v="3"/>
    <x v="3"/>
    <s v="25430 931174 527720"/>
    <x v="1"/>
    <x v="1"/>
    <s v="Supplies &amp; Services"/>
    <x v="0"/>
    <s v="Natural Resources2"/>
    <s v="Habitat &amp; Open Space Management2"/>
    <n v="0"/>
    <n v="0"/>
    <m/>
    <n v="0"/>
    <n v="0"/>
    <n v="0"/>
    <n v="0"/>
    <n v="0"/>
    <n v="0"/>
    <n v="0"/>
    <n v="0"/>
    <n v="0"/>
    <n v="0"/>
    <n v="0"/>
    <m/>
    <m/>
    <n v="0"/>
    <n v="0"/>
    <n v="0"/>
    <n v="0"/>
    <n v="0"/>
    <n v="0"/>
    <n v="0"/>
  </r>
  <r>
    <n v="25400"/>
    <s v="Regional Park &amp; Open Space Dis"/>
    <n v="931200"/>
    <s v="Parks Facility Maintenance"/>
    <x v="46"/>
    <x v="46"/>
    <s v="25400 931200 518140"/>
    <x v="2"/>
    <x v="2"/>
    <s v="Payroll-PCF"/>
    <x v="3"/>
    <s v="Business Services1"/>
    <s v="Business Operations1"/>
    <n v="0"/>
    <n v="0"/>
    <m/>
    <n v="0"/>
    <n v="0"/>
    <n v="0.08"/>
    <n v="0"/>
    <n v="-0.08"/>
    <n v="0"/>
    <n v="0"/>
    <n v="0"/>
    <n v="0"/>
    <n v="0"/>
    <n v="0"/>
    <m/>
    <m/>
    <n v="0"/>
    <n v="0.08"/>
    <n v="-0.08"/>
    <n v="0"/>
    <n v="0"/>
    <n v="0"/>
    <n v="0"/>
  </r>
  <r>
    <n v="25400"/>
    <s v="Regional Park &amp; Open Space Dis"/>
    <n v="931270"/>
    <s v="Santa Ana River Bottom Mgmt"/>
    <x v="54"/>
    <x v="54"/>
    <s v="25400 931270 520105"/>
    <x v="2"/>
    <x v="15"/>
    <s v="Supplies &amp; Services"/>
    <x v="0"/>
    <s v="Business Services2"/>
    <s v="SARB Management2"/>
    <n v="108"/>
    <n v="0"/>
    <m/>
    <n v="0"/>
    <n v="0"/>
    <n v="178.32"/>
    <n v="0"/>
    <n v="0"/>
    <n v="0"/>
    <n v="0"/>
    <n v="27.16"/>
    <n v="0"/>
    <n v="0"/>
    <n v="0"/>
    <m/>
    <m/>
    <n v="205.48"/>
    <n v="178.32"/>
    <n v="0"/>
    <n v="27.16"/>
    <n v="0"/>
    <n v="205.48"/>
    <n v="-205.48"/>
  </r>
  <r>
    <n v="25400"/>
    <s v="Regional Park &amp; Open Space Dis"/>
    <n v="931270"/>
    <s v="Santa Ana River Bottom Mgmt"/>
    <x v="55"/>
    <x v="55"/>
    <s v="25400 931270 520115"/>
    <x v="2"/>
    <x v="15"/>
    <s v="Supplies &amp; Services"/>
    <x v="0"/>
    <s v="Business Services2"/>
    <s v="SARB Management2"/>
    <n v="126.15"/>
    <n v="4000"/>
    <m/>
    <n v="4000"/>
    <n v="0"/>
    <n v="0"/>
    <n v="406.21"/>
    <n v="0"/>
    <n v="765.02"/>
    <n v="1071.31"/>
    <n v="1740.77"/>
    <n v="312.51"/>
    <n v="316"/>
    <n v="291.95999999999998"/>
    <m/>
    <m/>
    <n v="4903.78"/>
    <n v="406.21"/>
    <n v="1836.33"/>
    <n v="2369.2799999999997"/>
    <n v="291.95999999999998"/>
    <n v="4903.78"/>
    <n v="-903.77999999999975"/>
  </r>
  <r>
    <n v="25400"/>
    <s v="Regional Park &amp; Open Space Dis"/>
    <n v="931240"/>
    <s v="Finance"/>
    <x v="56"/>
    <x v="56"/>
    <s v="25400 931240 520230"/>
    <x v="2"/>
    <x v="13"/>
    <s v="Utilities"/>
    <x v="0"/>
    <s v="Business Services2"/>
    <s v="Finance2"/>
    <n v="38.01"/>
    <n v="0"/>
    <m/>
    <n v="0"/>
    <n v="0"/>
    <n v="0"/>
    <n v="0"/>
    <n v="0"/>
    <n v="0"/>
    <n v="0"/>
    <n v="0"/>
    <n v="0"/>
    <n v="0"/>
    <n v="0"/>
    <m/>
    <m/>
    <n v="0"/>
    <n v="0"/>
    <n v="0"/>
    <n v="0"/>
    <n v="0"/>
    <n v="0"/>
    <n v="0"/>
  </r>
  <r>
    <n v="25400"/>
    <s v="Regional Park &amp; Open Space Dis"/>
    <n v="931304"/>
    <s v="San Timoteo Schoolhouse"/>
    <x v="56"/>
    <x v="56"/>
    <s v="25400 931304 520230"/>
    <x v="4"/>
    <x v="30"/>
    <s v="Utilities"/>
    <x v="0"/>
    <s v="Interpretive2"/>
    <s v="San Timoteo Schoolhouse2"/>
    <n v="41.78"/>
    <n v="600"/>
    <m/>
    <n v="600"/>
    <n v="0"/>
    <n v="41.79"/>
    <n v="41.79"/>
    <n v="41.87"/>
    <n v="41.9"/>
    <n v="41.9"/>
    <n v="41.9"/>
    <n v="41.92"/>
    <n v="41.92"/>
    <n v="41.92"/>
    <m/>
    <m/>
    <n v="376.91"/>
    <n v="83.58"/>
    <n v="125.66999999999999"/>
    <n v="125.74"/>
    <n v="41.92"/>
    <n v="376.91"/>
    <n v="223.08999999999997"/>
  </r>
  <r>
    <n v="25400"/>
    <s v="Regional Park &amp; Open Space Dis"/>
    <n v="931205"/>
    <s v="Crestmore Manor"/>
    <x v="57"/>
    <x v="57"/>
    <s v="25400 931205 520320"/>
    <x v="2"/>
    <x v="11"/>
    <s v="Supplies &amp; Services"/>
    <x v="0"/>
    <s v="Business Services2"/>
    <s v="Guest Services &amp; Events2"/>
    <n v="281.05"/>
    <n v="4000"/>
    <m/>
    <n v="4000"/>
    <n v="0"/>
    <n v="251.28"/>
    <n v="450.06"/>
    <n v="209.74"/>
    <n v="28.72"/>
    <n v="219.4"/>
    <n v="201.67"/>
    <n v="209.89"/>
    <n v="466.62"/>
    <n v="29.35"/>
    <m/>
    <m/>
    <n v="2066.73"/>
    <n v="701.34"/>
    <n v="457.86"/>
    <n v="878.18"/>
    <n v="29.35"/>
    <n v="2066.73"/>
    <n v="1933.27"/>
  </r>
  <r>
    <n v="25400"/>
    <s v="Regional Park &amp; Open Space Dis"/>
    <n v="931270"/>
    <s v="Santa Ana River Bottom Mgmt"/>
    <x v="59"/>
    <x v="59"/>
    <s v="25400 931270 520845"/>
    <x v="2"/>
    <x v="15"/>
    <s v="Utilities"/>
    <x v="0"/>
    <s v="Business Services2"/>
    <s v="SARB Management2"/>
    <n v="1542.28"/>
    <n v="100000"/>
    <m/>
    <n v="100000"/>
    <n v="48.97"/>
    <n v="0"/>
    <n v="886.02"/>
    <n v="432.74"/>
    <n v="810.29"/>
    <n v="293.02999999999997"/>
    <n v="1684.99"/>
    <n v="6499.22"/>
    <n v="3227.1"/>
    <n v="6192.76"/>
    <m/>
    <m/>
    <n v="20075.120000000003"/>
    <n v="934.99"/>
    <n v="1536.06"/>
    <n v="11411.31"/>
    <n v="6192.76"/>
    <n v="20075.120000000003"/>
    <n v="79924.88"/>
  </r>
  <r>
    <n v="25400"/>
    <s v="Regional Park &amp; Open Space Dis"/>
    <n v="931409"/>
    <s v="Rancho Jurupa Park"/>
    <x v="166"/>
    <x v="166"/>
    <s v="25400 931409 521744"/>
    <x v="3"/>
    <x v="4"/>
    <s v="Supplies &amp; Services"/>
    <x v="0"/>
    <s v="Regional Parks2"/>
    <s v="Rancho Jurupa2"/>
    <n v="0"/>
    <n v="0"/>
    <m/>
    <n v="0"/>
    <n v="0"/>
    <n v="0"/>
    <n v="0"/>
    <n v="0"/>
    <n v="0"/>
    <n v="0"/>
    <n v="0"/>
    <n v="0"/>
    <n v="0"/>
    <n v="0"/>
    <m/>
    <m/>
    <n v="0"/>
    <n v="0"/>
    <n v="0"/>
    <n v="0"/>
    <n v="0"/>
    <n v="0"/>
    <n v="0"/>
  </r>
  <r>
    <n v="25590"/>
    <s v="MSHCP Reserve Management"/>
    <n v="931150"/>
    <s v="MSHCP Reserve Management"/>
    <x v="125"/>
    <x v="125"/>
    <s v="25590 931150 521760"/>
    <x v="1"/>
    <x v="6"/>
    <s v="Supplies &amp; Services"/>
    <x v="0"/>
    <s v="Natural Resources2"/>
    <s v="MSHCP Reserve Management2"/>
    <n v="830.55"/>
    <n v="0"/>
    <m/>
    <n v="0"/>
    <n v="2065.41"/>
    <n v="0"/>
    <n v="0"/>
    <n v="0"/>
    <n v="0"/>
    <n v="0"/>
    <n v="0"/>
    <n v="40"/>
    <n v="0"/>
    <n v="0"/>
    <m/>
    <m/>
    <n v="2105.41"/>
    <n v="2065.41"/>
    <n v="0"/>
    <n v="40"/>
    <n v="0"/>
    <n v="2105.41"/>
    <n v="-2105.41"/>
  </r>
  <r>
    <n v="25400"/>
    <s v="Regional Park &amp; Open Space Dis"/>
    <n v="931270"/>
    <s v="Santa Ana River Bottom Mgmt"/>
    <x v="65"/>
    <x v="65"/>
    <s v="25400 931270 522320"/>
    <x v="2"/>
    <x v="15"/>
    <s v="Supplies &amp; Services"/>
    <x v="0"/>
    <s v="Business Services2"/>
    <s v="SARB Management2"/>
    <n v="85.92"/>
    <n v="25000"/>
    <m/>
    <n v="25000"/>
    <n v="0"/>
    <n v="0"/>
    <n v="3035.13"/>
    <n v="0"/>
    <n v="7498.58"/>
    <n v="842.24"/>
    <n v="1408.64"/>
    <n v="739.46"/>
    <n v="659.54"/>
    <n v="989.06"/>
    <m/>
    <m/>
    <n v="15172.65"/>
    <n v="3035.13"/>
    <n v="8340.82"/>
    <n v="2807.6400000000003"/>
    <n v="989.06"/>
    <n v="15172.65"/>
    <n v="9827.35"/>
  </r>
  <r>
    <n v="25400"/>
    <s v="Regional Park &amp; Open Space Dis"/>
    <n v="931402"/>
    <s v="Hurkey Creek Park"/>
    <x v="116"/>
    <x v="116"/>
    <s v="25400 931402 523210"/>
    <x v="3"/>
    <x v="22"/>
    <s v="Supplies &amp; Services"/>
    <x v="0"/>
    <s v="Regional Parks2"/>
    <s v="Hurkey Creek2"/>
    <n v="76"/>
    <n v="0"/>
    <m/>
    <n v="0"/>
    <n v="0"/>
    <n v="0"/>
    <n v="0"/>
    <n v="0"/>
    <n v="0"/>
    <n v="0"/>
    <n v="0"/>
    <n v="0"/>
    <n v="0"/>
    <n v="0"/>
    <m/>
    <m/>
    <n v="0"/>
    <n v="0"/>
    <n v="0"/>
    <n v="0"/>
    <n v="0"/>
    <n v="0"/>
    <n v="0"/>
  </r>
  <r>
    <n v="25400"/>
    <s v="Regional Park &amp; Open Space Dis"/>
    <n v="931220"/>
    <s v="Administration"/>
    <x v="11"/>
    <x v="11"/>
    <s v="25400 931220 523760"/>
    <x v="2"/>
    <x v="12"/>
    <s v="Internal Service Costs"/>
    <x v="0"/>
    <s v="Business Services2"/>
    <s v="Executive2"/>
    <n v="28.75"/>
    <n v="0"/>
    <m/>
    <n v="0"/>
    <n v="0"/>
    <n v="0"/>
    <n v="0"/>
    <n v="0"/>
    <n v="0"/>
    <n v="0"/>
    <n v="0"/>
    <n v="0"/>
    <n v="0"/>
    <n v="0"/>
    <m/>
    <m/>
    <n v="0"/>
    <n v="0"/>
    <n v="0"/>
    <n v="0"/>
    <n v="0"/>
    <n v="0"/>
    <n v="0"/>
  </r>
  <r>
    <n v="25400"/>
    <s v="Regional Park &amp; Open Space Dis"/>
    <n v="931405"/>
    <s v="Lake Cahuilla Park"/>
    <x v="77"/>
    <x v="77"/>
    <s v="25400 931405 526940"/>
    <x v="3"/>
    <x v="3"/>
    <s v="Supplies &amp; Services"/>
    <x v="0"/>
    <s v="Regional Parks2"/>
    <s v="Lake Cahuilla2"/>
    <n v="28.11"/>
    <n v="0"/>
    <m/>
    <n v="0"/>
    <n v="0"/>
    <n v="0"/>
    <n v="0"/>
    <n v="0"/>
    <n v="78.180000000000007"/>
    <n v="0"/>
    <n v="48.89"/>
    <n v="69.599999999999994"/>
    <n v="0"/>
    <n v="0"/>
    <m/>
    <m/>
    <n v="196.67000000000002"/>
    <n v="0"/>
    <n v="78.180000000000007"/>
    <n v="118.49"/>
    <n v="0"/>
    <n v="196.67000000000002"/>
    <n v="-196.67000000000002"/>
  </r>
  <r>
    <n v="25400"/>
    <s v="Regional Park &amp; Open Space Dis"/>
    <n v="931402"/>
    <s v="Hurkey Creek Park"/>
    <x v="87"/>
    <x v="87"/>
    <s v="25400 931402 528260"/>
    <x v="3"/>
    <x v="22"/>
    <s v="Supplies &amp; Services"/>
    <x v="0"/>
    <s v="Regional Parks2"/>
    <s v="Hurkey Creek2"/>
    <n v="45.87"/>
    <n v="0"/>
    <m/>
    <n v="0"/>
    <n v="0"/>
    <n v="0"/>
    <n v="0"/>
    <n v="0"/>
    <n v="0"/>
    <n v="0"/>
    <n v="0"/>
    <n v="0"/>
    <n v="0"/>
    <n v="0"/>
    <m/>
    <m/>
    <n v="0"/>
    <n v="0"/>
    <n v="0"/>
    <n v="0"/>
    <n v="0"/>
    <n v="0"/>
    <n v="0"/>
  </r>
  <r>
    <n v="25400"/>
    <s v="Regional Park &amp; Open Space Dis"/>
    <n v="931307"/>
    <s v="Santa Rosa Plateau Nature Ctr"/>
    <x v="92"/>
    <x v="92"/>
    <s v="25400 931307 529520"/>
    <x v="4"/>
    <x v="20"/>
    <s v="Utilities"/>
    <x v="0"/>
    <s v="Interpretive2"/>
    <s v="Santa Rosa Plateau Nature Center2"/>
    <n v="60"/>
    <n v="0"/>
    <m/>
    <n v="0"/>
    <n v="474"/>
    <n v="0"/>
    <n v="820"/>
    <n v="0"/>
    <n v="0"/>
    <n v="0"/>
    <n v="0"/>
    <n v="0"/>
    <n v="0"/>
    <n v="0"/>
    <m/>
    <m/>
    <n v="1294"/>
    <n v="1294"/>
    <n v="0"/>
    <n v="0"/>
    <n v="0"/>
    <n v="1294"/>
    <n v="-1294"/>
  </r>
  <r>
    <n v="25510"/>
    <s v="Park Residences Util &amp; Maint"/>
    <n v="931108"/>
    <s v="Park Residences Util &amp; Maint"/>
    <x v="93"/>
    <x v="93"/>
    <s v="25510 931108 529550"/>
    <x v="2"/>
    <x v="34"/>
    <s v="Utilities"/>
    <x v="0"/>
    <s v="Business Services2"/>
    <s v="Park Residences2"/>
    <n v="87.45"/>
    <n v="0"/>
    <m/>
    <n v="0"/>
    <n v="0"/>
    <n v="265.92"/>
    <n v="60.91"/>
    <n v="76.010000000000005"/>
    <n v="66.569999999999993"/>
    <n v="69.709999999999994"/>
    <n v="63.41"/>
    <n v="66.569999999999993"/>
    <n v="63.41"/>
    <n v="66.569999999999993"/>
    <m/>
    <m/>
    <n v="799.07999999999993"/>
    <n v="326.83000000000004"/>
    <n v="212.28999999999996"/>
    <n v="193.39"/>
    <n v="66.569999999999993"/>
    <n v="799.07999999999993"/>
    <n v="-799.07999999999993"/>
  </r>
  <r>
    <n v="25400"/>
    <s v="Regional Park &amp; Open Space Dis"/>
    <n v="931420"/>
    <s v="Blythe Parks"/>
    <x v="167"/>
    <x v="167"/>
    <s v="25400 931420 532690"/>
    <x v="3"/>
    <x v="31"/>
    <s v="Supplies &amp; Services"/>
    <x v="2"/>
    <s v="Regional Parks3"/>
    <s v="Blythe Parks3"/>
    <n v="12076.27"/>
    <n v="0"/>
    <m/>
    <n v="0"/>
    <n v="0"/>
    <n v="0"/>
    <n v="0"/>
    <n v="0"/>
    <n v="0"/>
    <n v="0"/>
    <n v="0"/>
    <n v="0"/>
    <n v="0"/>
    <n v="0"/>
    <m/>
    <m/>
    <n v="0"/>
    <n v="0"/>
    <n v="0"/>
    <n v="0"/>
    <n v="0"/>
    <n v="0"/>
    <n v="0"/>
  </r>
  <r>
    <n v="25400"/>
    <s v="Regional Park &amp; Open Space Dis"/>
    <n v="931183"/>
    <s v="Reservation/Reception"/>
    <x v="94"/>
    <x v="94"/>
    <s v="25400 931183 536761"/>
    <x v="2"/>
    <x v="11"/>
    <s v="Internal Service Costs"/>
    <x v="2"/>
    <s v="Business Services3"/>
    <s v="Guest Services &amp; Events3"/>
    <n v="0"/>
    <n v="0"/>
    <m/>
    <n v="0"/>
    <n v="0"/>
    <n v="0"/>
    <n v="0"/>
    <n v="0"/>
    <n v="0"/>
    <n v="0"/>
    <n v="0"/>
    <n v="0"/>
    <n v="0"/>
    <n v="0"/>
    <m/>
    <m/>
    <n v="0"/>
    <n v="0"/>
    <n v="0"/>
    <n v="0"/>
    <n v="0"/>
    <n v="0"/>
    <n v="0"/>
  </r>
  <r>
    <n v="25400"/>
    <s v="Regional Park &amp; Open Space Dis"/>
    <n v="931205"/>
    <s v="Crestmore Manor"/>
    <x v="94"/>
    <x v="94"/>
    <s v="25400 931205 536761"/>
    <x v="2"/>
    <x v="11"/>
    <s v="Internal Service Costs"/>
    <x v="2"/>
    <s v="Business Services3"/>
    <s v="Guest Services &amp; Events3"/>
    <n v="0"/>
    <n v="0"/>
    <m/>
    <n v="0"/>
    <n v="0"/>
    <n v="0"/>
    <n v="0"/>
    <n v="0"/>
    <n v="0"/>
    <n v="0"/>
    <n v="0"/>
    <n v="0"/>
    <n v="0"/>
    <n v="0"/>
    <m/>
    <m/>
    <n v="0"/>
    <n v="0"/>
    <n v="0"/>
    <n v="0"/>
    <n v="0"/>
    <n v="0"/>
    <n v="0"/>
  </r>
  <r>
    <n v="25400"/>
    <s v="Regional Park &amp; Open Space Dis"/>
    <n v="931220"/>
    <s v="Administration"/>
    <x v="94"/>
    <x v="94"/>
    <s v="25400 931220 536761"/>
    <x v="2"/>
    <x v="12"/>
    <s v="Internal Service Costs"/>
    <x v="2"/>
    <s v="Business Services3"/>
    <s v="Executive3"/>
    <n v="0"/>
    <n v="0"/>
    <m/>
    <n v="0"/>
    <n v="0"/>
    <n v="0"/>
    <n v="0"/>
    <n v="0"/>
    <n v="0"/>
    <n v="0"/>
    <n v="0"/>
    <n v="0"/>
    <n v="0"/>
    <n v="0"/>
    <m/>
    <m/>
    <n v="0"/>
    <n v="0"/>
    <n v="0"/>
    <n v="0"/>
    <n v="0"/>
    <n v="0"/>
    <n v="0"/>
  </r>
  <r>
    <n v="25400"/>
    <s v="Regional Park &amp; Open Space Dis"/>
    <n v="931235"/>
    <s v="Business Operations"/>
    <x v="94"/>
    <x v="94"/>
    <s v="25400 931235 536761"/>
    <x v="2"/>
    <x v="2"/>
    <s v="Internal Service Costs"/>
    <x v="2"/>
    <s v="Business Services3"/>
    <s v="Business Operations3"/>
    <n v="0"/>
    <n v="0"/>
    <m/>
    <n v="0"/>
    <n v="0"/>
    <n v="0"/>
    <n v="0"/>
    <n v="0"/>
    <n v="0"/>
    <n v="0"/>
    <n v="0"/>
    <n v="0"/>
    <n v="0"/>
    <n v="0"/>
    <m/>
    <m/>
    <n v="0"/>
    <n v="0"/>
    <n v="0"/>
    <n v="0"/>
    <n v="0"/>
    <n v="0"/>
    <n v="0"/>
  </r>
  <r>
    <n v="25400"/>
    <s v="Regional Park &amp; Open Space Dis"/>
    <n v="931240"/>
    <s v="Finance"/>
    <x v="94"/>
    <x v="94"/>
    <s v="25400 931240 536761"/>
    <x v="2"/>
    <x v="13"/>
    <s v="Internal Service Costs"/>
    <x v="2"/>
    <s v="Business Services3"/>
    <s v="Finance3"/>
    <n v="0"/>
    <n v="0"/>
    <m/>
    <n v="0"/>
    <n v="0"/>
    <n v="0"/>
    <n v="0"/>
    <n v="0"/>
    <n v="0"/>
    <n v="0"/>
    <n v="0"/>
    <n v="0"/>
    <n v="0"/>
    <n v="0"/>
    <m/>
    <m/>
    <n v="0"/>
    <n v="0"/>
    <n v="0"/>
    <n v="0"/>
    <n v="0"/>
    <n v="0"/>
    <n v="0"/>
  </r>
  <r>
    <n v="25400"/>
    <s v="Regional Park &amp; Open Space Dis"/>
    <n v="931260"/>
    <s v="Marketing"/>
    <x v="94"/>
    <x v="94"/>
    <s v="25400 931260 536761"/>
    <x v="2"/>
    <x v="14"/>
    <s v="Internal Service Costs"/>
    <x v="2"/>
    <s v="Business Services3"/>
    <s v="Marketing3"/>
    <n v="0"/>
    <n v="0"/>
    <m/>
    <n v="0"/>
    <n v="0"/>
    <n v="0"/>
    <n v="0"/>
    <n v="0"/>
    <n v="0"/>
    <n v="0"/>
    <n v="0"/>
    <n v="0"/>
    <n v="0"/>
    <n v="0"/>
    <m/>
    <m/>
    <n v="0"/>
    <n v="0"/>
    <n v="0"/>
    <n v="0"/>
    <n v="0"/>
    <n v="0"/>
    <n v="0"/>
  </r>
  <r>
    <n v="25400"/>
    <s v="Regional Park &amp; Open Space Dis"/>
    <n v="931301"/>
    <s v="Historical"/>
    <x v="94"/>
    <x v="94"/>
    <s v="25400 931301 536761"/>
    <x v="4"/>
    <x v="10"/>
    <s v="Internal Service Costs"/>
    <x v="2"/>
    <s v="Interpretive3"/>
    <s v="Historic Preservation3"/>
    <n v="0"/>
    <n v="0"/>
    <m/>
    <n v="0"/>
    <n v="0"/>
    <n v="0"/>
    <n v="0"/>
    <n v="0"/>
    <n v="0"/>
    <n v="0"/>
    <n v="0"/>
    <n v="0"/>
    <n v="0"/>
    <n v="0"/>
    <m/>
    <m/>
    <n v="0"/>
    <n v="0"/>
    <n v="0"/>
    <n v="0"/>
    <n v="0"/>
    <n v="0"/>
    <n v="0"/>
  </r>
  <r>
    <n v="25400"/>
    <s v="Regional Park &amp; Open Space Dis"/>
    <n v="931302"/>
    <s v="Gilman Ranch Historic Museum"/>
    <x v="94"/>
    <x v="94"/>
    <s v="25400 931302 536761"/>
    <x v="4"/>
    <x v="16"/>
    <s v="Internal Service Costs"/>
    <x v="2"/>
    <s v="Interpretive3"/>
    <s v="Gilman Ranch3"/>
    <n v="0"/>
    <n v="0"/>
    <m/>
    <n v="0"/>
    <n v="0"/>
    <n v="0"/>
    <n v="0"/>
    <n v="0"/>
    <n v="0"/>
    <n v="0"/>
    <n v="0"/>
    <n v="0"/>
    <n v="0"/>
    <n v="0"/>
    <m/>
    <m/>
    <n v="0"/>
    <n v="0"/>
    <n v="0"/>
    <n v="0"/>
    <n v="0"/>
    <n v="0"/>
    <n v="0"/>
  </r>
  <r>
    <n v="25400"/>
    <s v="Regional Park &amp; Open Space Dis"/>
    <n v="931303"/>
    <s v="Jensen Alvarado Historic Ranch"/>
    <x v="94"/>
    <x v="94"/>
    <s v="25400 931303 536761"/>
    <x v="4"/>
    <x v="17"/>
    <s v="Internal Service Costs"/>
    <x v="2"/>
    <s v="Interpretive3"/>
    <s v="Jensen-Alvarado Ranch3"/>
    <n v="0"/>
    <n v="0"/>
    <m/>
    <n v="0"/>
    <n v="0"/>
    <n v="0"/>
    <n v="0"/>
    <n v="0"/>
    <n v="0"/>
    <n v="0"/>
    <n v="0"/>
    <n v="0"/>
    <n v="0"/>
    <n v="0"/>
    <m/>
    <m/>
    <n v="0"/>
    <n v="0"/>
    <n v="0"/>
    <n v="0"/>
    <n v="0"/>
    <n v="0"/>
    <n v="0"/>
  </r>
  <r>
    <n v="25400"/>
    <s v="Regional Park &amp; Open Space Dis"/>
    <n v="931305"/>
    <s v="Hidden Valley Nature Center"/>
    <x v="94"/>
    <x v="94"/>
    <s v="25400 931305 536761"/>
    <x v="4"/>
    <x v="18"/>
    <s v="Internal Service Costs"/>
    <x v="2"/>
    <s v="Interpretive3"/>
    <s v="Hidden Valley Nature Center3"/>
    <n v="0"/>
    <n v="0"/>
    <m/>
    <n v="0"/>
    <n v="0"/>
    <n v="0"/>
    <n v="0"/>
    <n v="0"/>
    <n v="0"/>
    <n v="0"/>
    <n v="0"/>
    <n v="0"/>
    <n v="0"/>
    <n v="0"/>
    <m/>
    <m/>
    <n v="0"/>
    <n v="0"/>
    <n v="0"/>
    <n v="0"/>
    <n v="0"/>
    <n v="0"/>
    <n v="0"/>
  </r>
  <r>
    <n v="25400"/>
    <s v="Regional Park &amp; Open Space Dis"/>
    <n v="931306"/>
    <s v="Idyllwild Nature Center"/>
    <x v="94"/>
    <x v="94"/>
    <s v="25400 931306 536761"/>
    <x v="4"/>
    <x v="19"/>
    <s v="Internal Service Costs"/>
    <x v="2"/>
    <s v="Interpretive3"/>
    <s v="Idyllwild Nature Center3"/>
    <n v="0"/>
    <n v="0"/>
    <m/>
    <n v="0"/>
    <n v="0"/>
    <n v="0"/>
    <n v="0"/>
    <n v="0"/>
    <n v="0"/>
    <n v="0"/>
    <n v="0"/>
    <n v="0"/>
    <n v="0"/>
    <n v="0"/>
    <m/>
    <m/>
    <n v="0"/>
    <n v="0"/>
    <n v="0"/>
    <n v="0"/>
    <n v="0"/>
    <n v="0"/>
    <n v="0"/>
  </r>
  <r>
    <n v="25400"/>
    <s v="Regional Park &amp; Open Space Dis"/>
    <n v="931307"/>
    <s v="Santa Rosa Plateau Nature Ctr"/>
    <x v="94"/>
    <x v="94"/>
    <s v="25400 931307 536761"/>
    <x v="4"/>
    <x v="20"/>
    <s v="Internal Service Costs"/>
    <x v="2"/>
    <s v="Interpretive3"/>
    <s v="Santa Rosa Plateau Nature Center3"/>
    <n v="0"/>
    <n v="0"/>
    <m/>
    <n v="0"/>
    <n v="0"/>
    <n v="0"/>
    <n v="0"/>
    <n v="0"/>
    <n v="0"/>
    <n v="0"/>
    <n v="0"/>
    <n v="0"/>
    <n v="0"/>
    <n v="0"/>
    <m/>
    <m/>
    <n v="0"/>
    <n v="0"/>
    <n v="0"/>
    <n v="0"/>
    <n v="0"/>
    <n v="0"/>
    <n v="0"/>
  </r>
  <r>
    <n v="25400"/>
    <s v="Regional Park &amp; Open Space Dis"/>
    <n v="931400"/>
    <s v="Major Parks"/>
    <x v="94"/>
    <x v="94"/>
    <s v="25400 931400 536761"/>
    <x v="3"/>
    <x v="21"/>
    <s v="Internal Service Costs"/>
    <x v="2"/>
    <s v="Regional Parks3"/>
    <s v="Regional Parks General Admin3"/>
    <n v="0"/>
    <n v="0"/>
    <m/>
    <n v="0"/>
    <n v="0"/>
    <n v="0"/>
    <n v="0"/>
    <n v="0"/>
    <n v="0"/>
    <n v="0"/>
    <n v="0"/>
    <n v="0"/>
    <n v="0"/>
    <n v="0"/>
    <m/>
    <m/>
    <n v="0"/>
    <n v="0"/>
    <n v="0"/>
    <n v="0"/>
    <n v="0"/>
    <n v="0"/>
    <n v="0"/>
  </r>
  <r>
    <n v="25400"/>
    <s v="Regional Park &amp; Open Space Dis"/>
    <n v="931402"/>
    <s v="Hurkey Creek Park"/>
    <x v="94"/>
    <x v="94"/>
    <s v="25400 931402 536761"/>
    <x v="3"/>
    <x v="22"/>
    <s v="Internal Service Costs"/>
    <x v="2"/>
    <s v="Regional Parks3"/>
    <s v="Hurkey Creek3"/>
    <n v="0"/>
    <n v="0"/>
    <m/>
    <n v="0"/>
    <n v="0"/>
    <n v="0"/>
    <n v="0"/>
    <n v="0"/>
    <n v="0"/>
    <n v="0"/>
    <n v="0"/>
    <n v="0"/>
    <n v="0"/>
    <n v="0"/>
    <m/>
    <m/>
    <n v="0"/>
    <n v="0"/>
    <n v="0"/>
    <n v="0"/>
    <n v="0"/>
    <n v="0"/>
    <n v="0"/>
  </r>
  <r>
    <n v="25400"/>
    <s v="Regional Park &amp; Open Space Dis"/>
    <n v="931403"/>
    <s v="Idyllwild Park"/>
    <x v="94"/>
    <x v="94"/>
    <s v="25400 931403 536761"/>
    <x v="3"/>
    <x v="23"/>
    <s v="Internal Service Costs"/>
    <x v="2"/>
    <s v="Regional Parks3"/>
    <s v="Idyllwild3"/>
    <n v="0"/>
    <n v="0"/>
    <m/>
    <n v="0"/>
    <n v="0"/>
    <n v="0"/>
    <n v="0"/>
    <n v="0"/>
    <n v="0"/>
    <n v="0"/>
    <n v="0"/>
    <n v="0"/>
    <n v="0"/>
    <n v="0"/>
    <m/>
    <m/>
    <n v="0"/>
    <n v="0"/>
    <n v="0"/>
    <n v="0"/>
    <n v="0"/>
    <n v="0"/>
    <n v="0"/>
  </r>
  <r>
    <n v="25400"/>
    <s v="Regional Park &amp; Open Space Dis"/>
    <n v="931405"/>
    <s v="Lake Cahuilla Park"/>
    <x v="94"/>
    <x v="94"/>
    <s v="25400 931405 536761"/>
    <x v="3"/>
    <x v="3"/>
    <s v="Internal Service Costs"/>
    <x v="2"/>
    <s v="Regional Parks3"/>
    <s v="Lake Cahuilla3"/>
    <n v="0"/>
    <n v="0"/>
    <m/>
    <n v="0"/>
    <n v="0"/>
    <n v="0"/>
    <n v="0"/>
    <n v="0"/>
    <n v="0"/>
    <n v="0"/>
    <n v="0"/>
    <n v="0"/>
    <n v="0"/>
    <n v="0"/>
    <m/>
    <m/>
    <n v="0"/>
    <n v="0"/>
    <n v="0"/>
    <n v="0"/>
    <n v="0"/>
    <n v="0"/>
    <n v="0"/>
  </r>
  <r>
    <n v="25400"/>
    <s v="Regional Park &amp; Open Space Dis"/>
    <n v="931408"/>
    <s v="McCall Park"/>
    <x v="94"/>
    <x v="94"/>
    <s v="25400 931408 536761"/>
    <x v="3"/>
    <x v="24"/>
    <s v="Internal Service Costs"/>
    <x v="2"/>
    <s v="Regional Parks3"/>
    <s v="McCall3"/>
    <n v="0"/>
    <n v="0"/>
    <m/>
    <n v="0"/>
    <n v="0"/>
    <n v="0"/>
    <n v="0"/>
    <n v="0"/>
    <n v="0"/>
    <n v="0"/>
    <n v="0"/>
    <n v="0"/>
    <n v="0"/>
    <n v="0"/>
    <m/>
    <m/>
    <n v="0"/>
    <n v="0"/>
    <n v="0"/>
    <n v="0"/>
    <n v="0"/>
    <n v="0"/>
    <n v="0"/>
  </r>
  <r>
    <n v="25400"/>
    <s v="Regional Park &amp; Open Space Dis"/>
    <n v="931409"/>
    <s v="Rancho Jurupa Park"/>
    <x v="94"/>
    <x v="94"/>
    <s v="25400 931409 536761"/>
    <x v="3"/>
    <x v="4"/>
    <s v="Internal Service Costs"/>
    <x v="2"/>
    <s v="Regional Parks3"/>
    <s v="Rancho Jurupa3"/>
    <n v="0"/>
    <n v="0"/>
    <m/>
    <n v="0"/>
    <n v="0"/>
    <n v="0"/>
    <n v="0"/>
    <n v="0"/>
    <n v="0"/>
    <n v="0"/>
    <n v="0"/>
    <n v="0"/>
    <n v="0"/>
    <n v="0"/>
    <m/>
    <m/>
    <n v="0"/>
    <n v="0"/>
    <n v="0"/>
    <n v="0"/>
    <n v="0"/>
    <n v="0"/>
    <n v="0"/>
  </r>
  <r>
    <n v="25400"/>
    <s v="Regional Park &amp; Open Space Dis"/>
    <n v="931421"/>
    <s v="Mayflower Park"/>
    <x v="94"/>
    <x v="94"/>
    <s v="25400 931421 536761"/>
    <x v="3"/>
    <x v="5"/>
    <s v="Internal Service Costs"/>
    <x v="2"/>
    <s v="Regional Parks3"/>
    <s v="Mayflower3"/>
    <n v="0"/>
    <n v="0"/>
    <m/>
    <n v="0"/>
    <n v="0"/>
    <n v="0"/>
    <n v="0"/>
    <n v="0"/>
    <n v="0"/>
    <n v="0"/>
    <n v="0"/>
    <n v="0"/>
    <n v="0"/>
    <n v="0"/>
    <m/>
    <m/>
    <n v="0"/>
    <n v="0"/>
    <n v="0"/>
    <n v="0"/>
    <n v="0"/>
    <n v="0"/>
    <n v="0"/>
  </r>
  <r>
    <n v="25430"/>
    <s v="Habitat/Open Space Mgt-Parks"/>
    <n v="931174"/>
    <s v="Hab &amp; Opn Spc-SantaRosaPlateau"/>
    <x v="84"/>
    <x v="84"/>
    <s v="25430 931174 527840"/>
    <x v="1"/>
    <x v="1"/>
    <s v="Supplies &amp; Services"/>
    <x v="0"/>
    <s v="Natural Resources2"/>
    <s v="Habitat &amp; Open Space Management2"/>
    <n v="0"/>
    <n v="0"/>
    <m/>
    <n v="0"/>
    <n v="0"/>
    <n v="0"/>
    <n v="0"/>
    <n v="0"/>
    <n v="0"/>
    <n v="0"/>
    <n v="0"/>
    <n v="0"/>
    <n v="0"/>
    <n v="0"/>
    <m/>
    <m/>
    <n v="0"/>
    <n v="0"/>
    <n v="0"/>
    <n v="0"/>
    <n v="0"/>
    <n v="0"/>
    <n v="0"/>
  </r>
  <r>
    <n v="25430"/>
    <s v="Habitat/Open Space Mgt-Parks"/>
    <n v="931174"/>
    <s v="Hab &amp; Opn Spc-SantaRosaPlateau"/>
    <x v="9"/>
    <x v="9"/>
    <s v="25430 931174 528920"/>
    <x v="1"/>
    <x v="1"/>
    <s v="Supplies &amp; Services"/>
    <x v="0"/>
    <s v="Natural Resources2"/>
    <s v="Habitat &amp; Open Space Management2"/>
    <n v="7723.32"/>
    <n v="0"/>
    <m/>
    <n v="0"/>
    <n v="0"/>
    <n v="0"/>
    <n v="0"/>
    <n v="0"/>
    <n v="0"/>
    <n v="0"/>
    <n v="0"/>
    <n v="0"/>
    <n v="0"/>
    <n v="0"/>
    <m/>
    <m/>
    <n v="0"/>
    <n v="0"/>
    <n v="0"/>
    <n v="0"/>
    <n v="0"/>
    <n v="0"/>
    <n v="0"/>
  </r>
  <r>
    <n v="25430"/>
    <s v="Habitat/Open Space Mgt-Parks"/>
    <n v="931174"/>
    <s v="Hab &amp; Opn Spc-SantaRosaPlateau"/>
    <x v="91"/>
    <x v="91"/>
    <s v="25430 931174 529500"/>
    <x v="1"/>
    <x v="1"/>
    <s v="Utilities"/>
    <x v="0"/>
    <s v="Natural Resources2"/>
    <s v="Habitat &amp; Open Space Management2"/>
    <n v="695.93000000000006"/>
    <n v="0"/>
    <m/>
    <n v="0"/>
    <n v="0"/>
    <n v="0"/>
    <n v="0"/>
    <n v="0"/>
    <n v="0"/>
    <n v="0"/>
    <n v="0"/>
    <n v="0"/>
    <n v="0"/>
    <n v="0"/>
    <m/>
    <m/>
    <n v="0"/>
    <n v="0"/>
    <n v="0"/>
    <n v="0"/>
    <n v="0"/>
    <n v="0"/>
    <n v="0"/>
  </r>
  <r>
    <n v="25430"/>
    <s v="Habitat/Open Space Mgt-Parks"/>
    <n v="931174"/>
    <s v="Hab &amp; Opn Spc-SantaRosaPlateau"/>
    <x v="92"/>
    <x v="92"/>
    <s v="25430 931174 529520"/>
    <x v="1"/>
    <x v="1"/>
    <s v="Utilities"/>
    <x v="0"/>
    <s v="Natural Resources2"/>
    <s v="Habitat &amp; Open Space Management2"/>
    <n v="8163.65"/>
    <n v="0"/>
    <m/>
    <n v="0"/>
    <n v="0"/>
    <n v="0"/>
    <n v="0"/>
    <n v="0"/>
    <n v="0"/>
    <n v="0"/>
    <n v="0"/>
    <n v="0"/>
    <n v="0"/>
    <n v="0"/>
    <m/>
    <m/>
    <n v="0"/>
    <n v="0"/>
    <n v="0"/>
    <n v="0"/>
    <n v="0"/>
    <n v="0"/>
    <n v="0"/>
  </r>
  <r>
    <n v="25540"/>
    <s v="Multi-Species Reserve"/>
    <n v="931116"/>
    <s v="Multi-Species Reserve"/>
    <x v="94"/>
    <x v="94"/>
    <s v="25540 931116 536761"/>
    <x v="1"/>
    <x v="25"/>
    <s v="Internal Service Costs"/>
    <x v="2"/>
    <s v="Natural Resources3"/>
    <s v="Multi-Species Reserve3"/>
    <n v="0"/>
    <n v="0"/>
    <m/>
    <n v="0"/>
    <n v="0"/>
    <n v="0"/>
    <n v="0"/>
    <n v="0"/>
    <n v="0"/>
    <n v="0"/>
    <n v="0"/>
    <n v="0"/>
    <n v="0"/>
    <n v="0"/>
    <m/>
    <m/>
    <n v="0"/>
    <n v="0"/>
    <n v="0"/>
    <n v="0"/>
    <n v="0"/>
    <n v="0"/>
    <n v="0"/>
  </r>
  <r>
    <n v="25590"/>
    <s v="MSHCP Reserve Management"/>
    <n v="931150"/>
    <s v="MSHCP Reserve Management"/>
    <x v="94"/>
    <x v="94"/>
    <s v="25590 931150 536761"/>
    <x v="1"/>
    <x v="6"/>
    <s v="Internal Service Costs"/>
    <x v="2"/>
    <s v="Natural Resources3"/>
    <s v="MSHCP Reserve Management3"/>
    <n v="0"/>
    <n v="0"/>
    <m/>
    <n v="0"/>
    <n v="0"/>
    <n v="0"/>
    <n v="0"/>
    <n v="0"/>
    <n v="0"/>
    <n v="0"/>
    <n v="0"/>
    <n v="0"/>
    <n v="0"/>
    <n v="0"/>
    <m/>
    <m/>
    <n v="0"/>
    <n v="0"/>
    <n v="0"/>
    <n v="0"/>
    <n v="0"/>
    <n v="0"/>
    <n v="0"/>
  </r>
  <r>
    <n v="25620"/>
    <s v="Lake Skinner Park"/>
    <n v="931750"/>
    <s v="Lake Skinner Park"/>
    <x v="94"/>
    <x v="94"/>
    <s v="25620 931750 536761"/>
    <x v="3"/>
    <x v="7"/>
    <s v="Internal Service Costs"/>
    <x v="2"/>
    <s v="Regional Parks3"/>
    <s v="Lake Skinner3"/>
    <n v="0"/>
    <n v="0"/>
    <m/>
    <n v="0"/>
    <n v="0"/>
    <n v="0"/>
    <n v="0"/>
    <n v="0"/>
    <n v="0"/>
    <n v="0"/>
    <n v="0"/>
    <n v="0"/>
    <n v="0"/>
    <n v="0"/>
    <m/>
    <m/>
    <n v="0"/>
    <n v="0"/>
    <n v="0"/>
    <n v="0"/>
    <n v="0"/>
    <n v="0"/>
    <n v="0"/>
  </r>
  <r>
    <n v="33100"/>
    <s v="Park Acq &amp; Dev, District"/>
    <n v="931105"/>
    <s v="Park Acq &amp; Dev, District"/>
    <x v="96"/>
    <x v="96"/>
    <s v="33100 931105 537080"/>
    <x v="0"/>
    <x v="0"/>
    <s v="Supplies &amp; Services"/>
    <x v="2"/>
    <s v="CIP3"/>
    <s v="Park Acq &amp; Dev, District3"/>
    <n v="7237.51"/>
    <n v="0"/>
    <m/>
    <n v="0"/>
    <n v="0"/>
    <n v="0"/>
    <n v="0"/>
    <n v="0"/>
    <n v="0"/>
    <n v="0"/>
    <n v="0"/>
    <n v="0"/>
    <n v="0"/>
    <n v="0"/>
    <m/>
    <m/>
    <n v="0"/>
    <n v="0"/>
    <n v="0"/>
    <n v="0"/>
    <n v="0"/>
    <n v="0"/>
    <n v="0"/>
  </r>
  <r>
    <n v="21735"/>
    <s v="ARP Act Coronavirus Relief"/>
    <n v="931105"/>
    <s v="Park Acq &amp; Dev, District"/>
    <x v="4"/>
    <x v="4"/>
    <s v="21735 931105 546160"/>
    <x v="5"/>
    <x v="36"/>
    <s v="Capital Assets"/>
    <x v="1"/>
    <s v="ARPA4"/>
    <s v="ARPA Projects4"/>
    <n v="47582.53"/>
    <n v="0"/>
    <m/>
    <n v="0"/>
    <n v="0"/>
    <n v="0"/>
    <n v="0"/>
    <n v="0"/>
    <n v="0"/>
    <n v="0"/>
    <n v="0"/>
    <n v="0"/>
    <n v="0"/>
    <n v="-47582.53"/>
    <m/>
    <m/>
    <n v="-47582.53"/>
    <n v="0"/>
    <n v="0"/>
    <n v="0"/>
    <n v="-47582.53"/>
    <n v="-47582.53"/>
    <n v="47582.53"/>
  </r>
  <r>
    <n v="25400"/>
    <s v="Regional Park &amp; Open Space Dis"/>
    <n v="931119"/>
    <s v="Interpretive"/>
    <x v="34"/>
    <x v="34"/>
    <s v="25400 931119 513001"/>
    <x v="4"/>
    <x v="10"/>
    <s v="Supplies &amp; Services"/>
    <x v="3"/>
    <s v="Interpretive1"/>
    <s v="Historic Preservation1"/>
    <n v="0"/>
    <n v="0"/>
    <m/>
    <n v="0"/>
    <n v="0"/>
    <n v="0"/>
    <n v="0"/>
    <n v="0"/>
    <n v="0"/>
    <n v="0"/>
    <n v="0"/>
    <n v="0"/>
    <n v="0"/>
    <n v="0"/>
    <m/>
    <m/>
    <n v="0"/>
    <n v="0"/>
    <n v="0"/>
    <n v="0"/>
    <n v="0"/>
    <n v="0"/>
    <n v="0"/>
  </r>
  <r>
    <n v="25400"/>
    <s v="Regional Park &amp; Open Space Dis"/>
    <n v="931304"/>
    <s v="San Timoteo Schoolhouse"/>
    <x v="102"/>
    <x v="102"/>
    <s v="25400 931304 523290"/>
    <x v="4"/>
    <x v="30"/>
    <s v="Supplies &amp; Services"/>
    <x v="0"/>
    <s v="Interpretive2"/>
    <s v="San Timoteo Schoolhouse2"/>
    <n v="0.23"/>
    <n v="0"/>
    <m/>
    <n v="0"/>
    <n v="0.23"/>
    <n v="-0.23"/>
    <n v="0"/>
    <n v="0"/>
    <n v="0"/>
    <n v="0.04"/>
    <n v="0"/>
    <n v="0"/>
    <n v="0"/>
    <n v="0"/>
    <m/>
    <m/>
    <n v="0.04"/>
    <n v="0"/>
    <n v="0.04"/>
    <n v="0"/>
    <n v="0"/>
    <n v="0.04"/>
    <n v="-0.04"/>
  </r>
  <r>
    <n v="25400"/>
    <s v="Regional Park &amp; Open Space Dis"/>
    <n v="931405"/>
    <s v="Lake Cahuilla Park"/>
    <x v="168"/>
    <x v="168"/>
    <s v="25400 931405 521742"/>
    <x v="3"/>
    <x v="3"/>
    <s v="Supplies &amp; Services"/>
    <x v="0"/>
    <s v="Regional Parks2"/>
    <s v="Lake Cahuilla2"/>
    <n v="0"/>
    <n v="0"/>
    <m/>
    <n v="0"/>
    <n v="0"/>
    <n v="0"/>
    <n v="0"/>
    <n v="0"/>
    <n v="0"/>
    <n v="0"/>
    <n v="0"/>
    <n v="0"/>
    <n v="0"/>
    <n v="0"/>
    <m/>
    <m/>
    <n v="0"/>
    <n v="0"/>
    <n v="0"/>
    <n v="0"/>
    <n v="0"/>
    <n v="0"/>
    <n v="0"/>
  </r>
  <r>
    <n v="25400"/>
    <s v="Regional Park &amp; Open Space Dis"/>
    <n v="931408"/>
    <s v="McCall Park"/>
    <x v="25"/>
    <x v="25"/>
    <s v="25400 931408 510200"/>
    <x v="3"/>
    <x v="24"/>
    <s v="Payroll"/>
    <x v="3"/>
    <s v="Regional Parks1"/>
    <s v="McCall1"/>
    <n v="2157.5500000000002"/>
    <n v="0"/>
    <m/>
    <n v="0"/>
    <n v="0"/>
    <n v="0"/>
    <n v="0"/>
    <n v="0"/>
    <n v="0"/>
    <n v="0"/>
    <n v="0"/>
    <n v="0"/>
    <n v="0"/>
    <n v="0"/>
    <m/>
    <m/>
    <n v="0"/>
    <n v="0"/>
    <n v="0"/>
    <n v="0"/>
    <n v="0"/>
    <n v="0"/>
    <n v="0"/>
  </r>
  <r>
    <n v="25400"/>
    <s v="Regional Park &amp; Open Space Dis"/>
    <n v="931220"/>
    <s v="Administration"/>
    <x v="113"/>
    <x v="113"/>
    <s v="25400 931220 523840"/>
    <x v="2"/>
    <x v="12"/>
    <s v="Supplies &amp; Services"/>
    <x v="0"/>
    <s v="Business Services2"/>
    <s v="Executive2"/>
    <n v="149"/>
    <n v="0"/>
    <m/>
    <n v="0"/>
    <n v="149"/>
    <n v="-149"/>
    <n v="298"/>
    <n v="1477.74"/>
    <n v="149"/>
    <n v="0"/>
    <n v="298"/>
    <n v="149"/>
    <n v="179"/>
    <n v="179"/>
    <m/>
    <m/>
    <n v="2729.74"/>
    <n v="298"/>
    <n v="1626.74"/>
    <n v="626"/>
    <n v="179"/>
    <n v="2729.74"/>
    <n v="-2729.74"/>
  </r>
  <r>
    <n v="25400"/>
    <s v="Regional Park &amp; Open Space Dis"/>
    <n v="931235"/>
    <s v="Business Operations"/>
    <x v="89"/>
    <x v="89"/>
    <s v="25400 931235 528980"/>
    <x v="2"/>
    <x v="2"/>
    <s v="Supplies &amp; Services"/>
    <x v="0"/>
    <s v="Business Services2"/>
    <s v="Business Operations2"/>
    <n v="36.119999999999997"/>
    <n v="0"/>
    <m/>
    <n v="0"/>
    <n v="36.119999999999997"/>
    <n v="-36.119999999999997"/>
    <n v="0"/>
    <n v="0"/>
    <n v="0"/>
    <n v="0"/>
    <n v="0"/>
    <n v="0"/>
    <n v="0"/>
    <n v="0"/>
    <m/>
    <m/>
    <n v="0"/>
    <n v="0"/>
    <n v="0"/>
    <n v="0"/>
    <n v="0"/>
    <n v="0"/>
    <n v="0"/>
  </r>
  <r>
    <n v="25400"/>
    <s v="Regional Park &amp; Open Space Dis"/>
    <n v="931260"/>
    <s v="Marketing"/>
    <x v="169"/>
    <x v="169"/>
    <s v="25400 931260 523940"/>
    <x v="2"/>
    <x v="14"/>
    <s v="Supplies &amp; Services"/>
    <x v="0"/>
    <s v="Business Services2"/>
    <s v="Marketing2"/>
    <n v="75"/>
    <n v="0"/>
    <m/>
    <n v="0"/>
    <n v="75"/>
    <n v="-75"/>
    <n v="0"/>
    <n v="0"/>
    <n v="0"/>
    <n v="0"/>
    <n v="0"/>
    <n v="0"/>
    <n v="0"/>
    <n v="0"/>
    <m/>
    <m/>
    <n v="0"/>
    <n v="0"/>
    <n v="0"/>
    <n v="0"/>
    <n v="0"/>
    <n v="0"/>
    <n v="0"/>
  </r>
  <r>
    <n v="25400"/>
    <s v="Regional Park &amp; Open Space Dis"/>
    <n v="931270"/>
    <s v="Santa Ana River Bottom Mgmt"/>
    <x v="84"/>
    <x v="84"/>
    <s v="25400 931270 527840"/>
    <x v="2"/>
    <x v="15"/>
    <s v="Supplies &amp; Services"/>
    <x v="0"/>
    <s v="Business Services2"/>
    <s v="SARB Management2"/>
    <n v="60"/>
    <n v="10000"/>
    <m/>
    <n v="10000"/>
    <n v="60"/>
    <n v="-60"/>
    <n v="3800"/>
    <n v="90.87"/>
    <n v="0"/>
    <n v="0"/>
    <n v="0"/>
    <n v="350"/>
    <n v="0"/>
    <n v="170"/>
    <m/>
    <m/>
    <n v="4410.87"/>
    <n v="3800"/>
    <n v="90.87"/>
    <n v="350"/>
    <n v="170"/>
    <n v="4410.87"/>
    <n v="5589.13"/>
  </r>
  <r>
    <n v="25400"/>
    <s v="Regional Park &amp; Open Space Dis"/>
    <n v="931301"/>
    <s v="Historical"/>
    <x v="77"/>
    <x v="77"/>
    <s v="25400 931301 526940"/>
    <x v="4"/>
    <x v="10"/>
    <s v="Supplies &amp; Services"/>
    <x v="0"/>
    <s v="Interpretive2"/>
    <s v="Historic Preservation2"/>
    <n v="25.9"/>
    <n v="0"/>
    <m/>
    <n v="0"/>
    <n v="25.9"/>
    <n v="-25.9"/>
    <n v="0"/>
    <n v="0"/>
    <n v="0"/>
    <n v="0"/>
    <n v="0"/>
    <n v="0"/>
    <n v="0"/>
    <n v="0"/>
    <m/>
    <m/>
    <n v="0"/>
    <n v="0"/>
    <n v="0"/>
    <n v="0"/>
    <n v="0"/>
    <n v="0"/>
    <n v="0"/>
  </r>
  <r>
    <n v="25400"/>
    <s v="Regional Park &amp; Open Space Dis"/>
    <n v="931409"/>
    <s v="Rancho Jurupa Park"/>
    <x v="85"/>
    <x v="85"/>
    <s v="25400 931409 527940"/>
    <x v="3"/>
    <x v="4"/>
    <s v="Supplies &amp; Services"/>
    <x v="0"/>
    <s v="Regional Parks2"/>
    <s v="Rancho Jurupa2"/>
    <n v="38.729999999999997"/>
    <n v="0"/>
    <m/>
    <n v="0"/>
    <n v="38.729999999999997"/>
    <n v="-38.729999999999997"/>
    <n v="0"/>
    <n v="0"/>
    <n v="0"/>
    <n v="0"/>
    <n v="0"/>
    <n v="0"/>
    <n v="0"/>
    <n v="0"/>
    <m/>
    <m/>
    <n v="0"/>
    <n v="0"/>
    <n v="0"/>
    <n v="0"/>
    <n v="0"/>
    <n v="0"/>
    <n v="0"/>
  </r>
  <r>
    <n v="25430"/>
    <s v="Habitat/Open Space Mgt-Parks"/>
    <n v="931174"/>
    <s v="Hab &amp; Opn Spc-SantaRosaPlateau"/>
    <x v="10"/>
    <x v="10"/>
    <s v="25430 931174 536760"/>
    <x v="1"/>
    <x v="1"/>
    <s v="Internal Service Costs"/>
    <x v="2"/>
    <s v="Natural Resources3"/>
    <s v="Habitat &amp; Open Space Management3"/>
    <n v="253.78000000000003"/>
    <n v="0"/>
    <m/>
    <n v="0"/>
    <n v="0"/>
    <n v="0"/>
    <n v="0"/>
    <n v="0"/>
    <n v="0"/>
    <n v="0"/>
    <n v="0"/>
    <n v="0"/>
    <n v="0"/>
    <n v="0"/>
    <m/>
    <m/>
    <n v="0"/>
    <n v="0"/>
    <n v="0"/>
    <n v="0"/>
    <n v="0"/>
    <n v="0"/>
    <n v="0"/>
  </r>
  <r>
    <n v="25400"/>
    <s v="Regional Park &amp; Open Space Dis"/>
    <n v="931104"/>
    <s v="Regnl Parks &amp; Open-Space Dist"/>
    <x v="12"/>
    <x v="12"/>
    <s v="25400 931104 520360"/>
    <x v="2"/>
    <x v="2"/>
    <s v="Internal Service Costs"/>
    <x v="0"/>
    <s v="Business Services2"/>
    <s v="Business Operations2"/>
    <n v="0"/>
    <n v="11493"/>
    <m/>
    <n v="11493"/>
    <n v="0"/>
    <n v="0"/>
    <n v="0"/>
    <n v="0"/>
    <n v="0"/>
    <n v="0"/>
    <n v="0"/>
    <n v="0"/>
    <n v="0"/>
    <n v="0"/>
    <m/>
    <m/>
    <n v="0"/>
    <n v="0"/>
    <n v="0"/>
    <n v="0"/>
    <n v="0"/>
    <n v="0"/>
    <n v="11493"/>
  </r>
  <r>
    <n v="25400"/>
    <s v="Regional Park &amp; Open Space Dis"/>
    <n v="931104"/>
    <s v="Regnl Parks &amp; Open-Space Dist"/>
    <x v="21"/>
    <x v="21"/>
    <s v="25400 931104 536840"/>
    <x v="2"/>
    <x v="2"/>
    <s v="Internal Service Costs"/>
    <x v="2"/>
    <s v="Business Services3"/>
    <s v="Business Operations3"/>
    <n v="0"/>
    <n v="34828"/>
    <m/>
    <n v="34828"/>
    <n v="0"/>
    <n v="0"/>
    <n v="0"/>
    <n v="0"/>
    <n v="0"/>
    <n v="0"/>
    <n v="34828"/>
    <n v="-34828"/>
    <n v="0"/>
    <n v="0"/>
    <m/>
    <m/>
    <n v="0"/>
    <n v="0"/>
    <n v="0"/>
    <n v="0"/>
    <n v="0"/>
    <n v="0"/>
    <n v="34828"/>
  </r>
  <r>
    <n v="25400"/>
    <s v="Regional Park &amp; Open Space Dis"/>
    <n v="931104"/>
    <s v="Regnl Parks &amp; Open-Space Dist"/>
    <x v="14"/>
    <x v="14"/>
    <s v="25400 931104 537020"/>
    <x v="2"/>
    <x v="2"/>
    <s v="Internal Service Costs"/>
    <x v="2"/>
    <s v="Business Services3"/>
    <s v="Business Operations3"/>
    <n v="0"/>
    <n v="65124"/>
    <m/>
    <n v="65124"/>
    <n v="0"/>
    <n v="0"/>
    <n v="0"/>
    <n v="0"/>
    <n v="0"/>
    <n v="0"/>
    <n v="0"/>
    <n v="0"/>
    <n v="0"/>
    <n v="0"/>
    <m/>
    <m/>
    <n v="0"/>
    <n v="0"/>
    <n v="0"/>
    <n v="0"/>
    <n v="0"/>
    <n v="0"/>
    <n v="65124"/>
  </r>
  <r>
    <n v="25400"/>
    <s v="Regional Park &amp; Open Space Dis"/>
    <n v="931111"/>
    <s v="Historical Commission Trust"/>
    <x v="47"/>
    <x v="47"/>
    <s v="25400 931111 529040"/>
    <x v="4"/>
    <x v="35"/>
    <s v="Payroll-PCF"/>
    <x v="0"/>
    <s v="Interpretive2"/>
    <s v="Historical Commission2"/>
    <n v="0"/>
    <n v="100"/>
    <m/>
    <n v="100"/>
    <n v="0"/>
    <n v="0"/>
    <n v="0"/>
    <n v="0"/>
    <n v="0"/>
    <n v="0"/>
    <n v="0"/>
    <n v="0"/>
    <n v="0"/>
    <n v="0"/>
    <m/>
    <m/>
    <n v="0"/>
    <n v="0"/>
    <n v="0"/>
    <n v="0"/>
    <n v="0"/>
    <n v="0"/>
    <n v="100"/>
  </r>
  <r>
    <n v="25400"/>
    <s v="Regional Park &amp; Open Space Dis"/>
    <n v="931205"/>
    <s v="Crestmore Manor"/>
    <x v="51"/>
    <x v="51"/>
    <s v="25400 931205 520010"/>
    <x v="2"/>
    <x v="11"/>
    <s v="Supplies &amp; Services"/>
    <x v="0"/>
    <s v="Business Services2"/>
    <s v="Guest Services &amp; Events2"/>
    <n v="0"/>
    <n v="1000"/>
    <m/>
    <n v="1000"/>
    <n v="0"/>
    <n v="0"/>
    <n v="0"/>
    <n v="0"/>
    <n v="0"/>
    <n v="0"/>
    <n v="0"/>
    <n v="0"/>
    <n v="0"/>
    <n v="0"/>
    <m/>
    <m/>
    <n v="0"/>
    <n v="0"/>
    <n v="0"/>
    <n v="0"/>
    <n v="0"/>
    <n v="0"/>
    <n v="1000"/>
  </r>
  <r>
    <n v="25400"/>
    <s v="Regional Park &amp; Open Space Dis"/>
    <n v="931205"/>
    <s v="Crestmore Manor"/>
    <x v="110"/>
    <x v="110"/>
    <s v="25400 931205 520015"/>
    <x v="2"/>
    <x v="11"/>
    <s v="Supplies &amp; Services"/>
    <x v="0"/>
    <s v="Business Services2"/>
    <s v="Guest Services &amp; Events2"/>
    <n v="0"/>
    <n v="2000"/>
    <m/>
    <n v="2000"/>
    <n v="0"/>
    <n v="0"/>
    <n v="0"/>
    <n v="0"/>
    <n v="0"/>
    <n v="0"/>
    <n v="0"/>
    <n v="0"/>
    <n v="0"/>
    <n v="0"/>
    <m/>
    <m/>
    <n v="0"/>
    <n v="0"/>
    <n v="0"/>
    <n v="0"/>
    <n v="0"/>
    <n v="0"/>
    <n v="2000"/>
  </r>
  <r>
    <n v="25400"/>
    <s v="Regional Park &amp; Open Space Dis"/>
    <n v="931205"/>
    <s v="Crestmore Manor"/>
    <x v="52"/>
    <x v="52"/>
    <s v="25400 931205 520020"/>
    <x v="2"/>
    <x v="11"/>
    <s v="Supplies &amp; Services"/>
    <x v="0"/>
    <s v="Business Services2"/>
    <s v="Guest Services &amp; Events2"/>
    <n v="0"/>
    <n v="3000"/>
    <m/>
    <n v="3000"/>
    <n v="0"/>
    <n v="0"/>
    <n v="491.98"/>
    <n v="491.98"/>
    <n v="245.99"/>
    <n v="245.99"/>
    <n v="0"/>
    <n v="0"/>
    <n v="0"/>
    <n v="0"/>
    <m/>
    <m/>
    <n v="1475.94"/>
    <n v="491.98"/>
    <n v="983.96"/>
    <n v="0"/>
    <n v="0"/>
    <n v="1475.94"/>
    <n v="1524.06"/>
  </r>
  <r>
    <n v="25400"/>
    <s v="Regional Park &amp; Open Space Dis"/>
    <n v="931205"/>
    <s v="Crestmore Manor"/>
    <x v="67"/>
    <x v="67"/>
    <s v="25400 931205 523100"/>
    <x v="2"/>
    <x v="11"/>
    <s v="Supplies &amp; Services"/>
    <x v="0"/>
    <s v="Business Services2"/>
    <s v="Guest Services &amp; Events2"/>
    <n v="0"/>
    <n v="120"/>
    <m/>
    <n v="120"/>
    <n v="0"/>
    <n v="0"/>
    <n v="0"/>
    <n v="0"/>
    <n v="0"/>
    <n v="0"/>
    <n v="120.8"/>
    <n v="0"/>
    <n v="0"/>
    <n v="0"/>
    <m/>
    <m/>
    <n v="120.8"/>
    <n v="0"/>
    <n v="0"/>
    <n v="120.8"/>
    <n v="0"/>
    <n v="120.8"/>
    <n v="-0.79999999999999716"/>
  </r>
  <r>
    <n v="25400"/>
    <s v="Regional Park &amp; Open Space Dis"/>
    <n v="931220"/>
    <s v="Administration"/>
    <x v="152"/>
    <x v="152"/>
    <s v="25400 931220 520220"/>
    <x v="2"/>
    <x v="12"/>
    <s v="Supplies &amp; Services"/>
    <x v="0"/>
    <s v="Business Services2"/>
    <s v="Executive2"/>
    <n v="0"/>
    <n v="2000"/>
    <m/>
    <n v="2000"/>
    <n v="0"/>
    <n v="0"/>
    <n v="0"/>
    <n v="0"/>
    <n v="0"/>
    <n v="0"/>
    <n v="0"/>
    <n v="0"/>
    <n v="0"/>
    <n v="0"/>
    <m/>
    <m/>
    <n v="0"/>
    <n v="0"/>
    <n v="0"/>
    <n v="0"/>
    <n v="0"/>
    <n v="0"/>
    <n v="2000"/>
  </r>
  <r>
    <n v="25400"/>
    <s v="Regional Park &amp; Open Space Dis"/>
    <n v="931235"/>
    <s v="Business Operations"/>
    <x v="103"/>
    <x v="103"/>
    <s v="25400 931235 520815"/>
    <x v="2"/>
    <x v="2"/>
    <s v="Supplies &amp; Services"/>
    <x v="0"/>
    <s v="Business Services2"/>
    <s v="Business Operations2"/>
    <n v="0"/>
    <n v="500"/>
    <m/>
    <n v="500"/>
    <n v="0"/>
    <n v="0"/>
    <n v="0"/>
    <n v="0"/>
    <n v="0"/>
    <n v="0"/>
    <n v="0"/>
    <n v="0"/>
    <n v="0"/>
    <n v="0"/>
    <m/>
    <m/>
    <n v="0"/>
    <n v="0"/>
    <n v="0"/>
    <n v="0"/>
    <n v="0"/>
    <n v="0"/>
    <n v="500"/>
  </r>
  <r>
    <n v="25400"/>
    <s v="Regional Park &amp; Open Space Dis"/>
    <n v="931235"/>
    <s v="Business Operations"/>
    <x v="151"/>
    <x v="151"/>
    <s v="25400 931235 526420"/>
    <x v="2"/>
    <x v="2"/>
    <s v="Supplies &amp; Services"/>
    <x v="0"/>
    <s v="Business Services2"/>
    <s v="Business Operations2"/>
    <n v="0"/>
    <n v="0"/>
    <m/>
    <n v="0"/>
    <n v="1095"/>
    <n v="0"/>
    <n v="0"/>
    <n v="0"/>
    <n v="0"/>
    <n v="0"/>
    <n v="0"/>
    <n v="0"/>
    <n v="0"/>
    <n v="0"/>
    <m/>
    <m/>
    <n v="1095"/>
    <n v="1095"/>
    <n v="0"/>
    <n v="0"/>
    <n v="0"/>
    <n v="1095"/>
    <n v="-1095"/>
  </r>
  <r>
    <n v="25400"/>
    <s v="Regional Park &amp; Open Space Dis"/>
    <n v="931250"/>
    <s v="Human Resources"/>
    <x v="15"/>
    <x v="15"/>
    <s v="25400 931250 517000"/>
    <x v="2"/>
    <x v="37"/>
    <s v="Internal Service Costs"/>
    <x v="3"/>
    <s v="Business Services1"/>
    <s v="Human Resources1"/>
    <n v="0"/>
    <n v="271897"/>
    <m/>
    <n v="271897"/>
    <n v="0"/>
    <n v="67974.240000000005"/>
    <n v="0"/>
    <n v="67974.240000000005"/>
    <n v="0"/>
    <n v="-135948.48000000001"/>
    <n v="0"/>
    <n v="0"/>
    <n v="0"/>
    <n v="0"/>
    <m/>
    <m/>
    <n v="0"/>
    <n v="67974.240000000005"/>
    <n v="-67974.240000000005"/>
    <n v="0"/>
    <n v="0"/>
    <n v="0"/>
    <n v="271897"/>
  </r>
  <r>
    <n v="25400"/>
    <s v="Regional Park &amp; Open Space Dis"/>
    <n v="931260"/>
    <s v="Marketing"/>
    <x v="84"/>
    <x v="84"/>
    <s v="25400 931260 527840"/>
    <x v="2"/>
    <x v="14"/>
    <s v="Travel/Training"/>
    <x v="0"/>
    <s v="Business Services2"/>
    <s v="Marketing2"/>
    <n v="0"/>
    <n v="500"/>
    <m/>
    <n v="500"/>
    <n v="0"/>
    <n v="0"/>
    <n v="0"/>
    <n v="0"/>
    <n v="0"/>
    <n v="0"/>
    <n v="0"/>
    <n v="0"/>
    <n v="0"/>
    <n v="0"/>
    <m/>
    <m/>
    <n v="0"/>
    <n v="0"/>
    <n v="0"/>
    <n v="0"/>
    <n v="0"/>
    <n v="0"/>
    <n v="500"/>
  </r>
  <r>
    <n v="25400"/>
    <s v="Regional Park &amp; Open Space Dis"/>
    <n v="931270"/>
    <s v="Santa Ana River Bottom Mgmt"/>
    <x v="24"/>
    <x v="24"/>
    <s v="25400 931270 510040"/>
    <x v="2"/>
    <x v="15"/>
    <s v="Payroll-PCF"/>
    <x v="3"/>
    <s v="Business Services1"/>
    <s v="SARB Management1"/>
    <n v="0"/>
    <n v="655044"/>
    <m/>
    <n v="655044"/>
    <n v="0"/>
    <n v="29015.05"/>
    <n v="27992.05"/>
    <n v="27776.51"/>
    <n v="44198.69"/>
    <n v="30354.63"/>
    <n v="37252.800000000003"/>
    <n v="37615.089999999997"/>
    <n v="35045.129999999997"/>
    <n v="39095.65"/>
    <m/>
    <m/>
    <n v="308345.59999999998"/>
    <n v="57007.1"/>
    <n v="102329.83"/>
    <n v="109913.01999999999"/>
    <n v="39095.65"/>
    <n v="308345.59999999998"/>
    <n v="346698.4"/>
  </r>
  <r>
    <n v="25400"/>
    <s v="Regional Park &amp; Open Space Dis"/>
    <n v="931270"/>
    <s v="Santa Ana River Bottom Mgmt"/>
    <x v="26"/>
    <x v="26"/>
    <s v="25400 931270 510320"/>
    <x v="2"/>
    <x v="15"/>
    <s v="Payroll"/>
    <x v="3"/>
    <s v="Business Services1"/>
    <s v="SARB Management1"/>
    <n v="0"/>
    <n v="73000"/>
    <m/>
    <n v="73000"/>
    <n v="0"/>
    <n v="0"/>
    <n v="0"/>
    <n v="0"/>
    <n v="0"/>
    <n v="0"/>
    <n v="0"/>
    <n v="1083.6300000000001"/>
    <n v="3899.36"/>
    <n v="6000.97"/>
    <m/>
    <m/>
    <n v="10983.96"/>
    <n v="0"/>
    <n v="0"/>
    <n v="4982.99"/>
    <n v="6000.97"/>
    <n v="10983.96"/>
    <n v="62016.04"/>
  </r>
  <r>
    <n v="25400"/>
    <s v="Regional Park &amp; Open Space Dis"/>
    <n v="931270"/>
    <s v="Santa Ana River Bottom Mgmt"/>
    <x v="27"/>
    <x v="27"/>
    <s v="25400 931270 510420"/>
    <x v="2"/>
    <x v="15"/>
    <s v="Payroll"/>
    <x v="3"/>
    <s v="Business Services1"/>
    <s v="SARB Management1"/>
    <n v="0"/>
    <n v="5951"/>
    <m/>
    <n v="5951"/>
    <n v="0"/>
    <n v="0"/>
    <n v="176"/>
    <n v="275.39999999999998"/>
    <n v="0"/>
    <n v="0"/>
    <n v="555.17999999999995"/>
    <n v="0"/>
    <n v="687.26"/>
    <n v="0"/>
    <m/>
    <m/>
    <n v="1693.84"/>
    <n v="176"/>
    <n v="275.39999999999998"/>
    <n v="1242.44"/>
    <n v="0"/>
    <n v="1693.8400000000001"/>
    <n v="4257.16"/>
  </r>
  <r>
    <n v="25400"/>
    <s v="Regional Park &amp; Open Space Dis"/>
    <n v="931270"/>
    <s v="Santa Ana River Bottom Mgmt"/>
    <x v="33"/>
    <x v="33"/>
    <s v="25400 931270 513000"/>
    <x v="2"/>
    <x v="15"/>
    <s v="Payroll-PCF"/>
    <x v="3"/>
    <s v="Business Services1"/>
    <s v="SARB Management1"/>
    <n v="0"/>
    <n v="52404"/>
    <m/>
    <n v="52404"/>
    <n v="0"/>
    <n v="2321.1999999999998"/>
    <n v="2239.36"/>
    <n v="2222.11"/>
    <n v="3535.88"/>
    <n v="2428.37"/>
    <n v="2999.47"/>
    <n v="3012.59"/>
    <n v="3204.13"/>
    <n v="4138.6499999999996"/>
    <m/>
    <m/>
    <n v="26101.759999999995"/>
    <n v="4560.5599999999995"/>
    <n v="8186.36"/>
    <n v="9216.1899999999987"/>
    <n v="4138.6499999999996"/>
    <n v="26101.759999999995"/>
    <n v="26302.240000000005"/>
  </r>
  <r>
    <n v="25400"/>
    <s v="Regional Park &amp; Open Space Dis"/>
    <n v="931270"/>
    <s v="Santa Ana River Bottom Mgmt"/>
    <x v="36"/>
    <x v="36"/>
    <s v="25400 931270 513120"/>
    <x v="2"/>
    <x v="15"/>
    <s v="Payroll-PCF"/>
    <x v="3"/>
    <s v="Business Services1"/>
    <s v="SARB Management1"/>
    <n v="0"/>
    <n v="40613"/>
    <m/>
    <n v="40613"/>
    <n v="0"/>
    <n v="1835.5"/>
    <n v="1780.02"/>
    <n v="1770.37"/>
    <n v="2800.61"/>
    <n v="1928.54"/>
    <n v="2329.04"/>
    <n v="2334.96"/>
    <n v="2263.86"/>
    <n v="2593.14"/>
    <m/>
    <m/>
    <n v="19636.04"/>
    <n v="3615.52"/>
    <n v="6499.5199999999995"/>
    <n v="6927.8600000000006"/>
    <n v="2593.14"/>
    <n v="19636.04"/>
    <n v="20976.959999999999"/>
  </r>
  <r>
    <n v="25400"/>
    <s v="Regional Park &amp; Open Space Dis"/>
    <n v="931270"/>
    <s v="Santa Ana River Bottom Mgmt"/>
    <x v="37"/>
    <x v="37"/>
    <s v="25400 931270 513140"/>
    <x v="2"/>
    <x v="15"/>
    <s v="Payroll-PCF"/>
    <x v="3"/>
    <s v="Business Services1"/>
    <s v="SARB Management1"/>
    <n v="0"/>
    <n v="9498"/>
    <m/>
    <n v="9498"/>
    <n v="0"/>
    <n v="429.27"/>
    <n v="416.28"/>
    <n v="414.03"/>
    <n v="655"/>
    <n v="451.02"/>
    <n v="544.69000000000005"/>
    <n v="561.82000000000005"/>
    <n v="567.61"/>
    <n v="646.85"/>
    <m/>
    <m/>
    <n v="4686.5700000000006"/>
    <n v="845.55"/>
    <n v="1520.05"/>
    <n v="1674.1200000000003"/>
    <n v="646.85"/>
    <n v="4686.5700000000006"/>
    <n v="4811.4299999999994"/>
  </r>
  <r>
    <n v="25400"/>
    <s v="Regional Park &amp; Open Space Dis"/>
    <n v="931270"/>
    <s v="Santa Ana River Bottom Mgmt"/>
    <x v="38"/>
    <x v="38"/>
    <s v="25400 931270 515040"/>
    <x v="2"/>
    <x v="15"/>
    <s v="Payroll-PCF"/>
    <x v="3"/>
    <s v="Business Services1"/>
    <s v="SARB Management1"/>
    <n v="0"/>
    <n v="81408"/>
    <m/>
    <n v="81408"/>
    <n v="0"/>
    <n v="5750.89"/>
    <n v="5702.87"/>
    <n v="5663.5"/>
    <n v="4813.8"/>
    <n v="6919.11"/>
    <n v="8424.39"/>
    <n v="7736.89"/>
    <n v="7672"/>
    <n v="7694.35"/>
    <m/>
    <m/>
    <n v="60377.799999999996"/>
    <n v="11453.76"/>
    <n v="17396.41"/>
    <n v="23833.279999999999"/>
    <n v="7694.35"/>
    <n v="60377.799999999996"/>
    <n v="21030.200000000004"/>
  </r>
  <r>
    <n v="25400"/>
    <s v="Regional Park &amp; Open Space Dis"/>
    <n v="931270"/>
    <s v="Santa Ana River Bottom Mgmt"/>
    <x v="39"/>
    <x v="39"/>
    <s v="25400 931270 515100"/>
    <x v="2"/>
    <x v="15"/>
    <s v="Payroll-PCF"/>
    <x v="3"/>
    <s v="Business Services1"/>
    <s v="SARB Management1"/>
    <n v="0"/>
    <n v="805"/>
    <m/>
    <n v="805"/>
    <n v="0"/>
    <n v="36.21"/>
    <n v="35"/>
    <n v="34.4"/>
    <n v="36.49"/>
    <n v="39.25"/>
    <n v="47.91"/>
    <n v="55.58"/>
    <n v="43.78"/>
    <n v="49.79"/>
    <m/>
    <m/>
    <n v="378.41"/>
    <n v="71.210000000000008"/>
    <n v="110.14"/>
    <n v="147.26999999999998"/>
    <n v="49.79"/>
    <n v="378.41"/>
    <n v="426.59"/>
  </r>
  <r>
    <n v="25400"/>
    <s v="Regional Park &amp; Open Space Dis"/>
    <n v="931270"/>
    <s v="Santa Ana River Bottom Mgmt"/>
    <x v="40"/>
    <x v="40"/>
    <s v="25400 931270 515120"/>
    <x v="2"/>
    <x v="15"/>
    <s v="Payroll-PCF"/>
    <x v="3"/>
    <s v="Business Services1"/>
    <s v="SARB Management1"/>
    <n v="0"/>
    <n v="2788"/>
    <m/>
    <n v="2788"/>
    <n v="0"/>
    <n v="143.47999999999999"/>
    <n v="140.74"/>
    <n v="140.03"/>
    <n v="218.28"/>
    <n v="151.71"/>
    <n v="172.11"/>
    <n v="176.93"/>
    <n v="167.24"/>
    <n v="182.89"/>
    <m/>
    <m/>
    <n v="1493.4099999999999"/>
    <n v="284.22000000000003"/>
    <n v="510.02"/>
    <n v="516.28"/>
    <n v="182.89"/>
    <n v="1493.4099999999999"/>
    <n v="1294.5900000000001"/>
  </r>
  <r>
    <n v="25400"/>
    <s v="Regional Park &amp; Open Space Dis"/>
    <n v="931270"/>
    <s v="Santa Ana River Bottom Mgmt"/>
    <x v="41"/>
    <x v="41"/>
    <s v="25400 931270 515160"/>
    <x v="2"/>
    <x v="15"/>
    <s v="Payroll-PCF"/>
    <x v="3"/>
    <s v="Business Services1"/>
    <s v="SARB Management1"/>
    <n v="0"/>
    <n v="191"/>
    <m/>
    <n v="191"/>
    <n v="0"/>
    <n v="14.3"/>
    <n v="14.3"/>
    <n v="14.3"/>
    <n v="14.3"/>
    <n v="14.3"/>
    <n v="14.3"/>
    <n v="14.3"/>
    <n v="14.3"/>
    <n v="14.3"/>
    <m/>
    <m/>
    <n v="128.69999999999999"/>
    <n v="28.6"/>
    <n v="42.900000000000006"/>
    <n v="42.900000000000006"/>
    <n v="14.3"/>
    <n v="128.70000000000002"/>
    <n v="62.299999999999983"/>
  </r>
  <r>
    <n v="25400"/>
    <s v="Regional Park &amp; Open Space Dis"/>
    <n v="931270"/>
    <s v="Santa Ana River Bottom Mgmt"/>
    <x v="43"/>
    <x v="43"/>
    <s v="25400 931270 515260"/>
    <x v="2"/>
    <x v="15"/>
    <s v="Payroll-PCF"/>
    <x v="3"/>
    <s v="Business Services1"/>
    <s v="SARB Management1"/>
    <n v="0"/>
    <n v="1300"/>
    <m/>
    <n v="1300"/>
    <n v="0"/>
    <n v="78.69"/>
    <n v="76.39"/>
    <n v="75.819999999999993"/>
    <n v="120.67"/>
    <n v="85.66"/>
    <n v="102.74"/>
    <n v="107.94"/>
    <n v="107.73"/>
    <n v="125.16"/>
    <m/>
    <m/>
    <n v="880.80000000000007"/>
    <n v="155.07999999999998"/>
    <n v="282.14999999999998"/>
    <n v="318.41000000000003"/>
    <n v="125.16"/>
    <n v="880.8"/>
    <n v="419.20000000000005"/>
  </r>
  <r>
    <n v="25400"/>
    <s v="Regional Park &amp; Open Space Dis"/>
    <n v="931270"/>
    <s v="Santa Ana River Bottom Mgmt"/>
    <x v="44"/>
    <x v="44"/>
    <s v="25400 931270 518010"/>
    <x v="2"/>
    <x v="15"/>
    <s v="Payroll-PCF"/>
    <x v="3"/>
    <s v="Business Services1"/>
    <s v="SARB Management1"/>
    <n v="0"/>
    <n v="1300"/>
    <m/>
    <n v="1300"/>
    <n v="0"/>
    <n v="100"/>
    <n v="100"/>
    <n v="100"/>
    <n v="150"/>
    <n v="100"/>
    <n v="100"/>
    <n v="100"/>
    <n v="100"/>
    <n v="100"/>
    <m/>
    <m/>
    <n v="950"/>
    <n v="200"/>
    <n v="350"/>
    <n v="300"/>
    <n v="100"/>
    <n v="950"/>
    <n v="350"/>
  </r>
  <r>
    <n v="25400"/>
    <s v="Regional Park &amp; Open Space Dis"/>
    <n v="931270"/>
    <s v="Santa Ana River Bottom Mgmt"/>
    <x v="46"/>
    <x v="46"/>
    <s v="25400 931270 518140"/>
    <x v="2"/>
    <x v="15"/>
    <s v="Payroll-PCF"/>
    <x v="3"/>
    <s v="Business Services1"/>
    <s v="SARB Management1"/>
    <n v="0"/>
    <n v="231"/>
    <m/>
    <n v="231"/>
    <n v="0"/>
    <n v="9.61"/>
    <n v="9.1300000000000008"/>
    <n v="8.02"/>
    <n v="14.18"/>
    <n v="8.92"/>
    <n v="11.59"/>
    <n v="11.28"/>
    <n v="11.12"/>
    <n v="11.25"/>
    <m/>
    <m/>
    <n v="95.100000000000009"/>
    <n v="18.740000000000002"/>
    <n v="31.119999999999997"/>
    <n v="33.989999999999995"/>
    <n v="11.25"/>
    <n v="95.1"/>
    <n v="135.9"/>
  </r>
  <r>
    <n v="25400"/>
    <s v="Regional Park &amp; Open Space Dis"/>
    <n v="931270"/>
    <s v="Santa Ana River Bottom Mgmt"/>
    <x v="51"/>
    <x v="51"/>
    <s v="25400 931270 520010"/>
    <x v="2"/>
    <x v="15"/>
    <s v="Supplies &amp; Services"/>
    <x v="0"/>
    <s v="Business Services2"/>
    <s v="SARB Management2"/>
    <n v="0"/>
    <n v="500"/>
    <m/>
    <n v="500"/>
    <n v="0"/>
    <n v="0"/>
    <n v="0"/>
    <n v="0"/>
    <n v="0"/>
    <n v="0"/>
    <n v="0"/>
    <n v="0"/>
    <n v="0"/>
    <n v="0"/>
    <m/>
    <m/>
    <n v="0"/>
    <n v="0"/>
    <n v="0"/>
    <n v="0"/>
    <n v="0"/>
    <n v="0"/>
    <n v="500"/>
  </r>
  <r>
    <n v="25400"/>
    <s v="Regional Park &amp; Open Space Dis"/>
    <n v="931270"/>
    <s v="Santa Ana River Bottom Mgmt"/>
    <x v="60"/>
    <x v="60"/>
    <s v="25400 931270 521420"/>
    <x v="2"/>
    <x v="15"/>
    <s v="Supplies &amp; Services"/>
    <x v="0"/>
    <s v="Business Services2"/>
    <s v="SARB Management2"/>
    <n v="0"/>
    <n v="10000"/>
    <m/>
    <n v="10000"/>
    <n v="0"/>
    <n v="0"/>
    <n v="0"/>
    <n v="0"/>
    <n v="0"/>
    <n v="460.92"/>
    <n v="17.239999999999998"/>
    <n v="938.35"/>
    <n v="1351.44"/>
    <n v="4913.6899999999996"/>
    <m/>
    <m/>
    <n v="7681.6399999999994"/>
    <n v="0"/>
    <n v="460.92"/>
    <n v="2307.0300000000002"/>
    <n v="4913.6899999999996"/>
    <n v="7681.6399999999994"/>
    <n v="2318.3600000000006"/>
  </r>
  <r>
    <n v="25400"/>
    <s v="Regional Park &amp; Open Space Dis"/>
    <n v="931270"/>
    <s v="Santa Ana River Bottom Mgmt"/>
    <x v="61"/>
    <x v="61"/>
    <s v="25400 931270 521500"/>
    <x v="2"/>
    <x v="15"/>
    <s v="Supplies &amp; Services"/>
    <x v="0"/>
    <s v="Business Services2"/>
    <s v="SARB Management2"/>
    <n v="0"/>
    <n v="10000"/>
    <m/>
    <n v="10000"/>
    <n v="0"/>
    <n v="0"/>
    <n v="7.15"/>
    <n v="0"/>
    <n v="6498.98"/>
    <n v="0"/>
    <n v="3652.65"/>
    <n v="0"/>
    <n v="0"/>
    <n v="0"/>
    <m/>
    <m/>
    <n v="10158.779999999999"/>
    <n v="7.15"/>
    <n v="6498.98"/>
    <n v="3652.65"/>
    <n v="0"/>
    <n v="10158.779999999999"/>
    <n v="-158.77999999999884"/>
  </r>
  <r>
    <n v="25400"/>
    <s v="Regional Park &amp; Open Space Dis"/>
    <n v="931270"/>
    <s v="Santa Ana River Bottom Mgmt"/>
    <x v="68"/>
    <x v="68"/>
    <s v="25400 931270 523220"/>
    <x v="2"/>
    <x v="15"/>
    <s v="Supplies &amp; Services"/>
    <x v="0"/>
    <s v="Business Services2"/>
    <s v="SARB Management2"/>
    <n v="0"/>
    <n v="3000"/>
    <m/>
    <n v="3000"/>
    <n v="0"/>
    <n v="0"/>
    <n v="0"/>
    <n v="0"/>
    <n v="0"/>
    <n v="0"/>
    <n v="0"/>
    <n v="0"/>
    <n v="0"/>
    <n v="0"/>
    <m/>
    <m/>
    <n v="0"/>
    <n v="0"/>
    <n v="0"/>
    <n v="0"/>
    <n v="0"/>
    <n v="0"/>
    <n v="3000"/>
  </r>
  <r>
    <n v="25400"/>
    <s v="Regional Park &amp; Open Space Dis"/>
    <n v="931270"/>
    <s v="Santa Ana River Bottom Mgmt"/>
    <x v="71"/>
    <x v="71"/>
    <s v="25400 931270 523640"/>
    <x v="2"/>
    <x v="15"/>
    <s v="Supplies &amp; Services"/>
    <x v="0"/>
    <s v="Business Services2"/>
    <s v="SARB Management2"/>
    <n v="0"/>
    <n v="5000"/>
    <m/>
    <n v="5000"/>
    <n v="0"/>
    <n v="0"/>
    <n v="0"/>
    <n v="2142.84"/>
    <n v="0"/>
    <n v="0"/>
    <n v="0"/>
    <n v="0"/>
    <n v="0"/>
    <n v="0"/>
    <m/>
    <m/>
    <n v="2142.84"/>
    <n v="0"/>
    <n v="2142.84"/>
    <n v="0"/>
    <n v="0"/>
    <n v="2142.84"/>
    <n v="2857.16"/>
  </r>
  <r>
    <n v="25400"/>
    <s v="Regional Park &amp; Open Space Dis"/>
    <n v="931270"/>
    <s v="Santa Ana River Bottom Mgmt"/>
    <x v="72"/>
    <x v="72"/>
    <s v="25400 931270 523700"/>
    <x v="2"/>
    <x v="15"/>
    <s v="Supplies &amp; Services"/>
    <x v="0"/>
    <s v="Business Services2"/>
    <s v="SARB Management2"/>
    <n v="0"/>
    <n v="2000"/>
    <m/>
    <n v="2000"/>
    <n v="0"/>
    <n v="0"/>
    <n v="156.69999999999999"/>
    <n v="15.07"/>
    <n v="130.47"/>
    <n v="182.99"/>
    <n v="740.16"/>
    <n v="0"/>
    <n v="0"/>
    <n v="0"/>
    <m/>
    <m/>
    <n v="1225.3899999999999"/>
    <n v="156.69999999999999"/>
    <n v="328.53"/>
    <n v="740.16"/>
    <n v="0"/>
    <n v="1225.3899999999999"/>
    <n v="774.61000000000013"/>
  </r>
  <r>
    <n v="25400"/>
    <s v="Regional Park &amp; Open Space Dis"/>
    <n v="931270"/>
    <s v="Santa Ana River Bottom Mgmt"/>
    <x v="74"/>
    <x v="74"/>
    <s v="25400 931270 524840"/>
    <x v="2"/>
    <x v="15"/>
    <s v="Supplies &amp; Services"/>
    <x v="0"/>
    <s v="Business Services2"/>
    <s v="SARB Management2"/>
    <n v="0"/>
    <n v="1000"/>
    <m/>
    <n v="1000"/>
    <n v="0"/>
    <n v="0"/>
    <n v="0"/>
    <n v="0"/>
    <n v="0"/>
    <n v="0"/>
    <n v="0"/>
    <n v="0"/>
    <n v="0"/>
    <n v="0"/>
    <m/>
    <m/>
    <n v="0"/>
    <n v="0"/>
    <n v="0"/>
    <n v="0"/>
    <n v="0"/>
    <n v="0"/>
    <n v="1000"/>
  </r>
  <r>
    <n v="25400"/>
    <s v="Regional Park &amp; Open Space Dis"/>
    <n v="931270"/>
    <s v="Santa Ana River Bottom Mgmt"/>
    <x v="75"/>
    <x v="75"/>
    <s v="25400 931270 525060"/>
    <x v="2"/>
    <x v="15"/>
    <s v="Supplies &amp; Services"/>
    <x v="0"/>
    <s v="Business Services2"/>
    <s v="SARB Management2"/>
    <n v="0"/>
    <n v="1000"/>
    <m/>
    <n v="1000"/>
    <n v="0"/>
    <n v="0"/>
    <n v="0"/>
    <n v="0"/>
    <n v="509.18"/>
    <n v="509.18"/>
    <n v="0"/>
    <n v="0"/>
    <n v="1151.05"/>
    <n v="0"/>
    <m/>
    <m/>
    <n v="2169.41"/>
    <n v="0"/>
    <n v="1018.36"/>
    <n v="1151.05"/>
    <n v="0"/>
    <n v="2169.41"/>
    <n v="-1169.4099999999999"/>
  </r>
  <r>
    <n v="25400"/>
    <s v="Regional Park &amp; Open Space Dis"/>
    <n v="931270"/>
    <s v="Santa Ana River Bottom Mgmt"/>
    <x v="76"/>
    <x v="76"/>
    <s v="25400 931270 526910"/>
    <x v="2"/>
    <x v="15"/>
    <s v="Supplies &amp; Services"/>
    <x v="0"/>
    <s v="Business Services2"/>
    <s v="SARB Management2"/>
    <n v="0"/>
    <n v="10000"/>
    <m/>
    <n v="10000"/>
    <n v="0"/>
    <n v="0"/>
    <n v="0"/>
    <n v="0"/>
    <n v="0"/>
    <n v="0"/>
    <n v="0"/>
    <n v="0"/>
    <n v="0"/>
    <n v="0"/>
    <m/>
    <m/>
    <n v="0"/>
    <n v="0"/>
    <n v="0"/>
    <n v="0"/>
    <n v="0"/>
    <n v="0"/>
    <n v="10000"/>
  </r>
  <r>
    <n v="25400"/>
    <s v="Regional Park &amp; Open Space Dis"/>
    <n v="931270"/>
    <s v="Santa Ana River Bottom Mgmt"/>
    <x v="77"/>
    <x v="77"/>
    <s v="25400 931270 526940"/>
    <x v="2"/>
    <x v="15"/>
    <s v="Supplies &amp; Services"/>
    <x v="0"/>
    <s v="Business Services2"/>
    <s v="SARB Management2"/>
    <n v="0"/>
    <n v="1000"/>
    <m/>
    <n v="1000"/>
    <n v="0"/>
    <n v="0"/>
    <n v="40.78"/>
    <n v="0"/>
    <n v="0"/>
    <n v="0"/>
    <n v="0"/>
    <n v="417.34"/>
    <n v="0"/>
    <n v="0"/>
    <m/>
    <m/>
    <n v="458.12"/>
    <n v="40.78"/>
    <n v="0"/>
    <n v="417.34"/>
    <n v="0"/>
    <n v="458.12"/>
    <n v="541.88"/>
  </r>
  <r>
    <n v="25400"/>
    <s v="Regional Park &amp; Open Space Dis"/>
    <n v="931270"/>
    <s v="Santa Ana River Bottom Mgmt"/>
    <x v="78"/>
    <x v="78"/>
    <s v="25400 931270 526960"/>
    <x v="2"/>
    <x v="15"/>
    <s v="Supplies &amp; Services"/>
    <x v="0"/>
    <s v="Business Services2"/>
    <s v="SARB Management2"/>
    <n v="0"/>
    <n v="10000"/>
    <m/>
    <n v="10000"/>
    <n v="0"/>
    <n v="0"/>
    <n v="86.96"/>
    <n v="506.96"/>
    <n v="0"/>
    <n v="1190.1300000000001"/>
    <n v="690.03"/>
    <n v="194.52"/>
    <n v="223.55"/>
    <n v="2643.68"/>
    <m/>
    <m/>
    <n v="5535.83"/>
    <n v="86.96"/>
    <n v="1697.0900000000001"/>
    <n v="1108.0999999999999"/>
    <n v="2643.68"/>
    <n v="5535.83"/>
    <n v="4464.17"/>
  </r>
  <r>
    <n v="25400"/>
    <s v="Regional Park &amp; Open Space Dis"/>
    <n v="931270"/>
    <s v="Santa Ana River Bottom Mgmt"/>
    <x v="83"/>
    <x v="83"/>
    <s v="25400 931270 527680"/>
    <x v="2"/>
    <x v="15"/>
    <s v="Supplies &amp; Services"/>
    <x v="0"/>
    <s v="Business Services2"/>
    <s v="SARB Management2"/>
    <n v="0"/>
    <n v="5000"/>
    <m/>
    <n v="5000"/>
    <n v="0"/>
    <n v="0"/>
    <n v="0"/>
    <n v="0"/>
    <n v="0"/>
    <n v="0"/>
    <n v="0"/>
    <n v="399.99"/>
    <n v="633.62"/>
    <n v="0"/>
    <m/>
    <m/>
    <n v="1033.6100000000001"/>
    <n v="0"/>
    <n v="0"/>
    <n v="1033.6100000000001"/>
    <n v="0"/>
    <n v="1033.6100000000001"/>
    <n v="3966.39"/>
  </r>
  <r>
    <n v="25400"/>
    <s v="Regional Park &amp; Open Space Dis"/>
    <n v="931270"/>
    <s v="Santa Ana River Bottom Mgmt"/>
    <x v="3"/>
    <x v="3"/>
    <s v="25400 931270 527720"/>
    <x v="2"/>
    <x v="15"/>
    <s v="Supplies &amp; Services"/>
    <x v="0"/>
    <s v="Business Services2"/>
    <s v="SARB Management2"/>
    <n v="0"/>
    <n v="12000"/>
    <m/>
    <n v="12000"/>
    <n v="99.95"/>
    <n v="0"/>
    <n v="0"/>
    <n v="0"/>
    <n v="0"/>
    <n v="310.81"/>
    <n v="46.31"/>
    <n v="25.09"/>
    <n v="125.58"/>
    <n v="921.5"/>
    <m/>
    <m/>
    <n v="1529.24"/>
    <n v="99.95"/>
    <n v="310.81"/>
    <n v="196.98000000000002"/>
    <n v="921.5"/>
    <n v="1529.24"/>
    <n v="10470.76"/>
  </r>
  <r>
    <n v="25400"/>
    <s v="Regional Park &amp; Open Space Dis"/>
    <n v="931270"/>
    <s v="Santa Ana River Bottom Mgmt"/>
    <x v="9"/>
    <x v="9"/>
    <s v="25400 931270 528920"/>
    <x v="2"/>
    <x v="15"/>
    <s v="Supplies &amp; Services"/>
    <x v="0"/>
    <s v="Business Services2"/>
    <s v="SARB Management2"/>
    <n v="0"/>
    <n v="50000"/>
    <n v="210000"/>
    <n v="260000"/>
    <n v="0"/>
    <n v="0"/>
    <n v="1063.3"/>
    <n v="2602.34"/>
    <n v="3915.97"/>
    <n v="3915.97"/>
    <n v="4666.3999999999996"/>
    <n v="4666.3999999999996"/>
    <n v="4666.3999999999996"/>
    <n v="44346.55"/>
    <m/>
    <m/>
    <n v="69843.33"/>
    <n v="1063.3"/>
    <n v="10434.279999999999"/>
    <n v="13999.199999999999"/>
    <n v="44346.55"/>
    <n v="69843.33"/>
    <n v="190156.66999999998"/>
  </r>
  <r>
    <n v="25400"/>
    <s v="Regional Park &amp; Open Space Dis"/>
    <n v="931270"/>
    <s v="Santa Ana River Bottom Mgmt"/>
    <x v="95"/>
    <x v="95"/>
    <s v="25400 931270 536910"/>
    <x v="2"/>
    <x v="15"/>
    <s v="Supplies &amp; Services"/>
    <x v="2"/>
    <s v="Business Services3"/>
    <s v="SARB Management3"/>
    <n v="0"/>
    <n v="10000"/>
    <m/>
    <n v="10000"/>
    <n v="0"/>
    <n v="0"/>
    <n v="0"/>
    <n v="0"/>
    <n v="0"/>
    <n v="0"/>
    <n v="0"/>
    <n v="590.86"/>
    <n v="0"/>
    <n v="269.88"/>
    <m/>
    <m/>
    <n v="860.74"/>
    <n v="0"/>
    <n v="0"/>
    <n v="590.86"/>
    <n v="269.88"/>
    <n v="860.74"/>
    <n v="9139.26"/>
  </r>
  <r>
    <n v="25400"/>
    <s v="Regional Park &amp; Open Space Dis"/>
    <n v="931270"/>
    <s v="Santa Ana River Bottom Mgmt"/>
    <x v="96"/>
    <x v="96"/>
    <s v="25400 931270 537080"/>
    <x v="2"/>
    <x v="15"/>
    <s v="Supplies &amp; Services"/>
    <x v="2"/>
    <s v="Business Services3"/>
    <s v="SARB Management3"/>
    <n v="0"/>
    <n v="2000"/>
    <m/>
    <n v="2000"/>
    <n v="0"/>
    <n v="0"/>
    <n v="0"/>
    <n v="0"/>
    <n v="0"/>
    <n v="0"/>
    <n v="81"/>
    <n v="430"/>
    <n v="0"/>
    <n v="0"/>
    <m/>
    <m/>
    <n v="511"/>
    <n v="0"/>
    <n v="0"/>
    <n v="511"/>
    <n v="0"/>
    <n v="511"/>
    <n v="1489"/>
  </r>
  <r>
    <n v="25400"/>
    <s v="Regional Park &amp; Open Space Dis"/>
    <n v="931270"/>
    <s v="Santa Ana River Bottom Mgmt"/>
    <x v="97"/>
    <x v="97"/>
    <s v="25400 931270 546360"/>
    <x v="2"/>
    <x v="15"/>
    <s v="Capital Assets"/>
    <x v="1"/>
    <s v="Business Services4"/>
    <s v="SARB Management4"/>
    <n v="0"/>
    <n v="100000"/>
    <m/>
    <n v="100000"/>
    <n v="0"/>
    <n v="0"/>
    <n v="0"/>
    <n v="0"/>
    <n v="0"/>
    <n v="0"/>
    <n v="0"/>
    <n v="0"/>
    <n v="0"/>
    <n v="0"/>
    <m/>
    <m/>
    <n v="0"/>
    <n v="0"/>
    <n v="0"/>
    <n v="0"/>
    <n v="0"/>
    <n v="0"/>
    <n v="100000"/>
  </r>
  <r>
    <n v="25400"/>
    <s v="Regional Park &amp; Open Space Dis"/>
    <n v="931301"/>
    <s v="Historical"/>
    <x v="96"/>
    <x v="96"/>
    <s v="25400 931301 537080"/>
    <x v="4"/>
    <x v="10"/>
    <s v="Supplies &amp; Services"/>
    <x v="2"/>
    <s v="Interpretive3"/>
    <s v="Historic Preservation3"/>
    <n v="0"/>
    <n v="100"/>
    <m/>
    <n v="100"/>
    <n v="0"/>
    <n v="0"/>
    <n v="0"/>
    <n v="0"/>
    <n v="220"/>
    <n v="0"/>
    <n v="0"/>
    <n v="0"/>
    <n v="0"/>
    <n v="0"/>
    <m/>
    <m/>
    <n v="220"/>
    <n v="0"/>
    <n v="220"/>
    <n v="0"/>
    <n v="0"/>
    <n v="220"/>
    <n v="-120"/>
  </r>
  <r>
    <n v="25400"/>
    <s v="Regional Park &amp; Open Space Dis"/>
    <n v="931302"/>
    <s v="Gilman Ranch Historic Museum"/>
    <x v="63"/>
    <x v="63"/>
    <s v="25400 931302 521720"/>
    <x v="4"/>
    <x v="16"/>
    <s v="Supplies &amp; Services"/>
    <x v="0"/>
    <s v="Interpretive2"/>
    <s v="Gilman Ranch2"/>
    <n v="0"/>
    <n v="250"/>
    <m/>
    <n v="250"/>
    <n v="0"/>
    <n v="0"/>
    <n v="0"/>
    <n v="0"/>
    <n v="0"/>
    <n v="0"/>
    <n v="163.19"/>
    <n v="0"/>
    <n v="0"/>
    <n v="0"/>
    <m/>
    <m/>
    <n v="163.19"/>
    <n v="0"/>
    <n v="0"/>
    <n v="163.19"/>
    <n v="0"/>
    <n v="163.19"/>
    <n v="86.81"/>
  </r>
  <r>
    <n v="25400"/>
    <s v="Regional Park &amp; Open Space Dis"/>
    <n v="931303"/>
    <s v="Jensen Alvarado Historic Ranch"/>
    <x v="127"/>
    <x v="127"/>
    <s v="25400 931303 522340"/>
    <x v="4"/>
    <x v="17"/>
    <s v="Supplies &amp; Services"/>
    <x v="0"/>
    <s v="Interpretive2"/>
    <s v="Jensen-Alvarado Ranch2"/>
    <n v="0"/>
    <n v="0"/>
    <m/>
    <n v="0"/>
    <n v="36"/>
    <n v="0"/>
    <n v="-36"/>
    <n v="0"/>
    <n v="0"/>
    <n v="0"/>
    <n v="0"/>
    <n v="0"/>
    <n v="0"/>
    <n v="0"/>
    <m/>
    <m/>
    <n v="0"/>
    <n v="0"/>
    <n v="0"/>
    <n v="0"/>
    <n v="0"/>
    <n v="0"/>
    <n v="0"/>
  </r>
  <r>
    <n v="25400"/>
    <s v="Regional Park &amp; Open Space Dis"/>
    <n v="931402"/>
    <s v="Hurkey Creek Park"/>
    <x v="51"/>
    <x v="51"/>
    <s v="25400 931402 520010"/>
    <x v="3"/>
    <x v="22"/>
    <s v="Supplies &amp; Services"/>
    <x v="0"/>
    <s v="Regional Parks2"/>
    <s v="Hurkey Creek2"/>
    <n v="0"/>
    <n v="750"/>
    <m/>
    <n v="750"/>
    <n v="0"/>
    <n v="0"/>
    <n v="0"/>
    <n v="0"/>
    <n v="0"/>
    <n v="0"/>
    <n v="0"/>
    <n v="0"/>
    <n v="0"/>
    <n v="0"/>
    <m/>
    <m/>
    <n v="0"/>
    <n v="0"/>
    <n v="0"/>
    <n v="0"/>
    <n v="0"/>
    <n v="0"/>
    <n v="750"/>
  </r>
  <r>
    <n v="25400"/>
    <s v="Regional Park &amp; Open Space Dis"/>
    <n v="931402"/>
    <s v="Hurkey Creek Park"/>
    <x v="152"/>
    <x v="152"/>
    <s v="25400 931402 520220"/>
    <x v="3"/>
    <x v="22"/>
    <s v="Supplies &amp; Services"/>
    <x v="0"/>
    <s v="Regional Parks2"/>
    <s v="Hurkey Creek2"/>
    <n v="0"/>
    <n v="2000"/>
    <m/>
    <n v="2000"/>
    <n v="0"/>
    <n v="0"/>
    <n v="0"/>
    <n v="0"/>
    <n v="0"/>
    <n v="0"/>
    <n v="0"/>
    <n v="0"/>
    <n v="0"/>
    <n v="0"/>
    <m/>
    <m/>
    <n v="0"/>
    <n v="0"/>
    <n v="0"/>
    <n v="0"/>
    <n v="0"/>
    <n v="0"/>
    <n v="2000"/>
  </r>
  <r>
    <n v="25400"/>
    <s v="Regional Park &amp; Open Space Dis"/>
    <n v="931420"/>
    <s v="Blythe Parks"/>
    <x v="93"/>
    <x v="93"/>
    <s v="25400 931420 529550"/>
    <x v="3"/>
    <x v="31"/>
    <s v="Utilities"/>
    <x v="0"/>
    <s v="Regional Parks2"/>
    <s v="Blythe Parks2"/>
    <n v="0"/>
    <n v="12000"/>
    <m/>
    <n v="12000"/>
    <n v="0"/>
    <n v="0"/>
    <n v="0"/>
    <n v="0"/>
    <n v="0"/>
    <n v="0"/>
    <n v="0"/>
    <n v="0"/>
    <n v="0"/>
    <n v="0"/>
    <m/>
    <m/>
    <n v="0"/>
    <n v="0"/>
    <n v="0"/>
    <n v="0"/>
    <n v="0"/>
    <n v="0"/>
    <n v="12000"/>
  </r>
  <r>
    <n v="25400"/>
    <s v="Regional Park &amp; Open Space Dis"/>
    <n v="931420"/>
    <s v="Blythe Parks"/>
    <x v="14"/>
    <x v="14"/>
    <s v="25400 931420 537020"/>
    <x v="3"/>
    <x v="31"/>
    <s v="Internal Service Costs"/>
    <x v="2"/>
    <s v="Regional Parks3"/>
    <s v="Blythe Parks3"/>
    <n v="0"/>
    <n v="403"/>
    <m/>
    <n v="403"/>
    <n v="0"/>
    <n v="0"/>
    <n v="0"/>
    <n v="0"/>
    <n v="0"/>
    <n v="0"/>
    <n v="0"/>
    <n v="0"/>
    <n v="0"/>
    <n v="0"/>
    <m/>
    <m/>
    <n v="0"/>
    <n v="0"/>
    <n v="0"/>
    <n v="0"/>
    <n v="0"/>
    <n v="0"/>
    <n v="403"/>
  </r>
  <r>
    <n v="25400"/>
    <s v="Regional Park &amp; Open Space Dis"/>
    <n v="931421"/>
    <s v="Mayflower Park"/>
    <x v="170"/>
    <x v="170"/>
    <s v="25400 931421 527820"/>
    <x v="3"/>
    <x v="5"/>
    <s v="Supplies &amp; Services"/>
    <x v="0"/>
    <s v="Regional Parks2"/>
    <s v="Mayflower2"/>
    <n v="0"/>
    <n v="0"/>
    <m/>
    <n v="0"/>
    <n v="2400"/>
    <n v="0"/>
    <n v="0"/>
    <n v="0"/>
    <n v="0"/>
    <n v="0"/>
    <n v="0"/>
    <n v="0"/>
    <n v="0"/>
    <n v="0"/>
    <m/>
    <m/>
    <n v="2400"/>
    <n v="2400"/>
    <n v="0"/>
    <n v="0"/>
    <n v="0"/>
    <n v="2400"/>
    <n v="-2400"/>
  </r>
  <r>
    <n v="25420"/>
    <s v="Recreation"/>
    <n v="931124"/>
    <s v="Trails West Co Parks - DIF"/>
    <x v="10"/>
    <x v="10"/>
    <s v="25420 931124 536760"/>
    <x v="2"/>
    <x v="2"/>
    <s v="Internal Service Costs"/>
    <x v="2"/>
    <s v="Business Services3"/>
    <s v="Business Operations3"/>
    <n v="0"/>
    <n v="140"/>
    <m/>
    <n v="140"/>
    <n v="0"/>
    <n v="0"/>
    <n v="0"/>
    <n v="0"/>
    <n v="0"/>
    <n v="0"/>
    <n v="0"/>
    <n v="0"/>
    <n v="0"/>
    <n v="0"/>
    <m/>
    <m/>
    <n v="0"/>
    <n v="0"/>
    <n v="0"/>
    <n v="0"/>
    <n v="0"/>
    <n v="0"/>
    <n v="140"/>
  </r>
  <r>
    <n v="25510"/>
    <s v="Park Residences Util &amp; Maint"/>
    <n v="931108"/>
    <s v="Park Residences Util &amp; Maint"/>
    <x v="55"/>
    <x v="55"/>
    <s v="25510 931108 520115"/>
    <x v="2"/>
    <x v="34"/>
    <s v="Supplies &amp; Services"/>
    <x v="0"/>
    <s v="Business Services2"/>
    <s v="Park Residences2"/>
    <n v="0"/>
    <n v="1500"/>
    <m/>
    <n v="1500"/>
    <n v="0"/>
    <n v="162"/>
    <n v="0"/>
    <n v="0"/>
    <n v="130"/>
    <n v="0"/>
    <n v="0"/>
    <n v="0"/>
    <n v="0"/>
    <n v="455.75"/>
    <m/>
    <m/>
    <n v="747.75"/>
    <n v="162"/>
    <n v="130"/>
    <n v="0"/>
    <n v="455.75"/>
    <n v="747.75"/>
    <n v="752.25"/>
  </r>
  <r>
    <n v="25510"/>
    <s v="Park Residences Util &amp; Maint"/>
    <n v="931108"/>
    <s v="Park Residences Util &amp; Maint"/>
    <x v="56"/>
    <x v="56"/>
    <s v="25510 931108 520230"/>
    <x v="2"/>
    <x v="34"/>
    <s v="Utilities"/>
    <x v="0"/>
    <s v="Business Services2"/>
    <s v="Park Residences2"/>
    <n v="0"/>
    <n v="3500"/>
    <m/>
    <n v="3500"/>
    <n v="0"/>
    <n v="229.84"/>
    <n v="243.18"/>
    <n v="243.5"/>
    <n v="243.62"/>
    <n v="243.62"/>
    <n v="243.62"/>
    <n v="243.7"/>
    <n v="243.7"/>
    <n v="243.71"/>
    <m/>
    <m/>
    <n v="2178.4900000000002"/>
    <n v="473.02"/>
    <n v="730.74"/>
    <n v="731.02"/>
    <n v="243.71"/>
    <n v="2178.4899999999998"/>
    <n v="1321.5100000000002"/>
  </r>
  <r>
    <n v="25510"/>
    <s v="Park Residences Util &amp; Maint"/>
    <n v="931108"/>
    <s v="Park Residences Util &amp; Maint"/>
    <x v="72"/>
    <x v="72"/>
    <s v="25510 931108 523700"/>
    <x v="2"/>
    <x v="34"/>
    <s v="Supplies &amp; Services"/>
    <x v="0"/>
    <s v="Business Services2"/>
    <s v="Park Residences2"/>
    <n v="0"/>
    <n v="500"/>
    <m/>
    <n v="500"/>
    <n v="0"/>
    <n v="0"/>
    <n v="218.3"/>
    <n v="222.96"/>
    <n v="0"/>
    <n v="0"/>
    <n v="327.97"/>
    <n v="0"/>
    <n v="0"/>
    <n v="182.95"/>
    <m/>
    <m/>
    <n v="952.18000000000006"/>
    <n v="218.3"/>
    <n v="222.96"/>
    <n v="327.97"/>
    <n v="182.95"/>
    <n v="952.18000000000006"/>
    <n v="-452.18000000000006"/>
  </r>
  <r>
    <n v="25510"/>
    <s v="Park Residences Util &amp; Maint"/>
    <n v="931108"/>
    <s v="Park Residences Util &amp; Maint"/>
    <x v="84"/>
    <x v="84"/>
    <s v="25510 931108 527840"/>
    <x v="2"/>
    <x v="34"/>
    <s v="Travel/Training"/>
    <x v="0"/>
    <s v="Business Services2"/>
    <s v="Park Residences2"/>
    <n v="0"/>
    <n v="5000"/>
    <m/>
    <n v="5000"/>
    <n v="0"/>
    <n v="0"/>
    <n v="0"/>
    <n v="0"/>
    <n v="0"/>
    <n v="0"/>
    <n v="0"/>
    <n v="0"/>
    <n v="3500"/>
    <n v="270"/>
    <m/>
    <m/>
    <n v="3770"/>
    <n v="0"/>
    <n v="0"/>
    <n v="3500"/>
    <n v="270"/>
    <n v="3770"/>
    <n v="1230"/>
  </r>
  <r>
    <n v="25550"/>
    <s v="Santa Ana Mitigation Bank"/>
    <n v="931101"/>
    <s v="Santa Ana River Mitigation"/>
    <x v="39"/>
    <x v="39"/>
    <s v="25550 931101 515100"/>
    <x v="1"/>
    <x v="29"/>
    <s v="Payroll-PCF"/>
    <x v="3"/>
    <s v="Natural Resources1"/>
    <s v="Santa Ana River Mitigation Bank1"/>
    <n v="0"/>
    <n v="66"/>
    <m/>
    <n v="66"/>
    <n v="0"/>
    <n v="1.46"/>
    <n v="0.18"/>
    <n v="0"/>
    <n v="0"/>
    <n v="0"/>
    <n v="0"/>
    <n v="0"/>
    <n v="0"/>
    <n v="0"/>
    <m/>
    <m/>
    <n v="1.64"/>
    <n v="1.64"/>
    <n v="0"/>
    <n v="0"/>
    <n v="0"/>
    <n v="1.64"/>
    <n v="64.36"/>
  </r>
  <r>
    <n v="25550"/>
    <s v="Santa Ana Mitigation Bank"/>
    <n v="931101"/>
    <s v="Santa Ana River Mitigation"/>
    <x v="46"/>
    <x v="46"/>
    <s v="25550 931101 518140"/>
    <x v="1"/>
    <x v="29"/>
    <s v="Payroll-PCF"/>
    <x v="3"/>
    <s v="Natural Resources1"/>
    <s v="Santa Ana River Mitigation Bank1"/>
    <n v="0"/>
    <n v="21"/>
    <m/>
    <n v="21"/>
    <n v="0"/>
    <n v="0.16"/>
    <n v="0"/>
    <n v="0"/>
    <n v="0"/>
    <n v="0"/>
    <n v="0"/>
    <n v="0"/>
    <n v="0"/>
    <n v="0"/>
    <m/>
    <m/>
    <n v="0.16"/>
    <n v="0.16"/>
    <n v="0"/>
    <n v="0"/>
    <n v="0"/>
    <n v="0.16"/>
    <n v="20.84"/>
  </r>
  <r>
    <n v="25550"/>
    <s v="Santa Ana Mitigation Bank"/>
    <n v="931101"/>
    <s v="Santa Ana River Mitigation"/>
    <x v="10"/>
    <x v="10"/>
    <s v="25550 931101 536760"/>
    <x v="1"/>
    <x v="29"/>
    <s v="Internal Service Costs"/>
    <x v="2"/>
    <s v="Natural Resources3"/>
    <s v="Santa Ana River Mitigation Bank3"/>
    <n v="0"/>
    <n v="8396"/>
    <m/>
    <n v="8396"/>
    <n v="0"/>
    <n v="0"/>
    <n v="0"/>
    <n v="0"/>
    <n v="0"/>
    <n v="0"/>
    <n v="0"/>
    <n v="0"/>
    <n v="0"/>
    <n v="0"/>
    <m/>
    <m/>
    <n v="0"/>
    <n v="0"/>
    <n v="0"/>
    <n v="0"/>
    <n v="0"/>
    <n v="0"/>
    <n v="8396"/>
  </r>
  <r>
    <n v="25620"/>
    <s v="Lake Skinner Park"/>
    <n v="931750"/>
    <s v="Lake Skinner Park"/>
    <x v="2"/>
    <x v="2"/>
    <s v="25620 931750 542120"/>
    <x v="3"/>
    <x v="7"/>
    <s v="Capital Assets"/>
    <x v="1"/>
    <s v="Regional Parks4"/>
    <s v="Lake Skinner4"/>
    <n v="0"/>
    <n v="100000"/>
    <m/>
    <n v="100000"/>
    <n v="0"/>
    <n v="0"/>
    <n v="0"/>
    <n v="0"/>
    <n v="0"/>
    <n v="0"/>
    <n v="0"/>
    <n v="0"/>
    <n v="0"/>
    <n v="0"/>
    <m/>
    <m/>
    <n v="0"/>
    <n v="0"/>
    <n v="0"/>
    <n v="0"/>
    <n v="0"/>
    <n v="0"/>
    <n v="100000"/>
  </r>
  <r>
    <n v="21735"/>
    <s v="ARP Act Coronavirus Relief"/>
    <n v="931105"/>
    <s v="Park Acq &amp; Dev, District"/>
    <x v="105"/>
    <x v="105"/>
    <s v="21735 931105 523270"/>
    <x v="5"/>
    <x v="36"/>
    <s v="Supplies &amp; Services"/>
    <x v="0"/>
    <s v="ARPA2"/>
    <s v="ARPA Projects2"/>
    <n v="0"/>
    <m/>
    <m/>
    <n v="0"/>
    <n v="0"/>
    <n v="0"/>
    <n v="7120.3"/>
    <n v="1262.42"/>
    <n v="2276.39"/>
    <n v="0"/>
    <n v="2018.5"/>
    <n v="191.58"/>
    <n v="352.59"/>
    <n v="3125.08"/>
    <m/>
    <m/>
    <n v="16346.86"/>
    <n v="7120.3"/>
    <n v="3538.81"/>
    <n v="2562.67"/>
    <n v="3125.08"/>
    <n v="16346.86"/>
    <n v="-16346.86"/>
  </r>
  <r>
    <n v="25400"/>
    <s v="Regional Park &amp; Open Space Dis"/>
    <n v="931205"/>
    <s v="Crestmore Manor"/>
    <x v="71"/>
    <x v="71"/>
    <s v="25400 931205 523640"/>
    <x v="2"/>
    <x v="11"/>
    <s v="Supplies &amp; Services"/>
    <x v="0"/>
    <s v="Business Services2"/>
    <s v="Guest Services &amp; Events2"/>
    <n v="0"/>
    <m/>
    <m/>
    <n v="0"/>
    <n v="0"/>
    <n v="481.56"/>
    <n v="-137.91"/>
    <n v="0"/>
    <n v="387.25"/>
    <n v="0"/>
    <n v="0"/>
    <n v="0"/>
    <n v="0"/>
    <n v="405.41"/>
    <m/>
    <m/>
    <n v="1136.31"/>
    <n v="343.65"/>
    <n v="387.25"/>
    <n v="0"/>
    <n v="405.41"/>
    <n v="1136.31"/>
    <n v="-1136.31"/>
  </r>
  <r>
    <n v="25400"/>
    <s v="Regional Park &amp; Open Space Dis"/>
    <n v="931205"/>
    <s v="Crestmore Manor"/>
    <x v="121"/>
    <x v="121"/>
    <s v="25400 931205 526530"/>
    <x v="2"/>
    <x v="11"/>
    <s v="Supplies &amp; Services"/>
    <x v="0"/>
    <s v="Business Services2"/>
    <s v="Guest Services &amp; Events2"/>
    <n v="0"/>
    <m/>
    <m/>
    <n v="0"/>
    <n v="0"/>
    <n v="0"/>
    <n v="149.47999999999999"/>
    <n v="0"/>
    <n v="0"/>
    <n v="0"/>
    <n v="0"/>
    <n v="0"/>
    <n v="0"/>
    <n v="0"/>
    <m/>
    <m/>
    <n v="149.47999999999999"/>
    <n v="149.47999999999999"/>
    <n v="0"/>
    <n v="0"/>
    <n v="0"/>
    <n v="149.47999999999999"/>
    <n v="-149.47999999999999"/>
  </r>
  <r>
    <n v="25400"/>
    <s v="Regional Park &amp; Open Space Dis"/>
    <n v="931220"/>
    <s v="Administration"/>
    <x v="71"/>
    <x v="71"/>
    <s v="25400 931220 523640"/>
    <x v="2"/>
    <x v="12"/>
    <s v="Supplies &amp; Services"/>
    <x v="0"/>
    <s v="Business Services2"/>
    <s v="Executive2"/>
    <n v="0"/>
    <m/>
    <m/>
    <n v="0"/>
    <n v="0"/>
    <n v="0"/>
    <n v="2453.5"/>
    <n v="1930.05"/>
    <n v="0"/>
    <n v="0"/>
    <n v="0"/>
    <n v="0"/>
    <n v="0"/>
    <n v="856.61"/>
    <m/>
    <m/>
    <n v="5240.16"/>
    <n v="2453.5"/>
    <n v="1930.05"/>
    <n v="0"/>
    <n v="856.61"/>
    <n v="5240.16"/>
    <n v="-5240.16"/>
  </r>
  <r>
    <n v="25400"/>
    <s v="Regional Park &amp; Open Space Dis"/>
    <n v="931220"/>
    <s v="Administration"/>
    <x v="5"/>
    <x v="5"/>
    <s v="25400 931220 525440"/>
    <x v="2"/>
    <x v="12"/>
    <s v="Supplies &amp; Services"/>
    <x v="0"/>
    <s v="Business Services2"/>
    <s v="Executive2"/>
    <n v="0"/>
    <m/>
    <m/>
    <n v="0"/>
    <n v="0"/>
    <n v="0"/>
    <n v="5380"/>
    <n v="0"/>
    <n v="0"/>
    <n v="0"/>
    <n v="0"/>
    <n v="0"/>
    <n v="0"/>
    <n v="0"/>
    <m/>
    <m/>
    <n v="5380"/>
    <n v="5380"/>
    <n v="0"/>
    <n v="0"/>
    <n v="0"/>
    <n v="5380"/>
    <n v="-5380"/>
  </r>
  <r>
    <n v="25400"/>
    <s v="Regional Park &amp; Open Space Dis"/>
    <n v="931235"/>
    <s v="Business Operations"/>
    <x v="171"/>
    <x v="171"/>
    <s v="25400 931235 510500"/>
    <x v="2"/>
    <x v="2"/>
    <s v="Payroll"/>
    <x v="3"/>
    <s v="Business Services1"/>
    <s v="Business Operations1"/>
    <n v="0"/>
    <m/>
    <m/>
    <n v="0"/>
    <n v="0"/>
    <n v="0"/>
    <n v="194.77"/>
    <n v="0"/>
    <n v="0"/>
    <n v="0"/>
    <n v="0"/>
    <n v="0"/>
    <n v="0"/>
    <n v="0"/>
    <m/>
    <m/>
    <n v="194.77"/>
    <n v="194.77"/>
    <n v="0"/>
    <n v="0"/>
    <n v="0"/>
    <n v="194.77"/>
    <n v="-194.77"/>
  </r>
  <r>
    <n v="25400"/>
    <s v="Regional Park &amp; Open Space Dis"/>
    <n v="931235"/>
    <s v="Business Operations"/>
    <x v="121"/>
    <x v="121"/>
    <s v="25400 931235 526530"/>
    <x v="2"/>
    <x v="2"/>
    <s v="Supplies &amp; Services"/>
    <x v="0"/>
    <s v="Business Services2"/>
    <s v="Business Operations2"/>
    <n v="0"/>
    <m/>
    <m/>
    <n v="0"/>
    <n v="0"/>
    <n v="0"/>
    <n v="661.78"/>
    <n v="0"/>
    <n v="0"/>
    <n v="0"/>
    <n v="0"/>
    <n v="0"/>
    <n v="0"/>
    <n v="0"/>
    <m/>
    <m/>
    <n v="661.78"/>
    <n v="661.78"/>
    <n v="0"/>
    <n v="0"/>
    <n v="0"/>
    <n v="661.78"/>
    <n v="-661.78"/>
  </r>
  <r>
    <n v="25400"/>
    <s v="Regional Park &amp; Open Space Dis"/>
    <n v="931235"/>
    <s v="Business Operations"/>
    <x v="162"/>
    <x v="162"/>
    <s v="25400 931235 527700"/>
    <x v="2"/>
    <x v="2"/>
    <s v="Supplies &amp; Services"/>
    <x v="0"/>
    <s v="Business Services2"/>
    <s v="Business Operations2"/>
    <n v="0"/>
    <m/>
    <m/>
    <n v="0"/>
    <n v="0"/>
    <n v="0"/>
    <n v="588.03"/>
    <n v="0"/>
    <n v="0"/>
    <n v="290.91000000000003"/>
    <n v="109.6"/>
    <n v="0"/>
    <n v="0"/>
    <n v="0"/>
    <m/>
    <m/>
    <n v="988.54000000000008"/>
    <n v="588.03"/>
    <n v="290.91000000000003"/>
    <n v="109.6"/>
    <n v="0"/>
    <n v="988.54000000000008"/>
    <n v="-988.54000000000008"/>
  </r>
  <r>
    <n v="25400"/>
    <s v="Regional Park &amp; Open Space Dis"/>
    <n v="931240"/>
    <s v="Finance"/>
    <x v="113"/>
    <x v="113"/>
    <s v="25400 931240 523840"/>
    <x v="2"/>
    <x v="13"/>
    <s v="Supplies &amp; Services"/>
    <x v="0"/>
    <s v="Business Services2"/>
    <s v="Finance2"/>
    <n v="0"/>
    <m/>
    <m/>
    <n v="0"/>
    <n v="0"/>
    <n v="0"/>
    <n v="860"/>
    <n v="0"/>
    <n v="0"/>
    <n v="0"/>
    <n v="0"/>
    <n v="0"/>
    <n v="0"/>
    <n v="0"/>
    <m/>
    <m/>
    <n v="860"/>
    <n v="860"/>
    <n v="0"/>
    <n v="0"/>
    <n v="0"/>
    <n v="860"/>
    <n v="-860"/>
  </r>
  <r>
    <n v="25400"/>
    <s v="Regional Park &amp; Open Space Dis"/>
    <n v="931270"/>
    <s v="Santa Ana River Bottom Mgmt"/>
    <x v="52"/>
    <x v="52"/>
    <s v="25400 931270 520020"/>
    <x v="2"/>
    <x v="15"/>
    <s v="Supplies &amp; Services"/>
    <x v="0"/>
    <s v="Business Services2"/>
    <s v="SARB Management2"/>
    <n v="0"/>
    <m/>
    <m/>
    <n v="0"/>
    <n v="0"/>
    <n v="0"/>
    <n v="48.48"/>
    <n v="0"/>
    <n v="0"/>
    <n v="0"/>
    <n v="0"/>
    <n v="0"/>
    <n v="0"/>
    <n v="0"/>
    <m/>
    <m/>
    <n v="48.48"/>
    <n v="48.48"/>
    <n v="0"/>
    <n v="0"/>
    <n v="0"/>
    <n v="48.48"/>
    <n v="-48.48"/>
  </r>
  <r>
    <n v="25400"/>
    <s v="Regional Park &amp; Open Space Dis"/>
    <n v="931270"/>
    <s v="Santa Ana River Bottom Mgmt"/>
    <x v="172"/>
    <x v="172"/>
    <s v="25400 931270 526720"/>
    <x v="2"/>
    <x v="15"/>
    <s v="Supplies &amp; Services"/>
    <x v="0"/>
    <s v="Business Services2"/>
    <s v="SARB Management2"/>
    <n v="0"/>
    <m/>
    <m/>
    <n v="0"/>
    <n v="0"/>
    <n v="0"/>
    <n v="181.74"/>
    <n v="111.26"/>
    <n v="0"/>
    <n v="0"/>
    <n v="474.26"/>
    <n v="0"/>
    <n v="0"/>
    <n v="0"/>
    <m/>
    <m/>
    <n v="767.26"/>
    <n v="181.74"/>
    <n v="111.26"/>
    <n v="474.26"/>
    <n v="0"/>
    <n v="767.26"/>
    <n v="-767.26"/>
  </r>
  <r>
    <n v="25400"/>
    <s v="Regional Park &amp; Open Space Dis"/>
    <n v="931270"/>
    <s v="Santa Ana River Bottom Mgmt"/>
    <x v="10"/>
    <x v="10"/>
    <s v="25400 931270 536760"/>
    <x v="2"/>
    <x v="15"/>
    <s v="Internal Service Costs"/>
    <x v="2"/>
    <s v="Business Services3"/>
    <s v="SARB Management3"/>
    <n v="0"/>
    <m/>
    <m/>
    <n v="0"/>
    <n v="0"/>
    <n v="86.08"/>
    <n v="86.08"/>
    <n v="86.08"/>
    <n v="134.5"/>
    <n v="91.46"/>
    <n v="112.98"/>
    <n v="102.22"/>
    <n v="112.98"/>
    <n v="123.74"/>
    <m/>
    <m/>
    <n v="936.12"/>
    <n v="172.16"/>
    <n v="312.03999999999996"/>
    <n v="328.18"/>
    <n v="123.74"/>
    <n v="936.11999999999989"/>
    <n v="-936.11999999999989"/>
  </r>
  <r>
    <n v="25400"/>
    <s v="Regional Park &amp; Open Space Dis"/>
    <n v="931301"/>
    <s v="Historical"/>
    <x v="72"/>
    <x v="72"/>
    <s v="25400 931301 523700"/>
    <x v="4"/>
    <x v="10"/>
    <s v="Supplies &amp; Services"/>
    <x v="0"/>
    <s v="Interpretive2"/>
    <s v="Historic Preservation2"/>
    <n v="0"/>
    <m/>
    <m/>
    <n v="0"/>
    <n v="0"/>
    <n v="0"/>
    <n v="98.43"/>
    <n v="0"/>
    <n v="0"/>
    <n v="0"/>
    <n v="0"/>
    <n v="0"/>
    <n v="0"/>
    <n v="0"/>
    <m/>
    <m/>
    <n v="98.43"/>
    <n v="98.43"/>
    <n v="0"/>
    <n v="0"/>
    <n v="0"/>
    <n v="98.43"/>
    <n v="-98.43"/>
  </r>
  <r>
    <n v="25400"/>
    <s v="Regional Park &amp; Open Space Dis"/>
    <n v="931302"/>
    <s v="Gilman Ranch Historic Museum"/>
    <x v="127"/>
    <x v="127"/>
    <s v="25400 931302 522340"/>
    <x v="4"/>
    <x v="16"/>
    <s v="Supplies &amp; Services"/>
    <x v="0"/>
    <s v="Interpretive2"/>
    <s v="Gilman Ranch2"/>
    <n v="0"/>
    <m/>
    <m/>
    <n v="0"/>
    <n v="0"/>
    <n v="0"/>
    <n v="36"/>
    <n v="0"/>
    <n v="0"/>
    <n v="0"/>
    <n v="0"/>
    <n v="0"/>
    <n v="0"/>
    <n v="0"/>
    <m/>
    <m/>
    <n v="36"/>
    <n v="36"/>
    <n v="0"/>
    <n v="0"/>
    <n v="0"/>
    <n v="36"/>
    <n v="-36"/>
  </r>
  <r>
    <n v="25400"/>
    <s v="Regional Park &amp; Open Space Dis"/>
    <n v="931304"/>
    <s v="San Timoteo Schoolhouse"/>
    <x v="69"/>
    <x v="69"/>
    <s v="25400 931304 523340"/>
    <x v="4"/>
    <x v="30"/>
    <s v="Supplies &amp; Services"/>
    <x v="0"/>
    <s v="Interpretive2"/>
    <s v="San Timoteo Schoolhouse2"/>
    <n v="0"/>
    <m/>
    <m/>
    <n v="0"/>
    <n v="0"/>
    <n v="0.2"/>
    <n v="0"/>
    <n v="0"/>
    <n v="0"/>
    <n v="0"/>
    <n v="0"/>
    <n v="0"/>
    <n v="0"/>
    <n v="0"/>
    <m/>
    <m/>
    <n v="0.2"/>
    <n v="0.2"/>
    <n v="0"/>
    <n v="0"/>
    <n v="0"/>
    <n v="0.2"/>
    <n v="-0.2"/>
  </r>
  <r>
    <n v="25400"/>
    <s v="Regional Park &amp; Open Space Dis"/>
    <n v="931307"/>
    <s v="Santa Rosa Plateau Nature Ctr"/>
    <x v="69"/>
    <x v="69"/>
    <s v="25400 931307 523340"/>
    <x v="4"/>
    <x v="20"/>
    <s v="Supplies &amp; Services"/>
    <x v="0"/>
    <s v="Interpretive2"/>
    <s v="Santa Rosa Plateau Nature Center2"/>
    <n v="0"/>
    <m/>
    <m/>
    <n v="0"/>
    <n v="0"/>
    <n v="2.09"/>
    <n v="42"/>
    <n v="0"/>
    <n v="0"/>
    <n v="0"/>
    <n v="0"/>
    <n v="0"/>
    <n v="0"/>
    <n v="0"/>
    <m/>
    <m/>
    <n v="44.09"/>
    <n v="44.09"/>
    <n v="0"/>
    <n v="0"/>
    <n v="0"/>
    <n v="44.09"/>
    <n v="-44.09"/>
  </r>
  <r>
    <n v="25400"/>
    <s v="Regional Park &amp; Open Space Dis"/>
    <n v="931400"/>
    <s v="Major Parks"/>
    <x v="12"/>
    <x v="12"/>
    <s v="25400 931400 520360"/>
    <x v="3"/>
    <x v="21"/>
    <s v="Internal Service Costs"/>
    <x v="0"/>
    <s v="Regional Parks2"/>
    <s v="Regional Parks General Admin2"/>
    <n v="0"/>
    <m/>
    <m/>
    <n v="0"/>
    <n v="0"/>
    <n v="273.66000000000003"/>
    <n v="-273.66000000000003"/>
    <n v="0"/>
    <n v="0"/>
    <n v="0"/>
    <n v="0"/>
    <n v="0"/>
    <n v="0"/>
    <n v="0"/>
    <m/>
    <m/>
    <n v="0"/>
    <n v="0"/>
    <n v="0"/>
    <n v="0"/>
    <n v="0"/>
    <n v="0"/>
    <n v="0"/>
  </r>
  <r>
    <n v="25400"/>
    <s v="Regional Park &amp; Open Space Dis"/>
    <n v="931400"/>
    <s v="Major Parks"/>
    <x v="107"/>
    <x v="107"/>
    <s v="25400 931400 523820"/>
    <x v="3"/>
    <x v="21"/>
    <s v="Supplies &amp; Services"/>
    <x v="0"/>
    <s v="Regional Parks2"/>
    <s v="Regional Parks General Admin2"/>
    <n v="0"/>
    <m/>
    <m/>
    <n v="0"/>
    <n v="0"/>
    <n v="0"/>
    <n v="119.88"/>
    <n v="-119.88"/>
    <n v="0"/>
    <n v="0"/>
    <n v="0"/>
    <n v="0"/>
    <n v="0"/>
    <n v="0"/>
    <m/>
    <m/>
    <n v="0"/>
    <n v="119.88"/>
    <n v="-119.88"/>
    <n v="0"/>
    <n v="0"/>
    <n v="0"/>
    <n v="0"/>
  </r>
  <r>
    <n v="25400"/>
    <s v="Regional Park &amp; Open Space Dis"/>
    <n v="931403"/>
    <s v="Idyllwild Park"/>
    <x v="101"/>
    <x v="101"/>
    <s v="25400 931403 523250"/>
    <x v="3"/>
    <x v="23"/>
    <s v="Supplies &amp; Services"/>
    <x v="0"/>
    <s v="Regional Parks2"/>
    <s v="Idyllwild2"/>
    <n v="0"/>
    <m/>
    <m/>
    <n v="0"/>
    <n v="0"/>
    <n v="150"/>
    <n v="0"/>
    <n v="0"/>
    <n v="0"/>
    <n v="0"/>
    <n v="0"/>
    <n v="0"/>
    <n v="0"/>
    <n v="0"/>
    <m/>
    <m/>
    <n v="150"/>
    <n v="150"/>
    <n v="0"/>
    <n v="0"/>
    <n v="0"/>
    <n v="150"/>
    <n v="-150"/>
  </r>
  <r>
    <n v="25400"/>
    <s v="Regional Park &amp; Open Space Dis"/>
    <n v="931404"/>
    <s v="kabian Park"/>
    <x v="27"/>
    <x v="27"/>
    <s v="25400 931404 510420"/>
    <x v="3"/>
    <x v="26"/>
    <s v="Payroll"/>
    <x v="3"/>
    <s v="Regional Parks1"/>
    <s v="Kabian1"/>
    <n v="0"/>
    <m/>
    <m/>
    <n v="0"/>
    <n v="0"/>
    <n v="208.93"/>
    <n v="0"/>
    <n v="0"/>
    <n v="0"/>
    <n v="0"/>
    <n v="0"/>
    <n v="0"/>
    <n v="0"/>
    <n v="0"/>
    <m/>
    <m/>
    <n v="208.93"/>
    <n v="208.93"/>
    <n v="0"/>
    <n v="0"/>
    <n v="0"/>
    <n v="208.93"/>
    <n v="-208.93"/>
  </r>
  <r>
    <n v="25400"/>
    <s v="Regional Park &amp; Open Space Dis"/>
    <n v="931404"/>
    <s v="kabian Park"/>
    <x v="74"/>
    <x v="74"/>
    <s v="25400 931404 524840"/>
    <x v="3"/>
    <x v="26"/>
    <s v="Supplies &amp; Services"/>
    <x v="0"/>
    <s v="Regional Parks2"/>
    <s v="Kabian2"/>
    <n v="0"/>
    <m/>
    <m/>
    <n v="0"/>
    <n v="0"/>
    <n v="0"/>
    <n v="30"/>
    <n v="0"/>
    <n v="0"/>
    <n v="0"/>
    <n v="0"/>
    <n v="0"/>
    <n v="0"/>
    <n v="0"/>
    <m/>
    <m/>
    <n v="30"/>
    <n v="30"/>
    <n v="0"/>
    <n v="0"/>
    <n v="0"/>
    <n v="30"/>
    <n v="-30"/>
  </r>
  <r>
    <n v="25400"/>
    <s v="Regional Park &amp; Open Space Dis"/>
    <n v="931405"/>
    <s v="Lake Cahuilla Park"/>
    <x v="69"/>
    <x v="69"/>
    <s v="25400 931405 523340"/>
    <x v="3"/>
    <x v="3"/>
    <s v="Supplies &amp; Services"/>
    <x v="0"/>
    <s v="Regional Parks2"/>
    <s v="Lake Cahuilla2"/>
    <n v="0"/>
    <m/>
    <m/>
    <n v="0"/>
    <n v="0"/>
    <n v="0"/>
    <n v="14"/>
    <n v="0"/>
    <n v="0"/>
    <n v="12.37"/>
    <n v="0"/>
    <n v="6.04"/>
    <n v="0"/>
    <n v="0"/>
    <m/>
    <m/>
    <n v="32.409999999999997"/>
    <n v="14"/>
    <n v="12.37"/>
    <n v="6.04"/>
    <n v="0"/>
    <n v="32.409999999999997"/>
    <n v="-32.409999999999997"/>
  </r>
  <r>
    <n v="25400"/>
    <s v="Regional Park &amp; Open Space Dis"/>
    <n v="931408"/>
    <s v="McCall Park"/>
    <x v="75"/>
    <x v="75"/>
    <s v="25400 931408 525060"/>
    <x v="3"/>
    <x v="24"/>
    <s v="Supplies &amp; Services"/>
    <x v="0"/>
    <s v="Regional Parks2"/>
    <s v="McCall2"/>
    <n v="0"/>
    <m/>
    <m/>
    <n v="0"/>
    <n v="0"/>
    <n v="0"/>
    <n v="441.16"/>
    <n v="0"/>
    <n v="0"/>
    <n v="0"/>
    <n v="0"/>
    <n v="0"/>
    <n v="0"/>
    <n v="0"/>
    <m/>
    <m/>
    <n v="441.16"/>
    <n v="441.16"/>
    <n v="0"/>
    <n v="0"/>
    <n v="0"/>
    <n v="441.16"/>
    <n v="-441.16"/>
  </r>
  <r>
    <n v="25400"/>
    <s v="Regional Park &amp; Open Space Dis"/>
    <n v="931409"/>
    <s v="Rancho Jurupa Park"/>
    <x v="50"/>
    <x v="50"/>
    <s v="25400 931409 518180"/>
    <x v="3"/>
    <x v="4"/>
    <s v="Payroll"/>
    <x v="3"/>
    <s v="Regional Parks1"/>
    <s v="Rancho Jurupa1"/>
    <n v="0"/>
    <m/>
    <m/>
    <n v="0"/>
    <n v="0"/>
    <n v="-2.61"/>
    <n v="0"/>
    <n v="0"/>
    <n v="0"/>
    <n v="0"/>
    <n v="0"/>
    <n v="0"/>
    <n v="0"/>
    <n v="0"/>
    <m/>
    <m/>
    <n v="-2.61"/>
    <n v="-2.61"/>
    <n v="0"/>
    <n v="0"/>
    <n v="0"/>
    <n v="-2.61"/>
    <n v="2.61"/>
  </r>
  <r>
    <n v="25400"/>
    <s v="Regional Park &amp; Open Space Dis"/>
    <n v="931409"/>
    <s v="Rancho Jurupa Park"/>
    <x v="103"/>
    <x v="103"/>
    <s v="25400 931409 520815"/>
    <x v="3"/>
    <x v="4"/>
    <s v="Supplies &amp; Services"/>
    <x v="0"/>
    <s v="Regional Parks2"/>
    <s v="Rancho Jurupa2"/>
    <n v="0"/>
    <m/>
    <m/>
    <n v="0"/>
    <n v="0"/>
    <n v="0"/>
    <n v="26"/>
    <n v="0"/>
    <n v="0"/>
    <n v="0"/>
    <n v="0"/>
    <n v="0"/>
    <n v="0"/>
    <n v="0"/>
    <m/>
    <m/>
    <n v="26"/>
    <n v="26"/>
    <n v="0"/>
    <n v="0"/>
    <n v="0"/>
    <n v="26"/>
    <n v="-26"/>
  </r>
  <r>
    <n v="25400"/>
    <s v="Regional Park &amp; Open Space Dis"/>
    <n v="931409"/>
    <s v="Rancho Jurupa Park"/>
    <x v="146"/>
    <x v="146"/>
    <s v="25400 931409 522350"/>
    <x v="3"/>
    <x v="4"/>
    <s v="Supplies &amp; Services"/>
    <x v="0"/>
    <s v="Regional Parks2"/>
    <s v="Rancho Jurupa2"/>
    <n v="0"/>
    <m/>
    <m/>
    <n v="0"/>
    <n v="0"/>
    <n v="209.02"/>
    <n v="0"/>
    <n v="0"/>
    <n v="221.91"/>
    <n v="0"/>
    <n v="2161.67"/>
    <n v="0"/>
    <n v="0"/>
    <n v="0"/>
    <m/>
    <m/>
    <n v="2592.6"/>
    <n v="209.02"/>
    <n v="221.91"/>
    <n v="2161.67"/>
    <n v="0"/>
    <n v="2592.6"/>
    <n v="-2592.6"/>
  </r>
  <r>
    <n v="25400"/>
    <s v="Regional Park &amp; Open Space Dis"/>
    <n v="931409"/>
    <s v="Rancho Jurupa Park"/>
    <x v="121"/>
    <x v="121"/>
    <s v="25400 931409 526530"/>
    <x v="3"/>
    <x v="4"/>
    <s v="Supplies &amp; Services"/>
    <x v="0"/>
    <s v="Regional Parks2"/>
    <s v="Rancho Jurupa2"/>
    <n v="0"/>
    <m/>
    <m/>
    <n v="0"/>
    <n v="0"/>
    <n v="167.64"/>
    <n v="0"/>
    <n v="0"/>
    <n v="0"/>
    <n v="0"/>
    <n v="0"/>
    <n v="0"/>
    <n v="0"/>
    <n v="0"/>
    <m/>
    <m/>
    <n v="167.64"/>
    <n v="167.64"/>
    <n v="0"/>
    <n v="0"/>
    <n v="0"/>
    <n v="167.64"/>
    <n v="-167.64"/>
  </r>
  <r>
    <n v="25400"/>
    <s v="Regional Park &amp; Open Space Dis"/>
    <n v="931409"/>
    <s v="Rancho Jurupa Park"/>
    <x v="87"/>
    <x v="87"/>
    <s v="25400 931409 528260"/>
    <x v="3"/>
    <x v="4"/>
    <s v="Supplies &amp; Services"/>
    <x v="0"/>
    <s v="Regional Parks2"/>
    <s v="Rancho Jurupa2"/>
    <n v="0"/>
    <m/>
    <m/>
    <n v="0"/>
    <n v="0"/>
    <n v="0"/>
    <n v="363.04"/>
    <n v="0"/>
    <n v="0"/>
    <n v="0"/>
    <n v="0"/>
    <n v="0"/>
    <n v="0"/>
    <n v="0"/>
    <m/>
    <m/>
    <n v="363.04"/>
    <n v="363.04"/>
    <n v="0"/>
    <n v="0"/>
    <n v="0"/>
    <n v="363.04"/>
    <n v="-363.04"/>
  </r>
  <r>
    <n v="25430"/>
    <s v="Habitat/Open Space Mgt-Parks"/>
    <n v="931174"/>
    <s v="Hab &amp; Opn Spc-SantaRosaPlateau"/>
    <x v="94"/>
    <x v="94"/>
    <s v="25430 931174 536761"/>
    <x v="1"/>
    <x v="1"/>
    <s v="Internal Service Costs"/>
    <x v="2"/>
    <s v="Natural Resources3"/>
    <s v="Habitat &amp; Open Space Management3"/>
    <n v="0"/>
    <n v="0"/>
    <m/>
    <n v="0"/>
    <n v="0"/>
    <n v="0"/>
    <n v="0"/>
    <n v="0"/>
    <n v="0"/>
    <n v="0"/>
    <n v="0"/>
    <n v="0"/>
    <n v="0"/>
    <n v="0"/>
    <m/>
    <m/>
    <n v="0"/>
    <n v="0"/>
    <n v="0"/>
    <n v="0"/>
    <n v="0"/>
    <n v="0"/>
    <n v="0"/>
  </r>
  <r>
    <n v="25430"/>
    <s v="Habitat/Open Space Mgt-Parks"/>
    <n v="931174"/>
    <s v="Hab &amp; Opn Spc-SantaRosaPlateau"/>
    <x v="95"/>
    <x v="95"/>
    <s v="25430 931174 536910"/>
    <x v="1"/>
    <x v="1"/>
    <s v="Supplies &amp; Services"/>
    <x v="2"/>
    <s v="Natural Resources3"/>
    <s v="Habitat &amp; Open Space Management3"/>
    <n v="7833.92"/>
    <n v="0"/>
    <m/>
    <n v="0"/>
    <n v="0"/>
    <n v="0"/>
    <n v="0"/>
    <n v="0"/>
    <n v="0"/>
    <n v="0"/>
    <n v="0"/>
    <n v="0"/>
    <n v="0"/>
    <n v="0"/>
    <m/>
    <m/>
    <n v="0"/>
    <n v="0"/>
    <n v="0"/>
    <n v="0"/>
    <n v="0"/>
    <n v="0"/>
    <n v="0"/>
  </r>
  <r>
    <n v="25430"/>
    <s v="Habitat/Open Space Mgt-Parks"/>
    <n v="931174"/>
    <s v="Hab &amp; Opn Spc-SantaRosaPlateau"/>
    <x v="96"/>
    <x v="96"/>
    <s v="25430 931174 537080"/>
    <x v="1"/>
    <x v="1"/>
    <s v="Supplies &amp; Services"/>
    <x v="2"/>
    <s v="Natural Resources3"/>
    <s v="Habitat &amp; Open Space Management3"/>
    <n v="45"/>
    <n v="0"/>
    <m/>
    <n v="0"/>
    <n v="0"/>
    <n v="0"/>
    <n v="0"/>
    <n v="0"/>
    <n v="0"/>
    <n v="0"/>
    <n v="0"/>
    <n v="0"/>
    <n v="0"/>
    <n v="0"/>
    <m/>
    <m/>
    <n v="0"/>
    <n v="0"/>
    <n v="0"/>
    <n v="0"/>
    <n v="0"/>
    <n v="0"/>
    <n v="0"/>
  </r>
  <r>
    <n v="25510"/>
    <s v="Park Residences Util &amp; Maint"/>
    <n v="931108"/>
    <s v="Park Residences Util &amp; Maint"/>
    <x v="58"/>
    <x v="58"/>
    <s v="25510 931108 520800"/>
    <x v="2"/>
    <x v="34"/>
    <s v="Supplies &amp; Services"/>
    <x v="0"/>
    <s v="Business Services2"/>
    <s v="Park Residences2"/>
    <n v="0"/>
    <m/>
    <m/>
    <n v="0"/>
    <n v="0"/>
    <n v="0"/>
    <n v="34.369999999999997"/>
    <n v="-34.369999999999997"/>
    <n v="0"/>
    <n v="0"/>
    <n v="0"/>
    <n v="0"/>
    <n v="0"/>
    <n v="0"/>
    <m/>
    <m/>
    <n v="0"/>
    <n v="34.369999999999997"/>
    <n v="-34.369999999999997"/>
    <n v="0"/>
    <n v="0"/>
    <n v="0"/>
    <n v="0"/>
  </r>
  <r>
    <n v="25510"/>
    <s v="Park Residences Util &amp; Maint"/>
    <n v="931108"/>
    <s v="Park Residences Util &amp; Maint"/>
    <x v="61"/>
    <x v="61"/>
    <s v="25510 931108 521500"/>
    <x v="2"/>
    <x v="34"/>
    <s v="Supplies &amp; Services"/>
    <x v="0"/>
    <s v="Business Services2"/>
    <s v="Park Residences2"/>
    <n v="0"/>
    <m/>
    <m/>
    <n v="0"/>
    <n v="0"/>
    <n v="0"/>
    <n v="46.82"/>
    <n v="74.8"/>
    <n v="0"/>
    <n v="0"/>
    <n v="0"/>
    <n v="0"/>
    <n v="0"/>
    <n v="0"/>
    <m/>
    <m/>
    <n v="121.62"/>
    <n v="46.82"/>
    <n v="74.8"/>
    <n v="0"/>
    <n v="0"/>
    <n v="121.62"/>
    <n v="-121.62"/>
  </r>
  <r>
    <n v="25510"/>
    <s v="Park Residences Util &amp; Maint"/>
    <n v="931108"/>
    <s v="Park Residences Util &amp; Maint"/>
    <x v="13"/>
    <x v="13"/>
    <s v="25510 931108 527690"/>
    <x v="2"/>
    <x v="34"/>
    <s v="Internal Service Costs"/>
    <x v="0"/>
    <s v="Business Services2"/>
    <s v="Park Residences2"/>
    <n v="0"/>
    <m/>
    <m/>
    <n v="0"/>
    <n v="0"/>
    <n v="0"/>
    <n v="684.24"/>
    <n v="957.84"/>
    <n v="0"/>
    <n v="-1642.08"/>
    <n v="0"/>
    <n v="0"/>
    <n v="0"/>
    <n v="0"/>
    <m/>
    <m/>
    <n v="0"/>
    <n v="684.24"/>
    <n v="-684.2399999999999"/>
    <n v="0"/>
    <n v="0"/>
    <n v="1.1368683772161603E-13"/>
    <n v="-1.1368683772161603E-13"/>
  </r>
  <r>
    <n v="25510"/>
    <s v="Park Residences Util &amp; Maint"/>
    <n v="931108"/>
    <s v="Park Residences Util &amp; Maint"/>
    <x v="9"/>
    <x v="9"/>
    <s v="25510 931108 528920"/>
    <x v="2"/>
    <x v="34"/>
    <s v="Supplies &amp; Services"/>
    <x v="0"/>
    <s v="Business Services2"/>
    <s v="Park Residences2"/>
    <n v="0"/>
    <m/>
    <m/>
    <n v="0"/>
    <n v="0"/>
    <n v="0"/>
    <n v="1083.3"/>
    <n v="0"/>
    <n v="0"/>
    <n v="-1083.3"/>
    <n v="0"/>
    <n v="0"/>
    <n v="0"/>
    <n v="0"/>
    <m/>
    <m/>
    <n v="0"/>
    <n v="1083.3"/>
    <n v="-1083.3"/>
    <n v="0"/>
    <n v="0"/>
    <n v="0"/>
    <n v="0"/>
  </r>
  <r>
    <n v="25540"/>
    <s v="Multi-Species Reserve"/>
    <n v="931116"/>
    <s v="Multi-Species Reserve"/>
    <x v="69"/>
    <x v="69"/>
    <s v="25540 931116 523340"/>
    <x v="1"/>
    <x v="25"/>
    <s v="Supplies &amp; Services"/>
    <x v="0"/>
    <s v="Natural Resources2"/>
    <s v="Multi-Species Reserve2"/>
    <n v="0"/>
    <m/>
    <m/>
    <n v="0"/>
    <n v="0"/>
    <n v="0"/>
    <n v="29.09"/>
    <n v="0"/>
    <n v="0"/>
    <n v="0"/>
    <n v="0"/>
    <n v="0"/>
    <n v="0"/>
    <n v="0"/>
    <m/>
    <m/>
    <n v="29.09"/>
    <n v="29.09"/>
    <n v="0"/>
    <n v="0"/>
    <n v="0"/>
    <n v="29.09"/>
    <n v="-29.09"/>
  </r>
  <r>
    <n v="25540"/>
    <s v="Multi-Species Reserve"/>
    <n v="931116"/>
    <s v="Multi-Species Reserve"/>
    <x v="73"/>
    <x v="73"/>
    <s v="25540 931116 523800"/>
    <x v="1"/>
    <x v="25"/>
    <s v="Supplies &amp; Services"/>
    <x v="0"/>
    <s v="Natural Resources2"/>
    <s v="Multi-Species Reserve2"/>
    <n v="0"/>
    <m/>
    <m/>
    <n v="0"/>
    <n v="0"/>
    <n v="0"/>
    <n v="201.32"/>
    <n v="0"/>
    <n v="0"/>
    <n v="0"/>
    <n v="0"/>
    <n v="0"/>
    <n v="0"/>
    <n v="0"/>
    <m/>
    <m/>
    <n v="201.32"/>
    <n v="201.32"/>
    <n v="0"/>
    <n v="0"/>
    <n v="0"/>
    <n v="201.32"/>
    <n v="-201.32"/>
  </r>
  <r>
    <n v="25550"/>
    <s v="Santa Ana Mitigation Bank"/>
    <n v="931101"/>
    <s v="Santa Ana River Mitigation"/>
    <x v="26"/>
    <x v="26"/>
    <s v="25550 931101 510320"/>
    <x v="1"/>
    <x v="29"/>
    <s v="Payroll"/>
    <x v="3"/>
    <s v="Natural Resources1"/>
    <s v="Santa Ana River Mitigation Bank1"/>
    <n v="0"/>
    <m/>
    <m/>
    <n v="0"/>
    <n v="0"/>
    <n v="78.47"/>
    <n v="0"/>
    <n v="0"/>
    <n v="0"/>
    <n v="0"/>
    <n v="0"/>
    <n v="0"/>
    <n v="0"/>
    <n v="0"/>
    <m/>
    <m/>
    <n v="78.47"/>
    <n v="78.47"/>
    <n v="0"/>
    <n v="0"/>
    <n v="0"/>
    <n v="78.47"/>
    <n v="-78.47"/>
  </r>
  <r>
    <n v="25550"/>
    <s v="Santa Ana Mitigation Bank"/>
    <n v="931101"/>
    <s v="Santa Ana River Mitigation"/>
    <x v="35"/>
    <x v="35"/>
    <s v="25550 931101 513020"/>
    <x v="1"/>
    <x v="29"/>
    <s v="Payroll-PCF"/>
    <x v="3"/>
    <s v="Natural Resources1"/>
    <s v="Santa Ana River Mitigation Bank1"/>
    <n v="0"/>
    <m/>
    <m/>
    <n v="0"/>
    <n v="0"/>
    <n v="0.76"/>
    <n v="0"/>
    <n v="0"/>
    <n v="0"/>
    <n v="0"/>
    <n v="0"/>
    <n v="0"/>
    <n v="0"/>
    <n v="0"/>
    <m/>
    <m/>
    <n v="0.76"/>
    <n v="0.76"/>
    <n v="0"/>
    <n v="0"/>
    <n v="0"/>
    <n v="0.76"/>
    <n v="-0.76"/>
  </r>
  <r>
    <n v="25550"/>
    <s v="Santa Ana Mitigation Bank"/>
    <n v="931101"/>
    <s v="Santa Ana River Mitigation"/>
    <x v="50"/>
    <x v="50"/>
    <s v="25550 931101 518180"/>
    <x v="1"/>
    <x v="29"/>
    <s v="Payroll"/>
    <x v="3"/>
    <s v="Natural Resources1"/>
    <s v="Santa Ana River Mitigation Bank1"/>
    <n v="0"/>
    <m/>
    <m/>
    <n v="0"/>
    <n v="0"/>
    <n v="-0.27"/>
    <n v="0"/>
    <n v="0"/>
    <n v="0"/>
    <n v="0"/>
    <n v="0"/>
    <n v="0"/>
    <n v="0"/>
    <n v="0"/>
    <m/>
    <m/>
    <n v="-0.27"/>
    <n v="-0.27"/>
    <n v="0"/>
    <n v="0"/>
    <n v="0"/>
    <n v="-0.27"/>
    <n v="0.27"/>
  </r>
  <r>
    <n v="25590"/>
    <s v="MSHCP Reserve Management"/>
    <n v="931150"/>
    <s v="MSHCP Reserve Management"/>
    <x v="63"/>
    <x v="63"/>
    <s v="25590 931150 521720"/>
    <x v="1"/>
    <x v="6"/>
    <s v="Supplies &amp; Services"/>
    <x v="0"/>
    <s v="Natural Resources2"/>
    <s v="MSHCP Reserve Management2"/>
    <n v="0"/>
    <m/>
    <m/>
    <n v="0"/>
    <n v="0"/>
    <n v="0"/>
    <n v="458.49"/>
    <n v="0"/>
    <n v="0"/>
    <n v="0"/>
    <n v="921.25"/>
    <n v="0"/>
    <n v="0"/>
    <n v="0"/>
    <m/>
    <m/>
    <n v="1379.74"/>
    <n v="458.49"/>
    <n v="0"/>
    <n v="921.25"/>
    <n v="0"/>
    <n v="1379.74"/>
    <n v="-1379.74"/>
  </r>
  <r>
    <n v="25590"/>
    <s v="MSHCP Reserve Management"/>
    <n v="931150"/>
    <s v="MSHCP Reserve Management"/>
    <x v="93"/>
    <x v="93"/>
    <s v="25590 931150 529550"/>
    <x v="1"/>
    <x v="6"/>
    <s v="Utilities"/>
    <x v="0"/>
    <s v="Natural Resources2"/>
    <s v="MSHCP Reserve Management2"/>
    <n v="0"/>
    <m/>
    <m/>
    <n v="0"/>
    <n v="0"/>
    <n v="0"/>
    <n v="56.21"/>
    <n v="0"/>
    <n v="0"/>
    <n v="0"/>
    <n v="0"/>
    <n v="-56.21"/>
    <n v="0"/>
    <n v="73.22"/>
    <m/>
    <m/>
    <n v="73.22"/>
    <n v="56.21"/>
    <n v="0"/>
    <n v="-56.21"/>
    <n v="73.22"/>
    <n v="73.22"/>
    <n v="-73.22"/>
  </r>
  <r>
    <n v="21735"/>
    <s v="ARP Act Coronavirus Relief"/>
    <n v="931105"/>
    <s v="Park Acq &amp; Dev, District"/>
    <x v="98"/>
    <x v="105"/>
    <s v="21735 931105 536780"/>
    <x v="5"/>
    <x v="36"/>
    <s v="Other Charges"/>
    <x v="2"/>
    <s v="ARPA3"/>
    <s v="ARPA Projects3"/>
    <n v="0"/>
    <m/>
    <n v="4900000"/>
    <n v="4900000"/>
    <n v="0"/>
    <n v="0"/>
    <n v="0"/>
    <n v="0"/>
    <n v="13202.45"/>
    <n v="0"/>
    <n v="0"/>
    <n v="6409.45"/>
    <n v="66378.06"/>
    <n v="0"/>
    <m/>
    <m/>
    <n v="85989.959999999992"/>
    <n v="0"/>
    <n v="13202.45"/>
    <n v="72787.509999999995"/>
    <n v="0"/>
    <n v="85989.959999999992"/>
    <n v="4814010.04"/>
  </r>
  <r>
    <n v="21735"/>
    <s v="ARP Act Coronavirus Relief"/>
    <n v="931105"/>
    <s v="Park Acq &amp; Dev, District"/>
    <x v="14"/>
    <x v="14"/>
    <s v="21735 931105 537020"/>
    <x v="5"/>
    <x v="36"/>
    <s v="Internal Service Costs"/>
    <x v="2"/>
    <s v="ARPA3"/>
    <s v="ARPA Projects3"/>
    <m/>
    <m/>
    <m/>
    <n v="0"/>
    <m/>
    <m/>
    <m/>
    <n v="2157.98"/>
    <n v="0"/>
    <n v="1552.94"/>
    <n v="262.18"/>
    <n v="-1109.22"/>
    <n v="645.37"/>
    <n v="0"/>
    <m/>
    <m/>
    <n v="3509.25"/>
    <n v="0"/>
    <n v="3710.92"/>
    <n v="-201.66999999999996"/>
    <n v="0"/>
    <n v="3509.25"/>
    <n v="-3509.25"/>
  </r>
  <r>
    <n v="25400"/>
    <s v="Regional Park &amp; Open Space Dis"/>
    <n v="931205"/>
    <s v="Crestmore Manor"/>
    <x v="78"/>
    <x v="78"/>
    <s v="25400 931205 526960"/>
    <x v="2"/>
    <x v="11"/>
    <s v="Supplies &amp; Services"/>
    <x v="0"/>
    <s v="Business Services2"/>
    <s v="Guest Services &amp; Events2"/>
    <m/>
    <m/>
    <m/>
    <n v="0"/>
    <m/>
    <m/>
    <m/>
    <n v="1563.26"/>
    <n v="0"/>
    <n v="0"/>
    <n v="515.04"/>
    <n v="0"/>
    <n v="0"/>
    <n v="0"/>
    <m/>
    <m/>
    <n v="2078.3000000000002"/>
    <n v="0"/>
    <n v="1563.26"/>
    <n v="515.04"/>
    <n v="0"/>
    <n v="2078.3000000000002"/>
    <n v="-2078.3000000000002"/>
  </r>
  <r>
    <n v="25400"/>
    <s v="Regional Park &amp; Open Space Dis"/>
    <n v="931220"/>
    <s v="Administration"/>
    <x v="83"/>
    <x v="83"/>
    <s v="25400 931220 527680"/>
    <x v="2"/>
    <x v="12"/>
    <s v="Supplies &amp; Services"/>
    <x v="0"/>
    <s v="Business Services2"/>
    <s v="Executive2"/>
    <m/>
    <m/>
    <m/>
    <n v="0"/>
    <m/>
    <m/>
    <m/>
    <n v="90.18"/>
    <n v="0"/>
    <n v="0"/>
    <n v="0"/>
    <n v="0"/>
    <n v="0"/>
    <n v="0"/>
    <m/>
    <m/>
    <n v="90.18"/>
    <n v="0"/>
    <n v="90.18"/>
    <n v="0"/>
    <n v="0"/>
    <n v="90.18"/>
    <n v="-90.18"/>
  </r>
  <r>
    <n v="25400"/>
    <s v="Regional Park &amp; Open Space Dis"/>
    <n v="931235"/>
    <s v="Business Operations"/>
    <x v="108"/>
    <x v="108"/>
    <s v="25400 931235 528120"/>
    <x v="2"/>
    <x v="2"/>
    <s v="Supplies &amp; Services"/>
    <x v="0"/>
    <s v="Business Services2"/>
    <s v="Business Operations2"/>
    <m/>
    <m/>
    <m/>
    <n v="0"/>
    <m/>
    <m/>
    <m/>
    <n v="330.65"/>
    <n v="0"/>
    <n v="0"/>
    <n v="0"/>
    <n v="0"/>
    <n v="0"/>
    <n v="0"/>
    <m/>
    <m/>
    <n v="330.65"/>
    <n v="0"/>
    <n v="330.65"/>
    <n v="0"/>
    <n v="0"/>
    <n v="330.65"/>
    <n v="-330.65"/>
  </r>
  <r>
    <n v="25400"/>
    <s v="Regional Park &amp; Open Space Dis"/>
    <n v="931301"/>
    <s v="Historical"/>
    <x v="88"/>
    <x v="88"/>
    <s v="25400 931301 528960"/>
    <x v="4"/>
    <x v="10"/>
    <s v="Travel/Training"/>
    <x v="0"/>
    <s v="Interpretive2"/>
    <s v="Historic Preservation2"/>
    <m/>
    <m/>
    <m/>
    <n v="0"/>
    <m/>
    <m/>
    <m/>
    <n v="305.10000000000002"/>
    <n v="0"/>
    <n v="0"/>
    <n v="0"/>
    <n v="0"/>
    <n v="0"/>
    <n v="0"/>
    <m/>
    <m/>
    <n v="305.10000000000002"/>
    <n v="0"/>
    <n v="305.10000000000002"/>
    <n v="0"/>
    <n v="0"/>
    <n v="305.10000000000002"/>
    <n v="-305.10000000000002"/>
  </r>
  <r>
    <n v="25400"/>
    <s v="Regional Park &amp; Open Space Dis"/>
    <n v="931301"/>
    <s v="Historical"/>
    <x v="89"/>
    <x v="89"/>
    <s v="25400 931301 528980"/>
    <x v="4"/>
    <x v="10"/>
    <s v="Travel/Training"/>
    <x v="0"/>
    <s v="Interpretive2"/>
    <s v="Historic Preservation2"/>
    <m/>
    <m/>
    <m/>
    <n v="0"/>
    <m/>
    <m/>
    <m/>
    <n v="180.17"/>
    <n v="0"/>
    <n v="0"/>
    <n v="0"/>
    <n v="0"/>
    <n v="0"/>
    <n v="0"/>
    <m/>
    <m/>
    <n v="180.17"/>
    <n v="0"/>
    <n v="180.17"/>
    <n v="0"/>
    <n v="0"/>
    <n v="180.17"/>
    <n v="-180.17"/>
  </r>
  <r>
    <n v="25400"/>
    <s v="Regional Park &amp; Open Space Dis"/>
    <n v="931301"/>
    <s v="Historical"/>
    <x v="173"/>
    <x v="173"/>
    <s v="25400 931301 529060"/>
    <x v="4"/>
    <x v="10"/>
    <s v="Travel/Training"/>
    <x v="0"/>
    <s v="Interpretive2"/>
    <s v="Historic Preservation2"/>
    <m/>
    <m/>
    <m/>
    <n v="0"/>
    <m/>
    <m/>
    <m/>
    <n v="14.74"/>
    <n v="0"/>
    <n v="0"/>
    <n v="0"/>
    <n v="0"/>
    <n v="0"/>
    <n v="0"/>
    <m/>
    <m/>
    <n v="14.74"/>
    <n v="0"/>
    <n v="14.74"/>
    <n v="0"/>
    <n v="0"/>
    <n v="14.74"/>
    <n v="-14.74"/>
  </r>
  <r>
    <n v="25400"/>
    <s v="Regional Park &amp; Open Space Dis"/>
    <n v="931305"/>
    <s v="Hidden Valley Nature Center"/>
    <x v="69"/>
    <x v="69"/>
    <s v="25400 931305 523340"/>
    <x v="4"/>
    <x v="18"/>
    <s v="Supplies &amp; Services"/>
    <x v="0"/>
    <s v="Interpretive2"/>
    <s v="Hidden Valley Nature Center2"/>
    <m/>
    <m/>
    <m/>
    <n v="0"/>
    <m/>
    <m/>
    <m/>
    <n v="5.98"/>
    <n v="0"/>
    <n v="0"/>
    <n v="0"/>
    <n v="0"/>
    <n v="0"/>
    <n v="0"/>
    <m/>
    <m/>
    <n v="5.98"/>
    <n v="0"/>
    <n v="5.98"/>
    <n v="0"/>
    <n v="0"/>
    <n v="5.98"/>
    <n v="-5.98"/>
  </r>
  <r>
    <n v="25510"/>
    <s v="Park Residences Util &amp; Maint"/>
    <n v="931108"/>
    <s v="Park Residences Util &amp; Maint"/>
    <x v="57"/>
    <x v="57"/>
    <s v="25510 931108 520320"/>
    <x v="2"/>
    <x v="34"/>
    <s v="Supplies &amp; Services"/>
    <x v="0"/>
    <s v="Business Services2"/>
    <s v="Park Residences2"/>
    <m/>
    <m/>
    <m/>
    <n v="0"/>
    <m/>
    <m/>
    <m/>
    <n v="54.21"/>
    <n v="31.26"/>
    <n v="29.25"/>
    <n v="29.31"/>
    <n v="29.39"/>
    <n v="29.35"/>
    <n v="29.12"/>
    <m/>
    <m/>
    <n v="231.89000000000001"/>
    <n v="0"/>
    <n v="114.72"/>
    <n v="88.050000000000011"/>
    <n v="29.12"/>
    <n v="231.89000000000001"/>
    <n v="-231.89000000000001"/>
  </r>
  <r>
    <n v="21735"/>
    <s v="ARP Act Coronavirus Relief"/>
    <n v="931105"/>
    <s v="Park Acq &amp; Dev, District"/>
    <x v="5"/>
    <x v="5"/>
    <s v="21735 931105 525440"/>
    <x v="5"/>
    <x v="36"/>
    <s v="Supplies &amp; Services"/>
    <x v="0"/>
    <s v="ARPA2"/>
    <s v="ARPA Projects2"/>
    <m/>
    <m/>
    <m/>
    <n v="0"/>
    <m/>
    <m/>
    <m/>
    <m/>
    <n v="27281"/>
    <n v="9423.2800000000007"/>
    <n v="0"/>
    <n v="345912.47"/>
    <n v="44037.5"/>
    <n v="54125.5"/>
    <m/>
    <m/>
    <n v="480779.75"/>
    <n v="0"/>
    <n v="36704.28"/>
    <n v="389949.97"/>
    <n v="54125.5"/>
    <n v="480779.75"/>
    <n v="-480779.75"/>
  </r>
  <r>
    <n v="25400"/>
    <s v="Regional Park &amp; Open Space Dis"/>
    <n v="931205"/>
    <s v="Crestmore Manor"/>
    <x v="60"/>
    <x v="60"/>
    <s v="25400 931205 521420"/>
    <x v="2"/>
    <x v="11"/>
    <s v="Supplies &amp; Services"/>
    <x v="0"/>
    <s v="Business Services2"/>
    <s v="Guest Services &amp; Events2"/>
    <m/>
    <m/>
    <m/>
    <n v="0"/>
    <m/>
    <m/>
    <m/>
    <m/>
    <n v="53.98"/>
    <n v="0"/>
    <n v="0"/>
    <n v="0"/>
    <n v="0"/>
    <n v="0"/>
    <m/>
    <m/>
    <n v="53.98"/>
    <n v="0"/>
    <n v="53.98"/>
    <n v="0"/>
    <n v="0"/>
    <n v="53.98"/>
    <n v="-53.98"/>
  </r>
  <r>
    <n v="25400"/>
    <s v="Regional Park &amp; Open Space Dis"/>
    <n v="931205"/>
    <s v="Crestmore Manor"/>
    <x v="83"/>
    <x v="83"/>
    <s v="25400 931205 527680"/>
    <x v="2"/>
    <x v="11"/>
    <s v="Supplies &amp; Services"/>
    <x v="0"/>
    <s v="Business Services2"/>
    <s v="Guest Services &amp; Events2"/>
    <m/>
    <m/>
    <m/>
    <n v="0"/>
    <m/>
    <m/>
    <m/>
    <m/>
    <n v="64.599999999999994"/>
    <n v="0"/>
    <n v="0"/>
    <n v="0"/>
    <n v="0"/>
    <n v="0"/>
    <m/>
    <m/>
    <n v="64.599999999999994"/>
    <n v="0"/>
    <n v="64.599999999999994"/>
    <n v="0"/>
    <n v="0"/>
    <n v="64.599999999999994"/>
    <n v="-64.599999999999994"/>
  </r>
  <r>
    <n v="25400"/>
    <s v="Regional Park &amp; Open Space Dis"/>
    <n v="931235"/>
    <s v="Business Operations"/>
    <x v="69"/>
    <x v="69"/>
    <s v="25400 931235 523340"/>
    <x v="2"/>
    <x v="2"/>
    <s v="Supplies &amp; Services"/>
    <x v="0"/>
    <s v="Business Services2"/>
    <s v="Business Operations2"/>
    <m/>
    <m/>
    <m/>
    <n v="0"/>
    <m/>
    <m/>
    <m/>
    <m/>
    <n v="0.32"/>
    <n v="0"/>
    <n v="0"/>
    <n v="0"/>
    <n v="0"/>
    <n v="0"/>
    <m/>
    <m/>
    <n v="0.32"/>
    <n v="0"/>
    <n v="0.32"/>
    <n v="0"/>
    <n v="0"/>
    <n v="0.32"/>
    <n v="-0.32"/>
  </r>
  <r>
    <n v="25400"/>
    <s v="Regional Park &amp; Open Space Dis"/>
    <n v="931235"/>
    <s v="Business Operations"/>
    <x v="90"/>
    <x v="90"/>
    <s v="25400 931235 529120"/>
    <x v="2"/>
    <x v="2"/>
    <s v="Travel/Training"/>
    <x v="0"/>
    <s v="Business Services2"/>
    <s v="Business Operations2"/>
    <m/>
    <m/>
    <m/>
    <n v="0"/>
    <m/>
    <m/>
    <m/>
    <m/>
    <n v="20"/>
    <n v="0"/>
    <n v="0"/>
    <n v="0"/>
    <n v="0"/>
    <n v="0"/>
    <m/>
    <m/>
    <n v="20"/>
    <n v="0"/>
    <n v="20"/>
    <n v="0"/>
    <n v="0"/>
    <n v="20"/>
    <n v="-20"/>
  </r>
  <r>
    <n v="25400"/>
    <s v="Regional Park &amp; Open Space Dis"/>
    <n v="931304"/>
    <s v="San Timoteo Schoolhouse"/>
    <x v="105"/>
    <x v="105"/>
    <s v="25400 931304 523270"/>
    <x v="4"/>
    <x v="30"/>
    <s v="Supplies &amp; Services"/>
    <x v="0"/>
    <s v="Interpretive2"/>
    <s v="San Timoteo Schoolhouse2"/>
    <m/>
    <m/>
    <m/>
    <n v="0"/>
    <m/>
    <m/>
    <m/>
    <m/>
    <n v="187.5"/>
    <n v="0"/>
    <n v="0"/>
    <n v="0"/>
    <n v="191.3"/>
    <n v="-95.65"/>
    <m/>
    <m/>
    <n v="283.14999999999998"/>
    <n v="0"/>
    <n v="187.5"/>
    <n v="191.3"/>
    <n v="-95.65"/>
    <n v="283.14999999999998"/>
    <n v="-283.14999999999998"/>
  </r>
  <r>
    <n v="25400"/>
    <s v="Regional Park &amp; Open Space Dis"/>
    <n v="931304"/>
    <s v="San Timoteo Schoolhouse"/>
    <x v="107"/>
    <x v="107"/>
    <s v="25400 931304 523820"/>
    <x v="4"/>
    <x v="30"/>
    <s v="Supplies &amp; Services"/>
    <x v="0"/>
    <s v="Interpretive2"/>
    <s v="San Timoteo Schoolhouse2"/>
    <m/>
    <m/>
    <m/>
    <n v="0"/>
    <m/>
    <m/>
    <m/>
    <m/>
    <n v="14.99"/>
    <n v="0"/>
    <n v="0"/>
    <n v="0"/>
    <n v="0"/>
    <n v="0"/>
    <m/>
    <m/>
    <n v="14.99"/>
    <n v="0"/>
    <n v="14.99"/>
    <n v="0"/>
    <n v="0"/>
    <n v="14.99"/>
    <n v="-14.99"/>
  </r>
  <r>
    <n v="25400"/>
    <s v="Regional Park &amp; Open Space Dis"/>
    <n v="931305"/>
    <s v="Hidden Valley Nature Center"/>
    <x v="147"/>
    <x v="147"/>
    <s v="25400 931305 520805"/>
    <x v="4"/>
    <x v="18"/>
    <s v="Supplies &amp; Services"/>
    <x v="0"/>
    <s v="Interpretive2"/>
    <s v="Hidden Valley Nature Center2"/>
    <m/>
    <m/>
    <m/>
    <n v="0"/>
    <m/>
    <m/>
    <m/>
    <m/>
    <n v="923.29"/>
    <n v="0"/>
    <n v="0"/>
    <n v="0"/>
    <n v="0"/>
    <n v="0"/>
    <m/>
    <m/>
    <n v="923.29"/>
    <n v="0"/>
    <n v="923.29"/>
    <n v="0"/>
    <n v="0"/>
    <n v="923.29"/>
    <n v="-923.29"/>
  </r>
  <r>
    <n v="25400"/>
    <s v="Regional Park &amp; Open Space Dis"/>
    <n v="931402"/>
    <s v="Hurkey Creek Park"/>
    <x v="31"/>
    <x v="31"/>
    <s v="25400 931402 510520"/>
    <x v="3"/>
    <x v="22"/>
    <s v="Payroll"/>
    <x v="3"/>
    <s v="Regional Parks1"/>
    <s v="Hurkey Creek1"/>
    <m/>
    <m/>
    <m/>
    <n v="0"/>
    <m/>
    <m/>
    <m/>
    <m/>
    <n v="24.5"/>
    <n v="0"/>
    <n v="0"/>
    <n v="0"/>
    <n v="0"/>
    <n v="0"/>
    <m/>
    <m/>
    <n v="24.5"/>
    <n v="0"/>
    <n v="24.5"/>
    <n v="0"/>
    <n v="0"/>
    <n v="24.5"/>
    <n v="-24.5"/>
  </r>
  <r>
    <n v="25400"/>
    <s v="Regional Park &amp; Open Space Dis"/>
    <n v="931403"/>
    <s v="Idyllwild Park"/>
    <x v="106"/>
    <x v="106"/>
    <s v="25400 931403 523680"/>
    <x v="3"/>
    <x v="23"/>
    <s v="Supplies &amp; Services"/>
    <x v="0"/>
    <s v="Regional Parks2"/>
    <s v="Idyllwild2"/>
    <m/>
    <m/>
    <m/>
    <n v="0"/>
    <m/>
    <m/>
    <m/>
    <m/>
    <n v="17.079999999999998"/>
    <n v="0"/>
    <n v="0"/>
    <n v="0"/>
    <n v="0"/>
    <n v="0"/>
    <m/>
    <m/>
    <n v="17.079999999999998"/>
    <n v="0"/>
    <n v="17.079999999999998"/>
    <n v="0"/>
    <n v="0"/>
    <n v="17.079999999999998"/>
    <n v="-17.079999999999998"/>
  </r>
  <r>
    <n v="25400"/>
    <s v="Regional Park &amp; Open Space Dis"/>
    <n v="931404"/>
    <s v="kabian Park"/>
    <x v="53"/>
    <x v="53"/>
    <s v="25400 931404 520025"/>
    <x v="3"/>
    <x v="26"/>
    <s v="Supplies &amp; Services"/>
    <x v="0"/>
    <s v="Regional Parks2"/>
    <s v="Kabian2"/>
    <m/>
    <m/>
    <m/>
    <n v="0"/>
    <m/>
    <m/>
    <m/>
    <m/>
    <n v="100"/>
    <n v="0"/>
    <n v="0"/>
    <n v="0"/>
    <n v="0"/>
    <n v="0"/>
    <m/>
    <m/>
    <n v="100"/>
    <n v="0"/>
    <n v="100"/>
    <n v="0"/>
    <n v="0"/>
    <n v="100"/>
    <n v="-100"/>
  </r>
  <r>
    <n v="25400"/>
    <s v="Regional Park &amp; Open Space Dis"/>
    <n v="931405"/>
    <s v="Lake Cahuilla Park"/>
    <x v="31"/>
    <x v="31"/>
    <s v="25400 931405 510520"/>
    <x v="3"/>
    <x v="3"/>
    <s v="Payroll"/>
    <x v="3"/>
    <s v="Regional Parks1"/>
    <s v="Lake Cahuilla1"/>
    <m/>
    <m/>
    <m/>
    <n v="0"/>
    <m/>
    <m/>
    <m/>
    <m/>
    <n v="48"/>
    <n v="86"/>
    <n v="80"/>
    <n v="77"/>
    <n v="83.25"/>
    <n v="60"/>
    <m/>
    <m/>
    <n v="434.25"/>
    <n v="0"/>
    <n v="134"/>
    <n v="240.25"/>
    <n v="60"/>
    <n v="434.25"/>
    <n v="-434.25"/>
  </r>
  <r>
    <n v="25430"/>
    <s v="Habitat/Open Space Mgt-Parks"/>
    <n v="931170"/>
    <s v="Habitat &amp; Open Space Mgmt"/>
    <x v="100"/>
    <x v="100"/>
    <s v="25430 931170 521380"/>
    <x v="1"/>
    <x v="1"/>
    <s v="Supplies &amp; Services"/>
    <x v="0"/>
    <s v="Natural Resources2"/>
    <s v="Habitat &amp; Open Space Management2"/>
    <m/>
    <m/>
    <m/>
    <n v="0"/>
    <m/>
    <m/>
    <m/>
    <m/>
    <n v="75.64"/>
    <n v="46.77"/>
    <n v="46.77"/>
    <n v="46.77"/>
    <n v="46.77"/>
    <n v="46.77"/>
    <m/>
    <m/>
    <n v="309.49"/>
    <n v="0"/>
    <n v="122.41"/>
    <n v="140.31"/>
    <n v="46.77"/>
    <n v="309.49"/>
    <n v="-309.49"/>
  </r>
  <r>
    <n v="25430"/>
    <s v="Habitat/Open Space Mgt-Parks"/>
    <n v="931170"/>
    <s v="Habitat &amp; Open Space Mgmt"/>
    <x v="106"/>
    <x v="106"/>
    <s v="25430 931170 523680"/>
    <x v="1"/>
    <x v="1"/>
    <s v="Supplies &amp; Services"/>
    <x v="0"/>
    <s v="Natural Resources2"/>
    <s v="Habitat &amp; Open Space Management2"/>
    <m/>
    <m/>
    <m/>
    <n v="0"/>
    <m/>
    <m/>
    <m/>
    <m/>
    <n v="2266.29"/>
    <n v="0"/>
    <n v="0"/>
    <n v="0"/>
    <n v="0"/>
    <n v="0"/>
    <m/>
    <m/>
    <n v="2266.29"/>
    <n v="0"/>
    <n v="2266.29"/>
    <n v="0"/>
    <n v="0"/>
    <n v="2266.29"/>
    <n v="-2266.29"/>
  </r>
  <r>
    <n v="25590"/>
    <s v="MSHCP Reserve Management"/>
    <n v="931150"/>
    <s v="MSHCP Reserve Management"/>
    <x v="100"/>
    <x v="100"/>
    <s v="25590 931150 521380"/>
    <x v="1"/>
    <x v="6"/>
    <s v="Supplies &amp; Services"/>
    <x v="0"/>
    <s v="Natural Resources2"/>
    <s v="MSHCP Reserve Management2"/>
    <m/>
    <m/>
    <m/>
    <n v="0"/>
    <m/>
    <m/>
    <m/>
    <m/>
    <n v="75.64"/>
    <n v="46.77"/>
    <n v="46.77"/>
    <n v="46.77"/>
    <n v="46.77"/>
    <n v="46.77"/>
    <m/>
    <m/>
    <n v="309.49"/>
    <n v="0"/>
    <n v="122.41"/>
    <n v="140.31"/>
    <n v="46.77"/>
    <n v="309.49"/>
    <n v="-309.49"/>
  </r>
  <r>
    <n v="25400"/>
    <s v="Regional Park &amp; Open Space Dis"/>
    <n v="931240"/>
    <s v="Finance"/>
    <x v="57"/>
    <x v="57"/>
    <s v="25400 931240 520320"/>
    <x v="2"/>
    <x v="13"/>
    <s v="Supplies &amp; Services"/>
    <x v="0"/>
    <s v="Business Services2"/>
    <s v="Finance2"/>
    <m/>
    <m/>
    <m/>
    <n v="0"/>
    <m/>
    <m/>
    <m/>
    <m/>
    <m/>
    <n v="89.52"/>
    <n v="0"/>
    <n v="0"/>
    <n v="0"/>
    <n v="0"/>
    <m/>
    <m/>
    <n v="89.52"/>
    <n v="0"/>
    <n v="89.52"/>
    <n v="0"/>
    <n v="0"/>
    <n v="89.52"/>
    <n v="-89.52"/>
  </r>
  <r>
    <n v="25400"/>
    <s v="Regional Park &amp; Open Space Dis"/>
    <n v="931270"/>
    <s v="Santa Ana River Bottom Mgmt"/>
    <x v="121"/>
    <x v="121"/>
    <s v="25400 931270 526530"/>
    <x v="2"/>
    <x v="15"/>
    <s v="Supplies &amp; Services"/>
    <x v="0"/>
    <s v="Business Services2"/>
    <s v="SARB Management2"/>
    <m/>
    <m/>
    <m/>
    <n v="0"/>
    <m/>
    <m/>
    <m/>
    <m/>
    <m/>
    <n v="245.43"/>
    <n v="0"/>
    <n v="0"/>
    <n v="0"/>
    <n v="0"/>
    <m/>
    <m/>
    <n v="245.43"/>
    <n v="0"/>
    <n v="245.43"/>
    <n v="0"/>
    <n v="0"/>
    <n v="245.43"/>
    <n v="-245.43"/>
  </r>
  <r>
    <n v="25400"/>
    <s v="Regional Park &amp; Open Space Dis"/>
    <n v="931306"/>
    <s v="Idyllwild Nature Center"/>
    <x v="22"/>
    <x v="22"/>
    <s v="25400 931306 537090"/>
    <x v="4"/>
    <x v="19"/>
    <s v="Supplies &amp; Services"/>
    <x v="2"/>
    <s v="Interpretive3"/>
    <s v="Idyllwild Nature Center3"/>
    <m/>
    <m/>
    <m/>
    <n v="0"/>
    <m/>
    <m/>
    <m/>
    <m/>
    <m/>
    <n v="10"/>
    <n v="0"/>
    <n v="0"/>
    <n v="0"/>
    <n v="0"/>
    <m/>
    <m/>
    <n v="10"/>
    <n v="0"/>
    <n v="10"/>
    <n v="0"/>
    <n v="0"/>
    <n v="10"/>
    <n v="-10"/>
  </r>
  <r>
    <n v="25400"/>
    <s v="Regional Park &amp; Open Space Dis"/>
    <n v="931307"/>
    <s v="Santa Rosa Plateau Nature Ctr"/>
    <x v="75"/>
    <x v="75"/>
    <s v="25400 931307 525060"/>
    <x v="4"/>
    <x v="20"/>
    <s v="Supplies &amp; Services"/>
    <x v="0"/>
    <s v="Interpretive2"/>
    <s v="Santa Rosa Plateau Nature Center2"/>
    <m/>
    <m/>
    <m/>
    <n v="0"/>
    <m/>
    <m/>
    <m/>
    <m/>
    <m/>
    <n v="53.02"/>
    <n v="0"/>
    <n v="0"/>
    <n v="0"/>
    <n v="0"/>
    <m/>
    <m/>
    <n v="53.02"/>
    <n v="0"/>
    <n v="53.02"/>
    <n v="0"/>
    <n v="0"/>
    <n v="53.02"/>
    <n v="-53.02"/>
  </r>
  <r>
    <n v="25400"/>
    <s v="Regional Park &amp; Open Space Dis"/>
    <n v="931404"/>
    <s v="kabian Park"/>
    <x v="91"/>
    <x v="91"/>
    <s v="25400 931404 529500"/>
    <x v="3"/>
    <x v="26"/>
    <s v="Supplies &amp; Services"/>
    <x v="0"/>
    <s v="Regional Parks2"/>
    <s v="kabian2"/>
    <m/>
    <m/>
    <m/>
    <n v="0"/>
    <m/>
    <m/>
    <m/>
    <m/>
    <m/>
    <n v="175.75"/>
    <n v="0"/>
    <n v="481.22"/>
    <n v="866.01"/>
    <n v="0"/>
    <m/>
    <m/>
    <n v="1522.98"/>
    <n v="0"/>
    <n v="175.75"/>
    <n v="1347.23"/>
    <n v="0"/>
    <n v="1522.98"/>
    <n v="-1522.98"/>
  </r>
  <r>
    <n v="25540"/>
    <s v="Multi-Species Reserve"/>
    <n v="931116"/>
    <s v="Multi-Species Reserve"/>
    <x v="15"/>
    <x v="15"/>
    <s v="25540 931116 517000"/>
    <x v="1"/>
    <x v="25"/>
    <s v="Payroll"/>
    <x v="3"/>
    <s v="Natural Resources1"/>
    <s v="Multi-Species Reserve1"/>
    <m/>
    <m/>
    <m/>
    <n v="0"/>
    <m/>
    <m/>
    <m/>
    <m/>
    <m/>
    <n v="4078.45"/>
    <n v="0"/>
    <n v="0"/>
    <n v="2039.23"/>
    <n v="0"/>
    <m/>
    <m/>
    <n v="6117.68"/>
    <n v="0"/>
    <n v="4078.45"/>
    <n v="2039.23"/>
    <n v="0"/>
    <n v="6117.68"/>
    <n v="-6117.68"/>
  </r>
  <r>
    <n v="25540"/>
    <s v="Multi-Species Reserve"/>
    <n v="931116"/>
    <s v="Multi-Species Reserve"/>
    <x v="16"/>
    <x v="16"/>
    <s v="25540 931116 520930"/>
    <x v="1"/>
    <x v="25"/>
    <s v="Supplies &amp; Services"/>
    <x v="0"/>
    <s v="Natural Resources2"/>
    <s v="Multi-Species Reserve2"/>
    <m/>
    <m/>
    <m/>
    <n v="0"/>
    <m/>
    <m/>
    <m/>
    <m/>
    <m/>
    <n v="11505.32"/>
    <n v="0"/>
    <n v="0"/>
    <n v="5752.66"/>
    <n v="0"/>
    <m/>
    <m/>
    <n v="17257.98"/>
    <n v="0"/>
    <n v="11505.32"/>
    <n v="5752.66"/>
    <n v="0"/>
    <n v="17257.98"/>
    <n v="-17257.98"/>
  </r>
  <r>
    <n v="25540"/>
    <s v="Multi-Species Reserve"/>
    <n v="931116"/>
    <s v="Multi-Species Reserve"/>
    <x v="17"/>
    <x v="17"/>
    <s v="25540 931116 520945"/>
    <x v="1"/>
    <x v="25"/>
    <s v="Supplies &amp; Services"/>
    <x v="0"/>
    <s v="Natural Resources2"/>
    <s v="Multi-Species Reserve2"/>
    <m/>
    <m/>
    <m/>
    <n v="0"/>
    <m/>
    <m/>
    <m/>
    <m/>
    <m/>
    <n v="5542.07"/>
    <n v="0"/>
    <n v="0"/>
    <n v="2771.03"/>
    <n v="0"/>
    <m/>
    <m/>
    <n v="8313.1"/>
    <n v="0"/>
    <n v="5542.07"/>
    <n v="2771.03"/>
    <n v="0"/>
    <n v="8313.1"/>
    <n v="-8313.1"/>
  </r>
  <r>
    <n v="25540"/>
    <s v="Multi-Species Reserve"/>
    <n v="931116"/>
    <s v="Multi-Species Reserve"/>
    <x v="150"/>
    <x v="174"/>
    <s v="25540 931116 524790"/>
    <x v="1"/>
    <x v="25"/>
    <s v="Supplies &amp; Services"/>
    <x v="0"/>
    <s v="Natural Resources2"/>
    <s v="Multi-Species Reserve2"/>
    <m/>
    <m/>
    <m/>
    <n v="0"/>
    <m/>
    <m/>
    <m/>
    <m/>
    <m/>
    <n v="402.78"/>
    <n v="0"/>
    <n v="0"/>
    <n v="201.39"/>
    <n v="67.13"/>
    <m/>
    <m/>
    <n v="671.3"/>
    <n v="0"/>
    <n v="402.78"/>
    <n v="201.39"/>
    <n v="67.13"/>
    <n v="671.3"/>
    <n v="-671.3"/>
  </r>
  <r>
    <n v="25540"/>
    <s v="Multi-Species Reserve"/>
    <n v="931116"/>
    <s v="Multi-Species Reserve"/>
    <x v="19"/>
    <x v="19"/>
    <s v="25540 931116 525840"/>
    <x v="1"/>
    <x v="25"/>
    <s v="Supplies &amp; Services"/>
    <x v="0"/>
    <s v="Natural Resources2"/>
    <s v="Multi-Species Reserve2"/>
    <m/>
    <m/>
    <m/>
    <n v="0"/>
    <m/>
    <m/>
    <m/>
    <m/>
    <m/>
    <n v="4860.3599999999997"/>
    <n v="0"/>
    <n v="0"/>
    <n v="2916.21"/>
    <n v="972.07"/>
    <m/>
    <m/>
    <n v="8748.64"/>
    <n v="0"/>
    <n v="4860.3599999999997"/>
    <n v="2916.21"/>
    <n v="972.07"/>
    <n v="8748.64"/>
    <n v="-8748.64"/>
  </r>
  <r>
    <n v="25590"/>
    <s v="MSHCP Reserve Management"/>
    <n v="931150"/>
    <s v="MSHCP Reserve Management"/>
    <x v="15"/>
    <x v="15"/>
    <s v="25590 931150 517000"/>
    <x v="1"/>
    <x v="6"/>
    <s v="Payroll"/>
    <x v="3"/>
    <s v="Natural Resources1"/>
    <s v="MSHCP Reserve Management1"/>
    <m/>
    <m/>
    <m/>
    <n v="0"/>
    <m/>
    <m/>
    <m/>
    <m/>
    <m/>
    <n v="12235.36"/>
    <n v="0"/>
    <n v="0"/>
    <n v="6117.68"/>
    <n v="0"/>
    <m/>
    <m/>
    <n v="18353.04"/>
    <n v="0"/>
    <n v="12235.36"/>
    <n v="6117.68"/>
    <n v="0"/>
    <n v="18353.04"/>
    <n v="-18353.04"/>
  </r>
  <r>
    <n v="25590"/>
    <s v="MSHCP Reserve Management"/>
    <n v="931150"/>
    <s v="MSHCP Reserve Management"/>
    <x v="16"/>
    <x v="16"/>
    <s v="25590 931150 520930"/>
    <x v="1"/>
    <x v="6"/>
    <s v="Supplies &amp; Services"/>
    <x v="0"/>
    <s v="Natural Resources2"/>
    <s v="MSHCP Reserve Management2"/>
    <m/>
    <m/>
    <m/>
    <n v="0"/>
    <m/>
    <m/>
    <m/>
    <m/>
    <m/>
    <n v="34515.94"/>
    <n v="0"/>
    <n v="0"/>
    <n v="17257.97"/>
    <n v="0"/>
    <m/>
    <m/>
    <n v="51773.91"/>
    <n v="0"/>
    <n v="34515.94"/>
    <n v="17257.97"/>
    <n v="0"/>
    <n v="51773.91"/>
    <n v="-51773.91"/>
  </r>
  <r>
    <n v="25590"/>
    <s v="MSHCP Reserve Management"/>
    <n v="931150"/>
    <s v="MSHCP Reserve Management"/>
    <x v="17"/>
    <x v="17"/>
    <s v="25590 931150 520945"/>
    <x v="1"/>
    <x v="6"/>
    <s v="Supplies &amp; Services"/>
    <x v="0"/>
    <s v="Natural Resources2"/>
    <s v="MSHCP Reserve Management2"/>
    <m/>
    <m/>
    <m/>
    <n v="0"/>
    <m/>
    <m/>
    <m/>
    <m/>
    <m/>
    <n v="16626.2"/>
    <n v="0"/>
    <n v="0"/>
    <n v="8313.1"/>
    <n v="0"/>
    <m/>
    <m/>
    <n v="24939.300000000003"/>
    <n v="0"/>
    <n v="16626.2"/>
    <n v="8313.1"/>
    <n v="0"/>
    <n v="24939.300000000003"/>
    <n v="-24939.300000000003"/>
  </r>
  <r>
    <n v="25590"/>
    <s v="MSHCP Reserve Management"/>
    <n v="931150"/>
    <s v="MSHCP Reserve Management"/>
    <x v="150"/>
    <x v="174"/>
    <s v="25590 931150 524790"/>
    <x v="1"/>
    <x v="6"/>
    <s v="Supplies &amp; Services"/>
    <x v="0"/>
    <s v="Natural Resources2"/>
    <s v="MSHCP Reserve Management2"/>
    <m/>
    <m/>
    <m/>
    <n v="0"/>
    <m/>
    <m/>
    <m/>
    <m/>
    <m/>
    <n v="1208.3399999999999"/>
    <n v="0"/>
    <n v="0"/>
    <n v="604.16999999999996"/>
    <n v="201.39"/>
    <m/>
    <m/>
    <n v="2013.8999999999996"/>
    <n v="0"/>
    <n v="1208.3399999999999"/>
    <n v="604.16999999999996"/>
    <n v="201.39"/>
    <n v="2013.8999999999996"/>
    <n v="-2013.8999999999996"/>
  </r>
  <r>
    <n v="25590"/>
    <s v="MSHCP Reserve Management"/>
    <n v="931150"/>
    <s v="MSHCP Reserve Management"/>
    <x v="19"/>
    <x v="19"/>
    <s v="25590 931150 525840"/>
    <x v="1"/>
    <x v="6"/>
    <s v="Supplies &amp; Services"/>
    <x v="0"/>
    <s v="Natural Resources2"/>
    <s v="MSHCP Reserve Management2"/>
    <m/>
    <m/>
    <m/>
    <n v="0"/>
    <m/>
    <m/>
    <m/>
    <m/>
    <m/>
    <n v="14581.09"/>
    <n v="0"/>
    <n v="0"/>
    <n v="8748.66"/>
    <n v="2916.22"/>
    <m/>
    <m/>
    <n v="26245.97"/>
    <n v="0"/>
    <n v="14581.09"/>
    <n v="8748.66"/>
    <n v="2916.22"/>
    <n v="26245.97"/>
    <n v="-26245.97"/>
  </r>
  <r>
    <n v="25620"/>
    <s v="Lake Skinner Park"/>
    <n v="931750"/>
    <s v="Lake Skinner Park"/>
    <x v="15"/>
    <x v="15"/>
    <s v="25620 931750 517000"/>
    <x v="3"/>
    <x v="7"/>
    <s v="Payroll"/>
    <x v="3"/>
    <s v="Regional Parks1"/>
    <s v="Lake Skinner1"/>
    <m/>
    <m/>
    <m/>
    <n v="0"/>
    <m/>
    <m/>
    <m/>
    <m/>
    <m/>
    <n v="14954.34"/>
    <n v="0"/>
    <n v="0"/>
    <n v="7477.17"/>
    <n v="0"/>
    <m/>
    <m/>
    <n v="22431.510000000002"/>
    <n v="0"/>
    <n v="14954.34"/>
    <n v="7477.17"/>
    <n v="0"/>
    <n v="22431.510000000002"/>
    <n v="-22431.510000000002"/>
  </r>
  <r>
    <n v="25620"/>
    <s v="Lake Skinner Park"/>
    <n v="931750"/>
    <s v="Lake Skinner Park"/>
    <x v="16"/>
    <x v="16"/>
    <s v="25620 931750 520930"/>
    <x v="3"/>
    <x v="7"/>
    <s v="Supplies &amp; Services"/>
    <x v="0"/>
    <s v="Regional Parks2"/>
    <s v="Lake Skinner2"/>
    <m/>
    <m/>
    <m/>
    <n v="0"/>
    <m/>
    <m/>
    <m/>
    <m/>
    <m/>
    <n v="42186.16"/>
    <n v="0"/>
    <n v="0"/>
    <n v="21093.08"/>
    <n v="0"/>
    <m/>
    <m/>
    <n v="63279.240000000005"/>
    <n v="0"/>
    <n v="42186.16"/>
    <n v="21093.08"/>
    <n v="0"/>
    <n v="63279.240000000005"/>
    <n v="-63279.240000000005"/>
  </r>
  <r>
    <n v="25620"/>
    <s v="Lake Skinner Park"/>
    <n v="931750"/>
    <s v="Lake Skinner Park"/>
    <x v="17"/>
    <x v="17"/>
    <s v="25620 931750 520945"/>
    <x v="3"/>
    <x v="7"/>
    <s v="Supplies &amp; Services"/>
    <x v="0"/>
    <s v="Regional Parks2"/>
    <s v="Lake Skinner2"/>
    <m/>
    <m/>
    <m/>
    <n v="0"/>
    <m/>
    <m/>
    <m/>
    <m/>
    <m/>
    <n v="20320.91"/>
    <n v="0"/>
    <n v="0"/>
    <n v="10160.459999999999"/>
    <n v="0"/>
    <m/>
    <m/>
    <n v="30481.37"/>
    <n v="0"/>
    <n v="20320.91"/>
    <n v="10160.459999999999"/>
    <n v="0"/>
    <n v="30481.37"/>
    <n v="-30481.37"/>
  </r>
  <r>
    <n v="25620"/>
    <s v="Lake Skinner Park"/>
    <n v="931750"/>
    <s v="Lake Skinner Park"/>
    <x v="150"/>
    <x v="174"/>
    <s v="25620 931750 524790"/>
    <x v="3"/>
    <x v="7"/>
    <s v="Supplies &amp; Services"/>
    <x v="0"/>
    <s v="Regional Parks2"/>
    <s v="Lake Skinner2"/>
    <m/>
    <m/>
    <m/>
    <n v="0"/>
    <m/>
    <m/>
    <m/>
    <m/>
    <m/>
    <n v="1476.86"/>
    <n v="0"/>
    <n v="0"/>
    <n v="738.42"/>
    <n v="246.14"/>
    <m/>
    <m/>
    <n v="2461.4199999999996"/>
    <n v="0"/>
    <n v="1476.86"/>
    <n v="738.42"/>
    <n v="246.14"/>
    <n v="2461.4199999999996"/>
    <n v="-2461.4199999999996"/>
  </r>
  <r>
    <n v="25620"/>
    <s v="Lake Skinner Park"/>
    <n v="931750"/>
    <s v="Lake Skinner Park"/>
    <x v="19"/>
    <x v="19"/>
    <s v="25620 931750 525840"/>
    <x v="3"/>
    <x v="7"/>
    <s v="Supplies &amp; Services"/>
    <x v="0"/>
    <s v="Regional Parks2"/>
    <s v="Lake Skinner2"/>
    <m/>
    <m/>
    <m/>
    <n v="0"/>
    <m/>
    <m/>
    <m/>
    <m/>
    <m/>
    <n v="17821.330000000002"/>
    <n v="0"/>
    <n v="0"/>
    <n v="10692.81"/>
    <n v="3564.27"/>
    <m/>
    <m/>
    <n v="32078.41"/>
    <n v="0"/>
    <n v="17821.330000000002"/>
    <n v="10692.81"/>
    <n v="3564.27"/>
    <n v="32078.41"/>
    <n v="-32078.41"/>
  </r>
  <r>
    <n v="25550"/>
    <s v="Santa Ana Mitigation Bank"/>
    <n v="931101"/>
    <s v="Santa Ana River Mitigation"/>
    <x v="9"/>
    <x v="9"/>
    <s v="25550 931101 528920"/>
    <x v="1"/>
    <x v="29"/>
    <s v="Supplies &amp; Services"/>
    <x v="0"/>
    <s v="Natural Resources2"/>
    <s v="Santa Ana River Mitigation Bank2"/>
    <n v="0"/>
    <m/>
    <n v="77000"/>
    <n v="77000"/>
    <n v="0"/>
    <n v="0"/>
    <n v="0"/>
    <n v="0"/>
    <n v="0"/>
    <n v="0"/>
    <n v="0"/>
    <n v="0"/>
    <n v="0"/>
    <n v="58700.85"/>
    <m/>
    <m/>
    <n v="58700.85"/>
    <n v="0"/>
    <n v="0"/>
    <n v="0"/>
    <n v="58700.85"/>
    <n v="58700.85"/>
    <n v="18299.150000000001"/>
  </r>
  <r>
    <n v="21735"/>
    <s v="ARP Act Coronavirus Relief"/>
    <n v="931105"/>
    <s v="Park Acq &amp; Dev, District"/>
    <x v="99"/>
    <x v="99"/>
    <s v="21735 931105 520705"/>
    <x v="5"/>
    <x v="36"/>
    <s v="Supplies &amp; Services"/>
    <x v="0"/>
    <s v="ARPA2"/>
    <s v="ARPA Projects2"/>
    <m/>
    <m/>
    <m/>
    <m/>
    <m/>
    <m/>
    <m/>
    <m/>
    <m/>
    <m/>
    <n v="185.49"/>
    <n v="0"/>
    <n v="0"/>
    <n v="0"/>
    <m/>
    <m/>
    <n v="185.49"/>
    <n v="0"/>
    <n v="0"/>
    <n v="185.49"/>
    <n v="0"/>
    <n v="185.49"/>
    <n v="-185.49"/>
  </r>
  <r>
    <n v="25400"/>
    <s v="Regional Park &amp; Open Space Dis"/>
    <n v="931205"/>
    <s v="Crestmore Manor"/>
    <x v="86"/>
    <x v="86"/>
    <s v="25400 931205 528140"/>
    <x v="2"/>
    <x v="11"/>
    <s v="Supplies &amp; Services"/>
    <x v="0"/>
    <s v="Business Services2"/>
    <s v="Guest Services &amp; Events2"/>
    <m/>
    <m/>
    <m/>
    <m/>
    <m/>
    <m/>
    <m/>
    <m/>
    <m/>
    <m/>
    <n v="260"/>
    <n v="0"/>
    <n v="0"/>
    <n v="0"/>
    <m/>
    <m/>
    <n v="260"/>
    <n v="0"/>
    <n v="0"/>
    <n v="260"/>
    <n v="0"/>
    <n v="260"/>
    <n v="-260"/>
  </r>
  <r>
    <n v="25400"/>
    <s v="Regional Park &amp; Open Space Dis"/>
    <n v="931220"/>
    <s v="Administration"/>
    <x v="174"/>
    <x v="175"/>
    <s v="25400 931220 525160"/>
    <x v="2"/>
    <x v="12"/>
    <s v="Supplies &amp; Services"/>
    <x v="0"/>
    <s v="Business Services2"/>
    <s v="Executive2"/>
    <m/>
    <m/>
    <m/>
    <m/>
    <m/>
    <m/>
    <m/>
    <m/>
    <m/>
    <m/>
    <n v="450"/>
    <n v="0"/>
    <n v="0"/>
    <n v="0"/>
    <m/>
    <m/>
    <n v="450"/>
    <n v="0"/>
    <n v="0"/>
    <n v="450"/>
    <n v="0"/>
    <n v="450"/>
    <n v="-450"/>
  </r>
  <r>
    <n v="25400"/>
    <s v="Regional Park &amp; Open Space Dis"/>
    <n v="931235"/>
    <s v="Business Operations"/>
    <x v="175"/>
    <x v="176"/>
    <s v="25400 931235 525260"/>
    <x v="2"/>
    <x v="2"/>
    <s v="Supplies &amp; Services"/>
    <x v="0"/>
    <s v="Business Services2"/>
    <s v="Business Operations2"/>
    <m/>
    <m/>
    <m/>
    <m/>
    <m/>
    <m/>
    <m/>
    <m/>
    <m/>
    <m/>
    <n v="24.78"/>
    <n v="0"/>
    <n v="0"/>
    <n v="0"/>
    <m/>
    <m/>
    <n v="24.78"/>
    <n v="0"/>
    <n v="0"/>
    <n v="24.78"/>
    <n v="0"/>
    <n v="24.78"/>
    <n v="-24.78"/>
  </r>
  <r>
    <n v="25400"/>
    <s v="Regional Park &amp; Open Space Dis"/>
    <n v="931240"/>
    <s v="Finance"/>
    <x v="86"/>
    <x v="86"/>
    <s v="25400 931240 528140"/>
    <x v="2"/>
    <x v="13"/>
    <s v="Supplies &amp; Services"/>
    <x v="0"/>
    <s v="Business Services2"/>
    <s v="Finance2"/>
    <m/>
    <m/>
    <m/>
    <m/>
    <m/>
    <m/>
    <m/>
    <m/>
    <m/>
    <m/>
    <n v="260"/>
    <n v="0"/>
    <n v="0"/>
    <n v="0"/>
    <m/>
    <m/>
    <n v="260"/>
    <n v="0"/>
    <n v="0"/>
    <n v="260"/>
    <n v="0"/>
    <n v="260"/>
    <n v="-260"/>
  </r>
  <r>
    <n v="25400"/>
    <s v="Regional Park &amp; Open Space Dis"/>
    <n v="931260"/>
    <s v="Marketing"/>
    <x v="86"/>
    <x v="86"/>
    <s v="25400 931260 528140"/>
    <x v="2"/>
    <x v="14"/>
    <s v="Supplies &amp; Services"/>
    <x v="0"/>
    <s v="Business Services2"/>
    <s v="Marketing2"/>
    <m/>
    <m/>
    <m/>
    <m/>
    <m/>
    <m/>
    <m/>
    <m/>
    <m/>
    <m/>
    <n v="400"/>
    <n v="0"/>
    <n v="0"/>
    <n v="0"/>
    <m/>
    <m/>
    <n v="400"/>
    <n v="0"/>
    <n v="0"/>
    <n v="400"/>
    <n v="0"/>
    <n v="400"/>
    <n v="-400"/>
  </r>
  <r>
    <n v="25400"/>
    <s v="Regional Park &amp; Open Space Dis"/>
    <n v="931270"/>
    <s v="Santa Ana River Bottom Mgmt"/>
    <x v="29"/>
    <x v="29"/>
    <s v="25400 931270 510620"/>
    <x v="2"/>
    <x v="15"/>
    <s v="Supplies &amp; Services"/>
    <x v="3"/>
    <s v="Business Services1"/>
    <s v="SARB Management1"/>
    <m/>
    <m/>
    <m/>
    <m/>
    <m/>
    <m/>
    <m/>
    <m/>
    <m/>
    <m/>
    <n v="43.8"/>
    <n v="42.08"/>
    <n v="38"/>
    <n v="38.549999999999997"/>
    <m/>
    <m/>
    <n v="162.43"/>
    <n v="0"/>
    <n v="0"/>
    <n v="123.88"/>
    <n v="38.549999999999997"/>
    <n v="162.43"/>
    <n v="-162.43"/>
  </r>
  <r>
    <n v="25400"/>
    <s v="Regional Park &amp; Open Space Dis"/>
    <n v="931270"/>
    <s v="Santa Ana River Bottom Mgmt"/>
    <x v="67"/>
    <x v="67"/>
    <s v="25400 931270 523100"/>
    <x v="2"/>
    <x v="15"/>
    <s v="Supplies &amp; Services"/>
    <x v="0"/>
    <s v="Business Services2"/>
    <s v="SARB Management2"/>
    <m/>
    <m/>
    <m/>
    <m/>
    <m/>
    <m/>
    <m/>
    <m/>
    <m/>
    <m/>
    <n v="120.8"/>
    <n v="0"/>
    <n v="0"/>
    <n v="0"/>
    <m/>
    <m/>
    <n v="120.8"/>
    <n v="0"/>
    <n v="0"/>
    <n v="120.8"/>
    <n v="0"/>
    <n v="120.8"/>
    <n v="-120.8"/>
  </r>
  <r>
    <n v="25400"/>
    <s v="Regional Park &amp; Open Space Dis"/>
    <n v="931270"/>
    <s v="Santa Ana River Bottom Mgmt"/>
    <x v="86"/>
    <x v="86"/>
    <s v="25400 931270 528140"/>
    <x v="2"/>
    <x v="15"/>
    <s v="Supplies &amp; Services"/>
    <x v="0"/>
    <s v="Business Services2"/>
    <s v="SARB Management2"/>
    <m/>
    <m/>
    <m/>
    <m/>
    <m/>
    <m/>
    <m/>
    <m/>
    <m/>
    <m/>
    <n v="1329.24"/>
    <n v="0"/>
    <n v="650"/>
    <n v="0"/>
    <m/>
    <m/>
    <n v="1979.24"/>
    <n v="0"/>
    <n v="0"/>
    <n v="1979.24"/>
    <n v="0"/>
    <n v="1979.24"/>
    <n v="-1979.24"/>
  </r>
  <r>
    <n v="25400"/>
    <s v="Regional Park &amp; Open Space Dis"/>
    <n v="931307"/>
    <s v="Santa Rosa Plateau Nature Ctr"/>
    <x v="123"/>
    <x v="123"/>
    <s v="25400 931307 528020"/>
    <x v="4"/>
    <x v="20"/>
    <s v="Supplies &amp; Services"/>
    <x v="0"/>
    <s v="Interpretive2"/>
    <s v="Santa Rosa Plateau Nature Center2"/>
    <m/>
    <m/>
    <m/>
    <m/>
    <m/>
    <m/>
    <m/>
    <m/>
    <m/>
    <m/>
    <n v="491.35"/>
    <n v="142.1"/>
    <n v="91.76"/>
    <n v="35.56"/>
    <m/>
    <m/>
    <n v="760.77"/>
    <n v="0"/>
    <n v="0"/>
    <n v="725.21"/>
    <n v="35.56"/>
    <n v="760.77"/>
    <n v="-760.77"/>
  </r>
  <r>
    <n v="25400"/>
    <s v="Regional Park &amp; Open Space Dis"/>
    <n v="931400"/>
    <s v="Major Parks"/>
    <x v="14"/>
    <x v="14"/>
    <s v="25400 931400 537020"/>
    <x v="3"/>
    <x v="21"/>
    <s v="Supplies &amp; Services"/>
    <x v="2"/>
    <s v="Regional Parks3"/>
    <s v="Regional Parks General Admin3"/>
    <m/>
    <m/>
    <m/>
    <m/>
    <m/>
    <m/>
    <m/>
    <m/>
    <m/>
    <m/>
    <n v="121.01"/>
    <n v="0"/>
    <n v="0"/>
    <n v="0"/>
    <m/>
    <m/>
    <n v="121.01"/>
    <n v="0"/>
    <n v="0"/>
    <n v="121.01"/>
    <n v="0"/>
    <n v="121.01"/>
    <n v="-121.01"/>
  </r>
  <r>
    <n v="25400"/>
    <s v="Regional Park &amp; Open Space Dis"/>
    <n v="931405"/>
    <s v="Lake Cahuilla Park"/>
    <x v="86"/>
    <x v="86"/>
    <s v="25400 931405 528140"/>
    <x v="3"/>
    <x v="3"/>
    <s v="Supplies &amp; Services"/>
    <x v="0"/>
    <s v="Regional Parks2"/>
    <s v="Lake Cahuilla2"/>
    <m/>
    <m/>
    <m/>
    <m/>
    <m/>
    <m/>
    <m/>
    <m/>
    <m/>
    <m/>
    <n v="260"/>
    <n v="0"/>
    <n v="460"/>
    <n v="0"/>
    <m/>
    <m/>
    <n v="720"/>
    <n v="0"/>
    <n v="0"/>
    <n v="720"/>
    <n v="0"/>
    <n v="720"/>
    <n v="-720"/>
  </r>
  <r>
    <n v="25400"/>
    <s v="Regional Park &amp; Open Space Dis"/>
    <n v="931408"/>
    <s v="McCall Park"/>
    <x v="139"/>
    <x v="139"/>
    <s v="25400 931408 520330"/>
    <x v="3"/>
    <x v="24"/>
    <s v="Supplies &amp; Services"/>
    <x v="0"/>
    <s v="Regional Parks2"/>
    <s v="McCall2"/>
    <m/>
    <m/>
    <m/>
    <m/>
    <m/>
    <m/>
    <m/>
    <m/>
    <m/>
    <m/>
    <n v="653.33000000000004"/>
    <n v="350"/>
    <n v="350"/>
    <n v="350"/>
    <m/>
    <m/>
    <n v="1703.33"/>
    <n v="0"/>
    <n v="0"/>
    <n v="1353.33"/>
    <n v="350"/>
    <n v="1703.33"/>
    <n v="-1703.33"/>
  </r>
  <r>
    <n v="25400"/>
    <s v="Regional Park &amp; Open Space Dis"/>
    <n v="931409"/>
    <s v="Rancho Jurupa Park"/>
    <x v="99"/>
    <x v="99"/>
    <s v="25400 931409 520705"/>
    <x v="3"/>
    <x v="4"/>
    <s v="Supplies &amp; Services"/>
    <x v="0"/>
    <s v="Regional Parks2"/>
    <s v="Rancho Jurupa2"/>
    <m/>
    <m/>
    <m/>
    <m/>
    <m/>
    <m/>
    <m/>
    <m/>
    <m/>
    <m/>
    <n v="79.03"/>
    <n v="0"/>
    <n v="0"/>
    <n v="0"/>
    <m/>
    <m/>
    <n v="79.03"/>
    <n v="0"/>
    <n v="0"/>
    <n v="79.03"/>
    <n v="0"/>
    <n v="79.03"/>
    <n v="-79.03"/>
  </r>
  <r>
    <n v="25430"/>
    <s v="Habitat/Open Space Mgt-Parks"/>
    <n v="931170"/>
    <s v="Habitat &amp; Open Space Mgmt"/>
    <x v="140"/>
    <x v="140"/>
    <s v="25430 931170 529510"/>
    <x v="1"/>
    <x v="1"/>
    <s v="Supplies &amp; Services"/>
    <x v="0"/>
    <s v="Natural Resources2"/>
    <s v="Habitat &amp; Open Space Management2"/>
    <m/>
    <m/>
    <m/>
    <m/>
    <m/>
    <m/>
    <m/>
    <m/>
    <m/>
    <m/>
    <n v="288.36"/>
    <n v="0"/>
    <n v="0"/>
    <n v="0"/>
    <m/>
    <m/>
    <n v="288.36"/>
    <n v="0"/>
    <n v="0"/>
    <n v="288.36"/>
    <n v="0"/>
    <n v="288.36"/>
    <n v="-288.36"/>
  </r>
  <r>
    <n v="25590"/>
    <s v="MSHCP Reserve Management"/>
    <n v="931150"/>
    <s v="MSHCP Reserve Management"/>
    <x v="138"/>
    <x v="138"/>
    <s v="25590 931150 529080"/>
    <x v="1"/>
    <x v="6"/>
    <s v="Supplies &amp; Services"/>
    <x v="0"/>
    <s v="Natural Resources2"/>
    <s v="MSHCP Reserve Management2"/>
    <m/>
    <m/>
    <m/>
    <m/>
    <m/>
    <m/>
    <m/>
    <m/>
    <m/>
    <m/>
    <n v="167.32"/>
    <n v="0"/>
    <n v="59.45"/>
    <n v="0"/>
    <m/>
    <m/>
    <n v="226.76999999999998"/>
    <n v="0"/>
    <n v="0"/>
    <n v="226.76999999999998"/>
    <n v="0"/>
    <n v="226.76999999999998"/>
    <n v="-226.76999999999998"/>
  </r>
  <r>
    <n v="25620"/>
    <s v="Lake Skinner Park"/>
    <n v="931750"/>
    <s v="Lake Skinner Park"/>
    <x v="87"/>
    <x v="87"/>
    <s v="25620 931750 528260"/>
    <x v="3"/>
    <x v="7"/>
    <s v="Supplies &amp; Services"/>
    <x v="0"/>
    <s v="Regional Parks2"/>
    <s v="Lake Skinner2"/>
    <m/>
    <m/>
    <m/>
    <m/>
    <m/>
    <m/>
    <m/>
    <m/>
    <m/>
    <m/>
    <n v="338.38"/>
    <n v="0"/>
    <n v="231.43"/>
    <n v="413.74"/>
    <m/>
    <m/>
    <n v="983.55"/>
    <n v="0"/>
    <n v="0"/>
    <n v="569.80999999999995"/>
    <n v="413.74"/>
    <n v="983.55"/>
    <n v="-983.55"/>
  </r>
  <r>
    <n v="21735"/>
    <s v="ARP Act Coronavirus Relief"/>
    <n v="931105"/>
    <s v="Park Acq &amp; Dev, District"/>
    <x v="127"/>
    <x v="127"/>
    <s v="21735 931105 522340"/>
    <x v="5"/>
    <x v="36"/>
    <s v="Supplies &amp; Services"/>
    <x v="0"/>
    <s v="ARPA2"/>
    <s v="ARPA Projects2"/>
    <m/>
    <m/>
    <m/>
    <m/>
    <m/>
    <m/>
    <m/>
    <m/>
    <m/>
    <m/>
    <m/>
    <n v="40.270000000000003"/>
    <n v="3948.7"/>
    <n v="0"/>
    <m/>
    <m/>
    <n v="3988.97"/>
    <n v="0"/>
    <n v="0"/>
    <n v="3988.97"/>
    <n v="0"/>
    <n v="3988.97"/>
    <n v="-3988.97"/>
  </r>
  <r>
    <n v="21735"/>
    <s v="ARP Act Coronavirus Relief"/>
    <n v="931105"/>
    <s v="Park Acq &amp; Dev, District"/>
    <x v="96"/>
    <x v="96"/>
    <s v="21735 931105 537080"/>
    <x v="5"/>
    <x v="36"/>
    <s v="Supplies &amp; Services"/>
    <x v="2"/>
    <s v="ARPA3"/>
    <s v="ARPA Projects3"/>
    <m/>
    <m/>
    <m/>
    <m/>
    <m/>
    <m/>
    <m/>
    <m/>
    <m/>
    <m/>
    <m/>
    <n v="150"/>
    <n v="0"/>
    <n v="795"/>
    <m/>
    <m/>
    <n v="945"/>
    <n v="0"/>
    <n v="0"/>
    <n v="150"/>
    <n v="795"/>
    <n v="945"/>
    <n v="-945"/>
  </r>
  <r>
    <n v="25400"/>
    <s v="Regional Park &amp; Open Space Dis"/>
    <n v="931235"/>
    <s v="Business Operations"/>
    <x v="31"/>
    <x v="31"/>
    <s v="25400 931235 510520"/>
    <x v="2"/>
    <x v="2"/>
    <s v="Payroll"/>
    <x v="3"/>
    <s v="Business Services1"/>
    <s v="Business Operations1"/>
    <m/>
    <m/>
    <m/>
    <m/>
    <m/>
    <m/>
    <m/>
    <m/>
    <m/>
    <m/>
    <m/>
    <n v="48"/>
    <n v="0"/>
    <n v="0"/>
    <m/>
    <m/>
    <n v="48"/>
    <n v="0"/>
    <n v="0"/>
    <n v="48"/>
    <n v="0"/>
    <n v="48"/>
    <n v="-48"/>
  </r>
  <r>
    <n v="25400"/>
    <s v="Regional Park &amp; Open Space Dis"/>
    <n v="931235"/>
    <s v="Business Operations"/>
    <x v="70"/>
    <x v="70"/>
    <s v="25400 931235 523620"/>
    <x v="2"/>
    <x v="2"/>
    <s v="Supplies &amp; Services"/>
    <x v="0"/>
    <s v="Business Services2"/>
    <s v="Business Operations2"/>
    <m/>
    <m/>
    <m/>
    <m/>
    <m/>
    <m/>
    <m/>
    <m/>
    <m/>
    <m/>
    <m/>
    <n v="364.66"/>
    <n v="0"/>
    <n v="0"/>
    <m/>
    <m/>
    <n v="364.66"/>
    <n v="0"/>
    <n v="0"/>
    <n v="364.66"/>
    <n v="0"/>
    <n v="364.66"/>
    <n v="-364.66"/>
  </r>
  <r>
    <n v="25400"/>
    <s v="Regional Park &amp; Open Space Dis"/>
    <n v="931245"/>
    <s v="Grants &amp; Contracts"/>
    <x v="96"/>
    <x v="96"/>
    <s v="25400 931245 537080"/>
    <x v="2"/>
    <x v="2"/>
    <s v="Other Charges"/>
    <x v="2"/>
    <s v="Business Services3"/>
    <s v="Business Operations3"/>
    <m/>
    <m/>
    <m/>
    <m/>
    <m/>
    <m/>
    <m/>
    <m/>
    <m/>
    <m/>
    <m/>
    <n v="50"/>
    <n v="-50"/>
    <n v="100"/>
    <m/>
    <m/>
    <n v="100"/>
    <n v="0"/>
    <n v="0"/>
    <n v="0"/>
    <n v="100"/>
    <n v="100"/>
    <n v="-100"/>
  </r>
  <r>
    <n v="25400"/>
    <s v="Regional Park &amp; Open Space Dis"/>
    <n v="931260"/>
    <s v="Marketing"/>
    <x v="31"/>
    <x v="31"/>
    <s v="25400 931260 510520"/>
    <x v="2"/>
    <x v="14"/>
    <s v="Payroll"/>
    <x v="3"/>
    <s v="Business Services1"/>
    <s v="Marketing1"/>
    <m/>
    <m/>
    <m/>
    <m/>
    <m/>
    <m/>
    <m/>
    <m/>
    <m/>
    <m/>
    <m/>
    <n v="54"/>
    <n v="108.75"/>
    <n v="114"/>
    <m/>
    <m/>
    <n v="276.75"/>
    <n v="0"/>
    <n v="0"/>
    <n v="162.75"/>
    <n v="114"/>
    <n v="276.75"/>
    <n v="-276.75"/>
  </r>
  <r>
    <n v="25400"/>
    <s v="Regional Park &amp; Open Space Dis"/>
    <n v="931270"/>
    <s v="Santa Ana River Bottom Mgmt"/>
    <x v="25"/>
    <x v="25"/>
    <s v="25400 931270 510200"/>
    <x v="2"/>
    <x v="15"/>
    <s v="Payroll"/>
    <x v="3"/>
    <s v="Business Services1"/>
    <s v="SARB Management1"/>
    <m/>
    <m/>
    <m/>
    <m/>
    <m/>
    <m/>
    <m/>
    <m/>
    <m/>
    <m/>
    <m/>
    <n v="508.07"/>
    <n v="0"/>
    <n v="0"/>
    <m/>
    <m/>
    <n v="508.07"/>
    <n v="0"/>
    <n v="0"/>
    <n v="508.07"/>
    <n v="0"/>
    <n v="508.07"/>
    <n v="-508.07"/>
  </r>
  <r>
    <n v="25400"/>
    <s v="Regional Park &amp; Open Space Dis"/>
    <n v="931270"/>
    <s v="Santa Ana River Bottom Mgmt"/>
    <x v="35"/>
    <x v="35"/>
    <s v="25400 931270 513020"/>
    <x v="2"/>
    <x v="15"/>
    <s v="Payroll"/>
    <x v="3"/>
    <s v="Business Services1"/>
    <s v="SARB Management1"/>
    <m/>
    <m/>
    <m/>
    <m/>
    <m/>
    <m/>
    <m/>
    <m/>
    <m/>
    <m/>
    <m/>
    <n v="60.47"/>
    <n v="146.85"/>
    <n v="155.47999999999999"/>
    <m/>
    <m/>
    <n v="362.79999999999995"/>
    <n v="0"/>
    <n v="0"/>
    <n v="207.32"/>
    <n v="155.47999999999999"/>
    <n v="362.79999999999995"/>
    <n v="-362.79999999999995"/>
  </r>
  <r>
    <n v="25400"/>
    <s v="Regional Park &amp; Open Space Dis"/>
    <n v="931270"/>
    <s v="Santa Ana River Bottom Mgmt"/>
    <x v="12"/>
    <x v="12"/>
    <s v="25400 931270 520360"/>
    <x v="2"/>
    <x v="15"/>
    <s v="Supplies &amp; Services"/>
    <x v="0"/>
    <s v="Business Services2"/>
    <s v="SARB Management2"/>
    <m/>
    <m/>
    <m/>
    <m/>
    <m/>
    <m/>
    <m/>
    <m/>
    <m/>
    <m/>
    <m/>
    <n v="957.81"/>
    <n v="1915.62"/>
    <n v="48540.34"/>
    <m/>
    <m/>
    <n v="51413.77"/>
    <n v="0"/>
    <n v="0"/>
    <n v="2873.43"/>
    <n v="48540.34"/>
    <n v="51413.77"/>
    <n v="-51413.77"/>
  </r>
  <r>
    <n v="25400"/>
    <s v="Regional Park &amp; Open Space Dis"/>
    <n v="931270"/>
    <s v="Santa Ana River Bottom Mgmt"/>
    <x v="4"/>
    <x v="4"/>
    <s v="25400 931270 546160"/>
    <x v="2"/>
    <x v="15"/>
    <s v="Capital Assets"/>
    <x v="1"/>
    <s v="Business Services4"/>
    <s v="SARB Management4"/>
    <m/>
    <m/>
    <m/>
    <m/>
    <m/>
    <m/>
    <m/>
    <m/>
    <m/>
    <m/>
    <m/>
    <n v="8420"/>
    <n v="200368.82"/>
    <n v="0"/>
    <m/>
    <m/>
    <n v="208788.82"/>
    <n v="0"/>
    <n v="0"/>
    <n v="208788.82"/>
    <n v="0"/>
    <n v="208788.82"/>
    <n v="-208788.82"/>
  </r>
  <r>
    <n v="25400"/>
    <s v="Regional Park &amp; Open Space Dis"/>
    <n v="931404"/>
    <s v="kabian Park"/>
    <x v="76"/>
    <x v="76"/>
    <s v="25400 931404 526910"/>
    <x v="3"/>
    <x v="26"/>
    <s v="Supplies &amp; Services"/>
    <x v="0"/>
    <s v="Regional Parks2"/>
    <s v="Kabian2"/>
    <m/>
    <m/>
    <m/>
    <m/>
    <m/>
    <m/>
    <m/>
    <m/>
    <m/>
    <m/>
    <m/>
    <n v="3152.66"/>
    <n v="0"/>
    <n v="0"/>
    <m/>
    <m/>
    <n v="3152.66"/>
    <n v="0"/>
    <n v="0"/>
    <n v="3152.66"/>
    <n v="0"/>
    <n v="3152.66"/>
    <n v="-3152.66"/>
  </r>
  <r>
    <n v="25620"/>
    <s v="Lake Skinner Park"/>
    <n v="931750"/>
    <s v="Lake Skinner Park"/>
    <x v="95"/>
    <x v="95"/>
    <s v="25620 931750 536910"/>
    <x v="3"/>
    <x v="7"/>
    <s v="Other Charges"/>
    <x v="2"/>
    <s v="Regional Parks3"/>
    <s v="Lake Skinner3"/>
    <m/>
    <m/>
    <m/>
    <m/>
    <m/>
    <m/>
    <m/>
    <m/>
    <m/>
    <m/>
    <m/>
    <n v="234.4"/>
    <n v="0"/>
    <n v="0"/>
    <m/>
    <m/>
    <n v="234.4"/>
    <n v="0"/>
    <n v="0"/>
    <n v="234.4"/>
    <n v="0"/>
    <n v="234.4"/>
    <n v="-234.4"/>
  </r>
  <r>
    <n v="33100"/>
    <s v="Park Acq &amp; Dev, District"/>
    <n v="931105"/>
    <s v="Park Acq &amp; Dev, District"/>
    <x v="65"/>
    <x v="65"/>
    <s v="33100 931105 522320"/>
    <x v="0"/>
    <x v="0"/>
    <s v="Supplies &amp; Services"/>
    <x v="0"/>
    <s v="CIP2"/>
    <s v="Park Acq &amp; Dev, District2"/>
    <m/>
    <m/>
    <m/>
    <m/>
    <m/>
    <m/>
    <m/>
    <m/>
    <m/>
    <m/>
    <m/>
    <n v="116.25"/>
    <n v="0"/>
    <n v="0"/>
    <m/>
    <m/>
    <n v="116.25"/>
    <n v="0"/>
    <n v="0"/>
    <n v="116.25"/>
    <n v="0"/>
    <n v="116.25"/>
    <n v="-116.25"/>
  </r>
  <r>
    <n v="21735"/>
    <s v="ARP Act Coronavirus Relief"/>
    <n v="931105"/>
    <s v="Park Acq &amp; Dev, District"/>
    <x v="65"/>
    <x v="65"/>
    <s v="21735 931105 522320"/>
    <x v="5"/>
    <x v="36"/>
    <s v="Supplies &amp; Services"/>
    <x v="0"/>
    <s v="ARPA2"/>
    <s v="ARPA Projects2"/>
    <m/>
    <m/>
    <m/>
    <m/>
    <m/>
    <m/>
    <m/>
    <m/>
    <m/>
    <m/>
    <m/>
    <m/>
    <n v="836.66"/>
    <n v="0"/>
    <m/>
    <m/>
    <n v="836.66"/>
    <n v="0"/>
    <n v="0"/>
    <n v="836.66"/>
    <n v="0"/>
    <n v="836.66"/>
    <n v="-836.66"/>
  </r>
  <r>
    <n v="21735"/>
    <s v="ARP Act Coronavirus Relief"/>
    <n v="931105"/>
    <s v="Park Acq &amp; Dev, District"/>
    <x v="11"/>
    <x v="11"/>
    <s v="21735 931105 523760"/>
    <x v="5"/>
    <x v="36"/>
    <s v="Supplies &amp; Services"/>
    <x v="0"/>
    <s v="ARPA2"/>
    <s v="ARPA Projects2"/>
    <m/>
    <m/>
    <m/>
    <m/>
    <m/>
    <m/>
    <m/>
    <m/>
    <m/>
    <m/>
    <m/>
    <m/>
    <n v="358.65"/>
    <n v="0"/>
    <m/>
    <m/>
    <n v="358.65"/>
    <n v="0"/>
    <n v="0"/>
    <n v="358.65"/>
    <n v="0"/>
    <n v="358.65"/>
    <n v="-358.65"/>
  </r>
  <r>
    <n v="25400"/>
    <s v="Regional Park &amp; Open Space Dis"/>
    <n v="931205"/>
    <s v="Crestmore Manor"/>
    <x v="164"/>
    <x v="164"/>
    <s v="25400 931205 521660"/>
    <x v="2"/>
    <x v="11"/>
    <s v="Supplies &amp; Services"/>
    <x v="0"/>
    <s v="Business Services2"/>
    <s v="Guest Services &amp; Events2"/>
    <m/>
    <m/>
    <m/>
    <m/>
    <m/>
    <m/>
    <m/>
    <m/>
    <m/>
    <m/>
    <m/>
    <m/>
    <n v="232.25"/>
    <n v="0"/>
    <m/>
    <m/>
    <n v="232.25"/>
    <n v="0"/>
    <n v="0"/>
    <n v="232.25"/>
    <n v="0"/>
    <n v="232.25"/>
    <n v="-232.25"/>
  </r>
  <r>
    <n v="25400"/>
    <s v="Regional Park &amp; Open Space Dis"/>
    <n v="931220"/>
    <s v="Administration"/>
    <x v="158"/>
    <x v="158"/>
    <s v="25400 931220 529000"/>
    <x v="2"/>
    <x v="12"/>
    <s v="Supplies &amp; Services"/>
    <x v="0"/>
    <s v="Business Services2"/>
    <s v="Executive2"/>
    <m/>
    <m/>
    <m/>
    <m/>
    <m/>
    <m/>
    <m/>
    <m/>
    <m/>
    <m/>
    <m/>
    <m/>
    <n v="10"/>
    <n v="0"/>
    <m/>
    <m/>
    <n v="10"/>
    <n v="0"/>
    <n v="0"/>
    <n v="10"/>
    <n v="0"/>
    <n v="10"/>
    <n v="-10"/>
  </r>
  <r>
    <n v="25400"/>
    <s v="Regional Park &amp; Open Space Dis"/>
    <n v="931235"/>
    <s v="Business Operations"/>
    <x v="160"/>
    <x v="160"/>
    <s v="25400 931235 521360"/>
    <x v="2"/>
    <x v="2"/>
    <s v="Supplies &amp; Services"/>
    <x v="0"/>
    <s v="Business Services2"/>
    <s v="Business Operations2"/>
    <m/>
    <m/>
    <m/>
    <m/>
    <m/>
    <m/>
    <m/>
    <m/>
    <m/>
    <m/>
    <m/>
    <m/>
    <n v="1610.8"/>
    <n v="0"/>
    <m/>
    <m/>
    <n v="1610.8"/>
    <n v="0"/>
    <n v="0"/>
    <n v="1610.8"/>
    <n v="0"/>
    <n v="1610.8"/>
    <n v="-1610.8"/>
  </r>
  <r>
    <n v="25400"/>
    <s v="Regional Park &amp; Open Space Dis"/>
    <n v="931260"/>
    <s v="Marketing"/>
    <x v="81"/>
    <x v="81"/>
    <s v="25400 931260 527280"/>
    <x v="2"/>
    <x v="14"/>
    <s v="Supplies &amp; Services"/>
    <x v="0"/>
    <s v="Business Services2"/>
    <s v="Marketing2"/>
    <m/>
    <m/>
    <m/>
    <m/>
    <m/>
    <m/>
    <m/>
    <m/>
    <m/>
    <m/>
    <m/>
    <m/>
    <n v="160.82"/>
    <n v="100"/>
    <m/>
    <m/>
    <n v="260.82"/>
    <n v="0"/>
    <n v="0"/>
    <n v="160.82"/>
    <n v="100"/>
    <n v="260.82"/>
    <n v="-260.82"/>
  </r>
  <r>
    <n v="25400"/>
    <s v="Regional Park &amp; Open Space Dis"/>
    <n v="931270"/>
    <s v="Santa Ana River Bottom Mgmt"/>
    <x v="125"/>
    <x v="125"/>
    <s v="25400 931270 521760"/>
    <x v="2"/>
    <x v="15"/>
    <s v="Supplies &amp; Services"/>
    <x v="0"/>
    <s v="Business Services2"/>
    <s v="SARB Management2"/>
    <m/>
    <m/>
    <m/>
    <m/>
    <m/>
    <m/>
    <m/>
    <m/>
    <m/>
    <m/>
    <m/>
    <m/>
    <n v="126"/>
    <n v="-126"/>
    <m/>
    <m/>
    <n v="0"/>
    <n v="0"/>
    <n v="0"/>
    <n v="126"/>
    <n v="-126"/>
    <n v="0"/>
    <n v="0"/>
  </r>
  <r>
    <n v="25400"/>
    <s v="Regional Park &amp; Open Space Dis"/>
    <n v="931270"/>
    <s v="Santa Ana River Bottom Mgmt"/>
    <x v="14"/>
    <x v="14"/>
    <s v="25400 931270 537020"/>
    <x v="2"/>
    <x v="15"/>
    <s v="Other Charges"/>
    <x v="2"/>
    <s v="Business Services3"/>
    <s v="SARB Management3"/>
    <m/>
    <m/>
    <m/>
    <m/>
    <m/>
    <m/>
    <m/>
    <m/>
    <m/>
    <m/>
    <m/>
    <m/>
    <n v="1045.02"/>
    <n v="0"/>
    <m/>
    <m/>
    <n v="1045.02"/>
    <n v="0"/>
    <n v="0"/>
    <n v="1045.02"/>
    <n v="0"/>
    <n v="1045.02"/>
    <n v="-1045.02"/>
  </r>
  <r>
    <n v="25400"/>
    <s v="Regional Park &amp; Open Space Dis"/>
    <n v="931301"/>
    <s v="Historical"/>
    <x v="162"/>
    <x v="162"/>
    <s v="25400 931301 527700"/>
    <x v="4"/>
    <x v="10"/>
    <s v="Supplies &amp; Services"/>
    <x v="0"/>
    <s v="Interpretive2"/>
    <s v="Historic Preservation2"/>
    <m/>
    <m/>
    <m/>
    <m/>
    <m/>
    <m/>
    <m/>
    <m/>
    <m/>
    <m/>
    <m/>
    <m/>
    <n v="446.5"/>
    <n v="0"/>
    <m/>
    <m/>
    <n v="446.5"/>
    <n v="0"/>
    <n v="0"/>
    <n v="446.5"/>
    <n v="0"/>
    <n v="446.5"/>
    <n v="-446.5"/>
  </r>
  <r>
    <n v="25400"/>
    <s v="Regional Park &amp; Open Space Dis"/>
    <n v="931301"/>
    <s v="Historical"/>
    <x v="14"/>
    <x v="14"/>
    <s v="25400 931301 537020"/>
    <x v="4"/>
    <x v="10"/>
    <s v="Other Charges"/>
    <x v="2"/>
    <s v="Interpretive3"/>
    <s v="Historic Preservation3"/>
    <m/>
    <m/>
    <m/>
    <m/>
    <m/>
    <m/>
    <m/>
    <m/>
    <m/>
    <m/>
    <m/>
    <m/>
    <n v="121"/>
    <n v="0"/>
    <m/>
    <m/>
    <n v="121"/>
    <n v="0"/>
    <n v="0"/>
    <n v="121"/>
    <n v="0"/>
    <n v="121"/>
    <n v="-121"/>
  </r>
  <r>
    <n v="25430"/>
    <s v="Habitat/Open Space Mgt-Parks"/>
    <n v="931170"/>
    <s v="Habitat &amp; Open Space Mgmt"/>
    <x v="176"/>
    <x v="177"/>
    <s v="25430 931170 518160"/>
    <x v="1"/>
    <x v="1"/>
    <s v="Payroll"/>
    <x v="3"/>
    <s v="Natural Resources1"/>
    <s v="Habitat &amp; Open Space Management1"/>
    <m/>
    <m/>
    <m/>
    <m/>
    <m/>
    <m/>
    <m/>
    <m/>
    <m/>
    <m/>
    <m/>
    <m/>
    <n v="1050"/>
    <n v="0"/>
    <m/>
    <m/>
    <n v="1050"/>
    <n v="0"/>
    <n v="0"/>
    <n v="1050"/>
    <n v="0"/>
    <n v="1050"/>
    <n v="-1050"/>
  </r>
  <r>
    <n v="25430"/>
    <s v="Habitat/Open Space Mgt-Parks"/>
    <n v="931170"/>
    <s v="Habitat &amp; Open Space Mgmt"/>
    <x v="102"/>
    <x v="102"/>
    <s v="25430 931170 523290"/>
    <x v="1"/>
    <x v="1"/>
    <s v="Supplies &amp; Services"/>
    <x v="0"/>
    <s v="Natural Resources2"/>
    <s v="Habitat &amp; Open Space Management2"/>
    <m/>
    <m/>
    <m/>
    <m/>
    <m/>
    <m/>
    <m/>
    <m/>
    <m/>
    <m/>
    <m/>
    <m/>
    <n v="15.6"/>
    <n v="38.880000000000003"/>
    <m/>
    <m/>
    <n v="54.480000000000004"/>
    <n v="0"/>
    <n v="0"/>
    <n v="15.6"/>
    <n v="38.880000000000003"/>
    <n v="54.480000000000004"/>
    <n v="-54.480000000000004"/>
  </r>
  <r>
    <n v="25500"/>
    <s v="County Fish and Game"/>
    <n v="931103"/>
    <s v="Fish and Game Commission"/>
    <x v="105"/>
    <x v="105"/>
    <s v="25500 931103 523270"/>
    <x v="2"/>
    <x v="33"/>
    <s v="Supplies &amp; Services"/>
    <x v="0"/>
    <s v="Business Services2"/>
    <s v="Fish &amp; Game Commission2"/>
    <m/>
    <m/>
    <m/>
    <m/>
    <m/>
    <m/>
    <m/>
    <m/>
    <m/>
    <m/>
    <m/>
    <m/>
    <n v="884.72"/>
    <n v="0"/>
    <m/>
    <m/>
    <n v="884.72"/>
    <n v="0"/>
    <n v="0"/>
    <n v="884.72"/>
    <n v="0"/>
    <n v="884.72"/>
    <n v="-884.72"/>
  </r>
  <r>
    <n v="25540"/>
    <s v="Multi-Species Reserve"/>
    <n v="931116"/>
    <s v="Multi-Species Reserve"/>
    <x v="74"/>
    <x v="74"/>
    <s v="25540 931116 524840"/>
    <x v="1"/>
    <x v="25"/>
    <s v="Supplies &amp; Services"/>
    <x v="0"/>
    <s v="Natural Resources2"/>
    <s v="Multi-Species Reserve2"/>
    <m/>
    <m/>
    <m/>
    <m/>
    <m/>
    <m/>
    <m/>
    <m/>
    <m/>
    <m/>
    <m/>
    <m/>
    <n v="15"/>
    <n v="0"/>
    <m/>
    <m/>
    <n v="15"/>
    <n v="0"/>
    <n v="0"/>
    <n v="15"/>
    <n v="0"/>
    <n v="15"/>
    <n v="-15"/>
  </r>
  <r>
    <n v="21735"/>
    <s v="ARP Act Coronavirus Relief"/>
    <n v="931105"/>
    <s v="Park Acq &amp; Dev, District"/>
    <x v="162"/>
    <x v="162"/>
    <s v="21735 931105 527700"/>
    <x v="5"/>
    <x v="36"/>
    <s v="Supplies &amp; Services"/>
    <x v="0"/>
    <s v="ARPA2"/>
    <s v="ARPA Projects2"/>
    <m/>
    <m/>
    <m/>
    <m/>
    <m/>
    <m/>
    <m/>
    <m/>
    <m/>
    <m/>
    <m/>
    <m/>
    <m/>
    <n v="209.53"/>
    <m/>
    <m/>
    <n v="209.53"/>
    <n v="0"/>
    <n v="0"/>
    <n v="0"/>
    <n v="209.53"/>
    <n v="209.53"/>
    <n v="-209.53"/>
  </r>
  <r>
    <n v="21735"/>
    <s v="ARP Act Coronavirus Relief"/>
    <n v="931105"/>
    <s v="Park Acq &amp; Dev, District"/>
    <x v="157"/>
    <x v="157"/>
    <s v="21735 931105 542060"/>
    <x v="5"/>
    <x v="36"/>
    <s v="Capital Assets"/>
    <x v="1"/>
    <s v="ARPA4"/>
    <s v="ARPA Projects4"/>
    <m/>
    <m/>
    <m/>
    <m/>
    <m/>
    <m/>
    <m/>
    <m/>
    <m/>
    <m/>
    <m/>
    <m/>
    <m/>
    <n v="75213"/>
    <m/>
    <m/>
    <n v="75213"/>
    <n v="0"/>
    <n v="0"/>
    <n v="0"/>
    <n v="75213"/>
    <n v="75213"/>
    <n v="-75213"/>
  </r>
  <r>
    <n v="25400"/>
    <s v="Regional Park &amp; Open Space Dis"/>
    <n v="931205"/>
    <s v="Crestmore Manor"/>
    <x v="3"/>
    <x v="3"/>
    <s v="25400 931205 527720"/>
    <x v="2"/>
    <x v="11"/>
    <s v="Supplies &amp; Services"/>
    <x v="0"/>
    <s v="Business Services2"/>
    <s v="Guest Services &amp; Events2"/>
    <m/>
    <m/>
    <m/>
    <m/>
    <m/>
    <m/>
    <m/>
    <m/>
    <m/>
    <m/>
    <m/>
    <m/>
    <m/>
    <n v="110.97"/>
    <m/>
    <m/>
    <n v="110.97"/>
    <n v="0"/>
    <n v="0"/>
    <n v="0"/>
    <n v="110.97"/>
    <n v="110.97"/>
    <n v="-110.97"/>
  </r>
  <r>
    <n v="25400"/>
    <s v="Regional Park &amp; Open Space Dis"/>
    <n v="931270"/>
    <s v="Santa Ana River Bottom Mgmt"/>
    <x v="88"/>
    <x v="88"/>
    <s v="25400 931270 528960"/>
    <x v="2"/>
    <x v="15"/>
    <s v="Travel/Training"/>
    <x v="0"/>
    <s v="Business Services2"/>
    <s v="SARB Management2"/>
    <m/>
    <m/>
    <m/>
    <m/>
    <m/>
    <m/>
    <m/>
    <m/>
    <m/>
    <m/>
    <m/>
    <m/>
    <m/>
    <n v="494.58"/>
    <m/>
    <m/>
    <n v="494.58"/>
    <n v="0"/>
    <n v="0"/>
    <n v="0"/>
    <n v="494.58"/>
    <n v="494.58"/>
    <n v="-494.58"/>
  </r>
  <r>
    <n v="25400"/>
    <s v="Regional Park &amp; Open Space Dis"/>
    <n v="931270"/>
    <s v="Santa Ana River Bottom Mgmt"/>
    <x v="89"/>
    <x v="89"/>
    <s v="25400 931270 528980"/>
    <x v="2"/>
    <x v="15"/>
    <s v="Travel/Training"/>
    <x v="0"/>
    <s v="Business Services2"/>
    <s v="SARB Management2"/>
    <m/>
    <m/>
    <m/>
    <m/>
    <m/>
    <m/>
    <m/>
    <m/>
    <m/>
    <m/>
    <m/>
    <m/>
    <m/>
    <n v="1196.94"/>
    <m/>
    <m/>
    <n v="1196.94"/>
    <n v="0"/>
    <n v="0"/>
    <n v="0"/>
    <n v="1196.94"/>
    <n v="1196.94"/>
    <n v="-1196.94"/>
  </r>
  <r>
    <n v="25400"/>
    <s v="Regional Park &amp; Open Space Dis"/>
    <n v="931302"/>
    <s v="Gilman Ranch Historic Museum"/>
    <x v="25"/>
    <x v="25"/>
    <s v="25400 931302 510200"/>
    <x v="4"/>
    <x v="16"/>
    <s v="Payroll"/>
    <x v="3"/>
    <s v="Interpretive1"/>
    <s v="Gilman Ranch1"/>
    <m/>
    <m/>
    <m/>
    <m/>
    <m/>
    <m/>
    <m/>
    <m/>
    <m/>
    <m/>
    <m/>
    <m/>
    <m/>
    <n v="3011.34"/>
    <m/>
    <m/>
    <n v="3011.34"/>
    <n v="0"/>
    <n v="0"/>
    <n v="0"/>
    <n v="3011.34"/>
    <n v="3011.34"/>
    <n v="-3011.34"/>
  </r>
  <r>
    <n v="25400"/>
    <s v="Regional Park &amp; Open Space Dis"/>
    <n v="931400"/>
    <s v="Major Parks"/>
    <x v="106"/>
    <x v="106"/>
    <s v="25400 931400 523680"/>
    <x v="3"/>
    <x v="21"/>
    <s v="Supplies &amp; Services"/>
    <x v="0"/>
    <s v="Regional Parks2"/>
    <s v="Regional Parks General Admin2"/>
    <m/>
    <m/>
    <m/>
    <m/>
    <m/>
    <m/>
    <m/>
    <m/>
    <m/>
    <m/>
    <m/>
    <m/>
    <m/>
    <n v="1413.64"/>
    <m/>
    <m/>
    <n v="1413.64"/>
    <n v="0"/>
    <n v="0"/>
    <n v="0"/>
    <n v="1413.64"/>
    <n v="1413.64"/>
    <n v="-1413.64"/>
  </r>
  <r>
    <n v="25400"/>
    <s v="Regional Park &amp; Open Space Dis"/>
    <n v="931403"/>
    <s v="Idyllwild Park"/>
    <x v="31"/>
    <x v="31"/>
    <s v="25400 931403 510520"/>
    <x v="3"/>
    <x v="23"/>
    <s v="Payroll"/>
    <x v="3"/>
    <s v="Regional Parks1"/>
    <s v="Idyllwild1"/>
    <m/>
    <m/>
    <m/>
    <m/>
    <m/>
    <m/>
    <m/>
    <m/>
    <m/>
    <m/>
    <m/>
    <m/>
    <m/>
    <n v="4"/>
    <m/>
    <m/>
    <n v="4"/>
    <n v="0"/>
    <n v="0"/>
    <n v="0"/>
    <n v="4"/>
    <n v="4"/>
    <n v="-4"/>
  </r>
  <r>
    <n v="25400"/>
    <s v="Regional Park &amp; Open Space Dis"/>
    <n v="931405"/>
    <s v="Lake Cahuilla Park"/>
    <x v="177"/>
    <x v="178"/>
    <s v="25400 931405 546380"/>
    <x v="3"/>
    <x v="3"/>
    <s v="Capital Assets"/>
    <x v="1"/>
    <s v="Regional Parks4"/>
    <s v="Lake Cahuilla4"/>
    <m/>
    <m/>
    <m/>
    <m/>
    <m/>
    <m/>
    <m/>
    <m/>
    <m/>
    <m/>
    <m/>
    <m/>
    <m/>
    <n v="10501.38"/>
    <m/>
    <m/>
    <n v="10501.38"/>
    <n v="0"/>
    <n v="0"/>
    <n v="0"/>
    <n v="10501.38"/>
    <n v="10501.38"/>
    <n v="-10501.38"/>
  </r>
  <r>
    <n v="25400"/>
    <s v="Regional Park &amp; Open Space Dis"/>
    <n v="931409"/>
    <s v="Rancho Jurupa Park"/>
    <x v="45"/>
    <x v="45"/>
    <s v="25400 931409 518020"/>
    <x v="3"/>
    <x v="4"/>
    <s v="Payroll"/>
    <x v="3"/>
    <s v="Regional Parks1"/>
    <s v="Rancho Jurupa1"/>
    <m/>
    <m/>
    <m/>
    <m/>
    <m/>
    <m/>
    <m/>
    <m/>
    <m/>
    <m/>
    <m/>
    <m/>
    <m/>
    <n v="2"/>
    <m/>
    <m/>
    <n v="2"/>
    <n v="0"/>
    <n v="0"/>
    <n v="0"/>
    <n v="2"/>
    <n v="2"/>
    <n v="-2"/>
  </r>
  <r>
    <n v="25400"/>
    <s v="Regional Park &amp; Open Space Dis"/>
    <n v="931421"/>
    <s v="Mayflower Park"/>
    <x v="147"/>
    <x v="147"/>
    <s v="25400 931421 520805"/>
    <x v="3"/>
    <x v="5"/>
    <s v="Supplies &amp; Services"/>
    <x v="0"/>
    <s v="Regional Parks2"/>
    <s v="Mayflower2"/>
    <m/>
    <m/>
    <m/>
    <m/>
    <m/>
    <m/>
    <m/>
    <m/>
    <m/>
    <m/>
    <m/>
    <m/>
    <m/>
    <n v="2450.96"/>
    <m/>
    <m/>
    <n v="2450.96"/>
    <n v="0"/>
    <n v="0"/>
    <n v="0"/>
    <n v="2450.96"/>
    <n v="2450.96"/>
    <n v="-2450.96"/>
  </r>
  <r>
    <n v="25540"/>
    <s v="Multi-Species Reserve"/>
    <n v="931116"/>
    <s v="Multi-Species Reserve"/>
    <x v="88"/>
    <x v="88"/>
    <s v="25540 931116 528960"/>
    <x v="1"/>
    <x v="25"/>
    <s v="Travel/Training"/>
    <x v="0"/>
    <s v="Natural Resources2"/>
    <s v="Multi-Species Reserve2"/>
    <m/>
    <m/>
    <m/>
    <m/>
    <m/>
    <m/>
    <m/>
    <m/>
    <m/>
    <m/>
    <m/>
    <m/>
    <m/>
    <n v="528.69000000000005"/>
    <m/>
    <m/>
    <n v="528.69000000000005"/>
    <n v="0"/>
    <n v="0"/>
    <n v="0"/>
    <n v="528.69000000000005"/>
    <n v="528.69000000000005"/>
    <n v="-528.69000000000005"/>
  </r>
  <r>
    <n v="25550"/>
    <s v="Santa Ana Mitigation Bank"/>
    <n v="931101"/>
    <s v="Santa Ana River Mitigation"/>
    <x v="68"/>
    <x v="68"/>
    <s v="25550 931101 523220"/>
    <x v="1"/>
    <x v="29"/>
    <s v="Supplies &amp; Services"/>
    <x v="0"/>
    <s v="Natural Resources2"/>
    <s v="Santa Ana River Mitigation Bank2"/>
    <m/>
    <m/>
    <m/>
    <m/>
    <m/>
    <m/>
    <m/>
    <m/>
    <m/>
    <m/>
    <m/>
    <m/>
    <m/>
    <n v="9794.09"/>
    <m/>
    <m/>
    <n v="9794.09"/>
    <n v="0"/>
    <n v="0"/>
    <n v="0"/>
    <n v="9794.09"/>
    <n v="9794.09"/>
    <n v="-9794.09"/>
  </r>
  <r>
    <n v="25620"/>
    <s v="Lake Skinner Park"/>
    <n v="931750"/>
    <s v="Lake Skinner Park"/>
    <x v="82"/>
    <x v="82"/>
    <s v="25620 931750 527660"/>
    <x v="3"/>
    <x v="7"/>
    <s v="Supplies &amp; Services"/>
    <x v="0"/>
    <s v="Regional Parks2"/>
    <s v="Lake Skinner2"/>
    <m/>
    <m/>
    <m/>
    <m/>
    <m/>
    <m/>
    <m/>
    <m/>
    <m/>
    <m/>
    <m/>
    <m/>
    <m/>
    <n v="17.850000000000001"/>
    <m/>
    <m/>
    <n v="17.850000000000001"/>
    <n v="0"/>
    <n v="0"/>
    <n v="0"/>
    <n v="17.850000000000001"/>
    <n v="17.850000000000001"/>
    <n v="-17.850000000000001"/>
  </r>
  <r>
    <n v="25620"/>
    <s v="Lake Skinner Park"/>
    <n v="931750"/>
    <s v="Lake Skinner Park"/>
    <x v="4"/>
    <x v="4"/>
    <s v="25620 931750 546160"/>
    <x v="3"/>
    <x v="7"/>
    <s v="Capital Assets"/>
    <x v="1"/>
    <s v="Regional Parks4"/>
    <s v="Lake Skinner4"/>
    <m/>
    <m/>
    <m/>
    <m/>
    <m/>
    <m/>
    <m/>
    <m/>
    <m/>
    <m/>
    <m/>
    <m/>
    <m/>
    <n v="23456.880000000001"/>
    <m/>
    <m/>
    <n v="23456.880000000001"/>
    <n v="0"/>
    <n v="0"/>
    <n v="0"/>
    <n v="23456.880000000001"/>
    <n v="23456.880000000001"/>
    <n v="-23456.880000000001"/>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41">
  <r>
    <n v="25400"/>
    <s v="Regional Park &amp; Open Space Dis"/>
    <n v="931235"/>
    <s v="Business Operations"/>
    <x v="0"/>
    <x v="0"/>
    <s v="25400 931235 700020"/>
    <s v="25400 931235"/>
    <x v="0"/>
    <x v="0"/>
    <s v="Taxes"/>
    <s v="Business ServicesTaxes"/>
    <s v="Property Tax"/>
    <n v="6408259.6599999992"/>
    <n v="6175000"/>
    <m/>
    <n v="6175000"/>
    <m/>
    <m/>
    <m/>
    <n v="976"/>
    <n v="0"/>
    <n v="2055200.28"/>
    <n v="1658266.03"/>
    <n v="972.42"/>
    <n v="0"/>
    <n v="684296.76"/>
    <n v="2212757.5"/>
    <m/>
    <n v="6612468.9900000002"/>
    <n v="0"/>
    <n v="2056176.28"/>
    <n v="1659238.45"/>
    <n v="2897054.26"/>
    <n v="6612468.9900000002"/>
    <n v="-437468.99000000022"/>
  </r>
  <r>
    <n v="25400"/>
    <s v="Regional Park &amp; Open Space Dis"/>
    <n v="931235"/>
    <s v="Business Operations"/>
    <x v="1"/>
    <x v="1"/>
    <s v="25400 931235 701020"/>
    <s v="25400 931235"/>
    <x v="0"/>
    <x v="0"/>
    <s v="Taxes"/>
    <s v="Business ServicesTaxes"/>
    <s v="Property Tax"/>
    <n v="286854.69999999995"/>
    <n v="305000"/>
    <m/>
    <n v="305000"/>
    <m/>
    <m/>
    <m/>
    <n v="320508.51"/>
    <n v="0"/>
    <n v="7455.46"/>
    <n v="0"/>
    <n v="0"/>
    <n v="0"/>
    <n v="0"/>
    <n v="0"/>
    <m/>
    <n v="327963.97000000003"/>
    <n v="0"/>
    <n v="327963.97000000003"/>
    <n v="0"/>
    <n v="0"/>
    <n v="327963.97000000003"/>
    <n v="-22963.97000000003"/>
  </r>
  <r>
    <n v="25400"/>
    <s v="Regional Park &amp; Open Space Dis"/>
    <n v="931235"/>
    <s v="Business Operations"/>
    <x v="2"/>
    <x v="2"/>
    <s v="25400 931235 703000"/>
    <s v="25400 931235"/>
    <x v="0"/>
    <x v="0"/>
    <s v="Taxes"/>
    <s v="Business ServicesTaxes"/>
    <s v="Property Tax"/>
    <n v="20482.169999999998"/>
    <n v="10000"/>
    <m/>
    <n v="10000"/>
    <m/>
    <m/>
    <m/>
    <n v="0"/>
    <n v="0"/>
    <n v="0"/>
    <n v="0"/>
    <n v="0"/>
    <n v="0"/>
    <n v="0"/>
    <n v="0"/>
    <m/>
    <n v="0"/>
    <n v="0"/>
    <n v="0"/>
    <n v="0"/>
    <n v="0"/>
    <n v="0"/>
    <n v="10000"/>
  </r>
  <r>
    <n v="25400"/>
    <s v="Regional Park &amp; Open Space Dis"/>
    <n v="931235"/>
    <s v="Business Operations"/>
    <x v="3"/>
    <x v="3"/>
    <s v="25400 931235 704000"/>
    <s v="25400 931235"/>
    <x v="0"/>
    <x v="0"/>
    <s v="Taxes"/>
    <s v="Business ServicesTaxes"/>
    <s v="Property Tax"/>
    <n v="257603.65"/>
    <n v="50000"/>
    <m/>
    <n v="50000"/>
    <m/>
    <m/>
    <m/>
    <n v="0"/>
    <n v="0"/>
    <n v="0"/>
    <n v="91499.08"/>
    <n v="0"/>
    <n v="34047.769999999997"/>
    <n v="0"/>
    <n v="68718.720000000001"/>
    <m/>
    <n v="194265.57"/>
    <n v="0"/>
    <n v="0"/>
    <n v="125546.85"/>
    <n v="68718.720000000001"/>
    <n v="194265.57"/>
    <n v="-144265.57"/>
  </r>
  <r>
    <n v="25400"/>
    <s v="Regional Park &amp; Open Space Dis"/>
    <n v="931235"/>
    <s v="Business Operations"/>
    <x v="4"/>
    <x v="4"/>
    <s v="25400 931235 705000"/>
    <s v="25400 931235"/>
    <x v="0"/>
    <x v="0"/>
    <s v="Taxes"/>
    <s v="Business ServicesTaxes"/>
    <s v="Property Tax"/>
    <n v="63266.560000000005"/>
    <n v="35000"/>
    <m/>
    <n v="35000"/>
    <m/>
    <m/>
    <m/>
    <n v="0"/>
    <n v="0"/>
    <n v="0"/>
    <n v="95000.3"/>
    <n v="0"/>
    <n v="5351.64"/>
    <n v="0"/>
    <n v="0"/>
    <m/>
    <n v="100351.94"/>
    <n v="0"/>
    <n v="0"/>
    <n v="100351.94"/>
    <n v="0"/>
    <n v="100351.94"/>
    <n v="-65351.94"/>
  </r>
  <r>
    <n v="25400"/>
    <s v="Regional Park &amp; Open Space Dis"/>
    <n v="931235"/>
    <s v="Business Operations"/>
    <x v="5"/>
    <x v="5"/>
    <s v="25400 931235 715070"/>
    <s v="25400 931235"/>
    <x v="0"/>
    <x v="0"/>
    <s v="Taxes"/>
    <s v="Business ServicesTaxes"/>
    <s v="Property Tax"/>
    <n v="1079014.44"/>
    <n v="625000"/>
    <m/>
    <n v="625000"/>
    <m/>
    <m/>
    <m/>
    <n v="0"/>
    <n v="52178.19"/>
    <n v="26534.89"/>
    <n v="547869.82999999996"/>
    <n v="0"/>
    <n v="0"/>
    <n v="0"/>
    <n v="0"/>
    <m/>
    <n v="626582.90999999992"/>
    <n v="0"/>
    <n v="78713.08"/>
    <n v="547869.82999999996"/>
    <n v="0"/>
    <n v="626582.90999999992"/>
    <n v="-1582.9099999999162"/>
  </r>
  <r>
    <n v="25400"/>
    <s v="Regional Park &amp; Open Space Dis"/>
    <n v="931104"/>
    <s v="Regnl Parks &amp; Open-Space Dist"/>
    <x v="6"/>
    <x v="6"/>
    <s v="25400 931104 740020"/>
    <s v="25400 931104"/>
    <x v="0"/>
    <x v="0"/>
    <s v="Other"/>
    <s v="Business ServicesOther"/>
    <s v="Other Financing Sources"/>
    <n v="-53593.19999999999"/>
    <n v="0"/>
    <m/>
    <n v="0"/>
    <n v="0"/>
    <n v="169221.31"/>
    <n v="90211.62"/>
    <n v="12441.97"/>
    <n v="-12441.97"/>
    <n v="94220.36"/>
    <n v="0"/>
    <n v="-259432.93"/>
    <n v="90293.72"/>
    <n v="0"/>
    <n v="0"/>
    <m/>
    <n v="184514.08"/>
    <n v="259432.93"/>
    <n v="94220.36"/>
    <n v="-169139.21"/>
    <n v="0"/>
    <n v="184514.08"/>
    <n v="-184514.08"/>
  </r>
  <r>
    <n v="25400"/>
    <s v="Regional Park &amp; Open Space Dis"/>
    <n v="931235"/>
    <s v="Business Operations"/>
    <x v="6"/>
    <x v="6"/>
    <s v="25400 931235 740020"/>
    <s v="25400 931235"/>
    <x v="0"/>
    <x v="0"/>
    <s v="Other"/>
    <s v="Business ServicesOther"/>
    <s v="Other Financing Sources"/>
    <n v="207616.45"/>
    <n v="0"/>
    <m/>
    <n v="0"/>
    <n v="0"/>
    <n v="0"/>
    <n v="0"/>
    <n v="0"/>
    <n v="12441.97"/>
    <n v="0"/>
    <n v="0"/>
    <n v="269421.07"/>
    <n v="0"/>
    <n v="0"/>
    <n v="12248.39"/>
    <m/>
    <n v="294111.43"/>
    <n v="0"/>
    <n v="12441.97"/>
    <n v="269421.07"/>
    <n v="12248.39"/>
    <n v="294111.43"/>
    <n v="-294111.43"/>
  </r>
  <r>
    <n v="25430"/>
    <s v="Habitat/Open Space Mgt-Parks"/>
    <n v="931170"/>
    <s v="Habitat &amp; Open Space Mgmt"/>
    <x v="6"/>
    <x v="6"/>
    <s v="25430 931170 740020"/>
    <s v="25430 931170"/>
    <x v="1"/>
    <x v="1"/>
    <s v="Other"/>
    <s v="Natural ResourcesOther"/>
    <s v="Other Financing Sources"/>
    <n v="21656.76"/>
    <n v="0"/>
    <m/>
    <n v="0"/>
    <n v="0"/>
    <n v="-1207.44"/>
    <n v="2020.36"/>
    <n v="26.59"/>
    <n v="0"/>
    <n v="201.37"/>
    <n v="0"/>
    <n v="226.02"/>
    <n v="2043.2"/>
    <n v="0"/>
    <n v="10.29"/>
    <m/>
    <n v="3320.39"/>
    <n v="812.91999999999985"/>
    <n v="227.96"/>
    <n v="2269.2200000000003"/>
    <n v="10.29"/>
    <n v="3320.3900000000003"/>
    <n v="-3320.3900000000003"/>
  </r>
  <r>
    <n v="25440"/>
    <s v="Off-Highway Vehicle Mgmt"/>
    <n v="931160"/>
    <s v="Off Road Vehicle Management"/>
    <x v="6"/>
    <x v="6"/>
    <s v="25440 931160 740020"/>
    <s v="25440 931160"/>
    <x v="1"/>
    <x v="2"/>
    <s v="Other"/>
    <s v="Natural ResourcesOther"/>
    <s v="Other Financing Sources"/>
    <n v="8701.5500000000011"/>
    <n v="0"/>
    <m/>
    <n v="0"/>
    <n v="0"/>
    <n v="4140.24"/>
    <n v="2985.37"/>
    <n v="417.74"/>
    <n v="0"/>
    <n v="3163.47"/>
    <n v="0"/>
    <n v="337.32"/>
    <n v="3049.39"/>
    <n v="0"/>
    <n v="348.7"/>
    <m/>
    <n v="14442.23"/>
    <n v="7125.61"/>
    <n v="3581.21"/>
    <n v="3386.71"/>
    <n v="348.7"/>
    <n v="14442.23"/>
    <n v="-14442.23"/>
  </r>
  <r>
    <n v="25540"/>
    <s v="Multi-Species Reserve"/>
    <n v="931116"/>
    <s v="Multi-Species Reserve"/>
    <x v="6"/>
    <x v="6"/>
    <s v="25540 931116 740020"/>
    <s v="25540 931116"/>
    <x v="1"/>
    <x v="3"/>
    <s v="Other"/>
    <s v="Natural ResourcesOther"/>
    <s v="Other Financing Sources"/>
    <n v="7148.15"/>
    <n v="0"/>
    <m/>
    <n v="0"/>
    <n v="0"/>
    <n v="5525.96"/>
    <n v="3386.81"/>
    <n v="512.42999999999995"/>
    <n v="0"/>
    <n v="3880.55"/>
    <n v="0"/>
    <n v="521.41999999999996"/>
    <n v="4713.66"/>
    <n v="0"/>
    <n v="455.6"/>
    <m/>
    <n v="18996.43"/>
    <n v="8912.77"/>
    <n v="4392.9800000000005"/>
    <n v="5235.08"/>
    <n v="455.6"/>
    <n v="18996.43"/>
    <n v="-18996.43"/>
  </r>
  <r>
    <n v="25550"/>
    <s v="Santa Ana Mitigation Bank"/>
    <n v="931101"/>
    <s v="Santa Ana River Mitigation"/>
    <x v="6"/>
    <x v="6"/>
    <s v="25550 931101 740020"/>
    <s v="25550 931101"/>
    <x v="1"/>
    <x v="4"/>
    <s v="Other"/>
    <s v="Natural ResourcesOther"/>
    <s v="Other Financing Sources"/>
    <n v="91708.770000000019"/>
    <n v="0"/>
    <m/>
    <n v="0"/>
    <n v="0"/>
    <n v="41760.86"/>
    <n v="31705.88"/>
    <n v="4073.76"/>
    <n v="0"/>
    <n v="30849.71"/>
    <n v="0"/>
    <n v="3880.14"/>
    <n v="35076.82"/>
    <n v="0"/>
    <n v="3685.43"/>
    <m/>
    <n v="151032.59999999998"/>
    <n v="73466.740000000005"/>
    <n v="34923.47"/>
    <n v="38956.959999999999"/>
    <n v="3685.43"/>
    <n v="151032.6"/>
    <n v="-151032.6"/>
  </r>
  <r>
    <n v="25590"/>
    <s v="MSHCP Reserve Management"/>
    <n v="931150"/>
    <s v="MSHCP Reserve Management"/>
    <x v="6"/>
    <x v="6"/>
    <s v="25590 931150 740020"/>
    <s v="25590 931150"/>
    <x v="1"/>
    <x v="5"/>
    <s v="Other"/>
    <s v="Natural ResourcesOther"/>
    <s v="Other Financing Sources"/>
    <n v="-1885.1299999999997"/>
    <n v="0"/>
    <m/>
    <n v="0"/>
    <n v="0"/>
    <n v="4790.1000000000004"/>
    <n v="692.61"/>
    <n v="69.319999999999993"/>
    <n v="0"/>
    <n v="524.94000000000005"/>
    <n v="0"/>
    <n v="42.16"/>
    <n v="381.09"/>
    <n v="0"/>
    <n v="11.73"/>
    <m/>
    <n v="6511.9499999999989"/>
    <n v="5482.71"/>
    <n v="594.26"/>
    <n v="423.25"/>
    <n v="11.73"/>
    <n v="6511.95"/>
    <n v="-6511.95"/>
  </r>
  <r>
    <n v="25620"/>
    <s v="Lake Skinner Park"/>
    <n v="931750"/>
    <s v="Lake Skinner Park"/>
    <x v="6"/>
    <x v="6"/>
    <s v="25620 931750 740020"/>
    <s v="25620 931750"/>
    <x v="2"/>
    <x v="6"/>
    <s v="Other"/>
    <s v="Regional ParksOther"/>
    <s v="Other Financing Sources"/>
    <n v="37080.76"/>
    <n v="0"/>
    <m/>
    <n v="0"/>
    <n v="0"/>
    <n v="25851.84"/>
    <n v="18494.47"/>
    <n v="2554.38"/>
    <n v="0"/>
    <n v="19343.810000000001"/>
    <n v="0"/>
    <n v="2378.9699999999998"/>
    <n v="21506.11"/>
    <n v="0"/>
    <n v="2183.83"/>
    <m/>
    <n v="92313.41"/>
    <n v="44346.31"/>
    <n v="21898.190000000002"/>
    <n v="23885.08"/>
    <n v="2183.83"/>
    <n v="92313.41"/>
    <n v="-92313.41"/>
  </r>
  <r>
    <n v="33100"/>
    <s v="Park Acq &amp; Dev, District"/>
    <n v="931105"/>
    <s v="Park Acq &amp; Dev, District"/>
    <x v="6"/>
    <x v="6"/>
    <s v="33100 931105 740020"/>
    <s v="33100 931105"/>
    <x v="3"/>
    <x v="7"/>
    <s v="Other"/>
    <s v="CIPOther"/>
    <s v="Other Financing Sources"/>
    <n v="36580.97"/>
    <n v="0"/>
    <m/>
    <n v="0"/>
    <n v="0"/>
    <n v="8888.3700000000008"/>
    <n v="-7117.19"/>
    <n v="-825.95"/>
    <n v="0"/>
    <n v="-6254.76"/>
    <n v="0"/>
    <n v="799.97"/>
    <n v="7231.83"/>
    <n v="0"/>
    <n v="509.45"/>
    <m/>
    <n v="3231.7200000000012"/>
    <n v="1771.1800000000012"/>
    <n v="-7080.71"/>
    <n v="8031.8"/>
    <n v="509.45"/>
    <n v="3231.7200000000012"/>
    <n v="-3231.7200000000012"/>
  </r>
  <r>
    <n v="33110"/>
    <s v="Park Acq &amp; Dev, Grants"/>
    <n v="931121"/>
    <s v="Park Acq &amp; Dev, Grants"/>
    <x v="6"/>
    <x v="6"/>
    <s v="33110 931121 740020"/>
    <s v="33110 931121"/>
    <x v="3"/>
    <x v="8"/>
    <s v="Other"/>
    <s v="CIPOther"/>
    <s v="Other Financing Sources"/>
    <n v="3258.7299999999996"/>
    <n v="0"/>
    <m/>
    <n v="0"/>
    <n v="0"/>
    <n v="2909.09"/>
    <n v="2247.04"/>
    <n v="97.02"/>
    <n v="0"/>
    <n v="734.72"/>
    <n v="0"/>
    <n v="31.26"/>
    <n v="282.60000000000002"/>
    <n v="0"/>
    <n v="30.37"/>
    <m/>
    <n v="6332.1000000000013"/>
    <n v="5156.13"/>
    <n v="831.74"/>
    <n v="313.86"/>
    <n v="30.37"/>
    <n v="6332.0999999999995"/>
    <n v="-6332.0999999999995"/>
  </r>
  <r>
    <n v="33120"/>
    <s v="Park Acq &amp; Dev, DIF"/>
    <n v="931122"/>
    <s v="West Co Parks - DIF"/>
    <x v="6"/>
    <x v="6"/>
    <s v="33120 931122 740020"/>
    <s v="33120 931122"/>
    <x v="3"/>
    <x v="9"/>
    <s v="Other"/>
    <s v="CIPOther"/>
    <s v="Other Financing Sources"/>
    <n v="-273.01"/>
    <n v="0"/>
    <m/>
    <n v="0"/>
    <n v="0"/>
    <n v="138.21"/>
    <n v="-83.59"/>
    <n v="-3.32"/>
    <n v="3.32"/>
    <n v="-25.16"/>
    <n v="0"/>
    <n v="-54.62"/>
    <n v="27.41"/>
    <n v="0"/>
    <n v="0"/>
    <m/>
    <n v="2.2500000000000071"/>
    <n v="54.620000000000005"/>
    <n v="-25.16"/>
    <n v="-27.209999999999997"/>
    <n v="0"/>
    <n v="2.2500000000000071"/>
    <n v="-2.2500000000000071"/>
  </r>
  <r>
    <n v="33120"/>
    <s v="West Co Parks - DIF"/>
    <n v="931122"/>
    <s v="West Co Parks - DIF"/>
    <x v="6"/>
    <x v="6"/>
    <s v="33121 931122 740020"/>
    <s v="33121 931122"/>
    <x v="3"/>
    <x v="9"/>
    <s v="Other"/>
    <s v="CIPOther"/>
    <s v="Other Financing Sources"/>
    <n v="22934.779999999995"/>
    <n v="0"/>
    <m/>
    <n v="0"/>
    <n v="0"/>
    <n v="-96.41"/>
    <n v="154.37"/>
    <n v="0.67"/>
    <n v="-0.67"/>
    <n v="5.0599999999999996"/>
    <n v="0"/>
    <n v="-57.96"/>
    <n v="26.67"/>
    <n v="0"/>
    <n v="0"/>
    <m/>
    <n v="31.730000000000011"/>
    <n v="57.960000000000008"/>
    <n v="5.0599999999999996"/>
    <n v="-31.29"/>
    <n v="0"/>
    <n v="31.730000000000011"/>
    <n v="-31.730000000000011"/>
  </r>
  <r>
    <n v="25400"/>
    <s v="Regional Park &amp; Open Space Dis"/>
    <n v="931205"/>
    <s v="Crestmore Manor"/>
    <x v="7"/>
    <x v="7"/>
    <s v="25400 931205 741000"/>
    <s v="25400 931205"/>
    <x v="0"/>
    <x v="10"/>
    <s v="Fee"/>
    <s v="Business ServicesFee"/>
    <s v="Rents, Leases, Concessions"/>
    <n v="194427"/>
    <n v="350000"/>
    <m/>
    <n v="350000"/>
    <n v="120571"/>
    <n v="27673"/>
    <n v="19880"/>
    <n v="10680"/>
    <n v="10631"/>
    <n v="4354"/>
    <n v="18225"/>
    <n v="30934"/>
    <n v="37235"/>
    <n v="23418"/>
    <n v="25614"/>
    <m/>
    <n v="329215"/>
    <n v="168124"/>
    <n v="25665"/>
    <n v="86394"/>
    <n v="49032"/>
    <n v="329215"/>
    <n v="20785"/>
  </r>
  <r>
    <n v="25400"/>
    <s v="Regional Park &amp; Open Space Dis"/>
    <n v="931235"/>
    <s v="Business Operations"/>
    <x v="7"/>
    <x v="7"/>
    <s v="25400 931235 741000"/>
    <s v="25400 931235"/>
    <x v="0"/>
    <x v="0"/>
    <s v="Fee"/>
    <s v="Business ServicesFee"/>
    <s v="Regional Parks &amp; Trails Fees"/>
    <n v="4974.5"/>
    <n v="1000"/>
    <m/>
    <n v="1000"/>
    <n v="0"/>
    <n v="275"/>
    <n v="275"/>
    <n v="275"/>
    <n v="275"/>
    <n v="0"/>
    <n v="0"/>
    <n v="0"/>
    <n v="0"/>
    <n v="0"/>
    <n v="0"/>
    <m/>
    <n v="1100"/>
    <n v="550"/>
    <n v="550"/>
    <n v="0"/>
    <n v="0"/>
    <n v="1100"/>
    <n v="-100"/>
  </r>
  <r>
    <n v="25420"/>
    <s v="Recreation"/>
    <n v="931401"/>
    <s v="Park Events-Weddings"/>
    <x v="7"/>
    <x v="7"/>
    <s v="25420 931401 741000"/>
    <s v="25420 931401"/>
    <x v="0"/>
    <x v="10"/>
    <s v="Fee"/>
    <s v="Business ServicesFee"/>
    <s v="Rents, Leases, Concessions"/>
    <n v="0"/>
    <n v="0"/>
    <m/>
    <n v="0"/>
    <n v="0"/>
    <n v="0"/>
    <n v="0"/>
    <n v="0"/>
    <n v="0"/>
    <n v="0"/>
    <n v="0"/>
    <n v="0"/>
    <n v="0"/>
    <n v="0"/>
    <n v="0"/>
    <m/>
    <n v="0"/>
    <n v="0"/>
    <n v="0"/>
    <n v="0"/>
    <n v="0"/>
    <n v="0"/>
    <n v="0"/>
  </r>
  <r>
    <n v="25400"/>
    <s v="Regional Park &amp; Open Space Dis"/>
    <n v="931235"/>
    <s v="Business Operations"/>
    <x v="8"/>
    <x v="8"/>
    <s v="25400 931235 741010"/>
    <s v="25400 931235"/>
    <x v="0"/>
    <x v="0"/>
    <s v="Fee"/>
    <s v="Business ServicesFee"/>
    <s v="Other Financing Sources"/>
    <n v="211821.88"/>
    <n v="160000"/>
    <m/>
    <n v="160000"/>
    <n v="-48125"/>
    <n v="0"/>
    <n v="0"/>
    <n v="0"/>
    <n v="0"/>
    <n v="0"/>
    <n v="0"/>
    <n v="0"/>
    <n v="0"/>
    <n v="0"/>
    <n v="0"/>
    <m/>
    <n v="-48125"/>
    <n v="-48125"/>
    <n v="0"/>
    <n v="0"/>
    <n v="0"/>
    <n v="-48125"/>
    <n v="208125"/>
  </r>
  <r>
    <n v="25400"/>
    <s v="Regional Park &amp; Open Space Dis"/>
    <n v="931183"/>
    <s v="Reservation/Reception"/>
    <x v="9"/>
    <x v="9"/>
    <s v="25400 931183 741020"/>
    <s v="25400 931183"/>
    <x v="0"/>
    <x v="10"/>
    <s v="Fee"/>
    <s v="Business ServicesFee"/>
    <s v="Historical &amp; Interpretive"/>
    <n v="0"/>
    <n v="0"/>
    <m/>
    <n v="0"/>
    <n v="0"/>
    <n v="0"/>
    <n v="0"/>
    <n v="0"/>
    <n v="0"/>
    <n v="0"/>
    <n v="0"/>
    <n v="0"/>
    <n v="0"/>
    <n v="0"/>
    <n v="0"/>
    <m/>
    <n v="0"/>
    <n v="0"/>
    <n v="0"/>
    <n v="0"/>
    <n v="0"/>
    <n v="0"/>
    <n v="0"/>
  </r>
  <r>
    <n v="25400"/>
    <s v="Regional Park &amp; Open Space Dis"/>
    <n v="931302"/>
    <s v="Gilman Ranch Historic Museum"/>
    <x v="9"/>
    <x v="9"/>
    <s v="25400 931302 741020"/>
    <s v="25400 931302"/>
    <x v="4"/>
    <x v="11"/>
    <s v="Fee"/>
    <s v="InterpretiveFee"/>
    <s v="Historical &amp; Interpretive"/>
    <n v="1348"/>
    <n v="500"/>
    <m/>
    <n v="500"/>
    <n v="485"/>
    <n v="-440"/>
    <n v="15"/>
    <n v="2038"/>
    <n v="0"/>
    <n v="14"/>
    <n v="0"/>
    <n v="2010"/>
    <n v="28"/>
    <n v="45"/>
    <n v="16"/>
    <m/>
    <n v="4211"/>
    <n v="60"/>
    <n v="2052"/>
    <n v="2038"/>
    <n v="61"/>
    <n v="4211"/>
    <n v="-3711"/>
  </r>
  <r>
    <n v="25400"/>
    <s v="Regional Park &amp; Open Space Dis"/>
    <n v="931303"/>
    <s v="Jensen Alvarado Historic Ranch"/>
    <x v="9"/>
    <x v="9"/>
    <s v="25400 931303 741020"/>
    <s v="25400 931303"/>
    <x v="4"/>
    <x v="12"/>
    <s v="Fee"/>
    <s v="InterpretiveFee"/>
    <s v="Historical &amp; Interpretive"/>
    <n v="745"/>
    <n v="1000"/>
    <m/>
    <n v="1000"/>
    <n v="0"/>
    <n v="0"/>
    <n v="0"/>
    <n v="0"/>
    <n v="0"/>
    <n v="0"/>
    <n v="0"/>
    <n v="3600"/>
    <n v="0"/>
    <n v="0"/>
    <n v="0"/>
    <m/>
    <n v="3600"/>
    <n v="0"/>
    <n v="0"/>
    <n v="3600"/>
    <n v="0"/>
    <n v="3600"/>
    <n v="-2600"/>
  </r>
  <r>
    <n v="25400"/>
    <s v="Regional Park &amp; Open Space Dis"/>
    <n v="931305"/>
    <s v="Hidden Valley Nature Center"/>
    <x v="9"/>
    <x v="9"/>
    <s v="25400 931305 741020"/>
    <s v="25400 931305"/>
    <x v="4"/>
    <x v="13"/>
    <s v="Fee"/>
    <s v="InterpretiveFee"/>
    <s v="Regional Parks &amp; Trails Fees"/>
    <n v="5795"/>
    <n v="2000"/>
    <m/>
    <n v="2000"/>
    <n v="0"/>
    <n v="0"/>
    <n v="0"/>
    <n v="0"/>
    <n v="0"/>
    <n v="20"/>
    <n v="324"/>
    <n v="2713"/>
    <n v="72"/>
    <n v="155"/>
    <n v="147"/>
    <m/>
    <n v="3431"/>
    <n v="0"/>
    <n v="20"/>
    <n v="3109"/>
    <n v="302"/>
    <n v="3431"/>
    <n v="-1431"/>
  </r>
  <r>
    <n v="25400"/>
    <s v="Regional Park &amp; Open Space Dis"/>
    <n v="931306"/>
    <s v="Idyllwild Nature Center"/>
    <x v="9"/>
    <x v="9"/>
    <s v="25400 931306 741020"/>
    <s v="25400 931306"/>
    <x v="4"/>
    <x v="14"/>
    <s v="Fee"/>
    <s v="InterpretiveFee"/>
    <s v="Historical &amp; Interpretive"/>
    <n v="88603"/>
    <n v="73000"/>
    <m/>
    <n v="73000"/>
    <n v="4222"/>
    <n v="785"/>
    <n v="3095"/>
    <n v="7899"/>
    <n v="3672"/>
    <n v="2632"/>
    <n v="9454"/>
    <n v="24993"/>
    <n v="16413.8"/>
    <n v="7950"/>
    <n v="6153"/>
    <m/>
    <n v="87268.800000000003"/>
    <n v="8102"/>
    <n v="14203"/>
    <n v="50860.800000000003"/>
    <n v="14103"/>
    <n v="87268.800000000003"/>
    <n v="-14268.800000000003"/>
  </r>
  <r>
    <n v="25400"/>
    <s v="Regional Park &amp; Open Space Dis"/>
    <n v="931400"/>
    <s v="Major Parks"/>
    <x v="9"/>
    <x v="9"/>
    <s v="25400 931400 741020"/>
    <s v="25400 931400"/>
    <x v="2"/>
    <x v="15"/>
    <s v="Fee"/>
    <s v="Regional ParksFee"/>
    <s v="Historical &amp; Interpretive"/>
    <n v="1134"/>
    <n v="0"/>
    <m/>
    <n v="0"/>
    <n v="80"/>
    <n v="94"/>
    <n v="145"/>
    <n v="-225"/>
    <n v="0"/>
    <n v="0"/>
    <n v="0"/>
    <n v="0"/>
    <n v="-94"/>
    <n v="0"/>
    <n v="0"/>
    <m/>
    <n v="0"/>
    <n v="319"/>
    <n v="-225"/>
    <n v="-94"/>
    <n v="0"/>
    <n v="0"/>
    <n v="0"/>
  </r>
  <r>
    <n v="25400"/>
    <s v="Regional Park &amp; Open Space Dis"/>
    <n v="931402"/>
    <s v="Hurkey Creek Park"/>
    <x v="9"/>
    <x v="9"/>
    <s v="25400 931402 741020"/>
    <s v="25400 931402"/>
    <x v="2"/>
    <x v="16"/>
    <s v="Fee"/>
    <s v="Regional ParksFee"/>
    <s v="Historical &amp; Interpretive"/>
    <n v="49348.25"/>
    <n v="50000"/>
    <m/>
    <n v="50000"/>
    <n v="5947"/>
    <n v="2730"/>
    <n v="6832.38"/>
    <n v="5556.21"/>
    <n v="2187.75"/>
    <n v="1159"/>
    <n v="1740"/>
    <n v="2159"/>
    <n v="1514"/>
    <n v="1727"/>
    <n v="3673"/>
    <m/>
    <n v="35225.339999999997"/>
    <n v="15509.380000000001"/>
    <n v="8902.9599999999991"/>
    <n v="5413"/>
    <n v="5400"/>
    <n v="35225.339999999997"/>
    <n v="14774.660000000003"/>
  </r>
  <r>
    <n v="25400"/>
    <s v="Regional Park &amp; Open Space Dis"/>
    <n v="931403"/>
    <s v="Idyllwild Park"/>
    <x v="9"/>
    <x v="9"/>
    <s v="25400 931403 741020"/>
    <s v="25400 931403"/>
    <x v="2"/>
    <x v="17"/>
    <s v="Fee"/>
    <s v="Regional ParksFee"/>
    <s v="Historical &amp; Interpretive"/>
    <n v="79055.760000000009"/>
    <n v="65000"/>
    <m/>
    <n v="65000"/>
    <n v="3801"/>
    <n v="536"/>
    <n v="3678"/>
    <n v="2263"/>
    <n v="2575"/>
    <n v="2892"/>
    <n v="4465"/>
    <n v="8573"/>
    <n v="8088.01"/>
    <n v="3772"/>
    <n v="4539"/>
    <m/>
    <n v="45182.01"/>
    <n v="8015"/>
    <n v="7730"/>
    <n v="21126.010000000002"/>
    <n v="8311"/>
    <n v="45182.01"/>
    <n v="19817.989999999998"/>
  </r>
  <r>
    <n v="25400"/>
    <s v="Regional Park &amp; Open Space Dis"/>
    <n v="931405"/>
    <s v="Lake Cahuilla Park"/>
    <x v="9"/>
    <x v="9"/>
    <s v="25400 931405 741020"/>
    <s v="25400 931405"/>
    <x v="2"/>
    <x v="18"/>
    <s v="Fee"/>
    <s v="Regional ParksFee"/>
    <s v="Historical &amp; Interpretive"/>
    <n v="98309"/>
    <n v="75000"/>
    <m/>
    <n v="75000"/>
    <n v="2023"/>
    <n v="-200"/>
    <n v="1777"/>
    <n v="18865"/>
    <n v="7208"/>
    <n v="15655"/>
    <n v="9824"/>
    <n v="31728"/>
    <n v="9709"/>
    <n v="10970"/>
    <n v="13667"/>
    <m/>
    <n v="121226"/>
    <n v="3600"/>
    <n v="41728"/>
    <n v="51261"/>
    <n v="24637"/>
    <n v="121226"/>
    <n v="-46226"/>
  </r>
  <r>
    <n v="25400"/>
    <s v="Regional Park &amp; Open Space Dis"/>
    <n v="931408"/>
    <s v="McCall Park"/>
    <x v="9"/>
    <x v="9"/>
    <s v="25400 931408 741020"/>
    <s v="25400 931408"/>
    <x v="2"/>
    <x v="19"/>
    <s v="Fee"/>
    <s v="Regional ParksFee"/>
    <s v="Historical &amp; Interpretive"/>
    <n v="2137"/>
    <n v="1500"/>
    <m/>
    <n v="1500"/>
    <n v="60"/>
    <n v="-6"/>
    <n v="251"/>
    <n v="38"/>
    <n v="13"/>
    <n v="7"/>
    <n v="50"/>
    <n v="18"/>
    <n v="72"/>
    <n v="112.25"/>
    <n v="141"/>
    <m/>
    <n v="756.25"/>
    <n v="305"/>
    <n v="58"/>
    <n v="140"/>
    <n v="253.25"/>
    <n v="756.25"/>
    <n v="743.75"/>
  </r>
  <r>
    <n v="25400"/>
    <s v="Regional Park &amp; Open Space Dis"/>
    <n v="931409"/>
    <s v="Rancho Jurupa Park"/>
    <x v="9"/>
    <x v="9"/>
    <s v="25400 931409 741020"/>
    <s v="25400 931409"/>
    <x v="2"/>
    <x v="20"/>
    <s v="Fee"/>
    <s v="Regional ParksFee"/>
    <s v="Historical &amp; Interpretive"/>
    <n v="241161.27000000002"/>
    <n v="230000"/>
    <m/>
    <n v="230000"/>
    <n v="52275"/>
    <n v="35330.5"/>
    <n v="23692.75"/>
    <n v="18144.25"/>
    <n v="8811.51"/>
    <n v="5387.5"/>
    <n v="9983.75"/>
    <n v="17393.5"/>
    <n v="9693"/>
    <n v="18767.5"/>
    <n v="27176.55"/>
    <m/>
    <n v="226655.81"/>
    <n v="111298.25"/>
    <n v="32343.260000000002"/>
    <n v="37070.25"/>
    <n v="45944.05"/>
    <n v="226655.81"/>
    <n v="3344.1900000000023"/>
  </r>
  <r>
    <n v="25430"/>
    <s v="Habitat/Open Space Mgt-Parks"/>
    <n v="931171"/>
    <s v="Hab &amp; Opn Spc - Box Springs"/>
    <x v="9"/>
    <x v="9"/>
    <s v="25430 931171 741020"/>
    <s v="25430 931171"/>
    <x v="1"/>
    <x v="1"/>
    <s v="Fee"/>
    <s v="Natural ResourcesFee"/>
    <s v="Historical &amp; Interpretive"/>
    <n v="1891"/>
    <n v="0"/>
    <m/>
    <n v="0"/>
    <n v="0"/>
    <n v="0"/>
    <n v="0"/>
    <n v="0"/>
    <n v="0"/>
    <n v="0"/>
    <n v="0"/>
    <n v="0"/>
    <n v="0"/>
    <n v="0"/>
    <n v="0"/>
    <m/>
    <n v="0"/>
    <n v="0"/>
    <n v="0"/>
    <n v="0"/>
    <n v="0"/>
    <n v="0"/>
    <n v="0"/>
  </r>
  <r>
    <n v="25430"/>
    <s v="Habitat/Open Space Mgt-Parks"/>
    <n v="931173"/>
    <s v="Hab &amp; Opn Spc-Hidden Valley"/>
    <x v="9"/>
    <x v="9"/>
    <s v="25430 931173 741020"/>
    <s v="25430 931173"/>
    <x v="1"/>
    <x v="1"/>
    <s v="Fee"/>
    <s v="Natural ResourcesFee"/>
    <s v="Historical &amp; Interpretive"/>
    <n v="2951"/>
    <n v="0"/>
    <m/>
    <n v="0"/>
    <n v="0"/>
    <n v="0"/>
    <n v="0"/>
    <n v="0"/>
    <n v="0"/>
    <n v="0"/>
    <n v="0"/>
    <n v="0"/>
    <n v="0"/>
    <n v="0"/>
    <n v="0"/>
    <m/>
    <n v="0"/>
    <n v="0"/>
    <n v="0"/>
    <n v="0"/>
    <n v="0"/>
    <n v="0"/>
    <n v="0"/>
  </r>
  <r>
    <n v="25400"/>
    <s v="Regional Park &amp; Open Space Dis"/>
    <n v="931406"/>
    <s v="Lawler Lodge &amp; Alpine Cabins"/>
    <x v="9"/>
    <x v="9"/>
    <s v="25400 931406 741020"/>
    <s v="25400 931406"/>
    <x v="2"/>
    <x v="21"/>
    <s v="Fee"/>
    <s v="Regional ParksFee"/>
    <s v="Regional Parks &amp; Trails Fees"/>
    <n v="86"/>
    <n v="0"/>
    <m/>
    <n v="0"/>
    <n v="0"/>
    <n v="0"/>
    <n v="0"/>
    <n v="0"/>
    <n v="0"/>
    <n v="0"/>
    <n v="0"/>
    <n v="0"/>
    <n v="32"/>
    <n v="0"/>
    <n v="0"/>
    <m/>
    <n v="32"/>
    <n v="0"/>
    <n v="0"/>
    <n v="32"/>
    <n v="0"/>
    <n v="32"/>
    <n v="-32"/>
  </r>
  <r>
    <n v="25400"/>
    <s v="Regional Park &amp; Open Space Dis"/>
    <n v="931307"/>
    <s v="Santa Rosa Plateau Nature Ctr"/>
    <x v="9"/>
    <x v="9"/>
    <s v="25400 931307 741020"/>
    <s v="25400 931307"/>
    <x v="4"/>
    <x v="22"/>
    <s v="Fee"/>
    <s v="InterpretiveFee"/>
    <s v="Historical &amp; Interpretive"/>
    <n v="41852"/>
    <n v="0"/>
    <m/>
    <n v="0"/>
    <n v="2895"/>
    <n v="-1943"/>
    <n v="379"/>
    <n v="1229.1600000000001"/>
    <n v="1732"/>
    <n v="1028.8699999999999"/>
    <n v="2764"/>
    <n v="719"/>
    <n v="2856"/>
    <n v="1857"/>
    <n v="3693.03"/>
    <m/>
    <n v="17210.059999999998"/>
    <n v="1331"/>
    <n v="3990.0299999999997"/>
    <n v="6339"/>
    <n v="5550.0300000000007"/>
    <n v="17210.059999999998"/>
    <n v="-17210.059999999998"/>
  </r>
  <r>
    <n v="25400"/>
    <s v="Regional Park &amp; Open Space Dis"/>
    <n v="931205"/>
    <s v="Crestmore Manor"/>
    <x v="9"/>
    <x v="9"/>
    <s v="25400 931205 741020"/>
    <s v="25400 931205"/>
    <x v="0"/>
    <x v="10"/>
    <s v="Fee"/>
    <s v="Business ServicesFee"/>
    <s v="Other Financing Sources"/>
    <n v="1480"/>
    <n v="0"/>
    <m/>
    <n v="0"/>
    <n v="20"/>
    <n v="0"/>
    <n v="0"/>
    <n v="0"/>
    <n v="0"/>
    <n v="0"/>
    <n v="0"/>
    <n v="0"/>
    <n v="0"/>
    <n v="0"/>
    <n v="0"/>
    <m/>
    <n v="20"/>
    <n v="20"/>
    <n v="0"/>
    <n v="0"/>
    <n v="0"/>
    <n v="20"/>
    <n v="-20"/>
  </r>
  <r>
    <n v="25400"/>
    <s v="Regional Park &amp; Open Space Dis"/>
    <n v="931183"/>
    <s v="Reservation/Reception"/>
    <x v="10"/>
    <x v="10"/>
    <s v="25400 931183 741080"/>
    <s v="25400 931183"/>
    <x v="0"/>
    <x v="10"/>
    <s v="Fee"/>
    <s v="Business ServicesFee"/>
    <s v="Historical &amp; Interpretive"/>
    <n v="3200"/>
    <n v="0"/>
    <m/>
    <n v="0"/>
    <n v="0"/>
    <n v="0"/>
    <n v="0"/>
    <n v="0"/>
    <n v="0"/>
    <n v="0"/>
    <n v="0"/>
    <n v="0"/>
    <n v="0"/>
    <n v="0"/>
    <n v="0"/>
    <m/>
    <n v="0"/>
    <n v="0"/>
    <n v="0"/>
    <n v="0"/>
    <n v="0"/>
    <n v="0"/>
    <n v="0"/>
  </r>
  <r>
    <n v="25400"/>
    <s v="Regional Park &amp; Open Space Dis"/>
    <n v="931402"/>
    <s v="Hurkey Creek Park"/>
    <x v="10"/>
    <x v="10"/>
    <s v="25400 931402 741080"/>
    <s v="25400 931402"/>
    <x v="2"/>
    <x v="16"/>
    <s v="Fee"/>
    <s v="Regional ParksFee"/>
    <s v="Regional Parks &amp; Trails Fees"/>
    <n v="0"/>
    <n v="0"/>
    <m/>
    <n v="0"/>
    <n v="0"/>
    <n v="0"/>
    <n v="200"/>
    <n v="0"/>
    <n v="0"/>
    <n v="0"/>
    <n v="0"/>
    <n v="0"/>
    <n v="0"/>
    <n v="0"/>
    <n v="0"/>
    <m/>
    <n v="200"/>
    <n v="200"/>
    <n v="0"/>
    <n v="0"/>
    <n v="0"/>
    <n v="200"/>
    <n v="-200"/>
  </r>
  <r>
    <n v="25400"/>
    <s v="Regional Park &amp; Open Space Dis"/>
    <n v="931403"/>
    <s v="Idyllwild Park"/>
    <x v="10"/>
    <x v="10"/>
    <s v="25400 931403 741080"/>
    <s v="25400 931403"/>
    <x v="2"/>
    <x v="17"/>
    <s v="Fee"/>
    <s v="Regional ParksFee"/>
    <s v="Regional Parks &amp; Trails Fees"/>
    <n v="0"/>
    <n v="0"/>
    <m/>
    <n v="0"/>
    <n v="0"/>
    <n v="0"/>
    <n v="0"/>
    <n v="200"/>
    <n v="0"/>
    <n v="0"/>
    <n v="0"/>
    <n v="0"/>
    <n v="0"/>
    <n v="0"/>
    <n v="0"/>
    <m/>
    <n v="200"/>
    <n v="0"/>
    <n v="200"/>
    <n v="0"/>
    <n v="0"/>
    <n v="200"/>
    <n v="-200"/>
  </r>
  <r>
    <n v="25400"/>
    <s v="Regional Park &amp; Open Space Dis"/>
    <n v="931405"/>
    <s v="Lake Cahuilla Park"/>
    <x v="10"/>
    <x v="10"/>
    <s v="25400 931405 741080"/>
    <s v="25400 931405"/>
    <x v="2"/>
    <x v="18"/>
    <s v="Fee"/>
    <s v="Regional ParksFee"/>
    <s v="Regional Parks &amp; Trails Fees"/>
    <n v="0"/>
    <n v="0"/>
    <m/>
    <n v="0"/>
    <n v="0"/>
    <n v="0"/>
    <n v="0"/>
    <n v="300"/>
    <n v="0"/>
    <n v="0"/>
    <n v="0"/>
    <n v="0"/>
    <n v="0"/>
    <n v="0"/>
    <n v="0"/>
    <m/>
    <n v="300"/>
    <n v="0"/>
    <n v="300"/>
    <n v="0"/>
    <n v="0"/>
    <n v="300"/>
    <n v="-300"/>
  </r>
  <r>
    <n v="25400"/>
    <s v="Regional Park &amp; Open Space Dis"/>
    <n v="931406"/>
    <s v="Lawler Lodge &amp; Alpine Cabins"/>
    <x v="10"/>
    <x v="10"/>
    <s v="25400 931406 741080"/>
    <s v="25400 931406"/>
    <x v="2"/>
    <x v="21"/>
    <s v="Fee"/>
    <s v="Regional ParksFee"/>
    <s v="Historical &amp; Interpretive"/>
    <n v="0"/>
    <n v="0"/>
    <m/>
    <n v="0"/>
    <n v="0"/>
    <n v="0"/>
    <n v="0"/>
    <n v="0"/>
    <n v="0"/>
    <n v="0"/>
    <n v="0"/>
    <n v="0"/>
    <n v="0"/>
    <n v="0"/>
    <n v="0"/>
    <m/>
    <n v="0"/>
    <n v="0"/>
    <n v="0"/>
    <n v="0"/>
    <n v="0"/>
    <n v="0"/>
    <n v="0"/>
  </r>
  <r>
    <n v="25400"/>
    <s v="Regional Park &amp; Open Space Dis"/>
    <n v="931409"/>
    <s v="Rancho Jurupa Park"/>
    <x v="10"/>
    <x v="10"/>
    <s v="25400 931409 741080"/>
    <s v="25400 931409"/>
    <x v="2"/>
    <x v="20"/>
    <s v="Fee"/>
    <s v="Regional ParksFee"/>
    <s v="Historical &amp; Interpretive"/>
    <n v="0"/>
    <n v="0"/>
    <m/>
    <n v="0"/>
    <n v="0"/>
    <n v="0"/>
    <n v="200"/>
    <n v="0"/>
    <n v="0"/>
    <n v="200"/>
    <n v="0"/>
    <n v="0"/>
    <n v="0"/>
    <n v="0"/>
    <n v="0"/>
    <m/>
    <n v="400"/>
    <n v="200"/>
    <n v="200"/>
    <n v="0"/>
    <n v="0"/>
    <n v="400"/>
    <n v="-400"/>
  </r>
  <r>
    <n v="25620"/>
    <s v="Lake Skinner Park"/>
    <n v="931750"/>
    <s v="Lake Skinner Park"/>
    <x v="10"/>
    <x v="10"/>
    <s v="25620 931750 741080"/>
    <s v="25620 931750"/>
    <x v="2"/>
    <x v="6"/>
    <s v="Fee"/>
    <s v="Regional ParksFee"/>
    <s v="Historical &amp; Interpretive"/>
    <n v="-300"/>
    <n v="0"/>
    <m/>
    <n v="0"/>
    <n v="0"/>
    <n v="0"/>
    <n v="0"/>
    <n v="0"/>
    <n v="0"/>
    <n v="0"/>
    <n v="0"/>
    <n v="0"/>
    <n v="0"/>
    <n v="0"/>
    <n v="0"/>
    <m/>
    <n v="0"/>
    <n v="0"/>
    <n v="0"/>
    <n v="0"/>
    <n v="0"/>
    <n v="0"/>
    <n v="0"/>
  </r>
  <r>
    <n v="25400"/>
    <s v="Regional Park &amp; Open Space Dis"/>
    <n v="931235"/>
    <s v="Business Operations"/>
    <x v="11"/>
    <x v="11"/>
    <s v="25400 931235 741260"/>
    <s v="25400 931235"/>
    <x v="0"/>
    <x v="0"/>
    <s v="Fee"/>
    <s v="Business ServicesFee"/>
    <s v="Rents, Leases, Concessions"/>
    <n v="1486.8"/>
    <n v="600"/>
    <m/>
    <n v="600"/>
    <n v="0"/>
    <n v="463.5"/>
    <n v="0"/>
    <n v="0"/>
    <n v="0"/>
    <n v="0"/>
    <n v="0"/>
    <n v="463.5"/>
    <n v="0"/>
    <n v="0"/>
    <n v="0"/>
    <m/>
    <n v="927"/>
    <n v="463.5"/>
    <n v="0"/>
    <n v="463.5"/>
    <n v="0"/>
    <n v="927"/>
    <n v="-327"/>
  </r>
  <r>
    <n v="25400"/>
    <s v="Regional Park &amp; Open Space Dis"/>
    <n v="931302"/>
    <s v="Gilman Ranch Historic Museum"/>
    <x v="12"/>
    <x v="12"/>
    <s v="25400 931302 741320"/>
    <s v="25400 931302"/>
    <x v="4"/>
    <x v="11"/>
    <s v="Fee"/>
    <s v="InterpretiveFee"/>
    <s v="Historical &amp; Interpretive"/>
    <n v="0"/>
    <n v="0"/>
    <m/>
    <n v="0"/>
    <n v="0"/>
    <n v="0"/>
    <n v="0"/>
    <n v="0"/>
    <n v="0"/>
    <n v="0"/>
    <n v="0"/>
    <n v="0"/>
    <n v="0"/>
    <n v="0"/>
    <n v="0"/>
    <m/>
    <n v="0"/>
    <n v="0"/>
    <n v="0"/>
    <n v="0"/>
    <n v="0"/>
    <n v="0"/>
    <n v="0"/>
  </r>
  <r>
    <n v="25400"/>
    <s v="Regional Park &amp; Open Space Dis"/>
    <n v="931303"/>
    <s v="Jensen Alvarado Historic Ranch"/>
    <x v="12"/>
    <x v="12"/>
    <s v="25400 931303 741320"/>
    <s v="25400 931303"/>
    <x v="4"/>
    <x v="12"/>
    <s v="Fee"/>
    <s v="InterpretiveFee"/>
    <s v="Historical &amp; Interpretive"/>
    <n v="0"/>
    <n v="2500"/>
    <m/>
    <n v="2500"/>
    <n v="0"/>
    <n v="0"/>
    <n v="0"/>
    <n v="0"/>
    <n v="0"/>
    <n v="0"/>
    <n v="0"/>
    <n v="0"/>
    <n v="0"/>
    <n v="0"/>
    <n v="0"/>
    <m/>
    <n v="0"/>
    <n v="0"/>
    <n v="0"/>
    <n v="0"/>
    <n v="0"/>
    <n v="0"/>
    <n v="2500"/>
  </r>
  <r>
    <n v="25400"/>
    <s v="Regional Park &amp; Open Space Dis"/>
    <n v="931405"/>
    <s v="Lake Cahuilla Park"/>
    <x v="12"/>
    <x v="12"/>
    <s v="25400 931405 741320"/>
    <s v="25400 931405"/>
    <x v="2"/>
    <x v="18"/>
    <s v="Fee"/>
    <s v="Regional ParksFee"/>
    <s v="Regional Parks &amp; Trails Fees"/>
    <n v="0"/>
    <n v="0"/>
    <m/>
    <n v="0"/>
    <n v="0"/>
    <n v="0"/>
    <n v="0"/>
    <n v="0"/>
    <n v="0"/>
    <n v="0"/>
    <n v="0"/>
    <n v="0"/>
    <n v="0"/>
    <n v="0"/>
    <n v="0"/>
    <m/>
    <n v="0"/>
    <n v="0"/>
    <n v="0"/>
    <n v="0"/>
    <n v="0"/>
    <n v="0"/>
    <n v="0"/>
  </r>
  <r>
    <n v="25400"/>
    <s v="Regional Park &amp; Open Space Dis"/>
    <n v="931302"/>
    <s v="Gilman Ranch Historic Museum"/>
    <x v="13"/>
    <x v="13"/>
    <s v="25400 931302 741360"/>
    <s v="25400 931302"/>
    <x v="4"/>
    <x v="11"/>
    <s v="Fee"/>
    <s v="InterpretiveFee"/>
    <s v="Regional Parks &amp; Trails Fees"/>
    <n v="3"/>
    <n v="0"/>
    <m/>
    <n v="0"/>
    <n v="0"/>
    <n v="0"/>
    <n v="0"/>
    <n v="0"/>
    <n v="0"/>
    <n v="0"/>
    <n v="0"/>
    <n v="0"/>
    <n v="0"/>
    <n v="0"/>
    <n v="0"/>
    <m/>
    <n v="0"/>
    <n v="0"/>
    <n v="0"/>
    <n v="0"/>
    <n v="0"/>
    <n v="0"/>
    <n v="0"/>
  </r>
  <r>
    <n v="25400"/>
    <s v="Regional Park &amp; Open Space Dis"/>
    <n v="931400"/>
    <s v="Major Parks"/>
    <x v="13"/>
    <x v="13"/>
    <s v="25400 931400 741360"/>
    <s v="25400 931400"/>
    <x v="2"/>
    <x v="15"/>
    <s v="Fee"/>
    <s v="Regional ParksFee"/>
    <s v="Rents, Leases, Concessions"/>
    <n v="45124.619999999995"/>
    <n v="50000"/>
    <m/>
    <n v="50000"/>
    <n v="0"/>
    <n v="31704.99"/>
    <n v="1373.5"/>
    <n v="1843.5"/>
    <n v="1135"/>
    <n v="6464.8"/>
    <n v="1839"/>
    <n v="1000"/>
    <n v="2051"/>
    <n v="1370"/>
    <n v="1621.5"/>
    <m/>
    <n v="50403.290000000008"/>
    <n v="33078.490000000005"/>
    <n v="9443.2999999999993"/>
    <n v="4890"/>
    <n v="2991.5"/>
    <n v="50403.290000000008"/>
    <n v="-403.29000000000815"/>
  </r>
  <r>
    <n v="25400"/>
    <s v="Regional Park &amp; Open Space Dis"/>
    <n v="931409"/>
    <s v="Rancho Jurupa Park"/>
    <x v="13"/>
    <x v="13"/>
    <s v="25400 931409 741360"/>
    <s v="25400 931409"/>
    <x v="2"/>
    <x v="20"/>
    <s v="Fee"/>
    <s v="Regional ParksFee"/>
    <s v="Rents, Leases, Concessions"/>
    <n v="32732.43"/>
    <n v="30000"/>
    <m/>
    <n v="30000"/>
    <n v="0"/>
    <n v="5334.4"/>
    <n v="7112.56"/>
    <n v="2139.46"/>
    <n v="1461.23"/>
    <n v="1247.43"/>
    <n v="1645.68"/>
    <n v="1094.4000000000001"/>
    <n v="9827.5300000000007"/>
    <n v="1448.76"/>
    <n v="1579.69"/>
    <m/>
    <n v="32891.14"/>
    <n v="12446.96"/>
    <n v="4848.12"/>
    <n v="12567.61"/>
    <n v="3028.45"/>
    <n v="32891.14"/>
    <n v="-2891.1399999999994"/>
  </r>
  <r>
    <n v="25400"/>
    <s v="Regional Park &amp; Open Space Dis"/>
    <n v="931420"/>
    <s v="Blythe Parks"/>
    <x v="13"/>
    <x v="13"/>
    <s v="25400 931420 741360"/>
    <s v="25400 931420"/>
    <x v="2"/>
    <x v="23"/>
    <s v="Fee"/>
    <s v="Regional ParksFee"/>
    <s v="Rents, Leases, Concessions"/>
    <n v="123613.69000000003"/>
    <n v="0"/>
    <m/>
    <n v="0"/>
    <n v="13.34"/>
    <n v="14004.53"/>
    <n v="12591.14"/>
    <n v="10712.53"/>
    <n v="7931.76"/>
    <n v="13171.63"/>
    <n v="9746.5"/>
    <n v="9818.2800000000007"/>
    <n v="3726.42"/>
    <n v="18346.060000000001"/>
    <n v="13794.4"/>
    <m/>
    <n v="113856.58999999998"/>
    <n v="26609.010000000002"/>
    <n v="31815.919999999998"/>
    <n v="23291.199999999997"/>
    <n v="32140.46"/>
    <n v="113856.59"/>
    <n v="-113856.59"/>
  </r>
  <r>
    <n v="25400"/>
    <s v="Regional Park &amp; Open Space Dis"/>
    <n v="931240"/>
    <s v="Finance"/>
    <x v="13"/>
    <x v="13"/>
    <s v="25400 931240 741360"/>
    <s v="25400 931240"/>
    <x v="0"/>
    <x v="24"/>
    <s v="Fee"/>
    <s v="Business ServicesFee"/>
    <s v="Rents, Leases, Concessions"/>
    <n v="0"/>
    <n v="0"/>
    <m/>
    <n v="0"/>
    <n v="0"/>
    <n v="0"/>
    <n v="0"/>
    <n v="0"/>
    <n v="0"/>
    <n v="0"/>
    <n v="0"/>
    <n v="0"/>
    <n v="0"/>
    <n v="0"/>
    <n v="0"/>
    <m/>
    <n v="0"/>
    <n v="0"/>
    <n v="0"/>
    <n v="0"/>
    <n v="0"/>
    <n v="0"/>
    <n v="0"/>
  </r>
  <r>
    <n v="25400"/>
    <s v="Regional Park &amp; Open Space Dis"/>
    <n v="931119"/>
    <s v="Interpretive"/>
    <x v="14"/>
    <x v="14"/>
    <s v="25400 931119 751680"/>
    <s v="25400 931119"/>
    <x v="4"/>
    <x v="25"/>
    <s v="Grants"/>
    <s v="InterpretiveGrants"/>
    <s v="Other Financing Sources"/>
    <n v="0"/>
    <n v="0"/>
    <m/>
    <n v="0"/>
    <n v="0"/>
    <n v="0"/>
    <n v="0"/>
    <n v="0"/>
    <n v="0"/>
    <n v="0"/>
    <n v="0"/>
    <n v="0"/>
    <n v="0"/>
    <n v="0"/>
    <n v="0"/>
    <m/>
    <n v="0"/>
    <n v="0"/>
    <n v="0"/>
    <n v="0"/>
    <n v="0"/>
    <n v="0"/>
    <n v="0"/>
  </r>
  <r>
    <n v="25400"/>
    <s v="Regional Park &amp; Open Space Dis"/>
    <n v="931303"/>
    <s v="Jensen Alvarado Historic Ranch"/>
    <x v="14"/>
    <x v="14"/>
    <s v="25400 931303 751680"/>
    <s v="25400 931303"/>
    <x v="4"/>
    <x v="12"/>
    <s v="Grants"/>
    <s v="InterpretiveGrants"/>
    <s v="Other Financing Sources"/>
    <n v="0"/>
    <n v="0"/>
    <m/>
    <n v="0"/>
    <n v="1750"/>
    <n v="0"/>
    <n v="0"/>
    <n v="0"/>
    <n v="0"/>
    <n v="0"/>
    <n v="0"/>
    <n v="0"/>
    <n v="0"/>
    <n v="0"/>
    <n v="0"/>
    <m/>
    <n v="1750"/>
    <n v="1750"/>
    <n v="0"/>
    <n v="0"/>
    <n v="0"/>
    <n v="1750"/>
    <n v="-1750"/>
  </r>
  <r>
    <n v="33110"/>
    <s v="Park Acq &amp; Dev, Grants"/>
    <n v="931121"/>
    <s v="Park Acq &amp; Dev, Grants"/>
    <x v="14"/>
    <x v="14"/>
    <s v="33110 931121 751680"/>
    <s v="33110 931121"/>
    <x v="3"/>
    <x v="8"/>
    <s v="Grants"/>
    <s v="CIPGrants"/>
    <s v="Other Financing Sources"/>
    <n v="0"/>
    <n v="0"/>
    <m/>
    <n v="0"/>
    <n v="0"/>
    <n v="0"/>
    <n v="0"/>
    <n v="0"/>
    <n v="0"/>
    <n v="0"/>
    <n v="0"/>
    <n v="0"/>
    <n v="0"/>
    <n v="0"/>
    <n v="0"/>
    <m/>
    <n v="0"/>
    <n v="0"/>
    <n v="0"/>
    <n v="0"/>
    <n v="0"/>
    <n v="0"/>
    <n v="0"/>
  </r>
  <r>
    <n v="33100"/>
    <s v="Park Acq &amp; Dev, District"/>
    <n v="931105"/>
    <s v="Park Acq &amp; Dev, District"/>
    <x v="15"/>
    <x v="15"/>
    <s v="33100 931105 752700"/>
    <s v="33100 931105"/>
    <x v="3"/>
    <x v="7"/>
    <s v="Grants"/>
    <s v="CIPGrants"/>
    <s v="Other Financing Sources"/>
    <n v="18953.43"/>
    <n v="0"/>
    <m/>
    <n v="0"/>
    <n v="0"/>
    <n v="0"/>
    <n v="0"/>
    <n v="0"/>
    <n v="0"/>
    <n v="0"/>
    <n v="0"/>
    <n v="0"/>
    <n v="0"/>
    <n v="0"/>
    <n v="0"/>
    <m/>
    <n v="0"/>
    <n v="0"/>
    <n v="0"/>
    <n v="0"/>
    <n v="0"/>
    <n v="0"/>
    <n v="0"/>
  </r>
  <r>
    <n v="25400"/>
    <s v="Regional Park &amp; Open Space Dis"/>
    <n v="931235"/>
    <s v="Business Operations"/>
    <x v="16"/>
    <x v="16"/>
    <s v="25400 931235 752800"/>
    <s v="25400 931235"/>
    <x v="0"/>
    <x v="0"/>
    <s v="Taxes"/>
    <s v="Business ServicesTaxes"/>
    <s v="Property Tax"/>
    <n v="50839.17"/>
    <n v="52000"/>
    <m/>
    <n v="52000"/>
    <n v="0"/>
    <n v="0"/>
    <n v="0"/>
    <n v="0"/>
    <n v="0"/>
    <n v="7564.47"/>
    <n v="0"/>
    <n v="17650.419999999998"/>
    <n v="0"/>
    <n v="0"/>
    <n v="17650.419999999998"/>
    <m/>
    <n v="42865.31"/>
    <n v="0"/>
    <n v="7564.47"/>
    <n v="17650.419999999998"/>
    <n v="17650.419999999998"/>
    <n v="42865.31"/>
    <n v="9134.6900000000023"/>
  </r>
  <r>
    <n v="25400"/>
    <s v="Regional Park &amp; Open Space Dis"/>
    <n v="931235"/>
    <s v="Business Operations"/>
    <x v="17"/>
    <x v="17"/>
    <s v="25400 931235 752820"/>
    <s v="25400 931235"/>
    <x v="0"/>
    <x v="0"/>
    <s v="Taxes"/>
    <s v="Business ServicesTaxes"/>
    <s v="Property Tax"/>
    <n v="870.83"/>
    <n v="1000"/>
    <m/>
    <n v="1000"/>
    <n v="0"/>
    <n v="0"/>
    <n v="0"/>
    <n v="0"/>
    <n v="0"/>
    <n v="114.84"/>
    <n v="0"/>
    <n v="267.95"/>
    <n v="0"/>
    <n v="0"/>
    <n v="267.94"/>
    <m/>
    <n v="650.73"/>
    <n v="0"/>
    <n v="114.84"/>
    <n v="267.95"/>
    <n v="267.94"/>
    <n v="650.73"/>
    <n v="349.27"/>
  </r>
  <r>
    <n v="33110"/>
    <s v="Park Acq &amp; Dev, Grants"/>
    <n v="931121"/>
    <s v="Park Acq &amp; Dev, Grants"/>
    <x v="18"/>
    <x v="18"/>
    <s v="33110 931121 754300"/>
    <s v="33110 931121"/>
    <x v="3"/>
    <x v="8"/>
    <s v="Grants"/>
    <s v="CIPGrants"/>
    <s v="CIP Funding"/>
    <n v="260300.47999999998"/>
    <n v="0"/>
    <m/>
    <n v="0"/>
    <n v="0"/>
    <n v="0"/>
    <n v="0"/>
    <n v="0"/>
    <n v="0"/>
    <n v="0"/>
    <n v="0"/>
    <n v="0"/>
    <n v="0"/>
    <n v="0"/>
    <n v="0"/>
    <m/>
    <n v="0"/>
    <n v="0"/>
    <n v="0"/>
    <n v="0"/>
    <n v="0"/>
    <n v="0"/>
    <n v="0"/>
  </r>
  <r>
    <n v="33100"/>
    <s v="Park Acq &amp; Dev, District"/>
    <n v="931105"/>
    <s v="Park Acq &amp; Dev, District"/>
    <x v="18"/>
    <x v="18"/>
    <s v="33100 931105 754300"/>
    <s v="33100 931105"/>
    <x v="3"/>
    <x v="7"/>
    <s v="Grants"/>
    <s v="CIPGrants"/>
    <s v="CIP Funding"/>
    <n v="2856133"/>
    <n v="0"/>
    <m/>
    <n v="0"/>
    <n v="-2856133"/>
    <n v="0"/>
    <n v="2177184.8199999998"/>
    <n v="0"/>
    <n v="0"/>
    <n v="0"/>
    <n v="132176.73000000001"/>
    <n v="838440.17"/>
    <n v="488859"/>
    <n v="1178291.3700000001"/>
    <n v="125711.12"/>
    <m/>
    <n v="2084530.21"/>
    <n v="-678948.18000000017"/>
    <n v="0"/>
    <n v="1459475.9"/>
    <n v="1304002.4900000002"/>
    <n v="2084530.21"/>
    <n v="-2084530.21"/>
  </r>
  <r>
    <n v="25400"/>
    <s v="Regional Park &amp; Open Space Dis"/>
    <n v="931303"/>
    <s v="Jensen Alvarado Historic Ranch"/>
    <x v="19"/>
    <x v="19"/>
    <s v="25400 931303 774810"/>
    <s v="25400 931303"/>
    <x v="4"/>
    <x v="12"/>
    <s v="Fee"/>
    <s v="InterpretiveFee"/>
    <s v="Regional Parks &amp; Trails Fees"/>
    <n v="8416"/>
    <n v="0"/>
    <m/>
    <n v="0"/>
    <n v="0"/>
    <n v="0"/>
    <n v="0"/>
    <n v="0"/>
    <n v="0"/>
    <n v="0"/>
    <n v="0"/>
    <n v="0"/>
    <n v="0"/>
    <n v="0"/>
    <n v="0"/>
    <m/>
    <n v="0"/>
    <n v="0"/>
    <n v="0"/>
    <n v="0"/>
    <n v="0"/>
    <n v="0"/>
    <n v="0"/>
  </r>
  <r>
    <n v="25400"/>
    <s v="Regional Park &amp; Open Space Dis"/>
    <n v="931306"/>
    <s v="Idyllwild Nature Center"/>
    <x v="19"/>
    <x v="19"/>
    <s v="25400 931306 774810"/>
    <s v="25400 931306"/>
    <x v="4"/>
    <x v="14"/>
    <s v="Fee"/>
    <s v="InterpretiveFee"/>
    <s v="Other Financing Sources"/>
    <n v="350"/>
    <n v="0"/>
    <m/>
    <n v="0"/>
    <n v="0"/>
    <n v="0"/>
    <n v="0"/>
    <n v="350"/>
    <n v="0"/>
    <n v="0"/>
    <n v="0"/>
    <n v="0"/>
    <n v="0"/>
    <n v="1055.08"/>
    <n v="0"/>
    <m/>
    <n v="1405.08"/>
    <n v="0"/>
    <n v="350"/>
    <n v="0"/>
    <n v="1055.08"/>
    <n v="1405.08"/>
    <n v="-1405.08"/>
  </r>
  <r>
    <n v="25400"/>
    <s v="Regional Park &amp; Open Space Dis"/>
    <n v="931402"/>
    <s v="Hurkey Creek Park"/>
    <x v="19"/>
    <x v="19"/>
    <s v="25400 931402 774810"/>
    <s v="25400 931402"/>
    <x v="2"/>
    <x v="16"/>
    <s v="Fee"/>
    <s v="Regional ParksFee"/>
    <s v="Other Financing Sources"/>
    <n v="0"/>
    <n v="0"/>
    <m/>
    <n v="0"/>
    <n v="0"/>
    <n v="0"/>
    <n v="0"/>
    <n v="0"/>
    <n v="0"/>
    <n v="0"/>
    <n v="0"/>
    <n v="0"/>
    <n v="0"/>
    <n v="0"/>
    <n v="0"/>
    <m/>
    <n v="0"/>
    <n v="0"/>
    <n v="0"/>
    <n v="0"/>
    <n v="0"/>
    <n v="0"/>
    <n v="0"/>
  </r>
  <r>
    <n v="25400"/>
    <s v="Regional Park &amp; Open Space Dis"/>
    <n v="931406"/>
    <s v="Lawler Lodge &amp; Alpine Cabins"/>
    <x v="19"/>
    <x v="19"/>
    <s v="25400 931406 774810"/>
    <s v="25400 931406"/>
    <x v="2"/>
    <x v="21"/>
    <s v="Fee"/>
    <s v="Regional ParksFee"/>
    <s v="Other Financing Sources"/>
    <n v="1830"/>
    <n v="0"/>
    <m/>
    <n v="0"/>
    <n v="0"/>
    <n v="0"/>
    <n v="0"/>
    <n v="0"/>
    <n v="0"/>
    <n v="0"/>
    <n v="0"/>
    <n v="0"/>
    <n v="0"/>
    <n v="0"/>
    <n v="0"/>
    <m/>
    <n v="0"/>
    <n v="0"/>
    <n v="0"/>
    <n v="0"/>
    <n v="0"/>
    <n v="0"/>
    <n v="0"/>
  </r>
  <r>
    <n v="25430"/>
    <s v="Habitat/Open Space Mgt-Parks"/>
    <n v="931171"/>
    <s v="Hab &amp; Opn Spc - Box Springs"/>
    <x v="19"/>
    <x v="19"/>
    <s v="25430 931171 774810"/>
    <s v="25430 931171"/>
    <x v="1"/>
    <x v="1"/>
    <s v="Fee"/>
    <s v="Natural ResourcesFee"/>
    <s v="Other Financing Sources"/>
    <n v="0"/>
    <n v="0"/>
    <m/>
    <n v="0"/>
    <n v="0"/>
    <n v="0"/>
    <n v="0"/>
    <n v="0"/>
    <n v="0"/>
    <n v="0"/>
    <n v="0"/>
    <n v="0"/>
    <n v="0"/>
    <n v="0"/>
    <n v="0"/>
    <m/>
    <n v="0"/>
    <n v="0"/>
    <n v="0"/>
    <n v="0"/>
    <n v="0"/>
    <n v="0"/>
    <n v="0"/>
  </r>
  <r>
    <n v="25430"/>
    <s v="Habitat/Open Space Mgt-Parks"/>
    <n v="931173"/>
    <s v="Hab &amp; Opn Spc-Hidden Valley"/>
    <x v="19"/>
    <x v="19"/>
    <s v="25430 931173 774810"/>
    <s v="25430 931173"/>
    <x v="1"/>
    <x v="1"/>
    <s v="Fee"/>
    <s v="Natural ResourcesFee"/>
    <s v="Other Financing Sources"/>
    <n v="385"/>
    <n v="0"/>
    <m/>
    <n v="0"/>
    <n v="0"/>
    <n v="0"/>
    <n v="0"/>
    <n v="0"/>
    <n v="0"/>
    <n v="0"/>
    <n v="0"/>
    <n v="0"/>
    <n v="0"/>
    <n v="0"/>
    <n v="0"/>
    <m/>
    <n v="0"/>
    <n v="0"/>
    <n v="0"/>
    <n v="0"/>
    <n v="0"/>
    <n v="0"/>
    <n v="0"/>
  </r>
  <r>
    <n v="25400"/>
    <s v="Regional Park &amp; Open Space Dis"/>
    <n v="931402"/>
    <s v="Hurkey Creek Park"/>
    <x v="20"/>
    <x v="20"/>
    <s v="25400 931402 776700"/>
    <s v="25400 931402"/>
    <x v="2"/>
    <x v="16"/>
    <s v="Fee"/>
    <s v="Regional ParksFee"/>
    <s v="Regional Parks &amp; Trails Fees"/>
    <n v="305047.34999999998"/>
    <n v="350000"/>
    <n v="20000"/>
    <n v="370000"/>
    <n v="169447"/>
    <n v="17323"/>
    <n v="27191"/>
    <n v="21297"/>
    <n v="16306.25"/>
    <n v="11766.93"/>
    <n v="24443"/>
    <n v="29049"/>
    <n v="32250"/>
    <n v="35332"/>
    <n v="46426"/>
    <m/>
    <n v="430831.18"/>
    <n v="213961"/>
    <n v="49370.18"/>
    <n v="85742"/>
    <n v="81758"/>
    <n v="430831.18"/>
    <n v="-60831.179999999993"/>
  </r>
  <r>
    <n v="25400"/>
    <s v="Regional Park &amp; Open Space Dis"/>
    <n v="931403"/>
    <s v="Idyllwild Park"/>
    <x v="20"/>
    <x v="20"/>
    <s v="25400 931403 776700"/>
    <s v="25400 931403"/>
    <x v="2"/>
    <x v="17"/>
    <s v="Fee"/>
    <s v="Regional ParksFee"/>
    <s v="Regional Parks &amp; Trails Fees"/>
    <n v="216408.75"/>
    <n v="260000"/>
    <m/>
    <n v="260000"/>
    <n v="121208"/>
    <n v="22593.9"/>
    <n v="26798.35"/>
    <n v="11571.61"/>
    <n v="19328.73"/>
    <n v="4883.25"/>
    <n v="14427.92"/>
    <n v="12445.48"/>
    <n v="30121.5"/>
    <n v="32291.06"/>
    <n v="36599.050000000003"/>
    <m/>
    <n v="332268.84999999998"/>
    <n v="170600.25"/>
    <n v="35783.589999999997"/>
    <n v="56994.9"/>
    <n v="68890.11"/>
    <n v="332268.84999999998"/>
    <n v="-72268.849999999977"/>
  </r>
  <r>
    <n v="25400"/>
    <s v="Regional Park &amp; Open Space Dis"/>
    <n v="931405"/>
    <s v="Lake Cahuilla Park"/>
    <x v="20"/>
    <x v="20"/>
    <s v="25400 931405 776700"/>
    <s v="25400 931405"/>
    <x v="2"/>
    <x v="18"/>
    <s v="Fee"/>
    <s v="Regional ParksFee"/>
    <s v="Regional Parks &amp; Trails Fees"/>
    <n v="428553.94"/>
    <n v="450000"/>
    <n v="13000"/>
    <n v="463000"/>
    <n v="34631.760000000002"/>
    <n v="22841.24"/>
    <n v="25699"/>
    <n v="39911"/>
    <n v="37326.85"/>
    <n v="35267.050000000003"/>
    <n v="44200.54"/>
    <n v="111623.35"/>
    <n v="33439.32"/>
    <n v="26149.040000000001"/>
    <n v="12395.94"/>
    <m/>
    <n v="423485.09"/>
    <n v="83172"/>
    <n v="112504.90000000001"/>
    <n v="189263.21000000002"/>
    <n v="38544.980000000003"/>
    <n v="423485.09"/>
    <n v="39514.909999999974"/>
  </r>
  <r>
    <n v="25400"/>
    <s v="Regional Park &amp; Open Space Dis"/>
    <n v="931406"/>
    <s v="Lawler Lodge &amp; Alpine Cabins"/>
    <x v="20"/>
    <x v="20"/>
    <s v="25400 931406 776700"/>
    <s v="25400 931406"/>
    <x v="2"/>
    <x v="21"/>
    <s v="Fee"/>
    <s v="Regional ParksFee"/>
    <s v="Regional Parks &amp; Trails Fees"/>
    <n v="43287"/>
    <n v="50000"/>
    <n v="15000"/>
    <n v="65000"/>
    <n v="22787"/>
    <n v="3633"/>
    <n v="5220"/>
    <n v="2928"/>
    <n v="3297"/>
    <n v="2135"/>
    <n v="8267"/>
    <n v="6060"/>
    <n v="7701"/>
    <n v="4377"/>
    <n v="777"/>
    <m/>
    <n v="67182"/>
    <n v="31640"/>
    <n v="8360"/>
    <n v="22028"/>
    <n v="5154"/>
    <n v="67182"/>
    <n v="-2182"/>
  </r>
  <r>
    <n v="25400"/>
    <s v="Regional Park &amp; Open Space Dis"/>
    <n v="931408"/>
    <s v="McCall Park"/>
    <x v="20"/>
    <x v="20"/>
    <s v="25400 931408 776700"/>
    <s v="25400 931408"/>
    <x v="2"/>
    <x v="19"/>
    <s v="Fee"/>
    <s v="Regional ParksFee"/>
    <s v="Regional Parks &amp; Trails Fees"/>
    <n v="4443.5"/>
    <n v="6500"/>
    <m/>
    <n v="6500"/>
    <n v="738"/>
    <n v="682"/>
    <n v="568"/>
    <n v="68"/>
    <n v="90"/>
    <n v="0"/>
    <n v="90"/>
    <n v="780"/>
    <n v="540"/>
    <n v="900"/>
    <n v="1145"/>
    <m/>
    <n v="5601"/>
    <n v="1988"/>
    <n v="158"/>
    <n v="1410"/>
    <n v="2045"/>
    <n v="5601"/>
    <n v="899"/>
  </r>
  <r>
    <n v="25400"/>
    <s v="Regional Park &amp; Open Space Dis"/>
    <n v="931409"/>
    <s v="Rancho Jurupa Park"/>
    <x v="20"/>
    <x v="20"/>
    <s v="25400 931409 776700"/>
    <s v="25400 931409"/>
    <x v="2"/>
    <x v="20"/>
    <s v="Fee"/>
    <s v="Regional ParksFee"/>
    <s v="Regional Parks &amp; Trails Fees"/>
    <n v="1414066.47"/>
    <n v="1800000"/>
    <m/>
    <n v="1800000"/>
    <n v="467112"/>
    <n v="91728"/>
    <n v="91901.5"/>
    <n v="127274.5"/>
    <n v="87264"/>
    <n v="74479"/>
    <n v="169007.04"/>
    <n v="103024"/>
    <n v="165338.5"/>
    <n v="129352"/>
    <n v="128626.5"/>
    <m/>
    <n v="1635107.04"/>
    <n v="650741.5"/>
    <n v="289017.5"/>
    <n v="437369.54000000004"/>
    <n v="257978.5"/>
    <n v="1635107.04"/>
    <n v="164892.95999999996"/>
  </r>
  <r>
    <n v="25400"/>
    <s v="Regional Park &amp; Open Space Dis"/>
    <n v="931183"/>
    <s v="Reservation/Reception"/>
    <x v="20"/>
    <x v="20"/>
    <s v="25400 931183 776700"/>
    <s v="25400 931183"/>
    <x v="0"/>
    <x v="10"/>
    <s v="Fee"/>
    <s v="Business ServicesFee"/>
    <s v="Other Financing Sources"/>
    <n v="0"/>
    <n v="0"/>
    <m/>
    <n v="0"/>
    <n v="0"/>
    <n v="0"/>
    <n v="0"/>
    <n v="0"/>
    <n v="0"/>
    <n v="0"/>
    <n v="0"/>
    <n v="0"/>
    <n v="0"/>
    <n v="0"/>
    <n v="0"/>
    <m/>
    <n v="0"/>
    <n v="0"/>
    <n v="0"/>
    <n v="0"/>
    <n v="0"/>
    <n v="0"/>
    <n v="0"/>
  </r>
  <r>
    <n v="25400"/>
    <s v="Regional Park &amp; Open Space Dis"/>
    <n v="931302"/>
    <s v="Gilman Ranch Historic Museum"/>
    <x v="21"/>
    <x v="21"/>
    <s v="25400 931302 776710"/>
    <s v="25400 931302"/>
    <x v="4"/>
    <x v="11"/>
    <s v="Fee"/>
    <s v="InterpretiveFee"/>
    <s v="Historical &amp; Interpretive"/>
    <n v="895"/>
    <n v="5000"/>
    <m/>
    <n v="5000"/>
    <n v="85"/>
    <n v="-30"/>
    <n v="50"/>
    <n v="25"/>
    <n v="30"/>
    <n v="90"/>
    <n v="0"/>
    <n v="100"/>
    <n v="135"/>
    <n v="50"/>
    <n v="0"/>
    <m/>
    <n v="535"/>
    <n v="105"/>
    <n v="145"/>
    <n v="235"/>
    <n v="50"/>
    <n v="535"/>
    <n v="4465"/>
  </r>
  <r>
    <n v="25400"/>
    <s v="Regional Park &amp; Open Space Dis"/>
    <n v="931303"/>
    <s v="Jensen Alvarado Historic Ranch"/>
    <x v="21"/>
    <x v="21"/>
    <s v="25400 931303 776710"/>
    <s v="25400 931303"/>
    <x v="4"/>
    <x v="12"/>
    <s v="Fee"/>
    <s v="InterpretiveFee"/>
    <s v="Historical &amp; Interpretive"/>
    <n v="0"/>
    <n v="1000"/>
    <m/>
    <n v="1000"/>
    <n v="0"/>
    <n v="0"/>
    <n v="0"/>
    <n v="0"/>
    <n v="0"/>
    <n v="0"/>
    <n v="0"/>
    <n v="0"/>
    <n v="0"/>
    <n v="0"/>
    <n v="0"/>
    <m/>
    <n v="0"/>
    <n v="0"/>
    <n v="0"/>
    <n v="0"/>
    <n v="0"/>
    <n v="0"/>
    <n v="1000"/>
  </r>
  <r>
    <n v="25400"/>
    <s v="Regional Park &amp; Open Space Dis"/>
    <n v="931304"/>
    <s v="San Timoteo Schoolhouse"/>
    <x v="21"/>
    <x v="21"/>
    <s v="25400 931304 776710"/>
    <s v="25400 931304"/>
    <x v="4"/>
    <x v="26"/>
    <s v="Fee"/>
    <s v="InterpretiveFee"/>
    <s v="Historical &amp; Interpretive"/>
    <n v="0"/>
    <n v="0"/>
    <m/>
    <n v="0"/>
    <n v="0"/>
    <n v="0"/>
    <n v="0"/>
    <n v="0"/>
    <n v="0"/>
    <n v="0"/>
    <n v="0"/>
    <n v="0"/>
    <n v="0"/>
    <n v="0"/>
    <n v="0"/>
    <m/>
    <n v="0"/>
    <n v="0"/>
    <n v="0"/>
    <n v="0"/>
    <n v="0"/>
    <n v="0"/>
    <n v="0"/>
  </r>
  <r>
    <n v="25400"/>
    <s v="Regional Park &amp; Open Space Dis"/>
    <n v="931305"/>
    <s v="Hidden Valley Nature Center"/>
    <x v="21"/>
    <x v="21"/>
    <s v="25400 931305 776710"/>
    <s v="25400 931305"/>
    <x v="4"/>
    <x v="13"/>
    <s v="Fee"/>
    <s v="InterpretiveFee"/>
    <s v="Regional Parks &amp; Trails Fees"/>
    <n v="4"/>
    <n v="5000"/>
    <m/>
    <n v="5000"/>
    <n v="0"/>
    <n v="0"/>
    <n v="0"/>
    <n v="0"/>
    <n v="0"/>
    <n v="0"/>
    <n v="0"/>
    <n v="0"/>
    <n v="0"/>
    <n v="0"/>
    <n v="0"/>
    <m/>
    <n v="0"/>
    <n v="0"/>
    <n v="0"/>
    <n v="0"/>
    <n v="0"/>
    <n v="0"/>
    <n v="5000"/>
  </r>
  <r>
    <n v="25400"/>
    <s v="Regional Park &amp; Open Space Dis"/>
    <n v="931306"/>
    <s v="Idyllwild Nature Center"/>
    <x v="21"/>
    <x v="21"/>
    <s v="25400 931306 776710"/>
    <s v="25400 931306"/>
    <x v="4"/>
    <x v="14"/>
    <s v="Fee"/>
    <s v="InterpretiveFee"/>
    <s v="Historical &amp; Interpretive"/>
    <n v="0"/>
    <n v="0"/>
    <m/>
    <n v="0"/>
    <n v="200"/>
    <n v="0"/>
    <n v="0"/>
    <n v="0"/>
    <n v="0"/>
    <n v="0"/>
    <n v="200"/>
    <n v="0"/>
    <n v="400"/>
    <n v="0"/>
    <n v="200"/>
    <m/>
    <n v="1000"/>
    <n v="200"/>
    <n v="0"/>
    <n v="600"/>
    <n v="200"/>
    <n v="1000"/>
    <n v="-1000"/>
  </r>
  <r>
    <n v="25400"/>
    <s v="Regional Park &amp; Open Space Dis"/>
    <n v="931402"/>
    <s v="Hurkey Creek Park"/>
    <x v="21"/>
    <x v="21"/>
    <s v="25400 931402 776710"/>
    <s v="25400 931402"/>
    <x v="2"/>
    <x v="16"/>
    <s v="Fee"/>
    <s v="Regional ParksFee"/>
    <s v="Historical &amp; Interpretive"/>
    <n v="1440"/>
    <n v="1000"/>
    <m/>
    <n v="1000"/>
    <n v="240"/>
    <n v="0"/>
    <n v="0"/>
    <n v="0"/>
    <n v="0"/>
    <n v="0"/>
    <n v="0"/>
    <n v="720"/>
    <n v="240"/>
    <n v="960"/>
    <n v="0"/>
    <m/>
    <n v="2160"/>
    <n v="240"/>
    <n v="0"/>
    <n v="960"/>
    <n v="960"/>
    <n v="2160"/>
    <n v="-1160"/>
  </r>
  <r>
    <n v="25400"/>
    <s v="Regional Park &amp; Open Space Dis"/>
    <n v="931405"/>
    <s v="Lake Cahuilla Park"/>
    <x v="21"/>
    <x v="21"/>
    <s v="25400 931405 776710"/>
    <s v="25400 931405"/>
    <x v="2"/>
    <x v="18"/>
    <s v="Fee"/>
    <s v="Regional ParksFee"/>
    <s v="Historical &amp; Interpretive"/>
    <n v="1366"/>
    <n v="5000"/>
    <m/>
    <n v="5000"/>
    <n v="0"/>
    <n v="0"/>
    <n v="35"/>
    <n v="135"/>
    <n v="1035"/>
    <n v="2615"/>
    <n v="190"/>
    <n v="11565"/>
    <n v="35"/>
    <n v="0"/>
    <n v="0"/>
    <m/>
    <n v="15610"/>
    <n v="35"/>
    <n v="3785"/>
    <n v="11790"/>
    <n v="0"/>
    <n v="15610"/>
    <n v="-10610"/>
  </r>
  <r>
    <n v="25400"/>
    <s v="Regional Park &amp; Open Space Dis"/>
    <n v="931409"/>
    <s v="Rancho Jurupa Park"/>
    <x v="21"/>
    <x v="21"/>
    <s v="25400 931409 776710"/>
    <s v="25400 931409"/>
    <x v="2"/>
    <x v="20"/>
    <s v="Fee"/>
    <s v="Regional ParksFee"/>
    <s v="Historical &amp; Interpretive"/>
    <n v="28284"/>
    <n v="20000"/>
    <m/>
    <n v="20000"/>
    <n v="6133"/>
    <n v="950"/>
    <n v="2000"/>
    <n v="1060"/>
    <n v="9840"/>
    <n v="400"/>
    <n v="840"/>
    <n v="2470"/>
    <n v="4000"/>
    <n v="5840"/>
    <n v="3850"/>
    <m/>
    <n v="37383"/>
    <n v="9083"/>
    <n v="11300"/>
    <n v="7310"/>
    <n v="9690"/>
    <n v="37383"/>
    <n v="-17383"/>
  </r>
  <r>
    <n v="25400"/>
    <s v="Regional Park &amp; Open Space Dis"/>
    <n v="931307"/>
    <s v="Santa Rosa Plateau Nature Ctr"/>
    <x v="21"/>
    <x v="21"/>
    <s v="25400 931307 776710"/>
    <s v="25400 931307"/>
    <x v="4"/>
    <x v="22"/>
    <s v="Fee"/>
    <s v="InterpretiveFee"/>
    <s v="Historical &amp; Interpretive"/>
    <n v="866"/>
    <n v="50000"/>
    <m/>
    <n v="50000"/>
    <n v="0"/>
    <n v="0"/>
    <n v="0"/>
    <n v="0"/>
    <n v="0"/>
    <n v="0"/>
    <n v="0"/>
    <n v="0"/>
    <n v="0"/>
    <n v="0"/>
    <n v="0"/>
    <m/>
    <n v="0"/>
    <n v="0"/>
    <n v="0"/>
    <n v="0"/>
    <n v="0"/>
    <n v="0"/>
    <n v="50000"/>
  </r>
  <r>
    <n v="25400"/>
    <s v="Regional Park &amp; Open Space Dis"/>
    <n v="931400"/>
    <s v="Major Parks"/>
    <x v="22"/>
    <x v="22"/>
    <s v="25400 931400 776720"/>
    <s v="25400 931400"/>
    <x v="2"/>
    <x v="15"/>
    <s v="Fee"/>
    <s v="Regional ParksFee"/>
    <s v="Regional Parks &amp; Trails Fees"/>
    <n v="890"/>
    <n v="500"/>
    <m/>
    <n v="500"/>
    <n v="-150"/>
    <n v="75"/>
    <n v="70"/>
    <n v="75"/>
    <n v="0"/>
    <n v="70"/>
    <n v="300"/>
    <n v="0"/>
    <n v="225"/>
    <n v="220"/>
    <n v="75"/>
    <m/>
    <n v="960"/>
    <n v="-5"/>
    <n v="145"/>
    <n v="525"/>
    <n v="295"/>
    <n v="960"/>
    <n v="-460"/>
  </r>
  <r>
    <n v="25400"/>
    <s v="Regional Park &amp; Open Space Dis"/>
    <n v="931405"/>
    <s v="Lake Cahuilla Park"/>
    <x v="22"/>
    <x v="22"/>
    <s v="25400 931405 776720"/>
    <s v="25400 931405"/>
    <x v="2"/>
    <x v="18"/>
    <s v="Fee"/>
    <s v="Regional ParksFee"/>
    <s v="Regional Parks &amp; Trails Fees"/>
    <n v="87050"/>
    <n v="75000"/>
    <m/>
    <n v="75000"/>
    <n v="6050"/>
    <n v="1057"/>
    <n v="3342"/>
    <n v="4189"/>
    <n v="7480"/>
    <n v="8562"/>
    <n v="15782"/>
    <n v="21415.5"/>
    <n v="13273"/>
    <n v="13393"/>
    <n v="9767"/>
    <m/>
    <n v="104310.5"/>
    <n v="10449"/>
    <n v="20231"/>
    <n v="50470.5"/>
    <n v="23160"/>
    <n v="104310.5"/>
    <n v="-29310.5"/>
  </r>
  <r>
    <n v="25400"/>
    <s v="Regional Park &amp; Open Space Dis"/>
    <n v="931409"/>
    <s v="Rancho Jurupa Park"/>
    <x v="22"/>
    <x v="22"/>
    <s v="25400 931409 776720"/>
    <s v="25400 931409"/>
    <x v="2"/>
    <x v="20"/>
    <s v="Fee"/>
    <s v="Regional ParksFee"/>
    <s v="Regional Parks &amp; Trails Fees"/>
    <n v="96748"/>
    <n v="75000"/>
    <m/>
    <n v="75000"/>
    <n v="8692"/>
    <n v="7803"/>
    <n v="6302"/>
    <n v="3296"/>
    <n v="6760"/>
    <n v="11705"/>
    <n v="20434"/>
    <n v="14622"/>
    <n v="12020"/>
    <n v="4181"/>
    <n v="6034"/>
    <m/>
    <n v="101849"/>
    <n v="22797"/>
    <n v="21761"/>
    <n v="47076"/>
    <n v="10215"/>
    <n v="101849"/>
    <n v="-26849"/>
  </r>
  <r>
    <n v="25400"/>
    <s v="Regional Park &amp; Open Space Dis"/>
    <n v="931405"/>
    <s v="Lake Cahuilla Park"/>
    <x v="23"/>
    <x v="23"/>
    <s v="25400 931405 776740"/>
    <s v="25400 931405"/>
    <x v="2"/>
    <x v="18"/>
    <s v="Fee"/>
    <s v="Regional ParksFee"/>
    <s v="Regional Parks &amp; Trails Fees"/>
    <n v="315"/>
    <n v="0"/>
    <m/>
    <n v="0"/>
    <n v="0"/>
    <n v="0"/>
    <n v="0"/>
    <n v="0"/>
    <n v="0"/>
    <n v="100"/>
    <n v="0"/>
    <n v="0"/>
    <n v="0"/>
    <n v="0"/>
    <n v="0"/>
    <m/>
    <n v="100"/>
    <n v="0"/>
    <n v="100"/>
    <n v="0"/>
    <n v="0"/>
    <n v="100"/>
    <n v="-100"/>
  </r>
  <r>
    <n v="25400"/>
    <s v="Regional Park &amp; Open Space Dis"/>
    <n v="931400"/>
    <s v="Major Parks"/>
    <x v="23"/>
    <x v="23"/>
    <s v="25400 931400 776740"/>
    <s v="25400 931400"/>
    <x v="2"/>
    <x v="15"/>
    <s v="Fee"/>
    <s v="Regional ParksFee"/>
    <s v="Historical &amp; Interpretive"/>
    <n v="23675.750000000029"/>
    <n v="25000"/>
    <m/>
    <n v="25000"/>
    <n v="2490"/>
    <n v="1034"/>
    <n v="2886"/>
    <n v="2693"/>
    <n v="1533"/>
    <n v="1541"/>
    <n v="3477"/>
    <n v="9749"/>
    <n v="1951"/>
    <n v="2370"/>
    <n v="2866"/>
    <m/>
    <n v="32590"/>
    <n v="6410"/>
    <n v="5767"/>
    <n v="15177"/>
    <n v="5236"/>
    <n v="32590"/>
    <n v="-7590"/>
  </r>
  <r>
    <n v="25400"/>
    <s v="Regional Park &amp; Open Space Dis"/>
    <n v="931183"/>
    <s v="Reservation/Reception"/>
    <x v="23"/>
    <x v="23"/>
    <s v="25400 931183 776740"/>
    <s v="25400 931183"/>
    <x v="0"/>
    <x v="10"/>
    <s v="Fee"/>
    <s v="Business ServicesFee"/>
    <s v="Other Financing Sources"/>
    <n v="0"/>
    <n v="0"/>
    <m/>
    <n v="0"/>
    <n v="0"/>
    <n v="0"/>
    <n v="0"/>
    <n v="0"/>
    <n v="0"/>
    <n v="0"/>
    <n v="0"/>
    <n v="0"/>
    <n v="0"/>
    <n v="0"/>
    <n v="0"/>
    <m/>
    <n v="0"/>
    <n v="0"/>
    <n v="0"/>
    <n v="0"/>
    <n v="0"/>
    <n v="0"/>
    <n v="0"/>
  </r>
  <r>
    <n v="25400"/>
    <s v="Regional Park &amp; Open Space Dis"/>
    <n v="931183"/>
    <s v="Reservation/Reception"/>
    <x v="24"/>
    <x v="24"/>
    <s v="25400 931183 776760"/>
    <s v="25400 931183"/>
    <x v="0"/>
    <x v="10"/>
    <s v="Fee"/>
    <s v="Business ServicesFee"/>
    <s v="Regional Parks &amp; Trails Fees"/>
    <n v="298868.37"/>
    <n v="0"/>
    <m/>
    <n v="0"/>
    <n v="4329"/>
    <n v="-4329"/>
    <n v="0"/>
    <n v="0"/>
    <n v="0"/>
    <n v="0"/>
    <n v="0"/>
    <n v="0"/>
    <n v="0"/>
    <n v="0"/>
    <n v="0"/>
    <m/>
    <n v="0"/>
    <n v="0"/>
    <n v="0"/>
    <n v="0"/>
    <n v="0"/>
    <n v="0"/>
    <n v="0"/>
  </r>
  <r>
    <n v="25400"/>
    <s v="Regional Park &amp; Open Space Dis"/>
    <n v="931400"/>
    <s v="Major Parks"/>
    <x v="24"/>
    <x v="24"/>
    <s v="25400 931400 776760"/>
    <s v="25400 931400"/>
    <x v="2"/>
    <x v="15"/>
    <s v="Fee"/>
    <s v="Regional ParksFee"/>
    <s v="Regional Parks &amp; Trails Fees"/>
    <n v="8"/>
    <n v="0"/>
    <m/>
    <n v="0"/>
    <n v="0"/>
    <n v="0"/>
    <n v="0"/>
    <n v="0"/>
    <n v="0"/>
    <n v="0"/>
    <n v="0"/>
    <n v="0"/>
    <n v="0"/>
    <n v="0"/>
    <n v="0"/>
    <m/>
    <n v="0"/>
    <n v="0"/>
    <n v="0"/>
    <n v="0"/>
    <n v="0"/>
    <n v="0"/>
    <n v="0"/>
  </r>
  <r>
    <n v="25400"/>
    <s v="Regional Park &amp; Open Space Dis"/>
    <n v="931405"/>
    <s v="Lake Cahuilla Park"/>
    <x v="24"/>
    <x v="24"/>
    <s v="25400 931405 776760"/>
    <s v="25400 931405"/>
    <x v="2"/>
    <x v="18"/>
    <s v="Fee"/>
    <s v="Regional ParksFee"/>
    <s v="Regional Parks &amp; Trails Fees"/>
    <n v="400"/>
    <n v="0"/>
    <m/>
    <n v="0"/>
    <n v="0"/>
    <n v="0"/>
    <n v="0"/>
    <n v="8"/>
    <n v="23"/>
    <n v="458"/>
    <n v="23"/>
    <n v="16"/>
    <n v="-528"/>
    <n v="0"/>
    <n v="0"/>
    <m/>
    <n v="0"/>
    <n v="0"/>
    <n v="489"/>
    <n v="-489"/>
    <n v="0"/>
    <n v="0"/>
    <n v="0"/>
  </r>
  <r>
    <n v="25400"/>
    <s v="Regional Park &amp; Open Space Dis"/>
    <n v="931404"/>
    <s v="kabian Park"/>
    <x v="24"/>
    <x v="24"/>
    <s v="25400 931404 776760"/>
    <s v="25400 931404"/>
    <x v="2"/>
    <x v="27"/>
    <s v="Fee"/>
    <s v="Regional ParksFee"/>
    <s v="Other Financing Sources"/>
    <n v="8"/>
    <n v="0"/>
    <m/>
    <n v="0"/>
    <n v="0"/>
    <n v="0"/>
    <n v="0"/>
    <n v="0"/>
    <n v="0"/>
    <n v="0"/>
    <n v="0"/>
    <n v="0"/>
    <n v="0"/>
    <n v="0"/>
    <n v="0"/>
    <m/>
    <n v="0"/>
    <n v="0"/>
    <n v="0"/>
    <n v="0"/>
    <n v="0"/>
    <n v="0"/>
    <n v="0"/>
  </r>
  <r>
    <n v="25400"/>
    <s v="Regional Park &amp; Open Space Dis"/>
    <n v="931235"/>
    <s v="Business Operations"/>
    <x v="25"/>
    <x v="25"/>
    <s v="25400 931235 777480"/>
    <s v="25400 931235"/>
    <x v="0"/>
    <x v="0"/>
    <s v="Fee"/>
    <s v="Business ServicesFee"/>
    <s v="Other Financing Sources"/>
    <n v="244671.44999999998"/>
    <n v="0"/>
    <m/>
    <n v="0"/>
    <n v="-18985"/>
    <n v="13183.3"/>
    <n v="19402.259999999998"/>
    <n v="12655.51"/>
    <n v="18136.66"/>
    <n v="21125.54"/>
    <n v="13763.18"/>
    <n v="22788.33"/>
    <n v="19697.09"/>
    <n v="44312.72"/>
    <n v="3837.69"/>
    <m/>
    <n v="169917.28"/>
    <n v="13600.559999999998"/>
    <n v="51917.71"/>
    <n v="56248.600000000006"/>
    <n v="48150.41"/>
    <n v="169917.28"/>
    <n v="-169917.28"/>
  </r>
  <r>
    <n v="25400"/>
    <s v="Regional Park &amp; Open Space Dis"/>
    <n v="931235"/>
    <s v="Business Operations"/>
    <x v="26"/>
    <x v="26"/>
    <s v="25400 931235 777520"/>
    <s v="25400 931235"/>
    <x v="0"/>
    <x v="0"/>
    <s v="Fee"/>
    <s v="Business ServicesFee"/>
    <s v="Other Financing Sources"/>
    <n v="36500"/>
    <n v="313423"/>
    <m/>
    <n v="313423"/>
    <n v="0"/>
    <n v="0"/>
    <n v="0"/>
    <n v="0"/>
    <n v="0"/>
    <n v="0"/>
    <n v="-4000"/>
    <n v="0"/>
    <n v="5000"/>
    <n v="0"/>
    <n v="0"/>
    <m/>
    <n v="1000"/>
    <n v="0"/>
    <n v="0"/>
    <n v="1000"/>
    <n v="0"/>
    <n v="1000"/>
    <n v="312423"/>
  </r>
  <r>
    <n v="25430"/>
    <s v="Habitat/Open Space Mgt-Parks"/>
    <n v="931170"/>
    <s v="Habitat &amp; Open Space Mgmt"/>
    <x v="26"/>
    <x v="26"/>
    <s v="25430 931170 777520"/>
    <s v="25430 931170"/>
    <x v="1"/>
    <x v="1"/>
    <s v="Fee"/>
    <s v="Natural ResourcesFee"/>
    <s v="Regional Parks &amp; Trails Fees"/>
    <n v="18563"/>
    <n v="0"/>
    <m/>
    <n v="0"/>
    <n v="0"/>
    <n v="0"/>
    <n v="0"/>
    <n v="0"/>
    <n v="0"/>
    <n v="0"/>
    <n v="0"/>
    <n v="0"/>
    <n v="0"/>
    <n v="0"/>
    <n v="0"/>
    <m/>
    <n v="0"/>
    <n v="0"/>
    <n v="0"/>
    <n v="0"/>
    <n v="0"/>
    <n v="0"/>
    <n v="0"/>
  </r>
  <r>
    <n v="25550"/>
    <s v="Santa Ana Mitigation Bank"/>
    <n v="931101"/>
    <s v="Santa Ana River Mitigation"/>
    <x v="26"/>
    <x v="26"/>
    <s v="25550 931101 777520"/>
    <s v="25550 931101"/>
    <x v="1"/>
    <x v="4"/>
    <s v="Fee"/>
    <s v="Natural ResourcesFee"/>
    <s v="Regional Parks &amp; Trails Fees"/>
    <n v="0"/>
    <n v="0"/>
    <m/>
    <n v="0"/>
    <n v="0"/>
    <n v="0"/>
    <n v="0"/>
    <n v="0"/>
    <n v="0"/>
    <n v="0"/>
    <n v="0"/>
    <n v="0"/>
    <n v="0"/>
    <n v="0"/>
    <n v="0"/>
    <m/>
    <n v="0"/>
    <n v="0"/>
    <n v="0"/>
    <n v="0"/>
    <n v="0"/>
    <n v="0"/>
    <n v="0"/>
  </r>
  <r>
    <n v="33100"/>
    <s v="Park Acq &amp; Dev, District"/>
    <n v="931105"/>
    <s v="Park Acq &amp; Dev, District"/>
    <x v="26"/>
    <x v="26"/>
    <s v="33100 931105 777520"/>
    <s v="33100 931105"/>
    <x v="3"/>
    <x v="7"/>
    <s v="Fee"/>
    <s v="CIPFee"/>
    <s v="Other Financing Sources"/>
    <n v="0"/>
    <n v="0"/>
    <m/>
    <n v="0"/>
    <n v="0"/>
    <n v="0"/>
    <n v="0"/>
    <n v="0"/>
    <n v="0"/>
    <n v="0"/>
    <n v="0"/>
    <n v="0"/>
    <n v="0"/>
    <n v="0"/>
    <n v="0"/>
    <m/>
    <n v="0"/>
    <n v="0"/>
    <n v="0"/>
    <n v="0"/>
    <n v="0"/>
    <n v="0"/>
    <n v="0"/>
  </r>
  <r>
    <n v="25400"/>
    <s v="Regional Park &amp; Open Space Dis"/>
    <n v="931405"/>
    <s v="Lake Cahuilla Park"/>
    <x v="27"/>
    <x v="27"/>
    <s v="25400 931405 777610"/>
    <s v="25400 931405"/>
    <x v="2"/>
    <x v="18"/>
    <s v="Fee"/>
    <s v="Regional ParksFee"/>
    <s v="Regional Parks &amp; Trails Fees"/>
    <n v="0"/>
    <n v="0"/>
    <m/>
    <n v="0"/>
    <n v="0"/>
    <n v="0"/>
    <n v="0"/>
    <n v="0"/>
    <n v="0"/>
    <n v="0"/>
    <n v="0"/>
    <n v="0"/>
    <n v="0"/>
    <n v="0"/>
    <n v="0"/>
    <m/>
    <n v="0"/>
    <n v="0"/>
    <n v="0"/>
    <n v="0"/>
    <n v="0"/>
    <n v="0"/>
    <n v="0"/>
  </r>
  <r>
    <n v="25400"/>
    <s v="Regional Park &amp; Open Space Dis"/>
    <n v="931302"/>
    <s v="Gilman Ranch Historic Museum"/>
    <x v="28"/>
    <x v="28"/>
    <s v="25400 931302 777660"/>
    <s v="25400 931302"/>
    <x v="4"/>
    <x v="11"/>
    <s v="Fee"/>
    <s v="InterpretiveFee"/>
    <s v="Regional Parks &amp; Trails Fees"/>
    <n v="111"/>
    <n v="0"/>
    <m/>
    <n v="0"/>
    <n v="0"/>
    <n v="12"/>
    <n v="1"/>
    <n v="14"/>
    <n v="9"/>
    <n v="0"/>
    <n v="0"/>
    <n v="3"/>
    <n v="73"/>
    <n v="0"/>
    <n v="15"/>
    <m/>
    <n v="127"/>
    <n v="13"/>
    <n v="23"/>
    <n v="76"/>
    <n v="15"/>
    <n v="127"/>
    <n v="-127"/>
  </r>
  <r>
    <n v="25400"/>
    <s v="Regional Park &amp; Open Space Dis"/>
    <n v="931306"/>
    <s v="Idyllwild Nature Center"/>
    <x v="28"/>
    <x v="28"/>
    <s v="25400 931306 777660"/>
    <s v="25400 931306"/>
    <x v="4"/>
    <x v="14"/>
    <s v="Fee"/>
    <s v="InterpretiveFee"/>
    <s v="Historical &amp; Interpretive"/>
    <n v="729"/>
    <n v="10000"/>
    <m/>
    <n v="10000"/>
    <n v="397"/>
    <n v="-66"/>
    <n v="87"/>
    <n v="98"/>
    <n v="81"/>
    <n v="70"/>
    <n v="170"/>
    <n v="268"/>
    <n v="434.4"/>
    <n v="735.4"/>
    <n v="664.8"/>
    <m/>
    <n v="2939.6000000000004"/>
    <n v="418"/>
    <n v="249"/>
    <n v="872.4"/>
    <n v="1400.1999999999998"/>
    <n v="2939.6"/>
    <n v="7060.4"/>
  </r>
  <r>
    <n v="25400"/>
    <s v="Regional Park &amp; Open Space Dis"/>
    <n v="931405"/>
    <s v="Lake Cahuilla Park"/>
    <x v="28"/>
    <x v="28"/>
    <s v="25400 931405 777660"/>
    <s v="25400 931405"/>
    <x v="2"/>
    <x v="18"/>
    <s v="Fee"/>
    <s v="Regional ParksFee"/>
    <s v="Historical &amp; Interpretive"/>
    <n v="3559"/>
    <n v="1500"/>
    <m/>
    <n v="1500"/>
    <n v="115"/>
    <n v="-39"/>
    <n v="0"/>
    <n v="0"/>
    <n v="0"/>
    <n v="0"/>
    <n v="0"/>
    <n v="0"/>
    <n v="0"/>
    <n v="0"/>
    <n v="0"/>
    <m/>
    <n v="76"/>
    <n v="76"/>
    <n v="0"/>
    <n v="0"/>
    <n v="0"/>
    <n v="76"/>
    <n v="1424"/>
  </r>
  <r>
    <n v="25400"/>
    <s v="Regional Park &amp; Open Space Dis"/>
    <n v="931205"/>
    <s v="Parks HQ Maintenance"/>
    <x v="29"/>
    <x v="29"/>
    <s v="25400 931205 778150"/>
    <s v="25400 931205"/>
    <x v="0"/>
    <x v="10"/>
    <s v="Fee"/>
    <s v="Business ServicesFee"/>
    <s v="Recreation &amp; Tourism Fees"/>
    <n v="5323"/>
    <n v="8000"/>
    <m/>
    <n v="8000"/>
    <n v="1072"/>
    <n v="0"/>
    <n v="674"/>
    <n v="0"/>
    <n v="0"/>
    <n v="342"/>
    <n v="1958"/>
    <n v="150"/>
    <n v="2365"/>
    <n v="710"/>
    <n v="2854"/>
    <m/>
    <n v="10125"/>
    <n v="1746"/>
    <n v="342"/>
    <n v="4473"/>
    <n v="3564"/>
    <n v="10125"/>
    <n v="-2125"/>
  </r>
  <r>
    <n v="25400"/>
    <s v="Regional Park &amp; Open Space Dis"/>
    <n v="931235"/>
    <s v="Business Operations"/>
    <x v="30"/>
    <x v="30"/>
    <s v="25400 931235 778200"/>
    <s v="25400 931235"/>
    <x v="0"/>
    <x v="0"/>
    <s v="Fee"/>
    <s v="Business ServicesFee"/>
    <s v="Other Financing Sources"/>
    <n v="140189.20000000001"/>
    <n v="250599"/>
    <m/>
    <n v="250599"/>
    <n v="0"/>
    <n v="0"/>
    <n v="0"/>
    <n v="0"/>
    <n v="0"/>
    <n v="0"/>
    <n v="0"/>
    <n v="0"/>
    <n v="0"/>
    <n v="0"/>
    <n v="0"/>
    <m/>
    <n v="0"/>
    <n v="0"/>
    <n v="0"/>
    <n v="0"/>
    <n v="0"/>
    <n v="0"/>
    <n v="250599"/>
  </r>
  <r>
    <n v="25430"/>
    <s v="Habitat/Open Space Mgt-Parks"/>
    <n v="931170"/>
    <s v="Habitat &amp; Open Space Mgmt"/>
    <x v="31"/>
    <x v="31"/>
    <s v="25430 931170 778280"/>
    <s v="25430 931170"/>
    <x v="1"/>
    <x v="1"/>
    <s v="Fee"/>
    <s v="Natural ResourcesFee"/>
    <s v="CIP Funding"/>
    <n v="2704.08"/>
    <n v="0"/>
    <m/>
    <n v="0"/>
    <n v="0"/>
    <n v="0"/>
    <n v="127822.78"/>
    <n v="0"/>
    <n v="0"/>
    <n v="0"/>
    <n v="0"/>
    <n v="0"/>
    <n v="0"/>
    <n v="0"/>
    <n v="0"/>
    <m/>
    <n v="127822.78"/>
    <n v="127822.78"/>
    <n v="0"/>
    <n v="0"/>
    <n v="0"/>
    <n v="127822.78"/>
    <n v="-127822.78"/>
  </r>
  <r>
    <n v="25400"/>
    <s v="Regional Park &amp; Open Space Dis"/>
    <n v="931302"/>
    <s v="Gilman Ranch Historic Museum"/>
    <x v="32"/>
    <x v="32"/>
    <s v="25400 931302 780160"/>
    <s v="25400 931302"/>
    <x v="4"/>
    <x v="11"/>
    <s v="Fee"/>
    <s v="InterpretiveFee"/>
    <s v="Historical &amp; Interpretive"/>
    <n v="3830"/>
    <n v="4000"/>
    <m/>
    <n v="4000"/>
    <n v="125"/>
    <n v="-99"/>
    <n v="101"/>
    <n v="310"/>
    <n v="209"/>
    <n v="119"/>
    <n v="0"/>
    <n v="117"/>
    <n v="698"/>
    <n v="52"/>
    <n v="202.2"/>
    <m/>
    <n v="1834.2"/>
    <n v="127"/>
    <n v="638"/>
    <n v="815"/>
    <n v="254.2"/>
    <n v="1834.2"/>
    <n v="2165.8000000000002"/>
  </r>
  <r>
    <n v="25400"/>
    <s v="Regional Park &amp; Open Space Dis"/>
    <n v="931402"/>
    <s v="Hurkey Creek Park"/>
    <x v="32"/>
    <x v="32"/>
    <s v="25400 931402 780160"/>
    <s v="25400 931402"/>
    <x v="2"/>
    <x v="16"/>
    <s v="Fee"/>
    <s v="Regional ParksFee"/>
    <s v="Historical &amp; Interpretive"/>
    <n v="5616"/>
    <n v="6000"/>
    <m/>
    <n v="6000"/>
    <n v="917"/>
    <n v="-277"/>
    <n v="630"/>
    <n v="524"/>
    <n v="32"/>
    <n v="0"/>
    <n v="0"/>
    <n v="56"/>
    <n v="264"/>
    <n v="296"/>
    <n v="1112"/>
    <m/>
    <n v="3554"/>
    <n v="1270"/>
    <n v="556"/>
    <n v="320"/>
    <n v="1408"/>
    <n v="3554"/>
    <n v="2446"/>
  </r>
  <r>
    <n v="25400"/>
    <s v="Regional Park &amp; Open Space Dis"/>
    <n v="931403"/>
    <s v="Idyllwild Park"/>
    <x v="32"/>
    <x v="32"/>
    <s v="25400 931403 780160"/>
    <s v="25400 931403"/>
    <x v="2"/>
    <x v="17"/>
    <s v="Fee"/>
    <s v="Regional ParksFee"/>
    <s v="Historical &amp; Interpretive"/>
    <n v="7351"/>
    <n v="9000"/>
    <m/>
    <n v="9000"/>
    <n v="1057"/>
    <n v="-107"/>
    <n v="834"/>
    <n v="368"/>
    <n v="0"/>
    <n v="48"/>
    <n v="75"/>
    <n v="608"/>
    <n v="604"/>
    <n v="791"/>
    <n v="1427"/>
    <m/>
    <n v="5705"/>
    <n v="1784"/>
    <n v="416"/>
    <n v="1287"/>
    <n v="2218"/>
    <n v="5705"/>
    <n v="3295"/>
  </r>
  <r>
    <n v="25400"/>
    <s v="Regional Park &amp; Open Space Dis"/>
    <n v="931405"/>
    <s v="Lake Cahuilla Park"/>
    <x v="32"/>
    <x v="32"/>
    <s v="25400 931405 780160"/>
    <s v="25400 931405"/>
    <x v="2"/>
    <x v="18"/>
    <s v="Fee"/>
    <s v="Regional ParksFee"/>
    <s v="Historical &amp; Interpretive"/>
    <n v="14850"/>
    <n v="10000"/>
    <m/>
    <n v="10000"/>
    <n v="896"/>
    <n v="94"/>
    <n v="817"/>
    <n v="1399"/>
    <n v="1629"/>
    <n v="1600"/>
    <n v="2538"/>
    <n v="3415"/>
    <n v="2935"/>
    <n v="2545"/>
    <n v="2174"/>
    <m/>
    <n v="20042"/>
    <n v="1807"/>
    <n v="4628"/>
    <n v="8888"/>
    <n v="4719"/>
    <n v="20042"/>
    <n v="-10042"/>
  </r>
  <r>
    <n v="25400"/>
    <s v="Regional Park &amp; Open Space Dis"/>
    <n v="931408"/>
    <s v="McCall Park"/>
    <x v="32"/>
    <x v="32"/>
    <s v="25400 931408 780160"/>
    <s v="25400 931408"/>
    <x v="2"/>
    <x v="19"/>
    <s v="Fee"/>
    <s v="Regional ParksFee"/>
    <s v="Historical &amp; Interpretive"/>
    <n v="16"/>
    <n v="0"/>
    <m/>
    <n v="0"/>
    <n v="0"/>
    <n v="0"/>
    <n v="0"/>
    <n v="0"/>
    <n v="0"/>
    <n v="0"/>
    <n v="0"/>
    <n v="0"/>
    <n v="0"/>
    <n v="0"/>
    <n v="0"/>
    <m/>
    <n v="0"/>
    <n v="0"/>
    <n v="0"/>
    <n v="0"/>
    <n v="0"/>
    <n v="0"/>
    <n v="0"/>
  </r>
  <r>
    <n v="25400"/>
    <s v="Regional Park &amp; Open Space Dis"/>
    <n v="931421"/>
    <s v="Mayflower Park"/>
    <x v="32"/>
    <x v="32"/>
    <s v="25400 931421 780160"/>
    <s v="25400 931421"/>
    <x v="2"/>
    <x v="28"/>
    <s v="Fee"/>
    <s v="Regional ParksFee"/>
    <s v="Historical &amp; Interpretive"/>
    <n v="1115"/>
    <n v="0"/>
    <m/>
    <n v="0"/>
    <n v="129"/>
    <n v="23"/>
    <n v="238"/>
    <n v="56"/>
    <n v="168"/>
    <n v="91"/>
    <n v="50"/>
    <n v="58"/>
    <n v="35"/>
    <n v="70"/>
    <n v="526"/>
    <m/>
    <n v="1444"/>
    <n v="390"/>
    <n v="315"/>
    <n v="143"/>
    <n v="596"/>
    <n v="1444"/>
    <n v="-1444"/>
  </r>
  <r>
    <n v="25400"/>
    <s v="Regional Park &amp; Open Space Dis"/>
    <n v="931306"/>
    <s v="Idyllwild Nature Center"/>
    <x v="32"/>
    <x v="32"/>
    <s v="25400 931306 780160"/>
    <s v="25400 931306"/>
    <x v="4"/>
    <x v="14"/>
    <s v="Fee"/>
    <s v="InterpretiveFee"/>
    <s v="Historical &amp; Interpretive"/>
    <n v="23108.370000000003"/>
    <n v="20000"/>
    <n v="15000"/>
    <n v="35000"/>
    <n v="3557"/>
    <n v="2218.4"/>
    <n v="3929.6"/>
    <n v="5306.4"/>
    <n v="4011"/>
    <n v="2857.6"/>
    <n v="4544.8"/>
    <n v="6451.8"/>
    <n v="4107.2"/>
    <n v="3965.6"/>
    <n v="3740.6"/>
    <m/>
    <n v="44689.999999999993"/>
    <n v="9705"/>
    <n v="12175"/>
    <n v="15103.8"/>
    <n v="7706.2"/>
    <n v="44690"/>
    <n v="-9690"/>
  </r>
  <r>
    <n v="25400"/>
    <s v="Regional Park &amp; Open Space Dis"/>
    <n v="931406"/>
    <s v="Lawler Lodge &amp; Alpine Cabins"/>
    <x v="32"/>
    <x v="32"/>
    <s v="25400 931406 780160"/>
    <s v="25400 931406"/>
    <x v="2"/>
    <x v="21"/>
    <s v="Fee"/>
    <s v="Regional ParksFee"/>
    <s v="Historical &amp; Interpretive"/>
    <n v="17"/>
    <n v="500"/>
    <m/>
    <n v="500"/>
    <n v="0"/>
    <n v="0"/>
    <n v="0"/>
    <n v="0"/>
    <n v="0"/>
    <n v="0"/>
    <n v="0"/>
    <n v="0"/>
    <n v="0"/>
    <n v="0"/>
    <n v="0"/>
    <m/>
    <n v="0"/>
    <n v="0"/>
    <n v="0"/>
    <n v="0"/>
    <n v="0"/>
    <n v="0"/>
    <n v="500"/>
  </r>
  <r>
    <n v="25400"/>
    <s v="Regional Park &amp; Open Space Dis"/>
    <n v="931305"/>
    <s v="Hidden Valley Nature Center"/>
    <x v="32"/>
    <x v="32"/>
    <s v="25400 931305 780160"/>
    <s v="25400 931305"/>
    <x v="2"/>
    <x v="27"/>
    <s v="Fee"/>
    <s v="Regional ParksFee"/>
    <s v="Other Financing Sources"/>
    <n v="399.75"/>
    <n v="0"/>
    <m/>
    <n v="0"/>
    <n v="1"/>
    <n v="0"/>
    <n v="0"/>
    <n v="180.6"/>
    <n v="0"/>
    <n v="126"/>
    <n v="0"/>
    <n v="0"/>
    <n v="122"/>
    <n v="192"/>
    <n v="0"/>
    <m/>
    <n v="621.6"/>
    <n v="1"/>
    <n v="306.60000000000002"/>
    <n v="122"/>
    <n v="192"/>
    <n v="621.6"/>
    <n v="-621.6"/>
  </r>
  <r>
    <n v="25400"/>
    <s v="Regional Park &amp; Open Space Dis"/>
    <n v="931303"/>
    <s v="Jensen Alvarado Historic Ranch"/>
    <x v="32"/>
    <x v="32"/>
    <s v="25400 931303 780160"/>
    <s v="25400 931303"/>
    <x v="4"/>
    <x v="12"/>
    <s v="Fee"/>
    <s v="InterpretiveFee"/>
    <s v="Historical &amp; Interpretive"/>
    <n v="384"/>
    <n v="0"/>
    <m/>
    <n v="0"/>
    <n v="0"/>
    <n v="0"/>
    <n v="0"/>
    <n v="0"/>
    <n v="0"/>
    <n v="0"/>
    <n v="0"/>
    <n v="193"/>
    <n v="160"/>
    <n v="70"/>
    <n v="95"/>
    <m/>
    <n v="518"/>
    <n v="0"/>
    <n v="0"/>
    <n v="353"/>
    <n v="165"/>
    <n v="518"/>
    <n v="-518"/>
  </r>
  <r>
    <n v="33100"/>
    <s v="Park Acq &amp; Dev, District"/>
    <n v="931105"/>
    <s v="Park Acq &amp; Dev, District"/>
    <x v="33"/>
    <x v="33"/>
    <s v="33100 931105 780220"/>
    <s v="33100 931105"/>
    <x v="3"/>
    <x v="7"/>
    <s v="Other"/>
    <s v="CIPOther"/>
    <s v="Other Financing Sources"/>
    <n v="0"/>
    <n v="0"/>
    <m/>
    <n v="0"/>
    <n v="0"/>
    <n v="0"/>
    <n v="0"/>
    <n v="0"/>
    <n v="0"/>
    <n v="0"/>
    <n v="140000"/>
    <n v="0"/>
    <n v="0"/>
    <n v="0"/>
    <n v="0"/>
    <m/>
    <n v="140000"/>
    <n v="0"/>
    <n v="0"/>
    <n v="140000"/>
    <n v="0"/>
    <n v="140000"/>
    <n v="-140000"/>
  </r>
  <r>
    <n v="25400"/>
    <s v="Regional Park &amp; Open Space Dis"/>
    <n v="931235"/>
    <s v="Business Operations"/>
    <x v="34"/>
    <x v="34"/>
    <s v="25400 931235 781000"/>
    <s v="25400 931235"/>
    <x v="0"/>
    <x v="0"/>
    <s v="Taxes"/>
    <s v="Business ServicesTaxes"/>
    <s v="Property Tax"/>
    <n v="859336.42999999993"/>
    <n v="600000"/>
    <m/>
    <n v="600000"/>
    <n v="0"/>
    <n v="0"/>
    <n v="0"/>
    <n v="0"/>
    <n v="0"/>
    <n v="0"/>
    <n v="489879.03999999998"/>
    <n v="0"/>
    <n v="0"/>
    <n v="0"/>
    <n v="0"/>
    <m/>
    <n v="489879.03999999998"/>
    <n v="0"/>
    <n v="0"/>
    <n v="489879.03999999998"/>
    <n v="0"/>
    <n v="489879.03999999998"/>
    <n v="110120.96000000002"/>
  </r>
  <r>
    <n v="25400"/>
    <s v="Regional Park &amp; Open Space Dis"/>
    <n v="931302"/>
    <s v="Gilman Ranch Historic Museum"/>
    <x v="35"/>
    <x v="35"/>
    <s v="25400 931302 781080"/>
    <s v="25400 931302"/>
    <x v="4"/>
    <x v="11"/>
    <s v="Fee"/>
    <s v="InterpretiveFee"/>
    <s v="Historical &amp; Interpretive"/>
    <n v="0"/>
    <n v="0"/>
    <m/>
    <n v="0"/>
    <n v="0"/>
    <n v="0"/>
    <n v="0"/>
    <n v="0"/>
    <n v="0"/>
    <n v="0"/>
    <n v="0"/>
    <n v="0"/>
    <n v="0"/>
    <n v="0"/>
    <n v="0"/>
    <m/>
    <n v="0"/>
    <n v="0"/>
    <n v="0"/>
    <n v="0"/>
    <n v="0"/>
    <n v="0"/>
    <n v="0"/>
  </r>
  <r>
    <n v="25400"/>
    <s v="Regional Park &amp; Open Space Dis"/>
    <n v="931303"/>
    <s v="Jensen Alvarado Historic Ranch"/>
    <x v="35"/>
    <x v="35"/>
    <s v="25400 931303 781080"/>
    <s v="25400 931303"/>
    <x v="4"/>
    <x v="12"/>
    <s v="Fee"/>
    <s v="InterpretiveFee"/>
    <s v="Historical &amp; Interpretive"/>
    <n v="0"/>
    <n v="0"/>
    <m/>
    <n v="0"/>
    <n v="0"/>
    <n v="0"/>
    <n v="0"/>
    <n v="0"/>
    <n v="0"/>
    <n v="0"/>
    <n v="0"/>
    <n v="0"/>
    <n v="0"/>
    <n v="0"/>
    <n v="0"/>
    <m/>
    <n v="0"/>
    <n v="0"/>
    <n v="0"/>
    <n v="0"/>
    <n v="0"/>
    <n v="0"/>
    <n v="0"/>
  </r>
  <r>
    <n v="25400"/>
    <s v="Regional Park &amp; Open Space Dis"/>
    <n v="931305"/>
    <s v="Hidden Valley Nature Center"/>
    <x v="35"/>
    <x v="35"/>
    <s v="25400 931305 781080"/>
    <s v="25400 931305"/>
    <x v="4"/>
    <x v="13"/>
    <s v="Fee"/>
    <s v="InterpretiveFee"/>
    <s v="Regional Parks &amp; Trails Fees"/>
    <n v="0"/>
    <n v="0"/>
    <m/>
    <n v="0"/>
    <n v="0"/>
    <n v="0"/>
    <n v="0"/>
    <n v="0"/>
    <n v="0"/>
    <n v="0"/>
    <n v="0"/>
    <n v="0"/>
    <n v="0"/>
    <n v="0"/>
    <n v="0"/>
    <m/>
    <n v="0"/>
    <n v="0"/>
    <n v="0"/>
    <n v="0"/>
    <n v="0"/>
    <n v="0"/>
    <n v="0"/>
  </r>
  <r>
    <n v="25400"/>
    <s v="Regional Park &amp; Open Space Dis"/>
    <n v="931402"/>
    <s v="Hurkey Creek Park"/>
    <x v="35"/>
    <x v="35"/>
    <s v="25400 931402 781080"/>
    <s v="25400 931402"/>
    <x v="2"/>
    <x v="16"/>
    <s v="Fee"/>
    <s v="Regional ParksFee"/>
    <s v="Historical &amp; Interpretive"/>
    <n v="25.64"/>
    <n v="0"/>
    <m/>
    <n v="0"/>
    <n v="0"/>
    <n v="0"/>
    <n v="0"/>
    <n v="0"/>
    <n v="0"/>
    <n v="0"/>
    <n v="0"/>
    <n v="0"/>
    <n v="0"/>
    <n v="0"/>
    <n v="0"/>
    <m/>
    <n v="0"/>
    <n v="0"/>
    <n v="0"/>
    <n v="0"/>
    <n v="0"/>
    <n v="0"/>
    <n v="0"/>
  </r>
  <r>
    <n v="25400"/>
    <s v="Regional Park &amp; Open Space Dis"/>
    <n v="931403"/>
    <s v="Idyllwild Park"/>
    <x v="35"/>
    <x v="35"/>
    <s v="25400 931403 781080"/>
    <s v="25400 931403"/>
    <x v="2"/>
    <x v="17"/>
    <s v="Fee"/>
    <s v="Regional ParksFee"/>
    <s v="Historical &amp; Interpretive"/>
    <n v="34"/>
    <n v="0"/>
    <m/>
    <n v="0"/>
    <n v="0"/>
    <n v="0"/>
    <n v="0"/>
    <n v="0"/>
    <n v="0"/>
    <n v="0"/>
    <n v="0"/>
    <n v="0"/>
    <n v="0"/>
    <n v="0"/>
    <n v="0"/>
    <m/>
    <n v="0"/>
    <n v="0"/>
    <n v="0"/>
    <n v="0"/>
    <n v="0"/>
    <n v="0"/>
    <n v="0"/>
  </r>
  <r>
    <n v="25400"/>
    <s v="Regional Park &amp; Open Space Dis"/>
    <n v="931405"/>
    <s v="Lake Cahuilla Park"/>
    <x v="35"/>
    <x v="35"/>
    <s v="25400 931405 781080"/>
    <s v="25400 931405"/>
    <x v="2"/>
    <x v="18"/>
    <s v="Fee"/>
    <s v="Regional ParksFee"/>
    <s v="Historical &amp; Interpretive"/>
    <n v="20.009999999999998"/>
    <n v="0"/>
    <m/>
    <n v="0"/>
    <n v="0"/>
    <n v="0"/>
    <n v="0"/>
    <n v="0"/>
    <n v="0"/>
    <n v="0"/>
    <n v="0"/>
    <n v="0"/>
    <n v="0"/>
    <n v="0"/>
    <n v="0"/>
    <m/>
    <n v="0"/>
    <n v="0"/>
    <n v="0"/>
    <n v="0"/>
    <n v="0"/>
    <n v="0"/>
    <n v="0"/>
  </r>
  <r>
    <n v="25400"/>
    <s v="Regional Park &amp; Open Space Dis"/>
    <n v="931408"/>
    <s v="McCall Park"/>
    <x v="35"/>
    <x v="35"/>
    <s v="25400 931408 781080"/>
    <s v="25400 931408"/>
    <x v="2"/>
    <x v="19"/>
    <s v="Fee"/>
    <s v="Regional ParksFee"/>
    <s v="Historical &amp; Interpretive"/>
    <n v="14.25"/>
    <n v="0"/>
    <m/>
    <n v="0"/>
    <n v="0"/>
    <n v="0"/>
    <n v="0"/>
    <n v="0"/>
    <n v="0"/>
    <n v="0"/>
    <n v="0"/>
    <n v="0"/>
    <n v="0"/>
    <n v="0"/>
    <n v="0"/>
    <m/>
    <n v="0"/>
    <n v="0"/>
    <n v="0"/>
    <n v="0"/>
    <n v="0"/>
    <n v="0"/>
    <n v="0"/>
  </r>
  <r>
    <n v="25400"/>
    <s v="Regional Park &amp; Open Space Dis"/>
    <n v="931409"/>
    <s v="Rancho Jurupa Park"/>
    <x v="35"/>
    <x v="35"/>
    <s v="25400 931409 781080"/>
    <s v="25400 931409"/>
    <x v="2"/>
    <x v="20"/>
    <s v="Fee"/>
    <s v="Regional ParksFee"/>
    <s v="Historical &amp; Interpretive"/>
    <n v="90.100000000000023"/>
    <n v="0"/>
    <m/>
    <n v="0"/>
    <n v="0"/>
    <n v="0"/>
    <n v="0"/>
    <n v="0"/>
    <n v="0"/>
    <n v="0"/>
    <n v="0"/>
    <n v="0"/>
    <n v="0"/>
    <n v="0"/>
    <n v="0"/>
    <m/>
    <n v="0"/>
    <n v="0"/>
    <n v="0"/>
    <n v="0"/>
    <n v="0"/>
    <n v="0"/>
    <n v="0"/>
  </r>
  <r>
    <n v="25400"/>
    <s v="Regional Park &amp; Open Space Dis"/>
    <n v="931421"/>
    <s v="Mayflower Park"/>
    <x v="35"/>
    <x v="35"/>
    <s v="25400 931421 781080"/>
    <s v="25400 931421"/>
    <x v="2"/>
    <x v="28"/>
    <s v="Fee"/>
    <s v="Regional ParksFee"/>
    <s v="Historical &amp; Interpretive"/>
    <n v="113.26000000000002"/>
    <n v="0"/>
    <m/>
    <n v="0"/>
    <n v="0"/>
    <n v="0"/>
    <n v="0"/>
    <n v="0"/>
    <n v="0"/>
    <n v="0"/>
    <n v="0"/>
    <n v="0"/>
    <n v="0"/>
    <n v="0"/>
    <n v="0"/>
    <m/>
    <n v="0"/>
    <n v="0"/>
    <n v="0"/>
    <n v="0"/>
    <n v="0"/>
    <n v="0"/>
    <n v="0"/>
  </r>
  <r>
    <n v="25620"/>
    <s v="Lake Skinner Park"/>
    <n v="931750"/>
    <s v="Lake Skinner Park"/>
    <x v="35"/>
    <x v="35"/>
    <s v="25620 931750 781080"/>
    <s v="25620 931750"/>
    <x v="2"/>
    <x v="6"/>
    <s v="Fee"/>
    <s v="Regional ParksFee"/>
    <s v="Historical &amp; Interpretive"/>
    <n v="-25"/>
    <n v="0"/>
    <m/>
    <n v="0"/>
    <n v="0"/>
    <n v="0"/>
    <n v="0"/>
    <n v="0"/>
    <n v="0"/>
    <n v="0"/>
    <n v="0"/>
    <n v="0"/>
    <n v="0"/>
    <n v="0"/>
    <n v="0"/>
    <m/>
    <n v="0"/>
    <n v="0"/>
    <n v="0"/>
    <n v="0"/>
    <n v="0"/>
    <n v="0"/>
    <n v="0"/>
  </r>
  <r>
    <n v="25400"/>
    <s v="Regional Park &amp; Open Space Dis"/>
    <n v="931306"/>
    <s v="Idyllwild Nature Center"/>
    <x v="35"/>
    <x v="35"/>
    <s v="25400 931306 781080"/>
    <s v="25400 931306"/>
    <x v="4"/>
    <x v="14"/>
    <s v="Fee"/>
    <s v="InterpretiveFee"/>
    <s v="Historical &amp; Interpretive"/>
    <n v="0"/>
    <n v="0"/>
    <m/>
    <n v="0"/>
    <n v="0"/>
    <n v="0"/>
    <n v="0"/>
    <n v="0"/>
    <n v="0"/>
    <n v="0"/>
    <n v="0"/>
    <n v="0"/>
    <n v="0"/>
    <n v="0"/>
    <n v="0"/>
    <m/>
    <n v="0"/>
    <n v="0"/>
    <n v="0"/>
    <n v="0"/>
    <n v="0"/>
    <n v="0"/>
    <n v="0"/>
  </r>
  <r>
    <n v="25400"/>
    <s v="Regional Park &amp; Open Space Dis"/>
    <n v="931235"/>
    <s v="Business Operations"/>
    <x v="36"/>
    <x v="36"/>
    <s v="25400 931235 781120"/>
    <s v="25400 931235"/>
    <x v="0"/>
    <x v="0"/>
    <s v="Other"/>
    <s v="Business ServicesOther"/>
    <s v="Other Financing Sources"/>
    <n v="125.57000000000001"/>
    <n v="0"/>
    <m/>
    <n v="0"/>
    <n v="0"/>
    <n v="0"/>
    <n v="0"/>
    <n v="0"/>
    <n v="0"/>
    <n v="0"/>
    <n v="0"/>
    <n v="0"/>
    <n v="0"/>
    <n v="0"/>
    <n v="0"/>
    <m/>
    <n v="0"/>
    <n v="0"/>
    <n v="0"/>
    <n v="0"/>
    <n v="0"/>
    <n v="0"/>
    <n v="0"/>
  </r>
  <r>
    <n v="25430"/>
    <s v="Habitat/Open Space Mgt-Parks"/>
    <n v="931173"/>
    <s v="Hab &amp; Opn Spc-Hidden Valley"/>
    <x v="36"/>
    <x v="36"/>
    <s v="25430 931173 781120"/>
    <s v="25430 931173"/>
    <x v="1"/>
    <x v="1"/>
    <s v="Other"/>
    <s v="Natural ResourcesOther"/>
    <s v="Other Financing Sources"/>
    <n v="17.52"/>
    <n v="0"/>
    <m/>
    <n v="0"/>
    <n v="0"/>
    <n v="0"/>
    <n v="0"/>
    <n v="0"/>
    <n v="0"/>
    <n v="0"/>
    <n v="0"/>
    <n v="0"/>
    <n v="0"/>
    <n v="0"/>
    <n v="0"/>
    <m/>
    <n v="0"/>
    <n v="0"/>
    <n v="0"/>
    <n v="0"/>
    <n v="0"/>
    <n v="0"/>
    <n v="0"/>
  </r>
  <r>
    <n v="25400"/>
    <s v="Regional Park &amp; Open Space Dis"/>
    <n v="931183"/>
    <s v="Reservation/Reception"/>
    <x v="36"/>
    <x v="36"/>
    <s v="25400 931183 781120"/>
    <s v="25400 931183"/>
    <x v="0"/>
    <x v="10"/>
    <s v="Other"/>
    <s v="Business ServicesOther"/>
    <s v="Other Financing Sources"/>
    <n v="0"/>
    <n v="0"/>
    <m/>
    <n v="0"/>
    <n v="0"/>
    <n v="0"/>
    <n v="0"/>
    <n v="0"/>
    <n v="0"/>
    <n v="0"/>
    <n v="0"/>
    <n v="0"/>
    <n v="0"/>
    <n v="0"/>
    <n v="0"/>
    <m/>
    <n v="0"/>
    <m/>
    <m/>
    <m/>
    <m/>
    <m/>
    <m/>
  </r>
  <r>
    <n v="25550"/>
    <s v="Santa Ana Mitigation Bank"/>
    <n v="931101"/>
    <s v="Santa Ana River Mitigation"/>
    <x v="36"/>
    <x v="36"/>
    <s v="25550 931101 781120"/>
    <s v="25550 931101"/>
    <x v="1"/>
    <x v="4"/>
    <s v="Other"/>
    <s v="Natural ResourcesOther"/>
    <s v="Other Financing Sources"/>
    <n v="17.52"/>
    <n v="0"/>
    <m/>
    <n v="0"/>
    <n v="0"/>
    <n v="0"/>
    <n v="0"/>
    <n v="0"/>
    <n v="0"/>
    <n v="0"/>
    <n v="0"/>
    <n v="0"/>
    <n v="0"/>
    <n v="0"/>
    <n v="0"/>
    <m/>
    <n v="0"/>
    <n v="0"/>
    <n v="0"/>
    <n v="0"/>
    <n v="0"/>
    <n v="0"/>
    <n v="0"/>
  </r>
  <r>
    <n v="25400"/>
    <s v="Regional Park &amp; Open Space Dis"/>
    <n v="931235"/>
    <s v="Business Operations"/>
    <x v="37"/>
    <x v="37"/>
    <s v="25400 931235 781180"/>
    <s v="25400 931235"/>
    <x v="0"/>
    <x v="0"/>
    <s v="Other"/>
    <s v="Business ServicesOther"/>
    <s v="Other Financing Sources"/>
    <n v="4.9800000000000004"/>
    <n v="0"/>
    <m/>
    <n v="0"/>
    <n v="0"/>
    <n v="0"/>
    <n v="0"/>
    <n v="0"/>
    <n v="0"/>
    <n v="0"/>
    <n v="0"/>
    <n v="0"/>
    <n v="0"/>
    <n v="0"/>
    <n v="0"/>
    <m/>
    <n v="0"/>
    <n v="0"/>
    <n v="0"/>
    <n v="0"/>
    <n v="0"/>
    <n v="0"/>
    <n v="0"/>
  </r>
  <r>
    <n v="25620"/>
    <s v="Lake Skinner Park"/>
    <n v="931750"/>
    <s v="Lake Skinner Park"/>
    <x v="37"/>
    <x v="37"/>
    <s v="25620 931750 781180"/>
    <s v="25620 931750"/>
    <x v="2"/>
    <x v="6"/>
    <s v="Other"/>
    <s v="Regional ParksOther"/>
    <s v="Other Financing Sources"/>
    <n v="1096.07"/>
    <n v="0"/>
    <m/>
    <n v="0"/>
    <n v="0"/>
    <n v="0"/>
    <n v="0"/>
    <n v="0"/>
    <n v="0"/>
    <n v="0"/>
    <n v="0"/>
    <n v="0"/>
    <n v="0"/>
    <n v="0"/>
    <n v="0"/>
    <m/>
    <n v="0"/>
    <n v="0"/>
    <n v="0"/>
    <n v="0"/>
    <n v="0"/>
    <n v="0"/>
    <n v="0"/>
  </r>
  <r>
    <n v="33100"/>
    <s v="Park Acq &amp; Dev, District"/>
    <n v="931105"/>
    <s v="Park Acq &amp; Dev, District"/>
    <x v="37"/>
    <x v="37"/>
    <s v="33100 931105 781180"/>
    <s v="33100 931105"/>
    <x v="3"/>
    <x v="7"/>
    <s v="Other"/>
    <s v="CIPOther"/>
    <s v="Other Financing Sources"/>
    <n v="105100"/>
    <n v="0"/>
    <m/>
    <n v="0"/>
    <n v="0"/>
    <n v="0"/>
    <n v="0"/>
    <n v="0"/>
    <n v="0"/>
    <n v="0"/>
    <n v="0"/>
    <n v="0"/>
    <n v="0"/>
    <n v="0"/>
    <n v="0"/>
    <m/>
    <n v="0"/>
    <n v="0"/>
    <n v="0"/>
    <n v="0"/>
    <n v="0"/>
    <n v="0"/>
    <n v="0"/>
  </r>
  <r>
    <n v="25430"/>
    <s v="Habitat/Open Space Mgt-Parks"/>
    <n v="931173"/>
    <s v="Hab &amp; Opn Spc-Hidden Valley"/>
    <x v="38"/>
    <x v="38"/>
    <s v="25430 931173 781220"/>
    <s v="25430 931173"/>
    <x v="1"/>
    <x v="1"/>
    <s v="Grants"/>
    <s v="Natural ResourcesGrants"/>
    <s v="Regional Parks &amp; Trails Fees"/>
    <n v="0"/>
    <n v="0"/>
    <m/>
    <n v="0"/>
    <n v="0"/>
    <n v="0"/>
    <n v="0"/>
    <n v="0"/>
    <n v="0"/>
    <n v="0"/>
    <n v="0"/>
    <n v="0"/>
    <n v="0"/>
    <n v="0"/>
    <n v="0"/>
    <m/>
    <n v="0"/>
    <n v="0"/>
    <n v="0"/>
    <n v="0"/>
    <n v="0"/>
    <n v="0"/>
    <n v="0"/>
  </r>
  <r>
    <n v="25400"/>
    <s v="Regional Park &amp; Open Space Dis"/>
    <n v="931307"/>
    <s v="Santa Rosa Plateau Nature Ctr"/>
    <x v="38"/>
    <x v="38"/>
    <s v="25400 931307 781220"/>
    <s v="25400 931307"/>
    <x v="4"/>
    <x v="22"/>
    <s v="Grants"/>
    <s v="InterpretiveGrants"/>
    <s v="Regional Parks &amp; Trails Fees"/>
    <n v="49"/>
    <n v="0"/>
    <m/>
    <n v="0"/>
    <n v="46"/>
    <n v="-8"/>
    <n v="16"/>
    <n v="28"/>
    <n v="23.36"/>
    <n v="8"/>
    <n v="29"/>
    <n v="10"/>
    <n v="40.1"/>
    <n v="26"/>
    <n v="51.25"/>
    <m/>
    <n v="269.71000000000004"/>
    <n v="54"/>
    <n v="59.36"/>
    <n v="79.099999999999994"/>
    <n v="77.25"/>
    <n v="269.70999999999998"/>
    <n v="-269.70999999999998"/>
  </r>
  <r>
    <n v="25400"/>
    <s v="Regional Park &amp; Open Space Dis"/>
    <n v="931405"/>
    <s v="Lake Cahuilla Park"/>
    <x v="38"/>
    <x v="38"/>
    <s v="25400 931405 781220"/>
    <s v="25400 931405"/>
    <x v="2"/>
    <x v="18"/>
    <s v="Grants"/>
    <s v="Regional ParksGrants"/>
    <s v="Other Financing Sources"/>
    <n v="311.5"/>
    <n v="0"/>
    <m/>
    <n v="0"/>
    <n v="5"/>
    <n v="14"/>
    <n v="0"/>
    <n v="6"/>
    <n v="8"/>
    <n v="20"/>
    <n v="52"/>
    <n v="29"/>
    <n v="47"/>
    <n v="8"/>
    <n v="25"/>
    <m/>
    <n v="214"/>
    <n v="19"/>
    <n v="34"/>
    <n v="128"/>
    <n v="33"/>
    <n v="214"/>
    <n v="-214"/>
  </r>
  <r>
    <n v="25400"/>
    <s v="Regional Park &amp; Open Space Dis"/>
    <n v="931302"/>
    <s v="Gilman Ranch Historic Museum"/>
    <x v="38"/>
    <x v="38"/>
    <s v="25400 931302 781220"/>
    <s v="25400 931302"/>
    <x v="4"/>
    <x v="11"/>
    <s v="Grants"/>
    <s v="InterpretiveGrants"/>
    <s v="Other Financing Sources"/>
    <n v="475.16"/>
    <n v="0"/>
    <m/>
    <n v="0"/>
    <n v="211.91"/>
    <n v="-211.91"/>
    <n v="0"/>
    <n v="50"/>
    <n v="0"/>
    <n v="0"/>
    <n v="400"/>
    <n v="0"/>
    <n v="0"/>
    <n v="0"/>
    <n v="0"/>
    <m/>
    <n v="450"/>
    <n v="0"/>
    <n v="50"/>
    <n v="400"/>
    <n v="0"/>
    <n v="450"/>
    <n v="-450"/>
  </r>
  <r>
    <n v="25400"/>
    <s v="Regional Park &amp; Open Space Dis"/>
    <n v="931303"/>
    <s v="Jensen Alvarado Historic Ranch"/>
    <x v="38"/>
    <x v="38"/>
    <s v="25400 931303 781220"/>
    <s v="25400 931303"/>
    <x v="4"/>
    <x v="12"/>
    <s v="Grants"/>
    <s v="InterpretiveGrants"/>
    <s v="Other Financing Sources"/>
    <n v="410"/>
    <n v="0"/>
    <m/>
    <n v="0"/>
    <n v="0"/>
    <n v="0"/>
    <n v="0"/>
    <n v="4"/>
    <n v="0"/>
    <n v="0"/>
    <n v="0"/>
    <n v="0"/>
    <n v="11.34"/>
    <n v="7"/>
    <n v="0"/>
    <m/>
    <n v="22.34"/>
    <n v="0"/>
    <n v="4"/>
    <n v="11.34"/>
    <n v="7"/>
    <n v="22.34"/>
    <n v="-22.34"/>
  </r>
  <r>
    <n v="25620"/>
    <s v="Lake Skinner Park"/>
    <n v="931750"/>
    <s v="Lake Skinner Park"/>
    <x v="39"/>
    <x v="39"/>
    <s v="25620 931750 781320"/>
    <s v="25620 931750"/>
    <x v="2"/>
    <x v="6"/>
    <s v="Other"/>
    <s v="Regional ParksOther"/>
    <s v="Regional Parks &amp; Trails Fees"/>
    <n v="0"/>
    <n v="0"/>
    <m/>
    <n v="0"/>
    <n v="0"/>
    <n v="0"/>
    <n v="0"/>
    <n v="0"/>
    <n v="0"/>
    <n v="0"/>
    <n v="0"/>
    <n v="0"/>
    <n v="0"/>
    <n v="0"/>
    <n v="0"/>
    <m/>
    <n v="0"/>
    <n v="0"/>
    <n v="0"/>
    <n v="0"/>
    <n v="0"/>
    <n v="0"/>
    <n v="0"/>
  </r>
  <r>
    <n v="33100"/>
    <s v="Park Acq &amp; Dev, District"/>
    <n v="931105"/>
    <s v="Park Acq &amp; Dev, District"/>
    <x v="39"/>
    <x v="39"/>
    <s v="33100 931105 781320"/>
    <s v="33100 931105"/>
    <x v="3"/>
    <x v="7"/>
    <s v="Other"/>
    <s v="CIPOther"/>
    <s v="CIP Funding"/>
    <n v="0"/>
    <n v="0"/>
    <m/>
    <n v="0"/>
    <n v="0"/>
    <n v="0"/>
    <n v="0"/>
    <n v="0"/>
    <n v="0"/>
    <n v="0"/>
    <n v="0"/>
    <n v="0"/>
    <n v="0"/>
    <n v="0"/>
    <n v="0"/>
    <m/>
    <n v="0"/>
    <n v="0"/>
    <n v="0"/>
    <n v="0"/>
    <n v="0"/>
    <n v="0"/>
    <n v="0"/>
  </r>
  <r>
    <n v="25590"/>
    <s v="MSHCP Reserve Management"/>
    <n v="931150"/>
    <s v="MSHCP Reserve Management"/>
    <x v="39"/>
    <x v="39"/>
    <s v="25590 931150 781320"/>
    <s v="25590 931150"/>
    <x v="1"/>
    <x v="5"/>
    <s v="Other"/>
    <s v="Natural ResourcesOther"/>
    <s v="CIP Funding"/>
    <n v="4938.47"/>
    <n v="0"/>
    <m/>
    <n v="0"/>
    <n v="0"/>
    <n v="0"/>
    <n v="0"/>
    <n v="0"/>
    <n v="0"/>
    <n v="0"/>
    <n v="0"/>
    <n v="0"/>
    <n v="0"/>
    <n v="0"/>
    <n v="0"/>
    <m/>
    <n v="0"/>
    <n v="0"/>
    <n v="0"/>
    <n v="0"/>
    <n v="0"/>
    <n v="0"/>
    <n v="0"/>
  </r>
  <r>
    <n v="25400"/>
    <s v="Regional Park &amp; Open Space Dis"/>
    <n v="931235"/>
    <s v="Business Operations"/>
    <x v="40"/>
    <x v="40"/>
    <s v="25400 931235 781360"/>
    <s v="25400 931235"/>
    <x v="0"/>
    <x v="0"/>
    <s v="Fee"/>
    <s v="Business ServicesFee"/>
    <s v="Historical &amp; Interpretive"/>
    <n v="860"/>
    <n v="0"/>
    <m/>
    <n v="0"/>
    <n v="0"/>
    <n v="0"/>
    <n v="0"/>
    <n v="0"/>
    <n v="100"/>
    <n v="0"/>
    <n v="150"/>
    <n v="0"/>
    <n v="0"/>
    <n v="0"/>
    <n v="0"/>
    <m/>
    <n v="250"/>
    <n v="0"/>
    <n v="100"/>
    <n v="150"/>
    <n v="0"/>
    <n v="250"/>
    <n v="-250"/>
  </r>
  <r>
    <n v="25400"/>
    <s v="Regional Park &amp; Open Space Dis"/>
    <n v="931402"/>
    <s v="Hurkey Creek Park"/>
    <x v="40"/>
    <x v="40"/>
    <s v="25400 931402 781360"/>
    <s v="25400 931402"/>
    <x v="2"/>
    <x v="16"/>
    <s v="Fee"/>
    <s v="Regional ParksFee"/>
    <s v="Historical &amp; Interpretive"/>
    <n v="0"/>
    <n v="0"/>
    <m/>
    <n v="0"/>
    <n v="0"/>
    <n v="0"/>
    <n v="0"/>
    <n v="0"/>
    <n v="0"/>
    <n v="0"/>
    <n v="0"/>
    <n v="0"/>
    <n v="0"/>
    <n v="0"/>
    <n v="0"/>
    <m/>
    <n v="0"/>
    <n v="0"/>
    <n v="0"/>
    <n v="0"/>
    <n v="0"/>
    <n v="0"/>
    <n v="0"/>
  </r>
  <r>
    <n v="25400"/>
    <s v="Regional Park &amp; Open Space Dis"/>
    <n v="931403"/>
    <s v="Idyllwild Park"/>
    <x v="40"/>
    <x v="40"/>
    <s v="25400 931403 781360"/>
    <s v="25400 931403"/>
    <x v="2"/>
    <x v="17"/>
    <s v="Fee"/>
    <s v="Regional ParksFee"/>
    <s v="Historical &amp; Interpretive"/>
    <n v="0"/>
    <n v="0"/>
    <m/>
    <n v="0"/>
    <n v="0"/>
    <n v="0"/>
    <n v="0"/>
    <n v="0"/>
    <n v="0"/>
    <n v="0"/>
    <n v="0"/>
    <n v="0"/>
    <n v="0"/>
    <n v="0"/>
    <n v="0"/>
    <m/>
    <n v="0"/>
    <n v="0"/>
    <n v="0"/>
    <n v="0"/>
    <n v="0"/>
    <n v="0"/>
    <n v="0"/>
  </r>
  <r>
    <n v="25400"/>
    <s v="Regional Park &amp; Open Space Dis"/>
    <n v="931405"/>
    <s v="Lake Cahuilla Park"/>
    <x v="40"/>
    <x v="40"/>
    <s v="25400 931405 781360"/>
    <s v="25400 931405"/>
    <x v="2"/>
    <x v="18"/>
    <s v="Fee"/>
    <s v="Regional ParksFee"/>
    <s v="Regional Parks &amp; Trails Fees"/>
    <n v="0"/>
    <n v="0"/>
    <m/>
    <n v="0"/>
    <n v="0"/>
    <n v="0"/>
    <n v="0"/>
    <n v="0"/>
    <n v="0"/>
    <n v="0"/>
    <n v="0"/>
    <n v="0"/>
    <n v="24.19"/>
    <n v="0"/>
    <n v="0"/>
    <m/>
    <n v="24.19"/>
    <n v="0"/>
    <n v="0"/>
    <n v="24.19"/>
    <n v="0"/>
    <n v="24.19"/>
    <n v="-24.19"/>
  </r>
  <r>
    <n v="25400"/>
    <s v="Regional Park &amp; Open Space Dis"/>
    <n v="931408"/>
    <s v="McCall Park"/>
    <x v="40"/>
    <x v="40"/>
    <s v="25400 931408 781360"/>
    <s v="25400 931408"/>
    <x v="2"/>
    <x v="19"/>
    <s v="Fee"/>
    <s v="Regional ParksFee"/>
    <s v="Historical &amp; Interpretive"/>
    <n v="0"/>
    <n v="0"/>
    <m/>
    <n v="0"/>
    <n v="0"/>
    <n v="0"/>
    <n v="0"/>
    <n v="0"/>
    <n v="0"/>
    <n v="0"/>
    <n v="0"/>
    <n v="0"/>
    <n v="0"/>
    <n v="0"/>
    <n v="0"/>
    <m/>
    <n v="0"/>
    <n v="0"/>
    <n v="0"/>
    <n v="0"/>
    <n v="0"/>
    <n v="0"/>
    <n v="0"/>
  </r>
  <r>
    <n v="25620"/>
    <s v="Lake Skinner Park"/>
    <n v="931750"/>
    <s v="Lake Skinner Park"/>
    <x v="40"/>
    <x v="40"/>
    <s v="25620 931750 781360"/>
    <s v="25620 931750"/>
    <x v="2"/>
    <x v="6"/>
    <s v="Fee"/>
    <s v="Regional ParksFee"/>
    <s v="Historical &amp; Interpretive"/>
    <n v="19213.259999999998"/>
    <n v="0"/>
    <m/>
    <n v="0"/>
    <n v="0"/>
    <n v="0"/>
    <n v="0"/>
    <n v="0"/>
    <n v="0"/>
    <n v="0"/>
    <n v="4957.17"/>
    <n v="0"/>
    <n v="0"/>
    <n v="0"/>
    <n v="0"/>
    <m/>
    <n v="4957.17"/>
    <n v="0"/>
    <n v="0"/>
    <n v="4957.17"/>
    <n v="0"/>
    <n v="4957.17"/>
    <n v="-4957.17"/>
  </r>
  <r>
    <n v="25400"/>
    <s v="Regional Park &amp; Open Space Dis"/>
    <n v="931183"/>
    <s v="Reservation/Reception"/>
    <x v="40"/>
    <x v="40"/>
    <s v="25400 931183 781360"/>
    <s v="25400 931183"/>
    <x v="0"/>
    <x v="10"/>
    <s v="Fee"/>
    <s v="Business ServicesFee"/>
    <s v="Historical &amp; Interpretive"/>
    <n v="7105.76"/>
    <n v="0"/>
    <m/>
    <n v="0"/>
    <n v="0"/>
    <n v="0"/>
    <n v="0"/>
    <n v="0"/>
    <n v="0"/>
    <n v="0"/>
    <n v="0"/>
    <n v="0"/>
    <n v="0"/>
    <n v="0"/>
    <n v="0"/>
    <m/>
    <n v="0"/>
    <n v="0"/>
    <n v="0"/>
    <n v="0"/>
    <n v="0"/>
    <n v="0"/>
    <n v="0"/>
  </r>
  <r>
    <n v="25400"/>
    <s v="Regional Park &amp; Open Space Dis"/>
    <n v="931302"/>
    <s v="Gilman Ranch Historic Museum"/>
    <x v="41"/>
    <x v="41"/>
    <s v="25400 931302 781480"/>
    <s v="25400 931302"/>
    <x v="4"/>
    <x v="11"/>
    <s v="Fee"/>
    <s v="InterpretiveFee"/>
    <s v="Other Financing Sources"/>
    <n v="7745"/>
    <n v="5000"/>
    <m/>
    <n v="5000"/>
    <n v="0"/>
    <n v="0"/>
    <n v="0"/>
    <n v="160"/>
    <n v="0"/>
    <n v="352"/>
    <n v="0"/>
    <n v="0"/>
    <n v="1288"/>
    <n v="1080"/>
    <n v="0"/>
    <m/>
    <n v="2880"/>
    <n v="0"/>
    <n v="512"/>
    <n v="1288"/>
    <n v="1080"/>
    <n v="2880"/>
    <n v="2120"/>
  </r>
  <r>
    <n v="25400"/>
    <s v="Regional Park &amp; Open Space Dis"/>
    <n v="931303"/>
    <s v="Jensen Alvarado Historic Ranch"/>
    <x v="41"/>
    <x v="41"/>
    <s v="25400 931303 781480"/>
    <s v="25400 931303"/>
    <x v="4"/>
    <x v="12"/>
    <s v="Fee"/>
    <s v="InterpretiveFee"/>
    <s v="Other Financing Sources"/>
    <n v="66852"/>
    <n v="40000"/>
    <m/>
    <n v="40000"/>
    <n v="0"/>
    <n v="0"/>
    <n v="0"/>
    <n v="10549"/>
    <n v="8118"/>
    <n v="7996"/>
    <n v="4400"/>
    <n v="10681"/>
    <n v="13831"/>
    <n v="1819"/>
    <n v="7353"/>
    <m/>
    <n v="64747"/>
    <n v="0"/>
    <n v="26663"/>
    <n v="28912"/>
    <n v="9172"/>
    <n v="64747"/>
    <n v="-24747"/>
  </r>
  <r>
    <n v="25400"/>
    <s v="Regional Park &amp; Open Space Dis"/>
    <n v="931304"/>
    <s v="San Timoteo Schoolhouse"/>
    <x v="41"/>
    <x v="41"/>
    <s v="25400 931304 781480"/>
    <s v="25400 931304"/>
    <x v="4"/>
    <x v="26"/>
    <s v="Fee"/>
    <s v="InterpretiveFee"/>
    <s v="Other Financing Sources"/>
    <n v="123"/>
    <n v="0"/>
    <m/>
    <n v="0"/>
    <n v="123"/>
    <n v="-123"/>
    <n v="0"/>
    <n v="0"/>
    <n v="0"/>
    <n v="45"/>
    <n v="0"/>
    <n v="0"/>
    <n v="0"/>
    <n v="0"/>
    <n v="0"/>
    <m/>
    <n v="45"/>
    <n v="0"/>
    <n v="45"/>
    <n v="0"/>
    <n v="0"/>
    <n v="45"/>
    <n v="-45"/>
  </r>
  <r>
    <n v="25400"/>
    <s v="Regional Park &amp; Open Space Dis"/>
    <n v="931305"/>
    <s v="Hidden Valley Nature Center"/>
    <x v="41"/>
    <x v="41"/>
    <s v="25400 931305 781480"/>
    <s v="25400 931305"/>
    <x v="4"/>
    <x v="13"/>
    <s v="Fee"/>
    <s v="InterpretiveFee"/>
    <s v="Other Financing Sources"/>
    <n v="44120"/>
    <n v="35000"/>
    <m/>
    <n v="35000"/>
    <n v="200"/>
    <n v="1190"/>
    <n v="-200"/>
    <n v="1275"/>
    <n v="170"/>
    <n v="3025"/>
    <n v="1130"/>
    <n v="2565"/>
    <n v="1720"/>
    <n v="2115"/>
    <n v="2475"/>
    <m/>
    <n v="15665"/>
    <n v="1190"/>
    <n v="4470"/>
    <n v="5415"/>
    <n v="4590"/>
    <n v="15665"/>
    <n v="19335"/>
  </r>
  <r>
    <n v="25400"/>
    <s v="Regional Park &amp; Open Space Dis"/>
    <n v="931306"/>
    <s v="Idyllwild Nature Center"/>
    <x v="41"/>
    <x v="41"/>
    <s v="25400 931306 781480"/>
    <s v="25400 931306"/>
    <x v="4"/>
    <x v="14"/>
    <s v="Fee"/>
    <s v="InterpretiveFee"/>
    <s v="Other Financing Sources"/>
    <n v="2160"/>
    <n v="2000"/>
    <m/>
    <n v="2000"/>
    <n v="5"/>
    <n v="-5"/>
    <n v="0"/>
    <n v="300"/>
    <n v="233"/>
    <n v="0"/>
    <n v="0"/>
    <n v="0"/>
    <n v="0"/>
    <n v="185"/>
    <n v="50"/>
    <m/>
    <n v="768"/>
    <n v="0"/>
    <n v="533"/>
    <n v="0"/>
    <n v="235"/>
    <n v="768"/>
    <n v="1232"/>
  </r>
  <r>
    <n v="25400"/>
    <s v="Regional Park &amp; Open Space Dis"/>
    <n v="931307"/>
    <s v="Santa Rosa Plateau Nature Ctr"/>
    <x v="41"/>
    <x v="41"/>
    <s v="25400 931307 781480"/>
    <s v="25400 931307"/>
    <x v="4"/>
    <x v="22"/>
    <s v="Fee"/>
    <s v="InterpretiveFee"/>
    <s v="Other Financing Sources"/>
    <n v="22548"/>
    <n v="50000"/>
    <m/>
    <n v="50000"/>
    <n v="0"/>
    <n v="0"/>
    <n v="0"/>
    <n v="911"/>
    <n v="3580"/>
    <n v="780"/>
    <n v="2830"/>
    <n v="3110"/>
    <n v="5065"/>
    <n v="2685.19"/>
    <n v="5110"/>
    <m/>
    <n v="24071.19"/>
    <n v="0"/>
    <n v="5271"/>
    <n v="11005"/>
    <n v="7795.1900000000005"/>
    <n v="24071.190000000002"/>
    <n v="25928.809999999998"/>
  </r>
  <r>
    <n v="25400"/>
    <s v="Regional Park &amp; Open Space Dis"/>
    <n v="931305"/>
    <s v="Hidden Valley Nature Center"/>
    <x v="42"/>
    <x v="42"/>
    <s v="25400 931305 781560"/>
    <s v="25400 931305"/>
    <x v="4"/>
    <x v="13"/>
    <s v="Other"/>
    <s v="InterpretiveOther"/>
    <s v="Other Financing Sources"/>
    <n v="0"/>
    <n v="0"/>
    <m/>
    <n v="0"/>
    <n v="0"/>
    <n v="0"/>
    <n v="0"/>
    <n v="0"/>
    <n v="0"/>
    <n v="0"/>
    <n v="0"/>
    <n v="0"/>
    <n v="0"/>
    <n v="0"/>
    <n v="0"/>
    <m/>
    <n v="0"/>
    <n v="0"/>
    <n v="0"/>
    <n v="0"/>
    <n v="0"/>
    <n v="0"/>
    <n v="0"/>
  </r>
  <r>
    <n v="25400"/>
    <s v="Regional Park &amp; Open Space Dis"/>
    <n v="931307"/>
    <s v="Santa Rosa Plateau Nature Ctr"/>
    <x v="42"/>
    <x v="42"/>
    <s v="25400 931307 781560"/>
    <s v="25400 931307"/>
    <x v="4"/>
    <x v="22"/>
    <s v="Other"/>
    <s v="InterpretiveOther"/>
    <s v="Other Financing Sources"/>
    <n v="10929.15"/>
    <n v="45000"/>
    <m/>
    <n v="45000"/>
    <n v="0"/>
    <n v="0"/>
    <n v="0"/>
    <n v="0"/>
    <n v="0"/>
    <n v="0"/>
    <n v="0"/>
    <n v="0"/>
    <n v="0"/>
    <n v="0"/>
    <n v="0"/>
    <m/>
    <n v="0"/>
    <n v="0"/>
    <n v="0"/>
    <n v="0"/>
    <n v="0"/>
    <n v="0"/>
    <n v="45000"/>
  </r>
  <r>
    <n v="25430"/>
    <s v="Habitat/Open Space Mgt-Parks"/>
    <n v="931170"/>
    <s v="Habitat &amp; Open Space Mgmt"/>
    <x v="42"/>
    <x v="43"/>
    <s v="25430 931170 781560"/>
    <s v="25430 931170"/>
    <x v="1"/>
    <x v="1"/>
    <s v="Other"/>
    <s v="Natural ResourcesOther"/>
    <s v="Other Financing Sources"/>
    <n v="0"/>
    <n v="0"/>
    <m/>
    <n v="0"/>
    <n v="0"/>
    <n v="0"/>
    <n v="0"/>
    <n v="0"/>
    <n v="0"/>
    <n v="0"/>
    <n v="0"/>
    <n v="0"/>
    <n v="0"/>
    <n v="0"/>
    <n v="0"/>
    <m/>
    <n v="0"/>
    <n v="0"/>
    <n v="0"/>
    <n v="0"/>
    <n v="0"/>
    <n v="0"/>
    <n v="0"/>
  </r>
  <r>
    <n v="25400"/>
    <s v="Regional Park &amp; Open Space Dis"/>
    <n v="931235"/>
    <s v="Business Operations"/>
    <x v="43"/>
    <x v="44"/>
    <s v="25400 931235 790040"/>
    <s v="25400 931235"/>
    <x v="0"/>
    <x v="0"/>
    <s v="Other"/>
    <s v="Business ServicesOther"/>
    <s v="Other Financing Sources"/>
    <n v="0"/>
    <n v="0"/>
    <m/>
    <n v="0"/>
    <n v="0"/>
    <n v="0"/>
    <n v="0"/>
    <n v="0"/>
    <n v="0"/>
    <n v="0"/>
    <n v="0"/>
    <n v="0"/>
    <n v="0"/>
    <n v="0"/>
    <n v="0"/>
    <m/>
    <n v="0"/>
    <n v="0"/>
    <n v="0"/>
    <n v="0"/>
    <n v="0"/>
    <n v="0"/>
    <n v="0"/>
  </r>
  <r>
    <n v="25590"/>
    <s v="MSHCP Reserve Management"/>
    <n v="931150"/>
    <s v="MSHCP Reserve Management"/>
    <x v="43"/>
    <x v="44"/>
    <s v="25590 931150 790040"/>
    <s v="25590 931150"/>
    <x v="1"/>
    <x v="5"/>
    <s v="Other"/>
    <s v="Natural ResourcesOther"/>
    <s v="Other Financing Sources"/>
    <n v="12500"/>
    <n v="0"/>
    <m/>
    <n v="0"/>
    <n v="0"/>
    <n v="0"/>
    <n v="0"/>
    <n v="0"/>
    <n v="0"/>
    <n v="0"/>
    <n v="0"/>
    <n v="0"/>
    <n v="0"/>
    <n v="0"/>
    <n v="0"/>
    <m/>
    <n v="0"/>
    <n v="0"/>
    <n v="0"/>
    <n v="0"/>
    <n v="0"/>
    <n v="0"/>
    <n v="0"/>
  </r>
  <r>
    <n v="25620"/>
    <s v="Lake Skinner Park"/>
    <n v="931750"/>
    <s v="Lake Skinner Park"/>
    <x v="43"/>
    <x v="44"/>
    <s v="25620 931750 790040"/>
    <s v="25620 931750"/>
    <x v="2"/>
    <x v="6"/>
    <s v="Other"/>
    <s v="Regional ParksOther"/>
    <s v="Other Financing Sources"/>
    <n v="4250"/>
    <n v="0"/>
    <m/>
    <n v="0"/>
    <n v="0"/>
    <n v="0"/>
    <n v="0"/>
    <n v="0"/>
    <n v="0"/>
    <n v="0"/>
    <n v="0"/>
    <n v="0"/>
    <n v="0"/>
    <n v="0"/>
    <n v="0"/>
    <m/>
    <n v="0"/>
    <n v="0"/>
    <n v="0"/>
    <n v="0"/>
    <n v="0"/>
    <n v="0"/>
    <n v="0"/>
  </r>
  <r>
    <n v="33100"/>
    <s v="Park Acq &amp; Dev, District"/>
    <n v="931105"/>
    <s v="Park Acq &amp; Dev, District"/>
    <x v="44"/>
    <x v="42"/>
    <s v="33100 931105 790500"/>
    <s v="33100 931105"/>
    <x v="3"/>
    <x v="7"/>
    <s v="Other"/>
    <s v="CIPOther"/>
    <s v="Non-Revenue Transfer"/>
    <n v="0"/>
    <n v="0"/>
    <n v="1000000"/>
    <n v="1000000"/>
    <n v="0"/>
    <n v="0"/>
    <n v="0"/>
    <n v="0"/>
    <n v="0"/>
    <n v="0"/>
    <n v="0"/>
    <n v="0"/>
    <n v="1000000"/>
    <n v="0"/>
    <n v="0"/>
    <m/>
    <n v="1000000"/>
    <n v="0"/>
    <n v="0"/>
    <n v="1000000"/>
    <n v="0"/>
    <n v="1000000"/>
    <n v="0"/>
  </r>
  <r>
    <n v="33120"/>
    <s v="Park Acq &amp; Dev, DIF"/>
    <n v="931800"/>
    <s v="Park Acq &amp; Dev, DIF"/>
    <x v="45"/>
    <x v="45"/>
    <s v="33120 931800 790600"/>
    <s v="33120 931800"/>
    <x v="3"/>
    <x v="9"/>
    <s v="Other"/>
    <s v="CIPOther"/>
    <s v="CIP Funding"/>
    <n v="540793.92000000004"/>
    <n v="0"/>
    <m/>
    <n v="0"/>
    <n v="0"/>
    <n v="0"/>
    <n v="0"/>
    <n v="0"/>
    <n v="0"/>
    <n v="0"/>
    <n v="0"/>
    <n v="0"/>
    <n v="0"/>
    <n v="0"/>
    <n v="0"/>
    <m/>
    <n v="0"/>
    <n v="0"/>
    <n v="0"/>
    <n v="0"/>
    <n v="0"/>
    <n v="0"/>
    <n v="0"/>
  </r>
  <r>
    <n v="25400"/>
    <s v="Regional Park &amp; Open Space Dis"/>
    <n v="931235"/>
    <s v="Business Operations"/>
    <x v="45"/>
    <x v="45"/>
    <s v="25400 931235 790600"/>
    <s v="25400 931235"/>
    <x v="0"/>
    <x v="0"/>
    <s v="Other"/>
    <s v="Business ServicesOther"/>
    <s v="CIP Funding"/>
    <n v="82532"/>
    <n v="0"/>
    <m/>
    <n v="0"/>
    <n v="7200"/>
    <n v="0"/>
    <n v="0"/>
    <n v="0"/>
    <n v="0"/>
    <n v="82532"/>
    <n v="0"/>
    <n v="0"/>
    <n v="0"/>
    <n v="5000"/>
    <n v="0"/>
    <m/>
    <n v="94732"/>
    <n v="7200"/>
    <n v="82532"/>
    <n v="0"/>
    <n v="5000"/>
    <n v="94732"/>
    <n v="-94732"/>
  </r>
  <r>
    <n v="25400"/>
    <s v="Regional Park &amp; Open Space Dis"/>
    <n v="931205"/>
    <s v="Crestmore Manor"/>
    <x v="12"/>
    <x v="12"/>
    <s v="25400 931205 741320"/>
    <s v="25400 931205"/>
    <x v="0"/>
    <x v="10"/>
    <s v="Fee"/>
    <s v="Business ServicesFee"/>
    <s v="Historical &amp; Interpretive"/>
    <n v="2700"/>
    <n v="0"/>
    <m/>
    <n v="0"/>
    <n v="0"/>
    <n v="0"/>
    <n v="0"/>
    <n v="0"/>
    <n v="0"/>
    <n v="0"/>
    <n v="0"/>
    <n v="0"/>
    <n v="0"/>
    <n v="0"/>
    <n v="0"/>
    <m/>
    <n v="0"/>
    <n v="0"/>
    <n v="0"/>
    <n v="0"/>
    <n v="0"/>
    <n v="0"/>
    <n v="0"/>
  </r>
  <r>
    <n v="25400"/>
    <s v="Regional Park &amp; Open Space Dis"/>
    <n v="931205"/>
    <s v="Crestmore Manor"/>
    <x v="32"/>
    <x v="32"/>
    <s v="25400 931205 780160"/>
    <s v="25400 931205"/>
    <x v="0"/>
    <x v="10"/>
    <s v="Fee"/>
    <s v="Business ServicesFee"/>
    <s v="Historical &amp; Interpretive"/>
    <n v="110"/>
    <n v="0"/>
    <m/>
    <n v="0"/>
    <n v="0"/>
    <n v="0"/>
    <n v="0"/>
    <n v="0"/>
    <n v="0"/>
    <n v="0"/>
    <n v="0"/>
    <n v="0"/>
    <n v="0"/>
    <n v="0"/>
    <n v="0"/>
    <m/>
    <n v="0"/>
    <n v="0"/>
    <n v="0"/>
    <n v="0"/>
    <n v="0"/>
    <n v="0"/>
    <n v="0"/>
  </r>
  <r>
    <n v="25400"/>
    <s v="Regional Park &amp; Open Space Dis"/>
    <n v="931400"/>
    <s v="Major Parks"/>
    <x v="7"/>
    <x v="7"/>
    <s v="25400 931400 741000"/>
    <s v="25400 931400"/>
    <x v="2"/>
    <x v="15"/>
    <s v="Fee"/>
    <s v="Regional ParksFee"/>
    <s v="Rents, Leases, Concessions"/>
    <n v="1850.66"/>
    <n v="0"/>
    <m/>
    <n v="0"/>
    <n v="0"/>
    <n v="0"/>
    <n v="0"/>
    <n v="0"/>
    <n v="0"/>
    <n v="0"/>
    <n v="0"/>
    <n v="0"/>
    <n v="0"/>
    <n v="0"/>
    <n v="0"/>
    <m/>
    <n v="0"/>
    <n v="0"/>
    <n v="0"/>
    <n v="0"/>
    <n v="0"/>
    <n v="0"/>
    <n v="0"/>
  </r>
  <r>
    <n v="25540"/>
    <s v="Multi-Species Reserve"/>
    <n v="931116"/>
    <s v="Multi-Species Reserve"/>
    <x v="40"/>
    <x v="40"/>
    <s v="25540 931116 781360"/>
    <s v="25540 931116"/>
    <x v="1"/>
    <x v="3"/>
    <s v="Fee"/>
    <s v="Natural ResourcesFee"/>
    <s v="Historical &amp; Interpretive"/>
    <n v="1003"/>
    <n v="0"/>
    <m/>
    <n v="0"/>
    <n v="326"/>
    <n v="0"/>
    <n v="0"/>
    <n v="0"/>
    <n v="0"/>
    <n v="0"/>
    <n v="0"/>
    <n v="0"/>
    <n v="0"/>
    <n v="0"/>
    <n v="0"/>
    <m/>
    <n v="326"/>
    <n v="326"/>
    <n v="0"/>
    <n v="0"/>
    <n v="0"/>
    <n v="326"/>
    <n v="-326"/>
  </r>
  <r>
    <n v="25400"/>
    <s v="Regional Park &amp; Open Space Dis"/>
    <n v="931305"/>
    <s v="Hidden Valley Nature Center"/>
    <x v="38"/>
    <x v="46"/>
    <s v="25400 931305 781220"/>
    <s v="25400 931305"/>
    <x v="4"/>
    <x v="13"/>
    <s v="Grants"/>
    <s v="InterpretiveGrants"/>
    <s v="Other Financing Sources"/>
    <n v="161"/>
    <n v="0"/>
    <m/>
    <n v="0"/>
    <n v="0"/>
    <n v="0"/>
    <n v="0"/>
    <n v="600"/>
    <n v="0"/>
    <n v="0"/>
    <n v="0"/>
    <n v="135"/>
    <n v="0"/>
    <n v="0"/>
    <n v="0"/>
    <m/>
    <n v="735"/>
    <n v="0"/>
    <n v="600"/>
    <n v="135"/>
    <n v="0"/>
    <n v="735"/>
    <n v="-735"/>
  </r>
  <r>
    <n v="25400"/>
    <s v="Regional Park &amp; Open Space Dis"/>
    <n v="931306"/>
    <s v="Idyllwild Nature Center"/>
    <x v="40"/>
    <x v="40"/>
    <s v="25400 931306 781360"/>
    <s v="25400 931306"/>
    <x v="4"/>
    <x v="14"/>
    <s v="Fee"/>
    <s v="InterpretiveFee"/>
    <s v="Historical &amp; Interpretive"/>
    <n v="10"/>
    <n v="0"/>
    <m/>
    <n v="0"/>
    <n v="0"/>
    <n v="0"/>
    <n v="0"/>
    <n v="0"/>
    <n v="0"/>
    <n v="0"/>
    <n v="0"/>
    <n v="0"/>
    <n v="0"/>
    <n v="0"/>
    <n v="0"/>
    <m/>
    <n v="0"/>
    <n v="0"/>
    <n v="0"/>
    <n v="0"/>
    <n v="0"/>
    <n v="0"/>
    <n v="0"/>
  </r>
  <r>
    <n v="25400"/>
    <s v="Regional Park &amp; Open Space Dis"/>
    <n v="931307"/>
    <s v="Santa Rosa Plateau Nature Ctr"/>
    <x v="28"/>
    <x v="28"/>
    <s v="25400 931307 777660"/>
    <s v="25400 931307"/>
    <x v="4"/>
    <x v="22"/>
    <s v="Fee"/>
    <s v="InterpretiveFee"/>
    <s v="Historical &amp; Interpretive"/>
    <n v="6"/>
    <n v="0"/>
    <m/>
    <n v="0"/>
    <n v="0"/>
    <n v="0"/>
    <n v="0"/>
    <n v="14"/>
    <n v="100"/>
    <n v="74"/>
    <n v="72"/>
    <n v="67"/>
    <n v="38"/>
    <n v="61"/>
    <n v="66"/>
    <m/>
    <n v="492"/>
    <n v="0"/>
    <n v="188"/>
    <n v="177"/>
    <n v="127"/>
    <n v="492"/>
    <n v="-492"/>
  </r>
  <r>
    <n v="25400"/>
    <s v="Regional Park &amp; Open Space Dis"/>
    <n v="931402"/>
    <s v="Hurkey Creek Park"/>
    <x v="24"/>
    <x v="24"/>
    <s v="25400 931402 776760"/>
    <s v="25400 931402"/>
    <x v="2"/>
    <x v="16"/>
    <s v="Fee"/>
    <s v="Regional ParksFee"/>
    <s v="Regional Parks &amp; Trails Fees"/>
    <n v="1368"/>
    <n v="0"/>
    <m/>
    <n v="0"/>
    <n v="0"/>
    <n v="0"/>
    <n v="0"/>
    <n v="0"/>
    <n v="0"/>
    <n v="0"/>
    <n v="0"/>
    <n v="0"/>
    <n v="0"/>
    <n v="0"/>
    <n v="0"/>
    <m/>
    <n v="0"/>
    <n v="0"/>
    <n v="0"/>
    <n v="0"/>
    <n v="0"/>
    <n v="0"/>
    <n v="0"/>
  </r>
  <r>
    <n v="25400"/>
    <s v="Regional Park &amp; Open Space Dis"/>
    <n v="931403"/>
    <s v="Idyllwild Park"/>
    <x v="21"/>
    <x v="21"/>
    <s v="25400 931403 776710"/>
    <s v="25400 931403"/>
    <x v="2"/>
    <x v="17"/>
    <s v="Fee"/>
    <s v="Regional ParksFee"/>
    <s v="Historical &amp; Interpretive"/>
    <n v="600"/>
    <n v="0"/>
    <m/>
    <n v="0"/>
    <n v="200"/>
    <n v="0"/>
    <n v="20"/>
    <n v="240"/>
    <n v="40"/>
    <n v="0"/>
    <n v="0"/>
    <n v="0"/>
    <n v="0"/>
    <n v="20"/>
    <n v="0"/>
    <m/>
    <n v="520"/>
    <n v="220"/>
    <n v="280"/>
    <n v="0"/>
    <n v="20"/>
    <n v="520"/>
    <n v="-520"/>
  </r>
  <r>
    <n v="33100"/>
    <s v="Park Acq &amp; Dev, District"/>
    <n v="931105"/>
    <s v="Park Acq &amp; Dev, District"/>
    <x v="46"/>
    <x v="47"/>
    <s v="33100 931105 790020"/>
    <s v="33100 931105"/>
    <x v="3"/>
    <x v="7"/>
    <s v="Other"/>
    <s v="CIPOther"/>
    <s v="Other Financing Sources"/>
    <n v="997455"/>
    <n v="0"/>
    <m/>
    <n v="0"/>
    <n v="0"/>
    <n v="0"/>
    <n v="0"/>
    <n v="0"/>
    <n v="0"/>
    <n v="0"/>
    <n v="0"/>
    <n v="0"/>
    <n v="0"/>
    <n v="0"/>
    <n v="0"/>
    <m/>
    <n v="0"/>
    <n v="0"/>
    <n v="0"/>
    <n v="0"/>
    <n v="0"/>
    <n v="0"/>
    <n v="0"/>
  </r>
  <r>
    <n v="25400"/>
    <s v="Regional Park &amp; Open Space Dis"/>
    <n v="931420"/>
    <s v="Blythe Parks"/>
    <x v="47"/>
    <x v="48"/>
    <s v="25400 931420 740040"/>
    <s v="25400 931420"/>
    <x v="2"/>
    <x v="23"/>
    <s v="Other"/>
    <s v="Regional ParksOther"/>
    <s v="Other Financing Sources"/>
    <n v="4995.6099999999997"/>
    <n v="0"/>
    <m/>
    <n v="0"/>
    <n v="0"/>
    <n v="0"/>
    <n v="0"/>
    <n v="0"/>
    <n v="0"/>
    <n v="0"/>
    <n v="0"/>
    <n v="0"/>
    <n v="0"/>
    <n v="0"/>
    <n v="0"/>
    <m/>
    <n v="0"/>
    <n v="0"/>
    <n v="0"/>
    <n v="0"/>
    <n v="0"/>
    <n v="0"/>
    <n v="0"/>
  </r>
  <r>
    <n v="25400"/>
    <s v="Regional Park &amp; Open Space Dis"/>
    <n v="931306"/>
    <s v="Idyllwild Nature Center"/>
    <x v="7"/>
    <x v="7"/>
    <s v="25400 931306 741000"/>
    <s v="25400 931306"/>
    <x v="4"/>
    <x v="14"/>
    <s v="Fee"/>
    <s v="InterpretiveFee"/>
    <s v="Rents, Leases, Concessions"/>
    <n v="-200"/>
    <n v="0"/>
    <m/>
    <n v="0"/>
    <n v="200"/>
    <n v="0"/>
    <n v="0"/>
    <n v="0"/>
    <n v="0"/>
    <n v="0"/>
    <n v="0"/>
    <n v="0"/>
    <n v="0"/>
    <n v="0"/>
    <n v="0"/>
    <m/>
    <n v="200"/>
    <n v="200"/>
    <n v="0"/>
    <n v="0"/>
    <n v="0"/>
    <n v="200"/>
    <n v="-200"/>
  </r>
  <r>
    <n v="25400"/>
    <s v="Regional Park &amp; Open Space Dis"/>
    <n v="931420"/>
    <s v="Blythe Parks"/>
    <x v="8"/>
    <x v="8"/>
    <s v="25400 931420 741010"/>
    <s v="25400 931420"/>
    <x v="2"/>
    <x v="23"/>
    <s v="Other"/>
    <s v="Regional ParksOther"/>
    <s v="Other Financing Sources"/>
    <n v="5000.3900000000003"/>
    <n v="0"/>
    <m/>
    <n v="0"/>
    <n v="0"/>
    <n v="0"/>
    <n v="0"/>
    <n v="0"/>
    <n v="0"/>
    <n v="0"/>
    <n v="0"/>
    <n v="0"/>
    <n v="0"/>
    <n v="0"/>
    <n v="0"/>
    <m/>
    <n v="0"/>
    <n v="0"/>
    <n v="0"/>
    <n v="0"/>
    <n v="0"/>
    <n v="0"/>
    <n v="0"/>
  </r>
  <r>
    <n v="25400"/>
    <s v="Regional Park &amp; Open Space Dis"/>
    <n v="931205"/>
    <s v="Parks HQ Maintenance"/>
    <x v="21"/>
    <x v="21"/>
    <s v="25400 931205 776710"/>
    <s v="25400 931205"/>
    <x v="0"/>
    <x v="10"/>
    <s v="Fee"/>
    <s v="Business ServicesFee"/>
    <s v="Regional Parks &amp; Trails Fees"/>
    <n v="-1480"/>
    <n v="0"/>
    <m/>
    <n v="0"/>
    <n v="1480"/>
    <n v="0"/>
    <n v="0"/>
    <n v="0"/>
    <n v="0"/>
    <n v="0"/>
    <n v="0"/>
    <n v="0"/>
    <n v="0"/>
    <n v="200"/>
    <n v="0"/>
    <m/>
    <n v="1680"/>
    <n v="1480"/>
    <n v="0"/>
    <n v="0"/>
    <n v="200"/>
    <n v="1680"/>
    <n v="-1680"/>
  </r>
  <r>
    <n v="25400"/>
    <s v="Regional Park &amp; Open Space Dis"/>
    <n v="931400"/>
    <s v="Major Parks"/>
    <x v="48"/>
    <x v="49"/>
    <s v="25400 931400 776741"/>
    <s v="25400 931400"/>
    <x v="2"/>
    <x v="15"/>
    <s v="Fee"/>
    <s v="Regional ParksFee"/>
    <s v="Regional Parks &amp; Trails Fees"/>
    <n v="0"/>
    <n v="0"/>
    <m/>
    <n v="0"/>
    <n v="0"/>
    <n v="0"/>
    <n v="0"/>
    <n v="0"/>
    <n v="0"/>
    <n v="0"/>
    <n v="0"/>
    <n v="0"/>
    <n v="0"/>
    <n v="0"/>
    <n v="0"/>
    <m/>
    <n v="0"/>
    <n v="0"/>
    <n v="0"/>
    <n v="0"/>
    <n v="0"/>
    <n v="0"/>
    <n v="0"/>
  </r>
  <r>
    <n v="25400"/>
    <s v="Regional Park &amp; Open Space Dis"/>
    <n v="931421"/>
    <s v="Mayflower Park"/>
    <x v="48"/>
    <x v="49"/>
    <s v="25400 931421 776741"/>
    <s v="25400 931421"/>
    <x v="2"/>
    <x v="28"/>
    <s v="Fee"/>
    <s v="Regional ParksFee"/>
    <s v="Regional Parks &amp; Trails Fees"/>
    <n v="0"/>
    <n v="0"/>
    <m/>
    <n v="0"/>
    <n v="0"/>
    <n v="0"/>
    <n v="0"/>
    <n v="0"/>
    <n v="0"/>
    <n v="0"/>
    <n v="0"/>
    <n v="0"/>
    <n v="0"/>
    <n v="0"/>
    <n v="0"/>
    <m/>
    <n v="0"/>
    <n v="0"/>
    <n v="0"/>
    <n v="0"/>
    <n v="0"/>
    <n v="0"/>
    <n v="0"/>
  </r>
  <r>
    <n v="25620"/>
    <s v="Lake Skinner Park"/>
    <n v="931750"/>
    <s v="Lake Skinner Park"/>
    <x v="48"/>
    <x v="49"/>
    <s v="25620 931750 776741"/>
    <s v="25620 931750"/>
    <x v="2"/>
    <x v="6"/>
    <s v="Fee"/>
    <s v="Regional ParksFee"/>
    <s v="Regional Parks &amp; Trails Fees"/>
    <n v="0"/>
    <n v="0"/>
    <m/>
    <n v="0"/>
    <n v="0"/>
    <n v="0"/>
    <n v="0"/>
    <n v="0"/>
    <n v="0"/>
    <n v="0"/>
    <n v="0"/>
    <n v="0"/>
    <n v="0"/>
    <n v="0"/>
    <n v="0"/>
    <m/>
    <n v="0"/>
    <n v="0"/>
    <n v="0"/>
    <n v="0"/>
    <n v="0"/>
    <n v="0"/>
    <n v="0"/>
  </r>
  <r>
    <n v="25400"/>
    <s v="Regional Park &amp; Open Space Dis"/>
    <n v="931304"/>
    <s v="San Timoteo Schoolhouse"/>
    <x v="38"/>
    <x v="38"/>
    <s v="25400 931304 781220"/>
    <s v="25400 931304"/>
    <x v="4"/>
    <x v="26"/>
    <s v="Fee"/>
    <s v="InterpretiveFee"/>
    <s v="Regional Parks &amp; Trails Fees"/>
    <n v="1"/>
    <n v="0"/>
    <m/>
    <n v="0"/>
    <n v="1"/>
    <n v="-1"/>
    <n v="0"/>
    <n v="0"/>
    <n v="0"/>
    <n v="0"/>
    <n v="0"/>
    <n v="0"/>
    <n v="0"/>
    <n v="0"/>
    <n v="0"/>
    <m/>
    <n v="0"/>
    <n v="0"/>
    <n v="0"/>
    <n v="0"/>
    <n v="0"/>
    <n v="0"/>
    <n v="0"/>
  </r>
  <r>
    <n v="25400"/>
    <s v="Regional Park &amp; Open Space Dis"/>
    <n v="931205"/>
    <s v="Crestmore Manor"/>
    <x v="24"/>
    <x v="24"/>
    <s v="25400 931205 776760"/>
    <s v="25400 931205"/>
    <x v="0"/>
    <x v="10"/>
    <s v="Fee"/>
    <s v="Business ServicesFee"/>
    <s v="Regional Parks &amp; Trails Fees"/>
    <n v="1651"/>
    <n v="350000"/>
    <m/>
    <n v="350000"/>
    <n v="24636"/>
    <n v="35255"/>
    <n v="22048"/>
    <n v="23115"/>
    <n v="18585"/>
    <n v="12502"/>
    <n v="25797"/>
    <n v="22239"/>
    <n v="17121"/>
    <n v="29639"/>
    <n v="30711"/>
    <m/>
    <n v="261648"/>
    <n v="81939"/>
    <n v="54202"/>
    <n v="65157"/>
    <n v="60350"/>
    <n v="261648"/>
    <n v="88352"/>
  </r>
  <r>
    <n v="25500"/>
    <s v="County Fish and Game"/>
    <n v="931103"/>
    <s v="Fish and Game Commission"/>
    <x v="6"/>
    <x v="6"/>
    <s v="25500 931103 740020"/>
    <s v="25500 931103"/>
    <x v="0"/>
    <x v="29"/>
    <s v="Other"/>
    <s v="Business ServicesOther"/>
    <s v="Other Financing Sources"/>
    <n v="411.05"/>
    <n v="50"/>
    <m/>
    <n v="50"/>
    <n v="0"/>
    <n v="217.8"/>
    <n v="153.08000000000001"/>
    <n v="20.76"/>
    <n v="0"/>
    <n v="157.22"/>
    <n v="0"/>
    <n v="20.32"/>
    <n v="183.68"/>
    <n v="0"/>
    <n v="19.5"/>
    <m/>
    <n v="772.36000000000013"/>
    <n v="370.88"/>
    <n v="177.98"/>
    <n v="204"/>
    <n v="19.5"/>
    <n v="772.36"/>
    <n v="-722.36"/>
  </r>
  <r>
    <n v="25401"/>
    <s v="Historical Commission"/>
    <n v="931111"/>
    <s v="Historical Commission Trust"/>
    <x v="6"/>
    <x v="6"/>
    <s v="25401 931111 740020"/>
    <s v="25401 931111"/>
    <x v="4"/>
    <x v="30"/>
    <s v="Other"/>
    <s v="InterpretiveOther"/>
    <s v="Other Financing Sources"/>
    <n v="636.20000000000005"/>
    <n v="100"/>
    <m/>
    <n v="100"/>
    <n v="0"/>
    <n v="316.56"/>
    <n v="228.21"/>
    <n v="30.22"/>
    <n v="0"/>
    <n v="228.84"/>
    <n v="0"/>
    <n v="28.8"/>
    <n v="260.33999999999997"/>
    <n v="0"/>
    <n v="27.5"/>
    <m/>
    <n v="1120.47"/>
    <n v="544.77"/>
    <n v="259.06"/>
    <n v="289.14"/>
    <n v="27.5"/>
    <n v="1120.4699999999998"/>
    <n v="-1020.4699999999998"/>
  </r>
  <r>
    <n v="25420"/>
    <s v="Recreation"/>
    <n v="931180"/>
    <s v="Recreation"/>
    <x v="6"/>
    <x v="6"/>
    <s v="25420 931180 740020"/>
    <s v="25420 931180"/>
    <x v="0"/>
    <x v="0"/>
    <s v="Other"/>
    <s v="Business ServicesOther"/>
    <s v="Other Financing Sources"/>
    <n v="2929.3900000000003"/>
    <n v="140"/>
    <m/>
    <n v="140"/>
    <n v="0"/>
    <n v="1457.63"/>
    <n v="1050.78"/>
    <n v="139.16"/>
    <n v="0"/>
    <n v="1053.82"/>
    <n v="0"/>
    <n v="132.91999999999999"/>
    <n v="1201.6500000000001"/>
    <n v="0"/>
    <n v="126.91"/>
    <m/>
    <n v="5162.869999999999"/>
    <n v="2508.41"/>
    <n v="1192.98"/>
    <n v="1334.5700000000002"/>
    <n v="126.91"/>
    <n v="5162.87"/>
    <n v="-5022.87"/>
  </r>
  <r>
    <n v="33120"/>
    <s v="Park Acq &amp; Dev, DIF"/>
    <n v="931800"/>
    <s v="Park Acq &amp; Dev, DIF"/>
    <x v="6"/>
    <x v="6"/>
    <s v="33120 931800 740020"/>
    <s v="33120 931800"/>
    <x v="3"/>
    <x v="9"/>
    <s v="Other"/>
    <s v="CIPOther"/>
    <s v="Other Financing Sources"/>
    <n v="52.819999999999709"/>
    <n v="202"/>
    <m/>
    <n v="202"/>
    <n v="0"/>
    <n v="0"/>
    <n v="0"/>
    <n v="0"/>
    <n v="-2.65"/>
    <n v="0"/>
    <n v="0"/>
    <n v="118.56"/>
    <n v="0"/>
    <n v="0"/>
    <n v="5.65"/>
    <m/>
    <n v="121.56"/>
    <n v="0"/>
    <n v="-2.65"/>
    <n v="118.56"/>
    <n v="5.65"/>
    <n v="121.56"/>
    <n v="80.44"/>
  </r>
  <r>
    <n v="25510"/>
    <s v="Park Residences Util &amp; Maint"/>
    <n v="931108"/>
    <s v="Park Residences Util &amp; Maint"/>
    <x v="6"/>
    <x v="6"/>
    <s v="25510 931108 740020"/>
    <s v="25510 931108"/>
    <x v="0"/>
    <x v="31"/>
    <s v="Other"/>
    <s v="Business ServicesOther"/>
    <s v="Other Financing Sources"/>
    <n v="9782.4399999999987"/>
    <n v="500"/>
    <m/>
    <n v="500"/>
    <n v="0"/>
    <n v="4574.58"/>
    <n v="3358.8"/>
    <n v="441.38"/>
    <n v="0"/>
    <n v="3342.44"/>
    <n v="0"/>
    <n v="417.95"/>
    <n v="3778.28"/>
    <n v="0"/>
    <n v="398.58"/>
    <m/>
    <n v="16312.010000000002"/>
    <n v="7933.38"/>
    <n v="3783.82"/>
    <n v="4196.2300000000005"/>
    <n v="398.58"/>
    <n v="16312.01"/>
    <n v="-15812.01"/>
  </r>
  <r>
    <n v="25400"/>
    <s v="Regional Park &amp; Open Space Dis"/>
    <n v="931421"/>
    <s v="Mayflower Park"/>
    <x v="23"/>
    <x v="23"/>
    <s v="25400 931421 776740"/>
    <s v="25400 931421"/>
    <x v="2"/>
    <x v="28"/>
    <s v="Fee"/>
    <s v="Regional ParksFee"/>
    <s v="Historical &amp; Interpretive"/>
    <n v="2395"/>
    <n v="1000"/>
    <m/>
    <n v="1000"/>
    <n v="670"/>
    <n v="360"/>
    <n v="180"/>
    <n v="110"/>
    <n v="0"/>
    <n v="180"/>
    <n v="0"/>
    <n v="0"/>
    <n v="180"/>
    <n v="611"/>
    <n v="850"/>
    <m/>
    <n v="3141"/>
    <n v="1210"/>
    <n v="290"/>
    <n v="180"/>
    <n v="1461"/>
    <n v="3141"/>
    <n v="-2141"/>
  </r>
  <r>
    <n v="25500"/>
    <s v="County Fish and Game"/>
    <n v="931103"/>
    <s v="Fish and Game Commission"/>
    <x v="49"/>
    <x v="50"/>
    <s v="25500 931103 777730"/>
    <s v="25500 931103"/>
    <x v="0"/>
    <x v="29"/>
    <s v="Fee"/>
    <s v="Business ServicesFee"/>
    <s v="Other Financing Sources"/>
    <n v="1882.3899999999999"/>
    <n v="2000"/>
    <n v="2000"/>
    <n v="4000"/>
    <n v="230.91"/>
    <n v="0"/>
    <n v="147.94"/>
    <n v="156.54"/>
    <n v="189.08"/>
    <n v="228.91"/>
    <n v="115.94"/>
    <n v="149.80000000000001"/>
    <n v="91.25"/>
    <n v="156.80000000000001"/>
    <n v="356.05"/>
    <m/>
    <n v="1823.2199999999998"/>
    <n v="378.85"/>
    <n v="574.53"/>
    <n v="356.99"/>
    <n v="512.85"/>
    <n v="1823.2199999999998"/>
    <n v="2176.7800000000002"/>
  </r>
  <r>
    <n v="25400"/>
    <s v="Regional Park &amp; Open Space Dis"/>
    <n v="931421"/>
    <s v="Mayflower Park"/>
    <x v="28"/>
    <x v="28"/>
    <s v="25400 931421 777660"/>
    <s v="25400 931421"/>
    <x v="2"/>
    <x v="28"/>
    <s v="Fee"/>
    <s v="Regional ParksFee"/>
    <s v="Historical &amp; Interpretive"/>
    <n v="4859"/>
    <n v="2500"/>
    <m/>
    <n v="2500"/>
    <n v="681"/>
    <n v="256"/>
    <n v="598"/>
    <n v="115"/>
    <n v="168"/>
    <n v="64"/>
    <n v="78"/>
    <n v="124"/>
    <n v="100"/>
    <n v="425"/>
    <n v="1931"/>
    <m/>
    <n v="4540"/>
    <n v="1535"/>
    <n v="347"/>
    <n v="302"/>
    <n v="2356"/>
    <n v="4540"/>
    <n v="-2040"/>
  </r>
  <r>
    <n v="25400"/>
    <s v="Regional Park &amp; Open Space Dis"/>
    <n v="931421"/>
    <s v="Mayflower Park"/>
    <x v="21"/>
    <x v="21"/>
    <s v="25400 931421 776710"/>
    <s v="25400 931421"/>
    <x v="2"/>
    <x v="28"/>
    <s v="Fee"/>
    <s v="Regional ParksFee"/>
    <s v="Historical &amp; Interpretive"/>
    <n v="3446"/>
    <n v="7500"/>
    <m/>
    <n v="7500"/>
    <n v="1085"/>
    <n v="553"/>
    <n v="770"/>
    <n v="161"/>
    <n v="56"/>
    <n v="0"/>
    <n v="7"/>
    <n v="7"/>
    <n v="91"/>
    <n v="182"/>
    <n v="819"/>
    <m/>
    <n v="3731"/>
    <n v="2408"/>
    <n v="217"/>
    <n v="105"/>
    <n v="1001"/>
    <n v="3731"/>
    <n v="3769"/>
  </r>
  <r>
    <n v="25430"/>
    <s v="Habitat/Open Space Mgt-Parks"/>
    <n v="931170"/>
    <s v="Habitat &amp; Open Space Mgmt"/>
    <x v="9"/>
    <x v="9"/>
    <s v="25430 931170 741020"/>
    <s v="25430 931170"/>
    <x v="1"/>
    <x v="1"/>
    <s v="Fee"/>
    <s v="Natural ResourcesFee"/>
    <s v="Historical &amp; Interpretive"/>
    <n v="0"/>
    <n v="8000"/>
    <m/>
    <n v="8000"/>
    <n v="3375"/>
    <n v="431"/>
    <n v="511"/>
    <n v="5487"/>
    <n v="4840"/>
    <n v="627"/>
    <n v="9943"/>
    <n v="2344"/>
    <n v="6955"/>
    <n v="5131"/>
    <n v="7642"/>
    <m/>
    <n v="47286"/>
    <n v="4317"/>
    <n v="10954"/>
    <n v="19242"/>
    <n v="12773"/>
    <n v="47286"/>
    <n v="-39286"/>
  </r>
  <r>
    <n v="25620"/>
    <s v="Lake Skinner Park"/>
    <n v="931750"/>
    <s v="Lake Skinner Park"/>
    <x v="23"/>
    <x v="23"/>
    <s v="25620 931750 776740"/>
    <s v="25620 931750"/>
    <x v="2"/>
    <x v="6"/>
    <s v="Fee"/>
    <s v="Regional ParksFee"/>
    <s v="Historical &amp; Interpretive"/>
    <n v="8165"/>
    <n v="10000"/>
    <m/>
    <n v="10000"/>
    <n v="320"/>
    <n v="500"/>
    <n v="400"/>
    <n v="800"/>
    <n v="800"/>
    <n v="400"/>
    <n v="700"/>
    <n v="850"/>
    <n v="600"/>
    <n v="1400"/>
    <n v="1120"/>
    <m/>
    <n v="7890"/>
    <n v="1220"/>
    <n v="2000"/>
    <n v="2150"/>
    <n v="2520"/>
    <n v="7890"/>
    <n v="2110"/>
  </r>
  <r>
    <n v="25400"/>
    <s v="Regional Park &amp; Open Space Dis"/>
    <n v="931421"/>
    <s v="Mayflower Park"/>
    <x v="7"/>
    <x v="7"/>
    <s v="25400 931421 741000"/>
    <s v="25400 931421"/>
    <x v="2"/>
    <x v="28"/>
    <s v="Fee"/>
    <s v="Regional ParksFee"/>
    <s v="Rents, Leases, Concessions"/>
    <n v="7080"/>
    <n v="12500"/>
    <m/>
    <n v="12500"/>
    <n v="2100"/>
    <n v="1570"/>
    <n v="1560"/>
    <n v="1500"/>
    <n v="1535"/>
    <n v="1125"/>
    <n v="1260"/>
    <n v="1495"/>
    <n v="1345"/>
    <n v="3180"/>
    <n v="1085"/>
    <m/>
    <n v="17755"/>
    <n v="5230"/>
    <n v="4160"/>
    <n v="4100"/>
    <n v="4265"/>
    <n v="17755"/>
    <n v="-5255"/>
  </r>
  <r>
    <n v="25510"/>
    <s v="Park Residences Util &amp; Maint"/>
    <n v="931108"/>
    <s v="Park Residences Util &amp; Maint"/>
    <x v="27"/>
    <x v="27"/>
    <s v="25510 931108 777610"/>
    <s v="25510 931108"/>
    <x v="0"/>
    <x v="31"/>
    <s v="Fee"/>
    <s v="Business ServicesFee"/>
    <s v="Rents, Leases, Concessions"/>
    <n v="19625.78"/>
    <n v="13000"/>
    <m/>
    <n v="13000"/>
    <n v="976.11"/>
    <n v="1175.69"/>
    <n v="1724.01"/>
    <n v="887.36"/>
    <n v="1843.28"/>
    <n v="1225.44"/>
    <n v="1764.45"/>
    <n v="2085.86"/>
    <n v="2010.22"/>
    <n v="912.58"/>
    <n v="1967.06"/>
    <m/>
    <n v="16572.060000000001"/>
    <n v="3875.8100000000004"/>
    <n v="3956.08"/>
    <n v="5860.5300000000007"/>
    <n v="2879.64"/>
    <n v="16572.060000000001"/>
    <n v="-3572.0600000000013"/>
  </r>
  <r>
    <n v="25620"/>
    <s v="Lake Skinner Park"/>
    <n v="931750"/>
    <s v="Lake Skinner Park"/>
    <x v="21"/>
    <x v="21"/>
    <s v="25620 931750 776710"/>
    <s v="25620 931750"/>
    <x v="2"/>
    <x v="6"/>
    <s v="Fee"/>
    <s v="Regional ParksFee"/>
    <s v="Historical &amp; Interpretive"/>
    <n v="60669.979999999996"/>
    <n v="50000"/>
    <m/>
    <n v="50000"/>
    <n v="-19401.98"/>
    <n v="5115"/>
    <n v="3591"/>
    <n v="10099"/>
    <n v="2203"/>
    <n v="1543"/>
    <n v="1491"/>
    <n v="2131"/>
    <n v="2868"/>
    <n v="3131"/>
    <n v="3665"/>
    <m/>
    <n v="16435.02"/>
    <n v="-10695.98"/>
    <n v="13845"/>
    <n v="6490"/>
    <n v="6796"/>
    <n v="16435.02"/>
    <n v="33564.979999999996"/>
  </r>
  <r>
    <n v="25510"/>
    <s v="Park Residences Util &amp; Maint"/>
    <n v="931108"/>
    <s v="Park Residences Util &amp; Maint"/>
    <x v="7"/>
    <x v="7"/>
    <s v="25510 931108 741000"/>
    <s v="25510 931108"/>
    <x v="0"/>
    <x v="31"/>
    <s v="Fee"/>
    <s v="Business ServicesFee"/>
    <s v="Rents, Leases, Concessions"/>
    <n v="51965.5"/>
    <n v="51000"/>
    <m/>
    <n v="51000"/>
    <n v="3610"/>
    <n v="3900"/>
    <n v="4150"/>
    <n v="3475"/>
    <n v="3850"/>
    <n v="2600"/>
    <n v="4675"/>
    <n v="8031"/>
    <n v="3725"/>
    <n v="3975"/>
    <n v="3675"/>
    <m/>
    <n v="45666"/>
    <n v="11660"/>
    <n v="9925"/>
    <n v="16431"/>
    <n v="7650"/>
    <n v="45666"/>
    <n v="5334"/>
  </r>
  <r>
    <n v="25620"/>
    <s v="Lake Skinner Park"/>
    <n v="931750"/>
    <s v="Lake Skinner Park"/>
    <x v="13"/>
    <x v="13"/>
    <s v="25620 931750 741360"/>
    <s v="25620 931750"/>
    <x v="2"/>
    <x v="6"/>
    <s v="Fee"/>
    <s v="Regional ParksFee"/>
    <s v="Rents, Leases, Concessions"/>
    <n v="83986.92"/>
    <n v="80000"/>
    <m/>
    <n v="80000"/>
    <n v="0"/>
    <n v="10224.200000000001"/>
    <n v="6420.32"/>
    <n v="7699.37"/>
    <n v="6168.78"/>
    <n v="5984.74"/>
    <n v="4702.7"/>
    <n v="4494.82"/>
    <n v="5129.3900000000003"/>
    <n v="5823.7"/>
    <n v="6006.94"/>
    <m/>
    <n v="62654.959999999992"/>
    <n v="16644.52"/>
    <n v="19852.89"/>
    <n v="14326.91"/>
    <n v="11830.64"/>
    <n v="62654.960000000006"/>
    <n v="17345.039999999994"/>
  </r>
  <r>
    <n v="25440"/>
    <s v="Off-Highway Vehicle Mgmt"/>
    <n v="931160"/>
    <s v="Off Road Vehicle Management"/>
    <x v="50"/>
    <x v="51"/>
    <s v="25440 931160 755190"/>
    <s v="25440 931160"/>
    <x v="1"/>
    <x v="2"/>
    <s v="Other"/>
    <s v="Natural ResourcesOther"/>
    <s v="Other Financing Sources"/>
    <n v="87852.290000000008"/>
    <n v="90000"/>
    <m/>
    <n v="90000"/>
    <n v="52509.8"/>
    <n v="0"/>
    <n v="0"/>
    <n v="0"/>
    <n v="0"/>
    <n v="0"/>
    <n v="31202.54"/>
    <n v="0"/>
    <n v="0"/>
    <n v="0"/>
    <n v="0"/>
    <m/>
    <n v="83712.34"/>
    <n v="52509.8"/>
    <n v="0"/>
    <n v="31202.54"/>
    <n v="0"/>
    <n v="83712.34"/>
    <n v="6287.6600000000035"/>
  </r>
  <r>
    <n v="25400"/>
    <s v="Regional Park &amp; Open Space Dis"/>
    <n v="931421"/>
    <s v="Mayflower Park"/>
    <x v="9"/>
    <x v="9"/>
    <s v="25400 931421 741020"/>
    <s v="25400 931421"/>
    <x v="2"/>
    <x v="28"/>
    <s v="Fee"/>
    <s v="Regional ParksFee"/>
    <s v="Historical &amp; Interpretive"/>
    <n v="30020.65"/>
    <n v="40000"/>
    <m/>
    <n v="40000"/>
    <n v="3206"/>
    <n v="2066"/>
    <n v="1497"/>
    <n v="255"/>
    <n v="818"/>
    <n v="1007"/>
    <n v="1133"/>
    <n v="962"/>
    <n v="429"/>
    <n v="1324"/>
    <n v="2383"/>
    <m/>
    <n v="15080"/>
    <n v="6769"/>
    <n v="2080"/>
    <n v="2524"/>
    <n v="3707"/>
    <n v="15080"/>
    <n v="24920"/>
  </r>
  <r>
    <n v="25400"/>
    <s v="Regional Park &amp; Open Space Dis"/>
    <n v="931421"/>
    <s v="Mayflower Park"/>
    <x v="20"/>
    <x v="20"/>
    <s v="25400 931421 776700"/>
    <s v="25400 931421"/>
    <x v="2"/>
    <x v="28"/>
    <s v="Fee"/>
    <s v="Regional ParksFee"/>
    <s v="Regional Parks &amp; Trails Fees"/>
    <n v="208596.91"/>
    <n v="200000"/>
    <n v="45000"/>
    <n v="245000"/>
    <n v="23889"/>
    <n v="10328"/>
    <n v="9228"/>
    <n v="12754"/>
    <n v="12440"/>
    <n v="12670.5"/>
    <n v="22036.5"/>
    <n v="24111.96"/>
    <n v="16547"/>
    <n v="16991"/>
    <n v="19716"/>
    <m/>
    <n v="180711.96"/>
    <n v="43445"/>
    <n v="37864.5"/>
    <n v="62695.46"/>
    <n v="36707"/>
    <n v="180711.96"/>
    <n v="64288.040000000008"/>
  </r>
  <r>
    <n v="25430"/>
    <s v="Habitat/Open Space Mgt-Parks"/>
    <n v="931170"/>
    <s v="Habitat &amp; Open Space Mgmt"/>
    <x v="45"/>
    <x v="45"/>
    <s v="25430 931170 790600"/>
    <s v="25430 931170"/>
    <x v="1"/>
    <x v="1"/>
    <s v="Other"/>
    <s v="Natural ResourcesOther"/>
    <s v="CIP Funding"/>
    <n v="260000"/>
    <n v="260000"/>
    <m/>
    <n v="260000"/>
    <n v="0"/>
    <n v="0"/>
    <n v="0"/>
    <n v="0"/>
    <n v="0"/>
    <n v="130000"/>
    <n v="0"/>
    <n v="0"/>
    <n v="0"/>
    <n v="0"/>
    <n v="0"/>
    <m/>
    <n v="130000"/>
    <n v="0"/>
    <n v="130000"/>
    <n v="0"/>
    <n v="0"/>
    <n v="130000"/>
    <n v="130000"/>
  </r>
  <r>
    <n v="25620"/>
    <s v="Lake Skinner Park"/>
    <n v="931750"/>
    <s v="Lake Skinner Park"/>
    <x v="9"/>
    <x v="9"/>
    <s v="25620 931750 741020"/>
    <s v="25620 931750"/>
    <x v="2"/>
    <x v="6"/>
    <s v="Fee"/>
    <s v="Regional ParksFee"/>
    <s v="Historical &amp; Interpretive"/>
    <n v="319551.01"/>
    <n v="300000"/>
    <m/>
    <n v="300000"/>
    <n v="37325"/>
    <n v="26720"/>
    <n v="20436"/>
    <n v="33890.75"/>
    <n v="16562"/>
    <n v="9199"/>
    <n v="14556"/>
    <n v="11247"/>
    <n v="11363"/>
    <n v="22757"/>
    <n v="26008"/>
    <m/>
    <n v="230063.75"/>
    <n v="84481"/>
    <n v="59651.75"/>
    <n v="37166"/>
    <n v="48765"/>
    <n v="230063.75"/>
    <n v="69936.25"/>
  </r>
  <r>
    <n v="25620"/>
    <s v="Lake Skinner Park"/>
    <n v="931750"/>
    <s v="Lake Skinner Park"/>
    <x v="22"/>
    <x v="22"/>
    <s v="25620 931750 776720"/>
    <s v="25620 931750"/>
    <x v="2"/>
    <x v="6"/>
    <s v="Fee"/>
    <s v="Regional ParksFee"/>
    <s v="Regional Parks &amp; Trails Fees"/>
    <n v="230417"/>
    <n v="300000"/>
    <m/>
    <n v="300000"/>
    <n v="25083"/>
    <n v="23701"/>
    <n v="21919"/>
    <n v="18601"/>
    <n v="16130"/>
    <n v="11781"/>
    <n v="16469"/>
    <n v="9303"/>
    <n v="20408"/>
    <n v="30161"/>
    <n v="31012"/>
    <m/>
    <n v="224568"/>
    <n v="70703"/>
    <n v="46512"/>
    <n v="46180"/>
    <n v="61173"/>
    <n v="224568"/>
    <n v="75432"/>
  </r>
  <r>
    <n v="25540"/>
    <s v="Multi-Species Reserve"/>
    <n v="931116"/>
    <s v="Multi-Species Reserve"/>
    <x v="26"/>
    <x v="26"/>
    <s v="25540 931116 777520"/>
    <s v="25540 931116"/>
    <x v="1"/>
    <x v="3"/>
    <s v="Fee"/>
    <s v="Natural ResourcesFee"/>
    <s v="Other Financing Sources"/>
    <n v="392978.99"/>
    <n v="432852"/>
    <n v="77000"/>
    <n v="509852"/>
    <n v="-107584"/>
    <n v="74705.399999999994"/>
    <n v="58564.59"/>
    <n v="0"/>
    <n v="23346.35"/>
    <n v="12552.41"/>
    <n v="17969.849999999999"/>
    <n v="0"/>
    <n v="43690.85"/>
    <n v="18980.5"/>
    <n v="21746.880000000001"/>
    <m/>
    <n v="163972.82999999999"/>
    <n v="25685.989999999991"/>
    <n v="35898.759999999995"/>
    <n v="61660.7"/>
    <n v="40727.380000000005"/>
    <n v="163972.82999999999"/>
    <n v="345879.17000000004"/>
  </r>
  <r>
    <n v="25430"/>
    <s v="Habitat/Open Space Mgt-Parks"/>
    <n v="931170"/>
    <s v="Habitat &amp; Open Space Mgmt"/>
    <x v="44"/>
    <x v="52"/>
    <s v="25430 931170 790500"/>
    <s v="25430 931170"/>
    <x v="1"/>
    <x v="1"/>
    <s v="Other"/>
    <s v="Natural ResourcesOther"/>
    <s v="Non-Revenue Transfer"/>
    <n v="580000"/>
    <n v="590000"/>
    <m/>
    <n v="590000"/>
    <n v="0"/>
    <n v="490000"/>
    <n v="0"/>
    <n v="0"/>
    <n v="0"/>
    <n v="0"/>
    <n v="0"/>
    <n v="0"/>
    <n v="0"/>
    <n v="0"/>
    <n v="0"/>
    <m/>
    <n v="490000"/>
    <n v="490000"/>
    <n v="0"/>
    <n v="0"/>
    <n v="0"/>
    <n v="490000"/>
    <n v="100000"/>
  </r>
  <r>
    <n v="25590"/>
    <s v="MSHCP Reserve Management"/>
    <n v="931150"/>
    <s v="MSHCP Reserve Management"/>
    <x v="26"/>
    <x v="26"/>
    <s v="25590 931150 777520"/>
    <s v="25590 931150"/>
    <x v="1"/>
    <x v="5"/>
    <s v="Fee"/>
    <s v="Natural ResourcesFee"/>
    <s v="Other Financing Sources"/>
    <n v="1168814.9099999999"/>
    <n v="1636244"/>
    <n v="110000"/>
    <n v="1746244"/>
    <n v="0"/>
    <n v="0"/>
    <n v="60448.89"/>
    <n v="84370.09"/>
    <n v="93444.82"/>
    <n v="126069.38"/>
    <n v="70613.539999999994"/>
    <n v="151922.22"/>
    <n v="79912.899999999994"/>
    <n v="273088.09000000003"/>
    <n v="0"/>
    <m/>
    <n v="939869.92999999993"/>
    <n v="60448.89"/>
    <n v="303884.29000000004"/>
    <n v="302448.66000000003"/>
    <n v="273088.09000000003"/>
    <n v="939869.93000000017"/>
    <n v="806374.06999999983"/>
  </r>
  <r>
    <n v="25620"/>
    <s v="Lake Skinner Park"/>
    <n v="931750"/>
    <s v="Lake Skinner Park"/>
    <x v="20"/>
    <x v="20"/>
    <s v="25620 931750 776700"/>
    <s v="25620 931750"/>
    <x v="2"/>
    <x v="6"/>
    <s v="Fee"/>
    <s v="Regional ParksFee"/>
    <s v="Regional Parks &amp; Trails Fees"/>
    <n v="1630151.6600000001"/>
    <n v="2400000"/>
    <m/>
    <n v="2400000"/>
    <n v="402159.5"/>
    <n v="107587.13"/>
    <n v="128051.09"/>
    <n v="170264.19"/>
    <n v="97643.39"/>
    <n v="81117.5"/>
    <n v="182027"/>
    <n v="128983.92"/>
    <n v="132346"/>
    <n v="159306.94"/>
    <n v="158361.23000000001"/>
    <m/>
    <n v="1747847.8899999997"/>
    <n v="637797.72"/>
    <n v="349025.08"/>
    <n v="443356.92"/>
    <n v="317668.17000000004"/>
    <n v="1747847.8900000001"/>
    <n v="652152.10999999987"/>
  </r>
  <r>
    <n v="33100"/>
    <s v="Park Acq &amp; Dev, District"/>
    <n v="931105"/>
    <s v="Park Acq &amp; Dev, District"/>
    <x v="45"/>
    <x v="45"/>
    <s v="33100 931105 790600"/>
    <s v="33100 931105"/>
    <x v="3"/>
    <x v="7"/>
    <s v="Other"/>
    <s v="CIPOther"/>
    <s v="CIP Funding"/>
    <n v="781485.35"/>
    <n v="2600000"/>
    <m/>
    <n v="2600000"/>
    <n v="0"/>
    <n v="0"/>
    <n v="0"/>
    <n v="0"/>
    <n v="0"/>
    <n v="103401.2"/>
    <n v="0"/>
    <n v="0"/>
    <n v="0"/>
    <n v="0"/>
    <n v="0"/>
    <m/>
    <n v="103401.2"/>
    <n v="0"/>
    <n v="103401.2"/>
    <n v="0"/>
    <n v="0"/>
    <n v="103401.2"/>
    <n v="2496598.7999999998"/>
  </r>
  <r>
    <n v="33100"/>
    <s v="Park Acq &amp; Dev, District"/>
    <n v="931105"/>
    <s v="Park Acq &amp; Dev, District"/>
    <x v="14"/>
    <x v="14"/>
    <s v="33100 931105 751680"/>
    <s v="33100 931105"/>
    <x v="3"/>
    <x v="7"/>
    <s v="Grants"/>
    <s v="CIPGrants"/>
    <s v="Other Financing Sources"/>
    <n v="-4.0000000008149073E-2"/>
    <n v="6789900"/>
    <m/>
    <n v="6789900"/>
    <n v="0"/>
    <n v="0"/>
    <n v="0"/>
    <n v="5859"/>
    <n v="0"/>
    <n v="0"/>
    <n v="0"/>
    <n v="15862.6"/>
    <n v="0"/>
    <n v="0"/>
    <n v="0"/>
    <m/>
    <n v="21721.599999999999"/>
    <n v="0"/>
    <n v="5859"/>
    <n v="15862.6"/>
    <n v="0"/>
    <n v="21721.599999999999"/>
    <n v="6768178.4000000004"/>
  </r>
  <r>
    <n v="21735"/>
    <s v="ARP Act Coronavirus Relief"/>
    <n v="931105"/>
    <s v="ARPA Projects"/>
    <x v="51"/>
    <x v="53"/>
    <s v="21735 931105 763520"/>
    <s v="21735 931105"/>
    <x v="5"/>
    <x v="32"/>
    <s v="Grants"/>
    <s v="ARPAGrants"/>
    <s v="CIP Funding"/>
    <n v="356381.05"/>
    <n v="11300000"/>
    <n v="7500000"/>
    <n v="18800000"/>
    <n v="0"/>
    <n v="0"/>
    <n v="0"/>
    <n v="0"/>
    <n v="0"/>
    <n v="190799.81"/>
    <n v="0"/>
    <n v="0"/>
    <n v="283083.24"/>
    <n v="0"/>
    <n v="538351.64"/>
    <m/>
    <n v="1012234.69"/>
    <n v="0"/>
    <n v="190799.81"/>
    <n v="283083.24"/>
    <n v="538351.64"/>
    <n v="1012234.69"/>
    <n v="17787765.309999999"/>
  </r>
  <r>
    <n v="25400"/>
    <s v="Regional Park &amp; Open Space Dis"/>
    <n v="931270"/>
    <s v="Santa Ana River Bottom Mgmt"/>
    <x v="45"/>
    <x v="45"/>
    <s v="25400 931270 790600"/>
    <s v="25400 931270"/>
    <x v="0"/>
    <x v="33"/>
    <s v="Other"/>
    <s v="Business ServicesOther"/>
    <s v="CIP Funding"/>
    <n v="0"/>
    <n v="1700000"/>
    <m/>
    <n v="1700000"/>
    <n v="0"/>
    <n v="0"/>
    <n v="0"/>
    <n v="0"/>
    <n v="0"/>
    <n v="0"/>
    <n v="0"/>
    <n v="0"/>
    <n v="0"/>
    <n v="0"/>
    <n v="0"/>
    <m/>
    <n v="0"/>
    <n v="0"/>
    <n v="0"/>
    <n v="0"/>
    <n v="0"/>
    <n v="0"/>
    <n v="1700000"/>
  </r>
  <r>
    <n v="25400"/>
    <s v="Regional Park &amp; Open Space Dis"/>
    <n v="931305"/>
    <m/>
    <x v="18"/>
    <x v="18"/>
    <s v="25400 931305 754300"/>
    <s v="25400 931305"/>
    <x v="4"/>
    <x v="13"/>
    <s v="Grants"/>
    <s v="InterpretiveGrants"/>
    <s v="CIP Funding"/>
    <n v="0"/>
    <n v="90000"/>
    <m/>
    <n v="90000"/>
    <n v="0"/>
    <n v="0"/>
    <n v="0"/>
    <n v="0"/>
    <n v="0"/>
    <n v="0"/>
    <n v="0"/>
    <n v="0"/>
    <n v="0"/>
    <n v="0"/>
    <n v="0"/>
    <m/>
    <n v="0"/>
    <n v="0"/>
    <n v="0"/>
    <n v="0"/>
    <n v="0"/>
    <n v="0"/>
    <n v="90000"/>
  </r>
  <r>
    <n v="25400"/>
    <s v="Regional Park &amp; Open Space Dis"/>
    <n v="931420"/>
    <s v="Blythe Parks"/>
    <x v="9"/>
    <x v="9"/>
    <s v="25400 931420 741020"/>
    <s v="25400 931420"/>
    <x v="2"/>
    <x v="23"/>
    <s v="Fee"/>
    <s v="Regional ParksFee"/>
    <s v="Historical &amp; Interpretive"/>
    <n v="0"/>
    <n v="150000"/>
    <m/>
    <n v="150000"/>
    <n v="0"/>
    <n v="0"/>
    <n v="0"/>
    <n v="0"/>
    <n v="0"/>
    <n v="0"/>
    <n v="0"/>
    <n v="0"/>
    <n v="0"/>
    <n v="0"/>
    <n v="0"/>
    <m/>
    <n v="0"/>
    <n v="0"/>
    <n v="0"/>
    <n v="0"/>
    <n v="0"/>
    <n v="0"/>
    <n v="150000"/>
  </r>
  <r>
    <n v="25400"/>
    <s v="Regional Park &amp; Open Space Dis"/>
    <n v="931205"/>
    <s v="Crestmore Manor"/>
    <x v="10"/>
    <x v="10"/>
    <s v="25400 931205 741080"/>
    <s v="25400 931205"/>
    <x v="0"/>
    <x v="10"/>
    <s v="Fee"/>
    <s v="Business ServicesFee"/>
    <s v="Historical &amp; Interpretive"/>
    <n v="0"/>
    <n v="2000"/>
    <m/>
    <n v="2000"/>
    <n v="400"/>
    <n v="200"/>
    <n v="0"/>
    <n v="300"/>
    <n v="0"/>
    <n v="200"/>
    <n v="900"/>
    <n v="200"/>
    <n v="10300"/>
    <n v="400"/>
    <n v="800"/>
    <m/>
    <n v="13700"/>
    <n v="600"/>
    <n v="500"/>
    <n v="11400"/>
    <n v="1200"/>
    <n v="13700"/>
    <n v="-11700"/>
  </r>
  <r>
    <n v="25400"/>
    <s v="Regional Park &amp; Open Space Dis"/>
    <n v="931205"/>
    <s v="Crestmore Manor"/>
    <x v="20"/>
    <x v="20"/>
    <s v="25400 931205 776700"/>
    <s v="25400 931205"/>
    <x v="0"/>
    <x v="10"/>
    <s v="Fee"/>
    <s v="Business ServicesFee"/>
    <s v="Regional Parks &amp; Trails Fees"/>
    <n v="0"/>
    <n v="0"/>
    <m/>
    <n v="0"/>
    <n v="0"/>
    <n v="318"/>
    <n v="0"/>
    <n v="0"/>
    <n v="1460"/>
    <n v="0"/>
    <n v="0"/>
    <n v="0"/>
    <n v="-1778"/>
    <n v="0"/>
    <n v="0"/>
    <m/>
    <n v="0"/>
    <n v="318"/>
    <n v="1460"/>
    <n v="-1778"/>
    <n v="0"/>
    <n v="0"/>
    <n v="0"/>
  </r>
  <r>
    <n v="25400"/>
    <s v="Regional Park &amp; Open Space Dis"/>
    <n v="931205"/>
    <s v="Crestmore Manor"/>
    <x v="40"/>
    <x v="40"/>
    <s v="25400 931205 781360"/>
    <s v="25400 931205"/>
    <x v="0"/>
    <x v="10"/>
    <s v="Other"/>
    <s v="Business ServicesOther"/>
    <s v="Historical &amp; Interpretive"/>
    <n v="0"/>
    <n v="6000"/>
    <m/>
    <n v="6000"/>
    <n v="0"/>
    <n v="1123.5"/>
    <n v="0"/>
    <n v="645.5"/>
    <n v="602.5"/>
    <n v="0"/>
    <n v="0"/>
    <n v="0"/>
    <n v="1216"/>
    <n v="0"/>
    <n v="0"/>
    <m/>
    <n v="3587.5"/>
    <n v="1123.5"/>
    <n v="1248"/>
    <n v="1216"/>
    <n v="0"/>
    <n v="3587.5"/>
    <n v="2412.5"/>
  </r>
  <r>
    <n v="25400"/>
    <s v="Regional Park &amp; Open Space Dis"/>
    <n v="931235"/>
    <s v="Business Operations"/>
    <x v="12"/>
    <x v="12"/>
    <s v="25400 931235 741320"/>
    <s v="25400 931235"/>
    <x v="0"/>
    <x v="0"/>
    <s v="Fee"/>
    <s v="Business ServicesFee"/>
    <s v="Historical &amp; Interpretive"/>
    <n v="0"/>
    <n v="0"/>
    <m/>
    <n v="0"/>
    <n v="0"/>
    <n v="0"/>
    <n v="3435"/>
    <n v="0"/>
    <n v="0"/>
    <n v="0"/>
    <n v="0"/>
    <n v="0"/>
    <n v="0"/>
    <n v="0"/>
    <n v="0"/>
    <m/>
    <n v="3435"/>
    <n v="3435"/>
    <n v="0"/>
    <n v="0"/>
    <n v="0"/>
    <n v="3435"/>
    <n v="-3435"/>
  </r>
  <r>
    <n v="25400"/>
    <s v="Regional Park &amp; Open Space Dis"/>
    <n v="931235"/>
    <s v="Business Operations"/>
    <x v="42"/>
    <x v="42"/>
    <s v="25400 931235 781560"/>
    <s v="25400 931235"/>
    <x v="0"/>
    <x v="0"/>
    <s v="Other"/>
    <s v="Business ServicesOther"/>
    <s v="Other Financing Sources"/>
    <n v="0"/>
    <n v="0"/>
    <m/>
    <n v="0"/>
    <n v="0"/>
    <n v="3000"/>
    <n v="0"/>
    <n v="0"/>
    <n v="0"/>
    <n v="0"/>
    <n v="0"/>
    <n v="0"/>
    <n v="0"/>
    <n v="0"/>
    <n v="0"/>
    <m/>
    <n v="3000"/>
    <n v="3000"/>
    <n v="0"/>
    <n v="0"/>
    <n v="0"/>
    <n v="3000"/>
    <n v="-3000"/>
  </r>
  <r>
    <n v="25400"/>
    <s v="Regional Park &amp; Open Space Dis"/>
    <n v="931306"/>
    <s v="Idyllwild Nature Center"/>
    <x v="12"/>
    <x v="12"/>
    <s v="25400 931306 741320"/>
    <s v="25400 931306"/>
    <x v="4"/>
    <x v="14"/>
    <s v="Fee"/>
    <s v="InterpretiveFee"/>
    <s v="Historical &amp; Interpretive"/>
    <m/>
    <m/>
    <m/>
    <n v="0"/>
    <m/>
    <m/>
    <m/>
    <n v="552"/>
    <n v="0"/>
    <n v="0"/>
    <n v="0"/>
    <n v="0"/>
    <n v="0"/>
    <n v="0"/>
    <n v="0"/>
    <m/>
    <n v="552"/>
    <n v="0"/>
    <n v="552"/>
    <n v="0"/>
    <n v="0"/>
    <n v="552"/>
    <n v="-552"/>
  </r>
  <r>
    <n v="25620"/>
    <s v="Lake Skinner Park"/>
    <n v="931750"/>
    <s v="Lake Skinner Park"/>
    <x v="12"/>
    <x v="12"/>
    <s v="25620 931750 741320"/>
    <s v="25620 931750"/>
    <x v="2"/>
    <x v="6"/>
    <s v="Fee"/>
    <s v="Regional ParksFee"/>
    <s v="Historical &amp; Interpretive"/>
    <m/>
    <m/>
    <m/>
    <n v="0"/>
    <m/>
    <m/>
    <m/>
    <n v="8318.48"/>
    <n v="0"/>
    <n v="0"/>
    <n v="0"/>
    <n v="0"/>
    <n v="0"/>
    <n v="0"/>
    <n v="0"/>
    <m/>
    <n v="8318.48"/>
    <n v="0"/>
    <n v="8318.48"/>
    <n v="0"/>
    <n v="0"/>
    <n v="8318.48"/>
    <n v="-8318.48"/>
  </r>
  <r>
    <n v="25400"/>
    <s v="Regional Park &amp; Open Space Dis"/>
    <n v="931270"/>
    <s v="Santa Ana River Bottom Mgmt"/>
    <x v="26"/>
    <x v="26"/>
    <s v="25400 931270 777520"/>
    <s v="25400 931270"/>
    <x v="0"/>
    <x v="33"/>
    <s v="Fee"/>
    <s v="Business ServicesFee"/>
    <s v="Other Financing Sources"/>
    <m/>
    <m/>
    <n v="110000"/>
    <n v="110000"/>
    <m/>
    <m/>
    <m/>
    <m/>
    <n v="78175.08"/>
    <n v="0"/>
    <n v="0"/>
    <n v="120231.41"/>
    <n v="0"/>
    <n v="0"/>
    <n v="163005.98000000001"/>
    <m/>
    <n v="361412.47"/>
    <n v="0"/>
    <n v="78175.08"/>
    <n v="120231.41"/>
    <n v="163005.98000000001"/>
    <n v="361412.47"/>
    <n v="-251412.46999999997"/>
  </r>
  <r>
    <n v="25400"/>
    <s v="Regional Park &amp; Open Space Dis"/>
    <n v="931305"/>
    <s v="Hidden Valley Nature Center"/>
    <x v="10"/>
    <x v="10"/>
    <s v="25400 931305 741080"/>
    <s v="25400 931305"/>
    <x v="4"/>
    <x v="13"/>
    <s v="Fee"/>
    <s v="InterpretiveFee"/>
    <s v="Historical &amp; Interpretive"/>
    <m/>
    <m/>
    <m/>
    <n v="0"/>
    <m/>
    <m/>
    <m/>
    <m/>
    <n v="200"/>
    <n v="0"/>
    <n v="0"/>
    <n v="0"/>
    <n v="0"/>
    <n v="0"/>
    <n v="0"/>
    <m/>
    <n v="200"/>
    <n v="0"/>
    <n v="200"/>
    <n v="0"/>
    <n v="0"/>
    <n v="200"/>
    <n v="-200"/>
  </r>
  <r>
    <n v="25400"/>
    <s v="Regional Park &amp; Open Space Dis"/>
    <n v="931307"/>
    <s v="Santa Rosa Plateau Nature Ctr"/>
    <x v="32"/>
    <x v="32"/>
    <s v="25400 931307 780160"/>
    <s v="25400 931307"/>
    <x v="4"/>
    <x v="22"/>
    <s v="Fee"/>
    <s v="InterpretiveFee"/>
    <s v="Historical &amp; Interpretive"/>
    <m/>
    <m/>
    <m/>
    <n v="0"/>
    <m/>
    <m/>
    <m/>
    <m/>
    <n v="27"/>
    <n v="6"/>
    <n v="51"/>
    <n v="51"/>
    <n v="51"/>
    <n v="75"/>
    <n v="42"/>
    <m/>
    <n v="303"/>
    <n v="0"/>
    <n v="33"/>
    <n v="153"/>
    <n v="117"/>
    <n v="303"/>
    <n v="-303"/>
  </r>
  <r>
    <n v="25400"/>
    <s v="Regional Park &amp; Open Space Dis"/>
    <n v="931400"/>
    <s v="Major Parks"/>
    <x v="21"/>
    <x v="21"/>
    <s v="25400 931400 776710"/>
    <s v="25400 931400"/>
    <x v="2"/>
    <x v="15"/>
    <s v="Fee"/>
    <s v="Regional ParksFee"/>
    <s v="Historical &amp; Interpretive"/>
    <m/>
    <m/>
    <m/>
    <n v="0"/>
    <m/>
    <m/>
    <m/>
    <m/>
    <n v="50"/>
    <n v="0"/>
    <n v="0"/>
    <n v="0"/>
    <n v="-50"/>
    <n v="0"/>
    <n v="50"/>
    <m/>
    <n v="50"/>
    <n v="0"/>
    <n v="50"/>
    <n v="-50"/>
    <n v="50"/>
    <n v="50"/>
    <n v="-50"/>
  </r>
  <r>
    <n v="25620"/>
    <s v="Lake Skinner Park"/>
    <n v="931750"/>
    <s v="Lake Skinner Park"/>
    <x v="19"/>
    <x v="19"/>
    <s v="25620 931750 774810"/>
    <s v="25620 931750"/>
    <x v="2"/>
    <x v="6"/>
    <s v="Fee"/>
    <s v="Regional ParksFee"/>
    <s v="Other Financing Sources"/>
    <m/>
    <m/>
    <m/>
    <n v="0"/>
    <m/>
    <m/>
    <m/>
    <m/>
    <n v="325"/>
    <n v="0"/>
    <n v="0"/>
    <n v="0"/>
    <n v="0"/>
    <n v="0"/>
    <n v="350"/>
    <m/>
    <n v="675"/>
    <n v="0"/>
    <n v="325"/>
    <n v="0"/>
    <n v="350"/>
    <n v="675"/>
    <n v="-675"/>
  </r>
  <r>
    <n v="25400"/>
    <s v="Regional Park &amp; Open Space Dis"/>
    <n v="931104"/>
    <s v="Regnl Parks &amp; Open-Space Dist"/>
    <x v="31"/>
    <x v="31"/>
    <s v="25400 931104 778280"/>
    <s v="25400 931104"/>
    <x v="0"/>
    <x v="0"/>
    <s v="Fee"/>
    <s v="Business ServicesFee"/>
    <s v="Regional Parks &amp; Trails Fees"/>
    <m/>
    <m/>
    <m/>
    <n v="0"/>
    <m/>
    <m/>
    <m/>
    <m/>
    <m/>
    <m/>
    <n v="38531.1"/>
    <n v="-38531.1"/>
    <n v="0"/>
    <n v="0"/>
    <n v="0"/>
    <m/>
    <n v="0"/>
    <n v="0"/>
    <n v="0"/>
    <n v="0"/>
    <n v="0"/>
    <n v="0"/>
    <n v="0"/>
  </r>
  <r>
    <n v="25400"/>
    <s v="Regional Park &amp; Open Space Dis"/>
    <n v="931235"/>
    <s v="Business Operations"/>
    <x v="14"/>
    <x v="14"/>
    <s v="25400 931235 751680"/>
    <s v="25400 931235"/>
    <x v="0"/>
    <x v="0"/>
    <s v="Fee"/>
    <s v="Business ServicesFee"/>
    <s v="Other Financing Sources"/>
    <m/>
    <m/>
    <m/>
    <n v="0"/>
    <m/>
    <m/>
    <m/>
    <m/>
    <m/>
    <m/>
    <n v="2310"/>
    <n v="0"/>
    <n v="0"/>
    <n v="0"/>
    <n v="0"/>
    <m/>
    <n v="2310"/>
    <n v="0"/>
    <n v="0"/>
    <n v="2310"/>
    <n v="0"/>
    <n v="2310"/>
    <n v="-2310"/>
  </r>
  <r>
    <n v="25400"/>
    <s v="Regional Park &amp; Open Space Dis"/>
    <n v="931409"/>
    <s v="Rancho Jurupa Park"/>
    <x v="23"/>
    <x v="23"/>
    <s v="25400 931409 776740"/>
    <s v="25400 931409"/>
    <x v="2"/>
    <x v="20"/>
    <s v="Fee"/>
    <s v="Regional ParksFee"/>
    <s v="Historical &amp; Interpretive"/>
    <m/>
    <m/>
    <m/>
    <n v="0"/>
    <m/>
    <m/>
    <m/>
    <m/>
    <m/>
    <m/>
    <n v="8"/>
    <n v="0"/>
    <n v="0"/>
    <n v="0"/>
    <n v="50"/>
    <m/>
    <n v="58"/>
    <n v="0"/>
    <n v="0"/>
    <n v="8"/>
    <n v="50"/>
    <n v="58"/>
    <n v="-58"/>
  </r>
  <r>
    <n v="25400"/>
    <s v="Regional Park &amp; Open Space Dis"/>
    <n v="931270"/>
    <s v="Santa Ana River Bottom Mgmt"/>
    <x v="31"/>
    <x v="31"/>
    <s v="25400 931270 778280"/>
    <s v="25400 931270"/>
    <x v="0"/>
    <x v="33"/>
    <s v="Fee"/>
    <s v="Business ServicesFee"/>
    <s v="Regional Parks &amp; Trails Fees"/>
    <m/>
    <m/>
    <n v="140000"/>
    <n v="140000"/>
    <m/>
    <m/>
    <m/>
    <m/>
    <m/>
    <m/>
    <m/>
    <n v="51288.94"/>
    <n v="7594.23"/>
    <n v="288550.5"/>
    <n v="7821.79"/>
    <m/>
    <n v="355255.45999999996"/>
    <n v="0"/>
    <n v="0"/>
    <n v="58883.17"/>
    <n v="296372.28999999998"/>
    <n v="355255.45999999996"/>
    <n v="-215255.45999999996"/>
  </r>
  <r>
    <n v="25400"/>
    <s v="Regional Park &amp; Open Space Dis"/>
    <n v="931205"/>
    <s v="Crestmore Manor"/>
    <x v="23"/>
    <x v="23"/>
    <s v="25400 931205 776740"/>
    <s v="25400 931205"/>
    <x v="0"/>
    <x v="10"/>
    <s v="Fee"/>
    <s v="Business ServicesFee"/>
    <s v="Regional Parks &amp; Trails Fees"/>
    <m/>
    <m/>
    <m/>
    <n v="0"/>
    <m/>
    <m/>
    <m/>
    <m/>
    <m/>
    <m/>
    <m/>
    <m/>
    <n v="65"/>
    <n v="0"/>
    <n v="0"/>
    <m/>
    <n v="65"/>
    <n v="0"/>
    <n v="0"/>
    <n v="65"/>
    <n v="0"/>
    <n v="65"/>
    <n v="-65"/>
  </r>
  <r>
    <n v="25400"/>
    <s v="Regional Park &amp; Open Space Dis"/>
    <n v="931235"/>
    <s v="Business Operations"/>
    <x v="52"/>
    <x v="54"/>
    <s v="25400 931235 741380"/>
    <s v="25400 931235"/>
    <x v="0"/>
    <x v="0"/>
    <s v="Fee"/>
    <s v="Business ServicesFee"/>
    <s v="Regional Parks &amp; Trails Fees"/>
    <m/>
    <m/>
    <m/>
    <n v="0"/>
    <m/>
    <m/>
    <m/>
    <m/>
    <m/>
    <m/>
    <m/>
    <m/>
    <n v="-10"/>
    <n v="0"/>
    <n v="0"/>
    <m/>
    <n v="-10"/>
    <n v="0"/>
    <n v="0"/>
    <n v="-10"/>
    <n v="0"/>
    <n v="-10"/>
    <n v="10"/>
  </r>
  <r>
    <n v="25400"/>
    <s v="Regional Park &amp; Open Space Dis"/>
    <n v="931409"/>
    <s v="Rancho Jurupa Park"/>
    <x v="24"/>
    <x v="24"/>
    <s v="25400 931409 776760"/>
    <s v="25400 931409"/>
    <x v="2"/>
    <x v="20"/>
    <s v="Fee"/>
    <s v="Regional ParksFee"/>
    <s v="Regional Parks &amp; Trails Fees"/>
    <m/>
    <m/>
    <m/>
    <n v="0"/>
    <m/>
    <m/>
    <m/>
    <m/>
    <m/>
    <m/>
    <m/>
    <m/>
    <n v="-8"/>
    <n v="0"/>
    <n v="0"/>
    <m/>
    <n v="-8"/>
    <n v="0"/>
    <n v="0"/>
    <n v="-8"/>
    <n v="0"/>
    <n v="-8"/>
    <n v="8"/>
  </r>
  <r>
    <n v="25400"/>
    <s v="Regional Park &amp; Open Space Dis"/>
    <n v="931409"/>
    <s v="Rancho Jurupa Park"/>
    <x v="40"/>
    <x v="40"/>
    <s v="25400 931409 781360"/>
    <s v="25400 931409"/>
    <x v="2"/>
    <x v="20"/>
    <s v="Fee"/>
    <s v="Regional ParksFee"/>
    <s v="Regional Parks &amp; Trails Fees"/>
    <m/>
    <m/>
    <m/>
    <n v="0"/>
    <m/>
    <m/>
    <m/>
    <m/>
    <m/>
    <m/>
    <m/>
    <m/>
    <n v="20"/>
    <n v="84"/>
    <n v="136"/>
    <m/>
    <n v="240"/>
    <n v="0"/>
    <n v="0"/>
    <n v="20"/>
    <n v="220"/>
    <n v="240"/>
    <n v="-240"/>
  </r>
  <r>
    <n v="25400"/>
    <s v="Regional Park &amp; Open Space Dis"/>
    <n v="931403"/>
    <s v="Idyllwild Park"/>
    <x v="19"/>
    <x v="19"/>
    <s v="25400 931403 774810"/>
    <s v="25400 931403"/>
    <x v="2"/>
    <x v="17"/>
    <s v="Fee"/>
    <s v="Regional ParksFee"/>
    <s v="Regional Parks &amp; Trails Fees"/>
    <m/>
    <m/>
    <m/>
    <n v="0"/>
    <m/>
    <m/>
    <m/>
    <m/>
    <m/>
    <m/>
    <m/>
    <m/>
    <m/>
    <n v="672.92"/>
    <n v="0"/>
    <m/>
    <n v="672.92"/>
    <n v="0"/>
    <n v="0"/>
    <n v="0"/>
    <n v="672.92"/>
    <n v="672.92"/>
    <n v="-672.92"/>
  </r>
  <r>
    <n v="25400"/>
    <s v="Regional Park &amp; Open Space Dis"/>
    <n v="931421"/>
    <s v="Mayflower Park"/>
    <x v="19"/>
    <x v="19"/>
    <s v="25400 931421 774810"/>
    <s v="25400 931421"/>
    <x v="2"/>
    <x v="28"/>
    <s v="Fee"/>
    <s v="Regional ParksFee"/>
    <s v="Regional Parks &amp; Trails Fees"/>
    <m/>
    <m/>
    <m/>
    <n v="0"/>
    <m/>
    <m/>
    <m/>
    <m/>
    <m/>
    <m/>
    <m/>
    <m/>
    <m/>
    <n v="350"/>
    <n v="0"/>
    <m/>
    <n v="350"/>
    <n v="0"/>
    <n v="0"/>
    <n v="0"/>
    <n v="350"/>
    <n v="350"/>
    <n v="-350"/>
  </r>
  <r>
    <n v="25400"/>
    <s v="Regional Park &amp; Open Space Dis"/>
    <n v="931270"/>
    <s v="Santa Ana River Bottom Mgmt"/>
    <x v="42"/>
    <x v="42"/>
    <s v="25400 931270 781560"/>
    <s v="25400 931270"/>
    <x v="0"/>
    <x v="33"/>
    <s v="Fee"/>
    <s v="Business ServicesFee"/>
    <s v="Regional Parks &amp; Trails Fees"/>
    <m/>
    <m/>
    <m/>
    <n v="0"/>
    <m/>
    <m/>
    <m/>
    <m/>
    <m/>
    <m/>
    <m/>
    <m/>
    <m/>
    <m/>
    <n v="0"/>
    <m/>
    <n v="0"/>
    <n v="0"/>
    <n v="0"/>
    <n v="0"/>
    <n v="0"/>
    <n v="0"/>
    <n v="0"/>
  </r>
  <r>
    <n v="25400"/>
    <s v="Regional Park &amp; Open Space Dis"/>
    <n v="931302"/>
    <s v="Gilman Ranch Historic Museum"/>
    <x v="22"/>
    <x v="22"/>
    <s v="25400 931302 776720"/>
    <s v="25400 931302"/>
    <x v="4"/>
    <x v="11"/>
    <s v="Fee"/>
    <s v="InterpretiveFee"/>
    <s v="Regional Parks &amp; Trails Fees"/>
    <m/>
    <m/>
    <m/>
    <n v="0"/>
    <m/>
    <m/>
    <m/>
    <m/>
    <m/>
    <m/>
    <m/>
    <m/>
    <m/>
    <m/>
    <n v="50"/>
    <m/>
    <n v="50"/>
    <n v="0"/>
    <n v="0"/>
    <n v="0"/>
    <n v="50"/>
    <n v="50"/>
    <n v="-50"/>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69">
  <r>
    <x v="0"/>
    <s v="Regional Park &amp; Open Space Dis"/>
    <x v="0"/>
    <s v="Business Operations"/>
    <x v="0"/>
    <x v="0"/>
    <s v="25400 931235 700020"/>
    <s v="25400 931235"/>
    <x v="0"/>
    <x v="0"/>
    <s v="Taxes"/>
    <s v="Business ServicesTaxes"/>
    <s v="Property Tax"/>
    <n v="6175000"/>
    <m/>
    <n v="6175000"/>
    <m/>
    <m/>
    <m/>
    <n v="976"/>
    <n v="0"/>
    <n v="2055200.28"/>
    <n v="1658266.03"/>
    <n v="972.42"/>
    <n v="0"/>
    <n v="684296.76"/>
    <n v="2212757.5"/>
    <n v="0"/>
    <n v="6612468.9900000002"/>
    <n v="0"/>
    <n v="2056176.28"/>
    <n v="1659238.45"/>
    <n v="2897054.26"/>
    <n v="6612468.9900000002"/>
    <n v="-437468.99000000022"/>
    <n v="6429243"/>
  </r>
  <r>
    <x v="0"/>
    <s v="Regional Park &amp; Open Space Dis"/>
    <x v="0"/>
    <s v="Business Operations"/>
    <x v="1"/>
    <x v="1"/>
    <s v="25400 931235 701020"/>
    <s v="25400 931235"/>
    <x v="0"/>
    <x v="0"/>
    <s v="Taxes"/>
    <s v="Business ServicesTaxes"/>
    <s v="Property Tax"/>
    <n v="305000"/>
    <m/>
    <n v="305000"/>
    <m/>
    <m/>
    <m/>
    <n v="320508.51"/>
    <n v="0"/>
    <n v="7455.46"/>
    <n v="0"/>
    <n v="0"/>
    <n v="0"/>
    <n v="0"/>
    <n v="0"/>
    <n v="0"/>
    <n v="327963.97000000003"/>
    <n v="0"/>
    <n v="327963.97000000003"/>
    <n v="0"/>
    <n v="0"/>
    <n v="327963.97000000003"/>
    <n v="-22963.97000000003"/>
    <n v="317573"/>
  </r>
  <r>
    <x v="0"/>
    <s v="Regional Park &amp; Open Space Dis"/>
    <x v="0"/>
    <s v="Business Operations"/>
    <x v="2"/>
    <x v="2"/>
    <s v="25400 931235 703000"/>
    <s v="25400 931235"/>
    <x v="0"/>
    <x v="0"/>
    <s v="Taxes"/>
    <s v="Business ServicesTaxes"/>
    <s v="Property Tax"/>
    <n v="10000"/>
    <m/>
    <n v="10000"/>
    <m/>
    <m/>
    <m/>
    <n v="0"/>
    <n v="0"/>
    <n v="0"/>
    <n v="0"/>
    <n v="0"/>
    <n v="0"/>
    <n v="0"/>
    <n v="0"/>
    <n v="0"/>
    <n v="0"/>
    <n v="0"/>
    <n v="0"/>
    <n v="0"/>
    <n v="0"/>
    <n v="0"/>
    <n v="10000"/>
    <n v="9812"/>
  </r>
  <r>
    <x v="0"/>
    <s v="Regional Park &amp; Open Space Dis"/>
    <x v="0"/>
    <s v="Business Operations"/>
    <x v="3"/>
    <x v="3"/>
    <s v="25400 931235 704000"/>
    <s v="25400 931235"/>
    <x v="0"/>
    <x v="0"/>
    <s v="Taxes"/>
    <s v="Business ServicesTaxes"/>
    <s v="Property Tax"/>
    <n v="50000"/>
    <m/>
    <n v="50000"/>
    <m/>
    <m/>
    <m/>
    <n v="0"/>
    <n v="0"/>
    <n v="0"/>
    <n v="91499.08"/>
    <n v="0"/>
    <n v="34047.769999999997"/>
    <n v="0"/>
    <n v="68718.720000000001"/>
    <n v="50974.16"/>
    <n v="245239.73"/>
    <n v="0"/>
    <n v="0"/>
    <n v="125546.85"/>
    <n v="119692.88"/>
    <n v="245239.73"/>
    <n v="-195239.73"/>
    <n v="53000"/>
  </r>
  <r>
    <x v="0"/>
    <s v="Regional Park &amp; Open Space Dis"/>
    <x v="0"/>
    <s v="Business Operations"/>
    <x v="4"/>
    <x v="4"/>
    <s v="25400 931235 705000"/>
    <s v="25400 931235"/>
    <x v="0"/>
    <x v="0"/>
    <s v="Taxes"/>
    <s v="Business ServicesTaxes"/>
    <s v="Property Tax"/>
    <n v="35000"/>
    <m/>
    <n v="35000"/>
    <m/>
    <m/>
    <m/>
    <n v="0"/>
    <n v="0"/>
    <n v="0"/>
    <n v="95000.3"/>
    <n v="0"/>
    <n v="5351.64"/>
    <n v="0"/>
    <n v="0"/>
    <n v="0"/>
    <n v="100351.94"/>
    <n v="0"/>
    <n v="0"/>
    <n v="100351.94"/>
    <n v="0"/>
    <n v="100351.94"/>
    <n v="-65351.94"/>
    <n v="37800"/>
  </r>
  <r>
    <x v="0"/>
    <s v="Regional Park &amp; Open Space Dis"/>
    <x v="0"/>
    <s v="Business Operations"/>
    <x v="5"/>
    <x v="5"/>
    <s v="25400 931235 715070"/>
    <s v="25400 931235"/>
    <x v="0"/>
    <x v="0"/>
    <s v="Taxes"/>
    <s v="Business ServicesTaxes"/>
    <s v="Property Tax"/>
    <n v="625000"/>
    <m/>
    <n v="625000"/>
    <m/>
    <m/>
    <m/>
    <n v="0"/>
    <n v="52178.19"/>
    <n v="26534.89"/>
    <n v="547869.82999999996"/>
    <n v="0"/>
    <n v="0"/>
    <n v="0"/>
    <n v="0"/>
    <n v="758261.99"/>
    <n v="1384844.9"/>
    <n v="0"/>
    <n v="78713.08"/>
    <n v="547869.82999999996"/>
    <n v="758261.99"/>
    <n v="1384844.9"/>
    <n v="-759844.89999999991"/>
    <n v="781250"/>
  </r>
  <r>
    <x v="0"/>
    <s v="Regional Park &amp; Open Space Dis"/>
    <x v="1"/>
    <s v="Regnl Parks &amp; Open-Space Dist"/>
    <x v="6"/>
    <x v="6"/>
    <s v="25400 931104 740020"/>
    <s v="25400 931104"/>
    <x v="0"/>
    <x v="0"/>
    <s v="Other"/>
    <s v="Business ServicesOther"/>
    <s v="Other Financing Sources"/>
    <n v="0"/>
    <m/>
    <n v="0"/>
    <n v="0"/>
    <n v="169221.31"/>
    <n v="90211.62"/>
    <n v="12441.97"/>
    <n v="-12441.97"/>
    <n v="94220.36"/>
    <n v="0"/>
    <n v="-259432.93"/>
    <n v="90293.72"/>
    <n v="0"/>
    <n v="0"/>
    <n v="117106.77"/>
    <n v="301620.84999999998"/>
    <n v="259432.93"/>
    <n v="94220.36"/>
    <n v="-169139.21"/>
    <n v="117106.77"/>
    <n v="301620.84999999998"/>
    <n v="-301620.84999999998"/>
    <n v="0"/>
  </r>
  <r>
    <x v="0"/>
    <s v="Regional Park &amp; Open Space Dis"/>
    <x v="0"/>
    <s v="Business Operations"/>
    <x v="6"/>
    <x v="6"/>
    <s v="25400 931235 740020"/>
    <s v="25400 931235"/>
    <x v="0"/>
    <x v="0"/>
    <s v="Other"/>
    <s v="Business ServicesOther"/>
    <s v="Other Financing Sources"/>
    <n v="0"/>
    <m/>
    <n v="0"/>
    <n v="0"/>
    <n v="0"/>
    <n v="0"/>
    <n v="0"/>
    <n v="12441.97"/>
    <n v="0"/>
    <n v="0"/>
    <n v="269421.07"/>
    <n v="0"/>
    <n v="0"/>
    <n v="12248.39"/>
    <n v="0"/>
    <n v="294111.43"/>
    <n v="0"/>
    <n v="12441.97"/>
    <n v="269421.07"/>
    <n v="12248.39"/>
    <n v="294111.43"/>
    <n v="-294111.43"/>
    <n v="100000"/>
  </r>
  <r>
    <x v="1"/>
    <s v="Habitat/Open Space Mgt-Parks"/>
    <x v="2"/>
    <s v="Habitat &amp; Open Space Mgmt"/>
    <x v="6"/>
    <x v="6"/>
    <s v="25430 931170 740020"/>
    <s v="25430 931170"/>
    <x v="1"/>
    <x v="1"/>
    <s v="Other"/>
    <s v="Natural ResourcesOther"/>
    <s v="Other Financing Sources"/>
    <n v="0"/>
    <m/>
    <n v="0"/>
    <n v="0"/>
    <n v="-1207.44"/>
    <n v="2020.36"/>
    <n v="26.59"/>
    <n v="0"/>
    <n v="201.37"/>
    <n v="0"/>
    <n v="226.02"/>
    <n v="2043.2"/>
    <n v="0"/>
    <n v="10.29"/>
    <n v="98.36"/>
    <n v="3418.75"/>
    <n v="812.91999999999985"/>
    <n v="227.96"/>
    <n v="2269.2200000000003"/>
    <n v="108.65"/>
    <n v="3418.7500000000005"/>
    <n v="-3418.7500000000005"/>
    <n v="0"/>
  </r>
  <r>
    <x v="2"/>
    <s v="Off-Highway Vehicle Mgmt"/>
    <x v="3"/>
    <s v="Off Road Vehicle Management"/>
    <x v="6"/>
    <x v="6"/>
    <s v="25440 931160 740020"/>
    <s v="25440 931160"/>
    <x v="1"/>
    <x v="2"/>
    <s v="Other"/>
    <s v="Natural ResourcesOther"/>
    <s v="Other Financing Sources"/>
    <n v="0"/>
    <m/>
    <n v="0"/>
    <n v="0"/>
    <n v="4140.24"/>
    <n v="2985.37"/>
    <n v="417.74"/>
    <n v="0"/>
    <n v="3163.47"/>
    <n v="0"/>
    <n v="337.32"/>
    <n v="3049.39"/>
    <n v="0"/>
    <n v="348.7"/>
    <n v="3333.93"/>
    <n v="17776.16"/>
    <n v="7125.61"/>
    <n v="3581.21"/>
    <n v="3386.71"/>
    <n v="3682.6299999999997"/>
    <n v="17776.16"/>
    <n v="-17776.16"/>
    <n v="10000"/>
  </r>
  <r>
    <x v="3"/>
    <s v="Multi-Species Reserve"/>
    <x v="4"/>
    <s v="Multi-Species Reserve"/>
    <x v="6"/>
    <x v="6"/>
    <s v="25540 931116 740020"/>
    <s v="25540 931116"/>
    <x v="1"/>
    <x v="3"/>
    <s v="Other"/>
    <s v="Natural ResourcesOther"/>
    <s v="Other Financing Sources"/>
    <n v="0"/>
    <m/>
    <n v="0"/>
    <n v="0"/>
    <n v="5525.96"/>
    <n v="3386.81"/>
    <n v="512.42999999999995"/>
    <n v="0"/>
    <n v="3880.55"/>
    <n v="0"/>
    <n v="521.41999999999996"/>
    <n v="4713.66"/>
    <n v="0"/>
    <n v="455.6"/>
    <n v="4356"/>
    <n v="23352.43"/>
    <n v="8912.77"/>
    <n v="4392.9800000000005"/>
    <n v="5235.08"/>
    <n v="4811.6000000000004"/>
    <n v="23352.43"/>
    <n v="-23352.43"/>
    <n v="0"/>
  </r>
  <r>
    <x v="4"/>
    <s v="Santa Ana Mitigation Bank"/>
    <x v="5"/>
    <s v="Santa Ana River Mitigation"/>
    <x v="6"/>
    <x v="6"/>
    <s v="25550 931101 740020"/>
    <s v="25550 931101"/>
    <x v="1"/>
    <x v="4"/>
    <s v="Other"/>
    <s v="Natural ResourcesOther"/>
    <s v="Other Financing Sources"/>
    <n v="0"/>
    <m/>
    <n v="0"/>
    <n v="0"/>
    <n v="41760.86"/>
    <n v="31705.88"/>
    <n v="4073.76"/>
    <n v="0"/>
    <n v="30849.71"/>
    <n v="0"/>
    <n v="3880.14"/>
    <n v="35076.82"/>
    <n v="0"/>
    <n v="3685.43"/>
    <n v="35236.379999999997"/>
    <n v="186268.97999999998"/>
    <n v="73466.740000000005"/>
    <n v="34923.47"/>
    <n v="38956.959999999999"/>
    <n v="38921.81"/>
    <n v="186268.98"/>
    <n v="-186268.98"/>
    <n v="110000"/>
  </r>
  <r>
    <x v="5"/>
    <s v="MSHCP Reserve Management"/>
    <x v="6"/>
    <s v="MSHCP Reserve Management"/>
    <x v="6"/>
    <x v="6"/>
    <s v="25590 931150 740020"/>
    <s v="25590 931150"/>
    <x v="1"/>
    <x v="5"/>
    <s v="Other"/>
    <s v="Natural ResourcesOther"/>
    <s v="Other Financing Sources"/>
    <n v="0"/>
    <m/>
    <n v="0"/>
    <n v="0"/>
    <n v="4790.1000000000004"/>
    <n v="692.61"/>
    <n v="69.319999999999993"/>
    <n v="0"/>
    <n v="524.94000000000005"/>
    <n v="0"/>
    <n v="42.16"/>
    <n v="381.09"/>
    <n v="0"/>
    <n v="11.73"/>
    <n v="112.18"/>
    <n v="6624.1299999999992"/>
    <n v="5482.71"/>
    <n v="594.26"/>
    <n v="423.25"/>
    <n v="123.91000000000001"/>
    <n v="6624.13"/>
    <n v="-6624.13"/>
    <n v="1000"/>
  </r>
  <r>
    <x v="6"/>
    <s v="Lake Skinner Park"/>
    <x v="7"/>
    <s v="Lake Skinner Park"/>
    <x v="6"/>
    <x v="6"/>
    <s v="25620 931750 740020"/>
    <s v="25620 931750"/>
    <x v="2"/>
    <x v="6"/>
    <s v="Other"/>
    <s v="Regional ParksOther"/>
    <s v="Other Financing Sources"/>
    <n v="0"/>
    <m/>
    <n v="0"/>
    <n v="0"/>
    <n v="25851.84"/>
    <n v="18494.47"/>
    <n v="2554.38"/>
    <n v="0"/>
    <n v="19343.810000000001"/>
    <n v="0"/>
    <n v="2378.9699999999998"/>
    <n v="21506.11"/>
    <n v="0"/>
    <n v="2183.83"/>
    <n v="20879.55"/>
    <n v="113192.96000000001"/>
    <n v="44346.31"/>
    <n v="21898.190000000002"/>
    <n v="23885.08"/>
    <n v="23063.379999999997"/>
    <n v="113192.95999999999"/>
    <n v="-113192.95999999999"/>
    <n v="50000"/>
  </r>
  <r>
    <x v="7"/>
    <s v="Park Acq &amp; Dev, District"/>
    <x v="8"/>
    <s v="Park Acq &amp; Dev, District"/>
    <x v="6"/>
    <x v="6"/>
    <s v="33100 931105 740020"/>
    <s v="33100 931105"/>
    <x v="3"/>
    <x v="7"/>
    <s v="Other"/>
    <s v="CIPOther"/>
    <s v="Other Financing Sources"/>
    <n v="0"/>
    <m/>
    <n v="0"/>
    <n v="0"/>
    <n v="8888.3700000000008"/>
    <n v="-7117.19"/>
    <n v="-825.95"/>
    <n v="0"/>
    <n v="-6254.76"/>
    <n v="0"/>
    <n v="799.97"/>
    <n v="7231.83"/>
    <n v="0"/>
    <n v="509.45"/>
    <n v="4870.87"/>
    <n v="8102.5900000000011"/>
    <n v="1771.1800000000012"/>
    <n v="-7080.71"/>
    <n v="8031.8"/>
    <n v="5380.32"/>
    <n v="8102.5900000000011"/>
    <n v="-8102.5900000000011"/>
    <n v="0"/>
  </r>
  <r>
    <x v="8"/>
    <s v="Park Acq &amp; Dev, Grants"/>
    <x v="9"/>
    <s v="Park Acq &amp; Dev, Grants"/>
    <x v="6"/>
    <x v="6"/>
    <s v="33110 931121 740020"/>
    <s v="33110 931121"/>
    <x v="3"/>
    <x v="8"/>
    <s v="Other"/>
    <s v="CIPOther"/>
    <s v="Other Financing Sources"/>
    <n v="0"/>
    <m/>
    <n v="0"/>
    <n v="0"/>
    <n v="2909.09"/>
    <n v="2247.04"/>
    <n v="97.02"/>
    <n v="0"/>
    <n v="734.72"/>
    <n v="0"/>
    <n v="31.26"/>
    <n v="282.60000000000002"/>
    <n v="0"/>
    <n v="30.37"/>
    <n v="290.33999999999997"/>
    <n v="6622.4400000000014"/>
    <n v="5156.13"/>
    <n v="831.74"/>
    <n v="313.86"/>
    <n v="320.70999999999998"/>
    <n v="6622.44"/>
    <n v="-6622.44"/>
    <n v="0"/>
  </r>
  <r>
    <x v="9"/>
    <s v="Park Acq &amp; Dev, DIF"/>
    <x v="10"/>
    <s v="West Co Parks - DIF"/>
    <x v="6"/>
    <x v="6"/>
    <s v="33120 931122 740020"/>
    <s v="33120 931122"/>
    <x v="3"/>
    <x v="9"/>
    <s v="Other"/>
    <s v="CIPOther"/>
    <s v="Other Financing Sources"/>
    <n v="0"/>
    <m/>
    <n v="0"/>
    <n v="0"/>
    <n v="138.21"/>
    <n v="-83.59"/>
    <n v="-3.32"/>
    <n v="3.32"/>
    <n v="-25.16"/>
    <n v="0"/>
    <n v="-54.62"/>
    <n v="27.41"/>
    <n v="0"/>
    <n v="0"/>
    <n v="27.2"/>
    <n v="29.450000000000006"/>
    <n v="54.620000000000005"/>
    <n v="-25.16"/>
    <n v="-27.209999999999997"/>
    <n v="27.2"/>
    <n v="29.450000000000006"/>
    <n v="-29.450000000000006"/>
    <n v="0"/>
  </r>
  <r>
    <x v="9"/>
    <s v="West Co Parks - DIF"/>
    <x v="10"/>
    <s v="West Co Parks - DIF"/>
    <x v="6"/>
    <x v="6"/>
    <s v="33121 931122 740020"/>
    <s v="33121 931122"/>
    <x v="3"/>
    <x v="9"/>
    <s v="Other"/>
    <s v="CIPOther"/>
    <s v="Other Financing Sources"/>
    <n v="0"/>
    <m/>
    <n v="0"/>
    <n v="0"/>
    <n v="-96.41"/>
    <n v="154.37"/>
    <n v="0.67"/>
    <n v="-0.67"/>
    <n v="5.0599999999999996"/>
    <n v="0"/>
    <n v="-57.96"/>
    <n v="26.67"/>
    <n v="0"/>
    <n v="0"/>
    <n v="26.75"/>
    <n v="58.480000000000011"/>
    <n v="57.960000000000008"/>
    <n v="5.0599999999999996"/>
    <n v="-31.29"/>
    <n v="26.75"/>
    <n v="58.480000000000011"/>
    <n v="-58.480000000000011"/>
    <n v="0"/>
  </r>
  <r>
    <x v="0"/>
    <s v="Regional Park &amp; Open Space Dis"/>
    <x v="11"/>
    <s v="Crestmore Manor"/>
    <x v="7"/>
    <x v="7"/>
    <s v="25400 931205 741000"/>
    <s v="25400 931205"/>
    <x v="0"/>
    <x v="10"/>
    <s v="Fee"/>
    <s v="Business ServicesFee"/>
    <s v="Rents, Leases, Concessions"/>
    <n v="350000"/>
    <m/>
    <n v="350000"/>
    <n v="120571"/>
    <n v="27673"/>
    <n v="19880"/>
    <n v="10680"/>
    <n v="10631"/>
    <n v="4354"/>
    <n v="18225"/>
    <n v="30934"/>
    <n v="37235"/>
    <n v="23418"/>
    <n v="25614"/>
    <n v="25080"/>
    <n v="354295"/>
    <n v="168124"/>
    <n v="25665"/>
    <n v="86394"/>
    <n v="74112"/>
    <n v="354295"/>
    <n v="-4295"/>
    <n v="475000"/>
  </r>
  <r>
    <x v="0"/>
    <s v="Regional Park &amp; Open Space Dis"/>
    <x v="0"/>
    <s v="Business Operations"/>
    <x v="7"/>
    <x v="7"/>
    <s v="25400 931235 741000"/>
    <s v="25400 931235"/>
    <x v="0"/>
    <x v="0"/>
    <s v="Fee"/>
    <s v="Business ServicesFee"/>
    <s v="Regional Parks &amp; Trails Fees"/>
    <n v="1000"/>
    <m/>
    <n v="1000"/>
    <n v="0"/>
    <n v="275"/>
    <n v="275"/>
    <n v="275"/>
    <n v="275"/>
    <n v="0"/>
    <n v="0"/>
    <n v="0"/>
    <n v="0"/>
    <n v="0"/>
    <n v="0"/>
    <n v="0"/>
    <n v="1100"/>
    <n v="550"/>
    <n v="550"/>
    <n v="0"/>
    <n v="0"/>
    <n v="1100"/>
    <n v="-100"/>
    <n v="0"/>
  </r>
  <r>
    <x v="0"/>
    <s v="Regional Park &amp; Open Space Dis"/>
    <x v="0"/>
    <s v="Business Operations"/>
    <x v="8"/>
    <x v="8"/>
    <s v="25400 931235 741010"/>
    <s v="25400 931235"/>
    <x v="0"/>
    <x v="0"/>
    <s v="Fee"/>
    <s v="Business ServicesFee"/>
    <s v="Other Financing Sources"/>
    <n v="160000"/>
    <m/>
    <n v="160000"/>
    <n v="-48125"/>
    <n v="0"/>
    <n v="0"/>
    <n v="0"/>
    <n v="0"/>
    <n v="0"/>
    <n v="0"/>
    <n v="0"/>
    <n v="0"/>
    <n v="0"/>
    <n v="0"/>
    <n v="177337.69"/>
    <n v="129212.69"/>
    <n v="-48125"/>
    <n v="0"/>
    <n v="0"/>
    <n v="177337.69"/>
    <n v="129212.69"/>
    <n v="30787.309999999998"/>
    <n v="225000"/>
  </r>
  <r>
    <x v="0"/>
    <s v="Regional Park &amp; Open Space Dis"/>
    <x v="12"/>
    <s v="Gilman Ranch Historic Museum"/>
    <x v="9"/>
    <x v="9"/>
    <s v="25400 931302 741020"/>
    <s v="25400 931302"/>
    <x v="4"/>
    <x v="11"/>
    <s v="Fee"/>
    <s v="InterpretiveFee"/>
    <s v="Historical &amp; Interpretive"/>
    <n v="500"/>
    <m/>
    <n v="500"/>
    <n v="485"/>
    <n v="-440"/>
    <n v="15"/>
    <n v="2038"/>
    <n v="0"/>
    <n v="14"/>
    <n v="0"/>
    <n v="2010"/>
    <n v="28"/>
    <n v="45"/>
    <n v="16"/>
    <n v="1073"/>
    <n v="5284"/>
    <n v="60"/>
    <n v="2052"/>
    <n v="2038"/>
    <n v="1134"/>
    <n v="5284"/>
    <n v="-4784"/>
    <n v="1500"/>
  </r>
  <r>
    <x v="0"/>
    <s v="Regional Park &amp; Open Space Dis"/>
    <x v="13"/>
    <s v="Jensen Alvarado Historic Ranch"/>
    <x v="9"/>
    <x v="9"/>
    <s v="25400 931303 741020"/>
    <s v="25400 931303"/>
    <x v="4"/>
    <x v="12"/>
    <s v="Fee"/>
    <s v="InterpretiveFee"/>
    <s v="Historical &amp; Interpretive"/>
    <n v="1000"/>
    <m/>
    <n v="1000"/>
    <n v="0"/>
    <n v="0"/>
    <n v="0"/>
    <n v="0"/>
    <n v="0"/>
    <n v="0"/>
    <n v="0"/>
    <n v="3600"/>
    <n v="0"/>
    <n v="0"/>
    <n v="0"/>
    <n v="0"/>
    <n v="3600"/>
    <n v="0"/>
    <n v="0"/>
    <n v="3600"/>
    <n v="0"/>
    <n v="3600"/>
    <n v="-2600"/>
    <n v="1000"/>
  </r>
  <r>
    <x v="0"/>
    <s v="Regional Park &amp; Open Space Dis"/>
    <x v="14"/>
    <s v="Hidden Valley Nature Center"/>
    <x v="9"/>
    <x v="9"/>
    <s v="25400 931305 741020"/>
    <s v="25400 931305"/>
    <x v="4"/>
    <x v="13"/>
    <s v="Fee"/>
    <s v="InterpretiveFee"/>
    <s v="Regional Parks &amp; Trails Fees"/>
    <n v="2000"/>
    <m/>
    <n v="2000"/>
    <n v="0"/>
    <n v="0"/>
    <n v="0"/>
    <n v="0"/>
    <n v="0"/>
    <n v="20"/>
    <n v="324"/>
    <n v="2713"/>
    <n v="72"/>
    <n v="155"/>
    <n v="147"/>
    <n v="3883"/>
    <n v="7314"/>
    <n v="0"/>
    <n v="20"/>
    <n v="3109"/>
    <n v="4185"/>
    <n v="7314"/>
    <n v="-5314"/>
    <n v="2000"/>
  </r>
  <r>
    <x v="0"/>
    <s v="Regional Park &amp; Open Space Dis"/>
    <x v="15"/>
    <s v="Idyllwild Nature Center"/>
    <x v="9"/>
    <x v="9"/>
    <s v="25400 931306 741020"/>
    <s v="25400 931306"/>
    <x v="4"/>
    <x v="14"/>
    <s v="Fee"/>
    <s v="InterpretiveFee"/>
    <s v="Historical &amp; Interpretive"/>
    <n v="73000"/>
    <m/>
    <n v="73000"/>
    <n v="4222"/>
    <n v="785"/>
    <n v="3095"/>
    <n v="7899"/>
    <n v="3672"/>
    <n v="2632"/>
    <n v="9454"/>
    <n v="24993"/>
    <n v="16413.8"/>
    <n v="7950"/>
    <n v="6153"/>
    <n v="6649"/>
    <n v="93917.8"/>
    <n v="8102"/>
    <n v="14203"/>
    <n v="50860.800000000003"/>
    <n v="20752"/>
    <n v="93917.8"/>
    <n v="-20917.800000000003"/>
    <n v="100000"/>
  </r>
  <r>
    <x v="0"/>
    <s v="Regional Park &amp; Open Space Dis"/>
    <x v="16"/>
    <s v="Major Parks"/>
    <x v="9"/>
    <x v="9"/>
    <s v="25400 931400 741020"/>
    <s v="25400 931400"/>
    <x v="2"/>
    <x v="15"/>
    <s v="Fee"/>
    <s v="Regional ParksFee"/>
    <s v="Historical &amp; Interpretive"/>
    <n v="0"/>
    <m/>
    <n v="0"/>
    <n v="80"/>
    <n v="94"/>
    <n v="145"/>
    <n v="-225"/>
    <n v="0"/>
    <n v="0"/>
    <n v="0"/>
    <n v="0"/>
    <n v="-94"/>
    <n v="0"/>
    <n v="0"/>
    <n v="0"/>
    <n v="0"/>
    <n v="319"/>
    <n v="-225"/>
    <n v="-94"/>
    <n v="0"/>
    <n v="0"/>
    <n v="0"/>
    <n v="0"/>
  </r>
  <r>
    <x v="0"/>
    <s v="Regional Park &amp; Open Space Dis"/>
    <x v="17"/>
    <s v="Hurkey Creek Park"/>
    <x v="9"/>
    <x v="9"/>
    <s v="25400 931402 741020"/>
    <s v="25400 931402"/>
    <x v="2"/>
    <x v="16"/>
    <s v="Fee"/>
    <s v="Regional ParksFee"/>
    <s v="Historical &amp; Interpretive"/>
    <n v="50000"/>
    <m/>
    <n v="50000"/>
    <n v="5947"/>
    <n v="2730"/>
    <n v="6832.38"/>
    <n v="5556.21"/>
    <n v="2187.75"/>
    <n v="1159"/>
    <n v="1740"/>
    <n v="2159"/>
    <n v="1514"/>
    <n v="1727"/>
    <n v="3673"/>
    <n v="5175"/>
    <n v="40400.339999999997"/>
    <n v="15509.380000000001"/>
    <n v="8902.9599999999991"/>
    <n v="5413"/>
    <n v="10575"/>
    <n v="40400.339999999997"/>
    <n v="9599.6600000000035"/>
    <n v="40000"/>
  </r>
  <r>
    <x v="0"/>
    <s v="Regional Park &amp; Open Space Dis"/>
    <x v="18"/>
    <s v="Idyllwild Park"/>
    <x v="9"/>
    <x v="9"/>
    <s v="25400 931403 741020"/>
    <s v="25400 931403"/>
    <x v="2"/>
    <x v="17"/>
    <s v="Fee"/>
    <s v="Regional ParksFee"/>
    <s v="Historical &amp; Interpretive"/>
    <n v="65000"/>
    <m/>
    <n v="65000"/>
    <n v="3801"/>
    <n v="536"/>
    <n v="3678"/>
    <n v="2263"/>
    <n v="2575"/>
    <n v="2892"/>
    <n v="4465"/>
    <n v="8573"/>
    <n v="8088.01"/>
    <n v="3772"/>
    <n v="4539"/>
    <n v="3778"/>
    <n v="48960.01"/>
    <n v="8015"/>
    <n v="7730"/>
    <n v="21126.010000000002"/>
    <n v="12089"/>
    <n v="48960.01"/>
    <n v="16039.989999999998"/>
    <n v="40000"/>
  </r>
  <r>
    <x v="0"/>
    <s v="Regional Park &amp; Open Space Dis"/>
    <x v="19"/>
    <s v="Lake Cahuilla Park"/>
    <x v="9"/>
    <x v="9"/>
    <s v="25400 931405 741020"/>
    <s v="25400 931405"/>
    <x v="2"/>
    <x v="18"/>
    <s v="Fee"/>
    <s v="Regional ParksFee"/>
    <s v="Historical &amp; Interpretive"/>
    <n v="75000"/>
    <m/>
    <n v="75000"/>
    <n v="2023"/>
    <n v="-200"/>
    <n v="1777"/>
    <n v="18865"/>
    <n v="7208"/>
    <n v="15655"/>
    <n v="9824"/>
    <n v="31728"/>
    <n v="9709"/>
    <n v="10970"/>
    <n v="13667"/>
    <n v="12645"/>
    <n v="133871"/>
    <n v="3600"/>
    <n v="41728"/>
    <n v="51261"/>
    <n v="37282"/>
    <n v="133871"/>
    <n v="-58871"/>
    <n v="75000"/>
  </r>
  <r>
    <x v="0"/>
    <s v="Regional Park &amp; Open Space Dis"/>
    <x v="20"/>
    <s v="McCall Park"/>
    <x v="9"/>
    <x v="9"/>
    <s v="25400 931408 741020"/>
    <s v="25400 931408"/>
    <x v="2"/>
    <x v="19"/>
    <s v="Fee"/>
    <s v="Regional ParksFee"/>
    <s v="Historical &amp; Interpretive"/>
    <n v="1500"/>
    <m/>
    <n v="1500"/>
    <n v="60"/>
    <n v="-6"/>
    <n v="251"/>
    <n v="38"/>
    <n v="13"/>
    <n v="7"/>
    <n v="50"/>
    <n v="18"/>
    <n v="72"/>
    <n v="112.25"/>
    <n v="141"/>
    <n v="169"/>
    <n v="925.25"/>
    <n v="305"/>
    <n v="58"/>
    <n v="140"/>
    <n v="422.25"/>
    <n v="925.25"/>
    <n v="574.75"/>
    <n v="1500"/>
  </r>
  <r>
    <x v="0"/>
    <s v="Regional Park &amp; Open Space Dis"/>
    <x v="21"/>
    <s v="Rancho Jurupa Park"/>
    <x v="9"/>
    <x v="9"/>
    <s v="25400 931409 741020"/>
    <s v="25400 931409"/>
    <x v="2"/>
    <x v="20"/>
    <s v="Fee"/>
    <s v="Regional ParksFee"/>
    <s v="Historical &amp; Interpretive"/>
    <n v="230000"/>
    <m/>
    <n v="230000"/>
    <n v="52275"/>
    <n v="35330.5"/>
    <n v="23692.75"/>
    <n v="18144.25"/>
    <n v="8811.51"/>
    <n v="5387.5"/>
    <n v="9983.75"/>
    <n v="17393.5"/>
    <n v="9693"/>
    <n v="18767.5"/>
    <n v="27176.55"/>
    <n v="32088.25"/>
    <n v="258744.06"/>
    <n v="111298.25"/>
    <n v="32343.260000000002"/>
    <n v="37070.25"/>
    <n v="78032.3"/>
    <n v="258744.06"/>
    <n v="-28744.059999999998"/>
    <n v="300000"/>
  </r>
  <r>
    <x v="0"/>
    <s v="Regional Park &amp; Open Space Dis"/>
    <x v="22"/>
    <s v="Lawler Lodge &amp; Alpine Cabins"/>
    <x v="9"/>
    <x v="9"/>
    <s v="25400 931406 741020"/>
    <s v="25400 931406"/>
    <x v="2"/>
    <x v="21"/>
    <s v="Fee"/>
    <s v="Regional ParksFee"/>
    <s v="Regional Parks &amp; Trails Fees"/>
    <n v="0"/>
    <m/>
    <n v="0"/>
    <n v="0"/>
    <n v="0"/>
    <n v="0"/>
    <n v="0"/>
    <n v="0"/>
    <n v="0"/>
    <n v="0"/>
    <n v="0"/>
    <n v="32"/>
    <n v="0"/>
    <n v="0"/>
    <n v="0"/>
    <n v="32"/>
    <n v="0"/>
    <n v="0"/>
    <n v="32"/>
    <n v="0"/>
    <n v="32"/>
    <n v="-32"/>
    <n v="0"/>
  </r>
  <r>
    <x v="0"/>
    <s v="Regional Park &amp; Open Space Dis"/>
    <x v="23"/>
    <s v="Santa Rosa Plateau Nature Ctr"/>
    <x v="9"/>
    <x v="9"/>
    <s v="25400 931307 741020"/>
    <s v="25400 931307"/>
    <x v="4"/>
    <x v="22"/>
    <s v="Fee"/>
    <s v="InterpretiveFee"/>
    <s v="Historical &amp; Interpretive"/>
    <n v="0"/>
    <m/>
    <n v="0"/>
    <n v="2895"/>
    <n v="-1943"/>
    <n v="379"/>
    <n v="1229.1600000000001"/>
    <n v="1732"/>
    <n v="1028.8699999999999"/>
    <n v="2764"/>
    <n v="719"/>
    <n v="2856"/>
    <n v="1857"/>
    <n v="3693.03"/>
    <n v="1369"/>
    <n v="18579.059999999998"/>
    <n v="1331"/>
    <n v="3990.0299999999997"/>
    <n v="6339"/>
    <n v="6919.0300000000007"/>
    <n v="18579.059999999998"/>
    <n v="-18579.059999999998"/>
    <n v="45000"/>
  </r>
  <r>
    <x v="0"/>
    <s v="Regional Park &amp; Open Space Dis"/>
    <x v="11"/>
    <s v="Crestmore Manor"/>
    <x v="9"/>
    <x v="9"/>
    <s v="25400 931205 741020"/>
    <s v="25400 931205"/>
    <x v="0"/>
    <x v="10"/>
    <s v="Fee"/>
    <s v="Business ServicesFee"/>
    <s v="Other Financing Sources"/>
    <n v="0"/>
    <m/>
    <n v="0"/>
    <n v="20"/>
    <n v="0"/>
    <n v="0"/>
    <n v="0"/>
    <n v="0"/>
    <n v="0"/>
    <n v="0"/>
    <n v="0"/>
    <n v="0"/>
    <n v="0"/>
    <n v="0"/>
    <n v="1400"/>
    <n v="1420"/>
    <n v="20"/>
    <n v="0"/>
    <n v="0"/>
    <n v="1400"/>
    <n v="1420"/>
    <n v="-1420"/>
    <n v="0"/>
  </r>
  <r>
    <x v="0"/>
    <s v="Regional Park &amp; Open Space Dis"/>
    <x v="17"/>
    <s v="Hurkey Creek Park"/>
    <x v="10"/>
    <x v="10"/>
    <s v="25400 931402 741080"/>
    <s v="25400 931402"/>
    <x v="2"/>
    <x v="16"/>
    <s v="Fee"/>
    <s v="Regional ParksFee"/>
    <s v="Regional Parks &amp; Trails Fees"/>
    <n v="0"/>
    <m/>
    <n v="0"/>
    <n v="0"/>
    <n v="0"/>
    <n v="200"/>
    <n v="0"/>
    <n v="0"/>
    <n v="0"/>
    <n v="0"/>
    <n v="0"/>
    <n v="0"/>
    <n v="0"/>
    <n v="0"/>
    <n v="0"/>
    <n v="200"/>
    <n v="200"/>
    <n v="0"/>
    <n v="0"/>
    <n v="0"/>
    <n v="200"/>
    <n v="-200"/>
    <n v="0"/>
  </r>
  <r>
    <x v="0"/>
    <s v="Regional Park &amp; Open Space Dis"/>
    <x v="18"/>
    <s v="Idyllwild Park"/>
    <x v="10"/>
    <x v="10"/>
    <s v="25400 931403 741080"/>
    <s v="25400 931403"/>
    <x v="2"/>
    <x v="17"/>
    <s v="Fee"/>
    <s v="Regional ParksFee"/>
    <s v="Regional Parks &amp; Trails Fees"/>
    <n v="0"/>
    <m/>
    <n v="0"/>
    <n v="0"/>
    <n v="0"/>
    <n v="0"/>
    <n v="200"/>
    <n v="0"/>
    <n v="0"/>
    <n v="0"/>
    <n v="0"/>
    <n v="0"/>
    <n v="0"/>
    <n v="0"/>
    <n v="0"/>
    <n v="200"/>
    <n v="0"/>
    <n v="200"/>
    <n v="0"/>
    <n v="0"/>
    <n v="200"/>
    <n v="-200"/>
    <n v="0"/>
  </r>
  <r>
    <x v="0"/>
    <s v="Regional Park &amp; Open Space Dis"/>
    <x v="19"/>
    <s v="Lake Cahuilla Park"/>
    <x v="10"/>
    <x v="10"/>
    <s v="25400 931405 741080"/>
    <s v="25400 931405"/>
    <x v="2"/>
    <x v="18"/>
    <s v="Fee"/>
    <s v="Regional ParksFee"/>
    <s v="Regional Parks &amp; Trails Fees"/>
    <n v="0"/>
    <m/>
    <n v="0"/>
    <n v="0"/>
    <n v="0"/>
    <n v="0"/>
    <n v="300"/>
    <n v="0"/>
    <n v="0"/>
    <n v="0"/>
    <n v="0"/>
    <n v="0"/>
    <n v="0"/>
    <n v="0"/>
    <n v="0"/>
    <n v="300"/>
    <n v="0"/>
    <n v="300"/>
    <n v="0"/>
    <n v="0"/>
    <n v="300"/>
    <n v="-300"/>
    <n v="0"/>
  </r>
  <r>
    <x v="0"/>
    <s v="Regional Park &amp; Open Space Dis"/>
    <x v="21"/>
    <s v="Rancho Jurupa Park"/>
    <x v="10"/>
    <x v="10"/>
    <s v="25400 931409 741080"/>
    <s v="25400 931409"/>
    <x v="2"/>
    <x v="20"/>
    <s v="Fee"/>
    <s v="Regional ParksFee"/>
    <s v="Historical &amp; Interpretive"/>
    <n v="0"/>
    <m/>
    <n v="0"/>
    <n v="0"/>
    <n v="0"/>
    <n v="200"/>
    <n v="0"/>
    <n v="0"/>
    <n v="200"/>
    <n v="0"/>
    <n v="0"/>
    <n v="0"/>
    <n v="0"/>
    <n v="0"/>
    <n v="0"/>
    <n v="400"/>
    <n v="200"/>
    <n v="200"/>
    <n v="0"/>
    <n v="0"/>
    <n v="400"/>
    <n v="-400"/>
    <n v="0"/>
  </r>
  <r>
    <x v="0"/>
    <s v="Regional Park &amp; Open Space Dis"/>
    <x v="0"/>
    <s v="Business Operations"/>
    <x v="11"/>
    <x v="11"/>
    <s v="25400 931235 741260"/>
    <s v="25400 931235"/>
    <x v="0"/>
    <x v="0"/>
    <s v="Fee"/>
    <s v="Business ServicesFee"/>
    <s v="Rents, Leases, Concessions"/>
    <n v="600"/>
    <m/>
    <n v="600"/>
    <n v="0"/>
    <n v="463.5"/>
    <n v="0"/>
    <n v="0"/>
    <n v="0"/>
    <n v="0"/>
    <n v="0"/>
    <n v="463.5"/>
    <n v="0"/>
    <n v="0"/>
    <n v="0"/>
    <n v="0"/>
    <n v="927"/>
    <n v="463.5"/>
    <n v="0"/>
    <n v="463.5"/>
    <n v="0"/>
    <n v="927"/>
    <n v="-327"/>
    <n v="600"/>
  </r>
  <r>
    <x v="0"/>
    <s v="Regional Park &amp; Open Space Dis"/>
    <x v="13"/>
    <s v="Jensen Alvarado Historic Ranch"/>
    <x v="12"/>
    <x v="12"/>
    <s v="25400 931303 741320"/>
    <s v="25400 931303"/>
    <x v="4"/>
    <x v="12"/>
    <s v="Fee"/>
    <s v="InterpretiveFee"/>
    <s v="Historical &amp; Interpretive"/>
    <n v="2500"/>
    <m/>
    <n v="2500"/>
    <n v="0"/>
    <n v="0"/>
    <n v="0"/>
    <n v="0"/>
    <n v="0"/>
    <n v="0"/>
    <n v="0"/>
    <n v="0"/>
    <n v="0"/>
    <n v="0"/>
    <n v="0"/>
    <n v="0"/>
    <n v="0"/>
    <n v="0"/>
    <n v="0"/>
    <n v="0"/>
    <n v="0"/>
    <n v="0"/>
    <n v="2500"/>
    <n v="5000"/>
  </r>
  <r>
    <x v="0"/>
    <s v="Regional Park &amp; Open Space Dis"/>
    <x v="16"/>
    <s v="Major Parks"/>
    <x v="13"/>
    <x v="13"/>
    <s v="25400 931400 741360"/>
    <s v="25400 931400"/>
    <x v="2"/>
    <x v="15"/>
    <s v="Fee"/>
    <s v="Regional ParksFee"/>
    <s v="Rents, Leases, Concessions"/>
    <n v="50000"/>
    <m/>
    <n v="50000"/>
    <n v="0"/>
    <n v="31704.99"/>
    <n v="1373.5"/>
    <n v="1843.5"/>
    <n v="1135"/>
    <n v="6464.8"/>
    <n v="1839"/>
    <n v="1000"/>
    <n v="2051"/>
    <n v="1370"/>
    <n v="1621.5"/>
    <n v="1679.5"/>
    <n v="52082.790000000008"/>
    <n v="33078.490000000005"/>
    <n v="9443.2999999999993"/>
    <n v="4890"/>
    <n v="4671"/>
    <n v="52082.790000000008"/>
    <n v="-2082.7900000000081"/>
    <n v="60000"/>
  </r>
  <r>
    <x v="0"/>
    <s v="Regional Park &amp; Open Space Dis"/>
    <x v="21"/>
    <s v="Rancho Jurupa Park"/>
    <x v="13"/>
    <x v="13"/>
    <s v="25400 931409 741360"/>
    <s v="25400 931409"/>
    <x v="2"/>
    <x v="20"/>
    <s v="Fee"/>
    <s v="Regional ParksFee"/>
    <s v="Rents, Leases, Concessions"/>
    <n v="30000"/>
    <m/>
    <n v="30000"/>
    <n v="0"/>
    <n v="5334.4"/>
    <n v="7112.56"/>
    <n v="2139.46"/>
    <n v="1461.23"/>
    <n v="1247.43"/>
    <n v="1645.68"/>
    <n v="1094.4000000000001"/>
    <n v="9827.5300000000007"/>
    <n v="1448.76"/>
    <n v="1579.69"/>
    <n v="2729.16"/>
    <n v="35620.300000000003"/>
    <n v="12446.96"/>
    <n v="4848.12"/>
    <n v="12567.61"/>
    <n v="5757.61"/>
    <n v="35620.299999999996"/>
    <n v="-5620.2999999999956"/>
    <n v="35000"/>
  </r>
  <r>
    <x v="0"/>
    <s v="Regional Park &amp; Open Space Dis"/>
    <x v="24"/>
    <s v="Blythe Parks"/>
    <x v="13"/>
    <x v="13"/>
    <s v="25400 931420 741360"/>
    <s v="25400 931420"/>
    <x v="2"/>
    <x v="23"/>
    <s v="Fee"/>
    <s v="Regional ParksFee"/>
    <s v="Rents, Leases, Concessions"/>
    <n v="0"/>
    <m/>
    <n v="0"/>
    <n v="13.34"/>
    <n v="14004.53"/>
    <n v="12591.14"/>
    <n v="10712.53"/>
    <n v="7931.76"/>
    <n v="13171.63"/>
    <n v="9746.5"/>
    <n v="9818.2800000000007"/>
    <n v="3726.42"/>
    <n v="18346.060000000001"/>
    <n v="13794.4"/>
    <n v="15251.55"/>
    <n v="129108.13999999998"/>
    <n v="26609.010000000002"/>
    <n v="31815.919999999998"/>
    <n v="23291.199999999997"/>
    <n v="47392.009999999995"/>
    <n v="129108.14"/>
    <n v="-129108.14"/>
    <n v="150000"/>
  </r>
  <r>
    <x v="0"/>
    <s v="Regional Park &amp; Open Space Dis"/>
    <x v="13"/>
    <s v="Jensen Alvarado Historic Ranch"/>
    <x v="14"/>
    <x v="14"/>
    <s v="25400 931303 751680"/>
    <s v="25400 931303"/>
    <x v="4"/>
    <x v="12"/>
    <s v="Grants"/>
    <s v="InterpretiveGrants"/>
    <s v="Other Financing Sources"/>
    <n v="0"/>
    <m/>
    <n v="0"/>
    <n v="1750"/>
    <n v="0"/>
    <n v="0"/>
    <n v="0"/>
    <n v="0"/>
    <n v="0"/>
    <n v="0"/>
    <n v="0"/>
    <n v="0"/>
    <n v="0"/>
    <n v="0"/>
    <n v="0"/>
    <n v="1750"/>
    <n v="1750"/>
    <n v="0"/>
    <n v="0"/>
    <n v="0"/>
    <n v="1750"/>
    <n v="-1750"/>
    <n v="0"/>
  </r>
  <r>
    <x v="0"/>
    <s v="Regional Park &amp; Open Space Dis"/>
    <x v="0"/>
    <s v="Business Operations"/>
    <x v="15"/>
    <x v="15"/>
    <s v="25400 931235 752800"/>
    <s v="25400 931235"/>
    <x v="0"/>
    <x v="0"/>
    <s v="Taxes"/>
    <s v="Business ServicesTaxes"/>
    <s v="Property Tax"/>
    <n v="52000"/>
    <m/>
    <n v="52000"/>
    <n v="0"/>
    <n v="0"/>
    <n v="0"/>
    <n v="0"/>
    <n v="0"/>
    <n v="7564.47"/>
    <n v="0"/>
    <n v="17650.419999999998"/>
    <n v="0"/>
    <n v="0"/>
    <n v="17650.419999999998"/>
    <n v="7564.46"/>
    <n v="50429.77"/>
    <n v="0"/>
    <n v="7564.47"/>
    <n v="17650.419999999998"/>
    <n v="25214.879999999997"/>
    <n v="50429.77"/>
    <n v="1570.2300000000032"/>
    <n v="51298"/>
  </r>
  <r>
    <x v="0"/>
    <s v="Regional Park &amp; Open Space Dis"/>
    <x v="0"/>
    <s v="Business Operations"/>
    <x v="16"/>
    <x v="16"/>
    <s v="25400 931235 752820"/>
    <s v="25400 931235"/>
    <x v="0"/>
    <x v="0"/>
    <s v="Taxes"/>
    <s v="Business ServicesTaxes"/>
    <s v="Property Tax"/>
    <n v="1000"/>
    <m/>
    <n v="1000"/>
    <n v="0"/>
    <n v="0"/>
    <n v="0"/>
    <n v="0"/>
    <n v="0"/>
    <n v="114.84"/>
    <n v="0"/>
    <n v="267.95"/>
    <n v="0"/>
    <n v="0"/>
    <n v="267.94"/>
    <n v="114.84"/>
    <n v="765.57"/>
    <n v="0"/>
    <n v="114.84"/>
    <n v="267.95"/>
    <n v="382.78"/>
    <n v="765.56999999999994"/>
    <n v="234.43000000000006"/>
    <n v="10500"/>
  </r>
  <r>
    <x v="7"/>
    <s v="Park Acq &amp; Dev, District"/>
    <x v="8"/>
    <s v="Park Acq &amp; Dev, District"/>
    <x v="17"/>
    <x v="17"/>
    <s v="33100 931105 754300"/>
    <s v="33100 931105"/>
    <x v="3"/>
    <x v="7"/>
    <s v="Grants"/>
    <s v="CIPGrants"/>
    <s v="CIP Funding"/>
    <n v="0"/>
    <m/>
    <n v="0"/>
    <n v="-2856133"/>
    <n v="0"/>
    <n v="2177184.8199999998"/>
    <n v="0"/>
    <n v="0"/>
    <n v="0"/>
    <n v="132176.73000000001"/>
    <n v="838440.17"/>
    <n v="488859"/>
    <n v="1178291.3700000001"/>
    <n v="125711.12"/>
    <n v="0"/>
    <n v="2084530.21"/>
    <n v="-678948.18000000017"/>
    <n v="0"/>
    <n v="1459475.9"/>
    <n v="1304002.4900000002"/>
    <n v="2084530.21"/>
    <n v="-2084530.21"/>
    <n v="0"/>
  </r>
  <r>
    <x v="0"/>
    <s v="Regional Park &amp; Open Space Dis"/>
    <x v="15"/>
    <s v="Idyllwild Nature Center"/>
    <x v="18"/>
    <x v="18"/>
    <s v="25400 931306 774810"/>
    <s v="25400 931306"/>
    <x v="4"/>
    <x v="14"/>
    <s v="Fee"/>
    <s v="InterpretiveFee"/>
    <s v="Other Financing Sources"/>
    <n v="0"/>
    <m/>
    <n v="0"/>
    <n v="0"/>
    <n v="0"/>
    <n v="0"/>
    <n v="350"/>
    <n v="0"/>
    <n v="0"/>
    <n v="0"/>
    <n v="0"/>
    <n v="0"/>
    <n v="1055.08"/>
    <n v="0"/>
    <n v="2187"/>
    <n v="3592.08"/>
    <n v="0"/>
    <n v="350"/>
    <n v="0"/>
    <n v="3242.08"/>
    <n v="3592.08"/>
    <n v="-3592.08"/>
    <n v="0"/>
  </r>
  <r>
    <x v="0"/>
    <s v="Regional Park &amp; Open Space Dis"/>
    <x v="17"/>
    <s v="Hurkey Creek Park"/>
    <x v="19"/>
    <x v="19"/>
    <s v="25400 931402 776700"/>
    <s v="25400 931402"/>
    <x v="2"/>
    <x v="16"/>
    <s v="Fee"/>
    <s v="Regional ParksFee"/>
    <s v="Regional Parks &amp; Trails Fees"/>
    <n v="350000"/>
    <n v="20000"/>
    <n v="370000"/>
    <n v="169447"/>
    <n v="17323"/>
    <n v="27191"/>
    <n v="21297"/>
    <n v="16306.25"/>
    <n v="11766.93"/>
    <n v="24443"/>
    <n v="29049"/>
    <n v="32250"/>
    <n v="35332"/>
    <n v="46426"/>
    <n v="40640.01"/>
    <n v="471471.19"/>
    <n v="213961"/>
    <n v="49370.18"/>
    <n v="85742"/>
    <n v="122398.01000000001"/>
    <n v="471471.19"/>
    <n v="-101471.19"/>
    <n v="405000"/>
  </r>
  <r>
    <x v="0"/>
    <s v="Regional Park &amp; Open Space Dis"/>
    <x v="18"/>
    <s v="Idyllwild Park"/>
    <x v="19"/>
    <x v="19"/>
    <s v="25400 931403 776700"/>
    <s v="25400 931403"/>
    <x v="2"/>
    <x v="17"/>
    <s v="Fee"/>
    <s v="Regional ParksFee"/>
    <s v="Regional Parks &amp; Trails Fees"/>
    <n v="260000"/>
    <m/>
    <n v="260000"/>
    <n v="121208"/>
    <n v="22593.9"/>
    <n v="26798.35"/>
    <n v="11571.61"/>
    <n v="19328.73"/>
    <n v="4883.25"/>
    <n v="14427.92"/>
    <n v="12445.48"/>
    <n v="30121.5"/>
    <n v="32291.06"/>
    <n v="36599.050000000003"/>
    <n v="32168.95"/>
    <n v="364437.8"/>
    <n v="170600.25"/>
    <n v="35783.589999999997"/>
    <n v="56994.9"/>
    <n v="101059.06"/>
    <n v="364437.8"/>
    <n v="-104437.79999999999"/>
    <n v="275000"/>
  </r>
  <r>
    <x v="0"/>
    <s v="Regional Park &amp; Open Space Dis"/>
    <x v="19"/>
    <s v="Lake Cahuilla Park"/>
    <x v="19"/>
    <x v="19"/>
    <s v="25400 931405 776700"/>
    <s v="25400 931405"/>
    <x v="2"/>
    <x v="18"/>
    <s v="Fee"/>
    <s v="Regional ParksFee"/>
    <s v="Regional Parks &amp; Trails Fees"/>
    <n v="450000"/>
    <n v="13000"/>
    <n v="463000"/>
    <n v="34631.760000000002"/>
    <n v="22841.24"/>
    <n v="25699"/>
    <n v="39911"/>
    <n v="37326.85"/>
    <n v="35267.050000000003"/>
    <n v="44200.54"/>
    <n v="111623.35"/>
    <n v="33439.32"/>
    <n v="26149.040000000001"/>
    <n v="12395.94"/>
    <n v="9076.3700000000008"/>
    <n v="432561.46"/>
    <n v="83172"/>
    <n v="112504.90000000001"/>
    <n v="189263.21000000002"/>
    <n v="47621.350000000006"/>
    <n v="432561.46000000008"/>
    <n v="30438.539999999921"/>
    <n v="450000"/>
  </r>
  <r>
    <x v="0"/>
    <s v="Regional Park &amp; Open Space Dis"/>
    <x v="22"/>
    <s v="Lawler Lodge &amp; Alpine Cabins"/>
    <x v="19"/>
    <x v="19"/>
    <s v="25400 931406 776700"/>
    <s v="25400 931406"/>
    <x v="2"/>
    <x v="21"/>
    <s v="Fee"/>
    <s v="Regional ParksFee"/>
    <s v="Regional Parks &amp; Trails Fees"/>
    <n v="50000"/>
    <n v="15000"/>
    <n v="65000"/>
    <n v="22787"/>
    <n v="3633"/>
    <n v="5220"/>
    <n v="2928"/>
    <n v="3297"/>
    <n v="2135"/>
    <n v="8267"/>
    <n v="6060"/>
    <n v="7701"/>
    <n v="4377"/>
    <n v="777"/>
    <n v="2880"/>
    <n v="70062"/>
    <n v="31640"/>
    <n v="8360"/>
    <n v="22028"/>
    <n v="8034"/>
    <n v="70062"/>
    <n v="-5062"/>
    <n v="60000"/>
  </r>
  <r>
    <x v="0"/>
    <s v="Regional Park &amp; Open Space Dis"/>
    <x v="20"/>
    <s v="McCall Park"/>
    <x v="19"/>
    <x v="19"/>
    <s v="25400 931408 776700"/>
    <s v="25400 931408"/>
    <x v="2"/>
    <x v="19"/>
    <s v="Fee"/>
    <s v="Regional ParksFee"/>
    <s v="Regional Parks &amp; Trails Fees"/>
    <n v="6500"/>
    <m/>
    <n v="6500"/>
    <n v="738"/>
    <n v="682"/>
    <n v="568"/>
    <n v="68"/>
    <n v="90"/>
    <n v="0"/>
    <n v="90"/>
    <n v="780"/>
    <n v="540"/>
    <n v="900"/>
    <n v="1145"/>
    <n v="1350"/>
    <n v="6951"/>
    <n v="1988"/>
    <n v="158"/>
    <n v="1410"/>
    <n v="3395"/>
    <n v="6951"/>
    <n v="-451"/>
    <n v="15000"/>
  </r>
  <r>
    <x v="0"/>
    <s v="Regional Park &amp; Open Space Dis"/>
    <x v="21"/>
    <s v="Rancho Jurupa Park"/>
    <x v="19"/>
    <x v="19"/>
    <s v="25400 931409 776700"/>
    <s v="25400 931409"/>
    <x v="2"/>
    <x v="20"/>
    <s v="Fee"/>
    <s v="Regional ParksFee"/>
    <s v="Regional Parks &amp; Trails Fees"/>
    <n v="1800000"/>
    <m/>
    <n v="1800000"/>
    <n v="467112"/>
    <n v="91728"/>
    <n v="91901.5"/>
    <n v="127274.5"/>
    <n v="87264"/>
    <n v="74479"/>
    <n v="169007.04"/>
    <n v="103024"/>
    <n v="165338.5"/>
    <n v="129352"/>
    <n v="128626.5"/>
    <n v="109626"/>
    <n v="1744733.04"/>
    <n v="650741.5"/>
    <n v="289017.5"/>
    <n v="437369.54000000004"/>
    <n v="367604.5"/>
    <n v="1744733.04"/>
    <n v="55266.959999999963"/>
    <n v="1900000"/>
  </r>
  <r>
    <x v="0"/>
    <s v="Regional Park &amp; Open Space Dis"/>
    <x v="12"/>
    <s v="Gilman Ranch Historic Museum"/>
    <x v="20"/>
    <x v="20"/>
    <s v="25400 931302 776710"/>
    <s v="25400 931302"/>
    <x v="4"/>
    <x v="11"/>
    <s v="Fee"/>
    <s v="InterpretiveFee"/>
    <s v="Historical &amp; Interpretive"/>
    <n v="5000"/>
    <m/>
    <n v="5000"/>
    <n v="85"/>
    <n v="-30"/>
    <n v="50"/>
    <n v="25"/>
    <n v="30"/>
    <n v="90"/>
    <n v="0"/>
    <n v="100"/>
    <n v="135"/>
    <n v="50"/>
    <n v="0"/>
    <n v="451"/>
    <n v="986"/>
    <n v="105"/>
    <n v="145"/>
    <n v="235"/>
    <n v="501"/>
    <n v="986"/>
    <n v="4014"/>
    <n v="5000"/>
  </r>
  <r>
    <x v="0"/>
    <s v="Regional Park &amp; Open Space Dis"/>
    <x v="13"/>
    <s v="Jensen Alvarado Historic Ranch"/>
    <x v="20"/>
    <x v="20"/>
    <s v="25400 931303 776710"/>
    <s v="25400 931303"/>
    <x v="4"/>
    <x v="12"/>
    <s v="Fee"/>
    <s v="InterpretiveFee"/>
    <s v="Historical &amp; Interpretive"/>
    <n v="1000"/>
    <m/>
    <n v="1000"/>
    <n v="0"/>
    <n v="0"/>
    <n v="0"/>
    <n v="0"/>
    <n v="0"/>
    <n v="0"/>
    <n v="0"/>
    <n v="0"/>
    <n v="0"/>
    <n v="0"/>
    <n v="0"/>
    <n v="0"/>
    <n v="0"/>
    <n v="0"/>
    <n v="0"/>
    <n v="0"/>
    <n v="0"/>
    <n v="0"/>
    <n v="1000"/>
    <n v="5000"/>
  </r>
  <r>
    <x v="0"/>
    <s v="Regional Park &amp; Open Space Dis"/>
    <x v="14"/>
    <s v="Hidden Valley Nature Center"/>
    <x v="20"/>
    <x v="20"/>
    <s v="25400 931305 776710"/>
    <s v="25400 931305"/>
    <x v="4"/>
    <x v="13"/>
    <s v="Fee"/>
    <s v="InterpretiveFee"/>
    <s v="Regional Parks &amp; Trails Fees"/>
    <n v="5000"/>
    <m/>
    <n v="5000"/>
    <n v="0"/>
    <n v="0"/>
    <n v="0"/>
    <n v="0"/>
    <n v="0"/>
    <n v="0"/>
    <n v="0"/>
    <n v="0"/>
    <n v="0"/>
    <n v="0"/>
    <n v="0"/>
    <n v="0"/>
    <n v="0"/>
    <n v="0"/>
    <n v="0"/>
    <n v="0"/>
    <n v="0"/>
    <n v="0"/>
    <n v="5000"/>
    <n v="5000"/>
  </r>
  <r>
    <x v="0"/>
    <s v="Regional Park &amp; Open Space Dis"/>
    <x v="15"/>
    <s v="Idyllwild Nature Center"/>
    <x v="20"/>
    <x v="20"/>
    <s v="25400 931306 776710"/>
    <s v="25400 931306"/>
    <x v="4"/>
    <x v="14"/>
    <s v="Fee"/>
    <s v="InterpretiveFee"/>
    <s v="Historical &amp; Interpretive"/>
    <n v="0"/>
    <m/>
    <n v="0"/>
    <n v="200"/>
    <n v="0"/>
    <n v="0"/>
    <n v="0"/>
    <n v="0"/>
    <n v="0"/>
    <n v="200"/>
    <n v="0"/>
    <n v="400"/>
    <n v="0"/>
    <n v="200"/>
    <n v="0"/>
    <n v="1000"/>
    <n v="200"/>
    <n v="0"/>
    <n v="600"/>
    <n v="200"/>
    <n v="1000"/>
    <n v="-1000"/>
    <n v="0"/>
  </r>
  <r>
    <x v="0"/>
    <s v="Regional Park &amp; Open Space Dis"/>
    <x v="17"/>
    <s v="Hurkey Creek Park"/>
    <x v="20"/>
    <x v="20"/>
    <s v="25400 931402 776710"/>
    <s v="25400 931402"/>
    <x v="2"/>
    <x v="16"/>
    <s v="Fee"/>
    <s v="Regional ParksFee"/>
    <s v="Historical &amp; Interpretive"/>
    <n v="1000"/>
    <m/>
    <n v="1000"/>
    <n v="240"/>
    <n v="0"/>
    <n v="0"/>
    <n v="0"/>
    <n v="0"/>
    <n v="0"/>
    <n v="0"/>
    <n v="720"/>
    <n v="240"/>
    <n v="960"/>
    <n v="0"/>
    <n v="240"/>
    <n v="2400"/>
    <n v="240"/>
    <n v="0"/>
    <n v="960"/>
    <n v="1200"/>
    <n v="2400"/>
    <n v="-1400"/>
    <n v="0"/>
  </r>
  <r>
    <x v="0"/>
    <s v="Regional Park &amp; Open Space Dis"/>
    <x v="19"/>
    <s v="Lake Cahuilla Park"/>
    <x v="20"/>
    <x v="20"/>
    <s v="25400 931405 776710"/>
    <s v="25400 931405"/>
    <x v="2"/>
    <x v="18"/>
    <s v="Fee"/>
    <s v="Regional ParksFee"/>
    <s v="Historical &amp; Interpretive"/>
    <n v="5000"/>
    <m/>
    <n v="5000"/>
    <n v="0"/>
    <n v="0"/>
    <n v="35"/>
    <n v="135"/>
    <n v="1035"/>
    <n v="2615"/>
    <n v="190"/>
    <n v="11565"/>
    <n v="35"/>
    <n v="0"/>
    <n v="0"/>
    <n v="140"/>
    <n v="15750"/>
    <n v="35"/>
    <n v="3785"/>
    <n v="11790"/>
    <n v="140"/>
    <n v="15750"/>
    <n v="-10750"/>
    <n v="5000"/>
  </r>
  <r>
    <x v="0"/>
    <s v="Regional Park &amp; Open Space Dis"/>
    <x v="21"/>
    <s v="Rancho Jurupa Park"/>
    <x v="20"/>
    <x v="20"/>
    <s v="25400 931409 776710"/>
    <s v="25400 931409"/>
    <x v="2"/>
    <x v="20"/>
    <s v="Fee"/>
    <s v="Regional ParksFee"/>
    <s v="Historical &amp; Interpretive"/>
    <n v="20000"/>
    <m/>
    <n v="20000"/>
    <n v="6133"/>
    <n v="950"/>
    <n v="2000"/>
    <n v="1060"/>
    <n v="9840"/>
    <n v="400"/>
    <n v="840"/>
    <n v="2470"/>
    <n v="4000"/>
    <n v="5840"/>
    <n v="3850"/>
    <n v="4760"/>
    <n v="42143"/>
    <n v="9083"/>
    <n v="11300"/>
    <n v="7310"/>
    <n v="14450"/>
    <n v="42143"/>
    <n v="-22143"/>
    <n v="35000"/>
  </r>
  <r>
    <x v="0"/>
    <s v="Regional Park &amp; Open Space Dis"/>
    <x v="23"/>
    <s v="Santa Rosa Plateau Nature Ctr"/>
    <x v="20"/>
    <x v="20"/>
    <s v="25400 931307 776710"/>
    <s v="25400 931307"/>
    <x v="4"/>
    <x v="22"/>
    <s v="Fee"/>
    <s v="InterpretiveFee"/>
    <s v="Historical &amp; Interpretive"/>
    <n v="50000"/>
    <m/>
    <n v="50000"/>
    <n v="0"/>
    <n v="0"/>
    <n v="0"/>
    <n v="0"/>
    <n v="0"/>
    <n v="0"/>
    <n v="0"/>
    <n v="0"/>
    <n v="0"/>
    <n v="0"/>
    <n v="0"/>
    <n v="0"/>
    <n v="0"/>
    <n v="0"/>
    <n v="0"/>
    <n v="0"/>
    <n v="0"/>
    <n v="0"/>
    <n v="50000"/>
    <n v="0"/>
  </r>
  <r>
    <x v="0"/>
    <s v="Regional Park &amp; Open Space Dis"/>
    <x v="16"/>
    <s v="Major Parks"/>
    <x v="21"/>
    <x v="21"/>
    <s v="25400 931400 776720"/>
    <s v="25400 931400"/>
    <x v="2"/>
    <x v="15"/>
    <s v="Fee"/>
    <s v="Regional ParksFee"/>
    <s v="Regional Parks &amp; Trails Fees"/>
    <n v="500"/>
    <m/>
    <n v="500"/>
    <n v="-150"/>
    <n v="75"/>
    <n v="70"/>
    <n v="75"/>
    <n v="0"/>
    <n v="70"/>
    <n v="300"/>
    <n v="0"/>
    <n v="225"/>
    <n v="220"/>
    <n v="75"/>
    <n v="445"/>
    <n v="1405"/>
    <n v="-5"/>
    <n v="145"/>
    <n v="525"/>
    <n v="740"/>
    <n v="1405"/>
    <n v="-905"/>
    <n v="500"/>
  </r>
  <r>
    <x v="0"/>
    <s v="Regional Park &amp; Open Space Dis"/>
    <x v="19"/>
    <s v="Lake Cahuilla Park"/>
    <x v="21"/>
    <x v="21"/>
    <s v="25400 931405 776720"/>
    <s v="25400 931405"/>
    <x v="2"/>
    <x v="18"/>
    <s v="Fee"/>
    <s v="Regional ParksFee"/>
    <s v="Regional Parks &amp; Trails Fees"/>
    <n v="75000"/>
    <m/>
    <n v="75000"/>
    <n v="6050"/>
    <n v="1057"/>
    <n v="3342"/>
    <n v="4189"/>
    <n v="7480"/>
    <n v="8562"/>
    <n v="15782"/>
    <n v="21415.5"/>
    <n v="13273"/>
    <n v="13393"/>
    <n v="9767"/>
    <n v="6139"/>
    <n v="110449.5"/>
    <n v="10449"/>
    <n v="20231"/>
    <n v="50470.5"/>
    <n v="29299"/>
    <n v="110449.5"/>
    <n v="-35449.5"/>
    <n v="75000"/>
  </r>
  <r>
    <x v="0"/>
    <s v="Regional Park &amp; Open Space Dis"/>
    <x v="21"/>
    <s v="Rancho Jurupa Park"/>
    <x v="21"/>
    <x v="21"/>
    <s v="25400 931409 776720"/>
    <s v="25400 931409"/>
    <x v="2"/>
    <x v="20"/>
    <s v="Fee"/>
    <s v="Regional ParksFee"/>
    <s v="Regional Parks &amp; Trails Fees"/>
    <n v="75000"/>
    <m/>
    <n v="75000"/>
    <n v="8692"/>
    <n v="7803"/>
    <n v="6302"/>
    <n v="3296"/>
    <n v="6760"/>
    <n v="11705"/>
    <n v="20434"/>
    <n v="14622"/>
    <n v="12020"/>
    <n v="4181"/>
    <n v="6034"/>
    <n v="4604"/>
    <n v="106453"/>
    <n v="22797"/>
    <n v="21761"/>
    <n v="47076"/>
    <n v="14819"/>
    <n v="106453"/>
    <n v="-31453"/>
    <n v="80000"/>
  </r>
  <r>
    <x v="0"/>
    <s v="Regional Park &amp; Open Space Dis"/>
    <x v="19"/>
    <s v="Lake Cahuilla Park"/>
    <x v="22"/>
    <x v="22"/>
    <s v="25400 931405 776740"/>
    <s v="25400 931405"/>
    <x v="2"/>
    <x v="18"/>
    <s v="Fee"/>
    <s v="Regional ParksFee"/>
    <s v="Regional Parks &amp; Trails Fees"/>
    <n v="0"/>
    <m/>
    <n v="0"/>
    <n v="0"/>
    <n v="0"/>
    <n v="0"/>
    <n v="0"/>
    <n v="0"/>
    <n v="100"/>
    <n v="0"/>
    <n v="0"/>
    <n v="0"/>
    <n v="0"/>
    <n v="0"/>
    <n v="0"/>
    <n v="100"/>
    <n v="0"/>
    <n v="100"/>
    <n v="0"/>
    <n v="0"/>
    <n v="100"/>
    <n v="-100"/>
    <n v="0"/>
  </r>
  <r>
    <x v="0"/>
    <s v="Regional Park &amp; Open Space Dis"/>
    <x v="16"/>
    <s v="Major Parks"/>
    <x v="22"/>
    <x v="22"/>
    <s v="25400 931400 776740"/>
    <s v="25400 931400"/>
    <x v="2"/>
    <x v="15"/>
    <s v="Fee"/>
    <s v="Regional ParksFee"/>
    <s v="Historical &amp; Interpretive"/>
    <n v="25000"/>
    <m/>
    <n v="25000"/>
    <n v="2490"/>
    <n v="1034"/>
    <n v="2886"/>
    <n v="2693"/>
    <n v="1533"/>
    <n v="1541"/>
    <n v="3477"/>
    <n v="9749"/>
    <n v="1951"/>
    <n v="2370"/>
    <n v="2866"/>
    <n v="1659"/>
    <n v="34249"/>
    <n v="6410"/>
    <n v="5767"/>
    <n v="15177"/>
    <n v="6895"/>
    <n v="34249"/>
    <n v="-9249"/>
    <n v="25000"/>
  </r>
  <r>
    <x v="0"/>
    <s v="Regional Park &amp; Open Space Dis"/>
    <x v="19"/>
    <s v="Lake Cahuilla Park"/>
    <x v="23"/>
    <x v="23"/>
    <s v="25400 931405 776760"/>
    <s v="25400 931405"/>
    <x v="2"/>
    <x v="18"/>
    <s v="Fee"/>
    <s v="Regional ParksFee"/>
    <s v="Regional Parks &amp; Trails Fees"/>
    <n v="0"/>
    <m/>
    <n v="0"/>
    <n v="0"/>
    <n v="0"/>
    <n v="0"/>
    <n v="8"/>
    <n v="23"/>
    <n v="458"/>
    <n v="23"/>
    <n v="16"/>
    <n v="-528"/>
    <n v="0"/>
    <n v="0"/>
    <n v="0"/>
    <n v="0"/>
    <n v="0"/>
    <n v="489"/>
    <n v="-489"/>
    <n v="0"/>
    <n v="0"/>
    <n v="0"/>
    <n v="0"/>
  </r>
  <r>
    <x v="0"/>
    <s v="Regional Park &amp; Open Space Dis"/>
    <x v="0"/>
    <s v="Business Operations"/>
    <x v="24"/>
    <x v="24"/>
    <s v="25400 931235 777480"/>
    <s v="25400 931235"/>
    <x v="0"/>
    <x v="0"/>
    <s v="Fee"/>
    <s v="Business ServicesFee"/>
    <s v="Other Financing Sources"/>
    <n v="0"/>
    <m/>
    <n v="0"/>
    <n v="-18985"/>
    <n v="13183.3"/>
    <n v="19402.259999999998"/>
    <n v="12655.51"/>
    <n v="18136.66"/>
    <n v="21125.54"/>
    <n v="13763.18"/>
    <n v="22788.33"/>
    <n v="19697.09"/>
    <n v="44312.72"/>
    <n v="3837.69"/>
    <n v="37484.26"/>
    <n v="207401.54"/>
    <n v="13600.559999999998"/>
    <n v="51917.71"/>
    <n v="56248.600000000006"/>
    <n v="85634.670000000013"/>
    <n v="207401.54"/>
    <n v="-207401.54"/>
    <n v="0"/>
  </r>
  <r>
    <x v="0"/>
    <s v="Regional Park &amp; Open Space Dis"/>
    <x v="0"/>
    <s v="Business Operations"/>
    <x v="25"/>
    <x v="25"/>
    <s v="25400 931235 777520"/>
    <s v="25400 931235"/>
    <x v="0"/>
    <x v="0"/>
    <s v="Fee"/>
    <s v="Business ServicesFee"/>
    <s v="Other Financing Sources"/>
    <n v="313423"/>
    <m/>
    <n v="313423"/>
    <n v="0"/>
    <n v="0"/>
    <n v="0"/>
    <n v="0"/>
    <n v="0"/>
    <n v="0"/>
    <n v="-4000"/>
    <n v="0"/>
    <n v="5000"/>
    <n v="0"/>
    <n v="0"/>
    <n v="0"/>
    <n v="1000"/>
    <n v="0"/>
    <n v="0"/>
    <n v="1000"/>
    <n v="0"/>
    <n v="1000"/>
    <n v="312423"/>
    <n v="285000"/>
  </r>
  <r>
    <x v="0"/>
    <s v="Regional Park &amp; Open Space Dis"/>
    <x v="12"/>
    <s v="Gilman Ranch Historic Museum"/>
    <x v="26"/>
    <x v="26"/>
    <s v="25400 931302 777660"/>
    <s v="25400 931302"/>
    <x v="4"/>
    <x v="11"/>
    <s v="Fee"/>
    <s v="InterpretiveFee"/>
    <s v="Regional Parks &amp; Trails Fees"/>
    <n v="0"/>
    <m/>
    <n v="0"/>
    <n v="0"/>
    <n v="12"/>
    <n v="1"/>
    <n v="14"/>
    <n v="9"/>
    <n v="0"/>
    <n v="0"/>
    <n v="3"/>
    <n v="73"/>
    <n v="0"/>
    <n v="15"/>
    <n v="12"/>
    <n v="139"/>
    <n v="13"/>
    <n v="23"/>
    <n v="76"/>
    <n v="27"/>
    <n v="139"/>
    <n v="-139"/>
    <n v="0"/>
  </r>
  <r>
    <x v="0"/>
    <s v="Regional Park &amp; Open Space Dis"/>
    <x v="15"/>
    <s v="Idyllwild Nature Center"/>
    <x v="26"/>
    <x v="26"/>
    <s v="25400 931306 777660"/>
    <s v="25400 931306"/>
    <x v="4"/>
    <x v="14"/>
    <s v="Fee"/>
    <s v="InterpretiveFee"/>
    <s v="Historical &amp; Interpretive"/>
    <n v="10000"/>
    <m/>
    <n v="10000"/>
    <n v="397"/>
    <n v="-66"/>
    <n v="87"/>
    <n v="98"/>
    <n v="81"/>
    <n v="70"/>
    <n v="170"/>
    <n v="268"/>
    <n v="434.4"/>
    <n v="735.4"/>
    <n v="664.8"/>
    <n v="788.4"/>
    <n v="3728.0000000000005"/>
    <n v="418"/>
    <n v="249"/>
    <n v="872.4"/>
    <n v="2188.6"/>
    <n v="3728"/>
    <n v="6272"/>
    <n v="2000"/>
  </r>
  <r>
    <x v="0"/>
    <s v="Regional Park &amp; Open Space Dis"/>
    <x v="19"/>
    <s v="Lake Cahuilla Park"/>
    <x v="26"/>
    <x v="26"/>
    <s v="25400 931405 777660"/>
    <s v="25400 931405"/>
    <x v="2"/>
    <x v="18"/>
    <s v="Fee"/>
    <s v="Regional ParksFee"/>
    <s v="Historical &amp; Interpretive"/>
    <n v="1500"/>
    <m/>
    <n v="1500"/>
    <n v="115"/>
    <n v="-39"/>
    <n v="0"/>
    <n v="0"/>
    <n v="0"/>
    <n v="0"/>
    <n v="0"/>
    <n v="0"/>
    <n v="0"/>
    <n v="0"/>
    <n v="0"/>
    <n v="0"/>
    <n v="76"/>
    <n v="76"/>
    <n v="0"/>
    <n v="0"/>
    <n v="0"/>
    <n v="76"/>
    <n v="1424"/>
    <n v="1500"/>
  </r>
  <r>
    <x v="0"/>
    <s v="Regional Park &amp; Open Space Dis"/>
    <x v="11"/>
    <s v="Parks HQ Maintenance"/>
    <x v="27"/>
    <x v="27"/>
    <s v="25400 931205 778150"/>
    <s v="25400 931205"/>
    <x v="0"/>
    <x v="10"/>
    <s v="Fee"/>
    <s v="Business ServicesFee"/>
    <s v="Recreation &amp; Tourism Fees"/>
    <n v="8000"/>
    <m/>
    <n v="8000"/>
    <n v="1072"/>
    <n v="0"/>
    <n v="674"/>
    <n v="0"/>
    <n v="0"/>
    <n v="342"/>
    <n v="1958"/>
    <n v="150"/>
    <n v="2365"/>
    <n v="710"/>
    <n v="2854"/>
    <n v="450"/>
    <n v="10575"/>
    <n v="1746"/>
    <n v="342"/>
    <n v="4473"/>
    <n v="4014"/>
    <n v="10575"/>
    <n v="-2575"/>
    <n v="6000"/>
  </r>
  <r>
    <x v="0"/>
    <s v="Regional Park &amp; Open Space Dis"/>
    <x v="0"/>
    <s v="Business Operations"/>
    <x v="28"/>
    <x v="28"/>
    <s v="25400 931235 778200"/>
    <s v="25400 931235"/>
    <x v="0"/>
    <x v="0"/>
    <s v="Fee"/>
    <s v="Business ServicesFee"/>
    <s v="Other Financing Sources"/>
    <n v="250599"/>
    <m/>
    <n v="250599"/>
    <n v="0"/>
    <n v="0"/>
    <n v="0"/>
    <n v="0"/>
    <n v="0"/>
    <n v="0"/>
    <n v="0"/>
    <n v="0"/>
    <n v="0"/>
    <n v="0"/>
    <n v="0"/>
    <n v="0"/>
    <n v="0"/>
    <n v="0"/>
    <n v="0"/>
    <n v="0"/>
    <n v="0"/>
    <n v="0"/>
    <n v="250599"/>
    <n v="0"/>
  </r>
  <r>
    <x v="1"/>
    <s v="Habitat/Open Space Mgt-Parks"/>
    <x v="2"/>
    <s v="Habitat &amp; Open Space Mgmt"/>
    <x v="29"/>
    <x v="29"/>
    <s v="25430 931170 778280"/>
    <s v="25430 931170"/>
    <x v="1"/>
    <x v="1"/>
    <s v="Fee"/>
    <s v="Natural ResourcesFee"/>
    <s v="CIP Funding"/>
    <n v="0"/>
    <m/>
    <n v="0"/>
    <n v="0"/>
    <n v="0"/>
    <n v="127822.78"/>
    <n v="0"/>
    <n v="0"/>
    <n v="0"/>
    <n v="0"/>
    <n v="0"/>
    <n v="0"/>
    <n v="0"/>
    <n v="0"/>
    <n v="0"/>
    <n v="127822.78"/>
    <n v="127822.78"/>
    <n v="0"/>
    <n v="0"/>
    <n v="0"/>
    <n v="127822.78"/>
    <n v="-127822.78"/>
    <n v="0"/>
  </r>
  <r>
    <x v="0"/>
    <s v="Regional Park &amp; Open Space Dis"/>
    <x v="12"/>
    <s v="Gilman Ranch Historic Museum"/>
    <x v="30"/>
    <x v="30"/>
    <s v="25400 931302 780160"/>
    <s v="25400 931302"/>
    <x v="4"/>
    <x v="11"/>
    <s v="Fee"/>
    <s v="InterpretiveFee"/>
    <s v="Historical &amp; Interpretive"/>
    <n v="4000"/>
    <m/>
    <n v="4000"/>
    <n v="125"/>
    <n v="-99"/>
    <n v="101"/>
    <n v="310"/>
    <n v="209"/>
    <n v="119"/>
    <n v="0"/>
    <n v="117"/>
    <n v="698"/>
    <n v="52"/>
    <n v="202.2"/>
    <n v="443"/>
    <n v="2277.1999999999998"/>
    <n v="127"/>
    <n v="638"/>
    <n v="815"/>
    <n v="697.2"/>
    <n v="2277.1999999999998"/>
    <n v="1722.8000000000002"/>
    <n v="4000"/>
  </r>
  <r>
    <x v="0"/>
    <s v="Regional Park &amp; Open Space Dis"/>
    <x v="17"/>
    <s v="Hurkey Creek Park"/>
    <x v="30"/>
    <x v="30"/>
    <s v="25400 931402 780160"/>
    <s v="25400 931402"/>
    <x v="2"/>
    <x v="16"/>
    <s v="Fee"/>
    <s v="Regional ParksFee"/>
    <s v="Historical &amp; Interpretive"/>
    <n v="6000"/>
    <m/>
    <n v="6000"/>
    <n v="917"/>
    <n v="-277"/>
    <n v="630"/>
    <n v="524"/>
    <n v="32"/>
    <n v="0"/>
    <n v="0"/>
    <n v="56"/>
    <n v="264"/>
    <n v="296"/>
    <n v="1112"/>
    <n v="980"/>
    <n v="4534"/>
    <n v="1270"/>
    <n v="556"/>
    <n v="320"/>
    <n v="2388"/>
    <n v="4534"/>
    <n v="1466"/>
    <n v="12000"/>
  </r>
  <r>
    <x v="0"/>
    <s v="Regional Park &amp; Open Space Dis"/>
    <x v="18"/>
    <s v="Idyllwild Park"/>
    <x v="30"/>
    <x v="30"/>
    <s v="25400 931403 780160"/>
    <s v="25400 931403"/>
    <x v="2"/>
    <x v="17"/>
    <s v="Fee"/>
    <s v="Regional ParksFee"/>
    <s v="Historical &amp; Interpretive"/>
    <n v="9000"/>
    <m/>
    <n v="9000"/>
    <n v="1057"/>
    <n v="-107"/>
    <n v="834"/>
    <n v="368"/>
    <n v="0"/>
    <n v="48"/>
    <n v="75"/>
    <n v="608"/>
    <n v="604"/>
    <n v="791"/>
    <n v="1427"/>
    <n v="1687"/>
    <n v="7392"/>
    <n v="1784"/>
    <n v="416"/>
    <n v="1287"/>
    <n v="3905"/>
    <n v="7392"/>
    <n v="1608"/>
    <n v="12000"/>
  </r>
  <r>
    <x v="0"/>
    <s v="Regional Park &amp; Open Space Dis"/>
    <x v="19"/>
    <s v="Lake Cahuilla Park"/>
    <x v="30"/>
    <x v="30"/>
    <s v="25400 931405 780160"/>
    <s v="25400 931405"/>
    <x v="2"/>
    <x v="18"/>
    <s v="Fee"/>
    <s v="Regional ParksFee"/>
    <s v="Historical &amp; Interpretive"/>
    <n v="10000"/>
    <m/>
    <n v="10000"/>
    <n v="896"/>
    <n v="94"/>
    <n v="817"/>
    <n v="1399"/>
    <n v="1629"/>
    <n v="1600"/>
    <n v="2538"/>
    <n v="3415"/>
    <n v="2935"/>
    <n v="2545"/>
    <n v="2174"/>
    <n v="1360"/>
    <n v="21402"/>
    <n v="1807"/>
    <n v="4628"/>
    <n v="8888"/>
    <n v="6079"/>
    <n v="21402"/>
    <n v="-11402"/>
    <n v="10000"/>
  </r>
  <r>
    <x v="0"/>
    <s v="Regional Park &amp; Open Space Dis"/>
    <x v="25"/>
    <s v="Mayflower Park"/>
    <x v="30"/>
    <x v="30"/>
    <s v="25400 931421 780160"/>
    <s v="25400 931421"/>
    <x v="2"/>
    <x v="24"/>
    <s v="Fee"/>
    <s v="Regional ParksFee"/>
    <s v="Historical &amp; Interpretive"/>
    <n v="0"/>
    <m/>
    <n v="0"/>
    <n v="129"/>
    <n v="23"/>
    <n v="238"/>
    <n v="56"/>
    <n v="168"/>
    <n v="91"/>
    <n v="50"/>
    <n v="58"/>
    <n v="35"/>
    <n v="70"/>
    <n v="526"/>
    <n v="79"/>
    <n v="1523"/>
    <n v="390"/>
    <n v="315"/>
    <n v="143"/>
    <n v="675"/>
    <n v="1523"/>
    <n v="-1523"/>
    <n v="2000"/>
  </r>
  <r>
    <x v="0"/>
    <s v="Regional Park &amp; Open Space Dis"/>
    <x v="15"/>
    <s v="Idyllwild Nature Center"/>
    <x v="30"/>
    <x v="30"/>
    <s v="25400 931306 780160"/>
    <s v="25400 931306"/>
    <x v="4"/>
    <x v="14"/>
    <s v="Fee"/>
    <s v="InterpretiveFee"/>
    <s v="Historical &amp; Interpretive"/>
    <n v="20000"/>
    <n v="15000"/>
    <n v="35000"/>
    <n v="3557"/>
    <n v="2218.4"/>
    <n v="3929.6"/>
    <n v="5306.4"/>
    <n v="4011"/>
    <n v="2857.6"/>
    <n v="4544.8"/>
    <n v="6451.8"/>
    <n v="4107.2"/>
    <n v="3965.6"/>
    <n v="3740.6"/>
    <n v="3979.8"/>
    <n v="48669.799999999996"/>
    <n v="9705"/>
    <n v="12175"/>
    <n v="15103.8"/>
    <n v="11686"/>
    <n v="48669.8"/>
    <n v="-13669.800000000003"/>
    <n v="40000"/>
  </r>
  <r>
    <x v="0"/>
    <s v="Regional Park &amp; Open Space Dis"/>
    <x v="22"/>
    <s v="Lawler Lodge &amp; Alpine Cabins"/>
    <x v="30"/>
    <x v="30"/>
    <s v="25400 931406 780160"/>
    <s v="25400 931406"/>
    <x v="2"/>
    <x v="21"/>
    <s v="Fee"/>
    <s v="Regional ParksFee"/>
    <s v="Historical &amp; Interpretive"/>
    <n v="500"/>
    <m/>
    <n v="500"/>
    <n v="0"/>
    <n v="0"/>
    <n v="0"/>
    <n v="0"/>
    <n v="0"/>
    <n v="0"/>
    <n v="0"/>
    <n v="0"/>
    <n v="0"/>
    <n v="0"/>
    <n v="0"/>
    <n v="0"/>
    <n v="0"/>
    <n v="0"/>
    <n v="0"/>
    <n v="0"/>
    <n v="0"/>
    <n v="0"/>
    <n v="500"/>
    <n v="1600"/>
  </r>
  <r>
    <x v="0"/>
    <s v="Regional Park &amp; Open Space Dis"/>
    <x v="14"/>
    <s v="Hidden Valley Nature Center"/>
    <x v="30"/>
    <x v="30"/>
    <s v="25400 931305 780160"/>
    <s v="25400 931305"/>
    <x v="2"/>
    <x v="25"/>
    <s v="Fee"/>
    <s v="Regional ParksFee"/>
    <s v="Other Financing Sources"/>
    <n v="0"/>
    <m/>
    <n v="0"/>
    <n v="1"/>
    <n v="0"/>
    <n v="0"/>
    <n v="180.6"/>
    <n v="0"/>
    <n v="126"/>
    <n v="0"/>
    <n v="0"/>
    <n v="122"/>
    <n v="192"/>
    <n v="0"/>
    <n v="0"/>
    <n v="621.6"/>
    <n v="1"/>
    <n v="306.60000000000002"/>
    <n v="122"/>
    <n v="192"/>
    <n v="621.6"/>
    <n v="-621.6"/>
    <n v="0"/>
  </r>
  <r>
    <x v="0"/>
    <s v="Regional Park &amp; Open Space Dis"/>
    <x v="13"/>
    <s v="Jensen Alvarado Historic Ranch"/>
    <x v="30"/>
    <x v="30"/>
    <s v="25400 931303 780160"/>
    <s v="25400 931303"/>
    <x v="4"/>
    <x v="12"/>
    <s v="Fee"/>
    <s v="InterpretiveFee"/>
    <s v="Historical &amp; Interpretive"/>
    <n v="0"/>
    <m/>
    <n v="0"/>
    <n v="0"/>
    <n v="0"/>
    <n v="0"/>
    <n v="0"/>
    <n v="0"/>
    <n v="0"/>
    <n v="0"/>
    <n v="193"/>
    <n v="160"/>
    <n v="70"/>
    <n v="95"/>
    <n v="0"/>
    <n v="518"/>
    <n v="0"/>
    <n v="0"/>
    <n v="353"/>
    <n v="165"/>
    <n v="518"/>
    <n v="-518"/>
    <n v="3000"/>
  </r>
  <r>
    <x v="7"/>
    <s v="Park Acq &amp; Dev, District"/>
    <x v="8"/>
    <s v="Park Acq &amp; Dev, District"/>
    <x v="31"/>
    <x v="31"/>
    <s v="33100 931105 780220"/>
    <s v="33100 931105"/>
    <x v="3"/>
    <x v="7"/>
    <s v="Other"/>
    <s v="CIPOther"/>
    <s v="Other Financing Sources"/>
    <n v="0"/>
    <m/>
    <n v="0"/>
    <n v="0"/>
    <n v="0"/>
    <n v="0"/>
    <n v="0"/>
    <n v="0"/>
    <n v="0"/>
    <n v="140000"/>
    <n v="0"/>
    <n v="0"/>
    <n v="0"/>
    <n v="0"/>
    <n v="0"/>
    <n v="140000"/>
    <n v="0"/>
    <n v="0"/>
    <n v="140000"/>
    <n v="0"/>
    <n v="140000"/>
    <n v="-140000"/>
    <n v="0"/>
  </r>
  <r>
    <x v="0"/>
    <s v="Regional Park &amp; Open Space Dis"/>
    <x v="0"/>
    <s v="Business Operations"/>
    <x v="32"/>
    <x v="32"/>
    <s v="25400 931235 781000"/>
    <s v="25400 931235"/>
    <x v="0"/>
    <x v="0"/>
    <s v="Taxes"/>
    <s v="Business ServicesTaxes"/>
    <s v="Property Tax"/>
    <n v="600000"/>
    <m/>
    <n v="600000"/>
    <n v="0"/>
    <n v="0"/>
    <n v="0"/>
    <n v="0"/>
    <n v="0"/>
    <n v="0"/>
    <n v="489879.03999999998"/>
    <n v="0"/>
    <n v="0"/>
    <n v="0"/>
    <n v="0"/>
    <n v="536017.91"/>
    <n v="1025896.95"/>
    <n v="0"/>
    <n v="0"/>
    <n v="489879.03999999998"/>
    <n v="536017.91"/>
    <n v="1025896.95"/>
    <n v="-425896.94999999995"/>
    <n v="660000"/>
  </r>
  <r>
    <x v="0"/>
    <s v="Regional Park &amp; Open Space Dis"/>
    <x v="25"/>
    <s v="Mayflower Park"/>
    <x v="33"/>
    <x v="33"/>
    <s v="25400 931421 781080"/>
    <s v="25400 931421"/>
    <x v="2"/>
    <x v="24"/>
    <s v="Fee"/>
    <s v="Regional ParksFee"/>
    <s v="Historical &amp; Interpretive"/>
    <n v="0"/>
    <m/>
    <n v="0"/>
    <n v="0"/>
    <n v="0"/>
    <n v="0"/>
    <n v="0"/>
    <n v="0"/>
    <n v="0"/>
    <n v="0"/>
    <n v="0"/>
    <n v="0"/>
    <n v="0"/>
    <n v="0"/>
    <n v="0"/>
    <n v="0"/>
    <n v="0"/>
    <n v="0"/>
    <n v="0"/>
    <n v="0"/>
    <n v="0"/>
    <n v="0"/>
    <n v="200"/>
  </r>
  <r>
    <x v="0"/>
    <s v="Regional Park &amp; Open Space Dis"/>
    <x v="23"/>
    <s v="Santa Rosa Plateau Nature Ctr"/>
    <x v="34"/>
    <x v="34"/>
    <s v="25400 931307 781220"/>
    <s v="25400 931307"/>
    <x v="4"/>
    <x v="22"/>
    <s v="Grants"/>
    <s v="InterpretiveGrants"/>
    <s v="Regional Parks &amp; Trails Fees"/>
    <n v="0"/>
    <m/>
    <n v="0"/>
    <n v="46"/>
    <n v="-8"/>
    <n v="16"/>
    <n v="28"/>
    <n v="23.36"/>
    <n v="8"/>
    <n v="29"/>
    <n v="10"/>
    <n v="40.1"/>
    <n v="26"/>
    <n v="51.25"/>
    <n v="27"/>
    <n v="296.71000000000004"/>
    <n v="54"/>
    <n v="59.36"/>
    <n v="79.099999999999994"/>
    <n v="104.25"/>
    <n v="296.70999999999998"/>
    <n v="-296.70999999999998"/>
    <n v="0"/>
  </r>
  <r>
    <x v="0"/>
    <s v="Regional Park &amp; Open Space Dis"/>
    <x v="19"/>
    <s v="Lake Cahuilla Park"/>
    <x v="34"/>
    <x v="34"/>
    <s v="25400 931405 781220"/>
    <s v="25400 931405"/>
    <x v="2"/>
    <x v="18"/>
    <s v="Grants"/>
    <s v="Regional ParksGrants"/>
    <s v="Other Financing Sources"/>
    <n v="0"/>
    <m/>
    <n v="0"/>
    <n v="5"/>
    <n v="14"/>
    <n v="0"/>
    <n v="6"/>
    <n v="8"/>
    <n v="20"/>
    <n v="52"/>
    <n v="29"/>
    <n v="47"/>
    <n v="8"/>
    <n v="25"/>
    <n v="13"/>
    <n v="227"/>
    <n v="19"/>
    <n v="34"/>
    <n v="128"/>
    <n v="46"/>
    <n v="227"/>
    <n v="-227"/>
    <n v="0"/>
  </r>
  <r>
    <x v="0"/>
    <s v="Regional Park &amp; Open Space Dis"/>
    <x v="12"/>
    <s v="Gilman Ranch Historic Museum"/>
    <x v="34"/>
    <x v="34"/>
    <s v="25400 931302 781220"/>
    <s v="25400 931302"/>
    <x v="4"/>
    <x v="11"/>
    <s v="Grants"/>
    <s v="InterpretiveGrants"/>
    <s v="Other Financing Sources"/>
    <n v="0"/>
    <m/>
    <n v="0"/>
    <n v="211.91"/>
    <n v="-211.91"/>
    <n v="0"/>
    <n v="50"/>
    <n v="0"/>
    <n v="0"/>
    <n v="400"/>
    <n v="0"/>
    <n v="0"/>
    <n v="0"/>
    <n v="0"/>
    <n v="0"/>
    <n v="450"/>
    <n v="0"/>
    <n v="50"/>
    <n v="400"/>
    <n v="0"/>
    <n v="450"/>
    <n v="-450"/>
    <n v="0"/>
  </r>
  <r>
    <x v="0"/>
    <s v="Regional Park &amp; Open Space Dis"/>
    <x v="13"/>
    <s v="Jensen Alvarado Historic Ranch"/>
    <x v="34"/>
    <x v="34"/>
    <s v="25400 931303 781220"/>
    <s v="25400 931303"/>
    <x v="4"/>
    <x v="12"/>
    <s v="Grants"/>
    <s v="InterpretiveGrants"/>
    <s v="Other Financing Sources"/>
    <n v="0"/>
    <m/>
    <n v="0"/>
    <n v="0"/>
    <n v="0"/>
    <n v="0"/>
    <n v="4"/>
    <n v="0"/>
    <n v="0"/>
    <n v="0"/>
    <n v="0"/>
    <n v="11.34"/>
    <n v="7"/>
    <n v="0"/>
    <n v="0"/>
    <n v="22.34"/>
    <n v="0"/>
    <n v="4"/>
    <n v="11.34"/>
    <n v="7"/>
    <n v="22.34"/>
    <n v="-22.34"/>
    <n v="0"/>
  </r>
  <r>
    <x v="0"/>
    <s v="Regional Park &amp; Open Space Dis"/>
    <x v="0"/>
    <s v="Business Operations"/>
    <x v="35"/>
    <x v="35"/>
    <s v="25400 931235 781360"/>
    <s v="25400 931235"/>
    <x v="0"/>
    <x v="0"/>
    <s v="Fee"/>
    <s v="Business ServicesFee"/>
    <s v="Historical &amp; Interpretive"/>
    <n v="0"/>
    <m/>
    <n v="0"/>
    <n v="0"/>
    <n v="0"/>
    <n v="0"/>
    <n v="0"/>
    <n v="100"/>
    <n v="0"/>
    <n v="150"/>
    <n v="0"/>
    <n v="0"/>
    <n v="0"/>
    <n v="0"/>
    <n v="0"/>
    <n v="250"/>
    <n v="0"/>
    <n v="100"/>
    <n v="150"/>
    <n v="0"/>
    <n v="250"/>
    <n v="-250"/>
    <n v="0"/>
  </r>
  <r>
    <x v="0"/>
    <s v="Regional Park &amp; Open Space Dis"/>
    <x v="19"/>
    <s v="Lake Cahuilla Park"/>
    <x v="35"/>
    <x v="35"/>
    <s v="25400 931405 781360"/>
    <s v="25400 931405"/>
    <x v="2"/>
    <x v="18"/>
    <s v="Fee"/>
    <s v="Regional ParksFee"/>
    <s v="Regional Parks &amp; Trails Fees"/>
    <n v="0"/>
    <m/>
    <n v="0"/>
    <n v="0"/>
    <n v="0"/>
    <n v="0"/>
    <n v="0"/>
    <n v="0"/>
    <n v="0"/>
    <n v="0"/>
    <n v="0"/>
    <n v="24.19"/>
    <n v="0"/>
    <n v="0"/>
    <n v="0"/>
    <n v="24.19"/>
    <n v="0"/>
    <n v="0"/>
    <n v="24.19"/>
    <n v="0"/>
    <n v="24.19"/>
    <n v="-24.19"/>
    <n v="0"/>
  </r>
  <r>
    <x v="6"/>
    <s v="Lake Skinner Park"/>
    <x v="7"/>
    <s v="Lake Skinner Park"/>
    <x v="35"/>
    <x v="35"/>
    <s v="25620 931750 781360"/>
    <s v="25620 931750"/>
    <x v="2"/>
    <x v="6"/>
    <s v="Fee"/>
    <s v="Regional ParksFee"/>
    <s v="Historical &amp; Interpretive"/>
    <n v="0"/>
    <m/>
    <n v="0"/>
    <n v="0"/>
    <n v="0"/>
    <n v="0"/>
    <n v="0"/>
    <n v="0"/>
    <n v="0"/>
    <n v="4957.17"/>
    <n v="0"/>
    <n v="0"/>
    <n v="0"/>
    <n v="0"/>
    <n v="0"/>
    <n v="4957.17"/>
    <n v="0"/>
    <n v="0"/>
    <n v="4957.17"/>
    <n v="0"/>
    <n v="4957.17"/>
    <n v="-4957.17"/>
    <n v="15000"/>
  </r>
  <r>
    <x v="0"/>
    <s v="Regional Park &amp; Open Space Dis"/>
    <x v="12"/>
    <s v="Gilman Ranch Historic Museum"/>
    <x v="36"/>
    <x v="36"/>
    <s v="25400 931302 781480"/>
    <s v="25400 931302"/>
    <x v="4"/>
    <x v="11"/>
    <s v="Fee"/>
    <s v="InterpretiveFee"/>
    <s v="Other Financing Sources"/>
    <n v="5000"/>
    <m/>
    <n v="5000"/>
    <n v="0"/>
    <n v="0"/>
    <n v="0"/>
    <n v="160"/>
    <n v="0"/>
    <n v="352"/>
    <n v="0"/>
    <n v="0"/>
    <n v="1288"/>
    <n v="1080"/>
    <n v="0"/>
    <n v="80"/>
    <n v="2960"/>
    <n v="0"/>
    <n v="512"/>
    <n v="1288"/>
    <n v="1160"/>
    <n v="2960"/>
    <n v="2040"/>
    <n v="7000"/>
  </r>
  <r>
    <x v="0"/>
    <s v="Regional Park &amp; Open Space Dis"/>
    <x v="13"/>
    <s v="Jensen Alvarado Historic Ranch"/>
    <x v="36"/>
    <x v="36"/>
    <s v="25400 931303 781480"/>
    <s v="25400 931303"/>
    <x v="4"/>
    <x v="12"/>
    <s v="Fee"/>
    <s v="InterpretiveFee"/>
    <s v="Other Financing Sources"/>
    <n v="40000"/>
    <m/>
    <n v="40000"/>
    <n v="0"/>
    <n v="0"/>
    <n v="0"/>
    <n v="10549"/>
    <n v="8118"/>
    <n v="7996"/>
    <n v="4400"/>
    <n v="10681"/>
    <n v="13831"/>
    <n v="1819"/>
    <n v="7353"/>
    <n v="1855"/>
    <n v="66602"/>
    <n v="0"/>
    <n v="26663"/>
    <n v="28912"/>
    <n v="11027"/>
    <n v="66602"/>
    <n v="-26602"/>
    <n v="68000"/>
  </r>
  <r>
    <x v="0"/>
    <s v="Regional Park &amp; Open Space Dis"/>
    <x v="26"/>
    <s v="San Timoteo Schoolhouse"/>
    <x v="36"/>
    <x v="36"/>
    <s v="25400 931304 781480"/>
    <s v="25400 931304"/>
    <x v="4"/>
    <x v="26"/>
    <s v="Fee"/>
    <s v="InterpretiveFee"/>
    <s v="Other Financing Sources"/>
    <n v="0"/>
    <m/>
    <n v="0"/>
    <n v="123"/>
    <n v="-123"/>
    <n v="0"/>
    <n v="0"/>
    <n v="0"/>
    <n v="45"/>
    <n v="0"/>
    <n v="0"/>
    <n v="0"/>
    <n v="0"/>
    <n v="0"/>
    <n v="0"/>
    <n v="45"/>
    <n v="0"/>
    <n v="45"/>
    <n v="0"/>
    <n v="0"/>
    <n v="45"/>
    <n v="-45"/>
    <n v="2000"/>
  </r>
  <r>
    <x v="0"/>
    <s v="Regional Park &amp; Open Space Dis"/>
    <x v="14"/>
    <s v="Hidden Valley Nature Center"/>
    <x v="36"/>
    <x v="36"/>
    <s v="25400 931305 781480"/>
    <s v="25400 931305"/>
    <x v="4"/>
    <x v="13"/>
    <s v="Fee"/>
    <s v="InterpretiveFee"/>
    <s v="Other Financing Sources"/>
    <n v="35000"/>
    <m/>
    <n v="35000"/>
    <n v="200"/>
    <n v="1190"/>
    <n v="-200"/>
    <n v="1275"/>
    <n v="170"/>
    <n v="3025"/>
    <n v="1130"/>
    <n v="2565"/>
    <n v="1720"/>
    <n v="2115"/>
    <n v="2475"/>
    <n v="1510"/>
    <n v="17175"/>
    <n v="1190"/>
    <n v="4470"/>
    <n v="5415"/>
    <n v="6100"/>
    <n v="17175"/>
    <n v="17825"/>
    <n v="20000"/>
  </r>
  <r>
    <x v="0"/>
    <s v="Regional Park &amp; Open Space Dis"/>
    <x v="15"/>
    <s v="Idyllwild Nature Center"/>
    <x v="36"/>
    <x v="36"/>
    <s v="25400 931306 781480"/>
    <s v="25400 931306"/>
    <x v="4"/>
    <x v="14"/>
    <s v="Fee"/>
    <s v="InterpretiveFee"/>
    <s v="Other Financing Sources"/>
    <n v="2000"/>
    <m/>
    <n v="2000"/>
    <n v="5"/>
    <n v="-5"/>
    <n v="0"/>
    <n v="300"/>
    <n v="233"/>
    <n v="0"/>
    <n v="0"/>
    <n v="0"/>
    <n v="0"/>
    <n v="185"/>
    <n v="50"/>
    <n v="1755"/>
    <n v="2523"/>
    <n v="0"/>
    <n v="533"/>
    <n v="0"/>
    <n v="1990"/>
    <n v="2523"/>
    <n v="-523"/>
    <n v="2000"/>
  </r>
  <r>
    <x v="0"/>
    <s v="Regional Park &amp; Open Space Dis"/>
    <x v="23"/>
    <s v="Santa Rosa Plateau Nature Ctr"/>
    <x v="36"/>
    <x v="36"/>
    <s v="25400 931307 781480"/>
    <s v="25400 931307"/>
    <x v="4"/>
    <x v="22"/>
    <s v="Fee"/>
    <s v="InterpretiveFee"/>
    <s v="Other Financing Sources"/>
    <n v="50000"/>
    <m/>
    <n v="50000"/>
    <n v="0"/>
    <n v="0"/>
    <n v="0"/>
    <n v="911"/>
    <n v="3580"/>
    <n v="780"/>
    <n v="2830"/>
    <n v="3110"/>
    <n v="5065"/>
    <n v="2685.19"/>
    <n v="5110"/>
    <n v="1990"/>
    <n v="26061.19"/>
    <n v="0"/>
    <n v="5271"/>
    <n v="11005"/>
    <n v="9785.19"/>
    <n v="26061.190000000002"/>
    <n v="23938.809999999998"/>
    <n v="25000"/>
  </r>
  <r>
    <x v="0"/>
    <s v="Regional Park &amp; Open Space Dis"/>
    <x v="23"/>
    <s v="Santa Rosa Plateau Nature Ctr"/>
    <x v="37"/>
    <x v="37"/>
    <s v="25400 931307 781560"/>
    <s v="25400 931307"/>
    <x v="4"/>
    <x v="22"/>
    <s v="Other"/>
    <s v="InterpretiveOther"/>
    <s v="Other Financing Sources"/>
    <n v="45000"/>
    <m/>
    <n v="45000"/>
    <n v="0"/>
    <n v="0"/>
    <n v="0"/>
    <n v="0"/>
    <n v="0"/>
    <n v="0"/>
    <n v="0"/>
    <n v="0"/>
    <n v="0"/>
    <n v="0"/>
    <n v="0"/>
    <n v="0"/>
    <n v="0"/>
    <n v="0"/>
    <n v="0"/>
    <n v="0"/>
    <n v="0"/>
    <n v="0"/>
    <n v="45000"/>
    <n v="45000"/>
  </r>
  <r>
    <x v="5"/>
    <s v="MSHCP Reserve Management"/>
    <x v="6"/>
    <s v="MSHCP Reserve Management"/>
    <x v="38"/>
    <x v="38"/>
    <s v="25590 931150 790040"/>
    <s v="25590 931150"/>
    <x v="1"/>
    <x v="5"/>
    <s v="Other"/>
    <s v="Natural ResourcesOther"/>
    <s v="Other Financing Sources"/>
    <n v="0"/>
    <m/>
    <n v="0"/>
    <n v="0"/>
    <n v="0"/>
    <n v="0"/>
    <n v="0"/>
    <n v="0"/>
    <n v="0"/>
    <n v="0"/>
    <n v="0"/>
    <n v="0"/>
    <n v="0"/>
    <n v="0"/>
    <n v="9540"/>
    <n v="9540"/>
    <n v="0"/>
    <n v="0"/>
    <n v="0"/>
    <n v="9540"/>
    <n v="9540"/>
    <n v="-9540"/>
    <n v="0"/>
  </r>
  <r>
    <x v="6"/>
    <s v="Lake Skinner Park"/>
    <x v="7"/>
    <s v="Lake Skinner Park"/>
    <x v="38"/>
    <x v="38"/>
    <s v="25620 931750 790040"/>
    <s v="25620 931750"/>
    <x v="2"/>
    <x v="6"/>
    <s v="Other"/>
    <s v="Regional ParksOther"/>
    <s v="Other Financing Sources"/>
    <n v="0"/>
    <m/>
    <n v="0"/>
    <n v="0"/>
    <n v="0"/>
    <n v="0"/>
    <n v="0"/>
    <n v="0"/>
    <n v="0"/>
    <n v="0"/>
    <n v="0"/>
    <n v="0"/>
    <n v="0"/>
    <n v="0"/>
    <n v="3020"/>
    <n v="3020"/>
    <n v="0"/>
    <n v="0"/>
    <n v="0"/>
    <n v="3020"/>
    <n v="3020"/>
    <n v="-3020"/>
    <n v="0"/>
  </r>
  <r>
    <x v="7"/>
    <s v="Park Acq &amp; Dev, District"/>
    <x v="8"/>
    <s v="Park Acq &amp; Dev, District"/>
    <x v="39"/>
    <x v="37"/>
    <s v="33100 931105 790500"/>
    <s v="33100 931105"/>
    <x v="3"/>
    <x v="7"/>
    <s v="Other"/>
    <s v="CIPOther"/>
    <s v="Non-Revenue Transfer"/>
    <n v="0"/>
    <n v="1000000"/>
    <n v="1000000"/>
    <n v="0"/>
    <n v="0"/>
    <n v="0"/>
    <n v="0"/>
    <n v="0"/>
    <n v="0"/>
    <n v="0"/>
    <n v="0"/>
    <n v="1000000"/>
    <n v="0"/>
    <n v="0"/>
    <n v="0"/>
    <n v="1000000"/>
    <n v="0"/>
    <n v="0"/>
    <n v="1000000"/>
    <n v="0"/>
    <n v="1000000"/>
    <n v="0"/>
    <n v="0"/>
  </r>
  <r>
    <x v="0"/>
    <s v="Regional Park &amp; Open Space Dis"/>
    <x v="0"/>
    <s v="Business Operations"/>
    <x v="40"/>
    <x v="39"/>
    <s v="25400 931235 790600"/>
    <s v="25400 931235"/>
    <x v="0"/>
    <x v="0"/>
    <s v="Other"/>
    <s v="Business ServicesOther"/>
    <s v="CIP Funding"/>
    <n v="0"/>
    <m/>
    <n v="0"/>
    <n v="7200"/>
    <n v="0"/>
    <n v="0"/>
    <n v="0"/>
    <n v="0"/>
    <n v="82532"/>
    <n v="0"/>
    <n v="0"/>
    <n v="0"/>
    <n v="5000"/>
    <n v="0"/>
    <n v="0"/>
    <n v="94732"/>
    <n v="7200"/>
    <n v="82532"/>
    <n v="0"/>
    <n v="5000"/>
    <n v="94732"/>
    <n v="-94732"/>
    <n v="89732"/>
  </r>
  <r>
    <x v="0"/>
    <s v="Regional Park &amp; Open Space Dis"/>
    <x v="11"/>
    <s v="Crestmore Manor"/>
    <x v="12"/>
    <x v="12"/>
    <s v="25400 931205 741320"/>
    <s v="25400 931205"/>
    <x v="0"/>
    <x v="10"/>
    <s v="Fee"/>
    <s v="Business ServicesFee"/>
    <s v="Historical &amp; Interpretive"/>
    <n v="0"/>
    <m/>
    <n v="0"/>
    <n v="0"/>
    <n v="0"/>
    <n v="0"/>
    <n v="0"/>
    <n v="0"/>
    <n v="0"/>
    <n v="0"/>
    <n v="0"/>
    <n v="0"/>
    <n v="0"/>
    <n v="0"/>
    <n v="0"/>
    <n v="0"/>
    <n v="0"/>
    <n v="0"/>
    <n v="0"/>
    <n v="0"/>
    <n v="0"/>
    <n v="0"/>
    <n v="30000"/>
  </r>
  <r>
    <x v="3"/>
    <s v="Multi-Species Reserve"/>
    <x v="4"/>
    <s v="Multi-Species Reserve"/>
    <x v="35"/>
    <x v="35"/>
    <s v="25540 931116 781360"/>
    <s v="25540 931116"/>
    <x v="1"/>
    <x v="3"/>
    <s v="Fee"/>
    <s v="Natural ResourcesFee"/>
    <s v="Historical &amp; Interpretive"/>
    <n v="0"/>
    <m/>
    <n v="0"/>
    <n v="326"/>
    <n v="0"/>
    <n v="0"/>
    <n v="0"/>
    <n v="0"/>
    <n v="0"/>
    <n v="0"/>
    <n v="0"/>
    <n v="0"/>
    <n v="0"/>
    <n v="0"/>
    <n v="0"/>
    <n v="326"/>
    <n v="326"/>
    <n v="0"/>
    <n v="0"/>
    <n v="0"/>
    <n v="326"/>
    <n v="-326"/>
    <n v="0"/>
  </r>
  <r>
    <x v="0"/>
    <s v="Regional Park &amp; Open Space Dis"/>
    <x v="14"/>
    <s v="Hidden Valley Nature Center"/>
    <x v="34"/>
    <x v="40"/>
    <s v="25400 931305 781220"/>
    <s v="25400 931305"/>
    <x v="4"/>
    <x v="13"/>
    <e v="#REF!"/>
    <e v="#REF!"/>
    <e v="#REF!"/>
    <n v="0"/>
    <m/>
    <n v="0"/>
    <n v="0"/>
    <n v="0"/>
    <n v="0"/>
    <n v="600"/>
    <n v="0"/>
    <n v="0"/>
    <n v="0"/>
    <n v="135"/>
    <n v="0"/>
    <n v="0"/>
    <n v="0"/>
    <n v="0"/>
    <n v="735"/>
    <n v="0"/>
    <n v="600"/>
    <n v="135"/>
    <n v="0"/>
    <n v="735"/>
    <n v="-735"/>
    <n v="0"/>
  </r>
  <r>
    <x v="0"/>
    <s v="Regional Park &amp; Open Space Dis"/>
    <x v="23"/>
    <s v="Santa Rosa Plateau Nature Ctr"/>
    <x v="26"/>
    <x v="26"/>
    <s v="25400 931307 777660"/>
    <s v="25400 931307"/>
    <x v="4"/>
    <x v="22"/>
    <s v="Fee"/>
    <s v="InterpretiveFee"/>
    <s v="Historical &amp; Interpretive"/>
    <n v="0"/>
    <m/>
    <n v="0"/>
    <n v="0"/>
    <n v="0"/>
    <n v="0"/>
    <n v="14"/>
    <n v="100"/>
    <n v="74"/>
    <n v="72"/>
    <n v="67"/>
    <n v="38"/>
    <n v="61"/>
    <n v="66"/>
    <n v="74"/>
    <n v="566"/>
    <n v="0"/>
    <n v="188"/>
    <n v="177"/>
    <n v="201"/>
    <n v="566"/>
    <n v="-566"/>
    <n v="0"/>
  </r>
  <r>
    <x v="0"/>
    <s v="Regional Park &amp; Open Space Dis"/>
    <x v="18"/>
    <s v="Idyllwild Park"/>
    <x v="20"/>
    <x v="20"/>
    <s v="25400 931403 776710"/>
    <s v="25400 931403"/>
    <x v="2"/>
    <x v="17"/>
    <s v="Fee"/>
    <s v="Regional ParksFee"/>
    <s v="Historical &amp; Interpretive"/>
    <n v="0"/>
    <m/>
    <n v="0"/>
    <n v="200"/>
    <n v="0"/>
    <n v="20"/>
    <n v="240"/>
    <n v="40"/>
    <n v="0"/>
    <n v="0"/>
    <n v="0"/>
    <n v="0"/>
    <n v="20"/>
    <n v="0"/>
    <n v="20"/>
    <n v="540"/>
    <n v="220"/>
    <n v="280"/>
    <n v="0"/>
    <n v="40"/>
    <n v="540"/>
    <n v="-540"/>
    <n v="0"/>
  </r>
  <r>
    <x v="0"/>
    <s v="Regional Park &amp; Open Space Dis"/>
    <x v="15"/>
    <s v="Idyllwild Nature Center"/>
    <x v="7"/>
    <x v="7"/>
    <s v="25400 931306 741000"/>
    <s v="25400 931306"/>
    <x v="4"/>
    <x v="14"/>
    <s v="Fee"/>
    <s v="InterpretiveFee"/>
    <s v="Rents, Leases, Concessions"/>
    <n v="0"/>
    <m/>
    <n v="0"/>
    <n v="200"/>
    <n v="0"/>
    <n v="0"/>
    <n v="0"/>
    <n v="0"/>
    <n v="0"/>
    <n v="0"/>
    <n v="0"/>
    <n v="0"/>
    <n v="0"/>
    <n v="0"/>
    <n v="0"/>
    <n v="200"/>
    <n v="200"/>
    <n v="0"/>
    <n v="0"/>
    <n v="0"/>
    <n v="200"/>
    <n v="-200"/>
    <n v="0"/>
  </r>
  <r>
    <x v="0"/>
    <s v="Regional Park &amp; Open Space Dis"/>
    <x v="11"/>
    <s v="Parks HQ Maintenance"/>
    <x v="20"/>
    <x v="20"/>
    <s v="25400 931205 776710"/>
    <s v="25400 931205"/>
    <x v="0"/>
    <x v="10"/>
    <s v="Fee"/>
    <s v="Business ServicesFee"/>
    <s v="Regional Parks &amp; Trails Fees"/>
    <n v="0"/>
    <m/>
    <n v="0"/>
    <n v="1480"/>
    <n v="0"/>
    <n v="0"/>
    <n v="0"/>
    <n v="0"/>
    <n v="0"/>
    <n v="0"/>
    <n v="0"/>
    <n v="0"/>
    <n v="200"/>
    <n v="0"/>
    <n v="0"/>
    <n v="1680"/>
    <n v="1480"/>
    <n v="0"/>
    <n v="0"/>
    <n v="200"/>
    <n v="1680"/>
    <n v="-1680"/>
    <n v="0"/>
  </r>
  <r>
    <x v="0"/>
    <s v="Regional Park &amp; Open Space Dis"/>
    <x v="11"/>
    <s v="Crestmore Manor"/>
    <x v="23"/>
    <x v="23"/>
    <s v="25400 931205 776760"/>
    <s v="25400 931205"/>
    <x v="0"/>
    <x v="10"/>
    <s v="Fee"/>
    <s v="Business ServicesFee"/>
    <s v="Regional Parks &amp; Trails Fees"/>
    <n v="350000"/>
    <m/>
    <n v="350000"/>
    <n v="24636"/>
    <n v="35255"/>
    <n v="22048"/>
    <n v="23115"/>
    <n v="18585"/>
    <n v="12502"/>
    <n v="25797"/>
    <n v="22239"/>
    <n v="17121"/>
    <n v="29639"/>
    <n v="30711"/>
    <n v="26599"/>
    <n v="288247"/>
    <n v="81939"/>
    <n v="54202"/>
    <n v="65157"/>
    <n v="86949"/>
    <n v="288247"/>
    <n v="61753"/>
    <n v="300000"/>
  </r>
  <r>
    <x v="10"/>
    <s v="County Fish and Game"/>
    <x v="27"/>
    <s v="Fish and Game Commission"/>
    <x v="6"/>
    <x v="6"/>
    <s v="25500 931103 740020"/>
    <s v="25500 931103"/>
    <x v="0"/>
    <x v="27"/>
    <s v="Other"/>
    <s v="Business ServicesOther"/>
    <s v="Other Financing Sources"/>
    <n v="50"/>
    <m/>
    <n v="50"/>
    <n v="0"/>
    <n v="217.8"/>
    <n v="153.08000000000001"/>
    <n v="20.76"/>
    <n v="0"/>
    <n v="157.22"/>
    <n v="0"/>
    <n v="20.32"/>
    <n v="183.68"/>
    <n v="0"/>
    <n v="19.5"/>
    <n v="186.42"/>
    <n v="958.78000000000009"/>
    <n v="370.88"/>
    <n v="177.98"/>
    <n v="204"/>
    <n v="205.92"/>
    <n v="958.78"/>
    <n v="-908.78"/>
    <n v="500"/>
  </r>
  <r>
    <x v="11"/>
    <s v="Historical Commission"/>
    <x v="28"/>
    <s v="Historical Commission Trust"/>
    <x v="6"/>
    <x v="6"/>
    <s v="25401 931111 740020"/>
    <s v="25401 931111"/>
    <x v="4"/>
    <x v="28"/>
    <s v="Other"/>
    <s v="InterpretiveOther"/>
    <s v="Other Financing Sources"/>
    <n v="100"/>
    <m/>
    <n v="100"/>
    <n v="0"/>
    <n v="316.56"/>
    <n v="228.21"/>
    <n v="30.22"/>
    <n v="0"/>
    <n v="228.84"/>
    <n v="0"/>
    <n v="28.8"/>
    <n v="260.33999999999997"/>
    <n v="0"/>
    <n v="27.5"/>
    <n v="262.88"/>
    <n v="1383.35"/>
    <n v="544.77"/>
    <n v="259.06"/>
    <n v="289.14"/>
    <n v="290.38"/>
    <n v="1383.35"/>
    <n v="-1283.3499999999999"/>
    <n v="500"/>
  </r>
  <r>
    <x v="12"/>
    <s v="Recreation"/>
    <x v="29"/>
    <s v="Recreation"/>
    <x v="6"/>
    <x v="6"/>
    <s v="25420 931180 740020"/>
    <s v="25420 931180"/>
    <x v="0"/>
    <x v="0"/>
    <s v="Other"/>
    <s v="Business ServicesOther"/>
    <s v="Other Financing Sources"/>
    <n v="140"/>
    <m/>
    <n v="140"/>
    <n v="0"/>
    <n v="1457.63"/>
    <n v="1050.78"/>
    <n v="139.16"/>
    <n v="0"/>
    <n v="1053.82"/>
    <n v="0"/>
    <n v="132.91999999999999"/>
    <n v="1201.6500000000001"/>
    <n v="0"/>
    <n v="126.91"/>
    <n v="1213.3800000000001"/>
    <n v="6376.2499999999991"/>
    <n v="2508.41"/>
    <n v="1192.98"/>
    <n v="1334.5700000000002"/>
    <n v="1340.2900000000002"/>
    <n v="6376.25"/>
    <n v="-6236.25"/>
    <n v="0"/>
  </r>
  <r>
    <x v="9"/>
    <s v="Park Acq &amp; Dev, DIF"/>
    <x v="30"/>
    <s v="Park Acq &amp; Dev, DIF"/>
    <x v="6"/>
    <x v="6"/>
    <s v="33120 931800 740020"/>
    <s v="33120 931800"/>
    <x v="3"/>
    <x v="9"/>
    <s v="Other"/>
    <s v="CIPOther"/>
    <s v="Other Financing Sources"/>
    <n v="202"/>
    <m/>
    <n v="202"/>
    <n v="0"/>
    <n v="0"/>
    <n v="0"/>
    <n v="0"/>
    <n v="-2.65"/>
    <n v="0"/>
    <n v="0"/>
    <n v="118.56"/>
    <n v="0"/>
    <n v="0"/>
    <n v="5.65"/>
    <n v="0"/>
    <n v="121.56"/>
    <n v="0"/>
    <n v="-2.65"/>
    <n v="118.56"/>
    <n v="5.65"/>
    <n v="121.56"/>
    <n v="80.44"/>
    <n v="0"/>
  </r>
  <r>
    <x v="13"/>
    <s v="Park Residences Util &amp; Maint"/>
    <x v="31"/>
    <s v="Park Residences Util &amp; Maint"/>
    <x v="6"/>
    <x v="6"/>
    <s v="25510 931108 740020"/>
    <s v="25510 931108"/>
    <x v="0"/>
    <x v="29"/>
    <s v="Other"/>
    <s v="Business ServicesOther"/>
    <s v="Other Financing Sources"/>
    <n v="500"/>
    <m/>
    <n v="500"/>
    <n v="0"/>
    <n v="4574.58"/>
    <n v="3358.8"/>
    <n v="441.38"/>
    <n v="0"/>
    <n v="3342.44"/>
    <n v="0"/>
    <n v="417.95"/>
    <n v="3778.28"/>
    <n v="0"/>
    <n v="398.58"/>
    <n v="3810.81"/>
    <n v="20122.820000000003"/>
    <n v="7933.38"/>
    <n v="3783.82"/>
    <n v="4196.2300000000005"/>
    <n v="4209.3900000000003"/>
    <n v="20122.82"/>
    <n v="-19622.82"/>
    <n v="2500"/>
  </r>
  <r>
    <x v="0"/>
    <s v="Regional Park &amp; Open Space Dis"/>
    <x v="25"/>
    <s v="Mayflower Park"/>
    <x v="22"/>
    <x v="22"/>
    <s v="25400 931421 776740"/>
    <s v="25400 931421"/>
    <x v="2"/>
    <x v="24"/>
    <s v="Fee"/>
    <s v="Regional ParksFee"/>
    <s v="Historical &amp; Interpretive"/>
    <n v="1000"/>
    <m/>
    <n v="1000"/>
    <n v="670"/>
    <n v="360"/>
    <n v="180"/>
    <n v="110"/>
    <n v="0"/>
    <n v="180"/>
    <n v="0"/>
    <n v="0"/>
    <n v="180"/>
    <n v="611"/>
    <n v="850"/>
    <n v="410"/>
    <n v="3551"/>
    <n v="1210"/>
    <n v="290"/>
    <n v="180"/>
    <n v="1871"/>
    <n v="3551"/>
    <n v="-2551"/>
    <n v="1500"/>
  </r>
  <r>
    <x v="10"/>
    <s v="County Fish and Game"/>
    <x v="27"/>
    <s v="Fish and Game Commission"/>
    <x v="41"/>
    <x v="41"/>
    <s v="25500 931103 777730"/>
    <s v="25500 931103"/>
    <x v="0"/>
    <x v="27"/>
    <s v="Fee"/>
    <s v="Business ServicesFee"/>
    <s v="Other Financing Sources"/>
    <n v="2000"/>
    <n v="2000"/>
    <n v="4000"/>
    <n v="230.91"/>
    <n v="0"/>
    <n v="147.94"/>
    <n v="156.54"/>
    <n v="189.08"/>
    <n v="228.91"/>
    <n v="115.94"/>
    <n v="149.80000000000001"/>
    <n v="91.25"/>
    <n v="156.80000000000001"/>
    <n v="356.05"/>
    <n v="242.09"/>
    <n v="2065.31"/>
    <n v="378.85"/>
    <n v="574.53"/>
    <n v="356.99"/>
    <n v="754.94"/>
    <n v="2065.31"/>
    <n v="1934.69"/>
    <n v="2500"/>
  </r>
  <r>
    <x v="0"/>
    <s v="Regional Park &amp; Open Space Dis"/>
    <x v="25"/>
    <s v="Mayflower Park"/>
    <x v="26"/>
    <x v="26"/>
    <s v="25400 931421 777660"/>
    <s v="25400 931421"/>
    <x v="2"/>
    <x v="24"/>
    <s v="Fee"/>
    <s v="Regional ParksFee"/>
    <s v="Historical &amp; Interpretive"/>
    <n v="2500"/>
    <m/>
    <n v="2500"/>
    <n v="681"/>
    <n v="256"/>
    <n v="598"/>
    <n v="115"/>
    <n v="168"/>
    <n v="64"/>
    <n v="78"/>
    <n v="124"/>
    <n v="100"/>
    <n v="425"/>
    <n v="1931"/>
    <n v="236"/>
    <n v="4776"/>
    <n v="1535"/>
    <n v="347"/>
    <n v="302"/>
    <n v="2592"/>
    <n v="4776"/>
    <n v="-2276"/>
    <n v="7000"/>
  </r>
  <r>
    <x v="0"/>
    <s v="Regional Park &amp; Open Space Dis"/>
    <x v="25"/>
    <s v="Mayflower Park"/>
    <x v="20"/>
    <x v="20"/>
    <s v="25400 931421 776710"/>
    <s v="25400 931421"/>
    <x v="2"/>
    <x v="24"/>
    <s v="Fee"/>
    <s v="Regional ParksFee"/>
    <s v="Historical &amp; Interpretive"/>
    <n v="7500"/>
    <m/>
    <n v="7500"/>
    <n v="1085"/>
    <n v="553"/>
    <n v="770"/>
    <n v="161"/>
    <n v="56"/>
    <n v="0"/>
    <n v="7"/>
    <n v="7"/>
    <n v="91"/>
    <n v="182"/>
    <n v="819"/>
    <n v="304"/>
    <n v="4035"/>
    <n v="2408"/>
    <n v="217"/>
    <n v="105"/>
    <n v="1305"/>
    <n v="4035"/>
    <n v="3465"/>
    <n v="7500"/>
  </r>
  <r>
    <x v="1"/>
    <s v="Habitat/Open Space Mgt-Parks"/>
    <x v="2"/>
    <s v="Habitat &amp; Open Space Mgmt"/>
    <x v="9"/>
    <x v="9"/>
    <s v="25430 931170 741020"/>
    <s v="25430 931170"/>
    <x v="1"/>
    <x v="1"/>
    <s v="Fee"/>
    <s v="Natural ResourcesFee"/>
    <s v="Historical &amp; Interpretive"/>
    <n v="8000"/>
    <m/>
    <n v="8000"/>
    <n v="3375"/>
    <n v="431"/>
    <n v="511"/>
    <n v="5487"/>
    <n v="4840"/>
    <n v="627"/>
    <n v="9943"/>
    <n v="2344"/>
    <n v="6955"/>
    <n v="5131"/>
    <n v="7642"/>
    <n v="9806"/>
    <n v="57092"/>
    <n v="4317"/>
    <n v="10954"/>
    <n v="19242"/>
    <n v="22579"/>
    <n v="57092"/>
    <n v="-49092"/>
    <n v="57382"/>
  </r>
  <r>
    <x v="6"/>
    <s v="Lake Skinner Park"/>
    <x v="7"/>
    <s v="Lake Skinner Park"/>
    <x v="22"/>
    <x v="22"/>
    <s v="25620 931750 776740"/>
    <s v="25620 931750"/>
    <x v="2"/>
    <x v="6"/>
    <s v="Fee"/>
    <s v="Regional ParksFee"/>
    <s v="Historical &amp; Interpretive"/>
    <n v="10000"/>
    <m/>
    <n v="10000"/>
    <n v="320"/>
    <n v="500"/>
    <n v="400"/>
    <n v="800"/>
    <n v="800"/>
    <n v="400"/>
    <n v="700"/>
    <n v="850"/>
    <n v="600"/>
    <n v="1400"/>
    <n v="1120"/>
    <n v="700"/>
    <n v="8590"/>
    <n v="1220"/>
    <n v="2000"/>
    <n v="2150"/>
    <n v="3220"/>
    <n v="8590"/>
    <n v="1410"/>
    <n v="10000"/>
  </r>
  <r>
    <x v="0"/>
    <s v="Regional Park &amp; Open Space Dis"/>
    <x v="25"/>
    <s v="Mayflower Park"/>
    <x v="7"/>
    <x v="7"/>
    <s v="25400 931421 741000"/>
    <s v="25400 931421"/>
    <x v="2"/>
    <x v="24"/>
    <s v="Fee"/>
    <s v="Regional ParksFee"/>
    <s v="Rents, Leases, Concessions"/>
    <n v="12500"/>
    <m/>
    <n v="12500"/>
    <n v="2100"/>
    <n v="1570"/>
    <n v="1560"/>
    <n v="1500"/>
    <n v="1535"/>
    <n v="1125"/>
    <n v="1260"/>
    <n v="1495"/>
    <n v="1345"/>
    <n v="3180"/>
    <n v="1085"/>
    <n v="905"/>
    <n v="18660"/>
    <n v="5230"/>
    <n v="4160"/>
    <n v="4100"/>
    <n v="5170"/>
    <n v="18660"/>
    <n v="-6160"/>
    <n v="20000"/>
  </r>
  <r>
    <x v="13"/>
    <s v="Park Residences Util &amp; Maint"/>
    <x v="31"/>
    <s v="Park Residences Util &amp; Maint"/>
    <x v="42"/>
    <x v="42"/>
    <s v="25510 931108 777610"/>
    <s v="25510 931108"/>
    <x v="0"/>
    <x v="29"/>
    <s v="Fee"/>
    <s v="Business ServicesFee"/>
    <s v="Rents, Leases, Concessions"/>
    <n v="13000"/>
    <m/>
    <n v="13000"/>
    <n v="976.11"/>
    <n v="1175.69"/>
    <n v="1724.01"/>
    <n v="887.36"/>
    <n v="1843.28"/>
    <n v="1225.44"/>
    <n v="1764.45"/>
    <n v="2085.86"/>
    <n v="2010.22"/>
    <n v="912.58"/>
    <n v="1967.06"/>
    <n v="909.09"/>
    <n v="17481.150000000001"/>
    <n v="3875.8100000000004"/>
    <n v="3956.08"/>
    <n v="5860.5300000000007"/>
    <n v="3788.73"/>
    <n v="17481.150000000001"/>
    <n v="-4481.1500000000015"/>
    <n v="15000"/>
  </r>
  <r>
    <x v="6"/>
    <s v="Lake Skinner Park"/>
    <x v="7"/>
    <s v="Lake Skinner Park"/>
    <x v="20"/>
    <x v="20"/>
    <s v="25620 931750 776710"/>
    <s v="25620 931750"/>
    <x v="2"/>
    <x v="6"/>
    <s v="Fee"/>
    <s v="Regional ParksFee"/>
    <s v="Historical &amp; Interpretive"/>
    <n v="50000"/>
    <m/>
    <n v="50000"/>
    <n v="-19401.98"/>
    <n v="5115"/>
    <n v="3591"/>
    <n v="10099"/>
    <n v="2203"/>
    <n v="1543"/>
    <n v="1491"/>
    <n v="2131"/>
    <n v="2868"/>
    <n v="3131"/>
    <n v="3665"/>
    <n v="6314"/>
    <n v="22749.02"/>
    <n v="-10695.98"/>
    <n v="13845"/>
    <n v="6490"/>
    <n v="13110"/>
    <n v="22749.02"/>
    <n v="27250.98"/>
    <n v="50000"/>
  </r>
  <r>
    <x v="13"/>
    <s v="Park Residences Util &amp; Maint"/>
    <x v="31"/>
    <s v="Park Residences Util &amp; Maint"/>
    <x v="7"/>
    <x v="7"/>
    <s v="25510 931108 741000"/>
    <s v="25510 931108"/>
    <x v="0"/>
    <x v="29"/>
    <s v="Fee"/>
    <s v="Business ServicesFee"/>
    <s v="Rents, Leases, Concessions"/>
    <n v="51000"/>
    <m/>
    <n v="51000"/>
    <n v="3610"/>
    <n v="3900"/>
    <n v="4150"/>
    <n v="3475"/>
    <n v="3850"/>
    <n v="2600"/>
    <n v="4675"/>
    <n v="8031"/>
    <n v="3725"/>
    <n v="3975"/>
    <n v="3675"/>
    <n v="3100"/>
    <n v="48766"/>
    <n v="11660"/>
    <n v="9925"/>
    <n v="16431"/>
    <n v="10750"/>
    <n v="48766"/>
    <n v="2234"/>
    <n v="50000"/>
  </r>
  <r>
    <x v="6"/>
    <s v="Lake Skinner Park"/>
    <x v="7"/>
    <s v="Lake Skinner Park"/>
    <x v="13"/>
    <x v="13"/>
    <s v="25620 931750 741360"/>
    <s v="25620 931750"/>
    <x v="2"/>
    <x v="6"/>
    <s v="Fee"/>
    <s v="Regional ParksFee"/>
    <s v="Rents, Leases, Concessions"/>
    <n v="80000"/>
    <m/>
    <n v="80000"/>
    <n v="0"/>
    <n v="10224.200000000001"/>
    <n v="6420.32"/>
    <n v="7699.37"/>
    <n v="6168.78"/>
    <n v="5984.74"/>
    <n v="4702.7"/>
    <n v="4494.82"/>
    <n v="5129.3900000000003"/>
    <n v="5823.7"/>
    <n v="6006.94"/>
    <n v="6935.75"/>
    <n v="69590.709999999992"/>
    <n v="16644.52"/>
    <n v="19852.89"/>
    <n v="14326.91"/>
    <n v="18766.39"/>
    <n v="69590.710000000006"/>
    <n v="10409.289999999994"/>
    <n v="82000"/>
  </r>
  <r>
    <x v="2"/>
    <s v="Off-Highway Vehicle Mgmt"/>
    <x v="3"/>
    <s v="Off Road Vehicle Management"/>
    <x v="43"/>
    <x v="43"/>
    <s v="25440 931160 755190"/>
    <s v="25440 931160"/>
    <x v="1"/>
    <x v="2"/>
    <s v="Other"/>
    <s v="Natural ResourcesOther"/>
    <s v="Other Financing Sources"/>
    <n v="90000"/>
    <m/>
    <n v="90000"/>
    <n v="52509.8"/>
    <n v="0"/>
    <n v="0"/>
    <n v="0"/>
    <n v="0"/>
    <n v="0"/>
    <n v="31202.54"/>
    <n v="0"/>
    <n v="0"/>
    <n v="0"/>
    <n v="0"/>
    <n v="0"/>
    <n v="83712.34"/>
    <n v="52509.8"/>
    <n v="0"/>
    <n v="31202.54"/>
    <n v="0"/>
    <n v="83712.34"/>
    <n v="6287.6600000000035"/>
    <n v="90000"/>
  </r>
  <r>
    <x v="0"/>
    <s v="Regional Park &amp; Open Space Dis"/>
    <x v="25"/>
    <s v="Mayflower Park"/>
    <x v="9"/>
    <x v="9"/>
    <s v="25400 931421 741020"/>
    <s v="25400 931421"/>
    <x v="2"/>
    <x v="24"/>
    <s v="Fee"/>
    <s v="Regional ParksFee"/>
    <s v="Historical &amp; Interpretive"/>
    <n v="40000"/>
    <m/>
    <n v="40000"/>
    <n v="3206"/>
    <n v="2066"/>
    <n v="1497"/>
    <n v="255"/>
    <n v="818"/>
    <n v="1007"/>
    <n v="1133"/>
    <n v="962"/>
    <n v="429"/>
    <n v="1324"/>
    <n v="2383"/>
    <n v="989"/>
    <n v="16069"/>
    <n v="6769"/>
    <n v="2080"/>
    <n v="2524"/>
    <n v="4696"/>
    <n v="16069"/>
    <n v="23931"/>
    <n v="40000"/>
  </r>
  <r>
    <x v="0"/>
    <s v="Regional Park &amp; Open Space Dis"/>
    <x v="25"/>
    <s v="Mayflower Park"/>
    <x v="19"/>
    <x v="19"/>
    <s v="25400 931421 776700"/>
    <s v="25400 931421"/>
    <x v="2"/>
    <x v="24"/>
    <s v="Fee"/>
    <s v="Regional ParksFee"/>
    <s v="Regional Parks &amp; Trails Fees"/>
    <n v="200000"/>
    <n v="45000"/>
    <n v="245000"/>
    <n v="23889"/>
    <n v="10328"/>
    <n v="9228"/>
    <n v="12754"/>
    <n v="12440"/>
    <n v="12670.5"/>
    <n v="22036.5"/>
    <n v="24111.96"/>
    <n v="16547"/>
    <n v="16991"/>
    <n v="19716"/>
    <n v="10249"/>
    <n v="190960.96"/>
    <n v="43445"/>
    <n v="37864.5"/>
    <n v="62695.46"/>
    <n v="46956"/>
    <n v="190960.96"/>
    <n v="54039.040000000008"/>
    <n v="210000"/>
  </r>
  <r>
    <x v="1"/>
    <s v="Habitat/Open Space Mgt-Parks"/>
    <x v="2"/>
    <s v="Habitat &amp; Open Space Mgmt"/>
    <x v="40"/>
    <x v="39"/>
    <s v="25430 931170 790600"/>
    <s v="25430 931170"/>
    <x v="1"/>
    <x v="1"/>
    <s v="Other"/>
    <s v="Natural ResourcesOther"/>
    <s v="CIP Funding"/>
    <n v="260000"/>
    <m/>
    <n v="260000"/>
    <n v="0"/>
    <n v="0"/>
    <n v="0"/>
    <n v="0"/>
    <n v="0"/>
    <n v="130000"/>
    <n v="0"/>
    <n v="0"/>
    <n v="0"/>
    <n v="0"/>
    <n v="0"/>
    <n v="130000"/>
    <n v="260000"/>
    <n v="0"/>
    <n v="130000"/>
    <n v="0"/>
    <n v="130000"/>
    <n v="260000"/>
    <n v="0"/>
    <n v="260000"/>
  </r>
  <r>
    <x v="6"/>
    <s v="Lake Skinner Park"/>
    <x v="7"/>
    <s v="Lake Skinner Park"/>
    <x v="9"/>
    <x v="9"/>
    <s v="25620 931750 741020"/>
    <s v="25620 931750"/>
    <x v="2"/>
    <x v="6"/>
    <s v="Fee"/>
    <s v="Regional ParksFee"/>
    <s v="Historical &amp; Interpretive"/>
    <n v="300000"/>
    <m/>
    <n v="300000"/>
    <n v="37325"/>
    <n v="26720"/>
    <n v="20436"/>
    <n v="33890.75"/>
    <n v="16562"/>
    <n v="9199"/>
    <n v="14556"/>
    <n v="11247"/>
    <n v="11363"/>
    <n v="22757"/>
    <n v="26008"/>
    <n v="38960"/>
    <n v="269023.75"/>
    <n v="84481"/>
    <n v="59651.75"/>
    <n v="37166"/>
    <n v="87725"/>
    <n v="269023.75"/>
    <n v="30976.25"/>
    <n v="300000"/>
  </r>
  <r>
    <x v="6"/>
    <s v="Lake Skinner Park"/>
    <x v="7"/>
    <s v="Lake Skinner Park"/>
    <x v="21"/>
    <x v="21"/>
    <s v="25620 931750 776720"/>
    <s v="25620 931750"/>
    <x v="2"/>
    <x v="6"/>
    <s v="Fee"/>
    <s v="Regional ParksFee"/>
    <s v="Regional Parks &amp; Trails Fees"/>
    <n v="300000"/>
    <m/>
    <n v="300000"/>
    <n v="25083"/>
    <n v="23701"/>
    <n v="21919"/>
    <n v="18601"/>
    <n v="16130"/>
    <n v="11781"/>
    <n v="16469"/>
    <n v="9303"/>
    <n v="20408"/>
    <n v="30161"/>
    <n v="31012"/>
    <n v="33741"/>
    <n v="258309"/>
    <n v="70703"/>
    <n v="46512"/>
    <n v="46180"/>
    <n v="94914"/>
    <n v="258309"/>
    <n v="41691"/>
    <n v="250000"/>
  </r>
  <r>
    <x v="3"/>
    <s v="Multi-Species Reserve"/>
    <x v="4"/>
    <s v="Multi-Species Reserve"/>
    <x v="25"/>
    <x v="25"/>
    <s v="25540 931116 777520"/>
    <s v="25540 931116"/>
    <x v="1"/>
    <x v="3"/>
    <s v="Fee"/>
    <s v="Natural ResourcesFee"/>
    <s v="Other Financing Sources"/>
    <n v="432852"/>
    <n v="77000"/>
    <n v="509852"/>
    <n v="-107584"/>
    <n v="74705.399999999994"/>
    <n v="58564.59"/>
    <n v="0"/>
    <n v="23346.35"/>
    <n v="12552.41"/>
    <n v="17969.849999999999"/>
    <n v="0"/>
    <n v="43690.85"/>
    <n v="18980.5"/>
    <n v="21746.880000000001"/>
    <n v="0"/>
    <n v="163972.82999999999"/>
    <n v="25685.989999999991"/>
    <n v="35898.759999999995"/>
    <n v="61660.7"/>
    <n v="40727.380000000005"/>
    <n v="163972.82999999999"/>
    <n v="345879.17000000004"/>
    <n v="500000"/>
  </r>
  <r>
    <x v="1"/>
    <s v="Habitat/Open Space Mgt-Parks"/>
    <x v="2"/>
    <s v="Habitat &amp; Open Space Mgmt"/>
    <x v="39"/>
    <x v="44"/>
    <s v="25430 931170 790500"/>
    <s v="25430 931170"/>
    <x v="1"/>
    <x v="1"/>
    <s v="Other"/>
    <s v="Natural ResourcesOther"/>
    <s v="Non-Revenue Transfer"/>
    <n v="590000"/>
    <m/>
    <n v="590000"/>
    <n v="0"/>
    <n v="490000"/>
    <n v="0"/>
    <n v="0"/>
    <n v="0"/>
    <n v="0"/>
    <n v="0"/>
    <n v="0"/>
    <n v="0"/>
    <n v="0"/>
    <n v="0"/>
    <n v="0"/>
    <n v="490000"/>
    <n v="490000"/>
    <n v="0"/>
    <n v="0"/>
    <n v="0"/>
    <n v="490000"/>
    <n v="100000"/>
    <n v="1000000"/>
  </r>
  <r>
    <x v="5"/>
    <s v="MSHCP Reserve Management"/>
    <x v="6"/>
    <s v="MSHCP Reserve Management"/>
    <x v="25"/>
    <x v="25"/>
    <s v="25590 931150 777520"/>
    <s v="25590 931150"/>
    <x v="1"/>
    <x v="5"/>
    <s v="Fee"/>
    <s v="Natural ResourcesFee"/>
    <s v="Other Financing Sources"/>
    <n v="1636244"/>
    <n v="110000"/>
    <n v="1746244"/>
    <n v="0"/>
    <n v="0"/>
    <n v="60448.89"/>
    <n v="84370.09"/>
    <n v="93444.82"/>
    <n v="126069.38"/>
    <n v="70613.539999999994"/>
    <n v="151922.22"/>
    <n v="79912.899999999994"/>
    <n v="273088.09000000003"/>
    <n v="0"/>
    <n v="249895.07"/>
    <n v="1189765"/>
    <n v="60448.89"/>
    <n v="303884.29000000004"/>
    <n v="302448.66000000003"/>
    <n v="522983.16000000003"/>
    <n v="1189765"/>
    <n v="556479"/>
    <n v="2169187"/>
  </r>
  <r>
    <x v="6"/>
    <s v="Lake Skinner Park"/>
    <x v="7"/>
    <s v="Lake Skinner Park"/>
    <x v="19"/>
    <x v="19"/>
    <s v="25620 931750 776700"/>
    <s v="25620 931750"/>
    <x v="2"/>
    <x v="6"/>
    <s v="Fee"/>
    <s v="Regional ParksFee"/>
    <s v="Regional Parks &amp; Trails Fees"/>
    <n v="2400000"/>
    <m/>
    <n v="2400000"/>
    <n v="402159.5"/>
    <n v="107587.13"/>
    <n v="128051.09"/>
    <n v="170264.19"/>
    <n v="97643.39"/>
    <n v="81117.5"/>
    <n v="182027"/>
    <n v="128983.92"/>
    <n v="132346"/>
    <n v="159306.94"/>
    <n v="158361.23000000001"/>
    <n v="121004.69"/>
    <n v="1868852.5799999996"/>
    <n v="637797.72"/>
    <n v="349025.08"/>
    <n v="443356.92"/>
    <n v="438672.86000000004"/>
    <n v="1868852.58"/>
    <n v="531147.41999999993"/>
    <n v="2100000"/>
  </r>
  <r>
    <x v="7"/>
    <s v="Park Acq &amp; Dev, District"/>
    <x v="8"/>
    <s v="Park Acq &amp; Dev, District"/>
    <x v="40"/>
    <x v="39"/>
    <s v="33100 931105 790600"/>
    <s v="33100 931105"/>
    <x v="3"/>
    <x v="7"/>
    <s v="Other"/>
    <s v="CIPOther"/>
    <s v="CIP Funding"/>
    <n v="2600000"/>
    <m/>
    <n v="2600000"/>
    <n v="0"/>
    <n v="0"/>
    <n v="0"/>
    <n v="0"/>
    <n v="0"/>
    <n v="103401.2"/>
    <n v="0"/>
    <n v="0"/>
    <n v="0"/>
    <n v="0"/>
    <n v="0"/>
    <n v="137296.25"/>
    <n v="240697.45"/>
    <n v="0"/>
    <n v="103401.2"/>
    <n v="0"/>
    <n v="137296.25"/>
    <n v="240697.45"/>
    <n v="2359302.5499999998"/>
    <n v="570000"/>
  </r>
  <r>
    <x v="7"/>
    <s v="Park Acq &amp; Dev, District"/>
    <x v="8"/>
    <s v="Park Acq &amp; Dev, District"/>
    <x v="14"/>
    <x v="14"/>
    <s v="33100 931105 751680"/>
    <s v="33100 931105"/>
    <x v="3"/>
    <x v="7"/>
    <s v="Grants"/>
    <s v="CIPGrants"/>
    <s v="Other Financing Sources"/>
    <n v="6789900"/>
    <m/>
    <n v="6789900"/>
    <n v="0"/>
    <n v="0"/>
    <n v="0"/>
    <n v="5859"/>
    <n v="0"/>
    <n v="0"/>
    <n v="0"/>
    <n v="15862.6"/>
    <n v="0"/>
    <n v="0"/>
    <n v="0"/>
    <n v="0"/>
    <n v="21721.599999999999"/>
    <n v="0"/>
    <n v="5859"/>
    <n v="15862.6"/>
    <n v="0"/>
    <n v="21721.599999999999"/>
    <n v="6768178.4000000004"/>
    <n v="15205000"/>
  </r>
  <r>
    <x v="14"/>
    <s v="ARP Act Coronavirus Relief"/>
    <x v="8"/>
    <s v="ARPA Projects"/>
    <x v="44"/>
    <x v="45"/>
    <s v="21735 931105 763520"/>
    <s v="21735 931105"/>
    <x v="5"/>
    <x v="30"/>
    <s v="Grants"/>
    <s v="ARPAGrants"/>
    <s v="CIP Funding"/>
    <n v="11300000"/>
    <n v="7500000"/>
    <n v="18800000"/>
    <n v="0"/>
    <n v="0"/>
    <n v="0"/>
    <n v="0"/>
    <n v="0"/>
    <n v="190799.81"/>
    <n v="0"/>
    <n v="0"/>
    <n v="283083.24"/>
    <n v="0"/>
    <n v="538351.64"/>
    <n v="805963.4"/>
    <n v="1818198.0899999999"/>
    <n v="0"/>
    <n v="190799.81"/>
    <n v="283083.24"/>
    <n v="1344315.04"/>
    <n v="1818198.09"/>
    <n v="16981801.91"/>
    <n v="25071000"/>
  </r>
  <r>
    <x v="0"/>
    <s v="Regional Park &amp; Open Space Dis"/>
    <x v="32"/>
    <s v="Santa Ana River Bottom Mgmt"/>
    <x v="40"/>
    <x v="39"/>
    <s v="25400 931270 790600"/>
    <s v="25400 931270"/>
    <x v="0"/>
    <x v="31"/>
    <s v="Other"/>
    <s v="Business ServicesOther"/>
    <s v="CIP Funding"/>
    <n v="1700000"/>
    <m/>
    <n v="1700000"/>
    <n v="0"/>
    <n v="0"/>
    <n v="0"/>
    <n v="0"/>
    <n v="0"/>
    <n v="0"/>
    <n v="0"/>
    <n v="0"/>
    <n v="0"/>
    <n v="0"/>
    <n v="0"/>
    <n v="0"/>
    <n v="0"/>
    <n v="0"/>
    <n v="0"/>
    <n v="0"/>
    <n v="0"/>
    <n v="0"/>
    <n v="1700000"/>
    <n v="1100000"/>
  </r>
  <r>
    <x v="0"/>
    <s v="Regional Park &amp; Open Space Dis"/>
    <x v="14"/>
    <m/>
    <x v="17"/>
    <x v="17"/>
    <s v="25400 931305 754300"/>
    <s v="25400 931305"/>
    <x v="4"/>
    <x v="13"/>
    <s v="Grants"/>
    <s v="InterpretiveGrants"/>
    <s v="CIP Funding"/>
    <n v="90000"/>
    <m/>
    <n v="90000"/>
    <n v="0"/>
    <n v="0"/>
    <n v="0"/>
    <n v="0"/>
    <n v="0"/>
    <n v="0"/>
    <n v="0"/>
    <n v="0"/>
    <n v="0"/>
    <n v="0"/>
    <n v="0"/>
    <n v="0"/>
    <n v="0"/>
    <n v="0"/>
    <n v="0"/>
    <n v="0"/>
    <n v="0"/>
    <n v="0"/>
    <n v="90000"/>
    <n v="90000"/>
  </r>
  <r>
    <x v="0"/>
    <s v="Regional Park &amp; Open Space Dis"/>
    <x v="24"/>
    <s v="Blythe Parks"/>
    <x v="9"/>
    <x v="9"/>
    <s v="25400 931420 741020"/>
    <s v="25400 931420"/>
    <x v="2"/>
    <x v="23"/>
    <s v="Fee"/>
    <s v="Regional ParksFee"/>
    <s v="Historical &amp; Interpretive"/>
    <n v="150000"/>
    <m/>
    <n v="150000"/>
    <n v="0"/>
    <n v="0"/>
    <n v="0"/>
    <n v="0"/>
    <n v="0"/>
    <n v="0"/>
    <n v="0"/>
    <n v="0"/>
    <n v="0"/>
    <n v="0"/>
    <n v="0"/>
    <n v="0"/>
    <n v="0"/>
    <n v="0"/>
    <n v="0"/>
    <n v="0"/>
    <n v="0"/>
    <n v="0"/>
    <n v="150000"/>
    <n v="0"/>
  </r>
  <r>
    <x v="0"/>
    <s v="Regional Park &amp; Open Space Dis"/>
    <x v="11"/>
    <s v="Crestmore Manor"/>
    <x v="10"/>
    <x v="10"/>
    <s v="25400 931205 741080"/>
    <s v="25400 931205"/>
    <x v="0"/>
    <x v="10"/>
    <s v="Fee"/>
    <s v="Business ServicesFee"/>
    <s v="Historical &amp; Interpretive"/>
    <n v="2000"/>
    <m/>
    <n v="2000"/>
    <n v="400"/>
    <n v="200"/>
    <n v="0"/>
    <n v="300"/>
    <n v="0"/>
    <n v="200"/>
    <n v="900"/>
    <n v="200"/>
    <n v="10300"/>
    <n v="400"/>
    <n v="800"/>
    <n v="1200"/>
    <n v="14900"/>
    <n v="600"/>
    <n v="500"/>
    <n v="11400"/>
    <n v="2400"/>
    <n v="14900"/>
    <n v="-12900"/>
    <n v="0"/>
  </r>
  <r>
    <x v="0"/>
    <s v="Regional Park &amp; Open Space Dis"/>
    <x v="11"/>
    <s v="Crestmore Manor"/>
    <x v="19"/>
    <x v="19"/>
    <s v="25400 931205 776700"/>
    <s v="25400 931205"/>
    <x v="0"/>
    <x v="10"/>
    <s v="Fee"/>
    <s v="Business ServicesFee"/>
    <s v="Regional Parks &amp; Trails Fees"/>
    <n v="0"/>
    <m/>
    <n v="0"/>
    <n v="0"/>
    <n v="318"/>
    <n v="0"/>
    <n v="0"/>
    <n v="1460"/>
    <n v="0"/>
    <n v="0"/>
    <n v="0"/>
    <n v="-1778"/>
    <n v="0"/>
    <n v="0"/>
    <n v="0"/>
    <n v="0"/>
    <n v="318"/>
    <n v="1460"/>
    <n v="-1778"/>
    <n v="0"/>
    <n v="0"/>
    <n v="0"/>
    <n v="0"/>
  </r>
  <r>
    <x v="0"/>
    <s v="Regional Park &amp; Open Space Dis"/>
    <x v="11"/>
    <s v="Crestmore Manor"/>
    <x v="35"/>
    <x v="35"/>
    <s v="25400 931205 781360"/>
    <s v="25400 931205"/>
    <x v="0"/>
    <x v="10"/>
    <s v="Other"/>
    <s v="Business ServicesOther"/>
    <s v="Historical &amp; Interpretive"/>
    <n v="6000"/>
    <m/>
    <n v="6000"/>
    <n v="0"/>
    <n v="1123.5"/>
    <n v="0"/>
    <n v="645.5"/>
    <n v="602.5"/>
    <n v="0"/>
    <n v="0"/>
    <n v="0"/>
    <n v="1216"/>
    <n v="0"/>
    <n v="0"/>
    <n v="1875.67"/>
    <n v="5463.17"/>
    <n v="1123.5"/>
    <n v="1248"/>
    <n v="1216"/>
    <n v="1875.67"/>
    <n v="5463.17"/>
    <n v="536.82999999999993"/>
    <n v="5000"/>
  </r>
  <r>
    <x v="0"/>
    <s v="Regional Park &amp; Open Space Dis"/>
    <x v="0"/>
    <s v="Business Operations"/>
    <x v="12"/>
    <x v="12"/>
    <s v="25400 931235 741320"/>
    <s v="25400 931235"/>
    <x v="0"/>
    <x v="0"/>
    <s v="Fee"/>
    <s v="Business ServicesFee"/>
    <s v="Historical &amp; Interpretive"/>
    <n v="0"/>
    <m/>
    <n v="0"/>
    <n v="0"/>
    <n v="0"/>
    <n v="3435"/>
    <n v="0"/>
    <n v="0"/>
    <n v="0"/>
    <n v="0"/>
    <n v="0"/>
    <n v="0"/>
    <n v="0"/>
    <n v="0"/>
    <n v="0"/>
    <n v="3435"/>
    <n v="3435"/>
    <n v="0"/>
    <n v="0"/>
    <n v="0"/>
    <n v="3435"/>
    <n v="-3435"/>
    <n v="0"/>
  </r>
  <r>
    <x v="0"/>
    <s v="Regional Park &amp; Open Space Dis"/>
    <x v="0"/>
    <s v="Business Operations"/>
    <x v="37"/>
    <x v="37"/>
    <s v="25400 931235 781560"/>
    <s v="25400 931235"/>
    <x v="0"/>
    <x v="0"/>
    <s v="Other"/>
    <s v="Business ServicesOther"/>
    <s v="Other Financing Sources"/>
    <n v="0"/>
    <m/>
    <n v="0"/>
    <n v="0"/>
    <n v="3000"/>
    <n v="0"/>
    <n v="0"/>
    <n v="0"/>
    <n v="0"/>
    <n v="0"/>
    <n v="0"/>
    <n v="0"/>
    <n v="0"/>
    <n v="0"/>
    <n v="0"/>
    <n v="3000"/>
    <n v="3000"/>
    <n v="0"/>
    <n v="0"/>
    <n v="0"/>
    <n v="3000"/>
    <n v="-3000"/>
    <n v="0"/>
  </r>
  <r>
    <x v="0"/>
    <s v="Regional Park &amp; Open Space Dis"/>
    <x v="15"/>
    <s v="Idyllwild Nature Center"/>
    <x v="12"/>
    <x v="12"/>
    <s v="25400 931306 741320"/>
    <s v="25400 931306"/>
    <x v="4"/>
    <x v="14"/>
    <s v="Fee"/>
    <s v="InterpretiveFee"/>
    <s v="Historical &amp; Interpretive"/>
    <m/>
    <m/>
    <n v="0"/>
    <m/>
    <m/>
    <m/>
    <n v="552"/>
    <n v="0"/>
    <n v="0"/>
    <n v="0"/>
    <n v="0"/>
    <n v="0"/>
    <n v="0"/>
    <n v="0"/>
    <n v="0"/>
    <n v="552"/>
    <n v="0"/>
    <n v="552"/>
    <n v="0"/>
    <n v="0"/>
    <n v="552"/>
    <n v="-552"/>
    <n v="0"/>
  </r>
  <r>
    <x v="6"/>
    <s v="Lake Skinner Park"/>
    <x v="7"/>
    <s v="Lake Skinner Park"/>
    <x v="12"/>
    <x v="12"/>
    <s v="25620 931750 741320"/>
    <s v="25620 931750"/>
    <x v="2"/>
    <x v="6"/>
    <s v="Fee"/>
    <s v="Regional ParksFee"/>
    <s v="Historical &amp; Interpretive"/>
    <m/>
    <m/>
    <n v="0"/>
    <m/>
    <m/>
    <m/>
    <n v="8318.48"/>
    <n v="0"/>
    <n v="0"/>
    <n v="0"/>
    <n v="0"/>
    <n v="0"/>
    <n v="0"/>
    <n v="0"/>
    <n v="0"/>
    <n v="8318.48"/>
    <n v="0"/>
    <n v="8318.48"/>
    <n v="0"/>
    <n v="0"/>
    <n v="8318.48"/>
    <n v="-8318.48"/>
    <n v="0"/>
  </r>
  <r>
    <x v="0"/>
    <s v="Regional Park &amp; Open Space Dis"/>
    <x v="32"/>
    <s v="Santa Ana River Bottom Mgmt"/>
    <x v="25"/>
    <x v="25"/>
    <s v="25400 931270 777520"/>
    <s v="25400 931270"/>
    <x v="0"/>
    <x v="31"/>
    <s v="Fee"/>
    <s v="Business ServicesFee"/>
    <s v="Other Financing Sources"/>
    <m/>
    <n v="110000"/>
    <n v="110000"/>
    <m/>
    <m/>
    <m/>
    <m/>
    <n v="78175.08"/>
    <n v="0"/>
    <n v="0"/>
    <n v="120231.41"/>
    <n v="0"/>
    <n v="0"/>
    <n v="163005.98000000001"/>
    <n v="219561.98"/>
    <n v="580974.44999999995"/>
    <n v="0"/>
    <n v="78175.08"/>
    <n v="120231.41"/>
    <n v="382567.96"/>
    <n v="580974.44999999995"/>
    <n v="-470974.44999999995"/>
    <n v="500000"/>
  </r>
  <r>
    <x v="0"/>
    <s v="Regional Park &amp; Open Space Dis"/>
    <x v="14"/>
    <s v="Hidden Valley Nature Center"/>
    <x v="10"/>
    <x v="10"/>
    <s v="25400 931305 741080"/>
    <s v="25400 931305"/>
    <x v="4"/>
    <x v="13"/>
    <s v="Fee"/>
    <s v="InterpretiveFee"/>
    <s v="Historical &amp; Interpretive"/>
    <m/>
    <m/>
    <n v="0"/>
    <m/>
    <m/>
    <m/>
    <m/>
    <n v="200"/>
    <n v="0"/>
    <n v="0"/>
    <n v="0"/>
    <n v="0"/>
    <n v="0"/>
    <n v="0"/>
    <n v="0"/>
    <n v="200"/>
    <n v="0"/>
    <n v="200"/>
    <n v="0"/>
    <n v="0"/>
    <n v="200"/>
    <n v="-200"/>
    <n v="0"/>
  </r>
  <r>
    <x v="0"/>
    <s v="Regional Park &amp; Open Space Dis"/>
    <x v="23"/>
    <s v="Santa Rosa Plateau Nature Ctr"/>
    <x v="30"/>
    <x v="30"/>
    <s v="25400 931307 780160"/>
    <s v="25400 931307"/>
    <x v="4"/>
    <x v="22"/>
    <s v="Fee"/>
    <s v="InterpretiveFee"/>
    <s v="Historical &amp; Interpretive"/>
    <m/>
    <m/>
    <n v="0"/>
    <m/>
    <m/>
    <m/>
    <m/>
    <n v="27"/>
    <n v="6"/>
    <n v="51"/>
    <n v="51"/>
    <n v="51"/>
    <n v="75"/>
    <n v="42"/>
    <n v="6"/>
    <n v="309"/>
    <n v="0"/>
    <n v="33"/>
    <n v="153"/>
    <n v="123"/>
    <n v="309"/>
    <n v="-309"/>
    <n v="0"/>
  </r>
  <r>
    <x v="0"/>
    <s v="Regional Park &amp; Open Space Dis"/>
    <x v="16"/>
    <s v="Major Parks"/>
    <x v="20"/>
    <x v="20"/>
    <s v="25400 931400 776710"/>
    <s v="25400 931400"/>
    <x v="2"/>
    <x v="15"/>
    <s v="Fee"/>
    <s v="Regional ParksFee"/>
    <s v="Historical &amp; Interpretive"/>
    <m/>
    <m/>
    <n v="0"/>
    <m/>
    <m/>
    <m/>
    <m/>
    <n v="50"/>
    <n v="0"/>
    <n v="0"/>
    <n v="0"/>
    <n v="-50"/>
    <n v="0"/>
    <n v="50"/>
    <n v="0"/>
    <n v="50"/>
    <n v="0"/>
    <n v="50"/>
    <n v="-50"/>
    <n v="50"/>
    <n v="50"/>
    <n v="-50"/>
    <n v="0"/>
  </r>
  <r>
    <x v="6"/>
    <s v="Lake Skinner Park"/>
    <x v="7"/>
    <s v="Lake Skinner Park"/>
    <x v="18"/>
    <x v="18"/>
    <s v="25620 931750 774810"/>
    <s v="25620 931750"/>
    <x v="2"/>
    <x v="6"/>
    <s v="Fee"/>
    <s v="Regional ParksFee"/>
    <s v="Other Financing Sources"/>
    <m/>
    <m/>
    <n v="0"/>
    <m/>
    <m/>
    <m/>
    <m/>
    <n v="325"/>
    <n v="0"/>
    <n v="0"/>
    <n v="0"/>
    <n v="0"/>
    <n v="0"/>
    <n v="350"/>
    <n v="0"/>
    <n v="675"/>
    <n v="0"/>
    <n v="325"/>
    <n v="0"/>
    <n v="350"/>
    <n v="675"/>
    <n v="-675"/>
    <n v="0"/>
  </r>
  <r>
    <x v="0"/>
    <s v="Regional Park &amp; Open Space Dis"/>
    <x v="0"/>
    <s v="Business Operations"/>
    <x v="14"/>
    <x v="14"/>
    <s v="25400 931235 751680"/>
    <s v="25400 931235"/>
    <x v="0"/>
    <x v="0"/>
    <s v="Fee"/>
    <s v="Business ServicesFee"/>
    <s v="Other Financing Sources"/>
    <m/>
    <m/>
    <n v="0"/>
    <m/>
    <m/>
    <m/>
    <m/>
    <m/>
    <m/>
    <n v="2310"/>
    <n v="0"/>
    <n v="0"/>
    <n v="0"/>
    <n v="0"/>
    <n v="0"/>
    <n v="2310"/>
    <n v="0"/>
    <n v="0"/>
    <n v="2310"/>
    <n v="0"/>
    <n v="2310"/>
    <n v="-2310"/>
    <n v="0"/>
  </r>
  <r>
    <x v="0"/>
    <s v="Regional Park &amp; Open Space Dis"/>
    <x v="21"/>
    <s v="Rancho Jurupa Park"/>
    <x v="22"/>
    <x v="22"/>
    <s v="25400 931409 776740"/>
    <s v="25400 931409"/>
    <x v="2"/>
    <x v="20"/>
    <s v="Fee"/>
    <s v="Regional ParksFee"/>
    <s v="Historical &amp; Interpretive"/>
    <m/>
    <m/>
    <n v="0"/>
    <m/>
    <m/>
    <m/>
    <m/>
    <m/>
    <m/>
    <n v="8"/>
    <n v="0"/>
    <n v="0"/>
    <n v="0"/>
    <n v="50"/>
    <n v="0"/>
    <n v="58"/>
    <n v="0"/>
    <n v="0"/>
    <n v="8"/>
    <n v="50"/>
    <n v="58"/>
    <n v="-58"/>
    <n v="0"/>
  </r>
  <r>
    <x v="0"/>
    <s v="Regional Park &amp; Open Space Dis"/>
    <x v="32"/>
    <s v="Santa Ana River Bottom Mgmt"/>
    <x v="29"/>
    <x v="29"/>
    <s v="25400 931270 778280"/>
    <s v="25400 931270"/>
    <x v="0"/>
    <x v="31"/>
    <s v="Fee"/>
    <s v="Business ServicesFee"/>
    <s v="Regional Parks &amp; Trails Fees"/>
    <m/>
    <n v="140000"/>
    <n v="140000"/>
    <m/>
    <m/>
    <m/>
    <m/>
    <m/>
    <m/>
    <m/>
    <n v="51288.94"/>
    <n v="7594.23"/>
    <n v="288550.5"/>
    <n v="7821.79"/>
    <n v="19889.189999999999"/>
    <n v="375144.64999999997"/>
    <n v="0"/>
    <n v="0"/>
    <n v="58883.17"/>
    <n v="316261.48"/>
    <n v="375144.64999999997"/>
    <n v="-235144.64999999997"/>
    <n v="0"/>
  </r>
  <r>
    <x v="0"/>
    <s v="Regional Park &amp; Open Space Dis"/>
    <x v="11"/>
    <s v="Crestmore Manor"/>
    <x v="22"/>
    <x v="22"/>
    <s v="25400 931205 776740"/>
    <s v="25400 931205"/>
    <x v="0"/>
    <x v="10"/>
    <s v="Fee"/>
    <s v="Business ServicesFee"/>
    <s v="Regional Parks &amp; Trails Fees"/>
    <m/>
    <m/>
    <n v="0"/>
    <m/>
    <m/>
    <m/>
    <m/>
    <m/>
    <m/>
    <m/>
    <m/>
    <n v="65"/>
    <n v="0"/>
    <n v="0"/>
    <n v="0"/>
    <n v="65"/>
    <n v="0"/>
    <n v="0"/>
    <n v="65"/>
    <n v="0"/>
    <n v="65"/>
    <n v="-65"/>
    <n v="0"/>
  </r>
  <r>
    <x v="0"/>
    <s v="Regional Park &amp; Open Space Dis"/>
    <x v="0"/>
    <s v="Business Operations"/>
    <x v="45"/>
    <x v="46"/>
    <s v="25400 931235 741380"/>
    <s v="25400 931235"/>
    <x v="0"/>
    <x v="0"/>
    <s v="Fee"/>
    <s v="Business ServicesFee"/>
    <s v="Regional Parks &amp; Trails Fees"/>
    <m/>
    <m/>
    <n v="0"/>
    <m/>
    <m/>
    <m/>
    <m/>
    <m/>
    <m/>
    <m/>
    <m/>
    <n v="-10"/>
    <n v="0"/>
    <n v="0"/>
    <n v="0"/>
    <n v="-10"/>
    <n v="0"/>
    <n v="0"/>
    <n v="-10"/>
    <n v="0"/>
    <n v="-10"/>
    <n v="10"/>
    <n v="0"/>
  </r>
  <r>
    <x v="0"/>
    <s v="Regional Park &amp; Open Space Dis"/>
    <x v="21"/>
    <s v="Rancho Jurupa Park"/>
    <x v="23"/>
    <x v="23"/>
    <s v="25400 931409 776760"/>
    <s v="25400 931409"/>
    <x v="2"/>
    <x v="20"/>
    <s v="Fee"/>
    <s v="Regional ParksFee"/>
    <s v="Regional Parks &amp; Trails Fees"/>
    <m/>
    <m/>
    <n v="0"/>
    <m/>
    <m/>
    <m/>
    <m/>
    <m/>
    <m/>
    <m/>
    <m/>
    <n v="-8"/>
    <n v="0"/>
    <n v="0"/>
    <n v="0"/>
    <n v="-8"/>
    <n v="0"/>
    <n v="0"/>
    <n v="-8"/>
    <n v="0"/>
    <n v="-8"/>
    <n v="8"/>
    <n v="0"/>
  </r>
  <r>
    <x v="0"/>
    <s v="Regional Park &amp; Open Space Dis"/>
    <x v="21"/>
    <s v="Rancho Jurupa Park"/>
    <x v="35"/>
    <x v="35"/>
    <s v="25400 931409 781360"/>
    <s v="25400 931409"/>
    <x v="2"/>
    <x v="20"/>
    <s v="Fee"/>
    <s v="Regional ParksFee"/>
    <s v="Regional Parks &amp; Trails Fees"/>
    <m/>
    <m/>
    <n v="0"/>
    <m/>
    <m/>
    <m/>
    <m/>
    <m/>
    <m/>
    <m/>
    <m/>
    <n v="20"/>
    <n v="84"/>
    <n v="136"/>
    <n v="236"/>
    <n v="476"/>
    <n v="0"/>
    <n v="0"/>
    <n v="20"/>
    <n v="456"/>
    <n v="476"/>
    <n v="-476"/>
    <n v="0"/>
  </r>
  <r>
    <x v="0"/>
    <s v="Regional Park &amp; Open Space Dis"/>
    <x v="18"/>
    <s v="Idyllwild Park"/>
    <x v="18"/>
    <x v="18"/>
    <s v="25400 931403 774810"/>
    <s v="25400 931403"/>
    <x v="2"/>
    <x v="17"/>
    <s v="Fee"/>
    <s v="Regional ParksFee"/>
    <s v="Regional Parks &amp; Trails Fees"/>
    <m/>
    <m/>
    <n v="0"/>
    <m/>
    <m/>
    <m/>
    <m/>
    <m/>
    <m/>
    <m/>
    <m/>
    <m/>
    <n v="672.92"/>
    <n v="0"/>
    <n v="0"/>
    <n v="672.92"/>
    <n v="0"/>
    <n v="0"/>
    <n v="0"/>
    <n v="672.92"/>
    <n v="672.92"/>
    <n v="-672.92"/>
    <n v="0"/>
  </r>
  <r>
    <x v="0"/>
    <s v="Regional Park &amp; Open Space Dis"/>
    <x v="25"/>
    <s v="Mayflower Park"/>
    <x v="18"/>
    <x v="18"/>
    <s v="25400 931421 774810"/>
    <s v="25400 931421"/>
    <x v="2"/>
    <x v="24"/>
    <s v="Fee"/>
    <s v="Regional ParksFee"/>
    <s v="Regional Parks &amp; Trails Fees"/>
    <m/>
    <m/>
    <n v="0"/>
    <m/>
    <m/>
    <m/>
    <m/>
    <m/>
    <m/>
    <m/>
    <m/>
    <m/>
    <n v="350"/>
    <n v="0"/>
    <n v="0"/>
    <n v="350"/>
    <n v="0"/>
    <n v="0"/>
    <n v="0"/>
    <n v="350"/>
    <n v="350"/>
    <n v="-350"/>
    <n v="0"/>
  </r>
  <r>
    <x v="0"/>
    <s v="Regional Park &amp; Open Space Dis"/>
    <x v="32"/>
    <s v="Santa Ana River Bottom Mgmt"/>
    <x v="37"/>
    <x v="37"/>
    <s v="25400 931270 781560"/>
    <s v="25400 931270"/>
    <x v="0"/>
    <x v="31"/>
    <s v="Fee"/>
    <s v="Business ServicesFee"/>
    <s v="Regional Parks &amp; Trails Fees"/>
    <m/>
    <m/>
    <n v="0"/>
    <m/>
    <m/>
    <m/>
    <m/>
    <m/>
    <m/>
    <m/>
    <m/>
    <m/>
    <m/>
    <n v="0"/>
    <n v="0"/>
    <n v="0"/>
    <n v="0"/>
    <n v="0"/>
    <n v="0"/>
    <n v="0"/>
    <n v="0"/>
    <n v="0"/>
    <n v="150000"/>
  </r>
  <r>
    <x v="1"/>
    <s v="Habitat/Open Space Mgt-Parks"/>
    <x v="2"/>
    <s v="Habitat &amp; Open Space Mgmt"/>
    <x v="14"/>
    <x v="14"/>
    <s v="25430 931170 751680"/>
    <s v="25430 931170"/>
    <x v="1"/>
    <x v="1"/>
    <s v="Other"/>
    <s v="Natural ResourcesOther"/>
    <s v="Regional Parks &amp; Trails Fees"/>
    <m/>
    <m/>
    <m/>
    <m/>
    <m/>
    <m/>
    <m/>
    <m/>
    <m/>
    <m/>
    <m/>
    <m/>
    <m/>
    <m/>
    <n v="88124.59"/>
    <n v="88124.59"/>
    <n v="0"/>
    <n v="0"/>
    <n v="0"/>
    <n v="88124.59"/>
    <n v="88124.59"/>
    <n v="-88124.59"/>
    <m/>
  </r>
</pivotCacheRecords>
</file>

<file path=xl/pivotCache/pivotCacheRecords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745">
  <r>
    <n v="33100"/>
    <s v="Park Acq &amp; Dev, District"/>
    <n v="931105"/>
    <s v="Park Acq &amp; Dev, District"/>
    <x v="0"/>
    <x v="0"/>
    <s v="33100 931105 521560"/>
    <x v="0"/>
    <x v="0"/>
    <s v="Supplies &amp; Services"/>
    <x v="0"/>
    <s v="CIP2"/>
    <s v="Park Acq &amp; Dev, District2"/>
    <n v="104908.12"/>
    <n v="100000"/>
    <n v="14141"/>
    <n v="114141"/>
    <n v="0"/>
    <n v="0"/>
    <n v="16955.400000000001"/>
    <n v="4800"/>
    <n v="3652"/>
    <n v="0"/>
    <n v="0"/>
    <n v="0"/>
    <n v="0"/>
    <n v="4947.63"/>
    <n v="0"/>
    <n v="0"/>
    <n v="30355.030000000002"/>
    <n v="16955.400000000001"/>
    <n v="8452"/>
    <n v="0"/>
    <n v="4947.63"/>
    <n v="30355.030000000002"/>
    <n v="83785.97"/>
    <n v="100000"/>
  </r>
  <r>
    <n v="33100"/>
    <s v="Park Acq &amp; Dev, District"/>
    <n v="931105"/>
    <s v="Park Acq &amp; Dev, District"/>
    <x v="1"/>
    <x v="1"/>
    <s v="33100 931105 540060"/>
    <x v="0"/>
    <x v="0"/>
    <s v="Capital Assets"/>
    <x v="1"/>
    <s v="CIP4"/>
    <s v="Park Acq &amp; Dev, District4"/>
    <n v="223598.71000000002"/>
    <n v="0"/>
    <n v="54746"/>
    <n v="54746"/>
    <n v="7500"/>
    <n v="-7500"/>
    <n v="0"/>
    <n v="1542"/>
    <n v="3549.19"/>
    <n v="0"/>
    <n v="0"/>
    <n v="0"/>
    <n v="0"/>
    <n v="22939.23"/>
    <n v="0"/>
    <n v="0"/>
    <n v="28030.42"/>
    <n v="0"/>
    <n v="5091.1900000000005"/>
    <n v="0"/>
    <n v="22939.23"/>
    <n v="28030.42"/>
    <n v="26715.58"/>
    <n v="0"/>
  </r>
  <r>
    <n v="33100"/>
    <s v="Park Acq &amp; Dev, District"/>
    <n v="931105"/>
    <s v="Park Acq &amp; Dev, District"/>
    <x v="2"/>
    <x v="2"/>
    <s v="33100 931105 542120"/>
    <x v="0"/>
    <x v="0"/>
    <s v="Capital Assets"/>
    <x v="1"/>
    <s v="CIP4"/>
    <s v="Park Acq &amp; Dev, District4"/>
    <n v="2016907.83"/>
    <n v="6689900"/>
    <n v="90404"/>
    <n v="6780304"/>
    <n v="0"/>
    <n v="9993"/>
    <n v="226081.17"/>
    <n v="13820"/>
    <n v="662133.57999999996"/>
    <n v="28435.279999999999"/>
    <n v="150293.47"/>
    <n v="470454.49"/>
    <n v="334545.09000000003"/>
    <n v="219098.42"/>
    <n v="137957.29999999999"/>
    <n v="135589.79"/>
    <n v="2388401.59"/>
    <n v="236074.17"/>
    <n v="704388.86"/>
    <n v="955293.05"/>
    <n v="492645.51"/>
    <n v="2388401.59"/>
    <n v="4391902.41"/>
    <n v="15775000"/>
  </r>
  <r>
    <n v="25430"/>
    <s v="Habitat/Open Space Mgt-Parks"/>
    <n v="931170"/>
    <s v="Habitat &amp; Open Space Mgmt"/>
    <x v="3"/>
    <x v="3"/>
    <s v="25430 931170 527720"/>
    <x v="1"/>
    <x v="1"/>
    <s v="Supplies &amp; Services"/>
    <x v="0"/>
    <s v="Natural Resources2"/>
    <s v="Habitat &amp; Open Space Management2"/>
    <n v="11185.14"/>
    <n v="2000"/>
    <n v="9766"/>
    <n v="11766"/>
    <n v="8544.92"/>
    <n v="-8544.92"/>
    <n v="0"/>
    <n v="87.95"/>
    <n v="0"/>
    <n v="390.53"/>
    <n v="0"/>
    <n v="46.71"/>
    <n v="178.39"/>
    <n v="357.74"/>
    <n v="626.49"/>
    <n v="882.31"/>
    <n v="2570.12"/>
    <n v="0"/>
    <n v="478.47999999999996"/>
    <n v="225.1"/>
    <n v="1866.54"/>
    <n v="2570.12"/>
    <n v="9195.880000000001"/>
    <n v="10000"/>
  </r>
  <r>
    <n v="25430"/>
    <s v="Habitat/Open Space Mgt-Parks"/>
    <n v="931170"/>
    <s v="Habitat &amp; Open Space Mgmt"/>
    <x v="4"/>
    <x v="4"/>
    <s v="25430 931170 546160"/>
    <x v="1"/>
    <x v="1"/>
    <s v="Capital Assets"/>
    <x v="1"/>
    <s v="Natural Resources4"/>
    <s v="Habitat &amp; Open Space Management4"/>
    <n v="55507.35"/>
    <n v="0"/>
    <n v="134691"/>
    <n v="134691"/>
    <n v="0"/>
    <n v="0"/>
    <n v="0"/>
    <n v="0"/>
    <n v="0"/>
    <n v="134690.71"/>
    <n v="0"/>
    <n v="0"/>
    <n v="-182763.03"/>
    <n v="0"/>
    <n v="0"/>
    <n v="0"/>
    <n v="-48072.320000000007"/>
    <n v="0"/>
    <n v="134690.71"/>
    <n v="-182763.03"/>
    <n v="0"/>
    <n v="-48072.320000000007"/>
    <n v="182763.32"/>
    <n v="0"/>
  </r>
  <r>
    <n v="25400"/>
    <s v="Regional Park &amp; Open Space Dis"/>
    <n v="931235"/>
    <s v="Business Operations"/>
    <x v="5"/>
    <x v="5"/>
    <s v="25400 931235 525440"/>
    <x v="2"/>
    <x v="2"/>
    <s v="Supplies &amp; Services"/>
    <x v="0"/>
    <s v="Business Services2"/>
    <s v="Business Operations2"/>
    <n v="29705.760000000038"/>
    <n v="15000"/>
    <n v="7249"/>
    <n v="22249"/>
    <n v="0"/>
    <n v="459.18"/>
    <n v="1993.26"/>
    <n v="1937.96"/>
    <n v="1570.6"/>
    <n v="8764.44"/>
    <n v="1938.46"/>
    <n v="2621.0700000000002"/>
    <n v="10504.49"/>
    <n v="2798.1"/>
    <n v="4334.17"/>
    <n v="20367.27"/>
    <n v="57289"/>
    <n v="2452.44"/>
    <n v="12273"/>
    <n v="15064.02"/>
    <n v="27499.54"/>
    <n v="57289"/>
    <n v="-35040"/>
    <n v="10000"/>
  </r>
  <r>
    <n v="25400"/>
    <s v="Regional Park &amp; Open Space Dis"/>
    <n v="931405"/>
    <s v="Lake Cahuilla Park"/>
    <x v="6"/>
    <x v="6"/>
    <s v="25400 931405 521600"/>
    <x v="3"/>
    <x v="3"/>
    <s v="Supplies &amp; Services"/>
    <x v="0"/>
    <s v="Regional Parks2"/>
    <s v="Lake Cahuilla2"/>
    <n v="45419"/>
    <n v="61000"/>
    <n v="21812"/>
    <n v="82812"/>
    <n v="0"/>
    <n v="0"/>
    <n v="11480"/>
    <n v="4592"/>
    <n v="4125"/>
    <n v="0"/>
    <n v="0"/>
    <n v="1150"/>
    <n v="0"/>
    <n v="23076.799999999999"/>
    <n v="4789.45"/>
    <n v="4789.45"/>
    <n v="54002.7"/>
    <n v="11480"/>
    <n v="8717"/>
    <n v="1150"/>
    <n v="32655.7"/>
    <n v="54002.7"/>
    <n v="28809.300000000003"/>
    <n v="85000"/>
  </r>
  <r>
    <n v="25400"/>
    <s v="Regional Park &amp; Open Space Dis"/>
    <n v="931405"/>
    <s v="Lake Cahuilla Park"/>
    <x v="7"/>
    <x v="7"/>
    <s v="25400 931405 527960"/>
    <x v="3"/>
    <x v="3"/>
    <s v="Supplies &amp; Services"/>
    <x v="0"/>
    <s v="Regional Parks2"/>
    <s v="Lake Cahuilla2"/>
    <n v="50017.5"/>
    <n v="71070"/>
    <n v="20025"/>
    <n v="91095"/>
    <n v="4005"/>
    <n v="0"/>
    <n v="4005"/>
    <n v="4005"/>
    <n v="0"/>
    <n v="5156.25"/>
    <n v="10312.5"/>
    <n v="5156.25"/>
    <n v="15000"/>
    <n v="0"/>
    <n v="0"/>
    <n v="4005"/>
    <n v="51645"/>
    <n v="8010"/>
    <n v="9161.25"/>
    <n v="30468.75"/>
    <n v="4005"/>
    <n v="51645"/>
    <n v="39450"/>
    <n v="91500"/>
  </r>
  <r>
    <n v="25400"/>
    <s v="Regional Park &amp; Open Space Dis"/>
    <n v="931409"/>
    <s v="Rancho Jurupa Park"/>
    <x v="7"/>
    <x v="7"/>
    <s v="25400 931409 527960"/>
    <x v="3"/>
    <x v="4"/>
    <s v="Supplies &amp; Services"/>
    <x v="0"/>
    <s v="Regional Parks2"/>
    <s v="Rancho Jurupa2"/>
    <n v="55173.75"/>
    <n v="72000"/>
    <n v="16020"/>
    <n v="88020"/>
    <n v="4005"/>
    <n v="4005"/>
    <n v="4005"/>
    <n v="0"/>
    <n v="0"/>
    <n v="5156.25"/>
    <n v="10312.5"/>
    <n v="10312.5"/>
    <n v="10312.5"/>
    <n v="0"/>
    <n v="0"/>
    <n v="4005"/>
    <n v="52113.75"/>
    <n v="12015"/>
    <n v="5156.25"/>
    <n v="30937.5"/>
    <n v="4005"/>
    <n v="52113.75"/>
    <n v="35906.25"/>
    <n v="88020"/>
  </r>
  <r>
    <n v="25400"/>
    <s v="Regional Park &amp; Open Space Dis"/>
    <n v="931421"/>
    <s v="Mayflower Park"/>
    <x v="6"/>
    <x v="6"/>
    <s v="25400 931421 521600"/>
    <x v="3"/>
    <x v="5"/>
    <s v="Supplies &amp; Services"/>
    <x v="0"/>
    <s v="Regional Parks2"/>
    <s v="Mayflower2"/>
    <n v="28851.199999999997"/>
    <n v="64605"/>
    <n v="8090"/>
    <n v="72695"/>
    <n v="0"/>
    <n v="0"/>
    <n v="20224"/>
    <n v="8089.6"/>
    <n v="10305"/>
    <n v="0"/>
    <n v="0"/>
    <n v="0"/>
    <n v="0"/>
    <n v="0"/>
    <n v="8437.4500000000007"/>
    <n v="8437.4500000000007"/>
    <n v="55493.5"/>
    <n v="20224"/>
    <n v="18394.599999999999"/>
    <n v="0"/>
    <n v="16874.900000000001"/>
    <n v="55493.5"/>
    <n v="17201.5"/>
    <n v="72695"/>
  </r>
  <r>
    <n v="25400"/>
    <s v="Regional Park &amp; Open Space Dis"/>
    <n v="931421"/>
    <s v="Mayflower Park"/>
    <x v="8"/>
    <x v="8"/>
    <s v="25400 931421 522310"/>
    <x v="3"/>
    <x v="5"/>
    <s v="Supplies &amp; Services"/>
    <x v="0"/>
    <s v="Regional Parks2"/>
    <s v="Mayflower2"/>
    <n v="3233.81"/>
    <n v="3000"/>
    <n v="33007"/>
    <n v="36007"/>
    <n v="329.65"/>
    <n v="27675"/>
    <n v="3219.63"/>
    <n v="0"/>
    <n v="49.71"/>
    <n v="0"/>
    <n v="279.44"/>
    <n v="217.49"/>
    <n v="1078.54"/>
    <n v="838.78"/>
    <n v="0"/>
    <n v="0"/>
    <n v="33688.239999999998"/>
    <n v="31224.280000000002"/>
    <n v="49.71"/>
    <n v="1575.47"/>
    <n v="838.78"/>
    <n v="33688.239999999998"/>
    <n v="2318.760000000002"/>
    <n v="25000"/>
  </r>
  <r>
    <n v="25590"/>
    <s v="MSHCP Reserve Management"/>
    <n v="931150"/>
    <s v="MSHCP Reserve Management"/>
    <x v="3"/>
    <x v="3"/>
    <s v="25590 931150 527720"/>
    <x v="1"/>
    <x v="6"/>
    <s v="Supplies &amp; Services"/>
    <x v="0"/>
    <s v="Natural Resources2"/>
    <s v="MSHCP Reserve Management2"/>
    <n v="6119.8799999999992"/>
    <n v="2000"/>
    <n v="4883"/>
    <n v="6883"/>
    <n v="4883.24"/>
    <n v="-4335.5600000000004"/>
    <n v="1183.1600000000001"/>
    <n v="532.85"/>
    <n v="0"/>
    <n v="0"/>
    <n v="132.5"/>
    <n v="0"/>
    <n v="16.350000000000001"/>
    <n v="244.72"/>
    <n v="405.71"/>
    <n v="70.45"/>
    <n v="3133.4199999999992"/>
    <n v="1730.8399999999995"/>
    <n v="532.85"/>
    <n v="148.85"/>
    <n v="720.88"/>
    <n v="3133.4199999999996"/>
    <n v="3749.5800000000004"/>
    <n v="2000"/>
  </r>
  <r>
    <n v="25620"/>
    <s v="Lake Skinner Park"/>
    <n v="931750"/>
    <s v="Lake Skinner Park"/>
    <x v="7"/>
    <x v="7"/>
    <s v="25620 931750 527960"/>
    <x v="3"/>
    <x v="7"/>
    <s v="Supplies &amp; Services"/>
    <x v="0"/>
    <s v="Regional Parks2"/>
    <s v="Lake Skinner2"/>
    <n v="55385.98"/>
    <n v="71070"/>
    <n v="20025"/>
    <n v="91095"/>
    <n v="4005"/>
    <n v="0"/>
    <n v="4005"/>
    <n v="4005"/>
    <n v="0"/>
    <n v="5156.25"/>
    <n v="10312.5"/>
    <n v="10312.5"/>
    <n v="10312.5"/>
    <n v="0"/>
    <n v="0"/>
    <n v="4005"/>
    <n v="52113.75"/>
    <n v="8010"/>
    <n v="9161.25"/>
    <n v="30937.5"/>
    <n v="4005"/>
    <n v="52113.75"/>
    <n v="38981.25"/>
    <n v="91095"/>
  </r>
  <r>
    <n v="25400"/>
    <s v="Regional Park &amp; Open Space Dis"/>
    <n v="931235"/>
    <s v="Business Operations"/>
    <x v="4"/>
    <x v="4"/>
    <s v="25400 931235 546160"/>
    <x v="2"/>
    <x v="2"/>
    <s v="Capital Assets"/>
    <x v="1"/>
    <s v="Business Services4"/>
    <s v="Business Operations4"/>
    <n v="45901.5"/>
    <n v="0"/>
    <n v="17606"/>
    <n v="17606"/>
    <n v="0"/>
    <n v="0"/>
    <n v="0"/>
    <n v="0"/>
    <n v="0"/>
    <n v="17605.79"/>
    <n v="0"/>
    <n v="0"/>
    <n v="-17605.79"/>
    <n v="0"/>
    <n v="0"/>
    <n v="0"/>
    <n v="0"/>
    <n v="0"/>
    <n v="17605.79"/>
    <n v="-17605.79"/>
    <n v="0"/>
    <n v="0"/>
    <n v="17606"/>
    <n v="0"/>
  </r>
  <r>
    <n v="33110"/>
    <s v="Park Acq &amp; Dev, Grants"/>
    <n v="931121"/>
    <s v="Park Acq &amp; Dev, Grants"/>
    <x v="2"/>
    <x v="2"/>
    <s v="33110 931121 542120"/>
    <x v="0"/>
    <x v="8"/>
    <s v="Capital Assets"/>
    <x v="1"/>
    <s v="CIP4"/>
    <s v="Park Acq &amp; Dev, Grants4"/>
    <n v="51528.88"/>
    <n v="0"/>
    <m/>
    <n v="0"/>
    <n v="0"/>
    <n v="0"/>
    <n v="0"/>
    <n v="0"/>
    <n v="0"/>
    <n v="0"/>
    <n v="0"/>
    <n v="0"/>
    <n v="0"/>
    <n v="0"/>
    <n v="0"/>
    <n v="0"/>
    <n v="0"/>
    <n v="0"/>
    <n v="0"/>
    <n v="0"/>
    <n v="0"/>
    <n v="0"/>
    <n v="0"/>
    <n v="0"/>
  </r>
  <r>
    <n v="33120"/>
    <s v="Park Acq &amp; Dev, DIF"/>
    <n v="931800"/>
    <s v="Park Acq &amp; Dev, DIF"/>
    <x v="2"/>
    <x v="2"/>
    <s v="33120 931800 542120"/>
    <x v="0"/>
    <x v="9"/>
    <s v="Capital Assets"/>
    <x v="1"/>
    <s v="CIP4"/>
    <s v="Park Acq &amp; Dev, DIF4"/>
    <n v="882541.28"/>
    <n v="0"/>
    <m/>
    <n v="0"/>
    <n v="0"/>
    <n v="0"/>
    <n v="0"/>
    <n v="0"/>
    <n v="0"/>
    <n v="0"/>
    <n v="0"/>
    <n v="0"/>
    <n v="0"/>
    <n v="0"/>
    <n v="0"/>
    <n v="0"/>
    <n v="0"/>
    <n v="0"/>
    <n v="0"/>
    <n v="0"/>
    <n v="0"/>
    <n v="0"/>
    <n v="0"/>
    <n v="0"/>
  </r>
  <r>
    <n v="25400"/>
    <s v="Regional Park &amp; Open Space Dis"/>
    <n v="931183"/>
    <s v="Reservation/Reception"/>
    <x v="9"/>
    <x v="9"/>
    <s v="25400 931183 536760"/>
    <x v="2"/>
    <x v="10"/>
    <s v="Internal Service Costs"/>
    <x v="2"/>
    <s v="Business Services3"/>
    <s v="Guest Services &amp; Events3"/>
    <n v="402.18"/>
    <n v="0"/>
    <m/>
    <n v="0"/>
    <n v="30.48"/>
    <n v="0"/>
    <n v="-30.48"/>
    <n v="0"/>
    <n v="0"/>
    <n v="0"/>
    <n v="0"/>
    <n v="0"/>
    <n v="0"/>
    <n v="0"/>
    <n v="0"/>
    <n v="0"/>
    <n v="0"/>
    <n v="0"/>
    <n v="0"/>
    <n v="0"/>
    <n v="0"/>
    <n v="0"/>
    <n v="0"/>
    <n v="0"/>
  </r>
  <r>
    <n v="25400"/>
    <s v="Regional Park &amp; Open Space Dis"/>
    <n v="931205"/>
    <s v="Crestmore Manor"/>
    <x v="9"/>
    <x v="9"/>
    <s v="25400 931205 536760"/>
    <x v="2"/>
    <x v="10"/>
    <s v="Internal Service Costs"/>
    <x v="2"/>
    <s v="Business Services3"/>
    <s v="Guest Services &amp; Events3"/>
    <n v="479.21000000000004"/>
    <n v="0"/>
    <m/>
    <n v="0"/>
    <n v="30.48"/>
    <n v="64.56"/>
    <n v="105.8"/>
    <n v="75.319999999999993"/>
    <n v="123.74"/>
    <n v="86.08"/>
    <n v="86.08"/>
    <n v="86.08"/>
    <n v="86.08"/>
    <n v="80.7"/>
    <n v="112.98"/>
    <n v="80.7"/>
    <n v="1018.6000000000001"/>
    <n v="200.84"/>
    <n v="285.14"/>
    <n v="258.24"/>
    <n v="274.38"/>
    <n v="1018.6"/>
    <n v="-1018.6"/>
    <n v="0"/>
  </r>
  <r>
    <n v="25400"/>
    <s v="Regional Park &amp; Open Space Dis"/>
    <n v="931220"/>
    <s v="Administration"/>
    <x v="10"/>
    <x v="10"/>
    <s v="25400 931220 520360"/>
    <x v="2"/>
    <x v="11"/>
    <s v="Internal Service Costs"/>
    <x v="0"/>
    <s v="Business Services2"/>
    <s v="Executive2"/>
    <n v="1864.08"/>
    <n v="0"/>
    <m/>
    <n v="0"/>
    <n v="0"/>
    <n v="136.83000000000001"/>
    <n v="136.83000000000001"/>
    <n v="136.83000000000001"/>
    <n v="136.83000000000001"/>
    <n v="136.83000000000001"/>
    <n v="136.83000000000001"/>
    <n v="136.83000000000001"/>
    <n v="136.83000000000001"/>
    <n v="136.83000000000001"/>
    <n v="136.83000000000001"/>
    <n v="273.66000000000003"/>
    <n v="1641.96"/>
    <n v="273.66000000000003"/>
    <n v="410.49"/>
    <n v="410.49"/>
    <n v="547.32000000000005"/>
    <n v="1641.96"/>
    <n v="-1641.96"/>
    <n v="0"/>
  </r>
  <r>
    <n v="25400"/>
    <s v="Regional Park &amp; Open Space Dis"/>
    <n v="931220"/>
    <s v="Administration"/>
    <x v="11"/>
    <x v="11"/>
    <s v="25400 931220 527690"/>
    <x v="2"/>
    <x v="11"/>
    <s v="Internal Service Costs"/>
    <x v="0"/>
    <s v="Business Services2"/>
    <s v="Executive2"/>
    <n v="417.72999999999996"/>
    <n v="0"/>
    <m/>
    <n v="0"/>
    <n v="0"/>
    <n v="0"/>
    <n v="0"/>
    <n v="0"/>
    <n v="0"/>
    <n v="0"/>
    <n v="0"/>
    <n v="0"/>
    <n v="0"/>
    <n v="0"/>
    <n v="0"/>
    <n v="0"/>
    <n v="0"/>
    <n v="0"/>
    <n v="0"/>
    <n v="0"/>
    <n v="0"/>
    <n v="0"/>
    <n v="0"/>
    <n v="0"/>
  </r>
  <r>
    <n v="25400"/>
    <s v="Regional Park &amp; Open Space Dis"/>
    <n v="931220"/>
    <s v="Administration"/>
    <x v="9"/>
    <x v="9"/>
    <s v="25400 931220 536760"/>
    <x v="2"/>
    <x v="11"/>
    <s v="Internal Service Costs"/>
    <x v="2"/>
    <s v="Business Services3"/>
    <s v="Executive3"/>
    <n v="622.5"/>
    <n v="0"/>
    <m/>
    <n v="0"/>
    <n v="50.8"/>
    <n v="53.8"/>
    <n v="53.8"/>
    <n v="53.8"/>
    <n v="80.7"/>
    <n v="53.8"/>
    <n v="53.8"/>
    <n v="53.8"/>
    <n v="53.8"/>
    <n v="53.8"/>
    <n v="80.7"/>
    <n v="53.8"/>
    <n v="696.4"/>
    <n v="158.39999999999998"/>
    <n v="188.3"/>
    <n v="161.39999999999998"/>
    <n v="188.3"/>
    <n v="696.4"/>
    <n v="-696.4"/>
    <n v="0"/>
  </r>
  <r>
    <n v="25400"/>
    <s v="Regional Park &amp; Open Space Dis"/>
    <n v="931220"/>
    <s v="Administration"/>
    <x v="12"/>
    <x v="12"/>
    <s v="25400 931220 537020"/>
    <x v="2"/>
    <x v="11"/>
    <s v="Internal Service Costs"/>
    <x v="2"/>
    <s v="Business Services3"/>
    <s v="Executive3"/>
    <n v="0"/>
    <n v="0"/>
    <m/>
    <n v="0"/>
    <n v="0"/>
    <n v="0"/>
    <n v="0"/>
    <n v="0"/>
    <n v="0"/>
    <n v="484.04"/>
    <n v="0"/>
    <n v="0"/>
    <n v="0"/>
    <n v="0"/>
    <n v="0"/>
    <n v="0"/>
    <n v="484.04"/>
    <n v="0"/>
    <n v="484.04"/>
    <n v="0"/>
    <n v="0"/>
    <n v="484.04"/>
    <n v="-484.04"/>
    <n v="0"/>
  </r>
  <r>
    <n v="25400"/>
    <s v="Regional Park &amp; Open Space Dis"/>
    <n v="931235"/>
    <s v="Business Operations"/>
    <x v="13"/>
    <x v="13"/>
    <s v="25400 931235 517000"/>
    <x v="2"/>
    <x v="2"/>
    <s v="Internal Service Costs"/>
    <x v="3"/>
    <s v="Business Services1"/>
    <s v="Business Operations1"/>
    <n v="247344"/>
    <n v="0"/>
    <m/>
    <n v="0"/>
    <n v="0"/>
    <n v="0"/>
    <n v="0"/>
    <n v="0"/>
    <n v="0"/>
    <n v="104680.33"/>
    <n v="67974.240000000005"/>
    <n v="0"/>
    <n v="-15634.08"/>
    <n v="67974.28"/>
    <n v="-15634.08"/>
    <n v="0"/>
    <n v="209360.69000000003"/>
    <n v="0"/>
    <n v="104680.33"/>
    <n v="52340.160000000003"/>
    <n v="52340.2"/>
    <n v="209360.69"/>
    <n v="-209360.69"/>
    <n v="314837"/>
  </r>
  <r>
    <n v="25400"/>
    <s v="Regional Park &amp; Open Space Dis"/>
    <n v="931235"/>
    <s v="Business Operations"/>
    <x v="14"/>
    <x v="14"/>
    <s v="25400 931235 520930"/>
    <x v="2"/>
    <x v="2"/>
    <s v="Internal Service Costs"/>
    <x v="0"/>
    <s v="Business Services2"/>
    <s v="Business Operations2"/>
    <n v="415176.99"/>
    <n v="767021"/>
    <m/>
    <n v="767021"/>
    <n v="0"/>
    <n v="191755.26"/>
    <n v="0"/>
    <n v="191755.26"/>
    <n v="0"/>
    <n v="-88207.42"/>
    <n v="191755.26"/>
    <n v="0"/>
    <n v="-44103.71"/>
    <n v="191755.26"/>
    <n v="-44103.71"/>
    <n v="0"/>
    <n v="590606.20000000007"/>
    <n v="191755.26"/>
    <n v="103547.84000000001"/>
    <n v="147651.55000000002"/>
    <n v="147651.55000000002"/>
    <n v="590606.20000000007"/>
    <n v="176414.79999999993"/>
    <n v="956817"/>
  </r>
  <r>
    <n v="25400"/>
    <s v="Regional Park &amp; Open Space Dis"/>
    <n v="931235"/>
    <s v="Business Operations"/>
    <x v="15"/>
    <x v="15"/>
    <s v="25400 931235 520945"/>
    <x v="2"/>
    <x v="2"/>
    <s v="Internal Service Costs"/>
    <x v="0"/>
    <s v="Business Services2"/>
    <s v="Business Operations2"/>
    <n v="351877.2"/>
    <n v="369471"/>
    <m/>
    <n v="369471"/>
    <n v="0"/>
    <n v="92367.78"/>
    <n v="0"/>
    <n v="92367.78"/>
    <n v="0"/>
    <n v="-42489.18"/>
    <n v="92367.78"/>
    <n v="0"/>
    <n v="-21244.59"/>
    <n v="92367.72"/>
    <n v="-21244.59"/>
    <n v="0"/>
    <n v="284492.7"/>
    <n v="92367.78"/>
    <n v="49878.6"/>
    <n v="71123.19"/>
    <n v="71123.13"/>
    <n v="284492.7"/>
    <n v="84978.299999999988"/>
    <n v="523618"/>
  </r>
  <r>
    <n v="25400"/>
    <s v="Regional Park &amp; Open Space Dis"/>
    <n v="931235"/>
    <s v="Business Operations"/>
    <x v="16"/>
    <x v="16"/>
    <s v="25400 931235 523760"/>
    <x v="2"/>
    <x v="2"/>
    <s v="Internal Service Costs"/>
    <x v="0"/>
    <s v="Business Services2"/>
    <s v="Business Operations2"/>
    <n v="3414.2"/>
    <n v="3906"/>
    <m/>
    <n v="3906"/>
    <n v="0"/>
    <n v="263.58"/>
    <n v="301"/>
    <n v="264.54000000000002"/>
    <n v="272.73"/>
    <n v="243.9"/>
    <n v="262.81"/>
    <n v="275.69"/>
    <n v="261.92"/>
    <n v="374.62"/>
    <n v="1035.9000000000001"/>
    <n v="547.29999999999995"/>
    <n v="4103.99"/>
    <n v="564.57999999999993"/>
    <n v="781.17"/>
    <n v="800.42000000000007"/>
    <n v="1957.82"/>
    <n v="4103.99"/>
    <n v="-197.98999999999978"/>
    <n v="0"/>
  </r>
  <r>
    <n v="25400"/>
    <s v="Regional Park &amp; Open Space Dis"/>
    <n v="931235"/>
    <s v="Business Operations"/>
    <x v="17"/>
    <x v="17"/>
    <s v="25400 931235 525330"/>
    <x v="2"/>
    <x v="2"/>
    <s v="Internal Service Costs"/>
    <x v="0"/>
    <s v="Business Services2"/>
    <s v="Business Operations2"/>
    <n v="184.29000000000002"/>
    <n v="0"/>
    <m/>
    <n v="0"/>
    <n v="0"/>
    <n v="0"/>
    <n v="0"/>
    <n v="42.12"/>
    <n v="0"/>
    <n v="0"/>
    <n v="0"/>
    <n v="0"/>
    <n v="0"/>
    <n v="0"/>
    <n v="0"/>
    <n v="0"/>
    <n v="42.12"/>
    <n v="0"/>
    <n v="42.12"/>
    <n v="0"/>
    <n v="0"/>
    <n v="42.12"/>
    <n v="-42.12"/>
    <n v="0"/>
  </r>
  <r>
    <n v="25400"/>
    <s v="Regional Park &amp; Open Space Dis"/>
    <n v="931235"/>
    <s v="Business Operations"/>
    <x v="18"/>
    <x v="18"/>
    <s v="25400 931235 525840"/>
    <x v="2"/>
    <x v="2"/>
    <s v="Internal Service Costs"/>
    <x v="0"/>
    <s v="Business Services2"/>
    <s v="Business Operations2"/>
    <n v="390686.03999999986"/>
    <n v="388829"/>
    <m/>
    <n v="388829"/>
    <n v="32402.42"/>
    <n v="32402.42"/>
    <n v="32402.42"/>
    <n v="32402.42"/>
    <n v="32402.42"/>
    <n v="-4860.3599999999997"/>
    <n v="32402.42"/>
    <n v="32402.42"/>
    <n v="10044.74"/>
    <n v="24949.86"/>
    <n v="-7452.56"/>
    <n v="57352.28"/>
    <n v="306850.89999999991"/>
    <n v="97207.26"/>
    <n v="59944.479999999996"/>
    <n v="74849.58"/>
    <n v="74849.58"/>
    <n v="306850.90000000002"/>
    <n v="81978.099999999977"/>
    <n v="427529"/>
  </r>
  <r>
    <n v="25400"/>
    <s v="Regional Park &amp; Open Space Dis"/>
    <n v="931235"/>
    <s v="Business Operations"/>
    <x v="19"/>
    <x v="19"/>
    <s v="25400 931235 527670"/>
    <x v="2"/>
    <x v="2"/>
    <s v="Internal Service Costs"/>
    <x v="0"/>
    <s v="Business Services2"/>
    <s v="Business Operations2"/>
    <n v="4686.7700000000004"/>
    <n v="0"/>
    <m/>
    <n v="0"/>
    <n v="0"/>
    <n v="0"/>
    <n v="0"/>
    <n v="0"/>
    <n v="0"/>
    <n v="0"/>
    <n v="0"/>
    <n v="0"/>
    <n v="0"/>
    <n v="0"/>
    <n v="0"/>
    <n v="0"/>
    <n v="0"/>
    <n v="0"/>
    <n v="0"/>
    <n v="0"/>
    <n v="0"/>
    <n v="0"/>
    <n v="0"/>
    <n v="0"/>
  </r>
  <r>
    <n v="25400"/>
    <s v="Regional Park &amp; Open Space Dis"/>
    <n v="931235"/>
    <s v="Business Operations"/>
    <x v="11"/>
    <x v="11"/>
    <s v="25400 931235 527690"/>
    <x v="2"/>
    <x v="2"/>
    <s v="Internal Service Costs"/>
    <x v="0"/>
    <s v="Business Services2"/>
    <s v="Business Operations2"/>
    <n v="64253.510000000009"/>
    <n v="124807"/>
    <m/>
    <n v="124807"/>
    <n v="0"/>
    <n v="8636.68"/>
    <n v="6909.79"/>
    <n v="3678.56"/>
    <n v="6624.01"/>
    <n v="14870.48"/>
    <n v="10449.950000000001"/>
    <n v="3215.63"/>
    <n v="12635.4"/>
    <n v="4809.03"/>
    <n v="5894.87"/>
    <n v="18789.25"/>
    <n v="96513.65"/>
    <n v="15546.470000000001"/>
    <n v="25173.05"/>
    <n v="26300.980000000003"/>
    <n v="29493.15"/>
    <n v="96513.65"/>
    <n v="28293.350000000006"/>
    <n v="151361"/>
  </r>
  <r>
    <n v="25400"/>
    <s v="Regional Park &amp; Open Space Dis"/>
    <n v="931235"/>
    <s v="Business Operations"/>
    <x v="9"/>
    <x v="9"/>
    <s v="25400 931235 536760"/>
    <x v="2"/>
    <x v="2"/>
    <s v="Internal Service Costs"/>
    <x v="2"/>
    <s v="Business Services3"/>
    <s v="Business Operations3"/>
    <n v="1115.2799999999997"/>
    <n v="140"/>
    <m/>
    <n v="140"/>
    <n v="91.44"/>
    <n v="123.74"/>
    <n v="134.5"/>
    <n v="129.12"/>
    <n v="209.82"/>
    <n v="156.02000000000001"/>
    <n v="172.16"/>
    <n v="166.78"/>
    <n v="166.78"/>
    <n v="172.16"/>
    <n v="247.48"/>
    <n v="166.78"/>
    <n v="1936.78"/>
    <n v="349.68"/>
    <n v="494.96000000000004"/>
    <n v="505.72"/>
    <n v="586.41999999999996"/>
    <n v="1936.7800000000002"/>
    <n v="-1796.7800000000002"/>
    <n v="0"/>
  </r>
  <r>
    <n v="25400"/>
    <s v="Regional Park &amp; Open Space Dis"/>
    <n v="931235"/>
    <s v="Business Operations"/>
    <x v="20"/>
    <x v="20"/>
    <s v="25400 931235 536840"/>
    <x v="2"/>
    <x v="2"/>
    <s v="Internal Service Costs"/>
    <x v="2"/>
    <s v="Business Services3"/>
    <s v="Business Operations3"/>
    <n v="13430"/>
    <n v="0"/>
    <m/>
    <n v="0"/>
    <n v="0"/>
    <n v="0"/>
    <n v="0"/>
    <n v="0"/>
    <n v="0"/>
    <n v="0"/>
    <n v="0"/>
    <n v="34828"/>
    <n v="0"/>
    <n v="0"/>
    <n v="0"/>
    <n v="0"/>
    <n v="34828"/>
    <n v="0"/>
    <n v="0"/>
    <n v="34828"/>
    <n v="0"/>
    <n v="34828"/>
    <n v="-34828"/>
    <n v="0"/>
  </r>
  <r>
    <n v="25400"/>
    <s v="Regional Park &amp; Open Space Dis"/>
    <n v="931235"/>
    <s v="Business Operations"/>
    <x v="12"/>
    <x v="12"/>
    <s v="25400 931235 537020"/>
    <x v="2"/>
    <x v="2"/>
    <s v="Internal Service Costs"/>
    <x v="2"/>
    <s v="Business Services3"/>
    <s v="Business Operations3"/>
    <n v="26303.16"/>
    <n v="0"/>
    <m/>
    <n v="0"/>
    <n v="0"/>
    <n v="0"/>
    <n v="1552.94"/>
    <n v="3045.35"/>
    <n v="0"/>
    <n v="685.72"/>
    <n v="1290.75"/>
    <n v="1048.74"/>
    <n v="4739.49"/>
    <n v="0"/>
    <n v="1250.4000000000001"/>
    <n v="927.73"/>
    <n v="14541.119999999999"/>
    <n v="1552.94"/>
    <n v="3731.0699999999997"/>
    <n v="7078.98"/>
    <n v="2178.13"/>
    <n v="14541.119999999999"/>
    <n v="-14541.119999999999"/>
    <n v="55399"/>
  </r>
  <r>
    <n v="25400"/>
    <s v="Regional Park &amp; Open Space Dis"/>
    <n v="931235"/>
    <s v="Business Operations"/>
    <x v="21"/>
    <x v="21"/>
    <s v="25400 931235 537090"/>
    <x v="2"/>
    <x v="2"/>
    <s v="Internal Service Costs"/>
    <x v="2"/>
    <s v="Business Services3"/>
    <s v="Business Operations3"/>
    <n v="79290.239999999991"/>
    <n v="79290"/>
    <m/>
    <n v="79290"/>
    <n v="0"/>
    <n v="0"/>
    <n v="19822.560000000001"/>
    <n v="19822.560000000001"/>
    <n v="0"/>
    <n v="-9118.3700000000008"/>
    <n v="19862.560000000001"/>
    <n v="30"/>
    <n v="-4629.1899999999996"/>
    <n v="60"/>
    <n v="15273.36"/>
    <n v="-70"/>
    <n v="61053.479999999996"/>
    <n v="19822.560000000001"/>
    <n v="10704.19"/>
    <n v="15263.370000000003"/>
    <n v="15263.36"/>
    <n v="61053.48"/>
    <n v="18236.519999999997"/>
    <n v="98650"/>
  </r>
  <r>
    <n v="25400"/>
    <s v="Regional Park &amp; Open Space Dis"/>
    <n v="931240"/>
    <s v="Finance"/>
    <x v="9"/>
    <x v="9"/>
    <s v="25400 931240 536760"/>
    <x v="2"/>
    <x v="12"/>
    <s v="Internal Service Costs"/>
    <x v="2"/>
    <s v="Business Services3"/>
    <s v="Finance3"/>
    <n v="30884.449999999997"/>
    <n v="0"/>
    <m/>
    <n v="0"/>
    <n v="60.96"/>
    <n v="64.56"/>
    <n v="64.56"/>
    <n v="5287.24"/>
    <n v="112.98"/>
    <n v="75.319999999999993"/>
    <n v="8166.53"/>
    <n v="-9983.58"/>
    <n v="75.319999999999993"/>
    <n v="6552.3"/>
    <n v="112.98"/>
    <n v="75.319999999999993"/>
    <n v="10664.489999999998"/>
    <n v="190.08"/>
    <n v="5475.5399999999991"/>
    <n v="-1741.7300000000002"/>
    <n v="6740.5999999999995"/>
    <n v="10664.489999999998"/>
    <n v="-10664.489999999998"/>
    <n v="0"/>
  </r>
  <r>
    <n v="25400"/>
    <s v="Regional Park &amp; Open Space Dis"/>
    <n v="931240"/>
    <s v="Finance"/>
    <x v="12"/>
    <x v="12"/>
    <s v="25400 931240 537020"/>
    <x v="2"/>
    <x v="12"/>
    <s v="Internal Service Costs"/>
    <x v="2"/>
    <s v="Business Services3"/>
    <s v="Finance3"/>
    <n v="2848.04"/>
    <n v="0"/>
    <m/>
    <n v="0"/>
    <n v="0"/>
    <n v="0"/>
    <n v="161.35"/>
    <n v="0"/>
    <n v="0"/>
    <n v="0"/>
    <n v="0"/>
    <n v="141.16999999999999"/>
    <n v="0"/>
    <n v="0"/>
    <n v="0"/>
    <n v="0"/>
    <n v="302.52"/>
    <n v="161.35"/>
    <n v="0"/>
    <n v="141.16999999999999"/>
    <n v="0"/>
    <n v="302.52"/>
    <n v="-302.52"/>
    <n v="4757"/>
  </r>
  <r>
    <n v="25400"/>
    <s v="Regional Park &amp; Open Space Dis"/>
    <n v="931260"/>
    <s v="Marketing"/>
    <x v="9"/>
    <x v="9"/>
    <s v="25400 931260 536760"/>
    <x v="2"/>
    <x v="13"/>
    <s v="Internal Service Costs"/>
    <x v="2"/>
    <s v="Business Services3"/>
    <s v="Marketing3"/>
    <n v="229.88000000000002"/>
    <n v="0"/>
    <m/>
    <n v="0"/>
    <n v="20.32"/>
    <n v="21.52"/>
    <n v="21.52"/>
    <n v="5.38"/>
    <n v="21.52"/>
    <n v="21.52"/>
    <n v="21.52"/>
    <n v="21.52"/>
    <n v="21.52"/>
    <n v="21.52"/>
    <n v="32.28"/>
    <n v="21.52"/>
    <n v="251.66000000000003"/>
    <n v="63.36"/>
    <n v="48.42"/>
    <n v="64.56"/>
    <n v="75.319999999999993"/>
    <n v="251.66"/>
    <n v="-251.66"/>
    <n v="0"/>
  </r>
  <r>
    <n v="25400"/>
    <s v="Regional Park &amp; Open Space Dis"/>
    <n v="931270"/>
    <s v="Santa Ana River Bottom Mgmt"/>
    <x v="11"/>
    <x v="11"/>
    <s v="25400 931270 527690"/>
    <x v="2"/>
    <x v="14"/>
    <s v="Internal Service Costs"/>
    <x v="0"/>
    <s v="Business Services2"/>
    <s v="SARB Management2"/>
    <n v="0"/>
    <n v="0"/>
    <m/>
    <n v="0"/>
    <n v="0"/>
    <n v="0"/>
    <n v="4948.2700000000004"/>
    <n v="2785.16"/>
    <n v="454.8"/>
    <n v="2283.1"/>
    <n v="1677.06"/>
    <n v="1599.25"/>
    <n v="1302.02"/>
    <n v="3641.51"/>
    <n v="2336.9499999999998"/>
    <n v="7695.08"/>
    <n v="28723.199999999997"/>
    <n v="4948.2700000000004"/>
    <n v="5523.0599999999995"/>
    <n v="4578.33"/>
    <n v="13673.54"/>
    <n v="28723.200000000001"/>
    <n v="-28723.200000000001"/>
    <n v="1914"/>
  </r>
  <r>
    <n v="25400"/>
    <s v="Regional Park &amp; Open Space Dis"/>
    <n v="931301"/>
    <s v="Historical"/>
    <x v="9"/>
    <x v="9"/>
    <s v="25400 931301 536760"/>
    <x v="4"/>
    <x v="15"/>
    <s v="Internal Service Costs"/>
    <x v="2"/>
    <s v="Interpretive3"/>
    <s v="Historic Preservation3"/>
    <n v="105.16000000000001"/>
    <n v="0"/>
    <m/>
    <n v="0"/>
    <n v="10.16"/>
    <n v="10.76"/>
    <n v="10.76"/>
    <n v="10.76"/>
    <n v="16.14"/>
    <n v="10.76"/>
    <n v="10.76"/>
    <n v="10.76"/>
    <n v="10.76"/>
    <n v="10.76"/>
    <n v="16.14"/>
    <n v="10.76"/>
    <n v="139.28000000000003"/>
    <n v="31.68"/>
    <n v="37.659999999999997"/>
    <n v="32.28"/>
    <n v="37.659999999999997"/>
    <n v="139.28"/>
    <n v="-139.28"/>
    <n v="0"/>
  </r>
  <r>
    <n v="25400"/>
    <s v="Regional Park &amp; Open Space Dis"/>
    <n v="931302"/>
    <s v="Gilman Ranch Historic Museum"/>
    <x v="9"/>
    <x v="9"/>
    <s v="25400 931302 536760"/>
    <x v="4"/>
    <x v="16"/>
    <s v="Internal Service Costs"/>
    <x v="2"/>
    <s v="Interpretive3"/>
    <s v="Gilman Ranch3"/>
    <n v="124.50000000000001"/>
    <n v="0"/>
    <m/>
    <n v="0"/>
    <n v="10.16"/>
    <n v="10.76"/>
    <n v="10.76"/>
    <n v="10.76"/>
    <n v="16.14"/>
    <n v="10.76"/>
    <n v="10.76"/>
    <n v="10.76"/>
    <n v="16.14"/>
    <n v="0"/>
    <n v="10.76"/>
    <n v="10.76"/>
    <n v="128.52000000000001"/>
    <n v="31.68"/>
    <n v="37.659999999999997"/>
    <n v="37.659999999999997"/>
    <n v="21.52"/>
    <n v="128.52000000000001"/>
    <n v="-128.52000000000001"/>
    <n v="0"/>
  </r>
  <r>
    <n v="25400"/>
    <s v="Regional Park &amp; Open Space Dis"/>
    <n v="931303"/>
    <s v="Jensen Alvarado Historic Ranch"/>
    <x v="9"/>
    <x v="9"/>
    <s v="25400 931303 536760"/>
    <x v="4"/>
    <x v="17"/>
    <s v="Internal Service Costs"/>
    <x v="2"/>
    <s v="Interpretive3"/>
    <s v="Jensen-Alvarado Ranch3"/>
    <n v="191.42000000000002"/>
    <n v="0"/>
    <m/>
    <n v="0"/>
    <n v="20.32"/>
    <n v="26.9"/>
    <n v="21.52"/>
    <n v="21.52"/>
    <n v="32.28"/>
    <n v="21.52"/>
    <n v="21.52"/>
    <n v="21.52"/>
    <n v="21.52"/>
    <n v="26.9"/>
    <n v="48.42"/>
    <n v="32.28"/>
    <n v="316.22000000000003"/>
    <n v="68.739999999999995"/>
    <n v="75.319999999999993"/>
    <n v="64.56"/>
    <n v="107.6"/>
    <n v="316.22000000000003"/>
    <n v="-316.22000000000003"/>
    <n v="0"/>
  </r>
  <r>
    <n v="25400"/>
    <s v="Regional Park &amp; Open Space Dis"/>
    <n v="931305"/>
    <s v="Hidden Valley Nature Center"/>
    <x v="9"/>
    <x v="9"/>
    <s v="25400 931305 536760"/>
    <x v="4"/>
    <x v="18"/>
    <s v="Internal Service Costs"/>
    <x v="2"/>
    <s v="Interpretive3"/>
    <s v="Hidden Valley Nature Center3"/>
    <n v="474.1"/>
    <n v="0"/>
    <m/>
    <n v="0"/>
    <n v="40.64"/>
    <n v="43.04"/>
    <n v="43.04"/>
    <n v="43.04"/>
    <n v="64.56"/>
    <n v="43.04"/>
    <n v="43.04"/>
    <n v="43.04"/>
    <n v="43.04"/>
    <n v="43.04"/>
    <n v="64.56"/>
    <n v="43.04"/>
    <n v="557.12000000000012"/>
    <n v="126.72"/>
    <n v="150.63999999999999"/>
    <n v="129.12"/>
    <n v="150.63999999999999"/>
    <n v="557.12"/>
    <n v="-557.12"/>
    <n v="0"/>
  </r>
  <r>
    <n v="25400"/>
    <s v="Regional Park &amp; Open Space Dis"/>
    <n v="931306"/>
    <s v="Idyllwild Nature Center"/>
    <x v="9"/>
    <x v="9"/>
    <s v="25400 931306 536760"/>
    <x v="4"/>
    <x v="19"/>
    <s v="Internal Service Costs"/>
    <x v="2"/>
    <s v="Interpretive3"/>
    <s v="Idyllwild Nature Center3"/>
    <n v="244.22000000000003"/>
    <n v="0"/>
    <m/>
    <n v="0"/>
    <n v="20.32"/>
    <n v="21.52"/>
    <n v="21.52"/>
    <n v="21.52"/>
    <n v="32.28"/>
    <n v="21.52"/>
    <n v="21.52"/>
    <n v="21.52"/>
    <n v="21.52"/>
    <n v="21.52"/>
    <n v="21.52"/>
    <n v="10.76"/>
    <n v="257.04000000000008"/>
    <n v="63.36"/>
    <n v="75.319999999999993"/>
    <n v="64.56"/>
    <n v="53.8"/>
    <n v="257.04000000000002"/>
    <n v="-257.04000000000002"/>
    <n v="0"/>
  </r>
  <r>
    <n v="25400"/>
    <s v="Regional Park &amp; Open Space Dis"/>
    <n v="931307"/>
    <s v="Santa Rosa Plateau Nature Ctr"/>
    <x v="9"/>
    <x v="9"/>
    <s v="25400 931307 536760"/>
    <x v="4"/>
    <x v="20"/>
    <s v="Internal Service Costs"/>
    <x v="2"/>
    <s v="Interpretive3"/>
    <s v="Santa Rosa Plateau Nature Center3"/>
    <n v="249.00000000000003"/>
    <n v="0"/>
    <m/>
    <n v="0"/>
    <n v="20.32"/>
    <n v="21.52"/>
    <n v="21.52"/>
    <n v="21.52"/>
    <n v="32.28"/>
    <n v="21.52"/>
    <n v="21.52"/>
    <n v="21.52"/>
    <n v="21.52"/>
    <n v="21.52"/>
    <n v="32.28"/>
    <n v="21.52"/>
    <n v="278.56000000000006"/>
    <n v="63.36"/>
    <n v="75.319999999999993"/>
    <n v="64.56"/>
    <n v="75.319999999999993"/>
    <n v="278.56"/>
    <n v="-278.56"/>
    <n v="0"/>
  </r>
  <r>
    <n v="25400"/>
    <s v="Regional Park &amp; Open Space Dis"/>
    <n v="931307"/>
    <s v="Santa Rosa Plateau Nature Ctr"/>
    <x v="21"/>
    <x v="21"/>
    <s v="25400 931307 537090"/>
    <x v="4"/>
    <x v="20"/>
    <s v="Internal Service Costs"/>
    <x v="2"/>
    <s v="Interpretive3"/>
    <s v="Santa Rosa Plateau Nature Center3"/>
    <n v="30"/>
    <n v="0"/>
    <m/>
    <n v="0"/>
    <n v="0"/>
    <n v="0"/>
    <n v="0"/>
    <n v="0"/>
    <n v="0"/>
    <n v="60"/>
    <n v="0"/>
    <n v="0"/>
    <n v="80"/>
    <n v="0"/>
    <n v="20"/>
    <n v="10"/>
    <n v="170"/>
    <n v="0"/>
    <n v="60"/>
    <n v="80"/>
    <n v="30"/>
    <n v="170"/>
    <n v="-170"/>
    <n v="0"/>
  </r>
  <r>
    <n v="25400"/>
    <s v="Regional Park &amp; Open Space Dis"/>
    <n v="931400"/>
    <s v="Major Parks"/>
    <x v="11"/>
    <x v="11"/>
    <s v="25400 931400 527690"/>
    <x v="3"/>
    <x v="21"/>
    <s v="Internal Service Costs"/>
    <x v="0"/>
    <s v="Regional Parks2"/>
    <s v="Regional Parks General Admin2"/>
    <n v="8604.2200000000012"/>
    <n v="48318"/>
    <m/>
    <n v="48318"/>
    <n v="0"/>
    <n v="0"/>
    <n v="1128.3699999999999"/>
    <n v="985.55"/>
    <n v="0"/>
    <n v="599.04"/>
    <n v="1169.23"/>
    <n v="205.08"/>
    <n v="302.33"/>
    <n v="1727.23"/>
    <n v="1170.3699999999999"/>
    <n v="1137.33"/>
    <n v="8424.5299999999988"/>
    <n v="1128.3699999999999"/>
    <n v="1584.59"/>
    <n v="1676.6399999999999"/>
    <n v="4034.93"/>
    <n v="8424.5300000000007"/>
    <n v="39893.47"/>
    <n v="7226"/>
  </r>
  <r>
    <n v="25400"/>
    <s v="Regional Park &amp; Open Space Dis"/>
    <n v="931400"/>
    <s v="Major Parks"/>
    <x v="9"/>
    <x v="9"/>
    <s v="25400 931400 536760"/>
    <x v="3"/>
    <x v="21"/>
    <s v="Internal Service Costs"/>
    <x v="2"/>
    <s v="Regional Parks3"/>
    <s v="Regional Parks General Admin3"/>
    <n v="296.8"/>
    <n v="0"/>
    <m/>
    <n v="0"/>
    <n v="20.32"/>
    <n v="21.52"/>
    <n v="21.52"/>
    <n v="21.52"/>
    <n v="32.28"/>
    <n v="21.52"/>
    <n v="21.52"/>
    <n v="21.52"/>
    <n v="21.52"/>
    <n v="21.52"/>
    <n v="32.28"/>
    <n v="21.52"/>
    <n v="278.56000000000006"/>
    <n v="63.36"/>
    <n v="75.319999999999993"/>
    <n v="64.56"/>
    <n v="75.319999999999993"/>
    <n v="278.56"/>
    <n v="-278.56"/>
    <n v="0"/>
  </r>
  <r>
    <n v="25400"/>
    <s v="Regional Park &amp; Open Space Dis"/>
    <n v="931402"/>
    <s v="Hurkey Creek Park"/>
    <x v="10"/>
    <x v="10"/>
    <s v="25400 931402 520360"/>
    <x v="3"/>
    <x v="22"/>
    <s v="Internal Service Costs"/>
    <x v="0"/>
    <s v="Regional Parks2"/>
    <s v="Hurkey Creek2"/>
    <n v="1864.0800000000004"/>
    <n v="0"/>
    <m/>
    <n v="0"/>
    <n v="0"/>
    <n v="136.83000000000001"/>
    <n v="136.83000000000001"/>
    <n v="136.83000000000001"/>
    <n v="136.83000000000001"/>
    <n v="136.83000000000001"/>
    <n v="136.83000000000001"/>
    <n v="136.83000000000001"/>
    <n v="136.83000000000001"/>
    <n v="136.83000000000001"/>
    <n v="136.83000000000001"/>
    <n v="273.66000000000003"/>
    <n v="1641.96"/>
    <n v="273.66000000000003"/>
    <n v="410.49"/>
    <n v="410.49"/>
    <n v="547.32000000000005"/>
    <n v="1641.96"/>
    <n v="-1641.96"/>
    <n v="0"/>
  </r>
  <r>
    <n v="25400"/>
    <s v="Regional Park &amp; Open Space Dis"/>
    <n v="931402"/>
    <s v="Hurkey Creek Park"/>
    <x v="9"/>
    <x v="9"/>
    <s v="25400 931402 536760"/>
    <x v="3"/>
    <x v="22"/>
    <s v="Internal Service Costs"/>
    <x v="2"/>
    <s v="Regional Parks3"/>
    <s v="Hurkey Creek3"/>
    <n v="210.54000000000002"/>
    <n v="0"/>
    <m/>
    <n v="0"/>
    <n v="20.32"/>
    <n v="21.52"/>
    <n v="21.52"/>
    <n v="21.52"/>
    <n v="32.28"/>
    <n v="21.52"/>
    <n v="21.52"/>
    <n v="21.52"/>
    <n v="21.52"/>
    <n v="21.52"/>
    <n v="32.28"/>
    <n v="21.52"/>
    <n v="278.56000000000006"/>
    <n v="63.36"/>
    <n v="75.319999999999993"/>
    <n v="64.56"/>
    <n v="75.319999999999993"/>
    <n v="278.56"/>
    <n v="-278.56"/>
    <n v="0"/>
  </r>
  <r>
    <n v="25400"/>
    <s v="Regional Park &amp; Open Space Dis"/>
    <n v="931403"/>
    <s v="Idyllwild Park"/>
    <x v="10"/>
    <x v="10"/>
    <s v="25400 931403 520360"/>
    <x v="3"/>
    <x v="23"/>
    <s v="Internal Service Costs"/>
    <x v="0"/>
    <s v="Regional Parks2"/>
    <s v="Idyllwild2"/>
    <n v="1864.08"/>
    <n v="0"/>
    <m/>
    <n v="0"/>
    <n v="0"/>
    <n v="136.83000000000001"/>
    <n v="410.49"/>
    <n v="273.66000000000003"/>
    <n v="273.66000000000003"/>
    <n v="273.66000000000003"/>
    <n v="1231.47"/>
    <n v="273.66000000000003"/>
    <n v="-684.15"/>
    <n v="273.66000000000003"/>
    <n v="273.66000000000003"/>
    <n v="547.32000000000005"/>
    <n v="3283.92"/>
    <n v="547.32000000000005"/>
    <n v="820.98"/>
    <n v="820.98000000000013"/>
    <n v="1094.6400000000001"/>
    <n v="3283.92"/>
    <n v="-3283.92"/>
    <n v="0"/>
  </r>
  <r>
    <n v="25400"/>
    <s v="Regional Park &amp; Open Space Dis"/>
    <n v="931403"/>
    <s v="Idyllwild Park"/>
    <x v="9"/>
    <x v="9"/>
    <s v="25400 931403 536760"/>
    <x v="3"/>
    <x v="23"/>
    <s v="Internal Service Costs"/>
    <x v="2"/>
    <s v="Regional Parks3"/>
    <s v="Idyllwild3"/>
    <n v="469.21000000000009"/>
    <n v="0"/>
    <m/>
    <n v="0"/>
    <n v="40.64"/>
    <n v="37.659999999999997"/>
    <n v="43.04"/>
    <n v="48.42"/>
    <n v="80.7"/>
    <n v="59.18"/>
    <n v="53.8"/>
    <n v="53.8"/>
    <n v="64.56"/>
    <n v="48.42"/>
    <n v="80.7"/>
    <n v="53.8"/>
    <n v="664.72"/>
    <n v="121.34"/>
    <n v="188.3"/>
    <n v="172.16"/>
    <n v="182.92000000000002"/>
    <n v="664.72"/>
    <n v="-664.72"/>
    <n v="0"/>
  </r>
  <r>
    <n v="25400"/>
    <s v="Regional Park &amp; Open Space Dis"/>
    <n v="931405"/>
    <s v="Lake Cahuilla Park"/>
    <x v="16"/>
    <x v="16"/>
    <s v="25400 931405 523760"/>
    <x v="3"/>
    <x v="3"/>
    <s v="Internal Service Costs"/>
    <x v="0"/>
    <s v="Regional Parks2"/>
    <s v="Lake Cahuilla2"/>
    <n v="15.96"/>
    <n v="0"/>
    <m/>
    <n v="0"/>
    <n v="0"/>
    <n v="0"/>
    <n v="0"/>
    <n v="0"/>
    <n v="66.069999999999993"/>
    <n v="0"/>
    <n v="0"/>
    <n v="0"/>
    <n v="0"/>
    <n v="0"/>
    <n v="0"/>
    <n v="0"/>
    <n v="66.069999999999993"/>
    <n v="0"/>
    <n v="66.069999999999993"/>
    <n v="0"/>
    <n v="0"/>
    <n v="66.069999999999993"/>
    <n v="-66.069999999999993"/>
    <n v="0"/>
  </r>
  <r>
    <n v="25400"/>
    <s v="Regional Park &amp; Open Space Dis"/>
    <n v="931405"/>
    <s v="Lake Cahuilla Park"/>
    <x v="9"/>
    <x v="9"/>
    <s v="25400 931405 536760"/>
    <x v="3"/>
    <x v="3"/>
    <s v="Internal Service Costs"/>
    <x v="2"/>
    <s v="Regional Parks3"/>
    <s v="Lake Cahuilla3"/>
    <n v="426.08000000000004"/>
    <n v="0"/>
    <m/>
    <n v="0"/>
    <n v="30.48"/>
    <n v="32.28"/>
    <n v="32.28"/>
    <n v="32.28"/>
    <n v="48.42"/>
    <n v="32.28"/>
    <n v="32.28"/>
    <n v="32.28"/>
    <n v="32.28"/>
    <n v="32.28"/>
    <n v="48.42"/>
    <n v="32.28"/>
    <n v="417.84000000000003"/>
    <n v="95.04"/>
    <n v="112.98"/>
    <n v="96.84"/>
    <n v="112.98"/>
    <n v="417.84000000000003"/>
    <n v="-417.84000000000003"/>
    <n v="0"/>
  </r>
  <r>
    <n v="25400"/>
    <s v="Regional Park &amp; Open Space Dis"/>
    <n v="931408"/>
    <s v="McCall Park"/>
    <x v="10"/>
    <x v="10"/>
    <s v="25400 931408 520360"/>
    <x v="3"/>
    <x v="24"/>
    <s v="Internal Service Costs"/>
    <x v="0"/>
    <s v="Regional Parks2"/>
    <s v="McCall2"/>
    <n v="1864.08"/>
    <n v="0"/>
    <m/>
    <n v="0"/>
    <n v="0"/>
    <n v="136.83000000000001"/>
    <n v="136.83000000000001"/>
    <n v="136.83000000000001"/>
    <n v="136.83000000000001"/>
    <n v="136.83000000000001"/>
    <n v="136.83000000000001"/>
    <n v="136.83000000000001"/>
    <n v="136.83000000000001"/>
    <n v="136.83000000000001"/>
    <n v="136.83000000000001"/>
    <n v="273.66000000000003"/>
    <n v="1641.96"/>
    <n v="273.66000000000003"/>
    <n v="410.49"/>
    <n v="410.49"/>
    <n v="547.32000000000005"/>
    <n v="1641.96"/>
    <n v="-1641.96"/>
    <n v="0"/>
  </r>
  <r>
    <n v="25400"/>
    <s v="Regional Park &amp; Open Space Dis"/>
    <n v="931408"/>
    <s v="McCall Park"/>
    <x v="9"/>
    <x v="9"/>
    <s v="25400 931408 536760"/>
    <x v="3"/>
    <x v="24"/>
    <s v="Internal Service Costs"/>
    <x v="2"/>
    <s v="Regional Parks3"/>
    <s v="McCall3"/>
    <n v="129.28"/>
    <n v="0"/>
    <m/>
    <n v="0"/>
    <n v="0"/>
    <n v="0"/>
    <n v="0"/>
    <n v="0"/>
    <n v="0"/>
    <n v="0"/>
    <n v="0"/>
    <n v="0"/>
    <n v="0"/>
    <n v="0"/>
    <n v="0"/>
    <n v="0"/>
    <n v="0"/>
    <n v="0"/>
    <n v="0"/>
    <n v="0"/>
    <n v="0"/>
    <n v="0"/>
    <n v="0"/>
    <n v="0"/>
  </r>
  <r>
    <n v="25400"/>
    <s v="Regional Park &amp; Open Space Dis"/>
    <n v="931409"/>
    <s v="Rancho Jurupa Park"/>
    <x v="10"/>
    <x v="10"/>
    <s v="25400 931409 520360"/>
    <x v="3"/>
    <x v="4"/>
    <s v="Internal Service Costs"/>
    <x v="0"/>
    <s v="Regional Parks2"/>
    <s v="Rancho Jurupa2"/>
    <n v="7456.3200000000006"/>
    <n v="0"/>
    <m/>
    <n v="0"/>
    <n v="0"/>
    <n v="547.32000000000005"/>
    <n v="547.32000000000005"/>
    <n v="547.32000000000005"/>
    <n v="547.32000000000005"/>
    <n v="547.32000000000005"/>
    <n v="547.32000000000005"/>
    <n v="547.32000000000005"/>
    <n v="547.32000000000005"/>
    <n v="547.32000000000005"/>
    <n v="547.32000000000005"/>
    <n v="1094.6400000000001"/>
    <n v="6567.84"/>
    <n v="1094.6400000000001"/>
    <n v="1641.96"/>
    <n v="1641.96"/>
    <n v="2189.2800000000002"/>
    <n v="6567.84"/>
    <n v="-6567.84"/>
    <n v="0"/>
  </r>
  <r>
    <n v="25400"/>
    <s v="Regional Park &amp; Open Space Dis"/>
    <n v="931409"/>
    <s v="Rancho Jurupa Park"/>
    <x v="9"/>
    <x v="9"/>
    <s v="25400 931409 536760"/>
    <x v="3"/>
    <x v="4"/>
    <s v="Internal Service Costs"/>
    <x v="2"/>
    <s v="Regional Parks3"/>
    <s v="Rancho Jurupa3"/>
    <n v="1081.9299999999998"/>
    <n v="0"/>
    <m/>
    <n v="0"/>
    <n v="81.28"/>
    <n v="86.08"/>
    <n v="86.08"/>
    <n v="86.08"/>
    <n v="129.12"/>
    <n v="86.08"/>
    <n v="86.08"/>
    <n v="86.08"/>
    <n v="86.08"/>
    <n v="102.22"/>
    <n v="145.26"/>
    <n v="102.22"/>
    <n v="1162.6600000000001"/>
    <n v="253.44"/>
    <n v="301.27999999999997"/>
    <n v="258.24"/>
    <n v="349.7"/>
    <n v="1162.6600000000001"/>
    <n v="-1162.6600000000001"/>
    <n v="0"/>
  </r>
  <r>
    <n v="25400"/>
    <s v="Regional Park &amp; Open Space Dis"/>
    <n v="931421"/>
    <s v="Mayflower Park"/>
    <x v="9"/>
    <x v="9"/>
    <s v="25400 931421 536760"/>
    <x v="3"/>
    <x v="5"/>
    <s v="Internal Service Costs"/>
    <x v="2"/>
    <s v="Regional Parks3"/>
    <s v="Mayflower3"/>
    <n v="421.40999999999997"/>
    <n v="0"/>
    <m/>
    <n v="0"/>
    <n v="20.32"/>
    <n v="21.52"/>
    <n v="21.52"/>
    <n v="21.52"/>
    <n v="32.28"/>
    <n v="21.52"/>
    <n v="21.52"/>
    <n v="21.52"/>
    <n v="21.52"/>
    <n v="21.52"/>
    <n v="32.28"/>
    <n v="21.52"/>
    <n v="278.56000000000006"/>
    <n v="63.36"/>
    <n v="75.319999999999993"/>
    <n v="64.56"/>
    <n v="75.319999999999993"/>
    <n v="278.56"/>
    <n v="-278.56"/>
    <n v="0"/>
  </r>
  <r>
    <n v="25400"/>
    <s v="Regional Park &amp; Open Space Dis"/>
    <n v="931421"/>
    <s v="Mayflower Park"/>
    <x v="21"/>
    <x v="21"/>
    <s v="25400 931421 537090"/>
    <x v="3"/>
    <x v="5"/>
    <s v="Internal Service Costs"/>
    <x v="2"/>
    <s v="Regional Parks3"/>
    <s v="Mayflower3"/>
    <n v="0"/>
    <n v="0"/>
    <m/>
    <n v="0"/>
    <n v="0"/>
    <n v="0"/>
    <n v="0"/>
    <n v="0"/>
    <n v="0"/>
    <n v="0"/>
    <n v="0"/>
    <n v="0"/>
    <n v="0"/>
    <n v="0"/>
    <n v="20"/>
    <n v="10"/>
    <n v="30"/>
    <n v="0"/>
    <n v="0"/>
    <n v="0"/>
    <n v="30"/>
    <n v="30"/>
    <n v="-30"/>
    <n v="0"/>
  </r>
  <r>
    <n v="25430"/>
    <s v="Habitat/Open Space Mgt-Parks"/>
    <n v="931170"/>
    <s v="Habitat &amp; Open Space Mgmt"/>
    <x v="22"/>
    <x v="22"/>
    <s v="25430 931170 510040"/>
    <x v="1"/>
    <x v="1"/>
    <s v="Payroll-PCF"/>
    <x v="3"/>
    <s v="Natural Resources1"/>
    <s v="Habitat &amp; Open Space Management1"/>
    <n v="419739.29000000004"/>
    <n v="485623"/>
    <m/>
    <n v="485623"/>
    <n v="28142.7"/>
    <n v="34608.269999999997"/>
    <n v="30453.88"/>
    <n v="35197.870000000003"/>
    <n v="49532.76"/>
    <n v="30707.360000000001"/>
    <n v="29263.19"/>
    <n v="30201.13"/>
    <n v="31221.08"/>
    <n v="35504.28"/>
    <n v="49713.08"/>
    <n v="33606.230000000003"/>
    <n v="418151.83"/>
    <n v="93204.85"/>
    <n v="115437.99"/>
    <n v="90685.4"/>
    <n v="118823.59"/>
    <n v="418151.82999999996"/>
    <n v="67471.170000000042"/>
    <n v="497543"/>
  </r>
  <r>
    <n v="25430"/>
    <s v="Habitat/Open Space Mgt-Parks"/>
    <n v="931170"/>
    <s v="Habitat &amp; Open Space Mgmt"/>
    <x v="23"/>
    <x v="23"/>
    <s v="25430 931170 510200"/>
    <x v="1"/>
    <x v="1"/>
    <s v="Payroll"/>
    <x v="3"/>
    <s v="Natural Resources1"/>
    <s v="Habitat &amp; Open Space Management1"/>
    <n v="263.56"/>
    <n v="0"/>
    <m/>
    <n v="0"/>
    <n v="32656.79"/>
    <n v="0"/>
    <n v="0"/>
    <n v="0"/>
    <n v="2540.39"/>
    <n v="250.8"/>
    <n v="105.07"/>
    <n v="2213.58"/>
    <n v="0"/>
    <n v="2893.3"/>
    <n v="0"/>
    <n v="-40659.93"/>
    <n v="0"/>
    <n v="32656.79"/>
    <n v="2791.19"/>
    <n v="2318.65"/>
    <n v="-37766.629999999997"/>
    <n v="0"/>
    <n v="0"/>
    <n v="0"/>
  </r>
  <r>
    <n v="25430"/>
    <s v="Habitat/Open Space Mgt-Parks"/>
    <n v="931170"/>
    <s v="Habitat &amp; Open Space Mgmt"/>
    <x v="24"/>
    <x v="24"/>
    <s v="25430 931170 510320"/>
    <x v="1"/>
    <x v="1"/>
    <s v="Payroll"/>
    <x v="3"/>
    <s v="Natural Resources1"/>
    <s v="Habitat &amp; Open Space Management1"/>
    <n v="17568.5"/>
    <n v="22000"/>
    <m/>
    <n v="22000"/>
    <n v="2055.9699999999998"/>
    <n v="5692.64"/>
    <n v="6235.52"/>
    <n v="3139.44"/>
    <n v="1569.72"/>
    <n v="0"/>
    <n v="0"/>
    <n v="0"/>
    <n v="0"/>
    <n v="0"/>
    <n v="0"/>
    <n v="2816"/>
    <n v="21509.29"/>
    <n v="13984.130000000001"/>
    <n v="4709.16"/>
    <n v="0"/>
    <n v="2816"/>
    <n v="21509.29"/>
    <n v="490.70999999999913"/>
    <n v="40000"/>
  </r>
  <r>
    <n v="25430"/>
    <s v="Habitat/Open Space Mgt-Parks"/>
    <n v="931170"/>
    <s v="Habitat &amp; Open Space Mgmt"/>
    <x v="25"/>
    <x v="25"/>
    <s v="25430 931170 510420"/>
    <x v="1"/>
    <x v="1"/>
    <s v="Payroll"/>
    <x v="3"/>
    <s v="Natural Resources1"/>
    <s v="Habitat &amp; Open Space Management1"/>
    <n v="2702.62"/>
    <n v="4000"/>
    <m/>
    <n v="4000"/>
    <n v="0"/>
    <n v="7.52"/>
    <n v="180.81"/>
    <n v="135.31"/>
    <n v="368.01"/>
    <n v="0"/>
    <n v="811.61"/>
    <n v="198.62"/>
    <n v="440.94"/>
    <n v="0"/>
    <n v="476.51"/>
    <n v="897.43"/>
    <n v="3516.7599999999998"/>
    <n v="188.33"/>
    <n v="503.32"/>
    <n v="1451.17"/>
    <n v="1373.94"/>
    <n v="3516.76"/>
    <n v="483.23999999999978"/>
    <n v="0"/>
  </r>
  <r>
    <n v="25430"/>
    <s v="Habitat/Open Space Mgt-Parks"/>
    <n v="931170"/>
    <s v="Habitat &amp; Open Space Mgmt"/>
    <x v="26"/>
    <x v="26"/>
    <s v="25430 931170 510440"/>
    <x v="1"/>
    <x v="1"/>
    <s v="Payroll"/>
    <x v="3"/>
    <s v="Natural Resources1"/>
    <s v="Habitat &amp; Open Space Management1"/>
    <n v="3993.6"/>
    <n v="0"/>
    <m/>
    <n v="0"/>
    <n v="0"/>
    <n v="0"/>
    <n v="0"/>
    <n v="0"/>
    <n v="0"/>
    <n v="0"/>
    <n v="0"/>
    <n v="0"/>
    <n v="0"/>
    <n v="0"/>
    <n v="0"/>
    <n v="4444.88"/>
    <n v="4444.88"/>
    <n v="0"/>
    <n v="0"/>
    <n v="0"/>
    <n v="4444.88"/>
    <n v="4444.88"/>
    <n v="-4444.88"/>
    <n v="0"/>
  </r>
  <r>
    <n v="25430"/>
    <s v="Habitat/Open Space Mgt-Parks"/>
    <n v="931170"/>
    <s v="Habitat &amp; Open Space Mgmt"/>
    <x v="27"/>
    <x v="27"/>
    <s v="25430 931170 510620"/>
    <x v="1"/>
    <x v="1"/>
    <s v="Payroll"/>
    <x v="3"/>
    <s v="Natural Resources1"/>
    <s v="Habitat &amp; Open Space Management1"/>
    <n v="45.990000000000009"/>
    <n v="2000"/>
    <m/>
    <n v="2000"/>
    <n v="88.64"/>
    <n v="200.66"/>
    <n v="192.18"/>
    <n v="131.79"/>
    <n v="232.08"/>
    <n v="133.37"/>
    <n v="79.819999999999993"/>
    <n v="143.34"/>
    <n v="60.91"/>
    <n v="92.88"/>
    <n v="143"/>
    <n v="97.5"/>
    <n v="1596.17"/>
    <n v="481.48"/>
    <n v="497.24"/>
    <n v="284.07"/>
    <n v="333.38"/>
    <n v="1596.17"/>
    <n v="403.82999999999993"/>
    <n v="0"/>
  </r>
  <r>
    <n v="25430"/>
    <s v="Habitat/Open Space Mgt-Parks"/>
    <n v="931170"/>
    <s v="Habitat &amp; Open Space Mgmt"/>
    <x v="28"/>
    <x v="28"/>
    <s v="25430 931170 510700"/>
    <x v="1"/>
    <x v="1"/>
    <s v="Payroll"/>
    <x v="3"/>
    <s v="Natural Resources1"/>
    <s v="Habitat &amp; Open Space Management1"/>
    <n v="532.17999999999995"/>
    <n v="2000"/>
    <m/>
    <n v="2000"/>
    <n v="173.86"/>
    <n v="0"/>
    <n v="0"/>
    <n v="0"/>
    <n v="356.81"/>
    <n v="578.04999999999995"/>
    <n v="0"/>
    <n v="0"/>
    <n v="373.85"/>
    <n v="0"/>
    <n v="0"/>
    <n v="184.8"/>
    <n v="1667.3700000000001"/>
    <n v="173.86"/>
    <n v="934.8599999999999"/>
    <n v="373.85"/>
    <n v="184.8"/>
    <n v="1667.3699999999997"/>
    <n v="332.63000000000034"/>
    <n v="0"/>
  </r>
  <r>
    <n v="25540"/>
    <s v="Multi-Species Reserve"/>
    <n v="931116"/>
    <s v="Multi-Species Reserve"/>
    <x v="10"/>
    <x v="10"/>
    <s v="25540 931116 520360"/>
    <x v="1"/>
    <x v="25"/>
    <s v="Internal Service Costs"/>
    <x v="0"/>
    <s v="Natural Resources2"/>
    <s v="Multi-Species Reserve2"/>
    <n v="4995.7199999999993"/>
    <n v="6567"/>
    <m/>
    <n v="6567"/>
    <n v="0"/>
    <n v="410.49"/>
    <n v="342.07"/>
    <n v="376.28"/>
    <n v="410.49"/>
    <n v="376.28"/>
    <n v="410.49"/>
    <n v="342.07"/>
    <n v="376.28"/>
    <n v="376.28"/>
    <n v="376.28"/>
    <n v="786.77"/>
    <n v="4583.7799999999988"/>
    <n v="752.56"/>
    <n v="1163.05"/>
    <n v="1128.8399999999999"/>
    <n v="1539.33"/>
    <n v="4583.78"/>
    <n v="1983.2200000000003"/>
    <n v="4573"/>
  </r>
  <r>
    <n v="25540"/>
    <s v="Multi-Species Reserve"/>
    <n v="931116"/>
    <s v="Multi-Species Reserve"/>
    <x v="11"/>
    <x v="11"/>
    <s v="25540 931116 527690"/>
    <x v="1"/>
    <x v="25"/>
    <s v="Internal Service Costs"/>
    <x v="0"/>
    <s v="Natural Resources2"/>
    <s v="Multi-Species Reserve2"/>
    <n v="21638.720000000001"/>
    <n v="6979"/>
    <m/>
    <n v="6979"/>
    <n v="0"/>
    <n v="1640.32"/>
    <n v="828.86"/>
    <n v="399.03"/>
    <n v="368.56"/>
    <n v="1355.18"/>
    <n v="244.21"/>
    <n v="728"/>
    <n v="458.31"/>
    <n v="1495.49"/>
    <n v="1672.9"/>
    <n v="3193.49"/>
    <n v="12384.35"/>
    <n v="2469.1799999999998"/>
    <n v="2122.77"/>
    <n v="1430.52"/>
    <n v="6361.88"/>
    <n v="12384.349999999999"/>
    <n v="-5405.3499999999985"/>
    <n v="20365"/>
  </r>
  <r>
    <n v="25540"/>
    <s v="Multi-Species Reserve"/>
    <n v="931116"/>
    <s v="Multi-Species Reserve"/>
    <x v="9"/>
    <x v="9"/>
    <s v="25540 931116 536760"/>
    <x v="1"/>
    <x v="25"/>
    <s v="Internal Service Costs"/>
    <x v="2"/>
    <s v="Natural Resources3"/>
    <s v="Multi-Species Reserve3"/>
    <n v="497.78000000000003"/>
    <n v="700"/>
    <m/>
    <n v="700"/>
    <n v="46.02"/>
    <n v="48.42"/>
    <n v="43.04"/>
    <n v="43.04"/>
    <n v="64.56"/>
    <n v="43.04"/>
    <n v="37.659999999999997"/>
    <n v="32.28"/>
    <n v="37.659999999999997"/>
    <n v="37.659999999999997"/>
    <n v="75.319999999999993"/>
    <n v="53.8"/>
    <n v="562.49999999999989"/>
    <n v="137.47999999999999"/>
    <n v="150.63999999999999"/>
    <n v="107.6"/>
    <n v="166.77999999999997"/>
    <n v="562.5"/>
    <n v="137.5"/>
    <n v="0"/>
  </r>
  <r>
    <n v="25540"/>
    <s v="Multi-Species Reserve"/>
    <n v="931116"/>
    <s v="Multi-Species Reserve"/>
    <x v="21"/>
    <x v="21"/>
    <s v="25540 931116 537090"/>
    <x v="1"/>
    <x v="25"/>
    <s v="Internal Service Costs"/>
    <x v="2"/>
    <s v="Natural Resources3"/>
    <s v="Multi-Species Reserve3"/>
    <n v="0"/>
    <n v="0"/>
    <m/>
    <n v="0"/>
    <n v="0"/>
    <n v="0"/>
    <n v="0"/>
    <n v="0"/>
    <n v="0"/>
    <n v="1189.3499999999999"/>
    <n v="0"/>
    <n v="0"/>
    <n v="604.67999999999995"/>
    <n v="0"/>
    <n v="594.67999999999995"/>
    <n v="0"/>
    <n v="2388.7099999999996"/>
    <n v="0"/>
    <n v="1189.3499999999999"/>
    <n v="604.67999999999995"/>
    <n v="594.67999999999995"/>
    <n v="2388.7099999999996"/>
    <n v="-2388.7099999999996"/>
    <n v="0"/>
  </r>
  <r>
    <n v="25590"/>
    <s v="MSHCP Reserve Management"/>
    <n v="931150"/>
    <s v="MSHCP Reserve Management"/>
    <x v="10"/>
    <x v="10"/>
    <s v="25590 931150 520360"/>
    <x v="1"/>
    <x v="6"/>
    <s v="Internal Service Costs"/>
    <x v="0"/>
    <s v="Natural Resources2"/>
    <s v="MSHCP Reserve Management2"/>
    <n v="18538.259999999998"/>
    <n v="18061"/>
    <m/>
    <n v="18061"/>
    <n v="0"/>
    <n v="1505.13"/>
    <n v="1505.13"/>
    <n v="1505.13"/>
    <n v="1505.13"/>
    <n v="1505.13"/>
    <n v="1505.13"/>
    <n v="1505.13"/>
    <n v="1505.13"/>
    <n v="1505.13"/>
    <n v="1368.3"/>
    <n v="2736.6"/>
    <n v="17651.07"/>
    <n v="3010.26"/>
    <n v="4515.3900000000003"/>
    <n v="4515.3900000000003"/>
    <n v="5610.0300000000007"/>
    <n v="17651.07"/>
    <n v="409.93000000000029"/>
    <n v="16764"/>
  </r>
  <r>
    <n v="25590"/>
    <s v="MSHCP Reserve Management"/>
    <n v="931150"/>
    <s v="MSHCP Reserve Management"/>
    <x v="11"/>
    <x v="11"/>
    <s v="25590 931150 527690"/>
    <x v="1"/>
    <x v="6"/>
    <s v="Internal Service Costs"/>
    <x v="0"/>
    <s v="Natural Resources2"/>
    <s v="MSHCP Reserve Management2"/>
    <n v="85311.48000000001"/>
    <n v="36600"/>
    <m/>
    <n v="36600"/>
    <n v="0"/>
    <n v="9762.73"/>
    <n v="9631.84"/>
    <n v="6809.26"/>
    <n v="1179.1400000000001"/>
    <n v="9057.92"/>
    <n v="4987.33"/>
    <n v="4986.1400000000003"/>
    <n v="4785.6099999999997"/>
    <n v="8520.48"/>
    <n v="6353.98"/>
    <n v="12309.9"/>
    <n v="78384.329999999987"/>
    <n v="19394.57"/>
    <n v="17046.32"/>
    <n v="14759.080000000002"/>
    <n v="27184.36"/>
    <n v="78384.33"/>
    <n v="-41784.33"/>
    <n v="64932"/>
  </r>
  <r>
    <n v="25590"/>
    <s v="MSHCP Reserve Management"/>
    <n v="931150"/>
    <s v="MSHCP Reserve Management"/>
    <x v="9"/>
    <x v="9"/>
    <s v="25590 931150 536760"/>
    <x v="1"/>
    <x v="6"/>
    <s v="Internal Service Costs"/>
    <x v="2"/>
    <s v="Natural Resources3"/>
    <s v="MSHCP Reserve Management3"/>
    <n v="1225.6600000000001"/>
    <n v="1119"/>
    <m/>
    <n v="1119"/>
    <n v="111.76"/>
    <n v="118.36"/>
    <n v="118.36"/>
    <n v="118.36"/>
    <n v="177.54"/>
    <n v="118.36"/>
    <n v="107.6"/>
    <n v="107.6"/>
    <n v="107.6"/>
    <n v="112.98"/>
    <n v="177.54"/>
    <n v="118.36"/>
    <n v="1494.4199999999998"/>
    <n v="348.48"/>
    <n v="414.26"/>
    <n v="322.79999999999995"/>
    <n v="408.88"/>
    <n v="1494.42"/>
    <n v="-375.42000000000007"/>
    <n v="0"/>
  </r>
  <r>
    <n v="25590"/>
    <s v="MSHCP Reserve Management"/>
    <n v="931150"/>
    <s v="MSHCP Reserve Management"/>
    <x v="21"/>
    <x v="21"/>
    <s v="25590 931150 537090"/>
    <x v="1"/>
    <x v="6"/>
    <s v="Internal Service Costs"/>
    <x v="2"/>
    <s v="Natural Resources3"/>
    <s v="MSHCP Reserve Management3"/>
    <n v="0"/>
    <n v="0"/>
    <m/>
    <n v="0"/>
    <n v="0"/>
    <n v="0"/>
    <n v="0"/>
    <n v="0"/>
    <n v="0"/>
    <n v="3568.06"/>
    <n v="0"/>
    <n v="0"/>
    <n v="1784.03"/>
    <n v="0"/>
    <n v="1784.03"/>
    <n v="0"/>
    <n v="7136.12"/>
    <n v="0"/>
    <n v="3568.06"/>
    <n v="1784.03"/>
    <n v="1784.03"/>
    <n v="7136.12"/>
    <n v="-7136.12"/>
    <n v="0"/>
  </r>
  <r>
    <n v="25620"/>
    <s v="Lake Skinner Park"/>
    <n v="931750"/>
    <s v="Lake Skinner Park"/>
    <x v="10"/>
    <x v="10"/>
    <s v="25620 931750 520360"/>
    <x v="3"/>
    <x v="7"/>
    <s v="Internal Service Costs"/>
    <x v="0"/>
    <s v="Regional Parks2"/>
    <s v="Lake Skinner2"/>
    <n v="14446.620000000003"/>
    <n v="11493"/>
    <m/>
    <n v="11493"/>
    <n v="0"/>
    <n v="957.81"/>
    <n v="1094.6400000000001"/>
    <n v="1094.6400000000001"/>
    <n v="1094.6400000000001"/>
    <n v="1094.6400000000001"/>
    <n v="1094.6400000000001"/>
    <n v="1094.6400000000001"/>
    <n v="1094.6400000000001"/>
    <n v="1094.6400000000001"/>
    <n v="1094.6400000000001"/>
    <n v="2189.2800000000002"/>
    <n v="12998.85"/>
    <n v="2052.4499999999998"/>
    <n v="3283.92"/>
    <n v="3283.92"/>
    <n v="4378.5600000000004"/>
    <n v="12998.850000000002"/>
    <n v="-1505.8500000000022"/>
    <n v="12193"/>
  </r>
  <r>
    <n v="25620"/>
    <s v="Lake Skinner Park"/>
    <n v="931750"/>
    <s v="Lake Skinner Park"/>
    <x v="11"/>
    <x v="11"/>
    <s v="25620 931750 527690"/>
    <x v="3"/>
    <x v="7"/>
    <s v="Internal Service Costs"/>
    <x v="0"/>
    <s v="Regional Parks2"/>
    <s v="Lake Skinner2"/>
    <n v="37865.340000000004"/>
    <n v="0"/>
    <m/>
    <n v="0"/>
    <n v="0"/>
    <n v="11565.39"/>
    <n v="3757.03"/>
    <n v="3558.65"/>
    <n v="320.72000000000003"/>
    <n v="6063.66"/>
    <n v="9145.27"/>
    <n v="7707.74"/>
    <n v="2872.32"/>
    <n v="5382.9"/>
    <n v="4863.78"/>
    <n v="5433.84"/>
    <n v="60671.3"/>
    <n v="15322.42"/>
    <n v="9943.0299999999988"/>
    <n v="19725.330000000002"/>
    <n v="15680.52"/>
    <n v="60671.3"/>
    <n v="-60671.3"/>
    <n v="36831"/>
  </r>
  <r>
    <n v="25620"/>
    <s v="Lake Skinner Park"/>
    <n v="931750"/>
    <s v="Lake Skinner Park"/>
    <x v="9"/>
    <x v="9"/>
    <s v="25620 931750 536760"/>
    <x v="3"/>
    <x v="7"/>
    <s v="Internal Service Costs"/>
    <x v="2"/>
    <s v="Regional Parks3"/>
    <s v="Lake Skinner3"/>
    <n v="1426.8599999999997"/>
    <n v="1399"/>
    <m/>
    <n v="1399"/>
    <n v="91.44"/>
    <n v="96.84"/>
    <n v="107.6"/>
    <n v="107.6"/>
    <n v="156.02000000000001"/>
    <n v="123.74"/>
    <n v="134.5"/>
    <n v="118.36"/>
    <n v="129.12"/>
    <n v="118.36"/>
    <n v="166.78"/>
    <n v="107.6"/>
    <n v="1457.9599999999998"/>
    <n v="295.88"/>
    <n v="387.36"/>
    <n v="381.98"/>
    <n v="392.74"/>
    <n v="1457.96"/>
    <n v="-58.960000000000036"/>
    <n v="0"/>
  </r>
  <r>
    <n v="25620"/>
    <s v="Lake Skinner Park"/>
    <n v="931750"/>
    <s v="Lake Skinner Park"/>
    <x v="21"/>
    <x v="21"/>
    <s v="25620 931750 537090"/>
    <x v="3"/>
    <x v="7"/>
    <s v="Internal Service Costs"/>
    <x v="2"/>
    <s v="Regional Parks3"/>
    <s v="Lake Skinner3"/>
    <n v="40"/>
    <n v="0"/>
    <m/>
    <n v="0"/>
    <n v="0"/>
    <n v="0"/>
    <n v="0"/>
    <n v="0"/>
    <n v="0"/>
    <n v="4410.96"/>
    <n v="0"/>
    <n v="0"/>
    <n v="2180.48"/>
    <n v="0"/>
    <n v="2200.48"/>
    <n v="0"/>
    <n v="8791.92"/>
    <n v="0"/>
    <n v="4410.96"/>
    <n v="2180.48"/>
    <n v="2200.48"/>
    <n v="8791.92"/>
    <n v="-8791.92"/>
    <n v="0"/>
  </r>
  <r>
    <n v="33120"/>
    <s v="Park Acq &amp; Dev, DIF"/>
    <n v="931800"/>
    <s v="Park Acq &amp; Dev, DIF"/>
    <x v="12"/>
    <x v="12"/>
    <s v="33120 931800 537020"/>
    <x v="0"/>
    <x v="9"/>
    <s v="Internal Service Costs"/>
    <x v="2"/>
    <s v="CIP3"/>
    <s v="Park Acq &amp; Dev, DIF3"/>
    <n v="0"/>
    <n v="202"/>
    <m/>
    <n v="202"/>
    <n v="0"/>
    <n v="0"/>
    <n v="0"/>
    <n v="0"/>
    <n v="0"/>
    <n v="0"/>
    <n v="0"/>
    <n v="0"/>
    <n v="0"/>
    <n v="0"/>
    <n v="0"/>
    <n v="0"/>
    <n v="0"/>
    <n v="0"/>
    <n v="0"/>
    <n v="0"/>
    <n v="0"/>
    <n v="0"/>
    <n v="202"/>
    <n v="0"/>
  </r>
  <r>
    <n v="25400"/>
    <s v="Regional Park &amp; Open Space Dis"/>
    <n v="931183"/>
    <s v="Reservation/Reception"/>
    <x v="25"/>
    <x v="25"/>
    <s v="25400 931183 510420"/>
    <x v="2"/>
    <x v="10"/>
    <s v="Payroll"/>
    <x v="3"/>
    <s v="Business Services1"/>
    <s v="Guest Services &amp; Events1"/>
    <n v="573.18999999999994"/>
    <n v="0"/>
    <m/>
    <n v="0"/>
    <n v="0"/>
    <n v="0"/>
    <n v="0"/>
    <n v="0"/>
    <n v="0"/>
    <n v="0"/>
    <n v="0"/>
    <n v="0"/>
    <n v="0"/>
    <n v="0"/>
    <n v="0"/>
    <n v="0"/>
    <n v="0"/>
    <n v="0"/>
    <n v="0"/>
    <n v="0"/>
    <n v="0"/>
    <n v="0"/>
    <n v="0"/>
    <n v="0"/>
  </r>
  <r>
    <n v="25400"/>
    <s v="Regional Park &amp; Open Space Dis"/>
    <n v="931183"/>
    <s v="Reservation/Reception"/>
    <x v="29"/>
    <x v="29"/>
    <s v="25400 931183 510520"/>
    <x v="2"/>
    <x v="10"/>
    <s v="Payroll"/>
    <x v="3"/>
    <s v="Business Services1"/>
    <s v="Guest Services &amp; Events1"/>
    <n v="620.28"/>
    <n v="0"/>
    <m/>
    <n v="0"/>
    <n v="0"/>
    <n v="0"/>
    <n v="0"/>
    <n v="0"/>
    <n v="0"/>
    <n v="0"/>
    <n v="0"/>
    <n v="0"/>
    <n v="0"/>
    <n v="0"/>
    <n v="0"/>
    <n v="0"/>
    <n v="0"/>
    <n v="0"/>
    <n v="0"/>
    <n v="0"/>
    <n v="0"/>
    <n v="0"/>
    <n v="0"/>
    <n v="0"/>
  </r>
  <r>
    <n v="25400"/>
    <s v="Regional Park &amp; Open Space Dis"/>
    <n v="931205"/>
    <s v="Crestmore Manor"/>
    <x v="25"/>
    <x v="25"/>
    <s v="25400 931205 510420"/>
    <x v="2"/>
    <x v="10"/>
    <s v="Payroll"/>
    <x v="3"/>
    <s v="Business Services1"/>
    <s v="Guest Services &amp; Events1"/>
    <n v="837.82999999999993"/>
    <n v="5500"/>
    <m/>
    <n v="5500"/>
    <n v="95.21"/>
    <n v="0"/>
    <n v="184.49"/>
    <n v="0"/>
    <n v="265.35000000000002"/>
    <n v="176.9"/>
    <n v="0"/>
    <n v="0"/>
    <n v="14.43"/>
    <n v="65.260000000000005"/>
    <n v="73.459999999999994"/>
    <n v="0"/>
    <n v="875.09999999999991"/>
    <n v="279.7"/>
    <n v="442.25"/>
    <n v="14.43"/>
    <n v="138.72"/>
    <n v="875.1"/>
    <n v="4624.8999999999996"/>
    <n v="0"/>
  </r>
  <r>
    <n v="25400"/>
    <s v="Regional Park &amp; Open Space Dis"/>
    <n v="931205"/>
    <s v="Crestmore Manor"/>
    <x v="29"/>
    <x v="29"/>
    <s v="25400 931205 510520"/>
    <x v="2"/>
    <x v="10"/>
    <s v="Payroll"/>
    <x v="3"/>
    <s v="Business Services1"/>
    <s v="Guest Services &amp; Events1"/>
    <n v="1208.22"/>
    <n v="2300"/>
    <m/>
    <n v="2300"/>
    <n v="57.02"/>
    <n v="186.25"/>
    <n v="180.51"/>
    <n v="202.63"/>
    <n v="257.38"/>
    <n v="155.13"/>
    <n v="127.5"/>
    <n v="168.63"/>
    <n v="156.63"/>
    <n v="192.75"/>
    <n v="301.5"/>
    <n v="153.5"/>
    <n v="2139.4300000000003"/>
    <n v="423.78"/>
    <n v="615.14"/>
    <n v="452.76"/>
    <n v="647.75"/>
    <n v="2139.4300000000003"/>
    <n v="160.56999999999971"/>
    <n v="0"/>
  </r>
  <r>
    <n v="25400"/>
    <s v="Regional Park &amp; Open Space Dis"/>
    <n v="931205"/>
    <s v="Crestmore Manor"/>
    <x v="27"/>
    <x v="27"/>
    <s v="25400 931205 510620"/>
    <x v="2"/>
    <x v="10"/>
    <s v="Payroll"/>
    <x v="3"/>
    <s v="Business Services1"/>
    <s v="Guest Services &amp; Events1"/>
    <n v="565.73"/>
    <n v="800"/>
    <m/>
    <n v="800"/>
    <n v="50.41"/>
    <n v="48.08"/>
    <n v="73.33"/>
    <n v="59.88"/>
    <n v="197.78"/>
    <n v="63.01"/>
    <n v="11.55"/>
    <n v="14.18"/>
    <n v="38.869999999999997"/>
    <n v="27.9"/>
    <n v="79.3"/>
    <n v="37.03"/>
    <n v="701.31999999999994"/>
    <n v="171.82"/>
    <n v="320.67"/>
    <n v="64.599999999999994"/>
    <n v="144.22999999999999"/>
    <n v="701.32"/>
    <n v="98.67999999999995"/>
    <n v="0"/>
  </r>
  <r>
    <n v="25400"/>
    <s v="Regional Park &amp; Open Space Dis"/>
    <n v="931220"/>
    <s v="Administration"/>
    <x v="25"/>
    <x v="25"/>
    <s v="25400 931220 510420"/>
    <x v="2"/>
    <x v="11"/>
    <s v="Payroll"/>
    <x v="3"/>
    <s v="Business Services1"/>
    <s v="Executive1"/>
    <n v="1550.04"/>
    <n v="0"/>
    <m/>
    <n v="0"/>
    <n v="0"/>
    <n v="0"/>
    <n v="0"/>
    <n v="0"/>
    <n v="0"/>
    <n v="0"/>
    <n v="0"/>
    <n v="0"/>
    <n v="0"/>
    <n v="0"/>
    <n v="0"/>
    <n v="0"/>
    <n v="0"/>
    <n v="0"/>
    <n v="0"/>
    <n v="0"/>
    <n v="0"/>
    <n v="0"/>
    <n v="0"/>
    <n v="0"/>
  </r>
  <r>
    <n v="25400"/>
    <s v="Regional Park &amp; Open Space Dis"/>
    <n v="931220"/>
    <s v="Administration"/>
    <x v="26"/>
    <x v="26"/>
    <s v="25400 931220 510440"/>
    <x v="2"/>
    <x v="11"/>
    <s v="Payroll"/>
    <x v="3"/>
    <s v="Business Services1"/>
    <s v="Executive1"/>
    <n v="40430.79"/>
    <n v="40000"/>
    <m/>
    <n v="40000"/>
    <n v="0"/>
    <n v="8831.7800000000007"/>
    <n v="0"/>
    <n v="5873.75"/>
    <n v="11173.24"/>
    <n v="9528.51"/>
    <n v="0"/>
    <n v="0"/>
    <n v="0"/>
    <n v="0"/>
    <n v="0"/>
    <n v="21591.119999999999"/>
    <n v="56998.399999999994"/>
    <n v="8831.7800000000007"/>
    <n v="26575.5"/>
    <n v="0"/>
    <n v="21591.119999999999"/>
    <n v="56998.399999999994"/>
    <n v="-16998.399999999994"/>
    <n v="29500"/>
  </r>
  <r>
    <n v="25400"/>
    <s v="Regional Park &amp; Open Space Dis"/>
    <n v="931235"/>
    <s v="Business Operations"/>
    <x v="23"/>
    <x v="23"/>
    <s v="25400 931235 510200"/>
    <x v="2"/>
    <x v="2"/>
    <s v="Payroll"/>
    <x v="3"/>
    <s v="Business Services1"/>
    <s v="Business Operations1"/>
    <n v="0"/>
    <n v="0"/>
    <m/>
    <n v="0"/>
    <n v="0"/>
    <n v="0"/>
    <n v="0"/>
    <n v="1645.78"/>
    <n v="0"/>
    <n v="0"/>
    <n v="0"/>
    <n v="0"/>
    <n v="0"/>
    <n v="0"/>
    <n v="0"/>
    <n v="40659.93"/>
    <n v="42305.71"/>
    <n v="0"/>
    <n v="1645.78"/>
    <n v="0"/>
    <n v="40659.93"/>
    <n v="42305.71"/>
    <n v="-42305.71"/>
    <n v="0"/>
  </r>
  <r>
    <n v="25400"/>
    <s v="Regional Park &amp; Open Space Dis"/>
    <n v="931235"/>
    <s v="Business Operations"/>
    <x v="25"/>
    <x v="25"/>
    <s v="25400 931235 510420"/>
    <x v="2"/>
    <x v="2"/>
    <s v="Payroll"/>
    <x v="3"/>
    <s v="Business Services1"/>
    <s v="Business Operations1"/>
    <n v="2747.46"/>
    <n v="7000"/>
    <m/>
    <n v="7000"/>
    <n v="512.54999999999995"/>
    <n v="0"/>
    <n v="0"/>
    <n v="171.99"/>
    <n v="1599.81"/>
    <n v="590.61"/>
    <n v="192"/>
    <n v="460.91"/>
    <n v="1579.99"/>
    <n v="0"/>
    <n v="189"/>
    <n v="3154.02"/>
    <n v="8450.8799999999992"/>
    <n v="512.54999999999995"/>
    <n v="2362.41"/>
    <n v="2232.9"/>
    <n v="3343.02"/>
    <n v="8450.880000000001"/>
    <n v="-1450.880000000001"/>
    <n v="0"/>
  </r>
  <r>
    <n v="25400"/>
    <s v="Regional Park &amp; Open Space Dis"/>
    <n v="931235"/>
    <s v="Business Operations"/>
    <x v="27"/>
    <x v="27"/>
    <s v="25400 931235 510620"/>
    <x v="2"/>
    <x v="2"/>
    <s v="Payroll"/>
    <x v="3"/>
    <s v="Business Services1"/>
    <s v="Business Operations1"/>
    <n v="698.54"/>
    <n v="1000"/>
    <m/>
    <n v="1000"/>
    <n v="15.51"/>
    <n v="66"/>
    <n v="75.5"/>
    <n v="74.2"/>
    <n v="113.38"/>
    <n v="71.5"/>
    <n v="64.75"/>
    <n v="74.5"/>
    <n v="66.5"/>
    <n v="68.25"/>
    <n v="107.25"/>
    <n v="67.38"/>
    <n v="864.71999999999991"/>
    <n v="157.01"/>
    <n v="259.08"/>
    <n v="205.75"/>
    <n v="242.88"/>
    <n v="864.71999999999991"/>
    <n v="135.28000000000009"/>
    <n v="0"/>
  </r>
  <r>
    <n v="25400"/>
    <s v="Regional Park &amp; Open Space Dis"/>
    <n v="931235"/>
    <s v="Business Operations"/>
    <x v="28"/>
    <x v="28"/>
    <s v="25400 931235 510700"/>
    <x v="2"/>
    <x v="2"/>
    <s v="Payroll"/>
    <x v="3"/>
    <s v="Business Services1"/>
    <s v="Business Operations1"/>
    <n v="646.35"/>
    <n v="500"/>
    <m/>
    <n v="500"/>
    <n v="454.08"/>
    <n v="0"/>
    <n v="0"/>
    <n v="0"/>
    <n v="746.26"/>
    <n v="0"/>
    <n v="0"/>
    <n v="0"/>
    <n v="0"/>
    <n v="0"/>
    <n v="0"/>
    <n v="0"/>
    <n v="1200.3399999999999"/>
    <n v="454.08"/>
    <n v="746.26"/>
    <n v="0"/>
    <n v="0"/>
    <n v="1200.3399999999999"/>
    <n v="-700.33999999999992"/>
    <n v="0"/>
  </r>
  <r>
    <n v="25400"/>
    <s v="Regional Park &amp; Open Space Dis"/>
    <n v="931235"/>
    <s v="Business Operations"/>
    <x v="30"/>
    <x v="30"/>
    <s v="25400 931235 513150"/>
    <x v="2"/>
    <x v="2"/>
    <s v="Payroll"/>
    <x v="3"/>
    <s v="Business Services1"/>
    <s v="Business Operations1"/>
    <n v="1276013"/>
    <n v="1275000"/>
    <m/>
    <n v="1275000"/>
    <n v="1030609"/>
    <n v="0"/>
    <n v="0"/>
    <n v="0"/>
    <n v="0"/>
    <n v="0"/>
    <n v="0"/>
    <n v="0"/>
    <n v="0"/>
    <n v="0"/>
    <n v="0"/>
    <n v="0"/>
    <n v="1030609"/>
    <n v="1030609"/>
    <n v="0"/>
    <n v="0"/>
    <n v="0"/>
    <n v="1030609"/>
    <n v="244391"/>
    <n v="1245560"/>
  </r>
  <r>
    <n v="25400"/>
    <s v="Regional Park &amp; Open Space Dis"/>
    <n v="931240"/>
    <s v="Finance"/>
    <x v="23"/>
    <x v="23"/>
    <s v="25400 931240 510200"/>
    <x v="2"/>
    <x v="12"/>
    <s v="Payroll"/>
    <x v="3"/>
    <s v="Business Services1"/>
    <s v="Finance1"/>
    <n v="1589.9"/>
    <n v="0"/>
    <m/>
    <n v="0"/>
    <n v="0"/>
    <n v="0"/>
    <n v="0"/>
    <n v="0"/>
    <n v="0"/>
    <n v="0"/>
    <n v="0"/>
    <n v="0"/>
    <n v="0"/>
    <n v="0"/>
    <n v="0"/>
    <n v="0"/>
    <n v="0"/>
    <n v="0"/>
    <n v="0"/>
    <n v="0"/>
    <n v="0"/>
    <n v="0"/>
    <n v="0"/>
    <n v="0"/>
  </r>
  <r>
    <n v="25400"/>
    <s v="Regional Park &amp; Open Space Dis"/>
    <n v="931240"/>
    <s v="Finance"/>
    <x v="25"/>
    <x v="25"/>
    <s v="25400 931240 510420"/>
    <x v="2"/>
    <x v="12"/>
    <s v="Payroll"/>
    <x v="3"/>
    <s v="Business Services1"/>
    <s v="Finance1"/>
    <n v="2316.77"/>
    <n v="0"/>
    <m/>
    <n v="0"/>
    <n v="27.49"/>
    <n v="367.76"/>
    <n v="219.95"/>
    <n v="219.95"/>
    <n v="0"/>
    <n v="0"/>
    <n v="11.37"/>
    <n v="0"/>
    <n v="0"/>
    <n v="0"/>
    <n v="0"/>
    <n v="240.18"/>
    <n v="1086.7"/>
    <n v="615.20000000000005"/>
    <n v="219.95"/>
    <n v="11.37"/>
    <n v="240.18"/>
    <n v="1086.7"/>
    <n v="-1086.7"/>
    <n v="0"/>
  </r>
  <r>
    <n v="25400"/>
    <s v="Regional Park &amp; Open Space Dis"/>
    <n v="931240"/>
    <s v="Finance"/>
    <x v="26"/>
    <x v="26"/>
    <s v="25400 931240 510440"/>
    <x v="2"/>
    <x v="12"/>
    <s v="Payroll"/>
    <x v="3"/>
    <s v="Business Services1"/>
    <s v="Finance1"/>
    <n v="8191.28"/>
    <n v="0"/>
    <m/>
    <n v="0"/>
    <n v="0"/>
    <n v="0"/>
    <n v="0"/>
    <n v="0"/>
    <n v="0"/>
    <n v="0"/>
    <n v="0"/>
    <n v="0"/>
    <n v="0"/>
    <n v="0"/>
    <n v="0"/>
    <n v="0"/>
    <n v="0"/>
    <n v="0"/>
    <n v="0"/>
    <n v="0"/>
    <n v="0"/>
    <n v="0"/>
    <n v="0"/>
    <n v="0"/>
  </r>
  <r>
    <n v="25400"/>
    <s v="Regional Park &amp; Open Space Dis"/>
    <n v="931260"/>
    <s v="Marketing"/>
    <x v="25"/>
    <x v="25"/>
    <s v="25400 931260 510420"/>
    <x v="2"/>
    <x v="13"/>
    <s v="Payroll"/>
    <x v="3"/>
    <s v="Business Services1"/>
    <s v="Marketing1"/>
    <n v="1070.6300000000001"/>
    <n v="1000"/>
    <m/>
    <n v="1000"/>
    <n v="0"/>
    <n v="0"/>
    <n v="88.3"/>
    <n v="0"/>
    <n v="289.5"/>
    <n v="0"/>
    <n v="0"/>
    <n v="0"/>
    <n v="343.46"/>
    <n v="166.88"/>
    <n v="60.76"/>
    <n v="1338.9"/>
    <n v="2287.8000000000002"/>
    <n v="88.3"/>
    <n v="289.5"/>
    <n v="343.46"/>
    <n v="1566.54"/>
    <n v="2287.8000000000002"/>
    <n v="-1287.8000000000002"/>
    <n v="0"/>
  </r>
  <r>
    <n v="25400"/>
    <s v="Regional Park &amp; Open Space Dis"/>
    <n v="931303"/>
    <s v="Jensen Alvarado Historic Ranch"/>
    <x v="24"/>
    <x v="24"/>
    <s v="25400 931303 510320"/>
    <x v="4"/>
    <x v="17"/>
    <s v="Payroll"/>
    <x v="3"/>
    <s v="Interpretive1"/>
    <s v="Jensen-Alvarado Ranch1"/>
    <n v="7413.67"/>
    <n v="20000"/>
    <m/>
    <n v="20000"/>
    <n v="0"/>
    <n v="0"/>
    <n v="0"/>
    <n v="0"/>
    <n v="0"/>
    <n v="0"/>
    <n v="0"/>
    <n v="2432"/>
    <n v="2560"/>
    <n v="2464"/>
    <n v="3840"/>
    <n v="2432"/>
    <n v="13728"/>
    <n v="0"/>
    <n v="0"/>
    <n v="4992"/>
    <n v="8736"/>
    <n v="13728"/>
    <n v="6272"/>
    <n v="20000"/>
  </r>
  <r>
    <n v="25400"/>
    <s v="Regional Park &amp; Open Space Dis"/>
    <n v="931303"/>
    <s v="Jensen Alvarado Historic Ranch"/>
    <x v="25"/>
    <x v="25"/>
    <s v="25400 931303 510420"/>
    <x v="4"/>
    <x v="17"/>
    <s v="Payroll"/>
    <x v="3"/>
    <s v="Interpretive1"/>
    <s v="Jensen-Alvarado Ranch1"/>
    <n v="2127.77"/>
    <n v="4000"/>
    <m/>
    <n v="4000"/>
    <n v="0"/>
    <n v="0"/>
    <n v="0"/>
    <n v="0"/>
    <n v="0"/>
    <n v="0"/>
    <n v="152"/>
    <n v="0"/>
    <n v="0"/>
    <n v="0"/>
    <n v="0"/>
    <n v="0"/>
    <n v="152"/>
    <n v="0"/>
    <n v="0"/>
    <n v="152"/>
    <n v="0"/>
    <n v="152"/>
    <n v="3848"/>
    <n v="0"/>
  </r>
  <r>
    <n v="25400"/>
    <s v="Regional Park &amp; Open Space Dis"/>
    <n v="931303"/>
    <s v="Jensen Alvarado Historic Ranch"/>
    <x v="28"/>
    <x v="28"/>
    <s v="25400 931303 510700"/>
    <x v="4"/>
    <x v="17"/>
    <s v="Payroll"/>
    <x v="3"/>
    <s v="Interpretive1"/>
    <s v="Jensen-Alvarado Ranch1"/>
    <n v="357.52"/>
    <n v="0"/>
    <m/>
    <n v="0"/>
    <n v="0"/>
    <n v="0"/>
    <n v="0"/>
    <n v="0"/>
    <n v="69.72"/>
    <n v="0"/>
    <n v="0"/>
    <n v="0"/>
    <n v="278.87"/>
    <n v="0"/>
    <n v="0"/>
    <n v="0"/>
    <n v="348.59000000000003"/>
    <n v="0"/>
    <n v="69.72"/>
    <n v="278.87"/>
    <n v="0"/>
    <n v="348.59000000000003"/>
    <n v="-348.59000000000003"/>
    <n v="0"/>
  </r>
  <r>
    <n v="25400"/>
    <s v="Regional Park &amp; Open Space Dis"/>
    <n v="931305"/>
    <s v="Hidden Valley Nature Center"/>
    <x v="25"/>
    <x v="25"/>
    <s v="25400 931305 510420"/>
    <x v="4"/>
    <x v="18"/>
    <s v="Payroll"/>
    <x v="3"/>
    <s v="Interpretive1"/>
    <s v="Hidden Valley Nature Center1"/>
    <n v="689.92"/>
    <n v="1000"/>
    <m/>
    <n v="1000"/>
    <n v="0"/>
    <n v="0"/>
    <n v="174.64"/>
    <n v="0"/>
    <n v="196.46"/>
    <n v="0"/>
    <n v="0"/>
    <n v="0"/>
    <n v="0"/>
    <n v="68.760000000000005"/>
    <n v="0"/>
    <n v="0"/>
    <n v="439.86"/>
    <n v="174.64"/>
    <n v="196.46"/>
    <n v="0"/>
    <n v="68.760000000000005"/>
    <n v="439.86"/>
    <n v="560.14"/>
    <n v="0"/>
  </r>
  <r>
    <n v="25400"/>
    <s v="Regional Park &amp; Open Space Dis"/>
    <n v="931305"/>
    <s v="Hidden Valley Nature Center"/>
    <x v="28"/>
    <x v="28"/>
    <s v="25400 931305 510700"/>
    <x v="4"/>
    <x v="18"/>
    <s v="Payroll"/>
    <x v="3"/>
    <s v="Interpretive1"/>
    <s v="Hidden Valley Nature Center1"/>
    <n v="173.15000000000003"/>
    <n v="1000"/>
    <m/>
    <n v="1000"/>
    <n v="0"/>
    <n v="0"/>
    <n v="0"/>
    <n v="0"/>
    <n v="0"/>
    <n v="36.58"/>
    <n v="0"/>
    <n v="0"/>
    <n v="164.81"/>
    <n v="0"/>
    <n v="0"/>
    <n v="0"/>
    <n v="201.39"/>
    <n v="0"/>
    <n v="36.58"/>
    <n v="164.81"/>
    <n v="0"/>
    <n v="201.39"/>
    <n v="798.61"/>
    <n v="0"/>
  </r>
  <r>
    <n v="25400"/>
    <s v="Regional Park &amp; Open Space Dis"/>
    <n v="931306"/>
    <s v="Idyllwild Nature Center"/>
    <x v="25"/>
    <x v="25"/>
    <s v="25400 931306 510420"/>
    <x v="4"/>
    <x v="19"/>
    <s v="Payroll"/>
    <x v="3"/>
    <s v="Interpretive1"/>
    <s v="Idyllwild Nature Center1"/>
    <n v="3489.9000000000005"/>
    <n v="1500"/>
    <m/>
    <n v="1500"/>
    <n v="340.18"/>
    <n v="57"/>
    <n v="340.18"/>
    <n v="488.56"/>
    <n v="340.18"/>
    <n v="0"/>
    <n v="526.29999999999995"/>
    <n v="340.18"/>
    <n v="680.36"/>
    <n v="0"/>
    <n v="439.71"/>
    <n v="168.23"/>
    <n v="3720.88"/>
    <n v="737.36"/>
    <n v="828.74"/>
    <n v="1546.8400000000001"/>
    <n v="607.93999999999994"/>
    <n v="3720.88"/>
    <n v="-2220.88"/>
    <n v="0"/>
  </r>
  <r>
    <n v="25400"/>
    <s v="Regional Park &amp; Open Space Dis"/>
    <n v="931306"/>
    <s v="Idyllwild Nature Center"/>
    <x v="28"/>
    <x v="28"/>
    <s v="25400 931306 510700"/>
    <x v="4"/>
    <x v="19"/>
    <s v="Payroll"/>
    <x v="3"/>
    <s v="Interpretive1"/>
    <s v="Idyllwild Nature Center1"/>
    <n v="801.95999999999992"/>
    <n v="750"/>
    <m/>
    <n v="750"/>
    <n v="0"/>
    <n v="0"/>
    <n v="0"/>
    <n v="0"/>
    <n v="186.12"/>
    <n v="0"/>
    <n v="0"/>
    <n v="0"/>
    <n v="0"/>
    <n v="0"/>
    <n v="0"/>
    <n v="0"/>
    <n v="186.12"/>
    <n v="0"/>
    <n v="186.12"/>
    <n v="0"/>
    <n v="0"/>
    <n v="186.12"/>
    <n v="563.88"/>
    <n v="0"/>
  </r>
  <r>
    <n v="25400"/>
    <s v="Regional Park &amp; Open Space Dis"/>
    <n v="931307"/>
    <s v="Santa Rosa Plateau Nature Ctr"/>
    <x v="25"/>
    <x v="25"/>
    <s v="25400 931307 510420"/>
    <x v="4"/>
    <x v="20"/>
    <s v="Payroll"/>
    <x v="3"/>
    <s v="Interpretive1"/>
    <s v="Santa Rosa Plateau Nature Center1"/>
    <n v="2860.89"/>
    <n v="3000"/>
    <m/>
    <n v="3000"/>
    <n v="0"/>
    <n v="0"/>
    <n v="443.8"/>
    <n v="0"/>
    <n v="614.88"/>
    <n v="0"/>
    <n v="171.08"/>
    <n v="0"/>
    <n v="471.6"/>
    <n v="0"/>
    <n v="0"/>
    <n v="0"/>
    <n v="1701.3600000000001"/>
    <n v="443.8"/>
    <n v="614.88"/>
    <n v="642.68000000000006"/>
    <n v="0"/>
    <n v="1701.3600000000001"/>
    <n v="1298.6399999999999"/>
    <n v="0"/>
  </r>
  <r>
    <n v="25400"/>
    <s v="Regional Park &amp; Open Space Dis"/>
    <n v="931307"/>
    <s v="Santa Rosa Plateau Nature Ctr"/>
    <x v="28"/>
    <x v="28"/>
    <s v="25400 931307 510700"/>
    <x v="4"/>
    <x v="20"/>
    <s v="Payroll"/>
    <x v="3"/>
    <s v="Interpretive1"/>
    <s v="Santa Rosa Plateau Nature Center1"/>
    <n v="0"/>
    <n v="1500"/>
    <m/>
    <n v="1500"/>
    <n v="235.8"/>
    <n v="0"/>
    <n v="0"/>
    <n v="0"/>
    <n v="0"/>
    <n v="0"/>
    <n v="0"/>
    <n v="0"/>
    <n v="0"/>
    <n v="0"/>
    <n v="0"/>
    <n v="0"/>
    <n v="235.8"/>
    <n v="235.8"/>
    <n v="0"/>
    <n v="0"/>
    <n v="0"/>
    <n v="235.8"/>
    <n v="1264.2"/>
    <n v="0"/>
  </r>
  <r>
    <n v="25400"/>
    <s v="Regional Park &amp; Open Space Dis"/>
    <n v="931400"/>
    <s v="Major Parks"/>
    <x v="25"/>
    <x v="25"/>
    <s v="25400 931400 510420"/>
    <x v="3"/>
    <x v="21"/>
    <s v="Payroll"/>
    <x v="3"/>
    <s v="Regional Parks1"/>
    <s v="Regional Parks General Admin1"/>
    <n v="1529.3300000000002"/>
    <n v="0"/>
    <m/>
    <n v="0"/>
    <n v="708.25"/>
    <n v="885.38"/>
    <n v="826.37"/>
    <n v="354.21"/>
    <n v="432.59"/>
    <n v="629.02"/>
    <n v="649.32000000000005"/>
    <n v="383.73"/>
    <n v="0"/>
    <n v="0"/>
    <n v="928.79"/>
    <n v="1238.3800000000001"/>
    <n v="7036.0400000000009"/>
    <n v="2420"/>
    <n v="1415.82"/>
    <n v="1033.0500000000002"/>
    <n v="2167.17"/>
    <n v="7036.04"/>
    <n v="-7036.04"/>
    <n v="0"/>
  </r>
  <r>
    <n v="25400"/>
    <s v="Regional Park &amp; Open Space Dis"/>
    <n v="931400"/>
    <s v="Major Parks"/>
    <x v="27"/>
    <x v="27"/>
    <s v="25400 931400 510620"/>
    <x v="3"/>
    <x v="21"/>
    <s v="Payroll"/>
    <x v="3"/>
    <s v="Regional Parks1"/>
    <s v="Regional Parks General Admin1"/>
    <n v="123.94000000000001"/>
    <n v="0"/>
    <m/>
    <n v="0"/>
    <n v="7.8"/>
    <n v="21.6"/>
    <n v="19.5"/>
    <n v="9"/>
    <n v="36"/>
    <n v="9"/>
    <n v="16.5"/>
    <n v="20.85"/>
    <n v="21"/>
    <n v="21.6"/>
    <n v="31.5"/>
    <n v="22.5"/>
    <n v="236.85"/>
    <n v="48.900000000000006"/>
    <n v="54"/>
    <n v="58.35"/>
    <n v="75.599999999999994"/>
    <n v="236.85"/>
    <n v="-236.85"/>
    <n v="0"/>
  </r>
  <r>
    <n v="25400"/>
    <s v="Regional Park &amp; Open Space Dis"/>
    <n v="931402"/>
    <s v="Hurkey Creek Park"/>
    <x v="25"/>
    <x v="25"/>
    <s v="25400 931402 510420"/>
    <x v="3"/>
    <x v="22"/>
    <s v="Payroll"/>
    <x v="3"/>
    <s v="Regional Parks1"/>
    <s v="Hurkey Creek1"/>
    <n v="2466.5800000000004"/>
    <n v="0"/>
    <m/>
    <n v="0"/>
    <n v="0"/>
    <n v="191.23"/>
    <n v="192"/>
    <n v="0"/>
    <n v="199.68"/>
    <n v="203.98"/>
    <n v="276.17"/>
    <n v="199.68"/>
    <n v="0"/>
    <n v="0"/>
    <n v="0"/>
    <n v="0"/>
    <n v="1262.7400000000002"/>
    <n v="383.23"/>
    <n v="403.65999999999997"/>
    <n v="475.85"/>
    <n v="0"/>
    <n v="1262.74"/>
    <n v="-1262.74"/>
    <n v="0"/>
  </r>
  <r>
    <n v="25400"/>
    <s v="Regional Park &amp; Open Space Dis"/>
    <n v="931402"/>
    <s v="Hurkey Creek Park"/>
    <x v="27"/>
    <x v="27"/>
    <s v="25400 931402 510620"/>
    <x v="3"/>
    <x v="22"/>
    <s v="Payroll"/>
    <x v="3"/>
    <s v="Regional Parks1"/>
    <s v="Hurkey Creek1"/>
    <n v="223.64"/>
    <n v="0"/>
    <m/>
    <n v="0"/>
    <n v="0"/>
    <n v="3.2"/>
    <n v="1.6"/>
    <n v="45.7"/>
    <n v="44.11"/>
    <n v="0"/>
    <n v="0"/>
    <n v="0"/>
    <n v="0"/>
    <n v="0"/>
    <n v="20.8"/>
    <n v="28.25"/>
    <n v="143.66"/>
    <n v="4.8000000000000007"/>
    <n v="89.81"/>
    <n v="0"/>
    <n v="49.05"/>
    <n v="143.66"/>
    <n v="-143.66"/>
    <n v="0"/>
  </r>
  <r>
    <n v="25400"/>
    <s v="Regional Park &amp; Open Space Dis"/>
    <n v="931402"/>
    <s v="Hurkey Creek Park"/>
    <x v="28"/>
    <x v="28"/>
    <s v="25400 931402 510700"/>
    <x v="3"/>
    <x v="22"/>
    <s v="Payroll"/>
    <x v="3"/>
    <s v="Regional Parks1"/>
    <s v="Hurkey Creek1"/>
    <n v="1888.48"/>
    <n v="0"/>
    <m/>
    <n v="0"/>
    <n v="0"/>
    <n v="0"/>
    <n v="203.98"/>
    <n v="0"/>
    <n v="607.64"/>
    <n v="603.34"/>
    <n v="203.98"/>
    <n v="203.98"/>
    <n v="407.96"/>
    <n v="0"/>
    <n v="0"/>
    <n v="214.18"/>
    <n v="2445.06"/>
    <n v="203.98"/>
    <n v="1210.98"/>
    <n v="815.92"/>
    <n v="214.18"/>
    <n v="2445.06"/>
    <n v="-2445.06"/>
    <n v="0"/>
  </r>
  <r>
    <n v="25400"/>
    <s v="Regional Park &amp; Open Space Dis"/>
    <n v="931403"/>
    <s v="Idyllwild Park"/>
    <x v="25"/>
    <x v="25"/>
    <s v="25400 931403 510420"/>
    <x v="3"/>
    <x v="23"/>
    <s v="Payroll"/>
    <x v="3"/>
    <s v="Regional Parks1"/>
    <s v="Idyllwild1"/>
    <n v="9619.49"/>
    <n v="2000"/>
    <m/>
    <n v="2000"/>
    <n v="729.77"/>
    <n v="441.88"/>
    <n v="1002.97"/>
    <n v="0"/>
    <n v="422.49"/>
    <n v="0"/>
    <n v="954.24"/>
    <n v="422.49"/>
    <n v="844.98"/>
    <n v="0"/>
    <n v="218.03"/>
    <n v="725.31"/>
    <n v="5762.16"/>
    <n v="2174.62"/>
    <n v="422.49"/>
    <n v="2221.71"/>
    <n v="943.33999999999992"/>
    <n v="5762.16"/>
    <n v="-3762.16"/>
    <n v="0"/>
  </r>
  <r>
    <n v="25400"/>
    <s v="Regional Park &amp; Open Space Dis"/>
    <n v="931403"/>
    <s v="Idyllwild Park"/>
    <x v="27"/>
    <x v="27"/>
    <s v="25400 931403 510620"/>
    <x v="3"/>
    <x v="23"/>
    <s v="Payroll"/>
    <x v="3"/>
    <s v="Regional Parks1"/>
    <s v="Idyllwild1"/>
    <n v="1698.5200000000002"/>
    <n v="1500"/>
    <m/>
    <n v="1500"/>
    <n v="60.15"/>
    <n v="89.4"/>
    <n v="170.15"/>
    <n v="95.55"/>
    <n v="80.849999999999994"/>
    <n v="0"/>
    <n v="0"/>
    <n v="21.53"/>
    <n v="0"/>
    <n v="29.45"/>
    <n v="46.15"/>
    <n v="41.6"/>
    <n v="634.83000000000004"/>
    <n v="319.70000000000005"/>
    <n v="176.39999999999998"/>
    <n v="21.53"/>
    <n v="117.19999999999999"/>
    <n v="634.82999999999993"/>
    <n v="865.17000000000007"/>
    <n v="0"/>
  </r>
  <r>
    <n v="25400"/>
    <s v="Regional Park &amp; Open Space Dis"/>
    <n v="931403"/>
    <s v="Idyllwild Park"/>
    <x v="28"/>
    <x v="28"/>
    <s v="25400 931403 510700"/>
    <x v="3"/>
    <x v="23"/>
    <s v="Payroll"/>
    <x v="3"/>
    <s v="Regional Parks1"/>
    <s v="Idyllwild1"/>
    <n v="1617.6799999999998"/>
    <n v="2400"/>
    <m/>
    <n v="2400"/>
    <n v="149.76"/>
    <n v="0"/>
    <n v="0"/>
    <n v="0"/>
    <n v="422.49"/>
    <n v="437.03"/>
    <n v="218.51"/>
    <n v="0"/>
    <n v="299.52"/>
    <n v="0"/>
    <n v="0"/>
    <n v="193.2"/>
    <n v="1720.51"/>
    <n v="149.76"/>
    <n v="859.52"/>
    <n v="518.03"/>
    <n v="193.2"/>
    <n v="1720.51"/>
    <n v="679.49"/>
    <n v="0"/>
  </r>
  <r>
    <n v="25400"/>
    <s v="Regional Park &amp; Open Space Dis"/>
    <n v="931404"/>
    <s v="kabian Park"/>
    <x v="29"/>
    <x v="29"/>
    <s v="25400 931404 510520"/>
    <x v="3"/>
    <x v="26"/>
    <s v="Payroll"/>
    <x v="3"/>
    <s v="Regional Parks1"/>
    <s v="Kabian1"/>
    <n v="11.45"/>
    <n v="0"/>
    <m/>
    <n v="0"/>
    <n v="0"/>
    <n v="0"/>
    <n v="0"/>
    <n v="0"/>
    <n v="0"/>
    <n v="0"/>
    <n v="0"/>
    <n v="0"/>
    <n v="0"/>
    <n v="0"/>
    <n v="0"/>
    <n v="0"/>
    <n v="0"/>
    <n v="0"/>
    <n v="0"/>
    <n v="0"/>
    <n v="0"/>
    <n v="0"/>
    <n v="0"/>
    <n v="0"/>
  </r>
  <r>
    <n v="25400"/>
    <s v="Regional Park &amp; Open Space Dis"/>
    <n v="931405"/>
    <s v="Lake Cahuilla Park"/>
    <x v="25"/>
    <x v="25"/>
    <s v="25400 931405 510420"/>
    <x v="3"/>
    <x v="3"/>
    <s v="Payroll"/>
    <x v="3"/>
    <s v="Regional Parks1"/>
    <s v="Lake Cahuilla1"/>
    <n v="6875.26"/>
    <n v="6000"/>
    <m/>
    <n v="6000"/>
    <n v="373.95"/>
    <n v="0"/>
    <n v="371.56"/>
    <n v="753.52"/>
    <n v="256.33999999999997"/>
    <n v="680.74"/>
    <n v="512.67999999999995"/>
    <n v="885.09"/>
    <n v="1039.0899999999999"/>
    <n v="0"/>
    <n v="502.89"/>
    <n v="0"/>
    <n v="5375.86"/>
    <n v="745.51"/>
    <n v="1690.6"/>
    <n v="2436.8599999999997"/>
    <n v="502.89"/>
    <n v="5375.86"/>
    <n v="624.14000000000033"/>
    <n v="0"/>
  </r>
  <r>
    <n v="25400"/>
    <s v="Regional Park &amp; Open Space Dis"/>
    <n v="931405"/>
    <s v="Lake Cahuilla Park"/>
    <x v="27"/>
    <x v="27"/>
    <s v="25400 931405 510620"/>
    <x v="3"/>
    <x v="3"/>
    <s v="Payroll"/>
    <x v="3"/>
    <s v="Regional Parks1"/>
    <s v="Lake Cahuilla1"/>
    <n v="883.76"/>
    <n v="1700"/>
    <m/>
    <n v="1700"/>
    <n v="33.85"/>
    <n v="67.3"/>
    <n v="78.930000000000007"/>
    <n v="103.99"/>
    <n v="169.61"/>
    <n v="146.96"/>
    <n v="130.78"/>
    <n v="126.38"/>
    <n v="149.96"/>
    <n v="123.15"/>
    <n v="191.78"/>
    <n v="78.400000000000006"/>
    <n v="1401.0900000000001"/>
    <n v="180.08"/>
    <n v="420.56000000000006"/>
    <n v="407.12"/>
    <n v="393.33000000000004"/>
    <n v="1401.0900000000001"/>
    <n v="298.90999999999985"/>
    <n v="0"/>
  </r>
  <r>
    <n v="25400"/>
    <s v="Regional Park &amp; Open Space Dis"/>
    <n v="931405"/>
    <s v="Lake Cahuilla Park"/>
    <x v="28"/>
    <x v="28"/>
    <s v="25400 931405 510700"/>
    <x v="3"/>
    <x v="3"/>
    <s v="Payroll"/>
    <x v="3"/>
    <s v="Regional Parks1"/>
    <s v="Lake Cahuilla1"/>
    <n v="2123.67"/>
    <n v="3000"/>
    <m/>
    <n v="3000"/>
    <n v="256.33999999999997"/>
    <n v="0"/>
    <n v="373.95"/>
    <n v="0"/>
    <n v="1004.24"/>
    <n v="577.79"/>
    <n v="544.05999999999995"/>
    <n v="373.95"/>
    <n v="552.21"/>
    <n v="0"/>
    <n v="0"/>
    <n v="222.59"/>
    <n v="3905.1299999999997"/>
    <n v="630.29"/>
    <n v="1582.03"/>
    <n v="1470.22"/>
    <n v="222.59"/>
    <n v="3905.13"/>
    <n v="-905.13000000000011"/>
    <n v="0"/>
  </r>
  <r>
    <n v="25400"/>
    <s v="Regional Park &amp; Open Space Dis"/>
    <n v="931406"/>
    <s v="Lawler Lodge &amp; Alpine Cabins"/>
    <x v="25"/>
    <x v="25"/>
    <s v="25400 931406 510420"/>
    <x v="3"/>
    <x v="27"/>
    <s v="Payroll"/>
    <x v="3"/>
    <s v="Regional Parks1"/>
    <s v="Lawler Lodge &amp; Alpine Cabins1"/>
    <n v="55.97"/>
    <n v="500"/>
    <m/>
    <n v="500"/>
    <n v="0"/>
    <n v="0"/>
    <n v="0"/>
    <n v="0"/>
    <n v="0"/>
    <n v="0"/>
    <n v="0"/>
    <n v="0"/>
    <n v="0"/>
    <n v="0"/>
    <n v="0"/>
    <n v="0"/>
    <n v="0"/>
    <n v="0"/>
    <n v="0"/>
    <n v="0"/>
    <n v="0"/>
    <n v="0"/>
    <n v="500"/>
    <n v="0"/>
  </r>
  <r>
    <n v="25400"/>
    <s v="Regional Park &amp; Open Space Dis"/>
    <n v="931406"/>
    <s v="Lawler Lodge &amp; Alpine Cabins"/>
    <x v="27"/>
    <x v="27"/>
    <s v="25400 931406 510620"/>
    <x v="3"/>
    <x v="27"/>
    <s v="Payroll"/>
    <x v="3"/>
    <s v="Regional Parks1"/>
    <s v="Lawler Lodge &amp; Alpine Cabins1"/>
    <n v="1.75"/>
    <n v="50"/>
    <m/>
    <n v="50"/>
    <n v="0"/>
    <n v="0"/>
    <n v="0"/>
    <n v="0"/>
    <n v="0"/>
    <n v="0"/>
    <n v="0"/>
    <n v="0"/>
    <n v="0"/>
    <n v="0"/>
    <n v="0"/>
    <n v="0"/>
    <n v="0"/>
    <n v="0"/>
    <n v="0"/>
    <n v="0"/>
    <n v="0"/>
    <n v="0"/>
    <n v="50"/>
    <n v="0"/>
  </r>
  <r>
    <n v="25400"/>
    <s v="Regional Park &amp; Open Space Dis"/>
    <n v="931406"/>
    <s v="Lawler Lodge &amp; Alpine Cabins"/>
    <x v="28"/>
    <x v="28"/>
    <s v="25400 931406 510700"/>
    <x v="3"/>
    <x v="27"/>
    <s v="Payroll"/>
    <x v="3"/>
    <s v="Regional Parks1"/>
    <s v="Lawler Lodge &amp; Alpine Cabins1"/>
    <n v="55.97"/>
    <n v="300"/>
    <m/>
    <n v="300"/>
    <n v="0"/>
    <n v="0"/>
    <n v="0"/>
    <n v="0"/>
    <n v="0"/>
    <n v="0"/>
    <n v="0"/>
    <n v="0"/>
    <n v="0"/>
    <n v="0"/>
    <n v="0"/>
    <n v="0"/>
    <n v="0"/>
    <n v="0"/>
    <n v="0"/>
    <n v="0"/>
    <n v="0"/>
    <n v="0"/>
    <n v="300"/>
    <n v="0"/>
  </r>
  <r>
    <n v="25400"/>
    <s v="Regional Park &amp; Open Space Dis"/>
    <n v="931408"/>
    <s v="McCall Park"/>
    <x v="25"/>
    <x v="25"/>
    <s v="25400 931408 510420"/>
    <x v="3"/>
    <x v="24"/>
    <s v="Payroll"/>
    <x v="3"/>
    <s v="Regional Parks1"/>
    <s v="McCall1"/>
    <n v="206.6"/>
    <n v="500"/>
    <m/>
    <n v="500"/>
    <n v="0"/>
    <n v="0"/>
    <n v="78.63"/>
    <n v="0"/>
    <n v="0"/>
    <n v="0"/>
    <n v="0"/>
    <n v="0"/>
    <n v="0"/>
    <n v="0"/>
    <n v="0"/>
    <n v="0"/>
    <n v="78.63"/>
    <n v="78.63"/>
    <n v="0"/>
    <n v="0"/>
    <n v="0"/>
    <n v="78.63"/>
    <n v="421.37"/>
    <n v="0"/>
  </r>
  <r>
    <n v="25400"/>
    <s v="Regional Park &amp; Open Space Dis"/>
    <n v="931408"/>
    <s v="McCall Park"/>
    <x v="27"/>
    <x v="27"/>
    <s v="25400 931408 510620"/>
    <x v="3"/>
    <x v="24"/>
    <s v="Payroll"/>
    <x v="3"/>
    <s v="Regional Parks1"/>
    <s v="McCall1"/>
    <n v="1"/>
    <n v="50"/>
    <m/>
    <n v="50"/>
    <n v="0"/>
    <n v="0"/>
    <n v="0"/>
    <n v="0"/>
    <n v="0"/>
    <n v="0"/>
    <n v="0"/>
    <n v="0"/>
    <n v="0"/>
    <n v="0"/>
    <n v="0"/>
    <n v="0"/>
    <n v="0"/>
    <n v="0"/>
    <n v="0"/>
    <n v="0"/>
    <n v="0"/>
    <n v="0"/>
    <n v="50"/>
    <n v="0"/>
  </r>
  <r>
    <n v="25400"/>
    <s v="Regional Park &amp; Open Space Dis"/>
    <n v="931408"/>
    <s v="McCall Park"/>
    <x v="28"/>
    <x v="28"/>
    <s v="25400 931408 510700"/>
    <x v="3"/>
    <x v="24"/>
    <s v="Payroll"/>
    <x v="3"/>
    <s v="Regional Parks1"/>
    <s v="McCall1"/>
    <n v="328.22"/>
    <n v="50"/>
    <m/>
    <n v="50"/>
    <n v="0"/>
    <n v="0"/>
    <n v="0"/>
    <n v="0"/>
    <n v="0"/>
    <n v="0"/>
    <n v="0"/>
    <n v="0"/>
    <n v="0"/>
    <n v="0"/>
    <n v="0"/>
    <n v="0"/>
    <n v="0"/>
    <n v="0"/>
    <n v="0"/>
    <n v="0"/>
    <n v="0"/>
    <n v="0"/>
    <n v="50"/>
    <n v="0"/>
  </r>
  <r>
    <n v="25400"/>
    <s v="Regional Park &amp; Open Space Dis"/>
    <n v="931409"/>
    <s v="Rancho Jurupa Park"/>
    <x v="23"/>
    <x v="23"/>
    <s v="25400 931409 510200"/>
    <x v="3"/>
    <x v="4"/>
    <s v="Payroll"/>
    <x v="3"/>
    <s v="Regional Parks1"/>
    <s v="Rancho Jurupa1"/>
    <n v="188.1"/>
    <n v="0"/>
    <m/>
    <n v="0"/>
    <n v="0"/>
    <n v="0"/>
    <n v="0"/>
    <n v="0"/>
    <n v="0"/>
    <n v="0"/>
    <n v="0"/>
    <n v="9550.73"/>
    <n v="0"/>
    <n v="0"/>
    <n v="0"/>
    <n v="365.44"/>
    <n v="9916.17"/>
    <n v="0"/>
    <n v="0"/>
    <n v="9550.73"/>
    <n v="365.44"/>
    <n v="9916.17"/>
    <n v="-9916.17"/>
    <n v="0"/>
  </r>
  <r>
    <n v="25400"/>
    <s v="Regional Park &amp; Open Space Dis"/>
    <n v="931409"/>
    <s v="Rancho Jurupa Park"/>
    <x v="24"/>
    <x v="24"/>
    <s v="25400 931409 510320"/>
    <x v="3"/>
    <x v="4"/>
    <s v="Payroll"/>
    <x v="3"/>
    <s v="Regional Parks1"/>
    <s v="Rancho Jurupa1"/>
    <n v="27059.03"/>
    <n v="27394"/>
    <m/>
    <n v="27394"/>
    <n v="0"/>
    <n v="0"/>
    <n v="0"/>
    <n v="0"/>
    <n v="0"/>
    <n v="2668.53"/>
    <n v="1412.75"/>
    <n v="0"/>
    <n v="0"/>
    <n v="3240"/>
    <n v="5220"/>
    <n v="3600"/>
    <n v="16141.28"/>
    <n v="0"/>
    <n v="2668.53"/>
    <n v="1412.75"/>
    <n v="12060"/>
    <n v="16141.28"/>
    <n v="11252.72"/>
    <n v="0"/>
  </r>
  <r>
    <n v="25400"/>
    <s v="Regional Park &amp; Open Space Dis"/>
    <n v="931409"/>
    <s v="Rancho Jurupa Park"/>
    <x v="25"/>
    <x v="25"/>
    <s v="25400 931409 510420"/>
    <x v="3"/>
    <x v="4"/>
    <s v="Payroll"/>
    <x v="3"/>
    <s v="Regional Parks1"/>
    <s v="Rancho Jurupa1"/>
    <n v="10705.01"/>
    <n v="8800"/>
    <m/>
    <n v="8800"/>
    <n v="1533.19"/>
    <n v="496.06"/>
    <n v="606.46"/>
    <n v="170.71"/>
    <n v="985.25"/>
    <n v="1444.89"/>
    <n v="1544.18"/>
    <n v="975.39"/>
    <n v="1548.6"/>
    <n v="932.85"/>
    <n v="1630.43"/>
    <n v="1496.39"/>
    <n v="13364.400000000001"/>
    <n v="2635.71"/>
    <n v="2600.8500000000004"/>
    <n v="4068.17"/>
    <n v="4059.67"/>
    <n v="13364.4"/>
    <n v="-4564.3999999999996"/>
    <n v="0"/>
  </r>
  <r>
    <n v="25400"/>
    <s v="Regional Park &amp; Open Space Dis"/>
    <n v="931409"/>
    <s v="Rancho Jurupa Park"/>
    <x v="29"/>
    <x v="29"/>
    <s v="25400 931409 510520"/>
    <x v="3"/>
    <x v="4"/>
    <s v="Payroll"/>
    <x v="3"/>
    <s v="Regional Parks1"/>
    <s v="Rancho Jurupa1"/>
    <n v="905.68000000000006"/>
    <n v="0"/>
    <m/>
    <n v="0"/>
    <n v="0"/>
    <n v="80"/>
    <n v="72"/>
    <n v="64"/>
    <n v="108"/>
    <n v="32"/>
    <n v="0"/>
    <n v="0"/>
    <n v="0"/>
    <n v="0"/>
    <n v="0"/>
    <n v="80"/>
    <n v="436"/>
    <n v="152"/>
    <n v="204"/>
    <n v="0"/>
    <n v="80"/>
    <n v="436"/>
    <n v="-436"/>
    <n v="0"/>
  </r>
  <r>
    <n v="25400"/>
    <s v="Regional Park &amp; Open Space Dis"/>
    <n v="931409"/>
    <s v="Rancho Jurupa Park"/>
    <x v="27"/>
    <x v="27"/>
    <s v="25400 931409 510620"/>
    <x v="3"/>
    <x v="4"/>
    <s v="Payroll"/>
    <x v="3"/>
    <s v="Regional Parks1"/>
    <s v="Rancho Jurupa1"/>
    <n v="4094.92"/>
    <n v="5000"/>
    <m/>
    <n v="5000"/>
    <n v="168.04"/>
    <n v="316.07"/>
    <n v="359.95"/>
    <n v="322.48"/>
    <n v="361.59"/>
    <n v="183.8"/>
    <n v="167.01"/>
    <n v="181.35"/>
    <n v="175.2"/>
    <n v="352.5"/>
    <n v="635.25"/>
    <n v="392.05"/>
    <n v="3615.29"/>
    <n v="844.06"/>
    <n v="867.86999999999989"/>
    <n v="523.55999999999995"/>
    <n v="1379.8"/>
    <n v="3615.29"/>
    <n v="1384.71"/>
    <n v="0"/>
  </r>
  <r>
    <n v="25400"/>
    <s v="Regional Park &amp; Open Space Dis"/>
    <n v="931409"/>
    <s v="Rancho Jurupa Park"/>
    <x v="28"/>
    <x v="28"/>
    <s v="25400 931409 510700"/>
    <x v="3"/>
    <x v="4"/>
    <s v="Payroll"/>
    <x v="3"/>
    <s v="Regional Parks1"/>
    <s v="Rancho Jurupa1"/>
    <n v="6516.49"/>
    <n v="8000"/>
    <m/>
    <n v="8000"/>
    <n v="1013.53"/>
    <n v="0"/>
    <n v="203.98"/>
    <n v="0"/>
    <n v="1373.03"/>
    <n v="995.62"/>
    <n v="806.5"/>
    <n v="535.72"/>
    <n v="538.20000000000005"/>
    <n v="0"/>
    <n v="0"/>
    <n v="184.8"/>
    <n v="5651.38"/>
    <n v="1217.51"/>
    <n v="2368.65"/>
    <n v="1880.42"/>
    <n v="184.8"/>
    <n v="5651.38"/>
    <n v="2348.62"/>
    <n v="0"/>
  </r>
  <r>
    <n v="25400"/>
    <s v="Regional Park &amp; Open Space Dis"/>
    <n v="931421"/>
    <s v="Mayflower Park"/>
    <x v="24"/>
    <x v="24"/>
    <s v="25400 931421 510320"/>
    <x v="3"/>
    <x v="5"/>
    <s v="Payroll"/>
    <x v="3"/>
    <s v="Regional Parks1"/>
    <s v="Mayflower1"/>
    <n v="14640"/>
    <n v="1000"/>
    <m/>
    <n v="1000"/>
    <n v="0"/>
    <n v="0"/>
    <n v="0"/>
    <n v="0"/>
    <n v="0"/>
    <n v="0"/>
    <n v="0"/>
    <n v="0"/>
    <n v="0"/>
    <n v="0"/>
    <n v="0"/>
    <n v="0"/>
    <n v="0"/>
    <n v="0"/>
    <n v="0"/>
    <n v="0"/>
    <n v="0"/>
    <n v="0"/>
    <n v="1000"/>
    <n v="0"/>
  </r>
  <r>
    <n v="25400"/>
    <s v="Regional Park &amp; Open Space Dis"/>
    <n v="931421"/>
    <s v="Mayflower Park"/>
    <x v="25"/>
    <x v="25"/>
    <s v="25400 931421 510420"/>
    <x v="3"/>
    <x v="5"/>
    <s v="Payroll"/>
    <x v="3"/>
    <s v="Regional Parks1"/>
    <s v="Mayflower1"/>
    <n v="3954.68"/>
    <n v="1000"/>
    <m/>
    <n v="1000"/>
    <n v="0"/>
    <n v="0"/>
    <n v="0"/>
    <n v="0"/>
    <n v="0"/>
    <n v="232.37"/>
    <n v="445.88"/>
    <n v="780.84"/>
    <n v="445.88"/>
    <n v="0"/>
    <n v="411.74"/>
    <n v="0"/>
    <n v="2316.71"/>
    <n v="0"/>
    <n v="232.37"/>
    <n v="1672.6"/>
    <n v="411.74"/>
    <n v="2316.71"/>
    <n v="-1316.71"/>
    <n v="0"/>
  </r>
  <r>
    <n v="25400"/>
    <s v="Regional Park &amp; Open Space Dis"/>
    <n v="931421"/>
    <s v="Mayflower Park"/>
    <x v="27"/>
    <x v="27"/>
    <s v="25400 931421 510620"/>
    <x v="3"/>
    <x v="5"/>
    <s v="Payroll"/>
    <x v="3"/>
    <s v="Regional Parks1"/>
    <s v="Mayflower1"/>
    <n v="260.45"/>
    <n v="500"/>
    <m/>
    <n v="500"/>
    <n v="8.8800000000000008"/>
    <n v="19.649999999999999"/>
    <n v="20.399999999999999"/>
    <n v="22.8"/>
    <n v="28.95"/>
    <n v="21.6"/>
    <n v="18.600000000000001"/>
    <n v="20.399999999999999"/>
    <n v="24"/>
    <n v="22.8"/>
    <n v="27.6"/>
    <n v="19.2"/>
    <n v="254.88"/>
    <n v="48.93"/>
    <n v="73.349999999999994"/>
    <n v="63"/>
    <n v="69.600000000000009"/>
    <n v="254.88"/>
    <n v="245.12"/>
    <n v="0"/>
  </r>
  <r>
    <n v="25400"/>
    <s v="Regional Park &amp; Open Space Dis"/>
    <n v="931421"/>
    <s v="Mayflower Park"/>
    <x v="28"/>
    <x v="28"/>
    <s v="25400 931421 510700"/>
    <x v="3"/>
    <x v="5"/>
    <s v="Payroll"/>
    <x v="3"/>
    <s v="Regional Parks1"/>
    <s v="Mayflower1"/>
    <n v="1819.3400000000001"/>
    <n v="2500"/>
    <m/>
    <n v="2500"/>
    <n v="446.73"/>
    <n v="0"/>
    <n v="232.37"/>
    <n v="0"/>
    <n v="464.74"/>
    <n v="0"/>
    <n v="0"/>
    <n v="232.37"/>
    <n v="464.74"/>
    <n v="0"/>
    <n v="0"/>
    <n v="478.08"/>
    <n v="2319.0300000000002"/>
    <n v="679.1"/>
    <n v="464.74"/>
    <n v="697.11"/>
    <n v="478.08"/>
    <n v="2319.0300000000002"/>
    <n v="180.9699999999998"/>
    <n v="0"/>
  </r>
  <r>
    <n v="25430"/>
    <s v="Habitat/Open Space Mgt-Parks"/>
    <n v="931170"/>
    <s v="Habitat &amp; Open Space Mgmt"/>
    <x v="31"/>
    <x v="31"/>
    <s v="25430 931170 513000"/>
    <x v="1"/>
    <x v="1"/>
    <s v="Payroll-PCF"/>
    <x v="3"/>
    <s v="Natural Resources1"/>
    <s v="Habitat &amp; Open Space Management1"/>
    <n v="33844.19"/>
    <n v="50432"/>
    <m/>
    <n v="50432"/>
    <n v="3014.27"/>
    <n v="4000.26"/>
    <n v="3924.3"/>
    <n v="4288.83"/>
    <n v="5221.9799999999996"/>
    <n v="2993.17"/>
    <n v="2822.59"/>
    <n v="2906.86"/>
    <n v="3011.01"/>
    <n v="3337.54"/>
    <n v="4742.3500000000004"/>
    <n v="3212.57"/>
    <n v="43475.729999999996"/>
    <n v="10938.830000000002"/>
    <n v="12503.98"/>
    <n v="8740.4600000000009"/>
    <n v="11292.460000000001"/>
    <n v="43475.73"/>
    <n v="6956.2699999999968"/>
    <n v="124525"/>
  </r>
  <r>
    <n v="25430"/>
    <s v="Habitat/Open Space Mgt-Parks"/>
    <n v="931170"/>
    <s v="Habitat &amp; Open Space Mgmt"/>
    <x v="32"/>
    <x v="32"/>
    <s v="25430 931170 513020"/>
    <x v="1"/>
    <x v="1"/>
    <s v="Payroll-PCF"/>
    <x v="3"/>
    <s v="Natural Resources1"/>
    <s v="Habitat &amp; Open Space Management1"/>
    <n v="936.58"/>
    <n v="0"/>
    <m/>
    <n v="0"/>
    <n v="43.19"/>
    <n v="153.88"/>
    <n v="172.76"/>
    <n v="0"/>
    <n v="0"/>
    <n v="0"/>
    <n v="0"/>
    <n v="0"/>
    <n v="0"/>
    <n v="0"/>
    <n v="0"/>
    <n v="157.13"/>
    <n v="526.96"/>
    <n v="369.83"/>
    <n v="0"/>
    <n v="0"/>
    <n v="157.13"/>
    <n v="526.96"/>
    <n v="-526.96"/>
    <n v="0"/>
  </r>
  <r>
    <n v="25430"/>
    <s v="Habitat/Open Space Mgt-Parks"/>
    <n v="931170"/>
    <s v="Habitat &amp; Open Space Mgmt"/>
    <x v="33"/>
    <x v="33"/>
    <s v="25430 931170 513120"/>
    <x v="1"/>
    <x v="1"/>
    <s v="Payroll-PCF"/>
    <x v="3"/>
    <s v="Natural Resources1"/>
    <s v="Habitat &amp; Open Space Management1"/>
    <n v="26888.400000000001"/>
    <n v="30108"/>
    <m/>
    <n v="30108"/>
    <n v="3501.43"/>
    <n v="2372.3200000000002"/>
    <n v="2137.58"/>
    <n v="2425.12"/>
    <n v="3407.56"/>
    <n v="1948.73"/>
    <n v="1852.13"/>
    <n v="1997.64"/>
    <n v="1958.3"/>
    <n v="2361.77"/>
    <n v="3099.04"/>
    <n v="2411.5300000000002"/>
    <n v="29473.149999999998"/>
    <n v="8011.33"/>
    <n v="7781.41"/>
    <n v="5808.0700000000006"/>
    <n v="7872.34"/>
    <n v="29473.15"/>
    <n v="634.84999999999854"/>
    <n v="30847"/>
  </r>
  <r>
    <n v="25430"/>
    <s v="Habitat/Open Space Mgt-Parks"/>
    <n v="931170"/>
    <s v="Habitat &amp; Open Space Mgmt"/>
    <x v="34"/>
    <x v="34"/>
    <s v="25430 931170 513140"/>
    <x v="1"/>
    <x v="1"/>
    <s v="Payroll-PCF"/>
    <x v="3"/>
    <s v="Natural Resources1"/>
    <s v="Habitat &amp; Open Space Management1"/>
    <n v="6512.8399999999992"/>
    <n v="7041"/>
    <m/>
    <n v="7041"/>
    <n v="830.07"/>
    <n v="592.99"/>
    <n v="544.80999999999995"/>
    <n v="567.15"/>
    <n v="796.95"/>
    <n v="455.76"/>
    <n v="433.15"/>
    <n v="467.19"/>
    <n v="457.98"/>
    <n v="552.30999999999995"/>
    <n v="724.81"/>
    <n v="604.79"/>
    <n v="7027.9599999999982"/>
    <n v="1967.87"/>
    <n v="1819.86"/>
    <n v="1358.32"/>
    <n v="1881.9099999999999"/>
    <n v="7027.9599999999991"/>
    <n v="13.040000000000873"/>
    <n v="7214"/>
  </r>
  <r>
    <n v="25430"/>
    <s v="Habitat/Open Space Mgt-Parks"/>
    <n v="931170"/>
    <s v="Habitat &amp; Open Space Mgmt"/>
    <x v="35"/>
    <x v="35"/>
    <s v="25430 931170 515040"/>
    <x v="1"/>
    <x v="1"/>
    <s v="Payroll-PCF"/>
    <x v="3"/>
    <s v="Natural Resources1"/>
    <s v="Habitat &amp; Open Space Management1"/>
    <n v="78204.37"/>
    <n v="68925"/>
    <m/>
    <n v="68925"/>
    <n v="4499.87"/>
    <n v="10190.879999999999"/>
    <n v="7282.58"/>
    <n v="7272"/>
    <n v="6860.5"/>
    <n v="6863.89"/>
    <n v="7150.8"/>
    <n v="6624.05"/>
    <n v="6696.8"/>
    <n v="6582.96"/>
    <n v="8651.6"/>
    <n v="7592.87"/>
    <n v="86268.800000000017"/>
    <n v="21973.33"/>
    <n v="20996.39"/>
    <n v="20471.650000000001"/>
    <n v="22827.43"/>
    <n v="86268.800000000003"/>
    <n v="-17343.800000000003"/>
    <n v="94464"/>
  </r>
  <r>
    <n v="25430"/>
    <s v="Habitat/Open Space Mgt-Parks"/>
    <n v="931170"/>
    <s v="Habitat &amp; Open Space Mgmt"/>
    <x v="36"/>
    <x v="36"/>
    <s v="25430 931170 515100"/>
    <x v="1"/>
    <x v="1"/>
    <s v="Payroll-PCF"/>
    <x v="3"/>
    <s v="Natural Resources1"/>
    <s v="Habitat &amp; Open Space Management1"/>
    <n v="517.28000000000009"/>
    <n v="614"/>
    <m/>
    <n v="614"/>
    <n v="36.82"/>
    <n v="51.31"/>
    <n v="47.34"/>
    <n v="52.28"/>
    <n v="49.55"/>
    <n v="47.09"/>
    <n v="43.93"/>
    <n v="31.65"/>
    <n v="42.59"/>
    <n v="44.11"/>
    <n v="40.21"/>
    <n v="42.09"/>
    <n v="528.96999999999991"/>
    <n v="135.47"/>
    <n v="148.92000000000002"/>
    <n v="118.17"/>
    <n v="126.41"/>
    <n v="528.97"/>
    <n v="85.029999999999973"/>
    <n v="594"/>
  </r>
  <r>
    <n v="25430"/>
    <s v="Habitat/Open Space Mgt-Parks"/>
    <n v="931170"/>
    <s v="Habitat &amp; Open Space Mgmt"/>
    <x v="37"/>
    <x v="37"/>
    <s v="25430 931170 515120"/>
    <x v="1"/>
    <x v="1"/>
    <s v="Payroll-PCF"/>
    <x v="3"/>
    <s v="Natural Resources1"/>
    <s v="Habitat &amp; Open Space Management1"/>
    <n v="1518.15"/>
    <n v="1712"/>
    <m/>
    <n v="1712"/>
    <n v="117.45"/>
    <n v="126.32"/>
    <n v="104.56"/>
    <n v="115.66"/>
    <n v="161.01"/>
    <n v="103.79"/>
    <n v="104.69"/>
    <n v="113.98"/>
    <n v="116.34"/>
    <n v="131.35"/>
    <n v="185.05"/>
    <n v="146.59"/>
    <n v="1526.7899999999997"/>
    <n v="348.33"/>
    <n v="380.46"/>
    <n v="335.01"/>
    <n v="462.99"/>
    <n v="1526.79"/>
    <n v="185.21000000000004"/>
    <n v="1617"/>
  </r>
  <r>
    <n v="25430"/>
    <s v="Habitat/Open Space Mgt-Parks"/>
    <n v="931170"/>
    <s v="Habitat &amp; Open Space Mgmt"/>
    <x v="38"/>
    <x v="38"/>
    <s v="25430 931170 515160"/>
    <x v="1"/>
    <x v="1"/>
    <s v="Payroll-PCF"/>
    <x v="3"/>
    <s v="Natural Resources1"/>
    <s v="Habitat &amp; Open Space Management1"/>
    <n v="260.33"/>
    <n v="48"/>
    <m/>
    <n v="48"/>
    <n v="8.19"/>
    <n v="4.12"/>
    <n v="0.2"/>
    <n v="0"/>
    <n v="0"/>
    <n v="0"/>
    <n v="2.38"/>
    <n v="6.26"/>
    <n v="6.26"/>
    <n v="5.46"/>
    <n v="4.9800000000000004"/>
    <n v="8.85"/>
    <n v="46.699999999999996"/>
    <n v="12.509999999999998"/>
    <n v="0"/>
    <n v="14.9"/>
    <n v="19.29"/>
    <n v="46.699999999999996"/>
    <n v="1.3000000000000043"/>
    <n v="0"/>
  </r>
  <r>
    <n v="25430"/>
    <s v="Habitat/Open Space Mgt-Parks"/>
    <n v="931170"/>
    <s v="Habitat &amp; Open Space Mgmt"/>
    <x v="39"/>
    <x v="39"/>
    <s v="25430 931170 515260"/>
    <x v="1"/>
    <x v="1"/>
    <s v="Payroll-PCF"/>
    <x v="3"/>
    <s v="Natural Resources1"/>
    <s v="Habitat &amp; Open Space Management1"/>
    <n v="1519.1599999999999"/>
    <n v="1298"/>
    <m/>
    <n v="1298"/>
    <n v="81.040000000000006"/>
    <n v="111.29"/>
    <n v="102.1"/>
    <n v="104.54"/>
    <n v="138.91"/>
    <n v="87.15"/>
    <n v="82.27"/>
    <n v="80.349999999999994"/>
    <n v="82.31"/>
    <n v="96.91"/>
    <n v="135.88999999999999"/>
    <n v="106.18"/>
    <n v="1208.94"/>
    <n v="294.43"/>
    <n v="330.6"/>
    <n v="244.93"/>
    <n v="338.98"/>
    <n v="1208.94"/>
    <n v="89.059999999999945"/>
    <n v="1328"/>
  </r>
  <r>
    <n v="25430"/>
    <s v="Habitat/Open Space Mgt-Parks"/>
    <n v="931170"/>
    <s v="Habitat &amp; Open Space Mgmt"/>
    <x v="40"/>
    <x v="40"/>
    <s v="25430 931170 518010"/>
    <x v="1"/>
    <x v="1"/>
    <s v="Payroll-PCF"/>
    <x v="3"/>
    <s v="Natural Resources1"/>
    <s v="Habitat &amp; Open Space Management1"/>
    <n v="1545.94"/>
    <n v="325"/>
    <m/>
    <n v="325"/>
    <n v="57.25"/>
    <n v="28.75"/>
    <n v="1.36"/>
    <n v="0"/>
    <n v="0"/>
    <n v="0"/>
    <n v="16.670000000000002"/>
    <n v="43.76"/>
    <n v="43.75"/>
    <n v="38.119999999999997"/>
    <n v="54.48"/>
    <n v="61.87"/>
    <n v="346.01"/>
    <n v="87.36"/>
    <n v="0"/>
    <n v="104.18"/>
    <n v="154.47"/>
    <n v="346.01"/>
    <n v="-21.009999999999991"/>
    <n v="0"/>
  </r>
  <r>
    <n v="25430"/>
    <s v="Habitat/Open Space Mgt-Parks"/>
    <n v="931170"/>
    <s v="Habitat &amp; Open Space Mgmt"/>
    <x v="41"/>
    <x v="41"/>
    <s v="25430 931170 518020"/>
    <x v="1"/>
    <x v="1"/>
    <s v="Payroll-PCF"/>
    <x v="3"/>
    <s v="Natural Resources1"/>
    <s v="Habitat &amp; Open Space Management1"/>
    <n v="31.880000000000003"/>
    <n v="0"/>
    <m/>
    <n v="0"/>
    <n v="1.6"/>
    <n v="2"/>
    <n v="0"/>
    <n v="0"/>
    <n v="0"/>
    <n v="0"/>
    <n v="0"/>
    <n v="0"/>
    <n v="0"/>
    <n v="0"/>
    <n v="0"/>
    <n v="0"/>
    <n v="3.6"/>
    <n v="3.6"/>
    <n v="0"/>
    <n v="0"/>
    <n v="0"/>
    <n v="3.6"/>
    <n v="-3.6"/>
    <n v="0"/>
  </r>
  <r>
    <n v="25430"/>
    <s v="Habitat/Open Space Mgt-Parks"/>
    <n v="931170"/>
    <s v="Habitat &amp; Open Space Mgmt"/>
    <x v="42"/>
    <x v="42"/>
    <s v="25430 931170 518140"/>
    <x v="1"/>
    <x v="1"/>
    <s v="Payroll-PCF"/>
    <x v="3"/>
    <s v="Natural Resources1"/>
    <s v="Habitat &amp; Open Space Management1"/>
    <n v="128.51"/>
    <n v="189"/>
    <m/>
    <n v="189"/>
    <n v="10.02"/>
    <n v="13.04"/>
    <n v="12.16"/>
    <n v="14.24"/>
    <n v="20"/>
    <n v="12.32"/>
    <n v="10.4"/>
    <n v="8.8800000000000008"/>
    <n v="10.24"/>
    <n v="12.36"/>
    <n v="16.8"/>
    <n v="11.19"/>
    <n v="151.65"/>
    <n v="35.22"/>
    <n v="46.56"/>
    <n v="29.520000000000003"/>
    <n v="40.35"/>
    <n v="151.65"/>
    <n v="37.349999999999994"/>
    <n v="189"/>
  </r>
  <r>
    <n v="25540"/>
    <s v="Multi-Species Reserve"/>
    <n v="931116"/>
    <s v="Multi-Species Reserve"/>
    <x v="23"/>
    <x v="23"/>
    <s v="25540 931116 510200"/>
    <x v="1"/>
    <x v="25"/>
    <s v="Payroll"/>
    <x v="3"/>
    <s v="Natural Resources1"/>
    <s v="Multi-Species Reserve1"/>
    <n v="2973.52"/>
    <n v="0"/>
    <m/>
    <n v="0"/>
    <n v="0"/>
    <n v="0"/>
    <n v="0"/>
    <n v="0"/>
    <n v="0"/>
    <n v="0"/>
    <n v="4619.66"/>
    <n v="0"/>
    <n v="0"/>
    <n v="0"/>
    <n v="0"/>
    <n v="0"/>
    <n v="4619.66"/>
    <n v="0"/>
    <n v="0"/>
    <n v="4619.66"/>
    <n v="0"/>
    <n v="4619.66"/>
    <n v="-4619.66"/>
    <n v="0"/>
  </r>
  <r>
    <n v="25540"/>
    <s v="Multi-Species Reserve"/>
    <n v="931116"/>
    <s v="Multi-Species Reserve"/>
    <x v="24"/>
    <x v="24"/>
    <s v="25540 931116 510320"/>
    <x v="1"/>
    <x v="25"/>
    <s v="Payroll"/>
    <x v="3"/>
    <s v="Natural Resources1"/>
    <s v="Multi-Species Reserve1"/>
    <n v="309.60000000000002"/>
    <n v="22000"/>
    <m/>
    <n v="22000"/>
    <n v="774.03"/>
    <n v="309.61"/>
    <n v="0"/>
    <n v="0"/>
    <n v="0"/>
    <n v="0"/>
    <n v="0"/>
    <n v="0"/>
    <n v="0"/>
    <n v="0"/>
    <n v="2925.79"/>
    <n v="3088.34"/>
    <n v="7097.77"/>
    <n v="1083.6399999999999"/>
    <n v="0"/>
    <n v="0"/>
    <n v="6014.13"/>
    <n v="7097.77"/>
    <n v="14902.23"/>
    <n v="22000"/>
  </r>
  <r>
    <n v="25540"/>
    <s v="Multi-Species Reserve"/>
    <n v="931116"/>
    <s v="Multi-Species Reserve"/>
    <x v="25"/>
    <x v="25"/>
    <s v="25540 931116 510420"/>
    <x v="1"/>
    <x v="25"/>
    <s v="Payroll"/>
    <x v="3"/>
    <s v="Natural Resources1"/>
    <s v="Multi-Species Reserve1"/>
    <n v="2997.72"/>
    <n v="0"/>
    <m/>
    <n v="0"/>
    <n v="212.14"/>
    <n v="0"/>
    <n v="212.14"/>
    <n v="0"/>
    <n v="424.28"/>
    <n v="411.22"/>
    <n v="635.47"/>
    <n v="288.85000000000002"/>
    <n v="462.16"/>
    <n v="0"/>
    <n v="0"/>
    <n v="242.64"/>
    <n v="2888.8999999999996"/>
    <n v="424.28"/>
    <n v="835.5"/>
    <n v="1386.48"/>
    <n v="242.64"/>
    <n v="2888.9"/>
    <n v="-2888.9"/>
    <n v="0"/>
  </r>
  <r>
    <n v="25540"/>
    <s v="Multi-Species Reserve"/>
    <n v="931116"/>
    <s v="Multi-Species Reserve"/>
    <x v="27"/>
    <x v="27"/>
    <s v="25540 931116 510620"/>
    <x v="1"/>
    <x v="25"/>
    <s v="Payroll"/>
    <x v="3"/>
    <s v="Natural Resources1"/>
    <s v="Multi-Species Reserve1"/>
    <n v="47.26"/>
    <n v="0"/>
    <m/>
    <n v="0"/>
    <n v="9.4600000000000009"/>
    <n v="28.36"/>
    <n v="18.91"/>
    <n v="23.63"/>
    <n v="36.75"/>
    <n v="14.18"/>
    <n v="0"/>
    <n v="0"/>
    <n v="0"/>
    <n v="0"/>
    <n v="7.8"/>
    <n v="5.2"/>
    <n v="144.29"/>
    <n v="56.730000000000004"/>
    <n v="74.56"/>
    <n v="0"/>
    <n v="13"/>
    <n v="144.29000000000002"/>
    <n v="-144.29000000000002"/>
    <n v="0"/>
  </r>
  <r>
    <n v="25540"/>
    <s v="Multi-Species Reserve"/>
    <n v="931116"/>
    <s v="Multi-Species Reserve"/>
    <x v="28"/>
    <x v="28"/>
    <s v="25540 931116 510700"/>
    <x v="1"/>
    <x v="25"/>
    <s v="Payroll"/>
    <x v="3"/>
    <s v="Natural Resources1"/>
    <s v="Multi-Species Reserve1"/>
    <n v="361.68"/>
    <n v="0"/>
    <m/>
    <n v="0"/>
    <n v="0"/>
    <n v="0"/>
    <n v="0"/>
    <n v="0"/>
    <n v="0"/>
    <n v="424.27"/>
    <n v="0"/>
    <n v="0"/>
    <n v="0"/>
    <n v="0"/>
    <n v="0"/>
    <n v="0"/>
    <n v="424.27"/>
    <n v="0"/>
    <n v="424.27"/>
    <n v="0"/>
    <n v="0"/>
    <n v="424.27"/>
    <n v="-424.27"/>
    <n v="0"/>
  </r>
  <r>
    <n v="25590"/>
    <s v="MSHCP Reserve Management"/>
    <n v="931150"/>
    <s v="MSHCP Reserve Management"/>
    <x v="23"/>
    <x v="23"/>
    <s v="25590 931150 510200"/>
    <x v="1"/>
    <x v="6"/>
    <s v="Payroll"/>
    <x v="3"/>
    <s v="Natural Resources1"/>
    <s v="MSHCP Reserve Management1"/>
    <n v="0"/>
    <n v="0"/>
    <m/>
    <n v="0"/>
    <n v="0"/>
    <n v="0"/>
    <n v="0"/>
    <n v="0"/>
    <n v="0"/>
    <n v="0"/>
    <n v="0"/>
    <n v="0"/>
    <n v="0"/>
    <n v="0"/>
    <n v="0"/>
    <n v="4304.68"/>
    <n v="4304.68"/>
    <n v="0"/>
    <n v="0"/>
    <n v="0"/>
    <n v="4304.68"/>
    <n v="4304.68"/>
    <n v="-4304.68"/>
    <n v="0"/>
  </r>
  <r>
    <n v="25590"/>
    <s v="MSHCP Reserve Management"/>
    <n v="931150"/>
    <s v="MSHCP Reserve Management"/>
    <x v="25"/>
    <x v="25"/>
    <s v="25590 931150 510420"/>
    <x v="1"/>
    <x v="6"/>
    <s v="Payroll"/>
    <x v="3"/>
    <s v="Natural Resources1"/>
    <s v="MSHCP Reserve Management1"/>
    <n v="19780.489999999998"/>
    <n v="80000"/>
    <m/>
    <n v="80000"/>
    <n v="0"/>
    <n v="0"/>
    <n v="0"/>
    <n v="0"/>
    <n v="0"/>
    <n v="0"/>
    <n v="0"/>
    <n v="0"/>
    <n v="461.17"/>
    <n v="0"/>
    <n v="0"/>
    <n v="268.58"/>
    <n v="729.75"/>
    <n v="0"/>
    <n v="0"/>
    <n v="461.17"/>
    <n v="268.58"/>
    <n v="729.75"/>
    <n v="79270.25"/>
    <n v="80000"/>
  </r>
  <r>
    <n v="25590"/>
    <s v="MSHCP Reserve Management"/>
    <n v="931150"/>
    <s v="MSHCP Reserve Management"/>
    <x v="26"/>
    <x v="26"/>
    <s v="25590 931150 510440"/>
    <x v="1"/>
    <x v="6"/>
    <s v="Payroll"/>
    <x v="3"/>
    <s v="Natural Resources1"/>
    <s v="MSHCP Reserve Management1"/>
    <n v="7218.04"/>
    <n v="7000"/>
    <m/>
    <n v="7000"/>
    <n v="0"/>
    <n v="0"/>
    <n v="0"/>
    <n v="0"/>
    <n v="0"/>
    <n v="3609.02"/>
    <n v="0"/>
    <n v="0"/>
    <n v="0"/>
    <n v="0"/>
    <n v="0"/>
    <n v="3941.05"/>
    <n v="7550.07"/>
    <n v="0"/>
    <n v="3609.02"/>
    <n v="0"/>
    <n v="3941.05"/>
    <n v="7550.07"/>
    <n v="-550.06999999999971"/>
    <n v="7000"/>
  </r>
  <r>
    <n v="25590"/>
    <s v="MSHCP Reserve Management"/>
    <n v="931150"/>
    <s v="MSHCP Reserve Management"/>
    <x v="27"/>
    <x v="27"/>
    <s v="25590 931150 510620"/>
    <x v="1"/>
    <x v="6"/>
    <s v="Payroll"/>
    <x v="3"/>
    <s v="Natural Resources1"/>
    <s v="MSHCP Reserve Management1"/>
    <n v="734.51"/>
    <n v="300"/>
    <m/>
    <n v="300"/>
    <n v="24.16"/>
    <n v="66.150000000000006"/>
    <n v="63.63"/>
    <n v="67.75"/>
    <n v="84.8"/>
    <n v="50.05"/>
    <n v="27.25"/>
    <n v="36.5"/>
    <n v="33.25"/>
    <n v="28.75"/>
    <n v="72.75"/>
    <n v="50.4"/>
    <n v="605.43999999999994"/>
    <n v="153.94"/>
    <n v="202.60000000000002"/>
    <n v="97"/>
    <n v="151.9"/>
    <n v="605.44000000000005"/>
    <n v="-305.44000000000005"/>
    <n v="300"/>
  </r>
  <r>
    <n v="25620"/>
    <s v="Lake Skinner Park"/>
    <n v="931750"/>
    <s v="Lake Skinner Park"/>
    <x v="25"/>
    <x v="25"/>
    <s v="25620 931750 510420"/>
    <x v="3"/>
    <x v="7"/>
    <s v="Payroll"/>
    <x v="3"/>
    <s v="Regional Parks1"/>
    <s v="Lake Skinner1"/>
    <n v="9440.4599999999991"/>
    <n v="25000"/>
    <m/>
    <n v="25000"/>
    <n v="0"/>
    <n v="0"/>
    <n v="191.36"/>
    <n v="179.58"/>
    <n v="712.15"/>
    <n v="914.55"/>
    <n v="1052.24"/>
    <n v="693.6"/>
    <n v="1535.39"/>
    <n v="629.5"/>
    <n v="4279.2700000000004"/>
    <n v="5059.07"/>
    <n v="15246.71"/>
    <n v="191.36"/>
    <n v="1806.28"/>
    <n v="3281.2300000000005"/>
    <n v="9967.84"/>
    <n v="15246.710000000001"/>
    <n v="9753.2899999999991"/>
    <n v="0"/>
  </r>
  <r>
    <n v="25620"/>
    <s v="Lake Skinner Park"/>
    <n v="931750"/>
    <s v="Lake Skinner Park"/>
    <x v="29"/>
    <x v="29"/>
    <s v="25620 931750 510520"/>
    <x v="3"/>
    <x v="7"/>
    <s v="Payroll"/>
    <x v="3"/>
    <s v="Regional Parks1"/>
    <s v="Lake Skinner1"/>
    <n v="421.55"/>
    <n v="0"/>
    <m/>
    <n v="0"/>
    <n v="24"/>
    <n v="36"/>
    <n v="15"/>
    <n v="0"/>
    <n v="0"/>
    <n v="0"/>
    <n v="0"/>
    <n v="0"/>
    <n v="0"/>
    <n v="0"/>
    <n v="0"/>
    <n v="15"/>
    <n v="90"/>
    <n v="75"/>
    <n v="0"/>
    <n v="0"/>
    <n v="15"/>
    <n v="90"/>
    <n v="-90"/>
    <n v="0"/>
  </r>
  <r>
    <n v="25620"/>
    <s v="Lake Skinner Park"/>
    <n v="931750"/>
    <s v="Lake Skinner Park"/>
    <x v="27"/>
    <x v="27"/>
    <s v="25620 931750 510620"/>
    <x v="3"/>
    <x v="7"/>
    <s v="Payroll"/>
    <x v="3"/>
    <s v="Regional Parks1"/>
    <s v="Lake Skinner1"/>
    <n v="5258.8799999999992"/>
    <n v="6000"/>
    <m/>
    <n v="6000"/>
    <n v="210.57"/>
    <n v="562.76"/>
    <n v="535.53"/>
    <n v="505.24"/>
    <n v="608.88"/>
    <n v="209.46"/>
    <n v="177.31"/>
    <n v="174.43"/>
    <n v="261.88"/>
    <n v="330.71"/>
    <n v="317.10000000000002"/>
    <n v="262.89999999999998"/>
    <n v="4156.7699999999995"/>
    <n v="1308.8599999999999"/>
    <n v="1323.58"/>
    <n v="613.62"/>
    <n v="910.70999999999992"/>
    <n v="4156.7699999999995"/>
    <n v="1843.2300000000005"/>
    <n v="0"/>
  </r>
  <r>
    <n v="25620"/>
    <s v="Lake Skinner Park"/>
    <n v="931750"/>
    <s v="Lake Skinner Park"/>
    <x v="28"/>
    <x v="28"/>
    <s v="25620 931750 510700"/>
    <x v="3"/>
    <x v="7"/>
    <s v="Payroll"/>
    <x v="3"/>
    <s v="Regional Parks1"/>
    <s v="Lake Skinner1"/>
    <n v="9645.35"/>
    <n v="10000"/>
    <m/>
    <n v="10000"/>
    <n v="893.51"/>
    <n v="0"/>
    <n v="690.55"/>
    <n v="0"/>
    <n v="1415.78"/>
    <n v="2243.06"/>
    <n v="673.67"/>
    <n v="694.02"/>
    <n v="1226.1500000000001"/>
    <n v="0"/>
    <n v="0"/>
    <n v="781.77"/>
    <n v="8618.51"/>
    <n v="1584.06"/>
    <n v="3658.84"/>
    <n v="2593.84"/>
    <n v="781.77"/>
    <n v="8618.51"/>
    <n v="1381.4899999999998"/>
    <n v="0"/>
  </r>
  <r>
    <n v="25400"/>
    <s v="Regional Park &amp; Open Space Dis"/>
    <n v="931183"/>
    <s v="Reservation/Reception"/>
    <x v="22"/>
    <x v="22"/>
    <s v="25400 931183 510040"/>
    <x v="2"/>
    <x v="10"/>
    <s v="Payroll-PCF"/>
    <x v="3"/>
    <s v="Business Services1"/>
    <s v="Guest Services &amp; Events1"/>
    <n v="129089.70000000001"/>
    <n v="0"/>
    <m/>
    <n v="0"/>
    <n v="0"/>
    <n v="0"/>
    <n v="0"/>
    <n v="0"/>
    <n v="0"/>
    <n v="0"/>
    <n v="0"/>
    <n v="0"/>
    <n v="0"/>
    <n v="0"/>
    <n v="0"/>
    <n v="0"/>
    <n v="0"/>
    <n v="0"/>
    <n v="0"/>
    <n v="0"/>
    <n v="0"/>
    <n v="0"/>
    <n v="0"/>
    <n v="0"/>
  </r>
  <r>
    <n v="25400"/>
    <s v="Regional Park &amp; Open Space Dis"/>
    <n v="931183"/>
    <s v="Reservation/Reception"/>
    <x v="31"/>
    <x v="31"/>
    <s v="25400 931183 513000"/>
    <x v="2"/>
    <x v="10"/>
    <s v="Payroll-PCF"/>
    <x v="3"/>
    <s v="Business Services1"/>
    <s v="Guest Services &amp; Events1"/>
    <n v="13662.369999999999"/>
    <n v="0"/>
    <m/>
    <n v="0"/>
    <n v="486.68"/>
    <n v="-486.68"/>
    <n v="0"/>
    <n v="0"/>
    <n v="0"/>
    <n v="0"/>
    <n v="0"/>
    <n v="0"/>
    <n v="0"/>
    <n v="0"/>
    <n v="0"/>
    <n v="0"/>
    <n v="0"/>
    <n v="0"/>
    <n v="0"/>
    <n v="0"/>
    <n v="0"/>
    <n v="0"/>
    <n v="0"/>
    <n v="0"/>
  </r>
  <r>
    <n v="25400"/>
    <s v="Regional Park &amp; Open Space Dis"/>
    <n v="931183"/>
    <s v="Reservation/Reception"/>
    <x v="33"/>
    <x v="33"/>
    <s v="25400 931183 513120"/>
    <x v="2"/>
    <x v="10"/>
    <s v="Payroll-PCF"/>
    <x v="3"/>
    <s v="Business Services1"/>
    <s v="Guest Services &amp; Events1"/>
    <n v="8090.6600000000008"/>
    <n v="0"/>
    <m/>
    <n v="0"/>
    <n v="275.45"/>
    <n v="-275.45"/>
    <n v="0"/>
    <n v="0"/>
    <n v="0"/>
    <n v="0"/>
    <n v="0"/>
    <n v="0"/>
    <n v="0"/>
    <n v="0"/>
    <n v="0"/>
    <n v="0"/>
    <n v="0"/>
    <n v="0"/>
    <n v="0"/>
    <n v="0"/>
    <n v="0"/>
    <n v="0"/>
    <n v="0"/>
    <n v="0"/>
  </r>
  <r>
    <n v="25400"/>
    <s v="Regional Park &amp; Open Space Dis"/>
    <n v="931183"/>
    <s v="Reservation/Reception"/>
    <x v="34"/>
    <x v="34"/>
    <s v="25400 931183 513140"/>
    <x v="2"/>
    <x v="10"/>
    <s v="Payroll-PCF"/>
    <x v="3"/>
    <s v="Business Services1"/>
    <s v="Guest Services &amp; Events1"/>
    <n v="1892.14"/>
    <n v="0"/>
    <m/>
    <n v="0"/>
    <n v="64.430000000000007"/>
    <n v="-64.430000000000007"/>
    <n v="0"/>
    <n v="0"/>
    <n v="0"/>
    <n v="0"/>
    <n v="0"/>
    <n v="0"/>
    <n v="0"/>
    <n v="0"/>
    <n v="0"/>
    <n v="0"/>
    <n v="0"/>
    <n v="0"/>
    <n v="0"/>
    <n v="0"/>
    <n v="0"/>
    <n v="0"/>
    <n v="0"/>
    <n v="0"/>
  </r>
  <r>
    <n v="25400"/>
    <s v="Regional Park &amp; Open Space Dis"/>
    <n v="931183"/>
    <s v="Reservation/Reception"/>
    <x v="35"/>
    <x v="35"/>
    <s v="25400 931183 515040"/>
    <x v="2"/>
    <x v="10"/>
    <s v="Payroll-PCF"/>
    <x v="3"/>
    <s v="Business Services1"/>
    <s v="Guest Services &amp; Events1"/>
    <n v="30646.73"/>
    <n v="0"/>
    <m/>
    <n v="0"/>
    <n v="0"/>
    <n v="0"/>
    <n v="0"/>
    <n v="0"/>
    <n v="0"/>
    <n v="0"/>
    <n v="0"/>
    <n v="0"/>
    <n v="0"/>
    <n v="0"/>
    <n v="0"/>
    <n v="0"/>
    <n v="0"/>
    <n v="0"/>
    <n v="0"/>
    <n v="0"/>
    <n v="0"/>
    <n v="0"/>
    <n v="0"/>
    <n v="0"/>
  </r>
  <r>
    <n v="25400"/>
    <s v="Regional Park &amp; Open Space Dis"/>
    <n v="931183"/>
    <s v="Reservation/Reception"/>
    <x v="36"/>
    <x v="36"/>
    <s v="25400 931183 515100"/>
    <x v="2"/>
    <x v="10"/>
    <s v="Payroll-PCF"/>
    <x v="3"/>
    <s v="Business Services1"/>
    <s v="Guest Services &amp; Events1"/>
    <n v="157.02000000000001"/>
    <n v="0"/>
    <m/>
    <n v="0"/>
    <n v="0"/>
    <n v="0"/>
    <n v="0"/>
    <n v="0"/>
    <n v="0"/>
    <n v="0"/>
    <n v="0"/>
    <n v="0"/>
    <n v="0"/>
    <n v="0"/>
    <n v="0"/>
    <n v="0"/>
    <n v="0"/>
    <n v="0"/>
    <n v="0"/>
    <n v="0"/>
    <n v="0"/>
    <n v="0"/>
    <n v="0"/>
    <n v="0"/>
  </r>
  <r>
    <n v="25400"/>
    <s v="Regional Park &amp; Open Space Dis"/>
    <n v="931183"/>
    <s v="Reservation/Reception"/>
    <x v="39"/>
    <x v="39"/>
    <s v="25400 931183 515260"/>
    <x v="2"/>
    <x v="10"/>
    <s v="Payroll-PCF"/>
    <x v="3"/>
    <s v="Business Services1"/>
    <s v="Guest Services &amp; Events1"/>
    <n v="387.98000000000008"/>
    <n v="0"/>
    <m/>
    <n v="0"/>
    <n v="11.85"/>
    <n v="-11.85"/>
    <n v="0"/>
    <n v="0"/>
    <n v="0"/>
    <n v="0"/>
    <n v="0"/>
    <n v="0"/>
    <n v="0"/>
    <n v="0"/>
    <n v="0"/>
    <n v="0"/>
    <n v="0"/>
    <n v="0"/>
    <n v="0"/>
    <n v="0"/>
    <n v="0"/>
    <n v="0"/>
    <n v="0"/>
    <n v="0"/>
  </r>
  <r>
    <n v="25400"/>
    <s v="Regional Park &amp; Open Space Dis"/>
    <n v="931183"/>
    <s v="Reservation/Reception"/>
    <x v="42"/>
    <x v="42"/>
    <s v="25400 931183 518140"/>
    <x v="2"/>
    <x v="10"/>
    <s v="Payroll-PCF"/>
    <x v="3"/>
    <s v="Business Services1"/>
    <s v="Guest Services &amp; Events1"/>
    <n v="59.699999999999996"/>
    <n v="0"/>
    <m/>
    <n v="0"/>
    <n v="0"/>
    <n v="0"/>
    <n v="0"/>
    <n v="0"/>
    <n v="0"/>
    <n v="0"/>
    <n v="0"/>
    <n v="0"/>
    <n v="0"/>
    <n v="0"/>
    <n v="0"/>
    <n v="0"/>
    <n v="0"/>
    <n v="0"/>
    <n v="0"/>
    <n v="0"/>
    <n v="0"/>
    <n v="0"/>
    <n v="0"/>
    <n v="0"/>
  </r>
  <r>
    <n v="25400"/>
    <s v="Regional Park &amp; Open Space Dis"/>
    <n v="931205"/>
    <s v="Crestmore Manor"/>
    <x v="22"/>
    <x v="22"/>
    <s v="25400 931205 510040"/>
    <x v="2"/>
    <x v="10"/>
    <s v="Payroll-PCF"/>
    <x v="3"/>
    <s v="Business Services1"/>
    <s v="Guest Services &amp; Events1"/>
    <n v="150078.89999999997"/>
    <n v="327944"/>
    <m/>
    <n v="327944"/>
    <n v="8522.86"/>
    <n v="20347.830000000002"/>
    <n v="24861.5"/>
    <n v="24787.52"/>
    <n v="37292.22"/>
    <n v="24944.48"/>
    <n v="24944.48"/>
    <n v="24895.759999999998"/>
    <n v="24870.240000000002"/>
    <n v="23518.68"/>
    <n v="39663.050000000003"/>
    <n v="26682.52"/>
    <n v="305331.14"/>
    <n v="53732.19"/>
    <n v="87024.22"/>
    <n v="74710.48"/>
    <n v="89864.25"/>
    <n v="305331.14"/>
    <n v="22612.859999999986"/>
    <n v="429116"/>
  </r>
  <r>
    <n v="25400"/>
    <s v="Regional Park &amp; Open Space Dis"/>
    <n v="931205"/>
    <s v="Crestmore Manor"/>
    <x v="31"/>
    <x v="31"/>
    <s v="25400 931205 513000"/>
    <x v="2"/>
    <x v="10"/>
    <s v="Payroll-PCF"/>
    <x v="3"/>
    <s v="Business Services1"/>
    <s v="Guest Services &amp; Events1"/>
    <n v="15116.669999999998"/>
    <n v="34583"/>
    <m/>
    <n v="34583"/>
    <n v="523.07000000000005"/>
    <n v="2802.37"/>
    <n v="2681.54"/>
    <n v="2673.77"/>
    <n v="4024.67"/>
    <n v="2677.87"/>
    <n v="2671.85"/>
    <n v="2678.88"/>
    <n v="2684.51"/>
    <n v="2598.6999999999998"/>
    <n v="4300.87"/>
    <n v="3309.7"/>
    <n v="33627.799999999996"/>
    <n v="6006.98"/>
    <n v="9376.3100000000013"/>
    <n v="8035.24"/>
    <n v="10209.27"/>
    <n v="33627.800000000003"/>
    <n v="955.19999999999709"/>
    <n v="145000"/>
  </r>
  <r>
    <n v="25400"/>
    <s v="Regional Park &amp; Open Space Dis"/>
    <n v="931205"/>
    <s v="Crestmore Manor"/>
    <x v="33"/>
    <x v="33"/>
    <s v="25400 931205 513120"/>
    <x v="2"/>
    <x v="10"/>
    <s v="Payroll-PCF"/>
    <x v="3"/>
    <s v="Business Services1"/>
    <s v="Guest Services &amp; Events1"/>
    <n v="9834.56"/>
    <n v="20333"/>
    <m/>
    <n v="20333"/>
    <n v="298.48"/>
    <n v="1559.65"/>
    <n v="1572.62"/>
    <n v="1565.25"/>
    <n v="2363.54"/>
    <n v="1573.5"/>
    <n v="1558.67"/>
    <n v="1558.63"/>
    <n v="1515.13"/>
    <n v="1468.73"/>
    <n v="2480.12"/>
    <n v="1744.69"/>
    <n v="19259.009999999998"/>
    <n v="3430.75"/>
    <n v="5502.29"/>
    <n v="4632.43"/>
    <n v="5693.54"/>
    <n v="19259.010000000002"/>
    <n v="1073.989999999998"/>
    <n v="26605"/>
  </r>
  <r>
    <n v="25400"/>
    <s v="Regional Park &amp; Open Space Dis"/>
    <n v="931205"/>
    <s v="Crestmore Manor"/>
    <x v="34"/>
    <x v="34"/>
    <s v="25400 931205 513140"/>
    <x v="2"/>
    <x v="10"/>
    <s v="Payroll-PCF"/>
    <x v="3"/>
    <s v="Business Services1"/>
    <s v="Guest Services &amp; Events1"/>
    <n v="2557.3200000000002"/>
    <n v="4755"/>
    <m/>
    <n v="4755"/>
    <n v="69.78"/>
    <n v="364.76"/>
    <n v="367.79"/>
    <n v="366.07"/>
    <n v="581.96"/>
    <n v="395.27"/>
    <n v="397.35"/>
    <n v="364.54"/>
    <n v="354.32"/>
    <n v="343.5"/>
    <n v="580.02"/>
    <n v="408.04"/>
    <n v="4593.4000000000005"/>
    <n v="802.32999999999993"/>
    <n v="1343.3"/>
    <n v="1116.21"/>
    <n v="1331.56"/>
    <n v="4593.3999999999996"/>
    <n v="161.60000000000036"/>
    <n v="6221"/>
  </r>
  <r>
    <n v="25400"/>
    <s v="Regional Park &amp; Open Space Dis"/>
    <n v="931205"/>
    <s v="Crestmore Manor"/>
    <x v="35"/>
    <x v="35"/>
    <s v="25400 931205 515040"/>
    <x v="2"/>
    <x v="10"/>
    <s v="Payroll-PCF"/>
    <x v="3"/>
    <s v="Business Services1"/>
    <s v="Guest Services &amp; Events1"/>
    <n v="34391.46"/>
    <n v="54180"/>
    <m/>
    <n v="54180"/>
    <n v="1992.91"/>
    <n v="6082.77"/>
    <n v="6449"/>
    <n v="6412.91"/>
    <n v="6449"/>
    <n v="6799"/>
    <n v="6799"/>
    <n v="6773.51"/>
    <n v="9367.3700000000008"/>
    <n v="6768.75"/>
    <n v="7372.22"/>
    <n v="7487"/>
    <n v="78753.440000000002"/>
    <n v="14524.68"/>
    <n v="19660.91"/>
    <n v="22939.88"/>
    <n v="21627.97"/>
    <n v="78753.440000000002"/>
    <n v="-24573.440000000002"/>
    <n v="83988"/>
  </r>
  <r>
    <n v="25400"/>
    <s v="Regional Park &amp; Open Space Dis"/>
    <n v="931205"/>
    <s v="Crestmore Manor"/>
    <x v="36"/>
    <x v="36"/>
    <s v="25400 931205 515100"/>
    <x v="2"/>
    <x v="10"/>
    <s v="Payroll-PCF"/>
    <x v="3"/>
    <s v="Business Services1"/>
    <s v="Guest Services &amp; Events1"/>
    <n v="189.06"/>
    <n v="462"/>
    <m/>
    <n v="462"/>
    <n v="12.21"/>
    <n v="27.94"/>
    <n v="33.4"/>
    <n v="33.29"/>
    <n v="33.4"/>
    <n v="33.520000000000003"/>
    <n v="33.520000000000003"/>
    <n v="33.43"/>
    <n v="33.32"/>
    <n v="31.06"/>
    <n v="35.03"/>
    <n v="35.380000000000003"/>
    <n v="375.5"/>
    <n v="73.550000000000011"/>
    <n v="100.21000000000001"/>
    <n v="100.27000000000001"/>
    <n v="101.47"/>
    <n v="375.5"/>
    <n v="86.5"/>
    <n v="528"/>
  </r>
  <r>
    <n v="25400"/>
    <s v="Regional Park &amp; Open Space Dis"/>
    <n v="931205"/>
    <s v="Crestmore Manor"/>
    <x v="39"/>
    <x v="39"/>
    <s v="25400 931205 515260"/>
    <x v="2"/>
    <x v="10"/>
    <s v="Payroll-PCF"/>
    <x v="3"/>
    <s v="Business Services1"/>
    <s v="Guest Services &amp; Events1"/>
    <n v="771.17"/>
    <n v="983"/>
    <m/>
    <n v="983"/>
    <n v="12.38"/>
    <n v="67.41"/>
    <n v="67.86"/>
    <n v="67.66"/>
    <n v="107.65"/>
    <n v="73.94"/>
    <n v="74.03"/>
    <n v="67.95"/>
    <n v="67.72"/>
    <n v="63.95"/>
    <n v="108.11"/>
    <n v="76.16"/>
    <n v="854.82"/>
    <n v="147.64999999999998"/>
    <n v="249.25"/>
    <n v="209.70000000000002"/>
    <n v="248.22"/>
    <n v="854.82"/>
    <n v="128.17999999999995"/>
    <n v="1146"/>
  </r>
  <r>
    <n v="25400"/>
    <s v="Regional Park &amp; Open Space Dis"/>
    <n v="931205"/>
    <s v="Crestmore Manor"/>
    <x v="42"/>
    <x v="42"/>
    <s v="25400 931205 518140"/>
    <x v="2"/>
    <x v="10"/>
    <s v="Payroll-PCF"/>
    <x v="3"/>
    <s v="Business Services1"/>
    <s v="Guest Services &amp; Events1"/>
    <n v="64.389999999999986"/>
    <n v="147"/>
    <m/>
    <n v="147"/>
    <n v="3.98"/>
    <n v="9.6"/>
    <n v="11.2"/>
    <n v="11.16"/>
    <n v="16.8"/>
    <n v="11.2"/>
    <n v="11.2"/>
    <n v="11.15"/>
    <n v="11.04"/>
    <n v="10.119999999999999"/>
    <n v="15.8"/>
    <n v="11.19"/>
    <n v="134.44000000000003"/>
    <n v="24.78"/>
    <n v="39.159999999999997"/>
    <n v="33.39"/>
    <n v="37.11"/>
    <n v="134.44"/>
    <n v="12.560000000000002"/>
    <n v="168"/>
  </r>
  <r>
    <n v="25400"/>
    <s v="Regional Park &amp; Open Space Dis"/>
    <n v="931220"/>
    <s v="Administration"/>
    <x v="22"/>
    <x v="22"/>
    <s v="25400 931220 510040"/>
    <x v="2"/>
    <x v="11"/>
    <s v="Payroll-PCF"/>
    <x v="3"/>
    <s v="Business Services1"/>
    <s v="Executive1"/>
    <n v="693411.75000000012"/>
    <n v="732147"/>
    <m/>
    <n v="732147"/>
    <n v="22975.24"/>
    <n v="55705"/>
    <n v="55705.02"/>
    <n v="55705"/>
    <n v="83337.23"/>
    <n v="55705"/>
    <n v="55705"/>
    <n v="58242"/>
    <n v="58242.02"/>
    <n v="58242.03"/>
    <n v="89061.63"/>
    <n v="61402.57"/>
    <n v="710027.74"/>
    <n v="134385.26"/>
    <n v="194747.22999999998"/>
    <n v="172189.02"/>
    <n v="208706.23"/>
    <n v="710027.74"/>
    <n v="22119.260000000009"/>
    <n v="807591"/>
  </r>
  <r>
    <n v="25400"/>
    <s v="Regional Park &amp; Open Space Dis"/>
    <n v="931220"/>
    <s v="Administration"/>
    <x v="31"/>
    <x v="31"/>
    <s v="25400 931220 513000"/>
    <x v="2"/>
    <x v="11"/>
    <s v="Payroll-PCF"/>
    <x v="3"/>
    <s v="Business Services1"/>
    <s v="Executive1"/>
    <n v="96504.510000000009"/>
    <n v="113715"/>
    <m/>
    <n v="113715"/>
    <n v="3552.95"/>
    <n v="8621.7999999999993"/>
    <n v="8621.7999999999993"/>
    <n v="8621.7999999999993"/>
    <n v="12892.52"/>
    <n v="8621.7999999999993"/>
    <n v="8621.7999999999993"/>
    <n v="9040.4599999999991"/>
    <n v="9040.4599999999991"/>
    <n v="9040.4599999999991"/>
    <n v="13813.06"/>
    <n v="9519.48"/>
    <n v="110008.38999999997"/>
    <n v="20796.55"/>
    <n v="30136.12"/>
    <n v="26702.719999999998"/>
    <n v="32372.999999999996"/>
    <n v="110008.39"/>
    <n v="3706.6100000000006"/>
    <n v="300799"/>
  </r>
  <r>
    <n v="25400"/>
    <s v="Regional Park &amp; Open Space Dis"/>
    <n v="931220"/>
    <s v="Administration"/>
    <x v="33"/>
    <x v="33"/>
    <s v="25400 931220 513120"/>
    <x v="2"/>
    <x v="11"/>
    <s v="Payroll-PCF"/>
    <x v="3"/>
    <s v="Business Services1"/>
    <s v="Executive1"/>
    <n v="40162.26"/>
    <n v="41833"/>
    <m/>
    <n v="41833"/>
    <n v="1423.5"/>
    <n v="3998.98"/>
    <n v="2836.12"/>
    <n v="2750.4"/>
    <n v="3774.07"/>
    <n v="2712.38"/>
    <n v="3443.28"/>
    <n v="3600.58"/>
    <n v="3600.58"/>
    <n v="3600.57"/>
    <n v="5511.4"/>
    <n v="5135.16"/>
    <n v="42387.020000000004"/>
    <n v="8258.5999999999985"/>
    <n v="9236.85"/>
    <n v="10644.44"/>
    <n v="14247.13"/>
    <n v="42387.02"/>
    <n v="-554.0199999999968"/>
    <n v="45726"/>
  </r>
  <r>
    <n v="25400"/>
    <s v="Regional Park &amp; Open Space Dis"/>
    <n v="931220"/>
    <s v="Administration"/>
    <x v="34"/>
    <x v="34"/>
    <s v="25400 931220 513140"/>
    <x v="2"/>
    <x v="11"/>
    <s v="Payroll-PCF"/>
    <x v="3"/>
    <s v="Business Services1"/>
    <s v="Executive1"/>
    <n v="10563.02"/>
    <n v="10616"/>
    <m/>
    <n v="10616"/>
    <n v="332.93"/>
    <n v="935.23"/>
    <n v="807.18"/>
    <n v="892.37"/>
    <n v="1369.99"/>
    <n v="943.03"/>
    <n v="805.29"/>
    <n v="842.06"/>
    <n v="842.07"/>
    <n v="842.07"/>
    <n v="1288.95"/>
    <n v="1200.98"/>
    <n v="11102.15"/>
    <n v="2075.34"/>
    <n v="3205.3900000000003"/>
    <n v="2489.42"/>
    <n v="3332"/>
    <n v="11102.150000000001"/>
    <n v="-486.15000000000146"/>
    <n v="11709"/>
  </r>
  <r>
    <n v="25400"/>
    <s v="Regional Park &amp; Open Space Dis"/>
    <n v="931220"/>
    <s v="Administration"/>
    <x v="35"/>
    <x v="35"/>
    <s v="25400 931220 515040"/>
    <x v="2"/>
    <x v="11"/>
    <s v="Payroll-PCF"/>
    <x v="3"/>
    <s v="Business Services1"/>
    <s v="Executive1"/>
    <n v="58313.58"/>
    <n v="58416"/>
    <m/>
    <n v="58416"/>
    <n v="2031.19"/>
    <n v="5117.93"/>
    <n v="4803"/>
    <n v="4803"/>
    <n v="4774.67"/>
    <n v="5053"/>
    <n v="5053"/>
    <n v="5053"/>
    <n v="5053"/>
    <n v="5053"/>
    <n v="5053"/>
    <n v="5053"/>
    <n v="56900.79"/>
    <n v="11952.12"/>
    <n v="14630.67"/>
    <n v="15159"/>
    <n v="15159"/>
    <n v="56900.79"/>
    <n v="1515.2099999999991"/>
    <n v="44484"/>
  </r>
  <r>
    <n v="25400"/>
    <s v="Regional Park &amp; Open Space Dis"/>
    <n v="931220"/>
    <s v="Administration"/>
    <x v="36"/>
    <x v="36"/>
    <s v="25400 931220 515100"/>
    <x v="2"/>
    <x v="11"/>
    <s v="Payroll-PCF"/>
    <x v="3"/>
    <s v="Business Services1"/>
    <s v="Executive1"/>
    <n v="377.56"/>
    <n v="400"/>
    <m/>
    <n v="400"/>
    <n v="10.67"/>
    <n v="25.76"/>
    <n v="28.98"/>
    <n v="32.200000000000003"/>
    <n v="32.08"/>
    <n v="32.200000000000003"/>
    <n v="32.200000000000003"/>
    <n v="32.200000000000003"/>
    <n v="32.200000000000003"/>
    <n v="32.200000000000003"/>
    <n v="32.200000000000003"/>
    <n v="32.200000000000003"/>
    <n v="355.08999999999992"/>
    <n v="65.41"/>
    <n v="96.48"/>
    <n v="96.600000000000009"/>
    <n v="96.600000000000009"/>
    <n v="355.09000000000003"/>
    <n v="44.909999999999968"/>
    <n v="385"/>
  </r>
  <r>
    <n v="25400"/>
    <s v="Regional Park &amp; Open Space Dis"/>
    <n v="931220"/>
    <s v="Administration"/>
    <x v="37"/>
    <x v="37"/>
    <s v="25400 931220 515120"/>
    <x v="2"/>
    <x v="11"/>
    <s v="Payroll-PCF"/>
    <x v="3"/>
    <s v="Business Services1"/>
    <s v="Executive1"/>
    <n v="4228.33"/>
    <n v="6941"/>
    <m/>
    <n v="6941"/>
    <n v="207.73"/>
    <n v="503.58"/>
    <n v="503.58"/>
    <n v="503.58"/>
    <n v="753.28"/>
    <n v="503.58"/>
    <n v="503.58"/>
    <n v="518.29999999999995"/>
    <n v="518.29999999999995"/>
    <n v="518.29999999999995"/>
    <n v="789.42"/>
    <n v="540"/>
    <n v="6363.2300000000005"/>
    <n v="1214.8899999999999"/>
    <n v="1760.4399999999998"/>
    <n v="1540.1799999999998"/>
    <n v="1847.7199999999998"/>
    <n v="6363.23"/>
    <n v="577.77000000000044"/>
    <n v="7655"/>
  </r>
  <r>
    <n v="25400"/>
    <s v="Regional Park &amp; Open Space Dis"/>
    <n v="931220"/>
    <s v="Administration"/>
    <x v="38"/>
    <x v="38"/>
    <s v="25400 931220 515160"/>
    <x v="2"/>
    <x v="11"/>
    <s v="Payroll-PCF"/>
    <x v="3"/>
    <s v="Business Services1"/>
    <s v="Executive1"/>
    <n v="957.36000000000013"/>
    <n v="955"/>
    <m/>
    <n v="955"/>
    <n v="29.56"/>
    <n v="71.5"/>
    <n v="71.5"/>
    <n v="71.5"/>
    <n v="71.23"/>
    <n v="71.5"/>
    <n v="71.5"/>
    <n v="71.5"/>
    <n v="71.5"/>
    <n v="71.5"/>
    <n v="71.5"/>
    <n v="71.5"/>
    <n v="815.79"/>
    <n v="172.56"/>
    <n v="214.23000000000002"/>
    <n v="214.5"/>
    <n v="214.5"/>
    <n v="815.79"/>
    <n v="139.21000000000004"/>
    <n v="860"/>
  </r>
  <r>
    <n v="25400"/>
    <s v="Regional Park &amp; Open Space Dis"/>
    <n v="931220"/>
    <s v="Administration"/>
    <x v="39"/>
    <x v="39"/>
    <s v="25400 931220 515260"/>
    <x v="2"/>
    <x v="11"/>
    <s v="Payroll-PCF"/>
    <x v="3"/>
    <s v="Business Services1"/>
    <s v="Executive1"/>
    <n v="1959.6599999999999"/>
    <n v="2198"/>
    <m/>
    <n v="2198"/>
    <n v="58.95"/>
    <n v="142.91999999999999"/>
    <n v="142.91999999999999"/>
    <n v="142.91999999999999"/>
    <n v="213.78"/>
    <n v="142.91999999999999"/>
    <n v="142.91999999999999"/>
    <n v="147.18"/>
    <n v="147.18"/>
    <n v="147.18"/>
    <n v="224.2"/>
    <n v="153.4"/>
    <n v="1806.47"/>
    <n v="344.78999999999996"/>
    <n v="499.62"/>
    <n v="437.28000000000003"/>
    <n v="524.78"/>
    <n v="1806.47"/>
    <n v="391.53"/>
    <n v="2155"/>
  </r>
  <r>
    <n v="25400"/>
    <s v="Regional Park &amp; Open Space Dis"/>
    <n v="931220"/>
    <s v="Administration"/>
    <x v="40"/>
    <x v="40"/>
    <s v="25400 931220 518010"/>
    <x v="2"/>
    <x v="11"/>
    <s v="Payroll-PCF"/>
    <x v="3"/>
    <s v="Business Services1"/>
    <s v="Executive1"/>
    <n v="6471.7999999999993"/>
    <n v="6500"/>
    <m/>
    <n v="6500"/>
    <n v="206.76"/>
    <n v="500"/>
    <n v="500"/>
    <n v="500"/>
    <n v="748.13"/>
    <n v="500"/>
    <n v="500"/>
    <n v="500"/>
    <n v="500"/>
    <n v="500"/>
    <n v="750"/>
    <n v="500"/>
    <n v="6204.8899999999994"/>
    <n v="1206.76"/>
    <n v="1748.13"/>
    <n v="1500"/>
    <n v="1750"/>
    <n v="6204.89"/>
    <n v="295.10999999999967"/>
    <n v="6500"/>
  </r>
  <r>
    <n v="25400"/>
    <s v="Regional Park &amp; Open Space Dis"/>
    <n v="931220"/>
    <s v="Administration"/>
    <x v="43"/>
    <x v="43"/>
    <s v="25400 931220 529040"/>
    <x v="2"/>
    <x v="11"/>
    <s v="Payroll-PCF"/>
    <x v="0"/>
    <s v="Business Services2"/>
    <s v="Executive2"/>
    <n v="7602.5600000000013"/>
    <n v="6600"/>
    <m/>
    <n v="6600"/>
    <n v="321.02999999999997"/>
    <n v="550"/>
    <n v="656.37"/>
    <n v="667.9"/>
    <n v="1129.54"/>
    <n v="706.55"/>
    <n v="620.74"/>
    <n v="555.63"/>
    <n v="690.7"/>
    <n v="796.56"/>
    <n v="1092.76"/>
    <n v="866.37"/>
    <n v="8654.1500000000015"/>
    <n v="1527.4"/>
    <n v="2503.9899999999998"/>
    <n v="1867.07"/>
    <n v="2755.69"/>
    <n v="8654.15"/>
    <n v="-2054.1499999999996"/>
    <n v="6600"/>
  </r>
  <r>
    <n v="25400"/>
    <s v="Regional Park &amp; Open Space Dis"/>
    <n v="931235"/>
    <s v="Business Operations"/>
    <x v="22"/>
    <x v="22"/>
    <s v="25400 931235 510040"/>
    <x v="2"/>
    <x v="2"/>
    <s v="Payroll-PCF"/>
    <x v="3"/>
    <s v="Business Services1"/>
    <s v="Business Operations1"/>
    <n v="576585.52"/>
    <n v="855802"/>
    <m/>
    <n v="855802"/>
    <n v="21227.21"/>
    <n v="63283.67"/>
    <n v="60726.82"/>
    <n v="57973.7"/>
    <n v="86814.28"/>
    <n v="59501.69"/>
    <n v="69118.33"/>
    <n v="70023.429999999993"/>
    <n v="72125.78"/>
    <n v="76805.19"/>
    <n v="117640"/>
    <n v="78673.5"/>
    <n v="833913.60000000009"/>
    <n v="145237.70000000001"/>
    <n v="204289.66999999998"/>
    <n v="211267.54"/>
    <n v="273118.69"/>
    <n v="833913.60000000009"/>
    <n v="21888.399999999907"/>
    <n v="1098577"/>
  </r>
  <r>
    <n v="25400"/>
    <s v="Regional Park &amp; Open Space Dis"/>
    <n v="931235"/>
    <s v="Business Operations"/>
    <x v="31"/>
    <x v="31"/>
    <s v="25400 931235 513000"/>
    <x v="2"/>
    <x v="2"/>
    <s v="Payroll-PCF"/>
    <x v="3"/>
    <s v="Business Services1"/>
    <s v="Business Operations1"/>
    <n v="71637.240000000005"/>
    <n v="115649"/>
    <m/>
    <n v="115649"/>
    <n v="2606.31"/>
    <n v="8802.66"/>
    <n v="7205.65"/>
    <n v="5642.69"/>
    <n v="12203.02"/>
    <n v="13170.69"/>
    <n v="9509.8799999999992"/>
    <n v="9672.6200000000008"/>
    <n v="9734.5400000000009"/>
    <n v="10380.969999999999"/>
    <n v="16298.04"/>
    <n v="10689.98"/>
    <n v="115917.05"/>
    <n v="18614.62"/>
    <n v="31016.400000000001"/>
    <n v="28917.040000000001"/>
    <n v="37368.990000000005"/>
    <n v="115917.05"/>
    <n v="-268.05000000000291"/>
    <n v="313410"/>
  </r>
  <r>
    <n v="25400"/>
    <s v="Regional Park &amp; Open Space Dis"/>
    <n v="931235"/>
    <s v="Business Operations"/>
    <x v="33"/>
    <x v="33"/>
    <s v="25400 931235 513120"/>
    <x v="2"/>
    <x v="2"/>
    <s v="Payroll-PCF"/>
    <x v="3"/>
    <s v="Business Services1"/>
    <s v="Business Operations1"/>
    <n v="35810.819999999992"/>
    <n v="53061"/>
    <m/>
    <n v="53061"/>
    <n v="1336.95"/>
    <n v="3928.72"/>
    <n v="3736.42"/>
    <n v="3666.26"/>
    <n v="6050.61"/>
    <n v="3931.88"/>
    <n v="4501.26"/>
    <n v="4577.55"/>
    <n v="4754.92"/>
    <n v="4983.2700000000004"/>
    <n v="7739.07"/>
    <n v="5310.11"/>
    <n v="54517.02"/>
    <n v="9002.09"/>
    <n v="13648.75"/>
    <n v="13833.730000000001"/>
    <n v="18032.45"/>
    <n v="54517.020000000004"/>
    <n v="-1456.0200000000041"/>
    <n v="68112"/>
  </r>
  <r>
    <n v="25400"/>
    <s v="Regional Park &amp; Open Space Dis"/>
    <n v="931235"/>
    <s v="Business Operations"/>
    <x v="34"/>
    <x v="34"/>
    <s v="25400 931235 513140"/>
    <x v="2"/>
    <x v="2"/>
    <s v="Payroll-PCF"/>
    <x v="3"/>
    <s v="Business Services1"/>
    <s v="Business Operations1"/>
    <n v="8593.58"/>
    <n v="12409"/>
    <m/>
    <n v="12409"/>
    <n v="312.66000000000003"/>
    <n v="918.84"/>
    <n v="890.77"/>
    <n v="884.87"/>
    <n v="1468.04"/>
    <n v="1025.53"/>
    <n v="1152.24"/>
    <n v="1134.0999999999999"/>
    <n v="1145.9100000000001"/>
    <n v="1203.6400000000001"/>
    <n v="1809.93"/>
    <n v="1241.8800000000001"/>
    <n v="13188.41"/>
    <n v="2122.27"/>
    <n v="3378.4399999999996"/>
    <n v="3432.25"/>
    <n v="4255.4500000000007"/>
    <n v="13188.41"/>
    <n v="-779.40999999999985"/>
    <n v="15930"/>
  </r>
  <r>
    <n v="25400"/>
    <s v="Regional Park &amp; Open Space Dis"/>
    <n v="931235"/>
    <s v="Business Operations"/>
    <x v="35"/>
    <x v="35"/>
    <s v="25400 931235 515040"/>
    <x v="2"/>
    <x v="2"/>
    <s v="Payroll-PCF"/>
    <x v="3"/>
    <s v="Business Services1"/>
    <s v="Business Operations1"/>
    <n v="89259.39"/>
    <n v="119292"/>
    <m/>
    <n v="119292"/>
    <n v="3252.87"/>
    <n v="12336.6"/>
    <n v="11117"/>
    <n v="11156.24"/>
    <n v="11245"/>
    <n v="12359.5"/>
    <n v="14005.42"/>
    <n v="15200.3"/>
    <n v="14853.94"/>
    <n v="16539.5"/>
    <n v="15918"/>
    <n v="15918"/>
    <n v="153902.37"/>
    <n v="26706.47"/>
    <n v="34760.74"/>
    <n v="44059.66"/>
    <n v="48375.5"/>
    <n v="153902.37"/>
    <n v="-34610.369999999995"/>
    <n v="182088"/>
  </r>
  <r>
    <n v="25400"/>
    <s v="Regional Park &amp; Open Space Dis"/>
    <n v="931235"/>
    <s v="Business Operations"/>
    <x v="36"/>
    <x v="36"/>
    <s v="25400 931235 515100"/>
    <x v="2"/>
    <x v="2"/>
    <s v="Payroll-PCF"/>
    <x v="3"/>
    <s v="Business Services1"/>
    <s v="Business Operations1"/>
    <n v="557.17000000000007"/>
    <n v="806"/>
    <m/>
    <n v="806"/>
    <n v="21.99"/>
    <n v="63.77"/>
    <n v="63.77"/>
    <n v="61.31"/>
    <n v="61.04"/>
    <n v="63.77"/>
    <n v="71.959999999999994"/>
    <n v="72.180000000000007"/>
    <n v="74.91"/>
    <n v="77.42"/>
    <n v="77.42"/>
    <n v="77.42"/>
    <n v="786.95999999999981"/>
    <n v="149.53"/>
    <n v="186.12"/>
    <n v="219.04999999999998"/>
    <n v="232.26"/>
    <n v="786.95999999999992"/>
    <n v="19.040000000000077"/>
    <n v="1001"/>
  </r>
  <r>
    <n v="25400"/>
    <s v="Regional Park &amp; Open Space Dis"/>
    <n v="931235"/>
    <s v="Business Operations"/>
    <x v="37"/>
    <x v="37"/>
    <s v="25400 931235 515120"/>
    <x v="2"/>
    <x v="2"/>
    <s v="Payroll-PCF"/>
    <x v="3"/>
    <s v="Business Services1"/>
    <s v="Business Operations1"/>
    <n v="1959.39"/>
    <n v="3459"/>
    <m/>
    <n v="3459"/>
    <n v="89.09"/>
    <n v="258.72000000000003"/>
    <n v="251.11"/>
    <n v="239.57"/>
    <n v="360.6"/>
    <n v="245.16"/>
    <n v="277.66000000000003"/>
    <n v="280.60000000000002"/>
    <n v="289.67"/>
    <n v="302.77999999999997"/>
    <n v="464.88"/>
    <n v="313.33999999999997"/>
    <n v="3373.1800000000003"/>
    <n v="598.92000000000007"/>
    <n v="845.33"/>
    <n v="847.93000000000006"/>
    <n v="1081"/>
    <n v="3373.1800000000003"/>
    <n v="85.819999999999709"/>
    <n v="4299"/>
  </r>
  <r>
    <n v="25400"/>
    <s v="Regional Park &amp; Open Space Dis"/>
    <n v="931235"/>
    <s v="Business Operations"/>
    <x v="38"/>
    <x v="38"/>
    <s v="25400 931235 515160"/>
    <x v="2"/>
    <x v="2"/>
    <s v="Payroll-PCF"/>
    <x v="3"/>
    <s v="Business Services1"/>
    <s v="Business Operations1"/>
    <n v="135.76"/>
    <n v="191"/>
    <m/>
    <n v="191"/>
    <n v="6.06"/>
    <n v="14.3"/>
    <n v="14.3"/>
    <n v="14.3"/>
    <n v="14.3"/>
    <n v="14.3"/>
    <n v="14.3"/>
    <n v="14.3"/>
    <n v="14.3"/>
    <n v="14.3"/>
    <n v="14.3"/>
    <n v="14.3"/>
    <n v="163.36000000000001"/>
    <n v="34.659999999999997"/>
    <n v="42.900000000000006"/>
    <n v="42.900000000000006"/>
    <n v="42.900000000000006"/>
    <n v="163.36000000000001"/>
    <n v="27.639999999999986"/>
    <n v="172"/>
  </r>
  <r>
    <n v="25400"/>
    <s v="Regional Park &amp; Open Space Dis"/>
    <n v="931235"/>
    <s v="Business Operations"/>
    <x v="39"/>
    <x v="39"/>
    <s v="25400 931235 515260"/>
    <x v="2"/>
    <x v="2"/>
    <s v="Payroll-PCF"/>
    <x v="3"/>
    <s v="Business Services1"/>
    <s v="Business Operations1"/>
    <n v="1973.5300000000002"/>
    <n v="2568"/>
    <m/>
    <n v="2568"/>
    <n v="56.64"/>
    <n v="174.34"/>
    <n v="171.05"/>
    <n v="164.47"/>
    <n v="261.43"/>
    <n v="197.06"/>
    <n v="224.36"/>
    <n v="218.85"/>
    <n v="171.35"/>
    <n v="230.39"/>
    <n v="347.31"/>
    <n v="233.82"/>
    <n v="2451.0699999999997"/>
    <n v="402.03000000000003"/>
    <n v="622.96"/>
    <n v="614.56000000000006"/>
    <n v="811.52"/>
    <n v="2451.0700000000002"/>
    <n v="116.92999999999984"/>
    <n v="2817"/>
  </r>
  <r>
    <n v="25400"/>
    <s v="Regional Park &amp; Open Space Dis"/>
    <n v="931235"/>
    <s v="Business Operations"/>
    <x v="40"/>
    <x v="40"/>
    <s v="25400 931235 518010"/>
    <x v="2"/>
    <x v="2"/>
    <s v="Payroll-PCF"/>
    <x v="3"/>
    <s v="Business Services1"/>
    <s v="Business Operations1"/>
    <n v="907.62"/>
    <n v="1300"/>
    <m/>
    <n v="1300"/>
    <n v="42.38"/>
    <n v="100"/>
    <n v="100"/>
    <n v="100"/>
    <n v="150"/>
    <n v="100"/>
    <n v="100"/>
    <n v="100"/>
    <n v="100"/>
    <n v="100"/>
    <n v="150"/>
    <n v="100"/>
    <n v="1242.3800000000001"/>
    <n v="242.38"/>
    <n v="350"/>
    <n v="300"/>
    <n v="350"/>
    <n v="1242.3800000000001"/>
    <n v="57.619999999999891"/>
    <n v="1300"/>
  </r>
  <r>
    <n v="25400"/>
    <s v="Regional Park &amp; Open Space Dis"/>
    <n v="931235"/>
    <s v="Business Operations"/>
    <x v="41"/>
    <x v="41"/>
    <s v="25400 931235 518020"/>
    <x v="2"/>
    <x v="2"/>
    <s v="Payroll-PCF"/>
    <x v="3"/>
    <s v="Business Services1"/>
    <s v="Business Operations1"/>
    <n v="0"/>
    <n v="0"/>
    <m/>
    <n v="0"/>
    <n v="0"/>
    <n v="2"/>
    <n v="4"/>
    <n v="4"/>
    <n v="4"/>
    <n v="4"/>
    <n v="4"/>
    <n v="8"/>
    <n v="8"/>
    <n v="8"/>
    <n v="8"/>
    <n v="8"/>
    <n v="62"/>
    <n v="6"/>
    <n v="12"/>
    <n v="20"/>
    <n v="24"/>
    <n v="62"/>
    <n v="-62"/>
    <n v="0"/>
  </r>
  <r>
    <n v="25400"/>
    <s v="Regional Park &amp; Open Space Dis"/>
    <n v="931235"/>
    <s v="Business Operations"/>
    <x v="44"/>
    <x v="44"/>
    <s v="25400 931235 518120"/>
    <x v="2"/>
    <x v="2"/>
    <s v="Payroll-PCF"/>
    <x v="3"/>
    <s v="Business Services1"/>
    <s v="Business Operations1"/>
    <n v="3542.84"/>
    <n v="0"/>
    <m/>
    <n v="0"/>
    <n v="0"/>
    <n v="0"/>
    <n v="0"/>
    <n v="0"/>
    <n v="0"/>
    <n v="0"/>
    <n v="0"/>
    <n v="0"/>
    <n v="0"/>
    <n v="0"/>
    <n v="0"/>
    <n v="0"/>
    <n v="0"/>
    <n v="0"/>
    <n v="0"/>
    <n v="0"/>
    <n v="0"/>
    <n v="0"/>
    <n v="0"/>
    <n v="0"/>
  </r>
  <r>
    <n v="25400"/>
    <s v="Regional Park &amp; Open Space Dis"/>
    <n v="931235"/>
    <s v="Business Operations"/>
    <x v="42"/>
    <x v="42"/>
    <s v="25400 931235 518140"/>
    <x v="2"/>
    <x v="2"/>
    <s v="Payroll-PCF"/>
    <x v="3"/>
    <s v="Business Services1"/>
    <s v="Business Operations1"/>
    <n v="158.93"/>
    <n v="231"/>
    <m/>
    <n v="231"/>
    <n v="5.62"/>
    <n v="15.2"/>
    <n v="15.83"/>
    <n v="16.079999999999998"/>
    <n v="24.05"/>
    <n v="16.72"/>
    <n v="19.079999999999998"/>
    <n v="19.190000000000001"/>
    <n v="19.82"/>
    <n v="19.93"/>
    <n v="29.38"/>
    <n v="20.59"/>
    <n v="221.49"/>
    <n v="36.65"/>
    <n v="56.849999999999994"/>
    <n v="58.089999999999996"/>
    <n v="69.900000000000006"/>
    <n v="221.49"/>
    <n v="9.5099999999999909"/>
    <n v="294"/>
  </r>
  <r>
    <n v="25400"/>
    <s v="Regional Park &amp; Open Space Dis"/>
    <n v="931240"/>
    <s v="Finance"/>
    <x v="22"/>
    <x v="22"/>
    <s v="25400 931240 510040"/>
    <x v="2"/>
    <x v="12"/>
    <s v="Payroll-PCF"/>
    <x v="3"/>
    <s v="Business Services1"/>
    <s v="Finance1"/>
    <n v="420065.44000000006"/>
    <n v="455842"/>
    <m/>
    <n v="455842"/>
    <n v="12848.26"/>
    <n v="31115.34"/>
    <n v="28233.27"/>
    <n v="28879.1"/>
    <n v="43406.61"/>
    <n v="29699.88"/>
    <n v="32064.080000000002"/>
    <n v="29791.200000000001"/>
    <n v="34195.79"/>
    <n v="34365.32"/>
    <n v="52923.69"/>
    <n v="36505.269999999997"/>
    <n v="394027.81000000006"/>
    <n v="72196.87"/>
    <n v="101985.59"/>
    <n v="96051.07"/>
    <n v="123794.28"/>
    <n v="394027.81000000006"/>
    <n v="61814.189999999944"/>
    <n v="503615"/>
  </r>
  <r>
    <n v="25400"/>
    <s v="Regional Park &amp; Open Space Dis"/>
    <n v="931240"/>
    <s v="Finance"/>
    <x v="31"/>
    <x v="31"/>
    <s v="25400 931240 513000"/>
    <x v="2"/>
    <x v="12"/>
    <s v="Payroll-PCF"/>
    <x v="3"/>
    <s v="Business Services1"/>
    <s v="Finance1"/>
    <n v="51363.1"/>
    <n v="60330"/>
    <m/>
    <n v="60330"/>
    <n v="1761.75"/>
    <n v="4301.04"/>
    <n v="4079.04"/>
    <n v="4130.72"/>
    <n v="6203.13"/>
    <n v="4196.38"/>
    <n v="4385.5200000000004"/>
    <n v="4254.05"/>
    <n v="4606.41"/>
    <n v="4644.51"/>
    <n v="7137.82"/>
    <n v="4888.6400000000003"/>
    <n v="54589.010000000009"/>
    <n v="10141.83"/>
    <n v="14530.23"/>
    <n v="13245.98"/>
    <n v="16670.97"/>
    <n v="54589.009999999995"/>
    <n v="5740.9900000000052"/>
    <n v="176280"/>
  </r>
  <r>
    <n v="25400"/>
    <s v="Regional Park &amp; Open Space Dis"/>
    <n v="931240"/>
    <s v="Finance"/>
    <x v="33"/>
    <x v="33"/>
    <s v="25400 931240 513120"/>
    <x v="2"/>
    <x v="12"/>
    <s v="Payroll-PCF"/>
    <x v="3"/>
    <s v="Business Services1"/>
    <s v="Finance1"/>
    <n v="25758.199999999997"/>
    <n v="28262"/>
    <m/>
    <n v="28262"/>
    <n v="778.31"/>
    <n v="1903.9"/>
    <n v="1716"/>
    <n v="1756.03"/>
    <n v="2667.79"/>
    <n v="1738.23"/>
    <n v="1760.69"/>
    <n v="1758.22"/>
    <n v="2017.38"/>
    <n v="2027.91"/>
    <n v="3178.49"/>
    <n v="2175.48"/>
    <n v="23478.429999999997"/>
    <n v="4398.21"/>
    <n v="6162.0499999999993"/>
    <n v="5536.29"/>
    <n v="7381.8799999999992"/>
    <n v="23478.43"/>
    <n v="4783.57"/>
    <n v="31224"/>
  </r>
  <r>
    <n v="25400"/>
    <s v="Regional Park &amp; Open Space Dis"/>
    <n v="931240"/>
    <s v="Finance"/>
    <x v="34"/>
    <x v="34"/>
    <s v="25400 931240 513140"/>
    <x v="2"/>
    <x v="12"/>
    <s v="Payroll-PCF"/>
    <x v="3"/>
    <s v="Business Services1"/>
    <s v="Finance1"/>
    <n v="6024.09"/>
    <n v="6609"/>
    <m/>
    <n v="6609"/>
    <n v="182.02"/>
    <n v="445.27"/>
    <n v="401.34"/>
    <n v="410.67"/>
    <n v="623.91"/>
    <n v="406.53"/>
    <n v="411.77"/>
    <n v="411.19"/>
    <n v="471.82"/>
    <n v="474.26"/>
    <n v="743.37"/>
    <n v="508.77"/>
    <n v="5490.92"/>
    <n v="1028.6299999999999"/>
    <n v="1441.11"/>
    <n v="1294.78"/>
    <n v="1726.4"/>
    <n v="5490.92"/>
    <n v="1118.08"/>
    <n v="7303"/>
  </r>
  <r>
    <n v="25400"/>
    <s v="Regional Park &amp; Open Space Dis"/>
    <n v="931240"/>
    <s v="Finance"/>
    <x v="35"/>
    <x v="35"/>
    <s v="25400 931240 515040"/>
    <x v="2"/>
    <x v="12"/>
    <s v="Payroll-PCF"/>
    <x v="3"/>
    <s v="Business Services1"/>
    <s v="Finance1"/>
    <n v="83828.36"/>
    <n v="93900"/>
    <m/>
    <n v="93900"/>
    <n v="3206.8"/>
    <n v="7698.26"/>
    <n v="6935.36"/>
    <n v="7690"/>
    <n v="9271.94"/>
    <n v="9776.23"/>
    <n v="8863"/>
    <n v="7195.13"/>
    <n v="8863"/>
    <n v="8863"/>
    <n v="8863"/>
    <n v="8777.82"/>
    <n v="96003.540000000008"/>
    <n v="17840.420000000002"/>
    <n v="26738.170000000002"/>
    <n v="24921.13"/>
    <n v="26503.82"/>
    <n v="96003.540000000008"/>
    <n v="-2103.5400000000081"/>
    <n v="98280"/>
  </r>
  <r>
    <n v="25400"/>
    <s v="Regional Park &amp; Open Space Dis"/>
    <n v="931240"/>
    <s v="Finance"/>
    <x v="36"/>
    <x v="36"/>
    <s v="25400 931240 515100"/>
    <x v="2"/>
    <x v="12"/>
    <s v="Payroll-PCF"/>
    <x v="3"/>
    <s v="Business Services1"/>
    <s v="Finance1"/>
    <n v="432.67000000000007"/>
    <n v="476"/>
    <m/>
    <n v="476"/>
    <n v="13.55"/>
    <n v="32.54"/>
    <n v="29.81"/>
    <n v="40.450000000000003"/>
    <n v="37.880000000000003"/>
    <n v="41.07"/>
    <n v="37.880000000000003"/>
    <n v="31.96"/>
    <n v="37.880000000000003"/>
    <n v="38.1"/>
    <n v="38.32"/>
    <n v="38.01"/>
    <n v="417.45"/>
    <n v="75.900000000000006"/>
    <n v="119.4"/>
    <n v="107.72"/>
    <n v="114.43"/>
    <n v="417.45"/>
    <n v="58.550000000000011"/>
    <n v="473"/>
  </r>
  <r>
    <n v="25400"/>
    <s v="Regional Park &amp; Open Space Dis"/>
    <n v="931240"/>
    <s v="Finance"/>
    <x v="37"/>
    <x v="37"/>
    <s v="25400 931240 515120"/>
    <x v="2"/>
    <x v="12"/>
    <s v="Payroll-PCF"/>
    <x v="3"/>
    <s v="Business Services1"/>
    <s v="Finance1"/>
    <n v="1453.1300000000003"/>
    <n v="2157"/>
    <m/>
    <n v="2157"/>
    <n v="62.75"/>
    <n v="152.15"/>
    <n v="142.78"/>
    <n v="164.71"/>
    <n v="246.38"/>
    <n v="176.51"/>
    <n v="164.9"/>
    <n v="148.05000000000001"/>
    <n v="169.58"/>
    <n v="171.76"/>
    <n v="263.87"/>
    <n v="178.16"/>
    <n v="2041.6000000000001"/>
    <n v="357.68"/>
    <n v="587.6"/>
    <n v="482.53000000000009"/>
    <n v="613.79"/>
    <n v="2041.6"/>
    <n v="115.40000000000009"/>
    <n v="2392"/>
  </r>
  <r>
    <n v="25400"/>
    <s v="Regional Park &amp; Open Space Dis"/>
    <n v="931240"/>
    <s v="Finance"/>
    <x v="38"/>
    <x v="38"/>
    <s v="25400 931240 515160"/>
    <x v="2"/>
    <x v="12"/>
    <s v="Payroll-PCF"/>
    <x v="3"/>
    <s v="Business Services1"/>
    <s v="Finance1"/>
    <n v="191.27999999999997"/>
    <n v="191"/>
    <m/>
    <n v="191"/>
    <n v="5.88"/>
    <n v="14.3"/>
    <n v="14.3"/>
    <n v="14.3"/>
    <n v="14.3"/>
    <n v="14.3"/>
    <n v="14.3"/>
    <n v="14.3"/>
    <n v="14.3"/>
    <n v="14.3"/>
    <n v="14.3"/>
    <n v="14.3"/>
    <n v="163.18"/>
    <n v="34.480000000000004"/>
    <n v="42.900000000000006"/>
    <n v="42.900000000000006"/>
    <n v="42.900000000000006"/>
    <n v="163.18"/>
    <n v="27.819999999999993"/>
    <n v="172"/>
  </r>
  <r>
    <n v="25400"/>
    <s v="Regional Park &amp; Open Space Dis"/>
    <n v="931240"/>
    <s v="Finance"/>
    <x v="39"/>
    <x v="39"/>
    <s v="25400 931240 515260"/>
    <x v="2"/>
    <x v="12"/>
    <s v="Payroll-PCF"/>
    <x v="3"/>
    <s v="Business Services1"/>
    <s v="Finance1"/>
    <n v="1261.48"/>
    <n v="1368"/>
    <m/>
    <n v="1368"/>
    <n v="35.090000000000003"/>
    <n v="84.95"/>
    <n v="77.09"/>
    <n v="95.52"/>
    <n v="142.69999999999999"/>
    <n v="105.43"/>
    <n v="95.68"/>
    <n v="78.94"/>
    <n v="97.02"/>
    <n v="98.84"/>
    <n v="152.34"/>
    <n v="101.94"/>
    <n v="1165.5400000000002"/>
    <n v="197.13"/>
    <n v="343.65"/>
    <n v="271.64"/>
    <n v="353.12"/>
    <n v="1165.54"/>
    <n v="202.46000000000004"/>
    <n v="1345"/>
  </r>
  <r>
    <n v="25400"/>
    <s v="Regional Park &amp; Open Space Dis"/>
    <n v="931240"/>
    <s v="Finance"/>
    <x v="40"/>
    <x v="40"/>
    <s v="25400 931240 518010"/>
    <x v="2"/>
    <x v="12"/>
    <s v="Payroll-PCF"/>
    <x v="3"/>
    <s v="Business Services1"/>
    <s v="Finance1"/>
    <n v="1303.2600000000002"/>
    <n v="1300"/>
    <m/>
    <n v="1300"/>
    <n v="41.12"/>
    <n v="100"/>
    <n v="100"/>
    <n v="100"/>
    <n v="150"/>
    <n v="100"/>
    <n v="100"/>
    <n v="100"/>
    <n v="100"/>
    <n v="100"/>
    <n v="150"/>
    <n v="100"/>
    <n v="1241.1199999999999"/>
    <n v="241.12"/>
    <n v="350"/>
    <n v="300"/>
    <n v="350"/>
    <n v="1241.1199999999999"/>
    <n v="58.880000000000109"/>
    <n v="1300"/>
  </r>
  <r>
    <n v="25400"/>
    <s v="Regional Park &amp; Open Space Dis"/>
    <n v="931240"/>
    <s v="Finance"/>
    <x v="42"/>
    <x v="42"/>
    <s v="25400 931240 518140"/>
    <x v="2"/>
    <x v="12"/>
    <s v="Payroll-PCF"/>
    <x v="3"/>
    <s v="Business Services1"/>
    <s v="Finance1"/>
    <n v="116.26"/>
    <n v="126"/>
    <m/>
    <n v="126"/>
    <n v="3.35"/>
    <n v="8"/>
    <n v="7.2"/>
    <n v="7.2"/>
    <n v="12"/>
    <n v="8.34"/>
    <n v="8.82"/>
    <n v="8.02"/>
    <n v="9.25"/>
    <n v="9.1300000000000008"/>
    <n v="13.7"/>
    <n v="9.31"/>
    <n v="104.32000000000001"/>
    <n v="18.55"/>
    <n v="27.54"/>
    <n v="26.09"/>
    <n v="32.14"/>
    <n v="104.32000000000001"/>
    <n v="21.679999999999993"/>
    <n v="126"/>
  </r>
  <r>
    <n v="25400"/>
    <s v="Regional Park &amp; Open Space Dis"/>
    <n v="931260"/>
    <s v="Marketing"/>
    <x v="22"/>
    <x v="22"/>
    <s v="25400 931260 510040"/>
    <x v="2"/>
    <x v="13"/>
    <s v="Payroll-PCF"/>
    <x v="3"/>
    <s v="Business Services1"/>
    <s v="Marketing1"/>
    <n v="117106.86"/>
    <n v="136413"/>
    <m/>
    <n v="136413"/>
    <n v="4469.96"/>
    <n v="11248.48"/>
    <n v="6059.23"/>
    <n v="4535.05"/>
    <n v="10844.63"/>
    <n v="9769.32"/>
    <n v="9769.34"/>
    <n v="9769.33"/>
    <n v="10077.18"/>
    <n v="10693.63"/>
    <n v="16134.07"/>
    <n v="7991.87"/>
    <n v="111362.09"/>
    <n v="21777.67"/>
    <n v="25149"/>
    <n v="29615.85"/>
    <n v="34819.57"/>
    <n v="111362.09"/>
    <n v="25050.910000000003"/>
    <n v="140228"/>
  </r>
  <r>
    <n v="25400"/>
    <s v="Regional Park &amp; Open Space Dis"/>
    <n v="931260"/>
    <s v="Marketing"/>
    <x v="31"/>
    <x v="31"/>
    <s v="25400 931260 513000"/>
    <x v="2"/>
    <x v="13"/>
    <s v="Payroll-PCF"/>
    <x v="3"/>
    <s v="Business Services1"/>
    <s v="Marketing1"/>
    <n v="9090.25"/>
    <n v="10913"/>
    <m/>
    <n v="10913"/>
    <n v="357.6"/>
    <n v="899.88"/>
    <n v="484.74"/>
    <n v="641.80999999999995"/>
    <n v="1704.59"/>
    <n v="1339.56"/>
    <n v="1339.56"/>
    <n v="1343.88"/>
    <n v="1376.72"/>
    <n v="1448.29"/>
    <n v="2218.66"/>
    <n v="1252.54"/>
    <n v="14407.830000000002"/>
    <n v="1742.22"/>
    <n v="3685.9599999999996"/>
    <n v="4060.16"/>
    <n v="4919.49"/>
    <n v="14407.83"/>
    <n v="-3494.83"/>
    <n v="49867"/>
  </r>
  <r>
    <n v="25400"/>
    <s v="Regional Park &amp; Open Space Dis"/>
    <n v="931260"/>
    <s v="Marketing"/>
    <x v="33"/>
    <x v="33"/>
    <s v="25400 931260 513120"/>
    <x v="2"/>
    <x v="13"/>
    <s v="Payroll-PCF"/>
    <x v="3"/>
    <s v="Business Services1"/>
    <s v="Marketing1"/>
    <n v="7138.4299999999994"/>
    <n v="8457"/>
    <m/>
    <n v="8457"/>
    <n v="277.14"/>
    <n v="697.4"/>
    <n v="384.75"/>
    <n v="370.72"/>
    <n v="692.03"/>
    <n v="602.85"/>
    <n v="602.85"/>
    <n v="606.22"/>
    <n v="652.91999999999996"/>
    <n v="677.56"/>
    <n v="1012.02"/>
    <n v="634.02"/>
    <n v="7210.4800000000014"/>
    <n v="1359.29"/>
    <n v="1665.6"/>
    <n v="1861.9900000000002"/>
    <n v="2323.6"/>
    <n v="7210.48"/>
    <n v="1246.5200000000004"/>
    <n v="8695"/>
  </r>
  <r>
    <n v="25400"/>
    <s v="Regional Park &amp; Open Space Dis"/>
    <n v="931260"/>
    <s v="Marketing"/>
    <x v="34"/>
    <x v="34"/>
    <s v="25400 931260 513140"/>
    <x v="2"/>
    <x v="13"/>
    <s v="Payroll-PCF"/>
    <x v="3"/>
    <s v="Business Services1"/>
    <s v="Marketing1"/>
    <n v="1669.48"/>
    <n v="1978"/>
    <m/>
    <n v="1978"/>
    <n v="64.819999999999993"/>
    <n v="163.09"/>
    <n v="89.99"/>
    <n v="86.71"/>
    <n v="161.84"/>
    <n v="140.97999999999999"/>
    <n v="140.99"/>
    <n v="141.78"/>
    <n v="152.71"/>
    <n v="158.46"/>
    <n v="236.68"/>
    <n v="148.28"/>
    <n v="1686.33"/>
    <n v="317.89999999999998"/>
    <n v="389.53"/>
    <n v="435.48"/>
    <n v="543.41999999999996"/>
    <n v="1686.33"/>
    <n v="291.67000000000007"/>
    <n v="2033"/>
  </r>
  <r>
    <n v="25400"/>
    <s v="Regional Park &amp; Open Space Dis"/>
    <n v="931260"/>
    <s v="Marketing"/>
    <x v="35"/>
    <x v="35"/>
    <s v="25400 931260 515040"/>
    <x v="2"/>
    <x v="13"/>
    <s v="Payroll-PCF"/>
    <x v="3"/>
    <s v="Business Services1"/>
    <s v="Marketing1"/>
    <n v="23193.84"/>
    <n v="28008"/>
    <m/>
    <n v="28008"/>
    <n v="863.34"/>
    <n v="2410.94"/>
    <n v="1569.13"/>
    <n v="509"/>
    <n v="850.5"/>
    <n v="2554.1999999999998"/>
    <n v="1746"/>
    <n v="1736.74"/>
    <n v="1938.89"/>
    <n v="2056.52"/>
    <n v="1860.78"/>
    <n v="873"/>
    <n v="18969.04"/>
    <n v="4843.41"/>
    <n v="3913.7"/>
    <n v="5421.63"/>
    <n v="4790.3"/>
    <n v="18969.04"/>
    <n v="9038.9599999999991"/>
    <n v="20952"/>
  </r>
  <r>
    <n v="25400"/>
    <s v="Regional Park &amp; Open Space Dis"/>
    <n v="931260"/>
    <s v="Marketing"/>
    <x v="36"/>
    <x v="36"/>
    <s v="25400 931260 515100"/>
    <x v="2"/>
    <x v="13"/>
    <s v="Payroll-PCF"/>
    <x v="3"/>
    <s v="Business Services1"/>
    <s v="Marketing1"/>
    <n v="118.1"/>
    <n v="132"/>
    <m/>
    <n v="132"/>
    <n v="4.33"/>
    <n v="10.92"/>
    <n v="9.65"/>
    <n v="5.33"/>
    <n v="6.19"/>
    <n v="10.92"/>
    <n v="10.92"/>
    <n v="10.86"/>
    <n v="11.52"/>
    <n v="11.86"/>
    <n v="11.27"/>
    <n v="8.19"/>
    <n v="111.96"/>
    <n v="24.9"/>
    <n v="22.439999999999998"/>
    <n v="33.299999999999997"/>
    <n v="31.32"/>
    <n v="111.95999999999998"/>
    <n v="20.04000000000002"/>
    <n v="132"/>
  </r>
  <r>
    <n v="25400"/>
    <s v="Regional Park &amp; Open Space Dis"/>
    <n v="931260"/>
    <s v="Marketing"/>
    <x v="39"/>
    <x v="39"/>
    <s v="25400 931260 515260"/>
    <x v="2"/>
    <x v="13"/>
    <s v="Payroll-PCF"/>
    <x v="3"/>
    <s v="Business Services1"/>
    <s v="Marketing1"/>
    <n v="360.21000000000004"/>
    <n v="409"/>
    <m/>
    <n v="409"/>
    <n v="12.2"/>
    <n v="30.72"/>
    <n v="24.58"/>
    <n v="12.38"/>
    <n v="29.61"/>
    <n v="26.68"/>
    <n v="26.68"/>
    <n v="26.55"/>
    <n v="75.81"/>
    <n v="29.43"/>
    <n v="44.17"/>
    <n v="22.43"/>
    <n v="361.24000000000007"/>
    <n v="67.5"/>
    <n v="68.67"/>
    <n v="129.04000000000002"/>
    <n v="96.03"/>
    <n v="361.24"/>
    <n v="47.759999999999991"/>
    <n v="374"/>
  </r>
  <r>
    <n v="25400"/>
    <s v="Regional Park &amp; Open Space Dis"/>
    <n v="931260"/>
    <s v="Marketing"/>
    <x v="42"/>
    <x v="42"/>
    <s v="25400 931260 518140"/>
    <x v="2"/>
    <x v="13"/>
    <s v="Payroll-PCF"/>
    <x v="3"/>
    <s v="Business Services1"/>
    <s v="Marketing1"/>
    <n v="36.81"/>
    <n v="42"/>
    <m/>
    <n v="42"/>
    <n v="1.27"/>
    <n v="3.2"/>
    <n v="2.15"/>
    <n v="1.58"/>
    <n v="3.42"/>
    <n v="3.2"/>
    <n v="3.2"/>
    <n v="3.2"/>
    <n v="3.36"/>
    <n v="3.48"/>
    <n v="5"/>
    <n v="2.3199999999999998"/>
    <n v="35.380000000000003"/>
    <n v="6.620000000000001"/>
    <n v="8.1999999999999993"/>
    <n v="9.76"/>
    <n v="10.8"/>
    <n v="35.379999999999995"/>
    <n v="6.6200000000000045"/>
    <n v="42"/>
  </r>
  <r>
    <n v="25400"/>
    <s v="Regional Park &amp; Open Space Dis"/>
    <n v="931301"/>
    <s v="Historical"/>
    <x v="22"/>
    <x v="22"/>
    <s v="25400 931301 510040"/>
    <x v="4"/>
    <x v="15"/>
    <s v="Payroll-PCF"/>
    <x v="3"/>
    <s v="Interpretive1"/>
    <s v="Historic Preservation1"/>
    <n v="71035.25"/>
    <n v="84927"/>
    <m/>
    <n v="84927"/>
    <n v="2649.22"/>
    <n v="6307.69"/>
    <n v="6560"/>
    <n v="6560"/>
    <n v="9840"/>
    <n v="6560"/>
    <n v="6560"/>
    <n v="6560"/>
    <n v="6560"/>
    <n v="6724"/>
    <n v="10332"/>
    <n v="6888"/>
    <n v="82100.91"/>
    <n v="15516.91"/>
    <n v="22960"/>
    <n v="19680"/>
    <n v="23944"/>
    <n v="82100.91"/>
    <n v="2826.0899999999965"/>
    <n v="163526"/>
  </r>
  <r>
    <n v="25400"/>
    <s v="Regional Park &amp; Open Space Dis"/>
    <n v="931301"/>
    <s v="Historical"/>
    <x v="31"/>
    <x v="31"/>
    <s v="25400 931301 513000"/>
    <x v="4"/>
    <x v="15"/>
    <s v="Payroll-PCF"/>
    <x v="3"/>
    <s v="Interpretive1"/>
    <s v="Historic Preservation1"/>
    <n v="5513.59"/>
    <n v="6794"/>
    <m/>
    <n v="6794"/>
    <n v="211.94"/>
    <n v="504.62"/>
    <n v="524.79999999999995"/>
    <n v="524.79999999999995"/>
    <n v="787.2"/>
    <n v="524.79999999999995"/>
    <n v="262.39999999999998"/>
    <n v="787.2"/>
    <n v="524.79999999999995"/>
    <n v="537.91999999999996"/>
    <n v="826.56"/>
    <n v="551.04"/>
    <n v="6568.0800000000008"/>
    <n v="1241.3599999999999"/>
    <n v="1836.8"/>
    <n v="1574.3999999999999"/>
    <n v="1915.52"/>
    <n v="6568.08"/>
    <n v="225.92000000000007"/>
    <n v="33680"/>
  </r>
  <r>
    <n v="25400"/>
    <s v="Regional Park &amp; Open Space Dis"/>
    <n v="931301"/>
    <s v="Historical"/>
    <x v="33"/>
    <x v="33"/>
    <s v="25400 931301 513120"/>
    <x v="4"/>
    <x v="15"/>
    <s v="Payroll-PCF"/>
    <x v="3"/>
    <s v="Interpretive1"/>
    <s v="Historic Preservation1"/>
    <n v="4238.05"/>
    <n v="5265"/>
    <m/>
    <n v="5265"/>
    <n v="152.93"/>
    <n v="364.11"/>
    <n v="379.76"/>
    <n v="379.76"/>
    <n v="583.12"/>
    <n v="376.52"/>
    <n v="376.52"/>
    <n v="376.52"/>
    <n v="376.52"/>
    <n v="386.69"/>
    <n v="610.39"/>
    <n v="396.85"/>
    <n v="4759.6900000000005"/>
    <n v="896.8"/>
    <n v="1339.4"/>
    <n v="1129.56"/>
    <n v="1393.9299999999998"/>
    <n v="4759.6899999999996"/>
    <n v="505.3100000000004"/>
    <n v="10138"/>
  </r>
  <r>
    <n v="25400"/>
    <s v="Regional Park &amp; Open Space Dis"/>
    <n v="931301"/>
    <s v="Historical"/>
    <x v="34"/>
    <x v="34"/>
    <s v="25400 931301 513140"/>
    <x v="4"/>
    <x v="15"/>
    <s v="Payroll-PCF"/>
    <x v="3"/>
    <s v="Interpretive1"/>
    <s v="Historic Preservation1"/>
    <n v="991.14999999999986"/>
    <n v="1231"/>
    <m/>
    <n v="1231"/>
    <n v="35.770000000000003"/>
    <n v="85.16"/>
    <n v="88.81"/>
    <n v="88.82"/>
    <n v="136.37"/>
    <n v="88.06"/>
    <n v="88.06"/>
    <n v="88.05"/>
    <n v="88.06"/>
    <n v="90.44"/>
    <n v="142.75"/>
    <n v="92.81"/>
    <n v="1113.1599999999999"/>
    <n v="209.74"/>
    <n v="313.25"/>
    <n v="264.17"/>
    <n v="326"/>
    <n v="1113.1600000000001"/>
    <n v="117.83999999999992"/>
    <n v="2371"/>
  </r>
  <r>
    <n v="25400"/>
    <s v="Regional Park &amp; Open Space Dis"/>
    <n v="931301"/>
    <s v="Historical"/>
    <x v="35"/>
    <x v="35"/>
    <s v="25400 931301 515040"/>
    <x v="4"/>
    <x v="15"/>
    <s v="Payroll-PCF"/>
    <x v="3"/>
    <s v="Interpretive1"/>
    <s v="Historic Preservation1"/>
    <n v="9488.2199999999993"/>
    <n v="9876"/>
    <m/>
    <n v="9876"/>
    <n v="345.66"/>
    <n v="823"/>
    <n v="823"/>
    <n v="823"/>
    <n v="823"/>
    <n v="873"/>
    <n v="873"/>
    <n v="873"/>
    <n v="873"/>
    <n v="873"/>
    <n v="873"/>
    <n v="873"/>
    <n v="9748.66"/>
    <n v="1991.66"/>
    <n v="2519"/>
    <n v="2619"/>
    <n v="2619"/>
    <n v="9748.66"/>
    <n v="127.34000000000015"/>
    <n v="20952"/>
  </r>
  <r>
    <n v="25400"/>
    <s v="Regional Park &amp; Open Space Dis"/>
    <n v="931301"/>
    <s v="Historical"/>
    <x v="36"/>
    <x v="36"/>
    <s v="25400 931301 515100"/>
    <x v="4"/>
    <x v="15"/>
    <s v="Payroll-PCF"/>
    <x v="3"/>
    <s v="Interpretive1"/>
    <s v="Historic Preservation1"/>
    <n v="58.27"/>
    <n v="66"/>
    <m/>
    <n v="66"/>
    <n v="2.29"/>
    <n v="5.46"/>
    <n v="5.46"/>
    <n v="5.46"/>
    <n v="5.46"/>
    <n v="5.46"/>
    <n v="5.46"/>
    <n v="5.46"/>
    <n v="5.46"/>
    <n v="5.46"/>
    <n v="5.46"/>
    <n v="5.46"/>
    <n v="62.350000000000009"/>
    <n v="13.21"/>
    <n v="16.38"/>
    <n v="16.38"/>
    <n v="16.38"/>
    <n v="62.349999999999994"/>
    <n v="3.6500000000000057"/>
    <n v="132"/>
  </r>
  <r>
    <n v="25400"/>
    <s v="Regional Park &amp; Open Space Dis"/>
    <n v="931301"/>
    <s v="Historical"/>
    <x v="37"/>
    <x v="37"/>
    <s v="25400 931301 515120"/>
    <x v="4"/>
    <x v="15"/>
    <s v="Payroll-PCF"/>
    <x v="3"/>
    <s v="Interpretive1"/>
    <s v="Historic Preservation1"/>
    <n v="336.16999999999996"/>
    <n v="276"/>
    <m/>
    <n v="276"/>
    <n v="8.61"/>
    <n v="20.5"/>
    <n v="21.32"/>
    <n v="21.32"/>
    <n v="31.98"/>
    <n v="21.32"/>
    <n v="21.32"/>
    <n v="21.32"/>
    <n v="21.32"/>
    <n v="21.85"/>
    <n v="33.57"/>
    <n v="22.38"/>
    <n v="266.81"/>
    <n v="50.43"/>
    <n v="74.62"/>
    <n v="63.96"/>
    <n v="77.8"/>
    <n v="266.81"/>
    <n v="9.1899999999999977"/>
    <n v="532"/>
  </r>
  <r>
    <n v="25400"/>
    <s v="Regional Park &amp; Open Space Dis"/>
    <n v="931301"/>
    <s v="Historical"/>
    <x v="39"/>
    <x v="39"/>
    <s v="25400 931301 515260"/>
    <x v="4"/>
    <x v="15"/>
    <s v="Payroll-PCF"/>
    <x v="3"/>
    <s v="Interpretive1"/>
    <s v="Historic Preservation1"/>
    <n v="219.20000000000002"/>
    <n v="255"/>
    <m/>
    <n v="255"/>
    <n v="7.23"/>
    <n v="17.22"/>
    <n v="17.899999999999999"/>
    <n v="17.899999999999999"/>
    <n v="26.85"/>
    <n v="17.899999999999999"/>
    <n v="17.899999999999999"/>
    <n v="17.899999999999999"/>
    <n v="17.899999999999999"/>
    <n v="18.350000000000001"/>
    <n v="28.2"/>
    <n v="18.8"/>
    <n v="224.05"/>
    <n v="42.349999999999994"/>
    <n v="62.65"/>
    <n v="53.699999999999996"/>
    <n v="65.349999999999994"/>
    <n v="224.04999999999998"/>
    <n v="30.950000000000017"/>
    <n v="250"/>
  </r>
  <r>
    <n v="25400"/>
    <s v="Regional Park &amp; Open Space Dis"/>
    <n v="931301"/>
    <s v="Historical"/>
    <x v="42"/>
    <x v="42"/>
    <s v="25400 931301 518140"/>
    <x v="4"/>
    <x v="15"/>
    <s v="Payroll-PCF"/>
    <x v="3"/>
    <s v="Interpretive1"/>
    <s v="Historic Preservation1"/>
    <n v="18.05"/>
    <n v="21"/>
    <m/>
    <n v="21"/>
    <n v="0.67"/>
    <n v="1.6"/>
    <n v="1.6"/>
    <n v="1.6"/>
    <n v="2.4"/>
    <n v="1.6"/>
    <n v="1.6"/>
    <n v="0"/>
    <n v="0"/>
    <n v="0"/>
    <n v="0"/>
    <n v="0"/>
    <n v="11.07"/>
    <n v="3.87"/>
    <n v="5.6"/>
    <n v="1.6"/>
    <n v="0"/>
    <n v="11.069999999999999"/>
    <n v="9.9300000000000015"/>
    <n v="42"/>
  </r>
  <r>
    <n v="25400"/>
    <s v="Regional Park &amp; Open Space Dis"/>
    <n v="931302"/>
    <s v="Gilman Ranch Historic Museum"/>
    <x v="22"/>
    <x v="22"/>
    <s v="25400 931302 510040"/>
    <x v="4"/>
    <x v="16"/>
    <s v="Payroll-PCF"/>
    <x v="3"/>
    <s v="Interpretive1"/>
    <s v="Gilman Ranch1"/>
    <n v="41194.800000000003"/>
    <n v="47625"/>
    <m/>
    <n v="47625"/>
    <n v="1444.93"/>
    <n v="4428.28"/>
    <n v="3612.36"/>
    <n v="4670.24"/>
    <n v="5358.39"/>
    <n v="4069.5"/>
    <n v="3612.34"/>
    <n v="4020.31"/>
    <n v="4166.8500000000004"/>
    <n v="800.93"/>
    <n v="3793"/>
    <n v="1979.61"/>
    <n v="41956.740000000005"/>
    <n v="9485.57"/>
    <n v="14098.130000000001"/>
    <n v="11799.5"/>
    <n v="6573.54"/>
    <n v="41956.74"/>
    <n v="5668.260000000002"/>
    <n v="80699"/>
  </r>
  <r>
    <n v="25400"/>
    <s v="Regional Park &amp; Open Space Dis"/>
    <n v="931302"/>
    <s v="Gilman Ranch Historic Museum"/>
    <x v="31"/>
    <x v="31"/>
    <s v="25400 931302 513000"/>
    <x v="4"/>
    <x v="16"/>
    <s v="Payroll-PCF"/>
    <x v="3"/>
    <s v="Interpretive1"/>
    <s v="Gilman Ranch1"/>
    <n v="6224.99"/>
    <n v="8687"/>
    <m/>
    <n v="8687"/>
    <n v="263.56"/>
    <n v="807.73"/>
    <n v="658.9"/>
    <n v="800.98"/>
    <n v="938.04"/>
    <n v="695.46"/>
    <n v="658.89"/>
    <n v="733.31"/>
    <n v="739.58"/>
    <n v="105.2"/>
    <n v="413.82"/>
    <n v="158.37"/>
    <n v="6973.84"/>
    <n v="1730.19"/>
    <n v="2434.48"/>
    <n v="2131.7799999999997"/>
    <n v="677.39"/>
    <n v="6973.84"/>
    <n v="1713.1599999999999"/>
    <n v="32267"/>
  </r>
  <r>
    <n v="25400"/>
    <s v="Regional Park &amp; Open Space Dis"/>
    <n v="931302"/>
    <s v="Gilman Ranch Historic Museum"/>
    <x v="33"/>
    <x v="33"/>
    <s v="25400 931302 513120"/>
    <x v="4"/>
    <x v="16"/>
    <s v="Payroll-PCF"/>
    <x v="3"/>
    <s v="Interpretive1"/>
    <s v="Gilman Ranch1"/>
    <n v="2543.06"/>
    <n v="2953"/>
    <m/>
    <n v="2953"/>
    <n v="89.59"/>
    <n v="273.76"/>
    <n v="223.97"/>
    <n v="288"/>
    <n v="331.78"/>
    <n v="250.84"/>
    <n v="222.39"/>
    <n v="247.67"/>
    <n v="278.07"/>
    <n v="97.76"/>
    <n v="237.71"/>
    <n v="151.16"/>
    <n v="2692.7000000000003"/>
    <n v="587.32000000000005"/>
    <n v="870.62"/>
    <n v="748.12999999999988"/>
    <n v="486.63"/>
    <n v="2692.7"/>
    <n v="260.30000000000018"/>
    <n v="5003"/>
  </r>
  <r>
    <n v="25400"/>
    <s v="Regional Park &amp; Open Space Dis"/>
    <n v="931302"/>
    <s v="Gilman Ranch Historic Museum"/>
    <x v="34"/>
    <x v="34"/>
    <s v="25400 931302 513140"/>
    <x v="4"/>
    <x v="16"/>
    <s v="Payroll-PCF"/>
    <x v="3"/>
    <s v="Interpretive1"/>
    <s v="Gilman Ranch1"/>
    <n v="594.75"/>
    <n v="691"/>
    <m/>
    <n v="691"/>
    <n v="20.95"/>
    <n v="64.02"/>
    <n v="52.38"/>
    <n v="67.34"/>
    <n v="77.59"/>
    <n v="58.66"/>
    <n v="52.01"/>
    <n v="57.92"/>
    <n v="65.03"/>
    <n v="22.86"/>
    <n v="55.59"/>
    <n v="35.36"/>
    <n v="629.71"/>
    <n v="137.35"/>
    <n v="203.59"/>
    <n v="174.96"/>
    <n v="113.81"/>
    <n v="629.71"/>
    <n v="61.289999999999964"/>
    <n v="1170"/>
  </r>
  <r>
    <n v="25400"/>
    <s v="Regional Park &amp; Open Space Dis"/>
    <n v="931302"/>
    <s v="Gilman Ranch Historic Museum"/>
    <x v="35"/>
    <x v="35"/>
    <s v="25400 931302 515040"/>
    <x v="4"/>
    <x v="16"/>
    <s v="Payroll-PCF"/>
    <x v="3"/>
    <s v="Interpretive1"/>
    <s v="Gilman Ranch1"/>
    <n v="9230.92"/>
    <n v="9876"/>
    <m/>
    <n v="9876"/>
    <n v="320.20999999999998"/>
    <n v="998.83"/>
    <n v="823"/>
    <n v="1033.3900000000001"/>
    <n v="755.48"/>
    <n v="909.95"/>
    <n v="873"/>
    <n v="952.36"/>
    <n v="1023.95"/>
    <n v="169.14"/>
    <n v="604.62"/>
    <n v="814.25"/>
    <n v="9278.18"/>
    <n v="2142.04"/>
    <n v="2698.82"/>
    <n v="2849.3100000000004"/>
    <n v="1588.01"/>
    <n v="9278.18"/>
    <n v="597.81999999999971"/>
    <n v="15714"/>
  </r>
  <r>
    <n v="25400"/>
    <s v="Regional Park &amp; Open Space Dis"/>
    <n v="931302"/>
    <s v="Gilman Ranch Historic Museum"/>
    <x v="36"/>
    <x v="36"/>
    <s v="25400 931302 515100"/>
    <x v="4"/>
    <x v="16"/>
    <s v="Payroll-PCF"/>
    <x v="3"/>
    <s v="Interpretive1"/>
    <s v="Gilman Ranch1"/>
    <n v="40.000000000000007"/>
    <n v="66"/>
    <m/>
    <n v="66"/>
    <n v="1.34"/>
    <n v="4.43"/>
    <n v="3.34"/>
    <n v="4.74"/>
    <n v="3.28"/>
    <n v="3.97"/>
    <n v="3.34"/>
    <n v="3.84"/>
    <n v="4.28"/>
    <n v="1.06"/>
    <n v="2.72"/>
    <n v="2.94"/>
    <n v="39.279999999999994"/>
    <n v="9.11"/>
    <n v="11.99"/>
    <n v="11.46"/>
    <n v="6.7200000000000006"/>
    <n v="39.28"/>
    <n v="26.72"/>
    <n v="99"/>
  </r>
  <r>
    <n v="25400"/>
    <s v="Regional Park &amp; Open Space Dis"/>
    <n v="931302"/>
    <s v="Gilman Ranch Historic Museum"/>
    <x v="39"/>
    <x v="39"/>
    <s v="25400 931302 515260"/>
    <x v="4"/>
    <x v="16"/>
    <s v="Payroll-PCF"/>
    <x v="3"/>
    <s v="Interpretive1"/>
    <s v="Gilman Ranch1"/>
    <n v="121.42999999999998"/>
    <n v="143"/>
    <m/>
    <n v="143"/>
    <n v="3.94"/>
    <n v="12.09"/>
    <n v="9.86"/>
    <n v="12.69"/>
    <n v="14.63"/>
    <n v="11.07"/>
    <n v="9.86"/>
    <n v="10.87"/>
    <n v="11.78"/>
    <n v="2.19"/>
    <n v="10.36"/>
    <n v="6.12"/>
    <n v="115.46000000000001"/>
    <n v="25.89"/>
    <n v="38.39"/>
    <n v="32.51"/>
    <n v="18.669999999999998"/>
    <n v="115.46"/>
    <n v="27.540000000000006"/>
    <n v="215"/>
  </r>
  <r>
    <n v="25400"/>
    <s v="Regional Park &amp; Open Space Dis"/>
    <n v="931302"/>
    <s v="Gilman Ranch Historic Museum"/>
    <x v="42"/>
    <x v="42"/>
    <s v="25400 931302 518140"/>
    <x v="4"/>
    <x v="16"/>
    <s v="Payroll-PCF"/>
    <x v="3"/>
    <s v="Interpretive1"/>
    <s v="Gilman Ranch1"/>
    <n v="18.010000000000002"/>
    <n v="21"/>
    <m/>
    <n v="21"/>
    <n v="0.64"/>
    <n v="1.92"/>
    <n v="1.6"/>
    <n v="2.0499999999999998"/>
    <n v="2.34"/>
    <n v="1.8"/>
    <n v="1.6"/>
    <n v="1.76"/>
    <n v="1.81"/>
    <n v="0.31"/>
    <n v="1.44"/>
    <n v="0.76"/>
    <n v="18.030000000000005"/>
    <n v="4.16"/>
    <n v="6.1899999999999995"/>
    <n v="5.17"/>
    <n v="2.5099999999999998"/>
    <n v="18.03"/>
    <n v="2.9699999999999989"/>
    <n v="31"/>
  </r>
  <r>
    <n v="25400"/>
    <s v="Regional Park &amp; Open Space Dis"/>
    <n v="931303"/>
    <s v="Jensen Alvarado Historic Ranch"/>
    <x v="22"/>
    <x v="22"/>
    <s v="25400 931303 510040"/>
    <x v="4"/>
    <x v="17"/>
    <s v="Payroll-PCF"/>
    <x v="3"/>
    <s v="Interpretive1"/>
    <s v="Jensen-Alvarado Ranch1"/>
    <n v="69175.83"/>
    <n v="87940"/>
    <m/>
    <n v="87940"/>
    <n v="2703.31"/>
    <n v="6420.36"/>
    <n v="6758.27"/>
    <n v="8816.59"/>
    <n v="12240.51"/>
    <n v="7919.46"/>
    <n v="7972.68"/>
    <n v="8001.35"/>
    <n v="8029.17"/>
    <n v="9298.3799999999992"/>
    <n v="9729.39"/>
    <n v="7502.2"/>
    <n v="95391.67"/>
    <n v="15881.94"/>
    <n v="28976.559999999998"/>
    <n v="24003.200000000001"/>
    <n v="26529.969999999998"/>
    <n v="95391.67"/>
    <n v="-7451.6699999999983"/>
    <n v="98032"/>
  </r>
  <r>
    <n v="25400"/>
    <s v="Regional Park &amp; Open Space Dis"/>
    <n v="931303"/>
    <s v="Jensen Alvarado Historic Ranch"/>
    <x v="31"/>
    <x v="31"/>
    <s v="25400 931303 513000"/>
    <x v="4"/>
    <x v="17"/>
    <s v="Payroll-PCF"/>
    <x v="3"/>
    <s v="Interpretive1"/>
    <s v="Jensen-Alvarado Ranch1"/>
    <n v="10244.64"/>
    <n v="12032"/>
    <m/>
    <n v="12032"/>
    <n v="394.81"/>
    <n v="872.07"/>
    <n v="921.42"/>
    <n v="1086.0899999999999"/>
    <n v="1618.58"/>
    <n v="1014.32"/>
    <n v="1018.57"/>
    <n v="1020.87"/>
    <n v="1054.92"/>
    <n v="1134.1400000000001"/>
    <n v="1803.34"/>
    <n v="1778.49"/>
    <n v="13717.619999999999"/>
    <n v="2188.3000000000002"/>
    <n v="3718.9900000000002"/>
    <n v="3094.36"/>
    <n v="4715.97"/>
    <n v="13717.620000000003"/>
    <n v="-1685.6200000000026"/>
    <n v="34719"/>
  </r>
  <r>
    <n v="25400"/>
    <s v="Regional Park &amp; Open Space Dis"/>
    <n v="931303"/>
    <s v="Jensen Alvarado Historic Ranch"/>
    <x v="32"/>
    <x v="32"/>
    <s v="25400 931303 513020"/>
    <x v="4"/>
    <x v="17"/>
    <s v="Payroll-PCF"/>
    <x v="3"/>
    <s v="Interpretive1"/>
    <s v="Jensen-Alvarado Ranch1"/>
    <n v="413.67999999999995"/>
    <n v="0"/>
    <m/>
    <n v="0"/>
    <n v="0"/>
    <n v="0"/>
    <n v="0"/>
    <n v="0"/>
    <n v="0"/>
    <n v="0"/>
    <n v="0"/>
    <n v="71.42"/>
    <n v="207.12"/>
    <n v="137.49"/>
    <n v="142.84"/>
    <n v="0"/>
    <n v="558.87"/>
    <n v="0"/>
    <n v="0"/>
    <n v="278.54000000000002"/>
    <n v="280.33000000000004"/>
    <n v="558.87000000000012"/>
    <n v="-558.87000000000012"/>
    <n v="0"/>
  </r>
  <r>
    <n v="25400"/>
    <s v="Regional Park &amp; Open Space Dis"/>
    <n v="931303"/>
    <s v="Jensen Alvarado Historic Ranch"/>
    <x v="33"/>
    <x v="33"/>
    <s v="25400 931303 513120"/>
    <x v="4"/>
    <x v="17"/>
    <s v="Payroll-PCF"/>
    <x v="3"/>
    <s v="Interpretive1"/>
    <s v="Jensen-Alvarado Ranch1"/>
    <n v="4491.5099999999993"/>
    <n v="5453"/>
    <m/>
    <n v="5453"/>
    <n v="92.06"/>
    <n v="372.95"/>
    <n v="394.42"/>
    <n v="517.98"/>
    <n v="733.26"/>
    <n v="456.7"/>
    <n v="468.68"/>
    <n v="456.03"/>
    <n v="470.45"/>
    <n v="535.13"/>
    <n v="648.73"/>
    <n v="573.13"/>
    <n v="5719.5199999999995"/>
    <n v="859.43000000000006"/>
    <n v="1707.94"/>
    <n v="1395.16"/>
    <n v="1756.9900000000002"/>
    <n v="5719.52"/>
    <n v="-266.52000000000044"/>
    <n v="6078"/>
  </r>
  <r>
    <n v="25400"/>
    <s v="Regional Park &amp; Open Space Dis"/>
    <n v="931303"/>
    <s v="Jensen Alvarado Historic Ranch"/>
    <x v="34"/>
    <x v="34"/>
    <s v="25400 931303 513140"/>
    <x v="4"/>
    <x v="17"/>
    <s v="Payroll-PCF"/>
    <x v="3"/>
    <s v="Interpretive1"/>
    <s v="Jensen-Alvarado Ranch1"/>
    <n v="1157.93"/>
    <n v="1276"/>
    <m/>
    <n v="1276"/>
    <n v="21.53"/>
    <n v="87.23"/>
    <n v="92.25"/>
    <n v="121.13"/>
    <n v="171.49"/>
    <n v="106.8"/>
    <n v="109.61"/>
    <n v="141.9"/>
    <n v="147.15"/>
    <n v="160.87"/>
    <n v="188.84"/>
    <n v="134.03"/>
    <n v="1482.83"/>
    <n v="201.01"/>
    <n v="399.42"/>
    <n v="398.65999999999997"/>
    <n v="483.74"/>
    <n v="1482.83"/>
    <n v="-206.82999999999993"/>
    <n v="1421"/>
  </r>
  <r>
    <n v="25400"/>
    <s v="Regional Park &amp; Open Space Dis"/>
    <n v="931303"/>
    <s v="Jensen Alvarado Historic Ranch"/>
    <x v="35"/>
    <x v="35"/>
    <s v="25400 931303 515040"/>
    <x v="4"/>
    <x v="17"/>
    <s v="Payroll-PCF"/>
    <x v="3"/>
    <s v="Interpretive1"/>
    <s v="Jensen-Alvarado Ranch1"/>
    <n v="14947.5"/>
    <n v="19752"/>
    <m/>
    <n v="19752"/>
    <n v="6373.2"/>
    <n v="2192.7199999999998"/>
    <n v="2334"/>
    <n v="2476.7399999999998"/>
    <n v="2653.07"/>
    <n v="2684.64"/>
    <n v="2695.66"/>
    <n v="2708.25"/>
    <n v="2715.58"/>
    <n v="3156.72"/>
    <n v="2547.1"/>
    <n v="2679.76"/>
    <n v="35217.440000000002"/>
    <n v="10899.92"/>
    <n v="7814.4499999999989"/>
    <n v="8119.49"/>
    <n v="8383.58"/>
    <n v="35217.440000000002"/>
    <n v="-15465.440000000002"/>
    <n v="29208"/>
  </r>
  <r>
    <n v="25400"/>
    <s v="Regional Park &amp; Open Space Dis"/>
    <n v="931303"/>
    <s v="Jensen Alvarado Historic Ranch"/>
    <x v="36"/>
    <x v="36"/>
    <s v="25400 931303 515100"/>
    <x v="4"/>
    <x v="17"/>
    <s v="Payroll-PCF"/>
    <x v="3"/>
    <s v="Interpretive1"/>
    <s v="Jensen-Alvarado Ranch1"/>
    <n v="90.1"/>
    <n v="132"/>
    <m/>
    <n v="132"/>
    <n v="19.579999999999998"/>
    <n v="9.14"/>
    <n v="9.6999999999999993"/>
    <n v="10.62"/>
    <n v="11.49"/>
    <n v="11.18"/>
    <n v="11.24"/>
    <n v="11.21"/>
    <n v="11.18"/>
    <n v="14.38"/>
    <n v="10.87"/>
    <n v="11.54"/>
    <n v="142.13"/>
    <n v="38.42"/>
    <n v="33.29"/>
    <n v="33.630000000000003"/>
    <n v="36.79"/>
    <n v="142.13"/>
    <n v="-10.129999999999995"/>
    <n v="132"/>
  </r>
  <r>
    <n v="25400"/>
    <s v="Regional Park &amp; Open Space Dis"/>
    <n v="931303"/>
    <s v="Jensen Alvarado Historic Ranch"/>
    <x v="39"/>
    <x v="39"/>
    <s v="25400 931303 515260"/>
    <x v="4"/>
    <x v="17"/>
    <s v="Payroll-PCF"/>
    <x v="3"/>
    <s v="Interpretive1"/>
    <s v="Jensen-Alvarado Ranch1"/>
    <n v="364.08000000000004"/>
    <n v="263"/>
    <m/>
    <n v="263"/>
    <n v="37.26"/>
    <n v="17.399999999999999"/>
    <n v="18.46"/>
    <n v="20.27"/>
    <n v="33.049999999999997"/>
    <n v="21.44"/>
    <n v="21.58"/>
    <n v="27.45"/>
    <n v="27.36"/>
    <n v="33.799999999999997"/>
    <n v="41.17"/>
    <n v="28.75"/>
    <n v="327.99"/>
    <n v="73.12"/>
    <n v="74.759999999999991"/>
    <n v="76.39"/>
    <n v="103.72"/>
    <n v="327.99"/>
    <n v="-64.990000000000009"/>
    <n v="262"/>
  </r>
  <r>
    <n v="25400"/>
    <s v="Regional Park &amp; Open Space Dis"/>
    <n v="931303"/>
    <s v="Jensen Alvarado Historic Ranch"/>
    <x v="42"/>
    <x v="42"/>
    <s v="25400 931303 518140"/>
    <x v="4"/>
    <x v="17"/>
    <s v="Payroll-PCF"/>
    <x v="3"/>
    <s v="Interpretive1"/>
    <s v="Jensen-Alvarado Ranch1"/>
    <n v="29.770000000000003"/>
    <n v="42"/>
    <m/>
    <n v="42"/>
    <n v="7.04"/>
    <n v="3.04"/>
    <n v="3.2"/>
    <n v="4.2300000000000004"/>
    <n v="5.73"/>
    <n v="3.7"/>
    <n v="2.92"/>
    <n v="3.79"/>
    <n v="3.84"/>
    <n v="4.16"/>
    <n v="4.16"/>
    <n v="3.26"/>
    <n v="49.069999999999986"/>
    <n v="13.280000000000001"/>
    <n v="13.66"/>
    <n v="10.55"/>
    <n v="11.58"/>
    <n v="49.07"/>
    <n v="-7.07"/>
    <n v="42"/>
  </r>
  <r>
    <n v="25400"/>
    <s v="Regional Park &amp; Open Space Dis"/>
    <n v="931305"/>
    <s v="Hidden Valley Nature Center"/>
    <x v="22"/>
    <x v="22"/>
    <s v="25400 931305 510040"/>
    <x v="4"/>
    <x v="18"/>
    <s v="Payroll-PCF"/>
    <x v="3"/>
    <s v="Interpretive1"/>
    <s v="Hidden Valley Nature Center1"/>
    <n v="126823.60999999999"/>
    <n v="158341"/>
    <m/>
    <n v="158341"/>
    <n v="3279.42"/>
    <n v="8455.9599999999991"/>
    <n v="8262.52"/>
    <n v="7800.91"/>
    <n v="12486.89"/>
    <n v="8242.9599999999991"/>
    <n v="8252.14"/>
    <n v="8238.26"/>
    <n v="7621.18"/>
    <n v="8210"/>
    <n v="13105.37"/>
    <n v="8264.11"/>
    <n v="102219.71999999999"/>
    <n v="19997.900000000001"/>
    <n v="28530.76"/>
    <n v="24111.58"/>
    <n v="29579.480000000003"/>
    <n v="102219.72"/>
    <n v="56121.279999999999"/>
    <n v="133510"/>
  </r>
  <r>
    <n v="25400"/>
    <s v="Regional Park &amp; Open Space Dis"/>
    <n v="931305"/>
    <s v="Hidden Valley Nature Center"/>
    <x v="31"/>
    <x v="31"/>
    <s v="25400 931305 513000"/>
    <x v="4"/>
    <x v="18"/>
    <s v="Payroll-PCF"/>
    <x v="3"/>
    <s v="Interpretive1"/>
    <s v="Hidden Valley Nature Center1"/>
    <n v="11432.849999999999"/>
    <n v="12668"/>
    <m/>
    <n v="12668"/>
    <n v="427.46"/>
    <n v="1089.26"/>
    <n v="1073.78"/>
    <n v="1036.8499999999999"/>
    <n v="1636.62"/>
    <n v="1075.1400000000001"/>
    <n v="1072.96"/>
    <n v="1051.21"/>
    <n v="1035.6600000000001"/>
    <n v="1028.3"/>
    <n v="1646.95"/>
    <n v="1067.45"/>
    <n v="13241.64"/>
    <n v="2590.5"/>
    <n v="3748.6099999999997"/>
    <n v="3159.83"/>
    <n v="3742.7"/>
    <n v="13241.64"/>
    <n v="-573.63999999999942"/>
    <n v="39846"/>
  </r>
  <r>
    <n v="25400"/>
    <s v="Regional Park &amp; Open Space Dis"/>
    <n v="931305"/>
    <s v="Hidden Valley Nature Center"/>
    <x v="33"/>
    <x v="33"/>
    <s v="25400 931305 513120"/>
    <x v="4"/>
    <x v="18"/>
    <s v="Payroll-PCF"/>
    <x v="3"/>
    <s v="Interpretive1"/>
    <s v="Hidden Valley Nature Center1"/>
    <n v="7883.55"/>
    <n v="9817"/>
    <m/>
    <n v="9817"/>
    <n v="227.97"/>
    <n v="581.44000000000005"/>
    <n v="580.29"/>
    <n v="546.44000000000005"/>
    <n v="890.85"/>
    <n v="568.99"/>
    <n v="566.9"/>
    <n v="566.97"/>
    <n v="548.82000000000005"/>
    <n v="566.71"/>
    <n v="903.35"/>
    <n v="574.1"/>
    <n v="7122.8300000000008"/>
    <n v="1389.7"/>
    <n v="2006.28"/>
    <n v="1682.69"/>
    <n v="2044.1599999999999"/>
    <n v="7122.83"/>
    <n v="2694.17"/>
    <n v="8278"/>
  </r>
  <r>
    <n v="25400"/>
    <s v="Regional Park &amp; Open Space Dis"/>
    <n v="931305"/>
    <s v="Hidden Valley Nature Center"/>
    <x v="34"/>
    <x v="34"/>
    <s v="25400 931305 513140"/>
    <x v="4"/>
    <x v="18"/>
    <s v="Payroll-PCF"/>
    <x v="3"/>
    <s v="Interpretive1"/>
    <s v="Hidden Valley Nature Center1"/>
    <n v="1843.73"/>
    <n v="2296"/>
    <m/>
    <n v="2296"/>
    <n v="53.31"/>
    <n v="135.97"/>
    <n v="135.72"/>
    <n v="127.81"/>
    <n v="208.34"/>
    <n v="133.07"/>
    <n v="132.58000000000001"/>
    <n v="132.6"/>
    <n v="128.35"/>
    <n v="132.53"/>
    <n v="211.26"/>
    <n v="134.29"/>
    <n v="1665.83"/>
    <n v="325"/>
    <n v="469.21999999999997"/>
    <n v="393.53"/>
    <n v="478.07999999999993"/>
    <n v="1665.83"/>
    <n v="630.17000000000007"/>
    <n v="1937"/>
  </r>
  <r>
    <n v="25400"/>
    <s v="Regional Park &amp; Open Space Dis"/>
    <n v="931305"/>
    <s v="Hidden Valley Nature Center"/>
    <x v="35"/>
    <x v="35"/>
    <s v="25400 931305 515040"/>
    <x v="4"/>
    <x v="18"/>
    <s v="Payroll-PCF"/>
    <x v="3"/>
    <s v="Interpretive1"/>
    <s v="Hidden Valley Nature Center1"/>
    <n v="37279.050000000003"/>
    <n v="34566"/>
    <m/>
    <n v="34566"/>
    <n v="782.01"/>
    <n v="2728.72"/>
    <n v="2469"/>
    <n v="2332.02"/>
    <n v="2397.91"/>
    <n v="2525.77"/>
    <n v="2531.6999999999998"/>
    <n v="2522.81"/>
    <n v="2370.73"/>
    <n v="2478.37"/>
    <n v="2549.4899999999998"/>
    <n v="2416.83"/>
    <n v="28105.360000000001"/>
    <n v="5979.73"/>
    <n v="7255.7000000000007"/>
    <n v="7425.24"/>
    <n v="7444.69"/>
    <n v="28105.359999999997"/>
    <n v="6460.6400000000031"/>
    <n v="26190"/>
  </r>
  <r>
    <n v="25400"/>
    <s v="Regional Park &amp; Open Space Dis"/>
    <n v="931305"/>
    <s v="Hidden Valley Nature Center"/>
    <x v="36"/>
    <x v="36"/>
    <s v="25400 931305 515100"/>
    <x v="4"/>
    <x v="18"/>
    <s v="Payroll-PCF"/>
    <x v="3"/>
    <s v="Interpretive1"/>
    <s v="Hidden Valley Nature Center1"/>
    <n v="170.91"/>
    <n v="264"/>
    <m/>
    <n v="264"/>
    <n v="4.72"/>
    <n v="11.68"/>
    <n v="11.68"/>
    <n v="10.98"/>
    <n v="11.36"/>
    <n v="11.44"/>
    <n v="11.46"/>
    <n v="11.5"/>
    <n v="10.66"/>
    <n v="11.48"/>
    <n v="12.11"/>
    <n v="11.55"/>
    <n v="130.62"/>
    <n v="28.08"/>
    <n v="33.78"/>
    <n v="33.620000000000005"/>
    <n v="35.14"/>
    <n v="130.62"/>
    <n v="133.38"/>
    <n v="198"/>
  </r>
  <r>
    <n v="25400"/>
    <s v="Regional Park &amp; Open Space Dis"/>
    <n v="931305"/>
    <s v="Hidden Valley Nature Center"/>
    <x v="39"/>
    <x v="39"/>
    <s v="25400 931305 515260"/>
    <x v="4"/>
    <x v="18"/>
    <s v="Payroll-PCF"/>
    <x v="3"/>
    <s v="Interpretive1"/>
    <s v="Hidden Valley Nature Center1"/>
    <n v="480.58000000000004"/>
    <n v="475"/>
    <m/>
    <n v="475"/>
    <n v="11.4"/>
    <n v="28.24"/>
    <n v="28.24"/>
    <n v="26.92"/>
    <n v="42.01"/>
    <n v="27.9"/>
    <n v="27.96"/>
    <n v="28.17"/>
    <n v="26.49"/>
    <n v="28.12"/>
    <n v="44.27"/>
    <n v="28.65"/>
    <n v="348.37"/>
    <n v="67.88"/>
    <n v="96.830000000000013"/>
    <n v="82.62"/>
    <n v="101.03999999999999"/>
    <n v="348.37"/>
    <n v="126.63"/>
    <n v="357"/>
  </r>
  <r>
    <n v="25400"/>
    <s v="Regional Park &amp; Open Space Dis"/>
    <n v="931305"/>
    <s v="Hidden Valley Nature Center"/>
    <x v="42"/>
    <x v="42"/>
    <s v="25400 931305 518140"/>
    <x v="4"/>
    <x v="18"/>
    <s v="Payroll-PCF"/>
    <x v="3"/>
    <s v="Interpretive1"/>
    <s v="Hidden Valley Nature Center1"/>
    <n v="66.970000000000013"/>
    <n v="84"/>
    <m/>
    <n v="84"/>
    <n v="1.61"/>
    <n v="4.2300000000000004"/>
    <n v="4.1100000000000003"/>
    <n v="3.86"/>
    <n v="6.11"/>
    <n v="4"/>
    <n v="4.01"/>
    <n v="3.95"/>
    <n v="3.67"/>
    <n v="3.85"/>
    <n v="5.98"/>
    <n v="3.72"/>
    <n v="49.099999999999994"/>
    <n v="9.9500000000000011"/>
    <n v="13.97"/>
    <n v="11.629999999999999"/>
    <n v="13.55"/>
    <n v="49.099999999999994"/>
    <n v="34.900000000000006"/>
    <n v="63"/>
  </r>
  <r>
    <n v="25400"/>
    <s v="Regional Park &amp; Open Space Dis"/>
    <n v="931306"/>
    <s v="Idyllwild Nature Center"/>
    <x v="22"/>
    <x v="22"/>
    <s v="25400 931306 510040"/>
    <x v="4"/>
    <x v="19"/>
    <s v="Payroll-PCF"/>
    <x v="3"/>
    <s v="Interpretive1"/>
    <s v="Idyllwild Nature Center1"/>
    <n v="81359.109999999986"/>
    <n v="86555"/>
    <m/>
    <n v="86555"/>
    <n v="2721.44"/>
    <n v="7141.51"/>
    <n v="6803.6"/>
    <n v="7007.57"/>
    <n v="10205.4"/>
    <n v="6803.6"/>
    <n v="7020.32"/>
    <n v="6803.6"/>
    <n v="6989.51"/>
    <n v="7187.85"/>
    <n v="8727.4"/>
    <n v="5849.22"/>
    <n v="83261.02"/>
    <n v="16666.550000000003"/>
    <n v="24016.57"/>
    <n v="20813.43"/>
    <n v="21764.47"/>
    <n v="83261.02"/>
    <n v="3293.9799999999959"/>
    <n v="155559"/>
  </r>
  <r>
    <n v="25400"/>
    <s v="Regional Park &amp; Open Space Dis"/>
    <n v="931306"/>
    <s v="Idyllwild Nature Center"/>
    <x v="31"/>
    <x v="31"/>
    <s v="25400 931306 513000"/>
    <x v="4"/>
    <x v="19"/>
    <s v="Payroll-PCF"/>
    <x v="3"/>
    <s v="Interpretive1"/>
    <s v="Idyllwild Nature Center1"/>
    <n v="6538.9699999999993"/>
    <n v="6924"/>
    <m/>
    <n v="6924"/>
    <n v="219.07"/>
    <n v="591.33000000000004"/>
    <n v="544.29999999999995"/>
    <n v="581.5"/>
    <n v="831.34"/>
    <n v="544.29999999999995"/>
    <n v="583.83000000000004"/>
    <n v="544.29999999999995"/>
    <n v="578.21"/>
    <n v="596.96"/>
    <n v="698.2"/>
    <n v="467.95"/>
    <n v="6781.29"/>
    <n v="1354.7"/>
    <n v="1957.14"/>
    <n v="1706.3400000000001"/>
    <n v="1763.1100000000001"/>
    <n v="6781.2900000000009"/>
    <n v="142.70999999999913"/>
    <n v="34031"/>
  </r>
  <r>
    <n v="25400"/>
    <s v="Regional Park &amp; Open Space Dis"/>
    <n v="931306"/>
    <s v="Idyllwild Nature Center"/>
    <x v="33"/>
    <x v="33"/>
    <s v="25400 931306 513120"/>
    <x v="4"/>
    <x v="19"/>
    <s v="Payroll-PCF"/>
    <x v="3"/>
    <s v="Interpretive1"/>
    <s v="Idyllwild Nature Center1"/>
    <n v="5680.7900000000009"/>
    <n v="5366"/>
    <m/>
    <n v="5366"/>
    <n v="195.95"/>
    <n v="457.5"/>
    <n v="455.32"/>
    <n v="476.96"/>
    <n v="677.77"/>
    <n v="434.22"/>
    <n v="480.12"/>
    <n v="455.31"/>
    <n v="487.75"/>
    <n v="458.04"/>
    <n v="577.66999999999996"/>
    <n v="379.43"/>
    <n v="5536.04"/>
    <n v="1108.77"/>
    <n v="1588.95"/>
    <n v="1423.18"/>
    <n v="1415.14"/>
    <n v="5536.0400000000009"/>
    <n v="-170.04000000000087"/>
    <n v="9645"/>
  </r>
  <r>
    <n v="25400"/>
    <s v="Regional Park &amp; Open Space Dis"/>
    <n v="931306"/>
    <s v="Idyllwild Nature Center"/>
    <x v="34"/>
    <x v="34"/>
    <s v="25400 931306 513140"/>
    <x v="4"/>
    <x v="19"/>
    <s v="Payroll-PCF"/>
    <x v="3"/>
    <s v="Interpretive1"/>
    <s v="Idyllwild Nature Center1"/>
    <n v="1328.6000000000001"/>
    <n v="1255"/>
    <m/>
    <n v="1255"/>
    <n v="45.82"/>
    <n v="107"/>
    <n v="106.48"/>
    <n v="111.55"/>
    <n v="158.51"/>
    <n v="101.55"/>
    <n v="112.28"/>
    <n v="106.49"/>
    <n v="114.07"/>
    <n v="107.11"/>
    <n v="135.11000000000001"/>
    <n v="88.72"/>
    <n v="1294.6899999999998"/>
    <n v="259.3"/>
    <n v="371.61"/>
    <n v="332.84"/>
    <n v="330.94000000000005"/>
    <n v="1294.69"/>
    <n v="-39.690000000000055"/>
    <n v="2256"/>
  </r>
  <r>
    <n v="25400"/>
    <s v="Regional Park &amp; Open Space Dis"/>
    <n v="931306"/>
    <s v="Idyllwild Nature Center"/>
    <x v="35"/>
    <x v="35"/>
    <s v="25400 931306 515040"/>
    <x v="4"/>
    <x v="19"/>
    <s v="Payroll-PCF"/>
    <x v="3"/>
    <s v="Interpretive1"/>
    <s v="Idyllwild Nature Center1"/>
    <n v="19014.03"/>
    <n v="12276"/>
    <m/>
    <n v="12276"/>
    <n v="372.55"/>
    <n v="2155"/>
    <n v="1646"/>
    <n v="1687.15"/>
    <n v="1646"/>
    <n v="1746"/>
    <n v="1787.43"/>
    <n v="1746"/>
    <n v="1783.96"/>
    <n v="1789.65"/>
    <n v="1359.5"/>
    <n v="997.14"/>
    <n v="18716.379999999997"/>
    <n v="4173.55"/>
    <n v="5079.1499999999996"/>
    <n v="5317.39"/>
    <n v="4146.29"/>
    <n v="18716.38"/>
    <n v="-6440.380000000001"/>
    <n v="23352"/>
  </r>
  <r>
    <n v="25400"/>
    <s v="Regional Park &amp; Open Space Dis"/>
    <n v="931306"/>
    <s v="Idyllwild Nature Center"/>
    <x v="36"/>
    <x v="36"/>
    <s v="25400 931306 515100"/>
    <x v="4"/>
    <x v="19"/>
    <s v="Payroll-PCF"/>
    <x v="3"/>
    <s v="Interpretive1"/>
    <s v="Idyllwild Nature Center1"/>
    <n v="107.39"/>
    <n v="132"/>
    <m/>
    <n v="132"/>
    <n v="4.0199999999999996"/>
    <n v="10.38"/>
    <n v="9.82"/>
    <n v="10.09"/>
    <n v="9.82"/>
    <n v="9.82"/>
    <n v="10.08"/>
    <n v="9.82"/>
    <n v="10.050000000000001"/>
    <n v="10.26"/>
    <n v="8.8000000000000007"/>
    <n v="7.73"/>
    <n v="110.69"/>
    <n v="24.22"/>
    <n v="29.73"/>
    <n v="29.95"/>
    <n v="26.790000000000003"/>
    <n v="110.69000000000001"/>
    <n v="21.309999999999988"/>
    <n v="198"/>
  </r>
  <r>
    <n v="25400"/>
    <s v="Regional Park &amp; Open Space Dis"/>
    <n v="931306"/>
    <s v="Idyllwild Nature Center"/>
    <x v="39"/>
    <x v="39"/>
    <s v="25400 931306 515260"/>
    <x v="4"/>
    <x v="19"/>
    <s v="Payroll-PCF"/>
    <x v="3"/>
    <s v="Interpretive1"/>
    <s v="Idyllwild Nature Center1"/>
    <n v="243.15000000000003"/>
    <n v="260"/>
    <m/>
    <n v="260"/>
    <n v="7.6"/>
    <n v="19.62"/>
    <n v="18.559999999999999"/>
    <n v="19.12"/>
    <n v="27.84"/>
    <n v="18.559999999999999"/>
    <n v="19.09"/>
    <n v="18.559999999999999"/>
    <n v="19"/>
    <n v="19.62"/>
    <n v="23.84"/>
    <n v="15.25"/>
    <n v="226.66000000000003"/>
    <n v="45.78"/>
    <n v="65.52"/>
    <n v="56.65"/>
    <n v="58.71"/>
    <n v="226.66"/>
    <n v="33.340000000000003"/>
    <n v="263"/>
  </r>
  <r>
    <n v="25400"/>
    <s v="Regional Park &amp; Open Space Dis"/>
    <n v="931306"/>
    <s v="Idyllwild Nature Center"/>
    <x v="42"/>
    <x v="42"/>
    <s v="25400 931306 518140"/>
    <x v="4"/>
    <x v="19"/>
    <s v="Payroll-PCF"/>
    <x v="3"/>
    <s v="Interpretive1"/>
    <s v="Idyllwild Nature Center1"/>
    <n v="40.07"/>
    <n v="42"/>
    <m/>
    <n v="42"/>
    <n v="1.28"/>
    <n v="3.36"/>
    <n v="3.2"/>
    <n v="3.28"/>
    <n v="4.8"/>
    <n v="3.2"/>
    <n v="3.29"/>
    <n v="3.2"/>
    <n v="3.28"/>
    <n v="3.28"/>
    <n v="3.92"/>
    <n v="2.56"/>
    <n v="38.65"/>
    <n v="7.84"/>
    <n v="11.280000000000001"/>
    <n v="9.77"/>
    <n v="9.76"/>
    <n v="38.65"/>
    <n v="3.3500000000000014"/>
    <n v="63"/>
  </r>
  <r>
    <n v="25400"/>
    <s v="Regional Park &amp; Open Space Dis"/>
    <n v="931307"/>
    <s v="Santa Rosa Plateau Nature Ctr"/>
    <x v="22"/>
    <x v="22"/>
    <s v="25400 931307 510040"/>
    <x v="4"/>
    <x v="20"/>
    <s v="Payroll-PCF"/>
    <x v="3"/>
    <s v="Interpretive1"/>
    <s v="Santa Rosa Plateau Nature Center1"/>
    <n v="134473.77000000002"/>
    <n v="131060"/>
    <m/>
    <n v="131060"/>
    <n v="4590.88"/>
    <n v="11287.27"/>
    <n v="11183.27"/>
    <n v="10871.28"/>
    <n v="16963.11"/>
    <n v="10633.67"/>
    <n v="10891.58"/>
    <n v="11057.98"/>
    <n v="11382.47"/>
    <n v="11001.85"/>
    <n v="17441.419999999998"/>
    <n v="11892.6"/>
    <n v="139197.38"/>
    <n v="27061.420000000002"/>
    <n v="38468.06"/>
    <n v="33332.03"/>
    <n v="40335.869999999995"/>
    <n v="139197.38"/>
    <n v="-8137.3800000000047"/>
    <n v="134272"/>
  </r>
  <r>
    <n v="25400"/>
    <s v="Regional Park &amp; Open Space Dis"/>
    <n v="931307"/>
    <s v="Santa Rosa Plateau Nature Ctr"/>
    <x v="31"/>
    <x v="31"/>
    <s v="25400 931307 513000"/>
    <x v="4"/>
    <x v="20"/>
    <s v="Payroll-PCF"/>
    <x v="3"/>
    <s v="Interpretive1"/>
    <s v="Santa Rosa Plateau Nature Center1"/>
    <n v="18991.520000000004"/>
    <n v="21080"/>
    <m/>
    <n v="21080"/>
    <n v="752.58"/>
    <n v="1718.01"/>
    <n v="1709.69"/>
    <n v="1684.74"/>
    <n v="2625.49"/>
    <n v="1683.99"/>
    <n v="1704.61"/>
    <n v="1717.94"/>
    <n v="1743.9"/>
    <n v="1734.29"/>
    <n v="2716.15"/>
    <n v="1831.96"/>
    <n v="21623.350000000002"/>
    <n v="4180.2800000000007"/>
    <n v="5994.2199999999993"/>
    <n v="5166.4500000000007"/>
    <n v="6282.4000000000005"/>
    <n v="21623.350000000002"/>
    <n v="-543.35000000000218"/>
    <n v="51527"/>
  </r>
  <r>
    <n v="25400"/>
    <s v="Regional Park &amp; Open Space Dis"/>
    <n v="931307"/>
    <s v="Santa Rosa Plateau Nature Ctr"/>
    <x v="33"/>
    <x v="33"/>
    <s v="25400 931307 513120"/>
    <x v="4"/>
    <x v="20"/>
    <s v="Payroll-PCF"/>
    <x v="3"/>
    <s v="Interpretive1"/>
    <s v="Santa Rosa Plateau Nature Center1"/>
    <n v="8476.19"/>
    <n v="8126"/>
    <m/>
    <n v="8126"/>
    <n v="306.22000000000003"/>
    <n v="715.98"/>
    <n v="737.02"/>
    <n v="690.19"/>
    <n v="1106.01"/>
    <n v="664.83"/>
    <n v="691.43"/>
    <n v="691.13"/>
    <n v="740.5"/>
    <n v="687.64"/>
    <n v="1086.92"/>
    <n v="742.88"/>
    <n v="8860.75"/>
    <n v="1759.22"/>
    <n v="2461.0300000000002"/>
    <n v="2123.06"/>
    <n v="2517.44"/>
    <n v="8860.75"/>
    <n v="-734.75"/>
    <n v="8324"/>
  </r>
  <r>
    <n v="25400"/>
    <s v="Regional Park &amp; Open Space Dis"/>
    <n v="931307"/>
    <s v="Santa Rosa Plateau Nature Ctr"/>
    <x v="34"/>
    <x v="34"/>
    <s v="25400 931307 513140"/>
    <x v="4"/>
    <x v="20"/>
    <s v="Payroll-PCF"/>
    <x v="3"/>
    <s v="Interpretive1"/>
    <s v="Santa Rosa Plateau Nature Center1"/>
    <n v="1982.3000000000002"/>
    <n v="1900"/>
    <m/>
    <n v="1900"/>
    <n v="71.61"/>
    <n v="167.44"/>
    <n v="172.36"/>
    <n v="161.41999999999999"/>
    <n v="258.64999999999998"/>
    <n v="155.5"/>
    <n v="161.69999999999999"/>
    <n v="161.63999999999999"/>
    <n v="173.17"/>
    <n v="160.83000000000001"/>
    <n v="254.22"/>
    <n v="173.74"/>
    <n v="2072.2800000000002"/>
    <n v="411.41"/>
    <n v="575.56999999999994"/>
    <n v="496.51"/>
    <n v="588.79"/>
    <n v="2072.2799999999997"/>
    <n v="-172.27999999999975"/>
    <n v="1947"/>
  </r>
  <r>
    <n v="25400"/>
    <s v="Regional Park &amp; Open Space Dis"/>
    <n v="931307"/>
    <s v="Santa Rosa Plateau Nature Ctr"/>
    <x v="35"/>
    <x v="35"/>
    <s v="25400 931307 515040"/>
    <x v="4"/>
    <x v="20"/>
    <s v="Payroll-PCF"/>
    <x v="3"/>
    <s v="Interpretive1"/>
    <s v="Santa Rosa Plateau Nature Center1"/>
    <n v="28980.480000000003"/>
    <n v="28650"/>
    <m/>
    <n v="28650"/>
    <n v="1053.49"/>
    <n v="3100.15"/>
    <n v="2909.48"/>
    <n v="2847.76"/>
    <n v="2854.44"/>
    <n v="2957.12"/>
    <n v="3000.71"/>
    <n v="3022.5"/>
    <n v="3087.89"/>
    <n v="2957.11"/>
    <n v="3044.29"/>
    <n v="3066.08"/>
    <n v="33901.020000000004"/>
    <n v="7063.1200000000008"/>
    <n v="8659.32"/>
    <n v="9111.1"/>
    <n v="9067.48"/>
    <n v="33901.020000000004"/>
    <n v="-5251.0200000000041"/>
    <n v="27979"/>
  </r>
  <r>
    <n v="25400"/>
    <s v="Regional Park &amp; Open Space Dis"/>
    <n v="931307"/>
    <s v="Santa Rosa Plateau Nature Ctr"/>
    <x v="36"/>
    <x v="36"/>
    <s v="25400 931307 515100"/>
    <x v="4"/>
    <x v="20"/>
    <s v="Payroll-PCF"/>
    <x v="3"/>
    <s v="Interpretive1"/>
    <s v="Santa Rosa Plateau Nature Center1"/>
    <n v="158.03000000000003"/>
    <n v="165"/>
    <m/>
    <n v="165"/>
    <n v="5.25"/>
    <n v="12.89"/>
    <n v="12.79"/>
    <n v="12.34"/>
    <n v="12.52"/>
    <n v="11.92"/>
    <n v="12.21"/>
    <n v="12.34"/>
    <n v="12.75"/>
    <n v="12"/>
    <n v="12.69"/>
    <n v="12.82"/>
    <n v="142.51999999999998"/>
    <n v="30.93"/>
    <n v="36.78"/>
    <n v="37.299999999999997"/>
    <n v="37.51"/>
    <n v="142.52000000000001"/>
    <n v="22.47999999999999"/>
    <n v="155"/>
  </r>
  <r>
    <n v="25400"/>
    <s v="Regional Park &amp; Open Space Dis"/>
    <n v="931307"/>
    <s v="Santa Rosa Plateau Nature Ctr"/>
    <x v="39"/>
    <x v="39"/>
    <s v="25400 931307 515260"/>
    <x v="4"/>
    <x v="20"/>
    <s v="Payroll-PCF"/>
    <x v="3"/>
    <s v="Interpretive1"/>
    <s v="Santa Rosa Plateau Nature Center1"/>
    <n v="400.62"/>
    <n v="393"/>
    <m/>
    <n v="393"/>
    <n v="12.62"/>
    <n v="30.82"/>
    <n v="30.64"/>
    <n v="29.68"/>
    <n v="46.4"/>
    <n v="29.02"/>
    <n v="29.74"/>
    <n v="30.2"/>
    <n v="31.09"/>
    <n v="30.05"/>
    <n v="47.62"/>
    <n v="32.47"/>
    <n v="380.35"/>
    <n v="74.08"/>
    <n v="105.1"/>
    <n v="91.03"/>
    <n v="110.14"/>
    <n v="380.35"/>
    <n v="12.649999999999977"/>
    <n v="359"/>
  </r>
  <r>
    <n v="25400"/>
    <s v="Regional Park &amp; Open Space Dis"/>
    <n v="931307"/>
    <s v="Santa Rosa Plateau Nature Ctr"/>
    <x v="42"/>
    <x v="42"/>
    <s v="25400 931307 518140"/>
    <x v="4"/>
    <x v="20"/>
    <s v="Payroll-PCF"/>
    <x v="3"/>
    <s v="Interpretive1"/>
    <s v="Santa Rosa Plateau Nature Center1"/>
    <n v="54.64"/>
    <n v="52"/>
    <m/>
    <n v="52"/>
    <n v="1.82"/>
    <n v="4.4800000000000004"/>
    <n v="4.4400000000000004"/>
    <n v="4.32"/>
    <n v="5.84"/>
    <n v="4.16"/>
    <n v="4.24"/>
    <n v="4.28"/>
    <n v="4.4000000000000004"/>
    <n v="4.16"/>
    <n v="6.4"/>
    <n v="4.3600000000000003"/>
    <n v="52.9"/>
    <n v="10.740000000000002"/>
    <n v="14.32"/>
    <n v="12.92"/>
    <n v="14.920000000000002"/>
    <n v="52.900000000000006"/>
    <n v="-0.90000000000000568"/>
    <n v="49"/>
  </r>
  <r>
    <n v="25400"/>
    <s v="Regional Park &amp; Open Space Dis"/>
    <n v="931400"/>
    <s v="Major Parks"/>
    <x v="22"/>
    <x v="22"/>
    <s v="25400 931400 510040"/>
    <x v="3"/>
    <x v="21"/>
    <s v="Payroll-PCF"/>
    <x v="3"/>
    <s v="Regional Parks1"/>
    <s v="Regional Parks General Admin1"/>
    <n v="115628.36"/>
    <n v="122658"/>
    <m/>
    <n v="122658"/>
    <n v="5582.54"/>
    <n v="9435.31"/>
    <n v="9435.31"/>
    <n v="9828.42"/>
    <n v="14546.08"/>
    <n v="9828.44"/>
    <n v="9828.42"/>
    <n v="9828.42"/>
    <n v="9435.31"/>
    <n v="9671.15"/>
    <n v="15479.73"/>
    <n v="9907.02"/>
    <n v="122806.15"/>
    <n v="24453.159999999996"/>
    <n v="34202.94"/>
    <n v="29092.15"/>
    <n v="35057.899999999994"/>
    <n v="122806.15"/>
    <n v="-148.14999999999418"/>
    <n v="130138"/>
  </r>
  <r>
    <n v="25400"/>
    <s v="Regional Park &amp; Open Space Dis"/>
    <n v="931400"/>
    <s v="Major Parks"/>
    <x v="31"/>
    <x v="31"/>
    <s v="25400 931400 513000"/>
    <x v="3"/>
    <x v="21"/>
    <s v="Payroll-PCF"/>
    <x v="3"/>
    <s v="Regional Parks1"/>
    <s v="Regional Parks General Admin1"/>
    <n v="18832.330000000002"/>
    <n v="22373"/>
    <m/>
    <n v="22373"/>
    <n v="1019.68"/>
    <n v="1724.96"/>
    <n v="1781.92"/>
    <n v="1794.34"/>
    <n v="2774.52"/>
    <n v="1794.35"/>
    <n v="1795.72"/>
    <n v="1796.51"/>
    <n v="1839.57"/>
    <n v="1767.98"/>
    <n v="2829.26"/>
    <n v="1811.15"/>
    <n v="22729.96"/>
    <n v="4526.5599999999995"/>
    <n v="6363.2099999999991"/>
    <n v="5431.8"/>
    <n v="6408.3899999999994"/>
    <n v="22729.96"/>
    <n v="-356.95999999999913"/>
    <n v="52036"/>
  </r>
  <r>
    <n v="25400"/>
    <s v="Regional Park &amp; Open Space Dis"/>
    <n v="931400"/>
    <s v="Major Parks"/>
    <x v="33"/>
    <x v="33"/>
    <s v="25400 931400 513120"/>
    <x v="3"/>
    <x v="21"/>
    <s v="Payroll-PCF"/>
    <x v="3"/>
    <s v="Regional Parks1"/>
    <s v="Regional Parks General Admin1"/>
    <n v="4810.1200000000008"/>
    <n v="5070"/>
    <m/>
    <n v="5070"/>
    <n v="168.2"/>
    <n v="192.23"/>
    <n v="211.61"/>
    <n v="216.26"/>
    <n v="333.59"/>
    <n v="229.42"/>
    <n v="210.27"/>
    <n v="210.28"/>
    <n v="206.42"/>
    <n v="191.77"/>
    <n v="393.5"/>
    <n v="272.33999999999997"/>
    <n v="2835.8900000000003"/>
    <n v="572.04"/>
    <n v="779.26999999999987"/>
    <n v="626.97"/>
    <n v="857.6099999999999"/>
    <n v="2835.89"/>
    <n v="2234.11"/>
    <n v="2690"/>
  </r>
  <r>
    <n v="25400"/>
    <s v="Regional Park &amp; Open Space Dis"/>
    <n v="931400"/>
    <s v="Major Parks"/>
    <x v="34"/>
    <x v="34"/>
    <s v="25400 931400 513140"/>
    <x v="3"/>
    <x v="21"/>
    <s v="Payroll-PCF"/>
    <x v="3"/>
    <s v="Regional Parks1"/>
    <s v="Regional Parks General Admin1"/>
    <n v="1639.1399999999999"/>
    <n v="1779"/>
    <m/>
    <n v="1779"/>
    <n v="90.76"/>
    <n v="149.31"/>
    <n v="152.96"/>
    <n v="147.05000000000001"/>
    <n v="226.18"/>
    <n v="149.36000000000001"/>
    <n v="149.83000000000001"/>
    <n v="146.05000000000001"/>
    <n v="144.15"/>
    <n v="138.46"/>
    <n v="235.93"/>
    <n v="159.59"/>
    <n v="1889.63"/>
    <n v="393.03"/>
    <n v="522.59"/>
    <n v="440.03"/>
    <n v="533.98"/>
    <n v="1889.63"/>
    <n v="-110.63000000000011"/>
    <n v="1887"/>
  </r>
  <r>
    <n v="25400"/>
    <s v="Regional Park &amp; Open Space Dis"/>
    <n v="931400"/>
    <s v="Major Parks"/>
    <x v="35"/>
    <x v="35"/>
    <s v="25400 931400 515040"/>
    <x v="3"/>
    <x v="21"/>
    <s v="Payroll-PCF"/>
    <x v="3"/>
    <s v="Regional Parks1"/>
    <s v="Regional Parks General Admin1"/>
    <n v="18697.640000000003"/>
    <n v="23070"/>
    <m/>
    <n v="23070"/>
    <n v="1013.87"/>
    <n v="1601.88"/>
    <n v="1585.83"/>
    <n v="1672.94"/>
    <n v="1578.49"/>
    <n v="1786.54"/>
    <n v="1751.06"/>
    <n v="1751.05"/>
    <n v="1653.5"/>
    <n v="1653.49"/>
    <n v="1799.84"/>
    <n v="1759.95"/>
    <n v="19608.439999999999"/>
    <n v="4201.58"/>
    <n v="5037.97"/>
    <n v="5155.6099999999997"/>
    <n v="5213.28"/>
    <n v="19608.439999999999"/>
    <n v="3461.5600000000013"/>
    <n v="19842"/>
  </r>
  <r>
    <n v="25400"/>
    <s v="Regional Park &amp; Open Space Dis"/>
    <n v="931400"/>
    <s v="Major Parks"/>
    <x v="36"/>
    <x v="36"/>
    <s v="25400 931400 515100"/>
    <x v="3"/>
    <x v="21"/>
    <s v="Payroll-PCF"/>
    <x v="3"/>
    <s v="Regional Parks1"/>
    <s v="Regional Parks General Admin1"/>
    <n v="92.51"/>
    <n v="99"/>
    <m/>
    <n v="99"/>
    <n v="4.87"/>
    <n v="8.19"/>
    <n v="8.1300000000000008"/>
    <n v="8.5299999999999994"/>
    <n v="8.19"/>
    <n v="8.66"/>
    <n v="8.5399999999999991"/>
    <n v="8.5299999999999994"/>
    <n v="8.18"/>
    <n v="8.19"/>
    <n v="8.7100000000000009"/>
    <n v="8.57"/>
    <n v="97.289999999999992"/>
    <n v="21.189999999999998"/>
    <n v="25.38"/>
    <n v="25.25"/>
    <n v="25.47"/>
    <n v="97.289999999999992"/>
    <n v="1.710000000000008"/>
    <n v="99"/>
  </r>
  <r>
    <n v="25400"/>
    <s v="Regional Park &amp; Open Space Dis"/>
    <n v="931400"/>
    <s v="Major Parks"/>
    <x v="37"/>
    <x v="37"/>
    <s v="25400 931400 515120"/>
    <x v="3"/>
    <x v="21"/>
    <s v="Payroll-PCF"/>
    <x v="3"/>
    <s v="Regional Parks1"/>
    <s v="Regional Parks General Admin1"/>
    <n v="539.58000000000004"/>
    <n v="399"/>
    <m/>
    <n v="399"/>
    <n v="18.23"/>
    <n v="30.67"/>
    <n v="30.41"/>
    <n v="31.94"/>
    <n v="47.62"/>
    <n v="32.4"/>
    <n v="31.94"/>
    <n v="31.93"/>
    <n v="30.67"/>
    <n v="31.42"/>
    <n v="51.48"/>
    <n v="33.659999999999997"/>
    <n v="402.37"/>
    <n v="79.31"/>
    <n v="111.96000000000001"/>
    <n v="94.54"/>
    <n v="116.56"/>
    <n v="402.37"/>
    <n v="-3.3700000000000045"/>
    <n v="423"/>
  </r>
  <r>
    <n v="25400"/>
    <s v="Regional Park &amp; Open Space Dis"/>
    <n v="931400"/>
    <s v="Major Parks"/>
    <x v="39"/>
    <x v="39"/>
    <s v="25400 931400 515260"/>
    <x v="3"/>
    <x v="21"/>
    <s v="Payroll-PCF"/>
    <x v="3"/>
    <s v="Regional Parks1"/>
    <s v="Regional Parks General Admin1"/>
    <n v="337.93"/>
    <n v="368"/>
    <m/>
    <n v="368"/>
    <n v="15.31"/>
    <n v="25.75"/>
    <n v="25.53"/>
    <n v="26.81"/>
    <n v="39.979999999999997"/>
    <n v="27.2"/>
    <n v="26.81"/>
    <n v="26.8"/>
    <n v="25.75"/>
    <n v="26.38"/>
    <n v="43.22"/>
    <n v="28.26"/>
    <n v="337.79999999999995"/>
    <n v="66.59"/>
    <n v="93.99"/>
    <n v="79.36"/>
    <n v="97.86"/>
    <n v="337.8"/>
    <n v="30.199999999999989"/>
    <n v="348"/>
  </r>
  <r>
    <n v="25400"/>
    <s v="Regional Park &amp; Open Space Dis"/>
    <n v="931400"/>
    <s v="Major Parks"/>
    <x v="42"/>
    <x v="42"/>
    <s v="25400 931400 518140"/>
    <x v="3"/>
    <x v="21"/>
    <s v="Payroll-PCF"/>
    <x v="3"/>
    <s v="Regional Parks1"/>
    <s v="Regional Parks General Admin1"/>
    <n v="30.030000000000005"/>
    <n v="31"/>
    <m/>
    <n v="31"/>
    <n v="1.42"/>
    <n v="2.4"/>
    <n v="2.4"/>
    <n v="2.5"/>
    <n v="3.7"/>
    <n v="2.5"/>
    <n v="2.5"/>
    <n v="2.5"/>
    <n v="2.4"/>
    <n v="2.4"/>
    <n v="3.75"/>
    <n v="2.4"/>
    <n v="30.869999999999994"/>
    <n v="6.22"/>
    <n v="8.6999999999999993"/>
    <n v="7.4"/>
    <n v="8.5500000000000007"/>
    <n v="30.87"/>
    <n v="0.12999999999999901"/>
    <n v="31"/>
  </r>
  <r>
    <n v="25400"/>
    <s v="Regional Park &amp; Open Space Dis"/>
    <n v="931402"/>
    <s v="Hurkey Creek Park"/>
    <x v="22"/>
    <x v="22"/>
    <s v="25400 931402 510040"/>
    <x v="3"/>
    <x v="22"/>
    <s v="Payroll-PCF"/>
    <x v="3"/>
    <s v="Regional Parks1"/>
    <s v="Hurkey Creek1"/>
    <n v="98879.89"/>
    <n v="211092"/>
    <m/>
    <n v="211092"/>
    <n v="3206.07"/>
    <n v="8123.4"/>
    <n v="7906.74"/>
    <n v="11553.34"/>
    <n v="15696.52"/>
    <n v="8073.14"/>
    <n v="7758.73"/>
    <n v="7665.21"/>
    <n v="8660.15"/>
    <n v="8063.08"/>
    <n v="16148.84"/>
    <n v="12971.17"/>
    <n v="115826.39"/>
    <n v="19236.21"/>
    <n v="35323"/>
    <n v="24084.089999999997"/>
    <n v="37183.089999999997"/>
    <n v="115826.38999999998"/>
    <n v="95265.610000000015"/>
    <n v="156402"/>
  </r>
  <r>
    <n v="25400"/>
    <s v="Regional Park &amp; Open Space Dis"/>
    <n v="931402"/>
    <s v="Hurkey Creek Park"/>
    <x v="31"/>
    <x v="31"/>
    <s v="25400 931402 513000"/>
    <x v="3"/>
    <x v="22"/>
    <s v="Payroll-PCF"/>
    <x v="3"/>
    <s v="Regional Parks1"/>
    <s v="Hurkey Creek1"/>
    <n v="12108.04"/>
    <n v="27748"/>
    <m/>
    <n v="27748"/>
    <n v="427.5"/>
    <n v="1067.8800000000001"/>
    <n v="1075.8699999999999"/>
    <n v="1288.22"/>
    <n v="1978.2"/>
    <n v="1132.75"/>
    <n v="1063.8900000000001"/>
    <n v="1026.3900000000001"/>
    <n v="1184.97"/>
    <n v="982.76"/>
    <n v="1927.65"/>
    <n v="1520.93"/>
    <n v="14677.01"/>
    <n v="2571.25"/>
    <n v="4399.17"/>
    <n v="3275.25"/>
    <n v="4431.34"/>
    <n v="14677.01"/>
    <n v="13070.99"/>
    <n v="45093"/>
  </r>
  <r>
    <n v="25400"/>
    <s v="Regional Park &amp; Open Space Dis"/>
    <n v="931402"/>
    <s v="Hurkey Creek Park"/>
    <x v="33"/>
    <x v="33"/>
    <s v="25400 931402 513120"/>
    <x v="3"/>
    <x v="22"/>
    <s v="Payroll-PCF"/>
    <x v="3"/>
    <s v="Regional Parks1"/>
    <s v="Hurkey Creek1"/>
    <n v="6358.51"/>
    <n v="13087"/>
    <m/>
    <n v="13087"/>
    <n v="198.77"/>
    <n v="515.71"/>
    <n v="514.87"/>
    <n v="727.73"/>
    <n v="1034.8399999999999"/>
    <n v="547.53"/>
    <n v="507.9"/>
    <n v="497.24"/>
    <n v="559.30999999999995"/>
    <n v="497.2"/>
    <n v="1002.66"/>
    <n v="826.11"/>
    <n v="7429.869999999999"/>
    <n v="1229.3499999999999"/>
    <n v="2310.1"/>
    <n v="1564.4499999999998"/>
    <n v="2325.9699999999998"/>
    <n v="7429.869999999999"/>
    <n v="5657.130000000001"/>
    <n v="9697"/>
  </r>
  <r>
    <n v="25400"/>
    <s v="Regional Park &amp; Open Space Dis"/>
    <n v="931402"/>
    <s v="Hurkey Creek Park"/>
    <x v="34"/>
    <x v="34"/>
    <s v="25400 931402 513140"/>
    <x v="3"/>
    <x v="22"/>
    <s v="Payroll-PCF"/>
    <x v="3"/>
    <s v="Regional Parks1"/>
    <s v="Hurkey Creek1"/>
    <n v="1487.06"/>
    <n v="3061"/>
    <m/>
    <n v="3061"/>
    <n v="46.48"/>
    <n v="120.61"/>
    <n v="120.41"/>
    <n v="170.2"/>
    <n v="242.04"/>
    <n v="128.05000000000001"/>
    <n v="118.79"/>
    <n v="116.29"/>
    <n v="130.81"/>
    <n v="116.28"/>
    <n v="234.5"/>
    <n v="193.2"/>
    <n v="1737.6599999999999"/>
    <n v="287.5"/>
    <n v="540.29"/>
    <n v="365.89"/>
    <n v="543.98"/>
    <n v="1737.6599999999999"/>
    <n v="1323.3400000000001"/>
    <n v="2268"/>
  </r>
  <r>
    <n v="25400"/>
    <s v="Regional Park &amp; Open Space Dis"/>
    <n v="931402"/>
    <s v="Hurkey Creek Park"/>
    <x v="35"/>
    <x v="35"/>
    <s v="25400 931402 515040"/>
    <x v="3"/>
    <x v="22"/>
    <s v="Payroll-PCF"/>
    <x v="3"/>
    <s v="Regional Parks1"/>
    <s v="Hurkey Creek1"/>
    <n v="20130.899999999998"/>
    <n v="39504"/>
    <m/>
    <n v="39504"/>
    <n v="639.03"/>
    <n v="1712.37"/>
    <n v="1640.63"/>
    <n v="1944.4"/>
    <n v="2006.85"/>
    <n v="1746"/>
    <n v="1680.76"/>
    <n v="1666.64"/>
    <n v="1835.27"/>
    <n v="1662.53"/>
    <n v="1936.04"/>
    <n v="2144.75"/>
    <n v="20615.27"/>
    <n v="3992.0299999999997"/>
    <n v="5697.25"/>
    <n v="5182.67"/>
    <n v="5743.32"/>
    <n v="20615.269999999997"/>
    <n v="18888.730000000003"/>
    <n v="27390"/>
  </r>
  <r>
    <n v="25400"/>
    <s v="Regional Park &amp; Open Space Dis"/>
    <n v="931402"/>
    <s v="Hurkey Creek Park"/>
    <x v="36"/>
    <x v="36"/>
    <s v="25400 931402 515100"/>
    <x v="3"/>
    <x v="22"/>
    <s v="Payroll-PCF"/>
    <x v="3"/>
    <s v="Regional Parks1"/>
    <s v="Hurkey Creek1"/>
    <n v="125.41000000000001"/>
    <n v="264"/>
    <m/>
    <n v="264"/>
    <n v="4.42"/>
    <n v="11.19"/>
    <n v="10.9"/>
    <n v="16.100000000000001"/>
    <n v="16.03"/>
    <n v="10.92"/>
    <n v="10.51"/>
    <n v="10.42"/>
    <n v="11.56"/>
    <n v="10.51"/>
    <n v="12.44"/>
    <n v="16.87"/>
    <n v="141.87"/>
    <n v="26.509999999999998"/>
    <n v="43.050000000000004"/>
    <n v="32.49"/>
    <n v="39.82"/>
    <n v="141.87"/>
    <n v="122.13"/>
    <n v="198"/>
  </r>
  <r>
    <n v="25400"/>
    <s v="Regional Park &amp; Open Space Dis"/>
    <n v="931402"/>
    <s v="Hurkey Creek Park"/>
    <x v="37"/>
    <x v="37"/>
    <s v="25400 931402 515120"/>
    <x v="3"/>
    <x v="22"/>
    <s v="Payroll-PCF"/>
    <x v="3"/>
    <s v="Regional Parks1"/>
    <s v="Hurkey Creek1"/>
    <n v="167.27"/>
    <n v="685"/>
    <m/>
    <n v="685"/>
    <n v="10.42"/>
    <n v="26.4"/>
    <n v="25.69"/>
    <n v="37.47"/>
    <n v="51"/>
    <n v="26.24"/>
    <n v="25.26"/>
    <n v="25.03"/>
    <n v="28.03"/>
    <n v="26.19"/>
    <n v="52.45"/>
    <n v="41.87"/>
    <n v="376.05"/>
    <n v="62.510000000000005"/>
    <n v="114.71"/>
    <n v="78.320000000000007"/>
    <n v="120.50999999999999"/>
    <n v="376.05"/>
    <n v="308.95"/>
    <n v="508"/>
  </r>
  <r>
    <n v="25400"/>
    <s v="Regional Park &amp; Open Space Dis"/>
    <n v="931402"/>
    <s v="Hurkey Creek Park"/>
    <x v="39"/>
    <x v="39"/>
    <s v="25400 931402 515260"/>
    <x v="3"/>
    <x v="22"/>
    <s v="Payroll-PCF"/>
    <x v="3"/>
    <s v="Regional Parks1"/>
    <s v="Hurkey Creek1"/>
    <n v="295.56"/>
    <n v="633"/>
    <m/>
    <n v="633"/>
    <n v="8.75"/>
    <n v="22.18"/>
    <n v="21.57"/>
    <n v="31.47"/>
    <n v="42.84"/>
    <n v="22.04"/>
    <n v="21.22"/>
    <n v="21.03"/>
    <n v="23.54"/>
    <n v="22"/>
    <n v="44.07"/>
    <n v="35.18"/>
    <n v="315.89"/>
    <n v="52.5"/>
    <n v="96.35"/>
    <n v="65.789999999999992"/>
    <n v="101.25"/>
    <n v="315.89"/>
    <n v="317.11"/>
    <n v="417"/>
  </r>
  <r>
    <n v="25400"/>
    <s v="Regional Park &amp; Open Space Dis"/>
    <n v="931402"/>
    <s v="Hurkey Creek Park"/>
    <x v="42"/>
    <x v="42"/>
    <s v="25400 931402 518140"/>
    <x v="3"/>
    <x v="22"/>
    <s v="Payroll-PCF"/>
    <x v="3"/>
    <s v="Regional Parks1"/>
    <s v="Hurkey Creek1"/>
    <n v="40.459999999999994"/>
    <n v="84"/>
    <m/>
    <n v="84"/>
    <n v="1.3"/>
    <n v="3.28"/>
    <n v="3.2"/>
    <n v="4.9400000000000004"/>
    <n v="6.49"/>
    <n v="3.2"/>
    <n v="3.07"/>
    <n v="3.04"/>
    <n v="3.4"/>
    <n v="3.08"/>
    <n v="6.12"/>
    <n v="5"/>
    <n v="46.12"/>
    <n v="7.78"/>
    <n v="14.629999999999999"/>
    <n v="9.51"/>
    <n v="14.2"/>
    <n v="46.120000000000005"/>
    <n v="37.879999999999995"/>
    <n v="62"/>
  </r>
  <r>
    <n v="25400"/>
    <s v="Regional Park &amp; Open Space Dis"/>
    <n v="931403"/>
    <s v="Idyllwild Park"/>
    <x v="22"/>
    <x v="22"/>
    <s v="25400 931403 510040"/>
    <x v="3"/>
    <x v="23"/>
    <s v="Payroll-PCF"/>
    <x v="3"/>
    <s v="Regional Parks1"/>
    <s v="Idyllwild1"/>
    <n v="199046.43"/>
    <n v="158347"/>
    <m/>
    <n v="158347"/>
    <n v="6013.44"/>
    <n v="12706.68"/>
    <n v="15207.8"/>
    <n v="12058.52"/>
    <n v="21053.87"/>
    <n v="13699.59"/>
    <n v="13743.61"/>
    <n v="14906.26"/>
    <n v="11560.45"/>
    <n v="12896.16"/>
    <n v="18936.169999999998"/>
    <n v="14014.35"/>
    <n v="166796.9"/>
    <n v="33927.919999999998"/>
    <n v="46811.979999999996"/>
    <n v="40210.320000000007"/>
    <n v="45846.68"/>
    <n v="166796.9"/>
    <n v="-8449.8999999999942"/>
    <n v="158522"/>
  </r>
  <r>
    <n v="25400"/>
    <s v="Regional Park &amp; Open Space Dis"/>
    <n v="931403"/>
    <s v="Idyllwild Park"/>
    <x v="31"/>
    <x v="31"/>
    <s v="25400 931403 513000"/>
    <x v="3"/>
    <x v="23"/>
    <s v="Payroll-PCF"/>
    <x v="3"/>
    <s v="Regional Parks1"/>
    <s v="Idyllwild1"/>
    <n v="19672.850000000002"/>
    <n v="12668"/>
    <m/>
    <n v="12668"/>
    <n v="664.98"/>
    <n v="1357.9"/>
    <n v="1642.76"/>
    <n v="1348.3"/>
    <n v="2262.44"/>
    <n v="1504.29"/>
    <n v="1485.12"/>
    <n v="1611.98"/>
    <n v="1311.72"/>
    <n v="1421.42"/>
    <n v="2048.61"/>
    <n v="1578.72"/>
    <n v="18238.240000000002"/>
    <n v="3665.6400000000003"/>
    <n v="5115.03"/>
    <n v="4408.82"/>
    <n v="5048.75"/>
    <n v="18238.239999999998"/>
    <n v="-5570.239999999998"/>
    <n v="47310"/>
  </r>
  <r>
    <n v="25400"/>
    <s v="Regional Park &amp; Open Space Dis"/>
    <n v="931403"/>
    <s v="Idyllwild Park"/>
    <x v="33"/>
    <x v="33"/>
    <s v="25400 931403 513120"/>
    <x v="3"/>
    <x v="23"/>
    <s v="Payroll-PCF"/>
    <x v="3"/>
    <s v="Regional Parks1"/>
    <s v="Idyllwild1"/>
    <n v="12709.350000000002"/>
    <n v="9818"/>
    <m/>
    <n v="9818"/>
    <n v="416.8"/>
    <n v="817.55"/>
    <n v="1029.18"/>
    <n v="744.73"/>
    <n v="1334.33"/>
    <n v="877.86"/>
    <n v="915.05"/>
    <n v="1002.27"/>
    <n v="773.43"/>
    <n v="831.6"/>
    <n v="1186.2"/>
    <n v="918.51"/>
    <n v="10847.510000000002"/>
    <n v="2263.5299999999997"/>
    <n v="2956.92"/>
    <n v="2690.75"/>
    <n v="2936.3100000000004"/>
    <n v="10847.51"/>
    <n v="-1029.5100000000002"/>
    <n v="9828"/>
  </r>
  <r>
    <n v="25400"/>
    <s v="Regional Park &amp; Open Space Dis"/>
    <n v="931403"/>
    <s v="Idyllwild Park"/>
    <x v="34"/>
    <x v="34"/>
    <s v="25400 931403 513140"/>
    <x v="3"/>
    <x v="23"/>
    <s v="Payroll-PCF"/>
    <x v="3"/>
    <s v="Regional Parks1"/>
    <s v="Idyllwild1"/>
    <n v="2972.33"/>
    <n v="2296"/>
    <m/>
    <n v="2296"/>
    <n v="97.49"/>
    <n v="191.2"/>
    <n v="242.98"/>
    <n v="174.17"/>
    <n v="312.05"/>
    <n v="205.31"/>
    <n v="214.01"/>
    <n v="234.41"/>
    <n v="180.87"/>
    <n v="194.48"/>
    <n v="277.41000000000003"/>
    <n v="214.82"/>
    <n v="2539.1999999999998"/>
    <n v="531.66999999999996"/>
    <n v="691.53"/>
    <n v="629.29"/>
    <n v="686.71"/>
    <n v="2539.1999999999998"/>
    <n v="-243.19999999999982"/>
    <n v="2298"/>
  </r>
  <r>
    <n v="25400"/>
    <s v="Regional Park &amp; Open Space Dis"/>
    <n v="931403"/>
    <s v="Idyllwild Park"/>
    <x v="35"/>
    <x v="35"/>
    <s v="25400 931403 515040"/>
    <x v="3"/>
    <x v="23"/>
    <s v="Payroll-PCF"/>
    <x v="3"/>
    <s v="Regional Parks1"/>
    <s v="Idyllwild1"/>
    <n v="44235.72"/>
    <n v="37884"/>
    <m/>
    <n v="37884"/>
    <n v="1507.51"/>
    <n v="2832.3"/>
    <n v="3432.84"/>
    <n v="3180.56"/>
    <n v="4754.28"/>
    <n v="4052.25"/>
    <n v="3197.75"/>
    <n v="6342.21"/>
    <n v="3597.69"/>
    <n v="3487.04"/>
    <n v="4173.8"/>
    <n v="4304.4799999999996"/>
    <n v="44862.710000000006"/>
    <n v="7772.6500000000005"/>
    <n v="11987.09"/>
    <n v="13137.65"/>
    <n v="11965.32"/>
    <n v="44862.71"/>
    <n v="-6978.7099999999991"/>
    <n v="39684"/>
  </r>
  <r>
    <n v="25400"/>
    <s v="Regional Park &amp; Open Space Dis"/>
    <n v="931403"/>
    <s v="Idyllwild Park"/>
    <x v="36"/>
    <x v="36"/>
    <s v="25400 931403 515100"/>
    <x v="3"/>
    <x v="23"/>
    <s v="Payroll-PCF"/>
    <x v="3"/>
    <s v="Regional Parks1"/>
    <s v="Idyllwild1"/>
    <n v="233.92999999999998"/>
    <n v="198"/>
    <m/>
    <n v="198"/>
    <n v="7.81"/>
    <n v="17.38"/>
    <n v="20.85"/>
    <n v="16.100000000000001"/>
    <n v="18.63"/>
    <n v="19.510000000000002"/>
    <n v="18.79"/>
    <n v="20.14"/>
    <n v="17.96"/>
    <n v="15.73"/>
    <n v="16.97"/>
    <n v="17.82"/>
    <n v="207.68999999999997"/>
    <n v="46.04"/>
    <n v="54.240000000000009"/>
    <n v="56.89"/>
    <n v="50.52"/>
    <n v="207.69000000000003"/>
    <n v="-9.6900000000000261"/>
    <n v="198"/>
  </r>
  <r>
    <n v="25400"/>
    <s v="Regional Park &amp; Open Space Dis"/>
    <n v="931403"/>
    <s v="Idyllwild Park"/>
    <x v="37"/>
    <x v="37"/>
    <s v="25400 931403 515120"/>
    <x v="3"/>
    <x v="23"/>
    <s v="Payroll-PCF"/>
    <x v="3"/>
    <s v="Regional Parks1"/>
    <s v="Idyllwild1"/>
    <n v="571.24"/>
    <n v="515"/>
    <m/>
    <n v="515"/>
    <n v="20.34"/>
    <n v="41.03"/>
    <n v="50"/>
    <n v="39.22"/>
    <n v="68.459999999999994"/>
    <n v="47.02"/>
    <n v="45.32"/>
    <n v="48.51"/>
    <n v="43.14"/>
    <n v="38.94"/>
    <n v="62.16"/>
    <n v="45.97"/>
    <n v="550.11"/>
    <n v="111.37"/>
    <n v="154.69999999999999"/>
    <n v="136.97"/>
    <n v="147.07"/>
    <n v="550.1099999999999"/>
    <n v="-35.1099999999999"/>
    <n v="516"/>
  </r>
  <r>
    <n v="25400"/>
    <s v="Regional Park &amp; Open Space Dis"/>
    <n v="931403"/>
    <s v="Idyllwild Park"/>
    <x v="39"/>
    <x v="39"/>
    <s v="25400 931403 515260"/>
    <x v="3"/>
    <x v="23"/>
    <s v="Payroll-PCF"/>
    <x v="3"/>
    <s v="Regional Parks1"/>
    <s v="Idyllwild1"/>
    <n v="598.84000000000015"/>
    <n v="475"/>
    <m/>
    <n v="475"/>
    <n v="17.100000000000001"/>
    <n v="34.46"/>
    <n v="42"/>
    <n v="32.94"/>
    <n v="57.51"/>
    <n v="39.5"/>
    <n v="38.090000000000003"/>
    <n v="40.75"/>
    <n v="36.22"/>
    <n v="32.700000000000003"/>
    <n v="52.23"/>
    <n v="38.65"/>
    <n v="462.15000000000003"/>
    <n v="93.56"/>
    <n v="129.94999999999999"/>
    <n v="115.06"/>
    <n v="123.58000000000001"/>
    <n v="462.15"/>
    <n v="12.850000000000023"/>
    <n v="424"/>
  </r>
  <r>
    <n v="25400"/>
    <s v="Regional Park &amp; Open Space Dis"/>
    <n v="931403"/>
    <s v="Idyllwild Park"/>
    <x v="42"/>
    <x v="42"/>
    <s v="25400 931403 518140"/>
    <x v="3"/>
    <x v="23"/>
    <s v="Payroll-PCF"/>
    <x v="3"/>
    <s v="Regional Parks1"/>
    <s v="Idyllwild1"/>
    <n v="77.890000000000015"/>
    <n v="63"/>
    <m/>
    <n v="63"/>
    <n v="2.33"/>
    <n v="4.72"/>
    <n v="6.54"/>
    <n v="4.96"/>
    <n v="8.77"/>
    <n v="5.75"/>
    <n v="5.82"/>
    <n v="6.29"/>
    <n v="4.84"/>
    <n v="4.8"/>
    <n v="7.21"/>
    <n v="5.34"/>
    <n v="67.36999999999999"/>
    <n v="13.59"/>
    <n v="19.48"/>
    <n v="16.95"/>
    <n v="17.350000000000001"/>
    <n v="67.37"/>
    <n v="-4.3700000000000045"/>
    <n v="63"/>
  </r>
  <r>
    <n v="25400"/>
    <s v="Regional Park &amp; Open Space Dis"/>
    <n v="931404"/>
    <s v="kabian Park"/>
    <x v="22"/>
    <x v="22"/>
    <s v="25400 931404 510040"/>
    <x v="3"/>
    <x v="26"/>
    <s v="Payroll-PCF"/>
    <x v="3"/>
    <s v="Regional Parks1"/>
    <s v="Kabian1"/>
    <n v="2844.6299999999997"/>
    <n v="0"/>
    <m/>
    <n v="0"/>
    <n v="61.82"/>
    <n v="277.98"/>
    <n v="578.27"/>
    <n v="1170.33"/>
    <n v="1316.2"/>
    <n v="312"/>
    <n v="511.94"/>
    <n v="565.95000000000005"/>
    <n v="376.35"/>
    <n v="52"/>
    <n v="107.09"/>
    <n v="0"/>
    <n v="5329.9299999999994"/>
    <n v="918.06999999999994"/>
    <n v="2798.5299999999997"/>
    <n v="1454.2400000000002"/>
    <n v="159.09"/>
    <n v="5329.93"/>
    <n v="-5329.93"/>
    <n v="13756"/>
  </r>
  <r>
    <n v="25400"/>
    <s v="Regional Park &amp; Open Space Dis"/>
    <n v="931404"/>
    <s v="kabian Park"/>
    <x v="31"/>
    <x v="31"/>
    <s v="25400 931404 513000"/>
    <x v="3"/>
    <x v="26"/>
    <s v="Payroll-PCF"/>
    <x v="3"/>
    <s v="Regional Parks1"/>
    <s v="Kabian1"/>
    <n v="267.15000000000003"/>
    <n v="0"/>
    <m/>
    <n v="0"/>
    <n v="4.97"/>
    <n v="22.38"/>
    <n v="46.84"/>
    <n v="115.16"/>
    <n v="154.44"/>
    <n v="25.11"/>
    <n v="52.71"/>
    <n v="54.18"/>
    <n v="33.119999999999997"/>
    <n v="4.18"/>
    <n v="11.64"/>
    <n v="0"/>
    <n v="524.7299999999999"/>
    <n v="74.19"/>
    <n v="294.71000000000004"/>
    <n v="140.01"/>
    <n v="15.82"/>
    <n v="524.73"/>
    <n v="-524.73"/>
    <n v="4105"/>
  </r>
  <r>
    <n v="25400"/>
    <s v="Regional Park &amp; Open Space Dis"/>
    <n v="931404"/>
    <s v="kabian Park"/>
    <x v="33"/>
    <x v="33"/>
    <s v="25400 931404 513120"/>
    <x v="3"/>
    <x v="26"/>
    <s v="Payroll-PCF"/>
    <x v="3"/>
    <s v="Regional Parks1"/>
    <s v="Kabian1"/>
    <n v="176.16999999999996"/>
    <n v="0"/>
    <m/>
    <n v="0"/>
    <n v="3.85"/>
    <n v="30.31"/>
    <n v="36.29"/>
    <n v="73.040000000000006"/>
    <n v="81.83"/>
    <n v="19.37"/>
    <n v="29.93"/>
    <n v="34.159999999999997"/>
    <n v="24.19"/>
    <n v="3.22"/>
    <n v="6.33"/>
    <n v="0"/>
    <n v="342.52"/>
    <n v="70.449999999999989"/>
    <n v="174.24"/>
    <n v="88.28"/>
    <n v="9.5500000000000007"/>
    <n v="342.52000000000004"/>
    <n v="-342.52000000000004"/>
    <n v="853"/>
  </r>
  <r>
    <n v="25400"/>
    <s v="Regional Park &amp; Open Space Dis"/>
    <n v="931404"/>
    <s v="kabian Park"/>
    <x v="34"/>
    <x v="34"/>
    <s v="25400 931404 513140"/>
    <x v="3"/>
    <x v="26"/>
    <s v="Payroll-PCF"/>
    <x v="3"/>
    <s v="Regional Parks1"/>
    <s v="Kabian1"/>
    <n v="41.19"/>
    <n v="0"/>
    <m/>
    <n v="0"/>
    <n v="0.9"/>
    <n v="7.09"/>
    <n v="8.49"/>
    <n v="17.07"/>
    <n v="19.14"/>
    <n v="4.53"/>
    <n v="7"/>
    <n v="7.98"/>
    <n v="5.66"/>
    <n v="0.75"/>
    <n v="1.48"/>
    <n v="0"/>
    <n v="80.09"/>
    <n v="16.48"/>
    <n v="40.74"/>
    <n v="20.64"/>
    <n v="2.23"/>
    <n v="80.09"/>
    <n v="-80.09"/>
    <n v="199"/>
  </r>
  <r>
    <n v="25400"/>
    <s v="Regional Park &amp; Open Space Dis"/>
    <n v="931404"/>
    <s v="kabian Park"/>
    <x v="35"/>
    <x v="35"/>
    <s v="25400 931404 515040"/>
    <x v="3"/>
    <x v="26"/>
    <s v="Payroll-PCF"/>
    <x v="3"/>
    <s v="Regional Parks1"/>
    <s v="Kabian1"/>
    <n v="520.05000000000007"/>
    <n v="0"/>
    <m/>
    <n v="0"/>
    <n v="9.91"/>
    <n v="77.05"/>
    <n v="102.22"/>
    <n v="215.91"/>
    <n v="244.87"/>
    <n v="56.13"/>
    <n v="247.71"/>
    <n v="171.63"/>
    <n v="92.39"/>
    <n v="10.91"/>
    <n v="39.03"/>
    <n v="0"/>
    <n v="1267.7600000000002"/>
    <n v="189.18"/>
    <n v="516.91"/>
    <n v="511.73"/>
    <n v="49.94"/>
    <n v="1267.76"/>
    <n v="-1267.76"/>
    <n v="2619"/>
  </r>
  <r>
    <n v="25400"/>
    <s v="Regional Park &amp; Open Space Dis"/>
    <n v="931404"/>
    <s v="kabian Park"/>
    <x v="36"/>
    <x v="36"/>
    <s v="25400 931404 515100"/>
    <x v="3"/>
    <x v="26"/>
    <s v="Payroll-PCF"/>
    <x v="3"/>
    <s v="Regional Parks1"/>
    <s v="Kabian1"/>
    <n v="3.33"/>
    <n v="0"/>
    <m/>
    <n v="0"/>
    <n v="7.0000000000000007E-2"/>
    <n v="0.54"/>
    <n v="0.72"/>
    <n v="1.35"/>
    <n v="1.36"/>
    <n v="0.35"/>
    <n v="0.67"/>
    <n v="0.75"/>
    <n v="0.48"/>
    <n v="7.0000000000000007E-2"/>
    <n v="0.14000000000000001"/>
    <n v="0"/>
    <n v="6.4999999999999991"/>
    <n v="1.33"/>
    <n v="3.06"/>
    <n v="1.9"/>
    <n v="0.21000000000000002"/>
    <n v="6.5000000000000009"/>
    <n v="-6.5000000000000009"/>
    <n v="16"/>
  </r>
  <r>
    <n v="25400"/>
    <s v="Regional Park &amp; Open Space Dis"/>
    <n v="931404"/>
    <s v="kabian Park"/>
    <x v="39"/>
    <x v="39"/>
    <s v="25400 931404 515260"/>
    <x v="3"/>
    <x v="26"/>
    <s v="Payroll-PCF"/>
    <x v="3"/>
    <s v="Regional Parks1"/>
    <s v="Kabian1"/>
    <n v="8.2899999999999991"/>
    <n v="0"/>
    <m/>
    <n v="0"/>
    <n v="0.17"/>
    <n v="1.25"/>
    <n v="1.53"/>
    <n v="3.15"/>
    <n v="3.25"/>
    <n v="0.73"/>
    <n v="1.37"/>
    <n v="1.55"/>
    <n v="0.97"/>
    <n v="0.14000000000000001"/>
    <n v="0.28999999999999998"/>
    <n v="0"/>
    <n v="14.4"/>
    <n v="2.95"/>
    <n v="7.1300000000000008"/>
    <n v="3.8899999999999997"/>
    <n v="0.43"/>
    <n v="14.400000000000002"/>
    <n v="-14.400000000000002"/>
    <n v="37"/>
  </r>
  <r>
    <n v="25400"/>
    <s v="Regional Park &amp; Open Space Dis"/>
    <n v="931404"/>
    <s v="kabian Park"/>
    <x v="42"/>
    <x v="42"/>
    <s v="25400 931404 518140"/>
    <x v="3"/>
    <x v="26"/>
    <s v="Payroll-PCF"/>
    <x v="3"/>
    <s v="Regional Parks1"/>
    <s v="Kabian1"/>
    <n v="1.1000000000000001"/>
    <n v="0"/>
    <m/>
    <n v="0"/>
    <n v="0.02"/>
    <n v="0.1"/>
    <n v="0.22"/>
    <n v="0.45"/>
    <n v="0.55000000000000004"/>
    <n v="0.12"/>
    <n v="0.2"/>
    <n v="0.22"/>
    <n v="0.15"/>
    <n v="0.02"/>
    <n v="0.04"/>
    <n v="0"/>
    <n v="2.09"/>
    <n v="0.34"/>
    <n v="1.1200000000000001"/>
    <n v="0.57000000000000006"/>
    <n v="0.06"/>
    <n v="2.0900000000000003"/>
    <n v="-2.0900000000000003"/>
    <n v="5"/>
  </r>
  <r>
    <n v="25400"/>
    <s v="Regional Park &amp; Open Space Dis"/>
    <n v="931405"/>
    <s v="Lake Cahuilla Park"/>
    <x v="22"/>
    <x v="22"/>
    <s v="25400 931405 510040"/>
    <x v="3"/>
    <x v="3"/>
    <s v="Payroll-PCF"/>
    <x v="3"/>
    <s v="Regional Parks1"/>
    <s v="Lake Cahuilla1"/>
    <n v="177253.02000000002"/>
    <n v="164706"/>
    <m/>
    <n v="164706"/>
    <n v="4957.22"/>
    <n v="11994.19"/>
    <n v="12096.11"/>
    <n v="12917.78"/>
    <n v="21530.52"/>
    <n v="16125.72"/>
    <n v="16329.69"/>
    <n v="16275.48"/>
    <n v="16502.560000000001"/>
    <n v="16326.4"/>
    <n v="23622.01"/>
    <n v="12283.48"/>
    <n v="180961.16000000003"/>
    <n v="29047.52"/>
    <n v="50574.020000000004"/>
    <n v="49107.729999999996"/>
    <n v="52231.89"/>
    <n v="180961.16"/>
    <n v="-16255.160000000003"/>
    <n v="265325"/>
  </r>
  <r>
    <n v="25400"/>
    <s v="Regional Park &amp; Open Space Dis"/>
    <n v="931405"/>
    <s v="Lake Cahuilla Park"/>
    <x v="31"/>
    <x v="31"/>
    <s v="25400 931405 513000"/>
    <x v="3"/>
    <x v="3"/>
    <s v="Payroll-PCF"/>
    <x v="3"/>
    <s v="Regional Parks1"/>
    <s v="Lake Cahuilla1"/>
    <n v="19155.36"/>
    <n v="20001"/>
    <m/>
    <n v="20001"/>
    <n v="656.88"/>
    <n v="1491.24"/>
    <n v="1531.17"/>
    <n v="1569"/>
    <n v="2689.35"/>
    <n v="1881.63"/>
    <n v="1914.92"/>
    <n v="1875.43"/>
    <n v="1910.48"/>
    <n v="1861.22"/>
    <n v="2742.94"/>
    <n v="1444.4"/>
    <n v="21568.66"/>
    <n v="3679.29"/>
    <n v="6139.9800000000005"/>
    <n v="5700.83"/>
    <n v="6048.5599999999995"/>
    <n v="21568.66"/>
    <n v="-1567.6599999999999"/>
    <n v="72687"/>
  </r>
  <r>
    <n v="25400"/>
    <s v="Regional Park &amp; Open Space Dis"/>
    <n v="931405"/>
    <s v="Lake Cahuilla Park"/>
    <x v="33"/>
    <x v="33"/>
    <s v="25400 931405 513120"/>
    <x v="3"/>
    <x v="3"/>
    <s v="Payroll-PCF"/>
    <x v="3"/>
    <s v="Regional Parks1"/>
    <s v="Lake Cahuilla1"/>
    <n v="11239.580000000002"/>
    <n v="10211"/>
    <m/>
    <n v="10211"/>
    <n v="348.53"/>
    <n v="747.81"/>
    <n v="801.07"/>
    <n v="854.54"/>
    <n v="1426.96"/>
    <n v="1101.3399999999999"/>
    <n v="1099.75"/>
    <n v="1108.6300000000001"/>
    <n v="1144.1199999999999"/>
    <n v="1031.78"/>
    <n v="1520.9"/>
    <n v="780.23"/>
    <n v="11965.66"/>
    <n v="1897.4099999999999"/>
    <n v="3382.84"/>
    <n v="3352.5"/>
    <n v="3332.9100000000003"/>
    <n v="11965.66"/>
    <n v="-1754.6599999999999"/>
    <n v="16450"/>
  </r>
  <r>
    <n v="25400"/>
    <s v="Regional Park &amp; Open Space Dis"/>
    <n v="931405"/>
    <s v="Lake Cahuilla Park"/>
    <x v="34"/>
    <x v="34"/>
    <s v="25400 931405 513140"/>
    <x v="3"/>
    <x v="3"/>
    <s v="Payroll-PCF"/>
    <x v="3"/>
    <s v="Regional Parks1"/>
    <s v="Lake Cahuilla1"/>
    <n v="2685"/>
    <n v="2388"/>
    <m/>
    <n v="2388"/>
    <n v="81.510000000000005"/>
    <n v="174.88"/>
    <n v="187.36"/>
    <n v="199.86"/>
    <n v="333.72"/>
    <n v="257.57"/>
    <n v="257.2"/>
    <n v="259.29000000000002"/>
    <n v="267.58999999999997"/>
    <n v="241.29"/>
    <n v="355.69"/>
    <n v="182.48"/>
    <n v="2798.44"/>
    <n v="443.75"/>
    <n v="791.15000000000009"/>
    <n v="784.07999999999993"/>
    <n v="779.46"/>
    <n v="2798.44"/>
    <n v="-410.44000000000005"/>
    <n v="3846"/>
  </r>
  <r>
    <n v="25400"/>
    <s v="Regional Park &amp; Open Space Dis"/>
    <n v="931405"/>
    <s v="Lake Cahuilla Park"/>
    <x v="35"/>
    <x v="35"/>
    <s v="25400 931405 515040"/>
    <x v="3"/>
    <x v="3"/>
    <s v="Payroll-PCF"/>
    <x v="3"/>
    <s v="Regional Parks1"/>
    <s v="Lake Cahuilla1"/>
    <n v="33615.69"/>
    <n v="37884"/>
    <m/>
    <n v="37884"/>
    <n v="901.1"/>
    <n v="2481.6999999999998"/>
    <n v="2384.19"/>
    <n v="2620.87"/>
    <n v="2592.08"/>
    <n v="3507"/>
    <n v="3546.68"/>
    <n v="3549.52"/>
    <n v="3575.29"/>
    <n v="3487.23"/>
    <n v="3497.13"/>
    <n v="3066.97"/>
    <n v="35209.760000000002"/>
    <n v="5766.99"/>
    <n v="8719.9500000000007"/>
    <n v="10671.49"/>
    <n v="10051.33"/>
    <n v="35209.760000000002"/>
    <n v="2674.239999999998"/>
    <n v="51360"/>
  </r>
  <r>
    <n v="25400"/>
    <s v="Regional Park &amp; Open Space Dis"/>
    <n v="931405"/>
    <s v="Lake Cahuilla Park"/>
    <x v="36"/>
    <x v="36"/>
    <s v="25400 931405 515100"/>
    <x v="3"/>
    <x v="3"/>
    <s v="Payroll-PCF"/>
    <x v="3"/>
    <s v="Regional Parks1"/>
    <s v="Lake Cahuilla1"/>
    <n v="200.81"/>
    <n v="198"/>
    <m/>
    <n v="198"/>
    <n v="5.7"/>
    <n v="13.31"/>
    <n v="13.42"/>
    <n v="15.18"/>
    <n v="15.31"/>
    <n v="19.14"/>
    <n v="19.39"/>
    <n v="19.32"/>
    <n v="19.48"/>
    <n v="18.84"/>
    <n v="19.34"/>
    <n v="12.65"/>
    <n v="191.08"/>
    <n v="32.43"/>
    <n v="49.63"/>
    <n v="58.19"/>
    <n v="50.83"/>
    <n v="191.07999999999998"/>
    <n v="6.9200000000000159"/>
    <n v="297"/>
  </r>
  <r>
    <n v="25400"/>
    <s v="Regional Park &amp; Open Space Dis"/>
    <n v="931405"/>
    <s v="Lake Cahuilla Park"/>
    <x v="37"/>
    <x v="37"/>
    <s v="25400 931405 515120"/>
    <x v="3"/>
    <x v="3"/>
    <s v="Payroll-PCF"/>
    <x v="3"/>
    <s v="Regional Parks1"/>
    <s v="Lake Cahuilla1"/>
    <n v="341.15999999999997"/>
    <n v="536"/>
    <m/>
    <n v="536"/>
    <n v="16.489999999999998"/>
    <n v="38.99"/>
    <n v="39.26"/>
    <n v="43.36"/>
    <n v="69.98"/>
    <n v="52.4"/>
    <n v="53"/>
    <n v="52.83"/>
    <n v="53.69"/>
    <n v="53.07"/>
    <n v="76.78"/>
    <n v="39.1"/>
    <n v="588.95000000000005"/>
    <n v="94.740000000000009"/>
    <n v="165.74"/>
    <n v="159.51999999999998"/>
    <n v="168.95"/>
    <n v="588.95000000000005"/>
    <n v="-52.950000000000045"/>
    <n v="863"/>
  </r>
  <r>
    <n v="25400"/>
    <s v="Regional Park &amp; Open Space Dis"/>
    <n v="931405"/>
    <s v="Lake Cahuilla Park"/>
    <x v="39"/>
    <x v="39"/>
    <s v="25400 931405 515260"/>
    <x v="3"/>
    <x v="3"/>
    <s v="Payroll-PCF"/>
    <x v="3"/>
    <s v="Regional Parks1"/>
    <s v="Lake Cahuilla1"/>
    <n v="540.82999999999993"/>
    <n v="494"/>
    <m/>
    <n v="494"/>
    <n v="13.88"/>
    <n v="32.76"/>
    <n v="32.99"/>
    <n v="36.42"/>
    <n v="58.8"/>
    <n v="44.02"/>
    <n v="44.53"/>
    <n v="44.38"/>
    <n v="45.1"/>
    <n v="44.57"/>
    <n v="64.48"/>
    <n v="32.83"/>
    <n v="494.76"/>
    <n v="79.63"/>
    <n v="139.24"/>
    <n v="134.01"/>
    <n v="141.88"/>
    <n v="494.76"/>
    <n v="-0.75999999999999091"/>
    <n v="540"/>
  </r>
  <r>
    <n v="25400"/>
    <s v="Regional Park &amp; Open Space Dis"/>
    <n v="931405"/>
    <s v="Lake Cahuilla Park"/>
    <x v="42"/>
    <x v="42"/>
    <s v="25400 931405 518140"/>
    <x v="3"/>
    <x v="3"/>
    <s v="Payroll-PCF"/>
    <x v="3"/>
    <s v="Regional Parks1"/>
    <s v="Lake Cahuilla1"/>
    <n v="69.339999999999989"/>
    <n v="63"/>
    <m/>
    <n v="63"/>
    <n v="1.88"/>
    <n v="4.5599999999999996"/>
    <n v="4.5999999999999996"/>
    <n v="4.96"/>
    <n v="8.36"/>
    <n v="6.4"/>
    <n v="6.48"/>
    <n v="6.48"/>
    <n v="6.51"/>
    <n v="6.24"/>
    <n v="8.7200000000000006"/>
    <n v="3.92"/>
    <n v="69.11"/>
    <n v="11.04"/>
    <n v="19.72"/>
    <n v="19.47"/>
    <n v="18.880000000000003"/>
    <n v="69.11"/>
    <n v="-6.1099999999999994"/>
    <n v="94"/>
  </r>
  <r>
    <n v="25400"/>
    <s v="Regional Park &amp; Open Space Dis"/>
    <n v="931406"/>
    <s v="Lawler Lodge &amp; Alpine Cabins"/>
    <x v="22"/>
    <x v="22"/>
    <s v="25400 931406 510040"/>
    <x v="3"/>
    <x v="27"/>
    <s v="Payroll-PCF"/>
    <x v="3"/>
    <s v="Regional Parks1"/>
    <s v="Lawler Lodge &amp; Alpine Cabins1"/>
    <n v="2830.98"/>
    <n v="0"/>
    <m/>
    <n v="0"/>
    <n v="0"/>
    <n v="0"/>
    <n v="50.99"/>
    <n v="203.98"/>
    <n v="101.98"/>
    <n v="433.44"/>
    <n v="477.47"/>
    <n v="69"/>
    <n v="56.81"/>
    <n v="1416.62"/>
    <n v="1234.53"/>
    <n v="297.52999999999997"/>
    <n v="4342.3499999999995"/>
    <n v="50.99"/>
    <n v="739.4"/>
    <n v="603.28"/>
    <n v="2948.6799999999994"/>
    <n v="4342.3499999999995"/>
    <n v="-4342.3499999999995"/>
    <n v="27981"/>
  </r>
  <r>
    <n v="25400"/>
    <s v="Regional Park &amp; Open Space Dis"/>
    <n v="931406"/>
    <s v="Lawler Lodge &amp; Alpine Cabins"/>
    <x v="31"/>
    <x v="31"/>
    <s v="25400 931406 513000"/>
    <x v="3"/>
    <x v="27"/>
    <s v="Payroll-PCF"/>
    <x v="3"/>
    <s v="Regional Parks1"/>
    <s v="Lawler Lodge &amp; Alpine Cabins1"/>
    <n v="422.06"/>
    <n v="0"/>
    <m/>
    <n v="0"/>
    <n v="0"/>
    <n v="0"/>
    <n v="9.3000000000000007"/>
    <n v="37.21"/>
    <n v="18.600000000000001"/>
    <n v="79.06"/>
    <n v="56.47"/>
    <n v="5.52"/>
    <n v="4.54"/>
    <n v="165.42"/>
    <n v="139.88999999999999"/>
    <n v="23.81"/>
    <n v="539.81999999999994"/>
    <n v="9.3000000000000007"/>
    <n v="134.87"/>
    <n v="66.53"/>
    <n v="329.11999999999995"/>
    <n v="539.81999999999994"/>
    <n v="-539.81999999999994"/>
    <n v="8351"/>
  </r>
  <r>
    <n v="25400"/>
    <s v="Regional Park &amp; Open Space Dis"/>
    <n v="931406"/>
    <s v="Lawler Lodge &amp; Alpine Cabins"/>
    <x v="33"/>
    <x v="33"/>
    <s v="25400 931406 513120"/>
    <x v="3"/>
    <x v="27"/>
    <s v="Payroll-PCF"/>
    <x v="3"/>
    <s v="Regional Parks1"/>
    <s v="Lawler Lodge &amp; Alpine Cabins1"/>
    <n v="179.36999999999998"/>
    <n v="0"/>
    <m/>
    <n v="0"/>
    <n v="0"/>
    <n v="0"/>
    <n v="3.12"/>
    <n v="12.45"/>
    <n v="6.23"/>
    <n v="26.05"/>
    <n v="29.29"/>
    <n v="4.16"/>
    <n v="3.52"/>
    <n v="86.79"/>
    <n v="76.650000000000006"/>
    <n v="18.7"/>
    <n v="266.96000000000004"/>
    <n v="3.12"/>
    <n v="44.730000000000004"/>
    <n v="36.970000000000006"/>
    <n v="182.14"/>
    <n v="266.95999999999998"/>
    <n v="-266.95999999999998"/>
    <n v="1735"/>
  </r>
  <r>
    <n v="25400"/>
    <s v="Regional Park &amp; Open Space Dis"/>
    <n v="931406"/>
    <s v="Lawler Lodge &amp; Alpine Cabins"/>
    <x v="34"/>
    <x v="34"/>
    <s v="25400 931406 513140"/>
    <x v="3"/>
    <x v="27"/>
    <s v="Payroll-PCF"/>
    <x v="3"/>
    <s v="Regional Parks1"/>
    <s v="Lawler Lodge &amp; Alpine Cabins1"/>
    <n v="41.94"/>
    <n v="0"/>
    <m/>
    <n v="0"/>
    <n v="0"/>
    <n v="0"/>
    <n v="0.73"/>
    <n v="2.91"/>
    <n v="1.46"/>
    <n v="6.09"/>
    <n v="6.83"/>
    <n v="0.97"/>
    <n v="0.82"/>
    <n v="20.3"/>
    <n v="17.920000000000002"/>
    <n v="4.37"/>
    <n v="62.4"/>
    <n v="0.73"/>
    <n v="10.46"/>
    <n v="8.6199999999999992"/>
    <n v="42.589999999999996"/>
    <n v="62.4"/>
    <n v="-62.4"/>
    <n v="406"/>
  </r>
  <r>
    <n v="25400"/>
    <s v="Regional Park &amp; Open Space Dis"/>
    <n v="931406"/>
    <s v="Lawler Lodge &amp; Alpine Cabins"/>
    <x v="35"/>
    <x v="35"/>
    <s v="25400 931406 515040"/>
    <x v="3"/>
    <x v="27"/>
    <s v="Payroll-PCF"/>
    <x v="3"/>
    <s v="Regional Parks1"/>
    <s v="Lawler Lodge &amp; Alpine Cabins1"/>
    <n v="527.94999999999993"/>
    <n v="0"/>
    <m/>
    <n v="0"/>
    <n v="0"/>
    <n v="0"/>
    <n v="9.35"/>
    <n v="41.15"/>
    <n v="18.7"/>
    <n v="92.75"/>
    <n v="34.729999999999997"/>
    <n v="29.27"/>
    <n v="9.9700000000000006"/>
    <n v="221.21"/>
    <n v="123.38"/>
    <n v="17.48"/>
    <n v="597.99"/>
    <n v="9.35"/>
    <n v="152.6"/>
    <n v="73.97"/>
    <n v="362.07000000000005"/>
    <n v="597.99"/>
    <n v="-597.99"/>
    <n v="5238"/>
  </r>
  <r>
    <n v="25400"/>
    <s v="Regional Park &amp; Open Space Dis"/>
    <n v="931406"/>
    <s v="Lawler Lodge &amp; Alpine Cabins"/>
    <x v="36"/>
    <x v="36"/>
    <s v="25400 931406 515100"/>
    <x v="3"/>
    <x v="27"/>
    <s v="Payroll-PCF"/>
    <x v="3"/>
    <s v="Regional Parks1"/>
    <s v="Lawler Lodge &amp; Alpine Cabins1"/>
    <n v="3.47"/>
    <n v="0"/>
    <m/>
    <n v="0"/>
    <n v="0"/>
    <n v="0"/>
    <n v="0.06"/>
    <n v="0.27"/>
    <n v="0.12"/>
    <n v="0.57999999999999996"/>
    <n v="0.67"/>
    <n v="0.1"/>
    <n v="7.0000000000000007E-2"/>
    <n v="1.79"/>
    <n v="1.1200000000000001"/>
    <n v="0.38"/>
    <n v="5.16"/>
    <n v="0.06"/>
    <n v="0.97"/>
    <n v="0.84000000000000008"/>
    <n v="3.29"/>
    <n v="5.16"/>
    <n v="-5.16"/>
    <n v="33"/>
  </r>
  <r>
    <n v="25400"/>
    <s v="Regional Park &amp; Open Space Dis"/>
    <n v="931406"/>
    <s v="Lawler Lodge &amp; Alpine Cabins"/>
    <x v="37"/>
    <x v="37"/>
    <s v="25400 931406 515120"/>
    <x v="3"/>
    <x v="27"/>
    <s v="Payroll-PCF"/>
    <x v="3"/>
    <s v="Regional Parks1"/>
    <s v="Lawler Lodge &amp; Alpine Cabins1"/>
    <n v="4.4700000000000006"/>
    <n v="0"/>
    <m/>
    <n v="0"/>
    <n v="0"/>
    <n v="0"/>
    <n v="0.15"/>
    <n v="0.66"/>
    <n v="0.3"/>
    <n v="1.41"/>
    <n v="1.59"/>
    <n v="0.22"/>
    <n v="0.18"/>
    <n v="4.59"/>
    <n v="4.09"/>
    <n v="0.97"/>
    <n v="14.16"/>
    <n v="0.15"/>
    <n v="2.37"/>
    <n v="1.99"/>
    <n v="9.65"/>
    <n v="14.16"/>
    <n v="-14.16"/>
    <n v="91"/>
  </r>
  <r>
    <n v="25400"/>
    <s v="Regional Park &amp; Open Space Dis"/>
    <n v="931406"/>
    <s v="Lawler Lodge &amp; Alpine Cabins"/>
    <x v="39"/>
    <x v="39"/>
    <s v="25400 931406 515260"/>
    <x v="3"/>
    <x v="27"/>
    <s v="Payroll-PCF"/>
    <x v="3"/>
    <s v="Regional Parks1"/>
    <s v="Lawler Lodge &amp; Alpine Cabins1"/>
    <n v="7.9899999999999993"/>
    <n v="0"/>
    <m/>
    <n v="0"/>
    <n v="0"/>
    <n v="0"/>
    <n v="0.13"/>
    <n v="0.56000000000000005"/>
    <n v="0.25"/>
    <n v="1.19"/>
    <n v="1.32"/>
    <n v="0.19"/>
    <n v="0.15"/>
    <n v="3.86"/>
    <n v="3.44"/>
    <n v="0.81"/>
    <n v="11.9"/>
    <n v="0.13"/>
    <n v="2"/>
    <n v="1.66"/>
    <n v="8.11"/>
    <n v="11.899999999999999"/>
    <n v="-11.899999999999999"/>
    <n v="75"/>
  </r>
  <r>
    <n v="25400"/>
    <s v="Regional Park &amp; Open Space Dis"/>
    <n v="931406"/>
    <s v="Lawler Lodge &amp; Alpine Cabins"/>
    <x v="42"/>
    <x v="42"/>
    <s v="25400 931406 518140"/>
    <x v="3"/>
    <x v="27"/>
    <s v="Payroll-PCF"/>
    <x v="3"/>
    <s v="Regional Parks1"/>
    <s v="Lawler Lodge &amp; Alpine Cabins1"/>
    <n v="1.1500000000000001"/>
    <n v="0"/>
    <m/>
    <n v="0"/>
    <n v="0"/>
    <n v="0"/>
    <n v="0.02"/>
    <n v="0.08"/>
    <n v="0.04"/>
    <n v="0.17"/>
    <n v="0.2"/>
    <n v="0.03"/>
    <n v="0.02"/>
    <n v="0.53"/>
    <n v="0.46"/>
    <n v="0.11"/>
    <n v="1.6600000000000001"/>
    <n v="0.02"/>
    <n v="0.29000000000000004"/>
    <n v="0.25"/>
    <n v="1.1000000000000001"/>
    <n v="1.6600000000000001"/>
    <n v="-1.6600000000000001"/>
    <n v="10"/>
  </r>
  <r>
    <n v="25400"/>
    <s v="Regional Park &amp; Open Space Dis"/>
    <n v="931408"/>
    <s v="McCall Park"/>
    <x v="22"/>
    <x v="22"/>
    <s v="25400 931408 510040"/>
    <x v="3"/>
    <x v="24"/>
    <s v="Payroll-PCF"/>
    <x v="3"/>
    <s v="Regional Parks1"/>
    <s v="McCall1"/>
    <n v="35092.33"/>
    <n v="43031"/>
    <m/>
    <n v="43031"/>
    <n v="0"/>
    <n v="0"/>
    <n v="114.73"/>
    <n v="0"/>
    <n v="0"/>
    <n v="0"/>
    <n v="613.67999999999995"/>
    <n v="0"/>
    <n v="454.52"/>
    <n v="927.6"/>
    <n v="2948.53"/>
    <n v="1400.14"/>
    <n v="6459.2"/>
    <n v="114.73"/>
    <n v="0"/>
    <n v="1068.1999999999998"/>
    <n v="5276.27"/>
    <n v="6459.2000000000007"/>
    <n v="36571.800000000003"/>
    <n v="27981"/>
  </r>
  <r>
    <n v="25400"/>
    <s v="Regional Park &amp; Open Space Dis"/>
    <n v="931408"/>
    <s v="McCall Park"/>
    <x v="31"/>
    <x v="31"/>
    <s v="25400 931408 513000"/>
    <x v="3"/>
    <x v="24"/>
    <s v="Payroll-PCF"/>
    <x v="3"/>
    <s v="Regional Parks1"/>
    <s v="McCall1"/>
    <n v="3414.8100000000004"/>
    <n v="4677"/>
    <m/>
    <n v="4677"/>
    <n v="0"/>
    <n v="0"/>
    <n v="20.92"/>
    <n v="0"/>
    <n v="0"/>
    <n v="0"/>
    <n v="49.09"/>
    <n v="0"/>
    <n v="36.369999999999997"/>
    <n v="90.66"/>
    <n v="241.36"/>
    <n v="112"/>
    <n v="550.4"/>
    <n v="20.92"/>
    <n v="0"/>
    <n v="85.460000000000008"/>
    <n v="444.02"/>
    <n v="550.4"/>
    <n v="4126.6000000000004"/>
    <n v="8351"/>
  </r>
  <r>
    <n v="25400"/>
    <s v="Regional Park &amp; Open Space Dis"/>
    <n v="931408"/>
    <s v="McCall Park"/>
    <x v="33"/>
    <x v="33"/>
    <s v="25400 931408 513120"/>
    <x v="3"/>
    <x v="24"/>
    <s v="Payroll-PCF"/>
    <x v="3"/>
    <s v="Regional Parks1"/>
    <s v="McCall1"/>
    <n v="2176.3000000000002"/>
    <n v="2668"/>
    <m/>
    <n v="2668"/>
    <n v="0"/>
    <n v="0"/>
    <n v="7.11"/>
    <n v="0"/>
    <n v="0"/>
    <n v="0"/>
    <n v="37.909999999999997"/>
    <n v="0"/>
    <n v="28.19"/>
    <n v="57.51"/>
    <n v="182.81"/>
    <n v="86.8"/>
    <n v="400.33"/>
    <n v="7.11"/>
    <n v="0"/>
    <n v="66.099999999999994"/>
    <n v="327.12"/>
    <n v="400.33"/>
    <n v="2267.67"/>
    <n v="1735"/>
  </r>
  <r>
    <n v="25400"/>
    <s v="Regional Park &amp; Open Space Dis"/>
    <n v="931408"/>
    <s v="McCall Park"/>
    <x v="34"/>
    <x v="34"/>
    <s v="25400 931408 513140"/>
    <x v="3"/>
    <x v="24"/>
    <s v="Payroll-PCF"/>
    <x v="3"/>
    <s v="Regional Parks1"/>
    <s v="McCall1"/>
    <n v="509.01"/>
    <n v="624"/>
    <m/>
    <n v="624"/>
    <n v="0"/>
    <n v="0"/>
    <n v="2.8"/>
    <n v="0"/>
    <n v="0"/>
    <n v="0"/>
    <n v="8.8699999999999992"/>
    <n v="0"/>
    <n v="6.6"/>
    <n v="13.46"/>
    <n v="42.77"/>
    <n v="20.3"/>
    <n v="94.8"/>
    <n v="2.8"/>
    <n v="0"/>
    <n v="15.469999999999999"/>
    <n v="76.53"/>
    <n v="94.8"/>
    <n v="529.20000000000005"/>
    <n v="406"/>
  </r>
  <r>
    <n v="25400"/>
    <s v="Regional Park &amp; Open Space Dis"/>
    <n v="931408"/>
    <s v="McCall Park"/>
    <x v="35"/>
    <x v="35"/>
    <s v="25400 931408 515040"/>
    <x v="3"/>
    <x v="24"/>
    <s v="Payroll-PCF"/>
    <x v="3"/>
    <s v="Regional Parks1"/>
    <s v="McCall1"/>
    <n v="11647.930000000002"/>
    <n v="18132"/>
    <m/>
    <n v="18132"/>
    <n v="0"/>
    <n v="0"/>
    <n v="28.71"/>
    <n v="0"/>
    <n v="0"/>
    <n v="0"/>
    <n v="43.65"/>
    <n v="0"/>
    <n v="79.739999999999995"/>
    <n v="162.19999999999999"/>
    <n v="244.71"/>
    <n v="294.51"/>
    <n v="853.52"/>
    <n v="28.71"/>
    <n v="0"/>
    <n v="123.38999999999999"/>
    <n v="701.42"/>
    <n v="853.52"/>
    <n v="17278.48"/>
    <n v="5238"/>
  </r>
  <r>
    <n v="25400"/>
    <s v="Regional Park &amp; Open Space Dis"/>
    <n v="931408"/>
    <s v="McCall Park"/>
    <x v="36"/>
    <x v="36"/>
    <s v="25400 931408 515100"/>
    <x v="3"/>
    <x v="24"/>
    <s v="Payroll-PCF"/>
    <x v="3"/>
    <s v="Regional Parks1"/>
    <s v="McCall1"/>
    <n v="44.849999999999994"/>
    <n v="66"/>
    <m/>
    <n v="66"/>
    <n v="0"/>
    <n v="0"/>
    <n v="0.2"/>
    <n v="0"/>
    <n v="0"/>
    <n v="0"/>
    <n v="0.86"/>
    <n v="0"/>
    <n v="0.55000000000000004"/>
    <n v="1.0900000000000001"/>
    <n v="1.67"/>
    <n v="2.02"/>
    <n v="6.3900000000000006"/>
    <n v="0.2"/>
    <n v="0"/>
    <n v="1.4100000000000001"/>
    <n v="4.7799999999999994"/>
    <n v="6.39"/>
    <n v="59.61"/>
    <n v="33"/>
  </r>
  <r>
    <n v="25400"/>
    <s v="Regional Park &amp; Open Space Dis"/>
    <n v="931408"/>
    <s v="McCall Park"/>
    <x v="37"/>
    <x v="37"/>
    <s v="25400 931408 515120"/>
    <x v="3"/>
    <x v="24"/>
    <s v="Payroll-PCF"/>
    <x v="3"/>
    <s v="Regional Parks1"/>
    <s v="McCall1"/>
    <n v="69.460000000000008"/>
    <n v="140"/>
    <m/>
    <n v="140"/>
    <n v="0"/>
    <n v="0"/>
    <n v="0.57999999999999996"/>
    <n v="0"/>
    <n v="0"/>
    <n v="0"/>
    <n v="2"/>
    <n v="0"/>
    <n v="1.47"/>
    <n v="3"/>
    <n v="9.56"/>
    <n v="4.3600000000000003"/>
    <n v="20.97"/>
    <n v="0.57999999999999996"/>
    <n v="0"/>
    <n v="3.4699999999999998"/>
    <n v="16.920000000000002"/>
    <n v="20.970000000000002"/>
    <n v="119.03"/>
    <n v="91"/>
  </r>
  <r>
    <n v="25400"/>
    <s v="Regional Park &amp; Open Space Dis"/>
    <n v="931408"/>
    <s v="McCall Park"/>
    <x v="39"/>
    <x v="39"/>
    <s v="25400 931408 515260"/>
    <x v="3"/>
    <x v="24"/>
    <s v="Payroll-PCF"/>
    <x v="3"/>
    <s v="Regional Parks1"/>
    <s v="McCall1"/>
    <n v="103.63000000000001"/>
    <n v="129"/>
    <m/>
    <n v="129"/>
    <n v="0"/>
    <n v="0"/>
    <n v="0.49"/>
    <n v="0"/>
    <n v="0"/>
    <n v="0"/>
    <n v="1.67"/>
    <n v="0"/>
    <n v="1.25"/>
    <n v="2.54"/>
    <n v="8.0500000000000007"/>
    <n v="3.66"/>
    <n v="17.66"/>
    <n v="0.49"/>
    <n v="0"/>
    <n v="2.92"/>
    <n v="14.25"/>
    <n v="17.66"/>
    <n v="111.34"/>
    <n v="75"/>
  </r>
  <r>
    <n v="25400"/>
    <s v="Regional Park &amp; Open Space Dis"/>
    <n v="931408"/>
    <s v="McCall Park"/>
    <x v="42"/>
    <x v="42"/>
    <s v="25400 931408 518140"/>
    <x v="3"/>
    <x v="24"/>
    <s v="Payroll-PCF"/>
    <x v="3"/>
    <s v="Regional Parks1"/>
    <s v="McCall1"/>
    <n v="17.479999999999997"/>
    <n v="21"/>
    <m/>
    <n v="21"/>
    <n v="0"/>
    <n v="0"/>
    <n v="0.04"/>
    <n v="0"/>
    <n v="0"/>
    <n v="0"/>
    <n v="0.26"/>
    <n v="0"/>
    <n v="0.17"/>
    <n v="0.32"/>
    <n v="1.01"/>
    <n v="0.45"/>
    <n v="2.25"/>
    <n v="0.04"/>
    <n v="0"/>
    <n v="0.43000000000000005"/>
    <n v="1.78"/>
    <n v="2.25"/>
    <n v="18.75"/>
    <n v="10"/>
  </r>
  <r>
    <n v="25400"/>
    <s v="Regional Park &amp; Open Space Dis"/>
    <n v="931409"/>
    <s v="Rancho Jurupa Park"/>
    <x v="22"/>
    <x v="22"/>
    <s v="25400 931409 510040"/>
    <x v="3"/>
    <x v="4"/>
    <s v="Payroll-PCF"/>
    <x v="3"/>
    <s v="Regional Parks1"/>
    <s v="Rancho Jurupa1"/>
    <n v="375507.5"/>
    <n v="393804"/>
    <m/>
    <n v="393804"/>
    <n v="12272.14"/>
    <n v="30909.68"/>
    <n v="30967.279999999999"/>
    <n v="31186.15"/>
    <n v="46668.24"/>
    <n v="23906.22"/>
    <n v="26054.59"/>
    <n v="29135.360000000001"/>
    <n v="28079.35"/>
    <n v="31280.57"/>
    <n v="46442.66"/>
    <n v="27234.85"/>
    <n v="364137.08999999997"/>
    <n v="74149.100000000006"/>
    <n v="101760.61"/>
    <n v="83269.299999999988"/>
    <n v="104958.08000000002"/>
    <n v="364137.09"/>
    <n v="29666.909999999974"/>
    <n v="469298"/>
  </r>
  <r>
    <n v="25400"/>
    <s v="Regional Park &amp; Open Space Dis"/>
    <n v="931409"/>
    <s v="Rancho Jurupa Park"/>
    <x v="31"/>
    <x v="31"/>
    <s v="25400 931409 513000"/>
    <x v="3"/>
    <x v="4"/>
    <s v="Payroll-PCF"/>
    <x v="3"/>
    <s v="Regional Parks1"/>
    <s v="Rancho Jurupa1"/>
    <n v="42886.01"/>
    <n v="44321"/>
    <m/>
    <n v="44321"/>
    <n v="1478.14"/>
    <n v="3713.49"/>
    <n v="3521.45"/>
    <n v="3520.32"/>
    <n v="5399.06"/>
    <n v="3024.47"/>
    <n v="2612.2800000000002"/>
    <n v="2388.1999999999998"/>
    <n v="2303.42"/>
    <n v="2527.5"/>
    <n v="3765.63"/>
    <n v="2229.33"/>
    <n v="36483.29"/>
    <n v="8713.08"/>
    <n v="11943.85"/>
    <n v="7303.9"/>
    <n v="8522.4599999999991"/>
    <n v="36483.29"/>
    <n v="7837.7099999999991"/>
    <n v="128731"/>
  </r>
  <r>
    <n v="25400"/>
    <s v="Regional Park &amp; Open Space Dis"/>
    <n v="931409"/>
    <s v="Rancho Jurupa Park"/>
    <x v="32"/>
    <x v="32"/>
    <s v="25400 931409 513020"/>
    <x v="3"/>
    <x v="4"/>
    <s v="Payroll-PCF"/>
    <x v="3"/>
    <s v="Regional Parks1"/>
    <s v="Rancho Jurupa1"/>
    <n v="1117.82"/>
    <n v="0"/>
    <m/>
    <n v="0"/>
    <n v="0"/>
    <n v="7.49"/>
    <n v="0"/>
    <n v="0"/>
    <n v="0"/>
    <n v="0"/>
    <n v="0"/>
    <n v="0"/>
    <n v="0"/>
    <n v="182.98"/>
    <n v="292.75"/>
    <n v="202.36"/>
    <n v="685.58"/>
    <n v="7.49"/>
    <n v="0"/>
    <n v="0"/>
    <n v="678.09"/>
    <n v="685.58"/>
    <n v="-685.58"/>
    <n v="0"/>
  </r>
  <r>
    <n v="25400"/>
    <s v="Regional Park &amp; Open Space Dis"/>
    <n v="931409"/>
    <s v="Rancho Jurupa Park"/>
    <x v="33"/>
    <x v="33"/>
    <s v="25400 931409 513120"/>
    <x v="3"/>
    <x v="4"/>
    <s v="Payroll-PCF"/>
    <x v="3"/>
    <s v="Regional Parks1"/>
    <s v="Rancho Jurupa1"/>
    <n v="25298.739999999998"/>
    <n v="24414"/>
    <m/>
    <n v="24414"/>
    <n v="938.37"/>
    <n v="1994.16"/>
    <n v="2018.8"/>
    <n v="1989.88"/>
    <n v="3090.56"/>
    <n v="1808.49"/>
    <n v="1855.26"/>
    <n v="2394.9899999999998"/>
    <n v="1881.87"/>
    <n v="1994.34"/>
    <n v="2961.44"/>
    <n v="1814.45"/>
    <n v="24742.61"/>
    <n v="4951.33"/>
    <n v="6888.93"/>
    <n v="6132.12"/>
    <n v="6770.23"/>
    <n v="24742.61"/>
    <n v="-328.61000000000058"/>
    <n v="29097"/>
  </r>
  <r>
    <n v="25400"/>
    <s v="Regional Park &amp; Open Space Dis"/>
    <n v="931409"/>
    <s v="Rancho Jurupa Park"/>
    <x v="34"/>
    <x v="34"/>
    <s v="25400 931409 513140"/>
    <x v="3"/>
    <x v="4"/>
    <s v="Payroll-PCF"/>
    <x v="3"/>
    <s v="Regional Parks1"/>
    <s v="Rancho Jurupa1"/>
    <n v="6211.8799999999992"/>
    <n v="5710"/>
    <m/>
    <n v="5710"/>
    <n v="219.45"/>
    <n v="466.37"/>
    <n v="472.14"/>
    <n v="465.38"/>
    <n v="722.79"/>
    <n v="422.96"/>
    <n v="433.88"/>
    <n v="560.12"/>
    <n v="440.12"/>
    <n v="514.24"/>
    <n v="777.48"/>
    <n v="478.88"/>
    <n v="5973.81"/>
    <n v="1157.96"/>
    <n v="1611.13"/>
    <n v="1434.12"/>
    <n v="1770.6"/>
    <n v="5973.8099999999995"/>
    <n v="-263.80999999999949"/>
    <n v="6804"/>
  </r>
  <r>
    <n v="25400"/>
    <s v="Regional Park &amp; Open Space Dis"/>
    <n v="931409"/>
    <s v="Rancho Jurupa Park"/>
    <x v="35"/>
    <x v="35"/>
    <s v="25400 931409 515040"/>
    <x v="3"/>
    <x v="4"/>
    <s v="Payroll-PCF"/>
    <x v="3"/>
    <s v="Regional Parks1"/>
    <s v="Rancho Jurupa1"/>
    <n v="79968.790000000008"/>
    <n v="58140"/>
    <m/>
    <n v="58140"/>
    <n v="2489.64"/>
    <n v="7900.26"/>
    <n v="7272"/>
    <n v="7308.09"/>
    <n v="7272"/>
    <n v="5926"/>
    <n v="5926"/>
    <n v="6282.5"/>
    <n v="8272.15"/>
    <n v="12599.75"/>
    <n v="8360"/>
    <n v="7923.5"/>
    <n v="87531.890000000014"/>
    <n v="17661.900000000001"/>
    <n v="20506.09"/>
    <n v="20480.650000000001"/>
    <n v="28883.25"/>
    <n v="87531.890000000014"/>
    <n v="-29391.890000000014"/>
    <n v="75912"/>
  </r>
  <r>
    <n v="25400"/>
    <s v="Regional Park &amp; Open Space Dis"/>
    <n v="931409"/>
    <s v="Rancho Jurupa Park"/>
    <x v="36"/>
    <x v="36"/>
    <s v="25400 931409 515100"/>
    <x v="3"/>
    <x v="4"/>
    <s v="Payroll-PCF"/>
    <x v="3"/>
    <s v="Regional Parks1"/>
    <s v="Rancho Jurupa1"/>
    <n v="465.45999999999992"/>
    <n v="528"/>
    <m/>
    <n v="528"/>
    <n v="16.670000000000002"/>
    <n v="41.01"/>
    <n v="40.82"/>
    <n v="41.03"/>
    <n v="40.92"/>
    <n v="32.01"/>
    <n v="37.770000000000003"/>
    <n v="39.78"/>
    <n v="38.07"/>
    <n v="42.38"/>
    <n v="41.48"/>
    <n v="41.48"/>
    <n v="453.42"/>
    <n v="98.5"/>
    <n v="113.96000000000001"/>
    <n v="115.62"/>
    <n v="125.34"/>
    <n v="453.42000000000007"/>
    <n v="74.579999999999927"/>
    <n v="594"/>
  </r>
  <r>
    <n v="25400"/>
    <s v="Regional Park &amp; Open Space Dis"/>
    <n v="931409"/>
    <s v="Rancho Jurupa Park"/>
    <x v="37"/>
    <x v="37"/>
    <s v="25400 931409 515120"/>
    <x v="3"/>
    <x v="4"/>
    <s v="Payroll-PCF"/>
    <x v="3"/>
    <s v="Regional Parks1"/>
    <s v="Rancho Jurupa1"/>
    <n v="896.86"/>
    <n v="1279"/>
    <m/>
    <n v="1279"/>
    <n v="41.11"/>
    <n v="101.03"/>
    <n v="100.64"/>
    <n v="101.36"/>
    <n v="151.68"/>
    <n v="79.03"/>
    <n v="89.84"/>
    <n v="94.7"/>
    <n v="90.81"/>
    <n v="101.66"/>
    <n v="150.93"/>
    <n v="96.11"/>
    <n v="1198.8999999999999"/>
    <n v="242.77999999999997"/>
    <n v="332.07000000000005"/>
    <n v="275.35000000000002"/>
    <n v="348.7"/>
    <n v="1198.9000000000001"/>
    <n v="80.099999999999909"/>
    <n v="1525"/>
  </r>
  <r>
    <n v="25400"/>
    <s v="Regional Park &amp; Open Space Dis"/>
    <n v="931409"/>
    <s v="Rancho Jurupa Park"/>
    <x v="39"/>
    <x v="39"/>
    <s v="25400 931409 515260"/>
    <x v="3"/>
    <x v="4"/>
    <s v="Payroll-PCF"/>
    <x v="3"/>
    <s v="Regional Parks1"/>
    <s v="Rancho Jurupa1"/>
    <n v="1544.0300000000002"/>
    <n v="1182"/>
    <m/>
    <n v="1182"/>
    <n v="34.54"/>
    <n v="85.07"/>
    <n v="84.54"/>
    <n v="85.14"/>
    <n v="127.41"/>
    <n v="73.790000000000006"/>
    <n v="79.150000000000006"/>
    <n v="79.52"/>
    <n v="76.260000000000005"/>
    <n v="93.87"/>
    <n v="139.5"/>
    <n v="89.23"/>
    <n v="1048.02"/>
    <n v="204.14999999999998"/>
    <n v="286.34000000000003"/>
    <n v="234.93"/>
    <n v="322.60000000000002"/>
    <n v="1048.02"/>
    <n v="133.98000000000002"/>
    <n v="1112"/>
  </r>
  <r>
    <n v="25400"/>
    <s v="Regional Park &amp; Open Space Dis"/>
    <n v="931409"/>
    <s v="Rancho Jurupa Park"/>
    <x v="42"/>
    <x v="42"/>
    <s v="25400 931409 518140"/>
    <x v="3"/>
    <x v="4"/>
    <s v="Payroll-PCF"/>
    <x v="3"/>
    <s v="Regional Parks1"/>
    <s v="Rancho Jurupa1"/>
    <n v="157.61999999999998"/>
    <n v="168"/>
    <m/>
    <n v="168"/>
    <n v="5.0999999999999996"/>
    <n v="12.79"/>
    <n v="12.8"/>
    <n v="12.84"/>
    <n v="19.2"/>
    <n v="10.24"/>
    <n v="11.28"/>
    <n v="12.64"/>
    <n v="11.36"/>
    <n v="13.28"/>
    <n v="19.2"/>
    <n v="10.88"/>
    <n v="151.60999999999999"/>
    <n v="30.69"/>
    <n v="42.28"/>
    <n v="35.28"/>
    <n v="43.36"/>
    <n v="151.61000000000001"/>
    <n v="16.389999999999986"/>
    <n v="189"/>
  </r>
  <r>
    <n v="25400"/>
    <s v="Regional Park &amp; Open Space Dis"/>
    <n v="931421"/>
    <s v="Mayflower Park"/>
    <x v="22"/>
    <x v="22"/>
    <s v="25400 931421 510040"/>
    <x v="3"/>
    <x v="5"/>
    <s v="Payroll-PCF"/>
    <x v="3"/>
    <s v="Regional Parks1"/>
    <s v="Mayflower1"/>
    <n v="144511.07999999999"/>
    <n v="159829"/>
    <m/>
    <n v="159829"/>
    <n v="3573.9"/>
    <n v="8934.76"/>
    <n v="8934.76"/>
    <n v="9020.5"/>
    <n v="13659.37"/>
    <n v="9106.25"/>
    <n v="9106.26"/>
    <n v="9106.25"/>
    <n v="9106.24"/>
    <n v="9333.9"/>
    <n v="14342.35"/>
    <n v="9561.56"/>
    <n v="113786.1"/>
    <n v="21443.42"/>
    <n v="31786.120000000003"/>
    <n v="27318.75"/>
    <n v="33237.81"/>
    <n v="113786.1"/>
    <n v="46042.899999999994"/>
    <n v="166421"/>
  </r>
  <r>
    <n v="25400"/>
    <s v="Regional Park &amp; Open Space Dis"/>
    <n v="931421"/>
    <s v="Mayflower Park"/>
    <x v="31"/>
    <x v="31"/>
    <s v="25400 931421 513000"/>
    <x v="3"/>
    <x v="5"/>
    <s v="Payroll-PCF"/>
    <x v="3"/>
    <s v="Regional Parks1"/>
    <s v="Mayflower1"/>
    <n v="16612.280000000002"/>
    <n v="18973"/>
    <m/>
    <n v="18973"/>
    <n v="536.51"/>
    <n v="1192.26"/>
    <n v="1234.7"/>
    <n v="1199.3599999999999"/>
    <n v="1893.67"/>
    <n v="1206.1300000000001"/>
    <n v="1205.8900000000001"/>
    <n v="1248.4100000000001"/>
    <n v="1291.0899999999999"/>
    <n v="1236.33"/>
    <n v="1899.13"/>
    <n v="1329.39"/>
    <n v="15472.869999999999"/>
    <n v="2963.4700000000003"/>
    <n v="4299.16"/>
    <n v="3745.3900000000003"/>
    <n v="4464.8500000000004"/>
    <n v="15472.87"/>
    <n v="3500.1299999999992"/>
    <n v="47739"/>
  </r>
  <r>
    <n v="25400"/>
    <s v="Regional Park &amp; Open Space Dis"/>
    <n v="931421"/>
    <s v="Mayflower Park"/>
    <x v="32"/>
    <x v="32"/>
    <s v="25400 931421 513020"/>
    <x v="3"/>
    <x v="5"/>
    <s v="Payroll-PCF"/>
    <x v="3"/>
    <s v="Regional Parks1"/>
    <s v="Mayflower1"/>
    <n v="817.41000000000008"/>
    <n v="0"/>
    <m/>
    <n v="0"/>
    <n v="0"/>
    <n v="0"/>
    <n v="0"/>
    <n v="0"/>
    <n v="0"/>
    <n v="0"/>
    <n v="0"/>
    <n v="0"/>
    <n v="0"/>
    <n v="0"/>
    <n v="0"/>
    <n v="0"/>
    <n v="0"/>
    <n v="0"/>
    <n v="0"/>
    <n v="0"/>
    <n v="0"/>
    <n v="0"/>
    <n v="0"/>
    <n v="0"/>
  </r>
  <r>
    <n v="25400"/>
    <s v="Regional Park &amp; Open Space Dis"/>
    <n v="931421"/>
    <s v="Mayflower Park"/>
    <x v="33"/>
    <x v="33"/>
    <s v="25400 931421 513120"/>
    <x v="3"/>
    <x v="5"/>
    <s v="Payroll-PCF"/>
    <x v="3"/>
    <s v="Regional Parks1"/>
    <s v="Mayflower1"/>
    <n v="8497.67"/>
    <n v="9910"/>
    <m/>
    <n v="9910"/>
    <n v="229.68"/>
    <n v="539.53"/>
    <n v="553.99"/>
    <n v="545.04"/>
    <n v="1048.1300000000001"/>
    <n v="574.91"/>
    <n v="587.96"/>
    <n v="623.24"/>
    <n v="617.11"/>
    <n v="574.69000000000005"/>
    <n v="911.03"/>
    <n v="618.22"/>
    <n v="7423.5299999999988"/>
    <n v="1323.2"/>
    <n v="2168.08"/>
    <n v="1828.31"/>
    <n v="2103.94"/>
    <n v="7423.5300000000007"/>
    <n v="2486.4699999999993"/>
    <n v="10318"/>
  </r>
  <r>
    <n v="25400"/>
    <s v="Regional Park &amp; Open Space Dis"/>
    <n v="931421"/>
    <s v="Mayflower Park"/>
    <x v="34"/>
    <x v="34"/>
    <s v="25400 931421 513140"/>
    <x v="3"/>
    <x v="5"/>
    <s v="Payroll-PCF"/>
    <x v="3"/>
    <s v="Regional Parks1"/>
    <s v="Mayflower1"/>
    <n v="2227.2999999999997"/>
    <n v="2317"/>
    <m/>
    <n v="2317"/>
    <n v="53.72"/>
    <n v="126.19"/>
    <n v="129.56"/>
    <n v="127.47"/>
    <n v="245.13"/>
    <n v="134.44999999999999"/>
    <n v="137.51"/>
    <n v="145.75"/>
    <n v="144.33000000000001"/>
    <n v="134.4"/>
    <n v="213.07"/>
    <n v="144.58000000000001"/>
    <n v="1736.1599999999999"/>
    <n v="309.47000000000003"/>
    <n v="507.05"/>
    <n v="427.59000000000003"/>
    <n v="492.05000000000007"/>
    <n v="1736.1600000000003"/>
    <n v="580.83999999999969"/>
    <n v="2413"/>
  </r>
  <r>
    <n v="25400"/>
    <s v="Regional Park &amp; Open Space Dis"/>
    <n v="931421"/>
    <s v="Mayflower Park"/>
    <x v="35"/>
    <x v="35"/>
    <s v="25400 931421 515040"/>
    <x v="3"/>
    <x v="5"/>
    <s v="Payroll-PCF"/>
    <x v="3"/>
    <s v="Regional Parks1"/>
    <s v="Mayflower1"/>
    <n v="33687.339999999997"/>
    <n v="37884"/>
    <m/>
    <n v="37884"/>
    <n v="952.08"/>
    <n v="2337.35"/>
    <n v="2334"/>
    <n v="2334"/>
    <n v="2334"/>
    <n v="2434"/>
    <n v="2434"/>
    <n v="2434"/>
    <n v="2434"/>
    <n v="2434"/>
    <n v="2434"/>
    <n v="2434"/>
    <n v="27329.43"/>
    <n v="5623.43"/>
    <n v="7102"/>
    <n v="7302"/>
    <n v="7302"/>
    <n v="27329.43"/>
    <n v="10554.57"/>
    <n v="39684"/>
  </r>
  <r>
    <n v="25400"/>
    <s v="Regional Park &amp; Open Space Dis"/>
    <n v="931421"/>
    <s v="Mayflower Park"/>
    <x v="36"/>
    <x v="36"/>
    <s v="25400 931421 515100"/>
    <x v="3"/>
    <x v="5"/>
    <s v="Payroll-PCF"/>
    <x v="3"/>
    <s v="Regional Parks1"/>
    <s v="Mayflower1"/>
    <n v="173.09"/>
    <n v="198"/>
    <m/>
    <n v="198"/>
    <n v="4.46"/>
    <n v="10.92"/>
    <n v="10.92"/>
    <n v="10.92"/>
    <n v="10.92"/>
    <n v="10.92"/>
    <n v="10.92"/>
    <n v="10.92"/>
    <n v="10.92"/>
    <n v="10.92"/>
    <n v="10.92"/>
    <n v="10.92"/>
    <n v="124.58000000000001"/>
    <n v="26.299999999999997"/>
    <n v="32.76"/>
    <n v="32.76"/>
    <n v="32.76"/>
    <n v="124.57999999999998"/>
    <n v="73.420000000000016"/>
    <n v="198"/>
  </r>
  <r>
    <n v="25400"/>
    <s v="Regional Park &amp; Open Space Dis"/>
    <n v="931421"/>
    <s v="Mayflower Park"/>
    <x v="37"/>
    <x v="37"/>
    <s v="25400 931421 515120"/>
    <x v="3"/>
    <x v="5"/>
    <s v="Payroll-PCF"/>
    <x v="3"/>
    <s v="Regional Parks1"/>
    <s v="Mayflower1"/>
    <n v="420.27000000000004"/>
    <n v="519"/>
    <m/>
    <n v="519"/>
    <n v="11.87"/>
    <n v="29.02"/>
    <n v="29.02"/>
    <n v="29.31"/>
    <n v="44.4"/>
    <n v="29.6"/>
    <n v="29.6"/>
    <n v="29.6"/>
    <n v="29.6"/>
    <n v="30.34"/>
    <n v="46.62"/>
    <n v="31.08"/>
    <n v="370.05999999999995"/>
    <n v="69.91"/>
    <n v="103.31"/>
    <n v="88.800000000000011"/>
    <n v="108.03999999999999"/>
    <n v="370.05999999999995"/>
    <n v="148.94000000000005"/>
    <n v="540"/>
  </r>
  <r>
    <n v="25400"/>
    <s v="Regional Park &amp; Open Space Dis"/>
    <n v="931421"/>
    <s v="Mayflower Park"/>
    <x v="39"/>
    <x v="39"/>
    <s v="25400 931421 515260"/>
    <x v="3"/>
    <x v="5"/>
    <s v="Payroll-PCF"/>
    <x v="3"/>
    <s v="Regional Parks1"/>
    <s v="Mayflower1"/>
    <n v="657.88"/>
    <n v="479"/>
    <m/>
    <n v="479"/>
    <n v="9.98"/>
    <n v="24.38"/>
    <n v="24.38"/>
    <n v="24.62"/>
    <n v="37.29"/>
    <n v="24.86"/>
    <n v="24.86"/>
    <n v="24.86"/>
    <n v="24.86"/>
    <n v="25.48"/>
    <n v="39.15"/>
    <n v="26.1"/>
    <n v="310.82000000000005"/>
    <n v="58.739999999999995"/>
    <n v="86.77"/>
    <n v="74.58"/>
    <n v="90.72999999999999"/>
    <n v="310.81999999999994"/>
    <n v="168.18000000000006"/>
    <n v="444"/>
  </r>
  <r>
    <n v="25400"/>
    <s v="Regional Park &amp; Open Space Dis"/>
    <n v="931421"/>
    <s v="Mayflower Park"/>
    <x v="42"/>
    <x v="42"/>
    <s v="25400 931421 518140"/>
    <x v="3"/>
    <x v="5"/>
    <s v="Payroll-PCF"/>
    <x v="3"/>
    <s v="Regional Parks1"/>
    <s v="Mayflower1"/>
    <n v="56.769999999999996"/>
    <n v="63"/>
    <m/>
    <n v="63"/>
    <n v="1.28"/>
    <n v="3.2"/>
    <n v="3.2"/>
    <n v="3.2"/>
    <n v="4.8"/>
    <n v="3.2"/>
    <n v="3.2"/>
    <n v="3.2"/>
    <n v="3.2"/>
    <n v="3.2"/>
    <n v="4.8"/>
    <n v="3.2"/>
    <n v="39.68"/>
    <n v="7.6800000000000006"/>
    <n v="11.2"/>
    <n v="9.6000000000000014"/>
    <n v="11.2"/>
    <n v="39.68"/>
    <n v="23.32"/>
    <n v="63"/>
  </r>
  <r>
    <n v="25430"/>
    <s v="Habitat/Open Space Mgt-Parks"/>
    <n v="931170"/>
    <s v="Habitat &amp; Open Space Mgmt"/>
    <x v="45"/>
    <x v="45"/>
    <s v="25430 931170 518180"/>
    <x v="1"/>
    <x v="1"/>
    <s v="Payroll"/>
    <x v="3"/>
    <s v="Natural Resources1"/>
    <s v="Habitat &amp; Open Space Management1"/>
    <n v="0"/>
    <m/>
    <m/>
    <n v="0"/>
    <n v="0"/>
    <n v="-2.46"/>
    <n v="0"/>
    <n v="0"/>
    <n v="0"/>
    <n v="0"/>
    <n v="0"/>
    <n v="0"/>
    <n v="0"/>
    <n v="0"/>
    <n v="0"/>
    <n v="0"/>
    <n v="-2.46"/>
    <n v="-2.46"/>
    <n v="0"/>
    <n v="0"/>
    <n v="0"/>
    <n v="-2.46"/>
    <n v="2.46"/>
    <n v="0"/>
  </r>
  <r>
    <n v="25430"/>
    <s v="Habitat/Open Space Mgt-Parks"/>
    <n v="931170"/>
    <s v="Habitat &amp; Open Space Mgmt"/>
    <x v="46"/>
    <x v="46"/>
    <s v="25430 931170 520010"/>
    <x v="1"/>
    <x v="1"/>
    <s v="Supplies &amp; Services"/>
    <x v="0"/>
    <s v="Natural Resources2"/>
    <s v="Habitat &amp; Open Space Management2"/>
    <n v="2035.79"/>
    <n v="6000"/>
    <m/>
    <n v="6000"/>
    <n v="0"/>
    <n v="0"/>
    <n v="0"/>
    <n v="0"/>
    <n v="0"/>
    <n v="3675.36"/>
    <n v="0"/>
    <n v="0"/>
    <n v="0"/>
    <n v="0"/>
    <n v="0"/>
    <n v="0"/>
    <n v="3675.36"/>
    <n v="0"/>
    <n v="3675.36"/>
    <n v="0"/>
    <n v="0"/>
    <n v="3675.36"/>
    <n v="2324.64"/>
    <n v="6000"/>
  </r>
  <r>
    <n v="25430"/>
    <s v="Habitat/Open Space Mgt-Parks"/>
    <n v="931170"/>
    <s v="Habitat &amp; Open Space Mgmt"/>
    <x v="47"/>
    <x v="47"/>
    <s v="25430 931170 520020"/>
    <x v="1"/>
    <x v="1"/>
    <s v="Supplies &amp; Services"/>
    <x v="0"/>
    <s v="Natural Resources2"/>
    <s v="Habitat &amp; Open Space Management2"/>
    <n v="2309.9900000000002"/>
    <n v="5000"/>
    <m/>
    <n v="5000"/>
    <n v="0"/>
    <n v="0"/>
    <n v="464.32"/>
    <n v="0"/>
    <n v="21.88"/>
    <n v="0"/>
    <n v="0"/>
    <n v="0"/>
    <n v="0"/>
    <n v="0"/>
    <n v="0"/>
    <n v="0"/>
    <n v="486.2"/>
    <n v="464.32"/>
    <n v="21.88"/>
    <n v="0"/>
    <n v="0"/>
    <n v="486.2"/>
    <n v="4513.8"/>
    <n v="4500"/>
  </r>
  <r>
    <n v="25430"/>
    <s v="Habitat/Open Space Mgt-Parks"/>
    <n v="931170"/>
    <s v="Habitat &amp; Open Space Mgmt"/>
    <x v="48"/>
    <x v="48"/>
    <s v="25430 931170 520025"/>
    <x v="1"/>
    <x v="1"/>
    <s v="Supplies &amp; Services"/>
    <x v="0"/>
    <s v="Natural Resources2"/>
    <s v="Habitat &amp; Open Space Management2"/>
    <n v="1710"/>
    <n v="0"/>
    <m/>
    <n v="0"/>
    <n v="0"/>
    <n v="0"/>
    <n v="335"/>
    <n v="670"/>
    <n v="335"/>
    <n v="-1340"/>
    <n v="380"/>
    <n v="0"/>
    <n v="670"/>
    <n v="0"/>
    <n v="335"/>
    <n v="335"/>
    <n v="1720"/>
    <n v="335"/>
    <n v="-335"/>
    <n v="1050"/>
    <n v="670"/>
    <n v="1720"/>
    <n v="-1720"/>
    <n v="0"/>
  </r>
  <r>
    <n v="25430"/>
    <s v="Habitat/Open Space Mgt-Parks"/>
    <n v="931170"/>
    <s v="Habitat &amp; Open Space Mgmt"/>
    <x v="49"/>
    <x v="49"/>
    <s v="25430 931170 520105"/>
    <x v="1"/>
    <x v="1"/>
    <s v="Supplies &amp; Services"/>
    <x v="0"/>
    <s v="Natural Resources2"/>
    <s v="Habitat &amp; Open Space Management2"/>
    <n v="0"/>
    <m/>
    <m/>
    <n v="0"/>
    <n v="0"/>
    <n v="937.56"/>
    <n v="0"/>
    <n v="0"/>
    <n v="0"/>
    <n v="0"/>
    <n v="0"/>
    <n v="0"/>
    <n v="0"/>
    <n v="0"/>
    <n v="0"/>
    <n v="0"/>
    <n v="937.56"/>
    <n v="937.56"/>
    <n v="0"/>
    <n v="0"/>
    <n v="0"/>
    <n v="937.56"/>
    <n v="-937.56"/>
    <n v="0"/>
  </r>
  <r>
    <n v="25430"/>
    <s v="Habitat/Open Space Mgt-Parks"/>
    <n v="931170"/>
    <s v="Habitat &amp; Open Space Mgmt"/>
    <x v="50"/>
    <x v="50"/>
    <s v="25430 931170 520115"/>
    <x v="1"/>
    <x v="1"/>
    <s v="Supplies &amp; Services"/>
    <x v="0"/>
    <s v="Natural Resources2"/>
    <s v="Habitat &amp; Open Space Management2"/>
    <n v="11289.84"/>
    <n v="4000"/>
    <m/>
    <n v="4000"/>
    <n v="0"/>
    <n v="30"/>
    <n v="0"/>
    <n v="71.5"/>
    <n v="0"/>
    <n v="1099.58"/>
    <n v="1303.3699999999999"/>
    <n v="338.3"/>
    <n v="0"/>
    <n v="576.69000000000005"/>
    <n v="315.41000000000003"/>
    <n v="655.68"/>
    <n v="4390.53"/>
    <n v="30"/>
    <n v="1171.08"/>
    <n v="1641.6699999999998"/>
    <n v="1547.7800000000002"/>
    <n v="4390.5300000000007"/>
    <n v="-390.53000000000065"/>
    <n v="6500"/>
  </r>
  <r>
    <n v="25430"/>
    <s v="Habitat/Open Space Mgt-Parks"/>
    <n v="931170"/>
    <s v="Habitat &amp; Open Space Mgmt"/>
    <x v="51"/>
    <x v="51"/>
    <s v="25430 931170 520230"/>
    <x v="1"/>
    <x v="1"/>
    <s v="Supplies &amp; Services"/>
    <x v="0"/>
    <s v="Natural Resources2"/>
    <s v="Habitat &amp; Open Space Management2"/>
    <n v="10641.880000000001"/>
    <n v="6500"/>
    <m/>
    <n v="6500"/>
    <n v="0"/>
    <n v="469.79"/>
    <n v="569.61"/>
    <n v="482.69"/>
    <n v="481.48"/>
    <n v="439.59"/>
    <n v="685.31"/>
    <n v="397.86"/>
    <n v="407.39"/>
    <n v="407.4"/>
    <n v="538.04999999999995"/>
    <n v="378.7"/>
    <n v="5257.87"/>
    <n v="1039.4000000000001"/>
    <n v="1403.76"/>
    <n v="1490.56"/>
    <n v="1324.1499999999999"/>
    <n v="5257.87"/>
    <n v="1242.1300000000001"/>
    <n v="5000"/>
  </r>
  <r>
    <n v="25430"/>
    <s v="Habitat/Open Space Mgt-Parks"/>
    <n v="931170"/>
    <s v="Habitat &amp; Open Space Mgmt"/>
    <x v="52"/>
    <x v="52"/>
    <s v="25430 931170 520320"/>
    <x v="1"/>
    <x v="1"/>
    <s v="Supplies &amp; Services"/>
    <x v="0"/>
    <s v="Natural Resources2"/>
    <s v="Habitat &amp; Open Space Management2"/>
    <n v="89.16"/>
    <n v="1300"/>
    <m/>
    <n v="1300"/>
    <n v="0.46"/>
    <n v="76.98"/>
    <n v="112.29"/>
    <n v="41.72"/>
    <n v="50.06"/>
    <n v="120.35"/>
    <n v="78.36"/>
    <n v="36.14"/>
    <n v="65.03"/>
    <n v="36.17"/>
    <n v="36.33"/>
    <n v="36.32"/>
    <n v="690.21"/>
    <n v="189.73000000000002"/>
    <n v="212.13"/>
    <n v="179.53"/>
    <n v="108.82"/>
    <n v="690.21"/>
    <n v="609.79"/>
    <n v="1000"/>
  </r>
  <r>
    <n v="25430"/>
    <s v="Habitat/Open Space Mgt-Parks"/>
    <n v="931170"/>
    <s v="Habitat &amp; Open Space Mgmt"/>
    <x v="10"/>
    <x v="10"/>
    <s v="25430 931170 520360"/>
    <x v="1"/>
    <x v="1"/>
    <s v="Internal Service Costs"/>
    <x v="0"/>
    <s v="Natural Resources2"/>
    <s v="Habitat &amp; Open Space Management2"/>
    <n v="1165.08"/>
    <n v="8209"/>
    <m/>
    <n v="8209"/>
    <n v="0"/>
    <n v="684.15"/>
    <n v="1317.49"/>
    <n v="992.02"/>
    <n v="957.81"/>
    <n v="992.02"/>
    <n v="957.81"/>
    <n v="1026.23"/>
    <n v="992.02"/>
    <n v="992.02"/>
    <n v="992.02"/>
    <n v="1949.83"/>
    <n v="11853.42"/>
    <n v="2001.6399999999999"/>
    <n v="2941.85"/>
    <n v="2976.06"/>
    <n v="3933.87"/>
    <n v="11853.419999999998"/>
    <n v="-3644.4199999999983"/>
    <n v="10669"/>
  </r>
  <r>
    <n v="25430"/>
    <s v="Habitat/Open Space Mgt-Parks"/>
    <n v="931170"/>
    <s v="Habitat &amp; Open Space Mgmt"/>
    <x v="53"/>
    <x v="53"/>
    <s v="25430 931170 520800"/>
    <x v="1"/>
    <x v="1"/>
    <s v="Supplies &amp; Services"/>
    <x v="0"/>
    <s v="Natural Resources2"/>
    <s v="Habitat &amp; Open Space Management2"/>
    <n v="0"/>
    <n v="1000"/>
    <m/>
    <n v="1000"/>
    <n v="0"/>
    <n v="351.24"/>
    <n v="104.26"/>
    <n v="0"/>
    <n v="0"/>
    <n v="0"/>
    <n v="50.09"/>
    <n v="175.45"/>
    <n v="193.19"/>
    <n v="0"/>
    <n v="0"/>
    <n v="0"/>
    <n v="874.23"/>
    <n v="455.5"/>
    <n v="0"/>
    <n v="418.73"/>
    <n v="0"/>
    <n v="874.23"/>
    <n v="125.76999999999998"/>
    <n v="1000"/>
  </r>
  <r>
    <n v="25430"/>
    <s v="Habitat/Open Space Mgt-Parks"/>
    <n v="931170"/>
    <s v="Habitat &amp; Open Space Mgmt"/>
    <x v="54"/>
    <x v="54"/>
    <s v="25430 931170 520845"/>
    <x v="1"/>
    <x v="1"/>
    <s v="Supplies &amp; Services"/>
    <x v="0"/>
    <s v="Natural Resources2"/>
    <s v="Habitat &amp; Open Space Management2"/>
    <n v="9005.58"/>
    <n v="50000"/>
    <m/>
    <n v="50000"/>
    <n v="1057.31"/>
    <n v="1073.9000000000001"/>
    <n v="1342.86"/>
    <n v="1203.28"/>
    <n v="1342.86"/>
    <n v="938.49"/>
    <n v="1345.25"/>
    <n v="1304.19"/>
    <n v="2290.27"/>
    <n v="1240.27"/>
    <n v="1240.27"/>
    <n v="2080.9499999999998"/>
    <n v="16459.900000000001"/>
    <n v="3474.0699999999997"/>
    <n v="3484.63"/>
    <n v="4939.71"/>
    <n v="4561.49"/>
    <n v="16459.900000000001"/>
    <n v="33540.1"/>
    <n v="30000"/>
  </r>
  <r>
    <n v="25430"/>
    <s v="Habitat/Open Space Mgt-Parks"/>
    <n v="931170"/>
    <s v="Habitat &amp; Open Space Mgmt"/>
    <x v="55"/>
    <x v="55"/>
    <s v="25430 931170 521420"/>
    <x v="1"/>
    <x v="1"/>
    <s v="Supplies &amp; Services"/>
    <x v="0"/>
    <s v="Natural Resources2"/>
    <s v="Habitat &amp; Open Space Management2"/>
    <n v="11883.930000000002"/>
    <n v="20000"/>
    <m/>
    <n v="20000"/>
    <n v="301.64"/>
    <n v="-20.25"/>
    <n v="1300.3599999999999"/>
    <n v="2839.74"/>
    <n v="865.95"/>
    <n v="749.55"/>
    <n v="506.31"/>
    <n v="1154.23"/>
    <n v="2835.87"/>
    <n v="1655.95"/>
    <n v="3732.72"/>
    <n v="1633.5"/>
    <n v="17555.57"/>
    <n v="1581.75"/>
    <n v="4455.24"/>
    <n v="4496.41"/>
    <n v="7022.17"/>
    <n v="17555.57"/>
    <n v="2444.4300000000003"/>
    <n v="18000"/>
  </r>
  <r>
    <n v="25430"/>
    <s v="Habitat/Open Space Mgt-Parks"/>
    <n v="931170"/>
    <s v="Habitat &amp; Open Space Mgmt"/>
    <x v="56"/>
    <x v="56"/>
    <s v="25430 931170 521500"/>
    <x v="1"/>
    <x v="1"/>
    <s v="Supplies &amp; Services"/>
    <x v="0"/>
    <s v="Natural Resources2"/>
    <s v="Habitat &amp; Open Space Management2"/>
    <n v="36.33"/>
    <n v="20000"/>
    <m/>
    <n v="20000"/>
    <n v="15.21"/>
    <n v="-15.21"/>
    <n v="0"/>
    <n v="0"/>
    <n v="482.32"/>
    <n v="19.55"/>
    <n v="0"/>
    <n v="0"/>
    <n v="3894.44"/>
    <n v="516.47"/>
    <n v="2369.31"/>
    <n v="922.74"/>
    <n v="8204.83"/>
    <n v="0"/>
    <n v="501.87"/>
    <n v="3894.44"/>
    <n v="3808.5199999999995"/>
    <n v="8204.83"/>
    <n v="11795.17"/>
    <n v="15000"/>
  </r>
  <r>
    <n v="25430"/>
    <s v="Habitat/Open Space Mgt-Parks"/>
    <n v="931170"/>
    <s v="Habitat &amp; Open Space Mgmt"/>
    <x v="57"/>
    <x v="57"/>
    <s v="25430 931170 521700"/>
    <x v="1"/>
    <x v="1"/>
    <s v="Supplies &amp; Services"/>
    <x v="0"/>
    <s v="Natural Resources2"/>
    <s v="Habitat &amp; Open Space Management2"/>
    <n v="0"/>
    <n v="900"/>
    <m/>
    <n v="900"/>
    <n v="100.53"/>
    <n v="64.94"/>
    <n v="64.94"/>
    <n v="29.35"/>
    <n v="64.94"/>
    <n v="100.53"/>
    <n v="29.35"/>
    <n v="64.94"/>
    <n v="243.41"/>
    <n v="29.35"/>
    <n v="64.94"/>
    <n v="64.94"/>
    <n v="922.16000000000008"/>
    <n v="230.41"/>
    <n v="194.82"/>
    <n v="337.7"/>
    <n v="159.22999999999999"/>
    <n v="922.16000000000008"/>
    <n v="-22.160000000000082"/>
    <n v="1000"/>
  </r>
  <r>
    <n v="25430"/>
    <s v="Habitat/Open Space Mgt-Parks"/>
    <n v="931170"/>
    <s v="Habitat &amp; Open Space Mgmt"/>
    <x v="58"/>
    <x v="58"/>
    <s v="25430 931170 521720"/>
    <x v="1"/>
    <x v="1"/>
    <s v="Supplies &amp; Services"/>
    <x v="0"/>
    <s v="Natural Resources2"/>
    <s v="Habitat &amp; Open Space Management2"/>
    <n v="0"/>
    <n v="2500"/>
    <m/>
    <n v="2500"/>
    <n v="0"/>
    <n v="0"/>
    <n v="0"/>
    <n v="0"/>
    <n v="0"/>
    <n v="583.98"/>
    <n v="0"/>
    <n v="0"/>
    <n v="0"/>
    <n v="0"/>
    <n v="0"/>
    <n v="0"/>
    <n v="583.98"/>
    <n v="0"/>
    <n v="583.98"/>
    <n v="0"/>
    <n v="0"/>
    <n v="583.98"/>
    <n v="1916.02"/>
    <n v="2500"/>
  </r>
  <r>
    <n v="25430"/>
    <s v="Habitat/Open Space Mgt-Parks"/>
    <n v="931170"/>
    <s v="Habitat &amp; Open Space Mgmt"/>
    <x v="59"/>
    <x v="59"/>
    <s v="25430 931170 521740"/>
    <x v="1"/>
    <x v="1"/>
    <s v="Supplies &amp; Services"/>
    <x v="0"/>
    <s v="Natural Resources2"/>
    <s v="Habitat &amp; Open Space Management2"/>
    <n v="87.92"/>
    <n v="0"/>
    <m/>
    <n v="0"/>
    <n v="0"/>
    <n v="0"/>
    <n v="0"/>
    <n v="71.7"/>
    <n v="0"/>
    <n v="0"/>
    <n v="43.48"/>
    <n v="0"/>
    <n v="0"/>
    <n v="0"/>
    <n v="0"/>
    <n v="0"/>
    <n v="115.18"/>
    <n v="0"/>
    <n v="71.7"/>
    <n v="43.48"/>
    <n v="0"/>
    <n v="115.18"/>
    <n v="-115.18"/>
    <n v="0"/>
  </r>
  <r>
    <n v="25430"/>
    <s v="Habitat/Open Space Mgt-Parks"/>
    <n v="931170"/>
    <s v="Habitat &amp; Open Space Mgmt"/>
    <x v="8"/>
    <x v="8"/>
    <s v="25430 931170 522310"/>
    <x v="1"/>
    <x v="1"/>
    <s v="Supplies &amp; Services"/>
    <x v="0"/>
    <s v="Natural Resources2"/>
    <s v="Habitat &amp; Open Space Management2"/>
    <n v="394.1"/>
    <n v="3000"/>
    <m/>
    <n v="3000"/>
    <n v="16.829999999999998"/>
    <n v="-16.829999999999998"/>
    <n v="133.66"/>
    <n v="0"/>
    <n v="116.98"/>
    <n v="0"/>
    <n v="0"/>
    <n v="0"/>
    <n v="0"/>
    <n v="0"/>
    <n v="0"/>
    <n v="0"/>
    <n v="250.64"/>
    <n v="133.66"/>
    <n v="116.98"/>
    <n v="0"/>
    <n v="0"/>
    <n v="250.64"/>
    <n v="2749.36"/>
    <n v="3000"/>
  </r>
  <r>
    <n v="25430"/>
    <s v="Habitat/Open Space Mgt-Parks"/>
    <n v="931170"/>
    <s v="Habitat &amp; Open Space Mgmt"/>
    <x v="60"/>
    <x v="60"/>
    <s v="25430 931170 522320"/>
    <x v="1"/>
    <x v="1"/>
    <s v="Supplies &amp; Services"/>
    <x v="0"/>
    <s v="Natural Resources2"/>
    <s v="Habitat &amp; Open Space Management2"/>
    <n v="37985.800000000003"/>
    <n v="65000"/>
    <m/>
    <n v="65000"/>
    <n v="829"/>
    <n v="-529.22"/>
    <n v="2801.56"/>
    <n v="344.1"/>
    <n v="699.23"/>
    <n v="86.66"/>
    <n v="617.24"/>
    <n v="1162.98"/>
    <n v="1690.39"/>
    <n v="3127.93"/>
    <n v="1957.2"/>
    <n v="5486.2"/>
    <n v="18273.27"/>
    <n v="3101.34"/>
    <n v="1129.99"/>
    <n v="3470.61"/>
    <n v="10571.33"/>
    <n v="18273.27"/>
    <n v="46726.729999999996"/>
    <n v="125000"/>
  </r>
  <r>
    <n v="25430"/>
    <s v="Habitat/Open Space Mgt-Parks"/>
    <n v="931170"/>
    <s v="Habitat &amp; Open Space Mgmt"/>
    <x v="61"/>
    <x v="61"/>
    <s v="25430 931170 522400"/>
    <x v="1"/>
    <x v="1"/>
    <s v="Supplies &amp; Services"/>
    <x v="0"/>
    <s v="Natural Resources2"/>
    <s v="Habitat &amp; Open Space Management2"/>
    <n v="2441.4899999999998"/>
    <n v="20000"/>
    <m/>
    <n v="20000"/>
    <n v="0"/>
    <n v="0"/>
    <n v="4530"/>
    <n v="60"/>
    <n v="9.0399999999999991"/>
    <n v="1688.05"/>
    <n v="335"/>
    <n v="0"/>
    <n v="0"/>
    <n v="630.75"/>
    <n v="38.450000000000003"/>
    <n v="0"/>
    <n v="7291.29"/>
    <n v="4530"/>
    <n v="1757.09"/>
    <n v="335"/>
    <n v="669.2"/>
    <n v="7291.29"/>
    <n v="12708.71"/>
    <n v="20000"/>
  </r>
  <r>
    <n v="25430"/>
    <s v="Habitat/Open Space Mgt-Parks"/>
    <n v="931170"/>
    <s v="Habitat &amp; Open Space Mgmt"/>
    <x v="62"/>
    <x v="62"/>
    <s v="25430 931170 523100"/>
    <x v="1"/>
    <x v="1"/>
    <s v="Supplies &amp; Services"/>
    <x v="0"/>
    <s v="Natural Resources2"/>
    <s v="Habitat &amp; Open Space Management2"/>
    <n v="40"/>
    <n v="500"/>
    <m/>
    <n v="500"/>
    <n v="0"/>
    <n v="0"/>
    <n v="0"/>
    <n v="0"/>
    <n v="0"/>
    <n v="0"/>
    <n v="0"/>
    <n v="50"/>
    <n v="0"/>
    <n v="0"/>
    <n v="0"/>
    <n v="0"/>
    <n v="50"/>
    <n v="0"/>
    <n v="0"/>
    <n v="50"/>
    <n v="0"/>
    <n v="50"/>
    <n v="450"/>
    <n v="500"/>
  </r>
  <r>
    <n v="25430"/>
    <s v="Habitat/Open Space Mgt-Parks"/>
    <n v="931170"/>
    <s v="Habitat &amp; Open Space Mgmt"/>
    <x v="63"/>
    <x v="63"/>
    <s v="25430 931170 523220"/>
    <x v="1"/>
    <x v="1"/>
    <s v="Supplies &amp; Services"/>
    <x v="0"/>
    <s v="Natural Resources2"/>
    <s v="Habitat &amp; Open Space Management2"/>
    <n v="84"/>
    <n v="1200"/>
    <m/>
    <n v="1200"/>
    <n v="84"/>
    <n v="0"/>
    <n v="0"/>
    <n v="0"/>
    <n v="0"/>
    <n v="0"/>
    <n v="0"/>
    <n v="0"/>
    <n v="0"/>
    <n v="0"/>
    <n v="0"/>
    <n v="0"/>
    <n v="84"/>
    <n v="84"/>
    <n v="0"/>
    <n v="0"/>
    <n v="0"/>
    <n v="84"/>
    <n v="1116"/>
    <n v="1200"/>
  </r>
  <r>
    <n v="25430"/>
    <s v="Habitat/Open Space Mgt-Parks"/>
    <n v="931170"/>
    <s v="Habitat &amp; Open Space Mgmt"/>
    <x v="64"/>
    <x v="64"/>
    <s v="25430 931170 523340"/>
    <x v="1"/>
    <x v="1"/>
    <s v="Supplies &amp; Services"/>
    <x v="0"/>
    <s v="Natural Resources2"/>
    <s v="Habitat &amp; Open Space Management2"/>
    <n v="0"/>
    <m/>
    <m/>
    <n v="0"/>
    <n v="0"/>
    <n v="0.4"/>
    <n v="3.12"/>
    <n v="2.75"/>
    <n v="0"/>
    <n v="0.32"/>
    <n v="0"/>
    <n v="0"/>
    <n v="0"/>
    <n v="0"/>
    <n v="0"/>
    <n v="7.0000000000000007E-2"/>
    <n v="6.66"/>
    <n v="3.52"/>
    <n v="3.07"/>
    <n v="0"/>
    <n v="7.0000000000000007E-2"/>
    <n v="6.66"/>
    <n v="-6.66"/>
    <n v="0"/>
  </r>
  <r>
    <n v="25430"/>
    <s v="Habitat/Open Space Mgt-Parks"/>
    <n v="931170"/>
    <s v="Habitat &amp; Open Space Mgmt"/>
    <x v="65"/>
    <x v="65"/>
    <s v="25430 931170 523640"/>
    <x v="1"/>
    <x v="1"/>
    <s v="Supplies &amp; Services"/>
    <x v="0"/>
    <s v="Natural Resources2"/>
    <s v="Habitat &amp; Open Space Management2"/>
    <n v="1904.8"/>
    <n v="2000"/>
    <m/>
    <n v="2000"/>
    <n v="0"/>
    <n v="0"/>
    <n v="0"/>
    <n v="0"/>
    <n v="0"/>
    <n v="0"/>
    <n v="0"/>
    <n v="0"/>
    <n v="0"/>
    <n v="0"/>
    <n v="0"/>
    <n v="0"/>
    <n v="0"/>
    <n v="0"/>
    <n v="0"/>
    <n v="0"/>
    <n v="0"/>
    <n v="0"/>
    <n v="2000"/>
    <n v="2000"/>
  </r>
  <r>
    <n v="25430"/>
    <s v="Habitat/Open Space Mgt-Parks"/>
    <n v="931170"/>
    <s v="Habitat &amp; Open Space Mgmt"/>
    <x v="66"/>
    <x v="66"/>
    <s v="25430 931170 523700"/>
    <x v="1"/>
    <x v="1"/>
    <s v="Supplies &amp; Services"/>
    <x v="0"/>
    <s v="Natural Resources2"/>
    <s v="Habitat &amp; Open Space Management2"/>
    <n v="1310.1400000000001"/>
    <n v="1500"/>
    <m/>
    <n v="1500"/>
    <n v="0"/>
    <n v="0"/>
    <n v="0"/>
    <n v="28"/>
    <n v="0"/>
    <n v="0"/>
    <n v="0"/>
    <n v="135.16"/>
    <n v="213.76"/>
    <n v="0"/>
    <n v="26.92"/>
    <n v="4.3"/>
    <n v="408.14"/>
    <n v="0"/>
    <n v="28"/>
    <n v="348.91999999999996"/>
    <n v="31.220000000000002"/>
    <n v="408.14"/>
    <n v="1091.8600000000001"/>
    <n v="1500"/>
  </r>
  <r>
    <n v="25430"/>
    <s v="Habitat/Open Space Mgt-Parks"/>
    <n v="931170"/>
    <s v="Habitat &amp; Open Space Mgmt"/>
    <x v="67"/>
    <x v="67"/>
    <s v="25430 931170 523800"/>
    <x v="1"/>
    <x v="1"/>
    <s v="Supplies &amp; Services"/>
    <x v="0"/>
    <s v="Natural Resources2"/>
    <s v="Habitat &amp; Open Space Management2"/>
    <n v="261"/>
    <n v="0"/>
    <m/>
    <n v="0"/>
    <n v="0"/>
    <n v="0"/>
    <n v="0"/>
    <n v="0"/>
    <n v="0"/>
    <n v="0"/>
    <n v="0"/>
    <n v="0"/>
    <n v="0"/>
    <n v="0"/>
    <n v="61.8"/>
    <n v="49.98"/>
    <n v="111.78"/>
    <n v="0"/>
    <n v="0"/>
    <n v="0"/>
    <n v="111.78"/>
    <n v="111.78"/>
    <n v="-111.78"/>
    <n v="0"/>
  </r>
  <r>
    <n v="25430"/>
    <s v="Habitat/Open Space Mgt-Parks"/>
    <n v="931170"/>
    <s v="Habitat &amp; Open Space Mgmt"/>
    <x v="68"/>
    <x v="68"/>
    <s v="25430 931170 524840"/>
    <x v="1"/>
    <x v="1"/>
    <s v="Supplies &amp; Services"/>
    <x v="0"/>
    <s v="Natural Resources2"/>
    <s v="Habitat &amp; Open Space Management2"/>
    <n v="225"/>
    <n v="600"/>
    <m/>
    <n v="600"/>
    <n v="0"/>
    <n v="0"/>
    <n v="15"/>
    <n v="0"/>
    <n v="0"/>
    <n v="0"/>
    <n v="0"/>
    <n v="0"/>
    <n v="0"/>
    <n v="0"/>
    <n v="15"/>
    <n v="45"/>
    <n v="75"/>
    <n v="15"/>
    <n v="0"/>
    <n v="0"/>
    <n v="60"/>
    <n v="75"/>
    <n v="525"/>
    <n v="600"/>
  </r>
  <r>
    <n v="25430"/>
    <s v="Habitat/Open Space Mgt-Parks"/>
    <n v="931170"/>
    <s v="Habitat &amp; Open Space Mgmt"/>
    <x v="69"/>
    <x v="69"/>
    <s v="25430 931170 525060"/>
    <x v="1"/>
    <x v="1"/>
    <s v="Supplies &amp; Services"/>
    <x v="0"/>
    <s v="Natural Resources2"/>
    <s v="Habitat &amp; Open Space Management2"/>
    <n v="3144.5899999999997"/>
    <n v="250"/>
    <m/>
    <n v="250"/>
    <n v="0"/>
    <n v="0"/>
    <n v="0"/>
    <n v="0"/>
    <n v="509.18"/>
    <n v="0"/>
    <n v="0"/>
    <n v="0"/>
    <n v="53.02"/>
    <n v="429.96"/>
    <n v="0"/>
    <n v="441.16"/>
    <n v="1433.3200000000002"/>
    <n v="0"/>
    <n v="509.18"/>
    <n v="53.02"/>
    <n v="871.12"/>
    <n v="1433.3200000000002"/>
    <n v="-1183.3200000000002"/>
    <n v="250"/>
  </r>
  <r>
    <n v="25430"/>
    <s v="Habitat/Open Space Mgt-Parks"/>
    <n v="931170"/>
    <s v="Habitat &amp; Open Space Mgmt"/>
    <x v="70"/>
    <x v="70"/>
    <s v="25430 931170 526910"/>
    <x v="1"/>
    <x v="1"/>
    <s v="Supplies &amp; Services"/>
    <x v="0"/>
    <s v="Natural Resources2"/>
    <s v="Habitat &amp; Open Space Management2"/>
    <n v="0"/>
    <n v="0"/>
    <m/>
    <n v="0"/>
    <n v="0"/>
    <n v="0"/>
    <n v="0"/>
    <n v="0"/>
    <n v="0"/>
    <n v="0"/>
    <n v="0"/>
    <n v="4888.3100000000004"/>
    <n v="0"/>
    <n v="0"/>
    <n v="0"/>
    <n v="0"/>
    <n v="4888.3100000000004"/>
    <n v="0"/>
    <n v="0"/>
    <n v="4888.3100000000004"/>
    <n v="0"/>
    <n v="4888.3100000000004"/>
    <n v="-4888.3100000000004"/>
    <n v="0"/>
  </r>
  <r>
    <n v="25430"/>
    <s v="Habitat/Open Space Mgt-Parks"/>
    <n v="931170"/>
    <s v="Habitat &amp; Open Space Mgmt"/>
    <x v="71"/>
    <x v="71"/>
    <s v="25430 931170 526940"/>
    <x v="1"/>
    <x v="1"/>
    <s v="Supplies &amp; Services"/>
    <x v="0"/>
    <s v="Natural Resources2"/>
    <s v="Habitat &amp; Open Space Management2"/>
    <n v="1617.13"/>
    <n v="2000"/>
    <m/>
    <n v="2000"/>
    <n v="0"/>
    <n v="45.07"/>
    <n v="508.12"/>
    <n v="51.31"/>
    <n v="0"/>
    <n v="0"/>
    <n v="0"/>
    <n v="120"/>
    <n v="208.67"/>
    <n v="208.67"/>
    <n v="144.99"/>
    <n v="71.09"/>
    <n v="1357.9199999999998"/>
    <n v="553.19000000000005"/>
    <n v="51.31"/>
    <n v="328.66999999999996"/>
    <n v="424.75"/>
    <n v="1357.92"/>
    <n v="642.07999999999993"/>
    <n v="2000"/>
  </r>
  <r>
    <n v="25430"/>
    <s v="Habitat/Open Space Mgt-Parks"/>
    <n v="931170"/>
    <s v="Habitat &amp; Open Space Mgmt"/>
    <x v="72"/>
    <x v="72"/>
    <s v="25430 931170 526960"/>
    <x v="1"/>
    <x v="1"/>
    <s v="Supplies &amp; Services"/>
    <x v="0"/>
    <s v="Natural Resources2"/>
    <s v="Habitat &amp; Open Space Management2"/>
    <n v="7772.5400000000009"/>
    <n v="8000"/>
    <m/>
    <n v="8000"/>
    <n v="0"/>
    <n v="0"/>
    <n v="307.32"/>
    <n v="59.21"/>
    <n v="0"/>
    <n v="0"/>
    <n v="66.86"/>
    <n v="448.56"/>
    <n v="1539.21"/>
    <n v="1027.72"/>
    <n v="1455.83"/>
    <n v="334.03"/>
    <n v="5238.74"/>
    <n v="307.32"/>
    <n v="59.21"/>
    <n v="2054.63"/>
    <n v="2817.58"/>
    <n v="5238.74"/>
    <n v="2761.26"/>
    <n v="8000"/>
  </r>
  <r>
    <n v="25430"/>
    <s v="Habitat/Open Space Mgt-Parks"/>
    <n v="931170"/>
    <s v="Habitat &amp; Open Space Mgmt"/>
    <x v="73"/>
    <x v="73"/>
    <s v="25430 931170 527100"/>
    <x v="1"/>
    <x v="1"/>
    <s v="Supplies &amp; Services"/>
    <x v="0"/>
    <s v="Natural Resources2"/>
    <s v="Habitat &amp; Open Space Management2"/>
    <n v="215.82"/>
    <n v="0"/>
    <m/>
    <n v="0"/>
    <n v="0"/>
    <n v="0"/>
    <n v="0"/>
    <n v="0"/>
    <n v="0"/>
    <n v="0"/>
    <n v="0"/>
    <n v="0"/>
    <n v="0"/>
    <n v="0"/>
    <n v="0"/>
    <n v="0"/>
    <n v="0"/>
    <n v="0"/>
    <n v="0"/>
    <n v="0"/>
    <n v="0"/>
    <n v="0"/>
    <n v="0"/>
    <n v="0"/>
  </r>
  <r>
    <n v="25430"/>
    <s v="Habitat/Open Space Mgt-Parks"/>
    <n v="931170"/>
    <s v="Habitat &amp; Open Space Mgmt"/>
    <x v="74"/>
    <x v="74"/>
    <s v="25430 931170 527660"/>
    <x v="1"/>
    <x v="1"/>
    <s v="Supplies &amp; Services"/>
    <x v="0"/>
    <s v="Natural Resources2"/>
    <s v="Habitat &amp; Open Space Management2"/>
    <n v="124.37"/>
    <n v="0"/>
    <m/>
    <n v="0"/>
    <n v="0"/>
    <n v="0"/>
    <n v="0"/>
    <n v="0"/>
    <n v="0"/>
    <n v="0"/>
    <n v="0"/>
    <n v="0"/>
    <n v="0"/>
    <n v="0"/>
    <n v="0"/>
    <n v="0"/>
    <n v="0"/>
    <n v="0"/>
    <n v="0"/>
    <n v="0"/>
    <n v="0"/>
    <n v="0"/>
    <n v="0"/>
    <n v="0"/>
  </r>
  <r>
    <n v="25430"/>
    <s v="Habitat/Open Space Mgt-Parks"/>
    <n v="931170"/>
    <s v="Habitat &amp; Open Space Mgmt"/>
    <x v="75"/>
    <x v="75"/>
    <s v="25430 931170 527680"/>
    <x v="1"/>
    <x v="1"/>
    <s v="Supplies &amp; Services"/>
    <x v="0"/>
    <s v="Natural Resources2"/>
    <s v="Habitat &amp; Open Space Management2"/>
    <n v="2542.3199999999997"/>
    <n v="3000"/>
    <m/>
    <n v="3000"/>
    <n v="20.420000000000002"/>
    <n v="1202.6300000000001"/>
    <n v="0"/>
    <n v="0"/>
    <n v="0"/>
    <n v="1952.26"/>
    <n v="124.21"/>
    <n v="0"/>
    <n v="163.80000000000001"/>
    <n v="0"/>
    <n v="0"/>
    <n v="0"/>
    <n v="3463.3200000000006"/>
    <n v="1223.0500000000002"/>
    <n v="1952.26"/>
    <n v="288.01"/>
    <n v="0"/>
    <n v="3463.3200000000006"/>
    <n v="-463.32000000000062"/>
    <n v="3000"/>
  </r>
  <r>
    <n v="25430"/>
    <s v="Habitat/Open Space Mgt-Parks"/>
    <n v="931170"/>
    <s v="Habitat &amp; Open Space Mgmt"/>
    <x v="11"/>
    <x v="11"/>
    <s v="25430 931170 527690"/>
    <x v="1"/>
    <x v="1"/>
    <s v="Internal Service Costs"/>
    <x v="0"/>
    <s v="Natural Resources2"/>
    <s v="Habitat &amp; Open Space Management2"/>
    <n v="22378.639999999999"/>
    <n v="16968"/>
    <m/>
    <n v="16968"/>
    <n v="0"/>
    <n v="5507.93"/>
    <n v="4398.16"/>
    <n v="8248.65"/>
    <n v="4181"/>
    <n v="5753.72"/>
    <n v="2423.9"/>
    <n v="3739.2"/>
    <n v="6231.06"/>
    <n v="4689.2700000000004"/>
    <n v="11879.88"/>
    <n v="10289.459999999999"/>
    <n v="67342.23"/>
    <n v="9906.09"/>
    <n v="18183.37"/>
    <n v="12394.16"/>
    <n v="26858.61"/>
    <n v="67342.23"/>
    <n v="-50374.229999999996"/>
    <n v="84075"/>
  </r>
  <r>
    <n v="25430"/>
    <s v="Habitat/Open Space Mgt-Parks"/>
    <n v="931170"/>
    <s v="Habitat &amp; Open Space Mgmt"/>
    <x v="76"/>
    <x v="76"/>
    <s v="25430 931170 527840"/>
    <x v="1"/>
    <x v="1"/>
    <s v="Travel/Training"/>
    <x v="0"/>
    <s v="Natural Resources2"/>
    <s v="Habitat &amp; Open Space Management2"/>
    <n v="3236.31"/>
    <n v="15200"/>
    <m/>
    <n v="15200"/>
    <n v="0"/>
    <n v="0"/>
    <n v="1095"/>
    <n v="455"/>
    <n v="0"/>
    <n v="0"/>
    <n v="0"/>
    <n v="0"/>
    <n v="900"/>
    <n v="1020"/>
    <n v="0"/>
    <n v="1092.17"/>
    <n v="4562.17"/>
    <n v="1095"/>
    <n v="455"/>
    <n v="900"/>
    <n v="2112.17"/>
    <n v="4562.17"/>
    <n v="10637.83"/>
    <n v="0"/>
  </r>
  <r>
    <n v="25430"/>
    <s v="Habitat/Open Space Mgt-Parks"/>
    <n v="931170"/>
    <s v="Habitat &amp; Open Space Mgmt"/>
    <x v="77"/>
    <x v="77"/>
    <s v="25430 931170 527940"/>
    <x v="1"/>
    <x v="1"/>
    <s v="Supplies &amp; Services"/>
    <x v="0"/>
    <s v="Natural Resources2"/>
    <s v="Habitat &amp; Open Space Management2"/>
    <n v="3483.21"/>
    <n v="5000"/>
    <m/>
    <n v="5000"/>
    <n v="0"/>
    <n v="0"/>
    <n v="0"/>
    <n v="0"/>
    <n v="0"/>
    <n v="0"/>
    <n v="730.79"/>
    <n v="0"/>
    <n v="0"/>
    <n v="0"/>
    <n v="0"/>
    <n v="0"/>
    <n v="730.79"/>
    <n v="0"/>
    <n v="0"/>
    <n v="730.79"/>
    <n v="0"/>
    <n v="730.79"/>
    <n v="4269.21"/>
    <n v="5000"/>
  </r>
  <r>
    <n v="25430"/>
    <s v="Habitat/Open Space Mgt-Parks"/>
    <n v="931170"/>
    <s v="Habitat &amp; Open Space Mgmt"/>
    <x v="78"/>
    <x v="78"/>
    <s v="25430 931170 528140"/>
    <x v="1"/>
    <x v="1"/>
    <s v="Travel/Training"/>
    <x v="0"/>
    <s v="Natural Resources2"/>
    <s v="Habitat &amp; Open Space Management2"/>
    <n v="1200"/>
    <n v="0"/>
    <m/>
    <n v="0"/>
    <n v="0"/>
    <n v="0"/>
    <n v="0"/>
    <n v="0"/>
    <n v="0"/>
    <n v="0"/>
    <n v="800"/>
    <n v="340"/>
    <n v="0"/>
    <n v="0"/>
    <n v="670"/>
    <n v="0"/>
    <n v="1810"/>
    <n v="0"/>
    <n v="0"/>
    <n v="1140"/>
    <n v="670"/>
    <n v="1810"/>
    <n v="-1810"/>
    <n v="0"/>
  </r>
  <r>
    <n v="25430"/>
    <s v="Habitat/Open Space Mgt-Parks"/>
    <n v="931170"/>
    <s v="Habitat &amp; Open Space Mgmt"/>
    <x v="79"/>
    <x v="79"/>
    <s v="25430 931170 528260"/>
    <x v="1"/>
    <x v="1"/>
    <s v="Supplies &amp; Services"/>
    <x v="0"/>
    <s v="Natural Resources2"/>
    <s v="Habitat &amp; Open Space Management2"/>
    <n v="465.5"/>
    <n v="5000"/>
    <m/>
    <n v="5000"/>
    <n v="0"/>
    <n v="0"/>
    <n v="139.78"/>
    <n v="0"/>
    <n v="0"/>
    <n v="0"/>
    <n v="0"/>
    <n v="0"/>
    <n v="251.32"/>
    <n v="708.66"/>
    <n v="163.63"/>
    <n v="0"/>
    <n v="1263.3899999999999"/>
    <n v="139.78"/>
    <n v="0"/>
    <n v="251.32"/>
    <n v="872.29"/>
    <n v="1263.3899999999999"/>
    <n v="3736.61"/>
    <n v="5000"/>
  </r>
  <r>
    <n v="25430"/>
    <s v="Habitat/Open Space Mgt-Parks"/>
    <n v="931170"/>
    <s v="Habitat &amp; Open Space Mgmt"/>
    <x v="80"/>
    <x v="80"/>
    <s v="25430 931170 528920"/>
    <x v="1"/>
    <x v="1"/>
    <s v="Supplies &amp; Services"/>
    <x v="0"/>
    <s v="Natural Resources2"/>
    <s v="Habitat &amp; Open Space Management2"/>
    <n v="5945.32"/>
    <n v="73032"/>
    <n v="-60000"/>
    <n v="13032"/>
    <n v="0"/>
    <n v="1438.27"/>
    <n v="1438.27"/>
    <n v="1438.27"/>
    <n v="2810.65"/>
    <n v="2810.65"/>
    <n v="2810.65"/>
    <n v="3245.13"/>
    <n v="3245.13"/>
    <n v="2810.65"/>
    <n v="2810.65"/>
    <n v="4977.6899999999996"/>
    <n v="29836.010000000002"/>
    <n v="2876.54"/>
    <n v="7059.57"/>
    <n v="9300.91"/>
    <n v="10598.99"/>
    <n v="29836.010000000002"/>
    <n v="-16804.010000000002"/>
    <n v="165000"/>
  </r>
  <r>
    <n v="25430"/>
    <s v="Habitat/Open Space Mgt-Parks"/>
    <n v="931170"/>
    <s v="Habitat &amp; Open Space Mgmt"/>
    <x v="81"/>
    <x v="81"/>
    <s v="25430 931170 528960"/>
    <x v="1"/>
    <x v="1"/>
    <s v="Travel/Training"/>
    <x v="0"/>
    <s v="Natural Resources2"/>
    <s v="Habitat &amp; Open Space Management2"/>
    <n v="1719.88"/>
    <n v="0"/>
    <m/>
    <n v="0"/>
    <n v="0"/>
    <n v="0"/>
    <n v="0"/>
    <n v="0"/>
    <n v="0"/>
    <n v="0"/>
    <n v="0"/>
    <n v="0"/>
    <n v="0"/>
    <n v="1483.74"/>
    <n v="0"/>
    <n v="0"/>
    <n v="1483.74"/>
    <n v="0"/>
    <n v="0"/>
    <n v="0"/>
    <n v="1483.74"/>
    <n v="1483.74"/>
    <n v="-1483.74"/>
    <n v="0"/>
  </r>
  <r>
    <n v="25430"/>
    <s v="Habitat/Open Space Mgt-Parks"/>
    <n v="931170"/>
    <s v="Habitat &amp; Open Space Mgmt"/>
    <x v="82"/>
    <x v="82"/>
    <s v="25430 931170 528980"/>
    <x v="1"/>
    <x v="1"/>
    <s v="Travel/Training"/>
    <x v="0"/>
    <s v="Natural Resources2"/>
    <s v="Habitat &amp; Open Space Management2"/>
    <n v="197.18"/>
    <n v="0"/>
    <m/>
    <n v="0"/>
    <n v="0"/>
    <n v="0"/>
    <n v="0"/>
    <n v="0"/>
    <n v="0"/>
    <n v="0"/>
    <n v="0"/>
    <n v="0"/>
    <n v="0"/>
    <n v="0"/>
    <n v="0"/>
    <n v="0"/>
    <n v="0"/>
    <n v="0"/>
    <n v="0"/>
    <n v="0"/>
    <n v="0"/>
    <n v="0"/>
    <n v="0"/>
    <n v="0"/>
  </r>
  <r>
    <n v="25430"/>
    <s v="Habitat/Open Space Mgt-Parks"/>
    <n v="931170"/>
    <s v="Habitat &amp; Open Space Mgmt"/>
    <x v="43"/>
    <x v="43"/>
    <s v="25430 931170 529040"/>
    <x v="1"/>
    <x v="1"/>
    <s v="Payroll-PCF"/>
    <x v="0"/>
    <s v="Natural Resources2"/>
    <s v="Habitat &amp; Open Space Management2"/>
    <n v="604"/>
    <n v="0"/>
    <m/>
    <n v="0"/>
    <n v="0"/>
    <n v="0"/>
    <n v="0"/>
    <n v="373.35"/>
    <n v="0"/>
    <n v="0"/>
    <n v="0"/>
    <n v="0"/>
    <n v="0"/>
    <n v="0"/>
    <n v="0"/>
    <n v="0"/>
    <n v="373.35"/>
    <n v="0"/>
    <n v="373.35"/>
    <n v="0"/>
    <n v="0"/>
    <n v="373.35"/>
    <n v="-373.35"/>
    <n v="0"/>
  </r>
  <r>
    <n v="25430"/>
    <s v="Habitat/Open Space Mgt-Parks"/>
    <n v="931170"/>
    <s v="Habitat &amp; Open Space Mgmt"/>
    <x v="83"/>
    <x v="83"/>
    <s v="25430 931170 529500"/>
    <x v="1"/>
    <x v="1"/>
    <s v="Supplies &amp; Services"/>
    <x v="0"/>
    <s v="Natural Resources2"/>
    <s v="Habitat &amp; Open Space Management2"/>
    <n v="990.72"/>
    <n v="9500"/>
    <m/>
    <n v="9500"/>
    <n v="20.8"/>
    <n v="1240.92"/>
    <n v="1079.24"/>
    <n v="683.79"/>
    <n v="748.83"/>
    <n v="757.26"/>
    <n v="715.45"/>
    <n v="675.5"/>
    <n v="594.75"/>
    <n v="564.66999999999996"/>
    <n v="775.33"/>
    <n v="823.28"/>
    <n v="8679.82"/>
    <n v="2340.96"/>
    <n v="2189.88"/>
    <n v="1985.7"/>
    <n v="2163.2799999999997"/>
    <n v="8679.82"/>
    <n v="820.18000000000029"/>
    <n v="10000"/>
  </r>
  <r>
    <n v="25430"/>
    <s v="Habitat/Open Space Mgt-Parks"/>
    <n v="931170"/>
    <s v="Habitat &amp; Open Space Mgmt"/>
    <x v="84"/>
    <x v="84"/>
    <s v="25430 931170 529520"/>
    <x v="1"/>
    <x v="1"/>
    <s v="Supplies &amp; Services"/>
    <x v="0"/>
    <s v="Natural Resources2"/>
    <s v="Habitat &amp; Open Space Management2"/>
    <n v="2944.83"/>
    <n v="17000"/>
    <m/>
    <n v="17000"/>
    <n v="380.75"/>
    <n v="941.25"/>
    <n v="797.25"/>
    <n v="1960.28"/>
    <n v="812.79"/>
    <n v="965.85"/>
    <n v="991.89"/>
    <n v="0"/>
    <n v="2962.12"/>
    <n v="1908.25"/>
    <n v="439.43"/>
    <n v="1478.2"/>
    <n v="13638.060000000001"/>
    <n v="2119.25"/>
    <n v="3738.9199999999996"/>
    <n v="3954.0099999999998"/>
    <n v="3825.88"/>
    <n v="13638.060000000001"/>
    <n v="3361.9399999999987"/>
    <n v="17000"/>
  </r>
  <r>
    <n v="25430"/>
    <s v="Habitat/Open Space Mgt-Parks"/>
    <n v="931170"/>
    <s v="Habitat &amp; Open Space Mgmt"/>
    <x v="85"/>
    <x v="85"/>
    <s v="25430 931170 529550"/>
    <x v="1"/>
    <x v="1"/>
    <s v="Supplies &amp; Services"/>
    <x v="0"/>
    <s v="Natural Resources2"/>
    <s v="Habitat &amp; Open Space Management2"/>
    <n v="1249.3400000000001"/>
    <n v="5900"/>
    <m/>
    <n v="5900"/>
    <n v="0"/>
    <n v="251.46"/>
    <n v="376.03"/>
    <n v="375.39"/>
    <n v="382.59"/>
    <n v="678.01"/>
    <n v="696.13"/>
    <n v="715.17"/>
    <n v="701.36"/>
    <n v="629.24"/>
    <n v="617.29999999999995"/>
    <n v="430.85"/>
    <n v="5853.5300000000007"/>
    <n v="627.49"/>
    <n v="1435.99"/>
    <n v="2112.66"/>
    <n v="1677.3899999999999"/>
    <n v="5853.5299999999988"/>
    <n v="46.470000000001164"/>
    <n v="6000"/>
  </r>
  <r>
    <n v="25430"/>
    <s v="Habitat/Open Space Mgt-Parks"/>
    <n v="931170"/>
    <s v="Habitat &amp; Open Space Mgmt"/>
    <x v="9"/>
    <x v="9"/>
    <s v="25430 931170 536760"/>
    <x v="1"/>
    <x v="1"/>
    <s v="Internal Service Costs"/>
    <x v="2"/>
    <s v="Natural Resources3"/>
    <s v="Habitat &amp; Open Space Management3"/>
    <n v="1248.6799999999998"/>
    <n v="1259"/>
    <m/>
    <n v="1259"/>
    <n v="218.74"/>
    <n v="123.74"/>
    <n v="107.6"/>
    <n v="107.6"/>
    <n v="145.26"/>
    <n v="96.84"/>
    <n v="75.319999999999993"/>
    <n v="69.94"/>
    <n v="64.56"/>
    <n v="86.08"/>
    <n v="112.98"/>
    <n v="86.08"/>
    <n v="1294.74"/>
    <n v="450.08000000000004"/>
    <n v="349.7"/>
    <n v="209.82"/>
    <n v="285.14"/>
    <n v="1294.7399999999998"/>
    <n v="-35.739999999999782"/>
    <n v="0"/>
  </r>
  <r>
    <n v="25430"/>
    <s v="Habitat/Open Space Mgt-Parks"/>
    <n v="931170"/>
    <s v="Habitat &amp; Open Space Mgmt"/>
    <x v="86"/>
    <x v="86"/>
    <s v="25430 931170 536761"/>
    <x v="1"/>
    <x v="1"/>
    <s v="Internal Service Costs"/>
    <x v="2"/>
    <s v="Natural Resources3"/>
    <s v="Habitat &amp; Open Space Management3"/>
    <n v="0"/>
    <n v="0"/>
    <m/>
    <n v="0"/>
    <n v="0"/>
    <n v="0"/>
    <n v="0"/>
    <n v="0"/>
    <n v="0"/>
    <n v="0"/>
    <n v="0"/>
    <n v="0"/>
    <n v="0"/>
    <n v="0"/>
    <n v="0"/>
    <n v="0"/>
    <n v="0"/>
    <n v="0"/>
    <n v="0"/>
    <n v="0"/>
    <n v="0"/>
    <n v="0"/>
    <n v="0"/>
    <n v="767"/>
  </r>
  <r>
    <n v="25430"/>
    <s v="Habitat/Open Space Mgt-Parks"/>
    <n v="931170"/>
    <s v="Habitat &amp; Open Space Mgmt"/>
    <x v="87"/>
    <x v="87"/>
    <s v="25430 931170 536910"/>
    <x v="1"/>
    <x v="1"/>
    <s v="Other Charges"/>
    <x v="2"/>
    <s v="Natural Resources3"/>
    <s v="Habitat &amp; Open Space Management3"/>
    <n v="186.09"/>
    <n v="12000"/>
    <m/>
    <n v="12000"/>
    <n v="0"/>
    <n v="0"/>
    <n v="0"/>
    <n v="330.73"/>
    <n v="2244.84"/>
    <n v="567.14"/>
    <n v="979.8"/>
    <n v="1722.71"/>
    <n v="0"/>
    <n v="1566.03"/>
    <n v="0"/>
    <n v="2328.04"/>
    <n v="9739.2900000000009"/>
    <n v="0"/>
    <n v="3142.71"/>
    <n v="2702.51"/>
    <n v="3894.0699999999997"/>
    <n v="9739.2900000000009"/>
    <n v="2260.7099999999991"/>
    <n v="12000"/>
  </r>
  <r>
    <n v="25430"/>
    <s v="Habitat/Open Space Mgt-Parks"/>
    <n v="931170"/>
    <s v="Habitat &amp; Open Space Mgmt"/>
    <x v="12"/>
    <x v="12"/>
    <s v="25430 931170 537020"/>
    <x v="1"/>
    <x v="1"/>
    <s v="Internal Service Costs"/>
    <x v="2"/>
    <s v="Natural Resources3"/>
    <s v="Habitat &amp; Open Space Management3"/>
    <n v="1004.47"/>
    <n v="0"/>
    <m/>
    <n v="0"/>
    <n v="0"/>
    <n v="0"/>
    <n v="0"/>
    <n v="0"/>
    <n v="0"/>
    <n v="0"/>
    <n v="1431.92"/>
    <n v="0"/>
    <n v="0"/>
    <n v="0"/>
    <n v="0"/>
    <n v="0"/>
    <n v="1431.92"/>
    <n v="0"/>
    <n v="0"/>
    <n v="1431.92"/>
    <n v="0"/>
    <n v="1431.92"/>
    <n v="-1431.92"/>
    <n v="0"/>
  </r>
  <r>
    <n v="25430"/>
    <s v="Habitat/Open Space Mgt-Parks"/>
    <n v="931170"/>
    <s v="Habitat &amp; Open Space Mgmt"/>
    <x v="88"/>
    <x v="88"/>
    <s v="25430 931170 537080"/>
    <x v="1"/>
    <x v="1"/>
    <s v="Other Charges"/>
    <x v="2"/>
    <s v="Natural Resources3"/>
    <s v="Habitat &amp; Open Space Management3"/>
    <n v="2004"/>
    <n v="3000"/>
    <m/>
    <n v="3000"/>
    <n v="511"/>
    <n v="0"/>
    <n v="0"/>
    <n v="0"/>
    <n v="0"/>
    <n v="0"/>
    <n v="0"/>
    <n v="0"/>
    <n v="0"/>
    <n v="0"/>
    <n v="0"/>
    <n v="0"/>
    <n v="511"/>
    <n v="511"/>
    <n v="0"/>
    <n v="0"/>
    <n v="0"/>
    <n v="511"/>
    <n v="2489"/>
    <n v="6000"/>
  </r>
  <r>
    <n v="25430"/>
    <s v="Habitat/Open Space Mgt-Parks"/>
    <n v="931170"/>
    <s v="Habitat &amp; Open Space Mgmt"/>
    <x v="21"/>
    <x v="21"/>
    <s v="25430 931170 537090"/>
    <x v="1"/>
    <x v="1"/>
    <s v="Internal Service Costs"/>
    <x v="2"/>
    <s v="Natural Resources3"/>
    <s v="Habitat &amp; Open Space Management3"/>
    <n v="20"/>
    <n v="0"/>
    <m/>
    <n v="0"/>
    <n v="0"/>
    <n v="0"/>
    <n v="0"/>
    <n v="0"/>
    <n v="0"/>
    <n v="0"/>
    <n v="0"/>
    <n v="0"/>
    <n v="0"/>
    <n v="0"/>
    <n v="0"/>
    <n v="10"/>
    <n v="10"/>
    <n v="0"/>
    <n v="0"/>
    <n v="0"/>
    <n v="10"/>
    <n v="10"/>
    <n v="-10"/>
    <n v="0"/>
  </r>
  <r>
    <n v="25430"/>
    <s v="Habitat/Open Space Mgt-Parks"/>
    <n v="931170"/>
    <s v="Habitat &amp; Open Space Mgmt"/>
    <x v="89"/>
    <x v="89"/>
    <s v="25430 931170 546360"/>
    <x v="1"/>
    <x v="1"/>
    <s v="Capital Assets"/>
    <x v="1"/>
    <s v="Natural Resources4"/>
    <s v="Habitat &amp; Open Space Management4"/>
    <n v="59470.66"/>
    <n v="0"/>
    <n v="60000"/>
    <n v="60000"/>
    <n v="0"/>
    <n v="0"/>
    <n v="0"/>
    <n v="0"/>
    <n v="0"/>
    <n v="0"/>
    <n v="0"/>
    <n v="0"/>
    <n v="0"/>
    <n v="0"/>
    <n v="0"/>
    <n v="0"/>
    <n v="0"/>
    <n v="0"/>
    <n v="0"/>
    <n v="0"/>
    <n v="0"/>
    <n v="0"/>
    <n v="60000"/>
    <n v="0"/>
  </r>
  <r>
    <n v="25430"/>
    <s v="Habitat/Open Space Mgt-Parks"/>
    <n v="931171"/>
    <s v="Hab &amp; Opn Spc - Box Springs"/>
    <x v="22"/>
    <x v="22"/>
    <s v="25430 931171 510040"/>
    <x v="1"/>
    <x v="1"/>
    <s v="Payroll-PCF"/>
    <x v="3"/>
    <s v="Natural Resources1"/>
    <s v="Habitat &amp; Open Space Management1"/>
    <n v="41204.490000000005"/>
    <n v="0"/>
    <m/>
    <n v="0"/>
    <n v="0"/>
    <n v="0"/>
    <n v="0"/>
    <n v="0"/>
    <n v="0"/>
    <n v="0"/>
    <n v="0"/>
    <n v="0"/>
    <n v="0"/>
    <n v="0"/>
    <n v="0"/>
    <n v="0"/>
    <n v="0"/>
    <n v="0"/>
    <n v="0"/>
    <n v="0"/>
    <n v="0"/>
    <n v="0"/>
    <n v="0"/>
    <n v="0"/>
  </r>
  <r>
    <n v="25540"/>
    <s v="Multi-Species Reserve"/>
    <n v="931116"/>
    <s v="Multi-Species Reserve"/>
    <x v="22"/>
    <x v="22"/>
    <s v="25540 931116 510040"/>
    <x v="1"/>
    <x v="25"/>
    <s v="Payroll-PCF"/>
    <x v="3"/>
    <s v="Natural Resources1"/>
    <s v="Multi-Species Reserve1"/>
    <n v="164382.74"/>
    <n v="196347"/>
    <m/>
    <n v="196347"/>
    <n v="5055.91"/>
    <n v="10620.68"/>
    <n v="12917.58"/>
    <n v="9690.8700000000008"/>
    <n v="14256.94"/>
    <n v="11166.33"/>
    <n v="7640.17"/>
    <n v="9459.26"/>
    <n v="10071.209999999999"/>
    <n v="11883.86"/>
    <n v="21530.69"/>
    <n v="13710.4"/>
    <n v="138003.90000000002"/>
    <n v="28594.17"/>
    <n v="35114.14"/>
    <n v="27170.639999999999"/>
    <n v="47124.950000000004"/>
    <n v="138003.9"/>
    <n v="58343.100000000006"/>
    <n v="243984"/>
  </r>
  <r>
    <n v="25540"/>
    <s v="Multi-Species Reserve"/>
    <n v="931116"/>
    <s v="Multi-Species Reserve"/>
    <x v="31"/>
    <x v="31"/>
    <s v="25540 931116 513000"/>
    <x v="1"/>
    <x v="25"/>
    <s v="Payroll-PCF"/>
    <x v="3"/>
    <s v="Natural Resources1"/>
    <s v="Multi-Species Reserve1"/>
    <n v="12893.970000000001"/>
    <n v="15708"/>
    <m/>
    <n v="15708"/>
    <n v="484.02"/>
    <n v="1050.72"/>
    <n v="1352.15"/>
    <n v="865.82"/>
    <n v="1279.83"/>
    <n v="1188.48"/>
    <n v="611.23"/>
    <n v="768.47"/>
    <n v="834.97"/>
    <n v="1011"/>
    <n v="2809.93"/>
    <n v="2178.0700000000002"/>
    <n v="14434.69"/>
    <n v="2886.8900000000003"/>
    <n v="3334.13"/>
    <n v="2214.67"/>
    <n v="5999"/>
    <n v="14434.69"/>
    <n v="1273.3099999999995"/>
    <n v="62674"/>
  </r>
  <r>
    <n v="25540"/>
    <s v="Multi-Species Reserve"/>
    <n v="931116"/>
    <s v="Multi-Species Reserve"/>
    <x v="33"/>
    <x v="33"/>
    <s v="25540 931116 513120"/>
    <x v="1"/>
    <x v="25"/>
    <s v="Payroll-PCF"/>
    <x v="3"/>
    <s v="Natural Resources1"/>
    <s v="Multi-Species Reserve1"/>
    <n v="10460.67"/>
    <n v="12174"/>
    <m/>
    <n v="12174"/>
    <n v="322.17"/>
    <n v="648.23"/>
    <n v="798.94"/>
    <n v="521.66"/>
    <n v="861.28"/>
    <n v="573.95000000000005"/>
    <n v="731.74"/>
    <n v="547.79999999999995"/>
    <n v="594.67999999999995"/>
    <n v="672.58"/>
    <n v="1449.41"/>
    <n v="988.5"/>
    <n v="8710.9399999999987"/>
    <n v="1769.3400000000001"/>
    <n v="1956.89"/>
    <n v="1874.2199999999998"/>
    <n v="3110.4900000000002"/>
    <n v="8710.94"/>
    <n v="3463.0599999999995"/>
    <n v="15127"/>
  </r>
  <r>
    <n v="25540"/>
    <s v="Multi-Species Reserve"/>
    <n v="931116"/>
    <s v="Multi-Species Reserve"/>
    <x v="34"/>
    <x v="34"/>
    <s v="25540 931116 513140"/>
    <x v="1"/>
    <x v="25"/>
    <s v="Payroll-PCF"/>
    <x v="3"/>
    <s v="Natural Resources1"/>
    <s v="Multi-Species Reserve1"/>
    <n v="2450.9700000000003"/>
    <n v="2847"/>
    <m/>
    <n v="2847"/>
    <n v="86.58"/>
    <n v="156.11000000000001"/>
    <n v="186.85"/>
    <n v="122.01"/>
    <n v="201.43"/>
    <n v="134.22999999999999"/>
    <n v="171.15"/>
    <n v="128.13999999999999"/>
    <n v="139.07"/>
    <n v="157.32"/>
    <n v="338.94"/>
    <n v="231.18"/>
    <n v="2053.0099999999998"/>
    <n v="429.53999999999996"/>
    <n v="457.66999999999996"/>
    <n v="438.35999999999996"/>
    <n v="727.44"/>
    <n v="2053.0100000000002"/>
    <n v="793.98999999999978"/>
    <n v="3538"/>
  </r>
  <r>
    <n v="25540"/>
    <s v="Multi-Species Reserve"/>
    <n v="931116"/>
    <s v="Multi-Species Reserve"/>
    <x v="35"/>
    <x v="35"/>
    <s v="25540 931116 515040"/>
    <x v="1"/>
    <x v="25"/>
    <s v="Payroll-PCF"/>
    <x v="3"/>
    <s v="Natural Resources1"/>
    <s v="Multi-Species Reserve1"/>
    <n v="35262.35"/>
    <n v="40353"/>
    <m/>
    <n v="40353"/>
    <n v="1299.6400000000001"/>
    <n v="3059.23"/>
    <n v="3776.86"/>
    <n v="5466.89"/>
    <n v="4757.1400000000003"/>
    <n v="4858.5200000000004"/>
    <n v="2993.76"/>
    <n v="2727.1"/>
    <n v="2949.88"/>
    <n v="3482.89"/>
    <n v="3943.52"/>
    <n v="4040.38"/>
    <n v="43355.81"/>
    <n v="8135.73"/>
    <n v="15082.550000000001"/>
    <n v="8670.7400000000016"/>
    <n v="11466.79"/>
    <n v="43355.81"/>
    <n v="-3002.8099999999977"/>
    <n v="54749"/>
  </r>
  <r>
    <n v="25540"/>
    <s v="Multi-Species Reserve"/>
    <n v="931116"/>
    <s v="Multi-Species Reserve"/>
    <x v="36"/>
    <x v="36"/>
    <s v="25540 931116 515100"/>
    <x v="1"/>
    <x v="25"/>
    <s v="Payroll-PCF"/>
    <x v="3"/>
    <s v="Natural Resources1"/>
    <s v="Multi-Species Reserve1"/>
    <n v="192.67000000000004"/>
    <n v="225"/>
    <m/>
    <n v="225"/>
    <n v="6.27"/>
    <n v="12.88"/>
    <n v="17.16"/>
    <n v="18.059999999999999"/>
    <n v="18.16"/>
    <n v="18.399999999999999"/>
    <n v="11.64"/>
    <n v="10.44"/>
    <n v="11.23"/>
    <n v="13.27"/>
    <n v="14.83"/>
    <n v="15.1"/>
    <n v="167.44000000000003"/>
    <n v="36.31"/>
    <n v="54.62"/>
    <n v="33.31"/>
    <n v="43.2"/>
    <n v="167.44"/>
    <n v="57.56"/>
    <n v="252"/>
  </r>
  <r>
    <n v="25540"/>
    <s v="Multi-Species Reserve"/>
    <n v="931116"/>
    <s v="Multi-Species Reserve"/>
    <x v="37"/>
    <x v="37"/>
    <s v="25540 931116 515120"/>
    <x v="1"/>
    <x v="25"/>
    <s v="Payroll-PCF"/>
    <x v="3"/>
    <s v="Natural Resources1"/>
    <s v="Multi-Species Reserve1"/>
    <n v="558.66"/>
    <n v="1038"/>
    <m/>
    <n v="1038"/>
    <n v="26.9"/>
    <n v="57.42"/>
    <n v="85.34"/>
    <n v="89.25"/>
    <n v="134.88"/>
    <n v="90.77"/>
    <n v="68.150000000000006"/>
    <n v="54.28"/>
    <n v="56.19"/>
    <n v="64.55"/>
    <n v="109.85"/>
    <n v="71.95"/>
    <n v="909.52999999999986"/>
    <n v="169.66"/>
    <n v="314.89999999999998"/>
    <n v="178.62"/>
    <n v="246.34999999999997"/>
    <n v="909.53"/>
    <n v="128.47000000000003"/>
    <n v="1378"/>
  </r>
  <r>
    <n v="25540"/>
    <s v="Multi-Species Reserve"/>
    <n v="931116"/>
    <s v="Multi-Species Reserve"/>
    <x v="38"/>
    <x v="38"/>
    <s v="25540 931116 515160"/>
    <x v="1"/>
    <x v="25"/>
    <s v="Payroll-PCF"/>
    <x v="3"/>
    <s v="Natural Resources1"/>
    <s v="Multi-Species Reserve1"/>
    <n v="157.85"/>
    <n v="143"/>
    <m/>
    <n v="143"/>
    <n v="3.66"/>
    <n v="8.1300000000000008"/>
    <n v="13.71"/>
    <n v="14.3"/>
    <n v="14.57"/>
    <n v="14.3"/>
    <n v="11.92"/>
    <n v="8.0399999999999991"/>
    <n v="8.0399999999999991"/>
    <n v="8.84"/>
    <n v="9.86"/>
    <n v="9.0299999999999994"/>
    <n v="124.39999999999999"/>
    <n v="25.5"/>
    <n v="43.17"/>
    <n v="28"/>
    <n v="27.729999999999997"/>
    <n v="124.4"/>
    <n v="18.599999999999994"/>
    <n v="172"/>
  </r>
  <r>
    <n v="25540"/>
    <s v="Multi-Species Reserve"/>
    <n v="931116"/>
    <s v="Multi-Species Reserve"/>
    <x v="39"/>
    <x v="39"/>
    <s v="25540 931116 515260"/>
    <x v="1"/>
    <x v="25"/>
    <s v="Payroll-PCF"/>
    <x v="3"/>
    <s v="Natural Resources1"/>
    <s v="Multi-Species Reserve1"/>
    <n v="494.82000000000005"/>
    <n v="589"/>
    <m/>
    <n v="589"/>
    <n v="16.53"/>
    <n v="32.67"/>
    <n v="39.24"/>
    <n v="41.13"/>
    <n v="61.39"/>
    <n v="42.43"/>
    <n v="29.07"/>
    <n v="25.82"/>
    <n v="27.42"/>
    <n v="32.44"/>
    <n v="64.34"/>
    <n v="44.78"/>
    <n v="457.26"/>
    <n v="88.44"/>
    <n v="144.95000000000002"/>
    <n v="82.31"/>
    <n v="141.56"/>
    <n v="457.26000000000005"/>
    <n v="131.73999999999995"/>
    <n v="652"/>
  </r>
  <r>
    <n v="25540"/>
    <s v="Multi-Species Reserve"/>
    <n v="931116"/>
    <s v="Multi-Species Reserve"/>
    <x v="40"/>
    <x v="40"/>
    <s v="25540 931116 518010"/>
    <x v="1"/>
    <x v="25"/>
    <s v="Payroll-PCF"/>
    <x v="3"/>
    <s v="Natural Resources1"/>
    <s v="Multi-Species Reserve1"/>
    <n v="911.2"/>
    <n v="975"/>
    <m/>
    <n v="975"/>
    <n v="25.62"/>
    <n v="56.87"/>
    <n v="95.91"/>
    <n v="100"/>
    <n v="151.87"/>
    <n v="100"/>
    <n v="83.33"/>
    <n v="56.24"/>
    <n v="56.25"/>
    <n v="61.88"/>
    <n v="99.27"/>
    <n v="63.13"/>
    <n v="950.37"/>
    <n v="178.39999999999998"/>
    <n v="351.87"/>
    <n v="195.82"/>
    <n v="224.28"/>
    <n v="950.36999999999989"/>
    <n v="24.630000000000109"/>
    <n v="1300"/>
  </r>
  <r>
    <n v="25540"/>
    <s v="Multi-Species Reserve"/>
    <n v="931116"/>
    <s v="Multi-Species Reserve"/>
    <x v="42"/>
    <x v="42"/>
    <s v="25540 931116 518140"/>
    <x v="1"/>
    <x v="25"/>
    <s v="Payroll-PCF"/>
    <x v="3"/>
    <s v="Natural Resources1"/>
    <s v="Multi-Species Reserve1"/>
    <n v="44.52000000000001"/>
    <n v="52"/>
    <m/>
    <n v="52"/>
    <n v="1.35"/>
    <n v="2.72"/>
    <n v="2.7"/>
    <n v="2.12"/>
    <n v="3.12"/>
    <n v="2.96"/>
    <n v="1.84"/>
    <n v="2"/>
    <n v="2.2400000000000002"/>
    <n v="2.72"/>
    <n v="5.12"/>
    <n v="3.28"/>
    <n v="32.17"/>
    <n v="6.7700000000000005"/>
    <n v="8.1999999999999993"/>
    <n v="6.08"/>
    <n v="11.12"/>
    <n v="32.169999999999995"/>
    <n v="19.830000000000005"/>
    <n v="56"/>
  </r>
  <r>
    <n v="25550"/>
    <s v="Santa Ana Mitigation Bank"/>
    <n v="931101"/>
    <s v="Santa Ana River Mitigation"/>
    <x v="22"/>
    <x v="22"/>
    <s v="25550 931101 510040"/>
    <x v="1"/>
    <x v="28"/>
    <s v="Payroll-PCF"/>
    <x v="3"/>
    <s v="Natural Resources1"/>
    <s v="Santa Ana River Mitigation Bank1"/>
    <n v="0"/>
    <n v="48986"/>
    <m/>
    <n v="48986"/>
    <n v="0"/>
    <n v="1391.65"/>
    <n v="161.57"/>
    <n v="0"/>
    <n v="0"/>
    <n v="0"/>
    <n v="0"/>
    <n v="0"/>
    <n v="0"/>
    <n v="0"/>
    <n v="0"/>
    <n v="0"/>
    <n v="1553.22"/>
    <n v="1553.22"/>
    <n v="0"/>
    <n v="0"/>
    <n v="0"/>
    <n v="1553.22"/>
    <n v="47432.78"/>
    <n v="0"/>
  </r>
  <r>
    <n v="25550"/>
    <s v="Santa Ana Mitigation Bank"/>
    <n v="931101"/>
    <s v="Santa Ana River Mitigation"/>
    <x v="31"/>
    <x v="31"/>
    <s v="25550 931101 513000"/>
    <x v="1"/>
    <x v="28"/>
    <s v="Payroll-PCF"/>
    <x v="3"/>
    <s v="Natural Resources1"/>
    <s v="Santa Ana River Mitigation Bank1"/>
    <n v="0"/>
    <n v="3919"/>
    <m/>
    <n v="3919"/>
    <n v="0"/>
    <n v="131.88999999999999"/>
    <n v="12.93"/>
    <n v="0"/>
    <n v="0"/>
    <n v="0"/>
    <n v="0"/>
    <n v="0"/>
    <n v="0"/>
    <n v="0"/>
    <n v="0"/>
    <n v="0"/>
    <n v="144.82"/>
    <n v="144.82"/>
    <n v="0"/>
    <n v="0"/>
    <n v="0"/>
    <n v="144.82"/>
    <n v="3774.18"/>
    <n v="0"/>
  </r>
  <r>
    <n v="25550"/>
    <s v="Santa Ana Mitigation Bank"/>
    <n v="931101"/>
    <s v="Santa Ana River Mitigation"/>
    <x v="33"/>
    <x v="33"/>
    <s v="25550 931101 513120"/>
    <x v="1"/>
    <x v="28"/>
    <s v="Payroll-PCF"/>
    <x v="3"/>
    <s v="Natural Resources1"/>
    <s v="Santa Ana River Mitigation Bank1"/>
    <n v="0"/>
    <n v="3037"/>
    <m/>
    <n v="3037"/>
    <n v="0"/>
    <n v="92.39"/>
    <n v="10.02"/>
    <n v="0"/>
    <n v="0"/>
    <n v="0"/>
    <n v="0"/>
    <n v="0"/>
    <n v="0"/>
    <n v="0"/>
    <n v="0"/>
    <n v="0"/>
    <n v="102.41"/>
    <n v="102.41"/>
    <n v="0"/>
    <n v="0"/>
    <n v="0"/>
    <n v="102.41"/>
    <n v="2934.59"/>
    <n v="0"/>
  </r>
  <r>
    <n v="25550"/>
    <s v="Santa Ana Mitigation Bank"/>
    <n v="931101"/>
    <s v="Santa Ana River Mitigation"/>
    <x v="34"/>
    <x v="34"/>
    <s v="25550 931101 513140"/>
    <x v="1"/>
    <x v="28"/>
    <s v="Payroll-PCF"/>
    <x v="3"/>
    <s v="Natural Resources1"/>
    <s v="Santa Ana River Mitigation Bank1"/>
    <n v="0"/>
    <n v="710"/>
    <m/>
    <n v="710"/>
    <n v="0"/>
    <n v="21.61"/>
    <n v="2.34"/>
    <n v="0"/>
    <n v="0"/>
    <n v="0"/>
    <n v="0"/>
    <n v="0"/>
    <n v="0"/>
    <n v="0"/>
    <n v="0"/>
    <n v="0"/>
    <n v="23.95"/>
    <n v="23.95"/>
    <n v="0"/>
    <n v="0"/>
    <n v="0"/>
    <n v="23.95"/>
    <n v="686.05"/>
    <n v="0"/>
  </r>
  <r>
    <n v="25550"/>
    <s v="Santa Ana Mitigation Bank"/>
    <n v="931101"/>
    <s v="Santa Ana River Mitigation"/>
    <x v="35"/>
    <x v="35"/>
    <s v="25550 931101 515040"/>
    <x v="1"/>
    <x v="28"/>
    <s v="Payroll-PCF"/>
    <x v="3"/>
    <s v="Natural Resources1"/>
    <s v="Santa Ana River Mitigation Bank1"/>
    <n v="0"/>
    <n v="9876"/>
    <m/>
    <n v="9876"/>
    <n v="0"/>
    <n v="131.53"/>
    <n v="21.17"/>
    <n v="0"/>
    <n v="0"/>
    <n v="0"/>
    <n v="0"/>
    <n v="0"/>
    <n v="0"/>
    <n v="0"/>
    <n v="0"/>
    <n v="0"/>
    <n v="152.69999999999999"/>
    <n v="152.69999999999999"/>
    <n v="0"/>
    <n v="0"/>
    <n v="0"/>
    <n v="152.69999999999999"/>
    <n v="9723.2999999999993"/>
    <n v="0"/>
  </r>
  <r>
    <n v="25550"/>
    <s v="Santa Ana Mitigation Bank"/>
    <n v="931101"/>
    <s v="Santa Ana River Mitigation"/>
    <x v="37"/>
    <x v="37"/>
    <s v="25550 931101 515120"/>
    <x v="1"/>
    <x v="28"/>
    <s v="Payroll-PCF"/>
    <x v="3"/>
    <s v="Natural Resources1"/>
    <s v="Santa Ana River Mitigation Bank1"/>
    <n v="0"/>
    <n v="159"/>
    <m/>
    <n v="159"/>
    <n v="0"/>
    <n v="10.3"/>
    <n v="1.67"/>
    <n v="0"/>
    <n v="0"/>
    <n v="0"/>
    <n v="0"/>
    <n v="0"/>
    <n v="0"/>
    <n v="0"/>
    <n v="0"/>
    <n v="0"/>
    <n v="11.97"/>
    <n v="11.97"/>
    <n v="0"/>
    <n v="0"/>
    <n v="0"/>
    <n v="11.97"/>
    <n v="147.03"/>
    <n v="0"/>
  </r>
  <r>
    <n v="25550"/>
    <s v="Santa Ana Mitigation Bank"/>
    <n v="931101"/>
    <s v="Santa Ana River Mitigation"/>
    <x v="38"/>
    <x v="38"/>
    <s v="25550 931101 515160"/>
    <x v="1"/>
    <x v="28"/>
    <s v="Payroll-PCF"/>
    <x v="3"/>
    <s v="Natural Resources1"/>
    <s v="Santa Ana River Mitigation Bank1"/>
    <n v="0"/>
    <n v="0"/>
    <m/>
    <n v="0"/>
    <n v="0"/>
    <n v="2.0499999999999998"/>
    <n v="0.39"/>
    <n v="0"/>
    <n v="0"/>
    <n v="0"/>
    <n v="0"/>
    <n v="0"/>
    <n v="0"/>
    <n v="0"/>
    <n v="0"/>
    <n v="0"/>
    <n v="2.44"/>
    <n v="2.44"/>
    <n v="0"/>
    <n v="0"/>
    <n v="0"/>
    <n v="2.44"/>
    <n v="-2.44"/>
    <n v="0"/>
  </r>
  <r>
    <n v="25550"/>
    <s v="Santa Ana Mitigation Bank"/>
    <n v="931101"/>
    <s v="Santa Ana River Mitigation"/>
    <x v="39"/>
    <x v="39"/>
    <s v="25550 931101 515260"/>
    <x v="1"/>
    <x v="28"/>
    <s v="Payroll-PCF"/>
    <x v="3"/>
    <s v="Natural Resources1"/>
    <s v="Santa Ana River Mitigation Bank1"/>
    <n v="0"/>
    <n v="147"/>
    <m/>
    <n v="147"/>
    <n v="0"/>
    <n v="3.96"/>
    <n v="0.48"/>
    <n v="0"/>
    <n v="0"/>
    <n v="0"/>
    <n v="0"/>
    <n v="0"/>
    <n v="0"/>
    <n v="0"/>
    <n v="0"/>
    <n v="0"/>
    <n v="4.4399999999999995"/>
    <n v="4.4399999999999995"/>
    <n v="0"/>
    <n v="0"/>
    <n v="0"/>
    <n v="4.4399999999999995"/>
    <n v="142.56"/>
    <n v="0"/>
  </r>
  <r>
    <n v="25550"/>
    <s v="Santa Ana Mitigation Bank"/>
    <n v="931101"/>
    <s v="Santa Ana River Mitigation"/>
    <x v="40"/>
    <x v="40"/>
    <s v="25550 931101 518010"/>
    <x v="1"/>
    <x v="28"/>
    <s v="Payroll-PCF"/>
    <x v="3"/>
    <s v="Natural Resources1"/>
    <s v="Santa Ana River Mitigation Bank1"/>
    <n v="0"/>
    <n v="0"/>
    <m/>
    <n v="0"/>
    <n v="0"/>
    <n v="14.38"/>
    <n v="2.73"/>
    <n v="0"/>
    <n v="0"/>
    <n v="0"/>
    <n v="0"/>
    <n v="0"/>
    <n v="0"/>
    <n v="0"/>
    <n v="0"/>
    <n v="0"/>
    <n v="17.11"/>
    <n v="17.11"/>
    <n v="0"/>
    <n v="0"/>
    <n v="0"/>
    <n v="17.11"/>
    <n v="-17.11"/>
    <n v="0"/>
  </r>
  <r>
    <n v="25590"/>
    <s v="MSHCP Reserve Management"/>
    <n v="931150"/>
    <s v="MSHCP Reserve Management"/>
    <x v="22"/>
    <x v="22"/>
    <s v="25590 931150 510040"/>
    <x v="1"/>
    <x v="6"/>
    <s v="Payroll-PCF"/>
    <x v="3"/>
    <s v="Natural Resources1"/>
    <s v="MSHCP Reserve Management1"/>
    <n v="575116.60999999987"/>
    <n v="643688"/>
    <m/>
    <n v="643688"/>
    <n v="18038.75"/>
    <n v="45769.38"/>
    <n v="46522.54"/>
    <n v="46605.34"/>
    <n v="70638.98"/>
    <n v="45859.22"/>
    <n v="40976.57"/>
    <n v="43646.71"/>
    <n v="43584.959999999999"/>
    <n v="46172.23"/>
    <n v="73807.72"/>
    <n v="48585.54"/>
    <n v="570207.94000000006"/>
    <n v="110330.67"/>
    <n v="163103.53999999998"/>
    <n v="128208.23999999999"/>
    <n v="168565.49000000002"/>
    <n v="570207.93999999994"/>
    <n v="73480.060000000056"/>
    <n v="709546"/>
  </r>
  <r>
    <n v="25590"/>
    <s v="MSHCP Reserve Management"/>
    <n v="931150"/>
    <s v="MSHCP Reserve Management"/>
    <x v="31"/>
    <x v="31"/>
    <s v="25590 931150 513000"/>
    <x v="1"/>
    <x v="6"/>
    <s v="Payroll-PCF"/>
    <x v="3"/>
    <s v="Natural Resources1"/>
    <s v="MSHCP Reserve Management1"/>
    <n v="59958"/>
    <n v="71373"/>
    <m/>
    <n v="71373"/>
    <n v="1898.89"/>
    <n v="4859.8999999999996"/>
    <n v="4974.79"/>
    <n v="4981.8900000000003"/>
    <n v="7926.92"/>
    <n v="5124.21"/>
    <n v="4458.53"/>
    <n v="4691.16"/>
    <n v="4714.97"/>
    <n v="4930.75"/>
    <n v="7856.71"/>
    <n v="5077.42"/>
    <n v="61496.139999999992"/>
    <n v="11733.58"/>
    <n v="18033.02"/>
    <n v="13864.66"/>
    <n v="17864.879999999997"/>
    <n v="61496.139999999992"/>
    <n v="9876.8600000000079"/>
    <n v="222755"/>
  </r>
  <r>
    <n v="25590"/>
    <s v="MSHCP Reserve Management"/>
    <n v="931150"/>
    <s v="MSHCP Reserve Management"/>
    <x v="33"/>
    <x v="33"/>
    <s v="25590 931150 513120"/>
    <x v="1"/>
    <x v="6"/>
    <s v="Payroll-PCF"/>
    <x v="3"/>
    <s v="Natural Resources1"/>
    <s v="MSHCP Reserve Management1"/>
    <n v="36495.46"/>
    <n v="39909"/>
    <m/>
    <n v="39909"/>
    <n v="1105.1099999999999"/>
    <n v="2803.19"/>
    <n v="2849.74"/>
    <n v="2855.11"/>
    <n v="4346.2700000000004"/>
    <n v="2991.85"/>
    <n v="2508.91"/>
    <n v="2677.5"/>
    <n v="2717.27"/>
    <n v="2833.21"/>
    <n v="4553.8999999999996"/>
    <n v="3513.21"/>
    <n v="35755.269999999997"/>
    <n v="6758.04"/>
    <n v="10193.230000000001"/>
    <n v="7903.68"/>
    <n v="10900.32"/>
    <n v="35755.270000000004"/>
    <n v="4153.7299999999959"/>
    <n v="43991"/>
  </r>
  <r>
    <n v="25590"/>
    <s v="MSHCP Reserve Management"/>
    <n v="931150"/>
    <s v="MSHCP Reserve Management"/>
    <x v="34"/>
    <x v="34"/>
    <s v="25590 931150 513140"/>
    <x v="1"/>
    <x v="6"/>
    <s v="Payroll-PCF"/>
    <x v="3"/>
    <s v="Natural Resources1"/>
    <s v="MSHCP Reserve Management1"/>
    <n v="8535.2100000000009"/>
    <n v="9332"/>
    <m/>
    <n v="9332"/>
    <n v="258.45"/>
    <n v="655.57"/>
    <n v="666.47"/>
    <n v="667.73"/>
    <n v="1016.47"/>
    <n v="699.71"/>
    <n v="586.76"/>
    <n v="626.19000000000005"/>
    <n v="635.48"/>
    <n v="662.6"/>
    <n v="1065.04"/>
    <n v="821.62"/>
    <n v="8362.09"/>
    <n v="1580.49"/>
    <n v="2383.91"/>
    <n v="1848.43"/>
    <n v="2549.2599999999998"/>
    <n v="8362.09"/>
    <n v="969.90999999999985"/>
    <n v="10289"/>
  </r>
  <r>
    <n v="25590"/>
    <s v="MSHCP Reserve Management"/>
    <n v="931150"/>
    <s v="MSHCP Reserve Management"/>
    <x v="35"/>
    <x v="35"/>
    <s v="25590 931150 515040"/>
    <x v="1"/>
    <x v="6"/>
    <s v="Payroll-PCF"/>
    <x v="3"/>
    <s v="Natural Resources1"/>
    <s v="MSHCP Reserve Management1"/>
    <n v="110148.59"/>
    <n v="109416"/>
    <m/>
    <n v="109416"/>
    <n v="3798.1"/>
    <n v="10897.88"/>
    <n v="10429"/>
    <n v="10374.17"/>
    <n v="10429"/>
    <n v="11913.38"/>
    <n v="11249.24"/>
    <n v="10731.2"/>
    <n v="10733.56"/>
    <n v="10749.83"/>
    <n v="12395.15"/>
    <n v="10613.23"/>
    <n v="124313.73999999999"/>
    <n v="25124.98"/>
    <n v="32716.549999999996"/>
    <n v="32714"/>
    <n v="33758.21"/>
    <n v="124313.73999999999"/>
    <n v="-14897.739999999991"/>
    <n v="131928"/>
  </r>
  <r>
    <n v="25590"/>
    <s v="MSHCP Reserve Management"/>
    <n v="931150"/>
    <s v="MSHCP Reserve Management"/>
    <x v="36"/>
    <x v="36"/>
    <s v="25590 931150 515100"/>
    <x v="1"/>
    <x v="6"/>
    <s v="Payroll-PCF"/>
    <x v="3"/>
    <s v="Natural Resources1"/>
    <s v="MSHCP Reserve Management1"/>
    <n v="654.96"/>
    <n v="740"/>
    <m/>
    <n v="740"/>
    <n v="24.06"/>
    <n v="59.72"/>
    <n v="59.72"/>
    <n v="59.39"/>
    <n v="59.94"/>
    <n v="59.94"/>
    <n v="55.24"/>
    <n v="54.92"/>
    <n v="54.92"/>
    <n v="57.34"/>
    <n v="59.92"/>
    <n v="56.57"/>
    <n v="661.68000000000006"/>
    <n v="143.5"/>
    <n v="179.26999999999998"/>
    <n v="165.07999999999998"/>
    <n v="173.83"/>
    <n v="661.68"/>
    <n v="78.32000000000005"/>
    <n v="737"/>
  </r>
  <r>
    <n v="25590"/>
    <s v="MSHCP Reserve Management"/>
    <n v="931150"/>
    <s v="MSHCP Reserve Management"/>
    <x v="37"/>
    <x v="37"/>
    <s v="25590 931150 515120"/>
    <x v="1"/>
    <x v="6"/>
    <s v="Payroll-PCF"/>
    <x v="3"/>
    <s v="Natural Resources1"/>
    <s v="MSHCP Reserve Management1"/>
    <n v="1780.7"/>
    <n v="2687"/>
    <m/>
    <n v="2687"/>
    <n v="81.81"/>
    <n v="204.62"/>
    <n v="204.89"/>
    <n v="204.4"/>
    <n v="303.32"/>
    <n v="196.24"/>
    <n v="190.49"/>
    <n v="198.46"/>
    <n v="198.77"/>
    <n v="207.3"/>
    <n v="323.51"/>
    <n v="204.81"/>
    <n v="2518.62"/>
    <n v="491.32"/>
    <n v="703.96"/>
    <n v="587.72"/>
    <n v="735.61999999999989"/>
    <n v="2518.62"/>
    <n v="168.38000000000011"/>
    <n v="2960"/>
  </r>
  <r>
    <n v="25590"/>
    <s v="MSHCP Reserve Management"/>
    <n v="931150"/>
    <s v="MSHCP Reserve Management"/>
    <x v="38"/>
    <x v="38"/>
    <s v="25590 931150 515160"/>
    <x v="1"/>
    <x v="6"/>
    <s v="Payroll-PCF"/>
    <x v="3"/>
    <s v="Natural Resources1"/>
    <s v="MSHCP Reserve Management1"/>
    <n v="192.73999999999998"/>
    <n v="191"/>
    <m/>
    <n v="191"/>
    <n v="5.52"/>
    <n v="14.3"/>
    <n v="14.3"/>
    <n v="14.3"/>
    <n v="14.3"/>
    <n v="14.3"/>
    <n v="14.3"/>
    <n v="14.3"/>
    <n v="14.3"/>
    <n v="14.3"/>
    <n v="13.76"/>
    <n v="14.3"/>
    <n v="162.28"/>
    <n v="34.120000000000005"/>
    <n v="42.900000000000006"/>
    <n v="42.900000000000006"/>
    <n v="42.36"/>
    <n v="162.28000000000003"/>
    <n v="28.71999999999997"/>
    <n v="172"/>
  </r>
  <r>
    <n v="25590"/>
    <s v="MSHCP Reserve Management"/>
    <n v="931150"/>
    <s v="MSHCP Reserve Management"/>
    <x v="39"/>
    <x v="39"/>
    <s v="25590 931150 515260"/>
    <x v="1"/>
    <x v="6"/>
    <s v="Payroll-PCF"/>
    <x v="3"/>
    <s v="Natural Resources1"/>
    <s v="MSHCP Reserve Management1"/>
    <n v="1723.8600000000001"/>
    <n v="1777"/>
    <m/>
    <n v="1777"/>
    <n v="54.15"/>
    <n v="134.12"/>
    <n v="134.35"/>
    <n v="133.94999999999999"/>
    <n v="198.17"/>
    <n v="127.1"/>
    <n v="122.25"/>
    <n v="127.44"/>
    <n v="127.71"/>
    <n v="134.86000000000001"/>
    <n v="213.33"/>
    <n v="130.78"/>
    <n v="1638.2099999999998"/>
    <n v="322.62"/>
    <n v="459.22"/>
    <n v="377.4"/>
    <n v="478.97"/>
    <n v="1638.21"/>
    <n v="138.78999999999996"/>
    <n v="1894"/>
  </r>
  <r>
    <n v="25590"/>
    <s v="MSHCP Reserve Management"/>
    <n v="931150"/>
    <s v="MSHCP Reserve Management"/>
    <x v="40"/>
    <x v="40"/>
    <s v="25590 931150 518010"/>
    <x v="1"/>
    <x v="6"/>
    <s v="Payroll-PCF"/>
    <x v="3"/>
    <s v="Natural Resources1"/>
    <s v="MSHCP Reserve Management1"/>
    <n v="1312.5500000000002"/>
    <n v="1300"/>
    <m/>
    <n v="1300"/>
    <n v="38.630000000000003"/>
    <n v="100"/>
    <n v="100"/>
    <n v="100"/>
    <n v="150"/>
    <n v="100"/>
    <n v="100"/>
    <n v="100"/>
    <n v="100"/>
    <n v="100"/>
    <n v="146.25"/>
    <n v="100"/>
    <n v="1234.8800000000001"/>
    <n v="238.63"/>
    <n v="350"/>
    <n v="300"/>
    <n v="346.25"/>
    <n v="1234.8800000000001"/>
    <n v="65.119999999999891"/>
    <n v="1300"/>
  </r>
  <r>
    <n v="25590"/>
    <s v="MSHCP Reserve Management"/>
    <n v="931150"/>
    <s v="MSHCP Reserve Management"/>
    <x v="42"/>
    <x v="42"/>
    <s v="25590 931150 518140"/>
    <x v="1"/>
    <x v="6"/>
    <s v="Payroll-PCF"/>
    <x v="3"/>
    <s v="Natural Resources1"/>
    <s v="MSHCP Reserve Management1"/>
    <n v="185.42000000000002"/>
    <n v="210"/>
    <m/>
    <n v="210"/>
    <n v="5.84"/>
    <n v="15.08"/>
    <n v="15.07"/>
    <n v="15.06"/>
    <n v="22.07"/>
    <n v="13.51"/>
    <n v="12.11"/>
    <n v="13.14"/>
    <n v="13.08"/>
    <n v="13.08"/>
    <n v="22.2"/>
    <n v="14.4"/>
    <n v="174.64000000000001"/>
    <n v="35.99"/>
    <n v="50.64"/>
    <n v="38.33"/>
    <n v="49.68"/>
    <n v="174.64"/>
    <n v="35.360000000000014"/>
    <n v="210"/>
  </r>
  <r>
    <n v="25620"/>
    <s v="Lake Skinner Park"/>
    <n v="931750"/>
    <s v="Lake Skinner Park"/>
    <x v="22"/>
    <x v="22"/>
    <s v="25620 931750 510040"/>
    <x v="3"/>
    <x v="7"/>
    <s v="Payroll-PCF"/>
    <x v="3"/>
    <s v="Regional Parks1"/>
    <s v="Lake Skinner1"/>
    <n v="511763.19999999995"/>
    <n v="625226"/>
    <m/>
    <n v="625226"/>
    <n v="13992.55"/>
    <n v="40477.300000000003"/>
    <n v="39606.19"/>
    <n v="37889"/>
    <n v="55215.44"/>
    <n v="42933.83"/>
    <n v="43457.4"/>
    <n v="39692.47"/>
    <n v="40245.589999999997"/>
    <n v="39413.31"/>
    <n v="56145.48"/>
    <n v="40724.99"/>
    <n v="489793.55"/>
    <n v="94076.040000000008"/>
    <n v="136038.27000000002"/>
    <n v="123395.45999999999"/>
    <n v="136283.78"/>
    <n v="489793.55000000005"/>
    <n v="135432.44999999995"/>
    <n v="711889"/>
  </r>
  <r>
    <n v="25620"/>
    <s v="Lake Skinner Park"/>
    <n v="931750"/>
    <s v="Lake Skinner Park"/>
    <x v="31"/>
    <x v="31"/>
    <s v="25620 931750 513000"/>
    <x v="3"/>
    <x v="7"/>
    <s v="Payroll-PCF"/>
    <x v="3"/>
    <s v="Regional Parks1"/>
    <s v="Lake Skinner1"/>
    <n v="62934.490000000005"/>
    <n v="77453"/>
    <m/>
    <n v="77453"/>
    <n v="2099.64"/>
    <n v="4888.0600000000004"/>
    <n v="4760.67"/>
    <n v="4414.4399999999996"/>
    <n v="6631.56"/>
    <n v="5748.52"/>
    <n v="5590.47"/>
    <n v="5297.8"/>
    <n v="5496.31"/>
    <n v="5259.37"/>
    <n v="7614.92"/>
    <n v="5743.91"/>
    <n v="63545.67"/>
    <n v="11748.37"/>
    <n v="16794.52"/>
    <n v="16384.580000000002"/>
    <n v="18618.2"/>
    <n v="63545.67"/>
    <n v="13907.330000000002"/>
    <n v="207964"/>
  </r>
  <r>
    <n v="25620"/>
    <s v="Lake Skinner Park"/>
    <n v="931750"/>
    <s v="Lake Skinner Park"/>
    <x v="33"/>
    <x v="33"/>
    <s v="25620 931750 513120"/>
    <x v="3"/>
    <x v="7"/>
    <s v="Payroll-PCF"/>
    <x v="3"/>
    <s v="Regional Parks1"/>
    <s v="Lake Skinner1"/>
    <n v="30762.39"/>
    <n v="36229"/>
    <m/>
    <n v="36229"/>
    <n v="994.66"/>
    <n v="2536.25"/>
    <n v="2537.92"/>
    <n v="2387.59"/>
    <n v="3588.74"/>
    <n v="2865.86"/>
    <n v="2934.23"/>
    <n v="2550.06"/>
    <n v="2789.85"/>
    <n v="2591.96"/>
    <n v="4382.43"/>
    <n v="2951.16"/>
    <n v="33110.71"/>
    <n v="6068.83"/>
    <n v="8842.19"/>
    <n v="8274.14"/>
    <n v="9925.5499999999993"/>
    <n v="33110.71"/>
    <n v="3118.2900000000009"/>
    <n v="44137"/>
  </r>
  <r>
    <n v="25620"/>
    <s v="Lake Skinner Park"/>
    <n v="931750"/>
    <s v="Lake Skinner Park"/>
    <x v="34"/>
    <x v="34"/>
    <s v="25620 931750 513140"/>
    <x v="3"/>
    <x v="7"/>
    <s v="Payroll-PCF"/>
    <x v="3"/>
    <s v="Regional Parks1"/>
    <s v="Lake Skinner1"/>
    <n v="8112.25"/>
    <n v="9066"/>
    <m/>
    <n v="9066"/>
    <n v="232.62"/>
    <n v="593.14"/>
    <n v="593.54999999999995"/>
    <n v="558.4"/>
    <n v="839.28"/>
    <n v="674.76"/>
    <n v="731.12"/>
    <n v="639.04"/>
    <n v="680.39"/>
    <n v="642.57000000000005"/>
    <n v="1088.4100000000001"/>
    <n v="729.95"/>
    <n v="8003.23"/>
    <n v="1419.31"/>
    <n v="2072.4399999999996"/>
    <n v="2050.5499999999997"/>
    <n v="2460.9300000000003"/>
    <n v="8003.23"/>
    <n v="1062.7700000000004"/>
    <n v="10322"/>
  </r>
  <r>
    <n v="25620"/>
    <s v="Lake Skinner Park"/>
    <n v="931750"/>
    <s v="Lake Skinner Park"/>
    <x v="35"/>
    <x v="35"/>
    <s v="25620 931750 515040"/>
    <x v="3"/>
    <x v="7"/>
    <s v="Payroll-PCF"/>
    <x v="3"/>
    <s v="Regional Parks1"/>
    <s v="Lake Skinner1"/>
    <n v="112667.8"/>
    <n v="132486"/>
    <m/>
    <n v="132486"/>
    <n v="3494.35"/>
    <n v="9651.5300000000007"/>
    <n v="8997.86"/>
    <n v="10911.29"/>
    <n v="9428.64"/>
    <n v="10789.83"/>
    <n v="12194.73"/>
    <n v="10461.209999999999"/>
    <n v="10490.71"/>
    <n v="9509.49"/>
    <n v="8068.38"/>
    <n v="11303.2"/>
    <n v="115301.22"/>
    <n v="22143.74"/>
    <n v="31129.760000000002"/>
    <n v="33146.649999999994"/>
    <n v="28881.07"/>
    <n v="115301.22"/>
    <n v="17184.78"/>
    <n v="154551"/>
  </r>
  <r>
    <n v="25620"/>
    <s v="Lake Skinner Park"/>
    <n v="931750"/>
    <s v="Lake Skinner Park"/>
    <x v="36"/>
    <x v="36"/>
    <s v="25620 931750 515100"/>
    <x v="3"/>
    <x v="7"/>
    <s v="Payroll-PCF"/>
    <x v="3"/>
    <s v="Regional Parks1"/>
    <s v="Lake Skinner1"/>
    <n v="620.43000000000006"/>
    <n v="825"/>
    <m/>
    <n v="825"/>
    <n v="17.579999999999998"/>
    <n v="49.58"/>
    <n v="48.13"/>
    <n v="45.97"/>
    <n v="46.73"/>
    <n v="52.96"/>
    <n v="52.87"/>
    <n v="47.01"/>
    <n v="49.63"/>
    <n v="47.53"/>
    <n v="44.85"/>
    <n v="48.54"/>
    <n v="551.38"/>
    <n v="115.28999999999999"/>
    <n v="145.66"/>
    <n v="149.51"/>
    <n v="140.91999999999999"/>
    <n v="551.38"/>
    <n v="273.62"/>
    <n v="874"/>
  </r>
  <r>
    <n v="25620"/>
    <s v="Lake Skinner Park"/>
    <n v="931750"/>
    <s v="Lake Skinner Park"/>
    <x v="37"/>
    <x v="37"/>
    <s v="25620 931750 515120"/>
    <x v="3"/>
    <x v="7"/>
    <s v="Payroll-PCF"/>
    <x v="3"/>
    <s v="Regional Parks1"/>
    <s v="Lake Skinner1"/>
    <n v="1201.07"/>
    <n v="2033"/>
    <m/>
    <n v="2033"/>
    <n v="46.11"/>
    <n v="131.51"/>
    <n v="128.33000000000001"/>
    <n v="122.63"/>
    <n v="179.5"/>
    <n v="142.52000000000001"/>
    <n v="142.44999999999999"/>
    <n v="129.02000000000001"/>
    <n v="135.32"/>
    <n v="132.66999999999999"/>
    <n v="190.3"/>
    <n v="137.13999999999999"/>
    <n v="1617.5"/>
    <n v="305.95000000000005"/>
    <n v="444.65"/>
    <n v="406.79"/>
    <n v="460.11"/>
    <n v="1617.5"/>
    <n v="415.5"/>
    <n v="2315"/>
  </r>
  <r>
    <n v="25620"/>
    <s v="Lake Skinner Park"/>
    <n v="931750"/>
    <s v="Lake Skinner Park"/>
    <x v="39"/>
    <x v="39"/>
    <s v="25620 931750 515260"/>
    <x v="3"/>
    <x v="7"/>
    <s v="Payroll-PCF"/>
    <x v="3"/>
    <s v="Regional Parks1"/>
    <s v="Lake Skinner1"/>
    <n v="1835.0200000000002"/>
    <n v="1737"/>
    <m/>
    <n v="1737"/>
    <n v="41.06"/>
    <n v="110.42"/>
    <n v="107.76"/>
    <n v="102.99"/>
    <n v="150.75"/>
    <n v="123.36"/>
    <n v="126.96"/>
    <n v="115.65"/>
    <n v="120.96"/>
    <n v="118.71"/>
    <n v="170.76"/>
    <n v="122.81"/>
    <n v="1412.19"/>
    <n v="259.24"/>
    <n v="377.1"/>
    <n v="363.57"/>
    <n v="412.28"/>
    <n v="1412.19"/>
    <n v="324.80999999999995"/>
    <n v="1760"/>
  </r>
  <r>
    <n v="25620"/>
    <s v="Lake Skinner Park"/>
    <n v="931750"/>
    <s v="Lake Skinner Park"/>
    <x v="42"/>
    <x v="42"/>
    <s v="25620 931750 518140"/>
    <x v="3"/>
    <x v="7"/>
    <s v="Payroll-PCF"/>
    <x v="3"/>
    <s v="Regional Parks1"/>
    <s v="Lake Skinner1"/>
    <n v="213.35"/>
    <n v="262"/>
    <m/>
    <n v="262"/>
    <n v="6.08"/>
    <n v="17.260000000000002"/>
    <n v="16.88"/>
    <n v="16.21"/>
    <n v="23.75"/>
    <n v="17.78"/>
    <n v="17.940000000000001"/>
    <n v="16.32"/>
    <n v="15.53"/>
    <n v="15.42"/>
    <n v="22.13"/>
    <n v="15.77"/>
    <n v="201.07"/>
    <n v="40.22"/>
    <n v="57.74"/>
    <n v="49.790000000000006"/>
    <n v="53.319999999999993"/>
    <n v="201.07"/>
    <n v="60.930000000000007"/>
    <n v="278"/>
  </r>
  <r>
    <n v="33100"/>
    <s v="Park Acq &amp; Dev, District"/>
    <n v="931105"/>
    <s v="Park Acq &amp; Dev, District"/>
    <x v="90"/>
    <x v="90"/>
    <s v="33100 931105 536780"/>
    <x v="0"/>
    <x v="0"/>
    <s v="Purchased Equipment (CIP)"/>
    <x v="2"/>
    <s v="CIP3"/>
    <s v="Park Acq &amp; Dev, District3"/>
    <n v="44770.03"/>
    <n v="2600000"/>
    <m/>
    <n v="2600000"/>
    <n v="0"/>
    <n v="603.6"/>
    <n v="8096.69"/>
    <n v="1131.75"/>
    <n v="26560.74"/>
    <n v="1509"/>
    <n v="0"/>
    <n v="240698.09"/>
    <n v="57505.61"/>
    <n v="0"/>
    <n v="0"/>
    <n v="17524.490000000002"/>
    <n v="353629.97"/>
    <n v="8700.2899999999991"/>
    <n v="29201.49"/>
    <n v="298203.7"/>
    <n v="17524.490000000002"/>
    <n v="353629.97"/>
    <n v="2246370.0300000003"/>
    <n v="100000"/>
  </r>
  <r>
    <n v="33120"/>
    <s v="Park Acq &amp; Dev, DIF"/>
    <n v="931800"/>
    <s v="Park Acq &amp; Dev, DIF"/>
    <x v="90"/>
    <x v="90"/>
    <s v="33120 931800 536780"/>
    <x v="0"/>
    <x v="9"/>
    <s v="Purchased Equipment (CIP)"/>
    <x v="2"/>
    <s v="CIP3"/>
    <s v="Park Acq &amp; Dev, DIF3"/>
    <n v="101541.03"/>
    <n v="0"/>
    <m/>
    <n v="0"/>
    <n v="0"/>
    <n v="0"/>
    <n v="0"/>
    <n v="0"/>
    <n v="0"/>
    <n v="0"/>
    <n v="0"/>
    <n v="0"/>
    <n v="0"/>
    <n v="0"/>
    <n v="0"/>
    <n v="0"/>
    <n v="0"/>
    <n v="0"/>
    <n v="0"/>
    <n v="0"/>
    <n v="0"/>
    <n v="0"/>
    <n v="0"/>
    <n v="0"/>
  </r>
  <r>
    <n v="25400"/>
    <s v="Regional Park &amp; Open Space Dis"/>
    <n v="931183"/>
    <s v="Reservation/Reception"/>
    <x v="50"/>
    <x v="50"/>
    <s v="25400 931183 520115"/>
    <x v="2"/>
    <x v="10"/>
    <s v="Supplies &amp; Services"/>
    <x v="0"/>
    <s v="Business Services2"/>
    <s v="Guest Services &amp; Events2"/>
    <n v="8035.0600000000013"/>
    <n v="0"/>
    <m/>
    <n v="0"/>
    <n v="0"/>
    <n v="0"/>
    <n v="0"/>
    <n v="0"/>
    <n v="0"/>
    <n v="0"/>
    <n v="0"/>
    <n v="0"/>
    <n v="0"/>
    <n v="-1429.64"/>
    <n v="1429.64"/>
    <n v="0"/>
    <n v="0"/>
    <n v="0"/>
    <n v="0"/>
    <n v="0"/>
    <n v="0"/>
    <n v="0"/>
    <n v="0"/>
    <n v="0"/>
  </r>
  <r>
    <n v="25400"/>
    <s v="Regional Park &amp; Open Space Dis"/>
    <n v="931183"/>
    <s v="Reservation/Reception"/>
    <x v="91"/>
    <x v="91"/>
    <s v="25400 931183 523290"/>
    <x v="2"/>
    <x v="10"/>
    <s v="Supplies &amp; Services"/>
    <x v="0"/>
    <s v="Business Services2"/>
    <s v="Guest Services &amp; Events2"/>
    <n v="5415.9100000000008"/>
    <n v="0"/>
    <m/>
    <n v="0"/>
    <n v="0"/>
    <n v="0"/>
    <n v="0"/>
    <n v="0"/>
    <n v="0"/>
    <n v="0"/>
    <n v="0"/>
    <n v="0"/>
    <n v="0"/>
    <n v="0"/>
    <n v="0"/>
    <n v="0"/>
    <n v="0"/>
    <n v="0"/>
    <n v="0"/>
    <n v="0"/>
    <n v="0"/>
    <n v="0"/>
    <n v="0"/>
    <n v="0"/>
  </r>
  <r>
    <n v="25400"/>
    <s v="Regional Park &amp; Open Space Dis"/>
    <n v="931183"/>
    <s v="Reservation/Reception"/>
    <x v="66"/>
    <x v="66"/>
    <s v="25400 931183 523700"/>
    <x v="2"/>
    <x v="10"/>
    <s v="Supplies &amp; Services"/>
    <x v="0"/>
    <s v="Business Services2"/>
    <s v="Guest Services &amp; Events2"/>
    <n v="296.18"/>
    <n v="0"/>
    <m/>
    <n v="0"/>
    <n v="0"/>
    <n v="0"/>
    <n v="0"/>
    <n v="0"/>
    <n v="0"/>
    <n v="0"/>
    <n v="0"/>
    <n v="0"/>
    <n v="0"/>
    <n v="0"/>
    <n v="0"/>
    <n v="0"/>
    <n v="0"/>
    <n v="0"/>
    <n v="0"/>
    <n v="0"/>
    <n v="0"/>
    <n v="0"/>
    <n v="0"/>
    <n v="0"/>
  </r>
  <r>
    <n v="25400"/>
    <s v="Regional Park &amp; Open Space Dis"/>
    <n v="931183"/>
    <s v="Reservation/Reception"/>
    <x v="88"/>
    <x v="88"/>
    <s v="25400 931183 537080"/>
    <x v="2"/>
    <x v="10"/>
    <s v="Other Charges"/>
    <x v="2"/>
    <s v="Business Services3"/>
    <s v="Guest Services &amp; Events3"/>
    <n v="45"/>
    <n v="0"/>
    <m/>
    <n v="0"/>
    <n v="0"/>
    <n v="0"/>
    <n v="0"/>
    <n v="0"/>
    <n v="0"/>
    <n v="0"/>
    <n v="0"/>
    <n v="0"/>
    <n v="0"/>
    <n v="0"/>
    <n v="0"/>
    <n v="0"/>
    <n v="0"/>
    <n v="0"/>
    <n v="0"/>
    <n v="0"/>
    <n v="0"/>
    <n v="0"/>
    <n v="0"/>
    <n v="0"/>
  </r>
  <r>
    <n v="25400"/>
    <s v="Regional Park &amp; Open Space Dis"/>
    <n v="931205"/>
    <s v="Crestmore Manor"/>
    <x v="24"/>
    <x v="24"/>
    <s v="25400 931205 510320"/>
    <x v="2"/>
    <x v="10"/>
    <s v="Payroll"/>
    <x v="3"/>
    <s v="Business Services1"/>
    <s v="Guest Services &amp; Events1"/>
    <n v="17473.5"/>
    <n v="10000"/>
    <m/>
    <n v="10000"/>
    <n v="0"/>
    <n v="0"/>
    <n v="0"/>
    <n v="0"/>
    <n v="1991.75"/>
    <n v="1860"/>
    <n v="2260"/>
    <n v="0"/>
    <n v="0"/>
    <n v="0"/>
    <n v="0"/>
    <n v="1382.34"/>
    <n v="7494.09"/>
    <n v="0"/>
    <n v="3851.75"/>
    <n v="2260"/>
    <n v="1382.34"/>
    <n v="7494.09"/>
    <n v="2505.91"/>
    <n v="0"/>
  </r>
  <r>
    <n v="25400"/>
    <s v="Regional Park &amp; Open Space Dis"/>
    <n v="931205"/>
    <s v="Crestmore Manor"/>
    <x v="50"/>
    <x v="50"/>
    <s v="25400 931205 520115"/>
    <x v="2"/>
    <x v="10"/>
    <s v="Supplies &amp; Services"/>
    <x v="0"/>
    <s v="Business Services2"/>
    <s v="Guest Services &amp; Events2"/>
    <n v="1131.28"/>
    <n v="7500"/>
    <m/>
    <n v="7500"/>
    <n v="451.8"/>
    <n v="19.95"/>
    <n v="1648.23"/>
    <n v="691.36"/>
    <n v="1076.58"/>
    <n v="-73"/>
    <n v="-99.41"/>
    <n v="1467.48"/>
    <n v="740.8"/>
    <n v="2793.28"/>
    <n v="-1543.14"/>
    <n v="1808.25"/>
    <n v="8982.18"/>
    <n v="2119.98"/>
    <n v="1694.94"/>
    <n v="2108.87"/>
    <n v="3058.3900000000003"/>
    <n v="8982.18"/>
    <n v="-1482.1800000000003"/>
    <n v="9600"/>
  </r>
  <r>
    <n v="25400"/>
    <s v="Regional Park &amp; Open Space Dis"/>
    <n v="931205"/>
    <s v="Crestmore Manor"/>
    <x v="53"/>
    <x v="53"/>
    <s v="25400 931205 520800"/>
    <x v="2"/>
    <x v="10"/>
    <s v="Supplies &amp; Services"/>
    <x v="0"/>
    <s v="Business Services2"/>
    <s v="Guest Services &amp; Events2"/>
    <n v="378.22"/>
    <n v="0"/>
    <m/>
    <n v="0"/>
    <n v="5.39"/>
    <n v="-5.39"/>
    <n v="177.66"/>
    <n v="0"/>
    <n v="0"/>
    <n v="0"/>
    <n v="28.93"/>
    <n v="0"/>
    <n v="0"/>
    <n v="23.91"/>
    <n v="0.68"/>
    <n v="0"/>
    <n v="231.18"/>
    <n v="177.66"/>
    <n v="0"/>
    <n v="28.93"/>
    <n v="24.59"/>
    <n v="231.18"/>
    <n v="-231.18"/>
    <n v="0"/>
  </r>
  <r>
    <n v="25400"/>
    <s v="Regional Park &amp; Open Space Dis"/>
    <n v="931205"/>
    <s v="Crestmore Manor"/>
    <x v="92"/>
    <x v="92"/>
    <s v="25400 931205 520815"/>
    <x v="2"/>
    <x v="10"/>
    <s v="Supplies &amp; Services"/>
    <x v="0"/>
    <s v="Business Services2"/>
    <s v="Guest Services &amp; Events2"/>
    <n v="1417.17"/>
    <n v="3000"/>
    <m/>
    <n v="3000"/>
    <n v="125.4"/>
    <n v="0"/>
    <n v="34.43"/>
    <n v="0"/>
    <n v="695.58"/>
    <n v="513.08000000000004"/>
    <n v="387.7"/>
    <n v="22.6"/>
    <n v="555.25"/>
    <n v="336.66"/>
    <n v="114.85"/>
    <n v="257.14999999999998"/>
    <n v="3042.7"/>
    <n v="159.83000000000001"/>
    <n v="1208.6600000000001"/>
    <n v="965.55"/>
    <n v="708.66"/>
    <n v="3042.7"/>
    <n v="-42.699999999999818"/>
    <n v="3000"/>
  </r>
  <r>
    <n v="25400"/>
    <s v="Regional Park &amp; Open Space Dis"/>
    <n v="931205"/>
    <s v="Crestmore Manor"/>
    <x v="60"/>
    <x v="60"/>
    <s v="25400 931205 522320"/>
    <x v="2"/>
    <x v="10"/>
    <s v="Supplies &amp; Services"/>
    <x v="0"/>
    <s v="Business Services2"/>
    <s v="Guest Services &amp; Events2"/>
    <n v="465.8"/>
    <n v="27000"/>
    <m/>
    <n v="27000"/>
    <n v="160.35"/>
    <n v="1007.94"/>
    <n v="3829.98"/>
    <n v="394.67"/>
    <n v="634.47"/>
    <n v="111.15"/>
    <n v="547.99"/>
    <n v="0"/>
    <n v="0"/>
    <n v="0"/>
    <n v="427.24"/>
    <n v="129.27000000000001"/>
    <n v="7243.06"/>
    <n v="4998.2700000000004"/>
    <n v="1140.2900000000002"/>
    <n v="547.99"/>
    <n v="556.51"/>
    <n v="7243.06"/>
    <n v="19756.939999999999"/>
    <n v="10000"/>
  </r>
  <r>
    <n v="25400"/>
    <s v="Regional Park &amp; Open Space Dis"/>
    <n v="931205"/>
    <s v="Crestmore Manor"/>
    <x v="8"/>
    <x v="8"/>
    <s v="25400 931205 522310"/>
    <x v="2"/>
    <x v="10"/>
    <s v="Supplies &amp; Services"/>
    <x v="0"/>
    <s v="Business Services2"/>
    <s v="Guest Services &amp; Events2"/>
    <n v="46112.42"/>
    <n v="35000"/>
    <m/>
    <n v="35000"/>
    <n v="136.19999999999999"/>
    <n v="-136.19999999999999"/>
    <n v="256.75"/>
    <n v="294.99"/>
    <n v="1022.85"/>
    <n v="0"/>
    <n v="7813.03"/>
    <n v="0"/>
    <n v="0"/>
    <n v="0"/>
    <n v="0"/>
    <n v="482.85"/>
    <n v="9870.4699999999993"/>
    <n v="256.75"/>
    <n v="1317.8400000000001"/>
    <n v="7813.03"/>
    <n v="482.85"/>
    <n v="9870.4699999999993"/>
    <n v="25129.53"/>
    <n v="20000"/>
  </r>
  <r>
    <n v="25400"/>
    <s v="Regional Park &amp; Open Space Dis"/>
    <n v="931205"/>
    <s v="Crestmore Manor"/>
    <x v="93"/>
    <x v="93"/>
    <s v="25400 931205 523270"/>
    <x v="2"/>
    <x v="10"/>
    <s v="Supplies &amp; Services"/>
    <x v="0"/>
    <s v="Business Services2"/>
    <s v="Guest Services &amp; Events2"/>
    <n v="0"/>
    <n v="0"/>
    <m/>
    <n v="0"/>
    <n v="0"/>
    <n v="0"/>
    <n v="0"/>
    <n v="0"/>
    <n v="0"/>
    <n v="0"/>
    <n v="0"/>
    <n v="49.99"/>
    <n v="143.52000000000001"/>
    <n v="0"/>
    <n v="0"/>
    <n v="0"/>
    <n v="193.51000000000002"/>
    <n v="0"/>
    <n v="0"/>
    <n v="193.51000000000002"/>
    <n v="0"/>
    <n v="193.51000000000002"/>
    <n v="-193.51000000000002"/>
    <n v="30000"/>
  </r>
  <r>
    <n v="25400"/>
    <s v="Regional Park &amp; Open Space Dis"/>
    <n v="931205"/>
    <s v="Crestmore Manor"/>
    <x v="91"/>
    <x v="91"/>
    <s v="25400 931205 523290"/>
    <x v="2"/>
    <x v="10"/>
    <s v="Supplies &amp; Services"/>
    <x v="0"/>
    <s v="Business Services2"/>
    <s v="Guest Services &amp; Events2"/>
    <n v="3576.18"/>
    <n v="10300"/>
    <m/>
    <n v="10300"/>
    <n v="951.2"/>
    <n v="874.9"/>
    <n v="868.88"/>
    <n v="884.25"/>
    <n v="622.08000000000004"/>
    <n v="487.02"/>
    <n v="383.04"/>
    <n v="894.67"/>
    <n v="806.72"/>
    <n v="1172.25"/>
    <n v="798.67"/>
    <n v="1083.3800000000001"/>
    <n v="9827.0600000000013"/>
    <n v="2694.98"/>
    <n v="1993.35"/>
    <n v="2084.4300000000003"/>
    <n v="3054.3"/>
    <n v="9827.0600000000013"/>
    <n v="472.93999999999869"/>
    <n v="10000"/>
  </r>
  <r>
    <n v="25400"/>
    <s v="Regional Park &amp; Open Space Dis"/>
    <n v="931205"/>
    <s v="Crestmore Manor"/>
    <x v="66"/>
    <x v="66"/>
    <s v="25400 931205 523700"/>
    <x v="2"/>
    <x v="10"/>
    <s v="Supplies &amp; Services"/>
    <x v="0"/>
    <s v="Business Services2"/>
    <s v="Guest Services &amp; Events2"/>
    <n v="1329.68"/>
    <n v="3500"/>
    <m/>
    <n v="3500"/>
    <n v="26.31"/>
    <n v="0"/>
    <n v="10.76"/>
    <n v="101.55"/>
    <n v="16.559999999999999"/>
    <n v="386.31"/>
    <n v="76.48"/>
    <n v="63.12"/>
    <n v="75.36"/>
    <n v="68.989999999999995"/>
    <n v="114.48"/>
    <n v="24.61"/>
    <n v="964.53000000000009"/>
    <n v="37.07"/>
    <n v="504.42"/>
    <n v="214.95999999999998"/>
    <n v="208.07999999999998"/>
    <n v="964.53"/>
    <n v="2535.4700000000003"/>
    <n v="2000"/>
  </r>
  <r>
    <n v="25400"/>
    <s v="Regional Park &amp; Open Space Dis"/>
    <n v="931205"/>
    <s v="Crestmore Manor"/>
    <x v="67"/>
    <x v="67"/>
    <s v="25400 931205 523800"/>
    <x v="2"/>
    <x v="10"/>
    <s v="Supplies &amp; Services"/>
    <x v="0"/>
    <s v="Business Services2"/>
    <s v="Guest Services &amp; Events2"/>
    <n v="216.95"/>
    <n v="2000"/>
    <m/>
    <n v="2000"/>
    <n v="0"/>
    <n v="0"/>
    <n v="0"/>
    <n v="0"/>
    <n v="0"/>
    <n v="0"/>
    <n v="891.61"/>
    <n v="0"/>
    <n v="2460.48"/>
    <n v="0"/>
    <n v="57.13"/>
    <n v="0"/>
    <n v="3409.2200000000003"/>
    <n v="0"/>
    <n v="0"/>
    <n v="3352.09"/>
    <n v="57.13"/>
    <n v="3409.2200000000003"/>
    <n v="-1409.2200000000003"/>
    <n v="2000"/>
  </r>
  <r>
    <n v="25400"/>
    <s v="Regional Park &amp; Open Space Dis"/>
    <n v="931205"/>
    <s v="Crestmore Manor"/>
    <x v="71"/>
    <x v="71"/>
    <s v="25400 931205 526940"/>
    <x v="2"/>
    <x v="10"/>
    <s v="Supplies &amp; Services"/>
    <x v="0"/>
    <s v="Business Services2"/>
    <s v="Guest Services &amp; Events2"/>
    <n v="91.6"/>
    <n v="100"/>
    <m/>
    <n v="100"/>
    <n v="0"/>
    <n v="0"/>
    <n v="0"/>
    <n v="0"/>
    <n v="24.47"/>
    <n v="0"/>
    <n v="0"/>
    <n v="0"/>
    <n v="0"/>
    <n v="0"/>
    <n v="0"/>
    <n v="0"/>
    <n v="24.47"/>
    <n v="0"/>
    <n v="24.47"/>
    <n v="0"/>
    <n v="0"/>
    <n v="24.47"/>
    <n v="75.53"/>
    <n v="0"/>
  </r>
  <r>
    <n v="25400"/>
    <s v="Regional Park &amp; Open Space Dis"/>
    <n v="931205"/>
    <s v="Crestmore Manor"/>
    <x v="74"/>
    <x v="74"/>
    <s v="25400 931205 527660"/>
    <x v="2"/>
    <x v="10"/>
    <s v="Supplies &amp; Services"/>
    <x v="0"/>
    <s v="Business Services2"/>
    <s v="Guest Services &amp; Events2"/>
    <n v="0"/>
    <n v="3000"/>
    <m/>
    <n v="3000"/>
    <n v="0"/>
    <n v="1695.45"/>
    <n v="0"/>
    <n v="0"/>
    <n v="0"/>
    <n v="0"/>
    <n v="0"/>
    <n v="0"/>
    <n v="0"/>
    <n v="0"/>
    <n v="0"/>
    <n v="0"/>
    <n v="1695.45"/>
    <n v="1695.45"/>
    <n v="0"/>
    <n v="0"/>
    <n v="0"/>
    <n v="1695.45"/>
    <n v="1304.55"/>
    <n v="3000"/>
  </r>
  <r>
    <n v="25400"/>
    <s v="Regional Park &amp; Open Space Dis"/>
    <n v="931205"/>
    <s v="Crestmore Manor"/>
    <x v="76"/>
    <x v="76"/>
    <s v="25400 931205 527840"/>
    <x v="2"/>
    <x v="10"/>
    <s v="Supplies &amp; Services"/>
    <x v="0"/>
    <s v="Business Services2"/>
    <s v="Guest Services &amp; Events2"/>
    <n v="0"/>
    <n v="4100"/>
    <m/>
    <n v="4100"/>
    <n v="0"/>
    <n v="0"/>
    <n v="0"/>
    <n v="0"/>
    <n v="0"/>
    <n v="0"/>
    <n v="0"/>
    <n v="0"/>
    <n v="0"/>
    <n v="0"/>
    <n v="0"/>
    <n v="0"/>
    <n v="0"/>
    <n v="0"/>
    <n v="0"/>
    <n v="0"/>
    <n v="0"/>
    <n v="0"/>
    <n v="4100"/>
    <n v="0"/>
  </r>
  <r>
    <n v="25400"/>
    <s v="Regional Park &amp; Open Space Dis"/>
    <n v="931205"/>
    <s v="Crestmore Manor"/>
    <x v="88"/>
    <x v="88"/>
    <s v="25400 931205 537080"/>
    <x v="2"/>
    <x v="10"/>
    <s v="Other Charges"/>
    <x v="2"/>
    <s v="Business Services3"/>
    <s v="Guest Services &amp; Events3"/>
    <n v="504"/>
    <n v="3100"/>
    <m/>
    <n v="3100"/>
    <n v="0"/>
    <n v="0"/>
    <n v="0"/>
    <n v="0"/>
    <n v="0"/>
    <n v="0"/>
    <n v="0"/>
    <n v="0"/>
    <n v="0"/>
    <n v="0"/>
    <n v="-414"/>
    <n v="393"/>
    <n v="-21"/>
    <n v="0"/>
    <n v="0"/>
    <n v="0"/>
    <n v="-21"/>
    <n v="-21"/>
    <n v="3121"/>
    <n v="3100"/>
  </r>
  <r>
    <n v="25400"/>
    <s v="Regional Park &amp; Open Space Dis"/>
    <n v="931220"/>
    <s v="Administration"/>
    <x v="50"/>
    <x v="50"/>
    <s v="25400 931220 520115"/>
    <x v="2"/>
    <x v="11"/>
    <s v="Supplies &amp; Services"/>
    <x v="0"/>
    <s v="Business Services2"/>
    <s v="Executive2"/>
    <n v="428.24"/>
    <n v="350"/>
    <m/>
    <n v="350"/>
    <n v="0"/>
    <n v="0"/>
    <n v="0"/>
    <n v="0"/>
    <n v="0"/>
    <n v="0"/>
    <n v="0"/>
    <n v="142.68"/>
    <n v="25"/>
    <n v="0"/>
    <n v="0"/>
    <n v="0"/>
    <n v="167.68"/>
    <n v="0"/>
    <n v="0"/>
    <n v="167.68"/>
    <n v="0"/>
    <n v="167.68"/>
    <n v="182.32"/>
    <n v="1000"/>
  </r>
  <r>
    <n v="25400"/>
    <s v="Regional Park &amp; Open Space Dis"/>
    <n v="931220"/>
    <s v="Administration"/>
    <x v="94"/>
    <x v="94"/>
    <s v="25400 931220 520705"/>
    <x v="2"/>
    <x v="11"/>
    <s v="Supplies &amp; Services"/>
    <x v="0"/>
    <s v="Business Services2"/>
    <s v="Executive2"/>
    <n v="692.14"/>
    <n v="0"/>
    <m/>
    <n v="0"/>
    <n v="0"/>
    <n v="0"/>
    <n v="0"/>
    <n v="0"/>
    <n v="211.03"/>
    <n v="0"/>
    <n v="0"/>
    <n v="40.78"/>
    <n v="0"/>
    <n v="0"/>
    <n v="0"/>
    <n v="104.74"/>
    <n v="356.55"/>
    <n v="0"/>
    <n v="211.03"/>
    <n v="40.78"/>
    <n v="104.74"/>
    <n v="356.55"/>
    <n v="-356.55"/>
    <n v="0"/>
  </r>
  <r>
    <n v="25400"/>
    <s v="Regional Park &amp; Open Space Dis"/>
    <n v="931220"/>
    <s v="Administration"/>
    <x v="62"/>
    <x v="62"/>
    <s v="25400 931220 523100"/>
    <x v="2"/>
    <x v="11"/>
    <s v="Supplies &amp; Services"/>
    <x v="0"/>
    <s v="Business Services2"/>
    <s v="Executive2"/>
    <n v="8735"/>
    <n v="15000"/>
    <m/>
    <n v="15000"/>
    <n v="0"/>
    <n v="125"/>
    <n v="0"/>
    <n v="0"/>
    <n v="310"/>
    <n v="1975"/>
    <n v="0"/>
    <n v="0"/>
    <n v="4400"/>
    <n v="0"/>
    <n v="2340"/>
    <n v="3275"/>
    <n v="12425"/>
    <n v="125"/>
    <n v="2285"/>
    <n v="4400"/>
    <n v="5615"/>
    <n v="12425"/>
    <n v="2575"/>
    <n v="9000"/>
  </r>
  <r>
    <n v="25400"/>
    <s v="Regional Park &amp; Open Space Dis"/>
    <n v="931220"/>
    <s v="Administration"/>
    <x v="66"/>
    <x v="66"/>
    <s v="25400 931220 523700"/>
    <x v="2"/>
    <x v="11"/>
    <s v="Supplies &amp; Services"/>
    <x v="0"/>
    <s v="Business Services2"/>
    <s v="Executive2"/>
    <n v="3021.8100000000004"/>
    <n v="1000"/>
    <m/>
    <n v="1000"/>
    <n v="0"/>
    <n v="73.94"/>
    <n v="0"/>
    <n v="42.44"/>
    <n v="1578.61"/>
    <n v="43.72"/>
    <n v="301.69"/>
    <n v="295.14"/>
    <n v="4.38"/>
    <n v="527.03"/>
    <n v="12.7"/>
    <n v="0"/>
    <n v="2879.6499999999996"/>
    <n v="73.94"/>
    <n v="1664.77"/>
    <n v="601.20999999999992"/>
    <n v="539.73"/>
    <n v="2879.65"/>
    <n v="-1879.65"/>
    <n v="2000"/>
  </r>
  <r>
    <n v="25400"/>
    <s v="Regional Park &amp; Open Space Dis"/>
    <n v="931220"/>
    <s v="Administration"/>
    <x v="95"/>
    <x v="95"/>
    <s v="25400 931220 523820"/>
    <x v="2"/>
    <x v="11"/>
    <s v="Supplies &amp; Services"/>
    <x v="0"/>
    <s v="Business Services2"/>
    <s v="Executive2"/>
    <n v="889"/>
    <n v="0"/>
    <m/>
    <n v="0"/>
    <n v="0"/>
    <n v="0"/>
    <n v="63.96"/>
    <n v="31.98"/>
    <n v="31.98"/>
    <n v="0"/>
    <n v="63.96"/>
    <n v="31.98"/>
    <n v="31.98"/>
    <n v="31.98"/>
    <n v="31.98"/>
    <n v="920.98"/>
    <n v="1240.78"/>
    <n v="63.96"/>
    <n v="63.96"/>
    <n v="127.92"/>
    <n v="984.94"/>
    <n v="1240.78"/>
    <n v="-1240.78"/>
    <n v="0"/>
  </r>
  <r>
    <n v="25400"/>
    <s v="Regional Park &amp; Open Space Dis"/>
    <n v="931220"/>
    <s v="Administration"/>
    <x v="96"/>
    <x v="96"/>
    <s v="25400 931220 527280"/>
    <x v="2"/>
    <x v="11"/>
    <s v="Supplies &amp; Services"/>
    <x v="0"/>
    <s v="Business Services2"/>
    <s v="Executive2"/>
    <n v="560.71999999999991"/>
    <n v="700"/>
    <m/>
    <n v="700"/>
    <n v="0"/>
    <n v="0"/>
    <n v="0"/>
    <n v="0"/>
    <n v="0"/>
    <n v="0"/>
    <n v="0"/>
    <n v="304.43"/>
    <n v="22.78"/>
    <n v="0"/>
    <n v="0"/>
    <n v="0"/>
    <n v="327.21000000000004"/>
    <n v="0"/>
    <n v="0"/>
    <n v="327.21000000000004"/>
    <n v="0"/>
    <n v="327.21000000000004"/>
    <n v="372.78999999999996"/>
    <n v="0"/>
  </r>
  <r>
    <n v="25400"/>
    <s v="Regional Park &amp; Open Space Dis"/>
    <n v="931220"/>
    <s v="Administration"/>
    <x v="97"/>
    <x v="97"/>
    <s v="25400 931220 528120"/>
    <x v="2"/>
    <x v="11"/>
    <s v="Supplies &amp; Services"/>
    <x v="0"/>
    <s v="Business Services2"/>
    <s v="Executive2"/>
    <n v="0"/>
    <n v="1000"/>
    <m/>
    <n v="1000"/>
    <n v="0"/>
    <n v="0"/>
    <n v="19.18"/>
    <n v="20.47"/>
    <n v="0"/>
    <n v="0"/>
    <n v="30.61"/>
    <n v="0"/>
    <n v="0"/>
    <n v="0"/>
    <n v="0"/>
    <n v="0"/>
    <n v="70.259999999999991"/>
    <n v="19.18"/>
    <n v="20.47"/>
    <n v="30.61"/>
    <n v="0"/>
    <n v="70.259999999999991"/>
    <n v="929.74"/>
    <n v="0"/>
  </r>
  <r>
    <n v="25400"/>
    <s v="Regional Park &amp; Open Space Dis"/>
    <n v="931220"/>
    <s v="Administration"/>
    <x v="88"/>
    <x v="88"/>
    <s v="25400 931220 537080"/>
    <x v="2"/>
    <x v="11"/>
    <s v="Other Charges"/>
    <x v="2"/>
    <s v="Business Services3"/>
    <s v="Executive3"/>
    <n v="735"/>
    <n v="2500"/>
    <m/>
    <n v="2500"/>
    <n v="0"/>
    <n v="0"/>
    <n v="105"/>
    <n v="35"/>
    <n v="255"/>
    <n v="35"/>
    <n v="35"/>
    <n v="55"/>
    <n v="1334.26"/>
    <n v="35"/>
    <n v="35"/>
    <n v="35"/>
    <n v="1959.26"/>
    <n v="105"/>
    <n v="325"/>
    <n v="1424.26"/>
    <n v="105"/>
    <n v="1959.26"/>
    <n v="540.74"/>
    <n v="3600"/>
  </r>
  <r>
    <n v="25400"/>
    <s v="Regional Park &amp; Open Space Dis"/>
    <n v="931235"/>
    <s v="Business Operations"/>
    <x v="47"/>
    <x v="47"/>
    <s v="25400 931235 520020"/>
    <x v="2"/>
    <x v="2"/>
    <s v="Supplies &amp; Services"/>
    <x v="0"/>
    <s v="Business Services2"/>
    <s v="Business Operations2"/>
    <n v="2815.9600000000005"/>
    <n v="0"/>
    <m/>
    <n v="0"/>
    <n v="245.99"/>
    <n v="0"/>
    <n v="-245.99"/>
    <n v="0"/>
    <n v="0"/>
    <n v="0"/>
    <n v="245.99"/>
    <n v="268.99"/>
    <n v="268.99"/>
    <n v="268.99"/>
    <n v="0"/>
    <n v="268.99"/>
    <n v="1321.95"/>
    <n v="0"/>
    <n v="0"/>
    <n v="783.97"/>
    <n v="537.98"/>
    <n v="1321.95"/>
    <n v="-1321.95"/>
    <n v="0"/>
  </r>
  <r>
    <n v="25400"/>
    <s v="Regional Park &amp; Open Space Dis"/>
    <n v="931235"/>
    <s v="Business Operations"/>
    <x v="50"/>
    <x v="50"/>
    <s v="25400 931235 520115"/>
    <x v="2"/>
    <x v="2"/>
    <s v="Supplies &amp; Services"/>
    <x v="0"/>
    <s v="Business Services2"/>
    <s v="Business Operations2"/>
    <n v="4740.8799999999992"/>
    <n v="2100"/>
    <m/>
    <n v="2100"/>
    <n v="0"/>
    <n v="727.99"/>
    <n v="0"/>
    <n v="75"/>
    <n v="356.22"/>
    <n v="1077.42"/>
    <n v="0"/>
    <n v="0"/>
    <n v="1182.94"/>
    <n v="0"/>
    <n v="0"/>
    <n v="0"/>
    <n v="3419.57"/>
    <n v="727.99"/>
    <n v="1508.64"/>
    <n v="1182.94"/>
    <n v="0"/>
    <n v="3419.57"/>
    <n v="-1319.5700000000002"/>
    <n v="5550"/>
  </r>
  <r>
    <n v="25400"/>
    <s v="Regional Park &amp; Open Space Dis"/>
    <n v="931235"/>
    <s v="Business Operations"/>
    <x v="94"/>
    <x v="94"/>
    <s v="25400 931235 520705"/>
    <x v="2"/>
    <x v="2"/>
    <s v="Supplies &amp; Services"/>
    <x v="0"/>
    <s v="Business Services2"/>
    <s v="Business Operations2"/>
    <n v="3988.2200000000003"/>
    <n v="6000"/>
    <m/>
    <n v="6000"/>
    <n v="89.71"/>
    <n v="-89.71"/>
    <n v="24.99"/>
    <n v="0"/>
    <n v="0"/>
    <n v="0"/>
    <n v="0"/>
    <n v="300.23"/>
    <n v="3840.38"/>
    <n v="1266.55"/>
    <n v="15.82"/>
    <n v="2013.86"/>
    <n v="7461.83"/>
    <n v="24.99"/>
    <n v="0"/>
    <n v="4140.6100000000006"/>
    <n v="3296.2299999999996"/>
    <n v="7461.83"/>
    <n v="-1461.83"/>
    <n v="7500"/>
  </r>
  <r>
    <n v="25400"/>
    <s v="Regional Park &amp; Open Space Dis"/>
    <n v="931235"/>
    <s v="Business Operations"/>
    <x v="53"/>
    <x v="53"/>
    <s v="25400 931235 520800"/>
    <x v="2"/>
    <x v="2"/>
    <s v="Supplies &amp; Services"/>
    <x v="0"/>
    <s v="Business Services2"/>
    <s v="Business Operations2"/>
    <n v="0"/>
    <n v="0"/>
    <m/>
    <n v="0"/>
    <n v="0"/>
    <n v="12.11"/>
    <n v="37.36"/>
    <n v="0"/>
    <n v="0"/>
    <n v="0"/>
    <n v="0"/>
    <n v="0"/>
    <n v="0"/>
    <n v="0"/>
    <n v="0"/>
    <n v="0"/>
    <n v="49.47"/>
    <n v="49.47"/>
    <n v="0"/>
    <n v="0"/>
    <n v="0"/>
    <n v="49.47"/>
    <n v="-49.47"/>
    <n v="0"/>
  </r>
  <r>
    <n v="25400"/>
    <s v="Regional Park &amp; Open Space Dis"/>
    <n v="931235"/>
    <s v="Business Operations"/>
    <x v="98"/>
    <x v="98"/>
    <s v="25400 931235 520820"/>
    <x v="2"/>
    <x v="2"/>
    <s v="Supplies &amp; Services"/>
    <x v="0"/>
    <s v="Business Services2"/>
    <s v="Business Operations2"/>
    <n v="26606.629999999997"/>
    <n v="50000"/>
    <m/>
    <n v="50000"/>
    <n v="0"/>
    <n v="3088.71"/>
    <n v="3088.71"/>
    <n v="3088.71"/>
    <n v="3088.71"/>
    <n v="3088.71"/>
    <n v="3088.71"/>
    <n v="3088.71"/>
    <n v="3088.71"/>
    <n v="3088.71"/>
    <n v="3088.71"/>
    <n v="3088.71"/>
    <n v="33975.81"/>
    <n v="6177.42"/>
    <n v="9266.130000000001"/>
    <n v="9266.130000000001"/>
    <n v="9266.130000000001"/>
    <n v="33975.81"/>
    <n v="16024.190000000002"/>
    <n v="40000"/>
  </r>
  <r>
    <n v="25400"/>
    <s v="Regional Park &amp; Open Space Dis"/>
    <n v="931235"/>
    <s v="Business Operations"/>
    <x v="99"/>
    <x v="99"/>
    <s v="25400 931235 521380"/>
    <x v="2"/>
    <x v="2"/>
    <s v="Supplies &amp; Services"/>
    <x v="0"/>
    <s v="Business Services2"/>
    <s v="Business Operations2"/>
    <n v="8561.99"/>
    <n v="12000"/>
    <m/>
    <n v="12000"/>
    <n v="0"/>
    <n v="0"/>
    <n v="1285.7"/>
    <n v="416.72"/>
    <n v="735.79"/>
    <n v="447.05"/>
    <n v="783.97"/>
    <n v="1121.93"/>
    <n v="770.72"/>
    <n v="711.47"/>
    <n v="667.35"/>
    <n v="679.39"/>
    <n v="7620.090000000002"/>
    <n v="1285.7"/>
    <n v="1599.56"/>
    <n v="2676.62"/>
    <n v="2058.21"/>
    <n v="7620.09"/>
    <n v="4379.91"/>
    <n v="10000"/>
  </r>
  <r>
    <n v="25400"/>
    <s v="Regional Park &amp; Open Space Dis"/>
    <n v="931235"/>
    <s v="Business Operations"/>
    <x v="55"/>
    <x v="55"/>
    <s v="25400 931235 521420"/>
    <x v="2"/>
    <x v="2"/>
    <s v="Supplies &amp; Services"/>
    <x v="0"/>
    <s v="Business Services2"/>
    <s v="Business Operations2"/>
    <n v="2252.69"/>
    <n v="1000"/>
    <m/>
    <n v="1000"/>
    <n v="0"/>
    <n v="0"/>
    <n v="0"/>
    <n v="509.38"/>
    <n v="0"/>
    <n v="12.39"/>
    <n v="633.41"/>
    <n v="695.08"/>
    <n v="0"/>
    <n v="96.75"/>
    <n v="0"/>
    <n v="0"/>
    <n v="1947.0099999999998"/>
    <n v="0"/>
    <n v="521.77"/>
    <n v="1328.49"/>
    <n v="96.75"/>
    <n v="1947.01"/>
    <n v="-947.01"/>
    <n v="0"/>
  </r>
  <r>
    <n v="25400"/>
    <s v="Regional Park &amp; Open Space Dis"/>
    <n v="931235"/>
    <s v="Business Operations"/>
    <x v="56"/>
    <x v="56"/>
    <s v="25400 931235 521500"/>
    <x v="2"/>
    <x v="2"/>
    <s v="Supplies &amp; Services"/>
    <x v="0"/>
    <s v="Business Services2"/>
    <s v="Business Operations2"/>
    <n v="31.23"/>
    <n v="5000"/>
    <m/>
    <n v="5000"/>
    <n v="0"/>
    <n v="0"/>
    <n v="2374.54"/>
    <n v="0"/>
    <n v="-17.93"/>
    <n v="1487.94"/>
    <n v="135.30000000000001"/>
    <n v="-55.16"/>
    <n v="0"/>
    <n v="55.16"/>
    <n v="0"/>
    <n v="0"/>
    <n v="3979.8500000000004"/>
    <n v="2374.54"/>
    <n v="1470.01"/>
    <n v="80.140000000000015"/>
    <n v="55.16"/>
    <n v="3979.85"/>
    <n v="1020.1500000000001"/>
    <n v="1000"/>
  </r>
  <r>
    <n v="25400"/>
    <s v="Regional Park &amp; Open Space Dis"/>
    <n v="931235"/>
    <s v="Business Operations"/>
    <x v="6"/>
    <x v="6"/>
    <s v="25400 931235 521600"/>
    <x v="2"/>
    <x v="2"/>
    <s v="Supplies &amp; Services"/>
    <x v="0"/>
    <s v="Business Services2"/>
    <s v="Business Operations2"/>
    <n v="72683.239999999991"/>
    <n v="80000"/>
    <m/>
    <n v="80000"/>
    <n v="0"/>
    <n v="0"/>
    <n v="8770"/>
    <n v="4385"/>
    <n v="4385"/>
    <n v="4385"/>
    <n v="4385"/>
    <n v="4385"/>
    <n v="4385"/>
    <n v="4385"/>
    <n v="4385"/>
    <n v="4385"/>
    <n v="48235"/>
    <n v="8770"/>
    <n v="13155"/>
    <n v="13155"/>
    <n v="13155"/>
    <n v="48235"/>
    <n v="31765"/>
    <n v="80000"/>
  </r>
  <r>
    <n v="25400"/>
    <s v="Regional Park &amp; Open Space Dis"/>
    <n v="931235"/>
    <s v="Business Operations"/>
    <x v="100"/>
    <x v="100"/>
    <s v="25400 931235 521640"/>
    <x v="2"/>
    <x v="2"/>
    <s v="Supplies &amp; Services"/>
    <x v="0"/>
    <s v="Business Services2"/>
    <s v="Business Operations2"/>
    <n v="36574.01"/>
    <n v="42000"/>
    <m/>
    <n v="42000"/>
    <n v="0"/>
    <n v="0"/>
    <n v="0"/>
    <n v="0"/>
    <n v="0"/>
    <n v="0"/>
    <n v="0"/>
    <n v="37934.21"/>
    <n v="0"/>
    <n v="0"/>
    <n v="0"/>
    <n v="0"/>
    <n v="37934.21"/>
    <n v="0"/>
    <n v="0"/>
    <n v="37934.21"/>
    <n v="0"/>
    <n v="37934.21"/>
    <n v="4065.7900000000009"/>
    <n v="42000"/>
  </r>
  <r>
    <n v="25400"/>
    <s v="Regional Park &amp; Open Space Dis"/>
    <n v="931235"/>
    <s v="Business Operations"/>
    <x v="8"/>
    <x v="8"/>
    <s v="25400 931235 522310"/>
    <x v="2"/>
    <x v="2"/>
    <s v="Supplies &amp; Services"/>
    <x v="0"/>
    <s v="Business Services2"/>
    <s v="Business Operations2"/>
    <n v="15834.899999999998"/>
    <n v="10000"/>
    <m/>
    <n v="10000"/>
    <n v="1166.8599999999999"/>
    <n v="2754.53"/>
    <n v="1563.96"/>
    <n v="3792.44"/>
    <n v="7472.76"/>
    <n v="1867.49"/>
    <n v="4326.53"/>
    <n v="1065.8699999999999"/>
    <n v="15481.14"/>
    <n v="6369.27"/>
    <n v="3098.16"/>
    <n v="326.38"/>
    <n v="49285.390000000007"/>
    <n v="5485.35"/>
    <n v="13132.69"/>
    <n v="20873.54"/>
    <n v="9793.81"/>
    <n v="49285.39"/>
    <n v="-39285.39"/>
    <n v="20000"/>
  </r>
  <r>
    <n v="25400"/>
    <s v="Regional Park &amp; Open Space Dis"/>
    <n v="931235"/>
    <s v="Business Operations"/>
    <x v="60"/>
    <x v="60"/>
    <s v="25400 931235 522320"/>
    <x v="2"/>
    <x v="2"/>
    <s v="Supplies &amp; Services"/>
    <x v="0"/>
    <s v="Business Services2"/>
    <s v="Business Operations2"/>
    <n v="38149.33"/>
    <n v="0"/>
    <m/>
    <n v="0"/>
    <n v="2712.76"/>
    <n v="-2712.76"/>
    <n v="1713.3"/>
    <n v="97.81"/>
    <n v="385.46"/>
    <n v="7256.69"/>
    <n v="1850.43"/>
    <n v="1646.32"/>
    <n v="5842.15"/>
    <n v="-2171.9899999999998"/>
    <n v="3604.42"/>
    <n v="0"/>
    <n v="20224.589999999997"/>
    <n v="1713.3"/>
    <n v="7739.9599999999991"/>
    <n v="9338.9"/>
    <n v="1432.4300000000003"/>
    <n v="20224.589999999997"/>
    <n v="-20224.589999999997"/>
    <n v="10000"/>
  </r>
  <r>
    <n v="25400"/>
    <s v="Regional Park &amp; Open Space Dis"/>
    <n v="931235"/>
    <s v="Business Operations"/>
    <x v="62"/>
    <x v="62"/>
    <s v="25400 931235 523100"/>
    <x v="2"/>
    <x v="2"/>
    <s v="Supplies &amp; Services"/>
    <x v="0"/>
    <s v="Business Services2"/>
    <s v="Business Operations2"/>
    <n v="2030.72"/>
    <n v="2000"/>
    <m/>
    <n v="2000"/>
    <n v="0"/>
    <n v="0"/>
    <n v="0"/>
    <n v="0"/>
    <n v="0"/>
    <n v="0"/>
    <n v="0"/>
    <n v="0"/>
    <n v="0"/>
    <n v="0"/>
    <n v="0"/>
    <n v="0"/>
    <n v="0"/>
    <n v="0"/>
    <n v="0"/>
    <n v="0"/>
    <n v="0"/>
    <n v="0"/>
    <n v="2000"/>
    <n v="2000"/>
  </r>
  <r>
    <n v="25400"/>
    <s v="Regional Park &amp; Open Space Dis"/>
    <n v="931235"/>
    <s v="Business Operations"/>
    <x v="63"/>
    <x v="63"/>
    <s v="25400 931235 523220"/>
    <x v="2"/>
    <x v="2"/>
    <s v="Supplies &amp; Services"/>
    <x v="0"/>
    <s v="Business Services2"/>
    <s v="Business Operations2"/>
    <n v="421.8"/>
    <n v="24068"/>
    <m/>
    <n v="24068"/>
    <n v="0"/>
    <n v="0"/>
    <n v="0"/>
    <n v="0"/>
    <n v="0"/>
    <n v="0"/>
    <n v="0"/>
    <n v="0"/>
    <n v="0"/>
    <n v="0"/>
    <n v="0"/>
    <n v="0"/>
    <n v="0"/>
    <n v="0"/>
    <n v="0"/>
    <n v="0"/>
    <n v="0"/>
    <n v="0"/>
    <n v="24068"/>
    <n v="1000"/>
  </r>
  <r>
    <n v="25400"/>
    <s v="Regional Park &amp; Open Space Dis"/>
    <n v="931235"/>
    <s v="Business Operations"/>
    <x v="65"/>
    <x v="65"/>
    <s v="25400 931235 523640"/>
    <x v="2"/>
    <x v="2"/>
    <s v="Supplies &amp; Services"/>
    <x v="0"/>
    <s v="Business Services2"/>
    <s v="Business Operations2"/>
    <n v="8676.8799999999992"/>
    <n v="5000"/>
    <m/>
    <n v="5000"/>
    <n v="0"/>
    <n v="2304.5100000000002"/>
    <n v="0"/>
    <n v="134.82"/>
    <n v="536.87"/>
    <n v="139.12"/>
    <n v="5189.9799999999996"/>
    <n v="0"/>
    <n v="1886.55"/>
    <n v="134.1"/>
    <n v="43.68"/>
    <n v="0"/>
    <n v="10369.629999999999"/>
    <n v="2304.5100000000002"/>
    <n v="810.81000000000006"/>
    <n v="7076.53"/>
    <n v="177.78"/>
    <n v="10369.630000000001"/>
    <n v="-5369.630000000001"/>
    <n v="0"/>
  </r>
  <r>
    <n v="25400"/>
    <s v="Regional Park &amp; Open Space Dis"/>
    <n v="931235"/>
    <s v="Business Operations"/>
    <x v="101"/>
    <x v="101"/>
    <s v="25400 931235 523680"/>
    <x v="2"/>
    <x v="2"/>
    <s v="Supplies &amp; Services"/>
    <x v="0"/>
    <s v="Business Services2"/>
    <s v="Business Operations2"/>
    <n v="596.86"/>
    <n v="2000"/>
    <m/>
    <n v="2000"/>
    <n v="0"/>
    <n v="0"/>
    <n v="0"/>
    <n v="0"/>
    <n v="0"/>
    <n v="2845.21"/>
    <n v="0"/>
    <n v="0"/>
    <n v="0"/>
    <n v="0"/>
    <n v="0"/>
    <n v="0"/>
    <n v="2845.21"/>
    <n v="0"/>
    <n v="2845.21"/>
    <n v="0"/>
    <n v="0"/>
    <n v="2845.21"/>
    <n v="-845.21"/>
    <n v="0"/>
  </r>
  <r>
    <n v="25400"/>
    <s v="Regional Park &amp; Open Space Dis"/>
    <n v="931235"/>
    <s v="Business Operations"/>
    <x v="66"/>
    <x v="66"/>
    <s v="25400 931235 523700"/>
    <x v="2"/>
    <x v="2"/>
    <s v="Supplies &amp; Services"/>
    <x v="0"/>
    <s v="Business Services2"/>
    <s v="Business Operations2"/>
    <n v="4732.5899999999992"/>
    <n v="4000"/>
    <m/>
    <n v="4000"/>
    <n v="123.33"/>
    <n v="126.75"/>
    <n v="2572.1"/>
    <n v="494.29"/>
    <n v="131.6"/>
    <n v="503.48"/>
    <n v="107.34"/>
    <n v="843.78"/>
    <n v="325.85000000000002"/>
    <n v="146.02000000000001"/>
    <n v="271.52999999999997"/>
    <n v="356.23"/>
    <n v="6002.3000000000011"/>
    <n v="2822.18"/>
    <n v="1129.3699999999999"/>
    <n v="1276.97"/>
    <n v="773.78"/>
    <n v="6002.2999999999993"/>
    <n v="-2002.2999999999993"/>
    <n v="0"/>
  </r>
  <r>
    <n v="25400"/>
    <s v="Regional Park &amp; Open Space Dis"/>
    <n v="931235"/>
    <s v="Business Operations"/>
    <x v="67"/>
    <x v="67"/>
    <s v="25400 931235 523800"/>
    <x v="2"/>
    <x v="2"/>
    <s v="Supplies &amp; Services"/>
    <x v="0"/>
    <s v="Business Services2"/>
    <s v="Business Operations2"/>
    <n v="1476.9499999999998"/>
    <n v="600"/>
    <m/>
    <n v="600"/>
    <n v="0"/>
    <n v="0"/>
    <n v="0"/>
    <n v="448.83"/>
    <n v="0"/>
    <n v="0"/>
    <n v="0"/>
    <n v="0"/>
    <n v="0"/>
    <n v="0"/>
    <n v="204.68"/>
    <n v="0"/>
    <n v="653.51"/>
    <n v="0"/>
    <n v="448.83"/>
    <n v="0"/>
    <n v="204.68"/>
    <n v="653.51"/>
    <n v="-53.509999999999991"/>
    <n v="0"/>
  </r>
  <r>
    <n v="25400"/>
    <s v="Regional Park &amp; Open Space Dis"/>
    <n v="931235"/>
    <s v="Business Operations"/>
    <x v="95"/>
    <x v="95"/>
    <s v="25400 931235 523820"/>
    <x v="2"/>
    <x v="2"/>
    <s v="Supplies &amp; Services"/>
    <x v="0"/>
    <s v="Business Services2"/>
    <s v="Business Operations2"/>
    <n v="856.21"/>
    <n v="1200"/>
    <m/>
    <n v="1200"/>
    <n v="69.38"/>
    <n v="-69.38"/>
    <n v="73"/>
    <n v="14"/>
    <n v="14"/>
    <n v="0"/>
    <n v="131"/>
    <n v="18"/>
    <n v="18"/>
    <n v="18"/>
    <n v="18"/>
    <n v="18"/>
    <n v="322"/>
    <n v="73"/>
    <n v="28"/>
    <n v="167"/>
    <n v="54"/>
    <n v="322"/>
    <n v="878"/>
    <n v="0"/>
  </r>
  <r>
    <n v="25400"/>
    <s v="Regional Park &amp; Open Space Dis"/>
    <n v="931235"/>
    <s v="Business Operations"/>
    <x v="102"/>
    <x v="102"/>
    <s v="25400 931235 523840"/>
    <x v="2"/>
    <x v="2"/>
    <s v="Supplies &amp; Services"/>
    <x v="0"/>
    <s v="Business Services2"/>
    <s v="Business Operations2"/>
    <n v="40194.720000000001"/>
    <n v="75000"/>
    <m/>
    <n v="75000"/>
    <n v="0"/>
    <n v="26695"/>
    <n v="23046.38"/>
    <n v="314.72000000000003"/>
    <n v="1600"/>
    <n v="0"/>
    <n v="0"/>
    <n v="0"/>
    <n v="597.76"/>
    <n v="0"/>
    <n v="0"/>
    <n v="0"/>
    <n v="52253.860000000008"/>
    <n v="49741.380000000005"/>
    <n v="1914.72"/>
    <n v="597.76"/>
    <n v="0"/>
    <n v="52253.860000000008"/>
    <n v="22746.139999999992"/>
    <n v="0"/>
  </r>
  <r>
    <n v="25400"/>
    <s v="Regional Park &amp; Open Space Dis"/>
    <n v="931235"/>
    <s v="Business Operations"/>
    <x v="69"/>
    <x v="69"/>
    <s v="25400 931235 525060"/>
    <x v="2"/>
    <x v="2"/>
    <s v="Supplies &amp; Services"/>
    <x v="0"/>
    <s v="Business Services2"/>
    <s v="Business Operations2"/>
    <n v="2904.2299999999996"/>
    <n v="450"/>
    <m/>
    <n v="450"/>
    <n v="0"/>
    <n v="1899.49"/>
    <n v="-1846.47"/>
    <n v="1739.62"/>
    <n v="11.2"/>
    <n v="418.59"/>
    <n v="1561.77"/>
    <n v="0"/>
    <n v="-905.89"/>
    <n v="-759.51"/>
    <n v="-124.73"/>
    <n v="3114.25"/>
    <n v="5108.32"/>
    <n v="53.019999999999982"/>
    <n v="2169.41"/>
    <n v="655.88"/>
    <n v="2230.0100000000002"/>
    <n v="5108.32"/>
    <n v="-4658.32"/>
    <n v="0"/>
  </r>
  <r>
    <n v="25400"/>
    <s v="Regional Park &amp; Open Space Dis"/>
    <n v="931235"/>
    <s v="Business Operations"/>
    <x v="71"/>
    <x v="71"/>
    <s v="25400 931235 526940"/>
    <x v="2"/>
    <x v="2"/>
    <s v="Supplies &amp; Services"/>
    <x v="0"/>
    <s v="Business Services2"/>
    <s v="Business Operations2"/>
    <n v="101.53"/>
    <n v="500"/>
    <m/>
    <n v="500"/>
    <n v="0"/>
    <n v="0"/>
    <n v="0"/>
    <n v="17.399999999999999"/>
    <n v="0"/>
    <n v="29.91"/>
    <n v="0"/>
    <n v="0"/>
    <n v="161.63"/>
    <n v="0"/>
    <n v="46.3"/>
    <n v="0"/>
    <n v="255.24"/>
    <n v="0"/>
    <n v="47.31"/>
    <n v="161.63"/>
    <n v="46.3"/>
    <n v="255.24"/>
    <n v="244.76"/>
    <n v="0"/>
  </r>
  <r>
    <n v="25400"/>
    <s v="Regional Park &amp; Open Space Dis"/>
    <n v="931235"/>
    <s v="Business Operations"/>
    <x v="72"/>
    <x v="72"/>
    <s v="25400 931235 526960"/>
    <x v="2"/>
    <x v="2"/>
    <s v="Supplies &amp; Services"/>
    <x v="0"/>
    <s v="Business Services2"/>
    <s v="Business Operations2"/>
    <n v="2004.6"/>
    <n v="1000"/>
    <m/>
    <n v="1000"/>
    <n v="-182.1"/>
    <n v="182.1"/>
    <n v="328.55"/>
    <n v="570.47"/>
    <n v="0"/>
    <n v="0"/>
    <n v="1074.27"/>
    <n v="338.5"/>
    <n v="700.2"/>
    <n v="-295.45"/>
    <n v="258.47000000000003"/>
    <n v="0"/>
    <n v="2975.01"/>
    <n v="328.55"/>
    <n v="570.47"/>
    <n v="2112.9700000000003"/>
    <n v="-36.979999999999961"/>
    <n v="2975.01"/>
    <n v="-1975.0100000000002"/>
    <n v="0"/>
  </r>
  <r>
    <n v="25400"/>
    <s v="Regional Park &amp; Open Space Dis"/>
    <n v="931235"/>
    <s v="Business Operations"/>
    <x v="96"/>
    <x v="96"/>
    <s v="25400 931235 527280"/>
    <x v="2"/>
    <x v="2"/>
    <s v="Supplies &amp; Services"/>
    <x v="0"/>
    <s v="Business Services2"/>
    <s v="Business Operations2"/>
    <n v="5097.3100000000004"/>
    <n v="5000"/>
    <m/>
    <n v="5000"/>
    <n v="0"/>
    <n v="0"/>
    <n v="53.29"/>
    <n v="200"/>
    <n v="325.33"/>
    <n v="0"/>
    <n v="5185.9399999999996"/>
    <n v="285.74"/>
    <n v="246.12"/>
    <n v="0"/>
    <n v="100"/>
    <n v="1359.03"/>
    <n v="7755.4499999999989"/>
    <n v="53.29"/>
    <n v="525.32999999999993"/>
    <n v="5717.7999999999993"/>
    <n v="1459.03"/>
    <n v="7755.4499999999989"/>
    <n v="-2755.4499999999989"/>
    <n v="5000"/>
  </r>
  <r>
    <n v="25400"/>
    <s v="Regional Park &amp; Open Space Dis"/>
    <n v="931235"/>
    <s v="Business Operations"/>
    <x v="75"/>
    <x v="75"/>
    <s v="25400 931235 527680"/>
    <x v="2"/>
    <x v="2"/>
    <s v="Supplies &amp; Services"/>
    <x v="0"/>
    <s v="Business Services2"/>
    <s v="Business Operations2"/>
    <n v="551.89"/>
    <n v="0"/>
    <m/>
    <n v="0"/>
    <n v="0"/>
    <n v="87.69"/>
    <n v="0"/>
    <n v="0"/>
    <n v="0"/>
    <n v="0"/>
    <n v="0"/>
    <n v="0"/>
    <n v="0"/>
    <n v="0"/>
    <n v="0"/>
    <n v="0"/>
    <n v="87.69"/>
    <n v="87.69"/>
    <n v="0"/>
    <n v="0"/>
    <n v="0"/>
    <n v="87.69"/>
    <n v="-87.69"/>
    <n v="500"/>
  </r>
  <r>
    <n v="25400"/>
    <s v="Regional Park &amp; Open Space Dis"/>
    <n v="931235"/>
    <s v="Business Operations"/>
    <x v="3"/>
    <x v="3"/>
    <s v="25400 931235 527720"/>
    <x v="2"/>
    <x v="2"/>
    <s v="Supplies &amp; Services"/>
    <x v="0"/>
    <s v="Business Services2"/>
    <s v="Business Operations2"/>
    <n v="878.03"/>
    <n v="0"/>
    <m/>
    <n v="0"/>
    <n v="0"/>
    <n v="62.5"/>
    <n v="0"/>
    <n v="0"/>
    <n v="0"/>
    <n v="0"/>
    <n v="0"/>
    <n v="204.72"/>
    <n v="1059.79"/>
    <n v="76.56"/>
    <n v="0"/>
    <n v="0"/>
    <n v="1403.57"/>
    <n v="62.5"/>
    <n v="0"/>
    <n v="1264.51"/>
    <n v="76.56"/>
    <n v="1403.57"/>
    <n v="-1403.57"/>
    <n v="0"/>
  </r>
  <r>
    <n v="25400"/>
    <s v="Regional Park &amp; Open Space Dis"/>
    <n v="931235"/>
    <s v="Business Operations"/>
    <x v="76"/>
    <x v="76"/>
    <s v="25400 931235 527840"/>
    <x v="2"/>
    <x v="2"/>
    <s v="Supplies &amp; Services"/>
    <x v="0"/>
    <s v="Business Services2"/>
    <s v="Business Operations2"/>
    <n v="1355"/>
    <n v="14500"/>
    <m/>
    <n v="14500"/>
    <n v="0"/>
    <n v="0"/>
    <n v="59.85"/>
    <n v="0"/>
    <n v="0"/>
    <n v="0"/>
    <n v="100"/>
    <n v="0"/>
    <n v="0"/>
    <n v="3400"/>
    <n v="0"/>
    <n v="3400"/>
    <n v="6959.85"/>
    <n v="59.85"/>
    <n v="0"/>
    <n v="100"/>
    <n v="6800"/>
    <n v="6959.85"/>
    <n v="7540.15"/>
    <n v="15000"/>
  </r>
  <r>
    <n v="25400"/>
    <s v="Regional Park &amp; Open Space Dis"/>
    <n v="931235"/>
    <s v="Business Operations"/>
    <x v="80"/>
    <x v="80"/>
    <s v="25400 931235 528920"/>
    <x v="2"/>
    <x v="2"/>
    <s v="Supplies &amp; Services"/>
    <x v="0"/>
    <s v="Business Services2"/>
    <s v="Business Operations2"/>
    <n v="45825.680000000008"/>
    <n v="40193"/>
    <n v="100000"/>
    <n v="140193"/>
    <n v="0"/>
    <n v="5326.8"/>
    <n v="60501.83"/>
    <n v="3854.03"/>
    <n v="6119.11"/>
    <n v="6386.52"/>
    <n v="6323.79"/>
    <n v="6676.53"/>
    <n v="-51953.53"/>
    <n v="7111.01"/>
    <n v="7111.01"/>
    <n v="14248.38"/>
    <n v="71705.48000000001"/>
    <n v="65828.63"/>
    <n v="16359.66"/>
    <n v="-38953.21"/>
    <n v="28470.400000000001"/>
    <n v="71705.48000000001"/>
    <n v="68487.51999999999"/>
    <n v="50000"/>
  </r>
  <r>
    <n v="25400"/>
    <s v="Regional Park &amp; Open Space Dis"/>
    <n v="931235"/>
    <s v="Business Operations"/>
    <x v="87"/>
    <x v="87"/>
    <s v="25400 931235 536910"/>
    <x v="2"/>
    <x v="2"/>
    <s v="Other Charges"/>
    <x v="2"/>
    <s v="Business Services3"/>
    <s v="Business Operations3"/>
    <n v="3870.02"/>
    <n v="0"/>
    <m/>
    <n v="0"/>
    <n v="0"/>
    <n v="0"/>
    <n v="0"/>
    <n v="168.84"/>
    <n v="0"/>
    <n v="801.04"/>
    <n v="0"/>
    <n v="461.51"/>
    <n v="0"/>
    <n v="422.05"/>
    <n v="-1154.32"/>
    <n v="242.47"/>
    <n v="941.58999999999992"/>
    <n v="0"/>
    <n v="969.88"/>
    <n v="461.51"/>
    <n v="-489.79999999999995"/>
    <n v="941.58999999999992"/>
    <n v="-941.58999999999992"/>
    <n v="2000"/>
  </r>
  <r>
    <n v="25400"/>
    <s v="Regional Park &amp; Open Space Dis"/>
    <n v="931235"/>
    <s v="Business Operations"/>
    <x v="88"/>
    <x v="88"/>
    <s v="25400 931235 537080"/>
    <x v="2"/>
    <x v="2"/>
    <s v="Other Charges"/>
    <x v="2"/>
    <s v="Business Services3"/>
    <s v="Business Operations3"/>
    <n v="15093.75"/>
    <n v="19115"/>
    <m/>
    <n v="19115"/>
    <n v="175"/>
    <n v="589"/>
    <n v="70"/>
    <n v="1240"/>
    <n v="-30"/>
    <n v="140"/>
    <n v="9255.09"/>
    <n v="190"/>
    <n v="190"/>
    <n v="140"/>
    <n v="-59"/>
    <n v="-75"/>
    <n v="11825.09"/>
    <n v="834"/>
    <n v="1350"/>
    <n v="9635.09"/>
    <n v="6"/>
    <n v="11825.09"/>
    <n v="7289.91"/>
    <n v="29189"/>
  </r>
  <r>
    <n v="25400"/>
    <s v="Regional Park &amp; Open Space Dis"/>
    <n v="931235"/>
    <s v="Business Operations"/>
    <x v="103"/>
    <x v="103"/>
    <s v="25400 931235 537120"/>
    <x v="2"/>
    <x v="2"/>
    <s v="Other Charges"/>
    <x v="2"/>
    <s v="Business Services3"/>
    <s v="Business Operations3"/>
    <n v="48388"/>
    <n v="0"/>
    <m/>
    <n v="0"/>
    <n v="0"/>
    <n v="0"/>
    <n v="0"/>
    <n v="156897"/>
    <n v="0"/>
    <n v="0"/>
    <n v="0"/>
    <n v="0"/>
    <n v="0"/>
    <n v="0"/>
    <n v="0"/>
    <n v="0"/>
    <n v="156897"/>
    <n v="0"/>
    <n v="156897"/>
    <n v="0"/>
    <n v="0"/>
    <n v="156897"/>
    <n v="-156897"/>
    <n v="80000"/>
  </r>
  <r>
    <n v="25400"/>
    <s v="Regional Park &amp; Open Space Dis"/>
    <n v="931235"/>
    <s v="Business Operations"/>
    <x v="104"/>
    <x v="104"/>
    <s v="25400 931235 551000"/>
    <x v="2"/>
    <x v="2"/>
    <s v="Other Financing Uses"/>
    <x v="4"/>
    <s v="Business Services5"/>
    <s v="Business Operations5"/>
    <n v="490000"/>
    <n v="400000"/>
    <m/>
    <n v="400000"/>
    <n v="0"/>
    <n v="400000"/>
    <n v="0"/>
    <n v="0"/>
    <n v="0"/>
    <n v="0"/>
    <n v="0"/>
    <n v="0"/>
    <n v="1000000"/>
    <n v="0"/>
    <n v="0"/>
    <n v="0"/>
    <n v="1400000"/>
    <n v="400000"/>
    <n v="0"/>
    <n v="1000000"/>
    <n v="0"/>
    <n v="1400000"/>
    <n v="-1000000"/>
    <n v="800000"/>
  </r>
  <r>
    <n v="25400"/>
    <s v="Regional Park &amp; Open Space Dis"/>
    <n v="931240"/>
    <s v="Finance"/>
    <x v="105"/>
    <x v="105"/>
    <s v="25400 931240 523260"/>
    <x v="2"/>
    <x v="12"/>
    <s v="Supplies &amp; Services"/>
    <x v="0"/>
    <s v="Business Services2"/>
    <s v="Finance2"/>
    <n v="15562.380000000001"/>
    <n v="5500"/>
    <m/>
    <n v="5500"/>
    <n v="10493"/>
    <n v="-10493"/>
    <n v="0"/>
    <n v="0"/>
    <n v="0"/>
    <n v="0"/>
    <n v="0"/>
    <n v="0"/>
    <n v="0"/>
    <n v="0"/>
    <n v="0"/>
    <n v="0"/>
    <n v="0"/>
    <n v="0"/>
    <n v="0"/>
    <n v="0"/>
    <n v="0"/>
    <n v="0"/>
    <n v="5500"/>
    <n v="16000"/>
  </r>
  <r>
    <n v="25400"/>
    <s v="Regional Park &amp; Open Space Dis"/>
    <n v="931240"/>
    <s v="Finance"/>
    <x v="91"/>
    <x v="91"/>
    <s v="25400 931240 523290"/>
    <x v="2"/>
    <x v="12"/>
    <s v="Supplies &amp; Services"/>
    <x v="0"/>
    <s v="Business Services2"/>
    <s v="Finance2"/>
    <n v="593.58000000000004"/>
    <n v="500"/>
    <m/>
    <n v="500"/>
    <n v="0"/>
    <n v="37.56"/>
    <n v="57.76"/>
    <n v="31.61"/>
    <n v="37.14"/>
    <n v="31.92"/>
    <n v="0"/>
    <n v="70.22"/>
    <n v="69.900000000000006"/>
    <n v="2.59"/>
    <n v="32.04"/>
    <n v="139.21"/>
    <n v="509.95000000000005"/>
    <n v="95.32"/>
    <n v="100.67"/>
    <n v="140.12"/>
    <n v="173.84"/>
    <n v="509.95000000000005"/>
    <n v="-9.9500000000000455"/>
    <n v="500"/>
  </r>
  <r>
    <n v="25400"/>
    <s v="Regional Park &amp; Open Space Dis"/>
    <n v="931240"/>
    <s v="Finance"/>
    <x v="64"/>
    <x v="64"/>
    <s v="25400 931240 523340"/>
    <x v="2"/>
    <x v="12"/>
    <s v="Supplies &amp; Services"/>
    <x v="0"/>
    <s v="Business Services2"/>
    <s v="Finance2"/>
    <n v="7.23"/>
    <n v="500"/>
    <m/>
    <n v="500"/>
    <n v="0"/>
    <n v="0"/>
    <n v="2"/>
    <n v="0"/>
    <n v="0"/>
    <n v="14.11"/>
    <n v="5.41"/>
    <n v="2"/>
    <n v="0"/>
    <n v="0"/>
    <n v="0"/>
    <n v="2"/>
    <n v="25.52"/>
    <n v="2"/>
    <n v="14.11"/>
    <n v="7.41"/>
    <n v="2"/>
    <n v="25.52"/>
    <n v="474.48"/>
    <n v="500"/>
  </r>
  <r>
    <n v="25400"/>
    <s v="Regional Park &amp; Open Space Dis"/>
    <n v="931240"/>
    <s v="Finance"/>
    <x v="66"/>
    <x v="66"/>
    <s v="25400 931240 523700"/>
    <x v="2"/>
    <x v="12"/>
    <s v="Supplies &amp; Services"/>
    <x v="0"/>
    <s v="Business Services2"/>
    <s v="Finance2"/>
    <n v="909.31999999999994"/>
    <n v="1000"/>
    <m/>
    <n v="1000"/>
    <n v="0"/>
    <n v="0"/>
    <n v="45.3"/>
    <n v="25.28"/>
    <n v="12.92"/>
    <n v="0"/>
    <n v="346.17"/>
    <n v="4.04"/>
    <n v="509.45"/>
    <n v="0"/>
    <n v="39.68"/>
    <n v="428.47"/>
    <n v="1411.31"/>
    <n v="45.3"/>
    <n v="38.200000000000003"/>
    <n v="859.66000000000008"/>
    <n v="468.15000000000003"/>
    <n v="1411.3100000000002"/>
    <n v="-411.31000000000017"/>
    <n v="1000"/>
  </r>
  <r>
    <n v="25400"/>
    <s v="Regional Park &amp; Open Space Dis"/>
    <n v="931240"/>
    <s v="Finance"/>
    <x v="95"/>
    <x v="95"/>
    <s v="25400 931240 523820"/>
    <x v="2"/>
    <x v="12"/>
    <s v="Supplies &amp; Services"/>
    <x v="0"/>
    <s v="Business Services2"/>
    <s v="Finance2"/>
    <n v="860"/>
    <n v="1000"/>
    <m/>
    <n v="1000"/>
    <n v="0"/>
    <n v="0"/>
    <n v="122.2"/>
    <n v="29.9"/>
    <n v="49.85"/>
    <n v="0"/>
    <n v="72.3"/>
    <n v="39.9"/>
    <n v="34.950000000000003"/>
    <n v="42.45"/>
    <n v="19.95"/>
    <n v="19.95"/>
    <n v="431.44999999999993"/>
    <n v="122.2"/>
    <n v="79.75"/>
    <n v="147.14999999999998"/>
    <n v="82.350000000000009"/>
    <n v="431.45"/>
    <n v="568.54999999999995"/>
    <n v="1200"/>
  </r>
  <r>
    <n v="25400"/>
    <s v="Regional Park &amp; Open Space Dis"/>
    <n v="931240"/>
    <s v="Finance"/>
    <x v="69"/>
    <x v="69"/>
    <s v="25400 931240 525060"/>
    <x v="2"/>
    <x v="12"/>
    <s v="Supplies &amp; Services"/>
    <x v="0"/>
    <s v="Business Services2"/>
    <s v="Finance2"/>
    <n v="0"/>
    <n v="0"/>
    <m/>
    <n v="0"/>
    <n v="0"/>
    <n v="0"/>
    <n v="0"/>
    <n v="0"/>
    <n v="53.02"/>
    <n v="0"/>
    <n v="0"/>
    <n v="0"/>
    <n v="0"/>
    <n v="0"/>
    <n v="0"/>
    <n v="0"/>
    <n v="53.02"/>
    <n v="0"/>
    <n v="53.02"/>
    <n v="0"/>
    <n v="0"/>
    <n v="53.02"/>
    <n v="-53.02"/>
    <n v="0"/>
  </r>
  <r>
    <n v="25400"/>
    <s v="Regional Park &amp; Open Space Dis"/>
    <n v="931240"/>
    <s v="Finance"/>
    <x v="5"/>
    <x v="5"/>
    <s v="25400 931240 525440"/>
    <x v="2"/>
    <x v="12"/>
    <s v="Supplies &amp; Services"/>
    <x v="0"/>
    <s v="Business Services2"/>
    <s v="Finance2"/>
    <n v="33700"/>
    <n v="28000"/>
    <m/>
    <n v="28000"/>
    <n v="0"/>
    <n v="0"/>
    <n v="11425"/>
    <n v="0"/>
    <n v="8045"/>
    <n v="0"/>
    <n v="0"/>
    <n v="0"/>
    <n v="0"/>
    <n v="0"/>
    <n v="0"/>
    <n v="0"/>
    <n v="19470"/>
    <n v="11425"/>
    <n v="8045"/>
    <n v="0"/>
    <n v="0"/>
    <n v="19470"/>
    <n v="8530"/>
    <n v="35000"/>
  </r>
  <r>
    <n v="25400"/>
    <s v="Regional Park &amp; Open Space Dis"/>
    <n v="931240"/>
    <s v="Finance"/>
    <x v="88"/>
    <x v="88"/>
    <s v="25400 931240 537080"/>
    <x v="2"/>
    <x v="12"/>
    <s v="Other Charges"/>
    <x v="2"/>
    <s v="Business Services3"/>
    <s v="Finance3"/>
    <n v="5849"/>
    <n v="25000"/>
    <m/>
    <n v="25000"/>
    <n v="0"/>
    <n v="0"/>
    <n v="0"/>
    <n v="0"/>
    <n v="0"/>
    <n v="49"/>
    <n v="0"/>
    <n v="0"/>
    <n v="0"/>
    <n v="0"/>
    <n v="0"/>
    <n v="3285"/>
    <n v="3334"/>
    <n v="0"/>
    <n v="49"/>
    <n v="0"/>
    <n v="3285"/>
    <n v="3334"/>
    <n v="21666"/>
    <n v="6500"/>
  </r>
  <r>
    <n v="25400"/>
    <s v="Regional Park &amp; Open Space Dis"/>
    <n v="931260"/>
    <s v="Marketing"/>
    <x v="106"/>
    <x v="106"/>
    <s v="25400 931260 523620"/>
    <x v="2"/>
    <x v="13"/>
    <s v="Supplies &amp; Services"/>
    <x v="0"/>
    <s v="Business Services2"/>
    <s v="Marketing2"/>
    <n v="112"/>
    <n v="1000"/>
    <m/>
    <n v="1000"/>
    <n v="0"/>
    <n v="0"/>
    <n v="0"/>
    <n v="0"/>
    <n v="658.36"/>
    <n v="94.51"/>
    <n v="0"/>
    <n v="0"/>
    <n v="0"/>
    <n v="0"/>
    <n v="0"/>
    <n v="0"/>
    <n v="752.87"/>
    <n v="0"/>
    <n v="752.87"/>
    <n v="0"/>
    <n v="0"/>
    <n v="752.87"/>
    <n v="247.13"/>
    <n v="1000"/>
  </r>
  <r>
    <n v="25400"/>
    <s v="Regional Park &amp; Open Space Dis"/>
    <n v="931260"/>
    <s v="Marketing"/>
    <x v="66"/>
    <x v="66"/>
    <s v="25400 931260 523700"/>
    <x v="2"/>
    <x v="13"/>
    <s v="Supplies &amp; Services"/>
    <x v="0"/>
    <s v="Business Services2"/>
    <s v="Marketing2"/>
    <n v="0"/>
    <n v="300"/>
    <m/>
    <n v="300"/>
    <n v="0"/>
    <n v="0"/>
    <n v="0"/>
    <n v="0"/>
    <n v="0"/>
    <n v="176.73"/>
    <n v="351.71"/>
    <n v="0"/>
    <n v="0"/>
    <n v="0"/>
    <n v="0"/>
    <n v="0"/>
    <n v="528.43999999999994"/>
    <n v="0"/>
    <n v="176.73"/>
    <n v="351.71"/>
    <n v="0"/>
    <n v="528.43999999999994"/>
    <n v="-228.43999999999994"/>
    <n v="300"/>
  </r>
  <r>
    <n v="25400"/>
    <s v="Regional Park &amp; Open Space Dis"/>
    <n v="931260"/>
    <s v="Marketing"/>
    <x v="67"/>
    <x v="67"/>
    <s v="25400 931260 523800"/>
    <x v="2"/>
    <x v="13"/>
    <s v="Supplies &amp; Services"/>
    <x v="0"/>
    <s v="Business Services2"/>
    <s v="Marketing2"/>
    <n v="0"/>
    <n v="2000"/>
    <m/>
    <n v="2000"/>
    <n v="0"/>
    <n v="0"/>
    <n v="0"/>
    <n v="0"/>
    <n v="0"/>
    <n v="0"/>
    <n v="689.46"/>
    <n v="0"/>
    <n v="0"/>
    <n v="262.42"/>
    <n v="363.83"/>
    <n v="179.92"/>
    <n v="1495.63"/>
    <n v="0"/>
    <n v="0"/>
    <n v="689.46"/>
    <n v="806.17"/>
    <n v="1495.63"/>
    <n v="504.36999999999989"/>
    <n v="2000"/>
  </r>
  <r>
    <n v="25400"/>
    <s v="Regional Park &amp; Open Space Dis"/>
    <n v="931260"/>
    <s v="Marketing"/>
    <x v="95"/>
    <x v="95"/>
    <s v="25400 931260 523820"/>
    <x v="2"/>
    <x v="13"/>
    <s v="Supplies &amp; Services"/>
    <x v="0"/>
    <s v="Business Services2"/>
    <s v="Marketing2"/>
    <n v="0"/>
    <n v="3000"/>
    <m/>
    <n v="3000"/>
    <n v="0"/>
    <n v="0"/>
    <n v="0"/>
    <n v="0"/>
    <n v="0"/>
    <n v="0"/>
    <n v="0"/>
    <n v="0"/>
    <n v="0"/>
    <n v="0"/>
    <n v="4948.32"/>
    <n v="0"/>
    <n v="4948.32"/>
    <n v="0"/>
    <n v="0"/>
    <n v="0"/>
    <n v="4948.32"/>
    <n v="4948.32"/>
    <n v="-1948.3199999999997"/>
    <n v="3000"/>
  </r>
  <r>
    <n v="25400"/>
    <s v="Regional Park &amp; Open Space Dis"/>
    <n v="931260"/>
    <s v="Marketing"/>
    <x v="102"/>
    <x v="102"/>
    <s v="25400 931260 523840"/>
    <x v="2"/>
    <x v="13"/>
    <s v="Supplies &amp; Services"/>
    <x v="0"/>
    <s v="Business Services2"/>
    <s v="Marketing2"/>
    <n v="599.88"/>
    <n v="3000"/>
    <m/>
    <n v="3000"/>
    <n v="0"/>
    <n v="0"/>
    <n v="0"/>
    <n v="0"/>
    <n v="0"/>
    <n v="0"/>
    <n v="0"/>
    <n v="699"/>
    <n v="0"/>
    <n v="0"/>
    <n v="0"/>
    <n v="0"/>
    <n v="699"/>
    <n v="0"/>
    <n v="0"/>
    <n v="699"/>
    <n v="0"/>
    <n v="699"/>
    <n v="2301"/>
    <n v="3000"/>
  </r>
  <r>
    <n v="25400"/>
    <s v="Regional Park &amp; Open Space Dis"/>
    <n v="931260"/>
    <s v="Marketing"/>
    <x v="74"/>
    <x v="74"/>
    <s v="25400 931260 527660"/>
    <x v="2"/>
    <x v="13"/>
    <s v="Supplies &amp; Services"/>
    <x v="0"/>
    <s v="Business Services2"/>
    <s v="Marketing2"/>
    <n v="15401.63"/>
    <n v="25000"/>
    <m/>
    <n v="25000"/>
    <n v="236.36"/>
    <n v="-236.36"/>
    <n v="1698.05"/>
    <n v="270.95"/>
    <n v="4505.74"/>
    <n v="0"/>
    <n v="1258.4100000000001"/>
    <n v="669.52"/>
    <n v="7705.21"/>
    <n v="220.44"/>
    <n v="803.97"/>
    <n v="1917.95"/>
    <n v="19050.240000000002"/>
    <n v="1698.05"/>
    <n v="4776.6899999999996"/>
    <n v="9633.14"/>
    <n v="2942.36"/>
    <n v="19050.239999999998"/>
    <n v="5949.760000000002"/>
    <n v="25000"/>
  </r>
  <r>
    <n v="25400"/>
    <s v="Regional Park &amp; Open Space Dis"/>
    <n v="931260"/>
    <s v="Marketing"/>
    <x v="88"/>
    <x v="88"/>
    <s v="25400 931260 537080"/>
    <x v="2"/>
    <x v="13"/>
    <s v="Other Charges"/>
    <x v="2"/>
    <s v="Business Services3"/>
    <s v="Marketing3"/>
    <n v="45"/>
    <n v="1080"/>
    <m/>
    <n v="1080"/>
    <n v="0"/>
    <n v="0"/>
    <n v="0"/>
    <n v="0"/>
    <n v="0"/>
    <n v="0"/>
    <n v="0"/>
    <n v="0"/>
    <n v="0"/>
    <n v="0"/>
    <n v="0"/>
    <n v="0"/>
    <n v="0"/>
    <n v="0"/>
    <n v="0"/>
    <n v="0"/>
    <n v="0"/>
    <n v="0"/>
    <n v="1080"/>
    <n v="500"/>
  </r>
  <r>
    <n v="25400"/>
    <s v="Regional Park &amp; Open Space Dis"/>
    <n v="931301"/>
    <s v="Historical"/>
    <x v="60"/>
    <x v="60"/>
    <s v="25400 931301 522320"/>
    <x v="4"/>
    <x v="15"/>
    <s v="Supplies &amp; Services"/>
    <x v="0"/>
    <s v="Interpretive2"/>
    <s v="Historic Preservation2"/>
    <n v="4850"/>
    <n v="15000"/>
    <m/>
    <n v="15000"/>
    <n v="0"/>
    <n v="0"/>
    <n v="0"/>
    <n v="564"/>
    <n v="0"/>
    <n v="0"/>
    <n v="350"/>
    <n v="1050"/>
    <n v="350"/>
    <n v="350"/>
    <n v="350"/>
    <n v="350"/>
    <n v="3364"/>
    <n v="0"/>
    <n v="564"/>
    <n v="1750"/>
    <n v="1050"/>
    <n v="3364"/>
    <n v="11636"/>
    <n v="10000"/>
  </r>
  <r>
    <n v="25400"/>
    <s v="Regional Park &amp; Open Space Dis"/>
    <n v="931301"/>
    <s v="Historical"/>
    <x v="106"/>
    <x v="106"/>
    <s v="25400 931301 523620"/>
    <x v="4"/>
    <x v="15"/>
    <s v="Supplies &amp; Services"/>
    <x v="0"/>
    <s v="Interpretive2"/>
    <s v="Historic Preservation2"/>
    <n v="600"/>
    <n v="500"/>
    <m/>
    <n v="500"/>
    <n v="0"/>
    <n v="0"/>
    <n v="0"/>
    <n v="28"/>
    <n v="0"/>
    <n v="0"/>
    <n v="16"/>
    <n v="0"/>
    <n v="0"/>
    <n v="0"/>
    <n v="0"/>
    <n v="0"/>
    <n v="44"/>
    <n v="0"/>
    <n v="28"/>
    <n v="16"/>
    <n v="0"/>
    <n v="44"/>
    <n v="456"/>
    <n v="500"/>
  </r>
  <r>
    <n v="25400"/>
    <s v="Regional Park &amp; Open Space Dis"/>
    <n v="931301"/>
    <s v="Historical"/>
    <x v="107"/>
    <x v="107"/>
    <s v="25400 931301 527780"/>
    <x v="4"/>
    <x v="15"/>
    <s v="Supplies &amp; Services"/>
    <x v="0"/>
    <s v="Interpretive2"/>
    <s v="Historic Preservation2"/>
    <n v="389.27"/>
    <n v="0"/>
    <m/>
    <n v="0"/>
    <n v="0"/>
    <n v="0"/>
    <n v="150.18"/>
    <n v="0"/>
    <n v="0"/>
    <n v="0"/>
    <n v="14.98"/>
    <n v="0"/>
    <n v="0"/>
    <n v="0"/>
    <n v="0"/>
    <n v="0"/>
    <n v="165.16"/>
    <n v="150.18"/>
    <n v="0"/>
    <n v="14.98"/>
    <n v="0"/>
    <n v="165.16"/>
    <n v="-165.16"/>
    <n v="0"/>
  </r>
  <r>
    <n v="25400"/>
    <s v="Regional Park &amp; Open Space Dis"/>
    <n v="931301"/>
    <s v="Historical"/>
    <x v="108"/>
    <x v="108"/>
    <s v="25400 931301 535220"/>
    <x v="4"/>
    <x v="15"/>
    <s v="Other Charges"/>
    <x v="2"/>
    <s v="Interpretive3"/>
    <s v="Historic Preservation3"/>
    <n v="208.13"/>
    <n v="250"/>
    <m/>
    <n v="250"/>
    <n v="0"/>
    <n v="0"/>
    <n v="0"/>
    <n v="210.99"/>
    <n v="0"/>
    <n v="0"/>
    <n v="0"/>
    <n v="0"/>
    <n v="0"/>
    <n v="0"/>
    <n v="0"/>
    <n v="0"/>
    <n v="210.99"/>
    <n v="0"/>
    <n v="210.99"/>
    <n v="0"/>
    <n v="0"/>
    <n v="210.99"/>
    <n v="39.009999999999991"/>
    <n v="250"/>
  </r>
  <r>
    <n v="25400"/>
    <s v="Regional Park &amp; Open Space Dis"/>
    <n v="931302"/>
    <s v="Gilman Ranch Historic Museum"/>
    <x v="109"/>
    <x v="109"/>
    <s v="25400 931302 520015"/>
    <x v="4"/>
    <x v="16"/>
    <s v="Supplies &amp; Services"/>
    <x v="0"/>
    <s v="Interpretive2"/>
    <s v="Gilman Ranch2"/>
    <n v="339.03000000000003"/>
    <n v="2000"/>
    <m/>
    <n v="2000"/>
    <n v="0"/>
    <n v="137.19"/>
    <n v="0"/>
    <n v="0"/>
    <n v="0"/>
    <n v="0"/>
    <n v="0"/>
    <n v="0"/>
    <n v="0"/>
    <n v="0"/>
    <n v="0"/>
    <n v="0"/>
    <n v="137.19"/>
    <n v="137.19"/>
    <n v="0"/>
    <n v="0"/>
    <n v="0"/>
    <n v="137.19"/>
    <n v="1862.81"/>
    <n v="1500"/>
  </r>
  <r>
    <n v="25400"/>
    <s v="Regional Park &amp; Open Space Dis"/>
    <n v="931302"/>
    <s v="Gilman Ranch Historic Museum"/>
    <x v="47"/>
    <x v="47"/>
    <s v="25400 931302 520020"/>
    <x v="4"/>
    <x v="16"/>
    <s v="Supplies &amp; Services"/>
    <x v="0"/>
    <s v="Interpretive2"/>
    <s v="Gilman Ranch2"/>
    <n v="3352"/>
    <n v="4400"/>
    <m/>
    <n v="4400"/>
    <n v="242"/>
    <n v="0"/>
    <n v="484"/>
    <n v="0"/>
    <n v="242"/>
    <n v="1319"/>
    <n v="50"/>
    <n v="242"/>
    <n v="242"/>
    <n v="0"/>
    <n v="242"/>
    <n v="242"/>
    <n v="3305"/>
    <n v="726"/>
    <n v="1561"/>
    <n v="534"/>
    <n v="484"/>
    <n v="3305"/>
    <n v="1095"/>
    <n v="4400"/>
  </r>
  <r>
    <n v="25400"/>
    <s v="Regional Park &amp; Open Space Dis"/>
    <n v="931302"/>
    <s v="Gilman Ranch Historic Museum"/>
    <x v="50"/>
    <x v="50"/>
    <s v="25400 931302 520115"/>
    <x v="4"/>
    <x v="16"/>
    <s v="Supplies &amp; Services"/>
    <x v="0"/>
    <s v="Interpretive2"/>
    <s v="Gilman Ranch2"/>
    <n v="233.01"/>
    <n v="600"/>
    <m/>
    <n v="600"/>
    <n v="0"/>
    <n v="0"/>
    <n v="0"/>
    <n v="0"/>
    <n v="0"/>
    <n v="0"/>
    <n v="0"/>
    <n v="0"/>
    <n v="0"/>
    <n v="0"/>
    <n v="0"/>
    <n v="37"/>
    <n v="37"/>
    <n v="0"/>
    <n v="0"/>
    <n v="0"/>
    <n v="37"/>
    <n v="37"/>
    <n v="563"/>
    <n v="650"/>
  </r>
  <r>
    <n v="25400"/>
    <s v="Regional Park &amp; Open Space Dis"/>
    <n v="931302"/>
    <s v="Gilman Ranch Historic Museum"/>
    <x v="53"/>
    <x v="53"/>
    <s v="25400 931302 520800"/>
    <x v="4"/>
    <x v="16"/>
    <s v="Supplies &amp; Services"/>
    <x v="0"/>
    <s v="Interpretive2"/>
    <s v="Gilman Ranch2"/>
    <n v="51.26"/>
    <n v="1000"/>
    <m/>
    <n v="1000"/>
    <n v="35.54"/>
    <n v="15.92"/>
    <n v="86.79"/>
    <n v="0"/>
    <n v="0"/>
    <n v="88.56"/>
    <n v="0"/>
    <n v="17.61"/>
    <n v="51.24"/>
    <n v="0"/>
    <n v="0"/>
    <n v="288.27"/>
    <n v="583.93000000000006"/>
    <n v="138.25"/>
    <n v="88.56"/>
    <n v="68.849999999999994"/>
    <n v="288.27"/>
    <n v="583.92999999999995"/>
    <n v="416.07000000000005"/>
    <n v="1000"/>
  </r>
  <r>
    <n v="25400"/>
    <s v="Regional Park &amp; Open Space Dis"/>
    <n v="931302"/>
    <s v="Gilman Ranch Historic Museum"/>
    <x v="55"/>
    <x v="55"/>
    <s v="25400 931302 521420"/>
    <x v="4"/>
    <x v="16"/>
    <s v="Supplies &amp; Services"/>
    <x v="0"/>
    <s v="Interpretive2"/>
    <s v="Gilman Ranch2"/>
    <n v="3635.17"/>
    <n v="3500"/>
    <m/>
    <n v="3500"/>
    <n v="0"/>
    <n v="222.86"/>
    <n v="13.32"/>
    <n v="523.79999999999995"/>
    <n v="0"/>
    <n v="0"/>
    <n v="40.880000000000003"/>
    <n v="0"/>
    <n v="523.62"/>
    <n v="0"/>
    <n v="859.55"/>
    <n v="0"/>
    <n v="2184.0299999999997"/>
    <n v="236.18"/>
    <n v="523.79999999999995"/>
    <n v="564.5"/>
    <n v="859.55"/>
    <n v="2184.0299999999997"/>
    <n v="1315.9700000000003"/>
    <n v="3500"/>
  </r>
  <r>
    <n v="25400"/>
    <s v="Regional Park &amp; Open Space Dis"/>
    <n v="931302"/>
    <s v="Gilman Ranch Historic Museum"/>
    <x v="59"/>
    <x v="59"/>
    <s v="25400 931302 521740"/>
    <x v="4"/>
    <x v="16"/>
    <s v="Supplies &amp; Services"/>
    <x v="0"/>
    <s v="Interpretive2"/>
    <s v="Gilman Ranch2"/>
    <n v="308.95000000000005"/>
    <n v="0"/>
    <m/>
    <n v="0"/>
    <n v="0"/>
    <n v="0"/>
    <n v="0"/>
    <n v="0"/>
    <n v="0"/>
    <n v="0"/>
    <n v="0"/>
    <n v="0"/>
    <n v="0"/>
    <n v="0"/>
    <n v="0"/>
    <n v="0"/>
    <n v="0"/>
    <n v="0"/>
    <n v="0"/>
    <n v="0"/>
    <n v="0"/>
    <n v="0"/>
    <n v="0"/>
    <n v="0"/>
  </r>
  <r>
    <n v="25400"/>
    <s v="Regional Park &amp; Open Space Dis"/>
    <n v="931302"/>
    <s v="Gilman Ranch Historic Museum"/>
    <x v="8"/>
    <x v="8"/>
    <s v="25400 931302 522310"/>
    <x v="4"/>
    <x v="16"/>
    <s v="Supplies &amp; Services"/>
    <x v="0"/>
    <s v="Interpretive2"/>
    <s v="Gilman Ranch2"/>
    <n v="4756.9400000000005"/>
    <n v="5000"/>
    <m/>
    <n v="5000"/>
    <n v="172.94"/>
    <n v="0"/>
    <n v="950.22"/>
    <n v="0"/>
    <n v="174.14"/>
    <n v="0"/>
    <n v="0"/>
    <n v="0"/>
    <n v="533.04"/>
    <n v="57.6"/>
    <n v="211.3"/>
    <n v="0"/>
    <n v="2099.2400000000002"/>
    <n v="1123.1600000000001"/>
    <n v="174.14"/>
    <n v="533.04"/>
    <n v="268.90000000000003"/>
    <n v="2099.2400000000002"/>
    <n v="2900.7599999999998"/>
    <n v="5000"/>
  </r>
  <r>
    <n v="25400"/>
    <s v="Regional Park &amp; Open Space Dis"/>
    <n v="931302"/>
    <s v="Gilman Ranch Historic Museum"/>
    <x v="60"/>
    <x v="60"/>
    <s v="25400 931302 522320"/>
    <x v="4"/>
    <x v="16"/>
    <s v="Supplies &amp; Services"/>
    <x v="0"/>
    <s v="Interpretive2"/>
    <s v="Gilman Ranch2"/>
    <n v="8632.8200000000015"/>
    <n v="8000"/>
    <m/>
    <n v="8000"/>
    <n v="448.06"/>
    <n v="0"/>
    <n v="369.94"/>
    <n v="0"/>
    <n v="114.74"/>
    <n v="112.78"/>
    <n v="367.06"/>
    <n v="58.14"/>
    <n v="233.28"/>
    <n v="0"/>
    <n v="2277.9299999999998"/>
    <n v="5281.48"/>
    <n v="9263.41"/>
    <n v="818"/>
    <n v="227.51999999999998"/>
    <n v="658.48"/>
    <n v="7559.41"/>
    <n v="9263.41"/>
    <n v="-1263.4099999999999"/>
    <n v="8000"/>
  </r>
  <r>
    <n v="25400"/>
    <s v="Regional Park &amp; Open Space Dis"/>
    <n v="931302"/>
    <s v="Gilman Ranch Historic Museum"/>
    <x v="63"/>
    <x v="63"/>
    <s v="25400 931302 523220"/>
    <x v="4"/>
    <x v="16"/>
    <s v="Supplies &amp; Services"/>
    <x v="0"/>
    <s v="Interpretive2"/>
    <s v="Gilman Ranch2"/>
    <n v="423.82"/>
    <n v="500"/>
    <m/>
    <n v="500"/>
    <n v="0"/>
    <n v="0"/>
    <n v="0"/>
    <n v="0"/>
    <n v="0"/>
    <n v="0"/>
    <n v="211.91"/>
    <n v="0"/>
    <n v="0"/>
    <n v="0"/>
    <n v="0"/>
    <n v="0"/>
    <n v="211.91"/>
    <n v="0"/>
    <n v="0"/>
    <n v="211.91"/>
    <n v="0"/>
    <n v="211.91"/>
    <n v="288.09000000000003"/>
    <n v="500"/>
  </r>
  <r>
    <n v="25400"/>
    <s v="Regional Park &amp; Open Space Dis"/>
    <n v="931302"/>
    <s v="Gilman Ranch Historic Museum"/>
    <x v="93"/>
    <x v="93"/>
    <s v="25400 931302 523270"/>
    <x v="4"/>
    <x v="16"/>
    <s v="Supplies &amp; Services"/>
    <x v="0"/>
    <s v="Interpretive2"/>
    <s v="Gilman Ranch2"/>
    <n v="375.16999999999996"/>
    <n v="4000"/>
    <m/>
    <n v="4000"/>
    <n v="0"/>
    <n v="0"/>
    <n v="0"/>
    <n v="142.96"/>
    <n v="0"/>
    <n v="379.66"/>
    <n v="294.23"/>
    <n v="0"/>
    <n v="0"/>
    <n v="0"/>
    <n v="898.47"/>
    <n v="526"/>
    <n v="2241.3200000000002"/>
    <n v="0"/>
    <n v="522.62"/>
    <n v="294.23"/>
    <n v="1424.47"/>
    <n v="2241.3200000000002"/>
    <n v="1758.6799999999998"/>
    <n v="4000"/>
  </r>
  <r>
    <n v="25400"/>
    <s v="Regional Park &amp; Open Space Dis"/>
    <n v="931302"/>
    <s v="Gilman Ranch Historic Museum"/>
    <x v="91"/>
    <x v="91"/>
    <s v="25400 931302 523290"/>
    <x v="4"/>
    <x v="16"/>
    <s v="Supplies &amp; Services"/>
    <x v="0"/>
    <s v="Interpretive2"/>
    <s v="Gilman Ranch2"/>
    <n v="71.09"/>
    <n v="500"/>
    <m/>
    <n v="500"/>
    <n v="27.61"/>
    <n v="-23.19"/>
    <n v="0.76"/>
    <n v="2.17"/>
    <n v="4.37"/>
    <n v="0.95"/>
    <n v="1.93"/>
    <n v="0.11"/>
    <n v="4.83"/>
    <n v="1.37"/>
    <n v="1.48"/>
    <n v="11.76"/>
    <n v="34.15"/>
    <n v="5.1799999999999979"/>
    <n v="7.49"/>
    <n v="6.87"/>
    <n v="14.61"/>
    <n v="34.15"/>
    <n v="465.85"/>
    <n v="500"/>
  </r>
  <r>
    <n v="25400"/>
    <s v="Regional Park &amp; Open Space Dis"/>
    <n v="931302"/>
    <s v="Gilman Ranch Historic Museum"/>
    <x v="66"/>
    <x v="66"/>
    <s v="25400 931302 523700"/>
    <x v="4"/>
    <x v="16"/>
    <s v="Supplies &amp; Services"/>
    <x v="0"/>
    <s v="Interpretive2"/>
    <s v="Gilman Ranch2"/>
    <n v="609.06999999999994"/>
    <n v="600"/>
    <m/>
    <n v="600"/>
    <n v="0"/>
    <n v="0"/>
    <n v="297.42"/>
    <n v="0"/>
    <n v="1.83"/>
    <n v="113.15"/>
    <n v="196.17"/>
    <n v="0"/>
    <n v="90.28"/>
    <n v="0"/>
    <n v="29.08"/>
    <n v="0"/>
    <n v="727.93"/>
    <n v="297.42"/>
    <n v="114.98"/>
    <n v="286.45"/>
    <n v="29.08"/>
    <n v="727.93000000000006"/>
    <n v="-127.93000000000006"/>
    <n v="600"/>
  </r>
  <r>
    <n v="25400"/>
    <s v="Regional Park &amp; Open Space Dis"/>
    <n v="931302"/>
    <s v="Gilman Ranch Historic Museum"/>
    <x v="110"/>
    <x v="110"/>
    <s v="25400 931302 524860"/>
    <x v="4"/>
    <x v="16"/>
    <s v="Supplies &amp; Services"/>
    <x v="0"/>
    <s v="Interpretive2"/>
    <s v="Gilman Ranch2"/>
    <n v="248.24"/>
    <n v="0"/>
    <m/>
    <n v="0"/>
    <n v="0"/>
    <n v="0"/>
    <n v="0"/>
    <n v="0"/>
    <n v="0"/>
    <n v="0"/>
    <n v="0"/>
    <n v="0"/>
    <n v="0"/>
    <n v="0"/>
    <n v="0"/>
    <n v="0"/>
    <n v="0"/>
    <n v="0"/>
    <n v="0"/>
    <n v="0"/>
    <n v="0"/>
    <n v="0"/>
    <n v="0"/>
    <n v="0"/>
  </r>
  <r>
    <n v="25400"/>
    <s v="Regional Park &amp; Open Space Dis"/>
    <n v="931302"/>
    <s v="Gilman Ranch Historic Museum"/>
    <x v="111"/>
    <x v="111"/>
    <s v="25400 931302 526530"/>
    <x v="4"/>
    <x v="16"/>
    <s v="Supplies &amp; Services"/>
    <x v="0"/>
    <s v="Interpretive2"/>
    <s v="Gilman Ranch2"/>
    <n v="0"/>
    <n v="500"/>
    <m/>
    <n v="500"/>
    <n v="0"/>
    <n v="0"/>
    <n v="0"/>
    <n v="0"/>
    <n v="0"/>
    <n v="0"/>
    <n v="0"/>
    <n v="0"/>
    <n v="0"/>
    <n v="0"/>
    <n v="0"/>
    <n v="0"/>
    <n v="0"/>
    <n v="0"/>
    <n v="0"/>
    <n v="0"/>
    <n v="0"/>
    <n v="0"/>
    <n v="500"/>
    <n v="500"/>
  </r>
  <r>
    <n v="25400"/>
    <s v="Regional Park &amp; Open Space Dis"/>
    <n v="931302"/>
    <s v="Gilman Ranch Historic Museum"/>
    <x v="112"/>
    <x v="112"/>
    <s v="25400 931302 526950"/>
    <x v="4"/>
    <x v="16"/>
    <s v="Supplies &amp; Services"/>
    <x v="0"/>
    <s v="Interpretive2"/>
    <s v="Gilman Ranch2"/>
    <n v="38.770000000000003"/>
    <n v="0"/>
    <m/>
    <n v="0"/>
    <n v="0"/>
    <n v="0"/>
    <n v="0"/>
    <n v="0"/>
    <n v="0"/>
    <n v="0"/>
    <n v="0"/>
    <n v="0"/>
    <n v="0"/>
    <n v="0"/>
    <n v="0"/>
    <n v="0"/>
    <n v="0"/>
    <n v="0"/>
    <n v="0"/>
    <n v="0"/>
    <n v="0"/>
    <n v="0"/>
    <n v="0"/>
    <n v="0"/>
  </r>
  <r>
    <n v="25400"/>
    <s v="Regional Park &amp; Open Space Dis"/>
    <n v="931302"/>
    <s v="Gilman Ranch Historic Museum"/>
    <x v="74"/>
    <x v="74"/>
    <s v="25400 931302 527660"/>
    <x v="4"/>
    <x v="16"/>
    <s v="Supplies &amp; Services"/>
    <x v="0"/>
    <s v="Interpretive2"/>
    <s v="Gilman Ranch2"/>
    <n v="176.45000000000002"/>
    <n v="0"/>
    <m/>
    <n v="0"/>
    <n v="0"/>
    <n v="0"/>
    <n v="9"/>
    <n v="0"/>
    <n v="0"/>
    <n v="0"/>
    <n v="0"/>
    <n v="0"/>
    <n v="0"/>
    <n v="0"/>
    <n v="-90.26"/>
    <n v="0"/>
    <n v="-81.260000000000005"/>
    <n v="9"/>
    <n v="0"/>
    <n v="0"/>
    <n v="-90.26"/>
    <n v="-81.260000000000005"/>
    <n v="81.260000000000005"/>
    <n v="0"/>
  </r>
  <r>
    <n v="25400"/>
    <s v="Regional Park &amp; Open Space Dis"/>
    <n v="931302"/>
    <s v="Gilman Ranch Historic Museum"/>
    <x v="3"/>
    <x v="3"/>
    <s v="25400 931302 527720"/>
    <x v="4"/>
    <x v="16"/>
    <s v="Supplies &amp; Services"/>
    <x v="0"/>
    <s v="Interpretive2"/>
    <s v="Gilman Ranch2"/>
    <n v="0"/>
    <n v="500"/>
    <m/>
    <n v="500"/>
    <n v="0"/>
    <n v="0"/>
    <n v="102.35"/>
    <n v="0"/>
    <n v="0"/>
    <n v="0"/>
    <n v="0"/>
    <n v="0"/>
    <n v="0"/>
    <n v="0"/>
    <n v="0"/>
    <n v="326.92"/>
    <n v="429.27"/>
    <n v="102.35"/>
    <n v="0"/>
    <n v="0"/>
    <n v="326.92"/>
    <n v="429.27"/>
    <n v="70.730000000000018"/>
    <n v="500"/>
  </r>
  <r>
    <n v="25400"/>
    <s v="Regional Park &amp; Open Space Dis"/>
    <n v="931302"/>
    <s v="Gilman Ranch Historic Museum"/>
    <x v="107"/>
    <x v="107"/>
    <s v="25400 931302 527780"/>
    <x v="4"/>
    <x v="16"/>
    <s v="Supplies &amp; Services"/>
    <x v="0"/>
    <s v="Interpretive2"/>
    <s v="Gilman Ranch2"/>
    <n v="1527.65"/>
    <n v="5000"/>
    <m/>
    <n v="5000"/>
    <n v="138.26"/>
    <n v="1.03"/>
    <n v="0"/>
    <n v="53.5"/>
    <n v="0"/>
    <n v="0"/>
    <n v="315.58"/>
    <n v="51.66"/>
    <n v="69.81"/>
    <n v="0"/>
    <n v="-48.5"/>
    <n v="0"/>
    <n v="581.33999999999992"/>
    <n v="139.29"/>
    <n v="53.5"/>
    <n v="437.05"/>
    <n v="-48.5"/>
    <n v="581.34"/>
    <n v="4418.66"/>
    <n v="5000"/>
  </r>
  <r>
    <n v="25400"/>
    <s v="Regional Park &amp; Open Space Dis"/>
    <n v="931302"/>
    <s v="Gilman Ranch Historic Museum"/>
    <x v="76"/>
    <x v="76"/>
    <s v="25400 931302 527840"/>
    <x v="4"/>
    <x v="16"/>
    <s v="Supplies &amp; Services"/>
    <x v="0"/>
    <s v="Interpretive2"/>
    <s v="Gilman Ranch2"/>
    <n v="35"/>
    <n v="1300"/>
    <m/>
    <n v="1300"/>
    <n v="0"/>
    <n v="0"/>
    <n v="0"/>
    <n v="0"/>
    <n v="0"/>
    <n v="0"/>
    <n v="0"/>
    <n v="0"/>
    <n v="0"/>
    <n v="0"/>
    <n v="0"/>
    <n v="0"/>
    <n v="0"/>
    <n v="0"/>
    <n v="0"/>
    <n v="0"/>
    <n v="0"/>
    <n v="0"/>
    <n v="1300"/>
    <n v="0"/>
  </r>
  <r>
    <n v="25400"/>
    <s v="Regional Park &amp; Open Space Dis"/>
    <n v="931302"/>
    <s v="Gilman Ranch Historic Museum"/>
    <x v="77"/>
    <x v="77"/>
    <s v="25400 931302 527940"/>
    <x v="4"/>
    <x v="16"/>
    <s v="Supplies &amp; Services"/>
    <x v="0"/>
    <s v="Interpretive2"/>
    <s v="Gilman Ranch2"/>
    <n v="1690"/>
    <n v="4200"/>
    <m/>
    <n v="4200"/>
    <n v="0"/>
    <n v="0"/>
    <n v="1890.9"/>
    <n v="0"/>
    <n v="0"/>
    <n v="0"/>
    <n v="1890.9"/>
    <n v="0"/>
    <n v="0"/>
    <n v="0"/>
    <n v="0"/>
    <n v="0"/>
    <n v="3781.8"/>
    <n v="1890.9"/>
    <n v="0"/>
    <n v="1890.9"/>
    <n v="0"/>
    <n v="3781.8"/>
    <n v="418.19999999999982"/>
    <n v="4200"/>
  </r>
  <r>
    <n v="25400"/>
    <s v="Regional Park &amp; Open Space Dis"/>
    <n v="931302"/>
    <s v="Gilman Ranch Historic Museum"/>
    <x v="113"/>
    <x v="113"/>
    <s v="25400 931302 528020"/>
    <x v="4"/>
    <x v="16"/>
    <s v="Supplies &amp; Services"/>
    <x v="0"/>
    <s v="Interpretive2"/>
    <s v="Gilman Ranch2"/>
    <n v="2043.42"/>
    <n v="2000"/>
    <m/>
    <n v="2000"/>
    <n v="0"/>
    <n v="0"/>
    <n v="461.23"/>
    <n v="803.61"/>
    <n v="0"/>
    <n v="0"/>
    <n v="0"/>
    <n v="0"/>
    <n v="63.67"/>
    <n v="0"/>
    <n v="270.87"/>
    <n v="37.479999999999997"/>
    <n v="1636.8600000000001"/>
    <n v="461.23"/>
    <n v="803.61"/>
    <n v="63.67"/>
    <n v="308.35000000000002"/>
    <n v="1636.8600000000001"/>
    <n v="363.13999999999987"/>
    <n v="2000"/>
  </r>
  <r>
    <n v="25400"/>
    <s v="Regional Park &amp; Open Space Dis"/>
    <n v="931303"/>
    <s v="Jensen Alvarado Historic Ranch"/>
    <x v="47"/>
    <x v="47"/>
    <s v="25400 931303 520020"/>
    <x v="4"/>
    <x v="17"/>
    <s v="Supplies &amp; Services"/>
    <x v="0"/>
    <s v="Interpretive2"/>
    <s v="Jensen-Alvarado Ranch2"/>
    <n v="4841"/>
    <n v="5600"/>
    <m/>
    <n v="5600"/>
    <n v="0"/>
    <n v="300"/>
    <n v="300"/>
    <n v="433"/>
    <n v="300"/>
    <n v="1098"/>
    <n v="433"/>
    <n v="300"/>
    <n v="300"/>
    <n v="433"/>
    <n v="300"/>
    <n v="300"/>
    <n v="4497"/>
    <n v="600"/>
    <n v="1831"/>
    <n v="1033"/>
    <n v="1033"/>
    <n v="4497"/>
    <n v="1103"/>
    <n v="5600"/>
  </r>
  <r>
    <n v="25400"/>
    <s v="Regional Park &amp; Open Space Dis"/>
    <n v="931303"/>
    <s v="Jensen Alvarado Historic Ranch"/>
    <x v="50"/>
    <x v="50"/>
    <s v="25400 931303 520115"/>
    <x v="4"/>
    <x v="17"/>
    <s v="Supplies &amp; Services"/>
    <x v="0"/>
    <s v="Interpretive2"/>
    <s v="Jensen-Alvarado Ranch2"/>
    <n v="1360.77"/>
    <n v="1000"/>
    <m/>
    <n v="1000"/>
    <n v="0"/>
    <n v="0"/>
    <n v="0"/>
    <n v="0"/>
    <n v="0"/>
    <n v="0"/>
    <n v="0"/>
    <n v="0"/>
    <n v="0"/>
    <n v="0"/>
    <n v="0"/>
    <n v="338.85"/>
    <n v="338.85"/>
    <n v="0"/>
    <n v="0"/>
    <n v="0"/>
    <n v="338.85"/>
    <n v="338.85"/>
    <n v="661.15"/>
    <n v="1000"/>
  </r>
  <r>
    <n v="25400"/>
    <s v="Regional Park &amp; Open Space Dis"/>
    <n v="931303"/>
    <s v="Jensen Alvarado Historic Ranch"/>
    <x v="114"/>
    <x v="114"/>
    <s v="25400 931303 520710"/>
    <x v="4"/>
    <x v="17"/>
    <s v="Supplies &amp; Services"/>
    <x v="0"/>
    <s v="Interpretive2"/>
    <s v="Jensen-Alvarado Ranch2"/>
    <n v="3442.79"/>
    <n v="4000"/>
    <m/>
    <n v="4000"/>
    <n v="261.98"/>
    <n v="0"/>
    <n v="381.99"/>
    <n v="0"/>
    <n v="218.95"/>
    <n v="0"/>
    <n v="271.66000000000003"/>
    <n v="97.6"/>
    <n v="159.07"/>
    <n v="123.31"/>
    <n v="0"/>
    <n v="146.13"/>
    <n v="1660.69"/>
    <n v="643.97"/>
    <n v="218.95"/>
    <n v="528.32999999999993"/>
    <n v="269.44"/>
    <n v="1660.69"/>
    <n v="2339.31"/>
    <n v="4000"/>
  </r>
  <r>
    <n v="25400"/>
    <s v="Regional Park &amp; Open Space Dis"/>
    <n v="931303"/>
    <s v="Jensen Alvarado Historic Ranch"/>
    <x v="53"/>
    <x v="53"/>
    <s v="25400 931303 520800"/>
    <x v="4"/>
    <x v="17"/>
    <s v="Supplies &amp; Services"/>
    <x v="0"/>
    <s v="Interpretive2"/>
    <s v="Jensen-Alvarado Ranch2"/>
    <n v="713.42000000000007"/>
    <n v="1000"/>
    <m/>
    <n v="1000"/>
    <n v="0"/>
    <n v="0"/>
    <n v="0"/>
    <n v="291.52999999999997"/>
    <n v="400.37"/>
    <n v="11.47"/>
    <n v="0"/>
    <n v="293.67"/>
    <n v="0"/>
    <n v="0"/>
    <n v="0"/>
    <n v="393.56"/>
    <n v="1390.6"/>
    <n v="0"/>
    <n v="703.37"/>
    <n v="293.67"/>
    <n v="393.56"/>
    <n v="1390.6"/>
    <n v="-390.59999999999991"/>
    <n v="1000"/>
  </r>
  <r>
    <n v="25400"/>
    <s v="Regional Park &amp; Open Space Dis"/>
    <n v="931303"/>
    <s v="Jensen Alvarado Historic Ranch"/>
    <x v="55"/>
    <x v="55"/>
    <s v="25400 931303 521420"/>
    <x v="4"/>
    <x v="17"/>
    <s v="Supplies &amp; Services"/>
    <x v="0"/>
    <s v="Interpretive2"/>
    <s v="Jensen-Alvarado Ranch2"/>
    <n v="741.83999999999992"/>
    <n v="1500"/>
    <m/>
    <n v="1500"/>
    <n v="0"/>
    <n v="0"/>
    <n v="0"/>
    <n v="0"/>
    <n v="0"/>
    <n v="0"/>
    <n v="0"/>
    <n v="0"/>
    <n v="0"/>
    <n v="0"/>
    <n v="0"/>
    <n v="0"/>
    <n v="0"/>
    <n v="0"/>
    <n v="0"/>
    <n v="0"/>
    <n v="0"/>
    <n v="0"/>
    <n v="1500"/>
    <n v="1500"/>
  </r>
  <r>
    <n v="25400"/>
    <s v="Regional Park &amp; Open Space Dis"/>
    <n v="931303"/>
    <s v="Jensen Alvarado Historic Ranch"/>
    <x v="6"/>
    <x v="6"/>
    <s v="25400 931303 521600"/>
    <x v="4"/>
    <x v="17"/>
    <s v="Supplies &amp; Services"/>
    <x v="0"/>
    <s v="Interpretive2"/>
    <s v="Jensen-Alvarado Ranch2"/>
    <n v="19795.8"/>
    <n v="23000"/>
    <m/>
    <n v="23000"/>
    <n v="0"/>
    <n v="0"/>
    <n v="3500"/>
    <n v="1750"/>
    <n v="1750"/>
    <n v="1750"/>
    <n v="1750"/>
    <n v="1750"/>
    <n v="1750"/>
    <n v="1750"/>
    <n v="1750"/>
    <n v="1750"/>
    <n v="19250"/>
    <n v="3500"/>
    <n v="5250"/>
    <n v="5250"/>
    <n v="5250"/>
    <n v="19250"/>
    <n v="3750"/>
    <n v="23000"/>
  </r>
  <r>
    <n v="25400"/>
    <s v="Regional Park &amp; Open Space Dis"/>
    <n v="931303"/>
    <s v="Jensen Alvarado Historic Ranch"/>
    <x v="59"/>
    <x v="59"/>
    <s v="25400 931303 521740"/>
    <x v="4"/>
    <x v="17"/>
    <s v="Supplies &amp; Services"/>
    <x v="0"/>
    <s v="Interpretive2"/>
    <s v="Jensen-Alvarado Ranch2"/>
    <n v="723.08"/>
    <n v="0"/>
    <m/>
    <n v="0"/>
    <n v="0"/>
    <n v="0"/>
    <n v="0"/>
    <n v="0"/>
    <n v="0"/>
    <n v="0"/>
    <n v="0"/>
    <n v="340"/>
    <n v="0"/>
    <n v="0"/>
    <n v="0"/>
    <n v="0"/>
    <n v="340"/>
    <n v="0"/>
    <n v="0"/>
    <n v="340"/>
    <n v="0"/>
    <n v="340"/>
    <n v="-340"/>
    <n v="0"/>
  </r>
  <r>
    <n v="25400"/>
    <s v="Regional Park &amp; Open Space Dis"/>
    <n v="931303"/>
    <s v="Jensen Alvarado Historic Ranch"/>
    <x v="8"/>
    <x v="8"/>
    <s v="25400 931303 522310"/>
    <x v="4"/>
    <x v="17"/>
    <s v="Supplies &amp; Services"/>
    <x v="0"/>
    <s v="Interpretive2"/>
    <s v="Jensen-Alvarado Ranch2"/>
    <n v="1011.32"/>
    <n v="3000"/>
    <m/>
    <n v="3000"/>
    <n v="0"/>
    <n v="0"/>
    <n v="0"/>
    <n v="144.84"/>
    <n v="0"/>
    <n v="0"/>
    <n v="71.709999999999994"/>
    <n v="241.77"/>
    <n v="81.739999999999995"/>
    <n v="0"/>
    <n v="0"/>
    <n v="234.43"/>
    <n v="774.49"/>
    <n v="0"/>
    <n v="144.84"/>
    <n v="395.22"/>
    <n v="234.43"/>
    <n v="774.49"/>
    <n v="2225.5100000000002"/>
    <n v="3000"/>
  </r>
  <r>
    <n v="25400"/>
    <s v="Regional Park &amp; Open Space Dis"/>
    <n v="931303"/>
    <s v="Jensen Alvarado Historic Ranch"/>
    <x v="60"/>
    <x v="60"/>
    <s v="25400 931303 522320"/>
    <x v="4"/>
    <x v="17"/>
    <s v="Supplies &amp; Services"/>
    <x v="0"/>
    <s v="Interpretive2"/>
    <s v="Jensen-Alvarado Ranch2"/>
    <n v="4818.51"/>
    <n v="4000"/>
    <m/>
    <n v="4000"/>
    <n v="0"/>
    <n v="0"/>
    <n v="503.98"/>
    <n v="0"/>
    <n v="0"/>
    <n v="0"/>
    <n v="750.88"/>
    <n v="247.4"/>
    <n v="11014.84"/>
    <n v="0"/>
    <n v="1641.31"/>
    <n v="4283.8900000000003"/>
    <n v="18442.3"/>
    <n v="503.98"/>
    <n v="0"/>
    <n v="12013.12"/>
    <n v="5925.2000000000007"/>
    <n v="18442.300000000003"/>
    <n v="-14442.300000000003"/>
    <n v="4000"/>
  </r>
  <r>
    <n v="25400"/>
    <s v="Regional Park &amp; Open Space Dis"/>
    <n v="931303"/>
    <s v="Jensen Alvarado Historic Ranch"/>
    <x v="62"/>
    <x v="62"/>
    <s v="25400 931303 523100"/>
    <x v="4"/>
    <x v="17"/>
    <s v="Supplies &amp; Services"/>
    <x v="0"/>
    <s v="Interpretive2"/>
    <s v="Jensen-Alvarado Ranch2"/>
    <n v="75"/>
    <n v="500"/>
    <m/>
    <n v="500"/>
    <n v="0"/>
    <n v="0"/>
    <n v="0"/>
    <n v="0"/>
    <n v="0"/>
    <n v="0"/>
    <n v="0"/>
    <n v="0"/>
    <n v="0"/>
    <n v="0"/>
    <n v="0"/>
    <n v="0"/>
    <n v="0"/>
    <n v="0"/>
    <n v="0"/>
    <n v="0"/>
    <n v="0"/>
    <n v="0"/>
    <n v="500"/>
    <n v="500"/>
  </r>
  <r>
    <n v="25400"/>
    <s v="Regional Park &amp; Open Space Dis"/>
    <n v="931303"/>
    <s v="Jensen Alvarado Historic Ranch"/>
    <x v="93"/>
    <x v="93"/>
    <s v="25400 931303 523270"/>
    <x v="4"/>
    <x v="17"/>
    <s v="Supplies &amp; Services"/>
    <x v="0"/>
    <s v="Interpretive2"/>
    <s v="Jensen-Alvarado Ranch2"/>
    <n v="2254.56"/>
    <n v="3500"/>
    <m/>
    <n v="3500"/>
    <n v="0"/>
    <n v="0"/>
    <n v="0"/>
    <n v="0"/>
    <n v="0"/>
    <n v="0"/>
    <n v="0"/>
    <n v="0"/>
    <n v="0"/>
    <n v="0"/>
    <n v="0"/>
    <n v="0"/>
    <n v="0"/>
    <n v="0"/>
    <n v="0"/>
    <n v="0"/>
    <n v="0"/>
    <n v="0"/>
    <n v="3500"/>
    <n v="4500"/>
  </r>
  <r>
    <n v="25400"/>
    <s v="Regional Park &amp; Open Space Dis"/>
    <n v="931303"/>
    <s v="Jensen Alvarado Historic Ranch"/>
    <x v="91"/>
    <x v="91"/>
    <s v="25400 931303 523290"/>
    <x v="4"/>
    <x v="17"/>
    <s v="Supplies &amp; Services"/>
    <x v="0"/>
    <s v="Interpretive2"/>
    <s v="Jensen-Alvarado Ranch2"/>
    <n v="17.420000000000002"/>
    <n v="500"/>
    <m/>
    <n v="500"/>
    <n v="0"/>
    <n v="0"/>
    <n v="0"/>
    <n v="0"/>
    <n v="24.83"/>
    <n v="0"/>
    <n v="0"/>
    <n v="5.75"/>
    <n v="77.239999999999995"/>
    <n v="21.21"/>
    <n v="1.55"/>
    <n v="6.39"/>
    <n v="136.97"/>
    <n v="0"/>
    <n v="24.83"/>
    <n v="82.99"/>
    <n v="29.150000000000002"/>
    <n v="136.97"/>
    <n v="363.03"/>
    <n v="500"/>
  </r>
  <r>
    <n v="25400"/>
    <s v="Regional Park &amp; Open Space Dis"/>
    <n v="931303"/>
    <s v="Jensen Alvarado Historic Ranch"/>
    <x v="106"/>
    <x v="106"/>
    <s v="25400 931303 523620"/>
    <x v="4"/>
    <x v="17"/>
    <s v="Supplies &amp; Services"/>
    <x v="0"/>
    <s v="Interpretive2"/>
    <s v="Jensen-Alvarado Ranch2"/>
    <n v="0"/>
    <n v="500"/>
    <m/>
    <n v="500"/>
    <n v="0"/>
    <n v="0"/>
    <n v="0"/>
    <n v="0"/>
    <n v="0"/>
    <n v="0"/>
    <n v="0"/>
    <n v="0"/>
    <n v="0"/>
    <n v="0"/>
    <n v="0"/>
    <n v="0"/>
    <n v="0"/>
    <n v="0"/>
    <n v="0"/>
    <n v="0"/>
    <n v="0"/>
    <n v="0"/>
    <n v="500"/>
    <n v="500"/>
  </r>
  <r>
    <n v="25400"/>
    <s v="Regional Park &amp; Open Space Dis"/>
    <n v="931303"/>
    <s v="Jensen Alvarado Historic Ranch"/>
    <x v="66"/>
    <x v="66"/>
    <s v="25400 931303 523700"/>
    <x v="4"/>
    <x v="17"/>
    <s v="Supplies &amp; Services"/>
    <x v="0"/>
    <s v="Interpretive2"/>
    <s v="Jensen-Alvarado Ranch2"/>
    <n v="1258.29"/>
    <n v="1000"/>
    <m/>
    <n v="1000"/>
    <n v="0"/>
    <n v="0"/>
    <n v="379.83"/>
    <n v="0"/>
    <n v="405.26"/>
    <n v="11.61"/>
    <n v="0"/>
    <n v="164.37"/>
    <n v="0"/>
    <n v="0"/>
    <n v="0"/>
    <n v="144.13999999999999"/>
    <n v="1105.21"/>
    <n v="379.83"/>
    <n v="416.87"/>
    <n v="164.37"/>
    <n v="144.13999999999999"/>
    <n v="1105.21"/>
    <n v="-105.21000000000004"/>
    <n v="1000"/>
  </r>
  <r>
    <n v="25400"/>
    <s v="Regional Park &amp; Open Space Dis"/>
    <n v="931303"/>
    <s v="Jensen Alvarado Historic Ranch"/>
    <x v="68"/>
    <x v="68"/>
    <s v="25400 931303 524840"/>
    <x v="4"/>
    <x v="17"/>
    <s v="Supplies &amp; Services"/>
    <x v="0"/>
    <s v="Interpretive2"/>
    <s v="Jensen-Alvarado Ranch2"/>
    <n v="137"/>
    <n v="100"/>
    <m/>
    <n v="100"/>
    <n v="0"/>
    <n v="0"/>
    <n v="0"/>
    <n v="0"/>
    <n v="0"/>
    <n v="0"/>
    <n v="0"/>
    <n v="0"/>
    <n v="0"/>
    <n v="0"/>
    <n v="0"/>
    <n v="0"/>
    <n v="0"/>
    <n v="0"/>
    <n v="0"/>
    <n v="0"/>
    <n v="0"/>
    <n v="0"/>
    <n v="100"/>
    <n v="100"/>
  </r>
  <r>
    <n v="25400"/>
    <s v="Regional Park &amp; Open Space Dis"/>
    <n v="931303"/>
    <s v="Jensen Alvarado Historic Ranch"/>
    <x v="115"/>
    <x v="115"/>
    <s v="25400 931303 525520"/>
    <x v="4"/>
    <x v="17"/>
    <s v="Supplies &amp; Services"/>
    <x v="0"/>
    <s v="Interpretive2"/>
    <s v="Jensen-Alvarado Ranch2"/>
    <n v="1502.6399999999999"/>
    <n v="2500"/>
    <m/>
    <n v="2500"/>
    <n v="248.57"/>
    <n v="-248.57"/>
    <n v="0"/>
    <n v="0"/>
    <n v="33.799999999999997"/>
    <n v="0"/>
    <n v="40.32"/>
    <n v="109.2"/>
    <n v="0"/>
    <n v="0"/>
    <n v="224.5"/>
    <n v="0"/>
    <n v="407.82"/>
    <n v="0"/>
    <n v="33.799999999999997"/>
    <n v="149.52000000000001"/>
    <n v="224.5"/>
    <n v="407.82"/>
    <n v="2092.1799999999998"/>
    <n v="2500"/>
  </r>
  <r>
    <n v="25400"/>
    <s v="Regional Park &amp; Open Space Dis"/>
    <n v="931303"/>
    <s v="Jensen Alvarado Historic Ranch"/>
    <x v="71"/>
    <x v="71"/>
    <s v="25400 931303 526940"/>
    <x v="4"/>
    <x v="17"/>
    <s v="Supplies &amp; Services"/>
    <x v="0"/>
    <s v="Interpretive2"/>
    <s v="Jensen-Alvarado Ranch2"/>
    <n v="0"/>
    <n v="0"/>
    <m/>
    <n v="0"/>
    <n v="0"/>
    <n v="0"/>
    <n v="0"/>
    <n v="0"/>
    <n v="0"/>
    <n v="0"/>
    <n v="0"/>
    <n v="0"/>
    <n v="0"/>
    <n v="61.26"/>
    <n v="0"/>
    <n v="0"/>
    <n v="61.26"/>
    <n v="0"/>
    <n v="0"/>
    <n v="0"/>
    <n v="61.26"/>
    <n v="61.26"/>
    <n v="-61.26"/>
    <n v="0"/>
  </r>
  <r>
    <n v="25400"/>
    <s v="Regional Park &amp; Open Space Dis"/>
    <n v="931303"/>
    <s v="Jensen Alvarado Historic Ranch"/>
    <x v="72"/>
    <x v="72"/>
    <s v="25400 931303 526960"/>
    <x v="4"/>
    <x v="17"/>
    <s v="Supplies &amp; Services"/>
    <x v="0"/>
    <s v="Interpretive2"/>
    <s v="Jensen-Alvarado Ranch2"/>
    <n v="1177.92"/>
    <n v="3000"/>
    <m/>
    <n v="3000"/>
    <n v="264.74"/>
    <n v="-264.74"/>
    <n v="90.2"/>
    <n v="0"/>
    <n v="0"/>
    <n v="0"/>
    <n v="0"/>
    <n v="0"/>
    <n v="0"/>
    <n v="53.81"/>
    <n v="307.68"/>
    <n v="2716.78"/>
    <n v="3168.4700000000003"/>
    <n v="90.2"/>
    <n v="0"/>
    <n v="0"/>
    <n v="3078.2700000000004"/>
    <n v="3168.4700000000003"/>
    <n v="-168.47000000000025"/>
    <n v="2000"/>
  </r>
  <r>
    <n v="25400"/>
    <s v="Regional Park &amp; Open Space Dis"/>
    <n v="931303"/>
    <s v="Jensen Alvarado Historic Ranch"/>
    <x v="107"/>
    <x v="107"/>
    <s v="25400 931303 527780"/>
    <x v="4"/>
    <x v="17"/>
    <s v="Supplies &amp; Services"/>
    <x v="0"/>
    <s v="Interpretive2"/>
    <s v="Jensen-Alvarado Ranch2"/>
    <n v="6826.65"/>
    <n v="8000"/>
    <m/>
    <n v="8000"/>
    <n v="643.29"/>
    <n v="-643.29"/>
    <n v="111.07"/>
    <n v="0"/>
    <n v="441.13"/>
    <n v="0"/>
    <n v="1351.36"/>
    <n v="298.25"/>
    <n v="602.62"/>
    <n v="1005.15"/>
    <n v="976.34"/>
    <n v="1391.39"/>
    <n v="6177.31"/>
    <n v="111.07"/>
    <n v="441.13"/>
    <n v="2252.23"/>
    <n v="3372.88"/>
    <n v="6177.31"/>
    <n v="1822.6899999999996"/>
    <n v="8000"/>
  </r>
  <r>
    <n v="25400"/>
    <s v="Regional Park &amp; Open Space Dis"/>
    <n v="931303"/>
    <s v="Jensen Alvarado Historic Ranch"/>
    <x v="76"/>
    <x v="76"/>
    <s v="25400 931303 527840"/>
    <x v="4"/>
    <x v="17"/>
    <s v="Supplies &amp; Services"/>
    <x v="0"/>
    <s v="Interpretive2"/>
    <s v="Jensen-Alvarado Ranch2"/>
    <n v="80"/>
    <n v="1500"/>
    <m/>
    <n v="1500"/>
    <n v="80"/>
    <n v="-80"/>
    <n v="100"/>
    <n v="0"/>
    <n v="0"/>
    <n v="0"/>
    <n v="0"/>
    <n v="0"/>
    <n v="0"/>
    <n v="0"/>
    <n v="0"/>
    <n v="176.6"/>
    <n v="276.60000000000002"/>
    <n v="100"/>
    <n v="0"/>
    <n v="0"/>
    <n v="176.6"/>
    <n v="276.60000000000002"/>
    <n v="1223.4000000000001"/>
    <n v="0"/>
  </r>
  <r>
    <n v="25400"/>
    <s v="Regional Park &amp; Open Space Dis"/>
    <n v="931303"/>
    <s v="Jensen Alvarado Historic Ranch"/>
    <x v="113"/>
    <x v="113"/>
    <s v="25400 931303 528020"/>
    <x v="4"/>
    <x v="17"/>
    <s v="Supplies &amp; Services"/>
    <x v="0"/>
    <s v="Interpretive2"/>
    <s v="Jensen-Alvarado Ranch2"/>
    <n v="331.32"/>
    <n v="2000"/>
    <m/>
    <n v="2000"/>
    <n v="0"/>
    <n v="0"/>
    <n v="0"/>
    <n v="42.87"/>
    <n v="0"/>
    <n v="0"/>
    <n v="0"/>
    <n v="0"/>
    <n v="0"/>
    <n v="0"/>
    <n v="0"/>
    <n v="474.73"/>
    <n v="517.6"/>
    <n v="0"/>
    <n v="42.87"/>
    <n v="0"/>
    <n v="474.73"/>
    <n v="517.6"/>
    <n v="1482.4"/>
    <n v="2000"/>
  </r>
  <r>
    <n v="25400"/>
    <s v="Regional Park &amp; Open Space Dis"/>
    <n v="931303"/>
    <s v="Jensen Alvarado Historic Ranch"/>
    <x v="88"/>
    <x v="88"/>
    <s v="25400 931303 537080"/>
    <x v="4"/>
    <x v="17"/>
    <s v="Other Charges"/>
    <x v="2"/>
    <s v="Interpretive3"/>
    <s v="Jensen-Alvarado Ranch3"/>
    <n v="45"/>
    <n v="800"/>
    <m/>
    <n v="800"/>
    <n v="0"/>
    <n v="0"/>
    <n v="0"/>
    <n v="55"/>
    <n v="215"/>
    <n v="45"/>
    <n v="0"/>
    <n v="0"/>
    <n v="0"/>
    <n v="0"/>
    <n v="0"/>
    <n v="0"/>
    <n v="315"/>
    <n v="0"/>
    <n v="315"/>
    <n v="0"/>
    <n v="0"/>
    <n v="315"/>
    <n v="485"/>
    <n v="800"/>
  </r>
  <r>
    <n v="25400"/>
    <s v="Regional Park &amp; Open Space Dis"/>
    <n v="931304"/>
    <s v="San Timoteo Schoolhouse"/>
    <x v="47"/>
    <x v="47"/>
    <s v="25400 931304 520020"/>
    <x v="4"/>
    <x v="29"/>
    <s v="Supplies &amp; Services"/>
    <x v="0"/>
    <s v="Interpretive2"/>
    <s v="San Timoteo Schoolhouse2"/>
    <n v="1280.46"/>
    <n v="1100"/>
    <m/>
    <n v="1100"/>
    <n v="0"/>
    <n v="85"/>
    <n v="85"/>
    <n v="85"/>
    <n v="85"/>
    <n v="85"/>
    <n v="85"/>
    <n v="0"/>
    <n v="401"/>
    <n v="85"/>
    <n v="91"/>
    <n v="91"/>
    <n v="1178"/>
    <n v="170"/>
    <n v="255"/>
    <n v="486"/>
    <n v="267"/>
    <n v="1178"/>
    <n v="-78"/>
    <n v="1000"/>
  </r>
  <r>
    <n v="25400"/>
    <s v="Regional Park &amp; Open Space Dis"/>
    <n v="931304"/>
    <s v="San Timoteo Schoolhouse"/>
    <x v="53"/>
    <x v="53"/>
    <s v="25400 931304 520800"/>
    <x v="4"/>
    <x v="29"/>
    <s v="Supplies &amp; Services"/>
    <x v="0"/>
    <s v="Interpretive2"/>
    <s v="San Timoteo Schoolhouse2"/>
    <n v="127.52"/>
    <n v="500"/>
    <m/>
    <n v="500"/>
    <n v="0"/>
    <n v="0"/>
    <n v="0"/>
    <n v="0"/>
    <n v="0"/>
    <n v="0"/>
    <n v="0"/>
    <n v="0"/>
    <n v="0"/>
    <n v="0"/>
    <n v="0"/>
    <n v="0"/>
    <n v="0"/>
    <n v="0"/>
    <n v="0"/>
    <n v="0"/>
    <n v="0"/>
    <n v="0"/>
    <n v="500"/>
    <n v="500"/>
  </r>
  <r>
    <n v="25400"/>
    <s v="Regional Park &amp; Open Space Dis"/>
    <n v="931304"/>
    <s v="San Timoteo Schoolhouse"/>
    <x v="55"/>
    <x v="55"/>
    <s v="25400 931304 521420"/>
    <x v="4"/>
    <x v="29"/>
    <s v="Supplies &amp; Services"/>
    <x v="0"/>
    <s v="Interpretive2"/>
    <s v="San Timoteo Schoolhouse2"/>
    <n v="131.54"/>
    <n v="500"/>
    <m/>
    <n v="500"/>
    <n v="0"/>
    <n v="0"/>
    <n v="0"/>
    <n v="0"/>
    <n v="0"/>
    <n v="0"/>
    <n v="10.88"/>
    <n v="0"/>
    <n v="0"/>
    <n v="52.79"/>
    <n v="0"/>
    <n v="0"/>
    <n v="63.67"/>
    <n v="0"/>
    <n v="0"/>
    <n v="10.88"/>
    <n v="52.79"/>
    <n v="63.67"/>
    <n v="436.33"/>
    <n v="500"/>
  </r>
  <r>
    <n v="25400"/>
    <s v="Regional Park &amp; Open Space Dis"/>
    <n v="931304"/>
    <s v="San Timoteo Schoolhouse"/>
    <x v="8"/>
    <x v="8"/>
    <s v="25400 931304 522310"/>
    <x v="4"/>
    <x v="29"/>
    <s v="Supplies &amp; Services"/>
    <x v="0"/>
    <s v="Interpretive2"/>
    <s v="San Timoteo Schoolhouse2"/>
    <n v="174.26000000000022"/>
    <n v="2000"/>
    <m/>
    <n v="2000"/>
    <n v="265"/>
    <n v="0"/>
    <n v="1376"/>
    <n v="0"/>
    <n v="0"/>
    <n v="0"/>
    <n v="0"/>
    <n v="233.64"/>
    <n v="310.8"/>
    <n v="0"/>
    <n v="0"/>
    <n v="0"/>
    <n v="2185.44"/>
    <n v="1641"/>
    <n v="0"/>
    <n v="544.44000000000005"/>
    <n v="0"/>
    <n v="2185.44"/>
    <n v="-185.44000000000005"/>
    <n v="1000"/>
  </r>
  <r>
    <n v="25400"/>
    <s v="Regional Park &amp; Open Space Dis"/>
    <n v="931304"/>
    <s v="San Timoteo Schoolhouse"/>
    <x v="60"/>
    <x v="60"/>
    <s v="25400 931304 522320"/>
    <x v="4"/>
    <x v="29"/>
    <s v="Supplies &amp; Services"/>
    <x v="0"/>
    <s v="Interpretive2"/>
    <s v="San Timoteo Schoolhouse2"/>
    <n v="1863.24"/>
    <n v="3500"/>
    <m/>
    <n v="3500"/>
    <n v="0"/>
    <n v="0"/>
    <n v="88.76"/>
    <n v="315.29000000000002"/>
    <n v="0"/>
    <n v="0"/>
    <n v="0"/>
    <n v="0"/>
    <n v="409.31"/>
    <n v="26.58"/>
    <n v="0"/>
    <n v="150"/>
    <n v="989.94"/>
    <n v="88.76"/>
    <n v="315.29000000000002"/>
    <n v="409.31"/>
    <n v="176.57999999999998"/>
    <n v="989.94"/>
    <n v="2510.06"/>
    <n v="2000"/>
  </r>
  <r>
    <n v="25400"/>
    <s v="Regional Park &amp; Open Space Dis"/>
    <n v="931305"/>
    <s v="Hidden Valley Nature Center"/>
    <x v="47"/>
    <x v="47"/>
    <s v="25400 931305 520020"/>
    <x v="4"/>
    <x v="18"/>
    <s v="Supplies &amp; Services"/>
    <x v="0"/>
    <s v="Interpretive2"/>
    <s v="Hidden Valley Nature Center2"/>
    <n v="484"/>
    <n v="450"/>
    <m/>
    <n v="450"/>
    <n v="0"/>
    <n v="0"/>
    <n v="0"/>
    <n v="125"/>
    <n v="0"/>
    <n v="0"/>
    <n v="125"/>
    <n v="0"/>
    <n v="0"/>
    <n v="134"/>
    <n v="0"/>
    <n v="0"/>
    <n v="384"/>
    <n v="0"/>
    <n v="125"/>
    <n v="125"/>
    <n v="134"/>
    <n v="384"/>
    <n v="66"/>
    <n v="450"/>
  </r>
  <r>
    <n v="25400"/>
    <s v="Regional Park &amp; Open Space Dis"/>
    <n v="931305"/>
    <s v="Hidden Valley Nature Center"/>
    <x v="50"/>
    <x v="50"/>
    <s v="25400 931305 520115"/>
    <x v="4"/>
    <x v="18"/>
    <s v="Supplies &amp; Services"/>
    <x v="0"/>
    <s v="Interpretive2"/>
    <s v="Hidden Valley Nature Center2"/>
    <n v="1472.3400000000001"/>
    <n v="1650"/>
    <m/>
    <n v="1650"/>
    <n v="0"/>
    <n v="0"/>
    <n v="0"/>
    <n v="0"/>
    <n v="0"/>
    <n v="0"/>
    <n v="0"/>
    <n v="0"/>
    <n v="0"/>
    <n v="89.18"/>
    <n v="0"/>
    <n v="0"/>
    <n v="89.18"/>
    <n v="0"/>
    <n v="0"/>
    <n v="0"/>
    <n v="89.18"/>
    <n v="89.18"/>
    <n v="1560.82"/>
    <n v="1850"/>
  </r>
  <r>
    <n v="25400"/>
    <s v="Regional Park &amp; Open Space Dis"/>
    <n v="931305"/>
    <s v="Hidden Valley Nature Center"/>
    <x v="114"/>
    <x v="114"/>
    <s v="25400 931305 520710"/>
    <x v="4"/>
    <x v="18"/>
    <s v="Supplies &amp; Services"/>
    <x v="0"/>
    <s v="Interpretive2"/>
    <s v="Hidden Valley Nature Center2"/>
    <n v="1273.1300000000001"/>
    <n v="2000"/>
    <m/>
    <n v="2000"/>
    <n v="378.99"/>
    <n v="-378.99"/>
    <n v="0"/>
    <n v="0"/>
    <n v="0"/>
    <n v="0"/>
    <n v="239.87"/>
    <n v="0"/>
    <n v="0"/>
    <n v="0"/>
    <n v="0"/>
    <n v="225.23"/>
    <n v="465.1"/>
    <n v="0"/>
    <n v="0"/>
    <n v="239.87"/>
    <n v="225.23"/>
    <n v="465.1"/>
    <n v="1534.9"/>
    <n v="2000"/>
  </r>
  <r>
    <n v="25400"/>
    <s v="Regional Park &amp; Open Space Dis"/>
    <n v="931305"/>
    <s v="Hidden Valley Nature Center"/>
    <x v="53"/>
    <x v="53"/>
    <s v="25400 931305 520800"/>
    <x v="4"/>
    <x v="18"/>
    <s v="Supplies &amp; Services"/>
    <x v="0"/>
    <s v="Interpretive2"/>
    <s v="Hidden Valley Nature Center2"/>
    <n v="921.78000000000009"/>
    <n v="1500"/>
    <m/>
    <n v="1500"/>
    <n v="0"/>
    <n v="0"/>
    <n v="230.79"/>
    <n v="0"/>
    <n v="0"/>
    <n v="0"/>
    <n v="132.54"/>
    <n v="46.92"/>
    <n v="254.35"/>
    <n v="248.14"/>
    <n v="186.88"/>
    <n v="0"/>
    <n v="1099.6199999999999"/>
    <n v="230.79"/>
    <n v="0"/>
    <n v="433.80999999999995"/>
    <n v="435.02"/>
    <n v="1099.6199999999999"/>
    <n v="400.38000000000011"/>
    <n v="1500"/>
  </r>
  <r>
    <n v="25400"/>
    <s v="Regional Park &amp; Open Space Dis"/>
    <n v="931305"/>
    <s v="Hidden Valley Nature Center"/>
    <x v="8"/>
    <x v="8"/>
    <s v="25400 931305 522310"/>
    <x v="4"/>
    <x v="18"/>
    <s v="Supplies &amp; Services"/>
    <x v="0"/>
    <s v="Interpretive2"/>
    <s v="Hidden Valley Nature Center2"/>
    <n v="1970.18"/>
    <n v="3000"/>
    <m/>
    <n v="3000"/>
    <n v="166.22"/>
    <n v="-166.22"/>
    <n v="38.82"/>
    <n v="102.13"/>
    <n v="0"/>
    <n v="0"/>
    <n v="0"/>
    <n v="272.05"/>
    <n v="0"/>
    <n v="26.66"/>
    <n v="0"/>
    <n v="0"/>
    <n v="439.66"/>
    <n v="38.82"/>
    <n v="102.13"/>
    <n v="272.05"/>
    <n v="26.66"/>
    <n v="439.66"/>
    <n v="2560.34"/>
    <n v="2000"/>
  </r>
  <r>
    <n v="25400"/>
    <s v="Regional Park &amp; Open Space Dis"/>
    <n v="931305"/>
    <s v="Hidden Valley Nature Center"/>
    <x v="60"/>
    <x v="60"/>
    <s v="25400 931305 522320"/>
    <x v="4"/>
    <x v="18"/>
    <s v="Supplies &amp; Services"/>
    <x v="0"/>
    <s v="Interpretive2"/>
    <s v="Hidden Valley Nature Center2"/>
    <n v="366.19"/>
    <n v="2000"/>
    <m/>
    <n v="2000"/>
    <n v="0"/>
    <n v="0"/>
    <n v="0"/>
    <n v="0"/>
    <n v="0"/>
    <n v="0"/>
    <n v="21.54"/>
    <n v="0"/>
    <n v="0"/>
    <n v="2350"/>
    <n v="0"/>
    <n v="0"/>
    <n v="2371.54"/>
    <n v="0"/>
    <n v="0"/>
    <n v="21.54"/>
    <n v="2350"/>
    <n v="2371.54"/>
    <n v="-371.53999999999996"/>
    <n v="1500"/>
  </r>
  <r>
    <n v="25400"/>
    <s v="Regional Park &amp; Open Space Dis"/>
    <n v="931305"/>
    <s v="Hidden Valley Nature Center"/>
    <x v="63"/>
    <x v="63"/>
    <s v="25400 931305 523220"/>
    <x v="4"/>
    <x v="18"/>
    <s v="Supplies &amp; Services"/>
    <x v="0"/>
    <s v="Interpretive2"/>
    <s v="Hidden Valley Nature Center2"/>
    <n v="0"/>
    <n v="500"/>
    <m/>
    <n v="500"/>
    <n v="0"/>
    <n v="0"/>
    <n v="0"/>
    <n v="0"/>
    <n v="0"/>
    <n v="0"/>
    <n v="0"/>
    <n v="0"/>
    <n v="0"/>
    <n v="0"/>
    <n v="0"/>
    <n v="0"/>
    <n v="0"/>
    <n v="0"/>
    <n v="0"/>
    <n v="0"/>
    <n v="0"/>
    <n v="0"/>
    <n v="500"/>
    <n v="500"/>
  </r>
  <r>
    <n v="25400"/>
    <s v="Regional Park &amp; Open Space Dis"/>
    <n v="931305"/>
    <s v="Hidden Valley Nature Center"/>
    <x v="93"/>
    <x v="93"/>
    <s v="25400 931305 523270"/>
    <x v="4"/>
    <x v="18"/>
    <s v="Supplies &amp; Services"/>
    <x v="0"/>
    <s v="Interpretive2"/>
    <s v="Hidden Valley Nature Center2"/>
    <n v="4200.6200000000008"/>
    <n v="9000"/>
    <m/>
    <n v="9000"/>
    <n v="0"/>
    <n v="0"/>
    <n v="150"/>
    <n v="965.62"/>
    <n v="90"/>
    <n v="0"/>
    <n v="3026.1"/>
    <n v="41.99"/>
    <n v="153.94999999999999"/>
    <n v="147.05000000000001"/>
    <n v="-3538.76"/>
    <n v="273.27"/>
    <n v="1309.2199999999989"/>
    <n v="150"/>
    <n v="1055.6199999999999"/>
    <n v="3222.0399999999995"/>
    <n v="-3118.44"/>
    <n v="1309.2199999999998"/>
    <n v="7690.7800000000007"/>
    <n v="10000"/>
  </r>
  <r>
    <n v="25400"/>
    <s v="Regional Park &amp; Open Space Dis"/>
    <n v="931305"/>
    <s v="Hidden Valley Nature Center"/>
    <x v="91"/>
    <x v="91"/>
    <s v="25400 931305 523290"/>
    <x v="4"/>
    <x v="18"/>
    <s v="Supplies &amp; Services"/>
    <x v="0"/>
    <s v="Interpretive2"/>
    <s v="Hidden Valley Nature Center2"/>
    <n v="175.56"/>
    <n v="1000"/>
    <m/>
    <n v="1000"/>
    <n v="2.86"/>
    <n v="21.04"/>
    <n v="5.09"/>
    <n v="6.06"/>
    <n v="16.489999999999998"/>
    <n v="11.68"/>
    <n v="19.39"/>
    <n v="14.23"/>
    <n v="36"/>
    <n v="20.239999999999998"/>
    <n v="2.5099999999999998"/>
    <n v="57.1"/>
    <n v="212.68999999999997"/>
    <n v="28.99"/>
    <n v="34.229999999999997"/>
    <n v="69.62"/>
    <n v="79.849999999999994"/>
    <n v="212.69"/>
    <n v="787.31"/>
    <n v="1000"/>
  </r>
  <r>
    <n v="25400"/>
    <s v="Regional Park &amp; Open Space Dis"/>
    <n v="931305"/>
    <s v="Hidden Valley Nature Center"/>
    <x v="106"/>
    <x v="106"/>
    <s v="25400 931305 523620"/>
    <x v="4"/>
    <x v="18"/>
    <s v="Supplies &amp; Services"/>
    <x v="0"/>
    <s v="Interpretive2"/>
    <s v="Hidden Valley Nature Center2"/>
    <n v="0"/>
    <n v="500"/>
    <m/>
    <n v="500"/>
    <n v="0"/>
    <n v="0"/>
    <n v="0"/>
    <n v="0"/>
    <n v="0"/>
    <n v="0"/>
    <n v="0"/>
    <n v="0"/>
    <n v="0"/>
    <n v="0"/>
    <n v="0"/>
    <n v="0"/>
    <n v="0"/>
    <n v="0"/>
    <n v="0"/>
    <n v="0"/>
    <n v="0"/>
    <n v="0"/>
    <n v="500"/>
    <n v="500"/>
  </r>
  <r>
    <n v="25400"/>
    <s v="Regional Park &amp; Open Space Dis"/>
    <n v="931305"/>
    <s v="Hidden Valley Nature Center"/>
    <x v="101"/>
    <x v="101"/>
    <s v="25400 931305 523680"/>
    <x v="4"/>
    <x v="18"/>
    <s v="Supplies &amp; Services"/>
    <x v="0"/>
    <s v="Interpretive2"/>
    <s v="Hidden Valley Nature Center2"/>
    <n v="0"/>
    <n v="3750"/>
    <m/>
    <n v="3750"/>
    <n v="0"/>
    <n v="0"/>
    <n v="0"/>
    <n v="0"/>
    <n v="0"/>
    <n v="0"/>
    <n v="0"/>
    <n v="0"/>
    <n v="0"/>
    <n v="0"/>
    <n v="0"/>
    <n v="0"/>
    <n v="0"/>
    <n v="0"/>
    <n v="0"/>
    <n v="0"/>
    <n v="0"/>
    <n v="0"/>
    <n v="3750"/>
    <n v="1750"/>
  </r>
  <r>
    <n v="25400"/>
    <s v="Regional Park &amp; Open Space Dis"/>
    <n v="931305"/>
    <s v="Hidden Valley Nature Center"/>
    <x v="66"/>
    <x v="66"/>
    <s v="25400 931305 523700"/>
    <x v="4"/>
    <x v="18"/>
    <s v="Supplies &amp; Services"/>
    <x v="0"/>
    <s v="Interpretive2"/>
    <s v="Hidden Valley Nature Center2"/>
    <n v="796.01"/>
    <n v="1000"/>
    <m/>
    <n v="1000"/>
    <n v="0"/>
    <n v="36.15"/>
    <n v="223.77"/>
    <n v="90.92"/>
    <n v="0"/>
    <n v="208.16"/>
    <n v="277.73"/>
    <n v="53.14"/>
    <n v="4.1900000000000004"/>
    <n v="287.31"/>
    <n v="89.99"/>
    <n v="0"/>
    <n v="1271.3600000000001"/>
    <n v="259.92"/>
    <n v="299.08"/>
    <n v="335.06"/>
    <n v="377.3"/>
    <n v="1271.3599999999999"/>
    <n v="-271.3599999999999"/>
    <n v="1000"/>
  </r>
  <r>
    <n v="25400"/>
    <s v="Regional Park &amp; Open Space Dis"/>
    <n v="931305"/>
    <s v="Hidden Valley Nature Center"/>
    <x v="67"/>
    <x v="67"/>
    <s v="25400 931305 523800"/>
    <x v="4"/>
    <x v="18"/>
    <s v="Supplies &amp; Services"/>
    <x v="0"/>
    <s v="Interpretive2"/>
    <s v="Hidden Valley Nature Center2"/>
    <n v="47.31"/>
    <n v="1000"/>
    <m/>
    <n v="1000"/>
    <n v="0"/>
    <n v="0"/>
    <n v="0"/>
    <n v="0"/>
    <n v="0"/>
    <n v="0"/>
    <n v="0"/>
    <n v="0"/>
    <n v="0"/>
    <n v="0"/>
    <n v="0"/>
    <n v="115.17"/>
    <n v="115.17"/>
    <n v="0"/>
    <n v="0"/>
    <n v="0"/>
    <n v="115.17"/>
    <n v="115.17"/>
    <n v="884.83"/>
    <n v="1000"/>
  </r>
  <r>
    <n v="25400"/>
    <s v="Regional Park &amp; Open Space Dis"/>
    <n v="931305"/>
    <s v="Hidden Valley Nature Center"/>
    <x v="68"/>
    <x v="68"/>
    <s v="25400 931305 524840"/>
    <x v="4"/>
    <x v="18"/>
    <s v="Supplies &amp; Services"/>
    <x v="0"/>
    <s v="Interpretive2"/>
    <s v="Hidden Valley Nature Center2"/>
    <n v="105"/>
    <n v="500"/>
    <m/>
    <n v="500"/>
    <n v="0"/>
    <n v="0"/>
    <n v="0"/>
    <n v="0"/>
    <n v="0"/>
    <n v="0"/>
    <n v="0"/>
    <n v="0"/>
    <n v="0"/>
    <n v="0"/>
    <n v="0"/>
    <n v="0"/>
    <n v="0"/>
    <n v="0"/>
    <n v="0"/>
    <n v="0"/>
    <n v="0"/>
    <n v="0"/>
    <n v="500"/>
    <n v="500"/>
  </r>
  <r>
    <n v="25400"/>
    <s v="Regional Park &amp; Open Space Dis"/>
    <n v="931305"/>
    <s v="Hidden Valley Nature Center"/>
    <x v="115"/>
    <x v="115"/>
    <s v="25400 931305 525520"/>
    <x v="4"/>
    <x v="18"/>
    <s v="Supplies &amp; Services"/>
    <x v="0"/>
    <s v="Interpretive2"/>
    <s v="Hidden Valley Nature Center2"/>
    <n v="0"/>
    <n v="2000"/>
    <m/>
    <n v="2000"/>
    <n v="0"/>
    <n v="0"/>
    <n v="0"/>
    <n v="0"/>
    <n v="0"/>
    <n v="0"/>
    <n v="468.25"/>
    <n v="0"/>
    <n v="0"/>
    <n v="0"/>
    <n v="0"/>
    <n v="0"/>
    <n v="468.25"/>
    <n v="0"/>
    <n v="0"/>
    <n v="468.25"/>
    <n v="0"/>
    <n v="468.25"/>
    <n v="1531.75"/>
    <n v="2000"/>
  </r>
  <r>
    <n v="25400"/>
    <s v="Regional Park &amp; Open Space Dis"/>
    <n v="931305"/>
    <s v="Hidden Valley Nature Center"/>
    <x v="72"/>
    <x v="72"/>
    <s v="25400 931305 526960"/>
    <x v="4"/>
    <x v="18"/>
    <s v="Supplies &amp; Services"/>
    <x v="0"/>
    <s v="Interpretive2"/>
    <s v="Hidden Valley Nature Center2"/>
    <n v="264.44"/>
    <n v="2000"/>
    <m/>
    <n v="2000"/>
    <n v="0"/>
    <n v="0"/>
    <n v="0"/>
    <n v="0"/>
    <n v="0"/>
    <n v="0"/>
    <n v="0"/>
    <n v="0"/>
    <n v="0"/>
    <n v="0"/>
    <n v="0"/>
    <n v="0"/>
    <n v="0"/>
    <n v="0"/>
    <n v="0"/>
    <n v="0"/>
    <n v="0"/>
    <n v="0"/>
    <n v="2000"/>
    <n v="1500"/>
  </r>
  <r>
    <n v="25400"/>
    <s v="Regional Park &amp; Open Space Dis"/>
    <n v="931305"/>
    <s v="Hidden Valley Nature Center"/>
    <x v="107"/>
    <x v="107"/>
    <s v="25400 931305 527780"/>
    <x v="4"/>
    <x v="18"/>
    <s v="Supplies &amp; Services"/>
    <x v="0"/>
    <s v="Interpretive2"/>
    <s v="Hidden Valley Nature Center2"/>
    <n v="18425.599999999999"/>
    <n v="38000"/>
    <m/>
    <n v="38000"/>
    <n v="85.21"/>
    <n v="62.88"/>
    <n v="631.41999999999996"/>
    <n v="169.9"/>
    <n v="16.260000000000002"/>
    <n v="264.14999999999998"/>
    <n v="0"/>
    <n v="36.4"/>
    <n v="495.44"/>
    <n v="192.54"/>
    <n v="-160.61000000000001"/>
    <n v="886.05"/>
    <n v="2679.6400000000003"/>
    <n v="779.51"/>
    <n v="450.30999999999995"/>
    <n v="531.84"/>
    <n v="917.9799999999999"/>
    <n v="2679.64"/>
    <n v="35320.36"/>
    <n v="38000"/>
  </r>
  <r>
    <n v="25400"/>
    <s v="Regional Park &amp; Open Space Dis"/>
    <n v="931305"/>
    <s v="Hidden Valley Nature Center"/>
    <x v="88"/>
    <x v="88"/>
    <s v="25400 931305 537080"/>
    <x v="4"/>
    <x v="18"/>
    <s v="Other Charges"/>
    <x v="2"/>
    <s v="Interpretive3"/>
    <s v="Hidden Valley Nature Center3"/>
    <n v="45"/>
    <n v="650"/>
    <m/>
    <n v="650"/>
    <n v="0"/>
    <n v="0"/>
    <n v="0"/>
    <n v="55"/>
    <n v="215"/>
    <n v="45"/>
    <n v="0"/>
    <n v="25"/>
    <n v="0"/>
    <n v="0"/>
    <n v="0"/>
    <n v="824"/>
    <n v="1164"/>
    <n v="0"/>
    <n v="315"/>
    <n v="25"/>
    <n v="824"/>
    <n v="1164"/>
    <n v="-514"/>
    <n v="650"/>
  </r>
  <r>
    <n v="25400"/>
    <s v="Regional Park &amp; Open Space Dis"/>
    <n v="931306"/>
    <s v="Idyllwild Nature Center"/>
    <x v="47"/>
    <x v="47"/>
    <s v="25400 931306 520020"/>
    <x v="4"/>
    <x v="19"/>
    <s v="Supplies &amp; Services"/>
    <x v="0"/>
    <s v="Interpretive2"/>
    <s v="Idyllwild Nature Center2"/>
    <n v="22.04"/>
    <n v="0"/>
    <m/>
    <n v="0"/>
    <n v="0"/>
    <n v="0"/>
    <n v="0"/>
    <n v="0"/>
    <n v="0"/>
    <n v="0"/>
    <n v="0"/>
    <n v="0"/>
    <n v="0"/>
    <n v="0"/>
    <n v="0"/>
    <n v="0"/>
    <n v="0"/>
    <n v="0"/>
    <n v="0"/>
    <n v="0"/>
    <n v="0"/>
    <n v="0"/>
    <n v="0"/>
    <n v="0"/>
  </r>
  <r>
    <n v="25400"/>
    <s v="Regional Park &amp; Open Space Dis"/>
    <n v="931306"/>
    <s v="Idyllwild Nature Center"/>
    <x v="50"/>
    <x v="50"/>
    <s v="25400 931306 520115"/>
    <x v="4"/>
    <x v="19"/>
    <s v="Supplies &amp; Services"/>
    <x v="0"/>
    <s v="Interpretive2"/>
    <s v="Idyllwild Nature Center2"/>
    <n v="436.7"/>
    <n v="700"/>
    <m/>
    <n v="700"/>
    <n v="0"/>
    <n v="0"/>
    <n v="0"/>
    <n v="92.43"/>
    <n v="0"/>
    <n v="0"/>
    <n v="0"/>
    <n v="0"/>
    <n v="59"/>
    <n v="0"/>
    <n v="0"/>
    <n v="0"/>
    <n v="151.43"/>
    <n v="0"/>
    <n v="92.43"/>
    <n v="59"/>
    <n v="0"/>
    <n v="151.43"/>
    <n v="548.56999999999994"/>
    <n v="800"/>
  </r>
  <r>
    <n v="25400"/>
    <s v="Regional Park &amp; Open Space Dis"/>
    <n v="931306"/>
    <s v="Idyllwild Nature Center"/>
    <x v="114"/>
    <x v="114"/>
    <s v="25400 931306 520710"/>
    <x v="4"/>
    <x v="19"/>
    <s v="Supplies &amp; Services"/>
    <x v="0"/>
    <s v="Interpretive2"/>
    <s v="Idyllwild Nature Center2"/>
    <n v="1546.6100000000001"/>
    <n v="3000"/>
    <m/>
    <n v="3000"/>
    <n v="157.77000000000001"/>
    <n v="-157.77000000000001"/>
    <n v="329.35"/>
    <n v="86.08"/>
    <n v="120.1"/>
    <n v="0"/>
    <n v="349.58"/>
    <n v="59.61"/>
    <n v="223.09"/>
    <n v="27.38"/>
    <n v="359.31"/>
    <n v="28.24"/>
    <n v="1582.74"/>
    <n v="329.35"/>
    <n v="206.18"/>
    <n v="632.28"/>
    <n v="414.93"/>
    <n v="1582.74"/>
    <n v="1417.26"/>
    <n v="2000"/>
  </r>
  <r>
    <n v="25400"/>
    <s v="Regional Park &amp; Open Space Dis"/>
    <n v="931306"/>
    <s v="Idyllwild Nature Center"/>
    <x v="53"/>
    <x v="53"/>
    <s v="25400 931306 520800"/>
    <x v="4"/>
    <x v="19"/>
    <s v="Supplies &amp; Services"/>
    <x v="0"/>
    <s v="Interpretive2"/>
    <s v="Idyllwild Nature Center2"/>
    <n v="1445.5800000000002"/>
    <n v="1500"/>
    <m/>
    <n v="1500"/>
    <n v="0"/>
    <n v="0"/>
    <n v="191.5"/>
    <n v="0"/>
    <n v="19.93"/>
    <n v="168.65"/>
    <n v="95.9"/>
    <n v="0"/>
    <n v="227.76"/>
    <n v="133.36000000000001"/>
    <n v="69.319999999999993"/>
    <n v="176.98"/>
    <n v="1083.4000000000001"/>
    <n v="191.5"/>
    <n v="188.58"/>
    <n v="323.65999999999997"/>
    <n v="379.65999999999997"/>
    <n v="1083.4000000000001"/>
    <n v="416.59999999999991"/>
    <n v="1500"/>
  </r>
  <r>
    <n v="25400"/>
    <s v="Regional Park &amp; Open Space Dis"/>
    <n v="931306"/>
    <s v="Idyllwild Nature Center"/>
    <x v="55"/>
    <x v="55"/>
    <s v="25400 931306 521420"/>
    <x v="4"/>
    <x v="19"/>
    <s v="Supplies &amp; Services"/>
    <x v="0"/>
    <s v="Interpretive2"/>
    <s v="Idyllwild Nature Center2"/>
    <n v="32.6"/>
    <n v="500"/>
    <m/>
    <n v="500"/>
    <n v="0"/>
    <n v="0"/>
    <n v="100"/>
    <n v="0"/>
    <n v="0"/>
    <n v="0"/>
    <n v="21.38"/>
    <n v="14.63"/>
    <n v="0"/>
    <n v="0"/>
    <n v="0"/>
    <n v="0"/>
    <n v="136.01"/>
    <n v="100"/>
    <n v="0"/>
    <n v="36.01"/>
    <n v="0"/>
    <n v="136.01"/>
    <n v="363.99"/>
    <n v="500"/>
  </r>
  <r>
    <n v="25400"/>
    <s v="Regional Park &amp; Open Space Dis"/>
    <n v="931306"/>
    <s v="Idyllwild Nature Center"/>
    <x v="59"/>
    <x v="59"/>
    <s v="25400 931306 521740"/>
    <x v="4"/>
    <x v="19"/>
    <s v="Supplies &amp; Services"/>
    <x v="0"/>
    <s v="Interpretive2"/>
    <s v="Idyllwild Nature Center2"/>
    <n v="259.52"/>
    <n v="0"/>
    <m/>
    <n v="0"/>
    <n v="0"/>
    <n v="0"/>
    <n v="0"/>
    <n v="0"/>
    <n v="0"/>
    <n v="0"/>
    <n v="0"/>
    <n v="0"/>
    <n v="0"/>
    <n v="0"/>
    <n v="0"/>
    <n v="0"/>
    <n v="0"/>
    <n v="0"/>
    <n v="0"/>
    <n v="0"/>
    <n v="0"/>
    <n v="0"/>
    <n v="0"/>
    <n v="0"/>
  </r>
  <r>
    <n v="25400"/>
    <s v="Regional Park &amp; Open Space Dis"/>
    <n v="931306"/>
    <s v="Idyllwild Nature Center"/>
    <x v="8"/>
    <x v="8"/>
    <s v="25400 931306 522310"/>
    <x v="4"/>
    <x v="19"/>
    <s v="Supplies &amp; Services"/>
    <x v="0"/>
    <s v="Interpretive2"/>
    <s v="Idyllwild Nature Center2"/>
    <n v="3455.49"/>
    <n v="4000"/>
    <m/>
    <n v="4000"/>
    <n v="969.8"/>
    <n v="-969.8"/>
    <n v="719.86"/>
    <n v="73.16"/>
    <n v="384.79"/>
    <n v="186"/>
    <n v="195.95"/>
    <n v="509.22"/>
    <n v="664.8"/>
    <n v="787.01"/>
    <n v="253.26"/>
    <n v="0"/>
    <n v="3774.05"/>
    <n v="719.86"/>
    <n v="643.95000000000005"/>
    <n v="1369.97"/>
    <n v="1040.27"/>
    <n v="3774.0499999999997"/>
    <n v="225.95000000000027"/>
    <n v="6000"/>
  </r>
  <r>
    <n v="25400"/>
    <s v="Regional Park &amp; Open Space Dis"/>
    <n v="931306"/>
    <s v="Idyllwild Nature Center"/>
    <x v="60"/>
    <x v="60"/>
    <s v="25400 931306 522320"/>
    <x v="4"/>
    <x v="19"/>
    <s v="Supplies &amp; Services"/>
    <x v="0"/>
    <s v="Interpretive2"/>
    <s v="Idyllwild Nature Center2"/>
    <n v="3734.3999999999996"/>
    <n v="3000"/>
    <m/>
    <n v="3000"/>
    <n v="0"/>
    <n v="0"/>
    <n v="1269.45"/>
    <n v="0"/>
    <n v="331.92"/>
    <n v="79.27"/>
    <n v="46.64"/>
    <n v="227.81"/>
    <n v="106.57"/>
    <n v="209.69"/>
    <n v="247.95"/>
    <n v="96.71"/>
    <n v="2616.0100000000002"/>
    <n v="1269.45"/>
    <n v="411.19"/>
    <n v="381.02"/>
    <n v="554.35"/>
    <n v="2616.0099999999998"/>
    <n v="383.99000000000024"/>
    <n v="5000"/>
  </r>
  <r>
    <n v="25400"/>
    <s v="Regional Park &amp; Open Space Dis"/>
    <n v="931306"/>
    <s v="Idyllwild Nature Center"/>
    <x v="93"/>
    <x v="93"/>
    <s v="25400 931306 523270"/>
    <x v="4"/>
    <x v="19"/>
    <s v="Supplies &amp; Services"/>
    <x v="0"/>
    <s v="Interpretive2"/>
    <s v="Idyllwild Nature Center2"/>
    <n v="631.23"/>
    <n v="4000"/>
    <m/>
    <n v="4000"/>
    <n v="28.36"/>
    <n v="-28.36"/>
    <n v="350"/>
    <n v="0"/>
    <n v="51.7"/>
    <n v="0"/>
    <n v="0"/>
    <n v="0"/>
    <n v="324"/>
    <n v="235.79"/>
    <n v="-274"/>
    <n v="0"/>
    <n v="687.49"/>
    <n v="350"/>
    <n v="51.7"/>
    <n v="324"/>
    <n v="-38.210000000000008"/>
    <n v="687.49"/>
    <n v="3312.51"/>
    <n v="5000"/>
  </r>
  <r>
    <n v="25400"/>
    <s v="Regional Park &amp; Open Space Dis"/>
    <n v="931306"/>
    <s v="Idyllwild Nature Center"/>
    <x v="91"/>
    <x v="91"/>
    <s v="25400 931306 523290"/>
    <x v="4"/>
    <x v="19"/>
    <s v="Supplies &amp; Services"/>
    <x v="0"/>
    <s v="Interpretive2"/>
    <s v="Idyllwild Nature Center2"/>
    <n v="2592.9700000000003"/>
    <n v="2500"/>
    <m/>
    <n v="2500"/>
    <n v="374.74"/>
    <n v="-66.14"/>
    <n v="190.53"/>
    <n v="213.68"/>
    <n v="201.16"/>
    <n v="222.14"/>
    <n v="293.88"/>
    <n v="271.69"/>
    <n v="631.72"/>
    <n v="521.25"/>
    <n v="506.01"/>
    <n v="561.85"/>
    <n v="3922.5099999999998"/>
    <n v="499.13"/>
    <n v="636.98"/>
    <n v="1197.29"/>
    <n v="1589.1100000000001"/>
    <n v="3922.51"/>
    <n v="-1422.5100000000002"/>
    <n v="2500"/>
  </r>
  <r>
    <n v="25400"/>
    <s v="Regional Park &amp; Open Space Dis"/>
    <n v="931306"/>
    <s v="Idyllwild Nature Center"/>
    <x v="66"/>
    <x v="66"/>
    <s v="25400 931306 523700"/>
    <x v="4"/>
    <x v="19"/>
    <s v="Supplies &amp; Services"/>
    <x v="0"/>
    <s v="Interpretive2"/>
    <s v="Idyllwild Nature Center2"/>
    <n v="838.19"/>
    <n v="1500"/>
    <m/>
    <n v="1500"/>
    <n v="0"/>
    <n v="144.32"/>
    <n v="152.88999999999999"/>
    <n v="-15.92"/>
    <n v="52.62"/>
    <n v="0"/>
    <n v="348.77"/>
    <n v="86.89"/>
    <n v="130.61000000000001"/>
    <n v="60.35"/>
    <n v="0"/>
    <n v="62.42"/>
    <n v="1022.9499999999999"/>
    <n v="297.20999999999998"/>
    <n v="36.699999999999996"/>
    <n v="566.27"/>
    <n v="122.77000000000001"/>
    <n v="1022.9499999999999"/>
    <n v="477.05000000000007"/>
    <n v="1000"/>
  </r>
  <r>
    <n v="25400"/>
    <s v="Regional Park &amp; Open Space Dis"/>
    <n v="931306"/>
    <s v="Idyllwild Nature Center"/>
    <x v="67"/>
    <x v="67"/>
    <s v="25400 931306 523800"/>
    <x v="4"/>
    <x v="19"/>
    <s v="Supplies &amp; Services"/>
    <x v="0"/>
    <s v="Interpretive2"/>
    <s v="Idyllwild Nature Center2"/>
    <n v="65.25"/>
    <n v="1500"/>
    <m/>
    <n v="1500"/>
    <n v="0"/>
    <n v="506.32"/>
    <n v="159.91"/>
    <n v="0"/>
    <n v="0"/>
    <n v="0"/>
    <n v="0"/>
    <n v="0"/>
    <n v="0"/>
    <n v="0"/>
    <n v="-621.64"/>
    <n v="0"/>
    <n v="44.590000000000032"/>
    <n v="666.23"/>
    <n v="0"/>
    <n v="0"/>
    <n v="-621.64"/>
    <n v="44.590000000000032"/>
    <n v="1455.4099999999999"/>
    <n v="2000"/>
  </r>
  <r>
    <n v="25400"/>
    <s v="Regional Park &amp; Open Space Dis"/>
    <n v="931306"/>
    <s v="Idyllwild Nature Center"/>
    <x v="115"/>
    <x v="115"/>
    <s v="25400 931306 525520"/>
    <x v="4"/>
    <x v="19"/>
    <s v="Supplies &amp; Services"/>
    <x v="0"/>
    <s v="Interpretive2"/>
    <s v="Idyllwild Nature Center2"/>
    <n v="0"/>
    <n v="500"/>
    <m/>
    <n v="500"/>
    <n v="0"/>
    <n v="0"/>
    <n v="0"/>
    <n v="0"/>
    <n v="0"/>
    <n v="0"/>
    <n v="0"/>
    <n v="0"/>
    <n v="0"/>
    <n v="0"/>
    <n v="0"/>
    <n v="0"/>
    <n v="0"/>
    <n v="0"/>
    <n v="0"/>
    <n v="0"/>
    <n v="0"/>
    <n v="0"/>
    <n v="500"/>
    <n v="500"/>
  </r>
  <r>
    <n v="25400"/>
    <s v="Regional Park &amp; Open Space Dis"/>
    <n v="931306"/>
    <s v="Idyllwild Nature Center"/>
    <x v="71"/>
    <x v="71"/>
    <s v="25400 931306 526940"/>
    <x v="4"/>
    <x v="19"/>
    <s v="Supplies &amp; Services"/>
    <x v="0"/>
    <s v="Interpretive2"/>
    <s v="Idyllwild Nature Center2"/>
    <n v="34.090000000000003"/>
    <n v="0"/>
    <m/>
    <n v="0"/>
    <n v="0"/>
    <n v="0"/>
    <n v="0"/>
    <n v="0"/>
    <n v="0"/>
    <n v="0"/>
    <n v="0"/>
    <n v="0"/>
    <n v="0"/>
    <n v="0"/>
    <n v="0"/>
    <n v="0"/>
    <n v="0"/>
    <n v="0"/>
    <n v="0"/>
    <n v="0"/>
    <n v="0"/>
    <n v="0"/>
    <n v="0"/>
    <n v="0"/>
  </r>
  <r>
    <n v="25400"/>
    <s v="Regional Park &amp; Open Space Dis"/>
    <n v="931306"/>
    <s v="Idyllwild Nature Center"/>
    <x v="72"/>
    <x v="72"/>
    <s v="25400 931306 526960"/>
    <x v="4"/>
    <x v="19"/>
    <s v="Supplies &amp; Services"/>
    <x v="0"/>
    <s v="Interpretive2"/>
    <s v="Idyllwild Nature Center2"/>
    <n v="1147.55"/>
    <n v="2000"/>
    <m/>
    <n v="2000"/>
    <n v="0"/>
    <n v="0"/>
    <n v="155.08000000000001"/>
    <n v="0"/>
    <n v="0"/>
    <n v="234.84"/>
    <n v="0"/>
    <n v="50.09"/>
    <n v="699.26"/>
    <n v="334.55"/>
    <n v="0"/>
    <n v="0"/>
    <n v="1473.82"/>
    <n v="155.08000000000001"/>
    <n v="234.84"/>
    <n v="749.35"/>
    <n v="334.55"/>
    <n v="1473.82"/>
    <n v="526.18000000000006"/>
    <n v="2000"/>
  </r>
  <r>
    <n v="25400"/>
    <s v="Regional Park &amp; Open Space Dis"/>
    <n v="931306"/>
    <s v="Idyllwild Nature Center"/>
    <x v="74"/>
    <x v="74"/>
    <s v="25400 931306 527660"/>
    <x v="4"/>
    <x v="19"/>
    <s v="Supplies &amp; Services"/>
    <x v="0"/>
    <s v="Interpretive2"/>
    <s v="Idyllwild Nature Center2"/>
    <n v="3.17"/>
    <n v="0"/>
    <m/>
    <n v="0"/>
    <n v="0"/>
    <n v="0"/>
    <n v="0"/>
    <n v="0"/>
    <n v="0"/>
    <n v="0"/>
    <n v="0"/>
    <n v="0"/>
    <n v="0"/>
    <n v="0"/>
    <n v="-3.17"/>
    <n v="0"/>
    <n v="-3.17"/>
    <n v="0"/>
    <n v="0"/>
    <n v="0"/>
    <n v="-3.17"/>
    <n v="-3.17"/>
    <n v="3.17"/>
    <n v="0"/>
  </r>
  <r>
    <n v="25400"/>
    <s v="Regional Park &amp; Open Space Dis"/>
    <n v="931306"/>
    <s v="Idyllwild Nature Center"/>
    <x v="3"/>
    <x v="3"/>
    <s v="25400 931306 527720"/>
    <x v="4"/>
    <x v="19"/>
    <s v="Supplies &amp; Services"/>
    <x v="0"/>
    <s v="Interpretive2"/>
    <s v="Idyllwild Nature Center2"/>
    <n v="234.43"/>
    <n v="200"/>
    <m/>
    <n v="200"/>
    <n v="0"/>
    <n v="0"/>
    <n v="0"/>
    <n v="0"/>
    <n v="67.19"/>
    <n v="0"/>
    <n v="0"/>
    <n v="0"/>
    <n v="0"/>
    <n v="0"/>
    <n v="0"/>
    <n v="0"/>
    <n v="67.19"/>
    <n v="0"/>
    <n v="67.19"/>
    <n v="0"/>
    <n v="0"/>
    <n v="67.19"/>
    <n v="132.81"/>
    <n v="200"/>
  </r>
  <r>
    <n v="25400"/>
    <s v="Regional Park &amp; Open Space Dis"/>
    <n v="931306"/>
    <s v="Idyllwild Nature Center"/>
    <x v="107"/>
    <x v="107"/>
    <s v="25400 931306 527780"/>
    <x v="4"/>
    <x v="19"/>
    <s v="Supplies &amp; Services"/>
    <x v="0"/>
    <s v="Interpretive2"/>
    <s v="Idyllwild Nature Center2"/>
    <n v="3951.9399999999996"/>
    <n v="2000"/>
    <m/>
    <n v="2000"/>
    <n v="-40.15"/>
    <n v="0"/>
    <n v="234.83"/>
    <n v="0"/>
    <n v="53.85"/>
    <n v="195.88"/>
    <n v="455.98"/>
    <n v="9.36"/>
    <n v="369.44"/>
    <n v="0"/>
    <n v="-284.07"/>
    <n v="607.19000000000005"/>
    <n v="1602.3100000000002"/>
    <n v="194.68"/>
    <n v="249.73"/>
    <n v="834.78"/>
    <n v="323.12000000000006"/>
    <n v="1602.3100000000002"/>
    <n v="397.68999999999983"/>
    <n v="2000"/>
  </r>
  <r>
    <n v="25400"/>
    <s v="Regional Park &amp; Open Space Dis"/>
    <n v="931306"/>
    <s v="Idyllwild Nature Center"/>
    <x v="113"/>
    <x v="113"/>
    <s v="25400 931306 528020"/>
    <x v="4"/>
    <x v="19"/>
    <s v="Supplies &amp; Services"/>
    <x v="0"/>
    <s v="Interpretive2"/>
    <s v="Idyllwild Nature Center2"/>
    <n v="16656.990000000002"/>
    <n v="15000"/>
    <n v="15000"/>
    <n v="30000"/>
    <n v="293.56"/>
    <n v="710.49"/>
    <n v="8232.27"/>
    <n v="2242.13"/>
    <n v="3821.72"/>
    <n v="563.88"/>
    <n v="4548.43"/>
    <n v="2290.35"/>
    <n v="5667.29"/>
    <n v="553.24"/>
    <n v="702.88"/>
    <n v="5655.62"/>
    <n v="35281.86"/>
    <n v="9236.32"/>
    <n v="6627.7300000000005"/>
    <n v="12506.07"/>
    <n v="6911.74"/>
    <n v="35281.86"/>
    <n v="-5281.8600000000006"/>
    <n v="25000"/>
  </r>
  <r>
    <n v="25400"/>
    <s v="Regional Park &amp; Open Space Dis"/>
    <n v="931306"/>
    <s v="Idyllwild Nature Center"/>
    <x v="88"/>
    <x v="88"/>
    <s v="25400 931306 537080"/>
    <x v="4"/>
    <x v="19"/>
    <s v="Other Charges"/>
    <x v="2"/>
    <s v="Interpretive3"/>
    <s v="Idyllwild Nature Center3"/>
    <n v="90"/>
    <n v="500"/>
    <m/>
    <n v="500"/>
    <n v="0"/>
    <n v="0"/>
    <n v="0"/>
    <n v="0"/>
    <n v="0"/>
    <n v="0"/>
    <n v="0"/>
    <n v="0"/>
    <n v="0"/>
    <n v="0"/>
    <n v="0"/>
    <n v="0"/>
    <n v="0"/>
    <n v="0"/>
    <n v="0"/>
    <n v="0"/>
    <n v="0"/>
    <n v="0"/>
    <n v="500"/>
    <n v="500"/>
  </r>
  <r>
    <n v="25400"/>
    <s v="Regional Park &amp; Open Space Dis"/>
    <n v="931307"/>
    <s v="Santa Rosa Plateau Nature Ctr"/>
    <x v="47"/>
    <x v="47"/>
    <s v="25400 931307 520020"/>
    <x v="4"/>
    <x v="20"/>
    <s v="Supplies &amp; Services"/>
    <x v="0"/>
    <s v="Interpretive2"/>
    <s v="Santa Rosa Plateau Nature Center2"/>
    <n v="95"/>
    <n v="1500"/>
    <m/>
    <n v="1500"/>
    <n v="0"/>
    <n v="0"/>
    <n v="0"/>
    <n v="0"/>
    <n v="0"/>
    <n v="0"/>
    <n v="0"/>
    <n v="0"/>
    <n v="0"/>
    <n v="0"/>
    <n v="0"/>
    <n v="0"/>
    <n v="0"/>
    <n v="0"/>
    <n v="0"/>
    <n v="0"/>
    <n v="0"/>
    <n v="0"/>
    <n v="1500"/>
    <n v="1500"/>
  </r>
  <r>
    <n v="25400"/>
    <s v="Regional Park &amp; Open Space Dis"/>
    <n v="931307"/>
    <s v="Santa Rosa Plateau Nature Ctr"/>
    <x v="50"/>
    <x v="50"/>
    <s v="25400 931307 520115"/>
    <x v="4"/>
    <x v="20"/>
    <s v="Supplies &amp; Services"/>
    <x v="0"/>
    <s v="Interpretive2"/>
    <s v="Santa Rosa Plateau Nature Center2"/>
    <n v="152"/>
    <n v="1200"/>
    <m/>
    <n v="1200"/>
    <n v="0"/>
    <n v="515.09"/>
    <n v="0"/>
    <n v="0"/>
    <n v="0"/>
    <n v="0"/>
    <n v="0"/>
    <n v="0"/>
    <n v="0"/>
    <n v="0"/>
    <n v="0"/>
    <n v="0"/>
    <n v="515.09"/>
    <n v="515.09"/>
    <n v="0"/>
    <n v="0"/>
    <n v="0"/>
    <n v="515.09"/>
    <n v="684.91"/>
    <n v="1200"/>
  </r>
  <r>
    <n v="25400"/>
    <s v="Regional Park &amp; Open Space Dis"/>
    <n v="931307"/>
    <s v="Santa Rosa Plateau Nature Ctr"/>
    <x v="94"/>
    <x v="94"/>
    <s v="25400 931307 520705"/>
    <x v="4"/>
    <x v="20"/>
    <s v="Supplies &amp; Services"/>
    <x v="0"/>
    <s v="Interpretive2"/>
    <s v="Santa Rosa Plateau Nature Center2"/>
    <n v="116.02000000000001"/>
    <n v="0"/>
    <m/>
    <n v="0"/>
    <n v="49.98"/>
    <n v="-49.98"/>
    <n v="0"/>
    <n v="0"/>
    <n v="27.27"/>
    <n v="0"/>
    <n v="50"/>
    <n v="0"/>
    <n v="162.75"/>
    <n v="0"/>
    <n v="0"/>
    <n v="0"/>
    <n v="240.01999999999998"/>
    <n v="0"/>
    <n v="27.27"/>
    <n v="212.75"/>
    <n v="0"/>
    <n v="240.02"/>
    <n v="-240.02"/>
    <n v="500"/>
  </r>
  <r>
    <n v="25400"/>
    <s v="Regional Park &amp; Open Space Dis"/>
    <n v="931307"/>
    <s v="Santa Rosa Plateau Nature Ctr"/>
    <x v="53"/>
    <x v="53"/>
    <s v="25400 931307 520800"/>
    <x v="4"/>
    <x v="20"/>
    <s v="Supplies &amp; Services"/>
    <x v="0"/>
    <s v="Interpretive2"/>
    <s v="Santa Rosa Plateau Nature Center2"/>
    <n v="2180.4500000000003"/>
    <n v="3000"/>
    <m/>
    <n v="3000"/>
    <n v="0"/>
    <n v="0"/>
    <n v="783.34"/>
    <n v="0"/>
    <n v="0"/>
    <n v="0"/>
    <n v="289.52"/>
    <n v="0"/>
    <n v="204.52"/>
    <n v="296.87"/>
    <n v="0"/>
    <n v="48.92"/>
    <n v="1623.17"/>
    <n v="783.34"/>
    <n v="0"/>
    <n v="494.03999999999996"/>
    <n v="345.79"/>
    <n v="1623.17"/>
    <n v="1376.83"/>
    <n v="3000"/>
  </r>
  <r>
    <n v="25400"/>
    <s v="Regional Park &amp; Open Space Dis"/>
    <n v="931307"/>
    <s v="Santa Rosa Plateau Nature Ctr"/>
    <x v="8"/>
    <x v="8"/>
    <s v="25400 931307 522310"/>
    <x v="4"/>
    <x v="20"/>
    <s v="Supplies &amp; Services"/>
    <x v="0"/>
    <s v="Interpretive2"/>
    <s v="Santa Rosa Plateau Nature Center2"/>
    <n v="4598.6399999999994"/>
    <n v="5000"/>
    <n v="12000"/>
    <n v="17000"/>
    <n v="619.72"/>
    <n v="-619.72"/>
    <n v="5680.25"/>
    <n v="8133.97"/>
    <n v="288.85000000000002"/>
    <n v="0"/>
    <n v="2166.17"/>
    <n v="0"/>
    <n v="0"/>
    <n v="0"/>
    <n v="177.53"/>
    <n v="0"/>
    <n v="16446.77"/>
    <n v="5680.25"/>
    <n v="8422.82"/>
    <n v="2166.17"/>
    <n v="177.53"/>
    <n v="16446.77"/>
    <n v="553.22999999999956"/>
    <n v="5000"/>
  </r>
  <r>
    <n v="25400"/>
    <s v="Regional Park &amp; Open Space Dis"/>
    <n v="931307"/>
    <s v="Santa Rosa Plateau Nature Ctr"/>
    <x v="60"/>
    <x v="60"/>
    <s v="25400 931307 522320"/>
    <x v="4"/>
    <x v="20"/>
    <s v="Supplies &amp; Services"/>
    <x v="0"/>
    <s v="Interpretive2"/>
    <s v="Santa Rosa Plateau Nature Center2"/>
    <n v="38.04"/>
    <n v="3500"/>
    <m/>
    <n v="3500"/>
    <n v="0"/>
    <n v="0"/>
    <n v="47.83"/>
    <n v="0"/>
    <n v="103.85"/>
    <n v="0"/>
    <n v="0"/>
    <n v="0"/>
    <n v="0"/>
    <n v="0"/>
    <n v="0"/>
    <n v="0"/>
    <n v="151.68"/>
    <n v="47.83"/>
    <n v="103.85"/>
    <n v="0"/>
    <n v="0"/>
    <n v="151.68"/>
    <n v="3348.32"/>
    <n v="3500"/>
  </r>
  <r>
    <n v="25400"/>
    <s v="Regional Park &amp; Open Space Dis"/>
    <n v="931307"/>
    <s v="Santa Rosa Plateau Nature Ctr"/>
    <x v="91"/>
    <x v="91"/>
    <s v="25400 931307 523290"/>
    <x v="4"/>
    <x v="20"/>
    <s v="Supplies &amp; Services"/>
    <x v="0"/>
    <s v="Interpretive2"/>
    <s v="Santa Rosa Plateau Nature Center2"/>
    <n v="13.45"/>
    <n v="200"/>
    <m/>
    <n v="200"/>
    <n v="26.85"/>
    <n v="0"/>
    <n v="7.18"/>
    <n v="13.86"/>
    <n v="17.48"/>
    <n v="0"/>
    <n v="26.06"/>
    <n v="11.37"/>
    <n v="16.329999999999998"/>
    <n v="0"/>
    <n v="39.799999999999997"/>
    <n v="47.77"/>
    <n v="206.70000000000002"/>
    <n v="34.03"/>
    <n v="31.34"/>
    <n v="53.76"/>
    <n v="87.57"/>
    <n v="206.7"/>
    <n v="-6.6999999999999886"/>
    <n v="200"/>
  </r>
  <r>
    <n v="25400"/>
    <s v="Regional Park &amp; Open Space Dis"/>
    <n v="931307"/>
    <s v="Santa Rosa Plateau Nature Ctr"/>
    <x v="66"/>
    <x v="66"/>
    <s v="25400 931307 523700"/>
    <x v="4"/>
    <x v="20"/>
    <s v="Supplies &amp; Services"/>
    <x v="0"/>
    <s v="Interpretive2"/>
    <s v="Santa Rosa Plateau Nature Center2"/>
    <n v="1287.9100000000001"/>
    <n v="2000"/>
    <m/>
    <n v="2000"/>
    <n v="0"/>
    <n v="0"/>
    <n v="0"/>
    <n v="0"/>
    <n v="601.99"/>
    <n v="0"/>
    <n v="0"/>
    <n v="0"/>
    <n v="51.18"/>
    <n v="0"/>
    <n v="0"/>
    <n v="0"/>
    <n v="653.16999999999996"/>
    <n v="0"/>
    <n v="601.99"/>
    <n v="51.18"/>
    <n v="0"/>
    <n v="653.16999999999996"/>
    <n v="1346.83"/>
    <n v="2000"/>
  </r>
  <r>
    <n v="25400"/>
    <s v="Regional Park &amp; Open Space Dis"/>
    <n v="931307"/>
    <s v="Santa Rosa Plateau Nature Ctr"/>
    <x v="67"/>
    <x v="67"/>
    <s v="25400 931307 523800"/>
    <x v="4"/>
    <x v="20"/>
    <s v="Supplies &amp; Services"/>
    <x v="0"/>
    <s v="Interpretive2"/>
    <s v="Santa Rosa Plateau Nature Center2"/>
    <n v="1650"/>
    <n v="2400"/>
    <m/>
    <n v="2400"/>
    <n v="0"/>
    <n v="0"/>
    <n v="0"/>
    <n v="0"/>
    <n v="0"/>
    <n v="0"/>
    <n v="0"/>
    <n v="0"/>
    <n v="0"/>
    <n v="0"/>
    <n v="0"/>
    <n v="0"/>
    <n v="0"/>
    <n v="0"/>
    <n v="0"/>
    <n v="0"/>
    <n v="0"/>
    <n v="0"/>
    <n v="2400"/>
    <n v="2400"/>
  </r>
  <r>
    <n v="25400"/>
    <s v="Regional Park &amp; Open Space Dis"/>
    <n v="931307"/>
    <s v="Santa Rosa Plateau Nature Ctr"/>
    <x v="68"/>
    <x v="68"/>
    <s v="25400 931307 524840"/>
    <x v="4"/>
    <x v="20"/>
    <s v="Supplies &amp; Services"/>
    <x v="0"/>
    <s v="Interpretive2"/>
    <s v="Santa Rosa Plateau Nature Center2"/>
    <n v="240"/>
    <n v="1500"/>
    <m/>
    <n v="1500"/>
    <n v="0"/>
    <n v="60"/>
    <n v="15"/>
    <n v="15"/>
    <n v="0"/>
    <n v="30"/>
    <n v="30"/>
    <n v="15"/>
    <n v="105"/>
    <n v="45"/>
    <n v="15"/>
    <n v="0"/>
    <n v="330"/>
    <n v="75"/>
    <n v="45"/>
    <n v="150"/>
    <n v="60"/>
    <n v="330"/>
    <n v="1170"/>
    <n v="1500"/>
  </r>
  <r>
    <n v="25400"/>
    <s v="Regional Park &amp; Open Space Dis"/>
    <n v="931307"/>
    <s v="Santa Rosa Plateau Nature Ctr"/>
    <x v="96"/>
    <x v="96"/>
    <s v="25400 931307 527280"/>
    <x v="4"/>
    <x v="20"/>
    <s v="Supplies &amp; Services"/>
    <x v="0"/>
    <s v="Interpretive2"/>
    <s v="Santa Rosa Plateau Nature Center2"/>
    <n v="55.04"/>
    <n v="2000"/>
    <m/>
    <n v="2000"/>
    <n v="0"/>
    <n v="0"/>
    <n v="0"/>
    <n v="0"/>
    <n v="0"/>
    <n v="0"/>
    <n v="0"/>
    <n v="0"/>
    <n v="0"/>
    <n v="0"/>
    <n v="0"/>
    <n v="0"/>
    <n v="0"/>
    <n v="0"/>
    <n v="0"/>
    <n v="0"/>
    <n v="0"/>
    <n v="0"/>
    <n v="2000"/>
    <n v="2000"/>
  </r>
  <r>
    <n v="25400"/>
    <s v="Regional Park &amp; Open Space Dis"/>
    <n v="931307"/>
    <s v="Santa Rosa Plateau Nature Ctr"/>
    <x v="74"/>
    <x v="74"/>
    <s v="25400 931307 527660"/>
    <x v="4"/>
    <x v="20"/>
    <s v="Supplies &amp; Services"/>
    <x v="0"/>
    <s v="Interpretive2"/>
    <s v="Santa Rosa Plateau Nature Center2"/>
    <n v="39.42"/>
    <n v="0"/>
    <m/>
    <n v="0"/>
    <n v="0"/>
    <n v="0"/>
    <n v="0"/>
    <n v="0"/>
    <n v="0"/>
    <n v="0"/>
    <n v="0"/>
    <n v="0"/>
    <n v="0"/>
    <n v="0"/>
    <n v="0"/>
    <n v="0"/>
    <n v="0"/>
    <n v="0"/>
    <n v="0"/>
    <n v="0"/>
    <n v="0"/>
    <n v="0"/>
    <n v="0"/>
    <n v="0"/>
  </r>
  <r>
    <n v="25400"/>
    <s v="Regional Park &amp; Open Space Dis"/>
    <n v="931307"/>
    <s v="Santa Rosa Plateau Nature Ctr"/>
    <x v="75"/>
    <x v="75"/>
    <s v="25400 931307 527680"/>
    <x v="4"/>
    <x v="20"/>
    <s v="Supplies &amp; Services"/>
    <x v="0"/>
    <s v="Interpretive2"/>
    <s v="Santa Rosa Plateau Nature Center2"/>
    <n v="1114.3800000000001"/>
    <n v="2500"/>
    <m/>
    <n v="2500"/>
    <n v="164.05"/>
    <n v="179.44"/>
    <n v="0"/>
    <n v="0"/>
    <n v="0"/>
    <n v="0"/>
    <n v="0"/>
    <n v="0"/>
    <n v="0"/>
    <n v="0"/>
    <n v="0"/>
    <n v="0"/>
    <n v="343.49"/>
    <n v="343.49"/>
    <n v="0"/>
    <n v="0"/>
    <n v="0"/>
    <n v="343.49"/>
    <n v="2156.5100000000002"/>
    <n v="2500"/>
  </r>
  <r>
    <n v="25400"/>
    <s v="Regional Park &amp; Open Space Dis"/>
    <n v="931307"/>
    <s v="Santa Rosa Plateau Nature Ctr"/>
    <x v="107"/>
    <x v="107"/>
    <s v="25400 931307 527780"/>
    <x v="4"/>
    <x v="20"/>
    <s v="Supplies &amp; Services"/>
    <x v="0"/>
    <s v="Interpretive2"/>
    <s v="Santa Rosa Plateau Nature Center2"/>
    <n v="10457.710000000001"/>
    <n v="45000"/>
    <m/>
    <n v="45000"/>
    <n v="192.67"/>
    <n v="-186.18"/>
    <n v="0"/>
    <n v="0"/>
    <n v="1328.75"/>
    <n v="4279.01"/>
    <n v="450"/>
    <n v="7623.47"/>
    <n v="7512.69"/>
    <n v="7811.13"/>
    <n v="218.5"/>
    <n v="1578.16"/>
    <n v="30808.2"/>
    <n v="6.4899999999999807"/>
    <n v="5607.76"/>
    <n v="15586.16"/>
    <n v="9607.7900000000009"/>
    <n v="30808.2"/>
    <n v="14191.8"/>
    <n v="45000"/>
  </r>
  <r>
    <n v="25400"/>
    <s v="Regional Park &amp; Open Space Dis"/>
    <n v="931307"/>
    <s v="Santa Rosa Plateau Nature Ctr"/>
    <x v="88"/>
    <x v="88"/>
    <s v="25400 931307 537080"/>
    <x v="4"/>
    <x v="20"/>
    <s v="Other Charges"/>
    <x v="2"/>
    <s v="Interpretive3"/>
    <s v="Santa Rosa Plateau Nature Center3"/>
    <n v="90"/>
    <n v="500"/>
    <m/>
    <n v="500"/>
    <n v="0"/>
    <n v="0"/>
    <n v="0"/>
    <n v="0"/>
    <n v="0"/>
    <n v="0"/>
    <n v="0"/>
    <n v="0"/>
    <n v="0"/>
    <n v="0"/>
    <n v="0"/>
    <n v="0"/>
    <n v="0"/>
    <n v="0"/>
    <n v="0"/>
    <n v="0"/>
    <n v="0"/>
    <n v="0"/>
    <n v="500"/>
    <n v="500"/>
  </r>
  <r>
    <n v="25400"/>
    <s v="Regional Park &amp; Open Space Dis"/>
    <n v="931400"/>
    <s v="Major Parks"/>
    <x v="50"/>
    <x v="50"/>
    <s v="25400 931400 520115"/>
    <x v="3"/>
    <x v="21"/>
    <s v="Supplies &amp; Services"/>
    <x v="0"/>
    <s v="Regional Parks2"/>
    <s v="Regional Parks General Admin2"/>
    <n v="0"/>
    <n v="700"/>
    <m/>
    <n v="700"/>
    <n v="0"/>
    <n v="0"/>
    <n v="0"/>
    <n v="-10.5"/>
    <n v="0"/>
    <n v="0"/>
    <n v="0"/>
    <n v="0"/>
    <n v="0"/>
    <n v="0"/>
    <n v="0"/>
    <n v="0"/>
    <n v="-10.5"/>
    <n v="0"/>
    <n v="-10.5"/>
    <n v="0"/>
    <n v="0"/>
    <n v="-10.5"/>
    <n v="710.5"/>
    <n v="1100"/>
  </r>
  <r>
    <n v="25400"/>
    <s v="Regional Park &amp; Open Space Dis"/>
    <n v="931400"/>
    <s v="Major Parks"/>
    <x v="56"/>
    <x v="56"/>
    <s v="25400 931400 521500"/>
    <x v="3"/>
    <x v="21"/>
    <s v="Supplies &amp; Services"/>
    <x v="0"/>
    <s v="Regional Parks2"/>
    <s v="Regional Parks General Admin2"/>
    <n v="20.46"/>
    <n v="0"/>
    <m/>
    <n v="0"/>
    <n v="0"/>
    <n v="0"/>
    <n v="0"/>
    <n v="0"/>
    <n v="0"/>
    <n v="0"/>
    <n v="0"/>
    <n v="0"/>
    <n v="0"/>
    <n v="0"/>
    <n v="0"/>
    <n v="0"/>
    <n v="0"/>
    <n v="0"/>
    <n v="0"/>
    <n v="0"/>
    <n v="0"/>
    <n v="0"/>
    <n v="0"/>
    <n v="0"/>
  </r>
  <r>
    <n v="25400"/>
    <s v="Regional Park &amp; Open Space Dis"/>
    <n v="931400"/>
    <s v="Major Parks"/>
    <x v="91"/>
    <x v="91"/>
    <s v="25400 931400 523290"/>
    <x v="3"/>
    <x v="21"/>
    <s v="Supplies &amp; Services"/>
    <x v="0"/>
    <s v="Regional Parks2"/>
    <s v="Regional Parks General Admin2"/>
    <n v="342.02"/>
    <n v="0"/>
    <m/>
    <n v="0"/>
    <n v="61.41"/>
    <n v="39.44"/>
    <n v="29.33"/>
    <n v="50.58"/>
    <n v="37.17"/>
    <n v="29.27"/>
    <n v="46.53"/>
    <n v="51.64"/>
    <n v="184.37"/>
    <n v="36.020000000000003"/>
    <n v="50.5"/>
    <n v="45.32"/>
    <n v="661.58"/>
    <n v="130.18"/>
    <n v="117.02"/>
    <n v="282.54000000000002"/>
    <n v="131.84"/>
    <n v="661.58"/>
    <n v="-661.58"/>
    <n v="0"/>
  </r>
  <r>
    <n v="25400"/>
    <s v="Regional Park &amp; Open Space Dis"/>
    <n v="931400"/>
    <s v="Major Parks"/>
    <x v="66"/>
    <x v="66"/>
    <s v="25400 931400 523700"/>
    <x v="3"/>
    <x v="21"/>
    <s v="Supplies &amp; Services"/>
    <x v="0"/>
    <s v="Regional Parks2"/>
    <s v="Regional Parks General Admin2"/>
    <n v="140.24"/>
    <n v="250"/>
    <m/>
    <n v="250"/>
    <n v="0"/>
    <n v="0"/>
    <n v="0"/>
    <n v="0"/>
    <n v="16.11"/>
    <n v="0"/>
    <n v="0"/>
    <n v="0"/>
    <n v="0"/>
    <n v="0"/>
    <n v="0"/>
    <n v="0"/>
    <n v="16.11"/>
    <n v="0"/>
    <n v="16.11"/>
    <n v="0"/>
    <n v="0"/>
    <n v="16.11"/>
    <n v="233.89"/>
    <n v="300"/>
  </r>
  <r>
    <n v="25400"/>
    <s v="Regional Park &amp; Open Space Dis"/>
    <n v="931400"/>
    <s v="Major Parks"/>
    <x v="88"/>
    <x v="88"/>
    <s v="25400 931400 537080"/>
    <x v="3"/>
    <x v="21"/>
    <s v="Other Charges"/>
    <x v="2"/>
    <s v="Regional Parks3"/>
    <s v="Regional Parks General Admin3"/>
    <n v="135"/>
    <n v="0"/>
    <m/>
    <n v="0"/>
    <n v="0"/>
    <n v="0"/>
    <n v="0"/>
    <n v="0"/>
    <n v="0"/>
    <n v="0"/>
    <n v="0"/>
    <n v="0"/>
    <n v="0"/>
    <n v="0"/>
    <n v="0"/>
    <n v="0"/>
    <n v="0"/>
    <n v="0"/>
    <n v="0"/>
    <n v="0"/>
    <n v="0"/>
    <n v="0"/>
    <n v="0"/>
    <n v="0"/>
  </r>
  <r>
    <n v="25400"/>
    <s v="Regional Park &amp; Open Space Dis"/>
    <n v="931402"/>
    <s v="Hurkey Creek Park"/>
    <x v="48"/>
    <x v="48"/>
    <s v="25400 931402 520025"/>
    <x v="3"/>
    <x v="22"/>
    <s v="Supplies &amp; Services"/>
    <x v="0"/>
    <s v="Regional Parks2"/>
    <s v="Hurkey Creek2"/>
    <n v="1282.77"/>
    <n v="1000"/>
    <m/>
    <n v="1000"/>
    <n v="148.65"/>
    <n v="0"/>
    <n v="297.3"/>
    <n v="0"/>
    <n v="148.65"/>
    <n v="148.65"/>
    <n v="99.1"/>
    <n v="104.06"/>
    <n v="148.65"/>
    <n v="104.06"/>
    <n v="0"/>
    <n v="0"/>
    <n v="1199.1200000000001"/>
    <n v="445.95000000000005"/>
    <n v="297.3"/>
    <n v="351.81"/>
    <n v="104.06"/>
    <n v="1199.1199999999999"/>
    <n v="-199.11999999999989"/>
    <n v="1500"/>
  </r>
  <r>
    <n v="25400"/>
    <s v="Regional Park &amp; Open Space Dis"/>
    <n v="931402"/>
    <s v="Hurkey Creek Park"/>
    <x v="49"/>
    <x v="49"/>
    <s v="25400 931402 520105"/>
    <x v="3"/>
    <x v="22"/>
    <s v="Supplies &amp; Services"/>
    <x v="0"/>
    <s v="Regional Parks2"/>
    <s v="Hurkey Creek2"/>
    <n v="413.46999999999997"/>
    <n v="500"/>
    <m/>
    <n v="500"/>
    <n v="0"/>
    <n v="0"/>
    <n v="7.53"/>
    <n v="0"/>
    <n v="0"/>
    <n v="0"/>
    <n v="0"/>
    <n v="0"/>
    <n v="0"/>
    <n v="0"/>
    <n v="0"/>
    <n v="0"/>
    <n v="7.53"/>
    <n v="7.53"/>
    <n v="0"/>
    <n v="0"/>
    <n v="0"/>
    <n v="7.53"/>
    <n v="492.47"/>
    <n v="0"/>
  </r>
  <r>
    <n v="25400"/>
    <s v="Regional Park &amp; Open Space Dis"/>
    <n v="931402"/>
    <s v="Hurkey Creek Park"/>
    <x v="50"/>
    <x v="50"/>
    <s v="25400 931402 520115"/>
    <x v="3"/>
    <x v="22"/>
    <s v="Supplies &amp; Services"/>
    <x v="0"/>
    <s v="Regional Parks2"/>
    <s v="Hurkey Creek2"/>
    <n v="2383.56"/>
    <n v="1750"/>
    <m/>
    <n v="1750"/>
    <n v="0"/>
    <n v="0"/>
    <n v="156.22999999999999"/>
    <n v="18"/>
    <n v="686.38"/>
    <n v="276.10000000000002"/>
    <n v="0"/>
    <n v="0"/>
    <n v="82"/>
    <n v="0"/>
    <n v="607.65"/>
    <n v="218.45"/>
    <n v="2044.8100000000002"/>
    <n v="156.22999999999999"/>
    <n v="980.48"/>
    <n v="82"/>
    <n v="826.09999999999991"/>
    <n v="2044.81"/>
    <n v="-294.80999999999995"/>
    <n v="2600"/>
  </r>
  <r>
    <n v="25400"/>
    <s v="Regional Park &amp; Open Space Dis"/>
    <n v="931402"/>
    <s v="Hurkey Creek Park"/>
    <x v="53"/>
    <x v="53"/>
    <s v="25400 931402 520800"/>
    <x v="3"/>
    <x v="22"/>
    <s v="Supplies &amp; Services"/>
    <x v="0"/>
    <s v="Regional Parks2"/>
    <s v="Hurkey Creek2"/>
    <n v="8389.89"/>
    <n v="5500"/>
    <m/>
    <n v="5500"/>
    <n v="0"/>
    <n v="2048.91"/>
    <n v="1989.27"/>
    <n v="1822.81"/>
    <n v="826.86"/>
    <n v="22.06"/>
    <n v="0"/>
    <n v="0"/>
    <n v="0"/>
    <n v="1368.78"/>
    <n v="39.200000000000003"/>
    <n v="51.62"/>
    <n v="8169.5099999999993"/>
    <n v="4038.18"/>
    <n v="2671.73"/>
    <n v="0"/>
    <n v="1459.6"/>
    <n v="8169.51"/>
    <n v="-2669.51"/>
    <n v="9500"/>
  </r>
  <r>
    <n v="25400"/>
    <s v="Regional Park &amp; Open Space Dis"/>
    <n v="931402"/>
    <s v="Hurkey Creek Park"/>
    <x v="55"/>
    <x v="55"/>
    <s v="25400 931402 521420"/>
    <x v="3"/>
    <x v="22"/>
    <s v="Supplies &amp; Services"/>
    <x v="0"/>
    <s v="Regional Parks2"/>
    <s v="Hurkey Creek2"/>
    <n v="10256.099999999999"/>
    <n v="5000"/>
    <m/>
    <n v="5000"/>
    <n v="0"/>
    <n v="0"/>
    <n v="5379.45"/>
    <n v="162.57"/>
    <n v="445.51"/>
    <n v="3709.08"/>
    <n v="0"/>
    <n v="198.32"/>
    <n v="51.7"/>
    <n v="490.78"/>
    <n v="0"/>
    <n v="463.91"/>
    <n v="10901.320000000002"/>
    <n v="5379.45"/>
    <n v="4317.16"/>
    <n v="250.01999999999998"/>
    <n v="954.69"/>
    <n v="10901.320000000002"/>
    <n v="-5901.3200000000015"/>
    <n v="7000"/>
  </r>
  <r>
    <n v="25400"/>
    <s v="Regional Park &amp; Open Space Dis"/>
    <n v="931402"/>
    <s v="Hurkey Creek Park"/>
    <x v="56"/>
    <x v="56"/>
    <s v="25400 931402 521500"/>
    <x v="3"/>
    <x v="22"/>
    <s v="Supplies &amp; Services"/>
    <x v="0"/>
    <s v="Regional Parks2"/>
    <s v="Hurkey Creek2"/>
    <n v="1717.15"/>
    <n v="750"/>
    <m/>
    <n v="750"/>
    <n v="0"/>
    <n v="0"/>
    <n v="0"/>
    <n v="1469.13"/>
    <n v="0"/>
    <n v="0"/>
    <n v="0"/>
    <n v="0"/>
    <n v="0"/>
    <n v="0"/>
    <n v="0"/>
    <n v="1.21"/>
    <n v="1470.3400000000001"/>
    <n v="0"/>
    <n v="1469.13"/>
    <n v="0"/>
    <n v="1.21"/>
    <n v="1470.3400000000001"/>
    <n v="-720.34000000000015"/>
    <n v="1500"/>
  </r>
  <r>
    <n v="25400"/>
    <s v="Regional Park &amp; Open Space Dis"/>
    <n v="931402"/>
    <s v="Hurkey Creek Park"/>
    <x v="0"/>
    <x v="0"/>
    <s v="25400 931402 521560"/>
    <x v="3"/>
    <x v="22"/>
    <s v="Supplies &amp; Services"/>
    <x v="0"/>
    <s v="Regional Parks2"/>
    <s v="Hurkey Creek2"/>
    <n v="83.74"/>
    <n v="0"/>
    <m/>
    <n v="0"/>
    <n v="0"/>
    <n v="0"/>
    <n v="0"/>
    <n v="0"/>
    <n v="0"/>
    <n v="0"/>
    <n v="0"/>
    <n v="0"/>
    <n v="0"/>
    <n v="0"/>
    <n v="0"/>
    <n v="0"/>
    <n v="0"/>
    <n v="0"/>
    <n v="0"/>
    <n v="0"/>
    <n v="0"/>
    <n v="0"/>
    <n v="0"/>
    <n v="0"/>
  </r>
  <r>
    <n v="25400"/>
    <s v="Regional Park &amp; Open Space Dis"/>
    <n v="931402"/>
    <s v="Hurkey Creek Park"/>
    <x v="6"/>
    <x v="6"/>
    <s v="25400 931402 521600"/>
    <x v="3"/>
    <x v="22"/>
    <s v="Supplies &amp; Services"/>
    <x v="0"/>
    <s v="Regional Parks2"/>
    <s v="Hurkey Creek2"/>
    <n v="0"/>
    <n v="15000"/>
    <m/>
    <n v="15000"/>
    <n v="0"/>
    <n v="0"/>
    <n v="0"/>
    <n v="0"/>
    <n v="180"/>
    <n v="0"/>
    <n v="0"/>
    <n v="4500"/>
    <n v="4800"/>
    <n v="1850"/>
    <n v="0"/>
    <n v="4000"/>
    <n v="15330"/>
    <n v="0"/>
    <n v="180"/>
    <n v="9300"/>
    <n v="5850"/>
    <n v="15330"/>
    <n v="-330"/>
    <n v="17500"/>
  </r>
  <r>
    <n v="25400"/>
    <s v="Regional Park &amp; Open Space Dis"/>
    <n v="931402"/>
    <s v="Hurkey Creek Park"/>
    <x v="58"/>
    <x v="58"/>
    <s v="25400 931402 521720"/>
    <x v="3"/>
    <x v="22"/>
    <s v="Supplies &amp; Services"/>
    <x v="0"/>
    <s v="Regional Parks2"/>
    <s v="Hurkey Creek2"/>
    <n v="0"/>
    <n v="750"/>
    <m/>
    <n v="750"/>
    <n v="0"/>
    <n v="486.55"/>
    <n v="0"/>
    <n v="0"/>
    <n v="0"/>
    <n v="0"/>
    <n v="0"/>
    <n v="0"/>
    <n v="0"/>
    <n v="0"/>
    <n v="0"/>
    <n v="0"/>
    <n v="486.55"/>
    <n v="486.55"/>
    <n v="0"/>
    <n v="0"/>
    <n v="0"/>
    <n v="486.55"/>
    <n v="263.45"/>
    <n v="750"/>
  </r>
  <r>
    <n v="25400"/>
    <s v="Regional Park &amp; Open Space Dis"/>
    <n v="931402"/>
    <s v="Hurkey Creek Park"/>
    <x v="59"/>
    <x v="59"/>
    <s v="25400 931402 521740"/>
    <x v="3"/>
    <x v="22"/>
    <s v="Supplies &amp; Services"/>
    <x v="0"/>
    <s v="Regional Parks2"/>
    <s v="Hurkey Creek2"/>
    <n v="1043.98"/>
    <n v="0"/>
    <m/>
    <n v="0"/>
    <n v="0"/>
    <n v="0"/>
    <n v="0"/>
    <n v="0"/>
    <n v="0"/>
    <n v="0"/>
    <n v="0"/>
    <n v="0"/>
    <n v="0"/>
    <n v="0"/>
    <n v="0"/>
    <n v="0"/>
    <n v="0"/>
    <n v="0"/>
    <n v="0"/>
    <n v="0"/>
    <n v="0"/>
    <n v="0"/>
    <n v="0"/>
    <n v="0"/>
  </r>
  <r>
    <n v="25400"/>
    <s v="Regional Park &amp; Open Space Dis"/>
    <n v="931402"/>
    <s v="Hurkey Creek Park"/>
    <x v="8"/>
    <x v="8"/>
    <s v="25400 931402 522310"/>
    <x v="3"/>
    <x v="22"/>
    <s v="Supplies &amp; Services"/>
    <x v="0"/>
    <s v="Regional Parks2"/>
    <s v="Hurkey Creek2"/>
    <n v="4920.01"/>
    <n v="5000"/>
    <m/>
    <n v="5000"/>
    <n v="0"/>
    <n v="0"/>
    <n v="1044.6300000000001"/>
    <n v="679.11"/>
    <n v="44.34"/>
    <n v="507.6"/>
    <n v="0"/>
    <n v="0"/>
    <n v="514.65"/>
    <n v="239.65"/>
    <n v="130"/>
    <n v="483.53"/>
    <n v="3643.51"/>
    <n v="1044.6300000000001"/>
    <n v="1231.0500000000002"/>
    <n v="514.65"/>
    <n v="853.18"/>
    <n v="3643.51"/>
    <n v="1356.4899999999998"/>
    <n v="6000"/>
  </r>
  <r>
    <n v="25400"/>
    <s v="Regional Park &amp; Open Space Dis"/>
    <n v="931402"/>
    <s v="Hurkey Creek Park"/>
    <x v="60"/>
    <x v="60"/>
    <s v="25400 931402 522320"/>
    <x v="3"/>
    <x v="22"/>
    <s v="Supplies &amp; Services"/>
    <x v="0"/>
    <s v="Regional Parks2"/>
    <s v="Hurkey Creek2"/>
    <n v="10745.19"/>
    <n v="4000"/>
    <m/>
    <n v="4000"/>
    <n v="1136.05"/>
    <n v="-992.51"/>
    <n v="4734.0600000000004"/>
    <n v="-3469.38"/>
    <n v="443.48"/>
    <n v="189.81"/>
    <n v="0"/>
    <n v="91.98"/>
    <n v="512.57000000000005"/>
    <n v="293.54000000000002"/>
    <n v="317.7"/>
    <n v="47.26"/>
    <n v="3304.5600000000004"/>
    <n v="4877.6000000000004"/>
    <n v="-2836.09"/>
    <n v="604.55000000000007"/>
    <n v="658.5"/>
    <n v="3304.5600000000004"/>
    <n v="695.4399999999996"/>
    <n v="4000"/>
  </r>
  <r>
    <n v="25400"/>
    <s v="Regional Park &amp; Open Space Dis"/>
    <n v="931402"/>
    <s v="Hurkey Creek Park"/>
    <x v="116"/>
    <x v="116"/>
    <s v="25400 931402 522340"/>
    <x v="3"/>
    <x v="22"/>
    <s v="Supplies &amp; Services"/>
    <x v="0"/>
    <s v="Regional Parks2"/>
    <s v="Hurkey Creek2"/>
    <n v="3678.9300000000003"/>
    <n v="4500"/>
    <m/>
    <n v="4500"/>
    <n v="0"/>
    <n v="0"/>
    <n v="0"/>
    <n v="0"/>
    <n v="0"/>
    <n v="0"/>
    <n v="0"/>
    <n v="0"/>
    <n v="0"/>
    <n v="7734.78"/>
    <n v="0"/>
    <n v="0"/>
    <n v="7734.78"/>
    <n v="0"/>
    <n v="0"/>
    <n v="0"/>
    <n v="7734.78"/>
    <n v="7734.78"/>
    <n v="-3234.7799999999997"/>
    <n v="8000"/>
  </r>
  <r>
    <n v="25400"/>
    <s v="Regional Park &amp; Open Space Dis"/>
    <n v="931402"/>
    <s v="Hurkey Creek Park"/>
    <x v="117"/>
    <x v="117"/>
    <s v="25400 931402 522390"/>
    <x v="3"/>
    <x v="22"/>
    <s v="Supplies &amp; Services"/>
    <x v="0"/>
    <s v="Regional Parks2"/>
    <s v="Hurkey Creek2"/>
    <n v="166.66"/>
    <n v="0"/>
    <m/>
    <n v="0"/>
    <n v="0"/>
    <n v="0"/>
    <n v="0"/>
    <n v="0"/>
    <n v="0"/>
    <n v="0"/>
    <n v="0"/>
    <n v="0"/>
    <n v="0"/>
    <n v="0"/>
    <n v="0"/>
    <n v="0"/>
    <n v="0"/>
    <n v="0"/>
    <n v="0"/>
    <n v="0"/>
    <n v="0"/>
    <n v="0"/>
    <n v="0"/>
    <n v="1000"/>
  </r>
  <r>
    <n v="25400"/>
    <s v="Regional Park &amp; Open Space Dis"/>
    <n v="931402"/>
    <s v="Hurkey Creek Park"/>
    <x v="61"/>
    <x v="61"/>
    <s v="25400 931402 522400"/>
    <x v="3"/>
    <x v="22"/>
    <s v="Supplies &amp; Services"/>
    <x v="0"/>
    <s v="Regional Parks2"/>
    <s v="Hurkey Creek2"/>
    <n v="1411.67"/>
    <n v="2500"/>
    <m/>
    <n v="2500"/>
    <n v="0"/>
    <n v="0"/>
    <n v="0"/>
    <n v="0"/>
    <n v="0"/>
    <n v="0"/>
    <n v="0"/>
    <n v="0"/>
    <n v="0"/>
    <n v="0"/>
    <n v="0"/>
    <n v="0"/>
    <n v="0"/>
    <n v="0"/>
    <n v="0"/>
    <n v="0"/>
    <n v="0"/>
    <n v="0"/>
    <n v="2500"/>
    <n v="2500"/>
  </r>
  <r>
    <n v="25400"/>
    <s v="Regional Park &amp; Open Space Dis"/>
    <n v="931402"/>
    <s v="Hurkey Creek Park"/>
    <x v="62"/>
    <x v="62"/>
    <s v="25400 931402 523100"/>
    <x v="3"/>
    <x v="22"/>
    <s v="Supplies &amp; Services"/>
    <x v="0"/>
    <s v="Regional Parks2"/>
    <s v="Hurkey Creek2"/>
    <n v="0"/>
    <n v="50"/>
    <m/>
    <n v="50"/>
    <n v="0"/>
    <n v="0"/>
    <n v="0"/>
    <n v="0"/>
    <n v="0"/>
    <n v="0"/>
    <n v="0"/>
    <n v="0"/>
    <n v="0"/>
    <n v="0"/>
    <n v="0"/>
    <n v="0"/>
    <n v="0"/>
    <n v="0"/>
    <n v="0"/>
    <n v="0"/>
    <n v="0"/>
    <n v="0"/>
    <n v="50"/>
    <n v="50"/>
  </r>
  <r>
    <n v="25400"/>
    <s v="Regional Park &amp; Open Space Dis"/>
    <n v="931402"/>
    <s v="Hurkey Creek Park"/>
    <x v="63"/>
    <x v="63"/>
    <s v="25400 931402 523220"/>
    <x v="3"/>
    <x v="22"/>
    <s v="Supplies &amp; Services"/>
    <x v="0"/>
    <s v="Regional Parks2"/>
    <s v="Hurkey Creek2"/>
    <n v="0"/>
    <n v="200"/>
    <m/>
    <n v="200"/>
    <n v="0"/>
    <n v="0"/>
    <n v="0"/>
    <n v="0"/>
    <n v="0"/>
    <n v="0"/>
    <n v="0"/>
    <n v="0"/>
    <n v="0"/>
    <n v="0"/>
    <n v="0"/>
    <n v="0"/>
    <n v="0"/>
    <n v="0"/>
    <n v="0"/>
    <n v="0"/>
    <n v="0"/>
    <n v="0"/>
    <n v="200"/>
    <n v="200"/>
  </r>
  <r>
    <n v="25400"/>
    <s v="Regional Park &amp; Open Space Dis"/>
    <n v="931402"/>
    <s v="Hurkey Creek Park"/>
    <x v="91"/>
    <x v="91"/>
    <s v="25400 931402 523290"/>
    <x v="3"/>
    <x v="22"/>
    <s v="Supplies &amp; Services"/>
    <x v="0"/>
    <s v="Regional Parks2"/>
    <s v="Hurkey Creek2"/>
    <n v="8008.96"/>
    <n v="7500"/>
    <m/>
    <n v="7500"/>
    <n v="1147.8800000000001"/>
    <n v="668.62"/>
    <n v="588.35"/>
    <n v="850.14"/>
    <n v="661.86"/>
    <n v="577.89"/>
    <n v="526.20000000000005"/>
    <n v="786.21"/>
    <n v="565.05999999999995"/>
    <n v="574.6"/>
    <n v="694.43"/>
    <n v="1012.94"/>
    <n v="8654.18"/>
    <n v="2404.85"/>
    <n v="2089.89"/>
    <n v="1877.47"/>
    <n v="2281.9700000000003"/>
    <n v="8654.18"/>
    <n v="-1154.1800000000003"/>
    <n v="9000"/>
  </r>
  <r>
    <n v="25400"/>
    <s v="Regional Park &amp; Open Space Dis"/>
    <n v="931402"/>
    <s v="Hurkey Creek Park"/>
    <x v="66"/>
    <x v="66"/>
    <s v="25400 931402 523700"/>
    <x v="3"/>
    <x v="22"/>
    <s v="Supplies &amp; Services"/>
    <x v="0"/>
    <s v="Regional Parks2"/>
    <s v="Hurkey Creek2"/>
    <n v="1763.6799999999998"/>
    <n v="1750"/>
    <m/>
    <n v="1750"/>
    <n v="525.58000000000004"/>
    <n v="0"/>
    <n v="179.85"/>
    <n v="121.72"/>
    <n v="0"/>
    <n v="102.38"/>
    <n v="22.58"/>
    <n v="0"/>
    <n v="131.65"/>
    <n v="632.23"/>
    <n v="0"/>
    <n v="84.35"/>
    <n v="1800.3400000000001"/>
    <n v="705.43000000000006"/>
    <n v="224.1"/>
    <n v="154.23000000000002"/>
    <n v="716.58"/>
    <n v="1800.3400000000001"/>
    <n v="-50.340000000000146"/>
    <n v="2000"/>
  </r>
  <r>
    <n v="25400"/>
    <s v="Regional Park &amp; Open Space Dis"/>
    <n v="931402"/>
    <s v="Hurkey Creek Park"/>
    <x v="67"/>
    <x v="67"/>
    <s v="25400 931402 523800"/>
    <x v="3"/>
    <x v="22"/>
    <s v="Supplies &amp; Services"/>
    <x v="0"/>
    <s v="Regional Parks2"/>
    <s v="Hurkey Creek2"/>
    <n v="1015.96"/>
    <n v="1500"/>
    <m/>
    <n v="1500"/>
    <n v="0"/>
    <n v="0"/>
    <n v="0"/>
    <n v="0"/>
    <n v="0"/>
    <n v="0"/>
    <n v="0"/>
    <n v="0"/>
    <n v="0"/>
    <n v="0"/>
    <n v="0"/>
    <n v="0"/>
    <n v="0"/>
    <n v="0"/>
    <n v="0"/>
    <n v="0"/>
    <n v="0"/>
    <n v="0"/>
    <n v="1500"/>
    <n v="1500"/>
  </r>
  <r>
    <n v="25400"/>
    <s v="Regional Park &amp; Open Space Dis"/>
    <n v="931402"/>
    <s v="Hurkey Creek Park"/>
    <x v="68"/>
    <x v="68"/>
    <s v="25400 931402 524840"/>
    <x v="3"/>
    <x v="22"/>
    <s v="Supplies &amp; Services"/>
    <x v="0"/>
    <s v="Regional Parks2"/>
    <s v="Hurkey Creek2"/>
    <n v="30"/>
    <n v="250"/>
    <m/>
    <n v="250"/>
    <n v="0"/>
    <n v="0"/>
    <n v="30"/>
    <n v="0"/>
    <n v="0"/>
    <n v="0"/>
    <n v="0"/>
    <n v="0"/>
    <n v="0"/>
    <n v="0"/>
    <n v="0"/>
    <n v="15"/>
    <n v="45"/>
    <n v="30"/>
    <n v="0"/>
    <n v="0"/>
    <n v="15"/>
    <n v="45"/>
    <n v="205"/>
    <n v="250"/>
  </r>
  <r>
    <n v="25400"/>
    <s v="Regional Park &amp; Open Space Dis"/>
    <n v="931402"/>
    <s v="Hurkey Creek Park"/>
    <x v="112"/>
    <x v="112"/>
    <s v="25400 931402 526950"/>
    <x v="3"/>
    <x v="22"/>
    <s v="Supplies &amp; Services"/>
    <x v="0"/>
    <s v="Regional Parks2"/>
    <s v="Hurkey Creek2"/>
    <n v="122.81"/>
    <n v="0"/>
    <m/>
    <n v="0"/>
    <n v="0"/>
    <n v="0"/>
    <n v="0"/>
    <n v="0"/>
    <n v="0"/>
    <n v="0"/>
    <n v="0"/>
    <n v="0"/>
    <n v="0"/>
    <n v="0"/>
    <n v="0"/>
    <n v="0"/>
    <n v="0"/>
    <n v="0"/>
    <n v="0"/>
    <n v="0"/>
    <n v="0"/>
    <n v="0"/>
    <n v="0"/>
    <n v="0"/>
  </r>
  <r>
    <n v="25400"/>
    <s v="Regional Park &amp; Open Space Dis"/>
    <n v="931402"/>
    <s v="Hurkey Creek Park"/>
    <x v="72"/>
    <x v="72"/>
    <s v="25400 931402 526960"/>
    <x v="3"/>
    <x v="22"/>
    <s v="Supplies &amp; Services"/>
    <x v="0"/>
    <s v="Regional Parks2"/>
    <s v="Hurkey Creek2"/>
    <n v="642.40000000000009"/>
    <n v="750"/>
    <m/>
    <n v="750"/>
    <n v="0"/>
    <n v="74.180000000000007"/>
    <n v="420.41"/>
    <n v="313.51"/>
    <n v="0"/>
    <n v="0"/>
    <n v="0"/>
    <n v="19.36"/>
    <n v="9.4600000000000009"/>
    <n v="0"/>
    <n v="0"/>
    <n v="51.7"/>
    <n v="888.62000000000012"/>
    <n v="494.59000000000003"/>
    <n v="313.51"/>
    <n v="28.82"/>
    <n v="51.7"/>
    <n v="888.62000000000012"/>
    <n v="-138.62000000000012"/>
    <n v="1250"/>
  </r>
  <r>
    <n v="25400"/>
    <s v="Regional Park &amp; Open Space Dis"/>
    <n v="931402"/>
    <s v="Hurkey Creek Park"/>
    <x v="75"/>
    <x v="75"/>
    <s v="25400 931402 527680"/>
    <x v="3"/>
    <x v="22"/>
    <s v="Supplies &amp; Services"/>
    <x v="0"/>
    <s v="Regional Parks2"/>
    <s v="Hurkey Creek2"/>
    <n v="301.42"/>
    <n v="1750"/>
    <m/>
    <n v="1750"/>
    <n v="0"/>
    <n v="0"/>
    <n v="0"/>
    <n v="0"/>
    <n v="0"/>
    <n v="0"/>
    <n v="0"/>
    <n v="0"/>
    <n v="0"/>
    <n v="0"/>
    <n v="0"/>
    <n v="177.34"/>
    <n v="177.34"/>
    <n v="0"/>
    <n v="0"/>
    <n v="0"/>
    <n v="177.34"/>
    <n v="177.34"/>
    <n v="1572.66"/>
    <n v="1750"/>
  </r>
  <r>
    <n v="25400"/>
    <s v="Regional Park &amp; Open Space Dis"/>
    <n v="931402"/>
    <s v="Hurkey Creek Park"/>
    <x v="3"/>
    <x v="3"/>
    <s v="25400 931402 527720"/>
    <x v="3"/>
    <x v="22"/>
    <s v="Supplies &amp; Services"/>
    <x v="0"/>
    <s v="Regional Parks2"/>
    <s v="Hurkey Creek2"/>
    <n v="669.40999999999985"/>
    <n v="500"/>
    <m/>
    <n v="500"/>
    <n v="0"/>
    <n v="949.57"/>
    <n v="216.25"/>
    <n v="12.16"/>
    <n v="0"/>
    <n v="58.1"/>
    <n v="0"/>
    <n v="0"/>
    <n v="18.309999999999999"/>
    <n v="13.24"/>
    <n v="0"/>
    <n v="0"/>
    <n v="1267.6300000000001"/>
    <n v="1165.8200000000002"/>
    <n v="70.260000000000005"/>
    <n v="18.309999999999999"/>
    <n v="13.24"/>
    <n v="1267.6300000000001"/>
    <n v="-767.63000000000011"/>
    <n v="1500"/>
  </r>
  <r>
    <n v="25400"/>
    <s v="Regional Park &amp; Open Space Dis"/>
    <n v="931402"/>
    <s v="Hurkey Creek Park"/>
    <x v="113"/>
    <x v="113"/>
    <s v="25400 931402 528020"/>
    <x v="3"/>
    <x v="22"/>
    <s v="Supplies &amp; Services"/>
    <x v="0"/>
    <s v="Regional Parks2"/>
    <s v="Hurkey Creek2"/>
    <n v="1506.94"/>
    <n v="4000"/>
    <m/>
    <n v="4000"/>
    <n v="0"/>
    <n v="0"/>
    <n v="2450"/>
    <n v="350"/>
    <n v="295.22000000000003"/>
    <n v="350"/>
    <n v="0"/>
    <n v="0"/>
    <n v="0"/>
    <n v="350"/>
    <n v="350"/>
    <n v="0"/>
    <n v="4145.22"/>
    <n v="2450"/>
    <n v="995.22"/>
    <n v="0"/>
    <n v="700"/>
    <n v="4145.22"/>
    <n v="-145.22000000000025"/>
    <n v="6000"/>
  </r>
  <r>
    <n v="25400"/>
    <s v="Regional Park &amp; Open Space Dis"/>
    <n v="931402"/>
    <s v="Hurkey Creek Park"/>
    <x v="88"/>
    <x v="88"/>
    <s v="25400 931402 537080"/>
    <x v="3"/>
    <x v="22"/>
    <s v="Other Charges"/>
    <x v="2"/>
    <s v="Regional Parks3"/>
    <s v="Hurkey Creek3"/>
    <n v="2742"/>
    <n v="1200"/>
    <m/>
    <n v="1200"/>
    <n v="0"/>
    <n v="0"/>
    <n v="0"/>
    <n v="0"/>
    <n v="0"/>
    <n v="0"/>
    <n v="0"/>
    <n v="0"/>
    <n v="0"/>
    <n v="0"/>
    <n v="0"/>
    <n v="824"/>
    <n v="824"/>
    <n v="0"/>
    <n v="0"/>
    <n v="0"/>
    <n v="824"/>
    <n v="824"/>
    <n v="376"/>
    <n v="2000"/>
  </r>
  <r>
    <n v="25400"/>
    <s v="Regional Park &amp; Open Space Dis"/>
    <n v="931403"/>
    <s v="Idyllwild Park"/>
    <x v="49"/>
    <x v="49"/>
    <s v="25400 931403 520105"/>
    <x v="3"/>
    <x v="23"/>
    <s v="Supplies &amp; Services"/>
    <x v="0"/>
    <s v="Regional Parks2"/>
    <s v="Idyllwild2"/>
    <n v="263.91000000000003"/>
    <n v="500"/>
    <m/>
    <n v="500"/>
    <n v="0"/>
    <n v="0"/>
    <n v="0"/>
    <n v="0"/>
    <n v="0"/>
    <n v="0"/>
    <n v="0"/>
    <n v="0"/>
    <n v="0"/>
    <n v="0"/>
    <n v="0"/>
    <n v="0"/>
    <n v="0"/>
    <n v="0"/>
    <n v="0"/>
    <n v="0"/>
    <n v="0"/>
    <n v="0"/>
    <n v="500"/>
    <n v="600"/>
  </r>
  <r>
    <n v="25400"/>
    <s v="Regional Park &amp; Open Space Dis"/>
    <n v="931403"/>
    <s v="Idyllwild Park"/>
    <x v="50"/>
    <x v="50"/>
    <s v="25400 931403 520115"/>
    <x v="3"/>
    <x v="23"/>
    <s v="Supplies &amp; Services"/>
    <x v="0"/>
    <s v="Regional Parks2"/>
    <s v="Idyllwild2"/>
    <n v="894.39"/>
    <n v="1500"/>
    <m/>
    <n v="1500"/>
    <n v="0"/>
    <n v="58"/>
    <n v="397.7"/>
    <n v="78"/>
    <n v="56"/>
    <n v="0"/>
    <n v="1231.6199999999999"/>
    <n v="0"/>
    <n v="99"/>
    <n v="0"/>
    <n v="0"/>
    <n v="579.22"/>
    <n v="2499.54"/>
    <n v="455.7"/>
    <n v="134"/>
    <n v="1330.62"/>
    <n v="579.22"/>
    <n v="2499.54"/>
    <n v="-999.54"/>
    <n v="2275"/>
  </r>
  <r>
    <n v="25400"/>
    <s v="Regional Park &amp; Open Space Dis"/>
    <n v="931403"/>
    <s v="Idyllwild Park"/>
    <x v="53"/>
    <x v="53"/>
    <s v="25400 931403 520800"/>
    <x v="3"/>
    <x v="23"/>
    <s v="Supplies &amp; Services"/>
    <x v="0"/>
    <s v="Regional Parks2"/>
    <s v="Idyllwild2"/>
    <n v="4330.2700000000004"/>
    <n v="4500"/>
    <m/>
    <n v="4500"/>
    <n v="408.46"/>
    <n v="1537.63"/>
    <n v="548.19000000000005"/>
    <n v="251.49"/>
    <n v="963.76"/>
    <n v="43.73"/>
    <n v="0"/>
    <n v="0"/>
    <n v="841.65"/>
    <n v="0"/>
    <n v="479.75"/>
    <n v="373.09"/>
    <n v="5447.7500000000009"/>
    <n v="2494.2800000000002"/>
    <n v="1258.98"/>
    <n v="841.65"/>
    <n v="852.83999999999992"/>
    <n v="5447.75"/>
    <n v="-947.75"/>
    <n v="5000"/>
  </r>
  <r>
    <n v="25400"/>
    <s v="Regional Park &amp; Open Space Dis"/>
    <n v="931403"/>
    <s v="Idyllwild Park"/>
    <x v="55"/>
    <x v="55"/>
    <s v="25400 931403 521420"/>
    <x v="3"/>
    <x v="23"/>
    <s v="Supplies &amp; Services"/>
    <x v="0"/>
    <s v="Regional Parks2"/>
    <s v="Idyllwild2"/>
    <n v="5997.02"/>
    <n v="3500"/>
    <m/>
    <n v="3500"/>
    <n v="0"/>
    <n v="0"/>
    <n v="220.54"/>
    <n v="16.690000000000001"/>
    <n v="181.02"/>
    <n v="0"/>
    <n v="0"/>
    <n v="1537.02"/>
    <n v="1198.42"/>
    <n v="104.2"/>
    <n v="89.16"/>
    <n v="347.62"/>
    <n v="3694.6699999999996"/>
    <n v="220.54"/>
    <n v="197.71"/>
    <n v="2735.44"/>
    <n v="540.98"/>
    <n v="3694.67"/>
    <n v="-194.67000000000007"/>
    <n v="5000"/>
  </r>
  <r>
    <n v="25400"/>
    <s v="Regional Park &amp; Open Space Dis"/>
    <n v="931403"/>
    <s v="Idyllwild Park"/>
    <x v="56"/>
    <x v="56"/>
    <s v="25400 931403 521500"/>
    <x v="3"/>
    <x v="23"/>
    <s v="Supplies &amp; Services"/>
    <x v="0"/>
    <s v="Regional Parks2"/>
    <s v="Idyllwild2"/>
    <n v="0"/>
    <n v="350"/>
    <m/>
    <n v="350"/>
    <n v="0"/>
    <n v="0"/>
    <n v="32.86"/>
    <n v="0"/>
    <n v="0"/>
    <n v="0"/>
    <n v="0"/>
    <n v="0"/>
    <n v="0"/>
    <n v="0"/>
    <n v="0"/>
    <n v="61.64"/>
    <n v="94.5"/>
    <n v="32.86"/>
    <n v="0"/>
    <n v="0"/>
    <n v="61.64"/>
    <n v="94.5"/>
    <n v="255.5"/>
    <n v="1500"/>
  </r>
  <r>
    <n v="25400"/>
    <s v="Regional Park &amp; Open Space Dis"/>
    <n v="931403"/>
    <s v="Idyllwild Park"/>
    <x v="6"/>
    <x v="6"/>
    <s v="25400 931403 521600"/>
    <x v="3"/>
    <x v="23"/>
    <s v="Supplies &amp; Services"/>
    <x v="0"/>
    <s v="Regional Parks2"/>
    <s v="Idyllwild2"/>
    <n v="10590"/>
    <n v="15000"/>
    <m/>
    <n v="15000"/>
    <n v="0"/>
    <n v="0"/>
    <n v="0"/>
    <n v="0"/>
    <n v="3000"/>
    <n v="0"/>
    <n v="0"/>
    <n v="8000"/>
    <n v="0"/>
    <n v="0"/>
    <n v="0"/>
    <n v="0"/>
    <n v="11000"/>
    <n v="0"/>
    <n v="3000"/>
    <n v="8000"/>
    <n v="0"/>
    <n v="11000"/>
    <n v="4000"/>
    <n v="15000"/>
  </r>
  <r>
    <n v="25400"/>
    <s v="Regional Park &amp; Open Space Dis"/>
    <n v="931403"/>
    <s v="Idyllwild Park"/>
    <x v="59"/>
    <x v="59"/>
    <s v="25400 931403 521740"/>
    <x v="3"/>
    <x v="23"/>
    <s v="Supplies &amp; Services"/>
    <x v="0"/>
    <s v="Regional Parks2"/>
    <s v="Idyllwild2"/>
    <n v="1525.4299999999998"/>
    <n v="0"/>
    <m/>
    <n v="0"/>
    <n v="0"/>
    <n v="0"/>
    <n v="0"/>
    <n v="0"/>
    <n v="0"/>
    <n v="0"/>
    <n v="0"/>
    <n v="0"/>
    <n v="0"/>
    <n v="0"/>
    <n v="0"/>
    <n v="0"/>
    <n v="0"/>
    <n v="0"/>
    <n v="0"/>
    <n v="0"/>
    <n v="0"/>
    <n v="0"/>
    <n v="0"/>
    <n v="0"/>
  </r>
  <r>
    <n v="25400"/>
    <s v="Regional Park &amp; Open Space Dis"/>
    <n v="931403"/>
    <s v="Idyllwild Park"/>
    <x v="8"/>
    <x v="8"/>
    <s v="25400 931403 522310"/>
    <x v="3"/>
    <x v="23"/>
    <s v="Supplies &amp; Services"/>
    <x v="0"/>
    <s v="Regional Parks2"/>
    <s v="Idyllwild2"/>
    <n v="1189.95"/>
    <n v="4500"/>
    <m/>
    <n v="4500"/>
    <n v="0"/>
    <n v="14"/>
    <n v="2416.31"/>
    <n v="239.9"/>
    <n v="716.64"/>
    <n v="19.38"/>
    <n v="0"/>
    <n v="59.29"/>
    <n v="144.79"/>
    <n v="0"/>
    <n v="12.38"/>
    <n v="0"/>
    <n v="3622.69"/>
    <n v="2430.31"/>
    <n v="975.92"/>
    <n v="204.07999999999998"/>
    <n v="12.38"/>
    <n v="3622.69"/>
    <n v="877.31"/>
    <n v="4750"/>
  </r>
  <r>
    <n v="25400"/>
    <s v="Regional Park &amp; Open Space Dis"/>
    <n v="931403"/>
    <s v="Idyllwild Park"/>
    <x v="60"/>
    <x v="60"/>
    <s v="25400 931403 522320"/>
    <x v="3"/>
    <x v="23"/>
    <s v="Supplies &amp; Services"/>
    <x v="0"/>
    <s v="Regional Parks2"/>
    <s v="Idyllwild2"/>
    <n v="2973.27"/>
    <n v="3500"/>
    <n v="6500"/>
    <n v="10000"/>
    <n v="0"/>
    <n v="57.1"/>
    <n v="4500"/>
    <n v="221.66"/>
    <n v="32.96"/>
    <n v="39.729999999999997"/>
    <n v="0"/>
    <n v="18.05"/>
    <n v="0"/>
    <n v="0"/>
    <n v="296.38"/>
    <n v="279.12"/>
    <n v="5445"/>
    <n v="4557.1000000000004"/>
    <n v="294.35000000000002"/>
    <n v="18.05"/>
    <n v="575.5"/>
    <n v="5445.0000000000009"/>
    <n v="4554.9999999999991"/>
    <n v="3700"/>
  </r>
  <r>
    <n v="25400"/>
    <s v="Regional Park &amp; Open Space Dis"/>
    <n v="931403"/>
    <s v="Idyllwild Park"/>
    <x v="117"/>
    <x v="117"/>
    <s v="25400 931403 522390"/>
    <x v="3"/>
    <x v="23"/>
    <s v="Supplies &amp; Services"/>
    <x v="0"/>
    <s v="Regional Parks2"/>
    <s v="Idyllwild2"/>
    <n v="66.08"/>
    <n v="3500"/>
    <m/>
    <n v="3500"/>
    <n v="0"/>
    <n v="0"/>
    <n v="0"/>
    <n v="0"/>
    <n v="0"/>
    <n v="0"/>
    <n v="0"/>
    <n v="0"/>
    <n v="0"/>
    <n v="0"/>
    <n v="0"/>
    <n v="0"/>
    <n v="0"/>
    <n v="0"/>
    <n v="0"/>
    <n v="0"/>
    <n v="0"/>
    <n v="0"/>
    <n v="3500"/>
    <n v="3500"/>
  </r>
  <r>
    <n v="25400"/>
    <s v="Regional Park &amp; Open Space Dis"/>
    <n v="931403"/>
    <s v="Idyllwild Park"/>
    <x v="91"/>
    <x v="91"/>
    <s v="25400 931403 523290"/>
    <x v="3"/>
    <x v="23"/>
    <s v="Supplies &amp; Services"/>
    <x v="0"/>
    <s v="Regional Parks2"/>
    <s v="Idyllwild2"/>
    <n v="6374.26"/>
    <n v="7500"/>
    <m/>
    <n v="7500"/>
    <n v="1012.97"/>
    <n v="378.78"/>
    <n v="552.37"/>
    <n v="703.09"/>
    <n v="357.77"/>
    <n v="506.73"/>
    <n v="441.7"/>
    <n v="511.59"/>
    <n v="652.26"/>
    <n v="635.78"/>
    <n v="831.21"/>
    <n v="967.67"/>
    <n v="7551.92"/>
    <n v="1944.12"/>
    <n v="1567.5900000000001"/>
    <n v="1605.55"/>
    <n v="2434.66"/>
    <n v="7551.92"/>
    <n v="-51.920000000000073"/>
    <n v="7000"/>
  </r>
  <r>
    <n v="25400"/>
    <s v="Regional Park &amp; Open Space Dis"/>
    <n v="931403"/>
    <s v="Idyllwild Park"/>
    <x v="64"/>
    <x v="64"/>
    <s v="25400 931403 523340"/>
    <x v="3"/>
    <x v="23"/>
    <s v="Supplies &amp; Services"/>
    <x v="0"/>
    <s v="Regional Parks2"/>
    <s v="Idyllwild2"/>
    <n v="0"/>
    <n v="0"/>
    <m/>
    <n v="0"/>
    <n v="0"/>
    <n v="0"/>
    <n v="0"/>
    <n v="10.050000000000001"/>
    <n v="0"/>
    <n v="3.65"/>
    <n v="0"/>
    <n v="0"/>
    <n v="0"/>
    <n v="0"/>
    <n v="0"/>
    <n v="20"/>
    <n v="33.700000000000003"/>
    <n v="0"/>
    <n v="13.700000000000001"/>
    <n v="0"/>
    <n v="20"/>
    <n v="33.700000000000003"/>
    <n v="-33.700000000000003"/>
    <n v="0"/>
  </r>
  <r>
    <n v="25400"/>
    <s v="Regional Park &amp; Open Space Dis"/>
    <n v="931403"/>
    <s v="Idyllwild Park"/>
    <x v="66"/>
    <x v="66"/>
    <s v="25400 931403 523700"/>
    <x v="3"/>
    <x v="23"/>
    <s v="Supplies &amp; Services"/>
    <x v="0"/>
    <s v="Regional Parks2"/>
    <s v="Idyllwild2"/>
    <n v="4391.95"/>
    <n v="1500"/>
    <m/>
    <n v="1500"/>
    <n v="272.26"/>
    <n v="959.17"/>
    <n v="379.12"/>
    <n v="35.1"/>
    <n v="195.13"/>
    <n v="0"/>
    <n v="329.1"/>
    <n v="66.900000000000006"/>
    <n v="36.659999999999997"/>
    <n v="0"/>
    <n v="419.25"/>
    <n v="15.07"/>
    <n v="2707.7599999999998"/>
    <n v="1610.5499999999997"/>
    <n v="230.23"/>
    <n v="432.65999999999997"/>
    <n v="434.32"/>
    <n v="2707.7599999999998"/>
    <n v="-1207.7599999999998"/>
    <n v="2000"/>
  </r>
  <r>
    <n v="25400"/>
    <s v="Regional Park &amp; Open Space Dis"/>
    <n v="931403"/>
    <s v="Idyllwild Park"/>
    <x v="67"/>
    <x v="67"/>
    <s v="25400 931403 523800"/>
    <x v="3"/>
    <x v="23"/>
    <s v="Supplies &amp; Services"/>
    <x v="0"/>
    <s v="Regional Parks2"/>
    <s v="Idyllwild2"/>
    <n v="868.30000000000007"/>
    <n v="1500"/>
    <m/>
    <n v="1500"/>
    <n v="0"/>
    <n v="0"/>
    <n v="0"/>
    <n v="0"/>
    <n v="0"/>
    <n v="0"/>
    <n v="0"/>
    <n v="0"/>
    <n v="0"/>
    <n v="0"/>
    <n v="0"/>
    <n v="0"/>
    <n v="0"/>
    <n v="0"/>
    <n v="0"/>
    <n v="0"/>
    <n v="0"/>
    <n v="0"/>
    <n v="1500"/>
    <n v="1500"/>
  </r>
  <r>
    <n v="25400"/>
    <s v="Regional Park &amp; Open Space Dis"/>
    <n v="931403"/>
    <s v="Idyllwild Park"/>
    <x v="68"/>
    <x v="68"/>
    <s v="25400 931403 524840"/>
    <x v="3"/>
    <x v="23"/>
    <s v="Supplies &amp; Services"/>
    <x v="0"/>
    <s v="Regional Parks2"/>
    <s v="Idyllwild2"/>
    <n v="135"/>
    <n v="125"/>
    <m/>
    <n v="125"/>
    <n v="0"/>
    <n v="0"/>
    <n v="0"/>
    <n v="0"/>
    <n v="0"/>
    <n v="0"/>
    <n v="0"/>
    <n v="0"/>
    <n v="15"/>
    <n v="0"/>
    <n v="15"/>
    <n v="15"/>
    <n v="45"/>
    <n v="0"/>
    <n v="0"/>
    <n v="15"/>
    <n v="30"/>
    <n v="45"/>
    <n v="80"/>
    <n v="125"/>
  </r>
  <r>
    <n v="25400"/>
    <s v="Regional Park &amp; Open Space Dis"/>
    <n v="931403"/>
    <s v="Idyllwild Park"/>
    <x v="69"/>
    <x v="69"/>
    <s v="25400 931403 525060"/>
    <x v="3"/>
    <x v="23"/>
    <s v="Supplies &amp; Services"/>
    <x v="0"/>
    <s v="Regional Parks2"/>
    <s v="Idyllwild2"/>
    <n v="53.02"/>
    <n v="100"/>
    <m/>
    <n v="100"/>
    <n v="0"/>
    <n v="0"/>
    <n v="500.42"/>
    <n v="0"/>
    <n v="53.02"/>
    <n v="0"/>
    <n v="0"/>
    <n v="0"/>
    <n v="425.94"/>
    <n v="441.16"/>
    <n v="53.02"/>
    <n v="0"/>
    <n v="1473.5600000000002"/>
    <n v="500.42"/>
    <n v="53.02"/>
    <n v="425.94"/>
    <n v="494.18"/>
    <n v="1473.5600000000002"/>
    <n v="-1373.5600000000002"/>
    <n v="100"/>
  </r>
  <r>
    <n v="25400"/>
    <s v="Regional Park &amp; Open Space Dis"/>
    <n v="931403"/>
    <s v="Idyllwild Park"/>
    <x v="71"/>
    <x v="71"/>
    <s v="25400 931403 526940"/>
    <x v="3"/>
    <x v="23"/>
    <s v="Supplies &amp; Services"/>
    <x v="0"/>
    <s v="Regional Parks2"/>
    <s v="Idyllwild2"/>
    <n v="187.11"/>
    <n v="0"/>
    <m/>
    <n v="0"/>
    <n v="0"/>
    <n v="0"/>
    <n v="0"/>
    <n v="0"/>
    <n v="0"/>
    <n v="0"/>
    <n v="0"/>
    <n v="0"/>
    <n v="0"/>
    <n v="0"/>
    <n v="0"/>
    <n v="0"/>
    <n v="0"/>
    <n v="0"/>
    <n v="0"/>
    <n v="0"/>
    <n v="0"/>
    <n v="0"/>
    <n v="0"/>
    <n v="0"/>
  </r>
  <r>
    <n v="25400"/>
    <s v="Regional Park &amp; Open Space Dis"/>
    <n v="931403"/>
    <s v="Idyllwild Park"/>
    <x v="72"/>
    <x v="72"/>
    <s v="25400 931403 526960"/>
    <x v="3"/>
    <x v="23"/>
    <s v="Supplies &amp; Services"/>
    <x v="0"/>
    <s v="Regional Parks2"/>
    <s v="Idyllwild2"/>
    <n v="75.400000000000006"/>
    <n v="500"/>
    <m/>
    <n v="500"/>
    <n v="0"/>
    <n v="0"/>
    <n v="96.04"/>
    <n v="107.7"/>
    <n v="0"/>
    <n v="19.34"/>
    <n v="0"/>
    <n v="0"/>
    <n v="0"/>
    <n v="0"/>
    <n v="88.08"/>
    <n v="0"/>
    <n v="311.16000000000003"/>
    <n v="96.04"/>
    <n v="127.04"/>
    <n v="0"/>
    <n v="88.08"/>
    <n v="311.16000000000003"/>
    <n v="188.83999999999997"/>
    <n v="1000"/>
  </r>
  <r>
    <n v="25400"/>
    <s v="Regional Park &amp; Open Space Dis"/>
    <n v="931403"/>
    <s v="Idyllwild Park"/>
    <x v="75"/>
    <x v="75"/>
    <s v="25400 931403 527680"/>
    <x v="3"/>
    <x v="23"/>
    <s v="Supplies &amp; Services"/>
    <x v="0"/>
    <s v="Regional Parks2"/>
    <s v="Idyllwild2"/>
    <n v="0"/>
    <n v="1500"/>
    <m/>
    <n v="1500"/>
    <n v="0"/>
    <n v="0"/>
    <n v="0"/>
    <n v="0"/>
    <n v="0"/>
    <n v="0"/>
    <n v="0"/>
    <n v="0"/>
    <n v="0"/>
    <n v="0"/>
    <n v="13.06"/>
    <n v="0"/>
    <n v="13.06"/>
    <n v="0"/>
    <n v="0"/>
    <n v="0"/>
    <n v="13.06"/>
    <n v="13.06"/>
    <n v="1486.94"/>
    <n v="1500"/>
  </r>
  <r>
    <n v="25400"/>
    <s v="Regional Park &amp; Open Space Dis"/>
    <n v="931403"/>
    <s v="Idyllwild Park"/>
    <x v="3"/>
    <x v="3"/>
    <s v="25400 931403 527720"/>
    <x v="3"/>
    <x v="23"/>
    <s v="Supplies &amp; Services"/>
    <x v="0"/>
    <s v="Regional Parks2"/>
    <s v="Idyllwild2"/>
    <n v="1506.42"/>
    <n v="750"/>
    <m/>
    <n v="750"/>
    <n v="0"/>
    <n v="949.56"/>
    <n v="232.09"/>
    <n v="0"/>
    <n v="78.64"/>
    <n v="392.21"/>
    <n v="0"/>
    <n v="170.81"/>
    <n v="0"/>
    <n v="0"/>
    <n v="98.04"/>
    <n v="0"/>
    <n v="1921.35"/>
    <n v="1181.6499999999999"/>
    <n v="470.84999999999997"/>
    <n v="170.81"/>
    <n v="98.04"/>
    <n v="1921.3499999999997"/>
    <n v="-1171.3499999999997"/>
    <n v="1000"/>
  </r>
  <r>
    <n v="25400"/>
    <s v="Regional Park &amp; Open Space Dis"/>
    <n v="931403"/>
    <s v="Idyllwild Park"/>
    <x v="113"/>
    <x v="113"/>
    <s v="25400 931403 528020"/>
    <x v="3"/>
    <x v="23"/>
    <s v="Supplies &amp; Services"/>
    <x v="0"/>
    <s v="Regional Parks2"/>
    <s v="Idyllwild2"/>
    <n v="980.45"/>
    <n v="4500"/>
    <m/>
    <n v="4500"/>
    <n v="0"/>
    <n v="0"/>
    <n v="2450"/>
    <n v="350"/>
    <n v="295.22000000000003"/>
    <n v="350"/>
    <n v="0"/>
    <n v="350"/>
    <n v="0"/>
    <n v="350"/>
    <n v="350"/>
    <n v="0"/>
    <n v="4495.22"/>
    <n v="2450"/>
    <n v="995.22"/>
    <n v="350"/>
    <n v="700"/>
    <n v="4495.22"/>
    <n v="4.7799999999997453"/>
    <n v="6000"/>
  </r>
  <r>
    <n v="25400"/>
    <s v="Regional Park &amp; Open Space Dis"/>
    <n v="931403"/>
    <s v="Idyllwild Park"/>
    <x v="88"/>
    <x v="88"/>
    <s v="25400 931403 537080"/>
    <x v="3"/>
    <x v="23"/>
    <s v="Other Charges"/>
    <x v="2"/>
    <s v="Regional Parks3"/>
    <s v="Idyllwild3"/>
    <n v="0"/>
    <n v="1000"/>
    <m/>
    <n v="1000"/>
    <n v="0"/>
    <n v="0"/>
    <n v="0"/>
    <n v="10"/>
    <n v="215"/>
    <n v="0"/>
    <n v="0"/>
    <n v="0"/>
    <n v="0"/>
    <n v="0"/>
    <n v="0"/>
    <n v="0"/>
    <n v="225"/>
    <n v="0"/>
    <n v="225"/>
    <n v="0"/>
    <n v="0"/>
    <n v="225"/>
    <n v="775"/>
    <n v="1000"/>
  </r>
  <r>
    <n v="25400"/>
    <s v="Regional Park &amp; Open Space Dis"/>
    <n v="931404"/>
    <s v="kabian Park"/>
    <x v="47"/>
    <x v="47"/>
    <s v="25400 931404 520020"/>
    <x v="3"/>
    <x v="26"/>
    <s v="Supplies &amp; Services"/>
    <x v="0"/>
    <s v="Regional Parks2"/>
    <s v="Kabian2"/>
    <n v="2400"/>
    <n v="2600"/>
    <m/>
    <n v="2600"/>
    <n v="0"/>
    <n v="200"/>
    <n v="200"/>
    <n v="200"/>
    <n v="200"/>
    <n v="200"/>
    <n v="200"/>
    <n v="200"/>
    <n v="200"/>
    <n v="200"/>
    <n v="200"/>
    <n v="200"/>
    <n v="2200"/>
    <n v="400"/>
    <n v="600"/>
    <n v="600"/>
    <n v="600"/>
    <n v="2200"/>
    <n v="400"/>
    <n v="2600"/>
  </r>
  <r>
    <n v="25400"/>
    <s v="Regional Park &amp; Open Space Dis"/>
    <n v="931404"/>
    <s v="kabian Park"/>
    <x v="8"/>
    <x v="8"/>
    <s v="25400 931404 522310"/>
    <x v="3"/>
    <x v="26"/>
    <s v="Supplies &amp; Services"/>
    <x v="0"/>
    <s v="Regional Parks2"/>
    <s v="Kabian2"/>
    <n v="102.22999999999999"/>
    <n v="1000"/>
    <m/>
    <n v="1000"/>
    <n v="0"/>
    <n v="0"/>
    <n v="0"/>
    <n v="0"/>
    <n v="147.15"/>
    <n v="0"/>
    <n v="728"/>
    <n v="0"/>
    <n v="0"/>
    <n v="0"/>
    <n v="0"/>
    <n v="0"/>
    <n v="875.15"/>
    <n v="0"/>
    <n v="147.15"/>
    <n v="728"/>
    <n v="0"/>
    <n v="875.15"/>
    <n v="124.85000000000002"/>
    <n v="1000"/>
  </r>
  <r>
    <n v="25400"/>
    <s v="Regional Park &amp; Open Space Dis"/>
    <n v="931404"/>
    <s v="kabian Park"/>
    <x v="60"/>
    <x v="60"/>
    <s v="25400 931404 522320"/>
    <x v="3"/>
    <x v="26"/>
    <s v="Supplies &amp; Services"/>
    <x v="0"/>
    <s v="Regional Parks2"/>
    <s v="Kabian2"/>
    <n v="1095.24"/>
    <n v="2500"/>
    <m/>
    <n v="2500"/>
    <n v="0"/>
    <n v="0"/>
    <n v="0"/>
    <n v="0"/>
    <n v="0"/>
    <n v="0"/>
    <n v="133.63"/>
    <n v="2958"/>
    <n v="971.48"/>
    <n v="0"/>
    <n v="0"/>
    <n v="0"/>
    <n v="4063.11"/>
    <n v="0"/>
    <n v="0"/>
    <n v="4063.11"/>
    <n v="0"/>
    <n v="4063.11"/>
    <n v="-1563.1100000000001"/>
    <n v="2500"/>
  </r>
  <r>
    <n v="25400"/>
    <s v="Regional Park &amp; Open Space Dis"/>
    <n v="931405"/>
    <s v="Lake Cahuilla Park"/>
    <x v="47"/>
    <x v="47"/>
    <s v="25400 931405 520020"/>
    <x v="3"/>
    <x v="3"/>
    <s v="Supplies &amp; Services"/>
    <x v="0"/>
    <s v="Regional Parks2"/>
    <s v="Lake Cahuilla2"/>
    <n v="3041.16"/>
    <n v="4180"/>
    <m/>
    <n v="4180"/>
    <n v="0"/>
    <n v="0"/>
    <n v="613.72"/>
    <n v="200"/>
    <n v="200"/>
    <n v="200"/>
    <n v="200"/>
    <n v="200"/>
    <n v="200"/>
    <n v="322.99"/>
    <n v="322.99"/>
    <n v="591.98"/>
    <n v="3051.68"/>
    <n v="613.72"/>
    <n v="600"/>
    <n v="600"/>
    <n v="1237.96"/>
    <n v="3051.6800000000003"/>
    <n v="1128.3199999999997"/>
    <n v="4180"/>
  </r>
  <r>
    <n v="25400"/>
    <s v="Regional Park &amp; Open Space Dis"/>
    <n v="931405"/>
    <s v="Lake Cahuilla Park"/>
    <x v="50"/>
    <x v="50"/>
    <s v="25400 931405 520115"/>
    <x v="3"/>
    <x v="3"/>
    <s v="Supplies &amp; Services"/>
    <x v="0"/>
    <s v="Regional Parks2"/>
    <s v="Lake Cahuilla2"/>
    <n v="313.5"/>
    <n v="1550"/>
    <m/>
    <n v="1550"/>
    <n v="0"/>
    <n v="0"/>
    <n v="397.7"/>
    <n v="84"/>
    <n v="93"/>
    <n v="0"/>
    <n v="0"/>
    <n v="0"/>
    <n v="0"/>
    <n v="217.62"/>
    <n v="315.38"/>
    <n v="155"/>
    <n v="1262.7"/>
    <n v="397.7"/>
    <n v="177"/>
    <n v="0"/>
    <n v="688"/>
    <n v="1262.7"/>
    <n v="287.29999999999995"/>
    <n v="1850"/>
  </r>
  <r>
    <n v="25400"/>
    <s v="Regional Park &amp; Open Space Dis"/>
    <n v="931405"/>
    <s v="Lake Cahuilla Park"/>
    <x v="53"/>
    <x v="53"/>
    <s v="25400 931405 520800"/>
    <x v="3"/>
    <x v="3"/>
    <s v="Supplies &amp; Services"/>
    <x v="0"/>
    <s v="Regional Parks2"/>
    <s v="Lake Cahuilla2"/>
    <n v="3777.1"/>
    <n v="5700"/>
    <m/>
    <n v="5700"/>
    <n v="387.56"/>
    <n v="0"/>
    <n v="237.46"/>
    <n v="423.02"/>
    <n v="221.75"/>
    <n v="615.65"/>
    <n v="584.36"/>
    <n v="874.64"/>
    <n v="165.42"/>
    <n v="1076.1400000000001"/>
    <n v="449.12"/>
    <n v="19.350000000000001"/>
    <n v="5054.47"/>
    <n v="625.02"/>
    <n v="1260.42"/>
    <n v="1624.42"/>
    <n v="1544.6100000000001"/>
    <n v="5054.47"/>
    <n v="645.52999999999975"/>
    <n v="6500"/>
  </r>
  <r>
    <n v="25400"/>
    <s v="Regional Park &amp; Open Space Dis"/>
    <n v="931405"/>
    <s v="Lake Cahuilla Park"/>
    <x v="55"/>
    <x v="55"/>
    <s v="25400 931405 521420"/>
    <x v="3"/>
    <x v="3"/>
    <s v="Supplies &amp; Services"/>
    <x v="0"/>
    <s v="Regional Parks2"/>
    <s v="Lake Cahuilla2"/>
    <n v="3251.59"/>
    <n v="6000"/>
    <m/>
    <n v="6000"/>
    <n v="0"/>
    <n v="70.5"/>
    <n v="517.66999999999996"/>
    <n v="0"/>
    <n v="34.58"/>
    <n v="221.63"/>
    <n v="503.83"/>
    <n v="210.58"/>
    <n v="1326.96"/>
    <n v="2076.65"/>
    <n v="0"/>
    <n v="31.09"/>
    <n v="4993.49"/>
    <n v="588.16999999999996"/>
    <n v="256.20999999999998"/>
    <n v="2041.37"/>
    <n v="2107.7400000000002"/>
    <n v="4993.49"/>
    <n v="1006.5100000000002"/>
    <n v="6000"/>
  </r>
  <r>
    <n v="25400"/>
    <s v="Regional Park &amp; Open Space Dis"/>
    <n v="931405"/>
    <s v="Lake Cahuilla Park"/>
    <x v="56"/>
    <x v="56"/>
    <s v="25400 931405 521500"/>
    <x v="3"/>
    <x v="3"/>
    <s v="Supplies &amp; Services"/>
    <x v="0"/>
    <s v="Regional Parks2"/>
    <s v="Lake Cahuilla2"/>
    <n v="129.12"/>
    <n v="250"/>
    <m/>
    <n v="250"/>
    <n v="0"/>
    <n v="0"/>
    <n v="0"/>
    <n v="0"/>
    <n v="0"/>
    <n v="0"/>
    <n v="0"/>
    <n v="0"/>
    <n v="0"/>
    <n v="0"/>
    <n v="0"/>
    <n v="0"/>
    <n v="0"/>
    <n v="0"/>
    <n v="0"/>
    <n v="0"/>
    <n v="0"/>
    <n v="0"/>
    <n v="250"/>
    <n v="600"/>
  </r>
  <r>
    <n v="25400"/>
    <s v="Regional Park &amp; Open Space Dis"/>
    <n v="931405"/>
    <s v="Lake Cahuilla Park"/>
    <x v="8"/>
    <x v="8"/>
    <s v="25400 931405 522310"/>
    <x v="3"/>
    <x v="3"/>
    <s v="Supplies &amp; Services"/>
    <x v="0"/>
    <s v="Regional Parks2"/>
    <s v="Lake Cahuilla2"/>
    <n v="2139.69"/>
    <n v="3000"/>
    <m/>
    <n v="3000"/>
    <n v="0"/>
    <n v="0"/>
    <n v="339.96"/>
    <n v="6.2"/>
    <n v="352.56"/>
    <n v="308.83"/>
    <n v="52.7"/>
    <n v="56.54"/>
    <n v="674.72"/>
    <n v="0"/>
    <n v="243.73"/>
    <n v="167.56"/>
    <n v="2202.8000000000002"/>
    <n v="339.96"/>
    <n v="667.58999999999992"/>
    <n v="783.96"/>
    <n v="411.28999999999996"/>
    <n v="2202.8000000000002"/>
    <n v="797.19999999999982"/>
    <n v="4000"/>
  </r>
  <r>
    <n v="25400"/>
    <s v="Regional Park &amp; Open Space Dis"/>
    <n v="931405"/>
    <s v="Lake Cahuilla Park"/>
    <x v="60"/>
    <x v="60"/>
    <s v="25400 931405 522320"/>
    <x v="3"/>
    <x v="3"/>
    <s v="Supplies &amp; Services"/>
    <x v="0"/>
    <s v="Regional Parks2"/>
    <s v="Lake Cahuilla2"/>
    <n v="6002.12"/>
    <n v="6500"/>
    <m/>
    <n v="6500"/>
    <n v="301.56"/>
    <n v="-272.3"/>
    <n v="0"/>
    <n v="16.86"/>
    <n v="23258.68"/>
    <n v="147.88"/>
    <n v="477.32"/>
    <n v="52.05"/>
    <n v="660.49"/>
    <n v="-22534.91"/>
    <n v="157.94"/>
    <n v="930.26"/>
    <n v="3195.8300000000008"/>
    <n v="29.259999999999991"/>
    <n v="23423.420000000002"/>
    <n v="1189.8600000000001"/>
    <n v="-21446.710000000003"/>
    <n v="3195.8299999999981"/>
    <n v="3304.1700000000019"/>
    <n v="7500"/>
  </r>
  <r>
    <n v="25400"/>
    <s v="Regional Park &amp; Open Space Dis"/>
    <n v="931405"/>
    <s v="Lake Cahuilla Park"/>
    <x v="116"/>
    <x v="116"/>
    <s v="25400 931405 522340"/>
    <x v="3"/>
    <x v="3"/>
    <s v="Supplies &amp; Services"/>
    <x v="0"/>
    <s v="Regional Parks2"/>
    <s v="Lake Cahuilla2"/>
    <n v="3955.5"/>
    <n v="4000"/>
    <m/>
    <n v="4000"/>
    <n v="0"/>
    <n v="0"/>
    <n v="774.34"/>
    <n v="0"/>
    <n v="0"/>
    <n v="0"/>
    <n v="0"/>
    <n v="0"/>
    <n v="0"/>
    <n v="0"/>
    <n v="0"/>
    <n v="0"/>
    <n v="774.34"/>
    <n v="774.34"/>
    <n v="0"/>
    <n v="0"/>
    <n v="0"/>
    <n v="774.34"/>
    <n v="3225.66"/>
    <n v="4000"/>
  </r>
  <r>
    <n v="25400"/>
    <s v="Regional Park &amp; Open Space Dis"/>
    <n v="931405"/>
    <s v="Lake Cahuilla Park"/>
    <x v="63"/>
    <x v="63"/>
    <s v="25400 931405 523220"/>
    <x v="3"/>
    <x v="3"/>
    <s v="Supplies &amp; Services"/>
    <x v="0"/>
    <s v="Regional Parks2"/>
    <s v="Lake Cahuilla2"/>
    <n v="76.22"/>
    <n v="350"/>
    <m/>
    <n v="350"/>
    <n v="0"/>
    <n v="0"/>
    <n v="0"/>
    <n v="0"/>
    <n v="0"/>
    <n v="156.56"/>
    <n v="0"/>
    <n v="0"/>
    <n v="0"/>
    <n v="0"/>
    <n v="0"/>
    <n v="0"/>
    <n v="156.56"/>
    <n v="0"/>
    <n v="156.56"/>
    <n v="0"/>
    <n v="0"/>
    <n v="156.56"/>
    <n v="193.44"/>
    <n v="350"/>
  </r>
  <r>
    <n v="25400"/>
    <s v="Regional Park &amp; Open Space Dis"/>
    <n v="931405"/>
    <s v="Lake Cahuilla Park"/>
    <x v="91"/>
    <x v="91"/>
    <s v="25400 931405 523290"/>
    <x v="3"/>
    <x v="3"/>
    <s v="Supplies &amp; Services"/>
    <x v="0"/>
    <s v="Regional Parks2"/>
    <s v="Lake Cahuilla2"/>
    <n v="9917.5400000000009"/>
    <n v="8700"/>
    <m/>
    <n v="8700"/>
    <n v="394"/>
    <n v="171.4"/>
    <n v="508.18"/>
    <n v="609.85"/>
    <n v="799.64"/>
    <n v="888.48"/>
    <n v="931.58"/>
    <n v="1039.4000000000001"/>
    <n v="917.48"/>
    <n v="804.85"/>
    <n v="601.5"/>
    <n v="357.15"/>
    <n v="8023.51"/>
    <n v="1073.58"/>
    <n v="2297.9700000000003"/>
    <n v="2888.46"/>
    <n v="1763.5"/>
    <n v="8023.51"/>
    <n v="676.48999999999978"/>
    <n v="9000"/>
  </r>
  <r>
    <n v="25400"/>
    <s v="Regional Park &amp; Open Space Dis"/>
    <n v="931405"/>
    <s v="Lake Cahuilla Park"/>
    <x v="66"/>
    <x v="66"/>
    <s v="25400 931405 523700"/>
    <x v="3"/>
    <x v="3"/>
    <s v="Supplies &amp; Services"/>
    <x v="0"/>
    <s v="Regional Parks2"/>
    <s v="Lake Cahuilla2"/>
    <n v="2656.86"/>
    <n v="4000"/>
    <m/>
    <n v="4000"/>
    <n v="0"/>
    <n v="0"/>
    <n v="35.020000000000003"/>
    <n v="371.91"/>
    <n v="126.13"/>
    <n v="124.68"/>
    <n v="388.05"/>
    <n v="505.54"/>
    <n v="453.45"/>
    <n v="376.96"/>
    <n v="228.85"/>
    <n v="4.87"/>
    <n v="2615.4599999999996"/>
    <n v="35.020000000000003"/>
    <n v="622.72"/>
    <n v="1347.04"/>
    <n v="610.67999999999995"/>
    <n v="2615.46"/>
    <n v="1384.54"/>
    <n v="4000"/>
  </r>
  <r>
    <n v="25400"/>
    <s v="Regional Park &amp; Open Space Dis"/>
    <n v="931405"/>
    <s v="Lake Cahuilla Park"/>
    <x v="67"/>
    <x v="67"/>
    <s v="25400 931405 523800"/>
    <x v="3"/>
    <x v="3"/>
    <s v="Supplies &amp; Services"/>
    <x v="0"/>
    <s v="Regional Parks2"/>
    <s v="Lake Cahuilla2"/>
    <n v="1040.8800000000001"/>
    <n v="1500"/>
    <m/>
    <n v="1500"/>
    <n v="0"/>
    <n v="0"/>
    <n v="0"/>
    <n v="0"/>
    <n v="0"/>
    <n v="0"/>
    <n v="0"/>
    <n v="0"/>
    <n v="0"/>
    <n v="0"/>
    <n v="61.8"/>
    <n v="0"/>
    <n v="61.8"/>
    <n v="0"/>
    <n v="0"/>
    <n v="0"/>
    <n v="61.8"/>
    <n v="61.8"/>
    <n v="1438.2"/>
    <n v="4200"/>
  </r>
  <r>
    <n v="25400"/>
    <s v="Regional Park &amp; Open Space Dis"/>
    <n v="931405"/>
    <s v="Lake Cahuilla Park"/>
    <x v="68"/>
    <x v="68"/>
    <s v="25400 931405 524840"/>
    <x v="3"/>
    <x v="3"/>
    <s v="Supplies &amp; Services"/>
    <x v="0"/>
    <s v="Regional Parks2"/>
    <s v="Lake Cahuilla2"/>
    <n v="150"/>
    <n v="200"/>
    <m/>
    <n v="200"/>
    <n v="0"/>
    <n v="0"/>
    <n v="15"/>
    <n v="15"/>
    <n v="0"/>
    <n v="0"/>
    <n v="30"/>
    <n v="0"/>
    <n v="0"/>
    <n v="45"/>
    <n v="0"/>
    <n v="15"/>
    <n v="120"/>
    <n v="15"/>
    <n v="15"/>
    <n v="30"/>
    <n v="60"/>
    <n v="120"/>
    <n v="80"/>
    <n v="200"/>
  </r>
  <r>
    <n v="25400"/>
    <s v="Regional Park &amp; Open Space Dis"/>
    <n v="931405"/>
    <s v="Lake Cahuilla Park"/>
    <x v="72"/>
    <x v="72"/>
    <s v="25400 931405 526960"/>
    <x v="3"/>
    <x v="3"/>
    <s v="Supplies &amp; Services"/>
    <x v="0"/>
    <s v="Regional Parks2"/>
    <s v="Lake Cahuilla2"/>
    <n v="1971.04"/>
    <n v="1000"/>
    <m/>
    <n v="1000"/>
    <n v="221.72"/>
    <n v="-221.72"/>
    <n v="0"/>
    <n v="147.71"/>
    <n v="205.85"/>
    <n v="56.01"/>
    <n v="662.43"/>
    <n v="75.989999999999995"/>
    <n v="0"/>
    <n v="601.36"/>
    <n v="0"/>
    <n v="0"/>
    <n v="1749.35"/>
    <n v="0"/>
    <n v="409.57"/>
    <n v="738.42"/>
    <n v="601.36"/>
    <n v="1749.35"/>
    <n v="-749.34999999999991"/>
    <n v="6000"/>
  </r>
  <r>
    <n v="25400"/>
    <s v="Regional Park &amp; Open Space Dis"/>
    <n v="931405"/>
    <s v="Lake Cahuilla Park"/>
    <x v="73"/>
    <x v="73"/>
    <s v="25400 931405 527100"/>
    <x v="3"/>
    <x v="3"/>
    <s v="Supplies &amp; Services"/>
    <x v="0"/>
    <s v="Regional Parks2"/>
    <s v="Lake Cahuilla2"/>
    <n v="1509.5900000000001"/>
    <n v="2000"/>
    <m/>
    <n v="2000"/>
    <n v="0"/>
    <n v="0"/>
    <n v="444.92"/>
    <n v="29.78"/>
    <n v="137.59"/>
    <n v="78.42"/>
    <n v="119.24"/>
    <n v="146.53"/>
    <n v="592.74"/>
    <n v="445.51"/>
    <n v="-138.06"/>
    <n v="0"/>
    <n v="1856.67"/>
    <n v="444.92"/>
    <n v="245.79000000000002"/>
    <n v="858.51"/>
    <n v="307.45"/>
    <n v="1856.67"/>
    <n v="143.32999999999993"/>
    <n v="2000"/>
  </r>
  <r>
    <n v="25400"/>
    <s v="Regional Park &amp; Open Space Dis"/>
    <n v="931405"/>
    <s v="Lake Cahuilla Park"/>
    <x v="75"/>
    <x v="75"/>
    <s v="25400 931405 527680"/>
    <x v="3"/>
    <x v="3"/>
    <s v="Supplies &amp; Services"/>
    <x v="0"/>
    <s v="Regional Parks2"/>
    <s v="Lake Cahuilla2"/>
    <n v="1322.77"/>
    <n v="500"/>
    <m/>
    <n v="500"/>
    <n v="260.35000000000002"/>
    <n v="-260.35000000000002"/>
    <n v="503.95"/>
    <n v="0"/>
    <n v="0"/>
    <n v="0"/>
    <n v="0"/>
    <n v="37.74"/>
    <n v="0"/>
    <n v="0"/>
    <n v="0"/>
    <n v="0"/>
    <n v="541.68999999999994"/>
    <n v="503.95"/>
    <n v="0"/>
    <n v="37.74"/>
    <n v="0"/>
    <n v="541.68999999999994"/>
    <n v="-41.689999999999941"/>
    <n v="1000"/>
  </r>
  <r>
    <n v="25400"/>
    <s v="Regional Park &amp; Open Space Dis"/>
    <n v="931405"/>
    <s v="Lake Cahuilla Park"/>
    <x v="3"/>
    <x v="3"/>
    <s v="25400 931405 527720"/>
    <x v="3"/>
    <x v="3"/>
    <s v="Supplies &amp; Services"/>
    <x v="0"/>
    <s v="Regional Parks2"/>
    <s v="Lake Cahuilla2"/>
    <n v="466.85"/>
    <n v="600"/>
    <m/>
    <n v="600"/>
    <n v="195.72"/>
    <n v="0"/>
    <n v="0"/>
    <n v="0"/>
    <n v="0"/>
    <n v="0"/>
    <n v="0"/>
    <n v="0"/>
    <n v="0"/>
    <n v="37.520000000000003"/>
    <n v="66.989999999999995"/>
    <n v="0"/>
    <n v="300.23"/>
    <n v="195.72"/>
    <n v="0"/>
    <n v="0"/>
    <n v="104.50999999999999"/>
    <n v="300.23"/>
    <n v="299.77"/>
    <n v="600"/>
  </r>
  <r>
    <n v="25400"/>
    <s v="Regional Park &amp; Open Space Dis"/>
    <n v="931405"/>
    <s v="Lake Cahuilla Park"/>
    <x v="113"/>
    <x v="113"/>
    <s v="25400 931405 528020"/>
    <x v="3"/>
    <x v="3"/>
    <s v="Supplies &amp; Services"/>
    <x v="0"/>
    <s v="Regional Parks2"/>
    <s v="Lake Cahuilla2"/>
    <n v="8529.0499999999993"/>
    <n v="7500"/>
    <m/>
    <n v="7500"/>
    <n v="225.72"/>
    <n v="0"/>
    <n v="935.45"/>
    <n v="952.44"/>
    <n v="1174.74"/>
    <n v="1106.3499999999999"/>
    <n v="2308.88"/>
    <n v="912.98"/>
    <n v="618.14"/>
    <n v="1487.75"/>
    <n v="2489.1999999999998"/>
    <n v="1611.35"/>
    <n v="13823.000000000002"/>
    <n v="1161.17"/>
    <n v="3233.53"/>
    <n v="3840"/>
    <n v="5588.2999999999993"/>
    <n v="13823"/>
    <n v="-6323"/>
    <n v="7500"/>
  </r>
  <r>
    <n v="25400"/>
    <s v="Regional Park &amp; Open Space Dis"/>
    <n v="931405"/>
    <s v="Lake Cahuilla Park"/>
    <x v="88"/>
    <x v="88"/>
    <s v="25400 931405 537080"/>
    <x v="3"/>
    <x v="3"/>
    <s v="Other Charges"/>
    <x v="2"/>
    <s v="Regional Parks3"/>
    <s v="Lake Cahuilla3"/>
    <n v="327"/>
    <n v="1000"/>
    <m/>
    <n v="1000"/>
    <n v="0"/>
    <n v="0"/>
    <n v="0"/>
    <n v="0"/>
    <n v="0"/>
    <n v="0"/>
    <n v="0"/>
    <n v="0"/>
    <n v="0"/>
    <n v="192"/>
    <n v="0"/>
    <n v="0"/>
    <n v="192"/>
    <n v="0"/>
    <n v="0"/>
    <n v="0"/>
    <n v="192"/>
    <n v="192"/>
    <n v="808"/>
    <n v="5000"/>
  </r>
  <r>
    <n v="25400"/>
    <s v="Regional Park &amp; Open Space Dis"/>
    <n v="931406"/>
    <s v="Lawler Lodge &amp; Alpine Cabins"/>
    <x v="47"/>
    <x v="47"/>
    <s v="25400 931406 520020"/>
    <x v="3"/>
    <x v="27"/>
    <s v="Supplies &amp; Services"/>
    <x v="0"/>
    <s v="Regional Parks2"/>
    <s v="Lawler Lodge &amp; Alpine Cabins2"/>
    <n v="5870.4000000000015"/>
    <n v="5800"/>
    <m/>
    <n v="5800"/>
    <n v="0"/>
    <n v="502.01"/>
    <n v="1004.02"/>
    <n v="516.99"/>
    <n v="0"/>
    <n v="1033.98"/>
    <n v="0"/>
    <n v="516.99"/>
    <n v="1033.98"/>
    <n v="516.99"/>
    <n v="0"/>
    <n v="1033.98"/>
    <n v="6158.9399999999987"/>
    <n v="1506.03"/>
    <n v="1550.97"/>
    <n v="1550.97"/>
    <n v="1550.97"/>
    <n v="6158.9400000000005"/>
    <n v="-358.94000000000051"/>
    <n v="5800"/>
  </r>
  <r>
    <n v="25400"/>
    <s v="Regional Park &amp; Open Space Dis"/>
    <n v="931406"/>
    <s v="Lawler Lodge &amp; Alpine Cabins"/>
    <x v="48"/>
    <x v="48"/>
    <s v="25400 931406 520025"/>
    <x v="3"/>
    <x v="27"/>
    <s v="Supplies &amp; Services"/>
    <x v="0"/>
    <s v="Regional Parks2"/>
    <s v="Lawler Lodge &amp; Alpine Cabins2"/>
    <n v="300.45999999999998"/>
    <n v="400"/>
    <m/>
    <n v="400"/>
    <n v="49.55"/>
    <n v="0"/>
    <n v="0"/>
    <n v="0"/>
    <n v="0"/>
    <n v="117.97"/>
    <n v="99.1"/>
    <n v="0"/>
    <n v="0"/>
    <n v="0"/>
    <n v="260.14999999999998"/>
    <n v="0"/>
    <n v="526.77"/>
    <n v="49.55"/>
    <n v="117.97"/>
    <n v="99.1"/>
    <n v="260.14999999999998"/>
    <n v="526.77"/>
    <n v="-126.76999999999998"/>
    <n v="400"/>
  </r>
  <r>
    <n v="25400"/>
    <s v="Regional Park &amp; Open Space Dis"/>
    <n v="931406"/>
    <s v="Lawler Lodge &amp; Alpine Cabins"/>
    <x v="53"/>
    <x v="53"/>
    <s v="25400 931406 520800"/>
    <x v="3"/>
    <x v="27"/>
    <s v="Supplies &amp; Services"/>
    <x v="0"/>
    <s v="Regional Parks2"/>
    <s v="Lawler Lodge &amp; Alpine Cabins2"/>
    <n v="4469.75"/>
    <n v="2000"/>
    <m/>
    <n v="2000"/>
    <n v="0"/>
    <n v="0"/>
    <n v="59.55"/>
    <n v="97.61"/>
    <n v="90.55"/>
    <n v="172.34"/>
    <n v="147.57"/>
    <n v="48.27"/>
    <n v="385.19"/>
    <n v="0"/>
    <n v="0"/>
    <n v="0"/>
    <n v="1001.0799999999999"/>
    <n v="59.55"/>
    <n v="360.5"/>
    <n v="581.03"/>
    <n v="0"/>
    <n v="1001.0799999999999"/>
    <n v="998.92000000000007"/>
    <n v="2500"/>
  </r>
  <r>
    <n v="25400"/>
    <s v="Regional Park &amp; Open Space Dis"/>
    <n v="931406"/>
    <s v="Lawler Lodge &amp; Alpine Cabins"/>
    <x v="118"/>
    <x v="118"/>
    <s v="25400 931406 520825"/>
    <x v="3"/>
    <x v="27"/>
    <s v="Supplies &amp; Services"/>
    <x v="0"/>
    <s v="Regional Parks2"/>
    <s v="Lawler Lodge &amp; Alpine Cabins2"/>
    <n v="0"/>
    <n v="500"/>
    <m/>
    <n v="500"/>
    <n v="0"/>
    <n v="0"/>
    <n v="0"/>
    <n v="0"/>
    <n v="0"/>
    <n v="0"/>
    <n v="0"/>
    <n v="122.62"/>
    <n v="0"/>
    <n v="0"/>
    <n v="0"/>
    <n v="0"/>
    <n v="122.62"/>
    <n v="0"/>
    <n v="0"/>
    <n v="122.62"/>
    <n v="0"/>
    <n v="122.62"/>
    <n v="377.38"/>
    <n v="500"/>
  </r>
  <r>
    <n v="25400"/>
    <s v="Regional Park &amp; Open Space Dis"/>
    <n v="931406"/>
    <s v="Lawler Lodge &amp; Alpine Cabins"/>
    <x v="55"/>
    <x v="55"/>
    <s v="25400 931406 521420"/>
    <x v="3"/>
    <x v="27"/>
    <s v="Supplies &amp; Services"/>
    <x v="0"/>
    <s v="Regional Parks2"/>
    <s v="Lawler Lodge &amp; Alpine Cabins2"/>
    <n v="-92.320000000000007"/>
    <n v="0"/>
    <m/>
    <n v="0"/>
    <n v="0"/>
    <n v="16.79"/>
    <n v="0"/>
    <n v="0"/>
    <n v="0"/>
    <n v="0"/>
    <n v="0"/>
    <n v="0"/>
    <n v="0"/>
    <n v="9.39"/>
    <n v="0"/>
    <n v="0"/>
    <n v="26.18"/>
    <n v="16.79"/>
    <n v="0"/>
    <n v="0"/>
    <n v="9.39"/>
    <n v="26.18"/>
    <n v="-26.18"/>
    <n v="0"/>
  </r>
  <r>
    <n v="25400"/>
    <s v="Regional Park &amp; Open Space Dis"/>
    <n v="931406"/>
    <s v="Lawler Lodge &amp; Alpine Cabins"/>
    <x v="119"/>
    <x v="119"/>
    <s v="25400 931406 521440"/>
    <x v="3"/>
    <x v="27"/>
    <s v="Supplies &amp; Services"/>
    <x v="0"/>
    <s v="Regional Parks2"/>
    <s v="Lawler Lodge &amp; Alpine Cabins2"/>
    <n v="9.43"/>
    <n v="1500"/>
    <m/>
    <n v="1500"/>
    <n v="0"/>
    <n v="0"/>
    <n v="406.15"/>
    <n v="0"/>
    <n v="0"/>
    <n v="150"/>
    <n v="0"/>
    <n v="0"/>
    <n v="0"/>
    <n v="0"/>
    <n v="0"/>
    <n v="2750"/>
    <n v="3306.15"/>
    <n v="406.15"/>
    <n v="150"/>
    <n v="0"/>
    <n v="2750"/>
    <n v="3306.15"/>
    <n v="-1806.15"/>
    <n v="2000"/>
  </r>
  <r>
    <n v="25400"/>
    <s v="Regional Park &amp; Open Space Dis"/>
    <n v="931406"/>
    <s v="Lawler Lodge &amp; Alpine Cabins"/>
    <x v="6"/>
    <x v="6"/>
    <s v="25400 931406 521600"/>
    <x v="3"/>
    <x v="27"/>
    <s v="Supplies &amp; Services"/>
    <x v="0"/>
    <s v="Regional Parks2"/>
    <s v="Lawler Lodge &amp; Alpine Cabins2"/>
    <n v="0"/>
    <n v="4000"/>
    <m/>
    <n v="4000"/>
    <n v="600"/>
    <n v="0"/>
    <n v="0"/>
    <n v="0"/>
    <n v="0"/>
    <n v="0"/>
    <n v="0"/>
    <n v="0"/>
    <n v="0"/>
    <n v="0"/>
    <n v="0"/>
    <n v="0"/>
    <n v="600"/>
    <n v="600"/>
    <n v="0"/>
    <n v="0"/>
    <n v="0"/>
    <n v="600"/>
    <n v="3400"/>
    <n v="9000"/>
  </r>
  <r>
    <n v="25400"/>
    <s v="Regional Park &amp; Open Space Dis"/>
    <n v="931406"/>
    <s v="Lawler Lodge &amp; Alpine Cabins"/>
    <x v="59"/>
    <x v="59"/>
    <s v="25400 931406 521740"/>
    <x v="3"/>
    <x v="27"/>
    <s v="Supplies &amp; Services"/>
    <x v="0"/>
    <s v="Regional Parks2"/>
    <s v="Lawler Lodge &amp; Alpine Cabins2"/>
    <n v="822.83"/>
    <n v="0"/>
    <m/>
    <n v="0"/>
    <n v="0"/>
    <n v="0"/>
    <n v="0"/>
    <n v="0"/>
    <n v="0"/>
    <n v="0"/>
    <n v="0"/>
    <n v="0"/>
    <n v="0"/>
    <n v="0"/>
    <n v="0"/>
    <n v="0"/>
    <n v="0"/>
    <n v="0"/>
    <n v="0"/>
    <n v="0"/>
    <n v="0"/>
    <n v="0"/>
    <n v="0"/>
    <n v="0"/>
  </r>
  <r>
    <n v="25400"/>
    <s v="Regional Park &amp; Open Space Dis"/>
    <n v="931406"/>
    <s v="Lawler Lodge &amp; Alpine Cabins"/>
    <x v="8"/>
    <x v="8"/>
    <s v="25400 931406 522310"/>
    <x v="3"/>
    <x v="27"/>
    <s v="Supplies &amp; Services"/>
    <x v="0"/>
    <s v="Regional Parks2"/>
    <s v="Lawler Lodge &amp; Alpine Cabins2"/>
    <n v="7493.3499999999995"/>
    <n v="5000"/>
    <n v="15000"/>
    <n v="20000"/>
    <n v="0"/>
    <n v="0"/>
    <n v="19.04"/>
    <n v="0"/>
    <n v="0"/>
    <n v="0"/>
    <n v="3338.97"/>
    <n v="327.94"/>
    <n v="467.87"/>
    <n v="61.97"/>
    <n v="372.15"/>
    <n v="74.3"/>
    <n v="4662.24"/>
    <n v="19.04"/>
    <n v="0"/>
    <n v="4134.78"/>
    <n v="508.42"/>
    <n v="4662.24"/>
    <n v="15337.76"/>
    <n v="5000"/>
  </r>
  <r>
    <n v="25400"/>
    <s v="Regional Park &amp; Open Space Dis"/>
    <n v="931406"/>
    <s v="Lawler Lodge &amp; Alpine Cabins"/>
    <x v="60"/>
    <x v="60"/>
    <s v="25400 931406 522320"/>
    <x v="3"/>
    <x v="27"/>
    <s v="Supplies &amp; Services"/>
    <x v="0"/>
    <s v="Regional Parks2"/>
    <s v="Lawler Lodge &amp; Alpine Cabins2"/>
    <n v="1130.3899999999999"/>
    <n v="2500"/>
    <m/>
    <n v="2500"/>
    <n v="755.17"/>
    <n v="-755.17"/>
    <n v="0"/>
    <n v="0"/>
    <n v="0"/>
    <n v="51.68"/>
    <n v="0"/>
    <n v="40.72"/>
    <n v="0"/>
    <n v="815.86"/>
    <n v="488.68"/>
    <n v="529.34"/>
    <n v="1926.2800000000002"/>
    <n v="0"/>
    <n v="51.68"/>
    <n v="40.72"/>
    <n v="1833.88"/>
    <n v="1926.2800000000002"/>
    <n v="573.7199999999998"/>
    <n v="3500"/>
  </r>
  <r>
    <n v="25400"/>
    <s v="Regional Park &amp; Open Space Dis"/>
    <n v="931406"/>
    <s v="Lawler Lodge &amp; Alpine Cabins"/>
    <x v="91"/>
    <x v="91"/>
    <s v="25400 931406 523290"/>
    <x v="3"/>
    <x v="27"/>
    <s v="Supplies &amp; Services"/>
    <x v="0"/>
    <s v="Regional Parks2"/>
    <s v="Lawler Lodge &amp; Alpine Cabins2"/>
    <n v="919.7399999999999"/>
    <n v="750"/>
    <m/>
    <n v="750"/>
    <n v="95.55"/>
    <n v="74.11"/>
    <n v="71.08"/>
    <n v="102.02"/>
    <n v="73.58"/>
    <n v="68.540000000000006"/>
    <n v="28.22"/>
    <n v="193.33"/>
    <n v="138.71"/>
    <n v="104.15"/>
    <n v="80.91"/>
    <n v="15.06"/>
    <n v="1045.26"/>
    <n v="240.74"/>
    <n v="244.14"/>
    <n v="360.26"/>
    <n v="200.12"/>
    <n v="1045.26"/>
    <n v="-295.26"/>
    <n v="750"/>
  </r>
  <r>
    <n v="25400"/>
    <s v="Regional Park &amp; Open Space Dis"/>
    <n v="931406"/>
    <s v="Lawler Lodge &amp; Alpine Cabins"/>
    <x v="66"/>
    <x v="66"/>
    <s v="25400 931406 523700"/>
    <x v="3"/>
    <x v="27"/>
    <s v="Supplies &amp; Services"/>
    <x v="0"/>
    <s v="Regional Parks2"/>
    <s v="Lawler Lodge &amp; Alpine Cabins2"/>
    <n v="189.25"/>
    <n v="250"/>
    <m/>
    <n v="250"/>
    <n v="11.84"/>
    <n v="0"/>
    <n v="0"/>
    <n v="0"/>
    <n v="0"/>
    <n v="0"/>
    <n v="317.11"/>
    <n v="0"/>
    <n v="21.52"/>
    <n v="0"/>
    <n v="0"/>
    <n v="0"/>
    <n v="350.46999999999997"/>
    <n v="11.84"/>
    <n v="0"/>
    <n v="338.63"/>
    <n v="0"/>
    <n v="350.46999999999997"/>
    <n v="-100.46999999999997"/>
    <n v="250"/>
  </r>
  <r>
    <n v="25400"/>
    <s v="Regional Park &amp; Open Space Dis"/>
    <n v="931406"/>
    <s v="Lawler Lodge &amp; Alpine Cabins"/>
    <x v="68"/>
    <x v="68"/>
    <s v="25400 931406 524840"/>
    <x v="3"/>
    <x v="27"/>
    <s v="Supplies &amp; Services"/>
    <x v="0"/>
    <s v="Regional Parks2"/>
    <s v="Lawler Lodge &amp; Alpine Cabins2"/>
    <n v="15"/>
    <n v="30"/>
    <m/>
    <n v="30"/>
    <n v="0"/>
    <n v="0"/>
    <n v="0"/>
    <n v="0"/>
    <n v="0"/>
    <n v="0"/>
    <n v="0"/>
    <n v="0"/>
    <n v="0"/>
    <n v="0"/>
    <n v="0"/>
    <n v="0"/>
    <n v="0"/>
    <n v="0"/>
    <n v="0"/>
    <n v="0"/>
    <n v="0"/>
    <n v="0"/>
    <n v="30"/>
    <n v="30"/>
  </r>
  <r>
    <n v="25400"/>
    <s v="Regional Park &amp; Open Space Dis"/>
    <n v="931406"/>
    <s v="Lawler Lodge &amp; Alpine Cabins"/>
    <x v="72"/>
    <x v="72"/>
    <s v="25400 931406 526960"/>
    <x v="3"/>
    <x v="27"/>
    <s v="Supplies &amp; Services"/>
    <x v="0"/>
    <s v="Regional Parks2"/>
    <s v="Lawler Lodge &amp; Alpine Cabins2"/>
    <n v="622.95000000000005"/>
    <n v="500"/>
    <m/>
    <n v="500"/>
    <n v="0"/>
    <n v="0"/>
    <n v="165.87"/>
    <n v="216.41"/>
    <n v="0"/>
    <n v="0"/>
    <n v="19.38"/>
    <n v="0"/>
    <n v="0"/>
    <n v="14.84"/>
    <n v="50.9"/>
    <n v="0"/>
    <n v="467.39999999999992"/>
    <n v="165.87"/>
    <n v="216.41"/>
    <n v="19.38"/>
    <n v="65.739999999999995"/>
    <n v="467.4"/>
    <n v="32.600000000000023"/>
    <n v="500"/>
  </r>
  <r>
    <n v="25400"/>
    <s v="Regional Park &amp; Open Space Dis"/>
    <n v="931406"/>
    <s v="Lawler Lodge &amp; Alpine Cabins"/>
    <x v="113"/>
    <x v="113"/>
    <s v="25400 931406 528020"/>
    <x v="3"/>
    <x v="27"/>
    <s v="Supplies &amp; Services"/>
    <x v="0"/>
    <s v="Regional Parks2"/>
    <s v="Lawler Lodge &amp; Alpine Cabins2"/>
    <n v="0"/>
    <n v="350"/>
    <m/>
    <n v="350"/>
    <n v="0"/>
    <n v="0"/>
    <n v="0"/>
    <n v="0"/>
    <n v="0"/>
    <n v="0"/>
    <n v="0"/>
    <n v="0"/>
    <n v="0"/>
    <n v="0"/>
    <n v="0"/>
    <n v="0"/>
    <n v="0"/>
    <n v="0"/>
    <n v="0"/>
    <n v="0"/>
    <n v="0"/>
    <n v="0"/>
    <n v="350"/>
    <n v="700"/>
  </r>
  <r>
    <n v="25400"/>
    <s v="Regional Park &amp; Open Space Dis"/>
    <n v="931406"/>
    <s v="Lawler Lodge &amp; Alpine Cabins"/>
    <x v="79"/>
    <x v="79"/>
    <s v="25400 931406 528260"/>
    <x v="3"/>
    <x v="27"/>
    <s v="Supplies &amp; Services"/>
    <x v="0"/>
    <s v="Regional Parks2"/>
    <s v="Lawler Lodge &amp; Alpine Cabins2"/>
    <n v="684.6"/>
    <n v="0"/>
    <m/>
    <n v="0"/>
    <n v="0"/>
    <n v="0"/>
    <n v="0"/>
    <n v="0"/>
    <n v="0"/>
    <n v="0"/>
    <n v="0"/>
    <n v="0"/>
    <n v="0"/>
    <n v="0"/>
    <n v="0"/>
    <n v="0"/>
    <n v="0"/>
    <n v="0"/>
    <n v="0"/>
    <n v="0"/>
    <n v="0"/>
    <n v="0"/>
    <n v="0"/>
    <n v="0"/>
  </r>
  <r>
    <n v="25400"/>
    <s v="Regional Park &amp; Open Space Dis"/>
    <n v="931408"/>
    <s v="McCall Park"/>
    <x v="47"/>
    <x v="47"/>
    <s v="25400 931408 520020"/>
    <x v="3"/>
    <x v="24"/>
    <s v="Supplies &amp; Services"/>
    <x v="0"/>
    <s v="Regional Parks2"/>
    <s v="McCall2"/>
    <n v="0"/>
    <n v="250"/>
    <m/>
    <n v="250"/>
    <n v="0"/>
    <n v="0"/>
    <n v="0"/>
    <n v="0"/>
    <n v="0"/>
    <n v="0"/>
    <n v="0"/>
    <n v="0"/>
    <n v="0"/>
    <n v="0"/>
    <n v="0"/>
    <n v="0"/>
    <n v="0"/>
    <n v="0"/>
    <n v="0"/>
    <n v="0"/>
    <n v="0"/>
    <n v="0"/>
    <n v="250"/>
    <n v="250"/>
  </r>
  <r>
    <n v="25400"/>
    <s v="Regional Park &amp; Open Space Dis"/>
    <n v="931408"/>
    <s v="McCall Park"/>
    <x v="48"/>
    <x v="48"/>
    <s v="25400 931408 520025"/>
    <x v="3"/>
    <x v="24"/>
    <s v="Supplies &amp; Services"/>
    <x v="0"/>
    <s v="Regional Parks2"/>
    <s v="McCall2"/>
    <n v="254.14000000000004"/>
    <n v="300"/>
    <m/>
    <n v="300"/>
    <n v="87.29"/>
    <n v="0"/>
    <n v="0"/>
    <n v="136.84"/>
    <n v="0"/>
    <n v="0"/>
    <n v="117.97"/>
    <n v="0"/>
    <n v="0"/>
    <n v="0"/>
    <n v="279.95999999999998"/>
    <n v="0"/>
    <n v="622.05999999999995"/>
    <n v="87.29"/>
    <n v="136.84"/>
    <n v="117.97"/>
    <n v="279.95999999999998"/>
    <n v="622.05999999999995"/>
    <n v="-322.05999999999995"/>
    <n v="500"/>
  </r>
  <r>
    <n v="25400"/>
    <s v="Regional Park &amp; Open Space Dis"/>
    <n v="931408"/>
    <s v="McCall Park"/>
    <x v="49"/>
    <x v="49"/>
    <s v="25400 931408 520105"/>
    <x v="3"/>
    <x v="24"/>
    <s v="Supplies &amp; Services"/>
    <x v="0"/>
    <s v="Regional Parks2"/>
    <s v="McCall2"/>
    <n v="233.89999999999998"/>
    <n v="250"/>
    <m/>
    <n v="250"/>
    <n v="0"/>
    <n v="0"/>
    <n v="0"/>
    <n v="0"/>
    <n v="0"/>
    <n v="0"/>
    <n v="0"/>
    <n v="0"/>
    <n v="0"/>
    <n v="0"/>
    <n v="0"/>
    <n v="0"/>
    <n v="0"/>
    <n v="0"/>
    <n v="0"/>
    <n v="0"/>
    <n v="0"/>
    <n v="0"/>
    <n v="250"/>
    <n v="250"/>
  </r>
  <r>
    <n v="25400"/>
    <s v="Regional Park &amp; Open Space Dis"/>
    <n v="931408"/>
    <s v="McCall Park"/>
    <x v="50"/>
    <x v="50"/>
    <s v="25400 931408 520115"/>
    <x v="3"/>
    <x v="24"/>
    <s v="Supplies &amp; Services"/>
    <x v="0"/>
    <s v="Regional Parks2"/>
    <s v="McCall2"/>
    <n v="119"/>
    <n v="550"/>
    <m/>
    <n v="550"/>
    <n v="0"/>
    <n v="0"/>
    <n v="0"/>
    <n v="0"/>
    <n v="0"/>
    <n v="0"/>
    <n v="0"/>
    <n v="0"/>
    <n v="0"/>
    <n v="0"/>
    <n v="0"/>
    <n v="126.7"/>
    <n v="126.7"/>
    <n v="0"/>
    <n v="0"/>
    <n v="0"/>
    <n v="126.7"/>
    <n v="126.7"/>
    <n v="423.3"/>
    <n v="100"/>
  </r>
  <r>
    <n v="25400"/>
    <s v="Regional Park &amp; Open Space Dis"/>
    <n v="931408"/>
    <s v="McCall Park"/>
    <x v="53"/>
    <x v="53"/>
    <s v="25400 931408 520800"/>
    <x v="3"/>
    <x v="24"/>
    <s v="Supplies &amp; Services"/>
    <x v="0"/>
    <s v="Regional Parks2"/>
    <s v="McCall2"/>
    <n v="266.25"/>
    <n v="1000"/>
    <m/>
    <n v="1000"/>
    <n v="0"/>
    <n v="0"/>
    <n v="56.76"/>
    <n v="132.86000000000001"/>
    <n v="0"/>
    <n v="0"/>
    <n v="0"/>
    <n v="0"/>
    <n v="0"/>
    <n v="0"/>
    <n v="0"/>
    <n v="0"/>
    <n v="189.62"/>
    <n v="56.76"/>
    <n v="132.86000000000001"/>
    <n v="0"/>
    <n v="0"/>
    <n v="189.62"/>
    <n v="810.38"/>
    <n v="1250"/>
  </r>
  <r>
    <n v="25400"/>
    <s v="Regional Park &amp; Open Space Dis"/>
    <n v="931408"/>
    <s v="McCall Park"/>
    <x v="55"/>
    <x v="55"/>
    <s v="25400 931408 521420"/>
    <x v="3"/>
    <x v="24"/>
    <s v="Supplies &amp; Services"/>
    <x v="0"/>
    <s v="Regional Parks2"/>
    <s v="McCall2"/>
    <n v="1445.1799999999998"/>
    <n v="1250"/>
    <m/>
    <n v="1250"/>
    <n v="0"/>
    <n v="64.040000000000006"/>
    <n v="0"/>
    <n v="0"/>
    <n v="0"/>
    <n v="349.28"/>
    <n v="14.43"/>
    <n v="0"/>
    <n v="86.9"/>
    <n v="0"/>
    <n v="0"/>
    <n v="0"/>
    <n v="514.65"/>
    <n v="64.040000000000006"/>
    <n v="349.28"/>
    <n v="101.33000000000001"/>
    <n v="0"/>
    <n v="514.65"/>
    <n v="735.35"/>
    <n v="1500"/>
  </r>
  <r>
    <n v="25400"/>
    <s v="Regional Park &amp; Open Space Dis"/>
    <n v="931408"/>
    <s v="McCall Park"/>
    <x v="8"/>
    <x v="8"/>
    <s v="25400 931408 522310"/>
    <x v="3"/>
    <x v="24"/>
    <s v="Supplies &amp; Services"/>
    <x v="0"/>
    <s v="Regional Parks2"/>
    <s v="McCall2"/>
    <n v="187.16999999999996"/>
    <n v="1500"/>
    <m/>
    <n v="1500"/>
    <n v="0"/>
    <n v="0"/>
    <n v="0"/>
    <n v="0"/>
    <n v="2700"/>
    <n v="0"/>
    <n v="793.35"/>
    <n v="170.43"/>
    <n v="0"/>
    <n v="0"/>
    <n v="0"/>
    <n v="0"/>
    <n v="3663.7799999999997"/>
    <n v="0"/>
    <n v="2700"/>
    <n v="963.78"/>
    <n v="0"/>
    <n v="3663.7799999999997"/>
    <n v="-2163.7799999999997"/>
    <n v="1500"/>
  </r>
  <r>
    <n v="25400"/>
    <s v="Regional Park &amp; Open Space Dis"/>
    <n v="931408"/>
    <s v="McCall Park"/>
    <x v="60"/>
    <x v="60"/>
    <s v="25400 931408 522320"/>
    <x v="3"/>
    <x v="24"/>
    <s v="Supplies &amp; Services"/>
    <x v="0"/>
    <s v="Regional Parks2"/>
    <s v="McCall2"/>
    <n v="2221.2599999999998"/>
    <n v="3000"/>
    <m/>
    <n v="3000"/>
    <n v="0"/>
    <n v="0"/>
    <n v="270"/>
    <n v="0"/>
    <n v="0"/>
    <n v="167.2"/>
    <n v="-66.400000000000006"/>
    <n v="0"/>
    <n v="0"/>
    <n v="0"/>
    <n v="0"/>
    <n v="1035.95"/>
    <n v="1406.75"/>
    <n v="270"/>
    <n v="167.2"/>
    <n v="-66.400000000000006"/>
    <n v="1035.95"/>
    <n v="1406.75"/>
    <n v="1593.25"/>
    <n v="3500"/>
  </r>
  <r>
    <n v="25400"/>
    <s v="Regional Park &amp; Open Space Dis"/>
    <n v="931408"/>
    <s v="McCall Park"/>
    <x v="61"/>
    <x v="61"/>
    <s v="25400 931408 522400"/>
    <x v="3"/>
    <x v="24"/>
    <s v="Supplies &amp; Services"/>
    <x v="0"/>
    <s v="Regional Parks2"/>
    <s v="McCall2"/>
    <n v="624.41000000000008"/>
    <n v="0"/>
    <m/>
    <n v="0"/>
    <n v="0"/>
    <n v="0"/>
    <n v="0"/>
    <n v="0"/>
    <n v="0"/>
    <n v="0"/>
    <n v="0"/>
    <n v="0"/>
    <n v="0"/>
    <n v="0"/>
    <n v="0"/>
    <n v="0"/>
    <n v="0"/>
    <n v="0"/>
    <n v="0"/>
    <n v="0"/>
    <n v="0"/>
    <n v="0"/>
    <n v="0"/>
    <n v="0"/>
  </r>
  <r>
    <n v="25400"/>
    <s v="Regional Park &amp; Open Space Dis"/>
    <n v="931408"/>
    <s v="McCall Park"/>
    <x v="91"/>
    <x v="91"/>
    <s v="25400 931408 523290"/>
    <x v="3"/>
    <x v="24"/>
    <s v="Supplies &amp; Services"/>
    <x v="0"/>
    <s v="Regional Parks2"/>
    <s v="McCall2"/>
    <n v="203.93"/>
    <n v="500"/>
    <m/>
    <n v="500"/>
    <n v="21"/>
    <n v="35.450000000000003"/>
    <n v="22.12"/>
    <n v="9.58"/>
    <n v="12.38"/>
    <n v="3.91"/>
    <n v="0.56999999999999995"/>
    <n v="0.93"/>
    <n v="25.52"/>
    <n v="11.73"/>
    <n v="19.95"/>
    <n v="31.2"/>
    <n v="194.33999999999997"/>
    <n v="78.570000000000007"/>
    <n v="25.87"/>
    <n v="27.02"/>
    <n v="62.879999999999995"/>
    <n v="194.34"/>
    <n v="305.65999999999997"/>
    <n v="500"/>
  </r>
  <r>
    <n v="25400"/>
    <s v="Regional Park &amp; Open Space Dis"/>
    <n v="931408"/>
    <s v="McCall Park"/>
    <x v="64"/>
    <x v="64"/>
    <s v="25400 931408 523340"/>
    <x v="3"/>
    <x v="24"/>
    <s v="Supplies &amp; Services"/>
    <x v="0"/>
    <s v="Regional Parks2"/>
    <s v="McCall2"/>
    <n v="0"/>
    <n v="0"/>
    <m/>
    <n v="0"/>
    <n v="0"/>
    <n v="3.76"/>
    <n v="0"/>
    <n v="0"/>
    <n v="0"/>
    <n v="0"/>
    <n v="0"/>
    <n v="0"/>
    <n v="0"/>
    <n v="0"/>
    <n v="0"/>
    <n v="1.92"/>
    <n v="5.68"/>
    <n v="3.76"/>
    <n v="0"/>
    <n v="0"/>
    <n v="1.92"/>
    <n v="5.68"/>
    <n v="-5.68"/>
    <n v="0"/>
  </r>
  <r>
    <n v="25400"/>
    <s v="Regional Park &amp; Open Space Dis"/>
    <n v="931408"/>
    <s v="McCall Park"/>
    <x v="66"/>
    <x v="66"/>
    <s v="25400 931408 523700"/>
    <x v="3"/>
    <x v="24"/>
    <s v="Supplies &amp; Services"/>
    <x v="0"/>
    <s v="Regional Parks2"/>
    <s v="McCall2"/>
    <n v="43.85"/>
    <n v="500"/>
    <m/>
    <n v="500"/>
    <n v="0"/>
    <n v="0"/>
    <n v="21.46"/>
    <n v="0"/>
    <n v="0"/>
    <n v="96.96"/>
    <n v="0"/>
    <n v="96.96"/>
    <n v="195"/>
    <n v="366.76"/>
    <n v="72.81"/>
    <n v="0"/>
    <n v="849.95"/>
    <n v="21.46"/>
    <n v="96.96"/>
    <n v="291.95999999999998"/>
    <n v="439.57"/>
    <n v="849.95"/>
    <n v="-349.95000000000005"/>
    <n v="750"/>
  </r>
  <r>
    <n v="25400"/>
    <s v="Regional Park &amp; Open Space Dis"/>
    <n v="931408"/>
    <s v="McCall Park"/>
    <x v="71"/>
    <x v="71"/>
    <s v="25400 931408 526940"/>
    <x v="3"/>
    <x v="24"/>
    <s v="Supplies &amp; Services"/>
    <x v="0"/>
    <s v="Regional Parks2"/>
    <s v="McCall2"/>
    <n v="104.02"/>
    <n v="0"/>
    <m/>
    <n v="0"/>
    <n v="0"/>
    <n v="0"/>
    <n v="0"/>
    <n v="0"/>
    <n v="0"/>
    <n v="0"/>
    <n v="0"/>
    <n v="0"/>
    <n v="0"/>
    <n v="0"/>
    <n v="32.049999999999997"/>
    <n v="0"/>
    <n v="32.049999999999997"/>
    <n v="0"/>
    <n v="0"/>
    <n v="0"/>
    <n v="32.049999999999997"/>
    <n v="32.049999999999997"/>
    <n v="-32.049999999999997"/>
    <n v="250"/>
  </r>
  <r>
    <n v="25400"/>
    <s v="Regional Park &amp; Open Space Dis"/>
    <n v="931408"/>
    <s v="McCall Park"/>
    <x v="72"/>
    <x v="72"/>
    <s v="25400 931408 526960"/>
    <x v="3"/>
    <x v="24"/>
    <s v="Supplies &amp; Services"/>
    <x v="0"/>
    <s v="Regional Parks2"/>
    <s v="McCall2"/>
    <n v="281.5"/>
    <n v="500"/>
    <m/>
    <n v="500"/>
    <n v="0"/>
    <n v="0"/>
    <n v="122.99"/>
    <n v="230.57"/>
    <n v="0"/>
    <n v="179.13"/>
    <n v="0"/>
    <n v="8.61"/>
    <n v="0"/>
    <n v="0"/>
    <n v="10.33"/>
    <n v="0"/>
    <n v="551.63000000000011"/>
    <n v="122.99"/>
    <n v="409.7"/>
    <n v="8.61"/>
    <n v="10.33"/>
    <n v="551.63"/>
    <n v="-51.629999999999995"/>
    <n v="500"/>
  </r>
  <r>
    <n v="25400"/>
    <s v="Regional Park &amp; Open Space Dis"/>
    <n v="931408"/>
    <s v="McCall Park"/>
    <x v="75"/>
    <x v="75"/>
    <s v="25400 931408 527680"/>
    <x v="3"/>
    <x v="24"/>
    <s v="Supplies &amp; Services"/>
    <x v="0"/>
    <s v="Regional Parks2"/>
    <s v="McCall2"/>
    <n v="0"/>
    <n v="750"/>
    <m/>
    <n v="750"/>
    <n v="0"/>
    <n v="0"/>
    <n v="0"/>
    <n v="0"/>
    <n v="0"/>
    <n v="0"/>
    <n v="0"/>
    <n v="0"/>
    <n v="0"/>
    <n v="0"/>
    <n v="0"/>
    <n v="0"/>
    <n v="0"/>
    <n v="0"/>
    <n v="0"/>
    <n v="0"/>
    <n v="0"/>
    <n v="0"/>
    <n v="750"/>
    <n v="750"/>
  </r>
  <r>
    <n v="25400"/>
    <s v="Regional Park &amp; Open Space Dis"/>
    <n v="931408"/>
    <s v="McCall Park"/>
    <x v="3"/>
    <x v="3"/>
    <s v="25400 931408 527720"/>
    <x v="3"/>
    <x v="24"/>
    <s v="Supplies &amp; Services"/>
    <x v="0"/>
    <s v="Regional Parks2"/>
    <s v="McCall2"/>
    <n v="521.73"/>
    <n v="350"/>
    <m/>
    <n v="350"/>
    <n v="0"/>
    <n v="857.13"/>
    <n v="8.49"/>
    <n v="0"/>
    <n v="0"/>
    <n v="0"/>
    <n v="0"/>
    <n v="0"/>
    <n v="17.18"/>
    <n v="0"/>
    <n v="63.46"/>
    <n v="0"/>
    <n v="946.26"/>
    <n v="865.62"/>
    <n v="0"/>
    <n v="17.18"/>
    <n v="63.46"/>
    <n v="946.26"/>
    <n v="-596.26"/>
    <n v="350"/>
  </r>
  <r>
    <n v="25400"/>
    <s v="Regional Park &amp; Open Space Dis"/>
    <n v="931408"/>
    <s v="McCall Park"/>
    <x v="76"/>
    <x v="76"/>
    <s v="25400 931408 527840"/>
    <x v="3"/>
    <x v="24"/>
    <s v="Supplies &amp; Services"/>
    <x v="0"/>
    <s v="Regional Parks2"/>
    <s v="McCall2"/>
    <n v="0"/>
    <n v="200"/>
    <m/>
    <n v="200"/>
    <n v="0"/>
    <n v="0"/>
    <n v="0"/>
    <n v="0"/>
    <n v="0"/>
    <n v="0"/>
    <n v="0"/>
    <n v="0"/>
    <n v="0"/>
    <n v="0"/>
    <n v="0"/>
    <n v="0"/>
    <n v="0"/>
    <n v="0"/>
    <n v="0"/>
    <n v="0"/>
    <n v="0"/>
    <n v="0"/>
    <n v="200"/>
    <n v="0"/>
  </r>
  <r>
    <n v="25400"/>
    <s v="Regional Park &amp; Open Space Dis"/>
    <n v="931408"/>
    <s v="McCall Park"/>
    <x v="88"/>
    <x v="88"/>
    <s v="25400 931408 537080"/>
    <x v="3"/>
    <x v="24"/>
    <s v="Other Charges"/>
    <x v="2"/>
    <s v="Regional Parks3"/>
    <s v="McCall3"/>
    <n v="869"/>
    <n v="1000"/>
    <m/>
    <n v="1000"/>
    <n v="0"/>
    <n v="0"/>
    <n v="0"/>
    <n v="0"/>
    <n v="0"/>
    <n v="0"/>
    <n v="0"/>
    <n v="0"/>
    <n v="0"/>
    <n v="0"/>
    <n v="0"/>
    <n v="824"/>
    <n v="824"/>
    <n v="0"/>
    <n v="0"/>
    <n v="0"/>
    <n v="824"/>
    <n v="824"/>
    <n v="176"/>
    <n v="850"/>
  </r>
  <r>
    <n v="25400"/>
    <s v="Regional Park &amp; Open Space Dis"/>
    <n v="931409"/>
    <s v="Rancho Jurupa Park"/>
    <x v="46"/>
    <x v="46"/>
    <s v="25400 931409 520010"/>
    <x v="3"/>
    <x v="4"/>
    <s v="Supplies &amp; Services"/>
    <x v="0"/>
    <s v="Regional Parks2"/>
    <s v="Rancho Jurupa2"/>
    <n v="859.76"/>
    <n v="1500"/>
    <m/>
    <n v="1500"/>
    <n v="1758.45"/>
    <n v="0"/>
    <n v="0"/>
    <n v="0"/>
    <n v="0"/>
    <n v="0"/>
    <n v="0"/>
    <n v="0"/>
    <n v="0"/>
    <n v="0"/>
    <n v="0"/>
    <n v="0"/>
    <n v="1758.45"/>
    <n v="1758.45"/>
    <n v="0"/>
    <n v="0"/>
    <n v="0"/>
    <n v="1758.45"/>
    <n v="-258.45000000000005"/>
    <n v="2500"/>
  </r>
  <r>
    <n v="25400"/>
    <s v="Regional Park &amp; Open Space Dis"/>
    <n v="931409"/>
    <s v="Rancho Jurupa Park"/>
    <x v="109"/>
    <x v="109"/>
    <s v="25400 931409 520015"/>
    <x v="3"/>
    <x v="4"/>
    <s v="Supplies &amp; Services"/>
    <x v="0"/>
    <s v="Regional Parks2"/>
    <s v="Rancho Jurupa2"/>
    <n v="265.56"/>
    <n v="2000"/>
    <m/>
    <n v="2000"/>
    <n v="0"/>
    <n v="0"/>
    <n v="0"/>
    <n v="0"/>
    <n v="0"/>
    <n v="0"/>
    <n v="354.83"/>
    <n v="2606.23"/>
    <n v="0"/>
    <n v="117.05"/>
    <n v="366.78"/>
    <n v="0"/>
    <n v="3444.8900000000003"/>
    <n v="0"/>
    <n v="0"/>
    <n v="2961.06"/>
    <n v="483.83"/>
    <n v="3444.89"/>
    <n v="-1444.8899999999999"/>
    <n v="6000"/>
  </r>
  <r>
    <n v="25400"/>
    <s v="Regional Park &amp; Open Space Dis"/>
    <n v="931409"/>
    <s v="Rancho Jurupa Park"/>
    <x v="47"/>
    <x v="47"/>
    <s v="25400 931409 520020"/>
    <x v="3"/>
    <x v="4"/>
    <s v="Supplies &amp; Services"/>
    <x v="0"/>
    <s v="Regional Parks2"/>
    <s v="Rancho Jurupa2"/>
    <n v="18266.689999999999"/>
    <n v="13000"/>
    <m/>
    <n v="13000"/>
    <n v="229.89"/>
    <n v="1980"/>
    <n v="4723.43"/>
    <n v="1935.64"/>
    <n v="741.19"/>
    <n v="7702.81"/>
    <n v="1937.62"/>
    <n v="1604"/>
    <n v="1734"/>
    <n v="1169"/>
    <n v="1043.25"/>
    <n v="1931.26"/>
    <n v="26732.089999999997"/>
    <n v="6933.32"/>
    <n v="10379.64"/>
    <n v="5275.62"/>
    <n v="4143.51"/>
    <n v="26732.089999999997"/>
    <n v="-13732.089999999997"/>
    <n v="15000"/>
  </r>
  <r>
    <n v="25400"/>
    <s v="Regional Park &amp; Open Space Dis"/>
    <n v="931409"/>
    <s v="Rancho Jurupa Park"/>
    <x v="50"/>
    <x v="50"/>
    <s v="25400 931409 520115"/>
    <x v="3"/>
    <x v="4"/>
    <s v="Supplies &amp; Services"/>
    <x v="0"/>
    <s v="Regional Parks2"/>
    <s v="Rancho Jurupa2"/>
    <n v="5009.4599999999991"/>
    <n v="3100"/>
    <m/>
    <n v="3100"/>
    <n v="123.98"/>
    <n v="92.04"/>
    <n v="587.27"/>
    <n v="445.72"/>
    <n v="290"/>
    <n v="349.58"/>
    <n v="0"/>
    <n v="2103.7399999999998"/>
    <n v="331.48"/>
    <n v="1418.2"/>
    <n v="208.03"/>
    <n v="633.24"/>
    <n v="6583.2799999999988"/>
    <n v="803.29"/>
    <n v="1085.3"/>
    <n v="2435.2199999999998"/>
    <n v="2259.4700000000003"/>
    <n v="6583.28"/>
    <n v="-3483.2799999999997"/>
    <n v="3100"/>
  </r>
  <r>
    <n v="25400"/>
    <s v="Regional Park &amp; Open Space Dis"/>
    <n v="931409"/>
    <s v="Rancho Jurupa Park"/>
    <x v="53"/>
    <x v="53"/>
    <s v="25400 931409 520800"/>
    <x v="3"/>
    <x v="4"/>
    <s v="Supplies &amp; Services"/>
    <x v="0"/>
    <s v="Regional Parks2"/>
    <s v="Rancho Jurupa2"/>
    <n v="23999.63"/>
    <n v="30000"/>
    <m/>
    <n v="30000"/>
    <n v="0"/>
    <n v="1081.25"/>
    <n v="8754.86"/>
    <n v="1721.12"/>
    <n v="600.46"/>
    <n v="3363.71"/>
    <n v="2078.44"/>
    <n v="1591.31"/>
    <n v="1607.28"/>
    <n v="4215.95"/>
    <n v="3090.71"/>
    <n v="135.61000000000001"/>
    <n v="28240.699999999997"/>
    <n v="9836.11"/>
    <n v="5685.29"/>
    <n v="5277.03"/>
    <n v="7442.2699999999995"/>
    <n v="28240.7"/>
    <n v="1759.2999999999993"/>
    <n v="35000"/>
  </r>
  <r>
    <n v="25400"/>
    <s v="Regional Park &amp; Open Space Dis"/>
    <n v="931409"/>
    <s v="Rancho Jurupa Park"/>
    <x v="120"/>
    <x v="120"/>
    <s v="25400 931409 520830"/>
    <x v="3"/>
    <x v="4"/>
    <s v="Supplies &amp; Services"/>
    <x v="0"/>
    <s v="Regional Parks2"/>
    <s v="Rancho Jurupa2"/>
    <n v="8328.6"/>
    <n v="10000"/>
    <m/>
    <n v="10000"/>
    <n v="0"/>
    <n v="694.48"/>
    <n v="1411.51"/>
    <n v="657.97"/>
    <n v="882.82"/>
    <n v="891.26"/>
    <n v="605.07000000000005"/>
    <n v="632.35"/>
    <n v="1017.11"/>
    <n v="1098.44"/>
    <n v="918.83"/>
    <n v="915.32"/>
    <n v="9725.16"/>
    <n v="2105.9899999999998"/>
    <n v="2432.0500000000002"/>
    <n v="2254.5300000000002"/>
    <n v="2932.59"/>
    <n v="9725.16"/>
    <n v="274.84000000000015"/>
    <n v="11500"/>
  </r>
  <r>
    <n v="25400"/>
    <s v="Regional Park &amp; Open Space Dis"/>
    <n v="931409"/>
    <s v="Rancho Jurupa Park"/>
    <x v="55"/>
    <x v="55"/>
    <s v="25400 931409 521420"/>
    <x v="3"/>
    <x v="4"/>
    <s v="Supplies &amp; Services"/>
    <x v="0"/>
    <s v="Regional Parks2"/>
    <s v="Rancho Jurupa2"/>
    <n v="8247.0400000000009"/>
    <n v="22500"/>
    <m/>
    <n v="22500"/>
    <n v="0"/>
    <n v="0"/>
    <n v="3605.99"/>
    <n v="476.35"/>
    <n v="96.66"/>
    <n v="269.25"/>
    <n v="1057.1199999999999"/>
    <n v="2375.86"/>
    <n v="6455.9"/>
    <n v="7383.68"/>
    <n v="4054.73"/>
    <n v="1727.16"/>
    <n v="27502.699999999997"/>
    <n v="3605.99"/>
    <n v="842.26"/>
    <n v="9888.8799999999992"/>
    <n v="13165.57"/>
    <n v="27502.699999999997"/>
    <n v="-5002.6999999999971"/>
    <n v="22500"/>
  </r>
  <r>
    <n v="25400"/>
    <s v="Regional Park &amp; Open Space Dis"/>
    <n v="931409"/>
    <s v="Rancho Jurupa Park"/>
    <x v="119"/>
    <x v="119"/>
    <s v="25400 931409 521440"/>
    <x v="3"/>
    <x v="4"/>
    <s v="Supplies &amp; Services"/>
    <x v="0"/>
    <s v="Regional Parks2"/>
    <s v="Rancho Jurupa2"/>
    <n v="0"/>
    <n v="1000"/>
    <m/>
    <n v="1000"/>
    <n v="0"/>
    <n v="0"/>
    <n v="0"/>
    <n v="0"/>
    <n v="0"/>
    <n v="0"/>
    <n v="0"/>
    <n v="0"/>
    <n v="0"/>
    <n v="0"/>
    <n v="0"/>
    <n v="0"/>
    <n v="0"/>
    <n v="0"/>
    <n v="0"/>
    <n v="0"/>
    <n v="0"/>
    <n v="0"/>
    <n v="1000"/>
    <n v="1000"/>
  </r>
  <r>
    <n v="25400"/>
    <s v="Regional Park &amp; Open Space Dis"/>
    <n v="931409"/>
    <s v="Rancho Jurupa Park"/>
    <x v="56"/>
    <x v="56"/>
    <s v="25400 931409 521500"/>
    <x v="3"/>
    <x v="4"/>
    <s v="Supplies &amp; Services"/>
    <x v="0"/>
    <s v="Regional Parks2"/>
    <s v="Rancho Jurupa2"/>
    <n v="80.02000000000001"/>
    <n v="2000"/>
    <m/>
    <n v="2000"/>
    <n v="0"/>
    <n v="231.61"/>
    <n v="224.96"/>
    <n v="20"/>
    <n v="66.53"/>
    <n v="0"/>
    <n v="322.99"/>
    <n v="37.21"/>
    <n v="2027.8"/>
    <n v="40.869999999999997"/>
    <n v="573.47"/>
    <n v="49.46"/>
    <n v="3594.8999999999996"/>
    <n v="456.57000000000005"/>
    <n v="86.53"/>
    <n v="2388"/>
    <n v="663.80000000000007"/>
    <n v="3594.9"/>
    <n v="-1594.9"/>
    <n v="2000"/>
  </r>
  <r>
    <n v="25400"/>
    <s v="Regional Park &amp; Open Space Dis"/>
    <n v="931409"/>
    <s v="Rancho Jurupa Park"/>
    <x v="0"/>
    <x v="0"/>
    <s v="25400 931409 521560"/>
    <x v="3"/>
    <x v="4"/>
    <s v="Supplies &amp; Services"/>
    <x v="0"/>
    <s v="Regional Parks2"/>
    <s v="Rancho Jurupa2"/>
    <n v="0"/>
    <n v="10000"/>
    <m/>
    <n v="10000"/>
    <n v="0"/>
    <n v="0"/>
    <n v="3119.94"/>
    <n v="3610.12"/>
    <n v="0"/>
    <n v="0"/>
    <n v="0"/>
    <n v="0"/>
    <n v="2244.6799999999998"/>
    <n v="0"/>
    <n v="0"/>
    <n v="0"/>
    <n v="8974.74"/>
    <n v="3119.94"/>
    <n v="3610.12"/>
    <n v="2244.6799999999998"/>
    <n v="0"/>
    <n v="8974.74"/>
    <n v="1025.2600000000002"/>
    <n v="15000"/>
  </r>
  <r>
    <n v="25400"/>
    <s v="Regional Park &amp; Open Space Dis"/>
    <n v="931409"/>
    <s v="Rancho Jurupa Park"/>
    <x v="6"/>
    <x v="6"/>
    <s v="25400 931409 521600"/>
    <x v="3"/>
    <x v="4"/>
    <s v="Supplies &amp; Services"/>
    <x v="0"/>
    <s v="Regional Parks2"/>
    <s v="Rancho Jurupa2"/>
    <n v="85287.60000000002"/>
    <n v="85000"/>
    <m/>
    <n v="85000"/>
    <n v="0"/>
    <n v="0"/>
    <n v="13563.92"/>
    <n v="6781.96"/>
    <n v="6781.96"/>
    <n v="6781.96"/>
    <n v="6781.96"/>
    <n v="6781.96"/>
    <n v="6781.96"/>
    <n v="6781.96"/>
    <n v="6781.96"/>
    <n v="6781.96"/>
    <n v="74601.560000000012"/>
    <n v="13563.92"/>
    <n v="20345.88"/>
    <n v="20345.88"/>
    <n v="20345.88"/>
    <n v="74601.560000000012"/>
    <n v="10398.439999999988"/>
    <n v="87500"/>
  </r>
  <r>
    <n v="25400"/>
    <s v="Regional Park &amp; Open Space Dis"/>
    <n v="931409"/>
    <s v="Rancho Jurupa Park"/>
    <x v="59"/>
    <x v="59"/>
    <s v="25400 931409 521740"/>
    <x v="3"/>
    <x v="4"/>
    <s v="Supplies &amp; Services"/>
    <x v="0"/>
    <s v="Regional Parks2"/>
    <s v="Rancho Jurupa2"/>
    <n v="8629.48"/>
    <n v="10000"/>
    <m/>
    <n v="10000"/>
    <n v="80.8"/>
    <n v="41.7"/>
    <n v="1094.5899999999999"/>
    <n v="495.13"/>
    <n v="638.20000000000005"/>
    <n v="39.18"/>
    <n v="71.83"/>
    <n v="502.41"/>
    <n v="435.79"/>
    <n v="997.71"/>
    <n v="0"/>
    <n v="983.83"/>
    <n v="5381.17"/>
    <n v="1217.0899999999999"/>
    <n v="1172.51"/>
    <n v="1010.03"/>
    <n v="1981.54"/>
    <n v="5381.17"/>
    <n v="4618.83"/>
    <n v="12500"/>
  </r>
  <r>
    <n v="25400"/>
    <s v="Regional Park &amp; Open Space Dis"/>
    <n v="931409"/>
    <s v="Rancho Jurupa Park"/>
    <x v="8"/>
    <x v="8"/>
    <s v="25400 931409 522310"/>
    <x v="3"/>
    <x v="4"/>
    <s v="Supplies &amp; Services"/>
    <x v="0"/>
    <s v="Regional Parks2"/>
    <s v="Rancho Jurupa2"/>
    <n v="42332.44"/>
    <n v="34000"/>
    <m/>
    <n v="34000"/>
    <n v="2871.94"/>
    <n v="4.43"/>
    <n v="7582.5"/>
    <n v="3694.46"/>
    <n v="3101.94"/>
    <n v="4151.97"/>
    <n v="6270.47"/>
    <n v="1199.99"/>
    <n v="2602.8000000000002"/>
    <n v="4214.25"/>
    <n v="194.16"/>
    <n v="129.27000000000001"/>
    <n v="36018.18"/>
    <n v="10458.869999999999"/>
    <n v="10948.369999999999"/>
    <n v="10073.26"/>
    <n v="4537.68"/>
    <n v="36018.18"/>
    <n v="-2018.1800000000003"/>
    <n v="36000"/>
  </r>
  <r>
    <n v="25400"/>
    <s v="Regional Park &amp; Open Space Dis"/>
    <n v="931409"/>
    <s v="Rancho Jurupa Park"/>
    <x v="60"/>
    <x v="60"/>
    <s v="25400 931409 522320"/>
    <x v="3"/>
    <x v="4"/>
    <s v="Supplies &amp; Services"/>
    <x v="0"/>
    <s v="Regional Parks2"/>
    <s v="Rancho Jurupa2"/>
    <n v="43622.700000000004"/>
    <n v="38500"/>
    <m/>
    <n v="38500"/>
    <n v="413.97"/>
    <n v="524.95000000000005"/>
    <n v="33158.25"/>
    <n v="10490.12"/>
    <n v="5454.27"/>
    <n v="3165.95"/>
    <n v="4181.13"/>
    <n v="8583.64"/>
    <n v="3424.8"/>
    <n v="3740.31"/>
    <n v="649.47"/>
    <n v="592.41"/>
    <n v="74379.27"/>
    <n v="34097.17"/>
    <n v="19110.34"/>
    <n v="16189.57"/>
    <n v="4982.1899999999996"/>
    <n v="74379.26999999999"/>
    <n v="-35879.26999999999"/>
    <n v="40000"/>
  </r>
  <r>
    <n v="25400"/>
    <s v="Regional Park &amp; Open Space Dis"/>
    <n v="931409"/>
    <s v="Rancho Jurupa Park"/>
    <x v="116"/>
    <x v="116"/>
    <s v="25400 931409 522340"/>
    <x v="3"/>
    <x v="4"/>
    <s v="Supplies &amp; Services"/>
    <x v="0"/>
    <s v="Regional Parks2"/>
    <s v="Rancho Jurupa2"/>
    <n v="8552.08"/>
    <n v="10000"/>
    <m/>
    <n v="10000"/>
    <n v="531.29999999999995"/>
    <n v="1848.76"/>
    <n v="2243.81"/>
    <n v="5119.0600000000004"/>
    <n v="294.33"/>
    <n v="241.36"/>
    <n v="973.19"/>
    <n v="0"/>
    <n v="402.73"/>
    <n v="355.58"/>
    <n v="10.49"/>
    <n v="829.01"/>
    <n v="12849.62"/>
    <n v="4623.87"/>
    <n v="5654.75"/>
    <n v="1375.92"/>
    <n v="1195.08"/>
    <n v="12849.619999999999"/>
    <n v="-2849.619999999999"/>
    <n v="12000"/>
  </r>
  <r>
    <n v="25400"/>
    <s v="Regional Park &amp; Open Space Dis"/>
    <n v="931409"/>
    <s v="Rancho Jurupa Park"/>
    <x v="121"/>
    <x v="121"/>
    <s v="25400 931409 522610"/>
    <x v="3"/>
    <x v="4"/>
    <s v="Supplies &amp; Services"/>
    <x v="0"/>
    <s v="Regional Parks2"/>
    <s v="Rancho Jurupa2"/>
    <n v="2007.04"/>
    <n v="2000"/>
    <m/>
    <n v="2000"/>
    <n v="0"/>
    <n v="0"/>
    <n v="0"/>
    <n v="0"/>
    <n v="0"/>
    <n v="0"/>
    <n v="1868.54"/>
    <n v="0"/>
    <n v="0"/>
    <n v="0"/>
    <n v="0"/>
    <n v="0"/>
    <n v="1868.54"/>
    <n v="0"/>
    <n v="0"/>
    <n v="1868.54"/>
    <n v="0"/>
    <n v="1868.54"/>
    <n v="131.46000000000004"/>
    <n v="2000"/>
  </r>
  <r>
    <n v="25400"/>
    <s v="Regional Park &amp; Open Space Dis"/>
    <n v="931409"/>
    <s v="Rancho Jurupa Park"/>
    <x v="63"/>
    <x v="63"/>
    <s v="25400 931409 523220"/>
    <x v="3"/>
    <x v="4"/>
    <s v="Supplies &amp; Services"/>
    <x v="0"/>
    <s v="Regional Parks2"/>
    <s v="Rancho Jurupa2"/>
    <n v="152.44"/>
    <n v="500"/>
    <m/>
    <n v="500"/>
    <n v="0"/>
    <n v="0"/>
    <n v="0"/>
    <n v="0"/>
    <n v="0"/>
    <n v="152.44"/>
    <n v="0"/>
    <n v="0"/>
    <n v="0"/>
    <n v="0"/>
    <n v="0"/>
    <n v="0"/>
    <n v="152.44"/>
    <n v="0"/>
    <n v="152.44"/>
    <n v="0"/>
    <n v="0"/>
    <n v="152.44"/>
    <n v="347.56"/>
    <n v="500"/>
  </r>
  <r>
    <n v="25400"/>
    <s v="Regional Park &amp; Open Space Dis"/>
    <n v="931409"/>
    <s v="Rancho Jurupa Park"/>
    <x v="91"/>
    <x v="91"/>
    <s v="25400 931409 523290"/>
    <x v="3"/>
    <x v="4"/>
    <s v="Supplies &amp; Services"/>
    <x v="0"/>
    <s v="Regional Parks2"/>
    <s v="Rancho Jurupa2"/>
    <n v="30087.84"/>
    <n v="30000"/>
    <m/>
    <n v="30000"/>
    <n v="2772.61"/>
    <n v="2234.29"/>
    <n v="2099.3000000000002"/>
    <n v="2263.96"/>
    <n v="2424.94"/>
    <n v="2148.36"/>
    <n v="1947.92"/>
    <n v="3140.44"/>
    <n v="2701.9"/>
    <n v="3025.78"/>
    <n v="2545.5100000000002"/>
    <n v="2811.57"/>
    <n v="30116.58"/>
    <n v="7106.2"/>
    <n v="6837.26"/>
    <n v="7790.26"/>
    <n v="8382.86"/>
    <n v="30116.58"/>
    <n v="-116.58000000000175"/>
    <n v="30000"/>
  </r>
  <r>
    <n v="25400"/>
    <s v="Regional Park &amp; Open Space Dis"/>
    <n v="931409"/>
    <s v="Rancho Jurupa Park"/>
    <x v="66"/>
    <x v="66"/>
    <s v="25400 931409 523700"/>
    <x v="3"/>
    <x v="4"/>
    <s v="Supplies &amp; Services"/>
    <x v="0"/>
    <s v="Regional Parks2"/>
    <s v="Rancho Jurupa2"/>
    <n v="8652.99"/>
    <n v="6000"/>
    <m/>
    <n v="6000"/>
    <n v="1751.39"/>
    <n v="508.16"/>
    <n v="1069.48"/>
    <n v="1563.19"/>
    <n v="27.88"/>
    <n v="1739.17"/>
    <n v="704.9"/>
    <n v="1868.61"/>
    <n v="64.739999999999995"/>
    <n v="352.19"/>
    <n v="754.37"/>
    <n v="1322.25"/>
    <n v="11726.330000000002"/>
    <n v="3329.03"/>
    <n v="3330.2400000000002"/>
    <n v="2638.2499999999995"/>
    <n v="2428.81"/>
    <n v="11726.33"/>
    <n v="-5726.33"/>
    <n v="8000"/>
  </r>
  <r>
    <n v="25400"/>
    <s v="Regional Park &amp; Open Space Dis"/>
    <n v="931409"/>
    <s v="Rancho Jurupa Park"/>
    <x v="67"/>
    <x v="67"/>
    <s v="25400 931409 523800"/>
    <x v="3"/>
    <x v="4"/>
    <s v="Supplies &amp; Services"/>
    <x v="0"/>
    <s v="Regional Parks2"/>
    <s v="Rancho Jurupa2"/>
    <n v="3902.34"/>
    <n v="4000"/>
    <m/>
    <n v="4000"/>
    <n v="0"/>
    <n v="0"/>
    <n v="932.27"/>
    <n v="0"/>
    <n v="0"/>
    <n v="746.43"/>
    <n v="0"/>
    <n v="626.79999999999995"/>
    <n v="0"/>
    <n v="0"/>
    <n v="1173.45"/>
    <n v="0"/>
    <n v="3478.95"/>
    <n v="932.27"/>
    <n v="746.43"/>
    <n v="626.79999999999995"/>
    <n v="1173.45"/>
    <n v="3478.95"/>
    <n v="521.05000000000018"/>
    <n v="4000"/>
  </r>
  <r>
    <n v="25400"/>
    <s v="Regional Park &amp; Open Space Dis"/>
    <n v="931409"/>
    <s v="Rancho Jurupa Park"/>
    <x v="68"/>
    <x v="68"/>
    <s v="25400 931409 524840"/>
    <x v="3"/>
    <x v="4"/>
    <s v="Supplies &amp; Services"/>
    <x v="0"/>
    <s v="Regional Parks2"/>
    <s v="Rancho Jurupa2"/>
    <n v="120"/>
    <n v="150"/>
    <m/>
    <n v="150"/>
    <n v="0"/>
    <n v="60"/>
    <n v="0"/>
    <n v="15"/>
    <n v="0"/>
    <n v="0"/>
    <n v="0"/>
    <n v="0"/>
    <n v="30"/>
    <n v="0"/>
    <n v="0"/>
    <n v="15"/>
    <n v="120"/>
    <n v="60"/>
    <n v="15"/>
    <n v="30"/>
    <n v="15"/>
    <n v="120"/>
    <n v="30"/>
    <n v="150"/>
  </r>
  <r>
    <n v="25400"/>
    <s v="Regional Park &amp; Open Space Dis"/>
    <n v="931409"/>
    <s v="Rancho Jurupa Park"/>
    <x v="71"/>
    <x v="71"/>
    <s v="25400 931409 526940"/>
    <x v="3"/>
    <x v="4"/>
    <s v="Supplies &amp; Services"/>
    <x v="0"/>
    <s v="Regional Parks2"/>
    <s v="Rancho Jurupa2"/>
    <n v="187.25"/>
    <n v="2000"/>
    <m/>
    <n v="2000"/>
    <n v="308.86"/>
    <n v="0"/>
    <n v="17.11"/>
    <n v="0"/>
    <n v="432"/>
    <n v="27.64"/>
    <n v="10.81"/>
    <n v="130.43"/>
    <n v="1949.26"/>
    <n v="0"/>
    <n v="290.88"/>
    <n v="0"/>
    <n v="3166.99"/>
    <n v="325.97000000000003"/>
    <n v="459.64"/>
    <n v="2090.5"/>
    <n v="290.88"/>
    <n v="3166.9900000000002"/>
    <n v="-1166.9900000000002"/>
    <n v="0"/>
  </r>
  <r>
    <n v="25400"/>
    <s v="Regional Park &amp; Open Space Dis"/>
    <n v="931409"/>
    <s v="Rancho Jurupa Park"/>
    <x v="72"/>
    <x v="72"/>
    <s v="25400 931409 526960"/>
    <x v="3"/>
    <x v="4"/>
    <s v="Supplies &amp; Services"/>
    <x v="0"/>
    <s v="Regional Parks2"/>
    <s v="Rancho Jurupa2"/>
    <n v="5869.94"/>
    <n v="4000"/>
    <m/>
    <n v="4000"/>
    <n v="149.41999999999999"/>
    <n v="-145.1"/>
    <n v="2081.94"/>
    <n v="304.22000000000003"/>
    <n v="23.53"/>
    <n v="15.63"/>
    <n v="1390.3"/>
    <n v="2269.13"/>
    <n v="2118.13"/>
    <n v="1153.83"/>
    <n v="111.36"/>
    <n v="136.24"/>
    <n v="9608.630000000001"/>
    <n v="2086.2600000000002"/>
    <n v="343.38"/>
    <n v="5777.56"/>
    <n v="1401.4299999999998"/>
    <n v="9608.630000000001"/>
    <n v="-5608.630000000001"/>
    <n v="5000"/>
  </r>
  <r>
    <n v="25400"/>
    <s v="Regional Park &amp; Open Space Dis"/>
    <n v="931409"/>
    <s v="Rancho Jurupa Park"/>
    <x v="122"/>
    <x v="122"/>
    <s v="25400 931409 527140"/>
    <x v="3"/>
    <x v="4"/>
    <s v="Supplies &amp; Services"/>
    <x v="0"/>
    <s v="Regional Parks2"/>
    <s v="Rancho Jurupa2"/>
    <n v="0"/>
    <n v="1000"/>
    <m/>
    <n v="1000"/>
    <n v="0"/>
    <n v="0"/>
    <n v="0"/>
    <n v="0"/>
    <n v="0"/>
    <n v="0"/>
    <n v="0"/>
    <n v="0"/>
    <n v="190.35"/>
    <n v="0"/>
    <n v="0"/>
    <n v="0"/>
    <n v="190.35"/>
    <n v="0"/>
    <n v="0"/>
    <n v="190.35"/>
    <n v="0"/>
    <n v="190.35"/>
    <n v="809.65"/>
    <n v="1000"/>
  </r>
  <r>
    <n v="25400"/>
    <s v="Regional Park &amp; Open Space Dis"/>
    <n v="931409"/>
    <s v="Rancho Jurupa Park"/>
    <x v="74"/>
    <x v="74"/>
    <s v="25400 931409 527660"/>
    <x v="3"/>
    <x v="4"/>
    <s v="Supplies &amp; Services"/>
    <x v="0"/>
    <s v="Regional Parks2"/>
    <s v="Rancho Jurupa2"/>
    <n v="0"/>
    <n v="1500"/>
    <m/>
    <n v="1500"/>
    <n v="0"/>
    <n v="0"/>
    <n v="0"/>
    <n v="0"/>
    <n v="0"/>
    <n v="0"/>
    <n v="0"/>
    <n v="500"/>
    <n v="0"/>
    <n v="0"/>
    <n v="0"/>
    <n v="0"/>
    <n v="500"/>
    <n v="0"/>
    <n v="0"/>
    <n v="500"/>
    <n v="0"/>
    <n v="500"/>
    <n v="1000"/>
    <n v="1500"/>
  </r>
  <r>
    <n v="25400"/>
    <s v="Regional Park &amp; Open Space Dis"/>
    <n v="931409"/>
    <s v="Rancho Jurupa Park"/>
    <x v="75"/>
    <x v="75"/>
    <s v="25400 931409 527680"/>
    <x v="3"/>
    <x v="4"/>
    <s v="Supplies &amp; Services"/>
    <x v="0"/>
    <s v="Regional Parks2"/>
    <s v="Rancho Jurupa2"/>
    <n v="183"/>
    <n v="2500"/>
    <m/>
    <n v="2500"/>
    <n v="35.57"/>
    <n v="-35.57"/>
    <n v="115.83"/>
    <n v="16.329999999999998"/>
    <n v="0"/>
    <n v="0"/>
    <n v="699.62"/>
    <n v="224.73"/>
    <n v="18.62"/>
    <n v="180.61"/>
    <n v="0"/>
    <n v="0"/>
    <n v="1255.7399999999998"/>
    <n v="115.83"/>
    <n v="16.329999999999998"/>
    <n v="942.97"/>
    <n v="180.61"/>
    <n v="1255.7400000000002"/>
    <n v="1244.2599999999998"/>
    <n v="2500"/>
  </r>
  <r>
    <n v="25400"/>
    <s v="Regional Park &amp; Open Space Dis"/>
    <n v="931409"/>
    <s v="Rancho Jurupa Park"/>
    <x v="3"/>
    <x v="3"/>
    <s v="25400 931409 527720"/>
    <x v="3"/>
    <x v="4"/>
    <s v="Supplies &amp; Services"/>
    <x v="0"/>
    <s v="Regional Parks2"/>
    <s v="Rancho Jurupa2"/>
    <n v="712.97"/>
    <n v="0"/>
    <m/>
    <n v="0"/>
    <n v="0"/>
    <n v="139.75"/>
    <n v="207.49"/>
    <n v="0"/>
    <n v="0"/>
    <n v="0"/>
    <n v="0"/>
    <n v="870.12"/>
    <n v="6.97"/>
    <n v="0"/>
    <n v="65.87"/>
    <n v="463.32"/>
    <n v="1753.5200000000002"/>
    <n v="347.24"/>
    <n v="0"/>
    <n v="877.09"/>
    <n v="529.19000000000005"/>
    <n v="1753.52"/>
    <n v="-1753.52"/>
    <n v="2000"/>
  </r>
  <r>
    <n v="25400"/>
    <s v="Regional Park &amp; Open Space Dis"/>
    <n v="931409"/>
    <s v="Rancho Jurupa Park"/>
    <x v="113"/>
    <x v="113"/>
    <s v="25400 931409 528020"/>
    <x v="3"/>
    <x v="4"/>
    <s v="Supplies &amp; Services"/>
    <x v="0"/>
    <s v="Regional Parks2"/>
    <s v="Rancho Jurupa2"/>
    <n v="801.48"/>
    <n v="3500"/>
    <m/>
    <n v="3500"/>
    <n v="0"/>
    <n v="0"/>
    <n v="917.69"/>
    <n v="0"/>
    <n v="0"/>
    <n v="0"/>
    <n v="0"/>
    <n v="0"/>
    <n v="0"/>
    <n v="0"/>
    <n v="0"/>
    <n v="0"/>
    <n v="917.69"/>
    <n v="917.69"/>
    <n v="0"/>
    <n v="0"/>
    <n v="0"/>
    <n v="917.69"/>
    <n v="2582.31"/>
    <n v="3500"/>
  </r>
  <r>
    <n v="25400"/>
    <s v="Regional Park &amp; Open Space Dis"/>
    <n v="931409"/>
    <s v="Rancho Jurupa Park"/>
    <x v="87"/>
    <x v="87"/>
    <s v="25400 931409 536910"/>
    <x v="3"/>
    <x v="4"/>
    <s v="Other Charges"/>
    <x v="2"/>
    <s v="Regional Parks3"/>
    <s v="Rancho Jurupa3"/>
    <n v="368.12"/>
    <n v="1500"/>
    <m/>
    <n v="1500"/>
    <n v="0"/>
    <n v="0"/>
    <n v="0"/>
    <n v="81.91"/>
    <n v="0"/>
    <n v="86.55"/>
    <n v="0"/>
    <n v="0"/>
    <n v="0"/>
    <n v="209.41"/>
    <n v="1154.32"/>
    <n v="2675.72"/>
    <n v="4207.91"/>
    <n v="0"/>
    <n v="168.45999999999998"/>
    <n v="0"/>
    <n v="4039.45"/>
    <n v="4207.91"/>
    <n v="-2707.91"/>
    <n v="1500"/>
  </r>
  <r>
    <n v="25400"/>
    <s v="Regional Park &amp; Open Space Dis"/>
    <n v="931409"/>
    <s v="Rancho Jurupa Park"/>
    <x v="88"/>
    <x v="88"/>
    <s v="25400 931409 537080"/>
    <x v="3"/>
    <x v="4"/>
    <s v="Other Charges"/>
    <x v="2"/>
    <s v="Regional Parks3"/>
    <s v="Rancho Jurupa3"/>
    <n v="1677"/>
    <n v="3200"/>
    <m/>
    <n v="3200"/>
    <n v="422"/>
    <n v="0"/>
    <n v="0"/>
    <n v="0"/>
    <n v="0"/>
    <n v="0"/>
    <n v="0"/>
    <n v="430"/>
    <n v="0"/>
    <n v="0"/>
    <n v="0"/>
    <n v="0"/>
    <n v="852"/>
    <n v="422"/>
    <n v="0"/>
    <n v="430"/>
    <n v="0"/>
    <n v="852"/>
    <n v="2348"/>
    <n v="3500"/>
  </r>
  <r>
    <n v="25400"/>
    <s v="Regional Park &amp; Open Space Dis"/>
    <n v="931421"/>
    <s v="Mayflower Park"/>
    <x v="48"/>
    <x v="48"/>
    <s v="25400 931421 520025"/>
    <x v="3"/>
    <x v="5"/>
    <s v="Supplies &amp; Services"/>
    <x v="0"/>
    <s v="Regional Parks2"/>
    <s v="Mayflower2"/>
    <n v="164.28"/>
    <n v="1500"/>
    <m/>
    <n v="1500"/>
    <n v="349.18"/>
    <n v="0"/>
    <n v="0"/>
    <n v="49.55"/>
    <n v="0"/>
    <n v="49.55"/>
    <n v="0"/>
    <n v="0"/>
    <n v="0"/>
    <n v="52.03"/>
    <n v="0"/>
    <n v="0"/>
    <n v="500.31000000000006"/>
    <n v="349.18"/>
    <n v="99.1"/>
    <n v="0"/>
    <n v="52.03"/>
    <n v="500.30999999999995"/>
    <n v="999.69"/>
    <n v="1500"/>
  </r>
  <r>
    <n v="25400"/>
    <s v="Regional Park &amp; Open Space Dis"/>
    <n v="931421"/>
    <s v="Mayflower Park"/>
    <x v="50"/>
    <x v="50"/>
    <s v="25400 931421 520115"/>
    <x v="3"/>
    <x v="5"/>
    <s v="Supplies &amp; Services"/>
    <x v="0"/>
    <s v="Regional Parks2"/>
    <s v="Mayflower2"/>
    <n v="1793.88"/>
    <n v="1450"/>
    <m/>
    <n v="1450"/>
    <n v="0"/>
    <n v="0"/>
    <n v="0"/>
    <n v="0"/>
    <n v="0"/>
    <n v="0"/>
    <n v="0"/>
    <n v="0"/>
    <n v="18"/>
    <n v="0"/>
    <n v="0"/>
    <n v="-15.58"/>
    <n v="2.42"/>
    <n v="0"/>
    <n v="0"/>
    <n v="18"/>
    <n v="-15.58"/>
    <n v="2.42"/>
    <n v="1447.58"/>
    <n v="2750"/>
  </r>
  <r>
    <n v="25400"/>
    <s v="Regional Park &amp; Open Space Dis"/>
    <n v="931421"/>
    <s v="Mayflower Park"/>
    <x v="53"/>
    <x v="53"/>
    <s v="25400 931421 520800"/>
    <x v="3"/>
    <x v="5"/>
    <s v="Supplies &amp; Services"/>
    <x v="0"/>
    <s v="Regional Parks2"/>
    <s v="Mayflower2"/>
    <n v="1935.82"/>
    <n v="2500"/>
    <m/>
    <n v="2500"/>
    <n v="427.84"/>
    <n v="134.78"/>
    <n v="153.51"/>
    <n v="165.99"/>
    <n v="0"/>
    <n v="206.55"/>
    <n v="310.39999999999998"/>
    <n v="521.30999999999995"/>
    <n v="548.67999999999995"/>
    <n v="0"/>
    <n v="0"/>
    <n v="133.69"/>
    <n v="2602.75"/>
    <n v="716.13"/>
    <n v="372.54"/>
    <n v="1380.3899999999999"/>
    <n v="133.69"/>
    <n v="2602.75"/>
    <n v="-102.75"/>
    <n v="2875"/>
  </r>
  <r>
    <n v="25400"/>
    <s v="Regional Park &amp; Open Space Dis"/>
    <n v="931421"/>
    <s v="Mayflower Park"/>
    <x v="55"/>
    <x v="55"/>
    <s v="25400 931421 521420"/>
    <x v="3"/>
    <x v="5"/>
    <s v="Supplies &amp; Services"/>
    <x v="0"/>
    <s v="Regional Parks2"/>
    <s v="Mayflower2"/>
    <n v="4510.93"/>
    <n v="4000"/>
    <m/>
    <n v="4000"/>
    <n v="746.87"/>
    <n v="98.94"/>
    <n v="1218.04"/>
    <n v="37.93"/>
    <n v="856.49"/>
    <n v="223.54"/>
    <n v="0"/>
    <n v="90.21"/>
    <n v="983.58"/>
    <n v="16.940000000000001"/>
    <n v="60.89"/>
    <n v="0"/>
    <n v="4333.4299999999994"/>
    <n v="2063.85"/>
    <n v="1117.96"/>
    <n v="1073.79"/>
    <n v="77.83"/>
    <n v="4333.43"/>
    <n v="-333.43000000000029"/>
    <n v="4000"/>
  </r>
  <r>
    <n v="25400"/>
    <s v="Regional Park &amp; Open Space Dis"/>
    <n v="931421"/>
    <s v="Mayflower Park"/>
    <x v="56"/>
    <x v="56"/>
    <s v="25400 931421 521500"/>
    <x v="3"/>
    <x v="5"/>
    <s v="Supplies &amp; Services"/>
    <x v="0"/>
    <s v="Regional Parks2"/>
    <s v="Mayflower2"/>
    <n v="0"/>
    <n v="1000"/>
    <m/>
    <n v="1000"/>
    <n v="0"/>
    <n v="0"/>
    <n v="0"/>
    <n v="0"/>
    <n v="0"/>
    <n v="20"/>
    <n v="0"/>
    <n v="0"/>
    <n v="0"/>
    <n v="0"/>
    <n v="0"/>
    <n v="0"/>
    <n v="20"/>
    <n v="0"/>
    <n v="20"/>
    <n v="0"/>
    <n v="0"/>
    <n v="20"/>
    <n v="980"/>
    <n v="1000"/>
  </r>
  <r>
    <n v="25400"/>
    <s v="Regional Park &amp; Open Space Dis"/>
    <n v="931421"/>
    <s v="Mayflower Park"/>
    <x v="60"/>
    <x v="60"/>
    <s v="25400 931421 522320"/>
    <x v="3"/>
    <x v="5"/>
    <s v="Supplies &amp; Services"/>
    <x v="0"/>
    <s v="Regional Parks2"/>
    <s v="Mayflower2"/>
    <n v="6702.1799999999994"/>
    <n v="6000"/>
    <m/>
    <n v="6000"/>
    <n v="293.33"/>
    <n v="-258.56"/>
    <n v="1872.75"/>
    <n v="598.37"/>
    <n v="198.86"/>
    <n v="378.96"/>
    <n v="204.04"/>
    <n v="299.61"/>
    <n v="579.05999999999995"/>
    <n v="273.76"/>
    <n v="320.18"/>
    <n v="307.45999999999998"/>
    <n v="5067.8200000000006"/>
    <n v="1907.52"/>
    <n v="1176.19"/>
    <n v="1082.71"/>
    <n v="901.40000000000009"/>
    <n v="5067.82"/>
    <n v="932.18000000000029"/>
    <n v="8000"/>
  </r>
  <r>
    <n v="25400"/>
    <s v="Regional Park &amp; Open Space Dis"/>
    <n v="931421"/>
    <s v="Mayflower Park"/>
    <x v="61"/>
    <x v="61"/>
    <s v="25400 931421 522400"/>
    <x v="3"/>
    <x v="5"/>
    <s v="Supplies &amp; Services"/>
    <x v="0"/>
    <s v="Regional Parks2"/>
    <s v="Mayflower2"/>
    <n v="4248.83"/>
    <n v="2500"/>
    <m/>
    <n v="2500"/>
    <n v="0"/>
    <n v="111.67"/>
    <n v="30.71"/>
    <n v="0"/>
    <n v="0"/>
    <n v="0"/>
    <n v="0"/>
    <n v="695"/>
    <n v="0"/>
    <n v="42.4"/>
    <n v="0"/>
    <n v="49.21"/>
    <n v="928.99"/>
    <n v="142.38"/>
    <n v="0"/>
    <n v="695"/>
    <n v="91.61"/>
    <n v="928.99"/>
    <n v="1571.01"/>
    <n v="5000"/>
  </r>
  <r>
    <n v="25400"/>
    <s v="Regional Park &amp; Open Space Dis"/>
    <n v="931421"/>
    <s v="Mayflower Park"/>
    <x v="63"/>
    <x v="63"/>
    <s v="25400 931421 523220"/>
    <x v="3"/>
    <x v="5"/>
    <s v="Supplies &amp; Services"/>
    <x v="0"/>
    <s v="Regional Parks2"/>
    <s v="Mayflower2"/>
    <n v="1811"/>
    <n v="2000"/>
    <m/>
    <n v="2000"/>
    <n v="84"/>
    <n v="0"/>
    <n v="0"/>
    <n v="0"/>
    <n v="0"/>
    <n v="1873"/>
    <n v="0"/>
    <n v="0"/>
    <n v="0"/>
    <n v="0"/>
    <n v="0"/>
    <n v="0"/>
    <n v="1957"/>
    <n v="84"/>
    <n v="1873"/>
    <n v="0"/>
    <n v="0"/>
    <n v="1957"/>
    <n v="43"/>
    <n v="2500"/>
  </r>
  <r>
    <n v="25400"/>
    <s v="Regional Park &amp; Open Space Dis"/>
    <n v="931421"/>
    <s v="Mayflower Park"/>
    <x v="123"/>
    <x v="123"/>
    <s v="25400 931421 523250"/>
    <x v="3"/>
    <x v="5"/>
    <s v="Supplies &amp; Services"/>
    <x v="0"/>
    <s v="Regional Parks2"/>
    <s v="Mayflower2"/>
    <n v="142"/>
    <n v="200"/>
    <m/>
    <n v="200"/>
    <n v="0"/>
    <n v="0"/>
    <n v="0"/>
    <n v="0"/>
    <n v="0"/>
    <n v="0"/>
    <n v="0"/>
    <n v="0"/>
    <n v="0"/>
    <n v="0"/>
    <n v="0"/>
    <n v="0"/>
    <n v="0"/>
    <n v="0"/>
    <n v="0"/>
    <n v="0"/>
    <n v="0"/>
    <n v="0"/>
    <n v="200"/>
    <n v="200"/>
  </r>
  <r>
    <n v="25400"/>
    <s v="Regional Park &amp; Open Space Dis"/>
    <n v="931421"/>
    <s v="Mayflower Park"/>
    <x v="93"/>
    <x v="93"/>
    <s v="25400 931421 523270"/>
    <x v="3"/>
    <x v="5"/>
    <s v="Supplies &amp; Services"/>
    <x v="0"/>
    <s v="Regional Parks2"/>
    <s v="Mayflower2"/>
    <n v="0"/>
    <n v="400"/>
    <m/>
    <n v="400"/>
    <n v="0"/>
    <n v="0"/>
    <n v="0"/>
    <n v="0"/>
    <n v="122.73"/>
    <n v="0"/>
    <n v="0"/>
    <n v="0"/>
    <n v="0"/>
    <n v="0"/>
    <n v="0"/>
    <n v="0"/>
    <n v="122.73"/>
    <n v="0"/>
    <n v="122.73"/>
    <n v="0"/>
    <n v="0"/>
    <n v="122.73"/>
    <n v="277.27"/>
    <n v="600"/>
  </r>
  <r>
    <n v="25400"/>
    <s v="Regional Park &amp; Open Space Dis"/>
    <n v="931421"/>
    <s v="Mayflower Park"/>
    <x v="91"/>
    <x v="91"/>
    <s v="25400 931421 523290"/>
    <x v="3"/>
    <x v="5"/>
    <s v="Supplies &amp; Services"/>
    <x v="0"/>
    <s v="Regional Parks2"/>
    <s v="Mayflower2"/>
    <n v="4108.6900000000005"/>
    <n v="4000"/>
    <m/>
    <n v="4000"/>
    <n v="279.37"/>
    <n v="284.68"/>
    <n v="216.11"/>
    <n v="221.12"/>
    <n v="265.77999999999997"/>
    <n v="302.38"/>
    <n v="286.77"/>
    <n v="390.24"/>
    <n v="411.37"/>
    <n v="309.38"/>
    <n v="346.47"/>
    <n v="432.14"/>
    <n v="3745.81"/>
    <n v="780.16"/>
    <n v="789.28"/>
    <n v="1088.3800000000001"/>
    <n v="1087.99"/>
    <n v="3745.8100000000004"/>
    <n v="254.1899999999996"/>
    <n v="4000"/>
  </r>
  <r>
    <n v="25400"/>
    <s v="Regional Park &amp; Open Space Dis"/>
    <n v="931421"/>
    <s v="Mayflower Park"/>
    <x v="64"/>
    <x v="64"/>
    <s v="25400 931421 523340"/>
    <x v="3"/>
    <x v="5"/>
    <s v="Supplies &amp; Services"/>
    <x v="0"/>
    <s v="Regional Parks2"/>
    <s v="Mayflower2"/>
    <n v="75.209999999999994"/>
    <n v="150"/>
    <m/>
    <n v="150"/>
    <n v="0"/>
    <n v="0"/>
    <n v="0"/>
    <n v="0"/>
    <n v="0"/>
    <n v="0"/>
    <n v="0"/>
    <n v="0"/>
    <n v="0"/>
    <n v="0"/>
    <n v="0"/>
    <n v="0"/>
    <n v="0"/>
    <n v="0"/>
    <n v="0"/>
    <n v="0"/>
    <n v="0"/>
    <n v="0"/>
    <n v="150"/>
    <n v="150"/>
  </r>
  <r>
    <n v="25400"/>
    <s v="Regional Park &amp; Open Space Dis"/>
    <n v="931421"/>
    <s v="Mayflower Park"/>
    <x v="65"/>
    <x v="65"/>
    <s v="25400 931421 523640"/>
    <x v="3"/>
    <x v="5"/>
    <s v="Supplies &amp; Services"/>
    <x v="0"/>
    <s v="Regional Parks2"/>
    <s v="Mayflower2"/>
    <n v="0"/>
    <n v="850"/>
    <m/>
    <n v="850"/>
    <n v="0"/>
    <n v="0"/>
    <n v="0"/>
    <n v="0"/>
    <n v="0"/>
    <n v="0"/>
    <n v="0"/>
    <n v="0"/>
    <n v="0"/>
    <n v="0"/>
    <n v="0"/>
    <n v="0"/>
    <n v="0"/>
    <n v="0"/>
    <n v="0"/>
    <n v="0"/>
    <n v="0"/>
    <n v="0"/>
    <n v="850"/>
    <n v="850"/>
  </r>
  <r>
    <n v="25400"/>
    <s v="Regional Park &amp; Open Space Dis"/>
    <n v="931421"/>
    <s v="Mayflower Park"/>
    <x v="66"/>
    <x v="66"/>
    <s v="25400 931421 523700"/>
    <x v="3"/>
    <x v="5"/>
    <s v="Supplies &amp; Services"/>
    <x v="0"/>
    <s v="Regional Parks2"/>
    <s v="Mayflower2"/>
    <n v="980.22"/>
    <n v="1000"/>
    <m/>
    <n v="1000"/>
    <n v="50.4"/>
    <n v="271.56"/>
    <n v="36.26"/>
    <n v="174.36"/>
    <n v="0"/>
    <n v="0"/>
    <n v="0"/>
    <n v="0"/>
    <n v="177.32"/>
    <n v="0"/>
    <n v="164.95"/>
    <n v="41.31"/>
    <n v="916.15999999999985"/>
    <n v="358.21999999999997"/>
    <n v="174.36"/>
    <n v="177.32"/>
    <n v="206.26"/>
    <n v="916.15999999999985"/>
    <n v="83.840000000000146"/>
    <n v="1000"/>
  </r>
  <r>
    <n v="25400"/>
    <s v="Regional Park &amp; Open Space Dis"/>
    <n v="931421"/>
    <s v="Mayflower Park"/>
    <x v="67"/>
    <x v="67"/>
    <s v="25400 931421 523800"/>
    <x v="3"/>
    <x v="5"/>
    <s v="Supplies &amp; Services"/>
    <x v="0"/>
    <s v="Regional Parks2"/>
    <s v="Mayflower2"/>
    <n v="0"/>
    <n v="800"/>
    <m/>
    <n v="800"/>
    <n v="0"/>
    <n v="0"/>
    <n v="0"/>
    <n v="67.53"/>
    <n v="0"/>
    <n v="0"/>
    <n v="0"/>
    <n v="0"/>
    <n v="42.41"/>
    <n v="0"/>
    <n v="0"/>
    <n v="0"/>
    <n v="109.94"/>
    <n v="0"/>
    <n v="67.53"/>
    <n v="42.41"/>
    <n v="0"/>
    <n v="109.94"/>
    <n v="690.06"/>
    <n v="800"/>
  </r>
  <r>
    <n v="25400"/>
    <s v="Regional Park &amp; Open Space Dis"/>
    <n v="931421"/>
    <s v="Mayflower Park"/>
    <x v="68"/>
    <x v="68"/>
    <s v="25400 931421 524840"/>
    <x v="3"/>
    <x v="5"/>
    <s v="Supplies &amp; Services"/>
    <x v="0"/>
    <s v="Regional Parks2"/>
    <s v="Mayflower2"/>
    <n v="135"/>
    <n v="150"/>
    <m/>
    <n v="150"/>
    <n v="0"/>
    <n v="0"/>
    <n v="0"/>
    <n v="0"/>
    <n v="0"/>
    <n v="0"/>
    <n v="60"/>
    <n v="0"/>
    <n v="0"/>
    <n v="60"/>
    <n v="15"/>
    <n v="0"/>
    <n v="135"/>
    <n v="0"/>
    <n v="0"/>
    <n v="60"/>
    <n v="75"/>
    <n v="135"/>
    <n v="15"/>
    <n v="150"/>
  </r>
  <r>
    <n v="25400"/>
    <s v="Regional Park &amp; Open Space Dis"/>
    <n v="931421"/>
    <s v="Mayflower Park"/>
    <x v="71"/>
    <x v="71"/>
    <s v="25400 931421 526940"/>
    <x v="3"/>
    <x v="5"/>
    <s v="Supplies &amp; Services"/>
    <x v="0"/>
    <s v="Regional Parks2"/>
    <s v="Mayflower2"/>
    <n v="40.540000000000006"/>
    <n v="500"/>
    <m/>
    <n v="500"/>
    <n v="23.31"/>
    <n v="30.44"/>
    <n v="0"/>
    <n v="0"/>
    <n v="0"/>
    <n v="0"/>
    <n v="0"/>
    <n v="167.02"/>
    <n v="0"/>
    <n v="57.49"/>
    <n v="0"/>
    <n v="0"/>
    <n v="278.26"/>
    <n v="53.75"/>
    <n v="0"/>
    <n v="167.02"/>
    <n v="57.49"/>
    <n v="278.26"/>
    <n v="221.74"/>
    <n v="0"/>
  </r>
  <r>
    <n v="25400"/>
    <s v="Regional Park &amp; Open Space Dis"/>
    <n v="931421"/>
    <s v="Mayflower Park"/>
    <x v="75"/>
    <x v="75"/>
    <s v="25400 931421 527680"/>
    <x v="3"/>
    <x v="5"/>
    <s v="Supplies &amp; Services"/>
    <x v="0"/>
    <s v="Regional Parks2"/>
    <s v="Mayflower2"/>
    <n v="597.52"/>
    <n v="1000"/>
    <m/>
    <n v="1000"/>
    <n v="0"/>
    <n v="0"/>
    <n v="57.76"/>
    <n v="0"/>
    <n v="0"/>
    <n v="0"/>
    <n v="0"/>
    <n v="0"/>
    <n v="714.14"/>
    <n v="39.15"/>
    <n v="0"/>
    <n v="0"/>
    <n v="811.05"/>
    <n v="57.76"/>
    <n v="0"/>
    <n v="714.14"/>
    <n v="39.15"/>
    <n v="811.05"/>
    <n v="188.95000000000005"/>
    <n v="1000"/>
  </r>
  <r>
    <n v="25400"/>
    <s v="Regional Park &amp; Open Space Dis"/>
    <n v="931421"/>
    <s v="Mayflower Park"/>
    <x v="3"/>
    <x v="3"/>
    <s v="25400 931421 527720"/>
    <x v="3"/>
    <x v="5"/>
    <s v="Supplies &amp; Services"/>
    <x v="0"/>
    <s v="Regional Parks2"/>
    <s v="Mayflower2"/>
    <n v="244.56"/>
    <n v="500"/>
    <m/>
    <n v="500"/>
    <n v="0"/>
    <n v="0"/>
    <n v="0"/>
    <n v="144.6"/>
    <n v="0"/>
    <n v="0"/>
    <n v="0"/>
    <n v="0"/>
    <n v="0"/>
    <n v="35.39"/>
    <n v="0"/>
    <n v="0"/>
    <n v="179.99"/>
    <n v="0"/>
    <n v="144.6"/>
    <n v="0"/>
    <n v="35.39"/>
    <n v="179.99"/>
    <n v="320.01"/>
    <n v="1100"/>
  </r>
  <r>
    <n v="25400"/>
    <s v="Regional Park &amp; Open Space Dis"/>
    <n v="931421"/>
    <s v="Mayflower Park"/>
    <x v="113"/>
    <x v="113"/>
    <s v="25400 931421 528020"/>
    <x v="3"/>
    <x v="5"/>
    <s v="Supplies &amp; Services"/>
    <x v="0"/>
    <s v="Regional Parks2"/>
    <s v="Mayflower2"/>
    <n v="4803.79"/>
    <n v="3000"/>
    <m/>
    <n v="3000"/>
    <n v="411.48"/>
    <n v="219.44"/>
    <n v="825.24"/>
    <n v="324.38"/>
    <n v="168"/>
    <n v="46.72"/>
    <n v="207.89"/>
    <n v="0"/>
    <n v="0"/>
    <n v="240"/>
    <n v="65.08"/>
    <n v="131.96"/>
    <n v="2640.19"/>
    <n v="1456.16"/>
    <n v="539.1"/>
    <n v="207.89"/>
    <n v="437.03999999999996"/>
    <n v="2640.19"/>
    <n v="359.80999999999995"/>
    <n v="6000"/>
  </r>
  <r>
    <n v="25400"/>
    <s v="Regional Park &amp; Open Space Dis"/>
    <n v="931421"/>
    <s v="Mayflower Park"/>
    <x v="88"/>
    <x v="88"/>
    <s v="25400 931421 537080"/>
    <x v="3"/>
    <x v="5"/>
    <s v="Other Charges"/>
    <x v="2"/>
    <s v="Regional Parks3"/>
    <s v="Mayflower3"/>
    <n v="3584.74"/>
    <n v="6500"/>
    <m/>
    <n v="6500"/>
    <n v="1360"/>
    <n v="0"/>
    <n v="0"/>
    <n v="589.20000000000005"/>
    <n v="224.36"/>
    <n v="0"/>
    <n v="0"/>
    <n v="0"/>
    <n v="0"/>
    <n v="0"/>
    <n v="0"/>
    <n v="1039"/>
    <n v="3212.56"/>
    <n v="1360"/>
    <n v="813.56000000000006"/>
    <n v="0"/>
    <n v="1039"/>
    <n v="3212.56"/>
    <n v="3287.44"/>
    <n v="5000"/>
  </r>
  <r>
    <n v="25430"/>
    <s v="Habitat/Open Space Mgt-Parks"/>
    <n v="931171"/>
    <s v="Hab &amp; Opn Spc - Box Springs"/>
    <x v="24"/>
    <x v="24"/>
    <s v="25430 931171 510320"/>
    <x v="1"/>
    <x v="1"/>
    <s v="Payroll"/>
    <x v="3"/>
    <s v="Natural Resources1"/>
    <s v="Habitat &amp; Open Space Management1"/>
    <n v="1820.02"/>
    <n v="0"/>
    <m/>
    <n v="0"/>
    <n v="0"/>
    <n v="0"/>
    <n v="0"/>
    <n v="0"/>
    <n v="0"/>
    <n v="0"/>
    <n v="0"/>
    <n v="0"/>
    <n v="0"/>
    <n v="0"/>
    <n v="0"/>
    <n v="0"/>
    <n v="0"/>
    <n v="0"/>
    <n v="0"/>
    <n v="0"/>
    <n v="0"/>
    <n v="0"/>
    <n v="0"/>
    <n v="0"/>
  </r>
  <r>
    <n v="25430"/>
    <s v="Habitat/Open Space Mgt-Parks"/>
    <n v="931171"/>
    <s v="Hab &amp; Opn Spc - Box Springs"/>
    <x v="25"/>
    <x v="25"/>
    <s v="25430 931171 510420"/>
    <x v="1"/>
    <x v="1"/>
    <s v="Payroll"/>
    <x v="3"/>
    <s v="Natural Resources1"/>
    <s v="Habitat &amp; Open Space Management1"/>
    <n v="826.36"/>
    <n v="0"/>
    <m/>
    <n v="0"/>
    <n v="0"/>
    <n v="0"/>
    <n v="0"/>
    <n v="0"/>
    <n v="0"/>
    <n v="0"/>
    <n v="0"/>
    <n v="0"/>
    <n v="0"/>
    <n v="0"/>
    <n v="0"/>
    <n v="0"/>
    <n v="0"/>
    <n v="0"/>
    <n v="0"/>
    <n v="0"/>
    <n v="0"/>
    <n v="0"/>
    <n v="0"/>
    <n v="0"/>
  </r>
  <r>
    <n v="25430"/>
    <s v="Habitat/Open Space Mgt-Parks"/>
    <n v="931171"/>
    <s v="Hab &amp; Opn Spc - Box Springs"/>
    <x v="27"/>
    <x v="27"/>
    <s v="25430 931171 510620"/>
    <x v="1"/>
    <x v="1"/>
    <s v="Payroll"/>
    <x v="3"/>
    <s v="Natural Resources1"/>
    <s v="Habitat &amp; Open Space Management1"/>
    <n v="1004.7799999999999"/>
    <n v="0"/>
    <m/>
    <n v="0"/>
    <n v="0"/>
    <n v="0"/>
    <n v="0"/>
    <n v="0"/>
    <n v="0"/>
    <n v="0"/>
    <n v="0"/>
    <n v="0"/>
    <n v="0"/>
    <n v="0"/>
    <n v="0"/>
    <n v="0"/>
    <n v="0"/>
    <n v="0"/>
    <n v="0"/>
    <n v="0"/>
    <n v="0"/>
    <n v="0"/>
    <n v="0"/>
    <n v="0"/>
  </r>
  <r>
    <n v="25430"/>
    <s v="Habitat/Open Space Mgt-Parks"/>
    <n v="931171"/>
    <s v="Hab &amp; Opn Spc - Box Springs"/>
    <x v="28"/>
    <x v="28"/>
    <s v="25430 931171 510700"/>
    <x v="1"/>
    <x v="1"/>
    <s v="Payroll"/>
    <x v="3"/>
    <s v="Natural Resources1"/>
    <s v="Habitat &amp; Open Space Management1"/>
    <n v="169.65"/>
    <n v="0"/>
    <m/>
    <n v="0"/>
    <n v="0"/>
    <n v="0"/>
    <n v="0"/>
    <n v="0"/>
    <n v="0"/>
    <n v="0"/>
    <n v="0"/>
    <n v="0"/>
    <n v="0"/>
    <n v="0"/>
    <n v="0"/>
    <n v="0"/>
    <n v="0"/>
    <n v="0"/>
    <n v="0"/>
    <n v="0"/>
    <n v="0"/>
    <n v="0"/>
    <n v="0"/>
    <n v="0"/>
  </r>
  <r>
    <n v="25430"/>
    <s v="Habitat/Open Space Mgt-Parks"/>
    <n v="931171"/>
    <s v="Hab &amp; Opn Spc - Box Springs"/>
    <x v="31"/>
    <x v="31"/>
    <s v="25430 931171 513000"/>
    <x v="1"/>
    <x v="1"/>
    <s v="Payroll-PCF"/>
    <x v="3"/>
    <s v="Natural Resources1"/>
    <s v="Habitat &amp; Open Space Management1"/>
    <n v="3338.0800000000004"/>
    <n v="0"/>
    <m/>
    <n v="0"/>
    <n v="0"/>
    <n v="0"/>
    <n v="0"/>
    <n v="0"/>
    <n v="0"/>
    <n v="0"/>
    <n v="0"/>
    <n v="0"/>
    <n v="0"/>
    <n v="0"/>
    <n v="0"/>
    <n v="0"/>
    <n v="0"/>
    <n v="0"/>
    <n v="0"/>
    <n v="0"/>
    <n v="0"/>
    <n v="0"/>
    <n v="0"/>
    <n v="0"/>
  </r>
  <r>
    <n v="25430"/>
    <s v="Habitat/Open Space Mgt-Parks"/>
    <n v="931171"/>
    <s v="Hab &amp; Opn Spc - Box Springs"/>
    <x v="32"/>
    <x v="32"/>
    <s v="25430 931171 513020"/>
    <x v="1"/>
    <x v="1"/>
    <s v="Payroll-PCF"/>
    <x v="3"/>
    <s v="Natural Resources1"/>
    <s v="Habitat &amp; Open Space Management1"/>
    <n v="97.18"/>
    <n v="0"/>
    <m/>
    <n v="0"/>
    <n v="0"/>
    <n v="0"/>
    <n v="0"/>
    <n v="0"/>
    <n v="0"/>
    <n v="0"/>
    <n v="0"/>
    <n v="0"/>
    <n v="0"/>
    <n v="0"/>
    <n v="0"/>
    <n v="0"/>
    <n v="0"/>
    <n v="0"/>
    <n v="0"/>
    <n v="0"/>
    <n v="0"/>
    <n v="0"/>
    <n v="0"/>
    <n v="0"/>
  </r>
  <r>
    <n v="25430"/>
    <s v="Habitat/Open Space Mgt-Parks"/>
    <n v="931171"/>
    <s v="Hab &amp; Opn Spc - Box Springs"/>
    <x v="33"/>
    <x v="33"/>
    <s v="25430 931171 513120"/>
    <x v="1"/>
    <x v="1"/>
    <s v="Payroll-PCF"/>
    <x v="3"/>
    <s v="Natural Resources1"/>
    <s v="Habitat &amp; Open Space Management1"/>
    <n v="2678.18"/>
    <n v="0"/>
    <m/>
    <n v="0"/>
    <n v="0"/>
    <n v="0"/>
    <n v="0"/>
    <n v="0"/>
    <n v="0"/>
    <n v="0"/>
    <n v="0"/>
    <n v="0"/>
    <n v="0"/>
    <n v="0"/>
    <n v="0"/>
    <n v="0"/>
    <n v="0"/>
    <n v="0"/>
    <n v="0"/>
    <n v="0"/>
    <n v="0"/>
    <n v="0"/>
    <n v="0"/>
    <n v="0"/>
  </r>
  <r>
    <n v="25430"/>
    <s v="Habitat/Open Space Mgt-Parks"/>
    <n v="931171"/>
    <s v="Hab &amp; Opn Spc - Box Springs"/>
    <x v="34"/>
    <x v="34"/>
    <s v="25430 931171 513140"/>
    <x v="1"/>
    <x v="1"/>
    <s v="Payroll-PCF"/>
    <x v="3"/>
    <s v="Natural Resources1"/>
    <s v="Habitat &amp; Open Space Management1"/>
    <n v="651.61000000000013"/>
    <n v="0"/>
    <m/>
    <n v="0"/>
    <n v="0"/>
    <n v="0"/>
    <n v="0"/>
    <n v="0"/>
    <n v="0"/>
    <n v="0"/>
    <n v="0"/>
    <n v="0"/>
    <n v="0"/>
    <n v="0"/>
    <n v="0"/>
    <n v="0"/>
    <n v="0"/>
    <n v="0"/>
    <n v="0"/>
    <n v="0"/>
    <n v="0"/>
    <n v="0"/>
    <n v="0"/>
    <n v="0"/>
  </r>
  <r>
    <n v="25430"/>
    <s v="Habitat/Open Space Mgt-Parks"/>
    <n v="931171"/>
    <s v="Hab &amp; Opn Spc - Box Springs"/>
    <x v="35"/>
    <x v="35"/>
    <s v="25430 931171 515040"/>
    <x v="1"/>
    <x v="1"/>
    <s v="Payroll-PCF"/>
    <x v="3"/>
    <s v="Natural Resources1"/>
    <s v="Habitat &amp; Open Space Management1"/>
    <n v="8762.619999999999"/>
    <n v="0"/>
    <m/>
    <n v="0"/>
    <n v="0"/>
    <n v="0"/>
    <n v="0"/>
    <n v="0"/>
    <n v="0"/>
    <n v="0"/>
    <n v="0"/>
    <n v="0"/>
    <n v="0"/>
    <n v="0"/>
    <n v="0"/>
    <n v="0"/>
    <n v="0"/>
    <n v="0"/>
    <n v="0"/>
    <n v="0"/>
    <n v="0"/>
    <n v="0"/>
    <n v="0"/>
    <n v="0"/>
  </r>
  <r>
    <n v="25430"/>
    <s v="Habitat/Open Space Mgt-Parks"/>
    <n v="931171"/>
    <s v="Hab &amp; Opn Spc - Box Springs"/>
    <x v="36"/>
    <x v="36"/>
    <s v="25430 931171 515100"/>
    <x v="1"/>
    <x v="1"/>
    <s v="Payroll-PCF"/>
    <x v="3"/>
    <s v="Natural Resources1"/>
    <s v="Habitat &amp; Open Space Management1"/>
    <n v="54.660000000000004"/>
    <n v="0"/>
    <m/>
    <n v="0"/>
    <n v="0"/>
    <n v="0"/>
    <n v="0"/>
    <n v="0"/>
    <n v="0"/>
    <n v="0"/>
    <n v="0"/>
    <n v="0"/>
    <n v="0"/>
    <n v="0"/>
    <n v="0"/>
    <n v="0"/>
    <n v="0"/>
    <n v="0"/>
    <n v="0"/>
    <n v="0"/>
    <n v="0"/>
    <n v="0"/>
    <n v="0"/>
    <n v="0"/>
  </r>
  <r>
    <n v="25430"/>
    <s v="Habitat/Open Space Mgt-Parks"/>
    <n v="931171"/>
    <s v="Hab &amp; Opn Spc - Box Springs"/>
    <x v="37"/>
    <x v="37"/>
    <s v="25430 931171 515120"/>
    <x v="1"/>
    <x v="1"/>
    <s v="Payroll-PCF"/>
    <x v="3"/>
    <s v="Natural Resources1"/>
    <s v="Habitat &amp; Open Space Management1"/>
    <n v="84.320000000000007"/>
    <n v="0"/>
    <m/>
    <n v="0"/>
    <n v="0"/>
    <n v="0"/>
    <n v="0"/>
    <n v="0"/>
    <n v="0"/>
    <n v="0"/>
    <n v="0"/>
    <n v="0"/>
    <n v="0"/>
    <n v="0"/>
    <n v="0"/>
    <n v="0"/>
    <n v="0"/>
    <n v="0"/>
    <n v="0"/>
    <n v="0"/>
    <n v="0"/>
    <n v="0"/>
    <n v="0"/>
    <n v="0"/>
  </r>
  <r>
    <n v="25430"/>
    <s v="Habitat/Open Space Mgt-Parks"/>
    <n v="931171"/>
    <s v="Hab &amp; Opn Spc - Box Springs"/>
    <x v="39"/>
    <x v="39"/>
    <s v="25430 931171 515260"/>
    <x v="1"/>
    <x v="1"/>
    <s v="Payroll-PCF"/>
    <x v="3"/>
    <s v="Natural Resources1"/>
    <s v="Habitat &amp; Open Space Management1"/>
    <n v="131.86000000000001"/>
    <n v="0"/>
    <m/>
    <n v="0"/>
    <n v="0"/>
    <n v="0"/>
    <n v="0"/>
    <n v="0"/>
    <n v="0"/>
    <n v="0"/>
    <n v="0"/>
    <n v="0"/>
    <n v="0"/>
    <n v="0"/>
    <n v="0"/>
    <n v="0"/>
    <n v="0"/>
    <n v="0"/>
    <n v="0"/>
    <n v="0"/>
    <n v="0"/>
    <n v="0"/>
    <n v="0"/>
    <n v="0"/>
  </r>
  <r>
    <n v="25430"/>
    <s v="Habitat/Open Space Mgt-Parks"/>
    <n v="931171"/>
    <s v="Hab &amp; Opn Spc - Box Springs"/>
    <x v="41"/>
    <x v="41"/>
    <s v="25430 931171 518020"/>
    <x v="1"/>
    <x v="1"/>
    <s v="Payroll-PCF"/>
    <x v="3"/>
    <s v="Natural Resources1"/>
    <s v="Habitat &amp; Open Space Management1"/>
    <n v="2.8000000000000003"/>
    <n v="0"/>
    <m/>
    <n v="0"/>
    <n v="0"/>
    <n v="0"/>
    <n v="0"/>
    <n v="0"/>
    <n v="0"/>
    <n v="0"/>
    <n v="0"/>
    <n v="0"/>
    <n v="0"/>
    <n v="0"/>
    <n v="0"/>
    <n v="0"/>
    <n v="0"/>
    <n v="0"/>
    <n v="0"/>
    <n v="0"/>
    <n v="0"/>
    <n v="0"/>
    <n v="0"/>
    <n v="0"/>
  </r>
  <r>
    <n v="25430"/>
    <s v="Habitat/Open Space Mgt-Parks"/>
    <n v="931171"/>
    <s v="Hab &amp; Opn Spc - Box Springs"/>
    <x v="42"/>
    <x v="42"/>
    <s v="25430 931171 518140"/>
    <x v="1"/>
    <x v="1"/>
    <s v="Payroll-PCF"/>
    <x v="3"/>
    <s v="Natural Resources1"/>
    <s v="Habitat &amp; Open Space Management1"/>
    <n v="18.010000000000002"/>
    <n v="0"/>
    <m/>
    <n v="0"/>
    <n v="0"/>
    <n v="0"/>
    <n v="0"/>
    <n v="0"/>
    <n v="0"/>
    <n v="0"/>
    <n v="0"/>
    <n v="0"/>
    <n v="0"/>
    <n v="0"/>
    <n v="0"/>
    <n v="0"/>
    <n v="0"/>
    <n v="0"/>
    <n v="0"/>
    <n v="0"/>
    <n v="0"/>
    <n v="0"/>
    <n v="0"/>
    <n v="0"/>
  </r>
  <r>
    <n v="25430"/>
    <s v="Habitat/Open Space Mgt-Parks"/>
    <n v="931171"/>
    <s v="Hab &amp; Opn Spc - Box Springs"/>
    <x v="50"/>
    <x v="50"/>
    <s v="25430 931171 520115"/>
    <x v="1"/>
    <x v="1"/>
    <s v="Supplies &amp; Services"/>
    <x v="0"/>
    <s v="Natural Resources2"/>
    <s v="Habitat &amp; Open Space Management2"/>
    <n v="18"/>
    <n v="0"/>
    <m/>
    <n v="0"/>
    <n v="0"/>
    <n v="0"/>
    <n v="0"/>
    <n v="0"/>
    <n v="0"/>
    <n v="0"/>
    <n v="0"/>
    <n v="0"/>
    <n v="0"/>
    <n v="0"/>
    <n v="0"/>
    <n v="0"/>
    <n v="0"/>
    <n v="0"/>
    <n v="0"/>
    <n v="0"/>
    <n v="0"/>
    <n v="0"/>
    <n v="0"/>
    <n v="0"/>
  </r>
  <r>
    <n v="25430"/>
    <s v="Habitat/Open Space Mgt-Parks"/>
    <n v="931171"/>
    <s v="Hab &amp; Opn Spc - Box Springs"/>
    <x v="52"/>
    <x v="52"/>
    <s v="25430 931171 520320"/>
    <x v="1"/>
    <x v="1"/>
    <s v="Supplies &amp; Services"/>
    <x v="0"/>
    <s v="Natural Resources2"/>
    <s v="Habitat &amp; Open Space Management2"/>
    <n v="478.12"/>
    <n v="0"/>
    <m/>
    <n v="0"/>
    <n v="0"/>
    <n v="0"/>
    <n v="0"/>
    <n v="0"/>
    <n v="0"/>
    <n v="0"/>
    <n v="0"/>
    <n v="0"/>
    <n v="0"/>
    <n v="0"/>
    <n v="0"/>
    <n v="0"/>
    <n v="0"/>
    <n v="0"/>
    <n v="0"/>
    <n v="0"/>
    <n v="0"/>
    <n v="0"/>
    <n v="0"/>
    <n v="0"/>
  </r>
  <r>
    <n v="25430"/>
    <s v="Habitat/Open Space Mgt-Parks"/>
    <n v="931171"/>
    <s v="Hab &amp; Opn Spc - Box Springs"/>
    <x v="54"/>
    <x v="54"/>
    <s v="25430 931171 520845"/>
    <x v="1"/>
    <x v="1"/>
    <s v="Supplies &amp; Services"/>
    <x v="0"/>
    <s v="Natural Resources2"/>
    <s v="Habitat &amp; Open Space Management2"/>
    <n v="4329.8300000000008"/>
    <n v="0"/>
    <m/>
    <n v="0"/>
    <n v="0"/>
    <n v="0"/>
    <n v="0"/>
    <n v="0"/>
    <n v="0"/>
    <n v="0"/>
    <n v="0"/>
    <n v="0"/>
    <n v="0"/>
    <n v="0"/>
    <n v="0"/>
    <n v="0"/>
    <n v="0"/>
    <n v="0"/>
    <n v="0"/>
    <n v="0"/>
    <n v="0"/>
    <n v="0"/>
    <n v="0"/>
    <n v="0"/>
  </r>
  <r>
    <n v="25430"/>
    <s v="Habitat/Open Space Mgt-Parks"/>
    <n v="931171"/>
    <s v="Hab &amp; Opn Spc - Box Springs"/>
    <x v="55"/>
    <x v="55"/>
    <s v="25430 931171 521420"/>
    <x v="1"/>
    <x v="1"/>
    <s v="Supplies &amp; Services"/>
    <x v="0"/>
    <s v="Natural Resources2"/>
    <s v="Habitat &amp; Open Space Management2"/>
    <n v="88.08"/>
    <n v="0"/>
    <m/>
    <n v="0"/>
    <n v="0"/>
    <n v="0"/>
    <n v="0"/>
    <n v="0"/>
    <n v="0"/>
    <n v="0"/>
    <n v="0"/>
    <n v="0"/>
    <n v="0"/>
    <n v="0"/>
    <n v="0"/>
    <n v="0"/>
    <n v="0"/>
    <n v="0"/>
    <n v="0"/>
    <n v="0"/>
    <n v="0"/>
    <n v="0"/>
    <n v="0"/>
    <n v="0"/>
  </r>
  <r>
    <n v="25430"/>
    <s v="Habitat/Open Space Mgt-Parks"/>
    <n v="931171"/>
    <s v="Hab &amp; Opn Spc - Box Springs"/>
    <x v="60"/>
    <x v="60"/>
    <s v="25430 931171 522320"/>
    <x v="1"/>
    <x v="1"/>
    <s v="Supplies &amp; Services"/>
    <x v="0"/>
    <s v="Natural Resources2"/>
    <s v="Habitat &amp; Open Space Management2"/>
    <n v="806.18000000000006"/>
    <n v="0"/>
    <m/>
    <n v="0"/>
    <n v="0"/>
    <n v="0"/>
    <n v="0"/>
    <n v="0"/>
    <n v="0"/>
    <n v="0"/>
    <n v="0"/>
    <n v="0"/>
    <n v="0"/>
    <n v="0"/>
    <n v="0"/>
    <n v="0"/>
    <n v="0"/>
    <n v="0"/>
    <n v="0"/>
    <n v="0"/>
    <n v="0"/>
    <n v="0"/>
    <n v="0"/>
    <n v="0"/>
  </r>
  <r>
    <n v="25430"/>
    <s v="Habitat/Open Space Mgt-Parks"/>
    <n v="931171"/>
    <s v="Hab &amp; Opn Spc - Box Springs"/>
    <x v="61"/>
    <x v="61"/>
    <s v="25430 931171 522400"/>
    <x v="1"/>
    <x v="1"/>
    <s v="Supplies &amp; Services"/>
    <x v="0"/>
    <s v="Natural Resources2"/>
    <s v="Habitat &amp; Open Space Management2"/>
    <n v="55"/>
    <n v="0"/>
    <m/>
    <n v="0"/>
    <n v="0"/>
    <n v="0"/>
    <n v="0"/>
    <n v="0"/>
    <n v="0"/>
    <n v="0"/>
    <n v="0"/>
    <n v="0"/>
    <n v="0"/>
    <n v="0"/>
    <n v="0"/>
    <n v="0"/>
    <n v="0"/>
    <n v="0"/>
    <n v="0"/>
    <n v="0"/>
    <n v="0"/>
    <n v="0"/>
    <n v="0"/>
    <n v="0"/>
  </r>
  <r>
    <n v="25430"/>
    <s v="Habitat/Open Space Mgt-Parks"/>
    <n v="931171"/>
    <s v="Hab &amp; Opn Spc - Box Springs"/>
    <x v="64"/>
    <x v="64"/>
    <s v="25430 931171 523340"/>
    <x v="1"/>
    <x v="1"/>
    <s v="Supplies &amp; Services"/>
    <x v="0"/>
    <s v="Natural Resources2"/>
    <s v="Habitat &amp; Open Space Management2"/>
    <n v="0.03"/>
    <n v="0"/>
    <m/>
    <n v="0"/>
    <n v="0"/>
    <n v="0"/>
    <n v="0"/>
    <n v="0"/>
    <n v="0"/>
    <n v="0"/>
    <n v="0"/>
    <n v="0"/>
    <n v="0"/>
    <n v="0"/>
    <n v="0"/>
    <n v="0"/>
    <n v="0"/>
    <n v="0"/>
    <n v="0"/>
    <n v="0"/>
    <n v="0"/>
    <n v="0"/>
    <n v="0"/>
    <n v="0"/>
  </r>
  <r>
    <n v="25430"/>
    <s v="Habitat/Open Space Mgt-Parks"/>
    <n v="931171"/>
    <s v="Hab &amp; Opn Spc - Box Springs"/>
    <x v="3"/>
    <x v="3"/>
    <s v="25430 931171 527720"/>
    <x v="1"/>
    <x v="1"/>
    <s v="Supplies &amp; Services"/>
    <x v="0"/>
    <s v="Natural Resources2"/>
    <s v="Habitat &amp; Open Space Management2"/>
    <n v="40.67"/>
    <n v="0"/>
    <m/>
    <n v="0"/>
    <n v="0"/>
    <n v="0"/>
    <n v="0"/>
    <n v="0"/>
    <n v="0"/>
    <n v="0"/>
    <n v="0"/>
    <n v="0"/>
    <n v="0"/>
    <n v="0"/>
    <n v="0"/>
    <n v="0"/>
    <n v="0"/>
    <n v="0"/>
    <n v="0"/>
    <n v="0"/>
    <n v="0"/>
    <n v="0"/>
    <n v="0"/>
    <n v="0"/>
  </r>
  <r>
    <n v="25430"/>
    <s v="Habitat/Open Space Mgt-Parks"/>
    <n v="931171"/>
    <s v="Hab &amp; Opn Spc - Box Springs"/>
    <x v="83"/>
    <x v="83"/>
    <s v="25430 931171 529500"/>
    <x v="1"/>
    <x v="1"/>
    <s v="Supplies &amp; Services"/>
    <x v="0"/>
    <s v="Natural Resources2"/>
    <s v="Habitat &amp; Open Space Management2"/>
    <n v="277.62999999999994"/>
    <n v="0"/>
    <m/>
    <n v="0"/>
    <n v="0"/>
    <n v="0"/>
    <n v="0"/>
    <n v="0"/>
    <n v="0"/>
    <n v="0"/>
    <n v="0"/>
    <n v="0"/>
    <n v="0"/>
    <n v="0"/>
    <n v="0"/>
    <n v="0"/>
    <n v="0"/>
    <n v="0"/>
    <n v="0"/>
    <n v="0"/>
    <n v="0"/>
    <n v="0"/>
    <n v="0"/>
    <n v="0"/>
  </r>
  <r>
    <n v="25430"/>
    <s v="Habitat/Open Space Mgt-Parks"/>
    <n v="931171"/>
    <s v="Hab &amp; Opn Spc - Box Springs"/>
    <x v="84"/>
    <x v="84"/>
    <s v="25430 931171 529520"/>
    <x v="1"/>
    <x v="1"/>
    <s v="Supplies &amp; Services"/>
    <x v="0"/>
    <s v="Natural Resources2"/>
    <s v="Habitat &amp; Open Space Management2"/>
    <n v="985.04999999999973"/>
    <n v="0"/>
    <m/>
    <n v="0"/>
    <n v="0"/>
    <n v="0"/>
    <n v="0"/>
    <n v="0"/>
    <n v="0"/>
    <n v="0"/>
    <n v="0"/>
    <n v="0"/>
    <n v="0"/>
    <n v="0"/>
    <n v="0"/>
    <n v="0"/>
    <n v="0"/>
    <n v="0"/>
    <n v="0"/>
    <n v="0"/>
    <n v="0"/>
    <n v="0"/>
    <n v="0"/>
    <n v="0"/>
  </r>
  <r>
    <n v="25430"/>
    <s v="Habitat/Open Space Mgt-Parks"/>
    <n v="931171"/>
    <s v="Hab &amp; Opn Spc - Box Springs"/>
    <x v="85"/>
    <x v="85"/>
    <s v="25430 931171 529550"/>
    <x v="1"/>
    <x v="1"/>
    <s v="Supplies &amp; Services"/>
    <x v="0"/>
    <s v="Natural Resources2"/>
    <s v="Habitat &amp; Open Space Management2"/>
    <n v="3070.3500000000004"/>
    <n v="0"/>
    <m/>
    <n v="0"/>
    <n v="0"/>
    <n v="0"/>
    <n v="0"/>
    <n v="0"/>
    <n v="0"/>
    <n v="0"/>
    <n v="0"/>
    <n v="0"/>
    <n v="0"/>
    <n v="0"/>
    <n v="0"/>
    <n v="0"/>
    <n v="0"/>
    <n v="0"/>
    <n v="0"/>
    <n v="0"/>
    <n v="0"/>
    <n v="0"/>
    <n v="0"/>
    <n v="0"/>
  </r>
  <r>
    <n v="25430"/>
    <s v="Habitat/Open Space Mgt-Parks"/>
    <n v="931171"/>
    <s v="Hab &amp; Opn Spc - Box Springs"/>
    <x v="9"/>
    <x v="9"/>
    <s v="25430 931171 536760"/>
    <x v="1"/>
    <x v="1"/>
    <s v="Internal Service Costs"/>
    <x v="2"/>
    <s v="Natural Resources3"/>
    <s v="Habitat &amp; Open Space Management3"/>
    <n v="76.48"/>
    <n v="0"/>
    <m/>
    <n v="0"/>
    <n v="0"/>
    <n v="0"/>
    <n v="0"/>
    <n v="0"/>
    <n v="0"/>
    <n v="0"/>
    <n v="0"/>
    <n v="0"/>
    <n v="0"/>
    <n v="0"/>
    <n v="0"/>
    <n v="0"/>
    <n v="0"/>
    <n v="0"/>
    <n v="0"/>
    <n v="0"/>
    <n v="0"/>
    <n v="0"/>
    <n v="0"/>
    <n v="0"/>
  </r>
  <r>
    <n v="25430"/>
    <s v="Habitat/Open Space Mgt-Parks"/>
    <n v="931172"/>
    <s v="Hab &amp; Opn Spc -Harford Springs"/>
    <x v="22"/>
    <x v="22"/>
    <s v="25430 931172 510040"/>
    <x v="1"/>
    <x v="1"/>
    <s v="Payroll-PCF"/>
    <x v="3"/>
    <s v="Natural Resources1"/>
    <s v="Habitat &amp; Open Space Management1"/>
    <n v="12081.82"/>
    <n v="0"/>
    <m/>
    <n v="0"/>
    <n v="0"/>
    <n v="0"/>
    <n v="0"/>
    <n v="0"/>
    <n v="0"/>
    <n v="0"/>
    <n v="0"/>
    <n v="0"/>
    <n v="0"/>
    <n v="0"/>
    <n v="0"/>
    <n v="0"/>
    <n v="0"/>
    <n v="0"/>
    <n v="0"/>
    <n v="0"/>
    <n v="0"/>
    <n v="0"/>
    <n v="0"/>
    <n v="0"/>
  </r>
  <r>
    <n v="25430"/>
    <s v="Habitat/Open Space Mgt-Parks"/>
    <n v="931172"/>
    <s v="Hab &amp; Opn Spc -Harford Springs"/>
    <x v="24"/>
    <x v="24"/>
    <s v="25430 931172 510320"/>
    <x v="1"/>
    <x v="1"/>
    <s v="Payroll"/>
    <x v="3"/>
    <s v="Natural Resources1"/>
    <s v="Habitat &amp; Open Space Management1"/>
    <n v="156.96"/>
    <n v="0"/>
    <m/>
    <n v="0"/>
    <n v="0"/>
    <n v="0"/>
    <n v="0"/>
    <n v="0"/>
    <n v="0"/>
    <n v="0"/>
    <n v="0"/>
    <n v="0"/>
    <n v="0"/>
    <n v="0"/>
    <n v="0"/>
    <n v="0"/>
    <n v="0"/>
    <n v="0"/>
    <n v="0"/>
    <n v="0"/>
    <n v="0"/>
    <n v="0"/>
    <n v="0"/>
    <n v="0"/>
  </r>
  <r>
    <n v="25430"/>
    <s v="Habitat/Open Space Mgt-Parks"/>
    <n v="931172"/>
    <s v="Hab &amp; Opn Spc -Harford Springs"/>
    <x v="28"/>
    <x v="28"/>
    <s v="25430 931172 510700"/>
    <x v="1"/>
    <x v="1"/>
    <s v="Payroll"/>
    <x v="3"/>
    <s v="Natural Resources1"/>
    <s v="Habitat &amp; Open Space Management1"/>
    <n v="21.94"/>
    <n v="0"/>
    <m/>
    <n v="0"/>
    <n v="0"/>
    <n v="0"/>
    <n v="0"/>
    <n v="0"/>
    <n v="0"/>
    <n v="0"/>
    <n v="0"/>
    <n v="0"/>
    <n v="0"/>
    <n v="0"/>
    <n v="0"/>
    <n v="0"/>
    <n v="0"/>
    <n v="0"/>
    <n v="0"/>
    <n v="0"/>
    <n v="0"/>
    <n v="0"/>
    <n v="0"/>
    <n v="0"/>
  </r>
  <r>
    <n v="25430"/>
    <s v="Habitat/Open Space Mgt-Parks"/>
    <n v="931172"/>
    <s v="Hab &amp; Opn Spc -Harford Springs"/>
    <x v="31"/>
    <x v="31"/>
    <s v="25430 931172 513000"/>
    <x v="1"/>
    <x v="1"/>
    <s v="Payroll-PCF"/>
    <x v="3"/>
    <s v="Natural Resources1"/>
    <s v="Habitat &amp; Open Space Management1"/>
    <n v="1003.94"/>
    <n v="0"/>
    <m/>
    <n v="0"/>
    <n v="0"/>
    <n v="0"/>
    <n v="0"/>
    <n v="0"/>
    <n v="0"/>
    <n v="0"/>
    <n v="0"/>
    <n v="0"/>
    <n v="0"/>
    <n v="0"/>
    <n v="0"/>
    <n v="0"/>
    <n v="0"/>
    <n v="0"/>
    <n v="0"/>
    <n v="0"/>
    <n v="0"/>
    <n v="0"/>
    <n v="0"/>
    <n v="0"/>
  </r>
  <r>
    <n v="25440"/>
    <s v="Off-Highway Vehicle Mgmt"/>
    <n v="931160"/>
    <s v="Off Road Vehicle Management"/>
    <x v="104"/>
    <x v="104"/>
    <s v="25440 931160 551000"/>
    <x v="1"/>
    <x v="30"/>
    <s v="Other Financing Uses"/>
    <x v="4"/>
    <s v="Natural Resources5"/>
    <s v="Off-Highway Vehicle Management5"/>
    <n v="90000"/>
    <n v="90000"/>
    <m/>
    <n v="90000"/>
    <n v="0"/>
    <n v="90000"/>
    <n v="0"/>
    <n v="0"/>
    <n v="0"/>
    <n v="0"/>
    <n v="0"/>
    <n v="0"/>
    <n v="0"/>
    <n v="0"/>
    <n v="0"/>
    <n v="0"/>
    <n v="90000"/>
    <n v="90000"/>
    <n v="0"/>
    <n v="0"/>
    <n v="0"/>
    <n v="90000"/>
    <n v="0"/>
    <n v="100000"/>
  </r>
  <r>
    <n v="25500"/>
    <s v="County Fish and Game"/>
    <n v="931103"/>
    <s v="Fish and Game Commission"/>
    <x v="107"/>
    <x v="107"/>
    <s v="25500 931103 527780"/>
    <x v="2"/>
    <x v="31"/>
    <s v="Supplies &amp; Services"/>
    <x v="0"/>
    <s v="Business Services2"/>
    <s v="Fish &amp; Game Commission2"/>
    <n v="0"/>
    <n v="2000"/>
    <n v="2000"/>
    <n v="4000"/>
    <n v="0"/>
    <n v="0"/>
    <n v="0"/>
    <n v="0"/>
    <n v="0"/>
    <n v="0"/>
    <n v="0"/>
    <n v="758.74"/>
    <n v="0"/>
    <n v="0"/>
    <n v="0"/>
    <n v="0"/>
    <n v="758.74"/>
    <n v="0"/>
    <n v="0"/>
    <n v="758.74"/>
    <n v="0"/>
    <n v="758.74"/>
    <n v="3241.26"/>
    <n v="2500"/>
  </r>
  <r>
    <n v="25510"/>
    <s v="Park Residences Util &amp; Maint"/>
    <n v="931108"/>
    <s v="Park Residences Util &amp; Maint"/>
    <x v="47"/>
    <x v="47"/>
    <s v="25510 931108 520020"/>
    <x v="2"/>
    <x v="32"/>
    <s v="Supplies &amp; Services"/>
    <x v="0"/>
    <s v="Business Services2"/>
    <s v="Park Residences2"/>
    <n v="3805.52"/>
    <n v="5000"/>
    <m/>
    <n v="5000"/>
    <n v="98.99"/>
    <n v="190"/>
    <n v="419.28"/>
    <n v="188.71"/>
    <n v="477.7"/>
    <n v="661.02"/>
    <n v="89.72"/>
    <n v="693.42"/>
    <n v="232.03"/>
    <n v="305.7"/>
    <n v="660.99"/>
    <n v="241.31"/>
    <n v="4258.8700000000008"/>
    <n v="708.27"/>
    <n v="1327.4299999999998"/>
    <n v="1015.17"/>
    <n v="1208"/>
    <n v="4258.87"/>
    <n v="741.13000000000011"/>
    <n v="5000"/>
  </r>
  <r>
    <n v="25510"/>
    <s v="Park Residences Util &amp; Maint"/>
    <n v="931108"/>
    <s v="Park Residences Util &amp; Maint"/>
    <x v="8"/>
    <x v="8"/>
    <s v="25510 931108 522310"/>
    <x v="2"/>
    <x v="32"/>
    <s v="Supplies &amp; Services"/>
    <x v="0"/>
    <s v="Business Services2"/>
    <s v="Park Residences2"/>
    <n v="56778.469999999994"/>
    <n v="43000"/>
    <n v="15000"/>
    <n v="58000"/>
    <n v="292.08999999999997"/>
    <n v="9300.91"/>
    <n v="-8311.6200000000008"/>
    <n v="7142.66"/>
    <n v="1514.44"/>
    <n v="3376.23"/>
    <n v="5446.43"/>
    <n v="3785.85"/>
    <n v="5918.58"/>
    <n v="2298.2600000000002"/>
    <n v="1174.29"/>
    <n v="7605.08"/>
    <n v="39543.200000000004"/>
    <n v="1281.3799999999992"/>
    <n v="12033.33"/>
    <n v="15150.86"/>
    <n v="11077.630000000001"/>
    <n v="39543.199999999997"/>
    <n v="18456.800000000003"/>
    <n v="45000"/>
  </r>
  <r>
    <n v="25510"/>
    <s v="Park Residences Util &amp; Maint"/>
    <n v="931108"/>
    <s v="Park Residences Util &amp; Maint"/>
    <x v="60"/>
    <x v="60"/>
    <s v="25510 931108 522320"/>
    <x v="2"/>
    <x v="32"/>
    <s v="Supplies &amp; Services"/>
    <x v="0"/>
    <s v="Business Services2"/>
    <s v="Park Residences2"/>
    <n v="5863.21"/>
    <n v="0"/>
    <m/>
    <n v="0"/>
    <n v="0"/>
    <n v="0"/>
    <n v="0"/>
    <n v="0"/>
    <n v="0"/>
    <n v="0"/>
    <n v="868.36"/>
    <n v="0"/>
    <n v="0"/>
    <n v="0"/>
    <n v="61.84"/>
    <n v="300.18"/>
    <n v="1230.3800000000001"/>
    <n v="0"/>
    <n v="0"/>
    <n v="868.36"/>
    <n v="362.02"/>
    <n v="1230.3800000000001"/>
    <n v="-1230.3800000000001"/>
    <n v="0"/>
  </r>
  <r>
    <n v="25540"/>
    <s v="Multi-Species Reserve"/>
    <n v="931116"/>
    <s v="Multi-Species Reserve"/>
    <x v="50"/>
    <x v="50"/>
    <s v="25540 931116 520115"/>
    <x v="1"/>
    <x v="25"/>
    <s v="Supplies &amp; Services"/>
    <x v="0"/>
    <s v="Natural Resources2"/>
    <s v="Multi-Species Reserve2"/>
    <n v="442.9"/>
    <n v="1050"/>
    <m/>
    <n v="1050"/>
    <n v="0"/>
    <n v="0"/>
    <n v="350"/>
    <n v="0"/>
    <n v="0"/>
    <n v="0"/>
    <n v="0"/>
    <n v="0"/>
    <n v="0"/>
    <n v="0"/>
    <n v="0"/>
    <n v="396.8"/>
    <n v="746.8"/>
    <n v="350"/>
    <n v="0"/>
    <n v="0"/>
    <n v="396.8"/>
    <n v="746.8"/>
    <n v="303.20000000000005"/>
    <n v="1050"/>
  </r>
  <r>
    <n v="25540"/>
    <s v="Multi-Species Reserve"/>
    <n v="931116"/>
    <s v="Multi-Species Reserve"/>
    <x v="53"/>
    <x v="53"/>
    <s v="25540 931116 520800"/>
    <x v="1"/>
    <x v="25"/>
    <s v="Supplies &amp; Services"/>
    <x v="0"/>
    <s v="Natural Resources2"/>
    <s v="Multi-Species Reserve2"/>
    <n v="169.06"/>
    <n v="0"/>
    <m/>
    <n v="0"/>
    <n v="0"/>
    <n v="0"/>
    <n v="100.01"/>
    <n v="0"/>
    <n v="0"/>
    <n v="0"/>
    <n v="0"/>
    <n v="0"/>
    <n v="0"/>
    <n v="0"/>
    <n v="0"/>
    <n v="0"/>
    <n v="100.01"/>
    <n v="100.01"/>
    <n v="0"/>
    <n v="0"/>
    <n v="0"/>
    <n v="100.01"/>
    <n v="-100.01"/>
    <n v="0"/>
  </r>
  <r>
    <n v="25540"/>
    <s v="Multi-Species Reserve"/>
    <n v="931116"/>
    <s v="Multi-Species Reserve"/>
    <x v="55"/>
    <x v="55"/>
    <s v="25540 931116 521420"/>
    <x v="1"/>
    <x v="25"/>
    <s v="Supplies &amp; Services"/>
    <x v="0"/>
    <s v="Natural Resources2"/>
    <s v="Multi-Species Reserve2"/>
    <n v="3236.96"/>
    <n v="18000"/>
    <m/>
    <n v="18000"/>
    <n v="0"/>
    <n v="0"/>
    <n v="296.87"/>
    <n v="1225.94"/>
    <n v="0"/>
    <n v="2538.1"/>
    <n v="922.62"/>
    <n v="533.1"/>
    <n v="68.05"/>
    <n v="630.71"/>
    <n v="0"/>
    <n v="837.34"/>
    <n v="7052.7300000000005"/>
    <n v="296.87"/>
    <n v="3764.04"/>
    <n v="1523.77"/>
    <n v="1468.0500000000002"/>
    <n v="7052.7300000000005"/>
    <n v="10947.27"/>
    <n v="10000"/>
  </r>
  <r>
    <n v="25540"/>
    <s v="Multi-Species Reserve"/>
    <n v="931116"/>
    <s v="Multi-Species Reserve"/>
    <x v="56"/>
    <x v="56"/>
    <s v="25540 931116 521500"/>
    <x v="1"/>
    <x v="25"/>
    <s v="Supplies &amp; Services"/>
    <x v="0"/>
    <s v="Natural Resources2"/>
    <s v="Multi-Species Reserve2"/>
    <n v="1068.78"/>
    <n v="0"/>
    <m/>
    <n v="0"/>
    <n v="0"/>
    <n v="0"/>
    <n v="0"/>
    <n v="-28.88"/>
    <n v="0"/>
    <n v="0"/>
    <n v="258.60000000000002"/>
    <n v="0"/>
    <n v="0"/>
    <n v="-19.579999999999998"/>
    <n v="742.56"/>
    <n v="181.08"/>
    <n v="1133.78"/>
    <n v="0"/>
    <n v="-28.88"/>
    <n v="258.60000000000002"/>
    <n v="904.06"/>
    <n v="1133.78"/>
    <n v="-1133.78"/>
    <n v="0"/>
  </r>
  <r>
    <n v="25540"/>
    <s v="Multi-Species Reserve"/>
    <n v="931116"/>
    <s v="Multi-Species Reserve"/>
    <x v="8"/>
    <x v="8"/>
    <s v="25540 931116 522310"/>
    <x v="1"/>
    <x v="25"/>
    <s v="Supplies &amp; Services"/>
    <x v="0"/>
    <s v="Natural Resources2"/>
    <s v="Multi-Species Reserve2"/>
    <n v="734.1099999999999"/>
    <n v="2000"/>
    <m/>
    <n v="2000"/>
    <n v="0"/>
    <n v="0"/>
    <n v="0"/>
    <n v="0"/>
    <n v="0"/>
    <n v="0"/>
    <n v="0"/>
    <n v="0"/>
    <n v="0"/>
    <n v="0"/>
    <n v="0"/>
    <n v="0"/>
    <n v="0"/>
    <n v="0"/>
    <n v="0"/>
    <n v="0"/>
    <n v="0"/>
    <n v="0"/>
    <n v="2000"/>
    <n v="2000"/>
  </r>
  <r>
    <n v="25540"/>
    <s v="Multi-Species Reserve"/>
    <n v="931116"/>
    <s v="Multi-Species Reserve"/>
    <x v="60"/>
    <x v="60"/>
    <s v="25540 931116 522320"/>
    <x v="1"/>
    <x v="25"/>
    <s v="Supplies &amp; Services"/>
    <x v="0"/>
    <s v="Natural Resources2"/>
    <s v="Multi-Species Reserve2"/>
    <n v="2969.0800000000004"/>
    <n v="40000"/>
    <m/>
    <n v="40000"/>
    <n v="0"/>
    <n v="0"/>
    <n v="43.06"/>
    <n v="29.19"/>
    <n v="62.67"/>
    <n v="0"/>
    <n v="0"/>
    <n v="96.11"/>
    <n v="230.76"/>
    <n v="221.08"/>
    <n v="0"/>
    <n v="187.75"/>
    <n v="870.62"/>
    <n v="43.06"/>
    <n v="91.86"/>
    <n v="326.87"/>
    <n v="408.83000000000004"/>
    <n v="870.62000000000012"/>
    <n v="39129.379999999997"/>
    <n v="20000"/>
  </r>
  <r>
    <n v="25540"/>
    <s v="Multi-Species Reserve"/>
    <n v="931116"/>
    <s v="Multi-Species Reserve"/>
    <x v="63"/>
    <x v="63"/>
    <s v="25540 931116 523220"/>
    <x v="1"/>
    <x v="25"/>
    <s v="Supplies &amp; Services"/>
    <x v="0"/>
    <s v="Natural Resources2"/>
    <s v="Multi-Species Reserve2"/>
    <n v="179.52"/>
    <n v="500"/>
    <m/>
    <n v="500"/>
    <n v="179.52"/>
    <n v="0"/>
    <n v="0"/>
    <n v="0"/>
    <n v="0"/>
    <n v="0"/>
    <n v="0"/>
    <n v="0"/>
    <n v="0"/>
    <n v="0"/>
    <n v="0"/>
    <n v="0"/>
    <n v="179.52"/>
    <n v="179.52"/>
    <n v="0"/>
    <n v="0"/>
    <n v="0"/>
    <n v="179.52"/>
    <n v="320.48"/>
    <n v="500"/>
  </r>
  <r>
    <n v="25540"/>
    <s v="Multi-Species Reserve"/>
    <n v="931116"/>
    <s v="Multi-Species Reserve"/>
    <x v="65"/>
    <x v="65"/>
    <s v="25540 931116 523640"/>
    <x v="1"/>
    <x v="25"/>
    <s v="Supplies &amp; Services"/>
    <x v="0"/>
    <s v="Natural Resources2"/>
    <s v="Multi-Species Reserve2"/>
    <n v="0"/>
    <n v="1950"/>
    <m/>
    <n v="1950"/>
    <n v="0"/>
    <n v="1062.92"/>
    <n v="103.29"/>
    <n v="0"/>
    <n v="0"/>
    <n v="0"/>
    <n v="0"/>
    <n v="0"/>
    <n v="0"/>
    <n v="0"/>
    <n v="679.65"/>
    <n v="0"/>
    <n v="1845.8600000000001"/>
    <n v="1166.21"/>
    <n v="0"/>
    <n v="0"/>
    <n v="679.65"/>
    <n v="1845.8600000000001"/>
    <n v="104.13999999999987"/>
    <n v="1950"/>
  </r>
  <r>
    <n v="25540"/>
    <s v="Multi-Species Reserve"/>
    <n v="931116"/>
    <s v="Multi-Species Reserve"/>
    <x v="66"/>
    <x v="66"/>
    <s v="25540 931116 523700"/>
    <x v="1"/>
    <x v="25"/>
    <s v="Supplies &amp; Services"/>
    <x v="0"/>
    <s v="Natural Resources2"/>
    <s v="Multi-Species Reserve2"/>
    <n v="387.08000000000004"/>
    <n v="1000"/>
    <m/>
    <n v="1000"/>
    <n v="0"/>
    <n v="0"/>
    <n v="0"/>
    <n v="0"/>
    <n v="0"/>
    <n v="0"/>
    <n v="10.86"/>
    <n v="0"/>
    <n v="0"/>
    <n v="0"/>
    <n v="0"/>
    <n v="0"/>
    <n v="10.86"/>
    <n v="0"/>
    <n v="0"/>
    <n v="10.86"/>
    <n v="0"/>
    <n v="10.86"/>
    <n v="989.14"/>
    <n v="1000"/>
  </r>
  <r>
    <n v="25540"/>
    <s v="Multi-Species Reserve"/>
    <n v="931116"/>
    <s v="Multi-Species Reserve"/>
    <x v="69"/>
    <x v="69"/>
    <s v="25540 931116 525060"/>
    <x v="1"/>
    <x v="25"/>
    <s v="Supplies &amp; Services"/>
    <x v="0"/>
    <s v="Natural Resources2"/>
    <s v="Multi-Species Reserve2"/>
    <n v="547.20000000000005"/>
    <n v="0"/>
    <m/>
    <n v="0"/>
    <n v="0"/>
    <n v="0"/>
    <n v="0"/>
    <n v="0"/>
    <n v="0"/>
    <n v="0"/>
    <n v="0"/>
    <n v="0"/>
    <n v="441.16"/>
    <n v="0"/>
    <n v="0"/>
    <n v="0"/>
    <n v="441.16"/>
    <n v="0"/>
    <n v="0"/>
    <n v="441.16"/>
    <n v="0"/>
    <n v="441.16"/>
    <n v="-441.16"/>
    <n v="0"/>
  </r>
  <r>
    <n v="25540"/>
    <s v="Multi-Species Reserve"/>
    <n v="931116"/>
    <s v="Multi-Species Reserve"/>
    <x v="5"/>
    <x v="5"/>
    <s v="25540 931116 525440"/>
    <x v="1"/>
    <x v="25"/>
    <s v="Supplies &amp; Services"/>
    <x v="0"/>
    <s v="Natural Resources2"/>
    <s v="Multi-Species Reserve2"/>
    <n v="0"/>
    <n v="8000"/>
    <m/>
    <n v="8000"/>
    <n v="0"/>
    <n v="0"/>
    <n v="0"/>
    <n v="0"/>
    <n v="0"/>
    <n v="0"/>
    <n v="0"/>
    <n v="0"/>
    <n v="0"/>
    <n v="0"/>
    <n v="0"/>
    <n v="4720"/>
    <n v="4720"/>
    <n v="0"/>
    <n v="0"/>
    <n v="0"/>
    <n v="4720"/>
    <n v="4720"/>
    <n v="3280"/>
    <n v="8000"/>
  </r>
  <r>
    <n v="25540"/>
    <s v="Multi-Species Reserve"/>
    <n v="931116"/>
    <s v="Multi-Species Reserve"/>
    <x v="71"/>
    <x v="71"/>
    <s v="25540 931116 526940"/>
    <x v="1"/>
    <x v="25"/>
    <s v="Supplies &amp; Services"/>
    <x v="0"/>
    <s v="Natural Resources2"/>
    <s v="Multi-Species Reserve2"/>
    <n v="87.44"/>
    <n v="500"/>
    <m/>
    <n v="500"/>
    <n v="0"/>
    <n v="0"/>
    <n v="82.61"/>
    <n v="0"/>
    <n v="0"/>
    <n v="0"/>
    <n v="0"/>
    <n v="0"/>
    <n v="0"/>
    <n v="0"/>
    <n v="0"/>
    <n v="2.4900000000000002"/>
    <n v="85.1"/>
    <n v="82.61"/>
    <n v="0"/>
    <n v="0"/>
    <n v="2.4900000000000002"/>
    <n v="85.1"/>
    <n v="414.9"/>
    <n v="500"/>
  </r>
  <r>
    <n v="25540"/>
    <s v="Multi-Species Reserve"/>
    <n v="931116"/>
    <s v="Multi-Species Reserve"/>
    <x v="73"/>
    <x v="73"/>
    <s v="25540 931116 527100"/>
    <x v="1"/>
    <x v="25"/>
    <s v="Supplies &amp; Services"/>
    <x v="0"/>
    <s v="Natural Resources2"/>
    <s v="Multi-Species Reserve2"/>
    <n v="0"/>
    <n v="1500"/>
    <m/>
    <n v="1500"/>
    <n v="0"/>
    <n v="0"/>
    <n v="0"/>
    <n v="0"/>
    <n v="0"/>
    <n v="0"/>
    <n v="0"/>
    <n v="0"/>
    <n v="0"/>
    <n v="0"/>
    <n v="0"/>
    <n v="0"/>
    <n v="0"/>
    <n v="0"/>
    <n v="0"/>
    <n v="0"/>
    <n v="0"/>
    <n v="0"/>
    <n v="1500"/>
    <n v="1500"/>
  </r>
  <r>
    <n v="25540"/>
    <s v="Multi-Species Reserve"/>
    <n v="931116"/>
    <s v="Multi-Species Reserve"/>
    <x v="3"/>
    <x v="3"/>
    <s v="25540 931116 527720"/>
    <x v="1"/>
    <x v="25"/>
    <s v="Supplies &amp; Services"/>
    <x v="0"/>
    <s v="Natural Resources2"/>
    <s v="Multi-Species Reserve2"/>
    <n v="75.08"/>
    <n v="1000"/>
    <m/>
    <n v="1000"/>
    <n v="0"/>
    <n v="0"/>
    <n v="55.32"/>
    <n v="0"/>
    <n v="0"/>
    <n v="0"/>
    <n v="68.48"/>
    <n v="33.590000000000003"/>
    <n v="0"/>
    <n v="0"/>
    <n v="0"/>
    <n v="248.01"/>
    <n v="405.4"/>
    <n v="55.32"/>
    <n v="0"/>
    <n v="102.07000000000001"/>
    <n v="248.01"/>
    <n v="405.4"/>
    <n v="594.6"/>
    <n v="1000"/>
  </r>
  <r>
    <n v="25540"/>
    <s v="Multi-Species Reserve"/>
    <n v="931116"/>
    <s v="Multi-Species Reserve"/>
    <x v="79"/>
    <x v="79"/>
    <s v="25540 931116 528260"/>
    <x v="1"/>
    <x v="25"/>
    <s v="Supplies &amp; Services"/>
    <x v="0"/>
    <s v="Natural Resources2"/>
    <s v="Multi-Species Reserve2"/>
    <n v="517.64"/>
    <n v="5000"/>
    <m/>
    <n v="5000"/>
    <n v="0"/>
    <n v="0"/>
    <n v="0"/>
    <n v="0"/>
    <n v="0"/>
    <n v="0"/>
    <n v="0"/>
    <n v="0"/>
    <n v="0"/>
    <n v="0"/>
    <n v="0"/>
    <n v="530.23"/>
    <n v="530.23"/>
    <n v="0"/>
    <n v="0"/>
    <n v="0"/>
    <n v="530.23"/>
    <n v="530.23"/>
    <n v="4469.7700000000004"/>
    <n v="5000"/>
  </r>
  <r>
    <n v="25540"/>
    <s v="Multi-Species Reserve"/>
    <n v="931116"/>
    <s v="Multi-Species Reserve"/>
    <x v="80"/>
    <x v="80"/>
    <s v="25540 931116 528920"/>
    <x v="1"/>
    <x v="25"/>
    <s v="Supplies &amp; Services"/>
    <x v="0"/>
    <s v="Natural Resources2"/>
    <s v="Multi-Species Reserve2"/>
    <n v="7083.48"/>
    <n v="3000"/>
    <n v="77000"/>
    <n v="80000"/>
    <n v="0"/>
    <n v="590.29"/>
    <n v="590.29"/>
    <n v="590.29"/>
    <n v="590.29"/>
    <n v="590.29"/>
    <n v="590.29"/>
    <n v="590.29"/>
    <n v="590.29"/>
    <n v="62394.34"/>
    <n v="590.29"/>
    <n v="1180.58"/>
    <n v="68887.53"/>
    <n v="1180.58"/>
    <n v="1770.87"/>
    <n v="1770.87"/>
    <n v="64165.21"/>
    <n v="68887.53"/>
    <n v="11112.470000000001"/>
    <n v="40000"/>
  </r>
  <r>
    <n v="25540"/>
    <s v="Multi-Species Reserve"/>
    <n v="931116"/>
    <s v="Multi-Species Reserve"/>
    <x v="88"/>
    <x v="88"/>
    <s v="25540 931116 537080"/>
    <x v="1"/>
    <x v="25"/>
    <s v="Other Charges"/>
    <x v="2"/>
    <s v="Natural Resources3"/>
    <s v="Multi-Species Reserve3"/>
    <n v="90"/>
    <n v="10868"/>
    <m/>
    <n v="10868"/>
    <n v="0"/>
    <n v="0"/>
    <n v="0"/>
    <n v="0"/>
    <n v="0"/>
    <n v="0"/>
    <n v="0"/>
    <n v="0"/>
    <n v="0"/>
    <n v="0"/>
    <n v="0"/>
    <n v="0"/>
    <n v="0"/>
    <n v="0"/>
    <n v="0"/>
    <n v="0"/>
    <n v="0"/>
    <n v="0"/>
    <n v="10868"/>
    <n v="11618"/>
  </r>
  <r>
    <n v="25550"/>
    <s v="Santa Ana Mitigation Bank"/>
    <n v="931101"/>
    <s v="Santa Ana River Mitigation"/>
    <x v="5"/>
    <x v="5"/>
    <s v="25550 931101 525440"/>
    <x v="1"/>
    <x v="28"/>
    <s v="Supplies &amp; Services"/>
    <x v="0"/>
    <s v="Natural Resources2"/>
    <s v="Santa Ana River Mitigation Bank2"/>
    <n v="8340"/>
    <n v="25000"/>
    <m/>
    <n v="25000"/>
    <n v="0"/>
    <n v="0"/>
    <n v="0"/>
    <n v="0"/>
    <n v="14276.03"/>
    <n v="11773.75"/>
    <n v="512"/>
    <n v="0"/>
    <n v="0"/>
    <n v="1008.75"/>
    <n v="0"/>
    <n v="0"/>
    <n v="27570.53"/>
    <n v="0"/>
    <n v="26049.78"/>
    <n v="512"/>
    <n v="1008.75"/>
    <n v="27570.53"/>
    <n v="-2570.5299999999988"/>
    <n v="125000"/>
  </r>
  <r>
    <n v="25590"/>
    <s v="MSHCP Reserve Management"/>
    <n v="931150"/>
    <s v="MSHCP Reserve Management"/>
    <x v="50"/>
    <x v="50"/>
    <s v="25590 931150 520115"/>
    <x v="1"/>
    <x v="6"/>
    <s v="Supplies &amp; Services"/>
    <x v="0"/>
    <s v="Natural Resources2"/>
    <s v="MSHCP Reserve Management2"/>
    <n v="4172.3599999999997"/>
    <n v="4850"/>
    <m/>
    <n v="4850"/>
    <n v="0"/>
    <n v="140"/>
    <n v="222.3"/>
    <n v="303.87"/>
    <n v="1311.15"/>
    <n v="0"/>
    <n v="279"/>
    <n v="0"/>
    <n v="435.31"/>
    <n v="0"/>
    <n v="1276.25"/>
    <n v="689.97"/>
    <n v="4657.8500000000004"/>
    <n v="362.3"/>
    <n v="1615.02"/>
    <n v="714.31"/>
    <n v="1966.22"/>
    <n v="4657.8500000000004"/>
    <n v="192.14999999999964"/>
    <n v="7050"/>
  </r>
  <r>
    <n v="25590"/>
    <s v="MSHCP Reserve Management"/>
    <n v="931150"/>
    <s v="MSHCP Reserve Management"/>
    <x v="52"/>
    <x v="52"/>
    <s v="25590 931150 520320"/>
    <x v="1"/>
    <x v="6"/>
    <s v="Supplies &amp; Services"/>
    <x v="0"/>
    <s v="Natural Resources2"/>
    <s v="MSHCP Reserve Management2"/>
    <n v="471.6"/>
    <n v="550"/>
    <m/>
    <n v="550"/>
    <n v="35.229999999999997"/>
    <n v="31.7"/>
    <n v="83.78"/>
    <n v="55.72"/>
    <n v="50.06"/>
    <n v="58.19"/>
    <n v="56.7"/>
    <n v="54.58"/>
    <n v="55.74"/>
    <n v="50.34"/>
    <n v="63.66"/>
    <n v="62.06"/>
    <n v="657.76"/>
    <n v="150.70999999999998"/>
    <n v="163.97"/>
    <n v="167.02"/>
    <n v="176.06"/>
    <n v="657.76"/>
    <n v="-107.75999999999999"/>
    <n v="675"/>
  </r>
  <r>
    <n v="25590"/>
    <s v="MSHCP Reserve Management"/>
    <n v="931150"/>
    <s v="MSHCP Reserve Management"/>
    <x v="55"/>
    <x v="55"/>
    <s v="25590 931150 521420"/>
    <x v="1"/>
    <x v="6"/>
    <s v="Supplies &amp; Services"/>
    <x v="0"/>
    <s v="Natural Resources2"/>
    <s v="MSHCP Reserve Management2"/>
    <n v="4807.1099999999997"/>
    <n v="6000"/>
    <m/>
    <n v="6000"/>
    <n v="22.07"/>
    <n v="-22.07"/>
    <n v="517.73"/>
    <n v="527.01"/>
    <n v="85.03"/>
    <n v="282.25"/>
    <n v="1113.81"/>
    <n v="426.27"/>
    <n v="1061.6500000000001"/>
    <n v="83.98"/>
    <n v="235.21"/>
    <n v="3788.94"/>
    <n v="8121.8799999999992"/>
    <n v="517.73"/>
    <n v="894.29"/>
    <n v="2601.73"/>
    <n v="4108.13"/>
    <n v="8121.88"/>
    <n v="-2121.88"/>
    <n v="6000"/>
  </r>
  <r>
    <n v="25590"/>
    <s v="MSHCP Reserve Management"/>
    <n v="931150"/>
    <s v="MSHCP Reserve Management"/>
    <x v="56"/>
    <x v="56"/>
    <s v="25590 931150 521500"/>
    <x v="1"/>
    <x v="6"/>
    <s v="Supplies &amp; Services"/>
    <x v="0"/>
    <s v="Natural Resources2"/>
    <s v="MSHCP Reserve Management2"/>
    <n v="8838.4"/>
    <n v="10000"/>
    <m/>
    <n v="10000"/>
    <n v="0"/>
    <n v="0"/>
    <n v="1987.27"/>
    <n v="1429.91"/>
    <n v="2072.0300000000002"/>
    <n v="0"/>
    <n v="2077.91"/>
    <n v="210.19"/>
    <n v="1862.1"/>
    <n v="762.19"/>
    <n v="632.67999999999995"/>
    <n v="165.26"/>
    <n v="11199.54"/>
    <n v="1987.27"/>
    <n v="3501.9400000000005"/>
    <n v="4150.2"/>
    <n v="1560.1299999999999"/>
    <n v="11199.539999999999"/>
    <n v="-1199.5399999999991"/>
    <n v="10000"/>
  </r>
  <r>
    <n v="25590"/>
    <s v="MSHCP Reserve Management"/>
    <n v="931150"/>
    <s v="MSHCP Reserve Management"/>
    <x v="124"/>
    <x v="124"/>
    <s v="25590 931150 521580"/>
    <x v="1"/>
    <x v="6"/>
    <s v="Supplies &amp; Services"/>
    <x v="0"/>
    <s v="Natural Resources2"/>
    <s v="MSHCP Reserve Management2"/>
    <n v="0"/>
    <n v="0"/>
    <m/>
    <n v="0"/>
    <n v="0"/>
    <n v="0"/>
    <n v="0"/>
    <n v="0"/>
    <n v="0"/>
    <n v="0"/>
    <n v="0"/>
    <n v="0"/>
    <n v="0"/>
    <n v="0"/>
    <n v="0"/>
    <n v="0"/>
    <n v="0"/>
    <n v="0"/>
    <n v="0"/>
    <n v="0"/>
    <n v="0"/>
    <n v="0"/>
    <n v="0"/>
    <n v="0"/>
  </r>
  <r>
    <n v="25590"/>
    <s v="MSHCP Reserve Management"/>
    <n v="931150"/>
    <s v="MSHCP Reserve Management"/>
    <x v="8"/>
    <x v="8"/>
    <s v="25590 931150 522310"/>
    <x v="1"/>
    <x v="6"/>
    <s v="Supplies &amp; Services"/>
    <x v="0"/>
    <s v="Natural Resources2"/>
    <s v="MSHCP Reserve Management2"/>
    <n v="1015.3199999999999"/>
    <n v="5000"/>
    <m/>
    <n v="5000"/>
    <n v="0"/>
    <n v="0"/>
    <n v="1160.45"/>
    <n v="1659.03"/>
    <n v="0"/>
    <n v="0"/>
    <n v="0"/>
    <n v="423.24"/>
    <n v="442.31"/>
    <n v="0"/>
    <n v="340.65"/>
    <n v="0"/>
    <n v="4025.6800000000003"/>
    <n v="1160.45"/>
    <n v="1659.03"/>
    <n v="865.55"/>
    <n v="340.65"/>
    <n v="4025.68"/>
    <n v="974.32000000000016"/>
    <n v="5000"/>
  </r>
  <r>
    <n v="25590"/>
    <s v="MSHCP Reserve Management"/>
    <n v="931150"/>
    <s v="MSHCP Reserve Management"/>
    <x v="60"/>
    <x v="60"/>
    <s v="25590 931150 522320"/>
    <x v="1"/>
    <x v="6"/>
    <s v="Supplies &amp; Services"/>
    <x v="0"/>
    <s v="Natural Resources2"/>
    <s v="MSHCP Reserve Management2"/>
    <n v="20358.349999999999"/>
    <n v="31000"/>
    <m/>
    <n v="31000"/>
    <n v="71.73"/>
    <n v="-154.35"/>
    <n v="3611.16"/>
    <n v="1876.66"/>
    <n v="4171.79"/>
    <n v="10934.32"/>
    <n v="2899.83"/>
    <n v="3908.44"/>
    <n v="844.76"/>
    <n v="1593.36"/>
    <n v="2021.13"/>
    <n v="1309.42"/>
    <n v="33088.25"/>
    <n v="3528.54"/>
    <n v="16982.77"/>
    <n v="7653.0300000000007"/>
    <n v="4923.91"/>
    <n v="33088.25"/>
    <n v="-2088.25"/>
    <n v="36000"/>
  </r>
  <r>
    <n v="25590"/>
    <s v="MSHCP Reserve Management"/>
    <n v="931150"/>
    <s v="MSHCP Reserve Management"/>
    <x v="62"/>
    <x v="62"/>
    <s v="25590 931150 523100"/>
    <x v="1"/>
    <x v="6"/>
    <s v="Supplies &amp; Services"/>
    <x v="0"/>
    <s v="Natural Resources2"/>
    <s v="MSHCP Reserve Management2"/>
    <n v="175"/>
    <n v="500"/>
    <m/>
    <n v="500"/>
    <n v="0"/>
    <n v="0"/>
    <n v="50"/>
    <n v="70"/>
    <n v="50"/>
    <n v="0"/>
    <n v="80"/>
    <n v="50"/>
    <n v="0"/>
    <n v="0"/>
    <n v="0"/>
    <n v="50"/>
    <n v="350"/>
    <n v="50"/>
    <n v="120"/>
    <n v="130"/>
    <n v="50"/>
    <n v="350"/>
    <n v="150"/>
    <n v="500"/>
  </r>
  <r>
    <n v="25590"/>
    <s v="MSHCP Reserve Management"/>
    <n v="931150"/>
    <s v="MSHCP Reserve Management"/>
    <x v="65"/>
    <x v="65"/>
    <s v="25590 931150 523640"/>
    <x v="1"/>
    <x v="6"/>
    <s v="Supplies &amp; Services"/>
    <x v="0"/>
    <s v="Natural Resources2"/>
    <s v="MSHCP Reserve Management2"/>
    <n v="0"/>
    <n v="1000"/>
    <m/>
    <n v="1000"/>
    <n v="0"/>
    <n v="0"/>
    <n v="0"/>
    <n v="0"/>
    <n v="0"/>
    <n v="0"/>
    <n v="0"/>
    <n v="0"/>
    <n v="0"/>
    <n v="0"/>
    <n v="0"/>
    <n v="0"/>
    <n v="0"/>
    <n v="0"/>
    <n v="0"/>
    <n v="0"/>
    <n v="0"/>
    <n v="0"/>
    <n v="1000"/>
    <n v="1000"/>
  </r>
  <r>
    <n v="25590"/>
    <s v="MSHCP Reserve Management"/>
    <n v="931150"/>
    <s v="MSHCP Reserve Management"/>
    <x v="66"/>
    <x v="66"/>
    <s v="25590 931150 523700"/>
    <x v="1"/>
    <x v="6"/>
    <s v="Supplies &amp; Services"/>
    <x v="0"/>
    <s v="Natural Resources2"/>
    <s v="MSHCP Reserve Management2"/>
    <n v="1296.18"/>
    <n v="2500"/>
    <m/>
    <n v="2500"/>
    <n v="0"/>
    <n v="0"/>
    <n v="552.14"/>
    <n v="0"/>
    <n v="0"/>
    <n v="0"/>
    <n v="59.79"/>
    <n v="184.98"/>
    <n v="15.35"/>
    <n v="0"/>
    <n v="292.89"/>
    <n v="532.84"/>
    <n v="1637.9900000000002"/>
    <n v="552.14"/>
    <n v="0"/>
    <n v="260.12"/>
    <n v="825.73"/>
    <n v="1637.99"/>
    <n v="862.01"/>
    <n v="2500"/>
  </r>
  <r>
    <n v="25590"/>
    <s v="MSHCP Reserve Management"/>
    <n v="931150"/>
    <s v="MSHCP Reserve Management"/>
    <x v="102"/>
    <x v="102"/>
    <s v="25590 931150 523840"/>
    <x v="1"/>
    <x v="6"/>
    <s v="Supplies &amp; Services"/>
    <x v="0"/>
    <s v="Natural Resources2"/>
    <s v="MSHCP Reserve Management2"/>
    <n v="700"/>
    <n v="700"/>
    <m/>
    <n v="700"/>
    <n v="0"/>
    <n v="0"/>
    <n v="0"/>
    <n v="0"/>
    <n v="0"/>
    <n v="0"/>
    <n v="800"/>
    <n v="0"/>
    <n v="0"/>
    <n v="0"/>
    <n v="0"/>
    <n v="0"/>
    <n v="800"/>
    <n v="0"/>
    <n v="0"/>
    <n v="800"/>
    <n v="0"/>
    <n v="800"/>
    <n v="-100"/>
    <n v="700"/>
  </r>
  <r>
    <n v="25590"/>
    <s v="MSHCP Reserve Management"/>
    <n v="931150"/>
    <s v="MSHCP Reserve Management"/>
    <x v="69"/>
    <x v="69"/>
    <s v="25590 931150 525060"/>
    <x v="1"/>
    <x v="6"/>
    <s v="Supplies &amp; Services"/>
    <x v="0"/>
    <s v="Natural Resources2"/>
    <s v="MSHCP Reserve Management2"/>
    <n v="762.91"/>
    <n v="250"/>
    <m/>
    <n v="250"/>
    <n v="0"/>
    <n v="0"/>
    <n v="0"/>
    <n v="0"/>
    <n v="0"/>
    <n v="0"/>
    <n v="0"/>
    <n v="0"/>
    <n v="0"/>
    <n v="0"/>
    <n v="487.16"/>
    <n v="0"/>
    <n v="487.16"/>
    <n v="0"/>
    <n v="0"/>
    <n v="0"/>
    <n v="487.16"/>
    <n v="487.16"/>
    <n v="-237.16000000000003"/>
    <n v="250"/>
  </r>
  <r>
    <n v="25590"/>
    <s v="MSHCP Reserve Management"/>
    <n v="931150"/>
    <s v="MSHCP Reserve Management"/>
    <x v="71"/>
    <x v="71"/>
    <s v="25590 931150 526940"/>
    <x v="1"/>
    <x v="6"/>
    <s v="Supplies &amp; Services"/>
    <x v="0"/>
    <s v="Natural Resources2"/>
    <s v="MSHCP Reserve Management2"/>
    <n v="2755.71"/>
    <n v="2200"/>
    <m/>
    <n v="2200"/>
    <n v="0"/>
    <n v="0"/>
    <n v="1490.42"/>
    <n v="103.4"/>
    <n v="62.47"/>
    <n v="0"/>
    <n v="229.31"/>
    <n v="0"/>
    <n v="64.63"/>
    <n v="302.87"/>
    <n v="0"/>
    <n v="351.43"/>
    <n v="2604.5299999999997"/>
    <n v="1490.42"/>
    <n v="165.87"/>
    <n v="293.94"/>
    <n v="654.29999999999995"/>
    <n v="2604.5299999999997"/>
    <n v="-404.52999999999975"/>
    <n v="2200"/>
  </r>
  <r>
    <n v="25590"/>
    <s v="MSHCP Reserve Management"/>
    <n v="931150"/>
    <s v="MSHCP Reserve Management"/>
    <x v="72"/>
    <x v="72"/>
    <s v="25590 931150 526960"/>
    <x v="1"/>
    <x v="6"/>
    <s v="Supplies &amp; Services"/>
    <x v="0"/>
    <s v="Natural Resources2"/>
    <s v="MSHCP Reserve Management2"/>
    <n v="0"/>
    <n v="0"/>
    <m/>
    <n v="0"/>
    <n v="0"/>
    <n v="0"/>
    <n v="122.86"/>
    <n v="0"/>
    <n v="0"/>
    <n v="0"/>
    <n v="38.04"/>
    <n v="0"/>
    <n v="359.14"/>
    <n v="0"/>
    <n v="0"/>
    <n v="0"/>
    <n v="520.04"/>
    <n v="122.86"/>
    <n v="0"/>
    <n v="397.18"/>
    <n v="0"/>
    <n v="520.04"/>
    <n v="-520.04"/>
    <n v="0"/>
  </r>
  <r>
    <n v="25590"/>
    <s v="MSHCP Reserve Management"/>
    <n v="931150"/>
    <s v="MSHCP Reserve Management"/>
    <x v="122"/>
    <x v="122"/>
    <s v="25590 931150 527140"/>
    <x v="1"/>
    <x v="6"/>
    <s v="Supplies &amp; Services"/>
    <x v="0"/>
    <s v="Natural Resources2"/>
    <s v="MSHCP Reserve Management2"/>
    <n v="662.15"/>
    <n v="1500"/>
    <m/>
    <n v="1500"/>
    <n v="0"/>
    <n v="0"/>
    <n v="0"/>
    <n v="0"/>
    <n v="0"/>
    <n v="0"/>
    <n v="0"/>
    <n v="0"/>
    <n v="0"/>
    <n v="0"/>
    <n v="0"/>
    <n v="0"/>
    <n v="0"/>
    <n v="0"/>
    <n v="0"/>
    <n v="0"/>
    <n v="0"/>
    <n v="0"/>
    <n v="1500"/>
    <n v="1500"/>
  </r>
  <r>
    <n v="25590"/>
    <s v="MSHCP Reserve Management"/>
    <n v="931150"/>
    <s v="MSHCP Reserve Management"/>
    <x v="75"/>
    <x v="75"/>
    <s v="25590 931150 527680"/>
    <x v="1"/>
    <x v="6"/>
    <s v="Supplies &amp; Services"/>
    <x v="0"/>
    <s v="Natural Resources2"/>
    <s v="MSHCP Reserve Management2"/>
    <n v="137.18"/>
    <n v="6000"/>
    <m/>
    <n v="6000"/>
    <n v="0"/>
    <n v="0"/>
    <n v="0"/>
    <n v="0"/>
    <n v="0"/>
    <n v="0"/>
    <n v="0"/>
    <n v="0"/>
    <n v="289.55"/>
    <n v="0"/>
    <n v="0"/>
    <n v="0"/>
    <n v="289.55"/>
    <n v="0"/>
    <n v="0"/>
    <n v="289.55"/>
    <n v="0"/>
    <n v="289.55"/>
    <n v="5710.45"/>
    <n v="6000"/>
  </r>
  <r>
    <n v="25590"/>
    <s v="MSHCP Reserve Management"/>
    <n v="931150"/>
    <s v="MSHCP Reserve Management"/>
    <x v="77"/>
    <x v="77"/>
    <s v="25590 931150 527940"/>
    <x v="1"/>
    <x v="6"/>
    <s v="Supplies &amp; Services"/>
    <x v="0"/>
    <s v="Natural Resources2"/>
    <s v="MSHCP Reserve Management2"/>
    <n v="8701.99"/>
    <n v="13000"/>
    <m/>
    <n v="13000"/>
    <n v="0"/>
    <n v="0"/>
    <n v="0"/>
    <n v="901"/>
    <n v="0"/>
    <n v="0"/>
    <n v="0"/>
    <n v="0"/>
    <n v="0"/>
    <n v="0"/>
    <n v="0"/>
    <n v="0"/>
    <n v="901"/>
    <n v="0"/>
    <n v="901"/>
    <n v="0"/>
    <n v="0"/>
    <n v="901"/>
    <n v="12099"/>
    <n v="13000"/>
  </r>
  <r>
    <n v="25590"/>
    <s v="MSHCP Reserve Management"/>
    <n v="931150"/>
    <s v="MSHCP Reserve Management"/>
    <x v="79"/>
    <x v="79"/>
    <s v="25590 931150 528260"/>
    <x v="1"/>
    <x v="6"/>
    <s v="Supplies &amp; Services"/>
    <x v="0"/>
    <s v="Natural Resources2"/>
    <s v="MSHCP Reserve Management2"/>
    <n v="8531.3900000000012"/>
    <n v="10000"/>
    <m/>
    <n v="10000"/>
    <n v="94.54"/>
    <n v="95.51"/>
    <n v="159.82"/>
    <n v="207.22"/>
    <n v="652.48"/>
    <n v="78.569999999999993"/>
    <n v="388.65"/>
    <n v="208.34"/>
    <n v="706.56"/>
    <n v="0"/>
    <n v="228.49"/>
    <n v="809.05"/>
    <n v="3629.2299999999996"/>
    <n v="349.87"/>
    <n v="938.27"/>
    <n v="1303.55"/>
    <n v="1037.54"/>
    <n v="3629.2299999999996"/>
    <n v="6370.77"/>
    <n v="10000"/>
  </r>
  <r>
    <n v="25590"/>
    <s v="MSHCP Reserve Management"/>
    <n v="931150"/>
    <s v="MSHCP Reserve Management"/>
    <x v="80"/>
    <x v="80"/>
    <s v="25590 931150 528920"/>
    <x v="1"/>
    <x v="6"/>
    <s v="Supplies &amp; Services"/>
    <x v="0"/>
    <s v="Natural Resources2"/>
    <s v="MSHCP Reserve Management2"/>
    <n v="40148.590000000018"/>
    <n v="182828"/>
    <n v="110000"/>
    <n v="292828"/>
    <n v="0"/>
    <n v="398.91"/>
    <n v="808.38"/>
    <n v="808.38"/>
    <n v="398.91"/>
    <n v="1217.8499999999999"/>
    <n v="1558.81"/>
    <n v="1558.81"/>
    <n v="59699.38"/>
    <n v="1558.81"/>
    <n v="1558.81"/>
    <n v="3117.62"/>
    <n v="72684.669999999984"/>
    <n v="1207.29"/>
    <n v="2425.14"/>
    <n v="62817"/>
    <n v="6235.24"/>
    <n v="72684.67"/>
    <n v="220143.33000000002"/>
    <n v="165400"/>
  </r>
  <r>
    <n v="25590"/>
    <s v="MSHCP Reserve Management"/>
    <n v="931150"/>
    <s v="MSHCP Reserve Management"/>
    <x v="87"/>
    <x v="87"/>
    <s v="25590 931150 536910"/>
    <x v="1"/>
    <x v="6"/>
    <s v="Other Charges"/>
    <x v="2"/>
    <s v="Natural Resources3"/>
    <s v="MSHCP Reserve Management3"/>
    <n v="3304.08"/>
    <n v="2000"/>
    <m/>
    <n v="2000"/>
    <n v="0"/>
    <n v="0"/>
    <n v="0"/>
    <n v="981.81"/>
    <n v="0"/>
    <n v="964.57"/>
    <n v="0"/>
    <n v="257.63"/>
    <n v="0"/>
    <n v="185.47"/>
    <n v="0"/>
    <n v="1180.1199999999999"/>
    <n v="3569.6"/>
    <n v="0"/>
    <n v="1946.38"/>
    <n v="257.63"/>
    <n v="1365.59"/>
    <n v="3569.6000000000004"/>
    <n v="-1569.6000000000004"/>
    <n v="2000"/>
  </r>
  <r>
    <n v="25590"/>
    <s v="MSHCP Reserve Management"/>
    <n v="931150"/>
    <s v="MSHCP Reserve Management"/>
    <x v="88"/>
    <x v="88"/>
    <s v="25590 931150 537080"/>
    <x v="1"/>
    <x v="6"/>
    <s v="Other Charges"/>
    <x v="2"/>
    <s v="Natural Resources3"/>
    <s v="MSHCP Reserve Management3"/>
    <n v="774"/>
    <n v="5435"/>
    <m/>
    <n v="5435"/>
    <n v="0"/>
    <n v="0"/>
    <n v="0"/>
    <n v="0"/>
    <n v="0"/>
    <n v="0"/>
    <n v="0"/>
    <n v="0"/>
    <n v="0"/>
    <n v="0"/>
    <n v="0"/>
    <n v="0"/>
    <n v="0"/>
    <n v="0"/>
    <n v="0"/>
    <n v="0"/>
    <n v="0"/>
    <n v="0"/>
    <n v="5435"/>
    <n v="11067"/>
  </r>
  <r>
    <n v="25620"/>
    <s v="Lake Skinner Park"/>
    <n v="931750"/>
    <s v="Lake Skinner Park"/>
    <x v="47"/>
    <x v="47"/>
    <s v="25620 931750 520020"/>
    <x v="3"/>
    <x v="7"/>
    <s v="Supplies &amp; Services"/>
    <x v="0"/>
    <s v="Regional Parks2"/>
    <s v="Lake Skinner2"/>
    <n v="8463.369999999999"/>
    <n v="9800"/>
    <m/>
    <n v="9800"/>
    <n v="63.37"/>
    <n v="536.63"/>
    <n v="600"/>
    <n v="600"/>
    <n v="600"/>
    <n v="600"/>
    <n v="600"/>
    <n v="0"/>
    <n v="1200"/>
    <n v="600"/>
    <n v="600"/>
    <n v="3000"/>
    <n v="9000"/>
    <n v="1200"/>
    <n v="1800"/>
    <n v="1800"/>
    <n v="4200"/>
    <n v="9000"/>
    <n v="800"/>
    <n v="9800"/>
  </r>
  <r>
    <n v="25620"/>
    <s v="Lake Skinner Park"/>
    <n v="931750"/>
    <s v="Lake Skinner Park"/>
    <x v="48"/>
    <x v="48"/>
    <s v="25620 931750 520025"/>
    <x v="3"/>
    <x v="7"/>
    <s v="Supplies &amp; Services"/>
    <x v="0"/>
    <s v="Regional Parks2"/>
    <s v="Lake Skinner2"/>
    <n v="439.89"/>
    <n v="700"/>
    <m/>
    <n v="700"/>
    <n v="313.74"/>
    <n v="0"/>
    <n v="0"/>
    <n v="0"/>
    <n v="0"/>
    <n v="0"/>
    <n v="0"/>
    <n v="0"/>
    <n v="0"/>
    <n v="369.02"/>
    <n v="0"/>
    <n v="0"/>
    <n v="682.76"/>
    <n v="313.74"/>
    <n v="0"/>
    <n v="0"/>
    <n v="369.02"/>
    <n v="682.76"/>
    <n v="17.240000000000009"/>
    <n v="700"/>
  </r>
  <r>
    <n v="25620"/>
    <s v="Lake Skinner Park"/>
    <n v="931750"/>
    <s v="Lake Skinner Park"/>
    <x v="50"/>
    <x v="50"/>
    <s v="25620 931750 520115"/>
    <x v="3"/>
    <x v="7"/>
    <s v="Supplies &amp; Services"/>
    <x v="0"/>
    <s v="Regional Parks2"/>
    <s v="Lake Skinner2"/>
    <n v="4888.7"/>
    <n v="5100"/>
    <m/>
    <n v="5100"/>
    <n v="0"/>
    <n v="1071.6600000000001"/>
    <n v="386.64"/>
    <n v="42"/>
    <n v="70"/>
    <n v="460.87"/>
    <n v="595.36"/>
    <n v="630.70000000000005"/>
    <n v="975.45"/>
    <n v="1061.49"/>
    <n v="0"/>
    <n v="859.52"/>
    <n v="6153.6900000000005"/>
    <n v="1458.3000000000002"/>
    <n v="572.87"/>
    <n v="2201.5100000000002"/>
    <n v="1921.01"/>
    <n v="6153.6900000000005"/>
    <n v="-1053.6900000000005"/>
    <n v="7000"/>
  </r>
  <r>
    <n v="25620"/>
    <s v="Lake Skinner Park"/>
    <n v="931750"/>
    <s v="Lake Skinner Park"/>
    <x v="53"/>
    <x v="53"/>
    <s v="25620 931750 520800"/>
    <x v="3"/>
    <x v="7"/>
    <s v="Supplies &amp; Services"/>
    <x v="0"/>
    <s v="Regional Parks2"/>
    <s v="Lake Skinner2"/>
    <n v="7983.21"/>
    <n v="13500"/>
    <m/>
    <n v="13500"/>
    <n v="1062.55"/>
    <n v="488.19"/>
    <n v="2021.89"/>
    <n v="569.45000000000005"/>
    <n v="1197.96"/>
    <n v="4013.85"/>
    <n v="1526.31"/>
    <n v="43"/>
    <n v="1996.44"/>
    <n v="1985.05"/>
    <n v="579.21"/>
    <n v="1455.09"/>
    <n v="16938.989999999998"/>
    <n v="3572.63"/>
    <n v="5781.26"/>
    <n v="3565.75"/>
    <n v="4019.3500000000004"/>
    <n v="16938.989999999998"/>
    <n v="-3438.989999999998"/>
    <n v="13500"/>
  </r>
  <r>
    <n v="25620"/>
    <s v="Lake Skinner Park"/>
    <n v="931750"/>
    <s v="Lake Skinner Park"/>
    <x v="125"/>
    <x v="125"/>
    <s v="25620 931750 521320"/>
    <x v="3"/>
    <x v="7"/>
    <s v="Supplies &amp; Services"/>
    <x v="0"/>
    <s v="Regional Parks2"/>
    <s v="Lake Skinner2"/>
    <n v="2222.0500000000002"/>
    <n v="8000"/>
    <m/>
    <n v="8000"/>
    <n v="0"/>
    <n v="0"/>
    <n v="0"/>
    <n v="761.93"/>
    <n v="0"/>
    <n v="0"/>
    <n v="0"/>
    <n v="0"/>
    <n v="1394.4"/>
    <n v="0"/>
    <n v="0"/>
    <n v="1651.43"/>
    <n v="3807.76"/>
    <n v="0"/>
    <n v="761.93"/>
    <n v="1394.4"/>
    <n v="1651.43"/>
    <n v="3807.76"/>
    <n v="4192.24"/>
    <n v="4000"/>
  </r>
  <r>
    <n v="25620"/>
    <s v="Lake Skinner Park"/>
    <n v="931750"/>
    <s v="Lake Skinner Park"/>
    <x v="55"/>
    <x v="55"/>
    <s v="25620 931750 521420"/>
    <x v="3"/>
    <x v="7"/>
    <s v="Supplies &amp; Services"/>
    <x v="0"/>
    <s v="Regional Parks2"/>
    <s v="Lake Skinner2"/>
    <n v="1439.2"/>
    <n v="8000"/>
    <m/>
    <n v="8000"/>
    <n v="31.78"/>
    <n v="210.85"/>
    <n v="4970.6000000000004"/>
    <n v="1031.6600000000001"/>
    <n v="61.34"/>
    <n v="2760.1"/>
    <n v="2243.81"/>
    <n v="133.6"/>
    <n v="74.48"/>
    <n v="626.79999999999995"/>
    <n v="0"/>
    <n v="228.05"/>
    <n v="12373.069999999998"/>
    <n v="5213.2300000000005"/>
    <n v="3853.1"/>
    <n v="2451.89"/>
    <n v="854.84999999999991"/>
    <n v="12373.07"/>
    <n v="-4373.07"/>
    <n v="8000"/>
  </r>
  <r>
    <n v="25620"/>
    <s v="Lake Skinner Park"/>
    <n v="931750"/>
    <s v="Lake Skinner Park"/>
    <x v="56"/>
    <x v="56"/>
    <s v="25620 931750 521500"/>
    <x v="3"/>
    <x v="7"/>
    <s v="Supplies &amp; Services"/>
    <x v="0"/>
    <s v="Regional Parks2"/>
    <s v="Lake Skinner2"/>
    <n v="2023.62"/>
    <n v="4500"/>
    <m/>
    <n v="4500"/>
    <n v="994.64"/>
    <n v="-994.64"/>
    <n v="0"/>
    <n v="0"/>
    <n v="1224.72"/>
    <n v="4048.78"/>
    <n v="2265.58"/>
    <n v="318.99"/>
    <n v="129.25"/>
    <n v="1269.21"/>
    <n v="0"/>
    <n v="0"/>
    <n v="9256.5299999999988"/>
    <n v="0"/>
    <n v="5273.5"/>
    <n v="2713.8199999999997"/>
    <n v="1269.21"/>
    <n v="9256.5299999999988"/>
    <n v="-4756.5299999999988"/>
    <n v="4500"/>
  </r>
  <r>
    <n v="25620"/>
    <s v="Lake Skinner Park"/>
    <n v="931750"/>
    <s v="Lake Skinner Park"/>
    <x v="6"/>
    <x v="6"/>
    <s v="25620 931750 521600"/>
    <x v="3"/>
    <x v="7"/>
    <s v="Supplies &amp; Services"/>
    <x v="0"/>
    <s v="Regional Parks2"/>
    <s v="Lake Skinner2"/>
    <n v="0"/>
    <n v="45000"/>
    <m/>
    <n v="45000"/>
    <n v="0"/>
    <n v="0"/>
    <n v="0"/>
    <n v="2357.88"/>
    <n v="0"/>
    <n v="0"/>
    <n v="0"/>
    <n v="14525"/>
    <n v="0"/>
    <n v="0"/>
    <n v="0"/>
    <n v="0"/>
    <n v="16882.88"/>
    <n v="0"/>
    <n v="2357.88"/>
    <n v="14525"/>
    <n v="0"/>
    <n v="16882.88"/>
    <n v="28117.119999999999"/>
    <n v="65000"/>
  </r>
  <r>
    <n v="25620"/>
    <s v="Lake Skinner Park"/>
    <n v="931750"/>
    <s v="Lake Skinner Park"/>
    <x v="58"/>
    <x v="58"/>
    <s v="25620 931750 521720"/>
    <x v="3"/>
    <x v="7"/>
    <s v="Supplies &amp; Services"/>
    <x v="0"/>
    <s v="Regional Parks2"/>
    <s v="Lake Skinner2"/>
    <n v="424.5"/>
    <n v="800"/>
    <m/>
    <n v="800"/>
    <n v="0"/>
    <n v="0"/>
    <n v="0"/>
    <n v="0"/>
    <n v="0"/>
    <n v="0"/>
    <n v="0"/>
    <n v="0"/>
    <n v="0"/>
    <n v="0"/>
    <n v="0"/>
    <n v="0"/>
    <n v="0"/>
    <n v="0"/>
    <n v="0"/>
    <n v="0"/>
    <n v="0"/>
    <n v="0"/>
    <n v="800"/>
    <n v="800"/>
  </r>
  <r>
    <n v="25620"/>
    <s v="Lake Skinner Park"/>
    <n v="931750"/>
    <s v="Lake Skinner Park"/>
    <x v="59"/>
    <x v="59"/>
    <s v="25620 931750 521740"/>
    <x v="3"/>
    <x v="7"/>
    <s v="Supplies &amp; Services"/>
    <x v="0"/>
    <s v="Regional Parks2"/>
    <s v="Lake Skinner2"/>
    <n v="42.85"/>
    <n v="0"/>
    <m/>
    <n v="0"/>
    <n v="0"/>
    <n v="0"/>
    <n v="0"/>
    <n v="0"/>
    <n v="0"/>
    <n v="0"/>
    <n v="0"/>
    <n v="0"/>
    <n v="0"/>
    <n v="0"/>
    <n v="0"/>
    <n v="0"/>
    <n v="0"/>
    <n v="0"/>
    <n v="0"/>
    <n v="0"/>
    <n v="0"/>
    <n v="0"/>
    <n v="0"/>
    <n v="0"/>
  </r>
  <r>
    <n v="25620"/>
    <s v="Lake Skinner Park"/>
    <n v="931750"/>
    <s v="Lake Skinner Park"/>
    <x v="8"/>
    <x v="8"/>
    <s v="25620 931750 522310"/>
    <x v="3"/>
    <x v="7"/>
    <s v="Supplies &amp; Services"/>
    <x v="0"/>
    <s v="Regional Parks2"/>
    <s v="Lake Skinner2"/>
    <n v="3318.3600000000006"/>
    <n v="25000"/>
    <m/>
    <n v="25000"/>
    <n v="1100.77"/>
    <n v="0"/>
    <n v="223.27"/>
    <n v="42.38"/>
    <n v="1277.1300000000001"/>
    <n v="1203.77"/>
    <n v="1001.9"/>
    <n v="1592.86"/>
    <n v="2083.92"/>
    <n v="6369.71"/>
    <n v="939.19"/>
    <n v="2041.34"/>
    <n v="17876.239999999998"/>
    <n v="1324.04"/>
    <n v="2523.2800000000002"/>
    <n v="4678.68"/>
    <n v="9350.24"/>
    <n v="17876.239999999998"/>
    <n v="7123.760000000002"/>
    <n v="10000"/>
  </r>
  <r>
    <n v="25620"/>
    <s v="Lake Skinner Park"/>
    <n v="931750"/>
    <s v="Lake Skinner Park"/>
    <x v="60"/>
    <x v="60"/>
    <s v="25620 931750 522320"/>
    <x v="3"/>
    <x v="7"/>
    <s v="Supplies &amp; Services"/>
    <x v="0"/>
    <s v="Regional Parks2"/>
    <s v="Lake Skinner2"/>
    <n v="18715.28"/>
    <n v="58500"/>
    <m/>
    <n v="58500"/>
    <n v="717.91"/>
    <n v="-341.69"/>
    <n v="1953.96"/>
    <n v="1079.93"/>
    <n v="1653.05"/>
    <n v="3646.57"/>
    <n v="3041.22"/>
    <n v="476.84"/>
    <n v="14013.24"/>
    <n v="3091.08"/>
    <n v="9102.85"/>
    <n v="5996.82"/>
    <n v="44431.78"/>
    <n v="2330.1799999999998"/>
    <n v="6379.55"/>
    <n v="17531.3"/>
    <n v="18190.75"/>
    <n v="44431.78"/>
    <n v="14068.220000000001"/>
    <n v="58500"/>
  </r>
  <r>
    <n v="25620"/>
    <s v="Lake Skinner Park"/>
    <n v="931750"/>
    <s v="Lake Skinner Park"/>
    <x v="116"/>
    <x v="116"/>
    <s v="25620 931750 522340"/>
    <x v="3"/>
    <x v="7"/>
    <s v="Supplies &amp; Services"/>
    <x v="0"/>
    <s v="Regional Parks2"/>
    <s v="Lake Skinner2"/>
    <n v="30756.85"/>
    <n v="25000"/>
    <m/>
    <n v="25000"/>
    <n v="78.67"/>
    <n v="0"/>
    <n v="321.42"/>
    <n v="2938.57"/>
    <n v="2792.62"/>
    <n v="0"/>
    <n v="0"/>
    <n v="137.5"/>
    <n v="0"/>
    <n v="6370.02"/>
    <n v="11721.81"/>
    <n v="3997.3"/>
    <n v="28357.91"/>
    <n v="400.09000000000003"/>
    <n v="5731.1900000000005"/>
    <n v="137.5"/>
    <n v="22089.13"/>
    <n v="28357.910000000003"/>
    <n v="-3357.9100000000035"/>
    <n v="25000"/>
  </r>
  <r>
    <n v="25620"/>
    <s v="Lake Skinner Park"/>
    <n v="931750"/>
    <s v="Lake Skinner Park"/>
    <x v="63"/>
    <x v="63"/>
    <s v="25620 931750 523220"/>
    <x v="3"/>
    <x v="7"/>
    <s v="Supplies &amp; Services"/>
    <x v="0"/>
    <s v="Regional Parks2"/>
    <s v="Lake Skinner2"/>
    <n v="3658.4199999999996"/>
    <n v="6000"/>
    <m/>
    <n v="6000"/>
    <n v="0"/>
    <n v="0"/>
    <n v="0"/>
    <n v="0"/>
    <n v="94"/>
    <n v="3822.22"/>
    <n v="0"/>
    <n v="0"/>
    <n v="0"/>
    <n v="0"/>
    <n v="0"/>
    <n v="0"/>
    <n v="3916.22"/>
    <n v="0"/>
    <n v="3916.22"/>
    <n v="0"/>
    <n v="0"/>
    <n v="3916.22"/>
    <n v="2083.7800000000002"/>
    <n v="6000"/>
  </r>
  <r>
    <n v="25620"/>
    <s v="Lake Skinner Park"/>
    <n v="931750"/>
    <s v="Lake Skinner Park"/>
    <x v="123"/>
    <x v="123"/>
    <s v="25620 931750 523250"/>
    <x v="3"/>
    <x v="7"/>
    <s v="Supplies &amp; Services"/>
    <x v="0"/>
    <s v="Regional Parks2"/>
    <s v="Lake Skinner2"/>
    <n v="0"/>
    <n v="1000"/>
    <m/>
    <n v="1000"/>
    <n v="0"/>
    <n v="0"/>
    <n v="0"/>
    <n v="0"/>
    <n v="0"/>
    <n v="0"/>
    <n v="0"/>
    <n v="0"/>
    <n v="0"/>
    <n v="0"/>
    <n v="0"/>
    <n v="0"/>
    <n v="0"/>
    <n v="0"/>
    <n v="0"/>
    <n v="0"/>
    <n v="0"/>
    <n v="0"/>
    <n v="1000"/>
    <n v="1000"/>
  </r>
  <r>
    <n v="25620"/>
    <s v="Lake Skinner Park"/>
    <n v="931750"/>
    <s v="Lake Skinner Park"/>
    <x v="93"/>
    <x v="93"/>
    <s v="25620 931750 523270"/>
    <x v="3"/>
    <x v="7"/>
    <s v="Supplies &amp; Services"/>
    <x v="0"/>
    <s v="Regional Parks2"/>
    <s v="Lake Skinner2"/>
    <n v="0"/>
    <n v="400"/>
    <m/>
    <n v="400"/>
    <n v="0"/>
    <n v="0"/>
    <n v="0"/>
    <n v="0"/>
    <n v="0"/>
    <n v="0"/>
    <n v="0"/>
    <n v="0"/>
    <n v="0"/>
    <n v="0"/>
    <n v="0"/>
    <n v="0"/>
    <n v="0"/>
    <n v="0"/>
    <n v="0"/>
    <n v="0"/>
    <n v="0"/>
    <n v="0"/>
    <n v="400"/>
    <n v="1000"/>
  </r>
  <r>
    <n v="25620"/>
    <s v="Lake Skinner Park"/>
    <n v="931750"/>
    <s v="Lake Skinner Park"/>
    <x v="91"/>
    <x v="91"/>
    <s v="25620 931750 523290"/>
    <x v="3"/>
    <x v="7"/>
    <s v="Supplies &amp; Services"/>
    <x v="0"/>
    <s v="Regional Parks2"/>
    <s v="Lake Skinner2"/>
    <n v="32356.58"/>
    <n v="35000"/>
    <m/>
    <n v="35000"/>
    <n v="3276.84"/>
    <n v="2660.79"/>
    <n v="2555.81"/>
    <n v="3159.68"/>
    <n v="2224.27"/>
    <n v="2413.7800000000002"/>
    <n v="2124.87"/>
    <n v="3835.05"/>
    <n v="3151.5"/>
    <n v="2762.5"/>
    <n v="3309.13"/>
    <n v="3465.04"/>
    <n v="34939.26"/>
    <n v="8493.44"/>
    <n v="7797.73"/>
    <n v="9111.42"/>
    <n v="9536.67"/>
    <n v="34939.26"/>
    <n v="60.739999999997963"/>
    <n v="35000"/>
  </r>
  <r>
    <n v="25620"/>
    <s v="Lake Skinner Park"/>
    <n v="931750"/>
    <s v="Lake Skinner Park"/>
    <x v="64"/>
    <x v="64"/>
    <s v="25620 931750 523340"/>
    <x v="3"/>
    <x v="7"/>
    <s v="Supplies &amp; Services"/>
    <x v="0"/>
    <s v="Regional Parks2"/>
    <s v="Lake Skinner2"/>
    <n v="6631"/>
    <n v="100"/>
    <m/>
    <n v="100"/>
    <n v="0"/>
    <n v="0"/>
    <n v="0"/>
    <n v="0"/>
    <n v="0"/>
    <n v="0"/>
    <n v="0"/>
    <n v="0"/>
    <n v="0"/>
    <n v="0"/>
    <n v="0"/>
    <n v="0"/>
    <n v="0"/>
    <n v="0"/>
    <n v="0"/>
    <n v="0"/>
    <n v="0"/>
    <n v="0"/>
    <n v="100"/>
    <n v="100"/>
  </r>
  <r>
    <n v="25620"/>
    <s v="Lake Skinner Park"/>
    <n v="931750"/>
    <s v="Lake Skinner Park"/>
    <x v="66"/>
    <x v="66"/>
    <s v="25620 931750 523700"/>
    <x v="3"/>
    <x v="7"/>
    <s v="Supplies &amp; Services"/>
    <x v="0"/>
    <s v="Regional Parks2"/>
    <s v="Lake Skinner2"/>
    <n v="2911.0799999999995"/>
    <n v="5000"/>
    <m/>
    <n v="5000"/>
    <n v="0"/>
    <n v="1299.67"/>
    <n v="376.92"/>
    <n v="129.86000000000001"/>
    <n v="1484.53"/>
    <n v="1863.45"/>
    <n v="2007.78"/>
    <n v="173.26"/>
    <n v="1324"/>
    <n v="738.58"/>
    <n v="684.34"/>
    <n v="580.29"/>
    <n v="10662.68"/>
    <n v="1676.5900000000001"/>
    <n v="3477.84"/>
    <n v="3505.04"/>
    <n v="2003.21"/>
    <n v="10662.68"/>
    <n v="-5662.68"/>
    <n v="7000"/>
  </r>
  <r>
    <n v="25620"/>
    <s v="Lake Skinner Park"/>
    <n v="931750"/>
    <s v="Lake Skinner Park"/>
    <x v="67"/>
    <x v="67"/>
    <s v="25620 931750 523800"/>
    <x v="3"/>
    <x v="7"/>
    <s v="Supplies &amp; Services"/>
    <x v="0"/>
    <s v="Regional Parks2"/>
    <s v="Lake Skinner2"/>
    <n v="2785.6400000000003"/>
    <n v="7000"/>
    <m/>
    <n v="7000"/>
    <n v="0"/>
    <n v="0"/>
    <n v="164.47"/>
    <n v="0"/>
    <n v="0"/>
    <n v="0"/>
    <n v="0"/>
    <n v="2198.4499999999998"/>
    <n v="0"/>
    <n v="0"/>
    <n v="0"/>
    <n v="0"/>
    <n v="2362.9199999999996"/>
    <n v="164.47"/>
    <n v="0"/>
    <n v="2198.4499999999998"/>
    <n v="0"/>
    <n v="2362.9199999999996"/>
    <n v="4637.08"/>
    <n v="7000"/>
  </r>
  <r>
    <n v="25620"/>
    <s v="Lake Skinner Park"/>
    <n v="931750"/>
    <s v="Lake Skinner Park"/>
    <x v="102"/>
    <x v="102"/>
    <s v="25620 931750 523840"/>
    <x v="3"/>
    <x v="7"/>
    <s v="Supplies &amp; Services"/>
    <x v="0"/>
    <s v="Regional Parks2"/>
    <s v="Lake Skinner2"/>
    <n v="0"/>
    <n v="1100"/>
    <m/>
    <n v="1100"/>
    <n v="0"/>
    <n v="0"/>
    <n v="0"/>
    <n v="0"/>
    <n v="0"/>
    <n v="0"/>
    <n v="0"/>
    <n v="0"/>
    <n v="0"/>
    <n v="0"/>
    <n v="0"/>
    <n v="0"/>
    <n v="0"/>
    <n v="0"/>
    <n v="0"/>
    <n v="0"/>
    <n v="0"/>
    <n v="0"/>
    <n v="1100"/>
    <n v="1100"/>
  </r>
  <r>
    <n v="25620"/>
    <s v="Lake Skinner Park"/>
    <n v="931750"/>
    <s v="Lake Skinner Park"/>
    <x v="68"/>
    <x v="68"/>
    <s v="25620 931750 524840"/>
    <x v="3"/>
    <x v="7"/>
    <s v="Supplies &amp; Services"/>
    <x v="0"/>
    <s v="Regional Parks2"/>
    <s v="Lake Skinner2"/>
    <n v="90"/>
    <n v="200"/>
    <m/>
    <n v="200"/>
    <n v="0"/>
    <n v="45"/>
    <n v="30"/>
    <n v="0"/>
    <n v="0"/>
    <n v="30"/>
    <n v="0"/>
    <n v="30"/>
    <n v="0"/>
    <n v="30"/>
    <n v="0"/>
    <n v="0"/>
    <n v="165"/>
    <n v="75"/>
    <n v="30"/>
    <n v="30"/>
    <n v="30"/>
    <n v="165"/>
    <n v="35"/>
    <n v="200"/>
  </r>
  <r>
    <n v="25620"/>
    <s v="Lake Skinner Park"/>
    <n v="931750"/>
    <s v="Lake Skinner Park"/>
    <x v="69"/>
    <x v="69"/>
    <s v="25620 931750 525060"/>
    <x v="3"/>
    <x v="7"/>
    <s v="Supplies &amp; Services"/>
    <x v="0"/>
    <s v="Regional Parks2"/>
    <s v="Lake Skinner2"/>
    <n v="1079.18"/>
    <n v="500"/>
    <m/>
    <n v="500"/>
    <n v="0"/>
    <n v="0"/>
    <n v="494.18"/>
    <n v="0"/>
    <n v="456.16"/>
    <n v="0"/>
    <n v="0"/>
    <n v="0"/>
    <n v="1338.48"/>
    <n v="425.94"/>
    <n v="106.04"/>
    <n v="0"/>
    <n v="2820.8"/>
    <n v="494.18"/>
    <n v="456.16"/>
    <n v="1338.48"/>
    <n v="531.98"/>
    <n v="2820.8"/>
    <n v="-2320.8000000000002"/>
    <n v="500"/>
  </r>
  <r>
    <n v="25620"/>
    <s v="Lake Skinner Park"/>
    <n v="931750"/>
    <s v="Lake Skinner Park"/>
    <x v="71"/>
    <x v="71"/>
    <s v="25620 931750 526940"/>
    <x v="3"/>
    <x v="7"/>
    <s v="Supplies &amp; Services"/>
    <x v="0"/>
    <s v="Regional Parks2"/>
    <s v="Lake Skinner2"/>
    <n v="386.78000000000003"/>
    <n v="2300"/>
    <m/>
    <n v="2300"/>
    <n v="12.45"/>
    <n v="0"/>
    <n v="44.11"/>
    <n v="23.14"/>
    <n v="0"/>
    <n v="21.66"/>
    <n v="567.46"/>
    <n v="0"/>
    <n v="0"/>
    <n v="0"/>
    <n v="0"/>
    <n v="49.81"/>
    <n v="718.63000000000011"/>
    <n v="56.56"/>
    <n v="44.8"/>
    <n v="567.46"/>
    <n v="49.81"/>
    <n v="718.63000000000011"/>
    <n v="1581.37"/>
    <n v="2300"/>
  </r>
  <r>
    <n v="25620"/>
    <s v="Lake Skinner Park"/>
    <n v="931750"/>
    <s v="Lake Skinner Park"/>
    <x v="72"/>
    <x v="72"/>
    <s v="25620 931750 526960"/>
    <x v="3"/>
    <x v="7"/>
    <s v="Supplies &amp; Services"/>
    <x v="0"/>
    <s v="Regional Parks2"/>
    <s v="Lake Skinner2"/>
    <n v="2001.3100000000004"/>
    <n v="5000"/>
    <m/>
    <n v="5000"/>
    <n v="0"/>
    <n v="0"/>
    <n v="708.61"/>
    <n v="1030.51"/>
    <n v="9.59"/>
    <n v="85.18"/>
    <n v="1341.71"/>
    <n v="0"/>
    <n v="456.75"/>
    <n v="2051.7800000000002"/>
    <n v="429.92"/>
    <n v="340.96"/>
    <n v="6455.01"/>
    <n v="708.61"/>
    <n v="1125.28"/>
    <n v="1798.46"/>
    <n v="2822.6600000000003"/>
    <n v="6455.01"/>
    <n v="-1455.0100000000002"/>
    <n v="6000"/>
  </r>
  <r>
    <n v="25620"/>
    <s v="Lake Skinner Park"/>
    <n v="931750"/>
    <s v="Lake Skinner Park"/>
    <x v="73"/>
    <x v="73"/>
    <s v="25620 931750 527100"/>
    <x v="3"/>
    <x v="7"/>
    <s v="Supplies &amp; Services"/>
    <x v="0"/>
    <s v="Regional Parks2"/>
    <s v="Lake Skinner2"/>
    <n v="38.79"/>
    <n v="6000"/>
    <m/>
    <n v="6000"/>
    <n v="0"/>
    <n v="0"/>
    <n v="1787.59"/>
    <n v="0"/>
    <n v="0"/>
    <n v="0"/>
    <n v="0"/>
    <n v="0"/>
    <n v="0"/>
    <n v="0"/>
    <n v="0"/>
    <n v="0"/>
    <n v="1787.59"/>
    <n v="1787.59"/>
    <n v="0"/>
    <n v="0"/>
    <n v="0"/>
    <n v="1787.59"/>
    <n v="4212.41"/>
    <n v="6000"/>
  </r>
  <r>
    <n v="25620"/>
    <s v="Lake Skinner Park"/>
    <n v="931750"/>
    <s v="Lake Skinner Park"/>
    <x v="126"/>
    <x v="126"/>
    <s v="25620 931750 527630"/>
    <x v="3"/>
    <x v="7"/>
    <s v="Supplies &amp; Services"/>
    <x v="0"/>
    <s v="Regional Parks2"/>
    <s v="Lake Skinner2"/>
    <n v="3813.49"/>
    <n v="4400"/>
    <m/>
    <n v="4400"/>
    <n v="0"/>
    <n v="0"/>
    <n v="1231.58"/>
    <n v="0"/>
    <n v="0"/>
    <n v="0"/>
    <n v="0"/>
    <n v="0"/>
    <n v="1788.12"/>
    <n v="0"/>
    <n v="0"/>
    <n v="0"/>
    <n v="3019.7"/>
    <n v="1231.58"/>
    <n v="0"/>
    <n v="1788.12"/>
    <n v="0"/>
    <n v="3019.7"/>
    <n v="1380.3000000000002"/>
    <n v="4800"/>
  </r>
  <r>
    <n v="25620"/>
    <s v="Lake Skinner Park"/>
    <n v="931750"/>
    <s v="Lake Skinner Park"/>
    <x v="75"/>
    <x v="75"/>
    <s v="25620 931750 527680"/>
    <x v="3"/>
    <x v="7"/>
    <s v="Supplies &amp; Services"/>
    <x v="0"/>
    <s v="Regional Parks2"/>
    <s v="Lake Skinner2"/>
    <n v="419.83"/>
    <n v="5000"/>
    <m/>
    <n v="5000"/>
    <n v="0"/>
    <n v="40.89"/>
    <n v="0"/>
    <n v="0"/>
    <n v="0"/>
    <n v="0"/>
    <n v="0"/>
    <n v="0"/>
    <n v="1001.82"/>
    <n v="0"/>
    <n v="105.15"/>
    <n v="0"/>
    <n v="1147.8600000000001"/>
    <n v="40.89"/>
    <n v="0"/>
    <n v="1001.82"/>
    <n v="105.15"/>
    <n v="1147.8600000000001"/>
    <n v="3852.14"/>
    <n v="2000"/>
  </r>
  <r>
    <n v="25620"/>
    <s v="Lake Skinner Park"/>
    <n v="931750"/>
    <s v="Lake Skinner Park"/>
    <x v="3"/>
    <x v="3"/>
    <s v="25620 931750 527720"/>
    <x v="3"/>
    <x v="7"/>
    <s v="Supplies &amp; Services"/>
    <x v="0"/>
    <s v="Regional Parks2"/>
    <s v="Lake Skinner2"/>
    <n v="2913.45"/>
    <n v="5000"/>
    <m/>
    <n v="5000"/>
    <n v="171.3"/>
    <n v="0"/>
    <n v="163.78"/>
    <n v="251.94"/>
    <n v="0"/>
    <n v="229.27"/>
    <n v="52.86"/>
    <n v="0"/>
    <n v="111.07"/>
    <n v="1145.42"/>
    <n v="92.55"/>
    <n v="98.03"/>
    <n v="2316.2200000000007"/>
    <n v="335.08000000000004"/>
    <n v="481.21000000000004"/>
    <n v="163.93"/>
    <n v="1336"/>
    <n v="2316.2200000000003"/>
    <n v="2683.7799999999997"/>
    <n v="3000"/>
  </r>
  <r>
    <n v="25620"/>
    <s v="Lake Skinner Park"/>
    <n v="931750"/>
    <s v="Lake Skinner Park"/>
    <x v="80"/>
    <x v="80"/>
    <s v="25620 931750 528920"/>
    <x v="3"/>
    <x v="7"/>
    <s v="Supplies &amp; Services"/>
    <x v="0"/>
    <s v="Regional Parks2"/>
    <s v="Lake Skinner2"/>
    <n v="6079.92"/>
    <n v="150315"/>
    <n v="110000"/>
    <n v="260315"/>
    <n v="0"/>
    <n v="506.66"/>
    <n v="506.66"/>
    <n v="506.66"/>
    <n v="1192.8499999999999"/>
    <n v="1821.67"/>
    <n v="1821.67"/>
    <n v="2432.77"/>
    <n v="3672.69"/>
    <n v="2432.77"/>
    <n v="2432.77"/>
    <n v="4865.54"/>
    <n v="22192.710000000003"/>
    <n v="1013.32"/>
    <n v="3521.1800000000003"/>
    <n v="7927.130000000001"/>
    <n v="9731.08"/>
    <n v="22192.71"/>
    <n v="238122.29"/>
    <n v="65000"/>
  </r>
  <r>
    <n v="25620"/>
    <s v="Lake Skinner Park"/>
    <n v="931750"/>
    <s v="Lake Skinner Park"/>
    <x v="127"/>
    <x v="127"/>
    <s v="25620 931750 536720"/>
    <x v="3"/>
    <x v="7"/>
    <s v="Other Charges"/>
    <x v="2"/>
    <s v="Regional Parks3"/>
    <s v="Lake Skinner3"/>
    <n v="140189.20000000001"/>
    <n v="250599"/>
    <m/>
    <n v="250599"/>
    <n v="0"/>
    <n v="0"/>
    <n v="0"/>
    <n v="0"/>
    <n v="0"/>
    <n v="0"/>
    <n v="0"/>
    <n v="0"/>
    <n v="0"/>
    <n v="0"/>
    <n v="0"/>
    <n v="0"/>
    <n v="0"/>
    <n v="0"/>
    <n v="0"/>
    <n v="0"/>
    <n v="0"/>
    <n v="0"/>
    <n v="250599"/>
    <n v="272781"/>
  </r>
  <r>
    <n v="25620"/>
    <s v="Lake Skinner Park"/>
    <n v="931750"/>
    <s v="Lake Skinner Park"/>
    <x v="88"/>
    <x v="88"/>
    <s v="25620 931750 537080"/>
    <x v="3"/>
    <x v="7"/>
    <s v="Other Charges"/>
    <x v="2"/>
    <s v="Regional Parks3"/>
    <s v="Lake Skinner3"/>
    <n v="1631"/>
    <n v="12081"/>
    <m/>
    <n v="12081"/>
    <n v="0"/>
    <n v="422"/>
    <n v="0"/>
    <n v="0"/>
    <n v="849"/>
    <n v="0"/>
    <n v="0"/>
    <n v="0"/>
    <n v="0"/>
    <n v="0"/>
    <n v="0"/>
    <n v="0"/>
    <n v="1271"/>
    <n v="422"/>
    <n v="849"/>
    <n v="0"/>
    <n v="0"/>
    <n v="1271"/>
    <n v="10810"/>
    <n v="12350"/>
  </r>
  <r>
    <n v="25400"/>
    <s v="Regional Park &amp; Open Space Dis"/>
    <n v="931205"/>
    <s v="Crestmore Manor"/>
    <x v="43"/>
    <x v="43"/>
    <s v="25400 931205 529040"/>
    <x v="2"/>
    <x v="10"/>
    <s v="Travel/Training"/>
    <x v="0"/>
    <s v="Business Services2"/>
    <s v="Guest Services &amp; Events2"/>
    <n v="383"/>
    <n v="0"/>
    <m/>
    <n v="0"/>
    <n v="0"/>
    <n v="0"/>
    <n v="0"/>
    <n v="116.13"/>
    <n v="0"/>
    <n v="0"/>
    <n v="0"/>
    <n v="0"/>
    <n v="0"/>
    <n v="0"/>
    <n v="0"/>
    <n v="73.7"/>
    <n v="189.82999999999998"/>
    <n v="0"/>
    <n v="116.13"/>
    <n v="0"/>
    <n v="73.7"/>
    <n v="189.82999999999998"/>
    <n v="-189.82999999999998"/>
    <n v="0"/>
  </r>
  <r>
    <n v="25400"/>
    <s v="Regional Park &amp; Open Space Dis"/>
    <n v="931220"/>
    <s v="Administration"/>
    <x v="76"/>
    <x v="76"/>
    <s v="25400 931220 527840"/>
    <x v="2"/>
    <x v="11"/>
    <s v="Travel/Training"/>
    <x v="0"/>
    <s v="Business Services2"/>
    <s v="Executive2"/>
    <n v="500"/>
    <n v="17650"/>
    <m/>
    <n v="17650"/>
    <n v="0"/>
    <n v="0"/>
    <n v="0"/>
    <n v="398"/>
    <n v="100"/>
    <n v="0"/>
    <n v="0"/>
    <n v="0"/>
    <n v="0"/>
    <n v="0"/>
    <n v="1268"/>
    <n v="0"/>
    <n v="1766"/>
    <n v="0"/>
    <n v="498"/>
    <n v="0"/>
    <n v="1268"/>
    <n v="1766"/>
    <n v="15884"/>
    <n v="19000"/>
  </r>
  <r>
    <n v="25400"/>
    <s v="Regional Park &amp; Open Space Dis"/>
    <n v="931220"/>
    <s v="Administration"/>
    <x v="78"/>
    <x v="78"/>
    <s v="25400 931220 528140"/>
    <x v="2"/>
    <x v="11"/>
    <s v="Travel/Training"/>
    <x v="0"/>
    <s v="Business Services2"/>
    <s v="Executive2"/>
    <n v="5210"/>
    <n v="0"/>
    <m/>
    <n v="0"/>
    <n v="710"/>
    <n v="-710"/>
    <n v="295"/>
    <n v="0"/>
    <n v="0"/>
    <n v="0"/>
    <n v="920"/>
    <n v="414"/>
    <n v="0"/>
    <n v="170"/>
    <n v="90"/>
    <n v="2870"/>
    <n v="4759"/>
    <n v="295"/>
    <n v="0"/>
    <n v="1334"/>
    <n v="3130"/>
    <n v="4759"/>
    <n v="-4759"/>
    <n v="0"/>
  </r>
  <r>
    <n v="25400"/>
    <s v="Regional Park &amp; Open Space Dis"/>
    <n v="931220"/>
    <s v="Administration"/>
    <x v="128"/>
    <x v="128"/>
    <s v="25400 931220 528900"/>
    <x v="2"/>
    <x v="11"/>
    <s v="Travel/Training"/>
    <x v="0"/>
    <s v="Business Services2"/>
    <s v="Executive2"/>
    <n v="2127.38"/>
    <n v="0"/>
    <m/>
    <n v="0"/>
    <n v="0"/>
    <n v="0"/>
    <n v="0"/>
    <n v="561.97"/>
    <n v="0"/>
    <n v="0"/>
    <n v="266.10000000000002"/>
    <n v="203.96"/>
    <n v="0"/>
    <n v="0"/>
    <n v="361.96"/>
    <n v="0"/>
    <n v="1393.99"/>
    <n v="0"/>
    <n v="561.97"/>
    <n v="470.06000000000006"/>
    <n v="361.96"/>
    <n v="1393.9900000000002"/>
    <n v="-1393.9900000000002"/>
    <n v="0"/>
  </r>
  <r>
    <n v="25400"/>
    <s v="Regional Park &amp; Open Space Dis"/>
    <n v="931220"/>
    <s v="Administration"/>
    <x v="81"/>
    <x v="81"/>
    <s v="25400 931220 528960"/>
    <x v="2"/>
    <x v="11"/>
    <s v="Travel/Training"/>
    <x v="0"/>
    <s v="Business Services2"/>
    <s v="Executive2"/>
    <n v="6410.01"/>
    <n v="0"/>
    <m/>
    <n v="0"/>
    <n v="0"/>
    <n v="0"/>
    <n v="1880.34"/>
    <n v="656.42"/>
    <n v="3963.42"/>
    <n v="0"/>
    <n v="0"/>
    <n v="362.16"/>
    <n v="0"/>
    <n v="4381.6400000000003"/>
    <n v="407.7"/>
    <n v="0"/>
    <n v="11651.68"/>
    <n v="1880.34"/>
    <n v="4619.84"/>
    <n v="362.16"/>
    <n v="4789.34"/>
    <n v="11651.68"/>
    <n v="-11651.68"/>
    <n v="0"/>
  </r>
  <r>
    <n v="25400"/>
    <s v="Regional Park &amp; Open Space Dis"/>
    <n v="931220"/>
    <s v="Administration"/>
    <x v="82"/>
    <x v="82"/>
    <s v="25400 931220 528980"/>
    <x v="2"/>
    <x v="11"/>
    <s v="Travel/Training"/>
    <x v="0"/>
    <s v="Business Services2"/>
    <s v="Executive2"/>
    <n v="279.95"/>
    <n v="0"/>
    <m/>
    <n v="0"/>
    <n v="45.75"/>
    <n v="-45.75"/>
    <n v="16.23"/>
    <n v="0"/>
    <n v="240.44"/>
    <n v="0"/>
    <n v="0"/>
    <n v="0"/>
    <n v="88.42"/>
    <n v="0"/>
    <n v="0"/>
    <n v="0"/>
    <n v="345.09000000000003"/>
    <n v="16.23"/>
    <n v="240.44"/>
    <n v="88.42"/>
    <n v="0"/>
    <n v="345.09000000000003"/>
    <n v="-345.09000000000003"/>
    <n v="0"/>
  </r>
  <r>
    <n v="25400"/>
    <s v="Regional Park &amp; Open Space Dis"/>
    <n v="931220"/>
    <s v="Administration"/>
    <x v="129"/>
    <x v="129"/>
    <s v="25400 931220 529080"/>
    <x v="2"/>
    <x v="11"/>
    <s v="Travel/Training"/>
    <x v="0"/>
    <s v="Business Services2"/>
    <s v="Executive2"/>
    <n v="0"/>
    <n v="0"/>
    <m/>
    <n v="0"/>
    <n v="0"/>
    <n v="0"/>
    <n v="0"/>
    <n v="0"/>
    <n v="0"/>
    <n v="0"/>
    <n v="0"/>
    <n v="0"/>
    <n v="223.26"/>
    <n v="0"/>
    <n v="0"/>
    <n v="0"/>
    <n v="223.26"/>
    <n v="0"/>
    <n v="0"/>
    <n v="223.26"/>
    <n v="0"/>
    <n v="223.26"/>
    <n v="-223.26"/>
    <n v="0"/>
  </r>
  <r>
    <n v="25400"/>
    <s v="Regional Park &amp; Open Space Dis"/>
    <n v="931220"/>
    <s v="Administration"/>
    <x v="130"/>
    <x v="130"/>
    <s v="25400 931220 529120"/>
    <x v="2"/>
    <x v="11"/>
    <s v="Travel/Training"/>
    <x v="0"/>
    <s v="Business Services2"/>
    <s v="Executive2"/>
    <n v="42"/>
    <n v="0"/>
    <m/>
    <n v="0"/>
    <n v="0"/>
    <n v="-421.96"/>
    <n v="421.96"/>
    <n v="0"/>
    <n v="103.3"/>
    <n v="0"/>
    <n v="0"/>
    <n v="0"/>
    <n v="111.44"/>
    <n v="-55.72"/>
    <n v="0"/>
    <n v="0"/>
    <n v="159.02000000000001"/>
    <n v="0"/>
    <n v="103.3"/>
    <n v="111.44"/>
    <n v="-55.72"/>
    <n v="159.02000000000001"/>
    <n v="-159.02000000000001"/>
    <n v="0"/>
  </r>
  <r>
    <n v="25400"/>
    <s v="Regional Park &amp; Open Space Dis"/>
    <n v="931235"/>
    <s v="Business Operations"/>
    <x v="78"/>
    <x v="78"/>
    <s v="25400 931235 528140"/>
    <x v="2"/>
    <x v="2"/>
    <s v="Travel/Training"/>
    <x v="0"/>
    <s v="Business Services2"/>
    <s v="Business Operations2"/>
    <n v="1694"/>
    <n v="0"/>
    <m/>
    <n v="0"/>
    <n v="0"/>
    <n v="0"/>
    <n v="0"/>
    <n v="0"/>
    <n v="0"/>
    <n v="0"/>
    <n v="2020"/>
    <n v="0"/>
    <n v="0"/>
    <n v="0"/>
    <n v="0"/>
    <n v="0"/>
    <n v="2020"/>
    <n v="0"/>
    <n v="0"/>
    <n v="2020"/>
    <n v="0"/>
    <n v="2020"/>
    <n v="-2020"/>
    <n v="0"/>
  </r>
  <r>
    <n v="25400"/>
    <s v="Regional Park &amp; Open Space Dis"/>
    <n v="931235"/>
    <s v="Business Operations"/>
    <x v="43"/>
    <x v="43"/>
    <s v="25400 931235 529040"/>
    <x v="2"/>
    <x v="2"/>
    <s v="Travel/Training"/>
    <x v="0"/>
    <s v="Business Services2"/>
    <s v="Business Operations2"/>
    <n v="662.6"/>
    <n v="0"/>
    <m/>
    <n v="0"/>
    <n v="0"/>
    <n v="60.14"/>
    <n v="24.89"/>
    <n v="176.2"/>
    <n v="558.05999999999995"/>
    <n v="34.72"/>
    <n v="150.65"/>
    <n v="19.43"/>
    <n v="600.86"/>
    <n v="381.23"/>
    <n v="177.55"/>
    <n v="419.42"/>
    <n v="2603.15"/>
    <n v="85.03"/>
    <n v="768.98"/>
    <n v="770.94"/>
    <n v="978.2"/>
    <n v="2603.15"/>
    <n v="-2603.15"/>
    <n v="0"/>
  </r>
  <r>
    <n v="25400"/>
    <s v="Regional Park &amp; Open Space Dis"/>
    <n v="931240"/>
    <s v="Finance"/>
    <x v="43"/>
    <x v="43"/>
    <s v="25400 931240 529040"/>
    <x v="2"/>
    <x v="12"/>
    <s v="Travel/Training"/>
    <x v="0"/>
    <s v="Business Services2"/>
    <s v="Finance2"/>
    <n v="415.35"/>
    <n v="0"/>
    <m/>
    <n v="0"/>
    <n v="0"/>
    <n v="10.48"/>
    <n v="17.16"/>
    <n v="8.52"/>
    <n v="98.25"/>
    <n v="374.4"/>
    <n v="6.55"/>
    <n v="4.42"/>
    <n v="305.45"/>
    <n v="53.33"/>
    <n v="89.1"/>
    <n v="76.78"/>
    <n v="1044.4399999999998"/>
    <n v="27.64"/>
    <n v="481.16999999999996"/>
    <n v="316.41999999999996"/>
    <n v="219.21"/>
    <n v="1044.4399999999998"/>
    <n v="-1044.4399999999998"/>
    <n v="0"/>
  </r>
  <r>
    <n v="25400"/>
    <s v="Regional Park &amp; Open Space Dis"/>
    <n v="931260"/>
    <s v="Marketing"/>
    <x v="43"/>
    <x v="43"/>
    <s v="25400 931260 529040"/>
    <x v="2"/>
    <x v="13"/>
    <s v="Travel/Training"/>
    <x v="0"/>
    <s v="Business Services2"/>
    <s v="Marketing2"/>
    <n v="59.05"/>
    <n v="0"/>
    <m/>
    <n v="0"/>
    <n v="0"/>
    <n v="0"/>
    <n v="0"/>
    <n v="0"/>
    <n v="0"/>
    <n v="0"/>
    <n v="0"/>
    <n v="0"/>
    <n v="116.85"/>
    <n v="85.36"/>
    <n v="0"/>
    <n v="87.1"/>
    <n v="289.30999999999995"/>
    <n v="0"/>
    <n v="0"/>
    <n v="116.85"/>
    <n v="172.45999999999998"/>
    <n v="289.30999999999995"/>
    <n v="-289.30999999999995"/>
    <n v="0"/>
  </r>
  <r>
    <n v="25400"/>
    <s v="Regional Park &amp; Open Space Dis"/>
    <n v="931301"/>
    <s v="Historical"/>
    <x v="76"/>
    <x v="76"/>
    <s v="25400 931301 527840"/>
    <x v="4"/>
    <x v="15"/>
    <s v="Travel/Training"/>
    <x v="0"/>
    <s v="Interpretive2"/>
    <s v="Historic Preservation2"/>
    <n v="535"/>
    <n v="9500"/>
    <m/>
    <n v="9500"/>
    <n v="0"/>
    <n v="0"/>
    <n v="640.96"/>
    <n v="0"/>
    <n v="0"/>
    <n v="0"/>
    <n v="0"/>
    <n v="0"/>
    <n v="0"/>
    <n v="0"/>
    <n v="0"/>
    <n v="88.3"/>
    <n v="729.26"/>
    <n v="640.96"/>
    <n v="0"/>
    <n v="0"/>
    <n v="88.3"/>
    <n v="729.26"/>
    <n v="8770.74"/>
    <n v="0"/>
  </r>
  <r>
    <n v="25400"/>
    <s v="Regional Park &amp; Open Space Dis"/>
    <n v="931301"/>
    <s v="Historical"/>
    <x v="43"/>
    <x v="43"/>
    <s v="25400 931301 529040"/>
    <x v="4"/>
    <x v="15"/>
    <s v="Travel/Training"/>
    <x v="0"/>
    <s v="Interpretive2"/>
    <s v="Historic Preservation2"/>
    <n v="4527.4099999999989"/>
    <n v="0"/>
    <m/>
    <n v="0"/>
    <n v="0"/>
    <n v="280.39999999999998"/>
    <n v="411.21"/>
    <n v="203.05"/>
    <n v="696.53"/>
    <n v="381.67"/>
    <n v="127.07"/>
    <n v="291.37"/>
    <n v="369.58"/>
    <n v="497.95"/>
    <n v="501.82"/>
    <n v="504.78"/>
    <n v="4265.4299999999994"/>
    <n v="691.6099999999999"/>
    <n v="1281.25"/>
    <n v="788.02"/>
    <n v="1504.55"/>
    <n v="4265.43"/>
    <n v="-4265.43"/>
    <n v="0"/>
  </r>
  <r>
    <n v="25400"/>
    <s v="Regional Park &amp; Open Space Dis"/>
    <n v="931302"/>
    <s v="Gilman Ranch Historic Museum"/>
    <x v="43"/>
    <x v="43"/>
    <s v="25400 931302 529040"/>
    <x v="4"/>
    <x v="16"/>
    <s v="Travel/Training"/>
    <x v="0"/>
    <s v="Interpretive2"/>
    <s v="Gilman Ranch2"/>
    <n v="441.69"/>
    <n v="0"/>
    <m/>
    <n v="0"/>
    <n v="0"/>
    <n v="0"/>
    <n v="145.41"/>
    <n v="94.98"/>
    <n v="106.77"/>
    <n v="34.06"/>
    <n v="0"/>
    <n v="0"/>
    <n v="0"/>
    <n v="0"/>
    <n v="0"/>
    <n v="0"/>
    <n v="381.21999999999997"/>
    <n v="145.41"/>
    <n v="235.81"/>
    <n v="0"/>
    <n v="0"/>
    <n v="381.22"/>
    <n v="-381.22"/>
    <n v="0"/>
  </r>
  <r>
    <n v="25400"/>
    <s v="Regional Park &amp; Open Space Dis"/>
    <n v="931305"/>
    <s v="Hidden Valley Nature Center"/>
    <x v="76"/>
    <x v="76"/>
    <s v="25400 931305 527840"/>
    <x v="4"/>
    <x v="18"/>
    <s v="Travel/Training"/>
    <x v="0"/>
    <s v="Interpretive2"/>
    <s v="Hidden Valley Nature Center2"/>
    <n v="0"/>
    <n v="2000"/>
    <m/>
    <n v="2000"/>
    <n v="0"/>
    <n v="0"/>
    <n v="50"/>
    <n v="0"/>
    <n v="0"/>
    <n v="0"/>
    <n v="0"/>
    <n v="0"/>
    <n v="0"/>
    <n v="0"/>
    <n v="0"/>
    <n v="176.6"/>
    <n v="226.6"/>
    <n v="50"/>
    <n v="0"/>
    <n v="0"/>
    <n v="176.6"/>
    <n v="226.6"/>
    <n v="1773.4"/>
    <n v="0"/>
  </r>
  <r>
    <n v="25400"/>
    <s v="Regional Park &amp; Open Space Dis"/>
    <n v="931306"/>
    <s v="Idyllwild Nature Center"/>
    <x v="76"/>
    <x v="76"/>
    <s v="25400 931306 527840"/>
    <x v="4"/>
    <x v="19"/>
    <s v="Travel/Training"/>
    <x v="0"/>
    <s v="Interpretive2"/>
    <s v="Idyllwild Nature Center2"/>
    <n v="400"/>
    <n v="1000"/>
    <m/>
    <n v="1000"/>
    <n v="0"/>
    <n v="0"/>
    <n v="50"/>
    <n v="35"/>
    <n v="0"/>
    <n v="0"/>
    <n v="0"/>
    <n v="0"/>
    <n v="17.850000000000001"/>
    <n v="0"/>
    <n v="0"/>
    <n v="0"/>
    <n v="102.85"/>
    <n v="50"/>
    <n v="35"/>
    <n v="17.850000000000001"/>
    <n v="0"/>
    <n v="102.85"/>
    <n v="897.15"/>
    <n v="0"/>
  </r>
  <r>
    <n v="25400"/>
    <s v="Regional Park &amp; Open Space Dis"/>
    <n v="931306"/>
    <s v="Idyllwild Nature Center"/>
    <x v="43"/>
    <x v="43"/>
    <s v="25400 931306 529040"/>
    <x v="4"/>
    <x v="19"/>
    <s v="Travel/Training"/>
    <x v="0"/>
    <s v="Interpretive2"/>
    <s v="Idyllwild Nature Center2"/>
    <n v="93.75"/>
    <n v="0"/>
    <m/>
    <n v="0"/>
    <n v="0"/>
    <n v="0"/>
    <n v="0"/>
    <n v="41.27"/>
    <n v="0"/>
    <n v="0"/>
    <n v="0"/>
    <n v="0"/>
    <n v="0"/>
    <n v="0"/>
    <n v="0"/>
    <n v="0"/>
    <n v="41.27"/>
    <n v="0"/>
    <n v="41.27"/>
    <n v="0"/>
    <n v="0"/>
    <n v="41.27"/>
    <n v="-41.27"/>
    <n v="0"/>
  </r>
  <r>
    <n v="25400"/>
    <s v="Regional Park &amp; Open Space Dis"/>
    <n v="931307"/>
    <s v="Santa Rosa Plateau Nature Ctr"/>
    <x v="76"/>
    <x v="76"/>
    <s v="25400 931307 527840"/>
    <x v="4"/>
    <x v="20"/>
    <s v="Travel/Training"/>
    <x v="0"/>
    <s v="Interpretive2"/>
    <s v="Santa Rosa Plateau Nature Center2"/>
    <n v="0"/>
    <n v="1500"/>
    <m/>
    <n v="1500"/>
    <n v="0"/>
    <n v="0"/>
    <n v="0"/>
    <n v="0"/>
    <n v="0"/>
    <n v="0"/>
    <n v="0"/>
    <n v="0"/>
    <n v="0"/>
    <n v="0"/>
    <n v="0"/>
    <n v="0"/>
    <n v="0"/>
    <n v="0"/>
    <n v="0"/>
    <n v="0"/>
    <n v="0"/>
    <n v="0"/>
    <n v="1500"/>
    <n v="0"/>
  </r>
  <r>
    <n v="25400"/>
    <s v="Regional Park &amp; Open Space Dis"/>
    <n v="931307"/>
    <s v="Santa Rosa Plateau Nature Ctr"/>
    <x v="43"/>
    <x v="43"/>
    <s v="25400 931307 529040"/>
    <x v="4"/>
    <x v="20"/>
    <s v="Travel/Training"/>
    <x v="0"/>
    <s v="Interpretive2"/>
    <s v="Santa Rosa Plateau Nature Center2"/>
    <n v="52.129999999999995"/>
    <n v="0"/>
    <m/>
    <n v="0"/>
    <n v="0"/>
    <n v="0"/>
    <n v="0"/>
    <n v="0"/>
    <n v="43.23"/>
    <n v="0"/>
    <n v="0"/>
    <n v="0"/>
    <n v="0"/>
    <n v="0"/>
    <n v="0"/>
    <n v="0"/>
    <n v="43.23"/>
    <n v="0"/>
    <n v="43.23"/>
    <n v="0"/>
    <n v="0"/>
    <n v="43.23"/>
    <n v="-43.23"/>
    <n v="0"/>
  </r>
  <r>
    <n v="25400"/>
    <s v="Regional Park &amp; Open Space Dis"/>
    <n v="931400"/>
    <s v="Major Parks"/>
    <x v="76"/>
    <x v="76"/>
    <s v="25400 931400 527840"/>
    <x v="3"/>
    <x v="21"/>
    <s v="Travel/Training"/>
    <x v="0"/>
    <s v="Regional Parks2"/>
    <s v="Regional Parks General Admin2"/>
    <n v="0"/>
    <n v="0"/>
    <m/>
    <n v="0"/>
    <n v="0"/>
    <n v="0"/>
    <n v="0"/>
    <n v="0"/>
    <n v="0"/>
    <n v="0"/>
    <n v="0"/>
    <n v="0"/>
    <n v="0"/>
    <n v="0"/>
    <n v="7850"/>
    <n v="88.3"/>
    <n v="7938.3"/>
    <n v="0"/>
    <n v="0"/>
    <n v="0"/>
    <n v="7938.3"/>
    <n v="7938.3"/>
    <n v="-7938.3"/>
    <n v="0"/>
  </r>
  <r>
    <n v="25400"/>
    <s v="Regional Park &amp; Open Space Dis"/>
    <n v="931402"/>
    <s v="Hurkey Creek Park"/>
    <x v="76"/>
    <x v="76"/>
    <s v="25400 931402 527840"/>
    <x v="3"/>
    <x v="22"/>
    <s v="Travel/Training"/>
    <x v="0"/>
    <s v="Regional Parks2"/>
    <s v="Hurkey Creek2"/>
    <n v="981.33999999999992"/>
    <n v="3050"/>
    <m/>
    <n v="3050"/>
    <n v="0"/>
    <n v="0"/>
    <n v="0"/>
    <n v="0"/>
    <n v="0"/>
    <n v="0"/>
    <n v="71.59"/>
    <n v="650"/>
    <n v="0"/>
    <n v="170"/>
    <n v="0"/>
    <n v="615.57000000000005"/>
    <n v="1507.16"/>
    <n v="0"/>
    <n v="0"/>
    <n v="721.59"/>
    <n v="785.57"/>
    <n v="1507.16"/>
    <n v="1542.84"/>
    <n v="0"/>
  </r>
  <r>
    <n v="25400"/>
    <s v="Regional Park &amp; Open Space Dis"/>
    <n v="931403"/>
    <s v="Idyllwild Park"/>
    <x v="76"/>
    <x v="76"/>
    <s v="25400 931403 527840"/>
    <x v="3"/>
    <x v="23"/>
    <s v="Travel/Training"/>
    <x v="0"/>
    <s v="Regional Parks2"/>
    <s v="Idyllwild2"/>
    <n v="509"/>
    <n v="3050"/>
    <m/>
    <n v="3050"/>
    <n v="0"/>
    <n v="0"/>
    <n v="97"/>
    <n v="0"/>
    <n v="0"/>
    <n v="0"/>
    <n v="0"/>
    <n v="0"/>
    <n v="0"/>
    <n v="0"/>
    <n v="0"/>
    <n v="515.57000000000005"/>
    <n v="612.57000000000005"/>
    <n v="97"/>
    <n v="0"/>
    <n v="0"/>
    <n v="515.57000000000005"/>
    <n v="612.57000000000005"/>
    <n v="2437.4299999999998"/>
    <n v="0"/>
  </r>
  <r>
    <n v="25400"/>
    <s v="Regional Park &amp; Open Space Dis"/>
    <n v="931403"/>
    <s v="Idyllwild Park"/>
    <x v="43"/>
    <x v="43"/>
    <s v="25400 931403 529040"/>
    <x v="3"/>
    <x v="23"/>
    <s v="Travel/Training"/>
    <x v="0"/>
    <s v="Regional Parks2"/>
    <s v="Idyllwild2"/>
    <n v="18.75"/>
    <n v="0"/>
    <m/>
    <n v="0"/>
    <n v="0"/>
    <n v="0"/>
    <n v="0"/>
    <n v="0"/>
    <n v="0"/>
    <n v="0"/>
    <n v="0"/>
    <n v="0"/>
    <n v="0"/>
    <n v="0"/>
    <n v="0"/>
    <n v="0"/>
    <n v="0"/>
    <n v="0"/>
    <n v="0"/>
    <n v="0"/>
    <n v="0"/>
    <n v="0"/>
    <n v="0"/>
    <n v="0"/>
  </r>
  <r>
    <n v="25400"/>
    <s v="Regional Park &amp; Open Space Dis"/>
    <n v="931405"/>
    <s v="Lake Cahuilla Park"/>
    <x v="76"/>
    <x v="76"/>
    <s v="25400 931405 527840"/>
    <x v="3"/>
    <x v="3"/>
    <s v="Travel/Training"/>
    <x v="0"/>
    <s v="Regional Parks2"/>
    <s v="Lake Cahuilla2"/>
    <n v="1118.8399999999999"/>
    <n v="500"/>
    <m/>
    <n v="500"/>
    <n v="0"/>
    <n v="0"/>
    <n v="0"/>
    <n v="0"/>
    <n v="0"/>
    <n v="0"/>
    <n v="71.58"/>
    <n v="0"/>
    <n v="0"/>
    <n v="0"/>
    <n v="0"/>
    <n v="176.6"/>
    <n v="248.18"/>
    <n v="0"/>
    <n v="0"/>
    <n v="71.58"/>
    <n v="176.6"/>
    <n v="248.18"/>
    <n v="251.82"/>
    <n v="0"/>
  </r>
  <r>
    <n v="25400"/>
    <s v="Regional Park &amp; Open Space Dis"/>
    <n v="931409"/>
    <s v="Rancho Jurupa Park"/>
    <x v="76"/>
    <x v="76"/>
    <s v="25400 931409 527840"/>
    <x v="3"/>
    <x v="4"/>
    <s v="Travel/Training"/>
    <x v="0"/>
    <s v="Regional Parks2"/>
    <s v="Rancho Jurupa2"/>
    <n v="1026"/>
    <n v="2000"/>
    <m/>
    <n v="2000"/>
    <n v="99"/>
    <n v="-99"/>
    <n v="200"/>
    <n v="0"/>
    <n v="0"/>
    <n v="0"/>
    <n v="0"/>
    <n v="143.16999999999999"/>
    <n v="0"/>
    <n v="69"/>
    <n v="0"/>
    <n v="276.60000000000002"/>
    <n v="688.77"/>
    <n v="200"/>
    <n v="0"/>
    <n v="143.16999999999999"/>
    <n v="345.6"/>
    <n v="688.77"/>
    <n v="1311.23"/>
    <n v="0"/>
  </r>
  <r>
    <n v="25400"/>
    <s v="Regional Park &amp; Open Space Dis"/>
    <n v="931421"/>
    <s v="Mayflower Park"/>
    <x v="76"/>
    <x v="76"/>
    <s v="25400 931421 527840"/>
    <x v="3"/>
    <x v="5"/>
    <s v="Travel/Training"/>
    <x v="0"/>
    <s v="Regional Parks2"/>
    <s v="Mayflower2"/>
    <n v="35"/>
    <n v="500"/>
    <m/>
    <n v="500"/>
    <n v="0"/>
    <n v="0"/>
    <n v="0"/>
    <n v="0"/>
    <n v="0"/>
    <n v="0"/>
    <n v="0"/>
    <n v="0"/>
    <n v="0"/>
    <n v="0"/>
    <n v="0"/>
    <n v="88.3"/>
    <n v="88.3"/>
    <n v="0"/>
    <n v="0"/>
    <n v="0"/>
    <n v="88.3"/>
    <n v="88.3"/>
    <n v="411.7"/>
    <n v="0"/>
  </r>
  <r>
    <n v="25401"/>
    <s v="Historical Commission"/>
    <n v="931111"/>
    <s v="Historical Commission Trust"/>
    <x v="43"/>
    <x v="43"/>
    <s v="25401 931111 529040"/>
    <x v="4"/>
    <x v="33"/>
    <s v="Travel/Training"/>
    <x v="0"/>
    <s v="Interpretive2"/>
    <s v="Historical Commission2"/>
    <n v="0"/>
    <n v="0"/>
    <m/>
    <n v="0"/>
    <n v="0"/>
    <n v="0"/>
    <n v="65.5"/>
    <n v="0"/>
    <n v="0"/>
    <n v="0"/>
    <n v="0"/>
    <n v="0"/>
    <n v="0"/>
    <n v="0"/>
    <n v="0"/>
    <n v="0"/>
    <n v="65.5"/>
    <n v="65.5"/>
    <n v="0"/>
    <n v="0"/>
    <n v="0"/>
    <n v="65.5"/>
    <n v="-65.5"/>
    <n v="0"/>
  </r>
  <r>
    <n v="25430"/>
    <s v="Habitat/Open Space Mgt-Parks"/>
    <n v="931172"/>
    <s v="Hab &amp; Opn Spc -Harford Springs"/>
    <x v="33"/>
    <x v="33"/>
    <s v="25430 931172 513120"/>
    <x v="1"/>
    <x v="1"/>
    <s v="Payroll-PCF"/>
    <x v="3"/>
    <s v="Natural Resources1"/>
    <s v="Habitat &amp; Open Space Management1"/>
    <n v="772.59999999999991"/>
    <n v="0"/>
    <m/>
    <n v="0"/>
    <n v="0"/>
    <n v="0"/>
    <n v="0"/>
    <n v="0"/>
    <n v="0"/>
    <n v="0"/>
    <n v="0"/>
    <n v="0"/>
    <n v="0"/>
    <n v="0"/>
    <n v="0"/>
    <n v="0"/>
    <n v="0"/>
    <n v="0"/>
    <n v="0"/>
    <n v="0"/>
    <n v="0"/>
    <n v="0"/>
    <n v="0"/>
    <n v="0"/>
  </r>
  <r>
    <n v="25430"/>
    <s v="Habitat/Open Space Mgt-Parks"/>
    <n v="931172"/>
    <s v="Hab &amp; Opn Spc -Harford Springs"/>
    <x v="34"/>
    <x v="34"/>
    <s v="25430 931172 513140"/>
    <x v="1"/>
    <x v="1"/>
    <s v="Payroll-PCF"/>
    <x v="3"/>
    <s v="Natural Resources1"/>
    <s v="Habitat &amp; Open Space Management1"/>
    <n v="180.71"/>
    <n v="0"/>
    <m/>
    <n v="0"/>
    <n v="0"/>
    <n v="0"/>
    <n v="0"/>
    <n v="0"/>
    <n v="0"/>
    <n v="0"/>
    <n v="0"/>
    <n v="0"/>
    <n v="0"/>
    <n v="0"/>
    <n v="0"/>
    <n v="0"/>
    <n v="0"/>
    <n v="0"/>
    <n v="0"/>
    <n v="0"/>
    <n v="0"/>
    <n v="0"/>
    <n v="0"/>
    <n v="0"/>
  </r>
  <r>
    <n v="25540"/>
    <s v="Multi-Species Reserve"/>
    <n v="931116"/>
    <s v="Multi-Species Reserve"/>
    <x v="76"/>
    <x v="76"/>
    <s v="25540 931116 527840"/>
    <x v="1"/>
    <x v="25"/>
    <s v="Travel/Training"/>
    <x v="0"/>
    <s v="Natural Resources2"/>
    <s v="Multi-Species Reserve2"/>
    <n v="425"/>
    <n v="3000"/>
    <m/>
    <n v="3000"/>
    <n v="0"/>
    <n v="0"/>
    <n v="0"/>
    <n v="0"/>
    <n v="0"/>
    <n v="0"/>
    <n v="0"/>
    <n v="0"/>
    <n v="390"/>
    <n v="340"/>
    <n v="0"/>
    <n v="0"/>
    <n v="730"/>
    <n v="0"/>
    <n v="0"/>
    <n v="390"/>
    <n v="340"/>
    <n v="730"/>
    <n v="2270"/>
    <n v="0"/>
  </r>
  <r>
    <n v="25590"/>
    <s v="MSHCP Reserve Management"/>
    <n v="931150"/>
    <s v="MSHCP Reserve Management"/>
    <x v="76"/>
    <x v="76"/>
    <s v="25590 931150 527840"/>
    <x v="1"/>
    <x v="6"/>
    <s v="Travel/Training"/>
    <x v="0"/>
    <s v="Natural Resources2"/>
    <s v="MSHCP Reserve Management2"/>
    <n v="2031.87"/>
    <n v="8600"/>
    <m/>
    <n v="8600"/>
    <n v="0"/>
    <n v="0"/>
    <n v="150"/>
    <n v="80"/>
    <n v="100"/>
    <n v="0"/>
    <n v="988.8"/>
    <n v="249.2"/>
    <n v="900"/>
    <n v="1530"/>
    <n v="0"/>
    <n v="1132.6300000000001"/>
    <n v="5130.63"/>
    <n v="150"/>
    <n v="180"/>
    <n v="2138"/>
    <n v="2662.63"/>
    <n v="5130.63"/>
    <n v="3469.37"/>
    <n v="0"/>
  </r>
  <r>
    <n v="25590"/>
    <s v="MSHCP Reserve Management"/>
    <n v="931150"/>
    <s v="MSHCP Reserve Management"/>
    <x v="81"/>
    <x v="81"/>
    <s v="25590 931150 528960"/>
    <x v="1"/>
    <x v="6"/>
    <s v="Travel/Training"/>
    <x v="0"/>
    <s v="Natural Resources2"/>
    <s v="MSHCP Reserve Management2"/>
    <n v="1263.08"/>
    <n v="0"/>
    <m/>
    <n v="0"/>
    <n v="0"/>
    <n v="0"/>
    <n v="0"/>
    <n v="0"/>
    <n v="0"/>
    <n v="0"/>
    <n v="0"/>
    <n v="0"/>
    <n v="1412.38"/>
    <n v="1483.74"/>
    <n v="0"/>
    <n v="0"/>
    <n v="2896.12"/>
    <n v="0"/>
    <n v="0"/>
    <n v="1412.38"/>
    <n v="1483.74"/>
    <n v="2896.12"/>
    <n v="-2896.12"/>
    <n v="0"/>
  </r>
  <r>
    <n v="25590"/>
    <s v="MSHCP Reserve Management"/>
    <n v="931150"/>
    <s v="MSHCP Reserve Management"/>
    <x v="82"/>
    <x v="82"/>
    <s v="25590 931150 528980"/>
    <x v="1"/>
    <x v="6"/>
    <s v="Travel/Training"/>
    <x v="0"/>
    <s v="Natural Resources2"/>
    <s v="MSHCP Reserve Management2"/>
    <n v="262.73"/>
    <n v="0"/>
    <m/>
    <n v="0"/>
    <n v="0"/>
    <n v="0"/>
    <n v="0"/>
    <n v="0"/>
    <n v="0"/>
    <n v="0"/>
    <n v="0"/>
    <n v="0"/>
    <n v="329.78"/>
    <n v="335.88"/>
    <n v="0"/>
    <n v="0"/>
    <n v="665.66"/>
    <n v="0"/>
    <n v="0"/>
    <n v="329.78"/>
    <n v="335.88"/>
    <n v="665.66"/>
    <n v="-665.66"/>
    <n v="0"/>
  </r>
  <r>
    <n v="25620"/>
    <s v="Lake Skinner Park"/>
    <n v="931750"/>
    <s v="Lake Skinner Park"/>
    <x v="76"/>
    <x v="76"/>
    <s v="25620 931750 527840"/>
    <x v="3"/>
    <x v="7"/>
    <s v="Travel/Training"/>
    <x v="0"/>
    <s v="Regional Parks2"/>
    <s v="Lake Skinner2"/>
    <n v="186.86"/>
    <n v="1200"/>
    <m/>
    <n v="1200"/>
    <n v="166.86"/>
    <n v="-166.86"/>
    <n v="0"/>
    <n v="0"/>
    <n v="0"/>
    <n v="0"/>
    <n v="375"/>
    <n v="0"/>
    <n v="0"/>
    <n v="0"/>
    <n v="0"/>
    <n v="441.5"/>
    <n v="816.5"/>
    <n v="0"/>
    <n v="0"/>
    <n v="375"/>
    <n v="441.5"/>
    <n v="816.5"/>
    <n v="383.5"/>
    <n v="0"/>
  </r>
  <r>
    <n v="25400"/>
    <s v="Regional Park &amp; Open Space Dis"/>
    <n v="931183"/>
    <s v="Reservation/Reception"/>
    <x v="52"/>
    <x v="52"/>
    <s v="25400 931183 520320"/>
    <x v="2"/>
    <x v="10"/>
    <s v="Supplies &amp; Services"/>
    <x v="0"/>
    <s v="Business Services2"/>
    <s v="Guest Services &amp; Events2"/>
    <n v="3974.9500000000003"/>
    <n v="0"/>
    <m/>
    <n v="0"/>
    <n v="0"/>
    <n v="0"/>
    <n v="0"/>
    <n v="0"/>
    <n v="0"/>
    <n v="0"/>
    <n v="0"/>
    <n v="0"/>
    <n v="0"/>
    <n v="0"/>
    <n v="0"/>
    <n v="0"/>
    <n v="0"/>
    <n v="0"/>
    <n v="0"/>
    <n v="0"/>
    <n v="0"/>
    <n v="0"/>
    <n v="0"/>
    <n v="0"/>
  </r>
  <r>
    <n v="25400"/>
    <s v="Regional Park &amp; Open Space Dis"/>
    <n v="931205"/>
    <s v="Crestmore Manor"/>
    <x v="51"/>
    <x v="51"/>
    <s v="25400 931205 520230"/>
    <x v="2"/>
    <x v="10"/>
    <s v="Supplies &amp; Services"/>
    <x v="0"/>
    <s v="Business Services2"/>
    <s v="Guest Services &amp; Events2"/>
    <n v="431.31"/>
    <n v="480"/>
    <m/>
    <n v="480"/>
    <n v="0"/>
    <n v="41.79"/>
    <n v="41.79"/>
    <n v="41.87"/>
    <n v="41.9"/>
    <n v="41.9"/>
    <n v="41.9"/>
    <n v="41.92"/>
    <n v="41.92"/>
    <n v="41.93"/>
    <n v="41.9"/>
    <n v="41.9"/>
    <n v="460.71999999999997"/>
    <n v="83.58"/>
    <n v="125.66999999999999"/>
    <n v="125.74"/>
    <n v="125.72999999999999"/>
    <n v="460.72"/>
    <n v="19.279999999999973"/>
    <n v="480"/>
  </r>
  <r>
    <n v="25400"/>
    <s v="Regional Park &amp; Open Space Dis"/>
    <n v="931220"/>
    <s v="Administration"/>
    <x v="51"/>
    <x v="51"/>
    <s v="25400 931220 520230"/>
    <x v="2"/>
    <x v="11"/>
    <s v="Supplies &amp; Services"/>
    <x v="0"/>
    <s v="Business Services2"/>
    <s v="Executive2"/>
    <n v="2035.9300000000003"/>
    <n v="2000"/>
    <m/>
    <n v="2000"/>
    <n v="0"/>
    <n v="169.7"/>
    <n v="173.48"/>
    <n v="131.84"/>
    <n v="168.66"/>
    <n v="169.93"/>
    <n v="297.76"/>
    <n v="169.96"/>
    <n v="169.96"/>
    <n v="169.97"/>
    <n v="169.93"/>
    <n v="169.93"/>
    <n v="1961.1200000000001"/>
    <n v="343.17999999999995"/>
    <n v="470.43"/>
    <n v="637.68000000000006"/>
    <n v="509.83"/>
    <n v="1961.12"/>
    <n v="38.880000000000109"/>
    <n v="1800"/>
  </r>
  <r>
    <n v="25400"/>
    <s v="Regional Park &amp; Open Space Dis"/>
    <n v="931235"/>
    <s v="Business Operations"/>
    <x v="51"/>
    <x v="51"/>
    <s v="25400 931235 520230"/>
    <x v="2"/>
    <x v="2"/>
    <s v="Supplies &amp; Services"/>
    <x v="0"/>
    <s v="Business Services2"/>
    <s v="Business Operations2"/>
    <n v="6172.15"/>
    <n v="6000"/>
    <m/>
    <n v="6000"/>
    <n v="0"/>
    <n v="316.51"/>
    <n v="472.14"/>
    <n v="357.29"/>
    <n v="315.75"/>
    <n v="475.71"/>
    <n v="445.59"/>
    <n v="487.67"/>
    <n v="774.95"/>
    <n v="487.4"/>
    <n v="1023.94"/>
    <n v="502.45"/>
    <n v="5659.4000000000005"/>
    <n v="788.65"/>
    <n v="1148.75"/>
    <n v="1708.21"/>
    <n v="2013.7900000000002"/>
    <n v="5659.4000000000005"/>
    <n v="340.59999999999945"/>
    <n v="3000"/>
  </r>
  <r>
    <n v="25400"/>
    <s v="Regional Park &amp; Open Space Dis"/>
    <n v="931235"/>
    <s v="Business Operations"/>
    <x v="52"/>
    <x v="52"/>
    <s v="25400 931235 520320"/>
    <x v="2"/>
    <x v="2"/>
    <s v="Supplies &amp; Services"/>
    <x v="0"/>
    <s v="Business Services2"/>
    <s v="Business Operations2"/>
    <n v="3759.47"/>
    <n v="3600"/>
    <m/>
    <n v="3600"/>
    <n v="0"/>
    <n v="291.22000000000003"/>
    <n v="294.88"/>
    <n v="290.29000000000002"/>
    <n v="300.08999999999997"/>
    <n v="303.99"/>
    <n v="298.95"/>
    <n v="299.41000000000003"/>
    <n v="299.27999999999997"/>
    <n v="299.05"/>
    <n v="297.85000000000002"/>
    <n v="298.36"/>
    <n v="3273.37"/>
    <n v="586.1"/>
    <n v="894.37"/>
    <n v="897.64"/>
    <n v="895.2600000000001"/>
    <n v="3273.3700000000003"/>
    <n v="326.62999999999965"/>
    <n v="3000"/>
  </r>
  <r>
    <n v="25400"/>
    <s v="Regional Park &amp; Open Space Dis"/>
    <n v="931235"/>
    <s v="Business Operations"/>
    <x v="131"/>
    <x v="131"/>
    <s v="25400 931235 520330"/>
    <x v="2"/>
    <x v="2"/>
    <s v="Supplies &amp; Services"/>
    <x v="0"/>
    <s v="Business Services2"/>
    <s v="Business Operations2"/>
    <n v="23374.239999999998"/>
    <n v="24000"/>
    <m/>
    <n v="24000"/>
    <n v="0"/>
    <n v="5062.03"/>
    <n v="1111.18"/>
    <n v="0"/>
    <n v="1205.1300000000001"/>
    <n v="0"/>
    <n v="1116.26"/>
    <n v="1121.1199999999999"/>
    <n v="1121.1199999999999"/>
    <n v="1121.1199999999999"/>
    <n v="1121.1199999999999"/>
    <n v="1121.1199999999999"/>
    <n v="14100.199999999997"/>
    <n v="6173.21"/>
    <n v="1205.1300000000001"/>
    <n v="3358.5"/>
    <n v="3363.3599999999997"/>
    <n v="14100.2"/>
    <n v="9899.7999999999993"/>
    <n v="16000"/>
  </r>
  <r>
    <n v="25400"/>
    <s v="Regional Park &amp; Open Space Dis"/>
    <n v="931235"/>
    <s v="Business Operations"/>
    <x v="54"/>
    <x v="54"/>
    <s v="25400 931235 520845"/>
    <x v="2"/>
    <x v="2"/>
    <s v="Supplies &amp; Services"/>
    <x v="0"/>
    <s v="Business Services2"/>
    <s v="Business Operations2"/>
    <n v="7345.6399999999994"/>
    <n v="9000"/>
    <m/>
    <n v="9000"/>
    <n v="0"/>
    <n v="674.32"/>
    <n v="674.32"/>
    <n v="674.32"/>
    <n v="674.32"/>
    <n v="674.32"/>
    <n v="674.32"/>
    <n v="751.54"/>
    <n v="757.06"/>
    <n v="1476.68"/>
    <n v="1700.64"/>
    <n v="757.06"/>
    <n v="9488.9"/>
    <n v="1348.64"/>
    <n v="2022.96"/>
    <n v="2182.92"/>
    <n v="3934.38"/>
    <n v="9488.9000000000015"/>
    <n v="-488.90000000000146"/>
    <n v="7500"/>
  </r>
  <r>
    <n v="25400"/>
    <s v="Regional Park &amp; Open Space Dis"/>
    <n v="931235"/>
    <s v="Business Operations"/>
    <x v="57"/>
    <x v="57"/>
    <s v="25400 931235 521700"/>
    <x v="2"/>
    <x v="2"/>
    <s v="Supplies &amp; Services"/>
    <x v="0"/>
    <s v="Business Services2"/>
    <s v="Business Operations2"/>
    <n v="12799.740000000002"/>
    <n v="15000"/>
    <m/>
    <n v="15000"/>
    <n v="891.67"/>
    <n v="455.12"/>
    <n v="455.12"/>
    <n v="1083"/>
    <n v="455.12"/>
    <n v="910.24"/>
    <n v="0"/>
    <n v="455.12"/>
    <n v="940.68"/>
    <n v="0"/>
    <n v="470.34"/>
    <n v="470.34"/>
    <n v="6586.75"/>
    <n v="1801.9099999999999"/>
    <n v="2448.3599999999997"/>
    <n v="1395.8"/>
    <n v="940.68"/>
    <n v="6586.75"/>
    <n v="8413.25"/>
    <n v="10000"/>
  </r>
  <r>
    <n v="25400"/>
    <s v="Regional Park &amp; Open Space Dis"/>
    <n v="931235"/>
    <s v="Business Operations"/>
    <x v="83"/>
    <x v="83"/>
    <s v="25400 931235 529500"/>
    <x v="2"/>
    <x v="2"/>
    <s v="Supplies &amp; Services"/>
    <x v="0"/>
    <s v="Business Services2"/>
    <s v="Business Operations2"/>
    <n v="55823.94"/>
    <n v="60000"/>
    <m/>
    <n v="60000"/>
    <n v="248.76"/>
    <n v="18271.28"/>
    <n v="9110.4"/>
    <n v="5645.39"/>
    <n v="3781.55"/>
    <n v="3411.36"/>
    <n v="3564.73"/>
    <n v="3070.28"/>
    <n v="3030.22"/>
    <n v="56.01"/>
    <n v="3143.48"/>
    <n v="3236.95"/>
    <n v="56570.41"/>
    <n v="27630.439999999995"/>
    <n v="12838.300000000001"/>
    <n v="9665.23"/>
    <n v="6436.4400000000005"/>
    <n v="56570.41"/>
    <n v="3429.5899999999965"/>
    <n v="80000"/>
  </r>
  <r>
    <n v="25400"/>
    <s v="Regional Park &amp; Open Space Dis"/>
    <n v="931235"/>
    <s v="Business Operations"/>
    <x v="132"/>
    <x v="132"/>
    <s v="25400 931235 529510"/>
    <x v="2"/>
    <x v="2"/>
    <s v="Supplies &amp; Services"/>
    <x v="0"/>
    <s v="Business Services2"/>
    <s v="Business Operations2"/>
    <n v="513.98"/>
    <n v="400"/>
    <m/>
    <n v="400"/>
    <n v="0"/>
    <n v="15.78"/>
    <n v="14.3"/>
    <n v="16.27"/>
    <n v="30.68"/>
    <n v="15.29"/>
    <n v="44.54"/>
    <n v="43.93"/>
    <n v="15.17"/>
    <n v="15.29"/>
    <n v="14.3"/>
    <n v="16.29"/>
    <n v="241.83999999999997"/>
    <n v="30.08"/>
    <n v="62.24"/>
    <n v="103.64"/>
    <n v="45.879999999999995"/>
    <n v="241.83999999999997"/>
    <n v="158.16000000000003"/>
    <n v="500"/>
  </r>
  <r>
    <n v="25400"/>
    <s v="Regional Park &amp; Open Space Dis"/>
    <n v="931235"/>
    <s v="Business Operations"/>
    <x v="84"/>
    <x v="84"/>
    <s v="25400 931235 529520"/>
    <x v="2"/>
    <x v="2"/>
    <s v="Supplies &amp; Services"/>
    <x v="0"/>
    <s v="Business Services2"/>
    <s v="Business Operations2"/>
    <n v="4236.5700000000006"/>
    <n v="3600"/>
    <m/>
    <n v="3600"/>
    <n v="0"/>
    <n v="303.61"/>
    <n v="303.61"/>
    <n v="303.61"/>
    <n v="73.38"/>
    <n v="80.52"/>
    <n v="71"/>
    <n v="59.1"/>
    <n v="71"/>
    <n v="78.14"/>
    <n v="75.760000000000005"/>
    <n v="104.32"/>
    <n v="1524.05"/>
    <n v="607.22"/>
    <n v="457.51"/>
    <n v="201.1"/>
    <n v="258.22000000000003"/>
    <n v="1524.05"/>
    <n v="2075.9499999999998"/>
    <n v="2000"/>
  </r>
  <r>
    <n v="25400"/>
    <s v="Regional Park &amp; Open Space Dis"/>
    <n v="931235"/>
    <s v="Business Operations"/>
    <x v="85"/>
    <x v="85"/>
    <s v="25400 931235 529550"/>
    <x v="2"/>
    <x v="2"/>
    <s v="Supplies &amp; Services"/>
    <x v="0"/>
    <s v="Business Services2"/>
    <s v="Business Operations2"/>
    <n v="3136.38"/>
    <n v="3600"/>
    <m/>
    <n v="3600"/>
    <n v="0"/>
    <n v="255.92"/>
    <n v="270.83999999999997"/>
    <n v="259.70999999999998"/>
    <n v="228.93"/>
    <n v="241.03"/>
    <n v="226.51"/>
    <n v="221.67"/>
    <n v="224.09"/>
    <n v="236.19"/>
    <n v="236.19"/>
    <n v="262.81"/>
    <n v="2663.89"/>
    <n v="526.76"/>
    <n v="729.67"/>
    <n v="672.27"/>
    <n v="735.19"/>
    <n v="2663.89"/>
    <n v="936.11000000000013"/>
    <n v="3000"/>
  </r>
  <r>
    <n v="25400"/>
    <s v="Regional Park &amp; Open Space Dis"/>
    <n v="931260"/>
    <s v="Marketing"/>
    <x v="51"/>
    <x v="51"/>
    <s v="25400 931260 520230"/>
    <x v="2"/>
    <x v="13"/>
    <s v="Supplies &amp; Services"/>
    <x v="0"/>
    <s v="Business Services2"/>
    <s v="Marketing2"/>
    <n v="1506.5900000000001"/>
    <n v="2000"/>
    <m/>
    <n v="2000"/>
    <n v="0"/>
    <n v="83.58"/>
    <n v="83.58"/>
    <n v="94.94"/>
    <n v="83.8"/>
    <n v="739.29"/>
    <n v="83.8"/>
    <n v="83.84"/>
    <n v="83.84"/>
    <n v="83.85"/>
    <n v="83.8"/>
    <n v="84.11"/>
    <n v="1588.4299999999996"/>
    <n v="167.16"/>
    <n v="918.03"/>
    <n v="251.48"/>
    <n v="251.76"/>
    <n v="1588.43"/>
    <n v="411.56999999999994"/>
    <n v="1500"/>
  </r>
  <r>
    <n v="25400"/>
    <s v="Regional Park &amp; Open Space Dis"/>
    <n v="931301"/>
    <s v="Historical"/>
    <x v="51"/>
    <x v="51"/>
    <s v="25400 931301 520230"/>
    <x v="4"/>
    <x v="15"/>
    <s v="Supplies &amp; Services"/>
    <x v="0"/>
    <s v="Interpretive2"/>
    <s v="Historic Preservation2"/>
    <n v="583.26"/>
    <n v="480"/>
    <m/>
    <n v="480"/>
    <n v="0"/>
    <n v="166.75"/>
    <n v="41.79"/>
    <n v="41.87"/>
    <n v="41.9"/>
    <n v="41.9"/>
    <n v="41.9"/>
    <n v="41.92"/>
    <n v="41.92"/>
    <n v="41.93"/>
    <n v="41.9"/>
    <n v="41.9"/>
    <n v="585.67999999999995"/>
    <n v="208.54"/>
    <n v="125.66999999999999"/>
    <n v="125.74"/>
    <n v="125.72999999999999"/>
    <n v="585.67999999999995"/>
    <n v="-105.67999999999995"/>
    <n v="500"/>
  </r>
  <r>
    <n v="25400"/>
    <s v="Regional Park &amp; Open Space Dis"/>
    <n v="931301"/>
    <s v="Historical"/>
    <x v="83"/>
    <x v="83"/>
    <s v="25400 931301 529500"/>
    <x v="4"/>
    <x v="15"/>
    <s v="Supplies &amp; Services"/>
    <x v="0"/>
    <s v="Interpretive2"/>
    <s v="Historic Preservation2"/>
    <n v="1113.22"/>
    <n v="1200"/>
    <m/>
    <n v="1200"/>
    <n v="0"/>
    <n v="0"/>
    <n v="110.29"/>
    <n v="116.59"/>
    <n v="111.6"/>
    <n v="111.23"/>
    <n v="95.87"/>
    <n v="109.16"/>
    <n v="106.25"/>
    <n v="-0.56000000000000005"/>
    <n v="70.28"/>
    <n v="73.430000000000007"/>
    <n v="904.1400000000001"/>
    <n v="110.29"/>
    <n v="339.42"/>
    <n v="311.27999999999997"/>
    <n v="143.15"/>
    <n v="904.14"/>
    <n v="295.86"/>
    <n v="1000"/>
  </r>
  <r>
    <n v="25400"/>
    <s v="Regional Park &amp; Open Space Dis"/>
    <n v="931301"/>
    <s v="Historical"/>
    <x v="85"/>
    <x v="85"/>
    <s v="25400 931301 529550"/>
    <x v="4"/>
    <x v="15"/>
    <s v="Supplies &amp; Services"/>
    <x v="0"/>
    <s v="Interpretive2"/>
    <s v="Historic Preservation2"/>
    <n v="35.479999999999997"/>
    <n v="1000"/>
    <m/>
    <n v="1000"/>
    <n v="0"/>
    <n v="130.38999999999999"/>
    <n v="53.6"/>
    <n v="75.680000000000007"/>
    <n v="79.8"/>
    <n v="55.06"/>
    <n v="131.16999999999999"/>
    <n v="109.21"/>
    <n v="116.39"/>
    <n v="208.12"/>
    <n v="67.349999999999994"/>
    <n v="-65.69"/>
    <n v="961.07999999999993"/>
    <n v="183.98999999999998"/>
    <n v="210.54000000000002"/>
    <n v="356.77"/>
    <n v="209.78000000000003"/>
    <n v="961.07999999999993"/>
    <n v="38.920000000000073"/>
    <n v="1000"/>
  </r>
  <r>
    <n v="25400"/>
    <s v="Regional Park &amp; Open Space Dis"/>
    <n v="931302"/>
    <s v="Gilman Ranch Historic Museum"/>
    <x v="51"/>
    <x v="51"/>
    <s v="25400 931302 520230"/>
    <x v="4"/>
    <x v="16"/>
    <s v="Supplies &amp; Services"/>
    <x v="0"/>
    <s v="Interpretive2"/>
    <s v="Gilman Ranch2"/>
    <n v="839.87000000000012"/>
    <n v="1000"/>
    <m/>
    <n v="1000"/>
    <n v="0"/>
    <n v="69.36"/>
    <n v="90.25"/>
    <n v="69.41"/>
    <n v="69.44"/>
    <n v="69.430000000000007"/>
    <n v="489.36"/>
    <n v="107.46"/>
    <n v="107.46"/>
    <n v="117.95"/>
    <n v="117.92"/>
    <n v="117.92"/>
    <n v="1425.9600000000003"/>
    <n v="159.61000000000001"/>
    <n v="208.28"/>
    <n v="704.28000000000009"/>
    <n v="353.79"/>
    <n v="1425.96"/>
    <n v="-425.96000000000004"/>
    <n v="825"/>
  </r>
  <r>
    <n v="25400"/>
    <s v="Regional Park &amp; Open Space Dis"/>
    <n v="931302"/>
    <s v="Gilman Ranch Historic Museum"/>
    <x v="52"/>
    <x v="52"/>
    <s v="25400 931302 520320"/>
    <x v="4"/>
    <x v="16"/>
    <s v="Supplies &amp; Services"/>
    <x v="0"/>
    <s v="Interpretive2"/>
    <s v="Gilman Ranch2"/>
    <n v="2586.29"/>
    <n v="3100"/>
    <m/>
    <n v="3100"/>
    <n v="215.48"/>
    <n v="215.7"/>
    <n v="215.76"/>
    <n v="215.48"/>
    <n v="247.25"/>
    <n v="220.03"/>
    <n v="221.03"/>
    <n v="220.56"/>
    <n v="220.85"/>
    <n v="219.99"/>
    <n v="220.01"/>
    <n v="220.23"/>
    <n v="2652.3700000000003"/>
    <n v="646.93999999999994"/>
    <n v="682.76"/>
    <n v="662.44"/>
    <n v="660.23"/>
    <n v="2652.37"/>
    <n v="447.63000000000011"/>
    <n v="3100"/>
  </r>
  <r>
    <n v="25400"/>
    <s v="Regional Park &amp; Open Space Dis"/>
    <n v="931302"/>
    <s v="Gilman Ranch Historic Museum"/>
    <x v="131"/>
    <x v="131"/>
    <s v="25400 931302 520330"/>
    <x v="4"/>
    <x v="16"/>
    <s v="Supplies &amp; Services"/>
    <x v="0"/>
    <s v="Interpretive2"/>
    <s v="Gilman Ranch2"/>
    <n v="1303.1199999999999"/>
    <n v="1500"/>
    <m/>
    <n v="1500"/>
    <n v="110.09"/>
    <n v="110.09"/>
    <n v="110.09"/>
    <n v="110.09"/>
    <n v="123.97"/>
    <n v="110.09"/>
    <n v="110.15"/>
    <n v="110.15"/>
    <n v="110.15"/>
    <n v="122.15"/>
    <n v="132.27000000000001"/>
    <n v="132.27000000000001"/>
    <n v="1391.56"/>
    <n v="330.27"/>
    <n v="344.15"/>
    <n v="330.45000000000005"/>
    <n v="386.69000000000005"/>
    <n v="1391.56"/>
    <n v="108.44000000000005"/>
    <n v="1500"/>
  </r>
  <r>
    <n v="25400"/>
    <s v="Regional Park &amp; Open Space Dis"/>
    <n v="931302"/>
    <s v="Gilman Ranch Historic Museum"/>
    <x v="54"/>
    <x v="54"/>
    <s v="25400 931302 520845"/>
    <x v="4"/>
    <x v="16"/>
    <s v="Supplies &amp; Services"/>
    <x v="0"/>
    <s v="Interpretive2"/>
    <s v="Gilman Ranch2"/>
    <n v="3388.94"/>
    <n v="5000"/>
    <m/>
    <n v="5000"/>
    <n v="266.98"/>
    <n v="266.98"/>
    <n v="266.98"/>
    <n v="266.98"/>
    <n v="266.98"/>
    <n v="266.98"/>
    <n v="266.98"/>
    <n v="266.98"/>
    <n v="266.98"/>
    <n v="266.98"/>
    <n v="266.98"/>
    <n v="266.98"/>
    <n v="3203.76"/>
    <n v="800.94"/>
    <n v="800.94"/>
    <n v="800.94"/>
    <n v="800.94"/>
    <n v="3203.76"/>
    <n v="1796.2399999999998"/>
    <n v="5000"/>
  </r>
  <r>
    <n v="25400"/>
    <s v="Regional Park &amp; Open Space Dis"/>
    <n v="931302"/>
    <s v="Gilman Ranch Historic Museum"/>
    <x v="57"/>
    <x v="57"/>
    <s v="25400 931302 521700"/>
    <x v="4"/>
    <x v="16"/>
    <s v="Supplies &amp; Services"/>
    <x v="0"/>
    <s v="Interpretive2"/>
    <s v="Gilman Ranch2"/>
    <n v="1836.8399999999997"/>
    <n v="2300"/>
    <m/>
    <n v="2300"/>
    <n v="218.64"/>
    <n v="157.62"/>
    <n v="157.62"/>
    <n v="96.6"/>
    <n v="157.62"/>
    <n v="218.64"/>
    <n v="96.6"/>
    <n v="157.62"/>
    <n v="122.04"/>
    <n v="300.95"/>
    <n v="157.62"/>
    <n v="157.62"/>
    <n v="1999.19"/>
    <n v="533.88"/>
    <n v="472.86"/>
    <n v="376.26"/>
    <n v="616.19000000000005"/>
    <n v="1999.19"/>
    <n v="300.80999999999995"/>
    <n v="2300"/>
  </r>
  <r>
    <n v="25400"/>
    <s v="Regional Park &amp; Open Space Dis"/>
    <n v="931302"/>
    <s v="Gilman Ranch Historic Museum"/>
    <x v="83"/>
    <x v="83"/>
    <s v="25400 931302 529500"/>
    <x v="4"/>
    <x v="16"/>
    <s v="Supplies &amp; Services"/>
    <x v="0"/>
    <s v="Interpretive2"/>
    <s v="Gilman Ranch2"/>
    <n v="6867.25"/>
    <n v="12500"/>
    <m/>
    <n v="12500"/>
    <n v="201.77"/>
    <n v="0"/>
    <n v="249.08"/>
    <n v="233.31"/>
    <n v="184.98"/>
    <n v="169.48"/>
    <n v="169.48"/>
    <n v="202.1"/>
    <n v="175.69"/>
    <n v="-130.41"/>
    <n v="228.81"/>
    <n v="181.14"/>
    <n v="1865.4299999999998"/>
    <n v="450.85"/>
    <n v="587.77"/>
    <n v="547.27"/>
    <n v="279.53999999999996"/>
    <n v="1865.4299999999998"/>
    <n v="10634.57"/>
    <n v="6500"/>
  </r>
  <r>
    <n v="25400"/>
    <s v="Regional Park &amp; Open Space Dis"/>
    <n v="931302"/>
    <s v="Gilman Ranch Historic Museum"/>
    <x v="84"/>
    <x v="84"/>
    <s v="25400 931302 529520"/>
    <x v="4"/>
    <x v="16"/>
    <s v="Supplies &amp; Services"/>
    <x v="0"/>
    <s v="Interpretive2"/>
    <s v="Gilman Ranch2"/>
    <n v="280.37"/>
    <n v="300"/>
    <m/>
    <n v="300"/>
    <n v="54.79"/>
    <n v="0"/>
    <n v="54.79"/>
    <n v="54.79"/>
    <n v="54.79"/>
    <n v="54.79"/>
    <n v="54.79"/>
    <n v="55.34"/>
    <n v="56.72"/>
    <n v="56.72"/>
    <n v="36.36"/>
    <n v="56.72"/>
    <n v="590.60000000000014"/>
    <n v="109.58"/>
    <n v="164.37"/>
    <n v="166.85"/>
    <n v="149.80000000000001"/>
    <n v="590.59999999999991"/>
    <n v="-290.59999999999991"/>
    <n v="300"/>
  </r>
  <r>
    <n v="25400"/>
    <s v="Regional Park &amp; Open Space Dis"/>
    <n v="931302"/>
    <s v="Gilman Ranch Historic Museum"/>
    <x v="85"/>
    <x v="85"/>
    <s v="25400 931302 529550"/>
    <x v="4"/>
    <x v="16"/>
    <s v="Supplies &amp; Services"/>
    <x v="0"/>
    <s v="Interpretive2"/>
    <s v="Gilman Ranch2"/>
    <n v="1523.18"/>
    <n v="2000"/>
    <m/>
    <n v="2000"/>
    <n v="429.1"/>
    <n v="0"/>
    <n v="296.8"/>
    <n v="164.5"/>
    <n v="145.6"/>
    <n v="136.15"/>
    <n v="161.35"/>
    <n v="126.84"/>
    <n v="145.63"/>
    <n v="462.44"/>
    <n v="190.63"/>
    <n v="163.22999999999999"/>
    <n v="2422.27"/>
    <n v="725.90000000000009"/>
    <n v="446.25"/>
    <n v="433.82"/>
    <n v="816.3"/>
    <n v="2422.27"/>
    <n v="-422.27"/>
    <n v="2000"/>
  </r>
  <r>
    <n v="25400"/>
    <s v="Regional Park &amp; Open Space Dis"/>
    <n v="931303"/>
    <s v="Jensen Alvarado Historic Ranch"/>
    <x v="51"/>
    <x v="51"/>
    <s v="25400 931303 520230"/>
    <x v="4"/>
    <x v="17"/>
    <s v="Supplies &amp; Services"/>
    <x v="0"/>
    <s v="Interpretive2"/>
    <s v="Jensen-Alvarado Ranch2"/>
    <n v="1561.52"/>
    <n v="600"/>
    <m/>
    <n v="600"/>
    <n v="0"/>
    <n v="52.24"/>
    <n v="31.34"/>
    <n v="108.16"/>
    <n v="90.38"/>
    <n v="90.39"/>
    <n v="510.3"/>
    <n v="128.41999999999999"/>
    <n v="128.41999999999999"/>
    <n v="117.95"/>
    <n v="117.92"/>
    <n v="117.92"/>
    <n v="1493.44"/>
    <n v="83.58"/>
    <n v="288.93"/>
    <n v="767.14"/>
    <n v="353.79"/>
    <n v="1493.44"/>
    <n v="-893.44"/>
    <n v="600"/>
  </r>
  <r>
    <n v="25400"/>
    <s v="Regional Park &amp; Open Space Dis"/>
    <n v="931303"/>
    <s v="Jensen Alvarado Historic Ranch"/>
    <x v="52"/>
    <x v="52"/>
    <s v="25400 931303 520320"/>
    <x v="4"/>
    <x v="17"/>
    <s v="Supplies &amp; Services"/>
    <x v="0"/>
    <s v="Interpretive2"/>
    <s v="Jensen-Alvarado Ranch2"/>
    <n v="1091.0500000000002"/>
    <n v="1100"/>
    <m/>
    <n v="1100"/>
    <n v="0"/>
    <n v="92.95"/>
    <n v="98.3"/>
    <n v="94.44"/>
    <n v="98.5"/>
    <n v="131.33000000000001"/>
    <n v="99.99"/>
    <n v="100.43"/>
    <n v="100.69"/>
    <n v="96.02"/>
    <n v="99.63"/>
    <n v="99.73"/>
    <n v="1112.01"/>
    <n v="191.25"/>
    <n v="324.27"/>
    <n v="301.11"/>
    <n v="295.38"/>
    <n v="1112.01"/>
    <n v="-12.009999999999991"/>
    <n v="1100"/>
  </r>
  <r>
    <n v="25400"/>
    <s v="Regional Park &amp; Open Space Dis"/>
    <n v="931303"/>
    <s v="Jensen Alvarado Historic Ranch"/>
    <x v="131"/>
    <x v="131"/>
    <s v="25400 931303 520330"/>
    <x v="4"/>
    <x v="17"/>
    <s v="Supplies &amp; Services"/>
    <x v="0"/>
    <s v="Interpretive2"/>
    <s v="Jensen-Alvarado Ranch2"/>
    <n v="1123.5000000000002"/>
    <n v="1300"/>
    <m/>
    <n v="1300"/>
    <n v="107"/>
    <n v="107"/>
    <n v="107"/>
    <n v="107"/>
    <n v="107"/>
    <n v="107"/>
    <n v="107"/>
    <n v="107"/>
    <n v="107"/>
    <n v="107"/>
    <n v="107"/>
    <n v="107"/>
    <n v="1284"/>
    <n v="321"/>
    <n v="321"/>
    <n v="321"/>
    <n v="321"/>
    <n v="1284"/>
    <n v="16"/>
    <n v="1300"/>
  </r>
  <r>
    <n v="25400"/>
    <s v="Regional Park &amp; Open Space Dis"/>
    <n v="931303"/>
    <s v="Jensen Alvarado Historic Ranch"/>
    <x v="54"/>
    <x v="54"/>
    <s v="25400 931303 520845"/>
    <x v="4"/>
    <x v="17"/>
    <s v="Supplies &amp; Services"/>
    <x v="0"/>
    <s v="Interpretive2"/>
    <s v="Jensen-Alvarado Ranch2"/>
    <n v="4006.48"/>
    <n v="4000"/>
    <m/>
    <n v="4000"/>
    <n v="0"/>
    <n v="379.54"/>
    <n v="379.54"/>
    <n v="379.54"/>
    <n v="379.54"/>
    <n v="379.54"/>
    <n v="379.54"/>
    <n v="379.54"/>
    <n v="379.54"/>
    <n v="379.54"/>
    <n v="379.54"/>
    <n v="379.54"/>
    <n v="4174.9400000000005"/>
    <n v="759.08"/>
    <n v="1138.6200000000001"/>
    <n v="1138.6200000000001"/>
    <n v="1138.6200000000001"/>
    <n v="4174.9400000000005"/>
    <n v="-174.94000000000051"/>
    <n v="4000"/>
  </r>
  <r>
    <n v="25400"/>
    <s v="Regional Park &amp; Open Space Dis"/>
    <n v="931303"/>
    <s v="Jensen Alvarado Historic Ranch"/>
    <x v="57"/>
    <x v="57"/>
    <s v="25400 931303 521700"/>
    <x v="4"/>
    <x v="17"/>
    <s v="Supplies &amp; Services"/>
    <x v="0"/>
    <s v="Interpretive2"/>
    <s v="Jensen-Alvarado Ranch2"/>
    <n v="1373.36"/>
    <n v="2000"/>
    <m/>
    <n v="2000"/>
    <n v="194.36"/>
    <n v="35.590000000000003"/>
    <n v="960.72"/>
    <n v="0"/>
    <n v="71.180000000000007"/>
    <n v="142.36000000000001"/>
    <n v="0"/>
    <n v="71.180000000000007"/>
    <n v="142.36000000000001"/>
    <n v="0"/>
    <n v="71.180000000000007"/>
    <n v="71.180000000000007"/>
    <n v="1760.1100000000001"/>
    <n v="1190.67"/>
    <n v="213.54000000000002"/>
    <n v="213.54000000000002"/>
    <n v="142.36000000000001"/>
    <n v="1760.1100000000001"/>
    <n v="239.88999999999987"/>
    <n v="2000"/>
  </r>
  <r>
    <n v="25400"/>
    <s v="Regional Park &amp; Open Space Dis"/>
    <n v="931303"/>
    <s v="Jensen Alvarado Historic Ranch"/>
    <x v="83"/>
    <x v="83"/>
    <s v="25400 931303 529500"/>
    <x v="4"/>
    <x v="17"/>
    <s v="Supplies &amp; Services"/>
    <x v="0"/>
    <s v="Interpretive2"/>
    <s v="Jensen-Alvarado Ranch2"/>
    <n v="4476.62"/>
    <n v="5300"/>
    <m/>
    <n v="5300"/>
    <n v="0"/>
    <n v="1354.42"/>
    <n v="679.59"/>
    <n v="332.47"/>
    <n v="54.4"/>
    <n v="253.04"/>
    <n v="626.55999999999995"/>
    <n v="344.67"/>
    <n v="455.74"/>
    <n v="137.16"/>
    <n v="312.57"/>
    <n v="527.9"/>
    <n v="5078.5199999999995"/>
    <n v="2034.0100000000002"/>
    <n v="639.91"/>
    <n v="1426.97"/>
    <n v="977.63"/>
    <n v="5078.5200000000004"/>
    <n v="221.47999999999956"/>
    <n v="5300"/>
  </r>
  <r>
    <n v="25400"/>
    <s v="Regional Park &amp; Open Space Dis"/>
    <n v="931303"/>
    <s v="Jensen Alvarado Historic Ranch"/>
    <x v="84"/>
    <x v="84"/>
    <s v="25400 931303 529520"/>
    <x v="4"/>
    <x v="17"/>
    <s v="Supplies &amp; Services"/>
    <x v="0"/>
    <s v="Interpretive2"/>
    <s v="Jensen-Alvarado Ranch2"/>
    <n v="2761.62"/>
    <n v="3000"/>
    <m/>
    <n v="3000"/>
    <n v="29.92"/>
    <n v="216.78"/>
    <n v="216.78"/>
    <n v="216.78"/>
    <n v="216.18"/>
    <n v="301.86"/>
    <n v="353.23"/>
    <n v="88.65"/>
    <n v="2032.12"/>
    <n v="311.38"/>
    <n v="266.16000000000003"/>
    <n v="184.25"/>
    <n v="4434.09"/>
    <n v="463.48"/>
    <n v="734.82"/>
    <n v="2474"/>
    <n v="761.79"/>
    <n v="4434.09"/>
    <n v="-1434.0900000000001"/>
    <n v="3000"/>
  </r>
  <r>
    <n v="25400"/>
    <s v="Regional Park &amp; Open Space Dis"/>
    <n v="931303"/>
    <s v="Jensen Alvarado Historic Ranch"/>
    <x v="85"/>
    <x v="85"/>
    <s v="25400 931303 529550"/>
    <x v="4"/>
    <x v="17"/>
    <s v="Supplies &amp; Services"/>
    <x v="0"/>
    <s v="Interpretive2"/>
    <s v="Jensen-Alvarado Ranch2"/>
    <n v="27208.33"/>
    <n v="40000"/>
    <m/>
    <n v="40000"/>
    <n v="39.630000000000003"/>
    <n v="2202.67"/>
    <n v="3118.1"/>
    <n v="13114.58"/>
    <n v="932.82"/>
    <n v="1214.94"/>
    <n v="724.13"/>
    <n v="1614.25"/>
    <n v="1848.22"/>
    <n v="764.42"/>
    <n v="734.04"/>
    <n v="552.30999999999995"/>
    <n v="26860.11"/>
    <n v="5360.4"/>
    <n v="15262.34"/>
    <n v="4186.6000000000004"/>
    <n v="2050.77"/>
    <n v="26860.109999999997"/>
    <n v="13139.890000000003"/>
    <n v="35000"/>
  </r>
  <r>
    <n v="25400"/>
    <s v="Regional Park &amp; Open Space Dis"/>
    <n v="931304"/>
    <s v="San Timoteo Schoolhouse"/>
    <x v="54"/>
    <x v="54"/>
    <s v="25400 931304 520845"/>
    <x v="4"/>
    <x v="29"/>
    <s v="Supplies &amp; Services"/>
    <x v="0"/>
    <s v="Interpretive2"/>
    <s v="San Timoteo Schoolhouse2"/>
    <n v="1328.9000000000003"/>
    <n v="1200"/>
    <m/>
    <n v="1200"/>
    <n v="109.94"/>
    <n v="109.94"/>
    <n v="109.94"/>
    <n v="109.94"/>
    <n v="109.94"/>
    <n v="220.46"/>
    <n v="166.52"/>
    <n v="166.52"/>
    <n v="166.52"/>
    <n v="166.52"/>
    <n v="166.52"/>
    <n v="166.52"/>
    <n v="1769.28"/>
    <n v="329.82"/>
    <n v="440.34000000000003"/>
    <n v="499.56000000000006"/>
    <n v="499.56000000000006"/>
    <n v="1769.2800000000002"/>
    <n v="-569.2800000000002"/>
    <n v="1200"/>
  </r>
  <r>
    <n v="25400"/>
    <s v="Regional Park &amp; Open Space Dis"/>
    <n v="931304"/>
    <s v="San Timoteo Schoolhouse"/>
    <x v="83"/>
    <x v="83"/>
    <s v="25400 931304 529500"/>
    <x v="4"/>
    <x v="29"/>
    <s v="Supplies &amp; Services"/>
    <x v="0"/>
    <s v="Interpretive2"/>
    <s v="San Timoteo Schoolhouse2"/>
    <n v="394.69"/>
    <n v="750"/>
    <m/>
    <n v="750"/>
    <n v="0"/>
    <n v="63"/>
    <n v="66.05"/>
    <n v="0"/>
    <n v="34.42"/>
    <n v="32.799999999999997"/>
    <n v="98.3"/>
    <n v="45.68"/>
    <n v="42.73"/>
    <n v="0"/>
    <n v="0"/>
    <n v="22.02"/>
    <n v="405.00000000000006"/>
    <n v="129.05000000000001"/>
    <n v="67.22"/>
    <n v="186.70999999999998"/>
    <n v="22.02"/>
    <n v="405"/>
    <n v="345"/>
    <n v="750"/>
  </r>
  <r>
    <n v="25400"/>
    <s v="Regional Park &amp; Open Space Dis"/>
    <n v="931305"/>
    <s v="Hidden Valley Nature Center"/>
    <x v="51"/>
    <x v="51"/>
    <s v="25400 931305 520230"/>
    <x v="4"/>
    <x v="18"/>
    <s v="Supplies &amp; Services"/>
    <x v="0"/>
    <s v="Interpretive2"/>
    <s v="Hidden Valley Nature Center2"/>
    <n v="1219.4000000000001"/>
    <n v="1200"/>
    <m/>
    <n v="1200"/>
    <n v="0"/>
    <n v="79.8"/>
    <n v="79.8"/>
    <n v="79.88"/>
    <n v="79.91"/>
    <n v="79.91"/>
    <n v="499.83"/>
    <n v="117.94"/>
    <n v="117.94"/>
    <n v="159.88"/>
    <n v="159.82"/>
    <n v="159.82"/>
    <n v="1614.5299999999997"/>
    <n v="159.6"/>
    <n v="239.7"/>
    <n v="735.71"/>
    <n v="479.52"/>
    <n v="1614.53"/>
    <n v="-414.53"/>
    <n v="1200"/>
  </r>
  <r>
    <n v="25400"/>
    <s v="Regional Park &amp; Open Space Dis"/>
    <n v="931305"/>
    <s v="Hidden Valley Nature Center"/>
    <x v="52"/>
    <x v="52"/>
    <s v="25400 931305 520320"/>
    <x v="4"/>
    <x v="18"/>
    <s v="Supplies &amp; Services"/>
    <x v="0"/>
    <s v="Interpretive2"/>
    <s v="Hidden Valley Nature Center2"/>
    <n v="1878.2500000000002"/>
    <n v="2000"/>
    <m/>
    <n v="2000"/>
    <n v="55.04"/>
    <n v="166.23"/>
    <n v="156.71"/>
    <n v="160.56"/>
    <n v="112.38"/>
    <n v="228.93"/>
    <n v="107.11"/>
    <n v="167.24"/>
    <n v="215.41"/>
    <n v="166.49"/>
    <n v="107.43"/>
    <n v="166.59"/>
    <n v="1810.12"/>
    <n v="377.98"/>
    <n v="501.87"/>
    <n v="489.76"/>
    <n v="440.51"/>
    <n v="1810.1200000000001"/>
    <n v="189.87999999999988"/>
    <n v="2000"/>
  </r>
  <r>
    <n v="25400"/>
    <s v="Regional Park &amp; Open Space Dis"/>
    <n v="931305"/>
    <s v="Hidden Valley Nature Center"/>
    <x v="57"/>
    <x v="57"/>
    <s v="25400 931305 521700"/>
    <x v="4"/>
    <x v="18"/>
    <s v="Supplies &amp; Services"/>
    <x v="0"/>
    <s v="Interpretive2"/>
    <s v="Hidden Valley Nature Center2"/>
    <n v="388.27"/>
    <n v="450"/>
    <m/>
    <n v="450"/>
    <n v="83.9"/>
    <n v="41.95"/>
    <n v="371.95"/>
    <n v="0"/>
    <n v="41.95"/>
    <n v="83.9"/>
    <n v="0"/>
    <n v="41.95"/>
    <n v="83.9"/>
    <n v="75"/>
    <n v="41.95"/>
    <n v="41.95"/>
    <n v="908.40000000000009"/>
    <n v="497.8"/>
    <n v="125.85000000000001"/>
    <n v="125.85000000000001"/>
    <n v="158.9"/>
    <n v="908.4"/>
    <n v="-458.4"/>
    <n v="450"/>
  </r>
  <r>
    <n v="25400"/>
    <s v="Regional Park &amp; Open Space Dis"/>
    <n v="931305"/>
    <s v="Hidden Valley Nature Center"/>
    <x v="83"/>
    <x v="83"/>
    <s v="25400 931305 529500"/>
    <x v="4"/>
    <x v="18"/>
    <s v="Supplies &amp; Services"/>
    <x v="0"/>
    <s v="Interpretive2"/>
    <s v="Hidden Valley Nature Center2"/>
    <n v="2879.5899999999997"/>
    <n v="3500"/>
    <m/>
    <n v="3500"/>
    <n v="32.39"/>
    <n v="535.64"/>
    <n v="0"/>
    <n v="644.4"/>
    <n v="192.74"/>
    <n v="190.44"/>
    <n v="194.15"/>
    <n v="221.29"/>
    <n v="228.25"/>
    <n v="60.58"/>
    <n v="187.08"/>
    <n v="179.99"/>
    <n v="2666.95"/>
    <n v="568.03"/>
    <n v="1027.58"/>
    <n v="643.69000000000005"/>
    <n v="427.65000000000003"/>
    <n v="2666.9500000000003"/>
    <n v="833.04999999999973"/>
    <n v="3500"/>
  </r>
  <r>
    <n v="25400"/>
    <s v="Regional Park &amp; Open Space Dis"/>
    <n v="931305"/>
    <s v="Hidden Valley Nature Center"/>
    <x v="132"/>
    <x v="132"/>
    <s v="25400 931305 529510"/>
    <x v="4"/>
    <x v="18"/>
    <s v="Supplies &amp; Services"/>
    <x v="0"/>
    <s v="Interpretive2"/>
    <s v="Hidden Valley Nature Center2"/>
    <n v="650.65"/>
    <n v="750"/>
    <m/>
    <n v="750"/>
    <n v="0"/>
    <n v="0"/>
    <n v="0"/>
    <n v="0"/>
    <n v="0"/>
    <n v="0"/>
    <n v="0"/>
    <n v="0"/>
    <n v="0"/>
    <n v="25"/>
    <n v="0"/>
    <n v="0"/>
    <n v="25"/>
    <n v="0"/>
    <n v="0"/>
    <n v="0"/>
    <n v="25"/>
    <n v="25"/>
    <n v="725"/>
    <n v="750"/>
  </r>
  <r>
    <n v="25400"/>
    <s v="Regional Park &amp; Open Space Dis"/>
    <n v="931305"/>
    <s v="Hidden Valley Nature Center"/>
    <x v="84"/>
    <x v="84"/>
    <s v="25400 931305 529520"/>
    <x v="4"/>
    <x v="18"/>
    <s v="Supplies &amp; Services"/>
    <x v="0"/>
    <s v="Interpretive2"/>
    <s v="Hidden Valley Nature Center2"/>
    <n v="3345.19"/>
    <n v="3500"/>
    <m/>
    <n v="3500"/>
    <n v="111.5"/>
    <n v="111.5"/>
    <n v="111.5"/>
    <n v="334.5"/>
    <n v="111.5"/>
    <n v="111.5"/>
    <n v="111.5"/>
    <n v="0"/>
    <n v="334.5"/>
    <n v="111.5"/>
    <n v="0"/>
    <n v="0"/>
    <n v="1449.5"/>
    <n v="334.5"/>
    <n v="557.5"/>
    <n v="446"/>
    <n v="111.5"/>
    <n v="1449.5"/>
    <n v="2050.5"/>
    <n v="3500"/>
  </r>
  <r>
    <n v="25400"/>
    <s v="Regional Park &amp; Open Space Dis"/>
    <n v="931305"/>
    <s v="Hidden Valley Nature Center"/>
    <x v="85"/>
    <x v="85"/>
    <s v="25400 931305 529550"/>
    <x v="4"/>
    <x v="18"/>
    <s v="Supplies &amp; Services"/>
    <x v="0"/>
    <s v="Interpretive2"/>
    <s v="Hidden Valley Nature Center2"/>
    <n v="592.17999999999995"/>
    <n v="800"/>
    <m/>
    <n v="800"/>
    <n v="0"/>
    <n v="0"/>
    <n v="118.48"/>
    <n v="53.39"/>
    <n v="0"/>
    <n v="78.959999999999994"/>
    <n v="0"/>
    <n v="36.93"/>
    <n v="102"/>
    <n v="68.819999999999993"/>
    <n v="36.770000000000003"/>
    <n v="0.01"/>
    <n v="495.35999999999996"/>
    <n v="118.48"/>
    <n v="132.35"/>
    <n v="138.93"/>
    <n v="105.60000000000001"/>
    <n v="495.36"/>
    <n v="304.64"/>
    <n v="800"/>
  </r>
  <r>
    <n v="25400"/>
    <s v="Regional Park &amp; Open Space Dis"/>
    <n v="931306"/>
    <s v="Idyllwild Nature Center"/>
    <x v="51"/>
    <x v="51"/>
    <s v="25400 931306 520230"/>
    <x v="4"/>
    <x v="19"/>
    <s v="Supplies &amp; Services"/>
    <x v="0"/>
    <s v="Interpretive2"/>
    <s v="Idyllwild Nature Center2"/>
    <n v="1308.8699999999999"/>
    <n v="1850"/>
    <m/>
    <n v="1850"/>
    <n v="0"/>
    <n v="121.59"/>
    <n v="163.38"/>
    <n v="121.75"/>
    <n v="121.81"/>
    <n v="121.81"/>
    <n v="541.73"/>
    <n v="159.86000000000001"/>
    <n v="159.86000000000001"/>
    <n v="159.87"/>
    <n v="159.82"/>
    <n v="159.82"/>
    <n v="1991.2999999999997"/>
    <n v="284.97000000000003"/>
    <n v="365.37"/>
    <n v="861.45"/>
    <n v="479.51"/>
    <n v="1991.3"/>
    <n v="-141.29999999999995"/>
    <n v="1850"/>
  </r>
  <r>
    <n v="25400"/>
    <s v="Regional Park &amp; Open Space Dis"/>
    <n v="931306"/>
    <s v="Idyllwild Nature Center"/>
    <x v="52"/>
    <x v="52"/>
    <s v="25400 931306 520320"/>
    <x v="4"/>
    <x v="19"/>
    <s v="Supplies &amp; Services"/>
    <x v="0"/>
    <s v="Interpretive2"/>
    <s v="Idyllwild Nature Center2"/>
    <n v="1317.9699999999998"/>
    <n v="1000"/>
    <m/>
    <n v="1000"/>
    <n v="72.239999999999995"/>
    <n v="107.53"/>
    <n v="142.79"/>
    <n v="72.22"/>
    <n v="139.46"/>
    <n v="109.61"/>
    <n v="109.89"/>
    <n v="109.89"/>
    <n v="109.89"/>
    <n v="109.93"/>
    <n v="109.93"/>
    <n v="109.93"/>
    <n v="1303.3100000000002"/>
    <n v="322.55999999999995"/>
    <n v="321.29000000000002"/>
    <n v="329.67"/>
    <n v="329.79"/>
    <n v="1303.31"/>
    <n v="-303.30999999999995"/>
    <n v="1000"/>
  </r>
  <r>
    <n v="25400"/>
    <s v="Regional Park &amp; Open Space Dis"/>
    <n v="931306"/>
    <s v="Idyllwild Nature Center"/>
    <x v="131"/>
    <x v="131"/>
    <s v="25400 931306 520330"/>
    <x v="4"/>
    <x v="19"/>
    <s v="Supplies &amp; Services"/>
    <x v="0"/>
    <s v="Interpretive2"/>
    <s v="Idyllwild Nature Center2"/>
    <n v="844.36"/>
    <n v="950"/>
    <m/>
    <n v="950"/>
    <n v="153.52000000000001"/>
    <n v="0"/>
    <n v="230.36"/>
    <n v="0"/>
    <n v="112.15"/>
    <n v="76.760000000000005"/>
    <n v="76.760000000000005"/>
    <n v="76.760000000000005"/>
    <n v="76.760000000000005"/>
    <n v="88.76"/>
    <n v="88.76"/>
    <n v="88.76"/>
    <n v="1069.3499999999999"/>
    <n v="383.88"/>
    <n v="188.91000000000003"/>
    <n v="230.28000000000003"/>
    <n v="266.28000000000003"/>
    <n v="1069.3499999999999"/>
    <n v="-119.34999999999991"/>
    <n v="950"/>
  </r>
  <r>
    <n v="25400"/>
    <s v="Regional Park &amp; Open Space Dis"/>
    <n v="931306"/>
    <s v="Idyllwild Nature Center"/>
    <x v="54"/>
    <x v="54"/>
    <s v="25400 931306 520845"/>
    <x v="4"/>
    <x v="19"/>
    <s v="Supplies &amp; Services"/>
    <x v="0"/>
    <s v="Interpretive2"/>
    <s v="Idyllwild Nature Center2"/>
    <n v="4423.9199999999992"/>
    <n v="5200"/>
    <m/>
    <n v="5200"/>
    <n v="366.88"/>
    <n v="368.66"/>
    <n v="370.44"/>
    <n v="368.66"/>
    <n v="368.66"/>
    <n v="368.66"/>
    <n v="368.66"/>
    <n v="368.66"/>
    <n v="368.66"/>
    <n v="368.66"/>
    <n v="368.66"/>
    <n v="368.66"/>
    <n v="4423.9199999999992"/>
    <n v="1105.98"/>
    <n v="1105.98"/>
    <n v="1105.98"/>
    <n v="1105.98"/>
    <n v="4423.92"/>
    <n v="776.07999999999993"/>
    <n v="5200"/>
  </r>
  <r>
    <n v="25400"/>
    <s v="Regional Park &amp; Open Space Dis"/>
    <n v="931306"/>
    <s v="Idyllwild Nature Center"/>
    <x v="57"/>
    <x v="57"/>
    <s v="25400 931306 521700"/>
    <x v="4"/>
    <x v="19"/>
    <s v="Supplies &amp; Services"/>
    <x v="0"/>
    <s v="Interpretive2"/>
    <s v="Idyllwild Nature Center2"/>
    <n v="1555.52"/>
    <n v="500"/>
    <m/>
    <n v="500"/>
    <n v="216"/>
    <n v="0"/>
    <n v="0"/>
    <n v="0"/>
    <n v="216"/>
    <n v="0"/>
    <n v="0"/>
    <n v="216"/>
    <n v="0"/>
    <n v="0"/>
    <n v="216"/>
    <n v="0"/>
    <n v="864"/>
    <n v="216"/>
    <n v="216"/>
    <n v="216"/>
    <n v="216"/>
    <n v="864"/>
    <n v="-364"/>
    <n v="1000"/>
  </r>
  <r>
    <n v="25400"/>
    <s v="Regional Park &amp; Open Space Dis"/>
    <n v="931306"/>
    <s v="Idyllwild Nature Center"/>
    <x v="83"/>
    <x v="83"/>
    <s v="25400 931306 529500"/>
    <x v="4"/>
    <x v="19"/>
    <s v="Supplies &amp; Services"/>
    <x v="0"/>
    <s v="Interpretive2"/>
    <s v="Idyllwild Nature Center2"/>
    <n v="7830.0999999999985"/>
    <n v="7500"/>
    <m/>
    <n v="7500"/>
    <n v="0"/>
    <n v="0"/>
    <n v="738.75"/>
    <n v="485.72"/>
    <n v="471.89"/>
    <n v="650.17999999999995"/>
    <n v="749.2"/>
    <n v="826.27"/>
    <n v="819.24"/>
    <n v="1578.65"/>
    <n v="722.42"/>
    <n v="480"/>
    <n v="7522.32"/>
    <n v="738.75"/>
    <n v="1607.79"/>
    <n v="2394.71"/>
    <n v="2781.07"/>
    <n v="7522.32"/>
    <n v="-22.319999999999709"/>
    <n v="7500"/>
  </r>
  <r>
    <n v="25400"/>
    <s v="Regional Park &amp; Open Space Dis"/>
    <n v="931306"/>
    <s v="Idyllwild Nature Center"/>
    <x v="132"/>
    <x v="132"/>
    <s v="25400 931306 529510"/>
    <x v="4"/>
    <x v="19"/>
    <s v="Supplies &amp; Services"/>
    <x v="0"/>
    <s v="Interpretive2"/>
    <s v="Idyllwild Nature Center2"/>
    <n v="2275.48"/>
    <n v="2500"/>
    <m/>
    <n v="2500"/>
    <n v="0"/>
    <n v="0"/>
    <n v="0"/>
    <n v="0"/>
    <n v="0"/>
    <n v="0"/>
    <n v="607.02"/>
    <n v="613.63"/>
    <n v="0"/>
    <n v="704.13"/>
    <n v="0"/>
    <n v="0"/>
    <n v="1924.7800000000002"/>
    <n v="0"/>
    <n v="0"/>
    <n v="1220.6500000000001"/>
    <n v="704.13"/>
    <n v="1924.7800000000002"/>
    <n v="575.2199999999998"/>
    <n v="2500"/>
  </r>
  <r>
    <n v="25400"/>
    <s v="Regional Park &amp; Open Space Dis"/>
    <n v="931306"/>
    <s v="Idyllwild Nature Center"/>
    <x v="85"/>
    <x v="85"/>
    <s v="25400 931306 529550"/>
    <x v="4"/>
    <x v="19"/>
    <s v="Supplies &amp; Services"/>
    <x v="0"/>
    <s v="Interpretive2"/>
    <s v="Idyllwild Nature Center2"/>
    <n v="23577.68"/>
    <n v="25000"/>
    <m/>
    <n v="25000"/>
    <n v="0"/>
    <n v="2730.44"/>
    <n v="1768.75"/>
    <n v="1784.67"/>
    <n v="1759.44"/>
    <n v="1699.33"/>
    <n v="1647.74"/>
    <n v="1636.6"/>
    <n v="1707.33"/>
    <n v="701.45"/>
    <n v="1870.11"/>
    <n v="2300.3200000000002"/>
    <n v="19606.18"/>
    <n v="4499.1900000000005"/>
    <n v="5243.4400000000005"/>
    <n v="4991.67"/>
    <n v="4871.88"/>
    <n v="19606.18"/>
    <n v="5393.82"/>
    <n v="25000"/>
  </r>
  <r>
    <n v="25400"/>
    <s v="Regional Park &amp; Open Space Dis"/>
    <n v="931307"/>
    <s v="Santa Rosa Plateau Nature Ctr"/>
    <x v="51"/>
    <x v="51"/>
    <s v="25400 931307 520230"/>
    <x v="4"/>
    <x v="20"/>
    <s v="Supplies &amp; Services"/>
    <x v="0"/>
    <s v="Interpretive2"/>
    <s v="Santa Rosa Plateau Nature Center2"/>
    <n v="825.92000000000007"/>
    <n v="1200"/>
    <m/>
    <n v="1200"/>
    <n v="0"/>
    <n v="41.79"/>
    <n v="41.79"/>
    <n v="41.87"/>
    <n v="41.9"/>
    <n v="41.9"/>
    <n v="589.65"/>
    <n v="79.930000000000007"/>
    <n v="79.930000000000007"/>
    <n v="38.01"/>
    <n v="38.01"/>
    <n v="38.01"/>
    <n v="1072.79"/>
    <n v="83.58"/>
    <n v="125.66999999999999"/>
    <n v="749.51"/>
    <n v="114.03"/>
    <n v="1072.79"/>
    <n v="127.21000000000004"/>
    <n v="1200"/>
  </r>
  <r>
    <n v="25400"/>
    <s v="Regional Park &amp; Open Space Dis"/>
    <n v="931307"/>
    <s v="Santa Rosa Plateau Nature Ctr"/>
    <x v="52"/>
    <x v="52"/>
    <s v="25400 931307 520320"/>
    <x v="4"/>
    <x v="20"/>
    <s v="Supplies &amp; Services"/>
    <x v="0"/>
    <s v="Interpretive2"/>
    <s v="Santa Rosa Plateau Nature Center2"/>
    <n v="2339.89"/>
    <n v="2500"/>
    <m/>
    <n v="2500"/>
    <n v="97.51"/>
    <n v="156.63999999999999"/>
    <n v="363.7"/>
    <n v="31.42"/>
    <n v="287.05"/>
    <n v="198.93"/>
    <n v="196.31"/>
    <n v="196.04"/>
    <n v="199.47"/>
    <n v="192.93"/>
    <n v="197.49"/>
    <n v="197.04"/>
    <n v="2314.5299999999997"/>
    <n v="617.84999999999991"/>
    <n v="517.40000000000009"/>
    <n v="591.82000000000005"/>
    <n v="587.46"/>
    <n v="2314.5300000000002"/>
    <n v="185.4699999999998"/>
    <n v="2500"/>
  </r>
  <r>
    <n v="25400"/>
    <s v="Regional Park &amp; Open Space Dis"/>
    <n v="931307"/>
    <s v="Santa Rosa Plateau Nature Ctr"/>
    <x v="131"/>
    <x v="131"/>
    <s v="25400 931307 520330"/>
    <x v="4"/>
    <x v="20"/>
    <s v="Supplies &amp; Services"/>
    <x v="0"/>
    <s v="Interpretive2"/>
    <s v="Santa Rosa Plateau Nature Center2"/>
    <n v="995.66000000000008"/>
    <n v="1200"/>
    <m/>
    <n v="1200"/>
    <n v="0"/>
    <n v="80.98"/>
    <n v="157.97999999999999"/>
    <n v="119.88"/>
    <n v="128.47999999999999"/>
    <n v="80.98"/>
    <n v="80.98"/>
    <n v="80.98"/>
    <n v="80.98"/>
    <n v="92.98"/>
    <n v="92.98"/>
    <n v="92.98"/>
    <n v="1090.18"/>
    <n v="238.95999999999998"/>
    <n v="329.34"/>
    <n v="242.94"/>
    <n v="278.94"/>
    <n v="1090.18"/>
    <n v="109.81999999999994"/>
    <n v="1200"/>
  </r>
  <r>
    <n v="25400"/>
    <s v="Regional Park &amp; Open Space Dis"/>
    <n v="931307"/>
    <s v="Santa Rosa Plateau Nature Ctr"/>
    <x v="54"/>
    <x v="54"/>
    <s v="25400 931307 520845"/>
    <x v="4"/>
    <x v="20"/>
    <s v="Supplies &amp; Services"/>
    <x v="0"/>
    <s v="Interpretive2"/>
    <s v="Santa Rosa Plateau Nature Center2"/>
    <n v="2157.3000000000002"/>
    <n v="3500"/>
    <m/>
    <n v="3500"/>
    <n v="165.7"/>
    <n v="519.83000000000004"/>
    <n v="319.60000000000002"/>
    <n v="165.7"/>
    <n v="165.7"/>
    <n v="165.7"/>
    <n v="165.7"/>
    <n v="165.7"/>
    <n v="165.7"/>
    <n v="165.7"/>
    <n v="165.7"/>
    <n v="165.7"/>
    <n v="2496.4299999999998"/>
    <n v="1005.13"/>
    <n v="497.09999999999997"/>
    <n v="497.09999999999997"/>
    <n v="497.09999999999997"/>
    <n v="2496.4299999999998"/>
    <n v="1003.5700000000002"/>
    <n v="3500"/>
  </r>
  <r>
    <n v="25400"/>
    <s v="Regional Park &amp; Open Space Dis"/>
    <n v="931307"/>
    <s v="Santa Rosa Plateau Nature Ctr"/>
    <x v="83"/>
    <x v="83"/>
    <s v="25400 931307 529500"/>
    <x v="4"/>
    <x v="20"/>
    <s v="Supplies &amp; Services"/>
    <x v="0"/>
    <s v="Interpretive2"/>
    <s v="Santa Rosa Plateau Nature Center2"/>
    <n v="2475.2000000000003"/>
    <n v="6500"/>
    <m/>
    <n v="6500"/>
    <n v="0"/>
    <n v="684.56"/>
    <n v="197.2"/>
    <n v="75.69"/>
    <n v="164.7"/>
    <n v="155.13999999999999"/>
    <n v="213.88"/>
    <n v="192.72"/>
    <n v="209.45"/>
    <n v="112.7"/>
    <n v="0"/>
    <n v="328.07"/>
    <n v="2334.11"/>
    <n v="881.76"/>
    <n v="395.53"/>
    <n v="616.04999999999995"/>
    <n v="440.77"/>
    <n v="2334.1099999999997"/>
    <n v="4165.8900000000003"/>
    <n v="5000"/>
  </r>
  <r>
    <n v="25400"/>
    <s v="Regional Park &amp; Open Space Dis"/>
    <n v="931307"/>
    <s v="Santa Rosa Plateau Nature Ctr"/>
    <x v="85"/>
    <x v="85"/>
    <s v="25400 931307 529550"/>
    <x v="4"/>
    <x v="20"/>
    <s v="Supplies &amp; Services"/>
    <x v="0"/>
    <s v="Interpretive2"/>
    <s v="Santa Rosa Plateau Nature Center2"/>
    <n v="2784.46"/>
    <n v="3500"/>
    <m/>
    <n v="3500"/>
    <n v="0"/>
    <n v="249"/>
    <n v="251.59"/>
    <n v="247.38"/>
    <n v="221.45"/>
    <n v="254.44"/>
    <n v="267.32"/>
    <n v="242.89"/>
    <n v="252.93"/>
    <n v="234.34"/>
    <n v="254.44"/>
    <n v="297.17"/>
    <n v="2772.9500000000003"/>
    <n v="500.59000000000003"/>
    <n v="723.27"/>
    <n v="763.14"/>
    <n v="785.95"/>
    <n v="2772.95"/>
    <n v="727.05000000000018"/>
    <n v="3500"/>
  </r>
  <r>
    <n v="25400"/>
    <s v="Regional Park &amp; Open Space Dis"/>
    <n v="931400"/>
    <s v="Major Parks"/>
    <x v="51"/>
    <x v="51"/>
    <s v="25400 931400 520230"/>
    <x v="3"/>
    <x v="21"/>
    <s v="Supplies &amp; Services"/>
    <x v="0"/>
    <s v="Regional Parks2"/>
    <s v="Regional Parks General Admin2"/>
    <n v="977.47"/>
    <n v="1200"/>
    <m/>
    <n v="1200"/>
    <n v="0"/>
    <n v="121.59"/>
    <n v="104.68"/>
    <n v="83.74"/>
    <n v="83.8"/>
    <n v="103.43"/>
    <n v="121.81"/>
    <n v="119.4"/>
    <n v="83.84"/>
    <n v="62.88"/>
    <n v="66.55"/>
    <n v="80.599999999999994"/>
    <n v="1032.32"/>
    <n v="226.27"/>
    <n v="270.97000000000003"/>
    <n v="325.05"/>
    <n v="210.03"/>
    <n v="1032.32"/>
    <n v="167.68000000000006"/>
    <n v="1000"/>
  </r>
  <r>
    <n v="25400"/>
    <s v="Regional Park &amp; Open Space Dis"/>
    <n v="931400"/>
    <s v="Major Parks"/>
    <x v="54"/>
    <x v="54"/>
    <s v="25400 931400 520845"/>
    <x v="3"/>
    <x v="21"/>
    <s v="Supplies &amp; Services"/>
    <x v="0"/>
    <s v="Regional Parks2"/>
    <s v="Regional Parks General Admin2"/>
    <n v="318.35000000000002"/>
    <n v="0"/>
    <m/>
    <n v="0"/>
    <n v="0"/>
    <n v="0"/>
    <n v="0"/>
    <n v="0"/>
    <n v="0"/>
    <n v="0"/>
    <n v="0"/>
    <n v="0"/>
    <n v="0"/>
    <n v="0"/>
    <n v="0"/>
    <n v="0"/>
    <n v="0"/>
    <n v="0"/>
    <n v="0"/>
    <n v="0"/>
    <n v="0"/>
    <n v="0"/>
    <n v="0"/>
    <n v="0"/>
  </r>
  <r>
    <n v="25400"/>
    <s v="Regional Park &amp; Open Space Dis"/>
    <n v="931402"/>
    <s v="Hurkey Creek Park"/>
    <x v="51"/>
    <x v="51"/>
    <s v="25400 931402 520230"/>
    <x v="3"/>
    <x v="22"/>
    <s v="Supplies &amp; Services"/>
    <x v="0"/>
    <s v="Regional Parks2"/>
    <s v="Hurkey Creek2"/>
    <n v="3818.24"/>
    <n v="4000"/>
    <m/>
    <n v="4000"/>
    <n v="0"/>
    <n v="277.41000000000003"/>
    <n v="239.42"/>
    <n v="239.64"/>
    <n v="239.73"/>
    <n v="319.64"/>
    <n v="361.54"/>
    <n v="361.64"/>
    <n v="361.64"/>
    <n v="319.73"/>
    <n v="320.14"/>
    <n v="319.64"/>
    <n v="3360.1699999999996"/>
    <n v="516.83000000000004"/>
    <n v="799.01"/>
    <n v="1084.8200000000002"/>
    <n v="959.51"/>
    <n v="3360.17"/>
    <n v="639.82999999999993"/>
    <n v="2800"/>
  </r>
  <r>
    <n v="25400"/>
    <s v="Regional Park &amp; Open Space Dis"/>
    <n v="931402"/>
    <s v="Hurkey Creek Park"/>
    <x v="52"/>
    <x v="52"/>
    <s v="25400 931402 520320"/>
    <x v="3"/>
    <x v="22"/>
    <s v="Supplies &amp; Services"/>
    <x v="0"/>
    <s v="Regional Parks2"/>
    <s v="Hurkey Creek2"/>
    <n v="909.5100000000001"/>
    <n v="1000"/>
    <m/>
    <n v="1000"/>
    <n v="68.19"/>
    <n v="69.45"/>
    <n v="76.239999999999995"/>
    <n v="72.81"/>
    <n v="69.63"/>
    <n v="73.13"/>
    <n v="70.349999999999994"/>
    <n v="70.5"/>
    <n v="73.33"/>
    <n v="69.709999999999994"/>
    <n v="78.09"/>
    <n v="70.540000000000006"/>
    <n v="861.97"/>
    <n v="213.88"/>
    <n v="215.57"/>
    <n v="214.18"/>
    <n v="218.34000000000003"/>
    <n v="861.97"/>
    <n v="138.02999999999997"/>
    <n v="1000"/>
  </r>
  <r>
    <n v="25400"/>
    <s v="Regional Park &amp; Open Space Dis"/>
    <n v="931402"/>
    <s v="Hurkey Creek Park"/>
    <x v="54"/>
    <x v="54"/>
    <s v="25400 931402 520845"/>
    <x v="3"/>
    <x v="22"/>
    <s v="Supplies &amp; Services"/>
    <x v="0"/>
    <s v="Regional Parks2"/>
    <s v="Hurkey Creek2"/>
    <n v="49502.84"/>
    <n v="38000"/>
    <n v="10000"/>
    <n v="48000"/>
    <n v="6291.1"/>
    <n v="6291.1"/>
    <n v="6291.1"/>
    <n v="6291.1"/>
    <n v="6291.1"/>
    <n v="49.51"/>
    <n v="1474.64"/>
    <n v="1474.64"/>
    <n v="1474.64"/>
    <n v="5032.88"/>
    <n v="5032.88"/>
    <n v="5032.88"/>
    <n v="51027.569999999992"/>
    <n v="18873.300000000003"/>
    <n v="12631.710000000001"/>
    <n v="4423.92"/>
    <n v="15098.64"/>
    <n v="51027.57"/>
    <n v="-3027.5699999999997"/>
    <n v="54000"/>
  </r>
  <r>
    <n v="25400"/>
    <s v="Regional Park &amp; Open Space Dis"/>
    <n v="931402"/>
    <s v="Hurkey Creek Park"/>
    <x v="83"/>
    <x v="83"/>
    <s v="25400 931402 529500"/>
    <x v="3"/>
    <x v="22"/>
    <s v="Supplies &amp; Services"/>
    <x v="0"/>
    <s v="Regional Parks2"/>
    <s v="Hurkey Creek2"/>
    <n v="13880.45"/>
    <n v="9000"/>
    <n v="10000"/>
    <n v="19000"/>
    <n v="0"/>
    <n v="1527.97"/>
    <n v="1384.83"/>
    <n v="1315.81"/>
    <n v="1142.3"/>
    <n v="3377.38"/>
    <n v="1734.86"/>
    <n v="0"/>
    <n v="2123.2600000000002"/>
    <n v="2238.98"/>
    <n v="1974.27"/>
    <n v="1318.44"/>
    <n v="18138.099999999999"/>
    <n v="2912.8"/>
    <n v="5835.49"/>
    <n v="3858.12"/>
    <n v="5531.6900000000005"/>
    <n v="18138.099999999999"/>
    <n v="861.90000000000146"/>
    <n v="20000"/>
  </r>
  <r>
    <n v="25400"/>
    <s v="Regional Park &amp; Open Space Dis"/>
    <n v="931402"/>
    <s v="Hurkey Creek Park"/>
    <x v="132"/>
    <x v="132"/>
    <s v="25400 931402 529510"/>
    <x v="3"/>
    <x v="22"/>
    <s v="Supplies &amp; Services"/>
    <x v="0"/>
    <s v="Regional Parks2"/>
    <s v="Hurkey Creek2"/>
    <n v="4985.1400000000003"/>
    <n v="5000"/>
    <m/>
    <n v="5000"/>
    <n v="0"/>
    <n v="0"/>
    <n v="0"/>
    <n v="1220.08"/>
    <n v="0"/>
    <n v="0"/>
    <n v="125"/>
    <n v="0"/>
    <n v="0"/>
    <n v="0"/>
    <n v="0"/>
    <n v="608.07000000000005"/>
    <n v="1953.15"/>
    <n v="0"/>
    <n v="1220.08"/>
    <n v="125"/>
    <n v="608.07000000000005"/>
    <n v="1953.15"/>
    <n v="3046.85"/>
    <n v="5000"/>
  </r>
  <r>
    <n v="25400"/>
    <s v="Regional Park &amp; Open Space Dis"/>
    <n v="931402"/>
    <s v="Hurkey Creek Park"/>
    <x v="84"/>
    <x v="84"/>
    <s v="25400 931402 529520"/>
    <x v="3"/>
    <x v="22"/>
    <s v="Supplies &amp; Services"/>
    <x v="0"/>
    <s v="Regional Parks2"/>
    <s v="Hurkey Creek2"/>
    <n v="5435"/>
    <n v="9000"/>
    <m/>
    <n v="9000"/>
    <n v="0"/>
    <n v="0"/>
    <n v="166.66"/>
    <n v="3770"/>
    <n v="304.62"/>
    <n v="304.62"/>
    <n v="0"/>
    <n v="0"/>
    <n v="0"/>
    <n v="0"/>
    <n v="0"/>
    <n v="1515"/>
    <n v="6060.9"/>
    <n v="166.66"/>
    <n v="4379.24"/>
    <n v="0"/>
    <n v="1515"/>
    <n v="6060.9"/>
    <n v="2939.1000000000004"/>
    <n v="9000"/>
  </r>
  <r>
    <n v="25400"/>
    <s v="Regional Park &amp; Open Space Dis"/>
    <n v="931403"/>
    <s v="Idyllwild Park"/>
    <x v="51"/>
    <x v="51"/>
    <s v="25400 931403 520230"/>
    <x v="3"/>
    <x v="23"/>
    <s v="Supplies &amp; Services"/>
    <x v="0"/>
    <s v="Regional Parks2"/>
    <s v="Idyllwild2"/>
    <n v="4349.6499999999996"/>
    <n v="2500"/>
    <m/>
    <n v="2500"/>
    <n v="0"/>
    <n v="284.97000000000003"/>
    <n v="79.8"/>
    <n v="201.63"/>
    <n v="201.72"/>
    <n v="163.71"/>
    <n v="267.39999999999998"/>
    <n v="159.86000000000001"/>
    <n v="159.86000000000001"/>
    <n v="189.86"/>
    <n v="203.66"/>
    <n v="161.76"/>
    <n v="2074.2300000000005"/>
    <n v="364.77000000000004"/>
    <n v="567.06000000000006"/>
    <n v="587.12"/>
    <n v="555.28"/>
    <n v="2074.2300000000005"/>
    <n v="425.76999999999953"/>
    <n v="2000"/>
  </r>
  <r>
    <n v="25400"/>
    <s v="Regional Park &amp; Open Space Dis"/>
    <n v="931403"/>
    <s v="Idyllwild Park"/>
    <x v="52"/>
    <x v="52"/>
    <s v="25400 931403 520320"/>
    <x v="3"/>
    <x v="23"/>
    <s v="Supplies &amp; Services"/>
    <x v="0"/>
    <s v="Regional Parks2"/>
    <s v="Idyllwild2"/>
    <n v="766.82999999999993"/>
    <n v="850"/>
    <m/>
    <n v="850"/>
    <n v="136.4"/>
    <n v="1.61"/>
    <n v="139.71"/>
    <n v="2.06"/>
    <n v="172.56"/>
    <n v="71.83"/>
    <n v="70.67"/>
    <n v="70.22"/>
    <n v="70.67"/>
    <n v="69.709999999999994"/>
    <n v="70.86"/>
    <n v="70.430000000000007"/>
    <n v="946.73"/>
    <n v="277.72000000000003"/>
    <n v="246.45"/>
    <n v="211.56"/>
    <n v="211"/>
    <n v="946.73"/>
    <n v="-96.730000000000018"/>
    <n v="850"/>
  </r>
  <r>
    <n v="25400"/>
    <s v="Regional Park &amp; Open Space Dis"/>
    <n v="931403"/>
    <s v="Idyllwild Park"/>
    <x v="131"/>
    <x v="131"/>
    <s v="25400 931403 520330"/>
    <x v="3"/>
    <x v="23"/>
    <s v="Supplies &amp; Services"/>
    <x v="0"/>
    <s v="Regional Parks2"/>
    <s v="Idyllwild2"/>
    <n v="1506.5600000000002"/>
    <n v="1700"/>
    <m/>
    <n v="1700"/>
    <n v="273.92"/>
    <n v="0"/>
    <n v="273.92"/>
    <n v="0"/>
    <n v="340.58"/>
    <n v="136.96"/>
    <n v="136.96"/>
    <n v="136.96"/>
    <n v="136.96"/>
    <n v="160.96"/>
    <n v="160.96"/>
    <n v="160.96"/>
    <n v="1919.1400000000003"/>
    <n v="547.84"/>
    <n v="477.53999999999996"/>
    <n v="410.88"/>
    <n v="482.88"/>
    <n v="1919.1400000000003"/>
    <n v="-219.14000000000033"/>
    <n v="2200"/>
  </r>
  <r>
    <n v="25400"/>
    <s v="Regional Park &amp; Open Space Dis"/>
    <n v="931403"/>
    <s v="Idyllwild Park"/>
    <x v="54"/>
    <x v="54"/>
    <s v="25400 931403 520845"/>
    <x v="3"/>
    <x v="23"/>
    <s v="Supplies &amp; Services"/>
    <x v="0"/>
    <s v="Regional Parks2"/>
    <s v="Idyllwild2"/>
    <n v="20075.55"/>
    <n v="20000"/>
    <m/>
    <n v="20000"/>
    <n v="2364.1999999999998"/>
    <n v="2364.1999999999998"/>
    <n v="2364.1999999999998"/>
    <n v="2364.1999999999998"/>
    <n v="2364.1999999999998"/>
    <n v="350"/>
    <n v="565.38"/>
    <n v="737.32"/>
    <n v="737.32"/>
    <n v="3487.41"/>
    <n v="2364.1999999999998"/>
    <n v="2364.1999999999998"/>
    <n v="22426.83"/>
    <n v="7092.5999999999995"/>
    <n v="5078.3999999999996"/>
    <n v="2040.02"/>
    <n v="8215.81"/>
    <n v="22426.83"/>
    <n v="-2426.8300000000017"/>
    <n v="25000"/>
  </r>
  <r>
    <n v="25400"/>
    <s v="Regional Park &amp; Open Space Dis"/>
    <n v="931403"/>
    <s v="Idyllwild Park"/>
    <x v="83"/>
    <x v="83"/>
    <s v="25400 931403 529500"/>
    <x v="3"/>
    <x v="23"/>
    <s v="Supplies &amp; Services"/>
    <x v="0"/>
    <s v="Regional Parks2"/>
    <s v="Idyllwild2"/>
    <n v="12229.75"/>
    <n v="12500"/>
    <m/>
    <n v="12500"/>
    <n v="0"/>
    <n v="911.14"/>
    <n v="0"/>
    <n v="1381.7"/>
    <n v="613.46"/>
    <n v="776.68"/>
    <n v="888.46"/>
    <n v="922.42"/>
    <n v="802.18"/>
    <n v="756.91"/>
    <n v="632.95000000000005"/>
    <n v="579.82000000000005"/>
    <n v="8265.7200000000012"/>
    <n v="911.14"/>
    <n v="2771.84"/>
    <n v="2613.06"/>
    <n v="1969.6800000000003"/>
    <n v="8265.7200000000012"/>
    <n v="4234.2799999999988"/>
    <n v="10000"/>
  </r>
  <r>
    <n v="25400"/>
    <s v="Regional Park &amp; Open Space Dis"/>
    <n v="931403"/>
    <s v="Idyllwild Park"/>
    <x v="132"/>
    <x v="132"/>
    <s v="25400 931403 529510"/>
    <x v="3"/>
    <x v="23"/>
    <s v="Supplies &amp; Services"/>
    <x v="0"/>
    <s v="Regional Parks2"/>
    <s v="Idyllwild2"/>
    <n v="3991.0999999999995"/>
    <n v="7500"/>
    <m/>
    <n v="7500"/>
    <n v="0"/>
    <n v="0"/>
    <n v="0"/>
    <n v="0"/>
    <n v="765.3"/>
    <n v="0"/>
    <n v="50"/>
    <n v="0"/>
    <n v="0"/>
    <n v="0"/>
    <n v="551.66"/>
    <n v="0"/>
    <n v="1366.96"/>
    <n v="0"/>
    <n v="765.3"/>
    <n v="50"/>
    <n v="551.66"/>
    <n v="1366.96"/>
    <n v="6133.04"/>
    <n v="6000"/>
  </r>
  <r>
    <n v="25400"/>
    <s v="Regional Park &amp; Open Space Dis"/>
    <n v="931403"/>
    <s v="Idyllwild Park"/>
    <x v="84"/>
    <x v="84"/>
    <s v="25400 931403 529520"/>
    <x v="3"/>
    <x v="23"/>
    <s v="Supplies &amp; Services"/>
    <x v="0"/>
    <s v="Regional Parks2"/>
    <s v="Idyllwild2"/>
    <n v="8262.42"/>
    <n v="10000"/>
    <m/>
    <n v="10000"/>
    <n v="0"/>
    <n v="1056.3800000000001"/>
    <n v="1002.71"/>
    <n v="1002.72"/>
    <n v="949.05"/>
    <n v="949.05"/>
    <n v="949.05"/>
    <n v="1002.72"/>
    <n v="1002.72"/>
    <n v="1002.72"/>
    <n v="0"/>
    <n v="2161.5100000000002"/>
    <n v="11078.630000000001"/>
    <n v="2059.09"/>
    <n v="2900.8199999999997"/>
    <n v="2954.49"/>
    <n v="3164.2300000000005"/>
    <n v="11078.630000000001"/>
    <n v="-1078.630000000001"/>
    <n v="12000"/>
  </r>
  <r>
    <n v="25400"/>
    <s v="Regional Park &amp; Open Space Dis"/>
    <n v="931403"/>
    <s v="Idyllwild Park"/>
    <x v="85"/>
    <x v="85"/>
    <s v="25400 931403 529550"/>
    <x v="3"/>
    <x v="23"/>
    <s v="Supplies &amp; Services"/>
    <x v="0"/>
    <s v="Regional Parks2"/>
    <s v="Idyllwild2"/>
    <n v="10882.439999999999"/>
    <n v="9000"/>
    <m/>
    <n v="9000"/>
    <n v="0"/>
    <n v="1544.31"/>
    <n v="1061.3599999999999"/>
    <n v="906.75"/>
    <n v="689.07"/>
    <n v="739.18"/>
    <n v="530.82000000000005"/>
    <n v="356.91"/>
    <n v="389.37"/>
    <n v="539.09"/>
    <n v="0"/>
    <n v="2005.8"/>
    <n v="8762.66"/>
    <n v="2605.67"/>
    <n v="2335"/>
    <n v="1277.0999999999999"/>
    <n v="2544.89"/>
    <n v="8762.66"/>
    <n v="237.34000000000015"/>
    <n v="10000"/>
  </r>
  <r>
    <n v="25400"/>
    <s v="Regional Park &amp; Open Space Dis"/>
    <n v="931404"/>
    <s v="kabian Park"/>
    <x v="85"/>
    <x v="85"/>
    <s v="25400 931404 529550"/>
    <x v="3"/>
    <x v="26"/>
    <s v="Supplies &amp; Services"/>
    <x v="0"/>
    <s v="Regional Parks2"/>
    <s v="Kabian2"/>
    <n v="6330.33"/>
    <n v="8000"/>
    <m/>
    <n v="8000"/>
    <n v="0"/>
    <n v="914.1"/>
    <n v="967.36"/>
    <n v="626.42999999999995"/>
    <n v="429.37"/>
    <n v="189.41"/>
    <n v="43.54"/>
    <n v="47.28"/>
    <n v="52.24"/>
    <n v="47.28"/>
    <n v="47.28"/>
    <n v="57.19"/>
    <n v="3421.48"/>
    <n v="1881.46"/>
    <n v="1245.21"/>
    <n v="143.06"/>
    <n v="151.75"/>
    <n v="3421.48"/>
    <n v="4578.5200000000004"/>
    <n v="8000"/>
  </r>
  <r>
    <n v="25400"/>
    <s v="Regional Park &amp; Open Space Dis"/>
    <n v="931405"/>
    <s v="Lake Cahuilla Park"/>
    <x v="51"/>
    <x v="51"/>
    <s v="25400 931405 520230"/>
    <x v="3"/>
    <x v="3"/>
    <s v="Supplies &amp; Services"/>
    <x v="0"/>
    <s v="Regional Parks2"/>
    <s v="Lake Cahuilla2"/>
    <n v="1403.0900000000001"/>
    <n v="1300"/>
    <m/>
    <n v="1300"/>
    <n v="0"/>
    <n v="83.58"/>
    <n v="83.58"/>
    <n v="83.74"/>
    <n v="83.8"/>
    <n v="1807.1"/>
    <n v="83.8"/>
    <n v="83.84"/>
    <n v="83.84"/>
    <n v="123.82"/>
    <n v="123.76"/>
    <n v="123.76"/>
    <n v="2764.6200000000008"/>
    <n v="167.16"/>
    <n v="1974.6399999999999"/>
    <n v="251.48"/>
    <n v="371.34"/>
    <n v="2764.62"/>
    <n v="-1464.62"/>
    <n v="2200"/>
  </r>
  <r>
    <n v="25400"/>
    <s v="Regional Park &amp; Open Space Dis"/>
    <n v="931405"/>
    <s v="Lake Cahuilla Park"/>
    <x v="52"/>
    <x v="52"/>
    <s v="25400 931405 520320"/>
    <x v="3"/>
    <x v="3"/>
    <s v="Supplies &amp; Services"/>
    <x v="0"/>
    <s v="Regional Parks2"/>
    <s v="Lake Cahuilla2"/>
    <n v="2665.9700000000003"/>
    <n v="2900"/>
    <m/>
    <n v="2900"/>
    <n v="134.11000000000001"/>
    <n v="211.22"/>
    <n v="255"/>
    <n v="43.62"/>
    <n v="315.18"/>
    <n v="260.33999999999997"/>
    <n v="217.5"/>
    <n v="176.5"/>
    <n v="208.69"/>
    <n v="172.96"/>
    <n v="177"/>
    <n v="175.29"/>
    <n v="2347.41"/>
    <n v="600.33000000000004"/>
    <n v="619.14"/>
    <n v="602.69000000000005"/>
    <n v="525.25"/>
    <n v="2347.41"/>
    <n v="552.59000000000015"/>
    <n v="2500"/>
  </r>
  <r>
    <n v="25400"/>
    <s v="Regional Park &amp; Open Space Dis"/>
    <n v="931405"/>
    <s v="Lake Cahuilla Park"/>
    <x v="131"/>
    <x v="131"/>
    <s v="25400 931405 520330"/>
    <x v="3"/>
    <x v="3"/>
    <s v="Supplies &amp; Services"/>
    <x v="0"/>
    <s v="Regional Parks2"/>
    <s v="Lake Cahuilla2"/>
    <n v="875.78000000000009"/>
    <n v="1500"/>
    <m/>
    <n v="1500"/>
    <n v="0"/>
    <n v="80.98"/>
    <n v="154.96"/>
    <n v="0"/>
    <n v="128.47999999999999"/>
    <n v="172.87"/>
    <n v="283.57"/>
    <n v="80.98"/>
    <n v="80.98"/>
    <n v="92.98"/>
    <n v="92.98"/>
    <n v="92.98"/>
    <n v="1261.76"/>
    <n v="235.94"/>
    <n v="301.35000000000002"/>
    <n v="445.53000000000003"/>
    <n v="278.94"/>
    <n v="1261.76"/>
    <n v="238.24"/>
    <n v="1500"/>
  </r>
  <r>
    <n v="25400"/>
    <s v="Regional Park &amp; Open Space Dis"/>
    <n v="931405"/>
    <s v="Lake Cahuilla Park"/>
    <x v="54"/>
    <x v="54"/>
    <s v="25400 931405 520845"/>
    <x v="3"/>
    <x v="3"/>
    <s v="Supplies &amp; Services"/>
    <x v="0"/>
    <s v="Regional Parks2"/>
    <s v="Lake Cahuilla2"/>
    <n v="15369.77"/>
    <n v="16500"/>
    <m/>
    <n v="16500"/>
    <n v="1230.1600000000001"/>
    <n v="1230.1600000000001"/>
    <n v="2460.3200000000002"/>
    <n v="0"/>
    <n v="1230.1600000000001"/>
    <n v="1230.1600000000001"/>
    <n v="1230.1600000000001"/>
    <n v="2460.3200000000002"/>
    <n v="496.9"/>
    <n v="2224.73"/>
    <n v="2982.12"/>
    <n v="1618.65"/>
    <n v="18393.84"/>
    <n v="4920.6400000000003"/>
    <n v="2460.3200000000002"/>
    <n v="4187.38"/>
    <n v="6825.5"/>
    <n v="18393.84"/>
    <n v="-1893.8400000000001"/>
    <n v="16500"/>
  </r>
  <r>
    <n v="25400"/>
    <s v="Regional Park &amp; Open Space Dis"/>
    <n v="931405"/>
    <s v="Lake Cahuilla Park"/>
    <x v="83"/>
    <x v="83"/>
    <s v="25400 931405 529500"/>
    <x v="3"/>
    <x v="3"/>
    <s v="Supplies &amp; Services"/>
    <x v="0"/>
    <s v="Regional Parks2"/>
    <s v="Lake Cahuilla2"/>
    <n v="36079.51"/>
    <n v="30000"/>
    <n v="13000"/>
    <n v="43000"/>
    <n v="1574.58"/>
    <n v="12.51"/>
    <n v="2895.06"/>
    <n v="2574.4299999999998"/>
    <n v="739.55"/>
    <n v="5799.15"/>
    <n v="5303.57"/>
    <n v="12.56"/>
    <n v="11530.09"/>
    <n v="4595.28"/>
    <n v="2815.92"/>
    <n v="1988.57"/>
    <n v="39841.269999999997"/>
    <n v="4482.1499999999996"/>
    <n v="9113.1299999999992"/>
    <n v="16846.22"/>
    <n v="9399.77"/>
    <n v="39841.270000000004"/>
    <n v="3158.7299999999959"/>
    <n v="30000"/>
  </r>
  <r>
    <n v="25400"/>
    <s v="Regional Park &amp; Open Space Dis"/>
    <n v="931405"/>
    <s v="Lake Cahuilla Park"/>
    <x v="132"/>
    <x v="132"/>
    <s v="25400 931405 529510"/>
    <x v="3"/>
    <x v="3"/>
    <s v="Supplies &amp; Services"/>
    <x v="0"/>
    <s v="Regional Parks2"/>
    <s v="Lake Cahuilla2"/>
    <n v="793.17"/>
    <n v="1000"/>
    <m/>
    <n v="1000"/>
    <n v="0"/>
    <n v="0"/>
    <n v="0"/>
    <n v="0"/>
    <n v="0"/>
    <n v="733.45"/>
    <n v="0"/>
    <n v="0"/>
    <n v="0"/>
    <n v="50"/>
    <n v="0"/>
    <n v="0"/>
    <n v="783.45"/>
    <n v="0"/>
    <n v="733.45"/>
    <n v="0"/>
    <n v="50"/>
    <n v="783.45"/>
    <n v="216.54999999999995"/>
    <n v="1000"/>
  </r>
  <r>
    <n v="25400"/>
    <s v="Regional Park &amp; Open Space Dis"/>
    <n v="931405"/>
    <s v="Lake Cahuilla Park"/>
    <x v="84"/>
    <x v="84"/>
    <s v="25400 931405 529520"/>
    <x v="3"/>
    <x v="3"/>
    <s v="Supplies &amp; Services"/>
    <x v="0"/>
    <s v="Regional Parks2"/>
    <s v="Lake Cahuilla2"/>
    <n v="40821.879999999997"/>
    <n v="55000"/>
    <m/>
    <n v="55000"/>
    <n v="0"/>
    <n v="559.52"/>
    <n v="558.32000000000005"/>
    <n v="1908.92"/>
    <n v="1908.32"/>
    <n v="2466.64"/>
    <n v="4050"/>
    <n v="5167.24"/>
    <n v="8658.92"/>
    <n v="3790.4"/>
    <n v="3285.92"/>
    <n v="585.91999999999996"/>
    <n v="32940.119999999995"/>
    <n v="1117.8400000000001"/>
    <n v="6283.8799999999992"/>
    <n v="17876.16"/>
    <n v="7662.24"/>
    <n v="32940.119999999995"/>
    <n v="22059.880000000005"/>
    <n v="40000"/>
  </r>
  <r>
    <n v="25400"/>
    <s v="Regional Park &amp; Open Space Dis"/>
    <n v="931405"/>
    <s v="Lake Cahuilla Park"/>
    <x v="85"/>
    <x v="85"/>
    <s v="25400 931405 529550"/>
    <x v="3"/>
    <x v="3"/>
    <s v="Supplies &amp; Services"/>
    <x v="0"/>
    <s v="Regional Parks2"/>
    <s v="Lake Cahuilla2"/>
    <n v="39775.54"/>
    <n v="50000"/>
    <m/>
    <n v="50000"/>
    <n v="0"/>
    <n v="6042.62"/>
    <n v="6146.72"/>
    <n v="6646.81"/>
    <n v="329.21"/>
    <n v="378.45"/>
    <n v="301.75"/>
    <n v="2891.21"/>
    <n v="4038.93"/>
    <n v="1392.22"/>
    <n v="3725.2"/>
    <n v="4782.16"/>
    <n v="36675.279999999999"/>
    <n v="12189.34"/>
    <n v="7354.47"/>
    <n v="7231.8899999999994"/>
    <n v="9899.58"/>
    <n v="36675.279999999999"/>
    <n v="13324.720000000001"/>
    <n v="50000"/>
  </r>
  <r>
    <n v="25400"/>
    <s v="Regional Park &amp; Open Space Dis"/>
    <n v="931406"/>
    <s v="Lawler Lodge &amp; Alpine Cabins"/>
    <x v="54"/>
    <x v="54"/>
    <s v="25400 931406 520845"/>
    <x v="3"/>
    <x v="27"/>
    <s v="Supplies &amp; Services"/>
    <x v="0"/>
    <s v="Regional Parks2"/>
    <s v="Lawler Lodge &amp; Alpine Cabins2"/>
    <n v="3501.8499999999995"/>
    <n v="3450"/>
    <m/>
    <n v="3450"/>
    <n v="318.35000000000002"/>
    <n v="318.35000000000002"/>
    <n v="318.35000000000002"/>
    <n v="318.35000000000002"/>
    <n v="318.35000000000002"/>
    <n v="318.35000000000002"/>
    <n v="318.35000000000002"/>
    <n v="318.35000000000002"/>
    <n v="318.35000000000002"/>
    <n v="318.35000000000002"/>
    <n v="318.35000000000002"/>
    <n v="318.35000000000002"/>
    <n v="3820.1999999999994"/>
    <n v="955.05000000000007"/>
    <n v="955.05000000000007"/>
    <n v="955.05000000000007"/>
    <n v="955.05000000000007"/>
    <n v="3820.2000000000003"/>
    <n v="-370.20000000000027"/>
    <n v="4800"/>
  </r>
  <r>
    <n v="25400"/>
    <s v="Regional Park &amp; Open Space Dis"/>
    <n v="931406"/>
    <s v="Lawler Lodge &amp; Alpine Cabins"/>
    <x v="83"/>
    <x v="83"/>
    <s v="25400 931406 529500"/>
    <x v="3"/>
    <x v="27"/>
    <s v="Supplies &amp; Services"/>
    <x v="0"/>
    <s v="Regional Parks2"/>
    <s v="Lawler Lodge &amp; Alpine Cabins2"/>
    <n v="6850.49"/>
    <n v="6000"/>
    <m/>
    <n v="6000"/>
    <n v="0"/>
    <n v="826.06"/>
    <n v="738.47"/>
    <n v="349.93"/>
    <n v="506.31"/>
    <n v="522.69000000000005"/>
    <n v="625.62"/>
    <n v="494.95"/>
    <n v="611.79"/>
    <n v="359.63"/>
    <n v="460.13"/>
    <n v="520.4"/>
    <n v="6015.98"/>
    <n v="1564.53"/>
    <n v="1378.93"/>
    <n v="1732.36"/>
    <n v="1340.1599999999999"/>
    <n v="6015.98"/>
    <n v="-15.979999999999563"/>
    <n v="6000"/>
  </r>
  <r>
    <n v="25400"/>
    <s v="Regional Park &amp; Open Space Dis"/>
    <n v="931406"/>
    <s v="Lawler Lodge &amp; Alpine Cabins"/>
    <x v="132"/>
    <x v="132"/>
    <s v="25400 931406 529510"/>
    <x v="3"/>
    <x v="27"/>
    <s v="Supplies &amp; Services"/>
    <x v="0"/>
    <s v="Regional Parks2"/>
    <s v="Lawler Lodge &amp; Alpine Cabins2"/>
    <n v="9397.6"/>
    <n v="6000"/>
    <m/>
    <n v="6000"/>
    <n v="0"/>
    <n v="0"/>
    <n v="281.74"/>
    <n v="485.12"/>
    <n v="0"/>
    <n v="237.82"/>
    <n v="1074.7"/>
    <n v="1592.53"/>
    <n v="824.02"/>
    <n v="0"/>
    <n v="1178.98"/>
    <n v="0"/>
    <n v="5674.91"/>
    <n v="281.74"/>
    <n v="722.94"/>
    <n v="3491.25"/>
    <n v="1178.98"/>
    <n v="5674.91"/>
    <n v="325.09000000000015"/>
    <n v="6000"/>
  </r>
  <r>
    <n v="25400"/>
    <s v="Regional Park &amp; Open Space Dis"/>
    <n v="931408"/>
    <s v="McCall Park"/>
    <x v="51"/>
    <x v="51"/>
    <s v="25400 931408 520230"/>
    <x v="3"/>
    <x v="24"/>
    <s v="Supplies &amp; Services"/>
    <x v="0"/>
    <s v="Regional Parks2"/>
    <s v="McCall2"/>
    <n v="902.95"/>
    <n v="1100"/>
    <m/>
    <n v="1100"/>
    <n v="0"/>
    <n v="79.8"/>
    <n v="79.8"/>
    <n v="48.75"/>
    <n v="38.01"/>
    <n v="38.01"/>
    <n v="38.01"/>
    <n v="38.01"/>
    <n v="38.01"/>
    <n v="38.020000000000003"/>
    <n v="38.01"/>
    <n v="38.01"/>
    <n v="512.43999999999994"/>
    <n v="159.6"/>
    <n v="124.76999999999998"/>
    <n v="114.03"/>
    <n v="114.03999999999999"/>
    <n v="512.43999999999994"/>
    <n v="587.56000000000006"/>
    <n v="0"/>
  </r>
  <r>
    <n v="25400"/>
    <s v="Regional Park &amp; Open Space Dis"/>
    <n v="931408"/>
    <s v="McCall Park"/>
    <x v="52"/>
    <x v="52"/>
    <s v="25400 931408 520320"/>
    <x v="3"/>
    <x v="24"/>
    <s v="Supplies &amp; Services"/>
    <x v="0"/>
    <s v="Regional Parks2"/>
    <s v="McCall2"/>
    <n v="695.31000000000006"/>
    <n v="700"/>
    <m/>
    <n v="700"/>
    <n v="56.75"/>
    <n v="56.75"/>
    <n v="56.75"/>
    <n v="57.47"/>
    <n v="57.47"/>
    <n v="57.76"/>
    <n v="57.66"/>
    <n v="57.66"/>
    <n v="58.29"/>
    <n v="57.79"/>
    <n v="57.79"/>
    <n v="57.83"/>
    <n v="689.96999999999991"/>
    <n v="170.25"/>
    <n v="172.7"/>
    <n v="173.60999999999999"/>
    <n v="173.41"/>
    <n v="689.96999999999991"/>
    <n v="10.030000000000086"/>
    <n v="4200"/>
  </r>
  <r>
    <n v="25400"/>
    <s v="Regional Park &amp; Open Space Dis"/>
    <n v="931408"/>
    <s v="McCall Park"/>
    <x v="54"/>
    <x v="54"/>
    <s v="25400 931408 520845"/>
    <x v="3"/>
    <x v="24"/>
    <s v="Supplies &amp; Services"/>
    <x v="0"/>
    <s v="Regional Parks2"/>
    <s v="McCall2"/>
    <n v="3558.24"/>
    <n v="4000"/>
    <m/>
    <n v="4000"/>
    <n v="296.52"/>
    <n v="296.52"/>
    <n v="296.52"/>
    <n v="296.52"/>
    <n v="296.52"/>
    <n v="296.52"/>
    <n v="296.52"/>
    <n v="296.52"/>
    <n v="296.52"/>
    <n v="296.52"/>
    <n v="296.52"/>
    <n v="296.52"/>
    <n v="3558.24"/>
    <n v="889.56"/>
    <n v="889.56"/>
    <n v="889.56"/>
    <n v="889.56"/>
    <n v="3558.24"/>
    <n v="441.76000000000022"/>
    <n v="3750"/>
  </r>
  <r>
    <n v="25400"/>
    <s v="Regional Park &amp; Open Space Dis"/>
    <n v="931408"/>
    <s v="McCall Park"/>
    <x v="83"/>
    <x v="83"/>
    <s v="25400 931408 529500"/>
    <x v="3"/>
    <x v="24"/>
    <s v="Supplies &amp; Services"/>
    <x v="0"/>
    <s v="Regional Parks2"/>
    <s v="McCall2"/>
    <n v="5119.58"/>
    <n v="6000"/>
    <m/>
    <n v="6000"/>
    <n v="0"/>
    <n v="1238.1600000000001"/>
    <n v="649.59"/>
    <n v="391"/>
    <n v="598.85"/>
    <n v="421.24"/>
    <n v="615.41999999999996"/>
    <n v="557.61"/>
    <n v="530.23"/>
    <n v="430.89"/>
    <n v="0"/>
    <n v="879.98"/>
    <n v="6312.9700000000012"/>
    <n v="1887.75"/>
    <n v="1411.0900000000001"/>
    <n v="1703.26"/>
    <n v="1310.87"/>
    <n v="6312.97"/>
    <n v="-312.97000000000025"/>
    <n v="7000"/>
  </r>
  <r>
    <n v="25400"/>
    <s v="Regional Park &amp; Open Space Dis"/>
    <n v="931408"/>
    <s v="McCall Park"/>
    <x v="132"/>
    <x v="132"/>
    <s v="25400 931408 529510"/>
    <x v="3"/>
    <x v="24"/>
    <s v="Supplies &amp; Services"/>
    <x v="0"/>
    <s v="Regional Parks2"/>
    <s v="McCall2"/>
    <n v="25"/>
    <n v="500"/>
    <m/>
    <n v="500"/>
    <n v="324.27999999999997"/>
    <n v="0"/>
    <n v="0"/>
    <n v="0"/>
    <n v="0"/>
    <n v="0"/>
    <n v="25"/>
    <n v="0"/>
    <n v="0"/>
    <n v="0"/>
    <n v="0"/>
    <n v="0"/>
    <n v="349.28"/>
    <n v="324.27999999999997"/>
    <n v="0"/>
    <n v="25"/>
    <n v="0"/>
    <n v="349.28"/>
    <n v="150.72000000000003"/>
    <n v="750"/>
  </r>
  <r>
    <n v="25400"/>
    <s v="Regional Park &amp; Open Space Dis"/>
    <n v="931408"/>
    <s v="McCall Park"/>
    <x v="84"/>
    <x v="84"/>
    <s v="25400 931408 529520"/>
    <x v="3"/>
    <x v="24"/>
    <s v="Supplies &amp; Services"/>
    <x v="0"/>
    <s v="Regional Parks2"/>
    <s v="McCall2"/>
    <n v="0"/>
    <n v="1755"/>
    <m/>
    <n v="1755"/>
    <n v="0"/>
    <n v="0"/>
    <n v="0"/>
    <n v="0"/>
    <n v="0"/>
    <n v="0"/>
    <n v="0"/>
    <n v="0"/>
    <n v="0"/>
    <n v="0"/>
    <n v="0"/>
    <n v="0"/>
    <n v="0"/>
    <n v="0"/>
    <n v="0"/>
    <n v="0"/>
    <n v="0"/>
    <n v="0"/>
    <n v="1755"/>
    <n v="1750"/>
  </r>
  <r>
    <n v="25400"/>
    <s v="Regional Park &amp; Open Space Dis"/>
    <n v="931409"/>
    <s v="Rancho Jurupa Park"/>
    <x v="51"/>
    <x v="51"/>
    <s v="25400 931409 520230"/>
    <x v="3"/>
    <x v="4"/>
    <s v="Supplies &amp; Services"/>
    <x v="0"/>
    <s v="Regional Parks2"/>
    <s v="Rancho Jurupa2"/>
    <n v="7426.8200000000015"/>
    <n v="6000"/>
    <m/>
    <n v="6000"/>
    <n v="0"/>
    <n v="482.58"/>
    <n v="444.57"/>
    <n v="483.14"/>
    <n v="483.35"/>
    <n v="483.35"/>
    <n v="843.72"/>
    <n v="399.65"/>
    <n v="1154.3499999999999"/>
    <n v="441.57"/>
    <n v="1023.65"/>
    <n v="563.26"/>
    <n v="6803.19"/>
    <n v="927.15"/>
    <n v="1449.8400000000001"/>
    <n v="2397.7199999999998"/>
    <n v="2028.48"/>
    <n v="6803.1900000000005"/>
    <n v="-803.19000000000051"/>
    <n v="6000"/>
  </r>
  <r>
    <n v="25400"/>
    <s v="Regional Park &amp; Open Space Dis"/>
    <n v="931409"/>
    <s v="Rancho Jurupa Park"/>
    <x v="52"/>
    <x v="52"/>
    <s v="25400 931409 520320"/>
    <x v="3"/>
    <x v="4"/>
    <s v="Supplies &amp; Services"/>
    <x v="0"/>
    <s v="Regional Parks2"/>
    <s v="Rancho Jurupa2"/>
    <n v="4363.63"/>
    <n v="5000"/>
    <m/>
    <n v="5000"/>
    <n v="547.17999999999995"/>
    <n v="82.68"/>
    <n v="722.43"/>
    <n v="82.6"/>
    <n v="402.98"/>
    <n v="427.67"/>
    <n v="405.29"/>
    <n v="319.92"/>
    <n v="833.83"/>
    <n v="85.04"/>
    <n v="404.69"/>
    <n v="405.89"/>
    <n v="4720.2"/>
    <n v="1352.29"/>
    <n v="913.25"/>
    <n v="1559.04"/>
    <n v="895.62"/>
    <n v="4720.2"/>
    <n v="279.80000000000018"/>
    <n v="5000"/>
  </r>
  <r>
    <n v="25400"/>
    <s v="Regional Park &amp; Open Space Dis"/>
    <n v="931409"/>
    <s v="Rancho Jurupa Park"/>
    <x v="131"/>
    <x v="131"/>
    <s v="25400 931409 520330"/>
    <x v="3"/>
    <x v="4"/>
    <s v="Supplies &amp; Services"/>
    <x v="0"/>
    <s v="Regional Parks2"/>
    <s v="Rancho Jurupa2"/>
    <n v="4963.4400000000005"/>
    <n v="5000"/>
    <m/>
    <n v="5000"/>
    <n v="469.17"/>
    <n v="247.16"/>
    <n v="687.09"/>
    <n v="107.67"/>
    <n v="397.73"/>
    <n v="373.64"/>
    <n v="397.64"/>
    <n v="289.95999999999998"/>
    <n v="772.8"/>
    <n v="109.99"/>
    <n v="399.95"/>
    <n v="399.95"/>
    <n v="4652.7499999999991"/>
    <n v="1403.42"/>
    <n v="879.04"/>
    <n v="1460.3999999999999"/>
    <n v="909.89"/>
    <n v="4652.75"/>
    <n v="347.25"/>
    <n v="5000"/>
  </r>
  <r>
    <n v="25400"/>
    <s v="Regional Park &amp; Open Space Dis"/>
    <n v="931409"/>
    <s v="Rancho Jurupa Park"/>
    <x v="54"/>
    <x v="54"/>
    <s v="25400 931409 520845"/>
    <x v="3"/>
    <x v="4"/>
    <s v="Supplies &amp; Services"/>
    <x v="0"/>
    <s v="Regional Parks2"/>
    <s v="Rancho Jurupa2"/>
    <n v="56358.12"/>
    <n v="55000"/>
    <m/>
    <n v="55000"/>
    <n v="0"/>
    <n v="6007.77"/>
    <n v="6007.77"/>
    <n v="6007.77"/>
    <n v="6007.77"/>
    <n v="6868.1"/>
    <n v="6007.77"/>
    <n v="6031.15"/>
    <n v="6031.15"/>
    <n v="6891.48"/>
    <n v="6031.15"/>
    <n v="6708.19"/>
    <n v="68600.069999999992"/>
    <n v="12015.54"/>
    <n v="18883.64"/>
    <n v="18070.07"/>
    <n v="19630.82"/>
    <n v="68600.070000000007"/>
    <n v="-13600.070000000007"/>
    <n v="63000"/>
  </r>
  <r>
    <n v="25400"/>
    <s v="Regional Park &amp; Open Space Dis"/>
    <n v="931409"/>
    <s v="Rancho Jurupa Park"/>
    <x v="57"/>
    <x v="57"/>
    <s v="25400 931409 521700"/>
    <x v="3"/>
    <x v="4"/>
    <s v="Supplies &amp; Services"/>
    <x v="0"/>
    <s v="Regional Parks2"/>
    <s v="Rancho Jurupa2"/>
    <n v="5517.88"/>
    <n v="4000"/>
    <m/>
    <n v="4000"/>
    <n v="630.64"/>
    <n v="320.32"/>
    <n v="320.32"/>
    <n v="0"/>
    <n v="320.32"/>
    <n v="640.64"/>
    <n v="0"/>
    <n v="320.32"/>
    <n v="640.64"/>
    <n v="0"/>
    <n v="320.32"/>
    <n v="320.32"/>
    <n v="3833.84"/>
    <n v="1271.28"/>
    <n v="960.96"/>
    <n v="960.96"/>
    <n v="640.64"/>
    <n v="3833.8399999999997"/>
    <n v="166.16000000000031"/>
    <n v="5000"/>
  </r>
  <r>
    <n v="25400"/>
    <s v="Regional Park &amp; Open Space Dis"/>
    <n v="931409"/>
    <s v="Rancho Jurupa Park"/>
    <x v="83"/>
    <x v="83"/>
    <s v="25400 931409 529500"/>
    <x v="3"/>
    <x v="4"/>
    <s v="Supplies &amp; Services"/>
    <x v="0"/>
    <s v="Regional Parks2"/>
    <s v="Rancho Jurupa2"/>
    <n v="252340.46"/>
    <n v="320000"/>
    <m/>
    <n v="320000"/>
    <n v="0"/>
    <n v="71647.92"/>
    <n v="31543.56"/>
    <n v="23027.02"/>
    <n v="17659.61"/>
    <n v="15440.24"/>
    <n v="17265.2"/>
    <n v="15079.53"/>
    <n v="14702.64"/>
    <n v="16648.990000000002"/>
    <n v="16219.26"/>
    <n v="25732.52"/>
    <n v="264966.49"/>
    <n v="103191.48"/>
    <n v="56126.87"/>
    <n v="47047.37"/>
    <n v="58600.770000000004"/>
    <n v="264966.49"/>
    <n v="55033.510000000009"/>
    <n v="330000"/>
  </r>
  <r>
    <n v="25400"/>
    <s v="Regional Park &amp; Open Space Dis"/>
    <n v="931409"/>
    <s v="Rancho Jurupa Park"/>
    <x v="132"/>
    <x v="132"/>
    <s v="25400 931409 529510"/>
    <x v="3"/>
    <x v="4"/>
    <s v="Supplies &amp; Services"/>
    <x v="0"/>
    <s v="Regional Parks2"/>
    <s v="Rancho Jurupa2"/>
    <n v="1026.8500000000001"/>
    <n v="700"/>
    <m/>
    <n v="700"/>
    <n v="0"/>
    <n v="19.14"/>
    <n v="17.899999999999999"/>
    <n v="17.96"/>
    <n v="4.4000000000000004"/>
    <n v="43.52"/>
    <n v="79.84"/>
    <n v="102.71"/>
    <n v="113.28"/>
    <n v="70.59"/>
    <n v="40.74"/>
    <n v="21.09"/>
    <n v="531.17000000000007"/>
    <n v="37.04"/>
    <n v="65.88"/>
    <n v="295.83000000000004"/>
    <n v="132.42000000000002"/>
    <n v="531.17000000000007"/>
    <n v="168.82999999999993"/>
    <n v="1000"/>
  </r>
  <r>
    <n v="25400"/>
    <s v="Regional Park &amp; Open Space Dis"/>
    <n v="931409"/>
    <s v="Rancho Jurupa Park"/>
    <x v="84"/>
    <x v="84"/>
    <s v="25400 931409 529520"/>
    <x v="3"/>
    <x v="4"/>
    <s v="Supplies &amp; Services"/>
    <x v="0"/>
    <s v="Regional Parks2"/>
    <s v="Rancho Jurupa2"/>
    <n v="18475.34"/>
    <n v="15000"/>
    <m/>
    <n v="15000"/>
    <n v="0"/>
    <n v="1491.35"/>
    <n v="1355.35"/>
    <n v="1355.35"/>
    <n v="685.04"/>
    <n v="765.6"/>
    <n v="2020.68"/>
    <n v="59.1"/>
    <n v="2902.64"/>
    <n v="1175.32"/>
    <n v="1220.54"/>
    <n v="2596.8000000000002"/>
    <n v="15627.77"/>
    <n v="2846.7"/>
    <n v="2805.99"/>
    <n v="4982.42"/>
    <n v="4992.66"/>
    <n v="15627.77"/>
    <n v="-627.77000000000044"/>
    <n v="15000"/>
  </r>
  <r>
    <n v="25400"/>
    <s v="Regional Park &amp; Open Space Dis"/>
    <n v="931409"/>
    <s v="Rancho Jurupa Park"/>
    <x v="85"/>
    <x v="85"/>
    <s v="25400 931409 529550"/>
    <x v="3"/>
    <x v="4"/>
    <s v="Supplies &amp; Services"/>
    <x v="0"/>
    <s v="Regional Parks2"/>
    <s v="Rancho Jurupa2"/>
    <n v="21484.52"/>
    <n v="30000"/>
    <m/>
    <n v="30000"/>
    <n v="0"/>
    <n v="3011.96"/>
    <n v="2770.35"/>
    <n v="1987.66"/>
    <n v="1539.17"/>
    <n v="1502.87"/>
    <n v="1727.93"/>
    <n v="1696.47"/>
    <n v="2608.81"/>
    <n v="2032.85"/>
    <n v="2083.67"/>
    <n v="2512.0100000000002"/>
    <n v="23473.75"/>
    <n v="5782.3099999999995"/>
    <n v="5029.7"/>
    <n v="6033.21"/>
    <n v="6628.5300000000007"/>
    <n v="23473.75"/>
    <n v="6526.25"/>
    <n v="25000"/>
  </r>
  <r>
    <n v="25400"/>
    <s v="Regional Park &amp; Open Space Dis"/>
    <n v="931421"/>
    <s v="Mayflower Park"/>
    <x v="51"/>
    <x v="51"/>
    <s v="25400 931421 520230"/>
    <x v="3"/>
    <x v="5"/>
    <s v="Supplies &amp; Services"/>
    <x v="0"/>
    <s v="Regional Parks2"/>
    <s v="Mayflower2"/>
    <n v="941.55000000000007"/>
    <n v="1300"/>
    <m/>
    <n v="1300"/>
    <n v="0"/>
    <n v="83.58"/>
    <n v="83.58"/>
    <n v="83.74"/>
    <n v="83.8"/>
    <n v="83.8"/>
    <n v="83.8"/>
    <n v="83.84"/>
    <n v="83.84"/>
    <n v="83.85"/>
    <n v="83.8"/>
    <n v="83.8"/>
    <n v="921.43"/>
    <n v="167.16"/>
    <n v="251.33999999999997"/>
    <n v="251.48"/>
    <n v="251.45"/>
    <n v="921.43000000000006"/>
    <n v="378.56999999999994"/>
    <n v="1000"/>
  </r>
  <r>
    <n v="25400"/>
    <s v="Regional Park &amp; Open Space Dis"/>
    <n v="931421"/>
    <s v="Mayflower Park"/>
    <x v="52"/>
    <x v="52"/>
    <s v="25400 931421 520320"/>
    <x v="3"/>
    <x v="5"/>
    <s v="Supplies &amp; Services"/>
    <x v="0"/>
    <s v="Regional Parks2"/>
    <s v="Mayflower2"/>
    <n v="496.20000000000005"/>
    <n v="750"/>
    <m/>
    <n v="750"/>
    <n v="125.31"/>
    <n v="128.28"/>
    <n v="34.090000000000003"/>
    <n v="1.72"/>
    <n v="55.11"/>
    <n v="32.229999999999997"/>
    <n v="32.99"/>
    <n v="32.549999999999997"/>
    <n v="32.81"/>
    <n v="30.67"/>
    <n v="31.27"/>
    <n v="31.06"/>
    <n v="568.09"/>
    <n v="287.68"/>
    <n v="89.06"/>
    <n v="98.35"/>
    <n v="93"/>
    <n v="568.09"/>
    <n v="181.90999999999997"/>
    <n v="800"/>
  </r>
  <r>
    <n v="25400"/>
    <s v="Regional Park &amp; Open Space Dis"/>
    <n v="931421"/>
    <s v="Mayflower Park"/>
    <x v="131"/>
    <x v="131"/>
    <s v="25400 931421 520330"/>
    <x v="3"/>
    <x v="5"/>
    <s v="Supplies &amp; Services"/>
    <x v="0"/>
    <s v="Regional Parks2"/>
    <s v="Mayflower2"/>
    <n v="4604.75"/>
    <n v="8000"/>
    <m/>
    <n v="8000"/>
    <n v="308"/>
    <n v="321.27999999999997"/>
    <n v="416.37"/>
    <n v="311.32"/>
    <n v="504.38"/>
    <n v="370.31"/>
    <n v="377.85"/>
    <n v="396.11"/>
    <n v="401.09"/>
    <n v="390.23"/>
    <n v="435.51"/>
    <n v="408.95"/>
    <n v="4641.3999999999996"/>
    <n v="1045.6500000000001"/>
    <n v="1186.01"/>
    <n v="1175.05"/>
    <n v="1234.69"/>
    <n v="4641.3999999999996"/>
    <n v="3358.6000000000004"/>
    <n v="6000"/>
  </r>
  <r>
    <n v="25400"/>
    <s v="Regional Park &amp; Open Space Dis"/>
    <n v="931421"/>
    <s v="Mayflower Park"/>
    <x v="54"/>
    <x v="54"/>
    <s v="25400 931421 520845"/>
    <x v="3"/>
    <x v="5"/>
    <s v="Supplies &amp; Services"/>
    <x v="0"/>
    <s v="Regional Parks2"/>
    <s v="Mayflower2"/>
    <n v="10210.939999999999"/>
    <n v="9450"/>
    <m/>
    <n v="9450"/>
    <n v="630.36"/>
    <n v="630.36"/>
    <n v="3421.86"/>
    <n v="630.36"/>
    <n v="630.36"/>
    <n v="630.36"/>
    <n v="630.36"/>
    <n v="630.36"/>
    <n v="630.36"/>
    <n v="630.36"/>
    <n v="630.36"/>
    <n v="1187.1400000000001"/>
    <n v="10912.599999999999"/>
    <n v="4682.58"/>
    <n v="1891.08"/>
    <n v="1891.08"/>
    <n v="2447.86"/>
    <n v="10912.6"/>
    <n v="-1462.6000000000004"/>
    <n v="9450"/>
  </r>
  <r>
    <n v="25400"/>
    <s v="Regional Park &amp; Open Space Dis"/>
    <n v="931421"/>
    <s v="Mayflower Park"/>
    <x v="57"/>
    <x v="57"/>
    <s v="25400 931421 521700"/>
    <x v="3"/>
    <x v="5"/>
    <s v="Supplies &amp; Services"/>
    <x v="0"/>
    <s v="Regional Parks2"/>
    <s v="Mayflower2"/>
    <n v="1942.6700000000003"/>
    <n v="900"/>
    <m/>
    <n v="900"/>
    <n v="-87.16"/>
    <n v="0"/>
    <n v="0"/>
    <n v="246.51"/>
    <n v="0"/>
    <n v="942.32"/>
    <n v="246.51"/>
    <n v="0"/>
    <n v="0"/>
    <n v="246.51"/>
    <n v="0"/>
    <n v="0"/>
    <n v="1594.69"/>
    <n v="-87.16"/>
    <n v="1188.83"/>
    <n v="246.51"/>
    <n v="246.51"/>
    <n v="1594.6899999999998"/>
    <n v="-694.68999999999983"/>
    <n v="1720"/>
  </r>
  <r>
    <n v="25400"/>
    <s v="Regional Park &amp; Open Space Dis"/>
    <n v="931421"/>
    <s v="Mayflower Park"/>
    <x v="83"/>
    <x v="83"/>
    <s v="25400 931421 529500"/>
    <x v="3"/>
    <x v="5"/>
    <s v="Supplies &amp; Services"/>
    <x v="0"/>
    <s v="Regional Parks2"/>
    <s v="Mayflower2"/>
    <n v="75325.33"/>
    <n v="42000"/>
    <n v="40000"/>
    <n v="82000"/>
    <n v="0"/>
    <n v="10407.700000000001"/>
    <n v="15339.64"/>
    <n v="3865.23"/>
    <n v="0"/>
    <n v="10249.74"/>
    <n v="0"/>
    <n v="8731.2099999999991"/>
    <n v="12394.07"/>
    <n v="0"/>
    <n v="4658.1000000000004"/>
    <n v="4503.17"/>
    <n v="70148.86"/>
    <n v="25747.34"/>
    <n v="14114.97"/>
    <n v="21125.279999999999"/>
    <n v="9161.27"/>
    <n v="70148.86"/>
    <n v="11851.14"/>
    <n v="80000"/>
  </r>
  <r>
    <n v="25400"/>
    <s v="Regional Park &amp; Open Space Dis"/>
    <n v="931421"/>
    <s v="Mayflower Park"/>
    <x v="132"/>
    <x v="132"/>
    <s v="25400 931421 529510"/>
    <x v="3"/>
    <x v="5"/>
    <s v="Supplies &amp; Services"/>
    <x v="0"/>
    <s v="Regional Parks2"/>
    <s v="Mayflower2"/>
    <n v="1588.58"/>
    <n v="2000"/>
    <m/>
    <n v="2000"/>
    <n v="0"/>
    <n v="0"/>
    <n v="240.77"/>
    <n v="16.3"/>
    <n v="87"/>
    <n v="0"/>
    <n v="0"/>
    <n v="0"/>
    <n v="25"/>
    <n v="0"/>
    <n v="0"/>
    <n v="0"/>
    <n v="369.07"/>
    <n v="240.77"/>
    <n v="103.3"/>
    <n v="25"/>
    <n v="0"/>
    <n v="369.07"/>
    <n v="1630.93"/>
    <n v="2000"/>
  </r>
  <r>
    <n v="25400"/>
    <s v="Regional Park &amp; Open Space Dis"/>
    <n v="931421"/>
    <s v="Mayflower Park"/>
    <x v="84"/>
    <x v="84"/>
    <s v="25400 931421 529520"/>
    <x v="3"/>
    <x v="5"/>
    <s v="Supplies &amp; Services"/>
    <x v="0"/>
    <s v="Regional Parks2"/>
    <s v="Mayflower2"/>
    <n v="16840.79"/>
    <n v="10000"/>
    <m/>
    <n v="10000"/>
    <n v="1110"/>
    <n v="275"/>
    <n v="1925"/>
    <n v="1100"/>
    <n v="1183.0999999999999"/>
    <n v="2393.91"/>
    <n v="829.58"/>
    <n v="1375"/>
    <n v="825"/>
    <n v="275"/>
    <n v="0"/>
    <n v="0"/>
    <n v="11291.59"/>
    <n v="3310"/>
    <n v="4677.01"/>
    <n v="3029.58"/>
    <n v="275"/>
    <n v="11291.59"/>
    <n v="-1291.5900000000001"/>
    <n v="15000"/>
  </r>
  <r>
    <n v="25400"/>
    <s v="Regional Park &amp; Open Space Dis"/>
    <n v="931421"/>
    <s v="Mayflower Park"/>
    <x v="85"/>
    <x v="85"/>
    <s v="25400 931421 529550"/>
    <x v="3"/>
    <x v="5"/>
    <s v="Supplies &amp; Services"/>
    <x v="0"/>
    <s v="Regional Parks2"/>
    <s v="Mayflower2"/>
    <n v="2982.11"/>
    <n v="6000"/>
    <m/>
    <n v="6000"/>
    <n v="39.770000000000003"/>
    <n v="48.66"/>
    <n v="122.98"/>
    <n v="47.21"/>
    <n v="2587.36"/>
    <n v="45.5"/>
    <n v="44.05"/>
    <n v="48.66"/>
    <n v="46.02"/>
    <n v="196.09"/>
    <n v="96.94"/>
    <n v="5113.99"/>
    <n v="8437.23"/>
    <n v="211.41000000000003"/>
    <n v="2680.07"/>
    <n v="138.72999999999999"/>
    <n v="5407.0199999999995"/>
    <n v="8437.23"/>
    <n v="-2437.2299999999996"/>
    <n v="6000"/>
  </r>
  <r>
    <n v="25430"/>
    <s v="Habitat/Open Space Mgt-Parks"/>
    <n v="931172"/>
    <s v="Hab &amp; Opn Spc -Harford Springs"/>
    <x v="35"/>
    <x v="35"/>
    <s v="25430 931172 515040"/>
    <x v="1"/>
    <x v="1"/>
    <s v="Payroll-PCF"/>
    <x v="3"/>
    <s v="Natural Resources1"/>
    <s v="Habitat &amp; Open Space Management1"/>
    <n v="1396.98"/>
    <n v="0"/>
    <m/>
    <n v="0"/>
    <n v="0"/>
    <n v="0"/>
    <n v="0"/>
    <n v="0"/>
    <n v="0"/>
    <n v="0"/>
    <n v="0"/>
    <n v="0"/>
    <n v="0"/>
    <n v="0"/>
    <n v="0"/>
    <n v="0"/>
    <n v="0"/>
    <n v="0"/>
    <n v="0"/>
    <n v="0"/>
    <n v="0"/>
    <n v="0"/>
    <n v="0"/>
    <n v="0"/>
  </r>
  <r>
    <n v="25430"/>
    <s v="Habitat/Open Space Mgt-Parks"/>
    <n v="931172"/>
    <s v="Hab &amp; Opn Spc -Harford Springs"/>
    <x v="36"/>
    <x v="36"/>
    <s v="25430 931172 515100"/>
    <x v="1"/>
    <x v="1"/>
    <s v="Payroll-PCF"/>
    <x v="3"/>
    <s v="Natural Resources1"/>
    <s v="Habitat &amp; Open Space Management1"/>
    <n v="15.17"/>
    <n v="0"/>
    <m/>
    <n v="0"/>
    <n v="0"/>
    <n v="0"/>
    <n v="0"/>
    <n v="0"/>
    <n v="0"/>
    <n v="0"/>
    <n v="0"/>
    <n v="0"/>
    <n v="0"/>
    <n v="0"/>
    <n v="0"/>
    <n v="0"/>
    <n v="0"/>
    <n v="0"/>
    <n v="0"/>
    <n v="0"/>
    <n v="0"/>
    <n v="0"/>
    <n v="0"/>
    <n v="0"/>
  </r>
  <r>
    <n v="25430"/>
    <s v="Habitat/Open Space Mgt-Parks"/>
    <n v="931172"/>
    <s v="Hab &amp; Opn Spc -Harford Springs"/>
    <x v="37"/>
    <x v="37"/>
    <s v="25430 931172 515120"/>
    <x v="1"/>
    <x v="1"/>
    <s v="Payroll-PCF"/>
    <x v="3"/>
    <s v="Natural Resources1"/>
    <s v="Habitat &amp; Open Space Management1"/>
    <n v="30.2"/>
    <n v="0"/>
    <m/>
    <n v="0"/>
    <n v="0"/>
    <n v="0"/>
    <n v="0"/>
    <n v="0"/>
    <n v="0"/>
    <n v="0"/>
    <n v="0"/>
    <n v="0"/>
    <n v="0"/>
    <n v="0"/>
    <n v="0"/>
    <n v="0"/>
    <n v="0"/>
    <n v="0"/>
    <n v="0"/>
    <n v="0"/>
    <n v="0"/>
    <n v="0"/>
    <n v="0"/>
    <n v="0"/>
  </r>
  <r>
    <n v="25430"/>
    <s v="Habitat/Open Space Mgt-Parks"/>
    <n v="931172"/>
    <s v="Hab &amp; Opn Spc -Harford Springs"/>
    <x v="38"/>
    <x v="38"/>
    <s v="25430 931172 515160"/>
    <x v="1"/>
    <x v="1"/>
    <s v="Payroll-PCF"/>
    <x v="3"/>
    <s v="Natural Resources1"/>
    <s v="Habitat &amp; Open Space Management1"/>
    <n v="0.36"/>
    <n v="0"/>
    <m/>
    <n v="0"/>
    <n v="0"/>
    <n v="0"/>
    <n v="0"/>
    <n v="0"/>
    <n v="0"/>
    <n v="0"/>
    <n v="0"/>
    <n v="0"/>
    <n v="0"/>
    <n v="0"/>
    <n v="0"/>
    <n v="0"/>
    <n v="0"/>
    <n v="0"/>
    <n v="0"/>
    <n v="0"/>
    <n v="0"/>
    <n v="0"/>
    <n v="0"/>
    <n v="0"/>
  </r>
  <r>
    <n v="25430"/>
    <s v="Habitat/Open Space Mgt-Parks"/>
    <n v="931172"/>
    <s v="Hab &amp; Opn Spc -Harford Springs"/>
    <x v="39"/>
    <x v="39"/>
    <s v="25430 931172 515260"/>
    <x v="1"/>
    <x v="1"/>
    <s v="Payroll-PCF"/>
    <x v="3"/>
    <s v="Natural Resources1"/>
    <s v="Habitat &amp; Open Space Management1"/>
    <n v="38.06"/>
    <n v="0"/>
    <m/>
    <n v="0"/>
    <n v="0"/>
    <n v="0"/>
    <n v="0"/>
    <n v="0"/>
    <n v="0"/>
    <n v="0"/>
    <n v="0"/>
    <n v="0"/>
    <n v="0"/>
    <n v="0"/>
    <n v="0"/>
    <n v="0"/>
    <n v="0"/>
    <n v="0"/>
    <n v="0"/>
    <n v="0"/>
    <n v="0"/>
    <n v="0"/>
    <n v="0"/>
    <n v="0"/>
  </r>
  <r>
    <n v="25430"/>
    <s v="Habitat/Open Space Mgt-Parks"/>
    <n v="931172"/>
    <s v="Hab &amp; Opn Spc -Harford Springs"/>
    <x v="40"/>
    <x v="40"/>
    <s v="25430 931172 518010"/>
    <x v="1"/>
    <x v="1"/>
    <s v="Payroll-PCF"/>
    <x v="3"/>
    <s v="Natural Resources1"/>
    <s v="Habitat &amp; Open Space Management1"/>
    <n v="2.4900000000000002"/>
    <n v="0"/>
    <m/>
    <n v="0"/>
    <n v="0"/>
    <n v="0"/>
    <n v="0"/>
    <n v="0"/>
    <n v="0"/>
    <n v="0"/>
    <n v="0"/>
    <n v="0"/>
    <n v="0"/>
    <n v="0"/>
    <n v="0"/>
    <n v="0"/>
    <n v="0"/>
    <n v="0"/>
    <n v="0"/>
    <n v="0"/>
    <n v="0"/>
    <n v="0"/>
    <n v="0"/>
    <n v="0"/>
  </r>
  <r>
    <n v="25430"/>
    <s v="Habitat/Open Space Mgt-Parks"/>
    <n v="931172"/>
    <s v="Hab &amp; Opn Spc -Harford Springs"/>
    <x v="41"/>
    <x v="41"/>
    <s v="25430 931172 518020"/>
    <x v="1"/>
    <x v="1"/>
    <s v="Payroll-PCF"/>
    <x v="3"/>
    <s v="Natural Resources1"/>
    <s v="Habitat &amp; Open Space Management1"/>
    <n v="0.58000000000000007"/>
    <n v="0"/>
    <m/>
    <n v="0"/>
    <n v="0"/>
    <n v="0"/>
    <n v="0"/>
    <n v="0"/>
    <n v="0"/>
    <n v="0"/>
    <n v="0"/>
    <n v="0"/>
    <n v="0"/>
    <n v="0"/>
    <n v="0"/>
    <n v="0"/>
    <n v="0"/>
    <n v="0"/>
    <n v="0"/>
    <n v="0"/>
    <n v="0"/>
    <n v="0"/>
    <n v="0"/>
    <n v="0"/>
  </r>
  <r>
    <n v="25430"/>
    <s v="Habitat/Open Space Mgt-Parks"/>
    <n v="931172"/>
    <s v="Hab &amp; Opn Spc -Harford Springs"/>
    <x v="42"/>
    <x v="42"/>
    <s v="25430 931172 518140"/>
    <x v="1"/>
    <x v="1"/>
    <s v="Payroll-PCF"/>
    <x v="3"/>
    <s v="Natural Resources1"/>
    <s v="Habitat &amp; Open Space Management1"/>
    <n v="4.9200000000000008"/>
    <n v="0"/>
    <m/>
    <n v="0"/>
    <n v="0"/>
    <n v="0"/>
    <n v="0"/>
    <n v="0"/>
    <n v="0"/>
    <n v="0"/>
    <n v="0"/>
    <n v="0"/>
    <n v="0"/>
    <n v="0"/>
    <n v="0"/>
    <n v="0"/>
    <n v="0"/>
    <n v="0"/>
    <n v="0"/>
    <n v="0"/>
    <n v="0"/>
    <n v="0"/>
    <n v="0"/>
    <n v="0"/>
  </r>
  <r>
    <n v="25430"/>
    <s v="Habitat/Open Space Mgt-Parks"/>
    <n v="931172"/>
    <s v="Hab &amp; Opn Spc -Harford Springs"/>
    <x v="54"/>
    <x v="54"/>
    <s v="25430 931172 520845"/>
    <x v="1"/>
    <x v="1"/>
    <s v="Supplies &amp; Services"/>
    <x v="0"/>
    <s v="Natural Resources2"/>
    <s v="Habitat &amp; Open Space Management2"/>
    <n v="614.1099999999999"/>
    <n v="0"/>
    <m/>
    <n v="0"/>
    <n v="0"/>
    <n v="0"/>
    <n v="0"/>
    <n v="0"/>
    <n v="0"/>
    <n v="0"/>
    <n v="0"/>
    <n v="0"/>
    <n v="0"/>
    <n v="0"/>
    <n v="0"/>
    <n v="0"/>
    <n v="0"/>
    <n v="0"/>
    <n v="0"/>
    <n v="0"/>
    <n v="0"/>
    <n v="0"/>
    <n v="0"/>
    <n v="0"/>
  </r>
  <r>
    <n v="25430"/>
    <s v="Habitat/Open Space Mgt-Parks"/>
    <n v="931172"/>
    <s v="Hab &amp; Opn Spc -Harford Springs"/>
    <x v="55"/>
    <x v="55"/>
    <s v="25430 931172 521420"/>
    <x v="1"/>
    <x v="1"/>
    <s v="Supplies &amp; Services"/>
    <x v="0"/>
    <s v="Natural Resources2"/>
    <s v="Habitat &amp; Open Space Management2"/>
    <n v="148.56"/>
    <n v="0"/>
    <m/>
    <n v="0"/>
    <n v="0"/>
    <n v="0"/>
    <n v="0"/>
    <n v="0"/>
    <n v="0"/>
    <n v="0"/>
    <n v="0"/>
    <n v="0"/>
    <n v="0"/>
    <n v="0"/>
    <n v="0"/>
    <n v="0"/>
    <n v="0"/>
    <n v="0"/>
    <n v="0"/>
    <n v="0"/>
    <n v="0"/>
    <n v="0"/>
    <n v="0"/>
    <n v="0"/>
  </r>
  <r>
    <n v="25430"/>
    <s v="Habitat/Open Space Mgt-Parks"/>
    <n v="931172"/>
    <s v="Hab &amp; Opn Spc -Harford Springs"/>
    <x v="8"/>
    <x v="8"/>
    <s v="25430 931172 522310"/>
    <x v="1"/>
    <x v="1"/>
    <s v="Supplies &amp; Services"/>
    <x v="0"/>
    <s v="Natural Resources2"/>
    <s v="Habitat &amp; Open Space Management2"/>
    <n v="346.98"/>
    <n v="0"/>
    <m/>
    <n v="0"/>
    <n v="0"/>
    <n v="0"/>
    <n v="0"/>
    <n v="0"/>
    <n v="0"/>
    <n v="0"/>
    <n v="0"/>
    <n v="0"/>
    <n v="0"/>
    <n v="0"/>
    <n v="0"/>
    <n v="0"/>
    <n v="0"/>
    <n v="0"/>
    <n v="0"/>
    <n v="0"/>
    <n v="0"/>
    <n v="0"/>
    <n v="0"/>
    <n v="0"/>
  </r>
  <r>
    <n v="25430"/>
    <s v="Habitat/Open Space Mgt-Parks"/>
    <n v="931172"/>
    <s v="Hab &amp; Opn Spc -Harford Springs"/>
    <x v="60"/>
    <x v="60"/>
    <s v="25430 931172 522320"/>
    <x v="1"/>
    <x v="1"/>
    <s v="Supplies &amp; Services"/>
    <x v="0"/>
    <s v="Natural Resources2"/>
    <s v="Habitat &amp; Open Space Management2"/>
    <n v="404.25"/>
    <n v="0"/>
    <m/>
    <n v="0"/>
    <n v="0"/>
    <n v="0"/>
    <n v="0"/>
    <n v="0"/>
    <n v="0"/>
    <n v="0"/>
    <n v="0"/>
    <n v="0"/>
    <n v="0"/>
    <n v="0"/>
    <n v="0"/>
    <n v="0"/>
    <n v="0"/>
    <n v="0"/>
    <n v="0"/>
    <n v="0"/>
    <n v="0"/>
    <n v="0"/>
    <n v="0"/>
    <n v="0"/>
  </r>
  <r>
    <n v="25430"/>
    <s v="Habitat/Open Space Mgt-Parks"/>
    <n v="931172"/>
    <s v="Hab &amp; Opn Spc -Harford Springs"/>
    <x v="61"/>
    <x v="61"/>
    <s v="25430 931172 522400"/>
    <x v="1"/>
    <x v="1"/>
    <s v="Supplies &amp; Services"/>
    <x v="0"/>
    <s v="Natural Resources2"/>
    <s v="Habitat &amp; Open Space Management2"/>
    <n v="60"/>
    <n v="0"/>
    <m/>
    <n v="0"/>
    <n v="0"/>
    <n v="0"/>
    <n v="0"/>
    <n v="0"/>
    <n v="0"/>
    <n v="0"/>
    <n v="0"/>
    <n v="0"/>
    <n v="0"/>
    <n v="0"/>
    <n v="0"/>
    <n v="0"/>
    <n v="0"/>
    <n v="0"/>
    <n v="0"/>
    <n v="0"/>
    <n v="0"/>
    <n v="0"/>
    <n v="0"/>
    <n v="0"/>
  </r>
  <r>
    <n v="25430"/>
    <s v="Habitat/Open Space Mgt-Parks"/>
    <n v="931172"/>
    <s v="Hab &amp; Opn Spc -Harford Springs"/>
    <x v="64"/>
    <x v="64"/>
    <s v="25430 931172 523340"/>
    <x v="1"/>
    <x v="1"/>
    <s v="Supplies &amp; Services"/>
    <x v="0"/>
    <s v="Natural Resources2"/>
    <s v="Habitat &amp; Open Space Management2"/>
    <n v="2.4499999999999997"/>
    <n v="0"/>
    <m/>
    <n v="0"/>
    <n v="0"/>
    <n v="0"/>
    <n v="0"/>
    <n v="0"/>
    <n v="0"/>
    <n v="0"/>
    <n v="0"/>
    <n v="0"/>
    <n v="0"/>
    <n v="0"/>
    <n v="0"/>
    <n v="0"/>
    <n v="0"/>
    <n v="0"/>
    <n v="0"/>
    <n v="0"/>
    <n v="0"/>
    <n v="0"/>
    <n v="0"/>
    <n v="0"/>
  </r>
  <r>
    <n v="25430"/>
    <s v="Habitat/Open Space Mgt-Parks"/>
    <n v="931172"/>
    <s v="Hab &amp; Opn Spc -Harford Springs"/>
    <x v="84"/>
    <x v="84"/>
    <s v="25430 931172 529520"/>
    <x v="1"/>
    <x v="1"/>
    <s v="Supplies &amp; Services"/>
    <x v="0"/>
    <s v="Natural Resources2"/>
    <s v="Habitat &amp; Open Space Management2"/>
    <n v="1662.8899999999999"/>
    <n v="0"/>
    <m/>
    <n v="0"/>
    <n v="0"/>
    <n v="0"/>
    <n v="0"/>
    <n v="0"/>
    <n v="0"/>
    <n v="0"/>
    <n v="0"/>
    <n v="0"/>
    <n v="0"/>
    <n v="0"/>
    <n v="0"/>
    <n v="0"/>
    <n v="0"/>
    <n v="0"/>
    <n v="0"/>
    <n v="0"/>
    <n v="0"/>
    <n v="0"/>
    <n v="0"/>
    <n v="0"/>
  </r>
  <r>
    <n v="25430"/>
    <s v="Habitat/Open Space Mgt-Parks"/>
    <n v="931173"/>
    <s v="Hab &amp; Opn Spc-Hidden Valley"/>
    <x v="22"/>
    <x v="22"/>
    <s v="25430 931173 510040"/>
    <x v="1"/>
    <x v="1"/>
    <s v="Payroll-PCF"/>
    <x v="3"/>
    <s v="Natural Resources1"/>
    <s v="Habitat &amp; Open Space Management1"/>
    <n v="175761.33000000002"/>
    <n v="0"/>
    <m/>
    <n v="0"/>
    <n v="0"/>
    <n v="0"/>
    <n v="0"/>
    <n v="0"/>
    <n v="0"/>
    <n v="0"/>
    <n v="0"/>
    <n v="0"/>
    <n v="0"/>
    <n v="0"/>
    <n v="0"/>
    <n v="0"/>
    <n v="0"/>
    <n v="0"/>
    <n v="0"/>
    <n v="0"/>
    <n v="0"/>
    <n v="0"/>
    <n v="0"/>
    <n v="0"/>
  </r>
  <r>
    <n v="25430"/>
    <s v="Habitat/Open Space Mgt-Parks"/>
    <n v="931173"/>
    <s v="Hab &amp; Opn Spc-Hidden Valley"/>
    <x v="24"/>
    <x v="24"/>
    <s v="25430 931173 510320"/>
    <x v="1"/>
    <x v="1"/>
    <s v="Payroll"/>
    <x v="3"/>
    <s v="Natural Resources1"/>
    <s v="Habitat &amp; Open Space Management1"/>
    <n v="12284.89"/>
    <n v="0"/>
    <m/>
    <n v="0"/>
    <n v="0"/>
    <n v="0"/>
    <n v="0"/>
    <n v="0"/>
    <n v="0"/>
    <n v="0"/>
    <n v="0"/>
    <n v="0"/>
    <n v="0"/>
    <n v="0"/>
    <n v="0"/>
    <n v="0"/>
    <n v="0"/>
    <n v="0"/>
    <n v="0"/>
    <n v="0"/>
    <n v="0"/>
    <n v="0"/>
    <n v="0"/>
    <n v="0"/>
  </r>
  <r>
    <n v="25430"/>
    <s v="Habitat/Open Space Mgt-Parks"/>
    <n v="931173"/>
    <s v="Hab &amp; Opn Spc-Hidden Valley"/>
    <x v="25"/>
    <x v="25"/>
    <s v="25430 931173 510420"/>
    <x v="1"/>
    <x v="1"/>
    <s v="Payroll"/>
    <x v="3"/>
    <s v="Natural Resources1"/>
    <s v="Habitat &amp; Open Space Management1"/>
    <n v="972.08999999999992"/>
    <n v="0"/>
    <m/>
    <n v="0"/>
    <n v="0"/>
    <n v="0"/>
    <n v="0"/>
    <n v="0"/>
    <n v="0"/>
    <n v="0"/>
    <n v="0"/>
    <n v="0"/>
    <n v="0"/>
    <n v="0"/>
    <n v="0"/>
    <n v="0"/>
    <n v="0"/>
    <n v="0"/>
    <n v="0"/>
    <n v="0"/>
    <n v="0"/>
    <n v="0"/>
    <n v="0"/>
    <n v="0"/>
  </r>
  <r>
    <n v="25430"/>
    <s v="Habitat/Open Space Mgt-Parks"/>
    <n v="931173"/>
    <s v="Hab &amp; Opn Spc-Hidden Valley"/>
    <x v="27"/>
    <x v="27"/>
    <s v="25430 931173 510620"/>
    <x v="1"/>
    <x v="1"/>
    <s v="Payroll"/>
    <x v="3"/>
    <s v="Natural Resources1"/>
    <s v="Habitat &amp; Open Space Management1"/>
    <n v="19.130000000000003"/>
    <n v="0"/>
    <m/>
    <n v="0"/>
    <n v="0"/>
    <n v="0"/>
    <n v="0"/>
    <n v="0"/>
    <n v="0"/>
    <n v="0"/>
    <n v="0"/>
    <n v="0"/>
    <n v="0"/>
    <n v="0"/>
    <n v="0"/>
    <n v="0"/>
    <n v="0"/>
    <n v="0"/>
    <n v="0"/>
    <n v="0"/>
    <n v="0"/>
    <n v="0"/>
    <n v="0"/>
    <n v="0"/>
  </r>
  <r>
    <n v="25430"/>
    <s v="Habitat/Open Space Mgt-Parks"/>
    <n v="931173"/>
    <s v="Hab &amp; Opn Spc-Hidden Valley"/>
    <x v="28"/>
    <x v="28"/>
    <s v="25430 931173 510700"/>
    <x v="1"/>
    <x v="1"/>
    <s v="Payroll"/>
    <x v="3"/>
    <s v="Natural Resources1"/>
    <s v="Habitat &amp; Open Space Management1"/>
    <n v="360.91999999999996"/>
    <n v="0"/>
    <m/>
    <n v="0"/>
    <n v="0"/>
    <n v="0"/>
    <n v="0"/>
    <n v="0"/>
    <n v="0"/>
    <n v="0"/>
    <n v="0"/>
    <n v="0"/>
    <n v="0"/>
    <n v="0"/>
    <n v="0"/>
    <n v="0"/>
    <n v="0"/>
    <n v="0"/>
    <n v="0"/>
    <n v="0"/>
    <n v="0"/>
    <n v="0"/>
    <n v="0"/>
    <n v="0"/>
  </r>
  <r>
    <n v="25540"/>
    <s v="Multi-Species Reserve"/>
    <n v="931116"/>
    <s v="Multi-Species Reserve"/>
    <x v="51"/>
    <x v="51"/>
    <s v="25540 931116 520230"/>
    <x v="1"/>
    <x v="25"/>
    <s v="Supplies &amp; Services"/>
    <x v="0"/>
    <s v="Natural Resources2"/>
    <s v="Multi-Species Reserve2"/>
    <n v="1207.0600000000002"/>
    <n v="3200"/>
    <m/>
    <n v="3200"/>
    <n v="0"/>
    <n v="197.36"/>
    <n v="183.56"/>
    <n v="192.98"/>
    <n v="151.34"/>
    <n v="155.57"/>
    <n v="207.23"/>
    <n v="191.25"/>
    <n v="181.82"/>
    <n v="101.96"/>
    <n v="102.19"/>
    <n v="141.87"/>
    <n v="1807.13"/>
    <n v="380.92"/>
    <n v="499.89"/>
    <n v="580.29999999999995"/>
    <n v="346.02"/>
    <n v="1807.1299999999999"/>
    <n v="1392.8700000000001"/>
    <n v="2000"/>
  </r>
  <r>
    <n v="25540"/>
    <s v="Multi-Species Reserve"/>
    <n v="931116"/>
    <s v="Multi-Species Reserve"/>
    <x v="52"/>
    <x v="52"/>
    <s v="25540 931116 520320"/>
    <x v="1"/>
    <x v="25"/>
    <s v="Supplies &amp; Services"/>
    <x v="0"/>
    <s v="Natural Resources2"/>
    <s v="Multi-Species Reserve2"/>
    <n v="813.33999999999992"/>
    <n v="650"/>
    <m/>
    <n v="650"/>
    <n v="108.6"/>
    <n v="0"/>
    <n v="108.8"/>
    <n v="0"/>
    <n v="83.07"/>
    <n v="55.87"/>
    <n v="55.98"/>
    <n v="55.83"/>
    <n v="55.83"/>
    <n v="55.74"/>
    <n v="95.68"/>
    <n v="55.74"/>
    <n v="731.1400000000001"/>
    <n v="217.39999999999998"/>
    <n v="138.94"/>
    <n v="167.64"/>
    <n v="207.16000000000003"/>
    <n v="731.1400000000001"/>
    <n v="-81.1400000000001"/>
    <n v="750"/>
  </r>
  <r>
    <n v="25540"/>
    <s v="Multi-Species Reserve"/>
    <n v="931116"/>
    <s v="Multi-Species Reserve"/>
    <x v="83"/>
    <x v="83"/>
    <s v="25540 931116 529500"/>
    <x v="1"/>
    <x v="25"/>
    <s v="Supplies &amp; Services"/>
    <x v="0"/>
    <s v="Natural Resources2"/>
    <s v="Multi-Species Reserve2"/>
    <n v="1297.8600000000001"/>
    <n v="3000"/>
    <m/>
    <n v="3000"/>
    <n v="0"/>
    <n v="199.99"/>
    <n v="181.62"/>
    <n v="45.28"/>
    <n v="70.09"/>
    <n v="72.599999999999994"/>
    <n v="108.75"/>
    <n v="195.68"/>
    <n v="188.93"/>
    <n v="0"/>
    <n v="105.73"/>
    <n v="170.58"/>
    <n v="1339.25"/>
    <n v="381.61"/>
    <n v="187.97"/>
    <n v="493.36"/>
    <n v="276.31"/>
    <n v="1339.25"/>
    <n v="1660.75"/>
    <n v="2000"/>
  </r>
  <r>
    <n v="25540"/>
    <s v="Multi-Species Reserve"/>
    <n v="931116"/>
    <s v="Multi-Species Reserve"/>
    <x v="132"/>
    <x v="132"/>
    <s v="25540 931116 529510"/>
    <x v="1"/>
    <x v="25"/>
    <s v="Supplies &amp; Services"/>
    <x v="0"/>
    <s v="Natural Resources2"/>
    <s v="Multi-Species Reserve2"/>
    <n v="25"/>
    <n v="0"/>
    <m/>
    <n v="0"/>
    <n v="0"/>
    <n v="0"/>
    <n v="0"/>
    <n v="0"/>
    <n v="0"/>
    <n v="0"/>
    <n v="0"/>
    <n v="0"/>
    <n v="-25"/>
    <n v="0"/>
    <n v="0"/>
    <n v="0"/>
    <n v="-25"/>
    <n v="0"/>
    <n v="0"/>
    <n v="-25"/>
    <n v="0"/>
    <n v="-25"/>
    <n v="25"/>
    <n v="0"/>
  </r>
  <r>
    <n v="25540"/>
    <s v="Multi-Species Reserve"/>
    <n v="931116"/>
    <s v="Multi-Species Reserve"/>
    <x v="84"/>
    <x v="84"/>
    <s v="25540 931116 529520"/>
    <x v="1"/>
    <x v="25"/>
    <s v="Supplies &amp; Services"/>
    <x v="0"/>
    <s v="Natural Resources2"/>
    <s v="Multi-Species Reserve2"/>
    <n v="2657.51"/>
    <n v="10487"/>
    <m/>
    <n v="10487"/>
    <n v="0"/>
    <n v="0"/>
    <n v="0"/>
    <n v="0"/>
    <n v="0"/>
    <n v="0"/>
    <n v="0"/>
    <n v="0"/>
    <n v="0"/>
    <n v="0"/>
    <n v="0"/>
    <n v="0"/>
    <n v="0"/>
    <n v="0"/>
    <n v="0"/>
    <n v="0"/>
    <n v="0"/>
    <n v="0"/>
    <n v="10487"/>
    <n v="5000"/>
  </r>
  <r>
    <n v="25540"/>
    <s v="Multi-Species Reserve"/>
    <n v="931116"/>
    <s v="Multi-Species Reserve"/>
    <x v="85"/>
    <x v="85"/>
    <s v="25540 931116 529550"/>
    <x v="1"/>
    <x v="25"/>
    <s v="Supplies &amp; Services"/>
    <x v="0"/>
    <s v="Natural Resources2"/>
    <s v="Multi-Species Reserve2"/>
    <n v="199.65999999999997"/>
    <n v="0"/>
    <m/>
    <n v="0"/>
    <n v="0"/>
    <n v="3.55"/>
    <n v="34.31"/>
    <n v="41.8"/>
    <n v="55.27"/>
    <n v="27.28"/>
    <n v="41.43"/>
    <n v="44.81"/>
    <n v="42.3"/>
    <n v="42.3"/>
    <n v="92.09"/>
    <n v="6.83"/>
    <n v="431.96999999999997"/>
    <n v="37.86"/>
    <n v="124.35"/>
    <n v="128.54000000000002"/>
    <n v="141.22"/>
    <n v="431.97"/>
    <n v="-431.97"/>
    <n v="300"/>
  </r>
  <r>
    <n v="25550"/>
    <s v="Santa Ana Mitigation Bank"/>
    <n v="931101"/>
    <s v="Santa Ana River Mitigation"/>
    <x v="51"/>
    <x v="51"/>
    <s v="25550 931101 520230"/>
    <x v="1"/>
    <x v="28"/>
    <s v="Supplies &amp; Services"/>
    <x v="0"/>
    <s v="Natural Resources2"/>
    <s v="Santa Ana River Mitigation Bank2"/>
    <n v="0"/>
    <n v="385"/>
    <m/>
    <n v="385"/>
    <n v="0"/>
    <n v="0"/>
    <n v="0"/>
    <n v="0"/>
    <n v="0"/>
    <n v="0"/>
    <n v="0"/>
    <n v="0"/>
    <n v="0"/>
    <n v="0"/>
    <n v="0"/>
    <n v="0"/>
    <n v="0"/>
    <n v="0"/>
    <n v="0"/>
    <n v="0"/>
    <n v="0"/>
    <n v="0"/>
    <n v="385"/>
    <n v="0"/>
  </r>
  <r>
    <n v="25550"/>
    <s v="Santa Ana Mitigation Bank"/>
    <n v="931101"/>
    <s v="Santa Ana River Mitigation"/>
    <x v="52"/>
    <x v="52"/>
    <s v="25550 931101 520320"/>
    <x v="1"/>
    <x v="28"/>
    <s v="Supplies &amp; Services"/>
    <x v="0"/>
    <s v="Natural Resources2"/>
    <s v="Santa Ana River Mitigation Bank2"/>
    <n v="17.52"/>
    <n v="500"/>
    <m/>
    <n v="500"/>
    <n v="0"/>
    <n v="17.52"/>
    <n v="-17.52"/>
    <n v="0"/>
    <n v="0"/>
    <n v="0"/>
    <n v="0"/>
    <n v="0"/>
    <n v="0"/>
    <n v="0"/>
    <n v="0"/>
    <n v="0"/>
    <n v="0"/>
    <n v="0"/>
    <n v="0"/>
    <n v="0"/>
    <n v="0"/>
    <n v="0"/>
    <n v="500"/>
    <n v="0"/>
  </r>
  <r>
    <n v="25550"/>
    <s v="Santa Ana Mitigation Bank"/>
    <n v="931101"/>
    <s v="Santa Ana River Mitigation"/>
    <x v="83"/>
    <x v="83"/>
    <s v="25550 931101 529500"/>
    <x v="1"/>
    <x v="28"/>
    <s v="Supplies &amp; Services"/>
    <x v="0"/>
    <s v="Natural Resources2"/>
    <s v="Santa Ana River Mitigation Bank2"/>
    <n v="5097.1499999999996"/>
    <n v="3650"/>
    <m/>
    <n v="3650"/>
    <n v="0"/>
    <n v="687.11"/>
    <n v="726.95"/>
    <n v="338.25"/>
    <n v="369.26"/>
    <n v="323.88"/>
    <n v="328.14"/>
    <n v="377.97"/>
    <n v="354.33"/>
    <n v="184.03"/>
    <n v="263.61"/>
    <n v="337.16"/>
    <n v="4290.6899999999996"/>
    <n v="1414.06"/>
    <n v="1031.3899999999999"/>
    <n v="1060.44"/>
    <n v="784.8"/>
    <n v="4290.6899999999996"/>
    <n v="-640.6899999999996"/>
    <n v="0"/>
  </r>
  <r>
    <n v="25590"/>
    <s v="MSHCP Reserve Management"/>
    <n v="931150"/>
    <s v="MSHCP Reserve Management"/>
    <x v="51"/>
    <x v="51"/>
    <s v="25590 931150 520230"/>
    <x v="1"/>
    <x v="6"/>
    <s v="Supplies &amp; Services"/>
    <x v="0"/>
    <s v="Natural Resources2"/>
    <s v="MSHCP Reserve Management2"/>
    <n v="6462.8"/>
    <n v="7600"/>
    <m/>
    <n v="7600"/>
    <n v="0"/>
    <n v="459.69"/>
    <n v="459.69"/>
    <n v="617.32000000000005"/>
    <n v="460.9"/>
    <n v="460.9"/>
    <n v="588.72"/>
    <n v="405.62"/>
    <n v="419.2"/>
    <n v="419.21"/>
    <n v="460.9"/>
    <n v="451.51"/>
    <n v="5203.66"/>
    <n v="919.38"/>
    <n v="1539.12"/>
    <n v="1413.54"/>
    <n v="1331.62"/>
    <n v="5203.66"/>
    <n v="2396.34"/>
    <n v="7000"/>
  </r>
  <r>
    <n v="25590"/>
    <s v="MSHCP Reserve Management"/>
    <n v="931150"/>
    <s v="MSHCP Reserve Management"/>
    <x v="54"/>
    <x v="54"/>
    <s v="25590 931150 520845"/>
    <x v="1"/>
    <x v="6"/>
    <s v="Supplies &amp; Services"/>
    <x v="0"/>
    <s v="Natural Resources2"/>
    <s v="MSHCP Reserve Management2"/>
    <n v="6850.49"/>
    <n v="8500"/>
    <m/>
    <n v="8500"/>
    <n v="466.85"/>
    <n v="466.85"/>
    <n v="197.89"/>
    <n v="735.85"/>
    <n v="987.27"/>
    <n v="935"/>
    <n v="847.22"/>
    <n v="2978.03"/>
    <n v="1817.25"/>
    <n v="633.22"/>
    <n v="726.96"/>
    <n v="3367.26"/>
    <n v="14159.65"/>
    <n v="1131.5900000000001"/>
    <n v="2658.12"/>
    <n v="5642.5"/>
    <n v="4727.4400000000005"/>
    <n v="14159.65"/>
    <n v="-5659.65"/>
    <n v="8500"/>
  </r>
  <r>
    <n v="25620"/>
    <s v="Lake Skinner Park"/>
    <n v="931750"/>
    <s v="Lake Skinner Park"/>
    <x v="51"/>
    <x v="51"/>
    <s v="25620 931750 520230"/>
    <x v="3"/>
    <x v="7"/>
    <s v="Supplies &amp; Services"/>
    <x v="0"/>
    <s v="Regional Parks2"/>
    <s v="Lake Skinner2"/>
    <n v="4245.0599999999995"/>
    <n v="5600"/>
    <m/>
    <n v="5600"/>
    <n v="0"/>
    <n v="360.99"/>
    <n v="360.99"/>
    <n v="361.39"/>
    <n v="361.54"/>
    <n v="361.54"/>
    <n v="275.47000000000003"/>
    <n v="1778.71"/>
    <n v="946.73"/>
    <n v="173"/>
    <n v="172.99"/>
    <n v="546.85"/>
    <n v="5700.2000000000007"/>
    <n v="721.98"/>
    <n v="1084.47"/>
    <n v="3000.9100000000003"/>
    <n v="892.84"/>
    <n v="5700.2000000000007"/>
    <n v="-100.20000000000073"/>
    <n v="5600"/>
  </r>
  <r>
    <n v="25620"/>
    <s v="Lake Skinner Park"/>
    <n v="931750"/>
    <s v="Lake Skinner Park"/>
    <x v="52"/>
    <x v="52"/>
    <s v="25620 931750 520320"/>
    <x v="3"/>
    <x v="7"/>
    <s v="Supplies &amp; Services"/>
    <x v="0"/>
    <s v="Regional Parks2"/>
    <s v="Lake Skinner2"/>
    <n v="3902.18"/>
    <n v="3600"/>
    <m/>
    <n v="3600"/>
    <n v="311.48"/>
    <n v="321.63"/>
    <n v="382.24"/>
    <n v="219.63"/>
    <n v="381.61"/>
    <n v="324.8"/>
    <n v="327.31"/>
    <n v="324.83999999999997"/>
    <n v="327.23"/>
    <n v="318.69"/>
    <n v="722.22"/>
    <n v="326.52999999999997"/>
    <n v="4288.21"/>
    <n v="1015.35"/>
    <n v="926.04"/>
    <n v="979.38"/>
    <n v="1367.44"/>
    <n v="4288.21"/>
    <n v="-688.21"/>
    <n v="4000"/>
  </r>
  <r>
    <n v="25620"/>
    <s v="Lake Skinner Park"/>
    <n v="931750"/>
    <s v="Lake Skinner Park"/>
    <x v="54"/>
    <x v="54"/>
    <s v="25620 931750 520845"/>
    <x v="3"/>
    <x v="7"/>
    <s v="Supplies &amp; Services"/>
    <x v="0"/>
    <s v="Regional Parks2"/>
    <s v="Lake Skinner2"/>
    <n v="76781.17"/>
    <n v="120000"/>
    <m/>
    <n v="120000"/>
    <n v="5964.95"/>
    <n v="6049.13"/>
    <n v="6049.16"/>
    <n v="6049.16"/>
    <n v="6049.16"/>
    <n v="6434.45"/>
    <n v="6049.16"/>
    <n v="6049.16"/>
    <n v="6113.08"/>
    <n v="6579.65"/>
    <n v="6049.16"/>
    <n v="6368.76"/>
    <n v="73804.98"/>
    <n v="18063.239999999998"/>
    <n v="18532.77"/>
    <n v="18211.400000000001"/>
    <n v="18997.57"/>
    <n v="73804.98"/>
    <n v="46195.020000000004"/>
    <n v="75000"/>
  </r>
  <r>
    <n v="25620"/>
    <s v="Lake Skinner Park"/>
    <n v="931750"/>
    <s v="Lake Skinner Park"/>
    <x v="57"/>
    <x v="57"/>
    <s v="25620 931750 521700"/>
    <x v="3"/>
    <x v="7"/>
    <s v="Supplies &amp; Services"/>
    <x v="0"/>
    <s v="Regional Parks2"/>
    <s v="Lake Skinner2"/>
    <n v="519.02"/>
    <n v="500"/>
    <m/>
    <n v="500"/>
    <n v="70.459999999999994"/>
    <n v="35.229999999999997"/>
    <n v="35.229999999999997"/>
    <n v="0"/>
    <n v="35.229999999999997"/>
    <n v="70.459999999999994"/>
    <n v="0"/>
    <n v="35.229999999999997"/>
    <n v="70.459999999999994"/>
    <n v="0"/>
    <n v="35.229999999999997"/>
    <n v="35.229999999999997"/>
    <n v="422.76"/>
    <n v="140.91999999999999"/>
    <n v="105.69"/>
    <n v="105.69"/>
    <n v="70.459999999999994"/>
    <n v="422.75999999999993"/>
    <n v="77.240000000000066"/>
    <n v="500"/>
  </r>
  <r>
    <n v="25620"/>
    <s v="Lake Skinner Park"/>
    <n v="931750"/>
    <s v="Lake Skinner Park"/>
    <x v="83"/>
    <x v="83"/>
    <s v="25620 931750 529500"/>
    <x v="3"/>
    <x v="7"/>
    <s v="Supplies &amp; Services"/>
    <x v="0"/>
    <s v="Regional Parks2"/>
    <s v="Lake Skinner2"/>
    <n v="278800.45999999996"/>
    <n v="300000"/>
    <m/>
    <n v="300000"/>
    <n v="0"/>
    <n v="35789.75"/>
    <n v="29263.1"/>
    <n v="26586.93"/>
    <n v="21540.28"/>
    <n v="18778.72"/>
    <n v="16865.77"/>
    <n v="18276.73"/>
    <n v="16479.490000000002"/>
    <n v="17594.95"/>
    <n v="17871.39"/>
    <n v="21396.38"/>
    <n v="240443.49"/>
    <n v="65052.85"/>
    <n v="66905.929999999993"/>
    <n v="51621.990000000005"/>
    <n v="56862.720000000001"/>
    <n v="240443.49000000002"/>
    <n v="59556.50999999998"/>
    <n v="275000"/>
  </r>
  <r>
    <n v="25620"/>
    <s v="Lake Skinner Park"/>
    <n v="931750"/>
    <s v="Lake Skinner Park"/>
    <x v="84"/>
    <x v="84"/>
    <s v="25620 931750 529520"/>
    <x v="3"/>
    <x v="7"/>
    <s v="Supplies &amp; Services"/>
    <x v="0"/>
    <s v="Regional Parks2"/>
    <s v="Lake Skinner2"/>
    <n v="122699.43999999999"/>
    <n v="177000"/>
    <m/>
    <n v="177000"/>
    <n v="792.4"/>
    <n v="5192.3999999999996"/>
    <n v="8250"/>
    <n v="35624.11"/>
    <n v="21683.55"/>
    <n v="7259.8"/>
    <n v="4642.3999999999996"/>
    <n v="4950"/>
    <n v="28596.560000000001"/>
    <n v="5192.3999999999996"/>
    <n v="16700.07"/>
    <n v="7084.8"/>
    <n v="145968.49"/>
    <n v="14234.8"/>
    <n v="64567.460000000006"/>
    <n v="38188.959999999999"/>
    <n v="28977.27"/>
    <n v="145968.49"/>
    <n v="31031.510000000009"/>
    <n v="160000"/>
  </r>
  <r>
    <n v="25620"/>
    <s v="Lake Skinner Park"/>
    <n v="931750"/>
    <s v="Lake Skinner Park"/>
    <x v="85"/>
    <x v="85"/>
    <s v="25620 931750 529550"/>
    <x v="3"/>
    <x v="7"/>
    <s v="Supplies &amp; Services"/>
    <x v="0"/>
    <s v="Regional Parks2"/>
    <s v="Lake Skinner2"/>
    <n v="224445.27999999997"/>
    <n v="420000"/>
    <m/>
    <n v="420000"/>
    <n v="21278.400000000001"/>
    <n v="37121.129999999997"/>
    <n v="36277.699999999997"/>
    <n v="27844.06"/>
    <n v="14387.1"/>
    <n v="23371.43"/>
    <n v="1954.52"/>
    <n v="0"/>
    <n v="5658.53"/>
    <n v="4150.6099999999997"/>
    <n v="9922.4"/>
    <n v="13105.51"/>
    <n v="195071.38999999996"/>
    <n v="94677.23"/>
    <n v="65602.59"/>
    <n v="7613.0499999999993"/>
    <n v="27178.519999999997"/>
    <n v="195071.38999999998"/>
    <n v="224928.61000000002"/>
    <n v="360000"/>
  </r>
  <r>
    <n v="25400"/>
    <s v="Regional Park &amp; Open Space Dis"/>
    <n v="931104"/>
    <s v="Regnl Parks &amp; Open-Space Dist"/>
    <x v="104"/>
    <x v="104"/>
    <s v="25400 931104 551000"/>
    <x v="2"/>
    <x v="2"/>
    <s v="Other Financing Uses"/>
    <x v="4"/>
    <s v="Business Services5"/>
    <s v="Business Operations5"/>
    <n v="0"/>
    <n v="0"/>
    <n v="1000000"/>
    <n v="1000000"/>
    <n v="0"/>
    <n v="0"/>
    <n v="0"/>
    <n v="0"/>
    <n v="0"/>
    <n v="0"/>
    <n v="0"/>
    <n v="0"/>
    <n v="0"/>
    <n v="0"/>
    <n v="0"/>
    <n v="0"/>
    <n v="0"/>
    <n v="0"/>
    <n v="0"/>
    <n v="0"/>
    <n v="0"/>
    <n v="0"/>
    <n v="1000000"/>
    <n v="0"/>
  </r>
  <r>
    <n v="25400"/>
    <s v="Regional Park &amp; Open Space Dis"/>
    <n v="931183"/>
    <s v="Reservation/Reception"/>
    <x v="27"/>
    <x v="27"/>
    <s v="25400 931183 510620"/>
    <x v="2"/>
    <x v="10"/>
    <s v="Payroll"/>
    <x v="3"/>
    <s v="Business Services1"/>
    <s v="Guest Services &amp; Events1"/>
    <n v="132.66"/>
    <n v="0"/>
    <m/>
    <n v="0"/>
    <n v="0"/>
    <n v="0"/>
    <n v="0"/>
    <n v="0"/>
    <n v="0"/>
    <n v="0"/>
    <n v="0"/>
    <n v="0"/>
    <n v="0"/>
    <n v="0"/>
    <n v="0"/>
    <n v="0"/>
    <n v="0"/>
    <n v="0"/>
    <n v="0"/>
    <n v="0"/>
    <n v="0"/>
    <n v="0"/>
    <n v="0"/>
    <n v="0"/>
  </r>
  <r>
    <n v="25400"/>
    <s v="Regional Park &amp; Open Space Dis"/>
    <n v="931183"/>
    <s v="Reservation/Reception"/>
    <x v="81"/>
    <x v="81"/>
    <s v="25400 931183 528960"/>
    <x v="2"/>
    <x v="10"/>
    <s v="Travel/Training"/>
    <x v="0"/>
    <s v="Business Services2"/>
    <s v="Guest Services &amp; Events2"/>
    <n v="995"/>
    <n v="0"/>
    <m/>
    <n v="0"/>
    <n v="0"/>
    <n v="0"/>
    <n v="0"/>
    <n v="0"/>
    <n v="0"/>
    <n v="0"/>
    <n v="0"/>
    <n v="0"/>
    <n v="0"/>
    <n v="0"/>
    <n v="0"/>
    <n v="0"/>
    <n v="0"/>
    <n v="0"/>
    <n v="0"/>
    <n v="0"/>
    <n v="0"/>
    <n v="0"/>
    <n v="0"/>
    <n v="0"/>
  </r>
  <r>
    <n v="25400"/>
    <s v="Regional Park &amp; Open Space Dis"/>
    <n v="931205"/>
    <s v="Crestmore Manor"/>
    <x v="32"/>
    <x v="32"/>
    <s v="25400 931205 513020"/>
    <x v="2"/>
    <x v="10"/>
    <s v="Payroll-PCF"/>
    <x v="3"/>
    <s v="Business Services1"/>
    <s v="Guest Services &amp; Events1"/>
    <n v="984.97"/>
    <n v="0"/>
    <m/>
    <n v="0"/>
    <n v="0"/>
    <n v="0"/>
    <n v="0"/>
    <n v="0"/>
    <n v="112.36"/>
    <n v="104.96"/>
    <n v="126.35"/>
    <n v="0"/>
    <n v="0"/>
    <n v="0"/>
    <n v="0"/>
    <n v="0"/>
    <n v="343.66999999999996"/>
    <n v="0"/>
    <n v="217.32"/>
    <n v="126.35"/>
    <n v="0"/>
    <n v="343.66999999999996"/>
    <n v="-343.66999999999996"/>
    <n v="0"/>
  </r>
  <r>
    <n v="25400"/>
    <s v="Regional Park &amp; Open Space Dis"/>
    <n v="931205"/>
    <s v="Crestmore Manor"/>
    <x v="37"/>
    <x v="37"/>
    <s v="25400 931205 515120"/>
    <x v="2"/>
    <x v="10"/>
    <s v="Payroll-PCF"/>
    <x v="3"/>
    <s v="Business Services1"/>
    <s v="Guest Services &amp; Events1"/>
    <n v="484.66"/>
    <n v="1066"/>
    <m/>
    <n v="1066"/>
    <n v="14.75"/>
    <n v="80.239999999999995"/>
    <n v="80.8"/>
    <n v="80.56"/>
    <n v="121.2"/>
    <n v="81.06"/>
    <n v="81.06"/>
    <n v="80.900000000000006"/>
    <n v="80.63"/>
    <n v="76.150000000000006"/>
    <n v="128.76"/>
    <n v="86.82"/>
    <n v="992.93000000000006"/>
    <n v="175.79"/>
    <n v="282.82"/>
    <n v="242.59"/>
    <n v="291.73"/>
    <n v="992.93000000000006"/>
    <n v="73.069999999999936"/>
    <n v="1395"/>
  </r>
  <r>
    <n v="25400"/>
    <s v="Regional Park &amp; Open Space Dis"/>
    <n v="931205"/>
    <s v="Crestmore Manor"/>
    <x v="59"/>
    <x v="59"/>
    <s v="25400 931205 521740"/>
    <x v="2"/>
    <x v="10"/>
    <s v="Supplies &amp; Services"/>
    <x v="0"/>
    <s v="Business Services2"/>
    <s v="Guest Services &amp; Events2"/>
    <n v="0"/>
    <n v="0"/>
    <m/>
    <n v="0"/>
    <n v="0"/>
    <n v="0"/>
    <n v="162.04"/>
    <n v="0"/>
    <n v="0"/>
    <n v="0"/>
    <n v="0"/>
    <n v="0"/>
    <n v="0"/>
    <n v="0"/>
    <n v="0"/>
    <n v="31.23"/>
    <n v="193.26999999999998"/>
    <n v="162.04"/>
    <n v="0"/>
    <n v="0"/>
    <n v="31.23"/>
    <n v="193.26999999999998"/>
    <n v="-193.26999999999998"/>
    <n v="0"/>
  </r>
  <r>
    <n v="25400"/>
    <s v="Regional Park &amp; Open Space Dis"/>
    <n v="931205"/>
    <s v="Crestmore Manor"/>
    <x v="69"/>
    <x v="69"/>
    <s v="25400 931205 525060"/>
    <x v="2"/>
    <x v="10"/>
    <s v="Supplies &amp; Services"/>
    <x v="0"/>
    <s v="Business Services2"/>
    <s v="Guest Services &amp; Events2"/>
    <n v="159.06"/>
    <n v="125"/>
    <m/>
    <n v="125"/>
    <n v="0"/>
    <n v="0"/>
    <n v="410.71"/>
    <n v="0"/>
    <n v="53.02"/>
    <n v="0"/>
    <n v="0"/>
    <n v="0"/>
    <n v="0"/>
    <n v="0"/>
    <n v="0"/>
    <n v="400.23"/>
    <n v="863.96"/>
    <n v="410.71"/>
    <n v="53.02"/>
    <n v="0"/>
    <n v="400.23"/>
    <n v="863.96"/>
    <n v="-738.96"/>
    <n v="125"/>
  </r>
  <r>
    <n v="25400"/>
    <s v="Regional Park &amp; Open Space Dis"/>
    <n v="931235"/>
    <s v="Business Operations"/>
    <x v="59"/>
    <x v="59"/>
    <s v="25400 931235 521740"/>
    <x v="2"/>
    <x v="2"/>
    <s v="Supplies &amp; Services"/>
    <x v="0"/>
    <s v="Business Services2"/>
    <s v="Business Operations2"/>
    <n v="1143.9000000000001"/>
    <n v="0"/>
    <m/>
    <n v="0"/>
    <n v="0"/>
    <n v="81.349999999999994"/>
    <n v="0"/>
    <n v="16.72"/>
    <n v="0"/>
    <n v="0"/>
    <n v="0"/>
    <n v="0"/>
    <n v="0"/>
    <n v="0"/>
    <n v="0"/>
    <n v="0"/>
    <n v="98.07"/>
    <n v="81.349999999999994"/>
    <n v="16.72"/>
    <n v="0"/>
    <n v="0"/>
    <n v="98.07"/>
    <n v="-98.07"/>
    <n v="0"/>
  </r>
  <r>
    <n v="25400"/>
    <s v="Regional Park &amp; Open Space Dis"/>
    <n v="931235"/>
    <s v="Business Operations"/>
    <x v="133"/>
    <x v="133"/>
    <s v="25400 931235 529160"/>
    <x v="2"/>
    <x v="2"/>
    <s v="Supplies &amp; Services"/>
    <x v="0"/>
    <s v="Business Services2"/>
    <s v="Business Operations2"/>
    <n v="372.82"/>
    <n v="0"/>
    <m/>
    <n v="0"/>
    <n v="0"/>
    <n v="0"/>
    <n v="0"/>
    <n v="0"/>
    <n v="0"/>
    <n v="0"/>
    <n v="0"/>
    <n v="0"/>
    <n v="0"/>
    <n v="0"/>
    <n v="0"/>
    <n v="0"/>
    <n v="0"/>
    <n v="0"/>
    <n v="0"/>
    <n v="0"/>
    <n v="0"/>
    <n v="0"/>
    <n v="0"/>
    <n v="0"/>
  </r>
  <r>
    <n v="25400"/>
    <s v="Regional Park &amp; Open Space Dis"/>
    <n v="931240"/>
    <s v="Finance"/>
    <x v="134"/>
    <x v="134"/>
    <s v="25400 931240 537180"/>
    <x v="2"/>
    <x v="12"/>
    <s v="Other Charges"/>
    <x v="2"/>
    <s v="Business Services3"/>
    <s v="Finance3"/>
    <n v="65778.03"/>
    <n v="150000"/>
    <m/>
    <n v="150000"/>
    <n v="0"/>
    <n v="0"/>
    <n v="16696.88"/>
    <n v="1812.8"/>
    <n v="1812.8"/>
    <n v="2719.2"/>
    <n v="1812.8"/>
    <n v="1812.8"/>
    <n v="1812.8"/>
    <n v="1812.8"/>
    <n v="1812.8"/>
    <n v="4713.28"/>
    <n v="36818.959999999999"/>
    <n v="16696.88"/>
    <n v="6344.7999999999993"/>
    <n v="5438.4"/>
    <n v="8338.8799999999992"/>
    <n v="36818.959999999999"/>
    <n v="113181.04000000001"/>
    <n v="150000"/>
  </r>
  <r>
    <n v="25400"/>
    <s v="Regional Park &amp; Open Space Dis"/>
    <n v="931301"/>
    <s v="Historical"/>
    <x v="41"/>
    <x v="41"/>
    <s v="25400 931301 518020"/>
    <x v="4"/>
    <x v="15"/>
    <s v="Payroll-PCF"/>
    <x v="3"/>
    <s v="Interpretive1"/>
    <s v="Historic Preservation1"/>
    <n v="26.32"/>
    <n v="0"/>
    <m/>
    <n v="0"/>
    <n v="1.68"/>
    <n v="4"/>
    <n v="4"/>
    <n v="4"/>
    <n v="4"/>
    <n v="4"/>
    <n v="4"/>
    <n v="4"/>
    <n v="4"/>
    <n v="4"/>
    <n v="4"/>
    <n v="4"/>
    <n v="45.68"/>
    <n v="9.68"/>
    <n v="12"/>
    <n v="12"/>
    <n v="12"/>
    <n v="45.68"/>
    <n v="-45.68"/>
    <n v="0"/>
  </r>
  <r>
    <n v="25400"/>
    <s v="Regional Park &amp; Open Space Dis"/>
    <n v="931301"/>
    <s v="Historical"/>
    <x v="11"/>
    <x v="11"/>
    <s v="25400 931301 527690"/>
    <x v="4"/>
    <x v="15"/>
    <s v="Internal Service Costs"/>
    <x v="0"/>
    <s v="Interpretive2"/>
    <s v="Historic Preservation2"/>
    <n v="63.75"/>
    <n v="0"/>
    <m/>
    <n v="0"/>
    <n v="0"/>
    <n v="0"/>
    <n v="0"/>
    <n v="0"/>
    <n v="0"/>
    <n v="0"/>
    <n v="0"/>
    <n v="0"/>
    <n v="0"/>
    <n v="0"/>
    <n v="0"/>
    <n v="0"/>
    <n v="0"/>
    <n v="0"/>
    <n v="0"/>
    <n v="0"/>
    <n v="0"/>
    <n v="0"/>
    <n v="0"/>
    <n v="0"/>
  </r>
  <r>
    <n v="25400"/>
    <s v="Regional Park &amp; Open Space Dis"/>
    <n v="931302"/>
    <s v="Gilman Ranch Historic Museum"/>
    <x v="25"/>
    <x v="25"/>
    <s v="25400 931302 510420"/>
    <x v="4"/>
    <x v="16"/>
    <s v="Payroll"/>
    <x v="3"/>
    <s v="Interpretive1"/>
    <s v="Gilman Ranch1"/>
    <n v="336.15999999999997"/>
    <n v="500"/>
    <m/>
    <n v="500"/>
    <n v="0"/>
    <n v="0"/>
    <n v="0"/>
    <n v="0"/>
    <n v="0"/>
    <n v="0"/>
    <n v="0"/>
    <n v="0"/>
    <n v="361.24"/>
    <n v="0"/>
    <n v="0"/>
    <n v="360.8"/>
    <n v="722.04"/>
    <n v="0"/>
    <n v="0"/>
    <n v="361.24"/>
    <n v="360.8"/>
    <n v="722.04"/>
    <n v="-222.03999999999996"/>
    <n v="0"/>
  </r>
  <r>
    <n v="25400"/>
    <s v="Regional Park &amp; Open Space Dis"/>
    <n v="931302"/>
    <s v="Gilman Ranch Historic Museum"/>
    <x v="72"/>
    <x v="72"/>
    <s v="25400 931302 526960"/>
    <x v="4"/>
    <x v="16"/>
    <s v="Supplies &amp; Services"/>
    <x v="0"/>
    <s v="Interpretive2"/>
    <s v="Gilman Ranch2"/>
    <n v="85.13"/>
    <n v="4000"/>
    <m/>
    <n v="4000"/>
    <n v="0"/>
    <n v="0"/>
    <n v="0"/>
    <n v="18.309999999999999"/>
    <n v="0"/>
    <n v="0"/>
    <n v="0"/>
    <n v="0"/>
    <n v="0"/>
    <n v="0"/>
    <n v="0"/>
    <n v="0"/>
    <n v="18.309999999999999"/>
    <n v="0"/>
    <n v="18.309999999999999"/>
    <n v="0"/>
    <n v="0"/>
    <n v="18.309999999999999"/>
    <n v="3981.69"/>
    <n v="3000"/>
  </r>
  <r>
    <n v="25400"/>
    <s v="Regional Park &amp; Open Space Dis"/>
    <n v="931302"/>
    <s v="Gilman Ranch Historic Museum"/>
    <x v="11"/>
    <x v="11"/>
    <s v="25400 931302 527690"/>
    <x v="4"/>
    <x v="16"/>
    <s v="Internal Service Costs"/>
    <x v="0"/>
    <s v="Interpretive2"/>
    <s v="Gilman Ranch2"/>
    <n v="591.83000000000004"/>
    <n v="0"/>
    <m/>
    <n v="0"/>
    <n v="0"/>
    <n v="0"/>
    <n v="31.58"/>
    <n v="0"/>
    <n v="0"/>
    <n v="0"/>
    <n v="75.319999999999993"/>
    <n v="0"/>
    <n v="436.77"/>
    <n v="350.12"/>
    <n v="318.79000000000002"/>
    <n v="383.92"/>
    <n v="1596.5"/>
    <n v="31.58"/>
    <n v="0"/>
    <n v="512.08999999999992"/>
    <n v="1052.8300000000002"/>
    <n v="1596.5"/>
    <n v="-1596.5"/>
    <n v="0"/>
  </r>
  <r>
    <n v="25400"/>
    <s v="Regional Park &amp; Open Space Dis"/>
    <n v="931302"/>
    <s v="Gilman Ranch Historic Museum"/>
    <x v="88"/>
    <x v="88"/>
    <s v="25400 931302 537080"/>
    <x v="4"/>
    <x v="16"/>
    <s v="Other Charges"/>
    <x v="2"/>
    <s v="Interpretive3"/>
    <s v="Gilman Ranch3"/>
    <n v="0"/>
    <n v="200"/>
    <m/>
    <n v="200"/>
    <n v="0"/>
    <n v="0"/>
    <n v="0"/>
    <n v="0"/>
    <n v="0"/>
    <n v="0"/>
    <n v="0"/>
    <n v="0"/>
    <n v="0"/>
    <n v="0"/>
    <n v="0"/>
    <n v="0"/>
    <n v="0"/>
    <n v="0"/>
    <n v="0"/>
    <n v="0"/>
    <n v="0"/>
    <n v="0"/>
    <n v="200"/>
    <n v="200"/>
  </r>
  <r>
    <n v="25400"/>
    <s v="Regional Park &amp; Open Space Dis"/>
    <n v="931303"/>
    <s v="Jensen Alvarado Historic Ranch"/>
    <x v="0"/>
    <x v="0"/>
    <s v="25400 931303 521560"/>
    <x v="4"/>
    <x v="17"/>
    <s v="Supplies &amp; Services"/>
    <x v="0"/>
    <s v="Interpretive2"/>
    <s v="Jensen-Alvarado Ranch2"/>
    <n v="446.95"/>
    <n v="0"/>
    <m/>
    <n v="0"/>
    <n v="0"/>
    <n v="0"/>
    <n v="0"/>
    <n v="0"/>
    <n v="0"/>
    <n v="0"/>
    <n v="0"/>
    <n v="0"/>
    <n v="0"/>
    <n v="0"/>
    <n v="0"/>
    <n v="0"/>
    <n v="0"/>
    <n v="0"/>
    <n v="0"/>
    <n v="0"/>
    <n v="0"/>
    <n v="0"/>
    <n v="0"/>
    <n v="0"/>
  </r>
  <r>
    <n v="25400"/>
    <s v="Regional Park &amp; Open Space Dis"/>
    <n v="931303"/>
    <s v="Jensen Alvarado Historic Ranch"/>
    <x v="63"/>
    <x v="63"/>
    <s v="25400 931303 523220"/>
    <x v="4"/>
    <x v="17"/>
    <s v="Supplies &amp; Services"/>
    <x v="0"/>
    <s v="Interpretive2"/>
    <s v="Jensen-Alvarado Ranch2"/>
    <n v="203.72"/>
    <n v="750"/>
    <m/>
    <n v="750"/>
    <n v="0"/>
    <n v="0"/>
    <n v="0"/>
    <n v="0"/>
    <n v="0"/>
    <n v="0"/>
    <n v="0"/>
    <n v="0"/>
    <n v="0"/>
    <n v="0"/>
    <n v="0"/>
    <n v="0"/>
    <n v="0"/>
    <n v="0"/>
    <n v="0"/>
    <n v="0"/>
    <n v="0"/>
    <n v="0"/>
    <n v="750"/>
    <n v="750"/>
  </r>
  <r>
    <n v="25400"/>
    <s v="Regional Park &amp; Open Space Dis"/>
    <n v="931303"/>
    <s v="Jensen Alvarado Historic Ranch"/>
    <x v="69"/>
    <x v="69"/>
    <s v="25400 931303 525060"/>
    <x v="4"/>
    <x v="17"/>
    <s v="Supplies &amp; Services"/>
    <x v="0"/>
    <s v="Interpretive2"/>
    <s v="Jensen-Alvarado Ranch2"/>
    <n v="933.48"/>
    <n v="125"/>
    <m/>
    <n v="125"/>
    <n v="0"/>
    <n v="0"/>
    <n v="0"/>
    <n v="0"/>
    <n v="0"/>
    <n v="0"/>
    <n v="0"/>
    <n v="0"/>
    <n v="0"/>
    <n v="0"/>
    <n v="0"/>
    <n v="0"/>
    <n v="0"/>
    <n v="0"/>
    <n v="0"/>
    <n v="0"/>
    <n v="0"/>
    <n v="0"/>
    <n v="125"/>
    <n v="125"/>
  </r>
  <r>
    <n v="25400"/>
    <s v="Regional Park &amp; Open Space Dis"/>
    <n v="931303"/>
    <s v="Jensen Alvarado Historic Ranch"/>
    <x v="11"/>
    <x v="11"/>
    <s v="25400 931303 527690"/>
    <x v="4"/>
    <x v="17"/>
    <s v="Internal Service Costs"/>
    <x v="0"/>
    <s v="Interpretive2"/>
    <s v="Jensen-Alvarado Ranch2"/>
    <n v="719.48"/>
    <n v="0"/>
    <m/>
    <n v="0"/>
    <n v="0"/>
    <n v="0"/>
    <n v="73.52"/>
    <n v="95.02"/>
    <n v="0"/>
    <n v="0"/>
    <n v="65.09"/>
    <n v="65.09"/>
    <n v="0"/>
    <n v="59.02"/>
    <n v="115.4"/>
    <n v="59.23"/>
    <n v="532.37"/>
    <n v="73.52"/>
    <n v="95.02"/>
    <n v="130.18"/>
    <n v="233.65"/>
    <n v="532.37"/>
    <n v="-532.37"/>
    <n v="0"/>
  </r>
  <r>
    <n v="25400"/>
    <s v="Regional Park &amp; Open Space Dis"/>
    <n v="931303"/>
    <s v="Jensen Alvarado Historic Ranch"/>
    <x v="43"/>
    <x v="43"/>
    <s v="25400 931303 529040"/>
    <x v="4"/>
    <x v="17"/>
    <s v="Payroll-PCF"/>
    <x v="0"/>
    <s v="Interpretive2"/>
    <s v="Jensen-Alvarado Ranch2"/>
    <n v="1751.97"/>
    <n v="0"/>
    <m/>
    <n v="0"/>
    <n v="0"/>
    <n v="0"/>
    <n v="0"/>
    <n v="72.05"/>
    <n v="97.6"/>
    <n v="15.72"/>
    <n v="31.44"/>
    <n v="8.0399999999999991"/>
    <n v="16.079999999999998"/>
    <n v="8.0399999999999991"/>
    <n v="20.100000000000001"/>
    <n v="13.4"/>
    <n v="282.46999999999991"/>
    <n v="0"/>
    <n v="185.36999999999998"/>
    <n v="55.56"/>
    <n v="41.54"/>
    <n v="282.46999999999997"/>
    <n v="-282.46999999999997"/>
    <n v="0"/>
  </r>
  <r>
    <n v="25400"/>
    <s v="Regional Park &amp; Open Space Dis"/>
    <n v="931303"/>
    <s v="Jensen Alvarado Historic Ranch"/>
    <x v="21"/>
    <x v="21"/>
    <s v="25400 931303 537090"/>
    <x v="4"/>
    <x v="17"/>
    <s v="Internal Service Costs"/>
    <x v="2"/>
    <s v="Interpretive3"/>
    <s v="Jensen-Alvarado Ranch3"/>
    <n v="40"/>
    <n v="0"/>
    <m/>
    <n v="0"/>
    <n v="0"/>
    <n v="0"/>
    <n v="0"/>
    <n v="0"/>
    <n v="0"/>
    <n v="0"/>
    <n v="0"/>
    <n v="0"/>
    <n v="0"/>
    <n v="0"/>
    <n v="0"/>
    <n v="0"/>
    <n v="0"/>
    <n v="0"/>
    <n v="0"/>
    <n v="0"/>
    <n v="0"/>
    <n v="0"/>
    <n v="0"/>
    <n v="0"/>
  </r>
  <r>
    <n v="25400"/>
    <s v="Regional Park &amp; Open Space Dis"/>
    <n v="931304"/>
    <s v="San Timoteo Schoolhouse"/>
    <x v="11"/>
    <x v="11"/>
    <s v="25400 931304 527690"/>
    <x v="4"/>
    <x v="29"/>
    <s v="Internal Service Costs"/>
    <x v="0"/>
    <s v="Interpretive2"/>
    <s v="San Timoteo Schoolhouse2"/>
    <n v="502.15"/>
    <n v="0"/>
    <m/>
    <n v="0"/>
    <n v="0"/>
    <n v="0"/>
    <n v="0"/>
    <n v="0"/>
    <n v="0"/>
    <n v="0"/>
    <n v="0"/>
    <n v="0"/>
    <n v="0"/>
    <n v="0"/>
    <n v="0"/>
    <n v="0"/>
    <n v="0"/>
    <n v="0"/>
    <n v="0"/>
    <n v="0"/>
    <n v="0"/>
    <n v="0"/>
    <n v="0"/>
    <n v="212"/>
  </r>
  <r>
    <n v="25400"/>
    <s v="Regional Park &amp; Open Space Dis"/>
    <n v="931305"/>
    <s v="Hidden Valley Nature Center"/>
    <x v="23"/>
    <x v="23"/>
    <s v="25400 931305 510200"/>
    <x v="4"/>
    <x v="18"/>
    <s v="Payroll"/>
    <x v="3"/>
    <s v="Interpretive1"/>
    <s v="Hidden Valley Nature Center1"/>
    <n v="5.74"/>
    <n v="0"/>
    <m/>
    <n v="0"/>
    <n v="0"/>
    <n v="0"/>
    <n v="0"/>
    <n v="0"/>
    <n v="0"/>
    <n v="0"/>
    <n v="0"/>
    <n v="0"/>
    <n v="0"/>
    <n v="0"/>
    <n v="0"/>
    <n v="0"/>
    <n v="0"/>
    <n v="0"/>
    <n v="0"/>
    <n v="0"/>
    <n v="0"/>
    <n v="0"/>
    <n v="0"/>
    <n v="0"/>
  </r>
  <r>
    <n v="25400"/>
    <s v="Regional Park &amp; Open Space Dis"/>
    <n v="931305"/>
    <s v="Hidden Valley Nature Center"/>
    <x v="16"/>
    <x v="16"/>
    <s v="25400 931305 523760"/>
    <x v="4"/>
    <x v="18"/>
    <s v="Internal Service Costs"/>
    <x v="0"/>
    <s v="Interpretive2"/>
    <s v="Hidden Valley Nature Center2"/>
    <n v="43.039999999999992"/>
    <n v="0"/>
    <m/>
    <n v="0"/>
    <n v="0"/>
    <n v="0"/>
    <n v="0"/>
    <n v="0"/>
    <n v="0"/>
    <n v="5.85"/>
    <n v="0"/>
    <n v="0"/>
    <n v="0"/>
    <n v="0"/>
    <n v="0"/>
    <n v="0"/>
    <n v="5.85"/>
    <n v="0"/>
    <n v="5.85"/>
    <n v="0"/>
    <n v="0"/>
    <n v="5.85"/>
    <n v="-5.85"/>
    <n v="0"/>
  </r>
  <r>
    <n v="25400"/>
    <s v="Regional Park &amp; Open Space Dis"/>
    <n v="931305"/>
    <s v="Hidden Valley Nature Center"/>
    <x v="69"/>
    <x v="69"/>
    <s v="25400 931305 525060"/>
    <x v="4"/>
    <x v="18"/>
    <s v="Supplies &amp; Services"/>
    <x v="0"/>
    <s v="Interpretive2"/>
    <s v="Hidden Valley Nature Center2"/>
    <n v="866.94"/>
    <n v="0"/>
    <m/>
    <n v="0"/>
    <n v="0"/>
    <n v="0"/>
    <n v="0"/>
    <n v="0"/>
    <n v="0"/>
    <n v="0"/>
    <n v="0"/>
    <n v="0"/>
    <n v="0"/>
    <n v="0"/>
    <n v="0"/>
    <n v="0"/>
    <n v="0"/>
    <n v="0"/>
    <n v="0"/>
    <n v="0"/>
    <n v="0"/>
    <n v="0"/>
    <n v="0"/>
    <n v="0"/>
  </r>
  <r>
    <n v="25400"/>
    <s v="Regional Park &amp; Open Space Dis"/>
    <n v="931305"/>
    <s v="Hidden Valley Nature Center"/>
    <x v="43"/>
    <x v="43"/>
    <s v="25400 931305 529040"/>
    <x v="4"/>
    <x v="18"/>
    <s v="Payroll-PCF"/>
    <x v="0"/>
    <s v="Interpretive2"/>
    <s v="Hidden Valley Nature Center2"/>
    <n v="893.18000000000006"/>
    <n v="0"/>
    <m/>
    <n v="0"/>
    <n v="30.13"/>
    <n v="0"/>
    <n v="0"/>
    <n v="19"/>
    <n v="108.73"/>
    <n v="0"/>
    <n v="11.79"/>
    <n v="0"/>
    <n v="168.84"/>
    <n v="18.09"/>
    <n v="17.420000000000002"/>
    <n v="17.420000000000002"/>
    <n v="391.42"/>
    <n v="30.13"/>
    <n v="127.73"/>
    <n v="180.63"/>
    <n v="52.930000000000007"/>
    <n v="391.42"/>
    <n v="-391.42"/>
    <n v="0"/>
  </r>
  <r>
    <n v="25400"/>
    <s v="Regional Park &amp; Open Space Dis"/>
    <n v="931306"/>
    <s v="Idyllwild Nature Center"/>
    <x v="62"/>
    <x v="62"/>
    <s v="25400 931306 523100"/>
    <x v="4"/>
    <x v="19"/>
    <s v="Supplies &amp; Services"/>
    <x v="0"/>
    <s v="Interpretive2"/>
    <s v="Idyllwild Nature Center2"/>
    <n v="0"/>
    <n v="500"/>
    <m/>
    <n v="500"/>
    <n v="0"/>
    <n v="0"/>
    <n v="0"/>
    <n v="90"/>
    <n v="0"/>
    <n v="0"/>
    <n v="0"/>
    <n v="0"/>
    <n v="0"/>
    <n v="0"/>
    <n v="0"/>
    <n v="0"/>
    <n v="90"/>
    <n v="0"/>
    <n v="90"/>
    <n v="0"/>
    <n v="0"/>
    <n v="90"/>
    <n v="410"/>
    <n v="250"/>
  </r>
  <r>
    <n v="25400"/>
    <s v="Regional Park &amp; Open Space Dis"/>
    <n v="931306"/>
    <s v="Idyllwild Nature Center"/>
    <x v="64"/>
    <x v="64"/>
    <s v="25400 931306 523340"/>
    <x v="4"/>
    <x v="19"/>
    <s v="Supplies &amp; Services"/>
    <x v="0"/>
    <s v="Interpretive2"/>
    <s v="Idyllwild Nature Center2"/>
    <n v="0"/>
    <n v="0"/>
    <m/>
    <n v="0"/>
    <n v="0"/>
    <n v="0"/>
    <n v="29.19"/>
    <n v="4.4400000000000004"/>
    <n v="0"/>
    <n v="2.8"/>
    <n v="0"/>
    <n v="0"/>
    <n v="0"/>
    <n v="0"/>
    <n v="0"/>
    <n v="0"/>
    <n v="36.43"/>
    <n v="29.19"/>
    <n v="7.24"/>
    <n v="0"/>
    <n v="0"/>
    <n v="36.43"/>
    <n v="-36.43"/>
    <n v="0"/>
  </r>
  <r>
    <n v="25400"/>
    <s v="Regional Park &amp; Open Space Dis"/>
    <n v="931306"/>
    <s v="Idyllwild Nature Center"/>
    <x v="16"/>
    <x v="16"/>
    <s v="25400 931306 523760"/>
    <x v="4"/>
    <x v="19"/>
    <s v="Internal Service Costs"/>
    <x v="0"/>
    <s v="Interpretive2"/>
    <s v="Idyllwild Nature Center2"/>
    <n v="8.6999999999999993"/>
    <n v="0"/>
    <m/>
    <n v="0"/>
    <n v="0"/>
    <n v="0"/>
    <n v="0"/>
    <n v="0"/>
    <n v="0"/>
    <n v="0"/>
    <n v="0"/>
    <n v="0"/>
    <n v="0"/>
    <n v="0"/>
    <n v="0"/>
    <n v="0"/>
    <n v="0"/>
    <n v="0"/>
    <n v="0"/>
    <n v="0"/>
    <n v="0"/>
    <n v="0"/>
    <n v="0"/>
    <n v="0"/>
  </r>
  <r>
    <n v="25400"/>
    <s v="Regional Park &amp; Open Space Dis"/>
    <n v="931307"/>
    <s v="Santa Rosa Plateau Nature Ctr"/>
    <x v="59"/>
    <x v="59"/>
    <s v="25400 931307 521740"/>
    <x v="4"/>
    <x v="20"/>
    <s v="Supplies &amp; Services"/>
    <x v="0"/>
    <s v="Interpretive2"/>
    <s v="Santa Rosa Plateau Nature Center2"/>
    <n v="433.30999999999995"/>
    <n v="0"/>
    <m/>
    <n v="0"/>
    <n v="0"/>
    <n v="0"/>
    <n v="0"/>
    <n v="0"/>
    <n v="0"/>
    <n v="0"/>
    <n v="0"/>
    <n v="0"/>
    <n v="0"/>
    <n v="0"/>
    <n v="0"/>
    <n v="0"/>
    <n v="0"/>
    <n v="0"/>
    <n v="0"/>
    <n v="0"/>
    <n v="0"/>
    <n v="0"/>
    <n v="0"/>
    <n v="0"/>
  </r>
  <r>
    <n v="25400"/>
    <s v="Regional Park &amp; Open Space Dis"/>
    <n v="931402"/>
    <s v="Hurkey Creek Park"/>
    <x v="11"/>
    <x v="11"/>
    <s v="25400 931402 527690"/>
    <x v="3"/>
    <x v="22"/>
    <s v="Internal Service Costs"/>
    <x v="0"/>
    <s v="Regional Parks2"/>
    <s v="Hurkey Creek2"/>
    <n v="11905.58"/>
    <n v="0"/>
    <m/>
    <n v="0"/>
    <n v="0"/>
    <n v="79.17"/>
    <n v="229"/>
    <n v="0"/>
    <n v="0"/>
    <n v="0"/>
    <n v="249.95"/>
    <n v="394.6"/>
    <n v="2038.53"/>
    <n v="5851.91"/>
    <n v="1653.29"/>
    <n v="1811.04"/>
    <n v="12307.490000000002"/>
    <n v="308.17"/>
    <n v="0"/>
    <n v="2683.08"/>
    <n v="9316.24"/>
    <n v="12307.49"/>
    <n v="-12307.49"/>
    <n v="0"/>
  </r>
  <r>
    <n v="25400"/>
    <s v="Regional Park &amp; Open Space Dis"/>
    <n v="931403"/>
    <s v="Idyllwild Park"/>
    <x v="23"/>
    <x v="23"/>
    <s v="25400 931403 510200"/>
    <x v="3"/>
    <x v="23"/>
    <s v="Payroll"/>
    <x v="3"/>
    <s v="Regional Parks1"/>
    <s v="Idyllwild1"/>
    <n v="1764.4"/>
    <n v="0"/>
    <m/>
    <n v="0"/>
    <n v="0"/>
    <n v="0"/>
    <n v="0"/>
    <n v="0"/>
    <n v="0"/>
    <n v="0"/>
    <n v="0"/>
    <n v="1182"/>
    <n v="0"/>
    <n v="654.83000000000004"/>
    <n v="0"/>
    <n v="0"/>
    <n v="1836.83"/>
    <n v="0"/>
    <n v="0"/>
    <n v="1182"/>
    <n v="654.83000000000004"/>
    <n v="1836.83"/>
    <n v="-1836.83"/>
    <n v="0"/>
  </r>
  <r>
    <n v="25400"/>
    <s v="Regional Park &amp; Open Space Dis"/>
    <n v="931403"/>
    <s v="Idyllwild Park"/>
    <x v="11"/>
    <x v="11"/>
    <s v="25400 931403 527690"/>
    <x v="3"/>
    <x v="23"/>
    <s v="Internal Service Costs"/>
    <x v="0"/>
    <s v="Regional Parks2"/>
    <s v="Idyllwild2"/>
    <n v="4741.92"/>
    <n v="0"/>
    <m/>
    <n v="0"/>
    <n v="0"/>
    <n v="0"/>
    <n v="9"/>
    <n v="0"/>
    <n v="0"/>
    <n v="0"/>
    <n v="91.2"/>
    <n v="0"/>
    <n v="314.70999999999998"/>
    <n v="3011.38"/>
    <n v="562.37"/>
    <n v="795.99"/>
    <n v="4784.6499999999996"/>
    <n v="9"/>
    <n v="0"/>
    <n v="405.90999999999997"/>
    <n v="4369.74"/>
    <n v="4784.6499999999996"/>
    <n v="-4784.6499999999996"/>
    <n v="0"/>
  </r>
  <r>
    <n v="25400"/>
    <s v="Regional Park &amp; Open Space Dis"/>
    <n v="931403"/>
    <s v="Idyllwild Park"/>
    <x v="21"/>
    <x v="21"/>
    <s v="25400 931403 537090"/>
    <x v="3"/>
    <x v="23"/>
    <s v="Internal Service Costs"/>
    <x v="2"/>
    <s v="Regional Parks3"/>
    <s v="Idyllwild3"/>
    <n v="0"/>
    <n v="0"/>
    <m/>
    <n v="0"/>
    <n v="0"/>
    <n v="0"/>
    <n v="0"/>
    <n v="0"/>
    <n v="0"/>
    <n v="0"/>
    <n v="0"/>
    <n v="0"/>
    <n v="10"/>
    <n v="0"/>
    <n v="0"/>
    <n v="10"/>
    <n v="20"/>
    <n v="0"/>
    <n v="0"/>
    <n v="10"/>
    <n v="10"/>
    <n v="20"/>
    <n v="-20"/>
    <n v="0"/>
  </r>
  <r>
    <n v="25400"/>
    <s v="Regional Park &amp; Open Space Dis"/>
    <n v="931404"/>
    <s v="kabian Park"/>
    <x v="27"/>
    <x v="27"/>
    <s v="25400 931404 510620"/>
    <x v="3"/>
    <x v="26"/>
    <s v="Payroll"/>
    <x v="3"/>
    <s v="Regional Parks1"/>
    <s v="Kabian1"/>
    <n v="27.440000000000005"/>
    <n v="0"/>
    <m/>
    <n v="0"/>
    <n v="0.3"/>
    <n v="1.9"/>
    <n v="7.15"/>
    <n v="7.41"/>
    <n v="3.6"/>
    <n v="1.8"/>
    <n v="0.6"/>
    <n v="1.5"/>
    <n v="1.05"/>
    <n v="0.3"/>
    <n v="0"/>
    <n v="0"/>
    <n v="25.610000000000003"/>
    <n v="9.35"/>
    <n v="12.81"/>
    <n v="3.1500000000000004"/>
    <n v="0.3"/>
    <n v="25.610000000000003"/>
    <n v="-25.610000000000003"/>
    <n v="0"/>
  </r>
  <r>
    <n v="25400"/>
    <s v="Regional Park &amp; Open Space Dis"/>
    <n v="931404"/>
    <s v="kabian Park"/>
    <x v="37"/>
    <x v="37"/>
    <s v="25400 931404 515120"/>
    <x v="3"/>
    <x v="26"/>
    <s v="Payroll-PCF"/>
    <x v="3"/>
    <s v="Regional Parks1"/>
    <s v="Kabian1"/>
    <n v="8.25"/>
    <n v="0"/>
    <m/>
    <n v="0"/>
    <n v="0.2"/>
    <n v="1.49"/>
    <n v="1.81"/>
    <n v="3.75"/>
    <n v="3.88"/>
    <n v="0.87"/>
    <n v="1.63"/>
    <n v="1.83"/>
    <n v="1.1599999999999999"/>
    <n v="0.17"/>
    <n v="0.35"/>
    <n v="0"/>
    <n v="17.14"/>
    <n v="3.5"/>
    <n v="8.5"/>
    <n v="4.62"/>
    <n v="0.52"/>
    <n v="17.14"/>
    <n v="-17.14"/>
    <n v="45"/>
  </r>
  <r>
    <n v="25400"/>
    <s v="Regional Park &amp; Open Space Dis"/>
    <n v="931405"/>
    <s v="Lake Cahuilla Park"/>
    <x v="11"/>
    <x v="11"/>
    <s v="25400 931405 527690"/>
    <x v="3"/>
    <x v="3"/>
    <s v="Internal Service Costs"/>
    <x v="0"/>
    <s v="Regional Parks2"/>
    <s v="Lake Cahuilla2"/>
    <n v="5858.6399999999994"/>
    <n v="0"/>
    <m/>
    <n v="0"/>
    <n v="0"/>
    <n v="0"/>
    <n v="461.39"/>
    <n v="600.02"/>
    <n v="0"/>
    <n v="762.72"/>
    <n v="902.69"/>
    <n v="690.65"/>
    <n v="597.79999999999995"/>
    <n v="104.33"/>
    <n v="1091.97"/>
    <n v="623.57000000000005"/>
    <n v="5835.1399999999994"/>
    <n v="461.39"/>
    <n v="1362.74"/>
    <n v="2191.1400000000003"/>
    <n v="1819.87"/>
    <n v="5835.14"/>
    <n v="-5835.14"/>
    <n v="0"/>
  </r>
  <r>
    <n v="25400"/>
    <s v="Regional Park &amp; Open Space Dis"/>
    <n v="931405"/>
    <s v="Lake Cahuilla Park"/>
    <x v="21"/>
    <x v="21"/>
    <s v="25400 931405 537090"/>
    <x v="3"/>
    <x v="3"/>
    <s v="Internal Service Costs"/>
    <x v="2"/>
    <s v="Regional Parks3"/>
    <s v="Lake Cahuilla3"/>
    <n v="20"/>
    <n v="0"/>
    <m/>
    <n v="0"/>
    <n v="0"/>
    <n v="0"/>
    <n v="0"/>
    <n v="0"/>
    <n v="0"/>
    <n v="10"/>
    <n v="0"/>
    <n v="0"/>
    <n v="20"/>
    <n v="0"/>
    <n v="0"/>
    <n v="0"/>
    <n v="30"/>
    <n v="0"/>
    <n v="10"/>
    <n v="20"/>
    <n v="0"/>
    <n v="30"/>
    <n v="-30"/>
    <n v="0"/>
  </r>
  <r>
    <n v="25400"/>
    <s v="Regional Park &amp; Open Space Dis"/>
    <n v="931408"/>
    <s v="McCall Park"/>
    <x v="59"/>
    <x v="59"/>
    <s v="25400 931408 521740"/>
    <x v="3"/>
    <x v="24"/>
    <s v="Supplies &amp; Services"/>
    <x v="0"/>
    <s v="Regional Parks2"/>
    <s v="McCall2"/>
    <n v="282.26000000000005"/>
    <n v="0"/>
    <m/>
    <n v="0"/>
    <n v="0"/>
    <n v="0"/>
    <n v="0"/>
    <n v="0"/>
    <n v="0"/>
    <n v="0"/>
    <n v="0"/>
    <n v="0"/>
    <n v="0"/>
    <n v="0"/>
    <n v="0"/>
    <n v="0"/>
    <n v="0"/>
    <n v="0"/>
    <n v="0"/>
    <n v="0"/>
    <n v="0"/>
    <n v="0"/>
    <n v="0"/>
    <n v="0"/>
  </r>
  <r>
    <n v="25400"/>
    <s v="Regional Park &amp; Open Space Dis"/>
    <n v="931408"/>
    <s v="McCall Park"/>
    <x v="11"/>
    <x v="11"/>
    <s v="25400 931408 527690"/>
    <x v="3"/>
    <x v="24"/>
    <s v="Internal Service Costs"/>
    <x v="0"/>
    <s v="Regional Parks2"/>
    <s v="McCall2"/>
    <n v="5315.62"/>
    <n v="0"/>
    <m/>
    <n v="0"/>
    <n v="0"/>
    <n v="0"/>
    <n v="0"/>
    <n v="0"/>
    <n v="0"/>
    <n v="0"/>
    <n v="0"/>
    <n v="0"/>
    <n v="0"/>
    <n v="490.27"/>
    <n v="112.89"/>
    <n v="212.73"/>
    <n v="815.89"/>
    <n v="0"/>
    <n v="0"/>
    <n v="0"/>
    <n v="815.89"/>
    <n v="815.89"/>
    <n v="-815.89"/>
    <n v="0"/>
  </r>
  <r>
    <n v="25400"/>
    <s v="Regional Park &amp; Open Space Dis"/>
    <n v="931409"/>
    <s v="Rancho Jurupa Park"/>
    <x v="135"/>
    <x v="135"/>
    <s v="25400 931409 520805"/>
    <x v="3"/>
    <x v="4"/>
    <s v="Supplies &amp; Services"/>
    <x v="0"/>
    <s v="Regional Parks2"/>
    <s v="Rancho Jurupa2"/>
    <n v="0"/>
    <n v="6000"/>
    <m/>
    <n v="6000"/>
    <n v="0"/>
    <n v="0"/>
    <n v="0"/>
    <n v="0"/>
    <n v="698.22"/>
    <n v="0"/>
    <n v="0"/>
    <n v="0"/>
    <n v="86.19"/>
    <n v="1120.7"/>
    <n v="0"/>
    <n v="0"/>
    <n v="1905.1100000000001"/>
    <n v="0"/>
    <n v="698.22"/>
    <n v="86.19"/>
    <n v="1120.7"/>
    <n v="1905.1100000000001"/>
    <n v="4094.89"/>
    <n v="6000"/>
  </r>
  <r>
    <n v="25400"/>
    <s v="Regional Park &amp; Open Space Dis"/>
    <n v="931409"/>
    <s v="Rancho Jurupa Park"/>
    <x v="69"/>
    <x v="69"/>
    <s v="25400 931409 525060"/>
    <x v="3"/>
    <x v="4"/>
    <s v="Supplies &amp; Services"/>
    <x v="0"/>
    <s v="Regional Parks2"/>
    <s v="Rancho Jurupa2"/>
    <n v="531.98"/>
    <n v="0"/>
    <m/>
    <n v="0"/>
    <n v="0"/>
    <n v="0"/>
    <n v="0"/>
    <n v="0"/>
    <n v="0"/>
    <n v="410.71"/>
    <n v="0"/>
    <n v="0"/>
    <n v="920.12"/>
    <n v="534.61"/>
    <n v="425.94"/>
    <n v="0"/>
    <n v="2291.38"/>
    <n v="0"/>
    <n v="410.71"/>
    <n v="920.12"/>
    <n v="960.55"/>
    <n v="2291.38"/>
    <n v="-2291.38"/>
    <n v="500"/>
  </r>
  <r>
    <n v="25400"/>
    <s v="Regional Park &amp; Open Space Dis"/>
    <n v="931409"/>
    <s v="Rancho Jurupa Park"/>
    <x v="11"/>
    <x v="11"/>
    <s v="25400 931409 527690"/>
    <x v="3"/>
    <x v="4"/>
    <s v="Internal Service Costs"/>
    <x v="0"/>
    <s v="Regional Parks2"/>
    <s v="Rancho Jurupa2"/>
    <n v="24458.720000000001"/>
    <n v="0"/>
    <m/>
    <n v="0"/>
    <n v="0"/>
    <n v="137.03"/>
    <n v="3275.14"/>
    <n v="1730.27"/>
    <n v="411.68"/>
    <n v="3118.53"/>
    <n v="3780.14"/>
    <n v="1681.25"/>
    <n v="1112.0899999999999"/>
    <n v="1109.1199999999999"/>
    <n v="2868.56"/>
    <n v="1969.21"/>
    <n v="21193.02"/>
    <n v="3412.17"/>
    <n v="5260.48"/>
    <n v="6573.48"/>
    <n v="5946.8899999999994"/>
    <n v="21193.019999999997"/>
    <n v="-21193.019999999997"/>
    <n v="0"/>
  </r>
  <r>
    <n v="25400"/>
    <s v="Regional Park &amp; Open Space Dis"/>
    <n v="931409"/>
    <s v="Rancho Jurupa Park"/>
    <x v="43"/>
    <x v="43"/>
    <s v="25400 931409 529040"/>
    <x v="3"/>
    <x v="4"/>
    <s v="Payroll-PCF"/>
    <x v="0"/>
    <s v="Regional Parks2"/>
    <s v="Rancho Jurupa2"/>
    <n v="65.5"/>
    <n v="0"/>
    <m/>
    <n v="0"/>
    <n v="0"/>
    <n v="0"/>
    <n v="0"/>
    <n v="0"/>
    <n v="0"/>
    <n v="0"/>
    <n v="0"/>
    <n v="0"/>
    <n v="0"/>
    <n v="0"/>
    <n v="0"/>
    <n v="0"/>
    <n v="0"/>
    <n v="0"/>
    <n v="0"/>
    <n v="0"/>
    <n v="0"/>
    <n v="0"/>
    <n v="0"/>
    <n v="0"/>
  </r>
  <r>
    <n v="25400"/>
    <s v="Regional Park &amp; Open Space Dis"/>
    <n v="931409"/>
    <s v="Rancho Jurupa Park"/>
    <x v="21"/>
    <x v="21"/>
    <s v="25400 931409 537090"/>
    <x v="3"/>
    <x v="4"/>
    <s v="Internal Service Costs"/>
    <x v="2"/>
    <s v="Regional Parks3"/>
    <s v="Rancho Jurupa3"/>
    <n v="40"/>
    <n v="0"/>
    <m/>
    <n v="0"/>
    <n v="0"/>
    <n v="0"/>
    <n v="0"/>
    <n v="0"/>
    <n v="0"/>
    <n v="50"/>
    <n v="0"/>
    <n v="0"/>
    <n v="20"/>
    <n v="0"/>
    <n v="0"/>
    <n v="0"/>
    <n v="70"/>
    <n v="0"/>
    <n v="50"/>
    <n v="20"/>
    <n v="0"/>
    <n v="70"/>
    <n v="-70"/>
    <n v="0"/>
  </r>
  <r>
    <n v="25400"/>
    <s v="Regional Park &amp; Open Space Dis"/>
    <n v="931421"/>
    <s v="Mayflower Park"/>
    <x v="23"/>
    <x v="23"/>
    <s v="25400 931421 510200"/>
    <x v="3"/>
    <x v="5"/>
    <s v="Payroll"/>
    <x v="3"/>
    <s v="Regional Parks1"/>
    <s v="Mayflower1"/>
    <n v="808.08"/>
    <n v="0"/>
    <m/>
    <n v="0"/>
    <n v="0"/>
    <n v="0"/>
    <n v="0"/>
    <n v="0"/>
    <n v="0"/>
    <n v="0"/>
    <n v="0"/>
    <n v="0"/>
    <n v="0"/>
    <n v="0"/>
    <n v="0"/>
    <n v="0"/>
    <n v="0"/>
    <n v="0"/>
    <n v="0"/>
    <n v="0"/>
    <n v="0"/>
    <n v="0"/>
    <n v="0"/>
    <n v="0"/>
  </r>
  <r>
    <n v="25400"/>
    <s v="Regional Park &amp; Open Space Dis"/>
    <n v="931421"/>
    <s v="Mayflower Park"/>
    <x v="69"/>
    <x v="69"/>
    <s v="25400 931421 525060"/>
    <x v="3"/>
    <x v="5"/>
    <s v="Supplies &amp; Services"/>
    <x v="0"/>
    <s v="Regional Parks2"/>
    <s v="Mayflower2"/>
    <n v="106.04"/>
    <n v="125"/>
    <m/>
    <n v="125"/>
    <n v="0"/>
    <n v="0"/>
    <n v="0"/>
    <n v="0"/>
    <n v="53.02"/>
    <n v="0"/>
    <n v="0"/>
    <n v="0"/>
    <n v="0"/>
    <n v="0"/>
    <n v="0"/>
    <n v="0"/>
    <n v="53.02"/>
    <n v="0"/>
    <n v="53.02"/>
    <n v="0"/>
    <n v="0"/>
    <n v="53.02"/>
    <n v="71.97999999999999"/>
    <n v="125"/>
  </r>
  <r>
    <n v="25400"/>
    <s v="Regional Park &amp; Open Space Dis"/>
    <n v="931421"/>
    <s v="Mayflower Park"/>
    <x v="11"/>
    <x v="11"/>
    <s v="25400 931421 527690"/>
    <x v="3"/>
    <x v="5"/>
    <s v="Internal Service Costs"/>
    <x v="0"/>
    <s v="Regional Parks2"/>
    <s v="Mayflower2"/>
    <n v="3674.5599999999995"/>
    <n v="0"/>
    <m/>
    <n v="0"/>
    <n v="0"/>
    <n v="0"/>
    <n v="0"/>
    <n v="347.94"/>
    <n v="0"/>
    <n v="450.81"/>
    <n v="562.29999999999995"/>
    <n v="357.08"/>
    <n v="433.93"/>
    <n v="9"/>
    <n v="586.01"/>
    <n v="353.95"/>
    <n v="3101.0199999999995"/>
    <n v="0"/>
    <n v="798.75"/>
    <n v="1353.31"/>
    <n v="948.96"/>
    <n v="3101.02"/>
    <n v="-3101.02"/>
    <n v="0"/>
  </r>
  <r>
    <n v="25400"/>
    <s v="Regional Park &amp; Open Space Dis"/>
    <n v="931421"/>
    <s v="Mayflower Park"/>
    <x v="12"/>
    <x v="12"/>
    <s v="25400 931421 537020"/>
    <x v="3"/>
    <x v="5"/>
    <s v="Internal Service Costs"/>
    <x v="2"/>
    <s v="Regional Parks3"/>
    <s v="Mayflower3"/>
    <n v="0"/>
    <n v="0"/>
    <m/>
    <n v="0"/>
    <n v="0"/>
    <n v="0"/>
    <n v="0"/>
    <n v="0"/>
    <n v="0"/>
    <n v="0"/>
    <n v="0"/>
    <n v="806.72"/>
    <n v="0"/>
    <n v="0"/>
    <n v="0"/>
    <n v="0"/>
    <n v="806.72"/>
    <n v="0"/>
    <n v="0"/>
    <n v="806.72"/>
    <n v="0"/>
    <n v="806.72"/>
    <n v="-806.72"/>
    <n v="0"/>
  </r>
  <r>
    <n v="25430"/>
    <s v="Habitat/Open Space Mgt-Parks"/>
    <n v="931173"/>
    <s v="Hab &amp; Opn Spc-Hidden Valley"/>
    <x v="31"/>
    <x v="31"/>
    <s v="25430 931173 513000"/>
    <x v="1"/>
    <x v="1"/>
    <s v="Payroll-PCF"/>
    <x v="3"/>
    <s v="Natural Resources1"/>
    <s v="Habitat &amp; Open Space Management1"/>
    <n v="18617.460000000003"/>
    <n v="0"/>
    <m/>
    <n v="0"/>
    <n v="0"/>
    <n v="0"/>
    <n v="0"/>
    <n v="0"/>
    <n v="0"/>
    <n v="0"/>
    <n v="0"/>
    <n v="0"/>
    <n v="0"/>
    <n v="0"/>
    <n v="0"/>
    <n v="0"/>
    <n v="0"/>
    <n v="0"/>
    <n v="0"/>
    <n v="0"/>
    <n v="0"/>
    <n v="0"/>
    <n v="0"/>
    <n v="0"/>
  </r>
  <r>
    <n v="25430"/>
    <s v="Habitat/Open Space Mgt-Parks"/>
    <n v="931173"/>
    <s v="Hab &amp; Opn Spc-Hidden Valley"/>
    <x v="32"/>
    <x v="32"/>
    <s v="25430 931173 513020"/>
    <x v="1"/>
    <x v="1"/>
    <s v="Payroll-PCF"/>
    <x v="3"/>
    <s v="Natural Resources1"/>
    <s v="Habitat &amp; Open Space Management1"/>
    <n v="474.16999999999996"/>
    <n v="0"/>
    <m/>
    <n v="0"/>
    <n v="0"/>
    <n v="0"/>
    <n v="0"/>
    <n v="0"/>
    <n v="0"/>
    <n v="0"/>
    <n v="0"/>
    <n v="0"/>
    <n v="0"/>
    <n v="0"/>
    <n v="0"/>
    <n v="0"/>
    <n v="0"/>
    <n v="0"/>
    <n v="0"/>
    <n v="0"/>
    <n v="0"/>
    <n v="0"/>
    <n v="0"/>
    <n v="0"/>
  </r>
  <r>
    <n v="25430"/>
    <s v="Habitat/Open Space Mgt-Parks"/>
    <n v="931173"/>
    <s v="Hab &amp; Opn Spc-Hidden Valley"/>
    <x v="33"/>
    <x v="33"/>
    <s v="25430 931173 513120"/>
    <x v="1"/>
    <x v="1"/>
    <s v="Payroll-PCF"/>
    <x v="3"/>
    <s v="Natural Resources1"/>
    <s v="Habitat &amp; Open Space Management1"/>
    <n v="11267.129999999997"/>
    <n v="0"/>
    <m/>
    <n v="0"/>
    <n v="0"/>
    <n v="0"/>
    <n v="0"/>
    <n v="0"/>
    <n v="0"/>
    <n v="0"/>
    <n v="0"/>
    <n v="0"/>
    <n v="0"/>
    <n v="0"/>
    <n v="0"/>
    <n v="0"/>
    <n v="0"/>
    <n v="0"/>
    <n v="0"/>
    <n v="0"/>
    <n v="0"/>
    <n v="0"/>
    <n v="0"/>
    <n v="0"/>
  </r>
  <r>
    <n v="25430"/>
    <s v="Habitat/Open Space Mgt-Parks"/>
    <n v="931173"/>
    <s v="Hab &amp; Opn Spc-Hidden Valley"/>
    <x v="34"/>
    <x v="34"/>
    <s v="25430 931173 513140"/>
    <x v="1"/>
    <x v="1"/>
    <s v="Payroll-PCF"/>
    <x v="3"/>
    <s v="Natural Resources1"/>
    <s v="Habitat &amp; Open Space Management1"/>
    <n v="2758.1"/>
    <n v="0"/>
    <m/>
    <n v="0"/>
    <n v="0"/>
    <n v="0"/>
    <n v="0"/>
    <n v="0"/>
    <n v="0"/>
    <n v="0"/>
    <n v="0"/>
    <n v="0"/>
    <n v="0"/>
    <n v="0"/>
    <n v="0"/>
    <n v="0"/>
    <n v="0"/>
    <n v="0"/>
    <n v="0"/>
    <n v="0"/>
    <n v="0"/>
    <n v="0"/>
    <n v="0"/>
    <n v="0"/>
  </r>
  <r>
    <n v="25430"/>
    <s v="Habitat/Open Space Mgt-Parks"/>
    <n v="931173"/>
    <s v="Hab &amp; Opn Spc-Hidden Valley"/>
    <x v="35"/>
    <x v="35"/>
    <s v="25430 931173 515040"/>
    <x v="1"/>
    <x v="1"/>
    <s v="Payroll-PCF"/>
    <x v="3"/>
    <s v="Natural Resources1"/>
    <s v="Habitat &amp; Open Space Management1"/>
    <n v="36564.339999999997"/>
    <n v="0"/>
    <m/>
    <n v="0"/>
    <n v="0"/>
    <n v="0"/>
    <n v="0"/>
    <n v="0"/>
    <n v="0"/>
    <n v="0"/>
    <n v="0"/>
    <n v="0"/>
    <n v="0"/>
    <n v="0"/>
    <n v="0"/>
    <n v="0"/>
    <n v="0"/>
    <n v="0"/>
    <n v="0"/>
    <n v="0"/>
    <n v="0"/>
    <n v="0"/>
    <n v="0"/>
    <n v="0"/>
  </r>
  <r>
    <n v="25430"/>
    <s v="Habitat/Open Space Mgt-Parks"/>
    <n v="931173"/>
    <s v="Hab &amp; Opn Spc-Hidden Valley"/>
    <x v="36"/>
    <x v="36"/>
    <s v="25430 931173 515100"/>
    <x v="1"/>
    <x v="1"/>
    <s v="Payroll-PCF"/>
    <x v="3"/>
    <s v="Natural Resources1"/>
    <s v="Habitat &amp; Open Space Management1"/>
    <n v="212.41"/>
    <n v="0"/>
    <m/>
    <n v="0"/>
    <n v="0"/>
    <n v="0"/>
    <n v="0"/>
    <n v="0"/>
    <n v="0"/>
    <n v="0"/>
    <n v="0"/>
    <n v="0"/>
    <n v="0"/>
    <n v="0"/>
    <n v="0"/>
    <n v="0"/>
    <n v="0"/>
    <n v="0"/>
    <n v="0"/>
    <n v="0"/>
    <n v="0"/>
    <n v="0"/>
    <n v="0"/>
    <n v="0"/>
  </r>
  <r>
    <n v="25430"/>
    <s v="Habitat/Open Space Mgt-Parks"/>
    <n v="931173"/>
    <s v="Hab &amp; Opn Spc-Hidden Valley"/>
    <x v="37"/>
    <x v="37"/>
    <s v="25430 931173 515120"/>
    <x v="1"/>
    <x v="1"/>
    <s v="Payroll-PCF"/>
    <x v="3"/>
    <s v="Natural Resources1"/>
    <s v="Habitat &amp; Open Space Management1"/>
    <n v="413.01"/>
    <n v="0"/>
    <m/>
    <n v="0"/>
    <n v="0"/>
    <n v="0"/>
    <n v="0"/>
    <n v="0"/>
    <n v="0"/>
    <n v="0"/>
    <n v="0"/>
    <n v="0"/>
    <n v="0"/>
    <n v="0"/>
    <n v="0"/>
    <n v="0"/>
    <n v="0"/>
    <n v="0"/>
    <n v="0"/>
    <n v="0"/>
    <n v="0"/>
    <n v="0"/>
    <n v="0"/>
    <n v="0"/>
  </r>
  <r>
    <n v="25430"/>
    <s v="Habitat/Open Space Mgt-Parks"/>
    <n v="931173"/>
    <s v="Hab &amp; Opn Spc-Hidden Valley"/>
    <x v="39"/>
    <x v="39"/>
    <s v="25430 931173 515260"/>
    <x v="1"/>
    <x v="1"/>
    <s v="Payroll-PCF"/>
    <x v="3"/>
    <s v="Natural Resources1"/>
    <s v="Habitat &amp; Open Space Management1"/>
    <n v="702.62000000000012"/>
    <n v="0"/>
    <m/>
    <n v="0"/>
    <n v="0"/>
    <n v="0"/>
    <n v="0"/>
    <n v="0"/>
    <n v="0"/>
    <n v="0"/>
    <n v="0"/>
    <n v="0"/>
    <n v="0"/>
    <n v="0"/>
    <n v="0"/>
    <n v="0"/>
    <n v="0"/>
    <n v="0"/>
    <n v="0"/>
    <n v="0"/>
    <n v="0"/>
    <n v="0"/>
    <n v="0"/>
    <n v="0"/>
  </r>
  <r>
    <n v="25430"/>
    <s v="Habitat/Open Space Mgt-Parks"/>
    <n v="931173"/>
    <s v="Hab &amp; Opn Spc-Hidden Valley"/>
    <x v="41"/>
    <x v="41"/>
    <s v="25430 931173 518020"/>
    <x v="1"/>
    <x v="1"/>
    <s v="Payroll-PCF"/>
    <x v="3"/>
    <s v="Natural Resources1"/>
    <s v="Habitat &amp; Open Space Management1"/>
    <n v="12.38"/>
    <n v="0"/>
    <m/>
    <n v="0"/>
    <n v="0"/>
    <n v="0"/>
    <n v="0"/>
    <n v="0"/>
    <n v="0"/>
    <n v="0"/>
    <n v="0"/>
    <n v="0"/>
    <n v="0"/>
    <n v="0"/>
    <n v="0"/>
    <n v="0"/>
    <n v="0"/>
    <n v="0"/>
    <n v="0"/>
    <n v="0"/>
    <n v="0"/>
    <n v="0"/>
    <n v="0"/>
    <n v="0"/>
  </r>
  <r>
    <n v="25430"/>
    <s v="Habitat/Open Space Mgt-Parks"/>
    <n v="931173"/>
    <s v="Hab &amp; Opn Spc-Hidden Valley"/>
    <x v="42"/>
    <x v="42"/>
    <s v="25430 931173 518140"/>
    <x v="1"/>
    <x v="1"/>
    <s v="Payroll-PCF"/>
    <x v="3"/>
    <s v="Natural Resources1"/>
    <s v="Habitat &amp; Open Space Management1"/>
    <n v="70.98"/>
    <n v="0"/>
    <m/>
    <n v="0"/>
    <n v="0"/>
    <n v="0"/>
    <n v="0"/>
    <n v="0"/>
    <n v="0"/>
    <n v="0"/>
    <n v="0"/>
    <n v="0"/>
    <n v="0"/>
    <n v="0"/>
    <n v="0"/>
    <n v="0"/>
    <n v="0"/>
    <n v="0"/>
    <n v="0"/>
    <n v="0"/>
    <n v="0"/>
    <n v="0"/>
    <n v="0"/>
    <n v="0"/>
  </r>
  <r>
    <n v="25430"/>
    <s v="Habitat/Open Space Mgt-Parks"/>
    <n v="931173"/>
    <s v="Hab &amp; Opn Spc-Hidden Valley"/>
    <x v="109"/>
    <x v="109"/>
    <s v="25430 931173 520015"/>
    <x v="1"/>
    <x v="1"/>
    <s v="Supplies &amp; Services"/>
    <x v="0"/>
    <s v="Natural Resources2"/>
    <s v="Habitat &amp; Open Space Management2"/>
    <n v="4.3"/>
    <n v="0"/>
    <m/>
    <n v="0"/>
    <n v="0"/>
    <n v="0"/>
    <n v="0"/>
    <n v="0"/>
    <n v="0"/>
    <n v="0"/>
    <n v="0"/>
    <n v="0"/>
    <n v="0"/>
    <n v="0"/>
    <n v="0"/>
    <n v="0"/>
    <n v="0"/>
    <n v="0"/>
    <n v="0"/>
    <n v="0"/>
    <n v="0"/>
    <n v="0"/>
    <n v="0"/>
    <n v="0"/>
  </r>
  <r>
    <n v="25430"/>
    <s v="Habitat/Open Space Mgt-Parks"/>
    <n v="931173"/>
    <s v="Hab &amp; Opn Spc-Hidden Valley"/>
    <x v="47"/>
    <x v="47"/>
    <s v="25430 931173 520020"/>
    <x v="1"/>
    <x v="1"/>
    <s v="Supplies &amp; Services"/>
    <x v="0"/>
    <s v="Natural Resources2"/>
    <s v="Habitat &amp; Open Space Management2"/>
    <n v="4.5199999999999996"/>
    <n v="0"/>
    <m/>
    <n v="0"/>
    <n v="0"/>
    <n v="0"/>
    <n v="0"/>
    <n v="0"/>
    <n v="0"/>
    <n v="0"/>
    <n v="0"/>
    <n v="0"/>
    <n v="0"/>
    <n v="0"/>
    <n v="0"/>
    <n v="0"/>
    <n v="0"/>
    <n v="0"/>
    <n v="0"/>
    <n v="0"/>
    <n v="0"/>
    <n v="0"/>
    <n v="0"/>
    <n v="0"/>
  </r>
  <r>
    <n v="25430"/>
    <s v="Habitat/Open Space Mgt-Parks"/>
    <n v="931173"/>
    <s v="Hab &amp; Opn Spc-Hidden Valley"/>
    <x v="50"/>
    <x v="50"/>
    <s v="25430 931173 520115"/>
    <x v="1"/>
    <x v="1"/>
    <s v="Supplies &amp; Services"/>
    <x v="0"/>
    <s v="Natural Resources2"/>
    <s v="Habitat &amp; Open Space Management2"/>
    <n v="509.08"/>
    <n v="0"/>
    <m/>
    <n v="0"/>
    <n v="0"/>
    <n v="0"/>
    <n v="0"/>
    <n v="0"/>
    <n v="0"/>
    <n v="0"/>
    <n v="0"/>
    <n v="0"/>
    <n v="0"/>
    <n v="0"/>
    <n v="0"/>
    <n v="0"/>
    <n v="0"/>
    <n v="0"/>
    <n v="0"/>
    <n v="0"/>
    <n v="0"/>
    <n v="0"/>
    <n v="0"/>
    <n v="0"/>
  </r>
  <r>
    <n v="25430"/>
    <s v="Habitat/Open Space Mgt-Parks"/>
    <n v="931173"/>
    <s v="Hab &amp; Opn Spc-Hidden Valley"/>
    <x v="51"/>
    <x v="51"/>
    <s v="25430 931173 520230"/>
    <x v="1"/>
    <x v="1"/>
    <s v="Supplies &amp; Services"/>
    <x v="0"/>
    <s v="Natural Resources2"/>
    <s v="Habitat &amp; Open Space Management2"/>
    <n v="545.82000000000005"/>
    <n v="0"/>
    <m/>
    <n v="0"/>
    <n v="0"/>
    <n v="0"/>
    <n v="0"/>
    <n v="0"/>
    <n v="0"/>
    <n v="0"/>
    <n v="0"/>
    <n v="0"/>
    <n v="0"/>
    <n v="0"/>
    <n v="0"/>
    <n v="0"/>
    <n v="0"/>
    <n v="0"/>
    <n v="0"/>
    <n v="0"/>
    <n v="0"/>
    <n v="0"/>
    <n v="0"/>
    <n v="0"/>
  </r>
  <r>
    <n v="25430"/>
    <s v="Habitat/Open Space Mgt-Parks"/>
    <n v="931173"/>
    <s v="Hab &amp; Opn Spc-Hidden Valley"/>
    <x v="52"/>
    <x v="52"/>
    <s v="25430 931173 520320"/>
    <x v="1"/>
    <x v="1"/>
    <s v="Supplies &amp; Services"/>
    <x v="0"/>
    <s v="Natural Resources2"/>
    <s v="Habitat &amp; Open Space Management2"/>
    <n v="526.17000000000007"/>
    <n v="0"/>
    <m/>
    <n v="0"/>
    <n v="0"/>
    <n v="0"/>
    <n v="0"/>
    <n v="0"/>
    <n v="0"/>
    <n v="0"/>
    <n v="0"/>
    <n v="0"/>
    <n v="0"/>
    <n v="0"/>
    <n v="0"/>
    <n v="0"/>
    <n v="0"/>
    <n v="0"/>
    <n v="0"/>
    <n v="0"/>
    <n v="0"/>
    <n v="0"/>
    <n v="0"/>
    <n v="0"/>
  </r>
  <r>
    <n v="25430"/>
    <s v="Habitat/Open Space Mgt-Parks"/>
    <n v="931173"/>
    <s v="Hab &amp; Opn Spc-Hidden Valley"/>
    <x v="10"/>
    <x v="10"/>
    <s v="25430 931173 520360"/>
    <x v="1"/>
    <x v="1"/>
    <s v="Internal Service Costs"/>
    <x v="0"/>
    <s v="Natural Resources2"/>
    <s v="Habitat &amp; Open Space Management2"/>
    <n v="5902.92"/>
    <n v="0"/>
    <m/>
    <n v="0"/>
    <n v="0"/>
    <n v="0"/>
    <n v="0"/>
    <n v="0"/>
    <n v="0"/>
    <n v="0"/>
    <n v="0"/>
    <n v="0"/>
    <n v="0"/>
    <n v="0"/>
    <n v="0"/>
    <n v="0"/>
    <n v="0"/>
    <n v="0"/>
    <n v="0"/>
    <n v="0"/>
    <n v="0"/>
    <n v="0"/>
    <n v="0"/>
    <n v="0"/>
  </r>
  <r>
    <n v="25430"/>
    <s v="Habitat/Open Space Mgt-Parks"/>
    <n v="931173"/>
    <s v="Hab &amp; Opn Spc-Hidden Valley"/>
    <x v="53"/>
    <x v="53"/>
    <s v="25430 931173 520800"/>
    <x v="1"/>
    <x v="1"/>
    <s v="Supplies &amp; Services"/>
    <x v="0"/>
    <s v="Natural Resources2"/>
    <s v="Habitat &amp; Open Space Management2"/>
    <n v="149.31"/>
    <n v="0"/>
    <m/>
    <n v="0"/>
    <n v="0"/>
    <n v="0"/>
    <n v="0"/>
    <n v="0"/>
    <n v="0"/>
    <n v="0"/>
    <n v="0"/>
    <n v="0"/>
    <n v="0"/>
    <n v="0"/>
    <n v="0"/>
    <n v="0"/>
    <n v="0"/>
    <n v="0"/>
    <n v="0"/>
    <n v="0"/>
    <n v="0"/>
    <n v="0"/>
    <n v="0"/>
    <n v="0"/>
  </r>
  <r>
    <n v="25430"/>
    <s v="Habitat/Open Space Mgt-Parks"/>
    <n v="931173"/>
    <s v="Hab &amp; Opn Spc-Hidden Valley"/>
    <x v="54"/>
    <x v="54"/>
    <s v="25430 931173 520845"/>
    <x v="1"/>
    <x v="1"/>
    <s v="Supplies &amp; Services"/>
    <x v="0"/>
    <s v="Natural Resources2"/>
    <s v="Habitat &amp; Open Space Management2"/>
    <n v="5983.0400000000009"/>
    <n v="0"/>
    <m/>
    <n v="0"/>
    <n v="0"/>
    <n v="0"/>
    <n v="0"/>
    <n v="0"/>
    <n v="0"/>
    <n v="0"/>
    <n v="0"/>
    <n v="0"/>
    <n v="0"/>
    <n v="0"/>
    <n v="0"/>
    <n v="0"/>
    <n v="0"/>
    <n v="0"/>
    <n v="0"/>
    <n v="0"/>
    <n v="0"/>
    <n v="0"/>
    <n v="0"/>
    <n v="0"/>
  </r>
  <r>
    <n v="25430"/>
    <s v="Habitat/Open Space Mgt-Parks"/>
    <n v="931173"/>
    <s v="Hab &amp; Opn Spc-Hidden Valley"/>
    <x v="55"/>
    <x v="55"/>
    <s v="25430 931173 521420"/>
    <x v="1"/>
    <x v="1"/>
    <s v="Supplies &amp; Services"/>
    <x v="0"/>
    <s v="Natural Resources2"/>
    <s v="Habitat &amp; Open Space Management2"/>
    <n v="8702.92"/>
    <n v="0"/>
    <m/>
    <n v="0"/>
    <n v="0"/>
    <n v="0"/>
    <n v="0"/>
    <n v="0"/>
    <n v="0"/>
    <n v="0"/>
    <n v="0"/>
    <n v="0"/>
    <n v="0"/>
    <n v="0"/>
    <n v="0"/>
    <n v="0"/>
    <n v="0"/>
    <n v="0"/>
    <n v="0"/>
    <n v="0"/>
    <n v="0"/>
    <n v="0"/>
    <n v="0"/>
    <n v="0"/>
  </r>
  <r>
    <n v="25430"/>
    <s v="Habitat/Open Space Mgt-Parks"/>
    <n v="931173"/>
    <s v="Hab &amp; Opn Spc-Hidden Valley"/>
    <x v="56"/>
    <x v="56"/>
    <s v="25430 931173 521500"/>
    <x v="1"/>
    <x v="1"/>
    <s v="Supplies &amp; Services"/>
    <x v="0"/>
    <s v="Natural Resources2"/>
    <s v="Habitat &amp; Open Space Management2"/>
    <n v="84.15"/>
    <n v="0"/>
    <m/>
    <n v="0"/>
    <n v="0"/>
    <n v="0"/>
    <n v="0"/>
    <n v="0"/>
    <n v="0"/>
    <n v="0"/>
    <n v="0"/>
    <n v="0"/>
    <n v="0"/>
    <n v="0"/>
    <n v="0"/>
    <n v="0"/>
    <n v="0"/>
    <n v="0"/>
    <n v="0"/>
    <n v="0"/>
    <n v="0"/>
    <n v="0"/>
    <n v="0"/>
    <n v="0"/>
  </r>
  <r>
    <n v="25430"/>
    <s v="Habitat/Open Space Mgt-Parks"/>
    <n v="931173"/>
    <s v="Hab &amp; Opn Spc-Hidden Valley"/>
    <x v="57"/>
    <x v="57"/>
    <s v="25430 931173 521700"/>
    <x v="1"/>
    <x v="1"/>
    <s v="Supplies &amp; Services"/>
    <x v="0"/>
    <s v="Natural Resources2"/>
    <s v="Habitat &amp; Open Space Management2"/>
    <n v="900.2399999999999"/>
    <n v="0"/>
    <m/>
    <n v="0"/>
    <n v="0"/>
    <n v="0"/>
    <n v="0"/>
    <n v="0"/>
    <n v="0"/>
    <n v="0"/>
    <n v="0"/>
    <n v="0"/>
    <n v="0"/>
    <n v="0"/>
    <n v="0"/>
    <n v="0"/>
    <n v="0"/>
    <n v="0"/>
    <n v="0"/>
    <n v="0"/>
    <n v="0"/>
    <n v="0"/>
    <n v="0"/>
    <n v="0"/>
  </r>
  <r>
    <n v="25430"/>
    <s v="Habitat/Open Space Mgt-Parks"/>
    <n v="931173"/>
    <s v="Hab &amp; Opn Spc-Hidden Valley"/>
    <x v="59"/>
    <x v="59"/>
    <s v="25430 931173 521740"/>
    <x v="1"/>
    <x v="1"/>
    <s v="Supplies &amp; Services"/>
    <x v="0"/>
    <s v="Natural Resources2"/>
    <s v="Habitat &amp; Open Space Management2"/>
    <n v="257.48"/>
    <n v="0"/>
    <m/>
    <n v="0"/>
    <n v="0"/>
    <n v="0"/>
    <n v="0"/>
    <n v="0"/>
    <n v="0"/>
    <n v="0"/>
    <n v="0"/>
    <n v="0"/>
    <n v="0"/>
    <n v="0"/>
    <n v="0"/>
    <n v="0"/>
    <n v="0"/>
    <n v="0"/>
    <n v="0"/>
    <n v="0"/>
    <n v="0"/>
    <n v="0"/>
    <n v="0"/>
    <n v="0"/>
  </r>
  <r>
    <n v="25430"/>
    <s v="Habitat/Open Space Mgt-Parks"/>
    <n v="931173"/>
    <s v="Hab &amp; Opn Spc-Hidden Valley"/>
    <x v="8"/>
    <x v="8"/>
    <s v="25430 931173 522310"/>
    <x v="1"/>
    <x v="1"/>
    <s v="Supplies &amp; Services"/>
    <x v="0"/>
    <s v="Natural Resources2"/>
    <s v="Habitat &amp; Open Space Management2"/>
    <n v="188.77999999999997"/>
    <n v="0"/>
    <m/>
    <n v="0"/>
    <n v="0"/>
    <n v="0"/>
    <n v="0"/>
    <n v="0"/>
    <n v="0"/>
    <n v="0"/>
    <n v="0"/>
    <n v="0"/>
    <n v="0"/>
    <n v="0"/>
    <n v="0"/>
    <n v="0"/>
    <n v="0"/>
    <n v="0"/>
    <n v="0"/>
    <n v="0"/>
    <n v="0"/>
    <n v="0"/>
    <n v="0"/>
    <n v="0"/>
  </r>
  <r>
    <n v="25510"/>
    <s v="Park Residences Util &amp; Maint"/>
    <n v="931108"/>
    <s v="Park Residences Util &amp; Maint"/>
    <x v="59"/>
    <x v="59"/>
    <s v="25510 931108 521740"/>
    <x v="2"/>
    <x v="32"/>
    <s v="Supplies &amp; Services"/>
    <x v="0"/>
    <s v="Business Services2"/>
    <s v="Park Residences2"/>
    <n v="263.86"/>
    <n v="0"/>
    <m/>
    <n v="0"/>
    <n v="0"/>
    <n v="0"/>
    <n v="0"/>
    <n v="0"/>
    <n v="0"/>
    <n v="0"/>
    <n v="0"/>
    <n v="0"/>
    <n v="0"/>
    <n v="0"/>
    <n v="0"/>
    <n v="0"/>
    <n v="0"/>
    <n v="0"/>
    <n v="0"/>
    <n v="0"/>
    <n v="0"/>
    <n v="0"/>
    <n v="0"/>
    <n v="0"/>
  </r>
  <r>
    <n v="25510"/>
    <s v="Park Residences Util &amp; Maint"/>
    <n v="931108"/>
    <s v="Park Residences Util &amp; Maint"/>
    <x v="72"/>
    <x v="72"/>
    <s v="25510 931108 526960"/>
    <x v="2"/>
    <x v="32"/>
    <s v="Supplies &amp; Services"/>
    <x v="0"/>
    <s v="Business Services2"/>
    <s v="Park Residences2"/>
    <n v="942.48"/>
    <n v="5000"/>
    <m/>
    <n v="5000"/>
    <n v="308.10000000000002"/>
    <n v="-308.10000000000002"/>
    <n v="130.43"/>
    <n v="237.53"/>
    <n v="57.62"/>
    <n v="0"/>
    <n v="0"/>
    <n v="0"/>
    <n v="1491.81"/>
    <n v="1260.78"/>
    <n v="0"/>
    <n v="442.73"/>
    <n v="3620.9"/>
    <n v="130.43"/>
    <n v="295.14999999999998"/>
    <n v="1491.81"/>
    <n v="1703.51"/>
    <n v="3620.8999999999996"/>
    <n v="1379.1000000000004"/>
    <n v="5500"/>
  </r>
  <r>
    <n v="25510"/>
    <s v="Park Residences Util &amp; Maint"/>
    <n v="931108"/>
    <s v="Park Residences Util &amp; Maint"/>
    <x v="84"/>
    <x v="84"/>
    <s v="25510 931108 529520"/>
    <x v="2"/>
    <x v="32"/>
    <s v="Supplies &amp; Services"/>
    <x v="0"/>
    <s v="Business Services2"/>
    <s v="Park Residences2"/>
    <n v="0"/>
    <n v="0"/>
    <m/>
    <n v="0"/>
    <n v="0"/>
    <n v="0"/>
    <n v="0"/>
    <n v="0"/>
    <n v="400.96"/>
    <n v="0"/>
    <n v="0"/>
    <n v="0"/>
    <n v="0"/>
    <n v="0"/>
    <n v="0"/>
    <n v="0"/>
    <n v="400.96"/>
    <n v="0"/>
    <n v="400.96"/>
    <n v="0"/>
    <n v="0"/>
    <n v="400.96"/>
    <n v="-400.96"/>
    <n v="0"/>
  </r>
  <r>
    <n v="25540"/>
    <s v="Multi-Species Reserve"/>
    <n v="931116"/>
    <s v="Multi-Species Reserve"/>
    <x v="32"/>
    <x v="32"/>
    <s v="25540 931116 513020"/>
    <x v="1"/>
    <x v="25"/>
    <s v="Payroll-PCF"/>
    <x v="3"/>
    <s v="Natural Resources1"/>
    <s v="Multi-Species Reserve1"/>
    <n v="17.28"/>
    <n v="0"/>
    <m/>
    <n v="0"/>
    <n v="43.19"/>
    <n v="17.28"/>
    <n v="0"/>
    <n v="0"/>
    <n v="0"/>
    <n v="0"/>
    <n v="0"/>
    <n v="0"/>
    <n v="0"/>
    <n v="0"/>
    <n v="0"/>
    <n v="0"/>
    <n v="60.47"/>
    <n v="60.47"/>
    <n v="0"/>
    <n v="0"/>
    <n v="0"/>
    <n v="60.47"/>
    <n v="-60.47"/>
    <n v="0"/>
  </r>
  <r>
    <n v="25590"/>
    <s v="MSHCP Reserve Management"/>
    <n v="931150"/>
    <s v="MSHCP Reserve Management"/>
    <x v="53"/>
    <x v="53"/>
    <s v="25590 931150 520800"/>
    <x v="1"/>
    <x v="6"/>
    <s v="Supplies &amp; Services"/>
    <x v="0"/>
    <s v="Natural Resources2"/>
    <s v="MSHCP Reserve Management2"/>
    <n v="33.46"/>
    <n v="0"/>
    <m/>
    <n v="0"/>
    <n v="0"/>
    <n v="351.24"/>
    <n v="13.54"/>
    <n v="0"/>
    <n v="14.74"/>
    <n v="0"/>
    <n v="0"/>
    <n v="0"/>
    <n v="0"/>
    <n v="0"/>
    <n v="0"/>
    <n v="0"/>
    <n v="379.52000000000004"/>
    <n v="364.78000000000003"/>
    <n v="14.74"/>
    <n v="0"/>
    <n v="0"/>
    <n v="379.52000000000004"/>
    <n v="-379.52000000000004"/>
    <n v="0"/>
  </r>
  <r>
    <n v="25590"/>
    <s v="MSHCP Reserve Management"/>
    <n v="931150"/>
    <s v="MSHCP Reserve Management"/>
    <x v="128"/>
    <x v="128"/>
    <s v="25590 931150 528900"/>
    <x v="1"/>
    <x v="6"/>
    <s v="Travel/Training"/>
    <x v="0"/>
    <s v="Natural Resources2"/>
    <s v="MSHCP Reserve Management2"/>
    <n v="0"/>
    <n v="0"/>
    <m/>
    <n v="0"/>
    <n v="0"/>
    <n v="0"/>
    <n v="0"/>
    <n v="0"/>
    <n v="0"/>
    <n v="0"/>
    <n v="0"/>
    <n v="461.6"/>
    <n v="0"/>
    <n v="0"/>
    <n v="0"/>
    <n v="0"/>
    <n v="461.6"/>
    <n v="0"/>
    <n v="0"/>
    <n v="461.6"/>
    <n v="0"/>
    <n v="461.6"/>
    <n v="-461.6"/>
    <n v="0"/>
  </r>
  <r>
    <n v="25620"/>
    <s v="Lake Skinner Park"/>
    <n v="931750"/>
    <s v="Lake Skinner Park"/>
    <x v="23"/>
    <x v="23"/>
    <s v="25620 931750 510200"/>
    <x v="3"/>
    <x v="7"/>
    <s v="Payroll"/>
    <x v="3"/>
    <s v="Regional Parks1"/>
    <s v="Lake Skinner1"/>
    <n v="23889.63"/>
    <n v="0"/>
    <m/>
    <n v="0"/>
    <n v="0"/>
    <n v="0"/>
    <n v="0"/>
    <n v="0"/>
    <n v="0"/>
    <n v="0"/>
    <n v="2197.84"/>
    <n v="0"/>
    <n v="1423.47"/>
    <n v="1261.82"/>
    <n v="10001.57"/>
    <n v="0"/>
    <n v="14884.7"/>
    <n v="0"/>
    <n v="0"/>
    <n v="3621.3100000000004"/>
    <n v="11263.39"/>
    <n v="14884.7"/>
    <n v="-14884.7"/>
    <n v="0"/>
  </r>
  <r>
    <n v="25620"/>
    <s v="Lake Skinner Park"/>
    <n v="931750"/>
    <s v="Lake Skinner Park"/>
    <x v="109"/>
    <x v="109"/>
    <s v="25620 931750 520015"/>
    <x v="3"/>
    <x v="7"/>
    <s v="Supplies &amp; Services"/>
    <x v="0"/>
    <s v="Regional Parks2"/>
    <s v="Lake Skinner2"/>
    <n v="0"/>
    <n v="0"/>
    <m/>
    <n v="0"/>
    <n v="0"/>
    <n v="0"/>
    <n v="0"/>
    <n v="0"/>
    <n v="0"/>
    <n v="0"/>
    <n v="0"/>
    <n v="0"/>
    <n v="0"/>
    <n v="0"/>
    <n v="0"/>
    <n v="157.27000000000001"/>
    <n v="157.27000000000001"/>
    <n v="0"/>
    <n v="0"/>
    <n v="0"/>
    <n v="157.27000000000001"/>
    <n v="157.27000000000001"/>
    <n v="-157.27000000000001"/>
    <n v="0"/>
  </r>
  <r>
    <n v="25400"/>
    <s v="Regional Park &amp; Open Space Dis"/>
    <n v="931111"/>
    <s v="Historical Commission Trust"/>
    <x v="67"/>
    <x v="67"/>
    <s v="25400 931111 523800"/>
    <x v="4"/>
    <x v="33"/>
    <s v="Supplies &amp; Services"/>
    <x v="0"/>
    <s v="Interpretive2"/>
    <s v="Historical Commission2"/>
    <n v="0"/>
    <n v="0"/>
    <m/>
    <n v="0"/>
    <n v="0"/>
    <n v="0"/>
    <n v="0"/>
    <n v="0"/>
    <n v="0"/>
    <n v="0"/>
    <n v="0"/>
    <n v="0"/>
    <n v="0"/>
    <n v="0"/>
    <n v="0"/>
    <n v="0"/>
    <n v="0"/>
    <n v="0"/>
    <n v="0"/>
    <n v="0"/>
    <n v="0"/>
    <n v="0"/>
    <n v="0"/>
    <n v="500"/>
  </r>
  <r>
    <n v="25400"/>
    <s v="Regional Park &amp; Open Space Dis"/>
    <n v="931183"/>
    <s v="Reservation/Reception"/>
    <x v="51"/>
    <x v="51"/>
    <s v="25400 931183 520230"/>
    <x v="2"/>
    <x v="10"/>
    <s v="Supplies &amp; Services"/>
    <x v="0"/>
    <s v="Business Services2"/>
    <s v="Guest Services &amp; Events2"/>
    <n v="26.65"/>
    <n v="0"/>
    <m/>
    <n v="0"/>
    <n v="0"/>
    <n v="0"/>
    <n v="0"/>
    <n v="0"/>
    <n v="0"/>
    <n v="0"/>
    <n v="0"/>
    <n v="0"/>
    <n v="0"/>
    <n v="0"/>
    <n v="0"/>
    <n v="0"/>
    <n v="0"/>
    <n v="0"/>
    <n v="0"/>
    <n v="0"/>
    <n v="0"/>
    <n v="0"/>
    <n v="0"/>
    <n v="0"/>
  </r>
  <r>
    <n v="25400"/>
    <s v="Regional Park &amp; Open Space Dis"/>
    <n v="931183"/>
    <s v="Reservation/Reception"/>
    <x v="43"/>
    <x v="43"/>
    <s v="25400 931183 529040"/>
    <x v="2"/>
    <x v="10"/>
    <s v="Payroll-PCF"/>
    <x v="0"/>
    <s v="Business Services2"/>
    <s v="Guest Services &amp; Events2"/>
    <n v="128.75"/>
    <n v="0"/>
    <m/>
    <n v="0"/>
    <n v="0"/>
    <n v="0"/>
    <n v="0"/>
    <n v="0"/>
    <n v="0"/>
    <n v="0"/>
    <n v="0"/>
    <n v="0"/>
    <n v="0"/>
    <n v="0"/>
    <n v="0"/>
    <n v="0"/>
    <n v="0"/>
    <n v="0"/>
    <n v="0"/>
    <n v="0"/>
    <n v="0"/>
    <n v="0"/>
    <n v="0"/>
    <n v="0"/>
  </r>
  <r>
    <n v="25400"/>
    <s v="Regional Park &amp; Open Space Dis"/>
    <n v="931205"/>
    <s v="Crestmore Manor"/>
    <x v="123"/>
    <x v="123"/>
    <s v="25400 931205 523250"/>
    <x v="2"/>
    <x v="10"/>
    <s v="Supplies &amp; Services"/>
    <x v="0"/>
    <s v="Business Services2"/>
    <s v="Guest Services &amp; Events2"/>
    <n v="1600"/>
    <n v="0"/>
    <m/>
    <n v="0"/>
    <n v="0"/>
    <n v="0"/>
    <n v="0"/>
    <n v="0"/>
    <n v="0"/>
    <n v="0"/>
    <n v="0"/>
    <n v="0"/>
    <n v="0"/>
    <n v="0"/>
    <n v="0"/>
    <n v="0"/>
    <n v="0"/>
    <n v="0"/>
    <n v="0"/>
    <n v="0"/>
    <n v="0"/>
    <n v="0"/>
    <n v="0"/>
    <n v="0"/>
  </r>
  <r>
    <n v="25400"/>
    <s v="Regional Park &amp; Open Space Dis"/>
    <n v="931220"/>
    <s v="Administration"/>
    <x v="101"/>
    <x v="101"/>
    <s v="25400 931220 523680"/>
    <x v="2"/>
    <x v="11"/>
    <s v="Supplies &amp; Services"/>
    <x v="0"/>
    <s v="Business Services2"/>
    <s v="Executive2"/>
    <n v="0"/>
    <n v="2000"/>
    <m/>
    <n v="2000"/>
    <n v="0"/>
    <n v="0"/>
    <n v="0"/>
    <n v="0"/>
    <n v="0"/>
    <n v="0"/>
    <n v="0"/>
    <n v="0"/>
    <n v="0"/>
    <n v="0"/>
    <n v="0"/>
    <n v="0"/>
    <n v="0"/>
    <n v="0"/>
    <n v="0"/>
    <n v="0"/>
    <n v="0"/>
    <n v="0"/>
    <n v="2000"/>
    <n v="0"/>
  </r>
  <r>
    <n v="25400"/>
    <s v="Regional Park &amp; Open Space Dis"/>
    <n v="931235"/>
    <s v="Business Operations"/>
    <x v="45"/>
    <x v="45"/>
    <s v="25400 931235 518180"/>
    <x v="2"/>
    <x v="2"/>
    <s v="Payroll"/>
    <x v="3"/>
    <s v="Business Services1"/>
    <s v="Business Operations1"/>
    <n v="0"/>
    <n v="300000"/>
    <m/>
    <n v="300000"/>
    <n v="0"/>
    <n v="79.52"/>
    <n v="0"/>
    <n v="-79.52"/>
    <n v="72.08"/>
    <n v="72.09"/>
    <n v="72.08"/>
    <n v="76.09"/>
    <n v="71.09"/>
    <n v="80.099999999999994"/>
    <n v="300118.65000000002"/>
    <n v="68.08"/>
    <n v="300630.26000000007"/>
    <n v="79.52"/>
    <n v="64.650000000000006"/>
    <n v="219.26000000000002"/>
    <n v="300266.83"/>
    <n v="300630.26"/>
    <n v="-630.26000000000931"/>
    <n v="275000"/>
  </r>
  <r>
    <n v="25400"/>
    <s v="Regional Park &amp; Open Space Dis"/>
    <n v="931235"/>
    <s v="Business Operations"/>
    <x v="58"/>
    <x v="58"/>
    <s v="25400 931235 521720"/>
    <x v="2"/>
    <x v="2"/>
    <s v="Supplies &amp; Services"/>
    <x v="0"/>
    <s v="Business Services2"/>
    <s v="Business Operations2"/>
    <n v="0"/>
    <n v="700"/>
    <m/>
    <n v="700"/>
    <n v="0"/>
    <n v="0"/>
    <n v="0"/>
    <n v="0"/>
    <n v="0"/>
    <n v="487.83"/>
    <n v="0"/>
    <n v="0"/>
    <n v="0"/>
    <n v="0"/>
    <n v="0"/>
    <n v="421"/>
    <n v="908.82999999999993"/>
    <n v="0"/>
    <n v="487.83"/>
    <n v="0"/>
    <n v="421"/>
    <n v="908.82999999999993"/>
    <n v="-208.82999999999993"/>
    <n v="700"/>
  </r>
  <r>
    <n v="25400"/>
    <s v="Regional Park &amp; Open Space Dis"/>
    <n v="931235"/>
    <s v="Business Operations"/>
    <x v="93"/>
    <x v="93"/>
    <s v="25400 931235 523270"/>
    <x v="2"/>
    <x v="2"/>
    <s v="Supplies &amp; Services"/>
    <x v="0"/>
    <s v="Business Services2"/>
    <s v="Business Operations2"/>
    <n v="1645.6"/>
    <n v="750"/>
    <m/>
    <n v="750"/>
    <n v="0"/>
    <n v="0"/>
    <n v="0"/>
    <n v="204.15"/>
    <n v="74.97"/>
    <n v="0"/>
    <n v="0"/>
    <n v="0"/>
    <n v="0"/>
    <n v="0"/>
    <n v="0"/>
    <n v="0"/>
    <n v="279.12"/>
    <n v="0"/>
    <n v="279.12"/>
    <n v="0"/>
    <n v="0"/>
    <n v="279.12"/>
    <n v="470.88"/>
    <n v="200000"/>
  </r>
  <r>
    <n v="25400"/>
    <s v="Regional Park &amp; Open Space Dis"/>
    <n v="931235"/>
    <s v="Business Operations"/>
    <x v="136"/>
    <x v="136"/>
    <s v="25400 931235 524790"/>
    <x v="2"/>
    <x v="2"/>
    <s v="Internal Service Costs"/>
    <x v="0"/>
    <s v="Business Services2"/>
    <s v="Business Operations2"/>
    <n v="14328.96"/>
    <n v="26852"/>
    <m/>
    <n v="26852"/>
    <n v="2237.67"/>
    <n v="2237.67"/>
    <n v="2237.67"/>
    <n v="2237.67"/>
    <n v="2237.67"/>
    <n v="-850.31"/>
    <n v="2237.67"/>
    <n v="2237.67"/>
    <n v="693.69"/>
    <n v="1723.01"/>
    <n v="1723.01"/>
    <n v="2237.67"/>
    <n v="21190.760000000002"/>
    <n v="6713.01"/>
    <n v="3625.03"/>
    <n v="5169.0300000000007"/>
    <n v="5683.6900000000005"/>
    <n v="21190.760000000002"/>
    <n v="5661.239999999998"/>
    <n v="0"/>
  </r>
  <r>
    <n v="25400"/>
    <s v="Regional Park &amp; Open Space Dis"/>
    <n v="931235"/>
    <s v="Business Operations"/>
    <x v="68"/>
    <x v="68"/>
    <s v="25400 931235 524840"/>
    <x v="2"/>
    <x v="2"/>
    <s v="Supplies &amp; Services"/>
    <x v="0"/>
    <s v="Business Services2"/>
    <s v="Business Operations2"/>
    <n v="125.99"/>
    <n v="65"/>
    <m/>
    <n v="65"/>
    <n v="0"/>
    <n v="0"/>
    <n v="0"/>
    <n v="0"/>
    <n v="0"/>
    <n v="0"/>
    <n v="0"/>
    <n v="0"/>
    <n v="0"/>
    <n v="0"/>
    <n v="0"/>
    <n v="0"/>
    <n v="0"/>
    <n v="0"/>
    <n v="0"/>
    <n v="0"/>
    <n v="0"/>
    <n v="0"/>
    <n v="65"/>
    <n v="0"/>
  </r>
  <r>
    <n v="25400"/>
    <s v="Regional Park &amp; Open Space Dis"/>
    <n v="931235"/>
    <s v="Business Operations"/>
    <x v="74"/>
    <x v="74"/>
    <s v="25400 931235 527660"/>
    <x v="2"/>
    <x v="2"/>
    <s v="Supplies &amp; Services"/>
    <x v="0"/>
    <s v="Business Services2"/>
    <s v="Business Operations2"/>
    <n v="0"/>
    <n v="0"/>
    <m/>
    <n v="0"/>
    <n v="0"/>
    <n v="0"/>
    <n v="0"/>
    <n v="0"/>
    <n v="0"/>
    <n v="0"/>
    <n v="0"/>
    <n v="0"/>
    <n v="0"/>
    <n v="2404.5300000000002"/>
    <n v="0"/>
    <n v="125"/>
    <n v="2529.5300000000002"/>
    <n v="0"/>
    <n v="0"/>
    <n v="0"/>
    <n v="2529.5300000000002"/>
    <n v="2529.5300000000002"/>
    <n v="-2529.5300000000002"/>
    <n v="0"/>
  </r>
  <r>
    <n v="25400"/>
    <s v="Regional Park &amp; Open Space Dis"/>
    <n v="931240"/>
    <s v="Finance"/>
    <x v="76"/>
    <x v="76"/>
    <s v="25400 931240 527840"/>
    <x v="2"/>
    <x v="12"/>
    <s v="Supplies &amp; Services"/>
    <x v="0"/>
    <s v="Business Services2"/>
    <s v="Finance2"/>
    <n v="0"/>
    <n v="1500"/>
    <m/>
    <n v="1500"/>
    <n v="0"/>
    <n v="0"/>
    <n v="0"/>
    <n v="0"/>
    <n v="0"/>
    <n v="0"/>
    <n v="0"/>
    <n v="0"/>
    <n v="0"/>
    <n v="0"/>
    <n v="0"/>
    <n v="0"/>
    <n v="0"/>
    <n v="0"/>
    <n v="0"/>
    <n v="0"/>
    <n v="0"/>
    <n v="0"/>
    <n v="1500"/>
    <n v="0"/>
  </r>
  <r>
    <n v="25400"/>
    <s v="Regional Park &amp; Open Space Dis"/>
    <n v="931260"/>
    <s v="Marketing"/>
    <x v="50"/>
    <x v="50"/>
    <s v="25400 931260 520115"/>
    <x v="2"/>
    <x v="13"/>
    <s v="Supplies &amp; Services"/>
    <x v="0"/>
    <s v="Business Services2"/>
    <s v="Marketing2"/>
    <n v="0"/>
    <n v="750"/>
    <m/>
    <n v="750"/>
    <n v="0"/>
    <n v="0"/>
    <n v="0"/>
    <n v="0"/>
    <n v="0"/>
    <n v="0"/>
    <n v="0"/>
    <n v="0"/>
    <n v="0"/>
    <n v="0"/>
    <n v="0"/>
    <n v="0"/>
    <n v="0"/>
    <n v="0"/>
    <n v="0"/>
    <n v="0"/>
    <n v="0"/>
    <n v="0"/>
    <n v="750"/>
    <n v="750"/>
  </r>
  <r>
    <n v="25400"/>
    <s v="Regional Park &amp; Open Space Dis"/>
    <n v="931260"/>
    <s v="Marketing"/>
    <x v="65"/>
    <x v="65"/>
    <s v="25400 931260 523640"/>
    <x v="2"/>
    <x v="13"/>
    <s v="Supplies &amp; Services"/>
    <x v="0"/>
    <s v="Business Services2"/>
    <s v="Marketing2"/>
    <n v="0"/>
    <n v="1000"/>
    <m/>
    <n v="1000"/>
    <n v="0"/>
    <n v="0"/>
    <n v="171.32"/>
    <n v="1869.71"/>
    <n v="0"/>
    <n v="0"/>
    <n v="0"/>
    <n v="0"/>
    <n v="0"/>
    <n v="0"/>
    <n v="0"/>
    <n v="1993.38"/>
    <n v="4034.41"/>
    <n v="171.32"/>
    <n v="1869.71"/>
    <n v="0"/>
    <n v="1993.38"/>
    <n v="4034.41"/>
    <n v="-3034.41"/>
    <n v="1000"/>
  </r>
  <r>
    <n v="25400"/>
    <s v="Regional Park &amp; Open Space Dis"/>
    <n v="931301"/>
    <s v="Historical"/>
    <x v="100"/>
    <x v="100"/>
    <s v="25400 931301 521640"/>
    <x v="4"/>
    <x v="15"/>
    <s v="Supplies &amp; Services"/>
    <x v="0"/>
    <s v="Interpretive2"/>
    <s v="Historic Preservation2"/>
    <n v="0"/>
    <n v="100"/>
    <m/>
    <n v="100"/>
    <n v="0"/>
    <n v="0"/>
    <n v="0"/>
    <n v="0"/>
    <n v="0"/>
    <n v="0"/>
    <n v="0"/>
    <n v="0"/>
    <n v="0"/>
    <n v="0"/>
    <n v="0"/>
    <n v="0"/>
    <n v="0"/>
    <n v="0"/>
    <n v="0"/>
    <n v="0"/>
    <n v="0"/>
    <n v="0"/>
    <n v="100"/>
    <n v="100"/>
  </r>
  <r>
    <n v="25400"/>
    <s v="Regional Park &amp; Open Space Dis"/>
    <n v="931301"/>
    <s v="Historical"/>
    <x v="62"/>
    <x v="62"/>
    <s v="25400 931301 523100"/>
    <x v="4"/>
    <x v="15"/>
    <s v="Supplies &amp; Services"/>
    <x v="0"/>
    <s v="Interpretive2"/>
    <s v="Historic Preservation2"/>
    <n v="121"/>
    <n v="750"/>
    <m/>
    <n v="750"/>
    <n v="0"/>
    <n v="0"/>
    <n v="0"/>
    <n v="0"/>
    <n v="0"/>
    <n v="0"/>
    <n v="0"/>
    <n v="0"/>
    <n v="0"/>
    <n v="0"/>
    <n v="0"/>
    <n v="0"/>
    <n v="0"/>
    <n v="0"/>
    <n v="0"/>
    <n v="0"/>
    <n v="0"/>
    <n v="0"/>
    <n v="750"/>
    <n v="750"/>
  </r>
  <r>
    <n v="25400"/>
    <s v="Regional Park &amp; Open Space Dis"/>
    <n v="931301"/>
    <s v="Historical"/>
    <x v="137"/>
    <x v="137"/>
    <s v="25400 931301 526420"/>
    <x v="4"/>
    <x v="15"/>
    <s v="Supplies &amp; Services"/>
    <x v="0"/>
    <s v="Interpretive2"/>
    <s v="Historic Preservation2"/>
    <n v="0"/>
    <n v="200"/>
    <m/>
    <n v="200"/>
    <n v="0"/>
    <n v="0"/>
    <n v="0"/>
    <n v="14.99"/>
    <n v="0"/>
    <n v="0"/>
    <n v="0"/>
    <n v="0"/>
    <n v="0"/>
    <n v="0"/>
    <n v="0"/>
    <n v="0"/>
    <n v="14.99"/>
    <n v="0"/>
    <n v="14.99"/>
    <n v="0"/>
    <n v="0"/>
    <n v="14.99"/>
    <n v="185.01"/>
    <n v="200"/>
  </r>
  <r>
    <n v="25400"/>
    <s v="Regional Park &amp; Open Space Dis"/>
    <n v="931302"/>
    <s v="Gilman Ranch Historic Museum"/>
    <x v="28"/>
    <x v="28"/>
    <s v="25400 931302 510700"/>
    <x v="4"/>
    <x v="16"/>
    <s v="Payroll"/>
    <x v="3"/>
    <s v="Interpretive1"/>
    <s v="Gilman Ranch1"/>
    <n v="0"/>
    <n v="0"/>
    <m/>
    <n v="0"/>
    <n v="0"/>
    <n v="0"/>
    <n v="0"/>
    <n v="0"/>
    <n v="0"/>
    <n v="0"/>
    <n v="0"/>
    <n v="0"/>
    <n v="0"/>
    <n v="0"/>
    <n v="0"/>
    <n v="0"/>
    <n v="0"/>
    <n v="0"/>
    <n v="0"/>
    <n v="0"/>
    <n v="0"/>
    <n v="0"/>
    <n v="0"/>
    <n v="0"/>
  </r>
  <r>
    <n v="25400"/>
    <s v="Regional Park &amp; Open Space Dis"/>
    <n v="931302"/>
    <s v="Gilman Ranch Historic Museum"/>
    <x v="62"/>
    <x v="62"/>
    <s v="25400 931302 523100"/>
    <x v="4"/>
    <x v="16"/>
    <s v="Supplies &amp; Services"/>
    <x v="0"/>
    <s v="Interpretive2"/>
    <s v="Gilman Ranch2"/>
    <n v="185"/>
    <n v="500"/>
    <m/>
    <n v="500"/>
    <n v="0"/>
    <n v="0"/>
    <n v="90"/>
    <n v="0"/>
    <n v="90"/>
    <n v="0"/>
    <n v="0"/>
    <n v="0"/>
    <n v="0"/>
    <n v="0"/>
    <n v="0"/>
    <n v="0"/>
    <n v="180"/>
    <n v="90"/>
    <n v="90"/>
    <n v="0"/>
    <n v="0"/>
    <n v="180"/>
    <n v="320"/>
    <n v="500"/>
  </r>
  <r>
    <n v="25400"/>
    <s v="Regional Park &amp; Open Space Dis"/>
    <n v="931302"/>
    <s v="Gilman Ranch Historic Museum"/>
    <x v="101"/>
    <x v="101"/>
    <s v="25400 931302 523680"/>
    <x v="4"/>
    <x v="16"/>
    <s v="Supplies &amp; Services"/>
    <x v="0"/>
    <s v="Interpretive2"/>
    <s v="Gilman Ranch2"/>
    <n v="348.59"/>
    <n v="1500"/>
    <m/>
    <n v="1500"/>
    <n v="0"/>
    <n v="0"/>
    <n v="0"/>
    <n v="0"/>
    <n v="0"/>
    <n v="0"/>
    <n v="0"/>
    <n v="0"/>
    <n v="0"/>
    <n v="0"/>
    <n v="0"/>
    <n v="0"/>
    <n v="0"/>
    <n v="0"/>
    <n v="0"/>
    <n v="0"/>
    <n v="0"/>
    <n v="0"/>
    <n v="1500"/>
    <n v="1000"/>
  </r>
  <r>
    <n v="25400"/>
    <s v="Regional Park &amp; Open Space Dis"/>
    <n v="931302"/>
    <s v="Gilman Ranch Historic Museum"/>
    <x v="68"/>
    <x v="68"/>
    <s v="25400 931302 524840"/>
    <x v="4"/>
    <x v="16"/>
    <s v="Supplies &amp; Services"/>
    <x v="0"/>
    <s v="Interpretive2"/>
    <s v="Gilman Ranch2"/>
    <n v="15"/>
    <n v="500"/>
    <m/>
    <n v="500"/>
    <n v="0"/>
    <n v="0"/>
    <n v="0"/>
    <n v="0"/>
    <n v="0"/>
    <n v="0"/>
    <n v="0"/>
    <n v="45"/>
    <n v="0"/>
    <n v="0"/>
    <n v="0"/>
    <n v="0"/>
    <n v="45"/>
    <n v="0"/>
    <n v="0"/>
    <n v="45"/>
    <n v="0"/>
    <n v="45"/>
    <n v="455"/>
    <n v="500"/>
  </r>
  <r>
    <n v="25400"/>
    <s v="Regional Park &amp; Open Space Dis"/>
    <n v="931302"/>
    <s v="Gilman Ranch Historic Museum"/>
    <x v="5"/>
    <x v="5"/>
    <s v="25400 931302 525440"/>
    <x v="4"/>
    <x v="16"/>
    <s v="Supplies &amp; Services"/>
    <x v="0"/>
    <s v="Interpretive2"/>
    <s v="Gilman Ranch2"/>
    <n v="0"/>
    <n v="0"/>
    <m/>
    <n v="0"/>
    <n v="0"/>
    <n v="0"/>
    <n v="0"/>
    <n v="0"/>
    <n v="0"/>
    <n v="0"/>
    <n v="0"/>
    <n v="0"/>
    <n v="0"/>
    <n v="0"/>
    <n v="0"/>
    <n v="0"/>
    <n v="0"/>
    <n v="0"/>
    <n v="0"/>
    <n v="0"/>
    <n v="0"/>
    <n v="0"/>
    <n v="0"/>
    <n v="0"/>
  </r>
  <r>
    <n v="25400"/>
    <s v="Regional Park &amp; Open Space Dis"/>
    <n v="931302"/>
    <s v="Gilman Ranch Historic Museum"/>
    <x v="73"/>
    <x v="73"/>
    <s v="25400 931302 527100"/>
    <x v="4"/>
    <x v="16"/>
    <s v="Supplies &amp; Services"/>
    <x v="0"/>
    <s v="Interpretive2"/>
    <s v="Gilman Ranch2"/>
    <n v="0"/>
    <n v="750"/>
    <m/>
    <n v="750"/>
    <n v="0"/>
    <n v="0"/>
    <n v="0"/>
    <n v="0"/>
    <n v="0"/>
    <n v="0"/>
    <n v="0"/>
    <n v="0"/>
    <n v="0"/>
    <n v="0"/>
    <n v="0"/>
    <n v="0"/>
    <n v="0"/>
    <n v="0"/>
    <n v="0"/>
    <n v="0"/>
    <n v="0"/>
    <n v="0"/>
    <n v="750"/>
    <n v="750"/>
  </r>
  <r>
    <n v="25400"/>
    <s v="Regional Park &amp; Open Space Dis"/>
    <n v="931302"/>
    <s v="Gilman Ranch Historic Museum"/>
    <x v="75"/>
    <x v="75"/>
    <s v="25400 931302 527680"/>
    <x v="4"/>
    <x v="16"/>
    <s v="Supplies &amp; Services"/>
    <x v="0"/>
    <s v="Interpretive2"/>
    <s v="Gilman Ranch2"/>
    <n v="0"/>
    <n v="1200"/>
    <m/>
    <n v="1200"/>
    <n v="0"/>
    <n v="0"/>
    <n v="0"/>
    <n v="0"/>
    <n v="0"/>
    <n v="0"/>
    <n v="0"/>
    <n v="0"/>
    <n v="0"/>
    <n v="0"/>
    <n v="0"/>
    <n v="0"/>
    <n v="0"/>
    <n v="0"/>
    <n v="0"/>
    <n v="0"/>
    <n v="0"/>
    <n v="0"/>
    <n v="1200"/>
    <n v="1200"/>
  </r>
  <r>
    <n v="25400"/>
    <s v="Regional Park &amp; Open Space Dis"/>
    <n v="931303"/>
    <s v="Jensen Alvarado Historic Ranch"/>
    <x v="109"/>
    <x v="109"/>
    <s v="25400 931303 520015"/>
    <x v="4"/>
    <x v="17"/>
    <s v="Supplies &amp; Services"/>
    <x v="0"/>
    <s v="Interpretive2"/>
    <s v="Jensen-Alvarado Ranch2"/>
    <n v="390.16"/>
    <n v="1500"/>
    <m/>
    <n v="1500"/>
    <n v="0"/>
    <n v="0"/>
    <n v="2594.4699999999998"/>
    <n v="44.3"/>
    <n v="0"/>
    <n v="82.85"/>
    <n v="0"/>
    <n v="0"/>
    <n v="0"/>
    <n v="0"/>
    <n v="0"/>
    <n v="0"/>
    <n v="2721.62"/>
    <n v="2594.4699999999998"/>
    <n v="127.14999999999999"/>
    <n v="0"/>
    <n v="0"/>
    <n v="2721.62"/>
    <n v="-1221.6199999999999"/>
    <n v="1500"/>
  </r>
  <r>
    <n v="25400"/>
    <s v="Regional Park &amp; Open Space Dis"/>
    <n v="931303"/>
    <s v="Jensen Alvarado Historic Ranch"/>
    <x v="58"/>
    <x v="58"/>
    <s v="25400 931303 521720"/>
    <x v="4"/>
    <x v="17"/>
    <s v="Supplies &amp; Services"/>
    <x v="0"/>
    <s v="Interpretive2"/>
    <s v="Jensen-Alvarado Ranch2"/>
    <n v="0"/>
    <n v="500"/>
    <m/>
    <n v="500"/>
    <n v="0"/>
    <n v="0"/>
    <n v="0"/>
    <n v="0"/>
    <n v="0"/>
    <n v="316.48"/>
    <n v="0"/>
    <n v="0"/>
    <n v="0"/>
    <n v="0"/>
    <n v="0"/>
    <n v="289"/>
    <n v="605.48"/>
    <n v="0"/>
    <n v="316.48"/>
    <n v="0"/>
    <n v="289"/>
    <n v="605.48"/>
    <n v="-105.48000000000002"/>
    <n v="500"/>
  </r>
  <r>
    <n v="25400"/>
    <s v="Regional Park &amp; Open Space Dis"/>
    <n v="931303"/>
    <s v="Jensen Alvarado Historic Ranch"/>
    <x v="64"/>
    <x v="64"/>
    <s v="25400 931303 523340"/>
    <x v="4"/>
    <x v="17"/>
    <s v="Supplies &amp; Services"/>
    <x v="0"/>
    <s v="Interpretive2"/>
    <s v="Jensen-Alvarado Ranch2"/>
    <n v="3.22"/>
    <n v="50"/>
    <m/>
    <n v="50"/>
    <n v="0"/>
    <n v="3.66"/>
    <n v="0"/>
    <n v="0"/>
    <n v="0"/>
    <n v="2.21"/>
    <n v="1.88"/>
    <n v="0"/>
    <n v="0"/>
    <n v="0"/>
    <n v="0"/>
    <n v="0"/>
    <n v="7.75"/>
    <n v="3.66"/>
    <n v="2.21"/>
    <n v="1.88"/>
    <n v="0"/>
    <n v="7.75"/>
    <n v="42.25"/>
    <n v="50"/>
  </r>
  <r>
    <n v="25400"/>
    <s v="Regional Park &amp; Open Space Dis"/>
    <n v="931303"/>
    <s v="Jensen Alvarado Historic Ranch"/>
    <x v="101"/>
    <x v="101"/>
    <s v="25400 931303 523680"/>
    <x v="4"/>
    <x v="17"/>
    <s v="Supplies &amp; Services"/>
    <x v="0"/>
    <s v="Interpretive2"/>
    <s v="Jensen-Alvarado Ranch2"/>
    <n v="0"/>
    <n v="2000"/>
    <m/>
    <n v="2000"/>
    <n v="0"/>
    <n v="0"/>
    <n v="0"/>
    <n v="0"/>
    <n v="0"/>
    <n v="0"/>
    <n v="0"/>
    <n v="0"/>
    <n v="0"/>
    <n v="0"/>
    <n v="0"/>
    <n v="0"/>
    <n v="0"/>
    <n v="0"/>
    <n v="0"/>
    <n v="0"/>
    <n v="0"/>
    <n v="0"/>
    <n v="2000"/>
    <n v="1000"/>
  </r>
  <r>
    <n v="25400"/>
    <s v="Regional Park &amp; Open Space Dis"/>
    <n v="931303"/>
    <s v="Jensen Alvarado Historic Ranch"/>
    <x v="80"/>
    <x v="80"/>
    <s v="25400 931303 528920"/>
    <x v="4"/>
    <x v="17"/>
    <s v="Supplies &amp; Services"/>
    <x v="0"/>
    <s v="Interpretive2"/>
    <s v="Jensen-Alvarado Ranch2"/>
    <n v="0"/>
    <n v="1200"/>
    <m/>
    <n v="1200"/>
    <n v="0"/>
    <n v="0"/>
    <n v="0"/>
    <n v="0"/>
    <n v="0"/>
    <n v="0"/>
    <n v="0"/>
    <n v="0"/>
    <n v="0"/>
    <n v="0"/>
    <n v="0"/>
    <n v="0"/>
    <n v="0"/>
    <n v="0"/>
    <n v="0"/>
    <n v="0"/>
    <n v="0"/>
    <n v="0"/>
    <n v="1200"/>
    <n v="1200"/>
  </r>
  <r>
    <n v="25400"/>
    <s v="Regional Park &amp; Open Space Dis"/>
    <n v="931304"/>
    <s v="San Timoteo Schoolhouse"/>
    <x v="5"/>
    <x v="5"/>
    <s v="25400 931304 525440"/>
    <x v="4"/>
    <x v="29"/>
    <s v="Supplies &amp; Services"/>
    <x v="0"/>
    <s v="Interpretive2"/>
    <s v="San Timoteo Schoolhouse2"/>
    <n v="0"/>
    <n v="0"/>
    <m/>
    <n v="0"/>
    <n v="0"/>
    <n v="0"/>
    <n v="0"/>
    <n v="0"/>
    <n v="0"/>
    <n v="0"/>
    <n v="0"/>
    <n v="0"/>
    <n v="0"/>
    <n v="0"/>
    <n v="0"/>
    <n v="0"/>
    <n v="0"/>
    <n v="0"/>
    <n v="0"/>
    <n v="0"/>
    <n v="0"/>
    <n v="0"/>
    <n v="0"/>
    <n v="0"/>
  </r>
  <r>
    <n v="25400"/>
    <s v="Regional Park &amp; Open Space Dis"/>
    <n v="931304"/>
    <s v="San Timoteo Schoolhouse"/>
    <x v="72"/>
    <x v="72"/>
    <s v="25400 931304 526960"/>
    <x v="4"/>
    <x v="29"/>
    <s v="Supplies &amp; Services"/>
    <x v="0"/>
    <s v="Interpretive2"/>
    <s v="San Timoteo Schoolhouse2"/>
    <n v="820.53"/>
    <n v="250"/>
    <m/>
    <n v="250"/>
    <n v="753.22"/>
    <n v="-753.22"/>
    <n v="18.850000000000001"/>
    <n v="0"/>
    <n v="0"/>
    <n v="0"/>
    <n v="0"/>
    <n v="0"/>
    <n v="0"/>
    <n v="0"/>
    <n v="0"/>
    <n v="0"/>
    <n v="18.850000000000001"/>
    <n v="18.850000000000001"/>
    <n v="0"/>
    <n v="0"/>
    <n v="0"/>
    <n v="18.850000000000001"/>
    <n v="231.15"/>
    <n v="250"/>
  </r>
  <r>
    <n v="25400"/>
    <s v="Regional Park &amp; Open Space Dis"/>
    <n v="931304"/>
    <s v="San Timoteo Schoolhouse"/>
    <x v="74"/>
    <x v="74"/>
    <s v="25400 931304 527660"/>
    <x v="4"/>
    <x v="29"/>
    <s v="Supplies &amp; Services"/>
    <x v="0"/>
    <s v="Interpretive2"/>
    <s v="San Timoteo Schoolhouse2"/>
    <n v="0"/>
    <n v="500"/>
    <m/>
    <n v="500"/>
    <n v="0"/>
    <n v="0"/>
    <n v="0"/>
    <n v="0"/>
    <n v="107.75"/>
    <n v="0"/>
    <n v="0"/>
    <n v="0"/>
    <n v="0"/>
    <n v="0"/>
    <n v="0"/>
    <n v="0"/>
    <n v="107.75"/>
    <n v="0"/>
    <n v="107.75"/>
    <n v="0"/>
    <n v="0"/>
    <n v="107.75"/>
    <n v="392.25"/>
    <n v="500"/>
  </r>
  <r>
    <n v="25400"/>
    <s v="Regional Park &amp; Open Space Dis"/>
    <n v="931304"/>
    <s v="San Timoteo Schoolhouse"/>
    <x v="3"/>
    <x v="3"/>
    <s v="25400 931304 527720"/>
    <x v="4"/>
    <x v="29"/>
    <s v="Supplies &amp; Services"/>
    <x v="0"/>
    <s v="Interpretive2"/>
    <s v="San Timoteo Schoolhouse2"/>
    <n v="0"/>
    <n v="100"/>
    <m/>
    <n v="100"/>
    <n v="0"/>
    <n v="0"/>
    <n v="0"/>
    <n v="0"/>
    <n v="0"/>
    <n v="0"/>
    <n v="0"/>
    <n v="0"/>
    <n v="0"/>
    <n v="0"/>
    <n v="0"/>
    <n v="0"/>
    <n v="0"/>
    <n v="0"/>
    <n v="0"/>
    <n v="0"/>
    <n v="0"/>
    <n v="0"/>
    <n v="100"/>
    <n v="100"/>
  </r>
  <r>
    <n v="25400"/>
    <s v="Regional Park &amp; Open Space Dis"/>
    <n v="931304"/>
    <s v="San Timoteo Schoolhouse"/>
    <x v="107"/>
    <x v="107"/>
    <s v="25400 931304 527780"/>
    <x v="4"/>
    <x v="29"/>
    <s v="Supplies &amp; Services"/>
    <x v="0"/>
    <s v="Interpretive2"/>
    <s v="San Timoteo Schoolhouse2"/>
    <n v="17.61"/>
    <n v="10750"/>
    <m/>
    <n v="10750"/>
    <n v="0"/>
    <n v="0"/>
    <n v="0"/>
    <n v="23.23"/>
    <n v="38.94"/>
    <n v="0"/>
    <n v="0"/>
    <n v="0"/>
    <n v="0"/>
    <n v="0"/>
    <n v="-23.23"/>
    <n v="414.12"/>
    <n v="453.06"/>
    <n v="0"/>
    <n v="62.17"/>
    <n v="0"/>
    <n v="390.89"/>
    <n v="453.06"/>
    <n v="10296.94"/>
    <n v="2000"/>
  </r>
  <r>
    <n v="25400"/>
    <s v="Regional Park &amp; Open Space Dis"/>
    <n v="931304"/>
    <s v="San Timoteo Schoolhouse"/>
    <x v="80"/>
    <x v="80"/>
    <s v="25400 931304 528920"/>
    <x v="4"/>
    <x v="29"/>
    <s v="Supplies &amp; Services"/>
    <x v="0"/>
    <s v="Interpretive2"/>
    <s v="San Timoteo Schoolhouse2"/>
    <n v="0"/>
    <n v="0"/>
    <m/>
    <n v="0"/>
    <n v="0"/>
    <n v="0"/>
    <n v="0"/>
    <n v="0"/>
    <n v="0"/>
    <n v="0"/>
    <n v="0"/>
    <n v="0"/>
    <n v="0"/>
    <n v="0"/>
    <n v="0"/>
    <n v="0"/>
    <n v="0"/>
    <n v="0"/>
    <n v="0"/>
    <n v="0"/>
    <n v="0"/>
    <n v="0"/>
    <n v="0"/>
    <n v="0"/>
  </r>
  <r>
    <n v="25400"/>
    <s v="Regional Park &amp; Open Space Dis"/>
    <n v="931305"/>
    <s v="Hidden Valley Nature Center"/>
    <x v="94"/>
    <x v="94"/>
    <s v="25400 931305 520705"/>
    <x v="4"/>
    <x v="18"/>
    <s v="Supplies &amp; Services"/>
    <x v="0"/>
    <s v="Interpretive2"/>
    <s v="Hidden Valley Nature Center2"/>
    <n v="0"/>
    <n v="500"/>
    <m/>
    <n v="500"/>
    <n v="0"/>
    <n v="0"/>
    <n v="0"/>
    <n v="49.36"/>
    <n v="0"/>
    <n v="0"/>
    <n v="0"/>
    <n v="0"/>
    <n v="173.13"/>
    <n v="48.84"/>
    <n v="-67.81"/>
    <n v="0"/>
    <n v="203.52000000000004"/>
    <n v="0"/>
    <n v="49.36"/>
    <n v="173.13"/>
    <n v="-18.97"/>
    <n v="203.52"/>
    <n v="296.48"/>
    <n v="500"/>
  </r>
  <r>
    <n v="25400"/>
    <s v="Regional Park &amp; Open Space Dis"/>
    <n v="931305"/>
    <s v="Hidden Valley Nature Center"/>
    <x v="58"/>
    <x v="58"/>
    <s v="25400 931305 521720"/>
    <x v="4"/>
    <x v="18"/>
    <s v="Supplies &amp; Services"/>
    <x v="0"/>
    <s v="Interpretive2"/>
    <s v="Hidden Valley Nature Center2"/>
    <n v="0"/>
    <n v="100"/>
    <m/>
    <n v="100"/>
    <n v="0"/>
    <n v="0"/>
    <n v="0"/>
    <n v="0"/>
    <n v="0"/>
    <n v="177.07"/>
    <n v="0"/>
    <n v="0"/>
    <n v="0"/>
    <n v="0"/>
    <n v="0"/>
    <n v="0"/>
    <n v="177.07"/>
    <n v="0"/>
    <n v="177.07"/>
    <n v="0"/>
    <n v="0"/>
    <n v="177.07"/>
    <n v="-77.069999999999993"/>
    <n v="100"/>
  </r>
  <r>
    <n v="25400"/>
    <s v="Regional Park &amp; Open Space Dis"/>
    <n v="931305"/>
    <s v="Hidden Valley Nature Center"/>
    <x v="75"/>
    <x v="75"/>
    <s v="25400 931305 527680"/>
    <x v="4"/>
    <x v="18"/>
    <s v="Supplies &amp; Services"/>
    <x v="0"/>
    <s v="Interpretive2"/>
    <s v="Hidden Valley Nature Center2"/>
    <n v="39.86"/>
    <n v="1500"/>
    <m/>
    <n v="1500"/>
    <n v="0"/>
    <n v="0"/>
    <n v="0"/>
    <n v="0"/>
    <n v="0"/>
    <n v="0"/>
    <n v="0"/>
    <n v="0"/>
    <n v="87.03"/>
    <n v="0"/>
    <n v="0"/>
    <n v="0"/>
    <n v="87.03"/>
    <n v="0"/>
    <n v="0"/>
    <n v="87.03"/>
    <n v="0"/>
    <n v="87.03"/>
    <n v="1412.97"/>
    <n v="1500"/>
  </r>
  <r>
    <n v="25400"/>
    <s v="Regional Park &amp; Open Space Dis"/>
    <n v="931306"/>
    <s v="Idyllwild Nature Center"/>
    <x v="106"/>
    <x v="106"/>
    <s v="25400 931306 523620"/>
    <x v="4"/>
    <x v="19"/>
    <s v="Supplies &amp; Services"/>
    <x v="0"/>
    <s v="Interpretive2"/>
    <s v="Idyllwild Nature Center2"/>
    <n v="26.55"/>
    <n v="500"/>
    <m/>
    <n v="500"/>
    <n v="26.55"/>
    <n v="-26.55"/>
    <n v="0"/>
    <n v="0"/>
    <n v="0"/>
    <n v="0"/>
    <n v="0"/>
    <n v="0"/>
    <n v="0"/>
    <n v="0"/>
    <n v="0"/>
    <n v="65.73"/>
    <n v="65.73"/>
    <n v="0"/>
    <n v="0"/>
    <n v="0"/>
    <n v="65.73"/>
    <n v="65.73"/>
    <n v="434.27"/>
    <n v="250"/>
  </r>
  <r>
    <n v="25400"/>
    <s v="Regional Park &amp; Open Space Dis"/>
    <n v="931306"/>
    <s v="Idyllwild Nature Center"/>
    <x v="101"/>
    <x v="101"/>
    <s v="25400 931306 523680"/>
    <x v="4"/>
    <x v="19"/>
    <s v="Supplies &amp; Services"/>
    <x v="0"/>
    <s v="Interpretive2"/>
    <s v="Idyllwild Nature Center2"/>
    <n v="439.19"/>
    <n v="1200"/>
    <m/>
    <n v="1200"/>
    <n v="0"/>
    <n v="0"/>
    <n v="0"/>
    <n v="0"/>
    <n v="21.54"/>
    <n v="0"/>
    <n v="165.77"/>
    <n v="0"/>
    <n v="265.58999999999997"/>
    <n v="0"/>
    <n v="0"/>
    <n v="0"/>
    <n v="452.9"/>
    <n v="0"/>
    <n v="21.54"/>
    <n v="431.36"/>
    <n v="0"/>
    <n v="452.90000000000003"/>
    <n v="747.09999999999991"/>
    <n v="0"/>
  </r>
  <r>
    <n v="25400"/>
    <s v="Regional Park &amp; Open Space Dis"/>
    <n v="931306"/>
    <s v="Idyllwild Nature Center"/>
    <x v="68"/>
    <x v="68"/>
    <s v="25400 931306 524840"/>
    <x v="4"/>
    <x v="19"/>
    <s v="Supplies &amp; Services"/>
    <x v="0"/>
    <s v="Interpretive2"/>
    <s v="Idyllwild Nature Center2"/>
    <n v="45"/>
    <n v="500"/>
    <m/>
    <n v="500"/>
    <n v="0"/>
    <n v="15"/>
    <n v="0"/>
    <n v="0"/>
    <n v="0"/>
    <n v="0"/>
    <n v="0"/>
    <n v="0"/>
    <n v="0"/>
    <n v="0"/>
    <n v="30"/>
    <n v="0"/>
    <n v="45"/>
    <n v="15"/>
    <n v="0"/>
    <n v="0"/>
    <n v="30"/>
    <n v="45"/>
    <n v="455"/>
    <n v="250"/>
  </r>
  <r>
    <n v="25400"/>
    <s v="Regional Park &amp; Open Space Dis"/>
    <n v="931306"/>
    <s v="Idyllwild Nature Center"/>
    <x v="75"/>
    <x v="75"/>
    <s v="25400 931306 527680"/>
    <x v="4"/>
    <x v="19"/>
    <s v="Supplies &amp; Services"/>
    <x v="0"/>
    <s v="Interpretive2"/>
    <s v="Idyllwild Nature Center2"/>
    <n v="178.54000000000002"/>
    <n v="750"/>
    <m/>
    <n v="750"/>
    <n v="0"/>
    <n v="0"/>
    <n v="0"/>
    <n v="0"/>
    <n v="0"/>
    <n v="0"/>
    <n v="0"/>
    <n v="169.07"/>
    <n v="215.12"/>
    <n v="0"/>
    <n v="0"/>
    <n v="0"/>
    <n v="384.19"/>
    <n v="0"/>
    <n v="0"/>
    <n v="384.19"/>
    <n v="0"/>
    <n v="384.19"/>
    <n v="365.81"/>
    <n v="750"/>
  </r>
  <r>
    <n v="25400"/>
    <s v="Regional Park &amp; Open Space Dis"/>
    <n v="931306"/>
    <s v="Idyllwild Nature Center"/>
    <x v="84"/>
    <x v="84"/>
    <s v="25400 931306 529520"/>
    <x v="4"/>
    <x v="19"/>
    <s v="Supplies &amp; Services"/>
    <x v="0"/>
    <s v="Interpretive2"/>
    <s v="Idyllwild Nature Center2"/>
    <n v="0"/>
    <n v="1000"/>
    <m/>
    <n v="1000"/>
    <n v="0"/>
    <n v="0"/>
    <n v="0"/>
    <n v="1767.5"/>
    <n v="0"/>
    <n v="0"/>
    <n v="0"/>
    <n v="0"/>
    <n v="0"/>
    <n v="0"/>
    <n v="0"/>
    <n v="0"/>
    <n v="1767.5"/>
    <n v="0"/>
    <n v="1767.5"/>
    <n v="0"/>
    <n v="0"/>
    <n v="1767.5"/>
    <n v="-767.5"/>
    <n v="1000"/>
  </r>
  <r>
    <n v="25400"/>
    <s v="Regional Park &amp; Open Space Dis"/>
    <n v="931307"/>
    <s v="Santa Rosa Plateau Nature Ctr"/>
    <x v="114"/>
    <x v="114"/>
    <s v="25400 931307 520710"/>
    <x v="4"/>
    <x v="20"/>
    <s v="Supplies &amp; Services"/>
    <x v="0"/>
    <s v="Interpretive2"/>
    <s v="Santa Rosa Plateau Nature Center2"/>
    <n v="21.76"/>
    <n v="500"/>
    <m/>
    <n v="500"/>
    <n v="0"/>
    <n v="0"/>
    <n v="0"/>
    <n v="0"/>
    <n v="0"/>
    <n v="0"/>
    <n v="0"/>
    <n v="0"/>
    <n v="0"/>
    <n v="0"/>
    <n v="0"/>
    <n v="0"/>
    <n v="0"/>
    <n v="0"/>
    <n v="0"/>
    <n v="0"/>
    <n v="0"/>
    <n v="0"/>
    <n v="500"/>
    <n v="500"/>
  </r>
  <r>
    <n v="25400"/>
    <s v="Regional Park &amp; Open Space Dis"/>
    <n v="931307"/>
    <s v="Santa Rosa Plateau Nature Ctr"/>
    <x v="58"/>
    <x v="58"/>
    <s v="25400 931307 521720"/>
    <x v="4"/>
    <x v="20"/>
    <s v="Supplies &amp; Services"/>
    <x v="0"/>
    <s v="Interpretive2"/>
    <s v="Santa Rosa Plateau Nature Center2"/>
    <n v="0"/>
    <n v="325"/>
    <m/>
    <n v="325"/>
    <n v="0"/>
    <n v="0"/>
    <n v="0"/>
    <n v="0"/>
    <n v="0"/>
    <n v="0"/>
    <n v="0"/>
    <n v="0"/>
    <n v="0"/>
    <n v="0"/>
    <n v="0"/>
    <n v="0"/>
    <n v="0"/>
    <n v="0"/>
    <n v="0"/>
    <n v="0"/>
    <n v="0"/>
    <n v="0"/>
    <n v="325"/>
    <n v="325"/>
  </r>
  <r>
    <n v="25400"/>
    <s v="Regional Park &amp; Open Space Dis"/>
    <n v="931307"/>
    <s v="Santa Rosa Plateau Nature Ctr"/>
    <x v="138"/>
    <x v="138"/>
    <s v="25400 931307 521760"/>
    <x v="4"/>
    <x v="20"/>
    <s v="Supplies &amp; Services"/>
    <x v="0"/>
    <s v="Interpretive2"/>
    <s v="Santa Rosa Plateau Nature Center2"/>
    <n v="0"/>
    <n v="0"/>
    <m/>
    <n v="0"/>
    <n v="0"/>
    <n v="0"/>
    <n v="0"/>
    <n v="0"/>
    <n v="0"/>
    <n v="0"/>
    <n v="0"/>
    <n v="0"/>
    <n v="0"/>
    <n v="0"/>
    <n v="0"/>
    <n v="0"/>
    <n v="0"/>
    <n v="0"/>
    <n v="0"/>
    <n v="0"/>
    <n v="0"/>
    <n v="0"/>
    <n v="0"/>
    <n v="0"/>
  </r>
  <r>
    <n v="25400"/>
    <s v="Regional Park &amp; Open Space Dis"/>
    <n v="931307"/>
    <s v="Santa Rosa Plateau Nature Ctr"/>
    <x v="62"/>
    <x v="62"/>
    <s v="25400 931307 523100"/>
    <x v="4"/>
    <x v="20"/>
    <s v="Supplies &amp; Services"/>
    <x v="0"/>
    <s v="Interpretive2"/>
    <s v="Santa Rosa Plateau Nature Center2"/>
    <n v="0"/>
    <n v="500"/>
    <m/>
    <n v="500"/>
    <n v="0"/>
    <n v="0"/>
    <n v="0"/>
    <n v="0"/>
    <n v="0"/>
    <n v="0"/>
    <n v="0"/>
    <n v="0"/>
    <n v="0"/>
    <n v="0"/>
    <n v="0"/>
    <n v="0"/>
    <n v="0"/>
    <n v="0"/>
    <n v="0"/>
    <n v="0"/>
    <n v="0"/>
    <n v="0"/>
    <n v="500"/>
    <n v="500"/>
  </r>
  <r>
    <n v="25400"/>
    <s v="Regional Park &amp; Open Space Dis"/>
    <n v="931307"/>
    <s v="Santa Rosa Plateau Nature Ctr"/>
    <x v="93"/>
    <x v="93"/>
    <s v="25400 931307 523270"/>
    <x v="4"/>
    <x v="20"/>
    <s v="Supplies &amp; Services"/>
    <x v="0"/>
    <s v="Interpretive2"/>
    <s v="Santa Rosa Plateau Nature Center2"/>
    <n v="0"/>
    <n v="1500"/>
    <m/>
    <n v="1500"/>
    <n v="0"/>
    <n v="0"/>
    <n v="0"/>
    <n v="0"/>
    <n v="0"/>
    <n v="0"/>
    <n v="0"/>
    <n v="0"/>
    <n v="0"/>
    <n v="0"/>
    <n v="0"/>
    <n v="0"/>
    <n v="0"/>
    <n v="0"/>
    <n v="0"/>
    <n v="0"/>
    <n v="0"/>
    <n v="0"/>
    <n v="1500"/>
    <n v="1500"/>
  </r>
  <r>
    <n v="25400"/>
    <s v="Regional Park &amp; Open Space Dis"/>
    <n v="931307"/>
    <s v="Santa Rosa Plateau Nature Ctr"/>
    <x v="65"/>
    <x v="65"/>
    <s v="25400 931307 523640"/>
    <x v="4"/>
    <x v="20"/>
    <s v="Supplies &amp; Services"/>
    <x v="0"/>
    <s v="Interpretive2"/>
    <s v="Santa Rosa Plateau Nature Center2"/>
    <n v="1787.5500000000002"/>
    <n v="2050"/>
    <m/>
    <n v="2050"/>
    <n v="0"/>
    <n v="0"/>
    <n v="0"/>
    <n v="0"/>
    <n v="0"/>
    <n v="0"/>
    <n v="0"/>
    <n v="0"/>
    <n v="0"/>
    <n v="0"/>
    <n v="0"/>
    <n v="0"/>
    <n v="0"/>
    <n v="0"/>
    <n v="0"/>
    <n v="0"/>
    <n v="0"/>
    <n v="0"/>
    <n v="2050"/>
    <n v="1050"/>
  </r>
  <r>
    <n v="25400"/>
    <s v="Regional Park &amp; Open Space Dis"/>
    <n v="931307"/>
    <s v="Santa Rosa Plateau Nature Ctr"/>
    <x v="80"/>
    <x v="80"/>
    <s v="25400 931307 528920"/>
    <x v="4"/>
    <x v="20"/>
    <s v="Supplies &amp; Services"/>
    <x v="0"/>
    <s v="Interpretive2"/>
    <s v="Santa Rosa Plateau Nature Center2"/>
    <n v="0"/>
    <n v="0"/>
    <m/>
    <n v="0"/>
    <n v="0"/>
    <n v="0"/>
    <n v="0"/>
    <n v="0"/>
    <n v="0"/>
    <n v="0"/>
    <n v="0"/>
    <n v="0"/>
    <n v="0"/>
    <n v="0"/>
    <n v="0"/>
    <n v="0"/>
    <n v="0"/>
    <n v="0"/>
    <n v="0"/>
    <n v="0"/>
    <n v="0"/>
    <n v="0"/>
    <n v="0"/>
    <n v="0"/>
  </r>
  <r>
    <n v="25400"/>
    <s v="Regional Park &amp; Open Space Dis"/>
    <n v="931307"/>
    <s v="Santa Rosa Plateau Nature Ctr"/>
    <x v="87"/>
    <x v="87"/>
    <s v="25400 931307 536910"/>
    <x v="4"/>
    <x v="20"/>
    <s v="Other Charges"/>
    <x v="2"/>
    <s v="Interpretive3"/>
    <s v="Santa Rosa Plateau Nature Center3"/>
    <n v="0"/>
    <n v="0"/>
    <m/>
    <n v="0"/>
    <n v="0"/>
    <n v="0"/>
    <n v="0"/>
    <n v="0"/>
    <n v="0"/>
    <n v="0"/>
    <n v="0"/>
    <n v="0"/>
    <n v="0"/>
    <n v="0"/>
    <n v="0"/>
    <n v="0"/>
    <n v="0"/>
    <n v="0"/>
    <n v="0"/>
    <n v="0"/>
    <n v="0"/>
    <n v="0"/>
    <n v="0"/>
    <n v="0"/>
  </r>
  <r>
    <n v="25400"/>
    <s v="Regional Park &amp; Open Space Dis"/>
    <n v="931400"/>
    <s v="Major Parks"/>
    <x v="139"/>
    <x v="139"/>
    <s v="25400 931400 520220"/>
    <x v="3"/>
    <x v="21"/>
    <s v="Supplies &amp; Services"/>
    <x v="0"/>
    <s v="Regional Parks2"/>
    <s v="Regional Parks General Admin2"/>
    <n v="0"/>
    <n v="5000"/>
    <m/>
    <n v="5000"/>
    <n v="0"/>
    <n v="0"/>
    <n v="0"/>
    <n v="0"/>
    <n v="0"/>
    <n v="0"/>
    <n v="0"/>
    <n v="0"/>
    <n v="0"/>
    <n v="0"/>
    <n v="0"/>
    <n v="0"/>
    <n v="0"/>
    <n v="0"/>
    <n v="0"/>
    <n v="0"/>
    <n v="0"/>
    <n v="0"/>
    <n v="5000"/>
    <n v="3500"/>
  </r>
  <r>
    <n v="25400"/>
    <s v="Regional Park &amp; Open Space Dis"/>
    <n v="931402"/>
    <s v="Hurkey Creek Park"/>
    <x v="47"/>
    <x v="47"/>
    <s v="25400 931402 520020"/>
    <x v="3"/>
    <x v="22"/>
    <s v="Supplies &amp; Services"/>
    <x v="0"/>
    <s v="Regional Parks2"/>
    <s v="Hurkey Creek2"/>
    <n v="2615.6899999999996"/>
    <n v="1500"/>
    <m/>
    <n v="1500"/>
    <n v="0"/>
    <n v="0"/>
    <n v="12.16"/>
    <n v="0"/>
    <n v="0"/>
    <n v="0"/>
    <n v="0"/>
    <n v="0"/>
    <n v="0"/>
    <n v="0"/>
    <n v="0"/>
    <n v="0"/>
    <n v="12.16"/>
    <n v="12.16"/>
    <n v="0"/>
    <n v="0"/>
    <n v="0"/>
    <n v="12.16"/>
    <n v="1487.84"/>
    <n v="1500"/>
  </r>
  <r>
    <n v="25400"/>
    <s v="Regional Park &amp; Open Space Dis"/>
    <n v="931402"/>
    <s v="Hurkey Creek Park"/>
    <x v="123"/>
    <x v="123"/>
    <s v="25400 931402 523250"/>
    <x v="3"/>
    <x v="22"/>
    <s v="Supplies &amp; Services"/>
    <x v="0"/>
    <s v="Regional Parks2"/>
    <s v="Hurkey Creek2"/>
    <n v="0"/>
    <n v="500"/>
    <m/>
    <n v="500"/>
    <n v="0"/>
    <n v="0"/>
    <n v="0"/>
    <n v="0"/>
    <n v="0"/>
    <n v="0"/>
    <n v="0"/>
    <n v="0"/>
    <n v="0"/>
    <n v="0"/>
    <n v="0"/>
    <n v="0"/>
    <n v="0"/>
    <n v="0"/>
    <n v="0"/>
    <n v="0"/>
    <n v="0"/>
    <n v="0"/>
    <n v="500"/>
    <n v="500"/>
  </r>
  <r>
    <n v="25400"/>
    <s v="Regional Park &amp; Open Space Dis"/>
    <n v="931402"/>
    <s v="Hurkey Creek Park"/>
    <x v="69"/>
    <x v="69"/>
    <s v="25400 931402 525060"/>
    <x v="3"/>
    <x v="22"/>
    <s v="Supplies &amp; Services"/>
    <x v="0"/>
    <s v="Regional Parks2"/>
    <s v="Hurkey Creek2"/>
    <n v="425.94"/>
    <n v="100"/>
    <m/>
    <n v="100"/>
    <n v="0"/>
    <n v="0"/>
    <n v="0"/>
    <n v="0"/>
    <n v="0"/>
    <n v="0"/>
    <n v="0"/>
    <n v="0"/>
    <n v="0"/>
    <n v="0"/>
    <n v="0"/>
    <n v="0"/>
    <n v="0"/>
    <n v="0"/>
    <n v="0"/>
    <n v="0"/>
    <n v="0"/>
    <n v="0"/>
    <n v="100"/>
    <n v="100"/>
  </r>
  <r>
    <n v="25400"/>
    <s v="Regional Park &amp; Open Space Dis"/>
    <n v="931402"/>
    <s v="Hurkey Creek Park"/>
    <x v="74"/>
    <x v="74"/>
    <s v="25400 931402 527660"/>
    <x v="3"/>
    <x v="22"/>
    <s v="Supplies &amp; Services"/>
    <x v="0"/>
    <s v="Regional Parks2"/>
    <s v="Hurkey Creek2"/>
    <n v="0"/>
    <n v="500"/>
    <m/>
    <n v="500"/>
    <n v="0"/>
    <n v="623.79"/>
    <n v="0"/>
    <n v="0"/>
    <n v="0"/>
    <n v="0"/>
    <n v="0"/>
    <n v="0"/>
    <n v="0"/>
    <n v="0"/>
    <n v="0"/>
    <n v="0"/>
    <n v="623.79"/>
    <n v="623.79"/>
    <n v="0"/>
    <n v="0"/>
    <n v="0"/>
    <n v="623.79"/>
    <n v="-123.78999999999996"/>
    <n v="500"/>
  </r>
  <r>
    <n v="25400"/>
    <s v="Regional Park &amp; Open Space Dis"/>
    <n v="931402"/>
    <s v="Hurkey Creek Park"/>
    <x v="80"/>
    <x v="80"/>
    <s v="25400 931402 528920"/>
    <x v="3"/>
    <x v="22"/>
    <s v="Supplies &amp; Services"/>
    <x v="0"/>
    <s v="Regional Parks2"/>
    <s v="Hurkey Creek2"/>
    <n v="0"/>
    <n v="15000"/>
    <m/>
    <n v="15000"/>
    <n v="0"/>
    <n v="0"/>
    <n v="0"/>
    <n v="0"/>
    <n v="0"/>
    <n v="0"/>
    <n v="0"/>
    <n v="0"/>
    <n v="0"/>
    <n v="0"/>
    <n v="0"/>
    <n v="0"/>
    <n v="0"/>
    <n v="0"/>
    <n v="0"/>
    <n v="0"/>
    <n v="0"/>
    <n v="0"/>
    <n v="15000"/>
    <n v="15000"/>
  </r>
  <r>
    <n v="25400"/>
    <s v="Regional Park &amp; Open Space Dis"/>
    <n v="931403"/>
    <s v="Idyllwild Park"/>
    <x v="58"/>
    <x v="58"/>
    <s v="25400 931403 521720"/>
    <x v="3"/>
    <x v="23"/>
    <s v="Supplies &amp; Services"/>
    <x v="0"/>
    <s v="Regional Parks2"/>
    <s v="Idyllwild2"/>
    <n v="0"/>
    <n v="550"/>
    <m/>
    <n v="550"/>
    <n v="0"/>
    <n v="243.27"/>
    <n v="0"/>
    <n v="0"/>
    <n v="0"/>
    <n v="0"/>
    <n v="0"/>
    <n v="0"/>
    <n v="0"/>
    <n v="0"/>
    <n v="0"/>
    <n v="0"/>
    <n v="243.27"/>
    <n v="243.27"/>
    <n v="0"/>
    <n v="0"/>
    <n v="0"/>
    <n v="243.27"/>
    <n v="306.73"/>
    <n v="550"/>
  </r>
  <r>
    <n v="25400"/>
    <s v="Regional Park &amp; Open Space Dis"/>
    <n v="931403"/>
    <s v="Idyllwild Park"/>
    <x v="62"/>
    <x v="62"/>
    <s v="25400 931403 523100"/>
    <x v="3"/>
    <x v="23"/>
    <s v="Supplies &amp; Services"/>
    <x v="0"/>
    <s v="Regional Parks2"/>
    <s v="Idyllwild2"/>
    <n v="0"/>
    <n v="100"/>
    <m/>
    <n v="100"/>
    <n v="0"/>
    <n v="0"/>
    <n v="0"/>
    <n v="0"/>
    <n v="0"/>
    <n v="0"/>
    <n v="0"/>
    <n v="0"/>
    <n v="0"/>
    <n v="0"/>
    <n v="0"/>
    <n v="0"/>
    <n v="0"/>
    <n v="0"/>
    <n v="0"/>
    <n v="0"/>
    <n v="0"/>
    <n v="0"/>
    <n v="100"/>
    <n v="100"/>
  </r>
  <r>
    <n v="25400"/>
    <s v="Regional Park &amp; Open Space Dis"/>
    <n v="931403"/>
    <s v="Idyllwild Park"/>
    <x v="80"/>
    <x v="80"/>
    <s v="25400 931403 528920"/>
    <x v="3"/>
    <x v="23"/>
    <s v="Supplies &amp; Services"/>
    <x v="0"/>
    <s v="Regional Parks2"/>
    <s v="Idyllwild2"/>
    <n v="0"/>
    <n v="5500"/>
    <m/>
    <n v="5500"/>
    <n v="0"/>
    <n v="0"/>
    <n v="0"/>
    <n v="0"/>
    <n v="0"/>
    <n v="0"/>
    <n v="0"/>
    <n v="0"/>
    <n v="0"/>
    <n v="0"/>
    <n v="0"/>
    <n v="0"/>
    <n v="0"/>
    <n v="0"/>
    <n v="0"/>
    <n v="0"/>
    <n v="0"/>
    <n v="0"/>
    <n v="5500"/>
    <n v="6000"/>
  </r>
  <r>
    <n v="25400"/>
    <s v="Regional Park &amp; Open Space Dis"/>
    <n v="931404"/>
    <s v="kabian Park"/>
    <x v="50"/>
    <x v="50"/>
    <s v="25400 931404 520115"/>
    <x v="3"/>
    <x v="26"/>
    <s v="Supplies &amp; Services"/>
    <x v="0"/>
    <s v="Regional Parks2"/>
    <s v="Kabian2"/>
    <n v="0"/>
    <n v="25"/>
    <m/>
    <n v="25"/>
    <n v="0"/>
    <n v="0"/>
    <n v="0"/>
    <n v="26.25"/>
    <n v="0"/>
    <n v="0"/>
    <n v="0"/>
    <n v="0"/>
    <n v="0"/>
    <n v="0"/>
    <n v="0"/>
    <n v="66.5"/>
    <n v="92.75"/>
    <n v="0"/>
    <n v="26.25"/>
    <n v="0"/>
    <n v="66.5"/>
    <n v="92.75"/>
    <n v="-67.75"/>
    <n v="25"/>
  </r>
  <r>
    <n v="25400"/>
    <s v="Regional Park &amp; Open Space Dis"/>
    <n v="931404"/>
    <s v="kabian Park"/>
    <x v="54"/>
    <x v="54"/>
    <s v="25400 931404 520845"/>
    <x v="3"/>
    <x v="26"/>
    <s v="Supplies &amp; Services"/>
    <x v="0"/>
    <s v="Regional Parks2"/>
    <s v="Kabian2"/>
    <n v="2184.9599999999996"/>
    <n v="2600"/>
    <m/>
    <n v="2600"/>
    <n v="190.58"/>
    <n v="190.58"/>
    <n v="190.58"/>
    <n v="255.58"/>
    <n v="190.58"/>
    <n v="419.72"/>
    <n v="358.24"/>
    <n v="358.24"/>
    <n v="358.24"/>
    <n v="358.24"/>
    <n v="358.24"/>
    <n v="358.24"/>
    <n v="3587.0599999999995"/>
    <n v="571.74"/>
    <n v="865.88000000000011"/>
    <n v="1074.72"/>
    <n v="1074.72"/>
    <n v="3587.0600000000004"/>
    <n v="-987.0600000000004"/>
    <n v="2600"/>
  </r>
  <r>
    <n v="25400"/>
    <s v="Regional Park &amp; Open Space Dis"/>
    <n v="931404"/>
    <s v="kabian Park"/>
    <x v="6"/>
    <x v="6"/>
    <s v="25400 931404 521600"/>
    <x v="3"/>
    <x v="26"/>
    <s v="Supplies &amp; Services"/>
    <x v="0"/>
    <s v="Regional Parks2"/>
    <s v="Kabian2"/>
    <n v="0"/>
    <n v="9000"/>
    <n v="21000"/>
    <n v="30000"/>
    <n v="0"/>
    <n v="0"/>
    <n v="0"/>
    <n v="5399.8"/>
    <n v="0"/>
    <n v="0"/>
    <n v="0"/>
    <n v="0"/>
    <n v="18799.150000000001"/>
    <n v="0"/>
    <n v="0"/>
    <n v="0"/>
    <n v="24198.95"/>
    <n v="0"/>
    <n v="5399.8"/>
    <n v="18799.150000000001"/>
    <n v="0"/>
    <n v="24198.95"/>
    <n v="5801.0499999999993"/>
    <n v="15000"/>
  </r>
  <r>
    <n v="25400"/>
    <s v="Regional Park &amp; Open Space Dis"/>
    <n v="931404"/>
    <s v="kabian Park"/>
    <x v="116"/>
    <x v="116"/>
    <s v="25400 931404 522340"/>
    <x v="3"/>
    <x v="26"/>
    <s v="Supplies &amp; Services"/>
    <x v="0"/>
    <s v="Regional Parks2"/>
    <s v="Kabian2"/>
    <n v="107.23"/>
    <n v="4000"/>
    <m/>
    <n v="4000"/>
    <n v="0"/>
    <n v="0"/>
    <n v="0"/>
    <n v="0"/>
    <n v="0"/>
    <n v="0"/>
    <n v="0"/>
    <n v="0"/>
    <n v="0"/>
    <n v="0"/>
    <n v="0"/>
    <n v="0"/>
    <n v="0"/>
    <n v="0"/>
    <n v="0"/>
    <n v="0"/>
    <n v="0"/>
    <n v="0"/>
    <n v="4000"/>
    <n v="4000"/>
  </r>
  <r>
    <n v="25400"/>
    <s v="Regional Park &amp; Open Space Dis"/>
    <n v="931404"/>
    <s v="kabian Park"/>
    <x v="72"/>
    <x v="72"/>
    <s v="25400 931404 526960"/>
    <x v="3"/>
    <x v="26"/>
    <s v="Supplies &amp; Services"/>
    <x v="0"/>
    <s v="Regional Parks2"/>
    <s v="Kabian2"/>
    <n v="0"/>
    <n v="200"/>
    <m/>
    <n v="200"/>
    <n v="0"/>
    <n v="0"/>
    <n v="0"/>
    <n v="0"/>
    <n v="0"/>
    <n v="0"/>
    <n v="0"/>
    <n v="0"/>
    <n v="0"/>
    <n v="0"/>
    <n v="0"/>
    <n v="0"/>
    <n v="0"/>
    <n v="0"/>
    <n v="0"/>
    <n v="0"/>
    <n v="0"/>
    <n v="0"/>
    <n v="200"/>
    <n v="200"/>
  </r>
  <r>
    <n v="25400"/>
    <s v="Regional Park &amp; Open Space Dis"/>
    <n v="931404"/>
    <s v="kabian Park"/>
    <x v="75"/>
    <x v="75"/>
    <s v="25400 931404 527680"/>
    <x v="3"/>
    <x v="26"/>
    <s v="Supplies &amp; Services"/>
    <x v="0"/>
    <s v="Regional Parks2"/>
    <s v="Kabian2"/>
    <n v="0"/>
    <n v="2000"/>
    <m/>
    <n v="2000"/>
    <n v="0"/>
    <n v="0"/>
    <n v="0"/>
    <n v="0"/>
    <n v="0"/>
    <n v="0"/>
    <n v="0"/>
    <n v="0"/>
    <n v="0"/>
    <n v="0"/>
    <n v="0"/>
    <n v="0"/>
    <n v="0"/>
    <n v="0"/>
    <n v="0"/>
    <n v="0"/>
    <n v="0"/>
    <n v="0"/>
    <n v="2000"/>
    <n v="2000"/>
  </r>
  <r>
    <n v="25400"/>
    <s v="Regional Park &amp; Open Space Dis"/>
    <n v="931405"/>
    <s v="Lake Cahuilla Park"/>
    <x v="46"/>
    <x v="46"/>
    <s v="25400 931405 520010"/>
    <x v="3"/>
    <x v="3"/>
    <s v="Supplies &amp; Services"/>
    <x v="0"/>
    <s v="Regional Parks2"/>
    <s v="Lake Cahuilla2"/>
    <n v="0"/>
    <n v="200"/>
    <m/>
    <n v="200"/>
    <n v="0"/>
    <n v="0"/>
    <n v="0"/>
    <n v="0"/>
    <n v="226.85"/>
    <n v="0"/>
    <n v="0"/>
    <n v="0"/>
    <n v="0"/>
    <n v="0"/>
    <n v="0"/>
    <n v="0"/>
    <n v="226.85"/>
    <n v="0"/>
    <n v="226.85"/>
    <n v="0"/>
    <n v="0"/>
    <n v="226.85"/>
    <n v="-26.849999999999994"/>
    <n v="400"/>
  </r>
  <r>
    <n v="25400"/>
    <s v="Regional Park &amp; Open Space Dis"/>
    <n v="931405"/>
    <s v="Lake Cahuilla Park"/>
    <x v="58"/>
    <x v="58"/>
    <s v="25400 931405 521720"/>
    <x v="3"/>
    <x v="3"/>
    <s v="Supplies &amp; Services"/>
    <x v="0"/>
    <s v="Regional Parks2"/>
    <s v="Lake Cahuilla2"/>
    <n v="424.8"/>
    <n v="500"/>
    <m/>
    <n v="500"/>
    <n v="0"/>
    <n v="0"/>
    <n v="0"/>
    <n v="0"/>
    <n v="0"/>
    <n v="234.8"/>
    <n v="404.49"/>
    <n v="0"/>
    <n v="0"/>
    <n v="0"/>
    <n v="0"/>
    <n v="0"/>
    <n v="639.29"/>
    <n v="0"/>
    <n v="234.8"/>
    <n v="404.49"/>
    <n v="0"/>
    <n v="639.29"/>
    <n v="-139.28999999999996"/>
    <n v="500"/>
  </r>
  <r>
    <n v="25400"/>
    <s v="Regional Park &amp; Open Space Dis"/>
    <n v="931405"/>
    <s v="Lake Cahuilla Park"/>
    <x v="123"/>
    <x v="123"/>
    <s v="25400 931405 523250"/>
    <x v="3"/>
    <x v="3"/>
    <s v="Supplies &amp; Services"/>
    <x v="0"/>
    <s v="Regional Parks2"/>
    <s v="Lake Cahuilla2"/>
    <n v="0"/>
    <n v="250"/>
    <m/>
    <n v="250"/>
    <n v="0"/>
    <n v="0"/>
    <n v="0"/>
    <n v="0"/>
    <n v="0"/>
    <n v="0"/>
    <n v="0"/>
    <n v="0"/>
    <n v="0"/>
    <n v="0"/>
    <n v="0"/>
    <n v="0"/>
    <n v="0"/>
    <n v="0"/>
    <n v="0"/>
    <n v="0"/>
    <n v="0"/>
    <n v="0"/>
    <n v="250"/>
    <n v="250"/>
  </r>
  <r>
    <n v="25400"/>
    <s v="Regional Park &amp; Open Space Dis"/>
    <n v="931405"/>
    <s v="Lake Cahuilla Park"/>
    <x v="93"/>
    <x v="93"/>
    <s v="25400 931405 523270"/>
    <x v="3"/>
    <x v="3"/>
    <s v="Supplies &amp; Services"/>
    <x v="0"/>
    <s v="Regional Parks2"/>
    <s v="Lake Cahuilla2"/>
    <n v="196.23000000000002"/>
    <n v="400"/>
    <m/>
    <n v="400"/>
    <n v="0"/>
    <n v="0"/>
    <n v="5000"/>
    <n v="0"/>
    <n v="0"/>
    <n v="0"/>
    <n v="29.48"/>
    <n v="0"/>
    <n v="0"/>
    <n v="0"/>
    <n v="0"/>
    <n v="0"/>
    <n v="5029.4799999999996"/>
    <n v="5000"/>
    <n v="0"/>
    <n v="29.48"/>
    <n v="0"/>
    <n v="5029.4799999999996"/>
    <n v="-4629.4799999999996"/>
    <n v="2000"/>
  </r>
  <r>
    <n v="25400"/>
    <s v="Regional Park &amp; Open Space Dis"/>
    <n v="931405"/>
    <s v="Lake Cahuilla Park"/>
    <x v="111"/>
    <x v="111"/>
    <s v="25400 931405 526530"/>
    <x v="3"/>
    <x v="3"/>
    <s v="Supplies &amp; Services"/>
    <x v="0"/>
    <s v="Regional Parks2"/>
    <s v="Lake Cahuilla2"/>
    <n v="0"/>
    <n v="1100"/>
    <m/>
    <n v="1100"/>
    <n v="0"/>
    <n v="0"/>
    <n v="0"/>
    <n v="0"/>
    <n v="0"/>
    <n v="0"/>
    <n v="0"/>
    <n v="0"/>
    <n v="0"/>
    <n v="0"/>
    <n v="0"/>
    <n v="0"/>
    <n v="0"/>
    <n v="0"/>
    <n v="0"/>
    <n v="0"/>
    <n v="0"/>
    <n v="0"/>
    <n v="1100"/>
    <n v="1100"/>
  </r>
  <r>
    <n v="25400"/>
    <s v="Regional Park &amp; Open Space Dis"/>
    <n v="931405"/>
    <s v="Lake Cahuilla Park"/>
    <x v="80"/>
    <x v="80"/>
    <s v="25400 931405 528920"/>
    <x v="3"/>
    <x v="3"/>
    <s v="Supplies &amp; Services"/>
    <x v="0"/>
    <s v="Regional Parks2"/>
    <s v="Lake Cahuilla2"/>
    <n v="0"/>
    <n v="5000"/>
    <m/>
    <n v="5000"/>
    <n v="0"/>
    <n v="0"/>
    <n v="0"/>
    <n v="0"/>
    <n v="0"/>
    <n v="0"/>
    <n v="0"/>
    <n v="0"/>
    <n v="0"/>
    <n v="0"/>
    <n v="0"/>
    <n v="0"/>
    <n v="0"/>
    <n v="0"/>
    <n v="0"/>
    <n v="0"/>
    <n v="0"/>
    <n v="0"/>
    <n v="5000"/>
    <n v="5000"/>
  </r>
  <r>
    <n v="25400"/>
    <s v="Regional Park &amp; Open Space Dis"/>
    <n v="931406"/>
    <s v="Lawler Lodge &amp; Alpine Cabins"/>
    <x v="58"/>
    <x v="58"/>
    <s v="25400 931406 521720"/>
    <x v="3"/>
    <x v="27"/>
    <s v="Supplies &amp; Services"/>
    <x v="0"/>
    <s v="Regional Parks2"/>
    <s v="Lawler Lodge &amp; Alpine Cabins2"/>
    <n v="0"/>
    <n v="650"/>
    <m/>
    <n v="650"/>
    <n v="0"/>
    <n v="364.9"/>
    <n v="0"/>
    <n v="0"/>
    <n v="0"/>
    <n v="0"/>
    <n v="0"/>
    <n v="0"/>
    <n v="0"/>
    <n v="0"/>
    <n v="0"/>
    <n v="0"/>
    <n v="364.9"/>
    <n v="364.9"/>
    <n v="0"/>
    <n v="0"/>
    <n v="0"/>
    <n v="364.9"/>
    <n v="285.10000000000002"/>
    <n v="650"/>
  </r>
  <r>
    <n v="25400"/>
    <s v="Regional Park &amp; Open Space Dis"/>
    <n v="931406"/>
    <s v="Lawler Lodge &amp; Alpine Cabins"/>
    <x v="61"/>
    <x v="61"/>
    <s v="25400 931406 522400"/>
    <x v="3"/>
    <x v="27"/>
    <s v="Supplies &amp; Services"/>
    <x v="0"/>
    <s v="Regional Parks2"/>
    <s v="Lawler Lodge &amp; Alpine Cabins2"/>
    <n v="77.64"/>
    <n v="500"/>
    <m/>
    <n v="500"/>
    <n v="0"/>
    <n v="0"/>
    <n v="0"/>
    <n v="0"/>
    <n v="0"/>
    <n v="0"/>
    <n v="0"/>
    <n v="0"/>
    <n v="0"/>
    <n v="0"/>
    <n v="0"/>
    <n v="0"/>
    <n v="0"/>
    <n v="0"/>
    <n v="0"/>
    <n v="0"/>
    <n v="0"/>
    <n v="0"/>
    <n v="500"/>
    <n v="500"/>
  </r>
  <r>
    <n v="25400"/>
    <s v="Regional Park &amp; Open Space Dis"/>
    <n v="931406"/>
    <s v="Lawler Lodge &amp; Alpine Cabins"/>
    <x v="67"/>
    <x v="67"/>
    <s v="25400 931406 523800"/>
    <x v="3"/>
    <x v="27"/>
    <s v="Supplies &amp; Services"/>
    <x v="0"/>
    <s v="Regional Parks2"/>
    <s v="Lawler Lodge &amp; Alpine Cabins2"/>
    <n v="0"/>
    <n v="500"/>
    <m/>
    <n v="500"/>
    <n v="0"/>
    <n v="0"/>
    <n v="0"/>
    <n v="0"/>
    <n v="0"/>
    <n v="0"/>
    <n v="0"/>
    <n v="0"/>
    <n v="0"/>
    <n v="0"/>
    <n v="0"/>
    <n v="0"/>
    <n v="0"/>
    <n v="0"/>
    <n v="0"/>
    <n v="0"/>
    <n v="0"/>
    <n v="0"/>
    <n v="500"/>
    <n v="500"/>
  </r>
  <r>
    <n v="25400"/>
    <s v="Regional Park &amp; Open Space Dis"/>
    <n v="931406"/>
    <s v="Lawler Lodge &amp; Alpine Cabins"/>
    <x v="75"/>
    <x v="75"/>
    <s v="25400 931406 527680"/>
    <x v="3"/>
    <x v="27"/>
    <s v="Supplies &amp; Services"/>
    <x v="0"/>
    <s v="Regional Parks2"/>
    <s v="Lawler Lodge &amp; Alpine Cabins2"/>
    <n v="0"/>
    <n v="500"/>
    <m/>
    <n v="500"/>
    <n v="0"/>
    <n v="0"/>
    <n v="0"/>
    <n v="0"/>
    <n v="0"/>
    <n v="0"/>
    <n v="0"/>
    <n v="0"/>
    <n v="0"/>
    <n v="51.45"/>
    <n v="0"/>
    <n v="0"/>
    <n v="51.45"/>
    <n v="0"/>
    <n v="0"/>
    <n v="0"/>
    <n v="51.45"/>
    <n v="51.45"/>
    <n v="448.55"/>
    <n v="500"/>
  </r>
  <r>
    <n v="25400"/>
    <s v="Regional Park &amp; Open Space Dis"/>
    <n v="931406"/>
    <s v="Lawler Lodge &amp; Alpine Cabins"/>
    <x v="3"/>
    <x v="3"/>
    <s v="25400 931406 527720"/>
    <x v="3"/>
    <x v="27"/>
    <s v="Supplies &amp; Services"/>
    <x v="0"/>
    <s v="Regional Parks2"/>
    <s v="Lawler Lodge &amp; Alpine Cabins2"/>
    <n v="1094.6599999999999"/>
    <n v="250"/>
    <m/>
    <n v="250"/>
    <n v="104.5"/>
    <n v="-104.5"/>
    <n v="8.49"/>
    <n v="0"/>
    <n v="0"/>
    <n v="0"/>
    <n v="0"/>
    <n v="23.68"/>
    <n v="0"/>
    <n v="0"/>
    <n v="34.119999999999997"/>
    <n v="0"/>
    <n v="66.289999999999992"/>
    <n v="8.49"/>
    <n v="0"/>
    <n v="23.68"/>
    <n v="34.119999999999997"/>
    <n v="66.289999999999992"/>
    <n v="183.71"/>
    <n v="250"/>
  </r>
  <r>
    <n v="25400"/>
    <s v="Regional Park &amp; Open Space Dis"/>
    <n v="931406"/>
    <s v="Lawler Lodge &amp; Alpine Cabins"/>
    <x v="84"/>
    <x v="84"/>
    <s v="25400 931406 529520"/>
    <x v="3"/>
    <x v="27"/>
    <s v="Supplies &amp; Services"/>
    <x v="0"/>
    <s v="Regional Parks2"/>
    <s v="Lawler Lodge &amp; Alpine Cabins2"/>
    <n v="995.03"/>
    <n v="1600"/>
    <m/>
    <n v="1600"/>
    <n v="0"/>
    <n v="0"/>
    <n v="0"/>
    <n v="0"/>
    <n v="0"/>
    <n v="0"/>
    <n v="0"/>
    <n v="0"/>
    <n v="485"/>
    <n v="520"/>
    <n v="0"/>
    <n v="0"/>
    <n v="1005"/>
    <n v="0"/>
    <n v="0"/>
    <n v="485"/>
    <n v="520"/>
    <n v="1005"/>
    <n v="595"/>
    <n v="1600"/>
  </r>
  <r>
    <n v="25400"/>
    <s v="Regional Park &amp; Open Space Dis"/>
    <n v="931406"/>
    <s v="Lawler Lodge &amp; Alpine Cabins"/>
    <x v="88"/>
    <x v="88"/>
    <s v="25400 931406 537080"/>
    <x v="3"/>
    <x v="27"/>
    <s v="Other Charges"/>
    <x v="2"/>
    <s v="Regional Parks3"/>
    <s v="Lawler Lodge &amp; Alpine Cabins3"/>
    <n v="2472"/>
    <n v="850"/>
    <m/>
    <n v="850"/>
    <n v="0"/>
    <n v="0"/>
    <n v="0"/>
    <n v="0"/>
    <n v="0"/>
    <n v="0"/>
    <n v="0"/>
    <n v="0"/>
    <n v="0"/>
    <n v="0"/>
    <n v="0"/>
    <n v="824"/>
    <n v="824"/>
    <n v="0"/>
    <n v="0"/>
    <n v="0"/>
    <n v="824"/>
    <n v="824"/>
    <n v="26"/>
    <n v="1660"/>
  </r>
  <r>
    <n v="25400"/>
    <s v="Regional Park &amp; Open Space Dis"/>
    <n v="931408"/>
    <s v="McCall Park"/>
    <x v="58"/>
    <x v="58"/>
    <s v="25400 931408 521720"/>
    <x v="3"/>
    <x v="24"/>
    <s v="Supplies &amp; Services"/>
    <x v="0"/>
    <s v="Regional Parks2"/>
    <s v="McCall2"/>
    <n v="0"/>
    <n v="150"/>
    <m/>
    <n v="150"/>
    <n v="0"/>
    <n v="121.63"/>
    <n v="0"/>
    <n v="0"/>
    <n v="0"/>
    <n v="0"/>
    <n v="0"/>
    <n v="0"/>
    <n v="0"/>
    <n v="0"/>
    <n v="0"/>
    <n v="0"/>
    <n v="121.63"/>
    <n v="121.63"/>
    <n v="0"/>
    <n v="0"/>
    <n v="0"/>
    <n v="121.63"/>
    <n v="28.370000000000005"/>
    <n v="200"/>
  </r>
  <r>
    <n v="25400"/>
    <s v="Regional Park &amp; Open Space Dis"/>
    <n v="931408"/>
    <s v="McCall Park"/>
    <x v="67"/>
    <x v="67"/>
    <s v="25400 931408 523800"/>
    <x v="3"/>
    <x v="24"/>
    <s v="Supplies &amp; Services"/>
    <x v="0"/>
    <s v="Regional Parks2"/>
    <s v="McCall2"/>
    <n v="227.83"/>
    <n v="750"/>
    <m/>
    <n v="750"/>
    <n v="0"/>
    <n v="0"/>
    <n v="0"/>
    <n v="0"/>
    <n v="0"/>
    <n v="0"/>
    <n v="0"/>
    <n v="0"/>
    <n v="0"/>
    <n v="0"/>
    <n v="0"/>
    <n v="0"/>
    <n v="0"/>
    <n v="0"/>
    <n v="0"/>
    <n v="0"/>
    <n v="0"/>
    <n v="0"/>
    <n v="750"/>
    <n v="1000"/>
  </r>
  <r>
    <n v="25400"/>
    <s v="Regional Park &amp; Open Space Dis"/>
    <n v="931408"/>
    <s v="McCall Park"/>
    <x v="80"/>
    <x v="80"/>
    <s v="25400 931408 528920"/>
    <x v="3"/>
    <x v="24"/>
    <s v="Supplies &amp; Services"/>
    <x v="0"/>
    <s v="Regional Parks2"/>
    <s v="McCall2"/>
    <n v="0"/>
    <n v="2500"/>
    <m/>
    <n v="2500"/>
    <n v="0"/>
    <n v="0"/>
    <n v="0"/>
    <n v="0"/>
    <n v="0"/>
    <n v="0"/>
    <n v="0"/>
    <n v="0"/>
    <n v="0"/>
    <n v="0"/>
    <n v="0"/>
    <n v="0"/>
    <n v="0"/>
    <n v="0"/>
    <n v="0"/>
    <n v="0"/>
    <n v="0"/>
    <n v="0"/>
    <n v="2500"/>
    <n v="500"/>
  </r>
  <r>
    <n v="25400"/>
    <s v="Regional Park &amp; Open Space Dis"/>
    <n v="931409"/>
    <s v="Rancho Jurupa Park"/>
    <x v="139"/>
    <x v="139"/>
    <s v="25400 931409 520220"/>
    <x v="3"/>
    <x v="4"/>
    <s v="Supplies &amp; Services"/>
    <x v="0"/>
    <s v="Regional Parks2"/>
    <s v="Rancho Jurupa2"/>
    <n v="0"/>
    <n v="7500"/>
    <m/>
    <n v="7500"/>
    <n v="0"/>
    <n v="0"/>
    <n v="0"/>
    <n v="0"/>
    <n v="0"/>
    <n v="0"/>
    <n v="0"/>
    <n v="0"/>
    <n v="0"/>
    <n v="0"/>
    <n v="0"/>
    <n v="0"/>
    <n v="0"/>
    <n v="0"/>
    <n v="0"/>
    <n v="0"/>
    <n v="0"/>
    <n v="0"/>
    <n v="7500"/>
    <n v="7500"/>
  </r>
  <r>
    <n v="25400"/>
    <s v="Regional Park &amp; Open Space Dis"/>
    <n v="931409"/>
    <s v="Rancho Jurupa Park"/>
    <x v="58"/>
    <x v="58"/>
    <s v="25400 931409 521720"/>
    <x v="3"/>
    <x v="4"/>
    <s v="Supplies &amp; Services"/>
    <x v="0"/>
    <s v="Regional Parks2"/>
    <s v="Rancho Jurupa2"/>
    <n v="0"/>
    <n v="500"/>
    <m/>
    <n v="500"/>
    <n v="0"/>
    <n v="0"/>
    <n v="0"/>
    <n v="0"/>
    <n v="0"/>
    <n v="2111.83"/>
    <n v="0"/>
    <n v="0"/>
    <n v="0"/>
    <n v="0"/>
    <n v="0"/>
    <n v="728"/>
    <n v="2839.83"/>
    <n v="0"/>
    <n v="2111.83"/>
    <n v="0"/>
    <n v="728"/>
    <n v="2839.83"/>
    <n v="-2339.83"/>
    <n v="2200"/>
  </r>
  <r>
    <n v="25400"/>
    <s v="Regional Park &amp; Open Space Dis"/>
    <n v="931409"/>
    <s v="Rancho Jurupa Park"/>
    <x v="117"/>
    <x v="117"/>
    <s v="25400 931409 522390"/>
    <x v="3"/>
    <x v="4"/>
    <s v="Supplies &amp; Services"/>
    <x v="0"/>
    <s v="Regional Parks2"/>
    <s v="Rancho Jurupa2"/>
    <n v="2131.59"/>
    <n v="8000"/>
    <m/>
    <n v="8000"/>
    <n v="0"/>
    <n v="0"/>
    <n v="0"/>
    <n v="0"/>
    <n v="0"/>
    <n v="0"/>
    <n v="4535.84"/>
    <n v="0"/>
    <n v="7.75"/>
    <n v="0"/>
    <n v="0"/>
    <n v="0"/>
    <n v="4543.59"/>
    <n v="0"/>
    <n v="0"/>
    <n v="4543.59"/>
    <n v="0"/>
    <n v="4543.59"/>
    <n v="3456.41"/>
    <n v="25000"/>
  </r>
  <r>
    <n v="25400"/>
    <s v="Regional Park &amp; Open Space Dis"/>
    <n v="931409"/>
    <s v="Rancho Jurupa Park"/>
    <x v="64"/>
    <x v="64"/>
    <s v="25400 931409 523340"/>
    <x v="3"/>
    <x v="4"/>
    <s v="Supplies &amp; Services"/>
    <x v="0"/>
    <s v="Regional Parks2"/>
    <s v="Rancho Jurupa2"/>
    <n v="1.98"/>
    <n v="0"/>
    <m/>
    <n v="0"/>
    <n v="0"/>
    <n v="216.54"/>
    <n v="0"/>
    <n v="0"/>
    <n v="0"/>
    <n v="104.99"/>
    <n v="0"/>
    <n v="0"/>
    <n v="0"/>
    <n v="0"/>
    <n v="0"/>
    <n v="0"/>
    <n v="321.52999999999997"/>
    <n v="216.54"/>
    <n v="104.99"/>
    <n v="0"/>
    <n v="0"/>
    <n v="321.52999999999997"/>
    <n v="-321.52999999999997"/>
    <n v="0"/>
  </r>
  <r>
    <n v="25400"/>
    <s v="Regional Park &amp; Open Space Dis"/>
    <n v="931409"/>
    <s v="Rancho Jurupa Park"/>
    <x v="80"/>
    <x v="80"/>
    <s v="25400 931409 528920"/>
    <x v="3"/>
    <x v="4"/>
    <s v="Supplies &amp; Services"/>
    <x v="0"/>
    <s v="Regional Parks2"/>
    <s v="Rancho Jurupa2"/>
    <n v="0"/>
    <n v="25000"/>
    <n v="100000"/>
    <n v="125000"/>
    <n v="0"/>
    <n v="0"/>
    <n v="0"/>
    <n v="0"/>
    <n v="0"/>
    <n v="0"/>
    <n v="1398.32"/>
    <n v="0"/>
    <n v="-750.43"/>
    <n v="0"/>
    <n v="0"/>
    <n v="-647.89"/>
    <n v="0"/>
    <n v="0"/>
    <n v="0"/>
    <n v="647.89"/>
    <n v="-647.89"/>
    <n v="0"/>
    <n v="125000"/>
    <n v="25000"/>
  </r>
  <r>
    <n v="25400"/>
    <s v="Regional Park &amp; Open Space Dis"/>
    <n v="931421"/>
    <s v="Mayflower Park"/>
    <x v="47"/>
    <x v="47"/>
    <s v="25400 931421 520020"/>
    <x v="3"/>
    <x v="5"/>
    <s v="Supplies &amp; Services"/>
    <x v="0"/>
    <s v="Regional Parks2"/>
    <s v="Mayflower2"/>
    <n v="0"/>
    <n v="500"/>
    <m/>
    <n v="500"/>
    <n v="0"/>
    <n v="0"/>
    <n v="0"/>
    <n v="0"/>
    <n v="0"/>
    <n v="0"/>
    <n v="0"/>
    <n v="0"/>
    <n v="26.08"/>
    <n v="10.86"/>
    <n v="0"/>
    <n v="0"/>
    <n v="36.94"/>
    <n v="0"/>
    <n v="0"/>
    <n v="26.08"/>
    <n v="10.86"/>
    <n v="36.94"/>
    <n v="463.06"/>
    <n v="600"/>
  </r>
  <r>
    <n v="25400"/>
    <s v="Regional Park &amp; Open Space Dis"/>
    <n v="931421"/>
    <s v="Mayflower Park"/>
    <x v="58"/>
    <x v="58"/>
    <s v="25400 931421 521720"/>
    <x v="3"/>
    <x v="5"/>
    <s v="Supplies &amp; Services"/>
    <x v="0"/>
    <s v="Regional Parks2"/>
    <s v="Mayflower2"/>
    <n v="766.68"/>
    <n v="600"/>
    <m/>
    <n v="600"/>
    <n v="0"/>
    <n v="0"/>
    <n v="0"/>
    <n v="892.91"/>
    <n v="52.65"/>
    <n v="0"/>
    <n v="0"/>
    <n v="0"/>
    <n v="0"/>
    <n v="292.97000000000003"/>
    <n v="0"/>
    <n v="258.24"/>
    <n v="1496.77"/>
    <n v="0"/>
    <n v="945.56"/>
    <n v="0"/>
    <n v="551.21"/>
    <n v="1496.77"/>
    <n v="-896.77"/>
    <n v="1988"/>
  </r>
  <r>
    <n v="25400"/>
    <s v="Regional Park &amp; Open Space Dis"/>
    <n v="931421"/>
    <s v="Mayflower Park"/>
    <x v="62"/>
    <x v="62"/>
    <s v="25400 931421 523100"/>
    <x v="3"/>
    <x v="5"/>
    <s v="Supplies &amp; Services"/>
    <x v="0"/>
    <s v="Regional Parks2"/>
    <s v="Mayflower2"/>
    <n v="0"/>
    <n v="150"/>
    <m/>
    <n v="150"/>
    <n v="0"/>
    <n v="0"/>
    <n v="0"/>
    <n v="0"/>
    <n v="0"/>
    <n v="0"/>
    <n v="0"/>
    <n v="0"/>
    <n v="0"/>
    <n v="0"/>
    <n v="0"/>
    <n v="0"/>
    <n v="0"/>
    <n v="0"/>
    <n v="0"/>
    <n v="0"/>
    <n v="0"/>
    <n v="0"/>
    <n v="150"/>
    <n v="200"/>
  </r>
  <r>
    <n v="25400"/>
    <s v="Regional Park &amp; Open Space Dis"/>
    <n v="931421"/>
    <s v="Mayflower Park"/>
    <x v="111"/>
    <x v="111"/>
    <s v="25400 931421 526530"/>
    <x v="3"/>
    <x v="5"/>
    <s v="Supplies &amp; Services"/>
    <x v="0"/>
    <s v="Regional Parks2"/>
    <s v="Mayflower2"/>
    <n v="0"/>
    <n v="2000"/>
    <m/>
    <n v="2000"/>
    <n v="0"/>
    <n v="0"/>
    <n v="0"/>
    <n v="0"/>
    <n v="0"/>
    <n v="0"/>
    <n v="0"/>
    <n v="0"/>
    <n v="1964.98"/>
    <n v="0"/>
    <n v="0"/>
    <n v="0"/>
    <n v="1964.98"/>
    <n v="0"/>
    <n v="0"/>
    <n v="1964.98"/>
    <n v="0"/>
    <n v="1964.98"/>
    <n v="35.019999999999982"/>
    <n v="2000"/>
  </r>
  <r>
    <n v="25400"/>
    <s v="Regional Park &amp; Open Space Dis"/>
    <n v="931421"/>
    <s v="Mayflower Park"/>
    <x v="72"/>
    <x v="72"/>
    <s v="25400 931421 526960"/>
    <x v="3"/>
    <x v="5"/>
    <s v="Supplies &amp; Services"/>
    <x v="0"/>
    <s v="Regional Parks2"/>
    <s v="Mayflower2"/>
    <n v="312.14"/>
    <n v="500"/>
    <m/>
    <n v="500"/>
    <n v="38.04"/>
    <n v="76.11"/>
    <n v="190.11"/>
    <n v="0"/>
    <n v="65.239999999999995"/>
    <n v="30.44"/>
    <n v="0"/>
    <n v="0"/>
    <n v="20.85"/>
    <n v="0"/>
    <n v="174.39"/>
    <n v="0"/>
    <n v="595.18000000000006"/>
    <n v="304.26"/>
    <n v="95.679999999999993"/>
    <n v="20.85"/>
    <n v="174.39"/>
    <n v="595.18000000000006"/>
    <n v="-95.180000000000064"/>
    <n v="2500"/>
  </r>
  <r>
    <n v="25400"/>
    <s v="Regional Park &amp; Open Space Dis"/>
    <n v="931421"/>
    <s v="Mayflower Park"/>
    <x v="73"/>
    <x v="73"/>
    <s v="25400 931421 527100"/>
    <x v="3"/>
    <x v="5"/>
    <s v="Supplies &amp; Services"/>
    <x v="0"/>
    <s v="Regional Parks2"/>
    <s v="Mayflower2"/>
    <n v="1037.1099999999999"/>
    <n v="1000"/>
    <m/>
    <n v="1000"/>
    <n v="0"/>
    <n v="0"/>
    <n v="0"/>
    <n v="0"/>
    <n v="0"/>
    <n v="45.66"/>
    <n v="0"/>
    <n v="0"/>
    <n v="0"/>
    <n v="0"/>
    <n v="0"/>
    <n v="0"/>
    <n v="45.66"/>
    <n v="0"/>
    <n v="45.66"/>
    <n v="0"/>
    <n v="0"/>
    <n v="45.66"/>
    <n v="954.34"/>
    <n v="1000"/>
  </r>
  <r>
    <n v="25400"/>
    <s v="Regional Park &amp; Open Space Dis"/>
    <n v="931421"/>
    <s v="Mayflower Park"/>
    <x v="80"/>
    <x v="80"/>
    <s v="25400 931421 528920"/>
    <x v="3"/>
    <x v="5"/>
    <s v="Supplies &amp; Services"/>
    <x v="0"/>
    <s v="Regional Parks2"/>
    <s v="Mayflower2"/>
    <n v="0"/>
    <n v="4500"/>
    <m/>
    <n v="4500"/>
    <n v="0"/>
    <n v="0"/>
    <n v="0"/>
    <n v="0"/>
    <n v="0"/>
    <n v="0"/>
    <n v="0"/>
    <n v="0"/>
    <n v="0"/>
    <n v="0"/>
    <n v="0"/>
    <n v="0"/>
    <n v="0"/>
    <n v="0"/>
    <n v="0"/>
    <n v="0"/>
    <n v="0"/>
    <n v="0"/>
    <n v="4500"/>
    <n v="4500"/>
  </r>
  <r>
    <n v="25430"/>
    <s v="Habitat/Open Space Mgt-Parks"/>
    <n v="931173"/>
    <s v="Hab &amp; Opn Spc-Hidden Valley"/>
    <x v="60"/>
    <x v="60"/>
    <s v="25430 931173 522320"/>
    <x v="1"/>
    <x v="1"/>
    <s v="Supplies &amp; Services"/>
    <x v="0"/>
    <s v="Natural Resources2"/>
    <s v="Habitat &amp; Open Space Management2"/>
    <n v="3699.2899999999995"/>
    <n v="0"/>
    <m/>
    <n v="0"/>
    <n v="0"/>
    <n v="0"/>
    <n v="0"/>
    <n v="0"/>
    <n v="0"/>
    <n v="0"/>
    <n v="0"/>
    <n v="0"/>
    <n v="0"/>
    <n v="0"/>
    <n v="0"/>
    <n v="0"/>
    <n v="0"/>
    <n v="0"/>
    <n v="0"/>
    <n v="0"/>
    <n v="0"/>
    <n v="0"/>
    <n v="0"/>
    <n v="0"/>
  </r>
  <r>
    <n v="25430"/>
    <s v="Habitat/Open Space Mgt-Parks"/>
    <n v="931173"/>
    <s v="Hab &amp; Opn Spc-Hidden Valley"/>
    <x v="61"/>
    <x v="61"/>
    <s v="25430 931173 522400"/>
    <x v="1"/>
    <x v="1"/>
    <s v="Supplies &amp; Services"/>
    <x v="0"/>
    <s v="Natural Resources2"/>
    <s v="Habitat &amp; Open Space Management2"/>
    <n v="8464"/>
    <n v="0"/>
    <m/>
    <n v="0"/>
    <n v="0"/>
    <n v="0"/>
    <n v="0"/>
    <n v="0"/>
    <n v="0"/>
    <n v="0"/>
    <n v="0"/>
    <n v="0"/>
    <n v="0"/>
    <n v="0"/>
    <n v="0"/>
    <n v="0"/>
    <n v="0"/>
    <n v="0"/>
    <n v="0"/>
    <n v="0"/>
    <n v="0"/>
    <n v="0"/>
    <n v="0"/>
    <n v="0"/>
  </r>
  <r>
    <n v="25430"/>
    <s v="Habitat/Open Space Mgt-Parks"/>
    <n v="931173"/>
    <s v="Hab &amp; Opn Spc-Hidden Valley"/>
    <x v="69"/>
    <x v="69"/>
    <s v="25430 931173 525060"/>
    <x v="1"/>
    <x v="1"/>
    <s v="Supplies &amp; Services"/>
    <x v="0"/>
    <s v="Natural Resources2"/>
    <s v="Habitat &amp; Open Space Management2"/>
    <n v="1346.06"/>
    <n v="0"/>
    <m/>
    <n v="0"/>
    <n v="0"/>
    <n v="0"/>
    <n v="0"/>
    <n v="0"/>
    <n v="0"/>
    <n v="0"/>
    <n v="0"/>
    <n v="0"/>
    <n v="0"/>
    <n v="0"/>
    <n v="0"/>
    <n v="0"/>
    <n v="0"/>
    <n v="0"/>
    <n v="0"/>
    <n v="0"/>
    <n v="0"/>
    <n v="0"/>
    <n v="0"/>
    <n v="0"/>
  </r>
  <r>
    <n v="25430"/>
    <s v="Habitat/Open Space Mgt-Parks"/>
    <n v="931173"/>
    <s v="Hab &amp; Opn Spc-Hidden Valley"/>
    <x v="72"/>
    <x v="72"/>
    <s v="25430 931173 526960"/>
    <x v="1"/>
    <x v="1"/>
    <s v="Supplies &amp; Services"/>
    <x v="0"/>
    <s v="Natural Resources2"/>
    <s v="Habitat &amp; Open Space Management2"/>
    <n v="10.86"/>
    <n v="0"/>
    <m/>
    <n v="0"/>
    <n v="0"/>
    <n v="0"/>
    <n v="0"/>
    <n v="0"/>
    <n v="0"/>
    <n v="0"/>
    <n v="0"/>
    <n v="0"/>
    <n v="0"/>
    <n v="0"/>
    <n v="0"/>
    <n v="0"/>
    <n v="0"/>
    <n v="0"/>
    <n v="0"/>
    <n v="0"/>
    <n v="0"/>
    <n v="0"/>
    <n v="0"/>
    <n v="0"/>
  </r>
  <r>
    <n v="25430"/>
    <s v="Habitat/Open Space Mgt-Parks"/>
    <n v="931173"/>
    <s v="Hab &amp; Opn Spc-Hidden Valley"/>
    <x v="11"/>
    <x v="11"/>
    <s v="25430 931173 527690"/>
    <x v="1"/>
    <x v="1"/>
    <s v="Internal Service Costs"/>
    <x v="0"/>
    <s v="Natural Resources2"/>
    <s v="Habitat &amp; Open Space Management2"/>
    <n v="63644.700000000004"/>
    <n v="0"/>
    <m/>
    <n v="0"/>
    <n v="0"/>
    <n v="0"/>
    <n v="0"/>
    <n v="0"/>
    <n v="0"/>
    <n v="0"/>
    <n v="0"/>
    <n v="0"/>
    <n v="0"/>
    <n v="0"/>
    <n v="0"/>
    <n v="0"/>
    <n v="0"/>
    <n v="0"/>
    <n v="0"/>
    <n v="0"/>
    <n v="0"/>
    <n v="0"/>
    <n v="0"/>
    <n v="0"/>
  </r>
  <r>
    <n v="25430"/>
    <s v="Habitat/Open Space Mgt-Parks"/>
    <n v="931173"/>
    <s v="Hab &amp; Opn Spc-Hidden Valley"/>
    <x v="3"/>
    <x v="3"/>
    <s v="25430 931173 527720"/>
    <x v="1"/>
    <x v="1"/>
    <s v="Supplies &amp; Services"/>
    <x v="0"/>
    <s v="Natural Resources2"/>
    <s v="Habitat &amp; Open Space Management2"/>
    <n v="397.6"/>
    <n v="0"/>
    <m/>
    <n v="0"/>
    <n v="0"/>
    <n v="0"/>
    <n v="0"/>
    <n v="0"/>
    <n v="0"/>
    <n v="0"/>
    <n v="0"/>
    <n v="0"/>
    <n v="0"/>
    <n v="0"/>
    <n v="0"/>
    <n v="0"/>
    <n v="0"/>
    <n v="0"/>
    <n v="0"/>
    <n v="0"/>
    <n v="0"/>
    <n v="0"/>
    <n v="0"/>
    <n v="0"/>
  </r>
  <r>
    <n v="25430"/>
    <s v="Habitat/Open Space Mgt-Parks"/>
    <n v="931173"/>
    <s v="Hab &amp; Opn Spc-Hidden Valley"/>
    <x v="76"/>
    <x v="76"/>
    <s v="25430 931173 527840"/>
    <x v="1"/>
    <x v="1"/>
    <s v="Supplies &amp; Services"/>
    <x v="0"/>
    <s v="Natural Resources2"/>
    <s v="Habitat &amp; Open Space Management2"/>
    <n v="300"/>
    <n v="0"/>
    <m/>
    <n v="0"/>
    <n v="0"/>
    <n v="0"/>
    <n v="0"/>
    <n v="0"/>
    <n v="0"/>
    <n v="0"/>
    <n v="0"/>
    <n v="0"/>
    <n v="0"/>
    <n v="0"/>
    <n v="0"/>
    <n v="0"/>
    <n v="0"/>
    <n v="0"/>
    <n v="0"/>
    <n v="0"/>
    <n v="0"/>
    <n v="0"/>
    <n v="0"/>
    <n v="0"/>
  </r>
  <r>
    <n v="25430"/>
    <s v="Habitat/Open Space Mgt-Parks"/>
    <n v="931173"/>
    <s v="Hab &amp; Opn Spc-Hidden Valley"/>
    <x v="80"/>
    <x v="80"/>
    <s v="25430 931173 528920"/>
    <x v="1"/>
    <x v="1"/>
    <s v="Supplies &amp; Services"/>
    <x v="0"/>
    <s v="Natural Resources2"/>
    <s v="Habitat &amp; Open Space Management2"/>
    <n v="9535.92"/>
    <n v="0"/>
    <m/>
    <n v="0"/>
    <n v="0"/>
    <n v="0"/>
    <n v="0"/>
    <n v="0"/>
    <n v="0"/>
    <n v="0"/>
    <n v="0"/>
    <n v="0"/>
    <n v="0"/>
    <n v="0"/>
    <n v="0"/>
    <n v="0"/>
    <n v="0"/>
    <n v="0"/>
    <n v="0"/>
    <n v="0"/>
    <n v="0"/>
    <n v="0"/>
    <n v="0"/>
    <n v="0"/>
  </r>
  <r>
    <n v="25430"/>
    <s v="Habitat/Open Space Mgt-Parks"/>
    <n v="931173"/>
    <s v="Hab &amp; Opn Spc-Hidden Valley"/>
    <x v="83"/>
    <x v="83"/>
    <s v="25430 931173 529500"/>
    <x v="1"/>
    <x v="1"/>
    <s v="Supplies &amp; Services"/>
    <x v="0"/>
    <s v="Natural Resources2"/>
    <s v="Habitat &amp; Open Space Management2"/>
    <n v="5300.43"/>
    <n v="0"/>
    <m/>
    <n v="0"/>
    <n v="0"/>
    <n v="0"/>
    <n v="0"/>
    <n v="0"/>
    <n v="0"/>
    <n v="0"/>
    <n v="0"/>
    <n v="0"/>
    <n v="0"/>
    <n v="0"/>
    <n v="0"/>
    <n v="0"/>
    <n v="0"/>
    <n v="0"/>
    <n v="0"/>
    <n v="0"/>
    <n v="0"/>
    <n v="0"/>
    <n v="0"/>
    <n v="0"/>
  </r>
  <r>
    <n v="25430"/>
    <s v="Habitat/Open Space Mgt-Parks"/>
    <n v="931173"/>
    <s v="Hab &amp; Opn Spc-Hidden Valley"/>
    <x v="84"/>
    <x v="84"/>
    <s v="25430 931173 529520"/>
    <x v="1"/>
    <x v="1"/>
    <s v="Supplies &amp; Services"/>
    <x v="0"/>
    <s v="Natural Resources2"/>
    <s v="Habitat &amp; Open Space Management2"/>
    <n v="3237.71"/>
    <n v="0"/>
    <m/>
    <n v="0"/>
    <n v="0"/>
    <n v="0"/>
    <n v="0"/>
    <n v="0"/>
    <n v="0"/>
    <n v="0"/>
    <n v="0"/>
    <n v="0"/>
    <n v="0"/>
    <n v="0"/>
    <n v="0"/>
    <n v="0"/>
    <n v="0"/>
    <n v="0"/>
    <n v="0"/>
    <n v="0"/>
    <n v="0"/>
    <n v="0"/>
    <n v="0"/>
    <n v="0"/>
  </r>
  <r>
    <n v="25500"/>
    <s v="County Fish and Game"/>
    <n v="931103"/>
    <s v="Fish and Game Commission"/>
    <x v="97"/>
    <x v="97"/>
    <s v="25500 931103 528120"/>
    <x v="2"/>
    <x v="31"/>
    <s v="Supplies &amp; Services"/>
    <x v="0"/>
    <s v="Business Services2"/>
    <s v="Fish &amp; Game Commission2"/>
    <n v="1000"/>
    <n v="50"/>
    <m/>
    <n v="50"/>
    <n v="0"/>
    <n v="0"/>
    <n v="0"/>
    <n v="0"/>
    <n v="0"/>
    <n v="0"/>
    <n v="0"/>
    <n v="0"/>
    <n v="0"/>
    <n v="1000"/>
    <n v="0"/>
    <n v="0"/>
    <n v="1000"/>
    <n v="0"/>
    <n v="0"/>
    <n v="0"/>
    <n v="1000"/>
    <n v="1000"/>
    <n v="-950"/>
    <n v="500"/>
  </r>
  <r>
    <n v="25510"/>
    <s v="Park Residences Util &amp; Maint"/>
    <n v="931108"/>
    <s v="Park Residences Util &amp; Maint"/>
    <x v="91"/>
    <x v="91"/>
    <s v="25510 931108 523290"/>
    <x v="2"/>
    <x v="32"/>
    <s v="Supplies &amp; Services"/>
    <x v="0"/>
    <s v="Business Services2"/>
    <s v="Park Residences2"/>
    <n v="0"/>
    <n v="500"/>
    <m/>
    <n v="500"/>
    <n v="0"/>
    <n v="0"/>
    <n v="0"/>
    <n v="0"/>
    <n v="0"/>
    <n v="0"/>
    <n v="0"/>
    <n v="0"/>
    <n v="0"/>
    <n v="0"/>
    <n v="0"/>
    <n v="0"/>
    <n v="0"/>
    <n v="0"/>
    <n v="0"/>
    <n v="0"/>
    <n v="0"/>
    <n v="0"/>
    <n v="500"/>
    <n v="0"/>
  </r>
  <r>
    <n v="25510"/>
    <s v="Park Residences Util &amp; Maint"/>
    <n v="931108"/>
    <s v="Park Residences Util &amp; Maint"/>
    <x v="3"/>
    <x v="3"/>
    <s v="25510 931108 527720"/>
    <x v="2"/>
    <x v="32"/>
    <s v="Supplies &amp; Services"/>
    <x v="0"/>
    <s v="Business Services2"/>
    <s v="Park Residences2"/>
    <n v="0"/>
    <n v="500"/>
    <m/>
    <n v="500"/>
    <n v="0"/>
    <n v="0"/>
    <n v="0"/>
    <n v="0"/>
    <n v="0"/>
    <n v="0"/>
    <n v="0"/>
    <n v="0"/>
    <n v="22.57"/>
    <n v="98.91"/>
    <n v="22.35"/>
    <n v="0"/>
    <n v="143.82999999999998"/>
    <n v="0"/>
    <n v="0"/>
    <n v="22.57"/>
    <n v="121.25999999999999"/>
    <n v="143.82999999999998"/>
    <n v="356.17"/>
    <n v="500"/>
  </r>
  <r>
    <n v="25540"/>
    <s v="Multi-Species Reserve"/>
    <n v="931116"/>
    <s v="Multi-Species Reserve"/>
    <x v="46"/>
    <x v="46"/>
    <s v="25540 931116 520010"/>
    <x v="1"/>
    <x v="25"/>
    <s v="Supplies &amp; Services"/>
    <x v="0"/>
    <s v="Natural Resources2"/>
    <s v="Multi-Species Reserve2"/>
    <n v="1526.7"/>
    <n v="2000"/>
    <m/>
    <n v="2000"/>
    <n v="0"/>
    <n v="0"/>
    <n v="0"/>
    <n v="0"/>
    <n v="0"/>
    <n v="0"/>
    <n v="0"/>
    <n v="0"/>
    <n v="0"/>
    <n v="0"/>
    <n v="0"/>
    <n v="0"/>
    <n v="0"/>
    <n v="0"/>
    <n v="0"/>
    <n v="0"/>
    <n v="0"/>
    <n v="0"/>
    <n v="2000"/>
    <n v="2000"/>
  </r>
  <r>
    <n v="25540"/>
    <s v="Multi-Species Reserve"/>
    <n v="931116"/>
    <s v="Multi-Species Reserve"/>
    <x v="54"/>
    <x v="54"/>
    <s v="25540 931116 520845"/>
    <x v="1"/>
    <x v="25"/>
    <s v="Supplies &amp; Services"/>
    <x v="0"/>
    <s v="Natural Resources2"/>
    <s v="Multi-Species Reserve2"/>
    <n v="0"/>
    <n v="1000"/>
    <m/>
    <n v="1000"/>
    <n v="0"/>
    <n v="0"/>
    <n v="0"/>
    <n v="0"/>
    <n v="0"/>
    <n v="0"/>
    <n v="0"/>
    <n v="0"/>
    <n v="0"/>
    <n v="0"/>
    <n v="0"/>
    <n v="0"/>
    <n v="0"/>
    <n v="0"/>
    <n v="0"/>
    <n v="0"/>
    <n v="0"/>
    <n v="0"/>
    <n v="1000"/>
    <n v="1000"/>
  </r>
  <r>
    <n v="25540"/>
    <s v="Multi-Species Reserve"/>
    <n v="931116"/>
    <s v="Multi-Species Reserve"/>
    <x v="58"/>
    <x v="58"/>
    <s v="25540 931116 521720"/>
    <x v="1"/>
    <x v="25"/>
    <s v="Supplies &amp; Services"/>
    <x v="0"/>
    <s v="Natural Resources2"/>
    <s v="Multi-Species Reserve2"/>
    <n v="275"/>
    <n v="3000"/>
    <m/>
    <n v="3000"/>
    <n v="0"/>
    <n v="17.39"/>
    <n v="95"/>
    <n v="0"/>
    <n v="0"/>
    <n v="0"/>
    <n v="0"/>
    <n v="0"/>
    <n v="0"/>
    <n v="0"/>
    <n v="0"/>
    <n v="0"/>
    <n v="112.39"/>
    <n v="112.39"/>
    <n v="0"/>
    <n v="0"/>
    <n v="0"/>
    <n v="112.39"/>
    <n v="2887.61"/>
    <n v="3000"/>
  </r>
  <r>
    <n v="25540"/>
    <s v="Multi-Species Reserve"/>
    <n v="931116"/>
    <s v="Multi-Species Reserve"/>
    <x v="62"/>
    <x v="62"/>
    <s v="25540 931116 523100"/>
    <x v="1"/>
    <x v="25"/>
    <s v="Supplies &amp; Services"/>
    <x v="0"/>
    <s v="Natural Resources2"/>
    <s v="Multi-Species Reserve2"/>
    <n v="0"/>
    <n v="500"/>
    <m/>
    <n v="500"/>
    <n v="0"/>
    <n v="0"/>
    <n v="0"/>
    <n v="0"/>
    <n v="0"/>
    <n v="0"/>
    <n v="0"/>
    <n v="0"/>
    <n v="0"/>
    <n v="0"/>
    <n v="0"/>
    <n v="0"/>
    <n v="0"/>
    <n v="0"/>
    <n v="0"/>
    <n v="0"/>
    <n v="0"/>
    <n v="0"/>
    <n v="500"/>
    <n v="500"/>
  </r>
  <r>
    <n v="25540"/>
    <s v="Multi-Species Reserve"/>
    <n v="931116"/>
    <s v="Multi-Species Reserve"/>
    <x v="101"/>
    <x v="101"/>
    <s v="25540 931116 523680"/>
    <x v="1"/>
    <x v="25"/>
    <s v="Supplies &amp; Services"/>
    <x v="0"/>
    <s v="Natural Resources2"/>
    <s v="Multi-Species Reserve2"/>
    <n v="0"/>
    <n v="450"/>
    <m/>
    <n v="450"/>
    <n v="0"/>
    <n v="0"/>
    <n v="0"/>
    <n v="0"/>
    <n v="0"/>
    <n v="0"/>
    <n v="0"/>
    <n v="0"/>
    <n v="0"/>
    <n v="0"/>
    <n v="0"/>
    <n v="0"/>
    <n v="0"/>
    <n v="0"/>
    <n v="0"/>
    <n v="0"/>
    <n v="0"/>
    <n v="0"/>
    <n v="450"/>
    <n v="450"/>
  </r>
  <r>
    <n v="25540"/>
    <s v="Multi-Species Reserve"/>
    <n v="931116"/>
    <s v="Multi-Species Reserve"/>
    <x v="140"/>
    <x v="140"/>
    <s v="25540 931116 524660"/>
    <x v="1"/>
    <x v="25"/>
    <s v="Supplies &amp; Services"/>
    <x v="0"/>
    <s v="Natural Resources2"/>
    <s v="Multi-Species Reserve2"/>
    <n v="0"/>
    <n v="500"/>
    <m/>
    <n v="500"/>
    <n v="0"/>
    <n v="0"/>
    <n v="0"/>
    <n v="0"/>
    <n v="0"/>
    <n v="0"/>
    <n v="0"/>
    <n v="0"/>
    <n v="0"/>
    <n v="0"/>
    <n v="0"/>
    <n v="0"/>
    <n v="0"/>
    <n v="0"/>
    <n v="0"/>
    <n v="0"/>
    <n v="0"/>
    <n v="0"/>
    <n v="500"/>
    <n v="500"/>
  </r>
  <r>
    <n v="25540"/>
    <s v="Multi-Species Reserve"/>
    <n v="931116"/>
    <s v="Multi-Species Reserve"/>
    <x v="72"/>
    <x v="72"/>
    <s v="25540 931116 526960"/>
    <x v="1"/>
    <x v="25"/>
    <s v="Supplies &amp; Services"/>
    <x v="0"/>
    <s v="Natural Resources2"/>
    <s v="Multi-Species Reserve2"/>
    <n v="169.95"/>
    <n v="2000"/>
    <m/>
    <n v="2000"/>
    <n v="0"/>
    <n v="0"/>
    <n v="0"/>
    <n v="117.38"/>
    <n v="0"/>
    <n v="0"/>
    <n v="0"/>
    <n v="0"/>
    <n v="0"/>
    <n v="0"/>
    <n v="0"/>
    <n v="64.13"/>
    <n v="181.51"/>
    <n v="0"/>
    <n v="117.38"/>
    <n v="0"/>
    <n v="64.13"/>
    <n v="181.51"/>
    <n v="1818.49"/>
    <n v="2000"/>
  </r>
  <r>
    <n v="25540"/>
    <s v="Multi-Species Reserve"/>
    <n v="931116"/>
    <s v="Multi-Species Reserve"/>
    <x v="77"/>
    <x v="77"/>
    <s v="25540 931116 527940"/>
    <x v="1"/>
    <x v="25"/>
    <s v="Supplies &amp; Services"/>
    <x v="0"/>
    <s v="Natural Resources2"/>
    <s v="Multi-Species Reserve2"/>
    <n v="0"/>
    <n v="2000"/>
    <m/>
    <n v="2000"/>
    <n v="0"/>
    <n v="0"/>
    <n v="0"/>
    <n v="0"/>
    <n v="0"/>
    <n v="0"/>
    <n v="0"/>
    <n v="0"/>
    <n v="0"/>
    <n v="0"/>
    <n v="0"/>
    <n v="0"/>
    <n v="0"/>
    <n v="0"/>
    <n v="0"/>
    <n v="0"/>
    <n v="0"/>
    <n v="0"/>
    <n v="2000"/>
    <n v="2000"/>
  </r>
  <r>
    <n v="25550"/>
    <s v="Santa Ana Mitigation Bank"/>
    <n v="931101"/>
    <s v="Santa Ana River Mitigation"/>
    <x v="55"/>
    <x v="55"/>
    <s v="25550 931101 521420"/>
    <x v="1"/>
    <x v="28"/>
    <s v="Supplies &amp; Services"/>
    <x v="0"/>
    <s v="Natural Resources2"/>
    <s v="Santa Ana River Mitigation Bank2"/>
    <n v="0"/>
    <n v="7000"/>
    <m/>
    <n v="7000"/>
    <n v="0"/>
    <n v="0"/>
    <n v="0"/>
    <n v="0"/>
    <n v="0"/>
    <n v="0"/>
    <n v="0"/>
    <n v="0"/>
    <n v="0"/>
    <n v="0"/>
    <n v="0"/>
    <n v="0"/>
    <n v="0"/>
    <n v="0"/>
    <n v="0"/>
    <n v="0"/>
    <n v="0"/>
    <n v="0"/>
    <n v="7000"/>
    <n v="7000"/>
  </r>
  <r>
    <n v="25550"/>
    <s v="Santa Ana Mitigation Bank"/>
    <n v="931101"/>
    <s v="Santa Ana River Mitigation"/>
    <x v="11"/>
    <x v="11"/>
    <s v="25550 931101 527690"/>
    <x v="1"/>
    <x v="28"/>
    <s v="Internal Service Costs"/>
    <x v="0"/>
    <s v="Natural Resources2"/>
    <s v="Santa Ana River Mitigation Bank2"/>
    <n v="0"/>
    <n v="1924"/>
    <m/>
    <n v="1924"/>
    <n v="0"/>
    <n v="0"/>
    <n v="0"/>
    <n v="0"/>
    <n v="0"/>
    <n v="0"/>
    <n v="0"/>
    <n v="0"/>
    <n v="0"/>
    <n v="0"/>
    <n v="53.02"/>
    <n v="229.12"/>
    <n v="282.14"/>
    <n v="0"/>
    <n v="0"/>
    <n v="0"/>
    <n v="282.14"/>
    <n v="282.14"/>
    <n v="1641.8600000000001"/>
    <n v="0"/>
  </r>
  <r>
    <n v="25550"/>
    <s v="Santa Ana Mitigation Bank"/>
    <n v="931101"/>
    <s v="Santa Ana River Mitigation"/>
    <x v="76"/>
    <x v="76"/>
    <s v="25550 931101 527840"/>
    <x v="1"/>
    <x v="28"/>
    <s v="Supplies &amp; Services"/>
    <x v="0"/>
    <s v="Natural Resources2"/>
    <s v="Santa Ana River Mitigation Bank2"/>
    <n v="0"/>
    <n v="3000"/>
    <m/>
    <n v="3000"/>
    <n v="0"/>
    <n v="0"/>
    <n v="0"/>
    <n v="0"/>
    <n v="0"/>
    <n v="0"/>
    <n v="0"/>
    <n v="0"/>
    <n v="0"/>
    <n v="0"/>
    <n v="0"/>
    <n v="0"/>
    <n v="0"/>
    <n v="0"/>
    <n v="0"/>
    <n v="0"/>
    <n v="0"/>
    <n v="0"/>
    <n v="3000"/>
    <n v="0"/>
  </r>
  <r>
    <n v="25590"/>
    <s v="MSHCP Reserve Management"/>
    <n v="931150"/>
    <s v="MSHCP Reserve Management"/>
    <x v="0"/>
    <x v="0"/>
    <s v="25590 931150 521560"/>
    <x v="1"/>
    <x v="6"/>
    <s v="Supplies &amp; Services"/>
    <x v="0"/>
    <s v="Natural Resources2"/>
    <s v="MSHCP Reserve Management2"/>
    <n v="1164.27"/>
    <n v="30120"/>
    <m/>
    <n v="30120"/>
    <n v="0"/>
    <n v="0"/>
    <n v="0"/>
    <n v="0"/>
    <n v="0"/>
    <n v="0"/>
    <n v="0"/>
    <n v="0"/>
    <n v="0"/>
    <n v="0"/>
    <n v="0"/>
    <n v="0"/>
    <n v="0"/>
    <n v="0"/>
    <n v="0"/>
    <n v="0"/>
    <n v="0"/>
    <n v="0"/>
    <n v="30120"/>
    <n v="30120"/>
  </r>
  <r>
    <n v="25620"/>
    <s v="Lake Skinner Park"/>
    <n v="931750"/>
    <s v="Lake Skinner Park"/>
    <x v="46"/>
    <x v="46"/>
    <s v="25620 931750 520010"/>
    <x v="3"/>
    <x v="7"/>
    <s v="Supplies &amp; Services"/>
    <x v="0"/>
    <s v="Regional Parks2"/>
    <s v="Lake Skinner2"/>
    <n v="0"/>
    <n v="1500"/>
    <m/>
    <n v="1500"/>
    <n v="0"/>
    <n v="0"/>
    <n v="0"/>
    <n v="0"/>
    <n v="0"/>
    <n v="0"/>
    <n v="0"/>
    <n v="0"/>
    <n v="0"/>
    <n v="1351.69"/>
    <n v="0"/>
    <n v="0"/>
    <n v="1351.69"/>
    <n v="0"/>
    <n v="0"/>
    <n v="0"/>
    <n v="1351.69"/>
    <n v="1351.69"/>
    <n v="148.30999999999995"/>
    <n v="0"/>
  </r>
  <r>
    <n v="25620"/>
    <s v="Lake Skinner Park"/>
    <n v="931750"/>
    <s v="Lake Skinner Park"/>
    <x v="139"/>
    <x v="139"/>
    <s v="25620 931750 520220"/>
    <x v="3"/>
    <x v="7"/>
    <s v="Supplies &amp; Services"/>
    <x v="0"/>
    <s v="Regional Parks2"/>
    <s v="Lake Skinner2"/>
    <n v="0"/>
    <n v="2000"/>
    <m/>
    <n v="2000"/>
    <n v="0"/>
    <n v="0"/>
    <n v="0"/>
    <n v="0"/>
    <n v="0"/>
    <n v="0"/>
    <n v="0"/>
    <n v="0"/>
    <n v="0"/>
    <n v="0"/>
    <n v="0"/>
    <n v="0"/>
    <n v="0"/>
    <n v="0"/>
    <n v="0"/>
    <n v="0"/>
    <n v="0"/>
    <n v="0"/>
    <n v="2000"/>
    <n v="5000"/>
  </r>
  <r>
    <n v="25620"/>
    <s v="Lake Skinner Park"/>
    <n v="931750"/>
    <s v="Lake Skinner Park"/>
    <x v="111"/>
    <x v="111"/>
    <s v="25620 931750 526530"/>
    <x v="3"/>
    <x v="7"/>
    <s v="Supplies &amp; Services"/>
    <x v="0"/>
    <s v="Regional Parks2"/>
    <s v="Lake Skinner2"/>
    <n v="54.45"/>
    <n v="1000"/>
    <m/>
    <n v="1000"/>
    <n v="0"/>
    <n v="0"/>
    <n v="0"/>
    <n v="0"/>
    <n v="0"/>
    <n v="0"/>
    <n v="0"/>
    <n v="0"/>
    <n v="0"/>
    <n v="3062.59"/>
    <n v="0"/>
    <n v="0"/>
    <n v="3062.59"/>
    <n v="0"/>
    <n v="0"/>
    <n v="0"/>
    <n v="3062.59"/>
    <n v="3062.59"/>
    <n v="-2062.59"/>
    <n v="5000"/>
  </r>
  <r>
    <n v="33100"/>
    <s v="Park Acq &amp; Dev, District"/>
    <n v="931105"/>
    <s v="Park Acq &amp; Dev, District"/>
    <x v="12"/>
    <x v="12"/>
    <s v="33100 931105 537020"/>
    <x v="0"/>
    <x v="0"/>
    <s v="Internal Service Costs"/>
    <x v="2"/>
    <s v="CIP3"/>
    <s v="Park Acq &amp; Dev, District3"/>
    <n v="3998.89"/>
    <n v="0"/>
    <n v="2178"/>
    <n v="2178"/>
    <n v="0"/>
    <n v="0"/>
    <n v="0"/>
    <n v="121.01"/>
    <n v="0"/>
    <n v="282.35000000000002"/>
    <n v="262.18"/>
    <n v="2178.13"/>
    <n v="867.24"/>
    <n v="0"/>
    <n v="968.04"/>
    <n v="181.51"/>
    <n v="4860.46"/>
    <n v="0"/>
    <n v="403.36"/>
    <n v="3307.55"/>
    <n v="1149.55"/>
    <n v="4860.46"/>
    <n v="-2682.46"/>
    <n v="680"/>
  </r>
  <r>
    <n v="25400"/>
    <s v="Regional Park &amp; Open Space Dis"/>
    <n v="931104"/>
    <s v="Regnl Parks &amp; Open-Space Dist"/>
    <x v="22"/>
    <x v="22"/>
    <s v="25400 931104 510040"/>
    <x v="2"/>
    <x v="2"/>
    <s v="Payroll-PCF"/>
    <x v="3"/>
    <s v="Business Services1"/>
    <s v="Business Operations1"/>
    <n v="0"/>
    <n v="0"/>
    <m/>
    <n v="0"/>
    <n v="0"/>
    <n v="1368"/>
    <n v="-410.43"/>
    <n v="-957.57"/>
    <n v="0"/>
    <n v="-3298.36"/>
    <n v="0"/>
    <n v="3298.36"/>
    <n v="920"/>
    <n v="-920"/>
    <n v="0"/>
    <n v="0"/>
    <n v="0"/>
    <n v="957.56999999999994"/>
    <n v="-4255.93"/>
    <n v="4218.3600000000006"/>
    <n v="-920"/>
    <n v="0"/>
    <n v="0"/>
    <n v="0"/>
  </r>
  <r>
    <n v="25400"/>
    <s v="Regional Park &amp; Open Space Dis"/>
    <n v="931104"/>
    <s v="Regnl Parks &amp; Open-Space Dist"/>
    <x v="23"/>
    <x v="23"/>
    <s v="25400 931104 510200"/>
    <x v="2"/>
    <x v="2"/>
    <s v="Payroll"/>
    <x v="3"/>
    <s v="Business Services1"/>
    <s v="Business Operations1"/>
    <n v="0"/>
    <n v="0"/>
    <m/>
    <n v="0"/>
    <n v="0"/>
    <n v="0"/>
    <n v="2992.44"/>
    <n v="-2992.44"/>
    <n v="0"/>
    <n v="10732.73"/>
    <n v="0"/>
    <n v="-10732.73"/>
    <n v="3666.17"/>
    <n v="-3666.17"/>
    <n v="0"/>
    <n v="0"/>
    <n v="0"/>
    <n v="2992.44"/>
    <n v="7740.2899999999991"/>
    <n v="-7066.5599999999995"/>
    <n v="-3666.17"/>
    <n v="0"/>
    <n v="0"/>
    <n v="0"/>
  </r>
  <r>
    <n v="25400"/>
    <s v="Regional Park &amp; Open Space Dis"/>
    <n v="931104"/>
    <s v="Regnl Parks &amp; Open-Space Dist"/>
    <x v="31"/>
    <x v="31"/>
    <s v="25400 931104 513000"/>
    <x v="2"/>
    <x v="2"/>
    <s v="Payroll-PCF"/>
    <x v="3"/>
    <s v="Business Services1"/>
    <s v="Business Operations1"/>
    <n v="0"/>
    <n v="0"/>
    <m/>
    <n v="0"/>
    <n v="0"/>
    <n v="109.44"/>
    <n v="-32.83"/>
    <n v="-76.61"/>
    <n v="0"/>
    <n v="-263.86"/>
    <n v="0"/>
    <n v="267.7"/>
    <n v="69.760000000000005"/>
    <n v="-73.599999999999994"/>
    <n v="0"/>
    <n v="0"/>
    <n v="-1.4210854715202004E-14"/>
    <n v="76.61"/>
    <n v="-340.47"/>
    <n v="337.46"/>
    <n v="-73.599999999999994"/>
    <n v="0"/>
    <n v="0"/>
    <n v="0"/>
  </r>
  <r>
    <n v="25400"/>
    <s v="Regional Park &amp; Open Space Dis"/>
    <n v="931104"/>
    <s v="Regnl Parks &amp; Open-Space Dist"/>
    <x v="33"/>
    <x v="33"/>
    <s v="25400 931104 513120"/>
    <x v="2"/>
    <x v="2"/>
    <s v="Payroll-PCF"/>
    <x v="3"/>
    <s v="Business Services1"/>
    <s v="Business Operations1"/>
    <n v="1.1368683772161603E-13"/>
    <n v="0"/>
    <m/>
    <n v="0"/>
    <n v="0"/>
    <n v="84.81"/>
    <n v="185.54"/>
    <n v="-270.35000000000002"/>
    <n v="0"/>
    <n v="357.25"/>
    <n v="0"/>
    <n v="-354.3"/>
    <n v="144.52000000000001"/>
    <n v="-147.47"/>
    <n v="0"/>
    <n v="0"/>
    <n v="0"/>
    <n v="270.35000000000002"/>
    <n v="86.899999999999977"/>
    <n v="-209.78"/>
    <n v="-147.47"/>
    <n v="0"/>
    <n v="0"/>
    <n v="0"/>
  </r>
  <r>
    <n v="25400"/>
    <s v="Regional Park &amp; Open Space Dis"/>
    <n v="931104"/>
    <s v="Regnl Parks &amp; Open-Space Dist"/>
    <x v="34"/>
    <x v="34"/>
    <s v="25400 931104 513140"/>
    <x v="2"/>
    <x v="2"/>
    <s v="Payroll-PCF"/>
    <x v="3"/>
    <s v="Business Services1"/>
    <s v="Business Operations1"/>
    <n v="-2.8421709430404007E-14"/>
    <n v="0"/>
    <m/>
    <n v="0"/>
    <n v="0"/>
    <n v="19.829999999999998"/>
    <n v="43.39"/>
    <n v="-63.22"/>
    <n v="0"/>
    <n v="83.55"/>
    <n v="0"/>
    <n v="-82.86"/>
    <n v="33.79"/>
    <n v="-34.479999999999997"/>
    <n v="0"/>
    <n v="0"/>
    <n v="0"/>
    <n v="63.22"/>
    <n v="20.329999999999998"/>
    <n v="-49.07"/>
    <n v="-34.479999999999997"/>
    <n v="0"/>
    <n v="0"/>
    <n v="0"/>
  </r>
  <r>
    <n v="25400"/>
    <s v="Regional Park &amp; Open Space Dis"/>
    <n v="931104"/>
    <s v="Regnl Parks &amp; Open-Space Dist"/>
    <x v="35"/>
    <x v="35"/>
    <s v="25400 931104 515040"/>
    <x v="2"/>
    <x v="2"/>
    <s v="Payroll-PCF"/>
    <x v="3"/>
    <s v="Business Services1"/>
    <s v="Business Operations1"/>
    <n v="0"/>
    <n v="0"/>
    <m/>
    <n v="0"/>
    <n v="0"/>
    <n v="0"/>
    <n v="754.64"/>
    <n v="-754.64"/>
    <n v="0"/>
    <n v="-1667.87"/>
    <n v="0"/>
    <n v="1677.13"/>
    <n v="-9.26"/>
    <n v="0"/>
    <n v="0"/>
    <n v="0"/>
    <n v="2.1849189124623081E-13"/>
    <n v="754.64"/>
    <n v="-2422.5099999999998"/>
    <n v="1667.8700000000001"/>
    <n v="0"/>
    <n v="2.2737367544323206E-13"/>
    <n v="-2.2737367544323206E-13"/>
    <n v="0"/>
  </r>
  <r>
    <n v="25400"/>
    <s v="Regional Park &amp; Open Space Dis"/>
    <n v="931104"/>
    <s v="Regnl Parks &amp; Open-Space Dist"/>
    <x v="36"/>
    <x v="36"/>
    <s v="25400 931104 515100"/>
    <x v="2"/>
    <x v="2"/>
    <s v="Payroll-PCF"/>
    <x v="3"/>
    <s v="Business Services1"/>
    <s v="Business Operations1"/>
    <n v="0"/>
    <n v="0"/>
    <m/>
    <n v="0"/>
    <n v="0"/>
    <n v="0"/>
    <n v="2.73"/>
    <n v="-2.73"/>
    <n v="0"/>
    <n v="-5.92"/>
    <n v="0"/>
    <n v="5.98"/>
    <n v="-0.06"/>
    <n v="0"/>
    <n v="0"/>
    <n v="0"/>
    <n v="4.9960036108132044E-16"/>
    <n v="2.73"/>
    <n v="-8.65"/>
    <n v="5.9200000000000008"/>
    <n v="0"/>
    <n v="8.8817841970012523E-16"/>
    <n v="-8.8817841970012523E-16"/>
    <n v="0"/>
  </r>
  <r>
    <n v="25400"/>
    <s v="Regional Park &amp; Open Space Dis"/>
    <n v="931104"/>
    <s v="Regnl Parks &amp; Open-Space Dist"/>
    <x v="39"/>
    <x v="39"/>
    <s v="25400 931104 515260"/>
    <x v="2"/>
    <x v="2"/>
    <s v="Payroll-PCF"/>
    <x v="3"/>
    <s v="Business Services1"/>
    <s v="Business Operations1"/>
    <n v="4.4408920985006262E-16"/>
    <n v="0"/>
    <m/>
    <n v="0"/>
    <n v="0"/>
    <n v="0"/>
    <n v="8.33"/>
    <n v="-8.33"/>
    <n v="0"/>
    <n v="-18.079999999999998"/>
    <n v="0"/>
    <n v="18.21"/>
    <n v="-0.13"/>
    <n v="0"/>
    <n v="0"/>
    <n v="0"/>
    <n v="2.55351295663786E-15"/>
    <n v="8.33"/>
    <n v="-26.409999999999997"/>
    <n v="18.080000000000002"/>
    <n v="0"/>
    <n v="3.5527136788005009E-15"/>
    <n v="-3.5527136788005009E-15"/>
    <n v="0"/>
  </r>
  <r>
    <n v="25400"/>
    <s v="Regional Park &amp; Open Space Dis"/>
    <n v="931104"/>
    <s v="Regnl Parks &amp; Open-Space Dist"/>
    <x v="42"/>
    <x v="42"/>
    <s v="25400 931104 518140"/>
    <x v="2"/>
    <x v="2"/>
    <s v="Payroll-PCF"/>
    <x v="3"/>
    <s v="Business Services1"/>
    <s v="Business Operations1"/>
    <n v="0"/>
    <n v="0"/>
    <m/>
    <n v="0"/>
    <n v="0"/>
    <n v="0.72"/>
    <n v="-0.11"/>
    <n v="-0.61"/>
    <n v="0"/>
    <n v="-0.94"/>
    <n v="0"/>
    <n v="0.94"/>
    <n v="0.16"/>
    <n v="-0.16"/>
    <n v="0"/>
    <n v="0"/>
    <n v="0"/>
    <n v="0.61"/>
    <n v="-1.5499999999999998"/>
    <n v="1.0999999999999999"/>
    <n v="-0.16"/>
    <n v="0"/>
    <n v="0"/>
    <n v="0"/>
  </r>
  <r>
    <n v="25400"/>
    <s v="Regional Park &amp; Open Space Dis"/>
    <n v="931183"/>
    <s v="Reservation/Reception"/>
    <x v="67"/>
    <x v="67"/>
    <s v="25400 931183 523800"/>
    <x v="2"/>
    <x v="10"/>
    <s v="Supplies &amp; Services"/>
    <x v="0"/>
    <s v="Business Services2"/>
    <s v="Guest Services &amp; Events2"/>
    <n v="998.22"/>
    <n v="0"/>
    <m/>
    <n v="0"/>
    <n v="0"/>
    <n v="0"/>
    <n v="0"/>
    <n v="0"/>
    <n v="0"/>
    <n v="0"/>
    <n v="0"/>
    <n v="0"/>
    <n v="0"/>
    <n v="0"/>
    <n v="0"/>
    <n v="0"/>
    <n v="0"/>
    <n v="0"/>
    <n v="0"/>
    <n v="0"/>
    <n v="0"/>
    <n v="0"/>
    <n v="0"/>
    <n v="0"/>
  </r>
  <r>
    <n v="25400"/>
    <s v="Regional Park &amp; Open Space Dis"/>
    <n v="931183"/>
    <s v="Reservation/Reception"/>
    <x v="12"/>
    <x v="12"/>
    <s v="25400 931183 537020"/>
    <x v="2"/>
    <x v="10"/>
    <s v="Internal Service Costs"/>
    <x v="2"/>
    <s v="Business Services3"/>
    <s v="Guest Services &amp; Events3"/>
    <n v="246.38"/>
    <n v="0"/>
    <m/>
    <n v="0"/>
    <n v="0"/>
    <n v="0"/>
    <n v="0"/>
    <n v="0"/>
    <n v="0"/>
    <n v="0"/>
    <n v="0"/>
    <n v="0"/>
    <n v="0"/>
    <n v="0"/>
    <n v="0"/>
    <n v="0"/>
    <n v="0"/>
    <n v="0"/>
    <n v="0"/>
    <n v="0"/>
    <n v="0"/>
    <n v="0"/>
    <n v="0"/>
    <n v="0"/>
  </r>
  <r>
    <n v="25400"/>
    <s v="Regional Park &amp; Open Space Dis"/>
    <n v="931205"/>
    <s v="Crestmore Manor"/>
    <x v="23"/>
    <x v="23"/>
    <s v="25400 931205 510200"/>
    <x v="2"/>
    <x v="10"/>
    <s v="Payroll"/>
    <x v="3"/>
    <s v="Business Services1"/>
    <s v="Guest Services &amp; Events1"/>
    <n v="2395.1999999999998"/>
    <n v="0"/>
    <m/>
    <n v="0"/>
    <n v="0"/>
    <n v="0"/>
    <n v="0"/>
    <n v="0"/>
    <n v="0"/>
    <n v="0"/>
    <n v="0"/>
    <n v="0"/>
    <n v="0"/>
    <n v="0"/>
    <n v="0"/>
    <n v="0"/>
    <n v="0"/>
    <n v="0"/>
    <n v="0"/>
    <n v="0"/>
    <n v="0"/>
    <n v="0"/>
    <n v="0"/>
    <n v="0"/>
  </r>
  <r>
    <n v="25400"/>
    <s v="Regional Park &amp; Open Space Dis"/>
    <n v="931205"/>
    <s v="Crestmore Manor"/>
    <x v="12"/>
    <x v="12"/>
    <s v="25400 931205 537020"/>
    <x v="2"/>
    <x v="10"/>
    <s v="Internal Service Costs"/>
    <x v="2"/>
    <s v="Business Services3"/>
    <s v="Guest Services &amp; Events3"/>
    <n v="360.09"/>
    <n v="0"/>
    <m/>
    <n v="0"/>
    <n v="0"/>
    <n v="0"/>
    <n v="0"/>
    <n v="0"/>
    <n v="0"/>
    <n v="0"/>
    <n v="0"/>
    <n v="0"/>
    <n v="0"/>
    <n v="0"/>
    <n v="0"/>
    <n v="0"/>
    <n v="0"/>
    <n v="0"/>
    <n v="0"/>
    <n v="0"/>
    <n v="0"/>
    <n v="0"/>
    <n v="0"/>
    <n v="0"/>
  </r>
  <r>
    <n v="25400"/>
    <s v="Regional Park &amp; Open Space Dis"/>
    <n v="931220"/>
    <s v="Administration"/>
    <x v="67"/>
    <x v="67"/>
    <s v="25400 931220 523800"/>
    <x v="2"/>
    <x v="11"/>
    <s v="Supplies &amp; Services"/>
    <x v="0"/>
    <s v="Business Services2"/>
    <s v="Executive2"/>
    <n v="790.53"/>
    <n v="0"/>
    <m/>
    <n v="0"/>
    <n v="0"/>
    <n v="0"/>
    <n v="0"/>
    <n v="0"/>
    <n v="0"/>
    <n v="0"/>
    <n v="0"/>
    <n v="0"/>
    <n v="0"/>
    <n v="0"/>
    <n v="0"/>
    <n v="0"/>
    <n v="0"/>
    <n v="0"/>
    <n v="0"/>
    <n v="0"/>
    <n v="0"/>
    <n v="0"/>
    <n v="0"/>
    <n v="0"/>
  </r>
  <r>
    <n v="25400"/>
    <s v="Regional Park &amp; Open Space Dis"/>
    <n v="931220"/>
    <s v="Administration"/>
    <x v="141"/>
    <x v="141"/>
    <s v="25400 931220 529010"/>
    <x v="2"/>
    <x v="11"/>
    <s v="Supplies &amp; Services"/>
    <x v="0"/>
    <s v="Business Services2"/>
    <s v="Executive2"/>
    <n v="54"/>
    <n v="0"/>
    <m/>
    <n v="0"/>
    <n v="0"/>
    <n v="0"/>
    <n v="105"/>
    <n v="0"/>
    <n v="144"/>
    <n v="0"/>
    <n v="0"/>
    <n v="0"/>
    <n v="0"/>
    <n v="0"/>
    <n v="0"/>
    <n v="0"/>
    <n v="249"/>
    <n v="105"/>
    <n v="144"/>
    <n v="0"/>
    <n v="0"/>
    <n v="249"/>
    <n v="-249"/>
    <n v="0"/>
  </r>
  <r>
    <n v="25400"/>
    <s v="Regional Park &amp; Open Space Dis"/>
    <n v="931235"/>
    <s v="Business Operations"/>
    <x v="24"/>
    <x v="24"/>
    <s v="25400 931235 510320"/>
    <x v="2"/>
    <x v="2"/>
    <s v="Payroll"/>
    <x v="3"/>
    <s v="Business Services1"/>
    <s v="Business Operations1"/>
    <n v="13749.42"/>
    <n v="12000"/>
    <m/>
    <n v="12000"/>
    <n v="0"/>
    <n v="0"/>
    <n v="1168.42"/>
    <n v="1892.5"/>
    <n v="8865.66"/>
    <n v="12520.71"/>
    <n v="12076.37"/>
    <n v="9883.4699999999993"/>
    <n v="7476.78"/>
    <n v="8424.52"/>
    <n v="9302.7199999999993"/>
    <n v="6166.84"/>
    <n v="77777.990000000005"/>
    <n v="1168.42"/>
    <n v="23278.87"/>
    <n v="29436.62"/>
    <n v="23894.079999999998"/>
    <n v="77777.990000000005"/>
    <n v="-65777.990000000005"/>
    <n v="0"/>
  </r>
  <r>
    <n v="25400"/>
    <s v="Regional Park &amp; Open Space Dis"/>
    <n v="931235"/>
    <s v="Business Operations"/>
    <x v="32"/>
    <x v="32"/>
    <s v="25400 931235 513020"/>
    <x v="2"/>
    <x v="2"/>
    <s v="Payroll-PCF"/>
    <x v="3"/>
    <s v="Business Services1"/>
    <s v="Business Operations1"/>
    <n v="767.19999999999993"/>
    <n v="0"/>
    <m/>
    <n v="0"/>
    <n v="0"/>
    <n v="0"/>
    <n v="65.2"/>
    <n v="105.6"/>
    <n v="203.85"/>
    <n v="407.81"/>
    <n v="383.02"/>
    <n v="308.77"/>
    <n v="66.11"/>
    <n v="146.91999999999999"/>
    <n v="0"/>
    <n v="0"/>
    <n v="1687.28"/>
    <n v="65.2"/>
    <n v="717.26"/>
    <n v="757.9"/>
    <n v="146.91999999999999"/>
    <n v="1687.2800000000002"/>
    <n v="-1687.2800000000002"/>
    <n v="0"/>
  </r>
  <r>
    <n v="25400"/>
    <s v="Regional Park &amp; Open Space Dis"/>
    <n v="931235"/>
    <s v="Business Operations"/>
    <x v="81"/>
    <x v="81"/>
    <s v="25400 931235 528960"/>
    <x v="2"/>
    <x v="2"/>
    <s v="Travel/Training"/>
    <x v="0"/>
    <s v="Business Services2"/>
    <s v="Business Operations2"/>
    <n v="2048.5100000000002"/>
    <n v="0"/>
    <m/>
    <n v="0"/>
    <n v="0"/>
    <n v="0"/>
    <n v="0"/>
    <n v="0"/>
    <n v="0"/>
    <n v="0"/>
    <n v="91.62"/>
    <n v="0"/>
    <n v="0"/>
    <n v="0"/>
    <n v="0"/>
    <n v="0"/>
    <n v="91.62"/>
    <n v="0"/>
    <n v="0"/>
    <n v="91.62"/>
    <n v="0"/>
    <n v="91.62"/>
    <n v="-91.62"/>
    <n v="0"/>
  </r>
  <r>
    <n v="25400"/>
    <s v="Regional Park &amp; Open Space Dis"/>
    <n v="931301"/>
    <s v="Historical"/>
    <x v="25"/>
    <x v="25"/>
    <s v="25400 931301 510420"/>
    <x v="4"/>
    <x v="15"/>
    <s v="Payroll"/>
    <x v="3"/>
    <s v="Interpretive1"/>
    <s v="Historic Preservation1"/>
    <n v="200"/>
    <n v="500"/>
    <m/>
    <n v="500"/>
    <n v="0"/>
    <n v="0"/>
    <n v="0"/>
    <n v="0"/>
    <n v="0"/>
    <n v="0"/>
    <n v="0"/>
    <n v="0"/>
    <n v="0"/>
    <n v="0"/>
    <n v="0"/>
    <n v="0"/>
    <n v="0"/>
    <n v="0"/>
    <n v="0"/>
    <n v="0"/>
    <n v="0"/>
    <n v="0"/>
    <n v="500"/>
    <n v="0"/>
  </r>
  <r>
    <n v="25400"/>
    <s v="Regional Park &amp; Open Space Dis"/>
    <n v="931302"/>
    <s v="Gilman Ranch Historic Museum"/>
    <x v="71"/>
    <x v="71"/>
    <s v="25400 931302 526940"/>
    <x v="4"/>
    <x v="16"/>
    <s v="Supplies &amp; Services"/>
    <x v="0"/>
    <s v="Interpretive2"/>
    <s v="Gilman Ranch2"/>
    <n v="60.52"/>
    <n v="0"/>
    <m/>
    <n v="0"/>
    <n v="215.48"/>
    <n v="0"/>
    <n v="0"/>
    <n v="0"/>
    <n v="0"/>
    <n v="0"/>
    <n v="0"/>
    <n v="0"/>
    <n v="0"/>
    <n v="5.79"/>
    <n v="0"/>
    <n v="0"/>
    <n v="221.26999999999998"/>
    <n v="215.48"/>
    <n v="0"/>
    <n v="0"/>
    <n v="5.79"/>
    <n v="221.26999999999998"/>
    <n v="-221.26999999999998"/>
    <n v="0"/>
  </r>
  <r>
    <n v="25400"/>
    <s v="Regional Park &amp; Open Space Dis"/>
    <n v="931307"/>
    <s v="Santa Rosa Plateau Nature Ctr"/>
    <x v="48"/>
    <x v="48"/>
    <s v="25400 931307 520025"/>
    <x v="4"/>
    <x v="20"/>
    <s v="Supplies &amp; Services"/>
    <x v="0"/>
    <s v="Interpretive2"/>
    <s v="Santa Rosa Plateau Nature Center2"/>
    <n v="55"/>
    <n v="0"/>
    <m/>
    <n v="0"/>
    <n v="0"/>
    <n v="0"/>
    <n v="0"/>
    <n v="0"/>
    <n v="0"/>
    <n v="0"/>
    <n v="0"/>
    <n v="0"/>
    <n v="0"/>
    <n v="0"/>
    <n v="0"/>
    <n v="0"/>
    <n v="0"/>
    <n v="0"/>
    <n v="0"/>
    <n v="0"/>
    <n v="0"/>
    <n v="0"/>
    <n v="0"/>
    <n v="0"/>
  </r>
  <r>
    <n v="25400"/>
    <s v="Regional Park &amp; Open Space Dis"/>
    <n v="931404"/>
    <s v="kabian Park"/>
    <x v="55"/>
    <x v="55"/>
    <s v="25400 931404 521420"/>
    <x v="3"/>
    <x v="26"/>
    <s v="Supplies &amp; Services"/>
    <x v="0"/>
    <s v="Regional Parks2"/>
    <s v="Kabian2"/>
    <n v="1039.08"/>
    <n v="1000"/>
    <m/>
    <n v="1000"/>
    <n v="0"/>
    <n v="0"/>
    <n v="0"/>
    <n v="0"/>
    <n v="0"/>
    <n v="0"/>
    <n v="0"/>
    <n v="0"/>
    <n v="0"/>
    <n v="0"/>
    <n v="0"/>
    <n v="0"/>
    <n v="0"/>
    <n v="0"/>
    <n v="0"/>
    <n v="0"/>
    <n v="0"/>
    <n v="0"/>
    <n v="1000"/>
    <n v="1000"/>
  </r>
  <r>
    <n v="25430"/>
    <s v="Habitat/Open Space Mgt-Parks"/>
    <n v="931173"/>
    <s v="Hab &amp; Opn Spc-Hidden Valley"/>
    <x v="9"/>
    <x v="9"/>
    <s v="25430 931173 536760"/>
    <x v="1"/>
    <x v="1"/>
    <s v="Internal Service Costs"/>
    <x v="2"/>
    <s v="Natural Resources3"/>
    <s v="Habitat &amp; Open Space Management3"/>
    <n v="311.14000000000004"/>
    <n v="0"/>
    <m/>
    <n v="0"/>
    <n v="0"/>
    <n v="0"/>
    <n v="0"/>
    <n v="0"/>
    <n v="0"/>
    <n v="0"/>
    <n v="0"/>
    <n v="0"/>
    <n v="0"/>
    <n v="0"/>
    <n v="0"/>
    <n v="0"/>
    <n v="0"/>
    <n v="0"/>
    <n v="0"/>
    <n v="0"/>
    <n v="0"/>
    <n v="0"/>
    <n v="0"/>
    <n v="0"/>
  </r>
  <r>
    <n v="25430"/>
    <s v="Habitat/Open Space Mgt-Parks"/>
    <n v="931173"/>
    <s v="Hab &amp; Opn Spc-Hidden Valley"/>
    <x v="87"/>
    <x v="87"/>
    <s v="25430 931173 536910"/>
    <x v="1"/>
    <x v="1"/>
    <s v="Other Charges"/>
    <x v="2"/>
    <s v="Natural Resources3"/>
    <s v="Habitat &amp; Open Space Management3"/>
    <n v="3874.08"/>
    <n v="0"/>
    <m/>
    <n v="0"/>
    <n v="0"/>
    <n v="0"/>
    <n v="0"/>
    <n v="0"/>
    <n v="0"/>
    <n v="0"/>
    <n v="0"/>
    <n v="0"/>
    <n v="0"/>
    <n v="0"/>
    <n v="0"/>
    <n v="0"/>
    <n v="0"/>
    <n v="0"/>
    <n v="0"/>
    <n v="0"/>
    <n v="0"/>
    <n v="0"/>
    <n v="0"/>
    <n v="0"/>
  </r>
  <r>
    <n v="25430"/>
    <s v="Habitat/Open Space Mgt-Parks"/>
    <n v="931173"/>
    <s v="Hab &amp; Opn Spc-Hidden Valley"/>
    <x v="88"/>
    <x v="88"/>
    <s v="25430 931173 537080"/>
    <x v="1"/>
    <x v="1"/>
    <s v="Other Charges"/>
    <x v="2"/>
    <s v="Natural Resources3"/>
    <s v="Habitat &amp; Open Space Management3"/>
    <n v="1736"/>
    <n v="0"/>
    <m/>
    <n v="0"/>
    <n v="0"/>
    <n v="0"/>
    <n v="0"/>
    <n v="0"/>
    <n v="0"/>
    <n v="0"/>
    <n v="0"/>
    <n v="0"/>
    <n v="0"/>
    <n v="0"/>
    <n v="0"/>
    <n v="0"/>
    <n v="0"/>
    <n v="0"/>
    <n v="0"/>
    <n v="0"/>
    <n v="0"/>
    <n v="0"/>
    <n v="0"/>
    <n v="0"/>
  </r>
  <r>
    <n v="25430"/>
    <s v="Habitat/Open Space Mgt-Parks"/>
    <n v="931174"/>
    <s v="Hab &amp; Opn Spc-SantaRosaPlateau"/>
    <x v="22"/>
    <x v="22"/>
    <s v="25430 931174 510040"/>
    <x v="1"/>
    <x v="1"/>
    <s v="Payroll-PCF"/>
    <x v="3"/>
    <s v="Natural Resources1"/>
    <s v="Habitat &amp; Open Space Management1"/>
    <n v="105388.97999999998"/>
    <n v="0"/>
    <m/>
    <n v="0"/>
    <n v="0"/>
    <n v="0"/>
    <n v="0"/>
    <n v="0"/>
    <n v="0"/>
    <n v="0"/>
    <n v="0"/>
    <n v="0"/>
    <n v="0"/>
    <n v="0"/>
    <n v="0"/>
    <n v="0"/>
    <n v="0"/>
    <n v="0"/>
    <n v="0"/>
    <n v="0"/>
    <n v="0"/>
    <n v="0"/>
    <n v="0"/>
    <n v="0"/>
  </r>
  <r>
    <n v="25430"/>
    <s v="Habitat/Open Space Mgt-Parks"/>
    <n v="931174"/>
    <s v="Hab &amp; Opn Spc-SantaRosaPlateau"/>
    <x v="25"/>
    <x v="25"/>
    <s v="25430 931174 510420"/>
    <x v="1"/>
    <x v="1"/>
    <s v="Payroll"/>
    <x v="3"/>
    <s v="Natural Resources1"/>
    <s v="Habitat &amp; Open Space Management1"/>
    <n v="259.97000000000003"/>
    <n v="0"/>
    <m/>
    <n v="0"/>
    <n v="0"/>
    <n v="0"/>
    <n v="0"/>
    <n v="0"/>
    <n v="0"/>
    <n v="0"/>
    <n v="0"/>
    <n v="0"/>
    <n v="0"/>
    <n v="0"/>
    <n v="0"/>
    <n v="0"/>
    <n v="0"/>
    <n v="0"/>
    <n v="0"/>
    <n v="0"/>
    <n v="0"/>
    <n v="0"/>
    <n v="0"/>
    <n v="0"/>
  </r>
  <r>
    <n v="25430"/>
    <s v="Habitat/Open Space Mgt-Parks"/>
    <n v="931174"/>
    <s v="Hab &amp; Opn Spc-SantaRosaPlateau"/>
    <x v="27"/>
    <x v="27"/>
    <s v="25430 931174 510620"/>
    <x v="1"/>
    <x v="1"/>
    <s v="Payroll"/>
    <x v="3"/>
    <s v="Natural Resources1"/>
    <s v="Habitat &amp; Open Space Management1"/>
    <n v="653.48"/>
    <n v="0"/>
    <m/>
    <n v="0"/>
    <n v="0"/>
    <n v="0"/>
    <n v="0"/>
    <n v="0"/>
    <n v="0"/>
    <n v="0"/>
    <n v="0"/>
    <n v="0"/>
    <n v="0"/>
    <n v="0"/>
    <n v="0"/>
    <n v="0"/>
    <n v="0"/>
    <n v="0"/>
    <n v="0"/>
    <n v="0"/>
    <n v="0"/>
    <n v="0"/>
    <n v="0"/>
    <n v="0"/>
  </r>
  <r>
    <n v="25540"/>
    <s v="Multi-Species Reserve"/>
    <n v="931116"/>
    <s v="Multi-Species Reserve"/>
    <x v="107"/>
    <x v="107"/>
    <s v="25540 931116 527780"/>
    <x v="1"/>
    <x v="25"/>
    <s v="Supplies &amp; Services"/>
    <x v="0"/>
    <s v="Natural Resources2"/>
    <s v="Multi-Species Reserve2"/>
    <n v="867.46"/>
    <n v="0"/>
    <m/>
    <n v="0"/>
    <n v="0"/>
    <n v="0"/>
    <n v="0"/>
    <n v="0"/>
    <n v="0"/>
    <n v="0"/>
    <n v="0"/>
    <n v="0"/>
    <n v="0"/>
    <n v="0"/>
    <n v="0"/>
    <n v="0"/>
    <n v="0"/>
    <n v="0"/>
    <n v="0"/>
    <n v="0"/>
    <n v="0"/>
    <n v="0"/>
    <n v="0"/>
    <n v="0"/>
  </r>
  <r>
    <n v="25620"/>
    <s v="Lake Skinner Park"/>
    <n v="931750"/>
    <s v="Lake Skinner Park"/>
    <x v="12"/>
    <x v="12"/>
    <s v="25620 931750 537020"/>
    <x v="3"/>
    <x v="7"/>
    <s v="Internal Service Costs"/>
    <x v="2"/>
    <s v="Regional Parks3"/>
    <s v="Lake Skinner3"/>
    <n v="1971.0099999999998"/>
    <n v="0"/>
    <m/>
    <n v="0"/>
    <n v="0"/>
    <n v="0"/>
    <n v="0"/>
    <n v="0"/>
    <n v="0"/>
    <n v="0"/>
    <n v="0"/>
    <n v="0"/>
    <n v="0"/>
    <n v="0"/>
    <n v="0"/>
    <n v="0"/>
    <n v="0"/>
    <n v="0"/>
    <n v="0"/>
    <n v="0"/>
    <n v="0"/>
    <n v="0"/>
    <n v="0"/>
    <n v="0"/>
  </r>
  <r>
    <n v="33100"/>
    <s v="Park Acq &amp; Dev, District"/>
    <n v="931105"/>
    <s v="Park Acq &amp; Dev, District"/>
    <x v="64"/>
    <x v="64"/>
    <s v="33100 931105 523340"/>
    <x v="0"/>
    <x v="0"/>
    <s v="Supplies &amp; Services"/>
    <x v="0"/>
    <s v="CIP2"/>
    <s v="Park Acq &amp; Dev, District2"/>
    <n v="1.23"/>
    <n v="0"/>
    <m/>
    <n v="0"/>
    <n v="0"/>
    <n v="0"/>
    <n v="0"/>
    <n v="0"/>
    <n v="0"/>
    <n v="0"/>
    <n v="0"/>
    <n v="0"/>
    <n v="0"/>
    <n v="0"/>
    <n v="0"/>
    <n v="0"/>
    <n v="0"/>
    <n v="0"/>
    <n v="0"/>
    <n v="0"/>
    <n v="0"/>
    <n v="0"/>
    <n v="0"/>
    <n v="0"/>
  </r>
  <r>
    <n v="25400"/>
    <s v="Regional Park &amp; Open Space Dis"/>
    <n v="931409"/>
    <s v="Rancho Jurupa Park"/>
    <x v="4"/>
    <x v="4"/>
    <s v="25400 931409 546160"/>
    <x v="3"/>
    <x v="4"/>
    <s v="Capital Assets"/>
    <x v="1"/>
    <s v="Regional Parks4"/>
    <s v="Rancho Jurupa4"/>
    <n v="26448.379999999997"/>
    <n v="0"/>
    <m/>
    <n v="0"/>
    <n v="0"/>
    <n v="0"/>
    <n v="0"/>
    <n v="0"/>
    <n v="0"/>
    <n v="0"/>
    <n v="0"/>
    <n v="0"/>
    <n v="0"/>
    <n v="0"/>
    <n v="0"/>
    <n v="0"/>
    <n v="0"/>
    <n v="0"/>
    <n v="0"/>
    <n v="0"/>
    <n v="0"/>
    <n v="0"/>
    <n v="0"/>
    <n v="0"/>
  </r>
  <r>
    <n v="25400"/>
    <s v="Regional Park &amp; Open Space Dis"/>
    <n v="931235"/>
    <s v="Business Operations"/>
    <x v="128"/>
    <x v="128"/>
    <s v="25400 931235 528900"/>
    <x v="2"/>
    <x v="2"/>
    <s v="Travel/Training"/>
    <x v="0"/>
    <s v="Business Services2"/>
    <s v="Business Operations2"/>
    <n v="217.96"/>
    <n v="0"/>
    <m/>
    <n v="0"/>
    <n v="0"/>
    <n v="0"/>
    <n v="0"/>
    <n v="0"/>
    <n v="0"/>
    <n v="0"/>
    <n v="0"/>
    <n v="0"/>
    <n v="0"/>
    <n v="0"/>
    <n v="0"/>
    <n v="0"/>
    <n v="0"/>
    <n v="0"/>
    <n v="0"/>
    <n v="0"/>
    <n v="0"/>
    <n v="0"/>
    <n v="0"/>
    <n v="0"/>
  </r>
  <r>
    <n v="25400"/>
    <s v="Regional Park &amp; Open Space Dis"/>
    <n v="931301"/>
    <s v="Historical"/>
    <x v="50"/>
    <x v="50"/>
    <s v="25400 931301 520115"/>
    <x v="4"/>
    <x v="15"/>
    <s v="Supplies &amp; Services"/>
    <x v="0"/>
    <s v="Interpretive2"/>
    <s v="Historic Preservation2"/>
    <n v="105.02"/>
    <n v="350"/>
    <m/>
    <n v="350"/>
    <n v="0"/>
    <n v="0"/>
    <n v="0"/>
    <n v="0"/>
    <n v="0"/>
    <n v="0"/>
    <n v="0"/>
    <n v="0"/>
    <n v="0"/>
    <n v="0"/>
    <n v="0"/>
    <n v="48"/>
    <n v="48"/>
    <n v="0"/>
    <n v="0"/>
    <n v="0"/>
    <n v="48"/>
    <n v="48"/>
    <n v="302"/>
    <n v="350"/>
  </r>
  <r>
    <n v="25400"/>
    <s v="Regional Park &amp; Open Space Dis"/>
    <n v="931301"/>
    <s v="Historical"/>
    <x v="67"/>
    <x v="67"/>
    <s v="25400 931301 523800"/>
    <x v="4"/>
    <x v="15"/>
    <s v="Supplies &amp; Services"/>
    <x v="0"/>
    <s v="Interpretive2"/>
    <s v="Historic Preservation2"/>
    <n v="195.75"/>
    <n v="50"/>
    <m/>
    <n v="50"/>
    <n v="0"/>
    <n v="0"/>
    <n v="0"/>
    <n v="0"/>
    <n v="0"/>
    <n v="0"/>
    <n v="0"/>
    <n v="0"/>
    <n v="0"/>
    <n v="0"/>
    <n v="0"/>
    <n v="0"/>
    <n v="0"/>
    <n v="0"/>
    <n v="0"/>
    <n v="0"/>
    <n v="0"/>
    <n v="0"/>
    <n v="50"/>
    <n v="50"/>
  </r>
  <r>
    <n v="25400"/>
    <s v="Regional Park &amp; Open Space Dis"/>
    <n v="931304"/>
    <s v="San Timoteo Schoolhouse"/>
    <x v="22"/>
    <x v="22"/>
    <s v="25400 931304 510040"/>
    <x v="4"/>
    <x v="29"/>
    <s v="Payroll-PCF"/>
    <x v="3"/>
    <s v="Interpretive1"/>
    <s v="San Timoteo Schoolhouse1"/>
    <n v="295.72000000000003"/>
    <n v="0"/>
    <m/>
    <n v="0"/>
    <n v="0"/>
    <n v="0"/>
    <n v="0"/>
    <n v="0"/>
    <n v="91.44"/>
    <n v="0"/>
    <n v="0"/>
    <n v="0"/>
    <n v="0"/>
    <n v="0"/>
    <n v="0"/>
    <n v="0"/>
    <n v="91.44"/>
    <n v="0"/>
    <n v="91.44"/>
    <n v="0"/>
    <n v="0"/>
    <n v="91.44"/>
    <n v="-91.44"/>
    <n v="0"/>
  </r>
  <r>
    <n v="25400"/>
    <s v="Regional Park &amp; Open Space Dis"/>
    <n v="931304"/>
    <s v="San Timoteo Schoolhouse"/>
    <x v="31"/>
    <x v="31"/>
    <s v="25400 931304 513000"/>
    <x v="4"/>
    <x v="29"/>
    <s v="Payroll-PCF"/>
    <x v="3"/>
    <s v="Interpretive1"/>
    <s v="San Timoteo Schoolhouse1"/>
    <n v="39.69"/>
    <n v="0"/>
    <m/>
    <n v="0"/>
    <n v="0"/>
    <n v="0"/>
    <n v="0"/>
    <n v="0"/>
    <n v="7.32"/>
    <n v="0"/>
    <n v="0"/>
    <n v="0"/>
    <n v="0"/>
    <n v="0"/>
    <n v="0"/>
    <n v="0"/>
    <n v="7.32"/>
    <n v="0"/>
    <n v="7.32"/>
    <n v="0"/>
    <n v="0"/>
    <n v="7.32"/>
    <n v="-7.32"/>
    <n v="0"/>
  </r>
  <r>
    <n v="25400"/>
    <s v="Regional Park &amp; Open Space Dis"/>
    <n v="931304"/>
    <s v="San Timoteo Schoolhouse"/>
    <x v="33"/>
    <x v="33"/>
    <s v="25400 931304 513120"/>
    <x v="4"/>
    <x v="29"/>
    <s v="Payroll-PCF"/>
    <x v="3"/>
    <s v="Interpretive1"/>
    <s v="San Timoteo Schoolhouse1"/>
    <n v="16.84"/>
    <n v="0"/>
    <m/>
    <n v="0"/>
    <n v="0"/>
    <n v="0"/>
    <n v="0"/>
    <n v="0"/>
    <n v="4.57"/>
    <n v="0"/>
    <n v="0"/>
    <n v="0"/>
    <n v="0"/>
    <n v="0"/>
    <n v="0"/>
    <n v="0"/>
    <n v="4.57"/>
    <n v="0"/>
    <n v="4.57"/>
    <n v="0"/>
    <n v="0"/>
    <n v="4.57"/>
    <n v="-4.57"/>
    <n v="0"/>
  </r>
  <r>
    <n v="25400"/>
    <s v="Regional Park &amp; Open Space Dis"/>
    <n v="931304"/>
    <s v="San Timoteo Schoolhouse"/>
    <x v="34"/>
    <x v="34"/>
    <s v="25400 931304 513140"/>
    <x v="4"/>
    <x v="29"/>
    <s v="Payroll-PCF"/>
    <x v="3"/>
    <s v="Interpretive1"/>
    <s v="San Timoteo Schoolhouse1"/>
    <n v="3.94"/>
    <n v="0"/>
    <m/>
    <n v="0"/>
    <n v="0"/>
    <n v="0"/>
    <n v="0"/>
    <n v="0"/>
    <n v="1.07"/>
    <n v="0"/>
    <n v="0"/>
    <n v="0"/>
    <n v="0"/>
    <n v="0"/>
    <n v="0"/>
    <n v="0"/>
    <n v="1.07"/>
    <n v="0"/>
    <n v="1.07"/>
    <n v="0"/>
    <n v="0"/>
    <n v="1.07"/>
    <n v="-1.07"/>
    <n v="0"/>
  </r>
  <r>
    <n v="25400"/>
    <s v="Regional Park &amp; Open Space Dis"/>
    <n v="931304"/>
    <s v="San Timoteo Schoolhouse"/>
    <x v="35"/>
    <x v="35"/>
    <s v="25400 931304 515040"/>
    <x v="4"/>
    <x v="29"/>
    <s v="Payroll-PCF"/>
    <x v="3"/>
    <s v="Interpretive1"/>
    <s v="San Timoteo Schoolhouse1"/>
    <n v="65.489999999999995"/>
    <n v="0"/>
    <m/>
    <n v="0"/>
    <n v="0"/>
    <n v="0"/>
    <n v="0"/>
    <n v="0"/>
    <n v="18.88"/>
    <n v="0"/>
    <n v="0"/>
    <n v="0"/>
    <n v="0"/>
    <n v="0"/>
    <n v="0"/>
    <n v="0"/>
    <n v="18.88"/>
    <n v="0"/>
    <n v="18.88"/>
    <n v="0"/>
    <n v="0"/>
    <n v="18.88"/>
    <n v="-18.88"/>
    <n v="0"/>
  </r>
  <r>
    <n v="25400"/>
    <s v="Regional Park &amp; Open Space Dis"/>
    <n v="931304"/>
    <s v="San Timoteo Schoolhouse"/>
    <x v="36"/>
    <x v="36"/>
    <s v="25400 931304 515100"/>
    <x v="4"/>
    <x v="29"/>
    <s v="Payroll-PCF"/>
    <x v="3"/>
    <s v="Interpretive1"/>
    <s v="San Timoteo Schoolhouse1"/>
    <n v="0.39"/>
    <n v="0"/>
    <m/>
    <n v="0"/>
    <n v="0"/>
    <n v="0"/>
    <n v="0"/>
    <n v="0"/>
    <n v="0.1"/>
    <n v="0"/>
    <n v="0"/>
    <n v="0"/>
    <n v="0"/>
    <n v="0"/>
    <n v="0"/>
    <n v="0"/>
    <n v="0.1"/>
    <n v="0"/>
    <n v="0.1"/>
    <n v="0"/>
    <n v="0"/>
    <n v="0.1"/>
    <n v="-0.1"/>
    <n v="0"/>
  </r>
  <r>
    <n v="25400"/>
    <s v="Regional Park &amp; Open Space Dis"/>
    <n v="931304"/>
    <s v="San Timoteo Schoolhouse"/>
    <x v="39"/>
    <x v="39"/>
    <s v="25400 931304 515260"/>
    <x v="4"/>
    <x v="29"/>
    <s v="Payroll-PCF"/>
    <x v="3"/>
    <s v="Interpretive1"/>
    <s v="San Timoteo Schoolhouse1"/>
    <n v="0.85"/>
    <n v="0"/>
    <m/>
    <n v="0"/>
    <n v="0"/>
    <n v="0"/>
    <n v="0"/>
    <n v="0"/>
    <n v="0.18"/>
    <n v="0"/>
    <n v="0"/>
    <n v="0"/>
    <n v="0"/>
    <n v="0"/>
    <n v="0"/>
    <n v="0"/>
    <n v="0.18"/>
    <n v="0"/>
    <n v="0.18"/>
    <n v="0"/>
    <n v="0"/>
    <n v="0.18"/>
    <n v="-0.18"/>
    <n v="0"/>
  </r>
  <r>
    <n v="25400"/>
    <s v="Regional Park &amp; Open Space Dis"/>
    <n v="931304"/>
    <s v="San Timoteo Schoolhouse"/>
    <x v="42"/>
    <x v="42"/>
    <s v="25400 931304 518140"/>
    <x v="4"/>
    <x v="29"/>
    <s v="Payroll-PCF"/>
    <x v="3"/>
    <s v="Interpretive1"/>
    <s v="San Timoteo Schoolhouse1"/>
    <n v="0.14000000000000001"/>
    <n v="0"/>
    <m/>
    <n v="0"/>
    <n v="0"/>
    <n v="0"/>
    <n v="0"/>
    <n v="0"/>
    <n v="0.05"/>
    <n v="0"/>
    <n v="0"/>
    <n v="0"/>
    <n v="0"/>
    <n v="0"/>
    <n v="0"/>
    <n v="0"/>
    <n v="0.05"/>
    <n v="0"/>
    <n v="0.05"/>
    <n v="0"/>
    <n v="0"/>
    <n v="0.05"/>
    <n v="-0.05"/>
    <n v="0"/>
  </r>
  <r>
    <n v="25400"/>
    <s v="Regional Park &amp; Open Space Dis"/>
    <n v="931305"/>
    <s v="Hidden Valley Nature Center"/>
    <x v="142"/>
    <x v="142"/>
    <s v="25400 931305 523230"/>
    <x v="4"/>
    <x v="18"/>
    <s v="Supplies &amp; Services"/>
    <x v="0"/>
    <s v="Interpretive2"/>
    <s v="Hidden Valley Nature Center2"/>
    <n v="-0.95"/>
    <n v="0"/>
    <m/>
    <n v="0"/>
    <n v="0"/>
    <n v="0"/>
    <n v="0"/>
    <n v="0"/>
    <n v="0"/>
    <n v="0"/>
    <n v="0"/>
    <n v="0"/>
    <n v="0"/>
    <n v="0"/>
    <n v="0"/>
    <n v="0"/>
    <n v="0"/>
    <n v="0"/>
    <n v="0"/>
    <n v="0"/>
    <n v="0"/>
    <n v="0"/>
    <n v="0"/>
    <n v="0"/>
  </r>
  <r>
    <n v="25400"/>
    <s v="Regional Park &amp; Open Space Dis"/>
    <n v="931307"/>
    <s v="Santa Rosa Plateau Nature Ctr"/>
    <x v="16"/>
    <x v="16"/>
    <s v="25400 931307 523760"/>
    <x v="4"/>
    <x v="20"/>
    <s v="Internal Service Costs"/>
    <x v="0"/>
    <s v="Interpretive2"/>
    <s v="Santa Rosa Plateau Nature Center2"/>
    <n v="49"/>
    <n v="0"/>
    <m/>
    <n v="0"/>
    <n v="0"/>
    <n v="0"/>
    <n v="0"/>
    <n v="0"/>
    <n v="0"/>
    <n v="0"/>
    <n v="0"/>
    <n v="0"/>
    <n v="0"/>
    <n v="0"/>
    <n v="0"/>
    <n v="0"/>
    <n v="0"/>
    <n v="0"/>
    <n v="0"/>
    <n v="0"/>
    <n v="0"/>
    <n v="0"/>
    <n v="0"/>
    <n v="0"/>
  </r>
  <r>
    <n v="25400"/>
    <s v="Regional Park &amp; Open Space Dis"/>
    <n v="931403"/>
    <s v="Idyllwild Park"/>
    <x v="142"/>
    <x v="142"/>
    <s v="25400 931403 523230"/>
    <x v="3"/>
    <x v="23"/>
    <s v="Supplies &amp; Services"/>
    <x v="0"/>
    <s v="Regional Parks2"/>
    <s v="Idyllwild2"/>
    <n v="-0.96"/>
    <n v="0"/>
    <m/>
    <n v="0"/>
    <n v="0"/>
    <n v="0"/>
    <n v="0"/>
    <n v="0"/>
    <n v="0"/>
    <n v="0"/>
    <n v="0"/>
    <n v="0"/>
    <n v="0"/>
    <n v="0"/>
    <n v="0"/>
    <n v="0"/>
    <n v="0"/>
    <n v="0"/>
    <n v="0"/>
    <n v="0"/>
    <n v="0"/>
    <n v="0"/>
    <n v="0"/>
    <n v="0"/>
  </r>
  <r>
    <n v="25400"/>
    <s v="Regional Park &amp; Open Space Dis"/>
    <n v="931406"/>
    <s v="Lawler Lodge &amp; Alpine Cabins"/>
    <x v="85"/>
    <x v="85"/>
    <s v="25400 931406 529550"/>
    <x v="3"/>
    <x v="27"/>
    <s v="Supplies &amp; Services"/>
    <x v="0"/>
    <s v="Regional Parks2"/>
    <s v="Lawler Lodge &amp; Alpine Cabins2"/>
    <n v="11.09"/>
    <n v="0"/>
    <m/>
    <n v="0"/>
    <n v="0"/>
    <n v="0"/>
    <n v="0"/>
    <n v="0"/>
    <n v="0"/>
    <n v="0"/>
    <n v="0"/>
    <n v="0"/>
    <n v="0"/>
    <n v="0"/>
    <n v="0"/>
    <n v="0"/>
    <n v="0"/>
    <n v="0"/>
    <n v="0"/>
    <n v="0"/>
    <n v="0"/>
    <n v="0"/>
    <n v="0"/>
    <n v="0"/>
  </r>
  <r>
    <n v="25400"/>
    <s v="Regional Park &amp; Open Space Dis"/>
    <n v="931408"/>
    <s v="McCall Park"/>
    <x v="6"/>
    <x v="6"/>
    <s v="25400 931408 521600"/>
    <x v="3"/>
    <x v="24"/>
    <s v="Supplies &amp; Services"/>
    <x v="0"/>
    <s v="Regional Parks2"/>
    <s v="McCall2"/>
    <n v="750"/>
    <n v="0"/>
    <m/>
    <n v="0"/>
    <n v="0"/>
    <n v="0"/>
    <n v="0"/>
    <n v="0"/>
    <n v="0"/>
    <n v="0"/>
    <n v="0"/>
    <n v="0"/>
    <n v="0"/>
    <n v="0"/>
    <n v="0"/>
    <n v="0"/>
    <n v="0"/>
    <n v="0"/>
    <n v="0"/>
    <n v="0"/>
    <n v="0"/>
    <n v="0"/>
    <n v="0"/>
    <n v="5000"/>
  </r>
  <r>
    <n v="25400"/>
    <s v="Regional Park &amp; Open Space Dis"/>
    <n v="931421"/>
    <s v="Mayflower Park"/>
    <x v="101"/>
    <x v="101"/>
    <s v="25400 931421 523680"/>
    <x v="3"/>
    <x v="5"/>
    <s v="Supplies &amp; Services"/>
    <x v="0"/>
    <s v="Regional Parks2"/>
    <s v="Mayflower2"/>
    <n v="2984.36"/>
    <n v="0"/>
    <m/>
    <n v="0"/>
    <n v="0"/>
    <n v="0"/>
    <n v="0"/>
    <n v="0"/>
    <n v="0"/>
    <n v="0"/>
    <n v="0"/>
    <n v="0"/>
    <n v="0"/>
    <n v="0"/>
    <n v="0"/>
    <n v="0"/>
    <n v="0"/>
    <n v="0"/>
    <n v="0"/>
    <n v="0"/>
    <n v="0"/>
    <n v="0"/>
    <n v="0"/>
    <n v="0"/>
  </r>
  <r>
    <n v="25430"/>
    <s v="Habitat/Open Space Mgt-Parks"/>
    <n v="931174"/>
    <s v="Hab &amp; Opn Spc-SantaRosaPlateau"/>
    <x v="28"/>
    <x v="28"/>
    <s v="25430 931174 510700"/>
    <x v="1"/>
    <x v="1"/>
    <s v="Payroll"/>
    <x v="3"/>
    <s v="Natural Resources1"/>
    <s v="Habitat &amp; Open Space Management1"/>
    <n v="381.95"/>
    <n v="0"/>
    <m/>
    <n v="0"/>
    <n v="0"/>
    <n v="0"/>
    <n v="0"/>
    <n v="0"/>
    <n v="0"/>
    <n v="0"/>
    <n v="0"/>
    <n v="0"/>
    <n v="0"/>
    <n v="0"/>
    <n v="0"/>
    <n v="0"/>
    <n v="0"/>
    <n v="0"/>
    <n v="0"/>
    <n v="0"/>
    <n v="0"/>
    <n v="0"/>
    <n v="0"/>
    <n v="0"/>
  </r>
  <r>
    <n v="25430"/>
    <s v="Habitat/Open Space Mgt-Parks"/>
    <n v="931174"/>
    <s v="Hab &amp; Opn Spc-SantaRosaPlateau"/>
    <x v="31"/>
    <x v="31"/>
    <s v="25430 931174 513000"/>
    <x v="1"/>
    <x v="1"/>
    <s v="Payroll-PCF"/>
    <x v="3"/>
    <s v="Natural Resources1"/>
    <s v="Habitat &amp; Open Space Management1"/>
    <n v="13311.98"/>
    <n v="0"/>
    <m/>
    <n v="0"/>
    <n v="0"/>
    <n v="0"/>
    <n v="0"/>
    <n v="0"/>
    <n v="0"/>
    <n v="0"/>
    <n v="0"/>
    <n v="0"/>
    <n v="0"/>
    <n v="0"/>
    <n v="0"/>
    <n v="0"/>
    <n v="0"/>
    <n v="0"/>
    <n v="0"/>
    <n v="0"/>
    <n v="0"/>
    <n v="0"/>
    <n v="0"/>
    <n v="0"/>
  </r>
  <r>
    <n v="25620"/>
    <s v="Lake Skinner Park"/>
    <n v="931750"/>
    <s v="Lake Skinner Park"/>
    <x v="95"/>
    <x v="95"/>
    <s v="25620 931750 523820"/>
    <x v="3"/>
    <x v="7"/>
    <s v="Supplies &amp; Services"/>
    <x v="0"/>
    <s v="Regional Parks2"/>
    <s v="Lake Skinner2"/>
    <n v="119.88"/>
    <n v="0"/>
    <m/>
    <n v="0"/>
    <n v="0"/>
    <n v="0"/>
    <n v="0"/>
    <n v="0"/>
    <n v="0"/>
    <n v="0"/>
    <n v="0"/>
    <n v="0"/>
    <n v="0"/>
    <n v="0"/>
    <n v="0"/>
    <n v="0"/>
    <n v="0"/>
    <n v="0"/>
    <n v="0"/>
    <n v="0"/>
    <n v="0"/>
    <n v="0"/>
    <n v="0"/>
    <n v="0"/>
  </r>
  <r>
    <n v="25400"/>
    <s v="Regional Park &amp; Open Space Dis"/>
    <n v="931183"/>
    <s v="Reservation/Reception"/>
    <x v="28"/>
    <x v="28"/>
    <s v="25400 931183 510700"/>
    <x v="2"/>
    <x v="10"/>
    <s v="Payroll"/>
    <x v="3"/>
    <s v="Business Services1"/>
    <s v="Guest Services &amp; Events1"/>
    <n v="170.1"/>
    <n v="0"/>
    <m/>
    <n v="0"/>
    <n v="0"/>
    <n v="0"/>
    <n v="0"/>
    <n v="0"/>
    <n v="0"/>
    <n v="0"/>
    <n v="0"/>
    <n v="0"/>
    <n v="0"/>
    <n v="0"/>
    <n v="0"/>
    <n v="0"/>
    <n v="0"/>
    <n v="0"/>
    <n v="0"/>
    <n v="0"/>
    <n v="0"/>
    <n v="0"/>
    <n v="0"/>
    <n v="0"/>
  </r>
  <r>
    <n v="25400"/>
    <s v="Regional Park &amp; Open Space Dis"/>
    <n v="931402"/>
    <s v="Hurkey Creek Park"/>
    <x v="71"/>
    <x v="71"/>
    <s v="25400 931402 526940"/>
    <x v="3"/>
    <x v="22"/>
    <s v="Supplies &amp; Services"/>
    <x v="0"/>
    <s v="Regional Parks2"/>
    <s v="Hurkey Creek2"/>
    <n v="190.11"/>
    <n v="0"/>
    <m/>
    <n v="0"/>
    <n v="0"/>
    <n v="0"/>
    <n v="0"/>
    <n v="0"/>
    <n v="0"/>
    <n v="0"/>
    <n v="0"/>
    <n v="0"/>
    <n v="0"/>
    <n v="0"/>
    <n v="0"/>
    <n v="0"/>
    <n v="0"/>
    <n v="0"/>
    <n v="0"/>
    <n v="0"/>
    <n v="0"/>
    <n v="0"/>
    <n v="0"/>
    <n v="0"/>
  </r>
  <r>
    <n v="25400"/>
    <s v="Regional Park &amp; Open Space Dis"/>
    <n v="931406"/>
    <s v="Lawler Lodge &amp; Alpine Cabins"/>
    <x v="51"/>
    <x v="51"/>
    <s v="25400 931406 520230"/>
    <x v="3"/>
    <x v="27"/>
    <s v="Supplies &amp; Services"/>
    <x v="0"/>
    <s v="Regional Parks2"/>
    <s v="Lawler Lodge &amp; Alpine Cabins2"/>
    <n v="535.66999999999996"/>
    <n v="600"/>
    <m/>
    <n v="600"/>
    <n v="0"/>
    <n v="38.01"/>
    <n v="38.01"/>
    <n v="38.01"/>
    <n v="38.01"/>
    <n v="38.01"/>
    <n v="38.01"/>
    <n v="38.01"/>
    <n v="38.01"/>
    <n v="38.020000000000003"/>
    <n v="38.01"/>
    <n v="38.01"/>
    <n v="418.11999999999995"/>
    <n v="76.02"/>
    <n v="114.03"/>
    <n v="114.03"/>
    <n v="114.03999999999999"/>
    <n v="418.12"/>
    <n v="181.88"/>
    <n v="600"/>
  </r>
  <r>
    <n v="25430"/>
    <s v="Habitat/Open Space Mgt-Parks"/>
    <n v="931174"/>
    <s v="Hab &amp; Opn Spc-SantaRosaPlateau"/>
    <x v="33"/>
    <x v="33"/>
    <s v="25430 931174 513120"/>
    <x v="1"/>
    <x v="1"/>
    <s v="Payroll-PCF"/>
    <x v="3"/>
    <s v="Natural Resources1"/>
    <s v="Habitat &amp; Open Space Management1"/>
    <n v="6500.1399999999994"/>
    <n v="0"/>
    <m/>
    <n v="0"/>
    <n v="0"/>
    <n v="0"/>
    <n v="0"/>
    <n v="0"/>
    <n v="0"/>
    <n v="0"/>
    <n v="0"/>
    <n v="0"/>
    <n v="0"/>
    <n v="0"/>
    <n v="0"/>
    <n v="0"/>
    <n v="0"/>
    <n v="0"/>
    <n v="0"/>
    <n v="0"/>
    <n v="0"/>
    <n v="0"/>
    <n v="0"/>
    <n v="0"/>
  </r>
  <r>
    <n v="25430"/>
    <s v="Habitat/Open Space Mgt-Parks"/>
    <n v="931174"/>
    <s v="Hab &amp; Opn Spc-SantaRosaPlateau"/>
    <x v="34"/>
    <x v="34"/>
    <s v="25430 931174 513140"/>
    <x v="1"/>
    <x v="1"/>
    <s v="Payroll-PCF"/>
    <x v="3"/>
    <s v="Natural Resources1"/>
    <s v="Habitat &amp; Open Space Management1"/>
    <n v="1520.22"/>
    <n v="0"/>
    <m/>
    <n v="0"/>
    <n v="0"/>
    <n v="0"/>
    <n v="0"/>
    <n v="0"/>
    <n v="0"/>
    <n v="0"/>
    <n v="0"/>
    <n v="0"/>
    <n v="0"/>
    <n v="0"/>
    <n v="0"/>
    <n v="0"/>
    <n v="0"/>
    <n v="0"/>
    <n v="0"/>
    <n v="0"/>
    <n v="0"/>
    <n v="0"/>
    <n v="0"/>
    <n v="0"/>
  </r>
  <r>
    <n v="25430"/>
    <s v="Habitat/Open Space Mgt-Parks"/>
    <n v="931174"/>
    <s v="Hab &amp; Opn Spc-SantaRosaPlateau"/>
    <x v="35"/>
    <x v="35"/>
    <s v="25430 931174 515040"/>
    <x v="1"/>
    <x v="1"/>
    <s v="Payroll-PCF"/>
    <x v="3"/>
    <s v="Natural Resources1"/>
    <s v="Habitat &amp; Open Space Management1"/>
    <n v="23607.72"/>
    <n v="0"/>
    <m/>
    <n v="0"/>
    <n v="0"/>
    <n v="0"/>
    <n v="0"/>
    <n v="0"/>
    <n v="0"/>
    <n v="0"/>
    <n v="0"/>
    <n v="0"/>
    <n v="0"/>
    <n v="0"/>
    <n v="0"/>
    <n v="0"/>
    <n v="0"/>
    <n v="0"/>
    <n v="0"/>
    <n v="0"/>
    <n v="0"/>
    <n v="0"/>
    <n v="0"/>
    <n v="0"/>
  </r>
  <r>
    <n v="25540"/>
    <s v="Multi-Species Reserve"/>
    <n v="931116"/>
    <s v="Multi-Species Reserve"/>
    <x v="12"/>
    <x v="12"/>
    <s v="25540 931116 537020"/>
    <x v="3"/>
    <x v="7"/>
    <s v="Internal Service Costs"/>
    <x v="2"/>
    <s v="Regional Parks3"/>
    <s v="Lake Skinner3"/>
    <n v="208.47"/>
    <n v="0"/>
    <m/>
    <n v="0"/>
    <n v="0"/>
    <n v="0"/>
    <n v="0"/>
    <n v="0"/>
    <n v="0"/>
    <n v="0"/>
    <n v="0"/>
    <n v="0"/>
    <n v="0"/>
    <n v="0"/>
    <n v="0"/>
    <n v="0"/>
    <n v="0"/>
    <n v="0"/>
    <n v="0"/>
    <n v="0"/>
    <n v="0"/>
    <n v="0"/>
    <n v="0"/>
    <n v="0"/>
  </r>
  <r>
    <n v="25590"/>
    <s v="MSHCP Reserve Management"/>
    <n v="931150"/>
    <s v="MSHCP Reserve Management"/>
    <x v="43"/>
    <x v="43"/>
    <s v="25590 931150 529040"/>
    <x v="1"/>
    <x v="6"/>
    <s v="Payroll-PCF"/>
    <x v="0"/>
    <s v="Natural Resources2"/>
    <s v="MSHCP Reserve Management2"/>
    <n v="38.75"/>
    <n v="0"/>
    <m/>
    <n v="0"/>
    <n v="0"/>
    <n v="0"/>
    <n v="0"/>
    <n v="0"/>
    <n v="0"/>
    <n v="0"/>
    <n v="0"/>
    <n v="0"/>
    <n v="0"/>
    <n v="0"/>
    <n v="0"/>
    <n v="0"/>
    <n v="0"/>
    <n v="0"/>
    <n v="0"/>
    <n v="0"/>
    <n v="0"/>
    <n v="0"/>
    <n v="0"/>
    <n v="0"/>
  </r>
  <r>
    <n v="25510"/>
    <s v="Park Residences Util &amp; Maint"/>
    <n v="931108"/>
    <s v="Park Residences Util &amp; Maint"/>
    <x v="4"/>
    <x v="4"/>
    <s v="25510 931108 546160"/>
    <x v="2"/>
    <x v="32"/>
    <s v="Capital Assets"/>
    <x v="1"/>
    <s v="Business Services4"/>
    <s v="Park Residences4"/>
    <n v="10528.83"/>
    <n v="0"/>
    <n v="10000"/>
    <n v="10000"/>
    <n v="0"/>
    <n v="0"/>
    <n v="9593"/>
    <n v="0"/>
    <n v="0"/>
    <n v="0"/>
    <n v="0"/>
    <n v="0"/>
    <n v="0"/>
    <n v="0"/>
    <n v="0"/>
    <n v="0"/>
    <n v="9593"/>
    <n v="9593"/>
    <n v="0"/>
    <n v="0"/>
    <n v="0"/>
    <n v="9593"/>
    <n v="407"/>
    <n v="0"/>
  </r>
  <r>
    <n v="25400"/>
    <s v="Regional Park &amp; Open Space Dis"/>
    <n v="931405"/>
    <s v="Lake Cahuilla Park"/>
    <x v="4"/>
    <x v="4"/>
    <s v="25400 931405 546160"/>
    <x v="3"/>
    <x v="3"/>
    <s v="Capital Assets"/>
    <x v="1"/>
    <s v="Regional Parks4"/>
    <s v="Lake Cahuilla4"/>
    <n v="16846.71"/>
    <n v="0"/>
    <m/>
    <n v="0"/>
    <n v="0"/>
    <n v="0"/>
    <n v="0"/>
    <n v="0"/>
    <n v="0"/>
    <n v="0"/>
    <n v="0"/>
    <n v="0"/>
    <n v="0"/>
    <n v="0"/>
    <n v="0"/>
    <n v="0"/>
    <n v="0"/>
    <n v="0"/>
    <n v="0"/>
    <n v="0"/>
    <n v="0"/>
    <n v="0"/>
    <n v="0"/>
    <n v="0"/>
  </r>
  <r>
    <n v="25400"/>
    <s v="Regional Park &amp; Open Space Dis"/>
    <n v="931104"/>
    <s v="Regnl Parks &amp; Open-Space Dist"/>
    <x v="37"/>
    <x v="37"/>
    <s v="25400 931104 515120"/>
    <x v="2"/>
    <x v="2"/>
    <s v="Payroll-PCF"/>
    <x v="3"/>
    <s v="Business Services1"/>
    <s v="Business Operations1"/>
    <n v="0"/>
    <n v="0"/>
    <m/>
    <n v="0"/>
    <n v="0"/>
    <n v="0"/>
    <n v="9.92"/>
    <n v="-9.92"/>
    <n v="0"/>
    <n v="-21.53"/>
    <n v="0"/>
    <n v="21.68"/>
    <n v="-0.15"/>
    <n v="0"/>
    <n v="0"/>
    <n v="0"/>
    <n v="-1.4155343563970746E-15"/>
    <n v="9.92"/>
    <n v="-31.450000000000003"/>
    <n v="21.53"/>
    <n v="0"/>
    <n v="0"/>
    <n v="0"/>
    <n v="0"/>
  </r>
  <r>
    <n v="25400"/>
    <s v="Regional Park &amp; Open Space Dis"/>
    <n v="931183"/>
    <s v="Reservation/Reception"/>
    <x v="62"/>
    <x v="62"/>
    <s v="25400 931183 523100"/>
    <x v="2"/>
    <x v="10"/>
    <s v="Supplies &amp; Services"/>
    <x v="0"/>
    <s v="Business Services2"/>
    <s v="Guest Services &amp; Events2"/>
    <n v="60.4"/>
    <n v="0"/>
    <m/>
    <n v="0"/>
    <n v="0"/>
    <n v="0"/>
    <n v="0"/>
    <n v="0"/>
    <n v="0"/>
    <n v="0"/>
    <n v="0"/>
    <n v="0"/>
    <n v="0"/>
    <n v="0"/>
    <n v="0"/>
    <n v="0"/>
    <n v="0"/>
    <n v="0"/>
    <n v="0"/>
    <n v="0"/>
    <n v="0"/>
    <n v="0"/>
    <n v="0"/>
    <n v="0"/>
  </r>
  <r>
    <n v="25400"/>
    <s v="Regional Park &amp; Open Space Dis"/>
    <n v="931301"/>
    <s v="Historical"/>
    <x v="69"/>
    <x v="69"/>
    <s v="25400 931301 525060"/>
    <x v="4"/>
    <x v="15"/>
    <s v="Supplies &amp; Services"/>
    <x v="0"/>
    <s v="Interpretive2"/>
    <s v="Historic Preservation2"/>
    <n v="53.02"/>
    <n v="0"/>
    <m/>
    <n v="0"/>
    <n v="0"/>
    <n v="0"/>
    <n v="0"/>
    <n v="0"/>
    <n v="0"/>
    <n v="0"/>
    <n v="0"/>
    <n v="0"/>
    <n v="0"/>
    <n v="0"/>
    <n v="0"/>
    <n v="0"/>
    <n v="0"/>
    <n v="0"/>
    <n v="0"/>
    <n v="0"/>
    <n v="0"/>
    <n v="0"/>
    <n v="0"/>
    <n v="0"/>
  </r>
  <r>
    <n v="25400"/>
    <s v="Regional Park &amp; Open Space Dis"/>
    <n v="931303"/>
    <s v="Jensen Alvarado Historic Ranch"/>
    <x v="67"/>
    <x v="67"/>
    <s v="25400 931303 523800"/>
    <x v="4"/>
    <x v="17"/>
    <s v="Supplies &amp; Services"/>
    <x v="0"/>
    <s v="Interpretive2"/>
    <s v="Jensen-Alvarado Ranch2"/>
    <n v="2360.6"/>
    <n v="0"/>
    <m/>
    <n v="0"/>
    <n v="0"/>
    <n v="0"/>
    <n v="0"/>
    <n v="0"/>
    <n v="0"/>
    <n v="0"/>
    <n v="0"/>
    <n v="0"/>
    <n v="0"/>
    <n v="0"/>
    <n v="0"/>
    <n v="0"/>
    <n v="0"/>
    <n v="0"/>
    <n v="0"/>
    <n v="0"/>
    <n v="0"/>
    <n v="0"/>
    <n v="0"/>
    <n v="0"/>
  </r>
  <r>
    <n v="25400"/>
    <s v="Regional Park &amp; Open Space Dis"/>
    <n v="931303"/>
    <s v="Jensen Alvarado Historic Ranch"/>
    <x v="140"/>
    <x v="140"/>
    <s v="25400 931303 524660"/>
    <x v="4"/>
    <x v="17"/>
    <s v="Supplies &amp; Services"/>
    <x v="0"/>
    <s v="Interpretive2"/>
    <s v="Jensen-Alvarado Ranch2"/>
    <n v="4353"/>
    <n v="0"/>
    <m/>
    <n v="0"/>
    <n v="0"/>
    <n v="0"/>
    <n v="0"/>
    <n v="0"/>
    <n v="0"/>
    <n v="0"/>
    <n v="0"/>
    <n v="0"/>
    <n v="0"/>
    <n v="0"/>
    <n v="0"/>
    <n v="0"/>
    <n v="0"/>
    <n v="0"/>
    <n v="0"/>
    <n v="0"/>
    <n v="0"/>
    <n v="0"/>
    <n v="0"/>
    <n v="0"/>
  </r>
  <r>
    <n v="25430"/>
    <s v="Habitat/Open Space Mgt-Parks"/>
    <n v="931174"/>
    <s v="Hab &amp; Opn Spc-SantaRosaPlateau"/>
    <x v="36"/>
    <x v="36"/>
    <s v="25430 931174 515100"/>
    <x v="1"/>
    <x v="1"/>
    <s v="Payroll-PCF"/>
    <x v="3"/>
    <s v="Natural Resources1"/>
    <s v="Habitat &amp; Open Space Management1"/>
    <n v="127.21"/>
    <n v="0"/>
    <m/>
    <n v="0"/>
    <n v="0"/>
    <n v="0"/>
    <n v="0"/>
    <n v="0"/>
    <n v="0"/>
    <n v="0"/>
    <n v="0"/>
    <n v="0"/>
    <n v="0"/>
    <n v="0"/>
    <n v="0"/>
    <n v="0"/>
    <n v="0"/>
    <n v="0"/>
    <n v="0"/>
    <n v="0"/>
    <n v="0"/>
    <n v="0"/>
    <n v="0"/>
    <n v="0"/>
  </r>
  <r>
    <n v="25590"/>
    <s v="MSHCP Reserve Management"/>
    <n v="931150"/>
    <s v="MSHCP Reserve Management"/>
    <x v="78"/>
    <x v="78"/>
    <s v="25590 931150 528140"/>
    <x v="1"/>
    <x v="6"/>
    <s v="Travel/Training"/>
    <x v="0"/>
    <s v="Natural Resources2"/>
    <s v="MSHCP Reserve Management2"/>
    <n v="963"/>
    <n v="0"/>
    <m/>
    <n v="0"/>
    <n v="0"/>
    <n v="0"/>
    <n v="0"/>
    <n v="0"/>
    <n v="0"/>
    <n v="0"/>
    <n v="220.8"/>
    <n v="-220.8"/>
    <n v="63"/>
    <n v="0"/>
    <n v="0"/>
    <n v="0"/>
    <n v="63"/>
    <n v="0"/>
    <n v="0"/>
    <n v="63"/>
    <n v="0"/>
    <n v="63"/>
    <n v="-63"/>
    <n v="0"/>
  </r>
  <r>
    <n v="25400"/>
    <s v="Regional Park &amp; Open Space Dis"/>
    <n v="931235"/>
    <s v="Business Operations"/>
    <x v="26"/>
    <x v="26"/>
    <s v="25400 931235 510440"/>
    <x v="2"/>
    <x v="2"/>
    <s v="Payroll"/>
    <x v="3"/>
    <s v="Business Services1"/>
    <s v="Business Operations1"/>
    <n v="1726.2"/>
    <n v="9000"/>
    <m/>
    <n v="9000"/>
    <n v="0"/>
    <n v="0"/>
    <n v="0"/>
    <n v="0"/>
    <n v="4103.42"/>
    <n v="0"/>
    <n v="0"/>
    <n v="0"/>
    <n v="0"/>
    <n v="0"/>
    <n v="0"/>
    <n v="0"/>
    <n v="4103.42"/>
    <n v="0"/>
    <n v="4103.42"/>
    <n v="0"/>
    <n v="0"/>
    <n v="4103.42"/>
    <n v="4896.58"/>
    <n v="0"/>
  </r>
  <r>
    <n v="25620"/>
    <s v="Lake Skinner Park"/>
    <n v="931750"/>
    <s v="Lake Skinner Park"/>
    <x v="24"/>
    <x v="24"/>
    <s v="25620 931750 510320"/>
    <x v="3"/>
    <x v="7"/>
    <s v="Payroll"/>
    <x v="3"/>
    <s v="Regional Parks1"/>
    <s v="Lake Skinner1"/>
    <n v="18570"/>
    <n v="0"/>
    <m/>
    <n v="0"/>
    <n v="992"/>
    <n v="0"/>
    <n v="0"/>
    <n v="0"/>
    <n v="0"/>
    <n v="309.61"/>
    <n v="3096.08"/>
    <n v="2941.28"/>
    <n v="3096.08"/>
    <n v="3096.08"/>
    <n v="4644.12"/>
    <n v="3234.32"/>
    <n v="21409.57"/>
    <n v="992"/>
    <n v="309.61"/>
    <n v="9133.44"/>
    <n v="10974.52"/>
    <n v="21409.57"/>
    <n v="-21409.57"/>
    <n v="0"/>
  </r>
  <r>
    <n v="25620"/>
    <s v="Lake Skinner Park"/>
    <n v="931750"/>
    <s v="Lake Skinner Park"/>
    <x v="32"/>
    <x v="32"/>
    <s v="25620 931750 513020"/>
    <x v="3"/>
    <x v="7"/>
    <s v="Payroll-PCF"/>
    <x v="3"/>
    <s v="Regional Parks1"/>
    <s v="Lake Skinner1"/>
    <n v="888.8599999999999"/>
    <n v="0"/>
    <m/>
    <n v="0"/>
    <n v="0"/>
    <n v="0"/>
    <n v="0"/>
    <n v="0"/>
    <n v="0"/>
    <n v="17.28"/>
    <n v="172.76"/>
    <n v="164.12"/>
    <n v="172.76"/>
    <n v="172.76"/>
    <n v="259.14"/>
    <n v="172.76"/>
    <n v="1131.58"/>
    <n v="0"/>
    <n v="17.28"/>
    <n v="509.64"/>
    <n v="604.66"/>
    <n v="1131.58"/>
    <n v="-1131.58"/>
    <n v="0"/>
  </r>
  <r>
    <n v="25400"/>
    <s v="Regional Park &amp; Open Space Dis"/>
    <n v="931183"/>
    <s v="Reservation/Reception"/>
    <x v="37"/>
    <x v="37"/>
    <s v="25400 931183 515120"/>
    <x v="2"/>
    <x v="10"/>
    <s v="Payroll-PCF"/>
    <x v="3"/>
    <s v="Business Services1"/>
    <s v="Guest Services &amp; Events1"/>
    <n v="241.22"/>
    <n v="0"/>
    <m/>
    <n v="0"/>
    <n v="14.1"/>
    <n v="-14.1"/>
    <n v="0"/>
    <n v="0"/>
    <n v="0"/>
    <n v="0"/>
    <n v="0"/>
    <n v="0"/>
    <n v="0"/>
    <n v="0"/>
    <n v="0"/>
    <n v="0"/>
    <n v="0"/>
    <n v="0"/>
    <n v="0"/>
    <n v="0"/>
    <n v="0"/>
    <n v="0"/>
    <n v="0"/>
    <n v="0"/>
  </r>
  <r>
    <n v="25400"/>
    <s v="Regional Park &amp; Open Space Dis"/>
    <n v="931220"/>
    <s v="Administration"/>
    <x v="41"/>
    <x v="41"/>
    <s v="25400 931220 518020"/>
    <x v="2"/>
    <x v="11"/>
    <s v="Payroll-PCF"/>
    <x v="3"/>
    <s v="Business Services1"/>
    <s v="Executive1"/>
    <n v="26.35"/>
    <n v="0"/>
    <m/>
    <n v="0"/>
    <n v="1.65"/>
    <n v="4"/>
    <n v="4"/>
    <n v="4"/>
    <n v="4"/>
    <n v="4"/>
    <n v="4"/>
    <n v="4"/>
    <n v="4"/>
    <n v="4"/>
    <n v="4"/>
    <n v="4"/>
    <n v="45.65"/>
    <n v="9.65"/>
    <n v="12"/>
    <n v="12"/>
    <n v="12"/>
    <n v="45.65"/>
    <n v="-45.65"/>
    <n v="0"/>
  </r>
  <r>
    <n v="25400"/>
    <s v="Regional Park &amp; Open Space Dis"/>
    <n v="931260"/>
    <s v="Marketing"/>
    <x v="37"/>
    <x v="37"/>
    <s v="25400 931260 515120"/>
    <x v="2"/>
    <x v="13"/>
    <s v="Payroll-PCF"/>
    <x v="3"/>
    <s v="Business Services1"/>
    <s v="Marketing1"/>
    <n v="198.35999999999999"/>
    <n v="443"/>
    <m/>
    <n v="443"/>
    <n v="14.52"/>
    <n v="36.54"/>
    <n v="29.24"/>
    <n v="14.74"/>
    <n v="35.26"/>
    <n v="31.76"/>
    <n v="31.76"/>
    <n v="31.61"/>
    <n v="33.1"/>
    <n v="35.04"/>
    <n v="52.59"/>
    <n v="26.71"/>
    <n v="372.86999999999995"/>
    <n v="80.3"/>
    <n v="81.760000000000005"/>
    <n v="96.47"/>
    <n v="114.34"/>
    <n v="372.87"/>
    <n v="70.13"/>
    <n v="456"/>
  </r>
  <r>
    <n v="25400"/>
    <s v="Regional Park &amp; Open Space Dis"/>
    <n v="931302"/>
    <s v="Gilman Ranch Historic Museum"/>
    <x v="37"/>
    <x v="37"/>
    <s v="25400 931302 515120"/>
    <x v="4"/>
    <x v="16"/>
    <s v="Payroll-PCF"/>
    <x v="3"/>
    <s v="Interpretive1"/>
    <s v="Gilman Ranch1"/>
    <n v="68.38"/>
    <n v="155"/>
    <m/>
    <n v="155"/>
    <n v="4.7"/>
    <n v="14.39"/>
    <n v="11.74"/>
    <n v="15.1"/>
    <n v="17.41"/>
    <n v="13.17"/>
    <n v="11.74"/>
    <n v="12.95"/>
    <n v="14.02"/>
    <n v="2.6"/>
    <n v="12.34"/>
    <n v="7.28"/>
    <n v="137.44"/>
    <n v="30.83"/>
    <n v="45.68"/>
    <n v="38.709999999999994"/>
    <n v="22.22"/>
    <n v="137.44"/>
    <n v="17.560000000000002"/>
    <n v="262"/>
  </r>
  <r>
    <n v="25400"/>
    <s v="Regional Park &amp; Open Space Dis"/>
    <n v="931302"/>
    <s v="Gilman Ranch Historic Museum"/>
    <x v="94"/>
    <x v="94"/>
    <s v="25400 931302 520705"/>
    <x v="4"/>
    <x v="16"/>
    <s v="Supplies &amp; Services"/>
    <x v="0"/>
    <s v="Interpretive2"/>
    <s v="Gilman Ranch2"/>
    <n v="112.75"/>
    <n v="500"/>
    <m/>
    <n v="500"/>
    <n v="0"/>
    <n v="0"/>
    <n v="0"/>
    <n v="0"/>
    <n v="0"/>
    <n v="0"/>
    <n v="0"/>
    <n v="0"/>
    <n v="0"/>
    <n v="0"/>
    <n v="0"/>
    <n v="120.11"/>
    <n v="120.11"/>
    <n v="0"/>
    <n v="0"/>
    <n v="0"/>
    <n v="120.11"/>
    <n v="120.11"/>
    <n v="379.89"/>
    <n v="500"/>
  </r>
  <r>
    <n v="25400"/>
    <s v="Regional Park &amp; Open Space Dis"/>
    <n v="931303"/>
    <s v="Jensen Alvarado Historic Ranch"/>
    <x v="37"/>
    <x v="37"/>
    <s v="25400 931303 515120"/>
    <x v="4"/>
    <x v="17"/>
    <s v="Payroll-PCF"/>
    <x v="3"/>
    <s v="Interpretive1"/>
    <s v="Jensen-Alvarado Ranch1"/>
    <n v="151.36000000000001"/>
    <n v="286"/>
    <m/>
    <n v="286"/>
    <n v="44.35"/>
    <n v="20.71"/>
    <n v="21.96"/>
    <n v="24.11"/>
    <n v="39.29"/>
    <n v="25.49"/>
    <n v="25.68"/>
    <n v="25.48"/>
    <n v="25.37"/>
    <n v="33.06"/>
    <n v="38.26"/>
    <n v="27.05"/>
    <n v="350.81"/>
    <n v="87.02000000000001"/>
    <n v="88.89"/>
    <n v="76.53"/>
    <n v="98.36999999999999"/>
    <n v="350.81"/>
    <n v="-64.81"/>
    <n v="319"/>
  </r>
  <r>
    <n v="25400"/>
    <s v="Regional Park &amp; Open Space Dis"/>
    <n v="931305"/>
    <s v="Hidden Valley Nature Center"/>
    <x v="37"/>
    <x v="37"/>
    <s v="25400 931305 515120"/>
    <x v="4"/>
    <x v="18"/>
    <s v="Payroll-PCF"/>
    <x v="3"/>
    <s v="Interpretive1"/>
    <s v="Hidden Valley Nature Center1"/>
    <n v="220.49"/>
    <n v="514"/>
    <m/>
    <n v="514"/>
    <n v="10.6"/>
    <n v="26.22"/>
    <n v="26.22"/>
    <n v="24.66"/>
    <n v="38.93"/>
    <n v="25.83"/>
    <n v="25.88"/>
    <n v="26.13"/>
    <n v="24.14"/>
    <n v="26.07"/>
    <n v="41.23"/>
    <n v="26.35"/>
    <n v="322.26"/>
    <n v="63.04"/>
    <n v="89.42"/>
    <n v="76.150000000000006"/>
    <n v="93.65"/>
    <n v="322.26"/>
    <n v="191.74"/>
    <n v="434"/>
  </r>
  <r>
    <n v="25400"/>
    <s v="Regional Park &amp; Open Space Dis"/>
    <n v="931306"/>
    <s v="Idyllwild Nature Center"/>
    <x v="23"/>
    <x v="23"/>
    <s v="25400 931306 510200"/>
    <x v="4"/>
    <x v="19"/>
    <s v="Payroll"/>
    <x v="3"/>
    <s v="Interpretive1"/>
    <s v="Idyllwild Nature Center1"/>
    <n v="4908.29"/>
    <n v="0"/>
    <m/>
    <n v="0"/>
    <n v="0"/>
    <n v="0"/>
    <n v="0"/>
    <n v="0"/>
    <n v="0"/>
    <n v="0"/>
    <n v="0"/>
    <n v="0"/>
    <n v="0"/>
    <n v="0"/>
    <n v="0"/>
    <n v="0"/>
    <n v="0"/>
    <n v="0"/>
    <n v="0"/>
    <n v="0"/>
    <n v="0"/>
    <n v="0"/>
    <n v="0"/>
    <n v="0"/>
  </r>
  <r>
    <n v="25400"/>
    <s v="Regional Park &amp; Open Space Dis"/>
    <n v="931306"/>
    <s v="Idyllwild Nature Center"/>
    <x v="27"/>
    <x v="27"/>
    <s v="25400 931306 510620"/>
    <x v="4"/>
    <x v="19"/>
    <s v="Payroll"/>
    <x v="3"/>
    <s v="Interpretive1"/>
    <s v="Idyllwild Nature Center1"/>
    <n v="97.2"/>
    <n v="0"/>
    <m/>
    <n v="0"/>
    <n v="16.95"/>
    <n v="12"/>
    <n v="0"/>
    <n v="0"/>
    <n v="0"/>
    <n v="0"/>
    <n v="0"/>
    <n v="0"/>
    <n v="0"/>
    <n v="0"/>
    <n v="0"/>
    <n v="0"/>
    <n v="28.95"/>
    <n v="28.95"/>
    <n v="0"/>
    <n v="0"/>
    <n v="0"/>
    <n v="28.95"/>
    <n v="-28.95"/>
    <n v="0"/>
  </r>
  <r>
    <n v="25400"/>
    <s v="Regional Park &amp; Open Space Dis"/>
    <n v="931306"/>
    <s v="Idyllwild Nature Center"/>
    <x v="37"/>
    <x v="37"/>
    <s v="25400 931306 515120"/>
    <x v="4"/>
    <x v="19"/>
    <s v="Payroll-PCF"/>
    <x v="3"/>
    <s v="Interpretive1"/>
    <s v="Idyllwild Nature Center1"/>
    <n v="146.82999999999998"/>
    <n v="281"/>
    <m/>
    <n v="281"/>
    <n v="9.0500000000000007"/>
    <n v="23.37"/>
    <n v="22.12"/>
    <n v="22.78"/>
    <n v="33.18"/>
    <n v="22.12"/>
    <n v="22.75"/>
    <n v="22.12"/>
    <n v="22.65"/>
    <n v="23.37"/>
    <n v="28.37"/>
    <n v="18.170000000000002"/>
    <n v="270.05"/>
    <n v="54.540000000000006"/>
    <n v="78.08"/>
    <n v="67.52000000000001"/>
    <n v="69.91"/>
    <n v="270.05"/>
    <n v="10.949999999999989"/>
    <n v="506"/>
  </r>
  <r>
    <n v="25400"/>
    <s v="Regional Park &amp; Open Space Dis"/>
    <n v="931307"/>
    <s v="Santa Rosa Plateau Nature Ctr"/>
    <x v="37"/>
    <x v="37"/>
    <s v="25400 931307 515120"/>
    <x v="4"/>
    <x v="20"/>
    <s v="Payroll-PCF"/>
    <x v="3"/>
    <s v="Interpretive1"/>
    <s v="Santa Rosa Plateau Nature Center1"/>
    <n v="228.73000000000002"/>
    <n v="426"/>
    <m/>
    <n v="426"/>
    <n v="15.04"/>
    <n v="36.67"/>
    <n v="36.47"/>
    <n v="35.32"/>
    <n v="55.26"/>
    <n v="34.56"/>
    <n v="35.39"/>
    <n v="35.93"/>
    <n v="36.979999999999997"/>
    <n v="35.74"/>
    <n v="56.66"/>
    <n v="38.630000000000003"/>
    <n v="452.65"/>
    <n v="88.18"/>
    <n v="125.14"/>
    <n v="108.29999999999998"/>
    <n v="131.03"/>
    <n v="452.65"/>
    <n v="-26.649999999999977"/>
    <n v="436"/>
  </r>
  <r>
    <n v="25400"/>
    <s v="Regional Park &amp; Open Space Dis"/>
    <n v="931400"/>
    <s v="Major Parks"/>
    <x v="28"/>
    <x v="28"/>
    <s v="25400 931400 510700"/>
    <x v="3"/>
    <x v="21"/>
    <s v="Payroll"/>
    <x v="3"/>
    <s v="Regional Parks1"/>
    <s v="Regional Parks General Admin1"/>
    <n v="621.34999999999991"/>
    <n v="0"/>
    <m/>
    <n v="0"/>
    <n v="0"/>
    <n v="0"/>
    <n v="314.51"/>
    <n v="0"/>
    <n v="629.02"/>
    <n v="0"/>
    <n v="0"/>
    <n v="0"/>
    <n v="629.02"/>
    <n v="0"/>
    <n v="0"/>
    <n v="0"/>
    <n v="1572.55"/>
    <n v="314.51"/>
    <n v="629.02"/>
    <n v="629.02"/>
    <n v="0"/>
    <n v="1572.55"/>
    <n v="-1572.55"/>
    <n v="0"/>
  </r>
  <r>
    <n v="25400"/>
    <s v="Regional Park &amp; Open Space Dis"/>
    <n v="931406"/>
    <s v="Lawler Lodge &amp; Alpine Cabins"/>
    <x v="50"/>
    <x v="50"/>
    <s v="25400 931406 520115"/>
    <x v="3"/>
    <x v="27"/>
    <s v="Supplies &amp; Services"/>
    <x v="0"/>
    <s v="Regional Parks2"/>
    <s v="Lawler Lodge &amp; Alpine Cabins2"/>
    <n v="18"/>
    <n v="0"/>
    <m/>
    <n v="0"/>
    <n v="0"/>
    <n v="0"/>
    <n v="0"/>
    <n v="0"/>
    <n v="0"/>
    <n v="0"/>
    <n v="0"/>
    <n v="0"/>
    <n v="0"/>
    <n v="0"/>
    <n v="0"/>
    <n v="0"/>
    <n v="0"/>
    <n v="0"/>
    <n v="0"/>
    <n v="0"/>
    <n v="0"/>
    <n v="0"/>
    <n v="0"/>
    <n v="25"/>
  </r>
  <r>
    <n v="25400"/>
    <s v="Regional Park &amp; Open Space Dis"/>
    <n v="931406"/>
    <s v="Lawler Lodge &amp; Alpine Cabins"/>
    <x v="71"/>
    <x v="71"/>
    <s v="25400 931406 526940"/>
    <x v="3"/>
    <x v="27"/>
    <s v="Supplies &amp; Services"/>
    <x v="0"/>
    <s v="Regional Parks2"/>
    <s v="Lawler Lodge &amp; Alpine Cabins2"/>
    <n v="292.52"/>
    <n v="0"/>
    <m/>
    <n v="0"/>
    <n v="0"/>
    <n v="0"/>
    <n v="0"/>
    <n v="0"/>
    <n v="0"/>
    <n v="0"/>
    <n v="0"/>
    <n v="0"/>
    <n v="0"/>
    <n v="0"/>
    <n v="0"/>
    <n v="0"/>
    <n v="0"/>
    <n v="0"/>
    <n v="0"/>
    <n v="0"/>
    <n v="0"/>
    <n v="0"/>
    <n v="0"/>
    <n v="0"/>
  </r>
  <r>
    <n v="25400"/>
    <s v="Regional Park &amp; Open Space Dis"/>
    <n v="931408"/>
    <s v="McCall Park"/>
    <x v="117"/>
    <x v="117"/>
    <s v="25400 931408 522390"/>
    <x v="3"/>
    <x v="24"/>
    <s v="Supplies &amp; Services"/>
    <x v="0"/>
    <s v="Regional Parks2"/>
    <s v="McCall2"/>
    <n v="317.45"/>
    <n v="0"/>
    <m/>
    <n v="0"/>
    <n v="0"/>
    <n v="0"/>
    <n v="0"/>
    <n v="0"/>
    <n v="0"/>
    <n v="0"/>
    <n v="0"/>
    <n v="0"/>
    <n v="0"/>
    <n v="0"/>
    <n v="0"/>
    <n v="0"/>
    <n v="0"/>
    <n v="0"/>
    <n v="0"/>
    <n v="0"/>
    <n v="0"/>
    <n v="0"/>
    <n v="0"/>
    <n v="0"/>
  </r>
  <r>
    <n v="25510"/>
    <s v="Park Residences Util &amp; Maint"/>
    <n v="931108"/>
    <s v="Park Residences Util &amp; Maint"/>
    <x v="71"/>
    <x v="71"/>
    <s v="25510 931108 526940"/>
    <x v="2"/>
    <x v="32"/>
    <s v="Supplies &amp; Services"/>
    <x v="0"/>
    <s v="Business Services2"/>
    <s v="Park Residences2"/>
    <n v="57.120000000000005"/>
    <n v="0"/>
    <m/>
    <n v="0"/>
    <n v="0"/>
    <n v="0"/>
    <n v="0"/>
    <n v="0"/>
    <n v="0"/>
    <n v="0"/>
    <n v="0"/>
    <n v="0"/>
    <n v="0"/>
    <n v="0"/>
    <n v="0"/>
    <n v="0"/>
    <n v="0"/>
    <n v="0"/>
    <n v="0"/>
    <n v="0"/>
    <n v="0"/>
    <n v="0"/>
    <n v="0"/>
    <n v="0"/>
  </r>
  <r>
    <n v="25510"/>
    <s v="Park Residences Util &amp; Maint"/>
    <n v="931108"/>
    <s v="Park Residences Util &amp; Maint"/>
    <x v="83"/>
    <x v="83"/>
    <s v="25510 931108 529500"/>
    <x v="2"/>
    <x v="32"/>
    <s v="Supplies &amp; Services"/>
    <x v="0"/>
    <s v="Business Services2"/>
    <s v="Park Residences2"/>
    <n v="748.5"/>
    <n v="0"/>
    <m/>
    <n v="0"/>
    <n v="302.77"/>
    <n v="373.95"/>
    <n v="339.19"/>
    <n v="128.72999999999999"/>
    <n v="266.88"/>
    <n v="422.88"/>
    <n v="309.10000000000002"/>
    <n v="0"/>
    <n v="546.97"/>
    <n v="155.54"/>
    <n v="0"/>
    <n v="212.79"/>
    <n v="3058.8"/>
    <n v="1015.9100000000001"/>
    <n v="818.49"/>
    <n v="856.07"/>
    <n v="368.33"/>
    <n v="3058.8"/>
    <n v="-3058.8"/>
    <n v="0"/>
  </r>
  <r>
    <n v="25590"/>
    <s v="MSHCP Reserve Management"/>
    <n v="931150"/>
    <s v="MSHCP Reserve Management"/>
    <x v="101"/>
    <x v="101"/>
    <s v="25590 931150 523680"/>
    <x v="1"/>
    <x v="6"/>
    <s v="Supplies &amp; Services"/>
    <x v="0"/>
    <s v="Natural Resources2"/>
    <s v="MSHCP Reserve Management2"/>
    <n v="216.41"/>
    <n v="0"/>
    <m/>
    <n v="0"/>
    <n v="0"/>
    <n v="0"/>
    <n v="0"/>
    <n v="0"/>
    <n v="2266.29"/>
    <n v="0"/>
    <n v="0"/>
    <n v="0"/>
    <n v="0"/>
    <n v="0"/>
    <n v="0"/>
    <n v="0"/>
    <n v="2266.29"/>
    <n v="0"/>
    <n v="2266.29"/>
    <n v="0"/>
    <n v="0"/>
    <n v="2266.29"/>
    <n v="-2266.29"/>
    <n v="0"/>
  </r>
  <r>
    <n v="25620"/>
    <s v="Lake Skinner Park"/>
    <n v="931750"/>
    <s v="Lake Skinner Park"/>
    <x v="41"/>
    <x v="41"/>
    <s v="25620 931750 518020"/>
    <x v="3"/>
    <x v="7"/>
    <s v="Payroll-PCF"/>
    <x v="3"/>
    <s v="Regional Parks1"/>
    <s v="Lake Skinner1"/>
    <n v="26.3"/>
    <n v="0"/>
    <m/>
    <n v="0"/>
    <n v="1.7"/>
    <n v="4"/>
    <n v="4"/>
    <n v="4"/>
    <n v="4"/>
    <n v="4"/>
    <n v="0"/>
    <n v="0"/>
    <n v="0"/>
    <n v="0"/>
    <n v="0"/>
    <n v="0"/>
    <n v="21.7"/>
    <n v="9.6999999999999993"/>
    <n v="12"/>
    <n v="0"/>
    <n v="0"/>
    <n v="21.7"/>
    <n v="-21.7"/>
    <n v="0"/>
  </r>
  <r>
    <n v="25400"/>
    <s v="Regional Park &amp; Open Space Dis"/>
    <n v="931235"/>
    <s v="Business Operations"/>
    <x v="143"/>
    <x v="143"/>
    <s v="25400 931235 525020"/>
    <x v="2"/>
    <x v="2"/>
    <s v="Supplies &amp; Services"/>
    <x v="0"/>
    <s v="Business Services2"/>
    <s v="Business Operations2"/>
    <n v="1110"/>
    <n v="0"/>
    <m/>
    <n v="0"/>
    <n v="0"/>
    <n v="0"/>
    <n v="0"/>
    <n v="0"/>
    <n v="0"/>
    <n v="0"/>
    <n v="0"/>
    <n v="0"/>
    <n v="0"/>
    <n v="0"/>
    <n v="0"/>
    <n v="0"/>
    <n v="0"/>
    <n v="0"/>
    <n v="0"/>
    <n v="0"/>
    <n v="0"/>
    <n v="0"/>
    <n v="0"/>
    <n v="0"/>
  </r>
  <r>
    <n v="25400"/>
    <s v="Regional Park &amp; Open Space Dis"/>
    <n v="931301"/>
    <s v="Historical"/>
    <x v="54"/>
    <x v="54"/>
    <s v="25400 931301 520845"/>
    <x v="4"/>
    <x v="15"/>
    <s v="Supplies &amp; Services"/>
    <x v="0"/>
    <s v="Interpretive2"/>
    <s v="Historic Preservation2"/>
    <n v="52.33"/>
    <n v="0"/>
    <m/>
    <n v="0"/>
    <n v="0"/>
    <n v="0"/>
    <n v="0"/>
    <n v="0"/>
    <n v="0"/>
    <n v="0"/>
    <n v="0"/>
    <n v="0"/>
    <n v="0"/>
    <n v="0"/>
    <n v="0"/>
    <n v="0"/>
    <n v="0"/>
    <n v="0"/>
    <n v="0"/>
    <n v="0"/>
    <n v="0"/>
    <n v="0"/>
    <n v="0"/>
    <n v="0"/>
  </r>
  <r>
    <n v="25400"/>
    <s v="Regional Park &amp; Open Space Dis"/>
    <n v="931301"/>
    <s v="Historical"/>
    <x v="78"/>
    <x v="78"/>
    <s v="25400 931301 528140"/>
    <x v="4"/>
    <x v="15"/>
    <s v="Travel/Training"/>
    <x v="0"/>
    <s v="Interpretive2"/>
    <s v="Historic Preservation2"/>
    <n v="575"/>
    <n v="0"/>
    <m/>
    <n v="0"/>
    <n v="0"/>
    <n v="0"/>
    <n v="0"/>
    <n v="0"/>
    <n v="0"/>
    <n v="0"/>
    <n v="0"/>
    <n v="0"/>
    <n v="0"/>
    <n v="0"/>
    <n v="0"/>
    <n v="0"/>
    <n v="0"/>
    <n v="0"/>
    <n v="0"/>
    <n v="0"/>
    <n v="0"/>
    <n v="0"/>
    <n v="0"/>
    <n v="0"/>
  </r>
  <r>
    <n v="25400"/>
    <s v="Regional Park &amp; Open Space Dis"/>
    <n v="931302"/>
    <s v="Gilman Ranch Historic Museum"/>
    <x v="67"/>
    <x v="67"/>
    <s v="25400 931302 523800"/>
    <x v="4"/>
    <x v="16"/>
    <s v="Supplies &amp; Services"/>
    <x v="0"/>
    <s v="Interpretive2"/>
    <s v="Gilman Ranch2"/>
    <n v="65.25"/>
    <n v="0"/>
    <m/>
    <n v="0"/>
    <n v="0"/>
    <n v="0"/>
    <n v="140.08000000000001"/>
    <n v="0"/>
    <n v="0"/>
    <n v="0"/>
    <n v="0"/>
    <n v="0"/>
    <n v="0"/>
    <n v="0"/>
    <n v="0"/>
    <n v="0"/>
    <n v="140.08000000000001"/>
    <n v="140.08000000000001"/>
    <n v="0"/>
    <n v="0"/>
    <n v="0"/>
    <n v="140.08000000000001"/>
    <n v="-140.08000000000001"/>
    <n v="0"/>
  </r>
  <r>
    <n v="25400"/>
    <s v="Regional Park &amp; Open Space Dis"/>
    <n v="931302"/>
    <s v="Gilman Ranch Historic Museum"/>
    <x v="21"/>
    <x v="21"/>
    <s v="25400 931302 537090"/>
    <x v="4"/>
    <x v="16"/>
    <s v="Internal Service Costs"/>
    <x v="2"/>
    <s v="Interpretive3"/>
    <s v="Gilman Ranch3"/>
    <n v="20"/>
    <n v="0"/>
    <m/>
    <n v="0"/>
    <n v="0"/>
    <n v="0"/>
    <n v="0"/>
    <n v="0"/>
    <n v="0"/>
    <n v="0"/>
    <n v="0"/>
    <n v="0"/>
    <n v="30"/>
    <n v="0"/>
    <n v="0"/>
    <n v="0"/>
    <n v="30"/>
    <n v="0"/>
    <n v="0"/>
    <n v="30"/>
    <n v="0"/>
    <n v="30"/>
    <n v="-30"/>
    <n v="0"/>
  </r>
  <r>
    <n v="25400"/>
    <s v="Regional Park &amp; Open Space Dis"/>
    <n v="931304"/>
    <s v="San Timoteo Schoolhouse"/>
    <x v="68"/>
    <x v="68"/>
    <s v="25400 931304 524840"/>
    <x v="4"/>
    <x v="29"/>
    <s v="Supplies &amp; Services"/>
    <x v="0"/>
    <s v="Interpretive2"/>
    <s v="San Timoteo Schoolhouse2"/>
    <n v="15"/>
    <n v="0"/>
    <m/>
    <n v="0"/>
    <n v="0"/>
    <n v="0"/>
    <n v="0"/>
    <n v="0"/>
    <n v="0"/>
    <n v="0"/>
    <n v="0"/>
    <n v="0"/>
    <n v="0"/>
    <n v="0"/>
    <n v="0"/>
    <n v="0"/>
    <n v="0"/>
    <n v="0"/>
    <n v="0"/>
    <n v="0"/>
    <n v="0"/>
    <n v="0"/>
    <n v="0"/>
    <n v="0"/>
  </r>
  <r>
    <n v="25400"/>
    <s v="Regional Park &amp; Open Space Dis"/>
    <n v="931400"/>
    <s v="Major Parks"/>
    <x v="94"/>
    <x v="94"/>
    <s v="25400 931400 520705"/>
    <x v="3"/>
    <x v="21"/>
    <s v="Supplies &amp; Services"/>
    <x v="0"/>
    <s v="Regional Parks2"/>
    <s v="Regional Parks General Admin2"/>
    <n v="1920"/>
    <n v="0"/>
    <m/>
    <n v="0"/>
    <n v="0"/>
    <n v="0"/>
    <n v="0"/>
    <n v="0"/>
    <n v="0"/>
    <n v="0"/>
    <n v="0"/>
    <n v="540"/>
    <n v="0"/>
    <n v="0"/>
    <n v="0"/>
    <n v="0"/>
    <n v="540"/>
    <n v="0"/>
    <n v="0"/>
    <n v="540"/>
    <n v="0"/>
    <n v="540"/>
    <n v="-540"/>
    <n v="0"/>
  </r>
  <r>
    <n v="25400"/>
    <s v="Regional Park &amp; Open Space Dis"/>
    <n v="931402"/>
    <s v="Hurkey Creek Park"/>
    <x v="4"/>
    <x v="4"/>
    <s v="25400 931402 546160"/>
    <x v="3"/>
    <x v="22"/>
    <s v="Capital Assets"/>
    <x v="1"/>
    <s v="Regional Parks4"/>
    <s v="Hurkey Creek4"/>
    <n v="10404.879999999999"/>
    <n v="0"/>
    <m/>
    <n v="0"/>
    <n v="0"/>
    <n v="0"/>
    <n v="0"/>
    <n v="0"/>
    <n v="0"/>
    <n v="0"/>
    <n v="0"/>
    <n v="0"/>
    <n v="0"/>
    <n v="0"/>
    <n v="0"/>
    <n v="0"/>
    <n v="0"/>
    <n v="0"/>
    <n v="0"/>
    <n v="0"/>
    <n v="0"/>
    <n v="0"/>
    <n v="0"/>
    <n v="0"/>
  </r>
  <r>
    <n v="25400"/>
    <s v="Regional Park &amp; Open Space Dis"/>
    <n v="931403"/>
    <s v="Idyllwild Park"/>
    <x v="144"/>
    <x v="144"/>
    <s v="25400 931403 523210"/>
    <x v="3"/>
    <x v="23"/>
    <s v="Supplies &amp; Services"/>
    <x v="0"/>
    <s v="Regional Parks2"/>
    <s v="Idyllwild2"/>
    <n v="63"/>
    <n v="0"/>
    <m/>
    <n v="0"/>
    <n v="0"/>
    <n v="0"/>
    <n v="0"/>
    <n v="0"/>
    <n v="0"/>
    <n v="0"/>
    <n v="0"/>
    <n v="0"/>
    <n v="0"/>
    <n v="0"/>
    <n v="0"/>
    <n v="0"/>
    <n v="0"/>
    <n v="0"/>
    <n v="0"/>
    <n v="0"/>
    <n v="0"/>
    <n v="0"/>
    <n v="0"/>
    <n v="0"/>
  </r>
  <r>
    <n v="25400"/>
    <s v="Regional Park &amp; Open Space Dis"/>
    <n v="931403"/>
    <s v="Idyllwild Park"/>
    <x v="4"/>
    <x v="4"/>
    <s v="25400 931403 546160"/>
    <x v="3"/>
    <x v="23"/>
    <s v="Capital Assets"/>
    <x v="1"/>
    <s v="Regional Parks4"/>
    <s v="Idyllwild4"/>
    <n v="10404.870000000001"/>
    <n v="0"/>
    <m/>
    <n v="0"/>
    <n v="0"/>
    <n v="0"/>
    <n v="0"/>
    <n v="0"/>
    <n v="0"/>
    <n v="0"/>
    <n v="0"/>
    <n v="0"/>
    <n v="0"/>
    <n v="0"/>
    <n v="0"/>
    <n v="0"/>
    <n v="0"/>
    <n v="0"/>
    <n v="0"/>
    <n v="0"/>
    <n v="0"/>
    <n v="0"/>
    <n v="0"/>
    <n v="0"/>
  </r>
  <r>
    <n v="25400"/>
    <s v="Regional Park &amp; Open Space Dis"/>
    <n v="931408"/>
    <s v="McCall Park"/>
    <x v="68"/>
    <x v="68"/>
    <s v="25400 931408 524840"/>
    <x v="3"/>
    <x v="24"/>
    <s v="Supplies &amp; Services"/>
    <x v="0"/>
    <s v="Regional Parks2"/>
    <s v="McCall2"/>
    <n v="30"/>
    <n v="0"/>
    <m/>
    <n v="0"/>
    <n v="0"/>
    <n v="0"/>
    <n v="0"/>
    <n v="0"/>
    <n v="0"/>
    <n v="0"/>
    <n v="0"/>
    <n v="0"/>
    <n v="0"/>
    <n v="30"/>
    <n v="15"/>
    <n v="0"/>
    <n v="45"/>
    <n v="0"/>
    <n v="0"/>
    <n v="0"/>
    <n v="45"/>
    <n v="45"/>
    <n v="-45"/>
    <n v="0"/>
  </r>
  <r>
    <n v="25400"/>
    <s v="Regional Park &amp; Open Space Dis"/>
    <n v="931409"/>
    <s v="Rancho Jurupa Park"/>
    <x v="144"/>
    <x v="144"/>
    <s v="25400 931409 523210"/>
    <x v="3"/>
    <x v="4"/>
    <s v="Supplies &amp; Services"/>
    <x v="0"/>
    <s v="Regional Parks2"/>
    <s v="Rancho Jurupa2"/>
    <n v="702.5"/>
    <n v="0"/>
    <m/>
    <n v="0"/>
    <n v="0"/>
    <n v="0"/>
    <n v="0"/>
    <n v="0"/>
    <n v="0"/>
    <n v="0"/>
    <n v="0"/>
    <n v="0"/>
    <n v="0"/>
    <n v="0"/>
    <n v="0"/>
    <n v="0"/>
    <n v="0"/>
    <n v="0"/>
    <n v="0"/>
    <n v="0"/>
    <n v="0"/>
    <n v="0"/>
    <n v="0"/>
    <n v="0"/>
  </r>
  <r>
    <n v="25430"/>
    <s v="Habitat/Open Space Mgt-Parks"/>
    <n v="931174"/>
    <s v="Hab &amp; Opn Spc-SantaRosaPlateau"/>
    <x v="37"/>
    <x v="37"/>
    <s v="25430 931174 515120"/>
    <x v="1"/>
    <x v="1"/>
    <s v="Payroll-PCF"/>
    <x v="3"/>
    <s v="Natural Resources1"/>
    <s v="Habitat &amp; Open Space Management1"/>
    <n v="194.93"/>
    <n v="0"/>
    <m/>
    <n v="0"/>
    <n v="0"/>
    <n v="0"/>
    <n v="0"/>
    <n v="0"/>
    <n v="0"/>
    <n v="0"/>
    <n v="0"/>
    <n v="0"/>
    <n v="0"/>
    <n v="0"/>
    <n v="0"/>
    <n v="0"/>
    <n v="0"/>
    <n v="0"/>
    <n v="0"/>
    <n v="0"/>
    <n v="0"/>
    <n v="0"/>
    <n v="0"/>
    <n v="0"/>
  </r>
  <r>
    <n v="25590"/>
    <s v="MSHCP Reserve Management"/>
    <n v="931150"/>
    <s v="MSHCP Reserve Management"/>
    <x v="67"/>
    <x v="67"/>
    <s v="25590 931150 523800"/>
    <x v="1"/>
    <x v="6"/>
    <s v="Supplies &amp; Services"/>
    <x v="0"/>
    <s v="Natural Resources2"/>
    <s v="MSHCP Reserve Management2"/>
    <n v="65.25"/>
    <n v="0"/>
    <m/>
    <n v="0"/>
    <n v="0"/>
    <n v="0"/>
    <n v="0"/>
    <n v="0"/>
    <n v="0"/>
    <n v="0"/>
    <n v="0"/>
    <n v="0"/>
    <n v="0"/>
    <n v="0"/>
    <n v="82.41"/>
    <n v="0"/>
    <n v="82.41"/>
    <n v="0"/>
    <n v="0"/>
    <n v="0"/>
    <n v="82.41"/>
    <n v="82.41"/>
    <n v="-82.41"/>
    <n v="0"/>
  </r>
  <r>
    <n v="25620"/>
    <s v="Lake Skinner Park"/>
    <n v="931750"/>
    <s v="Lake Skinner Park"/>
    <x v="0"/>
    <x v="0"/>
    <s v="25620 931750 521560"/>
    <x v="3"/>
    <x v="7"/>
    <s v="Supplies &amp; Services"/>
    <x v="0"/>
    <s v="Regional Parks2"/>
    <s v="Lake Skinner2"/>
    <n v="210.46"/>
    <n v="0"/>
    <m/>
    <n v="0"/>
    <n v="0"/>
    <n v="0"/>
    <n v="0"/>
    <n v="0"/>
    <n v="0"/>
    <n v="0"/>
    <n v="0"/>
    <n v="0"/>
    <n v="0"/>
    <n v="0"/>
    <n v="0"/>
    <n v="0"/>
    <n v="0"/>
    <n v="0"/>
    <n v="0"/>
    <n v="0"/>
    <n v="0"/>
    <n v="0"/>
    <n v="0"/>
    <n v="0"/>
  </r>
  <r>
    <n v="25620"/>
    <s v="Lake Skinner Park"/>
    <n v="931750"/>
    <s v="Lake Skinner Park"/>
    <x v="144"/>
    <x v="144"/>
    <s v="25620 931750 523210"/>
    <x v="3"/>
    <x v="7"/>
    <s v="Supplies &amp; Services"/>
    <x v="0"/>
    <s v="Regional Parks2"/>
    <s v="Lake Skinner2"/>
    <n v="34"/>
    <n v="0"/>
    <m/>
    <n v="0"/>
    <n v="0"/>
    <n v="0"/>
    <n v="0"/>
    <n v="0"/>
    <n v="0"/>
    <n v="0"/>
    <n v="0"/>
    <n v="0"/>
    <n v="0"/>
    <n v="0"/>
    <n v="0"/>
    <n v="0"/>
    <n v="0"/>
    <n v="0"/>
    <n v="0"/>
    <n v="0"/>
    <n v="0"/>
    <n v="0"/>
    <n v="0"/>
    <n v="0"/>
  </r>
  <r>
    <n v="21735"/>
    <s v="ARP Act Coronavirus Relief"/>
    <n v="931105"/>
    <s v="Park Acq &amp; Dev, District"/>
    <x v="107"/>
    <x v="107"/>
    <s v="21735 931105 527780"/>
    <x v="5"/>
    <x v="34"/>
    <s v="Supplies &amp; Services"/>
    <x v="0"/>
    <s v="ARPA2"/>
    <s v="ARPA Projects2"/>
    <n v="227391.40000000002"/>
    <n v="10000000"/>
    <n v="-9000000"/>
    <n v="1000000"/>
    <n v="11530.12"/>
    <n v="-340.16"/>
    <n v="1003.89"/>
    <n v="33961.519999999997"/>
    <n v="10343.9"/>
    <n v="-1826.95"/>
    <n v="1582.89"/>
    <n v="38618.36"/>
    <n v="3938.74"/>
    <n v="3174.92"/>
    <n v="5269.56"/>
    <n v="13537.18"/>
    <n v="120793.97"/>
    <n v="12193.85"/>
    <n v="42478.47"/>
    <n v="44139.99"/>
    <n v="21981.66"/>
    <n v="120793.97"/>
    <n v="879206.03"/>
    <n v="1115000"/>
  </r>
  <r>
    <n v="21735"/>
    <s v="ARP Act Coronavirus Relief"/>
    <n v="931105"/>
    <s v="Park Acq &amp; Dev, District"/>
    <x v="2"/>
    <x v="2"/>
    <s v="21735 931105 542120"/>
    <x v="5"/>
    <x v="34"/>
    <s v="Capital Assets"/>
    <x v="1"/>
    <s v="ARPA4"/>
    <s v="ARPA Projects4"/>
    <n v="81406"/>
    <n v="0"/>
    <n v="12900000"/>
    <n v="12900000"/>
    <n v="0"/>
    <n v="0"/>
    <n v="0"/>
    <n v="0"/>
    <n v="0"/>
    <n v="0"/>
    <n v="0"/>
    <n v="-39328"/>
    <n v="98558.3"/>
    <n v="230236.57"/>
    <n v="578159.54"/>
    <n v="351048.98"/>
    <n v="1218675.3900000001"/>
    <n v="0"/>
    <n v="0"/>
    <n v="59230.3"/>
    <n v="1159445.0900000001"/>
    <n v="1218675.3900000001"/>
    <n v="11681324.609999999"/>
    <n v="19705825"/>
  </r>
  <r>
    <n v="25400"/>
    <s v="Regional Park &amp; Open Space Dis"/>
    <n v="931205"/>
    <s v="Crestmore Manor"/>
    <x v="28"/>
    <x v="28"/>
    <s v="25400 931205 510700"/>
    <x v="2"/>
    <x v="10"/>
    <s v="Payroll"/>
    <x v="3"/>
    <s v="Business Services1"/>
    <s v="Guest Services &amp; Events1"/>
    <n v="296"/>
    <n v="600"/>
    <m/>
    <n v="600"/>
    <n v="460"/>
    <n v="0"/>
    <n v="0"/>
    <n v="0"/>
    <n v="0"/>
    <n v="0"/>
    <n v="0"/>
    <n v="0"/>
    <n v="0"/>
    <n v="0"/>
    <n v="0"/>
    <n v="0"/>
    <n v="460"/>
    <n v="460"/>
    <n v="0"/>
    <n v="0"/>
    <n v="0"/>
    <n v="460"/>
    <n v="140"/>
    <n v="0"/>
  </r>
  <r>
    <n v="25400"/>
    <s v="Regional Park &amp; Open Space Dis"/>
    <n v="931260"/>
    <s v="Marketing"/>
    <x v="107"/>
    <x v="107"/>
    <s v="25400 931260 527780"/>
    <x v="2"/>
    <x v="13"/>
    <s v="Supplies &amp; Services"/>
    <x v="0"/>
    <s v="Business Services2"/>
    <s v="Marketing2"/>
    <n v="150"/>
    <n v="0"/>
    <m/>
    <n v="0"/>
    <n v="0"/>
    <n v="0"/>
    <n v="0"/>
    <n v="0"/>
    <n v="0"/>
    <n v="0"/>
    <n v="0"/>
    <n v="0"/>
    <n v="0"/>
    <n v="0"/>
    <n v="0"/>
    <n v="0"/>
    <n v="0"/>
    <n v="0"/>
    <n v="0"/>
    <n v="0"/>
    <n v="0"/>
    <n v="0"/>
    <n v="0"/>
    <n v="0"/>
  </r>
  <r>
    <n v="25400"/>
    <s v="Regional Park &amp; Open Space Dis"/>
    <n v="931400"/>
    <s v="Major Parks"/>
    <x v="71"/>
    <x v="71"/>
    <s v="25400 931400 526940"/>
    <x v="3"/>
    <x v="21"/>
    <s v="Supplies &amp; Services"/>
    <x v="0"/>
    <s v="Regional Parks2"/>
    <s v="Regional Parks General Admin2"/>
    <n v="8.1199999999999992"/>
    <n v="0"/>
    <m/>
    <n v="0"/>
    <n v="0"/>
    <n v="0"/>
    <n v="0"/>
    <n v="0"/>
    <n v="0"/>
    <n v="0"/>
    <n v="0"/>
    <n v="0"/>
    <n v="0"/>
    <n v="0"/>
    <n v="0"/>
    <n v="0"/>
    <n v="0"/>
    <n v="0"/>
    <n v="0"/>
    <n v="0"/>
    <n v="0"/>
    <n v="0"/>
    <n v="0"/>
    <n v="0"/>
  </r>
  <r>
    <n v="25400"/>
    <s v="Regional Park &amp; Open Space Dis"/>
    <n v="931403"/>
    <s v="Idyllwild Park"/>
    <x v="79"/>
    <x v="79"/>
    <s v="25400 931403 528260"/>
    <x v="3"/>
    <x v="23"/>
    <s v="Supplies &amp; Services"/>
    <x v="0"/>
    <s v="Regional Parks2"/>
    <s v="idyllwild2"/>
    <n v="18.309999999999999"/>
    <n v="0"/>
    <m/>
    <n v="0"/>
    <n v="0"/>
    <n v="0"/>
    <n v="0"/>
    <n v="0"/>
    <n v="0"/>
    <n v="0"/>
    <n v="0"/>
    <n v="0"/>
    <n v="0"/>
    <n v="0"/>
    <n v="0"/>
    <n v="0"/>
    <n v="0"/>
    <n v="0"/>
    <n v="0"/>
    <n v="0"/>
    <n v="0"/>
    <n v="0"/>
    <n v="0"/>
    <n v="0"/>
  </r>
  <r>
    <n v="25400"/>
    <s v="Regional Park &amp; Open Space Dis"/>
    <n v="931409"/>
    <s v="Rancho Jurupa Park"/>
    <x v="118"/>
    <x v="118"/>
    <s v="25400 931409 520825"/>
    <x v="3"/>
    <x v="4"/>
    <s v="Supplies &amp; Services"/>
    <x v="0"/>
    <s v="Regional Parks2"/>
    <s v="Rancho Jurupa2"/>
    <n v="928.54"/>
    <n v="0"/>
    <m/>
    <n v="0"/>
    <n v="0"/>
    <n v="0"/>
    <n v="0"/>
    <n v="0"/>
    <n v="0"/>
    <n v="0"/>
    <n v="0"/>
    <n v="0"/>
    <n v="0"/>
    <n v="0"/>
    <n v="0"/>
    <n v="0"/>
    <n v="0"/>
    <n v="0"/>
    <n v="0"/>
    <n v="0"/>
    <n v="0"/>
    <n v="0"/>
    <n v="0"/>
    <n v="0"/>
  </r>
  <r>
    <n v="25400"/>
    <s v="Regional Park &amp; Open Space Dis"/>
    <n v="931409"/>
    <s v="Rancho Jurupa Park"/>
    <x v="112"/>
    <x v="112"/>
    <s v="25400 931409 526950"/>
    <x v="3"/>
    <x v="4"/>
    <s v="Supplies &amp; Services"/>
    <x v="0"/>
    <s v="Regional Parks2"/>
    <s v="Rancho Jurupa2"/>
    <n v="791.09"/>
    <n v="0"/>
    <m/>
    <n v="0"/>
    <n v="0"/>
    <n v="0"/>
    <n v="0"/>
    <n v="0"/>
    <n v="0"/>
    <n v="0"/>
    <n v="0"/>
    <n v="0"/>
    <n v="0"/>
    <n v="0"/>
    <n v="0"/>
    <n v="0"/>
    <n v="0"/>
    <n v="0"/>
    <n v="0"/>
    <n v="0"/>
    <n v="0"/>
    <n v="0"/>
    <n v="0"/>
    <n v="0"/>
  </r>
  <r>
    <n v="25430"/>
    <s v="Habitat/Open Space Mgt-Parks"/>
    <n v="931174"/>
    <s v="Hab &amp; Opn Spc-SantaRosaPlateau"/>
    <x v="38"/>
    <x v="38"/>
    <s v="25430 931174 515160"/>
    <x v="1"/>
    <x v="1"/>
    <s v="Payroll-PCF"/>
    <x v="3"/>
    <s v="Natural Resources1"/>
    <s v="Habitat &amp; Open Space Management1"/>
    <n v="0.28999999999999998"/>
    <n v="0"/>
    <m/>
    <n v="0"/>
    <n v="0"/>
    <n v="0"/>
    <n v="0"/>
    <n v="0"/>
    <n v="0"/>
    <n v="0"/>
    <n v="0"/>
    <n v="0"/>
    <n v="0"/>
    <n v="0"/>
    <n v="0"/>
    <n v="0"/>
    <n v="0"/>
    <n v="0"/>
    <n v="0"/>
    <n v="0"/>
    <n v="0"/>
    <n v="0"/>
    <n v="0"/>
    <n v="0"/>
  </r>
  <r>
    <n v="25590"/>
    <s v="MSHCP Reserve Management"/>
    <n v="931150"/>
    <s v="MSHCP Reserve Management"/>
    <x v="28"/>
    <x v="28"/>
    <s v="25590 931150 510700"/>
    <x v="1"/>
    <x v="6"/>
    <s v="Payroll"/>
    <x v="3"/>
    <s v="Natural Resources1"/>
    <s v="MSHCP Reserve Management1"/>
    <n v="347.16"/>
    <n v="0"/>
    <m/>
    <n v="0"/>
    <n v="0"/>
    <n v="0"/>
    <n v="0"/>
    <n v="0"/>
    <n v="0"/>
    <n v="0"/>
    <n v="0"/>
    <n v="0"/>
    <n v="245.96"/>
    <n v="0"/>
    <n v="0"/>
    <n v="0"/>
    <n v="245.96"/>
    <n v="0"/>
    <n v="0"/>
    <n v="245.96"/>
    <n v="0"/>
    <n v="245.96"/>
    <n v="-245.96"/>
    <n v="0"/>
  </r>
  <r>
    <n v="25590"/>
    <s v="MSHCP Reserve Management"/>
    <n v="931150"/>
    <s v="MSHCP Reserve Management"/>
    <x v="141"/>
    <x v="141"/>
    <s v="25590 931150 529010"/>
    <x v="1"/>
    <x v="6"/>
    <s v="Supplies &amp; Services"/>
    <x v="0"/>
    <s v="Natural Resources2"/>
    <s v="MSHCP Reserve Management2"/>
    <n v="30"/>
    <n v="0"/>
    <m/>
    <n v="0"/>
    <n v="0"/>
    <n v="0"/>
    <n v="0"/>
    <n v="0"/>
    <n v="0"/>
    <n v="0"/>
    <n v="0"/>
    <n v="0"/>
    <n v="0"/>
    <n v="0"/>
    <n v="0"/>
    <n v="0"/>
    <n v="0"/>
    <n v="0"/>
    <n v="0"/>
    <n v="0"/>
    <n v="0"/>
    <n v="0"/>
    <n v="0"/>
    <n v="0"/>
  </r>
  <r>
    <n v="33100"/>
    <s v="Park Acq &amp; Dev, District"/>
    <n v="931105"/>
    <s v="Park Acq &amp; Dev, District"/>
    <x v="145"/>
    <x v="145"/>
    <s v="33100 931105 542060"/>
    <x v="0"/>
    <x v="0"/>
    <s v="Capital Assets"/>
    <x v="1"/>
    <s v="CIP4"/>
    <s v="Park Acq &amp; Dev, District4"/>
    <n v="55026.5"/>
    <n v="0"/>
    <m/>
    <n v="0"/>
    <n v="0"/>
    <n v="0"/>
    <n v="0"/>
    <n v="0"/>
    <n v="0"/>
    <n v="0"/>
    <n v="0"/>
    <n v="0"/>
    <n v="0"/>
    <n v="0"/>
    <n v="0"/>
    <n v="0"/>
    <n v="0"/>
    <n v="0"/>
    <n v="0"/>
    <n v="0"/>
    <n v="0"/>
    <n v="0"/>
    <n v="0"/>
    <n v="0"/>
  </r>
  <r>
    <n v="25400"/>
    <s v="Regional Park &amp; Open Space Dis"/>
    <n v="931205"/>
    <s v="Crestmore Manor"/>
    <x v="102"/>
    <x v="102"/>
    <s v="25400 931205 523840"/>
    <x v="2"/>
    <x v="10"/>
    <s v="Supplies &amp; Services"/>
    <x v="0"/>
    <s v="Business Services2"/>
    <s v="Guest Services &amp; Events2"/>
    <n v="134.9"/>
    <n v="0"/>
    <m/>
    <n v="0"/>
    <n v="0"/>
    <n v="0"/>
    <n v="0"/>
    <n v="0"/>
    <n v="0"/>
    <n v="0"/>
    <n v="0"/>
    <n v="0"/>
    <n v="0"/>
    <n v="0"/>
    <n v="0"/>
    <n v="0"/>
    <n v="0"/>
    <n v="0"/>
    <n v="0"/>
    <n v="0"/>
    <n v="0"/>
    <n v="0"/>
    <n v="0"/>
    <n v="0"/>
  </r>
  <r>
    <n v="25400"/>
    <s v="Regional Park &amp; Open Space Dis"/>
    <n v="931235"/>
    <s v="Business Operations"/>
    <x v="135"/>
    <x v="135"/>
    <s v="25400 931235 520805"/>
    <x v="2"/>
    <x v="2"/>
    <s v="Supplies &amp; Services"/>
    <x v="0"/>
    <s v="Business Services2"/>
    <s v="Business Operations2"/>
    <n v="811.47"/>
    <n v="0"/>
    <m/>
    <n v="0"/>
    <n v="0"/>
    <n v="0"/>
    <n v="0"/>
    <n v="0"/>
    <n v="0"/>
    <n v="0"/>
    <n v="0"/>
    <n v="0"/>
    <n v="0"/>
    <n v="0"/>
    <n v="0"/>
    <n v="0"/>
    <n v="0"/>
    <n v="0"/>
    <n v="0"/>
    <n v="0"/>
    <n v="0"/>
    <n v="0"/>
    <n v="0"/>
    <n v="0"/>
  </r>
  <r>
    <n v="25400"/>
    <s v="Regional Park &amp; Open Space Dis"/>
    <n v="931235"/>
    <s v="Business Operations"/>
    <x v="107"/>
    <x v="107"/>
    <s v="25400 931235 527780"/>
    <x v="2"/>
    <x v="2"/>
    <s v="Supplies &amp; Services"/>
    <x v="0"/>
    <s v="Business Services2"/>
    <s v="Business Operations2"/>
    <n v="13.96"/>
    <n v="0"/>
    <m/>
    <n v="0"/>
    <n v="0"/>
    <n v="0"/>
    <n v="0"/>
    <n v="0"/>
    <n v="0"/>
    <n v="0"/>
    <n v="0"/>
    <n v="0"/>
    <n v="0"/>
    <n v="0"/>
    <n v="0"/>
    <n v="0"/>
    <n v="0"/>
    <n v="0"/>
    <n v="0"/>
    <n v="0"/>
    <n v="0"/>
    <n v="0"/>
    <n v="0"/>
    <n v="0"/>
  </r>
  <r>
    <n v="25400"/>
    <s v="Regional Park &amp; Open Space Dis"/>
    <n v="931235"/>
    <s v="Business Operations"/>
    <x v="146"/>
    <x v="146"/>
    <s v="25400 931235 529000"/>
    <x v="2"/>
    <x v="2"/>
    <s v="Travel/Training"/>
    <x v="0"/>
    <s v="Business Services2"/>
    <s v="Business Operations2"/>
    <n v="12"/>
    <n v="0"/>
    <m/>
    <n v="0"/>
    <n v="0"/>
    <n v="0"/>
    <n v="0"/>
    <n v="0"/>
    <n v="0"/>
    <n v="0"/>
    <n v="0"/>
    <n v="0"/>
    <n v="0"/>
    <n v="0"/>
    <n v="0"/>
    <n v="0"/>
    <n v="0"/>
    <n v="0"/>
    <n v="0"/>
    <n v="0"/>
    <n v="0"/>
    <n v="0"/>
    <n v="0"/>
    <n v="0"/>
  </r>
  <r>
    <n v="25400"/>
    <s v="Regional Park &amp; Open Space Dis"/>
    <n v="931260"/>
    <s v="Marketing"/>
    <x v="23"/>
    <x v="23"/>
    <s v="25400 931260 510200"/>
    <x v="2"/>
    <x v="13"/>
    <s v="Payroll"/>
    <x v="3"/>
    <s v="Business Services1"/>
    <s v="Marketing1"/>
    <n v="429.91"/>
    <n v="0"/>
    <m/>
    <n v="0"/>
    <n v="0"/>
    <n v="0"/>
    <n v="0"/>
    <n v="1346.66"/>
    <n v="0"/>
    <n v="0"/>
    <n v="0"/>
    <n v="0"/>
    <n v="0"/>
    <n v="0"/>
    <n v="0"/>
    <n v="847.38"/>
    <n v="2194.04"/>
    <n v="0"/>
    <n v="1346.66"/>
    <n v="0"/>
    <n v="847.38"/>
    <n v="2194.04"/>
    <n v="-2194.04"/>
    <n v="0"/>
  </r>
  <r>
    <n v="25400"/>
    <s v="Regional Park &amp; Open Space Dis"/>
    <n v="931301"/>
    <s v="Historical"/>
    <x v="94"/>
    <x v="94"/>
    <s v="25400 931301 520705"/>
    <x v="4"/>
    <x v="15"/>
    <s v="Supplies &amp; Services"/>
    <x v="0"/>
    <s v="Interpretive2"/>
    <s v="Historic Preservation2"/>
    <n v="101.05"/>
    <n v="0"/>
    <m/>
    <n v="0"/>
    <n v="0"/>
    <n v="0"/>
    <n v="0"/>
    <n v="0"/>
    <n v="0"/>
    <n v="0"/>
    <n v="0"/>
    <n v="0"/>
    <n v="0"/>
    <n v="0"/>
    <n v="0"/>
    <n v="0"/>
    <n v="0"/>
    <n v="0"/>
    <n v="0"/>
    <n v="0"/>
    <n v="0"/>
    <n v="0"/>
    <n v="0"/>
    <n v="0"/>
  </r>
  <r>
    <n v="25400"/>
    <s v="Regional Park &amp; Open Space Dis"/>
    <n v="931302"/>
    <s v="Gilman Ranch Historic Museum"/>
    <x v="65"/>
    <x v="65"/>
    <s v="25400 931302 523640"/>
    <x v="4"/>
    <x v="16"/>
    <s v="Supplies &amp; Services"/>
    <x v="0"/>
    <s v="Interpretive2"/>
    <s v="Gilman Ranch2"/>
    <n v="1213.69"/>
    <n v="0"/>
    <m/>
    <n v="0"/>
    <n v="0"/>
    <n v="0"/>
    <n v="0"/>
    <n v="0"/>
    <n v="0"/>
    <n v="0"/>
    <n v="0"/>
    <n v="0"/>
    <n v="0"/>
    <n v="0"/>
    <n v="0"/>
    <n v="0"/>
    <n v="0"/>
    <n v="0"/>
    <n v="0"/>
    <n v="0"/>
    <n v="0"/>
    <n v="0"/>
    <n v="0"/>
    <n v="0"/>
  </r>
  <r>
    <n v="25400"/>
    <s v="Regional Park &amp; Open Space Dis"/>
    <n v="931303"/>
    <s v="Jensen Alvarado Historic Ranch"/>
    <x v="23"/>
    <x v="23"/>
    <s v="25400 931303 510200"/>
    <x v="4"/>
    <x v="17"/>
    <s v="Payroll"/>
    <x v="3"/>
    <s v="Interpretive1"/>
    <s v="Jensen-Alvarado Ranch1"/>
    <n v="1429.08"/>
    <n v="0"/>
    <m/>
    <n v="0"/>
    <n v="0"/>
    <n v="0"/>
    <n v="0"/>
    <n v="0"/>
    <n v="0"/>
    <n v="0"/>
    <n v="0"/>
    <n v="0"/>
    <n v="0"/>
    <n v="0"/>
    <n v="0"/>
    <n v="0"/>
    <n v="0"/>
    <n v="0"/>
    <n v="0"/>
    <n v="0"/>
    <n v="0"/>
    <n v="0"/>
    <n v="0"/>
    <n v="0"/>
  </r>
  <r>
    <n v="25400"/>
    <s v="Regional Park &amp; Open Space Dis"/>
    <n v="931304"/>
    <s v="San Timoteo Schoolhouse"/>
    <x v="71"/>
    <x v="71"/>
    <s v="25400 931304 526940"/>
    <x v="4"/>
    <x v="29"/>
    <s v="Supplies &amp; Services"/>
    <x v="0"/>
    <s v="Interpretive2"/>
    <s v="San Timoteo Schoolhouse2"/>
    <n v="6.44"/>
    <n v="0"/>
    <m/>
    <n v="0"/>
    <n v="0"/>
    <n v="0"/>
    <n v="0"/>
    <n v="0"/>
    <n v="0"/>
    <n v="0"/>
    <n v="0"/>
    <n v="0"/>
    <n v="0"/>
    <n v="0"/>
    <n v="0"/>
    <n v="0"/>
    <n v="0"/>
    <n v="0"/>
    <n v="0"/>
    <n v="0"/>
    <n v="0"/>
    <n v="0"/>
    <n v="0"/>
    <n v="0"/>
  </r>
  <r>
    <n v="25400"/>
    <s v="Regional Park &amp; Open Space Dis"/>
    <n v="931305"/>
    <s v="Hidden Valley Nature Center"/>
    <x v="29"/>
    <x v="29"/>
    <s v="25400 931305 510520"/>
    <x v="4"/>
    <x v="18"/>
    <s v="Payroll"/>
    <x v="3"/>
    <s v="Interpretive1"/>
    <s v="Hidden Valley Nature Center1"/>
    <n v="6"/>
    <n v="0"/>
    <m/>
    <n v="0"/>
    <n v="0"/>
    <n v="0"/>
    <n v="0"/>
    <n v="0"/>
    <n v="0"/>
    <n v="0"/>
    <n v="0"/>
    <n v="0"/>
    <n v="0"/>
    <n v="0"/>
    <n v="0"/>
    <n v="0"/>
    <n v="0"/>
    <n v="0"/>
    <n v="0"/>
    <n v="0"/>
    <n v="0"/>
    <n v="0"/>
    <n v="0"/>
    <n v="0"/>
  </r>
  <r>
    <n v="25400"/>
    <s v="Regional Park &amp; Open Space Dis"/>
    <n v="931305"/>
    <s v="Hidden Valley Nature Center"/>
    <x v="59"/>
    <x v="59"/>
    <s v="25400 931305 521740"/>
    <x v="4"/>
    <x v="18"/>
    <s v="Supplies &amp; Services"/>
    <x v="0"/>
    <s v="Interpretive2"/>
    <s v="Hidden Valley Nature Center2"/>
    <n v="565.37"/>
    <n v="0"/>
    <m/>
    <n v="0"/>
    <n v="72.459999999999994"/>
    <n v="-72.459999999999994"/>
    <n v="0"/>
    <n v="0"/>
    <n v="0"/>
    <n v="0"/>
    <n v="0"/>
    <n v="0"/>
    <n v="0"/>
    <n v="0"/>
    <n v="0"/>
    <n v="0"/>
    <n v="0"/>
    <n v="0"/>
    <n v="0"/>
    <n v="0"/>
    <n v="0"/>
    <n v="0"/>
    <n v="0"/>
    <n v="0"/>
  </r>
  <r>
    <n v="25400"/>
    <s v="Regional Park &amp; Open Space Dis"/>
    <n v="931305"/>
    <s v="Hidden Valley Nature Center"/>
    <x v="113"/>
    <x v="113"/>
    <s v="25400 931305 528020"/>
    <x v="4"/>
    <x v="18"/>
    <s v="Supplies &amp; Services"/>
    <x v="0"/>
    <s v="Interpretive2"/>
    <s v="Hidden Valley Nature Center2"/>
    <n v="100"/>
    <n v="2000"/>
    <m/>
    <n v="2000"/>
    <n v="0"/>
    <n v="0"/>
    <n v="0"/>
    <n v="0"/>
    <n v="424.72"/>
    <n v="0"/>
    <n v="47.76"/>
    <n v="0"/>
    <n v="0"/>
    <n v="0"/>
    <n v="0"/>
    <n v="0"/>
    <n v="472.48"/>
    <n v="0"/>
    <n v="424.72"/>
    <n v="47.76"/>
    <n v="0"/>
    <n v="472.48"/>
    <n v="1527.52"/>
    <n v="2000"/>
  </r>
  <r>
    <n v="25400"/>
    <s v="Regional Park &amp; Open Space Dis"/>
    <n v="931307"/>
    <s v="Santa Rosa Plateau Nature Ctr"/>
    <x v="142"/>
    <x v="142"/>
    <s v="25400 931307 523230"/>
    <x v="4"/>
    <x v="20"/>
    <s v="Supplies &amp; Services"/>
    <x v="0"/>
    <s v="Interpretive2"/>
    <s v="Santa Rosa Plateau Nature Center2"/>
    <n v="5"/>
    <n v="0"/>
    <m/>
    <n v="0"/>
    <n v="0"/>
    <n v="0"/>
    <n v="0"/>
    <n v="0"/>
    <n v="0"/>
    <n v="0"/>
    <n v="0"/>
    <n v="0"/>
    <n v="0"/>
    <n v="0"/>
    <n v="0"/>
    <n v="0"/>
    <n v="0"/>
    <n v="0"/>
    <n v="0"/>
    <n v="0"/>
    <n v="0"/>
    <n v="0"/>
    <n v="0"/>
    <n v="0"/>
  </r>
  <r>
    <n v="25400"/>
    <s v="Regional Park &amp; Open Space Dis"/>
    <n v="931307"/>
    <s v="Santa Rosa Plateau Nature Ctr"/>
    <x v="147"/>
    <x v="147"/>
    <s v="25400 931307 523600"/>
    <x v="4"/>
    <x v="20"/>
    <s v="Supplies &amp; Services"/>
    <x v="0"/>
    <s v="Interpretive2"/>
    <s v="Santa Rosa Plateau Nature Center2"/>
    <n v="22.79"/>
    <n v="0"/>
    <m/>
    <n v="0"/>
    <n v="0"/>
    <n v="0"/>
    <n v="0"/>
    <n v="0"/>
    <n v="0"/>
    <n v="0"/>
    <n v="0"/>
    <n v="0"/>
    <n v="0"/>
    <n v="0"/>
    <n v="0"/>
    <n v="0"/>
    <n v="0"/>
    <n v="0"/>
    <n v="0"/>
    <n v="0"/>
    <n v="0"/>
    <n v="0"/>
    <n v="0"/>
    <n v="0"/>
  </r>
  <r>
    <n v="25400"/>
    <s v="Regional Park &amp; Open Space Dis"/>
    <n v="931405"/>
    <s v="Lake Cahuilla Park"/>
    <x v="144"/>
    <x v="144"/>
    <s v="25400 931405 523210"/>
    <x v="3"/>
    <x v="3"/>
    <s v="Supplies &amp; Services"/>
    <x v="0"/>
    <s v="Regional Parks2"/>
    <s v="Lake Cahuilla2"/>
    <n v="9.98"/>
    <n v="0"/>
    <m/>
    <n v="0"/>
    <n v="0"/>
    <n v="0"/>
    <n v="0"/>
    <n v="0"/>
    <n v="0"/>
    <n v="0"/>
    <n v="0"/>
    <n v="0"/>
    <n v="0"/>
    <n v="0"/>
    <n v="0"/>
    <n v="0"/>
    <n v="0"/>
    <n v="0"/>
    <n v="0"/>
    <n v="0"/>
    <n v="0"/>
    <n v="0"/>
    <n v="0"/>
    <n v="0"/>
  </r>
  <r>
    <n v="25400"/>
    <s v="Regional Park &amp; Open Space Dis"/>
    <n v="931421"/>
    <s v="Mayflower Park"/>
    <x v="144"/>
    <x v="144"/>
    <s v="25400 931421 523210"/>
    <x v="3"/>
    <x v="5"/>
    <s v="Supplies &amp; Services"/>
    <x v="0"/>
    <s v="Regional Parks2"/>
    <s v="Mayflower2"/>
    <n v="137.83000000000001"/>
    <n v="0"/>
    <m/>
    <n v="0"/>
    <n v="0"/>
    <n v="0"/>
    <n v="0"/>
    <n v="0"/>
    <n v="0"/>
    <n v="0"/>
    <n v="0"/>
    <n v="0"/>
    <n v="0"/>
    <n v="0"/>
    <n v="0"/>
    <n v="0"/>
    <n v="0"/>
    <n v="0"/>
    <n v="0"/>
    <n v="0"/>
    <n v="0"/>
    <n v="0"/>
    <n v="0"/>
    <n v="0"/>
  </r>
  <r>
    <n v="25430"/>
    <s v="Habitat/Open Space Mgt-Parks"/>
    <n v="931174"/>
    <s v="Hab &amp; Opn Spc-SantaRosaPlateau"/>
    <x v="39"/>
    <x v="39"/>
    <s v="25430 931174 515260"/>
    <x v="1"/>
    <x v="1"/>
    <s v="Payroll-PCF"/>
    <x v="3"/>
    <s v="Natural Resources1"/>
    <s v="Habitat &amp; Open Space Management1"/>
    <n v="314.44"/>
    <n v="0"/>
    <m/>
    <n v="0"/>
    <n v="0"/>
    <n v="0"/>
    <n v="0"/>
    <n v="0"/>
    <n v="0"/>
    <n v="0"/>
    <n v="0"/>
    <n v="0"/>
    <n v="0"/>
    <n v="0"/>
    <n v="0"/>
    <n v="0"/>
    <n v="0"/>
    <n v="0"/>
    <n v="0"/>
    <n v="0"/>
    <n v="0"/>
    <n v="0"/>
    <n v="0"/>
    <n v="0"/>
  </r>
  <r>
    <n v="25430"/>
    <s v="Habitat/Open Space Mgt-Parks"/>
    <n v="931174"/>
    <s v="Hab &amp; Opn Spc-SantaRosaPlateau"/>
    <x v="40"/>
    <x v="40"/>
    <s v="25430 931174 518010"/>
    <x v="1"/>
    <x v="1"/>
    <s v="Payroll-PCF"/>
    <x v="3"/>
    <s v="Natural Resources1"/>
    <s v="Habitat &amp; Open Space Management1"/>
    <n v="1.88"/>
    <n v="0"/>
    <m/>
    <n v="0"/>
    <n v="0"/>
    <n v="0"/>
    <n v="0"/>
    <n v="0"/>
    <n v="0"/>
    <n v="0"/>
    <n v="0"/>
    <n v="0"/>
    <n v="0"/>
    <n v="0"/>
    <n v="0"/>
    <n v="0"/>
    <n v="0"/>
    <n v="0"/>
    <n v="0"/>
    <n v="0"/>
    <n v="0"/>
    <n v="0"/>
    <n v="0"/>
    <n v="0"/>
  </r>
  <r>
    <n v="25430"/>
    <s v="Habitat/Open Space Mgt-Parks"/>
    <n v="931174"/>
    <s v="Hab &amp; Opn Spc-SantaRosaPlateau"/>
    <x v="41"/>
    <x v="41"/>
    <s v="25430 931174 518020"/>
    <x v="1"/>
    <x v="1"/>
    <s v="Payroll-PCF"/>
    <x v="3"/>
    <s v="Natural Resources1"/>
    <s v="Habitat &amp; Open Space Management1"/>
    <n v="0.2"/>
    <n v="0"/>
    <m/>
    <n v="0"/>
    <n v="0"/>
    <n v="0"/>
    <n v="0"/>
    <n v="0"/>
    <n v="0"/>
    <n v="0"/>
    <n v="0"/>
    <n v="0"/>
    <n v="0"/>
    <n v="0"/>
    <n v="0"/>
    <n v="0"/>
    <n v="0"/>
    <n v="0"/>
    <n v="0"/>
    <n v="0"/>
    <n v="0"/>
    <n v="0"/>
    <n v="0"/>
    <n v="0"/>
  </r>
  <r>
    <n v="25430"/>
    <s v="Habitat/Open Space Mgt-Parks"/>
    <n v="931174"/>
    <s v="Hab &amp; Opn Spc-SantaRosaPlateau"/>
    <x v="42"/>
    <x v="42"/>
    <s v="25430 931174 518140"/>
    <x v="1"/>
    <x v="1"/>
    <s v="Payroll-PCF"/>
    <x v="3"/>
    <s v="Natural Resources1"/>
    <s v="Habitat &amp; Open Space Management1"/>
    <n v="43.860000000000007"/>
    <n v="0"/>
    <m/>
    <n v="0"/>
    <n v="0"/>
    <n v="0"/>
    <n v="0"/>
    <n v="0"/>
    <n v="0"/>
    <n v="0"/>
    <n v="0"/>
    <n v="0"/>
    <n v="0"/>
    <n v="0"/>
    <n v="0"/>
    <n v="0"/>
    <n v="0"/>
    <n v="0"/>
    <n v="0"/>
    <n v="0"/>
    <n v="0"/>
    <n v="0"/>
    <n v="0"/>
    <n v="0"/>
  </r>
  <r>
    <n v="25430"/>
    <s v="Habitat/Open Space Mgt-Parks"/>
    <n v="931174"/>
    <s v="Hab &amp; Opn Spc-SantaRosaPlateau"/>
    <x v="50"/>
    <x v="50"/>
    <s v="25430 931174 520115"/>
    <x v="1"/>
    <x v="1"/>
    <s v="Supplies &amp; Services"/>
    <x v="0"/>
    <s v="Natural Resources2"/>
    <s v="Habitat &amp; Open Space Management2"/>
    <n v="544.54999999999995"/>
    <n v="0"/>
    <m/>
    <n v="0"/>
    <n v="0"/>
    <n v="0"/>
    <n v="0"/>
    <n v="0"/>
    <n v="0"/>
    <n v="0"/>
    <n v="0"/>
    <n v="0"/>
    <n v="0"/>
    <n v="0"/>
    <n v="0"/>
    <n v="0"/>
    <n v="0"/>
    <n v="0"/>
    <n v="0"/>
    <n v="0"/>
    <n v="0"/>
    <n v="0"/>
    <n v="0"/>
    <n v="0"/>
  </r>
  <r>
    <n v="25430"/>
    <s v="Habitat/Open Space Mgt-Parks"/>
    <n v="931174"/>
    <s v="Hab &amp; Opn Spc-SantaRosaPlateau"/>
    <x v="51"/>
    <x v="51"/>
    <s v="25430 931174 520230"/>
    <x v="1"/>
    <x v="1"/>
    <s v="Supplies &amp; Services"/>
    <x v="0"/>
    <s v="Natural Resources2"/>
    <s v="Habitat &amp; Open Space Management2"/>
    <n v="334.09000000000003"/>
    <n v="0"/>
    <m/>
    <n v="0"/>
    <n v="0"/>
    <n v="0"/>
    <n v="0"/>
    <n v="0"/>
    <n v="0"/>
    <n v="0"/>
    <n v="0"/>
    <n v="0"/>
    <n v="0"/>
    <n v="0"/>
    <n v="0"/>
    <n v="0"/>
    <n v="0"/>
    <n v="0"/>
    <n v="0"/>
    <n v="0"/>
    <n v="0"/>
    <n v="0"/>
    <n v="0"/>
    <n v="0"/>
  </r>
  <r>
    <n v="25430"/>
    <s v="Habitat/Open Space Mgt-Parks"/>
    <n v="931174"/>
    <s v="Hab &amp; Opn Spc-SantaRosaPlateau"/>
    <x v="10"/>
    <x v="10"/>
    <s v="25430 931174 520360"/>
    <x v="1"/>
    <x v="1"/>
    <s v="Internal Service Costs"/>
    <x v="0"/>
    <s v="Natural Resources2"/>
    <s v="Habitat &amp; Open Space Management2"/>
    <n v="3883.5"/>
    <n v="0"/>
    <m/>
    <n v="0"/>
    <n v="0"/>
    <n v="0"/>
    <n v="0"/>
    <n v="0"/>
    <n v="0"/>
    <n v="0"/>
    <n v="0"/>
    <n v="0"/>
    <n v="0"/>
    <n v="0"/>
    <n v="0"/>
    <n v="0"/>
    <n v="0"/>
    <n v="0"/>
    <n v="0"/>
    <n v="0"/>
    <n v="0"/>
    <n v="0"/>
    <n v="0"/>
    <n v="0"/>
  </r>
  <r>
    <n v="25620"/>
    <s v="Lake Skinner Park"/>
    <n v="931750"/>
    <s v="Lake Skinner Park"/>
    <x v="148"/>
    <x v="148"/>
    <s v="25620 931750 521360"/>
    <x v="3"/>
    <x v="7"/>
    <s v="Supplies &amp; Services"/>
    <x v="0"/>
    <s v="Regional Parks2"/>
    <s v="Lake Skinner2"/>
    <n v="123.9"/>
    <n v="0"/>
    <m/>
    <n v="0"/>
    <n v="0"/>
    <n v="0"/>
    <n v="0"/>
    <n v="0"/>
    <n v="0"/>
    <n v="0"/>
    <n v="0"/>
    <n v="0"/>
    <n v="0"/>
    <n v="0"/>
    <n v="0"/>
    <n v="0"/>
    <n v="0"/>
    <n v="0"/>
    <n v="0"/>
    <n v="0"/>
    <n v="0"/>
    <n v="0"/>
    <n v="0"/>
    <n v="0"/>
  </r>
  <r>
    <n v="25620"/>
    <s v="Lake Skinner Park"/>
    <n v="931750"/>
    <s v="Lake Skinner Park"/>
    <x v="65"/>
    <x v="65"/>
    <s v="25620 931750 523640"/>
    <x v="3"/>
    <x v="7"/>
    <s v="Supplies &amp; Services"/>
    <x v="0"/>
    <s v="Regional Parks2"/>
    <s v="Lake Skinner2"/>
    <n v="1199.67"/>
    <n v="3000"/>
    <m/>
    <n v="3000"/>
    <n v="0"/>
    <n v="0"/>
    <n v="0"/>
    <n v="0"/>
    <n v="0"/>
    <n v="0"/>
    <n v="0"/>
    <n v="382.11"/>
    <n v="23.68"/>
    <n v="3426.45"/>
    <n v="0"/>
    <n v="0"/>
    <n v="3832.24"/>
    <n v="0"/>
    <n v="0"/>
    <n v="405.79"/>
    <n v="3426.45"/>
    <n v="3832.24"/>
    <n v="-832.23999999999978"/>
    <n v="3000"/>
  </r>
  <r>
    <n v="25620"/>
    <s v="Lake Skinner Park"/>
    <n v="931750"/>
    <s v="Lake Skinner Park"/>
    <x v="81"/>
    <x v="81"/>
    <s v="25620 931750 528960"/>
    <x v="3"/>
    <x v="7"/>
    <s v="Travel/Training"/>
    <x v="0"/>
    <s v="Regional Parks2"/>
    <s v="Lake Skinner2"/>
    <n v="283.48"/>
    <n v="0"/>
    <m/>
    <n v="0"/>
    <n v="0"/>
    <n v="0"/>
    <n v="0"/>
    <n v="0"/>
    <n v="0"/>
    <n v="0"/>
    <n v="0"/>
    <n v="0"/>
    <n v="0"/>
    <n v="0"/>
    <n v="0"/>
    <n v="0"/>
    <n v="0"/>
    <n v="0"/>
    <n v="0"/>
    <n v="0"/>
    <n v="0"/>
    <n v="0"/>
    <n v="0"/>
    <n v="0"/>
  </r>
  <r>
    <n v="25620"/>
    <s v="Lake Skinner Park"/>
    <n v="931750"/>
    <s v="Lake Skinner Park"/>
    <x v="132"/>
    <x v="132"/>
    <s v="25620 931750 529510"/>
    <x v="3"/>
    <x v="7"/>
    <s v="Supplies &amp; Services"/>
    <x v="0"/>
    <s v="Regional Parks2"/>
    <s v="Lake Skinner2"/>
    <n v="25"/>
    <n v="0"/>
    <m/>
    <n v="0"/>
    <n v="0"/>
    <n v="0"/>
    <n v="0"/>
    <n v="0"/>
    <n v="0"/>
    <n v="0"/>
    <n v="0"/>
    <n v="0"/>
    <n v="0"/>
    <n v="25"/>
    <n v="0"/>
    <n v="0"/>
    <n v="25"/>
    <n v="0"/>
    <n v="0"/>
    <n v="0"/>
    <n v="25"/>
    <n v="25"/>
    <n v="-25"/>
    <n v="0"/>
  </r>
  <r>
    <n v="33100"/>
    <s v="Park Acq &amp; Dev, District"/>
    <n v="931105"/>
    <s v="Park Acq &amp; Dev, District"/>
    <x v="5"/>
    <x v="5"/>
    <s v="33100 931105 525440"/>
    <x v="0"/>
    <x v="0"/>
    <s v="Supplies &amp; Services"/>
    <x v="0"/>
    <s v="CIP2"/>
    <s v="Park Acq &amp; Dev, District2"/>
    <n v="2000000"/>
    <n v="0"/>
    <n v="36704"/>
    <n v="36704"/>
    <n v="0"/>
    <n v="0"/>
    <n v="0"/>
    <n v="0"/>
    <n v="0"/>
    <n v="0"/>
    <n v="0"/>
    <n v="37316.519999999997"/>
    <n v="344.39"/>
    <n v="153.06"/>
    <n v="0"/>
    <n v="5603.06"/>
    <n v="43417.029999999992"/>
    <n v="0"/>
    <n v="0"/>
    <n v="37660.909999999996"/>
    <n v="5756.1200000000008"/>
    <n v="43417.03"/>
    <n v="-6713.0299999999988"/>
    <n v="175000"/>
  </r>
  <r>
    <n v="25590"/>
    <s v="MSHCP Reserve Management"/>
    <n v="931150"/>
    <s v="MSHCP Reserve Management"/>
    <x v="4"/>
    <x v="4"/>
    <s v="25590 931150 546160"/>
    <x v="1"/>
    <x v="6"/>
    <s v="Capital Assets"/>
    <x v="1"/>
    <s v="Natural Resources4"/>
    <s v="MSHCP Reserve Management4"/>
    <n v="12920.43"/>
    <n v="0"/>
    <m/>
    <n v="0"/>
    <n v="0"/>
    <n v="0"/>
    <n v="0"/>
    <n v="0"/>
    <n v="0"/>
    <n v="0"/>
    <n v="0"/>
    <n v="0"/>
    <n v="0"/>
    <n v="0"/>
    <n v="0"/>
    <n v="0"/>
    <n v="0"/>
    <n v="0"/>
    <n v="0"/>
    <n v="0"/>
    <n v="0"/>
    <n v="0"/>
    <n v="0"/>
    <n v="0"/>
  </r>
  <r>
    <n v="25400"/>
    <s v="Regional Park &amp; Open Space Dis"/>
    <n v="931200"/>
    <s v="Parks Facility Maintenance"/>
    <x v="25"/>
    <x v="25"/>
    <s v="25400 931200 510420"/>
    <x v="2"/>
    <x v="2"/>
    <s v="Payroll"/>
    <x v="3"/>
    <s v="Business Services1"/>
    <s v="Business Operations1"/>
    <n v="223.88"/>
    <n v="0"/>
    <m/>
    <n v="0"/>
    <n v="0"/>
    <n v="0"/>
    <n v="0"/>
    <n v="0"/>
    <n v="0"/>
    <n v="0"/>
    <n v="0"/>
    <n v="0"/>
    <n v="0"/>
    <n v="0"/>
    <n v="0"/>
    <n v="0"/>
    <n v="0"/>
    <n v="0"/>
    <n v="0"/>
    <n v="0"/>
    <n v="0"/>
    <n v="0"/>
    <n v="0"/>
    <n v="0"/>
  </r>
  <r>
    <n v="25400"/>
    <s v="Regional Park &amp; Open Space Dis"/>
    <n v="931200"/>
    <s v="Parks Facility Maintenance"/>
    <x v="33"/>
    <x v="33"/>
    <s v="25400 931200 513120"/>
    <x v="2"/>
    <x v="2"/>
    <s v="Payroll-PCF"/>
    <x v="3"/>
    <s v="Business Services1"/>
    <s v="Business Operations1"/>
    <n v="13.81"/>
    <n v="0"/>
    <m/>
    <n v="0"/>
    <n v="39.92"/>
    <n v="-27.45"/>
    <n v="0"/>
    <n v="-12.47"/>
    <n v="0"/>
    <n v="0"/>
    <n v="0"/>
    <n v="0"/>
    <n v="0"/>
    <n v="0"/>
    <n v="0"/>
    <n v="0"/>
    <n v="1.7763568394002505E-15"/>
    <n v="12.470000000000002"/>
    <n v="-12.47"/>
    <n v="0"/>
    <n v="0"/>
    <n v="1.7763568394002505E-15"/>
    <n v="-1.7763568394002505E-15"/>
    <n v="0"/>
  </r>
  <r>
    <n v="25400"/>
    <s v="Regional Park &amp; Open Space Dis"/>
    <n v="931200"/>
    <s v="Parks Facility Maintenance"/>
    <x v="34"/>
    <x v="34"/>
    <s v="25400 931200 513140"/>
    <x v="2"/>
    <x v="2"/>
    <s v="Payroll"/>
    <x v="3"/>
    <s v="Business Services1"/>
    <s v="Business Operations1"/>
    <n v="3.23"/>
    <n v="0"/>
    <m/>
    <n v="0"/>
    <n v="9.34"/>
    <n v="-6.42"/>
    <n v="0"/>
    <n v="-2.92"/>
    <n v="0"/>
    <n v="0"/>
    <n v="0"/>
    <n v="0"/>
    <n v="0"/>
    <n v="0"/>
    <n v="0"/>
    <n v="0"/>
    <n v="0"/>
    <n v="2.92"/>
    <n v="-2.92"/>
    <n v="0"/>
    <n v="0"/>
    <n v="0"/>
    <n v="0"/>
    <n v="0"/>
  </r>
  <r>
    <n v="25400"/>
    <s v="Regional Park &amp; Open Space Dis"/>
    <n v="931200"/>
    <s v="Parks Facility Maintenance"/>
    <x v="35"/>
    <x v="35"/>
    <s v="25400 931200 515040"/>
    <x v="2"/>
    <x v="2"/>
    <s v="Payroll-PCF"/>
    <x v="3"/>
    <s v="Business Services1"/>
    <s v="Business Operations1"/>
    <n v="43.43"/>
    <n v="0"/>
    <m/>
    <n v="0"/>
    <n v="0"/>
    <n v="39.24"/>
    <n v="0"/>
    <n v="-39.24"/>
    <n v="0"/>
    <n v="0"/>
    <n v="0"/>
    <n v="0"/>
    <n v="0"/>
    <n v="0"/>
    <n v="0"/>
    <n v="0"/>
    <n v="0"/>
    <n v="39.24"/>
    <n v="-39.24"/>
    <n v="0"/>
    <n v="0"/>
    <n v="0"/>
    <n v="0"/>
    <n v="0"/>
  </r>
  <r>
    <n v="25400"/>
    <s v="Regional Park &amp; Open Space Dis"/>
    <n v="931200"/>
    <s v="Parks Facility Maintenance"/>
    <x v="36"/>
    <x v="36"/>
    <s v="25400 931200 515100"/>
    <x v="2"/>
    <x v="2"/>
    <s v="Payroll-PCF"/>
    <x v="3"/>
    <s v="Business Services1"/>
    <s v="Business Operations1"/>
    <n v="0.28999999999999998"/>
    <n v="0"/>
    <m/>
    <n v="0"/>
    <n v="0"/>
    <n v="0.27"/>
    <n v="0"/>
    <n v="-0.27"/>
    <n v="0"/>
    <n v="0"/>
    <n v="0"/>
    <n v="0"/>
    <n v="0"/>
    <n v="0"/>
    <n v="0"/>
    <n v="0"/>
    <n v="0"/>
    <n v="0.27"/>
    <n v="-0.27"/>
    <n v="0"/>
    <n v="0"/>
    <n v="0"/>
    <n v="0"/>
    <n v="0"/>
  </r>
  <r>
    <n v="25400"/>
    <s v="Regional Park &amp; Open Space Dis"/>
    <n v="931200"/>
    <s v="Parks Facility Maintenance"/>
    <x v="37"/>
    <x v="37"/>
    <s v="25400 931200 515120"/>
    <x v="2"/>
    <x v="2"/>
    <s v="Payroll-PCF"/>
    <x v="3"/>
    <s v="Business Services1"/>
    <s v="Business Operations1"/>
    <n v="0.69"/>
    <n v="0"/>
    <m/>
    <n v="0"/>
    <n v="1.89"/>
    <n v="-1.24"/>
    <n v="0"/>
    <n v="-0.65"/>
    <n v="0"/>
    <n v="0"/>
    <n v="0"/>
    <n v="0"/>
    <n v="0"/>
    <n v="0"/>
    <n v="0"/>
    <n v="0"/>
    <n v="-1.1102230246251565E-16"/>
    <n v="0.64999999999999991"/>
    <n v="-0.65"/>
    <n v="0"/>
    <n v="0"/>
    <n v="-1.1102230246251565E-16"/>
    <n v="1.1102230246251565E-16"/>
    <n v="0"/>
  </r>
  <r>
    <n v="25400"/>
    <s v="Regional Park &amp; Open Space Dis"/>
    <n v="931200"/>
    <s v="Parks Facility Maintenance"/>
    <x v="39"/>
    <x v="39"/>
    <s v="25400 931200 515260"/>
    <x v="2"/>
    <x v="2"/>
    <s v="Payroll"/>
    <x v="3"/>
    <s v="Business Services1"/>
    <s v="Business Operations1"/>
    <n v="0.63"/>
    <n v="0"/>
    <m/>
    <n v="0"/>
    <n v="1.59"/>
    <n v="-1.04"/>
    <n v="0"/>
    <n v="-0.55000000000000004"/>
    <n v="0"/>
    <n v="0"/>
    <n v="0"/>
    <n v="0"/>
    <n v="0"/>
    <n v="0"/>
    <n v="0"/>
    <n v="0"/>
    <n v="0"/>
    <n v="0.55000000000000004"/>
    <n v="-0.55000000000000004"/>
    <n v="0"/>
    <n v="0"/>
    <n v="0"/>
    <n v="0"/>
    <n v="0"/>
  </r>
  <r>
    <n v="25400"/>
    <s v="Regional Park &amp; Open Space Dis"/>
    <n v="931235"/>
    <s v="Business Operations"/>
    <x v="149"/>
    <x v="149"/>
    <s v="25400 931235 529100"/>
    <x v="2"/>
    <x v="2"/>
    <s v="Travel/Training"/>
    <x v="0"/>
    <s v="Business Services2"/>
    <s v="Business Operations2"/>
    <n v="6439.23"/>
    <n v="0"/>
    <m/>
    <n v="0"/>
    <n v="0"/>
    <n v="0"/>
    <n v="0"/>
    <n v="0"/>
    <n v="0"/>
    <n v="0"/>
    <n v="0"/>
    <n v="0"/>
    <n v="0"/>
    <n v="0"/>
    <n v="0"/>
    <n v="0"/>
    <n v="0"/>
    <n v="0"/>
    <n v="0"/>
    <n v="0"/>
    <n v="0"/>
    <n v="0"/>
    <n v="0"/>
    <n v="0"/>
  </r>
  <r>
    <n v="25400"/>
    <s v="Regional Park &amp; Open Space Dis"/>
    <n v="931270"/>
    <s v="Fleet Management"/>
    <x v="51"/>
    <x v="51"/>
    <s v="25400 931270 520230"/>
    <x v="2"/>
    <x v="2"/>
    <s v="Supplies &amp; Services"/>
    <x v="0"/>
    <s v="Business Services2"/>
    <s v="Business Operations2"/>
    <n v="1185.23"/>
    <n v="1000"/>
    <m/>
    <n v="1000"/>
    <n v="0"/>
    <n v="452.13"/>
    <n v="406.56"/>
    <n v="407.12"/>
    <n v="430.39"/>
    <n v="445.34"/>
    <n v="445.34"/>
    <n v="501.23"/>
    <n v="487.4"/>
    <n v="529.32000000000005"/>
    <n v="562.94000000000005"/>
    <n v="627.85"/>
    <n v="5295.6200000000008"/>
    <n v="858.69"/>
    <n v="1282.8499999999999"/>
    <n v="1433.9699999999998"/>
    <n v="1720.1100000000001"/>
    <n v="5295.62"/>
    <n v="-4295.62"/>
    <n v="3500"/>
  </r>
  <r>
    <n v="25400"/>
    <s v="Regional Park &amp; Open Space Dis"/>
    <n v="931304"/>
    <s v="San Timoteo Schoolhouse"/>
    <x v="37"/>
    <x v="37"/>
    <s v="25400 931304 515120"/>
    <x v="4"/>
    <x v="29"/>
    <s v="Payroll-PCF"/>
    <x v="3"/>
    <s v="Interpretive1"/>
    <s v="San Timoteo Schoolhouse1"/>
    <n v="0.65"/>
    <n v="0"/>
    <m/>
    <n v="0"/>
    <n v="0"/>
    <n v="0"/>
    <n v="0"/>
    <n v="0"/>
    <n v="0.22"/>
    <n v="0"/>
    <n v="0"/>
    <n v="0"/>
    <n v="0"/>
    <n v="0"/>
    <n v="0"/>
    <n v="0"/>
    <n v="0.22"/>
    <n v="0"/>
    <n v="0.22"/>
    <n v="0"/>
    <n v="0"/>
    <n v="0.22"/>
    <n v="-0.22"/>
    <n v="0"/>
  </r>
  <r>
    <n v="25400"/>
    <s v="Regional Park &amp; Open Space Dis"/>
    <n v="931304"/>
    <s v="San Timoteo Schoolhouse"/>
    <x v="50"/>
    <x v="50"/>
    <s v="25400 931304 520115"/>
    <x v="4"/>
    <x v="29"/>
    <s v="Supplies &amp; Services"/>
    <x v="0"/>
    <s v="Interpretive2"/>
    <s v="San Timoteo Schoolhouse2"/>
    <n v="18"/>
    <n v="400"/>
    <m/>
    <n v="400"/>
    <n v="0"/>
    <n v="0"/>
    <n v="0"/>
    <n v="0"/>
    <n v="0"/>
    <n v="0"/>
    <n v="0"/>
    <n v="0"/>
    <n v="0"/>
    <n v="0"/>
    <n v="0"/>
    <n v="0"/>
    <n v="0"/>
    <n v="0"/>
    <n v="0"/>
    <n v="0"/>
    <n v="0"/>
    <n v="0"/>
    <n v="400"/>
    <n v="0"/>
  </r>
  <r>
    <n v="25400"/>
    <s v="Regional Park &amp; Open Space Dis"/>
    <n v="931305"/>
    <s v="Hidden Valley Nature Center"/>
    <x v="24"/>
    <x v="24"/>
    <s v="25400 931305 510320"/>
    <x v="4"/>
    <x v="18"/>
    <s v="Payroll"/>
    <x v="3"/>
    <s v="Interpretive1"/>
    <s v="Hidden Valley Nature Center1"/>
    <n v="4221.09"/>
    <n v="0"/>
    <m/>
    <n v="0"/>
    <n v="526.61"/>
    <n v="1316.52"/>
    <n v="1316.52"/>
    <n v="1316.52"/>
    <n v="1974.78"/>
    <n v="1316.52"/>
    <n v="1316.52"/>
    <n v="1250.7"/>
    <n v="1316.52"/>
    <n v="1184.8699999999999"/>
    <n v="1908.97"/>
    <n v="1295.96"/>
    <n v="16041.010000000002"/>
    <n v="3159.65"/>
    <n v="4607.82"/>
    <n v="3883.7400000000002"/>
    <n v="4389.8"/>
    <n v="16041.009999999998"/>
    <n v="-16041.009999999998"/>
    <n v="15000"/>
  </r>
  <r>
    <n v="25400"/>
    <s v="Regional Park &amp; Open Space Dis"/>
    <n v="931305"/>
    <s v="Hidden Valley Nature Center"/>
    <x v="65"/>
    <x v="65"/>
    <s v="25400 931305 523640"/>
    <x v="4"/>
    <x v="18"/>
    <s v="Supplies &amp; Services"/>
    <x v="0"/>
    <s v="Interpretive2"/>
    <s v="Hidden Valley Nature Center2"/>
    <n v="231.2"/>
    <n v="0"/>
    <m/>
    <n v="0"/>
    <n v="0"/>
    <n v="0"/>
    <n v="0"/>
    <n v="0"/>
    <n v="0"/>
    <n v="0"/>
    <n v="0"/>
    <n v="0"/>
    <n v="0"/>
    <n v="0"/>
    <n v="0"/>
    <n v="0"/>
    <n v="0"/>
    <n v="0"/>
    <n v="0"/>
    <n v="0"/>
    <n v="0"/>
    <n v="0"/>
    <n v="0"/>
    <n v="0"/>
  </r>
  <r>
    <n v="25400"/>
    <s v="Regional Park &amp; Open Space Dis"/>
    <n v="931305"/>
    <s v="Hidden Valley Nature Center"/>
    <x v="150"/>
    <x v="150"/>
    <s v="25400 931305 527700"/>
    <x v="4"/>
    <x v="18"/>
    <s v="Supplies &amp; Services"/>
    <x v="0"/>
    <s v="Interpretive2"/>
    <s v="Hidden Valley Nature Center2"/>
    <n v="695.14"/>
    <n v="0"/>
    <m/>
    <n v="0"/>
    <n v="0"/>
    <n v="656.26"/>
    <n v="587.70000000000005"/>
    <n v="185.49"/>
    <n v="110.4"/>
    <n v="285.76"/>
    <n v="24.77"/>
    <n v="163.36000000000001"/>
    <n v="346.77"/>
    <n v="0"/>
    <n v="0"/>
    <n v="0"/>
    <n v="2360.5100000000002"/>
    <n v="1243.96"/>
    <n v="581.65"/>
    <n v="534.9"/>
    <n v="0"/>
    <n v="2360.5100000000002"/>
    <n v="-2360.5100000000002"/>
    <n v="0"/>
  </r>
  <r>
    <n v="25400"/>
    <s v="Regional Park &amp; Open Space Dis"/>
    <n v="931306"/>
    <s v="Idyllwild Nature Center"/>
    <x v="92"/>
    <x v="92"/>
    <s v="25400 931306 520815"/>
    <x v="4"/>
    <x v="19"/>
    <s v="Supplies &amp; Services"/>
    <x v="0"/>
    <s v="Interpretive2"/>
    <s v="Idyllwild Nature Center2"/>
    <n v="177.55"/>
    <n v="0"/>
    <m/>
    <n v="0"/>
    <n v="0"/>
    <n v="0"/>
    <n v="0"/>
    <n v="0"/>
    <n v="0"/>
    <n v="0"/>
    <n v="0"/>
    <n v="0"/>
    <n v="0"/>
    <n v="0"/>
    <n v="0"/>
    <n v="0"/>
    <n v="0"/>
    <n v="0"/>
    <n v="0"/>
    <n v="0"/>
    <n v="0"/>
    <n v="0"/>
    <n v="0"/>
    <n v="0"/>
  </r>
  <r>
    <n v="25400"/>
    <s v="Regional Park &amp; Open Space Dis"/>
    <n v="931421"/>
    <s v="Mayflower Park"/>
    <x v="59"/>
    <x v="59"/>
    <s v="25400 931421 521740"/>
    <x v="3"/>
    <x v="5"/>
    <s v="Supplies &amp; Services"/>
    <x v="0"/>
    <s v="Regional Parks2"/>
    <s v="Mayflower2"/>
    <n v="536.64"/>
    <n v="0"/>
    <m/>
    <n v="0"/>
    <n v="0"/>
    <n v="0"/>
    <n v="0"/>
    <n v="0"/>
    <n v="0"/>
    <n v="0"/>
    <n v="0"/>
    <n v="0"/>
    <n v="0"/>
    <n v="0"/>
    <n v="0"/>
    <n v="0"/>
    <n v="0"/>
    <n v="0"/>
    <n v="0"/>
    <n v="0"/>
    <n v="0"/>
    <n v="0"/>
    <n v="0"/>
    <n v="0"/>
  </r>
  <r>
    <n v="25430"/>
    <s v="Habitat/Open Space Mgt-Parks"/>
    <n v="931174"/>
    <s v="Hab &amp; Opn Spc-SantaRosaPlateau"/>
    <x v="54"/>
    <x v="54"/>
    <s v="25430 931174 520845"/>
    <x v="1"/>
    <x v="1"/>
    <s v="Supplies &amp; Services"/>
    <x v="0"/>
    <s v="Natural Resources2"/>
    <s v="Habitat &amp; Open Space Management2"/>
    <n v="14"/>
    <n v="0"/>
    <m/>
    <n v="0"/>
    <n v="0"/>
    <n v="0"/>
    <n v="0"/>
    <n v="0"/>
    <n v="0"/>
    <n v="0"/>
    <n v="0"/>
    <n v="0"/>
    <n v="0"/>
    <n v="0"/>
    <n v="0"/>
    <n v="0"/>
    <n v="0"/>
    <n v="0"/>
    <n v="0"/>
    <n v="0"/>
    <n v="0"/>
    <n v="0"/>
    <n v="0"/>
    <n v="0"/>
  </r>
  <r>
    <n v="25430"/>
    <s v="Habitat/Open Space Mgt-Parks"/>
    <n v="931174"/>
    <s v="Hab &amp; Opn Spc-SantaRosaPlateau"/>
    <x v="55"/>
    <x v="55"/>
    <s v="25430 931174 521420"/>
    <x v="1"/>
    <x v="1"/>
    <s v="Supplies &amp; Services"/>
    <x v="0"/>
    <s v="Natural Resources2"/>
    <s v="Habitat &amp; Open Space Management2"/>
    <n v="222.64000000000001"/>
    <n v="0"/>
    <m/>
    <n v="0"/>
    <n v="0"/>
    <n v="0"/>
    <n v="0"/>
    <n v="0"/>
    <n v="0"/>
    <n v="0"/>
    <n v="0"/>
    <n v="0"/>
    <n v="0"/>
    <n v="0"/>
    <n v="0"/>
    <n v="0"/>
    <n v="0"/>
    <n v="0"/>
    <n v="0"/>
    <n v="0"/>
    <n v="0"/>
    <n v="0"/>
    <n v="0"/>
    <n v="0"/>
  </r>
  <r>
    <n v="25430"/>
    <s v="Habitat/Open Space Mgt-Parks"/>
    <n v="931174"/>
    <s v="Hab &amp; Opn Spc-SantaRosaPlateau"/>
    <x v="56"/>
    <x v="56"/>
    <s v="25430 931174 521500"/>
    <x v="1"/>
    <x v="1"/>
    <s v="Supplies &amp; Services"/>
    <x v="0"/>
    <s v="Natural Resources2"/>
    <s v="Habitat &amp; Open Space Management2"/>
    <n v="289.08"/>
    <n v="0"/>
    <m/>
    <n v="0"/>
    <n v="0"/>
    <n v="0"/>
    <n v="0"/>
    <n v="0"/>
    <n v="0"/>
    <n v="0"/>
    <n v="0"/>
    <n v="0"/>
    <n v="0"/>
    <n v="0"/>
    <n v="0"/>
    <n v="0"/>
    <n v="0"/>
    <n v="0"/>
    <n v="0"/>
    <n v="0"/>
    <n v="0"/>
    <n v="0"/>
    <n v="0"/>
    <n v="0"/>
  </r>
  <r>
    <n v="25540"/>
    <s v="Multi-Species Reserve"/>
    <n v="931116"/>
    <s v="Multi-Species Reserve"/>
    <x v="41"/>
    <x v="41"/>
    <s v="25540 931116 518020"/>
    <x v="1"/>
    <x v="25"/>
    <s v="Payroll-PCF"/>
    <x v="3"/>
    <s v="Natural Resources1"/>
    <s v="Multi-Species Reserve1"/>
    <n v="0.2"/>
    <n v="0"/>
    <m/>
    <n v="0"/>
    <n v="0"/>
    <n v="0"/>
    <n v="0"/>
    <n v="0"/>
    <n v="0"/>
    <n v="0"/>
    <n v="0"/>
    <n v="0"/>
    <n v="0"/>
    <n v="0"/>
    <n v="0"/>
    <n v="0"/>
    <n v="0"/>
    <n v="0"/>
    <n v="0"/>
    <n v="0"/>
    <n v="0"/>
    <n v="0"/>
    <n v="0"/>
    <n v="0"/>
  </r>
  <r>
    <n v="33100"/>
    <s v="Park Acq &amp; Dev, District"/>
    <n v="931105"/>
    <s v="Park Acq &amp; Dev, District"/>
    <x v="83"/>
    <x v="83"/>
    <s v="33100 931105 529500"/>
    <x v="0"/>
    <x v="0"/>
    <s v="Supplies &amp; Services"/>
    <x v="0"/>
    <s v="CIP2"/>
    <s v="Park Acq &amp; Dev, District2"/>
    <n v="215.32"/>
    <n v="0"/>
    <m/>
    <n v="0"/>
    <n v="0"/>
    <n v="0"/>
    <n v="0"/>
    <n v="0"/>
    <n v="0"/>
    <n v="0"/>
    <n v="0"/>
    <n v="0"/>
    <n v="0"/>
    <n v="0"/>
    <n v="0"/>
    <n v="0"/>
    <n v="0"/>
    <n v="0"/>
    <n v="0"/>
    <n v="0"/>
    <n v="0"/>
    <n v="0"/>
    <n v="0"/>
    <n v="0"/>
  </r>
  <r>
    <n v="25400"/>
    <s v="Regional Park &amp; Open Space Dis"/>
    <n v="931183"/>
    <s v="Reservation/Reception"/>
    <x v="53"/>
    <x v="53"/>
    <s v="25400 931183 520800"/>
    <x v="2"/>
    <x v="10"/>
    <s v="Supplies &amp; Services"/>
    <x v="0"/>
    <s v="Business Services2"/>
    <s v="Guest Services &amp; Events2"/>
    <n v="323.24"/>
    <n v="0"/>
    <m/>
    <n v="0"/>
    <n v="0"/>
    <n v="0"/>
    <n v="0"/>
    <n v="0"/>
    <n v="0"/>
    <n v="0"/>
    <n v="0"/>
    <n v="0"/>
    <n v="0"/>
    <n v="0"/>
    <n v="0"/>
    <n v="0"/>
    <n v="0"/>
    <n v="0"/>
    <n v="0"/>
    <n v="0"/>
    <n v="0"/>
    <n v="0"/>
    <n v="0"/>
    <n v="0"/>
  </r>
  <r>
    <n v="25400"/>
    <s v="Regional Park &amp; Open Space Dis"/>
    <n v="931200"/>
    <s v="Parks Facility Maintenance"/>
    <x v="31"/>
    <x v="31"/>
    <s v="25400 931200 513000"/>
    <x v="2"/>
    <x v="2"/>
    <s v="Payroll-PCF"/>
    <x v="3"/>
    <s v="Business Services1"/>
    <s v="Business Operations1"/>
    <n v="0"/>
    <n v="0"/>
    <m/>
    <n v="0"/>
    <n v="51.51"/>
    <n v="-35.409999999999997"/>
    <n v="0"/>
    <n v="-16.100000000000001"/>
    <n v="0"/>
    <n v="0"/>
    <n v="0"/>
    <n v="0"/>
    <n v="0"/>
    <n v="0"/>
    <n v="0"/>
    <n v="0"/>
    <n v="0"/>
    <n v="16.100000000000001"/>
    <n v="-16.100000000000001"/>
    <n v="0"/>
    <n v="0"/>
    <n v="0"/>
    <n v="0"/>
    <n v="0"/>
  </r>
  <r>
    <n v="25400"/>
    <s v="Regional Park &amp; Open Space Dis"/>
    <n v="931220"/>
    <s v="Administration"/>
    <x v="23"/>
    <x v="23"/>
    <s v="25400 931220 510200"/>
    <x v="2"/>
    <x v="11"/>
    <s v="Payroll"/>
    <x v="3"/>
    <s v="Business Services1"/>
    <s v="Executive1"/>
    <n v="14165.49"/>
    <n v="0"/>
    <m/>
    <n v="0"/>
    <n v="0"/>
    <n v="0"/>
    <n v="0"/>
    <n v="0"/>
    <n v="0"/>
    <n v="0"/>
    <n v="0"/>
    <n v="0"/>
    <n v="0"/>
    <n v="0"/>
    <n v="0"/>
    <n v="0"/>
    <n v="0"/>
    <n v="0"/>
    <n v="0"/>
    <n v="0"/>
    <n v="0"/>
    <n v="0"/>
    <n v="0"/>
    <n v="0"/>
  </r>
  <r>
    <n v="25400"/>
    <s v="Regional Park &amp; Open Space Dis"/>
    <n v="931235"/>
    <s v="Business Operations"/>
    <x v="151"/>
    <x v="151"/>
    <s v="25400 931235 521660"/>
    <x v="2"/>
    <x v="2"/>
    <s v="Supplies &amp; Services"/>
    <x v="0"/>
    <s v="Business Services2"/>
    <s v="Business Operations2"/>
    <n v="464.5"/>
    <n v="0"/>
    <m/>
    <n v="0"/>
    <n v="0"/>
    <n v="0"/>
    <n v="232.25"/>
    <n v="0"/>
    <n v="232.25"/>
    <n v="0"/>
    <n v="232.25"/>
    <n v="0"/>
    <n v="-232.25"/>
    <n v="0"/>
    <n v="0"/>
    <n v="0"/>
    <n v="464.5"/>
    <n v="232.25"/>
    <n v="232.25"/>
    <n v="0"/>
    <n v="0"/>
    <n v="464.5"/>
    <n v="-464.5"/>
    <n v="0"/>
  </r>
  <r>
    <n v="25400"/>
    <s v="Regional Park &amp; Open Space Dis"/>
    <n v="931235"/>
    <s v="Business Operations"/>
    <x v="112"/>
    <x v="112"/>
    <s v="25400 931235 526950"/>
    <x v="2"/>
    <x v="2"/>
    <s v="Supplies &amp; Services"/>
    <x v="0"/>
    <s v="Business Services2"/>
    <s v="Business Operations2"/>
    <n v="182.1"/>
    <n v="0"/>
    <m/>
    <n v="0"/>
    <n v="0"/>
    <n v="0"/>
    <n v="0"/>
    <n v="0"/>
    <n v="0"/>
    <n v="0"/>
    <n v="0"/>
    <n v="0"/>
    <n v="0"/>
    <n v="0"/>
    <n v="0"/>
    <n v="0"/>
    <n v="0"/>
    <n v="0"/>
    <n v="0"/>
    <n v="0"/>
    <n v="0"/>
    <n v="0"/>
    <n v="0"/>
    <n v="0"/>
  </r>
  <r>
    <n v="25400"/>
    <s v="Regional Park &amp; Open Space Dis"/>
    <n v="931240"/>
    <s v="Finance"/>
    <x v="62"/>
    <x v="62"/>
    <s v="25400 931240 523100"/>
    <x v="2"/>
    <x v="12"/>
    <s v="Supplies &amp; Services"/>
    <x v="0"/>
    <s v="Business Services2"/>
    <s v="Finance2"/>
    <n v="280"/>
    <n v="500"/>
    <m/>
    <n v="500"/>
    <n v="0"/>
    <n v="0"/>
    <n v="0"/>
    <n v="0"/>
    <n v="0"/>
    <n v="0"/>
    <n v="120.8"/>
    <n v="0"/>
    <n v="0"/>
    <n v="0"/>
    <n v="0"/>
    <n v="0"/>
    <n v="120.8"/>
    <n v="0"/>
    <n v="0"/>
    <n v="120.8"/>
    <n v="0"/>
    <n v="120.8"/>
    <n v="379.2"/>
    <n v="500"/>
  </r>
  <r>
    <n v="25400"/>
    <s v="Regional Park &amp; Open Space Dis"/>
    <n v="931260"/>
    <s v="Marketing"/>
    <x v="69"/>
    <x v="69"/>
    <s v="25400 931260 525060"/>
    <x v="2"/>
    <x v="13"/>
    <s v="Supplies &amp; Services"/>
    <x v="0"/>
    <s v="Business Services2"/>
    <s v="Marketing2"/>
    <n v="53.02"/>
    <n v="0"/>
    <m/>
    <n v="0"/>
    <n v="0"/>
    <n v="0"/>
    <n v="0"/>
    <n v="0"/>
    <n v="53.02"/>
    <n v="53.02"/>
    <n v="0"/>
    <n v="0"/>
    <n v="0"/>
    <n v="0"/>
    <n v="0"/>
    <n v="0"/>
    <n v="106.04"/>
    <n v="0"/>
    <n v="106.04"/>
    <n v="0"/>
    <n v="0"/>
    <n v="106.04"/>
    <n v="-106.04"/>
    <n v="0"/>
  </r>
  <r>
    <n v="25400"/>
    <s v="Regional Park &amp; Open Space Dis"/>
    <n v="931303"/>
    <s v="Jensen Alvarado Historic Ranch"/>
    <x v="3"/>
    <x v="3"/>
    <s v="25400 931303 527720"/>
    <x v="4"/>
    <x v="17"/>
    <s v="Supplies &amp; Services"/>
    <x v="0"/>
    <s v="Interpretive2"/>
    <s v="Jensen-Alvarado Ranch2"/>
    <n v="95.95"/>
    <n v="0"/>
    <m/>
    <n v="0"/>
    <n v="0"/>
    <n v="0"/>
    <n v="127.49"/>
    <n v="0"/>
    <n v="0"/>
    <n v="0"/>
    <n v="0"/>
    <n v="0"/>
    <n v="0"/>
    <n v="0"/>
    <n v="0"/>
    <n v="0"/>
    <n v="127.49"/>
    <n v="127.49"/>
    <n v="0"/>
    <n v="0"/>
    <n v="0"/>
    <n v="127.49"/>
    <n v="-127.49"/>
    <n v="0"/>
  </r>
  <r>
    <n v="25400"/>
    <s v="Regional Park &amp; Open Space Dis"/>
    <n v="931303"/>
    <s v="Jensen Alvarado Historic Ranch"/>
    <x v="87"/>
    <x v="87"/>
    <s v="25400 931303 536910"/>
    <x v="4"/>
    <x v="17"/>
    <s v="Other Charges"/>
    <x v="2"/>
    <s v="Interpretive3"/>
    <s v="Jensen-Alvarado Ranch3"/>
    <n v="323.8"/>
    <n v="0"/>
    <m/>
    <n v="0"/>
    <n v="0"/>
    <n v="0"/>
    <n v="0"/>
    <n v="47.52"/>
    <n v="0"/>
    <n v="0"/>
    <n v="0"/>
    <n v="0"/>
    <n v="0"/>
    <n v="0"/>
    <n v="0"/>
    <n v="0"/>
    <n v="47.52"/>
    <n v="0"/>
    <n v="47.52"/>
    <n v="0"/>
    <n v="0"/>
    <n v="47.52"/>
    <n v="-47.52"/>
    <n v="0"/>
  </r>
  <r>
    <n v="25430"/>
    <s v="Habitat/Open Space Mgt-Parks"/>
    <n v="931174"/>
    <s v="Hab &amp; Opn Spc-SantaRosaPlateau"/>
    <x v="58"/>
    <x v="58"/>
    <s v="25430 931174 521720"/>
    <x v="1"/>
    <x v="1"/>
    <s v="Supplies &amp; Services"/>
    <x v="0"/>
    <s v="Natural Resources2"/>
    <s v="Habitat &amp; Open Space Management2"/>
    <n v="378"/>
    <n v="0"/>
    <m/>
    <n v="0"/>
    <n v="0"/>
    <n v="0"/>
    <n v="0"/>
    <n v="0"/>
    <n v="0"/>
    <n v="0"/>
    <n v="0"/>
    <n v="0"/>
    <n v="0"/>
    <n v="0"/>
    <n v="0"/>
    <n v="0"/>
    <n v="0"/>
    <n v="0"/>
    <n v="0"/>
    <n v="0"/>
    <n v="0"/>
    <n v="0"/>
    <n v="0"/>
    <n v="0"/>
  </r>
  <r>
    <n v="25430"/>
    <s v="Habitat/Open Space Mgt-Parks"/>
    <n v="931174"/>
    <s v="Hab &amp; Opn Spc-SantaRosaPlateau"/>
    <x v="8"/>
    <x v="8"/>
    <s v="25430 931174 522310"/>
    <x v="1"/>
    <x v="1"/>
    <s v="Supplies &amp; Services"/>
    <x v="0"/>
    <s v="Natural Resources2"/>
    <s v="Habitat &amp; Open Space Management2"/>
    <n v="29.51"/>
    <n v="0"/>
    <m/>
    <n v="0"/>
    <n v="0"/>
    <n v="0"/>
    <n v="0"/>
    <n v="0"/>
    <n v="0"/>
    <n v="0"/>
    <n v="0"/>
    <n v="0"/>
    <n v="0"/>
    <n v="0"/>
    <n v="0"/>
    <n v="0"/>
    <n v="0"/>
    <n v="0"/>
    <n v="0"/>
    <n v="0"/>
    <n v="0"/>
    <n v="0"/>
    <n v="0"/>
    <n v="0"/>
  </r>
  <r>
    <n v="25430"/>
    <s v="Habitat/Open Space Mgt-Parks"/>
    <n v="931174"/>
    <s v="Hab &amp; Opn Spc-SantaRosaPlateau"/>
    <x v="60"/>
    <x v="60"/>
    <s v="25430 931174 522320"/>
    <x v="1"/>
    <x v="1"/>
    <s v="Supplies &amp; Services"/>
    <x v="0"/>
    <s v="Natural Resources2"/>
    <s v="Habitat &amp; Open Space Management2"/>
    <n v="4223.5800000000008"/>
    <n v="0"/>
    <m/>
    <n v="0"/>
    <n v="0"/>
    <n v="0"/>
    <n v="0"/>
    <n v="0"/>
    <n v="0"/>
    <n v="0"/>
    <n v="0"/>
    <n v="0"/>
    <n v="0"/>
    <n v="0"/>
    <n v="0"/>
    <n v="0"/>
    <n v="0"/>
    <n v="0"/>
    <n v="0"/>
    <n v="0"/>
    <n v="0"/>
    <n v="0"/>
    <n v="0"/>
    <n v="0"/>
  </r>
  <r>
    <n v="25510"/>
    <s v="Park Residences Util &amp; Maint"/>
    <n v="931108"/>
    <s v="Park Residences Util &amp; Maint"/>
    <x v="54"/>
    <x v="54"/>
    <s v="25510 931108 520845"/>
    <x v="2"/>
    <x v="32"/>
    <s v="Supplies &amp; Services"/>
    <x v="0"/>
    <s v="Business Services2"/>
    <s v="Park Residences2"/>
    <n v="114.79"/>
    <n v="0"/>
    <m/>
    <n v="0"/>
    <n v="0"/>
    <n v="0"/>
    <n v="0"/>
    <n v="0"/>
    <n v="0"/>
    <n v="0"/>
    <n v="0"/>
    <n v="0"/>
    <n v="0"/>
    <n v="0"/>
    <n v="0"/>
    <n v="0"/>
    <n v="0"/>
    <n v="0"/>
    <n v="0"/>
    <n v="0"/>
    <n v="0"/>
    <n v="0"/>
    <n v="0"/>
    <n v="0"/>
  </r>
  <r>
    <n v="25550"/>
    <s v="Santa Ana Mitigation Bank"/>
    <n v="931101"/>
    <s v="Santa Ana River Mitigation"/>
    <x v="89"/>
    <x v="89"/>
    <s v="25550 931101 546360"/>
    <x v="1"/>
    <x v="28"/>
    <s v="Capital Assets"/>
    <x v="1"/>
    <s v="Natural Resources4"/>
    <s v="Santa Ana River Mitigation Bank4"/>
    <n v="129480.08"/>
    <n v="150000"/>
    <m/>
    <n v="150000"/>
    <n v="0"/>
    <n v="0"/>
    <n v="0"/>
    <n v="0"/>
    <n v="0"/>
    <n v="0"/>
    <n v="0"/>
    <n v="0"/>
    <n v="0"/>
    <n v="0"/>
    <n v="0"/>
    <n v="0"/>
    <n v="0"/>
    <n v="0"/>
    <n v="0"/>
    <n v="0"/>
    <n v="0"/>
    <n v="0"/>
    <n v="150000"/>
    <n v="0"/>
  </r>
  <r>
    <n v="25620"/>
    <s v="Lake Skinner Park"/>
    <n v="931750"/>
    <s v="Lake Skinner Park"/>
    <x v="112"/>
    <x v="112"/>
    <s v="25620 931750 526950"/>
    <x v="3"/>
    <x v="7"/>
    <s v="Supplies &amp; Services"/>
    <x v="0"/>
    <s v="Regional Parks2"/>
    <s v="Lake Skinner2"/>
    <n v="63.9"/>
    <n v="0"/>
    <m/>
    <n v="0"/>
    <n v="0"/>
    <n v="0"/>
    <n v="0"/>
    <n v="0"/>
    <n v="0"/>
    <n v="0"/>
    <n v="157.69"/>
    <n v="0"/>
    <n v="0"/>
    <n v="0"/>
    <n v="0"/>
    <n v="0"/>
    <n v="157.69"/>
    <n v="0"/>
    <n v="0"/>
    <n v="157.69"/>
    <n v="0"/>
    <n v="157.69"/>
    <n v="-157.69"/>
    <n v="0"/>
  </r>
  <r>
    <n v="25620"/>
    <s v="Lake Skinner Park"/>
    <n v="931750"/>
    <s v="Lake Skinner Park"/>
    <x v="150"/>
    <x v="150"/>
    <s v="25620 931750 527700"/>
    <x v="3"/>
    <x v="7"/>
    <s v="Supplies &amp; Services"/>
    <x v="0"/>
    <s v="Regional Parks2"/>
    <s v="Lake Skinner2"/>
    <n v="22.02"/>
    <n v="0"/>
    <m/>
    <n v="0"/>
    <n v="0"/>
    <n v="0"/>
    <n v="0"/>
    <n v="0"/>
    <n v="0"/>
    <n v="0"/>
    <n v="0"/>
    <n v="0"/>
    <n v="0"/>
    <n v="0"/>
    <n v="0"/>
    <n v="0"/>
    <n v="0"/>
    <n v="0"/>
    <n v="0"/>
    <n v="0"/>
    <n v="0"/>
    <n v="0"/>
    <n v="0"/>
    <n v="0"/>
  </r>
  <r>
    <n v="25400"/>
    <s v="Regional Park &amp; Open Space Dis"/>
    <n v="931200"/>
    <s v="Parks Facility Maintenance"/>
    <x v="22"/>
    <x v="22"/>
    <s v="25400 931200 510040"/>
    <x v="2"/>
    <x v="2"/>
    <s v="Payroll-PCF"/>
    <x v="3"/>
    <s v="Business Services1"/>
    <s v="Business Operations1"/>
    <n v="0"/>
    <n v="0"/>
    <m/>
    <n v="0"/>
    <n v="0"/>
    <n v="200"/>
    <n v="0"/>
    <n v="-200"/>
    <n v="0"/>
    <n v="0"/>
    <n v="0"/>
    <n v="0"/>
    <n v="0"/>
    <n v="0"/>
    <n v="0"/>
    <n v="0"/>
    <n v="0"/>
    <n v="200"/>
    <n v="-200"/>
    <n v="0"/>
    <n v="0"/>
    <n v="0"/>
    <n v="0"/>
    <n v="0"/>
  </r>
  <r>
    <n v="25430"/>
    <s v="Habitat/Open Space Mgt-Parks"/>
    <n v="931174"/>
    <s v="Hab &amp; Opn Spc-SantaRosaPlateau"/>
    <x v="64"/>
    <x v="64"/>
    <s v="25430 931174 523340"/>
    <x v="1"/>
    <x v="1"/>
    <s v="Supplies &amp; Services"/>
    <x v="0"/>
    <s v="Natural Resources2"/>
    <s v="Habitat &amp; Open Space Management2"/>
    <n v="0.37"/>
    <n v="0"/>
    <m/>
    <n v="0"/>
    <n v="0"/>
    <n v="0"/>
    <n v="0"/>
    <n v="0"/>
    <n v="0"/>
    <n v="0"/>
    <n v="0"/>
    <n v="0"/>
    <n v="0"/>
    <n v="0"/>
    <n v="0"/>
    <n v="0"/>
    <n v="0"/>
    <n v="0"/>
    <n v="0"/>
    <n v="0"/>
    <n v="0"/>
    <n v="0"/>
    <n v="0"/>
    <n v="0"/>
  </r>
  <r>
    <n v="25540"/>
    <s v="Multi-Species Reserve"/>
    <n v="931116"/>
    <s v="Multi-Species Reserve"/>
    <x v="29"/>
    <x v="29"/>
    <s v="25540 931116 510520"/>
    <x v="1"/>
    <x v="25"/>
    <s v="Payroll"/>
    <x v="3"/>
    <s v="Natural Resources1"/>
    <s v="Multi-Species Reserve1"/>
    <n v="20"/>
    <n v="0"/>
    <m/>
    <n v="0"/>
    <n v="12"/>
    <n v="40"/>
    <n v="33"/>
    <n v="0"/>
    <n v="0"/>
    <n v="40"/>
    <n v="0"/>
    <n v="0"/>
    <n v="0"/>
    <n v="0"/>
    <n v="0"/>
    <n v="0"/>
    <n v="125"/>
    <n v="85"/>
    <n v="40"/>
    <n v="0"/>
    <n v="0"/>
    <n v="125"/>
    <n v="-125"/>
    <n v="0"/>
  </r>
  <r>
    <n v="25400"/>
    <s v="Regional Park &amp; Open Space Dis"/>
    <n v="931200"/>
    <s v="Parks Facility Maintenance"/>
    <x v="27"/>
    <x v="27"/>
    <s v="25400 931200 510620"/>
    <x v="2"/>
    <x v="2"/>
    <s v="Payroll"/>
    <x v="3"/>
    <s v="Business Services1"/>
    <s v="Business Operations1"/>
    <n v="0"/>
    <n v="0"/>
    <m/>
    <n v="0"/>
    <n v="0"/>
    <n v="1.2"/>
    <n v="0"/>
    <n v="-1.2"/>
    <n v="0"/>
    <n v="0"/>
    <n v="0"/>
    <n v="0"/>
    <n v="0"/>
    <n v="0"/>
    <n v="0"/>
    <n v="0"/>
    <n v="0"/>
    <n v="1.2"/>
    <n v="-1.2"/>
    <n v="0"/>
    <n v="0"/>
    <n v="0"/>
    <n v="0"/>
    <n v="0"/>
  </r>
  <r>
    <n v="25430"/>
    <s v="Habitat/Open Space Mgt-Parks"/>
    <n v="931174"/>
    <s v="Hab &amp; Opn Spc-SantaRosaPlateau"/>
    <x v="95"/>
    <x v="95"/>
    <s v="25430 931174 523820"/>
    <x v="1"/>
    <x v="1"/>
    <s v="Supplies &amp; Services"/>
    <x v="0"/>
    <s v="Natural Resources2"/>
    <s v="Habitat &amp; Open Space Management2"/>
    <n v="539.64"/>
    <n v="0"/>
    <m/>
    <n v="0"/>
    <n v="0"/>
    <n v="0"/>
    <n v="0"/>
    <n v="0"/>
    <n v="0"/>
    <n v="0"/>
    <n v="0"/>
    <n v="0"/>
    <n v="0"/>
    <n v="0"/>
    <n v="0"/>
    <n v="0"/>
    <n v="0"/>
    <n v="0"/>
    <n v="0"/>
    <n v="0"/>
    <n v="0"/>
    <n v="0"/>
    <n v="0"/>
    <n v="0"/>
  </r>
  <r>
    <n v="25430"/>
    <s v="Habitat/Open Space Mgt-Parks"/>
    <n v="931174"/>
    <s v="Hab &amp; Opn Spc-SantaRosaPlateau"/>
    <x v="68"/>
    <x v="68"/>
    <s v="25430 931174 524840"/>
    <x v="1"/>
    <x v="1"/>
    <s v="Supplies &amp; Services"/>
    <x v="0"/>
    <s v="Natural Resources2"/>
    <s v="Habitat &amp; Open Space Management2"/>
    <n v="75"/>
    <n v="0"/>
    <m/>
    <n v="0"/>
    <n v="0"/>
    <n v="0"/>
    <n v="0"/>
    <n v="0"/>
    <n v="0"/>
    <n v="0"/>
    <n v="0"/>
    <n v="0"/>
    <n v="0"/>
    <n v="0"/>
    <n v="0"/>
    <n v="0"/>
    <n v="0"/>
    <n v="0"/>
    <n v="0"/>
    <n v="0"/>
    <n v="0"/>
    <n v="0"/>
    <n v="0"/>
    <n v="0"/>
  </r>
  <r>
    <n v="25430"/>
    <s v="Habitat/Open Space Mgt-Parks"/>
    <n v="931174"/>
    <s v="Hab &amp; Opn Spc-SantaRosaPlateau"/>
    <x v="71"/>
    <x v="71"/>
    <s v="25430 931174 526940"/>
    <x v="1"/>
    <x v="1"/>
    <s v="Supplies &amp; Services"/>
    <x v="0"/>
    <s v="Natural Resources2"/>
    <s v="Habitat &amp; Open Space Management2"/>
    <n v="293.64"/>
    <n v="0"/>
    <m/>
    <n v="0"/>
    <n v="0"/>
    <n v="0"/>
    <n v="0"/>
    <n v="0"/>
    <n v="0"/>
    <n v="0"/>
    <n v="0"/>
    <n v="0"/>
    <n v="0"/>
    <n v="0"/>
    <n v="0"/>
    <n v="0"/>
    <n v="0"/>
    <n v="0"/>
    <n v="0"/>
    <n v="0"/>
    <n v="0"/>
    <n v="0"/>
    <n v="0"/>
    <n v="0"/>
  </r>
  <r>
    <n v="25430"/>
    <s v="Habitat/Open Space Mgt-Parks"/>
    <n v="931174"/>
    <s v="Hab &amp; Opn Spc-SantaRosaPlateau"/>
    <x v="72"/>
    <x v="72"/>
    <s v="25430 931174 526960"/>
    <x v="1"/>
    <x v="1"/>
    <s v="Supplies &amp; Services"/>
    <x v="0"/>
    <s v="Natural Resources2"/>
    <s v="Habitat &amp; Open Space Management2"/>
    <n v="84.35"/>
    <n v="0"/>
    <m/>
    <n v="0"/>
    <n v="0"/>
    <n v="0"/>
    <n v="0"/>
    <n v="0"/>
    <n v="0"/>
    <n v="0"/>
    <n v="0"/>
    <n v="0"/>
    <n v="0"/>
    <n v="0"/>
    <n v="0"/>
    <n v="0"/>
    <n v="0"/>
    <n v="0"/>
    <n v="0"/>
    <n v="0"/>
    <n v="0"/>
    <n v="0"/>
    <n v="0"/>
    <n v="0"/>
  </r>
  <r>
    <n v="25430"/>
    <s v="Habitat/Open Space Mgt-Parks"/>
    <n v="931174"/>
    <s v="Hab &amp; Opn Spc-SantaRosaPlateau"/>
    <x v="11"/>
    <x v="11"/>
    <s v="25430 931174 527690"/>
    <x v="1"/>
    <x v="1"/>
    <s v="Internal Service Costs"/>
    <x v="0"/>
    <s v="Natural Resources2"/>
    <s v="Habitat &amp; Open Space Management2"/>
    <n v="5667.84"/>
    <n v="0"/>
    <m/>
    <n v="0"/>
    <n v="0"/>
    <n v="0"/>
    <n v="0"/>
    <n v="0"/>
    <n v="0"/>
    <n v="0"/>
    <n v="0"/>
    <n v="0"/>
    <n v="0"/>
    <n v="0"/>
    <n v="0"/>
    <n v="0"/>
    <n v="0"/>
    <n v="0"/>
    <n v="0"/>
    <n v="0"/>
    <n v="0"/>
    <n v="0"/>
    <n v="0"/>
    <n v="0"/>
  </r>
  <r>
    <n v="25400"/>
    <s v="Regional Park &amp; Open Space Dis"/>
    <n v="931200"/>
    <s v="Parks Facility Maintenance"/>
    <x v="42"/>
    <x v="42"/>
    <s v="25400 931200 518140"/>
    <x v="2"/>
    <x v="2"/>
    <s v="Payroll-PCF"/>
    <x v="3"/>
    <s v="Business Services1"/>
    <s v="Business Operations1"/>
    <n v="0"/>
    <n v="0"/>
    <m/>
    <n v="0"/>
    <n v="0"/>
    <n v="0.08"/>
    <n v="0"/>
    <n v="-0.08"/>
    <n v="0"/>
    <n v="0"/>
    <n v="0"/>
    <n v="0"/>
    <n v="0"/>
    <n v="0"/>
    <n v="0"/>
    <n v="0"/>
    <n v="0"/>
    <n v="0.08"/>
    <n v="-0.08"/>
    <n v="0"/>
    <n v="0"/>
    <n v="0"/>
    <n v="0"/>
    <n v="0"/>
  </r>
  <r>
    <n v="25400"/>
    <s v="Regional Park &amp; Open Space Dis"/>
    <n v="931270"/>
    <s v="Santa Ana River Bottom Mgmt"/>
    <x v="49"/>
    <x v="49"/>
    <s v="25400 931270 520105"/>
    <x v="2"/>
    <x v="14"/>
    <s v="Supplies &amp; Services"/>
    <x v="0"/>
    <s v="Business Services2"/>
    <s v="SARB Management2"/>
    <n v="108"/>
    <n v="0"/>
    <m/>
    <n v="0"/>
    <n v="0"/>
    <n v="178.32"/>
    <n v="0"/>
    <n v="0"/>
    <n v="0"/>
    <n v="0"/>
    <n v="27.16"/>
    <n v="0"/>
    <n v="0"/>
    <n v="0"/>
    <n v="0"/>
    <n v="0"/>
    <n v="205.48"/>
    <n v="178.32"/>
    <n v="0"/>
    <n v="27.16"/>
    <n v="0"/>
    <n v="205.48"/>
    <n v="-205.48"/>
    <n v="0"/>
  </r>
  <r>
    <n v="25400"/>
    <s v="Regional Park &amp; Open Space Dis"/>
    <n v="931270"/>
    <s v="Santa Ana River Bottom Mgmt"/>
    <x v="50"/>
    <x v="50"/>
    <s v="25400 931270 520115"/>
    <x v="2"/>
    <x v="14"/>
    <s v="Supplies &amp; Services"/>
    <x v="0"/>
    <s v="Business Services2"/>
    <s v="SARB Management2"/>
    <n v="126.15"/>
    <n v="4000"/>
    <m/>
    <n v="4000"/>
    <n v="0"/>
    <n v="0"/>
    <n v="406.21"/>
    <n v="0"/>
    <n v="765.02"/>
    <n v="1071.31"/>
    <n v="1740.77"/>
    <n v="312.51"/>
    <n v="316"/>
    <n v="291.95999999999998"/>
    <n v="1604.4"/>
    <n v="935.56"/>
    <n v="7443.74"/>
    <n v="406.21"/>
    <n v="1836.33"/>
    <n v="2369.2799999999997"/>
    <n v="2831.92"/>
    <n v="7443.74"/>
    <n v="-3443.74"/>
    <n v="7000"/>
  </r>
  <r>
    <n v="25400"/>
    <s v="Regional Park &amp; Open Space Dis"/>
    <n v="931240"/>
    <s v="Finance"/>
    <x v="51"/>
    <x v="51"/>
    <s v="25400 931240 520230"/>
    <x v="2"/>
    <x v="12"/>
    <s v="Supplies &amp; Services"/>
    <x v="0"/>
    <s v="Business Services2"/>
    <s v="Finance2"/>
    <n v="38.01"/>
    <n v="0"/>
    <m/>
    <n v="0"/>
    <n v="0"/>
    <n v="0"/>
    <n v="0"/>
    <n v="0"/>
    <n v="0"/>
    <n v="0"/>
    <n v="0"/>
    <n v="0"/>
    <n v="0"/>
    <n v="0"/>
    <n v="0"/>
    <n v="0"/>
    <n v="0"/>
    <n v="0"/>
    <n v="0"/>
    <n v="0"/>
    <n v="0"/>
    <n v="0"/>
    <n v="0"/>
    <n v="0"/>
  </r>
  <r>
    <n v="25400"/>
    <s v="Regional Park &amp; Open Space Dis"/>
    <n v="931304"/>
    <s v="San Timoteo Schoolhouse"/>
    <x v="51"/>
    <x v="51"/>
    <s v="25400 931304 520230"/>
    <x v="4"/>
    <x v="29"/>
    <s v="Supplies &amp; Services"/>
    <x v="0"/>
    <s v="Interpretive2"/>
    <s v="San Timoteo Schoolhouse2"/>
    <n v="41.78"/>
    <n v="600"/>
    <m/>
    <n v="600"/>
    <n v="0"/>
    <n v="41.79"/>
    <n v="41.79"/>
    <n v="41.87"/>
    <n v="41.9"/>
    <n v="41.9"/>
    <n v="41.9"/>
    <n v="41.92"/>
    <n v="41.92"/>
    <n v="41.92"/>
    <n v="41.9"/>
    <n v="41.9"/>
    <n v="460.71"/>
    <n v="83.58"/>
    <n v="125.66999999999999"/>
    <n v="125.74"/>
    <n v="125.72"/>
    <n v="460.71000000000004"/>
    <n v="139.28999999999996"/>
    <n v="0"/>
  </r>
  <r>
    <n v="25400"/>
    <s v="Regional Park &amp; Open Space Dis"/>
    <n v="931205"/>
    <s v="Crestmore Manor"/>
    <x v="52"/>
    <x v="52"/>
    <s v="25400 931205 520320"/>
    <x v="2"/>
    <x v="10"/>
    <s v="Supplies &amp; Services"/>
    <x v="0"/>
    <s v="Business Services2"/>
    <s v="Guest Services &amp; Events2"/>
    <n v="281.05"/>
    <n v="4000"/>
    <m/>
    <n v="4000"/>
    <n v="0"/>
    <n v="251.28"/>
    <n v="450.06"/>
    <n v="209.74"/>
    <n v="28.72"/>
    <n v="219.4"/>
    <n v="201.67"/>
    <n v="209.89"/>
    <n v="466.62"/>
    <n v="29.35"/>
    <n v="268.08999999999997"/>
    <n v="259.39999999999998"/>
    <n v="2594.2200000000003"/>
    <n v="701.34"/>
    <n v="457.86"/>
    <n v="878.18"/>
    <n v="556.83999999999992"/>
    <n v="2594.2200000000003"/>
    <n v="1405.7799999999997"/>
    <n v="2500"/>
  </r>
  <r>
    <n v="25400"/>
    <s v="Regional Park &amp; Open Space Dis"/>
    <n v="931270"/>
    <s v="Santa Ana River Bottom Mgmt"/>
    <x v="54"/>
    <x v="54"/>
    <s v="25400 931270 520845"/>
    <x v="2"/>
    <x v="14"/>
    <s v="Supplies &amp; Services"/>
    <x v="0"/>
    <s v="Business Services2"/>
    <s v="SARB Management2"/>
    <n v="1542.28"/>
    <n v="100000"/>
    <m/>
    <n v="100000"/>
    <n v="48.97"/>
    <n v="0"/>
    <n v="886.02"/>
    <n v="432.74"/>
    <n v="810.29"/>
    <n v="293.02999999999997"/>
    <n v="1684.99"/>
    <n v="6499.22"/>
    <n v="3227.1"/>
    <n v="6192.76"/>
    <n v="5000.0600000000004"/>
    <n v="3720.21"/>
    <n v="28795.390000000003"/>
    <n v="934.99"/>
    <n v="1536.06"/>
    <n v="11411.31"/>
    <n v="14913.029999999999"/>
    <n v="28795.39"/>
    <n v="71204.61"/>
    <n v="100000"/>
  </r>
  <r>
    <n v="25590"/>
    <s v="MSHCP Reserve Management"/>
    <n v="931150"/>
    <s v="MSHCP Reserve Management"/>
    <x v="138"/>
    <x v="138"/>
    <s v="25590 931150 521760"/>
    <x v="1"/>
    <x v="6"/>
    <s v="Supplies &amp; Services"/>
    <x v="0"/>
    <s v="Natural Resources2"/>
    <s v="MSHCP Reserve Management2"/>
    <n v="830.55"/>
    <n v="0"/>
    <m/>
    <n v="0"/>
    <n v="2065.41"/>
    <n v="0"/>
    <n v="0"/>
    <n v="0"/>
    <n v="0"/>
    <n v="0"/>
    <n v="0"/>
    <n v="40"/>
    <n v="0"/>
    <n v="0"/>
    <n v="0"/>
    <n v="0"/>
    <n v="2105.41"/>
    <n v="2065.41"/>
    <n v="0"/>
    <n v="40"/>
    <n v="0"/>
    <n v="2105.41"/>
    <n v="-2105.41"/>
    <n v="0"/>
  </r>
  <r>
    <n v="25400"/>
    <s v="Regional Park &amp; Open Space Dis"/>
    <n v="931270"/>
    <s v="Santa Ana River Bottom Mgmt"/>
    <x v="60"/>
    <x v="60"/>
    <s v="25400 931270 522320"/>
    <x v="2"/>
    <x v="14"/>
    <s v="Supplies &amp; Services"/>
    <x v="0"/>
    <s v="Business Services2"/>
    <s v="SARB Management2"/>
    <n v="85.92"/>
    <n v="25000"/>
    <m/>
    <n v="25000"/>
    <n v="0"/>
    <n v="0"/>
    <n v="3035.13"/>
    <n v="0"/>
    <n v="7498.58"/>
    <n v="842.24"/>
    <n v="1408.64"/>
    <n v="739.46"/>
    <n v="659.54"/>
    <n v="989.06"/>
    <n v="357.23"/>
    <n v="1370.75"/>
    <n v="16900.629999999997"/>
    <n v="3035.13"/>
    <n v="8340.82"/>
    <n v="2807.6400000000003"/>
    <n v="2717.04"/>
    <n v="16900.63"/>
    <n v="8099.369999999999"/>
    <n v="25000"/>
  </r>
  <r>
    <n v="25400"/>
    <s v="Regional Park &amp; Open Space Dis"/>
    <n v="931402"/>
    <s v="Hurkey Creek Park"/>
    <x v="144"/>
    <x v="144"/>
    <s v="25400 931402 523210"/>
    <x v="3"/>
    <x v="22"/>
    <s v="Supplies &amp; Services"/>
    <x v="0"/>
    <s v="Regional Parks2"/>
    <s v="Hurkey Creek2"/>
    <n v="76"/>
    <n v="0"/>
    <m/>
    <n v="0"/>
    <n v="0"/>
    <n v="0"/>
    <n v="0"/>
    <n v="0"/>
    <n v="0"/>
    <n v="0"/>
    <n v="0"/>
    <n v="0"/>
    <n v="0"/>
    <n v="0"/>
    <n v="0"/>
    <n v="0"/>
    <n v="0"/>
    <n v="0"/>
    <n v="0"/>
    <n v="0"/>
    <n v="0"/>
    <n v="0"/>
    <n v="0"/>
    <n v="0"/>
  </r>
  <r>
    <n v="25400"/>
    <s v="Regional Park &amp; Open Space Dis"/>
    <n v="931220"/>
    <s v="Administration"/>
    <x v="16"/>
    <x v="16"/>
    <s v="25400 931220 523760"/>
    <x v="2"/>
    <x v="11"/>
    <s v="Internal Service Costs"/>
    <x v="0"/>
    <s v="Business Services2"/>
    <s v="Executive2"/>
    <n v="28.75"/>
    <n v="0"/>
    <m/>
    <n v="0"/>
    <n v="0"/>
    <n v="0"/>
    <n v="0"/>
    <n v="0"/>
    <n v="0"/>
    <n v="0"/>
    <n v="0"/>
    <n v="0"/>
    <n v="0"/>
    <n v="0"/>
    <n v="0"/>
    <n v="0"/>
    <n v="0"/>
    <n v="0"/>
    <n v="0"/>
    <n v="0"/>
    <n v="0"/>
    <n v="0"/>
    <n v="0"/>
    <n v="0"/>
  </r>
  <r>
    <n v="25400"/>
    <s v="Regional Park &amp; Open Space Dis"/>
    <n v="931405"/>
    <s v="Lake Cahuilla Park"/>
    <x v="71"/>
    <x v="71"/>
    <s v="25400 931405 526940"/>
    <x v="3"/>
    <x v="3"/>
    <s v="Supplies &amp; Services"/>
    <x v="0"/>
    <s v="Regional Parks2"/>
    <s v="Lake Cahuilla2"/>
    <n v="28.11"/>
    <n v="0"/>
    <m/>
    <n v="0"/>
    <n v="0"/>
    <n v="0"/>
    <n v="0"/>
    <n v="0"/>
    <n v="78.180000000000007"/>
    <n v="0"/>
    <n v="48.89"/>
    <n v="69.599999999999994"/>
    <n v="0"/>
    <n v="0"/>
    <n v="0"/>
    <n v="0"/>
    <n v="196.67000000000002"/>
    <n v="0"/>
    <n v="78.180000000000007"/>
    <n v="118.49"/>
    <n v="0"/>
    <n v="196.67000000000002"/>
    <n v="-196.67000000000002"/>
    <n v="0"/>
  </r>
  <r>
    <n v="25400"/>
    <s v="Regional Park &amp; Open Space Dis"/>
    <n v="931402"/>
    <s v="Hurkey Creek Park"/>
    <x v="79"/>
    <x v="79"/>
    <s v="25400 931402 528260"/>
    <x v="3"/>
    <x v="22"/>
    <s v="Supplies &amp; Services"/>
    <x v="0"/>
    <s v="Regional Parks2"/>
    <s v="Hurkey Creek2"/>
    <n v="45.87"/>
    <n v="0"/>
    <m/>
    <n v="0"/>
    <n v="0"/>
    <n v="0"/>
    <n v="0"/>
    <n v="0"/>
    <n v="0"/>
    <n v="0"/>
    <n v="0"/>
    <n v="0"/>
    <n v="0"/>
    <n v="0"/>
    <n v="0"/>
    <n v="0"/>
    <n v="0"/>
    <n v="0"/>
    <n v="0"/>
    <n v="0"/>
    <n v="0"/>
    <n v="0"/>
    <n v="0"/>
    <n v="0"/>
  </r>
  <r>
    <n v="25400"/>
    <s v="Regional Park &amp; Open Space Dis"/>
    <n v="931307"/>
    <s v="Santa Rosa Plateau Nature Ctr"/>
    <x v="84"/>
    <x v="84"/>
    <s v="25400 931307 529520"/>
    <x v="4"/>
    <x v="20"/>
    <s v="Supplies &amp; Services"/>
    <x v="0"/>
    <s v="Interpretive2"/>
    <s v="Santa Rosa Plateau Nature Center2"/>
    <n v="60"/>
    <n v="0"/>
    <m/>
    <n v="0"/>
    <n v="474"/>
    <n v="0"/>
    <n v="820"/>
    <n v="0"/>
    <n v="0"/>
    <n v="0"/>
    <n v="0"/>
    <n v="0"/>
    <n v="0"/>
    <n v="0"/>
    <n v="509.75"/>
    <n v="0"/>
    <n v="1803.75"/>
    <n v="1294"/>
    <n v="0"/>
    <n v="0"/>
    <n v="509.75"/>
    <n v="1803.75"/>
    <n v="-1803.75"/>
    <n v="1300"/>
  </r>
  <r>
    <n v="25510"/>
    <s v="Park Residences Util &amp; Maint"/>
    <n v="931108"/>
    <s v="Park Residences Util &amp; Maint"/>
    <x v="85"/>
    <x v="85"/>
    <s v="25510 931108 529550"/>
    <x v="2"/>
    <x v="32"/>
    <s v="Supplies &amp; Services"/>
    <x v="0"/>
    <s v="Business Services2"/>
    <s v="Park Residences2"/>
    <n v="87.45"/>
    <n v="0"/>
    <m/>
    <n v="0"/>
    <n v="0"/>
    <n v="265.92"/>
    <n v="60.91"/>
    <n v="76.010000000000005"/>
    <n v="66.569999999999993"/>
    <n v="69.709999999999994"/>
    <n v="63.41"/>
    <n v="66.569999999999993"/>
    <n v="63.41"/>
    <n v="66.569999999999993"/>
    <n v="63.41"/>
    <n v="66.569999999999993"/>
    <n v="929.06"/>
    <n v="326.83000000000004"/>
    <n v="212.28999999999996"/>
    <n v="193.39"/>
    <n v="196.54999999999998"/>
    <n v="929.06"/>
    <n v="-929.06"/>
    <n v="0"/>
  </r>
  <r>
    <n v="25400"/>
    <s v="Regional Park &amp; Open Space Dis"/>
    <n v="931420"/>
    <s v="Blythe Parks"/>
    <x v="152"/>
    <x v="152"/>
    <s v="25400 931420 532690"/>
    <x v="3"/>
    <x v="35"/>
    <s v="Other Charges"/>
    <x v="2"/>
    <s v="Regional Parks3"/>
    <s v="Blythe Parks3"/>
    <n v="12076.27"/>
    <n v="0"/>
    <m/>
    <n v="0"/>
    <n v="0"/>
    <n v="0"/>
    <n v="0"/>
    <n v="0"/>
    <n v="0"/>
    <n v="0"/>
    <n v="0"/>
    <n v="0"/>
    <n v="0"/>
    <n v="0"/>
    <n v="0"/>
    <n v="12460.36"/>
    <n v="12460.36"/>
    <n v="0"/>
    <n v="0"/>
    <n v="0"/>
    <n v="12460.36"/>
    <n v="12460.36"/>
    <n v="-12460.36"/>
    <n v="14000"/>
  </r>
  <r>
    <n v="25400"/>
    <s v="Regional Park &amp; Open Space Dis"/>
    <n v="931235"/>
    <s v="Business Operations"/>
    <x v="86"/>
    <x v="86"/>
    <s v="25400 931235 536761"/>
    <x v="2"/>
    <x v="2"/>
    <s v="Internal Service Costs"/>
    <x v="2"/>
    <s v="Business Services3"/>
    <s v="Business Operations3"/>
    <n v="0"/>
    <n v="0"/>
    <m/>
    <n v="0"/>
    <n v="0"/>
    <n v="0"/>
    <n v="0"/>
    <n v="0"/>
    <n v="0"/>
    <n v="0"/>
    <n v="0"/>
    <n v="0"/>
    <n v="0"/>
    <n v="0"/>
    <n v="0"/>
    <n v="0"/>
    <n v="0"/>
    <n v="0"/>
    <n v="0"/>
    <n v="0"/>
    <n v="0"/>
    <n v="0"/>
    <n v="0"/>
    <n v="3528"/>
  </r>
  <r>
    <n v="25400"/>
    <s v="Regional Park &amp; Open Space Dis"/>
    <n v="931240"/>
    <s v="Finance"/>
    <x v="86"/>
    <x v="86"/>
    <s v="25400 931240 536761"/>
    <x v="2"/>
    <x v="12"/>
    <s v="Internal Service Costs"/>
    <x v="2"/>
    <s v="Business Services3"/>
    <s v="Finance3"/>
    <n v="0"/>
    <n v="0"/>
    <m/>
    <n v="0"/>
    <n v="0"/>
    <n v="0"/>
    <n v="0"/>
    <n v="0"/>
    <n v="0"/>
    <n v="0"/>
    <n v="0"/>
    <n v="0"/>
    <n v="0"/>
    <n v="0"/>
    <n v="0"/>
    <n v="0"/>
    <n v="0"/>
    <n v="0"/>
    <n v="0"/>
    <n v="0"/>
    <n v="0"/>
    <n v="0"/>
    <n v="0"/>
    <n v="920"/>
  </r>
  <r>
    <n v="25400"/>
    <s v="Regional Park &amp; Open Space Dis"/>
    <n v="931260"/>
    <s v="Marketing"/>
    <x v="86"/>
    <x v="86"/>
    <s v="25400 931260 536761"/>
    <x v="2"/>
    <x v="13"/>
    <s v="Internal Service Costs"/>
    <x v="2"/>
    <s v="Business Services3"/>
    <s v="Marketing3"/>
    <n v="0"/>
    <n v="0"/>
    <m/>
    <n v="0"/>
    <n v="0"/>
    <n v="0"/>
    <n v="0"/>
    <n v="0"/>
    <n v="0"/>
    <n v="0"/>
    <n v="0"/>
    <n v="0"/>
    <n v="0"/>
    <n v="0"/>
    <n v="0"/>
    <n v="0"/>
    <n v="0"/>
    <n v="0"/>
    <n v="0"/>
    <n v="0"/>
    <n v="0"/>
    <n v="0"/>
    <n v="0"/>
    <n v="153"/>
  </r>
  <r>
    <n v="25400"/>
    <s v="Regional Park &amp; Open Space Dis"/>
    <n v="931400"/>
    <s v="Major Parks"/>
    <x v="86"/>
    <x v="86"/>
    <s v="25400 931400 536761"/>
    <x v="3"/>
    <x v="21"/>
    <s v="Internal Service Costs"/>
    <x v="2"/>
    <s v="Regional Parks3"/>
    <s v="Regional Parks General Admin3"/>
    <n v="0"/>
    <n v="0"/>
    <m/>
    <n v="0"/>
    <n v="0"/>
    <n v="0"/>
    <n v="0"/>
    <n v="0"/>
    <n v="0"/>
    <n v="0"/>
    <n v="0"/>
    <n v="0"/>
    <n v="0"/>
    <n v="0"/>
    <n v="0"/>
    <n v="0"/>
    <n v="0"/>
    <n v="0"/>
    <n v="0"/>
    <n v="0"/>
    <n v="0"/>
    <n v="0"/>
    <n v="0"/>
    <n v="3068"/>
  </r>
  <r>
    <n v="25430"/>
    <s v="Habitat/Open Space Mgt-Parks"/>
    <n v="931174"/>
    <s v="Hab &amp; Opn Spc-SantaRosaPlateau"/>
    <x v="80"/>
    <x v="80"/>
    <s v="25430 931174 528920"/>
    <x v="1"/>
    <x v="1"/>
    <s v="Supplies &amp; Services"/>
    <x v="0"/>
    <s v="Natural Resources2"/>
    <s v="Habitat &amp; Open Space Management2"/>
    <n v="7723.32"/>
    <n v="0"/>
    <m/>
    <n v="0"/>
    <n v="0"/>
    <n v="0"/>
    <n v="0"/>
    <n v="0"/>
    <n v="0"/>
    <n v="0"/>
    <n v="0"/>
    <n v="0"/>
    <n v="0"/>
    <n v="0"/>
    <n v="0"/>
    <n v="0"/>
    <n v="0"/>
    <n v="0"/>
    <n v="0"/>
    <n v="0"/>
    <n v="0"/>
    <n v="0"/>
    <n v="0"/>
    <n v="0"/>
  </r>
  <r>
    <n v="25430"/>
    <s v="Habitat/Open Space Mgt-Parks"/>
    <n v="931174"/>
    <s v="Hab &amp; Opn Spc-SantaRosaPlateau"/>
    <x v="83"/>
    <x v="83"/>
    <s v="25430 931174 529500"/>
    <x v="1"/>
    <x v="1"/>
    <s v="Supplies &amp; Services"/>
    <x v="0"/>
    <s v="Natural Resources2"/>
    <s v="Habitat &amp; Open Space Management2"/>
    <n v="695.93000000000006"/>
    <n v="0"/>
    <m/>
    <n v="0"/>
    <n v="0"/>
    <n v="0"/>
    <n v="0"/>
    <n v="0"/>
    <n v="0"/>
    <n v="0"/>
    <n v="0"/>
    <n v="0"/>
    <n v="0"/>
    <n v="0"/>
    <n v="0"/>
    <n v="0"/>
    <n v="0"/>
    <n v="0"/>
    <n v="0"/>
    <n v="0"/>
    <n v="0"/>
    <n v="0"/>
    <n v="0"/>
    <n v="0"/>
  </r>
  <r>
    <n v="25430"/>
    <s v="Habitat/Open Space Mgt-Parks"/>
    <n v="931174"/>
    <s v="Hab &amp; Opn Spc-SantaRosaPlateau"/>
    <x v="84"/>
    <x v="84"/>
    <s v="25430 931174 529520"/>
    <x v="1"/>
    <x v="1"/>
    <s v="Supplies &amp; Services"/>
    <x v="0"/>
    <s v="Natural Resources2"/>
    <s v="Habitat &amp; Open Space Management2"/>
    <n v="8163.65"/>
    <n v="0"/>
    <m/>
    <n v="0"/>
    <n v="0"/>
    <n v="0"/>
    <n v="0"/>
    <n v="0"/>
    <n v="0"/>
    <n v="0"/>
    <n v="0"/>
    <n v="0"/>
    <n v="0"/>
    <n v="0"/>
    <n v="0"/>
    <n v="0"/>
    <n v="0"/>
    <n v="0"/>
    <n v="0"/>
    <n v="0"/>
    <n v="0"/>
    <n v="0"/>
    <n v="0"/>
    <n v="0"/>
  </r>
  <r>
    <n v="25540"/>
    <s v="Multi-Species Reserve"/>
    <n v="931116"/>
    <s v="Multi-Species Reserve"/>
    <x v="86"/>
    <x v="86"/>
    <s v="25540 931116 536761"/>
    <x v="1"/>
    <x v="25"/>
    <s v="Internal Service Costs"/>
    <x v="2"/>
    <s v="Natural Resources3"/>
    <s v="Multi-Species Reserve3"/>
    <n v="0"/>
    <n v="0"/>
    <m/>
    <n v="0"/>
    <n v="0"/>
    <n v="0"/>
    <n v="0"/>
    <n v="0"/>
    <n v="0"/>
    <n v="0"/>
    <n v="0"/>
    <n v="0"/>
    <n v="0"/>
    <n v="0"/>
    <n v="0"/>
    <n v="0"/>
    <n v="0"/>
    <n v="0"/>
    <n v="0"/>
    <n v="0"/>
    <n v="0"/>
    <n v="0"/>
    <n v="0"/>
    <n v="1534"/>
  </r>
  <r>
    <n v="25590"/>
    <s v="MSHCP Reserve Management"/>
    <n v="931150"/>
    <s v="MSHCP Reserve Management"/>
    <x v="86"/>
    <x v="86"/>
    <s v="25590 931150 536761"/>
    <x v="1"/>
    <x v="6"/>
    <s v="Internal Service Costs"/>
    <x v="2"/>
    <s v="Natural Resources3"/>
    <s v="MSHCP Reserve Management3"/>
    <n v="0"/>
    <n v="0"/>
    <m/>
    <n v="0"/>
    <n v="0"/>
    <n v="0"/>
    <n v="0"/>
    <n v="0"/>
    <n v="0"/>
    <n v="0"/>
    <n v="0"/>
    <n v="0"/>
    <n v="0"/>
    <n v="0"/>
    <n v="0"/>
    <n v="0"/>
    <n v="0"/>
    <n v="0"/>
    <n v="0"/>
    <n v="0"/>
    <n v="0"/>
    <n v="0"/>
    <n v="0"/>
    <n v="1074"/>
  </r>
  <r>
    <n v="25620"/>
    <s v="Lake Skinner Park"/>
    <n v="931750"/>
    <s v="Lake Skinner Park"/>
    <x v="86"/>
    <x v="86"/>
    <s v="25620 931750 536761"/>
    <x v="3"/>
    <x v="7"/>
    <s v="Internal Service Costs"/>
    <x v="2"/>
    <s v="Regional Parks3"/>
    <s v="Lake Skinner3"/>
    <n v="0"/>
    <n v="0"/>
    <m/>
    <n v="0"/>
    <n v="0"/>
    <n v="0"/>
    <n v="0"/>
    <n v="0"/>
    <n v="0"/>
    <n v="0"/>
    <n v="0"/>
    <n v="0"/>
    <n v="0"/>
    <n v="0"/>
    <n v="0"/>
    <n v="0"/>
    <n v="0"/>
    <n v="0"/>
    <n v="0"/>
    <n v="0"/>
    <n v="0"/>
    <n v="0"/>
    <n v="0"/>
    <n v="1534"/>
  </r>
  <r>
    <n v="33100"/>
    <s v="Park Acq &amp; Dev, District"/>
    <n v="931105"/>
    <s v="Park Acq &amp; Dev, District"/>
    <x v="88"/>
    <x v="88"/>
    <s v="33100 931105 537080"/>
    <x v="0"/>
    <x v="0"/>
    <s v="Other Charges"/>
    <x v="2"/>
    <s v="CIP3"/>
    <s v="Park Acq &amp; Dev, District3"/>
    <n v="7237.51"/>
    <n v="0"/>
    <m/>
    <n v="0"/>
    <n v="0"/>
    <n v="0"/>
    <n v="0"/>
    <n v="0"/>
    <n v="0"/>
    <n v="0"/>
    <n v="0"/>
    <n v="0"/>
    <n v="0"/>
    <n v="0"/>
    <n v="0"/>
    <n v="0"/>
    <n v="0"/>
    <n v="0"/>
    <n v="0"/>
    <n v="0"/>
    <n v="0"/>
    <n v="0"/>
    <n v="0"/>
    <n v="0"/>
  </r>
  <r>
    <n v="21735"/>
    <s v="ARP Act Coronavirus Relief"/>
    <n v="931105"/>
    <s v="Park Acq &amp; Dev, District"/>
    <x v="4"/>
    <x v="4"/>
    <s v="21735 931105 546160"/>
    <x v="5"/>
    <x v="34"/>
    <s v="Capital Assets"/>
    <x v="1"/>
    <s v="ARPA4"/>
    <s v="ARPA Projects4"/>
    <n v="47582.53"/>
    <n v="0"/>
    <m/>
    <n v="0"/>
    <n v="0"/>
    <n v="0"/>
    <n v="0"/>
    <n v="0"/>
    <n v="0"/>
    <n v="0"/>
    <n v="0"/>
    <n v="0"/>
    <n v="0"/>
    <n v="-47582.53"/>
    <n v="0"/>
    <n v="0"/>
    <n v="-47582.53"/>
    <n v="0"/>
    <n v="0"/>
    <n v="0"/>
    <n v="-47582.53"/>
    <n v="-47582.53"/>
    <n v="47582.53"/>
    <n v="0"/>
  </r>
  <r>
    <n v="25400"/>
    <s v="Regional Park &amp; Open Space Dis"/>
    <n v="931304"/>
    <s v="San Timoteo Schoolhouse"/>
    <x v="91"/>
    <x v="91"/>
    <s v="25400 931304 523290"/>
    <x v="4"/>
    <x v="29"/>
    <s v="Supplies &amp; Services"/>
    <x v="0"/>
    <s v="Interpretive2"/>
    <s v="San Timoteo Schoolhouse2"/>
    <n v="0.23"/>
    <n v="0"/>
    <m/>
    <n v="0"/>
    <n v="0.23"/>
    <n v="-0.23"/>
    <n v="0"/>
    <n v="0"/>
    <n v="0"/>
    <n v="0.04"/>
    <n v="0"/>
    <n v="0"/>
    <n v="0"/>
    <n v="0"/>
    <n v="0"/>
    <n v="0"/>
    <n v="0.04"/>
    <n v="0"/>
    <n v="0.04"/>
    <n v="0"/>
    <n v="0"/>
    <n v="0.04"/>
    <n v="-0.04"/>
    <n v="0"/>
  </r>
  <r>
    <n v="25400"/>
    <s v="Regional Park &amp; Open Space Dis"/>
    <n v="931408"/>
    <s v="McCall Park"/>
    <x v="23"/>
    <x v="23"/>
    <s v="25400 931408 510200"/>
    <x v="3"/>
    <x v="24"/>
    <s v="Payroll"/>
    <x v="3"/>
    <s v="Regional Parks1"/>
    <s v="McCall1"/>
    <n v="2157.5500000000002"/>
    <n v="0"/>
    <m/>
    <n v="0"/>
    <n v="0"/>
    <n v="0"/>
    <n v="0"/>
    <n v="0"/>
    <n v="0"/>
    <n v="0"/>
    <n v="0"/>
    <n v="0"/>
    <n v="0"/>
    <n v="0"/>
    <n v="0"/>
    <n v="0"/>
    <n v="0"/>
    <n v="0"/>
    <n v="0"/>
    <n v="0"/>
    <n v="0"/>
    <n v="0"/>
    <n v="0"/>
    <n v="0"/>
  </r>
  <r>
    <n v="25400"/>
    <s v="Regional Park &amp; Open Space Dis"/>
    <n v="931220"/>
    <s v="Administration"/>
    <x v="102"/>
    <x v="102"/>
    <s v="25400 931220 523840"/>
    <x v="2"/>
    <x v="11"/>
    <s v="Supplies &amp; Services"/>
    <x v="0"/>
    <s v="Business Services2"/>
    <s v="Executive2"/>
    <n v="149"/>
    <n v="0"/>
    <m/>
    <n v="0"/>
    <n v="149"/>
    <n v="-149"/>
    <n v="298"/>
    <n v="1477.74"/>
    <n v="149"/>
    <n v="0"/>
    <n v="298"/>
    <n v="149"/>
    <n v="179"/>
    <n v="179"/>
    <n v="179"/>
    <n v="179"/>
    <n v="3087.74"/>
    <n v="298"/>
    <n v="1626.74"/>
    <n v="626"/>
    <n v="537"/>
    <n v="3087.74"/>
    <n v="-3087.74"/>
    <n v="2000"/>
  </r>
  <r>
    <n v="25400"/>
    <s v="Regional Park &amp; Open Space Dis"/>
    <n v="931235"/>
    <s v="Business Operations"/>
    <x v="82"/>
    <x v="82"/>
    <s v="25400 931235 528980"/>
    <x v="2"/>
    <x v="2"/>
    <s v="Supplies &amp; Services"/>
    <x v="0"/>
    <s v="Business Services2"/>
    <s v="Business Operations2"/>
    <n v="36.119999999999997"/>
    <n v="0"/>
    <m/>
    <n v="0"/>
    <n v="36.119999999999997"/>
    <n v="-36.119999999999997"/>
    <n v="0"/>
    <n v="0"/>
    <n v="0"/>
    <n v="0"/>
    <n v="0"/>
    <n v="0"/>
    <n v="0"/>
    <n v="0"/>
    <n v="0"/>
    <n v="0"/>
    <n v="0"/>
    <n v="0"/>
    <n v="0"/>
    <n v="0"/>
    <n v="0"/>
    <n v="0"/>
    <n v="0"/>
    <n v="0"/>
  </r>
  <r>
    <n v="25400"/>
    <s v="Regional Park &amp; Open Space Dis"/>
    <n v="931260"/>
    <s v="Marketing"/>
    <x v="153"/>
    <x v="153"/>
    <s v="25400 931260 523940"/>
    <x v="2"/>
    <x v="13"/>
    <s v="Supplies &amp; Services"/>
    <x v="0"/>
    <s v="Business Services2"/>
    <s v="Marketing2"/>
    <n v="75"/>
    <n v="0"/>
    <m/>
    <n v="0"/>
    <n v="75"/>
    <n v="-75"/>
    <n v="0"/>
    <n v="0"/>
    <n v="0"/>
    <n v="0"/>
    <n v="0"/>
    <n v="0"/>
    <n v="0"/>
    <n v="0"/>
    <n v="0"/>
    <n v="0"/>
    <n v="0"/>
    <n v="0"/>
    <n v="0"/>
    <n v="0"/>
    <n v="0"/>
    <n v="0"/>
    <n v="0"/>
    <n v="0"/>
  </r>
  <r>
    <n v="25400"/>
    <s v="Regional Park &amp; Open Space Dis"/>
    <n v="931270"/>
    <s v="Santa Ana River Bottom Mgmt"/>
    <x v="76"/>
    <x v="76"/>
    <s v="25400 931270 527840"/>
    <x v="2"/>
    <x v="14"/>
    <s v="Supplies &amp; Services"/>
    <x v="0"/>
    <s v="Business Services2"/>
    <s v="SARB Management2"/>
    <n v="60"/>
    <n v="10000"/>
    <m/>
    <n v="10000"/>
    <n v="60"/>
    <n v="-60"/>
    <n v="3800"/>
    <n v="90.87"/>
    <n v="0"/>
    <n v="0"/>
    <n v="0"/>
    <n v="350"/>
    <n v="0"/>
    <n v="170"/>
    <n v="1350"/>
    <n v="364.9"/>
    <n v="6125.7699999999995"/>
    <n v="3800"/>
    <n v="90.87"/>
    <n v="350"/>
    <n v="1884.9"/>
    <n v="6125.77"/>
    <n v="3874.2299999999996"/>
    <n v="0"/>
  </r>
  <r>
    <n v="25400"/>
    <s v="Regional Park &amp; Open Space Dis"/>
    <n v="931301"/>
    <s v="Historical"/>
    <x v="71"/>
    <x v="71"/>
    <s v="25400 931301 526940"/>
    <x v="4"/>
    <x v="15"/>
    <s v="Supplies &amp; Services"/>
    <x v="0"/>
    <s v="Interpretive2"/>
    <s v="Historic Preservation2"/>
    <n v="25.9"/>
    <n v="0"/>
    <m/>
    <n v="0"/>
    <n v="25.9"/>
    <n v="-25.9"/>
    <n v="0"/>
    <n v="0"/>
    <n v="0"/>
    <n v="0"/>
    <n v="0"/>
    <n v="0"/>
    <n v="0"/>
    <n v="0"/>
    <n v="0"/>
    <n v="0"/>
    <n v="0"/>
    <n v="0"/>
    <n v="0"/>
    <n v="0"/>
    <n v="0"/>
    <n v="0"/>
    <n v="0"/>
    <n v="0"/>
  </r>
  <r>
    <n v="25400"/>
    <s v="Regional Park &amp; Open Space Dis"/>
    <n v="931409"/>
    <s v="Rancho Jurupa Park"/>
    <x v="77"/>
    <x v="77"/>
    <s v="25400 931409 527940"/>
    <x v="3"/>
    <x v="4"/>
    <s v="Supplies &amp; Services"/>
    <x v="0"/>
    <s v="Regional Parks2"/>
    <s v="Rancho Jurupa2"/>
    <n v="38.729999999999997"/>
    <n v="0"/>
    <m/>
    <n v="0"/>
    <n v="38.729999999999997"/>
    <n v="-38.729999999999997"/>
    <n v="0"/>
    <n v="0"/>
    <n v="0"/>
    <n v="0"/>
    <n v="0"/>
    <n v="0"/>
    <n v="0"/>
    <n v="0"/>
    <n v="0"/>
    <n v="0"/>
    <n v="0"/>
    <n v="0"/>
    <n v="0"/>
    <n v="0"/>
    <n v="0"/>
    <n v="0"/>
    <n v="0"/>
    <n v="0"/>
  </r>
  <r>
    <n v="25430"/>
    <s v="Habitat/Open Space Mgt-Parks"/>
    <n v="931174"/>
    <s v="Hab &amp; Opn Spc-SantaRosaPlateau"/>
    <x v="9"/>
    <x v="9"/>
    <s v="25430 931174 536760"/>
    <x v="1"/>
    <x v="1"/>
    <s v="Internal Service Costs"/>
    <x v="2"/>
    <s v="Natural Resources3"/>
    <s v="Habitat &amp; Open Space Management3"/>
    <n v="253.78000000000003"/>
    <n v="0"/>
    <m/>
    <n v="0"/>
    <n v="0"/>
    <n v="0"/>
    <n v="0"/>
    <n v="0"/>
    <n v="0"/>
    <n v="0"/>
    <n v="0"/>
    <n v="0"/>
    <n v="0"/>
    <n v="0"/>
    <n v="0"/>
    <n v="0"/>
    <n v="0"/>
    <n v="0"/>
    <n v="0"/>
    <n v="0"/>
    <n v="0"/>
    <n v="0"/>
    <n v="0"/>
    <n v="0"/>
  </r>
  <r>
    <n v="25400"/>
    <s v="Regional Park &amp; Open Space Dis"/>
    <n v="931104"/>
    <s v="Regnl Parks &amp; Open-Space Dist"/>
    <x v="10"/>
    <x v="10"/>
    <s v="25400 931104 520360"/>
    <x v="2"/>
    <x v="2"/>
    <s v="Internal Service Costs"/>
    <x v="0"/>
    <s v="Business Services2"/>
    <s v="Business Operations2"/>
    <n v="0"/>
    <n v="11493"/>
    <m/>
    <n v="11493"/>
    <n v="0"/>
    <n v="0"/>
    <n v="0"/>
    <n v="0"/>
    <n v="0"/>
    <n v="0"/>
    <n v="0"/>
    <n v="0"/>
    <n v="0"/>
    <n v="0"/>
    <n v="0"/>
    <n v="0"/>
    <n v="0"/>
    <n v="0"/>
    <n v="0"/>
    <n v="0"/>
    <n v="0"/>
    <n v="0"/>
    <n v="11493"/>
    <n v="13716"/>
  </r>
  <r>
    <n v="25400"/>
    <s v="Regional Park &amp; Open Space Dis"/>
    <n v="931104"/>
    <s v="Regnl Parks &amp; Open-Space Dist"/>
    <x v="20"/>
    <x v="20"/>
    <s v="25400 931104 536840"/>
    <x v="2"/>
    <x v="2"/>
    <s v="Internal Service Costs"/>
    <x v="2"/>
    <s v="Business Services3"/>
    <s v="Business Operations3"/>
    <n v="0"/>
    <n v="34828"/>
    <m/>
    <n v="34828"/>
    <n v="0"/>
    <n v="0"/>
    <n v="0"/>
    <n v="0"/>
    <n v="0"/>
    <n v="0"/>
    <n v="34828"/>
    <n v="-34828"/>
    <n v="0"/>
    <n v="0"/>
    <n v="0"/>
    <n v="0"/>
    <n v="0"/>
    <n v="0"/>
    <n v="0"/>
    <n v="0"/>
    <n v="0"/>
    <n v="0"/>
    <n v="34828"/>
    <n v="489045"/>
  </r>
  <r>
    <n v="25400"/>
    <s v="Regional Park &amp; Open Space Dis"/>
    <n v="931104"/>
    <s v="Regnl Parks &amp; Open-Space Dist"/>
    <x v="12"/>
    <x v="12"/>
    <s v="25400 931104 537020"/>
    <x v="2"/>
    <x v="2"/>
    <s v="Internal Service Costs"/>
    <x v="2"/>
    <s v="Business Services3"/>
    <s v="Business Operations3"/>
    <n v="0"/>
    <n v="65124"/>
    <m/>
    <n v="65124"/>
    <n v="0"/>
    <n v="0"/>
    <n v="0"/>
    <n v="0"/>
    <n v="0"/>
    <n v="0"/>
    <n v="0"/>
    <n v="0"/>
    <n v="0"/>
    <n v="0"/>
    <n v="0"/>
    <n v="0"/>
    <n v="0"/>
    <n v="0"/>
    <n v="0"/>
    <n v="0"/>
    <n v="0"/>
    <n v="0"/>
    <n v="65124"/>
    <n v="0"/>
  </r>
  <r>
    <n v="25400"/>
    <s v="Regional Park &amp; Open Space Dis"/>
    <n v="931111"/>
    <s v="Historical Commission Trust"/>
    <x v="43"/>
    <x v="43"/>
    <s v="25400 931111 529040"/>
    <x v="4"/>
    <x v="33"/>
    <s v="Payroll-PCF"/>
    <x v="0"/>
    <s v="Interpretive2"/>
    <s v="Historical Commission2"/>
    <n v="0"/>
    <n v="100"/>
    <m/>
    <n v="100"/>
    <n v="0"/>
    <n v="0"/>
    <n v="0"/>
    <n v="0"/>
    <n v="0"/>
    <n v="0"/>
    <n v="0"/>
    <n v="0"/>
    <n v="0"/>
    <n v="0"/>
    <n v="0"/>
    <n v="0"/>
    <n v="0"/>
    <n v="0"/>
    <n v="0"/>
    <n v="0"/>
    <n v="0"/>
    <n v="0"/>
    <n v="100"/>
    <n v="0"/>
  </r>
  <r>
    <n v="25400"/>
    <s v="Regional Park &amp; Open Space Dis"/>
    <n v="931205"/>
    <s v="Crestmore Manor"/>
    <x v="46"/>
    <x v="46"/>
    <s v="25400 931205 520010"/>
    <x v="2"/>
    <x v="10"/>
    <s v="Supplies &amp; Services"/>
    <x v="0"/>
    <s v="Business Services2"/>
    <s v="Guest Services &amp; Events2"/>
    <n v="0"/>
    <n v="1000"/>
    <m/>
    <n v="1000"/>
    <n v="0"/>
    <n v="0"/>
    <n v="0"/>
    <n v="0"/>
    <n v="0"/>
    <n v="0"/>
    <n v="0"/>
    <n v="0"/>
    <n v="0"/>
    <n v="0"/>
    <n v="0"/>
    <n v="0"/>
    <n v="0"/>
    <n v="0"/>
    <n v="0"/>
    <n v="0"/>
    <n v="0"/>
    <n v="0"/>
    <n v="1000"/>
    <n v="0"/>
  </r>
  <r>
    <n v="25400"/>
    <s v="Regional Park &amp; Open Space Dis"/>
    <n v="931205"/>
    <s v="Crestmore Manor"/>
    <x v="109"/>
    <x v="109"/>
    <s v="25400 931205 520015"/>
    <x v="2"/>
    <x v="10"/>
    <s v="Supplies &amp; Services"/>
    <x v="0"/>
    <s v="Business Services2"/>
    <s v="Guest Services &amp; Events2"/>
    <n v="0"/>
    <n v="2000"/>
    <m/>
    <n v="2000"/>
    <n v="0"/>
    <n v="0"/>
    <n v="0"/>
    <n v="0"/>
    <n v="0"/>
    <n v="0"/>
    <n v="0"/>
    <n v="0"/>
    <n v="0"/>
    <n v="0"/>
    <n v="0"/>
    <n v="0"/>
    <n v="0"/>
    <n v="0"/>
    <n v="0"/>
    <n v="0"/>
    <n v="0"/>
    <n v="0"/>
    <n v="2000"/>
    <n v="0"/>
  </r>
  <r>
    <n v="25400"/>
    <s v="Regional Park &amp; Open Space Dis"/>
    <n v="931205"/>
    <s v="Crestmore Manor"/>
    <x v="47"/>
    <x v="47"/>
    <s v="25400 931205 520020"/>
    <x v="2"/>
    <x v="10"/>
    <s v="Supplies &amp; Services"/>
    <x v="0"/>
    <s v="Business Services2"/>
    <s v="Guest Services &amp; Events2"/>
    <n v="0"/>
    <n v="3000"/>
    <m/>
    <n v="3000"/>
    <n v="0"/>
    <n v="0"/>
    <n v="491.98"/>
    <n v="491.98"/>
    <n v="245.99"/>
    <n v="245.99"/>
    <n v="0"/>
    <n v="0"/>
    <n v="0"/>
    <n v="0"/>
    <n v="0"/>
    <n v="0"/>
    <n v="1475.94"/>
    <n v="491.98"/>
    <n v="983.96"/>
    <n v="0"/>
    <n v="0"/>
    <n v="1475.94"/>
    <n v="1524.06"/>
    <n v="3000"/>
  </r>
  <r>
    <n v="25400"/>
    <s v="Regional Park &amp; Open Space Dis"/>
    <n v="931205"/>
    <s v="Crestmore Manor"/>
    <x v="62"/>
    <x v="62"/>
    <s v="25400 931205 523100"/>
    <x v="2"/>
    <x v="10"/>
    <s v="Supplies &amp; Services"/>
    <x v="0"/>
    <s v="Business Services2"/>
    <s v="Guest Services &amp; Events2"/>
    <n v="0"/>
    <n v="120"/>
    <m/>
    <n v="120"/>
    <n v="0"/>
    <n v="0"/>
    <n v="0"/>
    <n v="0"/>
    <n v="0"/>
    <n v="0"/>
    <n v="120.8"/>
    <n v="0"/>
    <n v="0"/>
    <n v="0"/>
    <n v="0"/>
    <n v="0"/>
    <n v="120.8"/>
    <n v="0"/>
    <n v="0"/>
    <n v="120.8"/>
    <n v="0"/>
    <n v="120.8"/>
    <n v="-0.79999999999999716"/>
    <n v="200"/>
  </r>
  <r>
    <n v="25400"/>
    <s v="Regional Park &amp; Open Space Dis"/>
    <n v="931220"/>
    <s v="Administration"/>
    <x v="139"/>
    <x v="139"/>
    <s v="25400 931220 520220"/>
    <x v="2"/>
    <x v="11"/>
    <s v="Supplies &amp; Services"/>
    <x v="0"/>
    <s v="Business Services2"/>
    <s v="Executive2"/>
    <n v="0"/>
    <n v="2000"/>
    <m/>
    <n v="2000"/>
    <n v="0"/>
    <n v="0"/>
    <n v="0"/>
    <n v="0"/>
    <n v="0"/>
    <n v="0"/>
    <n v="0"/>
    <n v="0"/>
    <n v="0"/>
    <n v="0"/>
    <n v="0"/>
    <n v="0"/>
    <n v="0"/>
    <n v="0"/>
    <n v="0"/>
    <n v="0"/>
    <n v="0"/>
    <n v="0"/>
    <n v="2000"/>
    <n v="1000"/>
  </r>
  <r>
    <n v="25400"/>
    <s v="Regional Park &amp; Open Space Dis"/>
    <n v="931235"/>
    <s v="Business Operations"/>
    <x v="92"/>
    <x v="92"/>
    <s v="25400 931235 520815"/>
    <x v="2"/>
    <x v="2"/>
    <s v="Supplies &amp; Services"/>
    <x v="0"/>
    <s v="Business Services2"/>
    <s v="Business Operations2"/>
    <n v="0"/>
    <n v="500"/>
    <m/>
    <n v="500"/>
    <n v="0"/>
    <n v="0"/>
    <n v="0"/>
    <n v="0"/>
    <n v="0"/>
    <n v="0"/>
    <n v="0"/>
    <n v="0"/>
    <n v="0"/>
    <n v="0"/>
    <n v="0"/>
    <n v="0"/>
    <n v="0"/>
    <n v="0"/>
    <n v="0"/>
    <n v="0"/>
    <n v="0"/>
    <n v="0"/>
    <n v="500"/>
    <n v="500"/>
  </r>
  <r>
    <n v="25400"/>
    <s v="Regional Park &amp; Open Space Dis"/>
    <n v="931235"/>
    <s v="Business Operations"/>
    <x v="137"/>
    <x v="137"/>
    <s v="25400 931235 526420"/>
    <x v="2"/>
    <x v="2"/>
    <s v="Supplies &amp; Services"/>
    <x v="0"/>
    <s v="Business Services2"/>
    <s v="Business Operations2"/>
    <n v="0"/>
    <n v="0"/>
    <m/>
    <n v="0"/>
    <n v="1095"/>
    <n v="0"/>
    <n v="0"/>
    <n v="0"/>
    <n v="0"/>
    <n v="0"/>
    <n v="0"/>
    <n v="0"/>
    <n v="0"/>
    <n v="0"/>
    <n v="0"/>
    <n v="0"/>
    <n v="1095"/>
    <n v="1095"/>
    <n v="0"/>
    <n v="0"/>
    <n v="0"/>
    <n v="1095"/>
    <n v="-1095"/>
    <n v="0"/>
  </r>
  <r>
    <n v="25400"/>
    <s v="Regional Park &amp; Open Space Dis"/>
    <n v="931250"/>
    <s v="Human Resources"/>
    <x v="13"/>
    <x v="13"/>
    <s v="25400 931250 517000"/>
    <x v="2"/>
    <x v="36"/>
    <s v="Internal Service Costs"/>
    <x v="3"/>
    <s v="Business Services1"/>
    <s v="Human Resources1"/>
    <n v="0"/>
    <n v="271897"/>
    <m/>
    <n v="271897"/>
    <n v="0"/>
    <n v="67974.240000000005"/>
    <n v="0"/>
    <n v="67974.240000000005"/>
    <n v="0"/>
    <n v="-135948.48000000001"/>
    <n v="0"/>
    <n v="0"/>
    <n v="0"/>
    <n v="0"/>
    <n v="0"/>
    <n v="0"/>
    <n v="0"/>
    <n v="67974.240000000005"/>
    <n v="-67974.240000000005"/>
    <n v="0"/>
    <n v="0"/>
    <n v="0"/>
    <n v="271897"/>
    <n v="0"/>
  </r>
  <r>
    <n v="25400"/>
    <s v="Regional Park &amp; Open Space Dis"/>
    <n v="931260"/>
    <s v="Marketing"/>
    <x v="76"/>
    <x v="76"/>
    <s v="25400 931260 527840"/>
    <x v="2"/>
    <x v="13"/>
    <s v="Travel/Training"/>
    <x v="0"/>
    <s v="Business Services2"/>
    <s v="Marketing2"/>
    <n v="0"/>
    <n v="500"/>
    <m/>
    <n v="500"/>
    <n v="0"/>
    <n v="0"/>
    <n v="0"/>
    <n v="0"/>
    <n v="0"/>
    <n v="0"/>
    <n v="0"/>
    <n v="0"/>
    <n v="0"/>
    <n v="0"/>
    <n v="0"/>
    <n v="0"/>
    <n v="0"/>
    <n v="0"/>
    <n v="0"/>
    <n v="0"/>
    <n v="0"/>
    <n v="0"/>
    <n v="500"/>
    <n v="0"/>
  </r>
  <r>
    <n v="25400"/>
    <s v="Regional Park &amp; Open Space Dis"/>
    <n v="931270"/>
    <s v="Santa Ana River Bottom Mgmt"/>
    <x v="22"/>
    <x v="22"/>
    <s v="25400 931270 510040"/>
    <x v="2"/>
    <x v="14"/>
    <s v="Payroll-PCF"/>
    <x v="3"/>
    <s v="Business Services1"/>
    <s v="SARB Management1"/>
    <n v="0"/>
    <n v="655044"/>
    <m/>
    <n v="655044"/>
    <n v="0"/>
    <n v="29015.05"/>
    <n v="27992.05"/>
    <n v="27776.51"/>
    <n v="44198.69"/>
    <n v="30354.63"/>
    <n v="37252.800000000003"/>
    <n v="37615.089999999997"/>
    <n v="35045.129999999997"/>
    <n v="39095.65"/>
    <n v="60754.77"/>
    <n v="40742.33"/>
    <n v="409842.7"/>
    <n v="57007.1"/>
    <n v="102329.83"/>
    <n v="109913.01999999999"/>
    <n v="140592.75"/>
    <n v="409842.69999999995"/>
    <n v="245201.30000000005"/>
    <n v="719056"/>
  </r>
  <r>
    <n v="25400"/>
    <s v="Regional Park &amp; Open Space Dis"/>
    <n v="931270"/>
    <s v="Santa Ana River Bottom Mgmt"/>
    <x v="24"/>
    <x v="24"/>
    <s v="25400 931270 510320"/>
    <x v="2"/>
    <x v="14"/>
    <s v="Payroll"/>
    <x v="3"/>
    <s v="Business Services1"/>
    <s v="SARB Management1"/>
    <n v="0"/>
    <n v="73000"/>
    <m/>
    <n v="73000"/>
    <n v="0"/>
    <n v="0"/>
    <n v="0"/>
    <n v="0"/>
    <n v="0"/>
    <n v="0"/>
    <n v="0"/>
    <n v="1083.6300000000001"/>
    <n v="3899.36"/>
    <n v="6000.97"/>
    <n v="0"/>
    <n v="7141.46"/>
    <n v="18125.419999999998"/>
    <n v="0"/>
    <n v="0"/>
    <n v="4982.99"/>
    <n v="13142.43"/>
    <n v="18125.419999999998"/>
    <n v="54874.58"/>
    <n v="73000"/>
  </r>
  <r>
    <n v="25400"/>
    <s v="Regional Park &amp; Open Space Dis"/>
    <n v="931270"/>
    <s v="Santa Ana River Bottom Mgmt"/>
    <x v="25"/>
    <x v="25"/>
    <s v="25400 931270 510420"/>
    <x v="2"/>
    <x v="14"/>
    <s v="Payroll"/>
    <x v="3"/>
    <s v="Business Services1"/>
    <s v="SARB Management1"/>
    <n v="0"/>
    <n v="5951"/>
    <m/>
    <n v="5951"/>
    <n v="0"/>
    <n v="0"/>
    <n v="176"/>
    <n v="275.39999999999998"/>
    <n v="0"/>
    <n v="0"/>
    <n v="555.17999999999995"/>
    <n v="0"/>
    <n v="687.26"/>
    <n v="0"/>
    <n v="0"/>
    <n v="2016.76"/>
    <n v="3710.6"/>
    <n v="176"/>
    <n v="275.39999999999998"/>
    <n v="1242.44"/>
    <n v="2016.76"/>
    <n v="3710.6000000000004"/>
    <n v="2240.3999999999996"/>
    <n v="0"/>
  </r>
  <r>
    <n v="25400"/>
    <s v="Regional Park &amp; Open Space Dis"/>
    <n v="931270"/>
    <s v="Santa Ana River Bottom Mgmt"/>
    <x v="31"/>
    <x v="31"/>
    <s v="25400 931270 513000"/>
    <x v="2"/>
    <x v="14"/>
    <s v="Payroll-PCF"/>
    <x v="3"/>
    <s v="Business Services1"/>
    <s v="SARB Management1"/>
    <n v="0"/>
    <n v="52404"/>
    <m/>
    <n v="52404"/>
    <n v="0"/>
    <n v="2321.1999999999998"/>
    <n v="2239.36"/>
    <n v="2222.11"/>
    <n v="3535.88"/>
    <n v="2428.37"/>
    <n v="2999.47"/>
    <n v="3012.59"/>
    <n v="3204.13"/>
    <n v="4138.6499999999996"/>
    <n v="4867.93"/>
    <n v="3264.71"/>
    <n v="34234.399999999994"/>
    <n v="4560.5599999999995"/>
    <n v="8186.36"/>
    <n v="9216.1899999999987"/>
    <n v="12271.29"/>
    <n v="34234.399999999994"/>
    <n v="18169.600000000006"/>
    <n v="178965"/>
  </r>
  <r>
    <n v="25400"/>
    <s v="Regional Park &amp; Open Space Dis"/>
    <n v="931270"/>
    <s v="Santa Ana River Bottom Mgmt"/>
    <x v="33"/>
    <x v="33"/>
    <s v="25400 931270 513120"/>
    <x v="2"/>
    <x v="14"/>
    <s v="Payroll-PCF"/>
    <x v="3"/>
    <s v="Business Services1"/>
    <s v="SARB Management1"/>
    <n v="0"/>
    <n v="40613"/>
    <m/>
    <n v="40613"/>
    <n v="0"/>
    <n v="1835.5"/>
    <n v="1780.02"/>
    <n v="1770.37"/>
    <n v="2800.61"/>
    <n v="1928.54"/>
    <n v="2329.04"/>
    <n v="2334.96"/>
    <n v="2263.86"/>
    <n v="2593.14"/>
    <n v="3734.43"/>
    <n v="2620.79"/>
    <n v="25991.260000000002"/>
    <n v="3615.52"/>
    <n v="6499.5199999999995"/>
    <n v="6927.8600000000006"/>
    <n v="8948.36"/>
    <n v="25991.260000000002"/>
    <n v="14621.739999999998"/>
    <n v="44580"/>
  </r>
  <r>
    <n v="25400"/>
    <s v="Regional Park &amp; Open Space Dis"/>
    <n v="931270"/>
    <s v="Santa Ana River Bottom Mgmt"/>
    <x v="34"/>
    <x v="34"/>
    <s v="25400 931270 513140"/>
    <x v="2"/>
    <x v="14"/>
    <s v="Payroll-PCF"/>
    <x v="3"/>
    <s v="Business Services1"/>
    <s v="SARB Management1"/>
    <n v="0"/>
    <n v="9498"/>
    <m/>
    <n v="9498"/>
    <n v="0"/>
    <n v="429.27"/>
    <n v="416.28"/>
    <n v="414.03"/>
    <n v="655"/>
    <n v="451.02"/>
    <n v="544.69000000000005"/>
    <n v="561.82000000000005"/>
    <n v="567.61"/>
    <n v="646.85"/>
    <n v="873.38"/>
    <n v="716.52"/>
    <n v="6276.4700000000012"/>
    <n v="845.55"/>
    <n v="1520.05"/>
    <n v="1674.1200000000003"/>
    <n v="2236.75"/>
    <n v="6276.47"/>
    <n v="3221.5299999999997"/>
    <n v="10427"/>
  </r>
  <r>
    <n v="25400"/>
    <s v="Regional Park &amp; Open Space Dis"/>
    <n v="931270"/>
    <s v="Santa Ana River Bottom Mgmt"/>
    <x v="35"/>
    <x v="35"/>
    <s v="25400 931270 515040"/>
    <x v="2"/>
    <x v="14"/>
    <s v="Payroll-PCF"/>
    <x v="3"/>
    <s v="Business Services1"/>
    <s v="SARB Management1"/>
    <n v="0"/>
    <n v="81408"/>
    <m/>
    <n v="81408"/>
    <n v="0"/>
    <n v="5750.89"/>
    <n v="5702.87"/>
    <n v="5663.5"/>
    <n v="4813.8"/>
    <n v="6919.11"/>
    <n v="8424.39"/>
    <n v="7736.89"/>
    <n v="7672"/>
    <n v="7694.35"/>
    <n v="9418"/>
    <n v="8177.8"/>
    <n v="77973.599999999991"/>
    <n v="11453.76"/>
    <n v="17396.41"/>
    <n v="23833.279999999999"/>
    <n v="25290.149999999998"/>
    <n v="77973.599999999991"/>
    <n v="3434.4000000000087"/>
    <n v="107340"/>
  </r>
  <r>
    <n v="25400"/>
    <s v="Regional Park &amp; Open Space Dis"/>
    <n v="931270"/>
    <s v="Santa Ana River Bottom Mgmt"/>
    <x v="36"/>
    <x v="36"/>
    <s v="25400 931270 515100"/>
    <x v="2"/>
    <x v="14"/>
    <s v="Payroll-PCF"/>
    <x v="3"/>
    <s v="Business Services1"/>
    <s v="SARB Management1"/>
    <n v="0"/>
    <n v="805"/>
    <m/>
    <n v="805"/>
    <n v="0"/>
    <n v="36.21"/>
    <n v="35"/>
    <n v="34.4"/>
    <n v="36.49"/>
    <n v="39.25"/>
    <n v="47.91"/>
    <n v="55.58"/>
    <n v="43.78"/>
    <n v="49.79"/>
    <n v="49.88"/>
    <n v="47.33"/>
    <n v="475.62"/>
    <n v="71.210000000000008"/>
    <n v="110.14"/>
    <n v="147.26999999999998"/>
    <n v="147"/>
    <n v="475.62"/>
    <n v="329.38"/>
    <n v="803"/>
  </r>
  <r>
    <n v="25400"/>
    <s v="Regional Park &amp; Open Space Dis"/>
    <n v="931270"/>
    <s v="Santa Ana River Bottom Mgmt"/>
    <x v="37"/>
    <x v="37"/>
    <s v="25400 931270 515120"/>
    <x v="2"/>
    <x v="14"/>
    <s v="Payroll-PCF"/>
    <x v="3"/>
    <s v="Business Services1"/>
    <s v="SARB Management1"/>
    <n v="0"/>
    <n v="2788"/>
    <m/>
    <n v="2788"/>
    <n v="0"/>
    <n v="143.47999999999999"/>
    <n v="140.74"/>
    <n v="140.03"/>
    <n v="218.28"/>
    <n v="151.71"/>
    <n v="172.11"/>
    <n v="176.93"/>
    <n v="167.24"/>
    <n v="182.89"/>
    <n v="279.43"/>
    <n v="166.26"/>
    <n v="1939.1"/>
    <n v="284.22000000000003"/>
    <n v="510.02"/>
    <n v="516.28"/>
    <n v="628.57999999999993"/>
    <n v="1939.1"/>
    <n v="848.90000000000009"/>
    <n v="3071"/>
  </r>
  <r>
    <n v="25400"/>
    <s v="Regional Park &amp; Open Space Dis"/>
    <n v="931270"/>
    <s v="Santa Ana River Bottom Mgmt"/>
    <x v="38"/>
    <x v="38"/>
    <s v="25400 931270 515160"/>
    <x v="2"/>
    <x v="14"/>
    <s v="Payroll-PCF"/>
    <x v="3"/>
    <s v="Business Services1"/>
    <s v="SARB Management1"/>
    <n v="0"/>
    <n v="191"/>
    <m/>
    <n v="191"/>
    <n v="0"/>
    <n v="14.3"/>
    <n v="14.3"/>
    <n v="14.3"/>
    <n v="14.3"/>
    <n v="14.3"/>
    <n v="14.3"/>
    <n v="14.3"/>
    <n v="14.3"/>
    <n v="14.3"/>
    <n v="14.3"/>
    <n v="10.72"/>
    <n v="153.72"/>
    <n v="28.6"/>
    <n v="42.900000000000006"/>
    <n v="42.900000000000006"/>
    <n v="39.32"/>
    <n v="153.72"/>
    <n v="37.28"/>
    <n v="172"/>
  </r>
  <r>
    <n v="25400"/>
    <s v="Regional Park &amp; Open Space Dis"/>
    <n v="931270"/>
    <s v="Santa Ana River Bottom Mgmt"/>
    <x v="39"/>
    <x v="39"/>
    <s v="25400 931270 515260"/>
    <x v="2"/>
    <x v="14"/>
    <s v="Payroll-PCF"/>
    <x v="3"/>
    <s v="Business Services1"/>
    <s v="SARB Management1"/>
    <n v="0"/>
    <n v="1300"/>
    <m/>
    <n v="1300"/>
    <n v="0"/>
    <n v="78.69"/>
    <n v="76.39"/>
    <n v="75.819999999999993"/>
    <n v="120.67"/>
    <n v="85.66"/>
    <n v="102.74"/>
    <n v="107.94"/>
    <n v="107.73"/>
    <n v="125.16"/>
    <n v="167.11"/>
    <n v="124.15"/>
    <n v="1172.0600000000002"/>
    <n v="155.07999999999998"/>
    <n v="282.14999999999998"/>
    <n v="318.41000000000003"/>
    <n v="416.41999999999996"/>
    <n v="1172.06"/>
    <n v="127.94000000000005"/>
    <n v="1922"/>
  </r>
  <r>
    <n v="25400"/>
    <s v="Regional Park &amp; Open Space Dis"/>
    <n v="931270"/>
    <s v="Santa Ana River Bottom Mgmt"/>
    <x v="40"/>
    <x v="40"/>
    <s v="25400 931270 518010"/>
    <x v="2"/>
    <x v="14"/>
    <s v="Payroll-PCF"/>
    <x v="3"/>
    <s v="Business Services1"/>
    <s v="SARB Management1"/>
    <n v="0"/>
    <n v="1300"/>
    <m/>
    <n v="1300"/>
    <n v="0"/>
    <n v="100"/>
    <n v="100"/>
    <n v="100"/>
    <n v="150"/>
    <n v="100"/>
    <n v="100"/>
    <n v="100"/>
    <n v="100"/>
    <n v="100"/>
    <n v="150"/>
    <n v="75"/>
    <n v="1175"/>
    <n v="200"/>
    <n v="350"/>
    <n v="300"/>
    <n v="325"/>
    <n v="1175"/>
    <n v="125"/>
    <n v="1300"/>
  </r>
  <r>
    <n v="25400"/>
    <s v="Regional Park &amp; Open Space Dis"/>
    <n v="931270"/>
    <s v="Santa Ana River Bottom Mgmt"/>
    <x v="42"/>
    <x v="42"/>
    <s v="25400 931270 518140"/>
    <x v="2"/>
    <x v="14"/>
    <s v="Payroll-PCF"/>
    <x v="3"/>
    <s v="Business Services1"/>
    <s v="SARB Management1"/>
    <n v="0"/>
    <n v="231"/>
    <m/>
    <n v="231"/>
    <n v="0"/>
    <n v="9.61"/>
    <n v="9.1300000000000008"/>
    <n v="8.02"/>
    <n v="14.18"/>
    <n v="8.92"/>
    <n v="11.59"/>
    <n v="11.28"/>
    <n v="11.12"/>
    <n v="11.25"/>
    <n v="19"/>
    <n v="12.54"/>
    <n v="126.64000000000001"/>
    <n v="18.740000000000002"/>
    <n v="31.119999999999997"/>
    <n v="33.989999999999995"/>
    <n v="42.79"/>
    <n v="126.63999999999999"/>
    <n v="104.36000000000001"/>
    <n v="231"/>
  </r>
  <r>
    <n v="25400"/>
    <s v="Regional Park &amp; Open Space Dis"/>
    <n v="931270"/>
    <s v="Santa Ana River Bottom Mgmt"/>
    <x v="46"/>
    <x v="46"/>
    <s v="25400 931270 520010"/>
    <x v="2"/>
    <x v="14"/>
    <s v="Supplies &amp; Services"/>
    <x v="0"/>
    <s v="Business Services2"/>
    <s v="SARB Management2"/>
    <n v="0"/>
    <n v="500"/>
    <m/>
    <n v="500"/>
    <n v="0"/>
    <n v="0"/>
    <n v="0"/>
    <n v="0"/>
    <n v="0"/>
    <n v="0"/>
    <n v="0"/>
    <n v="0"/>
    <n v="0"/>
    <n v="0"/>
    <n v="0"/>
    <n v="0"/>
    <n v="0"/>
    <n v="0"/>
    <n v="0"/>
    <n v="0"/>
    <n v="0"/>
    <n v="0"/>
    <n v="500"/>
    <n v="500"/>
  </r>
  <r>
    <n v="25400"/>
    <s v="Regional Park &amp; Open Space Dis"/>
    <n v="931270"/>
    <s v="Santa Ana River Bottom Mgmt"/>
    <x v="55"/>
    <x v="55"/>
    <s v="25400 931270 521420"/>
    <x v="2"/>
    <x v="14"/>
    <s v="Supplies &amp; Services"/>
    <x v="0"/>
    <s v="Business Services2"/>
    <s v="SARB Management2"/>
    <n v="0"/>
    <n v="10000"/>
    <m/>
    <n v="10000"/>
    <n v="0"/>
    <n v="0"/>
    <n v="0"/>
    <n v="0"/>
    <n v="0"/>
    <n v="460.92"/>
    <n v="17.239999999999998"/>
    <n v="938.35"/>
    <n v="1351.44"/>
    <n v="4913.6899999999996"/>
    <n v="4662.83"/>
    <n v="4625.75"/>
    <n v="16970.22"/>
    <n v="0"/>
    <n v="460.92"/>
    <n v="2307.0300000000002"/>
    <n v="14202.27"/>
    <n v="16970.22"/>
    <n v="-6970.2200000000012"/>
    <n v="15000"/>
  </r>
  <r>
    <n v="25400"/>
    <s v="Regional Park &amp; Open Space Dis"/>
    <n v="931270"/>
    <s v="Santa Ana River Bottom Mgmt"/>
    <x v="56"/>
    <x v="56"/>
    <s v="25400 931270 521500"/>
    <x v="2"/>
    <x v="14"/>
    <s v="Supplies &amp; Services"/>
    <x v="0"/>
    <s v="Business Services2"/>
    <s v="SARB Management2"/>
    <n v="0"/>
    <n v="10000"/>
    <m/>
    <n v="10000"/>
    <n v="0"/>
    <n v="0"/>
    <n v="7.15"/>
    <n v="0"/>
    <n v="6498.98"/>
    <n v="0"/>
    <n v="3652.65"/>
    <n v="0"/>
    <n v="0"/>
    <n v="0"/>
    <n v="70.94"/>
    <n v="2512.41"/>
    <n v="12742.13"/>
    <n v="7.15"/>
    <n v="6498.98"/>
    <n v="3652.65"/>
    <n v="2583.35"/>
    <n v="12742.13"/>
    <n v="-2742.1299999999992"/>
    <n v="10000"/>
  </r>
  <r>
    <n v="25400"/>
    <s v="Regional Park &amp; Open Space Dis"/>
    <n v="931270"/>
    <s v="Santa Ana River Bottom Mgmt"/>
    <x v="63"/>
    <x v="63"/>
    <s v="25400 931270 523220"/>
    <x v="2"/>
    <x v="14"/>
    <s v="Supplies &amp; Services"/>
    <x v="0"/>
    <s v="Business Services2"/>
    <s v="SARB Management2"/>
    <n v="0"/>
    <n v="3000"/>
    <m/>
    <n v="3000"/>
    <n v="0"/>
    <n v="0"/>
    <n v="0"/>
    <n v="0"/>
    <n v="0"/>
    <n v="0"/>
    <n v="0"/>
    <n v="0"/>
    <n v="0"/>
    <n v="0"/>
    <n v="0"/>
    <n v="0"/>
    <n v="0"/>
    <n v="0"/>
    <n v="0"/>
    <n v="0"/>
    <n v="0"/>
    <n v="0"/>
    <n v="3000"/>
    <n v="3000"/>
  </r>
  <r>
    <n v="25400"/>
    <s v="Regional Park &amp; Open Space Dis"/>
    <n v="931270"/>
    <s v="Santa Ana River Bottom Mgmt"/>
    <x v="65"/>
    <x v="65"/>
    <s v="25400 931270 523640"/>
    <x v="2"/>
    <x v="14"/>
    <s v="Supplies &amp; Services"/>
    <x v="0"/>
    <s v="Business Services2"/>
    <s v="SARB Management2"/>
    <n v="0"/>
    <n v="5000"/>
    <m/>
    <n v="5000"/>
    <n v="0"/>
    <n v="0"/>
    <n v="0"/>
    <n v="2142.84"/>
    <n v="0"/>
    <n v="0"/>
    <n v="0"/>
    <n v="0"/>
    <n v="0"/>
    <n v="0"/>
    <n v="0"/>
    <n v="1117.3599999999999"/>
    <n v="3260.2"/>
    <n v="0"/>
    <n v="2142.84"/>
    <n v="0"/>
    <n v="1117.3599999999999"/>
    <n v="3260.2"/>
    <n v="1739.8000000000002"/>
    <n v="5000"/>
  </r>
  <r>
    <n v="25400"/>
    <s v="Regional Park &amp; Open Space Dis"/>
    <n v="931270"/>
    <s v="Santa Ana River Bottom Mgmt"/>
    <x v="66"/>
    <x v="66"/>
    <s v="25400 931270 523700"/>
    <x v="2"/>
    <x v="14"/>
    <s v="Supplies &amp; Services"/>
    <x v="0"/>
    <s v="Business Services2"/>
    <s v="SARB Management2"/>
    <n v="0"/>
    <n v="2000"/>
    <m/>
    <n v="2000"/>
    <n v="0"/>
    <n v="0"/>
    <n v="156.69999999999999"/>
    <n v="15.07"/>
    <n v="130.47"/>
    <n v="182.99"/>
    <n v="740.16"/>
    <n v="0"/>
    <n v="0"/>
    <n v="0"/>
    <n v="0"/>
    <n v="0"/>
    <n v="1225.3899999999999"/>
    <n v="156.69999999999999"/>
    <n v="328.53"/>
    <n v="740.16"/>
    <n v="0"/>
    <n v="1225.3899999999999"/>
    <n v="774.61000000000013"/>
    <n v="5000"/>
  </r>
  <r>
    <n v="25400"/>
    <s v="Regional Park &amp; Open Space Dis"/>
    <n v="931270"/>
    <s v="Santa Ana River Bottom Mgmt"/>
    <x v="68"/>
    <x v="68"/>
    <s v="25400 931270 524840"/>
    <x v="2"/>
    <x v="14"/>
    <s v="Supplies &amp; Services"/>
    <x v="0"/>
    <s v="Business Services2"/>
    <s v="SARB Management2"/>
    <n v="0"/>
    <n v="1000"/>
    <m/>
    <n v="1000"/>
    <n v="0"/>
    <n v="0"/>
    <n v="0"/>
    <n v="0"/>
    <n v="0"/>
    <n v="0"/>
    <n v="0"/>
    <n v="0"/>
    <n v="0"/>
    <n v="0"/>
    <n v="0"/>
    <n v="0"/>
    <n v="0"/>
    <n v="0"/>
    <n v="0"/>
    <n v="0"/>
    <n v="0"/>
    <n v="0"/>
    <n v="1000"/>
    <n v="1000"/>
  </r>
  <r>
    <n v="25400"/>
    <s v="Regional Park &amp; Open Space Dis"/>
    <n v="931270"/>
    <s v="Santa Ana River Bottom Mgmt"/>
    <x v="69"/>
    <x v="69"/>
    <s v="25400 931270 525060"/>
    <x v="2"/>
    <x v="14"/>
    <s v="Supplies &amp; Services"/>
    <x v="0"/>
    <s v="Business Services2"/>
    <s v="SARB Management2"/>
    <n v="0"/>
    <n v="1000"/>
    <m/>
    <n v="1000"/>
    <n v="0"/>
    <n v="0"/>
    <n v="0"/>
    <n v="0"/>
    <n v="509.18"/>
    <n v="509.18"/>
    <n v="0"/>
    <n v="0"/>
    <n v="1151.05"/>
    <n v="0"/>
    <n v="0"/>
    <n v="53.02"/>
    <n v="2222.4299999999998"/>
    <n v="0"/>
    <n v="1018.36"/>
    <n v="1151.05"/>
    <n v="53.02"/>
    <n v="2222.4299999999998"/>
    <n v="-1222.4299999999998"/>
    <n v="1000"/>
  </r>
  <r>
    <n v="25400"/>
    <s v="Regional Park &amp; Open Space Dis"/>
    <n v="931270"/>
    <s v="Santa Ana River Bottom Mgmt"/>
    <x v="70"/>
    <x v="70"/>
    <s v="25400 931270 526910"/>
    <x v="2"/>
    <x v="14"/>
    <s v="Supplies &amp; Services"/>
    <x v="0"/>
    <s v="Business Services2"/>
    <s v="SARB Management2"/>
    <n v="0"/>
    <n v="10000"/>
    <m/>
    <n v="10000"/>
    <n v="0"/>
    <n v="0"/>
    <n v="0"/>
    <n v="0"/>
    <n v="0"/>
    <n v="0"/>
    <n v="0"/>
    <n v="0"/>
    <n v="0"/>
    <n v="0"/>
    <n v="0"/>
    <n v="0"/>
    <n v="0"/>
    <n v="0"/>
    <n v="0"/>
    <n v="0"/>
    <n v="0"/>
    <n v="0"/>
    <n v="10000"/>
    <n v="10000"/>
  </r>
  <r>
    <n v="25400"/>
    <s v="Regional Park &amp; Open Space Dis"/>
    <n v="931270"/>
    <s v="Santa Ana River Bottom Mgmt"/>
    <x v="71"/>
    <x v="71"/>
    <s v="25400 931270 526940"/>
    <x v="2"/>
    <x v="14"/>
    <s v="Supplies &amp; Services"/>
    <x v="0"/>
    <s v="Business Services2"/>
    <s v="SARB Management2"/>
    <n v="0"/>
    <n v="1000"/>
    <m/>
    <n v="1000"/>
    <n v="0"/>
    <n v="0"/>
    <n v="40.78"/>
    <n v="0"/>
    <n v="0"/>
    <n v="0"/>
    <n v="0"/>
    <n v="417.34"/>
    <n v="0"/>
    <n v="0"/>
    <n v="47.34"/>
    <n v="30"/>
    <n v="535.46"/>
    <n v="40.78"/>
    <n v="0"/>
    <n v="417.34"/>
    <n v="77.34"/>
    <n v="535.46"/>
    <n v="464.53999999999996"/>
    <n v="2000"/>
  </r>
  <r>
    <n v="25400"/>
    <s v="Regional Park &amp; Open Space Dis"/>
    <n v="931270"/>
    <s v="Santa Ana River Bottom Mgmt"/>
    <x v="72"/>
    <x v="72"/>
    <s v="25400 931270 526960"/>
    <x v="2"/>
    <x v="14"/>
    <s v="Supplies &amp; Services"/>
    <x v="0"/>
    <s v="Business Services2"/>
    <s v="SARB Management2"/>
    <n v="0"/>
    <n v="10000"/>
    <m/>
    <n v="10000"/>
    <n v="0"/>
    <n v="0"/>
    <n v="86.96"/>
    <n v="506.96"/>
    <n v="0"/>
    <n v="1190.1300000000001"/>
    <n v="690.03"/>
    <n v="194.52"/>
    <n v="223.55"/>
    <n v="2643.68"/>
    <n v="603.91"/>
    <n v="0"/>
    <n v="6139.74"/>
    <n v="86.96"/>
    <n v="1697.0900000000001"/>
    <n v="1108.0999999999999"/>
    <n v="3247.5899999999997"/>
    <n v="6139.74"/>
    <n v="3860.26"/>
    <n v="10000"/>
  </r>
  <r>
    <n v="25400"/>
    <s v="Regional Park &amp; Open Space Dis"/>
    <n v="931270"/>
    <s v="Santa Ana River Bottom Mgmt"/>
    <x v="75"/>
    <x v="75"/>
    <s v="25400 931270 527680"/>
    <x v="2"/>
    <x v="14"/>
    <s v="Supplies &amp; Services"/>
    <x v="0"/>
    <s v="Business Services2"/>
    <s v="SARB Management2"/>
    <n v="0"/>
    <n v="5000"/>
    <m/>
    <n v="5000"/>
    <n v="0"/>
    <n v="0"/>
    <n v="0"/>
    <n v="0"/>
    <n v="0"/>
    <n v="0"/>
    <n v="0"/>
    <n v="399.99"/>
    <n v="633.62"/>
    <n v="0"/>
    <n v="0"/>
    <n v="0"/>
    <n v="1033.6100000000001"/>
    <n v="0"/>
    <n v="0"/>
    <n v="1033.6100000000001"/>
    <n v="0"/>
    <n v="1033.6100000000001"/>
    <n v="3966.39"/>
    <n v="5000"/>
  </r>
  <r>
    <n v="25400"/>
    <s v="Regional Park &amp; Open Space Dis"/>
    <n v="931270"/>
    <s v="Santa Ana River Bottom Mgmt"/>
    <x v="3"/>
    <x v="3"/>
    <s v="25400 931270 527720"/>
    <x v="2"/>
    <x v="14"/>
    <s v="Supplies &amp; Services"/>
    <x v="0"/>
    <s v="Business Services2"/>
    <s v="SARB Management2"/>
    <n v="0"/>
    <n v="12000"/>
    <m/>
    <n v="12000"/>
    <n v="99.95"/>
    <n v="0"/>
    <n v="0"/>
    <n v="0"/>
    <n v="0"/>
    <n v="310.81"/>
    <n v="46.31"/>
    <n v="25.09"/>
    <n v="125.58"/>
    <n v="921.5"/>
    <n v="1053.47"/>
    <n v="2800.77"/>
    <n v="5383.48"/>
    <n v="99.95"/>
    <n v="310.81"/>
    <n v="196.98000000000002"/>
    <n v="4775.74"/>
    <n v="5383.48"/>
    <n v="6616.52"/>
    <n v="12000"/>
  </r>
  <r>
    <n v="25400"/>
    <s v="Regional Park &amp; Open Space Dis"/>
    <n v="931270"/>
    <s v="Santa Ana River Bottom Mgmt"/>
    <x v="80"/>
    <x v="80"/>
    <s v="25400 931270 528920"/>
    <x v="2"/>
    <x v="14"/>
    <s v="Supplies &amp; Services"/>
    <x v="0"/>
    <s v="Business Services2"/>
    <s v="SARB Management2"/>
    <n v="0"/>
    <n v="50000"/>
    <n v="250000"/>
    <n v="300000"/>
    <n v="0"/>
    <n v="0"/>
    <n v="1063.3"/>
    <n v="2602.34"/>
    <n v="3915.97"/>
    <n v="3915.97"/>
    <n v="4666.3999999999996"/>
    <n v="4666.3999999999996"/>
    <n v="4666.3999999999996"/>
    <n v="44346.55"/>
    <n v="4666.3999999999996"/>
    <n v="9332.7999999999993"/>
    <n v="83842.53"/>
    <n v="1063.3"/>
    <n v="10434.279999999999"/>
    <n v="13999.199999999999"/>
    <n v="58345.75"/>
    <n v="83842.53"/>
    <n v="216157.47"/>
    <n v="300000"/>
  </r>
  <r>
    <n v="25400"/>
    <s v="Regional Park &amp; Open Space Dis"/>
    <n v="931270"/>
    <s v="Santa Ana River Bottom Mgmt"/>
    <x v="87"/>
    <x v="87"/>
    <s v="25400 931270 536910"/>
    <x v="2"/>
    <x v="14"/>
    <s v="Other Charges"/>
    <x v="2"/>
    <s v="Business Services3"/>
    <s v="SARB Management3"/>
    <n v="0"/>
    <n v="10000"/>
    <m/>
    <n v="10000"/>
    <n v="0"/>
    <n v="0"/>
    <n v="0"/>
    <n v="0"/>
    <n v="0"/>
    <n v="0"/>
    <n v="0"/>
    <n v="590.86"/>
    <n v="0"/>
    <n v="269.88"/>
    <n v="0"/>
    <n v="927.68"/>
    <n v="1788.42"/>
    <n v="0"/>
    <n v="0"/>
    <n v="590.86"/>
    <n v="1197.56"/>
    <n v="1788.42"/>
    <n v="8211.58"/>
    <n v="10000"/>
  </r>
  <r>
    <n v="25400"/>
    <s v="Regional Park &amp; Open Space Dis"/>
    <n v="931270"/>
    <s v="Santa Ana River Bottom Mgmt"/>
    <x v="88"/>
    <x v="88"/>
    <s v="25400 931270 537080"/>
    <x v="2"/>
    <x v="14"/>
    <s v="Other Charges"/>
    <x v="2"/>
    <s v="Business Services3"/>
    <s v="SARB Management3"/>
    <n v="0"/>
    <n v="2000"/>
    <m/>
    <n v="2000"/>
    <n v="0"/>
    <n v="0"/>
    <n v="0"/>
    <n v="0"/>
    <n v="0"/>
    <n v="0"/>
    <n v="81"/>
    <n v="430"/>
    <n v="0"/>
    <n v="0"/>
    <n v="0"/>
    <n v="0"/>
    <n v="511"/>
    <n v="0"/>
    <n v="0"/>
    <n v="511"/>
    <n v="0"/>
    <n v="511"/>
    <n v="1489"/>
    <n v="2000"/>
  </r>
  <r>
    <n v="25400"/>
    <s v="Regional Park &amp; Open Space Dis"/>
    <n v="931270"/>
    <s v="Santa Ana River Bottom Mgmt"/>
    <x v="89"/>
    <x v="89"/>
    <s v="25400 931270 546360"/>
    <x v="2"/>
    <x v="14"/>
    <s v="Capital Assets"/>
    <x v="1"/>
    <s v="Business Services4"/>
    <s v="SARB Management4"/>
    <n v="0"/>
    <n v="100000"/>
    <m/>
    <n v="100000"/>
    <n v="0"/>
    <n v="0"/>
    <n v="0"/>
    <n v="0"/>
    <n v="0"/>
    <n v="0"/>
    <n v="0"/>
    <n v="0"/>
    <n v="0"/>
    <n v="0"/>
    <n v="0"/>
    <n v="0"/>
    <n v="0"/>
    <n v="0"/>
    <n v="0"/>
    <n v="0"/>
    <n v="0"/>
    <n v="0"/>
    <n v="100000"/>
    <n v="0"/>
  </r>
  <r>
    <n v="25400"/>
    <s v="Regional Park &amp; Open Space Dis"/>
    <n v="931301"/>
    <s v="Historical"/>
    <x v="88"/>
    <x v="88"/>
    <s v="25400 931301 537080"/>
    <x v="4"/>
    <x v="15"/>
    <s v="Other Charges"/>
    <x v="2"/>
    <s v="Interpretive3"/>
    <s v="Historic Preservation3"/>
    <n v="0"/>
    <n v="100"/>
    <m/>
    <n v="100"/>
    <n v="0"/>
    <n v="0"/>
    <n v="0"/>
    <n v="0"/>
    <n v="220"/>
    <n v="0"/>
    <n v="0"/>
    <n v="0"/>
    <n v="0"/>
    <n v="0"/>
    <n v="0"/>
    <n v="0"/>
    <n v="220"/>
    <n v="0"/>
    <n v="220"/>
    <n v="0"/>
    <n v="0"/>
    <n v="220"/>
    <n v="-120"/>
    <n v="100"/>
  </r>
  <r>
    <n v="25400"/>
    <s v="Regional Park &amp; Open Space Dis"/>
    <n v="931302"/>
    <s v="Gilman Ranch Historic Museum"/>
    <x v="58"/>
    <x v="58"/>
    <s v="25400 931302 521720"/>
    <x v="4"/>
    <x v="16"/>
    <s v="Supplies &amp; Services"/>
    <x v="0"/>
    <s v="Interpretive2"/>
    <s v="Gilman Ranch2"/>
    <n v="0"/>
    <n v="250"/>
    <m/>
    <n v="250"/>
    <n v="0"/>
    <n v="0"/>
    <n v="0"/>
    <n v="0"/>
    <n v="0"/>
    <n v="0"/>
    <n v="163.19"/>
    <n v="0"/>
    <n v="0"/>
    <n v="0"/>
    <n v="0"/>
    <n v="0"/>
    <n v="163.19"/>
    <n v="0"/>
    <n v="0"/>
    <n v="163.19"/>
    <n v="0"/>
    <n v="163.19"/>
    <n v="86.81"/>
    <n v="250"/>
  </r>
  <r>
    <n v="25400"/>
    <s v="Regional Park &amp; Open Space Dis"/>
    <n v="931303"/>
    <s v="Jensen Alvarado Historic Ranch"/>
    <x v="116"/>
    <x v="116"/>
    <s v="25400 931303 522340"/>
    <x v="4"/>
    <x v="17"/>
    <s v="Supplies &amp; Services"/>
    <x v="0"/>
    <s v="Interpretive2"/>
    <s v="Jensen-Alvarado Ranch2"/>
    <n v="0"/>
    <n v="0"/>
    <m/>
    <n v="0"/>
    <n v="36"/>
    <n v="0"/>
    <n v="-36"/>
    <n v="0"/>
    <n v="0"/>
    <n v="0"/>
    <n v="0"/>
    <n v="0"/>
    <n v="0"/>
    <n v="0"/>
    <n v="0"/>
    <n v="0"/>
    <n v="0"/>
    <n v="0"/>
    <n v="0"/>
    <n v="0"/>
    <n v="0"/>
    <n v="0"/>
    <n v="0"/>
    <n v="0"/>
  </r>
  <r>
    <n v="25400"/>
    <s v="Regional Park &amp; Open Space Dis"/>
    <n v="931402"/>
    <s v="Hurkey Creek Park"/>
    <x v="46"/>
    <x v="46"/>
    <s v="25400 931402 520010"/>
    <x v="3"/>
    <x v="22"/>
    <s v="Supplies &amp; Services"/>
    <x v="0"/>
    <s v="Regional Parks2"/>
    <s v="Hurkey Creek2"/>
    <n v="0"/>
    <n v="750"/>
    <m/>
    <n v="750"/>
    <n v="0"/>
    <n v="0"/>
    <n v="0"/>
    <n v="0"/>
    <n v="0"/>
    <n v="0"/>
    <n v="0"/>
    <n v="0"/>
    <n v="0"/>
    <n v="0"/>
    <n v="0"/>
    <n v="0"/>
    <n v="0"/>
    <n v="0"/>
    <n v="0"/>
    <n v="0"/>
    <n v="0"/>
    <n v="0"/>
    <n v="750"/>
    <n v="750"/>
  </r>
  <r>
    <n v="25400"/>
    <s v="Regional Park &amp; Open Space Dis"/>
    <n v="931402"/>
    <s v="Hurkey Creek Park"/>
    <x v="139"/>
    <x v="139"/>
    <s v="25400 931402 520220"/>
    <x v="3"/>
    <x v="22"/>
    <s v="Supplies &amp; Services"/>
    <x v="0"/>
    <s v="Regional Parks2"/>
    <s v="Hurkey Creek2"/>
    <n v="0"/>
    <n v="2000"/>
    <m/>
    <n v="2000"/>
    <n v="0"/>
    <n v="0"/>
    <n v="0"/>
    <n v="0"/>
    <n v="0"/>
    <n v="0"/>
    <n v="0"/>
    <n v="0"/>
    <n v="0"/>
    <n v="0"/>
    <n v="0"/>
    <n v="0"/>
    <n v="0"/>
    <n v="0"/>
    <n v="0"/>
    <n v="0"/>
    <n v="0"/>
    <n v="0"/>
    <n v="2000"/>
    <n v="2000"/>
  </r>
  <r>
    <n v="25400"/>
    <s v="Regional Park &amp; Open Space Dis"/>
    <n v="931420"/>
    <s v="Blythe Parks"/>
    <x v="85"/>
    <x v="85"/>
    <s v="25400 931420 529550"/>
    <x v="3"/>
    <x v="35"/>
    <s v="Supplies &amp; Services"/>
    <x v="0"/>
    <s v="Regional Parks2"/>
    <s v="Blythe Parks2"/>
    <n v="0"/>
    <n v="12000"/>
    <m/>
    <n v="12000"/>
    <n v="0"/>
    <n v="0"/>
    <n v="0"/>
    <n v="0"/>
    <n v="0"/>
    <n v="0"/>
    <n v="0"/>
    <n v="0"/>
    <n v="0"/>
    <n v="0"/>
    <n v="0"/>
    <n v="0"/>
    <n v="0"/>
    <n v="0"/>
    <n v="0"/>
    <n v="0"/>
    <n v="0"/>
    <n v="0"/>
    <n v="12000"/>
    <n v="0"/>
  </r>
  <r>
    <n v="25400"/>
    <s v="Regional Park &amp; Open Space Dis"/>
    <n v="931420"/>
    <s v="Blythe Parks"/>
    <x v="12"/>
    <x v="12"/>
    <s v="25400 931420 537020"/>
    <x v="3"/>
    <x v="35"/>
    <s v="Internal Service Costs"/>
    <x v="2"/>
    <s v="Regional Parks3"/>
    <s v="Blythe Parks3"/>
    <n v="0"/>
    <n v="403"/>
    <m/>
    <n v="403"/>
    <n v="0"/>
    <n v="0"/>
    <n v="0"/>
    <n v="0"/>
    <n v="0"/>
    <n v="0"/>
    <n v="0"/>
    <n v="0"/>
    <n v="0"/>
    <n v="0"/>
    <n v="0"/>
    <n v="0"/>
    <n v="0"/>
    <n v="0"/>
    <n v="0"/>
    <n v="0"/>
    <n v="0"/>
    <n v="0"/>
    <n v="403"/>
    <n v="0"/>
  </r>
  <r>
    <n v="25400"/>
    <s v="Regional Park &amp; Open Space Dis"/>
    <n v="931421"/>
    <s v="Mayflower Park"/>
    <x v="154"/>
    <x v="154"/>
    <s v="25400 931421 527820"/>
    <x v="3"/>
    <x v="5"/>
    <s v="Supplies &amp; Services"/>
    <x v="0"/>
    <s v="Regional Parks2"/>
    <s v="Mayflower2"/>
    <n v="0"/>
    <n v="0"/>
    <m/>
    <n v="0"/>
    <n v="2400"/>
    <n v="0"/>
    <n v="0"/>
    <n v="0"/>
    <n v="0"/>
    <n v="0"/>
    <n v="0"/>
    <n v="0"/>
    <n v="0"/>
    <n v="0"/>
    <n v="0"/>
    <n v="0"/>
    <n v="2400"/>
    <n v="2400"/>
    <n v="0"/>
    <n v="0"/>
    <n v="0"/>
    <n v="2400"/>
    <n v="-2400"/>
    <n v="0"/>
  </r>
  <r>
    <n v="25420"/>
    <s v="Recreation"/>
    <n v="931124"/>
    <s v="Trails West Co Parks - DIF"/>
    <x v="9"/>
    <x v="9"/>
    <s v="25420 931124 536760"/>
    <x v="2"/>
    <x v="2"/>
    <s v="Internal Service Costs"/>
    <x v="2"/>
    <s v="Business Services3"/>
    <s v="Business Operations3"/>
    <n v="0"/>
    <n v="140"/>
    <m/>
    <n v="140"/>
    <n v="0"/>
    <n v="0"/>
    <n v="0"/>
    <n v="0"/>
    <n v="0"/>
    <n v="0"/>
    <n v="0"/>
    <n v="0"/>
    <n v="0"/>
    <n v="0"/>
    <n v="0"/>
    <n v="0"/>
    <n v="0"/>
    <n v="0"/>
    <n v="0"/>
    <n v="0"/>
    <n v="0"/>
    <n v="0"/>
    <n v="140"/>
    <n v="0"/>
  </r>
  <r>
    <n v="25510"/>
    <s v="Park Residences Util &amp; Maint"/>
    <n v="931108"/>
    <s v="Park Residences Util &amp; Maint"/>
    <x v="50"/>
    <x v="50"/>
    <s v="25510 931108 520115"/>
    <x v="2"/>
    <x v="32"/>
    <s v="Supplies &amp; Services"/>
    <x v="0"/>
    <s v="Business Services2"/>
    <s v="Park Residences2"/>
    <n v="0"/>
    <n v="1500"/>
    <m/>
    <n v="1500"/>
    <n v="0"/>
    <n v="162"/>
    <n v="0"/>
    <n v="0"/>
    <n v="130"/>
    <n v="0"/>
    <n v="0"/>
    <n v="0"/>
    <n v="0"/>
    <n v="455.75"/>
    <n v="0"/>
    <n v="700.63"/>
    <n v="1448.38"/>
    <n v="162"/>
    <n v="130"/>
    <n v="0"/>
    <n v="1156.3800000000001"/>
    <n v="1448.38"/>
    <n v="51.619999999999891"/>
    <n v="2200"/>
  </r>
  <r>
    <n v="25510"/>
    <s v="Park Residences Util &amp; Maint"/>
    <n v="931108"/>
    <s v="Park Residences Util &amp; Maint"/>
    <x v="51"/>
    <x v="51"/>
    <s v="25510 931108 520230"/>
    <x v="2"/>
    <x v="32"/>
    <s v="Supplies &amp; Services"/>
    <x v="0"/>
    <s v="Business Services2"/>
    <s v="Park Residences2"/>
    <n v="0"/>
    <n v="3500"/>
    <m/>
    <n v="3500"/>
    <n v="0"/>
    <n v="229.84"/>
    <n v="243.18"/>
    <n v="243.5"/>
    <n v="243.62"/>
    <n v="243.62"/>
    <n v="243.62"/>
    <n v="243.7"/>
    <n v="243.7"/>
    <n v="243.71"/>
    <n v="243.62"/>
    <n v="243.62"/>
    <n v="2665.73"/>
    <n v="473.02"/>
    <n v="730.74"/>
    <n v="731.02"/>
    <n v="730.95"/>
    <n v="2665.73"/>
    <n v="834.27"/>
    <n v="3800"/>
  </r>
  <r>
    <n v="25510"/>
    <s v="Park Residences Util &amp; Maint"/>
    <n v="931108"/>
    <s v="Park Residences Util &amp; Maint"/>
    <x v="66"/>
    <x v="66"/>
    <s v="25510 931108 523700"/>
    <x v="2"/>
    <x v="32"/>
    <s v="Supplies &amp; Services"/>
    <x v="0"/>
    <s v="Business Services2"/>
    <s v="Park Residences2"/>
    <n v="0"/>
    <n v="500"/>
    <m/>
    <n v="500"/>
    <n v="0"/>
    <n v="0"/>
    <n v="218.3"/>
    <n v="222.96"/>
    <n v="0"/>
    <n v="0"/>
    <n v="327.97"/>
    <n v="0"/>
    <n v="0"/>
    <n v="182.95"/>
    <n v="131.96"/>
    <n v="230.39"/>
    <n v="1314.5300000000002"/>
    <n v="218.3"/>
    <n v="222.96"/>
    <n v="327.97"/>
    <n v="545.29999999999995"/>
    <n v="1314.53"/>
    <n v="-814.53"/>
    <n v="500"/>
  </r>
  <r>
    <n v="25510"/>
    <s v="Park Residences Util &amp; Maint"/>
    <n v="931108"/>
    <s v="Park Residences Util &amp; Maint"/>
    <x v="76"/>
    <x v="76"/>
    <s v="25510 931108 527840"/>
    <x v="2"/>
    <x v="32"/>
    <s v="Travel/Training"/>
    <x v="0"/>
    <s v="Business Services2"/>
    <s v="Park Residences2"/>
    <n v="0"/>
    <n v="5000"/>
    <m/>
    <n v="5000"/>
    <n v="0"/>
    <n v="0"/>
    <n v="0"/>
    <n v="0"/>
    <n v="0"/>
    <n v="0"/>
    <n v="0"/>
    <n v="0"/>
    <n v="3500"/>
    <n v="270"/>
    <n v="0"/>
    <n v="0"/>
    <n v="3770"/>
    <n v="0"/>
    <n v="0"/>
    <n v="3500"/>
    <n v="270"/>
    <n v="3770"/>
    <n v="1230"/>
    <n v="0"/>
  </r>
  <r>
    <n v="25550"/>
    <s v="Santa Ana Mitigation Bank"/>
    <n v="931101"/>
    <s v="Santa Ana River Mitigation"/>
    <x v="36"/>
    <x v="36"/>
    <s v="25550 931101 515100"/>
    <x v="1"/>
    <x v="28"/>
    <s v="Payroll-PCF"/>
    <x v="3"/>
    <s v="Natural Resources1"/>
    <s v="Santa Ana River Mitigation Bank1"/>
    <n v="0"/>
    <n v="66"/>
    <m/>
    <n v="66"/>
    <n v="0"/>
    <n v="1.46"/>
    <n v="0.18"/>
    <n v="0"/>
    <n v="0"/>
    <n v="0"/>
    <n v="0"/>
    <n v="0"/>
    <n v="0"/>
    <n v="0"/>
    <n v="0"/>
    <n v="0"/>
    <n v="1.64"/>
    <n v="1.64"/>
    <n v="0"/>
    <n v="0"/>
    <n v="0"/>
    <n v="1.64"/>
    <n v="64.36"/>
    <n v="0"/>
  </r>
  <r>
    <n v="25550"/>
    <s v="Santa Ana Mitigation Bank"/>
    <n v="931101"/>
    <s v="Santa Ana River Mitigation"/>
    <x v="42"/>
    <x v="42"/>
    <s v="25550 931101 518140"/>
    <x v="1"/>
    <x v="28"/>
    <s v="Payroll-PCF"/>
    <x v="3"/>
    <s v="Natural Resources1"/>
    <s v="Santa Ana River Mitigation Bank1"/>
    <n v="0"/>
    <n v="21"/>
    <m/>
    <n v="21"/>
    <n v="0"/>
    <n v="0.16"/>
    <n v="0"/>
    <n v="0"/>
    <n v="0"/>
    <n v="0"/>
    <n v="0"/>
    <n v="0"/>
    <n v="0"/>
    <n v="0"/>
    <n v="0"/>
    <n v="0"/>
    <n v="0.16"/>
    <n v="0.16"/>
    <n v="0"/>
    <n v="0"/>
    <n v="0"/>
    <n v="0.16"/>
    <n v="20.84"/>
    <n v="0"/>
  </r>
  <r>
    <n v="25550"/>
    <s v="Santa Ana Mitigation Bank"/>
    <n v="931101"/>
    <s v="Santa Ana River Mitigation"/>
    <x v="9"/>
    <x v="9"/>
    <s v="25550 931101 536760"/>
    <x v="1"/>
    <x v="28"/>
    <s v="Internal Service Costs"/>
    <x v="2"/>
    <s v="Natural Resources3"/>
    <s v="Santa Ana River Mitigation Bank3"/>
    <n v="0"/>
    <n v="8396"/>
    <m/>
    <n v="8396"/>
    <n v="0"/>
    <n v="0"/>
    <n v="0"/>
    <n v="0"/>
    <n v="0"/>
    <n v="0"/>
    <n v="0"/>
    <n v="0"/>
    <n v="0"/>
    <n v="0"/>
    <n v="0"/>
    <n v="0"/>
    <n v="0"/>
    <n v="0"/>
    <n v="0"/>
    <n v="0"/>
    <n v="0"/>
    <n v="0"/>
    <n v="8396"/>
    <n v="0"/>
  </r>
  <r>
    <n v="25620"/>
    <s v="Lake Skinner Park"/>
    <n v="931750"/>
    <s v="Lake Skinner Park"/>
    <x v="2"/>
    <x v="2"/>
    <s v="25620 931750 542120"/>
    <x v="3"/>
    <x v="7"/>
    <s v="Capital Assets"/>
    <x v="1"/>
    <s v="Regional Parks4"/>
    <s v="Lake Skinner4"/>
    <n v="0"/>
    <n v="100000"/>
    <m/>
    <n v="100000"/>
    <n v="0"/>
    <n v="0"/>
    <n v="0"/>
    <n v="0"/>
    <n v="0"/>
    <n v="0"/>
    <n v="0"/>
    <n v="0"/>
    <n v="0"/>
    <n v="0"/>
    <n v="0"/>
    <n v="0"/>
    <n v="0"/>
    <n v="0"/>
    <n v="0"/>
    <n v="0"/>
    <n v="0"/>
    <n v="0"/>
    <n v="100000"/>
    <n v="0"/>
  </r>
  <r>
    <n v="21735"/>
    <s v="ARP Act Coronavirus Relief"/>
    <n v="931105"/>
    <s v="Park Acq &amp; Dev, District"/>
    <x v="93"/>
    <x v="93"/>
    <s v="21735 931105 523270"/>
    <x v="5"/>
    <x v="34"/>
    <s v="Supplies &amp; Services"/>
    <x v="0"/>
    <s v="ARPA2"/>
    <s v="ARPA Projects2"/>
    <n v="0"/>
    <m/>
    <m/>
    <n v="0"/>
    <n v="0"/>
    <n v="0"/>
    <n v="7120.3"/>
    <n v="1262.42"/>
    <n v="2276.39"/>
    <n v="0"/>
    <n v="2018.5"/>
    <n v="191.58"/>
    <n v="352.59"/>
    <n v="3125.08"/>
    <n v="6399.95"/>
    <n v="760.44"/>
    <n v="23507.25"/>
    <n v="7120.3"/>
    <n v="3538.81"/>
    <n v="2562.67"/>
    <n v="10285.469999999999"/>
    <n v="23507.25"/>
    <n v="-23507.25"/>
    <n v="0"/>
  </r>
  <r>
    <n v="25400"/>
    <s v="Regional Park &amp; Open Space Dis"/>
    <n v="931205"/>
    <s v="Crestmore Manor"/>
    <x v="65"/>
    <x v="65"/>
    <s v="25400 931205 523640"/>
    <x v="2"/>
    <x v="10"/>
    <s v="Supplies &amp; Services"/>
    <x v="0"/>
    <s v="Business Services2"/>
    <s v="Guest Services &amp; Events2"/>
    <n v="0"/>
    <m/>
    <m/>
    <n v="0"/>
    <n v="0"/>
    <n v="481.56"/>
    <n v="-137.91"/>
    <n v="0"/>
    <n v="387.25"/>
    <n v="0"/>
    <n v="0"/>
    <n v="0"/>
    <n v="0"/>
    <n v="405.41"/>
    <n v="0"/>
    <n v="0"/>
    <n v="1136.31"/>
    <n v="343.65"/>
    <n v="387.25"/>
    <n v="0"/>
    <n v="405.41"/>
    <n v="1136.31"/>
    <n v="-1136.31"/>
    <n v="0"/>
  </r>
  <r>
    <n v="25400"/>
    <s v="Regional Park &amp; Open Space Dis"/>
    <n v="931205"/>
    <s v="Crestmore Manor"/>
    <x v="111"/>
    <x v="111"/>
    <s v="25400 931205 526530"/>
    <x v="2"/>
    <x v="10"/>
    <s v="Supplies &amp; Services"/>
    <x v="0"/>
    <s v="Business Services2"/>
    <s v="Guest Services &amp; Events2"/>
    <n v="0"/>
    <m/>
    <m/>
    <n v="0"/>
    <n v="0"/>
    <n v="0"/>
    <n v="149.47999999999999"/>
    <n v="0"/>
    <n v="0"/>
    <n v="0"/>
    <n v="0"/>
    <n v="0"/>
    <n v="0"/>
    <n v="0"/>
    <n v="0"/>
    <n v="0"/>
    <n v="149.47999999999999"/>
    <n v="149.47999999999999"/>
    <n v="0"/>
    <n v="0"/>
    <n v="0"/>
    <n v="149.47999999999999"/>
    <n v="-149.47999999999999"/>
    <n v="0"/>
  </r>
  <r>
    <n v="25400"/>
    <s v="Regional Park &amp; Open Space Dis"/>
    <n v="931220"/>
    <s v="Administration"/>
    <x v="65"/>
    <x v="65"/>
    <s v="25400 931220 523640"/>
    <x v="2"/>
    <x v="11"/>
    <s v="Supplies &amp; Services"/>
    <x v="0"/>
    <s v="Business Services2"/>
    <s v="Executive2"/>
    <n v="0"/>
    <m/>
    <m/>
    <n v="0"/>
    <n v="0"/>
    <n v="0"/>
    <n v="2453.5"/>
    <n v="1930.05"/>
    <n v="0"/>
    <n v="0"/>
    <n v="0"/>
    <n v="0"/>
    <n v="0"/>
    <n v="856.61"/>
    <n v="0"/>
    <n v="706.1"/>
    <n v="5946.26"/>
    <n v="2453.5"/>
    <n v="1930.05"/>
    <n v="0"/>
    <n v="1562.71"/>
    <n v="5946.26"/>
    <n v="-5946.26"/>
    <n v="3000"/>
  </r>
  <r>
    <n v="25400"/>
    <s v="Regional Park &amp; Open Space Dis"/>
    <n v="931220"/>
    <s v="Administration"/>
    <x v="5"/>
    <x v="5"/>
    <s v="25400 931220 525440"/>
    <x v="2"/>
    <x v="11"/>
    <s v="Supplies &amp; Services"/>
    <x v="0"/>
    <s v="Business Services2"/>
    <s v="Executive2"/>
    <n v="0"/>
    <m/>
    <n v="12000"/>
    <n v="12000"/>
    <n v="0"/>
    <n v="0"/>
    <n v="5380"/>
    <n v="0"/>
    <n v="0"/>
    <n v="0"/>
    <n v="0"/>
    <n v="0"/>
    <n v="0"/>
    <n v="0"/>
    <n v="0"/>
    <n v="0"/>
    <n v="5380"/>
    <n v="5380"/>
    <n v="0"/>
    <n v="0"/>
    <n v="0"/>
    <n v="5380"/>
    <n v="6620"/>
    <n v="0"/>
  </r>
  <r>
    <n v="25400"/>
    <s v="Regional Park &amp; Open Space Dis"/>
    <n v="931235"/>
    <s v="Business Operations"/>
    <x v="155"/>
    <x v="155"/>
    <s v="25400 931235 510500"/>
    <x v="2"/>
    <x v="2"/>
    <s v="Payroll"/>
    <x v="3"/>
    <s v="Business Services1"/>
    <s v="Business Operations1"/>
    <n v="0"/>
    <m/>
    <m/>
    <n v="0"/>
    <n v="0"/>
    <n v="0"/>
    <n v="194.77"/>
    <n v="0"/>
    <n v="0"/>
    <n v="0"/>
    <n v="0"/>
    <n v="0"/>
    <n v="0"/>
    <n v="0"/>
    <n v="0"/>
    <n v="0"/>
    <n v="194.77"/>
    <n v="194.77"/>
    <n v="0"/>
    <n v="0"/>
    <n v="0"/>
    <n v="194.77"/>
    <n v="-194.77"/>
    <n v="0"/>
  </r>
  <r>
    <n v="25400"/>
    <s v="Regional Park &amp; Open Space Dis"/>
    <n v="931235"/>
    <s v="Business Operations"/>
    <x v="111"/>
    <x v="111"/>
    <s v="25400 931235 526530"/>
    <x v="2"/>
    <x v="2"/>
    <s v="Supplies &amp; Services"/>
    <x v="0"/>
    <s v="Business Services2"/>
    <s v="Business Operations2"/>
    <n v="0"/>
    <m/>
    <m/>
    <n v="0"/>
    <n v="0"/>
    <n v="0"/>
    <n v="661.78"/>
    <n v="0"/>
    <n v="0"/>
    <n v="0"/>
    <n v="0"/>
    <n v="0"/>
    <n v="0"/>
    <n v="0"/>
    <n v="0"/>
    <n v="0"/>
    <n v="661.78"/>
    <n v="661.78"/>
    <n v="0"/>
    <n v="0"/>
    <n v="0"/>
    <n v="661.78"/>
    <n v="-661.78"/>
    <n v="0"/>
  </r>
  <r>
    <n v="25400"/>
    <s v="Regional Park &amp; Open Space Dis"/>
    <n v="931235"/>
    <s v="Business Operations"/>
    <x v="150"/>
    <x v="150"/>
    <s v="25400 931235 527700"/>
    <x v="2"/>
    <x v="2"/>
    <s v="Supplies &amp; Services"/>
    <x v="0"/>
    <s v="Business Services2"/>
    <s v="Business Operations2"/>
    <n v="0"/>
    <m/>
    <m/>
    <n v="0"/>
    <n v="0"/>
    <n v="0"/>
    <n v="588.03"/>
    <n v="0"/>
    <n v="0"/>
    <n v="290.91000000000003"/>
    <n v="109.6"/>
    <n v="0"/>
    <n v="0"/>
    <n v="0"/>
    <n v="0"/>
    <n v="0"/>
    <n v="988.54000000000008"/>
    <n v="588.03"/>
    <n v="290.91000000000003"/>
    <n v="109.6"/>
    <n v="0"/>
    <n v="988.54000000000008"/>
    <n v="-988.54000000000008"/>
    <n v="0"/>
  </r>
  <r>
    <n v="25400"/>
    <s v="Regional Park &amp; Open Space Dis"/>
    <n v="931240"/>
    <s v="Finance"/>
    <x v="102"/>
    <x v="102"/>
    <s v="25400 931240 523840"/>
    <x v="2"/>
    <x v="12"/>
    <s v="Supplies &amp; Services"/>
    <x v="0"/>
    <s v="Business Services2"/>
    <s v="Finance2"/>
    <n v="0"/>
    <m/>
    <m/>
    <n v="0"/>
    <n v="0"/>
    <n v="0"/>
    <n v="860"/>
    <n v="0"/>
    <n v="0"/>
    <n v="0"/>
    <n v="0"/>
    <n v="0"/>
    <n v="0"/>
    <n v="0"/>
    <n v="0"/>
    <n v="0"/>
    <n v="860"/>
    <n v="860"/>
    <n v="0"/>
    <n v="0"/>
    <n v="0"/>
    <n v="860"/>
    <n v="-860"/>
    <n v="0"/>
  </r>
  <r>
    <n v="25400"/>
    <s v="Regional Park &amp; Open Space Dis"/>
    <n v="931270"/>
    <s v="Santa Ana River Bottom Mgmt"/>
    <x v="47"/>
    <x v="47"/>
    <s v="25400 931270 520020"/>
    <x v="2"/>
    <x v="14"/>
    <s v="Supplies &amp; Services"/>
    <x v="0"/>
    <s v="Business Services2"/>
    <s v="SARB Management2"/>
    <n v="0"/>
    <m/>
    <m/>
    <n v="0"/>
    <n v="0"/>
    <n v="0"/>
    <n v="48.48"/>
    <n v="0"/>
    <n v="0"/>
    <n v="0"/>
    <n v="0"/>
    <n v="0"/>
    <n v="0"/>
    <n v="0"/>
    <n v="0"/>
    <n v="0"/>
    <n v="48.48"/>
    <n v="48.48"/>
    <n v="0"/>
    <n v="0"/>
    <n v="0"/>
    <n v="48.48"/>
    <n v="-48.48"/>
    <n v="0"/>
  </r>
  <r>
    <n v="25400"/>
    <s v="Regional Park &amp; Open Space Dis"/>
    <n v="931270"/>
    <s v="Santa Ana River Bottom Mgmt"/>
    <x v="156"/>
    <x v="156"/>
    <s v="25400 931270 526720"/>
    <x v="2"/>
    <x v="14"/>
    <s v="Supplies &amp; Services"/>
    <x v="0"/>
    <s v="Business Services2"/>
    <s v="SARB Management2"/>
    <n v="0"/>
    <m/>
    <m/>
    <n v="0"/>
    <n v="0"/>
    <n v="0"/>
    <n v="181.74"/>
    <n v="111.26"/>
    <n v="0"/>
    <n v="0"/>
    <n v="474.26"/>
    <n v="0"/>
    <n v="0"/>
    <n v="0"/>
    <n v="453.65"/>
    <n v="422"/>
    <n v="1642.9099999999999"/>
    <n v="181.74"/>
    <n v="111.26"/>
    <n v="474.26"/>
    <n v="875.65"/>
    <n v="1642.9099999999999"/>
    <n v="-1642.9099999999999"/>
    <n v="1800"/>
  </r>
  <r>
    <n v="25400"/>
    <s v="Regional Park &amp; Open Space Dis"/>
    <n v="931270"/>
    <s v="Santa Ana River Bottom Mgmt"/>
    <x v="9"/>
    <x v="9"/>
    <s v="25400 931270 536760"/>
    <x v="2"/>
    <x v="14"/>
    <s v="Internal Service Costs"/>
    <x v="2"/>
    <s v="Business Services3"/>
    <s v="SARB Management3"/>
    <n v="0"/>
    <m/>
    <m/>
    <n v="0"/>
    <n v="0"/>
    <n v="86.08"/>
    <n v="86.08"/>
    <n v="86.08"/>
    <n v="134.5"/>
    <n v="91.46"/>
    <n v="112.98"/>
    <n v="102.22"/>
    <n v="112.98"/>
    <n v="123.74"/>
    <n v="145.26"/>
    <n v="123.74"/>
    <n v="1205.1200000000001"/>
    <n v="172.16"/>
    <n v="312.03999999999996"/>
    <n v="328.18"/>
    <n v="392.74"/>
    <n v="1205.1199999999999"/>
    <n v="-1205.1199999999999"/>
    <n v="0"/>
  </r>
  <r>
    <n v="25400"/>
    <s v="Regional Park &amp; Open Space Dis"/>
    <n v="931301"/>
    <s v="Historical"/>
    <x v="66"/>
    <x v="66"/>
    <s v="25400 931301 523700"/>
    <x v="4"/>
    <x v="15"/>
    <s v="Supplies &amp; Services"/>
    <x v="0"/>
    <s v="Interpretive2"/>
    <s v="Historic Preservation2"/>
    <n v="0"/>
    <m/>
    <m/>
    <n v="0"/>
    <n v="0"/>
    <n v="0"/>
    <n v="98.43"/>
    <n v="0"/>
    <n v="0"/>
    <n v="0"/>
    <n v="0"/>
    <n v="0"/>
    <n v="0"/>
    <n v="0"/>
    <n v="0"/>
    <n v="0"/>
    <n v="98.43"/>
    <n v="98.43"/>
    <n v="0"/>
    <n v="0"/>
    <n v="0"/>
    <n v="98.43"/>
    <n v="-98.43"/>
    <n v="0"/>
  </r>
  <r>
    <n v="25400"/>
    <s v="Regional Park &amp; Open Space Dis"/>
    <n v="931302"/>
    <s v="Gilman Ranch Historic Museum"/>
    <x v="116"/>
    <x v="116"/>
    <s v="25400 931302 522340"/>
    <x v="4"/>
    <x v="16"/>
    <s v="Supplies &amp; Services"/>
    <x v="0"/>
    <s v="Interpretive2"/>
    <s v="Gilman Ranch2"/>
    <n v="0"/>
    <m/>
    <m/>
    <n v="0"/>
    <n v="0"/>
    <n v="0"/>
    <n v="36"/>
    <n v="0"/>
    <n v="0"/>
    <n v="0"/>
    <n v="0"/>
    <n v="0"/>
    <n v="0"/>
    <n v="0"/>
    <n v="0"/>
    <n v="0"/>
    <n v="36"/>
    <n v="36"/>
    <n v="0"/>
    <n v="0"/>
    <n v="0"/>
    <n v="36"/>
    <n v="-36"/>
    <n v="0"/>
  </r>
  <r>
    <n v="25400"/>
    <s v="Regional Park &amp; Open Space Dis"/>
    <n v="931304"/>
    <s v="San Timoteo Schoolhouse"/>
    <x v="64"/>
    <x v="64"/>
    <s v="25400 931304 523340"/>
    <x v="4"/>
    <x v="29"/>
    <s v="Supplies &amp; Services"/>
    <x v="0"/>
    <s v="Interpretive2"/>
    <s v="San Timoteo Schoolhouse2"/>
    <n v="0"/>
    <m/>
    <m/>
    <n v="0"/>
    <n v="0"/>
    <n v="0.2"/>
    <n v="0"/>
    <n v="0"/>
    <n v="0"/>
    <n v="0"/>
    <n v="0"/>
    <n v="0"/>
    <n v="0"/>
    <n v="0"/>
    <n v="0"/>
    <n v="0"/>
    <n v="0.2"/>
    <n v="0.2"/>
    <n v="0"/>
    <n v="0"/>
    <n v="0"/>
    <n v="0.2"/>
    <n v="-0.2"/>
    <n v="0"/>
  </r>
  <r>
    <n v="25400"/>
    <s v="Regional Park &amp; Open Space Dis"/>
    <n v="931307"/>
    <s v="Santa Rosa Plateau Nature Ctr"/>
    <x v="64"/>
    <x v="64"/>
    <s v="25400 931307 523340"/>
    <x v="4"/>
    <x v="20"/>
    <s v="Supplies &amp; Services"/>
    <x v="0"/>
    <s v="Interpretive2"/>
    <s v="Santa Rosa Plateau Nature Center2"/>
    <n v="0"/>
    <m/>
    <m/>
    <n v="0"/>
    <n v="0"/>
    <n v="2.09"/>
    <n v="42"/>
    <n v="0"/>
    <n v="0"/>
    <n v="0"/>
    <n v="0"/>
    <n v="0"/>
    <n v="0"/>
    <n v="0"/>
    <n v="0"/>
    <n v="0.95"/>
    <n v="45.040000000000006"/>
    <n v="44.09"/>
    <n v="0"/>
    <n v="0"/>
    <n v="0.95"/>
    <n v="45.040000000000006"/>
    <n v="-45.040000000000006"/>
    <n v="0"/>
  </r>
  <r>
    <n v="25400"/>
    <s v="Regional Park &amp; Open Space Dis"/>
    <n v="931400"/>
    <s v="Major Parks"/>
    <x v="10"/>
    <x v="10"/>
    <s v="25400 931400 520360"/>
    <x v="3"/>
    <x v="21"/>
    <s v="Internal Service Costs"/>
    <x v="0"/>
    <s v="Regional Parks2"/>
    <s v="Regional Parks General Admin2"/>
    <n v="0"/>
    <m/>
    <m/>
    <n v="0"/>
    <n v="0"/>
    <n v="273.66000000000003"/>
    <n v="-273.66000000000003"/>
    <n v="0"/>
    <n v="0"/>
    <n v="0"/>
    <n v="0"/>
    <n v="0"/>
    <n v="0"/>
    <n v="0"/>
    <n v="0"/>
    <n v="0"/>
    <n v="0"/>
    <n v="0"/>
    <n v="0"/>
    <n v="0"/>
    <n v="0"/>
    <n v="0"/>
    <n v="0"/>
    <n v="0"/>
  </r>
  <r>
    <n v="25400"/>
    <s v="Regional Park &amp; Open Space Dis"/>
    <n v="931400"/>
    <s v="Major Parks"/>
    <x v="95"/>
    <x v="95"/>
    <s v="25400 931400 523820"/>
    <x v="3"/>
    <x v="21"/>
    <s v="Supplies &amp; Services"/>
    <x v="0"/>
    <s v="Regional Parks2"/>
    <s v="Regional Parks General Admin2"/>
    <n v="0"/>
    <m/>
    <m/>
    <n v="0"/>
    <n v="0"/>
    <n v="0"/>
    <n v="119.88"/>
    <n v="-119.88"/>
    <n v="0"/>
    <n v="0"/>
    <n v="0"/>
    <n v="0"/>
    <n v="0"/>
    <n v="0"/>
    <n v="0"/>
    <n v="0"/>
    <n v="0"/>
    <n v="119.88"/>
    <n v="-119.88"/>
    <n v="0"/>
    <n v="0"/>
    <n v="0"/>
    <n v="0"/>
    <n v="0"/>
  </r>
  <r>
    <n v="25400"/>
    <s v="Regional Park &amp; Open Space Dis"/>
    <n v="931403"/>
    <s v="Idyllwild Park"/>
    <x v="123"/>
    <x v="123"/>
    <s v="25400 931403 523250"/>
    <x v="3"/>
    <x v="23"/>
    <s v="Supplies &amp; Services"/>
    <x v="0"/>
    <s v="Regional Parks2"/>
    <s v="Idyllwild2"/>
    <n v="0"/>
    <m/>
    <m/>
    <n v="0"/>
    <n v="0"/>
    <n v="150"/>
    <n v="0"/>
    <n v="0"/>
    <n v="0"/>
    <n v="0"/>
    <n v="0"/>
    <n v="0"/>
    <n v="0"/>
    <n v="0"/>
    <n v="0"/>
    <n v="0"/>
    <n v="150"/>
    <n v="150"/>
    <n v="0"/>
    <n v="0"/>
    <n v="0"/>
    <n v="150"/>
    <n v="-150"/>
    <n v="0"/>
  </r>
  <r>
    <n v="25400"/>
    <s v="Regional Park &amp; Open Space Dis"/>
    <n v="931404"/>
    <s v="kabian Park"/>
    <x v="25"/>
    <x v="25"/>
    <s v="25400 931404 510420"/>
    <x v="3"/>
    <x v="26"/>
    <s v="Payroll"/>
    <x v="3"/>
    <s v="Regional Parks1"/>
    <s v="Kabian1"/>
    <n v="0"/>
    <m/>
    <m/>
    <n v="0"/>
    <n v="0"/>
    <n v="208.93"/>
    <n v="0"/>
    <n v="0"/>
    <n v="0"/>
    <n v="0"/>
    <n v="0"/>
    <n v="0"/>
    <n v="0"/>
    <n v="0"/>
    <n v="0"/>
    <n v="0"/>
    <n v="208.93"/>
    <n v="208.93"/>
    <n v="0"/>
    <n v="0"/>
    <n v="0"/>
    <n v="208.93"/>
    <n v="-208.93"/>
    <n v="0"/>
  </r>
  <r>
    <n v="25400"/>
    <s v="Regional Park &amp; Open Space Dis"/>
    <n v="931404"/>
    <s v="kabian Park"/>
    <x v="68"/>
    <x v="68"/>
    <s v="25400 931404 524840"/>
    <x v="3"/>
    <x v="26"/>
    <s v="Supplies &amp; Services"/>
    <x v="0"/>
    <s v="Regional Parks2"/>
    <s v="Kabian2"/>
    <n v="0"/>
    <m/>
    <m/>
    <n v="0"/>
    <n v="0"/>
    <n v="0"/>
    <n v="30"/>
    <n v="0"/>
    <n v="0"/>
    <n v="0"/>
    <n v="0"/>
    <n v="0"/>
    <n v="0"/>
    <n v="0"/>
    <n v="0"/>
    <n v="15"/>
    <n v="45"/>
    <n v="30"/>
    <n v="0"/>
    <n v="0"/>
    <n v="15"/>
    <n v="45"/>
    <n v="-45"/>
    <n v="0"/>
  </r>
  <r>
    <n v="25400"/>
    <s v="Regional Park &amp; Open Space Dis"/>
    <n v="931405"/>
    <s v="Lake Cahuilla Park"/>
    <x v="64"/>
    <x v="64"/>
    <s v="25400 931405 523340"/>
    <x v="3"/>
    <x v="3"/>
    <s v="Supplies &amp; Services"/>
    <x v="0"/>
    <s v="Regional Parks2"/>
    <s v="Lake Cahuilla2"/>
    <n v="0"/>
    <m/>
    <m/>
    <n v="0"/>
    <n v="0"/>
    <n v="0"/>
    <n v="14"/>
    <n v="0"/>
    <n v="0"/>
    <n v="12.37"/>
    <n v="0"/>
    <n v="6.04"/>
    <n v="0"/>
    <n v="0"/>
    <n v="0"/>
    <n v="0"/>
    <n v="32.409999999999997"/>
    <n v="14"/>
    <n v="12.37"/>
    <n v="6.04"/>
    <n v="0"/>
    <n v="32.409999999999997"/>
    <n v="-32.409999999999997"/>
    <n v="0"/>
  </r>
  <r>
    <n v="25400"/>
    <s v="Regional Park &amp; Open Space Dis"/>
    <n v="931408"/>
    <s v="McCall Park"/>
    <x v="69"/>
    <x v="69"/>
    <s v="25400 931408 525060"/>
    <x v="3"/>
    <x v="24"/>
    <s v="Supplies &amp; Services"/>
    <x v="0"/>
    <s v="Regional Parks2"/>
    <s v="McCall2"/>
    <n v="0"/>
    <m/>
    <m/>
    <n v="0"/>
    <n v="0"/>
    <n v="0"/>
    <n v="441.16"/>
    <n v="0"/>
    <n v="0"/>
    <n v="0"/>
    <n v="0"/>
    <n v="0"/>
    <n v="0"/>
    <n v="0"/>
    <n v="0"/>
    <n v="0"/>
    <n v="441.16"/>
    <n v="441.16"/>
    <n v="0"/>
    <n v="0"/>
    <n v="0"/>
    <n v="441.16"/>
    <n v="-441.16"/>
    <n v="0"/>
  </r>
  <r>
    <n v="25400"/>
    <s v="Regional Park &amp; Open Space Dis"/>
    <n v="931409"/>
    <s v="Rancho Jurupa Park"/>
    <x v="45"/>
    <x v="45"/>
    <s v="25400 931409 518180"/>
    <x v="3"/>
    <x v="4"/>
    <s v="Payroll"/>
    <x v="3"/>
    <s v="Regional Parks1"/>
    <s v="Rancho Jurupa1"/>
    <n v="0"/>
    <m/>
    <m/>
    <n v="0"/>
    <n v="0"/>
    <n v="-2.61"/>
    <n v="0"/>
    <n v="0"/>
    <n v="0"/>
    <n v="0"/>
    <n v="0"/>
    <n v="0"/>
    <n v="0"/>
    <n v="0"/>
    <n v="0"/>
    <n v="0"/>
    <n v="-2.61"/>
    <n v="-2.61"/>
    <n v="0"/>
    <n v="0"/>
    <n v="0"/>
    <n v="-2.61"/>
    <n v="2.61"/>
    <n v="0"/>
  </r>
  <r>
    <n v="25400"/>
    <s v="Regional Park &amp; Open Space Dis"/>
    <n v="931409"/>
    <s v="Rancho Jurupa Park"/>
    <x v="92"/>
    <x v="92"/>
    <s v="25400 931409 520815"/>
    <x v="3"/>
    <x v="4"/>
    <s v="Supplies &amp; Services"/>
    <x v="0"/>
    <s v="Regional Parks2"/>
    <s v="Rancho Jurupa2"/>
    <n v="0"/>
    <m/>
    <m/>
    <n v="0"/>
    <n v="0"/>
    <n v="0"/>
    <n v="26"/>
    <n v="0"/>
    <n v="0"/>
    <n v="0"/>
    <n v="0"/>
    <n v="0"/>
    <n v="0"/>
    <n v="0"/>
    <n v="0"/>
    <n v="0"/>
    <n v="26"/>
    <n v="26"/>
    <n v="0"/>
    <n v="0"/>
    <n v="0"/>
    <n v="26"/>
    <n v="-26"/>
    <n v="0"/>
  </r>
  <r>
    <n v="25400"/>
    <s v="Regional Park &amp; Open Space Dis"/>
    <n v="931409"/>
    <s v="Rancho Jurupa Park"/>
    <x v="157"/>
    <x v="157"/>
    <s v="25400 931409 522350"/>
    <x v="3"/>
    <x v="4"/>
    <s v="Supplies &amp; Services"/>
    <x v="0"/>
    <s v="Regional Parks2"/>
    <s v="Rancho Jurupa2"/>
    <n v="0"/>
    <m/>
    <m/>
    <n v="0"/>
    <n v="0"/>
    <n v="209.02"/>
    <n v="0"/>
    <n v="0"/>
    <n v="221.91"/>
    <n v="0"/>
    <n v="2161.67"/>
    <n v="0"/>
    <n v="0"/>
    <n v="0"/>
    <n v="0"/>
    <n v="0"/>
    <n v="2592.6"/>
    <n v="209.02"/>
    <n v="221.91"/>
    <n v="2161.67"/>
    <n v="0"/>
    <n v="2592.6"/>
    <n v="-2592.6"/>
    <n v="3000"/>
  </r>
  <r>
    <n v="25400"/>
    <s v="Regional Park &amp; Open Space Dis"/>
    <n v="931409"/>
    <s v="Rancho Jurupa Park"/>
    <x v="111"/>
    <x v="111"/>
    <s v="25400 931409 526530"/>
    <x v="3"/>
    <x v="4"/>
    <s v="Supplies &amp; Services"/>
    <x v="0"/>
    <s v="Regional Parks2"/>
    <s v="Rancho Jurupa2"/>
    <n v="0"/>
    <m/>
    <m/>
    <n v="0"/>
    <n v="0"/>
    <n v="167.64"/>
    <n v="0"/>
    <n v="0"/>
    <n v="0"/>
    <n v="0"/>
    <n v="0"/>
    <n v="0"/>
    <n v="0"/>
    <n v="0"/>
    <n v="0"/>
    <n v="0"/>
    <n v="167.64"/>
    <n v="167.64"/>
    <n v="0"/>
    <n v="0"/>
    <n v="0"/>
    <n v="167.64"/>
    <n v="-167.64"/>
    <n v="2000"/>
  </r>
  <r>
    <n v="25400"/>
    <s v="Regional Park &amp; Open Space Dis"/>
    <n v="931409"/>
    <s v="Rancho Jurupa Park"/>
    <x v="79"/>
    <x v="79"/>
    <s v="25400 931409 528260"/>
    <x v="3"/>
    <x v="4"/>
    <s v="Supplies &amp; Services"/>
    <x v="0"/>
    <s v="Regional Parks2"/>
    <s v="Rancho Jurupa2"/>
    <n v="0"/>
    <m/>
    <m/>
    <n v="0"/>
    <n v="0"/>
    <n v="0"/>
    <n v="363.04"/>
    <n v="0"/>
    <n v="0"/>
    <n v="0"/>
    <n v="0"/>
    <n v="0"/>
    <n v="0"/>
    <n v="0"/>
    <n v="0"/>
    <n v="0"/>
    <n v="363.04"/>
    <n v="363.04"/>
    <n v="0"/>
    <n v="0"/>
    <n v="0"/>
    <n v="363.04"/>
    <n v="-363.04"/>
    <n v="0"/>
  </r>
  <r>
    <n v="25430"/>
    <s v="Habitat/Open Space Mgt-Parks"/>
    <n v="931174"/>
    <s v="Hab &amp; Opn Spc-SantaRosaPlateau"/>
    <x v="86"/>
    <x v="86"/>
    <s v="25430 931174 536761"/>
    <x v="1"/>
    <x v="1"/>
    <s v="Internal Service Costs"/>
    <x v="2"/>
    <s v="Natural Resources3"/>
    <s v="Habitat &amp; Open Space Management3"/>
    <n v="0"/>
    <n v="0"/>
    <m/>
    <n v="0"/>
    <n v="0"/>
    <n v="0"/>
    <n v="0"/>
    <n v="0"/>
    <n v="0"/>
    <n v="0"/>
    <n v="0"/>
    <n v="0"/>
    <n v="0"/>
    <n v="0"/>
    <n v="0"/>
    <n v="0"/>
    <n v="0"/>
    <n v="0"/>
    <n v="0"/>
    <n v="0"/>
    <n v="0"/>
    <n v="0"/>
    <n v="0"/>
    <n v="0"/>
  </r>
  <r>
    <n v="25430"/>
    <s v="Habitat/Open Space Mgt-Parks"/>
    <n v="931174"/>
    <s v="Hab &amp; Opn Spc-SantaRosaPlateau"/>
    <x v="87"/>
    <x v="87"/>
    <s v="25430 931174 536910"/>
    <x v="1"/>
    <x v="1"/>
    <s v="Other Charges"/>
    <x v="2"/>
    <s v="Natural Resources3"/>
    <s v="Habitat &amp; Open Space Management3"/>
    <n v="7833.92"/>
    <n v="0"/>
    <m/>
    <n v="0"/>
    <n v="0"/>
    <n v="0"/>
    <n v="0"/>
    <n v="0"/>
    <n v="0"/>
    <n v="0"/>
    <n v="0"/>
    <n v="0"/>
    <n v="0"/>
    <n v="0"/>
    <n v="0"/>
    <n v="0"/>
    <n v="0"/>
    <n v="0"/>
    <n v="0"/>
    <n v="0"/>
    <n v="0"/>
    <n v="0"/>
    <n v="0"/>
    <n v="0"/>
  </r>
  <r>
    <n v="25430"/>
    <s v="Habitat/Open Space Mgt-Parks"/>
    <n v="931174"/>
    <s v="Hab &amp; Opn Spc-SantaRosaPlateau"/>
    <x v="88"/>
    <x v="88"/>
    <s v="25430 931174 537080"/>
    <x v="1"/>
    <x v="1"/>
    <s v="Other Charges"/>
    <x v="2"/>
    <s v="Natural Resources3"/>
    <s v="Habitat &amp; Open Space Management3"/>
    <n v="45"/>
    <n v="0"/>
    <m/>
    <n v="0"/>
    <n v="0"/>
    <n v="0"/>
    <n v="0"/>
    <n v="0"/>
    <n v="0"/>
    <n v="0"/>
    <n v="0"/>
    <n v="0"/>
    <n v="0"/>
    <n v="0"/>
    <n v="0"/>
    <n v="0"/>
    <n v="0"/>
    <n v="0"/>
    <n v="0"/>
    <n v="0"/>
    <n v="0"/>
    <n v="0"/>
    <n v="0"/>
    <n v="0"/>
  </r>
  <r>
    <n v="25510"/>
    <s v="Park Residences Util &amp; Maint"/>
    <n v="931108"/>
    <s v="Park Residences Util &amp; Maint"/>
    <x v="53"/>
    <x v="53"/>
    <s v="25510 931108 520800"/>
    <x v="2"/>
    <x v="32"/>
    <s v="Supplies &amp; Services"/>
    <x v="0"/>
    <s v="Business Services2"/>
    <s v="Park Residences2"/>
    <n v="0"/>
    <m/>
    <m/>
    <n v="0"/>
    <n v="0"/>
    <n v="0"/>
    <n v="34.369999999999997"/>
    <n v="-34.369999999999997"/>
    <n v="0"/>
    <n v="0"/>
    <n v="0"/>
    <n v="0"/>
    <n v="0"/>
    <n v="0"/>
    <n v="0"/>
    <n v="0"/>
    <n v="0"/>
    <n v="34.369999999999997"/>
    <n v="-34.369999999999997"/>
    <n v="0"/>
    <n v="0"/>
    <n v="0"/>
    <n v="0"/>
    <n v="0"/>
  </r>
  <r>
    <n v="25510"/>
    <s v="Park Residences Util &amp; Maint"/>
    <n v="931108"/>
    <s v="Park Residences Util &amp; Maint"/>
    <x v="56"/>
    <x v="56"/>
    <s v="25510 931108 521500"/>
    <x v="2"/>
    <x v="32"/>
    <s v="Supplies &amp; Services"/>
    <x v="0"/>
    <s v="Business Services2"/>
    <s v="Park Residences2"/>
    <n v="0"/>
    <m/>
    <m/>
    <n v="0"/>
    <n v="0"/>
    <n v="0"/>
    <n v="46.82"/>
    <n v="74.8"/>
    <n v="0"/>
    <n v="0"/>
    <n v="0"/>
    <n v="0"/>
    <n v="0"/>
    <n v="0"/>
    <n v="0"/>
    <n v="0"/>
    <n v="121.62"/>
    <n v="46.82"/>
    <n v="74.8"/>
    <n v="0"/>
    <n v="0"/>
    <n v="121.62"/>
    <n v="-121.62"/>
    <n v="0"/>
  </r>
  <r>
    <n v="25510"/>
    <s v="Park Residences Util &amp; Maint"/>
    <n v="931108"/>
    <s v="Park Residences Util &amp; Maint"/>
    <x v="11"/>
    <x v="11"/>
    <s v="25510 931108 527690"/>
    <x v="2"/>
    <x v="32"/>
    <s v="Internal Service Costs"/>
    <x v="0"/>
    <s v="Business Services2"/>
    <s v="Park Residences2"/>
    <n v="0"/>
    <m/>
    <m/>
    <n v="0"/>
    <n v="0"/>
    <n v="0"/>
    <n v="684.24"/>
    <n v="957.84"/>
    <n v="0"/>
    <n v="-1642.08"/>
    <n v="0"/>
    <n v="0"/>
    <n v="0"/>
    <n v="0"/>
    <n v="0"/>
    <n v="0"/>
    <n v="0"/>
    <n v="684.24"/>
    <n v="-684.2399999999999"/>
    <n v="0"/>
    <n v="0"/>
    <n v="1.1368683772161603E-13"/>
    <n v="-1.1368683772161603E-13"/>
    <n v="0"/>
  </r>
  <r>
    <n v="25510"/>
    <s v="Park Residences Util &amp; Maint"/>
    <n v="931108"/>
    <s v="Park Residences Util &amp; Maint"/>
    <x v="80"/>
    <x v="80"/>
    <s v="25510 931108 528920"/>
    <x v="2"/>
    <x v="32"/>
    <s v="Supplies &amp; Services"/>
    <x v="0"/>
    <s v="Business Services2"/>
    <s v="Park Residences2"/>
    <n v="0"/>
    <m/>
    <m/>
    <n v="0"/>
    <n v="0"/>
    <n v="0"/>
    <n v="1083.3"/>
    <n v="0"/>
    <n v="0"/>
    <n v="-1083.3"/>
    <n v="0"/>
    <n v="0"/>
    <n v="0"/>
    <n v="0"/>
    <n v="0"/>
    <n v="0"/>
    <n v="0"/>
    <n v="1083.3"/>
    <n v="-1083.3"/>
    <n v="0"/>
    <n v="0"/>
    <n v="0"/>
    <n v="0"/>
    <n v="0"/>
  </r>
  <r>
    <n v="25540"/>
    <s v="Multi-Species Reserve"/>
    <n v="931116"/>
    <s v="Multi-Species Reserve"/>
    <x v="64"/>
    <x v="64"/>
    <s v="25540 931116 523340"/>
    <x v="1"/>
    <x v="25"/>
    <s v="Supplies &amp; Services"/>
    <x v="0"/>
    <s v="Natural Resources2"/>
    <s v="Multi-Species Reserve2"/>
    <n v="0"/>
    <m/>
    <m/>
    <n v="0"/>
    <n v="0"/>
    <n v="0"/>
    <n v="29.09"/>
    <n v="0"/>
    <n v="0"/>
    <n v="0"/>
    <n v="0"/>
    <n v="0"/>
    <n v="0"/>
    <n v="0"/>
    <n v="0"/>
    <n v="0"/>
    <n v="29.09"/>
    <n v="29.09"/>
    <n v="0"/>
    <n v="0"/>
    <n v="0"/>
    <n v="29.09"/>
    <n v="-29.09"/>
    <n v="0"/>
  </r>
  <r>
    <n v="25540"/>
    <s v="Multi-Species Reserve"/>
    <n v="931116"/>
    <s v="Multi-Species Reserve"/>
    <x v="67"/>
    <x v="67"/>
    <s v="25540 931116 523800"/>
    <x v="1"/>
    <x v="25"/>
    <s v="Supplies &amp; Services"/>
    <x v="0"/>
    <s v="Natural Resources2"/>
    <s v="Multi-Species Reserve2"/>
    <n v="0"/>
    <m/>
    <m/>
    <n v="0"/>
    <n v="0"/>
    <n v="0"/>
    <n v="201.32"/>
    <n v="0"/>
    <n v="0"/>
    <n v="0"/>
    <n v="0"/>
    <n v="0"/>
    <n v="0"/>
    <n v="0"/>
    <n v="0"/>
    <n v="0"/>
    <n v="201.32"/>
    <n v="201.32"/>
    <n v="0"/>
    <n v="0"/>
    <n v="0"/>
    <n v="201.32"/>
    <n v="-201.32"/>
    <n v="0"/>
  </r>
  <r>
    <n v="25550"/>
    <s v="Santa Ana Mitigation Bank"/>
    <n v="931101"/>
    <s v="Santa Ana River Mitigation"/>
    <x v="24"/>
    <x v="24"/>
    <s v="25550 931101 510320"/>
    <x v="1"/>
    <x v="28"/>
    <s v="Payroll"/>
    <x v="3"/>
    <s v="Natural Resources1"/>
    <s v="Santa Ana River Mitigation Bank1"/>
    <n v="0"/>
    <m/>
    <m/>
    <n v="0"/>
    <n v="0"/>
    <n v="78.47"/>
    <n v="0"/>
    <n v="0"/>
    <n v="0"/>
    <n v="0"/>
    <n v="0"/>
    <n v="0"/>
    <n v="0"/>
    <n v="0"/>
    <n v="0"/>
    <n v="0"/>
    <n v="78.47"/>
    <n v="78.47"/>
    <n v="0"/>
    <n v="0"/>
    <n v="0"/>
    <n v="78.47"/>
    <n v="-78.47"/>
    <n v="0"/>
  </r>
  <r>
    <n v="25550"/>
    <s v="Santa Ana Mitigation Bank"/>
    <n v="931101"/>
    <s v="Santa Ana River Mitigation"/>
    <x v="32"/>
    <x v="32"/>
    <s v="25550 931101 513020"/>
    <x v="1"/>
    <x v="28"/>
    <s v="Payroll-PCF"/>
    <x v="3"/>
    <s v="Natural Resources1"/>
    <s v="Santa Ana River Mitigation Bank1"/>
    <n v="0"/>
    <m/>
    <m/>
    <n v="0"/>
    <n v="0"/>
    <n v="0.76"/>
    <n v="0"/>
    <n v="0"/>
    <n v="0"/>
    <n v="0"/>
    <n v="0"/>
    <n v="0"/>
    <n v="0"/>
    <n v="0"/>
    <n v="0"/>
    <n v="0"/>
    <n v="0.76"/>
    <n v="0.76"/>
    <n v="0"/>
    <n v="0"/>
    <n v="0"/>
    <n v="0.76"/>
    <n v="-0.76"/>
    <n v="0"/>
  </r>
  <r>
    <n v="25550"/>
    <s v="Santa Ana Mitigation Bank"/>
    <n v="931101"/>
    <s v="Santa Ana River Mitigation"/>
    <x v="45"/>
    <x v="45"/>
    <s v="25550 931101 518180"/>
    <x v="1"/>
    <x v="28"/>
    <s v="Payroll"/>
    <x v="3"/>
    <s v="Natural Resources1"/>
    <s v="Santa Ana River Mitigation Bank1"/>
    <n v="0"/>
    <m/>
    <m/>
    <n v="0"/>
    <n v="0"/>
    <n v="-0.27"/>
    <n v="0"/>
    <n v="0"/>
    <n v="0"/>
    <n v="0"/>
    <n v="0"/>
    <n v="0"/>
    <n v="0"/>
    <n v="0"/>
    <n v="0"/>
    <n v="0"/>
    <n v="-0.27"/>
    <n v="-0.27"/>
    <n v="0"/>
    <n v="0"/>
    <n v="0"/>
    <n v="-0.27"/>
    <n v="0.27"/>
    <n v="0"/>
  </r>
  <r>
    <n v="25590"/>
    <s v="MSHCP Reserve Management"/>
    <n v="931150"/>
    <s v="MSHCP Reserve Management"/>
    <x v="58"/>
    <x v="58"/>
    <s v="25590 931150 521720"/>
    <x v="1"/>
    <x v="6"/>
    <s v="Supplies &amp; Services"/>
    <x v="0"/>
    <s v="Natural Resources2"/>
    <s v="MSHCP Reserve Management2"/>
    <n v="0"/>
    <m/>
    <m/>
    <n v="0"/>
    <n v="0"/>
    <n v="0"/>
    <n v="458.49"/>
    <n v="0"/>
    <n v="0"/>
    <n v="0"/>
    <n v="921.25"/>
    <n v="0"/>
    <n v="0"/>
    <n v="0"/>
    <n v="0"/>
    <n v="0"/>
    <n v="1379.74"/>
    <n v="458.49"/>
    <n v="0"/>
    <n v="921.25"/>
    <n v="0"/>
    <n v="1379.74"/>
    <n v="-1379.74"/>
    <n v="0"/>
  </r>
  <r>
    <n v="25590"/>
    <s v="MSHCP Reserve Management"/>
    <n v="931150"/>
    <s v="MSHCP Reserve Management"/>
    <x v="85"/>
    <x v="85"/>
    <s v="25590 931150 529550"/>
    <x v="1"/>
    <x v="6"/>
    <s v="Supplies &amp; Services"/>
    <x v="0"/>
    <s v="Natural Resources2"/>
    <s v="MSHCP Reserve Management2"/>
    <n v="0"/>
    <m/>
    <m/>
    <n v="0"/>
    <n v="0"/>
    <n v="0"/>
    <n v="56.21"/>
    <n v="0"/>
    <n v="0"/>
    <n v="0"/>
    <n v="0"/>
    <n v="-56.21"/>
    <n v="0"/>
    <n v="73.22"/>
    <n v="31.54"/>
    <n v="-104.76"/>
    <n v="0"/>
    <n v="56.21"/>
    <n v="0"/>
    <n v="-56.21"/>
    <n v="0"/>
    <n v="0"/>
    <n v="0"/>
    <n v="0"/>
  </r>
  <r>
    <n v="21735"/>
    <s v="ARP Act Coronavirus Relief"/>
    <n v="931105"/>
    <s v="Park Acq &amp; Dev, District"/>
    <x v="90"/>
    <x v="93"/>
    <s v="21735 931105 536780"/>
    <x v="5"/>
    <x v="34"/>
    <s v="Other Charges"/>
    <x v="2"/>
    <s v="ARPA3"/>
    <s v="ARPA Projects3"/>
    <n v="0"/>
    <m/>
    <n v="4900000"/>
    <n v="4900000"/>
    <n v="0"/>
    <n v="0"/>
    <n v="0"/>
    <n v="0"/>
    <n v="13202.45"/>
    <n v="0"/>
    <n v="0"/>
    <n v="6409.45"/>
    <n v="66378.06"/>
    <n v="0"/>
    <n v="1056"/>
    <n v="123576.66"/>
    <n v="210622.62"/>
    <n v="0"/>
    <n v="13202.45"/>
    <n v="72787.509999999995"/>
    <n v="124632.66"/>
    <n v="210622.62"/>
    <n v="4689377.38"/>
    <n v="3610175"/>
  </r>
  <r>
    <n v="21735"/>
    <s v="ARP Act Coronavirus Relief"/>
    <n v="931105"/>
    <s v="Park Acq &amp; Dev, District"/>
    <x v="12"/>
    <x v="12"/>
    <s v="21735 931105 537020"/>
    <x v="5"/>
    <x v="34"/>
    <s v="Internal Service Costs"/>
    <x v="2"/>
    <s v="ARPA3"/>
    <s v="ARPA Projects3"/>
    <m/>
    <m/>
    <m/>
    <n v="0"/>
    <m/>
    <m/>
    <m/>
    <n v="2157.98"/>
    <n v="0"/>
    <n v="1552.94"/>
    <n v="262.18"/>
    <n v="-1109.22"/>
    <n v="645.37"/>
    <n v="0"/>
    <n v="1290.75"/>
    <n v="1552.93"/>
    <n v="6352.93"/>
    <n v="0"/>
    <n v="3710.92"/>
    <n v="-201.66999999999996"/>
    <n v="2843.6800000000003"/>
    <n v="6352.93"/>
    <n v="-6352.93"/>
    <n v="0"/>
  </r>
  <r>
    <n v="25400"/>
    <s v="Regional Park &amp; Open Space Dis"/>
    <n v="931205"/>
    <s v="Crestmore Manor"/>
    <x v="72"/>
    <x v="72"/>
    <s v="25400 931205 526960"/>
    <x v="2"/>
    <x v="10"/>
    <s v="Supplies &amp; Services"/>
    <x v="0"/>
    <s v="Business Services2"/>
    <s v="Guest Services &amp; Events2"/>
    <m/>
    <m/>
    <m/>
    <n v="0"/>
    <m/>
    <m/>
    <m/>
    <n v="1563.26"/>
    <n v="0"/>
    <n v="0"/>
    <n v="515.04"/>
    <n v="0"/>
    <n v="0"/>
    <n v="0"/>
    <n v="0"/>
    <n v="0"/>
    <n v="2078.3000000000002"/>
    <n v="0"/>
    <n v="1563.26"/>
    <n v="515.04"/>
    <n v="0"/>
    <n v="2078.3000000000002"/>
    <n v="-2078.3000000000002"/>
    <n v="0"/>
  </r>
  <r>
    <n v="25400"/>
    <s v="Regional Park &amp; Open Space Dis"/>
    <n v="931220"/>
    <s v="Administration"/>
    <x v="75"/>
    <x v="75"/>
    <s v="25400 931220 527680"/>
    <x v="2"/>
    <x v="11"/>
    <s v="Supplies &amp; Services"/>
    <x v="0"/>
    <s v="Business Services2"/>
    <s v="Executive2"/>
    <m/>
    <m/>
    <m/>
    <n v="0"/>
    <m/>
    <m/>
    <m/>
    <n v="90.18"/>
    <n v="0"/>
    <n v="0"/>
    <n v="0"/>
    <n v="0"/>
    <n v="0"/>
    <n v="0"/>
    <n v="0"/>
    <n v="0"/>
    <n v="90.18"/>
    <n v="0"/>
    <n v="90.18"/>
    <n v="0"/>
    <n v="0"/>
    <n v="90.18"/>
    <n v="-90.18"/>
    <n v="0"/>
  </r>
  <r>
    <n v="25400"/>
    <s v="Regional Park &amp; Open Space Dis"/>
    <n v="931235"/>
    <s v="Business Operations"/>
    <x v="97"/>
    <x v="97"/>
    <s v="25400 931235 528120"/>
    <x v="2"/>
    <x v="2"/>
    <s v="Supplies &amp; Services"/>
    <x v="0"/>
    <s v="Business Services2"/>
    <s v="Business Operations2"/>
    <m/>
    <m/>
    <m/>
    <n v="0"/>
    <m/>
    <m/>
    <m/>
    <n v="330.65"/>
    <n v="0"/>
    <n v="0"/>
    <n v="0"/>
    <n v="0"/>
    <n v="0"/>
    <n v="0"/>
    <n v="0"/>
    <n v="0"/>
    <n v="330.65"/>
    <n v="0"/>
    <n v="330.65"/>
    <n v="0"/>
    <n v="0"/>
    <n v="330.65"/>
    <n v="-330.65"/>
    <n v="500"/>
  </r>
  <r>
    <n v="25400"/>
    <s v="Regional Park &amp; Open Space Dis"/>
    <n v="931301"/>
    <s v="Historical"/>
    <x v="81"/>
    <x v="81"/>
    <s v="25400 931301 528960"/>
    <x v="4"/>
    <x v="15"/>
    <s v="Travel/Training"/>
    <x v="0"/>
    <s v="Interpretive2"/>
    <s v="Historic Preservation2"/>
    <m/>
    <m/>
    <m/>
    <n v="0"/>
    <m/>
    <m/>
    <m/>
    <n v="305.10000000000002"/>
    <n v="0"/>
    <n v="0"/>
    <n v="0"/>
    <n v="0"/>
    <n v="0"/>
    <n v="0"/>
    <n v="0"/>
    <n v="0"/>
    <n v="305.10000000000002"/>
    <n v="0"/>
    <n v="305.10000000000002"/>
    <n v="0"/>
    <n v="0"/>
    <n v="305.10000000000002"/>
    <n v="-305.10000000000002"/>
    <n v="0"/>
  </r>
  <r>
    <n v="25400"/>
    <s v="Regional Park &amp; Open Space Dis"/>
    <n v="931301"/>
    <s v="Historical"/>
    <x v="82"/>
    <x v="82"/>
    <s v="25400 931301 528980"/>
    <x v="4"/>
    <x v="15"/>
    <s v="Travel/Training"/>
    <x v="0"/>
    <s v="Interpretive2"/>
    <s v="Historic Preservation2"/>
    <m/>
    <m/>
    <m/>
    <n v="0"/>
    <m/>
    <m/>
    <m/>
    <n v="180.17"/>
    <n v="0"/>
    <n v="0"/>
    <n v="0"/>
    <n v="0"/>
    <n v="0"/>
    <n v="0"/>
    <n v="0"/>
    <n v="0"/>
    <n v="180.17"/>
    <n v="0"/>
    <n v="180.17"/>
    <n v="0"/>
    <n v="0"/>
    <n v="180.17"/>
    <n v="-180.17"/>
    <n v="0"/>
  </r>
  <r>
    <n v="25400"/>
    <s v="Regional Park &amp; Open Space Dis"/>
    <n v="931301"/>
    <s v="Historical"/>
    <x v="158"/>
    <x v="158"/>
    <s v="25400 931301 529060"/>
    <x v="4"/>
    <x v="15"/>
    <s v="Travel/Training"/>
    <x v="0"/>
    <s v="Interpretive2"/>
    <s v="Historic Preservation2"/>
    <m/>
    <m/>
    <m/>
    <n v="0"/>
    <m/>
    <m/>
    <m/>
    <n v="14.74"/>
    <n v="0"/>
    <n v="0"/>
    <n v="0"/>
    <n v="0"/>
    <n v="0"/>
    <n v="0"/>
    <n v="0"/>
    <n v="0"/>
    <n v="14.74"/>
    <n v="0"/>
    <n v="14.74"/>
    <n v="0"/>
    <n v="0"/>
    <n v="14.74"/>
    <n v="-14.74"/>
    <n v="0"/>
  </r>
  <r>
    <n v="25400"/>
    <s v="Regional Park &amp; Open Space Dis"/>
    <n v="931305"/>
    <s v="Hidden Valley Nature Center"/>
    <x v="64"/>
    <x v="64"/>
    <s v="25400 931305 523340"/>
    <x v="4"/>
    <x v="18"/>
    <s v="Supplies &amp; Services"/>
    <x v="0"/>
    <s v="Interpretive2"/>
    <s v="Hidden Valley Nature Center2"/>
    <m/>
    <m/>
    <m/>
    <n v="0"/>
    <m/>
    <m/>
    <m/>
    <n v="5.98"/>
    <n v="0"/>
    <n v="0"/>
    <n v="0"/>
    <n v="0"/>
    <n v="0"/>
    <n v="0"/>
    <n v="0"/>
    <n v="0"/>
    <n v="5.98"/>
    <n v="0"/>
    <n v="5.98"/>
    <n v="0"/>
    <n v="0"/>
    <n v="5.98"/>
    <n v="-5.98"/>
    <n v="0"/>
  </r>
  <r>
    <n v="25510"/>
    <s v="Park Residences Util &amp; Maint"/>
    <n v="931108"/>
    <s v="Park Residences Util &amp; Maint"/>
    <x v="52"/>
    <x v="52"/>
    <s v="25510 931108 520320"/>
    <x v="2"/>
    <x v="32"/>
    <s v="Supplies &amp; Services"/>
    <x v="0"/>
    <s v="Business Services2"/>
    <s v="Park Residences2"/>
    <m/>
    <m/>
    <m/>
    <n v="0"/>
    <m/>
    <m/>
    <m/>
    <n v="54.21"/>
    <n v="31.26"/>
    <n v="29.25"/>
    <n v="29.31"/>
    <n v="29.39"/>
    <n v="29.35"/>
    <n v="29.12"/>
    <n v="29.12"/>
    <n v="29.12"/>
    <n v="290.13"/>
    <n v="0"/>
    <n v="114.72"/>
    <n v="88.050000000000011"/>
    <n v="87.36"/>
    <n v="290.13"/>
    <n v="-290.13"/>
    <n v="0"/>
  </r>
  <r>
    <n v="21735"/>
    <s v="ARP Act Coronavirus Relief"/>
    <n v="931105"/>
    <s v="Park Acq &amp; Dev, District"/>
    <x v="5"/>
    <x v="5"/>
    <s v="21735 931105 525440"/>
    <x v="5"/>
    <x v="34"/>
    <s v="Supplies &amp; Services"/>
    <x v="0"/>
    <s v="ARPA2"/>
    <s v="ARPA Projects2"/>
    <m/>
    <m/>
    <m/>
    <n v="0"/>
    <m/>
    <m/>
    <m/>
    <m/>
    <n v="27281"/>
    <n v="9423.2800000000007"/>
    <n v="0"/>
    <n v="345912.47"/>
    <n v="44037.5"/>
    <n v="54125.5"/>
    <n v="-446743.75"/>
    <n v="152281.49"/>
    <n v="186317.49"/>
    <n v="0"/>
    <n v="36704.28"/>
    <n v="389949.97"/>
    <n v="-240336.76"/>
    <n v="186317.49"/>
    <n v="-186317.49"/>
    <n v="640000"/>
  </r>
  <r>
    <n v="25400"/>
    <s v="Regional Park &amp; Open Space Dis"/>
    <n v="931205"/>
    <s v="Crestmore Manor"/>
    <x v="55"/>
    <x v="55"/>
    <s v="25400 931205 521420"/>
    <x v="2"/>
    <x v="10"/>
    <s v="Supplies &amp; Services"/>
    <x v="0"/>
    <s v="Business Services2"/>
    <s v="Guest Services &amp; Events2"/>
    <m/>
    <m/>
    <m/>
    <n v="0"/>
    <m/>
    <m/>
    <m/>
    <m/>
    <n v="53.98"/>
    <n v="0"/>
    <n v="0"/>
    <n v="0"/>
    <n v="0"/>
    <n v="0"/>
    <n v="0"/>
    <n v="0"/>
    <n v="53.98"/>
    <n v="0"/>
    <n v="53.98"/>
    <n v="0"/>
    <n v="0"/>
    <n v="53.98"/>
    <n v="-53.98"/>
    <n v="0"/>
  </r>
  <r>
    <n v="25400"/>
    <s v="Regional Park &amp; Open Space Dis"/>
    <n v="931205"/>
    <s v="Crestmore Manor"/>
    <x v="75"/>
    <x v="75"/>
    <s v="25400 931205 527680"/>
    <x v="2"/>
    <x v="10"/>
    <s v="Supplies &amp; Services"/>
    <x v="0"/>
    <s v="Business Services2"/>
    <s v="Guest Services &amp; Events2"/>
    <m/>
    <m/>
    <m/>
    <n v="0"/>
    <m/>
    <m/>
    <m/>
    <m/>
    <n v="64.599999999999994"/>
    <n v="0"/>
    <n v="0"/>
    <n v="0"/>
    <n v="0"/>
    <n v="0"/>
    <n v="143.55000000000001"/>
    <n v="0"/>
    <n v="208.15"/>
    <n v="0"/>
    <n v="64.599999999999994"/>
    <n v="0"/>
    <n v="143.55000000000001"/>
    <n v="208.15"/>
    <n v="-208.15"/>
    <n v="0"/>
  </r>
  <r>
    <n v="25400"/>
    <s v="Regional Park &amp; Open Space Dis"/>
    <n v="931235"/>
    <s v="Business Operations"/>
    <x v="64"/>
    <x v="64"/>
    <s v="25400 931235 523340"/>
    <x v="2"/>
    <x v="2"/>
    <s v="Supplies &amp; Services"/>
    <x v="0"/>
    <s v="Business Services2"/>
    <s v="Business Operations2"/>
    <m/>
    <m/>
    <m/>
    <n v="0"/>
    <m/>
    <m/>
    <m/>
    <m/>
    <n v="0.32"/>
    <n v="0"/>
    <n v="0"/>
    <n v="0"/>
    <n v="0"/>
    <n v="0"/>
    <n v="0"/>
    <n v="0.33"/>
    <n v="0.65"/>
    <n v="0"/>
    <n v="0.32"/>
    <n v="0"/>
    <n v="0.33"/>
    <n v="0.65"/>
    <n v="-0.65"/>
    <n v="0"/>
  </r>
  <r>
    <n v="25400"/>
    <s v="Regional Park &amp; Open Space Dis"/>
    <n v="931235"/>
    <s v="Business Operations"/>
    <x v="130"/>
    <x v="130"/>
    <s v="25400 931235 529120"/>
    <x v="2"/>
    <x v="2"/>
    <s v="Travel/Training"/>
    <x v="0"/>
    <s v="Business Services2"/>
    <s v="Business Operations2"/>
    <m/>
    <m/>
    <m/>
    <n v="0"/>
    <m/>
    <m/>
    <m/>
    <m/>
    <n v="20"/>
    <n v="0"/>
    <n v="0"/>
    <n v="0"/>
    <n v="0"/>
    <n v="0"/>
    <n v="0"/>
    <n v="0"/>
    <n v="20"/>
    <n v="0"/>
    <n v="20"/>
    <n v="0"/>
    <n v="0"/>
    <n v="20"/>
    <n v="-20"/>
    <n v="0"/>
  </r>
  <r>
    <n v="25400"/>
    <s v="Regional Park &amp; Open Space Dis"/>
    <n v="931304"/>
    <s v="San Timoteo Schoolhouse"/>
    <x v="93"/>
    <x v="93"/>
    <s v="25400 931304 523270"/>
    <x v="4"/>
    <x v="29"/>
    <s v="Supplies &amp; Services"/>
    <x v="0"/>
    <s v="Interpretive2"/>
    <s v="San Timoteo Schoolhouse2"/>
    <m/>
    <m/>
    <m/>
    <n v="0"/>
    <m/>
    <m/>
    <m/>
    <m/>
    <n v="187.5"/>
    <n v="0"/>
    <n v="0"/>
    <n v="0"/>
    <n v="191.3"/>
    <n v="-95.65"/>
    <n v="-187.5"/>
    <n v="0"/>
    <n v="95.649999999999977"/>
    <n v="0"/>
    <n v="187.5"/>
    <n v="191.3"/>
    <n v="-283.14999999999998"/>
    <n v="95.650000000000034"/>
    <n v="-95.650000000000034"/>
    <n v="0"/>
  </r>
  <r>
    <n v="25400"/>
    <s v="Regional Park &amp; Open Space Dis"/>
    <n v="931304"/>
    <s v="San Timoteo Schoolhouse"/>
    <x v="95"/>
    <x v="95"/>
    <s v="25400 931304 523820"/>
    <x v="4"/>
    <x v="29"/>
    <s v="Supplies &amp; Services"/>
    <x v="0"/>
    <s v="Interpretive2"/>
    <s v="San Timoteo Schoolhouse2"/>
    <m/>
    <m/>
    <m/>
    <n v="0"/>
    <m/>
    <m/>
    <m/>
    <m/>
    <n v="14.99"/>
    <n v="0"/>
    <n v="0"/>
    <n v="0"/>
    <n v="0"/>
    <n v="0"/>
    <n v="0"/>
    <n v="0"/>
    <n v="14.99"/>
    <n v="0"/>
    <n v="14.99"/>
    <n v="0"/>
    <n v="0"/>
    <n v="14.99"/>
    <n v="-14.99"/>
    <n v="0"/>
  </r>
  <r>
    <n v="25400"/>
    <s v="Regional Park &amp; Open Space Dis"/>
    <n v="931305"/>
    <s v="Hidden Valley Nature Center"/>
    <x v="135"/>
    <x v="135"/>
    <s v="25400 931305 520805"/>
    <x v="4"/>
    <x v="18"/>
    <s v="Supplies &amp; Services"/>
    <x v="0"/>
    <s v="Interpretive2"/>
    <s v="Hidden Valley Nature Center2"/>
    <m/>
    <m/>
    <m/>
    <n v="0"/>
    <m/>
    <m/>
    <m/>
    <m/>
    <n v="923.29"/>
    <n v="0"/>
    <n v="0"/>
    <n v="0"/>
    <n v="0"/>
    <n v="0"/>
    <n v="0"/>
    <n v="0"/>
    <n v="923.29"/>
    <n v="0"/>
    <n v="923.29"/>
    <n v="0"/>
    <n v="0"/>
    <n v="923.29"/>
    <n v="-923.29"/>
    <n v="0"/>
  </r>
  <r>
    <n v="25400"/>
    <s v="Regional Park &amp; Open Space Dis"/>
    <n v="931402"/>
    <s v="Hurkey Creek Park"/>
    <x v="29"/>
    <x v="29"/>
    <s v="25400 931402 510520"/>
    <x v="3"/>
    <x v="22"/>
    <s v="Payroll"/>
    <x v="3"/>
    <s v="Regional Parks1"/>
    <s v="Hurkey Creek1"/>
    <m/>
    <m/>
    <m/>
    <n v="0"/>
    <m/>
    <m/>
    <m/>
    <m/>
    <n v="24.5"/>
    <n v="0"/>
    <n v="0"/>
    <n v="0"/>
    <n v="0"/>
    <n v="0"/>
    <n v="44.3"/>
    <n v="41"/>
    <n v="109.8"/>
    <n v="0"/>
    <n v="24.5"/>
    <n v="0"/>
    <n v="85.3"/>
    <n v="109.8"/>
    <n v="-109.8"/>
    <n v="0"/>
  </r>
  <r>
    <n v="25400"/>
    <s v="Regional Park &amp; Open Space Dis"/>
    <n v="931403"/>
    <s v="Idyllwild Park"/>
    <x v="101"/>
    <x v="101"/>
    <s v="25400 931403 523680"/>
    <x v="3"/>
    <x v="23"/>
    <s v="Supplies &amp; Services"/>
    <x v="0"/>
    <s v="Regional Parks2"/>
    <s v="Idyllwild2"/>
    <m/>
    <m/>
    <m/>
    <n v="0"/>
    <m/>
    <m/>
    <m/>
    <m/>
    <n v="17.079999999999998"/>
    <n v="0"/>
    <n v="0"/>
    <n v="0"/>
    <n v="0"/>
    <n v="0"/>
    <n v="0"/>
    <n v="0"/>
    <n v="17.079999999999998"/>
    <n v="0"/>
    <n v="17.079999999999998"/>
    <n v="0"/>
    <n v="0"/>
    <n v="17.079999999999998"/>
    <n v="-17.079999999999998"/>
    <n v="0"/>
  </r>
  <r>
    <n v="25400"/>
    <s v="Regional Park &amp; Open Space Dis"/>
    <n v="931404"/>
    <s v="kabian Park"/>
    <x v="48"/>
    <x v="48"/>
    <s v="25400 931404 520025"/>
    <x v="3"/>
    <x v="26"/>
    <s v="Supplies &amp; Services"/>
    <x v="0"/>
    <s v="Regional Parks2"/>
    <s v="Kabian2"/>
    <m/>
    <m/>
    <m/>
    <n v="0"/>
    <m/>
    <m/>
    <m/>
    <m/>
    <n v="100"/>
    <n v="0"/>
    <n v="0"/>
    <n v="0"/>
    <n v="0"/>
    <n v="0"/>
    <n v="0"/>
    <n v="0"/>
    <n v="100"/>
    <n v="0"/>
    <n v="100"/>
    <n v="0"/>
    <n v="0"/>
    <n v="100"/>
    <n v="-100"/>
    <n v="0"/>
  </r>
  <r>
    <n v="25400"/>
    <s v="Regional Park &amp; Open Space Dis"/>
    <n v="931405"/>
    <s v="Lake Cahuilla Park"/>
    <x v="29"/>
    <x v="29"/>
    <s v="25400 931405 510520"/>
    <x v="3"/>
    <x v="3"/>
    <s v="Payroll"/>
    <x v="3"/>
    <s v="Regional Parks1"/>
    <s v="Lake Cahuilla1"/>
    <m/>
    <m/>
    <m/>
    <n v="0"/>
    <m/>
    <m/>
    <m/>
    <m/>
    <n v="48"/>
    <n v="86"/>
    <n v="80"/>
    <n v="77"/>
    <n v="83.25"/>
    <n v="60"/>
    <n v="74.7"/>
    <n v="0"/>
    <n v="508.95"/>
    <n v="0"/>
    <n v="134"/>
    <n v="240.25"/>
    <n v="134.69999999999999"/>
    <n v="508.95"/>
    <n v="-508.95"/>
    <n v="0"/>
  </r>
  <r>
    <n v="25430"/>
    <s v="Habitat/Open Space Mgt-Parks"/>
    <n v="931170"/>
    <s v="Habitat &amp; Open Space Mgmt"/>
    <x v="99"/>
    <x v="99"/>
    <s v="25430 931170 521380"/>
    <x v="1"/>
    <x v="1"/>
    <s v="Supplies &amp; Services"/>
    <x v="0"/>
    <s v="Natural Resources2"/>
    <s v="Habitat &amp; Open Space Management2"/>
    <m/>
    <m/>
    <m/>
    <n v="0"/>
    <m/>
    <m/>
    <m/>
    <m/>
    <n v="75.64"/>
    <n v="46.77"/>
    <n v="46.77"/>
    <n v="46.77"/>
    <n v="46.77"/>
    <n v="46.77"/>
    <n v="46.77"/>
    <n v="46.77"/>
    <n v="403.03"/>
    <n v="0"/>
    <n v="122.41"/>
    <n v="140.31"/>
    <n v="140.31"/>
    <n v="403.03000000000003"/>
    <n v="-403.03000000000003"/>
    <n v="0"/>
  </r>
  <r>
    <n v="25430"/>
    <s v="Habitat/Open Space Mgt-Parks"/>
    <n v="931170"/>
    <s v="Habitat &amp; Open Space Mgmt"/>
    <x v="101"/>
    <x v="101"/>
    <s v="25430 931170 523680"/>
    <x v="1"/>
    <x v="1"/>
    <s v="Supplies &amp; Services"/>
    <x v="0"/>
    <s v="Natural Resources2"/>
    <s v="Habitat &amp; Open Space Management2"/>
    <m/>
    <m/>
    <m/>
    <n v="0"/>
    <m/>
    <m/>
    <m/>
    <m/>
    <n v="2266.29"/>
    <n v="0"/>
    <n v="0"/>
    <n v="0"/>
    <n v="0"/>
    <n v="0"/>
    <n v="0"/>
    <n v="0"/>
    <n v="2266.29"/>
    <n v="0"/>
    <n v="2266.29"/>
    <n v="0"/>
    <n v="0"/>
    <n v="2266.29"/>
    <n v="-2266.29"/>
    <n v="0"/>
  </r>
  <r>
    <n v="25590"/>
    <s v="MSHCP Reserve Management"/>
    <n v="931150"/>
    <s v="MSHCP Reserve Management"/>
    <x v="99"/>
    <x v="99"/>
    <s v="25590 931150 521380"/>
    <x v="1"/>
    <x v="6"/>
    <s v="Supplies &amp; Services"/>
    <x v="0"/>
    <s v="Natural Resources2"/>
    <s v="MSHCP Reserve Management2"/>
    <m/>
    <m/>
    <m/>
    <n v="0"/>
    <m/>
    <m/>
    <m/>
    <m/>
    <n v="75.64"/>
    <n v="46.77"/>
    <n v="46.77"/>
    <n v="46.77"/>
    <n v="46.77"/>
    <n v="46.77"/>
    <n v="46.77"/>
    <n v="46.77"/>
    <n v="403.03"/>
    <n v="0"/>
    <n v="122.41"/>
    <n v="140.31"/>
    <n v="140.31"/>
    <n v="403.03000000000003"/>
    <n v="-403.03000000000003"/>
    <n v="0"/>
  </r>
  <r>
    <n v="25400"/>
    <s v="Regional Park &amp; Open Space Dis"/>
    <n v="931240"/>
    <s v="Finance"/>
    <x v="52"/>
    <x v="52"/>
    <s v="25400 931240 520320"/>
    <x v="2"/>
    <x v="12"/>
    <s v="Supplies &amp; Services"/>
    <x v="0"/>
    <s v="Business Services2"/>
    <s v="Finance2"/>
    <m/>
    <m/>
    <m/>
    <n v="0"/>
    <m/>
    <m/>
    <m/>
    <m/>
    <m/>
    <n v="89.52"/>
    <n v="0"/>
    <n v="0"/>
    <n v="0"/>
    <n v="0"/>
    <n v="0"/>
    <n v="0"/>
    <n v="89.52"/>
    <n v="0"/>
    <n v="89.52"/>
    <n v="0"/>
    <n v="0"/>
    <n v="89.52"/>
    <n v="-89.52"/>
    <n v="0"/>
  </r>
  <r>
    <n v="25400"/>
    <s v="Regional Park &amp; Open Space Dis"/>
    <n v="931270"/>
    <s v="Santa Ana River Bottom Mgmt"/>
    <x v="111"/>
    <x v="111"/>
    <s v="25400 931270 526530"/>
    <x v="2"/>
    <x v="14"/>
    <s v="Supplies &amp; Services"/>
    <x v="0"/>
    <s v="Business Services2"/>
    <s v="SARB Management2"/>
    <m/>
    <m/>
    <m/>
    <n v="0"/>
    <m/>
    <m/>
    <m/>
    <m/>
    <m/>
    <n v="245.43"/>
    <n v="0"/>
    <n v="0"/>
    <n v="0"/>
    <n v="0"/>
    <n v="0"/>
    <n v="0"/>
    <n v="245.43"/>
    <n v="0"/>
    <n v="245.43"/>
    <n v="0"/>
    <n v="0"/>
    <n v="245.43"/>
    <n v="-245.43"/>
    <n v="5000"/>
  </r>
  <r>
    <n v="25400"/>
    <s v="Regional Park &amp; Open Space Dis"/>
    <n v="931306"/>
    <s v="Idyllwild Nature Center"/>
    <x v="21"/>
    <x v="21"/>
    <s v="25400 931306 537090"/>
    <x v="4"/>
    <x v="19"/>
    <s v="Other Charges"/>
    <x v="2"/>
    <s v="Interpretive3"/>
    <s v="Idyllwild Nature Center3"/>
    <m/>
    <m/>
    <m/>
    <n v="0"/>
    <m/>
    <m/>
    <m/>
    <m/>
    <m/>
    <n v="10"/>
    <n v="0"/>
    <n v="0"/>
    <n v="0"/>
    <n v="0"/>
    <n v="0"/>
    <n v="20"/>
    <n v="30"/>
    <n v="0"/>
    <n v="10"/>
    <n v="0"/>
    <n v="20"/>
    <n v="30"/>
    <n v="-30"/>
    <n v="0"/>
  </r>
  <r>
    <n v="25400"/>
    <s v="Regional Park &amp; Open Space Dis"/>
    <n v="931307"/>
    <s v="Santa Rosa Plateau Nature Ctr"/>
    <x v="69"/>
    <x v="69"/>
    <s v="25400 931307 525060"/>
    <x v="4"/>
    <x v="20"/>
    <s v="Supplies &amp; Services"/>
    <x v="0"/>
    <s v="Interpretive2"/>
    <s v="Santa Rosa Plateau Nature Center2"/>
    <m/>
    <m/>
    <m/>
    <n v="0"/>
    <m/>
    <m/>
    <m/>
    <m/>
    <m/>
    <n v="53.02"/>
    <n v="0"/>
    <n v="0"/>
    <n v="0"/>
    <n v="0"/>
    <n v="0"/>
    <n v="0"/>
    <n v="53.02"/>
    <n v="0"/>
    <n v="53.02"/>
    <n v="0"/>
    <n v="0"/>
    <n v="53.02"/>
    <n v="-53.02"/>
    <n v="0"/>
  </r>
  <r>
    <n v="25400"/>
    <s v="Regional Park &amp; Open Space Dis"/>
    <n v="931404"/>
    <s v="kabian Park"/>
    <x v="83"/>
    <x v="83"/>
    <s v="25400 931404 529500"/>
    <x v="3"/>
    <x v="26"/>
    <s v="Supplies &amp; Services"/>
    <x v="0"/>
    <s v="Regional Parks2"/>
    <s v="kabian2"/>
    <m/>
    <m/>
    <m/>
    <n v="0"/>
    <m/>
    <m/>
    <m/>
    <m/>
    <m/>
    <n v="175.75"/>
    <n v="0"/>
    <n v="481.22"/>
    <n v="866.01"/>
    <n v="0"/>
    <n v="306.14999999999998"/>
    <n v="360.47"/>
    <n v="2189.6000000000004"/>
    <n v="0"/>
    <n v="175.75"/>
    <n v="1347.23"/>
    <n v="666.62"/>
    <n v="2189.6"/>
    <n v="-2189.6"/>
    <n v="8000"/>
  </r>
  <r>
    <n v="25540"/>
    <s v="Multi-Species Reserve"/>
    <n v="931116"/>
    <s v="Multi-Species Reserve"/>
    <x v="13"/>
    <x v="13"/>
    <s v="25540 931116 517000"/>
    <x v="1"/>
    <x v="25"/>
    <s v="Payroll"/>
    <x v="3"/>
    <s v="Natural Resources1"/>
    <s v="Multi-Species Reserve1"/>
    <m/>
    <m/>
    <m/>
    <n v="0"/>
    <m/>
    <m/>
    <m/>
    <m/>
    <m/>
    <n v="4078.45"/>
    <n v="0"/>
    <n v="0"/>
    <n v="2039.23"/>
    <n v="0"/>
    <n v="2039.23"/>
    <n v="0"/>
    <n v="8156.91"/>
    <n v="0"/>
    <n v="4078.45"/>
    <n v="2039.23"/>
    <n v="2039.23"/>
    <n v="8156.91"/>
    <n v="-8156.91"/>
    <n v="0"/>
  </r>
  <r>
    <n v="25540"/>
    <s v="Multi-Species Reserve"/>
    <n v="931116"/>
    <s v="Multi-Species Reserve"/>
    <x v="14"/>
    <x v="14"/>
    <s v="25540 931116 520930"/>
    <x v="1"/>
    <x v="25"/>
    <s v="Supplies &amp; Services"/>
    <x v="0"/>
    <s v="Natural Resources2"/>
    <s v="Multi-Species Reserve2"/>
    <m/>
    <m/>
    <m/>
    <n v="0"/>
    <m/>
    <m/>
    <m/>
    <m/>
    <m/>
    <n v="11505.32"/>
    <n v="0"/>
    <n v="0"/>
    <n v="5752.66"/>
    <n v="0"/>
    <n v="5752.66"/>
    <n v="0"/>
    <n v="23010.639999999999"/>
    <n v="0"/>
    <n v="11505.32"/>
    <n v="5752.66"/>
    <n v="5752.66"/>
    <n v="23010.639999999999"/>
    <n v="-23010.639999999999"/>
    <n v="0"/>
  </r>
  <r>
    <n v="25540"/>
    <s v="Multi-Species Reserve"/>
    <n v="931116"/>
    <s v="Multi-Species Reserve"/>
    <x v="15"/>
    <x v="15"/>
    <s v="25540 931116 520945"/>
    <x v="1"/>
    <x v="25"/>
    <s v="Supplies &amp; Services"/>
    <x v="0"/>
    <s v="Natural Resources2"/>
    <s v="Multi-Species Reserve2"/>
    <m/>
    <m/>
    <m/>
    <n v="0"/>
    <m/>
    <m/>
    <m/>
    <m/>
    <m/>
    <n v="5542.07"/>
    <n v="0"/>
    <n v="0"/>
    <n v="2771.03"/>
    <n v="0"/>
    <n v="2771.03"/>
    <n v="0"/>
    <n v="11084.130000000001"/>
    <n v="0"/>
    <n v="5542.07"/>
    <n v="2771.03"/>
    <n v="2771.03"/>
    <n v="11084.130000000001"/>
    <n v="-11084.130000000001"/>
    <n v="0"/>
  </r>
  <r>
    <n v="25540"/>
    <s v="Multi-Species Reserve"/>
    <n v="931116"/>
    <s v="Multi-Species Reserve"/>
    <x v="136"/>
    <x v="159"/>
    <s v="25540 931116 524790"/>
    <x v="1"/>
    <x v="25"/>
    <s v="Supplies &amp; Services"/>
    <x v="0"/>
    <s v="Natural Resources2"/>
    <s v="Multi-Species Reserve2"/>
    <m/>
    <m/>
    <m/>
    <n v="0"/>
    <m/>
    <m/>
    <m/>
    <m/>
    <m/>
    <n v="402.78"/>
    <n v="0"/>
    <n v="0"/>
    <n v="201.39"/>
    <n v="67.13"/>
    <n v="67.13"/>
    <n v="0"/>
    <n v="738.43"/>
    <n v="0"/>
    <n v="402.78"/>
    <n v="201.39"/>
    <n v="134.26"/>
    <n v="738.43"/>
    <n v="-738.43"/>
    <n v="0"/>
  </r>
  <r>
    <n v="25540"/>
    <s v="Multi-Species Reserve"/>
    <n v="931116"/>
    <s v="Multi-Species Reserve"/>
    <x v="18"/>
    <x v="18"/>
    <s v="25540 931116 525840"/>
    <x v="1"/>
    <x v="25"/>
    <s v="Supplies &amp; Services"/>
    <x v="0"/>
    <s v="Natural Resources2"/>
    <s v="Multi-Species Reserve2"/>
    <m/>
    <m/>
    <m/>
    <n v="0"/>
    <m/>
    <m/>
    <m/>
    <m/>
    <m/>
    <n v="4860.3599999999997"/>
    <n v="0"/>
    <n v="0"/>
    <n v="2916.21"/>
    <n v="972.07"/>
    <n v="972.07"/>
    <n v="972.07"/>
    <n v="10692.779999999999"/>
    <n v="0"/>
    <n v="4860.3599999999997"/>
    <n v="2916.21"/>
    <n v="2916.21"/>
    <n v="10692.779999999999"/>
    <n v="-10692.779999999999"/>
    <n v="0"/>
  </r>
  <r>
    <n v="25590"/>
    <s v="MSHCP Reserve Management"/>
    <n v="931150"/>
    <s v="MSHCP Reserve Management"/>
    <x v="13"/>
    <x v="13"/>
    <s v="25590 931150 517000"/>
    <x v="1"/>
    <x v="6"/>
    <s v="Payroll"/>
    <x v="3"/>
    <s v="Natural Resources1"/>
    <s v="MSHCP Reserve Management1"/>
    <m/>
    <m/>
    <m/>
    <n v="0"/>
    <m/>
    <m/>
    <m/>
    <m/>
    <m/>
    <n v="12235.36"/>
    <n v="0"/>
    <n v="0"/>
    <n v="6117.68"/>
    <n v="0"/>
    <n v="6117.68"/>
    <n v="0"/>
    <n v="24470.720000000001"/>
    <n v="0"/>
    <n v="12235.36"/>
    <n v="6117.68"/>
    <n v="6117.68"/>
    <n v="24470.720000000001"/>
    <n v="-24470.720000000001"/>
    <n v="0"/>
  </r>
  <r>
    <n v="25590"/>
    <s v="MSHCP Reserve Management"/>
    <n v="931150"/>
    <s v="MSHCP Reserve Management"/>
    <x v="14"/>
    <x v="14"/>
    <s v="25590 931150 520930"/>
    <x v="1"/>
    <x v="6"/>
    <s v="Supplies &amp; Services"/>
    <x v="0"/>
    <s v="Natural Resources2"/>
    <s v="MSHCP Reserve Management2"/>
    <m/>
    <m/>
    <m/>
    <n v="0"/>
    <m/>
    <m/>
    <m/>
    <m/>
    <m/>
    <n v="34515.94"/>
    <n v="0"/>
    <n v="0"/>
    <n v="17257.97"/>
    <n v="0"/>
    <n v="17257.97"/>
    <n v="0"/>
    <n v="69031.88"/>
    <n v="0"/>
    <n v="34515.94"/>
    <n v="17257.97"/>
    <n v="17257.97"/>
    <n v="69031.88"/>
    <n v="-69031.88"/>
    <n v="0"/>
  </r>
  <r>
    <n v="25590"/>
    <s v="MSHCP Reserve Management"/>
    <n v="931150"/>
    <s v="MSHCP Reserve Management"/>
    <x v="15"/>
    <x v="15"/>
    <s v="25590 931150 520945"/>
    <x v="1"/>
    <x v="6"/>
    <s v="Supplies &amp; Services"/>
    <x v="0"/>
    <s v="Natural Resources2"/>
    <s v="MSHCP Reserve Management2"/>
    <m/>
    <m/>
    <m/>
    <n v="0"/>
    <m/>
    <m/>
    <m/>
    <m/>
    <m/>
    <n v="16626.2"/>
    <n v="0"/>
    <n v="0"/>
    <n v="8313.1"/>
    <n v="0"/>
    <n v="8313.1"/>
    <n v="0"/>
    <n v="33252.400000000001"/>
    <n v="0"/>
    <n v="16626.2"/>
    <n v="8313.1"/>
    <n v="8313.1"/>
    <n v="33252.400000000001"/>
    <n v="-33252.400000000001"/>
    <n v="0"/>
  </r>
  <r>
    <n v="25590"/>
    <s v="MSHCP Reserve Management"/>
    <n v="931150"/>
    <s v="MSHCP Reserve Management"/>
    <x v="136"/>
    <x v="159"/>
    <s v="25590 931150 524790"/>
    <x v="1"/>
    <x v="6"/>
    <s v="Supplies &amp; Services"/>
    <x v="0"/>
    <s v="Natural Resources2"/>
    <s v="MSHCP Reserve Management2"/>
    <m/>
    <m/>
    <m/>
    <n v="0"/>
    <m/>
    <m/>
    <m/>
    <m/>
    <m/>
    <n v="1208.3399999999999"/>
    <n v="0"/>
    <n v="0"/>
    <n v="604.16999999999996"/>
    <n v="201.39"/>
    <n v="201.39"/>
    <n v="0"/>
    <n v="2215.2899999999995"/>
    <n v="0"/>
    <n v="1208.3399999999999"/>
    <n v="604.16999999999996"/>
    <n v="402.78"/>
    <n v="2215.29"/>
    <n v="-2215.29"/>
    <n v="0"/>
  </r>
  <r>
    <n v="25590"/>
    <s v="MSHCP Reserve Management"/>
    <n v="931150"/>
    <s v="MSHCP Reserve Management"/>
    <x v="18"/>
    <x v="18"/>
    <s v="25590 931150 525840"/>
    <x v="1"/>
    <x v="6"/>
    <s v="Supplies &amp; Services"/>
    <x v="0"/>
    <s v="Natural Resources2"/>
    <s v="MSHCP Reserve Management2"/>
    <m/>
    <m/>
    <m/>
    <n v="0"/>
    <m/>
    <m/>
    <m/>
    <m/>
    <m/>
    <n v="14581.09"/>
    <n v="0"/>
    <n v="0"/>
    <n v="8748.66"/>
    <n v="2916.22"/>
    <n v="2916.22"/>
    <n v="2916.22"/>
    <n v="32078.410000000003"/>
    <n v="0"/>
    <n v="14581.09"/>
    <n v="8748.66"/>
    <n v="8748.66"/>
    <n v="32078.41"/>
    <n v="-32078.41"/>
    <n v="0"/>
  </r>
  <r>
    <n v="25620"/>
    <s v="Lake Skinner Park"/>
    <n v="931750"/>
    <s v="Lake Skinner Park"/>
    <x v="13"/>
    <x v="13"/>
    <s v="25620 931750 517000"/>
    <x v="3"/>
    <x v="7"/>
    <s v="Payroll"/>
    <x v="3"/>
    <s v="Regional Parks1"/>
    <s v="Lake Skinner1"/>
    <m/>
    <m/>
    <m/>
    <n v="0"/>
    <m/>
    <m/>
    <m/>
    <m/>
    <m/>
    <n v="14954.34"/>
    <n v="0"/>
    <n v="0"/>
    <n v="7477.17"/>
    <n v="0"/>
    <n v="7477.17"/>
    <n v="0"/>
    <n v="29908.68"/>
    <n v="0"/>
    <n v="14954.34"/>
    <n v="7477.17"/>
    <n v="7477.17"/>
    <n v="29908.68"/>
    <n v="-29908.68"/>
    <n v="0"/>
  </r>
  <r>
    <n v="25620"/>
    <s v="Lake Skinner Park"/>
    <n v="931750"/>
    <s v="Lake Skinner Park"/>
    <x v="14"/>
    <x v="14"/>
    <s v="25620 931750 520930"/>
    <x v="3"/>
    <x v="7"/>
    <s v="Supplies &amp; Services"/>
    <x v="0"/>
    <s v="Regional Parks2"/>
    <s v="Lake Skinner2"/>
    <m/>
    <m/>
    <m/>
    <n v="0"/>
    <m/>
    <m/>
    <m/>
    <m/>
    <m/>
    <n v="42186.16"/>
    <n v="0"/>
    <n v="0"/>
    <n v="21093.08"/>
    <n v="0"/>
    <n v="21093.08"/>
    <n v="0"/>
    <n v="84372.32"/>
    <n v="0"/>
    <n v="42186.16"/>
    <n v="21093.08"/>
    <n v="21093.08"/>
    <n v="84372.32"/>
    <n v="-84372.32"/>
    <n v="0"/>
  </r>
  <r>
    <n v="25620"/>
    <s v="Lake Skinner Park"/>
    <n v="931750"/>
    <s v="Lake Skinner Park"/>
    <x v="15"/>
    <x v="15"/>
    <s v="25620 931750 520945"/>
    <x v="3"/>
    <x v="7"/>
    <s v="Supplies &amp; Services"/>
    <x v="0"/>
    <s v="Regional Parks2"/>
    <s v="Lake Skinner2"/>
    <m/>
    <m/>
    <m/>
    <n v="0"/>
    <m/>
    <m/>
    <m/>
    <m/>
    <m/>
    <n v="20320.91"/>
    <n v="0"/>
    <n v="0"/>
    <n v="10160.459999999999"/>
    <n v="0"/>
    <n v="10160.459999999999"/>
    <n v="0"/>
    <n v="40641.83"/>
    <n v="0"/>
    <n v="20320.91"/>
    <n v="10160.459999999999"/>
    <n v="10160.459999999999"/>
    <n v="40641.83"/>
    <n v="-40641.83"/>
    <n v="0"/>
  </r>
  <r>
    <n v="25620"/>
    <s v="Lake Skinner Park"/>
    <n v="931750"/>
    <s v="Lake Skinner Park"/>
    <x v="136"/>
    <x v="159"/>
    <s v="25620 931750 524790"/>
    <x v="3"/>
    <x v="7"/>
    <s v="Supplies &amp; Services"/>
    <x v="0"/>
    <s v="Regional Parks2"/>
    <s v="Lake Skinner2"/>
    <m/>
    <m/>
    <m/>
    <n v="0"/>
    <m/>
    <m/>
    <m/>
    <m/>
    <m/>
    <n v="1476.86"/>
    <n v="0"/>
    <n v="0"/>
    <n v="738.42"/>
    <n v="246.14"/>
    <n v="246.14"/>
    <n v="0"/>
    <n v="2707.5599999999995"/>
    <n v="0"/>
    <n v="1476.86"/>
    <n v="738.42"/>
    <n v="492.28"/>
    <n v="2707.5599999999995"/>
    <n v="-2707.5599999999995"/>
    <n v="0"/>
  </r>
  <r>
    <n v="25620"/>
    <s v="Lake Skinner Park"/>
    <n v="931750"/>
    <s v="Lake Skinner Park"/>
    <x v="18"/>
    <x v="18"/>
    <s v="25620 931750 525840"/>
    <x v="3"/>
    <x v="7"/>
    <s v="Supplies &amp; Services"/>
    <x v="0"/>
    <s v="Regional Parks2"/>
    <s v="Lake Skinner2"/>
    <m/>
    <m/>
    <m/>
    <n v="0"/>
    <m/>
    <m/>
    <m/>
    <m/>
    <m/>
    <n v="17821.330000000002"/>
    <n v="0"/>
    <n v="0"/>
    <n v="10692.81"/>
    <n v="3564.27"/>
    <n v="3564.27"/>
    <n v="3564.27"/>
    <n v="39206.949999999997"/>
    <n v="0"/>
    <n v="17821.330000000002"/>
    <n v="10692.81"/>
    <n v="10692.81"/>
    <n v="39206.949999999997"/>
    <n v="-39206.949999999997"/>
    <n v="0"/>
  </r>
  <r>
    <n v="25550"/>
    <s v="Santa Ana Mitigation Bank"/>
    <n v="931101"/>
    <s v="Santa Ana River Mitigation"/>
    <x v="80"/>
    <x v="80"/>
    <s v="25550 931101 528920"/>
    <x v="1"/>
    <x v="28"/>
    <s v="Supplies &amp; Services"/>
    <x v="0"/>
    <s v="Natural Resources2"/>
    <s v="Santa Ana River Mitigation Bank2"/>
    <n v="0"/>
    <m/>
    <n v="77000"/>
    <n v="77000"/>
    <n v="0"/>
    <n v="0"/>
    <n v="0"/>
    <n v="0"/>
    <n v="0"/>
    <n v="0"/>
    <n v="0"/>
    <n v="0"/>
    <n v="0"/>
    <n v="58700.85"/>
    <n v="0"/>
    <n v="0"/>
    <n v="58700.85"/>
    <n v="0"/>
    <n v="0"/>
    <n v="0"/>
    <n v="58700.85"/>
    <n v="58700.85"/>
    <n v="18299.150000000001"/>
    <n v="6000"/>
  </r>
  <r>
    <n v="21735"/>
    <s v="ARP Act Coronavirus Relief"/>
    <n v="931105"/>
    <s v="Park Acq &amp; Dev, District"/>
    <x v="94"/>
    <x v="94"/>
    <s v="21735 931105 520705"/>
    <x v="5"/>
    <x v="34"/>
    <s v="Supplies &amp; Services"/>
    <x v="0"/>
    <s v="ARPA2"/>
    <s v="ARPA Projects2"/>
    <m/>
    <m/>
    <m/>
    <n v="0"/>
    <m/>
    <m/>
    <m/>
    <m/>
    <m/>
    <m/>
    <n v="185.49"/>
    <n v="0"/>
    <n v="0"/>
    <n v="0"/>
    <n v="173.13"/>
    <n v="0"/>
    <n v="358.62"/>
    <n v="0"/>
    <n v="0"/>
    <n v="185.49"/>
    <n v="173.13"/>
    <n v="358.62"/>
    <n v="-358.62"/>
    <n v="0"/>
  </r>
  <r>
    <n v="25400"/>
    <s v="Regional Park &amp; Open Space Dis"/>
    <n v="931205"/>
    <s v="Crestmore Manor"/>
    <x v="78"/>
    <x v="78"/>
    <s v="25400 931205 528140"/>
    <x v="2"/>
    <x v="10"/>
    <s v="Supplies &amp; Services"/>
    <x v="0"/>
    <s v="Business Services2"/>
    <s v="Guest Services &amp; Events2"/>
    <m/>
    <m/>
    <m/>
    <n v="0"/>
    <m/>
    <m/>
    <m/>
    <m/>
    <m/>
    <m/>
    <n v="260"/>
    <n v="0"/>
    <n v="0"/>
    <n v="0"/>
    <n v="0"/>
    <n v="0"/>
    <n v="260"/>
    <n v="0"/>
    <n v="0"/>
    <n v="260"/>
    <n v="0"/>
    <n v="260"/>
    <n v="-260"/>
    <n v="0"/>
  </r>
  <r>
    <n v="25400"/>
    <s v="Regional Park &amp; Open Space Dis"/>
    <n v="931220"/>
    <s v="Administration"/>
    <x v="159"/>
    <x v="160"/>
    <s v="25400 931220 525160"/>
    <x v="2"/>
    <x v="11"/>
    <s v="Supplies &amp; Services"/>
    <x v="0"/>
    <s v="Business Services2"/>
    <s v="Executive2"/>
    <m/>
    <m/>
    <m/>
    <n v="0"/>
    <m/>
    <m/>
    <m/>
    <m/>
    <m/>
    <m/>
    <n v="450"/>
    <n v="0"/>
    <n v="0"/>
    <n v="0"/>
    <n v="0"/>
    <n v="0"/>
    <n v="450"/>
    <n v="0"/>
    <n v="0"/>
    <n v="450"/>
    <n v="0"/>
    <n v="450"/>
    <n v="-450"/>
    <n v="0"/>
  </r>
  <r>
    <n v="25400"/>
    <s v="Regional Park &amp; Open Space Dis"/>
    <n v="931235"/>
    <s v="Business Operations"/>
    <x v="160"/>
    <x v="161"/>
    <s v="25400 931235 525260"/>
    <x v="2"/>
    <x v="2"/>
    <s v="Supplies &amp; Services"/>
    <x v="0"/>
    <s v="Business Services2"/>
    <s v="Business Operations2"/>
    <m/>
    <m/>
    <m/>
    <n v="0"/>
    <m/>
    <m/>
    <m/>
    <m/>
    <m/>
    <m/>
    <n v="24.78"/>
    <n v="0"/>
    <n v="0"/>
    <n v="0"/>
    <n v="0"/>
    <n v="0"/>
    <n v="24.78"/>
    <n v="0"/>
    <n v="0"/>
    <n v="24.78"/>
    <n v="0"/>
    <n v="24.78"/>
    <n v="-24.78"/>
    <n v="0"/>
  </r>
  <r>
    <n v="25400"/>
    <s v="Regional Park &amp; Open Space Dis"/>
    <n v="931240"/>
    <s v="Finance"/>
    <x v="78"/>
    <x v="78"/>
    <s v="25400 931240 528140"/>
    <x v="2"/>
    <x v="12"/>
    <s v="Supplies &amp; Services"/>
    <x v="0"/>
    <s v="Business Services2"/>
    <s v="Finance2"/>
    <m/>
    <m/>
    <m/>
    <n v="0"/>
    <m/>
    <m/>
    <m/>
    <m/>
    <m/>
    <m/>
    <n v="260"/>
    <n v="0"/>
    <n v="0"/>
    <n v="0"/>
    <n v="0"/>
    <n v="0"/>
    <n v="260"/>
    <n v="0"/>
    <n v="0"/>
    <n v="260"/>
    <n v="0"/>
    <n v="260"/>
    <n v="-260"/>
    <n v="0"/>
  </r>
  <r>
    <n v="25400"/>
    <s v="Regional Park &amp; Open Space Dis"/>
    <n v="931260"/>
    <s v="Marketing"/>
    <x v="78"/>
    <x v="78"/>
    <s v="25400 931260 528140"/>
    <x v="2"/>
    <x v="13"/>
    <s v="Supplies &amp; Services"/>
    <x v="0"/>
    <s v="Business Services2"/>
    <s v="Marketing2"/>
    <m/>
    <m/>
    <m/>
    <n v="0"/>
    <m/>
    <m/>
    <m/>
    <m/>
    <m/>
    <m/>
    <n v="400"/>
    <n v="0"/>
    <n v="0"/>
    <n v="0"/>
    <n v="71.209999999999994"/>
    <n v="0"/>
    <n v="471.21"/>
    <n v="0"/>
    <n v="0"/>
    <n v="400"/>
    <n v="71.209999999999994"/>
    <n v="471.21"/>
    <n v="-471.21"/>
    <n v="0"/>
  </r>
  <r>
    <n v="25400"/>
    <s v="Regional Park &amp; Open Space Dis"/>
    <n v="931270"/>
    <s v="Santa Ana River Bottom Mgmt"/>
    <x v="27"/>
    <x v="27"/>
    <s v="25400 931270 510620"/>
    <x v="2"/>
    <x v="14"/>
    <s v="Payroll"/>
    <x v="3"/>
    <s v="Business Services1"/>
    <s v="SARB Management1"/>
    <m/>
    <m/>
    <m/>
    <n v="0"/>
    <m/>
    <m/>
    <m/>
    <m/>
    <m/>
    <m/>
    <n v="43.8"/>
    <n v="42.08"/>
    <n v="38"/>
    <n v="38.549999999999997"/>
    <n v="63.7"/>
    <n v="40.799999999999997"/>
    <n v="266.93"/>
    <n v="0"/>
    <n v="0"/>
    <n v="123.88"/>
    <n v="143.05000000000001"/>
    <n v="266.93"/>
    <n v="-266.93"/>
    <n v="0"/>
  </r>
  <r>
    <n v="25400"/>
    <s v="Regional Park &amp; Open Space Dis"/>
    <n v="931270"/>
    <s v="Santa Ana River Bottom Mgmt"/>
    <x v="62"/>
    <x v="62"/>
    <s v="25400 931270 523100"/>
    <x v="2"/>
    <x v="14"/>
    <s v="Supplies &amp; Services"/>
    <x v="0"/>
    <s v="Business Services2"/>
    <s v="SARB Management2"/>
    <m/>
    <m/>
    <m/>
    <n v="0"/>
    <m/>
    <m/>
    <m/>
    <m/>
    <m/>
    <m/>
    <n v="120.8"/>
    <n v="0"/>
    <n v="0"/>
    <n v="0"/>
    <n v="0"/>
    <n v="0"/>
    <n v="120.8"/>
    <n v="0"/>
    <n v="0"/>
    <n v="120.8"/>
    <n v="0"/>
    <n v="120.8"/>
    <n v="-120.8"/>
    <n v="0"/>
  </r>
  <r>
    <n v="25400"/>
    <s v="Regional Park &amp; Open Space Dis"/>
    <n v="931270"/>
    <s v="Santa Ana River Bottom Mgmt"/>
    <x v="78"/>
    <x v="78"/>
    <s v="25400 931270 528140"/>
    <x v="2"/>
    <x v="14"/>
    <s v="Supplies &amp; Services"/>
    <x v="0"/>
    <s v="Business Services2"/>
    <s v="SARB Management2"/>
    <m/>
    <m/>
    <m/>
    <n v="0"/>
    <m/>
    <m/>
    <m/>
    <m/>
    <m/>
    <m/>
    <n v="1329.24"/>
    <n v="0"/>
    <n v="650"/>
    <n v="0"/>
    <n v="0"/>
    <n v="0"/>
    <n v="1979.24"/>
    <n v="0"/>
    <n v="0"/>
    <n v="1979.24"/>
    <n v="0"/>
    <n v="1979.24"/>
    <n v="-1979.24"/>
    <n v="0"/>
  </r>
  <r>
    <n v="25400"/>
    <s v="Regional Park &amp; Open Space Dis"/>
    <n v="931307"/>
    <s v="Santa Rosa Plateau Nature Ctr"/>
    <x v="113"/>
    <x v="113"/>
    <s v="25400 931307 528020"/>
    <x v="4"/>
    <x v="20"/>
    <s v="Supplies &amp; Services"/>
    <x v="0"/>
    <s v="Interpretive2"/>
    <s v="Santa Rosa Plateau Nature Center2"/>
    <m/>
    <m/>
    <m/>
    <n v="0"/>
    <m/>
    <m/>
    <m/>
    <m/>
    <m/>
    <m/>
    <n v="491.35"/>
    <n v="142.1"/>
    <n v="91.76"/>
    <n v="35.56"/>
    <n v="25.78"/>
    <n v="38.659999999999997"/>
    <n v="825.20999999999992"/>
    <n v="0"/>
    <n v="0"/>
    <n v="725.21"/>
    <n v="100"/>
    <n v="825.21"/>
    <n v="-825.21"/>
    <n v="0"/>
  </r>
  <r>
    <n v="25400"/>
    <s v="Regional Park &amp; Open Space Dis"/>
    <n v="931400"/>
    <s v="Major Parks"/>
    <x v="12"/>
    <x v="12"/>
    <s v="25400 931400 537020"/>
    <x v="3"/>
    <x v="21"/>
    <s v="Other Charges"/>
    <x v="2"/>
    <s v="Regional Parks3"/>
    <s v="Regional Parks General Admin3"/>
    <m/>
    <m/>
    <m/>
    <n v="0"/>
    <m/>
    <m/>
    <m/>
    <m/>
    <m/>
    <m/>
    <n v="121.01"/>
    <n v="0"/>
    <n v="0"/>
    <n v="0"/>
    <n v="0"/>
    <n v="80.67"/>
    <n v="201.68"/>
    <n v="0"/>
    <n v="0"/>
    <n v="121.01"/>
    <n v="80.67"/>
    <n v="201.68"/>
    <n v="-201.68"/>
    <n v="0"/>
  </r>
  <r>
    <n v="25400"/>
    <s v="Regional Park &amp; Open Space Dis"/>
    <n v="931405"/>
    <s v="Lake Cahuilla Park"/>
    <x v="78"/>
    <x v="78"/>
    <s v="25400 931405 528140"/>
    <x v="3"/>
    <x v="3"/>
    <s v="Supplies &amp; Services"/>
    <x v="0"/>
    <s v="Regional Parks2"/>
    <s v="Lake Cahuilla2"/>
    <m/>
    <m/>
    <m/>
    <n v="0"/>
    <m/>
    <m/>
    <m/>
    <m/>
    <m/>
    <m/>
    <n v="260"/>
    <n v="0"/>
    <n v="460"/>
    <n v="0"/>
    <n v="0"/>
    <n v="0"/>
    <n v="720"/>
    <n v="0"/>
    <n v="0"/>
    <n v="720"/>
    <n v="0"/>
    <n v="720"/>
    <n v="-720"/>
    <n v="0"/>
  </r>
  <r>
    <n v="25400"/>
    <s v="Regional Park &amp; Open Space Dis"/>
    <n v="931408"/>
    <s v="McCall Park"/>
    <x v="131"/>
    <x v="131"/>
    <s v="25400 931408 520330"/>
    <x v="3"/>
    <x v="24"/>
    <s v="Supplies &amp; Services"/>
    <x v="0"/>
    <s v="Regional Parks2"/>
    <s v="McCall2"/>
    <m/>
    <m/>
    <n v="5000"/>
    <n v="5000"/>
    <m/>
    <m/>
    <m/>
    <m/>
    <m/>
    <m/>
    <n v="653.33000000000004"/>
    <n v="350"/>
    <n v="350"/>
    <n v="350"/>
    <n v="350"/>
    <n v="350"/>
    <n v="2403.33"/>
    <n v="0"/>
    <n v="0"/>
    <n v="1353.33"/>
    <n v="1050"/>
    <n v="2403.33"/>
    <n v="2596.67"/>
    <n v="0"/>
  </r>
  <r>
    <n v="25400"/>
    <s v="Regional Park &amp; Open Space Dis"/>
    <n v="931409"/>
    <s v="Rancho Jurupa Park"/>
    <x v="94"/>
    <x v="94"/>
    <s v="25400 931409 520705"/>
    <x v="3"/>
    <x v="4"/>
    <s v="Supplies &amp; Services"/>
    <x v="0"/>
    <s v="Regional Parks2"/>
    <s v="Rancho Jurupa2"/>
    <m/>
    <m/>
    <m/>
    <n v="0"/>
    <m/>
    <m/>
    <m/>
    <m/>
    <m/>
    <m/>
    <n v="79.03"/>
    <n v="0"/>
    <n v="0"/>
    <n v="0"/>
    <n v="0"/>
    <n v="0"/>
    <n v="79.03"/>
    <n v="0"/>
    <n v="0"/>
    <n v="79.03"/>
    <n v="0"/>
    <n v="79.03"/>
    <n v="-79.03"/>
    <n v="0"/>
  </r>
  <r>
    <n v="25430"/>
    <s v="Habitat/Open Space Mgt-Parks"/>
    <n v="931170"/>
    <s v="Habitat &amp; Open Space Mgmt"/>
    <x v="132"/>
    <x v="132"/>
    <s v="25430 931170 529510"/>
    <x v="1"/>
    <x v="1"/>
    <s v="Supplies &amp; Services"/>
    <x v="0"/>
    <s v="Natural Resources2"/>
    <s v="Habitat &amp; Open Space Management2"/>
    <m/>
    <m/>
    <m/>
    <n v="0"/>
    <m/>
    <m/>
    <m/>
    <m/>
    <m/>
    <m/>
    <n v="288.36"/>
    <n v="0"/>
    <n v="0"/>
    <n v="0"/>
    <n v="0"/>
    <n v="0"/>
    <n v="288.36"/>
    <n v="0"/>
    <n v="0"/>
    <n v="288.36"/>
    <n v="0"/>
    <n v="288.36"/>
    <n v="-288.36"/>
    <n v="0"/>
  </r>
  <r>
    <n v="25590"/>
    <s v="MSHCP Reserve Management"/>
    <n v="931150"/>
    <s v="MSHCP Reserve Management"/>
    <x v="129"/>
    <x v="129"/>
    <s v="25590 931150 529080"/>
    <x v="1"/>
    <x v="6"/>
    <s v="Supplies &amp; Services"/>
    <x v="0"/>
    <s v="Natural Resources2"/>
    <s v="MSHCP Reserve Management2"/>
    <m/>
    <m/>
    <m/>
    <n v="0"/>
    <m/>
    <m/>
    <m/>
    <m/>
    <m/>
    <m/>
    <n v="167.32"/>
    <n v="0"/>
    <n v="59.45"/>
    <n v="0"/>
    <n v="0"/>
    <n v="0"/>
    <n v="226.76999999999998"/>
    <n v="0"/>
    <n v="0"/>
    <n v="226.76999999999998"/>
    <n v="0"/>
    <n v="226.76999999999998"/>
    <n v="-226.76999999999998"/>
    <n v="0"/>
  </r>
  <r>
    <n v="25620"/>
    <s v="Lake Skinner Park"/>
    <n v="931750"/>
    <s v="Lake Skinner Park"/>
    <x v="79"/>
    <x v="79"/>
    <s v="25620 931750 528260"/>
    <x v="3"/>
    <x v="7"/>
    <s v="Supplies &amp; Services"/>
    <x v="0"/>
    <s v="Regional Parks2"/>
    <s v="Lake Skinner2"/>
    <m/>
    <m/>
    <m/>
    <n v="0"/>
    <m/>
    <m/>
    <m/>
    <m/>
    <m/>
    <m/>
    <n v="338.38"/>
    <n v="0"/>
    <n v="231.43"/>
    <n v="413.74"/>
    <n v="0"/>
    <n v="0"/>
    <n v="983.55"/>
    <n v="0"/>
    <n v="0"/>
    <n v="569.80999999999995"/>
    <n v="413.74"/>
    <n v="983.55"/>
    <n v="-983.55"/>
    <n v="0"/>
  </r>
  <r>
    <n v="21735"/>
    <s v="ARP Act Coronavirus Relief"/>
    <n v="931105"/>
    <s v="Park Acq &amp; Dev, District"/>
    <x v="116"/>
    <x v="116"/>
    <s v="21735 931105 522340"/>
    <x v="5"/>
    <x v="34"/>
    <s v="Supplies &amp; Services"/>
    <x v="0"/>
    <s v="ARPA2"/>
    <s v="ARPA Projects2"/>
    <m/>
    <m/>
    <m/>
    <n v="0"/>
    <m/>
    <m/>
    <m/>
    <m/>
    <m/>
    <m/>
    <m/>
    <n v="40.270000000000003"/>
    <n v="3948.7"/>
    <n v="0"/>
    <n v="0"/>
    <n v="0"/>
    <n v="3988.97"/>
    <n v="0"/>
    <n v="0"/>
    <n v="3988.97"/>
    <n v="0"/>
    <n v="3988.97"/>
    <n v="-3988.97"/>
    <n v="0"/>
  </r>
  <r>
    <n v="21735"/>
    <s v="ARP Act Coronavirus Relief"/>
    <n v="931105"/>
    <s v="Park Acq &amp; Dev, District"/>
    <x v="88"/>
    <x v="88"/>
    <s v="21735 931105 537080"/>
    <x v="5"/>
    <x v="34"/>
    <s v="Other Charges"/>
    <x v="2"/>
    <s v="ARPA3"/>
    <s v="ARPA Projects3"/>
    <m/>
    <m/>
    <m/>
    <n v="0"/>
    <m/>
    <m/>
    <m/>
    <m/>
    <m/>
    <m/>
    <m/>
    <n v="150"/>
    <n v="0"/>
    <n v="795"/>
    <n v="928"/>
    <n v="74"/>
    <n v="1947"/>
    <n v="0"/>
    <n v="0"/>
    <n v="150"/>
    <n v="1797"/>
    <n v="1947"/>
    <n v="-1947"/>
    <n v="0"/>
  </r>
  <r>
    <n v="25400"/>
    <s v="Regional Park &amp; Open Space Dis"/>
    <n v="931235"/>
    <s v="Business Operations"/>
    <x v="29"/>
    <x v="29"/>
    <s v="25400 931235 510520"/>
    <x v="2"/>
    <x v="2"/>
    <s v="Payroll"/>
    <x v="3"/>
    <s v="Business Services1"/>
    <s v="Business Operations1"/>
    <m/>
    <m/>
    <m/>
    <n v="0"/>
    <m/>
    <m/>
    <m/>
    <m/>
    <m/>
    <m/>
    <m/>
    <n v="48"/>
    <n v="0"/>
    <n v="0"/>
    <n v="0"/>
    <n v="0"/>
    <n v="48"/>
    <n v="0"/>
    <n v="0"/>
    <n v="48"/>
    <n v="0"/>
    <n v="48"/>
    <n v="-48"/>
    <n v="0"/>
  </r>
  <r>
    <n v="25400"/>
    <s v="Regional Park &amp; Open Space Dis"/>
    <n v="931235"/>
    <s v="Business Operations"/>
    <x v="106"/>
    <x v="106"/>
    <s v="25400 931235 523620"/>
    <x v="2"/>
    <x v="2"/>
    <s v="Supplies &amp; Services"/>
    <x v="0"/>
    <s v="Business Services2"/>
    <s v="Business Operations2"/>
    <m/>
    <m/>
    <m/>
    <n v="0"/>
    <m/>
    <m/>
    <m/>
    <m/>
    <m/>
    <m/>
    <m/>
    <n v="364.66"/>
    <n v="0"/>
    <n v="0"/>
    <n v="0"/>
    <n v="0"/>
    <n v="364.66"/>
    <n v="0"/>
    <n v="0"/>
    <n v="364.66"/>
    <n v="0"/>
    <n v="364.66"/>
    <n v="-364.66"/>
    <n v="0"/>
  </r>
  <r>
    <n v="25400"/>
    <s v="Regional Park &amp; Open Space Dis"/>
    <n v="931245"/>
    <s v="Grants &amp; Contracts"/>
    <x v="88"/>
    <x v="88"/>
    <s v="25400 931245 537080"/>
    <x v="2"/>
    <x v="2"/>
    <s v="Other Charges"/>
    <x v="2"/>
    <s v="Business Services3"/>
    <s v="Business Operations3"/>
    <m/>
    <m/>
    <m/>
    <n v="0"/>
    <m/>
    <m/>
    <m/>
    <m/>
    <m/>
    <m/>
    <m/>
    <n v="50"/>
    <n v="-50"/>
    <n v="100"/>
    <n v="-100"/>
    <n v="0"/>
    <n v="0"/>
    <n v="0"/>
    <n v="0"/>
    <n v="0"/>
    <n v="0"/>
    <n v="0"/>
    <n v="0"/>
    <n v="0"/>
  </r>
  <r>
    <n v="25400"/>
    <s v="Regional Park &amp; Open Space Dis"/>
    <n v="931260"/>
    <s v="Marketing"/>
    <x v="29"/>
    <x v="29"/>
    <s v="25400 931260 510520"/>
    <x v="2"/>
    <x v="13"/>
    <s v="Payroll"/>
    <x v="3"/>
    <s v="Business Services1"/>
    <s v="Marketing1"/>
    <m/>
    <m/>
    <m/>
    <n v="0"/>
    <m/>
    <m/>
    <m/>
    <m/>
    <m/>
    <m/>
    <m/>
    <n v="54"/>
    <n v="108.75"/>
    <n v="114"/>
    <n v="174"/>
    <n v="48"/>
    <n v="498.75"/>
    <n v="0"/>
    <n v="0"/>
    <n v="162.75"/>
    <n v="336"/>
    <n v="498.75"/>
    <n v="-498.75"/>
    <n v="0"/>
  </r>
  <r>
    <n v="25400"/>
    <s v="Regional Park &amp; Open Space Dis"/>
    <n v="931270"/>
    <s v="Santa Ana River Bottom Mgmt"/>
    <x v="23"/>
    <x v="23"/>
    <s v="25400 931270 510200"/>
    <x v="2"/>
    <x v="14"/>
    <s v="Payroll"/>
    <x v="3"/>
    <s v="Business Services1"/>
    <s v="SARB Management1"/>
    <m/>
    <m/>
    <m/>
    <n v="0"/>
    <m/>
    <m/>
    <m/>
    <m/>
    <m/>
    <m/>
    <m/>
    <n v="508.07"/>
    <n v="0"/>
    <n v="0"/>
    <n v="0"/>
    <n v="0"/>
    <n v="508.07"/>
    <n v="0"/>
    <n v="0"/>
    <n v="508.07"/>
    <n v="0"/>
    <n v="508.07"/>
    <n v="-508.07"/>
    <n v="0"/>
  </r>
  <r>
    <n v="25400"/>
    <s v="Regional Park &amp; Open Space Dis"/>
    <n v="931270"/>
    <s v="Santa Ana River Bottom Mgmt"/>
    <x v="32"/>
    <x v="32"/>
    <s v="25400 931270 513020"/>
    <x v="2"/>
    <x v="14"/>
    <s v="Payroll"/>
    <x v="3"/>
    <s v="Business Services1"/>
    <s v="SARB Management1"/>
    <m/>
    <m/>
    <m/>
    <n v="0"/>
    <m/>
    <m/>
    <m/>
    <m/>
    <m/>
    <m/>
    <m/>
    <n v="60.47"/>
    <n v="146.85"/>
    <n v="155.47999999999999"/>
    <n v="0"/>
    <n v="398.49"/>
    <n v="761.29"/>
    <n v="0"/>
    <n v="0"/>
    <n v="207.32"/>
    <n v="553.97"/>
    <n v="761.29"/>
    <n v="-761.29"/>
    <n v="0"/>
  </r>
  <r>
    <n v="25400"/>
    <s v="Regional Park &amp; Open Space Dis"/>
    <n v="931270"/>
    <s v="Santa Ana River Bottom Mgmt"/>
    <x v="10"/>
    <x v="10"/>
    <s v="25400 931270 520360"/>
    <x v="2"/>
    <x v="14"/>
    <s v="Supplies &amp; Services"/>
    <x v="0"/>
    <s v="Business Services2"/>
    <s v="SARB Management2"/>
    <m/>
    <m/>
    <m/>
    <n v="0"/>
    <m/>
    <m/>
    <m/>
    <m/>
    <m/>
    <m/>
    <m/>
    <n v="957.81"/>
    <n v="1915.62"/>
    <n v="48540.34"/>
    <n v="957.81"/>
    <n v="2599.77"/>
    <n v="54971.349999999991"/>
    <n v="0"/>
    <n v="0"/>
    <n v="2873.43"/>
    <n v="52097.919999999991"/>
    <n v="54971.349999999991"/>
    <n v="-54971.349999999991"/>
    <n v="0"/>
  </r>
  <r>
    <n v="25400"/>
    <s v="Regional Park &amp; Open Space Dis"/>
    <n v="931270"/>
    <s v="Santa Ana River Bottom Mgmt"/>
    <x v="4"/>
    <x v="4"/>
    <s v="25400 931270 546160"/>
    <x v="2"/>
    <x v="14"/>
    <s v="Capital Assets"/>
    <x v="1"/>
    <s v="Business Services4"/>
    <s v="SARB Management4"/>
    <m/>
    <m/>
    <n v="100000"/>
    <n v="100000"/>
    <m/>
    <m/>
    <m/>
    <m/>
    <m/>
    <m/>
    <m/>
    <n v="8420"/>
    <n v="200368.82"/>
    <n v="0"/>
    <n v="0"/>
    <n v="0"/>
    <n v="208788.82"/>
    <n v="0"/>
    <n v="0"/>
    <n v="208788.82"/>
    <n v="0"/>
    <n v="208788.82"/>
    <n v="-108788.82"/>
    <n v="0"/>
  </r>
  <r>
    <n v="25400"/>
    <s v="Regional Park &amp; Open Space Dis"/>
    <n v="931404"/>
    <s v="kabian Park"/>
    <x v="70"/>
    <x v="70"/>
    <s v="25400 931404 526910"/>
    <x v="3"/>
    <x v="26"/>
    <s v="Supplies &amp; Services"/>
    <x v="0"/>
    <s v="Regional Parks2"/>
    <s v="Kabian2"/>
    <m/>
    <m/>
    <m/>
    <n v="0"/>
    <m/>
    <m/>
    <m/>
    <m/>
    <m/>
    <m/>
    <m/>
    <n v="3152.66"/>
    <n v="0"/>
    <n v="0"/>
    <n v="0"/>
    <n v="0"/>
    <n v="3152.66"/>
    <n v="0"/>
    <n v="0"/>
    <n v="3152.66"/>
    <n v="0"/>
    <n v="3152.66"/>
    <n v="-3152.66"/>
    <n v="0"/>
  </r>
  <r>
    <n v="25620"/>
    <s v="Lake Skinner Park"/>
    <n v="931750"/>
    <s v="Lake Skinner Park"/>
    <x v="87"/>
    <x v="87"/>
    <s v="25620 931750 536910"/>
    <x v="3"/>
    <x v="7"/>
    <s v="Other Charges"/>
    <x v="2"/>
    <s v="Regional Parks3"/>
    <s v="Lake Skinner3"/>
    <m/>
    <m/>
    <m/>
    <n v="0"/>
    <m/>
    <m/>
    <m/>
    <m/>
    <m/>
    <m/>
    <m/>
    <n v="234.4"/>
    <n v="0"/>
    <n v="0"/>
    <n v="0"/>
    <n v="0"/>
    <n v="234.4"/>
    <n v="0"/>
    <n v="0"/>
    <n v="234.4"/>
    <n v="0"/>
    <n v="234.4"/>
    <n v="-234.4"/>
    <n v="0"/>
  </r>
  <r>
    <n v="33100"/>
    <s v="Park Acq &amp; Dev, District"/>
    <n v="931105"/>
    <s v="Park Acq &amp; Dev, District"/>
    <x v="60"/>
    <x v="60"/>
    <s v="33100 931105 522320"/>
    <x v="0"/>
    <x v="0"/>
    <s v="Supplies &amp; Services"/>
    <x v="0"/>
    <s v="CIP2"/>
    <s v="Park Acq &amp; Dev, District2"/>
    <m/>
    <m/>
    <m/>
    <n v="0"/>
    <m/>
    <m/>
    <m/>
    <m/>
    <m/>
    <m/>
    <m/>
    <n v="116.25"/>
    <n v="0"/>
    <n v="0"/>
    <n v="0"/>
    <n v="0"/>
    <n v="116.25"/>
    <n v="0"/>
    <n v="0"/>
    <n v="116.25"/>
    <n v="0"/>
    <n v="116.25"/>
    <n v="-116.25"/>
    <n v="0"/>
  </r>
  <r>
    <n v="21735"/>
    <s v="ARP Act Coronavirus Relief"/>
    <n v="931105"/>
    <s v="Park Acq &amp; Dev, District"/>
    <x v="60"/>
    <x v="60"/>
    <s v="21735 931105 522320"/>
    <x v="5"/>
    <x v="34"/>
    <s v="Supplies &amp; Services"/>
    <x v="0"/>
    <s v="ARPA2"/>
    <s v="ARPA Projects2"/>
    <m/>
    <m/>
    <m/>
    <n v="0"/>
    <m/>
    <m/>
    <m/>
    <m/>
    <m/>
    <m/>
    <m/>
    <m/>
    <n v="836.66"/>
    <n v="0"/>
    <n v="727.05"/>
    <n v="0"/>
    <n v="1563.71"/>
    <n v="0"/>
    <n v="0"/>
    <n v="836.66"/>
    <n v="727.05"/>
    <n v="1563.71"/>
    <n v="-1563.71"/>
    <n v="0"/>
  </r>
  <r>
    <n v="21735"/>
    <s v="ARP Act Coronavirus Relief"/>
    <n v="931105"/>
    <s v="Park Acq &amp; Dev, District"/>
    <x v="16"/>
    <x v="16"/>
    <s v="21735 931105 523760"/>
    <x v="5"/>
    <x v="34"/>
    <s v="Supplies &amp; Services"/>
    <x v="0"/>
    <s v="ARPA2"/>
    <s v="ARPA Projects2"/>
    <m/>
    <m/>
    <m/>
    <n v="0"/>
    <m/>
    <m/>
    <m/>
    <m/>
    <m/>
    <m/>
    <m/>
    <m/>
    <n v="358.65"/>
    <n v="0"/>
    <n v="-358.65"/>
    <n v="0"/>
    <n v="0"/>
    <n v="0"/>
    <n v="0"/>
    <n v="358.65"/>
    <n v="-358.65"/>
    <n v="0"/>
    <n v="0"/>
    <n v="0"/>
  </r>
  <r>
    <n v="25400"/>
    <s v="Regional Park &amp; Open Space Dis"/>
    <n v="931205"/>
    <s v="Crestmore Manor"/>
    <x v="151"/>
    <x v="151"/>
    <s v="25400 931205 521660"/>
    <x v="2"/>
    <x v="10"/>
    <s v="Supplies &amp; Services"/>
    <x v="0"/>
    <s v="Business Services2"/>
    <s v="Guest Services &amp; Events2"/>
    <m/>
    <m/>
    <m/>
    <n v="0"/>
    <m/>
    <m/>
    <m/>
    <m/>
    <m/>
    <m/>
    <m/>
    <m/>
    <n v="232.25"/>
    <n v="0"/>
    <n v="0"/>
    <n v="0"/>
    <n v="232.25"/>
    <n v="0"/>
    <n v="0"/>
    <n v="232.25"/>
    <n v="0"/>
    <n v="232.25"/>
    <n v="-232.25"/>
    <n v="0"/>
  </r>
  <r>
    <n v="25400"/>
    <s v="Regional Park &amp; Open Space Dis"/>
    <n v="931220"/>
    <s v="Administration"/>
    <x v="146"/>
    <x v="146"/>
    <s v="25400 931220 529000"/>
    <x v="2"/>
    <x v="11"/>
    <s v="Supplies &amp; Services"/>
    <x v="0"/>
    <s v="Business Services2"/>
    <s v="Executive2"/>
    <m/>
    <m/>
    <m/>
    <n v="0"/>
    <m/>
    <m/>
    <m/>
    <m/>
    <m/>
    <m/>
    <m/>
    <m/>
    <n v="10"/>
    <n v="0"/>
    <n v="0"/>
    <n v="0"/>
    <n v="10"/>
    <n v="0"/>
    <n v="0"/>
    <n v="10"/>
    <n v="0"/>
    <n v="10"/>
    <n v="-10"/>
    <n v="0"/>
  </r>
  <r>
    <n v="25400"/>
    <s v="Regional Park &amp; Open Space Dis"/>
    <n v="931235"/>
    <s v="Business Operations"/>
    <x v="148"/>
    <x v="148"/>
    <s v="25400 931235 521360"/>
    <x v="2"/>
    <x v="2"/>
    <s v="Supplies &amp; Services"/>
    <x v="0"/>
    <s v="Business Services2"/>
    <s v="Business Operations2"/>
    <m/>
    <m/>
    <m/>
    <n v="0"/>
    <m/>
    <m/>
    <m/>
    <m/>
    <m/>
    <m/>
    <m/>
    <m/>
    <n v="1610.8"/>
    <n v="0"/>
    <n v="0"/>
    <n v="0"/>
    <n v="1610.8"/>
    <n v="0"/>
    <n v="0"/>
    <n v="1610.8"/>
    <n v="0"/>
    <n v="1610.8"/>
    <n v="-1610.8"/>
    <n v="0"/>
  </r>
  <r>
    <n v="25400"/>
    <s v="Regional Park &amp; Open Space Dis"/>
    <n v="931260"/>
    <s v="Marketing"/>
    <x v="96"/>
    <x v="96"/>
    <s v="25400 931260 527280"/>
    <x v="2"/>
    <x v="13"/>
    <s v="Supplies &amp; Services"/>
    <x v="0"/>
    <s v="Business Services2"/>
    <s v="Marketing2"/>
    <m/>
    <m/>
    <m/>
    <n v="0"/>
    <m/>
    <m/>
    <m/>
    <m/>
    <m/>
    <m/>
    <m/>
    <m/>
    <n v="160.82"/>
    <n v="100"/>
    <n v="0"/>
    <n v="0"/>
    <n v="260.82"/>
    <n v="0"/>
    <n v="0"/>
    <n v="160.82"/>
    <n v="100"/>
    <n v="260.82"/>
    <n v="-260.82"/>
    <n v="0"/>
  </r>
  <r>
    <n v="25400"/>
    <s v="Regional Park &amp; Open Space Dis"/>
    <n v="931270"/>
    <s v="Santa Ana River Bottom Mgmt"/>
    <x v="138"/>
    <x v="138"/>
    <s v="25400 931270 521760"/>
    <x v="2"/>
    <x v="14"/>
    <s v="Supplies &amp; Services"/>
    <x v="0"/>
    <s v="Business Services2"/>
    <s v="SARB Management2"/>
    <m/>
    <m/>
    <m/>
    <n v="0"/>
    <m/>
    <m/>
    <m/>
    <m/>
    <m/>
    <m/>
    <m/>
    <m/>
    <n v="126"/>
    <n v="-126"/>
    <n v="0"/>
    <n v="0"/>
    <n v="0"/>
    <n v="0"/>
    <n v="0"/>
    <n v="126"/>
    <n v="-126"/>
    <n v="0"/>
    <n v="0"/>
    <n v="0"/>
  </r>
  <r>
    <n v="25400"/>
    <s v="Regional Park &amp; Open Space Dis"/>
    <n v="931270"/>
    <s v="Santa Ana River Bottom Mgmt"/>
    <x v="12"/>
    <x v="12"/>
    <s v="25400 931270 537020"/>
    <x v="2"/>
    <x v="14"/>
    <s v="Other Charges"/>
    <x v="2"/>
    <s v="Business Services3"/>
    <s v="SARB Management3"/>
    <m/>
    <m/>
    <m/>
    <n v="0"/>
    <m/>
    <m/>
    <m/>
    <m/>
    <m/>
    <m/>
    <m/>
    <m/>
    <n v="1045.02"/>
    <n v="0"/>
    <n v="0"/>
    <n v="0"/>
    <n v="1045.02"/>
    <n v="0"/>
    <n v="0"/>
    <n v="1045.02"/>
    <n v="0"/>
    <n v="1045.02"/>
    <n v="-1045.02"/>
    <n v="0"/>
  </r>
  <r>
    <n v="25400"/>
    <s v="Regional Park &amp; Open Space Dis"/>
    <n v="931301"/>
    <s v="Historical"/>
    <x v="150"/>
    <x v="150"/>
    <s v="25400 931301 527700"/>
    <x v="4"/>
    <x v="15"/>
    <s v="Supplies &amp; Services"/>
    <x v="0"/>
    <s v="Interpretive2"/>
    <s v="Historic Preservation2"/>
    <m/>
    <m/>
    <m/>
    <n v="0"/>
    <m/>
    <m/>
    <m/>
    <m/>
    <m/>
    <m/>
    <m/>
    <m/>
    <n v="446.5"/>
    <n v="0"/>
    <n v="0"/>
    <n v="0"/>
    <n v="446.5"/>
    <n v="0"/>
    <n v="0"/>
    <n v="446.5"/>
    <n v="0"/>
    <n v="446.5"/>
    <n v="-446.5"/>
    <n v="0"/>
  </r>
  <r>
    <n v="25400"/>
    <s v="Regional Park &amp; Open Space Dis"/>
    <n v="931301"/>
    <s v="Historical"/>
    <x v="12"/>
    <x v="12"/>
    <s v="25400 931301 537020"/>
    <x v="4"/>
    <x v="15"/>
    <s v="Other Charges"/>
    <x v="2"/>
    <s v="Interpretive3"/>
    <s v="Historic Preservation3"/>
    <m/>
    <m/>
    <m/>
    <n v="0"/>
    <m/>
    <m/>
    <m/>
    <m/>
    <m/>
    <m/>
    <m/>
    <m/>
    <n v="121"/>
    <n v="0"/>
    <n v="0"/>
    <n v="0"/>
    <n v="121"/>
    <n v="0"/>
    <n v="0"/>
    <n v="121"/>
    <n v="0"/>
    <n v="121"/>
    <n v="-121"/>
    <n v="0"/>
  </r>
  <r>
    <n v="25430"/>
    <s v="Habitat/Open Space Mgt-Parks"/>
    <n v="931170"/>
    <s v="Habitat &amp; Open Space Mgmt"/>
    <x v="161"/>
    <x v="162"/>
    <s v="25430 931170 518160"/>
    <x v="1"/>
    <x v="1"/>
    <s v="Payroll"/>
    <x v="3"/>
    <s v="Natural Resources1"/>
    <s v="Habitat &amp; Open Space Management1"/>
    <m/>
    <m/>
    <m/>
    <n v="0"/>
    <m/>
    <m/>
    <m/>
    <m/>
    <m/>
    <m/>
    <m/>
    <m/>
    <n v="1050"/>
    <n v="0"/>
    <n v="1050"/>
    <n v="1050"/>
    <n v="3150"/>
    <n v="0"/>
    <n v="0"/>
    <n v="1050"/>
    <n v="2100"/>
    <n v="3150"/>
    <n v="-3150"/>
    <n v="0"/>
  </r>
  <r>
    <n v="25430"/>
    <s v="Habitat/Open Space Mgt-Parks"/>
    <n v="931170"/>
    <s v="Habitat &amp; Open Space Mgmt"/>
    <x v="91"/>
    <x v="91"/>
    <s v="25430 931170 523290"/>
    <x v="1"/>
    <x v="1"/>
    <s v="Supplies &amp; Services"/>
    <x v="0"/>
    <s v="Natural Resources2"/>
    <s v="Habitat &amp; Open Space Management2"/>
    <m/>
    <m/>
    <m/>
    <n v="0"/>
    <m/>
    <m/>
    <m/>
    <m/>
    <m/>
    <m/>
    <m/>
    <m/>
    <n v="15.6"/>
    <n v="38.880000000000003"/>
    <n v="31.28"/>
    <n v="38.56"/>
    <n v="124.32000000000001"/>
    <n v="0"/>
    <n v="0"/>
    <n v="15.6"/>
    <n v="108.72"/>
    <n v="124.32"/>
    <n v="-124.32"/>
    <n v="0"/>
  </r>
  <r>
    <n v="25500"/>
    <s v="County Fish and Game"/>
    <n v="931103"/>
    <s v="Fish and Game Commission"/>
    <x v="93"/>
    <x v="93"/>
    <s v="25500 931103 523270"/>
    <x v="2"/>
    <x v="31"/>
    <s v="Supplies &amp; Services"/>
    <x v="0"/>
    <s v="Business Services2"/>
    <s v="Fish &amp; Game Commission2"/>
    <m/>
    <m/>
    <m/>
    <n v="0"/>
    <m/>
    <m/>
    <m/>
    <m/>
    <m/>
    <m/>
    <m/>
    <m/>
    <n v="884.72"/>
    <n v="0"/>
    <n v="-658.34"/>
    <n v="0"/>
    <n v="226.38"/>
    <n v="0"/>
    <n v="0"/>
    <n v="884.72"/>
    <n v="-658.34"/>
    <n v="226.38"/>
    <n v="-226.38"/>
    <n v="0"/>
  </r>
  <r>
    <n v="25540"/>
    <s v="Multi-Species Reserve"/>
    <n v="931116"/>
    <s v="Multi-Species Reserve"/>
    <x v="68"/>
    <x v="68"/>
    <s v="25540 931116 524840"/>
    <x v="1"/>
    <x v="25"/>
    <s v="Supplies &amp; Services"/>
    <x v="0"/>
    <s v="Natural Resources2"/>
    <s v="Multi-Species Reserve2"/>
    <m/>
    <m/>
    <m/>
    <n v="0"/>
    <m/>
    <m/>
    <m/>
    <m/>
    <m/>
    <m/>
    <m/>
    <m/>
    <n v="15"/>
    <n v="0"/>
    <n v="0"/>
    <n v="0"/>
    <n v="15"/>
    <n v="0"/>
    <n v="0"/>
    <n v="15"/>
    <n v="0"/>
    <n v="15"/>
    <n v="-15"/>
    <n v="0"/>
  </r>
  <r>
    <n v="21735"/>
    <s v="ARP Act Coronavirus Relief"/>
    <n v="931105"/>
    <s v="Park Acq &amp; Dev, District"/>
    <x v="150"/>
    <x v="150"/>
    <s v="21735 931105 527700"/>
    <x v="5"/>
    <x v="34"/>
    <s v="Supplies &amp; Services"/>
    <x v="0"/>
    <s v="ARPA2"/>
    <s v="ARPA Projects2"/>
    <m/>
    <m/>
    <m/>
    <n v="0"/>
    <m/>
    <m/>
    <m/>
    <m/>
    <m/>
    <m/>
    <m/>
    <m/>
    <m/>
    <n v="209.53"/>
    <n v="295.08"/>
    <n v="0"/>
    <n v="504.61"/>
    <n v="0"/>
    <n v="0"/>
    <n v="0"/>
    <n v="504.61"/>
    <n v="504.61"/>
    <n v="-504.61"/>
    <n v="0"/>
  </r>
  <r>
    <n v="21735"/>
    <s v="ARP Act Coronavirus Relief"/>
    <n v="931105"/>
    <s v="Park Acq &amp; Dev, District"/>
    <x v="145"/>
    <x v="145"/>
    <s v="21735 931105 542060"/>
    <x v="5"/>
    <x v="34"/>
    <s v="Capital Assets"/>
    <x v="1"/>
    <s v="ARPA4"/>
    <s v="ARPA Projects4"/>
    <m/>
    <m/>
    <m/>
    <n v="0"/>
    <m/>
    <m/>
    <m/>
    <m/>
    <m/>
    <m/>
    <m/>
    <m/>
    <m/>
    <n v="75213"/>
    <n v="16130"/>
    <n v="0"/>
    <n v="91343"/>
    <n v="0"/>
    <n v="0"/>
    <n v="0"/>
    <n v="91343"/>
    <n v="91343"/>
    <n v="-91343"/>
    <n v="0"/>
  </r>
  <r>
    <n v="25400"/>
    <s v="Regional Park &amp; Open Space Dis"/>
    <n v="931205"/>
    <s v="Crestmore Manor"/>
    <x v="3"/>
    <x v="3"/>
    <s v="25400 931205 527720"/>
    <x v="2"/>
    <x v="10"/>
    <s v="Supplies &amp; Services"/>
    <x v="0"/>
    <s v="Business Services2"/>
    <s v="Guest Services &amp; Events2"/>
    <m/>
    <m/>
    <m/>
    <n v="0"/>
    <m/>
    <m/>
    <m/>
    <m/>
    <m/>
    <m/>
    <m/>
    <m/>
    <m/>
    <n v="110.97"/>
    <n v="0"/>
    <n v="0"/>
    <n v="110.97"/>
    <n v="0"/>
    <n v="0"/>
    <n v="0"/>
    <n v="110.97"/>
    <n v="110.97"/>
    <n v="-110.97"/>
    <n v="0"/>
  </r>
  <r>
    <n v="25400"/>
    <s v="Regional Park &amp; Open Space Dis"/>
    <n v="931270"/>
    <s v="Santa Ana River Bottom Mgmt"/>
    <x v="81"/>
    <x v="81"/>
    <s v="25400 931270 528960"/>
    <x v="2"/>
    <x v="14"/>
    <s v="Travel/Training"/>
    <x v="0"/>
    <s v="Business Services2"/>
    <s v="SARB Management2"/>
    <m/>
    <m/>
    <m/>
    <n v="0"/>
    <m/>
    <m/>
    <m/>
    <m/>
    <m/>
    <m/>
    <m/>
    <m/>
    <m/>
    <n v="494.58"/>
    <n v="1490.94"/>
    <n v="0"/>
    <n v="1985.52"/>
    <n v="0"/>
    <n v="0"/>
    <n v="0"/>
    <n v="1985.52"/>
    <n v="1985.52"/>
    <n v="-1985.52"/>
    <n v="0"/>
  </r>
  <r>
    <n v="25400"/>
    <s v="Regional Park &amp; Open Space Dis"/>
    <n v="931270"/>
    <s v="Santa Ana River Bottom Mgmt"/>
    <x v="82"/>
    <x v="82"/>
    <s v="25400 931270 528980"/>
    <x v="2"/>
    <x v="14"/>
    <s v="Travel/Training"/>
    <x v="0"/>
    <s v="Business Services2"/>
    <s v="SARB Management2"/>
    <m/>
    <m/>
    <m/>
    <n v="0"/>
    <m/>
    <m/>
    <m/>
    <m/>
    <m/>
    <m/>
    <m/>
    <m/>
    <m/>
    <n v="1196.94"/>
    <n v="0"/>
    <n v="425.82"/>
    <n v="1622.76"/>
    <n v="0"/>
    <n v="0"/>
    <n v="0"/>
    <n v="1622.76"/>
    <n v="1622.76"/>
    <n v="-1622.76"/>
    <n v="0"/>
  </r>
  <r>
    <n v="25400"/>
    <s v="Regional Park &amp; Open Space Dis"/>
    <n v="931302"/>
    <s v="Gilman Ranch Historic Museum"/>
    <x v="23"/>
    <x v="23"/>
    <s v="25400 931302 510200"/>
    <x v="4"/>
    <x v="16"/>
    <s v="Payroll"/>
    <x v="3"/>
    <s v="Interpretive1"/>
    <s v="Gilman Ranch1"/>
    <m/>
    <m/>
    <m/>
    <n v="0"/>
    <m/>
    <m/>
    <m/>
    <m/>
    <m/>
    <m/>
    <m/>
    <m/>
    <m/>
    <n v="3011.34"/>
    <n v="0"/>
    <n v="0"/>
    <n v="3011.34"/>
    <n v="0"/>
    <n v="0"/>
    <n v="0"/>
    <n v="3011.34"/>
    <n v="3011.34"/>
    <n v="-3011.34"/>
    <n v="0"/>
  </r>
  <r>
    <n v="25400"/>
    <s v="Regional Park &amp; Open Space Dis"/>
    <n v="931400"/>
    <s v="Major Parks"/>
    <x v="101"/>
    <x v="101"/>
    <s v="25400 931400 523680"/>
    <x v="3"/>
    <x v="21"/>
    <s v="Supplies &amp; Services"/>
    <x v="0"/>
    <s v="Regional Parks2"/>
    <s v="Regional Parks General Admin2"/>
    <m/>
    <m/>
    <m/>
    <n v="0"/>
    <m/>
    <m/>
    <m/>
    <m/>
    <m/>
    <m/>
    <m/>
    <m/>
    <m/>
    <n v="1413.64"/>
    <n v="0"/>
    <n v="0"/>
    <n v="1413.64"/>
    <n v="0"/>
    <n v="0"/>
    <n v="0"/>
    <n v="1413.64"/>
    <n v="1413.64"/>
    <n v="-1413.64"/>
    <n v="0"/>
  </r>
  <r>
    <n v="25400"/>
    <s v="Regional Park &amp; Open Space Dis"/>
    <n v="931403"/>
    <s v="Idyllwild Park"/>
    <x v="29"/>
    <x v="29"/>
    <s v="25400 931403 510520"/>
    <x v="3"/>
    <x v="23"/>
    <s v="Payroll"/>
    <x v="3"/>
    <s v="Regional Parks1"/>
    <s v="Idyllwild1"/>
    <m/>
    <m/>
    <m/>
    <n v="0"/>
    <m/>
    <m/>
    <m/>
    <m/>
    <m/>
    <m/>
    <m/>
    <m/>
    <m/>
    <n v="4"/>
    <n v="0"/>
    <n v="0"/>
    <n v="4"/>
    <n v="0"/>
    <n v="0"/>
    <n v="0"/>
    <n v="4"/>
    <n v="4"/>
    <n v="-4"/>
    <n v="0"/>
  </r>
  <r>
    <n v="25400"/>
    <s v="Regional Park &amp; Open Space Dis"/>
    <n v="931405"/>
    <s v="Lake Cahuilla Park"/>
    <x v="162"/>
    <x v="163"/>
    <s v="25400 931405 546380"/>
    <x v="3"/>
    <x v="3"/>
    <s v="Capital Assets"/>
    <x v="1"/>
    <s v="Regional Parks4"/>
    <s v="Lake Cahuilla4"/>
    <m/>
    <m/>
    <m/>
    <n v="0"/>
    <m/>
    <m/>
    <m/>
    <m/>
    <m/>
    <m/>
    <m/>
    <m/>
    <m/>
    <n v="10501.38"/>
    <n v="0"/>
    <n v="0"/>
    <n v="10501.38"/>
    <n v="0"/>
    <n v="0"/>
    <n v="0"/>
    <n v="10501.38"/>
    <n v="10501.38"/>
    <n v="-10501.38"/>
    <n v="0"/>
  </r>
  <r>
    <n v="25400"/>
    <s v="Regional Park &amp; Open Space Dis"/>
    <n v="931409"/>
    <s v="Rancho Jurupa Park"/>
    <x v="41"/>
    <x v="41"/>
    <s v="25400 931409 518020"/>
    <x v="3"/>
    <x v="4"/>
    <s v="Payroll"/>
    <x v="3"/>
    <s v="Regional Parks1"/>
    <s v="Rancho Jurupa1"/>
    <m/>
    <m/>
    <m/>
    <n v="0"/>
    <m/>
    <m/>
    <m/>
    <m/>
    <m/>
    <m/>
    <m/>
    <m/>
    <m/>
    <n v="2"/>
    <n v="4"/>
    <n v="4"/>
    <n v="10"/>
    <n v="0"/>
    <n v="0"/>
    <n v="0"/>
    <n v="10"/>
    <n v="10"/>
    <n v="-10"/>
    <n v="0"/>
  </r>
  <r>
    <n v="25400"/>
    <s v="Regional Park &amp; Open Space Dis"/>
    <n v="931421"/>
    <s v="Mayflower Park"/>
    <x v="135"/>
    <x v="135"/>
    <s v="25400 931421 520805"/>
    <x v="3"/>
    <x v="5"/>
    <s v="Supplies &amp; Services"/>
    <x v="0"/>
    <s v="Regional Parks2"/>
    <s v="Mayflower2"/>
    <m/>
    <m/>
    <m/>
    <n v="0"/>
    <m/>
    <m/>
    <m/>
    <m/>
    <m/>
    <m/>
    <m/>
    <m/>
    <m/>
    <n v="2450.96"/>
    <n v="0"/>
    <n v="0"/>
    <n v="2450.96"/>
    <n v="0"/>
    <n v="0"/>
    <n v="0"/>
    <n v="2450.96"/>
    <n v="2450.96"/>
    <n v="-2450.96"/>
    <n v="0"/>
  </r>
  <r>
    <n v="25540"/>
    <s v="Multi-Species Reserve"/>
    <n v="931116"/>
    <s v="Multi-Species Reserve"/>
    <x v="81"/>
    <x v="81"/>
    <s v="25540 931116 528960"/>
    <x v="1"/>
    <x v="25"/>
    <s v="Travel/Training"/>
    <x v="0"/>
    <s v="Natural Resources2"/>
    <s v="Multi-Species Reserve2"/>
    <m/>
    <m/>
    <m/>
    <n v="0"/>
    <m/>
    <m/>
    <m/>
    <m/>
    <m/>
    <m/>
    <m/>
    <m/>
    <m/>
    <n v="528.69000000000005"/>
    <n v="0"/>
    <n v="0"/>
    <n v="528.69000000000005"/>
    <n v="0"/>
    <n v="0"/>
    <n v="0"/>
    <n v="528.69000000000005"/>
    <n v="528.69000000000005"/>
    <n v="-528.69000000000005"/>
    <n v="0"/>
  </r>
  <r>
    <n v="25550"/>
    <s v="Santa Ana Mitigation Bank"/>
    <n v="931101"/>
    <s v="Santa Ana River Mitigation"/>
    <x v="63"/>
    <x v="63"/>
    <s v="25550 931101 523220"/>
    <x v="1"/>
    <x v="28"/>
    <s v="Supplies &amp; Services"/>
    <x v="0"/>
    <s v="Natural Resources2"/>
    <s v="Santa Ana River Mitigation Bank2"/>
    <m/>
    <m/>
    <m/>
    <n v="0"/>
    <m/>
    <m/>
    <m/>
    <m/>
    <m/>
    <m/>
    <m/>
    <m/>
    <m/>
    <n v="9794.09"/>
    <n v="0"/>
    <n v="0"/>
    <n v="9794.09"/>
    <n v="0"/>
    <n v="0"/>
    <n v="0"/>
    <n v="9794.09"/>
    <n v="9794.09"/>
    <n v="-9794.09"/>
    <n v="0"/>
  </r>
  <r>
    <n v="25620"/>
    <s v="Lake Skinner Park"/>
    <n v="931750"/>
    <s v="Lake Skinner Park"/>
    <x v="74"/>
    <x v="74"/>
    <s v="25620 931750 527660"/>
    <x v="3"/>
    <x v="7"/>
    <s v="Supplies &amp; Services"/>
    <x v="0"/>
    <s v="Regional Parks2"/>
    <s v="Lake Skinner2"/>
    <m/>
    <m/>
    <m/>
    <n v="0"/>
    <m/>
    <m/>
    <m/>
    <m/>
    <m/>
    <m/>
    <m/>
    <m/>
    <m/>
    <n v="17.850000000000001"/>
    <n v="0"/>
    <n v="0"/>
    <n v="17.850000000000001"/>
    <n v="0"/>
    <n v="0"/>
    <n v="0"/>
    <n v="17.850000000000001"/>
    <n v="17.850000000000001"/>
    <n v="-17.850000000000001"/>
    <n v="0"/>
  </r>
  <r>
    <n v="25620"/>
    <s v="Lake Skinner Park"/>
    <n v="931750"/>
    <s v="Lake Skinner Park"/>
    <x v="4"/>
    <x v="4"/>
    <s v="25620 931750 546160"/>
    <x v="3"/>
    <x v="7"/>
    <s v="Capital Assets"/>
    <x v="1"/>
    <s v="Regional Parks4"/>
    <s v="Lake Skinner4"/>
    <m/>
    <m/>
    <m/>
    <n v="0"/>
    <m/>
    <m/>
    <m/>
    <m/>
    <m/>
    <m/>
    <m/>
    <m/>
    <m/>
    <n v="23456.880000000001"/>
    <n v="0"/>
    <n v="0"/>
    <n v="23456.880000000001"/>
    <n v="0"/>
    <n v="0"/>
    <n v="0"/>
    <n v="23456.880000000001"/>
    <n v="23456.880000000001"/>
    <n v="-23456.880000000001"/>
    <n v="0"/>
  </r>
  <r>
    <s v="25550"/>
    <m/>
    <s v="931101"/>
    <m/>
    <x v="163"/>
    <x v="164"/>
    <s v="25550 931101 536761"/>
    <x v="1"/>
    <x v="28"/>
    <s v="Other Charges"/>
    <x v="2"/>
    <s v="Natural Resources3"/>
    <s v="Santa Ana River Mitigation Bank3"/>
    <m/>
    <m/>
    <m/>
    <n v="0"/>
    <m/>
    <m/>
    <m/>
    <m/>
    <m/>
    <m/>
    <m/>
    <m/>
    <m/>
    <m/>
    <n v="0"/>
    <n v="0"/>
    <n v="0"/>
    <n v="0"/>
    <n v="0"/>
    <n v="0"/>
    <n v="0"/>
    <n v="0"/>
    <n v="0"/>
    <n v="614"/>
  </r>
  <r>
    <s v="25550"/>
    <m/>
    <s v="931101"/>
    <m/>
    <x v="164"/>
    <x v="164"/>
    <s v="25550 931101 551000"/>
    <x v="1"/>
    <x v="28"/>
    <s v="Other Financing Uses"/>
    <x v="4"/>
    <s v="Natural Resources5"/>
    <s v="Santa Ana River Mitigation Bank5"/>
    <m/>
    <m/>
    <m/>
    <n v="0"/>
    <m/>
    <m/>
    <m/>
    <m/>
    <m/>
    <m/>
    <m/>
    <m/>
    <m/>
    <m/>
    <n v="0"/>
    <n v="0"/>
    <n v="0"/>
    <n v="0"/>
    <n v="0"/>
    <n v="0"/>
    <n v="0"/>
    <n v="0"/>
    <n v="0"/>
    <n v="100000"/>
  </r>
  <r>
    <s v="25400"/>
    <m/>
    <s v="931104"/>
    <m/>
    <x v="165"/>
    <x v="164"/>
    <s v="25400 931104 523760"/>
    <x v="2"/>
    <x v="2"/>
    <s v="Supplies &amp; Services"/>
    <x v="0"/>
    <s v="Business Services2"/>
    <s v="Business Operations2"/>
    <m/>
    <m/>
    <m/>
    <n v="0"/>
    <m/>
    <m/>
    <m/>
    <m/>
    <m/>
    <m/>
    <m/>
    <m/>
    <m/>
    <m/>
    <n v="0"/>
    <n v="0"/>
    <n v="0"/>
    <n v="0"/>
    <n v="0"/>
    <n v="0"/>
    <n v="0"/>
    <n v="0"/>
    <n v="0"/>
    <n v="3577"/>
  </r>
  <r>
    <s v="25400"/>
    <m/>
    <s v="931104"/>
    <m/>
    <x v="166"/>
    <x v="164"/>
    <s v="25400 931104 527690"/>
    <x v="2"/>
    <x v="2"/>
    <s v="Supplies &amp; Services"/>
    <x v="0"/>
    <s v="Business Services2"/>
    <s v="Business Operations2"/>
    <m/>
    <m/>
    <m/>
    <n v="0"/>
    <m/>
    <m/>
    <m/>
    <m/>
    <m/>
    <m/>
    <m/>
    <m/>
    <m/>
    <m/>
    <n v="0"/>
    <n v="0"/>
    <n v="0"/>
    <n v="0"/>
    <n v="0"/>
    <n v="0"/>
    <n v="0"/>
    <n v="0"/>
    <n v="0"/>
    <n v="301"/>
  </r>
  <r>
    <s v="25510"/>
    <m/>
    <s v="931108"/>
    <m/>
    <x v="167"/>
    <x v="164"/>
    <s v="25510 931108 527880"/>
    <x v="2"/>
    <x v="32"/>
    <s v="Supplies &amp; Services"/>
    <x v="0"/>
    <s v="Business Services2"/>
    <s v="Park Residences2"/>
    <m/>
    <m/>
    <m/>
    <n v="0"/>
    <m/>
    <m/>
    <m/>
    <m/>
    <m/>
    <m/>
    <m/>
    <m/>
    <m/>
    <m/>
    <n v="0"/>
    <n v="0"/>
    <n v="0"/>
    <n v="0"/>
    <n v="0"/>
    <n v="0"/>
    <n v="0"/>
    <n v="0"/>
    <n v="0"/>
    <n v="5000"/>
  </r>
  <r>
    <s v="25540"/>
    <m/>
    <s v="931116"/>
    <m/>
    <x v="168"/>
    <x v="164"/>
    <s v="25540 931116 523350"/>
    <x v="1"/>
    <x v="25"/>
    <s v="Supplies &amp; Services"/>
    <x v="0"/>
    <s v="Natural Resources2"/>
    <s v="Multi-Species Reserve2"/>
    <m/>
    <m/>
    <m/>
    <n v="0"/>
    <m/>
    <m/>
    <m/>
    <m/>
    <m/>
    <m/>
    <m/>
    <m/>
    <m/>
    <m/>
    <n v="0"/>
    <n v="0"/>
    <n v="0"/>
    <n v="0"/>
    <n v="0"/>
    <n v="0"/>
    <n v="0"/>
    <n v="0"/>
    <n v="0"/>
    <n v="48390"/>
  </r>
  <r>
    <s v="25540"/>
    <m/>
    <s v="931116"/>
    <m/>
    <x v="167"/>
    <x v="164"/>
    <s v="25540 931116 527880"/>
    <x v="1"/>
    <x v="25"/>
    <s v="Supplies &amp; Services"/>
    <x v="0"/>
    <s v="Natural Resources2"/>
    <s v="Multi-Species Reserve2"/>
    <m/>
    <m/>
    <m/>
    <n v="0"/>
    <m/>
    <m/>
    <m/>
    <m/>
    <m/>
    <m/>
    <m/>
    <m/>
    <m/>
    <m/>
    <n v="0"/>
    <n v="0"/>
    <n v="0"/>
    <n v="0"/>
    <n v="0"/>
    <n v="0"/>
    <n v="0"/>
    <n v="0"/>
    <n v="0"/>
    <n v="3000"/>
  </r>
  <r>
    <s v="25540"/>
    <m/>
    <s v="931116"/>
    <m/>
    <x v="169"/>
    <x v="164"/>
    <s v="25540 931116 546360"/>
    <x v="1"/>
    <x v="25"/>
    <s v="Capital Assets"/>
    <x v="1"/>
    <s v="Natural Resources4"/>
    <s v="Multi-Species Reserve4"/>
    <m/>
    <m/>
    <m/>
    <n v="0"/>
    <m/>
    <m/>
    <m/>
    <m/>
    <m/>
    <m/>
    <m/>
    <m/>
    <m/>
    <m/>
    <n v="0"/>
    <n v="0"/>
    <n v="0"/>
    <n v="0"/>
    <n v="0"/>
    <n v="0"/>
    <n v="0"/>
    <n v="0"/>
    <n v="0"/>
    <n v="110000"/>
  </r>
  <r>
    <s v="25590"/>
    <m/>
    <s v="931150"/>
    <m/>
    <x v="170"/>
    <x v="164"/>
    <s v="25590 931150 518100"/>
    <x v="1"/>
    <x v="6"/>
    <s v="Payroll"/>
    <x v="3"/>
    <s v="Natural Resources1"/>
    <s v="MSHCP Reserve Management1"/>
    <m/>
    <m/>
    <m/>
    <n v="0"/>
    <m/>
    <m/>
    <m/>
    <m/>
    <m/>
    <m/>
    <m/>
    <m/>
    <m/>
    <m/>
    <n v="0"/>
    <n v="0"/>
    <n v="0"/>
    <n v="0"/>
    <n v="0"/>
    <n v="0"/>
    <n v="0"/>
    <n v="0"/>
    <n v="0"/>
    <n v="36532"/>
  </r>
  <r>
    <s v="25590"/>
    <m/>
    <s v="931150"/>
    <m/>
    <x v="168"/>
    <x v="164"/>
    <s v="25590 931150 523350"/>
    <x v="1"/>
    <x v="6"/>
    <s v="Supplies &amp; Services"/>
    <x v="0"/>
    <s v="Natural Resources2"/>
    <s v="MSHCP Reserve Management2"/>
    <m/>
    <m/>
    <m/>
    <n v="0"/>
    <m/>
    <m/>
    <m/>
    <m/>
    <m/>
    <m/>
    <m/>
    <m/>
    <m/>
    <m/>
    <n v="0"/>
    <n v="0"/>
    <n v="0"/>
    <n v="0"/>
    <n v="0"/>
    <n v="0"/>
    <n v="0"/>
    <n v="0"/>
    <n v="0"/>
    <n v="253335"/>
  </r>
  <r>
    <s v="25590"/>
    <m/>
    <s v="931150"/>
    <m/>
    <x v="167"/>
    <x v="164"/>
    <s v="25590 931150 527880"/>
    <x v="1"/>
    <x v="6"/>
    <s v="Supplies &amp; Services"/>
    <x v="0"/>
    <s v="Natural Resources2"/>
    <s v="MSHCP Reserve Management2"/>
    <m/>
    <m/>
    <m/>
    <n v="0"/>
    <m/>
    <m/>
    <m/>
    <m/>
    <m/>
    <m/>
    <m/>
    <m/>
    <m/>
    <m/>
    <n v="0"/>
    <n v="0"/>
    <n v="0"/>
    <n v="0"/>
    <n v="0"/>
    <n v="0"/>
    <n v="0"/>
    <n v="0"/>
    <n v="0"/>
    <n v="8600"/>
  </r>
  <r>
    <s v="25430"/>
    <m/>
    <s v="931170"/>
    <m/>
    <x v="167"/>
    <x v="164"/>
    <s v="25430 931170 527880"/>
    <x v="1"/>
    <x v="1"/>
    <s v="Supplies &amp; Services"/>
    <x v="0"/>
    <s v="Natural Resources2"/>
    <s v="Habitat &amp; Open Space Management2"/>
    <m/>
    <m/>
    <m/>
    <n v="0"/>
    <m/>
    <m/>
    <m/>
    <m/>
    <m/>
    <m/>
    <m/>
    <m/>
    <m/>
    <m/>
    <n v="0"/>
    <n v="0"/>
    <n v="0"/>
    <n v="0"/>
    <n v="0"/>
    <n v="0"/>
    <n v="0"/>
    <n v="0"/>
    <n v="0"/>
    <n v="5000"/>
  </r>
  <r>
    <s v="25400"/>
    <m/>
    <s v="931270"/>
    <m/>
    <x v="163"/>
    <x v="164"/>
    <s v="25400 931270 536761"/>
    <x v="2"/>
    <x v="14"/>
    <s v="Other Charges"/>
    <x v="2"/>
    <s v="Business Services3"/>
    <s v="SARB Management3"/>
    <m/>
    <m/>
    <m/>
    <n v="0"/>
    <m/>
    <m/>
    <m/>
    <m/>
    <m/>
    <m/>
    <m/>
    <m/>
    <m/>
    <m/>
    <n v="0"/>
    <n v="0"/>
    <n v="0"/>
    <n v="0"/>
    <n v="0"/>
    <n v="0"/>
    <n v="0"/>
    <n v="0"/>
    <n v="0"/>
    <n v="1227"/>
  </r>
  <r>
    <s v="25400"/>
    <m/>
    <s v="931300"/>
    <m/>
    <x v="163"/>
    <x v="164"/>
    <s v="25400 931300 536761"/>
    <x v="1"/>
    <x v="37"/>
    <s v="Other Charges"/>
    <x v="2"/>
    <s v="Natural Resources3"/>
    <s v="Trails Maintenance3"/>
    <m/>
    <m/>
    <m/>
    <n v="0"/>
    <m/>
    <m/>
    <m/>
    <m/>
    <m/>
    <m/>
    <m/>
    <m/>
    <m/>
    <m/>
    <n v="0"/>
    <n v="0"/>
    <n v="0"/>
    <n v="0"/>
    <n v="0"/>
    <n v="0"/>
    <n v="0"/>
    <n v="0"/>
    <n v="0"/>
    <n v="1841"/>
  </r>
  <r>
    <s v="25400"/>
    <m/>
    <s v="931403"/>
    <m/>
    <x v="171"/>
    <x v="164"/>
    <s v="25400 931403 520220"/>
    <x v="3"/>
    <x v="23"/>
    <s v="Supplies &amp; Services"/>
    <x v="0"/>
    <s v="Regional Parks2"/>
    <s v="Idyllwild2"/>
    <m/>
    <m/>
    <m/>
    <n v="0"/>
    <m/>
    <m/>
    <m/>
    <m/>
    <m/>
    <m/>
    <m/>
    <m/>
    <m/>
    <m/>
    <n v="0"/>
    <n v="0"/>
    <n v="0"/>
    <n v="0"/>
    <n v="0"/>
    <n v="0"/>
    <n v="0"/>
    <n v="0"/>
    <n v="0"/>
    <n v="2800"/>
  </r>
  <r>
    <s v="25400"/>
    <m/>
    <s v="931403"/>
    <m/>
    <x v="167"/>
    <x v="164"/>
    <s v="25400 931403 527880"/>
    <x v="3"/>
    <x v="23"/>
    <s v="Supplies &amp; Services"/>
    <x v="0"/>
    <s v="Regional Parks2"/>
    <s v="Idyllwild2"/>
    <m/>
    <m/>
    <m/>
    <n v="0"/>
    <m/>
    <m/>
    <m/>
    <m/>
    <m/>
    <m/>
    <m/>
    <m/>
    <m/>
    <m/>
    <n v="0"/>
    <n v="0"/>
    <n v="0"/>
    <n v="0"/>
    <n v="0"/>
    <n v="0"/>
    <n v="0"/>
    <n v="0"/>
    <n v="0"/>
    <n v="2000"/>
  </r>
  <r>
    <s v="25400"/>
    <m/>
    <s v="931409"/>
    <m/>
    <x v="167"/>
    <x v="164"/>
    <s v="25400 931409 527880"/>
    <x v="3"/>
    <x v="4"/>
    <s v="Supplies &amp; Services"/>
    <x v="0"/>
    <s v="Regional Parks2"/>
    <s v="Rancho Jurupa2"/>
    <m/>
    <m/>
    <m/>
    <n v="0"/>
    <m/>
    <m/>
    <m/>
    <m/>
    <m/>
    <m/>
    <m/>
    <m/>
    <m/>
    <m/>
    <n v="0"/>
    <n v="0"/>
    <n v="0"/>
    <n v="0"/>
    <n v="0"/>
    <n v="0"/>
    <n v="0"/>
    <n v="0"/>
    <n v="0"/>
    <n v="3000"/>
  </r>
  <r>
    <s v="25400"/>
    <m/>
    <s v="931420"/>
    <m/>
    <x v="163"/>
    <x v="164"/>
    <s v="25400 931420 536761"/>
    <x v="3"/>
    <x v="35"/>
    <s v="Other Charges"/>
    <x v="2"/>
    <s v="Regional Parks3"/>
    <s v="Blythe Parks3"/>
    <m/>
    <m/>
    <m/>
    <n v="0"/>
    <m/>
    <m/>
    <m/>
    <m/>
    <m/>
    <m/>
    <m/>
    <m/>
    <m/>
    <m/>
    <n v="0"/>
    <n v="0"/>
    <n v="0"/>
    <n v="0"/>
    <n v="0"/>
    <n v="0"/>
    <n v="0"/>
    <n v="0"/>
    <n v="0"/>
    <n v="307"/>
  </r>
  <r>
    <s v="25400"/>
    <m/>
    <s v="931421"/>
    <m/>
    <x v="167"/>
    <x v="164"/>
    <s v="25400 931421 527880"/>
    <x v="3"/>
    <x v="5"/>
    <s v="Supplies &amp; Services"/>
    <x v="0"/>
    <s v="Regional Parks2"/>
    <s v="Mayflower2"/>
    <m/>
    <m/>
    <m/>
    <n v="0"/>
    <m/>
    <m/>
    <m/>
    <m/>
    <m/>
    <m/>
    <m/>
    <m/>
    <m/>
    <m/>
    <n v="0"/>
    <n v="0"/>
    <n v="0"/>
    <n v="0"/>
    <n v="0"/>
    <n v="0"/>
    <n v="0"/>
    <n v="0"/>
    <n v="0"/>
    <n v="500"/>
  </r>
  <r>
    <s v="25620"/>
    <m/>
    <s v="931750"/>
    <m/>
    <x v="168"/>
    <x v="164"/>
    <s v="25620 931750 523350"/>
    <x v="3"/>
    <x v="7"/>
    <s v="Supplies &amp; Services"/>
    <x v="0"/>
    <s v="Regional Parks2"/>
    <s v="Lake Skinner2"/>
    <m/>
    <m/>
    <m/>
    <n v="0"/>
    <m/>
    <m/>
    <m/>
    <m/>
    <m/>
    <m/>
    <m/>
    <m/>
    <m/>
    <m/>
    <n v="0"/>
    <n v="0"/>
    <n v="0"/>
    <n v="0"/>
    <n v="0"/>
    <n v="0"/>
    <n v="0"/>
    <n v="0"/>
    <n v="0"/>
    <n v="255837"/>
  </r>
  <r>
    <s v="25620"/>
    <m/>
    <s v="931750"/>
    <m/>
    <x v="167"/>
    <x v="164"/>
    <s v="25620 931750 527880"/>
    <x v="3"/>
    <x v="7"/>
    <s v="Supplies &amp; Services"/>
    <x v="0"/>
    <s v="Regional Parks2"/>
    <s v="Lake Skinner2"/>
    <m/>
    <m/>
    <m/>
    <n v="0"/>
    <m/>
    <m/>
    <m/>
    <m/>
    <m/>
    <m/>
    <m/>
    <m/>
    <m/>
    <m/>
    <n v="0"/>
    <n v="0"/>
    <n v="0"/>
    <n v="0"/>
    <n v="0"/>
    <n v="0"/>
    <n v="0"/>
    <n v="0"/>
    <n v="0"/>
    <n v="2200"/>
  </r>
  <r>
    <n v="21735"/>
    <s v="ARP Act Coronavirus Relief"/>
    <n v="931105"/>
    <s v="Park Acq &amp; Dev, District"/>
    <x v="67"/>
    <x v="67"/>
    <s v="21735 931105 523800"/>
    <x v="5"/>
    <x v="34"/>
    <s v="Supplies &amp; Services"/>
    <x v="0"/>
    <s v="ARPA2"/>
    <s v="ARPA Projects2"/>
    <m/>
    <m/>
    <m/>
    <n v="0"/>
    <m/>
    <m/>
    <m/>
    <m/>
    <m/>
    <m/>
    <m/>
    <m/>
    <m/>
    <m/>
    <n v="621.64"/>
    <n v="184.01"/>
    <n v="805.65"/>
    <n v="0"/>
    <n v="0"/>
    <n v="0"/>
    <n v="805.65"/>
    <n v="805.65"/>
    <n v="-805.65"/>
    <n v="0"/>
  </r>
  <r>
    <n v="21735"/>
    <s v="ARP Act Coronavirus Relief"/>
    <n v="931105"/>
    <s v="Park Acq &amp; Dev, District"/>
    <x v="73"/>
    <x v="73"/>
    <s v="21735 931105 527100"/>
    <x v="5"/>
    <x v="34"/>
    <s v="Supplies &amp; Services"/>
    <x v="0"/>
    <s v="ARPA2"/>
    <s v="ARPA Projects2"/>
    <m/>
    <m/>
    <m/>
    <n v="0"/>
    <m/>
    <m/>
    <m/>
    <m/>
    <m/>
    <m/>
    <m/>
    <m/>
    <m/>
    <m/>
    <n v="138.06"/>
    <n v="0"/>
    <n v="138.06"/>
    <n v="0"/>
    <n v="0"/>
    <n v="0"/>
    <n v="138.06"/>
    <n v="138.06"/>
    <n v="-138.06"/>
    <n v="0"/>
  </r>
  <r>
    <n v="21735"/>
    <s v="ARP Act Coronavirus Relief"/>
    <n v="931105"/>
    <s v="Park Acq &amp; Dev, District"/>
    <x v="74"/>
    <x v="74"/>
    <s v="21735 931105 527660"/>
    <x v="5"/>
    <x v="34"/>
    <s v="Supplies &amp; Services"/>
    <x v="0"/>
    <s v="ARPA2"/>
    <s v="ARPA Projects2"/>
    <m/>
    <m/>
    <m/>
    <n v="0"/>
    <m/>
    <m/>
    <m/>
    <m/>
    <m/>
    <m/>
    <m/>
    <m/>
    <m/>
    <m/>
    <n v="93.43"/>
    <n v="0"/>
    <n v="93.43"/>
    <n v="0"/>
    <n v="0"/>
    <n v="0"/>
    <n v="93.43"/>
    <n v="93.43"/>
    <n v="-93.43"/>
    <n v="0"/>
  </r>
  <r>
    <n v="25400"/>
    <s v="Regional Park &amp; Open Space Dis"/>
    <n v="931240"/>
    <s v="Finance"/>
    <x v="65"/>
    <x v="65"/>
    <s v="25400 931240 523640"/>
    <x v="2"/>
    <x v="12"/>
    <s v="Supplies &amp; Services"/>
    <x v="0"/>
    <s v="Business Services2"/>
    <s v="Finance2"/>
    <m/>
    <m/>
    <m/>
    <n v="0"/>
    <m/>
    <m/>
    <m/>
    <m/>
    <m/>
    <m/>
    <m/>
    <m/>
    <m/>
    <m/>
    <n v="2718.62"/>
    <n v="0"/>
    <n v="2718.62"/>
    <n v="0"/>
    <n v="0"/>
    <n v="0"/>
    <n v="2718.62"/>
    <n v="2718.62"/>
    <n v="-2718.62"/>
    <n v="0"/>
  </r>
  <r>
    <n v="25400"/>
    <s v="Regional Park &amp; Open Space Dis"/>
    <n v="931270"/>
    <s v="Santa Ana River Bottom Mgmt"/>
    <x v="172"/>
    <x v="165"/>
    <s v="25400 931270 510280"/>
    <x v="2"/>
    <x v="14"/>
    <s v="Payroll"/>
    <x v="3"/>
    <s v="Business Services1"/>
    <s v="SARB Management1"/>
    <m/>
    <m/>
    <m/>
    <n v="0"/>
    <m/>
    <m/>
    <m/>
    <m/>
    <m/>
    <m/>
    <m/>
    <m/>
    <m/>
    <m/>
    <n v="30.25"/>
    <n v="25.5"/>
    <n v="55.75"/>
    <n v="0"/>
    <n v="0"/>
    <n v="0"/>
    <n v="55.75"/>
    <n v="55.75"/>
    <n v="-55.75"/>
    <n v="0"/>
  </r>
  <r>
    <n v="25400"/>
    <s v="Regional Park &amp; Open Space Dis"/>
    <n v="931270"/>
    <s v="Santa Ana River Bottom Mgmt"/>
    <x v="53"/>
    <x v="53"/>
    <s v="25400 931270 520800"/>
    <x v="2"/>
    <x v="14"/>
    <s v="Supplies &amp; Services"/>
    <x v="0"/>
    <s v="Business Services2"/>
    <s v="SARB Management2"/>
    <m/>
    <m/>
    <m/>
    <n v="0"/>
    <m/>
    <m/>
    <m/>
    <m/>
    <m/>
    <m/>
    <m/>
    <m/>
    <m/>
    <m/>
    <n v="172.91"/>
    <n v="0"/>
    <n v="172.91"/>
    <n v="0"/>
    <n v="0"/>
    <n v="0"/>
    <n v="172.91"/>
    <n v="172.91"/>
    <n v="-172.91"/>
    <n v="0"/>
  </r>
  <r>
    <n v="25400"/>
    <s v="Regional Park &amp; Open Space Dis"/>
    <n v="931302"/>
    <s v="Gilman Ranch Historic Museum"/>
    <x v="172"/>
    <x v="165"/>
    <s v="25400 931302 510280"/>
    <x v="4"/>
    <x v="16"/>
    <s v="Payroll"/>
    <x v="3"/>
    <s v="Interpretive1"/>
    <s v="Gilman Ranch1"/>
    <m/>
    <m/>
    <m/>
    <n v="0"/>
    <m/>
    <m/>
    <m/>
    <m/>
    <m/>
    <m/>
    <m/>
    <m/>
    <m/>
    <m/>
    <n v="4"/>
    <n v="0"/>
    <n v="4"/>
    <n v="0"/>
    <n v="0"/>
    <n v="0"/>
    <n v="4"/>
    <n v="4"/>
    <n v="-4"/>
    <n v="0"/>
  </r>
  <r>
    <n v="25400"/>
    <s v="Regional Park &amp; Open Space Dis"/>
    <n v="931403"/>
    <s v="Idyllwild Park"/>
    <x v="172"/>
    <x v="165"/>
    <s v="25400 931403 510280"/>
    <x v="3"/>
    <x v="23"/>
    <s v="Payroll"/>
    <x v="3"/>
    <s v="Regional Parks1"/>
    <s v="Idyllwild1"/>
    <m/>
    <m/>
    <m/>
    <n v="0"/>
    <m/>
    <m/>
    <m/>
    <m/>
    <m/>
    <m/>
    <m/>
    <m/>
    <m/>
    <m/>
    <n v="11.5"/>
    <n v="2"/>
    <n v="13.5"/>
    <n v="0"/>
    <n v="0"/>
    <n v="0"/>
    <n v="13.5"/>
    <n v="13.5"/>
    <n v="-13.5"/>
    <n v="0"/>
  </r>
  <r>
    <n v="25400"/>
    <s v="Regional Park &amp; Open Space Dis"/>
    <n v="931409"/>
    <s v="Rancho Jurupa Park"/>
    <x v="172"/>
    <x v="165"/>
    <s v="25400 931409 510280"/>
    <x v="3"/>
    <x v="4"/>
    <s v="Payroll"/>
    <x v="3"/>
    <s v="Regional Parks1"/>
    <s v="Rancho Jurupa1"/>
    <m/>
    <m/>
    <m/>
    <n v="0"/>
    <m/>
    <m/>
    <m/>
    <m/>
    <m/>
    <m/>
    <m/>
    <m/>
    <m/>
    <m/>
    <n v="19"/>
    <n v="1.5"/>
    <n v="20.5"/>
    <n v="0"/>
    <n v="0"/>
    <n v="0"/>
    <n v="20.5"/>
    <n v="20.5"/>
    <n v="-20.5"/>
    <n v="0"/>
  </r>
  <r>
    <n v="25430"/>
    <s v="Habitat/Open Space Mgt-Parks"/>
    <n v="931170"/>
    <s v="Habitat &amp; Open Space Mgmt"/>
    <x v="172"/>
    <x v="165"/>
    <s v="25430 931170 510280"/>
    <x v="1"/>
    <x v="1"/>
    <s v="Payroll"/>
    <x v="3"/>
    <s v="Natural Resources1"/>
    <s v="Habitat &amp; Open Space Management1"/>
    <m/>
    <m/>
    <m/>
    <n v="0"/>
    <m/>
    <m/>
    <m/>
    <m/>
    <m/>
    <m/>
    <m/>
    <m/>
    <m/>
    <m/>
    <n v="13"/>
    <n v="29.5"/>
    <n v="42.5"/>
    <n v="0"/>
    <n v="0"/>
    <n v="0"/>
    <n v="42.5"/>
    <n v="42.5"/>
    <n v="-42.5"/>
    <n v="0"/>
  </r>
  <r>
    <n v="25510"/>
    <s v="Park Residences Util &amp; Maint"/>
    <n v="931108"/>
    <s v="Park Residences Util &amp; Maint"/>
    <x v="78"/>
    <x v="78"/>
    <s v="25510 931108 528140"/>
    <x v="2"/>
    <x v="32"/>
    <s v="Supplies &amp; Services"/>
    <x v="0"/>
    <s v="Business Services2"/>
    <s v="Park Residences2"/>
    <m/>
    <m/>
    <m/>
    <n v="0"/>
    <m/>
    <m/>
    <m/>
    <m/>
    <m/>
    <m/>
    <m/>
    <m/>
    <m/>
    <m/>
    <n v="245"/>
    <n v="0"/>
    <n v="245"/>
    <n v="0"/>
    <n v="0"/>
    <n v="0"/>
    <n v="245"/>
    <n v="245"/>
    <n v="-245"/>
    <n v="0"/>
  </r>
  <r>
    <n v="25540"/>
    <s v="Multi-Species Reserve"/>
    <n v="931116"/>
    <s v="Multi-Species Reserve"/>
    <x v="172"/>
    <x v="165"/>
    <s v="25540 931116 510280"/>
    <x v="1"/>
    <x v="25"/>
    <s v="Payroll"/>
    <x v="3"/>
    <s v="Natural Resources1"/>
    <s v="Multi-Species Reserve1"/>
    <m/>
    <m/>
    <m/>
    <n v="0"/>
    <m/>
    <m/>
    <m/>
    <m/>
    <m/>
    <m/>
    <m/>
    <m/>
    <m/>
    <m/>
    <n v="32.5"/>
    <n v="17"/>
    <n v="49.5"/>
    <n v="0"/>
    <n v="0"/>
    <n v="0"/>
    <n v="49.5"/>
    <n v="49.5"/>
    <n v="-49.5"/>
    <n v="0"/>
  </r>
  <r>
    <n v="25590"/>
    <s v="MSHCP Reserve Management"/>
    <n v="931150"/>
    <s v="MSHCP Reserve Management"/>
    <x v="172"/>
    <x v="165"/>
    <s v="25590 931150 510280"/>
    <x v="1"/>
    <x v="6"/>
    <s v="Payroll"/>
    <x v="3"/>
    <s v="Natural Resources1"/>
    <s v="MSHCP Reserve Management1"/>
    <m/>
    <m/>
    <m/>
    <n v="0"/>
    <m/>
    <m/>
    <m/>
    <m/>
    <m/>
    <m/>
    <m/>
    <m/>
    <m/>
    <m/>
    <n v="66"/>
    <n v="10.5"/>
    <n v="76.5"/>
    <n v="0"/>
    <n v="0"/>
    <n v="0"/>
    <n v="76.5"/>
    <n v="76.5"/>
    <n v="-76.5"/>
    <n v="0"/>
  </r>
  <r>
    <n v="25620"/>
    <s v="Lake Skinner Park"/>
    <n v="931750"/>
    <s v="Lake Skinner Park"/>
    <x v="172"/>
    <x v="165"/>
    <s v="25620 931750 510280"/>
    <x v="3"/>
    <x v="7"/>
    <s v="Payroll"/>
    <x v="3"/>
    <s v="Regional Parks1"/>
    <s v="Lake Skinner1"/>
    <m/>
    <m/>
    <m/>
    <n v="0"/>
    <m/>
    <m/>
    <m/>
    <m/>
    <m/>
    <m/>
    <m/>
    <m/>
    <m/>
    <m/>
    <n v="9"/>
    <n v="1.5"/>
    <n v="10.5"/>
    <n v="0"/>
    <n v="0"/>
    <n v="0"/>
    <n v="10.5"/>
    <n v="10.5"/>
    <n v="-10.5"/>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33759A4F-F233-4233-A753-8FA27A3533B9}" name="PivotTable1" cacheId="21" applyNumberFormats="0" applyBorderFormats="0" applyFontFormats="0" applyPatternFormats="0" applyAlignmentFormats="0" applyWidthHeightFormats="1" dataCaption="Values" updatedVersion="8" minRefreshableVersion="3" useAutoFormatting="1" itemPrintTitles="1" createdVersion="7" indent="0" compact="0" compactData="0" multipleFieldFilters="0" rowHeaderCaption="PROGRAM AREA">
  <location ref="A5:H206" firstHeaderRow="0" firstDataRow="1" firstDataCol="5" rowPageCount="1" colPageCount="1"/>
  <pivotFields count="36">
    <pivotField axis="axisRow" compact="0" outline="0" showAll="0" defaultSubtotal="0">
      <items count="15">
        <item x="14"/>
        <item x="0"/>
        <item x="11"/>
        <item x="12"/>
        <item x="1"/>
        <item x="2"/>
        <item x="10"/>
        <item x="13"/>
        <item x="3"/>
        <item x="4"/>
        <item x="5"/>
        <item x="6"/>
        <item x="7"/>
        <item x="8"/>
        <item x="9"/>
      </items>
    </pivotField>
    <pivotField compact="0" outline="0" showAll="0" defaultSubtotal="0"/>
    <pivotField axis="axisRow" compact="0" outline="0" showAll="0" defaultSubtotal="0">
      <items count="33">
        <item x="5"/>
        <item x="27"/>
        <item x="1"/>
        <item x="8"/>
        <item x="31"/>
        <item x="28"/>
        <item x="4"/>
        <item x="9"/>
        <item x="10"/>
        <item x="6"/>
        <item x="3"/>
        <item x="2"/>
        <item x="29"/>
        <item x="11"/>
        <item x="0"/>
        <item x="32"/>
        <item x="12"/>
        <item x="13"/>
        <item x="26"/>
        <item x="14"/>
        <item x="15"/>
        <item x="23"/>
        <item x="16"/>
        <item x="17"/>
        <item x="18"/>
        <item x="19"/>
        <item x="22"/>
        <item x="20"/>
        <item x="21"/>
        <item x="24"/>
        <item x="25"/>
        <item x="7"/>
        <item x="30"/>
      </items>
    </pivotField>
    <pivotField compact="0" outline="0" showAll="0" defaultSubtotal="0"/>
    <pivotField axis="axisRow" compact="0" outline="0" showAll="0" defaultSubtotal="0">
      <items count="46">
        <item x="0"/>
        <item x="1"/>
        <item x="2"/>
        <item x="3"/>
        <item x="4"/>
        <item x="5"/>
        <item x="6"/>
        <item x="7"/>
        <item x="8"/>
        <item x="9"/>
        <item x="10"/>
        <item x="11"/>
        <item x="12"/>
        <item x="13"/>
        <item x="14"/>
        <item x="15"/>
        <item x="16"/>
        <item x="17"/>
        <item x="43"/>
        <item x="18"/>
        <item x="19"/>
        <item x="20"/>
        <item x="21"/>
        <item x="22"/>
        <item x="23"/>
        <item x="24"/>
        <item x="25"/>
        <item x="42"/>
        <item x="26"/>
        <item x="41"/>
        <item x="27"/>
        <item x="28"/>
        <item x="30"/>
        <item x="31"/>
        <item x="32"/>
        <item x="33"/>
        <item x="34"/>
        <item x="35"/>
        <item x="36"/>
        <item x="37"/>
        <item x="38"/>
        <item x="39"/>
        <item x="40"/>
        <item x="44"/>
        <item x="29"/>
        <item x="45"/>
      </items>
    </pivotField>
    <pivotField axis="axisRow" compact="0" outline="0" showAll="0" defaultSubtotal="0">
      <items count="47">
        <item x="9"/>
        <item x="17"/>
        <item x="14"/>
        <item x="15"/>
        <item x="19"/>
        <item x="43"/>
        <item x="33"/>
        <item x="16"/>
        <item x="13"/>
        <item x="32"/>
        <item x="37"/>
        <item x="39"/>
        <item x="34"/>
        <item x="20"/>
        <item x="10"/>
        <item x="41"/>
        <item x="21"/>
        <item x="6"/>
        <item x="27"/>
        <item x="28"/>
        <item x="11"/>
        <item x="8"/>
        <item x="38"/>
        <item x="12"/>
        <item x="26"/>
        <item x="44"/>
        <item x="35"/>
        <item x="30"/>
        <item x="36"/>
        <item x="0"/>
        <item x="3"/>
        <item x="1"/>
        <item x="4"/>
        <item x="2"/>
        <item x="5"/>
        <item x="22"/>
        <item x="24"/>
        <item x="25"/>
        <item x="7"/>
        <item x="23"/>
        <item x="31"/>
        <item x="42"/>
        <item x="18"/>
        <item x="45"/>
        <item x="29"/>
        <item x="40"/>
        <item x="46"/>
      </items>
    </pivotField>
    <pivotField compact="0" outline="0" showAll="0" defaultSubtotal="0"/>
    <pivotField compact="0" outline="0" showAll="0" defaultSubtotal="0"/>
    <pivotField axis="axisPage" compact="0" outline="0" multipleItemSelectionAllowed="1" showAll="0" defaultSubtotal="0">
      <items count="6">
        <item x="0"/>
        <item x="4"/>
        <item x="1"/>
        <item x="2"/>
        <item x="3"/>
        <item x="5"/>
      </items>
    </pivotField>
    <pivotField axis="axisRow" compact="0" outline="0" showAll="0">
      <items count="33">
        <item x="23"/>
        <item x="0"/>
        <item x="27"/>
        <item x="11"/>
        <item x="1"/>
        <item x="13"/>
        <item x="28"/>
        <item x="24"/>
        <item x="14"/>
        <item x="12"/>
        <item x="18"/>
        <item x="6"/>
        <item x="25"/>
        <item x="17"/>
        <item x="16"/>
        <item x="21"/>
        <item x="19"/>
        <item x="5"/>
        <item x="3"/>
        <item x="2"/>
        <item x="9"/>
        <item x="7"/>
        <item x="8"/>
        <item x="29"/>
        <item x="20"/>
        <item x="15"/>
        <item x="26"/>
        <item x="4"/>
        <item x="22"/>
        <item x="30"/>
        <item x="10"/>
        <item x="31"/>
        <item t="default"/>
      </items>
    </pivotField>
    <pivotField compact="0" outline="0" showAll="0" defaultSubtotal="0"/>
    <pivotField compact="0" outline="0" showAll="0" defaultSubtotal="0"/>
    <pivotField compact="0" outline="0" showAll="0" defaultSubtotal="0"/>
    <pivotField compact="0" numFmtId="164" outline="0" subtotalTop="0" showAll="0" defaultSubtotal="0"/>
    <pivotField compact="0" outline="0" showAll="0" defaultSubtotal="0"/>
    <pivotField dataField="1" compact="0" numFmtId="164" outline="0" subtotalTop="0" showAll="0" defaultSubtotal="0"/>
    <pivotField compact="0" numFmtId="43" outline="0" showAll="0" defaultSubtotal="0"/>
    <pivotField compact="0" numFmtId="43" outline="0" showAll="0" defaultSubtotal="0"/>
    <pivotField compact="0" numFmtId="43"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dataField="1" compact="0" numFmtId="43" outline="0" showAll="0" defaultSubtotal="0"/>
    <pivotField compact="0" numFmtId="43" outline="0" showAll="0" defaultSubtotal="0"/>
    <pivotField compact="0" numFmtId="43" outline="0" showAll="0" defaultSubtotal="0"/>
    <pivotField compact="0" numFmtId="43" outline="0" showAll="0" defaultSubtotal="0"/>
    <pivotField compact="0" numFmtId="43" outline="0" showAll="0" defaultSubtotal="0"/>
    <pivotField compact="0" numFmtId="43" outline="0" showAll="0" defaultSubtotal="0"/>
    <pivotField compact="0" numFmtId="43" outline="0" showAll="0" defaultSubtotal="0"/>
    <pivotField dataField="1" compact="0" numFmtId="43" outline="0" subtotalTop="0" showAll="0" defaultSubtotal="0"/>
  </pivotFields>
  <rowFields count="5">
    <field x="9"/>
    <field x="0"/>
    <field x="2"/>
    <field x="4"/>
    <field x="5"/>
  </rowFields>
  <rowItems count="201">
    <i>
      <x/>
      <x v="1"/>
      <x v="29"/>
      <x v="9"/>
      <x/>
    </i>
    <i r="3">
      <x v="13"/>
      <x v="8"/>
    </i>
    <i t="default">
      <x/>
    </i>
    <i>
      <x v="1"/>
      <x v="1"/>
      <x v="2"/>
      <x v="6"/>
      <x v="17"/>
    </i>
    <i r="2">
      <x v="14"/>
      <x/>
      <x v="29"/>
    </i>
    <i r="3">
      <x v="1"/>
      <x v="31"/>
    </i>
    <i r="3">
      <x v="2"/>
      <x v="33"/>
    </i>
    <i r="3">
      <x v="3"/>
      <x v="30"/>
    </i>
    <i r="3">
      <x v="4"/>
      <x v="32"/>
    </i>
    <i r="3">
      <x v="5"/>
      <x v="34"/>
    </i>
    <i r="3">
      <x v="6"/>
      <x v="17"/>
    </i>
    <i r="3">
      <x v="7"/>
      <x v="38"/>
    </i>
    <i r="3">
      <x v="8"/>
      <x v="21"/>
    </i>
    <i r="3">
      <x v="11"/>
      <x v="20"/>
    </i>
    <i r="3">
      <x v="12"/>
      <x v="23"/>
    </i>
    <i r="3">
      <x v="14"/>
      <x v="2"/>
    </i>
    <i r="3">
      <x v="15"/>
      <x v="3"/>
    </i>
    <i r="3">
      <x v="16"/>
      <x v="7"/>
    </i>
    <i r="3">
      <x v="25"/>
      <x v="36"/>
    </i>
    <i r="3">
      <x v="26"/>
      <x v="37"/>
    </i>
    <i r="3">
      <x v="31"/>
      <x v="19"/>
    </i>
    <i r="3">
      <x v="34"/>
      <x v="9"/>
    </i>
    <i r="3">
      <x v="37"/>
      <x v="26"/>
    </i>
    <i r="3">
      <x v="39"/>
      <x v="10"/>
    </i>
    <i r="3">
      <x v="42"/>
      <x v="11"/>
    </i>
    <i r="3">
      <x v="45"/>
      <x v="46"/>
    </i>
    <i r="1">
      <x v="3"/>
      <x v="12"/>
      <x v="6"/>
      <x v="17"/>
    </i>
    <i t="default">
      <x v="1"/>
    </i>
    <i>
      <x v="2"/>
      <x v="6"/>
      <x v="1"/>
      <x v="6"/>
      <x v="17"/>
    </i>
    <i r="3">
      <x v="29"/>
      <x v="15"/>
    </i>
    <i t="default">
      <x v="2"/>
    </i>
    <i>
      <x v="3"/>
      <x v="1"/>
      <x v="16"/>
      <x v="9"/>
      <x/>
    </i>
    <i r="3">
      <x v="21"/>
      <x v="13"/>
    </i>
    <i r="3">
      <x v="28"/>
      <x v="24"/>
    </i>
    <i r="3">
      <x v="32"/>
      <x v="27"/>
    </i>
    <i r="3">
      <x v="36"/>
      <x v="12"/>
    </i>
    <i r="3">
      <x v="38"/>
      <x v="28"/>
    </i>
    <i t="default">
      <x v="3"/>
    </i>
    <i>
      <x v="4"/>
      <x v="4"/>
      <x v="11"/>
      <x v="6"/>
      <x v="17"/>
    </i>
    <i r="3">
      <x v="9"/>
      <x/>
    </i>
    <i r="3">
      <x v="14"/>
      <x v="2"/>
    </i>
    <i r="3">
      <x v="41"/>
      <x v="25"/>
    </i>
    <i r="3">
      <x v="42"/>
      <x v="11"/>
    </i>
    <i r="3">
      <x v="44"/>
      <x v="44"/>
    </i>
    <i t="default">
      <x v="4"/>
    </i>
    <i>
      <x v="5"/>
      <x v="1"/>
      <x v="19"/>
      <x v="9"/>
      <x/>
    </i>
    <i r="3">
      <x v="10"/>
      <x v="14"/>
    </i>
    <i r="3">
      <x v="17"/>
      <x v="1"/>
    </i>
    <i r="3">
      <x v="21"/>
      <x v="13"/>
    </i>
    <i r="3">
      <x v="36"/>
      <x v="45"/>
    </i>
    <i r="3">
      <x v="38"/>
      <x v="28"/>
    </i>
    <i t="default">
      <x v="5"/>
    </i>
    <i>
      <x v="6"/>
      <x v="2"/>
      <x v="5"/>
      <x v="6"/>
      <x v="17"/>
    </i>
    <i t="default">
      <x v="6"/>
    </i>
    <i>
      <x v="7"/>
      <x v="1"/>
      <x v="30"/>
      <x v="7"/>
      <x v="38"/>
    </i>
    <i r="3">
      <x v="9"/>
      <x/>
    </i>
    <i r="3">
      <x v="19"/>
      <x v="42"/>
    </i>
    <i r="3">
      <x v="20"/>
      <x v="4"/>
    </i>
    <i r="3">
      <x v="21"/>
      <x v="13"/>
    </i>
    <i r="3">
      <x v="23"/>
      <x v="35"/>
    </i>
    <i r="3">
      <x v="28"/>
      <x v="24"/>
    </i>
    <i r="3">
      <x v="32"/>
      <x v="27"/>
    </i>
    <i r="3">
      <x v="35"/>
      <x v="6"/>
    </i>
    <i t="default">
      <x v="7"/>
    </i>
    <i>
      <x v="8"/>
      <x v="1"/>
      <x v="20"/>
      <x v="7"/>
      <x v="38"/>
    </i>
    <i r="3">
      <x v="9"/>
      <x/>
    </i>
    <i r="3">
      <x v="12"/>
      <x v="23"/>
    </i>
    <i r="3">
      <x v="19"/>
      <x v="42"/>
    </i>
    <i r="3">
      <x v="21"/>
      <x v="13"/>
    </i>
    <i r="3">
      <x v="28"/>
      <x v="24"/>
    </i>
    <i r="3">
      <x v="32"/>
      <x v="27"/>
    </i>
    <i r="3">
      <x v="38"/>
      <x v="28"/>
    </i>
    <i t="default">
      <x v="8"/>
    </i>
    <i>
      <x v="9"/>
      <x v="1"/>
      <x v="17"/>
      <x v="9"/>
      <x/>
    </i>
    <i r="3">
      <x v="12"/>
      <x v="23"/>
    </i>
    <i r="3">
      <x v="14"/>
      <x v="2"/>
    </i>
    <i r="3">
      <x v="21"/>
      <x v="13"/>
    </i>
    <i r="3">
      <x v="32"/>
      <x v="27"/>
    </i>
    <i r="3">
      <x v="36"/>
      <x v="12"/>
    </i>
    <i r="3">
      <x v="38"/>
      <x v="28"/>
    </i>
    <i t="default">
      <x v="9"/>
    </i>
    <i>
      <x v="10"/>
      <x v="1"/>
      <x v="25"/>
      <x v="9"/>
      <x/>
    </i>
    <i r="3">
      <x v="10"/>
      <x v="14"/>
    </i>
    <i r="3">
      <x v="20"/>
      <x v="4"/>
    </i>
    <i r="3">
      <x v="21"/>
      <x v="13"/>
    </i>
    <i r="3">
      <x v="22"/>
      <x v="16"/>
    </i>
    <i r="3">
      <x v="23"/>
      <x v="35"/>
    </i>
    <i r="3">
      <x v="24"/>
      <x v="39"/>
    </i>
    <i r="3">
      <x v="28"/>
      <x v="24"/>
    </i>
    <i r="3">
      <x v="32"/>
      <x v="27"/>
    </i>
    <i r="3">
      <x v="36"/>
      <x v="12"/>
    </i>
    <i r="3">
      <x v="37"/>
      <x v="26"/>
    </i>
    <i t="default">
      <x v="10"/>
    </i>
    <i>
      <x v="11"/>
      <x v="11"/>
      <x v="31"/>
      <x v="6"/>
      <x v="17"/>
    </i>
    <i r="3">
      <x v="9"/>
      <x/>
    </i>
    <i r="3">
      <x v="12"/>
      <x v="23"/>
    </i>
    <i r="3">
      <x v="13"/>
      <x v="8"/>
    </i>
    <i r="3">
      <x v="19"/>
      <x v="42"/>
    </i>
    <i r="3">
      <x v="20"/>
      <x v="4"/>
    </i>
    <i r="3">
      <x v="21"/>
      <x v="13"/>
    </i>
    <i r="3">
      <x v="22"/>
      <x v="16"/>
    </i>
    <i r="3">
      <x v="23"/>
      <x v="35"/>
    </i>
    <i r="3">
      <x v="37"/>
      <x v="26"/>
    </i>
    <i r="3">
      <x v="40"/>
      <x v="22"/>
    </i>
    <i t="default">
      <x v="11"/>
    </i>
    <i>
      <x v="12"/>
      <x v="1"/>
      <x v="19"/>
      <x v="32"/>
      <x v="27"/>
    </i>
    <i t="default">
      <x v="12"/>
    </i>
    <i>
      <x v="13"/>
      <x v="1"/>
      <x v="24"/>
      <x v="9"/>
      <x/>
    </i>
    <i r="3">
      <x v="10"/>
      <x v="14"/>
    </i>
    <i r="3">
      <x v="19"/>
      <x v="42"/>
    </i>
    <i r="3">
      <x v="20"/>
      <x v="4"/>
    </i>
    <i r="3">
      <x v="21"/>
      <x v="13"/>
    </i>
    <i r="3">
      <x v="32"/>
      <x v="27"/>
    </i>
    <i t="default">
      <x v="13"/>
    </i>
    <i>
      <x v="14"/>
      <x v="1"/>
      <x v="23"/>
      <x v="9"/>
      <x/>
    </i>
    <i r="3">
      <x v="10"/>
      <x v="14"/>
    </i>
    <i r="3">
      <x v="20"/>
      <x v="4"/>
    </i>
    <i r="3">
      <x v="21"/>
      <x v="13"/>
    </i>
    <i r="3">
      <x v="32"/>
      <x v="27"/>
    </i>
    <i t="default">
      <x v="14"/>
    </i>
    <i>
      <x v="15"/>
      <x v="1"/>
      <x v="26"/>
      <x v="9"/>
      <x/>
    </i>
    <i r="3">
      <x v="20"/>
      <x v="4"/>
    </i>
    <i r="3">
      <x v="32"/>
      <x v="27"/>
    </i>
    <i t="default">
      <x v="15"/>
    </i>
    <i>
      <x v="16"/>
      <x v="1"/>
      <x v="27"/>
      <x v="9"/>
      <x/>
    </i>
    <i r="3">
      <x v="20"/>
      <x v="4"/>
    </i>
    <i t="default">
      <x v="16"/>
    </i>
    <i>
      <x v="17"/>
      <x v="10"/>
      <x v="9"/>
      <x v="6"/>
      <x v="17"/>
    </i>
    <i r="3">
      <x v="26"/>
      <x v="37"/>
    </i>
    <i r="3">
      <x v="40"/>
      <x v="22"/>
    </i>
    <i t="default">
      <x v="17"/>
    </i>
    <i>
      <x v="18"/>
      <x v="8"/>
      <x v="6"/>
      <x v="6"/>
      <x v="17"/>
    </i>
    <i r="3">
      <x v="26"/>
      <x v="37"/>
    </i>
    <i r="3">
      <x v="37"/>
      <x v="26"/>
    </i>
    <i t="default">
      <x v="18"/>
    </i>
    <i>
      <x v="19"/>
      <x v="5"/>
      <x v="10"/>
      <x v="6"/>
      <x v="17"/>
    </i>
    <i r="3">
      <x v="18"/>
      <x v="5"/>
    </i>
    <i t="default">
      <x v="19"/>
    </i>
    <i>
      <x v="20"/>
      <x v="14"/>
      <x v="8"/>
      <x v="6"/>
      <x v="17"/>
    </i>
    <i r="2">
      <x v="32"/>
      <x v="6"/>
      <x v="17"/>
    </i>
    <i t="default">
      <x v="20"/>
    </i>
    <i>
      <x v="21"/>
      <x v="12"/>
      <x v="3"/>
      <x v="6"/>
      <x v="17"/>
    </i>
    <i r="3">
      <x v="14"/>
      <x v="2"/>
    </i>
    <i r="3">
      <x v="17"/>
      <x v="1"/>
    </i>
    <i r="3">
      <x v="33"/>
      <x v="40"/>
    </i>
    <i r="3">
      <x v="41"/>
      <x v="10"/>
    </i>
    <i r="3">
      <x v="42"/>
      <x v="11"/>
    </i>
    <i t="default">
      <x v="21"/>
    </i>
    <i>
      <x v="22"/>
      <x v="13"/>
      <x v="7"/>
      <x v="6"/>
      <x v="17"/>
    </i>
    <i t="default">
      <x v="22"/>
    </i>
    <i>
      <x v="23"/>
      <x v="7"/>
      <x v="4"/>
      <x v="6"/>
      <x v="17"/>
    </i>
    <i r="3">
      <x v="7"/>
      <x v="38"/>
    </i>
    <i r="3">
      <x v="27"/>
      <x v="41"/>
    </i>
    <i t="default">
      <x v="23"/>
    </i>
    <i>
      <x v="24"/>
      <x v="1"/>
      <x v="28"/>
      <x v="9"/>
      <x/>
    </i>
    <i r="3">
      <x v="10"/>
      <x v="14"/>
    </i>
    <i r="3">
      <x v="13"/>
      <x v="8"/>
    </i>
    <i r="3">
      <x v="20"/>
      <x v="4"/>
    </i>
    <i r="3">
      <x v="21"/>
      <x v="13"/>
    </i>
    <i r="3">
      <x v="22"/>
      <x v="16"/>
    </i>
    <i r="3">
      <x v="23"/>
      <x v="35"/>
    </i>
    <i r="3">
      <x v="24"/>
      <x v="39"/>
    </i>
    <i r="3">
      <x v="37"/>
      <x v="26"/>
    </i>
    <i t="default">
      <x v="24"/>
    </i>
    <i>
      <x v="25"/>
      <x v="1"/>
      <x v="22"/>
      <x v="9"/>
      <x/>
    </i>
    <i r="3">
      <x v="13"/>
      <x v="8"/>
    </i>
    <i r="3">
      <x v="21"/>
      <x v="13"/>
    </i>
    <i r="3">
      <x v="22"/>
      <x v="16"/>
    </i>
    <i r="3">
      <x v="23"/>
      <x v="35"/>
    </i>
    <i t="default">
      <x v="25"/>
    </i>
    <i>
      <x v="26"/>
      <x v="1"/>
      <x v="18"/>
      <x v="38"/>
      <x v="28"/>
    </i>
    <i t="default">
      <x v="26"/>
    </i>
    <i>
      <x v="27"/>
      <x v="9"/>
      <x/>
      <x v="6"/>
      <x v="17"/>
    </i>
    <i t="default">
      <x v="27"/>
    </i>
    <i>
      <x v="28"/>
      <x v="1"/>
      <x v="21"/>
      <x v="9"/>
      <x/>
    </i>
    <i r="3">
      <x v="21"/>
      <x v="13"/>
    </i>
    <i r="3">
      <x v="28"/>
      <x v="24"/>
    </i>
    <i r="3">
      <x v="32"/>
      <x v="27"/>
    </i>
    <i r="3">
      <x v="36"/>
      <x v="12"/>
    </i>
    <i r="3">
      <x v="38"/>
      <x v="28"/>
    </i>
    <i r="3">
      <x v="39"/>
      <x v="10"/>
    </i>
    <i t="default">
      <x v="28"/>
    </i>
    <i>
      <x v="29"/>
      <x/>
      <x v="3"/>
      <x v="43"/>
      <x v="43"/>
    </i>
    <i t="default">
      <x v="29"/>
    </i>
    <i>
      <x v="30"/>
      <x v="1"/>
      <x v="13"/>
      <x v="7"/>
      <x v="38"/>
    </i>
    <i r="3">
      <x v="9"/>
      <x/>
    </i>
    <i r="3">
      <x v="10"/>
      <x v="14"/>
    </i>
    <i r="3">
      <x v="12"/>
      <x v="23"/>
    </i>
    <i r="3">
      <x v="20"/>
      <x v="4"/>
    </i>
    <i r="3">
      <x v="21"/>
      <x v="13"/>
    </i>
    <i r="3">
      <x v="23"/>
      <x v="35"/>
    </i>
    <i r="3">
      <x v="24"/>
      <x v="39"/>
    </i>
    <i r="3">
      <x v="30"/>
      <x v="18"/>
    </i>
    <i r="3">
      <x v="37"/>
      <x v="26"/>
    </i>
    <i t="default">
      <x v="30"/>
    </i>
    <i>
      <x v="31"/>
      <x v="1"/>
      <x v="15"/>
      <x v="26"/>
      <x v="37"/>
    </i>
    <i r="3">
      <x v="39"/>
      <x v="10"/>
    </i>
    <i r="3">
      <x v="42"/>
      <x v="11"/>
    </i>
    <i r="3">
      <x v="44"/>
      <x v="44"/>
    </i>
    <i t="default">
      <x v="31"/>
    </i>
    <i t="grand">
      <x/>
    </i>
  </rowItems>
  <colFields count="1">
    <field x="-2"/>
  </colFields>
  <colItems count="3">
    <i>
      <x/>
    </i>
    <i i="1">
      <x v="1"/>
    </i>
    <i i="2">
      <x v="2"/>
    </i>
  </colItems>
  <pageFields count="1">
    <pageField fld="8" hier="-1"/>
  </pageFields>
  <dataFields count="3">
    <dataField name="FY23-24 CURRENT BUDGET " fld="15" baseField="0" baseItem="0"/>
    <dataField name="FY23-24 ACTUALS_x000a_(June Prelim)" fld="28" baseField="0" baseItem="0"/>
    <dataField name="FY24-25 RECOMMENDED BUDGET" fld="35" baseField="0" baseItem="0"/>
  </dataFields>
  <formats count="100">
    <format dxfId="2264">
      <pivotArea field="8" type="button" dataOnly="0" labelOnly="1" outline="0" axis="axisPage" fieldPosition="0"/>
    </format>
    <format dxfId="2263">
      <pivotArea field="9" type="button" dataOnly="0" labelOnly="1" outline="0" axis="axisRow" fieldPosition="0"/>
    </format>
    <format dxfId="2262">
      <pivotArea field="4" type="button" dataOnly="0" labelOnly="1" outline="0" axis="axisRow" fieldPosition="3"/>
    </format>
    <format dxfId="2261">
      <pivotArea field="5" type="button" dataOnly="0" labelOnly="1" outline="0" axis="axisRow" fieldPosition="4"/>
    </format>
    <format dxfId="2260">
      <pivotArea dataOnly="0" labelOnly="1" outline="0" fieldPosition="0">
        <references count="1">
          <reference field="4294967294" count="1">
            <x v="1"/>
          </reference>
        </references>
      </pivotArea>
    </format>
    <format dxfId="2259">
      <pivotArea field="9" type="button" dataOnly="0" labelOnly="1" outline="0" axis="axisRow" fieldPosition="0"/>
    </format>
    <format dxfId="2258">
      <pivotArea field="5" type="button" dataOnly="0" labelOnly="1" outline="0" axis="axisRow" fieldPosition="4"/>
    </format>
    <format dxfId="2257">
      <pivotArea dataOnly="0" labelOnly="1" outline="0" fieldPosition="0">
        <references count="1">
          <reference field="4294967294" count="1">
            <x v="1"/>
          </reference>
        </references>
      </pivotArea>
    </format>
    <format dxfId="2256">
      <pivotArea field="9" type="button" dataOnly="0" labelOnly="1" outline="0" axis="axisRow" fieldPosition="0"/>
    </format>
    <format dxfId="2255">
      <pivotArea field="4" type="button" dataOnly="0" labelOnly="1" outline="0" axis="axisRow" fieldPosition="3"/>
    </format>
    <format dxfId="2254">
      <pivotArea field="5" type="button" dataOnly="0" labelOnly="1" outline="0" axis="axisRow" fieldPosition="4"/>
    </format>
    <format dxfId="2253">
      <pivotArea dataOnly="0" labelOnly="1" outline="0" fieldPosition="0">
        <references count="1">
          <reference field="4294967294" count="1">
            <x v="1"/>
          </reference>
        </references>
      </pivotArea>
    </format>
    <format dxfId="2252">
      <pivotArea dataOnly="0" outline="0" fieldPosition="0">
        <references count="1">
          <reference field="8" count="0"/>
        </references>
      </pivotArea>
    </format>
    <format dxfId="2251">
      <pivotArea dataOnly="0" outline="0" fieldPosition="0">
        <references count="1">
          <reference field="9" count="0" defaultSubtotal="1"/>
        </references>
      </pivotArea>
    </format>
    <format dxfId="2250">
      <pivotArea dataOnly="0" outline="0" fieldPosition="0">
        <references count="1">
          <reference field="9" count="0" defaultSubtotal="1"/>
        </references>
      </pivotArea>
    </format>
    <format dxfId="2249">
      <pivotArea dataOnly="0" labelOnly="1" outline="0" fieldPosition="0">
        <references count="1">
          <reference field="8" count="0"/>
        </references>
      </pivotArea>
    </format>
    <format dxfId="2248">
      <pivotArea dataOnly="0" labelOnly="1" outline="0" fieldPosition="0">
        <references count="1">
          <reference field="8" count="0"/>
        </references>
      </pivotArea>
    </format>
    <format dxfId="2247">
      <pivotArea dataOnly="0" labelOnly="1" outline="0" fieldPosition="0">
        <references count="1">
          <reference field="8" count="0"/>
        </references>
      </pivotArea>
    </format>
    <format dxfId="2246">
      <pivotArea dataOnly="0" labelOnly="1" outline="0" fieldPosition="0">
        <references count="1">
          <reference field="4" count="0"/>
        </references>
      </pivotArea>
    </format>
    <format dxfId="2245">
      <pivotArea dataOnly="0" labelOnly="1" outline="0" fieldPosition="0">
        <references count="1">
          <reference field="5" count="0"/>
        </references>
      </pivotArea>
    </format>
    <format dxfId="2244">
      <pivotArea dataOnly="0" outline="0" fieldPosition="0">
        <references count="1">
          <reference field="4294967294" count="1">
            <x v="1"/>
          </reference>
        </references>
      </pivotArea>
    </format>
    <format dxfId="2243">
      <pivotArea dataOnly="0" outline="0" fieldPosition="0">
        <references count="1">
          <reference field="4294967294" count="1">
            <x v="1"/>
          </reference>
        </references>
      </pivotArea>
    </format>
    <format dxfId="2242">
      <pivotArea field="4" type="button" dataOnly="0" labelOnly="1" outline="0" axis="axisRow" fieldPosition="3"/>
    </format>
    <format dxfId="2241">
      <pivotArea field="8" type="button" dataOnly="0" labelOnly="1" outline="0" axis="axisPage" fieldPosition="0"/>
    </format>
    <format dxfId="2240">
      <pivotArea field="9" type="button" dataOnly="0" labelOnly="1" outline="0" axis="axisRow" fieldPosition="0"/>
    </format>
    <format dxfId="2239">
      <pivotArea field="4" type="button" dataOnly="0" labelOnly="1" outline="0" axis="axisRow" fieldPosition="3"/>
    </format>
    <format dxfId="2238">
      <pivotArea field="5" type="button" dataOnly="0" labelOnly="1" outline="0" axis="axisRow" fieldPosition="4"/>
    </format>
    <format dxfId="2237">
      <pivotArea dataOnly="0" labelOnly="1" outline="0" fieldPosition="0">
        <references count="1">
          <reference field="4294967294" count="1">
            <x v="1"/>
          </reference>
        </references>
      </pivotArea>
    </format>
    <format dxfId="2236">
      <pivotArea dataOnly="0" outline="0" fieldPosition="0">
        <references count="1">
          <reference field="4294967294" count="1">
            <x v="1"/>
          </reference>
        </references>
      </pivotArea>
    </format>
    <format dxfId="2235">
      <pivotArea dataOnly="0" outline="0" fieldPosition="0">
        <references count="1">
          <reference field="8" count="0"/>
        </references>
      </pivotArea>
    </format>
    <format dxfId="2234">
      <pivotArea dataOnly="0" labelOnly="1" outline="0" fieldPosition="0">
        <references count="1">
          <reference field="8" count="0"/>
        </references>
      </pivotArea>
    </format>
    <format dxfId="2233">
      <pivotArea dataOnly="0" labelOnly="1" outline="0" fieldPosition="0">
        <references count="1">
          <reference field="8" count="0"/>
        </references>
      </pivotArea>
    </format>
    <format dxfId="2232">
      <pivotArea dataOnly="0" labelOnly="1" outline="0" fieldPosition="0">
        <references count="1">
          <reference field="4" count="0"/>
        </references>
      </pivotArea>
    </format>
    <format dxfId="2231">
      <pivotArea dataOnly="0" labelOnly="1" outline="0" fieldPosition="0">
        <references count="1">
          <reference field="4294967294" count="1">
            <x v="0"/>
          </reference>
        </references>
      </pivotArea>
    </format>
    <format dxfId="2230">
      <pivotArea field="9" type="button" dataOnly="0" labelOnly="1" outline="0" axis="axisRow" fieldPosition="0"/>
    </format>
    <format dxfId="2229">
      <pivotArea field="4" type="button" dataOnly="0" labelOnly="1" outline="0" axis="axisRow" fieldPosition="3"/>
    </format>
    <format dxfId="2228">
      <pivotArea field="5" type="button" dataOnly="0" labelOnly="1" outline="0" axis="axisRow" fieldPosition="4"/>
    </format>
    <format dxfId="2227">
      <pivotArea dataOnly="0" labelOnly="1" outline="0" fieldPosition="0">
        <references count="1">
          <reference field="4294967294" count="2">
            <x v="0"/>
            <x v="1"/>
          </reference>
        </references>
      </pivotArea>
    </format>
    <format dxfId="2226">
      <pivotArea field="9" type="button" dataOnly="0" labelOnly="1" outline="0" axis="axisRow" fieldPosition="0"/>
    </format>
    <format dxfId="2225">
      <pivotArea field="4" type="button" dataOnly="0" labelOnly="1" outline="0" axis="axisRow" fieldPosition="3"/>
    </format>
    <format dxfId="2224">
      <pivotArea field="5" type="button" dataOnly="0" labelOnly="1" outline="0" axis="axisRow" fieldPosition="4"/>
    </format>
    <format dxfId="2223">
      <pivotArea dataOnly="0" labelOnly="1" outline="0" fieldPosition="0">
        <references count="1">
          <reference field="4294967294" count="2">
            <x v="0"/>
            <x v="1"/>
          </reference>
        </references>
      </pivotArea>
    </format>
    <format dxfId="2222">
      <pivotArea outline="0" fieldPosition="0">
        <references count="3">
          <reference field="4" count="11" selected="0">
            <x v="7"/>
            <x v="9"/>
            <x v="10"/>
            <x v="12"/>
            <x v="20"/>
            <x v="21"/>
            <x v="23"/>
            <x v="24"/>
            <x v="30"/>
            <x v="32"/>
            <x v="37"/>
          </reference>
          <reference field="5" count="11" selected="0">
            <x v="0"/>
            <x v="4"/>
            <x v="13"/>
            <x v="14"/>
            <x v="18"/>
            <x v="23"/>
            <x v="26"/>
            <x v="27"/>
            <x v="35"/>
            <x v="38"/>
            <x v="39"/>
          </reference>
          <reference field="9" count="1" selected="0">
            <x v="30"/>
          </reference>
        </references>
      </pivotArea>
    </format>
    <format dxfId="2221">
      <pivotArea outline="0" fieldPosition="0">
        <references count="3">
          <reference field="4" count="3" selected="0">
            <x v="6"/>
            <x v="7"/>
            <x v="27"/>
          </reference>
          <reference field="5" count="3" selected="0">
            <x v="17"/>
            <x v="38"/>
            <x v="41"/>
          </reference>
          <reference field="9" count="1" selected="0">
            <x v="23"/>
          </reference>
        </references>
      </pivotArea>
    </format>
    <format dxfId="2220">
      <pivotArea outline="0" fieldPosition="0">
        <references count="3">
          <reference field="4" count="2" selected="0">
            <x v="6"/>
            <x v="29"/>
          </reference>
          <reference field="5" count="2" selected="0">
            <x v="15"/>
            <x v="17"/>
          </reference>
          <reference field="9" count="1" selected="0">
            <x v="2"/>
          </reference>
        </references>
      </pivotArea>
    </format>
    <format dxfId="2219">
      <pivotArea outline="0" fieldPosition="0">
        <references count="3">
          <reference field="4" count="21" selected="0">
            <x v="0"/>
            <x v="1"/>
            <x v="2"/>
            <x v="3"/>
            <x v="4"/>
            <x v="5"/>
            <x v="6"/>
            <x v="7"/>
            <x v="8"/>
            <x v="11"/>
            <x v="12"/>
            <x v="15"/>
            <x v="16"/>
            <x v="25"/>
            <x v="26"/>
            <x v="31"/>
            <x v="34"/>
            <x v="37"/>
            <x v="39"/>
            <x v="40"/>
            <x v="42"/>
          </reference>
          <reference field="5" count="21" selected="0">
            <x v="3"/>
            <x v="7"/>
            <x v="9"/>
            <x v="10"/>
            <x v="11"/>
            <x v="17"/>
            <x v="19"/>
            <x v="20"/>
            <x v="21"/>
            <x v="22"/>
            <x v="23"/>
            <x v="26"/>
            <x v="29"/>
            <x v="30"/>
            <x v="31"/>
            <x v="32"/>
            <x v="33"/>
            <x v="34"/>
            <x v="36"/>
            <x v="37"/>
            <x v="38"/>
          </reference>
          <reference field="9" count="1" selected="0">
            <x v="1"/>
          </reference>
        </references>
      </pivotArea>
    </format>
    <format dxfId="2218">
      <pivotArea field="9" type="button" dataOnly="0" labelOnly="1" outline="0" axis="axisRow" fieldPosition="0"/>
    </format>
    <format dxfId="2217">
      <pivotArea field="4" type="button" dataOnly="0" labelOnly="1" outline="0" axis="axisRow" fieldPosition="3"/>
    </format>
    <format dxfId="2216">
      <pivotArea field="5" type="button" dataOnly="0" labelOnly="1" outline="0" axis="axisRow" fieldPosition="4"/>
    </format>
    <format dxfId="2215">
      <pivotArea dataOnly="0" labelOnly="1" outline="0" fieldPosition="0">
        <references count="1">
          <reference field="4294967294" count="2">
            <x v="0"/>
            <x v="1"/>
          </reference>
        </references>
      </pivotArea>
    </format>
    <format dxfId="2214">
      <pivotArea field="9" type="button" dataOnly="0" labelOnly="1" outline="0" axis="axisRow" fieldPosition="0"/>
    </format>
    <format dxfId="2213">
      <pivotArea field="4" type="button" dataOnly="0" labelOnly="1" outline="0" axis="axisRow" fieldPosition="3"/>
    </format>
    <format dxfId="2212">
      <pivotArea field="5" type="button" dataOnly="0" labelOnly="1" outline="0" axis="axisRow" fieldPosition="4"/>
    </format>
    <format dxfId="2211">
      <pivotArea dataOnly="0" labelOnly="1" outline="0" fieldPosition="0">
        <references count="1">
          <reference field="4294967294" count="2">
            <x v="0"/>
            <x v="1"/>
          </reference>
        </references>
      </pivotArea>
    </format>
    <format dxfId="2210">
      <pivotArea dataOnly="0" outline="0" fieldPosition="0">
        <references count="1">
          <reference field="4294967294" count="1">
            <x v="0"/>
          </reference>
        </references>
      </pivotArea>
    </format>
    <format dxfId="2209">
      <pivotArea outline="0" fieldPosition="0">
        <references count="1">
          <reference field="4294967294" count="1" selected="0">
            <x v="1"/>
          </reference>
        </references>
      </pivotArea>
    </format>
    <format dxfId="2208">
      <pivotArea dataOnly="0" labelOnly="1" outline="0" fieldPosition="0">
        <references count="1">
          <reference field="4294967294" count="1">
            <x v="1"/>
          </reference>
        </references>
      </pivotArea>
    </format>
    <format dxfId="2207">
      <pivotArea outline="0" fieldPosition="0">
        <references count="3">
          <reference field="4" count="5" selected="0">
            <x v="39"/>
            <x v="40"/>
            <x v="42"/>
            <x v="44"/>
            <x v="45"/>
          </reference>
          <reference field="5" count="5" selected="0">
            <x v="10"/>
            <x v="11"/>
            <x v="22"/>
            <x v="44"/>
            <x v="46"/>
          </reference>
          <reference field="9" count="1" selected="0">
            <x v="1"/>
          </reference>
        </references>
      </pivotArea>
    </format>
    <format dxfId="2206">
      <pivotArea dataOnly="0" labelOnly="1" outline="0" fieldPosition="0">
        <references count="3">
          <reference field="4" count="1" selected="0">
            <x v="39"/>
          </reference>
          <reference field="5" count="1">
            <x v="10"/>
          </reference>
          <reference field="9" count="1" selected="0">
            <x v="1"/>
          </reference>
        </references>
      </pivotArea>
    </format>
    <format dxfId="2205">
      <pivotArea dataOnly="0" labelOnly="1" outline="0" fieldPosition="0">
        <references count="3">
          <reference field="4" count="1" selected="0">
            <x v="40"/>
          </reference>
          <reference field="5" count="1">
            <x v="22"/>
          </reference>
          <reference field="9" count="1" selected="0">
            <x v="1"/>
          </reference>
        </references>
      </pivotArea>
    </format>
    <format dxfId="2204">
      <pivotArea dataOnly="0" labelOnly="1" outline="0" fieldPosition="0">
        <references count="3">
          <reference field="4" count="1" selected="0">
            <x v="42"/>
          </reference>
          <reference field="5" count="1">
            <x v="11"/>
          </reference>
          <reference field="9" count="1" selected="0">
            <x v="1"/>
          </reference>
        </references>
      </pivotArea>
    </format>
    <format dxfId="2203">
      <pivotArea dataOnly="0" labelOnly="1" outline="0" fieldPosition="0">
        <references count="3">
          <reference field="4" count="1" selected="0">
            <x v="44"/>
          </reference>
          <reference field="5" count="1">
            <x v="44"/>
          </reference>
          <reference field="9" count="1" selected="0">
            <x v="1"/>
          </reference>
        </references>
      </pivotArea>
    </format>
    <format dxfId="2202">
      <pivotArea dataOnly="0" labelOnly="1" outline="0" fieldPosition="0">
        <references count="3">
          <reference field="4" count="1" selected="0">
            <x v="45"/>
          </reference>
          <reference field="5" count="1">
            <x v="46"/>
          </reference>
          <reference field="9" count="1" selected="0">
            <x v="1"/>
          </reference>
        </references>
      </pivotArea>
    </format>
    <format dxfId="2201">
      <pivotArea outline="0" fieldPosition="0">
        <references count="3">
          <reference field="4" count="3" selected="0">
            <x v="26"/>
            <x v="42"/>
            <x v="44"/>
          </reference>
          <reference field="5" count="3" selected="0">
            <x v="11"/>
            <x v="37"/>
            <x v="44"/>
          </reference>
          <reference field="9" count="1" selected="0">
            <x v="31"/>
          </reference>
        </references>
      </pivotArea>
    </format>
    <format dxfId="2200">
      <pivotArea dataOnly="0" labelOnly="1" outline="0" fieldPosition="0">
        <references count="3">
          <reference field="4" count="1" selected="0">
            <x v="26"/>
          </reference>
          <reference field="5" count="1">
            <x v="37"/>
          </reference>
          <reference field="9" count="1" selected="0">
            <x v="31"/>
          </reference>
        </references>
      </pivotArea>
    </format>
    <format dxfId="2199">
      <pivotArea dataOnly="0" labelOnly="1" outline="0" fieldPosition="0">
        <references count="3">
          <reference field="4" count="1" selected="0">
            <x v="42"/>
          </reference>
          <reference field="5" count="1">
            <x v="11"/>
          </reference>
          <reference field="9" count="1" selected="0">
            <x v="31"/>
          </reference>
        </references>
      </pivotArea>
    </format>
    <format dxfId="2198">
      <pivotArea dataOnly="0" labelOnly="1" outline="0" fieldPosition="0">
        <references count="3">
          <reference field="4" count="1" selected="0">
            <x v="44"/>
          </reference>
          <reference field="5" count="1">
            <x v="44"/>
          </reference>
          <reference field="9" count="1" selected="0">
            <x v="31"/>
          </reference>
        </references>
      </pivotArea>
    </format>
    <format dxfId="2197">
      <pivotArea outline="0" fieldPosition="0">
        <references count="3">
          <reference field="4" count="3" selected="0">
            <x v="26"/>
            <x v="42"/>
            <x v="44"/>
          </reference>
          <reference field="5" count="3" selected="0">
            <x v="11"/>
            <x v="37"/>
            <x v="44"/>
          </reference>
          <reference field="9" count="1" selected="0">
            <x v="31"/>
          </reference>
        </references>
      </pivotArea>
    </format>
    <format dxfId="2196">
      <pivotArea dataOnly="0" labelOnly="1" outline="0" fieldPosition="0">
        <references count="1">
          <reference field="4294967294" count="1">
            <x v="2"/>
          </reference>
        </references>
      </pivotArea>
    </format>
    <format dxfId="2195">
      <pivotArea outline="0" fieldPosition="0">
        <references count="3">
          <reference field="4" count="4" selected="0">
            <x v="40"/>
            <x v="42"/>
            <x v="44"/>
            <x v="45"/>
          </reference>
          <reference field="5" count="4" selected="0">
            <x v="11"/>
            <x v="22"/>
            <x v="44"/>
            <x v="46"/>
          </reference>
          <reference field="9" count="1" selected="0">
            <x v="1"/>
          </reference>
        </references>
      </pivotArea>
    </format>
    <format dxfId="2194">
      <pivotArea dataOnly="0" labelOnly="1" outline="0" fieldPosition="0">
        <references count="2">
          <reference field="4" count="4">
            <x v="40"/>
            <x v="42"/>
            <x v="44"/>
            <x v="45"/>
          </reference>
          <reference field="9" count="1" selected="0">
            <x v="1"/>
          </reference>
        </references>
      </pivotArea>
    </format>
    <format dxfId="2193">
      <pivotArea dataOnly="0" labelOnly="1" outline="0" fieldPosition="0">
        <references count="3">
          <reference field="4" count="1" selected="0">
            <x v="40"/>
          </reference>
          <reference field="5" count="1">
            <x v="22"/>
          </reference>
          <reference field="9" count="1" selected="0">
            <x v="1"/>
          </reference>
        </references>
      </pivotArea>
    </format>
    <format dxfId="2192">
      <pivotArea dataOnly="0" labelOnly="1" outline="0" fieldPosition="0">
        <references count="3">
          <reference field="4" count="1" selected="0">
            <x v="42"/>
          </reference>
          <reference field="5" count="1">
            <x v="11"/>
          </reference>
          <reference field="9" count="1" selected="0">
            <x v="1"/>
          </reference>
        </references>
      </pivotArea>
    </format>
    <format dxfId="2191">
      <pivotArea dataOnly="0" labelOnly="1" outline="0" fieldPosition="0">
        <references count="3">
          <reference field="4" count="1" selected="0">
            <x v="44"/>
          </reference>
          <reference field="5" count="1">
            <x v="44"/>
          </reference>
          <reference field="9" count="1" selected="0">
            <x v="1"/>
          </reference>
        </references>
      </pivotArea>
    </format>
    <format dxfId="2190">
      <pivotArea dataOnly="0" labelOnly="1" outline="0" fieldPosition="0">
        <references count="3">
          <reference field="4" count="1" selected="0">
            <x v="45"/>
          </reference>
          <reference field="5" count="1">
            <x v="46"/>
          </reference>
          <reference field="9" count="1" selected="0">
            <x v="1"/>
          </reference>
        </references>
      </pivotArea>
    </format>
    <format dxfId="2189">
      <pivotArea dataOnly="0" labelOnly="1" outline="0" fieldPosition="0">
        <references count="1">
          <reference field="4294967294" count="1">
            <x v="2"/>
          </reference>
        </references>
      </pivotArea>
    </format>
    <format dxfId="1453">
      <pivotArea dataOnly="0" outline="0" fieldPosition="0">
        <references count="1">
          <reference field="4294967294" count="1">
            <x v="2"/>
          </reference>
        </references>
      </pivotArea>
    </format>
    <format dxfId="1452">
      <pivotArea dataOnly="0" outline="0" fieldPosition="0">
        <references count="1">
          <reference field="4294967294" count="1">
            <x v="2"/>
          </reference>
        </references>
      </pivotArea>
    </format>
    <format dxfId="1451">
      <pivotArea dataOnly="0" outline="0" fieldPosition="0">
        <references count="1">
          <reference field="4294967294" count="1">
            <x v="2"/>
          </reference>
        </references>
      </pivotArea>
    </format>
    <format dxfId="1450">
      <pivotArea dataOnly="0" outline="0" fieldPosition="0">
        <references count="1">
          <reference field="4294967294" count="1">
            <x v="0"/>
          </reference>
        </references>
      </pivotArea>
    </format>
    <format dxfId="1449">
      <pivotArea dataOnly="0" outline="0" fieldPosition="0">
        <references count="1">
          <reference field="4294967294" count="1">
            <x v="1"/>
          </reference>
        </references>
      </pivotArea>
    </format>
    <format dxfId="1448">
      <pivotArea dataOnly="0" outline="0" fieldPosition="0">
        <references count="1">
          <reference field="4294967294" count="1">
            <x v="2"/>
          </reference>
        </references>
      </pivotArea>
    </format>
    <format dxfId="1447">
      <pivotArea dataOnly="0" outline="0" fieldPosition="0">
        <references count="1">
          <reference field="9" count="0" defaultSubtotal="1"/>
        </references>
      </pivotArea>
    </format>
    <format dxfId="1446">
      <pivotArea field="8" type="button" dataOnly="0" labelOnly="1" outline="0" axis="axisPage" fieldPosition="0"/>
    </format>
    <format dxfId="1445">
      <pivotArea field="0" type="button" dataOnly="0" labelOnly="1" outline="0" axis="axisRow" fieldPosition="1"/>
    </format>
    <format dxfId="1444">
      <pivotArea field="2" type="button" dataOnly="0" labelOnly="1" outline="0" axis="axisRow" fieldPosition="2"/>
    </format>
    <format dxfId="1443">
      <pivotArea dataOnly="0" labelOnly="1" outline="0" fieldPosition="0">
        <references count="1">
          <reference field="4294967294" count="1">
            <x v="2"/>
          </reference>
        </references>
      </pivotArea>
    </format>
    <format dxfId="1442">
      <pivotArea outline="0" fieldPosition="0">
        <references count="1">
          <reference field="4294967294" count="1" selected="0">
            <x v="2"/>
          </reference>
        </references>
      </pivotArea>
    </format>
    <format dxfId="1441">
      <pivotArea dataOnly="0" labelOnly="1" outline="0" fieldPosition="0">
        <references count="1">
          <reference field="4294967294" count="1">
            <x v="2"/>
          </reference>
        </references>
      </pivotArea>
    </format>
    <format dxfId="1440">
      <pivotArea field="8" type="button" dataOnly="0" labelOnly="1" outline="0" axis="axisPage" fieldPosition="0"/>
    </format>
    <format dxfId="1439">
      <pivotArea outline="0" fieldPosition="0">
        <references count="1">
          <reference field="4294967294" count="1" selected="0">
            <x v="0"/>
          </reference>
        </references>
      </pivotArea>
    </format>
    <format dxfId="1438">
      <pivotArea dataOnly="0" labelOnly="1" outline="0" fieldPosition="0">
        <references count="1">
          <reference field="4294967294" count="1">
            <x v="0"/>
          </reference>
        </references>
      </pivotArea>
    </format>
    <format dxfId="1437">
      <pivotArea dataOnly="0" outline="0" fieldPosition="0">
        <references count="1">
          <reference field="4294967294" count="1">
            <x v="1"/>
          </reference>
        </references>
      </pivotArea>
    </format>
    <format dxfId="1436">
      <pivotArea field="0" type="button" dataOnly="0" labelOnly="1" outline="0" axis="axisRow" fieldPosition="1"/>
    </format>
    <format dxfId="1435">
      <pivotArea field="2" type="button" dataOnly="0" labelOnly="1" outline="0" axis="axisRow" fieldPosition="2"/>
    </format>
    <format dxfId="1434">
      <pivotArea dataOnly="0" outline="0" fieldPosition="0">
        <references count="1">
          <reference field="4294967294" count="1">
            <x v="2"/>
          </reference>
        </references>
      </pivotArea>
    </format>
    <format dxfId="1433">
      <pivotArea dataOnly="0" outline="0" fieldPosition="0">
        <references count="1">
          <reference field="4294967294" count="1">
            <x v="2"/>
          </reference>
        </references>
      </pivotArea>
    </format>
    <format dxfId="1432">
      <pivotArea dataOnly="0" labelOnly="1" outline="0" fieldPosition="0">
        <references count="1">
          <reference field="2" count="0"/>
        </references>
      </pivotArea>
    </format>
    <format dxfId="1431">
      <pivotArea dataOnly="0" outline="0" fieldPosition="0">
        <references count="1">
          <reference field="4294967294" count="1">
            <x v="2"/>
          </reference>
        </references>
      </pivotArea>
    </format>
    <format dxfId="1">
      <pivotArea dataOnly="0" outline="0" fieldPosition="0">
        <references count="1">
          <reference field="4294967294"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C2D2A623-E434-4228-9A77-73981A8F111B}" name="PivotTable1" cacheId="1" applyNumberFormats="0" applyBorderFormats="0" applyFontFormats="0" applyPatternFormats="0" applyAlignmentFormats="0" applyWidthHeightFormats="1" dataCaption="Values" updatedVersion="8" minRefreshableVersion="3" useAutoFormatting="1" itemPrintTitles="1" createdVersion="7" indent="0" compact="0" compactData="0" multipleFieldFilters="0" rowHeaderCaption="PROGRAM AREA">
  <location ref="A5:W55" firstHeaderRow="0" firstDataRow="1" firstDataCol="4" rowPageCount="1" colPageCount="1"/>
  <pivotFields count="36">
    <pivotField compact="0" outline="0" showAll="0" defaultSubtotal="0"/>
    <pivotField compact="0" outline="0" showAll="0" defaultSubtotal="0"/>
    <pivotField compact="0" outline="0" showAll="0" defaultSubtotal="0"/>
    <pivotField compact="0" outline="0" showAll="0" defaultSubtotal="0"/>
    <pivotField axis="axisRow" compact="0" outline="0" showAll="0" sortType="ascending" defaultSubtotal="0">
      <items count="178">
        <item x="24"/>
        <item x="25"/>
        <item x="26"/>
        <item x="27"/>
        <item x="165"/>
        <item x="28"/>
        <item x="171"/>
        <item x="31"/>
        <item x="29"/>
        <item x="30"/>
        <item x="33"/>
        <item x="34"/>
        <item x="35"/>
        <item x="36"/>
        <item x="37"/>
        <item x="32"/>
        <item x="38"/>
        <item x="39"/>
        <item x="40"/>
        <item x="41"/>
        <item x="149"/>
        <item x="42"/>
        <item x="43"/>
        <item x="15"/>
        <item x="44"/>
        <item x="45"/>
        <item x="48"/>
        <item x="46"/>
        <item x="49"/>
        <item x="176"/>
        <item x="50"/>
        <item x="51"/>
        <item x="110"/>
        <item x="52"/>
        <item x="53"/>
        <item x="54"/>
        <item x="55"/>
        <item x="152"/>
        <item x="56"/>
        <item x="141"/>
        <item x="57"/>
        <item x="139"/>
        <item x="12"/>
        <item x="99"/>
        <item x="124"/>
        <item x="58"/>
        <item x="147"/>
        <item x="103"/>
        <item x="104"/>
        <item x="111"/>
        <item x="131"/>
        <item x="155"/>
        <item x="59"/>
        <item x="16"/>
        <item x="17"/>
        <item x="134"/>
        <item x="160"/>
        <item x="100"/>
        <item x="60"/>
        <item x="130"/>
        <item x="61"/>
        <item x="0"/>
        <item x="133"/>
        <item x="6"/>
        <item x="112"/>
        <item x="164"/>
        <item x="62"/>
        <item x="63"/>
        <item x="64"/>
        <item x="168"/>
        <item x="166"/>
        <item x="125"/>
        <item x="142"/>
        <item x="8"/>
        <item x="65"/>
        <item x="127"/>
        <item x="146"/>
        <item x="128"/>
        <item x="66"/>
        <item x="132"/>
        <item x="67"/>
        <item x="116"/>
        <item x="68"/>
        <item x="143"/>
        <item x="101"/>
        <item x="117"/>
        <item x="105"/>
        <item x="102"/>
        <item x="163"/>
        <item x="69"/>
        <item x="159"/>
        <item x="70"/>
        <item x="71"/>
        <item x="106"/>
        <item x="72"/>
        <item x="11"/>
        <item x="148"/>
        <item x="73"/>
        <item x="107"/>
        <item x="113"/>
        <item x="169"/>
        <item x="153"/>
        <item x="150"/>
        <item x="74"/>
        <item x="120"/>
        <item x="156"/>
        <item x="75"/>
        <item x="174"/>
        <item x="175"/>
        <item x="18"/>
        <item x="5"/>
        <item x="126"/>
        <item x="19"/>
        <item x="151"/>
        <item x="121"/>
        <item x="172"/>
        <item x="76"/>
        <item x="77"/>
        <item x="122"/>
        <item x="78"/>
        <item x="79"/>
        <item x="80"/>
        <item x="129"/>
        <item x="81"/>
        <item x="135"/>
        <item x="82"/>
        <item x="20"/>
        <item x="83"/>
        <item x="13"/>
        <item x="162"/>
        <item x="3"/>
        <item x="118"/>
        <item x="170"/>
        <item x="84"/>
        <item x="85"/>
        <item x="7"/>
        <item x="123"/>
        <item x="108"/>
        <item x="86"/>
        <item x="109"/>
        <item x="87"/>
        <item x="137"/>
        <item x="9"/>
        <item x="88"/>
        <item x="89"/>
        <item x="158"/>
        <item x="154"/>
        <item x="47"/>
        <item x="173"/>
        <item x="138"/>
        <item x="161"/>
        <item x="90"/>
        <item x="144"/>
        <item x="91"/>
        <item x="140"/>
        <item x="92"/>
        <item x="93"/>
        <item x="167"/>
        <item x="119"/>
        <item x="136"/>
        <item x="10"/>
        <item x="94"/>
        <item x="98"/>
        <item x="21"/>
        <item x="95"/>
        <item x="14"/>
        <item x="96"/>
        <item x="22"/>
        <item x="114"/>
        <item x="145"/>
        <item x="23"/>
        <item x="1"/>
        <item x="157"/>
        <item x="2"/>
        <item x="4"/>
        <item x="97"/>
        <item x="177"/>
        <item x="115"/>
      </items>
    </pivotField>
    <pivotField axis="axisRow" compact="0" outline="0" showAll="0" defaultSubtotal="0">
      <items count="179">
        <item x="0"/>
        <item x="1"/>
        <item x="2"/>
        <item x="10"/>
        <item x="11"/>
        <item x="12"/>
        <item x="13"/>
        <item x="14"/>
        <item x="15"/>
        <item x="16"/>
        <item x="17"/>
        <item x="18"/>
        <item x="19"/>
        <item x="20"/>
        <item x="21"/>
        <item x="22"/>
        <item x="23"/>
        <item x="27"/>
        <item x="31"/>
        <item x="29"/>
        <item x="28"/>
        <item x="25"/>
        <item x="30"/>
        <item x="32"/>
        <item x="26"/>
        <item x="24"/>
        <item x="33"/>
        <item x="36"/>
        <item x="37"/>
        <item x="38"/>
        <item x="39"/>
        <item x="42"/>
        <item x="43"/>
        <item x="46"/>
        <item x="40"/>
        <item x="41"/>
        <item x="44"/>
        <item x="47"/>
        <item x="45"/>
        <item x="48"/>
        <item x="35"/>
        <item x="98"/>
        <item x="70"/>
        <item x="55"/>
        <item x="99"/>
        <item x="100"/>
        <item x="101"/>
        <item x="102"/>
        <item x="72"/>
        <item x="96"/>
        <item x="58"/>
        <item x="103"/>
        <item x="104"/>
        <item x="8"/>
        <item x="105"/>
        <item x="106"/>
        <item x="73"/>
        <item x="77"/>
        <item x="82"/>
        <item x="84"/>
        <item x="67"/>
        <item x="107"/>
        <item x="75"/>
        <item x="81"/>
        <item x="108"/>
        <item x="109"/>
        <item x="110"/>
        <item x="52"/>
        <item x="111"/>
        <item x="60"/>
        <item x="61"/>
        <item x="6"/>
        <item x="112"/>
        <item x="65"/>
        <item x="68"/>
        <item x="71"/>
        <item x="113"/>
        <item x="5"/>
        <item x="78"/>
        <item x="83"/>
        <item x="3"/>
        <item x="9"/>
        <item x="95"/>
        <item x="114"/>
        <item x="115"/>
        <item x="116"/>
        <item x="117"/>
        <item x="69"/>
        <item x="118"/>
        <item x="119"/>
        <item x="64"/>
        <item x="120"/>
        <item x="121"/>
        <item x="122"/>
        <item x="85"/>
        <item x="123"/>
        <item x="87"/>
        <item x="124"/>
        <item x="125"/>
        <item x="74"/>
        <item x="126"/>
        <item x="53"/>
        <item x="54"/>
        <item x="63"/>
        <item x="127"/>
        <item x="128"/>
        <item x="66"/>
        <item x="129"/>
        <item x="79"/>
        <item x="7"/>
        <item x="130"/>
        <item x="51"/>
        <item x="131"/>
        <item x="132"/>
        <item x="80"/>
        <item x="57"/>
        <item x="133"/>
        <item x="76"/>
        <item x="134"/>
        <item x="135"/>
        <item x="136"/>
        <item x="86"/>
        <item x="137"/>
        <item x="88"/>
        <item x="89"/>
        <item x="138"/>
        <item x="90"/>
        <item x="56"/>
        <item x="139"/>
        <item x="59"/>
        <item x="62"/>
        <item x="91"/>
        <item x="140"/>
        <item x="92"/>
        <item x="93"/>
        <item x="141"/>
        <item x="50"/>
        <item x="142"/>
        <item x="143"/>
        <item x="144"/>
        <item x="145"/>
        <item x="146"/>
        <item x="147"/>
        <item x="148"/>
        <item x="49"/>
        <item x="4"/>
        <item x="149"/>
        <item x="150"/>
        <item x="151"/>
        <item x="152"/>
        <item x="153"/>
        <item x="154"/>
        <item x="155"/>
        <item x="156"/>
        <item x="157"/>
        <item x="158"/>
        <item x="159"/>
        <item x="160"/>
        <item x="161"/>
        <item x="162"/>
        <item x="163"/>
        <item x="164"/>
        <item x="97"/>
        <item x="165"/>
        <item x="34"/>
        <item x="166"/>
        <item x="167"/>
        <item x="94"/>
        <item x="168"/>
        <item x="169"/>
        <item x="170"/>
        <item x="171"/>
        <item x="172"/>
        <item x="173"/>
        <item x="174"/>
        <item x="175"/>
        <item x="176"/>
        <item x="177"/>
        <item x="178"/>
      </items>
    </pivotField>
    <pivotField compact="0" outline="0" showAll="0" defaultSubtotal="0"/>
    <pivotField axis="axisPage" compact="0" outline="0" multipleItemSelectionAllowed="1" showAll="0" defaultSubtotal="0">
      <items count="6">
        <item h="1" x="2"/>
        <item h="1" x="4"/>
        <item h="1" x="1"/>
        <item h="1" x="3"/>
        <item x="0"/>
        <item x="5"/>
      </items>
    </pivotField>
    <pivotField axis="axisRow" compact="0" outline="0" showAll="0">
      <items count="39">
        <item x="2"/>
        <item x="12"/>
        <item x="35"/>
        <item x="33"/>
        <item x="13"/>
        <item x="16"/>
        <item x="14"/>
        <item x="34"/>
        <item x="1"/>
        <item x="18"/>
        <item x="4"/>
        <item x="22"/>
        <item x="24"/>
        <item x="23"/>
        <item x="19"/>
        <item x="17"/>
        <item x="27"/>
        <item x="3"/>
        <item x="7"/>
        <item x="26"/>
        <item x="31"/>
        <item x="5"/>
        <item x="6"/>
        <item x="25"/>
        <item x="32"/>
        <item x="0"/>
        <item x="9"/>
        <item x="8"/>
        <item x="21"/>
        <item x="30"/>
        <item x="29"/>
        <item x="20"/>
        <item x="10"/>
        <item x="28"/>
        <item x="36"/>
        <item x="11"/>
        <item x="15"/>
        <item x="37"/>
        <item t="default"/>
      </items>
    </pivotField>
    <pivotField compact="0" outline="0" showAll="0" defaultSubtotal="0"/>
    <pivotField name=" " axis="axisRow" compact="0" outline="0" subtotalTop="0" showAll="0">
      <items count="6">
        <item n="Salaries &amp; Benefits" x="3"/>
        <item n="Services &amp; Supplies" x="0"/>
        <item n="Interfund/Other Charges" x="2"/>
        <item n="Capital Assets" x="1"/>
        <item n="Contributions &amp; Tranfers" x="4"/>
        <item t="default"/>
      </items>
    </pivotField>
    <pivotField compact="0" outline="0" subtotalTop="0" showAll="0" defaultSubtotal="0"/>
    <pivotField compact="0" outline="0" subtotalTop="0" showAll="0" defaultSubtotal="0"/>
    <pivotField dataField="1" compact="0" numFmtId="43" outline="0" subtotalTop="0" showAll="0" defaultSubtotal="0"/>
    <pivotField compact="0" outline="0" subtotalTop="0" showAll="0" defaultSubtotal="0"/>
    <pivotField compact="0" outline="0" showAll="0" defaultSubtotal="0"/>
    <pivotField dataField="1" compact="0" outline="0" subtotalTop="0" showAll="0" defaultSubtotal="0"/>
    <pivotField dataField="1" compact="0" numFmtId="43" outline="0" showAll="0" defaultSubtotal="0"/>
    <pivotField dataField="1" compact="0" numFmtId="43" outline="0" showAll="0" defaultSubtotal="0"/>
    <pivotField dataField="1" compact="0" numFmtId="43"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numFmtId="43" outline="0" subtotalTop="0" showAll="0" defaultSubtotal="0"/>
    <pivotField dataField="1" compact="0" numFmtId="43" outline="0" showAll="0" defaultSubtotal="0"/>
    <pivotField dataField="1" compact="0" numFmtId="43" outline="0" showAll="0" defaultSubtotal="0"/>
    <pivotField dataField="1" compact="0" numFmtId="43" outline="0" showAll="0" defaultSubtotal="0"/>
    <pivotField dataField="1" compact="0" numFmtId="43" outline="0" showAll="0" defaultSubtotal="0"/>
    <pivotField compact="0" numFmtId="43" outline="0" showAll="0" defaultSubtotal="0"/>
    <pivotField compact="0" numFmtId="43" outline="0" showAll="0" defaultSubtotal="0"/>
  </pivotFields>
  <rowFields count="4">
    <field x="8"/>
    <field x="10"/>
    <field x="4"/>
    <field x="5"/>
  </rowFields>
  <rowItems count="50">
    <i>
      <x v="25"/>
      <x v="1"/>
      <x v="52"/>
      <x v="129"/>
    </i>
    <i r="2">
      <x v="61"/>
      <x/>
    </i>
    <i r="2">
      <x v="74"/>
      <x v="73"/>
    </i>
    <i r="2">
      <x v="89"/>
      <x v="87"/>
    </i>
    <i r="2">
      <x v="110"/>
      <x v="77"/>
    </i>
    <i r="2">
      <x v="153"/>
      <x v="131"/>
    </i>
    <i t="default" r="1">
      <x v="1"/>
    </i>
    <i r="1">
      <x v="2"/>
      <x v="162"/>
      <x v="41"/>
    </i>
    <i r="2">
      <x v="165"/>
      <x v="7"/>
    </i>
    <i r="2">
      <x v="166"/>
      <x v="49"/>
    </i>
    <i t="default" r="1">
      <x v="2"/>
    </i>
    <i r="1">
      <x v="3"/>
      <x v="171"/>
      <x v="1"/>
    </i>
    <i r="2">
      <x v="172"/>
      <x v="154"/>
    </i>
    <i r="2">
      <x v="173"/>
      <x v="2"/>
    </i>
    <i t="default" r="1">
      <x v="3"/>
    </i>
    <i t="default">
      <x v="25"/>
    </i>
    <i>
      <x v="26"/>
      <x v="2"/>
      <x v="162"/>
      <x v="41"/>
    </i>
    <i r="2">
      <x v="165"/>
      <x v="7"/>
    </i>
    <i t="default" r="1">
      <x v="2"/>
    </i>
    <i r="1">
      <x v="3"/>
      <x v="171"/>
      <x v="1"/>
    </i>
    <i r="2">
      <x v="173"/>
      <x v="2"/>
    </i>
    <i t="default" r="1">
      <x v="3"/>
    </i>
    <i t="default">
      <x v="26"/>
    </i>
    <i>
      <x v="27"/>
      <x v="2"/>
      <x v="162"/>
      <x v="41"/>
    </i>
    <i r="2">
      <x v="165"/>
      <x v="7"/>
    </i>
    <i t="default" r="1">
      <x v="2"/>
    </i>
    <i r="1">
      <x v="3"/>
      <x v="171"/>
      <x v="1"/>
    </i>
    <i r="2">
      <x v="173"/>
      <x v="2"/>
    </i>
    <i r="2">
      <x v="174"/>
      <x v="145"/>
    </i>
    <i t="default" r="1">
      <x v="3"/>
    </i>
    <i t="default">
      <x v="27"/>
    </i>
    <i>
      <x v="34"/>
      <x v="1"/>
      <x v="43"/>
      <x v="44"/>
    </i>
    <i r="2">
      <x v="74"/>
      <x v="73"/>
    </i>
    <i r="2">
      <x v="75"/>
      <x v="104"/>
    </i>
    <i r="2">
      <x v="86"/>
      <x v="54"/>
    </i>
    <i r="2">
      <x v="95"/>
      <x v="4"/>
    </i>
    <i r="2">
      <x v="110"/>
      <x v="77"/>
    </i>
    <i r="2">
      <x v="129"/>
      <x v="159"/>
    </i>
    <i r="2">
      <x v="131"/>
      <x v="88"/>
    </i>
    <i t="default" r="1">
      <x v="1"/>
    </i>
    <i r="1">
      <x v="2"/>
      <x v="162"/>
      <x v="54"/>
    </i>
    <i r="2">
      <x v="165"/>
      <x v="7"/>
    </i>
    <i r="2">
      <x v="166"/>
      <x v="49"/>
    </i>
    <i t="default" r="1">
      <x v="2"/>
    </i>
    <i r="1">
      <x v="3"/>
      <x v="172"/>
      <x v="154"/>
    </i>
    <i r="2">
      <x v="173"/>
      <x v="2"/>
    </i>
    <i r="2">
      <x v="174"/>
      <x v="145"/>
    </i>
    <i t="default" r="1">
      <x v="3"/>
    </i>
    <i t="default">
      <x v="34"/>
    </i>
    <i t="grand">
      <x/>
    </i>
  </rowItems>
  <colFields count="1">
    <field x="-2"/>
  </colFields>
  <colItems count="19">
    <i>
      <x/>
    </i>
    <i i="1">
      <x v="1"/>
    </i>
    <i i="2">
      <x v="2"/>
    </i>
    <i i="3">
      <x v="3"/>
    </i>
    <i i="4">
      <x v="4"/>
    </i>
    <i i="5">
      <x v="5"/>
    </i>
    <i i="6">
      <x v="6"/>
    </i>
    <i i="7">
      <x v="7"/>
    </i>
    <i i="8">
      <x v="8"/>
    </i>
    <i i="9">
      <x v="9"/>
    </i>
    <i i="10">
      <x v="10"/>
    </i>
    <i i="11">
      <x v="11"/>
    </i>
    <i i="12">
      <x v="12"/>
    </i>
    <i i="13">
      <x v="13"/>
    </i>
    <i i="14">
      <x v="14"/>
    </i>
    <i i="15">
      <x v="15"/>
    </i>
    <i i="16">
      <x v="16"/>
    </i>
    <i i="17">
      <x v="17"/>
    </i>
    <i i="18">
      <x v="18"/>
    </i>
  </colItems>
  <pageFields count="1">
    <pageField fld="7" hier="-1"/>
  </pageFields>
  <dataFields count="19">
    <dataField name="FY22-23 Actuals " fld="13" baseField="0" baseItem="0"/>
    <dataField name="FY23-24 CURRENT BUDGET " fld="16" baseField="0" baseItem="0"/>
    <dataField name="JUL " fld="17" baseField="0" baseItem="0"/>
    <dataField name="AUG " fld="18" baseField="0" baseItem="0"/>
    <dataField name="SEP " fld="19" baseField="0" baseItem="0"/>
    <dataField name="Q1 " fld="30" baseField="0" baseItem="0" numFmtId="164"/>
    <dataField name="OCT " fld="20" baseField="9" baseItem="0" numFmtId="164"/>
    <dataField name="NOV " fld="21" baseField="9" baseItem="0"/>
    <dataField name="DEC " fld="22" baseField="9" baseItem="0"/>
    <dataField name="Q2 " fld="31" baseField="0" baseItem="0"/>
    <dataField name="JAN " fld="23" baseField="9" baseItem="0"/>
    <dataField name="FEB " fld="24" baseField="9" baseItem="0"/>
    <dataField name="MAR " fld="25" baseField="9" baseItem="0"/>
    <dataField name="Q3 " fld="32" baseField="0" baseItem="0"/>
    <dataField name="APR " fld="26" baseField="9" baseItem="0"/>
    <dataField name="MAY " fld="27" baseField="9" baseItem="0"/>
    <dataField name="JUN " fld="28" baseField="9" baseItem="0"/>
    <dataField name="Q4 " fld="33" baseField="0" baseItem="0"/>
    <dataField name="TOTAL ACTUALS" fld="29" baseField="0" baseItem="0"/>
  </dataFields>
  <formats count="82">
    <format dxfId="1535">
      <pivotArea field="7" type="button" dataOnly="0" labelOnly="1" outline="0" axis="axisPage" fieldPosition="0"/>
    </format>
    <format dxfId="1534">
      <pivotArea field="8" type="button" dataOnly="0" labelOnly="1" outline="0" axis="axisRow" fieldPosition="0"/>
    </format>
    <format dxfId="1533">
      <pivotArea field="4" type="button" dataOnly="0" labelOnly="1" outline="0" axis="axisRow" fieldPosition="2"/>
    </format>
    <format dxfId="1532">
      <pivotArea field="5" type="button" dataOnly="0" labelOnly="1" outline="0" axis="axisRow" fieldPosition="3"/>
    </format>
    <format dxfId="1531">
      <pivotArea dataOnly="0" labelOnly="1" outline="0" fieldPosition="0">
        <references count="1">
          <reference field="4294967294" count="16">
            <x v="2"/>
            <x v="3"/>
            <x v="4"/>
            <x v="5"/>
            <x v="6"/>
            <x v="7"/>
            <x v="8"/>
            <x v="9"/>
            <x v="10"/>
            <x v="11"/>
            <x v="12"/>
            <x v="13"/>
            <x v="14"/>
            <x v="15"/>
            <x v="16"/>
            <x v="17"/>
          </reference>
        </references>
      </pivotArea>
    </format>
    <format dxfId="1530">
      <pivotArea field="8" type="button" dataOnly="0" labelOnly="1" outline="0" axis="axisRow" fieldPosition="0"/>
    </format>
    <format dxfId="1529">
      <pivotArea field="5" type="button" dataOnly="0" labelOnly="1" outline="0" axis="axisRow" fieldPosition="3"/>
    </format>
    <format dxfId="1528">
      <pivotArea dataOnly="0" labelOnly="1" outline="0" fieldPosition="0">
        <references count="1">
          <reference field="4294967294" count="16">
            <x v="2"/>
            <x v="3"/>
            <x v="4"/>
            <x v="5"/>
            <x v="6"/>
            <x v="7"/>
            <x v="8"/>
            <x v="9"/>
            <x v="10"/>
            <x v="11"/>
            <x v="12"/>
            <x v="13"/>
            <x v="14"/>
            <x v="15"/>
            <x v="16"/>
            <x v="17"/>
          </reference>
        </references>
      </pivotArea>
    </format>
    <format dxfId="1527">
      <pivotArea field="8" type="button" dataOnly="0" labelOnly="1" outline="0" axis="axisRow" fieldPosition="0"/>
    </format>
    <format dxfId="1526">
      <pivotArea field="4" type="button" dataOnly="0" labelOnly="1" outline="0" axis="axisRow" fieldPosition="2"/>
    </format>
    <format dxfId="1525">
      <pivotArea field="5" type="button" dataOnly="0" labelOnly="1" outline="0" axis="axisRow" fieldPosition="3"/>
    </format>
    <format dxfId="1524">
      <pivotArea dataOnly="0" labelOnly="1" outline="0" fieldPosition="0">
        <references count="1">
          <reference field="4294967294" count="16">
            <x v="2"/>
            <x v="3"/>
            <x v="4"/>
            <x v="5"/>
            <x v="6"/>
            <x v="7"/>
            <x v="8"/>
            <x v="9"/>
            <x v="10"/>
            <x v="11"/>
            <x v="12"/>
            <x v="13"/>
            <x v="14"/>
            <x v="15"/>
            <x v="16"/>
            <x v="17"/>
          </reference>
        </references>
      </pivotArea>
    </format>
    <format dxfId="1523">
      <pivotArea dataOnly="0" outline="0" fieldPosition="0">
        <references count="1">
          <reference field="7" count="0"/>
        </references>
      </pivotArea>
    </format>
    <format dxfId="1522">
      <pivotArea dataOnly="0" outline="0" fieldPosition="0">
        <references count="1">
          <reference field="8" count="0" defaultSubtotal="1"/>
        </references>
      </pivotArea>
    </format>
    <format dxfId="1521">
      <pivotArea dataOnly="0" outline="0" fieldPosition="0">
        <references count="1">
          <reference field="8" count="0" defaultSubtotal="1"/>
        </references>
      </pivotArea>
    </format>
    <format dxfId="1520">
      <pivotArea dataOnly="0" outline="0" fieldPosition="0">
        <references count="1">
          <reference field="8" count="0" defaultSubtotal="1"/>
        </references>
      </pivotArea>
    </format>
    <format dxfId="1519">
      <pivotArea dataOnly="0" labelOnly="1" outline="0" fieldPosition="0">
        <references count="1">
          <reference field="7" count="0"/>
        </references>
      </pivotArea>
    </format>
    <format dxfId="1518">
      <pivotArea dataOnly="0" labelOnly="1" outline="0" fieldPosition="0">
        <references count="1">
          <reference field="7" count="0"/>
        </references>
      </pivotArea>
    </format>
    <format dxfId="1517">
      <pivotArea dataOnly="0" labelOnly="1" outline="0" fieldPosition="0">
        <references count="1">
          <reference field="7" count="0"/>
        </references>
      </pivotArea>
    </format>
    <format dxfId="1516">
      <pivotArea dataOnly="0" labelOnly="1" outline="0" fieldPosition="0">
        <references count="1">
          <reference field="4" count="0"/>
        </references>
      </pivotArea>
    </format>
    <format dxfId="1515">
      <pivotArea dataOnly="0" labelOnly="1" outline="0" fieldPosition="0">
        <references count="1">
          <reference field="5" count="0"/>
        </references>
      </pivotArea>
    </format>
    <format dxfId="1514">
      <pivotArea dataOnly="0" outline="0" fieldPosition="0">
        <references count="1">
          <reference field="4294967294" count="1">
            <x v="2"/>
          </reference>
        </references>
      </pivotArea>
    </format>
    <format dxfId="1513">
      <pivotArea dataOnly="0" outline="0" fieldPosition="0">
        <references count="1">
          <reference field="4294967294" count="1">
            <x v="3"/>
          </reference>
        </references>
      </pivotArea>
    </format>
    <format dxfId="1512">
      <pivotArea dataOnly="0" outline="0" fieldPosition="0">
        <references count="1">
          <reference field="4294967294" count="1">
            <x v="4"/>
          </reference>
        </references>
      </pivotArea>
    </format>
    <format dxfId="1511">
      <pivotArea field="4" type="button" dataOnly="0" labelOnly="1" outline="0" axis="axisRow" fieldPosition="2"/>
    </format>
    <format dxfId="1510">
      <pivotArea dataOnly="0" outline="0" fieldPosition="0">
        <references count="1">
          <reference field="7" count="0"/>
        </references>
      </pivotArea>
    </format>
    <format dxfId="1509">
      <pivotArea field="7" type="button" dataOnly="0" labelOnly="1" outline="0" axis="axisPage" fieldPosition="0"/>
    </format>
    <format dxfId="1508">
      <pivotArea field="8" type="button" dataOnly="0" labelOnly="1" outline="0" axis="axisRow" fieldPosition="0"/>
    </format>
    <format dxfId="1507">
      <pivotArea field="4" type="button" dataOnly="0" labelOnly="1" outline="0" axis="axisRow" fieldPosition="2"/>
    </format>
    <format dxfId="1506">
      <pivotArea field="5" type="button" dataOnly="0" labelOnly="1" outline="0" axis="axisRow" fieldPosition="3"/>
    </format>
    <format dxfId="1505">
      <pivotArea dataOnly="0" labelOnly="1" outline="0" fieldPosition="0">
        <references count="1">
          <reference field="4294967294" count="16">
            <x v="2"/>
            <x v="3"/>
            <x v="4"/>
            <x v="5"/>
            <x v="6"/>
            <x v="7"/>
            <x v="8"/>
            <x v="9"/>
            <x v="10"/>
            <x v="11"/>
            <x v="12"/>
            <x v="13"/>
            <x v="14"/>
            <x v="15"/>
            <x v="16"/>
            <x v="17"/>
          </reference>
        </references>
      </pivotArea>
    </format>
    <format dxfId="1504">
      <pivotArea dataOnly="0" labelOnly="1" outline="0" fieldPosition="0">
        <references count="1">
          <reference field="4294967294" count="1">
            <x v="18"/>
          </reference>
        </references>
      </pivotArea>
    </format>
    <format dxfId="1503">
      <pivotArea dataOnly="0" labelOnly="1" outline="0" fieldPosition="0">
        <references count="1">
          <reference field="4294967294" count="1">
            <x v="18"/>
          </reference>
        </references>
      </pivotArea>
    </format>
    <format dxfId="1502">
      <pivotArea dataOnly="0" labelOnly="1" outline="0" fieldPosition="0">
        <references count="1">
          <reference field="4294967294" count="1">
            <x v="18"/>
          </reference>
        </references>
      </pivotArea>
    </format>
    <format dxfId="1501">
      <pivotArea dataOnly="0" outline="0" fieldPosition="0">
        <references count="1">
          <reference field="4294967294" count="1">
            <x v="18"/>
          </reference>
        </references>
      </pivotArea>
    </format>
    <format dxfId="1500">
      <pivotArea dataOnly="0" labelOnly="1" outline="0" fieldPosition="0">
        <references count="1">
          <reference field="7" count="0"/>
        </references>
      </pivotArea>
    </format>
    <format dxfId="1499">
      <pivotArea dataOnly="0" outline="0" fieldPosition="0">
        <references count="1">
          <reference field="10" count="0" defaultSubtotal="1"/>
        </references>
      </pivotArea>
    </format>
    <format dxfId="1498">
      <pivotArea outline="0" fieldPosition="0">
        <references count="1">
          <reference field="4294967294" count="2" selected="0">
            <x v="5"/>
            <x v="6"/>
          </reference>
        </references>
      </pivotArea>
    </format>
    <format dxfId="1497">
      <pivotArea dataOnly="0" labelOnly="1" outline="0" fieldPosition="0">
        <references count="1">
          <reference field="4294967294" count="2">
            <x v="5"/>
            <x v="6"/>
          </reference>
        </references>
      </pivotArea>
    </format>
    <format dxfId="1496">
      <pivotArea dataOnly="0" outline="0" fieldPosition="0">
        <references count="1">
          <reference field="4294967294" count="1">
            <x v="18"/>
          </reference>
        </references>
      </pivotArea>
    </format>
    <format dxfId="1495">
      <pivotArea dataOnly="0" labelOnly="1" outline="0" fieldPosition="0">
        <references count="1">
          <reference field="4294967294" count="1">
            <x v="7"/>
          </reference>
        </references>
      </pivotArea>
    </format>
    <format dxfId="1494">
      <pivotArea dataOnly="0" labelOnly="1" outline="0" fieldPosition="0">
        <references count="1">
          <reference field="4294967294" count="1">
            <x v="8"/>
          </reference>
        </references>
      </pivotArea>
    </format>
    <format dxfId="1493">
      <pivotArea dataOnly="0" labelOnly="1" outline="0" fieldPosition="0">
        <references count="1">
          <reference field="4294967294" count="1">
            <x v="9"/>
          </reference>
        </references>
      </pivotArea>
    </format>
    <format dxfId="1492">
      <pivotArea dataOnly="0" labelOnly="1" outline="0" fieldPosition="0">
        <references count="1">
          <reference field="4294967294" count="1">
            <x v="10"/>
          </reference>
        </references>
      </pivotArea>
    </format>
    <format dxfId="1491">
      <pivotArea dataOnly="0" labelOnly="1" outline="0" fieldPosition="0">
        <references count="1">
          <reference field="4" count="0"/>
        </references>
      </pivotArea>
    </format>
    <format dxfId="1490">
      <pivotArea dataOnly="0" labelOnly="1" outline="0" fieldPosition="0">
        <references count="1">
          <reference field="4294967294" count="1">
            <x v="11"/>
          </reference>
        </references>
      </pivotArea>
    </format>
    <format dxfId="1489">
      <pivotArea dataOnly="0" labelOnly="1" outline="0" fieldPosition="0">
        <references count="1">
          <reference field="4294967294" count="1">
            <x v="12"/>
          </reference>
        </references>
      </pivotArea>
    </format>
    <format dxfId="1488">
      <pivotArea dataOnly="0" labelOnly="1" outline="0" fieldPosition="0">
        <references count="1">
          <reference field="4294967294" count="1">
            <x v="13"/>
          </reference>
        </references>
      </pivotArea>
    </format>
    <format dxfId="1487">
      <pivotArea dataOnly="0" labelOnly="1" outline="0" fieldPosition="0">
        <references count="1">
          <reference field="4294967294" count="1">
            <x v="14"/>
          </reference>
        </references>
      </pivotArea>
    </format>
    <format dxfId="1486">
      <pivotArea dataOnly="0" labelOnly="1" outline="0" fieldPosition="0">
        <references count="1">
          <reference field="4294967294" count="1">
            <x v="15"/>
          </reference>
        </references>
      </pivotArea>
    </format>
    <format dxfId="1485">
      <pivotArea dataOnly="0" labelOnly="1" outline="0" fieldPosition="0">
        <references count="1">
          <reference field="4294967294" count="1">
            <x v="17"/>
          </reference>
        </references>
      </pivotArea>
    </format>
    <format dxfId="1484">
      <pivotArea field="8" type="button" dataOnly="0" labelOnly="1" outline="0" axis="axisRow" fieldPosition="0"/>
    </format>
    <format dxfId="1483">
      <pivotArea field="10" type="button" dataOnly="0" labelOnly="1" outline="0" axis="axisRow" fieldPosition="1"/>
    </format>
    <format dxfId="1482">
      <pivotArea field="4" type="button" dataOnly="0" labelOnly="1" outline="0" axis="axisRow" fieldPosition="2"/>
    </format>
    <format dxfId="1481">
      <pivotArea field="5" type="button" dataOnly="0" labelOnly="1" outline="0" axis="axisRow" fieldPosition="3"/>
    </format>
    <format dxfId="1480">
      <pivotArea dataOnly="0" labelOnly="1" outline="0" fieldPosition="0">
        <references count="1">
          <reference field="4294967294" count="19">
            <x v="0"/>
            <x v="1"/>
            <x v="2"/>
            <x v="3"/>
            <x v="4"/>
            <x v="5"/>
            <x v="6"/>
            <x v="7"/>
            <x v="8"/>
            <x v="9"/>
            <x v="10"/>
            <x v="11"/>
            <x v="12"/>
            <x v="13"/>
            <x v="14"/>
            <x v="15"/>
            <x v="16"/>
            <x v="17"/>
            <x v="18"/>
          </reference>
        </references>
      </pivotArea>
    </format>
    <format dxfId="1479">
      <pivotArea field="8" type="button" dataOnly="0" labelOnly="1" outline="0" axis="axisRow" fieldPosition="0"/>
    </format>
    <format dxfId="1478">
      <pivotArea field="10" type="button" dataOnly="0" labelOnly="1" outline="0" axis="axisRow" fieldPosition="1"/>
    </format>
    <format dxfId="1477">
      <pivotArea field="4" type="button" dataOnly="0" labelOnly="1" outline="0" axis="axisRow" fieldPosition="2"/>
    </format>
    <format dxfId="1476">
      <pivotArea field="5" type="button" dataOnly="0" labelOnly="1" outline="0" axis="axisRow" fieldPosition="3"/>
    </format>
    <format dxfId="1475">
      <pivotArea dataOnly="0" labelOnly="1" outline="0" fieldPosition="0">
        <references count="1">
          <reference field="4294967294" count="19">
            <x v="0"/>
            <x v="1"/>
            <x v="2"/>
            <x v="3"/>
            <x v="4"/>
            <x v="5"/>
            <x v="6"/>
            <x v="7"/>
            <x v="8"/>
            <x v="9"/>
            <x v="10"/>
            <x v="11"/>
            <x v="12"/>
            <x v="13"/>
            <x v="14"/>
            <x v="15"/>
            <x v="16"/>
            <x v="17"/>
            <x v="18"/>
          </reference>
        </references>
      </pivotArea>
    </format>
    <format dxfId="1474">
      <pivotArea field="8" type="button" dataOnly="0" labelOnly="1" outline="0" axis="axisRow" fieldPosition="0"/>
    </format>
    <format dxfId="1473">
      <pivotArea field="10" type="button" dataOnly="0" labelOnly="1" outline="0" axis="axisRow" fieldPosition="1"/>
    </format>
    <format dxfId="1472">
      <pivotArea field="4" type="button" dataOnly="0" labelOnly="1" outline="0" axis="axisRow" fieldPosition="2"/>
    </format>
    <format dxfId="1471">
      <pivotArea field="5" type="button" dataOnly="0" labelOnly="1" outline="0" axis="axisRow" fieldPosition="3"/>
    </format>
    <format dxfId="1470">
      <pivotArea dataOnly="0" labelOnly="1" outline="0" fieldPosition="0">
        <references count="1">
          <reference field="4294967294" count="19">
            <x v="0"/>
            <x v="1"/>
            <x v="2"/>
            <x v="3"/>
            <x v="4"/>
            <x v="5"/>
            <x v="6"/>
            <x v="7"/>
            <x v="8"/>
            <x v="9"/>
            <x v="10"/>
            <x v="11"/>
            <x v="12"/>
            <x v="13"/>
            <x v="14"/>
            <x v="15"/>
            <x v="16"/>
            <x v="17"/>
            <x v="18"/>
          </reference>
        </references>
      </pivotArea>
    </format>
    <format dxfId="1469">
      <pivotArea dataOnly="0" outline="0" fieldPosition="0">
        <references count="1">
          <reference field="4294967294" count="1">
            <x v="0"/>
          </reference>
        </references>
      </pivotArea>
    </format>
    <format dxfId="1468">
      <pivotArea dataOnly="0" outline="0" fieldPosition="0">
        <references count="1">
          <reference field="4294967294" count="1">
            <x v="0"/>
          </reference>
        </references>
      </pivotArea>
    </format>
    <format dxfId="1467">
      <pivotArea dataOnly="0" outline="0" fieldPosition="0">
        <references count="1">
          <reference field="4294967294" count="1">
            <x v="0"/>
          </reference>
        </references>
      </pivotArea>
    </format>
    <format dxfId="1466">
      <pivotArea field="8" type="button" dataOnly="0" labelOnly="1" outline="0" axis="axisRow" fieldPosition="0"/>
    </format>
    <format dxfId="1465">
      <pivotArea field="10" type="button" dataOnly="0" labelOnly="1" outline="0" axis="axisRow" fieldPosition="1"/>
    </format>
    <format dxfId="1464">
      <pivotArea field="4" type="button" dataOnly="0" labelOnly="1" outline="0" axis="axisRow" fieldPosition="2"/>
    </format>
    <format dxfId="1463">
      <pivotArea field="5" type="button" dataOnly="0" labelOnly="1" outline="0" axis="axisRow" fieldPosition="3"/>
    </format>
    <format dxfId="1462">
      <pivotArea dataOnly="0" labelOnly="1" outline="0" fieldPosition="0">
        <references count="1">
          <reference field="4294967294" count="19">
            <x v="0"/>
            <x v="1"/>
            <x v="2"/>
            <x v="3"/>
            <x v="4"/>
            <x v="5"/>
            <x v="6"/>
            <x v="7"/>
            <x v="8"/>
            <x v="9"/>
            <x v="10"/>
            <x v="11"/>
            <x v="12"/>
            <x v="13"/>
            <x v="14"/>
            <x v="15"/>
            <x v="16"/>
            <x v="17"/>
            <x v="18"/>
          </reference>
        </references>
      </pivotArea>
    </format>
    <format dxfId="1461">
      <pivotArea dataOnly="0" outline="0" fieldPosition="0">
        <references count="1">
          <reference field="4294967294" count="1">
            <x v="1"/>
          </reference>
        </references>
      </pivotArea>
    </format>
    <format dxfId="1460">
      <pivotArea dataOnly="0" labelOnly="1" outline="0" fieldPosition="0">
        <references count="1">
          <reference field="4294967294" count="1">
            <x v="2"/>
          </reference>
        </references>
      </pivotArea>
    </format>
    <format dxfId="1459">
      <pivotArea dataOnly="0" labelOnly="1" outline="0" fieldPosition="0">
        <references count="1">
          <reference field="4294967294" count="1">
            <x v="3"/>
          </reference>
        </references>
      </pivotArea>
    </format>
    <format dxfId="1458">
      <pivotArea dataOnly="0" labelOnly="1" outline="0" fieldPosition="0">
        <references count="1">
          <reference field="4294967294" count="1">
            <x v="4"/>
          </reference>
        </references>
      </pivotArea>
    </format>
    <format dxfId="1457">
      <pivotArea dataOnly="0" outline="0" fieldPosition="0">
        <references count="1">
          <reference field="4294967294" count="1">
            <x v="0"/>
          </reference>
        </references>
      </pivotArea>
    </format>
    <format dxfId="1456">
      <pivotArea dataOnly="0" outline="0" fieldPosition="0">
        <references count="1">
          <reference field="4294967294" count="1">
            <x v="1"/>
          </reference>
        </references>
      </pivotArea>
    </format>
    <format dxfId="1455">
      <pivotArea outline="0" fieldPosition="0">
        <references count="1">
          <reference field="4294967294" count="1" selected="0">
            <x v="18"/>
          </reference>
        </references>
      </pivotArea>
    </format>
    <format dxfId="1454">
      <pivotArea dataOnly="0" labelOnly="1" outline="0" fieldPosition="0">
        <references count="1">
          <reference field="4294967294" count="1">
            <x v="18"/>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C76C3E69-0A32-478A-A0D5-6385F0CB6B42}" name="PivotTable1" cacheId="45" applyNumberFormats="0" applyBorderFormats="0" applyFontFormats="0" applyPatternFormats="0" applyAlignmentFormats="0" applyWidthHeightFormats="1" dataCaption="Values" updatedVersion="8" minRefreshableVersion="3" useAutoFormatting="1" itemPrintTitles="1" createdVersion="7" indent="0" compact="0" compactData="0" multipleFieldFilters="0" rowHeaderCaption="PROGRAM AREA">
  <location ref="A5:G1721" firstHeaderRow="0" firstDataRow="1" firstDataCol="4" rowPageCount="1" colPageCount="1"/>
  <pivotFields count="37">
    <pivotField compact="0" outline="0" showAll="0" defaultSubtotal="0"/>
    <pivotField compact="0" outline="0" showAll="0" defaultSubtotal="0"/>
    <pivotField compact="0" outline="0" showAll="0" defaultSubtotal="0"/>
    <pivotField compact="0" outline="0" showAll="0" defaultSubtotal="0"/>
    <pivotField axis="axisRow" compact="0" outline="0" showAll="0" sortType="ascending" defaultSubtotal="0">
      <items count="188">
        <item x="22"/>
        <item x="23"/>
        <item x="172"/>
        <item x="24"/>
        <item x="25"/>
        <item m="1" x="185"/>
        <item x="26"/>
        <item x="155"/>
        <item x="29"/>
        <item x="27"/>
        <item x="28"/>
        <item x="31"/>
        <item m="1" x="174"/>
        <item x="32"/>
        <item x="33"/>
        <item x="34"/>
        <item x="30"/>
        <item x="35"/>
        <item x="36"/>
        <item x="37"/>
        <item x="38"/>
        <item m="1" x="182"/>
        <item m="1" x="175"/>
        <item x="39"/>
        <item x="13"/>
        <item x="40"/>
        <item x="41"/>
        <item x="44"/>
        <item x="42"/>
        <item m="1" x="176"/>
        <item x="161"/>
        <item x="45"/>
        <item x="46"/>
        <item x="109"/>
        <item x="47"/>
        <item x="48"/>
        <item x="49"/>
        <item x="50"/>
        <item x="139"/>
        <item x="51"/>
        <item m="1" x="179"/>
        <item x="52"/>
        <item x="131"/>
        <item x="10"/>
        <item x="94"/>
        <item x="114"/>
        <item x="53"/>
        <item x="135"/>
        <item x="92"/>
        <item x="98"/>
        <item x="118"/>
        <item x="120"/>
        <item m="1" x="183"/>
        <item x="54"/>
        <item x="14"/>
        <item x="15"/>
        <item x="125"/>
        <item x="148"/>
        <item x="99"/>
        <item x="55"/>
        <item x="119"/>
        <item x="56"/>
        <item x="0"/>
        <item x="124"/>
        <item x="6"/>
        <item x="100"/>
        <item x="151"/>
        <item x="57"/>
        <item x="58"/>
        <item x="59"/>
        <item m="1" x="187"/>
        <item m="1" x="186"/>
        <item x="138"/>
        <item m="1" x="180"/>
        <item x="8"/>
        <item x="60"/>
        <item x="116"/>
        <item x="157"/>
        <item x="117"/>
        <item x="61"/>
        <item x="121"/>
        <item x="62"/>
        <item x="144"/>
        <item x="63"/>
        <item x="142"/>
        <item x="123"/>
        <item x="105"/>
        <item x="93"/>
        <item x="91"/>
        <item m="1" x="184"/>
        <item x="64"/>
        <item x="147"/>
        <item x="106"/>
        <item x="65"/>
        <item x="101"/>
        <item x="66"/>
        <item x="16"/>
        <item m="1" x="181"/>
        <item x="67"/>
        <item x="95"/>
        <item x="102"/>
        <item x="153"/>
        <item x="140"/>
        <item x="136"/>
        <item x="68"/>
        <item x="110"/>
        <item x="143"/>
        <item x="69"/>
        <item x="159"/>
        <item x="160"/>
        <item x="17"/>
        <item x="5"/>
        <item x="115"/>
        <item x="18"/>
        <item x="137"/>
        <item x="111"/>
        <item x="156"/>
        <item x="70"/>
        <item x="71"/>
        <item x="112"/>
        <item x="72"/>
        <item x="73"/>
        <item x="122"/>
        <item m="1" x="178"/>
        <item x="96"/>
        <item x="126"/>
        <item x="74"/>
        <item x="19"/>
        <item x="75"/>
        <item x="11"/>
        <item x="150"/>
        <item x="3"/>
        <item x="107"/>
        <item x="154"/>
        <item x="76"/>
        <item x="77"/>
        <item x="7"/>
        <item x="113"/>
        <item x="97"/>
        <item x="78"/>
        <item m="1" x="177"/>
        <item x="79"/>
        <item x="128"/>
        <item x="80"/>
        <item x="81"/>
        <item x="82"/>
        <item x="146"/>
        <item x="141"/>
        <item x="43"/>
        <item x="158"/>
        <item x="129"/>
        <item x="149"/>
        <item x="130"/>
        <item x="133"/>
        <item x="83"/>
        <item x="132"/>
        <item x="84"/>
        <item x="85"/>
        <item x="152"/>
        <item x="108"/>
        <item x="127"/>
        <item x="9"/>
        <item x="86"/>
        <item x="90"/>
        <item x="20"/>
        <item x="87"/>
        <item x="12"/>
        <item x="88"/>
        <item x="21"/>
        <item x="103"/>
        <item x="134"/>
        <item m="1" x="173"/>
        <item x="1"/>
        <item x="145"/>
        <item x="2"/>
        <item x="4"/>
        <item x="89"/>
        <item x="162"/>
        <item x="104"/>
        <item x="170"/>
        <item x="171"/>
        <item x="168"/>
        <item x="165"/>
        <item x="166"/>
        <item x="167"/>
        <item x="163"/>
        <item x="169"/>
        <item x="164"/>
      </items>
    </pivotField>
    <pivotField axis="axisRow" compact="0" outline="0" showAll="0" defaultSubtotal="0">
      <items count="181">
        <item x="0"/>
        <item x="1"/>
        <item x="2"/>
        <item x="9"/>
        <item x="16"/>
        <item x="10"/>
        <item x="11"/>
        <item x="12"/>
        <item x="13"/>
        <item x="14"/>
        <item x="15"/>
        <item x="17"/>
        <item x="18"/>
        <item x="19"/>
        <item x="20"/>
        <item x="21"/>
        <item m="1" x="166"/>
        <item x="25"/>
        <item x="29"/>
        <item x="27"/>
        <item x="26"/>
        <item x="23"/>
        <item x="28"/>
        <item x="30"/>
        <item x="24"/>
        <item x="22"/>
        <item x="31"/>
        <item x="33"/>
        <item x="34"/>
        <item x="35"/>
        <item x="36"/>
        <item m="1" x="168"/>
        <item x="39"/>
        <item x="42"/>
        <item x="37"/>
        <item x="38"/>
        <item x="40"/>
        <item x="43"/>
        <item x="41"/>
        <item x="44"/>
        <item x="32"/>
        <item x="90"/>
        <item x="106"/>
        <item x="50"/>
        <item x="94"/>
        <item x="99"/>
        <item x="123"/>
        <item x="91"/>
        <item x="66"/>
        <item x="88"/>
        <item x="53"/>
        <item x="92"/>
        <item x="98"/>
        <item x="8"/>
        <item x="93"/>
        <item x="101"/>
        <item x="67"/>
        <item x="71"/>
        <item x="74"/>
        <item x="76"/>
        <item x="62"/>
        <item x="95"/>
        <item x="69"/>
        <item x="96"/>
        <item x="97"/>
        <item m="1" x="170"/>
        <item x="109"/>
        <item x="47"/>
        <item x="118"/>
        <item x="55"/>
        <item x="56"/>
        <item x="6"/>
        <item x="100"/>
        <item x="60"/>
        <item x="63"/>
        <item x="65"/>
        <item x="102"/>
        <item x="5"/>
        <item x="72"/>
        <item x="75"/>
        <item x="3"/>
        <item x="80"/>
        <item x="87"/>
        <item x="103"/>
        <item x="104"/>
        <item x="144"/>
        <item x="105"/>
        <item x="64"/>
        <item x="107"/>
        <item x="108"/>
        <item x="59"/>
        <item x="110"/>
        <item x="111"/>
        <item x="112"/>
        <item x="77"/>
        <item x="113"/>
        <item x="79"/>
        <item x="114"/>
        <item x="138"/>
        <item x="68"/>
        <item x="115"/>
        <item x="48"/>
        <item x="49"/>
        <item x="58"/>
        <item x="116"/>
        <item x="117"/>
        <item x="61"/>
        <item m="1" x="171"/>
        <item x="73"/>
        <item x="7"/>
        <item x="119"/>
        <item x="46"/>
        <item x="120"/>
        <item x="121"/>
        <item x="122"/>
        <item x="52"/>
        <item x="124"/>
        <item x="70"/>
        <item x="125"/>
        <item x="126"/>
        <item x="127"/>
        <item x="78"/>
        <item x="128"/>
        <item x="81"/>
        <item x="82"/>
        <item x="129"/>
        <item x="130"/>
        <item x="51"/>
        <item x="131"/>
        <item x="54"/>
        <item x="57"/>
        <item x="83"/>
        <item x="132"/>
        <item x="84"/>
        <item x="85"/>
        <item m="1" x="172"/>
        <item x="45"/>
        <item m="1" x="173"/>
        <item x="142"/>
        <item x="133"/>
        <item x="134"/>
        <item x="157"/>
        <item x="135"/>
        <item m="1" x="174"/>
        <item m="1" x="169"/>
        <item x="4"/>
        <item m="1" x="175"/>
        <item x="136"/>
        <item x="137"/>
        <item x="139"/>
        <item x="140"/>
        <item x="141"/>
        <item m="1" x="176"/>
        <item x="143"/>
        <item x="145"/>
        <item x="146"/>
        <item x="147"/>
        <item x="148"/>
        <item x="149"/>
        <item x="150"/>
        <item m="1" x="177"/>
        <item x="151"/>
        <item x="89"/>
        <item m="1" x="178"/>
        <item m="1" x="167"/>
        <item m="1" x="179"/>
        <item x="152"/>
        <item x="86"/>
        <item m="1" x="180"/>
        <item x="153"/>
        <item x="154"/>
        <item x="155"/>
        <item x="156"/>
        <item x="158"/>
        <item x="159"/>
        <item x="160"/>
        <item x="161"/>
        <item x="162"/>
        <item x="163"/>
        <item x="164"/>
        <item x="165"/>
      </items>
    </pivotField>
    <pivotField compact="0" outline="0" showAll="0" defaultSubtotal="0"/>
    <pivotField axis="axisPage" compact="0" outline="0" multipleItemSelectionAllowed="1" showAll="0" defaultSubtotal="0">
      <items count="6">
        <item x="2"/>
        <item x="4"/>
        <item x="1"/>
        <item x="3"/>
        <item x="0"/>
        <item x="5"/>
      </items>
    </pivotField>
    <pivotField axis="axisRow" compact="0" outline="0" showAll="0">
      <items count="39">
        <item x="2"/>
        <item x="11"/>
        <item x="33"/>
        <item x="36"/>
        <item x="31"/>
        <item x="12"/>
        <item x="15"/>
        <item x="16"/>
        <item x="13"/>
        <item x="32"/>
        <item x="1"/>
        <item x="18"/>
        <item x="4"/>
        <item x="22"/>
        <item x="24"/>
        <item x="23"/>
        <item x="19"/>
        <item x="17"/>
        <item x="27"/>
        <item x="3"/>
        <item x="7"/>
        <item x="26"/>
        <item x="35"/>
        <item x="5"/>
        <item x="6"/>
        <item x="25"/>
        <item x="30"/>
        <item x="9"/>
        <item x="0"/>
        <item x="8"/>
        <item x="21"/>
        <item x="29"/>
        <item x="28"/>
        <item x="20"/>
        <item x="37"/>
        <item x="34"/>
        <item x="10"/>
        <item x="14"/>
        <item t="default"/>
      </items>
    </pivotField>
    <pivotField compact="0" outline="0" showAll="0" defaultSubtotal="0"/>
    <pivotField name="ACCT TYPE" axis="axisRow" compact="0" outline="0" subtotalTop="0" showAll="0">
      <items count="6">
        <item n="Salaries &amp; Benefits" x="3"/>
        <item n="Services &amp; Supplies" x="0"/>
        <item n="Interfund/Other Charges" x="2"/>
        <item n="Capital Assets" x="1"/>
        <item n="Contributions &amp; Tranfers" x="4"/>
        <item t="default"/>
      </items>
    </pivotField>
    <pivotField compact="0" outline="0" subtotalTop="0" showAll="0" defaultSubtotal="0"/>
    <pivotField compact="0" outline="0" subtotalTop="0" showAll="0" defaultSubtotal="0"/>
    <pivotField compact="0" numFmtId="43" outline="0" subtotalTop="0" showAll="0" defaultSubtotal="0"/>
    <pivotField compact="0" outline="0" subtotalTop="0" showAll="0" defaultSubtotal="0"/>
    <pivotField compact="0" outline="0" showAll="0" defaultSubtotal="0"/>
    <pivotField dataField="1" compact="0" outline="0" subtotalTop="0" showAll="0" defaultSubtotal="0"/>
    <pivotField compact="0" numFmtId="43" outline="0" showAll="0" defaultSubtotal="0"/>
    <pivotField compact="0" numFmtId="43" outline="0" showAll="0" defaultSubtotal="0"/>
    <pivotField compact="0" numFmtId="43"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dataField="1" compact="0" numFmtId="43" outline="0" subtotalTop="0" showAll="0" defaultSubtotal="0"/>
    <pivotField compact="0" numFmtId="43" outline="0" showAll="0" defaultSubtotal="0"/>
    <pivotField compact="0" numFmtId="43" outline="0" showAll="0" defaultSubtotal="0"/>
    <pivotField compact="0" numFmtId="43" outline="0" showAll="0" defaultSubtotal="0"/>
    <pivotField compact="0" numFmtId="43" outline="0" showAll="0" defaultSubtotal="0"/>
    <pivotField compact="0" numFmtId="43" outline="0" showAll="0" defaultSubtotal="0"/>
    <pivotField compact="0" numFmtId="43" outline="0" showAll="0" defaultSubtotal="0"/>
    <pivotField dataField="1" compact="0" numFmtId="43" outline="0" subtotalTop="0" showAll="0" defaultSubtotal="0"/>
  </pivotFields>
  <rowFields count="4">
    <field x="8"/>
    <field x="10"/>
    <field x="4"/>
    <field x="5"/>
  </rowFields>
  <rowItems count="1716">
    <i>
      <x/>
      <x/>
      <x/>
      <x v="25"/>
    </i>
    <i r="2">
      <x v="1"/>
      <x v="21"/>
    </i>
    <i r="2">
      <x v="3"/>
      <x v="24"/>
    </i>
    <i r="2">
      <x v="4"/>
      <x v="17"/>
    </i>
    <i r="2">
      <x v="6"/>
      <x v="20"/>
    </i>
    <i r="2">
      <x v="7"/>
      <x v="171"/>
    </i>
    <i r="2">
      <x v="8"/>
      <x v="18"/>
    </i>
    <i r="2">
      <x v="9"/>
      <x v="19"/>
    </i>
    <i r="2">
      <x v="10"/>
      <x v="22"/>
    </i>
    <i r="2">
      <x v="11"/>
      <x v="26"/>
    </i>
    <i r="2">
      <x v="13"/>
      <x v="40"/>
    </i>
    <i r="2">
      <x v="14"/>
      <x v="27"/>
    </i>
    <i r="2">
      <x v="15"/>
      <x v="28"/>
    </i>
    <i r="2">
      <x v="16"/>
      <x v="23"/>
    </i>
    <i r="2">
      <x v="17"/>
      <x v="29"/>
    </i>
    <i r="2">
      <x v="18"/>
      <x v="30"/>
    </i>
    <i r="2">
      <x v="19"/>
      <x v="34"/>
    </i>
    <i r="2">
      <x v="20"/>
      <x v="35"/>
    </i>
    <i r="2">
      <x v="23"/>
      <x v="32"/>
    </i>
    <i r="2">
      <x v="24"/>
      <x v="8"/>
    </i>
    <i r="2">
      <x v="25"/>
      <x v="36"/>
    </i>
    <i r="2">
      <x v="26"/>
      <x v="38"/>
    </i>
    <i r="2">
      <x v="27"/>
      <x v="39"/>
    </i>
    <i r="2">
      <x v="28"/>
      <x v="33"/>
    </i>
    <i r="2">
      <x v="31"/>
      <x v="136"/>
    </i>
    <i t="default" r="1">
      <x/>
    </i>
    <i r="1">
      <x v="1"/>
      <x v="34"/>
      <x v="67"/>
    </i>
    <i r="2">
      <x v="37"/>
      <x v="43"/>
    </i>
    <i r="2">
      <x v="39"/>
      <x v="127"/>
    </i>
    <i r="2">
      <x v="41"/>
      <x v="115"/>
    </i>
    <i r="2">
      <x v="42"/>
      <x v="128"/>
    </i>
    <i r="2">
      <x v="43"/>
      <x v="5"/>
    </i>
    <i r="2">
      <x v="44"/>
      <x v="44"/>
    </i>
    <i r="2">
      <x v="46"/>
      <x v="50"/>
    </i>
    <i r="2">
      <x v="47"/>
      <x v="142"/>
    </i>
    <i r="2">
      <x v="48"/>
      <x v="51"/>
    </i>
    <i r="2">
      <x v="49"/>
      <x v="52"/>
    </i>
    <i r="2">
      <x v="53"/>
      <x v="129"/>
    </i>
    <i r="2">
      <x v="54"/>
      <x v="9"/>
    </i>
    <i r="2">
      <x v="55"/>
      <x v="10"/>
    </i>
    <i r="2">
      <x v="57"/>
      <x v="157"/>
    </i>
    <i r="2">
      <x v="58"/>
      <x v="45"/>
    </i>
    <i r="2">
      <x v="59"/>
      <x v="69"/>
    </i>
    <i r="2">
      <x v="61"/>
      <x v="70"/>
    </i>
    <i r="2">
      <x v="64"/>
      <x v="71"/>
    </i>
    <i r="2">
      <x v="65"/>
      <x v="72"/>
    </i>
    <i r="2">
      <x v="66"/>
      <x v="161"/>
    </i>
    <i r="2">
      <x v="67"/>
      <x v="130"/>
    </i>
    <i r="2">
      <x v="68"/>
      <x v="103"/>
    </i>
    <i r="2">
      <x v="69"/>
      <x v="90"/>
    </i>
    <i r="2">
      <x v="74"/>
      <x v="53"/>
    </i>
    <i r="2">
      <x v="75"/>
      <x v="73"/>
    </i>
    <i r="2">
      <x v="81"/>
      <x v="60"/>
    </i>
    <i r="2">
      <x v="83"/>
      <x v="74"/>
    </i>
    <i r="2">
      <x v="87"/>
      <x v="54"/>
    </i>
    <i r="2">
      <x v="90"/>
      <x v="87"/>
    </i>
    <i r="2">
      <x v="92"/>
      <x v="42"/>
    </i>
    <i r="2">
      <x v="93"/>
      <x v="75"/>
    </i>
    <i r="2">
      <x v="94"/>
      <x v="55"/>
    </i>
    <i r="2">
      <x v="95"/>
      <x v="48"/>
    </i>
    <i r="2">
      <x v="96"/>
      <x v="4"/>
    </i>
    <i r="2">
      <x v="98"/>
      <x v="56"/>
    </i>
    <i r="2">
      <x v="99"/>
      <x v="61"/>
    </i>
    <i r="2">
      <x v="100"/>
      <x v="76"/>
    </i>
    <i r="2">
      <x v="103"/>
      <x v="147"/>
    </i>
    <i r="2">
      <x v="104"/>
      <x v="99"/>
    </i>
    <i r="2">
      <x v="106"/>
      <x v="153"/>
    </i>
    <i r="2">
      <x v="107"/>
      <x v="62"/>
    </i>
    <i r="2">
      <x v="109"/>
      <x v="176"/>
    </i>
    <i r="2">
      <x v="110"/>
      <x v="11"/>
    </i>
    <i r="2">
      <x v="111"/>
      <x v="77"/>
    </i>
    <i r="2">
      <x v="113"/>
      <x v="12"/>
    </i>
    <i r="2">
      <x v="114"/>
      <x v="148"/>
    </i>
    <i r="2">
      <x v="115"/>
      <x v="92"/>
    </i>
    <i r="2">
      <x v="118"/>
      <x v="57"/>
    </i>
    <i r="2">
      <x v="119"/>
      <x v="93"/>
    </i>
    <i r="2">
      <x v="120"/>
      <x v="78"/>
    </i>
    <i r="2">
      <x v="124"/>
      <x v="63"/>
    </i>
    <i r="2">
      <x v="126"/>
      <x v="58"/>
    </i>
    <i r="2">
      <x v="127"/>
      <x v="13"/>
    </i>
    <i r="2">
      <x v="128"/>
      <x v="79"/>
    </i>
    <i r="2">
      <x v="129"/>
      <x v="6"/>
    </i>
    <i r="2">
      <x v="130"/>
      <x v="159"/>
    </i>
    <i r="2">
      <x v="131"/>
      <x v="80"/>
    </i>
    <i r="2">
      <x v="132"/>
      <x v="88"/>
    </i>
    <i r="2">
      <x v="134"/>
      <x v="59"/>
    </i>
    <i r="2">
      <x v="138"/>
      <x v="64"/>
    </i>
    <i r="2">
      <x v="139"/>
      <x v="121"/>
    </i>
    <i r="2">
      <x v="142"/>
      <x v="122"/>
    </i>
    <i r="2">
      <x v="143"/>
      <x v="81"/>
    </i>
    <i r="2">
      <x v="144"/>
      <x v="123"/>
    </i>
    <i r="2">
      <x v="145"/>
      <x v="124"/>
    </i>
    <i r="2">
      <x v="146"/>
      <x v="155"/>
    </i>
    <i r="2">
      <x v="148"/>
      <x v="37"/>
    </i>
    <i r="2">
      <x v="151"/>
      <x v="158"/>
    </i>
    <i r="2">
      <x v="152"/>
      <x v="126"/>
    </i>
    <i r="2">
      <x v="153"/>
      <x v="139"/>
    </i>
    <i r="2">
      <x v="154"/>
      <x v="131"/>
    </i>
    <i r="2">
      <x v="155"/>
      <x v="132"/>
    </i>
    <i r="2">
      <x v="156"/>
      <x v="133"/>
    </i>
    <i r="2">
      <x v="157"/>
      <x v="134"/>
    </i>
    <i r="2">
      <x v="182"/>
      <x v="179"/>
    </i>
    <i r="2">
      <x v="183"/>
      <x v="179"/>
    </i>
    <i t="default" r="1">
      <x v="1"/>
    </i>
    <i r="1">
      <x v="2"/>
      <x v="161"/>
      <x v="3"/>
    </i>
    <i r="2">
      <x v="162"/>
      <x v="167"/>
    </i>
    <i r="2">
      <x v="164"/>
      <x v="14"/>
    </i>
    <i r="2">
      <x v="165"/>
      <x v="82"/>
    </i>
    <i r="2">
      <x v="166"/>
      <x v="7"/>
    </i>
    <i r="2">
      <x v="167"/>
      <x v="49"/>
    </i>
    <i r="2">
      <x v="168"/>
      <x v="15"/>
    </i>
    <i r="2">
      <x v="169"/>
      <x v="83"/>
    </i>
    <i t="default" r="1">
      <x v="2"/>
    </i>
    <i r="1">
      <x v="3"/>
      <x v="175"/>
      <x v="145"/>
    </i>
    <i t="default" r="1">
      <x v="3"/>
    </i>
    <i r="1">
      <x v="4"/>
      <x v="178"/>
      <x v="84"/>
    </i>
    <i t="default" r="1">
      <x v="4"/>
    </i>
    <i t="default">
      <x/>
    </i>
    <i>
      <x v="1"/>
      <x/>
      <x/>
      <x v="25"/>
    </i>
    <i r="2">
      <x v="1"/>
      <x v="21"/>
    </i>
    <i r="2">
      <x v="4"/>
      <x v="17"/>
    </i>
    <i r="2">
      <x v="6"/>
      <x v="20"/>
    </i>
    <i r="2">
      <x v="11"/>
      <x v="26"/>
    </i>
    <i r="2">
      <x v="14"/>
      <x v="27"/>
    </i>
    <i r="2">
      <x v="15"/>
      <x v="28"/>
    </i>
    <i r="2">
      <x v="17"/>
      <x v="29"/>
    </i>
    <i r="2">
      <x v="18"/>
      <x v="30"/>
    </i>
    <i r="2">
      <x v="19"/>
      <x v="34"/>
    </i>
    <i r="2">
      <x v="20"/>
      <x v="35"/>
    </i>
    <i r="2">
      <x v="23"/>
      <x v="32"/>
    </i>
    <i r="2">
      <x v="25"/>
      <x v="36"/>
    </i>
    <i r="2">
      <x v="26"/>
      <x v="38"/>
    </i>
    <i t="default" r="1">
      <x/>
    </i>
    <i r="1">
      <x v="1"/>
      <x v="37"/>
      <x v="43"/>
    </i>
    <i r="2">
      <x v="38"/>
      <x v="149"/>
    </i>
    <i r="2">
      <x v="39"/>
      <x v="127"/>
    </i>
    <i r="2">
      <x v="43"/>
      <x v="5"/>
    </i>
    <i r="2">
      <x v="44"/>
      <x v="44"/>
    </i>
    <i r="2">
      <x v="81"/>
      <x v="60"/>
    </i>
    <i r="2">
      <x v="93"/>
      <x v="75"/>
    </i>
    <i r="2">
      <x v="94"/>
      <x v="55"/>
    </i>
    <i r="2">
      <x v="95"/>
      <x v="48"/>
    </i>
    <i r="2">
      <x v="96"/>
      <x v="4"/>
    </i>
    <i r="2">
      <x v="98"/>
      <x v="56"/>
    </i>
    <i r="2">
      <x v="99"/>
      <x v="61"/>
    </i>
    <i r="2">
      <x v="100"/>
      <x v="76"/>
    </i>
    <i r="2">
      <x v="108"/>
      <x v="175"/>
    </i>
    <i r="2">
      <x v="111"/>
      <x v="77"/>
    </i>
    <i r="2">
      <x v="124"/>
      <x v="63"/>
    </i>
    <i r="2">
      <x v="128"/>
      <x v="79"/>
    </i>
    <i r="2">
      <x v="129"/>
      <x v="6"/>
    </i>
    <i r="2">
      <x v="134"/>
      <x v="59"/>
    </i>
    <i r="2">
      <x v="138"/>
      <x v="64"/>
    </i>
    <i r="2">
      <x v="139"/>
      <x v="121"/>
    </i>
    <i r="2">
      <x v="142"/>
      <x v="122"/>
    </i>
    <i r="2">
      <x v="144"/>
      <x v="123"/>
    </i>
    <i r="2">
      <x v="145"/>
      <x v="124"/>
    </i>
    <i r="2">
      <x v="146"/>
      <x v="155"/>
    </i>
    <i r="2">
      <x v="147"/>
      <x v="151"/>
    </i>
    <i r="2">
      <x v="148"/>
      <x v="37"/>
    </i>
    <i r="2">
      <x v="150"/>
      <x v="125"/>
    </i>
    <i r="2">
      <x v="152"/>
      <x v="126"/>
    </i>
    <i t="default" r="1">
      <x v="1"/>
    </i>
    <i r="1">
      <x v="2"/>
      <x v="161"/>
      <x v="3"/>
    </i>
    <i r="2">
      <x v="166"/>
      <x v="7"/>
    </i>
    <i r="2">
      <x v="167"/>
      <x v="49"/>
    </i>
    <i t="default" r="1">
      <x v="2"/>
    </i>
    <i t="default">
      <x v="1"/>
    </i>
    <i>
      <x v="2"/>
      <x v="1"/>
      <x v="98"/>
      <x v="56"/>
    </i>
    <i r="2">
      <x v="148"/>
      <x v="37"/>
    </i>
    <i t="default" r="1">
      <x v="1"/>
    </i>
    <i t="default">
      <x v="2"/>
    </i>
    <i>
      <x v="3"/>
      <x/>
      <x v="24"/>
      <x v="8"/>
    </i>
    <i t="default" r="1">
      <x/>
    </i>
    <i t="default">
      <x v="3"/>
    </i>
    <i>
      <x v="4"/>
      <x v="1"/>
      <x v="87"/>
      <x v="54"/>
    </i>
    <i r="2">
      <x v="132"/>
      <x v="88"/>
    </i>
    <i r="2">
      <x v="138"/>
      <x v="64"/>
    </i>
    <i t="default" r="1">
      <x v="1"/>
    </i>
    <i t="default">
      <x v="4"/>
    </i>
    <i>
      <x v="5"/>
      <x/>
      <x/>
      <x v="25"/>
    </i>
    <i r="2">
      <x v="1"/>
      <x v="21"/>
    </i>
    <i r="2">
      <x v="4"/>
      <x v="17"/>
    </i>
    <i r="2">
      <x v="6"/>
      <x v="20"/>
    </i>
    <i r="2">
      <x v="11"/>
      <x v="26"/>
    </i>
    <i r="2">
      <x v="14"/>
      <x v="27"/>
    </i>
    <i r="2">
      <x v="15"/>
      <x v="28"/>
    </i>
    <i r="2">
      <x v="17"/>
      <x v="29"/>
    </i>
    <i r="2">
      <x v="18"/>
      <x v="30"/>
    </i>
    <i r="2">
      <x v="19"/>
      <x v="34"/>
    </i>
    <i r="2">
      <x v="20"/>
      <x v="35"/>
    </i>
    <i r="2">
      <x v="23"/>
      <x v="32"/>
    </i>
    <i r="2">
      <x v="25"/>
      <x v="36"/>
    </i>
    <i r="2">
      <x v="28"/>
      <x v="33"/>
    </i>
    <i t="default" r="1">
      <x/>
    </i>
    <i r="1">
      <x v="1"/>
      <x v="39"/>
      <x v="127"/>
    </i>
    <i r="2">
      <x v="41"/>
      <x v="115"/>
    </i>
    <i r="2">
      <x v="81"/>
      <x v="60"/>
    </i>
    <i r="2">
      <x v="86"/>
      <x v="86"/>
    </i>
    <i r="2">
      <x v="88"/>
      <x v="47"/>
    </i>
    <i r="2">
      <x v="90"/>
      <x v="87"/>
    </i>
    <i r="2">
      <x v="93"/>
      <x v="75"/>
    </i>
    <i r="2">
      <x v="95"/>
      <x v="48"/>
    </i>
    <i r="2">
      <x v="99"/>
      <x v="61"/>
    </i>
    <i r="2">
      <x v="100"/>
      <x v="76"/>
    </i>
    <i r="2">
      <x v="107"/>
      <x v="62"/>
    </i>
    <i r="2">
      <x v="111"/>
      <x v="77"/>
    </i>
    <i r="2">
      <x v="134"/>
      <x v="59"/>
    </i>
    <i r="2">
      <x v="139"/>
      <x v="121"/>
    </i>
    <i r="2">
      <x v="148"/>
      <x v="37"/>
    </i>
    <i t="default" r="1">
      <x v="1"/>
    </i>
    <i r="1">
      <x v="2"/>
      <x v="161"/>
      <x v="3"/>
    </i>
    <i r="2">
      <x v="162"/>
      <x v="167"/>
    </i>
    <i r="2">
      <x v="166"/>
      <x v="7"/>
    </i>
    <i r="2">
      <x v="167"/>
      <x v="49"/>
    </i>
    <i r="2">
      <x v="170"/>
      <x v="140"/>
    </i>
    <i t="default" r="1">
      <x v="2"/>
    </i>
    <i t="default">
      <x v="5"/>
    </i>
    <i>
      <x v="6"/>
      <x/>
      <x/>
      <x v="25"/>
    </i>
    <i r="2">
      <x v="4"/>
      <x v="17"/>
    </i>
    <i r="2">
      <x v="11"/>
      <x v="26"/>
    </i>
    <i r="2">
      <x v="14"/>
      <x v="27"/>
    </i>
    <i r="2">
      <x v="15"/>
      <x v="28"/>
    </i>
    <i r="2">
      <x v="17"/>
      <x v="29"/>
    </i>
    <i r="2">
      <x v="18"/>
      <x v="30"/>
    </i>
    <i r="2">
      <x v="19"/>
      <x v="34"/>
    </i>
    <i r="2">
      <x v="23"/>
      <x v="32"/>
    </i>
    <i r="2">
      <x v="26"/>
      <x v="38"/>
    </i>
    <i r="2">
      <x v="28"/>
      <x v="33"/>
    </i>
    <i t="default" r="1">
      <x/>
    </i>
    <i r="1">
      <x v="1"/>
      <x v="37"/>
      <x v="43"/>
    </i>
    <i r="2">
      <x v="39"/>
      <x v="127"/>
    </i>
    <i r="2">
      <x v="44"/>
      <x v="44"/>
    </i>
    <i r="2">
      <x v="53"/>
      <x v="129"/>
    </i>
    <i r="2">
      <x v="65"/>
      <x v="72"/>
    </i>
    <i r="2">
      <x v="75"/>
      <x v="73"/>
    </i>
    <i r="2">
      <x v="81"/>
      <x v="60"/>
    </i>
    <i r="2">
      <x v="92"/>
      <x v="42"/>
    </i>
    <i r="2">
      <x v="95"/>
      <x v="48"/>
    </i>
    <i r="2">
      <x v="98"/>
      <x v="56"/>
    </i>
    <i r="2">
      <x v="107"/>
      <x v="62"/>
    </i>
    <i r="2">
      <x v="114"/>
      <x v="148"/>
    </i>
    <i r="2">
      <x v="118"/>
      <x v="57"/>
    </i>
    <i r="2">
      <x v="129"/>
      <x v="6"/>
    </i>
    <i r="2">
      <x v="130"/>
      <x v="159"/>
    </i>
    <i r="2">
      <x v="132"/>
      <x v="88"/>
    </i>
    <i r="2">
      <x v="134"/>
      <x v="59"/>
    </i>
    <i r="2">
      <x v="139"/>
      <x v="121"/>
    </i>
    <i r="2">
      <x v="144"/>
      <x v="123"/>
    </i>
    <i r="2">
      <x v="145"/>
      <x v="124"/>
    </i>
    <i r="2">
      <x v="148"/>
      <x v="37"/>
    </i>
    <i r="2">
      <x v="149"/>
      <x v="173"/>
    </i>
    <i r="2">
      <x v="154"/>
      <x v="131"/>
    </i>
    <i r="2">
      <x v="157"/>
      <x v="134"/>
    </i>
    <i t="default" r="1">
      <x v="1"/>
    </i>
    <i r="1">
      <x v="2"/>
      <x v="159"/>
      <x v="89"/>
    </i>
    <i r="2">
      <x v="161"/>
      <x v="3"/>
    </i>
    <i r="2">
      <x v="166"/>
      <x v="7"/>
    </i>
    <i r="2">
      <x v="167"/>
      <x v="49"/>
    </i>
    <i t="default" r="1">
      <x v="2"/>
    </i>
    <i t="default">
      <x v="6"/>
    </i>
    <i>
      <x v="7"/>
      <x/>
      <x/>
      <x v="25"/>
    </i>
    <i r="2">
      <x v="1"/>
      <x v="21"/>
    </i>
    <i r="2">
      <x v="2"/>
      <x v="180"/>
    </i>
    <i r="2">
      <x v="4"/>
      <x v="17"/>
    </i>
    <i r="2">
      <x v="10"/>
      <x v="22"/>
    </i>
    <i r="2">
      <x v="11"/>
      <x v="26"/>
    </i>
    <i r="2">
      <x v="14"/>
      <x v="27"/>
    </i>
    <i r="2">
      <x v="15"/>
      <x v="28"/>
    </i>
    <i r="2">
      <x v="17"/>
      <x v="29"/>
    </i>
    <i r="2">
      <x v="18"/>
      <x v="30"/>
    </i>
    <i r="2">
      <x v="19"/>
      <x v="34"/>
    </i>
    <i r="2">
      <x v="23"/>
      <x v="32"/>
    </i>
    <i r="2">
      <x v="28"/>
      <x v="33"/>
    </i>
    <i t="default" r="1">
      <x/>
    </i>
    <i r="1">
      <x v="1"/>
      <x v="33"/>
      <x v="66"/>
    </i>
    <i r="2">
      <x v="34"/>
      <x v="67"/>
    </i>
    <i r="2">
      <x v="37"/>
      <x v="43"/>
    </i>
    <i r="2">
      <x v="39"/>
      <x v="127"/>
    </i>
    <i r="2">
      <x v="41"/>
      <x v="115"/>
    </i>
    <i r="2">
      <x v="42"/>
      <x v="128"/>
    </i>
    <i r="2">
      <x v="44"/>
      <x v="44"/>
    </i>
    <i r="2">
      <x v="46"/>
      <x v="50"/>
    </i>
    <i r="2">
      <x v="53"/>
      <x v="129"/>
    </i>
    <i r="2">
      <x v="59"/>
      <x v="69"/>
    </i>
    <i r="2">
      <x v="67"/>
      <x v="130"/>
    </i>
    <i r="2">
      <x v="68"/>
      <x v="103"/>
    </i>
    <i r="2">
      <x v="69"/>
      <x v="90"/>
    </i>
    <i r="2">
      <x v="74"/>
      <x v="53"/>
    </i>
    <i r="2">
      <x v="75"/>
      <x v="73"/>
    </i>
    <i r="2">
      <x v="76"/>
      <x v="104"/>
    </i>
    <i r="2">
      <x v="81"/>
      <x v="60"/>
    </i>
    <i r="2">
      <x v="83"/>
      <x v="74"/>
    </i>
    <i r="2">
      <x v="87"/>
      <x v="54"/>
    </i>
    <i r="2">
      <x v="88"/>
      <x v="47"/>
    </i>
    <i r="2">
      <x v="93"/>
      <x v="75"/>
    </i>
    <i r="2">
      <x v="94"/>
      <x v="55"/>
    </i>
    <i r="2">
      <x v="95"/>
      <x v="48"/>
    </i>
    <i r="2">
      <x v="98"/>
      <x v="56"/>
    </i>
    <i r="2">
      <x v="104"/>
      <x v="99"/>
    </i>
    <i r="2">
      <x v="105"/>
      <x v="91"/>
    </i>
    <i r="2">
      <x v="111"/>
      <x v="77"/>
    </i>
    <i r="2">
      <x v="115"/>
      <x v="92"/>
    </i>
    <i r="2">
      <x v="118"/>
      <x v="57"/>
    </i>
    <i r="2">
      <x v="119"/>
      <x v="93"/>
    </i>
    <i r="2">
      <x v="120"/>
      <x v="78"/>
    </i>
    <i r="2">
      <x v="121"/>
      <x v="108"/>
    </i>
    <i r="2">
      <x v="126"/>
      <x v="58"/>
    </i>
    <i r="2">
      <x v="128"/>
      <x v="79"/>
    </i>
    <i r="2">
      <x v="129"/>
      <x v="6"/>
    </i>
    <i r="2">
      <x v="131"/>
      <x v="80"/>
    </i>
    <i r="2">
      <x v="132"/>
      <x v="88"/>
    </i>
    <i r="2">
      <x v="134"/>
      <x v="59"/>
    </i>
    <i r="2">
      <x v="135"/>
      <x v="94"/>
    </i>
    <i r="2">
      <x v="137"/>
      <x v="95"/>
    </i>
    <i r="2">
      <x v="148"/>
      <x v="37"/>
    </i>
    <i r="2">
      <x v="154"/>
      <x v="131"/>
    </i>
    <i r="2">
      <x v="156"/>
      <x v="133"/>
    </i>
    <i r="2">
      <x v="157"/>
      <x v="134"/>
    </i>
    <i t="default" r="1">
      <x v="1"/>
    </i>
    <i r="1">
      <x v="2"/>
      <x v="161"/>
      <x v="3"/>
    </i>
    <i r="2">
      <x v="167"/>
      <x v="49"/>
    </i>
    <i r="2">
      <x v="168"/>
      <x v="15"/>
    </i>
    <i t="default" r="1">
      <x v="2"/>
    </i>
    <i t="default">
      <x v="7"/>
    </i>
    <i>
      <x v="8"/>
      <x/>
      <x/>
      <x v="25"/>
    </i>
    <i r="2">
      <x v="1"/>
      <x v="21"/>
    </i>
    <i r="2">
      <x v="4"/>
      <x v="17"/>
    </i>
    <i r="2">
      <x v="8"/>
      <x v="18"/>
    </i>
    <i r="2">
      <x v="11"/>
      <x v="26"/>
    </i>
    <i r="2">
      <x v="14"/>
      <x v="27"/>
    </i>
    <i r="2">
      <x v="15"/>
      <x v="28"/>
    </i>
    <i r="2">
      <x v="17"/>
      <x v="29"/>
    </i>
    <i r="2">
      <x v="18"/>
      <x v="30"/>
    </i>
    <i r="2">
      <x v="19"/>
      <x v="34"/>
    </i>
    <i r="2">
      <x v="23"/>
      <x v="32"/>
    </i>
    <i r="2">
      <x v="28"/>
      <x v="33"/>
    </i>
    <i t="default" r="1">
      <x/>
    </i>
    <i r="1">
      <x v="1"/>
      <x v="37"/>
      <x v="43"/>
    </i>
    <i r="2">
      <x v="39"/>
      <x v="127"/>
    </i>
    <i r="2">
      <x v="92"/>
      <x v="42"/>
    </i>
    <i r="2">
      <x v="93"/>
      <x v="75"/>
    </i>
    <i r="2">
      <x v="95"/>
      <x v="48"/>
    </i>
    <i r="2">
      <x v="98"/>
      <x v="56"/>
    </i>
    <i r="2">
      <x v="99"/>
      <x v="61"/>
    </i>
    <i r="2">
      <x v="100"/>
      <x v="76"/>
    </i>
    <i r="2">
      <x v="101"/>
      <x v="169"/>
    </i>
    <i r="2">
      <x v="107"/>
      <x v="62"/>
    </i>
    <i r="2">
      <x v="124"/>
      <x v="63"/>
    </i>
    <i r="2">
      <x v="126"/>
      <x v="58"/>
    </i>
    <i r="2">
      <x v="132"/>
      <x v="88"/>
    </i>
    <i r="2">
      <x v="134"/>
      <x v="59"/>
    </i>
    <i r="2">
      <x v="139"/>
      <x v="121"/>
    </i>
    <i r="2">
      <x v="148"/>
      <x v="37"/>
    </i>
    <i t="default" r="1">
      <x v="1"/>
    </i>
    <i r="1">
      <x v="2"/>
      <x v="161"/>
      <x v="3"/>
    </i>
    <i r="2">
      <x v="162"/>
      <x v="167"/>
    </i>
    <i r="2">
      <x v="167"/>
      <x v="49"/>
    </i>
    <i t="default" r="1">
      <x v="2"/>
    </i>
    <i t="default">
      <x v="8"/>
    </i>
    <i>
      <x v="9"/>
      <x v="1"/>
      <x v="34"/>
      <x v="67"/>
    </i>
    <i r="2">
      <x v="37"/>
      <x v="43"/>
    </i>
    <i r="2">
      <x v="39"/>
      <x v="127"/>
    </i>
    <i r="2">
      <x v="41"/>
      <x v="115"/>
    </i>
    <i r="2">
      <x v="46"/>
      <x v="50"/>
    </i>
    <i r="2">
      <x v="53"/>
      <x v="129"/>
    </i>
    <i r="2">
      <x v="61"/>
      <x v="70"/>
    </i>
    <i r="2">
      <x v="69"/>
      <x v="90"/>
    </i>
    <i r="2">
      <x v="74"/>
      <x v="53"/>
    </i>
    <i r="2">
      <x v="75"/>
      <x v="73"/>
    </i>
    <i r="2">
      <x v="88"/>
      <x v="47"/>
    </i>
    <i r="2">
      <x v="95"/>
      <x v="48"/>
    </i>
    <i r="2">
      <x v="118"/>
      <x v="57"/>
    </i>
    <i r="2">
      <x v="120"/>
      <x v="78"/>
    </i>
    <i r="2">
      <x v="129"/>
      <x v="6"/>
    </i>
    <i r="2">
      <x v="131"/>
      <x v="80"/>
    </i>
    <i r="2">
      <x v="134"/>
      <x v="59"/>
    </i>
    <i r="2">
      <x v="139"/>
      <x v="121"/>
    </i>
    <i r="2">
      <x v="143"/>
      <x v="81"/>
    </i>
    <i r="2">
      <x v="154"/>
      <x v="131"/>
    </i>
    <i r="2">
      <x v="156"/>
      <x v="133"/>
    </i>
    <i r="2">
      <x v="157"/>
      <x v="134"/>
    </i>
    <i r="2">
      <x v="184"/>
      <x v="179"/>
    </i>
    <i t="default" r="1">
      <x v="1"/>
    </i>
    <i r="1">
      <x v="3"/>
      <x v="175"/>
      <x v="145"/>
    </i>
    <i t="default" r="1">
      <x v="3"/>
    </i>
    <i t="default">
      <x v="9"/>
    </i>
    <i>
      <x v="10"/>
      <x/>
      <x/>
      <x v="25"/>
    </i>
    <i r="2">
      <x v="1"/>
      <x v="21"/>
    </i>
    <i r="2">
      <x v="2"/>
      <x v="180"/>
    </i>
    <i r="2">
      <x v="3"/>
      <x v="24"/>
    </i>
    <i r="2">
      <x v="4"/>
      <x v="17"/>
    </i>
    <i r="2">
      <x v="6"/>
      <x v="20"/>
    </i>
    <i r="2">
      <x v="9"/>
      <x v="19"/>
    </i>
    <i r="2">
      <x v="10"/>
      <x v="22"/>
    </i>
    <i r="2">
      <x v="11"/>
      <x v="26"/>
    </i>
    <i r="2">
      <x v="13"/>
      <x v="40"/>
    </i>
    <i r="2">
      <x v="14"/>
      <x v="27"/>
    </i>
    <i r="2">
      <x v="15"/>
      <x v="28"/>
    </i>
    <i r="2">
      <x v="17"/>
      <x v="29"/>
    </i>
    <i r="2">
      <x v="18"/>
      <x v="30"/>
    </i>
    <i r="2">
      <x v="19"/>
      <x v="34"/>
    </i>
    <i r="2">
      <x v="20"/>
      <x v="35"/>
    </i>
    <i r="2">
      <x v="23"/>
      <x v="32"/>
    </i>
    <i r="2">
      <x v="25"/>
      <x v="36"/>
    </i>
    <i r="2">
      <x v="26"/>
      <x v="38"/>
    </i>
    <i r="2">
      <x v="28"/>
      <x v="33"/>
    </i>
    <i r="2">
      <x v="30"/>
      <x v="177"/>
    </i>
    <i r="2">
      <x v="31"/>
      <x v="136"/>
    </i>
    <i t="default" r="1">
      <x/>
    </i>
    <i r="1">
      <x v="1"/>
      <x v="32"/>
      <x v="111"/>
    </i>
    <i r="2">
      <x v="33"/>
      <x v="66"/>
    </i>
    <i r="2">
      <x v="34"/>
      <x v="67"/>
    </i>
    <i r="2">
      <x v="35"/>
      <x v="101"/>
    </i>
    <i r="2">
      <x v="36"/>
      <x v="102"/>
    </i>
    <i r="2">
      <x v="37"/>
      <x v="43"/>
    </i>
    <i r="2">
      <x v="39"/>
      <x v="127"/>
    </i>
    <i r="2">
      <x v="41"/>
      <x v="115"/>
    </i>
    <i r="2">
      <x v="43"/>
      <x v="5"/>
    </i>
    <i r="2">
      <x v="46"/>
      <x v="50"/>
    </i>
    <i r="2">
      <x v="53"/>
      <x v="129"/>
    </i>
    <i r="2">
      <x v="58"/>
      <x v="45"/>
    </i>
    <i r="2">
      <x v="59"/>
      <x v="69"/>
    </i>
    <i r="2">
      <x v="61"/>
      <x v="70"/>
    </i>
    <i r="2">
      <x v="67"/>
      <x v="130"/>
    </i>
    <i r="2">
      <x v="68"/>
      <x v="103"/>
    </i>
    <i r="2">
      <x v="69"/>
      <x v="90"/>
    </i>
    <i r="2">
      <x v="74"/>
      <x v="53"/>
    </i>
    <i r="2">
      <x v="75"/>
      <x v="73"/>
    </i>
    <i r="2">
      <x v="79"/>
      <x v="106"/>
    </i>
    <i r="2">
      <x v="81"/>
      <x v="60"/>
    </i>
    <i r="2">
      <x v="83"/>
      <x v="74"/>
    </i>
    <i r="2">
      <x v="88"/>
      <x v="47"/>
    </i>
    <i r="2">
      <x v="90"/>
      <x v="87"/>
    </i>
    <i r="2">
      <x v="93"/>
      <x v="75"/>
    </i>
    <i r="2">
      <x v="94"/>
      <x v="55"/>
    </i>
    <i r="2">
      <x v="95"/>
      <x v="48"/>
    </i>
    <i r="2">
      <x v="98"/>
      <x v="56"/>
    </i>
    <i r="2">
      <x v="99"/>
      <x v="61"/>
    </i>
    <i r="2">
      <x v="104"/>
      <x v="99"/>
    </i>
    <i r="2">
      <x v="107"/>
      <x v="62"/>
    </i>
    <i r="2">
      <x v="117"/>
      <x v="117"/>
    </i>
    <i r="2">
      <x v="118"/>
      <x v="57"/>
    </i>
    <i r="2">
      <x v="120"/>
      <x v="78"/>
    </i>
    <i r="2">
      <x v="121"/>
      <x v="108"/>
    </i>
    <i r="2">
      <x v="126"/>
      <x v="58"/>
    </i>
    <i r="2">
      <x v="128"/>
      <x v="79"/>
    </i>
    <i r="2">
      <x v="129"/>
      <x v="6"/>
    </i>
    <i r="2">
      <x v="131"/>
      <x v="80"/>
    </i>
    <i r="2">
      <x v="134"/>
      <x v="59"/>
    </i>
    <i r="2">
      <x v="135"/>
      <x v="94"/>
    </i>
    <i r="2">
      <x v="139"/>
      <x v="121"/>
    </i>
    <i r="2">
      <x v="141"/>
      <x v="96"/>
    </i>
    <i r="2">
      <x v="143"/>
      <x v="81"/>
    </i>
    <i r="2">
      <x v="144"/>
      <x v="123"/>
    </i>
    <i r="2">
      <x v="145"/>
      <x v="124"/>
    </i>
    <i r="2">
      <x v="148"/>
      <x v="37"/>
    </i>
    <i r="2">
      <x v="154"/>
      <x v="131"/>
    </i>
    <i r="2">
      <x v="155"/>
      <x v="132"/>
    </i>
    <i r="2">
      <x v="156"/>
      <x v="133"/>
    </i>
    <i r="2">
      <x v="157"/>
      <x v="134"/>
    </i>
    <i r="2">
      <x v="184"/>
      <x v="179"/>
    </i>
    <i t="default" r="1">
      <x v="1"/>
    </i>
    <i r="1">
      <x v="2"/>
      <x v="161"/>
      <x v="3"/>
    </i>
    <i r="2">
      <x v="162"/>
      <x v="167"/>
    </i>
    <i r="2">
      <x v="165"/>
      <x v="82"/>
    </i>
    <i r="2">
      <x v="166"/>
      <x v="7"/>
    </i>
    <i r="2">
      <x v="167"/>
      <x v="49"/>
    </i>
    <i r="2">
      <x v="168"/>
      <x v="15"/>
    </i>
    <i t="default" r="1">
      <x v="2"/>
    </i>
    <i r="1">
      <x v="3"/>
      <x v="175"/>
      <x v="145"/>
    </i>
    <i r="2">
      <x v="176"/>
      <x v="162"/>
    </i>
    <i t="default" r="1">
      <x v="3"/>
    </i>
    <i t="default">
      <x v="10"/>
    </i>
    <i>
      <x v="11"/>
      <x/>
      <x/>
      <x v="25"/>
    </i>
    <i r="2">
      <x v="1"/>
      <x v="21"/>
    </i>
    <i r="2">
      <x v="3"/>
      <x v="24"/>
    </i>
    <i r="2">
      <x v="4"/>
      <x v="17"/>
    </i>
    <i r="2">
      <x v="8"/>
      <x v="18"/>
    </i>
    <i r="2">
      <x v="10"/>
      <x v="22"/>
    </i>
    <i r="2">
      <x v="11"/>
      <x v="26"/>
    </i>
    <i r="2">
      <x v="14"/>
      <x v="27"/>
    </i>
    <i r="2">
      <x v="15"/>
      <x v="28"/>
    </i>
    <i r="2">
      <x v="17"/>
      <x v="29"/>
    </i>
    <i r="2">
      <x v="18"/>
      <x v="30"/>
    </i>
    <i r="2">
      <x v="19"/>
      <x v="34"/>
    </i>
    <i r="2">
      <x v="23"/>
      <x v="32"/>
    </i>
    <i r="2">
      <x v="28"/>
      <x v="33"/>
    </i>
    <i t="default" r="1">
      <x/>
    </i>
    <i r="1">
      <x v="1"/>
      <x v="34"/>
      <x v="67"/>
    </i>
    <i r="2">
      <x v="37"/>
      <x v="43"/>
    </i>
    <i r="2">
      <x v="39"/>
      <x v="127"/>
    </i>
    <i r="2">
      <x v="41"/>
      <x v="115"/>
    </i>
    <i r="2">
      <x v="44"/>
      <x v="44"/>
    </i>
    <i r="2">
      <x v="45"/>
      <x v="97"/>
    </i>
    <i r="2">
      <x v="46"/>
      <x v="50"/>
    </i>
    <i r="2">
      <x v="47"/>
      <x v="142"/>
    </i>
    <i r="2">
      <x v="67"/>
      <x v="130"/>
    </i>
    <i r="2">
      <x v="68"/>
      <x v="103"/>
    </i>
    <i r="2">
      <x v="69"/>
      <x v="90"/>
    </i>
    <i r="2">
      <x v="74"/>
      <x v="53"/>
    </i>
    <i r="2">
      <x v="75"/>
      <x v="73"/>
    </i>
    <i r="2">
      <x v="83"/>
      <x v="74"/>
    </i>
    <i r="2">
      <x v="84"/>
      <x v="138"/>
    </i>
    <i r="2">
      <x v="87"/>
      <x v="54"/>
    </i>
    <i r="2">
      <x v="88"/>
      <x v="47"/>
    </i>
    <i r="2">
      <x v="90"/>
      <x v="87"/>
    </i>
    <i r="2">
      <x v="92"/>
      <x v="42"/>
    </i>
    <i r="2">
      <x v="93"/>
      <x v="75"/>
    </i>
    <i r="2">
      <x v="94"/>
      <x v="55"/>
    </i>
    <i r="2">
      <x v="95"/>
      <x v="48"/>
    </i>
    <i r="2">
      <x v="96"/>
      <x v="4"/>
    </i>
    <i r="2">
      <x v="98"/>
      <x v="56"/>
    </i>
    <i r="2">
      <x v="104"/>
      <x v="99"/>
    </i>
    <i r="2">
      <x v="107"/>
      <x v="62"/>
    </i>
    <i r="2">
      <x v="112"/>
      <x v="100"/>
    </i>
    <i r="2">
      <x v="120"/>
      <x v="78"/>
    </i>
    <i r="2">
      <x v="128"/>
      <x v="79"/>
    </i>
    <i r="2">
      <x v="130"/>
      <x v="159"/>
    </i>
    <i r="2">
      <x v="132"/>
      <x v="88"/>
    </i>
    <i r="2">
      <x v="134"/>
      <x v="59"/>
    </i>
    <i r="2">
      <x v="137"/>
      <x v="95"/>
    </i>
    <i r="2">
      <x v="148"/>
      <x v="37"/>
    </i>
    <i r="2">
      <x v="154"/>
      <x v="131"/>
    </i>
    <i r="2">
      <x v="155"/>
      <x v="132"/>
    </i>
    <i r="2">
      <x v="156"/>
      <x v="133"/>
    </i>
    <i r="2">
      <x v="157"/>
      <x v="134"/>
    </i>
    <i t="default" r="1">
      <x v="1"/>
    </i>
    <i r="1">
      <x v="2"/>
      <x v="161"/>
      <x v="3"/>
    </i>
    <i r="2">
      <x v="167"/>
      <x v="49"/>
    </i>
    <i t="default" r="1">
      <x v="2"/>
    </i>
    <i t="default">
      <x v="11"/>
    </i>
    <i>
      <x v="12"/>
      <x/>
      <x/>
      <x v="25"/>
    </i>
    <i r="2">
      <x v="1"/>
      <x v="21"/>
    </i>
    <i r="2">
      <x v="2"/>
      <x v="180"/>
    </i>
    <i r="2">
      <x v="3"/>
      <x v="24"/>
    </i>
    <i r="2">
      <x v="4"/>
      <x v="17"/>
    </i>
    <i r="2">
      <x v="8"/>
      <x v="18"/>
    </i>
    <i r="2">
      <x v="9"/>
      <x v="19"/>
    </i>
    <i r="2">
      <x v="10"/>
      <x v="22"/>
    </i>
    <i r="2">
      <x v="11"/>
      <x v="26"/>
    </i>
    <i r="2">
      <x v="13"/>
      <x v="40"/>
    </i>
    <i r="2">
      <x v="14"/>
      <x v="27"/>
    </i>
    <i r="2">
      <x v="15"/>
      <x v="28"/>
    </i>
    <i r="2">
      <x v="17"/>
      <x v="29"/>
    </i>
    <i r="2">
      <x v="18"/>
      <x v="30"/>
    </i>
    <i r="2">
      <x v="19"/>
      <x v="34"/>
    </i>
    <i r="2">
      <x v="23"/>
      <x v="32"/>
    </i>
    <i r="2">
      <x v="26"/>
      <x v="38"/>
    </i>
    <i r="2">
      <x v="28"/>
      <x v="33"/>
    </i>
    <i r="2">
      <x v="31"/>
      <x v="136"/>
    </i>
    <i t="default" r="1">
      <x/>
    </i>
    <i r="1">
      <x v="1"/>
      <x v="32"/>
      <x v="111"/>
    </i>
    <i r="2">
      <x v="33"/>
      <x v="66"/>
    </i>
    <i r="2">
      <x v="34"/>
      <x v="67"/>
    </i>
    <i r="2">
      <x v="37"/>
      <x v="43"/>
    </i>
    <i r="2">
      <x v="38"/>
      <x v="149"/>
    </i>
    <i r="2">
      <x v="39"/>
      <x v="127"/>
    </i>
    <i r="2">
      <x v="41"/>
      <x v="115"/>
    </i>
    <i r="2">
      <x v="42"/>
      <x v="128"/>
    </i>
    <i r="2">
      <x v="43"/>
      <x v="5"/>
    </i>
    <i r="2">
      <x v="44"/>
      <x v="44"/>
    </i>
    <i r="2">
      <x v="46"/>
      <x v="50"/>
    </i>
    <i r="2">
      <x v="47"/>
      <x v="142"/>
    </i>
    <i r="2">
      <x v="48"/>
      <x v="51"/>
    </i>
    <i r="2">
      <x v="50"/>
      <x v="68"/>
    </i>
    <i r="2">
      <x v="51"/>
      <x v="112"/>
    </i>
    <i r="2">
      <x v="53"/>
      <x v="129"/>
    </i>
    <i r="2">
      <x v="59"/>
      <x v="69"/>
    </i>
    <i r="2">
      <x v="60"/>
      <x v="110"/>
    </i>
    <i r="2">
      <x v="61"/>
      <x v="70"/>
    </i>
    <i r="2">
      <x v="62"/>
      <x/>
    </i>
    <i r="2">
      <x v="64"/>
      <x v="71"/>
    </i>
    <i r="2">
      <x v="67"/>
      <x v="130"/>
    </i>
    <i r="2">
      <x v="68"/>
      <x v="103"/>
    </i>
    <i r="2">
      <x v="69"/>
      <x v="90"/>
    </i>
    <i r="2">
      <x v="74"/>
      <x v="53"/>
    </i>
    <i r="2">
      <x v="75"/>
      <x v="73"/>
    </i>
    <i r="2">
      <x v="76"/>
      <x v="104"/>
    </i>
    <i r="2">
      <x v="77"/>
      <x v="141"/>
    </i>
    <i r="2">
      <x v="78"/>
      <x v="105"/>
    </i>
    <i r="2">
      <x v="80"/>
      <x v="113"/>
    </i>
    <i r="2">
      <x v="82"/>
      <x v="85"/>
    </i>
    <i r="2">
      <x v="83"/>
      <x v="74"/>
    </i>
    <i r="2">
      <x v="88"/>
      <x v="47"/>
    </i>
    <i r="2">
      <x v="90"/>
      <x v="87"/>
    </i>
    <i r="2">
      <x v="95"/>
      <x v="48"/>
    </i>
    <i r="2">
      <x v="98"/>
      <x v="56"/>
    </i>
    <i r="2">
      <x v="104"/>
      <x v="99"/>
    </i>
    <i r="2">
      <x v="107"/>
      <x v="62"/>
    </i>
    <i r="2">
      <x v="115"/>
      <x v="92"/>
    </i>
    <i r="2">
      <x v="118"/>
      <x v="57"/>
    </i>
    <i r="2">
      <x v="119"/>
      <x v="93"/>
    </i>
    <i r="2">
      <x v="120"/>
      <x v="78"/>
    </i>
    <i r="2">
      <x v="122"/>
      <x v="114"/>
    </i>
    <i r="2">
      <x v="126"/>
      <x v="58"/>
    </i>
    <i r="2">
      <x v="128"/>
      <x v="79"/>
    </i>
    <i r="2">
      <x v="129"/>
      <x v="6"/>
    </i>
    <i r="2">
      <x v="131"/>
      <x v="80"/>
    </i>
    <i r="2">
      <x v="134"/>
      <x v="59"/>
    </i>
    <i r="2">
      <x v="135"/>
      <x v="94"/>
    </i>
    <i r="2">
      <x v="136"/>
      <x v="109"/>
    </i>
    <i r="2">
      <x v="137"/>
      <x v="95"/>
    </i>
    <i r="2">
      <x v="141"/>
      <x v="96"/>
    </i>
    <i r="2">
      <x v="143"/>
      <x v="81"/>
    </i>
    <i r="2">
      <x v="148"/>
      <x v="37"/>
    </i>
    <i r="2">
      <x v="154"/>
      <x v="131"/>
    </i>
    <i r="2">
      <x v="155"/>
      <x v="132"/>
    </i>
    <i r="2">
      <x v="156"/>
      <x v="133"/>
    </i>
    <i r="2">
      <x v="157"/>
      <x v="134"/>
    </i>
    <i r="2">
      <x v="184"/>
      <x v="179"/>
    </i>
    <i t="default" r="1">
      <x v="1"/>
    </i>
    <i r="1">
      <x v="2"/>
      <x v="161"/>
      <x v="3"/>
    </i>
    <i r="2">
      <x v="165"/>
      <x v="82"/>
    </i>
    <i r="2">
      <x v="167"/>
      <x v="49"/>
    </i>
    <i r="2">
      <x v="168"/>
      <x v="15"/>
    </i>
    <i t="default" r="1">
      <x v="2"/>
    </i>
    <i r="1">
      <x v="3"/>
      <x v="175"/>
      <x v="145"/>
    </i>
    <i t="default" r="1">
      <x v="3"/>
    </i>
    <i t="default">
      <x v="12"/>
    </i>
    <i>
      <x v="13"/>
      <x/>
      <x/>
      <x v="25"/>
    </i>
    <i r="2">
      <x v="4"/>
      <x v="17"/>
    </i>
    <i r="2">
      <x v="8"/>
      <x v="18"/>
    </i>
    <i r="2">
      <x v="9"/>
      <x v="19"/>
    </i>
    <i r="2">
      <x v="10"/>
      <x v="22"/>
    </i>
    <i r="2">
      <x v="11"/>
      <x v="26"/>
    </i>
    <i r="2">
      <x v="14"/>
      <x v="27"/>
    </i>
    <i r="2">
      <x v="15"/>
      <x v="28"/>
    </i>
    <i r="2">
      <x v="17"/>
      <x v="29"/>
    </i>
    <i r="2">
      <x v="18"/>
      <x v="30"/>
    </i>
    <i r="2">
      <x v="19"/>
      <x v="34"/>
    </i>
    <i r="2">
      <x v="23"/>
      <x v="32"/>
    </i>
    <i r="2">
      <x v="28"/>
      <x v="33"/>
    </i>
    <i t="default" r="1">
      <x/>
    </i>
    <i r="1">
      <x v="1"/>
      <x v="32"/>
      <x v="111"/>
    </i>
    <i r="2">
      <x v="34"/>
      <x v="67"/>
    </i>
    <i r="2">
      <x v="35"/>
      <x v="101"/>
    </i>
    <i r="2">
      <x v="36"/>
      <x v="102"/>
    </i>
    <i r="2">
      <x v="37"/>
      <x v="43"/>
    </i>
    <i r="2">
      <x v="38"/>
      <x v="149"/>
    </i>
    <i r="2">
      <x v="39"/>
      <x v="127"/>
    </i>
    <i r="2">
      <x v="41"/>
      <x v="115"/>
    </i>
    <i r="2">
      <x v="43"/>
      <x v="5"/>
    </i>
    <i r="2">
      <x v="46"/>
      <x v="50"/>
    </i>
    <i r="2">
      <x v="53"/>
      <x v="129"/>
    </i>
    <i r="2">
      <x v="59"/>
      <x v="69"/>
    </i>
    <i r="2">
      <x v="61"/>
      <x v="70"/>
    </i>
    <i r="2">
      <x v="62"/>
      <x/>
    </i>
    <i r="2">
      <x v="64"/>
      <x v="71"/>
    </i>
    <i r="2">
      <x v="68"/>
      <x v="103"/>
    </i>
    <i r="2">
      <x v="69"/>
      <x v="90"/>
    </i>
    <i r="2">
      <x v="74"/>
      <x v="53"/>
    </i>
    <i r="2">
      <x v="75"/>
      <x v="73"/>
    </i>
    <i r="2">
      <x v="76"/>
      <x v="104"/>
    </i>
    <i r="2">
      <x v="78"/>
      <x v="105"/>
    </i>
    <i r="2">
      <x v="79"/>
      <x v="106"/>
    </i>
    <i r="2">
      <x v="81"/>
      <x v="60"/>
    </i>
    <i r="2">
      <x v="82"/>
      <x v="85"/>
    </i>
    <i r="2">
      <x v="83"/>
      <x v="74"/>
    </i>
    <i r="2">
      <x v="85"/>
      <x v="46"/>
    </i>
    <i r="2">
      <x v="88"/>
      <x v="47"/>
    </i>
    <i r="2">
      <x v="95"/>
      <x v="48"/>
    </i>
    <i r="2">
      <x v="98"/>
      <x v="56"/>
    </i>
    <i r="2">
      <x v="104"/>
      <x v="99"/>
    </i>
    <i r="2">
      <x v="107"/>
      <x v="62"/>
    </i>
    <i r="2">
      <x v="118"/>
      <x v="57"/>
    </i>
    <i r="2">
      <x v="119"/>
      <x v="93"/>
    </i>
    <i r="2">
      <x v="120"/>
      <x v="78"/>
    </i>
    <i r="2">
      <x v="126"/>
      <x v="58"/>
    </i>
    <i r="2">
      <x v="128"/>
      <x v="79"/>
    </i>
    <i r="2">
      <x v="129"/>
      <x v="6"/>
    </i>
    <i r="2">
      <x v="131"/>
      <x v="80"/>
    </i>
    <i r="2">
      <x v="134"/>
      <x v="59"/>
    </i>
    <i r="2">
      <x v="137"/>
      <x v="95"/>
    </i>
    <i r="2">
      <x v="141"/>
      <x v="96"/>
    </i>
    <i r="2">
      <x v="143"/>
      <x v="81"/>
    </i>
    <i r="2">
      <x v="154"/>
      <x v="131"/>
    </i>
    <i r="2">
      <x v="155"/>
      <x v="132"/>
    </i>
    <i r="2">
      <x v="156"/>
      <x v="133"/>
    </i>
    <i t="default" r="1">
      <x v="1"/>
    </i>
    <i r="1">
      <x v="2"/>
      <x v="161"/>
      <x v="3"/>
    </i>
    <i r="2">
      <x v="167"/>
      <x v="49"/>
    </i>
    <i t="default" r="1">
      <x v="2"/>
    </i>
    <i r="1">
      <x v="3"/>
      <x v="175"/>
      <x v="145"/>
    </i>
    <i t="default" r="1">
      <x v="3"/>
    </i>
    <i t="default">
      <x v="13"/>
    </i>
    <i>
      <x v="14"/>
      <x/>
      <x/>
      <x v="25"/>
    </i>
    <i r="2">
      <x v="1"/>
      <x v="21"/>
    </i>
    <i r="2">
      <x v="4"/>
      <x v="17"/>
    </i>
    <i r="2">
      <x v="9"/>
      <x v="19"/>
    </i>
    <i r="2">
      <x v="10"/>
      <x v="22"/>
    </i>
    <i r="2">
      <x v="11"/>
      <x v="26"/>
    </i>
    <i r="2">
      <x v="14"/>
      <x v="27"/>
    </i>
    <i r="2">
      <x v="15"/>
      <x v="28"/>
    </i>
    <i r="2">
      <x v="17"/>
      <x v="29"/>
    </i>
    <i r="2">
      <x v="18"/>
      <x v="30"/>
    </i>
    <i r="2">
      <x v="19"/>
      <x v="34"/>
    </i>
    <i r="2">
      <x v="23"/>
      <x v="32"/>
    </i>
    <i r="2">
      <x v="28"/>
      <x v="33"/>
    </i>
    <i t="default" r="1">
      <x/>
    </i>
    <i r="1">
      <x v="1"/>
      <x v="34"/>
      <x v="67"/>
    </i>
    <i r="2">
      <x v="35"/>
      <x v="101"/>
    </i>
    <i r="2">
      <x v="36"/>
      <x v="102"/>
    </i>
    <i r="2">
      <x v="37"/>
      <x v="43"/>
    </i>
    <i r="2">
      <x v="39"/>
      <x v="127"/>
    </i>
    <i r="2">
      <x v="41"/>
      <x v="115"/>
    </i>
    <i r="2">
      <x v="42"/>
      <x v="128"/>
    </i>
    <i r="2">
      <x v="43"/>
      <x v="5"/>
    </i>
    <i r="2">
      <x v="46"/>
      <x v="50"/>
    </i>
    <i r="2">
      <x v="53"/>
      <x v="129"/>
    </i>
    <i r="2">
      <x v="59"/>
      <x v="69"/>
    </i>
    <i r="2">
      <x v="64"/>
      <x v="71"/>
    </i>
    <i r="2">
      <x v="68"/>
      <x v="103"/>
    </i>
    <i r="2">
      <x v="69"/>
      <x v="90"/>
    </i>
    <i r="2">
      <x v="74"/>
      <x v="53"/>
    </i>
    <i r="2">
      <x v="75"/>
      <x v="73"/>
    </i>
    <i r="2">
      <x v="78"/>
      <x v="105"/>
    </i>
    <i r="2">
      <x v="79"/>
      <x v="106"/>
    </i>
    <i r="2">
      <x v="88"/>
      <x v="47"/>
    </i>
    <i r="2">
      <x v="90"/>
      <x v="87"/>
    </i>
    <i r="2">
      <x v="95"/>
      <x v="48"/>
    </i>
    <i r="2">
      <x v="98"/>
      <x v="56"/>
    </i>
    <i r="2">
      <x v="104"/>
      <x v="99"/>
    </i>
    <i r="2">
      <x v="107"/>
      <x v="62"/>
    </i>
    <i r="2">
      <x v="118"/>
      <x v="57"/>
    </i>
    <i r="2">
      <x v="120"/>
      <x v="78"/>
    </i>
    <i r="2">
      <x v="128"/>
      <x v="79"/>
    </i>
    <i r="2">
      <x v="129"/>
      <x v="6"/>
    </i>
    <i r="2">
      <x v="131"/>
      <x v="80"/>
    </i>
    <i r="2">
      <x v="134"/>
      <x v="59"/>
    </i>
    <i r="2">
      <x v="143"/>
      <x v="81"/>
    </i>
    <i r="2">
      <x v="154"/>
      <x v="131"/>
    </i>
    <i r="2">
      <x v="155"/>
      <x v="132"/>
    </i>
    <i r="2">
      <x v="156"/>
      <x v="133"/>
    </i>
    <i t="default" r="1">
      <x v="1"/>
    </i>
    <i r="1">
      <x v="2"/>
      <x v="161"/>
      <x v="3"/>
    </i>
    <i r="2">
      <x v="167"/>
      <x v="49"/>
    </i>
    <i t="default" r="1">
      <x v="2"/>
    </i>
    <i t="default">
      <x v="14"/>
    </i>
    <i>
      <x v="15"/>
      <x/>
      <x/>
      <x v="25"/>
    </i>
    <i r="2">
      <x v="1"/>
      <x v="21"/>
    </i>
    <i r="2">
      <x v="2"/>
      <x v="180"/>
    </i>
    <i r="2">
      <x v="4"/>
      <x v="17"/>
    </i>
    <i r="2">
      <x v="8"/>
      <x v="18"/>
    </i>
    <i r="2">
      <x v="9"/>
      <x v="19"/>
    </i>
    <i r="2">
      <x v="10"/>
      <x v="22"/>
    </i>
    <i r="2">
      <x v="11"/>
      <x v="26"/>
    </i>
    <i r="2">
      <x v="14"/>
      <x v="27"/>
    </i>
    <i r="2">
      <x v="15"/>
      <x v="28"/>
    </i>
    <i r="2">
      <x v="17"/>
      <x v="29"/>
    </i>
    <i r="2">
      <x v="18"/>
      <x v="30"/>
    </i>
    <i r="2">
      <x v="19"/>
      <x v="34"/>
    </i>
    <i r="2">
      <x v="23"/>
      <x v="32"/>
    </i>
    <i r="2">
      <x v="28"/>
      <x v="33"/>
    </i>
    <i t="default" r="1">
      <x/>
    </i>
    <i r="1">
      <x v="1"/>
      <x v="36"/>
      <x v="102"/>
    </i>
    <i r="2">
      <x v="37"/>
      <x v="43"/>
    </i>
    <i r="2">
      <x v="39"/>
      <x v="127"/>
    </i>
    <i r="2">
      <x v="41"/>
      <x v="115"/>
    </i>
    <i r="2">
      <x v="42"/>
      <x v="128"/>
    </i>
    <i r="2">
      <x v="43"/>
      <x v="5"/>
    </i>
    <i r="2">
      <x v="46"/>
      <x v="50"/>
    </i>
    <i r="2">
      <x v="53"/>
      <x v="129"/>
    </i>
    <i r="2">
      <x v="59"/>
      <x v="69"/>
    </i>
    <i r="2">
      <x v="61"/>
      <x v="70"/>
    </i>
    <i r="2">
      <x v="64"/>
      <x v="71"/>
    </i>
    <i r="2">
      <x v="68"/>
      <x v="103"/>
    </i>
    <i r="2">
      <x v="69"/>
      <x v="90"/>
    </i>
    <i r="2">
      <x v="74"/>
      <x v="53"/>
    </i>
    <i r="2">
      <x v="75"/>
      <x v="73"/>
    </i>
    <i r="2">
      <x v="78"/>
      <x v="105"/>
    </i>
    <i r="2">
      <x v="81"/>
      <x v="60"/>
    </i>
    <i r="2">
      <x v="82"/>
      <x v="85"/>
    </i>
    <i r="2">
      <x v="84"/>
      <x v="138"/>
    </i>
    <i r="2">
      <x v="85"/>
      <x v="46"/>
    </i>
    <i r="2">
      <x v="88"/>
      <x v="47"/>
    </i>
    <i r="2">
      <x v="90"/>
      <x v="87"/>
    </i>
    <i r="2">
      <x v="94"/>
      <x v="55"/>
    </i>
    <i r="2">
      <x v="95"/>
      <x v="48"/>
    </i>
    <i r="2">
      <x v="98"/>
      <x v="56"/>
    </i>
    <i r="2">
      <x v="104"/>
      <x v="99"/>
    </i>
    <i r="2">
      <x v="107"/>
      <x v="62"/>
    </i>
    <i r="2">
      <x v="118"/>
      <x v="57"/>
    </i>
    <i r="2">
      <x v="120"/>
      <x v="78"/>
    </i>
    <i r="2">
      <x v="128"/>
      <x v="79"/>
    </i>
    <i r="2">
      <x v="129"/>
      <x v="6"/>
    </i>
    <i r="2">
      <x v="131"/>
      <x v="80"/>
    </i>
    <i r="2">
      <x v="134"/>
      <x v="59"/>
    </i>
    <i r="2">
      <x v="137"/>
      <x v="95"/>
    </i>
    <i r="2">
      <x v="141"/>
      <x v="96"/>
    </i>
    <i r="2">
      <x v="143"/>
      <x v="81"/>
    </i>
    <i r="2">
      <x v="148"/>
      <x v="37"/>
    </i>
    <i r="2">
      <x v="154"/>
      <x v="131"/>
    </i>
    <i r="2">
      <x v="155"/>
      <x v="132"/>
    </i>
    <i r="2">
      <x v="156"/>
      <x v="133"/>
    </i>
    <i r="2">
      <x v="157"/>
      <x v="134"/>
    </i>
    <i r="2">
      <x v="180"/>
      <x v="179"/>
    </i>
    <i r="2">
      <x v="184"/>
      <x v="179"/>
    </i>
    <i t="default" r="1">
      <x v="1"/>
    </i>
    <i r="1">
      <x v="2"/>
      <x v="161"/>
      <x v="3"/>
    </i>
    <i r="2">
      <x v="167"/>
      <x v="49"/>
    </i>
    <i r="2">
      <x v="168"/>
      <x v="15"/>
    </i>
    <i t="default" r="1">
      <x v="2"/>
    </i>
    <i r="1">
      <x v="3"/>
      <x v="175"/>
      <x v="145"/>
    </i>
    <i t="default" r="1">
      <x v="3"/>
    </i>
    <i t="default">
      <x v="15"/>
    </i>
    <i>
      <x v="16"/>
      <x/>
      <x/>
      <x v="25"/>
    </i>
    <i r="2">
      <x v="1"/>
      <x v="21"/>
    </i>
    <i r="2">
      <x v="4"/>
      <x v="17"/>
    </i>
    <i r="2">
      <x v="9"/>
      <x v="19"/>
    </i>
    <i r="2">
      <x v="10"/>
      <x v="22"/>
    </i>
    <i r="2">
      <x v="11"/>
      <x v="26"/>
    </i>
    <i r="2">
      <x v="14"/>
      <x v="27"/>
    </i>
    <i r="2">
      <x v="15"/>
      <x v="28"/>
    </i>
    <i r="2">
      <x v="17"/>
      <x v="29"/>
    </i>
    <i r="2">
      <x v="18"/>
      <x v="30"/>
    </i>
    <i r="2">
      <x v="19"/>
      <x v="34"/>
    </i>
    <i r="2">
      <x v="23"/>
      <x v="32"/>
    </i>
    <i r="2">
      <x v="28"/>
      <x v="33"/>
    </i>
    <i t="default" r="1">
      <x/>
    </i>
    <i r="1">
      <x v="1"/>
      <x v="34"/>
      <x v="67"/>
    </i>
    <i r="2">
      <x v="37"/>
      <x v="43"/>
    </i>
    <i r="2">
      <x v="39"/>
      <x v="127"/>
    </i>
    <i r="2">
      <x v="41"/>
      <x v="115"/>
    </i>
    <i r="2">
      <x v="42"/>
      <x v="128"/>
    </i>
    <i r="2">
      <x v="45"/>
      <x v="97"/>
    </i>
    <i r="2">
      <x v="46"/>
      <x v="50"/>
    </i>
    <i r="2">
      <x v="48"/>
      <x v="51"/>
    </i>
    <i r="2">
      <x v="53"/>
      <x v="129"/>
    </i>
    <i r="2">
      <x v="59"/>
      <x v="69"/>
    </i>
    <i r="2">
      <x v="67"/>
      <x v="130"/>
    </i>
    <i r="2">
      <x v="69"/>
      <x v="90"/>
    </i>
    <i r="2">
      <x v="74"/>
      <x v="53"/>
    </i>
    <i r="2">
      <x v="75"/>
      <x v="73"/>
    </i>
    <i r="2">
      <x v="81"/>
      <x v="60"/>
    </i>
    <i r="2">
      <x v="87"/>
      <x v="54"/>
    </i>
    <i r="2">
      <x v="88"/>
      <x v="47"/>
    </i>
    <i r="2">
      <x v="90"/>
      <x v="87"/>
    </i>
    <i r="2">
      <x v="92"/>
      <x v="42"/>
    </i>
    <i r="2">
      <x v="94"/>
      <x v="55"/>
    </i>
    <i r="2">
      <x v="95"/>
      <x v="48"/>
    </i>
    <i r="2">
      <x v="96"/>
      <x v="4"/>
    </i>
    <i r="2">
      <x v="98"/>
      <x v="56"/>
    </i>
    <i r="2">
      <x v="104"/>
      <x v="99"/>
    </i>
    <i r="2">
      <x v="112"/>
      <x v="100"/>
    </i>
    <i r="2">
      <x v="118"/>
      <x v="57"/>
    </i>
    <i r="2">
      <x v="120"/>
      <x v="78"/>
    </i>
    <i r="2">
      <x v="126"/>
      <x v="58"/>
    </i>
    <i r="2">
      <x v="128"/>
      <x v="79"/>
    </i>
    <i r="2">
      <x v="131"/>
      <x v="80"/>
    </i>
    <i r="2">
      <x v="132"/>
      <x v="88"/>
    </i>
    <i r="2">
      <x v="134"/>
      <x v="59"/>
    </i>
    <i r="2">
      <x v="137"/>
      <x v="95"/>
    </i>
    <i r="2">
      <x v="148"/>
      <x v="37"/>
    </i>
    <i r="2">
      <x v="154"/>
      <x v="131"/>
    </i>
    <i r="2">
      <x v="155"/>
      <x v="132"/>
    </i>
    <i r="2">
      <x v="156"/>
      <x v="133"/>
    </i>
    <i r="2">
      <x v="157"/>
      <x v="134"/>
    </i>
    <i t="default" r="1">
      <x v="1"/>
    </i>
    <i r="1">
      <x v="2"/>
      <x v="161"/>
      <x v="3"/>
    </i>
    <i r="2">
      <x v="167"/>
      <x v="49"/>
    </i>
    <i r="2">
      <x v="168"/>
      <x v="15"/>
    </i>
    <i t="default" r="1">
      <x v="2"/>
    </i>
    <i t="default">
      <x v="16"/>
    </i>
    <i>
      <x v="17"/>
      <x/>
      <x/>
      <x v="25"/>
    </i>
    <i r="2">
      <x v="1"/>
      <x v="21"/>
    </i>
    <i r="2">
      <x v="3"/>
      <x v="24"/>
    </i>
    <i r="2">
      <x v="4"/>
      <x v="17"/>
    </i>
    <i r="2">
      <x v="10"/>
      <x v="22"/>
    </i>
    <i r="2">
      <x v="11"/>
      <x v="26"/>
    </i>
    <i r="2">
      <x v="13"/>
      <x v="40"/>
    </i>
    <i r="2">
      <x v="14"/>
      <x v="27"/>
    </i>
    <i r="2">
      <x v="15"/>
      <x v="28"/>
    </i>
    <i r="2">
      <x v="17"/>
      <x v="29"/>
    </i>
    <i r="2">
      <x v="18"/>
      <x v="30"/>
    </i>
    <i r="2">
      <x v="19"/>
      <x v="34"/>
    </i>
    <i r="2">
      <x v="23"/>
      <x v="32"/>
    </i>
    <i r="2">
      <x v="28"/>
      <x v="33"/>
    </i>
    <i t="default" r="1">
      <x/>
    </i>
    <i r="1">
      <x v="1"/>
      <x v="33"/>
      <x v="66"/>
    </i>
    <i r="2">
      <x v="34"/>
      <x v="67"/>
    </i>
    <i r="2">
      <x v="37"/>
      <x v="43"/>
    </i>
    <i r="2">
      <x v="39"/>
      <x v="127"/>
    </i>
    <i r="2">
      <x v="41"/>
      <x v="115"/>
    </i>
    <i r="2">
      <x v="42"/>
      <x v="128"/>
    </i>
    <i r="2">
      <x v="45"/>
      <x v="97"/>
    </i>
    <i r="2">
      <x v="46"/>
      <x v="50"/>
    </i>
    <i r="2">
      <x v="53"/>
      <x v="129"/>
    </i>
    <i r="2">
      <x v="59"/>
      <x v="69"/>
    </i>
    <i r="2">
      <x v="62"/>
      <x/>
    </i>
    <i r="2">
      <x v="64"/>
      <x v="71"/>
    </i>
    <i r="2">
      <x v="67"/>
      <x v="130"/>
    </i>
    <i r="2">
      <x v="68"/>
      <x v="103"/>
    </i>
    <i r="2">
      <x v="69"/>
      <x v="90"/>
    </i>
    <i r="2">
      <x v="74"/>
      <x v="53"/>
    </i>
    <i r="2">
      <x v="75"/>
      <x v="73"/>
    </i>
    <i r="2">
      <x v="76"/>
      <x v="104"/>
    </i>
    <i r="2">
      <x v="81"/>
      <x v="60"/>
    </i>
    <i r="2">
      <x v="83"/>
      <x v="74"/>
    </i>
    <i r="2">
      <x v="87"/>
      <x v="54"/>
    </i>
    <i r="2">
      <x v="88"/>
      <x v="47"/>
    </i>
    <i r="2">
      <x v="90"/>
      <x v="87"/>
    </i>
    <i r="2">
      <x v="92"/>
      <x v="42"/>
    </i>
    <i r="2">
      <x v="94"/>
      <x v="55"/>
    </i>
    <i r="2">
      <x v="95"/>
      <x v="48"/>
    </i>
    <i r="2">
      <x v="98"/>
      <x v="56"/>
    </i>
    <i r="2">
      <x v="102"/>
      <x v="150"/>
    </i>
    <i r="2">
      <x v="104"/>
      <x v="99"/>
    </i>
    <i r="2">
      <x v="107"/>
      <x v="62"/>
    </i>
    <i r="2">
      <x v="112"/>
      <x v="100"/>
    </i>
    <i r="2">
      <x v="118"/>
      <x v="57"/>
    </i>
    <i r="2">
      <x v="120"/>
      <x v="78"/>
    </i>
    <i r="2">
      <x v="129"/>
      <x v="6"/>
    </i>
    <i r="2">
      <x v="131"/>
      <x v="80"/>
    </i>
    <i r="2">
      <x v="132"/>
      <x v="88"/>
    </i>
    <i r="2">
      <x v="134"/>
      <x v="59"/>
    </i>
    <i r="2">
      <x v="137"/>
      <x v="95"/>
    </i>
    <i r="2">
      <x v="143"/>
      <x v="81"/>
    </i>
    <i r="2">
      <x v="148"/>
      <x v="37"/>
    </i>
    <i r="2">
      <x v="154"/>
      <x v="131"/>
    </i>
    <i r="2">
      <x v="156"/>
      <x v="133"/>
    </i>
    <i r="2">
      <x v="157"/>
      <x v="134"/>
    </i>
    <i t="default" r="1">
      <x v="1"/>
    </i>
    <i r="1">
      <x v="2"/>
      <x v="161"/>
      <x v="3"/>
    </i>
    <i r="2">
      <x v="165"/>
      <x v="82"/>
    </i>
    <i r="2">
      <x v="167"/>
      <x v="49"/>
    </i>
    <i r="2">
      <x v="168"/>
      <x v="15"/>
    </i>
    <i t="default" r="1">
      <x v="2"/>
    </i>
    <i t="default">
      <x v="17"/>
    </i>
    <i>
      <x v="18"/>
      <x/>
      <x/>
      <x v="25"/>
    </i>
    <i r="2">
      <x v="4"/>
      <x v="17"/>
    </i>
    <i r="2">
      <x v="9"/>
      <x v="19"/>
    </i>
    <i r="2">
      <x v="10"/>
      <x v="22"/>
    </i>
    <i r="2">
      <x v="11"/>
      <x v="26"/>
    </i>
    <i r="2">
      <x v="14"/>
      <x v="27"/>
    </i>
    <i r="2">
      <x v="15"/>
      <x v="28"/>
    </i>
    <i r="2">
      <x v="17"/>
      <x v="29"/>
    </i>
    <i r="2">
      <x v="18"/>
      <x v="30"/>
    </i>
    <i r="2">
      <x v="19"/>
      <x v="34"/>
    </i>
    <i r="2">
      <x v="23"/>
      <x v="32"/>
    </i>
    <i r="2">
      <x v="28"/>
      <x v="33"/>
    </i>
    <i t="default" r="1">
      <x/>
    </i>
    <i r="1">
      <x v="1"/>
      <x v="34"/>
      <x v="67"/>
    </i>
    <i r="2">
      <x v="35"/>
      <x v="101"/>
    </i>
    <i r="2">
      <x v="37"/>
      <x v="43"/>
    </i>
    <i r="2">
      <x v="39"/>
      <x v="127"/>
    </i>
    <i r="2">
      <x v="46"/>
      <x v="50"/>
    </i>
    <i r="2">
      <x v="50"/>
      <x v="68"/>
    </i>
    <i r="2">
      <x v="53"/>
      <x v="129"/>
    </i>
    <i r="2">
      <x v="59"/>
      <x v="69"/>
    </i>
    <i r="2">
      <x v="60"/>
      <x v="110"/>
    </i>
    <i r="2">
      <x v="64"/>
      <x v="71"/>
    </i>
    <i r="2">
      <x v="68"/>
      <x v="103"/>
    </i>
    <i r="2">
      <x v="69"/>
      <x v="90"/>
    </i>
    <i r="2">
      <x v="74"/>
      <x v="53"/>
    </i>
    <i r="2">
      <x v="75"/>
      <x v="73"/>
    </i>
    <i r="2">
      <x v="79"/>
      <x v="106"/>
    </i>
    <i r="2">
      <x v="88"/>
      <x v="47"/>
    </i>
    <i r="2">
      <x v="95"/>
      <x v="48"/>
    </i>
    <i r="2">
      <x v="98"/>
      <x v="56"/>
    </i>
    <i r="2">
      <x v="104"/>
      <x v="99"/>
    </i>
    <i r="2">
      <x v="118"/>
      <x v="57"/>
    </i>
    <i r="2">
      <x v="120"/>
      <x v="78"/>
    </i>
    <i r="2">
      <x v="128"/>
      <x v="79"/>
    </i>
    <i r="2">
      <x v="131"/>
      <x v="80"/>
    </i>
    <i r="2">
      <x v="137"/>
      <x v="95"/>
    </i>
    <i r="2">
      <x v="141"/>
      <x v="96"/>
    </i>
    <i r="2">
      <x v="154"/>
      <x v="131"/>
    </i>
    <i r="2">
      <x v="155"/>
      <x v="132"/>
    </i>
    <i r="2">
      <x v="156"/>
      <x v="133"/>
    </i>
    <i r="2">
      <x v="157"/>
      <x v="134"/>
    </i>
    <i t="default" r="1">
      <x v="1"/>
    </i>
    <i r="1">
      <x v="2"/>
      <x v="167"/>
      <x v="49"/>
    </i>
    <i t="default" r="1">
      <x v="2"/>
    </i>
    <i t="default">
      <x v="18"/>
    </i>
    <i>
      <x v="19"/>
      <x/>
      <x/>
      <x v="25"/>
    </i>
    <i r="2">
      <x v="4"/>
      <x v="17"/>
    </i>
    <i r="2">
      <x v="8"/>
      <x v="18"/>
    </i>
    <i r="2">
      <x v="9"/>
      <x v="19"/>
    </i>
    <i r="2">
      <x v="10"/>
      <x v="22"/>
    </i>
    <i r="2">
      <x v="11"/>
      <x v="26"/>
    </i>
    <i r="2">
      <x v="14"/>
      <x v="27"/>
    </i>
    <i r="2">
      <x v="15"/>
      <x v="28"/>
    </i>
    <i r="2">
      <x v="17"/>
      <x v="29"/>
    </i>
    <i r="2">
      <x v="18"/>
      <x v="30"/>
    </i>
    <i r="2">
      <x v="19"/>
      <x v="34"/>
    </i>
    <i r="2">
      <x v="23"/>
      <x v="32"/>
    </i>
    <i r="2">
      <x v="28"/>
      <x v="33"/>
    </i>
    <i t="default" r="1">
      <x/>
    </i>
    <i r="1">
      <x v="1"/>
      <x v="32"/>
      <x v="111"/>
    </i>
    <i r="2">
      <x v="34"/>
      <x v="67"/>
    </i>
    <i r="2">
      <x v="37"/>
      <x v="43"/>
    </i>
    <i r="2">
      <x v="39"/>
      <x v="127"/>
    </i>
    <i r="2">
      <x v="41"/>
      <x v="115"/>
    </i>
    <i r="2">
      <x v="42"/>
      <x v="128"/>
    </i>
    <i r="2">
      <x v="46"/>
      <x v="50"/>
    </i>
    <i r="2">
      <x v="53"/>
      <x v="129"/>
    </i>
    <i r="2">
      <x v="59"/>
      <x v="69"/>
    </i>
    <i r="2">
      <x v="61"/>
      <x v="70"/>
    </i>
    <i r="2">
      <x v="64"/>
      <x v="71"/>
    </i>
    <i r="2">
      <x v="68"/>
      <x v="103"/>
    </i>
    <i r="2">
      <x v="74"/>
      <x v="53"/>
    </i>
    <i r="2">
      <x v="75"/>
      <x v="73"/>
    </i>
    <i r="2">
      <x v="76"/>
      <x v="104"/>
    </i>
    <i r="2">
      <x v="82"/>
      <x v="85"/>
    </i>
    <i r="2">
      <x v="83"/>
      <x v="74"/>
    </i>
    <i r="2">
      <x v="85"/>
      <x v="46"/>
    </i>
    <i r="2">
      <x v="87"/>
      <x v="54"/>
    </i>
    <i r="2">
      <x v="88"/>
      <x v="47"/>
    </i>
    <i r="2">
      <x v="90"/>
      <x v="87"/>
    </i>
    <i r="2">
      <x v="95"/>
      <x v="48"/>
    </i>
    <i r="2">
      <x v="96"/>
      <x v="4"/>
    </i>
    <i r="2">
      <x v="98"/>
      <x v="56"/>
    </i>
    <i r="2">
      <x v="104"/>
      <x v="99"/>
    </i>
    <i r="2">
      <x v="115"/>
      <x v="92"/>
    </i>
    <i r="2">
      <x v="118"/>
      <x v="57"/>
    </i>
    <i r="2">
      <x v="120"/>
      <x v="78"/>
    </i>
    <i r="2">
      <x v="121"/>
      <x v="108"/>
    </i>
    <i r="2">
      <x v="128"/>
      <x v="79"/>
    </i>
    <i r="2">
      <x v="129"/>
      <x v="6"/>
    </i>
    <i r="2">
      <x v="131"/>
      <x v="80"/>
    </i>
    <i r="2">
      <x v="134"/>
      <x v="59"/>
    </i>
    <i r="2">
      <x v="136"/>
      <x v="109"/>
    </i>
    <i r="2">
      <x v="137"/>
      <x v="95"/>
    </i>
    <i r="2">
      <x v="139"/>
      <x v="121"/>
    </i>
    <i r="2">
      <x v="143"/>
      <x v="81"/>
    </i>
    <i r="2">
      <x v="154"/>
      <x v="131"/>
    </i>
    <i r="2">
      <x v="155"/>
      <x v="132"/>
    </i>
    <i r="2">
      <x v="156"/>
      <x v="133"/>
    </i>
    <i r="2">
      <x v="157"/>
      <x v="134"/>
    </i>
    <i t="default" r="1">
      <x v="1"/>
    </i>
    <i r="1">
      <x v="2"/>
      <x v="161"/>
      <x v="3"/>
    </i>
    <i r="2">
      <x v="167"/>
      <x v="49"/>
    </i>
    <i r="2">
      <x v="168"/>
      <x v="15"/>
    </i>
    <i t="default" r="1">
      <x v="2"/>
    </i>
    <i r="1">
      <x v="3"/>
      <x v="175"/>
      <x v="145"/>
    </i>
    <i r="2">
      <x v="177"/>
      <x v="178"/>
    </i>
    <i t="default" r="1">
      <x v="3"/>
    </i>
    <i t="default">
      <x v="19"/>
    </i>
    <i>
      <x v="20"/>
      <x/>
      <x/>
      <x v="25"/>
    </i>
    <i r="2">
      <x v="1"/>
      <x v="21"/>
    </i>
    <i r="2">
      <x v="2"/>
      <x v="180"/>
    </i>
    <i r="2">
      <x v="3"/>
      <x v="24"/>
    </i>
    <i r="2">
      <x v="4"/>
      <x v="17"/>
    </i>
    <i r="2">
      <x v="8"/>
      <x v="18"/>
    </i>
    <i r="2">
      <x v="9"/>
      <x v="19"/>
    </i>
    <i r="2">
      <x v="10"/>
      <x v="22"/>
    </i>
    <i r="2">
      <x v="11"/>
      <x v="26"/>
    </i>
    <i r="2">
      <x v="13"/>
      <x v="40"/>
    </i>
    <i r="2">
      <x v="14"/>
      <x v="27"/>
    </i>
    <i r="2">
      <x v="15"/>
      <x v="28"/>
    </i>
    <i r="2">
      <x v="17"/>
      <x v="29"/>
    </i>
    <i r="2">
      <x v="18"/>
      <x v="30"/>
    </i>
    <i r="2">
      <x v="19"/>
      <x v="34"/>
    </i>
    <i r="2">
      <x v="23"/>
      <x v="32"/>
    </i>
    <i r="2">
      <x v="24"/>
      <x v="8"/>
    </i>
    <i r="2">
      <x v="26"/>
      <x v="38"/>
    </i>
    <i r="2">
      <x v="28"/>
      <x v="33"/>
    </i>
    <i t="default" r="1">
      <x/>
    </i>
    <i r="1">
      <x v="1"/>
      <x v="32"/>
      <x v="111"/>
    </i>
    <i r="2">
      <x v="33"/>
      <x v="66"/>
    </i>
    <i r="2">
      <x v="34"/>
      <x v="67"/>
    </i>
    <i r="2">
      <x v="35"/>
      <x v="101"/>
    </i>
    <i r="2">
      <x v="37"/>
      <x v="43"/>
    </i>
    <i r="2">
      <x v="38"/>
      <x v="149"/>
    </i>
    <i r="2">
      <x v="39"/>
      <x v="127"/>
    </i>
    <i r="2">
      <x v="41"/>
      <x v="115"/>
    </i>
    <i r="2">
      <x v="43"/>
      <x v="5"/>
    </i>
    <i r="2">
      <x v="46"/>
      <x v="50"/>
    </i>
    <i r="2">
      <x v="53"/>
      <x v="129"/>
    </i>
    <i r="2">
      <x v="54"/>
      <x v="9"/>
    </i>
    <i r="2">
      <x v="55"/>
      <x v="10"/>
    </i>
    <i r="2">
      <x v="56"/>
      <x v="118"/>
    </i>
    <i r="2">
      <x v="57"/>
      <x v="157"/>
    </i>
    <i r="2">
      <x v="59"/>
      <x v="69"/>
    </i>
    <i r="2">
      <x v="61"/>
      <x v="70"/>
    </i>
    <i r="2">
      <x v="62"/>
      <x/>
    </i>
    <i r="2">
      <x v="64"/>
      <x v="71"/>
    </i>
    <i r="2">
      <x v="67"/>
      <x v="130"/>
    </i>
    <i r="2">
      <x v="68"/>
      <x v="103"/>
    </i>
    <i r="2">
      <x v="69"/>
      <x v="90"/>
    </i>
    <i r="2">
      <x v="74"/>
      <x v="53"/>
    </i>
    <i r="2">
      <x v="75"/>
      <x v="73"/>
    </i>
    <i r="2">
      <x v="76"/>
      <x v="104"/>
    </i>
    <i r="2">
      <x v="82"/>
      <x v="85"/>
    </i>
    <i r="2">
      <x v="83"/>
      <x v="74"/>
    </i>
    <i r="2">
      <x v="85"/>
      <x v="46"/>
    </i>
    <i r="2">
      <x v="87"/>
      <x v="54"/>
    </i>
    <i r="2">
      <x v="88"/>
      <x v="47"/>
    </i>
    <i r="2">
      <x v="90"/>
      <x v="87"/>
    </i>
    <i r="2">
      <x v="93"/>
      <x v="75"/>
    </i>
    <i r="2">
      <x v="95"/>
      <x v="48"/>
    </i>
    <i r="2">
      <x v="98"/>
      <x v="56"/>
    </i>
    <i r="2">
      <x v="99"/>
      <x v="61"/>
    </i>
    <i r="2">
      <x v="100"/>
      <x v="76"/>
    </i>
    <i r="2">
      <x v="103"/>
      <x v="174"/>
    </i>
    <i r="2">
      <x v="104"/>
      <x v="99"/>
    </i>
    <i r="2">
      <x v="107"/>
      <x v="62"/>
    </i>
    <i r="2">
      <x v="113"/>
      <x v="12"/>
    </i>
    <i r="2">
      <x v="115"/>
      <x v="92"/>
    </i>
    <i r="2">
      <x v="118"/>
      <x v="57"/>
    </i>
    <i r="2">
      <x v="119"/>
      <x v="93"/>
    </i>
    <i r="2">
      <x v="120"/>
      <x v="78"/>
    </i>
    <i r="2">
      <x v="121"/>
      <x v="108"/>
    </i>
    <i r="2">
      <x v="125"/>
      <x v="119"/>
    </i>
    <i r="2">
      <x v="126"/>
      <x v="58"/>
    </i>
    <i r="2">
      <x v="128"/>
      <x v="79"/>
    </i>
    <i r="2">
      <x v="129"/>
      <x v="6"/>
    </i>
    <i r="2">
      <x v="130"/>
      <x v="159"/>
    </i>
    <i r="2">
      <x v="131"/>
      <x v="80"/>
    </i>
    <i r="2">
      <x v="134"/>
      <x v="59"/>
    </i>
    <i r="2">
      <x v="136"/>
      <x v="109"/>
    </i>
    <i r="2">
      <x v="141"/>
      <x v="96"/>
    </i>
    <i r="2">
      <x v="143"/>
      <x v="81"/>
    </i>
    <i r="2">
      <x v="144"/>
      <x v="123"/>
    </i>
    <i r="2">
      <x v="154"/>
      <x v="131"/>
    </i>
    <i r="2">
      <x v="155"/>
      <x v="132"/>
    </i>
    <i r="2">
      <x v="156"/>
      <x v="133"/>
    </i>
    <i r="2">
      <x v="157"/>
      <x v="134"/>
    </i>
    <i r="2">
      <x v="181"/>
      <x v="179"/>
    </i>
    <i r="2">
      <x v="184"/>
      <x v="179"/>
    </i>
    <i t="default" r="1">
      <x v="1"/>
    </i>
    <i r="1">
      <x v="2"/>
      <x v="160"/>
      <x v="120"/>
    </i>
    <i r="2">
      <x v="161"/>
      <x v="3"/>
    </i>
    <i r="2">
      <x v="162"/>
      <x v="167"/>
    </i>
    <i r="2">
      <x v="165"/>
      <x v="82"/>
    </i>
    <i r="2">
      <x v="166"/>
      <x v="7"/>
    </i>
    <i r="2">
      <x v="167"/>
      <x v="49"/>
    </i>
    <i r="2">
      <x v="168"/>
      <x v="15"/>
    </i>
    <i t="default" r="1">
      <x v="2"/>
    </i>
    <i r="1">
      <x v="3"/>
      <x v="174"/>
      <x v="2"/>
    </i>
    <i r="2">
      <x v="175"/>
      <x v="145"/>
    </i>
    <i t="default" r="1">
      <x v="3"/>
    </i>
    <i t="default">
      <x v="20"/>
    </i>
    <i>
      <x v="21"/>
      <x/>
      <x/>
      <x v="25"/>
    </i>
    <i r="2">
      <x v="4"/>
      <x v="17"/>
    </i>
    <i r="2">
      <x v="8"/>
      <x v="18"/>
    </i>
    <i r="2">
      <x v="9"/>
      <x v="19"/>
    </i>
    <i r="2">
      <x v="11"/>
      <x v="26"/>
    </i>
    <i r="2">
      <x v="14"/>
      <x v="27"/>
    </i>
    <i r="2">
      <x v="15"/>
      <x v="28"/>
    </i>
    <i r="2">
      <x v="17"/>
      <x v="29"/>
    </i>
    <i r="2">
      <x v="18"/>
      <x v="30"/>
    </i>
    <i r="2">
      <x v="19"/>
      <x v="34"/>
    </i>
    <i r="2">
      <x v="23"/>
      <x v="32"/>
    </i>
    <i r="2">
      <x v="28"/>
      <x v="33"/>
    </i>
    <i t="default" r="1">
      <x/>
    </i>
    <i r="1">
      <x v="1"/>
      <x v="34"/>
      <x v="67"/>
    </i>
    <i r="2">
      <x v="35"/>
      <x v="101"/>
    </i>
    <i r="2">
      <x v="37"/>
      <x v="43"/>
    </i>
    <i r="2">
      <x v="53"/>
      <x v="129"/>
    </i>
    <i r="2">
      <x v="59"/>
      <x v="69"/>
    </i>
    <i r="2">
      <x v="64"/>
      <x v="71"/>
    </i>
    <i r="2">
      <x v="74"/>
      <x v="53"/>
    </i>
    <i r="2">
      <x v="75"/>
      <x v="73"/>
    </i>
    <i r="2">
      <x v="76"/>
      <x v="104"/>
    </i>
    <i r="2">
      <x v="104"/>
      <x v="99"/>
    </i>
    <i r="2">
      <x v="117"/>
      <x v="117"/>
    </i>
    <i r="2">
      <x v="120"/>
      <x v="78"/>
    </i>
    <i r="2">
      <x v="128"/>
      <x v="79"/>
    </i>
    <i r="2">
      <x v="154"/>
      <x v="131"/>
    </i>
    <i r="2">
      <x v="157"/>
      <x v="134"/>
    </i>
    <i t="default" r="1">
      <x v="1"/>
    </i>
    <i t="default">
      <x v="21"/>
    </i>
    <i>
      <x v="22"/>
      <x v="1"/>
      <x v="157"/>
      <x v="134"/>
    </i>
    <i t="default" r="1">
      <x v="1"/>
    </i>
    <i r="1">
      <x v="2"/>
      <x v="158"/>
      <x v="166"/>
    </i>
    <i r="2">
      <x v="166"/>
      <x v="7"/>
    </i>
    <i r="2">
      <x v="185"/>
      <x v="179"/>
    </i>
    <i t="default" r="1">
      <x v="2"/>
    </i>
    <i t="default">
      <x v="22"/>
    </i>
    <i>
      <x v="23"/>
      <x/>
      <x/>
      <x v="25"/>
    </i>
    <i r="2">
      <x v="1"/>
      <x v="21"/>
    </i>
    <i r="2">
      <x v="3"/>
      <x v="24"/>
    </i>
    <i r="2">
      <x v="4"/>
      <x v="17"/>
    </i>
    <i r="2">
      <x v="9"/>
      <x v="19"/>
    </i>
    <i r="2">
      <x v="10"/>
      <x v="22"/>
    </i>
    <i r="2">
      <x v="11"/>
      <x v="26"/>
    </i>
    <i r="2">
      <x v="13"/>
      <x v="40"/>
    </i>
    <i r="2">
      <x v="14"/>
      <x v="27"/>
    </i>
    <i r="2">
      <x v="15"/>
      <x v="28"/>
    </i>
    <i r="2">
      <x v="17"/>
      <x v="29"/>
    </i>
    <i r="2">
      <x v="18"/>
      <x v="30"/>
    </i>
    <i r="2">
      <x v="19"/>
      <x v="34"/>
    </i>
    <i r="2">
      <x v="23"/>
      <x v="32"/>
    </i>
    <i r="2">
      <x v="28"/>
      <x v="33"/>
    </i>
    <i t="default" r="1">
      <x/>
    </i>
    <i r="1">
      <x v="1"/>
      <x v="34"/>
      <x v="67"/>
    </i>
    <i r="2">
      <x v="35"/>
      <x v="101"/>
    </i>
    <i r="2">
      <x v="37"/>
      <x v="43"/>
    </i>
    <i r="2">
      <x v="39"/>
      <x v="127"/>
    </i>
    <i r="2">
      <x v="41"/>
      <x v="115"/>
    </i>
    <i r="2">
      <x v="42"/>
      <x v="128"/>
    </i>
    <i r="2">
      <x v="46"/>
      <x v="50"/>
    </i>
    <i r="2">
      <x v="47"/>
      <x v="142"/>
    </i>
    <i r="2">
      <x v="53"/>
      <x v="129"/>
    </i>
    <i r="2">
      <x v="59"/>
      <x v="69"/>
    </i>
    <i r="2">
      <x v="61"/>
      <x v="70"/>
    </i>
    <i r="2">
      <x v="64"/>
      <x v="71"/>
    </i>
    <i r="2">
      <x v="67"/>
      <x v="130"/>
    </i>
    <i r="2">
      <x v="68"/>
      <x v="103"/>
    </i>
    <i r="2">
      <x v="69"/>
      <x v="90"/>
    </i>
    <i r="2">
      <x v="74"/>
      <x v="53"/>
    </i>
    <i r="2">
      <x v="75"/>
      <x v="73"/>
    </i>
    <i r="2">
      <x v="79"/>
      <x v="106"/>
    </i>
    <i r="2">
      <x v="81"/>
      <x v="60"/>
    </i>
    <i r="2">
      <x v="82"/>
      <x v="85"/>
    </i>
    <i r="2">
      <x v="83"/>
      <x v="74"/>
    </i>
    <i r="2">
      <x v="85"/>
      <x v="46"/>
    </i>
    <i r="2">
      <x v="87"/>
      <x v="54"/>
    </i>
    <i r="2">
      <x v="88"/>
      <x v="47"/>
    </i>
    <i r="2">
      <x v="90"/>
      <x v="87"/>
    </i>
    <i r="2">
      <x v="93"/>
      <x v="75"/>
    </i>
    <i r="2">
      <x v="94"/>
      <x v="55"/>
    </i>
    <i r="2">
      <x v="95"/>
      <x v="48"/>
    </i>
    <i r="2">
      <x v="98"/>
      <x v="56"/>
    </i>
    <i r="2">
      <x v="104"/>
      <x v="99"/>
    </i>
    <i r="2">
      <x v="107"/>
      <x v="62"/>
    </i>
    <i r="2">
      <x v="115"/>
      <x v="92"/>
    </i>
    <i r="2">
      <x v="118"/>
      <x v="57"/>
    </i>
    <i r="2">
      <x v="120"/>
      <x v="78"/>
    </i>
    <i r="2">
      <x v="121"/>
      <x v="108"/>
    </i>
    <i r="2">
      <x v="128"/>
      <x v="79"/>
    </i>
    <i r="2">
      <x v="129"/>
      <x v="6"/>
    </i>
    <i r="2">
      <x v="131"/>
      <x v="80"/>
    </i>
    <i r="2">
      <x v="133"/>
      <x v="170"/>
    </i>
    <i r="2">
      <x v="134"/>
      <x v="59"/>
    </i>
    <i r="2">
      <x v="137"/>
      <x v="95"/>
    </i>
    <i r="2">
      <x v="143"/>
      <x v="81"/>
    </i>
    <i r="2">
      <x v="154"/>
      <x v="131"/>
    </i>
    <i r="2">
      <x v="155"/>
      <x v="132"/>
    </i>
    <i r="2">
      <x v="156"/>
      <x v="133"/>
    </i>
    <i r="2">
      <x v="157"/>
      <x v="134"/>
    </i>
    <i r="2">
      <x v="184"/>
      <x v="179"/>
    </i>
    <i t="default" r="1">
      <x v="1"/>
    </i>
    <i r="1">
      <x v="2"/>
      <x v="161"/>
      <x v="3"/>
    </i>
    <i r="2">
      <x v="166"/>
      <x v="7"/>
    </i>
    <i r="2">
      <x v="167"/>
      <x v="49"/>
    </i>
    <i r="2">
      <x v="168"/>
      <x v="15"/>
    </i>
    <i t="default" r="1">
      <x v="2"/>
    </i>
    <i t="default">
      <x v="23"/>
    </i>
    <i>
      <x v="24"/>
      <x/>
      <x/>
      <x v="25"/>
    </i>
    <i r="2">
      <x v="1"/>
      <x v="21"/>
    </i>
    <i r="2">
      <x v="2"/>
      <x v="180"/>
    </i>
    <i r="2">
      <x v="4"/>
      <x v="17"/>
    </i>
    <i r="2">
      <x v="6"/>
      <x v="20"/>
    </i>
    <i r="2">
      <x v="9"/>
      <x v="19"/>
    </i>
    <i r="2">
      <x v="10"/>
      <x v="22"/>
    </i>
    <i r="2">
      <x v="11"/>
      <x v="26"/>
    </i>
    <i r="2">
      <x v="14"/>
      <x v="27"/>
    </i>
    <i r="2">
      <x v="15"/>
      <x v="28"/>
    </i>
    <i r="2">
      <x v="17"/>
      <x v="29"/>
    </i>
    <i r="2">
      <x v="18"/>
      <x v="30"/>
    </i>
    <i r="2">
      <x v="19"/>
      <x v="34"/>
    </i>
    <i r="2">
      <x v="20"/>
      <x v="35"/>
    </i>
    <i r="2">
      <x v="23"/>
      <x v="32"/>
    </i>
    <i r="2">
      <x v="24"/>
      <x v="8"/>
    </i>
    <i r="2">
      <x v="25"/>
      <x v="36"/>
    </i>
    <i r="2">
      <x v="28"/>
      <x v="33"/>
    </i>
    <i r="2">
      <x v="179"/>
      <x v="179"/>
    </i>
    <i t="default" r="1">
      <x/>
    </i>
    <i r="1">
      <x v="1"/>
      <x v="37"/>
      <x v="43"/>
    </i>
    <i r="2">
      <x v="39"/>
      <x v="127"/>
    </i>
    <i r="2">
      <x v="41"/>
      <x v="115"/>
    </i>
    <i r="2">
      <x v="43"/>
      <x v="5"/>
    </i>
    <i r="2">
      <x v="46"/>
      <x v="50"/>
    </i>
    <i r="2">
      <x v="53"/>
      <x v="129"/>
    </i>
    <i r="2">
      <x v="54"/>
      <x v="9"/>
    </i>
    <i r="2">
      <x v="55"/>
      <x v="10"/>
    </i>
    <i r="2">
      <x v="58"/>
      <x v="45"/>
    </i>
    <i r="2">
      <x v="59"/>
      <x v="69"/>
    </i>
    <i r="2">
      <x v="61"/>
      <x v="70"/>
    </i>
    <i r="2">
      <x v="62"/>
      <x/>
    </i>
    <i r="2">
      <x v="63"/>
      <x v="116"/>
    </i>
    <i r="2">
      <x v="68"/>
      <x v="103"/>
    </i>
    <i r="2">
      <x v="72"/>
      <x v="98"/>
    </i>
    <i r="2">
      <x v="74"/>
      <x v="53"/>
    </i>
    <i r="2">
      <x v="75"/>
      <x v="73"/>
    </i>
    <i r="2">
      <x v="81"/>
      <x v="60"/>
    </i>
    <i r="2">
      <x v="93"/>
      <x v="75"/>
    </i>
    <i r="2">
      <x v="94"/>
      <x v="55"/>
    </i>
    <i r="2">
      <x v="95"/>
      <x v="48"/>
    </i>
    <i r="2">
      <x v="98"/>
      <x v="56"/>
    </i>
    <i r="2">
      <x v="100"/>
      <x v="76"/>
    </i>
    <i r="2">
      <x v="103"/>
      <x v="174"/>
    </i>
    <i r="2">
      <x v="107"/>
      <x v="62"/>
    </i>
    <i r="2">
      <x v="113"/>
      <x v="12"/>
    </i>
    <i r="2">
      <x v="118"/>
      <x v="57"/>
    </i>
    <i r="2">
      <x v="120"/>
      <x v="78"/>
    </i>
    <i r="2">
      <x v="122"/>
      <x v="114"/>
    </i>
    <i r="2">
      <x v="128"/>
      <x v="79"/>
    </i>
    <i r="2">
      <x v="129"/>
      <x v="6"/>
    </i>
    <i r="2">
      <x v="131"/>
      <x v="80"/>
    </i>
    <i r="2">
      <x v="134"/>
      <x v="59"/>
    </i>
    <i r="2">
      <x v="135"/>
      <x v="94"/>
    </i>
    <i r="2">
      <x v="139"/>
      <x v="121"/>
    </i>
    <i r="2">
      <x v="141"/>
      <x v="96"/>
    </i>
    <i r="2">
      <x v="142"/>
      <x v="122"/>
    </i>
    <i r="2">
      <x v="143"/>
      <x v="81"/>
    </i>
    <i r="2">
      <x v="144"/>
      <x v="123"/>
    </i>
    <i r="2">
      <x v="145"/>
      <x v="124"/>
    </i>
    <i r="2">
      <x v="147"/>
      <x v="151"/>
    </i>
    <i r="2">
      <x v="148"/>
      <x v="37"/>
    </i>
    <i r="2">
      <x v="150"/>
      <x v="125"/>
    </i>
    <i r="2">
      <x v="157"/>
      <x v="134"/>
    </i>
    <i r="2">
      <x v="181"/>
      <x v="179"/>
    </i>
    <i r="2">
      <x v="184"/>
      <x v="179"/>
    </i>
    <i t="default" r="1">
      <x v="1"/>
    </i>
    <i r="1">
      <x v="2"/>
      <x v="161"/>
      <x v="3"/>
    </i>
    <i r="2">
      <x v="162"/>
      <x v="167"/>
    </i>
    <i r="2">
      <x v="165"/>
      <x v="82"/>
    </i>
    <i r="2">
      <x v="167"/>
      <x v="49"/>
    </i>
    <i r="2">
      <x v="168"/>
      <x v="15"/>
    </i>
    <i t="default" r="1">
      <x v="2"/>
    </i>
    <i r="1">
      <x v="3"/>
      <x v="175"/>
      <x v="145"/>
    </i>
    <i t="default" r="1">
      <x v="3"/>
    </i>
    <i t="default">
      <x v="24"/>
    </i>
    <i>
      <x v="25"/>
      <x/>
      <x/>
      <x v="25"/>
    </i>
    <i r="2">
      <x v="1"/>
      <x v="21"/>
    </i>
    <i r="2">
      <x v="2"/>
      <x v="180"/>
    </i>
    <i r="2">
      <x v="3"/>
      <x v="24"/>
    </i>
    <i r="2">
      <x v="4"/>
      <x v="17"/>
    </i>
    <i r="2">
      <x v="8"/>
      <x v="18"/>
    </i>
    <i r="2">
      <x v="9"/>
      <x v="19"/>
    </i>
    <i r="2">
      <x v="10"/>
      <x v="22"/>
    </i>
    <i r="2">
      <x v="11"/>
      <x v="26"/>
    </i>
    <i r="2">
      <x v="13"/>
      <x v="40"/>
    </i>
    <i r="2">
      <x v="14"/>
      <x v="27"/>
    </i>
    <i r="2">
      <x v="15"/>
      <x v="28"/>
    </i>
    <i r="2">
      <x v="17"/>
      <x v="29"/>
    </i>
    <i r="2">
      <x v="18"/>
      <x v="30"/>
    </i>
    <i r="2">
      <x v="19"/>
      <x v="34"/>
    </i>
    <i r="2">
      <x v="20"/>
      <x v="35"/>
    </i>
    <i r="2">
      <x v="23"/>
      <x v="32"/>
    </i>
    <i r="2">
      <x v="24"/>
      <x v="8"/>
    </i>
    <i r="2">
      <x v="25"/>
      <x v="36"/>
    </i>
    <i r="2">
      <x v="26"/>
      <x v="38"/>
    </i>
    <i r="2">
      <x v="28"/>
      <x v="33"/>
    </i>
    <i t="default" r="1">
      <x/>
    </i>
    <i r="1">
      <x v="1"/>
      <x v="32"/>
      <x v="111"/>
    </i>
    <i r="2">
      <x v="37"/>
      <x v="43"/>
    </i>
    <i r="2">
      <x v="39"/>
      <x v="127"/>
    </i>
    <i r="2">
      <x v="41"/>
      <x v="115"/>
    </i>
    <i r="2">
      <x v="43"/>
      <x v="5"/>
    </i>
    <i r="2">
      <x v="46"/>
      <x v="50"/>
    </i>
    <i r="2">
      <x v="53"/>
      <x v="129"/>
    </i>
    <i r="2">
      <x v="54"/>
      <x v="9"/>
    </i>
    <i r="2">
      <x v="55"/>
      <x v="10"/>
    </i>
    <i r="2">
      <x v="59"/>
      <x v="69"/>
    </i>
    <i r="2">
      <x v="61"/>
      <x v="70"/>
    </i>
    <i r="2">
      <x v="68"/>
      <x v="103"/>
    </i>
    <i r="2">
      <x v="74"/>
      <x v="53"/>
    </i>
    <i r="2">
      <x v="75"/>
      <x v="73"/>
    </i>
    <i r="2">
      <x v="81"/>
      <x v="60"/>
    </i>
    <i r="2">
      <x v="83"/>
      <x v="74"/>
    </i>
    <i r="2">
      <x v="90"/>
      <x v="87"/>
    </i>
    <i r="2">
      <x v="93"/>
      <x v="75"/>
    </i>
    <i r="2">
      <x v="94"/>
      <x v="55"/>
    </i>
    <i r="2">
      <x v="95"/>
      <x v="48"/>
    </i>
    <i r="2">
      <x v="98"/>
      <x v="56"/>
    </i>
    <i r="2">
      <x v="102"/>
      <x v="150"/>
    </i>
    <i r="2">
      <x v="103"/>
      <x v="174"/>
    </i>
    <i r="2">
      <x v="104"/>
      <x v="99"/>
    </i>
    <i r="2">
      <x v="107"/>
      <x v="62"/>
    </i>
    <i r="2">
      <x v="111"/>
      <x v="77"/>
    </i>
    <i r="2">
      <x v="113"/>
      <x v="12"/>
    </i>
    <i r="2">
      <x v="118"/>
      <x v="57"/>
    </i>
    <i r="2">
      <x v="120"/>
      <x v="78"/>
    </i>
    <i r="2">
      <x v="121"/>
      <x v="108"/>
    </i>
    <i r="2">
      <x v="129"/>
      <x v="6"/>
    </i>
    <i r="2">
      <x v="131"/>
      <x v="80"/>
    </i>
    <i r="2">
      <x v="132"/>
      <x v="88"/>
    </i>
    <i r="2">
      <x v="134"/>
      <x v="59"/>
    </i>
    <i r="2">
      <x v="135"/>
      <x v="94"/>
    </i>
    <i r="2">
      <x v="141"/>
      <x v="96"/>
    </i>
    <i r="2">
      <x v="143"/>
      <x v="81"/>
    </i>
    <i r="2">
      <x v="144"/>
      <x v="123"/>
    </i>
    <i r="2">
      <x v="154"/>
      <x v="131"/>
    </i>
    <i r="2">
      <x v="155"/>
      <x v="132"/>
    </i>
    <i r="2">
      <x v="156"/>
      <x v="133"/>
    </i>
    <i r="2">
      <x v="157"/>
      <x v="134"/>
    </i>
    <i r="2">
      <x v="181"/>
      <x v="179"/>
    </i>
    <i r="2">
      <x v="184"/>
      <x v="179"/>
    </i>
    <i t="default" r="1">
      <x v="1"/>
    </i>
    <i r="1">
      <x v="2"/>
      <x v="161"/>
      <x v="3"/>
    </i>
    <i r="2">
      <x v="162"/>
      <x v="167"/>
    </i>
    <i r="2">
      <x v="167"/>
      <x v="49"/>
    </i>
    <i r="2">
      <x v="168"/>
      <x v="15"/>
    </i>
    <i t="default" r="1">
      <x v="2"/>
    </i>
    <i r="1">
      <x v="3"/>
      <x v="186"/>
      <x v="179"/>
    </i>
    <i t="default" r="1">
      <x v="3"/>
    </i>
    <i t="default">
      <x v="25"/>
    </i>
    <i>
      <x v="26"/>
      <x v="4"/>
      <x v="178"/>
      <x v="84"/>
    </i>
    <i t="default" r="1">
      <x v="4"/>
    </i>
    <i t="default">
      <x v="26"/>
    </i>
    <i>
      <x v="27"/>
      <x v="2"/>
      <x v="163"/>
      <x v="41"/>
    </i>
    <i r="2">
      <x v="166"/>
      <x v="7"/>
    </i>
    <i t="default" r="1">
      <x v="2"/>
    </i>
    <i r="1">
      <x v="3"/>
      <x v="174"/>
      <x v="2"/>
    </i>
    <i t="default" r="1">
      <x v="3"/>
    </i>
    <i t="default">
      <x v="27"/>
    </i>
    <i>
      <x v="28"/>
      <x v="1"/>
      <x v="62"/>
      <x/>
    </i>
    <i r="2">
      <x v="75"/>
      <x v="73"/>
    </i>
    <i r="2">
      <x v="90"/>
      <x v="87"/>
    </i>
    <i r="2">
      <x v="111"/>
      <x v="77"/>
    </i>
    <i r="2">
      <x v="154"/>
      <x v="131"/>
    </i>
    <i t="default" r="1">
      <x v="1"/>
    </i>
    <i r="1">
      <x v="2"/>
      <x v="163"/>
      <x v="41"/>
    </i>
    <i r="2">
      <x v="166"/>
      <x v="7"/>
    </i>
    <i r="2">
      <x v="167"/>
      <x v="49"/>
    </i>
    <i t="default" r="1">
      <x v="2"/>
    </i>
    <i r="1">
      <x v="3"/>
      <x v="172"/>
      <x v="1"/>
    </i>
    <i r="2">
      <x v="173"/>
      <x v="154"/>
    </i>
    <i r="2">
      <x v="174"/>
      <x v="2"/>
    </i>
    <i t="default" r="1">
      <x v="3"/>
    </i>
    <i t="default">
      <x v="28"/>
    </i>
    <i>
      <x v="29"/>
      <x v="3"/>
      <x v="174"/>
      <x v="2"/>
    </i>
    <i t="default" r="1">
      <x v="3"/>
    </i>
    <i t="default">
      <x v="29"/>
    </i>
    <i>
      <x v="30"/>
      <x/>
      <x/>
      <x v="25"/>
    </i>
    <i r="2">
      <x v="4"/>
      <x v="17"/>
    </i>
    <i r="2">
      <x v="9"/>
      <x v="19"/>
    </i>
    <i r="2">
      <x v="10"/>
      <x v="22"/>
    </i>
    <i r="2">
      <x v="11"/>
      <x v="26"/>
    </i>
    <i r="2">
      <x v="14"/>
      <x v="27"/>
    </i>
    <i r="2">
      <x v="15"/>
      <x v="28"/>
    </i>
    <i r="2">
      <x v="17"/>
      <x v="29"/>
    </i>
    <i r="2">
      <x v="18"/>
      <x v="30"/>
    </i>
    <i r="2">
      <x v="19"/>
      <x v="34"/>
    </i>
    <i r="2">
      <x v="23"/>
      <x v="32"/>
    </i>
    <i r="2">
      <x v="28"/>
      <x v="33"/>
    </i>
    <i t="default" r="1">
      <x/>
    </i>
    <i r="1">
      <x v="1"/>
      <x v="37"/>
      <x v="43"/>
    </i>
    <i r="2">
      <x v="38"/>
      <x v="149"/>
    </i>
    <i r="2">
      <x v="39"/>
      <x v="127"/>
    </i>
    <i r="2">
      <x v="43"/>
      <x v="5"/>
    </i>
    <i r="2">
      <x v="44"/>
      <x v="44"/>
    </i>
    <i r="2">
      <x v="53"/>
      <x v="129"/>
    </i>
    <i r="2">
      <x v="61"/>
      <x v="70"/>
    </i>
    <i r="2">
      <x v="88"/>
      <x v="47"/>
    </i>
    <i r="2">
      <x v="94"/>
      <x v="55"/>
    </i>
    <i r="2">
      <x v="95"/>
      <x v="48"/>
    </i>
    <i r="2">
      <x v="99"/>
      <x v="61"/>
    </i>
    <i r="2">
      <x v="118"/>
      <x v="57"/>
    </i>
    <i r="2">
      <x v="129"/>
      <x v="6"/>
    </i>
    <i r="2">
      <x v="134"/>
      <x v="59"/>
    </i>
    <i t="default" r="1">
      <x v="1"/>
    </i>
    <i r="1">
      <x v="2"/>
      <x v="161"/>
      <x v="3"/>
    </i>
    <i r="2">
      <x v="162"/>
      <x v="167"/>
    </i>
    <i r="2">
      <x v="166"/>
      <x v="7"/>
    </i>
    <i r="2">
      <x v="167"/>
      <x v="49"/>
    </i>
    <i t="default" r="1">
      <x v="2"/>
    </i>
    <i t="default">
      <x v="30"/>
    </i>
    <i>
      <x v="31"/>
      <x/>
      <x/>
      <x v="25"/>
    </i>
    <i r="2">
      <x v="11"/>
      <x v="26"/>
    </i>
    <i r="2">
      <x v="14"/>
      <x v="27"/>
    </i>
    <i r="2">
      <x v="15"/>
      <x v="28"/>
    </i>
    <i r="2">
      <x v="17"/>
      <x v="29"/>
    </i>
    <i r="2">
      <x v="18"/>
      <x v="30"/>
    </i>
    <i r="2">
      <x v="19"/>
      <x v="34"/>
    </i>
    <i r="2">
      <x v="23"/>
      <x v="32"/>
    </i>
    <i r="2">
      <x v="28"/>
      <x v="33"/>
    </i>
    <i t="default" r="1">
      <x/>
    </i>
    <i r="1">
      <x v="1"/>
      <x v="34"/>
      <x v="67"/>
    </i>
    <i r="2">
      <x v="37"/>
      <x v="43"/>
    </i>
    <i r="2">
      <x v="39"/>
      <x v="127"/>
    </i>
    <i r="2">
      <x v="46"/>
      <x v="50"/>
    </i>
    <i r="2">
      <x v="53"/>
      <x v="129"/>
    </i>
    <i r="2">
      <x v="59"/>
      <x v="69"/>
    </i>
    <i r="2">
      <x v="74"/>
      <x v="53"/>
    </i>
    <i r="2">
      <x v="75"/>
      <x v="73"/>
    </i>
    <i r="2">
      <x v="87"/>
      <x v="54"/>
    </i>
    <i r="2">
      <x v="88"/>
      <x v="47"/>
    </i>
    <i r="2">
      <x v="90"/>
      <x v="87"/>
    </i>
    <i r="2">
      <x v="99"/>
      <x v="61"/>
    </i>
    <i r="2">
      <x v="104"/>
      <x v="99"/>
    </i>
    <i r="2">
      <x v="111"/>
      <x v="77"/>
    </i>
    <i r="2">
      <x v="118"/>
      <x v="57"/>
    </i>
    <i r="2">
      <x v="120"/>
      <x v="78"/>
    </i>
    <i r="2">
      <x v="126"/>
      <x v="58"/>
    </i>
    <i r="2">
      <x v="129"/>
      <x v="6"/>
    </i>
    <i r="2">
      <x v="131"/>
      <x v="80"/>
    </i>
    <i r="2">
      <x v="132"/>
      <x v="88"/>
    </i>
    <i r="2">
      <x v="143"/>
      <x v="81"/>
    </i>
    <i r="2">
      <x v="154"/>
      <x v="131"/>
    </i>
    <i t="default" r="1">
      <x v="1"/>
    </i>
    <i t="default">
      <x v="31"/>
    </i>
    <i>
      <x v="32"/>
      <x/>
      <x/>
      <x v="25"/>
    </i>
    <i r="2">
      <x v="3"/>
      <x v="24"/>
    </i>
    <i r="2">
      <x v="11"/>
      <x v="26"/>
    </i>
    <i r="2">
      <x v="13"/>
      <x v="40"/>
    </i>
    <i r="2">
      <x v="14"/>
      <x v="27"/>
    </i>
    <i r="2">
      <x v="15"/>
      <x v="28"/>
    </i>
    <i r="2">
      <x v="17"/>
      <x v="29"/>
    </i>
    <i r="2">
      <x v="18"/>
      <x v="30"/>
    </i>
    <i r="2">
      <x v="19"/>
      <x v="34"/>
    </i>
    <i r="2">
      <x v="20"/>
      <x v="35"/>
    </i>
    <i r="2">
      <x v="23"/>
      <x v="32"/>
    </i>
    <i r="2">
      <x v="25"/>
      <x v="36"/>
    </i>
    <i r="2">
      <x v="28"/>
      <x v="33"/>
    </i>
    <i r="2">
      <x v="31"/>
      <x v="136"/>
    </i>
    <i t="default" r="1">
      <x/>
    </i>
    <i r="1">
      <x v="1"/>
      <x v="39"/>
      <x v="127"/>
    </i>
    <i r="2">
      <x v="41"/>
      <x v="115"/>
    </i>
    <i r="2">
      <x v="59"/>
      <x v="69"/>
    </i>
    <i r="2">
      <x v="83"/>
      <x v="74"/>
    </i>
    <i r="2">
      <x v="111"/>
      <x v="77"/>
    </i>
    <i r="2">
      <x v="129"/>
      <x v="6"/>
    </i>
    <i r="2">
      <x v="134"/>
      <x v="59"/>
    </i>
    <i r="2">
      <x v="143"/>
      <x v="81"/>
    </i>
    <i r="2">
      <x v="154"/>
      <x v="131"/>
    </i>
    <i t="default" r="1">
      <x v="1"/>
    </i>
    <i r="1">
      <x v="2"/>
      <x v="161"/>
      <x v="3"/>
    </i>
    <i r="2">
      <x v="185"/>
      <x v="179"/>
    </i>
    <i t="default" r="1">
      <x v="2"/>
    </i>
    <i r="1">
      <x v="3"/>
      <x v="176"/>
      <x v="162"/>
    </i>
    <i t="default" r="1">
      <x v="3"/>
    </i>
    <i r="1">
      <x v="4"/>
      <x v="187"/>
      <x v="179"/>
    </i>
    <i t="default" r="1">
      <x v="4"/>
    </i>
    <i t="default">
      <x v="32"/>
    </i>
    <i>
      <x v="33"/>
      <x/>
      <x/>
      <x v="25"/>
    </i>
    <i r="2">
      <x v="4"/>
      <x v="17"/>
    </i>
    <i r="2">
      <x v="10"/>
      <x v="22"/>
    </i>
    <i r="2">
      <x v="11"/>
      <x v="26"/>
    </i>
    <i r="2">
      <x v="14"/>
      <x v="27"/>
    </i>
    <i r="2">
      <x v="15"/>
      <x v="28"/>
    </i>
    <i r="2">
      <x v="17"/>
      <x v="29"/>
    </i>
    <i r="2">
      <x v="18"/>
      <x v="30"/>
    </i>
    <i r="2">
      <x v="19"/>
      <x v="34"/>
    </i>
    <i r="2">
      <x v="23"/>
      <x v="32"/>
    </i>
    <i r="2">
      <x v="28"/>
      <x v="33"/>
    </i>
    <i t="default" r="1">
      <x/>
    </i>
    <i r="1">
      <x v="1"/>
      <x v="34"/>
      <x v="67"/>
    </i>
    <i r="2">
      <x v="35"/>
      <x v="101"/>
    </i>
    <i r="2">
      <x v="37"/>
      <x v="43"/>
    </i>
    <i r="2">
      <x v="39"/>
      <x v="127"/>
    </i>
    <i r="2">
      <x v="41"/>
      <x v="115"/>
    </i>
    <i r="2">
      <x v="42"/>
      <x v="128"/>
    </i>
    <i r="2">
      <x v="44"/>
      <x v="44"/>
    </i>
    <i r="2">
      <x v="45"/>
      <x v="97"/>
    </i>
    <i r="2">
      <x v="46"/>
      <x v="50"/>
    </i>
    <i r="2">
      <x v="53"/>
      <x v="129"/>
    </i>
    <i r="2">
      <x v="68"/>
      <x v="103"/>
    </i>
    <i r="2">
      <x v="69"/>
      <x v="90"/>
    </i>
    <i r="2">
      <x v="72"/>
      <x v="98"/>
    </i>
    <i r="2">
      <x v="74"/>
      <x v="53"/>
    </i>
    <i r="2">
      <x v="75"/>
      <x v="73"/>
    </i>
    <i r="2">
      <x v="81"/>
      <x v="60"/>
    </i>
    <i r="2">
      <x v="84"/>
      <x v="138"/>
    </i>
    <i r="2">
      <x v="87"/>
      <x v="54"/>
    </i>
    <i r="2">
      <x v="88"/>
      <x v="47"/>
    </i>
    <i r="2">
      <x v="90"/>
      <x v="87"/>
    </i>
    <i r="2">
      <x v="91"/>
      <x v="156"/>
    </i>
    <i r="2">
      <x v="93"/>
      <x v="75"/>
    </i>
    <i r="2">
      <x v="95"/>
      <x v="48"/>
    </i>
    <i r="2">
      <x v="96"/>
      <x v="4"/>
    </i>
    <i r="2">
      <x v="98"/>
      <x v="56"/>
    </i>
    <i r="2">
      <x v="104"/>
      <x v="99"/>
    </i>
    <i r="2">
      <x v="107"/>
      <x v="62"/>
    </i>
    <i r="2">
      <x v="124"/>
      <x v="63"/>
    </i>
    <i r="2">
      <x v="126"/>
      <x v="58"/>
    </i>
    <i r="2">
      <x v="128"/>
      <x v="79"/>
    </i>
    <i r="2">
      <x v="132"/>
      <x v="88"/>
    </i>
    <i r="2">
      <x v="134"/>
      <x v="59"/>
    </i>
    <i r="2">
      <x v="137"/>
      <x v="95"/>
    </i>
    <i r="2">
      <x v="143"/>
      <x v="81"/>
    </i>
    <i r="2">
      <x v="148"/>
      <x v="37"/>
    </i>
    <i r="2">
      <x v="154"/>
      <x v="131"/>
    </i>
    <i r="2">
      <x v="156"/>
      <x v="133"/>
    </i>
    <i r="2">
      <x v="157"/>
      <x v="134"/>
    </i>
    <i t="default" r="1">
      <x v="1"/>
    </i>
    <i r="1">
      <x v="2"/>
      <x v="161"/>
      <x v="3"/>
    </i>
    <i r="2">
      <x v="165"/>
      <x v="82"/>
    </i>
    <i r="2">
      <x v="167"/>
      <x v="49"/>
    </i>
    <i r="2">
      <x v="168"/>
      <x v="15"/>
    </i>
    <i t="default" r="1">
      <x v="2"/>
    </i>
    <i t="default">
      <x v="33"/>
    </i>
    <i>
      <x v="34"/>
      <x v="2"/>
      <x v="185"/>
      <x v="179"/>
    </i>
    <i t="default" r="1">
      <x v="2"/>
    </i>
    <i t="default">
      <x v="34"/>
    </i>
    <i>
      <x v="35"/>
      <x v="1"/>
      <x v="44"/>
      <x v="44"/>
    </i>
    <i r="2">
      <x v="75"/>
      <x v="73"/>
    </i>
    <i r="2">
      <x v="76"/>
      <x v="104"/>
    </i>
    <i r="2">
      <x v="87"/>
      <x v="54"/>
    </i>
    <i r="2">
      <x v="96"/>
      <x v="4"/>
    </i>
    <i r="2">
      <x v="98"/>
      <x v="56"/>
    </i>
    <i r="2">
      <x v="111"/>
      <x v="77"/>
    </i>
    <i r="2">
      <x v="121"/>
      <x v="108"/>
    </i>
    <i r="2">
      <x v="126"/>
      <x v="58"/>
    </i>
    <i r="2">
      <x v="130"/>
      <x v="159"/>
    </i>
    <i r="2">
      <x v="132"/>
      <x v="88"/>
    </i>
    <i t="default" r="1">
      <x v="1"/>
    </i>
    <i r="1">
      <x v="2"/>
      <x v="163"/>
      <x v="54"/>
    </i>
    <i r="2">
      <x v="166"/>
      <x v="7"/>
    </i>
    <i r="2">
      <x v="167"/>
      <x v="49"/>
    </i>
    <i t="default" r="1">
      <x v="2"/>
    </i>
    <i r="1">
      <x v="3"/>
      <x v="173"/>
      <x v="154"/>
    </i>
    <i r="2">
      <x v="174"/>
      <x v="2"/>
    </i>
    <i r="2">
      <x v="175"/>
      <x v="145"/>
    </i>
    <i t="default" r="1">
      <x v="3"/>
    </i>
    <i t="default">
      <x v="35"/>
    </i>
    <i>
      <x v="36"/>
      <x/>
      <x/>
      <x v="25"/>
    </i>
    <i r="2">
      <x v="1"/>
      <x v="21"/>
    </i>
    <i r="2">
      <x v="3"/>
      <x v="24"/>
    </i>
    <i r="2">
      <x v="4"/>
      <x v="17"/>
    </i>
    <i r="2">
      <x v="8"/>
      <x v="18"/>
    </i>
    <i r="2">
      <x v="9"/>
      <x v="19"/>
    </i>
    <i r="2">
      <x v="10"/>
      <x v="22"/>
    </i>
    <i r="2">
      <x v="11"/>
      <x v="26"/>
    </i>
    <i r="2">
      <x v="13"/>
      <x v="40"/>
    </i>
    <i r="2">
      <x v="14"/>
      <x v="27"/>
    </i>
    <i r="2">
      <x v="15"/>
      <x v="28"/>
    </i>
    <i r="2">
      <x v="17"/>
      <x v="29"/>
    </i>
    <i r="2">
      <x v="18"/>
      <x v="30"/>
    </i>
    <i r="2">
      <x v="19"/>
      <x v="34"/>
    </i>
    <i r="2">
      <x v="23"/>
      <x v="32"/>
    </i>
    <i r="2">
      <x v="28"/>
      <x v="33"/>
    </i>
    <i t="default" r="1">
      <x/>
    </i>
    <i r="1">
      <x v="1"/>
      <x v="32"/>
      <x v="111"/>
    </i>
    <i r="2">
      <x v="33"/>
      <x v="66"/>
    </i>
    <i r="2">
      <x v="34"/>
      <x v="67"/>
    </i>
    <i r="2">
      <x v="37"/>
      <x v="43"/>
    </i>
    <i r="2">
      <x v="39"/>
      <x v="127"/>
    </i>
    <i r="2">
      <x v="41"/>
      <x v="115"/>
    </i>
    <i r="2">
      <x v="46"/>
      <x v="50"/>
    </i>
    <i r="2">
      <x v="48"/>
      <x v="51"/>
    </i>
    <i r="2">
      <x v="59"/>
      <x v="69"/>
    </i>
    <i r="2">
      <x v="66"/>
      <x v="161"/>
    </i>
    <i r="2">
      <x v="69"/>
      <x v="90"/>
    </i>
    <i r="2">
      <x v="74"/>
      <x v="53"/>
    </i>
    <i r="2">
      <x v="75"/>
      <x v="73"/>
    </i>
    <i r="2">
      <x v="81"/>
      <x v="60"/>
    </i>
    <i r="2">
      <x v="85"/>
      <x v="46"/>
    </i>
    <i r="2">
      <x v="87"/>
      <x v="54"/>
    </i>
    <i r="2">
      <x v="88"/>
      <x v="47"/>
    </i>
    <i r="2">
      <x v="93"/>
      <x v="75"/>
    </i>
    <i r="2">
      <x v="95"/>
      <x v="48"/>
    </i>
    <i r="2">
      <x v="98"/>
      <x v="56"/>
    </i>
    <i r="2">
      <x v="100"/>
      <x v="76"/>
    </i>
    <i r="2">
      <x v="107"/>
      <x v="62"/>
    </i>
    <i r="2">
      <x v="115"/>
      <x v="92"/>
    </i>
    <i r="2">
      <x v="118"/>
      <x v="57"/>
    </i>
    <i r="2">
      <x v="120"/>
      <x v="78"/>
    </i>
    <i r="2">
      <x v="126"/>
      <x v="58"/>
    </i>
    <i r="2">
      <x v="128"/>
      <x v="79"/>
    </i>
    <i r="2">
      <x v="131"/>
      <x v="80"/>
    </i>
    <i r="2">
      <x v="134"/>
      <x v="59"/>
    </i>
    <i r="2">
      <x v="139"/>
      <x v="121"/>
    </i>
    <i r="2">
      <x v="144"/>
      <x v="123"/>
    </i>
    <i r="2">
      <x v="148"/>
      <x v="37"/>
    </i>
    <i t="default" r="1">
      <x v="1"/>
    </i>
    <i r="1">
      <x v="2"/>
      <x v="161"/>
      <x v="3"/>
    </i>
    <i r="2">
      <x v="166"/>
      <x v="7"/>
    </i>
    <i r="2">
      <x v="167"/>
      <x v="49"/>
    </i>
    <i t="default" r="1">
      <x v="2"/>
    </i>
    <i t="default">
      <x v="36"/>
    </i>
    <i>
      <x v="37"/>
      <x/>
      <x/>
      <x v="25"/>
    </i>
    <i r="2">
      <x v="1"/>
      <x v="21"/>
    </i>
    <i r="2">
      <x v="2"/>
      <x v="180"/>
    </i>
    <i r="2">
      <x v="3"/>
      <x v="24"/>
    </i>
    <i r="2">
      <x v="4"/>
      <x v="17"/>
    </i>
    <i r="2">
      <x v="9"/>
      <x v="19"/>
    </i>
    <i r="2">
      <x v="11"/>
      <x v="26"/>
    </i>
    <i r="2">
      <x v="13"/>
      <x v="40"/>
    </i>
    <i r="2">
      <x v="14"/>
      <x v="27"/>
    </i>
    <i r="2">
      <x v="15"/>
      <x v="28"/>
    </i>
    <i r="2">
      <x v="17"/>
      <x v="29"/>
    </i>
    <i r="2">
      <x v="18"/>
      <x v="30"/>
    </i>
    <i r="2">
      <x v="19"/>
      <x v="34"/>
    </i>
    <i r="2">
      <x v="20"/>
      <x v="35"/>
    </i>
    <i r="2">
      <x v="23"/>
      <x v="32"/>
    </i>
    <i r="2">
      <x v="25"/>
      <x v="36"/>
    </i>
    <i r="2">
      <x v="28"/>
      <x v="33"/>
    </i>
    <i t="default" r="1">
      <x/>
    </i>
    <i r="1">
      <x v="1"/>
      <x v="32"/>
      <x v="111"/>
    </i>
    <i r="2">
      <x v="34"/>
      <x v="67"/>
    </i>
    <i r="2">
      <x v="36"/>
      <x v="102"/>
    </i>
    <i r="2">
      <x v="37"/>
      <x v="43"/>
    </i>
    <i r="2">
      <x v="43"/>
      <x v="5"/>
    </i>
    <i r="2">
      <x v="46"/>
      <x v="50"/>
    </i>
    <i r="2">
      <x v="53"/>
      <x v="129"/>
    </i>
    <i r="2">
      <x v="59"/>
      <x v="69"/>
    </i>
    <i r="2">
      <x v="61"/>
      <x v="70"/>
    </i>
    <i r="2">
      <x v="72"/>
      <x v="98"/>
    </i>
    <i r="2">
      <x v="75"/>
      <x v="73"/>
    </i>
    <i r="2">
      <x v="81"/>
      <x v="60"/>
    </i>
    <i r="2">
      <x v="83"/>
      <x v="74"/>
    </i>
    <i r="2">
      <x v="93"/>
      <x v="75"/>
    </i>
    <i r="2">
      <x v="95"/>
      <x v="48"/>
    </i>
    <i r="2">
      <x v="104"/>
      <x v="99"/>
    </i>
    <i r="2">
      <x v="107"/>
      <x v="62"/>
    </i>
    <i r="2">
      <x v="115"/>
      <x v="92"/>
    </i>
    <i r="2">
      <x v="116"/>
      <x v="172"/>
    </i>
    <i r="2">
      <x v="117"/>
      <x v="117"/>
    </i>
    <i r="2">
      <x v="118"/>
      <x v="57"/>
    </i>
    <i r="2">
      <x v="120"/>
      <x v="78"/>
    </i>
    <i r="2">
      <x v="128"/>
      <x v="79"/>
    </i>
    <i r="2">
      <x v="129"/>
      <x v="6"/>
    </i>
    <i r="2">
      <x v="131"/>
      <x v="80"/>
    </i>
    <i r="2">
      <x v="134"/>
      <x v="59"/>
    </i>
    <i r="2">
      <x v="139"/>
      <x v="121"/>
    </i>
    <i r="2">
      <x v="143"/>
      <x v="81"/>
    </i>
    <i r="2">
      <x v="144"/>
      <x v="123"/>
    </i>
    <i r="2">
      <x v="145"/>
      <x v="124"/>
    </i>
    <i t="default" r="1">
      <x v="1"/>
    </i>
    <i r="1">
      <x v="2"/>
      <x v="161"/>
      <x v="3"/>
    </i>
    <i r="2">
      <x v="165"/>
      <x v="82"/>
    </i>
    <i r="2">
      <x v="166"/>
      <x v="7"/>
    </i>
    <i r="2">
      <x v="167"/>
      <x v="49"/>
    </i>
    <i r="2">
      <x v="185"/>
      <x v="179"/>
    </i>
    <i t="default" r="1">
      <x v="2"/>
    </i>
    <i r="1">
      <x v="3"/>
      <x v="175"/>
      <x v="145"/>
    </i>
    <i r="2">
      <x v="176"/>
      <x v="162"/>
    </i>
    <i t="default" r="1">
      <x v="3"/>
    </i>
    <i t="default">
      <x v="37"/>
    </i>
    <i t="grand">
      <x/>
    </i>
  </rowItems>
  <colFields count="1">
    <field x="-2"/>
  </colFields>
  <colItems count="3">
    <i>
      <x/>
    </i>
    <i i="1">
      <x v="1"/>
    </i>
    <i i="2">
      <x v="2"/>
    </i>
  </colItems>
  <pageFields count="1">
    <pageField fld="7" hier="-1"/>
  </pageFields>
  <dataFields count="3">
    <dataField name="FY23-24 CURRENT BUDGET " fld="16" baseField="0" baseItem="0"/>
    <dataField name="FY23-24 ACTUALS_x000a_(June Prelim) " fld="29" baseField="0" baseItem="0"/>
    <dataField name="FY24-25 RECOMMENDED BUDGET" fld="36" baseField="0" baseItem="0"/>
  </dataFields>
  <formats count="126">
    <format dxfId="2188">
      <pivotArea field="7" type="button" dataOnly="0" labelOnly="1" outline="0" axis="axisPage" fieldPosition="0"/>
    </format>
    <format dxfId="2187">
      <pivotArea field="8" type="button" dataOnly="0" labelOnly="1" outline="0" axis="axisRow" fieldPosition="0"/>
    </format>
    <format dxfId="2186">
      <pivotArea field="4" type="button" dataOnly="0" labelOnly="1" outline="0" axis="axisRow" fieldPosition="2"/>
    </format>
    <format dxfId="2185">
      <pivotArea field="5" type="button" dataOnly="0" labelOnly="1" outline="0" axis="axisRow" fieldPosition="3"/>
    </format>
    <format dxfId="2184">
      <pivotArea field="8" type="button" dataOnly="0" labelOnly="1" outline="0" axis="axisRow" fieldPosition="0"/>
    </format>
    <format dxfId="2183">
      <pivotArea field="5" type="button" dataOnly="0" labelOnly="1" outline="0" axis="axisRow" fieldPosition="3"/>
    </format>
    <format dxfId="2182">
      <pivotArea field="8" type="button" dataOnly="0" labelOnly="1" outline="0" axis="axisRow" fieldPosition="0"/>
    </format>
    <format dxfId="2181">
      <pivotArea field="4" type="button" dataOnly="0" labelOnly="1" outline="0" axis="axisRow" fieldPosition="2"/>
    </format>
    <format dxfId="2180">
      <pivotArea field="5" type="button" dataOnly="0" labelOnly="1" outline="0" axis="axisRow" fieldPosition="3"/>
    </format>
    <format dxfId="2179">
      <pivotArea dataOnly="0" outline="0" fieldPosition="0">
        <references count="1">
          <reference field="7" count="0"/>
        </references>
      </pivotArea>
    </format>
    <format dxfId="2178">
      <pivotArea dataOnly="0" outline="0" fieldPosition="0">
        <references count="1">
          <reference field="8" count="0" defaultSubtotal="1"/>
        </references>
      </pivotArea>
    </format>
    <format dxfId="2177">
      <pivotArea dataOnly="0" outline="0" fieldPosition="0">
        <references count="1">
          <reference field="8" count="0" defaultSubtotal="1"/>
        </references>
      </pivotArea>
    </format>
    <format dxfId="2176">
      <pivotArea dataOnly="0" labelOnly="1" outline="0" fieldPosition="0">
        <references count="1">
          <reference field="7" count="0"/>
        </references>
      </pivotArea>
    </format>
    <format dxfId="2175">
      <pivotArea dataOnly="0" labelOnly="1" outline="0" fieldPosition="0">
        <references count="1">
          <reference field="7" count="0"/>
        </references>
      </pivotArea>
    </format>
    <format dxfId="2174">
      <pivotArea dataOnly="0" labelOnly="1" outline="0" fieldPosition="0">
        <references count="1">
          <reference field="7" count="0"/>
        </references>
      </pivotArea>
    </format>
    <format dxfId="2173">
      <pivotArea dataOnly="0" labelOnly="1" outline="0" fieldPosition="0">
        <references count="1">
          <reference field="4" count="0"/>
        </references>
      </pivotArea>
    </format>
    <format dxfId="2172">
      <pivotArea dataOnly="0" labelOnly="1" outline="0" fieldPosition="0">
        <references count="1">
          <reference field="5" count="0"/>
        </references>
      </pivotArea>
    </format>
    <format dxfId="2171">
      <pivotArea field="4" type="button" dataOnly="0" labelOnly="1" outline="0" axis="axisRow" fieldPosition="2"/>
    </format>
    <format dxfId="2170">
      <pivotArea dataOnly="0" outline="0" fieldPosition="0">
        <references count="1">
          <reference field="7" count="0"/>
        </references>
      </pivotArea>
    </format>
    <format dxfId="2169">
      <pivotArea field="7" type="button" dataOnly="0" labelOnly="1" outline="0" axis="axisPage" fieldPosition="0"/>
    </format>
    <format dxfId="2168">
      <pivotArea field="8" type="button" dataOnly="0" labelOnly="1" outline="0" axis="axisRow" fieldPosition="0"/>
    </format>
    <format dxfId="2167">
      <pivotArea field="4" type="button" dataOnly="0" labelOnly="1" outline="0" axis="axisRow" fieldPosition="2"/>
    </format>
    <format dxfId="2166">
      <pivotArea field="5" type="button" dataOnly="0" labelOnly="1" outline="0" axis="axisRow" fieldPosition="3"/>
    </format>
    <format dxfId="2165">
      <pivotArea dataOnly="0" labelOnly="1" outline="0" fieldPosition="0">
        <references count="1">
          <reference field="7" count="0"/>
        </references>
      </pivotArea>
    </format>
    <format dxfId="2164">
      <pivotArea dataOnly="0" labelOnly="1" outline="0" fieldPosition="0">
        <references count="1">
          <reference field="4" count="0"/>
        </references>
      </pivotArea>
    </format>
    <format dxfId="2163">
      <pivotArea field="8" type="button" dataOnly="0" labelOnly="1" outline="0" axis="axisRow" fieldPosition="0"/>
    </format>
    <format dxfId="2162">
      <pivotArea field="10" type="button" dataOnly="0" labelOnly="1" outline="0" axis="axisRow" fieldPosition="1"/>
    </format>
    <format dxfId="2161">
      <pivotArea field="4" type="button" dataOnly="0" labelOnly="1" outline="0" axis="axisRow" fieldPosition="2"/>
    </format>
    <format dxfId="2160">
      <pivotArea field="5" type="button" dataOnly="0" labelOnly="1" outline="0" axis="axisRow" fieldPosition="3"/>
    </format>
    <format dxfId="2159">
      <pivotArea dataOnly="0" labelOnly="1" outline="0" fieldPosition="0">
        <references count="1">
          <reference field="4294967294" count="1">
            <x v="0"/>
          </reference>
        </references>
      </pivotArea>
    </format>
    <format dxfId="2158">
      <pivotArea field="8" type="button" dataOnly="0" labelOnly="1" outline="0" axis="axisRow" fieldPosition="0"/>
    </format>
    <format dxfId="2157">
      <pivotArea field="10" type="button" dataOnly="0" labelOnly="1" outline="0" axis="axisRow" fieldPosition="1"/>
    </format>
    <format dxfId="2156">
      <pivotArea field="4" type="button" dataOnly="0" labelOnly="1" outline="0" axis="axisRow" fieldPosition="2"/>
    </format>
    <format dxfId="2155">
      <pivotArea field="5" type="button" dataOnly="0" labelOnly="1" outline="0" axis="axisRow" fieldPosition="3"/>
    </format>
    <format dxfId="2154">
      <pivotArea dataOnly="0" labelOnly="1" outline="0" fieldPosition="0">
        <references count="1">
          <reference field="4294967294" count="1">
            <x v="0"/>
          </reference>
        </references>
      </pivotArea>
    </format>
    <format dxfId="2153">
      <pivotArea field="8" type="button" dataOnly="0" labelOnly="1" outline="0" axis="axisRow" fieldPosition="0"/>
    </format>
    <format dxfId="2152">
      <pivotArea field="10" type="button" dataOnly="0" labelOnly="1" outline="0" axis="axisRow" fieldPosition="1"/>
    </format>
    <format dxfId="2151">
      <pivotArea field="4" type="button" dataOnly="0" labelOnly="1" outline="0" axis="axisRow" fieldPosition="2"/>
    </format>
    <format dxfId="2150">
      <pivotArea field="5" type="button" dataOnly="0" labelOnly="1" outline="0" axis="axisRow" fieldPosition="3"/>
    </format>
    <format dxfId="2149">
      <pivotArea dataOnly="0" labelOnly="1" outline="0" fieldPosition="0">
        <references count="1">
          <reference field="4294967294" count="1">
            <x v="0"/>
          </reference>
        </references>
      </pivotArea>
    </format>
    <format dxfId="2148">
      <pivotArea field="8" type="button" dataOnly="0" labelOnly="1" outline="0" axis="axisRow" fieldPosition="0"/>
    </format>
    <format dxfId="2147">
      <pivotArea field="10" type="button" dataOnly="0" labelOnly="1" outline="0" axis="axisRow" fieldPosition="1"/>
    </format>
    <format dxfId="2146">
      <pivotArea field="4" type="button" dataOnly="0" labelOnly="1" outline="0" axis="axisRow" fieldPosition="2"/>
    </format>
    <format dxfId="2145">
      <pivotArea field="5" type="button" dataOnly="0" labelOnly="1" outline="0" axis="axisRow" fieldPosition="3"/>
    </format>
    <format dxfId="2144">
      <pivotArea dataOnly="0" labelOnly="1" outline="0" fieldPosition="0">
        <references count="1">
          <reference field="4294967294" count="1">
            <x v="0"/>
          </reference>
        </references>
      </pivotArea>
    </format>
    <format dxfId="2143">
      <pivotArea dataOnly="0" outline="0" fieldPosition="0">
        <references count="1">
          <reference field="4294967294" count="1">
            <x v="0"/>
          </reference>
        </references>
      </pivotArea>
    </format>
    <format dxfId="2142">
      <pivotArea dataOnly="0" outline="0" fieldPosition="0">
        <references count="1">
          <reference field="4294967294" count="1">
            <x v="0"/>
          </reference>
        </references>
      </pivotArea>
    </format>
    <format dxfId="2141">
      <pivotArea dataOnly="0" labelOnly="1" outline="0" fieldPosition="0">
        <references count="1">
          <reference field="8" count="1">
            <x v="36"/>
          </reference>
        </references>
      </pivotArea>
    </format>
    <format dxfId="2140">
      <pivotArea dataOnly="0" labelOnly="1" outline="0" fieldPosition="0">
        <references count="1">
          <reference field="4294967294" count="1">
            <x v="2"/>
          </reference>
        </references>
      </pivotArea>
    </format>
    <format dxfId="1430">
      <pivotArea dataOnly="0" labelOnly="1" outline="0" fieldPosition="0">
        <references count="1">
          <reference field="4294967294" count="1">
            <x v="1"/>
          </reference>
        </references>
      </pivotArea>
    </format>
    <format dxfId="1429">
      <pivotArea dataOnly="0" labelOnly="1" outline="0" fieldPosition="0">
        <references count="1">
          <reference field="4294967294" count="1">
            <x v="1"/>
          </reference>
        </references>
      </pivotArea>
    </format>
    <format dxfId="1428">
      <pivotArea dataOnly="0" labelOnly="1" outline="0" fieldPosition="0">
        <references count="1">
          <reference field="4294967294" count="1">
            <x v="1"/>
          </reference>
        </references>
      </pivotArea>
    </format>
    <format dxfId="1427">
      <pivotArea dataOnly="0" labelOnly="1" outline="0" fieldPosition="0">
        <references count="1">
          <reference field="4294967294" count="1">
            <x v="1"/>
          </reference>
        </references>
      </pivotArea>
    </format>
    <format dxfId="1426">
      <pivotArea dataOnly="0" labelOnly="1" outline="0" fieldPosition="0">
        <references count="1">
          <reference field="4294967294" count="1">
            <x v="2"/>
          </reference>
        </references>
      </pivotArea>
    </format>
    <format dxfId="1425">
      <pivotArea outline="0" fieldPosition="0">
        <references count="1">
          <reference field="4294967294" count="1" selected="0">
            <x v="2"/>
          </reference>
        </references>
      </pivotArea>
    </format>
    <format dxfId="1424">
      <pivotArea dataOnly="0" labelOnly="1" outline="0" fieldPosition="0">
        <references count="1">
          <reference field="4294967294" count="1">
            <x v="2"/>
          </reference>
        </references>
      </pivotArea>
    </format>
    <format dxfId="1423">
      <pivotArea outline="0" fieldPosition="0">
        <references count="1">
          <reference field="4294967294" count="1" selected="0">
            <x v="2"/>
          </reference>
        </references>
      </pivotArea>
    </format>
    <format dxfId="1422">
      <pivotArea field="8" type="button" dataOnly="0" labelOnly="1" outline="0" axis="axisRow" fieldPosition="0"/>
    </format>
    <format dxfId="1421">
      <pivotArea field="4" type="button" dataOnly="0" labelOnly="1" outline="0" axis="axisRow" fieldPosition="2"/>
    </format>
    <format dxfId="1420">
      <pivotArea field="5" type="button" dataOnly="0" labelOnly="1" outline="0" axis="axisRow" fieldPosition="3"/>
    </format>
    <format dxfId="1419">
      <pivotArea dataOnly="0" labelOnly="1" outline="0" fieldPosition="0">
        <references count="1">
          <reference field="4294967294" count="1">
            <x v="0"/>
          </reference>
        </references>
      </pivotArea>
    </format>
    <format dxfId="1418">
      <pivotArea dataOnly="0" outline="0" fieldPosition="0">
        <references count="1">
          <reference field="8" count="0" defaultSubtotal="1"/>
        </references>
      </pivotArea>
    </format>
    <format dxfId="1417">
      <pivotArea outline="0" fieldPosition="0">
        <references count="3">
          <reference field="4294967294" count="2" selected="0">
            <x v="0"/>
            <x v="1"/>
          </reference>
          <reference field="8" count="1" selected="0">
            <x v="0"/>
          </reference>
          <reference field="10" count="1" selected="0" defaultSubtotal="1">
            <x v="0"/>
          </reference>
        </references>
      </pivotArea>
    </format>
    <format dxfId="1416">
      <pivotArea dataOnly="0" labelOnly="1" outline="0" fieldPosition="0">
        <references count="2">
          <reference field="8" count="1" selected="0">
            <x v="0"/>
          </reference>
          <reference field="10" count="1" defaultSubtotal="1">
            <x v="0"/>
          </reference>
        </references>
      </pivotArea>
    </format>
    <format dxfId="1415">
      <pivotArea dataOnly="0" labelOnly="1" outline="0" fieldPosition="0">
        <references count="1">
          <reference field="4294967294" count="1">
            <x v="2"/>
          </reference>
        </references>
      </pivotArea>
    </format>
    <format dxfId="1414">
      <pivotArea outline="0" fieldPosition="0">
        <references count="1">
          <reference field="4294967294" count="1" selected="0">
            <x v="2"/>
          </reference>
        </references>
      </pivotArea>
    </format>
    <format dxfId="1413">
      <pivotArea dataOnly="0" labelOnly="1" outline="0" fieldPosition="0">
        <references count="1">
          <reference field="4294967294" count="1">
            <x v="2"/>
          </reference>
        </references>
      </pivotArea>
    </format>
    <format dxfId="1412">
      <pivotArea outline="0" fieldPosition="0">
        <references count="2">
          <reference field="8" count="1" selected="0">
            <x v="0"/>
          </reference>
          <reference field="10" count="1" selected="0" defaultSubtotal="1">
            <x v="1"/>
          </reference>
        </references>
      </pivotArea>
    </format>
    <format dxfId="1411">
      <pivotArea outline="0" fieldPosition="0">
        <references count="4">
          <reference field="4" count="1" selected="0">
            <x v="175"/>
          </reference>
          <reference field="5" count="1" selected="0">
            <x v="145"/>
          </reference>
          <reference field="8" count="1" selected="0">
            <x v="0"/>
          </reference>
          <reference field="10" count="1" selected="0">
            <x v="3"/>
          </reference>
        </references>
      </pivotArea>
    </format>
    <format dxfId="1410">
      <pivotArea dataOnly="0" labelOnly="1" outline="0" fieldPosition="0">
        <references count="2">
          <reference field="8" count="1" selected="0">
            <x v="0"/>
          </reference>
          <reference field="10" count="1">
            <x v="3"/>
          </reference>
        </references>
      </pivotArea>
    </format>
    <format dxfId="1409">
      <pivotArea dataOnly="0" labelOnly="1" outline="0" fieldPosition="0">
        <references count="3">
          <reference field="4" count="1">
            <x v="175"/>
          </reference>
          <reference field="8" count="1" selected="0">
            <x v="0"/>
          </reference>
          <reference field="10" count="1" selected="0">
            <x v="3"/>
          </reference>
        </references>
      </pivotArea>
    </format>
    <format dxfId="1408">
      <pivotArea dataOnly="0" labelOnly="1" outline="0" fieldPosition="0">
        <references count="4">
          <reference field="4" count="1" selected="0">
            <x v="175"/>
          </reference>
          <reference field="5" count="1">
            <x v="145"/>
          </reference>
          <reference field="8" count="1" selected="0">
            <x v="0"/>
          </reference>
          <reference field="10" count="1" selected="0">
            <x v="3"/>
          </reference>
        </references>
      </pivotArea>
    </format>
    <format dxfId="1407">
      <pivotArea outline="0" fieldPosition="0">
        <references count="2">
          <reference field="8" count="1" selected="0">
            <x v="0"/>
          </reference>
          <reference field="10" count="1" selected="0" defaultSubtotal="1">
            <x v="4"/>
          </reference>
        </references>
      </pivotArea>
    </format>
    <format dxfId="1406">
      <pivotArea outline="0" fieldPosition="0">
        <references count="2">
          <reference field="8" count="1" selected="0">
            <x v="1"/>
          </reference>
          <reference field="10" count="1" selected="0" defaultSubtotal="1">
            <x v="0"/>
          </reference>
        </references>
      </pivotArea>
    </format>
    <format dxfId="1405">
      <pivotArea outline="0" fieldPosition="0">
        <references count="2">
          <reference field="8" count="1" selected="0">
            <x v="1"/>
          </reference>
          <reference field="10" count="1" selected="0" defaultSubtotal="1">
            <x v="1"/>
          </reference>
        </references>
      </pivotArea>
    </format>
    <format dxfId="1404">
      <pivotArea outline="0" fieldPosition="0">
        <references count="2">
          <reference field="8" count="1" selected="0">
            <x v="1"/>
          </reference>
          <reference field="10" count="1" selected="0" defaultSubtotal="1">
            <x v="2"/>
          </reference>
        </references>
      </pivotArea>
    </format>
    <format dxfId="1403">
      <pivotArea outline="0" fieldPosition="0">
        <references count="2">
          <reference field="8" count="1" selected="0">
            <x v="3"/>
          </reference>
          <reference field="10" count="1" selected="0" defaultSubtotal="1">
            <x v="0"/>
          </reference>
        </references>
      </pivotArea>
    </format>
    <format dxfId="1402">
      <pivotArea outline="0" fieldPosition="0">
        <references count="2">
          <reference field="8" count="1" selected="0">
            <x v="4"/>
          </reference>
          <reference field="10" count="1" selected="0" defaultSubtotal="1">
            <x v="1"/>
          </reference>
        </references>
      </pivotArea>
    </format>
    <format dxfId="1401">
      <pivotArea outline="0" fieldPosition="0">
        <references count="2">
          <reference field="8" count="1" selected="0">
            <x v="5"/>
          </reference>
          <reference field="10" count="1" selected="0" defaultSubtotal="1">
            <x v="0"/>
          </reference>
        </references>
      </pivotArea>
    </format>
    <format dxfId="1400">
      <pivotArea outline="0" fieldPosition="0">
        <references count="2">
          <reference field="8" count="1" selected="0">
            <x v="5"/>
          </reference>
          <reference field="10" count="1" selected="0" defaultSubtotal="1">
            <x v="1"/>
          </reference>
        </references>
      </pivotArea>
    </format>
    <format dxfId="1399">
      <pivotArea outline="0" fieldPosition="0">
        <references count="2">
          <reference field="8" count="1" selected="0">
            <x v="5"/>
          </reference>
          <reference field="10" count="1" selected="0" defaultSubtotal="1">
            <x v="2"/>
          </reference>
        </references>
      </pivotArea>
    </format>
    <format dxfId="1398">
      <pivotArea outline="0" fieldPosition="0">
        <references count="2">
          <reference field="8" count="1" selected="0">
            <x v="8"/>
          </reference>
          <reference field="10" count="1" selected="0" defaultSubtotal="1">
            <x v="0"/>
          </reference>
        </references>
      </pivotArea>
    </format>
    <format dxfId="1397">
      <pivotArea outline="0" fieldPosition="0">
        <references count="2">
          <reference field="8" count="1" selected="0">
            <x v="8"/>
          </reference>
          <reference field="10" count="1" selected="0" defaultSubtotal="1">
            <x v="1"/>
          </reference>
        </references>
      </pivotArea>
    </format>
    <format dxfId="1396">
      <pivotArea outline="0" fieldPosition="0">
        <references count="2">
          <reference field="8" count="1" selected="0">
            <x v="8"/>
          </reference>
          <reference field="10" count="1" selected="0" defaultSubtotal="1">
            <x v="2"/>
          </reference>
        </references>
      </pivotArea>
    </format>
    <format dxfId="1395">
      <pivotArea outline="0" fieldPosition="0">
        <references count="2">
          <reference field="8" count="1" selected="0">
            <x v="9"/>
          </reference>
          <reference field="10" count="1" selected="0" defaultSubtotal="1">
            <x v="1"/>
          </reference>
        </references>
      </pivotArea>
    </format>
    <format dxfId="1394">
      <pivotArea outline="0" fieldPosition="0">
        <references count="2">
          <reference field="8" count="1" selected="0">
            <x v="9"/>
          </reference>
          <reference field="10" count="1" selected="0" defaultSubtotal="1">
            <x v="3"/>
          </reference>
        </references>
      </pivotArea>
    </format>
    <format dxfId="1393">
      <pivotArea outline="0" fieldPosition="0">
        <references count="2">
          <reference field="8" count="1" selected="0">
            <x v="36"/>
          </reference>
          <reference field="10" count="1" selected="0" defaultSubtotal="1">
            <x v="0"/>
          </reference>
        </references>
      </pivotArea>
    </format>
    <format dxfId="1392">
      <pivotArea outline="0" fieldPosition="0">
        <references count="2">
          <reference field="8" count="1" selected="0">
            <x v="36"/>
          </reference>
          <reference field="10" count="1" selected="0" defaultSubtotal="1">
            <x v="1"/>
          </reference>
        </references>
      </pivotArea>
    </format>
    <format dxfId="1391">
      <pivotArea outline="0" fieldPosition="0">
        <references count="2">
          <reference field="8" count="1" selected="0">
            <x v="36"/>
          </reference>
          <reference field="10" count="1" selected="0" defaultSubtotal="1">
            <x v="2"/>
          </reference>
        </references>
      </pivotArea>
    </format>
    <format dxfId="1390">
      <pivotArea outline="0" fieldPosition="0">
        <references count="2">
          <reference field="8" count="1" selected="0">
            <x v="37"/>
          </reference>
          <reference field="10" count="1" selected="0" defaultSubtotal="1">
            <x v="0"/>
          </reference>
        </references>
      </pivotArea>
    </format>
    <format dxfId="1389">
      <pivotArea outline="0" fieldPosition="0">
        <references count="2">
          <reference field="8" count="1" selected="0">
            <x v="37"/>
          </reference>
          <reference field="10" count="1" selected="0" defaultSubtotal="1">
            <x v="1"/>
          </reference>
        </references>
      </pivotArea>
    </format>
    <format dxfId="1388">
      <pivotArea outline="0" fieldPosition="0">
        <references count="2">
          <reference field="8" count="1" selected="0">
            <x v="37"/>
          </reference>
          <reference field="10" count="1" selected="0" defaultSubtotal="1">
            <x v="2"/>
          </reference>
        </references>
      </pivotArea>
    </format>
    <format dxfId="1387">
      <pivotArea outline="0" fieldPosition="0">
        <references count="2">
          <reference field="8" count="1" selected="0">
            <x v="37"/>
          </reference>
          <reference field="10" count="1" selected="0" defaultSubtotal="1">
            <x v="3"/>
          </reference>
        </references>
      </pivotArea>
    </format>
    <format dxfId="1386">
      <pivotArea grandRow="1" outline="0" collapsedLevelsAreSubtotals="1" fieldPosition="0"/>
    </format>
    <format dxfId="1385">
      <pivotArea dataOnly="0" labelOnly="1" grandRow="1" outline="0" fieldPosition="0"/>
    </format>
    <format dxfId="815">
      <pivotArea dataOnly="0" outline="0" fieldPosition="0">
        <references count="1">
          <reference field="4294967294" count="1">
            <x v="2"/>
          </reference>
        </references>
      </pivotArea>
    </format>
    <format dxfId="814">
      <pivotArea dataOnly="0" labelOnly="1" outline="0" fieldPosition="0">
        <references count="1">
          <reference field="4294967294" count="1">
            <x v="2"/>
          </reference>
        </references>
      </pivotArea>
    </format>
    <format dxfId="813">
      <pivotArea outline="0" fieldPosition="0">
        <references count="1">
          <reference field="4294967294" count="1" selected="0">
            <x v="2"/>
          </reference>
        </references>
      </pivotArea>
    </format>
    <format dxfId="812">
      <pivotArea dataOnly="0" labelOnly="1" outline="0" fieldPosition="0">
        <references count="1">
          <reference field="4294967294" count="1">
            <x v="2"/>
          </reference>
        </references>
      </pivotArea>
    </format>
    <format dxfId="811">
      <pivotArea outline="0" fieldPosition="0">
        <references count="1">
          <reference field="4294967294" count="1" selected="0">
            <x v="2"/>
          </reference>
        </references>
      </pivotArea>
    </format>
    <format dxfId="810">
      <pivotArea dataOnly="0" labelOnly="1" outline="0" fieldPosition="0">
        <references count="1">
          <reference field="4294967294" count="1">
            <x v="2"/>
          </reference>
        </references>
      </pivotArea>
    </format>
    <format dxfId="809">
      <pivotArea dataOnly="0" outline="0" fieldPosition="0">
        <references count="1">
          <reference field="10" count="0" defaultSubtotal="1"/>
        </references>
      </pivotArea>
    </format>
    <format dxfId="808">
      <pivotArea dataOnly="0" labelOnly="1" outline="0" fieldPosition="0">
        <references count="1">
          <reference field="4294967294" count="1">
            <x v="2"/>
          </reference>
        </references>
      </pivotArea>
    </format>
    <format dxfId="807">
      <pivotArea outline="0" fieldPosition="0">
        <references count="1">
          <reference field="4294967294" count="1" selected="0">
            <x v="2"/>
          </reference>
        </references>
      </pivotArea>
    </format>
    <format dxfId="806">
      <pivotArea dataOnly="0" labelOnly="1" outline="0" fieldPosition="0">
        <references count="1">
          <reference field="4294967294" count="1">
            <x v="2"/>
          </reference>
        </references>
      </pivotArea>
    </format>
    <format dxfId="805">
      <pivotArea outline="0" fieldPosition="0">
        <references count="1">
          <reference field="4294967294" count="1" selected="0">
            <x v="2"/>
          </reference>
        </references>
      </pivotArea>
    </format>
    <format dxfId="804">
      <pivotArea dataOnly="0" labelOnly="1" outline="0" fieldPosition="0">
        <references count="1">
          <reference field="4294967294" count="1">
            <x v="2"/>
          </reference>
        </references>
      </pivotArea>
    </format>
    <format dxfId="589">
      <pivotArea dataOnly="0" outline="0" fieldPosition="0">
        <references count="1">
          <reference field="4294967294" count="1">
            <x v="2"/>
          </reference>
        </references>
      </pivotArea>
    </format>
    <format dxfId="587">
      <pivotArea dataOnly="0" outline="0" fieldPosition="0">
        <references count="1">
          <reference field="4294967294" count="1">
            <x v="2"/>
          </reference>
        </references>
      </pivotArea>
    </format>
    <format dxfId="475">
      <pivotArea dataOnly="0" labelOnly="1" outline="0" fieldPosition="0">
        <references count="1">
          <reference field="4294967294" count="1">
            <x v="2"/>
          </reference>
        </references>
      </pivotArea>
    </format>
    <format dxfId="473">
      <pivotArea outline="0" fieldPosition="0">
        <references count="1">
          <reference field="4294967294" count="1" selected="0">
            <x v="2"/>
          </reference>
        </references>
      </pivotArea>
    </format>
    <format dxfId="472">
      <pivotArea dataOnly="0" labelOnly="1" outline="0" fieldPosition="0">
        <references count="1">
          <reference field="4294967294" count="1">
            <x v="2"/>
          </reference>
        </references>
      </pivotArea>
    </format>
    <format dxfId="471">
      <pivotArea dataOnly="0" labelOnly="1" outline="0" fieldPosition="0">
        <references count="1">
          <reference field="4294967294" count="1">
            <x v="2"/>
          </reference>
        </references>
      </pivotArea>
    </format>
    <format dxfId="356">
      <pivotArea dataOnly="0" labelOnly="1" outline="0" fieldPosition="0">
        <references count="1">
          <reference field="4294967294" count="1">
            <x v="2"/>
          </reference>
        </references>
      </pivotArea>
    </format>
    <format dxfId="355">
      <pivotArea outline="0" fieldPosition="0">
        <references count="1">
          <reference field="4294967294" count="1" selected="0">
            <x v="2"/>
          </reference>
        </references>
      </pivotArea>
    </format>
    <format dxfId="353">
      <pivotArea dataOnly="0" labelOnly="1" outline="0" fieldPosition="0">
        <references count="1">
          <reference field="4294967294" count="1">
            <x v="2"/>
          </reference>
        </references>
      </pivotArea>
    </format>
    <format dxfId="234">
      <pivotArea dataOnly="0" labelOnly="1" outline="0" fieldPosition="0">
        <references count="1">
          <reference field="4294967294" count="1">
            <x v="2"/>
          </reference>
        </references>
      </pivotArea>
    </format>
    <format dxfId="232">
      <pivotArea outline="0" fieldPosition="0">
        <references count="1">
          <reference field="4294967294" count="1" selected="0">
            <x v="2"/>
          </reference>
        </references>
      </pivotArea>
    </format>
    <format dxfId="230">
      <pivotArea dataOnly="0" labelOnly="1" outline="0" fieldPosition="0">
        <references count="1">
          <reference field="4294967294" count="1">
            <x v="2"/>
          </reference>
        </references>
      </pivotArea>
    </format>
    <format dxfId="229">
      <pivotArea outline="0" fieldPosition="0">
        <references count="1">
          <reference field="4294967294" count="1" selected="0">
            <x v="2"/>
          </reference>
        </references>
      </pivotArea>
    </format>
    <format dxfId="228">
      <pivotArea dataOnly="0" labelOnly="1" outline="0" fieldPosition="0">
        <references count="1">
          <reference field="4294967294" count="1">
            <x v="2"/>
          </reference>
        </references>
      </pivotArea>
    </format>
    <format dxfId="106">
      <pivotArea dataOnly="0" labelOnly="1" outline="0" fieldPosition="0">
        <references count="1">
          <reference field="4294967294" count="1">
            <x v="2"/>
          </reference>
        </references>
      </pivotArea>
    </format>
    <format dxfId="105">
      <pivotArea outline="0" fieldPosition="0">
        <references count="1">
          <reference field="4294967294" count="1" selected="0">
            <x v="2"/>
          </reference>
        </references>
      </pivotArea>
    </format>
    <format dxfId="104">
      <pivotArea dataOnly="0" labelOnly="1" outline="0" fieldPosition="0">
        <references count="1">
          <reference field="4294967294" count="1">
            <x v="2"/>
          </reference>
        </references>
      </pivotArea>
    </format>
    <format dxfId="103">
      <pivotArea outline="0" fieldPosition="0">
        <references count="1">
          <reference field="4294967294" count="1" selected="0">
            <x v="2"/>
          </reference>
        </references>
      </pivotArea>
    </format>
    <format dxfId="102">
      <pivotArea dataOnly="0" labelOnly="1" outline="0" fieldPosition="0">
        <references count="1">
          <reference field="4294967294" count="1">
            <x v="2"/>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EABDE886-34D2-43D9-91B4-AB9B780E572B}" name="PivotTable1" cacheId="4" applyNumberFormats="0" applyBorderFormats="0" applyFontFormats="0" applyPatternFormats="0" applyAlignmentFormats="0" applyWidthHeightFormats="1" dataCaption="Values" updatedVersion="8" minRefreshableVersion="3" useAutoFormatting="1" itemPrintTitles="1" createdVersion="7" indent="0" compact="0" compactData="0" multipleFieldFilters="0" rowHeaderCaption="PROGRAM AREA">
  <location ref="A5:V63" firstHeaderRow="0" firstDataRow="1" firstDataCol="3" rowPageCount="1" colPageCount="1"/>
  <pivotFields count="36">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53">
        <item x="0"/>
        <item x="1"/>
        <item x="2"/>
        <item x="3"/>
        <item x="4"/>
        <item x="5"/>
        <item x="6"/>
        <item x="7"/>
        <item x="8"/>
        <item x="9"/>
        <item x="10"/>
        <item x="11"/>
        <item x="12"/>
        <item x="13"/>
        <item x="14"/>
        <item x="15"/>
        <item x="16"/>
        <item x="17"/>
        <item x="18"/>
        <item x="50"/>
        <item x="19"/>
        <item x="20"/>
        <item x="21"/>
        <item x="22"/>
        <item x="23"/>
        <item x="24"/>
        <item x="25"/>
        <item x="26"/>
        <item x="27"/>
        <item x="28"/>
        <item x="49"/>
        <item x="29"/>
        <item x="30"/>
        <item x="32"/>
        <item x="33"/>
        <item x="34"/>
        <item x="35"/>
        <item x="36"/>
        <item x="37"/>
        <item x="38"/>
        <item x="39"/>
        <item x="40"/>
        <item x="41"/>
        <item x="42"/>
        <item x="43"/>
        <item x="44"/>
        <item x="45"/>
        <item x="51"/>
        <item x="31"/>
        <item x="46"/>
        <item x="47"/>
        <item x="48"/>
        <item x="52"/>
      </items>
    </pivotField>
    <pivotField axis="axisRow" compact="0" outline="0" showAll="0" defaultSubtotal="0">
      <items count="55">
        <item x="9"/>
        <item x="18"/>
        <item x="15"/>
        <item x="14"/>
        <item x="16"/>
        <item x="20"/>
        <item x="51"/>
        <item x="35"/>
        <item x="17"/>
        <item x="13"/>
        <item x="34"/>
        <item x="42"/>
        <item x="45"/>
        <item x="38"/>
        <item x="21"/>
        <item x="10"/>
        <item x="50"/>
        <item x="22"/>
        <item x="39"/>
        <item x="6"/>
        <item x="29"/>
        <item x="30"/>
        <item x="37"/>
        <item x="11"/>
        <item x="8"/>
        <item x="44"/>
        <item x="12"/>
        <item x="28"/>
        <item x="52"/>
        <item x="40"/>
        <item x="32"/>
        <item x="41"/>
        <item x="0"/>
        <item x="3"/>
        <item x="1"/>
        <item x="4"/>
        <item x="2"/>
        <item x="5"/>
        <item x="36"/>
        <item x="23"/>
        <item x="25"/>
        <item x="26"/>
        <item x="7"/>
        <item x="24"/>
        <item x="33"/>
        <item x="27"/>
        <item x="19"/>
        <item x="43"/>
        <item x="53"/>
        <item x="31"/>
        <item x="46"/>
        <item x="47"/>
        <item x="48"/>
        <item x="49"/>
        <item x="54"/>
      </items>
    </pivotField>
    <pivotField compact="0" outline="0" showAll="0" defaultSubtotal="0"/>
    <pivotField compact="0" outline="0" showAll="0" defaultSubtotal="0"/>
    <pivotField axis="axisPage" compact="0" outline="0" multipleItemSelectionAllowed="1" showAll="0" defaultSubtotal="0">
      <items count="6">
        <item h="1" x="0"/>
        <item x="4"/>
        <item h="1" x="1"/>
        <item h="1" x="2"/>
        <item h="1" x="3"/>
        <item h="1" x="5"/>
      </items>
    </pivotField>
    <pivotField axis="axisRow" compact="0" outline="0" showAll="0">
      <items count="35">
        <item x="23"/>
        <item x="0"/>
        <item x="24"/>
        <item x="29"/>
        <item x="11"/>
        <item x="1"/>
        <item x="13"/>
        <item x="30"/>
        <item x="16"/>
        <item x="17"/>
        <item x="14"/>
        <item x="25"/>
        <item x="12"/>
        <item x="18"/>
        <item x="6"/>
        <item x="21"/>
        <item x="28"/>
        <item x="19"/>
        <item x="5"/>
        <item x="3"/>
        <item x="2"/>
        <item x="9"/>
        <item x="7"/>
        <item x="8"/>
        <item x="31"/>
        <item x="20"/>
        <item x="15"/>
        <item x="26"/>
        <item x="4"/>
        <item x="22"/>
        <item x="27"/>
        <item x="32"/>
        <item x="10"/>
        <item x="33"/>
        <item t="default"/>
      </items>
    </pivotField>
    <pivotField compact="0" outline="0" showAll="0" defaultSubtotal="0"/>
    <pivotField compact="0" outline="0" showAll="0" defaultSubtotal="0"/>
    <pivotField compact="0" outline="0" showAll="0" defaultSubtotal="0"/>
    <pivotField dataField="1" compact="0" numFmtId="164" outline="0" subtotalTop="0" showAll="0" defaultSubtotal="0"/>
    <pivotField compact="0" numFmtId="164" outline="0" subtotalTop="0" showAll="0" defaultSubtotal="0"/>
    <pivotField compact="0" outline="0" showAll="0" defaultSubtotal="0"/>
    <pivotField dataField="1" compact="0" numFmtId="164" outline="0" subtotalTop="0" showAll="0" defaultSubtotal="0"/>
    <pivotField dataField="1" compact="0" numFmtId="43" outline="0" showAll="0" defaultSubtotal="0"/>
    <pivotField dataField="1" compact="0" numFmtId="43" outline="0" showAll="0" defaultSubtotal="0"/>
    <pivotField dataField="1" compact="0" numFmtId="43"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numFmtId="43" outline="0" showAll="0" defaultSubtotal="0"/>
    <pivotField dataField="1" compact="0" numFmtId="43" outline="0" showAll="0" defaultSubtotal="0"/>
    <pivotField dataField="1" compact="0" numFmtId="43" outline="0" showAll="0" defaultSubtotal="0"/>
    <pivotField dataField="1" compact="0" numFmtId="43" outline="0" showAll="0" defaultSubtotal="0"/>
    <pivotField dataField="1" compact="0" numFmtId="43" outline="0" showAll="0" defaultSubtotal="0"/>
    <pivotField compact="0" numFmtId="43" outline="0" showAll="0" defaultSubtotal="0"/>
    <pivotField compact="0" numFmtId="43" outline="0" showAll="0" defaultSubtotal="0"/>
  </pivotFields>
  <rowFields count="3">
    <field x="9"/>
    <field x="4"/>
    <field x="5"/>
  </rowFields>
  <rowItems count="58">
    <i>
      <x v="4"/>
      <x v="9"/>
      <x/>
    </i>
    <i r="1">
      <x v="12"/>
      <x v="26"/>
    </i>
    <i r="1">
      <x v="13"/>
      <x v="9"/>
    </i>
    <i r="1">
      <x v="22"/>
      <x v="14"/>
    </i>
    <i r="1">
      <x v="23"/>
      <x v="17"/>
    </i>
    <i r="1">
      <x v="29"/>
      <x v="27"/>
    </i>
    <i r="1">
      <x v="33"/>
      <x v="30"/>
    </i>
    <i r="1">
      <x v="36"/>
      <x v="7"/>
    </i>
    <i r="1">
      <x v="39"/>
      <x v="13"/>
    </i>
    <i r="1">
      <x v="42"/>
      <x v="31"/>
    </i>
    <i t="default">
      <x v="4"/>
    </i>
    <i>
      <x v="6"/>
      <x v="9"/>
      <x/>
    </i>
    <i r="1">
      <x v="10"/>
      <x v="15"/>
    </i>
    <i r="1">
      <x v="18"/>
      <x v="1"/>
    </i>
    <i r="1">
      <x v="22"/>
      <x v="14"/>
    </i>
    <i r="1">
      <x v="36"/>
      <x v="7"/>
    </i>
    <i r="1">
      <x v="39"/>
      <x v="50"/>
    </i>
    <i r="1">
      <x v="42"/>
      <x v="31"/>
    </i>
    <i r="1">
      <x v="43"/>
      <x v="11"/>
    </i>
    <i t="default">
      <x v="6"/>
    </i>
    <i>
      <x v="7"/>
      <x v="6"/>
      <x v="19"/>
    </i>
    <i t="default">
      <x v="7"/>
    </i>
    <i>
      <x v="10"/>
      <x v="7"/>
      <x v="42"/>
    </i>
    <i r="1">
      <x v="9"/>
      <x/>
    </i>
    <i r="1">
      <x v="12"/>
      <x v="26"/>
    </i>
    <i r="1">
      <x v="20"/>
      <x v="46"/>
    </i>
    <i r="1">
      <x v="22"/>
      <x v="14"/>
    </i>
    <i r="1">
      <x v="29"/>
      <x v="27"/>
    </i>
    <i r="1">
      <x v="33"/>
      <x v="30"/>
    </i>
    <i r="1">
      <x v="36"/>
      <x v="7"/>
    </i>
    <i r="1">
      <x v="41"/>
      <x v="29"/>
    </i>
    <i r="1">
      <x v="42"/>
      <x v="31"/>
    </i>
    <i t="default">
      <x v="10"/>
    </i>
    <i>
      <x v="11"/>
      <x v="14"/>
      <x v="3"/>
    </i>
    <i t="default">
      <x v="11"/>
    </i>
    <i>
      <x v="12"/>
      <x v="9"/>
      <x/>
    </i>
    <i r="1">
      <x v="12"/>
      <x v="26"/>
    </i>
    <i r="1">
      <x v="14"/>
      <x v="3"/>
    </i>
    <i r="1">
      <x v="20"/>
      <x v="46"/>
    </i>
    <i r="1">
      <x v="22"/>
      <x v="14"/>
    </i>
    <i r="1">
      <x v="33"/>
      <x v="30"/>
    </i>
    <i r="1">
      <x v="36"/>
      <x v="7"/>
    </i>
    <i r="1">
      <x v="39"/>
      <x v="13"/>
    </i>
    <i r="1">
      <x v="42"/>
      <x v="31"/>
    </i>
    <i t="default">
      <x v="12"/>
    </i>
    <i>
      <x v="27"/>
      <x v="22"/>
      <x v="14"/>
    </i>
    <i r="1">
      <x v="39"/>
      <x v="13"/>
    </i>
    <i r="1">
      <x v="42"/>
      <x v="31"/>
    </i>
    <i t="default">
      <x v="27"/>
    </i>
    <i>
      <x v="29"/>
      <x v="9"/>
      <x/>
    </i>
    <i r="1">
      <x v="22"/>
      <x v="14"/>
    </i>
    <i r="1">
      <x v="29"/>
      <x v="27"/>
    </i>
    <i r="1">
      <x v="33"/>
      <x v="30"/>
    </i>
    <i r="1">
      <x v="39"/>
      <x v="13"/>
    </i>
    <i r="1">
      <x v="42"/>
      <x v="31"/>
    </i>
    <i r="1">
      <x v="43"/>
      <x v="11"/>
    </i>
    <i t="default">
      <x v="29"/>
    </i>
    <i t="grand">
      <x/>
    </i>
  </rowItems>
  <colFields count="1">
    <field x="-2"/>
  </colFields>
  <colItems count="19">
    <i>
      <x/>
    </i>
    <i i="1">
      <x v="1"/>
    </i>
    <i i="2">
      <x v="2"/>
    </i>
    <i i="3">
      <x v="3"/>
    </i>
    <i i="4">
      <x v="4"/>
    </i>
    <i i="5">
      <x v="5"/>
    </i>
    <i i="6">
      <x v="6"/>
    </i>
    <i i="7">
      <x v="7"/>
    </i>
    <i i="8">
      <x v="8"/>
    </i>
    <i i="9">
      <x v="9"/>
    </i>
    <i i="10">
      <x v="10"/>
    </i>
    <i i="11">
      <x v="11"/>
    </i>
    <i i="12">
      <x v="12"/>
    </i>
    <i i="13">
      <x v="13"/>
    </i>
    <i i="14">
      <x v="14"/>
    </i>
    <i i="15">
      <x v="15"/>
    </i>
    <i i="16">
      <x v="16"/>
    </i>
    <i i="17">
      <x v="17"/>
    </i>
    <i i="18">
      <x v="18"/>
    </i>
  </colItems>
  <pageFields count="1">
    <pageField fld="8" hier="-1"/>
  </pageFields>
  <dataFields count="19">
    <dataField name="FY22-23 Actuals" fld="13" baseField="0" baseItem="0"/>
    <dataField name="FY23-24 CURRENT BUDGET " fld="16" baseField="0" baseItem="0"/>
    <dataField name="JUL " fld="17" baseField="0" baseItem="0"/>
    <dataField name="AUG " fld="18" baseField="0" baseItem="0"/>
    <dataField name="SEP " fld="19" baseField="0" baseItem="0"/>
    <dataField name="Q1 " fld="30" baseField="0" baseItem="0"/>
    <dataField name="OCT " fld="20" baseField="9" baseItem="0"/>
    <dataField name="NOV " fld="21" baseField="9" baseItem="0"/>
    <dataField name="DEC " fld="22" baseField="9" baseItem="0"/>
    <dataField name="Q2 " fld="31" baseField="0" baseItem="0"/>
    <dataField name="JAN " fld="23" baseField="9" baseItem="0"/>
    <dataField name="FEB " fld="24" baseField="9" baseItem="0"/>
    <dataField name="MAR " fld="25" baseField="9" baseItem="0"/>
    <dataField name="Q3 " fld="32" baseField="0" baseItem="0"/>
    <dataField name="APR " fld="26" baseField="9" baseItem="0"/>
    <dataField name="MAY " fld="27" baseField="9" baseItem="0"/>
    <dataField name="JUN " fld="28" baseField="9" baseItem="0"/>
    <dataField name="Q4 " fld="33" baseField="0" baseItem="0"/>
    <dataField name="TOTAL ACTUALS " fld="29" baseField="0" baseItem="0"/>
  </dataFields>
  <formats count="91">
    <format dxfId="2139">
      <pivotArea field="8" type="button" dataOnly="0" labelOnly="1" outline="0" axis="axisPage" fieldPosition="0"/>
    </format>
    <format dxfId="2138">
      <pivotArea field="9" type="button" dataOnly="0" labelOnly="1" outline="0" axis="axisRow" fieldPosition="0"/>
    </format>
    <format dxfId="2137">
      <pivotArea field="4" type="button" dataOnly="0" labelOnly="1" outline="0" axis="axisRow" fieldPosition="1"/>
    </format>
    <format dxfId="2136">
      <pivotArea field="5" type="button" dataOnly="0" labelOnly="1" outline="0" axis="axisRow" fieldPosition="2"/>
    </format>
    <format dxfId="2135">
      <pivotArea dataOnly="0" labelOnly="1" outline="0" fieldPosition="0">
        <references count="1">
          <reference field="4294967294" count="17">
            <x v="2"/>
            <x v="3"/>
            <x v="4"/>
            <x v="5"/>
            <x v="6"/>
            <x v="7"/>
            <x v="8"/>
            <x v="9"/>
            <x v="10"/>
            <x v="11"/>
            <x v="12"/>
            <x v="13"/>
            <x v="14"/>
            <x v="15"/>
            <x v="16"/>
            <x v="17"/>
            <x v="18"/>
          </reference>
        </references>
      </pivotArea>
    </format>
    <format dxfId="2134">
      <pivotArea field="9" type="button" dataOnly="0" labelOnly="1" outline="0" axis="axisRow" fieldPosition="0"/>
    </format>
    <format dxfId="2133">
      <pivotArea field="5" type="button" dataOnly="0" labelOnly="1" outline="0" axis="axisRow" fieldPosition="2"/>
    </format>
    <format dxfId="2132">
      <pivotArea dataOnly="0" labelOnly="1" outline="0" fieldPosition="0">
        <references count="1">
          <reference field="4294967294" count="17">
            <x v="2"/>
            <x v="3"/>
            <x v="4"/>
            <x v="5"/>
            <x v="6"/>
            <x v="7"/>
            <x v="8"/>
            <x v="9"/>
            <x v="10"/>
            <x v="11"/>
            <x v="12"/>
            <x v="13"/>
            <x v="14"/>
            <x v="15"/>
            <x v="16"/>
            <x v="17"/>
            <x v="18"/>
          </reference>
        </references>
      </pivotArea>
    </format>
    <format dxfId="2131">
      <pivotArea field="9" type="button" dataOnly="0" labelOnly="1" outline="0" axis="axisRow" fieldPosition="0"/>
    </format>
    <format dxfId="2130">
      <pivotArea field="4" type="button" dataOnly="0" labelOnly="1" outline="0" axis="axisRow" fieldPosition="1"/>
    </format>
    <format dxfId="2129">
      <pivotArea field="5" type="button" dataOnly="0" labelOnly="1" outline="0" axis="axisRow" fieldPosition="2"/>
    </format>
    <format dxfId="2128">
      <pivotArea dataOnly="0" labelOnly="1" outline="0" fieldPosition="0">
        <references count="1">
          <reference field="4294967294" count="17">
            <x v="2"/>
            <x v="3"/>
            <x v="4"/>
            <x v="5"/>
            <x v="6"/>
            <x v="7"/>
            <x v="8"/>
            <x v="9"/>
            <x v="10"/>
            <x v="11"/>
            <x v="12"/>
            <x v="13"/>
            <x v="14"/>
            <x v="15"/>
            <x v="16"/>
            <x v="17"/>
            <x v="18"/>
          </reference>
        </references>
      </pivotArea>
    </format>
    <format dxfId="2127">
      <pivotArea dataOnly="0" outline="0" fieldPosition="0">
        <references count="1">
          <reference field="8" count="0"/>
        </references>
      </pivotArea>
    </format>
    <format dxfId="2126">
      <pivotArea dataOnly="0" outline="0" fieldPosition="0">
        <references count="1">
          <reference field="9" count="0" defaultSubtotal="1"/>
        </references>
      </pivotArea>
    </format>
    <format dxfId="2125">
      <pivotArea dataOnly="0" outline="0" fieldPosition="0">
        <references count="1">
          <reference field="9" count="0" defaultSubtotal="1"/>
        </references>
      </pivotArea>
    </format>
    <format dxfId="2124">
      <pivotArea dataOnly="0" outline="0" fieldPosition="0">
        <references count="1">
          <reference field="9" count="0" defaultSubtotal="1"/>
        </references>
      </pivotArea>
    </format>
    <format dxfId="2123">
      <pivotArea dataOnly="0" labelOnly="1" outline="0" fieldPosition="0">
        <references count="1">
          <reference field="8" count="0"/>
        </references>
      </pivotArea>
    </format>
    <format dxfId="2122">
      <pivotArea dataOnly="0" labelOnly="1" outline="0" fieldPosition="0">
        <references count="1">
          <reference field="8" count="0"/>
        </references>
      </pivotArea>
    </format>
    <format dxfId="2121">
      <pivotArea dataOnly="0" labelOnly="1" outline="0" fieldPosition="0">
        <references count="1">
          <reference field="8" count="0"/>
        </references>
      </pivotArea>
    </format>
    <format dxfId="2120">
      <pivotArea dataOnly="0" labelOnly="1" outline="0" fieldPosition="0">
        <references count="1">
          <reference field="4" count="0"/>
        </references>
      </pivotArea>
    </format>
    <format dxfId="2119">
      <pivotArea dataOnly="0" labelOnly="1" outline="0" fieldPosition="0">
        <references count="1">
          <reference field="5" count="0"/>
        </references>
      </pivotArea>
    </format>
    <format dxfId="2118">
      <pivotArea dataOnly="0" outline="0" fieldPosition="0">
        <references count="1">
          <reference field="4294967294" count="1">
            <x v="2"/>
          </reference>
        </references>
      </pivotArea>
    </format>
    <format dxfId="2117">
      <pivotArea dataOnly="0" outline="0" fieldPosition="0">
        <references count="1">
          <reference field="4294967294" count="1">
            <x v="3"/>
          </reference>
        </references>
      </pivotArea>
    </format>
    <format dxfId="2116">
      <pivotArea dataOnly="0" outline="0" fieldPosition="0">
        <references count="1">
          <reference field="4294967294" count="1">
            <x v="4"/>
          </reference>
        </references>
      </pivotArea>
    </format>
    <format dxfId="2115">
      <pivotArea dataOnly="0" outline="0" fieldPosition="0">
        <references count="1">
          <reference field="4294967294" count="1">
            <x v="18"/>
          </reference>
        </references>
      </pivotArea>
    </format>
    <format dxfId="2114">
      <pivotArea dataOnly="0" outline="0" fieldPosition="0">
        <references count="1">
          <reference field="4294967294" count="1">
            <x v="18"/>
          </reference>
        </references>
      </pivotArea>
    </format>
    <format dxfId="2113">
      <pivotArea field="4" type="button" dataOnly="0" labelOnly="1" outline="0" axis="axisRow" fieldPosition="1"/>
    </format>
    <format dxfId="2112">
      <pivotArea field="8" type="button" dataOnly="0" labelOnly="1" outline="0" axis="axisPage" fieldPosition="0"/>
    </format>
    <format dxfId="2111">
      <pivotArea field="9" type="button" dataOnly="0" labelOnly="1" outline="0" axis="axisRow" fieldPosition="0"/>
    </format>
    <format dxfId="2110">
      <pivotArea field="4" type="button" dataOnly="0" labelOnly="1" outline="0" axis="axisRow" fieldPosition="1"/>
    </format>
    <format dxfId="2109">
      <pivotArea field="5" type="button" dataOnly="0" labelOnly="1" outline="0" axis="axisRow" fieldPosition="2"/>
    </format>
    <format dxfId="2108">
      <pivotArea dataOnly="0" labelOnly="1" outline="0" fieldPosition="0">
        <references count="1">
          <reference field="4294967294" count="17">
            <x v="2"/>
            <x v="3"/>
            <x v="4"/>
            <x v="5"/>
            <x v="6"/>
            <x v="7"/>
            <x v="8"/>
            <x v="9"/>
            <x v="10"/>
            <x v="11"/>
            <x v="12"/>
            <x v="13"/>
            <x v="14"/>
            <x v="15"/>
            <x v="16"/>
            <x v="17"/>
            <x v="18"/>
          </reference>
        </references>
      </pivotArea>
    </format>
    <format dxfId="2107">
      <pivotArea dataOnly="0" labelOnly="1" outline="0" fieldPosition="0">
        <references count="1">
          <reference field="4294967294" count="1">
            <x v="5"/>
          </reference>
        </references>
      </pivotArea>
    </format>
    <format dxfId="2106">
      <pivotArea dataOnly="0" labelOnly="1" outline="0" fieldPosition="0">
        <references count="1">
          <reference field="4294967294" count="1">
            <x v="6"/>
          </reference>
        </references>
      </pivotArea>
    </format>
    <format dxfId="2105">
      <pivotArea dataOnly="0" outline="0" fieldPosition="0">
        <references count="1">
          <reference field="4294967294" count="1">
            <x v="18"/>
          </reference>
        </references>
      </pivotArea>
    </format>
    <format dxfId="2104">
      <pivotArea dataOnly="0" labelOnly="1" outline="0" fieldPosition="0">
        <references count="1">
          <reference field="4294967294" count="1">
            <x v="7"/>
          </reference>
        </references>
      </pivotArea>
    </format>
    <format dxfId="2103">
      <pivotArea dataOnly="0" labelOnly="1" outline="0" fieldPosition="0">
        <references count="1">
          <reference field="4294967294" count="1">
            <x v="8"/>
          </reference>
        </references>
      </pivotArea>
    </format>
    <format dxfId="2102">
      <pivotArea dataOnly="0" labelOnly="1" outline="0" fieldPosition="0">
        <references count="1">
          <reference field="4294967294" count="1">
            <x v="9"/>
          </reference>
        </references>
      </pivotArea>
    </format>
    <format dxfId="2101">
      <pivotArea dataOnly="0" labelOnly="1" outline="0" fieldPosition="0">
        <references count="1">
          <reference field="4294967294" count="1">
            <x v="10"/>
          </reference>
        </references>
      </pivotArea>
    </format>
    <format dxfId="2100">
      <pivotArea dataOnly="0" labelOnly="1" outline="0" fieldPosition="0">
        <references count="1">
          <reference field="4294967294" count="1">
            <x v="11"/>
          </reference>
        </references>
      </pivotArea>
    </format>
    <format dxfId="2099">
      <pivotArea dataOnly="0" labelOnly="1" outline="0" fieldPosition="0">
        <references count="1">
          <reference field="4294967294" count="1">
            <x v="12"/>
          </reference>
        </references>
      </pivotArea>
    </format>
    <format dxfId="2098">
      <pivotArea dataOnly="0" outline="0" fieldPosition="0">
        <references count="1">
          <reference field="8" count="0"/>
        </references>
      </pivotArea>
    </format>
    <format dxfId="2097">
      <pivotArea dataOnly="0" labelOnly="1" outline="0" fieldPosition="0">
        <references count="1">
          <reference field="4294967294" count="1">
            <x v="13"/>
          </reference>
        </references>
      </pivotArea>
    </format>
    <format dxfId="2096">
      <pivotArea dataOnly="0" labelOnly="1" outline="0" fieldPosition="0">
        <references count="1">
          <reference field="4294967294" count="1">
            <x v="14"/>
          </reference>
        </references>
      </pivotArea>
    </format>
    <format dxfId="2095">
      <pivotArea dataOnly="0" labelOnly="1" outline="0" fieldPosition="0">
        <references count="1">
          <reference field="4294967294" count="1">
            <x v="15"/>
          </reference>
        </references>
      </pivotArea>
    </format>
    <format dxfId="2094">
      <pivotArea dataOnly="0" labelOnly="1" outline="0" fieldPosition="0">
        <references count="1">
          <reference field="8" count="0"/>
        </references>
      </pivotArea>
    </format>
    <format dxfId="2093">
      <pivotArea dataOnly="0" labelOnly="1" outline="0" fieldPosition="0">
        <references count="1">
          <reference field="8" count="0"/>
        </references>
      </pivotArea>
    </format>
    <format dxfId="2092">
      <pivotArea dataOnly="0" labelOnly="1" outline="0" fieldPosition="0">
        <references count="1">
          <reference field="4" count="0"/>
        </references>
      </pivotArea>
    </format>
    <format dxfId="2091">
      <pivotArea dataOnly="0" labelOnly="1" outline="0" fieldPosition="0">
        <references count="1">
          <reference field="4294967294" count="1">
            <x v="17"/>
          </reference>
        </references>
      </pivotArea>
    </format>
    <format dxfId="2090">
      <pivotArea dataOnly="0" labelOnly="1" outline="0" fieldPosition="0">
        <references count="1">
          <reference field="4294967294" count="2">
            <x v="0"/>
            <x v="1"/>
          </reference>
        </references>
      </pivotArea>
    </format>
    <format dxfId="2089">
      <pivotArea dataOnly="0" outline="0" fieldPosition="0">
        <references count="1">
          <reference field="4294967294" count="1">
            <x v="0"/>
          </reference>
        </references>
      </pivotArea>
    </format>
    <format dxfId="2088">
      <pivotArea dataOnly="0" outline="0" fieldPosition="0">
        <references count="1">
          <reference field="4294967294" count="1">
            <x v="0"/>
          </reference>
        </references>
      </pivotArea>
    </format>
    <format dxfId="2087">
      <pivotArea dataOnly="0" outline="0" fieldPosition="0">
        <references count="1">
          <reference field="4294967294" count="1">
            <x v="0"/>
          </reference>
        </references>
      </pivotArea>
    </format>
    <format dxfId="2086">
      <pivotArea field="9" type="button" dataOnly="0" labelOnly="1" outline="0" axis="axisRow" fieldPosition="0"/>
    </format>
    <format dxfId="2085">
      <pivotArea field="4" type="button" dataOnly="0" labelOnly="1" outline="0" axis="axisRow" fieldPosition="1"/>
    </format>
    <format dxfId="2084">
      <pivotArea field="5" type="button" dataOnly="0" labelOnly="1" outline="0" axis="axisRow" fieldPosition="2"/>
    </format>
    <format dxfId="2083">
      <pivotArea dataOnly="0" labelOnly="1" outline="0" fieldPosition="0">
        <references count="1">
          <reference field="4294967294" count="19">
            <x v="0"/>
            <x v="1"/>
            <x v="2"/>
            <x v="3"/>
            <x v="4"/>
            <x v="5"/>
            <x v="6"/>
            <x v="7"/>
            <x v="8"/>
            <x v="9"/>
            <x v="10"/>
            <x v="11"/>
            <x v="12"/>
            <x v="13"/>
            <x v="14"/>
            <x v="15"/>
            <x v="16"/>
            <x v="17"/>
            <x v="18"/>
          </reference>
        </references>
      </pivotArea>
    </format>
    <format dxfId="2082">
      <pivotArea field="9" type="button" dataOnly="0" labelOnly="1" outline="0" axis="axisRow" fieldPosition="0"/>
    </format>
    <format dxfId="2081">
      <pivotArea field="4" type="button" dataOnly="0" labelOnly="1" outline="0" axis="axisRow" fieldPosition="1"/>
    </format>
    <format dxfId="2080">
      <pivotArea field="5" type="button" dataOnly="0" labelOnly="1" outline="0" axis="axisRow" fieldPosition="2"/>
    </format>
    <format dxfId="2079">
      <pivotArea dataOnly="0" labelOnly="1" outline="0" fieldPosition="0">
        <references count="1">
          <reference field="4294967294" count="19">
            <x v="0"/>
            <x v="1"/>
            <x v="2"/>
            <x v="3"/>
            <x v="4"/>
            <x v="5"/>
            <x v="6"/>
            <x v="7"/>
            <x v="8"/>
            <x v="9"/>
            <x v="10"/>
            <x v="11"/>
            <x v="12"/>
            <x v="13"/>
            <x v="14"/>
            <x v="15"/>
            <x v="16"/>
            <x v="17"/>
            <x v="18"/>
          </reference>
        </references>
      </pivotArea>
    </format>
    <format dxfId="2078">
      <pivotArea outline="0" fieldPosition="0">
        <references count="3">
          <reference field="4" count="12" selected="0">
            <x v="7"/>
            <x v="9"/>
            <x v="10"/>
            <x v="12"/>
            <x v="21"/>
            <x v="22"/>
            <x v="24"/>
            <x v="25"/>
            <x v="31"/>
            <x v="33"/>
            <x v="37"/>
            <x v="41"/>
          </reference>
          <reference field="5" count="12" selected="0">
            <x v="0"/>
            <x v="5"/>
            <x v="14"/>
            <x v="15"/>
            <x v="20"/>
            <x v="26"/>
            <x v="29"/>
            <x v="30"/>
            <x v="38"/>
            <x v="39"/>
            <x v="42"/>
            <x v="43"/>
          </reference>
          <reference field="9" count="1" selected="0">
            <x v="32"/>
          </reference>
        </references>
      </pivotArea>
    </format>
    <format dxfId="2077">
      <pivotArea outline="0" fieldPosition="0">
        <references count="3">
          <reference field="4" count="1" selected="0">
            <x v="46"/>
          </reference>
          <reference field="5" count="1" selected="0">
            <x v="12"/>
          </reference>
          <reference field="9" count="1" selected="0">
            <x v="33"/>
          </reference>
        </references>
      </pivotArea>
    </format>
    <format dxfId="2076">
      <pivotArea outline="0" fieldPosition="0">
        <references count="3">
          <reference field="4" count="3" selected="0">
            <x v="6"/>
            <x v="7"/>
            <x v="28"/>
          </reference>
          <reference field="5" count="3" selected="0">
            <x v="19"/>
            <x v="42"/>
            <x v="45"/>
          </reference>
          <reference field="9" count="1" selected="0">
            <x v="24"/>
          </reference>
        </references>
      </pivotArea>
    </format>
    <format dxfId="2075">
      <pivotArea outline="0" fieldPosition="0">
        <references count="3">
          <reference field="4" count="2" selected="0">
            <x v="6"/>
            <x v="30"/>
          </reference>
          <reference field="5" count="2" selected="0">
            <x v="16"/>
            <x v="19"/>
          </reference>
          <reference field="9" count="1" selected="0">
            <x v="3"/>
          </reference>
        </references>
      </pivotArea>
    </format>
    <format dxfId="2074">
      <pivotArea outline="0" fieldPosition="0">
        <references count="3">
          <reference field="4" count="1" selected="0">
            <x v="13"/>
          </reference>
          <reference field="5" count="1" selected="0">
            <x v="9"/>
          </reference>
          <reference field="9" count="1" selected="0">
            <x v="2"/>
          </reference>
        </references>
      </pivotArea>
    </format>
    <format dxfId="2073">
      <pivotArea outline="0" fieldPosition="0">
        <references count="3">
          <reference field="4" count="23" selected="0">
            <x v="0"/>
            <x v="1"/>
            <x v="2"/>
            <x v="3"/>
            <x v="4"/>
            <x v="5"/>
            <x v="6"/>
            <x v="7"/>
            <x v="8"/>
            <x v="11"/>
            <x v="12"/>
            <x v="16"/>
            <x v="17"/>
            <x v="26"/>
            <x v="27"/>
            <x v="32"/>
            <x v="35"/>
            <x v="37"/>
            <x v="38"/>
            <x v="41"/>
            <x v="43"/>
            <x v="44"/>
            <x v="46"/>
          </reference>
          <reference field="5" count="23" selected="0">
            <x v="4"/>
            <x v="8"/>
            <x v="10"/>
            <x v="11"/>
            <x v="12"/>
            <x v="19"/>
            <x v="21"/>
            <x v="22"/>
            <x v="23"/>
            <x v="24"/>
            <x v="25"/>
            <x v="26"/>
            <x v="29"/>
            <x v="32"/>
            <x v="33"/>
            <x v="34"/>
            <x v="35"/>
            <x v="36"/>
            <x v="37"/>
            <x v="38"/>
            <x v="40"/>
            <x v="41"/>
            <x v="42"/>
          </reference>
          <reference field="9" count="1" selected="0">
            <x v="1"/>
          </reference>
        </references>
      </pivotArea>
    </format>
    <format dxfId="2072">
      <pivotArea field="9" type="button" dataOnly="0" labelOnly="1" outline="0" axis="axisRow" fieldPosition="0"/>
    </format>
    <format dxfId="2071">
      <pivotArea field="4" type="button" dataOnly="0" labelOnly="1" outline="0" axis="axisRow" fieldPosition="1"/>
    </format>
    <format dxfId="2070">
      <pivotArea field="5" type="button" dataOnly="0" labelOnly="1" outline="0" axis="axisRow" fieldPosition="2"/>
    </format>
    <format dxfId="2069">
      <pivotArea dataOnly="0" labelOnly="1" outline="0" fieldPosition="0">
        <references count="1">
          <reference field="4294967294" count="19">
            <x v="0"/>
            <x v="1"/>
            <x v="2"/>
            <x v="3"/>
            <x v="4"/>
            <x v="5"/>
            <x v="6"/>
            <x v="7"/>
            <x v="8"/>
            <x v="9"/>
            <x v="10"/>
            <x v="11"/>
            <x v="12"/>
            <x v="13"/>
            <x v="14"/>
            <x v="15"/>
            <x v="16"/>
            <x v="17"/>
            <x v="18"/>
          </reference>
        </references>
      </pivotArea>
    </format>
    <format dxfId="2068">
      <pivotArea field="9" type="button" dataOnly="0" labelOnly="1" outline="0" axis="axisRow" fieldPosition="0"/>
    </format>
    <format dxfId="2067">
      <pivotArea field="4" type="button" dataOnly="0" labelOnly="1" outline="0" axis="axisRow" fieldPosition="1"/>
    </format>
    <format dxfId="2066">
      <pivotArea field="5" type="button" dataOnly="0" labelOnly="1" outline="0" axis="axisRow" fieldPosition="2"/>
    </format>
    <format dxfId="2065">
      <pivotArea dataOnly="0" labelOnly="1" outline="0" fieldPosition="0">
        <references count="1">
          <reference field="4294967294" count="19">
            <x v="0"/>
            <x v="1"/>
            <x v="2"/>
            <x v="3"/>
            <x v="4"/>
            <x v="5"/>
            <x v="6"/>
            <x v="7"/>
            <x v="8"/>
            <x v="9"/>
            <x v="10"/>
            <x v="11"/>
            <x v="12"/>
            <x v="13"/>
            <x v="14"/>
            <x v="15"/>
            <x v="16"/>
            <x v="17"/>
            <x v="18"/>
          </reference>
        </references>
      </pivotArea>
    </format>
    <format dxfId="2064">
      <pivotArea dataOnly="0" outline="0" fieldPosition="0">
        <references count="1">
          <reference field="4294967294" count="1">
            <x v="1"/>
          </reference>
        </references>
      </pivotArea>
    </format>
    <format dxfId="2063">
      <pivotArea dataOnly="0" outline="0" fieldPosition="0">
        <references count="1">
          <reference field="4294967294" count="1">
            <x v="0"/>
          </reference>
        </references>
      </pivotArea>
    </format>
    <format dxfId="2062">
      <pivotArea dataOnly="0" labelOnly="1" outline="0" fieldPosition="0">
        <references count="1">
          <reference field="4294967294" count="1">
            <x v="2"/>
          </reference>
        </references>
      </pivotArea>
    </format>
    <format dxfId="2061">
      <pivotArea dataOnly="0" labelOnly="1" outline="0" fieldPosition="0">
        <references count="1">
          <reference field="4294967294" count="1">
            <x v="3"/>
          </reference>
        </references>
      </pivotArea>
    </format>
    <format dxfId="2060">
      <pivotArea dataOnly="0" labelOnly="1" outline="0" fieldPosition="0">
        <references count="1">
          <reference field="4294967294" count="1">
            <x v="4"/>
          </reference>
        </references>
      </pivotArea>
    </format>
    <format dxfId="2059">
      <pivotArea dataOnly="0" outline="0" fieldPosition="0">
        <references count="1">
          <reference field="4294967294" count="1">
            <x v="0"/>
          </reference>
        </references>
      </pivotArea>
    </format>
    <format dxfId="2058">
      <pivotArea dataOnly="0" outline="0" fieldPosition="0">
        <references count="1">
          <reference field="4294967294" count="1">
            <x v="1"/>
          </reference>
        </references>
      </pivotArea>
    </format>
    <format dxfId="2057">
      <pivotArea dataOnly="0" outline="0" fieldPosition="0">
        <references count="1">
          <reference field="4294967294" count="1">
            <x v="2"/>
          </reference>
        </references>
      </pivotArea>
    </format>
    <format dxfId="2056">
      <pivotArea dataOnly="0" outline="0" fieldPosition="0">
        <references count="1">
          <reference field="4294967294" count="1">
            <x v="3"/>
          </reference>
        </references>
      </pivotArea>
    </format>
    <format dxfId="2055">
      <pivotArea dataOnly="0" outline="0" fieldPosition="0">
        <references count="1">
          <reference field="4294967294" count="1">
            <x v="4"/>
          </reference>
        </references>
      </pivotArea>
    </format>
    <format dxfId="2054">
      <pivotArea dataOnly="0" outline="0" fieldPosition="0">
        <references count="1">
          <reference field="4294967294" count="1">
            <x v="18"/>
          </reference>
        </references>
      </pivotArea>
    </format>
    <format dxfId="2053">
      <pivotArea dataOnly="0" outline="0" fieldPosition="0">
        <references count="1">
          <reference field="4294967294" count="1">
            <x v="0"/>
          </reference>
        </references>
      </pivotArea>
    </format>
    <format dxfId="2052">
      <pivotArea dataOnly="0" outline="0" fieldPosition="0">
        <references count="1">
          <reference field="4294967294" count="1">
            <x v="1"/>
          </reference>
        </references>
      </pivotArea>
    </format>
    <format dxfId="2051">
      <pivotArea outline="0" fieldPosition="0">
        <references count="1">
          <reference field="4294967294" count="1" selected="0">
            <x v="18"/>
          </reference>
        </references>
      </pivotArea>
    </format>
    <format dxfId="2050">
      <pivotArea dataOnly="0" labelOnly="1" outline="0" fieldPosition="0">
        <references count="1">
          <reference field="4294967294" count="1">
            <x v="18"/>
          </reference>
        </references>
      </pivotArea>
    </format>
    <format dxfId="2049">
      <pivotArea outline="0" fieldPosition="0">
        <references count="1">
          <reference field="4294967294" count="13" selected="0">
            <x v="0"/>
            <x v="1"/>
            <x v="2"/>
            <x v="3"/>
            <x v="4"/>
            <x v="5"/>
            <x v="6"/>
            <x v="7"/>
            <x v="8"/>
            <x v="9"/>
            <x v="10"/>
            <x v="11"/>
            <x v="12"/>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54B88AAC-A289-4D29-B651-F93D49B468A6}" name="PivotTable1" cacheId="1" applyNumberFormats="0" applyBorderFormats="0" applyFontFormats="0" applyPatternFormats="0" applyAlignmentFormats="0" applyWidthHeightFormats="1" dataCaption="Values" updatedVersion="8" minRefreshableVersion="3" useAutoFormatting="1" itemPrintTitles="1" createdVersion="7" indent="0" compact="0" compactData="0" multipleFieldFilters="0" rowHeaderCaption="PROGRAM AREA">
  <location ref="A5:W422" firstHeaderRow="0" firstDataRow="1" firstDataCol="4" rowPageCount="1" colPageCount="1"/>
  <pivotFields count="36">
    <pivotField compact="0" outline="0" showAll="0" defaultSubtotal="0"/>
    <pivotField compact="0" outline="0" showAll="0" defaultSubtotal="0"/>
    <pivotField compact="0" outline="0" showAll="0" defaultSubtotal="0"/>
    <pivotField compact="0" outline="0" showAll="0" defaultSubtotal="0"/>
    <pivotField axis="axisRow" compact="0" outline="0" showAll="0" sortType="ascending" defaultSubtotal="0">
      <items count="178">
        <item x="24"/>
        <item x="25"/>
        <item x="26"/>
        <item x="27"/>
        <item x="165"/>
        <item x="28"/>
        <item x="171"/>
        <item x="31"/>
        <item x="29"/>
        <item x="30"/>
        <item x="33"/>
        <item x="34"/>
        <item x="35"/>
        <item x="36"/>
        <item x="37"/>
        <item x="32"/>
        <item x="38"/>
        <item x="39"/>
        <item x="40"/>
        <item x="41"/>
        <item x="149"/>
        <item x="42"/>
        <item x="43"/>
        <item x="15"/>
        <item x="44"/>
        <item x="45"/>
        <item x="48"/>
        <item x="46"/>
        <item x="49"/>
        <item x="176"/>
        <item x="50"/>
        <item x="51"/>
        <item x="110"/>
        <item x="52"/>
        <item x="53"/>
        <item x="54"/>
        <item x="55"/>
        <item x="152"/>
        <item x="56"/>
        <item x="141"/>
        <item x="57"/>
        <item x="139"/>
        <item x="12"/>
        <item x="99"/>
        <item x="124"/>
        <item x="58"/>
        <item x="147"/>
        <item x="103"/>
        <item x="104"/>
        <item x="111"/>
        <item x="131"/>
        <item x="155"/>
        <item x="59"/>
        <item x="16"/>
        <item x="17"/>
        <item x="134"/>
        <item x="160"/>
        <item x="100"/>
        <item x="60"/>
        <item x="130"/>
        <item x="61"/>
        <item x="0"/>
        <item x="133"/>
        <item x="6"/>
        <item x="112"/>
        <item x="164"/>
        <item x="62"/>
        <item x="63"/>
        <item x="64"/>
        <item x="168"/>
        <item x="166"/>
        <item x="125"/>
        <item x="142"/>
        <item x="8"/>
        <item x="65"/>
        <item x="127"/>
        <item x="146"/>
        <item x="128"/>
        <item x="66"/>
        <item x="132"/>
        <item x="67"/>
        <item x="116"/>
        <item x="68"/>
        <item x="143"/>
        <item x="101"/>
        <item x="117"/>
        <item x="105"/>
        <item x="102"/>
        <item x="163"/>
        <item x="69"/>
        <item x="159"/>
        <item x="70"/>
        <item x="71"/>
        <item x="106"/>
        <item x="72"/>
        <item x="11"/>
        <item x="148"/>
        <item x="73"/>
        <item x="107"/>
        <item x="113"/>
        <item x="169"/>
        <item x="153"/>
        <item x="150"/>
        <item x="74"/>
        <item x="120"/>
        <item x="156"/>
        <item x="75"/>
        <item x="174"/>
        <item x="175"/>
        <item x="18"/>
        <item x="5"/>
        <item x="126"/>
        <item x="19"/>
        <item x="151"/>
        <item x="121"/>
        <item x="172"/>
        <item x="76"/>
        <item x="77"/>
        <item x="122"/>
        <item x="78"/>
        <item x="79"/>
        <item x="80"/>
        <item x="129"/>
        <item x="81"/>
        <item x="135"/>
        <item x="82"/>
        <item x="20"/>
        <item x="83"/>
        <item x="13"/>
        <item x="162"/>
        <item x="3"/>
        <item x="118"/>
        <item x="170"/>
        <item x="84"/>
        <item x="85"/>
        <item x="7"/>
        <item x="123"/>
        <item x="108"/>
        <item x="86"/>
        <item x="109"/>
        <item x="87"/>
        <item x="137"/>
        <item x="9"/>
        <item x="88"/>
        <item x="89"/>
        <item x="158"/>
        <item x="154"/>
        <item x="47"/>
        <item x="173"/>
        <item x="138"/>
        <item x="161"/>
        <item x="90"/>
        <item x="144"/>
        <item x="91"/>
        <item x="140"/>
        <item x="92"/>
        <item x="93"/>
        <item x="167"/>
        <item x="119"/>
        <item x="136"/>
        <item x="10"/>
        <item x="94"/>
        <item x="98"/>
        <item x="21"/>
        <item x="95"/>
        <item x="14"/>
        <item x="96"/>
        <item x="22"/>
        <item x="114"/>
        <item x="145"/>
        <item x="23"/>
        <item x="1"/>
        <item x="157"/>
        <item x="2"/>
        <item x="4"/>
        <item x="97"/>
        <item x="177"/>
        <item x="115"/>
      </items>
    </pivotField>
    <pivotField axis="axisRow" compact="0" outline="0" showAll="0" defaultSubtotal="0">
      <items count="179">
        <item x="0"/>
        <item x="1"/>
        <item x="2"/>
        <item x="10"/>
        <item x="11"/>
        <item x="12"/>
        <item x="13"/>
        <item x="14"/>
        <item x="15"/>
        <item x="16"/>
        <item x="17"/>
        <item x="18"/>
        <item x="19"/>
        <item x="20"/>
        <item x="21"/>
        <item x="22"/>
        <item x="23"/>
        <item x="27"/>
        <item x="31"/>
        <item x="29"/>
        <item x="28"/>
        <item x="25"/>
        <item x="30"/>
        <item x="32"/>
        <item x="26"/>
        <item x="24"/>
        <item x="33"/>
        <item x="36"/>
        <item x="37"/>
        <item x="38"/>
        <item x="39"/>
        <item x="42"/>
        <item x="43"/>
        <item x="46"/>
        <item x="40"/>
        <item x="41"/>
        <item x="44"/>
        <item x="47"/>
        <item x="45"/>
        <item x="48"/>
        <item x="35"/>
        <item x="98"/>
        <item x="70"/>
        <item x="55"/>
        <item x="99"/>
        <item x="100"/>
        <item x="101"/>
        <item x="102"/>
        <item x="72"/>
        <item x="96"/>
        <item x="58"/>
        <item x="103"/>
        <item x="104"/>
        <item x="8"/>
        <item x="105"/>
        <item x="106"/>
        <item x="73"/>
        <item x="77"/>
        <item x="82"/>
        <item x="84"/>
        <item x="67"/>
        <item x="107"/>
        <item x="75"/>
        <item x="81"/>
        <item x="108"/>
        <item x="109"/>
        <item x="110"/>
        <item x="52"/>
        <item x="111"/>
        <item x="60"/>
        <item x="61"/>
        <item x="6"/>
        <item x="112"/>
        <item x="65"/>
        <item x="68"/>
        <item x="71"/>
        <item x="113"/>
        <item x="5"/>
        <item x="78"/>
        <item x="83"/>
        <item x="3"/>
        <item x="9"/>
        <item x="95"/>
        <item x="114"/>
        <item x="115"/>
        <item x="116"/>
        <item x="117"/>
        <item x="69"/>
        <item x="118"/>
        <item x="119"/>
        <item x="64"/>
        <item x="120"/>
        <item x="121"/>
        <item x="122"/>
        <item x="85"/>
        <item x="123"/>
        <item x="87"/>
        <item x="124"/>
        <item x="125"/>
        <item x="74"/>
        <item x="126"/>
        <item x="53"/>
        <item x="54"/>
        <item x="63"/>
        <item x="127"/>
        <item x="128"/>
        <item x="66"/>
        <item x="129"/>
        <item x="79"/>
        <item x="7"/>
        <item x="130"/>
        <item x="51"/>
        <item x="131"/>
        <item x="132"/>
        <item x="80"/>
        <item x="57"/>
        <item x="133"/>
        <item x="76"/>
        <item x="134"/>
        <item x="135"/>
        <item x="136"/>
        <item x="86"/>
        <item x="137"/>
        <item x="88"/>
        <item x="89"/>
        <item x="138"/>
        <item x="90"/>
        <item x="56"/>
        <item x="139"/>
        <item x="59"/>
        <item x="62"/>
        <item x="91"/>
        <item x="140"/>
        <item x="92"/>
        <item x="93"/>
        <item x="141"/>
        <item x="50"/>
        <item x="142"/>
        <item x="143"/>
        <item x="144"/>
        <item x="145"/>
        <item x="146"/>
        <item x="147"/>
        <item x="148"/>
        <item x="49"/>
        <item x="4"/>
        <item x="149"/>
        <item x="150"/>
        <item x="151"/>
        <item x="152"/>
        <item x="153"/>
        <item x="154"/>
        <item x="155"/>
        <item x="156"/>
        <item x="157"/>
        <item x="158"/>
        <item x="159"/>
        <item x="160"/>
        <item x="161"/>
        <item x="162"/>
        <item x="163"/>
        <item x="164"/>
        <item x="97"/>
        <item x="165"/>
        <item x="34"/>
        <item x="166"/>
        <item x="167"/>
        <item x="94"/>
        <item x="168"/>
        <item x="169"/>
        <item x="170"/>
        <item x="171"/>
        <item x="172"/>
        <item x="173"/>
        <item x="174"/>
        <item x="175"/>
        <item x="176"/>
        <item x="177"/>
        <item x="178"/>
      </items>
    </pivotField>
    <pivotField compact="0" outline="0" showAll="0" defaultSubtotal="0"/>
    <pivotField axis="axisPage" compact="0" outline="0" multipleItemSelectionAllowed="1" showAll="0" defaultSubtotal="0">
      <items count="6">
        <item h="1" x="2"/>
        <item x="4"/>
        <item h="1" x="1"/>
        <item h="1" x="3"/>
        <item h="1" x="0"/>
        <item h="1" x="5"/>
      </items>
    </pivotField>
    <pivotField axis="axisRow" compact="0" outline="0" showAll="0">
      <items count="39">
        <item x="2"/>
        <item x="12"/>
        <item x="10"/>
        <item x="35"/>
        <item x="33"/>
        <item x="13"/>
        <item x="16"/>
        <item x="14"/>
        <item x="34"/>
        <item x="1"/>
        <item x="18"/>
        <item x="4"/>
        <item x="22"/>
        <item x="24"/>
        <item x="23"/>
        <item x="19"/>
        <item x="17"/>
        <item x="27"/>
        <item x="3"/>
        <item x="7"/>
        <item x="26"/>
        <item x="31"/>
        <item x="5"/>
        <item x="6"/>
        <item x="25"/>
        <item x="32"/>
        <item x="9"/>
        <item x="0"/>
        <item x="8"/>
        <item x="21"/>
        <item x="30"/>
        <item x="29"/>
        <item x="20"/>
        <item x="28"/>
        <item x="36"/>
        <item x="11"/>
        <item x="15"/>
        <item x="37"/>
        <item t="default"/>
      </items>
    </pivotField>
    <pivotField compact="0" outline="0" showAll="0" defaultSubtotal="0"/>
    <pivotField name=" " axis="axisRow" compact="0" outline="0" subtotalTop="0" showAll="0">
      <items count="6">
        <item n="Salaries &amp; Benefits" x="3"/>
        <item n="Services &amp; Supplies" x="0"/>
        <item n="Interfund/Other Charges" x="2"/>
        <item n="Capital Assets" x="1"/>
        <item n="Contributions &amp; Tranfers" x="4"/>
        <item t="default"/>
      </items>
    </pivotField>
    <pivotField compact="0" outline="0" subtotalTop="0" showAll="0" defaultSubtotal="0"/>
    <pivotField compact="0" outline="0" subtotalTop="0" showAll="0" defaultSubtotal="0"/>
    <pivotField dataField="1" compact="0" numFmtId="43" outline="0" subtotalTop="0" showAll="0" defaultSubtotal="0"/>
    <pivotField compact="0" outline="0" subtotalTop="0" showAll="0" defaultSubtotal="0"/>
    <pivotField compact="0" outline="0" showAll="0" defaultSubtotal="0"/>
    <pivotField dataField="1" compact="0" outline="0" subtotalTop="0" showAll="0" defaultSubtotal="0"/>
    <pivotField dataField="1" compact="0" numFmtId="43" outline="0" showAll="0" defaultSubtotal="0"/>
    <pivotField dataField="1" compact="0" numFmtId="43" outline="0" showAll="0" defaultSubtotal="0"/>
    <pivotField dataField="1" compact="0" numFmtId="43"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numFmtId="43" outline="0" subtotalTop="0" showAll="0" defaultSubtotal="0"/>
    <pivotField dataField="1" compact="0" numFmtId="43" outline="0" showAll="0" defaultSubtotal="0"/>
    <pivotField dataField="1" compact="0" numFmtId="43" outline="0" showAll="0" defaultSubtotal="0"/>
    <pivotField dataField="1" compact="0" numFmtId="43" outline="0" showAll="0" defaultSubtotal="0"/>
    <pivotField dataField="1" compact="0" numFmtId="43" outline="0" showAll="0" defaultSubtotal="0"/>
    <pivotField compact="0" numFmtId="43" outline="0" showAll="0" defaultSubtotal="0"/>
    <pivotField compact="0" numFmtId="43" outline="0" showAll="0" defaultSubtotal="0"/>
  </pivotFields>
  <rowFields count="4">
    <field x="8"/>
    <field x="10"/>
    <field x="4"/>
    <field x="5"/>
  </rowFields>
  <rowItems count="417">
    <i>
      <x v="2"/>
      <x/>
      <x/>
      <x v="25"/>
    </i>
    <i r="2">
      <x v="2"/>
      <x v="24"/>
    </i>
    <i r="2">
      <x v="3"/>
      <x v="17"/>
    </i>
    <i r="2">
      <x v="10"/>
      <x v="26"/>
    </i>
    <i r="2">
      <x v="11"/>
      <x v="164"/>
    </i>
    <i r="2">
      <x v="13"/>
      <x v="27"/>
    </i>
    <i r="2">
      <x v="14"/>
      <x v="28"/>
    </i>
    <i r="2">
      <x v="16"/>
      <x v="29"/>
    </i>
    <i r="2">
      <x v="17"/>
      <x v="30"/>
    </i>
    <i r="2">
      <x v="18"/>
      <x v="34"/>
    </i>
    <i r="2">
      <x v="22"/>
      <x v="32"/>
    </i>
    <i r="2">
      <x v="25"/>
      <x v="38"/>
    </i>
    <i r="2">
      <x v="27"/>
      <x v="33"/>
    </i>
    <i t="default" r="1">
      <x/>
    </i>
    <i r="1">
      <x v="1"/>
      <x v="36"/>
      <x v="43"/>
    </i>
    <i r="2">
      <x v="38"/>
      <x v="127"/>
    </i>
    <i r="2">
      <x v="43"/>
      <x v="44"/>
    </i>
    <i r="2">
      <x v="52"/>
      <x v="129"/>
    </i>
    <i r="2">
      <x v="64"/>
      <x v="72"/>
    </i>
    <i r="2">
      <x v="74"/>
      <x v="73"/>
    </i>
    <i r="2">
      <x v="80"/>
      <x v="60"/>
    </i>
    <i r="2">
      <x v="91"/>
      <x v="42"/>
    </i>
    <i r="2">
      <x v="94"/>
      <x v="48"/>
    </i>
    <i r="2">
      <x v="97"/>
      <x v="56"/>
    </i>
    <i r="2">
      <x v="106"/>
      <x v="62"/>
    </i>
    <i r="2">
      <x v="113"/>
      <x v="148"/>
    </i>
    <i r="2">
      <x v="117"/>
      <x v="57"/>
    </i>
    <i r="2">
      <x v="128"/>
      <x v="6"/>
    </i>
    <i r="2">
      <x v="129"/>
      <x v="159"/>
    </i>
    <i r="2">
      <x v="131"/>
      <x v="88"/>
    </i>
    <i r="2">
      <x v="133"/>
      <x v="59"/>
    </i>
    <i r="2">
      <x v="138"/>
      <x v="121"/>
    </i>
    <i r="2">
      <x v="143"/>
      <x v="123"/>
    </i>
    <i r="2">
      <x v="144"/>
      <x v="124"/>
    </i>
    <i r="2">
      <x v="147"/>
      <x v="37"/>
    </i>
    <i r="2">
      <x v="148"/>
      <x v="173"/>
    </i>
    <i r="2">
      <x v="153"/>
      <x v="131"/>
    </i>
    <i r="2">
      <x v="156"/>
      <x v="134"/>
    </i>
    <i t="default" r="1">
      <x v="1"/>
    </i>
    <i r="1">
      <x v="2"/>
      <x v="158"/>
      <x v="89"/>
    </i>
    <i r="2">
      <x v="160"/>
      <x v="3"/>
    </i>
    <i r="2">
      <x v="161"/>
      <x v="167"/>
    </i>
    <i r="2">
      <x v="165"/>
      <x v="7"/>
    </i>
    <i r="2">
      <x v="166"/>
      <x v="49"/>
    </i>
    <i t="default" r="1">
      <x v="2"/>
    </i>
    <i t="default">
      <x v="2"/>
    </i>
    <i>
      <x v="3"/>
      <x v="1"/>
      <x v="97"/>
      <x v="56"/>
    </i>
    <i r="2">
      <x v="147"/>
      <x v="37"/>
    </i>
    <i t="default" r="1">
      <x v="1"/>
    </i>
    <i t="default">
      <x v="3"/>
    </i>
    <i>
      <x v="6"/>
      <x/>
      <x/>
      <x v="25"/>
    </i>
    <i r="2">
      <x v="1"/>
      <x v="21"/>
    </i>
    <i r="2">
      <x v="3"/>
      <x v="17"/>
    </i>
    <i r="2">
      <x v="9"/>
      <x v="22"/>
    </i>
    <i r="2">
      <x v="10"/>
      <x v="26"/>
    </i>
    <i r="2">
      <x v="13"/>
      <x v="27"/>
    </i>
    <i r="2">
      <x v="14"/>
      <x v="28"/>
    </i>
    <i r="2">
      <x v="16"/>
      <x v="29"/>
    </i>
    <i r="2">
      <x v="17"/>
      <x v="30"/>
    </i>
    <i r="2">
      <x v="18"/>
      <x v="34"/>
    </i>
    <i r="2">
      <x v="21"/>
      <x v="31"/>
    </i>
    <i r="2">
      <x v="22"/>
      <x v="32"/>
    </i>
    <i r="2">
      <x v="27"/>
      <x v="33"/>
    </i>
    <i t="default" r="1">
      <x/>
    </i>
    <i r="1">
      <x v="1"/>
      <x v="32"/>
      <x v="66"/>
    </i>
    <i r="2">
      <x v="33"/>
      <x v="67"/>
    </i>
    <i r="2">
      <x v="36"/>
      <x v="43"/>
    </i>
    <i r="2">
      <x v="38"/>
      <x v="127"/>
    </i>
    <i r="2">
      <x v="40"/>
      <x v="115"/>
    </i>
    <i r="2">
      <x v="41"/>
      <x v="128"/>
    </i>
    <i r="2">
      <x v="43"/>
      <x v="44"/>
    </i>
    <i r="2">
      <x v="45"/>
      <x v="50"/>
    </i>
    <i r="2">
      <x v="52"/>
      <x v="129"/>
    </i>
    <i r="2">
      <x v="58"/>
      <x v="69"/>
    </i>
    <i r="2">
      <x v="66"/>
      <x v="130"/>
    </i>
    <i r="2">
      <x v="67"/>
      <x v="103"/>
    </i>
    <i r="2">
      <x v="68"/>
      <x v="90"/>
    </i>
    <i r="2">
      <x v="73"/>
      <x v="53"/>
    </i>
    <i r="2">
      <x v="74"/>
      <x v="73"/>
    </i>
    <i r="2">
      <x v="75"/>
      <x v="104"/>
    </i>
    <i r="2">
      <x v="80"/>
      <x v="60"/>
    </i>
    <i r="2">
      <x v="82"/>
      <x v="74"/>
    </i>
    <i r="2">
      <x v="86"/>
      <x v="54"/>
    </i>
    <i r="2">
      <x v="87"/>
      <x v="47"/>
    </i>
    <i r="2">
      <x v="92"/>
      <x v="75"/>
    </i>
    <i r="2">
      <x v="93"/>
      <x v="55"/>
    </i>
    <i r="2">
      <x v="94"/>
      <x v="48"/>
    </i>
    <i r="2">
      <x v="95"/>
      <x v="4"/>
    </i>
    <i r="2">
      <x v="97"/>
      <x v="56"/>
    </i>
    <i r="2">
      <x v="103"/>
      <x v="99"/>
    </i>
    <i r="2">
      <x v="104"/>
      <x v="91"/>
    </i>
    <i r="2">
      <x v="110"/>
      <x v="77"/>
    </i>
    <i r="2">
      <x v="114"/>
      <x v="92"/>
    </i>
    <i r="2">
      <x v="117"/>
      <x v="57"/>
    </i>
    <i r="2">
      <x v="118"/>
      <x v="93"/>
    </i>
    <i r="2">
      <x v="119"/>
      <x v="78"/>
    </i>
    <i r="2">
      <x v="120"/>
      <x v="108"/>
    </i>
    <i r="2">
      <x v="125"/>
      <x v="58"/>
    </i>
    <i r="2">
      <x v="127"/>
      <x v="79"/>
    </i>
    <i r="2">
      <x v="128"/>
      <x v="6"/>
    </i>
    <i r="2">
      <x v="130"/>
      <x v="80"/>
    </i>
    <i r="2">
      <x v="131"/>
      <x v="88"/>
    </i>
    <i r="2">
      <x v="133"/>
      <x v="59"/>
    </i>
    <i r="2">
      <x v="134"/>
      <x v="94"/>
    </i>
    <i r="2">
      <x v="136"/>
      <x v="95"/>
    </i>
    <i r="2">
      <x v="138"/>
      <x v="121"/>
    </i>
    <i r="2">
      <x v="140"/>
      <x v="96"/>
    </i>
    <i r="2">
      <x v="143"/>
      <x v="123"/>
    </i>
    <i r="2">
      <x v="147"/>
      <x v="37"/>
    </i>
    <i r="2">
      <x v="153"/>
      <x v="131"/>
    </i>
    <i r="2">
      <x v="155"/>
      <x v="133"/>
    </i>
    <i r="2">
      <x v="156"/>
      <x v="134"/>
    </i>
    <i t="default" r="1">
      <x v="1"/>
    </i>
    <i r="1">
      <x v="2"/>
      <x v="160"/>
      <x v="3"/>
    </i>
    <i r="2">
      <x v="161"/>
      <x v="167"/>
    </i>
    <i r="2">
      <x v="166"/>
      <x v="49"/>
    </i>
    <i r="2">
      <x v="167"/>
      <x v="15"/>
    </i>
    <i t="default" r="1">
      <x v="2"/>
    </i>
    <i t="default">
      <x v="6"/>
    </i>
    <i>
      <x v="10"/>
      <x/>
      <x/>
      <x v="25"/>
    </i>
    <i r="2">
      <x v="1"/>
      <x v="21"/>
    </i>
    <i r="2">
      <x v="2"/>
      <x v="24"/>
    </i>
    <i r="2">
      <x v="3"/>
      <x v="17"/>
    </i>
    <i r="2">
      <x v="7"/>
      <x v="18"/>
    </i>
    <i r="2">
      <x v="9"/>
      <x v="22"/>
    </i>
    <i r="2">
      <x v="10"/>
      <x v="26"/>
    </i>
    <i r="2">
      <x v="11"/>
      <x v="164"/>
    </i>
    <i r="2">
      <x v="13"/>
      <x v="27"/>
    </i>
    <i r="2">
      <x v="14"/>
      <x v="28"/>
    </i>
    <i r="2">
      <x v="16"/>
      <x v="29"/>
    </i>
    <i r="2">
      <x v="17"/>
      <x v="30"/>
    </i>
    <i r="2">
      <x v="18"/>
      <x v="34"/>
    </i>
    <i r="2">
      <x v="21"/>
      <x v="31"/>
    </i>
    <i r="2">
      <x v="22"/>
      <x v="32"/>
    </i>
    <i r="2">
      <x v="27"/>
      <x v="33"/>
    </i>
    <i t="default" r="1">
      <x/>
    </i>
    <i r="1">
      <x v="1"/>
      <x v="33"/>
      <x v="67"/>
    </i>
    <i r="2">
      <x v="36"/>
      <x v="43"/>
    </i>
    <i r="2">
      <x v="38"/>
      <x v="127"/>
    </i>
    <i r="2">
      <x v="40"/>
      <x v="115"/>
    </i>
    <i r="2">
      <x v="43"/>
      <x v="44"/>
    </i>
    <i r="2">
      <x v="44"/>
      <x v="97"/>
    </i>
    <i r="2">
      <x v="45"/>
      <x v="50"/>
    </i>
    <i r="2">
      <x v="46"/>
      <x v="142"/>
    </i>
    <i r="2">
      <x v="66"/>
      <x v="130"/>
    </i>
    <i r="2">
      <x v="67"/>
      <x v="103"/>
    </i>
    <i r="2">
      <x v="68"/>
      <x v="90"/>
    </i>
    <i r="2">
      <x v="73"/>
      <x v="53"/>
    </i>
    <i r="2">
      <x v="74"/>
      <x v="73"/>
    </i>
    <i r="2">
      <x v="76"/>
      <x v="141"/>
    </i>
    <i r="2">
      <x v="82"/>
      <x v="74"/>
    </i>
    <i r="2">
      <x v="83"/>
      <x v="138"/>
    </i>
    <i r="2">
      <x v="86"/>
      <x v="54"/>
    </i>
    <i r="2">
      <x v="87"/>
      <x v="47"/>
    </i>
    <i r="2">
      <x v="89"/>
      <x v="87"/>
    </i>
    <i r="2">
      <x v="91"/>
      <x v="42"/>
    </i>
    <i r="2">
      <x v="92"/>
      <x v="75"/>
    </i>
    <i r="2">
      <x v="93"/>
      <x v="55"/>
    </i>
    <i r="2">
      <x v="94"/>
      <x v="48"/>
    </i>
    <i r="2">
      <x v="95"/>
      <x v="4"/>
    </i>
    <i r="2">
      <x v="97"/>
      <x v="56"/>
    </i>
    <i r="2">
      <x v="103"/>
      <x v="99"/>
    </i>
    <i r="2">
      <x v="106"/>
      <x v="62"/>
    </i>
    <i r="2">
      <x v="111"/>
      <x v="100"/>
    </i>
    <i r="2">
      <x v="119"/>
      <x v="78"/>
    </i>
    <i r="2">
      <x v="125"/>
      <x v="58"/>
    </i>
    <i r="2">
      <x v="127"/>
      <x v="79"/>
    </i>
    <i r="2">
      <x v="129"/>
      <x v="159"/>
    </i>
    <i r="2">
      <x v="130"/>
      <x v="80"/>
    </i>
    <i r="2">
      <x v="131"/>
      <x v="88"/>
    </i>
    <i r="2">
      <x v="133"/>
      <x v="59"/>
    </i>
    <i r="2">
      <x v="136"/>
      <x v="95"/>
    </i>
    <i r="2">
      <x v="147"/>
      <x v="37"/>
    </i>
    <i r="2">
      <x v="153"/>
      <x v="131"/>
    </i>
    <i r="2">
      <x v="154"/>
      <x v="132"/>
    </i>
    <i r="2">
      <x v="155"/>
      <x v="133"/>
    </i>
    <i r="2">
      <x v="156"/>
      <x v="134"/>
    </i>
    <i t="default" r="1">
      <x v="1"/>
    </i>
    <i r="1">
      <x v="2"/>
      <x v="160"/>
      <x v="3"/>
    </i>
    <i r="2">
      <x v="161"/>
      <x v="167"/>
    </i>
    <i r="2">
      <x v="166"/>
      <x v="49"/>
    </i>
    <i r="2">
      <x v="167"/>
      <x v="15"/>
    </i>
    <i t="default" r="1">
      <x v="2"/>
    </i>
    <i t="default">
      <x v="10"/>
    </i>
    <i>
      <x v="15"/>
      <x/>
      <x/>
      <x v="25"/>
    </i>
    <i r="2">
      <x v="1"/>
      <x v="21"/>
    </i>
    <i r="2">
      <x v="3"/>
      <x v="17"/>
    </i>
    <i r="2">
      <x v="4"/>
      <x v="163"/>
    </i>
    <i r="2">
      <x v="8"/>
      <x v="19"/>
    </i>
    <i r="2">
      <x v="9"/>
      <x v="22"/>
    </i>
    <i r="2">
      <x v="10"/>
      <x v="26"/>
    </i>
    <i r="2">
      <x v="13"/>
      <x v="27"/>
    </i>
    <i r="2">
      <x v="14"/>
      <x v="28"/>
    </i>
    <i r="2">
      <x v="16"/>
      <x v="29"/>
    </i>
    <i r="2">
      <x v="17"/>
      <x v="30"/>
    </i>
    <i r="2">
      <x v="18"/>
      <x v="34"/>
    </i>
    <i r="2">
      <x v="21"/>
      <x v="31"/>
    </i>
    <i r="2">
      <x v="22"/>
      <x v="32"/>
    </i>
    <i r="2">
      <x v="27"/>
      <x v="33"/>
    </i>
    <i t="default" r="1">
      <x/>
    </i>
    <i r="1">
      <x v="1"/>
      <x v="33"/>
      <x v="67"/>
    </i>
    <i r="2">
      <x v="36"/>
      <x v="43"/>
    </i>
    <i r="2">
      <x v="38"/>
      <x v="127"/>
    </i>
    <i r="2">
      <x v="40"/>
      <x v="115"/>
    </i>
    <i r="2">
      <x v="41"/>
      <x v="128"/>
    </i>
    <i r="2">
      <x v="44"/>
      <x v="97"/>
    </i>
    <i r="2">
      <x v="45"/>
      <x v="50"/>
    </i>
    <i r="2">
      <x v="47"/>
      <x v="51"/>
    </i>
    <i r="2">
      <x v="52"/>
      <x v="129"/>
    </i>
    <i r="2">
      <x v="58"/>
      <x v="69"/>
    </i>
    <i r="2">
      <x v="66"/>
      <x v="130"/>
    </i>
    <i r="2">
      <x v="68"/>
      <x v="90"/>
    </i>
    <i r="2">
      <x v="73"/>
      <x v="53"/>
    </i>
    <i r="2">
      <x v="74"/>
      <x v="73"/>
    </i>
    <i r="2">
      <x v="78"/>
      <x v="106"/>
    </i>
    <i r="2">
      <x v="80"/>
      <x v="60"/>
    </i>
    <i r="2">
      <x v="86"/>
      <x v="54"/>
    </i>
    <i r="2">
      <x v="87"/>
      <x v="47"/>
    </i>
    <i r="2">
      <x v="89"/>
      <x v="87"/>
    </i>
    <i r="2">
      <x v="91"/>
      <x v="42"/>
    </i>
    <i r="2">
      <x v="93"/>
      <x v="55"/>
    </i>
    <i r="2">
      <x v="94"/>
      <x v="48"/>
    </i>
    <i r="2">
      <x v="95"/>
      <x v="4"/>
    </i>
    <i r="2">
      <x v="97"/>
      <x v="56"/>
    </i>
    <i r="2">
      <x v="103"/>
      <x v="99"/>
    </i>
    <i r="2">
      <x v="106"/>
      <x v="62"/>
    </i>
    <i r="2">
      <x v="111"/>
      <x v="100"/>
    </i>
    <i r="2">
      <x v="117"/>
      <x v="57"/>
    </i>
    <i r="2">
      <x v="119"/>
      <x v="78"/>
    </i>
    <i r="2">
      <x v="122"/>
      <x v="107"/>
    </i>
    <i r="2">
      <x v="125"/>
      <x v="58"/>
    </i>
    <i r="2">
      <x v="127"/>
      <x v="79"/>
    </i>
    <i r="2">
      <x v="130"/>
      <x v="80"/>
    </i>
    <i r="2">
      <x v="131"/>
      <x v="88"/>
    </i>
    <i r="2">
      <x v="133"/>
      <x v="59"/>
    </i>
    <i r="2">
      <x v="136"/>
      <x v="95"/>
    </i>
    <i r="2">
      <x v="138"/>
      <x v="121"/>
    </i>
    <i r="2">
      <x v="143"/>
      <x v="123"/>
    </i>
    <i r="2">
      <x v="144"/>
      <x v="124"/>
    </i>
    <i r="2">
      <x v="147"/>
      <x v="37"/>
    </i>
    <i r="2">
      <x v="153"/>
      <x v="131"/>
    </i>
    <i r="2">
      <x v="154"/>
      <x v="132"/>
    </i>
    <i r="2">
      <x v="155"/>
      <x v="133"/>
    </i>
    <i r="2">
      <x v="156"/>
      <x v="134"/>
    </i>
    <i t="default" r="1">
      <x v="1"/>
    </i>
    <i r="1">
      <x v="2"/>
      <x v="160"/>
      <x v="3"/>
    </i>
    <i r="2">
      <x v="161"/>
      <x v="167"/>
    </i>
    <i r="2">
      <x v="166"/>
      <x v="49"/>
    </i>
    <i r="2">
      <x v="167"/>
      <x v="15"/>
    </i>
    <i t="default" r="1">
      <x v="2"/>
    </i>
    <i t="default">
      <x v="15"/>
    </i>
    <i>
      <x v="16"/>
      <x/>
      <x/>
      <x v="25"/>
    </i>
    <i r="2">
      <x v="1"/>
      <x v="21"/>
    </i>
    <i r="2">
      <x v="2"/>
      <x v="24"/>
    </i>
    <i r="2">
      <x v="3"/>
      <x v="17"/>
    </i>
    <i r="2">
      <x v="9"/>
      <x v="22"/>
    </i>
    <i r="2">
      <x v="10"/>
      <x v="26"/>
    </i>
    <i r="2">
      <x v="12"/>
      <x v="40"/>
    </i>
    <i r="2">
      <x v="13"/>
      <x v="27"/>
    </i>
    <i r="2">
      <x v="14"/>
      <x v="28"/>
    </i>
    <i r="2">
      <x v="16"/>
      <x v="29"/>
    </i>
    <i r="2">
      <x v="17"/>
      <x v="30"/>
    </i>
    <i r="2">
      <x v="18"/>
      <x v="34"/>
    </i>
    <i r="2">
      <x v="21"/>
      <x v="31"/>
    </i>
    <i r="2">
      <x v="22"/>
      <x v="32"/>
    </i>
    <i r="2">
      <x v="27"/>
      <x v="33"/>
    </i>
    <i t="default" r="1">
      <x/>
    </i>
    <i r="1">
      <x v="1"/>
      <x v="32"/>
      <x v="66"/>
    </i>
    <i r="2">
      <x v="33"/>
      <x v="67"/>
    </i>
    <i r="2">
      <x v="36"/>
      <x v="43"/>
    </i>
    <i r="2">
      <x v="38"/>
      <x v="127"/>
    </i>
    <i r="2">
      <x v="40"/>
      <x v="115"/>
    </i>
    <i r="2">
      <x v="41"/>
      <x v="128"/>
    </i>
    <i r="2">
      <x v="44"/>
      <x v="97"/>
    </i>
    <i r="2">
      <x v="45"/>
      <x v="50"/>
    </i>
    <i r="2">
      <x v="52"/>
      <x v="129"/>
    </i>
    <i r="2">
      <x v="58"/>
      <x v="69"/>
    </i>
    <i r="2">
      <x v="61"/>
      <x/>
    </i>
    <i r="2">
      <x v="63"/>
      <x v="71"/>
    </i>
    <i r="2">
      <x v="66"/>
      <x v="130"/>
    </i>
    <i r="2">
      <x v="67"/>
      <x v="103"/>
    </i>
    <i r="2">
      <x v="68"/>
      <x v="90"/>
    </i>
    <i r="2">
      <x v="71"/>
      <x v="98"/>
    </i>
    <i r="2">
      <x v="73"/>
      <x v="53"/>
    </i>
    <i r="2">
      <x v="74"/>
      <x v="73"/>
    </i>
    <i r="2">
      <x v="75"/>
      <x v="104"/>
    </i>
    <i r="2">
      <x v="80"/>
      <x v="60"/>
    </i>
    <i r="2">
      <x v="82"/>
      <x v="74"/>
    </i>
    <i r="2">
      <x v="86"/>
      <x v="54"/>
    </i>
    <i r="2">
      <x v="87"/>
      <x v="47"/>
    </i>
    <i r="2">
      <x v="89"/>
      <x v="87"/>
    </i>
    <i r="2">
      <x v="91"/>
      <x v="42"/>
    </i>
    <i r="2">
      <x v="93"/>
      <x v="55"/>
    </i>
    <i r="2">
      <x v="94"/>
      <x v="48"/>
    </i>
    <i r="2">
      <x v="97"/>
      <x v="56"/>
    </i>
    <i r="2">
      <x v="101"/>
      <x v="150"/>
    </i>
    <i r="2">
      <x v="103"/>
      <x v="99"/>
    </i>
    <i r="2">
      <x v="106"/>
      <x v="62"/>
    </i>
    <i r="2">
      <x v="111"/>
      <x v="100"/>
    </i>
    <i r="2">
      <x v="117"/>
      <x v="57"/>
    </i>
    <i r="2">
      <x v="119"/>
      <x v="78"/>
    </i>
    <i r="2">
      <x v="128"/>
      <x v="6"/>
    </i>
    <i r="2">
      <x v="130"/>
      <x v="80"/>
    </i>
    <i r="2">
      <x v="131"/>
      <x v="88"/>
    </i>
    <i r="2">
      <x v="133"/>
      <x v="59"/>
    </i>
    <i r="2">
      <x v="136"/>
      <x v="95"/>
    </i>
    <i r="2">
      <x v="138"/>
      <x v="121"/>
    </i>
    <i r="2">
      <x v="142"/>
      <x v="81"/>
    </i>
    <i r="2">
      <x v="143"/>
      <x v="123"/>
    </i>
    <i r="2">
      <x v="147"/>
      <x v="37"/>
    </i>
    <i r="2">
      <x v="153"/>
      <x v="131"/>
    </i>
    <i r="2">
      <x v="155"/>
      <x v="133"/>
    </i>
    <i r="2">
      <x v="156"/>
      <x v="134"/>
    </i>
    <i t="default" r="1">
      <x v="1"/>
    </i>
    <i r="1">
      <x v="2"/>
      <x v="160"/>
      <x v="3"/>
    </i>
    <i r="2">
      <x v="161"/>
      <x v="167"/>
    </i>
    <i r="2">
      <x v="164"/>
      <x v="82"/>
    </i>
    <i r="2">
      <x v="166"/>
      <x v="49"/>
    </i>
    <i r="2">
      <x v="167"/>
      <x v="15"/>
    </i>
    <i t="default" r="1">
      <x v="2"/>
    </i>
    <i t="default">
      <x v="16"/>
    </i>
    <i>
      <x v="30"/>
      <x/>
      <x/>
      <x v="25"/>
    </i>
    <i r="2">
      <x v="10"/>
      <x v="26"/>
    </i>
    <i r="2">
      <x v="13"/>
      <x v="27"/>
    </i>
    <i r="2">
      <x v="14"/>
      <x v="28"/>
    </i>
    <i r="2">
      <x v="16"/>
      <x v="29"/>
    </i>
    <i r="2">
      <x v="17"/>
      <x v="30"/>
    </i>
    <i r="2">
      <x v="18"/>
      <x v="34"/>
    </i>
    <i r="2">
      <x v="22"/>
      <x v="32"/>
    </i>
    <i r="2">
      <x v="27"/>
      <x v="33"/>
    </i>
    <i t="default" r="1">
      <x/>
    </i>
    <i r="1">
      <x v="1"/>
      <x v="33"/>
      <x v="67"/>
    </i>
    <i r="2">
      <x v="36"/>
      <x v="43"/>
    </i>
    <i r="2">
      <x v="38"/>
      <x v="127"/>
    </i>
    <i r="2">
      <x v="45"/>
      <x v="50"/>
    </i>
    <i r="2">
      <x v="52"/>
      <x v="129"/>
    </i>
    <i r="2">
      <x v="58"/>
      <x v="69"/>
    </i>
    <i r="2">
      <x v="60"/>
      <x v="70"/>
    </i>
    <i r="2">
      <x v="73"/>
      <x v="53"/>
    </i>
    <i r="2">
      <x v="74"/>
      <x v="73"/>
    </i>
    <i r="2">
      <x v="86"/>
      <x v="54"/>
    </i>
    <i r="2">
      <x v="87"/>
      <x v="47"/>
    </i>
    <i r="2">
      <x v="89"/>
      <x v="87"/>
    </i>
    <i r="2">
      <x v="98"/>
      <x v="61"/>
    </i>
    <i r="2">
      <x v="103"/>
      <x v="99"/>
    </i>
    <i r="2">
      <x v="110"/>
      <x v="77"/>
    </i>
    <i r="2">
      <x v="117"/>
      <x v="57"/>
    </i>
    <i r="2">
      <x v="119"/>
      <x v="78"/>
    </i>
    <i r="2">
      <x v="125"/>
      <x v="58"/>
    </i>
    <i r="2">
      <x v="128"/>
      <x v="6"/>
    </i>
    <i r="2">
      <x v="130"/>
      <x v="80"/>
    </i>
    <i r="2">
      <x v="131"/>
      <x v="88"/>
    </i>
    <i r="2">
      <x v="142"/>
      <x v="81"/>
    </i>
    <i r="2">
      <x v="153"/>
      <x v="131"/>
    </i>
    <i t="default" r="1">
      <x v="1"/>
    </i>
    <i t="default">
      <x v="30"/>
    </i>
    <i>
      <x v="32"/>
      <x/>
      <x/>
      <x v="25"/>
    </i>
    <i r="2">
      <x v="3"/>
      <x v="17"/>
    </i>
    <i r="2">
      <x v="4"/>
      <x v="163"/>
    </i>
    <i r="2">
      <x v="9"/>
      <x v="22"/>
    </i>
    <i r="2">
      <x v="10"/>
      <x v="26"/>
    </i>
    <i r="2">
      <x v="13"/>
      <x v="27"/>
    </i>
    <i r="2">
      <x v="14"/>
      <x v="28"/>
    </i>
    <i r="2">
      <x v="16"/>
      <x v="29"/>
    </i>
    <i r="2">
      <x v="17"/>
      <x v="30"/>
    </i>
    <i r="2">
      <x v="18"/>
      <x v="34"/>
    </i>
    <i r="2">
      <x v="21"/>
      <x v="31"/>
    </i>
    <i r="2">
      <x v="22"/>
      <x v="32"/>
    </i>
    <i r="2">
      <x v="27"/>
      <x v="33"/>
    </i>
    <i t="default" r="1">
      <x/>
    </i>
    <i r="1">
      <x v="1"/>
      <x v="33"/>
      <x v="67"/>
    </i>
    <i r="2">
      <x v="34"/>
      <x v="101"/>
    </i>
    <i r="2">
      <x v="36"/>
      <x v="43"/>
    </i>
    <i r="2">
      <x v="38"/>
      <x v="127"/>
    </i>
    <i r="2">
      <x v="40"/>
      <x v="115"/>
    </i>
    <i r="2">
      <x v="41"/>
      <x v="128"/>
    </i>
    <i r="2">
      <x v="43"/>
      <x v="44"/>
    </i>
    <i r="2">
      <x v="44"/>
      <x v="97"/>
    </i>
    <i r="2">
      <x v="45"/>
      <x v="50"/>
    </i>
    <i r="2">
      <x v="52"/>
      <x v="129"/>
    </i>
    <i r="2">
      <x v="67"/>
      <x v="103"/>
    </i>
    <i r="2">
      <x v="68"/>
      <x v="90"/>
    </i>
    <i r="2">
      <x v="71"/>
      <x v="98"/>
    </i>
    <i r="2">
      <x v="73"/>
      <x v="53"/>
    </i>
    <i r="2">
      <x v="74"/>
      <x v="73"/>
    </i>
    <i r="2">
      <x v="80"/>
      <x v="60"/>
    </i>
    <i r="2">
      <x v="83"/>
      <x v="138"/>
    </i>
    <i r="2">
      <x v="86"/>
      <x v="54"/>
    </i>
    <i r="2">
      <x v="87"/>
      <x v="47"/>
    </i>
    <i r="2">
      <x v="89"/>
      <x v="87"/>
    </i>
    <i r="2">
      <x v="90"/>
      <x v="156"/>
    </i>
    <i r="2">
      <x v="92"/>
      <x v="75"/>
    </i>
    <i r="2">
      <x v="94"/>
      <x v="48"/>
    </i>
    <i r="2">
      <x v="95"/>
      <x v="4"/>
    </i>
    <i r="2">
      <x v="97"/>
      <x v="56"/>
    </i>
    <i r="2">
      <x v="103"/>
      <x v="99"/>
    </i>
    <i r="2">
      <x v="106"/>
      <x v="62"/>
    </i>
    <i r="2">
      <x v="123"/>
      <x v="63"/>
    </i>
    <i r="2">
      <x v="125"/>
      <x v="58"/>
    </i>
    <i r="2">
      <x v="127"/>
      <x v="79"/>
    </i>
    <i r="2">
      <x v="131"/>
      <x v="88"/>
    </i>
    <i r="2">
      <x v="133"/>
      <x v="59"/>
    </i>
    <i r="2">
      <x v="136"/>
      <x v="95"/>
    </i>
    <i r="2">
      <x v="142"/>
      <x v="81"/>
    </i>
    <i r="2">
      <x v="147"/>
      <x v="37"/>
    </i>
    <i r="2">
      <x v="153"/>
      <x v="131"/>
    </i>
    <i r="2">
      <x v="155"/>
      <x v="133"/>
    </i>
    <i r="2">
      <x v="156"/>
      <x v="134"/>
    </i>
    <i t="default" r="1">
      <x v="1"/>
    </i>
    <i r="1">
      <x v="2"/>
      <x v="160"/>
      <x v="3"/>
    </i>
    <i r="2">
      <x v="161"/>
      <x v="167"/>
    </i>
    <i r="2">
      <x v="164"/>
      <x v="82"/>
    </i>
    <i r="2">
      <x v="166"/>
      <x v="49"/>
    </i>
    <i r="2">
      <x v="167"/>
      <x v="15"/>
    </i>
    <i t="default" r="1">
      <x v="2"/>
    </i>
    <i t="default">
      <x v="32"/>
    </i>
    <i t="grand">
      <x/>
    </i>
  </rowItems>
  <colFields count="1">
    <field x="-2"/>
  </colFields>
  <colItems count="19">
    <i>
      <x/>
    </i>
    <i i="1">
      <x v="1"/>
    </i>
    <i i="2">
      <x v="2"/>
    </i>
    <i i="3">
      <x v="3"/>
    </i>
    <i i="4">
      <x v="4"/>
    </i>
    <i i="5">
      <x v="5"/>
    </i>
    <i i="6">
      <x v="6"/>
    </i>
    <i i="7">
      <x v="7"/>
    </i>
    <i i="8">
      <x v="8"/>
    </i>
    <i i="9">
      <x v="9"/>
    </i>
    <i i="10">
      <x v="10"/>
    </i>
    <i i="11">
      <x v="11"/>
    </i>
    <i i="12">
      <x v="12"/>
    </i>
    <i i="13">
      <x v="13"/>
    </i>
    <i i="14">
      <x v="14"/>
    </i>
    <i i="15">
      <x v="15"/>
    </i>
    <i i="16">
      <x v="16"/>
    </i>
    <i i="17">
      <x v="17"/>
    </i>
    <i i="18">
      <x v="18"/>
    </i>
  </colItems>
  <pageFields count="1">
    <pageField fld="7" hier="-1"/>
  </pageFields>
  <dataFields count="19">
    <dataField name="FY22-23 Actuals " fld="13" baseField="0" baseItem="0"/>
    <dataField name="FY23-24 CURRENT BUDGET " fld="16" baseField="0" baseItem="0"/>
    <dataField name="JUL " fld="17" baseField="0" baseItem="0"/>
    <dataField name="AUG " fld="18" baseField="0" baseItem="0"/>
    <dataField name="SEP " fld="19" baseField="0" baseItem="0"/>
    <dataField name="Q1 " fld="30" baseField="0" baseItem="0" numFmtId="164"/>
    <dataField name="OCT " fld="20" baseField="9" baseItem="0" numFmtId="164"/>
    <dataField name="NOV " fld="21" baseField="9" baseItem="0"/>
    <dataField name="DEC " fld="22" baseField="9" baseItem="0"/>
    <dataField name="Q2 " fld="31" baseField="0" baseItem="0"/>
    <dataField name="JAN " fld="23" baseField="9" baseItem="0"/>
    <dataField name="FEB " fld="24" baseField="9" baseItem="0"/>
    <dataField name="MAR " fld="25" baseField="9" baseItem="0"/>
    <dataField name="Q3 " fld="32" baseField="0" baseItem="0"/>
    <dataField name="APR " fld="26" baseField="9" baseItem="0"/>
    <dataField name="MAY " fld="27" baseField="9" baseItem="0"/>
    <dataField name="JUN " fld="28" baseField="9" baseItem="0"/>
    <dataField name="Q4 " fld="33" baseField="0" baseItem="0"/>
    <dataField name="TOTAL ACTUALS" fld="29" baseField="0" baseItem="0"/>
  </dataFields>
  <formats count="82">
    <format dxfId="2048">
      <pivotArea field="7" type="button" dataOnly="0" labelOnly="1" outline="0" axis="axisPage" fieldPosition="0"/>
    </format>
    <format dxfId="2047">
      <pivotArea field="8" type="button" dataOnly="0" labelOnly="1" outline="0" axis="axisRow" fieldPosition="0"/>
    </format>
    <format dxfId="2046">
      <pivotArea field="4" type="button" dataOnly="0" labelOnly="1" outline="0" axis="axisRow" fieldPosition="2"/>
    </format>
    <format dxfId="2045">
      <pivotArea field="5" type="button" dataOnly="0" labelOnly="1" outline="0" axis="axisRow" fieldPosition="3"/>
    </format>
    <format dxfId="2044">
      <pivotArea dataOnly="0" labelOnly="1" outline="0" fieldPosition="0">
        <references count="1">
          <reference field="4294967294" count="16">
            <x v="2"/>
            <x v="3"/>
            <x v="4"/>
            <x v="5"/>
            <x v="6"/>
            <x v="7"/>
            <x v="8"/>
            <x v="9"/>
            <x v="10"/>
            <x v="11"/>
            <x v="12"/>
            <x v="13"/>
            <x v="14"/>
            <x v="15"/>
            <x v="16"/>
            <x v="17"/>
          </reference>
        </references>
      </pivotArea>
    </format>
    <format dxfId="2043">
      <pivotArea field="8" type="button" dataOnly="0" labelOnly="1" outline="0" axis="axisRow" fieldPosition="0"/>
    </format>
    <format dxfId="2042">
      <pivotArea field="5" type="button" dataOnly="0" labelOnly="1" outline="0" axis="axisRow" fieldPosition="3"/>
    </format>
    <format dxfId="2041">
      <pivotArea dataOnly="0" labelOnly="1" outline="0" fieldPosition="0">
        <references count="1">
          <reference field="4294967294" count="16">
            <x v="2"/>
            <x v="3"/>
            <x v="4"/>
            <x v="5"/>
            <x v="6"/>
            <x v="7"/>
            <x v="8"/>
            <x v="9"/>
            <x v="10"/>
            <x v="11"/>
            <x v="12"/>
            <x v="13"/>
            <x v="14"/>
            <x v="15"/>
            <x v="16"/>
            <x v="17"/>
          </reference>
        </references>
      </pivotArea>
    </format>
    <format dxfId="2040">
      <pivotArea field="8" type="button" dataOnly="0" labelOnly="1" outline="0" axis="axisRow" fieldPosition="0"/>
    </format>
    <format dxfId="2039">
      <pivotArea field="4" type="button" dataOnly="0" labelOnly="1" outline="0" axis="axisRow" fieldPosition="2"/>
    </format>
    <format dxfId="2038">
      <pivotArea field="5" type="button" dataOnly="0" labelOnly="1" outline="0" axis="axisRow" fieldPosition="3"/>
    </format>
    <format dxfId="2037">
      <pivotArea dataOnly="0" labelOnly="1" outline="0" fieldPosition="0">
        <references count="1">
          <reference field="4294967294" count="16">
            <x v="2"/>
            <x v="3"/>
            <x v="4"/>
            <x v="5"/>
            <x v="6"/>
            <x v="7"/>
            <x v="8"/>
            <x v="9"/>
            <x v="10"/>
            <x v="11"/>
            <x v="12"/>
            <x v="13"/>
            <x v="14"/>
            <x v="15"/>
            <x v="16"/>
            <x v="17"/>
          </reference>
        </references>
      </pivotArea>
    </format>
    <format dxfId="2036">
      <pivotArea dataOnly="0" outline="0" fieldPosition="0">
        <references count="1">
          <reference field="7" count="0"/>
        </references>
      </pivotArea>
    </format>
    <format dxfId="2035">
      <pivotArea dataOnly="0" outline="0" fieldPosition="0">
        <references count="1">
          <reference field="8" count="0" defaultSubtotal="1"/>
        </references>
      </pivotArea>
    </format>
    <format dxfId="2034">
      <pivotArea dataOnly="0" outline="0" fieldPosition="0">
        <references count="1">
          <reference field="8" count="0" defaultSubtotal="1"/>
        </references>
      </pivotArea>
    </format>
    <format dxfId="2033">
      <pivotArea dataOnly="0" outline="0" fieldPosition="0">
        <references count="1">
          <reference field="8" count="0" defaultSubtotal="1"/>
        </references>
      </pivotArea>
    </format>
    <format dxfId="2032">
      <pivotArea dataOnly="0" labelOnly="1" outline="0" fieldPosition="0">
        <references count="1">
          <reference field="7" count="0"/>
        </references>
      </pivotArea>
    </format>
    <format dxfId="2031">
      <pivotArea dataOnly="0" labelOnly="1" outline="0" fieldPosition="0">
        <references count="1">
          <reference field="7" count="0"/>
        </references>
      </pivotArea>
    </format>
    <format dxfId="2030">
      <pivotArea dataOnly="0" labelOnly="1" outline="0" fieldPosition="0">
        <references count="1">
          <reference field="7" count="0"/>
        </references>
      </pivotArea>
    </format>
    <format dxfId="2029">
      <pivotArea dataOnly="0" labelOnly="1" outline="0" fieldPosition="0">
        <references count="1">
          <reference field="4" count="0"/>
        </references>
      </pivotArea>
    </format>
    <format dxfId="2028">
      <pivotArea dataOnly="0" labelOnly="1" outline="0" fieldPosition="0">
        <references count="1">
          <reference field="5" count="0"/>
        </references>
      </pivotArea>
    </format>
    <format dxfId="2027">
      <pivotArea dataOnly="0" outline="0" fieldPosition="0">
        <references count="1">
          <reference field="4294967294" count="1">
            <x v="2"/>
          </reference>
        </references>
      </pivotArea>
    </format>
    <format dxfId="2026">
      <pivotArea dataOnly="0" outline="0" fieldPosition="0">
        <references count="1">
          <reference field="4294967294" count="1">
            <x v="3"/>
          </reference>
        </references>
      </pivotArea>
    </format>
    <format dxfId="2025">
      <pivotArea dataOnly="0" outline="0" fieldPosition="0">
        <references count="1">
          <reference field="4294967294" count="1">
            <x v="4"/>
          </reference>
        </references>
      </pivotArea>
    </format>
    <format dxfId="2024">
      <pivotArea field="4" type="button" dataOnly="0" labelOnly="1" outline="0" axis="axisRow" fieldPosition="2"/>
    </format>
    <format dxfId="2023">
      <pivotArea dataOnly="0" outline="0" fieldPosition="0">
        <references count="1">
          <reference field="7" count="0"/>
        </references>
      </pivotArea>
    </format>
    <format dxfId="2022">
      <pivotArea field="7" type="button" dataOnly="0" labelOnly="1" outline="0" axis="axisPage" fieldPosition="0"/>
    </format>
    <format dxfId="2021">
      <pivotArea field="8" type="button" dataOnly="0" labelOnly="1" outline="0" axis="axisRow" fieldPosition="0"/>
    </format>
    <format dxfId="2020">
      <pivotArea field="4" type="button" dataOnly="0" labelOnly="1" outline="0" axis="axisRow" fieldPosition="2"/>
    </format>
    <format dxfId="2019">
      <pivotArea field="5" type="button" dataOnly="0" labelOnly="1" outline="0" axis="axisRow" fieldPosition="3"/>
    </format>
    <format dxfId="2018">
      <pivotArea dataOnly="0" labelOnly="1" outline="0" fieldPosition="0">
        <references count="1">
          <reference field="4294967294" count="16">
            <x v="2"/>
            <x v="3"/>
            <x v="4"/>
            <x v="5"/>
            <x v="6"/>
            <x v="7"/>
            <x v="8"/>
            <x v="9"/>
            <x v="10"/>
            <x v="11"/>
            <x v="12"/>
            <x v="13"/>
            <x v="14"/>
            <x v="15"/>
            <x v="16"/>
            <x v="17"/>
          </reference>
        </references>
      </pivotArea>
    </format>
    <format dxfId="2017">
      <pivotArea dataOnly="0" labelOnly="1" outline="0" fieldPosition="0">
        <references count="1">
          <reference field="4294967294" count="1">
            <x v="18"/>
          </reference>
        </references>
      </pivotArea>
    </format>
    <format dxfId="2016">
      <pivotArea dataOnly="0" labelOnly="1" outline="0" fieldPosition="0">
        <references count="1">
          <reference field="4294967294" count="1">
            <x v="18"/>
          </reference>
        </references>
      </pivotArea>
    </format>
    <format dxfId="2015">
      <pivotArea dataOnly="0" labelOnly="1" outline="0" fieldPosition="0">
        <references count="1">
          <reference field="4294967294" count="1">
            <x v="18"/>
          </reference>
        </references>
      </pivotArea>
    </format>
    <format dxfId="2014">
      <pivotArea dataOnly="0" outline="0" fieldPosition="0">
        <references count="1">
          <reference field="4294967294" count="1">
            <x v="18"/>
          </reference>
        </references>
      </pivotArea>
    </format>
    <format dxfId="2013">
      <pivotArea dataOnly="0" outline="0" fieldPosition="0">
        <references count="1">
          <reference field="10" count="0" defaultSubtotal="1"/>
        </references>
      </pivotArea>
    </format>
    <format dxfId="2012">
      <pivotArea outline="0" fieldPosition="0">
        <references count="1">
          <reference field="4294967294" count="2" selected="0">
            <x v="5"/>
            <x v="6"/>
          </reference>
        </references>
      </pivotArea>
    </format>
    <format dxfId="2011">
      <pivotArea dataOnly="0" labelOnly="1" outline="0" fieldPosition="0">
        <references count="1">
          <reference field="4294967294" count="2">
            <x v="5"/>
            <x v="6"/>
          </reference>
        </references>
      </pivotArea>
    </format>
    <format dxfId="2010">
      <pivotArea dataOnly="0" outline="0" fieldPosition="0">
        <references count="1">
          <reference field="4294967294" count="1">
            <x v="18"/>
          </reference>
        </references>
      </pivotArea>
    </format>
    <format dxfId="2009">
      <pivotArea dataOnly="0" labelOnly="1" outline="0" fieldPosition="0">
        <references count="1">
          <reference field="4294967294" count="1">
            <x v="7"/>
          </reference>
        </references>
      </pivotArea>
    </format>
    <format dxfId="2008">
      <pivotArea dataOnly="0" labelOnly="1" outline="0" fieldPosition="0">
        <references count="1">
          <reference field="4294967294" count="1">
            <x v="8"/>
          </reference>
        </references>
      </pivotArea>
    </format>
    <format dxfId="2007">
      <pivotArea dataOnly="0" labelOnly="1" outline="0" fieldPosition="0">
        <references count="1">
          <reference field="4294967294" count="1">
            <x v="9"/>
          </reference>
        </references>
      </pivotArea>
    </format>
    <format dxfId="2006">
      <pivotArea dataOnly="0" labelOnly="1" outline="0" fieldPosition="0">
        <references count="1">
          <reference field="4294967294" count="1">
            <x v="10"/>
          </reference>
        </references>
      </pivotArea>
    </format>
    <format dxfId="2005">
      <pivotArea dataOnly="0" labelOnly="1" outline="0" fieldPosition="0">
        <references count="1">
          <reference field="4" count="0"/>
        </references>
      </pivotArea>
    </format>
    <format dxfId="2004">
      <pivotArea dataOnly="0" labelOnly="1" outline="0" fieldPosition="0">
        <references count="1">
          <reference field="4294967294" count="1">
            <x v="11"/>
          </reference>
        </references>
      </pivotArea>
    </format>
    <format dxfId="2003">
      <pivotArea dataOnly="0" labelOnly="1" outline="0" fieldPosition="0">
        <references count="1">
          <reference field="4294967294" count="1">
            <x v="12"/>
          </reference>
        </references>
      </pivotArea>
    </format>
    <format dxfId="2002">
      <pivotArea dataOnly="0" labelOnly="1" outline="0" fieldPosition="0">
        <references count="1">
          <reference field="4294967294" count="1">
            <x v="13"/>
          </reference>
        </references>
      </pivotArea>
    </format>
    <format dxfId="2001">
      <pivotArea dataOnly="0" labelOnly="1" outline="0" fieldPosition="0">
        <references count="1">
          <reference field="4294967294" count="1">
            <x v="14"/>
          </reference>
        </references>
      </pivotArea>
    </format>
    <format dxfId="2000">
      <pivotArea dataOnly="0" labelOnly="1" outline="0" fieldPosition="0">
        <references count="1">
          <reference field="4294967294" count="1">
            <x v="15"/>
          </reference>
        </references>
      </pivotArea>
    </format>
    <format dxfId="1999">
      <pivotArea dataOnly="0" labelOnly="1" outline="0" fieldPosition="0">
        <references count="1">
          <reference field="4294967294" count="1">
            <x v="17"/>
          </reference>
        </references>
      </pivotArea>
    </format>
    <format dxfId="1998">
      <pivotArea field="8" type="button" dataOnly="0" labelOnly="1" outline="0" axis="axisRow" fieldPosition="0"/>
    </format>
    <format dxfId="1997">
      <pivotArea field="10" type="button" dataOnly="0" labelOnly="1" outline="0" axis="axisRow" fieldPosition="1"/>
    </format>
    <format dxfId="1996">
      <pivotArea field="4" type="button" dataOnly="0" labelOnly="1" outline="0" axis="axisRow" fieldPosition="2"/>
    </format>
    <format dxfId="1995">
      <pivotArea field="5" type="button" dataOnly="0" labelOnly="1" outline="0" axis="axisRow" fieldPosition="3"/>
    </format>
    <format dxfId="1994">
      <pivotArea dataOnly="0" labelOnly="1" outline="0" fieldPosition="0">
        <references count="1">
          <reference field="4294967294" count="19">
            <x v="0"/>
            <x v="1"/>
            <x v="2"/>
            <x v="3"/>
            <x v="4"/>
            <x v="5"/>
            <x v="6"/>
            <x v="7"/>
            <x v="8"/>
            <x v="9"/>
            <x v="10"/>
            <x v="11"/>
            <x v="12"/>
            <x v="13"/>
            <x v="14"/>
            <x v="15"/>
            <x v="16"/>
            <x v="17"/>
            <x v="18"/>
          </reference>
        </references>
      </pivotArea>
    </format>
    <format dxfId="1993">
      <pivotArea field="8" type="button" dataOnly="0" labelOnly="1" outline="0" axis="axisRow" fieldPosition="0"/>
    </format>
    <format dxfId="1992">
      <pivotArea field="10" type="button" dataOnly="0" labelOnly="1" outline="0" axis="axisRow" fieldPosition="1"/>
    </format>
    <format dxfId="1991">
      <pivotArea field="4" type="button" dataOnly="0" labelOnly="1" outline="0" axis="axisRow" fieldPosition="2"/>
    </format>
    <format dxfId="1990">
      <pivotArea field="5" type="button" dataOnly="0" labelOnly="1" outline="0" axis="axisRow" fieldPosition="3"/>
    </format>
    <format dxfId="1989">
      <pivotArea dataOnly="0" labelOnly="1" outline="0" fieldPosition="0">
        <references count="1">
          <reference field="4294967294" count="19">
            <x v="0"/>
            <x v="1"/>
            <x v="2"/>
            <x v="3"/>
            <x v="4"/>
            <x v="5"/>
            <x v="6"/>
            <x v="7"/>
            <x v="8"/>
            <x v="9"/>
            <x v="10"/>
            <x v="11"/>
            <x v="12"/>
            <x v="13"/>
            <x v="14"/>
            <x v="15"/>
            <x v="16"/>
            <x v="17"/>
            <x v="18"/>
          </reference>
        </references>
      </pivotArea>
    </format>
    <format dxfId="1988">
      <pivotArea field="8" type="button" dataOnly="0" labelOnly="1" outline="0" axis="axisRow" fieldPosition="0"/>
    </format>
    <format dxfId="1987">
      <pivotArea field="10" type="button" dataOnly="0" labelOnly="1" outline="0" axis="axisRow" fieldPosition="1"/>
    </format>
    <format dxfId="1986">
      <pivotArea field="4" type="button" dataOnly="0" labelOnly="1" outline="0" axis="axisRow" fieldPosition="2"/>
    </format>
    <format dxfId="1985">
      <pivotArea field="5" type="button" dataOnly="0" labelOnly="1" outline="0" axis="axisRow" fieldPosition="3"/>
    </format>
    <format dxfId="1984">
      <pivotArea dataOnly="0" labelOnly="1" outline="0" fieldPosition="0">
        <references count="1">
          <reference field="4294967294" count="19">
            <x v="0"/>
            <x v="1"/>
            <x v="2"/>
            <x v="3"/>
            <x v="4"/>
            <x v="5"/>
            <x v="6"/>
            <x v="7"/>
            <x v="8"/>
            <x v="9"/>
            <x v="10"/>
            <x v="11"/>
            <x v="12"/>
            <x v="13"/>
            <x v="14"/>
            <x v="15"/>
            <x v="16"/>
            <x v="17"/>
            <x v="18"/>
          </reference>
        </references>
      </pivotArea>
    </format>
    <format dxfId="1983">
      <pivotArea dataOnly="0" outline="0" fieldPosition="0">
        <references count="1">
          <reference field="4294967294" count="1">
            <x v="0"/>
          </reference>
        </references>
      </pivotArea>
    </format>
    <format dxfId="1982">
      <pivotArea dataOnly="0" outline="0" fieldPosition="0">
        <references count="1">
          <reference field="4294967294" count="1">
            <x v="0"/>
          </reference>
        </references>
      </pivotArea>
    </format>
    <format dxfId="1981">
      <pivotArea dataOnly="0" outline="0" fieldPosition="0">
        <references count="1">
          <reference field="4294967294" count="1">
            <x v="0"/>
          </reference>
        </references>
      </pivotArea>
    </format>
    <format dxfId="1980">
      <pivotArea field="8" type="button" dataOnly="0" labelOnly="1" outline="0" axis="axisRow" fieldPosition="0"/>
    </format>
    <format dxfId="1979">
      <pivotArea field="10" type="button" dataOnly="0" labelOnly="1" outline="0" axis="axisRow" fieldPosition="1"/>
    </format>
    <format dxfId="1978">
      <pivotArea field="4" type="button" dataOnly="0" labelOnly="1" outline="0" axis="axisRow" fieldPosition="2"/>
    </format>
    <format dxfId="1977">
      <pivotArea field="5" type="button" dataOnly="0" labelOnly="1" outline="0" axis="axisRow" fieldPosition="3"/>
    </format>
    <format dxfId="1976">
      <pivotArea dataOnly="0" labelOnly="1" outline="0" fieldPosition="0">
        <references count="1">
          <reference field="4294967294" count="19">
            <x v="0"/>
            <x v="1"/>
            <x v="2"/>
            <x v="3"/>
            <x v="4"/>
            <x v="5"/>
            <x v="6"/>
            <x v="7"/>
            <x v="8"/>
            <x v="9"/>
            <x v="10"/>
            <x v="11"/>
            <x v="12"/>
            <x v="13"/>
            <x v="14"/>
            <x v="15"/>
            <x v="16"/>
            <x v="17"/>
            <x v="18"/>
          </reference>
        </references>
      </pivotArea>
    </format>
    <format dxfId="1975">
      <pivotArea dataOnly="0" outline="0" fieldPosition="0">
        <references count="1">
          <reference field="4294967294" count="1">
            <x v="1"/>
          </reference>
        </references>
      </pivotArea>
    </format>
    <format dxfId="1974">
      <pivotArea dataOnly="0" labelOnly="1" outline="0" fieldPosition="0">
        <references count="1">
          <reference field="4294967294" count="1">
            <x v="2"/>
          </reference>
        </references>
      </pivotArea>
    </format>
    <format dxfId="1973">
      <pivotArea dataOnly="0" labelOnly="1" outline="0" fieldPosition="0">
        <references count="1">
          <reference field="4294967294" count="1">
            <x v="3"/>
          </reference>
        </references>
      </pivotArea>
    </format>
    <format dxfId="1972">
      <pivotArea dataOnly="0" labelOnly="1" outline="0" fieldPosition="0">
        <references count="1">
          <reference field="4294967294" count="1">
            <x v="4"/>
          </reference>
        </references>
      </pivotArea>
    </format>
    <format dxfId="1971">
      <pivotArea dataOnly="0" outline="0" fieldPosition="0">
        <references count="1">
          <reference field="4294967294" count="1">
            <x v="0"/>
          </reference>
        </references>
      </pivotArea>
    </format>
    <format dxfId="1970">
      <pivotArea dataOnly="0" outline="0" fieldPosition="0">
        <references count="1">
          <reference field="4294967294" count="1">
            <x v="1"/>
          </reference>
        </references>
      </pivotArea>
    </format>
    <format dxfId="1969">
      <pivotArea outline="0" fieldPosition="0">
        <references count="1">
          <reference field="4294967294" count="1" selected="0">
            <x v="18"/>
          </reference>
        </references>
      </pivotArea>
    </format>
    <format dxfId="1968">
      <pivotArea dataOnly="0" labelOnly="1" outline="0" fieldPosition="0">
        <references count="1">
          <reference field="4294967294" count="1">
            <x v="18"/>
          </reference>
        </references>
      </pivotArea>
    </format>
    <format dxfId="1967">
      <pivotArea dataOnly="0" labelOnly="1" outline="0" fieldPosition="0">
        <references count="1">
          <reference field="7"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7D4F9CFA-9EFB-44B4-9DE7-40216E88BF39}" name="PivotTable1" cacheId="0" applyNumberFormats="0" applyBorderFormats="0" applyFontFormats="0" applyPatternFormats="0" applyAlignmentFormats="0" applyWidthHeightFormats="1" dataCaption="Values" updatedVersion="8" minRefreshableVersion="3" useAutoFormatting="1" itemPrintTitles="1" createdVersion="7" indent="0" compact="0" compactData="0" multipleFieldFilters="0" rowHeaderCaption="PROGRAM AREA">
  <location ref="A5:V33" firstHeaderRow="0" firstDataRow="1" firstDataCol="3" rowPageCount="1" colPageCount="1"/>
  <pivotFields count="36">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53">
        <item x="0"/>
        <item x="1"/>
        <item x="2"/>
        <item x="3"/>
        <item x="4"/>
        <item x="5"/>
        <item x="6"/>
        <item x="7"/>
        <item x="8"/>
        <item x="9"/>
        <item x="10"/>
        <item x="11"/>
        <item x="12"/>
        <item x="13"/>
        <item x="14"/>
        <item x="15"/>
        <item x="16"/>
        <item x="17"/>
        <item x="18"/>
        <item x="50"/>
        <item x="19"/>
        <item x="20"/>
        <item x="21"/>
        <item x="22"/>
        <item x="23"/>
        <item x="24"/>
        <item x="25"/>
        <item x="26"/>
        <item x="27"/>
        <item x="28"/>
        <item x="49"/>
        <item x="29"/>
        <item x="30"/>
        <item x="32"/>
        <item x="33"/>
        <item x="34"/>
        <item x="35"/>
        <item x="36"/>
        <item x="37"/>
        <item x="38"/>
        <item x="39"/>
        <item x="40"/>
        <item x="41"/>
        <item x="42"/>
        <item x="43"/>
        <item x="44"/>
        <item x="45"/>
        <item x="51"/>
        <item x="31"/>
        <item x="46"/>
        <item x="47"/>
        <item x="48"/>
        <item x="52"/>
      </items>
    </pivotField>
    <pivotField axis="axisRow" compact="0" outline="0" showAll="0" defaultSubtotal="0">
      <items count="55">
        <item x="9"/>
        <item x="18"/>
        <item x="15"/>
        <item x="14"/>
        <item x="16"/>
        <item x="20"/>
        <item x="51"/>
        <item x="35"/>
        <item x="17"/>
        <item x="13"/>
        <item x="34"/>
        <item x="42"/>
        <item x="45"/>
        <item x="38"/>
        <item x="21"/>
        <item x="10"/>
        <item x="50"/>
        <item x="22"/>
        <item x="39"/>
        <item x="6"/>
        <item x="29"/>
        <item x="30"/>
        <item x="37"/>
        <item x="11"/>
        <item x="8"/>
        <item x="44"/>
        <item x="12"/>
        <item x="28"/>
        <item x="52"/>
        <item x="40"/>
        <item x="32"/>
        <item x="41"/>
        <item x="0"/>
        <item x="3"/>
        <item x="1"/>
        <item x="4"/>
        <item x="2"/>
        <item x="5"/>
        <item x="36"/>
        <item x="23"/>
        <item x="25"/>
        <item x="26"/>
        <item x="7"/>
        <item x="24"/>
        <item x="33"/>
        <item x="27"/>
        <item x="19"/>
        <item x="43"/>
        <item x="53"/>
        <item x="31"/>
        <item x="46"/>
        <item x="47"/>
        <item x="48"/>
        <item x="49"/>
        <item x="54"/>
      </items>
    </pivotField>
    <pivotField compact="0" outline="0" showAll="0" defaultSubtotal="0"/>
    <pivotField compact="0" outline="0" showAll="0" defaultSubtotal="0"/>
    <pivotField axis="axisPage" compact="0" outline="0" multipleItemSelectionAllowed="1" showAll="0" defaultSubtotal="0">
      <items count="6">
        <item h="1" x="0"/>
        <item h="1" x="4"/>
        <item x="1"/>
        <item h="1" x="2"/>
        <item h="1" x="3"/>
        <item h="1" x="5"/>
      </items>
    </pivotField>
    <pivotField axis="axisRow" compact="0" outline="0" showAll="0">
      <items count="35">
        <item x="23"/>
        <item x="0"/>
        <item x="24"/>
        <item x="29"/>
        <item x="11"/>
        <item x="1"/>
        <item x="13"/>
        <item x="30"/>
        <item x="16"/>
        <item x="17"/>
        <item x="14"/>
        <item x="25"/>
        <item x="12"/>
        <item x="18"/>
        <item x="6"/>
        <item x="21"/>
        <item x="28"/>
        <item x="19"/>
        <item x="5"/>
        <item x="3"/>
        <item x="2"/>
        <item x="9"/>
        <item x="7"/>
        <item x="8"/>
        <item x="31"/>
        <item x="20"/>
        <item x="15"/>
        <item x="26"/>
        <item x="4"/>
        <item x="22"/>
        <item x="27"/>
        <item x="32"/>
        <item x="10"/>
        <item x="33"/>
        <item t="default"/>
      </items>
    </pivotField>
    <pivotField compact="0" outline="0" showAll="0" defaultSubtotal="0"/>
    <pivotField compact="0" outline="0" showAll="0" defaultSubtotal="0"/>
    <pivotField compact="0" outline="0" showAll="0" defaultSubtotal="0"/>
    <pivotField dataField="1" compact="0" numFmtId="164" outline="0" subtotalTop="0" showAll="0" defaultSubtotal="0"/>
    <pivotField compact="0" numFmtId="164" outline="0" subtotalTop="0" showAll="0" defaultSubtotal="0"/>
    <pivotField compact="0" outline="0" showAll="0" defaultSubtotal="0"/>
    <pivotField dataField="1" compact="0" numFmtId="164" outline="0" subtotalTop="0" showAll="0" defaultSubtotal="0"/>
    <pivotField dataField="1" compact="0" numFmtId="43" outline="0" showAll="0" defaultSubtotal="0"/>
    <pivotField dataField="1" compact="0" numFmtId="43" outline="0" showAll="0" defaultSubtotal="0"/>
    <pivotField dataField="1" compact="0" numFmtId="43"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numFmtId="43" outline="0" showAll="0" defaultSubtotal="0"/>
    <pivotField dataField="1" compact="0" numFmtId="43" outline="0" showAll="0" defaultSubtotal="0"/>
    <pivotField dataField="1" compact="0" numFmtId="43" outline="0" showAll="0" defaultSubtotal="0"/>
    <pivotField dataField="1" compact="0" numFmtId="43" outline="0" showAll="0" defaultSubtotal="0"/>
    <pivotField dataField="1" compact="0" numFmtId="43" outline="0" showAll="0" defaultSubtotal="0"/>
    <pivotField compact="0" numFmtId="43" outline="0" showAll="0" defaultSubtotal="0"/>
    <pivotField compact="0" numFmtId="43" outline="0" showAll="0" defaultSubtotal="0"/>
  </pivotFields>
  <rowFields count="3">
    <field x="9"/>
    <field x="4"/>
    <field x="5"/>
  </rowFields>
  <rowItems count="28">
    <i>
      <x v="5"/>
      <x v="6"/>
      <x v="19"/>
    </i>
    <i r="1">
      <x v="9"/>
      <x/>
    </i>
    <i r="1">
      <x v="20"/>
      <x v="46"/>
    </i>
    <i r="1">
      <x v="27"/>
      <x v="41"/>
    </i>
    <i r="1">
      <x v="37"/>
      <x v="38"/>
    </i>
    <i r="1">
      <x v="39"/>
      <x v="13"/>
    </i>
    <i r="1">
      <x v="43"/>
      <x v="47"/>
    </i>
    <i r="1">
      <x v="45"/>
      <x v="28"/>
    </i>
    <i r="1">
      <x v="46"/>
      <x v="12"/>
    </i>
    <i r="1">
      <x v="48"/>
      <x v="49"/>
    </i>
    <i t="default">
      <x v="5"/>
    </i>
    <i>
      <x v="18"/>
      <x v="6"/>
      <x v="19"/>
    </i>
    <i r="1">
      <x v="27"/>
      <x v="41"/>
    </i>
    <i r="1">
      <x v="40"/>
      <x v="18"/>
    </i>
    <i r="1">
      <x v="44"/>
      <x v="25"/>
    </i>
    <i t="default">
      <x v="18"/>
    </i>
    <i>
      <x v="19"/>
      <x v="6"/>
      <x v="19"/>
    </i>
    <i r="1">
      <x v="27"/>
      <x v="41"/>
    </i>
    <i r="1">
      <x v="41"/>
      <x v="29"/>
    </i>
    <i t="default">
      <x v="19"/>
    </i>
    <i>
      <x v="20"/>
      <x v="6"/>
      <x v="19"/>
    </i>
    <i r="1">
      <x v="19"/>
      <x v="6"/>
    </i>
    <i t="default">
      <x v="20"/>
    </i>
    <i>
      <x v="28"/>
      <x v="6"/>
      <x v="19"/>
    </i>
    <i r="1">
      <x v="27"/>
      <x v="41"/>
    </i>
    <i r="1">
      <x v="37"/>
      <x v="38"/>
    </i>
    <i t="default">
      <x v="28"/>
    </i>
    <i t="grand">
      <x/>
    </i>
  </rowItems>
  <colFields count="1">
    <field x="-2"/>
  </colFields>
  <colItems count="19">
    <i>
      <x/>
    </i>
    <i i="1">
      <x v="1"/>
    </i>
    <i i="2">
      <x v="2"/>
    </i>
    <i i="3">
      <x v="3"/>
    </i>
    <i i="4">
      <x v="4"/>
    </i>
    <i i="5">
      <x v="5"/>
    </i>
    <i i="6">
      <x v="6"/>
    </i>
    <i i="7">
      <x v="7"/>
    </i>
    <i i="8">
      <x v="8"/>
    </i>
    <i i="9">
      <x v="9"/>
    </i>
    <i i="10">
      <x v="10"/>
    </i>
    <i i="11">
      <x v="11"/>
    </i>
    <i i="12">
      <x v="12"/>
    </i>
    <i i="13">
      <x v="13"/>
    </i>
    <i i="14">
      <x v="14"/>
    </i>
    <i i="15">
      <x v="15"/>
    </i>
    <i i="16">
      <x v="16"/>
    </i>
    <i i="17">
      <x v="17"/>
    </i>
    <i i="18">
      <x v="18"/>
    </i>
  </colItems>
  <pageFields count="1">
    <pageField fld="8" hier="-1"/>
  </pageFields>
  <dataFields count="19">
    <dataField name="FY22-23 Actuals" fld="13" baseField="0" baseItem="0"/>
    <dataField name="FY23-24 CURRENT BUDGET " fld="16" baseField="0" baseItem="0"/>
    <dataField name="JUL " fld="17" baseField="0" baseItem="0"/>
    <dataField name="AUG " fld="18" baseField="0" baseItem="0"/>
    <dataField name="SEP " fld="19" baseField="0" baseItem="0"/>
    <dataField name="Q1 " fld="30" baseField="0" baseItem="0"/>
    <dataField name="OCT " fld="20" baseField="9" baseItem="0"/>
    <dataField name="NOV " fld="21" baseField="9" baseItem="0"/>
    <dataField name="DEC " fld="22" baseField="9" baseItem="0"/>
    <dataField name="Q2 " fld="31" baseField="0" baseItem="0"/>
    <dataField name="JAN " fld="23" baseField="9" baseItem="0"/>
    <dataField name="FEB " fld="24" baseField="9" baseItem="0"/>
    <dataField name="MAR " fld="25" baseField="9" baseItem="0"/>
    <dataField name="Q3 " fld="32" baseField="0" baseItem="0"/>
    <dataField name="APR " fld="26" baseField="9" baseItem="0"/>
    <dataField name="MAY " fld="27" baseField="9" baseItem="0"/>
    <dataField name="JUN " fld="28" baseField="9" baseItem="0"/>
    <dataField name="Q4 " fld="33" baseField="0" baseItem="0"/>
    <dataField name="TOTAL ACTUALS " fld="29" baseField="0" baseItem="0"/>
  </dataFields>
  <formats count="91">
    <format dxfId="1966">
      <pivotArea field="8" type="button" dataOnly="0" labelOnly="1" outline="0" axis="axisPage" fieldPosition="0"/>
    </format>
    <format dxfId="1965">
      <pivotArea field="9" type="button" dataOnly="0" labelOnly="1" outline="0" axis="axisRow" fieldPosition="0"/>
    </format>
    <format dxfId="1964">
      <pivotArea field="4" type="button" dataOnly="0" labelOnly="1" outline="0" axis="axisRow" fieldPosition="1"/>
    </format>
    <format dxfId="1963">
      <pivotArea field="5" type="button" dataOnly="0" labelOnly="1" outline="0" axis="axisRow" fieldPosition="2"/>
    </format>
    <format dxfId="1962">
      <pivotArea dataOnly="0" labelOnly="1" outline="0" fieldPosition="0">
        <references count="1">
          <reference field="4294967294" count="17">
            <x v="2"/>
            <x v="3"/>
            <x v="4"/>
            <x v="5"/>
            <x v="6"/>
            <x v="7"/>
            <x v="8"/>
            <x v="9"/>
            <x v="10"/>
            <x v="11"/>
            <x v="12"/>
            <x v="13"/>
            <x v="14"/>
            <x v="15"/>
            <x v="16"/>
            <x v="17"/>
            <x v="18"/>
          </reference>
        </references>
      </pivotArea>
    </format>
    <format dxfId="1961">
      <pivotArea field="9" type="button" dataOnly="0" labelOnly="1" outline="0" axis="axisRow" fieldPosition="0"/>
    </format>
    <format dxfId="1960">
      <pivotArea field="5" type="button" dataOnly="0" labelOnly="1" outline="0" axis="axisRow" fieldPosition="2"/>
    </format>
    <format dxfId="1959">
      <pivotArea dataOnly="0" labelOnly="1" outline="0" fieldPosition="0">
        <references count="1">
          <reference field="4294967294" count="17">
            <x v="2"/>
            <x v="3"/>
            <x v="4"/>
            <x v="5"/>
            <x v="6"/>
            <x v="7"/>
            <x v="8"/>
            <x v="9"/>
            <x v="10"/>
            <x v="11"/>
            <x v="12"/>
            <x v="13"/>
            <x v="14"/>
            <x v="15"/>
            <x v="16"/>
            <x v="17"/>
            <x v="18"/>
          </reference>
        </references>
      </pivotArea>
    </format>
    <format dxfId="1958">
      <pivotArea field="9" type="button" dataOnly="0" labelOnly="1" outline="0" axis="axisRow" fieldPosition="0"/>
    </format>
    <format dxfId="1957">
      <pivotArea field="4" type="button" dataOnly="0" labelOnly="1" outline="0" axis="axisRow" fieldPosition="1"/>
    </format>
    <format dxfId="1956">
      <pivotArea field="5" type="button" dataOnly="0" labelOnly="1" outline="0" axis="axisRow" fieldPosition="2"/>
    </format>
    <format dxfId="1955">
      <pivotArea dataOnly="0" labelOnly="1" outline="0" fieldPosition="0">
        <references count="1">
          <reference field="4294967294" count="17">
            <x v="2"/>
            <x v="3"/>
            <x v="4"/>
            <x v="5"/>
            <x v="6"/>
            <x v="7"/>
            <x v="8"/>
            <x v="9"/>
            <x v="10"/>
            <x v="11"/>
            <x v="12"/>
            <x v="13"/>
            <x v="14"/>
            <x v="15"/>
            <x v="16"/>
            <x v="17"/>
            <x v="18"/>
          </reference>
        </references>
      </pivotArea>
    </format>
    <format dxfId="1954">
      <pivotArea dataOnly="0" outline="0" fieldPosition="0">
        <references count="1">
          <reference field="8" count="0"/>
        </references>
      </pivotArea>
    </format>
    <format dxfId="1953">
      <pivotArea dataOnly="0" outline="0" fieldPosition="0">
        <references count="1">
          <reference field="9" count="0" defaultSubtotal="1"/>
        </references>
      </pivotArea>
    </format>
    <format dxfId="1952">
      <pivotArea dataOnly="0" outline="0" fieldPosition="0">
        <references count="1">
          <reference field="9" count="0" defaultSubtotal="1"/>
        </references>
      </pivotArea>
    </format>
    <format dxfId="1951">
      <pivotArea dataOnly="0" outline="0" fieldPosition="0">
        <references count="1">
          <reference field="9" count="0" defaultSubtotal="1"/>
        </references>
      </pivotArea>
    </format>
    <format dxfId="1950">
      <pivotArea dataOnly="0" labelOnly="1" outline="0" fieldPosition="0">
        <references count="1">
          <reference field="8" count="0"/>
        </references>
      </pivotArea>
    </format>
    <format dxfId="1949">
      <pivotArea dataOnly="0" labelOnly="1" outline="0" fieldPosition="0">
        <references count="1">
          <reference field="8" count="0"/>
        </references>
      </pivotArea>
    </format>
    <format dxfId="1948">
      <pivotArea dataOnly="0" labelOnly="1" outline="0" fieldPosition="0">
        <references count="1">
          <reference field="8" count="0"/>
        </references>
      </pivotArea>
    </format>
    <format dxfId="1947">
      <pivotArea dataOnly="0" labelOnly="1" outline="0" fieldPosition="0">
        <references count="1">
          <reference field="4" count="0"/>
        </references>
      </pivotArea>
    </format>
    <format dxfId="1946">
      <pivotArea dataOnly="0" labelOnly="1" outline="0" fieldPosition="0">
        <references count="1">
          <reference field="5" count="0"/>
        </references>
      </pivotArea>
    </format>
    <format dxfId="1945">
      <pivotArea dataOnly="0" outline="0" fieldPosition="0">
        <references count="1">
          <reference field="4294967294" count="1">
            <x v="2"/>
          </reference>
        </references>
      </pivotArea>
    </format>
    <format dxfId="1944">
      <pivotArea dataOnly="0" outline="0" fieldPosition="0">
        <references count="1">
          <reference field="4294967294" count="1">
            <x v="3"/>
          </reference>
        </references>
      </pivotArea>
    </format>
    <format dxfId="1943">
      <pivotArea dataOnly="0" outline="0" fieldPosition="0">
        <references count="1">
          <reference field="4294967294" count="1">
            <x v="4"/>
          </reference>
        </references>
      </pivotArea>
    </format>
    <format dxfId="1942">
      <pivotArea dataOnly="0" outline="0" fieldPosition="0">
        <references count="1">
          <reference field="4294967294" count="1">
            <x v="18"/>
          </reference>
        </references>
      </pivotArea>
    </format>
    <format dxfId="1941">
      <pivotArea dataOnly="0" outline="0" fieldPosition="0">
        <references count="1">
          <reference field="4294967294" count="1">
            <x v="18"/>
          </reference>
        </references>
      </pivotArea>
    </format>
    <format dxfId="1940">
      <pivotArea field="4" type="button" dataOnly="0" labelOnly="1" outline="0" axis="axisRow" fieldPosition="1"/>
    </format>
    <format dxfId="1939">
      <pivotArea field="8" type="button" dataOnly="0" labelOnly="1" outline="0" axis="axisPage" fieldPosition="0"/>
    </format>
    <format dxfId="1938">
      <pivotArea field="9" type="button" dataOnly="0" labelOnly="1" outline="0" axis="axisRow" fieldPosition="0"/>
    </format>
    <format dxfId="1937">
      <pivotArea field="4" type="button" dataOnly="0" labelOnly="1" outline="0" axis="axisRow" fieldPosition="1"/>
    </format>
    <format dxfId="1936">
      <pivotArea field="5" type="button" dataOnly="0" labelOnly="1" outline="0" axis="axisRow" fieldPosition="2"/>
    </format>
    <format dxfId="1935">
      <pivotArea dataOnly="0" labelOnly="1" outline="0" fieldPosition="0">
        <references count="1">
          <reference field="4294967294" count="17">
            <x v="2"/>
            <x v="3"/>
            <x v="4"/>
            <x v="5"/>
            <x v="6"/>
            <x v="7"/>
            <x v="8"/>
            <x v="9"/>
            <x v="10"/>
            <x v="11"/>
            <x v="12"/>
            <x v="13"/>
            <x v="14"/>
            <x v="15"/>
            <x v="16"/>
            <x v="17"/>
            <x v="18"/>
          </reference>
        </references>
      </pivotArea>
    </format>
    <format dxfId="1934">
      <pivotArea dataOnly="0" labelOnly="1" outline="0" fieldPosition="0">
        <references count="1">
          <reference field="4294967294" count="1">
            <x v="5"/>
          </reference>
        </references>
      </pivotArea>
    </format>
    <format dxfId="1933">
      <pivotArea dataOnly="0" labelOnly="1" outline="0" fieldPosition="0">
        <references count="1">
          <reference field="4294967294" count="1">
            <x v="6"/>
          </reference>
        </references>
      </pivotArea>
    </format>
    <format dxfId="1932">
      <pivotArea dataOnly="0" outline="0" fieldPosition="0">
        <references count="1">
          <reference field="4294967294" count="1">
            <x v="18"/>
          </reference>
        </references>
      </pivotArea>
    </format>
    <format dxfId="1931">
      <pivotArea dataOnly="0" labelOnly="1" outline="0" fieldPosition="0">
        <references count="1">
          <reference field="4294967294" count="1">
            <x v="7"/>
          </reference>
        </references>
      </pivotArea>
    </format>
    <format dxfId="1930">
      <pivotArea dataOnly="0" labelOnly="1" outline="0" fieldPosition="0">
        <references count="1">
          <reference field="4294967294" count="1">
            <x v="8"/>
          </reference>
        </references>
      </pivotArea>
    </format>
    <format dxfId="1929">
      <pivotArea dataOnly="0" labelOnly="1" outline="0" fieldPosition="0">
        <references count="1">
          <reference field="4294967294" count="1">
            <x v="9"/>
          </reference>
        </references>
      </pivotArea>
    </format>
    <format dxfId="1928">
      <pivotArea dataOnly="0" labelOnly="1" outline="0" fieldPosition="0">
        <references count="1">
          <reference field="4294967294" count="1">
            <x v="10"/>
          </reference>
        </references>
      </pivotArea>
    </format>
    <format dxfId="1927">
      <pivotArea dataOnly="0" labelOnly="1" outline="0" fieldPosition="0">
        <references count="1">
          <reference field="4294967294" count="1">
            <x v="11"/>
          </reference>
        </references>
      </pivotArea>
    </format>
    <format dxfId="1926">
      <pivotArea dataOnly="0" labelOnly="1" outline="0" fieldPosition="0">
        <references count="1">
          <reference field="4294967294" count="1">
            <x v="12"/>
          </reference>
        </references>
      </pivotArea>
    </format>
    <format dxfId="1925">
      <pivotArea dataOnly="0" outline="0" fieldPosition="0">
        <references count="1">
          <reference field="8" count="0"/>
        </references>
      </pivotArea>
    </format>
    <format dxfId="1924">
      <pivotArea dataOnly="0" labelOnly="1" outline="0" fieldPosition="0">
        <references count="1">
          <reference field="4294967294" count="1">
            <x v="13"/>
          </reference>
        </references>
      </pivotArea>
    </format>
    <format dxfId="1923">
      <pivotArea dataOnly="0" labelOnly="1" outline="0" fieldPosition="0">
        <references count="1">
          <reference field="4294967294" count="1">
            <x v="14"/>
          </reference>
        </references>
      </pivotArea>
    </format>
    <format dxfId="1922">
      <pivotArea dataOnly="0" labelOnly="1" outline="0" fieldPosition="0">
        <references count="1">
          <reference field="4294967294" count="1">
            <x v="15"/>
          </reference>
        </references>
      </pivotArea>
    </format>
    <format dxfId="1921">
      <pivotArea dataOnly="0" labelOnly="1" outline="0" fieldPosition="0">
        <references count="1">
          <reference field="8" count="0"/>
        </references>
      </pivotArea>
    </format>
    <format dxfId="1920">
      <pivotArea dataOnly="0" labelOnly="1" outline="0" fieldPosition="0">
        <references count="1">
          <reference field="8" count="0"/>
        </references>
      </pivotArea>
    </format>
    <format dxfId="1919">
      <pivotArea dataOnly="0" labelOnly="1" outline="0" fieldPosition="0">
        <references count="1">
          <reference field="4" count="0"/>
        </references>
      </pivotArea>
    </format>
    <format dxfId="1918">
      <pivotArea dataOnly="0" labelOnly="1" outline="0" fieldPosition="0">
        <references count="1">
          <reference field="4294967294" count="1">
            <x v="17"/>
          </reference>
        </references>
      </pivotArea>
    </format>
    <format dxfId="1917">
      <pivotArea dataOnly="0" labelOnly="1" outline="0" fieldPosition="0">
        <references count="1">
          <reference field="4294967294" count="2">
            <x v="0"/>
            <x v="1"/>
          </reference>
        </references>
      </pivotArea>
    </format>
    <format dxfId="1916">
      <pivotArea dataOnly="0" outline="0" fieldPosition="0">
        <references count="1">
          <reference field="4294967294" count="1">
            <x v="0"/>
          </reference>
        </references>
      </pivotArea>
    </format>
    <format dxfId="1915">
      <pivotArea dataOnly="0" outline="0" fieldPosition="0">
        <references count="1">
          <reference field="4294967294" count="1">
            <x v="0"/>
          </reference>
        </references>
      </pivotArea>
    </format>
    <format dxfId="1914">
      <pivotArea dataOnly="0" outline="0" fieldPosition="0">
        <references count="1">
          <reference field="4294967294" count="1">
            <x v="0"/>
          </reference>
        </references>
      </pivotArea>
    </format>
    <format dxfId="1913">
      <pivotArea field="9" type="button" dataOnly="0" labelOnly="1" outline="0" axis="axisRow" fieldPosition="0"/>
    </format>
    <format dxfId="1912">
      <pivotArea field="4" type="button" dataOnly="0" labelOnly="1" outline="0" axis="axisRow" fieldPosition="1"/>
    </format>
    <format dxfId="1911">
      <pivotArea field="5" type="button" dataOnly="0" labelOnly="1" outline="0" axis="axisRow" fieldPosition="2"/>
    </format>
    <format dxfId="1910">
      <pivotArea dataOnly="0" labelOnly="1" outline="0" fieldPosition="0">
        <references count="1">
          <reference field="4294967294" count="19">
            <x v="0"/>
            <x v="1"/>
            <x v="2"/>
            <x v="3"/>
            <x v="4"/>
            <x v="5"/>
            <x v="6"/>
            <x v="7"/>
            <x v="8"/>
            <x v="9"/>
            <x v="10"/>
            <x v="11"/>
            <x v="12"/>
            <x v="13"/>
            <x v="14"/>
            <x v="15"/>
            <x v="16"/>
            <x v="17"/>
            <x v="18"/>
          </reference>
        </references>
      </pivotArea>
    </format>
    <format dxfId="1909">
      <pivotArea field="9" type="button" dataOnly="0" labelOnly="1" outline="0" axis="axisRow" fieldPosition="0"/>
    </format>
    <format dxfId="1908">
      <pivotArea field="4" type="button" dataOnly="0" labelOnly="1" outline="0" axis="axisRow" fieldPosition="1"/>
    </format>
    <format dxfId="1907">
      <pivotArea field="5" type="button" dataOnly="0" labelOnly="1" outline="0" axis="axisRow" fieldPosition="2"/>
    </format>
    <format dxfId="1906">
      <pivotArea dataOnly="0" labelOnly="1" outline="0" fieldPosition="0">
        <references count="1">
          <reference field="4294967294" count="19">
            <x v="0"/>
            <x v="1"/>
            <x v="2"/>
            <x v="3"/>
            <x v="4"/>
            <x v="5"/>
            <x v="6"/>
            <x v="7"/>
            <x v="8"/>
            <x v="9"/>
            <x v="10"/>
            <x v="11"/>
            <x v="12"/>
            <x v="13"/>
            <x v="14"/>
            <x v="15"/>
            <x v="16"/>
            <x v="17"/>
            <x v="18"/>
          </reference>
        </references>
      </pivotArea>
    </format>
    <format dxfId="1905">
      <pivotArea outline="0" fieldPosition="0">
        <references count="3">
          <reference field="4" count="12" selected="0">
            <x v="7"/>
            <x v="9"/>
            <x v="10"/>
            <x v="12"/>
            <x v="21"/>
            <x v="22"/>
            <x v="24"/>
            <x v="25"/>
            <x v="31"/>
            <x v="33"/>
            <x v="37"/>
            <x v="41"/>
          </reference>
          <reference field="5" count="12" selected="0">
            <x v="0"/>
            <x v="5"/>
            <x v="14"/>
            <x v="15"/>
            <x v="20"/>
            <x v="26"/>
            <x v="29"/>
            <x v="30"/>
            <x v="38"/>
            <x v="39"/>
            <x v="42"/>
            <x v="43"/>
          </reference>
          <reference field="9" count="1" selected="0">
            <x v="32"/>
          </reference>
        </references>
      </pivotArea>
    </format>
    <format dxfId="1904">
      <pivotArea outline="0" fieldPosition="0">
        <references count="3">
          <reference field="4" count="1" selected="0">
            <x v="46"/>
          </reference>
          <reference field="5" count="1" selected="0">
            <x v="12"/>
          </reference>
          <reference field="9" count="1" selected="0">
            <x v="33"/>
          </reference>
        </references>
      </pivotArea>
    </format>
    <format dxfId="1903">
      <pivotArea outline="0" fieldPosition="0">
        <references count="3">
          <reference field="4" count="3" selected="0">
            <x v="6"/>
            <x v="7"/>
            <x v="28"/>
          </reference>
          <reference field="5" count="3" selected="0">
            <x v="19"/>
            <x v="42"/>
            <x v="45"/>
          </reference>
          <reference field="9" count="1" selected="0">
            <x v="24"/>
          </reference>
        </references>
      </pivotArea>
    </format>
    <format dxfId="1902">
      <pivotArea outline="0" fieldPosition="0">
        <references count="3">
          <reference field="4" count="2" selected="0">
            <x v="6"/>
            <x v="30"/>
          </reference>
          <reference field="5" count="2" selected="0">
            <x v="16"/>
            <x v="19"/>
          </reference>
          <reference field="9" count="1" selected="0">
            <x v="3"/>
          </reference>
        </references>
      </pivotArea>
    </format>
    <format dxfId="1901">
      <pivotArea outline="0" fieldPosition="0">
        <references count="3">
          <reference field="4" count="1" selected="0">
            <x v="13"/>
          </reference>
          <reference field="5" count="1" selected="0">
            <x v="9"/>
          </reference>
          <reference field="9" count="1" selected="0">
            <x v="2"/>
          </reference>
        </references>
      </pivotArea>
    </format>
    <format dxfId="1900">
      <pivotArea outline="0" fieldPosition="0">
        <references count="3">
          <reference field="4" count="23" selected="0">
            <x v="0"/>
            <x v="1"/>
            <x v="2"/>
            <x v="3"/>
            <x v="4"/>
            <x v="5"/>
            <x v="6"/>
            <x v="7"/>
            <x v="8"/>
            <x v="11"/>
            <x v="12"/>
            <x v="16"/>
            <x v="17"/>
            <x v="26"/>
            <x v="27"/>
            <x v="32"/>
            <x v="35"/>
            <x v="37"/>
            <x v="38"/>
            <x v="41"/>
            <x v="43"/>
            <x v="44"/>
            <x v="46"/>
          </reference>
          <reference field="5" count="23" selected="0">
            <x v="4"/>
            <x v="8"/>
            <x v="10"/>
            <x v="11"/>
            <x v="12"/>
            <x v="19"/>
            <x v="21"/>
            <x v="22"/>
            <x v="23"/>
            <x v="24"/>
            <x v="25"/>
            <x v="26"/>
            <x v="29"/>
            <x v="32"/>
            <x v="33"/>
            <x v="34"/>
            <x v="35"/>
            <x v="36"/>
            <x v="37"/>
            <x v="38"/>
            <x v="40"/>
            <x v="41"/>
            <x v="42"/>
          </reference>
          <reference field="9" count="1" selected="0">
            <x v="1"/>
          </reference>
        </references>
      </pivotArea>
    </format>
    <format dxfId="1899">
      <pivotArea field="9" type="button" dataOnly="0" labelOnly="1" outline="0" axis="axisRow" fieldPosition="0"/>
    </format>
    <format dxfId="1898">
      <pivotArea field="4" type="button" dataOnly="0" labelOnly="1" outline="0" axis="axisRow" fieldPosition="1"/>
    </format>
    <format dxfId="1897">
      <pivotArea field="5" type="button" dataOnly="0" labelOnly="1" outline="0" axis="axisRow" fieldPosition="2"/>
    </format>
    <format dxfId="1896">
      <pivotArea dataOnly="0" labelOnly="1" outline="0" fieldPosition="0">
        <references count="1">
          <reference field="4294967294" count="19">
            <x v="0"/>
            <x v="1"/>
            <x v="2"/>
            <x v="3"/>
            <x v="4"/>
            <x v="5"/>
            <x v="6"/>
            <x v="7"/>
            <x v="8"/>
            <x v="9"/>
            <x v="10"/>
            <x v="11"/>
            <x v="12"/>
            <x v="13"/>
            <x v="14"/>
            <x v="15"/>
            <x v="16"/>
            <x v="17"/>
            <x v="18"/>
          </reference>
        </references>
      </pivotArea>
    </format>
    <format dxfId="1895">
      <pivotArea field="9" type="button" dataOnly="0" labelOnly="1" outline="0" axis="axisRow" fieldPosition="0"/>
    </format>
    <format dxfId="1894">
      <pivotArea field="4" type="button" dataOnly="0" labelOnly="1" outline="0" axis="axisRow" fieldPosition="1"/>
    </format>
    <format dxfId="1893">
      <pivotArea field="5" type="button" dataOnly="0" labelOnly="1" outline="0" axis="axisRow" fieldPosition="2"/>
    </format>
    <format dxfId="1892">
      <pivotArea dataOnly="0" labelOnly="1" outline="0" fieldPosition="0">
        <references count="1">
          <reference field="4294967294" count="19">
            <x v="0"/>
            <x v="1"/>
            <x v="2"/>
            <x v="3"/>
            <x v="4"/>
            <x v="5"/>
            <x v="6"/>
            <x v="7"/>
            <x v="8"/>
            <x v="9"/>
            <x v="10"/>
            <x v="11"/>
            <x v="12"/>
            <x v="13"/>
            <x v="14"/>
            <x v="15"/>
            <x v="16"/>
            <x v="17"/>
            <x v="18"/>
          </reference>
        </references>
      </pivotArea>
    </format>
    <format dxfId="1891">
      <pivotArea dataOnly="0" outline="0" fieldPosition="0">
        <references count="1">
          <reference field="4294967294" count="1">
            <x v="1"/>
          </reference>
        </references>
      </pivotArea>
    </format>
    <format dxfId="1890">
      <pivotArea dataOnly="0" outline="0" fieldPosition="0">
        <references count="1">
          <reference field="4294967294" count="1">
            <x v="0"/>
          </reference>
        </references>
      </pivotArea>
    </format>
    <format dxfId="1889">
      <pivotArea dataOnly="0" labelOnly="1" outline="0" fieldPosition="0">
        <references count="1">
          <reference field="4294967294" count="1">
            <x v="2"/>
          </reference>
        </references>
      </pivotArea>
    </format>
    <format dxfId="1888">
      <pivotArea dataOnly="0" labelOnly="1" outline="0" fieldPosition="0">
        <references count="1">
          <reference field="4294967294" count="1">
            <x v="3"/>
          </reference>
        </references>
      </pivotArea>
    </format>
    <format dxfId="1887">
      <pivotArea dataOnly="0" labelOnly="1" outline="0" fieldPosition="0">
        <references count="1">
          <reference field="4294967294" count="1">
            <x v="4"/>
          </reference>
        </references>
      </pivotArea>
    </format>
    <format dxfId="1886">
      <pivotArea outline="0" fieldPosition="0">
        <references count="1">
          <reference field="4294967294" count="1" selected="0">
            <x v="18"/>
          </reference>
        </references>
      </pivotArea>
    </format>
    <format dxfId="1885">
      <pivotArea dataOnly="0" labelOnly="1" outline="0" fieldPosition="0">
        <references count="1">
          <reference field="4294967294" count="1">
            <x v="18"/>
          </reference>
        </references>
      </pivotArea>
    </format>
    <format dxfId="1884">
      <pivotArea dataOnly="0" outline="0" fieldPosition="0">
        <references count="1">
          <reference field="4294967294" count="1">
            <x v="0"/>
          </reference>
        </references>
      </pivotArea>
    </format>
    <format dxfId="1883">
      <pivotArea dataOnly="0" outline="0" fieldPosition="0">
        <references count="1">
          <reference field="4294967294" count="1">
            <x v="1"/>
          </reference>
        </references>
      </pivotArea>
    </format>
    <format dxfId="1882">
      <pivotArea dataOnly="0" outline="0" fieldPosition="0">
        <references count="1">
          <reference field="4294967294" count="1">
            <x v="2"/>
          </reference>
        </references>
      </pivotArea>
    </format>
    <format dxfId="1881">
      <pivotArea dataOnly="0" outline="0" fieldPosition="0">
        <references count="1">
          <reference field="4294967294" count="1">
            <x v="3"/>
          </reference>
        </references>
      </pivotArea>
    </format>
    <format dxfId="1880">
      <pivotArea dataOnly="0" outline="0" fieldPosition="0">
        <references count="1">
          <reference field="4294967294" count="1">
            <x v="4"/>
          </reference>
        </references>
      </pivotArea>
    </format>
    <format dxfId="1879">
      <pivotArea dataOnly="0" outline="0" fieldPosition="0">
        <references count="1">
          <reference field="4294967294" count="1">
            <x v="18"/>
          </reference>
        </references>
      </pivotArea>
    </format>
    <format dxfId="1878">
      <pivotArea dataOnly="0" outline="0" fieldPosition="0">
        <references count="1">
          <reference field="4294967294" count="1">
            <x v="0"/>
          </reference>
        </references>
      </pivotArea>
    </format>
    <format dxfId="1877">
      <pivotArea dataOnly="0" outline="0" fieldPosition="0">
        <references count="1">
          <reference field="4294967294" count="1">
            <x v="1"/>
          </reference>
        </references>
      </pivotArea>
    </format>
    <format dxfId="1876">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A0FB3DCB-401C-41BC-A845-E249BD043567}" name="PivotTable1" cacheId="1" applyNumberFormats="0" applyBorderFormats="0" applyFontFormats="0" applyPatternFormats="0" applyAlignmentFormats="0" applyWidthHeightFormats="1" dataCaption="Values" updatedVersion="8" minRefreshableVersion="3" useAutoFormatting="1" itemPrintTitles="1" createdVersion="7" indent="0" compact="0" compactData="0" multipleFieldFilters="0" rowHeaderCaption="PROGRAM AREA">
  <location ref="A5:W289" firstHeaderRow="0" firstDataRow="1" firstDataCol="4" rowPageCount="1" colPageCount="1"/>
  <pivotFields count="36">
    <pivotField compact="0" outline="0" showAll="0" defaultSubtotal="0"/>
    <pivotField compact="0" outline="0" showAll="0" defaultSubtotal="0"/>
    <pivotField compact="0" outline="0" showAll="0" defaultSubtotal="0"/>
    <pivotField compact="0" outline="0" showAll="0" defaultSubtotal="0"/>
    <pivotField axis="axisRow" compact="0" outline="0" showAll="0" sortType="ascending" defaultSubtotal="0">
      <items count="178">
        <item x="24"/>
        <item x="25"/>
        <item x="26"/>
        <item x="27"/>
        <item x="165"/>
        <item x="28"/>
        <item x="171"/>
        <item x="31"/>
        <item x="29"/>
        <item x="30"/>
        <item x="33"/>
        <item x="34"/>
        <item x="35"/>
        <item x="36"/>
        <item x="37"/>
        <item x="32"/>
        <item x="38"/>
        <item x="39"/>
        <item x="40"/>
        <item x="41"/>
        <item x="149"/>
        <item x="42"/>
        <item x="43"/>
        <item x="15"/>
        <item x="44"/>
        <item x="45"/>
        <item x="48"/>
        <item x="46"/>
        <item x="49"/>
        <item x="176"/>
        <item x="50"/>
        <item x="51"/>
        <item x="110"/>
        <item x="52"/>
        <item x="53"/>
        <item x="54"/>
        <item x="55"/>
        <item x="152"/>
        <item x="56"/>
        <item x="141"/>
        <item x="57"/>
        <item x="139"/>
        <item x="12"/>
        <item x="99"/>
        <item x="124"/>
        <item x="58"/>
        <item x="147"/>
        <item x="103"/>
        <item x="104"/>
        <item x="111"/>
        <item x="131"/>
        <item x="155"/>
        <item x="59"/>
        <item x="16"/>
        <item x="17"/>
        <item x="134"/>
        <item x="160"/>
        <item x="100"/>
        <item x="60"/>
        <item x="130"/>
        <item x="61"/>
        <item x="0"/>
        <item x="133"/>
        <item x="6"/>
        <item x="112"/>
        <item x="164"/>
        <item x="62"/>
        <item x="63"/>
        <item x="64"/>
        <item x="168"/>
        <item x="166"/>
        <item x="125"/>
        <item x="142"/>
        <item x="8"/>
        <item x="65"/>
        <item x="127"/>
        <item x="146"/>
        <item x="128"/>
        <item x="66"/>
        <item x="132"/>
        <item x="67"/>
        <item x="116"/>
        <item x="68"/>
        <item x="143"/>
        <item x="101"/>
        <item x="117"/>
        <item x="105"/>
        <item x="102"/>
        <item x="163"/>
        <item x="69"/>
        <item x="159"/>
        <item x="70"/>
        <item x="71"/>
        <item x="106"/>
        <item x="72"/>
        <item x="11"/>
        <item x="148"/>
        <item x="73"/>
        <item x="107"/>
        <item x="113"/>
        <item x="169"/>
        <item x="153"/>
        <item x="150"/>
        <item x="74"/>
        <item x="120"/>
        <item x="156"/>
        <item x="75"/>
        <item x="174"/>
        <item x="175"/>
        <item x="18"/>
        <item x="5"/>
        <item x="126"/>
        <item x="19"/>
        <item x="151"/>
        <item x="121"/>
        <item x="172"/>
        <item x="76"/>
        <item x="77"/>
        <item x="122"/>
        <item x="78"/>
        <item x="79"/>
        <item x="80"/>
        <item x="129"/>
        <item x="81"/>
        <item x="135"/>
        <item x="82"/>
        <item x="20"/>
        <item x="83"/>
        <item x="13"/>
        <item x="162"/>
        <item x="3"/>
        <item x="118"/>
        <item x="170"/>
        <item x="84"/>
        <item x="85"/>
        <item x="7"/>
        <item x="123"/>
        <item x="108"/>
        <item x="86"/>
        <item x="109"/>
        <item x="87"/>
        <item x="137"/>
        <item x="9"/>
        <item x="88"/>
        <item x="89"/>
        <item x="158"/>
        <item x="154"/>
        <item x="47"/>
        <item x="173"/>
        <item x="138"/>
        <item x="161"/>
        <item x="90"/>
        <item x="144"/>
        <item x="91"/>
        <item x="140"/>
        <item x="92"/>
        <item x="93"/>
        <item x="167"/>
        <item x="119"/>
        <item x="136"/>
        <item x="10"/>
        <item x="94"/>
        <item x="98"/>
        <item x="21"/>
        <item x="95"/>
        <item x="14"/>
        <item x="96"/>
        <item x="22"/>
        <item x="114"/>
        <item x="145"/>
        <item x="23"/>
        <item x="1"/>
        <item x="157"/>
        <item x="2"/>
        <item x="4"/>
        <item x="97"/>
        <item x="177"/>
        <item x="115"/>
      </items>
    </pivotField>
    <pivotField axis="axisRow" compact="0" outline="0" showAll="0" defaultSubtotal="0">
      <items count="179">
        <item x="0"/>
        <item x="1"/>
        <item x="2"/>
        <item x="10"/>
        <item x="11"/>
        <item x="12"/>
        <item x="13"/>
        <item x="14"/>
        <item x="15"/>
        <item x="16"/>
        <item x="17"/>
        <item x="18"/>
        <item x="19"/>
        <item x="20"/>
        <item x="21"/>
        <item x="22"/>
        <item x="23"/>
        <item x="27"/>
        <item x="31"/>
        <item x="29"/>
        <item x="28"/>
        <item x="25"/>
        <item x="30"/>
        <item x="32"/>
        <item x="26"/>
        <item x="24"/>
        <item x="33"/>
        <item x="36"/>
        <item x="37"/>
        <item x="38"/>
        <item x="39"/>
        <item x="42"/>
        <item x="43"/>
        <item x="46"/>
        <item x="40"/>
        <item x="41"/>
        <item x="44"/>
        <item x="47"/>
        <item x="45"/>
        <item x="48"/>
        <item x="35"/>
        <item x="98"/>
        <item x="70"/>
        <item x="55"/>
        <item x="99"/>
        <item x="100"/>
        <item x="101"/>
        <item x="102"/>
        <item x="72"/>
        <item x="96"/>
        <item x="58"/>
        <item x="103"/>
        <item x="104"/>
        <item x="8"/>
        <item x="105"/>
        <item x="106"/>
        <item x="73"/>
        <item x="77"/>
        <item x="82"/>
        <item x="84"/>
        <item x="67"/>
        <item x="107"/>
        <item x="75"/>
        <item x="81"/>
        <item x="108"/>
        <item x="109"/>
        <item x="110"/>
        <item x="52"/>
        <item x="111"/>
        <item x="60"/>
        <item x="61"/>
        <item x="6"/>
        <item x="112"/>
        <item x="65"/>
        <item x="68"/>
        <item x="71"/>
        <item x="113"/>
        <item x="5"/>
        <item x="78"/>
        <item x="83"/>
        <item x="3"/>
        <item x="9"/>
        <item x="95"/>
        <item x="114"/>
        <item x="115"/>
        <item x="116"/>
        <item x="117"/>
        <item x="69"/>
        <item x="118"/>
        <item x="119"/>
        <item x="64"/>
        <item x="120"/>
        <item x="121"/>
        <item x="122"/>
        <item x="85"/>
        <item x="123"/>
        <item x="87"/>
        <item x="124"/>
        <item x="125"/>
        <item x="74"/>
        <item x="126"/>
        <item x="53"/>
        <item x="54"/>
        <item x="63"/>
        <item x="127"/>
        <item x="128"/>
        <item x="66"/>
        <item x="129"/>
        <item x="79"/>
        <item x="7"/>
        <item x="130"/>
        <item x="51"/>
        <item x="131"/>
        <item x="132"/>
        <item x="80"/>
        <item x="57"/>
        <item x="133"/>
        <item x="76"/>
        <item x="134"/>
        <item x="135"/>
        <item x="136"/>
        <item x="86"/>
        <item x="137"/>
        <item x="88"/>
        <item x="89"/>
        <item x="138"/>
        <item x="90"/>
        <item x="56"/>
        <item x="139"/>
        <item x="59"/>
        <item x="62"/>
        <item x="91"/>
        <item x="140"/>
        <item x="92"/>
        <item x="93"/>
        <item x="141"/>
        <item x="50"/>
        <item x="142"/>
        <item x="143"/>
        <item x="144"/>
        <item x="145"/>
        <item x="146"/>
        <item x="147"/>
        <item x="148"/>
        <item x="49"/>
        <item x="4"/>
        <item x="149"/>
        <item x="150"/>
        <item x="151"/>
        <item x="152"/>
        <item x="153"/>
        <item x="154"/>
        <item x="155"/>
        <item x="156"/>
        <item x="157"/>
        <item x="158"/>
        <item x="159"/>
        <item x="160"/>
        <item x="161"/>
        <item x="162"/>
        <item x="163"/>
        <item x="164"/>
        <item x="97"/>
        <item x="165"/>
        <item x="34"/>
        <item x="166"/>
        <item x="167"/>
        <item x="94"/>
        <item x="168"/>
        <item x="169"/>
        <item x="170"/>
        <item x="171"/>
        <item x="172"/>
        <item x="173"/>
        <item x="174"/>
        <item x="175"/>
        <item x="176"/>
        <item x="177"/>
        <item x="178"/>
      </items>
    </pivotField>
    <pivotField compact="0" outline="0" showAll="0" defaultSubtotal="0"/>
    <pivotField axis="axisPage" compact="0" outline="0" multipleItemSelectionAllowed="1" showAll="0" defaultSubtotal="0">
      <items count="6">
        <item h="1" x="2"/>
        <item h="1" x="4"/>
        <item x="1"/>
        <item h="1" x="3"/>
        <item h="1" x="0"/>
        <item h="1" x="5"/>
      </items>
    </pivotField>
    <pivotField axis="axisRow" compact="0" outline="0" showAll="0">
      <items count="39">
        <item x="2"/>
        <item x="12"/>
        <item x="35"/>
        <item x="33"/>
        <item x="13"/>
        <item x="16"/>
        <item x="14"/>
        <item x="34"/>
        <item x="1"/>
        <item x="18"/>
        <item x="4"/>
        <item x="22"/>
        <item x="24"/>
        <item x="23"/>
        <item x="19"/>
        <item x="17"/>
        <item x="27"/>
        <item x="3"/>
        <item x="7"/>
        <item x="26"/>
        <item x="31"/>
        <item x="5"/>
        <item x="6"/>
        <item x="25"/>
        <item x="32"/>
        <item x="9"/>
        <item x="0"/>
        <item x="8"/>
        <item x="21"/>
        <item x="30"/>
        <item x="29"/>
        <item x="20"/>
        <item x="10"/>
        <item h="1" x="28"/>
        <item x="36"/>
        <item x="11"/>
        <item x="15"/>
        <item x="37"/>
        <item t="default"/>
      </items>
    </pivotField>
    <pivotField compact="0" outline="0" showAll="0" defaultSubtotal="0"/>
    <pivotField name=" " axis="axisRow" compact="0" outline="0" subtotalTop="0" showAll="0">
      <items count="6">
        <item n="Salaries &amp; Benefits" x="3"/>
        <item n="Services &amp; Supplies" x="0"/>
        <item n="Interfund/Other Charges" x="2"/>
        <item n="Capital Assets" x="1"/>
        <item n="Contributions &amp; Tranfers" x="4"/>
        <item t="default"/>
      </items>
    </pivotField>
    <pivotField compact="0" outline="0" subtotalTop="0" showAll="0" defaultSubtotal="0"/>
    <pivotField compact="0" outline="0" subtotalTop="0" showAll="0" defaultSubtotal="0"/>
    <pivotField dataField="1" compact="0" numFmtId="43" outline="0" subtotalTop="0" showAll="0" defaultSubtotal="0"/>
    <pivotField compact="0" outline="0" subtotalTop="0" showAll="0" defaultSubtotal="0"/>
    <pivotField compact="0" outline="0" showAll="0" defaultSubtotal="0"/>
    <pivotField dataField="1" compact="0" outline="0" subtotalTop="0" showAll="0" defaultSubtotal="0"/>
    <pivotField dataField="1" compact="0" numFmtId="43" outline="0" showAll="0" defaultSubtotal="0"/>
    <pivotField dataField="1" compact="0" numFmtId="43" outline="0" showAll="0" defaultSubtotal="0"/>
    <pivotField dataField="1" compact="0" numFmtId="43"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numFmtId="43" outline="0" subtotalTop="0" showAll="0" defaultSubtotal="0"/>
    <pivotField dataField="1" compact="0" numFmtId="43" outline="0" showAll="0" defaultSubtotal="0"/>
    <pivotField dataField="1" compact="0" numFmtId="43" outline="0" showAll="0" defaultSubtotal="0"/>
    <pivotField dataField="1" compact="0" numFmtId="43" outline="0" showAll="0" defaultSubtotal="0"/>
    <pivotField dataField="1" compact="0" numFmtId="43" outline="0" showAll="0" defaultSubtotal="0"/>
    <pivotField compact="0" numFmtId="43" outline="0" showAll="0" defaultSubtotal="0"/>
    <pivotField compact="0" numFmtId="43" outline="0" showAll="0" defaultSubtotal="0"/>
  </pivotFields>
  <rowFields count="4">
    <field x="8"/>
    <field x="10"/>
    <field x="4"/>
    <field x="5"/>
  </rowFields>
  <rowItems count="284">
    <i>
      <x v="8"/>
      <x/>
      <x/>
      <x v="25"/>
    </i>
    <i r="2">
      <x v="1"/>
      <x v="21"/>
    </i>
    <i r="2">
      <x v="2"/>
      <x v="24"/>
    </i>
    <i r="2">
      <x v="3"/>
      <x v="17"/>
    </i>
    <i r="2">
      <x v="5"/>
      <x v="20"/>
    </i>
    <i r="2">
      <x v="8"/>
      <x v="19"/>
    </i>
    <i r="2">
      <x v="9"/>
      <x v="22"/>
    </i>
    <i r="2">
      <x v="10"/>
      <x v="26"/>
    </i>
    <i r="2">
      <x v="11"/>
      <x v="164"/>
    </i>
    <i r="2">
      <x v="12"/>
      <x v="40"/>
    </i>
    <i r="2">
      <x v="13"/>
      <x v="27"/>
    </i>
    <i r="2">
      <x v="14"/>
      <x v="28"/>
    </i>
    <i r="2">
      <x v="16"/>
      <x v="29"/>
    </i>
    <i r="2">
      <x v="17"/>
      <x v="30"/>
    </i>
    <i r="2">
      <x v="18"/>
      <x v="34"/>
    </i>
    <i r="2">
      <x v="19"/>
      <x v="35"/>
    </i>
    <i r="2">
      <x v="21"/>
      <x v="31"/>
    </i>
    <i r="2">
      <x v="22"/>
      <x v="32"/>
    </i>
    <i r="2">
      <x v="24"/>
      <x v="36"/>
    </i>
    <i r="2">
      <x v="25"/>
      <x v="38"/>
    </i>
    <i r="2">
      <x v="27"/>
      <x v="33"/>
    </i>
    <i r="2">
      <x v="28"/>
      <x v="144"/>
    </i>
    <i r="2">
      <x v="29"/>
      <x v="177"/>
    </i>
    <i r="2">
      <x v="30"/>
      <x v="136"/>
    </i>
    <i t="default" r="1">
      <x/>
    </i>
    <i r="1">
      <x v="1"/>
      <x v="31"/>
      <x v="111"/>
    </i>
    <i r="2">
      <x v="32"/>
      <x v="66"/>
    </i>
    <i r="2">
      <x v="33"/>
      <x v="67"/>
    </i>
    <i r="2">
      <x v="34"/>
      <x v="101"/>
    </i>
    <i r="2">
      <x v="35"/>
      <x v="102"/>
    </i>
    <i r="2">
      <x v="36"/>
      <x v="43"/>
    </i>
    <i r="2">
      <x v="38"/>
      <x v="127"/>
    </i>
    <i r="2">
      <x v="40"/>
      <x v="115"/>
    </i>
    <i r="2">
      <x v="42"/>
      <x v="5"/>
    </i>
    <i r="2">
      <x v="45"/>
      <x v="50"/>
    </i>
    <i r="2">
      <x v="52"/>
      <x v="129"/>
    </i>
    <i r="2">
      <x v="57"/>
      <x v="45"/>
    </i>
    <i r="2">
      <x v="58"/>
      <x v="69"/>
    </i>
    <i r="2">
      <x v="60"/>
      <x v="70"/>
    </i>
    <i r="2">
      <x v="62"/>
      <x v="116"/>
    </i>
    <i r="2">
      <x v="66"/>
      <x v="130"/>
    </i>
    <i r="2">
      <x v="67"/>
      <x v="103"/>
    </i>
    <i r="2">
      <x v="68"/>
      <x v="90"/>
    </i>
    <i r="2">
      <x v="73"/>
      <x v="53"/>
    </i>
    <i r="2">
      <x v="74"/>
      <x v="73"/>
    </i>
    <i r="2">
      <x v="78"/>
      <x v="106"/>
    </i>
    <i r="2">
      <x v="80"/>
      <x v="60"/>
    </i>
    <i r="2">
      <x v="82"/>
      <x v="74"/>
    </i>
    <i r="2">
      <x v="87"/>
      <x v="47"/>
    </i>
    <i r="2">
      <x v="89"/>
      <x v="87"/>
    </i>
    <i r="2">
      <x v="91"/>
      <x v="42"/>
    </i>
    <i r="2">
      <x v="92"/>
      <x v="75"/>
    </i>
    <i r="2">
      <x v="93"/>
      <x v="55"/>
    </i>
    <i r="2">
      <x v="94"/>
      <x v="48"/>
    </i>
    <i r="2">
      <x v="97"/>
      <x v="56"/>
    </i>
    <i r="2">
      <x v="98"/>
      <x v="61"/>
    </i>
    <i r="2">
      <x v="103"/>
      <x v="99"/>
    </i>
    <i r="2">
      <x v="106"/>
      <x v="62"/>
    </i>
    <i r="2">
      <x v="116"/>
      <x v="117"/>
    </i>
    <i r="2">
      <x v="117"/>
      <x v="57"/>
    </i>
    <i r="2">
      <x v="119"/>
      <x v="78"/>
    </i>
    <i r="2">
      <x v="120"/>
      <x v="108"/>
    </i>
    <i r="2">
      <x v="121"/>
      <x v="114"/>
    </i>
    <i r="2">
      <x v="123"/>
      <x v="63"/>
    </i>
    <i r="2">
      <x v="125"/>
      <x v="58"/>
    </i>
    <i r="2">
      <x v="127"/>
      <x v="79"/>
    </i>
    <i r="2">
      <x v="128"/>
      <x v="6"/>
    </i>
    <i r="2">
      <x v="130"/>
      <x v="80"/>
    </i>
    <i r="2">
      <x v="133"/>
      <x v="59"/>
    </i>
    <i r="2">
      <x v="134"/>
      <x v="94"/>
    </i>
    <i r="2">
      <x v="138"/>
      <x v="121"/>
    </i>
    <i r="2">
      <x v="140"/>
      <x v="96"/>
    </i>
    <i r="2">
      <x v="142"/>
      <x v="81"/>
    </i>
    <i r="2">
      <x v="143"/>
      <x v="123"/>
    </i>
    <i r="2">
      <x v="144"/>
      <x v="124"/>
    </i>
    <i r="2">
      <x v="147"/>
      <x v="37"/>
    </i>
    <i r="2">
      <x v="151"/>
      <x v="126"/>
    </i>
    <i r="2">
      <x v="153"/>
      <x v="131"/>
    </i>
    <i r="2">
      <x v="154"/>
      <x v="132"/>
    </i>
    <i r="2">
      <x v="155"/>
      <x v="133"/>
    </i>
    <i r="2">
      <x v="156"/>
      <x v="134"/>
    </i>
    <i t="default" r="1">
      <x v="1"/>
    </i>
    <i r="1">
      <x v="2"/>
      <x v="160"/>
      <x v="3"/>
    </i>
    <i r="2">
      <x v="161"/>
      <x v="167"/>
    </i>
    <i r="2">
      <x v="164"/>
      <x v="82"/>
    </i>
    <i r="2">
      <x v="165"/>
      <x v="7"/>
    </i>
    <i r="2">
      <x v="166"/>
      <x v="49"/>
    </i>
    <i r="2">
      <x v="167"/>
      <x v="15"/>
    </i>
    <i t="default" r="1">
      <x v="2"/>
    </i>
    <i r="1">
      <x v="3"/>
      <x v="174"/>
      <x v="145"/>
    </i>
    <i r="2">
      <x v="175"/>
      <x v="162"/>
    </i>
    <i t="default" r="1">
      <x v="3"/>
    </i>
    <i t="default">
      <x v="8"/>
    </i>
    <i>
      <x v="22"/>
      <x/>
      <x/>
      <x v="25"/>
    </i>
    <i r="2">
      <x v="1"/>
      <x v="21"/>
    </i>
    <i r="2">
      <x v="3"/>
      <x v="17"/>
    </i>
    <i r="2">
      <x v="4"/>
      <x v="163"/>
    </i>
    <i r="2">
      <x v="5"/>
      <x v="20"/>
    </i>
    <i r="2">
      <x v="8"/>
      <x v="19"/>
    </i>
    <i r="2">
      <x v="9"/>
      <x v="22"/>
    </i>
    <i r="2">
      <x v="10"/>
      <x v="26"/>
    </i>
    <i r="2">
      <x v="13"/>
      <x v="27"/>
    </i>
    <i r="2">
      <x v="14"/>
      <x v="28"/>
    </i>
    <i r="2">
      <x v="16"/>
      <x v="29"/>
    </i>
    <i r="2">
      <x v="17"/>
      <x v="30"/>
    </i>
    <i r="2">
      <x v="18"/>
      <x v="34"/>
    </i>
    <i r="2">
      <x v="19"/>
      <x v="35"/>
    </i>
    <i r="2">
      <x v="21"/>
      <x v="31"/>
    </i>
    <i r="2">
      <x v="22"/>
      <x v="32"/>
    </i>
    <i r="2">
      <x v="23"/>
      <x v="8"/>
    </i>
    <i r="2">
      <x v="24"/>
      <x v="36"/>
    </i>
    <i r="2">
      <x v="27"/>
      <x v="33"/>
    </i>
    <i t="default" r="1">
      <x/>
    </i>
    <i r="1">
      <x v="1"/>
      <x v="36"/>
      <x v="43"/>
    </i>
    <i r="2">
      <x v="37"/>
      <x v="149"/>
    </i>
    <i r="2">
      <x v="38"/>
      <x v="127"/>
    </i>
    <i r="2">
      <x v="40"/>
      <x v="115"/>
    </i>
    <i r="2">
      <x v="41"/>
      <x v="128"/>
    </i>
    <i r="2">
      <x v="42"/>
      <x v="5"/>
    </i>
    <i r="2">
      <x v="45"/>
      <x v="50"/>
    </i>
    <i r="2">
      <x v="52"/>
      <x v="129"/>
    </i>
    <i r="2">
      <x v="53"/>
      <x v="9"/>
    </i>
    <i r="2">
      <x v="54"/>
      <x v="10"/>
    </i>
    <i r="2">
      <x v="57"/>
      <x v="45"/>
    </i>
    <i r="2">
      <x v="58"/>
      <x v="69"/>
    </i>
    <i r="2">
      <x v="60"/>
      <x v="70"/>
    </i>
    <i r="2">
      <x v="61"/>
      <x/>
    </i>
    <i r="2">
      <x v="62"/>
      <x v="116"/>
    </i>
    <i r="2">
      <x v="67"/>
      <x v="103"/>
    </i>
    <i r="2">
      <x v="68"/>
      <x v="90"/>
    </i>
    <i r="2">
      <x v="71"/>
      <x v="98"/>
    </i>
    <i r="2">
      <x v="73"/>
      <x v="53"/>
    </i>
    <i r="2">
      <x v="74"/>
      <x v="73"/>
    </i>
    <i r="2">
      <x v="80"/>
      <x v="60"/>
    </i>
    <i r="2">
      <x v="92"/>
      <x v="75"/>
    </i>
    <i r="2">
      <x v="93"/>
      <x v="55"/>
    </i>
    <i r="2">
      <x v="94"/>
      <x v="48"/>
    </i>
    <i r="2">
      <x v="97"/>
      <x v="56"/>
    </i>
    <i r="2">
      <x v="99"/>
      <x v="76"/>
    </i>
    <i r="2">
      <x v="102"/>
      <x v="174"/>
    </i>
    <i r="2">
      <x v="106"/>
      <x v="62"/>
    </i>
    <i r="2">
      <x v="112"/>
      <x v="12"/>
    </i>
    <i r="2">
      <x v="116"/>
      <x v="117"/>
    </i>
    <i r="2">
      <x v="117"/>
      <x v="57"/>
    </i>
    <i r="2">
      <x v="119"/>
      <x v="78"/>
    </i>
    <i r="2">
      <x v="121"/>
      <x v="114"/>
    </i>
    <i r="2">
      <x v="127"/>
      <x v="79"/>
    </i>
    <i r="2">
      <x v="128"/>
      <x v="6"/>
    </i>
    <i r="2">
      <x v="130"/>
      <x v="80"/>
    </i>
    <i r="2">
      <x v="133"/>
      <x v="59"/>
    </i>
    <i r="2">
      <x v="134"/>
      <x v="94"/>
    </i>
    <i r="2">
      <x v="138"/>
      <x v="121"/>
    </i>
    <i r="2">
      <x v="140"/>
      <x v="96"/>
    </i>
    <i r="2">
      <x v="141"/>
      <x v="122"/>
    </i>
    <i r="2">
      <x v="142"/>
      <x v="81"/>
    </i>
    <i r="2">
      <x v="143"/>
      <x v="123"/>
    </i>
    <i r="2">
      <x v="144"/>
      <x v="124"/>
    </i>
    <i r="2">
      <x v="146"/>
      <x v="151"/>
    </i>
    <i r="2">
      <x v="147"/>
      <x v="37"/>
    </i>
    <i r="2">
      <x v="149"/>
      <x v="125"/>
    </i>
    <i r="2">
      <x v="156"/>
      <x v="134"/>
    </i>
    <i t="default" r="1">
      <x v="1"/>
    </i>
    <i r="1">
      <x v="2"/>
      <x v="160"/>
      <x v="3"/>
    </i>
    <i r="2">
      <x v="161"/>
      <x v="167"/>
    </i>
    <i r="2">
      <x v="164"/>
      <x v="82"/>
    </i>
    <i r="2">
      <x v="166"/>
      <x v="49"/>
    </i>
    <i r="2">
      <x v="167"/>
      <x v="15"/>
    </i>
    <i t="default" r="1">
      <x v="2"/>
    </i>
    <i r="1">
      <x v="3"/>
      <x v="174"/>
      <x v="145"/>
    </i>
    <i t="default" r="1">
      <x v="3"/>
    </i>
    <i t="default">
      <x v="22"/>
    </i>
    <i>
      <x v="23"/>
      <x/>
      <x/>
      <x v="25"/>
    </i>
    <i r="2">
      <x v="1"/>
      <x v="21"/>
    </i>
    <i r="2">
      <x v="2"/>
      <x v="24"/>
    </i>
    <i r="2">
      <x v="3"/>
      <x v="17"/>
    </i>
    <i r="2">
      <x v="4"/>
      <x v="163"/>
    </i>
    <i r="2">
      <x v="7"/>
      <x v="18"/>
    </i>
    <i r="2">
      <x v="8"/>
      <x v="19"/>
    </i>
    <i r="2">
      <x v="9"/>
      <x v="22"/>
    </i>
    <i r="2">
      <x v="10"/>
      <x v="26"/>
    </i>
    <i r="2">
      <x v="12"/>
      <x v="40"/>
    </i>
    <i r="2">
      <x v="13"/>
      <x v="27"/>
    </i>
    <i r="2">
      <x v="14"/>
      <x v="28"/>
    </i>
    <i r="2">
      <x v="16"/>
      <x v="29"/>
    </i>
    <i r="2">
      <x v="17"/>
      <x v="30"/>
    </i>
    <i r="2">
      <x v="18"/>
      <x v="34"/>
    </i>
    <i r="2">
      <x v="19"/>
      <x v="35"/>
    </i>
    <i r="2">
      <x v="21"/>
      <x v="31"/>
    </i>
    <i r="2">
      <x v="22"/>
      <x v="32"/>
    </i>
    <i r="2">
      <x v="23"/>
      <x v="8"/>
    </i>
    <i r="2">
      <x v="24"/>
      <x v="36"/>
    </i>
    <i r="2">
      <x v="25"/>
      <x v="38"/>
    </i>
    <i r="2">
      <x v="27"/>
      <x v="33"/>
    </i>
    <i t="default" r="1">
      <x/>
    </i>
    <i r="1">
      <x v="1"/>
      <x v="31"/>
      <x v="111"/>
    </i>
    <i r="2">
      <x v="35"/>
      <x v="102"/>
    </i>
    <i r="2">
      <x v="36"/>
      <x v="43"/>
    </i>
    <i r="2">
      <x v="38"/>
      <x v="127"/>
    </i>
    <i r="2">
      <x v="40"/>
      <x v="115"/>
    </i>
    <i r="2">
      <x v="42"/>
      <x v="5"/>
    </i>
    <i r="2">
      <x v="44"/>
      <x v="97"/>
    </i>
    <i r="2">
      <x v="45"/>
      <x v="50"/>
    </i>
    <i r="2">
      <x v="52"/>
      <x v="129"/>
    </i>
    <i r="2">
      <x v="53"/>
      <x v="9"/>
    </i>
    <i r="2">
      <x v="54"/>
      <x v="10"/>
    </i>
    <i r="2">
      <x v="58"/>
      <x v="69"/>
    </i>
    <i r="2">
      <x v="60"/>
      <x v="70"/>
    </i>
    <i r="2">
      <x v="61"/>
      <x/>
    </i>
    <i r="2">
      <x v="67"/>
      <x v="103"/>
    </i>
    <i r="2">
      <x v="73"/>
      <x v="53"/>
    </i>
    <i r="2">
      <x v="74"/>
      <x v="73"/>
    </i>
    <i r="2">
      <x v="80"/>
      <x v="60"/>
    </i>
    <i r="2">
      <x v="82"/>
      <x v="74"/>
    </i>
    <i r="2">
      <x v="89"/>
      <x v="87"/>
    </i>
    <i r="2">
      <x v="92"/>
      <x v="75"/>
    </i>
    <i r="2">
      <x v="93"/>
      <x v="55"/>
    </i>
    <i r="2">
      <x v="94"/>
      <x v="48"/>
    </i>
    <i r="2">
      <x v="95"/>
      <x v="4"/>
    </i>
    <i r="2">
      <x v="97"/>
      <x v="56"/>
    </i>
    <i r="2">
      <x v="101"/>
      <x v="150"/>
    </i>
    <i r="2">
      <x v="102"/>
      <x v="174"/>
    </i>
    <i r="2">
      <x v="103"/>
      <x v="99"/>
    </i>
    <i r="2">
      <x v="106"/>
      <x v="62"/>
    </i>
    <i r="2">
      <x v="110"/>
      <x v="77"/>
    </i>
    <i r="2">
      <x v="112"/>
      <x v="12"/>
    </i>
    <i r="2">
      <x v="117"/>
      <x v="57"/>
    </i>
    <i r="2">
      <x v="119"/>
      <x v="78"/>
    </i>
    <i r="2">
      <x v="120"/>
      <x v="108"/>
    </i>
    <i r="2">
      <x v="128"/>
      <x v="6"/>
    </i>
    <i r="2">
      <x v="130"/>
      <x v="80"/>
    </i>
    <i r="2">
      <x v="131"/>
      <x v="88"/>
    </i>
    <i r="2">
      <x v="133"/>
      <x v="59"/>
    </i>
    <i r="2">
      <x v="134"/>
      <x v="94"/>
    </i>
    <i r="2">
      <x v="140"/>
      <x v="96"/>
    </i>
    <i r="2">
      <x v="142"/>
      <x v="81"/>
    </i>
    <i r="2">
      <x v="143"/>
      <x v="123"/>
    </i>
    <i r="2">
      <x v="147"/>
      <x v="37"/>
    </i>
    <i r="2">
      <x v="153"/>
      <x v="131"/>
    </i>
    <i r="2">
      <x v="154"/>
      <x v="132"/>
    </i>
    <i r="2">
      <x v="155"/>
      <x v="133"/>
    </i>
    <i r="2">
      <x v="156"/>
      <x v="134"/>
    </i>
    <i t="default" r="1">
      <x v="1"/>
    </i>
    <i r="1">
      <x v="2"/>
      <x v="160"/>
      <x v="3"/>
    </i>
    <i r="2">
      <x v="161"/>
      <x v="167"/>
    </i>
    <i r="2">
      <x v="166"/>
      <x v="49"/>
    </i>
    <i r="2">
      <x v="167"/>
      <x v="15"/>
    </i>
    <i t="default" r="1">
      <x v="2"/>
    </i>
    <i t="default">
      <x v="23"/>
    </i>
    <i>
      <x v="24"/>
      <x v="4"/>
      <x v="177"/>
      <x v="84"/>
    </i>
    <i t="default" r="1">
      <x v="4"/>
    </i>
    <i t="default">
      <x v="24"/>
    </i>
    <i>
      <x v="30"/>
      <x/>
      <x/>
      <x v="25"/>
    </i>
    <i r="2">
      <x v="2"/>
      <x v="24"/>
    </i>
    <i r="2">
      <x v="8"/>
      <x v="19"/>
    </i>
    <i r="2">
      <x v="10"/>
      <x v="26"/>
    </i>
    <i r="2">
      <x v="12"/>
      <x v="40"/>
    </i>
    <i r="2">
      <x v="13"/>
      <x v="27"/>
    </i>
    <i r="2">
      <x v="14"/>
      <x v="28"/>
    </i>
    <i r="2">
      <x v="16"/>
      <x v="29"/>
    </i>
    <i r="2">
      <x v="17"/>
      <x v="30"/>
    </i>
    <i r="2">
      <x v="18"/>
      <x v="34"/>
    </i>
    <i r="2">
      <x v="19"/>
      <x v="35"/>
    </i>
    <i r="2">
      <x v="22"/>
      <x v="32"/>
    </i>
    <i r="2">
      <x v="24"/>
      <x v="36"/>
    </i>
    <i r="2">
      <x v="27"/>
      <x v="33"/>
    </i>
    <i r="2">
      <x v="30"/>
      <x v="136"/>
    </i>
    <i t="default" r="1">
      <x/>
    </i>
    <i r="1">
      <x v="1"/>
      <x v="38"/>
      <x v="127"/>
    </i>
    <i r="2">
      <x v="40"/>
      <x v="115"/>
    </i>
    <i r="2">
      <x v="58"/>
      <x v="69"/>
    </i>
    <i r="2">
      <x v="82"/>
      <x v="74"/>
    </i>
    <i r="2">
      <x v="110"/>
      <x v="77"/>
    </i>
    <i r="2">
      <x v="128"/>
      <x v="6"/>
    </i>
    <i r="2">
      <x v="133"/>
      <x v="59"/>
    </i>
    <i r="2">
      <x v="142"/>
      <x v="81"/>
    </i>
    <i r="2">
      <x v="153"/>
      <x v="131"/>
    </i>
    <i t="default" r="1">
      <x v="1"/>
    </i>
    <i r="1">
      <x v="2"/>
      <x v="160"/>
      <x v="3"/>
    </i>
    <i t="default" r="1">
      <x v="2"/>
    </i>
    <i r="1">
      <x v="3"/>
      <x v="174"/>
      <x v="145"/>
    </i>
    <i r="2">
      <x v="175"/>
      <x v="162"/>
    </i>
    <i t="default" r="1">
      <x v="3"/>
    </i>
    <i t="default">
      <x v="30"/>
    </i>
    <i t="grand">
      <x/>
    </i>
  </rowItems>
  <colFields count="1">
    <field x="-2"/>
  </colFields>
  <colItems count="19">
    <i>
      <x/>
    </i>
    <i i="1">
      <x v="1"/>
    </i>
    <i i="2">
      <x v="2"/>
    </i>
    <i i="3">
      <x v="3"/>
    </i>
    <i i="4">
      <x v="4"/>
    </i>
    <i i="5">
      <x v="5"/>
    </i>
    <i i="6">
      <x v="6"/>
    </i>
    <i i="7">
      <x v="7"/>
    </i>
    <i i="8">
      <x v="8"/>
    </i>
    <i i="9">
      <x v="9"/>
    </i>
    <i i="10">
      <x v="10"/>
    </i>
    <i i="11">
      <x v="11"/>
    </i>
    <i i="12">
      <x v="12"/>
    </i>
    <i i="13">
      <x v="13"/>
    </i>
    <i i="14">
      <x v="14"/>
    </i>
    <i i="15">
      <x v="15"/>
    </i>
    <i i="16">
      <x v="16"/>
    </i>
    <i i="17">
      <x v="17"/>
    </i>
    <i i="18">
      <x v="18"/>
    </i>
  </colItems>
  <pageFields count="1">
    <pageField fld="7" hier="-1"/>
  </pageFields>
  <dataFields count="19">
    <dataField name="FY22-23 Actuals " fld="13" baseField="0" baseItem="0"/>
    <dataField name="FY23-24 CURRENT BUDGET " fld="16" baseField="0" baseItem="0"/>
    <dataField name="JUL " fld="17" baseField="0" baseItem="0"/>
    <dataField name="AUG " fld="18" baseField="0" baseItem="0"/>
    <dataField name="SEP " fld="19" baseField="0" baseItem="0"/>
    <dataField name="Q1 " fld="30" baseField="0" baseItem="0" numFmtId="164"/>
    <dataField name="OCT " fld="20" baseField="9" baseItem="0" numFmtId="164"/>
    <dataField name="NOV " fld="21" baseField="9" baseItem="0"/>
    <dataField name="DEC " fld="22" baseField="9" baseItem="0"/>
    <dataField name="Q2 " fld="31" baseField="0" baseItem="0"/>
    <dataField name="JAN " fld="23" baseField="9" baseItem="0"/>
    <dataField name="FEB " fld="24" baseField="9" baseItem="0"/>
    <dataField name="MAR " fld="25" baseField="9" baseItem="0"/>
    <dataField name="Q3 " fld="32" baseField="0" baseItem="0"/>
    <dataField name="APR " fld="26" baseField="9" baseItem="0"/>
    <dataField name="MAY " fld="27" baseField="9" baseItem="0"/>
    <dataField name="JUN " fld="28" baseField="9" baseItem="0"/>
    <dataField name="Q4 " fld="33" baseField="0" baseItem="0"/>
    <dataField name="TOTAL ACTUALS" fld="29" baseField="0" baseItem="0"/>
  </dataFields>
  <formats count="82">
    <format dxfId="1875">
      <pivotArea field="7" type="button" dataOnly="0" labelOnly="1" outline="0" axis="axisPage" fieldPosition="0"/>
    </format>
    <format dxfId="1874">
      <pivotArea field="8" type="button" dataOnly="0" labelOnly="1" outline="0" axis="axisRow" fieldPosition="0"/>
    </format>
    <format dxfId="1873">
      <pivotArea field="4" type="button" dataOnly="0" labelOnly="1" outline="0" axis="axisRow" fieldPosition="2"/>
    </format>
    <format dxfId="1872">
      <pivotArea field="5" type="button" dataOnly="0" labelOnly="1" outline="0" axis="axisRow" fieldPosition="3"/>
    </format>
    <format dxfId="1871">
      <pivotArea dataOnly="0" labelOnly="1" outline="0" fieldPosition="0">
        <references count="1">
          <reference field="4294967294" count="16">
            <x v="2"/>
            <x v="3"/>
            <x v="4"/>
            <x v="5"/>
            <x v="6"/>
            <x v="7"/>
            <x v="8"/>
            <x v="9"/>
            <x v="10"/>
            <x v="11"/>
            <x v="12"/>
            <x v="13"/>
            <x v="14"/>
            <x v="15"/>
            <x v="16"/>
            <x v="17"/>
          </reference>
        </references>
      </pivotArea>
    </format>
    <format dxfId="1870">
      <pivotArea field="8" type="button" dataOnly="0" labelOnly="1" outline="0" axis="axisRow" fieldPosition="0"/>
    </format>
    <format dxfId="1869">
      <pivotArea field="5" type="button" dataOnly="0" labelOnly="1" outline="0" axis="axisRow" fieldPosition="3"/>
    </format>
    <format dxfId="1868">
      <pivotArea dataOnly="0" labelOnly="1" outline="0" fieldPosition="0">
        <references count="1">
          <reference field="4294967294" count="16">
            <x v="2"/>
            <x v="3"/>
            <x v="4"/>
            <x v="5"/>
            <x v="6"/>
            <x v="7"/>
            <x v="8"/>
            <x v="9"/>
            <x v="10"/>
            <x v="11"/>
            <x v="12"/>
            <x v="13"/>
            <x v="14"/>
            <x v="15"/>
            <x v="16"/>
            <x v="17"/>
          </reference>
        </references>
      </pivotArea>
    </format>
    <format dxfId="1867">
      <pivotArea field="8" type="button" dataOnly="0" labelOnly="1" outline="0" axis="axisRow" fieldPosition="0"/>
    </format>
    <format dxfId="1866">
      <pivotArea field="4" type="button" dataOnly="0" labelOnly="1" outline="0" axis="axisRow" fieldPosition="2"/>
    </format>
    <format dxfId="1865">
      <pivotArea field="5" type="button" dataOnly="0" labelOnly="1" outline="0" axis="axisRow" fieldPosition="3"/>
    </format>
    <format dxfId="1864">
      <pivotArea dataOnly="0" labelOnly="1" outline="0" fieldPosition="0">
        <references count="1">
          <reference field="4294967294" count="16">
            <x v="2"/>
            <x v="3"/>
            <x v="4"/>
            <x v="5"/>
            <x v="6"/>
            <x v="7"/>
            <x v="8"/>
            <x v="9"/>
            <x v="10"/>
            <x v="11"/>
            <x v="12"/>
            <x v="13"/>
            <x v="14"/>
            <x v="15"/>
            <x v="16"/>
            <x v="17"/>
          </reference>
        </references>
      </pivotArea>
    </format>
    <format dxfId="1863">
      <pivotArea dataOnly="0" outline="0" fieldPosition="0">
        <references count="1">
          <reference field="7" count="0"/>
        </references>
      </pivotArea>
    </format>
    <format dxfId="1862">
      <pivotArea dataOnly="0" outline="0" fieldPosition="0">
        <references count="1">
          <reference field="8" count="0" defaultSubtotal="1"/>
        </references>
      </pivotArea>
    </format>
    <format dxfId="1861">
      <pivotArea dataOnly="0" outline="0" fieldPosition="0">
        <references count="1">
          <reference field="8" count="0" defaultSubtotal="1"/>
        </references>
      </pivotArea>
    </format>
    <format dxfId="1860">
      <pivotArea dataOnly="0" outline="0" fieldPosition="0">
        <references count="1">
          <reference field="8" count="0" defaultSubtotal="1"/>
        </references>
      </pivotArea>
    </format>
    <format dxfId="1859">
      <pivotArea dataOnly="0" labelOnly="1" outline="0" fieldPosition="0">
        <references count="1">
          <reference field="7" count="0"/>
        </references>
      </pivotArea>
    </format>
    <format dxfId="1858">
      <pivotArea dataOnly="0" labelOnly="1" outline="0" fieldPosition="0">
        <references count="1">
          <reference field="7" count="0"/>
        </references>
      </pivotArea>
    </format>
    <format dxfId="1857">
      <pivotArea dataOnly="0" labelOnly="1" outline="0" fieldPosition="0">
        <references count="1">
          <reference field="7" count="0"/>
        </references>
      </pivotArea>
    </format>
    <format dxfId="1856">
      <pivotArea dataOnly="0" labelOnly="1" outline="0" fieldPosition="0">
        <references count="1">
          <reference field="4" count="0"/>
        </references>
      </pivotArea>
    </format>
    <format dxfId="1855">
      <pivotArea dataOnly="0" labelOnly="1" outline="0" fieldPosition="0">
        <references count="1">
          <reference field="5" count="0"/>
        </references>
      </pivotArea>
    </format>
    <format dxfId="1854">
      <pivotArea dataOnly="0" outline="0" fieldPosition="0">
        <references count="1">
          <reference field="4294967294" count="1">
            <x v="2"/>
          </reference>
        </references>
      </pivotArea>
    </format>
    <format dxfId="1853">
      <pivotArea dataOnly="0" outline="0" fieldPosition="0">
        <references count="1">
          <reference field="4294967294" count="1">
            <x v="3"/>
          </reference>
        </references>
      </pivotArea>
    </format>
    <format dxfId="1852">
      <pivotArea dataOnly="0" outline="0" fieldPosition="0">
        <references count="1">
          <reference field="4294967294" count="1">
            <x v="4"/>
          </reference>
        </references>
      </pivotArea>
    </format>
    <format dxfId="1851">
      <pivotArea field="4" type="button" dataOnly="0" labelOnly="1" outline="0" axis="axisRow" fieldPosition="2"/>
    </format>
    <format dxfId="1850">
      <pivotArea dataOnly="0" outline="0" fieldPosition="0">
        <references count="1">
          <reference field="7" count="0"/>
        </references>
      </pivotArea>
    </format>
    <format dxfId="1849">
      <pivotArea field="7" type="button" dataOnly="0" labelOnly="1" outline="0" axis="axisPage" fieldPosition="0"/>
    </format>
    <format dxfId="1848">
      <pivotArea field="8" type="button" dataOnly="0" labelOnly="1" outline="0" axis="axisRow" fieldPosition="0"/>
    </format>
    <format dxfId="1847">
      <pivotArea field="4" type="button" dataOnly="0" labelOnly="1" outline="0" axis="axisRow" fieldPosition="2"/>
    </format>
    <format dxfId="1846">
      <pivotArea field="5" type="button" dataOnly="0" labelOnly="1" outline="0" axis="axisRow" fieldPosition="3"/>
    </format>
    <format dxfId="1845">
      <pivotArea dataOnly="0" labelOnly="1" outline="0" fieldPosition="0">
        <references count="1">
          <reference field="4294967294" count="16">
            <x v="2"/>
            <x v="3"/>
            <x v="4"/>
            <x v="5"/>
            <x v="6"/>
            <x v="7"/>
            <x v="8"/>
            <x v="9"/>
            <x v="10"/>
            <x v="11"/>
            <x v="12"/>
            <x v="13"/>
            <x v="14"/>
            <x v="15"/>
            <x v="16"/>
            <x v="17"/>
          </reference>
        </references>
      </pivotArea>
    </format>
    <format dxfId="1844">
      <pivotArea dataOnly="0" labelOnly="1" outline="0" fieldPosition="0">
        <references count="1">
          <reference field="4294967294" count="1">
            <x v="18"/>
          </reference>
        </references>
      </pivotArea>
    </format>
    <format dxfId="1843">
      <pivotArea dataOnly="0" labelOnly="1" outline="0" fieldPosition="0">
        <references count="1">
          <reference field="4294967294" count="1">
            <x v="18"/>
          </reference>
        </references>
      </pivotArea>
    </format>
    <format dxfId="1842">
      <pivotArea dataOnly="0" labelOnly="1" outline="0" fieldPosition="0">
        <references count="1">
          <reference field="4294967294" count="1">
            <x v="18"/>
          </reference>
        </references>
      </pivotArea>
    </format>
    <format dxfId="1841">
      <pivotArea dataOnly="0" outline="0" fieldPosition="0">
        <references count="1">
          <reference field="4294967294" count="1">
            <x v="18"/>
          </reference>
        </references>
      </pivotArea>
    </format>
    <format dxfId="1840">
      <pivotArea dataOnly="0" labelOnly="1" outline="0" fieldPosition="0">
        <references count="1">
          <reference field="7" count="0"/>
        </references>
      </pivotArea>
    </format>
    <format dxfId="1839">
      <pivotArea dataOnly="0" outline="0" fieldPosition="0">
        <references count="1">
          <reference field="10" count="0" defaultSubtotal="1"/>
        </references>
      </pivotArea>
    </format>
    <format dxfId="1838">
      <pivotArea outline="0" fieldPosition="0">
        <references count="1">
          <reference field="4294967294" count="2" selected="0">
            <x v="5"/>
            <x v="6"/>
          </reference>
        </references>
      </pivotArea>
    </format>
    <format dxfId="1837">
      <pivotArea dataOnly="0" labelOnly="1" outline="0" fieldPosition="0">
        <references count="1">
          <reference field="4294967294" count="2">
            <x v="5"/>
            <x v="6"/>
          </reference>
        </references>
      </pivotArea>
    </format>
    <format dxfId="1836">
      <pivotArea dataOnly="0" outline="0" fieldPosition="0">
        <references count="1">
          <reference field="4294967294" count="1">
            <x v="18"/>
          </reference>
        </references>
      </pivotArea>
    </format>
    <format dxfId="1835">
      <pivotArea dataOnly="0" labelOnly="1" outline="0" fieldPosition="0">
        <references count="1">
          <reference field="4294967294" count="1">
            <x v="7"/>
          </reference>
        </references>
      </pivotArea>
    </format>
    <format dxfId="1834">
      <pivotArea dataOnly="0" labelOnly="1" outline="0" fieldPosition="0">
        <references count="1">
          <reference field="4294967294" count="1">
            <x v="8"/>
          </reference>
        </references>
      </pivotArea>
    </format>
    <format dxfId="1833">
      <pivotArea dataOnly="0" labelOnly="1" outline="0" fieldPosition="0">
        <references count="1">
          <reference field="4294967294" count="1">
            <x v="9"/>
          </reference>
        </references>
      </pivotArea>
    </format>
    <format dxfId="1832">
      <pivotArea dataOnly="0" labelOnly="1" outline="0" fieldPosition="0">
        <references count="1">
          <reference field="4294967294" count="1">
            <x v="10"/>
          </reference>
        </references>
      </pivotArea>
    </format>
    <format dxfId="1831">
      <pivotArea dataOnly="0" labelOnly="1" outline="0" fieldPosition="0">
        <references count="1">
          <reference field="4" count="0"/>
        </references>
      </pivotArea>
    </format>
    <format dxfId="1830">
      <pivotArea dataOnly="0" labelOnly="1" outline="0" fieldPosition="0">
        <references count="1">
          <reference field="4294967294" count="1">
            <x v="11"/>
          </reference>
        </references>
      </pivotArea>
    </format>
    <format dxfId="1829">
      <pivotArea dataOnly="0" labelOnly="1" outline="0" fieldPosition="0">
        <references count="1">
          <reference field="4294967294" count="1">
            <x v="12"/>
          </reference>
        </references>
      </pivotArea>
    </format>
    <format dxfId="1828">
      <pivotArea dataOnly="0" labelOnly="1" outline="0" fieldPosition="0">
        <references count="1">
          <reference field="4294967294" count="1">
            <x v="13"/>
          </reference>
        </references>
      </pivotArea>
    </format>
    <format dxfId="1827">
      <pivotArea dataOnly="0" labelOnly="1" outline="0" fieldPosition="0">
        <references count="1">
          <reference field="4294967294" count="1">
            <x v="14"/>
          </reference>
        </references>
      </pivotArea>
    </format>
    <format dxfId="1826">
      <pivotArea dataOnly="0" labelOnly="1" outline="0" fieldPosition="0">
        <references count="1">
          <reference field="4294967294" count="1">
            <x v="15"/>
          </reference>
        </references>
      </pivotArea>
    </format>
    <format dxfId="1825">
      <pivotArea dataOnly="0" labelOnly="1" outline="0" fieldPosition="0">
        <references count="1">
          <reference field="4294967294" count="1">
            <x v="17"/>
          </reference>
        </references>
      </pivotArea>
    </format>
    <format dxfId="1824">
      <pivotArea field="8" type="button" dataOnly="0" labelOnly="1" outline="0" axis="axisRow" fieldPosition="0"/>
    </format>
    <format dxfId="1823">
      <pivotArea field="10" type="button" dataOnly="0" labelOnly="1" outline="0" axis="axisRow" fieldPosition="1"/>
    </format>
    <format dxfId="1822">
      <pivotArea field="4" type="button" dataOnly="0" labelOnly="1" outline="0" axis="axisRow" fieldPosition="2"/>
    </format>
    <format dxfId="1821">
      <pivotArea field="5" type="button" dataOnly="0" labelOnly="1" outline="0" axis="axisRow" fieldPosition="3"/>
    </format>
    <format dxfId="1820">
      <pivotArea dataOnly="0" labelOnly="1" outline="0" fieldPosition="0">
        <references count="1">
          <reference field="4294967294" count="19">
            <x v="0"/>
            <x v="1"/>
            <x v="2"/>
            <x v="3"/>
            <x v="4"/>
            <x v="5"/>
            <x v="6"/>
            <x v="7"/>
            <x v="8"/>
            <x v="9"/>
            <x v="10"/>
            <x v="11"/>
            <x v="12"/>
            <x v="13"/>
            <x v="14"/>
            <x v="15"/>
            <x v="16"/>
            <x v="17"/>
            <x v="18"/>
          </reference>
        </references>
      </pivotArea>
    </format>
    <format dxfId="1819">
      <pivotArea field="8" type="button" dataOnly="0" labelOnly="1" outline="0" axis="axisRow" fieldPosition="0"/>
    </format>
    <format dxfId="1818">
      <pivotArea field="10" type="button" dataOnly="0" labelOnly="1" outline="0" axis="axisRow" fieldPosition="1"/>
    </format>
    <format dxfId="1817">
      <pivotArea field="4" type="button" dataOnly="0" labelOnly="1" outline="0" axis="axisRow" fieldPosition="2"/>
    </format>
    <format dxfId="1816">
      <pivotArea field="5" type="button" dataOnly="0" labelOnly="1" outline="0" axis="axisRow" fieldPosition="3"/>
    </format>
    <format dxfId="1815">
      <pivotArea dataOnly="0" labelOnly="1" outline="0" fieldPosition="0">
        <references count="1">
          <reference field="4294967294" count="19">
            <x v="0"/>
            <x v="1"/>
            <x v="2"/>
            <x v="3"/>
            <x v="4"/>
            <x v="5"/>
            <x v="6"/>
            <x v="7"/>
            <x v="8"/>
            <x v="9"/>
            <x v="10"/>
            <x v="11"/>
            <x v="12"/>
            <x v="13"/>
            <x v="14"/>
            <x v="15"/>
            <x v="16"/>
            <x v="17"/>
            <x v="18"/>
          </reference>
        </references>
      </pivotArea>
    </format>
    <format dxfId="1814">
      <pivotArea field="8" type="button" dataOnly="0" labelOnly="1" outline="0" axis="axisRow" fieldPosition="0"/>
    </format>
    <format dxfId="1813">
      <pivotArea field="10" type="button" dataOnly="0" labelOnly="1" outline="0" axis="axisRow" fieldPosition="1"/>
    </format>
    <format dxfId="1812">
      <pivotArea field="4" type="button" dataOnly="0" labelOnly="1" outline="0" axis="axisRow" fieldPosition="2"/>
    </format>
    <format dxfId="1811">
      <pivotArea field="5" type="button" dataOnly="0" labelOnly="1" outline="0" axis="axisRow" fieldPosition="3"/>
    </format>
    <format dxfId="1810">
      <pivotArea dataOnly="0" labelOnly="1" outline="0" fieldPosition="0">
        <references count="1">
          <reference field="4294967294" count="19">
            <x v="0"/>
            <x v="1"/>
            <x v="2"/>
            <x v="3"/>
            <x v="4"/>
            <x v="5"/>
            <x v="6"/>
            <x v="7"/>
            <x v="8"/>
            <x v="9"/>
            <x v="10"/>
            <x v="11"/>
            <x v="12"/>
            <x v="13"/>
            <x v="14"/>
            <x v="15"/>
            <x v="16"/>
            <x v="17"/>
            <x v="18"/>
          </reference>
        </references>
      </pivotArea>
    </format>
    <format dxfId="1809">
      <pivotArea dataOnly="0" outline="0" fieldPosition="0">
        <references count="1">
          <reference field="4294967294" count="1">
            <x v="0"/>
          </reference>
        </references>
      </pivotArea>
    </format>
    <format dxfId="1808">
      <pivotArea dataOnly="0" outline="0" fieldPosition="0">
        <references count="1">
          <reference field="4294967294" count="1">
            <x v="0"/>
          </reference>
        </references>
      </pivotArea>
    </format>
    <format dxfId="1807">
      <pivotArea dataOnly="0" outline="0" fieldPosition="0">
        <references count="1">
          <reference field="4294967294" count="1">
            <x v="0"/>
          </reference>
        </references>
      </pivotArea>
    </format>
    <format dxfId="1806">
      <pivotArea field="8" type="button" dataOnly="0" labelOnly="1" outline="0" axis="axisRow" fieldPosition="0"/>
    </format>
    <format dxfId="1805">
      <pivotArea field="10" type="button" dataOnly="0" labelOnly="1" outline="0" axis="axisRow" fieldPosition="1"/>
    </format>
    <format dxfId="1804">
      <pivotArea field="4" type="button" dataOnly="0" labelOnly="1" outline="0" axis="axisRow" fieldPosition="2"/>
    </format>
    <format dxfId="1803">
      <pivotArea field="5" type="button" dataOnly="0" labelOnly="1" outline="0" axis="axisRow" fieldPosition="3"/>
    </format>
    <format dxfId="1802">
      <pivotArea dataOnly="0" labelOnly="1" outline="0" fieldPosition="0">
        <references count="1">
          <reference field="4294967294" count="19">
            <x v="0"/>
            <x v="1"/>
            <x v="2"/>
            <x v="3"/>
            <x v="4"/>
            <x v="5"/>
            <x v="6"/>
            <x v="7"/>
            <x v="8"/>
            <x v="9"/>
            <x v="10"/>
            <x v="11"/>
            <x v="12"/>
            <x v="13"/>
            <x v="14"/>
            <x v="15"/>
            <x v="16"/>
            <x v="17"/>
            <x v="18"/>
          </reference>
        </references>
      </pivotArea>
    </format>
    <format dxfId="1801">
      <pivotArea dataOnly="0" outline="0" fieldPosition="0">
        <references count="1">
          <reference field="4294967294" count="1">
            <x v="1"/>
          </reference>
        </references>
      </pivotArea>
    </format>
    <format dxfId="1800">
      <pivotArea dataOnly="0" labelOnly="1" outline="0" fieldPosition="0">
        <references count="1">
          <reference field="4294967294" count="1">
            <x v="2"/>
          </reference>
        </references>
      </pivotArea>
    </format>
    <format dxfId="1799">
      <pivotArea dataOnly="0" labelOnly="1" outline="0" fieldPosition="0">
        <references count="1">
          <reference field="4294967294" count="1">
            <x v="3"/>
          </reference>
        </references>
      </pivotArea>
    </format>
    <format dxfId="1798">
      <pivotArea dataOnly="0" labelOnly="1" outline="0" fieldPosition="0">
        <references count="1">
          <reference field="4294967294" count="1">
            <x v="4"/>
          </reference>
        </references>
      </pivotArea>
    </format>
    <format dxfId="1797">
      <pivotArea dataOnly="0" outline="0" fieldPosition="0">
        <references count="1">
          <reference field="4294967294" count="1">
            <x v="0"/>
          </reference>
        </references>
      </pivotArea>
    </format>
    <format dxfId="1796">
      <pivotArea dataOnly="0" outline="0" fieldPosition="0">
        <references count="1">
          <reference field="4294967294" count="1">
            <x v="1"/>
          </reference>
        </references>
      </pivotArea>
    </format>
    <format dxfId="1795">
      <pivotArea outline="0" fieldPosition="0">
        <references count="1">
          <reference field="4294967294" count="1" selected="0">
            <x v="18"/>
          </reference>
        </references>
      </pivotArea>
    </format>
    <format dxfId="1794">
      <pivotArea dataOnly="0" labelOnly="1" outline="0" fieldPosition="0">
        <references count="1">
          <reference field="4294967294" count="1">
            <x v="18"/>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632914EC-6286-4541-84FE-4E3E4B99B877}" name="PivotTable1" cacheId="0" applyNumberFormats="0" applyBorderFormats="0" applyFontFormats="0" applyPatternFormats="0" applyAlignmentFormats="0" applyWidthHeightFormats="1" dataCaption="Values" updatedVersion="8" minRefreshableVersion="3" useAutoFormatting="1" itemPrintTitles="1" createdVersion="7" indent="0" compact="0" compactData="0" multipleFieldFilters="0" rowHeaderCaption="PROGRAM AREA">
  <location ref="A5:V108" firstHeaderRow="0" firstDataRow="1" firstDataCol="3" rowPageCount="1" colPageCount="1"/>
  <pivotFields count="36">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53">
        <item x="0"/>
        <item x="1"/>
        <item x="2"/>
        <item x="3"/>
        <item x="4"/>
        <item x="5"/>
        <item x="6"/>
        <item x="7"/>
        <item x="8"/>
        <item x="9"/>
        <item x="10"/>
        <item x="11"/>
        <item x="12"/>
        <item x="13"/>
        <item x="14"/>
        <item x="15"/>
        <item x="16"/>
        <item x="17"/>
        <item x="18"/>
        <item x="50"/>
        <item x="19"/>
        <item x="20"/>
        <item x="21"/>
        <item x="22"/>
        <item x="23"/>
        <item x="24"/>
        <item x="25"/>
        <item x="26"/>
        <item x="27"/>
        <item x="28"/>
        <item x="49"/>
        <item x="29"/>
        <item x="30"/>
        <item x="32"/>
        <item x="33"/>
        <item x="34"/>
        <item x="35"/>
        <item x="36"/>
        <item x="37"/>
        <item x="38"/>
        <item x="39"/>
        <item x="40"/>
        <item x="41"/>
        <item x="42"/>
        <item x="43"/>
        <item x="44"/>
        <item x="45"/>
        <item x="51"/>
        <item x="31"/>
        <item x="46"/>
        <item x="47"/>
        <item x="48"/>
        <item x="52"/>
      </items>
    </pivotField>
    <pivotField axis="axisRow" compact="0" outline="0" showAll="0" defaultSubtotal="0">
      <items count="55">
        <item x="9"/>
        <item x="18"/>
        <item x="15"/>
        <item x="14"/>
        <item x="16"/>
        <item x="20"/>
        <item x="51"/>
        <item x="35"/>
        <item x="17"/>
        <item x="13"/>
        <item x="34"/>
        <item x="42"/>
        <item x="45"/>
        <item x="38"/>
        <item x="21"/>
        <item x="10"/>
        <item x="50"/>
        <item x="22"/>
        <item x="39"/>
        <item x="6"/>
        <item x="29"/>
        <item x="30"/>
        <item x="37"/>
        <item x="11"/>
        <item x="8"/>
        <item x="44"/>
        <item x="12"/>
        <item x="28"/>
        <item x="52"/>
        <item x="40"/>
        <item x="32"/>
        <item x="41"/>
        <item x="0"/>
        <item x="3"/>
        <item x="1"/>
        <item x="4"/>
        <item x="2"/>
        <item x="5"/>
        <item x="36"/>
        <item x="23"/>
        <item x="25"/>
        <item x="26"/>
        <item x="7"/>
        <item x="24"/>
        <item x="33"/>
        <item x="27"/>
        <item x="19"/>
        <item x="43"/>
        <item x="53"/>
        <item x="31"/>
        <item x="46"/>
        <item x="47"/>
        <item x="48"/>
        <item x="49"/>
        <item x="54"/>
      </items>
    </pivotField>
    <pivotField compact="0" outline="0" showAll="0" defaultSubtotal="0"/>
    <pivotField compact="0" outline="0" showAll="0" defaultSubtotal="0"/>
    <pivotField axis="axisPage" compact="0" outline="0" multipleItemSelectionAllowed="1" showAll="0" defaultSubtotal="0">
      <items count="6">
        <item h="1" x="0"/>
        <item h="1" x="4"/>
        <item h="1" x="1"/>
        <item x="2"/>
        <item h="1" x="3"/>
        <item h="1" x="5"/>
      </items>
    </pivotField>
    <pivotField axis="axisRow" compact="0" outline="0" showAll="0">
      <items count="35">
        <item x="0"/>
        <item x="24"/>
        <item x="29"/>
        <item x="11"/>
        <item x="1"/>
        <item x="13"/>
        <item x="30"/>
        <item x="15"/>
        <item x="16"/>
        <item x="17"/>
        <item x="14"/>
        <item x="25"/>
        <item x="12"/>
        <item x="19"/>
        <item x="21"/>
        <item x="20"/>
        <item x="23"/>
        <item x="28"/>
        <item x="5"/>
        <item x="3"/>
        <item x="2"/>
        <item x="9"/>
        <item x="7"/>
        <item x="8"/>
        <item x="31"/>
        <item x="18"/>
        <item x="26"/>
        <item x="4"/>
        <item x="22"/>
        <item x="27"/>
        <item x="6"/>
        <item x="32"/>
        <item x="10"/>
        <item x="33"/>
        <item t="default"/>
      </items>
    </pivotField>
    <pivotField compact="0" outline="0" showAll="0" defaultSubtotal="0"/>
    <pivotField compact="0" outline="0" showAll="0" defaultSubtotal="0"/>
    <pivotField compact="0" outline="0" showAll="0" defaultSubtotal="0"/>
    <pivotField dataField="1" compact="0" numFmtId="164" outline="0" subtotalTop="0" showAll="0" defaultSubtotal="0"/>
    <pivotField compact="0" numFmtId="164" outline="0" subtotalTop="0" showAll="0" defaultSubtotal="0"/>
    <pivotField compact="0" outline="0" showAll="0" defaultSubtotal="0"/>
    <pivotField dataField="1" compact="0" numFmtId="164" outline="0" subtotalTop="0" showAll="0" defaultSubtotal="0"/>
    <pivotField dataField="1" compact="0" numFmtId="43" outline="0" showAll="0" defaultSubtotal="0"/>
    <pivotField dataField="1" compact="0" numFmtId="43" outline="0" showAll="0" defaultSubtotal="0"/>
    <pivotField dataField="1" compact="0" numFmtId="43"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numFmtId="43" outline="0" showAll="0" defaultSubtotal="0"/>
    <pivotField dataField="1" compact="0" numFmtId="43" outline="0" showAll="0" defaultSubtotal="0"/>
    <pivotField dataField="1" compact="0" numFmtId="43" outline="0" showAll="0" defaultSubtotal="0"/>
    <pivotField dataField="1" compact="0" numFmtId="43" outline="0" showAll="0" defaultSubtotal="0"/>
    <pivotField dataField="1" compact="0" numFmtId="43" outline="0" showAll="0" defaultSubtotal="0"/>
    <pivotField compact="0" numFmtId="43" outline="0" showAll="0" defaultSubtotal="0"/>
    <pivotField compact="0" numFmtId="43" outline="0" showAll="0" defaultSubtotal="0"/>
  </pivotFields>
  <rowFields count="3">
    <field x="9"/>
    <field x="4"/>
    <field x="5"/>
  </rowFields>
  <rowItems count="103">
    <i>
      <x v="7"/>
      <x v="7"/>
      <x v="42"/>
    </i>
    <i r="1">
      <x v="9"/>
      <x/>
    </i>
    <i r="1">
      <x v="13"/>
      <x v="9"/>
    </i>
    <i r="1">
      <x v="22"/>
      <x v="14"/>
    </i>
    <i r="1">
      <x v="23"/>
      <x v="17"/>
    </i>
    <i r="1">
      <x v="24"/>
      <x v="39"/>
    </i>
    <i r="1">
      <x v="25"/>
      <x v="43"/>
    </i>
    <i r="1">
      <x v="51"/>
      <x v="53"/>
    </i>
    <i t="default">
      <x v="7"/>
    </i>
    <i>
      <x v="8"/>
      <x v="9"/>
      <x/>
    </i>
    <i r="1">
      <x v="10"/>
      <x v="15"/>
    </i>
    <i r="1">
      <x v="20"/>
      <x v="46"/>
    </i>
    <i r="1">
      <x v="21"/>
      <x v="5"/>
    </i>
    <i r="1">
      <x v="22"/>
      <x v="14"/>
    </i>
    <i r="1">
      <x v="25"/>
      <x v="43"/>
    </i>
    <i r="1">
      <x v="33"/>
      <x v="30"/>
    </i>
    <i r="1">
      <x v="36"/>
      <x v="7"/>
    </i>
    <i r="1">
      <x v="41"/>
      <x v="29"/>
    </i>
    <i t="default">
      <x v="8"/>
    </i>
    <i>
      <x v="9"/>
      <x v="9"/>
      <x/>
    </i>
    <i r="1">
      <x v="10"/>
      <x v="15"/>
    </i>
    <i r="1">
      <x v="20"/>
      <x v="46"/>
    </i>
    <i r="1">
      <x v="21"/>
      <x v="5"/>
    </i>
    <i r="1">
      <x v="22"/>
      <x v="14"/>
    </i>
    <i r="1">
      <x v="33"/>
      <x v="30"/>
    </i>
    <i r="1">
      <x v="36"/>
      <x v="7"/>
    </i>
    <i r="1">
      <x v="41"/>
      <x v="29"/>
    </i>
    <i t="default">
      <x v="9"/>
    </i>
    <i>
      <x v="13"/>
      <x v="9"/>
      <x/>
    </i>
    <i r="1">
      <x v="21"/>
      <x v="5"/>
    </i>
    <i r="1">
      <x v="33"/>
      <x v="30"/>
    </i>
    <i r="1">
      <x v="36"/>
      <x v="7"/>
    </i>
    <i r="1">
      <x v="41"/>
      <x v="29"/>
    </i>
    <i t="default">
      <x v="13"/>
    </i>
    <i>
      <x v="14"/>
      <x v="9"/>
      <x/>
    </i>
    <i r="1">
      <x v="10"/>
      <x v="15"/>
    </i>
    <i r="1">
      <x v="20"/>
      <x v="46"/>
    </i>
    <i r="1">
      <x v="21"/>
      <x v="5"/>
    </i>
    <i r="1">
      <x v="33"/>
      <x v="30"/>
    </i>
    <i t="default">
      <x v="14"/>
    </i>
    <i>
      <x v="15"/>
      <x v="9"/>
      <x/>
    </i>
    <i r="1">
      <x v="10"/>
      <x v="15"/>
    </i>
    <i r="1">
      <x v="13"/>
      <x v="9"/>
    </i>
    <i r="1">
      <x v="21"/>
      <x v="5"/>
    </i>
    <i r="1">
      <x v="22"/>
      <x v="14"/>
    </i>
    <i r="1">
      <x v="23"/>
      <x v="17"/>
    </i>
    <i r="1">
      <x v="24"/>
      <x v="39"/>
    </i>
    <i r="1">
      <x v="25"/>
      <x v="43"/>
    </i>
    <i r="1">
      <x v="36"/>
      <x v="7"/>
    </i>
    <i r="1">
      <x v="41"/>
      <x v="29"/>
    </i>
    <i t="default">
      <x v="15"/>
    </i>
    <i>
      <x v="16"/>
      <x v="8"/>
      <x v="24"/>
    </i>
    <i r="1">
      <x v="9"/>
      <x/>
    </i>
    <i r="1">
      <x v="13"/>
      <x v="9"/>
    </i>
    <i r="1">
      <x v="50"/>
      <x v="52"/>
    </i>
    <i t="default">
      <x v="16"/>
    </i>
    <i>
      <x v="17"/>
      <x v="7"/>
      <x v="42"/>
    </i>
    <i r="1">
      <x v="9"/>
      <x/>
    </i>
    <i r="1">
      <x v="20"/>
      <x v="46"/>
    </i>
    <i r="1">
      <x v="21"/>
      <x v="5"/>
    </i>
    <i r="1">
      <x v="22"/>
      <x v="14"/>
    </i>
    <i r="1">
      <x v="24"/>
      <x v="39"/>
    </i>
    <i r="1">
      <x v="29"/>
      <x v="27"/>
    </i>
    <i r="1">
      <x v="33"/>
      <x v="30"/>
    </i>
    <i r="1">
      <x v="36"/>
      <x v="7"/>
    </i>
    <i r="1">
      <x v="51"/>
      <x v="53"/>
    </i>
    <i t="default">
      <x v="17"/>
    </i>
    <i>
      <x v="25"/>
      <x v="9"/>
      <x/>
    </i>
    <i r="1">
      <x v="10"/>
      <x v="15"/>
    </i>
    <i r="1">
      <x v="12"/>
      <x v="26"/>
    </i>
    <i r="1">
      <x v="21"/>
      <x v="5"/>
    </i>
    <i r="1">
      <x v="22"/>
      <x v="14"/>
    </i>
    <i r="1">
      <x v="23"/>
      <x v="17"/>
    </i>
    <i r="1">
      <x v="24"/>
      <x v="39"/>
    </i>
    <i r="1">
      <x v="25"/>
      <x v="43"/>
    </i>
    <i r="1">
      <x v="28"/>
      <x v="45"/>
    </i>
    <i r="1">
      <x v="29"/>
      <x v="27"/>
    </i>
    <i r="1">
      <x v="33"/>
      <x v="30"/>
    </i>
    <i r="1">
      <x v="36"/>
      <x v="7"/>
    </i>
    <i r="1">
      <x v="39"/>
      <x v="13"/>
    </i>
    <i r="1">
      <x v="41"/>
      <x v="29"/>
    </i>
    <i t="default">
      <x v="25"/>
    </i>
    <i>
      <x v="29"/>
      <x v="25"/>
      <x v="43"/>
    </i>
    <i r="1">
      <x v="33"/>
      <x v="30"/>
    </i>
    <i t="default">
      <x v="29"/>
    </i>
    <i>
      <x v="30"/>
      <x v="6"/>
      <x v="19"/>
    </i>
    <i r="1">
      <x v="9"/>
      <x/>
    </i>
    <i r="1">
      <x v="10"/>
      <x v="15"/>
    </i>
    <i r="1">
      <x v="12"/>
      <x v="26"/>
    </i>
    <i r="1">
      <x v="13"/>
      <x v="9"/>
    </i>
    <i r="1">
      <x v="20"/>
      <x v="46"/>
    </i>
    <i r="1">
      <x v="21"/>
      <x v="5"/>
    </i>
    <i r="1">
      <x v="22"/>
      <x v="14"/>
    </i>
    <i r="1">
      <x v="23"/>
      <x v="17"/>
    </i>
    <i r="1">
      <x v="24"/>
      <x v="39"/>
    </i>
    <i r="1">
      <x v="36"/>
      <x v="7"/>
    </i>
    <i r="1">
      <x v="38"/>
      <x v="22"/>
    </i>
    <i r="1">
      <x v="40"/>
      <x v="18"/>
    </i>
    <i r="1">
      <x v="41"/>
      <x v="29"/>
    </i>
    <i r="1">
      <x v="44"/>
      <x v="25"/>
    </i>
    <i r="1">
      <x v="51"/>
      <x v="53"/>
    </i>
    <i t="default">
      <x v="30"/>
    </i>
    <i t="grand">
      <x/>
    </i>
  </rowItems>
  <colFields count="1">
    <field x="-2"/>
  </colFields>
  <colItems count="19">
    <i>
      <x/>
    </i>
    <i i="1">
      <x v="1"/>
    </i>
    <i i="2">
      <x v="2"/>
    </i>
    <i i="3">
      <x v="3"/>
    </i>
    <i i="4">
      <x v="4"/>
    </i>
    <i i="5">
      <x v="5"/>
    </i>
    <i i="6">
      <x v="6"/>
    </i>
    <i i="7">
      <x v="7"/>
    </i>
    <i i="8">
      <x v="8"/>
    </i>
    <i i="9">
      <x v="9"/>
    </i>
    <i i="10">
      <x v="10"/>
    </i>
    <i i="11">
      <x v="11"/>
    </i>
    <i i="12">
      <x v="12"/>
    </i>
    <i i="13">
      <x v="13"/>
    </i>
    <i i="14">
      <x v="14"/>
    </i>
    <i i="15">
      <x v="15"/>
    </i>
    <i i="16">
      <x v="16"/>
    </i>
    <i i="17">
      <x v="17"/>
    </i>
    <i i="18">
      <x v="18"/>
    </i>
  </colItems>
  <pageFields count="1">
    <pageField fld="8" hier="-1"/>
  </pageFields>
  <dataFields count="19">
    <dataField name="FY22-23 Actuals" fld="13" baseField="0" baseItem="0"/>
    <dataField name="FY23-24 CURRENT BUDGET " fld="16" baseField="0" baseItem="0"/>
    <dataField name="JUL " fld="17" baseField="0" baseItem="0"/>
    <dataField name="AUG " fld="18" baseField="0" baseItem="0"/>
    <dataField name="SEP " fld="19" baseField="0" baseItem="0"/>
    <dataField name="Q1 " fld="30" baseField="0" baseItem="0"/>
    <dataField name="OCT " fld="20" baseField="9" baseItem="0"/>
    <dataField name="NOV " fld="21" baseField="9" baseItem="0"/>
    <dataField name="DEC " fld="22" baseField="9" baseItem="0"/>
    <dataField name="Q2 " fld="31" baseField="0" baseItem="0"/>
    <dataField name="JAN " fld="23" baseField="9" baseItem="0"/>
    <dataField name="FEB " fld="24" baseField="9" baseItem="0"/>
    <dataField name="MAR " fld="25" baseField="9" baseItem="0"/>
    <dataField name="Q3 " fld="32" baseField="0" baseItem="0"/>
    <dataField name="APR " fld="26" baseField="9" baseItem="0"/>
    <dataField name="MAY " fld="27" baseField="9" baseItem="0"/>
    <dataField name="JUN " fld="28" baseField="9" baseItem="0"/>
    <dataField name="Q4 " fld="33" baseField="0" baseItem="0"/>
    <dataField name="TOTAL ACTUALS " fld="29" baseField="0" baseItem="0"/>
  </dataFields>
  <formats count="90">
    <format dxfId="1793">
      <pivotArea field="8" type="button" dataOnly="0" labelOnly="1" outline="0" axis="axisPage" fieldPosition="0"/>
    </format>
    <format dxfId="1792">
      <pivotArea field="9" type="button" dataOnly="0" labelOnly="1" outline="0" axis="axisRow" fieldPosition="0"/>
    </format>
    <format dxfId="1791">
      <pivotArea field="4" type="button" dataOnly="0" labelOnly="1" outline="0" axis="axisRow" fieldPosition="1"/>
    </format>
    <format dxfId="1790">
      <pivotArea field="5" type="button" dataOnly="0" labelOnly="1" outline="0" axis="axisRow" fieldPosition="2"/>
    </format>
    <format dxfId="1789">
      <pivotArea dataOnly="0" labelOnly="1" outline="0" fieldPosition="0">
        <references count="1">
          <reference field="4294967294" count="17">
            <x v="2"/>
            <x v="3"/>
            <x v="4"/>
            <x v="5"/>
            <x v="6"/>
            <x v="7"/>
            <x v="8"/>
            <x v="9"/>
            <x v="10"/>
            <x v="11"/>
            <x v="12"/>
            <x v="13"/>
            <x v="14"/>
            <x v="15"/>
            <x v="16"/>
            <x v="17"/>
            <x v="18"/>
          </reference>
        </references>
      </pivotArea>
    </format>
    <format dxfId="1788">
      <pivotArea field="9" type="button" dataOnly="0" labelOnly="1" outline="0" axis="axisRow" fieldPosition="0"/>
    </format>
    <format dxfId="1787">
      <pivotArea field="5" type="button" dataOnly="0" labelOnly="1" outline="0" axis="axisRow" fieldPosition="2"/>
    </format>
    <format dxfId="1786">
      <pivotArea dataOnly="0" labelOnly="1" outline="0" fieldPosition="0">
        <references count="1">
          <reference field="4294967294" count="17">
            <x v="2"/>
            <x v="3"/>
            <x v="4"/>
            <x v="5"/>
            <x v="6"/>
            <x v="7"/>
            <x v="8"/>
            <x v="9"/>
            <x v="10"/>
            <x v="11"/>
            <x v="12"/>
            <x v="13"/>
            <x v="14"/>
            <x v="15"/>
            <x v="16"/>
            <x v="17"/>
            <x v="18"/>
          </reference>
        </references>
      </pivotArea>
    </format>
    <format dxfId="1785">
      <pivotArea field="9" type="button" dataOnly="0" labelOnly="1" outline="0" axis="axisRow" fieldPosition="0"/>
    </format>
    <format dxfId="1784">
      <pivotArea field="4" type="button" dataOnly="0" labelOnly="1" outline="0" axis="axisRow" fieldPosition="1"/>
    </format>
    <format dxfId="1783">
      <pivotArea field="5" type="button" dataOnly="0" labelOnly="1" outline="0" axis="axisRow" fieldPosition="2"/>
    </format>
    <format dxfId="1782">
      <pivotArea dataOnly="0" labelOnly="1" outline="0" fieldPosition="0">
        <references count="1">
          <reference field="4294967294" count="17">
            <x v="2"/>
            <x v="3"/>
            <x v="4"/>
            <x v="5"/>
            <x v="6"/>
            <x v="7"/>
            <x v="8"/>
            <x v="9"/>
            <x v="10"/>
            <x v="11"/>
            <x v="12"/>
            <x v="13"/>
            <x v="14"/>
            <x v="15"/>
            <x v="16"/>
            <x v="17"/>
            <x v="18"/>
          </reference>
        </references>
      </pivotArea>
    </format>
    <format dxfId="1781">
      <pivotArea dataOnly="0" outline="0" fieldPosition="0">
        <references count="1">
          <reference field="8" count="0"/>
        </references>
      </pivotArea>
    </format>
    <format dxfId="1780">
      <pivotArea dataOnly="0" outline="0" fieldPosition="0">
        <references count="1">
          <reference field="9" count="0" defaultSubtotal="1"/>
        </references>
      </pivotArea>
    </format>
    <format dxfId="1779">
      <pivotArea dataOnly="0" outline="0" fieldPosition="0">
        <references count="1">
          <reference field="9" count="0" defaultSubtotal="1"/>
        </references>
      </pivotArea>
    </format>
    <format dxfId="1778">
      <pivotArea dataOnly="0" outline="0" fieldPosition="0">
        <references count="1">
          <reference field="9" count="0" defaultSubtotal="1"/>
        </references>
      </pivotArea>
    </format>
    <format dxfId="1777">
      <pivotArea dataOnly="0" labelOnly="1" outline="0" fieldPosition="0">
        <references count="1">
          <reference field="8" count="0"/>
        </references>
      </pivotArea>
    </format>
    <format dxfId="1776">
      <pivotArea dataOnly="0" labelOnly="1" outline="0" fieldPosition="0">
        <references count="1">
          <reference field="8" count="0"/>
        </references>
      </pivotArea>
    </format>
    <format dxfId="1775">
      <pivotArea dataOnly="0" labelOnly="1" outline="0" fieldPosition="0">
        <references count="1">
          <reference field="8" count="0"/>
        </references>
      </pivotArea>
    </format>
    <format dxfId="1774">
      <pivotArea dataOnly="0" labelOnly="1" outline="0" fieldPosition="0">
        <references count="1">
          <reference field="4" count="0"/>
        </references>
      </pivotArea>
    </format>
    <format dxfId="1773">
      <pivotArea dataOnly="0" labelOnly="1" outline="0" fieldPosition="0">
        <references count="1">
          <reference field="5" count="0"/>
        </references>
      </pivotArea>
    </format>
    <format dxfId="1772">
      <pivotArea dataOnly="0" outline="0" fieldPosition="0">
        <references count="1">
          <reference field="4294967294" count="1">
            <x v="2"/>
          </reference>
        </references>
      </pivotArea>
    </format>
    <format dxfId="1771">
      <pivotArea dataOnly="0" outline="0" fieldPosition="0">
        <references count="1">
          <reference field="4294967294" count="1">
            <x v="3"/>
          </reference>
        </references>
      </pivotArea>
    </format>
    <format dxfId="1770">
      <pivotArea dataOnly="0" outline="0" fieldPosition="0">
        <references count="1">
          <reference field="4294967294" count="1">
            <x v="4"/>
          </reference>
        </references>
      </pivotArea>
    </format>
    <format dxfId="1769">
      <pivotArea dataOnly="0" outline="0" fieldPosition="0">
        <references count="1">
          <reference field="4294967294" count="1">
            <x v="18"/>
          </reference>
        </references>
      </pivotArea>
    </format>
    <format dxfId="1768">
      <pivotArea dataOnly="0" outline="0" fieldPosition="0">
        <references count="1">
          <reference field="4294967294" count="1">
            <x v="18"/>
          </reference>
        </references>
      </pivotArea>
    </format>
    <format dxfId="1767">
      <pivotArea field="4" type="button" dataOnly="0" labelOnly="1" outline="0" axis="axisRow" fieldPosition="1"/>
    </format>
    <format dxfId="1766">
      <pivotArea field="8" type="button" dataOnly="0" labelOnly="1" outline="0" axis="axisPage" fieldPosition="0"/>
    </format>
    <format dxfId="1765">
      <pivotArea field="9" type="button" dataOnly="0" labelOnly="1" outline="0" axis="axisRow" fieldPosition="0"/>
    </format>
    <format dxfId="1764">
      <pivotArea field="4" type="button" dataOnly="0" labelOnly="1" outline="0" axis="axisRow" fieldPosition="1"/>
    </format>
    <format dxfId="1763">
      <pivotArea field="5" type="button" dataOnly="0" labelOnly="1" outline="0" axis="axisRow" fieldPosition="2"/>
    </format>
    <format dxfId="1762">
      <pivotArea dataOnly="0" labelOnly="1" outline="0" fieldPosition="0">
        <references count="1">
          <reference field="4294967294" count="17">
            <x v="2"/>
            <x v="3"/>
            <x v="4"/>
            <x v="5"/>
            <x v="6"/>
            <x v="7"/>
            <x v="8"/>
            <x v="9"/>
            <x v="10"/>
            <x v="11"/>
            <x v="12"/>
            <x v="13"/>
            <x v="14"/>
            <x v="15"/>
            <x v="16"/>
            <x v="17"/>
            <x v="18"/>
          </reference>
        </references>
      </pivotArea>
    </format>
    <format dxfId="1761">
      <pivotArea dataOnly="0" labelOnly="1" outline="0" fieldPosition="0">
        <references count="1">
          <reference field="4294967294" count="1">
            <x v="5"/>
          </reference>
        </references>
      </pivotArea>
    </format>
    <format dxfId="1760">
      <pivotArea dataOnly="0" labelOnly="1" outline="0" fieldPosition="0">
        <references count="1">
          <reference field="4294967294" count="1">
            <x v="6"/>
          </reference>
        </references>
      </pivotArea>
    </format>
    <format dxfId="1759">
      <pivotArea dataOnly="0" outline="0" fieldPosition="0">
        <references count="1">
          <reference field="4294967294" count="1">
            <x v="18"/>
          </reference>
        </references>
      </pivotArea>
    </format>
    <format dxfId="1758">
      <pivotArea dataOnly="0" labelOnly="1" outline="0" fieldPosition="0">
        <references count="1">
          <reference field="4294967294" count="1">
            <x v="7"/>
          </reference>
        </references>
      </pivotArea>
    </format>
    <format dxfId="1757">
      <pivotArea dataOnly="0" labelOnly="1" outline="0" fieldPosition="0">
        <references count="1">
          <reference field="4294967294" count="1">
            <x v="8"/>
          </reference>
        </references>
      </pivotArea>
    </format>
    <format dxfId="1756">
      <pivotArea dataOnly="0" labelOnly="1" outline="0" fieldPosition="0">
        <references count="1">
          <reference field="4294967294" count="1">
            <x v="9"/>
          </reference>
        </references>
      </pivotArea>
    </format>
    <format dxfId="1755">
      <pivotArea dataOnly="0" labelOnly="1" outline="0" fieldPosition="0">
        <references count="1">
          <reference field="4294967294" count="1">
            <x v="10"/>
          </reference>
        </references>
      </pivotArea>
    </format>
    <format dxfId="1754">
      <pivotArea dataOnly="0" labelOnly="1" outline="0" fieldPosition="0">
        <references count="1">
          <reference field="4294967294" count="1">
            <x v="11"/>
          </reference>
        </references>
      </pivotArea>
    </format>
    <format dxfId="1753">
      <pivotArea dataOnly="0" labelOnly="1" outline="0" fieldPosition="0">
        <references count="1">
          <reference field="4294967294" count="1">
            <x v="12"/>
          </reference>
        </references>
      </pivotArea>
    </format>
    <format dxfId="1752">
      <pivotArea dataOnly="0" outline="0" fieldPosition="0">
        <references count="1">
          <reference field="8" count="0"/>
        </references>
      </pivotArea>
    </format>
    <format dxfId="1751">
      <pivotArea dataOnly="0" labelOnly="1" outline="0" fieldPosition="0">
        <references count="1">
          <reference field="4294967294" count="1">
            <x v="13"/>
          </reference>
        </references>
      </pivotArea>
    </format>
    <format dxfId="1750">
      <pivotArea dataOnly="0" labelOnly="1" outline="0" fieldPosition="0">
        <references count="1">
          <reference field="4294967294" count="1">
            <x v="14"/>
          </reference>
        </references>
      </pivotArea>
    </format>
    <format dxfId="1749">
      <pivotArea dataOnly="0" labelOnly="1" outline="0" fieldPosition="0">
        <references count="1">
          <reference field="4294967294" count="1">
            <x v="15"/>
          </reference>
        </references>
      </pivotArea>
    </format>
    <format dxfId="1748">
      <pivotArea dataOnly="0" labelOnly="1" outline="0" fieldPosition="0">
        <references count="1">
          <reference field="8" count="0"/>
        </references>
      </pivotArea>
    </format>
    <format dxfId="1747">
      <pivotArea dataOnly="0" labelOnly="1" outline="0" fieldPosition="0">
        <references count="1">
          <reference field="8" count="0"/>
        </references>
      </pivotArea>
    </format>
    <format dxfId="1746">
      <pivotArea dataOnly="0" labelOnly="1" outline="0" fieldPosition="0">
        <references count="1">
          <reference field="4" count="0"/>
        </references>
      </pivotArea>
    </format>
    <format dxfId="1745">
      <pivotArea dataOnly="0" labelOnly="1" outline="0" fieldPosition="0">
        <references count="1">
          <reference field="4294967294" count="1">
            <x v="17"/>
          </reference>
        </references>
      </pivotArea>
    </format>
    <format dxfId="1744">
      <pivotArea dataOnly="0" labelOnly="1" outline="0" fieldPosition="0">
        <references count="1">
          <reference field="4294967294" count="2">
            <x v="0"/>
            <x v="1"/>
          </reference>
        </references>
      </pivotArea>
    </format>
    <format dxfId="1743">
      <pivotArea dataOnly="0" outline="0" fieldPosition="0">
        <references count="1">
          <reference field="4294967294" count="1">
            <x v="0"/>
          </reference>
        </references>
      </pivotArea>
    </format>
    <format dxfId="1742">
      <pivotArea dataOnly="0" outline="0" fieldPosition="0">
        <references count="1">
          <reference field="4294967294" count="1">
            <x v="0"/>
          </reference>
        </references>
      </pivotArea>
    </format>
    <format dxfId="1741">
      <pivotArea dataOnly="0" outline="0" fieldPosition="0">
        <references count="1">
          <reference field="4294967294" count="1">
            <x v="0"/>
          </reference>
        </references>
      </pivotArea>
    </format>
    <format dxfId="1740">
      <pivotArea field="9" type="button" dataOnly="0" labelOnly="1" outline="0" axis="axisRow" fieldPosition="0"/>
    </format>
    <format dxfId="1739">
      <pivotArea field="4" type="button" dataOnly="0" labelOnly="1" outline="0" axis="axisRow" fieldPosition="1"/>
    </format>
    <format dxfId="1738">
      <pivotArea field="5" type="button" dataOnly="0" labelOnly="1" outline="0" axis="axisRow" fieldPosition="2"/>
    </format>
    <format dxfId="1737">
      <pivotArea dataOnly="0" labelOnly="1" outline="0" fieldPosition="0">
        <references count="1">
          <reference field="4294967294" count="19">
            <x v="0"/>
            <x v="1"/>
            <x v="2"/>
            <x v="3"/>
            <x v="4"/>
            <x v="5"/>
            <x v="6"/>
            <x v="7"/>
            <x v="8"/>
            <x v="9"/>
            <x v="10"/>
            <x v="11"/>
            <x v="12"/>
            <x v="13"/>
            <x v="14"/>
            <x v="15"/>
            <x v="16"/>
            <x v="17"/>
            <x v="18"/>
          </reference>
        </references>
      </pivotArea>
    </format>
    <format dxfId="1736">
      <pivotArea field="9" type="button" dataOnly="0" labelOnly="1" outline="0" axis="axisRow" fieldPosition="0"/>
    </format>
    <format dxfId="1735">
      <pivotArea field="4" type="button" dataOnly="0" labelOnly="1" outline="0" axis="axisRow" fieldPosition="1"/>
    </format>
    <format dxfId="1734">
      <pivotArea field="5" type="button" dataOnly="0" labelOnly="1" outline="0" axis="axisRow" fieldPosition="2"/>
    </format>
    <format dxfId="1733">
      <pivotArea dataOnly="0" labelOnly="1" outline="0" fieldPosition="0">
        <references count="1">
          <reference field="4294967294" count="19">
            <x v="0"/>
            <x v="1"/>
            <x v="2"/>
            <x v="3"/>
            <x v="4"/>
            <x v="5"/>
            <x v="6"/>
            <x v="7"/>
            <x v="8"/>
            <x v="9"/>
            <x v="10"/>
            <x v="11"/>
            <x v="12"/>
            <x v="13"/>
            <x v="14"/>
            <x v="15"/>
            <x v="16"/>
            <x v="17"/>
            <x v="18"/>
          </reference>
        </references>
      </pivotArea>
    </format>
    <format dxfId="1732">
      <pivotArea outline="0" fieldPosition="0">
        <references count="3">
          <reference field="4" count="12" selected="0">
            <x v="7"/>
            <x v="9"/>
            <x v="10"/>
            <x v="12"/>
            <x v="21"/>
            <x v="22"/>
            <x v="24"/>
            <x v="25"/>
            <x v="31"/>
            <x v="33"/>
            <x v="37"/>
            <x v="41"/>
          </reference>
          <reference field="5" count="12" selected="0">
            <x v="0"/>
            <x v="5"/>
            <x v="14"/>
            <x v="15"/>
            <x v="20"/>
            <x v="26"/>
            <x v="29"/>
            <x v="30"/>
            <x v="38"/>
            <x v="39"/>
            <x v="42"/>
            <x v="43"/>
          </reference>
          <reference field="9" count="1" selected="0">
            <x v="32"/>
          </reference>
        </references>
      </pivotArea>
    </format>
    <format dxfId="1731">
      <pivotArea outline="0" fieldPosition="0">
        <references count="3">
          <reference field="4" count="1" selected="0">
            <x v="46"/>
          </reference>
          <reference field="5" count="1" selected="0">
            <x v="12"/>
          </reference>
          <reference field="9" count="1" selected="0">
            <x v="33"/>
          </reference>
        </references>
      </pivotArea>
    </format>
    <format dxfId="1730">
      <pivotArea outline="0" fieldPosition="0">
        <references count="3">
          <reference field="4" count="3" selected="0">
            <x v="6"/>
            <x v="7"/>
            <x v="28"/>
          </reference>
          <reference field="5" count="3" selected="0">
            <x v="19"/>
            <x v="42"/>
            <x v="45"/>
          </reference>
          <reference field="9" count="1" selected="0">
            <x v="24"/>
          </reference>
        </references>
      </pivotArea>
    </format>
    <format dxfId="1729">
      <pivotArea outline="0" fieldPosition="0">
        <references count="3">
          <reference field="4" count="2" selected="0">
            <x v="6"/>
            <x v="30"/>
          </reference>
          <reference field="5" count="2" selected="0">
            <x v="16"/>
            <x v="19"/>
          </reference>
          <reference field="9" count="1" selected="0">
            <x v="2"/>
          </reference>
        </references>
      </pivotArea>
    </format>
    <format dxfId="1728">
      <pivotArea outline="0" fieldPosition="0">
        <references count="3">
          <reference field="4" count="1" selected="0">
            <x v="13"/>
          </reference>
          <reference field="5" count="1" selected="0">
            <x v="9"/>
          </reference>
          <reference field="9" count="1" selected="0">
            <x v="1"/>
          </reference>
        </references>
      </pivotArea>
    </format>
    <format dxfId="1727">
      <pivotArea outline="0" fieldPosition="0">
        <references count="3">
          <reference field="4" count="23" selected="0">
            <x v="0"/>
            <x v="1"/>
            <x v="2"/>
            <x v="3"/>
            <x v="4"/>
            <x v="5"/>
            <x v="6"/>
            <x v="7"/>
            <x v="8"/>
            <x v="11"/>
            <x v="12"/>
            <x v="16"/>
            <x v="17"/>
            <x v="26"/>
            <x v="27"/>
            <x v="32"/>
            <x v="35"/>
            <x v="37"/>
            <x v="38"/>
            <x v="41"/>
            <x v="43"/>
            <x v="44"/>
            <x v="46"/>
          </reference>
          <reference field="5" count="23" selected="0">
            <x v="4"/>
            <x v="8"/>
            <x v="10"/>
            <x v="11"/>
            <x v="12"/>
            <x v="19"/>
            <x v="21"/>
            <x v="22"/>
            <x v="23"/>
            <x v="24"/>
            <x v="25"/>
            <x v="26"/>
            <x v="29"/>
            <x v="32"/>
            <x v="33"/>
            <x v="34"/>
            <x v="35"/>
            <x v="36"/>
            <x v="37"/>
            <x v="38"/>
            <x v="40"/>
            <x v="41"/>
            <x v="42"/>
          </reference>
          <reference field="9" count="1" selected="0">
            <x v="0"/>
          </reference>
        </references>
      </pivotArea>
    </format>
    <format dxfId="1726">
      <pivotArea field="9" type="button" dataOnly="0" labelOnly="1" outline="0" axis="axisRow" fieldPosition="0"/>
    </format>
    <format dxfId="1725">
      <pivotArea field="4" type="button" dataOnly="0" labelOnly="1" outline="0" axis="axisRow" fieldPosition="1"/>
    </format>
    <format dxfId="1724">
      <pivotArea field="5" type="button" dataOnly="0" labelOnly="1" outline="0" axis="axisRow" fieldPosition="2"/>
    </format>
    <format dxfId="1723">
      <pivotArea dataOnly="0" labelOnly="1" outline="0" fieldPosition="0">
        <references count="1">
          <reference field="4294967294" count="19">
            <x v="0"/>
            <x v="1"/>
            <x v="2"/>
            <x v="3"/>
            <x v="4"/>
            <x v="5"/>
            <x v="6"/>
            <x v="7"/>
            <x v="8"/>
            <x v="9"/>
            <x v="10"/>
            <x v="11"/>
            <x v="12"/>
            <x v="13"/>
            <x v="14"/>
            <x v="15"/>
            <x v="16"/>
            <x v="17"/>
            <x v="18"/>
          </reference>
        </references>
      </pivotArea>
    </format>
    <format dxfId="1722">
      <pivotArea field="9" type="button" dataOnly="0" labelOnly="1" outline="0" axis="axisRow" fieldPosition="0"/>
    </format>
    <format dxfId="1721">
      <pivotArea field="4" type="button" dataOnly="0" labelOnly="1" outline="0" axis="axisRow" fieldPosition="1"/>
    </format>
    <format dxfId="1720">
      <pivotArea field="5" type="button" dataOnly="0" labelOnly="1" outline="0" axis="axisRow" fieldPosition="2"/>
    </format>
    <format dxfId="1719">
      <pivotArea dataOnly="0" labelOnly="1" outline="0" fieldPosition="0">
        <references count="1">
          <reference field="4294967294" count="19">
            <x v="0"/>
            <x v="1"/>
            <x v="2"/>
            <x v="3"/>
            <x v="4"/>
            <x v="5"/>
            <x v="6"/>
            <x v="7"/>
            <x v="8"/>
            <x v="9"/>
            <x v="10"/>
            <x v="11"/>
            <x v="12"/>
            <x v="13"/>
            <x v="14"/>
            <x v="15"/>
            <x v="16"/>
            <x v="17"/>
            <x v="18"/>
          </reference>
        </references>
      </pivotArea>
    </format>
    <format dxfId="1718">
      <pivotArea dataOnly="0" outline="0" fieldPosition="0">
        <references count="1">
          <reference field="4294967294" count="1">
            <x v="1"/>
          </reference>
        </references>
      </pivotArea>
    </format>
    <format dxfId="1717">
      <pivotArea dataOnly="0" outline="0" fieldPosition="0">
        <references count="1">
          <reference field="4294967294" count="1">
            <x v="0"/>
          </reference>
        </references>
      </pivotArea>
    </format>
    <format dxfId="1716">
      <pivotArea dataOnly="0" labelOnly="1" outline="0" fieldPosition="0">
        <references count="1">
          <reference field="4294967294" count="1">
            <x v="2"/>
          </reference>
        </references>
      </pivotArea>
    </format>
    <format dxfId="1715">
      <pivotArea dataOnly="0" labelOnly="1" outline="0" fieldPosition="0">
        <references count="1">
          <reference field="4294967294" count="1">
            <x v="3"/>
          </reference>
        </references>
      </pivotArea>
    </format>
    <format dxfId="1714">
      <pivotArea dataOnly="0" labelOnly="1" outline="0" fieldPosition="0">
        <references count="1">
          <reference field="4294967294" count="1">
            <x v="4"/>
          </reference>
        </references>
      </pivotArea>
    </format>
    <format dxfId="1713">
      <pivotArea outline="0" fieldPosition="0">
        <references count="1">
          <reference field="4294967294" count="1" selected="0">
            <x v="18"/>
          </reference>
        </references>
      </pivotArea>
    </format>
    <format dxfId="1712">
      <pivotArea dataOnly="0" labelOnly="1" outline="0" fieldPosition="0">
        <references count="1">
          <reference field="4294967294" count="1">
            <x v="18"/>
          </reference>
        </references>
      </pivotArea>
    </format>
    <format dxfId="1711">
      <pivotArea dataOnly="0" outline="0" fieldPosition="0">
        <references count="1">
          <reference field="4294967294" count="1">
            <x v="0"/>
          </reference>
        </references>
      </pivotArea>
    </format>
    <format dxfId="1710">
      <pivotArea dataOnly="0" outline="0" fieldPosition="0">
        <references count="1">
          <reference field="4294967294" count="1">
            <x v="1"/>
          </reference>
        </references>
      </pivotArea>
    </format>
    <format dxfId="1709">
      <pivotArea dataOnly="0" outline="0" fieldPosition="0">
        <references count="1">
          <reference field="4294967294" count="1">
            <x v="2"/>
          </reference>
        </references>
      </pivotArea>
    </format>
    <format dxfId="1708">
      <pivotArea dataOnly="0" outline="0" fieldPosition="0">
        <references count="1">
          <reference field="4294967294" count="1">
            <x v="3"/>
          </reference>
        </references>
      </pivotArea>
    </format>
    <format dxfId="1707">
      <pivotArea dataOnly="0" outline="0" fieldPosition="0">
        <references count="1">
          <reference field="4294967294" count="1">
            <x v="4"/>
          </reference>
        </references>
      </pivotArea>
    </format>
    <format dxfId="1706">
      <pivotArea dataOnly="0" outline="0" fieldPosition="0">
        <references count="1">
          <reference field="4294967294" count="1">
            <x v="18"/>
          </reference>
        </references>
      </pivotArea>
    </format>
    <format dxfId="1705">
      <pivotArea dataOnly="0" outline="0" fieldPosition="0">
        <references count="1">
          <reference field="4294967294" count="1">
            <x v="0"/>
          </reference>
        </references>
      </pivotArea>
    </format>
    <format dxfId="1704">
      <pivotArea dataOnly="0" outline="0" fieldPosition="0">
        <references count="1">
          <reference field="4294967294" count="1">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A31747DF-6C40-4312-AF2E-144A92F29C9E}" name="PivotTable1" cacheId="1" applyNumberFormats="0" applyBorderFormats="0" applyFontFormats="0" applyPatternFormats="0" applyAlignmentFormats="0" applyWidthHeightFormats="1" dataCaption="Values" updatedVersion="8" minRefreshableVersion="3" useAutoFormatting="1" itemPrintTitles="1" createdVersion="7" indent="0" compact="0" compactData="0" multipleFieldFilters="0" rowHeaderCaption="PROGRAM AREA">
  <location ref="A5:W681" firstHeaderRow="0" firstDataRow="1" firstDataCol="4" rowPageCount="1" colPageCount="1"/>
  <pivotFields count="36">
    <pivotField compact="0" outline="0" showAll="0" defaultSubtotal="0"/>
    <pivotField compact="0" outline="0" showAll="0" defaultSubtotal="0"/>
    <pivotField compact="0" outline="0" showAll="0" defaultSubtotal="0"/>
    <pivotField compact="0" outline="0" showAll="0" defaultSubtotal="0"/>
    <pivotField axis="axisRow" compact="0" outline="0" showAll="0" sortType="ascending" defaultSubtotal="0">
      <items count="178">
        <item x="24"/>
        <item x="25"/>
        <item x="26"/>
        <item x="27"/>
        <item x="165"/>
        <item x="28"/>
        <item x="171"/>
        <item x="31"/>
        <item x="29"/>
        <item x="30"/>
        <item x="33"/>
        <item x="34"/>
        <item x="35"/>
        <item x="36"/>
        <item x="37"/>
        <item x="32"/>
        <item x="38"/>
        <item x="39"/>
        <item x="40"/>
        <item x="41"/>
        <item x="149"/>
        <item x="42"/>
        <item x="43"/>
        <item x="15"/>
        <item x="44"/>
        <item x="45"/>
        <item x="48"/>
        <item x="46"/>
        <item x="49"/>
        <item x="176"/>
        <item x="50"/>
        <item x="51"/>
        <item x="110"/>
        <item x="52"/>
        <item x="53"/>
        <item x="54"/>
        <item x="55"/>
        <item x="152"/>
        <item x="56"/>
        <item x="141"/>
        <item x="57"/>
        <item x="139"/>
        <item x="12"/>
        <item x="99"/>
        <item x="124"/>
        <item x="58"/>
        <item x="147"/>
        <item x="103"/>
        <item x="104"/>
        <item x="111"/>
        <item x="131"/>
        <item x="155"/>
        <item x="59"/>
        <item x="16"/>
        <item x="17"/>
        <item x="134"/>
        <item x="160"/>
        <item x="100"/>
        <item x="60"/>
        <item x="130"/>
        <item x="61"/>
        <item x="0"/>
        <item x="133"/>
        <item x="6"/>
        <item x="112"/>
        <item x="164"/>
        <item x="62"/>
        <item x="63"/>
        <item x="64"/>
        <item x="168"/>
        <item x="166"/>
        <item x="125"/>
        <item x="142"/>
        <item x="8"/>
        <item x="65"/>
        <item x="127"/>
        <item x="146"/>
        <item x="128"/>
        <item x="66"/>
        <item x="132"/>
        <item x="67"/>
        <item x="116"/>
        <item x="68"/>
        <item x="143"/>
        <item x="101"/>
        <item x="117"/>
        <item x="105"/>
        <item x="102"/>
        <item x="163"/>
        <item x="69"/>
        <item x="159"/>
        <item x="70"/>
        <item x="71"/>
        <item x="106"/>
        <item x="72"/>
        <item x="11"/>
        <item x="148"/>
        <item x="73"/>
        <item x="107"/>
        <item x="113"/>
        <item x="169"/>
        <item x="153"/>
        <item x="150"/>
        <item x="74"/>
        <item x="120"/>
        <item x="156"/>
        <item x="75"/>
        <item x="174"/>
        <item x="175"/>
        <item x="18"/>
        <item x="5"/>
        <item x="126"/>
        <item x="19"/>
        <item x="151"/>
        <item x="121"/>
        <item x="172"/>
        <item x="76"/>
        <item x="77"/>
        <item x="122"/>
        <item x="78"/>
        <item x="79"/>
        <item x="80"/>
        <item x="129"/>
        <item x="81"/>
        <item x="135"/>
        <item x="82"/>
        <item x="20"/>
        <item x="83"/>
        <item x="13"/>
        <item x="162"/>
        <item x="3"/>
        <item x="118"/>
        <item x="170"/>
        <item x="84"/>
        <item x="85"/>
        <item x="7"/>
        <item x="123"/>
        <item x="108"/>
        <item x="86"/>
        <item x="109"/>
        <item x="87"/>
        <item x="137"/>
        <item x="9"/>
        <item x="88"/>
        <item x="89"/>
        <item x="158"/>
        <item x="154"/>
        <item x="47"/>
        <item x="173"/>
        <item x="138"/>
        <item x="161"/>
        <item x="90"/>
        <item x="144"/>
        <item x="91"/>
        <item x="140"/>
        <item x="92"/>
        <item x="93"/>
        <item x="167"/>
        <item x="119"/>
        <item x="136"/>
        <item x="10"/>
        <item x="94"/>
        <item x="98"/>
        <item x="21"/>
        <item x="95"/>
        <item x="14"/>
        <item x="96"/>
        <item x="22"/>
        <item x="114"/>
        <item x="145"/>
        <item x="23"/>
        <item x="1"/>
        <item x="157"/>
        <item x="2"/>
        <item x="4"/>
        <item x="97"/>
        <item x="177"/>
        <item x="115"/>
      </items>
    </pivotField>
    <pivotField axis="axisRow" compact="0" outline="0" showAll="0" defaultSubtotal="0">
      <items count="179">
        <item x="0"/>
        <item x="1"/>
        <item x="2"/>
        <item x="10"/>
        <item x="11"/>
        <item x="12"/>
        <item x="13"/>
        <item x="14"/>
        <item x="15"/>
        <item x="16"/>
        <item x="17"/>
        <item x="18"/>
        <item x="19"/>
        <item x="20"/>
        <item x="21"/>
        <item x="22"/>
        <item x="23"/>
        <item x="27"/>
        <item x="31"/>
        <item x="29"/>
        <item x="28"/>
        <item x="25"/>
        <item x="30"/>
        <item x="32"/>
        <item x="26"/>
        <item x="24"/>
        <item x="33"/>
        <item x="36"/>
        <item x="37"/>
        <item x="38"/>
        <item x="39"/>
        <item x="42"/>
        <item x="43"/>
        <item x="46"/>
        <item x="40"/>
        <item x="41"/>
        <item x="44"/>
        <item x="47"/>
        <item x="45"/>
        <item x="48"/>
        <item x="35"/>
        <item x="98"/>
        <item x="70"/>
        <item x="55"/>
        <item x="99"/>
        <item x="100"/>
        <item x="101"/>
        <item x="102"/>
        <item x="72"/>
        <item x="96"/>
        <item x="58"/>
        <item x="103"/>
        <item x="104"/>
        <item x="8"/>
        <item x="105"/>
        <item x="106"/>
        <item x="73"/>
        <item x="77"/>
        <item x="82"/>
        <item x="84"/>
        <item x="67"/>
        <item x="107"/>
        <item x="75"/>
        <item x="81"/>
        <item x="108"/>
        <item x="109"/>
        <item x="110"/>
        <item x="52"/>
        <item x="111"/>
        <item x="60"/>
        <item x="61"/>
        <item x="6"/>
        <item x="112"/>
        <item x="65"/>
        <item x="68"/>
        <item x="71"/>
        <item x="113"/>
        <item x="5"/>
        <item x="78"/>
        <item x="83"/>
        <item x="3"/>
        <item x="9"/>
        <item x="95"/>
        <item x="114"/>
        <item x="115"/>
        <item x="116"/>
        <item x="117"/>
        <item x="69"/>
        <item x="118"/>
        <item x="119"/>
        <item x="64"/>
        <item x="120"/>
        <item x="121"/>
        <item x="122"/>
        <item x="85"/>
        <item x="123"/>
        <item x="87"/>
        <item x="124"/>
        <item x="125"/>
        <item x="74"/>
        <item x="126"/>
        <item x="53"/>
        <item x="54"/>
        <item x="63"/>
        <item x="127"/>
        <item x="128"/>
        <item x="66"/>
        <item x="129"/>
        <item x="79"/>
        <item x="7"/>
        <item x="130"/>
        <item x="51"/>
        <item x="131"/>
        <item x="132"/>
        <item x="80"/>
        <item x="57"/>
        <item x="133"/>
        <item x="76"/>
        <item x="134"/>
        <item x="135"/>
        <item x="136"/>
        <item x="86"/>
        <item x="137"/>
        <item x="88"/>
        <item x="89"/>
        <item x="138"/>
        <item x="90"/>
        <item x="56"/>
        <item x="139"/>
        <item x="59"/>
        <item x="62"/>
        <item x="91"/>
        <item x="140"/>
        <item x="92"/>
        <item x="93"/>
        <item x="141"/>
        <item x="50"/>
        <item x="142"/>
        <item x="143"/>
        <item x="144"/>
        <item x="145"/>
        <item x="146"/>
        <item x="147"/>
        <item x="148"/>
        <item x="49"/>
        <item x="4"/>
        <item x="149"/>
        <item x="150"/>
        <item x="151"/>
        <item x="152"/>
        <item x="153"/>
        <item x="154"/>
        <item x="155"/>
        <item x="156"/>
        <item x="157"/>
        <item x="158"/>
        <item x="159"/>
        <item x="160"/>
        <item x="161"/>
        <item x="162"/>
        <item x="163"/>
        <item x="164"/>
        <item x="97"/>
        <item x="165"/>
        <item x="34"/>
        <item x="166"/>
        <item x="167"/>
        <item x="94"/>
        <item x="168"/>
        <item x="169"/>
        <item x="170"/>
        <item x="171"/>
        <item x="172"/>
        <item x="173"/>
        <item x="174"/>
        <item x="175"/>
        <item x="176"/>
        <item x="177"/>
        <item x="178"/>
      </items>
    </pivotField>
    <pivotField compact="0" outline="0" showAll="0" defaultSubtotal="0"/>
    <pivotField axis="axisPage" compact="0" outline="0" multipleItemSelectionAllowed="1" showAll="0" defaultSubtotal="0">
      <items count="6">
        <item h="1" x="2"/>
        <item h="1" x="4"/>
        <item h="1" x="1"/>
        <item x="3"/>
        <item h="1" x="0"/>
        <item h="1" x="5"/>
      </items>
    </pivotField>
    <pivotField axis="axisRow" compact="0" outline="0" showAll="0">
      <items count="39">
        <item x="2"/>
        <item x="12"/>
        <item x="35"/>
        <item x="33"/>
        <item x="13"/>
        <item x="16"/>
        <item x="14"/>
        <item x="34"/>
        <item x="1"/>
        <item x="18"/>
        <item x="4"/>
        <item x="22"/>
        <item x="24"/>
        <item x="23"/>
        <item x="19"/>
        <item x="17"/>
        <item x="27"/>
        <item x="3"/>
        <item x="7"/>
        <item x="26"/>
        <item x="31"/>
        <item x="5"/>
        <item x="6"/>
        <item x="25"/>
        <item x="32"/>
        <item x="9"/>
        <item x="0"/>
        <item x="8"/>
        <item x="21"/>
        <item x="30"/>
        <item x="29"/>
        <item x="20"/>
        <item x="10"/>
        <item x="28"/>
        <item x="36"/>
        <item x="11"/>
        <item x="15"/>
        <item x="37"/>
        <item t="default"/>
      </items>
    </pivotField>
    <pivotField compact="0" outline="0" showAll="0" defaultSubtotal="0"/>
    <pivotField name=" " axis="axisRow" compact="0" outline="0" subtotalTop="0" showAll="0">
      <items count="6">
        <item n="Salaries &amp; Benefits" x="3"/>
        <item n="Services &amp; Supplies" x="0"/>
        <item n="Interfund/Other Charges" x="2"/>
        <item n="Capital Assets" x="1"/>
        <item n="Contributions &amp; Tranfers" x="4"/>
        <item t="default"/>
      </items>
    </pivotField>
    <pivotField compact="0" outline="0" subtotalTop="0" showAll="0" defaultSubtotal="0"/>
    <pivotField compact="0" outline="0" subtotalTop="0" showAll="0" defaultSubtotal="0"/>
    <pivotField dataField="1" compact="0" numFmtId="43" outline="0" subtotalTop="0" showAll="0" defaultSubtotal="0"/>
    <pivotField compact="0" outline="0" subtotalTop="0" showAll="0" defaultSubtotal="0"/>
    <pivotField compact="0" outline="0" showAll="0" defaultSubtotal="0"/>
    <pivotField dataField="1" compact="0" outline="0" subtotalTop="0" showAll="0" defaultSubtotal="0"/>
    <pivotField dataField="1" compact="0" numFmtId="43" outline="0" showAll="0" defaultSubtotal="0"/>
    <pivotField dataField="1" compact="0" numFmtId="43" outline="0" showAll="0" defaultSubtotal="0"/>
    <pivotField dataField="1" compact="0" numFmtId="43"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numFmtId="43" outline="0" subtotalTop="0" showAll="0" defaultSubtotal="0"/>
    <pivotField dataField="1" compact="0" numFmtId="43" outline="0" showAll="0" defaultSubtotal="0"/>
    <pivotField dataField="1" compact="0" numFmtId="43" outline="0" showAll="0" defaultSubtotal="0"/>
    <pivotField dataField="1" compact="0" numFmtId="43" outline="0" showAll="0" defaultSubtotal="0"/>
    <pivotField dataField="1" compact="0" numFmtId="43" outline="0" showAll="0" defaultSubtotal="0"/>
    <pivotField compact="0" numFmtId="43" outline="0" showAll="0" defaultSubtotal="0"/>
    <pivotField compact="0" numFmtId="43" outline="0" showAll="0" defaultSubtotal="0"/>
  </pivotFields>
  <rowFields count="4">
    <field x="8"/>
    <field x="10"/>
    <field x="4"/>
    <field x="5"/>
  </rowFields>
  <rowItems count="676">
    <i>
      <x v="10"/>
      <x/>
      <x/>
      <x v="25"/>
    </i>
    <i r="2">
      <x v="1"/>
      <x v="21"/>
    </i>
    <i r="2">
      <x v="2"/>
      <x v="24"/>
    </i>
    <i r="2">
      <x v="3"/>
      <x v="17"/>
    </i>
    <i r="2">
      <x v="4"/>
      <x v="163"/>
    </i>
    <i r="2">
      <x v="7"/>
      <x v="18"/>
    </i>
    <i r="2">
      <x v="8"/>
      <x v="19"/>
    </i>
    <i r="2">
      <x v="9"/>
      <x v="22"/>
    </i>
    <i r="2">
      <x v="10"/>
      <x v="26"/>
    </i>
    <i r="2">
      <x v="12"/>
      <x v="40"/>
    </i>
    <i r="2">
      <x v="13"/>
      <x v="27"/>
    </i>
    <i r="2">
      <x v="14"/>
      <x v="28"/>
    </i>
    <i r="2">
      <x v="16"/>
      <x v="29"/>
    </i>
    <i r="2">
      <x v="17"/>
      <x v="30"/>
    </i>
    <i r="2">
      <x v="18"/>
      <x v="34"/>
    </i>
    <i r="2">
      <x v="21"/>
      <x v="31"/>
    </i>
    <i r="2">
      <x v="22"/>
      <x v="32"/>
    </i>
    <i r="2">
      <x v="25"/>
      <x v="38"/>
    </i>
    <i r="2">
      <x v="27"/>
      <x v="33"/>
    </i>
    <i r="2">
      <x v="30"/>
      <x v="136"/>
    </i>
    <i t="default" r="1">
      <x/>
    </i>
    <i r="1">
      <x v="1"/>
      <x v="31"/>
      <x v="111"/>
    </i>
    <i r="2">
      <x v="32"/>
      <x v="66"/>
    </i>
    <i r="2">
      <x v="33"/>
      <x v="67"/>
    </i>
    <i r="2">
      <x v="34"/>
      <x v="101"/>
    </i>
    <i r="2">
      <x v="36"/>
      <x v="43"/>
    </i>
    <i r="2">
      <x v="37"/>
      <x v="149"/>
    </i>
    <i r="2">
      <x v="38"/>
      <x v="127"/>
    </i>
    <i r="2">
      <x v="40"/>
      <x v="115"/>
    </i>
    <i r="2">
      <x v="41"/>
      <x v="128"/>
    </i>
    <i r="2">
      <x v="42"/>
      <x v="5"/>
    </i>
    <i r="2">
      <x v="43"/>
      <x v="44"/>
    </i>
    <i r="2">
      <x v="45"/>
      <x v="50"/>
    </i>
    <i r="2">
      <x v="46"/>
      <x v="142"/>
    </i>
    <i r="2">
      <x v="47"/>
      <x v="51"/>
    </i>
    <i r="2">
      <x v="49"/>
      <x v="68"/>
    </i>
    <i r="2">
      <x v="50"/>
      <x v="112"/>
    </i>
    <i r="2">
      <x v="52"/>
      <x v="129"/>
    </i>
    <i r="2">
      <x v="58"/>
      <x v="69"/>
    </i>
    <i r="2">
      <x v="59"/>
      <x v="110"/>
    </i>
    <i r="2">
      <x v="60"/>
      <x v="70"/>
    </i>
    <i r="2">
      <x v="61"/>
      <x/>
    </i>
    <i r="2">
      <x v="63"/>
      <x v="71"/>
    </i>
    <i r="2">
      <x v="66"/>
      <x v="130"/>
    </i>
    <i r="2">
      <x v="67"/>
      <x v="103"/>
    </i>
    <i r="2">
      <x v="68"/>
      <x v="90"/>
    </i>
    <i r="2">
      <x v="70"/>
      <x v="165"/>
    </i>
    <i r="2">
      <x v="73"/>
      <x v="53"/>
    </i>
    <i r="2">
      <x v="74"/>
      <x v="73"/>
    </i>
    <i r="2">
      <x v="75"/>
      <x v="104"/>
    </i>
    <i r="2">
      <x v="76"/>
      <x v="141"/>
    </i>
    <i r="2">
      <x v="77"/>
      <x v="105"/>
    </i>
    <i r="2">
      <x v="79"/>
      <x v="113"/>
    </i>
    <i r="2">
      <x v="81"/>
      <x v="85"/>
    </i>
    <i r="2">
      <x v="82"/>
      <x v="74"/>
    </i>
    <i r="2">
      <x v="84"/>
      <x v="46"/>
    </i>
    <i r="2">
      <x v="87"/>
      <x v="47"/>
    </i>
    <i r="2">
      <x v="89"/>
      <x v="87"/>
    </i>
    <i r="2">
      <x v="94"/>
      <x v="48"/>
    </i>
    <i r="2">
      <x v="96"/>
      <x v="143"/>
    </i>
    <i r="2">
      <x v="97"/>
      <x v="56"/>
    </i>
    <i r="2">
      <x v="103"/>
      <x v="99"/>
    </i>
    <i r="2">
      <x v="106"/>
      <x v="62"/>
    </i>
    <i r="2">
      <x v="114"/>
      <x v="92"/>
    </i>
    <i r="2">
      <x v="117"/>
      <x v="57"/>
    </i>
    <i r="2">
      <x v="118"/>
      <x v="93"/>
    </i>
    <i r="2">
      <x v="119"/>
      <x v="78"/>
    </i>
    <i r="2">
      <x v="121"/>
      <x v="114"/>
    </i>
    <i r="2">
      <x v="125"/>
      <x v="58"/>
    </i>
    <i r="2">
      <x v="127"/>
      <x v="79"/>
    </i>
    <i r="2">
      <x v="128"/>
      <x v="6"/>
    </i>
    <i r="2">
      <x v="130"/>
      <x v="80"/>
    </i>
    <i r="2">
      <x v="133"/>
      <x v="59"/>
    </i>
    <i r="2">
      <x v="134"/>
      <x v="94"/>
    </i>
    <i r="2">
      <x v="135"/>
      <x v="109"/>
    </i>
    <i r="2">
      <x v="136"/>
      <x v="95"/>
    </i>
    <i r="2">
      <x v="140"/>
      <x v="96"/>
    </i>
    <i r="2">
      <x v="142"/>
      <x v="81"/>
    </i>
    <i r="2">
      <x v="147"/>
      <x v="37"/>
    </i>
    <i r="2">
      <x v="153"/>
      <x v="131"/>
    </i>
    <i r="2">
      <x v="154"/>
      <x v="132"/>
    </i>
    <i r="2">
      <x v="155"/>
      <x v="133"/>
    </i>
    <i r="2">
      <x v="156"/>
      <x v="134"/>
    </i>
    <i t="default" r="1">
      <x v="1"/>
    </i>
    <i r="1">
      <x v="2"/>
      <x v="160"/>
      <x v="3"/>
    </i>
    <i r="2">
      <x v="161"/>
      <x v="167"/>
    </i>
    <i r="2">
      <x v="164"/>
      <x v="82"/>
    </i>
    <i r="2">
      <x v="165"/>
      <x v="7"/>
    </i>
    <i r="2">
      <x v="166"/>
      <x v="49"/>
    </i>
    <i r="2">
      <x v="167"/>
      <x v="15"/>
    </i>
    <i t="default" r="1">
      <x v="2"/>
    </i>
    <i r="1">
      <x v="3"/>
      <x v="174"/>
      <x v="145"/>
    </i>
    <i t="default" r="1">
      <x v="3"/>
    </i>
    <i t="default">
      <x v="10"/>
    </i>
    <i>
      <x v="11"/>
      <x/>
      <x/>
      <x v="25"/>
    </i>
    <i r="2">
      <x v="1"/>
      <x v="21"/>
    </i>
    <i r="2">
      <x v="3"/>
      <x v="17"/>
    </i>
    <i r="2">
      <x v="7"/>
      <x v="18"/>
    </i>
    <i r="2">
      <x v="8"/>
      <x v="19"/>
    </i>
    <i r="2">
      <x v="9"/>
      <x v="22"/>
    </i>
    <i r="2">
      <x v="10"/>
      <x v="26"/>
    </i>
    <i r="2">
      <x v="13"/>
      <x v="27"/>
    </i>
    <i r="2">
      <x v="14"/>
      <x v="28"/>
    </i>
    <i r="2">
      <x v="16"/>
      <x v="29"/>
    </i>
    <i r="2">
      <x v="17"/>
      <x v="30"/>
    </i>
    <i r="2">
      <x v="18"/>
      <x v="34"/>
    </i>
    <i r="2">
      <x v="21"/>
      <x v="31"/>
    </i>
    <i r="2">
      <x v="22"/>
      <x v="32"/>
    </i>
    <i r="2">
      <x v="27"/>
      <x v="33"/>
    </i>
    <i t="default" r="1">
      <x/>
    </i>
    <i r="1">
      <x v="1"/>
      <x v="31"/>
      <x v="111"/>
    </i>
    <i r="2">
      <x v="33"/>
      <x v="67"/>
    </i>
    <i r="2">
      <x v="34"/>
      <x v="101"/>
    </i>
    <i r="2">
      <x v="35"/>
      <x v="102"/>
    </i>
    <i r="2">
      <x v="36"/>
      <x v="43"/>
    </i>
    <i r="2">
      <x v="37"/>
      <x v="149"/>
    </i>
    <i r="2">
      <x v="38"/>
      <x v="127"/>
    </i>
    <i r="2">
      <x v="39"/>
      <x v="135"/>
    </i>
    <i r="2">
      <x v="40"/>
      <x v="115"/>
    </i>
    <i r="2">
      <x v="42"/>
      <x v="5"/>
    </i>
    <i r="2">
      <x v="45"/>
      <x v="50"/>
    </i>
    <i r="2">
      <x v="51"/>
      <x v="152"/>
    </i>
    <i r="2">
      <x v="52"/>
      <x v="129"/>
    </i>
    <i r="2">
      <x v="58"/>
      <x v="69"/>
    </i>
    <i r="2">
      <x v="60"/>
      <x v="70"/>
    </i>
    <i r="2">
      <x v="61"/>
      <x/>
    </i>
    <i r="2">
      <x v="63"/>
      <x v="71"/>
    </i>
    <i r="2">
      <x v="67"/>
      <x v="103"/>
    </i>
    <i r="2">
      <x v="68"/>
      <x v="90"/>
    </i>
    <i r="2">
      <x v="73"/>
      <x v="53"/>
    </i>
    <i r="2">
      <x v="74"/>
      <x v="73"/>
    </i>
    <i r="2">
      <x v="75"/>
      <x v="104"/>
    </i>
    <i r="2">
      <x v="77"/>
      <x v="105"/>
    </i>
    <i r="2">
      <x v="78"/>
      <x v="106"/>
    </i>
    <i r="2">
      <x v="80"/>
      <x v="60"/>
    </i>
    <i r="2">
      <x v="81"/>
      <x v="85"/>
    </i>
    <i r="2">
      <x v="82"/>
      <x v="74"/>
    </i>
    <i r="2">
      <x v="84"/>
      <x v="46"/>
    </i>
    <i r="2">
      <x v="87"/>
      <x v="47"/>
    </i>
    <i r="2">
      <x v="88"/>
      <x v="160"/>
    </i>
    <i r="2">
      <x v="94"/>
      <x v="48"/>
    </i>
    <i r="2">
      <x v="97"/>
      <x v="56"/>
    </i>
    <i r="2">
      <x v="103"/>
      <x v="99"/>
    </i>
    <i r="2">
      <x v="106"/>
      <x v="62"/>
    </i>
    <i r="2">
      <x v="117"/>
      <x v="57"/>
    </i>
    <i r="2">
      <x v="118"/>
      <x v="93"/>
    </i>
    <i r="2">
      <x v="119"/>
      <x v="78"/>
    </i>
    <i r="2">
      <x v="125"/>
      <x v="58"/>
    </i>
    <i r="2">
      <x v="127"/>
      <x v="79"/>
    </i>
    <i r="2">
      <x v="128"/>
      <x v="6"/>
    </i>
    <i r="2">
      <x v="130"/>
      <x v="80"/>
    </i>
    <i r="2">
      <x v="133"/>
      <x v="59"/>
    </i>
    <i r="2">
      <x v="136"/>
      <x v="95"/>
    </i>
    <i r="2">
      <x v="140"/>
      <x v="96"/>
    </i>
    <i r="2">
      <x v="142"/>
      <x v="81"/>
    </i>
    <i r="2">
      <x v="153"/>
      <x v="131"/>
    </i>
    <i r="2">
      <x v="154"/>
      <x v="132"/>
    </i>
    <i r="2">
      <x v="155"/>
      <x v="133"/>
    </i>
    <i t="default" r="1">
      <x v="1"/>
    </i>
    <i r="1">
      <x v="2"/>
      <x v="160"/>
      <x v="3"/>
    </i>
    <i r="2">
      <x v="161"/>
      <x v="167"/>
    </i>
    <i r="2">
      <x v="166"/>
      <x v="49"/>
    </i>
    <i r="2">
      <x v="167"/>
      <x v="15"/>
    </i>
    <i t="default" r="1">
      <x v="2"/>
    </i>
    <i r="1">
      <x v="3"/>
      <x v="174"/>
      <x v="145"/>
    </i>
    <i t="default" r="1">
      <x v="3"/>
    </i>
    <i t="default">
      <x v="11"/>
    </i>
    <i>
      <x v="12"/>
      <x/>
      <x/>
      <x v="25"/>
    </i>
    <i r="2">
      <x v="1"/>
      <x v="21"/>
    </i>
    <i r="2">
      <x v="3"/>
      <x v="17"/>
    </i>
    <i r="2">
      <x v="8"/>
      <x v="19"/>
    </i>
    <i r="2">
      <x v="9"/>
      <x v="22"/>
    </i>
    <i r="2">
      <x v="10"/>
      <x v="26"/>
    </i>
    <i r="2">
      <x v="13"/>
      <x v="27"/>
    </i>
    <i r="2">
      <x v="14"/>
      <x v="28"/>
    </i>
    <i r="2">
      <x v="16"/>
      <x v="29"/>
    </i>
    <i r="2">
      <x v="17"/>
      <x v="30"/>
    </i>
    <i r="2">
      <x v="18"/>
      <x v="34"/>
    </i>
    <i r="2">
      <x v="21"/>
      <x v="31"/>
    </i>
    <i r="2">
      <x v="22"/>
      <x v="32"/>
    </i>
    <i r="2">
      <x v="27"/>
      <x v="33"/>
    </i>
    <i t="default" r="1">
      <x/>
    </i>
    <i r="1">
      <x v="1"/>
      <x v="32"/>
      <x v="66"/>
    </i>
    <i r="2">
      <x v="33"/>
      <x v="67"/>
    </i>
    <i r="2">
      <x v="34"/>
      <x v="101"/>
    </i>
    <i r="2">
      <x v="35"/>
      <x v="102"/>
    </i>
    <i r="2">
      <x v="36"/>
      <x v="43"/>
    </i>
    <i r="2">
      <x v="38"/>
      <x v="127"/>
    </i>
    <i r="2">
      <x v="40"/>
      <x v="115"/>
    </i>
    <i r="2">
      <x v="41"/>
      <x v="128"/>
    </i>
    <i r="2">
      <x v="42"/>
      <x v="5"/>
    </i>
    <i r="2">
      <x v="45"/>
      <x v="50"/>
    </i>
    <i r="2">
      <x v="52"/>
      <x v="129"/>
    </i>
    <i r="2">
      <x v="58"/>
      <x v="69"/>
    </i>
    <i r="2">
      <x v="61"/>
      <x/>
    </i>
    <i r="2">
      <x v="63"/>
      <x v="71"/>
    </i>
    <i r="2">
      <x v="67"/>
      <x v="103"/>
    </i>
    <i r="2">
      <x v="68"/>
      <x v="90"/>
    </i>
    <i r="2">
      <x v="73"/>
      <x v="53"/>
    </i>
    <i r="2">
      <x v="74"/>
      <x v="73"/>
    </i>
    <i r="2">
      <x v="77"/>
      <x v="105"/>
    </i>
    <i r="2">
      <x v="78"/>
      <x v="106"/>
    </i>
    <i r="2">
      <x v="87"/>
      <x v="47"/>
    </i>
    <i r="2">
      <x v="89"/>
      <x v="87"/>
    </i>
    <i r="2">
      <x v="94"/>
      <x v="48"/>
    </i>
    <i r="2">
      <x v="97"/>
      <x v="56"/>
    </i>
    <i r="2">
      <x v="103"/>
      <x v="99"/>
    </i>
    <i r="2">
      <x v="106"/>
      <x v="62"/>
    </i>
    <i r="2">
      <x v="117"/>
      <x v="57"/>
    </i>
    <i r="2">
      <x v="119"/>
      <x v="78"/>
    </i>
    <i r="2">
      <x v="127"/>
      <x v="79"/>
    </i>
    <i r="2">
      <x v="128"/>
      <x v="6"/>
    </i>
    <i r="2">
      <x v="130"/>
      <x v="80"/>
    </i>
    <i r="2">
      <x v="133"/>
      <x v="59"/>
    </i>
    <i r="2">
      <x v="142"/>
      <x v="81"/>
    </i>
    <i r="2">
      <x v="147"/>
      <x v="37"/>
    </i>
    <i r="2">
      <x v="153"/>
      <x v="131"/>
    </i>
    <i r="2">
      <x v="154"/>
      <x v="132"/>
    </i>
    <i r="2">
      <x v="155"/>
      <x v="133"/>
    </i>
    <i t="default" r="1">
      <x v="1"/>
    </i>
    <i r="1">
      <x v="2"/>
      <x v="160"/>
      <x v="3"/>
    </i>
    <i r="2">
      <x v="161"/>
      <x v="167"/>
    </i>
    <i r="2">
      <x v="166"/>
      <x v="49"/>
    </i>
    <i t="default" r="1">
      <x v="2"/>
    </i>
    <i t="default">
      <x v="12"/>
    </i>
    <i>
      <x v="13"/>
      <x/>
      <x/>
      <x v="25"/>
    </i>
    <i r="2">
      <x v="1"/>
      <x v="21"/>
    </i>
    <i r="2">
      <x v="2"/>
      <x v="24"/>
    </i>
    <i r="2">
      <x v="3"/>
      <x v="17"/>
    </i>
    <i r="2">
      <x v="4"/>
      <x v="163"/>
    </i>
    <i r="2">
      <x v="7"/>
      <x v="18"/>
    </i>
    <i r="2">
      <x v="8"/>
      <x v="19"/>
    </i>
    <i r="2">
      <x v="9"/>
      <x v="22"/>
    </i>
    <i r="2">
      <x v="10"/>
      <x v="26"/>
    </i>
    <i r="2">
      <x v="12"/>
      <x v="40"/>
    </i>
    <i r="2">
      <x v="13"/>
      <x v="27"/>
    </i>
    <i r="2">
      <x v="14"/>
      <x v="28"/>
    </i>
    <i r="2">
      <x v="16"/>
      <x v="29"/>
    </i>
    <i r="2">
      <x v="17"/>
      <x v="30"/>
    </i>
    <i r="2">
      <x v="18"/>
      <x v="34"/>
    </i>
    <i r="2">
      <x v="21"/>
      <x v="31"/>
    </i>
    <i r="2">
      <x v="22"/>
      <x v="32"/>
    </i>
    <i r="2">
      <x v="27"/>
      <x v="33"/>
    </i>
    <i t="default" r="1">
      <x/>
    </i>
    <i r="1">
      <x v="1"/>
      <x v="35"/>
      <x v="102"/>
    </i>
    <i r="2">
      <x v="36"/>
      <x v="43"/>
    </i>
    <i r="2">
      <x v="38"/>
      <x v="127"/>
    </i>
    <i r="2">
      <x v="40"/>
      <x v="115"/>
    </i>
    <i r="2">
      <x v="41"/>
      <x v="128"/>
    </i>
    <i r="2">
      <x v="42"/>
      <x v="5"/>
    </i>
    <i r="2">
      <x v="45"/>
      <x v="50"/>
    </i>
    <i r="2">
      <x v="52"/>
      <x v="129"/>
    </i>
    <i r="2">
      <x v="58"/>
      <x v="69"/>
    </i>
    <i r="2">
      <x v="60"/>
      <x v="70"/>
    </i>
    <i r="2">
      <x v="61"/>
      <x/>
    </i>
    <i r="2">
      <x v="63"/>
      <x v="71"/>
    </i>
    <i r="2">
      <x v="67"/>
      <x v="103"/>
    </i>
    <i r="2">
      <x v="68"/>
      <x v="90"/>
    </i>
    <i r="2">
      <x v="73"/>
      <x v="53"/>
    </i>
    <i r="2">
      <x v="74"/>
      <x v="73"/>
    </i>
    <i r="2">
      <x v="77"/>
      <x v="105"/>
    </i>
    <i r="2">
      <x v="78"/>
      <x v="106"/>
    </i>
    <i r="2">
      <x v="80"/>
      <x v="60"/>
    </i>
    <i r="2">
      <x v="81"/>
      <x v="85"/>
    </i>
    <i r="2">
      <x v="83"/>
      <x v="138"/>
    </i>
    <i r="2">
      <x v="84"/>
      <x v="46"/>
    </i>
    <i r="2">
      <x v="87"/>
      <x v="47"/>
    </i>
    <i r="2">
      <x v="89"/>
      <x v="87"/>
    </i>
    <i r="2">
      <x v="93"/>
      <x v="55"/>
    </i>
    <i r="2">
      <x v="94"/>
      <x v="48"/>
    </i>
    <i r="2">
      <x v="97"/>
      <x v="56"/>
    </i>
    <i r="2">
      <x v="103"/>
      <x v="99"/>
    </i>
    <i r="2">
      <x v="106"/>
      <x v="62"/>
    </i>
    <i r="2">
      <x v="117"/>
      <x v="57"/>
    </i>
    <i r="2">
      <x v="119"/>
      <x v="78"/>
    </i>
    <i r="2">
      <x v="122"/>
      <x v="107"/>
    </i>
    <i r="2">
      <x v="127"/>
      <x v="79"/>
    </i>
    <i r="2">
      <x v="128"/>
      <x v="6"/>
    </i>
    <i r="2">
      <x v="130"/>
      <x v="80"/>
    </i>
    <i r="2">
      <x v="133"/>
      <x v="59"/>
    </i>
    <i r="2">
      <x v="136"/>
      <x v="95"/>
    </i>
    <i r="2">
      <x v="140"/>
      <x v="96"/>
    </i>
    <i r="2">
      <x v="142"/>
      <x v="81"/>
    </i>
    <i r="2">
      <x v="147"/>
      <x v="37"/>
    </i>
    <i r="2">
      <x v="153"/>
      <x v="131"/>
    </i>
    <i r="2">
      <x v="154"/>
      <x v="132"/>
    </i>
    <i r="2">
      <x v="155"/>
      <x v="133"/>
    </i>
    <i r="2">
      <x v="156"/>
      <x v="134"/>
    </i>
    <i t="default" r="1">
      <x v="1"/>
    </i>
    <i r="1">
      <x v="2"/>
      <x v="160"/>
      <x v="3"/>
    </i>
    <i r="2">
      <x v="161"/>
      <x v="167"/>
    </i>
    <i r="2">
      <x v="166"/>
      <x v="49"/>
    </i>
    <i r="2">
      <x v="167"/>
      <x v="15"/>
    </i>
    <i t="default" r="1">
      <x v="2"/>
    </i>
    <i r="1">
      <x v="3"/>
      <x v="174"/>
      <x v="145"/>
    </i>
    <i t="default" r="1">
      <x v="3"/>
    </i>
    <i t="default">
      <x v="13"/>
    </i>
    <i>
      <x v="16"/>
      <x/>
      <x/>
      <x v="25"/>
    </i>
    <i r="2">
      <x v="3"/>
      <x v="17"/>
    </i>
    <i r="2">
      <x v="8"/>
      <x v="19"/>
    </i>
    <i r="2">
      <x v="9"/>
      <x v="22"/>
    </i>
    <i r="2">
      <x v="10"/>
      <x v="26"/>
    </i>
    <i r="2">
      <x v="13"/>
      <x v="27"/>
    </i>
    <i r="2">
      <x v="14"/>
      <x v="28"/>
    </i>
    <i r="2">
      <x v="16"/>
      <x v="29"/>
    </i>
    <i r="2">
      <x v="17"/>
      <x v="30"/>
    </i>
    <i r="2">
      <x v="18"/>
      <x v="34"/>
    </i>
    <i r="2">
      <x v="21"/>
      <x v="31"/>
    </i>
    <i r="2">
      <x v="22"/>
      <x v="32"/>
    </i>
    <i r="2">
      <x v="27"/>
      <x v="33"/>
    </i>
    <i t="default" r="1">
      <x/>
    </i>
    <i r="1">
      <x v="1"/>
      <x v="33"/>
      <x v="67"/>
    </i>
    <i r="2">
      <x v="34"/>
      <x v="101"/>
    </i>
    <i r="2">
      <x v="36"/>
      <x v="43"/>
    </i>
    <i r="2">
      <x v="38"/>
      <x v="127"/>
    </i>
    <i r="2">
      <x v="45"/>
      <x v="50"/>
    </i>
    <i r="2">
      <x v="49"/>
      <x v="68"/>
    </i>
    <i r="2">
      <x v="52"/>
      <x v="129"/>
    </i>
    <i r="2">
      <x v="58"/>
      <x v="69"/>
    </i>
    <i r="2">
      <x v="59"/>
      <x v="110"/>
    </i>
    <i r="2">
      <x v="63"/>
      <x v="71"/>
    </i>
    <i r="2">
      <x v="67"/>
      <x v="103"/>
    </i>
    <i r="2">
      <x v="68"/>
      <x v="90"/>
    </i>
    <i r="2">
      <x v="73"/>
      <x v="53"/>
    </i>
    <i r="2">
      <x v="74"/>
      <x v="73"/>
    </i>
    <i r="2">
      <x v="78"/>
      <x v="106"/>
    </i>
    <i r="2">
      <x v="87"/>
      <x v="47"/>
    </i>
    <i r="2">
      <x v="94"/>
      <x v="48"/>
    </i>
    <i r="2">
      <x v="97"/>
      <x v="56"/>
    </i>
    <i r="2">
      <x v="103"/>
      <x v="99"/>
    </i>
    <i r="2">
      <x v="117"/>
      <x v="57"/>
    </i>
    <i r="2">
      <x v="119"/>
      <x v="78"/>
    </i>
    <i r="2">
      <x v="127"/>
      <x v="79"/>
    </i>
    <i r="2">
      <x v="130"/>
      <x v="80"/>
    </i>
    <i r="2">
      <x v="136"/>
      <x v="95"/>
    </i>
    <i r="2">
      <x v="140"/>
      <x v="96"/>
    </i>
    <i r="2">
      <x v="153"/>
      <x v="131"/>
    </i>
    <i r="2">
      <x v="154"/>
      <x v="132"/>
    </i>
    <i r="2">
      <x v="155"/>
      <x v="133"/>
    </i>
    <i r="2">
      <x v="156"/>
      <x v="134"/>
    </i>
    <i t="default" r="1">
      <x v="1"/>
    </i>
    <i r="1">
      <x v="2"/>
      <x v="166"/>
      <x v="49"/>
    </i>
    <i r="2">
      <x v="167"/>
      <x v="15"/>
    </i>
    <i t="default" r="1">
      <x v="2"/>
    </i>
    <i t="default">
      <x v="16"/>
    </i>
    <i>
      <x v="17"/>
      <x/>
      <x/>
      <x v="25"/>
    </i>
    <i r="2">
      <x v="1"/>
      <x v="21"/>
    </i>
    <i r="2">
      <x v="3"/>
      <x v="17"/>
    </i>
    <i r="2">
      <x v="4"/>
      <x v="163"/>
    </i>
    <i r="2">
      <x v="7"/>
      <x v="18"/>
    </i>
    <i r="2">
      <x v="8"/>
      <x v="19"/>
    </i>
    <i r="2">
      <x v="9"/>
      <x v="22"/>
    </i>
    <i r="2">
      <x v="10"/>
      <x v="26"/>
    </i>
    <i r="2">
      <x v="13"/>
      <x v="27"/>
    </i>
    <i r="2">
      <x v="14"/>
      <x v="28"/>
    </i>
    <i r="2">
      <x v="16"/>
      <x v="29"/>
    </i>
    <i r="2">
      <x v="17"/>
      <x v="30"/>
    </i>
    <i r="2">
      <x v="18"/>
      <x v="34"/>
    </i>
    <i r="2">
      <x v="21"/>
      <x v="31"/>
    </i>
    <i r="2">
      <x v="22"/>
      <x v="32"/>
    </i>
    <i r="2">
      <x v="27"/>
      <x v="33"/>
    </i>
    <i t="default" r="1">
      <x/>
    </i>
    <i r="1">
      <x v="1"/>
      <x v="31"/>
      <x v="111"/>
    </i>
    <i r="2">
      <x v="32"/>
      <x v="66"/>
    </i>
    <i r="2">
      <x v="33"/>
      <x v="67"/>
    </i>
    <i r="2">
      <x v="36"/>
      <x v="43"/>
    </i>
    <i r="2">
      <x v="38"/>
      <x v="127"/>
    </i>
    <i r="2">
      <x v="40"/>
      <x v="115"/>
    </i>
    <i r="2">
      <x v="41"/>
      <x v="128"/>
    </i>
    <i r="2">
      <x v="45"/>
      <x v="50"/>
    </i>
    <i r="2">
      <x v="52"/>
      <x v="129"/>
    </i>
    <i r="2">
      <x v="58"/>
      <x v="69"/>
    </i>
    <i r="2">
      <x v="60"/>
      <x v="70"/>
    </i>
    <i r="2">
      <x v="63"/>
      <x v="71"/>
    </i>
    <i r="2">
      <x v="67"/>
      <x v="103"/>
    </i>
    <i r="2">
      <x v="68"/>
      <x v="90"/>
    </i>
    <i r="2">
      <x v="69"/>
      <x v="168"/>
    </i>
    <i r="2">
      <x v="73"/>
      <x v="53"/>
    </i>
    <i r="2">
      <x v="74"/>
      <x v="73"/>
    </i>
    <i r="2">
      <x v="75"/>
      <x v="104"/>
    </i>
    <i r="2">
      <x v="78"/>
      <x v="106"/>
    </i>
    <i r="2">
      <x v="81"/>
      <x v="85"/>
    </i>
    <i r="2">
      <x v="82"/>
      <x v="74"/>
    </i>
    <i r="2">
      <x v="84"/>
      <x v="46"/>
    </i>
    <i r="2">
      <x v="86"/>
      <x v="54"/>
    </i>
    <i r="2">
      <x v="87"/>
      <x v="47"/>
    </i>
    <i r="2">
      <x v="89"/>
      <x v="87"/>
    </i>
    <i r="2">
      <x v="94"/>
      <x v="48"/>
    </i>
    <i r="2">
      <x v="95"/>
      <x v="4"/>
    </i>
    <i r="2">
      <x v="97"/>
      <x v="56"/>
    </i>
    <i r="2">
      <x v="103"/>
      <x v="99"/>
    </i>
    <i r="2">
      <x v="106"/>
      <x v="62"/>
    </i>
    <i r="2">
      <x v="114"/>
      <x v="92"/>
    </i>
    <i r="2">
      <x v="117"/>
      <x v="57"/>
    </i>
    <i r="2">
      <x v="119"/>
      <x v="78"/>
    </i>
    <i r="2">
      <x v="120"/>
      <x v="108"/>
    </i>
    <i r="2">
      <x v="125"/>
      <x v="58"/>
    </i>
    <i r="2">
      <x v="127"/>
      <x v="79"/>
    </i>
    <i r="2">
      <x v="128"/>
      <x v="6"/>
    </i>
    <i r="2">
      <x v="130"/>
      <x v="80"/>
    </i>
    <i r="2">
      <x v="133"/>
      <x v="59"/>
    </i>
    <i r="2">
      <x v="135"/>
      <x v="109"/>
    </i>
    <i r="2">
      <x v="136"/>
      <x v="95"/>
    </i>
    <i r="2">
      <x v="138"/>
      <x v="121"/>
    </i>
    <i r="2">
      <x v="142"/>
      <x v="81"/>
    </i>
    <i r="2">
      <x v="147"/>
      <x v="37"/>
    </i>
    <i r="2">
      <x v="153"/>
      <x v="131"/>
    </i>
    <i r="2">
      <x v="154"/>
      <x v="132"/>
    </i>
    <i r="2">
      <x v="155"/>
      <x v="133"/>
    </i>
    <i r="2">
      <x v="156"/>
      <x v="134"/>
    </i>
    <i t="default" r="1">
      <x v="1"/>
    </i>
    <i r="1">
      <x v="2"/>
      <x v="160"/>
      <x v="3"/>
    </i>
    <i r="2">
      <x v="161"/>
      <x v="167"/>
    </i>
    <i r="2">
      <x v="166"/>
      <x v="49"/>
    </i>
    <i r="2">
      <x v="167"/>
      <x v="15"/>
    </i>
    <i t="default" r="1">
      <x v="2"/>
    </i>
    <i r="1">
      <x v="3"/>
      <x v="174"/>
      <x v="145"/>
    </i>
    <i r="2">
      <x v="176"/>
      <x v="178"/>
    </i>
    <i t="default" r="1">
      <x v="3"/>
    </i>
    <i t="default">
      <x v="17"/>
    </i>
    <i>
      <x v="18"/>
      <x/>
      <x/>
      <x v="25"/>
    </i>
    <i r="2">
      <x v="1"/>
      <x v="21"/>
    </i>
    <i r="2">
      <x v="2"/>
      <x v="24"/>
    </i>
    <i r="2">
      <x v="3"/>
      <x v="17"/>
    </i>
    <i r="2">
      <x v="4"/>
      <x v="163"/>
    </i>
    <i r="2">
      <x v="7"/>
      <x v="18"/>
    </i>
    <i r="2">
      <x v="8"/>
      <x v="19"/>
    </i>
    <i r="2">
      <x v="9"/>
      <x v="22"/>
    </i>
    <i r="2">
      <x v="10"/>
      <x v="26"/>
    </i>
    <i r="2">
      <x v="11"/>
      <x v="164"/>
    </i>
    <i r="2">
      <x v="12"/>
      <x v="40"/>
    </i>
    <i r="2">
      <x v="13"/>
      <x v="27"/>
    </i>
    <i r="2">
      <x v="14"/>
      <x v="28"/>
    </i>
    <i r="2">
      <x v="16"/>
      <x v="29"/>
    </i>
    <i r="2">
      <x v="17"/>
      <x v="30"/>
    </i>
    <i r="2">
      <x v="18"/>
      <x v="34"/>
    </i>
    <i r="2">
      <x v="21"/>
      <x v="31"/>
    </i>
    <i r="2">
      <x v="22"/>
      <x v="32"/>
    </i>
    <i r="2">
      <x v="23"/>
      <x v="8"/>
    </i>
    <i r="2">
      <x v="25"/>
      <x v="38"/>
    </i>
    <i r="2">
      <x v="27"/>
      <x v="33"/>
    </i>
    <i t="default" r="1">
      <x/>
    </i>
    <i r="1">
      <x v="1"/>
      <x v="31"/>
      <x v="111"/>
    </i>
    <i r="2">
      <x v="32"/>
      <x v="66"/>
    </i>
    <i r="2">
      <x v="33"/>
      <x v="67"/>
    </i>
    <i r="2">
      <x v="34"/>
      <x v="101"/>
    </i>
    <i r="2">
      <x v="35"/>
      <x v="102"/>
    </i>
    <i r="2">
      <x v="36"/>
      <x v="43"/>
    </i>
    <i r="2">
      <x v="37"/>
      <x v="149"/>
    </i>
    <i r="2">
      <x v="38"/>
      <x v="127"/>
    </i>
    <i r="2">
      <x v="40"/>
      <x v="115"/>
    </i>
    <i r="2">
      <x v="42"/>
      <x v="5"/>
    </i>
    <i r="2">
      <x v="43"/>
      <x v="44"/>
    </i>
    <i r="2">
      <x v="45"/>
      <x v="50"/>
    </i>
    <i r="2">
      <x v="52"/>
      <x v="129"/>
    </i>
    <i r="2">
      <x v="53"/>
      <x v="9"/>
    </i>
    <i r="2">
      <x v="54"/>
      <x v="10"/>
    </i>
    <i r="2">
      <x v="55"/>
      <x v="118"/>
    </i>
    <i r="2">
      <x v="56"/>
      <x v="157"/>
    </i>
    <i r="2">
      <x v="58"/>
      <x v="69"/>
    </i>
    <i r="2">
      <x v="60"/>
      <x v="70"/>
    </i>
    <i r="2">
      <x v="61"/>
      <x/>
    </i>
    <i r="2">
      <x v="63"/>
      <x v="71"/>
    </i>
    <i r="2">
      <x v="66"/>
      <x v="130"/>
    </i>
    <i r="2">
      <x v="67"/>
      <x v="103"/>
    </i>
    <i r="2">
      <x v="68"/>
      <x v="90"/>
    </i>
    <i r="2">
      <x v="73"/>
      <x v="53"/>
    </i>
    <i r="2">
      <x v="74"/>
      <x v="73"/>
    </i>
    <i r="2">
      <x v="75"/>
      <x v="104"/>
    </i>
    <i r="2">
      <x v="81"/>
      <x v="85"/>
    </i>
    <i r="2">
      <x v="82"/>
      <x v="74"/>
    </i>
    <i r="2">
      <x v="84"/>
      <x v="46"/>
    </i>
    <i r="2">
      <x v="86"/>
      <x v="54"/>
    </i>
    <i r="2">
      <x v="87"/>
      <x v="47"/>
    </i>
    <i r="2">
      <x v="89"/>
      <x v="87"/>
    </i>
    <i r="2">
      <x v="92"/>
      <x v="75"/>
    </i>
    <i r="2">
      <x v="94"/>
      <x v="48"/>
    </i>
    <i r="2">
      <x v="97"/>
      <x v="56"/>
    </i>
    <i r="2">
      <x v="98"/>
      <x v="61"/>
    </i>
    <i r="2">
      <x v="99"/>
      <x v="76"/>
    </i>
    <i r="2">
      <x v="102"/>
      <x v="174"/>
    </i>
    <i r="2">
      <x v="103"/>
      <x v="99"/>
    </i>
    <i r="2">
      <x v="106"/>
      <x v="62"/>
    </i>
    <i r="2">
      <x v="112"/>
      <x v="12"/>
    </i>
    <i r="2">
      <x v="114"/>
      <x v="92"/>
    </i>
    <i r="2">
      <x v="117"/>
      <x v="57"/>
    </i>
    <i r="2">
      <x v="118"/>
      <x v="93"/>
    </i>
    <i r="2">
      <x v="119"/>
      <x v="78"/>
    </i>
    <i r="2">
      <x v="120"/>
      <x v="108"/>
    </i>
    <i r="2">
      <x v="124"/>
      <x v="119"/>
    </i>
    <i r="2">
      <x v="125"/>
      <x v="58"/>
    </i>
    <i r="2">
      <x v="127"/>
      <x v="79"/>
    </i>
    <i r="2">
      <x v="128"/>
      <x v="6"/>
    </i>
    <i r="2">
      <x v="129"/>
      <x v="159"/>
    </i>
    <i r="2">
      <x v="130"/>
      <x v="80"/>
    </i>
    <i r="2">
      <x v="133"/>
      <x v="59"/>
    </i>
    <i r="2">
      <x v="135"/>
      <x v="109"/>
    </i>
    <i r="2">
      <x v="140"/>
      <x v="96"/>
    </i>
    <i r="2">
      <x v="142"/>
      <x v="81"/>
    </i>
    <i r="2">
      <x v="143"/>
      <x v="123"/>
    </i>
    <i r="2">
      <x v="153"/>
      <x v="131"/>
    </i>
    <i r="2">
      <x v="154"/>
      <x v="132"/>
    </i>
    <i r="2">
      <x v="155"/>
      <x v="133"/>
    </i>
    <i r="2">
      <x v="156"/>
      <x v="134"/>
    </i>
    <i t="default" r="1">
      <x v="1"/>
    </i>
    <i r="1">
      <x v="2"/>
      <x v="159"/>
      <x v="120"/>
    </i>
    <i r="2">
      <x v="160"/>
      <x v="3"/>
    </i>
    <i r="2">
      <x v="161"/>
      <x v="167"/>
    </i>
    <i r="2">
      <x v="164"/>
      <x v="82"/>
    </i>
    <i r="2">
      <x v="165"/>
      <x v="7"/>
    </i>
    <i r="2">
      <x v="166"/>
      <x v="49"/>
    </i>
    <i r="2">
      <x v="167"/>
      <x v="15"/>
    </i>
    <i t="default" r="1">
      <x v="2"/>
    </i>
    <i r="1">
      <x v="3"/>
      <x v="173"/>
      <x v="2"/>
    </i>
    <i r="2">
      <x v="174"/>
      <x v="145"/>
    </i>
    <i t="default" r="1">
      <x v="3"/>
    </i>
    <i t="default">
      <x v="18"/>
    </i>
    <i>
      <x v="19"/>
      <x/>
      <x/>
      <x v="25"/>
    </i>
    <i r="2">
      <x v="3"/>
      <x v="17"/>
    </i>
    <i r="2">
      <x v="7"/>
      <x v="18"/>
    </i>
    <i r="2">
      <x v="8"/>
      <x v="19"/>
    </i>
    <i r="2">
      <x v="10"/>
      <x v="26"/>
    </i>
    <i r="2">
      <x v="13"/>
      <x v="27"/>
    </i>
    <i r="2">
      <x v="14"/>
      <x v="28"/>
    </i>
    <i r="2">
      <x v="16"/>
      <x v="29"/>
    </i>
    <i r="2">
      <x v="17"/>
      <x v="30"/>
    </i>
    <i r="2">
      <x v="18"/>
      <x v="34"/>
    </i>
    <i r="2">
      <x v="21"/>
      <x v="31"/>
    </i>
    <i r="2">
      <x v="22"/>
      <x v="32"/>
    </i>
    <i r="2">
      <x v="27"/>
      <x v="33"/>
    </i>
    <i t="default" r="1">
      <x/>
    </i>
    <i r="1">
      <x v="1"/>
      <x v="33"/>
      <x v="67"/>
    </i>
    <i r="2">
      <x v="34"/>
      <x v="101"/>
    </i>
    <i r="2">
      <x v="36"/>
      <x v="43"/>
    </i>
    <i r="2">
      <x v="52"/>
      <x v="129"/>
    </i>
    <i r="2">
      <x v="58"/>
      <x v="69"/>
    </i>
    <i r="2">
      <x v="63"/>
      <x v="71"/>
    </i>
    <i r="2">
      <x v="73"/>
      <x v="53"/>
    </i>
    <i r="2">
      <x v="74"/>
      <x v="73"/>
    </i>
    <i r="2">
      <x v="75"/>
      <x v="104"/>
    </i>
    <i r="2">
      <x v="103"/>
      <x v="99"/>
    </i>
    <i r="2">
      <x v="116"/>
      <x v="117"/>
    </i>
    <i r="2">
      <x v="119"/>
      <x v="78"/>
    </i>
    <i r="2">
      <x v="127"/>
      <x v="79"/>
    </i>
    <i r="2">
      <x v="153"/>
      <x v="131"/>
    </i>
    <i r="2">
      <x v="156"/>
      <x v="134"/>
    </i>
    <i t="default" r="1">
      <x v="1"/>
    </i>
    <i t="default">
      <x v="19"/>
    </i>
    <i>
      <x v="20"/>
      <x v="1"/>
      <x v="87"/>
      <x v="47"/>
    </i>
    <i r="2">
      <x v="156"/>
      <x v="134"/>
    </i>
    <i t="default" r="1">
      <x v="1"/>
    </i>
    <i r="1">
      <x v="2"/>
      <x v="157"/>
      <x v="166"/>
    </i>
    <i r="2">
      <x v="158"/>
      <x v="89"/>
    </i>
    <i r="2">
      <x v="165"/>
      <x v="7"/>
    </i>
    <i t="default" r="1">
      <x v="2"/>
    </i>
    <i t="default">
      <x v="20"/>
    </i>
    <i>
      <x v="21"/>
      <x/>
      <x/>
      <x v="25"/>
    </i>
    <i r="2">
      <x v="1"/>
      <x v="21"/>
    </i>
    <i r="2">
      <x v="2"/>
      <x v="24"/>
    </i>
    <i r="2">
      <x v="3"/>
      <x v="17"/>
    </i>
    <i r="2">
      <x v="8"/>
      <x v="19"/>
    </i>
    <i r="2">
      <x v="9"/>
      <x v="22"/>
    </i>
    <i r="2">
      <x v="10"/>
      <x v="26"/>
    </i>
    <i r="2">
      <x v="12"/>
      <x v="40"/>
    </i>
    <i r="2">
      <x v="13"/>
      <x v="27"/>
    </i>
    <i r="2">
      <x v="14"/>
      <x v="28"/>
    </i>
    <i r="2">
      <x v="16"/>
      <x v="29"/>
    </i>
    <i r="2">
      <x v="17"/>
      <x v="30"/>
    </i>
    <i r="2">
      <x v="18"/>
      <x v="34"/>
    </i>
    <i r="2">
      <x v="21"/>
      <x v="31"/>
    </i>
    <i r="2">
      <x v="22"/>
      <x v="32"/>
    </i>
    <i r="2">
      <x v="27"/>
      <x v="33"/>
    </i>
    <i t="default" r="1">
      <x/>
    </i>
    <i r="1">
      <x v="1"/>
      <x v="32"/>
      <x v="66"/>
    </i>
    <i r="2">
      <x v="33"/>
      <x v="67"/>
    </i>
    <i r="2">
      <x v="34"/>
      <x v="101"/>
    </i>
    <i r="2">
      <x v="36"/>
      <x v="43"/>
    </i>
    <i r="2">
      <x v="38"/>
      <x v="127"/>
    </i>
    <i r="2">
      <x v="39"/>
      <x v="135"/>
    </i>
    <i r="2">
      <x v="40"/>
      <x v="115"/>
    </i>
    <i r="2">
      <x v="41"/>
      <x v="128"/>
    </i>
    <i r="2">
      <x v="45"/>
      <x v="50"/>
    </i>
    <i r="2">
      <x v="46"/>
      <x v="142"/>
    </i>
    <i r="2">
      <x v="52"/>
      <x v="129"/>
    </i>
    <i r="2">
      <x v="58"/>
      <x v="69"/>
    </i>
    <i r="2">
      <x v="60"/>
      <x v="70"/>
    </i>
    <i r="2">
      <x v="63"/>
      <x v="71"/>
    </i>
    <i r="2">
      <x v="66"/>
      <x v="130"/>
    </i>
    <i r="2">
      <x v="67"/>
      <x v="103"/>
    </i>
    <i r="2">
      <x v="68"/>
      <x v="90"/>
    </i>
    <i r="2">
      <x v="73"/>
      <x v="53"/>
    </i>
    <i r="2">
      <x v="74"/>
      <x v="73"/>
    </i>
    <i r="2">
      <x v="78"/>
      <x v="106"/>
    </i>
    <i r="2">
      <x v="80"/>
      <x v="60"/>
    </i>
    <i r="2">
      <x v="81"/>
      <x v="85"/>
    </i>
    <i r="2">
      <x v="82"/>
      <x v="74"/>
    </i>
    <i r="2">
      <x v="84"/>
      <x v="46"/>
    </i>
    <i r="2">
      <x v="86"/>
      <x v="54"/>
    </i>
    <i r="2">
      <x v="87"/>
      <x v="47"/>
    </i>
    <i r="2">
      <x v="89"/>
      <x v="87"/>
    </i>
    <i r="2">
      <x v="92"/>
      <x v="75"/>
    </i>
    <i r="2">
      <x v="93"/>
      <x v="55"/>
    </i>
    <i r="2">
      <x v="94"/>
      <x v="48"/>
    </i>
    <i r="2">
      <x v="95"/>
      <x v="4"/>
    </i>
    <i r="2">
      <x v="97"/>
      <x v="56"/>
    </i>
    <i r="2">
      <x v="103"/>
      <x v="99"/>
    </i>
    <i r="2">
      <x v="106"/>
      <x v="62"/>
    </i>
    <i r="2">
      <x v="114"/>
      <x v="92"/>
    </i>
    <i r="2">
      <x v="117"/>
      <x v="57"/>
    </i>
    <i r="2">
      <x v="119"/>
      <x v="78"/>
    </i>
    <i r="2">
      <x v="120"/>
      <x v="108"/>
    </i>
    <i r="2">
      <x v="127"/>
      <x v="79"/>
    </i>
    <i r="2">
      <x v="128"/>
      <x v="6"/>
    </i>
    <i r="2">
      <x v="130"/>
      <x v="80"/>
    </i>
    <i r="2">
      <x v="132"/>
      <x v="170"/>
    </i>
    <i r="2">
      <x v="133"/>
      <x v="59"/>
    </i>
    <i r="2">
      <x v="136"/>
      <x v="95"/>
    </i>
    <i r="2">
      <x v="142"/>
      <x v="81"/>
    </i>
    <i r="2">
      <x v="143"/>
      <x v="123"/>
    </i>
    <i r="2">
      <x v="153"/>
      <x v="131"/>
    </i>
    <i r="2">
      <x v="154"/>
      <x v="132"/>
    </i>
    <i r="2">
      <x v="155"/>
      <x v="133"/>
    </i>
    <i r="2">
      <x v="156"/>
      <x v="134"/>
    </i>
    <i t="default" r="1">
      <x v="1"/>
    </i>
    <i r="1">
      <x v="2"/>
      <x v="160"/>
      <x v="3"/>
    </i>
    <i r="2">
      <x v="161"/>
      <x v="167"/>
    </i>
    <i r="2">
      <x v="165"/>
      <x v="7"/>
    </i>
    <i r="2">
      <x v="166"/>
      <x v="49"/>
    </i>
    <i r="2">
      <x v="167"/>
      <x v="15"/>
    </i>
    <i t="default" r="1">
      <x v="2"/>
    </i>
    <i t="default">
      <x v="21"/>
    </i>
    <i>
      <x v="28"/>
      <x/>
      <x/>
      <x v="25"/>
    </i>
    <i r="2">
      <x v="3"/>
      <x v="17"/>
    </i>
    <i r="2">
      <x v="7"/>
      <x v="18"/>
    </i>
    <i r="2">
      <x v="8"/>
      <x v="19"/>
    </i>
    <i r="2">
      <x v="9"/>
      <x v="22"/>
    </i>
    <i r="2">
      <x v="10"/>
      <x v="26"/>
    </i>
    <i r="2">
      <x v="13"/>
      <x v="27"/>
    </i>
    <i r="2">
      <x v="14"/>
      <x v="28"/>
    </i>
    <i r="2">
      <x v="16"/>
      <x v="29"/>
    </i>
    <i r="2">
      <x v="17"/>
      <x v="30"/>
    </i>
    <i r="2">
      <x v="18"/>
      <x v="34"/>
    </i>
    <i r="2">
      <x v="21"/>
      <x v="31"/>
    </i>
    <i r="2">
      <x v="22"/>
      <x v="32"/>
    </i>
    <i r="2">
      <x v="27"/>
      <x v="33"/>
    </i>
    <i t="default" r="1">
      <x/>
    </i>
    <i r="1">
      <x v="1"/>
      <x v="33"/>
      <x v="67"/>
    </i>
    <i r="2">
      <x v="36"/>
      <x v="43"/>
    </i>
    <i r="2">
      <x v="37"/>
      <x v="149"/>
    </i>
    <i r="2">
      <x v="38"/>
      <x v="127"/>
    </i>
    <i r="2">
      <x v="42"/>
      <x v="5"/>
    </i>
    <i r="2">
      <x v="43"/>
      <x v="44"/>
    </i>
    <i r="2">
      <x v="52"/>
      <x v="129"/>
    </i>
    <i r="2">
      <x v="58"/>
      <x v="69"/>
    </i>
    <i r="2">
      <x v="60"/>
      <x v="70"/>
    </i>
    <i r="2">
      <x v="63"/>
      <x v="71"/>
    </i>
    <i r="2">
      <x v="74"/>
      <x v="73"/>
    </i>
    <i r="2">
      <x v="87"/>
      <x v="47"/>
    </i>
    <i r="2">
      <x v="93"/>
      <x v="55"/>
    </i>
    <i r="2">
      <x v="94"/>
      <x v="48"/>
    </i>
    <i r="2">
      <x v="95"/>
      <x v="4"/>
    </i>
    <i r="2">
      <x v="97"/>
      <x v="56"/>
    </i>
    <i r="2">
      <x v="98"/>
      <x v="61"/>
    </i>
    <i r="2">
      <x v="117"/>
      <x v="57"/>
    </i>
    <i r="2">
      <x v="128"/>
      <x v="6"/>
    </i>
    <i r="2">
      <x v="133"/>
      <x v="59"/>
    </i>
    <i r="2">
      <x v="143"/>
      <x v="123"/>
    </i>
    <i r="2">
      <x v="156"/>
      <x v="134"/>
    </i>
    <i t="default" r="1">
      <x v="1"/>
    </i>
    <i r="1">
      <x v="2"/>
      <x v="160"/>
      <x v="3"/>
    </i>
    <i r="2">
      <x v="161"/>
      <x v="167"/>
    </i>
    <i r="2">
      <x v="165"/>
      <x v="7"/>
    </i>
    <i r="2">
      <x v="166"/>
      <x v="49"/>
    </i>
    <i t="default" r="1">
      <x v="2"/>
    </i>
    <i t="default">
      <x v="28"/>
    </i>
    <i t="grand">
      <x/>
    </i>
  </rowItems>
  <colFields count="1">
    <field x="-2"/>
  </colFields>
  <colItems count="19">
    <i>
      <x/>
    </i>
    <i i="1">
      <x v="1"/>
    </i>
    <i i="2">
      <x v="2"/>
    </i>
    <i i="3">
      <x v="3"/>
    </i>
    <i i="4">
      <x v="4"/>
    </i>
    <i i="5">
      <x v="5"/>
    </i>
    <i i="6">
      <x v="6"/>
    </i>
    <i i="7">
      <x v="7"/>
    </i>
    <i i="8">
      <x v="8"/>
    </i>
    <i i="9">
      <x v="9"/>
    </i>
    <i i="10">
      <x v="10"/>
    </i>
    <i i="11">
      <x v="11"/>
    </i>
    <i i="12">
      <x v="12"/>
    </i>
    <i i="13">
      <x v="13"/>
    </i>
    <i i="14">
      <x v="14"/>
    </i>
    <i i="15">
      <x v="15"/>
    </i>
    <i i="16">
      <x v="16"/>
    </i>
    <i i="17">
      <x v="17"/>
    </i>
    <i i="18">
      <x v="18"/>
    </i>
  </colItems>
  <pageFields count="1">
    <pageField fld="7" hier="-1"/>
  </pageFields>
  <dataFields count="19">
    <dataField name="FY22-23 Actuals " fld="13" baseField="0" baseItem="0"/>
    <dataField name="FY23-24 CURRENT BUDGET " fld="16" baseField="0" baseItem="0"/>
    <dataField name="JUL " fld="17" baseField="0" baseItem="0"/>
    <dataField name="AUG " fld="18" baseField="0" baseItem="0"/>
    <dataField name="SEP " fld="19" baseField="0" baseItem="0"/>
    <dataField name="Q1 " fld="30" baseField="0" baseItem="0" numFmtId="164"/>
    <dataField name="OCT " fld="20" baseField="9" baseItem="0" numFmtId="164"/>
    <dataField name="NOV " fld="21" baseField="9" baseItem="0"/>
    <dataField name="DEC " fld="22" baseField="9" baseItem="0"/>
    <dataField name="Q2 " fld="31" baseField="0" baseItem="0"/>
    <dataField name="JAN " fld="23" baseField="9" baseItem="0"/>
    <dataField name="FEB " fld="24" baseField="9" baseItem="0"/>
    <dataField name="MAR " fld="25" baseField="9" baseItem="0"/>
    <dataField name="Q3 " fld="32" baseField="0" baseItem="0"/>
    <dataField name="APR " fld="26" baseField="9" baseItem="0"/>
    <dataField name="MAY " fld="27" baseField="9" baseItem="0"/>
    <dataField name="JUN " fld="28" baseField="9" baseItem="0"/>
    <dataField name="Q4 " fld="33" baseField="0" baseItem="0"/>
    <dataField name="TOTAL ACTUALS" fld="29" baseField="0" baseItem="0"/>
  </dataFields>
  <formats count="82">
    <format dxfId="1703">
      <pivotArea field="7" type="button" dataOnly="0" labelOnly="1" outline="0" axis="axisPage" fieldPosition="0"/>
    </format>
    <format dxfId="1702">
      <pivotArea field="8" type="button" dataOnly="0" labelOnly="1" outline="0" axis="axisRow" fieldPosition="0"/>
    </format>
    <format dxfId="1701">
      <pivotArea field="4" type="button" dataOnly="0" labelOnly="1" outline="0" axis="axisRow" fieldPosition="2"/>
    </format>
    <format dxfId="1700">
      <pivotArea field="5" type="button" dataOnly="0" labelOnly="1" outline="0" axis="axisRow" fieldPosition="3"/>
    </format>
    <format dxfId="1699">
      <pivotArea dataOnly="0" labelOnly="1" outline="0" fieldPosition="0">
        <references count="1">
          <reference field="4294967294" count="16">
            <x v="2"/>
            <x v="3"/>
            <x v="4"/>
            <x v="5"/>
            <x v="6"/>
            <x v="7"/>
            <x v="8"/>
            <x v="9"/>
            <x v="10"/>
            <x v="11"/>
            <x v="12"/>
            <x v="13"/>
            <x v="14"/>
            <x v="15"/>
            <x v="16"/>
            <x v="17"/>
          </reference>
        </references>
      </pivotArea>
    </format>
    <format dxfId="1698">
      <pivotArea field="8" type="button" dataOnly="0" labelOnly="1" outline="0" axis="axisRow" fieldPosition="0"/>
    </format>
    <format dxfId="1697">
      <pivotArea field="5" type="button" dataOnly="0" labelOnly="1" outline="0" axis="axisRow" fieldPosition="3"/>
    </format>
    <format dxfId="1696">
      <pivotArea dataOnly="0" labelOnly="1" outline="0" fieldPosition="0">
        <references count="1">
          <reference field="4294967294" count="16">
            <x v="2"/>
            <x v="3"/>
            <x v="4"/>
            <x v="5"/>
            <x v="6"/>
            <x v="7"/>
            <x v="8"/>
            <x v="9"/>
            <x v="10"/>
            <x v="11"/>
            <x v="12"/>
            <x v="13"/>
            <x v="14"/>
            <x v="15"/>
            <x v="16"/>
            <x v="17"/>
          </reference>
        </references>
      </pivotArea>
    </format>
    <format dxfId="1695">
      <pivotArea field="8" type="button" dataOnly="0" labelOnly="1" outline="0" axis="axisRow" fieldPosition="0"/>
    </format>
    <format dxfId="1694">
      <pivotArea field="4" type="button" dataOnly="0" labelOnly="1" outline="0" axis="axisRow" fieldPosition="2"/>
    </format>
    <format dxfId="1693">
      <pivotArea field="5" type="button" dataOnly="0" labelOnly="1" outline="0" axis="axisRow" fieldPosition="3"/>
    </format>
    <format dxfId="1692">
      <pivotArea dataOnly="0" labelOnly="1" outline="0" fieldPosition="0">
        <references count="1">
          <reference field="4294967294" count="16">
            <x v="2"/>
            <x v="3"/>
            <x v="4"/>
            <x v="5"/>
            <x v="6"/>
            <x v="7"/>
            <x v="8"/>
            <x v="9"/>
            <x v="10"/>
            <x v="11"/>
            <x v="12"/>
            <x v="13"/>
            <x v="14"/>
            <x v="15"/>
            <x v="16"/>
            <x v="17"/>
          </reference>
        </references>
      </pivotArea>
    </format>
    <format dxfId="1691">
      <pivotArea dataOnly="0" outline="0" fieldPosition="0">
        <references count="1">
          <reference field="7" count="0"/>
        </references>
      </pivotArea>
    </format>
    <format dxfId="1690">
      <pivotArea dataOnly="0" outline="0" fieldPosition="0">
        <references count="1">
          <reference field="8" count="0" defaultSubtotal="1"/>
        </references>
      </pivotArea>
    </format>
    <format dxfId="1689">
      <pivotArea dataOnly="0" outline="0" fieldPosition="0">
        <references count="1">
          <reference field="8" count="0" defaultSubtotal="1"/>
        </references>
      </pivotArea>
    </format>
    <format dxfId="1688">
      <pivotArea dataOnly="0" outline="0" fieldPosition="0">
        <references count="1">
          <reference field="8" count="0" defaultSubtotal="1"/>
        </references>
      </pivotArea>
    </format>
    <format dxfId="1687">
      <pivotArea dataOnly="0" labelOnly="1" outline="0" fieldPosition="0">
        <references count="1">
          <reference field="7" count="0"/>
        </references>
      </pivotArea>
    </format>
    <format dxfId="1686">
      <pivotArea dataOnly="0" labelOnly="1" outline="0" fieldPosition="0">
        <references count="1">
          <reference field="7" count="0"/>
        </references>
      </pivotArea>
    </format>
    <format dxfId="1685">
      <pivotArea dataOnly="0" labelOnly="1" outline="0" fieldPosition="0">
        <references count="1">
          <reference field="7" count="0"/>
        </references>
      </pivotArea>
    </format>
    <format dxfId="1684">
      <pivotArea dataOnly="0" labelOnly="1" outline="0" fieldPosition="0">
        <references count="1">
          <reference field="4" count="0"/>
        </references>
      </pivotArea>
    </format>
    <format dxfId="1683">
      <pivotArea dataOnly="0" labelOnly="1" outline="0" fieldPosition="0">
        <references count="1">
          <reference field="5" count="0"/>
        </references>
      </pivotArea>
    </format>
    <format dxfId="1682">
      <pivotArea dataOnly="0" outline="0" fieldPosition="0">
        <references count="1">
          <reference field="4294967294" count="1">
            <x v="2"/>
          </reference>
        </references>
      </pivotArea>
    </format>
    <format dxfId="1681">
      <pivotArea dataOnly="0" outline="0" fieldPosition="0">
        <references count="1">
          <reference field="4294967294" count="1">
            <x v="3"/>
          </reference>
        </references>
      </pivotArea>
    </format>
    <format dxfId="1680">
      <pivotArea dataOnly="0" outline="0" fieldPosition="0">
        <references count="1">
          <reference field="4294967294" count="1">
            <x v="4"/>
          </reference>
        </references>
      </pivotArea>
    </format>
    <format dxfId="1679">
      <pivotArea field="4" type="button" dataOnly="0" labelOnly="1" outline="0" axis="axisRow" fieldPosition="2"/>
    </format>
    <format dxfId="1678">
      <pivotArea dataOnly="0" outline="0" fieldPosition="0">
        <references count="1">
          <reference field="7" count="0"/>
        </references>
      </pivotArea>
    </format>
    <format dxfId="1677">
      <pivotArea field="7" type="button" dataOnly="0" labelOnly="1" outline="0" axis="axisPage" fieldPosition="0"/>
    </format>
    <format dxfId="1676">
      <pivotArea field="8" type="button" dataOnly="0" labelOnly="1" outline="0" axis="axisRow" fieldPosition="0"/>
    </format>
    <format dxfId="1675">
      <pivotArea field="4" type="button" dataOnly="0" labelOnly="1" outline="0" axis="axisRow" fieldPosition="2"/>
    </format>
    <format dxfId="1674">
      <pivotArea field="5" type="button" dataOnly="0" labelOnly="1" outline="0" axis="axisRow" fieldPosition="3"/>
    </format>
    <format dxfId="1673">
      <pivotArea dataOnly="0" labelOnly="1" outline="0" fieldPosition="0">
        <references count="1">
          <reference field="4294967294" count="16">
            <x v="2"/>
            <x v="3"/>
            <x v="4"/>
            <x v="5"/>
            <x v="6"/>
            <x v="7"/>
            <x v="8"/>
            <x v="9"/>
            <x v="10"/>
            <x v="11"/>
            <x v="12"/>
            <x v="13"/>
            <x v="14"/>
            <x v="15"/>
            <x v="16"/>
            <x v="17"/>
          </reference>
        </references>
      </pivotArea>
    </format>
    <format dxfId="1672">
      <pivotArea dataOnly="0" labelOnly="1" outline="0" fieldPosition="0">
        <references count="1">
          <reference field="4294967294" count="1">
            <x v="18"/>
          </reference>
        </references>
      </pivotArea>
    </format>
    <format dxfId="1671">
      <pivotArea dataOnly="0" labelOnly="1" outline="0" fieldPosition="0">
        <references count="1">
          <reference field="4294967294" count="1">
            <x v="18"/>
          </reference>
        </references>
      </pivotArea>
    </format>
    <format dxfId="1670">
      <pivotArea dataOnly="0" labelOnly="1" outline="0" fieldPosition="0">
        <references count="1">
          <reference field="4294967294" count="1">
            <x v="18"/>
          </reference>
        </references>
      </pivotArea>
    </format>
    <format dxfId="1669">
      <pivotArea dataOnly="0" outline="0" fieldPosition="0">
        <references count="1">
          <reference field="4294967294" count="1">
            <x v="18"/>
          </reference>
        </references>
      </pivotArea>
    </format>
    <format dxfId="1668">
      <pivotArea dataOnly="0" labelOnly="1" outline="0" fieldPosition="0">
        <references count="1">
          <reference field="7" count="0"/>
        </references>
      </pivotArea>
    </format>
    <format dxfId="1667">
      <pivotArea dataOnly="0" outline="0" fieldPosition="0">
        <references count="1">
          <reference field="10" count="0" defaultSubtotal="1"/>
        </references>
      </pivotArea>
    </format>
    <format dxfId="1666">
      <pivotArea outline="0" fieldPosition="0">
        <references count="1">
          <reference field="4294967294" count="2" selected="0">
            <x v="5"/>
            <x v="6"/>
          </reference>
        </references>
      </pivotArea>
    </format>
    <format dxfId="1665">
      <pivotArea dataOnly="0" labelOnly="1" outline="0" fieldPosition="0">
        <references count="1">
          <reference field="4294967294" count="2">
            <x v="5"/>
            <x v="6"/>
          </reference>
        </references>
      </pivotArea>
    </format>
    <format dxfId="1664">
      <pivotArea dataOnly="0" outline="0" fieldPosition="0">
        <references count="1">
          <reference field="4294967294" count="1">
            <x v="18"/>
          </reference>
        </references>
      </pivotArea>
    </format>
    <format dxfId="1663">
      <pivotArea dataOnly="0" labelOnly="1" outline="0" fieldPosition="0">
        <references count="1">
          <reference field="4294967294" count="1">
            <x v="7"/>
          </reference>
        </references>
      </pivotArea>
    </format>
    <format dxfId="1662">
      <pivotArea dataOnly="0" labelOnly="1" outline="0" fieldPosition="0">
        <references count="1">
          <reference field="4294967294" count="1">
            <x v="8"/>
          </reference>
        </references>
      </pivotArea>
    </format>
    <format dxfId="1661">
      <pivotArea dataOnly="0" labelOnly="1" outline="0" fieldPosition="0">
        <references count="1">
          <reference field="4294967294" count="1">
            <x v="9"/>
          </reference>
        </references>
      </pivotArea>
    </format>
    <format dxfId="1660">
      <pivotArea dataOnly="0" labelOnly="1" outline="0" fieldPosition="0">
        <references count="1">
          <reference field="4294967294" count="1">
            <x v="10"/>
          </reference>
        </references>
      </pivotArea>
    </format>
    <format dxfId="1659">
      <pivotArea dataOnly="0" labelOnly="1" outline="0" fieldPosition="0">
        <references count="1">
          <reference field="4" count="0"/>
        </references>
      </pivotArea>
    </format>
    <format dxfId="1658">
      <pivotArea dataOnly="0" labelOnly="1" outline="0" fieldPosition="0">
        <references count="1">
          <reference field="4294967294" count="1">
            <x v="11"/>
          </reference>
        </references>
      </pivotArea>
    </format>
    <format dxfId="1657">
      <pivotArea dataOnly="0" labelOnly="1" outline="0" fieldPosition="0">
        <references count="1">
          <reference field="4294967294" count="1">
            <x v="12"/>
          </reference>
        </references>
      </pivotArea>
    </format>
    <format dxfId="1656">
      <pivotArea dataOnly="0" labelOnly="1" outline="0" fieldPosition="0">
        <references count="1">
          <reference field="4294967294" count="1">
            <x v="13"/>
          </reference>
        </references>
      </pivotArea>
    </format>
    <format dxfId="1655">
      <pivotArea dataOnly="0" labelOnly="1" outline="0" fieldPosition="0">
        <references count="1">
          <reference field="4294967294" count="1">
            <x v="14"/>
          </reference>
        </references>
      </pivotArea>
    </format>
    <format dxfId="1654">
      <pivotArea dataOnly="0" labelOnly="1" outline="0" fieldPosition="0">
        <references count="1">
          <reference field="4294967294" count="1">
            <x v="15"/>
          </reference>
        </references>
      </pivotArea>
    </format>
    <format dxfId="1653">
      <pivotArea dataOnly="0" labelOnly="1" outline="0" fieldPosition="0">
        <references count="1">
          <reference field="4294967294" count="1">
            <x v="17"/>
          </reference>
        </references>
      </pivotArea>
    </format>
    <format dxfId="1652">
      <pivotArea field="8" type="button" dataOnly="0" labelOnly="1" outline="0" axis="axisRow" fieldPosition="0"/>
    </format>
    <format dxfId="1651">
      <pivotArea field="10" type="button" dataOnly="0" labelOnly="1" outline="0" axis="axisRow" fieldPosition="1"/>
    </format>
    <format dxfId="1650">
      <pivotArea field="4" type="button" dataOnly="0" labelOnly="1" outline="0" axis="axisRow" fieldPosition="2"/>
    </format>
    <format dxfId="1649">
      <pivotArea field="5" type="button" dataOnly="0" labelOnly="1" outline="0" axis="axisRow" fieldPosition="3"/>
    </format>
    <format dxfId="1648">
      <pivotArea dataOnly="0" labelOnly="1" outline="0" fieldPosition="0">
        <references count="1">
          <reference field="4294967294" count="19">
            <x v="0"/>
            <x v="1"/>
            <x v="2"/>
            <x v="3"/>
            <x v="4"/>
            <x v="5"/>
            <x v="6"/>
            <x v="7"/>
            <x v="8"/>
            <x v="9"/>
            <x v="10"/>
            <x v="11"/>
            <x v="12"/>
            <x v="13"/>
            <x v="14"/>
            <x v="15"/>
            <x v="16"/>
            <x v="17"/>
            <x v="18"/>
          </reference>
        </references>
      </pivotArea>
    </format>
    <format dxfId="1647">
      <pivotArea field="8" type="button" dataOnly="0" labelOnly="1" outline="0" axis="axisRow" fieldPosition="0"/>
    </format>
    <format dxfId="1646">
      <pivotArea field="10" type="button" dataOnly="0" labelOnly="1" outline="0" axis="axisRow" fieldPosition="1"/>
    </format>
    <format dxfId="1645">
      <pivotArea field="4" type="button" dataOnly="0" labelOnly="1" outline="0" axis="axisRow" fieldPosition="2"/>
    </format>
    <format dxfId="1644">
      <pivotArea field="5" type="button" dataOnly="0" labelOnly="1" outline="0" axis="axisRow" fieldPosition="3"/>
    </format>
    <format dxfId="1643">
      <pivotArea dataOnly="0" labelOnly="1" outline="0" fieldPosition="0">
        <references count="1">
          <reference field="4294967294" count="19">
            <x v="0"/>
            <x v="1"/>
            <x v="2"/>
            <x v="3"/>
            <x v="4"/>
            <x v="5"/>
            <x v="6"/>
            <x v="7"/>
            <x v="8"/>
            <x v="9"/>
            <x v="10"/>
            <x v="11"/>
            <x v="12"/>
            <x v="13"/>
            <x v="14"/>
            <x v="15"/>
            <x v="16"/>
            <x v="17"/>
            <x v="18"/>
          </reference>
        </references>
      </pivotArea>
    </format>
    <format dxfId="1642">
      <pivotArea field="8" type="button" dataOnly="0" labelOnly="1" outline="0" axis="axisRow" fieldPosition="0"/>
    </format>
    <format dxfId="1641">
      <pivotArea field="10" type="button" dataOnly="0" labelOnly="1" outline="0" axis="axisRow" fieldPosition="1"/>
    </format>
    <format dxfId="1640">
      <pivotArea field="4" type="button" dataOnly="0" labelOnly="1" outline="0" axis="axisRow" fieldPosition="2"/>
    </format>
    <format dxfId="1639">
      <pivotArea field="5" type="button" dataOnly="0" labelOnly="1" outline="0" axis="axisRow" fieldPosition="3"/>
    </format>
    <format dxfId="1638">
      <pivotArea dataOnly="0" labelOnly="1" outline="0" fieldPosition="0">
        <references count="1">
          <reference field="4294967294" count="19">
            <x v="0"/>
            <x v="1"/>
            <x v="2"/>
            <x v="3"/>
            <x v="4"/>
            <x v="5"/>
            <x v="6"/>
            <x v="7"/>
            <x v="8"/>
            <x v="9"/>
            <x v="10"/>
            <x v="11"/>
            <x v="12"/>
            <x v="13"/>
            <x v="14"/>
            <x v="15"/>
            <x v="16"/>
            <x v="17"/>
            <x v="18"/>
          </reference>
        </references>
      </pivotArea>
    </format>
    <format dxfId="1637">
      <pivotArea dataOnly="0" outline="0" fieldPosition="0">
        <references count="1">
          <reference field="4294967294" count="1">
            <x v="0"/>
          </reference>
        </references>
      </pivotArea>
    </format>
    <format dxfId="1636">
      <pivotArea dataOnly="0" outline="0" fieldPosition="0">
        <references count="1">
          <reference field="4294967294" count="1">
            <x v="0"/>
          </reference>
        </references>
      </pivotArea>
    </format>
    <format dxfId="1635">
      <pivotArea dataOnly="0" outline="0" fieldPosition="0">
        <references count="1">
          <reference field="4294967294" count="1">
            <x v="0"/>
          </reference>
        </references>
      </pivotArea>
    </format>
    <format dxfId="1634">
      <pivotArea field="8" type="button" dataOnly="0" labelOnly="1" outline="0" axis="axisRow" fieldPosition="0"/>
    </format>
    <format dxfId="1633">
      <pivotArea field="10" type="button" dataOnly="0" labelOnly="1" outline="0" axis="axisRow" fieldPosition="1"/>
    </format>
    <format dxfId="1632">
      <pivotArea field="4" type="button" dataOnly="0" labelOnly="1" outline="0" axis="axisRow" fieldPosition="2"/>
    </format>
    <format dxfId="1631">
      <pivotArea field="5" type="button" dataOnly="0" labelOnly="1" outline="0" axis="axisRow" fieldPosition="3"/>
    </format>
    <format dxfId="1630">
      <pivotArea dataOnly="0" labelOnly="1" outline="0" fieldPosition="0">
        <references count="1">
          <reference field="4294967294" count="19">
            <x v="0"/>
            <x v="1"/>
            <x v="2"/>
            <x v="3"/>
            <x v="4"/>
            <x v="5"/>
            <x v="6"/>
            <x v="7"/>
            <x v="8"/>
            <x v="9"/>
            <x v="10"/>
            <x v="11"/>
            <x v="12"/>
            <x v="13"/>
            <x v="14"/>
            <x v="15"/>
            <x v="16"/>
            <x v="17"/>
            <x v="18"/>
          </reference>
        </references>
      </pivotArea>
    </format>
    <format dxfId="1629">
      <pivotArea dataOnly="0" outline="0" fieldPosition="0">
        <references count="1">
          <reference field="4294967294" count="1">
            <x v="1"/>
          </reference>
        </references>
      </pivotArea>
    </format>
    <format dxfId="1628">
      <pivotArea dataOnly="0" labelOnly="1" outline="0" fieldPosition="0">
        <references count="1">
          <reference field="4294967294" count="1">
            <x v="2"/>
          </reference>
        </references>
      </pivotArea>
    </format>
    <format dxfId="1627">
      <pivotArea dataOnly="0" labelOnly="1" outline="0" fieldPosition="0">
        <references count="1">
          <reference field="4294967294" count="1">
            <x v="3"/>
          </reference>
        </references>
      </pivotArea>
    </format>
    <format dxfId="1626">
      <pivotArea dataOnly="0" labelOnly="1" outline="0" fieldPosition="0">
        <references count="1">
          <reference field="4294967294" count="1">
            <x v="4"/>
          </reference>
        </references>
      </pivotArea>
    </format>
    <format dxfId="1625">
      <pivotArea outline="0" fieldPosition="0">
        <references count="1">
          <reference field="4294967294" count="1" selected="0">
            <x v="18"/>
          </reference>
        </references>
      </pivotArea>
    </format>
    <format dxfId="1624">
      <pivotArea dataOnly="0" labelOnly="1" outline="0" fieldPosition="0">
        <references count="1">
          <reference field="4294967294" count="1">
            <x v="18"/>
          </reference>
        </references>
      </pivotArea>
    </format>
    <format dxfId="1623">
      <pivotArea dataOnly="0" outline="0" fieldPosition="0">
        <references count="1">
          <reference field="4294967294" count="1">
            <x v="0"/>
          </reference>
        </references>
      </pivotArea>
    </format>
    <format dxfId="1622">
      <pivotArea dataOnly="0" outline="0" fieldPosition="0">
        <references count="1">
          <reference field="4294967294" count="1">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73AB6882-B4E2-4519-A2AC-9735F7835FBE}" name="PivotTable1" cacheId="0" applyNumberFormats="0" applyBorderFormats="0" applyFontFormats="0" applyPatternFormats="0" applyAlignmentFormats="0" applyWidthHeightFormats="1" dataCaption="Values" updatedVersion="8" minRefreshableVersion="3" useAutoFormatting="1" itemPrintTitles="1" createdVersion="7" indent="0" compact="0" compactData="0" multipleFieldFilters="0" rowHeaderCaption="PROGRAM AREA">
  <location ref="A5:V27" firstHeaderRow="0" firstDataRow="1" firstDataCol="3" rowPageCount="1" colPageCount="1"/>
  <pivotFields count="36">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53">
        <item x="0"/>
        <item x="1"/>
        <item x="2"/>
        <item x="3"/>
        <item x="4"/>
        <item x="5"/>
        <item x="6"/>
        <item x="7"/>
        <item x="8"/>
        <item x="9"/>
        <item x="10"/>
        <item x="11"/>
        <item x="12"/>
        <item x="13"/>
        <item x="14"/>
        <item x="15"/>
        <item x="16"/>
        <item x="17"/>
        <item x="18"/>
        <item x="50"/>
        <item x="19"/>
        <item x="20"/>
        <item x="21"/>
        <item x="22"/>
        <item x="23"/>
        <item x="24"/>
        <item x="25"/>
        <item x="26"/>
        <item x="27"/>
        <item x="28"/>
        <item x="49"/>
        <item x="29"/>
        <item x="30"/>
        <item x="32"/>
        <item x="33"/>
        <item x="34"/>
        <item x="35"/>
        <item x="36"/>
        <item x="37"/>
        <item x="38"/>
        <item x="39"/>
        <item x="40"/>
        <item x="41"/>
        <item x="42"/>
        <item x="43"/>
        <item x="44"/>
        <item x="45"/>
        <item x="51"/>
        <item x="31"/>
        <item x="46"/>
        <item x="47"/>
        <item x="48"/>
        <item x="52"/>
      </items>
    </pivotField>
    <pivotField axis="axisRow" compact="0" outline="0" showAll="0" defaultSubtotal="0">
      <items count="55">
        <item x="9"/>
        <item x="18"/>
        <item x="15"/>
        <item x="14"/>
        <item x="16"/>
        <item x="20"/>
        <item x="51"/>
        <item x="35"/>
        <item x="17"/>
        <item x="13"/>
        <item x="34"/>
        <item x="42"/>
        <item x="45"/>
        <item x="38"/>
        <item x="21"/>
        <item x="10"/>
        <item x="50"/>
        <item x="22"/>
        <item x="39"/>
        <item x="6"/>
        <item x="29"/>
        <item x="30"/>
        <item x="37"/>
        <item x="11"/>
        <item x="8"/>
        <item x="44"/>
        <item x="12"/>
        <item x="28"/>
        <item x="52"/>
        <item x="40"/>
        <item x="32"/>
        <item x="41"/>
        <item x="0"/>
        <item x="3"/>
        <item x="1"/>
        <item x="4"/>
        <item x="2"/>
        <item x="5"/>
        <item x="36"/>
        <item x="23"/>
        <item x="25"/>
        <item x="26"/>
        <item x="7"/>
        <item x="24"/>
        <item x="33"/>
        <item x="27"/>
        <item x="19"/>
        <item x="43"/>
        <item x="53"/>
        <item x="31"/>
        <item x="46"/>
        <item x="47"/>
        <item x="48"/>
        <item x="49"/>
        <item x="54"/>
      </items>
    </pivotField>
    <pivotField compact="0" outline="0" showAll="0" defaultSubtotal="0"/>
    <pivotField compact="0" outline="0" showAll="0" defaultSubtotal="0"/>
    <pivotField axis="axisPage" compact="0" outline="0" multipleItemSelectionAllowed="1" showAll="0" defaultSubtotal="0">
      <items count="6">
        <item h="1" x="0"/>
        <item h="1" x="4"/>
        <item h="1" x="1"/>
        <item h="1" x="2"/>
        <item x="3"/>
        <item x="5"/>
      </items>
    </pivotField>
    <pivotField axis="axisRow" compact="0" outline="0" showAll="0">
      <items count="35">
        <item x="23"/>
        <item x="0"/>
        <item x="24"/>
        <item x="29"/>
        <item x="11"/>
        <item x="1"/>
        <item x="13"/>
        <item x="30"/>
        <item x="16"/>
        <item x="17"/>
        <item x="14"/>
        <item x="25"/>
        <item x="12"/>
        <item x="18"/>
        <item x="6"/>
        <item x="21"/>
        <item x="28"/>
        <item x="19"/>
        <item x="5"/>
        <item x="3"/>
        <item x="2"/>
        <item x="9"/>
        <item x="7"/>
        <item x="8"/>
        <item x="31"/>
        <item x="20"/>
        <item x="15"/>
        <item x="26"/>
        <item x="4"/>
        <item x="22"/>
        <item x="27"/>
        <item x="32"/>
        <item x="10"/>
        <item x="33"/>
        <item t="default"/>
      </items>
    </pivotField>
    <pivotField compact="0" outline="0" showAll="0" defaultSubtotal="0"/>
    <pivotField compact="0" outline="0" showAll="0" defaultSubtotal="0"/>
    <pivotField compact="0" outline="0" showAll="0" defaultSubtotal="0"/>
    <pivotField dataField="1" compact="0" numFmtId="164" outline="0" subtotalTop="0" showAll="0" defaultSubtotal="0"/>
    <pivotField compact="0" numFmtId="164" outline="0" subtotalTop="0" showAll="0" defaultSubtotal="0"/>
    <pivotField compact="0" outline="0" showAll="0" defaultSubtotal="0"/>
    <pivotField dataField="1" compact="0" numFmtId="164" outline="0" subtotalTop="0" showAll="0" defaultSubtotal="0"/>
    <pivotField dataField="1" compact="0" numFmtId="43" outline="0" showAll="0" defaultSubtotal="0"/>
    <pivotField dataField="1" compact="0" numFmtId="43" outline="0" showAll="0" defaultSubtotal="0"/>
    <pivotField dataField="1" compact="0" numFmtId="43"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numFmtId="43" outline="0" showAll="0" defaultSubtotal="0"/>
    <pivotField dataField="1" compact="0" numFmtId="43" outline="0" showAll="0" defaultSubtotal="0"/>
    <pivotField dataField="1" compact="0" numFmtId="43" outline="0" showAll="0" defaultSubtotal="0"/>
    <pivotField dataField="1" compact="0" numFmtId="43" outline="0" showAll="0" defaultSubtotal="0"/>
    <pivotField dataField="1" compact="0" numFmtId="43" outline="0" showAll="0" defaultSubtotal="0"/>
    <pivotField compact="0" numFmtId="43" outline="0" showAll="0" defaultSubtotal="0"/>
    <pivotField compact="0" numFmtId="43" outline="0" showAll="0" defaultSubtotal="0"/>
  </pivotFields>
  <rowFields count="3">
    <field x="9"/>
    <field x="4"/>
    <field x="5"/>
  </rowFields>
  <rowItems count="22">
    <i>
      <x v="21"/>
      <x v="6"/>
      <x v="19"/>
    </i>
    <i r="1">
      <x v="46"/>
      <x v="12"/>
    </i>
    <i t="default">
      <x v="21"/>
    </i>
    <i>
      <x v="22"/>
      <x v="6"/>
      <x v="19"/>
    </i>
    <i r="1">
      <x v="14"/>
      <x v="3"/>
    </i>
    <i r="1">
      <x v="15"/>
      <x v="2"/>
    </i>
    <i r="1">
      <x v="18"/>
      <x v="1"/>
    </i>
    <i r="1">
      <x v="27"/>
      <x v="41"/>
    </i>
    <i r="1">
      <x v="34"/>
      <x v="44"/>
    </i>
    <i r="1">
      <x v="38"/>
      <x v="22"/>
    </i>
    <i r="1">
      <x v="40"/>
      <x v="18"/>
    </i>
    <i r="1">
      <x v="45"/>
      <x v="11"/>
    </i>
    <i r="1">
      <x v="46"/>
      <x v="12"/>
    </i>
    <i r="1">
      <x v="49"/>
      <x v="51"/>
    </i>
    <i t="default">
      <x v="22"/>
    </i>
    <i>
      <x v="23"/>
      <x v="6"/>
      <x v="19"/>
    </i>
    <i r="1">
      <x v="14"/>
      <x v="3"/>
    </i>
    <i r="1">
      <x v="18"/>
      <x v="1"/>
    </i>
    <i t="default">
      <x v="23"/>
    </i>
    <i>
      <x v="31"/>
      <x v="47"/>
      <x v="48"/>
    </i>
    <i t="default">
      <x v="31"/>
    </i>
    <i t="grand">
      <x/>
    </i>
  </rowItems>
  <colFields count="1">
    <field x="-2"/>
  </colFields>
  <colItems count="19">
    <i>
      <x/>
    </i>
    <i i="1">
      <x v="1"/>
    </i>
    <i i="2">
      <x v="2"/>
    </i>
    <i i="3">
      <x v="3"/>
    </i>
    <i i="4">
      <x v="4"/>
    </i>
    <i i="5">
      <x v="5"/>
    </i>
    <i i="6">
      <x v="6"/>
    </i>
    <i i="7">
      <x v="7"/>
    </i>
    <i i="8">
      <x v="8"/>
    </i>
    <i i="9">
      <x v="9"/>
    </i>
    <i i="10">
      <x v="10"/>
    </i>
    <i i="11">
      <x v="11"/>
    </i>
    <i i="12">
      <x v="12"/>
    </i>
    <i i="13">
      <x v="13"/>
    </i>
    <i i="14">
      <x v="14"/>
    </i>
    <i i="15">
      <x v="15"/>
    </i>
    <i i="16">
      <x v="16"/>
    </i>
    <i i="17">
      <x v="17"/>
    </i>
    <i i="18">
      <x v="18"/>
    </i>
  </colItems>
  <pageFields count="1">
    <pageField fld="8" hier="-1"/>
  </pageFields>
  <dataFields count="19">
    <dataField name="FY22-23 Actuals" fld="13" baseField="0" baseItem="0"/>
    <dataField name="FY23-24 CURRENT BUDGET " fld="16" baseField="0" baseItem="0"/>
    <dataField name="JUL " fld="17" baseField="0" baseItem="0"/>
    <dataField name="AUG " fld="18" baseField="0" baseItem="0"/>
    <dataField name="SEP " fld="19" baseField="0" baseItem="0"/>
    <dataField name="Q1 " fld="30" baseField="0" baseItem="0"/>
    <dataField name="OCT " fld="20" baseField="9" baseItem="0"/>
    <dataField name="NOV " fld="21" baseField="9" baseItem="0"/>
    <dataField name="DEC " fld="22" baseField="9" baseItem="0"/>
    <dataField name="Q2 " fld="31" baseField="0" baseItem="0"/>
    <dataField name="JAN " fld="23" baseField="9" baseItem="0"/>
    <dataField name="FEB " fld="24" baseField="9" baseItem="0"/>
    <dataField name="MAR " fld="25" baseField="9" baseItem="0"/>
    <dataField name="Q3 " fld="32" baseField="0" baseItem="0"/>
    <dataField name="APR " fld="26" baseField="9" baseItem="0"/>
    <dataField name="MAY " fld="27" baseField="9" baseItem="0"/>
    <dataField name="JUN " fld="28" baseField="9" baseItem="0"/>
    <dataField name="Q4 " fld="33" baseField="0" baseItem="0"/>
    <dataField name="TOTAL ACTUALS " fld="29" baseField="0" baseItem="0"/>
  </dataFields>
  <formats count="86">
    <format dxfId="1621">
      <pivotArea field="8" type="button" dataOnly="0" labelOnly="1" outline="0" axis="axisPage" fieldPosition="0"/>
    </format>
    <format dxfId="1620">
      <pivotArea field="9" type="button" dataOnly="0" labelOnly="1" outline="0" axis="axisRow" fieldPosition="0"/>
    </format>
    <format dxfId="1619">
      <pivotArea field="4" type="button" dataOnly="0" labelOnly="1" outline="0" axis="axisRow" fieldPosition="1"/>
    </format>
    <format dxfId="1618">
      <pivotArea field="5" type="button" dataOnly="0" labelOnly="1" outline="0" axis="axisRow" fieldPosition="2"/>
    </format>
    <format dxfId="1617">
      <pivotArea dataOnly="0" labelOnly="1" outline="0" fieldPosition="0">
        <references count="1">
          <reference field="4294967294" count="17">
            <x v="2"/>
            <x v="3"/>
            <x v="4"/>
            <x v="5"/>
            <x v="6"/>
            <x v="7"/>
            <x v="8"/>
            <x v="9"/>
            <x v="10"/>
            <x v="11"/>
            <x v="12"/>
            <x v="13"/>
            <x v="14"/>
            <x v="15"/>
            <x v="16"/>
            <x v="17"/>
            <x v="18"/>
          </reference>
        </references>
      </pivotArea>
    </format>
    <format dxfId="1616">
      <pivotArea field="9" type="button" dataOnly="0" labelOnly="1" outline="0" axis="axisRow" fieldPosition="0"/>
    </format>
    <format dxfId="1615">
      <pivotArea field="5" type="button" dataOnly="0" labelOnly="1" outline="0" axis="axisRow" fieldPosition="2"/>
    </format>
    <format dxfId="1614">
      <pivotArea dataOnly="0" labelOnly="1" outline="0" fieldPosition="0">
        <references count="1">
          <reference field="4294967294" count="17">
            <x v="2"/>
            <x v="3"/>
            <x v="4"/>
            <x v="5"/>
            <x v="6"/>
            <x v="7"/>
            <x v="8"/>
            <x v="9"/>
            <x v="10"/>
            <x v="11"/>
            <x v="12"/>
            <x v="13"/>
            <x v="14"/>
            <x v="15"/>
            <x v="16"/>
            <x v="17"/>
            <x v="18"/>
          </reference>
        </references>
      </pivotArea>
    </format>
    <format dxfId="1613">
      <pivotArea field="9" type="button" dataOnly="0" labelOnly="1" outline="0" axis="axisRow" fieldPosition="0"/>
    </format>
    <format dxfId="1612">
      <pivotArea field="4" type="button" dataOnly="0" labelOnly="1" outline="0" axis="axisRow" fieldPosition="1"/>
    </format>
    <format dxfId="1611">
      <pivotArea field="5" type="button" dataOnly="0" labelOnly="1" outline="0" axis="axisRow" fieldPosition="2"/>
    </format>
    <format dxfId="1610">
      <pivotArea dataOnly="0" labelOnly="1" outline="0" fieldPosition="0">
        <references count="1">
          <reference field="4294967294" count="17">
            <x v="2"/>
            <x v="3"/>
            <x v="4"/>
            <x v="5"/>
            <x v="6"/>
            <x v="7"/>
            <x v="8"/>
            <x v="9"/>
            <x v="10"/>
            <x v="11"/>
            <x v="12"/>
            <x v="13"/>
            <x v="14"/>
            <x v="15"/>
            <x v="16"/>
            <x v="17"/>
            <x v="18"/>
          </reference>
        </references>
      </pivotArea>
    </format>
    <format dxfId="1609">
      <pivotArea dataOnly="0" outline="0" fieldPosition="0">
        <references count="1">
          <reference field="8" count="0"/>
        </references>
      </pivotArea>
    </format>
    <format dxfId="1608">
      <pivotArea dataOnly="0" outline="0" fieldPosition="0">
        <references count="1">
          <reference field="9" count="0" defaultSubtotal="1"/>
        </references>
      </pivotArea>
    </format>
    <format dxfId="1607">
      <pivotArea dataOnly="0" outline="0" fieldPosition="0">
        <references count="1">
          <reference field="9" count="0" defaultSubtotal="1"/>
        </references>
      </pivotArea>
    </format>
    <format dxfId="1606">
      <pivotArea dataOnly="0" outline="0" fieldPosition="0">
        <references count="1">
          <reference field="9" count="0" defaultSubtotal="1"/>
        </references>
      </pivotArea>
    </format>
    <format dxfId="1605">
      <pivotArea dataOnly="0" labelOnly="1" outline="0" fieldPosition="0">
        <references count="1">
          <reference field="8" count="0"/>
        </references>
      </pivotArea>
    </format>
    <format dxfId="1604">
      <pivotArea dataOnly="0" labelOnly="1" outline="0" fieldPosition="0">
        <references count="1">
          <reference field="8" count="0"/>
        </references>
      </pivotArea>
    </format>
    <format dxfId="1603">
      <pivotArea dataOnly="0" labelOnly="1" outline="0" fieldPosition="0">
        <references count="1">
          <reference field="8" count="0"/>
        </references>
      </pivotArea>
    </format>
    <format dxfId="1602">
      <pivotArea dataOnly="0" labelOnly="1" outline="0" fieldPosition="0">
        <references count="1">
          <reference field="4" count="0"/>
        </references>
      </pivotArea>
    </format>
    <format dxfId="1601">
      <pivotArea dataOnly="0" labelOnly="1" outline="0" fieldPosition="0">
        <references count="1">
          <reference field="5" count="0"/>
        </references>
      </pivotArea>
    </format>
    <format dxfId="1600">
      <pivotArea dataOnly="0" outline="0" fieldPosition="0">
        <references count="1">
          <reference field="4294967294" count="1">
            <x v="2"/>
          </reference>
        </references>
      </pivotArea>
    </format>
    <format dxfId="1599">
      <pivotArea dataOnly="0" outline="0" fieldPosition="0">
        <references count="1">
          <reference field="4294967294" count="1">
            <x v="3"/>
          </reference>
        </references>
      </pivotArea>
    </format>
    <format dxfId="1598">
      <pivotArea dataOnly="0" outline="0" fieldPosition="0">
        <references count="1">
          <reference field="4294967294" count="1">
            <x v="4"/>
          </reference>
        </references>
      </pivotArea>
    </format>
    <format dxfId="1597">
      <pivotArea dataOnly="0" outline="0" fieldPosition="0">
        <references count="1">
          <reference field="4294967294" count="1">
            <x v="18"/>
          </reference>
        </references>
      </pivotArea>
    </format>
    <format dxfId="1596">
      <pivotArea dataOnly="0" outline="0" fieldPosition="0">
        <references count="1">
          <reference field="4294967294" count="1">
            <x v="18"/>
          </reference>
        </references>
      </pivotArea>
    </format>
    <format dxfId="1595">
      <pivotArea field="4" type="button" dataOnly="0" labelOnly="1" outline="0" axis="axisRow" fieldPosition="1"/>
    </format>
    <format dxfId="1594">
      <pivotArea field="8" type="button" dataOnly="0" labelOnly="1" outline="0" axis="axisPage" fieldPosition="0"/>
    </format>
    <format dxfId="1593">
      <pivotArea field="9" type="button" dataOnly="0" labelOnly="1" outline="0" axis="axisRow" fieldPosition="0"/>
    </format>
    <format dxfId="1592">
      <pivotArea field="4" type="button" dataOnly="0" labelOnly="1" outline="0" axis="axisRow" fieldPosition="1"/>
    </format>
    <format dxfId="1591">
      <pivotArea field="5" type="button" dataOnly="0" labelOnly="1" outline="0" axis="axisRow" fieldPosition="2"/>
    </format>
    <format dxfId="1590">
      <pivotArea dataOnly="0" labelOnly="1" outline="0" fieldPosition="0">
        <references count="1">
          <reference field="4294967294" count="17">
            <x v="2"/>
            <x v="3"/>
            <x v="4"/>
            <x v="5"/>
            <x v="6"/>
            <x v="7"/>
            <x v="8"/>
            <x v="9"/>
            <x v="10"/>
            <x v="11"/>
            <x v="12"/>
            <x v="13"/>
            <x v="14"/>
            <x v="15"/>
            <x v="16"/>
            <x v="17"/>
            <x v="18"/>
          </reference>
        </references>
      </pivotArea>
    </format>
    <format dxfId="1589">
      <pivotArea dataOnly="0" labelOnly="1" outline="0" fieldPosition="0">
        <references count="1">
          <reference field="4294967294" count="1">
            <x v="5"/>
          </reference>
        </references>
      </pivotArea>
    </format>
    <format dxfId="1588">
      <pivotArea dataOnly="0" labelOnly="1" outline="0" fieldPosition="0">
        <references count="1">
          <reference field="4294967294" count="1">
            <x v="6"/>
          </reference>
        </references>
      </pivotArea>
    </format>
    <format dxfId="1587">
      <pivotArea dataOnly="0" outline="0" fieldPosition="0">
        <references count="1">
          <reference field="4294967294" count="1">
            <x v="18"/>
          </reference>
        </references>
      </pivotArea>
    </format>
    <format dxfId="1586">
      <pivotArea dataOnly="0" labelOnly="1" outline="0" fieldPosition="0">
        <references count="1">
          <reference field="4294967294" count="1">
            <x v="7"/>
          </reference>
        </references>
      </pivotArea>
    </format>
    <format dxfId="1585">
      <pivotArea dataOnly="0" labelOnly="1" outline="0" fieldPosition="0">
        <references count="1">
          <reference field="4294967294" count="1">
            <x v="8"/>
          </reference>
        </references>
      </pivotArea>
    </format>
    <format dxfId="1584">
      <pivotArea dataOnly="0" labelOnly="1" outline="0" fieldPosition="0">
        <references count="1">
          <reference field="4294967294" count="1">
            <x v="9"/>
          </reference>
        </references>
      </pivotArea>
    </format>
    <format dxfId="1583">
      <pivotArea dataOnly="0" labelOnly="1" outline="0" fieldPosition="0">
        <references count="1">
          <reference field="4294967294" count="1">
            <x v="10"/>
          </reference>
        </references>
      </pivotArea>
    </format>
    <format dxfId="1582">
      <pivotArea dataOnly="0" labelOnly="1" outline="0" fieldPosition="0">
        <references count="1">
          <reference field="4294967294" count="1">
            <x v="11"/>
          </reference>
        </references>
      </pivotArea>
    </format>
    <format dxfId="1581">
      <pivotArea dataOnly="0" labelOnly="1" outline="0" fieldPosition="0">
        <references count="1">
          <reference field="4294967294" count="1">
            <x v="12"/>
          </reference>
        </references>
      </pivotArea>
    </format>
    <format dxfId="1580">
      <pivotArea dataOnly="0" outline="0" fieldPosition="0">
        <references count="1">
          <reference field="8" count="0"/>
        </references>
      </pivotArea>
    </format>
    <format dxfId="1579">
      <pivotArea dataOnly="0" labelOnly="1" outline="0" fieldPosition="0">
        <references count="1">
          <reference field="4294967294" count="1">
            <x v="13"/>
          </reference>
        </references>
      </pivotArea>
    </format>
    <format dxfId="1578">
      <pivotArea dataOnly="0" labelOnly="1" outline="0" fieldPosition="0">
        <references count="1">
          <reference field="4294967294" count="1">
            <x v="14"/>
          </reference>
        </references>
      </pivotArea>
    </format>
    <format dxfId="1577">
      <pivotArea dataOnly="0" labelOnly="1" outline="0" fieldPosition="0">
        <references count="1">
          <reference field="4294967294" count="1">
            <x v="15"/>
          </reference>
        </references>
      </pivotArea>
    </format>
    <format dxfId="1576">
      <pivotArea dataOnly="0" labelOnly="1" outline="0" fieldPosition="0">
        <references count="1">
          <reference field="8" count="0"/>
        </references>
      </pivotArea>
    </format>
    <format dxfId="1575">
      <pivotArea dataOnly="0" labelOnly="1" outline="0" fieldPosition="0">
        <references count="1">
          <reference field="8" count="0"/>
        </references>
      </pivotArea>
    </format>
    <format dxfId="1574">
      <pivotArea dataOnly="0" labelOnly="1" outline="0" fieldPosition="0">
        <references count="1">
          <reference field="4" count="0"/>
        </references>
      </pivotArea>
    </format>
    <format dxfId="1573">
      <pivotArea dataOnly="0" labelOnly="1" outline="0" fieldPosition="0">
        <references count="1">
          <reference field="4294967294" count="1">
            <x v="17"/>
          </reference>
        </references>
      </pivotArea>
    </format>
    <format dxfId="1572">
      <pivotArea dataOnly="0" labelOnly="1" outline="0" fieldPosition="0">
        <references count="1">
          <reference field="4294967294" count="2">
            <x v="0"/>
            <x v="1"/>
          </reference>
        </references>
      </pivotArea>
    </format>
    <format dxfId="1571">
      <pivotArea dataOnly="0" outline="0" fieldPosition="0">
        <references count="1">
          <reference field="4294967294" count="1">
            <x v="0"/>
          </reference>
        </references>
      </pivotArea>
    </format>
    <format dxfId="1570">
      <pivotArea dataOnly="0" outline="0" fieldPosition="0">
        <references count="1">
          <reference field="4294967294" count="1">
            <x v="0"/>
          </reference>
        </references>
      </pivotArea>
    </format>
    <format dxfId="1569">
      <pivotArea dataOnly="0" outline="0" fieldPosition="0">
        <references count="1">
          <reference field="4294967294" count="1">
            <x v="0"/>
          </reference>
        </references>
      </pivotArea>
    </format>
    <format dxfId="1568">
      <pivotArea field="9" type="button" dataOnly="0" labelOnly="1" outline="0" axis="axisRow" fieldPosition="0"/>
    </format>
    <format dxfId="1567">
      <pivotArea field="4" type="button" dataOnly="0" labelOnly="1" outline="0" axis="axisRow" fieldPosition="1"/>
    </format>
    <format dxfId="1566">
      <pivotArea field="5" type="button" dataOnly="0" labelOnly="1" outline="0" axis="axisRow" fieldPosition="2"/>
    </format>
    <format dxfId="1565">
      <pivotArea dataOnly="0" labelOnly="1" outline="0" fieldPosition="0">
        <references count="1">
          <reference field="4294967294" count="19">
            <x v="0"/>
            <x v="1"/>
            <x v="2"/>
            <x v="3"/>
            <x v="4"/>
            <x v="5"/>
            <x v="6"/>
            <x v="7"/>
            <x v="8"/>
            <x v="9"/>
            <x v="10"/>
            <x v="11"/>
            <x v="12"/>
            <x v="13"/>
            <x v="14"/>
            <x v="15"/>
            <x v="16"/>
            <x v="17"/>
            <x v="18"/>
          </reference>
        </references>
      </pivotArea>
    </format>
    <format dxfId="1564">
      <pivotArea field="9" type="button" dataOnly="0" labelOnly="1" outline="0" axis="axisRow" fieldPosition="0"/>
    </format>
    <format dxfId="1563">
      <pivotArea field="4" type="button" dataOnly="0" labelOnly="1" outline="0" axis="axisRow" fieldPosition="1"/>
    </format>
    <format dxfId="1562">
      <pivotArea field="5" type="button" dataOnly="0" labelOnly="1" outline="0" axis="axisRow" fieldPosition="2"/>
    </format>
    <format dxfId="1561">
      <pivotArea dataOnly="0" labelOnly="1" outline="0" fieldPosition="0">
        <references count="1">
          <reference field="4294967294" count="19">
            <x v="0"/>
            <x v="1"/>
            <x v="2"/>
            <x v="3"/>
            <x v="4"/>
            <x v="5"/>
            <x v="6"/>
            <x v="7"/>
            <x v="8"/>
            <x v="9"/>
            <x v="10"/>
            <x v="11"/>
            <x v="12"/>
            <x v="13"/>
            <x v="14"/>
            <x v="15"/>
            <x v="16"/>
            <x v="17"/>
            <x v="18"/>
          </reference>
        </references>
      </pivotArea>
    </format>
    <format dxfId="1560">
      <pivotArea outline="0" fieldPosition="0">
        <references count="3">
          <reference field="4" count="12" selected="0">
            <x v="7"/>
            <x v="9"/>
            <x v="10"/>
            <x v="12"/>
            <x v="21"/>
            <x v="22"/>
            <x v="24"/>
            <x v="25"/>
            <x v="31"/>
            <x v="33"/>
            <x v="37"/>
            <x v="41"/>
          </reference>
          <reference field="5" count="12" selected="0">
            <x v="0"/>
            <x v="5"/>
            <x v="14"/>
            <x v="15"/>
            <x v="20"/>
            <x v="26"/>
            <x v="29"/>
            <x v="30"/>
            <x v="38"/>
            <x v="39"/>
            <x v="42"/>
            <x v="43"/>
          </reference>
          <reference field="9" count="1" selected="0">
            <x v="32"/>
          </reference>
        </references>
      </pivotArea>
    </format>
    <format dxfId="1559">
      <pivotArea outline="0" fieldPosition="0">
        <references count="3">
          <reference field="4" count="1" selected="0">
            <x v="46"/>
          </reference>
          <reference field="5" count="1" selected="0">
            <x v="12"/>
          </reference>
          <reference field="9" count="1" selected="0">
            <x v="33"/>
          </reference>
        </references>
      </pivotArea>
    </format>
    <format dxfId="1558">
      <pivotArea outline="0" fieldPosition="0">
        <references count="3">
          <reference field="4" count="3" selected="0">
            <x v="6"/>
            <x v="7"/>
            <x v="28"/>
          </reference>
          <reference field="5" count="3" selected="0">
            <x v="19"/>
            <x v="42"/>
            <x v="45"/>
          </reference>
          <reference field="9" count="1" selected="0">
            <x v="24"/>
          </reference>
        </references>
      </pivotArea>
    </format>
    <format dxfId="1557">
      <pivotArea outline="0" fieldPosition="0">
        <references count="3">
          <reference field="4" count="2" selected="0">
            <x v="6"/>
            <x v="30"/>
          </reference>
          <reference field="5" count="2" selected="0">
            <x v="16"/>
            <x v="19"/>
          </reference>
          <reference field="9" count="1" selected="0">
            <x v="3"/>
          </reference>
        </references>
      </pivotArea>
    </format>
    <format dxfId="1556">
      <pivotArea outline="0" fieldPosition="0">
        <references count="3">
          <reference field="4" count="1" selected="0">
            <x v="13"/>
          </reference>
          <reference field="5" count="1" selected="0">
            <x v="9"/>
          </reference>
          <reference field="9" count="1" selected="0">
            <x v="2"/>
          </reference>
        </references>
      </pivotArea>
    </format>
    <format dxfId="1555">
      <pivotArea outline="0" fieldPosition="0">
        <references count="3">
          <reference field="4" count="23" selected="0">
            <x v="0"/>
            <x v="1"/>
            <x v="2"/>
            <x v="3"/>
            <x v="4"/>
            <x v="5"/>
            <x v="6"/>
            <x v="7"/>
            <x v="8"/>
            <x v="11"/>
            <x v="12"/>
            <x v="16"/>
            <x v="17"/>
            <x v="26"/>
            <x v="27"/>
            <x v="32"/>
            <x v="35"/>
            <x v="37"/>
            <x v="38"/>
            <x v="41"/>
            <x v="43"/>
            <x v="44"/>
            <x v="46"/>
          </reference>
          <reference field="5" count="23" selected="0">
            <x v="4"/>
            <x v="8"/>
            <x v="10"/>
            <x v="11"/>
            <x v="12"/>
            <x v="19"/>
            <x v="21"/>
            <x v="22"/>
            <x v="23"/>
            <x v="24"/>
            <x v="25"/>
            <x v="26"/>
            <x v="29"/>
            <x v="32"/>
            <x v="33"/>
            <x v="34"/>
            <x v="35"/>
            <x v="36"/>
            <x v="37"/>
            <x v="38"/>
            <x v="40"/>
            <x v="41"/>
            <x v="42"/>
          </reference>
          <reference field="9" count="1" selected="0">
            <x v="1"/>
          </reference>
        </references>
      </pivotArea>
    </format>
    <format dxfId="1554">
      <pivotArea field="9" type="button" dataOnly="0" labelOnly="1" outline="0" axis="axisRow" fieldPosition="0"/>
    </format>
    <format dxfId="1553">
      <pivotArea field="4" type="button" dataOnly="0" labelOnly="1" outline="0" axis="axisRow" fieldPosition="1"/>
    </format>
    <format dxfId="1552">
      <pivotArea field="5" type="button" dataOnly="0" labelOnly="1" outline="0" axis="axisRow" fieldPosition="2"/>
    </format>
    <format dxfId="1551">
      <pivotArea dataOnly="0" labelOnly="1" outline="0" fieldPosition="0">
        <references count="1">
          <reference field="4294967294" count="19">
            <x v="0"/>
            <x v="1"/>
            <x v="2"/>
            <x v="3"/>
            <x v="4"/>
            <x v="5"/>
            <x v="6"/>
            <x v="7"/>
            <x v="8"/>
            <x v="9"/>
            <x v="10"/>
            <x v="11"/>
            <x v="12"/>
            <x v="13"/>
            <x v="14"/>
            <x v="15"/>
            <x v="16"/>
            <x v="17"/>
            <x v="18"/>
          </reference>
        </references>
      </pivotArea>
    </format>
    <format dxfId="1550">
      <pivotArea field="9" type="button" dataOnly="0" labelOnly="1" outline="0" axis="axisRow" fieldPosition="0"/>
    </format>
    <format dxfId="1549">
      <pivotArea field="4" type="button" dataOnly="0" labelOnly="1" outline="0" axis="axisRow" fieldPosition="1"/>
    </format>
    <format dxfId="1548">
      <pivotArea field="5" type="button" dataOnly="0" labelOnly="1" outline="0" axis="axisRow" fieldPosition="2"/>
    </format>
    <format dxfId="1547">
      <pivotArea dataOnly="0" labelOnly="1" outline="0" fieldPosition="0">
        <references count="1">
          <reference field="4294967294" count="19">
            <x v="0"/>
            <x v="1"/>
            <x v="2"/>
            <x v="3"/>
            <x v="4"/>
            <x v="5"/>
            <x v="6"/>
            <x v="7"/>
            <x v="8"/>
            <x v="9"/>
            <x v="10"/>
            <x v="11"/>
            <x v="12"/>
            <x v="13"/>
            <x v="14"/>
            <x v="15"/>
            <x v="16"/>
            <x v="17"/>
            <x v="18"/>
          </reference>
        </references>
      </pivotArea>
    </format>
    <format dxfId="1546">
      <pivotArea dataOnly="0" outline="0" fieldPosition="0">
        <references count="1">
          <reference field="4294967294" count="1">
            <x v="1"/>
          </reference>
        </references>
      </pivotArea>
    </format>
    <format dxfId="1545">
      <pivotArea dataOnly="0" outline="0" fieldPosition="0">
        <references count="1">
          <reference field="4294967294" count="1">
            <x v="0"/>
          </reference>
        </references>
      </pivotArea>
    </format>
    <format dxfId="1544">
      <pivotArea dataOnly="0" labelOnly="1" outline="0" fieldPosition="0">
        <references count="1">
          <reference field="4294967294" count="1">
            <x v="2"/>
          </reference>
        </references>
      </pivotArea>
    </format>
    <format dxfId="1543">
      <pivotArea dataOnly="0" labelOnly="1" outline="0" fieldPosition="0">
        <references count="1">
          <reference field="4294967294" count="1">
            <x v="3"/>
          </reference>
        </references>
      </pivotArea>
    </format>
    <format dxfId="1542">
      <pivotArea dataOnly="0" labelOnly="1" outline="0" fieldPosition="0">
        <references count="1">
          <reference field="4294967294" count="1">
            <x v="4"/>
          </reference>
        </references>
      </pivotArea>
    </format>
    <format dxfId="1541">
      <pivotArea dataOnly="0" outline="0" fieldPosition="0">
        <references count="1">
          <reference field="4294967294" count="1">
            <x v="0"/>
          </reference>
        </references>
      </pivotArea>
    </format>
    <format dxfId="1540">
      <pivotArea dataOnly="0" outline="0" fieldPosition="0">
        <references count="1">
          <reference field="4294967294" count="1">
            <x v="1"/>
          </reference>
        </references>
      </pivotArea>
    </format>
    <format dxfId="1539">
      <pivotArea outline="0" fieldPosition="0">
        <references count="1">
          <reference field="4294967294" count="1" selected="0">
            <x v="18"/>
          </reference>
        </references>
      </pivotArea>
    </format>
    <format dxfId="1538">
      <pivotArea dataOnly="0" labelOnly="1" outline="0" fieldPosition="0">
        <references count="1">
          <reference field="4294967294" count="1">
            <x v="18"/>
          </reference>
        </references>
      </pivotArea>
    </format>
    <format dxfId="1537">
      <pivotArea dataOnly="0" outline="0" fieldPosition="0">
        <references count="1">
          <reference field="4294967294" count="1">
            <x v="0"/>
          </reference>
        </references>
      </pivotArea>
    </format>
    <format dxfId="1536">
      <pivotArea dataOnly="0" outline="0" fieldPosition="0">
        <references count="1">
          <reference field="4294967294" count="1">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O51" dT="2023-03-14T21:55:42.00" personId="{57796704-EE77-49CB-B40A-4B0FCAE5C55D}" id="{1109778D-D5F6-4E1C-882E-A607F940FBD9}">
    <text>Q2 BA FY23Midyear</text>
  </threadedComment>
  <threadedComment ref="O53" dT="2024-06-10T18:14:25.15" personId="{57796704-EE77-49CB-B40A-4B0FCAE5C55D}" id="{29EC46A6-5264-4228-A96A-66FBCFE30B32}">
    <text>FY24 Q3 BA 5/21/24</text>
  </threadedComment>
  <threadedComment ref="O55" dT="2024-06-10T18:14:52.32" personId="{57796704-EE77-49CB-B40A-4B0FCAE5C55D}" id="{B9950A87-BB8C-44E9-9A32-A390D6F58E62}">
    <text>FY24 Q3 BA 05/21/24</text>
  </threadedComment>
  <threadedComment ref="O56" dT="2024-06-10T18:15:26.67" personId="{57796704-EE77-49CB-B40A-4B0FCAE5C55D}" id="{1F417224-FF16-4F6D-83F2-835D34E1B6CA}">
    <text>FY24 Q3 BA 05/21/24</text>
  </threadedComment>
  <threadedComment ref="O86" dT="2024-06-10T18:13:53.25" personId="{57796704-EE77-49CB-B40A-4B0FCAE5C55D}" id="{A744ABCD-50B5-4E7C-9DDA-CB788EBD9438}">
    <text>FY24 Q3 BA 05/21/24</text>
  </threadedComment>
  <threadedComment ref="O109" dT="2024-03-22T23:42:37.72" personId="{57796704-EE77-49CB-B40A-4B0FCAE5C55D}" id="{CB7B5A68-9167-49A0-B35C-7ED29E6741F7}">
    <text>FY24 Q2 BA 3.8 022724</text>
  </threadedComment>
  <threadedComment ref="O125" dT="2024-03-22T23:41:58.86" personId="{57796704-EE77-49CB-B40A-4B0FCAE5C55D}" id="{2BA942E0-4A2A-4979-8CA9-B74A4BB3AD77}">
    <text>FY24 Q2 BA 3.8 022724</text>
  </threadedComment>
  <threadedComment ref="O137" dT="2024-06-10T18:15:55.82" personId="{57796704-EE77-49CB-B40A-4B0FCAE5C55D}" id="{C5D5000D-5E11-4EF4-BF14-049967612002}">
    <text>FY24 Q3 BA 05/21/24</text>
  </threadedComment>
  <threadedComment ref="O138" dT="2023-03-15T01:54:28.58" personId="{57796704-EE77-49CB-B40A-4B0FCAE5C55D}" id="{CF15EA4B-FC5D-404D-B0CE-B9A84D419091}">
    <text>FY23 Midyear Q2 BA</text>
  </threadedComment>
  <threadedComment ref="O145" dT="2023-03-14T21:55:42.00" personId="{57796704-EE77-49CB-B40A-4B0FCAE5C55D}" id="{C388C12B-EDEA-4ED6-8534-7FDF29EAD226}">
    <text>Q2 BA FY23Midyear</text>
  </threadedComment>
  <threadedComment ref="O147" dT="2023-12-11T23:44:48.41" personId="{57796704-EE77-49CB-B40A-4B0FCAE5C55D}" id="{F5A2354C-A1A4-44F7-A3CF-8E397FC1C20A}">
    <text>13.2 112823 (HDV and CAH)</text>
  </threadedComment>
  <threadedComment ref="O165" dT="2024-06-10T18:13:14.47" personId="{57796704-EE77-49CB-B40A-4B0FCAE5C55D}" id="{6F474B33-C645-43EF-A345-747442E5D550}">
    <text>FY24Q3 BA 05/21/24</text>
  </threadedComment>
</ThreadedComments>
</file>

<file path=xl/threadedComments/threadedComment2.xml><?xml version="1.0" encoding="utf-8"?>
<ThreadedComments xmlns="http://schemas.microsoft.com/office/spreadsheetml/2018/threadedcomments" xmlns:x="http://schemas.openxmlformats.org/spreadsheetml/2006/main">
  <threadedComment ref="P5" dT="2023-10-26T20:00:51.25" personId="{57796704-EE77-49CB-B40A-4B0FCAE5C55D}" id="{04EADB92-78E6-4424-B5FF-6858FEFB62A6}">
    <text>FY23 Encum 3.3 102023</text>
  </threadedComment>
  <threadedComment ref="P6" dT="2023-10-26T20:00:51.25" personId="{57796704-EE77-49CB-B40A-4B0FCAE5C55D}" id="{6EFE1309-6046-489A-971F-E47739B42184}">
    <text>FY23 Encum 3.3 102023</text>
  </threadedComment>
  <threadedComment ref="P7" dT="2023-10-26T20:00:51.25" personId="{57796704-EE77-49CB-B40A-4B0FCAE5C55D}" id="{181E7A03-880E-47FA-A5C0-B9C2AFAF640C}">
    <text>FY23 Encum 3.3 102023</text>
  </threadedComment>
  <threadedComment ref="P7" dT="2024-06-10T18:08:06.84" personId="{57796704-EE77-49CB-B40A-4B0FCAE5C55D}" id="{AA2D6B13-B0E0-4811-83EE-3569E5F1DDA4}" parentId="{181E7A03-880E-47FA-A5C0-B9C2AFAF640C}">
    <text>FY24Q3 BA 5/21/24</text>
  </threadedComment>
  <threadedComment ref="P8" dT="2023-10-26T20:00:51.25" personId="{57796704-EE77-49CB-B40A-4B0FCAE5C55D}" id="{71176278-477B-47A6-9EE8-B68C00C7E372}">
    <text>FY23 Encum 3.3 102023</text>
  </threadedComment>
  <threadedComment ref="P9" dT="2023-10-26T20:00:51.25" personId="{57796704-EE77-49CB-B40A-4B0FCAE5C55D}" id="{D209E000-83B9-4565-89CB-4FB6DD834D48}">
    <text>FY23 Encum 3.3 102023</text>
  </threadedComment>
  <threadedComment ref="P10" dT="2023-10-26T20:00:51.25" personId="{57796704-EE77-49CB-B40A-4B0FCAE5C55D}" id="{40E28CC6-0FB8-4ACF-A58B-3B9950970F05}">
    <text>FY23 Encum 3.3 102023</text>
  </threadedComment>
  <threadedComment ref="P11" dT="2023-10-26T20:00:51.25" personId="{57796704-EE77-49CB-B40A-4B0FCAE5C55D}" id="{8CA2F806-6A9B-4075-9636-5E4028037E5A}">
    <text>FY23 Encum 3.3 102023</text>
  </threadedComment>
  <threadedComment ref="P12" dT="2023-10-26T20:00:51.25" personId="{57796704-EE77-49CB-B40A-4B0FCAE5C55D}" id="{81F5FC0F-5945-4F84-92F5-76C5CCA7310D}">
    <text>FY23 Encum 3.3 102023</text>
  </threadedComment>
  <threadedComment ref="P13" dT="2023-10-26T20:00:51.25" personId="{57796704-EE77-49CB-B40A-4B0FCAE5C55D}" id="{88957D02-2C7B-435B-A0A5-7EA247E1A13F}">
    <text>FY23 Encum 3.3 102023</text>
  </threadedComment>
  <threadedComment ref="P14" dT="2023-10-26T20:00:51.25" personId="{57796704-EE77-49CB-B40A-4B0FCAE5C55D}" id="{5D281D08-F9DD-4456-9AC9-4EA320D722E3}">
    <text>FY23 Encum 3.3 102023</text>
  </threadedComment>
  <threadedComment ref="P15" dT="2023-10-26T20:00:51.25" personId="{57796704-EE77-49CB-B40A-4B0FCAE5C55D}" id="{8EEEB7D9-D3BB-4024-84CC-BF13C2564E62}">
    <text>FY23 Encum 3.3 102023</text>
  </threadedComment>
  <threadedComment ref="P15" dT="2024-06-10T18:01:07.85" personId="{57796704-EE77-49CB-B40A-4B0FCAE5C55D}" id="{E815AAFF-CB0E-4C8F-B38A-9D1D896F0B1D}" parentId="{8EEEB7D9-D3BB-4024-84CC-BF13C2564E62}">
    <text>FY24 Q3 BA - $5k 05/21/24</text>
  </threadedComment>
  <threadedComment ref="P16" dT="2023-10-26T20:00:51.25" personId="{57796704-EE77-49CB-B40A-4B0FCAE5C55D}" id="{E1C530E0-C1AC-4F6F-92F7-0B6BA4F66DB4}">
    <text>FY23 Encum 3.3 102023</text>
  </threadedComment>
  <threadedComment ref="P17" dT="2023-10-26T20:00:51.25" personId="{57796704-EE77-49CB-B40A-4B0FCAE5C55D}" id="{B03A28B3-C290-4A66-BD59-63DA0F8A3622}">
    <text>FY23 Encum 3.3 102023</text>
  </threadedComment>
  <threadedComment ref="P18" dT="2023-10-26T20:00:51.25" personId="{57796704-EE77-49CB-B40A-4B0FCAE5C55D}" id="{71B45D46-F9EB-4A22-ACA5-F0B09453EAF4}">
    <text>FY23 Encum 3.3 102023</text>
  </threadedComment>
  <threadedComment ref="P501" dT="2024-03-22T23:37:48.65" personId="{57796704-EE77-49CB-B40A-4B0FCAE5C55D}" id="{8D599BBD-3EC7-4C55-A920-9956BE5514C5}">
    <text>FY24 Q2 BA 3.8 022724</text>
  </threadedComment>
  <threadedComment ref="P609" dT="2024-06-10T18:02:37.96" personId="{57796704-EE77-49CB-B40A-4B0FCAE5C55D}" id="{ED3F10CB-DC89-409A-B3B9-AA42E87C5050}">
    <text>FY24Q3 BA 5/21/24</text>
  </threadedComment>
  <threadedComment ref="P615" dT="2024-06-10T17:59:55.21" personId="{57796704-EE77-49CB-B40A-4B0FCAE5C55D}" id="{F69CB421-AE42-45B9-AD01-53C2903549C2}">
    <text>FY24Q3 BA 05/21/24</text>
  </threadedComment>
  <threadedComment ref="P666" dT="2024-06-10T18:01:55.50" personId="{57796704-EE77-49CB-B40A-4B0FCAE5C55D}" id="{58CD4F79-B5CE-4737-9A83-C370C5DCE6B8}">
    <text>FY24Q3 BA 5/21/24</text>
  </threadedComment>
  <threadedComment ref="P710" dT="2024-06-10T17:59:55.21" personId="{57796704-EE77-49CB-B40A-4B0FCAE5C55D}" id="{65EDD889-537C-4FF0-8742-1ED44A4E6206}">
    <text>FY24Q3 BA 05/21/24</text>
  </threadedComment>
  <threadedComment ref="P818" dT="2024-03-22T23:35:59.97" personId="{57796704-EE77-49CB-B40A-4B0FCAE5C55D}" id="{2691F108-259B-4B98-8BA3-96909646B442}">
    <text>FY24 Q2 BA 3.8 022724</text>
  </threadedComment>
  <threadedComment ref="P820" dT="2024-03-22T23:36:48.93" personId="{57796704-EE77-49CB-B40A-4B0FCAE5C55D}" id="{AB3A55B2-0D0A-430A-B4A1-FC0D1EEB65C3}">
    <text>FY24 Q2 BA 3.8 022724</text>
  </threadedComment>
  <threadedComment ref="P987" dT="2024-06-10T17:57:16.87" personId="{57796704-EE77-49CB-B40A-4B0FCAE5C55D}" id="{8A316F18-8CB2-40FC-A980-674D3036F7D4}">
    <text>FY24 Q3 BA 05/21/24</text>
  </threadedComment>
  <threadedComment ref="P1073" dT="2024-03-22T23:41:18.69" personId="{57796704-EE77-49CB-B40A-4B0FCAE5C55D}" id="{5BDC97A4-2DA9-4AA5-9133-C490BB3381FA}">
    <text>FY24 Q2 BA 022724</text>
  </threadedComment>
  <threadedComment ref="P1216" dT="2024-06-10T17:59:11.94" personId="{57796704-EE77-49CB-B40A-4B0FCAE5C55D}" id="{AB5B1734-AA62-477D-B254-CA2E6F14F6FB}">
    <text>FY24Q3 BA 5/21/24</text>
  </threadedComment>
  <threadedComment ref="P1240" dT="2024-03-22T23:39:06.98" personId="{57796704-EE77-49CB-B40A-4B0FCAE5C55D}" id="{C052EF32-B57B-4B06-8A4A-67A62057EA90}">
    <text>FY24 Q2 BA 3.8 022724</text>
  </threadedComment>
  <threadedComment ref="P1547" dT="2024-03-22T23:38:38.28" personId="{57796704-EE77-49CB-B40A-4B0FCAE5C55D}" id="{4A8C0E54-19F3-41A3-B8AD-2ACD5AACCF29}">
    <text>FY24 Q2 BA 3.8 022724</text>
  </threadedComment>
  <threadedComment ref="P1547" dT="2024-06-10T18:12:11.02" personId="{57796704-EE77-49CB-B40A-4B0FCAE5C55D}" id="{F095FD60-29A1-491B-B617-52B6A640DA83}" parentId="{4A8C0E54-19F3-41A3-B8AD-2ACD5AACCF29}">
    <text>FY24Q3 BA 05/21/24</text>
  </threadedComment>
  <threadedComment ref="P1572" dT="2024-06-10T18:02:37.96" personId="{57796704-EE77-49CB-B40A-4B0FCAE5C55D}" id="{81E827D8-C3E9-4CAB-9218-496CBAD0A33B}">
    <text>FY24Q3 BA 5/21/24</text>
  </threadedComment>
  <threadedComment ref="P1668" dT="2024-06-10T17:57:16.87" personId="{57796704-EE77-49CB-B40A-4B0FCAE5C55D}" id="{EC75AED6-5433-4D11-9A87-1214937A8940}">
    <text>FY24 Q3 BA 05/21/24</text>
  </threadedComment>
  <threadedComment ref="P1682" dT="2024-06-10T17:55:57.67" personId="{57796704-EE77-49CB-B40A-4B0FCAE5C55D}" id="{01D62422-6E43-4760-B8BA-2EFA55F54DE7}">
    <text>Q3 BA 05/21/24</text>
  </threadedComment>
</ThreadedComments>
</file>

<file path=xl/threadedComments/threadedComment3.xml><?xml version="1.0" encoding="utf-8"?>
<ThreadedComments xmlns="http://schemas.microsoft.com/office/spreadsheetml/2018/threadedcomments" xmlns:x="http://schemas.openxmlformats.org/spreadsheetml/2006/main">
  <threadedComment ref="J126" dT="2020-10-27T19:38:18.86" personId="{57796704-EE77-49CB-B40A-4B0FCAE5C55D}" id="{040BBDC8-A238-4D50-BDEB-B19736CC389B}">
    <text>Amend 3.32 MT13443 091520</text>
  </threadedComment>
  <threadedComment ref="J755" dT="2020-10-27T19:33:32.12" personId="{57796704-EE77-49CB-B40A-4B0FCAE5C55D}" id="{0733CDDE-CA98-42CA-95AB-1D373E05BFBD}">
    <text>Amend 3.32 MT13443 091520</text>
  </threadedComment>
  <threadedComment ref="J847" dT="2020-10-27T17:51:18.11" personId="{57796704-EE77-49CB-B40A-4B0FCAE5C55D}" id="{A3CF8A2C-BD80-4C5C-95C9-137CD61773C8}">
    <text>FY1920 Sch K 3.4 13442 091520</text>
  </threadedComment>
  <threadedComment ref="J852" dT="2020-10-27T17:51:18.11" personId="{57796704-EE77-49CB-B40A-4B0FCAE5C55D}" id="{BCEF2F15-4DB0-42AE-8C30-BD859FDFC0C7}">
    <text>FY1920 Sch K 3.4 13442 091520;APTR 110520 ($100k); Q1 Bud Adj 111720 3.4 MT13918</text>
  </threadedComment>
  <threadedComment ref="J853" dT="2020-10-27T17:51:18.11" personId="{57796704-EE77-49CB-B40A-4B0FCAE5C55D}" id="{9F27C874-9CB0-4988-88C8-63189C5B52DA}">
    <text>APTR 110520</text>
  </threadedComment>
  <threadedComment ref="J854" dT="2020-11-20T22:00:37.34" personId="{57796704-EE77-49CB-B40A-4B0FCAE5C55D}" id="{6ED3681E-2AA9-4311-A2CB-C30B0D4587CA}">
    <text>Q1 Bud Adj 11/17/20 3.4 MT13918</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9.bin"/><Relationship Id="rId1" Type="http://schemas.openxmlformats.org/officeDocument/2006/relationships/pivotTable" Target="../pivotTables/pivotTable2.xml"/></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2.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printerSettings" Target="../printerSettings/printerSettings18.bin"/><Relationship Id="rId1" Type="http://schemas.openxmlformats.org/officeDocument/2006/relationships/pivotTable" Target="../pivotTables/pivotTable3.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printerSettings" Target="../printerSettings/printerSettings19.bin"/><Relationship Id="rId1" Type="http://schemas.openxmlformats.org/officeDocument/2006/relationships/pivotTable" Target="../pivotTables/pivotTable4.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printerSettings" Target="../printerSettings/printerSettings21.bin"/><Relationship Id="rId1" Type="http://schemas.openxmlformats.org/officeDocument/2006/relationships/pivotTable" Target="../pivotTables/pivotTable5.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printerSettings" Target="../printerSettings/printerSettings22.bin"/><Relationship Id="rId1" Type="http://schemas.openxmlformats.org/officeDocument/2006/relationships/pivotTable" Target="../pivotTables/pivotTable6.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printerSettings" Target="../printerSettings/printerSettings24.bin"/><Relationship Id="rId1" Type="http://schemas.openxmlformats.org/officeDocument/2006/relationships/pivotTable" Target="../pivotTables/pivotTable7.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printerSettings" Target="../printerSettings/printerSettings25.bin"/><Relationship Id="rId1" Type="http://schemas.openxmlformats.org/officeDocument/2006/relationships/pivotTable" Target="../pivotTables/pivotTable8.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printerSettings" Target="../printerSettings/printerSettings27.bin"/><Relationship Id="rId1" Type="http://schemas.openxmlformats.org/officeDocument/2006/relationships/pivotTable" Target="../pivotTables/pivotTable9.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printerSettings" Target="../printerSettings/printerSettings28.bin"/><Relationship Id="rId1" Type="http://schemas.openxmlformats.org/officeDocument/2006/relationships/pivotTable" Target="../pivotTables/pivotTable10.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 Id="rId4" Type="http://schemas.microsoft.com/office/2017/10/relationships/threadedComment" Target="../threadedComments/threadedComment1.xml"/></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 Id="rId4" Type="http://schemas.microsoft.com/office/2017/10/relationships/threadedComment" Target="../threadedComments/threadedComment2.xml"/></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 Id="rId4" Type="http://schemas.microsoft.com/office/2017/10/relationships/threadedComment" Target="../threadedComments/threadedComment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406E5F-8079-45C5-83F2-44BA39239B87}">
  <dimension ref="A1:S2185"/>
  <sheetViews>
    <sheetView workbookViewId="0">
      <selection activeCell="AK1" sqref="AK1"/>
    </sheetView>
  </sheetViews>
  <sheetFormatPr defaultRowHeight="15"/>
  <cols>
    <col min="1" max="1" width="17.28515625" style="875" bestFit="1" customWidth="1"/>
    <col min="2" max="2" width="33" style="875" bestFit="1" customWidth="1"/>
    <col min="3" max="3" width="7" style="408" bestFit="1" customWidth="1"/>
    <col min="4" max="4" width="20.140625" style="408" bestFit="1" customWidth="1"/>
    <col min="5" max="5" width="9.28515625" style="408" bestFit="1" customWidth="1"/>
    <col min="6" max="6" width="17" bestFit="1" customWidth="1"/>
    <col min="7" max="7" width="13.140625" bestFit="1" customWidth="1"/>
    <col min="8" max="8" width="12.42578125" style="39" bestFit="1" customWidth="1"/>
    <col min="9" max="10" width="11" bestFit="1" customWidth="1"/>
    <col min="11" max="11" width="11.5703125" bestFit="1" customWidth="1"/>
    <col min="12" max="13" width="12.42578125" bestFit="1" customWidth="1"/>
    <col min="14" max="14" width="11" style="39" bestFit="1" customWidth="1"/>
    <col min="15" max="15" width="11" bestFit="1" customWidth="1"/>
    <col min="16" max="18" width="12.42578125" bestFit="1" customWidth="1"/>
    <col min="19" max="19" width="10.28515625" customWidth="1"/>
  </cols>
  <sheetData>
    <row r="1" spans="1:19" s="940" customFormat="1" ht="39" thickBot="1">
      <c r="A1" s="941" t="s">
        <v>19</v>
      </c>
      <c r="B1" s="942" t="s">
        <v>0</v>
      </c>
      <c r="C1" s="943" t="s">
        <v>2127</v>
      </c>
      <c r="D1" s="943" t="s">
        <v>2782</v>
      </c>
      <c r="E1" s="943" t="s">
        <v>5200</v>
      </c>
      <c r="F1" s="579" t="s">
        <v>6988</v>
      </c>
      <c r="G1" s="579" t="s">
        <v>5960</v>
      </c>
      <c r="H1" s="579" t="s">
        <v>5961</v>
      </c>
      <c r="I1" s="579" t="s">
        <v>5962</v>
      </c>
      <c r="J1" s="579" t="s">
        <v>5963</v>
      </c>
      <c r="K1" s="579" t="s">
        <v>5964</v>
      </c>
      <c r="L1" s="579" t="s">
        <v>5965</v>
      </c>
      <c r="M1" s="579" t="s">
        <v>5966</v>
      </c>
      <c r="N1" s="579" t="s">
        <v>5967</v>
      </c>
      <c r="O1" s="579" t="s">
        <v>5968</v>
      </c>
      <c r="P1" s="579" t="s">
        <v>5969</v>
      </c>
      <c r="Q1" s="579" t="s">
        <v>5970</v>
      </c>
      <c r="R1" s="579" t="s">
        <v>5971</v>
      </c>
      <c r="S1" s="789"/>
    </row>
    <row r="2" spans="1:19">
      <c r="A2" s="353" t="s">
        <v>1766</v>
      </c>
      <c r="B2" s="353" t="s">
        <v>46</v>
      </c>
      <c r="C2" s="51" t="s">
        <v>2975</v>
      </c>
      <c r="D2" s="51" t="s">
        <v>2789</v>
      </c>
      <c r="E2" s="51" t="s">
        <v>6236</v>
      </c>
      <c r="F2" s="287">
        <f>SUM(G2:Q2)</f>
        <v>6128552.8099999996</v>
      </c>
      <c r="G2" s="287">
        <v>0</v>
      </c>
      <c r="H2" s="287">
        <v>0</v>
      </c>
      <c r="I2" s="287">
        <v>0</v>
      </c>
      <c r="J2" s="287">
        <v>90.94</v>
      </c>
      <c r="K2" s="287">
        <v>0</v>
      </c>
      <c r="L2" s="287">
        <v>1922978.5</v>
      </c>
      <c r="M2" s="287">
        <v>1625949.82</v>
      </c>
      <c r="N2" s="287">
        <v>0</v>
      </c>
      <c r="O2" s="287">
        <v>0</v>
      </c>
      <c r="P2" s="287">
        <v>620010.81000000006</v>
      </c>
      <c r="Q2" s="287">
        <v>1959522.74</v>
      </c>
      <c r="R2" s="287">
        <v>279706.84999999998</v>
      </c>
      <c r="S2" s="788"/>
    </row>
    <row r="3" spans="1:19">
      <c r="A3" s="353" t="s">
        <v>1766</v>
      </c>
      <c r="B3" s="353" t="s">
        <v>46</v>
      </c>
      <c r="C3" s="51" t="s">
        <v>2975</v>
      </c>
      <c r="D3" s="51" t="s">
        <v>2789</v>
      </c>
      <c r="E3" s="51" t="s">
        <v>6236</v>
      </c>
      <c r="F3" s="287">
        <f t="shared" ref="F3:F66" si="0">SUM(G3:Q3)</f>
        <v>273822.46999999997</v>
      </c>
      <c r="G3" s="287">
        <v>0</v>
      </c>
      <c r="H3" s="287">
        <v>0</v>
      </c>
      <c r="I3" s="287">
        <v>0</v>
      </c>
      <c r="J3" s="287">
        <v>263766.62</v>
      </c>
      <c r="K3" s="287">
        <v>0</v>
      </c>
      <c r="L3" s="287">
        <v>10055.85</v>
      </c>
      <c r="M3" s="287">
        <v>0</v>
      </c>
      <c r="N3" s="287">
        <v>0</v>
      </c>
      <c r="O3" s="287">
        <v>0</v>
      </c>
      <c r="P3" s="287">
        <v>0</v>
      </c>
      <c r="Q3" s="287">
        <v>0</v>
      </c>
      <c r="R3" s="287">
        <v>13032.23</v>
      </c>
      <c r="S3" s="788"/>
    </row>
    <row r="4" spans="1:19">
      <c r="A4" s="353" t="s">
        <v>1766</v>
      </c>
      <c r="B4" s="353" t="s">
        <v>46</v>
      </c>
      <c r="C4" s="51" t="s">
        <v>2975</v>
      </c>
      <c r="D4" s="51" t="s">
        <v>2789</v>
      </c>
      <c r="E4" s="51" t="s">
        <v>6236</v>
      </c>
      <c r="F4" s="287">
        <f t="shared" si="0"/>
        <v>2044.55</v>
      </c>
      <c r="G4" s="287">
        <v>0</v>
      </c>
      <c r="H4" s="287">
        <v>0</v>
      </c>
      <c r="I4" s="287">
        <v>0</v>
      </c>
      <c r="J4" s="287">
        <v>0</v>
      </c>
      <c r="K4" s="287">
        <v>0</v>
      </c>
      <c r="L4" s="287">
        <v>0</v>
      </c>
      <c r="M4" s="287">
        <v>0</v>
      </c>
      <c r="N4" s="287">
        <v>2044.55</v>
      </c>
      <c r="O4" s="287">
        <v>0</v>
      </c>
      <c r="P4" s="287">
        <v>0</v>
      </c>
      <c r="Q4" s="287">
        <v>0</v>
      </c>
      <c r="R4" s="287">
        <v>18437.62</v>
      </c>
      <c r="S4" s="788"/>
    </row>
    <row r="5" spans="1:19">
      <c r="A5" s="353" t="s">
        <v>1766</v>
      </c>
      <c r="B5" s="353" t="s">
        <v>46</v>
      </c>
      <c r="C5" s="51" t="s">
        <v>2975</v>
      </c>
      <c r="D5" s="51" t="s">
        <v>2789</v>
      </c>
      <c r="E5" s="51" t="s">
        <v>6236</v>
      </c>
      <c r="F5" s="287">
        <f t="shared" si="0"/>
        <v>168618.06</v>
      </c>
      <c r="G5" s="287">
        <v>0</v>
      </c>
      <c r="H5" s="287">
        <v>0</v>
      </c>
      <c r="I5" s="287">
        <v>0</v>
      </c>
      <c r="J5" s="287">
        <v>0</v>
      </c>
      <c r="K5" s="287">
        <v>0</v>
      </c>
      <c r="L5" s="287">
        <v>0</v>
      </c>
      <c r="M5" s="287">
        <v>0</v>
      </c>
      <c r="N5" s="287">
        <v>0</v>
      </c>
      <c r="O5" s="287">
        <v>101926.51</v>
      </c>
      <c r="P5" s="287">
        <v>0</v>
      </c>
      <c r="Q5" s="287">
        <v>66691.55</v>
      </c>
      <c r="R5" s="287">
        <v>88985.59</v>
      </c>
      <c r="S5" s="788"/>
    </row>
    <row r="6" spans="1:19">
      <c r="A6" s="353" t="s">
        <v>1766</v>
      </c>
      <c r="B6" s="353" t="s">
        <v>46</v>
      </c>
      <c r="C6" s="51" t="s">
        <v>2975</v>
      </c>
      <c r="D6" s="51" t="s">
        <v>2789</v>
      </c>
      <c r="E6" s="51" t="s">
        <v>6236</v>
      </c>
      <c r="F6" s="287">
        <f t="shared" si="0"/>
        <v>59712.05</v>
      </c>
      <c r="G6" s="287">
        <v>0</v>
      </c>
      <c r="H6" s="287">
        <v>0</v>
      </c>
      <c r="I6" s="287">
        <v>0</v>
      </c>
      <c r="J6" s="287">
        <v>0</v>
      </c>
      <c r="K6" s="287">
        <v>0</v>
      </c>
      <c r="L6" s="287">
        <v>0</v>
      </c>
      <c r="M6" s="287">
        <v>46935.42</v>
      </c>
      <c r="N6" s="287">
        <v>0</v>
      </c>
      <c r="O6" s="287">
        <v>9296.19</v>
      </c>
      <c r="P6" s="287">
        <v>0</v>
      </c>
      <c r="Q6" s="287">
        <v>3480.44</v>
      </c>
      <c r="R6" s="287">
        <v>3554.51</v>
      </c>
      <c r="S6" s="788"/>
    </row>
    <row r="7" spans="1:19">
      <c r="A7" s="353" t="s">
        <v>1766</v>
      </c>
      <c r="B7" s="353" t="s">
        <v>46</v>
      </c>
      <c r="C7" s="51" t="s">
        <v>2975</v>
      </c>
      <c r="D7" s="51" t="s">
        <v>2789</v>
      </c>
      <c r="E7" s="51" t="s">
        <v>6236</v>
      </c>
      <c r="F7" s="287">
        <f t="shared" si="0"/>
        <v>1078968.52</v>
      </c>
      <c r="G7" s="287">
        <v>0</v>
      </c>
      <c r="H7" s="287">
        <v>0</v>
      </c>
      <c r="I7" s="287">
        <v>0</v>
      </c>
      <c r="J7" s="287">
        <v>0</v>
      </c>
      <c r="K7" s="287">
        <v>0</v>
      </c>
      <c r="L7" s="287">
        <v>433598.04</v>
      </c>
      <c r="M7" s="287">
        <v>0</v>
      </c>
      <c r="N7" s="287">
        <v>0</v>
      </c>
      <c r="O7" s="287">
        <v>3394.25</v>
      </c>
      <c r="P7" s="287">
        <v>10703.25</v>
      </c>
      <c r="Q7" s="287">
        <v>631272.98</v>
      </c>
      <c r="R7" s="287">
        <v>45.92</v>
      </c>
      <c r="S7" s="788"/>
    </row>
    <row r="8" spans="1:19">
      <c r="A8" s="353" t="s">
        <v>1766</v>
      </c>
      <c r="B8" s="353" t="s">
        <v>46</v>
      </c>
      <c r="C8" s="51" t="s">
        <v>2134</v>
      </c>
      <c r="D8" s="51" t="s">
        <v>2793</v>
      </c>
      <c r="E8" s="51" t="s">
        <v>6236</v>
      </c>
      <c r="F8" s="287">
        <f t="shared" si="0"/>
        <v>59769.630000000012</v>
      </c>
      <c r="G8" s="287">
        <v>0</v>
      </c>
      <c r="H8" s="287">
        <v>-15471.73</v>
      </c>
      <c r="I8" s="287">
        <v>183131.73</v>
      </c>
      <c r="J8" s="287">
        <v>16668.099999999999</v>
      </c>
      <c r="K8" s="287">
        <v>0</v>
      </c>
      <c r="L8" s="287">
        <v>-157455.76999999999</v>
      </c>
      <c r="M8" s="287">
        <v>0</v>
      </c>
      <c r="N8" s="287">
        <v>5996.83</v>
      </c>
      <c r="O8" s="287">
        <v>26900.47</v>
      </c>
      <c r="P8" s="287">
        <v>9508.26</v>
      </c>
      <c r="Q8" s="287">
        <v>-9508.26</v>
      </c>
      <c r="R8" s="287">
        <v>-113362.83</v>
      </c>
      <c r="S8" s="788"/>
    </row>
    <row r="9" spans="1:19">
      <c r="A9" s="353" t="s">
        <v>1766</v>
      </c>
      <c r="B9" s="353" t="s">
        <v>46</v>
      </c>
      <c r="C9" s="51" t="s">
        <v>2134</v>
      </c>
      <c r="D9" s="51" t="s">
        <v>2793</v>
      </c>
      <c r="E9" s="51" t="s">
        <v>6236</v>
      </c>
      <c r="F9" s="287">
        <f t="shared" si="0"/>
        <v>199833.19</v>
      </c>
      <c r="G9" s="287">
        <v>0</v>
      </c>
      <c r="H9" s="287">
        <v>0</v>
      </c>
      <c r="I9" s="287">
        <v>0</v>
      </c>
      <c r="J9" s="287">
        <v>0</v>
      </c>
      <c r="K9" s="287">
        <v>0</v>
      </c>
      <c r="L9" s="287">
        <v>184328.1</v>
      </c>
      <c r="M9" s="287">
        <v>0</v>
      </c>
      <c r="N9" s="287">
        <v>0</v>
      </c>
      <c r="O9" s="287">
        <v>5996.83</v>
      </c>
      <c r="P9" s="287">
        <v>0</v>
      </c>
      <c r="Q9" s="287">
        <v>9508.26</v>
      </c>
      <c r="R9" s="287">
        <v>7783.26</v>
      </c>
      <c r="S9" s="788"/>
    </row>
    <row r="10" spans="1:19">
      <c r="A10" s="353" t="s">
        <v>23</v>
      </c>
      <c r="B10" s="353" t="s">
        <v>434</v>
      </c>
      <c r="C10" s="51" t="s">
        <v>2134</v>
      </c>
      <c r="D10" s="51" t="s">
        <v>2791</v>
      </c>
      <c r="E10" s="51" t="s">
        <v>6236</v>
      </c>
      <c r="F10" s="287">
        <f t="shared" si="0"/>
        <v>759.07</v>
      </c>
      <c r="G10" s="287">
        <v>0</v>
      </c>
      <c r="H10" s="287">
        <v>-45.46</v>
      </c>
      <c r="I10" s="287">
        <v>487.84</v>
      </c>
      <c r="J10" s="287">
        <v>49.09</v>
      </c>
      <c r="K10" s="287">
        <v>0</v>
      </c>
      <c r="L10" s="287">
        <v>81.62</v>
      </c>
      <c r="M10" s="287">
        <v>0</v>
      </c>
      <c r="N10" s="287">
        <v>24.11</v>
      </c>
      <c r="O10" s="287">
        <v>132.25</v>
      </c>
      <c r="P10" s="287">
        <v>29.62</v>
      </c>
      <c r="Q10" s="287">
        <v>0</v>
      </c>
      <c r="R10" s="287">
        <v>-122.87</v>
      </c>
      <c r="S10" s="788"/>
    </row>
    <row r="11" spans="1:19">
      <c r="A11" s="353" t="s">
        <v>1766</v>
      </c>
      <c r="B11" s="353" t="s">
        <v>46</v>
      </c>
      <c r="C11" s="51" t="s">
        <v>2134</v>
      </c>
      <c r="D11" s="51" t="s">
        <v>2793</v>
      </c>
      <c r="E11" s="51" t="s">
        <v>6236</v>
      </c>
      <c r="F11" s="287">
        <f t="shared" si="0"/>
        <v>3495.1700000000005</v>
      </c>
      <c r="G11" s="287">
        <v>0</v>
      </c>
      <c r="H11" s="287">
        <v>-209.31</v>
      </c>
      <c r="I11" s="287">
        <v>2246.27</v>
      </c>
      <c r="J11" s="287">
        <v>226.04</v>
      </c>
      <c r="K11" s="287">
        <v>0</v>
      </c>
      <c r="L11" s="287">
        <v>375.82</v>
      </c>
      <c r="M11" s="287">
        <v>0</v>
      </c>
      <c r="N11" s="287">
        <v>111.01</v>
      </c>
      <c r="O11" s="287">
        <v>608.96</v>
      </c>
      <c r="P11" s="287">
        <v>136.38</v>
      </c>
      <c r="Q11" s="287">
        <v>0</v>
      </c>
      <c r="R11" s="287">
        <v>-565.78</v>
      </c>
      <c r="S11" s="788"/>
    </row>
    <row r="12" spans="1:19">
      <c r="A12" s="353" t="s">
        <v>47</v>
      </c>
      <c r="B12" s="353" t="s">
        <v>508</v>
      </c>
      <c r="C12" s="51" t="s">
        <v>2134</v>
      </c>
      <c r="D12" s="51" t="s">
        <v>2794</v>
      </c>
      <c r="E12" s="51" t="s">
        <v>6236</v>
      </c>
      <c r="F12" s="287">
        <f t="shared" si="0"/>
        <v>16121.14</v>
      </c>
      <c r="G12" s="287">
        <v>0</v>
      </c>
      <c r="H12" s="287">
        <v>-1249.43</v>
      </c>
      <c r="I12" s="287">
        <v>11606.49</v>
      </c>
      <c r="J12" s="287">
        <v>1325.2</v>
      </c>
      <c r="K12" s="287">
        <v>0</v>
      </c>
      <c r="L12" s="287">
        <v>1701.91</v>
      </c>
      <c r="M12" s="287">
        <v>0</v>
      </c>
      <c r="N12" s="287">
        <v>312.98</v>
      </c>
      <c r="O12" s="287">
        <v>1716.92</v>
      </c>
      <c r="P12" s="287">
        <v>707.07</v>
      </c>
      <c r="Q12" s="287">
        <v>0</v>
      </c>
      <c r="R12" s="287">
        <v>5535.62</v>
      </c>
      <c r="S12" s="788"/>
    </row>
    <row r="13" spans="1:19">
      <c r="A13" s="353" t="s">
        <v>47</v>
      </c>
      <c r="B13" s="353" t="s">
        <v>509</v>
      </c>
      <c r="C13" s="51" t="s">
        <v>2134</v>
      </c>
      <c r="D13" s="51" t="s">
        <v>2794</v>
      </c>
      <c r="E13" s="51" t="s">
        <v>6236</v>
      </c>
      <c r="F13" s="287">
        <f t="shared" si="0"/>
        <v>10355.140000000001</v>
      </c>
      <c r="G13" s="287">
        <v>0</v>
      </c>
      <c r="H13" s="287">
        <v>-597.64</v>
      </c>
      <c r="I13" s="287">
        <v>6414.6</v>
      </c>
      <c r="J13" s="287">
        <v>651.17999999999995</v>
      </c>
      <c r="K13" s="287">
        <v>0</v>
      </c>
      <c r="L13" s="287">
        <v>1202.57</v>
      </c>
      <c r="M13" s="287">
        <v>0</v>
      </c>
      <c r="N13" s="287">
        <v>355.39</v>
      </c>
      <c r="O13" s="287">
        <v>1949.6</v>
      </c>
      <c r="P13" s="287">
        <v>379.44</v>
      </c>
      <c r="Q13" s="287">
        <v>0</v>
      </c>
      <c r="R13" s="287">
        <v>-1653.59</v>
      </c>
      <c r="S13" s="788"/>
    </row>
    <row r="14" spans="1:19">
      <c r="A14" s="353" t="s">
        <v>1766</v>
      </c>
      <c r="B14" s="353" t="s">
        <v>452</v>
      </c>
      <c r="C14" s="51" t="s">
        <v>2134</v>
      </c>
      <c r="D14" s="51" t="s">
        <v>2793</v>
      </c>
      <c r="E14" s="51" t="s">
        <v>6236</v>
      </c>
      <c r="F14" s="287">
        <f t="shared" si="0"/>
        <v>496.42</v>
      </c>
      <c r="G14" s="287">
        <v>0</v>
      </c>
      <c r="H14" s="287">
        <v>-28.91</v>
      </c>
      <c r="I14" s="287">
        <v>315.72000000000003</v>
      </c>
      <c r="J14" s="287">
        <v>31.28</v>
      </c>
      <c r="K14" s="287">
        <v>0</v>
      </c>
      <c r="L14" s="287">
        <v>53.28</v>
      </c>
      <c r="M14" s="287">
        <v>0</v>
      </c>
      <c r="N14" s="287">
        <v>16.149999999999999</v>
      </c>
      <c r="O14" s="287">
        <v>88.61</v>
      </c>
      <c r="P14" s="287">
        <v>20.29</v>
      </c>
      <c r="Q14" s="287">
        <v>0</v>
      </c>
      <c r="R14" s="287">
        <v>-85.37</v>
      </c>
      <c r="S14" s="788"/>
    </row>
    <row r="15" spans="1:19">
      <c r="A15" s="353" t="s">
        <v>1766</v>
      </c>
      <c r="B15" s="353" t="s">
        <v>444</v>
      </c>
      <c r="C15" s="51" t="s">
        <v>2134</v>
      </c>
      <c r="D15" s="51" t="s">
        <v>2793</v>
      </c>
      <c r="E15" s="51" t="s">
        <v>6236</v>
      </c>
      <c r="F15" s="287">
        <f t="shared" si="0"/>
        <v>11509.47</v>
      </c>
      <c r="G15" s="287">
        <v>0</v>
      </c>
      <c r="H15" s="287">
        <v>-698.62</v>
      </c>
      <c r="I15" s="287">
        <v>7489.95</v>
      </c>
      <c r="J15" s="287">
        <v>753.38</v>
      </c>
      <c r="K15" s="287">
        <v>0</v>
      </c>
      <c r="L15" s="287">
        <v>1229.93</v>
      </c>
      <c r="M15" s="287">
        <v>0</v>
      </c>
      <c r="N15" s="287">
        <v>354.54</v>
      </c>
      <c r="O15" s="287">
        <v>1944.91</v>
      </c>
      <c r="P15" s="287">
        <v>435.38</v>
      </c>
      <c r="Q15" s="287">
        <v>0</v>
      </c>
      <c r="R15" s="287">
        <v>-1727.03</v>
      </c>
      <c r="S15" s="788"/>
    </row>
    <row r="16" spans="1:19">
      <c r="A16" s="353" t="s">
        <v>47</v>
      </c>
      <c r="B16" s="353" t="s">
        <v>442</v>
      </c>
      <c r="C16" s="51" t="s">
        <v>2134</v>
      </c>
      <c r="D16" s="51" t="s">
        <v>2794</v>
      </c>
      <c r="E16" s="51" t="s">
        <v>6236</v>
      </c>
      <c r="F16" s="287">
        <f t="shared" si="0"/>
        <v>9865.91</v>
      </c>
      <c r="G16" s="287">
        <v>0</v>
      </c>
      <c r="H16" s="287">
        <v>-529.07000000000005</v>
      </c>
      <c r="I16" s="287">
        <v>5967.65</v>
      </c>
      <c r="J16" s="287">
        <v>579.41999999999996</v>
      </c>
      <c r="K16" s="287">
        <v>0</v>
      </c>
      <c r="L16" s="287">
        <v>1130.98</v>
      </c>
      <c r="M16" s="287">
        <v>0</v>
      </c>
      <c r="N16" s="287">
        <v>352.87</v>
      </c>
      <c r="O16" s="287">
        <v>1935.79</v>
      </c>
      <c r="P16" s="287">
        <v>428.27</v>
      </c>
      <c r="Q16" s="287">
        <v>0</v>
      </c>
      <c r="R16" s="287">
        <v>-2717.76</v>
      </c>
      <c r="S16" s="788"/>
    </row>
    <row r="17" spans="1:19">
      <c r="A17" s="353" t="s">
        <v>47</v>
      </c>
      <c r="B17" s="353" t="s">
        <v>443</v>
      </c>
      <c r="C17" s="51" t="s">
        <v>2134</v>
      </c>
      <c r="D17" s="51" t="s">
        <v>2794</v>
      </c>
      <c r="E17" s="51" t="s">
        <v>6236</v>
      </c>
      <c r="F17" s="287">
        <f t="shared" si="0"/>
        <v>106398.56000000001</v>
      </c>
      <c r="G17" s="287">
        <v>0</v>
      </c>
      <c r="H17" s="287">
        <v>-6377.54</v>
      </c>
      <c r="I17" s="287">
        <v>68413.39</v>
      </c>
      <c r="J17" s="287">
        <v>6886.78</v>
      </c>
      <c r="K17" s="287">
        <v>0</v>
      </c>
      <c r="L17" s="287">
        <v>11438.22</v>
      </c>
      <c r="M17" s="287">
        <v>0</v>
      </c>
      <c r="N17" s="287">
        <v>3375.89</v>
      </c>
      <c r="O17" s="287">
        <v>18519.41</v>
      </c>
      <c r="P17" s="287">
        <v>4142.41</v>
      </c>
      <c r="Q17" s="287">
        <v>0</v>
      </c>
      <c r="R17" s="287">
        <v>-14689.79</v>
      </c>
      <c r="S17" s="788"/>
    </row>
    <row r="18" spans="1:19">
      <c r="A18" s="353" t="s">
        <v>47</v>
      </c>
      <c r="B18" s="353" t="s">
        <v>1564</v>
      </c>
      <c r="C18" s="51" t="s">
        <v>2134</v>
      </c>
      <c r="D18" s="51" t="s">
        <v>2794</v>
      </c>
      <c r="E18" s="51" t="s">
        <v>6236</v>
      </c>
      <c r="F18" s="287">
        <f t="shared" si="0"/>
        <v>2790.03</v>
      </c>
      <c r="G18" s="287">
        <v>0</v>
      </c>
      <c r="H18" s="287">
        <v>-149.75</v>
      </c>
      <c r="I18" s="287">
        <v>2667.25</v>
      </c>
      <c r="J18" s="287">
        <v>153.66999999999999</v>
      </c>
      <c r="K18" s="287">
        <v>0</v>
      </c>
      <c r="L18" s="287">
        <v>88.01</v>
      </c>
      <c r="M18" s="287">
        <v>0</v>
      </c>
      <c r="N18" s="287">
        <v>3.31</v>
      </c>
      <c r="O18" s="287">
        <v>18.149999999999999</v>
      </c>
      <c r="P18" s="287">
        <v>9.39</v>
      </c>
      <c r="Q18" s="287">
        <v>0</v>
      </c>
      <c r="R18" s="287">
        <v>-4675.16</v>
      </c>
      <c r="S18" s="788"/>
    </row>
    <row r="19" spans="1:19">
      <c r="A19" s="353" t="s">
        <v>1524</v>
      </c>
      <c r="B19" s="353" t="s">
        <v>448</v>
      </c>
      <c r="C19" s="51" t="s">
        <v>2134</v>
      </c>
      <c r="D19" s="51" t="s">
        <v>2799</v>
      </c>
      <c r="E19" s="51" t="s">
        <v>6236</v>
      </c>
      <c r="F19" s="287">
        <f t="shared" si="0"/>
        <v>48670.86</v>
      </c>
      <c r="G19" s="287">
        <v>0</v>
      </c>
      <c r="H19" s="287">
        <v>-2839.76</v>
      </c>
      <c r="I19" s="287">
        <v>30439.7</v>
      </c>
      <c r="J19" s="287">
        <v>3078.35</v>
      </c>
      <c r="K19" s="287">
        <v>0</v>
      </c>
      <c r="L19" s="287">
        <v>5359.05</v>
      </c>
      <c r="M19" s="287">
        <v>0</v>
      </c>
      <c r="N19" s="287">
        <v>1615.46</v>
      </c>
      <c r="O19" s="287">
        <v>8862.0300000000007</v>
      </c>
      <c r="P19" s="287">
        <v>2156.0300000000002</v>
      </c>
      <c r="Q19" s="287">
        <v>0</v>
      </c>
      <c r="R19" s="287">
        <v>-11590.1</v>
      </c>
      <c r="S19" s="788"/>
    </row>
    <row r="20" spans="1:19">
      <c r="A20" s="353" t="s">
        <v>1671</v>
      </c>
      <c r="B20" s="353" t="s">
        <v>1641</v>
      </c>
      <c r="C20" s="51" t="s">
        <v>2134</v>
      </c>
      <c r="D20" s="51" t="s">
        <v>6976</v>
      </c>
      <c r="E20" s="51" t="s">
        <v>6236</v>
      </c>
      <c r="F20" s="287">
        <f t="shared" si="0"/>
        <v>45267.08</v>
      </c>
      <c r="G20" s="287">
        <v>0</v>
      </c>
      <c r="H20" s="287">
        <v>-2401.96</v>
      </c>
      <c r="I20" s="287">
        <v>35662.33</v>
      </c>
      <c r="J20" s="287">
        <v>2565.38</v>
      </c>
      <c r="K20" s="287">
        <v>0</v>
      </c>
      <c r="L20" s="287">
        <v>3670.58</v>
      </c>
      <c r="M20" s="287">
        <v>0</v>
      </c>
      <c r="N20" s="287">
        <v>868.33</v>
      </c>
      <c r="O20" s="287">
        <v>4763.47</v>
      </c>
      <c r="P20" s="287">
        <v>138.94999999999999</v>
      </c>
      <c r="Q20" s="287">
        <v>0</v>
      </c>
      <c r="R20" s="287">
        <v>-8686.11</v>
      </c>
      <c r="S20" s="788"/>
    </row>
    <row r="21" spans="1:19">
      <c r="A21" s="353" t="s">
        <v>1671</v>
      </c>
      <c r="B21" s="353" t="s">
        <v>1640</v>
      </c>
      <c r="C21" s="51" t="s">
        <v>2134</v>
      </c>
      <c r="D21" s="51" t="s">
        <v>6976</v>
      </c>
      <c r="E21" s="51" t="s">
        <v>6236</v>
      </c>
      <c r="F21" s="287">
        <f t="shared" si="0"/>
        <v>4211.8599999999997</v>
      </c>
      <c r="G21" s="287">
        <v>0</v>
      </c>
      <c r="H21" s="287">
        <v>-58.84</v>
      </c>
      <c r="I21" s="287">
        <v>2158.96</v>
      </c>
      <c r="J21" s="287">
        <v>76.91</v>
      </c>
      <c r="K21" s="287">
        <v>0</v>
      </c>
      <c r="L21" s="287">
        <v>405.93</v>
      </c>
      <c r="M21" s="287">
        <v>0</v>
      </c>
      <c r="N21" s="287">
        <v>204.9</v>
      </c>
      <c r="O21" s="287">
        <v>1124.06</v>
      </c>
      <c r="P21" s="287">
        <v>299.94</v>
      </c>
      <c r="Q21" s="287">
        <v>0</v>
      </c>
      <c r="R21" s="287">
        <v>-953.13</v>
      </c>
      <c r="S21" s="788"/>
    </row>
    <row r="22" spans="1:19">
      <c r="A22" s="353" t="s">
        <v>1671</v>
      </c>
      <c r="B22" s="353" t="s">
        <v>1643</v>
      </c>
      <c r="C22" s="51" t="s">
        <v>2134</v>
      </c>
      <c r="D22" s="51" t="s">
        <v>6976</v>
      </c>
      <c r="E22" s="51" t="s">
        <v>6236</v>
      </c>
      <c r="F22" s="287">
        <f t="shared" si="0"/>
        <v>-63.690000000000012</v>
      </c>
      <c r="G22" s="287">
        <v>0</v>
      </c>
      <c r="H22" s="287">
        <v>-8.89</v>
      </c>
      <c r="I22" s="287">
        <v>10.59</v>
      </c>
      <c r="J22" s="287">
        <v>9.4</v>
      </c>
      <c r="K22" s="287">
        <v>0</v>
      </c>
      <c r="L22" s="287">
        <v>0.33</v>
      </c>
      <c r="M22" s="287">
        <v>0</v>
      </c>
      <c r="N22" s="287">
        <v>-2.6</v>
      </c>
      <c r="O22" s="287">
        <v>-61.42</v>
      </c>
      <c r="P22" s="287">
        <v>-12.68</v>
      </c>
      <c r="Q22" s="287">
        <v>1.58</v>
      </c>
      <c r="R22" s="287">
        <v>-209.32</v>
      </c>
      <c r="S22" s="788"/>
    </row>
    <row r="23" spans="1:19">
      <c r="A23" s="353" t="s">
        <v>1671</v>
      </c>
      <c r="B23" s="353" t="s">
        <v>1643</v>
      </c>
      <c r="C23" s="51" t="s">
        <v>2134</v>
      </c>
      <c r="D23" s="51" t="s">
        <v>6976</v>
      </c>
      <c r="E23" s="51" t="s">
        <v>6236</v>
      </c>
      <c r="F23" s="287">
        <f t="shared" si="0"/>
        <v>21464.17</v>
      </c>
      <c r="G23" s="287">
        <v>0</v>
      </c>
      <c r="H23" s="287">
        <v>0</v>
      </c>
      <c r="I23" s="287">
        <v>0</v>
      </c>
      <c r="J23" s="287">
        <v>0</v>
      </c>
      <c r="K23" s="287">
        <v>0</v>
      </c>
      <c r="L23" s="287">
        <v>21469.86</v>
      </c>
      <c r="M23" s="287">
        <v>0</v>
      </c>
      <c r="N23" s="287">
        <v>-21469.86</v>
      </c>
      <c r="O23" s="287">
        <v>-13.7</v>
      </c>
      <c r="P23" s="287">
        <v>0</v>
      </c>
      <c r="Q23" s="287">
        <v>21477.87</v>
      </c>
      <c r="R23" s="287">
        <v>-21411.35</v>
      </c>
      <c r="S23" s="788"/>
    </row>
    <row r="24" spans="1:19">
      <c r="A24" s="353" t="s">
        <v>1671</v>
      </c>
      <c r="B24" s="353" t="s">
        <v>1643</v>
      </c>
      <c r="C24" s="51" t="s">
        <v>2134</v>
      </c>
      <c r="D24" s="51" t="s">
        <v>6976</v>
      </c>
      <c r="E24" s="51" t="s">
        <v>6236</v>
      </c>
      <c r="F24" s="287">
        <f t="shared" si="0"/>
        <v>1302.7099999999955</v>
      </c>
      <c r="G24" s="287">
        <v>0</v>
      </c>
      <c r="H24" s="287">
        <v>-663.04</v>
      </c>
      <c r="I24" s="287">
        <v>21400.76</v>
      </c>
      <c r="J24" s="287">
        <v>721.04</v>
      </c>
      <c r="K24" s="287">
        <v>0</v>
      </c>
      <c r="L24" s="287">
        <v>-20156.05</v>
      </c>
      <c r="M24" s="287">
        <v>0</v>
      </c>
      <c r="N24" s="287">
        <v>21458.76</v>
      </c>
      <c r="O24" s="287">
        <v>0</v>
      </c>
      <c r="P24" s="287">
        <v>20.69</v>
      </c>
      <c r="Q24" s="287">
        <v>-21479.45</v>
      </c>
      <c r="R24" s="287">
        <v>21632.07</v>
      </c>
      <c r="S24" s="788"/>
    </row>
    <row r="25" spans="1:19">
      <c r="A25" s="353" t="s">
        <v>1766</v>
      </c>
      <c r="B25" s="353" t="s">
        <v>6595</v>
      </c>
      <c r="C25" s="51" t="s">
        <v>2974</v>
      </c>
      <c r="D25" s="51" t="s">
        <v>2798</v>
      </c>
      <c r="E25" s="51" t="s">
        <v>6236</v>
      </c>
      <c r="F25" s="287">
        <f t="shared" si="0"/>
        <v>263383</v>
      </c>
      <c r="G25" s="287">
        <v>72996</v>
      </c>
      <c r="H25" s="287">
        <v>19875</v>
      </c>
      <c r="I25" s="287">
        <v>20774</v>
      </c>
      <c r="J25" s="287">
        <v>8955</v>
      </c>
      <c r="K25" s="287">
        <v>14818</v>
      </c>
      <c r="L25" s="287">
        <v>8100</v>
      </c>
      <c r="M25" s="287">
        <v>17525</v>
      </c>
      <c r="N25" s="287">
        <v>19175</v>
      </c>
      <c r="O25" s="287">
        <v>32450</v>
      </c>
      <c r="P25" s="287">
        <v>24075</v>
      </c>
      <c r="Q25" s="287">
        <v>24640</v>
      </c>
      <c r="R25" s="287">
        <v>-68956</v>
      </c>
      <c r="S25" s="788"/>
    </row>
    <row r="26" spans="1:19">
      <c r="A26" s="353" t="s">
        <v>1766</v>
      </c>
      <c r="B26" s="353" t="s">
        <v>46</v>
      </c>
      <c r="C26" s="51" t="s">
        <v>2974</v>
      </c>
      <c r="D26" s="51" t="s">
        <v>2798</v>
      </c>
      <c r="E26" s="51" t="s">
        <v>6236</v>
      </c>
      <c r="F26" s="287">
        <f t="shared" si="0"/>
        <v>4424.5</v>
      </c>
      <c r="G26" s="287">
        <v>0</v>
      </c>
      <c r="H26" s="287">
        <v>0</v>
      </c>
      <c r="I26" s="287">
        <v>1000</v>
      </c>
      <c r="J26" s="287">
        <v>1000</v>
      </c>
      <c r="K26" s="287">
        <v>0</v>
      </c>
      <c r="L26" s="287">
        <v>0</v>
      </c>
      <c r="M26" s="287">
        <v>275</v>
      </c>
      <c r="N26" s="287">
        <v>275</v>
      </c>
      <c r="O26" s="287">
        <v>275</v>
      </c>
      <c r="P26" s="287">
        <v>275</v>
      </c>
      <c r="Q26" s="287">
        <v>1324.5</v>
      </c>
      <c r="R26" s="287">
        <v>550</v>
      </c>
      <c r="S26" s="788"/>
    </row>
    <row r="27" spans="1:19">
      <c r="A27" s="353" t="s">
        <v>1524</v>
      </c>
      <c r="B27" s="353" t="s">
        <v>326</v>
      </c>
      <c r="C27" s="51" t="s">
        <v>2974</v>
      </c>
      <c r="D27" s="51" t="s">
        <v>2786</v>
      </c>
      <c r="E27" s="51" t="s">
        <v>6236</v>
      </c>
      <c r="F27" s="287">
        <f t="shared" si="0"/>
        <v>4220</v>
      </c>
      <c r="G27" s="287">
        <v>1755</v>
      </c>
      <c r="H27" s="287">
        <v>60</v>
      </c>
      <c r="I27" s="287">
        <v>720</v>
      </c>
      <c r="J27" s="287">
        <v>240</v>
      </c>
      <c r="K27" s="287">
        <v>60</v>
      </c>
      <c r="L27" s="287">
        <v>120</v>
      </c>
      <c r="M27" s="287">
        <v>0</v>
      </c>
      <c r="N27" s="287">
        <v>0</v>
      </c>
      <c r="O27" s="287">
        <v>0</v>
      </c>
      <c r="P27" s="287">
        <v>0</v>
      </c>
      <c r="Q27" s="287">
        <v>1265</v>
      </c>
      <c r="R27" s="287">
        <v>2860</v>
      </c>
      <c r="S27" s="788"/>
    </row>
    <row r="28" spans="1:19">
      <c r="A28" s="353" t="s">
        <v>1766</v>
      </c>
      <c r="B28" s="353" t="s">
        <v>444</v>
      </c>
      <c r="C28" s="51" t="s">
        <v>2974</v>
      </c>
      <c r="D28" s="51" t="s">
        <v>2798</v>
      </c>
      <c r="E28" s="51" t="s">
        <v>6236</v>
      </c>
      <c r="F28" s="287">
        <f t="shared" si="0"/>
        <v>46715.5</v>
      </c>
      <c r="G28" s="287">
        <v>3987.5</v>
      </c>
      <c r="H28" s="287">
        <v>5250</v>
      </c>
      <c r="I28" s="287">
        <v>3800</v>
      </c>
      <c r="J28" s="287">
        <v>5300</v>
      </c>
      <c r="K28" s="287">
        <v>3100</v>
      </c>
      <c r="L28" s="287">
        <v>4175</v>
      </c>
      <c r="M28" s="287">
        <v>5688</v>
      </c>
      <c r="N28" s="287">
        <v>2320</v>
      </c>
      <c r="O28" s="287">
        <v>5595</v>
      </c>
      <c r="P28" s="287">
        <v>2450</v>
      </c>
      <c r="Q28" s="287">
        <v>5050</v>
      </c>
      <c r="R28" s="287">
        <v>5250</v>
      </c>
      <c r="S28" s="788"/>
    </row>
    <row r="29" spans="1:19">
      <c r="A29" s="353" t="s">
        <v>1766</v>
      </c>
      <c r="B29" s="353" t="s">
        <v>46</v>
      </c>
      <c r="C29" s="51" t="s">
        <v>2974</v>
      </c>
      <c r="D29" s="51" t="s">
        <v>2798</v>
      </c>
      <c r="E29" s="51" t="s">
        <v>6236</v>
      </c>
      <c r="F29" s="287">
        <f t="shared" si="0"/>
        <v>-7363.2600000000093</v>
      </c>
      <c r="G29" s="287">
        <v>158636.74</v>
      </c>
      <c r="H29" s="287">
        <v>0</v>
      </c>
      <c r="I29" s="287">
        <v>0</v>
      </c>
      <c r="J29" s="287">
        <v>0</v>
      </c>
      <c r="K29" s="287">
        <v>0</v>
      </c>
      <c r="L29" s="287">
        <v>0</v>
      </c>
      <c r="M29" s="287">
        <v>0</v>
      </c>
      <c r="N29" s="287">
        <v>0</v>
      </c>
      <c r="O29" s="287">
        <v>0</v>
      </c>
      <c r="P29" s="287">
        <v>-166000</v>
      </c>
      <c r="Q29" s="287">
        <v>0</v>
      </c>
      <c r="R29" s="287">
        <v>219185.14</v>
      </c>
      <c r="S29" s="788"/>
    </row>
    <row r="30" spans="1:19">
      <c r="A30" s="353" t="s">
        <v>23</v>
      </c>
      <c r="B30" s="353" t="s">
        <v>435</v>
      </c>
      <c r="C30" s="51" t="s">
        <v>2974</v>
      </c>
      <c r="D30" s="51" t="s">
        <v>2784</v>
      </c>
      <c r="E30" s="51" t="s">
        <v>6236</v>
      </c>
      <c r="F30" s="287">
        <f t="shared" si="0"/>
        <v>808</v>
      </c>
      <c r="G30" s="287">
        <v>0</v>
      </c>
      <c r="H30" s="287">
        <v>0</v>
      </c>
      <c r="I30" s="287">
        <v>38</v>
      </c>
      <c r="J30" s="287">
        <v>34</v>
      </c>
      <c r="K30" s="287">
        <v>49</v>
      </c>
      <c r="L30" s="287">
        <v>8</v>
      </c>
      <c r="M30" s="287">
        <v>572</v>
      </c>
      <c r="N30" s="287">
        <v>77</v>
      </c>
      <c r="O30" s="287">
        <v>0</v>
      </c>
      <c r="P30" s="287">
        <v>0</v>
      </c>
      <c r="Q30" s="287">
        <v>30</v>
      </c>
      <c r="R30" s="287">
        <v>540</v>
      </c>
      <c r="S30" s="788"/>
    </row>
    <row r="31" spans="1:19">
      <c r="A31" s="353" t="s">
        <v>23</v>
      </c>
      <c r="B31" s="353" t="s">
        <v>437</v>
      </c>
      <c r="C31" s="51" t="s">
        <v>2974</v>
      </c>
      <c r="D31" s="51" t="s">
        <v>2784</v>
      </c>
      <c r="E31" s="51" t="s">
        <v>6236</v>
      </c>
      <c r="F31" s="287">
        <f t="shared" si="0"/>
        <v>0</v>
      </c>
      <c r="G31" s="287">
        <v>0</v>
      </c>
      <c r="H31" s="287">
        <v>0</v>
      </c>
      <c r="I31" s="287">
        <v>0</v>
      </c>
      <c r="J31" s="287">
        <v>0</v>
      </c>
      <c r="K31" s="287">
        <v>0</v>
      </c>
      <c r="L31" s="287">
        <v>0</v>
      </c>
      <c r="M31" s="287">
        <v>0</v>
      </c>
      <c r="N31" s="287">
        <v>0</v>
      </c>
      <c r="O31" s="287">
        <v>0</v>
      </c>
      <c r="P31" s="287">
        <v>0</v>
      </c>
      <c r="Q31" s="287">
        <v>0</v>
      </c>
      <c r="R31" s="287">
        <v>745</v>
      </c>
      <c r="S31" s="788"/>
    </row>
    <row r="32" spans="1:19">
      <c r="A32" s="353" t="s">
        <v>23</v>
      </c>
      <c r="B32" s="353" t="s">
        <v>440</v>
      </c>
      <c r="C32" s="51" t="s">
        <v>2974</v>
      </c>
      <c r="D32" s="51" t="s">
        <v>2784</v>
      </c>
      <c r="E32" s="51" t="s">
        <v>6236</v>
      </c>
      <c r="F32" s="287">
        <f t="shared" si="0"/>
        <v>1785</v>
      </c>
      <c r="G32" s="287">
        <v>5</v>
      </c>
      <c r="H32" s="287">
        <v>0</v>
      </c>
      <c r="I32" s="287">
        <v>0</v>
      </c>
      <c r="J32" s="287">
        <v>0</v>
      </c>
      <c r="K32" s="287">
        <v>335</v>
      </c>
      <c r="L32" s="287">
        <v>0</v>
      </c>
      <c r="M32" s="287">
        <v>0</v>
      </c>
      <c r="N32" s="287">
        <v>1445</v>
      </c>
      <c r="O32" s="287">
        <v>0</v>
      </c>
      <c r="P32" s="287">
        <v>0</v>
      </c>
      <c r="Q32" s="287">
        <v>0</v>
      </c>
      <c r="R32" s="287">
        <v>4010</v>
      </c>
      <c r="S32" s="788"/>
    </row>
    <row r="33" spans="1:19">
      <c r="A33" s="353" t="s">
        <v>23</v>
      </c>
      <c r="B33" s="353" t="s">
        <v>436</v>
      </c>
      <c r="C33" s="51" t="s">
        <v>2974</v>
      </c>
      <c r="D33" s="51" t="s">
        <v>2784</v>
      </c>
      <c r="E33" s="51" t="s">
        <v>6236</v>
      </c>
      <c r="F33" s="287">
        <f t="shared" si="0"/>
        <v>76676</v>
      </c>
      <c r="G33" s="287">
        <v>2515</v>
      </c>
      <c r="H33" s="287">
        <v>1191</v>
      </c>
      <c r="I33" s="287">
        <v>1418</v>
      </c>
      <c r="J33" s="287">
        <v>3933</v>
      </c>
      <c r="K33" s="287">
        <v>7268</v>
      </c>
      <c r="L33" s="287">
        <v>6861</v>
      </c>
      <c r="M33" s="287">
        <v>7567</v>
      </c>
      <c r="N33" s="287">
        <v>13717</v>
      </c>
      <c r="O33" s="287">
        <v>16298</v>
      </c>
      <c r="P33" s="287">
        <v>9295</v>
      </c>
      <c r="Q33" s="287">
        <v>6613</v>
      </c>
      <c r="R33" s="287">
        <v>11927</v>
      </c>
      <c r="S33" s="788"/>
    </row>
    <row r="34" spans="1:19">
      <c r="A34" s="353" t="s">
        <v>1524</v>
      </c>
      <c r="B34" s="353" t="s">
        <v>1913</v>
      </c>
      <c r="C34" s="51" t="s">
        <v>2974</v>
      </c>
      <c r="D34" s="51" t="s">
        <v>2786</v>
      </c>
      <c r="E34" s="51" t="s">
        <v>6236</v>
      </c>
      <c r="F34" s="287">
        <f t="shared" si="0"/>
        <v>784</v>
      </c>
      <c r="G34" s="287">
        <v>688</v>
      </c>
      <c r="H34" s="287">
        <v>-244</v>
      </c>
      <c r="I34" s="287">
        <v>0</v>
      </c>
      <c r="J34" s="287">
        <v>80</v>
      </c>
      <c r="K34" s="287">
        <v>0</v>
      </c>
      <c r="L34" s="287">
        <v>0</v>
      </c>
      <c r="M34" s="287">
        <v>45</v>
      </c>
      <c r="N34" s="287">
        <v>15</v>
      </c>
      <c r="O34" s="287">
        <v>200</v>
      </c>
      <c r="P34" s="287">
        <v>0</v>
      </c>
      <c r="Q34" s="287">
        <v>0</v>
      </c>
      <c r="R34" s="287">
        <v>350</v>
      </c>
      <c r="S34" s="788"/>
    </row>
    <row r="35" spans="1:19">
      <c r="A35" s="353" t="s">
        <v>1524</v>
      </c>
      <c r="B35" s="353" t="s">
        <v>446</v>
      </c>
      <c r="C35" s="51" t="s">
        <v>2974</v>
      </c>
      <c r="D35" s="51" t="s">
        <v>2786</v>
      </c>
      <c r="E35" s="51" t="s">
        <v>6236</v>
      </c>
      <c r="F35" s="287">
        <f t="shared" si="0"/>
        <v>40533</v>
      </c>
      <c r="G35" s="287">
        <v>3337</v>
      </c>
      <c r="H35" s="287">
        <v>-417</v>
      </c>
      <c r="I35" s="287">
        <v>2868</v>
      </c>
      <c r="J35" s="287">
        <v>2592</v>
      </c>
      <c r="K35" s="287">
        <v>6081</v>
      </c>
      <c r="L35" s="287">
        <v>1225</v>
      </c>
      <c r="M35" s="287">
        <v>902</v>
      </c>
      <c r="N35" s="287">
        <v>1531</v>
      </c>
      <c r="O35" s="287">
        <v>9943</v>
      </c>
      <c r="P35" s="287">
        <v>6258</v>
      </c>
      <c r="Q35" s="287">
        <v>6213</v>
      </c>
      <c r="R35" s="287">
        <v>8815.25</v>
      </c>
      <c r="S35" s="788"/>
    </row>
    <row r="36" spans="1:19">
      <c r="A36" s="353" t="s">
        <v>1524</v>
      </c>
      <c r="B36" s="353" t="s">
        <v>295</v>
      </c>
      <c r="C36" s="51" t="s">
        <v>2974</v>
      </c>
      <c r="D36" s="51" t="s">
        <v>2786</v>
      </c>
      <c r="E36" s="51" t="s">
        <v>6236</v>
      </c>
      <c r="F36" s="287">
        <f t="shared" si="0"/>
        <v>70521.760000000009</v>
      </c>
      <c r="G36" s="287">
        <v>2635</v>
      </c>
      <c r="H36" s="287">
        <v>-435</v>
      </c>
      <c r="I36" s="287">
        <v>3135</v>
      </c>
      <c r="J36" s="287">
        <v>2452</v>
      </c>
      <c r="K36" s="287">
        <v>5370</v>
      </c>
      <c r="L36" s="287">
        <v>3603</v>
      </c>
      <c r="M36" s="287">
        <v>12341.76</v>
      </c>
      <c r="N36" s="287">
        <v>13976</v>
      </c>
      <c r="O36" s="287">
        <v>14365</v>
      </c>
      <c r="P36" s="287">
        <v>8385</v>
      </c>
      <c r="Q36" s="287">
        <v>4694</v>
      </c>
      <c r="R36" s="287">
        <v>8534</v>
      </c>
      <c r="S36" s="788"/>
    </row>
    <row r="37" spans="1:19">
      <c r="A37" s="353" t="s">
        <v>1524</v>
      </c>
      <c r="B37" s="353" t="s">
        <v>445</v>
      </c>
      <c r="C37" s="51" t="s">
        <v>2974</v>
      </c>
      <c r="D37" s="51" t="s">
        <v>2786</v>
      </c>
      <c r="E37" s="51" t="s">
        <v>6236</v>
      </c>
      <c r="F37" s="287">
        <f t="shared" si="0"/>
        <v>91239</v>
      </c>
      <c r="G37" s="287">
        <v>435</v>
      </c>
      <c r="H37" s="287">
        <v>510</v>
      </c>
      <c r="I37" s="287">
        <v>1295</v>
      </c>
      <c r="J37" s="287">
        <v>4940</v>
      </c>
      <c r="K37" s="287">
        <v>8322</v>
      </c>
      <c r="L37" s="287">
        <v>7336</v>
      </c>
      <c r="M37" s="287">
        <v>7841</v>
      </c>
      <c r="N37" s="287">
        <v>12699</v>
      </c>
      <c r="O37" s="287">
        <v>17939</v>
      </c>
      <c r="P37" s="287">
        <v>13651</v>
      </c>
      <c r="Q37" s="287">
        <v>16271</v>
      </c>
      <c r="R37" s="287">
        <v>7070</v>
      </c>
      <c r="S37" s="788"/>
    </row>
    <row r="38" spans="1:19">
      <c r="A38" s="353" t="s">
        <v>1524</v>
      </c>
      <c r="B38" s="353" t="s">
        <v>359</v>
      </c>
      <c r="C38" s="51" t="s">
        <v>2974</v>
      </c>
      <c r="D38" s="51" t="s">
        <v>2786</v>
      </c>
      <c r="E38" s="51" t="s">
        <v>6236</v>
      </c>
      <c r="F38" s="287">
        <f t="shared" si="0"/>
        <v>1961</v>
      </c>
      <c r="G38" s="287">
        <v>112</v>
      </c>
      <c r="H38" s="287">
        <v>-80</v>
      </c>
      <c r="I38" s="287">
        <v>0</v>
      </c>
      <c r="J38" s="287">
        <v>4</v>
      </c>
      <c r="K38" s="287">
        <v>171</v>
      </c>
      <c r="L38" s="287">
        <v>0</v>
      </c>
      <c r="M38" s="287">
        <v>171</v>
      </c>
      <c r="N38" s="287">
        <v>72</v>
      </c>
      <c r="O38" s="287">
        <v>282</v>
      </c>
      <c r="P38" s="287">
        <v>1215</v>
      </c>
      <c r="Q38" s="287">
        <v>14</v>
      </c>
      <c r="R38" s="287">
        <v>176</v>
      </c>
      <c r="S38" s="788"/>
    </row>
    <row r="39" spans="1:19">
      <c r="A39" s="353" t="s">
        <v>1524</v>
      </c>
      <c r="B39" s="353" t="s">
        <v>447</v>
      </c>
      <c r="C39" s="51" t="s">
        <v>2974</v>
      </c>
      <c r="D39" s="51" t="s">
        <v>2786</v>
      </c>
      <c r="E39" s="51" t="s">
        <v>6236</v>
      </c>
      <c r="F39" s="287">
        <f t="shared" si="0"/>
        <v>206194.26</v>
      </c>
      <c r="G39" s="287">
        <v>22555</v>
      </c>
      <c r="H39" s="287">
        <v>27872</v>
      </c>
      <c r="I39" s="287">
        <v>16507</v>
      </c>
      <c r="J39" s="287">
        <v>13429.5</v>
      </c>
      <c r="K39" s="287">
        <v>23923</v>
      </c>
      <c r="L39" s="287">
        <v>5540.5</v>
      </c>
      <c r="M39" s="287">
        <v>9109.5</v>
      </c>
      <c r="N39" s="287">
        <v>8684.26</v>
      </c>
      <c r="O39" s="287">
        <v>8607.25</v>
      </c>
      <c r="P39" s="287">
        <v>46514.25</v>
      </c>
      <c r="Q39" s="287">
        <v>23452</v>
      </c>
      <c r="R39" s="287">
        <v>34967.01</v>
      </c>
      <c r="S39" s="788"/>
    </row>
    <row r="40" spans="1:19">
      <c r="A40" s="353" t="s">
        <v>1524</v>
      </c>
      <c r="B40" s="353" t="s">
        <v>326</v>
      </c>
      <c r="C40" s="51" t="s">
        <v>2974</v>
      </c>
      <c r="D40" s="51" t="s">
        <v>2786</v>
      </c>
      <c r="E40" s="51" t="s">
        <v>6236</v>
      </c>
      <c r="F40" s="287">
        <f t="shared" si="0"/>
        <v>27428.65</v>
      </c>
      <c r="G40" s="287">
        <v>3206</v>
      </c>
      <c r="H40" s="287">
        <v>3654</v>
      </c>
      <c r="I40" s="287">
        <v>1571</v>
      </c>
      <c r="J40" s="287">
        <v>2335</v>
      </c>
      <c r="K40" s="287">
        <v>4086.65</v>
      </c>
      <c r="L40" s="287">
        <v>1046</v>
      </c>
      <c r="M40" s="287">
        <v>2158</v>
      </c>
      <c r="N40" s="287">
        <v>1654</v>
      </c>
      <c r="O40" s="287">
        <v>1913</v>
      </c>
      <c r="P40" s="287">
        <v>3537</v>
      </c>
      <c r="Q40" s="287">
        <v>2268</v>
      </c>
      <c r="R40" s="287">
        <v>2592</v>
      </c>
      <c r="S40" s="788"/>
    </row>
    <row r="41" spans="1:19">
      <c r="A41" s="353" t="s">
        <v>47</v>
      </c>
      <c r="B41" s="353" t="s">
        <v>508</v>
      </c>
      <c r="C41" s="51" t="s">
        <v>2974</v>
      </c>
      <c r="D41" s="51" t="s">
        <v>2785</v>
      </c>
      <c r="E41" s="51" t="s">
        <v>6236</v>
      </c>
      <c r="F41" s="287">
        <f t="shared" si="0"/>
        <v>1174</v>
      </c>
      <c r="G41" s="287">
        <v>215</v>
      </c>
      <c r="H41" s="287">
        <v>122</v>
      </c>
      <c r="I41" s="287">
        <v>53</v>
      </c>
      <c r="J41" s="287">
        <v>0</v>
      </c>
      <c r="K41" s="287">
        <v>0</v>
      </c>
      <c r="L41" s="287">
        <v>212</v>
      </c>
      <c r="M41" s="287">
        <v>572</v>
      </c>
      <c r="N41" s="287">
        <v>0</v>
      </c>
      <c r="O41" s="287">
        <v>0</v>
      </c>
      <c r="P41" s="287">
        <v>0</v>
      </c>
      <c r="Q41" s="287">
        <v>0</v>
      </c>
      <c r="R41" s="287">
        <v>717</v>
      </c>
      <c r="S41" s="788"/>
    </row>
    <row r="42" spans="1:19">
      <c r="A42" s="353" t="s">
        <v>47</v>
      </c>
      <c r="B42" s="353" t="s">
        <v>508</v>
      </c>
      <c r="C42" s="51" t="s">
        <v>2974</v>
      </c>
      <c r="D42" s="51" t="s">
        <v>2785</v>
      </c>
      <c r="E42" s="51" t="s">
        <v>6236</v>
      </c>
      <c r="F42" s="287">
        <f t="shared" si="0"/>
        <v>2056</v>
      </c>
      <c r="G42" s="287">
        <v>416</v>
      </c>
      <c r="H42" s="287">
        <v>340</v>
      </c>
      <c r="I42" s="287">
        <v>137</v>
      </c>
      <c r="J42" s="287">
        <v>0</v>
      </c>
      <c r="K42" s="287">
        <v>0</v>
      </c>
      <c r="L42" s="287">
        <v>272</v>
      </c>
      <c r="M42" s="287">
        <v>891</v>
      </c>
      <c r="N42" s="287">
        <v>0</v>
      </c>
      <c r="O42" s="287">
        <v>0</v>
      </c>
      <c r="P42" s="287">
        <v>0</v>
      </c>
      <c r="Q42" s="287">
        <v>0</v>
      </c>
      <c r="R42" s="287">
        <v>895</v>
      </c>
      <c r="S42" s="788"/>
    </row>
    <row r="43" spans="1:19">
      <c r="A43" s="353" t="s">
        <v>1524</v>
      </c>
      <c r="B43" s="353" t="s">
        <v>448</v>
      </c>
      <c r="C43" s="51" t="s">
        <v>2974</v>
      </c>
      <c r="D43" s="51" t="s">
        <v>2786</v>
      </c>
      <c r="E43" s="51" t="s">
        <v>6236</v>
      </c>
      <c r="F43" s="287">
        <f t="shared" si="0"/>
        <v>250837.01</v>
      </c>
      <c r="G43" s="287">
        <v>26233</v>
      </c>
      <c r="H43" s="287">
        <v>30015</v>
      </c>
      <c r="I43" s="287">
        <v>17906</v>
      </c>
      <c r="J43" s="287">
        <v>14977.01</v>
      </c>
      <c r="K43" s="287">
        <v>31540</v>
      </c>
      <c r="L43" s="287">
        <v>9809</v>
      </c>
      <c r="M43" s="287">
        <v>14908</v>
      </c>
      <c r="N43" s="287">
        <v>14720</v>
      </c>
      <c r="O43" s="287">
        <v>16498</v>
      </c>
      <c r="P43" s="287">
        <v>43876</v>
      </c>
      <c r="Q43" s="287">
        <v>30355</v>
      </c>
      <c r="R43" s="287">
        <v>68714</v>
      </c>
      <c r="S43" s="788"/>
    </row>
    <row r="44" spans="1:19">
      <c r="A44" s="353" t="s">
        <v>1524</v>
      </c>
      <c r="B44" s="353" t="s">
        <v>1224</v>
      </c>
      <c r="C44" s="51" t="s">
        <v>2974</v>
      </c>
      <c r="D44" s="51" t="s">
        <v>2786</v>
      </c>
      <c r="E44" s="51" t="s">
        <v>6236</v>
      </c>
      <c r="F44" s="287">
        <f t="shared" si="0"/>
        <v>86</v>
      </c>
      <c r="G44" s="287">
        <v>20</v>
      </c>
      <c r="H44" s="287">
        <v>0</v>
      </c>
      <c r="I44" s="287">
        <v>66</v>
      </c>
      <c r="J44" s="287">
        <v>0</v>
      </c>
      <c r="K44" s="287">
        <v>0</v>
      </c>
      <c r="L44" s="287">
        <v>0</v>
      </c>
      <c r="M44" s="287">
        <v>0</v>
      </c>
      <c r="N44" s="287">
        <v>0</v>
      </c>
      <c r="O44" s="287">
        <v>0</v>
      </c>
      <c r="P44" s="287">
        <v>0</v>
      </c>
      <c r="Q44" s="287">
        <v>0</v>
      </c>
      <c r="R44" s="287">
        <v>0</v>
      </c>
      <c r="S44" s="788"/>
    </row>
    <row r="45" spans="1:19">
      <c r="A45" s="353" t="s">
        <v>23</v>
      </c>
      <c r="B45" s="353" t="s">
        <v>439</v>
      </c>
      <c r="C45" s="51" t="s">
        <v>2974</v>
      </c>
      <c r="D45" s="51" t="s">
        <v>2784</v>
      </c>
      <c r="E45" s="51" t="s">
        <v>6236</v>
      </c>
      <c r="F45" s="287">
        <f t="shared" si="0"/>
        <v>26333</v>
      </c>
      <c r="G45" s="287">
        <v>0</v>
      </c>
      <c r="H45" s="287">
        <v>1481</v>
      </c>
      <c r="I45" s="287">
        <v>1275</v>
      </c>
      <c r="J45" s="287">
        <v>1676</v>
      </c>
      <c r="K45" s="287">
        <v>2805</v>
      </c>
      <c r="L45" s="287">
        <v>5263</v>
      </c>
      <c r="M45" s="287">
        <v>5324</v>
      </c>
      <c r="N45" s="287">
        <v>7283</v>
      </c>
      <c r="O45" s="287">
        <v>0</v>
      </c>
      <c r="P45" s="287">
        <v>0</v>
      </c>
      <c r="Q45" s="287">
        <v>1226</v>
      </c>
      <c r="R45" s="287">
        <v>15519</v>
      </c>
      <c r="S45" s="788"/>
    </row>
    <row r="46" spans="1:19">
      <c r="A46" s="353" t="s">
        <v>1766</v>
      </c>
      <c r="B46" s="353" t="s">
        <v>6595</v>
      </c>
      <c r="C46" s="51" t="s">
        <v>2974</v>
      </c>
      <c r="D46" s="51" t="s">
        <v>2798</v>
      </c>
      <c r="E46" s="51" t="s">
        <v>6236</v>
      </c>
      <c r="F46" s="287">
        <f t="shared" si="0"/>
        <v>0</v>
      </c>
      <c r="G46" s="400"/>
      <c r="H46" s="400"/>
      <c r="I46" s="400"/>
      <c r="J46" s="400"/>
      <c r="K46" s="287">
        <v>0</v>
      </c>
      <c r="L46" s="400"/>
      <c r="M46" s="400"/>
      <c r="N46" s="400"/>
      <c r="O46" s="287">
        <v>1000</v>
      </c>
      <c r="P46" s="287">
        <v>0</v>
      </c>
      <c r="Q46" s="287">
        <v>-1000</v>
      </c>
      <c r="R46" s="287">
        <v>1480</v>
      </c>
      <c r="S46" s="788"/>
    </row>
    <row r="47" spans="1:19">
      <c r="A47" s="353" t="s">
        <v>1766</v>
      </c>
      <c r="B47" s="353" t="s">
        <v>1775</v>
      </c>
      <c r="C47" s="51" t="s">
        <v>2974</v>
      </c>
      <c r="D47" s="51" t="s">
        <v>2798</v>
      </c>
      <c r="E47" s="51" t="s">
        <v>6236</v>
      </c>
      <c r="F47" s="287">
        <f t="shared" si="0"/>
        <v>3000</v>
      </c>
      <c r="G47" s="287">
        <v>0</v>
      </c>
      <c r="H47" s="287">
        <v>0</v>
      </c>
      <c r="I47" s="287">
        <v>600</v>
      </c>
      <c r="J47" s="287">
        <v>0</v>
      </c>
      <c r="K47" s="287">
        <v>0</v>
      </c>
      <c r="L47" s="287">
        <v>0</v>
      </c>
      <c r="M47" s="287">
        <v>0</v>
      </c>
      <c r="N47" s="287">
        <v>800</v>
      </c>
      <c r="O47" s="287">
        <v>1400</v>
      </c>
      <c r="P47" s="287">
        <v>200</v>
      </c>
      <c r="Q47" s="287">
        <v>0</v>
      </c>
      <c r="R47" s="287">
        <v>200</v>
      </c>
      <c r="S47" s="788"/>
    </row>
    <row r="48" spans="1:19">
      <c r="A48" s="353" t="s">
        <v>1524</v>
      </c>
      <c r="B48" s="353" t="s">
        <v>448</v>
      </c>
      <c r="C48" s="51" t="s">
        <v>2974</v>
      </c>
      <c r="D48" s="51" t="s">
        <v>2786</v>
      </c>
      <c r="E48" s="51" t="s">
        <v>6236</v>
      </c>
      <c r="F48" s="287">
        <f t="shared" si="0"/>
        <v>-300</v>
      </c>
      <c r="G48" s="287">
        <v>0</v>
      </c>
      <c r="H48" s="287">
        <v>0</v>
      </c>
      <c r="I48" s="287">
        <v>-300</v>
      </c>
      <c r="J48" s="287">
        <v>300</v>
      </c>
      <c r="K48" s="287">
        <v>0</v>
      </c>
      <c r="L48" s="287">
        <v>0</v>
      </c>
      <c r="M48" s="287">
        <v>0</v>
      </c>
      <c r="N48" s="287">
        <v>0</v>
      </c>
      <c r="O48" s="287">
        <v>-300</v>
      </c>
      <c r="P48" s="287">
        <v>0</v>
      </c>
      <c r="Q48" s="287">
        <v>0</v>
      </c>
      <c r="R48" s="287">
        <v>0</v>
      </c>
      <c r="S48" s="788"/>
    </row>
    <row r="49" spans="1:19">
      <c r="A49" s="353" t="s">
        <v>1766</v>
      </c>
      <c r="B49" s="353" t="s">
        <v>46</v>
      </c>
      <c r="C49" s="51" t="s">
        <v>2974</v>
      </c>
      <c r="D49" s="51" t="s">
        <v>2798</v>
      </c>
      <c r="E49" s="51" t="s">
        <v>6236</v>
      </c>
      <c r="F49" s="287">
        <f t="shared" si="0"/>
        <v>1486.8</v>
      </c>
      <c r="G49" s="287">
        <v>0</v>
      </c>
      <c r="H49" s="287">
        <v>0</v>
      </c>
      <c r="I49" s="287">
        <v>0</v>
      </c>
      <c r="J49" s="287">
        <v>0</v>
      </c>
      <c r="K49" s="287">
        <v>0</v>
      </c>
      <c r="L49" s="287">
        <v>0</v>
      </c>
      <c r="M49" s="287">
        <v>0</v>
      </c>
      <c r="N49" s="287">
        <v>1486.8</v>
      </c>
      <c r="O49" s="287">
        <v>0</v>
      </c>
      <c r="P49" s="287">
        <v>0</v>
      </c>
      <c r="Q49" s="287">
        <v>0</v>
      </c>
      <c r="R49" s="287">
        <v>0</v>
      </c>
      <c r="S49" s="788"/>
    </row>
    <row r="50" spans="1:19">
      <c r="A50" s="353" t="s">
        <v>23</v>
      </c>
      <c r="B50" s="353" t="s">
        <v>435</v>
      </c>
      <c r="C50" s="51" t="s">
        <v>2974</v>
      </c>
      <c r="D50" s="51" t="s">
        <v>2784</v>
      </c>
      <c r="E50" s="51" t="s">
        <v>6236</v>
      </c>
      <c r="F50" s="287">
        <f t="shared" si="0"/>
        <v>3</v>
      </c>
      <c r="G50" s="400"/>
      <c r="H50" s="400"/>
      <c r="I50" s="400"/>
      <c r="J50" s="287">
        <v>3</v>
      </c>
      <c r="K50" s="287">
        <v>0</v>
      </c>
      <c r="L50" s="287">
        <v>0</v>
      </c>
      <c r="M50" s="287">
        <v>0</v>
      </c>
      <c r="N50" s="287">
        <v>0</v>
      </c>
      <c r="O50" s="287">
        <v>0</v>
      </c>
      <c r="P50" s="287">
        <v>0</v>
      </c>
      <c r="Q50" s="287">
        <v>0</v>
      </c>
      <c r="R50" s="287">
        <v>0</v>
      </c>
      <c r="S50" s="788"/>
    </row>
    <row r="51" spans="1:19">
      <c r="A51" s="353" t="s">
        <v>1524</v>
      </c>
      <c r="B51" s="353" t="s">
        <v>1913</v>
      </c>
      <c r="C51" s="51" t="s">
        <v>2974</v>
      </c>
      <c r="D51" s="51" t="s">
        <v>2786</v>
      </c>
      <c r="E51" s="51" t="s">
        <v>6236</v>
      </c>
      <c r="F51" s="287">
        <f t="shared" si="0"/>
        <v>39033.049999999996</v>
      </c>
      <c r="G51" s="287">
        <v>11750</v>
      </c>
      <c r="H51" s="287">
        <v>1504</v>
      </c>
      <c r="I51" s="287">
        <v>1764.75</v>
      </c>
      <c r="J51" s="287">
        <v>1169.77</v>
      </c>
      <c r="K51" s="287">
        <v>5605.86</v>
      </c>
      <c r="L51" s="287">
        <v>11587.71</v>
      </c>
      <c r="M51" s="287">
        <v>1606.15</v>
      </c>
      <c r="N51" s="287">
        <v>1000</v>
      </c>
      <c r="O51" s="287">
        <v>1622.2</v>
      </c>
      <c r="P51" s="287">
        <v>0</v>
      </c>
      <c r="Q51" s="287">
        <v>1422.61</v>
      </c>
      <c r="R51" s="287">
        <v>6091.57</v>
      </c>
      <c r="S51" s="788"/>
    </row>
    <row r="52" spans="1:19">
      <c r="A52" s="353" t="s">
        <v>1524</v>
      </c>
      <c r="B52" s="353" t="s">
        <v>447</v>
      </c>
      <c r="C52" s="51" t="s">
        <v>2974</v>
      </c>
      <c r="D52" s="51" t="s">
        <v>2786</v>
      </c>
      <c r="E52" s="51" t="s">
        <v>6236</v>
      </c>
      <c r="F52" s="287">
        <f t="shared" si="0"/>
        <v>25475.760000000002</v>
      </c>
      <c r="G52" s="287">
        <v>0.04</v>
      </c>
      <c r="H52" s="287">
        <v>4266.7</v>
      </c>
      <c r="I52" s="287">
        <v>2771.54</v>
      </c>
      <c r="J52" s="287">
        <v>1934.89</v>
      </c>
      <c r="K52" s="287">
        <v>2951.77</v>
      </c>
      <c r="L52" s="287">
        <v>2055.8200000000002</v>
      </c>
      <c r="M52" s="287">
        <v>2103.12</v>
      </c>
      <c r="N52" s="287">
        <v>1289.75</v>
      </c>
      <c r="O52" s="287">
        <v>3198.95</v>
      </c>
      <c r="P52" s="287">
        <v>2109.8000000000002</v>
      </c>
      <c r="Q52" s="287">
        <v>2793.38</v>
      </c>
      <c r="R52" s="287">
        <v>7256.67</v>
      </c>
      <c r="S52" s="788"/>
    </row>
    <row r="53" spans="1:19">
      <c r="A53" s="353" t="s">
        <v>1524</v>
      </c>
      <c r="B53" s="353" t="s">
        <v>5794</v>
      </c>
      <c r="C53" s="51" t="s">
        <v>2974</v>
      </c>
      <c r="D53" s="51" t="s">
        <v>2786</v>
      </c>
      <c r="E53" s="51" t="s">
        <v>6236</v>
      </c>
      <c r="F53" s="287">
        <f t="shared" si="0"/>
        <v>104731.00000000003</v>
      </c>
      <c r="G53" s="287">
        <v>0.61</v>
      </c>
      <c r="H53" s="287">
        <v>15455.85</v>
      </c>
      <c r="I53" s="287">
        <v>6814.62</v>
      </c>
      <c r="J53" s="287">
        <v>10421.959999999999</v>
      </c>
      <c r="K53" s="287">
        <v>9118.58</v>
      </c>
      <c r="L53" s="287">
        <v>9810.7900000000009</v>
      </c>
      <c r="M53" s="287">
        <v>8896.17</v>
      </c>
      <c r="N53" s="287">
        <v>15503.96</v>
      </c>
      <c r="O53" s="287">
        <v>9961.7900000000009</v>
      </c>
      <c r="P53" s="287">
        <v>10598.82</v>
      </c>
      <c r="Q53" s="287">
        <v>8147.85</v>
      </c>
      <c r="R53" s="287">
        <v>18882.689999999999</v>
      </c>
      <c r="S53" s="788"/>
    </row>
    <row r="54" spans="1:19">
      <c r="A54" s="353" t="s">
        <v>1524</v>
      </c>
      <c r="B54" s="353" t="s">
        <v>448</v>
      </c>
      <c r="C54" s="51" t="s">
        <v>2974</v>
      </c>
      <c r="D54" s="51" t="s">
        <v>2786</v>
      </c>
      <c r="E54" s="51" t="s">
        <v>6236</v>
      </c>
      <c r="F54" s="287">
        <f t="shared" si="0"/>
        <v>66102.06</v>
      </c>
      <c r="G54" s="287">
        <v>0.79</v>
      </c>
      <c r="H54" s="287">
        <v>12410.9</v>
      </c>
      <c r="I54" s="287">
        <v>7668.03</v>
      </c>
      <c r="J54" s="287">
        <v>6041.51</v>
      </c>
      <c r="K54" s="287">
        <v>6686.99</v>
      </c>
      <c r="L54" s="287">
        <v>6127.76</v>
      </c>
      <c r="M54" s="287">
        <v>4185.6400000000003</v>
      </c>
      <c r="N54" s="287">
        <v>4429.3500000000004</v>
      </c>
      <c r="O54" s="287">
        <v>4443.33</v>
      </c>
      <c r="P54" s="287">
        <v>5012.0600000000004</v>
      </c>
      <c r="Q54" s="287">
        <v>9095.7000000000007</v>
      </c>
      <c r="R54" s="287">
        <v>17884.86</v>
      </c>
      <c r="S54" s="788"/>
    </row>
    <row r="55" spans="1:19">
      <c r="A55" s="353" t="s">
        <v>1671</v>
      </c>
      <c r="B55" s="353" t="s">
        <v>1641</v>
      </c>
      <c r="C55" s="51" t="s">
        <v>2779</v>
      </c>
      <c r="D55" s="51" t="s">
        <v>6977</v>
      </c>
      <c r="E55" s="51" t="s">
        <v>6236</v>
      </c>
      <c r="F55" s="287">
        <f t="shared" si="0"/>
        <v>-65748.19</v>
      </c>
      <c r="G55" s="287">
        <v>-199016</v>
      </c>
      <c r="H55" s="287">
        <v>76276.12</v>
      </c>
      <c r="I55" s="287">
        <v>0</v>
      </c>
      <c r="J55" s="287">
        <v>56991.69</v>
      </c>
      <c r="K55" s="287">
        <v>0</v>
      </c>
      <c r="L55" s="287">
        <v>0</v>
      </c>
      <c r="M55" s="287">
        <v>0</v>
      </c>
      <c r="N55" s="287">
        <v>0</v>
      </c>
      <c r="O55" s="287">
        <v>0</v>
      </c>
      <c r="P55" s="287">
        <v>0</v>
      </c>
      <c r="Q55" s="287">
        <v>0</v>
      </c>
      <c r="R55" s="287">
        <v>65748.149999999994</v>
      </c>
      <c r="S55" s="788"/>
    </row>
    <row r="56" spans="1:19">
      <c r="A56" s="353" t="s">
        <v>1671</v>
      </c>
      <c r="B56" s="353" t="s">
        <v>1641</v>
      </c>
      <c r="C56" s="51" t="s">
        <v>2779</v>
      </c>
      <c r="D56" s="51" t="s">
        <v>6977</v>
      </c>
      <c r="E56" s="51" t="s">
        <v>6236</v>
      </c>
      <c r="F56" s="287">
        <f t="shared" si="0"/>
        <v>18953.43</v>
      </c>
      <c r="G56" s="287">
        <v>0</v>
      </c>
      <c r="H56" s="287">
        <v>0</v>
      </c>
      <c r="I56" s="287">
        <v>0</v>
      </c>
      <c r="J56" s="287">
        <v>3790</v>
      </c>
      <c r="K56" s="287">
        <v>15162.1</v>
      </c>
      <c r="L56" s="287">
        <v>0</v>
      </c>
      <c r="M56" s="287">
        <v>0</v>
      </c>
      <c r="N56" s="287">
        <v>0</v>
      </c>
      <c r="O56" s="287">
        <v>0</v>
      </c>
      <c r="P56" s="287">
        <v>1.33</v>
      </c>
      <c r="Q56" s="287">
        <v>0</v>
      </c>
      <c r="R56" s="287">
        <v>0</v>
      </c>
      <c r="S56" s="788"/>
    </row>
    <row r="57" spans="1:19">
      <c r="A57" s="353" t="s">
        <v>1766</v>
      </c>
      <c r="B57" s="353" t="s">
        <v>46</v>
      </c>
      <c r="C57" s="51" t="s">
        <v>2975</v>
      </c>
      <c r="D57" s="51" t="s">
        <v>2789</v>
      </c>
      <c r="E57" s="51" t="s">
        <v>6236</v>
      </c>
      <c r="F57" s="287">
        <f t="shared" si="0"/>
        <v>43213.29</v>
      </c>
      <c r="G57" s="287">
        <v>0</v>
      </c>
      <c r="H57" s="287">
        <v>0</v>
      </c>
      <c r="I57" s="287">
        <v>0</v>
      </c>
      <c r="J57" s="287">
        <v>0</v>
      </c>
      <c r="K57" s="287">
        <v>0</v>
      </c>
      <c r="L57" s="287">
        <v>7625.88</v>
      </c>
      <c r="M57" s="287">
        <v>17793.7</v>
      </c>
      <c r="N57" s="287">
        <v>0</v>
      </c>
      <c r="O57" s="287">
        <v>0</v>
      </c>
      <c r="P57" s="287">
        <v>0</v>
      </c>
      <c r="Q57" s="287">
        <v>17793.71</v>
      </c>
      <c r="R57" s="287">
        <v>7625.88</v>
      </c>
      <c r="S57" s="788"/>
    </row>
    <row r="58" spans="1:19">
      <c r="A58" s="353" t="s">
        <v>1766</v>
      </c>
      <c r="B58" s="353" t="s">
        <v>46</v>
      </c>
      <c r="C58" s="51" t="s">
        <v>2975</v>
      </c>
      <c r="D58" s="51" t="s">
        <v>2789</v>
      </c>
      <c r="E58" s="51" t="s">
        <v>6236</v>
      </c>
      <c r="F58" s="287">
        <f t="shared" si="0"/>
        <v>740.21</v>
      </c>
      <c r="G58" s="287">
        <v>0</v>
      </c>
      <c r="H58" s="287">
        <v>0</v>
      </c>
      <c r="I58" s="287">
        <v>0</v>
      </c>
      <c r="J58" s="287">
        <v>0</v>
      </c>
      <c r="K58" s="287">
        <v>0</v>
      </c>
      <c r="L58" s="287">
        <v>130.56</v>
      </c>
      <c r="M58" s="287">
        <v>304.85000000000002</v>
      </c>
      <c r="N58" s="287">
        <v>0</v>
      </c>
      <c r="O58" s="287">
        <v>0</v>
      </c>
      <c r="P58" s="287">
        <v>0</v>
      </c>
      <c r="Q58" s="287">
        <v>304.8</v>
      </c>
      <c r="R58" s="287">
        <v>130.62</v>
      </c>
      <c r="S58" s="788"/>
    </row>
    <row r="59" spans="1:19">
      <c r="A59" s="353" t="s">
        <v>1671</v>
      </c>
      <c r="B59" s="353" t="s">
        <v>1640</v>
      </c>
      <c r="C59" s="51" t="s">
        <v>2779</v>
      </c>
      <c r="D59" s="51" t="s">
        <v>6977</v>
      </c>
      <c r="E59" s="51" t="s">
        <v>6236</v>
      </c>
      <c r="F59" s="287">
        <f t="shared" si="0"/>
        <v>-772045.52</v>
      </c>
      <c r="G59" s="287">
        <v>-1032346</v>
      </c>
      <c r="H59" s="287">
        <v>0</v>
      </c>
      <c r="I59" s="287">
        <v>0</v>
      </c>
      <c r="J59" s="287">
        <v>260300.48</v>
      </c>
      <c r="K59" s="287">
        <v>0</v>
      </c>
      <c r="L59" s="287">
        <v>0</v>
      </c>
      <c r="M59" s="287">
        <v>0</v>
      </c>
      <c r="N59" s="287">
        <v>0</v>
      </c>
      <c r="O59" s="287">
        <v>0</v>
      </c>
      <c r="P59" s="287">
        <v>0</v>
      </c>
      <c r="Q59" s="287">
        <v>0</v>
      </c>
      <c r="R59" s="287">
        <v>1032346</v>
      </c>
      <c r="S59" s="788"/>
    </row>
    <row r="60" spans="1:19">
      <c r="A60" s="353" t="s">
        <v>1671</v>
      </c>
      <c r="B60" s="353" t="s">
        <v>1641</v>
      </c>
      <c r="C60" s="51" t="s">
        <v>2779</v>
      </c>
      <c r="D60" s="51" t="s">
        <v>6977</v>
      </c>
      <c r="E60" s="51" t="s">
        <v>6236</v>
      </c>
      <c r="F60" s="287">
        <f t="shared" si="0"/>
        <v>0</v>
      </c>
      <c r="G60" s="287">
        <v>0</v>
      </c>
      <c r="H60" s="287">
        <v>0</v>
      </c>
      <c r="I60" s="287">
        <v>0</v>
      </c>
      <c r="J60" s="287">
        <v>0</v>
      </c>
      <c r="K60" s="287">
        <v>0</v>
      </c>
      <c r="L60" s="287">
        <v>0</v>
      </c>
      <c r="M60" s="287">
        <v>0</v>
      </c>
      <c r="N60" s="287">
        <v>0</v>
      </c>
      <c r="O60" s="287">
        <v>0</v>
      </c>
      <c r="P60" s="287">
        <v>0</v>
      </c>
      <c r="Q60" s="287">
        <v>0</v>
      </c>
      <c r="R60" s="287">
        <v>2856133</v>
      </c>
      <c r="S60" s="788"/>
    </row>
    <row r="61" spans="1:19">
      <c r="A61" s="353" t="s">
        <v>47</v>
      </c>
      <c r="B61" s="353" t="s">
        <v>509</v>
      </c>
      <c r="C61" s="51" t="s">
        <v>2134</v>
      </c>
      <c r="D61" s="51" t="s">
        <v>2794</v>
      </c>
      <c r="E61" s="51" t="s">
        <v>6236</v>
      </c>
      <c r="F61" s="287">
        <f t="shared" si="0"/>
        <v>87852.290000000008</v>
      </c>
      <c r="G61" s="287">
        <v>51398.48</v>
      </c>
      <c r="H61" s="287">
        <v>0</v>
      </c>
      <c r="I61" s="287">
        <v>0</v>
      </c>
      <c r="J61" s="287">
        <v>0</v>
      </c>
      <c r="K61" s="287">
        <v>0</v>
      </c>
      <c r="L61" s="287">
        <v>0</v>
      </c>
      <c r="M61" s="287">
        <v>36453.81</v>
      </c>
      <c r="N61" s="287">
        <v>0</v>
      </c>
      <c r="O61" s="287">
        <v>0</v>
      </c>
      <c r="P61" s="287">
        <v>0</v>
      </c>
      <c r="Q61" s="287">
        <v>0</v>
      </c>
      <c r="R61" s="287">
        <v>0</v>
      </c>
      <c r="S61" s="788"/>
    </row>
    <row r="62" spans="1:19">
      <c r="A62" s="353" t="s">
        <v>6767</v>
      </c>
      <c r="B62" s="353" t="s">
        <v>6766</v>
      </c>
      <c r="C62" s="51" t="s">
        <v>2779</v>
      </c>
      <c r="D62" s="51" t="s">
        <v>6978</v>
      </c>
      <c r="E62" s="51" t="s">
        <v>6236</v>
      </c>
      <c r="F62" s="287">
        <f t="shared" si="0"/>
        <v>0</v>
      </c>
      <c r="G62" s="287">
        <v>0</v>
      </c>
      <c r="H62" s="287">
        <v>0</v>
      </c>
      <c r="I62" s="287">
        <v>0</v>
      </c>
      <c r="J62" s="287">
        <v>0</v>
      </c>
      <c r="K62" s="287">
        <v>0</v>
      </c>
      <c r="L62" s="287">
        <v>0</v>
      </c>
      <c r="M62" s="287">
        <v>0</v>
      </c>
      <c r="N62" s="287">
        <v>0</v>
      </c>
      <c r="O62" s="287">
        <v>0</v>
      </c>
      <c r="P62" s="287">
        <v>0</v>
      </c>
      <c r="Q62" s="287">
        <v>0</v>
      </c>
      <c r="R62" s="287">
        <v>356381.05</v>
      </c>
      <c r="S62" s="788"/>
    </row>
    <row r="63" spans="1:19">
      <c r="A63" s="353" t="s">
        <v>23</v>
      </c>
      <c r="B63" s="353" t="s">
        <v>437</v>
      </c>
      <c r="C63" s="51" t="s">
        <v>2974</v>
      </c>
      <c r="D63" s="51" t="s">
        <v>2784</v>
      </c>
      <c r="E63" s="51" t="s">
        <v>6236</v>
      </c>
      <c r="F63" s="287">
        <f t="shared" si="0"/>
        <v>8416</v>
      </c>
      <c r="G63" s="400"/>
      <c r="H63" s="400"/>
      <c r="I63" s="400"/>
      <c r="J63" s="287">
        <v>8416</v>
      </c>
      <c r="K63" s="287">
        <v>0</v>
      </c>
      <c r="L63" s="287">
        <v>0</v>
      </c>
      <c r="M63" s="287">
        <v>0</v>
      </c>
      <c r="N63" s="287">
        <v>0</v>
      </c>
      <c r="O63" s="287">
        <v>0</v>
      </c>
      <c r="P63" s="287">
        <v>0</v>
      </c>
      <c r="Q63" s="287">
        <v>0</v>
      </c>
      <c r="R63" s="287">
        <v>0</v>
      </c>
      <c r="S63" s="788"/>
    </row>
    <row r="64" spans="1:19">
      <c r="A64" s="353" t="s">
        <v>23</v>
      </c>
      <c r="B64" s="353" t="s">
        <v>436</v>
      </c>
      <c r="C64" s="51" t="s">
        <v>2974</v>
      </c>
      <c r="D64" s="51" t="s">
        <v>2784</v>
      </c>
      <c r="E64" s="51" t="s">
        <v>6236</v>
      </c>
      <c r="F64" s="287">
        <f t="shared" si="0"/>
        <v>350</v>
      </c>
      <c r="G64" s="287">
        <v>0</v>
      </c>
      <c r="H64" s="287">
        <v>0</v>
      </c>
      <c r="I64" s="287">
        <v>0</v>
      </c>
      <c r="J64" s="287">
        <v>0</v>
      </c>
      <c r="K64" s="287">
        <v>350</v>
      </c>
      <c r="L64" s="287">
        <v>0</v>
      </c>
      <c r="M64" s="287">
        <v>0</v>
      </c>
      <c r="N64" s="287">
        <v>0</v>
      </c>
      <c r="O64" s="287">
        <v>0</v>
      </c>
      <c r="P64" s="287">
        <v>0</v>
      </c>
      <c r="Q64" s="287">
        <v>0</v>
      </c>
      <c r="R64" s="287">
        <v>0</v>
      </c>
      <c r="S64" s="788"/>
    </row>
    <row r="65" spans="1:19">
      <c r="A65" s="353" t="s">
        <v>1524</v>
      </c>
      <c r="B65" s="353" t="s">
        <v>1224</v>
      </c>
      <c r="C65" s="51" t="s">
        <v>2974</v>
      </c>
      <c r="D65" s="51" t="s">
        <v>2786</v>
      </c>
      <c r="E65" s="51" t="s">
        <v>6236</v>
      </c>
      <c r="F65" s="287">
        <f t="shared" si="0"/>
        <v>1830</v>
      </c>
      <c r="G65" s="287">
        <v>0</v>
      </c>
      <c r="H65" s="287">
        <v>1830</v>
      </c>
      <c r="I65" s="287">
        <v>0</v>
      </c>
      <c r="J65" s="287">
        <v>0</v>
      </c>
      <c r="K65" s="287">
        <v>0</v>
      </c>
      <c r="L65" s="287">
        <v>0</v>
      </c>
      <c r="M65" s="287">
        <v>0</v>
      </c>
      <c r="N65" s="287">
        <v>0</v>
      </c>
      <c r="O65" s="287">
        <v>0</v>
      </c>
      <c r="P65" s="287">
        <v>0</v>
      </c>
      <c r="Q65" s="287">
        <v>0</v>
      </c>
      <c r="R65" s="287">
        <v>0</v>
      </c>
      <c r="S65" s="788"/>
    </row>
    <row r="66" spans="1:19">
      <c r="A66" s="353" t="s">
        <v>47</v>
      </c>
      <c r="B66" s="353" t="s">
        <v>508</v>
      </c>
      <c r="C66" s="51" t="s">
        <v>2974</v>
      </c>
      <c r="D66" s="51" t="s">
        <v>2785</v>
      </c>
      <c r="E66" s="51" t="s">
        <v>6236</v>
      </c>
      <c r="F66" s="287">
        <f t="shared" si="0"/>
        <v>385</v>
      </c>
      <c r="G66" s="287">
        <v>0</v>
      </c>
      <c r="H66" s="287">
        <v>0</v>
      </c>
      <c r="I66" s="287">
        <v>385</v>
      </c>
      <c r="J66" s="287">
        <v>0</v>
      </c>
      <c r="K66" s="287">
        <v>0</v>
      </c>
      <c r="L66" s="287">
        <v>0</v>
      </c>
      <c r="M66" s="287">
        <v>0</v>
      </c>
      <c r="N66" s="287">
        <v>0</v>
      </c>
      <c r="O66" s="287">
        <v>0</v>
      </c>
      <c r="P66" s="287">
        <v>0</v>
      </c>
      <c r="Q66" s="287">
        <v>0</v>
      </c>
      <c r="R66" s="287">
        <v>0</v>
      </c>
      <c r="S66" s="788"/>
    </row>
    <row r="67" spans="1:19">
      <c r="A67" s="353" t="s">
        <v>1524</v>
      </c>
      <c r="B67" s="353" t="s">
        <v>446</v>
      </c>
      <c r="C67" s="51" t="s">
        <v>2974</v>
      </c>
      <c r="D67" s="51" t="s">
        <v>2786</v>
      </c>
      <c r="E67" s="51" t="s">
        <v>6236</v>
      </c>
      <c r="F67" s="287">
        <f t="shared" ref="F67:F130" si="1">SUM(G67:Q67)</f>
        <v>369532.37</v>
      </c>
      <c r="G67" s="287">
        <v>97273</v>
      </c>
      <c r="H67" s="287">
        <v>21192</v>
      </c>
      <c r="I67" s="287">
        <v>12848</v>
      </c>
      <c r="J67" s="287">
        <v>19170.37</v>
      </c>
      <c r="K67" s="287">
        <v>38470</v>
      </c>
      <c r="L67" s="287">
        <v>14525</v>
      </c>
      <c r="M67" s="287">
        <v>19148</v>
      </c>
      <c r="N67" s="287">
        <v>18180</v>
      </c>
      <c r="O67" s="287">
        <v>41993</v>
      </c>
      <c r="P67" s="287">
        <v>47532</v>
      </c>
      <c r="Q67" s="287">
        <v>39201</v>
      </c>
      <c r="R67" s="287">
        <v>-64485.02</v>
      </c>
      <c r="S67" s="788"/>
    </row>
    <row r="68" spans="1:19">
      <c r="A68" s="353" t="s">
        <v>1524</v>
      </c>
      <c r="B68" s="353" t="s">
        <v>295</v>
      </c>
      <c r="C68" s="51" t="s">
        <v>2974</v>
      </c>
      <c r="D68" s="51" t="s">
        <v>2786</v>
      </c>
      <c r="E68" s="51" t="s">
        <v>6236</v>
      </c>
      <c r="F68" s="287">
        <f t="shared" si="1"/>
        <v>250102.75</v>
      </c>
      <c r="G68" s="287">
        <v>54405</v>
      </c>
      <c r="H68" s="287">
        <v>24713</v>
      </c>
      <c r="I68" s="287">
        <v>17508</v>
      </c>
      <c r="J68" s="287">
        <v>16160</v>
      </c>
      <c r="K68" s="287">
        <v>30408.25</v>
      </c>
      <c r="L68" s="287">
        <v>3509</v>
      </c>
      <c r="M68" s="287">
        <v>10454</v>
      </c>
      <c r="N68" s="287">
        <v>13347</v>
      </c>
      <c r="O68" s="287">
        <v>17040</v>
      </c>
      <c r="P68" s="287">
        <v>27701</v>
      </c>
      <c r="Q68" s="287">
        <v>34857.5</v>
      </c>
      <c r="R68" s="287">
        <v>-33694</v>
      </c>
      <c r="S68" s="788"/>
    </row>
    <row r="69" spans="1:19">
      <c r="A69" s="353" t="s">
        <v>1524</v>
      </c>
      <c r="B69" s="353" t="s">
        <v>445</v>
      </c>
      <c r="C69" s="51" t="s">
        <v>2974</v>
      </c>
      <c r="D69" s="51" t="s">
        <v>2786</v>
      </c>
      <c r="E69" s="51" t="s">
        <v>6236</v>
      </c>
      <c r="F69" s="287">
        <f t="shared" si="1"/>
        <v>436120.98</v>
      </c>
      <c r="G69" s="287">
        <v>18941.5</v>
      </c>
      <c r="H69" s="287">
        <v>22475.45</v>
      </c>
      <c r="I69" s="287">
        <v>19525.5</v>
      </c>
      <c r="J69" s="287">
        <v>32209.25</v>
      </c>
      <c r="K69" s="287">
        <v>54421</v>
      </c>
      <c r="L69" s="287">
        <v>40009.5</v>
      </c>
      <c r="M69" s="287">
        <v>65990.539999999994</v>
      </c>
      <c r="N69" s="287">
        <v>55410.27</v>
      </c>
      <c r="O69" s="287">
        <v>62799.93</v>
      </c>
      <c r="P69" s="287">
        <v>47630</v>
      </c>
      <c r="Q69" s="287">
        <v>16708.04</v>
      </c>
      <c r="R69" s="287">
        <v>-7567.04</v>
      </c>
      <c r="S69" s="788"/>
    </row>
    <row r="70" spans="1:19">
      <c r="A70" s="353" t="s">
        <v>1524</v>
      </c>
      <c r="B70" s="353" t="s">
        <v>1224</v>
      </c>
      <c r="C70" s="51" t="s">
        <v>2974</v>
      </c>
      <c r="D70" s="51" t="s">
        <v>2786</v>
      </c>
      <c r="E70" s="51" t="s">
        <v>6236</v>
      </c>
      <c r="F70" s="287">
        <f t="shared" si="1"/>
        <v>56753</v>
      </c>
      <c r="G70" s="287">
        <v>10800</v>
      </c>
      <c r="H70" s="287">
        <v>6580</v>
      </c>
      <c r="I70" s="287">
        <v>4925</v>
      </c>
      <c r="J70" s="287">
        <v>4160</v>
      </c>
      <c r="K70" s="287">
        <v>3924</v>
      </c>
      <c r="L70" s="287">
        <v>360</v>
      </c>
      <c r="M70" s="287">
        <v>11271</v>
      </c>
      <c r="N70" s="287">
        <v>5916</v>
      </c>
      <c r="O70" s="287">
        <v>741</v>
      </c>
      <c r="P70" s="287">
        <v>6252</v>
      </c>
      <c r="Q70" s="287">
        <v>1824</v>
      </c>
      <c r="R70" s="287">
        <v>-13466</v>
      </c>
      <c r="S70" s="788"/>
    </row>
    <row r="71" spans="1:19">
      <c r="A71" s="353" t="s">
        <v>1524</v>
      </c>
      <c r="B71" s="353" t="s">
        <v>359</v>
      </c>
      <c r="C71" s="51" t="s">
        <v>2974</v>
      </c>
      <c r="D71" s="51" t="s">
        <v>2786</v>
      </c>
      <c r="E71" s="51" t="s">
        <v>6236</v>
      </c>
      <c r="F71" s="287">
        <f t="shared" si="1"/>
        <v>2960.5</v>
      </c>
      <c r="G71" s="287">
        <v>0</v>
      </c>
      <c r="H71" s="287">
        <v>180</v>
      </c>
      <c r="I71" s="287">
        <v>150</v>
      </c>
      <c r="J71" s="287">
        <v>90</v>
      </c>
      <c r="K71" s="287">
        <v>398.5</v>
      </c>
      <c r="L71" s="287">
        <v>0</v>
      </c>
      <c r="M71" s="287">
        <v>198</v>
      </c>
      <c r="N71" s="287">
        <v>0</v>
      </c>
      <c r="O71" s="287">
        <v>0</v>
      </c>
      <c r="P71" s="287">
        <v>0</v>
      </c>
      <c r="Q71" s="287">
        <v>1944</v>
      </c>
      <c r="R71" s="287">
        <v>1483</v>
      </c>
      <c r="S71" s="788"/>
    </row>
    <row r="72" spans="1:19">
      <c r="A72" s="353" t="s">
        <v>1524</v>
      </c>
      <c r="B72" s="353" t="s">
        <v>447</v>
      </c>
      <c r="C72" s="51" t="s">
        <v>2974</v>
      </c>
      <c r="D72" s="51" t="s">
        <v>2786</v>
      </c>
      <c r="E72" s="51" t="s">
        <v>6236</v>
      </c>
      <c r="F72" s="287">
        <f t="shared" si="1"/>
        <v>1631538.47</v>
      </c>
      <c r="G72" s="287">
        <v>333758</v>
      </c>
      <c r="H72" s="287">
        <v>106036</v>
      </c>
      <c r="I72" s="287">
        <v>98364</v>
      </c>
      <c r="J72" s="287">
        <v>127328.41</v>
      </c>
      <c r="K72" s="287">
        <v>159363</v>
      </c>
      <c r="L72" s="287">
        <v>111561.06</v>
      </c>
      <c r="M72" s="287">
        <v>201429</v>
      </c>
      <c r="N72" s="287">
        <v>126784.5</v>
      </c>
      <c r="O72" s="287">
        <v>120526</v>
      </c>
      <c r="P72" s="287">
        <v>105303.5</v>
      </c>
      <c r="Q72" s="287">
        <v>141085</v>
      </c>
      <c r="R72" s="287">
        <v>-217472</v>
      </c>
      <c r="S72" s="788"/>
    </row>
    <row r="73" spans="1:19">
      <c r="A73" s="353" t="s">
        <v>1524</v>
      </c>
      <c r="B73" s="353" t="s">
        <v>326</v>
      </c>
      <c r="C73" s="51" t="s">
        <v>2974</v>
      </c>
      <c r="D73" s="51" t="s">
        <v>2786</v>
      </c>
      <c r="E73" s="51" t="s">
        <v>6236</v>
      </c>
      <c r="F73" s="287">
        <f t="shared" si="1"/>
        <v>206234.91</v>
      </c>
      <c r="G73" s="287">
        <v>28353.74</v>
      </c>
      <c r="H73" s="287">
        <v>4531</v>
      </c>
      <c r="I73" s="287">
        <v>7073.08</v>
      </c>
      <c r="J73" s="287">
        <v>12830.8</v>
      </c>
      <c r="K73" s="287">
        <v>23387.45</v>
      </c>
      <c r="L73" s="287">
        <v>17530.650000000001</v>
      </c>
      <c r="M73" s="287">
        <v>28863</v>
      </c>
      <c r="N73" s="287">
        <v>25691.01</v>
      </c>
      <c r="O73" s="287">
        <v>27296.18</v>
      </c>
      <c r="P73" s="287">
        <v>17596</v>
      </c>
      <c r="Q73" s="287">
        <v>13082</v>
      </c>
      <c r="R73" s="287">
        <v>2362</v>
      </c>
      <c r="S73" s="788"/>
    </row>
    <row r="74" spans="1:19">
      <c r="A74" s="353" t="s">
        <v>1524</v>
      </c>
      <c r="B74" s="353" t="s">
        <v>448</v>
      </c>
      <c r="C74" s="51" t="s">
        <v>2974</v>
      </c>
      <c r="D74" s="51" t="s">
        <v>2786</v>
      </c>
      <c r="E74" s="51" t="s">
        <v>6236</v>
      </c>
      <c r="F74" s="287">
        <f t="shared" si="1"/>
        <v>1747500.56</v>
      </c>
      <c r="G74" s="287">
        <v>330356</v>
      </c>
      <c r="H74" s="287">
        <v>128507.79</v>
      </c>
      <c r="I74" s="287">
        <v>189899.24</v>
      </c>
      <c r="J74" s="287">
        <v>100910.75</v>
      </c>
      <c r="K74" s="287">
        <v>164522.82</v>
      </c>
      <c r="L74" s="287">
        <v>89636.56</v>
      </c>
      <c r="M74" s="287">
        <v>182460</v>
      </c>
      <c r="N74" s="287">
        <v>140845.79</v>
      </c>
      <c r="O74" s="287">
        <v>141428.70000000001</v>
      </c>
      <c r="P74" s="287">
        <v>127801.75</v>
      </c>
      <c r="Q74" s="287">
        <v>151131.16</v>
      </c>
      <c r="R74" s="287">
        <v>-117348.9</v>
      </c>
      <c r="S74" s="788"/>
    </row>
    <row r="75" spans="1:19">
      <c r="A75" s="353" t="s">
        <v>23</v>
      </c>
      <c r="B75" s="353" t="s">
        <v>435</v>
      </c>
      <c r="C75" s="51" t="s">
        <v>2974</v>
      </c>
      <c r="D75" s="51" t="s">
        <v>2784</v>
      </c>
      <c r="E75" s="51" t="s">
        <v>6236</v>
      </c>
      <c r="F75" s="287">
        <f t="shared" si="1"/>
        <v>620</v>
      </c>
      <c r="G75" s="287">
        <v>0</v>
      </c>
      <c r="H75" s="287">
        <v>90</v>
      </c>
      <c r="I75" s="287">
        <v>0</v>
      </c>
      <c r="J75" s="287">
        <v>150</v>
      </c>
      <c r="K75" s="287">
        <v>60</v>
      </c>
      <c r="L75" s="287">
        <v>135</v>
      </c>
      <c r="M75" s="287">
        <v>25</v>
      </c>
      <c r="N75" s="287">
        <v>60</v>
      </c>
      <c r="O75" s="287">
        <v>0</v>
      </c>
      <c r="P75" s="287">
        <v>100</v>
      </c>
      <c r="Q75" s="287">
        <v>0</v>
      </c>
      <c r="R75" s="287">
        <v>275</v>
      </c>
      <c r="S75" s="788"/>
    </row>
    <row r="76" spans="1:19">
      <c r="A76" s="353" t="s">
        <v>23</v>
      </c>
      <c r="B76" s="353" t="s">
        <v>440</v>
      </c>
      <c r="C76" s="51" t="s">
        <v>2974</v>
      </c>
      <c r="D76" s="51" t="s">
        <v>2784</v>
      </c>
      <c r="E76" s="51" t="s">
        <v>6236</v>
      </c>
      <c r="F76" s="287">
        <f t="shared" si="1"/>
        <v>4</v>
      </c>
      <c r="G76" s="400"/>
      <c r="H76" s="400"/>
      <c r="I76" s="400"/>
      <c r="J76" s="287">
        <v>4</v>
      </c>
      <c r="K76" s="287">
        <v>0</v>
      </c>
      <c r="L76" s="287">
        <v>0</v>
      </c>
      <c r="M76" s="287">
        <v>0</v>
      </c>
      <c r="N76" s="287">
        <v>0</v>
      </c>
      <c r="O76" s="287">
        <v>0</v>
      </c>
      <c r="P76" s="287">
        <v>0</v>
      </c>
      <c r="Q76" s="287">
        <v>0</v>
      </c>
      <c r="R76" s="287">
        <v>0</v>
      </c>
      <c r="S76" s="788"/>
    </row>
    <row r="77" spans="1:19">
      <c r="A77" s="353" t="s">
        <v>1524</v>
      </c>
      <c r="B77" s="353" t="s">
        <v>446</v>
      </c>
      <c r="C77" s="51" t="s">
        <v>2974</v>
      </c>
      <c r="D77" s="51" t="s">
        <v>2786</v>
      </c>
      <c r="E77" s="51" t="s">
        <v>6236</v>
      </c>
      <c r="F77" s="287">
        <f t="shared" si="1"/>
        <v>1440</v>
      </c>
      <c r="G77" s="287">
        <v>0</v>
      </c>
      <c r="H77" s="287">
        <v>0</v>
      </c>
      <c r="I77" s="287">
        <v>0</v>
      </c>
      <c r="J77" s="287">
        <v>240</v>
      </c>
      <c r="K77" s="287">
        <v>0</v>
      </c>
      <c r="L77" s="287">
        <v>0</v>
      </c>
      <c r="M77" s="287">
        <v>240</v>
      </c>
      <c r="N77" s="287">
        <v>0</v>
      </c>
      <c r="O77" s="287">
        <v>0</v>
      </c>
      <c r="P77" s="287">
        <v>720</v>
      </c>
      <c r="Q77" s="287">
        <v>240</v>
      </c>
      <c r="R77" s="287">
        <v>0</v>
      </c>
      <c r="S77" s="788"/>
    </row>
    <row r="78" spans="1:19">
      <c r="A78" s="353" t="s">
        <v>1524</v>
      </c>
      <c r="B78" s="353" t="s">
        <v>445</v>
      </c>
      <c r="C78" s="51" t="s">
        <v>2974</v>
      </c>
      <c r="D78" s="51" t="s">
        <v>2786</v>
      </c>
      <c r="E78" s="51" t="s">
        <v>6236</v>
      </c>
      <c r="F78" s="287">
        <f t="shared" si="1"/>
        <v>1366</v>
      </c>
      <c r="G78" s="287">
        <v>0</v>
      </c>
      <c r="H78" s="287">
        <v>100</v>
      </c>
      <c r="I78" s="287">
        <v>932</v>
      </c>
      <c r="J78" s="287">
        <v>129</v>
      </c>
      <c r="K78" s="287">
        <v>0</v>
      </c>
      <c r="L78" s="287">
        <v>35</v>
      </c>
      <c r="M78" s="287">
        <v>135</v>
      </c>
      <c r="N78" s="287">
        <v>35</v>
      </c>
      <c r="O78" s="287">
        <v>0</v>
      </c>
      <c r="P78" s="287">
        <v>0</v>
      </c>
      <c r="Q78" s="287">
        <v>0</v>
      </c>
      <c r="R78" s="287">
        <v>0</v>
      </c>
      <c r="S78" s="788"/>
    </row>
    <row r="79" spans="1:19">
      <c r="A79" s="353" t="s">
        <v>1524</v>
      </c>
      <c r="B79" s="353" t="s">
        <v>447</v>
      </c>
      <c r="C79" s="51" t="s">
        <v>2974</v>
      </c>
      <c r="D79" s="51" t="s">
        <v>2786</v>
      </c>
      <c r="E79" s="51" t="s">
        <v>6236</v>
      </c>
      <c r="F79" s="287">
        <f t="shared" si="1"/>
        <v>28669</v>
      </c>
      <c r="G79" s="287">
        <v>7053</v>
      </c>
      <c r="H79" s="287">
        <v>2960</v>
      </c>
      <c r="I79" s="287">
        <v>1421</v>
      </c>
      <c r="J79" s="287">
        <v>1510</v>
      </c>
      <c r="K79" s="287">
        <v>900</v>
      </c>
      <c r="L79" s="287">
        <v>1480</v>
      </c>
      <c r="M79" s="287">
        <v>3980</v>
      </c>
      <c r="N79" s="287">
        <v>2010</v>
      </c>
      <c r="O79" s="287">
        <v>2610</v>
      </c>
      <c r="P79" s="287">
        <v>3085</v>
      </c>
      <c r="Q79" s="287">
        <v>1660</v>
      </c>
      <c r="R79" s="287">
        <v>-385</v>
      </c>
      <c r="S79" s="788"/>
    </row>
    <row r="80" spans="1:19">
      <c r="A80" s="353" t="s">
        <v>1524</v>
      </c>
      <c r="B80" s="353" t="s">
        <v>326</v>
      </c>
      <c r="C80" s="51" t="s">
        <v>2974</v>
      </c>
      <c r="D80" s="51" t="s">
        <v>2786</v>
      </c>
      <c r="E80" s="51" t="s">
        <v>6236</v>
      </c>
      <c r="F80" s="287">
        <f t="shared" si="1"/>
        <v>2775</v>
      </c>
      <c r="G80" s="287">
        <v>581</v>
      </c>
      <c r="H80" s="287">
        <v>483</v>
      </c>
      <c r="I80" s="287">
        <v>210</v>
      </c>
      <c r="J80" s="287">
        <v>210</v>
      </c>
      <c r="K80" s="287">
        <v>406</v>
      </c>
      <c r="L80" s="287">
        <v>17</v>
      </c>
      <c r="M80" s="287">
        <v>7</v>
      </c>
      <c r="N80" s="287">
        <v>56</v>
      </c>
      <c r="O80" s="287">
        <v>91</v>
      </c>
      <c r="P80" s="287">
        <v>273</v>
      </c>
      <c r="Q80" s="287">
        <v>441</v>
      </c>
      <c r="R80" s="287">
        <v>671</v>
      </c>
      <c r="S80" s="788"/>
    </row>
    <row r="81" spans="1:19">
      <c r="A81" s="353" t="s">
        <v>1524</v>
      </c>
      <c r="B81" s="353" t="s">
        <v>448</v>
      </c>
      <c r="C81" s="51" t="s">
        <v>2974</v>
      </c>
      <c r="D81" s="51" t="s">
        <v>2786</v>
      </c>
      <c r="E81" s="51" t="s">
        <v>6236</v>
      </c>
      <c r="F81" s="287">
        <f t="shared" si="1"/>
        <v>33231</v>
      </c>
      <c r="G81" s="287">
        <v>2145</v>
      </c>
      <c r="H81" s="287">
        <v>2312</v>
      </c>
      <c r="I81" s="287">
        <v>6435</v>
      </c>
      <c r="J81" s="287">
        <v>1638</v>
      </c>
      <c r="K81" s="287">
        <v>3457</v>
      </c>
      <c r="L81" s="287">
        <v>2136</v>
      </c>
      <c r="M81" s="287">
        <v>1619</v>
      </c>
      <c r="N81" s="287">
        <v>2510</v>
      </c>
      <c r="O81" s="287">
        <v>2365</v>
      </c>
      <c r="P81" s="287">
        <v>4341</v>
      </c>
      <c r="Q81" s="287">
        <v>4273</v>
      </c>
      <c r="R81" s="287">
        <v>27438.98</v>
      </c>
      <c r="S81" s="788"/>
    </row>
    <row r="82" spans="1:19">
      <c r="A82" s="353" t="s">
        <v>23</v>
      </c>
      <c r="B82" s="353" t="s">
        <v>439</v>
      </c>
      <c r="C82" s="51" t="s">
        <v>2974</v>
      </c>
      <c r="D82" s="51" t="s">
        <v>2784</v>
      </c>
      <c r="E82" s="51" t="s">
        <v>6236</v>
      </c>
      <c r="F82" s="287">
        <f t="shared" si="1"/>
        <v>866</v>
      </c>
      <c r="G82" s="287">
        <v>866</v>
      </c>
      <c r="H82" s="287">
        <v>0</v>
      </c>
      <c r="I82" s="287">
        <v>0</v>
      </c>
      <c r="J82" s="287">
        <v>0</v>
      </c>
      <c r="K82" s="287">
        <v>0</v>
      </c>
      <c r="L82" s="287">
        <v>0</v>
      </c>
      <c r="M82" s="287">
        <v>0</v>
      </c>
      <c r="N82" s="287">
        <v>0</v>
      </c>
      <c r="O82" s="287">
        <v>0</v>
      </c>
      <c r="P82" s="287">
        <v>0</v>
      </c>
      <c r="Q82" s="287">
        <v>0</v>
      </c>
      <c r="R82" s="287">
        <v>0</v>
      </c>
      <c r="S82" s="788"/>
    </row>
    <row r="83" spans="1:19">
      <c r="A83" s="353" t="s">
        <v>1524</v>
      </c>
      <c r="B83" s="353" t="s">
        <v>1913</v>
      </c>
      <c r="C83" s="51" t="s">
        <v>2974</v>
      </c>
      <c r="D83" s="51" t="s">
        <v>2786</v>
      </c>
      <c r="E83" s="51" t="s">
        <v>6236</v>
      </c>
      <c r="F83" s="287">
        <f t="shared" si="1"/>
        <v>665</v>
      </c>
      <c r="G83" s="287">
        <v>0</v>
      </c>
      <c r="H83" s="287">
        <v>0</v>
      </c>
      <c r="I83" s="287">
        <v>0</v>
      </c>
      <c r="J83" s="287">
        <v>0</v>
      </c>
      <c r="K83" s="287">
        <v>75</v>
      </c>
      <c r="L83" s="287">
        <v>75</v>
      </c>
      <c r="M83" s="287">
        <v>0</v>
      </c>
      <c r="N83" s="287">
        <v>0</v>
      </c>
      <c r="O83" s="287">
        <v>150</v>
      </c>
      <c r="P83" s="287">
        <v>295</v>
      </c>
      <c r="Q83" s="287">
        <v>70</v>
      </c>
      <c r="R83" s="287">
        <v>225</v>
      </c>
      <c r="S83" s="788"/>
    </row>
    <row r="84" spans="1:19">
      <c r="A84" s="353" t="s">
        <v>1524</v>
      </c>
      <c r="B84" s="353" t="s">
        <v>445</v>
      </c>
      <c r="C84" s="51" t="s">
        <v>2974</v>
      </c>
      <c r="D84" s="51" t="s">
        <v>2786</v>
      </c>
      <c r="E84" s="51" t="s">
        <v>6236</v>
      </c>
      <c r="F84" s="287">
        <f t="shared" si="1"/>
        <v>73892</v>
      </c>
      <c r="G84" s="287">
        <v>402</v>
      </c>
      <c r="H84" s="287">
        <v>1304</v>
      </c>
      <c r="I84" s="287">
        <v>728</v>
      </c>
      <c r="J84" s="287">
        <v>8147</v>
      </c>
      <c r="K84" s="287">
        <v>5032</v>
      </c>
      <c r="L84" s="287">
        <v>3989</v>
      </c>
      <c r="M84" s="287">
        <v>11745</v>
      </c>
      <c r="N84" s="287">
        <v>14502</v>
      </c>
      <c r="O84" s="287">
        <v>10486</v>
      </c>
      <c r="P84" s="287">
        <v>10974</v>
      </c>
      <c r="Q84" s="287">
        <v>6583</v>
      </c>
      <c r="R84" s="287">
        <v>13158</v>
      </c>
      <c r="S84" s="788"/>
    </row>
    <row r="85" spans="1:19">
      <c r="A85" s="353" t="s">
        <v>1524</v>
      </c>
      <c r="B85" s="353" t="s">
        <v>447</v>
      </c>
      <c r="C85" s="51" t="s">
        <v>2974</v>
      </c>
      <c r="D85" s="51" t="s">
        <v>2786</v>
      </c>
      <c r="E85" s="51" t="s">
        <v>6236</v>
      </c>
      <c r="F85" s="287">
        <f t="shared" si="1"/>
        <v>87795</v>
      </c>
      <c r="G85" s="287">
        <v>3988</v>
      </c>
      <c r="H85" s="287">
        <v>6988</v>
      </c>
      <c r="I85" s="287">
        <v>4098</v>
      </c>
      <c r="J85" s="287">
        <v>2862</v>
      </c>
      <c r="K85" s="287">
        <v>8506</v>
      </c>
      <c r="L85" s="287">
        <v>11518</v>
      </c>
      <c r="M85" s="287">
        <v>13916</v>
      </c>
      <c r="N85" s="287">
        <v>12216</v>
      </c>
      <c r="O85" s="287">
        <v>11771</v>
      </c>
      <c r="P85" s="287">
        <v>6802</v>
      </c>
      <c r="Q85" s="287">
        <v>5130</v>
      </c>
      <c r="R85" s="287">
        <v>8953</v>
      </c>
      <c r="S85" s="788"/>
    </row>
    <row r="86" spans="1:19">
      <c r="A86" s="353" t="s">
        <v>1524</v>
      </c>
      <c r="B86" s="353" t="s">
        <v>448</v>
      </c>
      <c r="C86" s="51" t="s">
        <v>2974</v>
      </c>
      <c r="D86" s="51" t="s">
        <v>2786</v>
      </c>
      <c r="E86" s="51" t="s">
        <v>6236</v>
      </c>
      <c r="F86" s="287">
        <f t="shared" si="1"/>
        <v>197007</v>
      </c>
      <c r="G86" s="287">
        <v>13812</v>
      </c>
      <c r="H86" s="287">
        <v>22566</v>
      </c>
      <c r="I86" s="287">
        <v>10565</v>
      </c>
      <c r="J86" s="287">
        <v>13282</v>
      </c>
      <c r="K86" s="287">
        <v>28978</v>
      </c>
      <c r="L86" s="287">
        <v>13961</v>
      </c>
      <c r="M86" s="287">
        <v>14275</v>
      </c>
      <c r="N86" s="287">
        <v>12371</v>
      </c>
      <c r="O86" s="287">
        <v>15193</v>
      </c>
      <c r="P86" s="287">
        <v>24752</v>
      </c>
      <c r="Q86" s="287">
        <v>27252</v>
      </c>
      <c r="R86" s="287">
        <v>33410</v>
      </c>
      <c r="S86" s="788"/>
    </row>
    <row r="87" spans="1:19">
      <c r="A87" s="353" t="s">
        <v>1524</v>
      </c>
      <c r="B87" s="353" t="s">
        <v>445</v>
      </c>
      <c r="C87" s="51" t="s">
        <v>2974</v>
      </c>
      <c r="D87" s="51" t="s">
        <v>2786</v>
      </c>
      <c r="E87" s="51" t="s">
        <v>6236</v>
      </c>
      <c r="F87" s="287">
        <f t="shared" si="1"/>
        <v>315</v>
      </c>
      <c r="G87" s="287">
        <v>0</v>
      </c>
      <c r="H87" s="287">
        <v>0</v>
      </c>
      <c r="I87" s="287">
        <v>0</v>
      </c>
      <c r="J87" s="287">
        <v>0</v>
      </c>
      <c r="K87" s="287">
        <v>50</v>
      </c>
      <c r="L87" s="287">
        <v>0</v>
      </c>
      <c r="M87" s="287">
        <v>50</v>
      </c>
      <c r="N87" s="287">
        <v>150</v>
      </c>
      <c r="O87" s="287">
        <v>0</v>
      </c>
      <c r="P87" s="287">
        <v>65</v>
      </c>
      <c r="Q87" s="287">
        <v>0</v>
      </c>
      <c r="R87" s="287">
        <v>0</v>
      </c>
      <c r="S87" s="788"/>
    </row>
    <row r="88" spans="1:19">
      <c r="A88" s="353" t="s">
        <v>1524</v>
      </c>
      <c r="B88" s="353" t="s">
        <v>1913</v>
      </c>
      <c r="C88" s="51" t="s">
        <v>2974</v>
      </c>
      <c r="D88" s="51" t="s">
        <v>2786</v>
      </c>
      <c r="E88" s="51" t="s">
        <v>6236</v>
      </c>
      <c r="F88" s="287">
        <f t="shared" si="1"/>
        <v>20184.750000000029</v>
      </c>
      <c r="G88" s="287">
        <v>237226.47</v>
      </c>
      <c r="H88" s="287">
        <v>21943.18</v>
      </c>
      <c r="I88" s="287">
        <v>1904</v>
      </c>
      <c r="J88" s="287">
        <v>1351</v>
      </c>
      <c r="K88" s="287">
        <v>-255637.65</v>
      </c>
      <c r="L88" s="287">
        <v>1665</v>
      </c>
      <c r="M88" s="287">
        <v>2406</v>
      </c>
      <c r="N88" s="287">
        <v>1924</v>
      </c>
      <c r="O88" s="287">
        <v>2700</v>
      </c>
      <c r="P88" s="287">
        <v>1558.75</v>
      </c>
      <c r="Q88" s="287">
        <v>3144</v>
      </c>
      <c r="R88" s="287">
        <v>3491</v>
      </c>
      <c r="S88" s="788"/>
    </row>
    <row r="89" spans="1:19">
      <c r="A89" s="353" t="s">
        <v>1524</v>
      </c>
      <c r="B89" s="353" t="s">
        <v>326</v>
      </c>
      <c r="C89" s="51" t="s">
        <v>2974</v>
      </c>
      <c r="D89" s="51" t="s">
        <v>2786</v>
      </c>
      <c r="E89" s="51" t="s">
        <v>6236</v>
      </c>
      <c r="F89" s="287">
        <f t="shared" si="1"/>
        <v>1915</v>
      </c>
      <c r="G89" s="287">
        <v>0</v>
      </c>
      <c r="H89" s="287">
        <v>0</v>
      </c>
      <c r="I89" s="287">
        <v>60</v>
      </c>
      <c r="J89" s="287">
        <v>60</v>
      </c>
      <c r="K89" s="287">
        <v>200</v>
      </c>
      <c r="L89" s="287">
        <v>0</v>
      </c>
      <c r="M89" s="287">
        <v>140</v>
      </c>
      <c r="N89" s="287">
        <v>55</v>
      </c>
      <c r="O89" s="287">
        <v>260</v>
      </c>
      <c r="P89" s="287">
        <v>1020</v>
      </c>
      <c r="Q89" s="287">
        <v>120</v>
      </c>
      <c r="R89" s="287">
        <v>480</v>
      </c>
      <c r="S89" s="788"/>
    </row>
    <row r="90" spans="1:19">
      <c r="A90" s="353" t="s">
        <v>1524</v>
      </c>
      <c r="B90" s="353" t="s">
        <v>448</v>
      </c>
      <c r="C90" s="51" t="s">
        <v>2974</v>
      </c>
      <c r="D90" s="51" t="s">
        <v>2786</v>
      </c>
      <c r="E90" s="51" t="s">
        <v>6236</v>
      </c>
      <c r="F90" s="287">
        <f t="shared" si="1"/>
        <v>7565</v>
      </c>
      <c r="G90" s="287">
        <v>0</v>
      </c>
      <c r="H90" s="287">
        <v>800</v>
      </c>
      <c r="I90" s="287">
        <v>400</v>
      </c>
      <c r="J90" s="287">
        <v>800</v>
      </c>
      <c r="K90" s="287">
        <v>820</v>
      </c>
      <c r="L90" s="287">
        <v>600</v>
      </c>
      <c r="M90" s="287">
        <v>1020</v>
      </c>
      <c r="N90" s="287">
        <v>1145</v>
      </c>
      <c r="O90" s="287">
        <v>320</v>
      </c>
      <c r="P90" s="287">
        <v>1260</v>
      </c>
      <c r="Q90" s="287">
        <v>400</v>
      </c>
      <c r="R90" s="287">
        <v>600</v>
      </c>
      <c r="S90" s="788"/>
    </row>
    <row r="91" spans="1:19">
      <c r="A91" s="353" t="s">
        <v>1766</v>
      </c>
      <c r="B91" s="353" t="s">
        <v>1775</v>
      </c>
      <c r="C91" s="51" t="s">
        <v>2974</v>
      </c>
      <c r="D91" s="51" t="s">
        <v>2798</v>
      </c>
      <c r="E91" s="51" t="s">
        <v>6236</v>
      </c>
      <c r="F91" s="287">
        <f t="shared" si="1"/>
        <v>267389.37</v>
      </c>
      <c r="G91" s="287">
        <v>17080</v>
      </c>
      <c r="H91" s="287">
        <v>23379.37</v>
      </c>
      <c r="I91" s="287">
        <v>26097</v>
      </c>
      <c r="J91" s="287">
        <v>19921</v>
      </c>
      <c r="K91" s="287">
        <v>29399</v>
      </c>
      <c r="L91" s="287">
        <v>13965</v>
      </c>
      <c r="M91" s="287">
        <v>28503</v>
      </c>
      <c r="N91" s="287">
        <v>24010</v>
      </c>
      <c r="O91" s="287">
        <v>27772</v>
      </c>
      <c r="P91" s="287">
        <v>26289</v>
      </c>
      <c r="Q91" s="287">
        <v>30974</v>
      </c>
      <c r="R91" s="287">
        <v>31479</v>
      </c>
      <c r="S91" s="788"/>
    </row>
    <row r="92" spans="1:19">
      <c r="A92" s="353" t="s">
        <v>1524</v>
      </c>
      <c r="B92" s="353" t="s">
        <v>1913</v>
      </c>
      <c r="C92" s="51" t="s">
        <v>2974</v>
      </c>
      <c r="D92" s="51" t="s">
        <v>2786</v>
      </c>
      <c r="E92" s="51" t="s">
        <v>6236</v>
      </c>
      <c r="F92" s="287">
        <f t="shared" si="1"/>
        <v>8</v>
      </c>
      <c r="G92" s="287">
        <v>0</v>
      </c>
      <c r="H92" s="287">
        <v>0</v>
      </c>
      <c r="I92" s="287">
        <v>0</v>
      </c>
      <c r="J92" s="287">
        <v>0</v>
      </c>
      <c r="K92" s="287">
        <v>0</v>
      </c>
      <c r="L92" s="287">
        <v>0</v>
      </c>
      <c r="M92" s="287">
        <v>0</v>
      </c>
      <c r="N92" s="287">
        <v>0</v>
      </c>
      <c r="O92" s="287">
        <v>8</v>
      </c>
      <c r="P92" s="287">
        <v>0</v>
      </c>
      <c r="Q92" s="287">
        <v>0</v>
      </c>
      <c r="R92" s="287">
        <v>0</v>
      </c>
      <c r="S92" s="788"/>
    </row>
    <row r="93" spans="1:19">
      <c r="A93" s="353" t="s">
        <v>1524</v>
      </c>
      <c r="B93" s="353" t="s">
        <v>445</v>
      </c>
      <c r="C93" s="51" t="s">
        <v>2974</v>
      </c>
      <c r="D93" s="51" t="s">
        <v>2786</v>
      </c>
      <c r="E93" s="51" t="s">
        <v>6236</v>
      </c>
      <c r="F93" s="287">
        <f t="shared" si="1"/>
        <v>400</v>
      </c>
      <c r="G93" s="287">
        <v>0</v>
      </c>
      <c r="H93" s="287">
        <v>0</v>
      </c>
      <c r="I93" s="287">
        <v>0</v>
      </c>
      <c r="J93" s="287">
        <v>0</v>
      </c>
      <c r="K93" s="287">
        <v>0</v>
      </c>
      <c r="L93" s="287">
        <v>0</v>
      </c>
      <c r="M93" s="287">
        <v>368</v>
      </c>
      <c r="N93" s="287">
        <v>0</v>
      </c>
      <c r="O93" s="287">
        <v>32</v>
      </c>
      <c r="P93" s="287">
        <v>0</v>
      </c>
      <c r="Q93" s="287">
        <v>0</v>
      </c>
      <c r="R93" s="287">
        <v>0</v>
      </c>
      <c r="S93" s="788"/>
    </row>
    <row r="94" spans="1:19">
      <c r="A94" s="353" t="s">
        <v>1524</v>
      </c>
      <c r="B94" s="353" t="s">
        <v>1455</v>
      </c>
      <c r="C94" s="51" t="s">
        <v>2974</v>
      </c>
      <c r="D94" s="51" t="s">
        <v>2786</v>
      </c>
      <c r="E94" s="51" t="s">
        <v>6236</v>
      </c>
      <c r="F94" s="287">
        <f t="shared" si="1"/>
        <v>8</v>
      </c>
      <c r="G94" s="400"/>
      <c r="H94" s="400"/>
      <c r="I94" s="400"/>
      <c r="J94" s="400"/>
      <c r="K94" s="287">
        <v>0</v>
      </c>
      <c r="L94" s="400"/>
      <c r="M94" s="400"/>
      <c r="N94" s="287">
        <v>8</v>
      </c>
      <c r="O94" s="287">
        <v>0</v>
      </c>
      <c r="P94" s="287">
        <v>0</v>
      </c>
      <c r="Q94" s="287">
        <v>0</v>
      </c>
      <c r="R94" s="287">
        <v>0</v>
      </c>
      <c r="S94" s="788"/>
    </row>
    <row r="95" spans="1:19">
      <c r="A95" s="353" t="s">
        <v>1766</v>
      </c>
      <c r="B95" s="353" t="s">
        <v>46</v>
      </c>
      <c r="C95" s="51" t="s">
        <v>2974</v>
      </c>
      <c r="D95" s="51" t="s">
        <v>2798</v>
      </c>
      <c r="E95" s="51" t="s">
        <v>6236</v>
      </c>
      <c r="F95" s="287">
        <f t="shared" si="1"/>
        <v>170684.59999999998</v>
      </c>
      <c r="G95" s="287">
        <v>-14308.33</v>
      </c>
      <c r="H95" s="287">
        <v>14271.51</v>
      </c>
      <c r="I95" s="287">
        <v>7750.91</v>
      </c>
      <c r="J95" s="287">
        <v>16137.38</v>
      </c>
      <c r="K95" s="287">
        <v>16635.11</v>
      </c>
      <c r="L95" s="287">
        <v>21534.240000000002</v>
      </c>
      <c r="M95" s="287">
        <v>19818.009999999998</v>
      </c>
      <c r="N95" s="287">
        <v>19451.96</v>
      </c>
      <c r="O95" s="287">
        <v>33483.33</v>
      </c>
      <c r="P95" s="287">
        <v>5631.12</v>
      </c>
      <c r="Q95" s="287">
        <v>30279.360000000001</v>
      </c>
      <c r="R95" s="287">
        <v>73986.850000000006</v>
      </c>
      <c r="S95" s="788"/>
    </row>
    <row r="96" spans="1:19">
      <c r="A96" s="353" t="s">
        <v>1766</v>
      </c>
      <c r="B96" s="353" t="s">
        <v>46</v>
      </c>
      <c r="C96" s="51" t="s">
        <v>2974</v>
      </c>
      <c r="D96" s="51" t="s">
        <v>2798</v>
      </c>
      <c r="E96" s="51" t="s">
        <v>6236</v>
      </c>
      <c r="F96" s="287">
        <f t="shared" si="1"/>
        <v>26000</v>
      </c>
      <c r="G96" s="287">
        <v>0</v>
      </c>
      <c r="H96" s="287">
        <v>0</v>
      </c>
      <c r="I96" s="287">
        <v>0</v>
      </c>
      <c r="J96" s="287">
        <v>4000</v>
      </c>
      <c r="K96" s="287">
        <v>0</v>
      </c>
      <c r="L96" s="287">
        <v>0</v>
      </c>
      <c r="M96" s="287">
        <v>22000</v>
      </c>
      <c r="N96" s="287">
        <v>0</v>
      </c>
      <c r="O96" s="287">
        <v>0</v>
      </c>
      <c r="P96" s="287">
        <v>0</v>
      </c>
      <c r="Q96" s="287">
        <v>0</v>
      </c>
      <c r="R96" s="287">
        <v>10500</v>
      </c>
      <c r="S96" s="788"/>
    </row>
    <row r="97" spans="1:19">
      <c r="A97" s="353" t="s">
        <v>47</v>
      </c>
      <c r="B97" s="353" t="s">
        <v>508</v>
      </c>
      <c r="C97" s="51" t="s">
        <v>2974</v>
      </c>
      <c r="D97" s="51" t="s">
        <v>2785</v>
      </c>
      <c r="E97" s="51" t="s">
        <v>6236</v>
      </c>
      <c r="F97" s="287">
        <f t="shared" si="1"/>
        <v>18563</v>
      </c>
      <c r="G97" s="287">
        <v>0</v>
      </c>
      <c r="H97" s="287">
        <v>0</v>
      </c>
      <c r="I97" s="287">
        <v>0</v>
      </c>
      <c r="J97" s="287">
        <v>0</v>
      </c>
      <c r="K97" s="287">
        <v>0</v>
      </c>
      <c r="L97" s="287">
        <v>0</v>
      </c>
      <c r="M97" s="287">
        <v>0</v>
      </c>
      <c r="N97" s="287">
        <v>0</v>
      </c>
      <c r="O97" s="287">
        <v>0</v>
      </c>
      <c r="P97" s="287">
        <v>0</v>
      </c>
      <c r="Q97" s="287">
        <v>18563</v>
      </c>
      <c r="R97" s="287">
        <v>0</v>
      </c>
      <c r="S97" s="788"/>
    </row>
    <row r="98" spans="1:19">
      <c r="A98" s="353" t="s">
        <v>47</v>
      </c>
      <c r="B98" s="353" t="s">
        <v>442</v>
      </c>
      <c r="C98" s="51" t="s">
        <v>2974</v>
      </c>
      <c r="D98" s="51" t="s">
        <v>2785</v>
      </c>
      <c r="E98" s="51" t="s">
        <v>6236</v>
      </c>
      <c r="F98" s="287">
        <f t="shared" si="1"/>
        <v>194846.25999999998</v>
      </c>
      <c r="G98" s="287">
        <v>-81082.84</v>
      </c>
      <c r="H98" s="287">
        <v>80871.89</v>
      </c>
      <c r="I98" s="287">
        <v>0</v>
      </c>
      <c r="J98" s="287">
        <v>31687.15</v>
      </c>
      <c r="K98" s="287">
        <v>32720.880000000001</v>
      </c>
      <c r="L98" s="287">
        <v>28498.639999999999</v>
      </c>
      <c r="M98" s="287">
        <v>0</v>
      </c>
      <c r="N98" s="287">
        <v>33215.31</v>
      </c>
      <c r="O98" s="287">
        <v>37025.519999999997</v>
      </c>
      <c r="P98" s="287">
        <v>31909.71</v>
      </c>
      <c r="Q98" s="287">
        <v>0</v>
      </c>
      <c r="R98" s="287">
        <v>198132.73</v>
      </c>
      <c r="S98" s="788"/>
    </row>
    <row r="99" spans="1:19">
      <c r="A99" s="353" t="s">
        <v>47</v>
      </c>
      <c r="B99" s="353" t="s">
        <v>1564</v>
      </c>
      <c r="C99" s="51" t="s">
        <v>2974</v>
      </c>
      <c r="D99" s="51" t="s">
        <v>2785</v>
      </c>
      <c r="E99" s="51" t="s">
        <v>6236</v>
      </c>
      <c r="F99" s="287">
        <f t="shared" si="1"/>
        <v>908663.86</v>
      </c>
      <c r="G99" s="287">
        <v>0</v>
      </c>
      <c r="H99" s="287">
        <v>0</v>
      </c>
      <c r="I99" s="287">
        <v>51672.73</v>
      </c>
      <c r="J99" s="287">
        <v>70303.56</v>
      </c>
      <c r="K99" s="287">
        <v>72405.63</v>
      </c>
      <c r="L99" s="287">
        <v>110033.82</v>
      </c>
      <c r="M99" s="287">
        <v>132120.09</v>
      </c>
      <c r="N99" s="287">
        <v>90602.91</v>
      </c>
      <c r="O99" s="287">
        <v>179662.71</v>
      </c>
      <c r="P99" s="287">
        <v>0</v>
      </c>
      <c r="Q99" s="287">
        <v>201862.41</v>
      </c>
      <c r="R99" s="287">
        <v>260151.05</v>
      </c>
      <c r="S99" s="788"/>
    </row>
    <row r="100" spans="1:19">
      <c r="A100" s="353" t="s">
        <v>1766</v>
      </c>
      <c r="B100" s="353" t="s">
        <v>444</v>
      </c>
      <c r="C100" s="51" t="s">
        <v>2974</v>
      </c>
      <c r="D100" s="51" t="s">
        <v>2798</v>
      </c>
      <c r="E100" s="51" t="s">
        <v>6236</v>
      </c>
      <c r="F100" s="287">
        <f t="shared" si="1"/>
        <v>16942.98</v>
      </c>
      <c r="G100" s="287">
        <v>902.67</v>
      </c>
      <c r="H100" s="287">
        <v>3097.86</v>
      </c>
      <c r="I100" s="287">
        <v>439.1</v>
      </c>
      <c r="J100" s="287">
        <v>1842.19</v>
      </c>
      <c r="K100" s="287">
        <v>1794.54</v>
      </c>
      <c r="L100" s="287">
        <v>1600.58</v>
      </c>
      <c r="M100" s="287">
        <v>1368.22</v>
      </c>
      <c r="N100" s="287">
        <v>1574.67</v>
      </c>
      <c r="O100" s="287">
        <v>2016.21</v>
      </c>
      <c r="P100" s="287">
        <v>1348.7</v>
      </c>
      <c r="Q100" s="287">
        <v>958.24</v>
      </c>
      <c r="R100" s="287">
        <v>2682.8</v>
      </c>
      <c r="S100" s="788"/>
    </row>
    <row r="101" spans="1:19">
      <c r="A101" s="353" t="s">
        <v>23</v>
      </c>
      <c r="B101" s="353" t="s">
        <v>435</v>
      </c>
      <c r="C101" s="51" t="s">
        <v>2974</v>
      </c>
      <c r="D101" s="51" t="s">
        <v>2784</v>
      </c>
      <c r="E101" s="51" t="s">
        <v>6236</v>
      </c>
      <c r="F101" s="287">
        <f t="shared" si="1"/>
        <v>75</v>
      </c>
      <c r="G101" s="400"/>
      <c r="H101" s="400"/>
      <c r="I101" s="400"/>
      <c r="J101" s="400"/>
      <c r="K101" s="287">
        <v>3</v>
      </c>
      <c r="L101" s="287">
        <v>0</v>
      </c>
      <c r="M101" s="287">
        <v>0</v>
      </c>
      <c r="N101" s="287">
        <v>12</v>
      </c>
      <c r="O101" s="287">
        <v>6</v>
      </c>
      <c r="P101" s="287">
        <v>0</v>
      </c>
      <c r="Q101" s="287">
        <v>54</v>
      </c>
      <c r="R101" s="287">
        <v>36</v>
      </c>
      <c r="S101" s="788"/>
    </row>
    <row r="102" spans="1:19">
      <c r="A102" s="353" t="s">
        <v>23</v>
      </c>
      <c r="B102" s="353" t="s">
        <v>436</v>
      </c>
      <c r="C102" s="51" t="s">
        <v>2974</v>
      </c>
      <c r="D102" s="51" t="s">
        <v>2784</v>
      </c>
      <c r="E102" s="51" t="s">
        <v>6236</v>
      </c>
      <c r="F102" s="287">
        <f t="shared" si="1"/>
        <v>168</v>
      </c>
      <c r="G102" s="287">
        <v>26.75</v>
      </c>
      <c r="H102" s="287">
        <v>4.75</v>
      </c>
      <c r="I102" s="287">
        <v>0</v>
      </c>
      <c r="J102" s="287">
        <v>0</v>
      </c>
      <c r="K102" s="287">
        <v>16</v>
      </c>
      <c r="L102" s="287">
        <v>1.5</v>
      </c>
      <c r="M102" s="287">
        <v>11</v>
      </c>
      <c r="N102" s="287">
        <v>23</v>
      </c>
      <c r="O102" s="287">
        <v>0</v>
      </c>
      <c r="P102" s="287">
        <v>14</v>
      </c>
      <c r="Q102" s="287">
        <v>71</v>
      </c>
      <c r="R102" s="287">
        <v>561</v>
      </c>
      <c r="S102" s="788"/>
    </row>
    <row r="103" spans="1:19">
      <c r="A103" s="353" t="s">
        <v>1524</v>
      </c>
      <c r="B103" s="353" t="s">
        <v>445</v>
      </c>
      <c r="C103" s="51" t="s">
        <v>2974</v>
      </c>
      <c r="D103" s="51" t="s">
        <v>2786</v>
      </c>
      <c r="E103" s="51" t="s">
        <v>6236</v>
      </c>
      <c r="F103" s="287">
        <f t="shared" si="1"/>
        <v>2916</v>
      </c>
      <c r="G103" s="287">
        <v>16</v>
      </c>
      <c r="H103" s="287">
        <v>44</v>
      </c>
      <c r="I103" s="287">
        <v>24</v>
      </c>
      <c r="J103" s="287">
        <v>172</v>
      </c>
      <c r="K103" s="287">
        <v>172</v>
      </c>
      <c r="L103" s="287">
        <v>176</v>
      </c>
      <c r="M103" s="287">
        <v>208</v>
      </c>
      <c r="N103" s="287">
        <v>272</v>
      </c>
      <c r="O103" s="287">
        <v>304</v>
      </c>
      <c r="P103" s="287">
        <v>660</v>
      </c>
      <c r="Q103" s="287">
        <v>868</v>
      </c>
      <c r="R103" s="287">
        <v>643</v>
      </c>
      <c r="S103" s="788"/>
    </row>
    <row r="104" spans="1:19">
      <c r="A104" s="353" t="s">
        <v>1524</v>
      </c>
      <c r="B104" s="353" t="s">
        <v>326</v>
      </c>
      <c r="C104" s="51" t="s">
        <v>2974</v>
      </c>
      <c r="D104" s="51" t="s">
        <v>2786</v>
      </c>
      <c r="E104" s="51" t="s">
        <v>6236</v>
      </c>
      <c r="F104" s="287">
        <f t="shared" si="1"/>
        <v>3907</v>
      </c>
      <c r="G104" s="287">
        <v>900</v>
      </c>
      <c r="H104" s="287">
        <v>165</v>
      </c>
      <c r="I104" s="287">
        <v>197</v>
      </c>
      <c r="J104" s="287">
        <v>222</v>
      </c>
      <c r="K104" s="287">
        <v>287</v>
      </c>
      <c r="L104" s="287">
        <v>55</v>
      </c>
      <c r="M104" s="287">
        <v>138</v>
      </c>
      <c r="N104" s="287">
        <v>167</v>
      </c>
      <c r="O104" s="287">
        <v>202</v>
      </c>
      <c r="P104" s="287">
        <v>596</v>
      </c>
      <c r="Q104" s="287">
        <v>978</v>
      </c>
      <c r="R104" s="287">
        <v>952</v>
      </c>
      <c r="S104" s="788"/>
    </row>
    <row r="105" spans="1:19">
      <c r="A105" s="353" t="s">
        <v>1766</v>
      </c>
      <c r="B105" s="353" t="s">
        <v>452</v>
      </c>
      <c r="C105" s="51" t="s">
        <v>2974</v>
      </c>
      <c r="D105" s="51" t="s">
        <v>2798</v>
      </c>
      <c r="E105" s="51" t="s">
        <v>6236</v>
      </c>
      <c r="F105" s="287">
        <f t="shared" si="1"/>
        <v>1755.1</v>
      </c>
      <c r="G105" s="287">
        <v>115.23</v>
      </c>
      <c r="H105" s="287">
        <v>166.05</v>
      </c>
      <c r="I105" s="287">
        <v>145.44999999999999</v>
      </c>
      <c r="J105" s="287">
        <v>163.29</v>
      </c>
      <c r="K105" s="287">
        <v>220.98</v>
      </c>
      <c r="L105" s="287">
        <v>190.9</v>
      </c>
      <c r="M105" s="287">
        <v>229.93</v>
      </c>
      <c r="N105" s="287">
        <v>148.59</v>
      </c>
      <c r="O105" s="287">
        <v>108.95</v>
      </c>
      <c r="P105" s="287">
        <v>86.92</v>
      </c>
      <c r="Q105" s="287">
        <v>178.81</v>
      </c>
      <c r="R105" s="287">
        <v>127.29</v>
      </c>
      <c r="S105" s="788"/>
    </row>
    <row r="106" spans="1:19">
      <c r="A106" s="353" t="s">
        <v>1766</v>
      </c>
      <c r="B106" s="353" t="s">
        <v>6595</v>
      </c>
      <c r="C106" s="51" t="s">
        <v>2974</v>
      </c>
      <c r="D106" s="51" t="s">
        <v>2798</v>
      </c>
      <c r="E106" s="51" t="s">
        <v>6236</v>
      </c>
      <c r="F106" s="287">
        <f t="shared" si="1"/>
        <v>4696</v>
      </c>
      <c r="G106" s="287">
        <v>0</v>
      </c>
      <c r="H106" s="287">
        <v>0</v>
      </c>
      <c r="I106" s="287">
        <v>0</v>
      </c>
      <c r="J106" s="287">
        <v>250</v>
      </c>
      <c r="K106" s="287">
        <v>0</v>
      </c>
      <c r="L106" s="287">
        <v>1386</v>
      </c>
      <c r="M106" s="287">
        <v>0</v>
      </c>
      <c r="N106" s="287">
        <v>705</v>
      </c>
      <c r="O106" s="287">
        <v>1656</v>
      </c>
      <c r="P106" s="287">
        <v>0</v>
      </c>
      <c r="Q106" s="287">
        <v>699</v>
      </c>
      <c r="R106" s="287">
        <v>627</v>
      </c>
      <c r="S106" s="788"/>
    </row>
    <row r="107" spans="1:19">
      <c r="A107" s="353" t="s">
        <v>1766</v>
      </c>
      <c r="B107" s="353" t="s">
        <v>46</v>
      </c>
      <c r="C107" s="51" t="s">
        <v>2974</v>
      </c>
      <c r="D107" s="51" t="s">
        <v>2798</v>
      </c>
      <c r="E107" s="51" t="s">
        <v>6236</v>
      </c>
      <c r="F107" s="287">
        <f t="shared" si="1"/>
        <v>0</v>
      </c>
      <c r="G107" s="287">
        <v>0</v>
      </c>
      <c r="H107" s="287">
        <v>0</v>
      </c>
      <c r="I107" s="287">
        <v>0</v>
      </c>
      <c r="J107" s="287">
        <v>0</v>
      </c>
      <c r="K107" s="287">
        <v>0</v>
      </c>
      <c r="L107" s="287">
        <v>0</v>
      </c>
      <c r="M107" s="287">
        <v>0</v>
      </c>
      <c r="N107" s="287">
        <v>0</v>
      </c>
      <c r="O107" s="287">
        <v>0</v>
      </c>
      <c r="P107" s="287">
        <v>0</v>
      </c>
      <c r="Q107" s="287">
        <v>0</v>
      </c>
      <c r="R107" s="287">
        <v>140189.20000000001</v>
      </c>
      <c r="S107" s="788"/>
    </row>
    <row r="108" spans="1:19">
      <c r="A108" s="353" t="s">
        <v>1671</v>
      </c>
      <c r="B108" s="353" t="s">
        <v>1641</v>
      </c>
      <c r="C108" s="51" t="s">
        <v>2974</v>
      </c>
      <c r="D108" s="51" t="s">
        <v>6979</v>
      </c>
      <c r="E108" s="51" t="s">
        <v>6236</v>
      </c>
      <c r="F108" s="287">
        <f t="shared" si="1"/>
        <v>2704.08</v>
      </c>
      <c r="G108" s="400"/>
      <c r="H108" s="400"/>
      <c r="I108" s="400"/>
      <c r="J108" s="400"/>
      <c r="K108" s="287">
        <v>0</v>
      </c>
      <c r="L108" s="400"/>
      <c r="M108" s="400"/>
      <c r="N108" s="400"/>
      <c r="O108" s="287">
        <v>2704.08</v>
      </c>
      <c r="P108" s="287">
        <v>0</v>
      </c>
      <c r="Q108" s="287">
        <v>0</v>
      </c>
      <c r="R108" s="287">
        <v>0</v>
      </c>
      <c r="S108" s="788"/>
    </row>
    <row r="109" spans="1:19">
      <c r="A109" s="353" t="s">
        <v>23</v>
      </c>
      <c r="B109" s="353" t="s">
        <v>435</v>
      </c>
      <c r="C109" s="51" t="s">
        <v>2974</v>
      </c>
      <c r="D109" s="51" t="s">
        <v>2784</v>
      </c>
      <c r="E109" s="51" t="s">
        <v>6236</v>
      </c>
      <c r="F109" s="287">
        <f t="shared" si="1"/>
        <v>2290</v>
      </c>
      <c r="G109" s="287">
        <v>0</v>
      </c>
      <c r="H109" s="287">
        <v>17</v>
      </c>
      <c r="I109" s="287">
        <v>0</v>
      </c>
      <c r="J109" s="287">
        <v>146</v>
      </c>
      <c r="K109" s="287">
        <v>474</v>
      </c>
      <c r="L109" s="287">
        <v>104</v>
      </c>
      <c r="M109" s="287">
        <v>552</v>
      </c>
      <c r="N109" s="287">
        <v>830</v>
      </c>
      <c r="O109" s="287">
        <v>0</v>
      </c>
      <c r="P109" s="287">
        <v>17</v>
      </c>
      <c r="Q109" s="287">
        <v>150</v>
      </c>
      <c r="R109" s="287">
        <v>1540</v>
      </c>
      <c r="S109" s="788"/>
    </row>
    <row r="110" spans="1:19">
      <c r="A110" s="353" t="s">
        <v>1524</v>
      </c>
      <c r="B110" s="353" t="s">
        <v>446</v>
      </c>
      <c r="C110" s="51" t="s">
        <v>2974</v>
      </c>
      <c r="D110" s="51" t="s">
        <v>2786</v>
      </c>
      <c r="E110" s="51" t="s">
        <v>6236</v>
      </c>
      <c r="F110" s="287">
        <f t="shared" si="1"/>
        <v>2916</v>
      </c>
      <c r="G110" s="287">
        <v>32</v>
      </c>
      <c r="H110" s="287">
        <v>-32</v>
      </c>
      <c r="I110" s="287">
        <v>0</v>
      </c>
      <c r="J110" s="287">
        <v>0</v>
      </c>
      <c r="K110" s="287">
        <v>0</v>
      </c>
      <c r="L110" s="287">
        <v>52</v>
      </c>
      <c r="M110" s="287">
        <v>152</v>
      </c>
      <c r="N110" s="287">
        <v>128</v>
      </c>
      <c r="O110" s="287">
        <v>572</v>
      </c>
      <c r="P110" s="287">
        <v>624</v>
      </c>
      <c r="Q110" s="287">
        <v>1388</v>
      </c>
      <c r="R110" s="287">
        <v>2700</v>
      </c>
      <c r="S110" s="788"/>
    </row>
    <row r="111" spans="1:19">
      <c r="A111" s="353" t="s">
        <v>1524</v>
      </c>
      <c r="B111" s="353" t="s">
        <v>295</v>
      </c>
      <c r="C111" s="51" t="s">
        <v>2974</v>
      </c>
      <c r="D111" s="51" t="s">
        <v>2786</v>
      </c>
      <c r="E111" s="51" t="s">
        <v>6236</v>
      </c>
      <c r="F111" s="287">
        <f t="shared" si="1"/>
        <v>5105</v>
      </c>
      <c r="G111" s="287">
        <v>88</v>
      </c>
      <c r="H111" s="287">
        <v>-88</v>
      </c>
      <c r="I111" s="287">
        <v>0</v>
      </c>
      <c r="J111" s="287">
        <v>0</v>
      </c>
      <c r="K111" s="287">
        <v>0</v>
      </c>
      <c r="L111" s="287">
        <v>95</v>
      </c>
      <c r="M111" s="287">
        <v>524</v>
      </c>
      <c r="N111" s="287">
        <v>777</v>
      </c>
      <c r="O111" s="287">
        <v>1660</v>
      </c>
      <c r="P111" s="287">
        <v>1165</v>
      </c>
      <c r="Q111" s="287">
        <v>884</v>
      </c>
      <c r="R111" s="287">
        <v>2246</v>
      </c>
      <c r="S111" s="788"/>
    </row>
    <row r="112" spans="1:19">
      <c r="A112" s="353" t="s">
        <v>1524</v>
      </c>
      <c r="B112" s="353" t="s">
        <v>445</v>
      </c>
      <c r="C112" s="51" t="s">
        <v>2974</v>
      </c>
      <c r="D112" s="51" t="s">
        <v>2786</v>
      </c>
      <c r="E112" s="51" t="s">
        <v>6236</v>
      </c>
      <c r="F112" s="287">
        <f t="shared" si="1"/>
        <v>13203</v>
      </c>
      <c r="G112" s="287">
        <v>112</v>
      </c>
      <c r="H112" s="287">
        <v>201</v>
      </c>
      <c r="I112" s="287">
        <v>211</v>
      </c>
      <c r="J112" s="287">
        <v>1425</v>
      </c>
      <c r="K112" s="287">
        <v>663</v>
      </c>
      <c r="L112" s="287">
        <v>685</v>
      </c>
      <c r="M112" s="287">
        <v>1786</v>
      </c>
      <c r="N112" s="287">
        <v>2981</v>
      </c>
      <c r="O112" s="287">
        <v>2274</v>
      </c>
      <c r="P112" s="287">
        <v>1659</v>
      </c>
      <c r="Q112" s="287">
        <v>1206</v>
      </c>
      <c r="R112" s="287">
        <v>1647</v>
      </c>
      <c r="S112" s="788"/>
    </row>
    <row r="113" spans="1:19">
      <c r="A113" s="353" t="s">
        <v>1524</v>
      </c>
      <c r="B113" s="353" t="s">
        <v>359</v>
      </c>
      <c r="C113" s="51" t="s">
        <v>2974</v>
      </c>
      <c r="D113" s="51" t="s">
        <v>2786</v>
      </c>
      <c r="E113" s="51" t="s">
        <v>6236</v>
      </c>
      <c r="F113" s="287">
        <f t="shared" si="1"/>
        <v>0</v>
      </c>
      <c r="G113" s="287">
        <v>0</v>
      </c>
      <c r="H113" s="287">
        <v>0</v>
      </c>
      <c r="I113" s="287">
        <v>0</v>
      </c>
      <c r="J113" s="287">
        <v>0</v>
      </c>
      <c r="K113" s="287">
        <v>0</v>
      </c>
      <c r="L113" s="287">
        <v>0</v>
      </c>
      <c r="M113" s="287">
        <v>0</v>
      </c>
      <c r="N113" s="287">
        <v>0</v>
      </c>
      <c r="O113" s="287">
        <v>0</v>
      </c>
      <c r="P113" s="287">
        <v>0</v>
      </c>
      <c r="Q113" s="287">
        <v>0</v>
      </c>
      <c r="R113" s="287">
        <v>16</v>
      </c>
      <c r="S113" s="788"/>
    </row>
    <row r="114" spans="1:19">
      <c r="A114" s="353" t="s">
        <v>1524</v>
      </c>
      <c r="B114" s="353" t="s">
        <v>326</v>
      </c>
      <c r="C114" s="51" t="s">
        <v>2974</v>
      </c>
      <c r="D114" s="51" t="s">
        <v>2786</v>
      </c>
      <c r="E114" s="51" t="s">
        <v>6236</v>
      </c>
      <c r="F114" s="287">
        <f t="shared" si="1"/>
        <v>906</v>
      </c>
      <c r="G114" s="287">
        <v>33</v>
      </c>
      <c r="H114" s="287">
        <v>95</v>
      </c>
      <c r="I114" s="287">
        <v>14</v>
      </c>
      <c r="J114" s="287">
        <v>50</v>
      </c>
      <c r="K114" s="287">
        <v>147</v>
      </c>
      <c r="L114" s="287">
        <v>37</v>
      </c>
      <c r="M114" s="287">
        <v>68</v>
      </c>
      <c r="N114" s="287">
        <v>54</v>
      </c>
      <c r="O114" s="287">
        <v>117</v>
      </c>
      <c r="P114" s="287">
        <v>195</v>
      </c>
      <c r="Q114" s="287">
        <v>96</v>
      </c>
      <c r="R114" s="287">
        <v>209</v>
      </c>
      <c r="S114" s="788"/>
    </row>
    <row r="115" spans="1:19">
      <c r="A115" s="353" t="s">
        <v>23</v>
      </c>
      <c r="B115" s="353" t="s">
        <v>436</v>
      </c>
      <c r="C115" s="51" t="s">
        <v>2974</v>
      </c>
      <c r="D115" s="51" t="s">
        <v>2784</v>
      </c>
      <c r="E115" s="51" t="s">
        <v>6236</v>
      </c>
      <c r="F115" s="287">
        <f t="shared" si="1"/>
        <v>18838.77</v>
      </c>
      <c r="G115" s="287">
        <v>868.55</v>
      </c>
      <c r="H115" s="287">
        <v>175.22</v>
      </c>
      <c r="I115" s="287">
        <v>254</v>
      </c>
      <c r="J115" s="287">
        <v>1036.5</v>
      </c>
      <c r="K115" s="287">
        <v>2268.8000000000002</v>
      </c>
      <c r="L115" s="287">
        <v>1417.5</v>
      </c>
      <c r="M115" s="287">
        <v>2673</v>
      </c>
      <c r="N115" s="287">
        <v>3055</v>
      </c>
      <c r="O115" s="287">
        <v>2044</v>
      </c>
      <c r="P115" s="287">
        <v>1813</v>
      </c>
      <c r="Q115" s="287">
        <v>3233.2</v>
      </c>
      <c r="R115" s="287">
        <v>4269.6000000000004</v>
      </c>
      <c r="S115" s="788"/>
    </row>
    <row r="116" spans="1:19">
      <c r="A116" s="353" t="s">
        <v>1524</v>
      </c>
      <c r="B116" s="353" t="s">
        <v>1224</v>
      </c>
      <c r="C116" s="51" t="s">
        <v>2974</v>
      </c>
      <c r="D116" s="51" t="s">
        <v>2786</v>
      </c>
      <c r="E116" s="51" t="s">
        <v>6236</v>
      </c>
      <c r="F116" s="287">
        <f t="shared" si="1"/>
        <v>17</v>
      </c>
      <c r="G116" s="287">
        <v>0</v>
      </c>
      <c r="H116" s="287">
        <v>0</v>
      </c>
      <c r="I116" s="287">
        <v>17</v>
      </c>
      <c r="J116" s="287">
        <v>0</v>
      </c>
      <c r="K116" s="287">
        <v>0</v>
      </c>
      <c r="L116" s="287">
        <v>0</v>
      </c>
      <c r="M116" s="287">
        <v>0</v>
      </c>
      <c r="N116" s="287">
        <v>0</v>
      </c>
      <c r="O116" s="287">
        <v>0</v>
      </c>
      <c r="P116" s="287">
        <v>0</v>
      </c>
      <c r="Q116" s="287">
        <v>0</v>
      </c>
      <c r="R116" s="287">
        <v>0</v>
      </c>
      <c r="S116" s="788"/>
    </row>
    <row r="117" spans="1:19">
      <c r="A117" s="353" t="s">
        <v>1524</v>
      </c>
      <c r="B117" s="353" t="s">
        <v>1455</v>
      </c>
      <c r="C117" s="51" t="s">
        <v>2974</v>
      </c>
      <c r="D117" s="51" t="s">
        <v>2786</v>
      </c>
      <c r="E117" s="51" t="s">
        <v>6236</v>
      </c>
      <c r="F117" s="287">
        <f t="shared" si="1"/>
        <v>245.75</v>
      </c>
      <c r="G117" s="400"/>
      <c r="H117" s="400"/>
      <c r="I117" s="400"/>
      <c r="J117" s="400"/>
      <c r="K117" s="287">
        <v>0</v>
      </c>
      <c r="L117" s="400"/>
      <c r="M117" s="400"/>
      <c r="N117" s="400"/>
      <c r="O117" s="287">
        <v>245.75</v>
      </c>
      <c r="P117" s="287">
        <v>0</v>
      </c>
      <c r="Q117" s="287">
        <v>0</v>
      </c>
      <c r="R117" s="287">
        <v>154</v>
      </c>
      <c r="S117" s="788"/>
    </row>
    <row r="118" spans="1:19">
      <c r="A118" s="353" t="s">
        <v>23</v>
      </c>
      <c r="B118" s="353" t="s">
        <v>437</v>
      </c>
      <c r="C118" s="51" t="s">
        <v>2974</v>
      </c>
      <c r="D118" s="51" t="s">
        <v>2784</v>
      </c>
      <c r="E118" s="51" t="s">
        <v>6236</v>
      </c>
      <c r="F118" s="287">
        <f t="shared" si="1"/>
        <v>164</v>
      </c>
      <c r="G118" s="400"/>
      <c r="H118" s="400"/>
      <c r="I118" s="400"/>
      <c r="J118" s="400"/>
      <c r="K118" s="287">
        <v>0</v>
      </c>
      <c r="L118" s="400"/>
      <c r="M118" s="400"/>
      <c r="N118" s="400"/>
      <c r="O118" s="400"/>
      <c r="P118" s="287">
        <v>40</v>
      </c>
      <c r="Q118" s="287">
        <v>124</v>
      </c>
      <c r="R118" s="287">
        <v>220</v>
      </c>
      <c r="S118" s="788"/>
    </row>
    <row r="119" spans="1:19">
      <c r="A119" s="353" t="s">
        <v>1766</v>
      </c>
      <c r="B119" s="353" t="s">
        <v>46</v>
      </c>
      <c r="C119" s="51" t="s">
        <v>2975</v>
      </c>
      <c r="D119" s="51" t="s">
        <v>2789</v>
      </c>
      <c r="E119" s="51" t="s">
        <v>6236</v>
      </c>
      <c r="F119" s="287">
        <f t="shared" si="1"/>
        <v>859336.42999999993</v>
      </c>
      <c r="G119" s="287">
        <v>0</v>
      </c>
      <c r="H119" s="287">
        <v>0</v>
      </c>
      <c r="I119" s="287">
        <v>0</v>
      </c>
      <c r="J119" s="287">
        <v>0</v>
      </c>
      <c r="K119" s="287">
        <v>0</v>
      </c>
      <c r="L119" s="287">
        <v>413027.81</v>
      </c>
      <c r="M119" s="287">
        <v>0</v>
      </c>
      <c r="N119" s="287">
        <v>0</v>
      </c>
      <c r="O119" s="287">
        <v>0</v>
      </c>
      <c r="P119" s="287">
        <v>0</v>
      </c>
      <c r="Q119" s="287">
        <v>446308.62</v>
      </c>
      <c r="R119" s="287">
        <v>0</v>
      </c>
      <c r="S119" s="788"/>
    </row>
    <row r="120" spans="1:19">
      <c r="A120" s="353" t="s">
        <v>1524</v>
      </c>
      <c r="B120" s="353" t="s">
        <v>446</v>
      </c>
      <c r="C120" s="51" t="s">
        <v>2974</v>
      </c>
      <c r="D120" s="51" t="s">
        <v>2786</v>
      </c>
      <c r="E120" s="51" t="s">
        <v>6236</v>
      </c>
      <c r="F120" s="287">
        <f t="shared" si="1"/>
        <v>-50.36</v>
      </c>
      <c r="G120" s="287">
        <v>-7</v>
      </c>
      <c r="H120" s="287">
        <v>7</v>
      </c>
      <c r="I120" s="287">
        <v>21</v>
      </c>
      <c r="J120" s="287">
        <v>-76</v>
      </c>
      <c r="K120" s="287">
        <v>4.6399999999999997</v>
      </c>
      <c r="L120" s="287">
        <v>0</v>
      </c>
      <c r="M120" s="287">
        <v>0</v>
      </c>
      <c r="N120" s="287">
        <v>0</v>
      </c>
      <c r="O120" s="287">
        <v>0</v>
      </c>
      <c r="P120" s="287">
        <v>0</v>
      </c>
      <c r="Q120" s="287">
        <v>0</v>
      </c>
      <c r="R120" s="287">
        <v>76</v>
      </c>
      <c r="S120" s="788"/>
    </row>
    <row r="121" spans="1:19">
      <c r="A121" s="353" t="s">
        <v>1524</v>
      </c>
      <c r="B121" s="353" t="s">
        <v>295</v>
      </c>
      <c r="C121" s="51" t="s">
        <v>2974</v>
      </c>
      <c r="D121" s="51" t="s">
        <v>2786</v>
      </c>
      <c r="E121" s="51" t="s">
        <v>6236</v>
      </c>
      <c r="F121" s="287">
        <f t="shared" si="1"/>
        <v>-6</v>
      </c>
      <c r="G121" s="287">
        <v>-119</v>
      </c>
      <c r="H121" s="287">
        <v>119</v>
      </c>
      <c r="I121" s="287">
        <v>8</v>
      </c>
      <c r="J121" s="287">
        <v>-40</v>
      </c>
      <c r="K121" s="287">
        <v>-23</v>
      </c>
      <c r="L121" s="287">
        <v>17</v>
      </c>
      <c r="M121" s="287">
        <v>0</v>
      </c>
      <c r="N121" s="287">
        <v>32</v>
      </c>
      <c r="O121" s="287">
        <v>0</v>
      </c>
      <c r="P121" s="287">
        <v>0</v>
      </c>
      <c r="Q121" s="287">
        <v>0</v>
      </c>
      <c r="R121" s="287">
        <v>40</v>
      </c>
      <c r="S121" s="788"/>
    </row>
    <row r="122" spans="1:19">
      <c r="A122" s="353" t="s">
        <v>1524</v>
      </c>
      <c r="B122" s="353" t="s">
        <v>445</v>
      </c>
      <c r="C122" s="51" t="s">
        <v>2974</v>
      </c>
      <c r="D122" s="51" t="s">
        <v>2786</v>
      </c>
      <c r="E122" s="51" t="s">
        <v>6236</v>
      </c>
      <c r="F122" s="287">
        <f t="shared" si="1"/>
        <v>15.03</v>
      </c>
      <c r="G122" s="287">
        <v>0</v>
      </c>
      <c r="H122" s="287">
        <v>0</v>
      </c>
      <c r="I122" s="287">
        <v>0</v>
      </c>
      <c r="J122" s="287">
        <v>12.03</v>
      </c>
      <c r="K122" s="287">
        <v>0</v>
      </c>
      <c r="L122" s="287">
        <v>0</v>
      </c>
      <c r="M122" s="287">
        <v>0</v>
      </c>
      <c r="N122" s="287">
        <v>0</v>
      </c>
      <c r="O122" s="287">
        <v>0</v>
      </c>
      <c r="P122" s="287">
        <v>3</v>
      </c>
      <c r="Q122" s="287">
        <v>0</v>
      </c>
      <c r="R122" s="287">
        <v>4.9800000000000004</v>
      </c>
      <c r="S122" s="788"/>
    </row>
    <row r="123" spans="1:19">
      <c r="A123" s="353" t="s">
        <v>1524</v>
      </c>
      <c r="B123" s="353" t="s">
        <v>359</v>
      </c>
      <c r="C123" s="51" t="s">
        <v>2974</v>
      </c>
      <c r="D123" s="51" t="s">
        <v>2786</v>
      </c>
      <c r="E123" s="51" t="s">
        <v>6236</v>
      </c>
      <c r="F123" s="287">
        <f t="shared" si="1"/>
        <v>14.25</v>
      </c>
      <c r="G123" s="287">
        <v>0</v>
      </c>
      <c r="H123" s="287">
        <v>0</v>
      </c>
      <c r="I123" s="287">
        <v>0</v>
      </c>
      <c r="J123" s="287">
        <v>0</v>
      </c>
      <c r="K123" s="287">
        <v>14.25</v>
      </c>
      <c r="L123" s="287">
        <v>0</v>
      </c>
      <c r="M123" s="287">
        <v>0</v>
      </c>
      <c r="N123" s="287">
        <v>0</v>
      </c>
      <c r="O123" s="287">
        <v>0</v>
      </c>
      <c r="P123" s="287">
        <v>0</v>
      </c>
      <c r="Q123" s="287">
        <v>0</v>
      </c>
      <c r="R123" s="287">
        <v>0</v>
      </c>
      <c r="S123" s="788"/>
    </row>
    <row r="124" spans="1:19">
      <c r="A124" s="353" t="s">
        <v>1524</v>
      </c>
      <c r="B124" s="353" t="s">
        <v>447</v>
      </c>
      <c r="C124" s="51" t="s">
        <v>2974</v>
      </c>
      <c r="D124" s="51" t="s">
        <v>2786</v>
      </c>
      <c r="E124" s="51" t="s">
        <v>6236</v>
      </c>
      <c r="F124" s="287">
        <f t="shared" si="1"/>
        <v>-804.4</v>
      </c>
      <c r="G124" s="287">
        <v>-196</v>
      </c>
      <c r="H124" s="287">
        <v>-433.5</v>
      </c>
      <c r="I124" s="287">
        <v>7.1</v>
      </c>
      <c r="J124" s="287">
        <v>17</v>
      </c>
      <c r="K124" s="287">
        <v>-12</v>
      </c>
      <c r="L124" s="287">
        <v>0</v>
      </c>
      <c r="M124" s="287">
        <v>0</v>
      </c>
      <c r="N124" s="287">
        <v>12</v>
      </c>
      <c r="O124" s="287">
        <v>0</v>
      </c>
      <c r="P124" s="287">
        <v>-199</v>
      </c>
      <c r="Q124" s="287">
        <v>0</v>
      </c>
      <c r="R124" s="287">
        <v>894.5</v>
      </c>
      <c r="S124" s="788"/>
    </row>
    <row r="125" spans="1:19">
      <c r="A125" s="353" t="s">
        <v>1524</v>
      </c>
      <c r="B125" s="353" t="s">
        <v>326</v>
      </c>
      <c r="C125" s="51" t="s">
        <v>2974</v>
      </c>
      <c r="D125" s="51" t="s">
        <v>2786</v>
      </c>
      <c r="E125" s="51" t="s">
        <v>6236</v>
      </c>
      <c r="F125" s="287">
        <f t="shared" si="1"/>
        <v>-72.569999999999993</v>
      </c>
      <c r="G125" s="287">
        <v>-59.99</v>
      </c>
      <c r="H125" s="287">
        <v>103</v>
      </c>
      <c r="I125" s="287">
        <v>-51.58</v>
      </c>
      <c r="J125" s="287">
        <v>-4</v>
      </c>
      <c r="K125" s="287">
        <v>0</v>
      </c>
      <c r="L125" s="287">
        <v>0</v>
      </c>
      <c r="M125" s="287">
        <v>0</v>
      </c>
      <c r="N125" s="287">
        <v>0</v>
      </c>
      <c r="O125" s="287">
        <v>0</v>
      </c>
      <c r="P125" s="287">
        <v>-60</v>
      </c>
      <c r="Q125" s="287">
        <v>0</v>
      </c>
      <c r="R125" s="287">
        <v>185.83</v>
      </c>
      <c r="S125" s="788"/>
    </row>
    <row r="126" spans="1:19">
      <c r="A126" s="353" t="s">
        <v>1524</v>
      </c>
      <c r="B126" s="353" t="s">
        <v>448</v>
      </c>
      <c r="C126" s="51" t="s">
        <v>2974</v>
      </c>
      <c r="D126" s="51" t="s">
        <v>2786</v>
      </c>
      <c r="E126" s="51" t="s">
        <v>6236</v>
      </c>
      <c r="F126" s="287">
        <f t="shared" si="1"/>
        <v>-60</v>
      </c>
      <c r="G126" s="287">
        <v>-18</v>
      </c>
      <c r="H126" s="287">
        <v>-6</v>
      </c>
      <c r="I126" s="287">
        <v>11</v>
      </c>
      <c r="J126" s="287">
        <v>-31</v>
      </c>
      <c r="K126" s="287">
        <v>-5</v>
      </c>
      <c r="L126" s="287">
        <v>0</v>
      </c>
      <c r="M126" s="287">
        <v>0</v>
      </c>
      <c r="N126" s="287">
        <v>5</v>
      </c>
      <c r="O126" s="287">
        <v>0</v>
      </c>
      <c r="P126" s="287">
        <v>-16</v>
      </c>
      <c r="Q126" s="287">
        <v>0</v>
      </c>
      <c r="R126" s="287">
        <v>35</v>
      </c>
      <c r="S126" s="788"/>
    </row>
    <row r="127" spans="1:19">
      <c r="A127" s="353" t="s">
        <v>1766</v>
      </c>
      <c r="B127" s="353" t="s">
        <v>46</v>
      </c>
      <c r="C127" s="51" t="s">
        <v>2134</v>
      </c>
      <c r="D127" s="51" t="s">
        <v>2793</v>
      </c>
      <c r="E127" s="51" t="s">
        <v>6236</v>
      </c>
      <c r="F127" s="287">
        <f t="shared" si="1"/>
        <v>125.57000000000001</v>
      </c>
      <c r="G127" s="287">
        <v>0</v>
      </c>
      <c r="H127" s="287">
        <v>113.06</v>
      </c>
      <c r="I127" s="287">
        <v>12.01</v>
      </c>
      <c r="J127" s="287">
        <v>0</v>
      </c>
      <c r="K127" s="287">
        <v>0</v>
      </c>
      <c r="L127" s="287">
        <v>0</v>
      </c>
      <c r="M127" s="287">
        <v>0</v>
      </c>
      <c r="N127" s="287">
        <v>0</v>
      </c>
      <c r="O127" s="287">
        <v>0.5</v>
      </c>
      <c r="P127" s="287">
        <v>0</v>
      </c>
      <c r="Q127" s="287">
        <v>0</v>
      </c>
      <c r="R127" s="287">
        <v>0</v>
      </c>
      <c r="S127" s="788"/>
    </row>
    <row r="128" spans="1:19">
      <c r="A128" s="353" t="s">
        <v>47</v>
      </c>
      <c r="B128" s="353" t="s">
        <v>508</v>
      </c>
      <c r="C128" s="51" t="s">
        <v>2134</v>
      </c>
      <c r="D128" s="51" t="s">
        <v>2794</v>
      </c>
      <c r="E128" s="51" t="s">
        <v>6236</v>
      </c>
      <c r="F128" s="287">
        <f t="shared" si="1"/>
        <v>17.52</v>
      </c>
      <c r="G128" s="287">
        <v>0</v>
      </c>
      <c r="H128" s="287">
        <v>0</v>
      </c>
      <c r="I128" s="287">
        <v>17.52</v>
      </c>
      <c r="J128" s="287">
        <v>0</v>
      </c>
      <c r="K128" s="287">
        <v>0</v>
      </c>
      <c r="L128" s="287">
        <v>0</v>
      </c>
      <c r="M128" s="287">
        <v>0</v>
      </c>
      <c r="N128" s="287">
        <v>0</v>
      </c>
      <c r="O128" s="287">
        <v>0</v>
      </c>
      <c r="P128" s="287">
        <v>0</v>
      </c>
      <c r="Q128" s="287">
        <v>0</v>
      </c>
      <c r="R128" s="287">
        <v>0</v>
      </c>
      <c r="S128" s="788"/>
    </row>
    <row r="129" spans="1:19">
      <c r="A129" s="353" t="s">
        <v>1766</v>
      </c>
      <c r="B129" s="353" t="s">
        <v>1775</v>
      </c>
      <c r="C129" s="51" t="s">
        <v>2134</v>
      </c>
      <c r="D129" s="51" t="s">
        <v>2793</v>
      </c>
      <c r="E129" s="51" t="s">
        <v>6236</v>
      </c>
      <c r="F129" s="287">
        <f t="shared" si="1"/>
        <v>563.59</v>
      </c>
      <c r="G129" s="400"/>
      <c r="H129" s="400"/>
      <c r="I129" s="400"/>
      <c r="J129" s="400"/>
      <c r="K129" s="287">
        <v>563.59</v>
      </c>
      <c r="L129" s="287">
        <v>0</v>
      </c>
      <c r="M129" s="287">
        <v>0</v>
      </c>
      <c r="N129" s="287">
        <v>0</v>
      </c>
      <c r="O129" s="287">
        <v>0</v>
      </c>
      <c r="P129" s="287">
        <v>0</v>
      </c>
      <c r="Q129" s="287">
        <v>0</v>
      </c>
      <c r="R129" s="287">
        <v>0</v>
      </c>
      <c r="S129" s="788"/>
    </row>
    <row r="130" spans="1:19">
      <c r="A130" s="353" t="s">
        <v>47</v>
      </c>
      <c r="B130" s="353" t="s">
        <v>443</v>
      </c>
      <c r="C130" s="51" t="s">
        <v>2134</v>
      </c>
      <c r="D130" s="51" t="s">
        <v>2794</v>
      </c>
      <c r="E130" s="51" t="s">
        <v>6236</v>
      </c>
      <c r="F130" s="287">
        <f t="shared" si="1"/>
        <v>17.52</v>
      </c>
      <c r="G130" s="400"/>
      <c r="H130" s="400"/>
      <c r="I130" s="400"/>
      <c r="J130" s="400"/>
      <c r="K130" s="287">
        <v>17.52</v>
      </c>
      <c r="L130" s="287">
        <v>0</v>
      </c>
      <c r="M130" s="287">
        <v>0</v>
      </c>
      <c r="N130" s="287">
        <v>0</v>
      </c>
      <c r="O130" s="287">
        <v>0</v>
      </c>
      <c r="P130" s="287">
        <v>0</v>
      </c>
      <c r="Q130" s="287">
        <v>0</v>
      </c>
      <c r="R130" s="287">
        <v>0</v>
      </c>
      <c r="S130" s="788"/>
    </row>
    <row r="131" spans="1:19">
      <c r="A131" s="353" t="s">
        <v>1766</v>
      </c>
      <c r="B131" s="353" t="s">
        <v>46</v>
      </c>
      <c r="C131" s="51" t="s">
        <v>2134</v>
      </c>
      <c r="D131" s="51" t="s">
        <v>2793</v>
      </c>
      <c r="E131" s="51" t="s">
        <v>6236</v>
      </c>
      <c r="F131" s="287">
        <f t="shared" ref="F131:F194" si="2">SUM(G131:Q131)</f>
        <v>4.9800000000000004</v>
      </c>
      <c r="G131" s="287">
        <v>4.9800000000000004</v>
      </c>
      <c r="H131" s="287">
        <v>0</v>
      </c>
      <c r="I131" s="287">
        <v>0</v>
      </c>
      <c r="J131" s="287">
        <v>0</v>
      </c>
      <c r="K131" s="287">
        <v>0</v>
      </c>
      <c r="L131" s="287">
        <v>0</v>
      </c>
      <c r="M131" s="287">
        <v>0</v>
      </c>
      <c r="N131" s="287">
        <v>0</v>
      </c>
      <c r="O131" s="287">
        <v>0</v>
      </c>
      <c r="P131" s="287">
        <v>0</v>
      </c>
      <c r="Q131" s="287">
        <v>0</v>
      </c>
      <c r="R131" s="287">
        <v>0</v>
      </c>
      <c r="S131" s="788"/>
    </row>
    <row r="132" spans="1:19">
      <c r="A132" s="353" t="s">
        <v>1524</v>
      </c>
      <c r="B132" s="353" t="s">
        <v>448</v>
      </c>
      <c r="C132" s="51" t="s">
        <v>2134</v>
      </c>
      <c r="D132" s="51" t="s">
        <v>2799</v>
      </c>
      <c r="E132" s="51" t="s">
        <v>6236</v>
      </c>
      <c r="F132" s="287">
        <f t="shared" si="2"/>
        <v>1096.07</v>
      </c>
      <c r="G132" s="287">
        <v>0</v>
      </c>
      <c r="H132" s="287">
        <v>0</v>
      </c>
      <c r="I132" s="287">
        <v>1096.07</v>
      </c>
      <c r="J132" s="287">
        <v>0</v>
      </c>
      <c r="K132" s="287">
        <v>0</v>
      </c>
      <c r="L132" s="287">
        <v>0</v>
      </c>
      <c r="M132" s="287">
        <v>0</v>
      </c>
      <c r="N132" s="287">
        <v>0</v>
      </c>
      <c r="O132" s="287">
        <v>0</v>
      </c>
      <c r="P132" s="287">
        <v>0</v>
      </c>
      <c r="Q132" s="287">
        <v>0</v>
      </c>
      <c r="R132" s="287">
        <v>0</v>
      </c>
      <c r="S132" s="788"/>
    </row>
    <row r="133" spans="1:19">
      <c r="A133" s="353" t="s">
        <v>1671</v>
      </c>
      <c r="B133" s="353" t="s">
        <v>1641</v>
      </c>
      <c r="C133" s="51" t="s">
        <v>2134</v>
      </c>
      <c r="D133" s="51" t="s">
        <v>6976</v>
      </c>
      <c r="E133" s="51" t="s">
        <v>6236</v>
      </c>
      <c r="F133" s="287">
        <f t="shared" si="2"/>
        <v>105100</v>
      </c>
      <c r="G133" s="287">
        <v>0</v>
      </c>
      <c r="H133" s="287">
        <v>0</v>
      </c>
      <c r="I133" s="287">
        <v>105100</v>
      </c>
      <c r="J133" s="287">
        <v>0</v>
      </c>
      <c r="K133" s="287">
        <v>0</v>
      </c>
      <c r="L133" s="287">
        <v>0</v>
      </c>
      <c r="M133" s="287">
        <v>0</v>
      </c>
      <c r="N133" s="287">
        <v>0</v>
      </c>
      <c r="O133" s="287">
        <v>0</v>
      </c>
      <c r="P133" s="287">
        <v>0</v>
      </c>
      <c r="Q133" s="287">
        <v>0</v>
      </c>
      <c r="R133" s="287">
        <v>0</v>
      </c>
      <c r="S133" s="788"/>
    </row>
    <row r="134" spans="1:19">
      <c r="A134" s="353" t="s">
        <v>23</v>
      </c>
      <c r="B134" s="353" t="s">
        <v>439</v>
      </c>
      <c r="C134" s="51" t="s">
        <v>2779</v>
      </c>
      <c r="D134" s="51" t="s">
        <v>2788</v>
      </c>
      <c r="E134" s="51" t="s">
        <v>6236</v>
      </c>
      <c r="F134" s="287">
        <f t="shared" si="2"/>
        <v>6</v>
      </c>
      <c r="G134" s="287">
        <v>0</v>
      </c>
      <c r="H134" s="287">
        <v>0</v>
      </c>
      <c r="I134" s="287">
        <v>0</v>
      </c>
      <c r="J134" s="287">
        <v>0</v>
      </c>
      <c r="K134" s="287">
        <v>0</v>
      </c>
      <c r="L134" s="287">
        <v>0</v>
      </c>
      <c r="M134" s="287">
        <v>0</v>
      </c>
      <c r="N134" s="287">
        <v>0</v>
      </c>
      <c r="O134" s="287">
        <v>0</v>
      </c>
      <c r="P134" s="287">
        <v>0</v>
      </c>
      <c r="Q134" s="287">
        <v>6</v>
      </c>
      <c r="R134" s="287">
        <v>43</v>
      </c>
      <c r="S134" s="788"/>
    </row>
    <row r="135" spans="1:19">
      <c r="A135" s="353" t="s">
        <v>1524</v>
      </c>
      <c r="B135" s="353" t="s">
        <v>445</v>
      </c>
      <c r="C135" s="51" t="s">
        <v>2779</v>
      </c>
      <c r="D135" s="51" t="s">
        <v>2797</v>
      </c>
      <c r="E135" s="51" t="s">
        <v>6236</v>
      </c>
      <c r="F135" s="287">
        <f t="shared" si="2"/>
        <v>298.5</v>
      </c>
      <c r="G135" s="400"/>
      <c r="H135" s="400"/>
      <c r="I135" s="400"/>
      <c r="J135" s="287">
        <v>24.5</v>
      </c>
      <c r="K135" s="287">
        <v>12</v>
      </c>
      <c r="L135" s="287">
        <v>70</v>
      </c>
      <c r="M135" s="287">
        <v>26</v>
      </c>
      <c r="N135" s="287">
        <v>19</v>
      </c>
      <c r="O135" s="287">
        <v>42</v>
      </c>
      <c r="P135" s="287">
        <v>26</v>
      </c>
      <c r="Q135" s="287">
        <v>79</v>
      </c>
      <c r="R135" s="287">
        <v>13</v>
      </c>
      <c r="S135" s="788"/>
    </row>
    <row r="136" spans="1:19">
      <c r="A136" s="353" t="s">
        <v>23</v>
      </c>
      <c r="B136" s="353" t="s">
        <v>435</v>
      </c>
      <c r="C136" s="51" t="s">
        <v>2779</v>
      </c>
      <c r="D136" s="51" t="s">
        <v>2788</v>
      </c>
      <c r="E136" s="51" t="s">
        <v>6236</v>
      </c>
      <c r="F136" s="287">
        <f t="shared" si="2"/>
        <v>174.25</v>
      </c>
      <c r="G136" s="400"/>
      <c r="H136" s="400"/>
      <c r="I136" s="400"/>
      <c r="J136" s="400"/>
      <c r="K136" s="287">
        <v>155</v>
      </c>
      <c r="L136" s="287">
        <v>0</v>
      </c>
      <c r="M136" s="287">
        <v>19.25</v>
      </c>
      <c r="N136" s="287">
        <v>0</v>
      </c>
      <c r="O136" s="287">
        <v>0</v>
      </c>
      <c r="P136" s="287">
        <v>0</v>
      </c>
      <c r="Q136" s="287">
        <v>0</v>
      </c>
      <c r="R136" s="287">
        <v>300.91000000000003</v>
      </c>
      <c r="S136" s="788"/>
    </row>
    <row r="137" spans="1:19">
      <c r="A137" s="353" t="s">
        <v>23</v>
      </c>
      <c r="B137" s="353" t="s">
        <v>437</v>
      </c>
      <c r="C137" s="51" t="s">
        <v>2779</v>
      </c>
      <c r="D137" s="51" t="s">
        <v>2788</v>
      </c>
      <c r="E137" s="51" t="s">
        <v>6236</v>
      </c>
      <c r="F137" s="287">
        <f t="shared" si="2"/>
        <v>410</v>
      </c>
      <c r="G137" s="400"/>
      <c r="H137" s="400"/>
      <c r="I137" s="400"/>
      <c r="J137" s="400"/>
      <c r="K137" s="287">
        <v>0</v>
      </c>
      <c r="L137" s="400"/>
      <c r="M137" s="287">
        <v>10</v>
      </c>
      <c r="N137" s="287">
        <v>0</v>
      </c>
      <c r="O137" s="287">
        <v>400</v>
      </c>
      <c r="P137" s="287">
        <v>0</v>
      </c>
      <c r="Q137" s="287">
        <v>0</v>
      </c>
      <c r="R137" s="287">
        <v>0</v>
      </c>
      <c r="S137" s="788"/>
    </row>
    <row r="138" spans="1:19">
      <c r="A138" s="353" t="s">
        <v>47</v>
      </c>
      <c r="B138" s="353" t="s">
        <v>1564</v>
      </c>
      <c r="C138" s="51" t="s">
        <v>2134</v>
      </c>
      <c r="D138" s="51" t="s">
        <v>2794</v>
      </c>
      <c r="E138" s="51" t="s">
        <v>6236</v>
      </c>
      <c r="F138" s="287">
        <f t="shared" si="2"/>
        <v>4938.47</v>
      </c>
      <c r="G138" s="287">
        <v>0</v>
      </c>
      <c r="H138" s="287">
        <v>0</v>
      </c>
      <c r="I138" s="287">
        <v>4938.47</v>
      </c>
      <c r="J138" s="287">
        <v>0</v>
      </c>
      <c r="K138" s="287">
        <v>0</v>
      </c>
      <c r="L138" s="287">
        <v>0</v>
      </c>
      <c r="M138" s="287">
        <v>0</v>
      </c>
      <c r="N138" s="287">
        <v>0</v>
      </c>
      <c r="O138" s="287">
        <v>0</v>
      </c>
      <c r="P138" s="287">
        <v>0</v>
      </c>
      <c r="Q138" s="287">
        <v>0</v>
      </c>
      <c r="R138" s="287">
        <v>0</v>
      </c>
      <c r="S138" s="788"/>
    </row>
    <row r="139" spans="1:19">
      <c r="A139" s="353" t="s">
        <v>1766</v>
      </c>
      <c r="B139" s="353" t="s">
        <v>46</v>
      </c>
      <c r="C139" s="51" t="s">
        <v>2974</v>
      </c>
      <c r="D139" s="51" t="s">
        <v>2798</v>
      </c>
      <c r="E139" s="51" t="s">
        <v>6236</v>
      </c>
      <c r="F139" s="287">
        <f t="shared" si="2"/>
        <v>710</v>
      </c>
      <c r="G139" s="287">
        <v>50</v>
      </c>
      <c r="H139" s="287">
        <v>0</v>
      </c>
      <c r="I139" s="287">
        <v>50</v>
      </c>
      <c r="J139" s="287">
        <v>50</v>
      </c>
      <c r="K139" s="287">
        <v>0</v>
      </c>
      <c r="L139" s="287">
        <v>0</v>
      </c>
      <c r="M139" s="287">
        <v>160</v>
      </c>
      <c r="N139" s="287">
        <v>0</v>
      </c>
      <c r="O139" s="287">
        <v>300</v>
      </c>
      <c r="P139" s="287">
        <v>0</v>
      </c>
      <c r="Q139" s="287">
        <v>100</v>
      </c>
      <c r="R139" s="287">
        <v>150</v>
      </c>
      <c r="S139" s="788"/>
    </row>
    <row r="140" spans="1:19">
      <c r="A140" s="353" t="s">
        <v>1524</v>
      </c>
      <c r="B140" s="353" t="s">
        <v>448</v>
      </c>
      <c r="C140" s="51" t="s">
        <v>2974</v>
      </c>
      <c r="D140" s="51" t="s">
        <v>2786</v>
      </c>
      <c r="E140" s="51" t="s">
        <v>6236</v>
      </c>
      <c r="F140" s="287">
        <f t="shared" si="2"/>
        <v>19213.259999999998</v>
      </c>
      <c r="G140" s="788">
        <v>0</v>
      </c>
      <c r="H140" s="788">
        <v>13423.57</v>
      </c>
      <c r="I140" s="788">
        <v>0</v>
      </c>
      <c r="J140" s="287">
        <v>0</v>
      </c>
      <c r="K140" s="287">
        <v>0</v>
      </c>
      <c r="L140" s="287">
        <v>0</v>
      </c>
      <c r="M140" s="287">
        <v>5789.69</v>
      </c>
      <c r="N140" s="287">
        <v>0</v>
      </c>
      <c r="O140" s="287">
        <v>0</v>
      </c>
      <c r="P140" s="287">
        <v>0</v>
      </c>
      <c r="Q140" s="287">
        <v>0</v>
      </c>
      <c r="R140" s="287">
        <v>0</v>
      </c>
      <c r="S140" s="788"/>
    </row>
    <row r="141" spans="1:19">
      <c r="A141" s="353" t="s">
        <v>1766</v>
      </c>
      <c r="B141" s="353" t="s">
        <v>1775</v>
      </c>
      <c r="C141" s="51" t="s">
        <v>2974</v>
      </c>
      <c r="D141" s="51" t="s">
        <v>2798</v>
      </c>
      <c r="E141" s="51" t="s">
        <v>6236</v>
      </c>
      <c r="F141" s="287">
        <f t="shared" si="2"/>
        <v>4653.24</v>
      </c>
      <c r="G141" s="788">
        <v>0</v>
      </c>
      <c r="H141" s="788">
        <v>0</v>
      </c>
      <c r="I141" s="788">
        <v>0</v>
      </c>
      <c r="J141" s="287">
        <v>0</v>
      </c>
      <c r="K141" s="287">
        <v>0</v>
      </c>
      <c r="L141" s="287">
        <v>0</v>
      </c>
      <c r="M141" s="287">
        <v>2969.75</v>
      </c>
      <c r="N141" s="287">
        <v>0</v>
      </c>
      <c r="O141" s="287">
        <v>1202.49</v>
      </c>
      <c r="P141" s="287">
        <v>377</v>
      </c>
      <c r="Q141" s="287">
        <v>104</v>
      </c>
      <c r="R141" s="287">
        <v>2452.52</v>
      </c>
      <c r="S141" s="788"/>
    </row>
    <row r="142" spans="1:19">
      <c r="A142" s="353" t="s">
        <v>23</v>
      </c>
      <c r="B142" s="353" t="s">
        <v>435</v>
      </c>
      <c r="C142" s="51" t="s">
        <v>2974</v>
      </c>
      <c r="D142" s="51" t="s">
        <v>2784</v>
      </c>
      <c r="E142" s="51" t="s">
        <v>6236</v>
      </c>
      <c r="F142" s="287">
        <f t="shared" si="2"/>
        <v>1409</v>
      </c>
      <c r="G142" s="788">
        <v>1150</v>
      </c>
      <c r="H142" s="788">
        <v>0</v>
      </c>
      <c r="I142" s="788">
        <v>0</v>
      </c>
      <c r="J142" s="287">
        <v>0</v>
      </c>
      <c r="K142" s="287">
        <v>35</v>
      </c>
      <c r="L142" s="287">
        <v>224</v>
      </c>
      <c r="M142" s="287">
        <v>0</v>
      </c>
      <c r="N142" s="287">
        <v>0</v>
      </c>
      <c r="O142" s="287">
        <v>0</v>
      </c>
      <c r="P142" s="287">
        <v>0</v>
      </c>
      <c r="Q142" s="287">
        <v>0</v>
      </c>
      <c r="R142" s="287">
        <v>6336</v>
      </c>
      <c r="S142" s="788"/>
    </row>
    <row r="143" spans="1:19">
      <c r="A143" s="353" t="s">
        <v>23</v>
      </c>
      <c r="B143" s="353" t="s">
        <v>437</v>
      </c>
      <c r="C143" s="51" t="s">
        <v>2974</v>
      </c>
      <c r="D143" s="51" t="s">
        <v>2784</v>
      </c>
      <c r="E143" s="51" t="s">
        <v>6236</v>
      </c>
      <c r="F143" s="287">
        <f t="shared" si="2"/>
        <v>56193</v>
      </c>
      <c r="G143" s="788">
        <v>1150</v>
      </c>
      <c r="H143" s="788">
        <v>0</v>
      </c>
      <c r="I143" s="788">
        <v>0</v>
      </c>
      <c r="J143" s="287">
        <v>0</v>
      </c>
      <c r="K143" s="287">
        <v>0</v>
      </c>
      <c r="L143" s="287">
        <v>3919</v>
      </c>
      <c r="M143" s="287">
        <v>55</v>
      </c>
      <c r="N143" s="287">
        <v>22099</v>
      </c>
      <c r="O143" s="287">
        <v>8105</v>
      </c>
      <c r="P143" s="287">
        <v>19039</v>
      </c>
      <c r="Q143" s="287">
        <v>1826</v>
      </c>
      <c r="R143" s="287">
        <v>10659</v>
      </c>
      <c r="S143" s="788"/>
    </row>
    <row r="144" spans="1:19">
      <c r="A144" s="353" t="s">
        <v>5795</v>
      </c>
      <c r="B144" s="353" t="s">
        <v>438</v>
      </c>
      <c r="C144" s="51" t="s">
        <v>2974</v>
      </c>
      <c r="D144" s="51" t="s">
        <v>6601</v>
      </c>
      <c r="E144" s="51" t="s">
        <v>6236</v>
      </c>
      <c r="F144" s="287">
        <f t="shared" si="2"/>
        <v>0</v>
      </c>
      <c r="G144" s="788">
        <v>0</v>
      </c>
      <c r="H144" s="788">
        <v>0</v>
      </c>
      <c r="I144" s="788">
        <v>0</v>
      </c>
      <c r="J144" s="788">
        <v>0</v>
      </c>
      <c r="K144" s="287">
        <v>0</v>
      </c>
      <c r="L144" s="287">
        <v>0</v>
      </c>
      <c r="M144" s="287">
        <v>0</v>
      </c>
      <c r="N144" s="287">
        <v>0</v>
      </c>
      <c r="O144" s="287">
        <v>0</v>
      </c>
      <c r="P144" s="287">
        <v>0</v>
      </c>
      <c r="Q144" s="287">
        <v>0</v>
      </c>
      <c r="R144" s="287">
        <v>123</v>
      </c>
      <c r="S144" s="788"/>
    </row>
    <row r="145" spans="1:19">
      <c r="A145" s="353" t="s">
        <v>23</v>
      </c>
      <c r="B145" s="353" t="s">
        <v>440</v>
      </c>
      <c r="C145" s="51" t="s">
        <v>2974</v>
      </c>
      <c r="D145" s="51" t="s">
        <v>2784</v>
      </c>
      <c r="E145" s="51" t="s">
        <v>6236</v>
      </c>
      <c r="F145" s="287">
        <f t="shared" si="2"/>
        <v>8335</v>
      </c>
      <c r="G145" s="788">
        <v>1170</v>
      </c>
      <c r="H145" s="788">
        <v>1310</v>
      </c>
      <c r="I145" s="788">
        <v>155</v>
      </c>
      <c r="J145" s="788">
        <v>1135</v>
      </c>
      <c r="K145" s="287">
        <v>430</v>
      </c>
      <c r="L145" s="287">
        <v>245</v>
      </c>
      <c r="M145" s="287">
        <v>1070</v>
      </c>
      <c r="N145" s="287">
        <v>420</v>
      </c>
      <c r="O145" s="287">
        <v>785</v>
      </c>
      <c r="P145" s="287">
        <v>305</v>
      </c>
      <c r="Q145" s="287">
        <v>1310</v>
      </c>
      <c r="R145" s="287">
        <v>35785</v>
      </c>
      <c r="S145" s="788"/>
    </row>
    <row r="146" spans="1:19">
      <c r="A146" s="353" t="s">
        <v>23</v>
      </c>
      <c r="B146" s="353" t="s">
        <v>436</v>
      </c>
      <c r="C146" s="51" t="s">
        <v>2974</v>
      </c>
      <c r="D146" s="51" t="s">
        <v>2784</v>
      </c>
      <c r="E146" s="51" t="s">
        <v>6236</v>
      </c>
      <c r="F146" s="287">
        <f t="shared" si="2"/>
        <v>0</v>
      </c>
      <c r="G146" s="788">
        <v>0</v>
      </c>
      <c r="H146" s="788">
        <v>0</v>
      </c>
      <c r="I146" s="788">
        <v>0</v>
      </c>
      <c r="J146" s="788">
        <v>0</v>
      </c>
      <c r="K146" s="287">
        <v>0</v>
      </c>
      <c r="L146" s="287">
        <v>0</v>
      </c>
      <c r="M146" s="287">
        <v>0</v>
      </c>
      <c r="N146" s="287">
        <v>0</v>
      </c>
      <c r="O146" s="287">
        <v>0</v>
      </c>
      <c r="P146" s="287">
        <v>0</v>
      </c>
      <c r="Q146" s="287">
        <v>0</v>
      </c>
      <c r="R146" s="287">
        <v>2160</v>
      </c>
      <c r="S146" s="788"/>
    </row>
    <row r="147" spans="1:19">
      <c r="A147" s="353" t="s">
        <v>23</v>
      </c>
      <c r="B147" s="353" t="s">
        <v>439</v>
      </c>
      <c r="C147" s="51" t="s">
        <v>2974</v>
      </c>
      <c r="D147" s="51" t="s">
        <v>2784</v>
      </c>
      <c r="E147" s="51" t="s">
        <v>6236</v>
      </c>
      <c r="F147" s="287">
        <f t="shared" si="2"/>
        <v>19413</v>
      </c>
      <c r="G147" s="788">
        <v>753</v>
      </c>
      <c r="H147" s="788">
        <v>0</v>
      </c>
      <c r="I147" s="788">
        <v>0</v>
      </c>
      <c r="J147" s="788">
        <v>0</v>
      </c>
      <c r="K147" s="287">
        <v>0</v>
      </c>
      <c r="L147" s="287">
        <v>2805</v>
      </c>
      <c r="M147" s="287">
        <v>0</v>
      </c>
      <c r="N147" s="287">
        <v>6490</v>
      </c>
      <c r="O147" s="287">
        <v>3725</v>
      </c>
      <c r="P147" s="287">
        <v>1890</v>
      </c>
      <c r="Q147" s="287">
        <v>3750</v>
      </c>
      <c r="R147" s="287">
        <v>3135</v>
      </c>
      <c r="S147" s="788"/>
    </row>
    <row r="148" spans="1:19">
      <c r="A148" s="353" t="s">
        <v>23</v>
      </c>
      <c r="B148" s="353" t="s">
        <v>439</v>
      </c>
      <c r="C148" s="51" t="s">
        <v>2134</v>
      </c>
      <c r="D148" s="51" t="s">
        <v>2791</v>
      </c>
      <c r="E148" s="51" t="s">
        <v>6236</v>
      </c>
      <c r="F148" s="287">
        <f t="shared" si="2"/>
        <v>10929.15</v>
      </c>
      <c r="G148" s="788">
        <v>0</v>
      </c>
      <c r="H148" s="788">
        <v>0</v>
      </c>
      <c r="I148" s="788">
        <v>0</v>
      </c>
      <c r="J148" s="788">
        <v>0</v>
      </c>
      <c r="K148" s="287">
        <v>0</v>
      </c>
      <c r="L148" s="287">
        <v>0</v>
      </c>
      <c r="M148" s="287">
        <v>0</v>
      </c>
      <c r="N148" s="287">
        <v>0</v>
      </c>
      <c r="O148" s="287">
        <v>10929.15</v>
      </c>
      <c r="P148" s="287">
        <v>0</v>
      </c>
      <c r="Q148" s="287">
        <v>0</v>
      </c>
      <c r="R148" s="287">
        <v>0</v>
      </c>
      <c r="S148" s="788"/>
    </row>
    <row r="149" spans="1:19">
      <c r="A149" s="353" t="s">
        <v>47</v>
      </c>
      <c r="B149" s="353" t="s">
        <v>1564</v>
      </c>
      <c r="C149" s="51" t="s">
        <v>2134</v>
      </c>
      <c r="D149" s="51" t="s">
        <v>2794</v>
      </c>
      <c r="E149" s="51" t="s">
        <v>6236</v>
      </c>
      <c r="F149" s="287">
        <f t="shared" si="2"/>
        <v>12500</v>
      </c>
      <c r="G149" s="213"/>
      <c r="H149" s="213"/>
      <c r="I149" s="213"/>
      <c r="J149" s="213"/>
      <c r="K149" s="287">
        <v>12500</v>
      </c>
      <c r="L149" s="788">
        <v>0</v>
      </c>
      <c r="M149" s="788">
        <v>0</v>
      </c>
      <c r="N149" s="287">
        <v>0</v>
      </c>
      <c r="O149" s="287">
        <v>0</v>
      </c>
      <c r="P149" s="287">
        <v>0</v>
      </c>
      <c r="Q149" s="287">
        <v>0</v>
      </c>
      <c r="R149" s="287">
        <v>0</v>
      </c>
      <c r="S149" s="788"/>
    </row>
    <row r="150" spans="1:19">
      <c r="A150" s="353" t="s">
        <v>1524</v>
      </c>
      <c r="B150" s="353" t="s">
        <v>448</v>
      </c>
      <c r="C150" s="51" t="s">
        <v>2134</v>
      </c>
      <c r="D150" s="51" t="s">
        <v>2799</v>
      </c>
      <c r="E150" s="51" t="s">
        <v>6236</v>
      </c>
      <c r="F150" s="287">
        <f t="shared" si="2"/>
        <v>4250</v>
      </c>
      <c r="G150" s="400"/>
      <c r="H150" s="400"/>
      <c r="I150" s="400"/>
      <c r="J150" s="400"/>
      <c r="K150" s="287">
        <v>4250</v>
      </c>
      <c r="L150" s="287">
        <v>0</v>
      </c>
      <c r="M150" s="287">
        <v>0</v>
      </c>
      <c r="N150" s="287">
        <v>0</v>
      </c>
      <c r="O150" s="287">
        <v>0</v>
      </c>
      <c r="P150" s="287">
        <v>0</v>
      </c>
      <c r="Q150" s="287">
        <v>0</v>
      </c>
      <c r="R150" s="287">
        <v>0</v>
      </c>
      <c r="S150" s="788"/>
    </row>
    <row r="151" spans="1:19">
      <c r="A151" s="353" t="s">
        <v>47</v>
      </c>
      <c r="B151" s="353" t="s">
        <v>508</v>
      </c>
      <c r="C151" s="51" t="s">
        <v>2134</v>
      </c>
      <c r="D151" s="51" t="s">
        <v>2794</v>
      </c>
      <c r="E151" s="51" t="s">
        <v>6236</v>
      </c>
      <c r="F151" s="287">
        <f t="shared" si="2"/>
        <v>580000</v>
      </c>
      <c r="G151" s="287">
        <v>0</v>
      </c>
      <c r="H151" s="287">
        <v>0</v>
      </c>
      <c r="I151" s="287">
        <v>0</v>
      </c>
      <c r="J151" s="287">
        <v>0</v>
      </c>
      <c r="K151" s="287">
        <v>0</v>
      </c>
      <c r="L151" s="287">
        <v>580000</v>
      </c>
      <c r="M151" s="287">
        <v>0</v>
      </c>
      <c r="N151" s="287">
        <v>0</v>
      </c>
      <c r="O151" s="287">
        <v>0</v>
      </c>
      <c r="P151" s="287">
        <v>0</v>
      </c>
      <c r="Q151" s="287">
        <v>0</v>
      </c>
      <c r="R151" s="287">
        <v>0</v>
      </c>
      <c r="S151" s="788"/>
    </row>
    <row r="152" spans="1:19">
      <c r="A152" s="353" t="s">
        <v>47</v>
      </c>
      <c r="B152" s="353" t="s">
        <v>508</v>
      </c>
      <c r="C152" s="51" t="s">
        <v>2134</v>
      </c>
      <c r="D152" s="51" t="s">
        <v>2794</v>
      </c>
      <c r="E152" s="51" t="s">
        <v>6236</v>
      </c>
      <c r="F152" s="287">
        <f t="shared" si="2"/>
        <v>260000</v>
      </c>
      <c r="G152" s="788">
        <v>0</v>
      </c>
      <c r="H152" s="788">
        <v>0</v>
      </c>
      <c r="I152" s="788">
        <v>0</v>
      </c>
      <c r="J152" s="788">
        <v>0</v>
      </c>
      <c r="K152" s="287">
        <v>0</v>
      </c>
      <c r="L152" s="788">
        <v>130000</v>
      </c>
      <c r="M152" s="788">
        <v>0</v>
      </c>
      <c r="N152" s="788">
        <v>0</v>
      </c>
      <c r="O152" s="287">
        <v>0</v>
      </c>
      <c r="P152" s="287">
        <v>0</v>
      </c>
      <c r="Q152" s="287">
        <v>130000</v>
      </c>
      <c r="R152" s="287">
        <v>0</v>
      </c>
      <c r="S152" s="788"/>
    </row>
    <row r="153" spans="1:19">
      <c r="A153" s="353" t="s">
        <v>1671</v>
      </c>
      <c r="B153" s="353" t="s">
        <v>1641</v>
      </c>
      <c r="C153" s="51" t="s">
        <v>2134</v>
      </c>
      <c r="D153" s="51" t="s">
        <v>6976</v>
      </c>
      <c r="E153" s="51" t="s">
        <v>6236</v>
      </c>
      <c r="F153" s="287">
        <f t="shared" si="2"/>
        <v>343180.73</v>
      </c>
      <c r="G153" s="788">
        <v>0</v>
      </c>
      <c r="H153" s="788">
        <v>0</v>
      </c>
      <c r="I153" s="788">
        <v>0</v>
      </c>
      <c r="J153" s="788">
        <v>0</v>
      </c>
      <c r="K153" s="287">
        <v>0</v>
      </c>
      <c r="L153" s="788">
        <v>101373.73</v>
      </c>
      <c r="M153" s="788">
        <v>0</v>
      </c>
      <c r="N153" s="788">
        <v>0</v>
      </c>
      <c r="O153" s="287">
        <v>241807</v>
      </c>
      <c r="P153" s="287">
        <v>0</v>
      </c>
      <c r="Q153" s="287">
        <v>0</v>
      </c>
      <c r="R153" s="287">
        <v>438304.62</v>
      </c>
      <c r="S153" s="788"/>
    </row>
    <row r="154" spans="1:19">
      <c r="A154" s="353" t="s">
        <v>1671</v>
      </c>
      <c r="B154" s="353" t="s">
        <v>1643</v>
      </c>
      <c r="C154" s="51" t="s">
        <v>2134</v>
      </c>
      <c r="D154" s="51" t="s">
        <v>6976</v>
      </c>
      <c r="E154" s="51" t="s">
        <v>6236</v>
      </c>
      <c r="F154" s="287">
        <f t="shared" si="2"/>
        <v>540793.92000000004</v>
      </c>
      <c r="G154" s="788">
        <v>0</v>
      </c>
      <c r="H154" s="788">
        <v>0</v>
      </c>
      <c r="I154" s="788">
        <v>0</v>
      </c>
      <c r="J154" s="788">
        <v>0</v>
      </c>
      <c r="K154" s="287">
        <v>0</v>
      </c>
      <c r="L154" s="788">
        <v>524831.92000000004</v>
      </c>
      <c r="M154" s="788">
        <v>0</v>
      </c>
      <c r="N154" s="788">
        <v>0</v>
      </c>
      <c r="O154" s="287">
        <v>15962</v>
      </c>
      <c r="P154" s="287">
        <v>0</v>
      </c>
      <c r="Q154" s="287">
        <v>0</v>
      </c>
      <c r="R154" s="287">
        <v>0</v>
      </c>
      <c r="S154" s="788"/>
    </row>
    <row r="155" spans="1:19">
      <c r="A155" s="353" t="s">
        <v>1766</v>
      </c>
      <c r="B155" s="353" t="s">
        <v>46</v>
      </c>
      <c r="C155" s="51" t="s">
        <v>2134</v>
      </c>
      <c r="D155" s="51" t="s">
        <v>2793</v>
      </c>
      <c r="E155" s="51" t="s">
        <v>6236</v>
      </c>
      <c r="F155" s="287">
        <f t="shared" si="2"/>
        <v>82532</v>
      </c>
      <c r="G155" s="788">
        <v>0</v>
      </c>
      <c r="H155" s="788">
        <v>0</v>
      </c>
      <c r="I155" s="788">
        <v>0</v>
      </c>
      <c r="J155" s="788">
        <v>0</v>
      </c>
      <c r="K155" s="287">
        <v>0</v>
      </c>
      <c r="L155" s="788">
        <v>0</v>
      </c>
      <c r="M155" s="788">
        <v>0</v>
      </c>
      <c r="N155" s="788">
        <v>0</v>
      </c>
      <c r="O155" s="788">
        <v>0</v>
      </c>
      <c r="P155" s="287">
        <v>82532</v>
      </c>
      <c r="Q155" s="287">
        <v>0</v>
      </c>
      <c r="R155" s="287">
        <v>0</v>
      </c>
      <c r="S155" s="788"/>
    </row>
    <row r="156" spans="1:19">
      <c r="A156" s="353" t="s">
        <v>1766</v>
      </c>
      <c r="B156" s="353" t="s">
        <v>6595</v>
      </c>
      <c r="C156" s="51" t="s">
        <v>2974</v>
      </c>
      <c r="D156" s="51" t="s">
        <v>2798</v>
      </c>
      <c r="E156" s="51" t="s">
        <v>6236</v>
      </c>
      <c r="F156" s="287">
        <f t="shared" si="2"/>
        <v>2700</v>
      </c>
      <c r="G156" s="213"/>
      <c r="H156" s="213"/>
      <c r="I156" s="213"/>
      <c r="J156" s="213"/>
      <c r="K156" s="213"/>
      <c r="L156" s="213"/>
      <c r="M156" s="213"/>
      <c r="N156" s="213"/>
      <c r="O156" s="213"/>
      <c r="P156" s="287">
        <v>0</v>
      </c>
      <c r="Q156" s="287">
        <v>2700</v>
      </c>
      <c r="R156" s="287">
        <v>0</v>
      </c>
      <c r="S156" s="788"/>
    </row>
    <row r="157" spans="1:19">
      <c r="A157" s="353" t="s">
        <v>1766</v>
      </c>
      <c r="B157" s="353" t="s">
        <v>6595</v>
      </c>
      <c r="C157" s="51" t="s">
        <v>2974</v>
      </c>
      <c r="D157" s="51" t="s">
        <v>2798</v>
      </c>
      <c r="E157" s="51" t="s">
        <v>6236</v>
      </c>
      <c r="F157" s="287">
        <f t="shared" si="2"/>
        <v>110</v>
      </c>
      <c r="G157" s="213"/>
      <c r="H157" s="213"/>
      <c r="I157" s="213"/>
      <c r="J157" s="213"/>
      <c r="K157" s="213"/>
      <c r="L157" s="213"/>
      <c r="M157" s="213"/>
      <c r="N157" s="213"/>
      <c r="O157" s="213"/>
      <c r="P157" s="287"/>
      <c r="Q157" s="287">
        <v>110</v>
      </c>
      <c r="R157" s="287">
        <v>0</v>
      </c>
      <c r="S157" s="788"/>
    </row>
    <row r="158" spans="1:19">
      <c r="A158" s="353" t="s">
        <v>1524</v>
      </c>
      <c r="B158" s="353" t="s">
        <v>1913</v>
      </c>
      <c r="C158" s="51" t="s">
        <v>2974</v>
      </c>
      <c r="D158" s="51" t="s">
        <v>2786</v>
      </c>
      <c r="E158" s="51" t="s">
        <v>6236</v>
      </c>
      <c r="F158" s="287">
        <f t="shared" si="2"/>
        <v>1850.66</v>
      </c>
      <c r="G158" s="213"/>
      <c r="H158" s="213"/>
      <c r="I158" s="213"/>
      <c r="J158" s="213"/>
      <c r="K158" s="213"/>
      <c r="L158" s="213"/>
      <c r="M158" s="213"/>
      <c r="N158" s="213"/>
      <c r="O158" s="213"/>
      <c r="P158" s="213"/>
      <c r="Q158" s="287">
        <v>1850.66</v>
      </c>
      <c r="R158" s="287">
        <v>0</v>
      </c>
      <c r="S158" s="788"/>
    </row>
    <row r="159" spans="1:19">
      <c r="A159" s="353" t="s">
        <v>47</v>
      </c>
      <c r="B159" s="353" t="s">
        <v>442</v>
      </c>
      <c r="C159" s="51" t="s">
        <v>2974</v>
      </c>
      <c r="D159" s="51" t="s">
        <v>2785</v>
      </c>
      <c r="E159" s="51" t="s">
        <v>6236</v>
      </c>
      <c r="F159" s="287">
        <f t="shared" si="2"/>
        <v>1003</v>
      </c>
      <c r="G159" s="213"/>
      <c r="H159" s="213"/>
      <c r="I159" s="213"/>
      <c r="J159" s="213"/>
      <c r="K159" s="213"/>
      <c r="L159" s="213"/>
      <c r="M159" s="213"/>
      <c r="N159" s="213"/>
      <c r="O159" s="213"/>
      <c r="P159" s="213"/>
      <c r="Q159" s="287">
        <v>1003</v>
      </c>
      <c r="R159" s="287">
        <v>0</v>
      </c>
      <c r="S159" s="788"/>
    </row>
    <row r="160" spans="1:19">
      <c r="A160" s="353" t="s">
        <v>23</v>
      </c>
      <c r="B160" s="353" t="s">
        <v>440</v>
      </c>
      <c r="C160" s="51" t="s">
        <v>2779</v>
      </c>
      <c r="D160" s="51" t="s">
        <v>2788</v>
      </c>
      <c r="E160" s="51" t="s">
        <v>6236</v>
      </c>
      <c r="F160" s="287">
        <f t="shared" si="2"/>
        <v>0</v>
      </c>
      <c r="G160" s="213"/>
      <c r="H160" s="213"/>
      <c r="I160" s="213"/>
      <c r="J160" s="213"/>
      <c r="K160" s="213"/>
      <c r="L160" s="213"/>
      <c r="M160" s="213"/>
      <c r="N160" s="213"/>
      <c r="O160" s="213"/>
      <c r="P160" s="213"/>
      <c r="Q160" s="213"/>
      <c r="R160" s="287">
        <v>161</v>
      </c>
      <c r="S160" s="788"/>
    </row>
    <row r="161" spans="1:19">
      <c r="A161" s="353" t="s">
        <v>23</v>
      </c>
      <c r="B161" s="353" t="s">
        <v>436</v>
      </c>
      <c r="C161" s="51" t="s">
        <v>2974</v>
      </c>
      <c r="D161" s="51" t="s">
        <v>2784</v>
      </c>
      <c r="E161" s="51" t="s">
        <v>6236</v>
      </c>
      <c r="F161" s="287">
        <f t="shared" si="2"/>
        <v>0</v>
      </c>
      <c r="G161" s="213"/>
      <c r="H161" s="213"/>
      <c r="I161" s="213"/>
      <c r="J161" s="213"/>
      <c r="K161" s="213"/>
      <c r="L161" s="213"/>
      <c r="M161" s="213"/>
      <c r="N161" s="213"/>
      <c r="O161" s="213"/>
      <c r="P161" s="213"/>
      <c r="Q161" s="213"/>
      <c r="R161" s="287">
        <v>10</v>
      </c>
      <c r="S161" s="788"/>
    </row>
    <row r="162" spans="1:19">
      <c r="A162" s="353" t="s">
        <v>23</v>
      </c>
      <c r="B162" s="353" t="s">
        <v>5792</v>
      </c>
      <c r="C162" s="51" t="s">
        <v>2974</v>
      </c>
      <c r="D162" s="51" t="s">
        <v>2784</v>
      </c>
      <c r="E162" s="51" t="s">
        <v>6236</v>
      </c>
      <c r="F162" s="287">
        <f t="shared" si="2"/>
        <v>0</v>
      </c>
      <c r="G162" s="213"/>
      <c r="H162" s="213"/>
      <c r="I162" s="213"/>
      <c r="J162" s="213"/>
      <c r="K162" s="213"/>
      <c r="L162" s="213"/>
      <c r="M162" s="213"/>
      <c r="N162" s="213"/>
      <c r="O162" s="213"/>
      <c r="P162" s="213"/>
      <c r="Q162" s="213"/>
      <c r="R162" s="287">
        <v>6</v>
      </c>
      <c r="S162" s="788"/>
    </row>
    <row r="163" spans="1:19">
      <c r="A163" s="353" t="s">
        <v>1524</v>
      </c>
      <c r="B163" s="353" t="s">
        <v>446</v>
      </c>
      <c r="C163" s="51" t="s">
        <v>2974</v>
      </c>
      <c r="D163" s="51" t="s">
        <v>2786</v>
      </c>
      <c r="E163" s="51" t="s">
        <v>6236</v>
      </c>
      <c r="F163" s="287">
        <f t="shared" si="2"/>
        <v>0</v>
      </c>
      <c r="G163" s="213"/>
      <c r="H163" s="213"/>
      <c r="I163" s="213"/>
      <c r="J163" s="213"/>
      <c r="K163" s="213"/>
      <c r="L163" s="213"/>
      <c r="M163" s="213"/>
      <c r="N163" s="213"/>
      <c r="O163" s="213"/>
      <c r="P163" s="213"/>
      <c r="Q163" s="213"/>
      <c r="R163" s="287">
        <v>1368</v>
      </c>
      <c r="S163" s="788"/>
    </row>
    <row r="164" spans="1:19">
      <c r="A164" s="353" t="s">
        <v>1524</v>
      </c>
      <c r="B164" s="353" t="s">
        <v>295</v>
      </c>
      <c r="C164" s="51" t="s">
        <v>2974</v>
      </c>
      <c r="D164" s="51" t="s">
        <v>2786</v>
      </c>
      <c r="E164" s="51" t="s">
        <v>6236</v>
      </c>
      <c r="F164" s="287">
        <f t="shared" si="2"/>
        <v>0</v>
      </c>
      <c r="G164" s="213"/>
      <c r="H164" s="213"/>
      <c r="I164" s="213"/>
      <c r="J164" s="213"/>
      <c r="K164" s="213"/>
      <c r="L164" s="213"/>
      <c r="M164" s="213"/>
      <c r="N164" s="213"/>
      <c r="O164" s="213"/>
      <c r="P164" s="213"/>
      <c r="Q164" s="213"/>
      <c r="R164" s="287">
        <v>600</v>
      </c>
      <c r="S164" s="788"/>
    </row>
    <row r="165" spans="1:19">
      <c r="A165" s="353" t="s">
        <v>1671</v>
      </c>
      <c r="B165" s="353" t="s">
        <v>1641</v>
      </c>
      <c r="C165" s="51" t="s">
        <v>2134</v>
      </c>
      <c r="D165" s="51" t="s">
        <v>6976</v>
      </c>
      <c r="E165" s="51" t="s">
        <v>6236</v>
      </c>
      <c r="F165" s="287">
        <f t="shared" si="2"/>
        <v>0</v>
      </c>
      <c r="G165" s="213"/>
      <c r="H165" s="213"/>
      <c r="I165" s="213"/>
      <c r="J165" s="213"/>
      <c r="K165" s="213"/>
      <c r="L165" s="213"/>
      <c r="M165" s="213"/>
      <c r="N165" s="213"/>
      <c r="O165" s="213"/>
      <c r="P165" s="213"/>
      <c r="Q165" s="213"/>
      <c r="R165" s="287">
        <v>997455</v>
      </c>
      <c r="S165" s="788"/>
    </row>
    <row r="166" spans="1:19">
      <c r="A166" s="353" t="s">
        <v>1524</v>
      </c>
      <c r="B166" s="353" t="s">
        <v>5794</v>
      </c>
      <c r="C166" s="51" t="s">
        <v>2134</v>
      </c>
      <c r="D166" s="51" t="s">
        <v>2799</v>
      </c>
      <c r="E166" s="51" t="s">
        <v>6236</v>
      </c>
      <c r="F166" s="287">
        <f t="shared" si="2"/>
        <v>0</v>
      </c>
      <c r="G166" s="213"/>
      <c r="H166" s="213"/>
      <c r="I166" s="213"/>
      <c r="J166" s="213"/>
      <c r="K166" s="213"/>
      <c r="L166" s="213"/>
      <c r="M166" s="213"/>
      <c r="N166" s="213"/>
      <c r="O166" s="213"/>
      <c r="P166" s="213"/>
      <c r="Q166" s="213"/>
      <c r="R166" s="287">
        <v>4995.6099999999997</v>
      </c>
      <c r="S166" s="788"/>
    </row>
    <row r="167" spans="1:19">
      <c r="A167" s="353" t="s">
        <v>23</v>
      </c>
      <c r="B167" s="353" t="s">
        <v>436</v>
      </c>
      <c r="C167" s="51" t="s">
        <v>2974</v>
      </c>
      <c r="D167" s="51" t="s">
        <v>2784</v>
      </c>
      <c r="E167" s="51" t="s">
        <v>6236</v>
      </c>
      <c r="F167" s="287">
        <f t="shared" si="2"/>
        <v>0</v>
      </c>
      <c r="G167" s="213"/>
      <c r="H167" s="213"/>
      <c r="I167" s="213"/>
      <c r="J167" s="213"/>
      <c r="K167" s="213"/>
      <c r="L167" s="213"/>
      <c r="M167" s="213"/>
      <c r="N167" s="213"/>
      <c r="O167" s="213"/>
      <c r="P167" s="213"/>
      <c r="Q167" s="213"/>
      <c r="R167" s="287">
        <v>-200</v>
      </c>
      <c r="S167" s="788"/>
    </row>
    <row r="168" spans="1:19">
      <c r="A168" s="353" t="s">
        <v>1524</v>
      </c>
      <c r="B168" s="353" t="s">
        <v>5794</v>
      </c>
      <c r="C168" s="51" t="s">
        <v>2134</v>
      </c>
      <c r="D168" s="51" t="s">
        <v>2799</v>
      </c>
      <c r="E168" s="51" t="s">
        <v>6236</v>
      </c>
      <c r="F168" s="287">
        <f t="shared" si="2"/>
        <v>0</v>
      </c>
      <c r="G168" s="213"/>
      <c r="H168" s="213"/>
      <c r="I168" s="213"/>
      <c r="J168" s="213"/>
      <c r="K168" s="213"/>
      <c r="L168" s="213"/>
      <c r="M168" s="213"/>
      <c r="N168" s="213"/>
      <c r="O168" s="213"/>
      <c r="P168" s="213"/>
      <c r="Q168" s="213"/>
      <c r="R168" s="287">
        <v>5000.3900000000003</v>
      </c>
      <c r="S168" s="788"/>
    </row>
    <row r="169" spans="1:19">
      <c r="A169" s="353" t="s">
        <v>1766</v>
      </c>
      <c r="B169" s="353" t="s">
        <v>6595</v>
      </c>
      <c r="C169" s="51" t="s">
        <v>2974</v>
      </c>
      <c r="D169" s="51" t="s">
        <v>2798</v>
      </c>
      <c r="E169" s="51" t="s">
        <v>6236</v>
      </c>
      <c r="F169" s="287">
        <f t="shared" si="2"/>
        <v>0</v>
      </c>
      <c r="G169" s="213"/>
      <c r="H169" s="213"/>
      <c r="I169" s="213"/>
      <c r="J169" s="213"/>
      <c r="K169" s="213"/>
      <c r="L169" s="213"/>
      <c r="M169" s="213"/>
      <c r="N169" s="213"/>
      <c r="O169" s="213"/>
      <c r="P169" s="213"/>
      <c r="Q169" s="213"/>
      <c r="R169" s="287">
        <v>-1480</v>
      </c>
      <c r="S169" s="788"/>
    </row>
    <row r="170" spans="1:19">
      <c r="A170" s="353" t="s">
        <v>5795</v>
      </c>
      <c r="B170" s="353" t="s">
        <v>438</v>
      </c>
      <c r="C170" s="51" t="s">
        <v>2974</v>
      </c>
      <c r="D170" s="51" t="s">
        <v>6601</v>
      </c>
      <c r="E170" s="51" t="s">
        <v>6236</v>
      </c>
      <c r="F170" s="287">
        <f t="shared" si="2"/>
        <v>0</v>
      </c>
      <c r="G170" s="213"/>
      <c r="H170" s="213"/>
      <c r="I170" s="213"/>
      <c r="J170" s="213"/>
      <c r="K170" s="213"/>
      <c r="L170" s="213"/>
      <c r="M170" s="213"/>
      <c r="N170" s="213"/>
      <c r="O170" s="213"/>
      <c r="P170" s="213"/>
      <c r="Q170" s="213"/>
      <c r="R170" s="287">
        <v>1</v>
      </c>
      <c r="S170" s="788"/>
    </row>
    <row r="171" spans="1:19">
      <c r="A171" s="353" t="s">
        <v>1766</v>
      </c>
      <c r="B171" s="353" t="s">
        <v>6595</v>
      </c>
      <c r="C171" s="51" t="s">
        <v>2974</v>
      </c>
      <c r="D171" s="51" t="s">
        <v>2798</v>
      </c>
      <c r="E171" s="51" t="s">
        <v>6236</v>
      </c>
      <c r="F171" s="287">
        <f t="shared" si="2"/>
        <v>0</v>
      </c>
      <c r="G171" s="213"/>
      <c r="H171" s="213"/>
      <c r="I171" s="213"/>
      <c r="J171" s="213"/>
      <c r="K171" s="213"/>
      <c r="L171" s="213"/>
      <c r="M171" s="213"/>
      <c r="N171" s="213"/>
      <c r="O171" s="213"/>
      <c r="P171" s="213"/>
      <c r="Q171" s="213"/>
      <c r="R171" s="287">
        <v>1651</v>
      </c>
      <c r="S171" s="788"/>
    </row>
    <row r="172" spans="1:19">
      <c r="A172" s="944" t="s">
        <v>1671</v>
      </c>
      <c r="B172" s="944" t="s">
        <v>1641</v>
      </c>
      <c r="C172" s="51" t="s">
        <v>4679</v>
      </c>
      <c r="D172" s="51" t="s">
        <v>6980</v>
      </c>
      <c r="E172" s="51" t="s">
        <v>6987</v>
      </c>
      <c r="F172" s="287">
        <f t="shared" si="2"/>
        <v>99339.239999999991</v>
      </c>
      <c r="G172" s="213">
        <v>0</v>
      </c>
      <c r="H172" s="213">
        <v>0</v>
      </c>
      <c r="I172" s="213">
        <v>0</v>
      </c>
      <c r="J172" s="213">
        <v>23801.200000000001</v>
      </c>
      <c r="K172" s="213">
        <v>7314.14</v>
      </c>
      <c r="L172" s="213">
        <v>6121.2</v>
      </c>
      <c r="M172" s="213">
        <v>31590.18</v>
      </c>
      <c r="N172" s="213">
        <v>6189.51</v>
      </c>
      <c r="O172" s="213">
        <v>1945.17</v>
      </c>
      <c r="P172" s="213">
        <v>12781.41</v>
      </c>
      <c r="Q172" s="213">
        <v>9596.43</v>
      </c>
      <c r="R172" s="213">
        <v>5568.88</v>
      </c>
    </row>
    <row r="173" spans="1:19">
      <c r="A173" s="944" t="s">
        <v>1671</v>
      </c>
      <c r="B173" s="944" t="s">
        <v>1641</v>
      </c>
      <c r="C173" s="51" t="s">
        <v>4681</v>
      </c>
      <c r="D173" s="51" t="s">
        <v>6981</v>
      </c>
      <c r="E173" s="51" t="s">
        <v>6987</v>
      </c>
      <c r="F173" s="287">
        <f t="shared" si="2"/>
        <v>199830.49000000002</v>
      </c>
      <c r="G173" s="213">
        <v>0</v>
      </c>
      <c r="H173" s="213">
        <v>0</v>
      </c>
      <c r="I173" s="213">
        <v>0</v>
      </c>
      <c r="J173" s="213">
        <v>0</v>
      </c>
      <c r="K173" s="213">
        <v>0</v>
      </c>
      <c r="L173" s="213">
        <v>162854.99</v>
      </c>
      <c r="M173" s="213">
        <v>17618.5</v>
      </c>
      <c r="N173" s="213">
        <v>0</v>
      </c>
      <c r="O173" s="213">
        <v>20589.89</v>
      </c>
      <c r="P173" s="213">
        <v>1807.79</v>
      </c>
      <c r="Q173" s="213">
        <v>-3040.68</v>
      </c>
      <c r="R173" s="213">
        <v>23768.22</v>
      </c>
    </row>
    <row r="174" spans="1:19">
      <c r="A174" s="944" t="s">
        <v>1671</v>
      </c>
      <c r="B174" s="944" t="s">
        <v>1641</v>
      </c>
      <c r="C174" s="51" t="s">
        <v>4681</v>
      </c>
      <c r="D174" s="51" t="s">
        <v>6981</v>
      </c>
      <c r="E174" s="51" t="s">
        <v>6987</v>
      </c>
      <c r="F174" s="287">
        <f t="shared" si="2"/>
        <v>1101970.22</v>
      </c>
      <c r="G174" s="213">
        <v>0</v>
      </c>
      <c r="H174" s="213">
        <v>1000622.65</v>
      </c>
      <c r="I174" s="213">
        <v>3118.63</v>
      </c>
      <c r="J174" s="213">
        <v>64695.49</v>
      </c>
      <c r="K174" s="213">
        <v>1790.19</v>
      </c>
      <c r="L174" s="213">
        <v>1987.03</v>
      </c>
      <c r="M174" s="213">
        <v>148772.32</v>
      </c>
      <c r="N174" s="213">
        <v>8466.02</v>
      </c>
      <c r="O174" s="213">
        <v>9451.57</v>
      </c>
      <c r="P174" s="213">
        <v>-152633.35</v>
      </c>
      <c r="Q174" s="213">
        <v>15699.67</v>
      </c>
      <c r="R174" s="213">
        <v>914937.61</v>
      </c>
    </row>
    <row r="175" spans="1:19">
      <c r="A175" s="944" t="s">
        <v>1671</v>
      </c>
      <c r="B175" s="944" t="s">
        <v>1640</v>
      </c>
      <c r="C175" s="51" t="s">
        <v>4681</v>
      </c>
      <c r="D175" s="51" t="s">
        <v>6981</v>
      </c>
      <c r="E175" s="51" t="s">
        <v>6987</v>
      </c>
      <c r="F175" s="287">
        <f t="shared" si="2"/>
        <v>17816.879999999997</v>
      </c>
      <c r="G175" s="213">
        <v>0</v>
      </c>
      <c r="H175" s="213">
        <v>0</v>
      </c>
      <c r="I175" s="213">
        <v>874</v>
      </c>
      <c r="J175" s="213">
        <v>0</v>
      </c>
      <c r="K175" s="213">
        <v>0</v>
      </c>
      <c r="L175" s="213">
        <v>0</v>
      </c>
      <c r="M175" s="213">
        <v>5616.5</v>
      </c>
      <c r="N175" s="213">
        <v>9392.6299999999992</v>
      </c>
      <c r="O175" s="213">
        <v>0</v>
      </c>
      <c r="P175" s="213">
        <v>1933.75</v>
      </c>
      <c r="Q175" s="213">
        <v>0</v>
      </c>
      <c r="R175" s="213">
        <v>33712</v>
      </c>
    </row>
    <row r="176" spans="1:19">
      <c r="A176" s="944" t="s">
        <v>1671</v>
      </c>
      <c r="B176" s="944" t="s">
        <v>1643</v>
      </c>
      <c r="C176" s="51" t="s">
        <v>4681</v>
      </c>
      <c r="D176" s="51" t="s">
        <v>6981</v>
      </c>
      <c r="E176" s="51" t="s">
        <v>6987</v>
      </c>
      <c r="F176" s="287">
        <f t="shared" si="2"/>
        <v>189878.91999999998</v>
      </c>
      <c r="G176" s="213">
        <v>0</v>
      </c>
      <c r="H176" s="213">
        <v>6559.25</v>
      </c>
      <c r="I176" s="213">
        <v>19578.12</v>
      </c>
      <c r="J176" s="213">
        <v>269.36</v>
      </c>
      <c r="K176" s="213">
        <v>1291.29</v>
      </c>
      <c r="L176" s="213">
        <v>23795.71</v>
      </c>
      <c r="M176" s="213">
        <v>-980.85</v>
      </c>
      <c r="N176" s="213">
        <v>9399.7800000000007</v>
      </c>
      <c r="O176" s="213">
        <v>43854.5</v>
      </c>
      <c r="P176" s="213">
        <v>84053.71</v>
      </c>
      <c r="Q176" s="213">
        <v>2058.0500000000002</v>
      </c>
      <c r="R176" s="213">
        <v>692662.36</v>
      </c>
    </row>
    <row r="177" spans="1:18">
      <c r="A177" s="944" t="s">
        <v>1766</v>
      </c>
      <c r="B177" s="944" t="s">
        <v>1775</v>
      </c>
      <c r="C177" s="51" t="s">
        <v>4678</v>
      </c>
      <c r="D177" s="51" t="s">
        <v>6603</v>
      </c>
      <c r="E177" s="51" t="s">
        <v>6987</v>
      </c>
      <c r="F177" s="287">
        <f t="shared" si="2"/>
        <v>373.5</v>
      </c>
      <c r="G177" s="213">
        <v>29.34</v>
      </c>
      <c r="H177" s="213">
        <v>28.68</v>
      </c>
      <c r="I177" s="213">
        <v>28.68</v>
      </c>
      <c r="J177" s="213">
        <v>33.46</v>
      </c>
      <c r="K177" s="213">
        <v>57.36</v>
      </c>
      <c r="L177" s="213">
        <v>38.24</v>
      </c>
      <c r="M177" s="213">
        <v>28.68</v>
      </c>
      <c r="N177" s="213">
        <v>28.68</v>
      </c>
      <c r="O177" s="213">
        <v>28.68</v>
      </c>
      <c r="P177" s="213">
        <v>28.68</v>
      </c>
      <c r="Q177" s="213">
        <v>43.02</v>
      </c>
      <c r="R177" s="213">
        <v>28.68</v>
      </c>
    </row>
    <row r="178" spans="1:18">
      <c r="A178" s="944" t="s">
        <v>1766</v>
      </c>
      <c r="B178" s="944" t="s">
        <v>6595</v>
      </c>
      <c r="C178" s="51" t="s">
        <v>4678</v>
      </c>
      <c r="D178" s="51" t="s">
        <v>6603</v>
      </c>
      <c r="E178" s="51" t="s">
        <v>6987</v>
      </c>
      <c r="F178" s="287">
        <f t="shared" si="2"/>
        <v>436.19000000000005</v>
      </c>
      <c r="G178" s="213">
        <v>53.79</v>
      </c>
      <c r="H178" s="213">
        <v>62.14</v>
      </c>
      <c r="I178" s="213">
        <v>38.24</v>
      </c>
      <c r="J178" s="213">
        <v>33.46</v>
      </c>
      <c r="K178" s="213">
        <v>38.24</v>
      </c>
      <c r="L178" s="213">
        <v>19.12</v>
      </c>
      <c r="M178" s="213">
        <v>28.68</v>
      </c>
      <c r="N178" s="213">
        <v>28.68</v>
      </c>
      <c r="O178" s="213">
        <v>38.24</v>
      </c>
      <c r="P178" s="213">
        <v>38.24</v>
      </c>
      <c r="Q178" s="213">
        <v>57.36</v>
      </c>
      <c r="R178" s="213">
        <v>43.02</v>
      </c>
    </row>
    <row r="179" spans="1:18">
      <c r="A179" s="944" t="s">
        <v>1766</v>
      </c>
      <c r="B179" s="944" t="s">
        <v>117</v>
      </c>
      <c r="C179" s="51" t="s">
        <v>4679</v>
      </c>
      <c r="D179" s="51" t="s">
        <v>6604</v>
      </c>
      <c r="E179" s="51" t="s">
        <v>6987</v>
      </c>
      <c r="F179" s="287">
        <f t="shared" si="2"/>
        <v>1553.3999999999999</v>
      </c>
      <c r="G179" s="213">
        <v>0</v>
      </c>
      <c r="H179" s="213">
        <v>155.34</v>
      </c>
      <c r="I179" s="213">
        <v>155.34</v>
      </c>
      <c r="J179" s="213">
        <v>155.34</v>
      </c>
      <c r="K179" s="213">
        <v>155.34</v>
      </c>
      <c r="L179" s="213">
        <v>155.34</v>
      </c>
      <c r="M179" s="213">
        <v>155.34</v>
      </c>
      <c r="N179" s="213">
        <v>155.34</v>
      </c>
      <c r="O179" s="213">
        <v>155.34</v>
      </c>
      <c r="P179" s="213">
        <v>155.34</v>
      </c>
      <c r="Q179" s="213">
        <v>155.34</v>
      </c>
      <c r="R179" s="213">
        <v>310.68</v>
      </c>
    </row>
    <row r="180" spans="1:18">
      <c r="A180" s="944" t="s">
        <v>1766</v>
      </c>
      <c r="B180" s="944" t="s">
        <v>117</v>
      </c>
      <c r="C180" s="51" t="s">
        <v>4679</v>
      </c>
      <c r="D180" s="51" t="s">
        <v>6604</v>
      </c>
      <c r="E180" s="51" t="s">
        <v>6987</v>
      </c>
      <c r="F180" s="287">
        <f t="shared" si="2"/>
        <v>417.72999999999996</v>
      </c>
      <c r="G180" s="213">
        <v>0</v>
      </c>
      <c r="H180" s="213">
        <v>0</v>
      </c>
      <c r="I180" s="213">
        <v>90.83</v>
      </c>
      <c r="J180" s="213">
        <v>326.89999999999998</v>
      </c>
      <c r="K180" s="213">
        <v>0</v>
      </c>
      <c r="L180" s="213">
        <v>0</v>
      </c>
      <c r="M180" s="213">
        <v>0</v>
      </c>
      <c r="N180" s="213">
        <v>0</v>
      </c>
      <c r="O180" s="213">
        <v>0</v>
      </c>
      <c r="P180" s="213">
        <v>0</v>
      </c>
      <c r="Q180" s="213">
        <v>0</v>
      </c>
      <c r="R180" s="213">
        <v>0</v>
      </c>
    </row>
    <row r="181" spans="1:18">
      <c r="A181" s="944" t="s">
        <v>1766</v>
      </c>
      <c r="B181" s="944" t="s">
        <v>117</v>
      </c>
      <c r="C181" s="51" t="s">
        <v>4678</v>
      </c>
      <c r="D181" s="51" t="s">
        <v>6603</v>
      </c>
      <c r="E181" s="51" t="s">
        <v>6987</v>
      </c>
      <c r="F181" s="287">
        <f t="shared" si="2"/>
        <v>574.70000000000005</v>
      </c>
      <c r="G181" s="213">
        <v>48.9</v>
      </c>
      <c r="H181" s="213">
        <v>47.8</v>
      </c>
      <c r="I181" s="213">
        <v>47.8</v>
      </c>
      <c r="J181" s="213">
        <v>47.8</v>
      </c>
      <c r="K181" s="213">
        <v>71.7</v>
      </c>
      <c r="L181" s="213">
        <v>47.8</v>
      </c>
      <c r="M181" s="213">
        <v>47.8</v>
      </c>
      <c r="N181" s="213">
        <v>47.8</v>
      </c>
      <c r="O181" s="213">
        <v>47.8</v>
      </c>
      <c r="P181" s="213">
        <v>47.8</v>
      </c>
      <c r="Q181" s="213">
        <v>71.7</v>
      </c>
      <c r="R181" s="213">
        <v>47.8</v>
      </c>
    </row>
    <row r="182" spans="1:18">
      <c r="A182" s="944" t="s">
        <v>1766</v>
      </c>
      <c r="B182" s="944" t="s">
        <v>46</v>
      </c>
      <c r="C182" s="51" t="s">
        <v>4677</v>
      </c>
      <c r="D182" s="51" t="s">
        <v>6605</v>
      </c>
      <c r="E182" s="51" t="s">
        <v>6987</v>
      </c>
      <c r="F182" s="287">
        <f t="shared" si="2"/>
        <v>247344</v>
      </c>
      <c r="G182" s="213">
        <v>0</v>
      </c>
      <c r="H182" s="213">
        <v>0</v>
      </c>
      <c r="I182" s="213">
        <v>0</v>
      </c>
      <c r="J182" s="213">
        <v>0</v>
      </c>
      <c r="K182" s="213">
        <v>103060</v>
      </c>
      <c r="L182" s="213">
        <v>20612</v>
      </c>
      <c r="M182" s="213">
        <v>61836</v>
      </c>
      <c r="N182" s="213">
        <v>0</v>
      </c>
      <c r="O182" s="213">
        <v>0</v>
      </c>
      <c r="P182" s="213">
        <v>61836</v>
      </c>
      <c r="Q182" s="213">
        <v>0</v>
      </c>
      <c r="R182" s="213">
        <v>0</v>
      </c>
    </row>
    <row r="183" spans="1:18">
      <c r="A183" s="944" t="s">
        <v>1766</v>
      </c>
      <c r="B183" s="944" t="s">
        <v>46</v>
      </c>
      <c r="C183" s="51" t="s">
        <v>4679</v>
      </c>
      <c r="D183" s="51" t="s">
        <v>6604</v>
      </c>
      <c r="E183" s="51" t="s">
        <v>6987</v>
      </c>
      <c r="F183" s="287">
        <f t="shared" si="2"/>
        <v>415176.99</v>
      </c>
      <c r="G183" s="213">
        <v>0</v>
      </c>
      <c r="H183" s="213">
        <v>0</v>
      </c>
      <c r="I183" s="213">
        <v>0</v>
      </c>
      <c r="J183" s="213">
        <v>103794.25</v>
      </c>
      <c r="K183" s="213">
        <v>69196.160000000003</v>
      </c>
      <c r="L183" s="213">
        <v>34598.080000000002</v>
      </c>
      <c r="M183" s="213">
        <v>103794.25</v>
      </c>
      <c r="N183" s="213">
        <v>0</v>
      </c>
      <c r="O183" s="213">
        <v>0</v>
      </c>
      <c r="P183" s="213">
        <v>103794.25</v>
      </c>
      <c r="Q183" s="213">
        <v>0</v>
      </c>
      <c r="R183" s="213">
        <v>0</v>
      </c>
    </row>
    <row r="184" spans="1:18">
      <c r="A184" s="944" t="s">
        <v>1766</v>
      </c>
      <c r="B184" s="944" t="s">
        <v>46</v>
      </c>
      <c r="C184" s="51" t="s">
        <v>4679</v>
      </c>
      <c r="D184" s="51" t="s">
        <v>6604</v>
      </c>
      <c r="E184" s="51" t="s">
        <v>6987</v>
      </c>
      <c r="F184" s="287">
        <f t="shared" si="2"/>
        <v>351877.2</v>
      </c>
      <c r="G184" s="213">
        <v>0</v>
      </c>
      <c r="H184" s="213">
        <v>0</v>
      </c>
      <c r="I184" s="213">
        <v>0</v>
      </c>
      <c r="J184" s="213">
        <v>87969.3</v>
      </c>
      <c r="K184" s="213">
        <v>0</v>
      </c>
      <c r="L184" s="213">
        <v>87969.3</v>
      </c>
      <c r="M184" s="213">
        <v>87969.3</v>
      </c>
      <c r="N184" s="213">
        <v>0</v>
      </c>
      <c r="O184" s="213">
        <v>0</v>
      </c>
      <c r="P184" s="213">
        <v>87969.3</v>
      </c>
      <c r="Q184" s="213">
        <v>0</v>
      </c>
      <c r="R184" s="213">
        <v>0</v>
      </c>
    </row>
    <row r="185" spans="1:18">
      <c r="A185" s="944" t="s">
        <v>1766</v>
      </c>
      <c r="B185" s="944" t="s">
        <v>46</v>
      </c>
      <c r="C185" s="51" t="s">
        <v>4679</v>
      </c>
      <c r="D185" s="51" t="s">
        <v>6604</v>
      </c>
      <c r="E185" s="51" t="s">
        <v>6987</v>
      </c>
      <c r="F185" s="287">
        <f t="shared" si="2"/>
        <v>2600.66</v>
      </c>
      <c r="G185" s="213">
        <v>36.9</v>
      </c>
      <c r="H185" s="213">
        <v>60.16</v>
      </c>
      <c r="I185" s="213">
        <v>6.92</v>
      </c>
      <c r="J185" s="213">
        <v>801.34</v>
      </c>
      <c r="K185" s="213">
        <v>35.659999999999997</v>
      </c>
      <c r="L185" s="213">
        <v>11.36</v>
      </c>
      <c r="M185" s="213">
        <v>742.17</v>
      </c>
      <c r="N185" s="213">
        <v>18.920000000000002</v>
      </c>
      <c r="O185" s="213">
        <v>94.94</v>
      </c>
      <c r="P185" s="213">
        <v>24.62</v>
      </c>
      <c r="Q185" s="213">
        <v>767.67</v>
      </c>
      <c r="R185" s="213">
        <v>813.54</v>
      </c>
    </row>
    <row r="186" spans="1:18">
      <c r="A186" s="944" t="s">
        <v>1766</v>
      </c>
      <c r="B186" s="944" t="s">
        <v>46</v>
      </c>
      <c r="C186" s="51" t="s">
        <v>4679</v>
      </c>
      <c r="D186" s="51" t="s">
        <v>6604</v>
      </c>
      <c r="E186" s="51" t="s">
        <v>6987</v>
      </c>
      <c r="F186" s="287">
        <f t="shared" si="2"/>
        <v>106.53</v>
      </c>
      <c r="G186" s="213">
        <v>9.7200000000000006</v>
      </c>
      <c r="H186" s="213">
        <v>9.7200000000000006</v>
      </c>
      <c r="I186" s="213">
        <v>9.7200000000000006</v>
      </c>
      <c r="J186" s="213">
        <v>9.7200000000000006</v>
      </c>
      <c r="K186" s="213">
        <v>67.650000000000006</v>
      </c>
      <c r="L186" s="213">
        <v>0</v>
      </c>
      <c r="M186" s="213">
        <v>0</v>
      </c>
      <c r="N186" s="213">
        <v>0</v>
      </c>
      <c r="O186" s="213">
        <v>0</v>
      </c>
      <c r="P186" s="213">
        <v>0</v>
      </c>
      <c r="Q186" s="213">
        <v>0</v>
      </c>
      <c r="R186" s="213">
        <v>77.760000000000005</v>
      </c>
    </row>
    <row r="187" spans="1:18">
      <c r="A187" s="944" t="s">
        <v>1766</v>
      </c>
      <c r="B187" s="944" t="s">
        <v>46</v>
      </c>
      <c r="C187" s="51" t="s">
        <v>4679</v>
      </c>
      <c r="D187" s="51" t="s">
        <v>6604</v>
      </c>
      <c r="E187" s="51" t="s">
        <v>6987</v>
      </c>
      <c r="F187" s="287">
        <f t="shared" si="2"/>
        <v>358128.86999999988</v>
      </c>
      <c r="G187" s="213">
        <v>32557.17</v>
      </c>
      <c r="H187" s="213">
        <v>32557.17</v>
      </c>
      <c r="I187" s="213">
        <v>32557.17</v>
      </c>
      <c r="J187" s="213">
        <v>32557.17</v>
      </c>
      <c r="K187" s="213">
        <v>32557.17</v>
      </c>
      <c r="L187" s="213">
        <v>32557.17</v>
      </c>
      <c r="M187" s="213">
        <v>32557.17</v>
      </c>
      <c r="N187" s="213">
        <v>32557.17</v>
      </c>
      <c r="O187" s="213">
        <v>32557.17</v>
      </c>
      <c r="P187" s="213">
        <v>32557.17</v>
      </c>
      <c r="Q187" s="213">
        <v>32557.17</v>
      </c>
      <c r="R187" s="213">
        <v>32557.17</v>
      </c>
    </row>
    <row r="188" spans="1:18">
      <c r="A188" s="944" t="s">
        <v>1766</v>
      </c>
      <c r="B188" s="944" t="s">
        <v>46</v>
      </c>
      <c r="C188" s="51" t="s">
        <v>4679</v>
      </c>
      <c r="D188" s="51" t="s">
        <v>6604</v>
      </c>
      <c r="E188" s="51" t="s">
        <v>6987</v>
      </c>
      <c r="F188" s="287">
        <f t="shared" si="2"/>
        <v>0</v>
      </c>
      <c r="G188" s="213">
        <v>0</v>
      </c>
      <c r="H188" s="213">
        <v>0</v>
      </c>
      <c r="I188" s="213">
        <v>0</v>
      </c>
      <c r="J188" s="213">
        <v>0</v>
      </c>
      <c r="K188" s="213">
        <v>0</v>
      </c>
      <c r="L188" s="213">
        <v>0</v>
      </c>
      <c r="M188" s="213">
        <v>0</v>
      </c>
      <c r="N188" s="213">
        <v>0</v>
      </c>
      <c r="O188" s="213">
        <v>0</v>
      </c>
      <c r="P188" s="213">
        <v>0</v>
      </c>
      <c r="Q188" s="213">
        <v>0</v>
      </c>
      <c r="R188" s="213">
        <v>4686.7700000000004</v>
      </c>
    </row>
    <row r="189" spans="1:18">
      <c r="A189" s="944" t="s">
        <v>1766</v>
      </c>
      <c r="B189" s="944" t="s">
        <v>46</v>
      </c>
      <c r="C189" s="51" t="s">
        <v>4679</v>
      </c>
      <c r="D189" s="51" t="s">
        <v>6604</v>
      </c>
      <c r="E189" s="51" t="s">
        <v>6987</v>
      </c>
      <c r="F189" s="287">
        <f t="shared" si="2"/>
        <v>59062.98000000001</v>
      </c>
      <c r="G189" s="213">
        <v>0</v>
      </c>
      <c r="H189" s="213">
        <v>9345.57</v>
      </c>
      <c r="I189" s="213">
        <v>11108.8</v>
      </c>
      <c r="J189" s="213">
        <v>-1179.55</v>
      </c>
      <c r="K189" s="213">
        <v>15597.29</v>
      </c>
      <c r="L189" s="213">
        <v>3748.01</v>
      </c>
      <c r="M189" s="213">
        <v>4757.08</v>
      </c>
      <c r="N189" s="213">
        <v>4083.25</v>
      </c>
      <c r="O189" s="213">
        <v>4975.1000000000004</v>
      </c>
      <c r="P189" s="213">
        <v>-2708.27</v>
      </c>
      <c r="Q189" s="213">
        <v>9335.7000000000007</v>
      </c>
      <c r="R189" s="213">
        <v>5190.53</v>
      </c>
    </row>
    <row r="190" spans="1:18">
      <c r="A190" s="944" t="s">
        <v>1766</v>
      </c>
      <c r="B190" s="944" t="s">
        <v>46</v>
      </c>
      <c r="C190" s="51" t="s">
        <v>4678</v>
      </c>
      <c r="D190" s="51" t="s">
        <v>6603</v>
      </c>
      <c r="E190" s="51" t="s">
        <v>6987</v>
      </c>
      <c r="F190" s="287">
        <f t="shared" si="2"/>
        <v>1029.2399999999998</v>
      </c>
      <c r="G190" s="213">
        <v>68.459999999999994</v>
      </c>
      <c r="H190" s="213">
        <v>71.7</v>
      </c>
      <c r="I190" s="213">
        <v>76.48</v>
      </c>
      <c r="J190" s="213">
        <v>81.260000000000005</v>
      </c>
      <c r="K190" s="213">
        <v>143.4</v>
      </c>
      <c r="L190" s="213">
        <v>95.6</v>
      </c>
      <c r="M190" s="213">
        <v>95.6</v>
      </c>
      <c r="N190" s="213">
        <v>90.82</v>
      </c>
      <c r="O190" s="213">
        <v>86.04</v>
      </c>
      <c r="P190" s="213">
        <v>86.04</v>
      </c>
      <c r="Q190" s="213">
        <v>133.84</v>
      </c>
      <c r="R190" s="213">
        <v>86.04</v>
      </c>
    </row>
    <row r="191" spans="1:18">
      <c r="A191" s="944" t="s">
        <v>1766</v>
      </c>
      <c r="B191" s="944" t="s">
        <v>46</v>
      </c>
      <c r="C191" s="51" t="s">
        <v>4678</v>
      </c>
      <c r="D191" s="51" t="s">
        <v>6603</v>
      </c>
      <c r="E191" s="51" t="s">
        <v>6987</v>
      </c>
      <c r="F191" s="287">
        <f t="shared" si="2"/>
        <v>13430</v>
      </c>
      <c r="G191" s="213">
        <v>0</v>
      </c>
      <c r="H191" s="213">
        <v>0</v>
      </c>
      <c r="I191" s="213">
        <v>0</v>
      </c>
      <c r="J191" s="213">
        <v>0</v>
      </c>
      <c r="K191" s="213">
        <v>0</v>
      </c>
      <c r="L191" s="213">
        <v>13430</v>
      </c>
      <c r="M191" s="213">
        <v>0</v>
      </c>
      <c r="N191" s="213">
        <v>0</v>
      </c>
      <c r="O191" s="213">
        <v>0</v>
      </c>
      <c r="P191" s="213">
        <v>0</v>
      </c>
      <c r="Q191" s="213">
        <v>0</v>
      </c>
      <c r="R191" s="213">
        <v>0</v>
      </c>
    </row>
    <row r="192" spans="1:18">
      <c r="A192" s="944" t="s">
        <v>1766</v>
      </c>
      <c r="B192" s="944" t="s">
        <v>46</v>
      </c>
      <c r="C192" s="51" t="s">
        <v>4678</v>
      </c>
      <c r="D192" s="51" t="s">
        <v>6603</v>
      </c>
      <c r="E192" s="51" t="s">
        <v>6987</v>
      </c>
      <c r="F192" s="287">
        <f t="shared" si="2"/>
        <v>26435.8</v>
      </c>
      <c r="G192" s="213">
        <v>0</v>
      </c>
      <c r="H192" s="213">
        <v>0</v>
      </c>
      <c r="I192" s="213">
        <v>1364.54</v>
      </c>
      <c r="J192" s="213">
        <v>1023.42</v>
      </c>
      <c r="K192" s="213">
        <v>869.6</v>
      </c>
      <c r="L192" s="213">
        <v>1341.15</v>
      </c>
      <c r="M192" s="213">
        <v>284.29000000000002</v>
      </c>
      <c r="N192" s="213">
        <v>758.08</v>
      </c>
      <c r="O192" s="213">
        <v>6064.63</v>
      </c>
      <c r="P192" s="213">
        <v>7656.62</v>
      </c>
      <c r="Q192" s="213">
        <v>7073.47</v>
      </c>
      <c r="R192" s="213">
        <v>-132.63999999999999</v>
      </c>
    </row>
    <row r="193" spans="1:18">
      <c r="A193" s="944" t="s">
        <v>1766</v>
      </c>
      <c r="B193" s="944" t="s">
        <v>46</v>
      </c>
      <c r="C193" s="51" t="s">
        <v>4678</v>
      </c>
      <c r="D193" s="51" t="s">
        <v>6603</v>
      </c>
      <c r="E193" s="51" t="s">
        <v>6987</v>
      </c>
      <c r="F193" s="287">
        <f t="shared" si="2"/>
        <v>79290.239999999991</v>
      </c>
      <c r="G193" s="213">
        <v>0</v>
      </c>
      <c r="H193" s="213">
        <v>0</v>
      </c>
      <c r="I193" s="213">
        <v>0</v>
      </c>
      <c r="J193" s="213">
        <v>0</v>
      </c>
      <c r="K193" s="213">
        <v>33217.599999999999</v>
      </c>
      <c r="L193" s="213">
        <v>6577.52</v>
      </c>
      <c r="M193" s="213">
        <v>19822.560000000001</v>
      </c>
      <c r="N193" s="213">
        <v>-150</v>
      </c>
      <c r="O193" s="213">
        <v>0</v>
      </c>
      <c r="P193" s="213">
        <v>19822.560000000001</v>
      </c>
      <c r="Q193" s="213">
        <v>0</v>
      </c>
      <c r="R193" s="213">
        <v>0</v>
      </c>
    </row>
    <row r="194" spans="1:18">
      <c r="A194" s="944" t="s">
        <v>1766</v>
      </c>
      <c r="B194" s="944" t="s">
        <v>104</v>
      </c>
      <c r="C194" s="51" t="s">
        <v>4678</v>
      </c>
      <c r="D194" s="51" t="s">
        <v>6603</v>
      </c>
      <c r="E194" s="51" t="s">
        <v>6987</v>
      </c>
      <c r="F194" s="287">
        <f t="shared" si="2"/>
        <v>22206.019999999997</v>
      </c>
      <c r="G194" s="213">
        <v>68.459999999999994</v>
      </c>
      <c r="H194" s="213">
        <v>66.92</v>
      </c>
      <c r="I194" s="213">
        <v>57.36</v>
      </c>
      <c r="J194" s="213">
        <v>8632.74</v>
      </c>
      <c r="K194" s="213">
        <v>100.38</v>
      </c>
      <c r="L194" s="213">
        <v>66.92</v>
      </c>
      <c r="M194" s="213">
        <v>66.92</v>
      </c>
      <c r="N194" s="213">
        <v>8097.72</v>
      </c>
      <c r="O194" s="213">
        <v>66.92</v>
      </c>
      <c r="P194" s="213">
        <v>4881.3</v>
      </c>
      <c r="Q194" s="213">
        <v>100.38</v>
      </c>
      <c r="R194" s="213">
        <v>8678.43</v>
      </c>
    </row>
    <row r="195" spans="1:18">
      <c r="A195" s="944" t="s">
        <v>1766</v>
      </c>
      <c r="B195" s="944" t="s">
        <v>104</v>
      </c>
      <c r="C195" s="51" t="s">
        <v>4678</v>
      </c>
      <c r="D195" s="51" t="s">
        <v>6603</v>
      </c>
      <c r="E195" s="51" t="s">
        <v>6987</v>
      </c>
      <c r="F195" s="287">
        <f t="shared" ref="F195:F258" si="3">SUM(G195:Q195)</f>
        <v>2848.04</v>
      </c>
      <c r="G195" s="213">
        <v>0</v>
      </c>
      <c r="H195" s="213">
        <v>0</v>
      </c>
      <c r="I195" s="213">
        <v>0</v>
      </c>
      <c r="J195" s="213">
        <v>535.9</v>
      </c>
      <c r="K195" s="213">
        <v>795.98</v>
      </c>
      <c r="L195" s="213">
        <v>322.18</v>
      </c>
      <c r="M195" s="213">
        <v>701.23</v>
      </c>
      <c r="N195" s="213">
        <v>75.81</v>
      </c>
      <c r="O195" s="213">
        <v>0</v>
      </c>
      <c r="P195" s="213">
        <v>416.94</v>
      </c>
      <c r="Q195" s="213">
        <v>0</v>
      </c>
      <c r="R195" s="213">
        <v>0</v>
      </c>
    </row>
    <row r="196" spans="1:18">
      <c r="A196" s="944" t="s">
        <v>1766</v>
      </c>
      <c r="B196" s="944" t="s">
        <v>115</v>
      </c>
      <c r="C196" s="51" t="s">
        <v>4678</v>
      </c>
      <c r="D196" s="51" t="s">
        <v>6603</v>
      </c>
      <c r="E196" s="51" t="s">
        <v>6987</v>
      </c>
      <c r="F196" s="287">
        <f t="shared" si="3"/>
        <v>210.76000000000002</v>
      </c>
      <c r="G196" s="213">
        <v>19.559999999999999</v>
      </c>
      <c r="H196" s="213">
        <v>19.12</v>
      </c>
      <c r="I196" s="213">
        <v>19.12</v>
      </c>
      <c r="J196" s="213">
        <v>19.12</v>
      </c>
      <c r="K196" s="213">
        <v>28.68</v>
      </c>
      <c r="L196" s="213">
        <v>19.12</v>
      </c>
      <c r="M196" s="213">
        <v>19.12</v>
      </c>
      <c r="N196" s="213">
        <v>23.9</v>
      </c>
      <c r="O196" s="213">
        <v>9.56</v>
      </c>
      <c r="P196" s="213">
        <v>9.56</v>
      </c>
      <c r="Q196" s="213">
        <v>23.9</v>
      </c>
      <c r="R196" s="213">
        <v>19.12</v>
      </c>
    </row>
    <row r="197" spans="1:18">
      <c r="A197" s="944" t="s">
        <v>23</v>
      </c>
      <c r="B197" s="944" t="s">
        <v>433</v>
      </c>
      <c r="C197" s="51" t="s">
        <v>4678</v>
      </c>
      <c r="D197" s="51" t="s">
        <v>6602</v>
      </c>
      <c r="E197" s="51" t="s">
        <v>6987</v>
      </c>
      <c r="F197" s="287">
        <f t="shared" si="3"/>
        <v>95.600000000000009</v>
      </c>
      <c r="G197" s="213">
        <v>0</v>
      </c>
      <c r="H197" s="213">
        <v>0</v>
      </c>
      <c r="I197" s="213">
        <v>9.56</v>
      </c>
      <c r="J197" s="213">
        <v>9.56</v>
      </c>
      <c r="K197" s="213">
        <v>14.34</v>
      </c>
      <c r="L197" s="213">
        <v>9.56</v>
      </c>
      <c r="M197" s="213">
        <v>9.56</v>
      </c>
      <c r="N197" s="213">
        <v>9.56</v>
      </c>
      <c r="O197" s="213">
        <v>9.56</v>
      </c>
      <c r="P197" s="213">
        <v>9.56</v>
      </c>
      <c r="Q197" s="213">
        <v>14.34</v>
      </c>
      <c r="R197" s="213">
        <v>9.56</v>
      </c>
    </row>
    <row r="198" spans="1:18">
      <c r="A198" s="944" t="s">
        <v>23</v>
      </c>
      <c r="B198" s="944" t="s">
        <v>435</v>
      </c>
      <c r="C198" s="51" t="s">
        <v>4678</v>
      </c>
      <c r="D198" s="51" t="s">
        <v>6602</v>
      </c>
      <c r="E198" s="51" t="s">
        <v>6987</v>
      </c>
      <c r="F198" s="287">
        <f t="shared" si="3"/>
        <v>114.94000000000001</v>
      </c>
      <c r="G198" s="213">
        <v>9.7799999999999994</v>
      </c>
      <c r="H198" s="213">
        <v>9.56</v>
      </c>
      <c r="I198" s="213">
        <v>9.56</v>
      </c>
      <c r="J198" s="213">
        <v>9.56</v>
      </c>
      <c r="K198" s="213">
        <v>14.34</v>
      </c>
      <c r="L198" s="213">
        <v>9.56</v>
      </c>
      <c r="M198" s="213">
        <v>9.56</v>
      </c>
      <c r="N198" s="213">
        <v>9.56</v>
      </c>
      <c r="O198" s="213">
        <v>9.56</v>
      </c>
      <c r="P198" s="213">
        <v>9.56</v>
      </c>
      <c r="Q198" s="213">
        <v>14.34</v>
      </c>
      <c r="R198" s="213">
        <v>9.56</v>
      </c>
    </row>
    <row r="199" spans="1:18">
      <c r="A199" s="944" t="s">
        <v>23</v>
      </c>
      <c r="B199" s="944" t="s">
        <v>437</v>
      </c>
      <c r="C199" s="51" t="s">
        <v>4678</v>
      </c>
      <c r="D199" s="51" t="s">
        <v>6602</v>
      </c>
      <c r="E199" s="51" t="s">
        <v>6987</v>
      </c>
      <c r="F199" s="287">
        <f t="shared" si="3"/>
        <v>177.08</v>
      </c>
      <c r="G199" s="213">
        <v>9.7799999999999994</v>
      </c>
      <c r="H199" s="213">
        <v>9.56</v>
      </c>
      <c r="I199" s="213">
        <v>9.56</v>
      </c>
      <c r="J199" s="213">
        <v>9.56</v>
      </c>
      <c r="K199" s="213">
        <v>28.68</v>
      </c>
      <c r="L199" s="213">
        <v>19.12</v>
      </c>
      <c r="M199" s="213">
        <v>23.9</v>
      </c>
      <c r="N199" s="213">
        <v>28.68</v>
      </c>
      <c r="O199" s="213">
        <v>14.34</v>
      </c>
      <c r="P199" s="213">
        <v>9.56</v>
      </c>
      <c r="Q199" s="213">
        <v>14.34</v>
      </c>
      <c r="R199" s="213">
        <v>14.34</v>
      </c>
    </row>
    <row r="200" spans="1:18">
      <c r="A200" s="944" t="s">
        <v>23</v>
      </c>
      <c r="B200" s="944" t="s">
        <v>440</v>
      </c>
      <c r="C200" s="51" t="s">
        <v>4678</v>
      </c>
      <c r="D200" s="51" t="s">
        <v>6602</v>
      </c>
      <c r="E200" s="51" t="s">
        <v>6987</v>
      </c>
      <c r="F200" s="287">
        <f t="shared" si="3"/>
        <v>435.86</v>
      </c>
      <c r="G200" s="213">
        <v>39.119999999999997</v>
      </c>
      <c r="H200" s="213">
        <v>38.24</v>
      </c>
      <c r="I200" s="213">
        <v>38.24</v>
      </c>
      <c r="J200" s="213">
        <v>38.24</v>
      </c>
      <c r="K200" s="213">
        <v>57.36</v>
      </c>
      <c r="L200" s="213">
        <v>38.24</v>
      </c>
      <c r="M200" s="213">
        <v>33.46</v>
      </c>
      <c r="N200" s="213">
        <v>28.68</v>
      </c>
      <c r="O200" s="213">
        <v>38.24</v>
      </c>
      <c r="P200" s="213">
        <v>28.68</v>
      </c>
      <c r="Q200" s="213">
        <v>57.36</v>
      </c>
      <c r="R200" s="213">
        <v>38.24</v>
      </c>
    </row>
    <row r="201" spans="1:18">
      <c r="A201" s="944" t="s">
        <v>23</v>
      </c>
      <c r="B201" s="944" t="s">
        <v>436</v>
      </c>
      <c r="C201" s="51" t="s">
        <v>4678</v>
      </c>
      <c r="D201" s="51" t="s">
        <v>6602</v>
      </c>
      <c r="E201" s="51" t="s">
        <v>6987</v>
      </c>
      <c r="F201" s="287">
        <f t="shared" si="3"/>
        <v>225.10000000000002</v>
      </c>
      <c r="G201" s="213">
        <v>19.559999999999999</v>
      </c>
      <c r="H201" s="213">
        <v>19.12</v>
      </c>
      <c r="I201" s="213">
        <v>19.12</v>
      </c>
      <c r="J201" s="213">
        <v>19.12</v>
      </c>
      <c r="K201" s="213">
        <v>28.68</v>
      </c>
      <c r="L201" s="213">
        <v>19.12</v>
      </c>
      <c r="M201" s="213">
        <v>14.34</v>
      </c>
      <c r="N201" s="213">
        <v>19.12</v>
      </c>
      <c r="O201" s="213">
        <v>19.12</v>
      </c>
      <c r="P201" s="213">
        <v>19.12</v>
      </c>
      <c r="Q201" s="213">
        <v>28.68</v>
      </c>
      <c r="R201" s="213">
        <v>19.12</v>
      </c>
    </row>
    <row r="202" spans="1:18">
      <c r="A202" s="944" t="s">
        <v>23</v>
      </c>
      <c r="B202" s="944" t="s">
        <v>439</v>
      </c>
      <c r="C202" s="51" t="s">
        <v>4678</v>
      </c>
      <c r="D202" s="51" t="s">
        <v>6602</v>
      </c>
      <c r="E202" s="51" t="s">
        <v>6987</v>
      </c>
      <c r="F202" s="287">
        <f t="shared" si="3"/>
        <v>229.88000000000002</v>
      </c>
      <c r="G202" s="213">
        <v>19.559999999999999</v>
      </c>
      <c r="H202" s="213">
        <v>19.12</v>
      </c>
      <c r="I202" s="213">
        <v>19.12</v>
      </c>
      <c r="J202" s="213">
        <v>19.12</v>
      </c>
      <c r="K202" s="213">
        <v>28.68</v>
      </c>
      <c r="L202" s="213">
        <v>19.12</v>
      </c>
      <c r="M202" s="213">
        <v>19.12</v>
      </c>
      <c r="N202" s="213">
        <v>19.12</v>
      </c>
      <c r="O202" s="213">
        <v>19.12</v>
      </c>
      <c r="P202" s="213">
        <v>19.12</v>
      </c>
      <c r="Q202" s="213">
        <v>28.68</v>
      </c>
      <c r="R202" s="213">
        <v>19.12</v>
      </c>
    </row>
    <row r="203" spans="1:18">
      <c r="A203" s="944" t="s">
        <v>23</v>
      </c>
      <c r="B203" s="944" t="s">
        <v>439</v>
      </c>
      <c r="C203" s="51" t="s">
        <v>4678</v>
      </c>
      <c r="D203" s="51" t="s">
        <v>6602</v>
      </c>
      <c r="E203" s="51" t="s">
        <v>6987</v>
      </c>
      <c r="F203" s="287">
        <f t="shared" si="3"/>
        <v>30</v>
      </c>
      <c r="G203" s="213">
        <v>0</v>
      </c>
      <c r="H203" s="213">
        <v>0</v>
      </c>
      <c r="I203" s="213">
        <v>10</v>
      </c>
      <c r="J203" s="213">
        <v>0</v>
      </c>
      <c r="K203" s="213">
        <v>0</v>
      </c>
      <c r="L203" s="213">
        <v>0</v>
      </c>
      <c r="M203" s="213">
        <v>0</v>
      </c>
      <c r="N203" s="213">
        <v>20</v>
      </c>
      <c r="O203" s="213">
        <v>0</v>
      </c>
      <c r="P203" s="213">
        <v>0</v>
      </c>
      <c r="Q203" s="213">
        <v>0</v>
      </c>
      <c r="R203" s="213">
        <v>0</v>
      </c>
    </row>
    <row r="204" spans="1:18">
      <c r="A204" s="944" t="s">
        <v>1524</v>
      </c>
      <c r="B204" s="944" t="s">
        <v>1913</v>
      </c>
      <c r="C204" s="51" t="s">
        <v>4679</v>
      </c>
      <c r="D204" s="51" t="s">
        <v>6606</v>
      </c>
      <c r="E204" s="51" t="s">
        <v>6987</v>
      </c>
      <c r="F204" s="287">
        <f t="shared" si="3"/>
        <v>6442.6</v>
      </c>
      <c r="G204" s="213">
        <v>0</v>
      </c>
      <c r="H204" s="213">
        <v>1076.56</v>
      </c>
      <c r="I204" s="213">
        <v>57.54</v>
      </c>
      <c r="J204" s="213">
        <v>1298.8399999999999</v>
      </c>
      <c r="K204" s="213">
        <v>0</v>
      </c>
      <c r="L204" s="213">
        <v>1029.06</v>
      </c>
      <c r="M204" s="213">
        <v>773.21</v>
      </c>
      <c r="N204" s="213">
        <v>548.17999999999995</v>
      </c>
      <c r="O204" s="213">
        <v>449.27</v>
      </c>
      <c r="P204" s="213">
        <v>1209.94</v>
      </c>
      <c r="Q204" s="213">
        <v>0</v>
      </c>
      <c r="R204" s="213">
        <v>2161.62</v>
      </c>
    </row>
    <row r="205" spans="1:18">
      <c r="A205" s="944" t="s">
        <v>1524</v>
      </c>
      <c r="B205" s="944" t="s">
        <v>1913</v>
      </c>
      <c r="C205" s="51" t="s">
        <v>4678</v>
      </c>
      <c r="D205" s="51" t="s">
        <v>6607</v>
      </c>
      <c r="E205" s="51" t="s">
        <v>6987</v>
      </c>
      <c r="F205" s="287">
        <f t="shared" si="3"/>
        <v>277.68</v>
      </c>
      <c r="G205" s="213">
        <v>19.559999999999999</v>
      </c>
      <c r="H205" s="213">
        <v>19.12</v>
      </c>
      <c r="I205" s="213">
        <v>33.46</v>
      </c>
      <c r="J205" s="213">
        <v>28.68</v>
      </c>
      <c r="K205" s="213">
        <v>43.02</v>
      </c>
      <c r="L205" s="213">
        <v>28.68</v>
      </c>
      <c r="M205" s="213">
        <v>19.12</v>
      </c>
      <c r="N205" s="213">
        <v>19.12</v>
      </c>
      <c r="O205" s="213">
        <v>19.12</v>
      </c>
      <c r="P205" s="213">
        <v>19.12</v>
      </c>
      <c r="Q205" s="213">
        <v>28.68</v>
      </c>
      <c r="R205" s="213">
        <v>19.12</v>
      </c>
    </row>
    <row r="206" spans="1:18">
      <c r="A206" s="944" t="s">
        <v>1524</v>
      </c>
      <c r="B206" s="944" t="s">
        <v>446</v>
      </c>
      <c r="C206" s="51" t="s">
        <v>4679</v>
      </c>
      <c r="D206" s="51" t="s">
        <v>6606</v>
      </c>
      <c r="E206" s="51" t="s">
        <v>6987</v>
      </c>
      <c r="F206" s="287">
        <f t="shared" si="3"/>
        <v>2951.4600000000005</v>
      </c>
      <c r="G206" s="213">
        <v>0</v>
      </c>
      <c r="H206" s="213">
        <v>310.68</v>
      </c>
      <c r="I206" s="213">
        <v>310.68</v>
      </c>
      <c r="J206" s="213">
        <v>155.34</v>
      </c>
      <c r="K206" s="213">
        <v>155.34</v>
      </c>
      <c r="L206" s="213">
        <v>466.02</v>
      </c>
      <c r="M206" s="213">
        <v>310.68</v>
      </c>
      <c r="N206" s="213">
        <v>310.68</v>
      </c>
      <c r="O206" s="213">
        <v>155.34</v>
      </c>
      <c r="P206" s="213">
        <v>155.34</v>
      </c>
      <c r="Q206" s="213">
        <v>621.36</v>
      </c>
      <c r="R206" s="213">
        <v>-1087.3800000000001</v>
      </c>
    </row>
    <row r="207" spans="1:18">
      <c r="A207" s="944" t="s">
        <v>1524</v>
      </c>
      <c r="B207" s="944" t="s">
        <v>446</v>
      </c>
      <c r="C207" s="51" t="s">
        <v>4678</v>
      </c>
      <c r="D207" s="51" t="s">
        <v>6607</v>
      </c>
      <c r="E207" s="51" t="s">
        <v>6987</v>
      </c>
      <c r="F207" s="287">
        <f t="shared" si="3"/>
        <v>191.42000000000002</v>
      </c>
      <c r="G207" s="213">
        <v>9.7799999999999994</v>
      </c>
      <c r="H207" s="213">
        <v>9.56</v>
      </c>
      <c r="I207" s="213">
        <v>9.56</v>
      </c>
      <c r="J207" s="213">
        <v>9.56</v>
      </c>
      <c r="K207" s="213">
        <v>28.68</v>
      </c>
      <c r="L207" s="213">
        <v>19.12</v>
      </c>
      <c r="M207" s="213">
        <v>19.12</v>
      </c>
      <c r="N207" s="213">
        <v>19.12</v>
      </c>
      <c r="O207" s="213">
        <v>19.12</v>
      </c>
      <c r="P207" s="213">
        <v>19.12</v>
      </c>
      <c r="Q207" s="213">
        <v>28.68</v>
      </c>
      <c r="R207" s="213">
        <v>19.12</v>
      </c>
    </row>
    <row r="208" spans="1:18">
      <c r="A208" s="944" t="s">
        <v>1524</v>
      </c>
      <c r="B208" s="944" t="s">
        <v>295</v>
      </c>
      <c r="C208" s="51" t="s">
        <v>4679</v>
      </c>
      <c r="D208" s="51" t="s">
        <v>6606</v>
      </c>
      <c r="E208" s="51" t="s">
        <v>6987</v>
      </c>
      <c r="F208" s="287">
        <f t="shared" si="3"/>
        <v>155.34</v>
      </c>
      <c r="G208" s="213">
        <v>0</v>
      </c>
      <c r="H208" s="213">
        <v>0</v>
      </c>
      <c r="I208" s="213">
        <v>0</v>
      </c>
      <c r="J208" s="213">
        <v>0</v>
      </c>
      <c r="K208" s="213">
        <v>0</v>
      </c>
      <c r="L208" s="213">
        <v>0</v>
      </c>
      <c r="M208" s="213">
        <v>0</v>
      </c>
      <c r="N208" s="213">
        <v>0</v>
      </c>
      <c r="O208" s="213">
        <v>0</v>
      </c>
      <c r="P208" s="213">
        <v>0</v>
      </c>
      <c r="Q208" s="213">
        <v>155.34</v>
      </c>
      <c r="R208" s="213">
        <v>1708.74</v>
      </c>
    </row>
    <row r="209" spans="1:18">
      <c r="A209" s="944" t="s">
        <v>1524</v>
      </c>
      <c r="B209" s="944" t="s">
        <v>295</v>
      </c>
      <c r="C209" s="51" t="s">
        <v>4678</v>
      </c>
      <c r="D209" s="51" t="s">
        <v>6607</v>
      </c>
      <c r="E209" s="51" t="s">
        <v>6987</v>
      </c>
      <c r="F209" s="287">
        <f t="shared" si="3"/>
        <v>430.97000000000008</v>
      </c>
      <c r="G209" s="213">
        <v>34.229999999999997</v>
      </c>
      <c r="H209" s="213">
        <v>38.24</v>
      </c>
      <c r="I209" s="213">
        <v>38.24</v>
      </c>
      <c r="J209" s="213">
        <v>38.24</v>
      </c>
      <c r="K209" s="213">
        <v>43.02</v>
      </c>
      <c r="L209" s="213">
        <v>28.68</v>
      </c>
      <c r="M209" s="213">
        <v>38.24</v>
      </c>
      <c r="N209" s="213">
        <v>38.24</v>
      </c>
      <c r="O209" s="213">
        <v>38.24</v>
      </c>
      <c r="P209" s="213">
        <v>38.24</v>
      </c>
      <c r="Q209" s="213">
        <v>57.36</v>
      </c>
      <c r="R209" s="213">
        <v>38.24</v>
      </c>
    </row>
    <row r="210" spans="1:18">
      <c r="A210" s="944" t="s">
        <v>1524</v>
      </c>
      <c r="B210" s="944" t="s">
        <v>445</v>
      </c>
      <c r="C210" s="51" t="s">
        <v>4679</v>
      </c>
      <c r="D210" s="51" t="s">
        <v>6606</v>
      </c>
      <c r="E210" s="51" t="s">
        <v>6987</v>
      </c>
      <c r="F210" s="287">
        <f t="shared" si="3"/>
        <v>15.96</v>
      </c>
      <c r="G210" s="213">
        <v>0</v>
      </c>
      <c r="H210" s="213">
        <v>0</v>
      </c>
      <c r="I210" s="213">
        <v>0</v>
      </c>
      <c r="J210" s="213">
        <v>8.43</v>
      </c>
      <c r="K210" s="213">
        <v>0</v>
      </c>
      <c r="L210" s="213">
        <v>0</v>
      </c>
      <c r="M210" s="213">
        <v>0</v>
      </c>
      <c r="N210" s="213">
        <v>3.12</v>
      </c>
      <c r="O210" s="213">
        <v>0</v>
      </c>
      <c r="P210" s="213">
        <v>4.41</v>
      </c>
      <c r="Q210" s="213">
        <v>0</v>
      </c>
      <c r="R210" s="213">
        <v>0</v>
      </c>
    </row>
    <row r="211" spans="1:18">
      <c r="A211" s="944" t="s">
        <v>1524</v>
      </c>
      <c r="B211" s="944" t="s">
        <v>445</v>
      </c>
      <c r="C211" s="51" t="s">
        <v>4678</v>
      </c>
      <c r="D211" s="51" t="s">
        <v>6607</v>
      </c>
      <c r="E211" s="51" t="s">
        <v>6987</v>
      </c>
      <c r="F211" s="287">
        <f t="shared" si="3"/>
        <v>397.40000000000003</v>
      </c>
      <c r="G211" s="213">
        <v>29.34</v>
      </c>
      <c r="H211" s="213">
        <v>28.68</v>
      </c>
      <c r="I211" s="213">
        <v>28.68</v>
      </c>
      <c r="J211" s="213">
        <v>28.68</v>
      </c>
      <c r="K211" s="213">
        <v>57.36</v>
      </c>
      <c r="L211" s="213">
        <v>38.24</v>
      </c>
      <c r="M211" s="213">
        <v>38.24</v>
      </c>
      <c r="N211" s="213">
        <v>38.24</v>
      </c>
      <c r="O211" s="213">
        <v>38.24</v>
      </c>
      <c r="P211" s="213">
        <v>28.68</v>
      </c>
      <c r="Q211" s="213">
        <v>43.02</v>
      </c>
      <c r="R211" s="213">
        <v>28.68</v>
      </c>
    </row>
    <row r="212" spans="1:18">
      <c r="A212" s="944" t="s">
        <v>1524</v>
      </c>
      <c r="B212" s="944" t="s">
        <v>359</v>
      </c>
      <c r="C212" s="51" t="s">
        <v>4679</v>
      </c>
      <c r="D212" s="51" t="s">
        <v>6606</v>
      </c>
      <c r="E212" s="51" t="s">
        <v>6987</v>
      </c>
      <c r="F212" s="287">
        <f t="shared" si="3"/>
        <v>1553.3999999999999</v>
      </c>
      <c r="G212" s="213">
        <v>0</v>
      </c>
      <c r="H212" s="213">
        <v>155.34</v>
      </c>
      <c r="I212" s="213">
        <v>155.34</v>
      </c>
      <c r="J212" s="213">
        <v>155.34</v>
      </c>
      <c r="K212" s="213">
        <v>155.34</v>
      </c>
      <c r="L212" s="213">
        <v>155.34</v>
      </c>
      <c r="M212" s="213">
        <v>155.34</v>
      </c>
      <c r="N212" s="213">
        <v>155.34</v>
      </c>
      <c r="O212" s="213">
        <v>155.34</v>
      </c>
      <c r="P212" s="213">
        <v>155.34</v>
      </c>
      <c r="Q212" s="213">
        <v>155.34</v>
      </c>
      <c r="R212" s="213">
        <v>310.68</v>
      </c>
    </row>
    <row r="213" spans="1:18">
      <c r="A213" s="944" t="s">
        <v>1524</v>
      </c>
      <c r="B213" s="944" t="s">
        <v>359</v>
      </c>
      <c r="C213" s="51" t="s">
        <v>4678</v>
      </c>
      <c r="D213" s="51" t="s">
        <v>6607</v>
      </c>
      <c r="E213" s="51" t="s">
        <v>6987</v>
      </c>
      <c r="F213" s="287">
        <f t="shared" si="3"/>
        <v>114.94000000000001</v>
      </c>
      <c r="G213" s="213">
        <v>9.7799999999999994</v>
      </c>
      <c r="H213" s="213">
        <v>9.56</v>
      </c>
      <c r="I213" s="213">
        <v>9.56</v>
      </c>
      <c r="J213" s="213">
        <v>9.56</v>
      </c>
      <c r="K213" s="213">
        <v>14.34</v>
      </c>
      <c r="L213" s="213">
        <v>9.56</v>
      </c>
      <c r="M213" s="213">
        <v>9.56</v>
      </c>
      <c r="N213" s="213">
        <v>9.56</v>
      </c>
      <c r="O213" s="213">
        <v>9.56</v>
      </c>
      <c r="P213" s="213">
        <v>9.56</v>
      </c>
      <c r="Q213" s="213">
        <v>14.34</v>
      </c>
      <c r="R213" s="213">
        <v>14.34</v>
      </c>
    </row>
    <row r="214" spans="1:18">
      <c r="A214" s="944" t="s">
        <v>1524</v>
      </c>
      <c r="B214" s="944" t="s">
        <v>447</v>
      </c>
      <c r="C214" s="51" t="s">
        <v>4679</v>
      </c>
      <c r="D214" s="51" t="s">
        <v>6606</v>
      </c>
      <c r="E214" s="51" t="s">
        <v>6987</v>
      </c>
      <c r="F214" s="287">
        <f t="shared" si="3"/>
        <v>6213.6</v>
      </c>
      <c r="G214" s="213">
        <v>0</v>
      </c>
      <c r="H214" s="213">
        <v>621.36</v>
      </c>
      <c r="I214" s="213">
        <v>621.36</v>
      </c>
      <c r="J214" s="213">
        <v>621.36</v>
      </c>
      <c r="K214" s="213">
        <v>621.36</v>
      </c>
      <c r="L214" s="213">
        <v>776.7</v>
      </c>
      <c r="M214" s="213">
        <v>621.36</v>
      </c>
      <c r="N214" s="213">
        <v>621.36</v>
      </c>
      <c r="O214" s="213">
        <v>776.7</v>
      </c>
      <c r="P214" s="213">
        <v>776.7</v>
      </c>
      <c r="Q214" s="213">
        <v>155.34</v>
      </c>
      <c r="R214" s="213">
        <v>1242.72</v>
      </c>
    </row>
    <row r="215" spans="1:18">
      <c r="A215" s="944" t="s">
        <v>1524</v>
      </c>
      <c r="B215" s="944" t="s">
        <v>447</v>
      </c>
      <c r="C215" s="51" t="s">
        <v>4678</v>
      </c>
      <c r="D215" s="51" t="s">
        <v>6607</v>
      </c>
      <c r="E215" s="51" t="s">
        <v>6987</v>
      </c>
      <c r="F215" s="287">
        <f t="shared" si="3"/>
        <v>1005.4499999999998</v>
      </c>
      <c r="G215" s="213">
        <v>73.349999999999994</v>
      </c>
      <c r="H215" s="213">
        <v>71.7</v>
      </c>
      <c r="I215" s="213">
        <v>90.82</v>
      </c>
      <c r="J215" s="213">
        <v>81.260000000000005</v>
      </c>
      <c r="K215" s="213">
        <v>124.28</v>
      </c>
      <c r="L215" s="213">
        <v>90.82</v>
      </c>
      <c r="M215" s="213">
        <v>86.04</v>
      </c>
      <c r="N215" s="213">
        <v>86.04</v>
      </c>
      <c r="O215" s="213">
        <v>86.04</v>
      </c>
      <c r="P215" s="213">
        <v>86.04</v>
      </c>
      <c r="Q215" s="213">
        <v>129.06</v>
      </c>
      <c r="R215" s="213">
        <v>76.48</v>
      </c>
    </row>
    <row r="216" spans="1:18">
      <c r="A216" s="944" t="s">
        <v>1524</v>
      </c>
      <c r="B216" s="944" t="s">
        <v>326</v>
      </c>
      <c r="C216" s="51" t="s">
        <v>4678</v>
      </c>
      <c r="D216" s="51" t="s">
        <v>6607</v>
      </c>
      <c r="E216" s="51" t="s">
        <v>6987</v>
      </c>
      <c r="F216" s="287">
        <f t="shared" si="3"/>
        <v>402.28999999999996</v>
      </c>
      <c r="G216" s="213">
        <v>34.229999999999997</v>
      </c>
      <c r="H216" s="213">
        <v>28.68</v>
      </c>
      <c r="I216" s="213">
        <v>38.24</v>
      </c>
      <c r="J216" s="213">
        <v>38.24</v>
      </c>
      <c r="K216" s="213">
        <v>57.36</v>
      </c>
      <c r="L216" s="213">
        <v>38.24</v>
      </c>
      <c r="M216" s="213">
        <v>33.46</v>
      </c>
      <c r="N216" s="213">
        <v>28.68</v>
      </c>
      <c r="O216" s="213">
        <v>33.46</v>
      </c>
      <c r="P216" s="213">
        <v>28.68</v>
      </c>
      <c r="Q216" s="213">
        <v>43.02</v>
      </c>
      <c r="R216" s="213">
        <v>19.12</v>
      </c>
    </row>
    <row r="217" spans="1:18">
      <c r="A217" s="944" t="s">
        <v>47</v>
      </c>
      <c r="B217" s="944" t="s">
        <v>508</v>
      </c>
      <c r="C217" s="51" t="s">
        <v>4679</v>
      </c>
      <c r="D217" s="51" t="s">
        <v>6608</v>
      </c>
      <c r="E217" s="51" t="s">
        <v>6987</v>
      </c>
      <c r="F217" s="287">
        <f t="shared" si="3"/>
        <v>12152.36</v>
      </c>
      <c r="G217" s="213">
        <v>0</v>
      </c>
      <c r="H217" s="213">
        <v>0</v>
      </c>
      <c r="I217" s="213">
        <v>137.58000000000001</v>
      </c>
      <c r="J217" s="213">
        <v>376.88</v>
      </c>
      <c r="K217" s="213">
        <v>0</v>
      </c>
      <c r="L217" s="213">
        <v>457.2</v>
      </c>
      <c r="M217" s="213">
        <v>426.35</v>
      </c>
      <c r="N217" s="213">
        <v>1249.07</v>
      </c>
      <c r="O217" s="213">
        <v>581.83000000000004</v>
      </c>
      <c r="P217" s="213">
        <v>5033.38</v>
      </c>
      <c r="Q217" s="213">
        <v>3890.07</v>
      </c>
      <c r="R217" s="213">
        <v>10226.280000000001</v>
      </c>
    </row>
    <row r="218" spans="1:18">
      <c r="A218" s="944" t="s">
        <v>47</v>
      </c>
      <c r="B218" s="944" t="s">
        <v>508</v>
      </c>
      <c r="C218" s="51" t="s">
        <v>4678</v>
      </c>
      <c r="D218" s="51" t="s">
        <v>6609</v>
      </c>
      <c r="E218" s="51" t="s">
        <v>6987</v>
      </c>
      <c r="F218" s="287">
        <f t="shared" si="3"/>
        <v>1110.06</v>
      </c>
      <c r="G218" s="213">
        <v>48.9</v>
      </c>
      <c r="H218" s="213">
        <v>52.58</v>
      </c>
      <c r="I218" s="213">
        <v>57.36</v>
      </c>
      <c r="J218" s="213">
        <v>66.92</v>
      </c>
      <c r="K218" s="213">
        <v>105.16</v>
      </c>
      <c r="L218" s="213">
        <v>95.6</v>
      </c>
      <c r="M218" s="213">
        <v>109.94</v>
      </c>
      <c r="N218" s="213">
        <v>124.28</v>
      </c>
      <c r="O218" s="213">
        <v>129.06</v>
      </c>
      <c r="P218" s="213">
        <v>133.84</v>
      </c>
      <c r="Q218" s="213">
        <v>186.42</v>
      </c>
      <c r="R218" s="213">
        <v>138.62</v>
      </c>
    </row>
    <row r="219" spans="1:18">
      <c r="A219" s="944" t="s">
        <v>47</v>
      </c>
      <c r="B219" s="944" t="s">
        <v>508</v>
      </c>
      <c r="C219" s="51" t="s">
        <v>4678</v>
      </c>
      <c r="D219" s="51" t="s">
        <v>6609</v>
      </c>
      <c r="E219" s="51" t="s">
        <v>6987</v>
      </c>
      <c r="F219" s="287">
        <f t="shared" si="3"/>
        <v>20</v>
      </c>
      <c r="G219" s="213">
        <v>0</v>
      </c>
      <c r="H219" s="213">
        <v>0</v>
      </c>
      <c r="I219" s="213">
        <v>0</v>
      </c>
      <c r="J219" s="213">
        <v>0</v>
      </c>
      <c r="K219" s="213">
        <v>0</v>
      </c>
      <c r="L219" s="213">
        <v>0</v>
      </c>
      <c r="M219" s="213">
        <v>0</v>
      </c>
      <c r="N219" s="213">
        <v>20</v>
      </c>
      <c r="O219" s="213">
        <v>0</v>
      </c>
      <c r="P219" s="213">
        <v>0</v>
      </c>
      <c r="Q219" s="213">
        <v>0</v>
      </c>
      <c r="R219" s="213">
        <v>0</v>
      </c>
    </row>
    <row r="220" spans="1:18">
      <c r="A220" s="944" t="s">
        <v>47</v>
      </c>
      <c r="B220" s="944" t="s">
        <v>508</v>
      </c>
      <c r="C220" s="51" t="s">
        <v>4679</v>
      </c>
      <c r="D220" s="51" t="s">
        <v>6608</v>
      </c>
      <c r="E220" s="51" t="s">
        <v>6987</v>
      </c>
      <c r="F220" s="287">
        <f t="shared" si="3"/>
        <v>4038.84</v>
      </c>
      <c r="G220" s="213">
        <v>0</v>
      </c>
      <c r="H220" s="213">
        <v>0</v>
      </c>
      <c r="I220" s="213">
        <v>310.68</v>
      </c>
      <c r="J220" s="213">
        <v>466.02</v>
      </c>
      <c r="K220" s="213">
        <v>0</v>
      </c>
      <c r="L220" s="213">
        <v>932.04</v>
      </c>
      <c r="M220" s="213">
        <v>466.02</v>
      </c>
      <c r="N220" s="213">
        <v>466.02</v>
      </c>
      <c r="O220" s="213">
        <v>0</v>
      </c>
      <c r="P220" s="213">
        <v>0</v>
      </c>
      <c r="Q220" s="213">
        <v>1398.06</v>
      </c>
      <c r="R220" s="213">
        <v>1864.08</v>
      </c>
    </row>
    <row r="221" spans="1:18">
      <c r="A221" s="944" t="s">
        <v>47</v>
      </c>
      <c r="B221" s="944" t="s">
        <v>508</v>
      </c>
      <c r="C221" s="51" t="s">
        <v>4678</v>
      </c>
      <c r="D221" s="51" t="s">
        <v>6609</v>
      </c>
      <c r="E221" s="51" t="s">
        <v>6987</v>
      </c>
      <c r="F221" s="287">
        <f t="shared" si="3"/>
        <v>282.46000000000004</v>
      </c>
      <c r="G221" s="213">
        <v>19.559999999999999</v>
      </c>
      <c r="H221" s="213">
        <v>19.12</v>
      </c>
      <c r="I221" s="213">
        <v>19.12</v>
      </c>
      <c r="J221" s="213">
        <v>19.12</v>
      </c>
      <c r="K221" s="213">
        <v>23.9</v>
      </c>
      <c r="L221" s="213">
        <v>23.9</v>
      </c>
      <c r="M221" s="213">
        <v>28.68</v>
      </c>
      <c r="N221" s="213">
        <v>28.68</v>
      </c>
      <c r="O221" s="213">
        <v>28.68</v>
      </c>
      <c r="P221" s="213">
        <v>28.68</v>
      </c>
      <c r="Q221" s="213">
        <v>43.02</v>
      </c>
      <c r="R221" s="213">
        <v>28.68</v>
      </c>
    </row>
    <row r="222" spans="1:18">
      <c r="A222" s="944" t="s">
        <v>47</v>
      </c>
      <c r="B222" s="944" t="s">
        <v>508</v>
      </c>
      <c r="C222" s="51" t="s">
        <v>4679</v>
      </c>
      <c r="D222" s="51" t="s">
        <v>6608</v>
      </c>
      <c r="E222" s="51" t="s">
        <v>6987</v>
      </c>
      <c r="F222" s="287">
        <f t="shared" si="3"/>
        <v>2951.46</v>
      </c>
      <c r="G222" s="213">
        <v>0</v>
      </c>
      <c r="H222" s="213">
        <v>155.34</v>
      </c>
      <c r="I222" s="213">
        <v>310.68</v>
      </c>
      <c r="J222" s="213">
        <v>310.68</v>
      </c>
      <c r="K222" s="213">
        <v>0</v>
      </c>
      <c r="L222" s="213">
        <v>621.36</v>
      </c>
      <c r="M222" s="213">
        <v>310.68</v>
      </c>
      <c r="N222" s="213">
        <v>310.68</v>
      </c>
      <c r="O222" s="213">
        <v>0</v>
      </c>
      <c r="P222" s="213">
        <v>0</v>
      </c>
      <c r="Q222" s="213">
        <v>932.04</v>
      </c>
      <c r="R222" s="213">
        <v>932.04</v>
      </c>
    </row>
    <row r="223" spans="1:18">
      <c r="A223" s="944" t="s">
        <v>47</v>
      </c>
      <c r="B223" s="944" t="s">
        <v>508</v>
      </c>
      <c r="C223" s="51" t="s">
        <v>4678</v>
      </c>
      <c r="D223" s="51" t="s">
        <v>6609</v>
      </c>
      <c r="E223" s="51" t="s">
        <v>6987</v>
      </c>
      <c r="F223" s="287">
        <f t="shared" si="3"/>
        <v>234.66000000000003</v>
      </c>
      <c r="G223" s="213">
        <v>19.559999999999999</v>
      </c>
      <c r="H223" s="213">
        <v>19.12</v>
      </c>
      <c r="I223" s="213">
        <v>19.12</v>
      </c>
      <c r="J223" s="213">
        <v>19.12</v>
      </c>
      <c r="K223" s="213">
        <v>28.68</v>
      </c>
      <c r="L223" s="213">
        <v>19.12</v>
      </c>
      <c r="M223" s="213">
        <v>19.12</v>
      </c>
      <c r="N223" s="213">
        <v>19.12</v>
      </c>
      <c r="O223" s="213">
        <v>19.12</v>
      </c>
      <c r="P223" s="213">
        <v>23.9</v>
      </c>
      <c r="Q223" s="213">
        <v>28.68</v>
      </c>
      <c r="R223" s="213">
        <v>19.12</v>
      </c>
    </row>
    <row r="224" spans="1:18">
      <c r="A224" s="944" t="s">
        <v>47</v>
      </c>
      <c r="B224" s="944" t="s">
        <v>442</v>
      </c>
      <c r="C224" s="51" t="s">
        <v>4679</v>
      </c>
      <c r="D224" s="51" t="s">
        <v>6608</v>
      </c>
      <c r="E224" s="51" t="s">
        <v>6987</v>
      </c>
      <c r="F224" s="287">
        <f t="shared" si="3"/>
        <v>4413.2099999999991</v>
      </c>
      <c r="G224" s="213">
        <v>0</v>
      </c>
      <c r="H224" s="213">
        <v>466.02</v>
      </c>
      <c r="I224" s="213">
        <v>621.36</v>
      </c>
      <c r="J224" s="213">
        <v>776.7</v>
      </c>
      <c r="K224" s="213">
        <v>621.36</v>
      </c>
      <c r="L224" s="213">
        <v>203.51</v>
      </c>
      <c r="M224" s="213">
        <v>326.20999999999998</v>
      </c>
      <c r="N224" s="213">
        <v>349.52</v>
      </c>
      <c r="O224" s="213">
        <v>466.02</v>
      </c>
      <c r="P224" s="213">
        <v>466.02</v>
      </c>
      <c r="Q224" s="213">
        <v>116.49</v>
      </c>
      <c r="R224" s="213">
        <v>582.51</v>
      </c>
    </row>
    <row r="225" spans="1:18">
      <c r="A225" s="944" t="s">
        <v>47</v>
      </c>
      <c r="B225" s="944" t="s">
        <v>442</v>
      </c>
      <c r="C225" s="51" t="s">
        <v>4679</v>
      </c>
      <c r="D225" s="51" t="s">
        <v>6608</v>
      </c>
      <c r="E225" s="51" t="s">
        <v>6987</v>
      </c>
      <c r="F225" s="287">
        <f t="shared" si="3"/>
        <v>19219.170000000002</v>
      </c>
      <c r="G225" s="213">
        <v>0</v>
      </c>
      <c r="H225" s="213">
        <v>862.94</v>
      </c>
      <c r="I225" s="213">
        <v>1920.85</v>
      </c>
      <c r="J225" s="213">
        <v>842.37</v>
      </c>
      <c r="K225" s="213">
        <v>1670.38</v>
      </c>
      <c r="L225" s="213">
        <v>3803.1</v>
      </c>
      <c r="M225" s="213">
        <v>2589.75</v>
      </c>
      <c r="N225" s="213">
        <v>2053.29</v>
      </c>
      <c r="O225" s="213">
        <v>3159.73</v>
      </c>
      <c r="P225" s="213">
        <v>1202.8599999999999</v>
      </c>
      <c r="Q225" s="213">
        <v>1113.9000000000001</v>
      </c>
      <c r="R225" s="213">
        <v>2419.5500000000002</v>
      </c>
    </row>
    <row r="226" spans="1:18">
      <c r="A226" s="944" t="s">
        <v>47</v>
      </c>
      <c r="B226" s="944" t="s">
        <v>442</v>
      </c>
      <c r="C226" s="51" t="s">
        <v>4678</v>
      </c>
      <c r="D226" s="51" t="s">
        <v>6609</v>
      </c>
      <c r="E226" s="51" t="s">
        <v>6987</v>
      </c>
      <c r="F226" s="287">
        <f t="shared" si="3"/>
        <v>469.1</v>
      </c>
      <c r="G226" s="213">
        <v>29.34</v>
      </c>
      <c r="H226" s="213">
        <v>28.68</v>
      </c>
      <c r="I226" s="213">
        <v>47.8</v>
      </c>
      <c r="J226" s="213">
        <v>38.24</v>
      </c>
      <c r="K226" s="213">
        <v>66.92</v>
      </c>
      <c r="L226" s="213">
        <v>47.8</v>
      </c>
      <c r="M226" s="213">
        <v>47.8</v>
      </c>
      <c r="N226" s="213">
        <v>43.02</v>
      </c>
      <c r="O226" s="213">
        <v>38.24</v>
      </c>
      <c r="P226" s="213">
        <v>38.24</v>
      </c>
      <c r="Q226" s="213">
        <v>43.02</v>
      </c>
      <c r="R226" s="213">
        <v>28.68</v>
      </c>
    </row>
    <row r="227" spans="1:18">
      <c r="A227" s="944" t="s">
        <v>47</v>
      </c>
      <c r="B227" s="944" t="s">
        <v>1564</v>
      </c>
      <c r="C227" s="51" t="s">
        <v>4679</v>
      </c>
      <c r="D227" s="51" t="s">
        <v>6608</v>
      </c>
      <c r="E227" s="51" t="s">
        <v>6987</v>
      </c>
      <c r="F227" s="287">
        <f t="shared" si="3"/>
        <v>15120.779999999999</v>
      </c>
      <c r="G227" s="213">
        <v>0</v>
      </c>
      <c r="H227" s="213">
        <v>1553.4</v>
      </c>
      <c r="I227" s="213">
        <v>1398.06</v>
      </c>
      <c r="J227" s="213">
        <v>1398.06</v>
      </c>
      <c r="K227" s="213">
        <v>1553.4</v>
      </c>
      <c r="L227" s="213">
        <v>1272.22</v>
      </c>
      <c r="M227" s="213">
        <v>1576.7</v>
      </c>
      <c r="N227" s="213">
        <v>1553.4</v>
      </c>
      <c r="O227" s="213">
        <v>1553.4</v>
      </c>
      <c r="P227" s="213">
        <v>1553.4</v>
      </c>
      <c r="Q227" s="213">
        <v>1708.74</v>
      </c>
      <c r="R227" s="213">
        <v>3417.48</v>
      </c>
    </row>
    <row r="228" spans="1:18">
      <c r="A228" s="944" t="s">
        <v>47</v>
      </c>
      <c r="B228" s="944" t="s">
        <v>1564</v>
      </c>
      <c r="C228" s="51" t="s">
        <v>4679</v>
      </c>
      <c r="D228" s="51" t="s">
        <v>6608</v>
      </c>
      <c r="E228" s="51" t="s">
        <v>6987</v>
      </c>
      <c r="F228" s="287">
        <f t="shared" si="3"/>
        <v>72065.960000000006</v>
      </c>
      <c r="G228" s="213">
        <v>0</v>
      </c>
      <c r="H228" s="213">
        <v>1672.59</v>
      </c>
      <c r="I228" s="213">
        <v>7507.75</v>
      </c>
      <c r="J228" s="213">
        <v>4312.24</v>
      </c>
      <c r="K228" s="213">
        <v>19317.990000000002</v>
      </c>
      <c r="L228" s="213">
        <v>8394.83</v>
      </c>
      <c r="M228" s="213">
        <v>4929.8599999999997</v>
      </c>
      <c r="N228" s="213">
        <v>5978.79</v>
      </c>
      <c r="O228" s="213">
        <v>6822.14</v>
      </c>
      <c r="P228" s="213">
        <v>6769.31</v>
      </c>
      <c r="Q228" s="213">
        <v>6360.46</v>
      </c>
      <c r="R228" s="213">
        <v>13245.52</v>
      </c>
    </row>
    <row r="229" spans="1:18">
      <c r="A229" s="944" t="s">
        <v>47</v>
      </c>
      <c r="B229" s="944" t="s">
        <v>1564</v>
      </c>
      <c r="C229" s="51" t="s">
        <v>4678</v>
      </c>
      <c r="D229" s="51" t="s">
        <v>6609</v>
      </c>
      <c r="E229" s="51" t="s">
        <v>6987</v>
      </c>
      <c r="F229" s="287">
        <f t="shared" si="3"/>
        <v>1120.5</v>
      </c>
      <c r="G229" s="213">
        <v>88.02</v>
      </c>
      <c r="H229" s="213">
        <v>86.04</v>
      </c>
      <c r="I229" s="213">
        <v>66.92</v>
      </c>
      <c r="J229" s="213">
        <v>76.48</v>
      </c>
      <c r="K229" s="213">
        <v>143.4</v>
      </c>
      <c r="L229" s="213">
        <v>95.6</v>
      </c>
      <c r="M229" s="213">
        <v>95.6</v>
      </c>
      <c r="N229" s="213">
        <v>100.38</v>
      </c>
      <c r="O229" s="213">
        <v>105.16</v>
      </c>
      <c r="P229" s="213">
        <v>105.16</v>
      </c>
      <c r="Q229" s="213">
        <v>157.74</v>
      </c>
      <c r="R229" s="213">
        <v>105.16</v>
      </c>
    </row>
    <row r="230" spans="1:18">
      <c r="A230" s="944" t="s">
        <v>1524</v>
      </c>
      <c r="B230" s="944" t="s">
        <v>448</v>
      </c>
      <c r="C230" s="51" t="s">
        <v>4679</v>
      </c>
      <c r="D230" s="51" t="s">
        <v>6606</v>
      </c>
      <c r="E230" s="51" t="s">
        <v>6987</v>
      </c>
      <c r="F230" s="287">
        <f t="shared" si="3"/>
        <v>11805.840000000002</v>
      </c>
      <c r="G230" s="213">
        <v>0</v>
      </c>
      <c r="H230" s="213">
        <v>1087.3800000000001</v>
      </c>
      <c r="I230" s="213">
        <v>1087.3800000000001</v>
      </c>
      <c r="J230" s="213">
        <v>1087.3800000000001</v>
      </c>
      <c r="K230" s="213">
        <v>1087.3800000000001</v>
      </c>
      <c r="L230" s="213">
        <v>1242.72</v>
      </c>
      <c r="M230" s="213">
        <v>1242.72</v>
      </c>
      <c r="N230" s="213">
        <v>1242.72</v>
      </c>
      <c r="O230" s="213">
        <v>1087.3800000000001</v>
      </c>
      <c r="P230" s="213">
        <v>1087.3800000000001</v>
      </c>
      <c r="Q230" s="213">
        <v>1553.4</v>
      </c>
      <c r="R230" s="213">
        <v>2640.78</v>
      </c>
    </row>
    <row r="231" spans="1:18">
      <c r="A231" s="944" t="s">
        <v>1524</v>
      </c>
      <c r="B231" s="944" t="s">
        <v>448</v>
      </c>
      <c r="C231" s="51" t="s">
        <v>4679</v>
      </c>
      <c r="D231" s="51" t="s">
        <v>6606</v>
      </c>
      <c r="E231" s="51" t="s">
        <v>6987</v>
      </c>
      <c r="F231" s="287">
        <f t="shared" si="3"/>
        <v>31329.650000000005</v>
      </c>
      <c r="G231" s="213">
        <v>0</v>
      </c>
      <c r="H231" s="213">
        <v>1004.77</v>
      </c>
      <c r="I231" s="213">
        <v>5488.9</v>
      </c>
      <c r="J231" s="213">
        <v>3478.66</v>
      </c>
      <c r="K231" s="213">
        <v>4747.87</v>
      </c>
      <c r="L231" s="213">
        <v>5357.34</v>
      </c>
      <c r="M231" s="213">
        <v>2048.79</v>
      </c>
      <c r="N231" s="213">
        <v>2303.81</v>
      </c>
      <c r="O231" s="213">
        <v>1716.5</v>
      </c>
      <c r="P231" s="213">
        <v>3433.97</v>
      </c>
      <c r="Q231" s="213">
        <v>1749.04</v>
      </c>
      <c r="R231" s="213">
        <v>6535.69</v>
      </c>
    </row>
    <row r="232" spans="1:18">
      <c r="A232" s="944" t="s">
        <v>1524</v>
      </c>
      <c r="B232" s="944" t="s">
        <v>448</v>
      </c>
      <c r="C232" s="51" t="s">
        <v>4678</v>
      </c>
      <c r="D232" s="51" t="s">
        <v>6607</v>
      </c>
      <c r="E232" s="51" t="s">
        <v>6987</v>
      </c>
      <c r="F232" s="287">
        <f t="shared" si="3"/>
        <v>1326.4799999999998</v>
      </c>
      <c r="G232" s="213">
        <v>107.58</v>
      </c>
      <c r="H232" s="213">
        <v>105.16</v>
      </c>
      <c r="I232" s="213">
        <v>105.16</v>
      </c>
      <c r="J232" s="213">
        <v>100.38</v>
      </c>
      <c r="K232" s="213">
        <v>167.3</v>
      </c>
      <c r="L232" s="213">
        <v>119.5</v>
      </c>
      <c r="M232" s="213">
        <v>124.28</v>
      </c>
      <c r="N232" s="213">
        <v>105.16</v>
      </c>
      <c r="O232" s="213">
        <v>109.94</v>
      </c>
      <c r="P232" s="213">
        <v>114.72</v>
      </c>
      <c r="Q232" s="213">
        <v>167.3</v>
      </c>
      <c r="R232" s="213">
        <v>100.38</v>
      </c>
    </row>
    <row r="233" spans="1:18">
      <c r="A233" s="944" t="s">
        <v>1524</v>
      </c>
      <c r="B233" s="944" t="s">
        <v>448</v>
      </c>
      <c r="C233" s="51" t="s">
        <v>4678</v>
      </c>
      <c r="D233" s="51" t="s">
        <v>6607</v>
      </c>
      <c r="E233" s="51" t="s">
        <v>6987</v>
      </c>
      <c r="F233" s="287">
        <f t="shared" si="3"/>
        <v>40</v>
      </c>
      <c r="G233" s="213">
        <v>0</v>
      </c>
      <c r="H233" s="213">
        <v>0</v>
      </c>
      <c r="I233" s="213">
        <v>20</v>
      </c>
      <c r="J233" s="213">
        <v>0</v>
      </c>
      <c r="K233" s="213">
        <v>0</v>
      </c>
      <c r="L233" s="213">
        <v>0</v>
      </c>
      <c r="M233" s="213">
        <v>0</v>
      </c>
      <c r="N233" s="213">
        <v>20</v>
      </c>
      <c r="O233" s="213">
        <v>0</v>
      </c>
      <c r="P233" s="213">
        <v>0</v>
      </c>
      <c r="Q233" s="213">
        <v>0</v>
      </c>
      <c r="R233" s="213">
        <v>0</v>
      </c>
    </row>
    <row r="234" spans="1:18">
      <c r="A234" s="944" t="s">
        <v>1766</v>
      </c>
      <c r="B234" s="944" t="s">
        <v>1775</v>
      </c>
      <c r="C234" s="51" t="s">
        <v>4677</v>
      </c>
      <c r="D234" s="51" t="s">
        <v>6605</v>
      </c>
      <c r="E234" s="51" t="s">
        <v>6987</v>
      </c>
      <c r="F234" s="287">
        <f t="shared" si="3"/>
        <v>573.18999999999994</v>
      </c>
      <c r="G234" s="213">
        <v>161.22999999999999</v>
      </c>
      <c r="H234" s="213">
        <v>0</v>
      </c>
      <c r="I234" s="213">
        <v>-29.74</v>
      </c>
      <c r="J234" s="213">
        <v>244.84</v>
      </c>
      <c r="K234" s="213">
        <v>16.13</v>
      </c>
      <c r="L234" s="213">
        <v>10.63</v>
      </c>
      <c r="M234" s="213">
        <v>170.1</v>
      </c>
      <c r="N234" s="213">
        <v>0</v>
      </c>
      <c r="O234" s="213">
        <v>0</v>
      </c>
      <c r="P234" s="213">
        <v>0</v>
      </c>
      <c r="Q234" s="213">
        <v>0</v>
      </c>
      <c r="R234" s="213">
        <v>0</v>
      </c>
    </row>
    <row r="235" spans="1:18">
      <c r="A235" s="944" t="s">
        <v>1766</v>
      </c>
      <c r="B235" s="944" t="s">
        <v>1775</v>
      </c>
      <c r="C235" s="51" t="s">
        <v>4677</v>
      </c>
      <c r="D235" s="51" t="s">
        <v>6605</v>
      </c>
      <c r="E235" s="51" t="s">
        <v>6987</v>
      </c>
      <c r="F235" s="287">
        <f t="shared" si="3"/>
        <v>504.78</v>
      </c>
      <c r="G235" s="213">
        <v>15</v>
      </c>
      <c r="H235" s="213">
        <v>22.5</v>
      </c>
      <c r="I235" s="213">
        <v>0</v>
      </c>
      <c r="J235" s="213">
        <v>8.6999999999999993</v>
      </c>
      <c r="K235" s="213">
        <v>0.56999999999999995</v>
      </c>
      <c r="L235" s="213">
        <v>102.01</v>
      </c>
      <c r="M235" s="213">
        <v>30</v>
      </c>
      <c r="N235" s="213">
        <v>72</v>
      </c>
      <c r="O235" s="213">
        <v>64</v>
      </c>
      <c r="P235" s="213">
        <v>76</v>
      </c>
      <c r="Q235" s="213">
        <v>114</v>
      </c>
      <c r="R235" s="213">
        <v>115.5</v>
      </c>
    </row>
    <row r="236" spans="1:18">
      <c r="A236" s="944" t="s">
        <v>1766</v>
      </c>
      <c r="B236" s="944" t="s">
        <v>6595</v>
      </c>
      <c r="C236" s="51" t="s">
        <v>4677</v>
      </c>
      <c r="D236" s="51" t="s">
        <v>6605</v>
      </c>
      <c r="E236" s="51" t="s">
        <v>6987</v>
      </c>
      <c r="F236" s="287">
        <f t="shared" si="3"/>
        <v>660.93</v>
      </c>
      <c r="G236" s="213">
        <v>0</v>
      </c>
      <c r="H236" s="213">
        <v>0</v>
      </c>
      <c r="I236" s="213">
        <v>67.66</v>
      </c>
      <c r="J236" s="213">
        <v>255.24</v>
      </c>
      <c r="K236" s="213">
        <v>22.5</v>
      </c>
      <c r="L236" s="213">
        <v>0</v>
      </c>
      <c r="M236" s="213">
        <v>0</v>
      </c>
      <c r="N236" s="213">
        <v>0</v>
      </c>
      <c r="O236" s="213">
        <v>262.39</v>
      </c>
      <c r="P236" s="213">
        <v>53.14</v>
      </c>
      <c r="Q236" s="213">
        <v>0</v>
      </c>
      <c r="R236" s="213">
        <v>176.9</v>
      </c>
    </row>
    <row r="237" spans="1:18">
      <c r="A237" s="944" t="s">
        <v>1766</v>
      </c>
      <c r="B237" s="944" t="s">
        <v>6595</v>
      </c>
      <c r="C237" s="51" t="s">
        <v>4677</v>
      </c>
      <c r="D237" s="51" t="s">
        <v>6605</v>
      </c>
      <c r="E237" s="51" t="s">
        <v>6987</v>
      </c>
      <c r="F237" s="287">
        <f t="shared" si="3"/>
        <v>1023.7600000000001</v>
      </c>
      <c r="G237" s="213">
        <v>39</v>
      </c>
      <c r="H237" s="213">
        <v>90</v>
      </c>
      <c r="I237" s="213">
        <v>95.29</v>
      </c>
      <c r="J237" s="213">
        <v>112.05</v>
      </c>
      <c r="K237" s="213">
        <v>173.81</v>
      </c>
      <c r="L237" s="213">
        <v>0</v>
      </c>
      <c r="M237" s="213">
        <v>15</v>
      </c>
      <c r="N237" s="213">
        <v>103.88</v>
      </c>
      <c r="O237" s="213">
        <v>105.75</v>
      </c>
      <c r="P237" s="213">
        <v>108.98</v>
      </c>
      <c r="Q237" s="213">
        <v>180</v>
      </c>
      <c r="R237" s="213">
        <v>184.46</v>
      </c>
    </row>
    <row r="238" spans="1:18">
      <c r="A238" s="944" t="s">
        <v>1766</v>
      </c>
      <c r="B238" s="944" t="s">
        <v>6595</v>
      </c>
      <c r="C238" s="51" t="s">
        <v>4677</v>
      </c>
      <c r="D238" s="51" t="s">
        <v>6605</v>
      </c>
      <c r="E238" s="51" t="s">
        <v>6987</v>
      </c>
      <c r="F238" s="287">
        <f t="shared" si="3"/>
        <v>400.09</v>
      </c>
      <c r="G238" s="213">
        <v>36.44</v>
      </c>
      <c r="H238" s="213">
        <v>22.26</v>
      </c>
      <c r="I238" s="213">
        <v>9.9600000000000009</v>
      </c>
      <c r="J238" s="213">
        <v>53.78</v>
      </c>
      <c r="K238" s="213">
        <v>91.77</v>
      </c>
      <c r="L238" s="213">
        <v>23.63</v>
      </c>
      <c r="M238" s="213">
        <v>12.6</v>
      </c>
      <c r="N238" s="213">
        <v>0</v>
      </c>
      <c r="O238" s="213">
        <v>30.48</v>
      </c>
      <c r="P238" s="213">
        <v>69.92</v>
      </c>
      <c r="Q238" s="213">
        <v>49.25</v>
      </c>
      <c r="R238" s="213">
        <v>165.64</v>
      </c>
    </row>
    <row r="239" spans="1:18">
      <c r="A239" s="944" t="s">
        <v>1766</v>
      </c>
      <c r="B239" s="944" t="s">
        <v>117</v>
      </c>
      <c r="C239" s="51" t="s">
        <v>4677</v>
      </c>
      <c r="D239" s="51" t="s">
        <v>6605</v>
      </c>
      <c r="E239" s="51" t="s">
        <v>6987</v>
      </c>
      <c r="F239" s="287">
        <f t="shared" si="3"/>
        <v>1550.04</v>
      </c>
      <c r="G239" s="213">
        <v>0</v>
      </c>
      <c r="H239" s="213">
        <v>0</v>
      </c>
      <c r="I239" s="213">
        <v>0</v>
      </c>
      <c r="J239" s="213">
        <v>0</v>
      </c>
      <c r="K239" s="213">
        <v>775.02</v>
      </c>
      <c r="L239" s="213">
        <v>775.02</v>
      </c>
      <c r="M239" s="213">
        <v>0</v>
      </c>
      <c r="N239" s="213">
        <v>0</v>
      </c>
      <c r="O239" s="213">
        <v>0</v>
      </c>
      <c r="P239" s="213">
        <v>0</v>
      </c>
      <c r="Q239" s="213">
        <v>0</v>
      </c>
      <c r="R239" s="213">
        <v>0</v>
      </c>
    </row>
    <row r="240" spans="1:18">
      <c r="A240" s="944" t="s">
        <v>1766</v>
      </c>
      <c r="B240" s="944" t="s">
        <v>117</v>
      </c>
      <c r="C240" s="51" t="s">
        <v>4677</v>
      </c>
      <c r="D240" s="51" t="s">
        <v>6605</v>
      </c>
      <c r="E240" s="51" t="s">
        <v>6987</v>
      </c>
      <c r="F240" s="287">
        <f t="shared" si="3"/>
        <v>40430.79</v>
      </c>
      <c r="G240" s="213">
        <v>0</v>
      </c>
      <c r="H240" s="213">
        <v>13291.47</v>
      </c>
      <c r="I240" s="213">
        <v>0</v>
      </c>
      <c r="J240" s="213">
        <v>0</v>
      </c>
      <c r="K240" s="213">
        <v>0</v>
      </c>
      <c r="L240" s="213">
        <v>10545.18</v>
      </c>
      <c r="M240" s="213">
        <v>0</v>
      </c>
      <c r="N240" s="213">
        <v>0</v>
      </c>
      <c r="O240" s="213">
        <v>8215.2099999999991</v>
      </c>
      <c r="P240" s="213">
        <v>0</v>
      </c>
      <c r="Q240" s="213">
        <v>8378.93</v>
      </c>
      <c r="R240" s="213">
        <v>0</v>
      </c>
    </row>
    <row r="241" spans="1:18">
      <c r="A241" s="944" t="s">
        <v>1766</v>
      </c>
      <c r="B241" s="944" t="s">
        <v>46</v>
      </c>
      <c r="C241" s="51" t="s">
        <v>4677</v>
      </c>
      <c r="D241" s="51" t="s">
        <v>6605</v>
      </c>
      <c r="E241" s="51" t="s">
        <v>6987</v>
      </c>
      <c r="F241" s="287">
        <f t="shared" si="3"/>
        <v>2672.35</v>
      </c>
      <c r="G241" s="213">
        <v>0</v>
      </c>
      <c r="H241" s="213">
        <v>0</v>
      </c>
      <c r="I241" s="213">
        <v>529.61</v>
      </c>
      <c r="J241" s="213">
        <v>0</v>
      </c>
      <c r="K241" s="213">
        <v>362.67</v>
      </c>
      <c r="L241" s="213">
        <v>193.33</v>
      </c>
      <c r="M241" s="213">
        <v>733.24</v>
      </c>
      <c r="N241" s="213">
        <v>169.34</v>
      </c>
      <c r="O241" s="213">
        <v>684.16</v>
      </c>
      <c r="P241" s="213">
        <v>0</v>
      </c>
      <c r="Q241" s="213">
        <v>0</v>
      </c>
      <c r="R241" s="213">
        <v>75.11</v>
      </c>
    </row>
    <row r="242" spans="1:18">
      <c r="A242" s="944" t="s">
        <v>1766</v>
      </c>
      <c r="B242" s="944" t="s">
        <v>46</v>
      </c>
      <c r="C242" s="51" t="s">
        <v>4677</v>
      </c>
      <c r="D242" s="51" t="s">
        <v>6605</v>
      </c>
      <c r="E242" s="51" t="s">
        <v>6987</v>
      </c>
      <c r="F242" s="287">
        <f t="shared" si="3"/>
        <v>626.35</v>
      </c>
      <c r="G242" s="213">
        <v>18.3</v>
      </c>
      <c r="H242" s="213">
        <v>58</v>
      </c>
      <c r="I242" s="213">
        <v>50.75</v>
      </c>
      <c r="J242" s="213">
        <v>52.5</v>
      </c>
      <c r="K242" s="213">
        <v>87.3</v>
      </c>
      <c r="L242" s="213">
        <v>46.75</v>
      </c>
      <c r="M242" s="213">
        <v>54.1</v>
      </c>
      <c r="N242" s="213">
        <v>61.5</v>
      </c>
      <c r="O242" s="213">
        <v>58.75</v>
      </c>
      <c r="P242" s="213">
        <v>54.9</v>
      </c>
      <c r="Q242" s="213">
        <v>83.5</v>
      </c>
      <c r="R242" s="213">
        <v>72.19</v>
      </c>
    </row>
    <row r="243" spans="1:18">
      <c r="A243" s="944" t="s">
        <v>1766</v>
      </c>
      <c r="B243" s="944" t="s">
        <v>46</v>
      </c>
      <c r="C243" s="51" t="s">
        <v>4677</v>
      </c>
      <c r="D243" s="51" t="s">
        <v>6605</v>
      </c>
      <c r="E243" s="51" t="s">
        <v>6987</v>
      </c>
      <c r="F243" s="287">
        <f t="shared" si="3"/>
        <v>193.33</v>
      </c>
      <c r="G243" s="213">
        <v>0</v>
      </c>
      <c r="H243" s="213">
        <v>0</v>
      </c>
      <c r="I243" s="213">
        <v>0</v>
      </c>
      <c r="J243" s="213">
        <v>0</v>
      </c>
      <c r="K243" s="213">
        <v>0</v>
      </c>
      <c r="L243" s="213">
        <v>0</v>
      </c>
      <c r="M243" s="213">
        <v>0</v>
      </c>
      <c r="N243" s="213">
        <v>0</v>
      </c>
      <c r="O243" s="213">
        <v>193.33</v>
      </c>
      <c r="P243" s="213">
        <v>0</v>
      </c>
      <c r="Q243" s="213">
        <v>0</v>
      </c>
      <c r="R243" s="213">
        <v>453.02</v>
      </c>
    </row>
    <row r="244" spans="1:18">
      <c r="A244" s="944" t="s">
        <v>1766</v>
      </c>
      <c r="B244" s="944" t="s">
        <v>46</v>
      </c>
      <c r="C244" s="51" t="s">
        <v>4677</v>
      </c>
      <c r="D244" s="51" t="s">
        <v>6605</v>
      </c>
      <c r="E244" s="51" t="s">
        <v>6987</v>
      </c>
      <c r="F244" s="287">
        <f t="shared" si="3"/>
        <v>1276013</v>
      </c>
      <c r="G244" s="213">
        <v>1074869</v>
      </c>
      <c r="H244" s="213">
        <v>0</v>
      </c>
      <c r="I244" s="213">
        <v>0</v>
      </c>
      <c r="J244" s="213">
        <v>0</v>
      </c>
      <c r="K244" s="213">
        <v>0</v>
      </c>
      <c r="L244" s="213">
        <v>0</v>
      </c>
      <c r="M244" s="213">
        <v>0</v>
      </c>
      <c r="N244" s="213">
        <v>0</v>
      </c>
      <c r="O244" s="213">
        <v>0</v>
      </c>
      <c r="P244" s="213">
        <v>0</v>
      </c>
      <c r="Q244" s="213">
        <v>201144</v>
      </c>
      <c r="R244" s="213">
        <v>0</v>
      </c>
    </row>
    <row r="245" spans="1:18">
      <c r="A245" s="944" t="s">
        <v>1766</v>
      </c>
      <c r="B245" s="944" t="s">
        <v>104</v>
      </c>
      <c r="C245" s="51" t="s">
        <v>4677</v>
      </c>
      <c r="D245" s="51" t="s">
        <v>6605</v>
      </c>
      <c r="E245" s="51" t="s">
        <v>6987</v>
      </c>
      <c r="F245" s="287">
        <f t="shared" si="3"/>
        <v>1438.79</v>
      </c>
      <c r="G245" s="213">
        <v>0</v>
      </c>
      <c r="H245" s="213">
        <v>0</v>
      </c>
      <c r="I245" s="213">
        <v>0</v>
      </c>
      <c r="J245" s="213">
        <v>0</v>
      </c>
      <c r="K245" s="213">
        <v>0</v>
      </c>
      <c r="L245" s="213">
        <v>1438.79</v>
      </c>
      <c r="M245" s="213">
        <v>0</v>
      </c>
      <c r="N245" s="213">
        <v>0</v>
      </c>
      <c r="O245" s="213">
        <v>0</v>
      </c>
      <c r="P245" s="213">
        <v>0</v>
      </c>
      <c r="Q245" s="213">
        <v>0</v>
      </c>
      <c r="R245" s="213">
        <v>151.11000000000001</v>
      </c>
    </row>
    <row r="246" spans="1:18">
      <c r="A246" s="944" t="s">
        <v>1766</v>
      </c>
      <c r="B246" s="944" t="s">
        <v>104</v>
      </c>
      <c r="C246" s="51" t="s">
        <v>4677</v>
      </c>
      <c r="D246" s="51" t="s">
        <v>6605</v>
      </c>
      <c r="E246" s="51" t="s">
        <v>6987</v>
      </c>
      <c r="F246" s="287">
        <f t="shared" si="3"/>
        <v>1824.17</v>
      </c>
      <c r="G246" s="213">
        <v>603.67999999999995</v>
      </c>
      <c r="H246" s="213">
        <v>1180.6400000000001</v>
      </c>
      <c r="I246" s="213">
        <v>0</v>
      </c>
      <c r="J246" s="213">
        <v>0</v>
      </c>
      <c r="K246" s="213">
        <v>0</v>
      </c>
      <c r="L246" s="213">
        <v>0</v>
      </c>
      <c r="M246" s="213">
        <v>39.85</v>
      </c>
      <c r="N246" s="213">
        <v>0</v>
      </c>
      <c r="O246" s="213">
        <v>0</v>
      </c>
      <c r="P246" s="213">
        <v>0</v>
      </c>
      <c r="Q246" s="213">
        <v>0</v>
      </c>
      <c r="R246" s="213">
        <v>492.6</v>
      </c>
    </row>
    <row r="247" spans="1:18">
      <c r="A247" s="944" t="s">
        <v>1766</v>
      </c>
      <c r="B247" s="944" t="s">
        <v>104</v>
      </c>
      <c r="C247" s="51" t="s">
        <v>4677</v>
      </c>
      <c r="D247" s="51" t="s">
        <v>6605</v>
      </c>
      <c r="E247" s="51" t="s">
        <v>6987</v>
      </c>
      <c r="F247" s="287">
        <f t="shared" si="3"/>
        <v>4095.64</v>
      </c>
      <c r="G247" s="213">
        <v>0</v>
      </c>
      <c r="H247" s="213">
        <v>0</v>
      </c>
      <c r="I247" s="213">
        <v>0</v>
      </c>
      <c r="J247" s="213">
        <v>0</v>
      </c>
      <c r="K247" s="213">
        <v>0</v>
      </c>
      <c r="L247" s="213">
        <v>0</v>
      </c>
      <c r="M247" s="213">
        <v>0</v>
      </c>
      <c r="N247" s="213">
        <v>0</v>
      </c>
      <c r="O247" s="213">
        <v>0</v>
      </c>
      <c r="P247" s="213">
        <v>0</v>
      </c>
      <c r="Q247" s="213">
        <v>4095.64</v>
      </c>
      <c r="R247" s="213">
        <v>4095.64</v>
      </c>
    </row>
    <row r="248" spans="1:18">
      <c r="A248" s="944" t="s">
        <v>1766</v>
      </c>
      <c r="B248" s="944" t="s">
        <v>115</v>
      </c>
      <c r="C248" s="51" t="s">
        <v>4677</v>
      </c>
      <c r="D248" s="51" t="s">
        <v>6605</v>
      </c>
      <c r="E248" s="51" t="s">
        <v>6987</v>
      </c>
      <c r="F248" s="287">
        <f t="shared" si="3"/>
        <v>1070.6300000000001</v>
      </c>
      <c r="G248" s="213">
        <v>0</v>
      </c>
      <c r="H248" s="213">
        <v>0</v>
      </c>
      <c r="I248" s="213">
        <v>0</v>
      </c>
      <c r="J248" s="213">
        <v>0</v>
      </c>
      <c r="K248" s="213">
        <v>218.81</v>
      </c>
      <c r="L248" s="213">
        <v>218.81</v>
      </c>
      <c r="M248" s="213">
        <v>0</v>
      </c>
      <c r="N248" s="213">
        <v>0</v>
      </c>
      <c r="O248" s="213">
        <v>397.55</v>
      </c>
      <c r="P248" s="213">
        <v>0</v>
      </c>
      <c r="Q248" s="213">
        <v>235.46</v>
      </c>
      <c r="R248" s="213">
        <v>0</v>
      </c>
    </row>
    <row r="249" spans="1:18">
      <c r="A249" s="944" t="s">
        <v>23</v>
      </c>
      <c r="B249" s="944" t="s">
        <v>437</v>
      </c>
      <c r="C249" s="51" t="s">
        <v>4677</v>
      </c>
      <c r="D249" s="51" t="s">
        <v>6610</v>
      </c>
      <c r="E249" s="51" t="s">
        <v>6987</v>
      </c>
      <c r="F249" s="287">
        <f t="shared" si="3"/>
        <v>7413.67</v>
      </c>
      <c r="G249" s="213">
        <v>0</v>
      </c>
      <c r="H249" s="213">
        <v>0</v>
      </c>
      <c r="I249" s="213">
        <v>0</v>
      </c>
      <c r="J249" s="213">
        <v>0</v>
      </c>
      <c r="K249" s="213">
        <v>2855.21</v>
      </c>
      <c r="L249" s="213">
        <v>1843.13</v>
      </c>
      <c r="M249" s="213">
        <v>1711.48</v>
      </c>
      <c r="N249" s="213">
        <v>1003.85</v>
      </c>
      <c r="O249" s="213">
        <v>0</v>
      </c>
      <c r="P249" s="213">
        <v>0</v>
      </c>
      <c r="Q249" s="213">
        <v>0</v>
      </c>
      <c r="R249" s="213">
        <v>0</v>
      </c>
    </row>
    <row r="250" spans="1:18">
      <c r="A250" s="944" t="s">
        <v>23</v>
      </c>
      <c r="B250" s="944" t="s">
        <v>437</v>
      </c>
      <c r="C250" s="51" t="s">
        <v>4677</v>
      </c>
      <c r="D250" s="51" t="s">
        <v>6610</v>
      </c>
      <c r="E250" s="51" t="s">
        <v>6987</v>
      </c>
      <c r="F250" s="287">
        <f t="shared" si="3"/>
        <v>2099.27</v>
      </c>
      <c r="G250" s="213">
        <v>0</v>
      </c>
      <c r="H250" s="213">
        <v>0</v>
      </c>
      <c r="I250" s="213">
        <v>0</v>
      </c>
      <c r="J250" s="213">
        <v>0</v>
      </c>
      <c r="K250" s="213">
        <v>2099.27</v>
      </c>
      <c r="L250" s="213">
        <v>0</v>
      </c>
      <c r="M250" s="213">
        <v>0</v>
      </c>
      <c r="N250" s="213">
        <v>0</v>
      </c>
      <c r="O250" s="213">
        <v>0</v>
      </c>
      <c r="P250" s="213">
        <v>0</v>
      </c>
      <c r="Q250" s="213">
        <v>0</v>
      </c>
      <c r="R250" s="213">
        <v>28.5</v>
      </c>
    </row>
    <row r="251" spans="1:18">
      <c r="A251" s="944" t="s">
        <v>23</v>
      </c>
      <c r="B251" s="944" t="s">
        <v>437</v>
      </c>
      <c r="C251" s="51" t="s">
        <v>4677</v>
      </c>
      <c r="D251" s="51" t="s">
        <v>6610</v>
      </c>
      <c r="E251" s="51" t="s">
        <v>6987</v>
      </c>
      <c r="F251" s="287">
        <f t="shared" si="3"/>
        <v>357.52</v>
      </c>
      <c r="G251" s="213">
        <v>0</v>
      </c>
      <c r="H251" s="213">
        <v>0</v>
      </c>
      <c r="I251" s="213">
        <v>0</v>
      </c>
      <c r="J251" s="213">
        <v>0</v>
      </c>
      <c r="K251" s="213">
        <v>178.76</v>
      </c>
      <c r="L251" s="213">
        <v>0</v>
      </c>
      <c r="M251" s="213">
        <v>0</v>
      </c>
      <c r="N251" s="213">
        <v>0</v>
      </c>
      <c r="O251" s="213">
        <v>178.76</v>
      </c>
      <c r="P251" s="213">
        <v>0</v>
      </c>
      <c r="Q251" s="213">
        <v>0</v>
      </c>
      <c r="R251" s="213">
        <v>0</v>
      </c>
    </row>
    <row r="252" spans="1:18">
      <c r="A252" s="944" t="s">
        <v>23</v>
      </c>
      <c r="B252" s="944" t="s">
        <v>440</v>
      </c>
      <c r="C252" s="51" t="s">
        <v>4677</v>
      </c>
      <c r="D252" s="51" t="s">
        <v>6610</v>
      </c>
      <c r="E252" s="51" t="s">
        <v>6987</v>
      </c>
      <c r="F252" s="287">
        <f t="shared" si="3"/>
        <v>689.92</v>
      </c>
      <c r="G252" s="213">
        <v>179.11</v>
      </c>
      <c r="H252" s="213">
        <v>0</v>
      </c>
      <c r="I252" s="213">
        <v>0</v>
      </c>
      <c r="J252" s="213">
        <v>0</v>
      </c>
      <c r="K252" s="213">
        <v>172.79</v>
      </c>
      <c r="L252" s="213">
        <v>0</v>
      </c>
      <c r="M252" s="213">
        <v>0</v>
      </c>
      <c r="N252" s="213">
        <v>0</v>
      </c>
      <c r="O252" s="213">
        <v>167.92</v>
      </c>
      <c r="P252" s="213">
        <v>170.1</v>
      </c>
      <c r="Q252" s="213">
        <v>0</v>
      </c>
      <c r="R252" s="213">
        <v>0</v>
      </c>
    </row>
    <row r="253" spans="1:18">
      <c r="A253" s="944" t="s">
        <v>23</v>
      </c>
      <c r="B253" s="944" t="s">
        <v>440</v>
      </c>
      <c r="C253" s="51" t="s">
        <v>4677</v>
      </c>
      <c r="D253" s="51" t="s">
        <v>6610</v>
      </c>
      <c r="E253" s="51" t="s">
        <v>6987</v>
      </c>
      <c r="F253" s="287">
        <f t="shared" si="3"/>
        <v>173.15000000000003</v>
      </c>
      <c r="G253" s="213">
        <v>0</v>
      </c>
      <c r="H253" s="213">
        <v>0</v>
      </c>
      <c r="I253" s="213">
        <v>67.64</v>
      </c>
      <c r="J253" s="213">
        <v>0</v>
      </c>
      <c r="K253" s="213">
        <v>70.34</v>
      </c>
      <c r="L253" s="213">
        <v>35.17</v>
      </c>
      <c r="M253" s="213">
        <v>0</v>
      </c>
      <c r="N253" s="213">
        <v>0</v>
      </c>
      <c r="O253" s="213">
        <v>0</v>
      </c>
      <c r="P253" s="213">
        <v>0</v>
      </c>
      <c r="Q253" s="213">
        <v>0</v>
      </c>
      <c r="R253" s="213">
        <v>0</v>
      </c>
    </row>
    <row r="254" spans="1:18">
      <c r="A254" s="944" t="s">
        <v>23</v>
      </c>
      <c r="B254" s="944" t="s">
        <v>436</v>
      </c>
      <c r="C254" s="51" t="s">
        <v>4677</v>
      </c>
      <c r="D254" s="51" t="s">
        <v>6610</v>
      </c>
      <c r="E254" s="51" t="s">
        <v>6987</v>
      </c>
      <c r="F254" s="287">
        <f t="shared" si="3"/>
        <v>3131.1000000000004</v>
      </c>
      <c r="G254" s="213">
        <v>310.29000000000002</v>
      </c>
      <c r="H254" s="213">
        <v>0</v>
      </c>
      <c r="I254" s="213">
        <v>317.77999999999997</v>
      </c>
      <c r="J254" s="213">
        <v>0</v>
      </c>
      <c r="K254" s="213">
        <v>317.77999999999997</v>
      </c>
      <c r="L254" s="213">
        <v>0</v>
      </c>
      <c r="M254" s="213">
        <v>296.26</v>
      </c>
      <c r="N254" s="213">
        <v>1060.6500000000001</v>
      </c>
      <c r="O254" s="213">
        <v>635.55999999999995</v>
      </c>
      <c r="P254" s="213">
        <v>192.78</v>
      </c>
      <c r="Q254" s="213">
        <v>0</v>
      </c>
      <c r="R254" s="213">
        <v>358.8</v>
      </c>
    </row>
    <row r="255" spans="1:18">
      <c r="A255" s="944" t="s">
        <v>23</v>
      </c>
      <c r="B255" s="944" t="s">
        <v>436</v>
      </c>
      <c r="C255" s="51" t="s">
        <v>4677</v>
      </c>
      <c r="D255" s="51" t="s">
        <v>6610</v>
      </c>
      <c r="E255" s="51" t="s">
        <v>6987</v>
      </c>
      <c r="F255" s="287">
        <f t="shared" si="3"/>
        <v>792.65</v>
      </c>
      <c r="G255" s="213">
        <v>0</v>
      </c>
      <c r="H255" s="213">
        <v>0</v>
      </c>
      <c r="I255" s="213">
        <v>0</v>
      </c>
      <c r="J255" s="213">
        <v>0</v>
      </c>
      <c r="K255" s="213">
        <v>148.13</v>
      </c>
      <c r="L255" s="213">
        <v>296.27</v>
      </c>
      <c r="M255" s="213">
        <v>0</v>
      </c>
      <c r="N255" s="213">
        <v>99.5</v>
      </c>
      <c r="O255" s="213">
        <v>248.75</v>
      </c>
      <c r="P255" s="213">
        <v>0</v>
      </c>
      <c r="Q255" s="213">
        <v>0</v>
      </c>
      <c r="R255" s="213">
        <v>9.31</v>
      </c>
    </row>
    <row r="256" spans="1:18">
      <c r="A256" s="944" t="s">
        <v>5795</v>
      </c>
      <c r="B256" s="944" t="s">
        <v>439</v>
      </c>
      <c r="C256" s="51" t="s">
        <v>4677</v>
      </c>
      <c r="D256" s="51" t="s">
        <v>6611</v>
      </c>
      <c r="E256" s="51" t="s">
        <v>6987</v>
      </c>
      <c r="F256" s="287">
        <f t="shared" si="3"/>
        <v>2462.9299999999998</v>
      </c>
      <c r="G256" s="213">
        <v>388.26</v>
      </c>
      <c r="H256" s="213">
        <v>0</v>
      </c>
      <c r="I256" s="213">
        <v>388.26</v>
      </c>
      <c r="J256" s="213">
        <v>0</v>
      </c>
      <c r="K256" s="213">
        <v>430.05</v>
      </c>
      <c r="L256" s="213">
        <v>0</v>
      </c>
      <c r="M256" s="213">
        <v>818.31</v>
      </c>
      <c r="N256" s="213">
        <v>438.05</v>
      </c>
      <c r="O256" s="213">
        <v>0</v>
      </c>
      <c r="P256" s="213">
        <v>0</v>
      </c>
      <c r="Q256" s="213">
        <v>0</v>
      </c>
      <c r="R256" s="213">
        <v>397.96</v>
      </c>
    </row>
    <row r="257" spans="1:18">
      <c r="A257" s="944" t="s">
        <v>1524</v>
      </c>
      <c r="B257" s="944" t="s">
        <v>1913</v>
      </c>
      <c r="C257" s="51" t="s">
        <v>4677</v>
      </c>
      <c r="D257" s="51" t="s">
        <v>6612</v>
      </c>
      <c r="E257" s="51" t="s">
        <v>6987</v>
      </c>
      <c r="F257" s="287">
        <f t="shared" si="3"/>
        <v>1342.42</v>
      </c>
      <c r="G257" s="213">
        <v>0</v>
      </c>
      <c r="H257" s="213">
        <v>882.16</v>
      </c>
      <c r="I257" s="213">
        <v>0</v>
      </c>
      <c r="J257" s="213">
        <v>18.670000000000002</v>
      </c>
      <c r="K257" s="213">
        <v>199.16</v>
      </c>
      <c r="L257" s="213">
        <v>298.73</v>
      </c>
      <c r="M257" s="213">
        <v>0</v>
      </c>
      <c r="N257" s="213">
        <v>0</v>
      </c>
      <c r="O257" s="213">
        <v>460.26</v>
      </c>
      <c r="P257" s="213">
        <v>-516.55999999999995</v>
      </c>
      <c r="Q257" s="213">
        <v>0</v>
      </c>
      <c r="R257" s="213">
        <v>186.91</v>
      </c>
    </row>
    <row r="258" spans="1:18">
      <c r="A258" s="944" t="s">
        <v>1524</v>
      </c>
      <c r="B258" s="944" t="s">
        <v>1913</v>
      </c>
      <c r="C258" s="51" t="s">
        <v>4677</v>
      </c>
      <c r="D258" s="51" t="s">
        <v>6612</v>
      </c>
      <c r="E258" s="51" t="s">
        <v>6987</v>
      </c>
      <c r="F258" s="287">
        <f t="shared" si="3"/>
        <v>106.24000000000001</v>
      </c>
      <c r="G258" s="213">
        <v>3</v>
      </c>
      <c r="H258" s="213">
        <v>12</v>
      </c>
      <c r="I258" s="213">
        <v>10.5</v>
      </c>
      <c r="J258" s="213">
        <v>103.05</v>
      </c>
      <c r="K258" s="213">
        <v>93.9</v>
      </c>
      <c r="L258" s="213">
        <v>81.900000000000006</v>
      </c>
      <c r="M258" s="213">
        <v>7.5</v>
      </c>
      <c r="N258" s="213">
        <v>10.5</v>
      </c>
      <c r="O258" s="213">
        <v>9.64</v>
      </c>
      <c r="P258" s="213">
        <v>-238.35</v>
      </c>
      <c r="Q258" s="213">
        <v>12.6</v>
      </c>
      <c r="R258" s="213">
        <v>17.7</v>
      </c>
    </row>
    <row r="259" spans="1:18">
      <c r="A259" s="944" t="s">
        <v>1524</v>
      </c>
      <c r="B259" s="944" t="s">
        <v>446</v>
      </c>
      <c r="C259" s="51" t="s">
        <v>4677</v>
      </c>
      <c r="D259" s="51" t="s">
        <v>6612</v>
      </c>
      <c r="E259" s="51" t="s">
        <v>6987</v>
      </c>
      <c r="F259" s="287">
        <f t="shared" ref="F259:F322" si="4">SUM(G259:Q259)</f>
        <v>2466.5800000000004</v>
      </c>
      <c r="G259" s="213">
        <v>0</v>
      </c>
      <c r="H259" s="213">
        <v>974.48</v>
      </c>
      <c r="I259" s="213">
        <v>210.44</v>
      </c>
      <c r="J259" s="213">
        <v>343.19</v>
      </c>
      <c r="K259" s="213">
        <v>18.670000000000002</v>
      </c>
      <c r="L259" s="213">
        <v>440.49</v>
      </c>
      <c r="M259" s="213">
        <v>0</v>
      </c>
      <c r="N259" s="213">
        <v>0</v>
      </c>
      <c r="O259" s="213">
        <v>447.75</v>
      </c>
      <c r="P259" s="213">
        <v>12.44</v>
      </c>
      <c r="Q259" s="213">
        <v>19.12</v>
      </c>
      <c r="R259" s="213">
        <v>0</v>
      </c>
    </row>
    <row r="260" spans="1:18">
      <c r="A260" s="944" t="s">
        <v>1524</v>
      </c>
      <c r="B260" s="944" t="s">
        <v>446</v>
      </c>
      <c r="C260" s="51" t="s">
        <v>4677</v>
      </c>
      <c r="D260" s="51" t="s">
        <v>6612</v>
      </c>
      <c r="E260" s="51" t="s">
        <v>6987</v>
      </c>
      <c r="F260" s="287">
        <f t="shared" si="4"/>
        <v>223.64</v>
      </c>
      <c r="G260" s="213">
        <v>8.08</v>
      </c>
      <c r="H260" s="213">
        <v>66.13</v>
      </c>
      <c r="I260" s="213">
        <v>69.63</v>
      </c>
      <c r="J260" s="213">
        <v>33.6</v>
      </c>
      <c r="K260" s="213">
        <v>46.2</v>
      </c>
      <c r="L260" s="213">
        <v>0</v>
      </c>
      <c r="M260" s="213">
        <v>0</v>
      </c>
      <c r="N260" s="213">
        <v>0</v>
      </c>
      <c r="O260" s="213">
        <v>0</v>
      </c>
      <c r="P260" s="213">
        <v>0</v>
      </c>
      <c r="Q260" s="213">
        <v>0</v>
      </c>
      <c r="R260" s="213">
        <v>0</v>
      </c>
    </row>
    <row r="261" spans="1:18">
      <c r="A261" s="944" t="s">
        <v>1524</v>
      </c>
      <c r="B261" s="944" t="s">
        <v>446</v>
      </c>
      <c r="C261" s="51" t="s">
        <v>4677</v>
      </c>
      <c r="D261" s="51" t="s">
        <v>6612</v>
      </c>
      <c r="E261" s="51" t="s">
        <v>6987</v>
      </c>
      <c r="F261" s="287">
        <f t="shared" si="4"/>
        <v>1684.5</v>
      </c>
      <c r="G261" s="213">
        <v>199</v>
      </c>
      <c r="H261" s="213">
        <v>0</v>
      </c>
      <c r="I261" s="213">
        <v>199</v>
      </c>
      <c r="J261" s="213">
        <v>0</v>
      </c>
      <c r="K261" s="213">
        <v>398</v>
      </c>
      <c r="L261" s="213">
        <v>391</v>
      </c>
      <c r="M261" s="213">
        <v>398</v>
      </c>
      <c r="N261" s="213">
        <v>12.44</v>
      </c>
      <c r="O261" s="213">
        <v>87.06</v>
      </c>
      <c r="P261" s="213">
        <v>0</v>
      </c>
      <c r="Q261" s="213">
        <v>0</v>
      </c>
      <c r="R261" s="213">
        <v>203.98</v>
      </c>
    </row>
    <row r="262" spans="1:18">
      <c r="A262" s="944" t="s">
        <v>1524</v>
      </c>
      <c r="B262" s="944" t="s">
        <v>295</v>
      </c>
      <c r="C262" s="51" t="s">
        <v>4677</v>
      </c>
      <c r="D262" s="51" t="s">
        <v>6612</v>
      </c>
      <c r="E262" s="51" t="s">
        <v>6987</v>
      </c>
      <c r="F262" s="287">
        <f t="shared" si="4"/>
        <v>8427.9699999999993</v>
      </c>
      <c r="G262" s="213">
        <v>707.49</v>
      </c>
      <c r="H262" s="213">
        <v>852.51</v>
      </c>
      <c r="I262" s="213">
        <v>1086.76</v>
      </c>
      <c r="J262" s="213">
        <v>132.66</v>
      </c>
      <c r="K262" s="213">
        <v>378</v>
      </c>
      <c r="L262" s="213">
        <v>496</v>
      </c>
      <c r="M262" s="213">
        <v>1012.91</v>
      </c>
      <c r="N262" s="213">
        <v>1017.83</v>
      </c>
      <c r="O262" s="213">
        <v>2039.38</v>
      </c>
      <c r="P262" s="213">
        <v>567.41999999999996</v>
      </c>
      <c r="Q262" s="213">
        <v>137.01</v>
      </c>
      <c r="R262" s="213">
        <v>1191.52</v>
      </c>
    </row>
    <row r="263" spans="1:18">
      <c r="A263" s="944" t="s">
        <v>1524</v>
      </c>
      <c r="B263" s="944" t="s">
        <v>295</v>
      </c>
      <c r="C263" s="51" t="s">
        <v>4677</v>
      </c>
      <c r="D263" s="51" t="s">
        <v>6612</v>
      </c>
      <c r="E263" s="51" t="s">
        <v>6987</v>
      </c>
      <c r="F263" s="287">
        <f t="shared" si="4"/>
        <v>1448.2100000000003</v>
      </c>
      <c r="G263" s="213">
        <v>89.43</v>
      </c>
      <c r="H263" s="213">
        <v>145.52000000000001</v>
      </c>
      <c r="I263" s="213">
        <v>198.05</v>
      </c>
      <c r="J263" s="213">
        <v>104.95</v>
      </c>
      <c r="K263" s="213">
        <v>86.68</v>
      </c>
      <c r="L263" s="213">
        <v>36.5</v>
      </c>
      <c r="M263" s="213">
        <v>81.13</v>
      </c>
      <c r="N263" s="213">
        <v>95.13</v>
      </c>
      <c r="O263" s="213">
        <v>69.86</v>
      </c>
      <c r="P263" s="213">
        <v>337.3</v>
      </c>
      <c r="Q263" s="213">
        <v>203.66</v>
      </c>
      <c r="R263" s="213">
        <v>250.31</v>
      </c>
    </row>
    <row r="264" spans="1:18">
      <c r="A264" s="944" t="s">
        <v>1524</v>
      </c>
      <c r="B264" s="944" t="s">
        <v>295</v>
      </c>
      <c r="C264" s="51" t="s">
        <v>4677</v>
      </c>
      <c r="D264" s="51" t="s">
        <v>6612</v>
      </c>
      <c r="E264" s="51" t="s">
        <v>6987</v>
      </c>
      <c r="F264" s="287">
        <f t="shared" si="4"/>
        <v>1473.6799999999998</v>
      </c>
      <c r="G264" s="213">
        <v>375</v>
      </c>
      <c r="H264" s="213">
        <v>0</v>
      </c>
      <c r="I264" s="213">
        <v>199</v>
      </c>
      <c r="J264" s="213">
        <v>0</v>
      </c>
      <c r="K264" s="213">
        <v>144</v>
      </c>
      <c r="L264" s="213">
        <v>398</v>
      </c>
      <c r="M264" s="213">
        <v>0</v>
      </c>
      <c r="N264" s="213">
        <v>320.37</v>
      </c>
      <c r="O264" s="213">
        <v>37.31</v>
      </c>
      <c r="P264" s="213">
        <v>0</v>
      </c>
      <c r="Q264" s="213">
        <v>0</v>
      </c>
      <c r="R264" s="213">
        <v>144</v>
      </c>
    </row>
    <row r="265" spans="1:18">
      <c r="A265" s="944" t="s">
        <v>1524</v>
      </c>
      <c r="B265" s="944" t="s">
        <v>1455</v>
      </c>
      <c r="C265" s="51" t="s">
        <v>4677</v>
      </c>
      <c r="D265" s="51" t="s">
        <v>6612</v>
      </c>
      <c r="E265" s="51" t="s">
        <v>6987</v>
      </c>
      <c r="F265" s="287">
        <f t="shared" si="4"/>
        <v>9.5</v>
      </c>
      <c r="G265" s="213">
        <v>3</v>
      </c>
      <c r="H265" s="213">
        <v>4.5</v>
      </c>
      <c r="I265" s="213">
        <v>2</v>
      </c>
      <c r="J265" s="213">
        <v>0</v>
      </c>
      <c r="K265" s="213">
        <v>0</v>
      </c>
      <c r="L265" s="213">
        <v>0</v>
      </c>
      <c r="M265" s="213">
        <v>0</v>
      </c>
      <c r="N265" s="213">
        <v>0</v>
      </c>
      <c r="O265" s="213">
        <v>0</v>
      </c>
      <c r="P265" s="213">
        <v>0</v>
      </c>
      <c r="Q265" s="213">
        <v>0</v>
      </c>
      <c r="R265" s="213">
        <v>1.95</v>
      </c>
    </row>
    <row r="266" spans="1:18">
      <c r="A266" s="944" t="s">
        <v>1524</v>
      </c>
      <c r="B266" s="944" t="s">
        <v>445</v>
      </c>
      <c r="C266" s="51" t="s">
        <v>4677</v>
      </c>
      <c r="D266" s="51" t="s">
        <v>6612</v>
      </c>
      <c r="E266" s="51" t="s">
        <v>6987</v>
      </c>
      <c r="F266" s="287">
        <f t="shared" si="4"/>
        <v>5949.6</v>
      </c>
      <c r="G266" s="213">
        <v>0</v>
      </c>
      <c r="H266" s="213">
        <v>62.23</v>
      </c>
      <c r="I266" s="213">
        <v>0</v>
      </c>
      <c r="J266" s="213">
        <v>36.79</v>
      </c>
      <c r="K266" s="213">
        <v>1331.76</v>
      </c>
      <c r="L266" s="213">
        <v>1496.36</v>
      </c>
      <c r="M266" s="213">
        <v>196</v>
      </c>
      <c r="N266" s="213">
        <v>269.88</v>
      </c>
      <c r="O266" s="213">
        <v>998.56</v>
      </c>
      <c r="P266" s="213">
        <v>0</v>
      </c>
      <c r="Q266" s="213">
        <v>1558.02</v>
      </c>
      <c r="R266" s="213">
        <v>925.66</v>
      </c>
    </row>
    <row r="267" spans="1:18">
      <c r="A267" s="944" t="s">
        <v>1524</v>
      </c>
      <c r="B267" s="944" t="s">
        <v>445</v>
      </c>
      <c r="C267" s="51" t="s">
        <v>4677</v>
      </c>
      <c r="D267" s="51" t="s">
        <v>6612</v>
      </c>
      <c r="E267" s="51" t="s">
        <v>6987</v>
      </c>
      <c r="F267" s="287">
        <f t="shared" si="4"/>
        <v>743.76</v>
      </c>
      <c r="G267" s="213">
        <v>9.6</v>
      </c>
      <c r="H267" s="213">
        <v>21.65</v>
      </c>
      <c r="I267" s="213">
        <v>21.43</v>
      </c>
      <c r="J267" s="213">
        <v>32.880000000000003</v>
      </c>
      <c r="K267" s="213">
        <v>101</v>
      </c>
      <c r="L267" s="213">
        <v>88.5</v>
      </c>
      <c r="M267" s="213">
        <v>79</v>
      </c>
      <c r="N267" s="213">
        <v>85.6</v>
      </c>
      <c r="O267" s="213">
        <v>78.400000000000006</v>
      </c>
      <c r="P267" s="213">
        <v>85</v>
      </c>
      <c r="Q267" s="213">
        <v>140.69999999999999</v>
      </c>
      <c r="R267" s="213">
        <v>140</v>
      </c>
    </row>
    <row r="268" spans="1:18">
      <c r="A268" s="944" t="s">
        <v>1524</v>
      </c>
      <c r="B268" s="944" t="s">
        <v>445</v>
      </c>
      <c r="C268" s="51" t="s">
        <v>4677</v>
      </c>
      <c r="D268" s="51" t="s">
        <v>6612</v>
      </c>
      <c r="E268" s="51" t="s">
        <v>6987</v>
      </c>
      <c r="F268" s="287">
        <f t="shared" si="4"/>
        <v>1749.72</v>
      </c>
      <c r="G268" s="213">
        <v>0</v>
      </c>
      <c r="H268" s="213">
        <v>0</v>
      </c>
      <c r="I268" s="213">
        <v>0</v>
      </c>
      <c r="J268" s="213">
        <v>0</v>
      </c>
      <c r="K268" s="213">
        <v>527.91999999999996</v>
      </c>
      <c r="L268" s="213">
        <v>392</v>
      </c>
      <c r="M268" s="213">
        <v>331.92</v>
      </c>
      <c r="N268" s="213">
        <v>165.96</v>
      </c>
      <c r="O268" s="213">
        <v>331.92</v>
      </c>
      <c r="P268" s="213">
        <v>0</v>
      </c>
      <c r="Q268" s="213">
        <v>0</v>
      </c>
      <c r="R268" s="213">
        <v>373.95</v>
      </c>
    </row>
    <row r="269" spans="1:18">
      <c r="A269" s="944" t="s">
        <v>1524</v>
      </c>
      <c r="B269" s="944" t="s">
        <v>1224</v>
      </c>
      <c r="C269" s="51" t="s">
        <v>4677</v>
      </c>
      <c r="D269" s="51" t="s">
        <v>6612</v>
      </c>
      <c r="E269" s="51" t="s">
        <v>6987</v>
      </c>
      <c r="F269" s="287">
        <f t="shared" si="4"/>
        <v>55.97</v>
      </c>
      <c r="G269" s="213">
        <v>0</v>
      </c>
      <c r="H269" s="213">
        <v>0</v>
      </c>
      <c r="I269" s="213">
        <v>0</v>
      </c>
      <c r="J269" s="213">
        <v>0</v>
      </c>
      <c r="K269" s="213">
        <v>0</v>
      </c>
      <c r="L269" s="213">
        <v>0</v>
      </c>
      <c r="M269" s="213">
        <v>0</v>
      </c>
      <c r="N269" s="213">
        <v>0</v>
      </c>
      <c r="O269" s="213">
        <v>0</v>
      </c>
      <c r="P269" s="213">
        <v>55.97</v>
      </c>
      <c r="Q269" s="213">
        <v>0</v>
      </c>
      <c r="R269" s="213">
        <v>0</v>
      </c>
    </row>
    <row r="270" spans="1:18">
      <c r="A270" s="944" t="s">
        <v>1524</v>
      </c>
      <c r="B270" s="944" t="s">
        <v>1224</v>
      </c>
      <c r="C270" s="51" t="s">
        <v>4677</v>
      </c>
      <c r="D270" s="51" t="s">
        <v>6612</v>
      </c>
      <c r="E270" s="51" t="s">
        <v>6987</v>
      </c>
      <c r="F270" s="287">
        <f t="shared" si="4"/>
        <v>1.75</v>
      </c>
      <c r="G270" s="213">
        <v>0</v>
      </c>
      <c r="H270" s="213">
        <v>0.75</v>
      </c>
      <c r="I270" s="213">
        <v>1</v>
      </c>
      <c r="J270" s="213">
        <v>0</v>
      </c>
      <c r="K270" s="213">
        <v>0</v>
      </c>
      <c r="L270" s="213">
        <v>0</v>
      </c>
      <c r="M270" s="213">
        <v>0</v>
      </c>
      <c r="N270" s="213">
        <v>0</v>
      </c>
      <c r="O270" s="213">
        <v>0</v>
      </c>
      <c r="P270" s="213">
        <v>0</v>
      </c>
      <c r="Q270" s="213">
        <v>0</v>
      </c>
      <c r="R270" s="213">
        <v>0</v>
      </c>
    </row>
    <row r="271" spans="1:18">
      <c r="A271" s="944" t="s">
        <v>1524</v>
      </c>
      <c r="B271" s="944" t="s">
        <v>1224</v>
      </c>
      <c r="C271" s="51" t="s">
        <v>4677</v>
      </c>
      <c r="D271" s="51" t="s">
        <v>6612</v>
      </c>
      <c r="E271" s="51" t="s">
        <v>6987</v>
      </c>
      <c r="F271" s="287">
        <f t="shared" si="4"/>
        <v>55.97</v>
      </c>
      <c r="G271" s="213">
        <v>0</v>
      </c>
      <c r="H271" s="213">
        <v>0</v>
      </c>
      <c r="I271" s="213">
        <v>0</v>
      </c>
      <c r="J271" s="213">
        <v>0</v>
      </c>
      <c r="K271" s="213">
        <v>0</v>
      </c>
      <c r="L271" s="213">
        <v>0</v>
      </c>
      <c r="M271" s="213">
        <v>0</v>
      </c>
      <c r="N271" s="213">
        <v>37.31</v>
      </c>
      <c r="O271" s="213">
        <v>18.66</v>
      </c>
      <c r="P271" s="213">
        <v>0</v>
      </c>
      <c r="Q271" s="213">
        <v>0</v>
      </c>
      <c r="R271" s="213">
        <v>0</v>
      </c>
    </row>
    <row r="272" spans="1:18">
      <c r="A272" s="944" t="s">
        <v>1524</v>
      </c>
      <c r="B272" s="944" t="s">
        <v>359</v>
      </c>
      <c r="C272" s="51" t="s">
        <v>4677</v>
      </c>
      <c r="D272" s="51" t="s">
        <v>6612</v>
      </c>
      <c r="E272" s="51" t="s">
        <v>6987</v>
      </c>
      <c r="F272" s="287">
        <f t="shared" si="4"/>
        <v>206.6</v>
      </c>
      <c r="G272" s="213">
        <v>0</v>
      </c>
      <c r="H272" s="213">
        <v>33.159999999999997</v>
      </c>
      <c r="I272" s="213">
        <v>0</v>
      </c>
      <c r="J272" s="213">
        <v>0</v>
      </c>
      <c r="K272" s="213">
        <v>0</v>
      </c>
      <c r="L272" s="213">
        <v>161</v>
      </c>
      <c r="M272" s="213">
        <v>0</v>
      </c>
      <c r="N272" s="213">
        <v>0</v>
      </c>
      <c r="O272" s="213">
        <v>0</v>
      </c>
      <c r="P272" s="213">
        <v>12.44</v>
      </c>
      <c r="Q272" s="213">
        <v>0</v>
      </c>
      <c r="R272" s="213">
        <v>0</v>
      </c>
    </row>
    <row r="273" spans="1:18">
      <c r="A273" s="944" t="s">
        <v>1524</v>
      </c>
      <c r="B273" s="944" t="s">
        <v>359</v>
      </c>
      <c r="C273" s="51" t="s">
        <v>4677</v>
      </c>
      <c r="D273" s="51" t="s">
        <v>6612</v>
      </c>
      <c r="E273" s="51" t="s">
        <v>6987</v>
      </c>
      <c r="F273" s="287">
        <f t="shared" si="4"/>
        <v>1</v>
      </c>
      <c r="G273" s="213">
        <v>0</v>
      </c>
      <c r="H273" s="213">
        <v>0</v>
      </c>
      <c r="I273" s="213">
        <v>1</v>
      </c>
      <c r="J273" s="213">
        <v>0</v>
      </c>
      <c r="K273" s="213">
        <v>0</v>
      </c>
      <c r="L273" s="213">
        <v>0</v>
      </c>
      <c r="M273" s="213">
        <v>0</v>
      </c>
      <c r="N273" s="213">
        <v>0</v>
      </c>
      <c r="O273" s="213">
        <v>0</v>
      </c>
      <c r="P273" s="213">
        <v>0</v>
      </c>
      <c r="Q273" s="213">
        <v>0</v>
      </c>
      <c r="R273" s="213">
        <v>0</v>
      </c>
    </row>
    <row r="274" spans="1:18">
      <c r="A274" s="944" t="s">
        <v>1524</v>
      </c>
      <c r="B274" s="944" t="s">
        <v>359</v>
      </c>
      <c r="C274" s="51" t="s">
        <v>4677</v>
      </c>
      <c r="D274" s="51" t="s">
        <v>6612</v>
      </c>
      <c r="E274" s="51" t="s">
        <v>6987</v>
      </c>
      <c r="F274" s="287">
        <f t="shared" si="4"/>
        <v>328.22</v>
      </c>
      <c r="G274" s="213">
        <v>0</v>
      </c>
      <c r="H274" s="213">
        <v>0</v>
      </c>
      <c r="I274" s="213">
        <v>0</v>
      </c>
      <c r="J274" s="213">
        <v>0</v>
      </c>
      <c r="K274" s="213">
        <v>0</v>
      </c>
      <c r="L274" s="213">
        <v>161</v>
      </c>
      <c r="M274" s="213">
        <v>0</v>
      </c>
      <c r="N274" s="213">
        <v>0</v>
      </c>
      <c r="O274" s="213">
        <v>167.22</v>
      </c>
      <c r="P274" s="213">
        <v>0</v>
      </c>
      <c r="Q274" s="213">
        <v>0</v>
      </c>
      <c r="R274" s="213">
        <v>0</v>
      </c>
    </row>
    <row r="275" spans="1:18">
      <c r="A275" s="944" t="s">
        <v>1524</v>
      </c>
      <c r="B275" s="944" t="s">
        <v>447</v>
      </c>
      <c r="C275" s="51" t="s">
        <v>4677</v>
      </c>
      <c r="D275" s="51" t="s">
        <v>6612</v>
      </c>
      <c r="E275" s="51" t="s">
        <v>6987</v>
      </c>
      <c r="F275" s="287">
        <f t="shared" si="4"/>
        <v>188.1</v>
      </c>
      <c r="G275" s="213">
        <v>0</v>
      </c>
      <c r="H275" s="213">
        <v>0</v>
      </c>
      <c r="I275" s="213">
        <v>0</v>
      </c>
      <c r="J275" s="213">
        <v>0</v>
      </c>
      <c r="K275" s="213">
        <v>0</v>
      </c>
      <c r="L275" s="213">
        <v>0</v>
      </c>
      <c r="M275" s="213">
        <v>188.1</v>
      </c>
      <c r="N275" s="213">
        <v>0</v>
      </c>
      <c r="O275" s="213">
        <v>0</v>
      </c>
      <c r="P275" s="213">
        <v>0</v>
      </c>
      <c r="Q275" s="213">
        <v>0</v>
      </c>
      <c r="R275" s="213">
        <v>0</v>
      </c>
    </row>
    <row r="276" spans="1:18">
      <c r="A276" s="944" t="s">
        <v>1524</v>
      </c>
      <c r="B276" s="944" t="s">
        <v>447</v>
      </c>
      <c r="C276" s="51" t="s">
        <v>4677</v>
      </c>
      <c r="D276" s="51" t="s">
        <v>6612</v>
      </c>
      <c r="E276" s="51" t="s">
        <v>6987</v>
      </c>
      <c r="F276" s="287">
        <f t="shared" si="4"/>
        <v>27059.03</v>
      </c>
      <c r="G276" s="213">
        <v>0</v>
      </c>
      <c r="H276" s="213">
        <v>0</v>
      </c>
      <c r="I276" s="213">
        <v>2080.83</v>
      </c>
      <c r="J276" s="213">
        <v>3139.44</v>
      </c>
      <c r="K276" s="213">
        <v>4081.28</v>
      </c>
      <c r="L276" s="213">
        <v>2982.47</v>
      </c>
      <c r="M276" s="213">
        <v>2531.1799999999998</v>
      </c>
      <c r="N276" s="213">
        <v>3139.45</v>
      </c>
      <c r="O276" s="213">
        <v>3139.44</v>
      </c>
      <c r="P276" s="213">
        <v>3139.44</v>
      </c>
      <c r="Q276" s="213">
        <v>2825.5</v>
      </c>
      <c r="R276" s="213">
        <v>0</v>
      </c>
    </row>
    <row r="277" spans="1:18">
      <c r="A277" s="944" t="s">
        <v>1524</v>
      </c>
      <c r="B277" s="944" t="s">
        <v>447</v>
      </c>
      <c r="C277" s="51" t="s">
        <v>4677</v>
      </c>
      <c r="D277" s="51" t="s">
        <v>6612</v>
      </c>
      <c r="E277" s="51" t="s">
        <v>6987</v>
      </c>
      <c r="F277" s="287">
        <f t="shared" si="4"/>
        <v>9430.6</v>
      </c>
      <c r="G277" s="213">
        <v>1146.6300000000001</v>
      </c>
      <c r="H277" s="213">
        <v>159.05000000000001</v>
      </c>
      <c r="I277" s="213">
        <v>768.53</v>
      </c>
      <c r="J277" s="213">
        <v>201.65</v>
      </c>
      <c r="K277" s="213">
        <v>1648.25</v>
      </c>
      <c r="L277" s="213">
        <v>944.86</v>
      </c>
      <c r="M277" s="213">
        <v>1003.58</v>
      </c>
      <c r="N277" s="213">
        <v>756.36</v>
      </c>
      <c r="O277" s="213">
        <v>1330.92</v>
      </c>
      <c r="P277" s="213">
        <v>459</v>
      </c>
      <c r="Q277" s="213">
        <v>1011.77</v>
      </c>
      <c r="R277" s="213">
        <v>1274.4100000000001</v>
      </c>
    </row>
    <row r="278" spans="1:18">
      <c r="A278" s="944" t="s">
        <v>1524</v>
      </c>
      <c r="B278" s="944" t="s">
        <v>447</v>
      </c>
      <c r="C278" s="51" t="s">
        <v>4677</v>
      </c>
      <c r="D278" s="51" t="s">
        <v>6612</v>
      </c>
      <c r="E278" s="51" t="s">
        <v>6987</v>
      </c>
      <c r="F278" s="287">
        <f t="shared" si="4"/>
        <v>797.68000000000006</v>
      </c>
      <c r="G278" s="213">
        <v>27.72</v>
      </c>
      <c r="H278" s="213">
        <v>76</v>
      </c>
      <c r="I278" s="213">
        <v>73.959999999999994</v>
      </c>
      <c r="J278" s="213">
        <v>76</v>
      </c>
      <c r="K278" s="213">
        <v>88</v>
      </c>
      <c r="L278" s="213">
        <v>64</v>
      </c>
      <c r="M278" s="213">
        <v>56</v>
      </c>
      <c r="N278" s="213">
        <v>72</v>
      </c>
      <c r="O278" s="213">
        <v>72</v>
      </c>
      <c r="P278" s="213">
        <v>76</v>
      </c>
      <c r="Q278" s="213">
        <v>116</v>
      </c>
      <c r="R278" s="213">
        <v>108</v>
      </c>
    </row>
    <row r="279" spans="1:18">
      <c r="A279" s="944" t="s">
        <v>1524</v>
      </c>
      <c r="B279" s="944" t="s">
        <v>447</v>
      </c>
      <c r="C279" s="51" t="s">
        <v>4677</v>
      </c>
      <c r="D279" s="51" t="s">
        <v>6612</v>
      </c>
      <c r="E279" s="51" t="s">
        <v>6987</v>
      </c>
      <c r="F279" s="287">
        <f t="shared" si="4"/>
        <v>3549.28</v>
      </c>
      <c r="G279" s="213">
        <v>192.31</v>
      </c>
      <c r="H279" s="213">
        <v>359.1</v>
      </c>
      <c r="I279" s="213">
        <v>426.25</v>
      </c>
      <c r="J279" s="213">
        <v>303.70999999999998</v>
      </c>
      <c r="K279" s="213">
        <v>476.78</v>
      </c>
      <c r="L279" s="213">
        <v>248.2</v>
      </c>
      <c r="M279" s="213">
        <v>248.6</v>
      </c>
      <c r="N279" s="213">
        <v>228.68</v>
      </c>
      <c r="O279" s="213">
        <v>243.54</v>
      </c>
      <c r="P279" s="213">
        <v>296.98</v>
      </c>
      <c r="Q279" s="213">
        <v>525.13</v>
      </c>
      <c r="R279" s="213">
        <v>545.64</v>
      </c>
    </row>
    <row r="280" spans="1:18">
      <c r="A280" s="944" t="s">
        <v>1524</v>
      </c>
      <c r="B280" s="944" t="s">
        <v>447</v>
      </c>
      <c r="C280" s="51" t="s">
        <v>4677</v>
      </c>
      <c r="D280" s="51" t="s">
        <v>6612</v>
      </c>
      <c r="E280" s="51" t="s">
        <v>6987</v>
      </c>
      <c r="F280" s="287">
        <f t="shared" si="4"/>
        <v>6372.49</v>
      </c>
      <c r="G280" s="213">
        <v>807.73</v>
      </c>
      <c r="H280" s="213">
        <v>0</v>
      </c>
      <c r="I280" s="213">
        <v>814.22</v>
      </c>
      <c r="J280" s="213">
        <v>0</v>
      </c>
      <c r="K280" s="213">
        <v>1628.22</v>
      </c>
      <c r="L280" s="213">
        <v>1060.81</v>
      </c>
      <c r="M280" s="213">
        <v>718.57</v>
      </c>
      <c r="N280" s="213">
        <v>499.97</v>
      </c>
      <c r="O280" s="213">
        <v>842.97</v>
      </c>
      <c r="P280" s="213">
        <v>0</v>
      </c>
      <c r="Q280" s="213">
        <v>0</v>
      </c>
      <c r="R280" s="213">
        <v>144</v>
      </c>
    </row>
    <row r="281" spans="1:18">
      <c r="A281" s="944" t="s">
        <v>1524</v>
      </c>
      <c r="B281" s="944" t="s">
        <v>326</v>
      </c>
      <c r="C281" s="51" t="s">
        <v>4677</v>
      </c>
      <c r="D281" s="51" t="s">
        <v>6612</v>
      </c>
      <c r="E281" s="51" t="s">
        <v>6987</v>
      </c>
      <c r="F281" s="287">
        <f t="shared" si="4"/>
        <v>14640</v>
      </c>
      <c r="G281" s="213">
        <v>960</v>
      </c>
      <c r="H281" s="213">
        <v>2280</v>
      </c>
      <c r="I281" s="213">
        <v>2400</v>
      </c>
      <c r="J281" s="213">
        <v>2400</v>
      </c>
      <c r="K281" s="213">
        <v>3360</v>
      </c>
      <c r="L281" s="213">
        <v>2040</v>
      </c>
      <c r="M281" s="213">
        <v>1200</v>
      </c>
      <c r="N281" s="213">
        <v>0</v>
      </c>
      <c r="O281" s="213">
        <v>0</v>
      </c>
      <c r="P281" s="213">
        <v>0</v>
      </c>
      <c r="Q281" s="213">
        <v>0</v>
      </c>
      <c r="R281" s="213">
        <v>0</v>
      </c>
    </row>
    <row r="282" spans="1:18">
      <c r="A282" s="944" t="s">
        <v>1524</v>
      </c>
      <c r="B282" s="944" t="s">
        <v>326</v>
      </c>
      <c r="C282" s="51" t="s">
        <v>4677</v>
      </c>
      <c r="D282" s="51" t="s">
        <v>6612</v>
      </c>
      <c r="E282" s="51" t="s">
        <v>6987</v>
      </c>
      <c r="F282" s="287">
        <f t="shared" si="4"/>
        <v>3836.6</v>
      </c>
      <c r="G282" s="213">
        <v>222.62</v>
      </c>
      <c r="H282" s="213">
        <v>0</v>
      </c>
      <c r="I282" s="213">
        <v>2413.41</v>
      </c>
      <c r="J282" s="213">
        <v>0</v>
      </c>
      <c r="K282" s="213">
        <v>0</v>
      </c>
      <c r="L282" s="213">
        <v>226.71</v>
      </c>
      <c r="M282" s="213">
        <v>0</v>
      </c>
      <c r="N282" s="213">
        <v>0</v>
      </c>
      <c r="O282" s="213">
        <v>740.72</v>
      </c>
      <c r="P282" s="213">
        <v>0</v>
      </c>
      <c r="Q282" s="213">
        <v>233.14</v>
      </c>
      <c r="R282" s="213">
        <v>118.08</v>
      </c>
    </row>
    <row r="283" spans="1:18">
      <c r="A283" s="944" t="s">
        <v>1524</v>
      </c>
      <c r="B283" s="944" t="s">
        <v>326</v>
      </c>
      <c r="C283" s="51" t="s">
        <v>4677</v>
      </c>
      <c r="D283" s="51" t="s">
        <v>6612</v>
      </c>
      <c r="E283" s="51" t="s">
        <v>6987</v>
      </c>
      <c r="F283" s="287">
        <f t="shared" si="4"/>
        <v>223.73</v>
      </c>
      <c r="G283" s="213">
        <v>9</v>
      </c>
      <c r="H283" s="213">
        <v>0</v>
      </c>
      <c r="I283" s="213">
        <v>3.6</v>
      </c>
      <c r="J283" s="213">
        <v>54.08</v>
      </c>
      <c r="K283" s="213">
        <v>0</v>
      </c>
      <c r="L283" s="213">
        <v>0</v>
      </c>
      <c r="M283" s="213">
        <v>22.8</v>
      </c>
      <c r="N283" s="213">
        <v>24</v>
      </c>
      <c r="O283" s="213">
        <v>24</v>
      </c>
      <c r="P283" s="213">
        <v>18</v>
      </c>
      <c r="Q283" s="213">
        <v>68.25</v>
      </c>
      <c r="R283" s="213">
        <v>36.72</v>
      </c>
    </row>
    <row r="284" spans="1:18">
      <c r="A284" s="944" t="s">
        <v>1524</v>
      </c>
      <c r="B284" s="944" t="s">
        <v>326</v>
      </c>
      <c r="C284" s="51" t="s">
        <v>4677</v>
      </c>
      <c r="D284" s="51" t="s">
        <v>6612</v>
      </c>
      <c r="E284" s="51" t="s">
        <v>6987</v>
      </c>
      <c r="F284" s="287">
        <f t="shared" si="4"/>
        <v>1586.97</v>
      </c>
      <c r="G284" s="213">
        <v>0</v>
      </c>
      <c r="H284" s="213">
        <v>0</v>
      </c>
      <c r="I284" s="213">
        <v>226.71</v>
      </c>
      <c r="J284" s="213">
        <v>0</v>
      </c>
      <c r="K284" s="213">
        <v>453.42</v>
      </c>
      <c r="L284" s="213">
        <v>0</v>
      </c>
      <c r="M284" s="213">
        <v>226.71</v>
      </c>
      <c r="N284" s="213">
        <v>226.71</v>
      </c>
      <c r="O284" s="213">
        <v>453.42</v>
      </c>
      <c r="P284" s="213">
        <v>0</v>
      </c>
      <c r="Q284" s="213">
        <v>0</v>
      </c>
      <c r="R284" s="213">
        <v>232.37</v>
      </c>
    </row>
    <row r="285" spans="1:18">
      <c r="A285" s="944" t="s">
        <v>47</v>
      </c>
      <c r="B285" s="944" t="s">
        <v>508</v>
      </c>
      <c r="C285" s="51" t="s">
        <v>4677</v>
      </c>
      <c r="D285" s="51" t="s">
        <v>6613</v>
      </c>
      <c r="E285" s="51" t="s">
        <v>6987</v>
      </c>
      <c r="F285" s="287">
        <f t="shared" si="4"/>
        <v>14909.85</v>
      </c>
      <c r="G285" s="213">
        <v>0</v>
      </c>
      <c r="H285" s="213">
        <v>0</v>
      </c>
      <c r="I285" s="213">
        <v>0</v>
      </c>
      <c r="J285" s="213">
        <v>0</v>
      </c>
      <c r="K285" s="213">
        <v>0</v>
      </c>
      <c r="L285" s="213">
        <v>1358.25</v>
      </c>
      <c r="M285" s="213">
        <v>3225.86</v>
      </c>
      <c r="N285" s="213">
        <v>3344</v>
      </c>
      <c r="O285" s="213">
        <v>3344</v>
      </c>
      <c r="P285" s="213">
        <v>3520</v>
      </c>
      <c r="Q285" s="213">
        <v>117.74</v>
      </c>
      <c r="R285" s="213">
        <v>2658.65</v>
      </c>
    </row>
    <row r="286" spans="1:18">
      <c r="A286" s="944" t="s">
        <v>47</v>
      </c>
      <c r="B286" s="944" t="s">
        <v>508</v>
      </c>
      <c r="C286" s="51" t="s">
        <v>4677</v>
      </c>
      <c r="D286" s="51" t="s">
        <v>6613</v>
      </c>
      <c r="E286" s="51" t="s">
        <v>6987</v>
      </c>
      <c r="F286" s="287">
        <f t="shared" si="4"/>
        <v>2702.62</v>
      </c>
      <c r="G286" s="213">
        <v>0</v>
      </c>
      <c r="H286" s="213">
        <v>0</v>
      </c>
      <c r="I286" s="213">
        <v>173.86</v>
      </c>
      <c r="J286" s="213">
        <v>0</v>
      </c>
      <c r="K286" s="213">
        <v>0</v>
      </c>
      <c r="L286" s="213">
        <v>0</v>
      </c>
      <c r="M286" s="213">
        <v>173.86</v>
      </c>
      <c r="N286" s="213">
        <v>0</v>
      </c>
      <c r="O286" s="213">
        <v>1141.0899999999999</v>
      </c>
      <c r="P286" s="213">
        <v>846.73</v>
      </c>
      <c r="Q286" s="213">
        <v>367.08</v>
      </c>
      <c r="R286" s="213">
        <v>0</v>
      </c>
    </row>
    <row r="287" spans="1:18">
      <c r="A287" s="944" t="s">
        <v>47</v>
      </c>
      <c r="B287" s="944" t="s">
        <v>508</v>
      </c>
      <c r="C287" s="51" t="s">
        <v>4677</v>
      </c>
      <c r="D287" s="51" t="s">
        <v>6613</v>
      </c>
      <c r="E287" s="51" t="s">
        <v>6987</v>
      </c>
      <c r="F287" s="287">
        <f t="shared" si="4"/>
        <v>36.760000000000005</v>
      </c>
      <c r="G287" s="213">
        <v>0</v>
      </c>
      <c r="H287" s="213">
        <v>0</v>
      </c>
      <c r="I287" s="213">
        <v>34.67</v>
      </c>
      <c r="J287" s="213">
        <v>0</v>
      </c>
      <c r="K287" s="213">
        <v>0</v>
      </c>
      <c r="L287" s="213">
        <v>0</v>
      </c>
      <c r="M287" s="213">
        <v>0</v>
      </c>
      <c r="N287" s="213">
        <v>0</v>
      </c>
      <c r="O287" s="213">
        <v>2.09</v>
      </c>
      <c r="P287" s="213">
        <v>0</v>
      </c>
      <c r="Q287" s="213">
        <v>0</v>
      </c>
      <c r="R287" s="213">
        <v>9.23</v>
      </c>
    </row>
    <row r="288" spans="1:18">
      <c r="A288" s="944" t="s">
        <v>47</v>
      </c>
      <c r="B288" s="944" t="s">
        <v>508</v>
      </c>
      <c r="C288" s="51" t="s">
        <v>4677</v>
      </c>
      <c r="D288" s="51" t="s">
        <v>6613</v>
      </c>
      <c r="E288" s="51" t="s">
        <v>6987</v>
      </c>
      <c r="F288" s="287">
        <f t="shared" si="4"/>
        <v>532.17999999999995</v>
      </c>
      <c r="G288" s="213">
        <v>175.53</v>
      </c>
      <c r="H288" s="213">
        <v>0</v>
      </c>
      <c r="I288" s="213">
        <v>0</v>
      </c>
      <c r="J288" s="213">
        <v>0</v>
      </c>
      <c r="K288" s="213">
        <v>311.64999999999998</v>
      </c>
      <c r="L288" s="213">
        <v>0</v>
      </c>
      <c r="M288" s="213">
        <v>0</v>
      </c>
      <c r="N288" s="213">
        <v>0</v>
      </c>
      <c r="O288" s="213">
        <v>45</v>
      </c>
      <c r="P288" s="213">
        <v>0</v>
      </c>
      <c r="Q288" s="213">
        <v>0</v>
      </c>
      <c r="R288" s="213">
        <v>0</v>
      </c>
    </row>
    <row r="289" spans="1:18">
      <c r="A289" s="944" t="s">
        <v>47</v>
      </c>
      <c r="B289" s="944" t="s">
        <v>508</v>
      </c>
      <c r="C289" s="51" t="s">
        <v>4677</v>
      </c>
      <c r="D289" s="51" t="s">
        <v>6613</v>
      </c>
      <c r="E289" s="51" t="s">
        <v>6987</v>
      </c>
      <c r="F289" s="287">
        <f t="shared" si="4"/>
        <v>826.36</v>
      </c>
      <c r="G289" s="213">
        <v>263.97000000000003</v>
      </c>
      <c r="H289" s="213">
        <v>0</v>
      </c>
      <c r="I289" s="213">
        <v>562.39</v>
      </c>
      <c r="J289" s="213">
        <v>0</v>
      </c>
      <c r="K289" s="213">
        <v>0</v>
      </c>
      <c r="L289" s="213">
        <v>0</v>
      </c>
      <c r="M289" s="213">
        <v>0</v>
      </c>
      <c r="N289" s="213">
        <v>0</v>
      </c>
      <c r="O289" s="213">
        <v>0</v>
      </c>
      <c r="P289" s="213">
        <v>0</v>
      </c>
      <c r="Q289" s="213">
        <v>0</v>
      </c>
      <c r="R289" s="213">
        <v>0</v>
      </c>
    </row>
    <row r="290" spans="1:18">
      <c r="A290" s="944" t="s">
        <v>47</v>
      </c>
      <c r="B290" s="944" t="s">
        <v>508</v>
      </c>
      <c r="C290" s="51" t="s">
        <v>4677</v>
      </c>
      <c r="D290" s="51" t="s">
        <v>6613</v>
      </c>
      <c r="E290" s="51" t="s">
        <v>6987</v>
      </c>
      <c r="F290" s="287">
        <f t="shared" si="4"/>
        <v>865.36999999999989</v>
      </c>
      <c r="G290" s="213">
        <v>9.4499999999999993</v>
      </c>
      <c r="H290" s="213">
        <v>0</v>
      </c>
      <c r="I290" s="213">
        <v>22.59</v>
      </c>
      <c r="J290" s="213">
        <v>141.77000000000001</v>
      </c>
      <c r="K290" s="213">
        <v>207.95</v>
      </c>
      <c r="L290" s="213">
        <v>78.77</v>
      </c>
      <c r="M290" s="213">
        <v>69.31</v>
      </c>
      <c r="N290" s="213">
        <v>83.48</v>
      </c>
      <c r="O290" s="213">
        <v>73.52</v>
      </c>
      <c r="P290" s="213">
        <v>65.64</v>
      </c>
      <c r="Q290" s="213">
        <v>112.89</v>
      </c>
      <c r="R290" s="213">
        <v>139.41</v>
      </c>
    </row>
    <row r="291" spans="1:18">
      <c r="A291" s="944" t="s">
        <v>47</v>
      </c>
      <c r="B291" s="944" t="s">
        <v>508</v>
      </c>
      <c r="C291" s="51" t="s">
        <v>4677</v>
      </c>
      <c r="D291" s="51" t="s">
        <v>6613</v>
      </c>
      <c r="E291" s="51" t="s">
        <v>6987</v>
      </c>
      <c r="F291" s="287">
        <f t="shared" si="4"/>
        <v>8554.98</v>
      </c>
      <c r="G291" s="213">
        <v>0</v>
      </c>
      <c r="H291" s="213">
        <v>0</v>
      </c>
      <c r="I291" s="213">
        <v>0</v>
      </c>
      <c r="J291" s="213">
        <v>0</v>
      </c>
      <c r="K291" s="213">
        <v>1569.72</v>
      </c>
      <c r="L291" s="213">
        <v>2825.5</v>
      </c>
      <c r="M291" s="213">
        <v>2825.5</v>
      </c>
      <c r="N291" s="213">
        <v>0</v>
      </c>
      <c r="O291" s="213">
        <v>0</v>
      </c>
      <c r="P291" s="213">
        <v>0</v>
      </c>
      <c r="Q291" s="213">
        <v>1334.26</v>
      </c>
      <c r="R291" s="213">
        <v>3729.91</v>
      </c>
    </row>
    <row r="292" spans="1:18">
      <c r="A292" s="944" t="s">
        <v>47</v>
      </c>
      <c r="B292" s="944" t="s">
        <v>508</v>
      </c>
      <c r="C292" s="51" t="s">
        <v>4677</v>
      </c>
      <c r="D292" s="51" t="s">
        <v>6613</v>
      </c>
      <c r="E292" s="51" t="s">
        <v>6987</v>
      </c>
      <c r="F292" s="287">
        <f t="shared" si="4"/>
        <v>972.08999999999992</v>
      </c>
      <c r="G292" s="213">
        <v>390.27</v>
      </c>
      <c r="H292" s="213">
        <v>0</v>
      </c>
      <c r="I292" s="213">
        <v>203.98</v>
      </c>
      <c r="J292" s="213">
        <v>0</v>
      </c>
      <c r="K292" s="213">
        <v>377.84</v>
      </c>
      <c r="L292" s="213">
        <v>0</v>
      </c>
      <c r="M292" s="213">
        <v>0</v>
      </c>
      <c r="N292" s="213">
        <v>0</v>
      </c>
      <c r="O292" s="213">
        <v>0</v>
      </c>
      <c r="P292" s="213">
        <v>0</v>
      </c>
      <c r="Q292" s="213">
        <v>0</v>
      </c>
      <c r="R292" s="213">
        <v>0</v>
      </c>
    </row>
    <row r="293" spans="1:18">
      <c r="A293" s="944" t="s">
        <v>47</v>
      </c>
      <c r="B293" s="944" t="s">
        <v>508</v>
      </c>
      <c r="C293" s="51" t="s">
        <v>4677</v>
      </c>
      <c r="D293" s="51" t="s">
        <v>6613</v>
      </c>
      <c r="E293" s="51" t="s">
        <v>6987</v>
      </c>
      <c r="F293" s="287">
        <f t="shared" si="4"/>
        <v>17.330000000000002</v>
      </c>
      <c r="G293" s="213">
        <v>2.1</v>
      </c>
      <c r="H293" s="213">
        <v>5.25</v>
      </c>
      <c r="I293" s="213">
        <v>2.11</v>
      </c>
      <c r="J293" s="213">
        <v>0</v>
      </c>
      <c r="K293" s="213">
        <v>4.7</v>
      </c>
      <c r="L293" s="213">
        <v>0</v>
      </c>
      <c r="M293" s="213">
        <v>1.58</v>
      </c>
      <c r="N293" s="213">
        <v>1.59</v>
      </c>
      <c r="O293" s="213">
        <v>0</v>
      </c>
      <c r="P293" s="213">
        <v>0</v>
      </c>
      <c r="Q293" s="213">
        <v>0</v>
      </c>
      <c r="R293" s="213">
        <v>1.8</v>
      </c>
    </row>
    <row r="294" spans="1:18">
      <c r="A294" s="944" t="s">
        <v>47</v>
      </c>
      <c r="B294" s="944" t="s">
        <v>508</v>
      </c>
      <c r="C294" s="51" t="s">
        <v>4677</v>
      </c>
      <c r="D294" s="51" t="s">
        <v>6613</v>
      </c>
      <c r="E294" s="51" t="s">
        <v>6987</v>
      </c>
      <c r="F294" s="287">
        <f t="shared" si="4"/>
        <v>156.94</v>
      </c>
      <c r="G294" s="213">
        <v>0</v>
      </c>
      <c r="H294" s="213">
        <v>0</v>
      </c>
      <c r="I294" s="213">
        <v>0</v>
      </c>
      <c r="J294" s="213">
        <v>0</v>
      </c>
      <c r="K294" s="213">
        <v>21.94</v>
      </c>
      <c r="L294" s="213">
        <v>0</v>
      </c>
      <c r="M294" s="213">
        <v>0</v>
      </c>
      <c r="N294" s="213">
        <v>0</v>
      </c>
      <c r="O294" s="213">
        <v>135</v>
      </c>
      <c r="P294" s="213">
        <v>0</v>
      </c>
      <c r="Q294" s="213">
        <v>0</v>
      </c>
      <c r="R294" s="213">
        <v>203.98</v>
      </c>
    </row>
    <row r="295" spans="1:18">
      <c r="A295" s="944" t="s">
        <v>47</v>
      </c>
      <c r="B295" s="944" t="s">
        <v>508</v>
      </c>
      <c r="C295" s="51" t="s">
        <v>4677</v>
      </c>
      <c r="D295" s="51" t="s">
        <v>6613</v>
      </c>
      <c r="E295" s="51" t="s">
        <v>6987</v>
      </c>
      <c r="F295" s="287">
        <f t="shared" si="4"/>
        <v>259.97000000000003</v>
      </c>
      <c r="G295" s="213">
        <v>0</v>
      </c>
      <c r="H295" s="213">
        <v>0</v>
      </c>
      <c r="I295" s="213">
        <v>0</v>
      </c>
      <c r="J295" s="213">
        <v>0</v>
      </c>
      <c r="K295" s="213">
        <v>0</v>
      </c>
      <c r="L295" s="213">
        <v>0</v>
      </c>
      <c r="M295" s="213">
        <v>0</v>
      </c>
      <c r="N295" s="213">
        <v>0</v>
      </c>
      <c r="O295" s="213">
        <v>0</v>
      </c>
      <c r="P295" s="213">
        <v>0</v>
      </c>
      <c r="Q295" s="213">
        <v>259.97000000000003</v>
      </c>
      <c r="R295" s="213">
        <v>0</v>
      </c>
    </row>
    <row r="296" spans="1:18">
      <c r="A296" s="944" t="s">
        <v>47</v>
      </c>
      <c r="B296" s="944" t="s">
        <v>508</v>
      </c>
      <c r="C296" s="51" t="s">
        <v>4677</v>
      </c>
      <c r="D296" s="51" t="s">
        <v>6613</v>
      </c>
      <c r="E296" s="51" t="s">
        <v>6987</v>
      </c>
      <c r="F296" s="287">
        <f t="shared" si="4"/>
        <v>514.87</v>
      </c>
      <c r="G296" s="213">
        <v>36.58</v>
      </c>
      <c r="H296" s="213">
        <v>84</v>
      </c>
      <c r="I296" s="213">
        <v>57.75</v>
      </c>
      <c r="J296" s="213">
        <v>63</v>
      </c>
      <c r="K296" s="213">
        <v>89.25</v>
      </c>
      <c r="L296" s="213">
        <v>0</v>
      </c>
      <c r="M296" s="213">
        <v>0</v>
      </c>
      <c r="N296" s="213">
        <v>0</v>
      </c>
      <c r="O296" s="213">
        <v>0</v>
      </c>
      <c r="P296" s="213">
        <v>61.43</v>
      </c>
      <c r="Q296" s="213">
        <v>122.86</v>
      </c>
      <c r="R296" s="213">
        <v>138.61000000000001</v>
      </c>
    </row>
    <row r="297" spans="1:18">
      <c r="A297" s="944" t="s">
        <v>47</v>
      </c>
      <c r="B297" s="944" t="s">
        <v>508</v>
      </c>
      <c r="C297" s="51" t="s">
        <v>4677</v>
      </c>
      <c r="D297" s="51" t="s">
        <v>6613</v>
      </c>
      <c r="E297" s="51" t="s">
        <v>6987</v>
      </c>
      <c r="F297" s="287">
        <f t="shared" si="4"/>
        <v>381.95</v>
      </c>
      <c r="G297" s="213">
        <v>0</v>
      </c>
      <c r="H297" s="213">
        <v>0</v>
      </c>
      <c r="I297" s="213">
        <v>225.45</v>
      </c>
      <c r="J297" s="213">
        <v>0</v>
      </c>
      <c r="K297" s="213">
        <v>0</v>
      </c>
      <c r="L297" s="213">
        <v>156.5</v>
      </c>
      <c r="M297" s="213">
        <v>0</v>
      </c>
      <c r="N297" s="213">
        <v>0</v>
      </c>
      <c r="O297" s="213">
        <v>0</v>
      </c>
      <c r="P297" s="213">
        <v>0</v>
      </c>
      <c r="Q297" s="213">
        <v>0</v>
      </c>
      <c r="R297" s="213">
        <v>0</v>
      </c>
    </row>
    <row r="298" spans="1:18">
      <c r="A298" s="944" t="s">
        <v>47</v>
      </c>
      <c r="B298" s="944" t="s">
        <v>442</v>
      </c>
      <c r="C298" s="51" t="s">
        <v>4677</v>
      </c>
      <c r="D298" s="51" t="s">
        <v>6613</v>
      </c>
      <c r="E298" s="51" t="s">
        <v>6987</v>
      </c>
      <c r="F298" s="287">
        <f t="shared" si="4"/>
        <v>2973.52</v>
      </c>
      <c r="G298" s="213">
        <v>0</v>
      </c>
      <c r="H298" s="213">
        <v>0</v>
      </c>
      <c r="I298" s="213">
        <v>0</v>
      </c>
      <c r="J298" s="213">
        <v>0</v>
      </c>
      <c r="K298" s="213">
        <v>0</v>
      </c>
      <c r="L298" s="213">
        <v>0</v>
      </c>
      <c r="M298" s="213">
        <v>0</v>
      </c>
      <c r="N298" s="213">
        <v>0</v>
      </c>
      <c r="O298" s="213">
        <v>0</v>
      </c>
      <c r="P298" s="213">
        <v>2973.52</v>
      </c>
      <c r="Q298" s="213">
        <v>0</v>
      </c>
      <c r="R298" s="213">
        <v>0</v>
      </c>
    </row>
    <row r="299" spans="1:18">
      <c r="A299" s="944" t="s">
        <v>47</v>
      </c>
      <c r="B299" s="944" t="s">
        <v>442</v>
      </c>
      <c r="C299" s="51" t="s">
        <v>4677</v>
      </c>
      <c r="D299" s="51" t="s">
        <v>6613</v>
      </c>
      <c r="E299" s="51" t="s">
        <v>6987</v>
      </c>
      <c r="F299" s="287">
        <f t="shared" si="4"/>
        <v>0</v>
      </c>
      <c r="G299" s="213">
        <v>0</v>
      </c>
      <c r="H299" s="213">
        <v>0</v>
      </c>
      <c r="I299" s="213">
        <v>0</v>
      </c>
      <c r="J299" s="213">
        <v>0</v>
      </c>
      <c r="K299" s="213">
        <v>0</v>
      </c>
      <c r="L299" s="213">
        <v>0</v>
      </c>
      <c r="M299" s="213">
        <v>0</v>
      </c>
      <c r="N299" s="213">
        <v>0</v>
      </c>
      <c r="O299" s="213">
        <v>0</v>
      </c>
      <c r="P299" s="213">
        <v>0</v>
      </c>
      <c r="Q299" s="213">
        <v>0</v>
      </c>
      <c r="R299" s="213">
        <v>309.60000000000002</v>
      </c>
    </row>
    <row r="300" spans="1:18">
      <c r="A300" s="944" t="s">
        <v>47</v>
      </c>
      <c r="B300" s="944" t="s">
        <v>442</v>
      </c>
      <c r="C300" s="51" t="s">
        <v>4677</v>
      </c>
      <c r="D300" s="51" t="s">
        <v>6613</v>
      </c>
      <c r="E300" s="51" t="s">
        <v>6987</v>
      </c>
      <c r="F300" s="287">
        <f t="shared" si="4"/>
        <v>2577.58</v>
      </c>
      <c r="G300" s="213">
        <v>0</v>
      </c>
      <c r="H300" s="213">
        <v>0</v>
      </c>
      <c r="I300" s="213">
        <v>200</v>
      </c>
      <c r="J300" s="213">
        <v>765.93</v>
      </c>
      <c r="K300" s="213">
        <v>342.95</v>
      </c>
      <c r="L300" s="213">
        <v>0</v>
      </c>
      <c r="M300" s="213">
        <v>632.28</v>
      </c>
      <c r="N300" s="213">
        <v>212.14</v>
      </c>
      <c r="O300" s="213">
        <v>424.28</v>
      </c>
      <c r="P300" s="213">
        <v>0</v>
      </c>
      <c r="Q300" s="213">
        <v>0</v>
      </c>
      <c r="R300" s="213">
        <v>420.14</v>
      </c>
    </row>
    <row r="301" spans="1:18">
      <c r="A301" s="944" t="s">
        <v>47</v>
      </c>
      <c r="B301" s="944" t="s">
        <v>442</v>
      </c>
      <c r="C301" s="51" t="s">
        <v>4677</v>
      </c>
      <c r="D301" s="51" t="s">
        <v>6613</v>
      </c>
      <c r="E301" s="51" t="s">
        <v>6987</v>
      </c>
      <c r="F301" s="287">
        <f t="shared" si="4"/>
        <v>28.36</v>
      </c>
      <c r="G301" s="213">
        <v>0</v>
      </c>
      <c r="H301" s="213">
        <v>0</v>
      </c>
      <c r="I301" s="213">
        <v>0</v>
      </c>
      <c r="J301" s="213">
        <v>0</v>
      </c>
      <c r="K301" s="213">
        <v>0</v>
      </c>
      <c r="L301" s="213">
        <v>0</v>
      </c>
      <c r="M301" s="213">
        <v>0</v>
      </c>
      <c r="N301" s="213">
        <v>0</v>
      </c>
      <c r="O301" s="213">
        <v>0</v>
      </c>
      <c r="P301" s="213">
        <v>0</v>
      </c>
      <c r="Q301" s="213">
        <v>28.36</v>
      </c>
      <c r="R301" s="213">
        <v>18.899999999999999</v>
      </c>
    </row>
    <row r="302" spans="1:18">
      <c r="A302" s="944" t="s">
        <v>47</v>
      </c>
      <c r="B302" s="944" t="s">
        <v>442</v>
      </c>
      <c r="C302" s="51" t="s">
        <v>4677</v>
      </c>
      <c r="D302" s="51" t="s">
        <v>6613</v>
      </c>
      <c r="E302" s="51" t="s">
        <v>6987</v>
      </c>
      <c r="F302" s="287">
        <f t="shared" si="4"/>
        <v>361.68</v>
      </c>
      <c r="G302" s="213">
        <v>0</v>
      </c>
      <c r="H302" s="213">
        <v>0</v>
      </c>
      <c r="I302" s="213">
        <v>361.68</v>
      </c>
      <c r="J302" s="213">
        <v>0</v>
      </c>
      <c r="K302" s="213">
        <v>0</v>
      </c>
      <c r="L302" s="213">
        <v>0</v>
      </c>
      <c r="M302" s="213">
        <v>0</v>
      </c>
      <c r="N302" s="213">
        <v>0</v>
      </c>
      <c r="O302" s="213">
        <v>0</v>
      </c>
      <c r="P302" s="213">
        <v>0</v>
      </c>
      <c r="Q302" s="213">
        <v>0</v>
      </c>
      <c r="R302" s="213">
        <v>0</v>
      </c>
    </row>
    <row r="303" spans="1:18">
      <c r="A303" s="944" t="s">
        <v>47</v>
      </c>
      <c r="B303" s="944" t="s">
        <v>1564</v>
      </c>
      <c r="C303" s="51" t="s">
        <v>4677</v>
      </c>
      <c r="D303" s="51" t="s">
        <v>6613</v>
      </c>
      <c r="E303" s="51" t="s">
        <v>6987</v>
      </c>
      <c r="F303" s="287">
        <f t="shared" si="4"/>
        <v>19534.53</v>
      </c>
      <c r="G303" s="213">
        <v>0</v>
      </c>
      <c r="H303" s="213">
        <v>0</v>
      </c>
      <c r="I303" s="213">
        <v>777.24</v>
      </c>
      <c r="J303" s="213">
        <v>1891.66</v>
      </c>
      <c r="K303" s="213">
        <v>391.3</v>
      </c>
      <c r="L303" s="213">
        <v>154.80000000000001</v>
      </c>
      <c r="M303" s="213">
        <v>236.5</v>
      </c>
      <c r="N303" s="213">
        <v>0</v>
      </c>
      <c r="O303" s="213">
        <v>6061.01</v>
      </c>
      <c r="P303" s="213">
        <v>6089.43</v>
      </c>
      <c r="Q303" s="213">
        <v>3932.59</v>
      </c>
      <c r="R303" s="213">
        <v>245.96</v>
      </c>
    </row>
    <row r="304" spans="1:18">
      <c r="A304" s="944" t="s">
        <v>47</v>
      </c>
      <c r="B304" s="944" t="s">
        <v>1564</v>
      </c>
      <c r="C304" s="51" t="s">
        <v>4677</v>
      </c>
      <c r="D304" s="51" t="s">
        <v>6613</v>
      </c>
      <c r="E304" s="51" t="s">
        <v>6987</v>
      </c>
      <c r="F304" s="287">
        <f t="shared" si="4"/>
        <v>7218.04</v>
      </c>
      <c r="G304" s="213">
        <v>0</v>
      </c>
      <c r="H304" s="213">
        <v>0</v>
      </c>
      <c r="I304" s="213">
        <v>0</v>
      </c>
      <c r="J304" s="213">
        <v>0</v>
      </c>
      <c r="K304" s="213">
        <v>0</v>
      </c>
      <c r="L304" s="213">
        <v>0</v>
      </c>
      <c r="M304" s="213">
        <v>0</v>
      </c>
      <c r="N304" s="213">
        <v>0</v>
      </c>
      <c r="O304" s="213">
        <v>0</v>
      </c>
      <c r="P304" s="213">
        <v>7218.04</v>
      </c>
      <c r="Q304" s="213">
        <v>0</v>
      </c>
      <c r="R304" s="213">
        <v>0</v>
      </c>
    </row>
    <row r="305" spans="1:18">
      <c r="A305" s="944" t="s">
        <v>47</v>
      </c>
      <c r="B305" s="944" t="s">
        <v>1564</v>
      </c>
      <c r="C305" s="51" t="s">
        <v>4677</v>
      </c>
      <c r="D305" s="51" t="s">
        <v>6613</v>
      </c>
      <c r="E305" s="51" t="s">
        <v>6987</v>
      </c>
      <c r="F305" s="287">
        <f t="shared" si="4"/>
        <v>639.74</v>
      </c>
      <c r="G305" s="213">
        <v>19.64</v>
      </c>
      <c r="H305" s="213">
        <v>49.25</v>
      </c>
      <c r="I305" s="213">
        <v>50.18</v>
      </c>
      <c r="J305" s="213">
        <v>49.27</v>
      </c>
      <c r="K305" s="213">
        <v>76.150000000000006</v>
      </c>
      <c r="L305" s="213">
        <v>56.9</v>
      </c>
      <c r="M305" s="213">
        <v>57.25</v>
      </c>
      <c r="N305" s="213">
        <v>62.5</v>
      </c>
      <c r="O305" s="213">
        <v>52.55</v>
      </c>
      <c r="P305" s="213">
        <v>69.3</v>
      </c>
      <c r="Q305" s="213">
        <v>96.75</v>
      </c>
      <c r="R305" s="213">
        <v>94.77</v>
      </c>
    </row>
    <row r="306" spans="1:18">
      <c r="A306" s="944" t="s">
        <v>1524</v>
      </c>
      <c r="B306" s="944" t="s">
        <v>448</v>
      </c>
      <c r="C306" s="51" t="s">
        <v>4677</v>
      </c>
      <c r="D306" s="51" t="s">
        <v>6612</v>
      </c>
      <c r="E306" s="51" t="s">
        <v>6987</v>
      </c>
      <c r="F306" s="287">
        <f t="shared" si="4"/>
        <v>4323.8100000000004</v>
      </c>
      <c r="G306" s="213">
        <v>633.21</v>
      </c>
      <c r="H306" s="213">
        <v>335.24</v>
      </c>
      <c r="I306" s="213">
        <v>325.64</v>
      </c>
      <c r="J306" s="213">
        <v>562.75</v>
      </c>
      <c r="K306" s="213">
        <v>51.75</v>
      </c>
      <c r="L306" s="213">
        <v>787.77</v>
      </c>
      <c r="M306" s="213">
        <v>0</v>
      </c>
      <c r="N306" s="213">
        <v>208.95</v>
      </c>
      <c r="O306" s="213">
        <v>533.96</v>
      </c>
      <c r="P306" s="213">
        <v>110.05</v>
      </c>
      <c r="Q306" s="213">
        <v>774.49</v>
      </c>
      <c r="R306" s="213">
        <v>5116.6499999999996</v>
      </c>
    </row>
    <row r="307" spans="1:18">
      <c r="A307" s="944" t="s">
        <v>1524</v>
      </c>
      <c r="B307" s="944" t="s">
        <v>448</v>
      </c>
      <c r="C307" s="51" t="s">
        <v>4677</v>
      </c>
      <c r="D307" s="51" t="s">
        <v>6612</v>
      </c>
      <c r="E307" s="51" t="s">
        <v>6987</v>
      </c>
      <c r="F307" s="287">
        <f t="shared" si="4"/>
        <v>333.5</v>
      </c>
      <c r="G307" s="213">
        <v>29</v>
      </c>
      <c r="H307" s="213">
        <v>59.5</v>
      </c>
      <c r="I307" s="213">
        <v>18</v>
      </c>
      <c r="J307" s="213">
        <v>20</v>
      </c>
      <c r="K307" s="213">
        <v>0</v>
      </c>
      <c r="L307" s="213">
        <v>0</v>
      </c>
      <c r="M307" s="213">
        <v>0</v>
      </c>
      <c r="N307" s="213">
        <v>0</v>
      </c>
      <c r="O307" s="213">
        <v>12</v>
      </c>
      <c r="P307" s="213">
        <v>80</v>
      </c>
      <c r="Q307" s="213">
        <v>115</v>
      </c>
      <c r="R307" s="213">
        <v>88.05</v>
      </c>
    </row>
    <row r="308" spans="1:18">
      <c r="A308" s="944" t="s">
        <v>1524</v>
      </c>
      <c r="B308" s="944" t="s">
        <v>448</v>
      </c>
      <c r="C308" s="51" t="s">
        <v>4677</v>
      </c>
      <c r="D308" s="51" t="s">
        <v>6612</v>
      </c>
      <c r="E308" s="51" t="s">
        <v>6987</v>
      </c>
      <c r="F308" s="287">
        <f t="shared" si="4"/>
        <v>4352.9199999999992</v>
      </c>
      <c r="G308" s="213">
        <v>251.45</v>
      </c>
      <c r="H308" s="213">
        <v>508.19</v>
      </c>
      <c r="I308" s="213">
        <v>527.82000000000005</v>
      </c>
      <c r="J308" s="213">
        <v>420</v>
      </c>
      <c r="K308" s="213">
        <v>521.89</v>
      </c>
      <c r="L308" s="213">
        <v>226.08</v>
      </c>
      <c r="M308" s="213">
        <v>229.68</v>
      </c>
      <c r="N308" s="213">
        <v>209.72</v>
      </c>
      <c r="O308" s="213">
        <v>310.58999999999997</v>
      </c>
      <c r="P308" s="213">
        <v>426.62</v>
      </c>
      <c r="Q308" s="213">
        <v>720.88</v>
      </c>
      <c r="R308" s="213">
        <v>905.96</v>
      </c>
    </row>
    <row r="309" spans="1:18">
      <c r="A309" s="944" t="s">
        <v>1524</v>
      </c>
      <c r="B309" s="944" t="s">
        <v>448</v>
      </c>
      <c r="C309" s="51" t="s">
        <v>4677</v>
      </c>
      <c r="D309" s="51" t="s">
        <v>6612</v>
      </c>
      <c r="E309" s="51" t="s">
        <v>6987</v>
      </c>
      <c r="F309" s="287">
        <f t="shared" si="4"/>
        <v>8777.52</v>
      </c>
      <c r="G309" s="213">
        <v>861.69</v>
      </c>
      <c r="H309" s="213">
        <v>0</v>
      </c>
      <c r="I309" s="213">
        <v>701.43</v>
      </c>
      <c r="J309" s="213">
        <v>0</v>
      </c>
      <c r="K309" s="213">
        <v>2026.24</v>
      </c>
      <c r="L309" s="213">
        <v>1730.63</v>
      </c>
      <c r="M309" s="213">
        <v>1332.4</v>
      </c>
      <c r="N309" s="213">
        <v>656.89</v>
      </c>
      <c r="O309" s="213">
        <v>1468.24</v>
      </c>
      <c r="P309" s="213">
        <v>0</v>
      </c>
      <c r="Q309" s="213">
        <v>0</v>
      </c>
      <c r="R309" s="213">
        <v>867.83</v>
      </c>
    </row>
    <row r="310" spans="1:18">
      <c r="A310" s="944" t="s">
        <v>1766</v>
      </c>
      <c r="B310" s="944" t="s">
        <v>1775</v>
      </c>
      <c r="C310" s="51" t="s">
        <v>4677</v>
      </c>
      <c r="D310" s="51" t="s">
        <v>6605</v>
      </c>
      <c r="E310" s="51" t="s">
        <v>6987</v>
      </c>
      <c r="F310" s="287">
        <f t="shared" si="4"/>
        <v>112355.38</v>
      </c>
      <c r="G310" s="213">
        <v>3687.77</v>
      </c>
      <c r="H310" s="213">
        <v>8024.9</v>
      </c>
      <c r="I310" s="213">
        <v>7811.87</v>
      </c>
      <c r="J310" s="213">
        <v>8669.98</v>
      </c>
      <c r="K310" s="213">
        <v>13311.27</v>
      </c>
      <c r="L310" s="213">
        <v>13431.88</v>
      </c>
      <c r="M310" s="213">
        <v>10882.41</v>
      </c>
      <c r="N310" s="213">
        <v>10084.969999999999</v>
      </c>
      <c r="O310" s="213">
        <v>10259.379999999999</v>
      </c>
      <c r="P310" s="213">
        <v>10394.99</v>
      </c>
      <c r="Q310" s="213">
        <v>15795.96</v>
      </c>
      <c r="R310" s="213">
        <v>16734.32</v>
      </c>
    </row>
    <row r="311" spans="1:18">
      <c r="A311" s="944" t="s">
        <v>1766</v>
      </c>
      <c r="B311" s="944" t="s">
        <v>1775</v>
      </c>
      <c r="C311" s="51" t="s">
        <v>4677</v>
      </c>
      <c r="D311" s="51" t="s">
        <v>6605</v>
      </c>
      <c r="E311" s="51" t="s">
        <v>6987</v>
      </c>
      <c r="F311" s="287">
        <f t="shared" si="4"/>
        <v>11961.96</v>
      </c>
      <c r="G311" s="213">
        <v>421.21</v>
      </c>
      <c r="H311" s="213">
        <v>917.09</v>
      </c>
      <c r="I311" s="213">
        <v>871.65</v>
      </c>
      <c r="J311" s="213">
        <v>898.13</v>
      </c>
      <c r="K311" s="213">
        <v>1425.75</v>
      </c>
      <c r="L311" s="213">
        <v>1572.48</v>
      </c>
      <c r="M311" s="213">
        <v>1143.94</v>
      </c>
      <c r="N311" s="213">
        <v>1015.72</v>
      </c>
      <c r="O311" s="213">
        <v>1043.3</v>
      </c>
      <c r="P311" s="213">
        <v>1054.76</v>
      </c>
      <c r="Q311" s="213">
        <v>1597.93</v>
      </c>
      <c r="R311" s="213">
        <v>1700.41</v>
      </c>
    </row>
    <row r="312" spans="1:18">
      <c r="A312" s="944" t="s">
        <v>1766</v>
      </c>
      <c r="B312" s="944" t="s">
        <v>1775</v>
      </c>
      <c r="C312" s="51" t="s">
        <v>4677</v>
      </c>
      <c r="D312" s="51" t="s">
        <v>6605</v>
      </c>
      <c r="E312" s="51" t="s">
        <v>6987</v>
      </c>
      <c r="F312" s="287">
        <f t="shared" si="4"/>
        <v>7045.9600000000009</v>
      </c>
      <c r="G312" s="213">
        <v>238.69</v>
      </c>
      <c r="H312" s="213">
        <v>496.05</v>
      </c>
      <c r="I312" s="213">
        <v>478.6</v>
      </c>
      <c r="J312" s="213">
        <v>549.33000000000004</v>
      </c>
      <c r="K312" s="213">
        <v>838.88</v>
      </c>
      <c r="L312" s="213">
        <v>849.65</v>
      </c>
      <c r="M312" s="213">
        <v>689.36</v>
      </c>
      <c r="N312" s="213">
        <v>629.73</v>
      </c>
      <c r="O312" s="213">
        <v>640.04999999999995</v>
      </c>
      <c r="P312" s="213">
        <v>649.21</v>
      </c>
      <c r="Q312" s="213">
        <v>986.41</v>
      </c>
      <c r="R312" s="213">
        <v>1044.7</v>
      </c>
    </row>
    <row r="313" spans="1:18">
      <c r="A313" s="944" t="s">
        <v>1766</v>
      </c>
      <c r="B313" s="944" t="s">
        <v>1775</v>
      </c>
      <c r="C313" s="51" t="s">
        <v>4677</v>
      </c>
      <c r="D313" s="51" t="s">
        <v>6605</v>
      </c>
      <c r="E313" s="51" t="s">
        <v>6987</v>
      </c>
      <c r="F313" s="287">
        <f t="shared" si="4"/>
        <v>1647.8200000000002</v>
      </c>
      <c r="G313" s="213">
        <v>55.82</v>
      </c>
      <c r="H313" s="213">
        <v>116</v>
      </c>
      <c r="I313" s="213">
        <v>111.94</v>
      </c>
      <c r="J313" s="213">
        <v>128.47</v>
      </c>
      <c r="K313" s="213">
        <v>196.19</v>
      </c>
      <c r="L313" s="213">
        <v>198.69</v>
      </c>
      <c r="M313" s="213">
        <v>161.22</v>
      </c>
      <c r="N313" s="213">
        <v>147.28</v>
      </c>
      <c r="O313" s="213">
        <v>149.68</v>
      </c>
      <c r="P313" s="213">
        <v>151.84</v>
      </c>
      <c r="Q313" s="213">
        <v>230.69</v>
      </c>
      <c r="R313" s="213">
        <v>244.32</v>
      </c>
    </row>
    <row r="314" spans="1:18">
      <c r="A314" s="944" t="s">
        <v>1766</v>
      </c>
      <c r="B314" s="944" t="s">
        <v>1775</v>
      </c>
      <c r="C314" s="51" t="s">
        <v>4677</v>
      </c>
      <c r="D314" s="51" t="s">
        <v>6605</v>
      </c>
      <c r="E314" s="51" t="s">
        <v>6987</v>
      </c>
      <c r="F314" s="287">
        <f t="shared" si="4"/>
        <v>26733.360000000001</v>
      </c>
      <c r="G314" s="213">
        <v>1087.9100000000001</v>
      </c>
      <c r="H314" s="213">
        <v>2318.7800000000002</v>
      </c>
      <c r="I314" s="213">
        <v>1667.71</v>
      </c>
      <c r="J314" s="213">
        <v>2371.62</v>
      </c>
      <c r="K314" s="213">
        <v>2961.27</v>
      </c>
      <c r="L314" s="213">
        <v>3614.3</v>
      </c>
      <c r="M314" s="213">
        <v>2835.77</v>
      </c>
      <c r="N314" s="213">
        <v>2407.7199999999998</v>
      </c>
      <c r="O314" s="213">
        <v>2530.2800000000002</v>
      </c>
      <c r="P314" s="213">
        <v>2469</v>
      </c>
      <c r="Q314" s="213">
        <v>2469</v>
      </c>
      <c r="R314" s="213">
        <v>3913.37</v>
      </c>
    </row>
    <row r="315" spans="1:18">
      <c r="A315" s="944" t="s">
        <v>1766</v>
      </c>
      <c r="B315" s="944" t="s">
        <v>1775</v>
      </c>
      <c r="C315" s="51" t="s">
        <v>4677</v>
      </c>
      <c r="D315" s="51" t="s">
        <v>6605</v>
      </c>
      <c r="E315" s="51" t="s">
        <v>6987</v>
      </c>
      <c r="F315" s="287">
        <f t="shared" si="4"/>
        <v>135</v>
      </c>
      <c r="G315" s="213">
        <v>4.9400000000000004</v>
      </c>
      <c r="H315" s="213">
        <v>10.42</v>
      </c>
      <c r="I315" s="213">
        <v>9.7799999999999994</v>
      </c>
      <c r="J315" s="213">
        <v>11.55</v>
      </c>
      <c r="K315" s="213">
        <v>11.31</v>
      </c>
      <c r="L315" s="213">
        <v>18.12</v>
      </c>
      <c r="M315" s="213">
        <v>14.56</v>
      </c>
      <c r="N315" s="213">
        <v>13.25</v>
      </c>
      <c r="O315" s="213">
        <v>13.52</v>
      </c>
      <c r="P315" s="213">
        <v>13.69</v>
      </c>
      <c r="Q315" s="213">
        <v>13.86</v>
      </c>
      <c r="R315" s="213">
        <v>22.02</v>
      </c>
    </row>
    <row r="316" spans="1:18">
      <c r="A316" s="944" t="s">
        <v>1766</v>
      </c>
      <c r="B316" s="944" t="s">
        <v>1775</v>
      </c>
      <c r="C316" s="51" t="s">
        <v>4677</v>
      </c>
      <c r="D316" s="51" t="s">
        <v>6605</v>
      </c>
      <c r="E316" s="51" t="s">
        <v>6987</v>
      </c>
      <c r="F316" s="287">
        <f t="shared" si="4"/>
        <v>339.49000000000007</v>
      </c>
      <c r="G316" s="213">
        <v>11.38</v>
      </c>
      <c r="H316" s="213">
        <v>24.05</v>
      </c>
      <c r="I316" s="213">
        <v>22.97</v>
      </c>
      <c r="J316" s="213">
        <v>26.65</v>
      </c>
      <c r="K316" s="213">
        <v>41.72</v>
      </c>
      <c r="L316" s="213">
        <v>40.28</v>
      </c>
      <c r="M316" s="213">
        <v>32.9</v>
      </c>
      <c r="N316" s="213">
        <v>30.24</v>
      </c>
      <c r="O316" s="213">
        <v>30.76</v>
      </c>
      <c r="P316" s="213">
        <v>31.17</v>
      </c>
      <c r="Q316" s="213">
        <v>47.37</v>
      </c>
      <c r="R316" s="213">
        <v>48.49</v>
      </c>
    </row>
    <row r="317" spans="1:18">
      <c r="A317" s="944" t="s">
        <v>1766</v>
      </c>
      <c r="B317" s="944" t="s">
        <v>1775</v>
      </c>
      <c r="C317" s="51" t="s">
        <v>4677</v>
      </c>
      <c r="D317" s="51" t="s">
        <v>6605</v>
      </c>
      <c r="E317" s="51" t="s">
        <v>6987</v>
      </c>
      <c r="F317" s="287">
        <f t="shared" si="4"/>
        <v>52.059999999999995</v>
      </c>
      <c r="G317" s="213">
        <v>1.65</v>
      </c>
      <c r="H317" s="213">
        <v>3.6</v>
      </c>
      <c r="I317" s="213">
        <v>3.45</v>
      </c>
      <c r="J317" s="213">
        <v>4</v>
      </c>
      <c r="K317" s="213">
        <v>6.16</v>
      </c>
      <c r="L317" s="213">
        <v>6.4</v>
      </c>
      <c r="M317" s="213">
        <v>5.2</v>
      </c>
      <c r="N317" s="213">
        <v>4.8</v>
      </c>
      <c r="O317" s="213">
        <v>4.8</v>
      </c>
      <c r="P317" s="213">
        <v>4.8</v>
      </c>
      <c r="Q317" s="213">
        <v>7.2</v>
      </c>
      <c r="R317" s="213">
        <v>7.64</v>
      </c>
    </row>
    <row r="318" spans="1:18">
      <c r="A318" s="944" t="s">
        <v>1766</v>
      </c>
      <c r="B318" s="944" t="s">
        <v>6595</v>
      </c>
      <c r="C318" s="51" t="s">
        <v>4677</v>
      </c>
      <c r="D318" s="51" t="s">
        <v>6605</v>
      </c>
      <c r="E318" s="51" t="s">
        <v>6987</v>
      </c>
      <c r="F318" s="287">
        <f t="shared" si="4"/>
        <v>129326.78999999998</v>
      </c>
      <c r="G318" s="213">
        <v>5255.83</v>
      </c>
      <c r="H318" s="213">
        <v>10660.13</v>
      </c>
      <c r="I318" s="213">
        <v>9840.27</v>
      </c>
      <c r="J318" s="213">
        <v>9053.16</v>
      </c>
      <c r="K318" s="213">
        <v>12904.06</v>
      </c>
      <c r="L318" s="213">
        <v>7856.77</v>
      </c>
      <c r="M318" s="213">
        <v>10620.21</v>
      </c>
      <c r="N318" s="213">
        <v>11682.71</v>
      </c>
      <c r="O318" s="213">
        <v>14642.71</v>
      </c>
      <c r="P318" s="213">
        <v>14642.73</v>
      </c>
      <c r="Q318" s="213">
        <v>22168.21</v>
      </c>
      <c r="R318" s="213">
        <v>20752.11</v>
      </c>
    </row>
    <row r="319" spans="1:18">
      <c r="A319" s="944" t="s">
        <v>1766</v>
      </c>
      <c r="B319" s="944" t="s">
        <v>6595</v>
      </c>
      <c r="C319" s="51" t="s">
        <v>4677</v>
      </c>
      <c r="D319" s="51" t="s">
        <v>6605</v>
      </c>
      <c r="E319" s="51" t="s">
        <v>6987</v>
      </c>
      <c r="F319" s="287">
        <f t="shared" si="4"/>
        <v>12973.009999999998</v>
      </c>
      <c r="G319" s="213">
        <v>503.81</v>
      </c>
      <c r="H319" s="213">
        <v>1045.78</v>
      </c>
      <c r="I319" s="213">
        <v>1007.83</v>
      </c>
      <c r="J319" s="213">
        <v>993.11</v>
      </c>
      <c r="K319" s="213">
        <v>1444.31</v>
      </c>
      <c r="L319" s="213">
        <v>611.52</v>
      </c>
      <c r="M319" s="213">
        <v>1042.81</v>
      </c>
      <c r="N319" s="213">
        <v>1209.47</v>
      </c>
      <c r="O319" s="213">
        <v>1466.25</v>
      </c>
      <c r="P319" s="213">
        <v>1447.21</v>
      </c>
      <c r="Q319" s="213">
        <v>2200.91</v>
      </c>
      <c r="R319" s="213">
        <v>2143.66</v>
      </c>
    </row>
    <row r="320" spans="1:18">
      <c r="A320" s="944" t="s">
        <v>1766</v>
      </c>
      <c r="B320" s="944" t="s">
        <v>6595</v>
      </c>
      <c r="C320" s="51" t="s">
        <v>4677</v>
      </c>
      <c r="D320" s="51" t="s">
        <v>6605</v>
      </c>
      <c r="E320" s="51" t="s">
        <v>6987</v>
      </c>
      <c r="F320" s="287">
        <f t="shared" si="4"/>
        <v>8399.83</v>
      </c>
      <c r="G320" s="213">
        <v>342.34</v>
      </c>
      <c r="H320" s="213">
        <v>733.41</v>
      </c>
      <c r="I320" s="213">
        <v>635.02</v>
      </c>
      <c r="J320" s="213">
        <v>604.61</v>
      </c>
      <c r="K320" s="213">
        <v>830.86</v>
      </c>
      <c r="L320" s="213">
        <v>500.98</v>
      </c>
      <c r="M320" s="213">
        <v>678.43</v>
      </c>
      <c r="N320" s="213">
        <v>751.26</v>
      </c>
      <c r="O320" s="213">
        <v>971.4</v>
      </c>
      <c r="P320" s="213">
        <v>942.37</v>
      </c>
      <c r="Q320" s="213">
        <v>1409.15</v>
      </c>
      <c r="R320" s="213">
        <v>1434.73</v>
      </c>
    </row>
    <row r="321" spans="1:18">
      <c r="A321" s="944" t="s">
        <v>1766</v>
      </c>
      <c r="B321" s="944" t="s">
        <v>6595</v>
      </c>
      <c r="C321" s="51" t="s">
        <v>4677</v>
      </c>
      <c r="D321" s="51" t="s">
        <v>6605</v>
      </c>
      <c r="E321" s="51" t="s">
        <v>6987</v>
      </c>
      <c r="F321" s="287">
        <f t="shared" si="4"/>
        <v>2221.7600000000002</v>
      </c>
      <c r="G321" s="213">
        <v>105.73</v>
      </c>
      <c r="H321" s="213">
        <v>226.5</v>
      </c>
      <c r="I321" s="213">
        <v>196.4</v>
      </c>
      <c r="J321" s="213">
        <v>197.7</v>
      </c>
      <c r="K321" s="213">
        <v>266.77</v>
      </c>
      <c r="L321" s="213">
        <v>117.17</v>
      </c>
      <c r="M321" s="213">
        <v>158.66</v>
      </c>
      <c r="N321" s="213">
        <v>175.7</v>
      </c>
      <c r="O321" s="213">
        <v>227.2</v>
      </c>
      <c r="P321" s="213">
        <v>220.38</v>
      </c>
      <c r="Q321" s="213">
        <v>329.55</v>
      </c>
      <c r="R321" s="213">
        <v>335.56</v>
      </c>
    </row>
    <row r="322" spans="1:18">
      <c r="A322" s="944" t="s">
        <v>1766</v>
      </c>
      <c r="B322" s="944" t="s">
        <v>6595</v>
      </c>
      <c r="C322" s="51" t="s">
        <v>4677</v>
      </c>
      <c r="D322" s="51" t="s">
        <v>6605</v>
      </c>
      <c r="E322" s="51" t="s">
        <v>6987</v>
      </c>
      <c r="F322" s="287">
        <f t="shared" si="4"/>
        <v>28584.38</v>
      </c>
      <c r="G322" s="213">
        <v>1246.72</v>
      </c>
      <c r="H322" s="213">
        <v>2207.7199999999998</v>
      </c>
      <c r="I322" s="213">
        <v>1162.8599999999999</v>
      </c>
      <c r="J322" s="213">
        <v>1109.58</v>
      </c>
      <c r="K322" s="213">
        <v>1787.53</v>
      </c>
      <c r="L322" s="213">
        <v>2506.38</v>
      </c>
      <c r="M322" s="213">
        <v>2736.03</v>
      </c>
      <c r="N322" s="213">
        <v>1789.78</v>
      </c>
      <c r="O322" s="213">
        <v>6086.91</v>
      </c>
      <c r="P322" s="213">
        <v>3970.87</v>
      </c>
      <c r="Q322" s="213">
        <v>3980</v>
      </c>
      <c r="R322" s="213">
        <v>5807.08</v>
      </c>
    </row>
    <row r="323" spans="1:18">
      <c r="A323" s="944" t="s">
        <v>1766</v>
      </c>
      <c r="B323" s="944" t="s">
        <v>6595</v>
      </c>
      <c r="C323" s="51" t="s">
        <v>4677</v>
      </c>
      <c r="D323" s="51" t="s">
        <v>6605</v>
      </c>
      <c r="E323" s="51" t="s">
        <v>6987</v>
      </c>
      <c r="F323" s="287">
        <f t="shared" ref="F323:F386" si="5">SUM(G323:Q323)</f>
        <v>160.99</v>
      </c>
      <c r="G323" s="213">
        <v>8.76</v>
      </c>
      <c r="H323" s="213">
        <v>16.010000000000002</v>
      </c>
      <c r="I323" s="213">
        <v>12.88</v>
      </c>
      <c r="J323" s="213">
        <v>11.59</v>
      </c>
      <c r="K323" s="213">
        <v>12.27</v>
      </c>
      <c r="L323" s="213">
        <v>12.28</v>
      </c>
      <c r="M323" s="213">
        <v>13.82</v>
      </c>
      <c r="N323" s="213">
        <v>15.18</v>
      </c>
      <c r="O323" s="213">
        <v>19.440000000000001</v>
      </c>
      <c r="P323" s="213">
        <v>19.22</v>
      </c>
      <c r="Q323" s="213">
        <v>19.54</v>
      </c>
      <c r="R323" s="213">
        <v>28.07</v>
      </c>
    </row>
    <row r="324" spans="1:18">
      <c r="A324" s="944" t="s">
        <v>1766</v>
      </c>
      <c r="B324" s="944" t="s">
        <v>6595</v>
      </c>
      <c r="C324" s="51" t="s">
        <v>4677</v>
      </c>
      <c r="D324" s="51" t="s">
        <v>6605</v>
      </c>
      <c r="E324" s="51" t="s">
        <v>6987</v>
      </c>
      <c r="F324" s="287">
        <f t="shared" si="5"/>
        <v>710.57999999999993</v>
      </c>
      <c r="G324" s="213">
        <v>46.36</v>
      </c>
      <c r="H324" s="213">
        <v>103.79</v>
      </c>
      <c r="I324" s="213">
        <v>97.33</v>
      </c>
      <c r="J324" s="213">
        <v>94.68</v>
      </c>
      <c r="K324" s="213">
        <v>124.33</v>
      </c>
      <c r="L324" s="213">
        <v>23.58</v>
      </c>
      <c r="M324" s="213">
        <v>31.59</v>
      </c>
      <c r="N324" s="213">
        <v>35.04</v>
      </c>
      <c r="O324" s="213">
        <v>43.92</v>
      </c>
      <c r="P324" s="213">
        <v>43.45</v>
      </c>
      <c r="Q324" s="213">
        <v>66.510000000000005</v>
      </c>
      <c r="R324" s="213">
        <v>60.59</v>
      </c>
    </row>
    <row r="325" spans="1:18">
      <c r="A325" s="944" t="s">
        <v>1766</v>
      </c>
      <c r="B325" s="944" t="s">
        <v>6595</v>
      </c>
      <c r="C325" s="51" t="s">
        <v>4677</v>
      </c>
      <c r="D325" s="51" t="s">
        <v>6605</v>
      </c>
      <c r="E325" s="51" t="s">
        <v>6987</v>
      </c>
      <c r="F325" s="287">
        <f t="shared" si="5"/>
        <v>55.069999999999993</v>
      </c>
      <c r="G325" s="213">
        <v>2.59</v>
      </c>
      <c r="H325" s="213">
        <v>5.01</v>
      </c>
      <c r="I325" s="213">
        <v>4.55</v>
      </c>
      <c r="J325" s="213">
        <v>4</v>
      </c>
      <c r="K325" s="213">
        <v>4.92</v>
      </c>
      <c r="L325" s="213">
        <v>2.4</v>
      </c>
      <c r="M325" s="213">
        <v>4.4000000000000004</v>
      </c>
      <c r="N325" s="213">
        <v>4.8</v>
      </c>
      <c r="O325" s="213">
        <v>6.4</v>
      </c>
      <c r="P325" s="213">
        <v>6.4</v>
      </c>
      <c r="Q325" s="213">
        <v>9.6</v>
      </c>
      <c r="R325" s="213">
        <v>9.32</v>
      </c>
    </row>
    <row r="326" spans="1:18">
      <c r="A326" s="944" t="s">
        <v>1766</v>
      </c>
      <c r="B326" s="944" t="s">
        <v>117</v>
      </c>
      <c r="C326" s="51" t="s">
        <v>4677</v>
      </c>
      <c r="D326" s="51" t="s">
        <v>6605</v>
      </c>
      <c r="E326" s="51" t="s">
        <v>6987</v>
      </c>
      <c r="F326" s="287">
        <f t="shared" si="5"/>
        <v>604976.97000000009</v>
      </c>
      <c r="G326" s="213">
        <v>23534.43</v>
      </c>
      <c r="H326" s="213">
        <v>51621.67</v>
      </c>
      <c r="I326" s="213">
        <v>51621.68</v>
      </c>
      <c r="J326" s="213">
        <v>51621.69</v>
      </c>
      <c r="K326" s="213">
        <v>77973.759999999995</v>
      </c>
      <c r="L326" s="213">
        <v>52704.13</v>
      </c>
      <c r="M326" s="213">
        <v>52852.39</v>
      </c>
      <c r="N326" s="213">
        <v>55116.4</v>
      </c>
      <c r="O326" s="213">
        <v>55116.38</v>
      </c>
      <c r="P326" s="213">
        <v>55116.4</v>
      </c>
      <c r="Q326" s="213">
        <v>77698.039999999994</v>
      </c>
      <c r="R326" s="213">
        <v>88434.78</v>
      </c>
    </row>
    <row r="327" spans="1:18">
      <c r="A327" s="944" t="s">
        <v>1766</v>
      </c>
      <c r="B327" s="944" t="s">
        <v>117</v>
      </c>
      <c r="C327" s="51" t="s">
        <v>4677</v>
      </c>
      <c r="D327" s="51" t="s">
        <v>6605</v>
      </c>
      <c r="E327" s="51" t="s">
        <v>6987</v>
      </c>
      <c r="F327" s="287">
        <f t="shared" si="5"/>
        <v>84203.46</v>
      </c>
      <c r="G327" s="213">
        <v>3269.78</v>
      </c>
      <c r="H327" s="213">
        <v>7167.52</v>
      </c>
      <c r="I327" s="213">
        <v>7167.52</v>
      </c>
      <c r="J327" s="213">
        <v>7167.52</v>
      </c>
      <c r="K327" s="213">
        <v>10812.42</v>
      </c>
      <c r="L327" s="213">
        <v>7289.8</v>
      </c>
      <c r="M327" s="213">
        <v>7303.59</v>
      </c>
      <c r="N327" s="213">
        <v>7646.22</v>
      </c>
      <c r="O327" s="213">
        <v>7646.22</v>
      </c>
      <c r="P327" s="213">
        <v>7646.22</v>
      </c>
      <c r="Q327" s="213">
        <v>11086.65</v>
      </c>
      <c r="R327" s="213">
        <v>12301.05</v>
      </c>
    </row>
    <row r="328" spans="1:18">
      <c r="A328" s="944" t="s">
        <v>1766</v>
      </c>
      <c r="B328" s="944" t="s">
        <v>117</v>
      </c>
      <c r="C328" s="51" t="s">
        <v>4677</v>
      </c>
      <c r="D328" s="51" t="s">
        <v>6605</v>
      </c>
      <c r="E328" s="51" t="s">
        <v>6987</v>
      </c>
      <c r="F328" s="287">
        <f t="shared" si="5"/>
        <v>34679.910000000003</v>
      </c>
      <c r="G328" s="213">
        <v>1426.58</v>
      </c>
      <c r="H328" s="213">
        <v>3555.98</v>
      </c>
      <c r="I328" s="213">
        <v>2121.38</v>
      </c>
      <c r="J328" s="213">
        <v>2121.38</v>
      </c>
      <c r="K328" s="213">
        <v>3274.69</v>
      </c>
      <c r="L328" s="213">
        <v>2815.31</v>
      </c>
      <c r="M328" s="213">
        <v>3191.63</v>
      </c>
      <c r="N328" s="213">
        <v>3499.32</v>
      </c>
      <c r="O328" s="213">
        <v>3924.24</v>
      </c>
      <c r="P328" s="213">
        <v>3414.93</v>
      </c>
      <c r="Q328" s="213">
        <v>5334.47</v>
      </c>
      <c r="R328" s="213">
        <v>5482.35</v>
      </c>
    </row>
    <row r="329" spans="1:18">
      <c r="A329" s="944" t="s">
        <v>1766</v>
      </c>
      <c r="B329" s="944" t="s">
        <v>117</v>
      </c>
      <c r="C329" s="51" t="s">
        <v>4677</v>
      </c>
      <c r="D329" s="51" t="s">
        <v>6605</v>
      </c>
      <c r="E329" s="51" t="s">
        <v>6987</v>
      </c>
      <c r="F329" s="287">
        <f t="shared" si="5"/>
        <v>9280.86</v>
      </c>
      <c r="G329" s="213">
        <v>333.64</v>
      </c>
      <c r="H329" s="213">
        <v>924.49</v>
      </c>
      <c r="I329" s="213">
        <v>731.76</v>
      </c>
      <c r="J329" s="213">
        <v>731.75</v>
      </c>
      <c r="K329" s="213">
        <v>1125.1099999999999</v>
      </c>
      <c r="L329" s="213">
        <v>905.29</v>
      </c>
      <c r="M329" s="213">
        <v>746.43</v>
      </c>
      <c r="N329" s="213">
        <v>818.39</v>
      </c>
      <c r="O329" s="213">
        <v>917.76</v>
      </c>
      <c r="P329" s="213">
        <v>798.66</v>
      </c>
      <c r="Q329" s="213">
        <v>1247.58</v>
      </c>
      <c r="R329" s="213">
        <v>1282.1600000000001</v>
      </c>
    </row>
    <row r="330" spans="1:18">
      <c r="A330" s="944" t="s">
        <v>1766</v>
      </c>
      <c r="B330" s="944" t="s">
        <v>117</v>
      </c>
      <c r="C330" s="51" t="s">
        <v>4677</v>
      </c>
      <c r="D330" s="51" t="s">
        <v>6605</v>
      </c>
      <c r="E330" s="51" t="s">
        <v>6987</v>
      </c>
      <c r="F330" s="287">
        <f t="shared" si="5"/>
        <v>51093.4</v>
      </c>
      <c r="G330" s="213">
        <v>2089.4</v>
      </c>
      <c r="H330" s="213">
        <v>4515</v>
      </c>
      <c r="I330" s="213">
        <v>3892</v>
      </c>
      <c r="J330" s="213">
        <v>4203.5</v>
      </c>
      <c r="K330" s="213">
        <v>4826.5</v>
      </c>
      <c r="L330" s="213">
        <v>5081.28</v>
      </c>
      <c r="M330" s="213">
        <v>4971.72</v>
      </c>
      <c r="N330" s="213">
        <v>4667.43</v>
      </c>
      <c r="O330" s="213">
        <v>5864.57</v>
      </c>
      <c r="P330" s="213">
        <v>5491</v>
      </c>
      <c r="Q330" s="213">
        <v>5491</v>
      </c>
      <c r="R330" s="213">
        <v>7220.18</v>
      </c>
    </row>
    <row r="331" spans="1:18">
      <c r="A331" s="944" t="s">
        <v>1766</v>
      </c>
      <c r="B331" s="944" t="s">
        <v>117</v>
      </c>
      <c r="C331" s="51" t="s">
        <v>4677</v>
      </c>
      <c r="D331" s="51" t="s">
        <v>6605</v>
      </c>
      <c r="E331" s="51" t="s">
        <v>6987</v>
      </c>
      <c r="F331" s="287">
        <f t="shared" si="5"/>
        <v>336.71</v>
      </c>
      <c r="G331" s="213">
        <v>14.71</v>
      </c>
      <c r="H331" s="213">
        <v>32.200000000000003</v>
      </c>
      <c r="I331" s="213">
        <v>32.200000000000003</v>
      </c>
      <c r="J331" s="213">
        <v>32.200000000000003</v>
      </c>
      <c r="K331" s="213">
        <v>32.200000000000003</v>
      </c>
      <c r="L331" s="213">
        <v>32.04</v>
      </c>
      <c r="M331" s="213">
        <v>32.36</v>
      </c>
      <c r="N331" s="213">
        <v>32.200000000000003</v>
      </c>
      <c r="O331" s="213">
        <v>32.200000000000003</v>
      </c>
      <c r="P331" s="213">
        <v>32.200000000000003</v>
      </c>
      <c r="Q331" s="213">
        <v>32.200000000000003</v>
      </c>
      <c r="R331" s="213">
        <v>40.85</v>
      </c>
    </row>
    <row r="332" spans="1:18">
      <c r="A332" s="944" t="s">
        <v>1766</v>
      </c>
      <c r="B332" s="944" t="s">
        <v>117</v>
      </c>
      <c r="C332" s="51" t="s">
        <v>4677</v>
      </c>
      <c r="D332" s="51" t="s">
        <v>6605</v>
      </c>
      <c r="E332" s="51" t="s">
        <v>6987</v>
      </c>
      <c r="F332" s="287">
        <f t="shared" si="5"/>
        <v>3428.8999999999996</v>
      </c>
      <c r="G332" s="213">
        <v>111.61</v>
      </c>
      <c r="H332" s="213">
        <v>244.84</v>
      </c>
      <c r="I332" s="213">
        <v>244.84</v>
      </c>
      <c r="J332" s="213">
        <v>244.84</v>
      </c>
      <c r="K332" s="213">
        <v>369.91</v>
      </c>
      <c r="L332" s="213">
        <v>249.45</v>
      </c>
      <c r="M332" s="213">
        <v>250.83</v>
      </c>
      <c r="N332" s="213">
        <v>257.39999999999998</v>
      </c>
      <c r="O332" s="213">
        <v>257.39999999999998</v>
      </c>
      <c r="P332" s="213">
        <v>497.98</v>
      </c>
      <c r="Q332" s="213">
        <v>699.8</v>
      </c>
      <c r="R332" s="213">
        <v>799.43</v>
      </c>
    </row>
    <row r="333" spans="1:18">
      <c r="A333" s="944" t="s">
        <v>1766</v>
      </c>
      <c r="B333" s="944" t="s">
        <v>117</v>
      </c>
      <c r="C333" s="51" t="s">
        <v>4677</v>
      </c>
      <c r="D333" s="51" t="s">
        <v>6605</v>
      </c>
      <c r="E333" s="51" t="s">
        <v>6987</v>
      </c>
      <c r="F333" s="287">
        <f t="shared" si="5"/>
        <v>835.72000000000014</v>
      </c>
      <c r="G333" s="213">
        <v>38.72</v>
      </c>
      <c r="H333" s="213">
        <v>79.7</v>
      </c>
      <c r="I333" s="213">
        <v>79.7</v>
      </c>
      <c r="J333" s="213">
        <v>79.7</v>
      </c>
      <c r="K333" s="213">
        <v>79.7</v>
      </c>
      <c r="L333" s="213">
        <v>79.31</v>
      </c>
      <c r="M333" s="213">
        <v>80.09</v>
      </c>
      <c r="N333" s="213">
        <v>79.7</v>
      </c>
      <c r="O333" s="213">
        <v>79.7</v>
      </c>
      <c r="P333" s="213">
        <v>79.7</v>
      </c>
      <c r="Q333" s="213">
        <v>79.7</v>
      </c>
      <c r="R333" s="213">
        <v>121.64</v>
      </c>
    </row>
    <row r="334" spans="1:18">
      <c r="A334" s="944" t="s">
        <v>1766</v>
      </c>
      <c r="B334" s="944" t="s">
        <v>117</v>
      </c>
      <c r="C334" s="51" t="s">
        <v>4677</v>
      </c>
      <c r="D334" s="51" t="s">
        <v>6605</v>
      </c>
      <c r="E334" s="51" t="s">
        <v>6987</v>
      </c>
      <c r="F334" s="287">
        <f t="shared" si="5"/>
        <v>1718.6299999999999</v>
      </c>
      <c r="G334" s="213">
        <v>67.28</v>
      </c>
      <c r="H334" s="213">
        <v>147.6</v>
      </c>
      <c r="I334" s="213">
        <v>147.6</v>
      </c>
      <c r="J334" s="213">
        <v>147.6</v>
      </c>
      <c r="K334" s="213">
        <v>223.02</v>
      </c>
      <c r="L334" s="213">
        <v>150.41999999999999</v>
      </c>
      <c r="M334" s="213">
        <v>151.26</v>
      </c>
      <c r="N334" s="213">
        <v>155.28</v>
      </c>
      <c r="O334" s="213">
        <v>155.28</v>
      </c>
      <c r="P334" s="213">
        <v>155.28</v>
      </c>
      <c r="Q334" s="213">
        <v>218.01</v>
      </c>
      <c r="R334" s="213">
        <v>241.03</v>
      </c>
    </row>
    <row r="335" spans="1:18">
      <c r="A335" s="944" t="s">
        <v>1766</v>
      </c>
      <c r="B335" s="944" t="s">
        <v>117</v>
      </c>
      <c r="C335" s="51" t="s">
        <v>4677</v>
      </c>
      <c r="D335" s="51" t="s">
        <v>6605</v>
      </c>
      <c r="E335" s="51" t="s">
        <v>6987</v>
      </c>
      <c r="F335" s="287">
        <f t="shared" si="5"/>
        <v>5678.5599999999995</v>
      </c>
      <c r="G335" s="213">
        <v>228.56</v>
      </c>
      <c r="H335" s="213">
        <v>500</v>
      </c>
      <c r="I335" s="213">
        <v>500</v>
      </c>
      <c r="J335" s="213">
        <v>500</v>
      </c>
      <c r="K335" s="213">
        <v>750</v>
      </c>
      <c r="L335" s="213">
        <v>497.52</v>
      </c>
      <c r="M335" s="213">
        <v>502.48</v>
      </c>
      <c r="N335" s="213">
        <v>500</v>
      </c>
      <c r="O335" s="213">
        <v>500</v>
      </c>
      <c r="P335" s="213">
        <v>500</v>
      </c>
      <c r="Q335" s="213">
        <v>700</v>
      </c>
      <c r="R335" s="213">
        <v>793.24</v>
      </c>
    </row>
    <row r="336" spans="1:18">
      <c r="A336" s="944" t="s">
        <v>1766</v>
      </c>
      <c r="B336" s="944" t="s">
        <v>117</v>
      </c>
      <c r="C336" s="51" t="s">
        <v>4679</v>
      </c>
      <c r="D336" s="51" t="s">
        <v>6604</v>
      </c>
      <c r="E336" s="51" t="s">
        <v>6987</v>
      </c>
      <c r="F336" s="287">
        <f t="shared" si="5"/>
        <v>6464.0000000000009</v>
      </c>
      <c r="G336" s="213">
        <v>251.97</v>
      </c>
      <c r="H336" s="213">
        <v>550</v>
      </c>
      <c r="I336" s="213">
        <v>603.13</v>
      </c>
      <c r="J336" s="213">
        <v>587.5</v>
      </c>
      <c r="K336" s="213">
        <v>772.5</v>
      </c>
      <c r="L336" s="213">
        <v>550</v>
      </c>
      <c r="M336" s="213">
        <v>550</v>
      </c>
      <c r="N336" s="213">
        <v>550</v>
      </c>
      <c r="O336" s="213">
        <v>661.35</v>
      </c>
      <c r="P336" s="213">
        <v>550</v>
      </c>
      <c r="Q336" s="213">
        <v>837.55</v>
      </c>
      <c r="R336" s="213">
        <v>1138.56</v>
      </c>
    </row>
    <row r="337" spans="1:18">
      <c r="A337" s="944" t="s">
        <v>1766</v>
      </c>
      <c r="B337" s="944" t="s">
        <v>46</v>
      </c>
      <c r="C337" s="51" t="s">
        <v>4677</v>
      </c>
      <c r="D337" s="51" t="s">
        <v>6605</v>
      </c>
      <c r="E337" s="51" t="s">
        <v>6987</v>
      </c>
      <c r="F337" s="287">
        <f t="shared" si="5"/>
        <v>497567.5</v>
      </c>
      <c r="G337" s="213">
        <v>15572.88</v>
      </c>
      <c r="H337" s="213">
        <v>34726.85</v>
      </c>
      <c r="I337" s="213">
        <v>34818.959999999999</v>
      </c>
      <c r="J337" s="213">
        <v>36443.910000000003</v>
      </c>
      <c r="K337" s="213">
        <v>65818.080000000002</v>
      </c>
      <c r="L337" s="213">
        <v>46335.32</v>
      </c>
      <c r="M337" s="213">
        <v>47116.65</v>
      </c>
      <c r="N337" s="213">
        <v>47432.29</v>
      </c>
      <c r="O337" s="213">
        <v>47656.82</v>
      </c>
      <c r="P337" s="213">
        <v>47412.18</v>
      </c>
      <c r="Q337" s="213">
        <v>74233.56</v>
      </c>
      <c r="R337" s="213">
        <v>79018.02</v>
      </c>
    </row>
    <row r="338" spans="1:18">
      <c r="A338" s="944" t="s">
        <v>1766</v>
      </c>
      <c r="B338" s="944" t="s">
        <v>46</v>
      </c>
      <c r="C338" s="51" t="s">
        <v>4677</v>
      </c>
      <c r="D338" s="51" t="s">
        <v>6605</v>
      </c>
      <c r="E338" s="51" t="s">
        <v>6987</v>
      </c>
      <c r="F338" s="287">
        <f t="shared" si="5"/>
        <v>62606.130000000005</v>
      </c>
      <c r="G338" s="213">
        <v>1943.96</v>
      </c>
      <c r="H338" s="213">
        <v>4359.26</v>
      </c>
      <c r="I338" s="213">
        <v>4372.97</v>
      </c>
      <c r="J338" s="213">
        <v>4449.18</v>
      </c>
      <c r="K338" s="213">
        <v>7581.47</v>
      </c>
      <c r="L338" s="213">
        <v>5250.22</v>
      </c>
      <c r="M338" s="213">
        <v>9852.1299999999992</v>
      </c>
      <c r="N338" s="213">
        <v>5374.14</v>
      </c>
      <c r="O338" s="213">
        <v>5425.21</v>
      </c>
      <c r="P338" s="213">
        <v>5616.87</v>
      </c>
      <c r="Q338" s="213">
        <v>8380.7199999999993</v>
      </c>
      <c r="R338" s="213">
        <v>9031.11</v>
      </c>
    </row>
    <row r="339" spans="1:18">
      <c r="A339" s="944" t="s">
        <v>1766</v>
      </c>
      <c r="B339" s="944" t="s">
        <v>46</v>
      </c>
      <c r="C339" s="51" t="s">
        <v>4677</v>
      </c>
      <c r="D339" s="51" t="s">
        <v>6605</v>
      </c>
      <c r="E339" s="51" t="s">
        <v>6987</v>
      </c>
      <c r="F339" s="287">
        <f t="shared" si="5"/>
        <v>30874.549999999996</v>
      </c>
      <c r="G339" s="213">
        <v>951.98</v>
      </c>
      <c r="H339" s="213">
        <v>2125.5</v>
      </c>
      <c r="I339" s="213">
        <v>2163.58</v>
      </c>
      <c r="J339" s="213">
        <v>2190.4</v>
      </c>
      <c r="K339" s="213">
        <v>4049.67</v>
      </c>
      <c r="L339" s="213">
        <v>2943.34</v>
      </c>
      <c r="M339" s="213">
        <v>2931.95</v>
      </c>
      <c r="N339" s="213">
        <v>2955.03</v>
      </c>
      <c r="O339" s="213">
        <v>3012.66</v>
      </c>
      <c r="P339" s="213">
        <v>2942.87</v>
      </c>
      <c r="Q339" s="213">
        <v>4607.57</v>
      </c>
      <c r="R339" s="213">
        <v>4936.2700000000004</v>
      </c>
    </row>
    <row r="340" spans="1:18">
      <c r="A340" s="944" t="s">
        <v>1766</v>
      </c>
      <c r="B340" s="944" t="s">
        <v>46</v>
      </c>
      <c r="C340" s="51" t="s">
        <v>4677</v>
      </c>
      <c r="D340" s="51" t="s">
        <v>6605</v>
      </c>
      <c r="E340" s="51" t="s">
        <v>6987</v>
      </c>
      <c r="F340" s="287">
        <f t="shared" si="5"/>
        <v>7439.1399999999994</v>
      </c>
      <c r="G340" s="213">
        <v>222.65</v>
      </c>
      <c r="H340" s="213">
        <v>516.17999999999995</v>
      </c>
      <c r="I340" s="213">
        <v>543.95000000000005</v>
      </c>
      <c r="J340" s="213">
        <v>549.02</v>
      </c>
      <c r="K340" s="213">
        <v>998.52</v>
      </c>
      <c r="L340" s="213">
        <v>713.9</v>
      </c>
      <c r="M340" s="213">
        <v>718.62</v>
      </c>
      <c r="N340" s="213">
        <v>705.9</v>
      </c>
      <c r="O340" s="213">
        <v>704.56</v>
      </c>
      <c r="P340" s="213">
        <v>688.26</v>
      </c>
      <c r="Q340" s="213">
        <v>1077.58</v>
      </c>
      <c r="R340" s="213">
        <v>1154.44</v>
      </c>
    </row>
    <row r="341" spans="1:18">
      <c r="A341" s="944" t="s">
        <v>1766</v>
      </c>
      <c r="B341" s="944" t="s">
        <v>46</v>
      </c>
      <c r="C341" s="51" t="s">
        <v>4677</v>
      </c>
      <c r="D341" s="51" t="s">
        <v>6605</v>
      </c>
      <c r="E341" s="51" t="s">
        <v>6987</v>
      </c>
      <c r="F341" s="287">
        <f t="shared" si="5"/>
        <v>75436.66</v>
      </c>
      <c r="G341" s="213">
        <v>2659.9</v>
      </c>
      <c r="H341" s="213">
        <v>5811</v>
      </c>
      <c r="I341" s="213">
        <v>5030.76</v>
      </c>
      <c r="J341" s="213">
        <v>5626.63</v>
      </c>
      <c r="K341" s="213">
        <v>8159.3</v>
      </c>
      <c r="L341" s="213">
        <v>7896.95</v>
      </c>
      <c r="M341" s="213">
        <v>7872.12</v>
      </c>
      <c r="N341" s="213">
        <v>7732.01</v>
      </c>
      <c r="O341" s="213">
        <v>8640.19</v>
      </c>
      <c r="P341" s="213">
        <v>7912.8</v>
      </c>
      <c r="Q341" s="213">
        <v>8095</v>
      </c>
      <c r="R341" s="213">
        <v>13822.73</v>
      </c>
    </row>
    <row r="342" spans="1:18">
      <c r="A342" s="944" t="s">
        <v>1766</v>
      </c>
      <c r="B342" s="944" t="s">
        <v>46</v>
      </c>
      <c r="C342" s="51" t="s">
        <v>4677</v>
      </c>
      <c r="D342" s="51" t="s">
        <v>6605</v>
      </c>
      <c r="E342" s="51" t="s">
        <v>6987</v>
      </c>
      <c r="F342" s="287">
        <f t="shared" si="5"/>
        <v>475.88000000000005</v>
      </c>
      <c r="G342" s="213">
        <v>16.940000000000001</v>
      </c>
      <c r="H342" s="213">
        <v>37.68</v>
      </c>
      <c r="I342" s="213">
        <v>37.68</v>
      </c>
      <c r="J342" s="213">
        <v>39.049999999999997</v>
      </c>
      <c r="K342" s="213">
        <v>46.85</v>
      </c>
      <c r="L342" s="213">
        <v>49.58</v>
      </c>
      <c r="M342" s="213">
        <v>49.58</v>
      </c>
      <c r="N342" s="213">
        <v>49.58</v>
      </c>
      <c r="O342" s="213">
        <v>50.79</v>
      </c>
      <c r="P342" s="213">
        <v>48.47</v>
      </c>
      <c r="Q342" s="213">
        <v>49.68</v>
      </c>
      <c r="R342" s="213">
        <v>81.290000000000006</v>
      </c>
    </row>
    <row r="343" spans="1:18">
      <c r="A343" s="944" t="s">
        <v>1766</v>
      </c>
      <c r="B343" s="944" t="s">
        <v>46</v>
      </c>
      <c r="C343" s="51" t="s">
        <v>4677</v>
      </c>
      <c r="D343" s="51" t="s">
        <v>6605</v>
      </c>
      <c r="E343" s="51" t="s">
        <v>6987</v>
      </c>
      <c r="F343" s="287">
        <f t="shared" si="5"/>
        <v>1622.9</v>
      </c>
      <c r="G343" s="213">
        <v>20.91</v>
      </c>
      <c r="H343" s="213">
        <v>6.38</v>
      </c>
      <c r="I343" s="213">
        <v>6.38</v>
      </c>
      <c r="J343" s="213">
        <v>35.15</v>
      </c>
      <c r="K343" s="213">
        <v>229.59</v>
      </c>
      <c r="L343" s="213">
        <v>296.93</v>
      </c>
      <c r="M343" s="213">
        <v>166.1</v>
      </c>
      <c r="N343" s="213">
        <v>167.64</v>
      </c>
      <c r="O343" s="213">
        <v>171.74</v>
      </c>
      <c r="P343" s="213">
        <v>204.16</v>
      </c>
      <c r="Q343" s="213">
        <v>317.92</v>
      </c>
      <c r="R343" s="213">
        <v>336.49</v>
      </c>
    </row>
    <row r="344" spans="1:18">
      <c r="A344" s="944" t="s">
        <v>1766</v>
      </c>
      <c r="B344" s="944" t="s">
        <v>46</v>
      </c>
      <c r="C344" s="51" t="s">
        <v>4677</v>
      </c>
      <c r="D344" s="51" t="s">
        <v>6605</v>
      </c>
      <c r="E344" s="51" t="s">
        <v>6987</v>
      </c>
      <c r="F344" s="287">
        <f t="shared" si="5"/>
        <v>111.58</v>
      </c>
      <c r="G344" s="213">
        <v>0</v>
      </c>
      <c r="H344" s="213">
        <v>0</v>
      </c>
      <c r="I344" s="213">
        <v>0</v>
      </c>
      <c r="J344" s="213">
        <v>0</v>
      </c>
      <c r="K344" s="213">
        <v>15.94</v>
      </c>
      <c r="L344" s="213">
        <v>15.94</v>
      </c>
      <c r="M344" s="213">
        <v>15.94</v>
      </c>
      <c r="N344" s="213">
        <v>15.94</v>
      </c>
      <c r="O344" s="213">
        <v>15.94</v>
      </c>
      <c r="P344" s="213">
        <v>15.94</v>
      </c>
      <c r="Q344" s="213">
        <v>15.94</v>
      </c>
      <c r="R344" s="213">
        <v>24.18</v>
      </c>
    </row>
    <row r="345" spans="1:18">
      <c r="A345" s="944" t="s">
        <v>1766</v>
      </c>
      <c r="B345" s="944" t="s">
        <v>46</v>
      </c>
      <c r="C345" s="51" t="s">
        <v>4677</v>
      </c>
      <c r="D345" s="51" t="s">
        <v>6605</v>
      </c>
      <c r="E345" s="51" t="s">
        <v>6987</v>
      </c>
      <c r="F345" s="287">
        <f t="shared" si="5"/>
        <v>1745.16</v>
      </c>
      <c r="G345" s="213">
        <v>46.72</v>
      </c>
      <c r="H345" s="213">
        <v>122.87</v>
      </c>
      <c r="I345" s="213">
        <v>141.84</v>
      </c>
      <c r="J345" s="213">
        <v>144.74</v>
      </c>
      <c r="K345" s="213">
        <v>261.2</v>
      </c>
      <c r="L345" s="213">
        <v>178</v>
      </c>
      <c r="M345" s="213">
        <v>178.74</v>
      </c>
      <c r="N345" s="213">
        <v>160.99</v>
      </c>
      <c r="O345" s="213">
        <v>146.08000000000001</v>
      </c>
      <c r="P345" s="213">
        <v>141.28</v>
      </c>
      <c r="Q345" s="213">
        <v>222.7</v>
      </c>
      <c r="R345" s="213">
        <v>228.37</v>
      </c>
    </row>
    <row r="346" spans="1:18">
      <c r="A346" s="944" t="s">
        <v>1766</v>
      </c>
      <c r="B346" s="944" t="s">
        <v>46</v>
      </c>
      <c r="C346" s="51" t="s">
        <v>4677</v>
      </c>
      <c r="D346" s="51" t="s">
        <v>6605</v>
      </c>
      <c r="E346" s="51" t="s">
        <v>6987</v>
      </c>
      <c r="F346" s="287">
        <f t="shared" si="5"/>
        <v>750</v>
      </c>
      <c r="G346" s="213">
        <v>0</v>
      </c>
      <c r="H346" s="213">
        <v>0</v>
      </c>
      <c r="I346" s="213">
        <v>0</v>
      </c>
      <c r="J346" s="213">
        <v>0</v>
      </c>
      <c r="K346" s="213">
        <v>100</v>
      </c>
      <c r="L346" s="213">
        <v>100</v>
      </c>
      <c r="M346" s="213">
        <v>100</v>
      </c>
      <c r="N346" s="213">
        <v>100</v>
      </c>
      <c r="O346" s="213">
        <v>100</v>
      </c>
      <c r="P346" s="213">
        <v>100</v>
      </c>
      <c r="Q346" s="213">
        <v>150</v>
      </c>
      <c r="R346" s="213">
        <v>157.62</v>
      </c>
    </row>
    <row r="347" spans="1:18">
      <c r="A347" s="944" t="s">
        <v>1766</v>
      </c>
      <c r="B347" s="944" t="s">
        <v>46</v>
      </c>
      <c r="C347" s="51" t="s">
        <v>4677</v>
      </c>
      <c r="D347" s="51" t="s">
        <v>6605</v>
      </c>
      <c r="E347" s="51" t="s">
        <v>6987</v>
      </c>
      <c r="F347" s="287">
        <f t="shared" si="5"/>
        <v>3542.84</v>
      </c>
      <c r="G347" s="213">
        <v>1771.42</v>
      </c>
      <c r="H347" s="213">
        <v>1771.42</v>
      </c>
      <c r="I347" s="213">
        <v>0</v>
      </c>
      <c r="J347" s="213">
        <v>0</v>
      </c>
      <c r="K347" s="213">
        <v>0</v>
      </c>
      <c r="L347" s="213">
        <v>0</v>
      </c>
      <c r="M347" s="213">
        <v>0</v>
      </c>
      <c r="N347" s="213">
        <v>0</v>
      </c>
      <c r="O347" s="213">
        <v>0</v>
      </c>
      <c r="P347" s="213">
        <v>0</v>
      </c>
      <c r="Q347" s="213">
        <v>0</v>
      </c>
      <c r="R347" s="213">
        <v>0</v>
      </c>
    </row>
    <row r="348" spans="1:18">
      <c r="A348" s="944" t="s">
        <v>1766</v>
      </c>
      <c r="B348" s="944" t="s">
        <v>46</v>
      </c>
      <c r="C348" s="51" t="s">
        <v>4677</v>
      </c>
      <c r="D348" s="51" t="s">
        <v>6605</v>
      </c>
      <c r="E348" s="51" t="s">
        <v>6987</v>
      </c>
      <c r="F348" s="287">
        <f t="shared" si="5"/>
        <v>138.23000000000002</v>
      </c>
      <c r="G348" s="213">
        <v>5.03</v>
      </c>
      <c r="H348" s="213">
        <v>11.2</v>
      </c>
      <c r="I348" s="213">
        <v>11.2</v>
      </c>
      <c r="J348" s="213">
        <v>11.6</v>
      </c>
      <c r="K348" s="213">
        <v>17.760000000000002</v>
      </c>
      <c r="L348" s="213">
        <v>12.64</v>
      </c>
      <c r="M348" s="213">
        <v>12</v>
      </c>
      <c r="N348" s="213">
        <v>12.8</v>
      </c>
      <c r="O348" s="213">
        <v>14.54</v>
      </c>
      <c r="P348" s="213">
        <v>9.4600000000000009</v>
      </c>
      <c r="Q348" s="213">
        <v>20</v>
      </c>
      <c r="R348" s="213">
        <v>20.7</v>
      </c>
    </row>
    <row r="349" spans="1:18">
      <c r="A349" s="944" t="s">
        <v>1766</v>
      </c>
      <c r="B349" s="944" t="s">
        <v>104</v>
      </c>
      <c r="C349" s="51" t="s">
        <v>4677</v>
      </c>
      <c r="D349" s="51" t="s">
        <v>6605</v>
      </c>
      <c r="E349" s="51" t="s">
        <v>6987</v>
      </c>
      <c r="F349" s="287">
        <f t="shared" si="5"/>
        <v>371022.03</v>
      </c>
      <c r="G349" s="213">
        <v>14166.45</v>
      </c>
      <c r="H349" s="213">
        <v>28527.03</v>
      </c>
      <c r="I349" s="213">
        <v>26863.1</v>
      </c>
      <c r="J349" s="213">
        <v>32619.08</v>
      </c>
      <c r="K349" s="213">
        <v>50043.27</v>
      </c>
      <c r="L349" s="213">
        <v>33557.199999999997</v>
      </c>
      <c r="M349" s="213">
        <v>33557.19</v>
      </c>
      <c r="N349" s="213">
        <v>33872.25</v>
      </c>
      <c r="O349" s="213">
        <v>33872.22</v>
      </c>
      <c r="P349" s="213">
        <v>33683.07</v>
      </c>
      <c r="Q349" s="213">
        <v>50261.17</v>
      </c>
      <c r="R349" s="213">
        <v>49043.41</v>
      </c>
    </row>
    <row r="350" spans="1:18">
      <c r="A350" s="944" t="s">
        <v>1766</v>
      </c>
      <c r="B350" s="944" t="s">
        <v>104</v>
      </c>
      <c r="C350" s="51" t="s">
        <v>4677</v>
      </c>
      <c r="D350" s="51" t="s">
        <v>6605</v>
      </c>
      <c r="E350" s="51" t="s">
        <v>6987</v>
      </c>
      <c r="F350" s="287">
        <f t="shared" si="5"/>
        <v>45161.78</v>
      </c>
      <c r="G350" s="213">
        <v>1715.12</v>
      </c>
      <c r="H350" s="213">
        <v>3589.68</v>
      </c>
      <c r="I350" s="213">
        <v>3467.31</v>
      </c>
      <c r="J350" s="213">
        <v>3913.97</v>
      </c>
      <c r="K350" s="213">
        <v>6024.76</v>
      </c>
      <c r="L350" s="213">
        <v>4041.6</v>
      </c>
      <c r="M350" s="213">
        <v>4041.59</v>
      </c>
      <c r="N350" s="213">
        <v>4092.54</v>
      </c>
      <c r="O350" s="213">
        <v>4092.53</v>
      </c>
      <c r="P350" s="213">
        <v>4077.86</v>
      </c>
      <c r="Q350" s="213">
        <v>6104.82</v>
      </c>
      <c r="R350" s="213">
        <v>6201.32</v>
      </c>
    </row>
    <row r="351" spans="1:18">
      <c r="A351" s="944" t="s">
        <v>1766</v>
      </c>
      <c r="B351" s="944" t="s">
        <v>104</v>
      </c>
      <c r="C351" s="51" t="s">
        <v>4677</v>
      </c>
      <c r="D351" s="51" t="s">
        <v>6605</v>
      </c>
      <c r="E351" s="51" t="s">
        <v>6987</v>
      </c>
      <c r="F351" s="287">
        <f t="shared" si="5"/>
        <v>22499.859999999997</v>
      </c>
      <c r="G351" s="213">
        <v>862.59</v>
      </c>
      <c r="H351" s="213">
        <v>1723.82</v>
      </c>
      <c r="I351" s="213">
        <v>1547.46</v>
      </c>
      <c r="J351" s="213">
        <v>1904.33</v>
      </c>
      <c r="K351" s="213">
        <v>3019.6</v>
      </c>
      <c r="L351" s="213">
        <v>2028.05</v>
      </c>
      <c r="M351" s="213">
        <v>1941.32</v>
      </c>
      <c r="N351" s="213">
        <v>2058.37</v>
      </c>
      <c r="O351" s="213">
        <v>2058.34</v>
      </c>
      <c r="P351" s="213">
        <v>2043.45</v>
      </c>
      <c r="Q351" s="213">
        <v>3312.53</v>
      </c>
      <c r="R351" s="213">
        <v>3258.34</v>
      </c>
    </row>
    <row r="352" spans="1:18">
      <c r="A352" s="944" t="s">
        <v>1766</v>
      </c>
      <c r="B352" s="944" t="s">
        <v>104</v>
      </c>
      <c r="C352" s="51" t="s">
        <v>4677</v>
      </c>
      <c r="D352" s="51" t="s">
        <v>6605</v>
      </c>
      <c r="E352" s="51" t="s">
        <v>6987</v>
      </c>
      <c r="F352" s="287">
        <f t="shared" si="5"/>
        <v>5262.07</v>
      </c>
      <c r="G352" s="213">
        <v>201.74</v>
      </c>
      <c r="H352" s="213">
        <v>403.16</v>
      </c>
      <c r="I352" s="213">
        <v>361.89</v>
      </c>
      <c r="J352" s="213">
        <v>445.37</v>
      </c>
      <c r="K352" s="213">
        <v>706.19</v>
      </c>
      <c r="L352" s="213">
        <v>474.31</v>
      </c>
      <c r="M352" s="213">
        <v>454.01</v>
      </c>
      <c r="N352" s="213">
        <v>481.41</v>
      </c>
      <c r="O352" s="213">
        <v>481.37</v>
      </c>
      <c r="P352" s="213">
        <v>477.9</v>
      </c>
      <c r="Q352" s="213">
        <v>774.72</v>
      </c>
      <c r="R352" s="213">
        <v>762.02</v>
      </c>
    </row>
    <row r="353" spans="1:18">
      <c r="A353" s="944" t="s">
        <v>1766</v>
      </c>
      <c r="B353" s="944" t="s">
        <v>104</v>
      </c>
      <c r="C353" s="51" t="s">
        <v>4677</v>
      </c>
      <c r="D353" s="51" t="s">
        <v>6605</v>
      </c>
      <c r="E353" s="51" t="s">
        <v>6987</v>
      </c>
      <c r="F353" s="287">
        <f t="shared" si="5"/>
        <v>71663.42</v>
      </c>
      <c r="G353" s="213">
        <v>2430.91</v>
      </c>
      <c r="H353" s="213">
        <v>5338</v>
      </c>
      <c r="I353" s="213">
        <v>6012.02</v>
      </c>
      <c r="J353" s="213">
        <v>6105.19</v>
      </c>
      <c r="K353" s="213">
        <v>5910.66</v>
      </c>
      <c r="L353" s="213">
        <v>6266.81</v>
      </c>
      <c r="M353" s="213">
        <v>6235.83</v>
      </c>
      <c r="N353" s="213">
        <v>7809.34</v>
      </c>
      <c r="O353" s="213">
        <v>7840.66</v>
      </c>
      <c r="P353" s="213">
        <v>8169</v>
      </c>
      <c r="Q353" s="213">
        <v>9545</v>
      </c>
      <c r="R353" s="213">
        <v>12164.94</v>
      </c>
    </row>
    <row r="354" spans="1:18">
      <c r="A354" s="944" t="s">
        <v>1766</v>
      </c>
      <c r="B354" s="944" t="s">
        <v>104</v>
      </c>
      <c r="C354" s="51" t="s">
        <v>4677</v>
      </c>
      <c r="D354" s="51" t="s">
        <v>6605</v>
      </c>
      <c r="E354" s="51" t="s">
        <v>6987</v>
      </c>
      <c r="F354" s="287">
        <f t="shared" si="5"/>
        <v>381.1400000000001</v>
      </c>
      <c r="G354" s="213">
        <v>16.829999999999998</v>
      </c>
      <c r="H354" s="213">
        <v>34.29</v>
      </c>
      <c r="I354" s="213">
        <v>31.56</v>
      </c>
      <c r="J354" s="213">
        <v>37.130000000000003</v>
      </c>
      <c r="K354" s="213">
        <v>37.29</v>
      </c>
      <c r="L354" s="213">
        <v>37.340000000000003</v>
      </c>
      <c r="M354" s="213">
        <v>37.340000000000003</v>
      </c>
      <c r="N354" s="213">
        <v>37.340000000000003</v>
      </c>
      <c r="O354" s="213">
        <v>37.340000000000003</v>
      </c>
      <c r="P354" s="213">
        <v>37.340000000000003</v>
      </c>
      <c r="Q354" s="213">
        <v>37.340000000000003</v>
      </c>
      <c r="R354" s="213">
        <v>51.53</v>
      </c>
    </row>
    <row r="355" spans="1:18">
      <c r="A355" s="944" t="s">
        <v>1766</v>
      </c>
      <c r="B355" s="944" t="s">
        <v>104</v>
      </c>
      <c r="C355" s="51" t="s">
        <v>4677</v>
      </c>
      <c r="D355" s="51" t="s">
        <v>6605</v>
      </c>
      <c r="E355" s="51" t="s">
        <v>6987</v>
      </c>
      <c r="F355" s="287">
        <f t="shared" si="5"/>
        <v>1212.6800000000003</v>
      </c>
      <c r="G355" s="213">
        <v>26.98</v>
      </c>
      <c r="H355" s="213">
        <v>38.22</v>
      </c>
      <c r="I355" s="213">
        <v>36.36</v>
      </c>
      <c r="J355" s="213">
        <v>57.46</v>
      </c>
      <c r="K355" s="213">
        <v>116.18</v>
      </c>
      <c r="L355" s="213">
        <v>164.38</v>
      </c>
      <c r="M355" s="213">
        <v>122.06</v>
      </c>
      <c r="N355" s="213">
        <v>123.6</v>
      </c>
      <c r="O355" s="213">
        <v>123.6</v>
      </c>
      <c r="P355" s="213">
        <v>161.1</v>
      </c>
      <c r="Q355" s="213">
        <v>242.74</v>
      </c>
      <c r="R355" s="213">
        <v>240.45</v>
      </c>
    </row>
    <row r="356" spans="1:18">
      <c r="A356" s="944" t="s">
        <v>1766</v>
      </c>
      <c r="B356" s="944" t="s">
        <v>104</v>
      </c>
      <c r="C356" s="51" t="s">
        <v>4677</v>
      </c>
      <c r="D356" s="51" t="s">
        <v>6605</v>
      </c>
      <c r="E356" s="51" t="s">
        <v>6987</v>
      </c>
      <c r="F356" s="287">
        <f t="shared" si="5"/>
        <v>166.92</v>
      </c>
      <c r="G356" s="213">
        <v>7.52</v>
      </c>
      <c r="H356" s="213">
        <v>15.94</v>
      </c>
      <c r="I356" s="213">
        <v>15.94</v>
      </c>
      <c r="J356" s="213">
        <v>15.94</v>
      </c>
      <c r="K356" s="213">
        <v>15.94</v>
      </c>
      <c r="L356" s="213">
        <v>15.94</v>
      </c>
      <c r="M356" s="213">
        <v>15.94</v>
      </c>
      <c r="N356" s="213">
        <v>15.94</v>
      </c>
      <c r="O356" s="213">
        <v>15.94</v>
      </c>
      <c r="P356" s="213">
        <v>15.94</v>
      </c>
      <c r="Q356" s="213">
        <v>15.94</v>
      </c>
      <c r="R356" s="213">
        <v>24.36</v>
      </c>
    </row>
    <row r="357" spans="1:18">
      <c r="A357" s="944" t="s">
        <v>1766</v>
      </c>
      <c r="B357" s="944" t="s">
        <v>104</v>
      </c>
      <c r="C357" s="51" t="s">
        <v>4677</v>
      </c>
      <c r="D357" s="51" t="s">
        <v>6605</v>
      </c>
      <c r="E357" s="51" t="s">
        <v>6987</v>
      </c>
      <c r="F357" s="287">
        <f t="shared" si="5"/>
        <v>1119.25</v>
      </c>
      <c r="G357" s="213">
        <v>42.57</v>
      </c>
      <c r="H357" s="213">
        <v>88.6</v>
      </c>
      <c r="I357" s="213">
        <v>80.58</v>
      </c>
      <c r="J357" s="213">
        <v>97.85</v>
      </c>
      <c r="K357" s="213">
        <v>150.11000000000001</v>
      </c>
      <c r="L357" s="213">
        <v>100.66</v>
      </c>
      <c r="M357" s="213">
        <v>100.66</v>
      </c>
      <c r="N357" s="213">
        <v>101.6</v>
      </c>
      <c r="O357" s="213">
        <v>101.6</v>
      </c>
      <c r="P357" s="213">
        <v>101.6</v>
      </c>
      <c r="Q357" s="213">
        <v>153.41999999999999</v>
      </c>
      <c r="R357" s="213">
        <v>142.22999999999999</v>
      </c>
    </row>
    <row r="358" spans="1:18">
      <c r="A358" s="944" t="s">
        <v>1766</v>
      </c>
      <c r="B358" s="944" t="s">
        <v>104</v>
      </c>
      <c r="C358" s="51" t="s">
        <v>4677</v>
      </c>
      <c r="D358" s="51" t="s">
        <v>6605</v>
      </c>
      <c r="E358" s="51" t="s">
        <v>6987</v>
      </c>
      <c r="F358" s="287">
        <f t="shared" si="5"/>
        <v>1144.3800000000001</v>
      </c>
      <c r="G358" s="213">
        <v>44.38</v>
      </c>
      <c r="H358" s="213">
        <v>100</v>
      </c>
      <c r="I358" s="213">
        <v>100</v>
      </c>
      <c r="J358" s="213">
        <v>100</v>
      </c>
      <c r="K358" s="213">
        <v>150</v>
      </c>
      <c r="L358" s="213">
        <v>100</v>
      </c>
      <c r="M358" s="213">
        <v>100</v>
      </c>
      <c r="N358" s="213">
        <v>100</v>
      </c>
      <c r="O358" s="213">
        <v>100</v>
      </c>
      <c r="P358" s="213">
        <v>100</v>
      </c>
      <c r="Q358" s="213">
        <v>150</v>
      </c>
      <c r="R358" s="213">
        <v>158.88</v>
      </c>
    </row>
    <row r="359" spans="1:18">
      <c r="A359" s="944" t="s">
        <v>1766</v>
      </c>
      <c r="B359" s="944" t="s">
        <v>104</v>
      </c>
      <c r="C359" s="51" t="s">
        <v>4677</v>
      </c>
      <c r="D359" s="51" t="s">
        <v>6605</v>
      </c>
      <c r="E359" s="51" t="s">
        <v>6987</v>
      </c>
      <c r="F359" s="287">
        <f t="shared" si="5"/>
        <v>103.61</v>
      </c>
      <c r="G359" s="213">
        <v>4.3899999999999997</v>
      </c>
      <c r="H359" s="213">
        <v>8.5299999999999994</v>
      </c>
      <c r="I359" s="213">
        <v>8</v>
      </c>
      <c r="J359" s="213">
        <v>9.6</v>
      </c>
      <c r="K359" s="213">
        <v>13.6</v>
      </c>
      <c r="L359" s="213">
        <v>8</v>
      </c>
      <c r="M359" s="213">
        <v>8.8000000000000007</v>
      </c>
      <c r="N359" s="213">
        <v>9.6</v>
      </c>
      <c r="O359" s="213">
        <v>9.6</v>
      </c>
      <c r="P359" s="213">
        <v>9.51</v>
      </c>
      <c r="Q359" s="213">
        <v>13.98</v>
      </c>
      <c r="R359" s="213">
        <v>12.65</v>
      </c>
    </row>
    <row r="360" spans="1:18">
      <c r="A360" s="944" t="s">
        <v>1766</v>
      </c>
      <c r="B360" s="944" t="s">
        <v>115</v>
      </c>
      <c r="C360" s="51" t="s">
        <v>4677</v>
      </c>
      <c r="D360" s="51" t="s">
        <v>6605</v>
      </c>
      <c r="E360" s="51" t="s">
        <v>6987</v>
      </c>
      <c r="F360" s="287">
        <f t="shared" si="5"/>
        <v>99079.87</v>
      </c>
      <c r="G360" s="213">
        <v>4621.1099999999997</v>
      </c>
      <c r="H360" s="213">
        <v>10005.14</v>
      </c>
      <c r="I360" s="213">
        <v>10005.1</v>
      </c>
      <c r="J360" s="213">
        <v>8035.72</v>
      </c>
      <c r="K360" s="213">
        <v>15007.67</v>
      </c>
      <c r="L360" s="213">
        <v>10005.09</v>
      </c>
      <c r="M360" s="213">
        <v>10161.44</v>
      </c>
      <c r="N360" s="213">
        <v>8707.9500000000007</v>
      </c>
      <c r="O360" s="213">
        <v>4463.7700000000004</v>
      </c>
      <c r="P360" s="213">
        <v>4463.76</v>
      </c>
      <c r="Q360" s="213">
        <v>13603.12</v>
      </c>
      <c r="R360" s="213">
        <v>18026.990000000002</v>
      </c>
    </row>
    <row r="361" spans="1:18">
      <c r="A361" s="944" t="s">
        <v>1766</v>
      </c>
      <c r="B361" s="944" t="s">
        <v>115</v>
      </c>
      <c r="C361" s="51" t="s">
        <v>4677</v>
      </c>
      <c r="D361" s="51" t="s">
        <v>6605</v>
      </c>
      <c r="E361" s="51" t="s">
        <v>6987</v>
      </c>
      <c r="F361" s="287">
        <f t="shared" si="5"/>
        <v>7688.59</v>
      </c>
      <c r="G361" s="213">
        <v>358.6</v>
      </c>
      <c r="H361" s="213">
        <v>776.4</v>
      </c>
      <c r="I361" s="213">
        <v>776.4</v>
      </c>
      <c r="J361" s="213">
        <v>623.57000000000005</v>
      </c>
      <c r="K361" s="213">
        <v>1164.5999999999999</v>
      </c>
      <c r="L361" s="213">
        <v>776.4</v>
      </c>
      <c r="M361" s="213">
        <v>788.53</v>
      </c>
      <c r="N361" s="213">
        <v>675.73</v>
      </c>
      <c r="O361" s="213">
        <v>346.38</v>
      </c>
      <c r="P361" s="213">
        <v>346.38</v>
      </c>
      <c r="Q361" s="213">
        <v>1055.5999999999999</v>
      </c>
      <c r="R361" s="213">
        <v>1401.66</v>
      </c>
    </row>
    <row r="362" spans="1:18">
      <c r="A362" s="944" t="s">
        <v>1766</v>
      </c>
      <c r="B362" s="944" t="s">
        <v>115</v>
      </c>
      <c r="C362" s="51" t="s">
        <v>4677</v>
      </c>
      <c r="D362" s="51" t="s">
        <v>6605</v>
      </c>
      <c r="E362" s="51" t="s">
        <v>6987</v>
      </c>
      <c r="F362" s="287">
        <f t="shared" si="5"/>
        <v>6020.7599999999993</v>
      </c>
      <c r="G362" s="213">
        <v>271.18</v>
      </c>
      <c r="H362" s="213">
        <v>586.75</v>
      </c>
      <c r="I362" s="213">
        <v>586.77</v>
      </c>
      <c r="J362" s="213">
        <v>464.65</v>
      </c>
      <c r="K362" s="213">
        <v>910.49</v>
      </c>
      <c r="L362" s="213">
        <v>601.74</v>
      </c>
      <c r="M362" s="213">
        <v>597.87</v>
      </c>
      <c r="N362" s="213">
        <v>538.5</v>
      </c>
      <c r="O362" s="213">
        <v>301.39999999999998</v>
      </c>
      <c r="P362" s="213">
        <v>303.41000000000003</v>
      </c>
      <c r="Q362" s="213">
        <v>858</v>
      </c>
      <c r="R362" s="213">
        <v>1117.67</v>
      </c>
    </row>
    <row r="363" spans="1:18">
      <c r="A363" s="944" t="s">
        <v>1766</v>
      </c>
      <c r="B363" s="944" t="s">
        <v>115</v>
      </c>
      <c r="C363" s="51" t="s">
        <v>4677</v>
      </c>
      <c r="D363" s="51" t="s">
        <v>6605</v>
      </c>
      <c r="E363" s="51" t="s">
        <v>6987</v>
      </c>
      <c r="F363" s="287">
        <f t="shared" si="5"/>
        <v>1408.0900000000001</v>
      </c>
      <c r="G363" s="213">
        <v>63.43</v>
      </c>
      <c r="H363" s="213">
        <v>137.22999999999999</v>
      </c>
      <c r="I363" s="213">
        <v>137.22</v>
      </c>
      <c r="J363" s="213">
        <v>108.67</v>
      </c>
      <c r="K363" s="213">
        <v>212.94</v>
      </c>
      <c r="L363" s="213">
        <v>140.72999999999999</v>
      </c>
      <c r="M363" s="213">
        <v>139.82</v>
      </c>
      <c r="N363" s="213">
        <v>125.95</v>
      </c>
      <c r="O363" s="213">
        <v>70.489999999999995</v>
      </c>
      <c r="P363" s="213">
        <v>70.95</v>
      </c>
      <c r="Q363" s="213">
        <v>200.66</v>
      </c>
      <c r="R363" s="213">
        <v>261.39</v>
      </c>
    </row>
    <row r="364" spans="1:18">
      <c r="A364" s="944" t="s">
        <v>1766</v>
      </c>
      <c r="B364" s="944" t="s">
        <v>115</v>
      </c>
      <c r="C364" s="51" t="s">
        <v>4677</v>
      </c>
      <c r="D364" s="51" t="s">
        <v>6605</v>
      </c>
      <c r="E364" s="51" t="s">
        <v>6987</v>
      </c>
      <c r="F364" s="287">
        <f t="shared" si="5"/>
        <v>19466.12</v>
      </c>
      <c r="G364" s="213">
        <v>782.02</v>
      </c>
      <c r="H364" s="213">
        <v>1696</v>
      </c>
      <c r="I364" s="213">
        <v>1696</v>
      </c>
      <c r="J364" s="213">
        <v>1696</v>
      </c>
      <c r="K364" s="213">
        <v>1696</v>
      </c>
      <c r="L364" s="213">
        <v>1721</v>
      </c>
      <c r="M364" s="213">
        <v>1721</v>
      </c>
      <c r="N364" s="213">
        <v>2275.36</v>
      </c>
      <c r="O364" s="213">
        <v>1569.64</v>
      </c>
      <c r="P364" s="213">
        <v>1511</v>
      </c>
      <c r="Q364" s="213">
        <v>3102.1</v>
      </c>
      <c r="R364" s="213">
        <v>3727.72</v>
      </c>
    </row>
    <row r="365" spans="1:18">
      <c r="A365" s="944" t="s">
        <v>1766</v>
      </c>
      <c r="B365" s="944" t="s">
        <v>115</v>
      </c>
      <c r="C365" s="51" t="s">
        <v>4677</v>
      </c>
      <c r="D365" s="51" t="s">
        <v>6605</v>
      </c>
      <c r="E365" s="51" t="s">
        <v>6987</v>
      </c>
      <c r="F365" s="287">
        <f t="shared" si="5"/>
        <v>100.58999999999999</v>
      </c>
      <c r="G365" s="213">
        <v>5.04</v>
      </c>
      <c r="H365" s="213">
        <v>10.92</v>
      </c>
      <c r="I365" s="213">
        <v>10.92</v>
      </c>
      <c r="J365" s="213">
        <v>10.92</v>
      </c>
      <c r="K365" s="213">
        <v>10.92</v>
      </c>
      <c r="L365" s="213">
        <v>10.92</v>
      </c>
      <c r="M365" s="213">
        <v>10.92</v>
      </c>
      <c r="N365" s="213">
        <v>10.92</v>
      </c>
      <c r="O365" s="213">
        <v>5.46</v>
      </c>
      <c r="P365" s="213">
        <v>5.46</v>
      </c>
      <c r="Q365" s="213">
        <v>8.19</v>
      </c>
      <c r="R365" s="213">
        <v>17.510000000000002</v>
      </c>
    </row>
    <row r="366" spans="1:18">
      <c r="A366" s="944" t="s">
        <v>1766</v>
      </c>
      <c r="B366" s="944" t="s">
        <v>115</v>
      </c>
      <c r="C366" s="51" t="s">
        <v>4677</v>
      </c>
      <c r="D366" s="51" t="s">
        <v>6605</v>
      </c>
      <c r="E366" s="51" t="s">
        <v>6987</v>
      </c>
      <c r="F366" s="287">
        <f t="shared" si="5"/>
        <v>307.93</v>
      </c>
      <c r="G366" s="213">
        <v>13.86</v>
      </c>
      <c r="H366" s="213">
        <v>30</v>
      </c>
      <c r="I366" s="213">
        <v>30</v>
      </c>
      <c r="J366" s="213">
        <v>30</v>
      </c>
      <c r="K366" s="213">
        <v>45</v>
      </c>
      <c r="L366" s="213">
        <v>30</v>
      </c>
      <c r="M366" s="213">
        <v>30.48</v>
      </c>
      <c r="N366" s="213">
        <v>30.96</v>
      </c>
      <c r="O366" s="213">
        <v>13.4</v>
      </c>
      <c r="P366" s="213">
        <v>13.4</v>
      </c>
      <c r="Q366" s="213">
        <v>40.83</v>
      </c>
      <c r="R366" s="213">
        <v>52.28</v>
      </c>
    </row>
    <row r="367" spans="1:18">
      <c r="A367" s="944" t="s">
        <v>1766</v>
      </c>
      <c r="B367" s="944" t="s">
        <v>115</v>
      </c>
      <c r="C367" s="51" t="s">
        <v>4677</v>
      </c>
      <c r="D367" s="51" t="s">
        <v>6605</v>
      </c>
      <c r="E367" s="51" t="s">
        <v>6987</v>
      </c>
      <c r="F367" s="287">
        <f t="shared" si="5"/>
        <v>31.68</v>
      </c>
      <c r="G367" s="213">
        <v>1.48</v>
      </c>
      <c r="H367" s="213">
        <v>3.2</v>
      </c>
      <c r="I367" s="213">
        <v>3.2</v>
      </c>
      <c r="J367" s="213">
        <v>2.64</v>
      </c>
      <c r="K367" s="213">
        <v>4.8</v>
      </c>
      <c r="L367" s="213">
        <v>3.2</v>
      </c>
      <c r="M367" s="213">
        <v>3.2</v>
      </c>
      <c r="N367" s="213">
        <v>2.76</v>
      </c>
      <c r="O367" s="213">
        <v>1.6</v>
      </c>
      <c r="P367" s="213">
        <v>1.6</v>
      </c>
      <c r="Q367" s="213">
        <v>4</v>
      </c>
      <c r="R367" s="213">
        <v>5.13</v>
      </c>
    </row>
    <row r="368" spans="1:18">
      <c r="A368" s="944" t="s">
        <v>23</v>
      </c>
      <c r="B368" s="944" t="s">
        <v>433</v>
      </c>
      <c r="C368" s="51" t="s">
        <v>4677</v>
      </c>
      <c r="D368" s="51" t="s">
        <v>6610</v>
      </c>
      <c r="E368" s="51" t="s">
        <v>6987</v>
      </c>
      <c r="F368" s="287">
        <f t="shared" si="5"/>
        <v>61069.11</v>
      </c>
      <c r="G368" s="213">
        <v>200</v>
      </c>
      <c r="H368" s="213">
        <v>0</v>
      </c>
      <c r="I368" s="213">
        <v>4099.99</v>
      </c>
      <c r="J368" s="213">
        <v>6307.68</v>
      </c>
      <c r="K368" s="213">
        <v>9461.52</v>
      </c>
      <c r="L368" s="213">
        <v>6307.68</v>
      </c>
      <c r="M368" s="213">
        <v>6307.68</v>
      </c>
      <c r="N368" s="213">
        <v>6307.68</v>
      </c>
      <c r="O368" s="213">
        <v>6307.68</v>
      </c>
      <c r="P368" s="213">
        <v>6307.68</v>
      </c>
      <c r="Q368" s="213">
        <v>9461.52</v>
      </c>
      <c r="R368" s="213">
        <v>9966.14</v>
      </c>
    </row>
    <row r="369" spans="1:18">
      <c r="A369" s="944" t="s">
        <v>23</v>
      </c>
      <c r="B369" s="944" t="s">
        <v>433</v>
      </c>
      <c r="C369" s="51" t="s">
        <v>4677</v>
      </c>
      <c r="D369" s="51" t="s">
        <v>6610</v>
      </c>
      <c r="E369" s="51" t="s">
        <v>6987</v>
      </c>
      <c r="F369" s="287">
        <f t="shared" si="5"/>
        <v>4739</v>
      </c>
      <c r="G369" s="213">
        <v>15.52</v>
      </c>
      <c r="H369" s="213">
        <v>0</v>
      </c>
      <c r="I369" s="213">
        <v>318.16000000000003</v>
      </c>
      <c r="J369" s="213">
        <v>489.48</v>
      </c>
      <c r="K369" s="213">
        <v>734.22</v>
      </c>
      <c r="L369" s="213">
        <v>489.48</v>
      </c>
      <c r="M369" s="213">
        <v>489.48</v>
      </c>
      <c r="N369" s="213">
        <v>489.48</v>
      </c>
      <c r="O369" s="213">
        <v>489.48</v>
      </c>
      <c r="P369" s="213">
        <v>489.48</v>
      </c>
      <c r="Q369" s="213">
        <v>734.22</v>
      </c>
      <c r="R369" s="213">
        <v>774.59</v>
      </c>
    </row>
    <row r="370" spans="1:18">
      <c r="A370" s="944" t="s">
        <v>23</v>
      </c>
      <c r="B370" s="944" t="s">
        <v>433</v>
      </c>
      <c r="C370" s="51" t="s">
        <v>4677</v>
      </c>
      <c r="D370" s="51" t="s">
        <v>6610</v>
      </c>
      <c r="E370" s="51" t="s">
        <v>6987</v>
      </c>
      <c r="F370" s="287">
        <f t="shared" si="5"/>
        <v>3662.75</v>
      </c>
      <c r="G370" s="213">
        <v>24.8</v>
      </c>
      <c r="H370" s="213">
        <v>0</v>
      </c>
      <c r="I370" s="213">
        <v>254.2</v>
      </c>
      <c r="J370" s="213">
        <v>391.08</v>
      </c>
      <c r="K370" s="213">
        <v>586.61</v>
      </c>
      <c r="L370" s="213">
        <v>389.95</v>
      </c>
      <c r="M370" s="213">
        <v>364.11</v>
      </c>
      <c r="N370" s="213">
        <v>364.12</v>
      </c>
      <c r="O370" s="213">
        <v>364.11</v>
      </c>
      <c r="P370" s="213">
        <v>364.12</v>
      </c>
      <c r="Q370" s="213">
        <v>559.65</v>
      </c>
      <c r="R370" s="213">
        <v>575.29999999999995</v>
      </c>
    </row>
    <row r="371" spans="1:18">
      <c r="A371" s="944" t="s">
        <v>23</v>
      </c>
      <c r="B371" s="944" t="s">
        <v>433</v>
      </c>
      <c r="C371" s="51" t="s">
        <v>4677</v>
      </c>
      <c r="D371" s="51" t="s">
        <v>6610</v>
      </c>
      <c r="E371" s="51" t="s">
        <v>6987</v>
      </c>
      <c r="F371" s="287">
        <f t="shared" si="5"/>
        <v>856.6099999999999</v>
      </c>
      <c r="G371" s="213">
        <v>5.8</v>
      </c>
      <c r="H371" s="213">
        <v>0</v>
      </c>
      <c r="I371" s="213">
        <v>59.45</v>
      </c>
      <c r="J371" s="213">
        <v>91.46</v>
      </c>
      <c r="K371" s="213">
        <v>137.19</v>
      </c>
      <c r="L371" s="213">
        <v>91.2</v>
      </c>
      <c r="M371" s="213">
        <v>85.16</v>
      </c>
      <c r="N371" s="213">
        <v>85.15</v>
      </c>
      <c r="O371" s="213">
        <v>85.16</v>
      </c>
      <c r="P371" s="213">
        <v>85.15</v>
      </c>
      <c r="Q371" s="213">
        <v>130.88999999999999</v>
      </c>
      <c r="R371" s="213">
        <v>134.54</v>
      </c>
    </row>
    <row r="372" spans="1:18">
      <c r="A372" s="944" t="s">
        <v>23</v>
      </c>
      <c r="B372" s="944" t="s">
        <v>433</v>
      </c>
      <c r="C372" s="51" t="s">
        <v>4677</v>
      </c>
      <c r="D372" s="51" t="s">
        <v>6610</v>
      </c>
      <c r="E372" s="51" t="s">
        <v>6987</v>
      </c>
      <c r="F372" s="287">
        <f t="shared" si="5"/>
        <v>8187.8799999999992</v>
      </c>
      <c r="G372" s="213">
        <v>57.2</v>
      </c>
      <c r="H372" s="213">
        <v>0</v>
      </c>
      <c r="I372" s="213">
        <v>386.67</v>
      </c>
      <c r="J372" s="213">
        <v>1933.35</v>
      </c>
      <c r="K372" s="213">
        <v>847.83</v>
      </c>
      <c r="L372" s="213">
        <v>847.83</v>
      </c>
      <c r="M372" s="213">
        <v>823</v>
      </c>
      <c r="N372" s="213">
        <v>823</v>
      </c>
      <c r="O372" s="213">
        <v>823</v>
      </c>
      <c r="P372" s="213">
        <v>823</v>
      </c>
      <c r="Q372" s="213">
        <v>823</v>
      </c>
      <c r="R372" s="213">
        <v>1300.3399999999999</v>
      </c>
    </row>
    <row r="373" spans="1:18">
      <c r="A373" s="944" t="s">
        <v>23</v>
      </c>
      <c r="B373" s="944" t="s">
        <v>433</v>
      </c>
      <c r="C373" s="51" t="s">
        <v>4677</v>
      </c>
      <c r="D373" s="51" t="s">
        <v>6610</v>
      </c>
      <c r="E373" s="51" t="s">
        <v>6987</v>
      </c>
      <c r="F373" s="287">
        <f t="shared" si="5"/>
        <v>49.64</v>
      </c>
      <c r="G373" s="213">
        <v>0.5</v>
      </c>
      <c r="H373" s="213">
        <v>0</v>
      </c>
      <c r="I373" s="213">
        <v>5.46</v>
      </c>
      <c r="J373" s="213">
        <v>5.46</v>
      </c>
      <c r="K373" s="213">
        <v>5.46</v>
      </c>
      <c r="L373" s="213">
        <v>5.46</v>
      </c>
      <c r="M373" s="213">
        <v>5.46</v>
      </c>
      <c r="N373" s="213">
        <v>5.46</v>
      </c>
      <c r="O373" s="213">
        <v>5.46</v>
      </c>
      <c r="P373" s="213">
        <v>5.46</v>
      </c>
      <c r="Q373" s="213">
        <v>5.46</v>
      </c>
      <c r="R373" s="213">
        <v>8.6300000000000008</v>
      </c>
    </row>
    <row r="374" spans="1:18">
      <c r="A374" s="944" t="s">
        <v>23</v>
      </c>
      <c r="B374" s="944" t="s">
        <v>433</v>
      </c>
      <c r="C374" s="51" t="s">
        <v>4677</v>
      </c>
      <c r="D374" s="51" t="s">
        <v>6610</v>
      </c>
      <c r="E374" s="51" t="s">
        <v>6987</v>
      </c>
      <c r="F374" s="287">
        <f t="shared" si="5"/>
        <v>303.77999999999997</v>
      </c>
      <c r="G374" s="213">
        <v>0</v>
      </c>
      <c r="H374" s="213">
        <v>0</v>
      </c>
      <c r="I374" s="213">
        <v>4.24</v>
      </c>
      <c r="J374" s="213">
        <v>23.35</v>
      </c>
      <c r="K374" s="213">
        <v>63.69</v>
      </c>
      <c r="L374" s="213">
        <v>99.75</v>
      </c>
      <c r="M374" s="213">
        <v>20.5</v>
      </c>
      <c r="N374" s="213">
        <v>20.5</v>
      </c>
      <c r="O374" s="213">
        <v>20.5</v>
      </c>
      <c r="P374" s="213">
        <v>20.5</v>
      </c>
      <c r="Q374" s="213">
        <v>30.75</v>
      </c>
      <c r="R374" s="213">
        <v>32.39</v>
      </c>
    </row>
    <row r="375" spans="1:18">
      <c r="A375" s="944" t="s">
        <v>23</v>
      </c>
      <c r="B375" s="944" t="s">
        <v>433</v>
      </c>
      <c r="C375" s="51" t="s">
        <v>4677</v>
      </c>
      <c r="D375" s="51" t="s">
        <v>6610</v>
      </c>
      <c r="E375" s="51" t="s">
        <v>6987</v>
      </c>
      <c r="F375" s="287">
        <f t="shared" si="5"/>
        <v>190.29000000000002</v>
      </c>
      <c r="G375" s="213">
        <v>1.0900000000000001</v>
      </c>
      <c r="H375" s="213">
        <v>0</v>
      </c>
      <c r="I375" s="213">
        <v>18.920000000000002</v>
      </c>
      <c r="J375" s="213">
        <v>18.920000000000002</v>
      </c>
      <c r="K375" s="213">
        <v>28.38</v>
      </c>
      <c r="L375" s="213">
        <v>18.920000000000002</v>
      </c>
      <c r="M375" s="213">
        <v>18.920000000000002</v>
      </c>
      <c r="N375" s="213">
        <v>18.920000000000002</v>
      </c>
      <c r="O375" s="213">
        <v>18.920000000000002</v>
      </c>
      <c r="P375" s="213">
        <v>18.920000000000002</v>
      </c>
      <c r="Q375" s="213">
        <v>28.38</v>
      </c>
      <c r="R375" s="213">
        <v>28.91</v>
      </c>
    </row>
    <row r="376" spans="1:18">
      <c r="A376" s="944" t="s">
        <v>23</v>
      </c>
      <c r="B376" s="944" t="s">
        <v>433</v>
      </c>
      <c r="C376" s="51" t="s">
        <v>4677</v>
      </c>
      <c r="D376" s="51" t="s">
        <v>6610</v>
      </c>
      <c r="E376" s="51" t="s">
        <v>6987</v>
      </c>
      <c r="F376" s="287">
        <f t="shared" si="5"/>
        <v>15.52</v>
      </c>
      <c r="G376" s="213">
        <v>0.08</v>
      </c>
      <c r="H376" s="213">
        <v>0</v>
      </c>
      <c r="I376" s="213">
        <v>1.04</v>
      </c>
      <c r="J376" s="213">
        <v>1.6</v>
      </c>
      <c r="K376" s="213">
        <v>2.4</v>
      </c>
      <c r="L376" s="213">
        <v>1.6</v>
      </c>
      <c r="M376" s="213">
        <v>1.6</v>
      </c>
      <c r="N376" s="213">
        <v>1.6</v>
      </c>
      <c r="O376" s="213">
        <v>1.6</v>
      </c>
      <c r="P376" s="213">
        <v>1.6</v>
      </c>
      <c r="Q376" s="213">
        <v>2.4</v>
      </c>
      <c r="R376" s="213">
        <v>2.5299999999999998</v>
      </c>
    </row>
    <row r="377" spans="1:18">
      <c r="A377" s="944" t="s">
        <v>23</v>
      </c>
      <c r="B377" s="944" t="s">
        <v>435</v>
      </c>
      <c r="C377" s="51" t="s">
        <v>4677</v>
      </c>
      <c r="D377" s="51" t="s">
        <v>6610</v>
      </c>
      <c r="E377" s="51" t="s">
        <v>6987</v>
      </c>
      <c r="F377" s="287">
        <f t="shared" si="5"/>
        <v>34942.33</v>
      </c>
      <c r="G377" s="213">
        <v>1780.04</v>
      </c>
      <c r="H377" s="213">
        <v>3292.32</v>
      </c>
      <c r="I377" s="213">
        <v>3765.51</v>
      </c>
      <c r="J377" s="213">
        <v>3493.7</v>
      </c>
      <c r="K377" s="213">
        <v>4234.0600000000004</v>
      </c>
      <c r="L377" s="213">
        <v>3501.53</v>
      </c>
      <c r="M377" s="213">
        <v>3860.98</v>
      </c>
      <c r="N377" s="213">
        <v>1862.65</v>
      </c>
      <c r="O377" s="213">
        <v>1644.19</v>
      </c>
      <c r="P377" s="213">
        <v>1654.05</v>
      </c>
      <c r="Q377" s="213">
        <v>5853.3</v>
      </c>
      <c r="R377" s="213">
        <v>6252.47</v>
      </c>
    </row>
    <row r="378" spans="1:18">
      <c r="A378" s="944" t="s">
        <v>23</v>
      </c>
      <c r="B378" s="944" t="s">
        <v>435</v>
      </c>
      <c r="C378" s="51" t="s">
        <v>4677</v>
      </c>
      <c r="D378" s="51" t="s">
        <v>6610</v>
      </c>
      <c r="E378" s="51" t="s">
        <v>6987</v>
      </c>
      <c r="F378" s="287">
        <f t="shared" si="5"/>
        <v>5422.5</v>
      </c>
      <c r="G378" s="213">
        <v>287.83</v>
      </c>
      <c r="H378" s="213">
        <v>532.36</v>
      </c>
      <c r="I378" s="213">
        <v>608.87</v>
      </c>
      <c r="J378" s="213">
        <v>551.64</v>
      </c>
      <c r="K378" s="213">
        <v>612.01</v>
      </c>
      <c r="L378" s="213">
        <v>492.23</v>
      </c>
      <c r="M378" s="213">
        <v>599.42999999999995</v>
      </c>
      <c r="N378" s="213">
        <v>294.27</v>
      </c>
      <c r="O378" s="213">
        <v>252.03</v>
      </c>
      <c r="P378" s="213">
        <v>245.34</v>
      </c>
      <c r="Q378" s="213">
        <v>946.49</v>
      </c>
      <c r="R378" s="213">
        <v>802.49</v>
      </c>
    </row>
    <row r="379" spans="1:18">
      <c r="A379" s="944" t="s">
        <v>23</v>
      </c>
      <c r="B379" s="944" t="s">
        <v>435</v>
      </c>
      <c r="C379" s="51" t="s">
        <v>4677</v>
      </c>
      <c r="D379" s="51" t="s">
        <v>6610</v>
      </c>
      <c r="E379" s="51" t="s">
        <v>6987</v>
      </c>
      <c r="F379" s="287">
        <f t="shared" si="5"/>
        <v>2156.63</v>
      </c>
      <c r="G379" s="213">
        <v>125.67</v>
      </c>
      <c r="H379" s="213">
        <v>204.12</v>
      </c>
      <c r="I379" s="213">
        <v>233.26</v>
      </c>
      <c r="J379" s="213">
        <v>215.23</v>
      </c>
      <c r="K379" s="213">
        <v>254.98</v>
      </c>
      <c r="L379" s="213">
        <v>208.1</v>
      </c>
      <c r="M379" s="213">
        <v>235.16</v>
      </c>
      <c r="N379" s="213">
        <v>114.2</v>
      </c>
      <c r="O379" s="213">
        <v>101.6</v>
      </c>
      <c r="P379" s="213">
        <v>102</v>
      </c>
      <c r="Q379" s="213">
        <v>362.31</v>
      </c>
      <c r="R379" s="213">
        <v>386.43</v>
      </c>
    </row>
    <row r="380" spans="1:18">
      <c r="A380" s="944" t="s">
        <v>23</v>
      </c>
      <c r="B380" s="944" t="s">
        <v>435</v>
      </c>
      <c r="C380" s="51" t="s">
        <v>4677</v>
      </c>
      <c r="D380" s="51" t="s">
        <v>6610</v>
      </c>
      <c r="E380" s="51" t="s">
        <v>6987</v>
      </c>
      <c r="F380" s="287">
        <f t="shared" si="5"/>
        <v>504.36</v>
      </c>
      <c r="G380" s="213">
        <v>29.39</v>
      </c>
      <c r="H380" s="213">
        <v>47.74</v>
      </c>
      <c r="I380" s="213">
        <v>54.55</v>
      </c>
      <c r="J380" s="213">
        <v>50.32</v>
      </c>
      <c r="K380" s="213">
        <v>59.62</v>
      </c>
      <c r="L380" s="213">
        <v>48.68</v>
      </c>
      <c r="M380" s="213">
        <v>54.99</v>
      </c>
      <c r="N380" s="213">
        <v>26.71</v>
      </c>
      <c r="O380" s="213">
        <v>23.77</v>
      </c>
      <c r="P380" s="213">
        <v>23.86</v>
      </c>
      <c r="Q380" s="213">
        <v>84.73</v>
      </c>
      <c r="R380" s="213">
        <v>90.39</v>
      </c>
    </row>
    <row r="381" spans="1:18">
      <c r="A381" s="944" t="s">
        <v>23</v>
      </c>
      <c r="B381" s="944" t="s">
        <v>435</v>
      </c>
      <c r="C381" s="51" t="s">
        <v>4677</v>
      </c>
      <c r="D381" s="51" t="s">
        <v>6610</v>
      </c>
      <c r="E381" s="51" t="s">
        <v>6987</v>
      </c>
      <c r="F381" s="287">
        <f t="shared" si="5"/>
        <v>7818.38</v>
      </c>
      <c r="G381" s="213">
        <v>423.69</v>
      </c>
      <c r="H381" s="213">
        <v>823</v>
      </c>
      <c r="I381" s="213">
        <v>827.3</v>
      </c>
      <c r="J381" s="213">
        <v>798.93</v>
      </c>
      <c r="K381" s="213">
        <v>882.05</v>
      </c>
      <c r="L381" s="213">
        <v>868.51</v>
      </c>
      <c r="M381" s="213">
        <v>943.23</v>
      </c>
      <c r="N381" s="213">
        <v>456.1</v>
      </c>
      <c r="O381" s="213">
        <v>421.85</v>
      </c>
      <c r="P381" s="213">
        <v>468.77</v>
      </c>
      <c r="Q381" s="213">
        <v>904.95</v>
      </c>
      <c r="R381" s="213">
        <v>1412.54</v>
      </c>
    </row>
    <row r="382" spans="1:18">
      <c r="A382" s="944" t="s">
        <v>23</v>
      </c>
      <c r="B382" s="944" t="s">
        <v>435</v>
      </c>
      <c r="C382" s="51" t="s">
        <v>4677</v>
      </c>
      <c r="D382" s="51" t="s">
        <v>6610</v>
      </c>
      <c r="E382" s="51" t="s">
        <v>6987</v>
      </c>
      <c r="F382" s="287">
        <f t="shared" si="5"/>
        <v>32.620000000000005</v>
      </c>
      <c r="G382" s="213">
        <v>1.77</v>
      </c>
      <c r="H382" s="213">
        <v>3.06</v>
      </c>
      <c r="I382" s="213">
        <v>3.68</v>
      </c>
      <c r="J382" s="213">
        <v>3.43</v>
      </c>
      <c r="K382" s="213">
        <v>3.75</v>
      </c>
      <c r="L382" s="213">
        <v>3.79</v>
      </c>
      <c r="M382" s="213">
        <v>3.83</v>
      </c>
      <c r="N382" s="213">
        <v>1.86</v>
      </c>
      <c r="O382" s="213">
        <v>1.66</v>
      </c>
      <c r="P382" s="213">
        <v>1.69</v>
      </c>
      <c r="Q382" s="213">
        <v>4.0999999999999996</v>
      </c>
      <c r="R382" s="213">
        <v>7.38</v>
      </c>
    </row>
    <row r="383" spans="1:18">
      <c r="A383" s="944" t="s">
        <v>23</v>
      </c>
      <c r="B383" s="944" t="s">
        <v>435</v>
      </c>
      <c r="C383" s="51" t="s">
        <v>4677</v>
      </c>
      <c r="D383" s="51" t="s">
        <v>6610</v>
      </c>
      <c r="E383" s="51" t="s">
        <v>6987</v>
      </c>
      <c r="F383" s="287">
        <f t="shared" si="5"/>
        <v>102.98999999999998</v>
      </c>
      <c r="G383" s="213">
        <v>5.32</v>
      </c>
      <c r="H383" s="213">
        <v>9.8800000000000008</v>
      </c>
      <c r="I383" s="213">
        <v>11.12</v>
      </c>
      <c r="J383" s="213">
        <v>10.44</v>
      </c>
      <c r="K383" s="213">
        <v>11.96</v>
      </c>
      <c r="L383" s="213">
        <v>10.119999999999999</v>
      </c>
      <c r="M383" s="213">
        <v>11.45</v>
      </c>
      <c r="N383" s="213">
        <v>5.53</v>
      </c>
      <c r="O383" s="213">
        <v>4.63</v>
      </c>
      <c r="P383" s="213">
        <v>4.97</v>
      </c>
      <c r="Q383" s="213">
        <v>17.57</v>
      </c>
      <c r="R383" s="213">
        <v>18.440000000000001</v>
      </c>
    </row>
    <row r="384" spans="1:18">
      <c r="A384" s="944" t="s">
        <v>23</v>
      </c>
      <c r="B384" s="944" t="s">
        <v>435</v>
      </c>
      <c r="C384" s="51" t="s">
        <v>4677</v>
      </c>
      <c r="D384" s="51" t="s">
        <v>6610</v>
      </c>
      <c r="E384" s="51" t="s">
        <v>6987</v>
      </c>
      <c r="F384" s="287">
        <f t="shared" si="5"/>
        <v>15.290000000000001</v>
      </c>
      <c r="G384" s="213">
        <v>0.84</v>
      </c>
      <c r="H384" s="213">
        <v>1.6</v>
      </c>
      <c r="I384" s="213">
        <v>0.94</v>
      </c>
      <c r="J384" s="213">
        <v>1.61</v>
      </c>
      <c r="K384" s="213">
        <v>1.98</v>
      </c>
      <c r="L384" s="213">
        <v>1.65</v>
      </c>
      <c r="M384" s="213">
        <v>1.78</v>
      </c>
      <c r="N384" s="213">
        <v>0.85</v>
      </c>
      <c r="O384" s="213">
        <v>0.73</v>
      </c>
      <c r="P384" s="213">
        <v>0.75</v>
      </c>
      <c r="Q384" s="213">
        <v>2.56</v>
      </c>
      <c r="R384" s="213">
        <v>2.72</v>
      </c>
    </row>
    <row r="385" spans="1:18">
      <c r="A385" s="944" t="s">
        <v>23</v>
      </c>
      <c r="B385" s="944" t="s">
        <v>437</v>
      </c>
      <c r="C385" s="51" t="s">
        <v>4677</v>
      </c>
      <c r="D385" s="51" t="s">
        <v>6610</v>
      </c>
      <c r="E385" s="51" t="s">
        <v>6987</v>
      </c>
      <c r="F385" s="287">
        <f t="shared" si="5"/>
        <v>62142.490000000005</v>
      </c>
      <c r="G385" s="213">
        <v>1558.88</v>
      </c>
      <c r="H385" s="213">
        <v>3388.86</v>
      </c>
      <c r="I385" s="213">
        <v>3553.45</v>
      </c>
      <c r="J385" s="213">
        <v>3736.21</v>
      </c>
      <c r="K385" s="213">
        <v>7708.5</v>
      </c>
      <c r="L385" s="213">
        <v>4964.6099999999997</v>
      </c>
      <c r="M385" s="213">
        <v>5065.45</v>
      </c>
      <c r="N385" s="213">
        <v>7709.61</v>
      </c>
      <c r="O385" s="213">
        <v>8781.32</v>
      </c>
      <c r="P385" s="213">
        <v>9528.94</v>
      </c>
      <c r="Q385" s="213">
        <v>6146.66</v>
      </c>
      <c r="R385" s="213">
        <v>7033.34</v>
      </c>
    </row>
    <row r="386" spans="1:18">
      <c r="A386" s="944" t="s">
        <v>23</v>
      </c>
      <c r="B386" s="944" t="s">
        <v>437</v>
      </c>
      <c r="C386" s="51" t="s">
        <v>4677</v>
      </c>
      <c r="D386" s="51" t="s">
        <v>6610</v>
      </c>
      <c r="E386" s="51" t="s">
        <v>6987</v>
      </c>
      <c r="F386" s="287">
        <f t="shared" si="5"/>
        <v>9229.7999999999993</v>
      </c>
      <c r="G386" s="213">
        <v>252.07</v>
      </c>
      <c r="H386" s="213">
        <v>547.98</v>
      </c>
      <c r="I386" s="213">
        <v>574.6</v>
      </c>
      <c r="J386" s="213">
        <v>604.14</v>
      </c>
      <c r="K386" s="213">
        <v>1267.97</v>
      </c>
      <c r="L386" s="213">
        <v>802.78</v>
      </c>
      <c r="M386" s="213">
        <v>708.36</v>
      </c>
      <c r="N386" s="213">
        <v>1059.6099999999999</v>
      </c>
      <c r="O386" s="213">
        <v>1203.97</v>
      </c>
      <c r="P386" s="213">
        <v>1231.9100000000001</v>
      </c>
      <c r="Q386" s="213">
        <v>976.41</v>
      </c>
      <c r="R386" s="213">
        <v>1014.84</v>
      </c>
    </row>
    <row r="387" spans="1:18">
      <c r="A387" s="944" t="s">
        <v>23</v>
      </c>
      <c r="B387" s="944" t="s">
        <v>437</v>
      </c>
      <c r="C387" s="51" t="s">
        <v>4677</v>
      </c>
      <c r="D387" s="51" t="s">
        <v>6610</v>
      </c>
      <c r="E387" s="51" t="s">
        <v>6987</v>
      </c>
      <c r="F387" s="287">
        <f t="shared" ref="F387:F450" si="6">SUM(G387:Q387)</f>
        <v>413.67999999999995</v>
      </c>
      <c r="G387" s="213">
        <v>0</v>
      </c>
      <c r="H387" s="213">
        <v>0</v>
      </c>
      <c r="I387" s="213">
        <v>0</v>
      </c>
      <c r="J387" s="213">
        <v>0</v>
      </c>
      <c r="K387" s="213">
        <v>159.32</v>
      </c>
      <c r="L387" s="213">
        <v>102.85</v>
      </c>
      <c r="M387" s="213">
        <v>95.5</v>
      </c>
      <c r="N387" s="213">
        <v>56.01</v>
      </c>
      <c r="O387" s="213">
        <v>0</v>
      </c>
      <c r="P387" s="213">
        <v>0</v>
      </c>
      <c r="Q387" s="213">
        <v>0</v>
      </c>
      <c r="R387" s="213">
        <v>0</v>
      </c>
    </row>
    <row r="388" spans="1:18">
      <c r="A388" s="944" t="s">
        <v>23</v>
      </c>
      <c r="B388" s="944" t="s">
        <v>437</v>
      </c>
      <c r="C388" s="51" t="s">
        <v>4677</v>
      </c>
      <c r="D388" s="51" t="s">
        <v>6610</v>
      </c>
      <c r="E388" s="51" t="s">
        <v>6987</v>
      </c>
      <c r="F388" s="287">
        <f t="shared" si="6"/>
        <v>4066.2999999999997</v>
      </c>
      <c r="G388" s="213">
        <v>96.48</v>
      </c>
      <c r="H388" s="213">
        <v>210.11</v>
      </c>
      <c r="I388" s="213">
        <v>220.31</v>
      </c>
      <c r="J388" s="213">
        <v>231.65</v>
      </c>
      <c r="K388" s="213">
        <v>618.1</v>
      </c>
      <c r="L388" s="213">
        <v>307.42</v>
      </c>
      <c r="M388" s="213">
        <v>313.69</v>
      </c>
      <c r="N388" s="213">
        <v>473.78</v>
      </c>
      <c r="O388" s="213">
        <v>551.5</v>
      </c>
      <c r="P388" s="213">
        <v>662.53</v>
      </c>
      <c r="Q388" s="213">
        <v>380.73</v>
      </c>
      <c r="R388" s="213">
        <v>425.21</v>
      </c>
    </row>
    <row r="389" spans="1:18">
      <c r="A389" s="944" t="s">
        <v>23</v>
      </c>
      <c r="B389" s="944" t="s">
        <v>437</v>
      </c>
      <c r="C389" s="51" t="s">
        <v>4677</v>
      </c>
      <c r="D389" s="51" t="s">
        <v>6610</v>
      </c>
      <c r="E389" s="51" t="s">
        <v>6987</v>
      </c>
      <c r="F389" s="287">
        <f t="shared" si="6"/>
        <v>1058.48</v>
      </c>
      <c r="G389" s="213">
        <v>22.57</v>
      </c>
      <c r="H389" s="213">
        <v>49.14</v>
      </c>
      <c r="I389" s="213">
        <v>51.53</v>
      </c>
      <c r="J389" s="213">
        <v>54.18</v>
      </c>
      <c r="K389" s="213">
        <v>185.96</v>
      </c>
      <c r="L389" s="213">
        <v>98.62</v>
      </c>
      <c r="M389" s="213">
        <v>98.18</v>
      </c>
      <c r="N389" s="213">
        <v>125.36</v>
      </c>
      <c r="O389" s="213">
        <v>128.96</v>
      </c>
      <c r="P389" s="213">
        <v>154.94</v>
      </c>
      <c r="Q389" s="213">
        <v>89.04</v>
      </c>
      <c r="R389" s="213">
        <v>99.45</v>
      </c>
    </row>
    <row r="390" spans="1:18">
      <c r="A390" s="944" t="s">
        <v>23</v>
      </c>
      <c r="B390" s="944" t="s">
        <v>437</v>
      </c>
      <c r="C390" s="51" t="s">
        <v>4677</v>
      </c>
      <c r="D390" s="51" t="s">
        <v>6610</v>
      </c>
      <c r="E390" s="51" t="s">
        <v>6987</v>
      </c>
      <c r="F390" s="287">
        <f t="shared" si="6"/>
        <v>13004.210000000001</v>
      </c>
      <c r="G390" s="213">
        <v>378.58</v>
      </c>
      <c r="H390" s="213">
        <v>823</v>
      </c>
      <c r="I390" s="213">
        <v>832.43</v>
      </c>
      <c r="J390" s="213">
        <v>885.07</v>
      </c>
      <c r="K390" s="213">
        <v>1125.03</v>
      </c>
      <c r="L390" s="213">
        <v>1157.6099999999999</v>
      </c>
      <c r="M390" s="213">
        <v>1288.93</v>
      </c>
      <c r="N390" s="213">
        <v>1235.93</v>
      </c>
      <c r="O390" s="213">
        <v>1848.74</v>
      </c>
      <c r="P390" s="213">
        <v>2489.13</v>
      </c>
      <c r="Q390" s="213">
        <v>939.76</v>
      </c>
      <c r="R390" s="213">
        <v>1943.29</v>
      </c>
    </row>
    <row r="391" spans="1:18">
      <c r="A391" s="944" t="s">
        <v>23</v>
      </c>
      <c r="B391" s="944" t="s">
        <v>437</v>
      </c>
      <c r="C391" s="51" t="s">
        <v>4677</v>
      </c>
      <c r="D391" s="51" t="s">
        <v>6610</v>
      </c>
      <c r="E391" s="51" t="s">
        <v>6987</v>
      </c>
      <c r="F391" s="287">
        <f t="shared" si="6"/>
        <v>80.02</v>
      </c>
      <c r="G391" s="213">
        <v>2.2599999999999998</v>
      </c>
      <c r="H391" s="213">
        <v>4.92</v>
      </c>
      <c r="I391" s="213">
        <v>5.07</v>
      </c>
      <c r="J391" s="213">
        <v>5.25</v>
      </c>
      <c r="K391" s="213">
        <v>6.36</v>
      </c>
      <c r="L391" s="213">
        <v>6.42</v>
      </c>
      <c r="M391" s="213">
        <v>7.19</v>
      </c>
      <c r="N391" s="213">
        <v>11.39</v>
      </c>
      <c r="O391" s="213">
        <v>12.97</v>
      </c>
      <c r="P391" s="213">
        <v>12.25</v>
      </c>
      <c r="Q391" s="213">
        <v>5.94</v>
      </c>
      <c r="R391" s="213">
        <v>10.08</v>
      </c>
    </row>
    <row r="392" spans="1:18">
      <c r="A392" s="944" t="s">
        <v>23</v>
      </c>
      <c r="B392" s="944" t="s">
        <v>437</v>
      </c>
      <c r="C392" s="51" t="s">
        <v>4677</v>
      </c>
      <c r="D392" s="51" t="s">
        <v>6610</v>
      </c>
      <c r="E392" s="51" t="s">
        <v>6987</v>
      </c>
      <c r="F392" s="287">
        <f t="shared" si="6"/>
        <v>343.54</v>
      </c>
      <c r="G392" s="213">
        <v>4.67</v>
      </c>
      <c r="H392" s="213">
        <v>10.16</v>
      </c>
      <c r="I392" s="213">
        <v>10.65</v>
      </c>
      <c r="J392" s="213">
        <v>11.2</v>
      </c>
      <c r="K392" s="213">
        <v>79.87</v>
      </c>
      <c r="L392" s="213">
        <v>52.26</v>
      </c>
      <c r="M392" s="213">
        <v>52.57</v>
      </c>
      <c r="N392" s="213">
        <v>44.86</v>
      </c>
      <c r="O392" s="213">
        <v>30.35</v>
      </c>
      <c r="P392" s="213">
        <v>28.51</v>
      </c>
      <c r="Q392" s="213">
        <v>18.440000000000001</v>
      </c>
      <c r="R392" s="213">
        <v>20.54</v>
      </c>
    </row>
    <row r="393" spans="1:18">
      <c r="A393" s="944" t="s">
        <v>23</v>
      </c>
      <c r="B393" s="944" t="s">
        <v>437</v>
      </c>
      <c r="C393" s="51" t="s">
        <v>4677</v>
      </c>
      <c r="D393" s="51" t="s">
        <v>6610</v>
      </c>
      <c r="E393" s="51" t="s">
        <v>6987</v>
      </c>
      <c r="F393" s="287">
        <f t="shared" si="6"/>
        <v>26.6</v>
      </c>
      <c r="G393" s="213">
        <v>0.74</v>
      </c>
      <c r="H393" s="213">
        <v>1.6</v>
      </c>
      <c r="I393" s="213">
        <v>1.68</v>
      </c>
      <c r="J393" s="213">
        <v>1.76</v>
      </c>
      <c r="K393" s="213">
        <v>2.69</v>
      </c>
      <c r="L393" s="213">
        <v>2.2400000000000002</v>
      </c>
      <c r="M393" s="213">
        <v>2.48</v>
      </c>
      <c r="N393" s="213">
        <v>3.45</v>
      </c>
      <c r="O393" s="213">
        <v>3.83</v>
      </c>
      <c r="P393" s="213">
        <v>3.49</v>
      </c>
      <c r="Q393" s="213">
        <v>2.64</v>
      </c>
      <c r="R393" s="213">
        <v>3.17</v>
      </c>
    </row>
    <row r="394" spans="1:18">
      <c r="A394" s="944" t="s">
        <v>23</v>
      </c>
      <c r="B394" s="944" t="s">
        <v>440</v>
      </c>
      <c r="C394" s="51" t="s">
        <v>4677</v>
      </c>
      <c r="D394" s="51" t="s">
        <v>6610</v>
      </c>
      <c r="E394" s="51" t="s">
        <v>6987</v>
      </c>
      <c r="F394" s="287">
        <f t="shared" si="6"/>
        <v>108587.76</v>
      </c>
      <c r="G394" s="213">
        <v>4771.37</v>
      </c>
      <c r="H394" s="213">
        <v>10217.57</v>
      </c>
      <c r="I394" s="213">
        <v>10209.11</v>
      </c>
      <c r="J394" s="213">
        <v>10296.030000000001</v>
      </c>
      <c r="K394" s="213">
        <v>15844.38</v>
      </c>
      <c r="L394" s="213">
        <v>10341.049999999999</v>
      </c>
      <c r="M394" s="213">
        <v>9172.9699999999993</v>
      </c>
      <c r="N394" s="213">
        <v>9077.68</v>
      </c>
      <c r="O394" s="213">
        <v>8343.5</v>
      </c>
      <c r="P394" s="213">
        <v>7829.23</v>
      </c>
      <c r="Q394" s="213">
        <v>12484.87</v>
      </c>
      <c r="R394" s="213">
        <v>18235.849999999999</v>
      </c>
    </row>
    <row r="395" spans="1:18">
      <c r="A395" s="944" t="s">
        <v>23</v>
      </c>
      <c r="B395" s="944" t="s">
        <v>440</v>
      </c>
      <c r="C395" s="51" t="s">
        <v>4677</v>
      </c>
      <c r="D395" s="51" t="s">
        <v>6610</v>
      </c>
      <c r="E395" s="51" t="s">
        <v>6987</v>
      </c>
      <c r="F395" s="287">
        <f t="shared" si="6"/>
        <v>8856.06</v>
      </c>
      <c r="G395" s="213">
        <v>370.26</v>
      </c>
      <c r="H395" s="213">
        <v>792.9</v>
      </c>
      <c r="I395" s="213">
        <v>797.49</v>
      </c>
      <c r="J395" s="213">
        <v>798.98</v>
      </c>
      <c r="K395" s="213">
        <v>1249.6099999999999</v>
      </c>
      <c r="L395" s="213">
        <v>805.2</v>
      </c>
      <c r="M395" s="213">
        <v>711.84</v>
      </c>
      <c r="N395" s="213">
        <v>704.45</v>
      </c>
      <c r="O395" s="213">
        <v>647.46</v>
      </c>
      <c r="P395" s="213">
        <v>608.52</v>
      </c>
      <c r="Q395" s="213">
        <v>1369.35</v>
      </c>
      <c r="R395" s="213">
        <v>2576.79</v>
      </c>
    </row>
    <row r="396" spans="1:18">
      <c r="A396" s="944" t="s">
        <v>23</v>
      </c>
      <c r="B396" s="944" t="s">
        <v>440</v>
      </c>
      <c r="C396" s="51" t="s">
        <v>4677</v>
      </c>
      <c r="D396" s="51" t="s">
        <v>6610</v>
      </c>
      <c r="E396" s="51" t="s">
        <v>6987</v>
      </c>
      <c r="F396" s="287">
        <f t="shared" si="6"/>
        <v>6627.33</v>
      </c>
      <c r="G396" s="213">
        <v>295.8</v>
      </c>
      <c r="H396" s="213">
        <v>608.62</v>
      </c>
      <c r="I396" s="213">
        <v>612.28</v>
      </c>
      <c r="J396" s="213">
        <v>614.79</v>
      </c>
      <c r="K396" s="213">
        <v>973.63</v>
      </c>
      <c r="L396" s="213">
        <v>620.61</v>
      </c>
      <c r="M396" s="213">
        <v>544.26</v>
      </c>
      <c r="N396" s="213">
        <v>542.21</v>
      </c>
      <c r="O396" s="213">
        <v>506.91</v>
      </c>
      <c r="P396" s="213">
        <v>476.98</v>
      </c>
      <c r="Q396" s="213">
        <v>831.24</v>
      </c>
      <c r="R396" s="213">
        <v>1256.22</v>
      </c>
    </row>
    <row r="397" spans="1:18">
      <c r="A397" s="944" t="s">
        <v>23</v>
      </c>
      <c r="B397" s="944" t="s">
        <v>440</v>
      </c>
      <c r="C397" s="51" t="s">
        <v>4677</v>
      </c>
      <c r="D397" s="51" t="s">
        <v>6610</v>
      </c>
      <c r="E397" s="51" t="s">
        <v>6987</v>
      </c>
      <c r="F397" s="287">
        <f t="shared" si="6"/>
        <v>1549.94</v>
      </c>
      <c r="G397" s="213">
        <v>69.19</v>
      </c>
      <c r="H397" s="213">
        <v>142.34</v>
      </c>
      <c r="I397" s="213">
        <v>143.19</v>
      </c>
      <c r="J397" s="213">
        <v>143.78</v>
      </c>
      <c r="K397" s="213">
        <v>227.7</v>
      </c>
      <c r="L397" s="213">
        <v>145.13999999999999</v>
      </c>
      <c r="M397" s="213">
        <v>127.29</v>
      </c>
      <c r="N397" s="213">
        <v>126.8</v>
      </c>
      <c r="O397" s="213">
        <v>118.56</v>
      </c>
      <c r="P397" s="213">
        <v>111.56</v>
      </c>
      <c r="Q397" s="213">
        <v>194.39</v>
      </c>
      <c r="R397" s="213">
        <v>293.79000000000002</v>
      </c>
    </row>
    <row r="398" spans="1:18">
      <c r="A398" s="944" t="s">
        <v>23</v>
      </c>
      <c r="B398" s="944" t="s">
        <v>440</v>
      </c>
      <c r="C398" s="51" t="s">
        <v>4677</v>
      </c>
      <c r="D398" s="51" t="s">
        <v>6610</v>
      </c>
      <c r="E398" s="51" t="s">
        <v>6987</v>
      </c>
      <c r="F398" s="287">
        <f t="shared" si="6"/>
        <v>30896.53</v>
      </c>
      <c r="G398" s="213">
        <v>1519.49</v>
      </c>
      <c r="H398" s="213">
        <v>3292</v>
      </c>
      <c r="I398" s="213">
        <v>2736.18</v>
      </c>
      <c r="J398" s="213">
        <v>2989.75</v>
      </c>
      <c r="K398" s="213">
        <v>3588.16</v>
      </c>
      <c r="L398" s="213">
        <v>3499.8</v>
      </c>
      <c r="M398" s="213">
        <v>3158.41</v>
      </c>
      <c r="N398" s="213">
        <v>2537.62</v>
      </c>
      <c r="O398" s="213">
        <v>2703.02</v>
      </c>
      <c r="P398" s="213">
        <v>2403.1</v>
      </c>
      <c r="Q398" s="213">
        <v>2469</v>
      </c>
      <c r="R398" s="213">
        <v>6382.52</v>
      </c>
    </row>
    <row r="399" spans="1:18">
      <c r="A399" s="944" t="s">
        <v>23</v>
      </c>
      <c r="B399" s="944" t="s">
        <v>440</v>
      </c>
      <c r="C399" s="51" t="s">
        <v>4677</v>
      </c>
      <c r="D399" s="51" t="s">
        <v>6610</v>
      </c>
      <c r="E399" s="51" t="s">
        <v>6987</v>
      </c>
      <c r="F399" s="287">
        <f t="shared" si="6"/>
        <v>143</v>
      </c>
      <c r="G399" s="213">
        <v>6.62</v>
      </c>
      <c r="H399" s="213">
        <v>14.72</v>
      </c>
      <c r="I399" s="213">
        <v>14.72</v>
      </c>
      <c r="J399" s="213">
        <v>14.66</v>
      </c>
      <c r="K399" s="213">
        <v>14.9</v>
      </c>
      <c r="L399" s="213">
        <v>14.72</v>
      </c>
      <c r="M399" s="213">
        <v>13.26</v>
      </c>
      <c r="N399" s="213">
        <v>12.99</v>
      </c>
      <c r="O399" s="213">
        <v>13.54</v>
      </c>
      <c r="P399" s="213">
        <v>11.3</v>
      </c>
      <c r="Q399" s="213">
        <v>11.57</v>
      </c>
      <c r="R399" s="213">
        <v>27.91</v>
      </c>
    </row>
    <row r="400" spans="1:18">
      <c r="A400" s="944" t="s">
        <v>23</v>
      </c>
      <c r="B400" s="944" t="s">
        <v>440</v>
      </c>
      <c r="C400" s="51" t="s">
        <v>4677</v>
      </c>
      <c r="D400" s="51" t="s">
        <v>6610</v>
      </c>
      <c r="E400" s="51" t="s">
        <v>6987</v>
      </c>
      <c r="F400" s="287">
        <f t="shared" si="6"/>
        <v>362.53000000000003</v>
      </c>
      <c r="G400" s="213">
        <v>13.83</v>
      </c>
      <c r="H400" s="213">
        <v>30.66</v>
      </c>
      <c r="I400" s="213">
        <v>30.66</v>
      </c>
      <c r="J400" s="213">
        <v>30.49</v>
      </c>
      <c r="K400" s="213">
        <v>46.73</v>
      </c>
      <c r="L400" s="213">
        <v>30.49</v>
      </c>
      <c r="M400" s="213">
        <v>27.49</v>
      </c>
      <c r="N400" s="213">
        <v>26.98</v>
      </c>
      <c r="O400" s="213">
        <v>28.22</v>
      </c>
      <c r="P400" s="213">
        <v>23.5</v>
      </c>
      <c r="Q400" s="213">
        <v>73.48</v>
      </c>
      <c r="R400" s="213">
        <v>118.05</v>
      </c>
    </row>
    <row r="401" spans="1:18">
      <c r="A401" s="944" t="s">
        <v>23</v>
      </c>
      <c r="B401" s="944" t="s">
        <v>440</v>
      </c>
      <c r="C401" s="51" t="s">
        <v>4677</v>
      </c>
      <c r="D401" s="51" t="s">
        <v>6610</v>
      </c>
      <c r="E401" s="51" t="s">
        <v>6987</v>
      </c>
      <c r="F401" s="287">
        <f t="shared" si="6"/>
        <v>56.780000000000015</v>
      </c>
      <c r="G401" s="213">
        <v>2.64</v>
      </c>
      <c r="H401" s="213">
        <v>5.6</v>
      </c>
      <c r="I401" s="213">
        <v>4.8</v>
      </c>
      <c r="J401" s="213">
        <v>5.64</v>
      </c>
      <c r="K401" s="213">
        <v>8.6</v>
      </c>
      <c r="L401" s="213">
        <v>5.57</v>
      </c>
      <c r="M401" s="213">
        <v>4.8099999999999996</v>
      </c>
      <c r="N401" s="213">
        <v>4.7</v>
      </c>
      <c r="O401" s="213">
        <v>4.2</v>
      </c>
      <c r="P401" s="213">
        <v>3.95</v>
      </c>
      <c r="Q401" s="213">
        <v>6.27</v>
      </c>
      <c r="R401" s="213">
        <v>10.19</v>
      </c>
    </row>
    <row r="402" spans="1:18">
      <c r="A402" s="944" t="s">
        <v>23</v>
      </c>
      <c r="B402" s="944" t="s">
        <v>436</v>
      </c>
      <c r="C402" s="51" t="s">
        <v>4677</v>
      </c>
      <c r="D402" s="51" t="s">
        <v>6610</v>
      </c>
      <c r="E402" s="51" t="s">
        <v>6987</v>
      </c>
      <c r="F402" s="287">
        <f t="shared" si="6"/>
        <v>69821.849999999991</v>
      </c>
      <c r="G402" s="213">
        <v>2792.69</v>
      </c>
      <c r="H402" s="213">
        <v>6355.76</v>
      </c>
      <c r="I402" s="213">
        <v>6355.76</v>
      </c>
      <c r="J402" s="213">
        <v>6355.76</v>
      </c>
      <c r="K402" s="213">
        <v>9097.42</v>
      </c>
      <c r="L402" s="213">
        <v>4553.18</v>
      </c>
      <c r="M402" s="213">
        <v>4672.6499999999996</v>
      </c>
      <c r="N402" s="213">
        <v>5818.67</v>
      </c>
      <c r="O402" s="213">
        <v>7454.93</v>
      </c>
      <c r="P402" s="213">
        <v>6442.81</v>
      </c>
      <c r="Q402" s="213">
        <v>9922.2199999999993</v>
      </c>
      <c r="R402" s="213">
        <v>11537.26</v>
      </c>
    </row>
    <row r="403" spans="1:18">
      <c r="A403" s="944" t="s">
        <v>23</v>
      </c>
      <c r="B403" s="944" t="s">
        <v>436</v>
      </c>
      <c r="C403" s="51" t="s">
        <v>4677</v>
      </c>
      <c r="D403" s="51" t="s">
        <v>6610</v>
      </c>
      <c r="E403" s="51" t="s">
        <v>6987</v>
      </c>
      <c r="F403" s="287">
        <f t="shared" si="6"/>
        <v>5638.7099999999991</v>
      </c>
      <c r="G403" s="213">
        <v>216.72</v>
      </c>
      <c r="H403" s="213">
        <v>493.2</v>
      </c>
      <c r="I403" s="213">
        <v>493.2</v>
      </c>
      <c r="J403" s="213">
        <v>493.2</v>
      </c>
      <c r="K403" s="213">
        <v>717.46</v>
      </c>
      <c r="L403" s="213">
        <v>376.31</v>
      </c>
      <c r="M403" s="213">
        <v>362.86</v>
      </c>
      <c r="N403" s="213">
        <v>493.83</v>
      </c>
      <c r="O403" s="213">
        <v>711.16</v>
      </c>
      <c r="P403" s="213">
        <v>508.21</v>
      </c>
      <c r="Q403" s="213">
        <v>772.56</v>
      </c>
      <c r="R403" s="213">
        <v>900.26</v>
      </c>
    </row>
    <row r="404" spans="1:18">
      <c r="A404" s="944" t="s">
        <v>23</v>
      </c>
      <c r="B404" s="944" t="s">
        <v>436</v>
      </c>
      <c r="C404" s="51" t="s">
        <v>4677</v>
      </c>
      <c r="D404" s="51" t="s">
        <v>6610</v>
      </c>
      <c r="E404" s="51" t="s">
        <v>6987</v>
      </c>
      <c r="F404" s="287">
        <f t="shared" si="6"/>
        <v>4920.8600000000006</v>
      </c>
      <c r="G404" s="213">
        <v>191.97</v>
      </c>
      <c r="H404" s="213">
        <v>393.16</v>
      </c>
      <c r="I404" s="213">
        <v>412.85</v>
      </c>
      <c r="J404" s="213">
        <v>393.15</v>
      </c>
      <c r="K404" s="213">
        <v>592.19000000000005</v>
      </c>
      <c r="L404" s="213">
        <v>300.67</v>
      </c>
      <c r="M404" s="213">
        <v>615.77</v>
      </c>
      <c r="N404" s="213">
        <v>437.89</v>
      </c>
      <c r="O404" s="213">
        <v>528.99</v>
      </c>
      <c r="P404" s="213">
        <v>424.55</v>
      </c>
      <c r="Q404" s="213">
        <v>629.66999999999996</v>
      </c>
      <c r="R404" s="213">
        <v>759.93</v>
      </c>
    </row>
    <row r="405" spans="1:18">
      <c r="A405" s="944" t="s">
        <v>23</v>
      </c>
      <c r="B405" s="944" t="s">
        <v>436</v>
      </c>
      <c r="C405" s="51" t="s">
        <v>4677</v>
      </c>
      <c r="D405" s="51" t="s">
        <v>6610</v>
      </c>
      <c r="E405" s="51" t="s">
        <v>6987</v>
      </c>
      <c r="F405" s="287">
        <f t="shared" si="6"/>
        <v>1150.8700000000001</v>
      </c>
      <c r="G405" s="213">
        <v>44.9</v>
      </c>
      <c r="H405" s="213">
        <v>91.95</v>
      </c>
      <c r="I405" s="213">
        <v>96.56</v>
      </c>
      <c r="J405" s="213">
        <v>91.94</v>
      </c>
      <c r="K405" s="213">
        <v>138.5</v>
      </c>
      <c r="L405" s="213">
        <v>70.319999999999993</v>
      </c>
      <c r="M405" s="213">
        <v>144.01</v>
      </c>
      <c r="N405" s="213">
        <v>102.41</v>
      </c>
      <c r="O405" s="213">
        <v>123.73</v>
      </c>
      <c r="P405" s="213">
        <v>99.28</v>
      </c>
      <c r="Q405" s="213">
        <v>147.27000000000001</v>
      </c>
      <c r="R405" s="213">
        <v>177.73</v>
      </c>
    </row>
    <row r="406" spans="1:18">
      <c r="A406" s="944" t="s">
        <v>23</v>
      </c>
      <c r="B406" s="944" t="s">
        <v>436</v>
      </c>
      <c r="C406" s="51" t="s">
        <v>4677</v>
      </c>
      <c r="D406" s="51" t="s">
        <v>6610</v>
      </c>
      <c r="E406" s="51" t="s">
        <v>6987</v>
      </c>
      <c r="F406" s="287">
        <f t="shared" si="6"/>
        <v>16462.3</v>
      </c>
      <c r="G406" s="213">
        <v>758.09</v>
      </c>
      <c r="H406" s="213">
        <v>1646</v>
      </c>
      <c r="I406" s="213">
        <v>1428.1</v>
      </c>
      <c r="J406" s="213">
        <v>1537.05</v>
      </c>
      <c r="K406" s="213">
        <v>1600.63</v>
      </c>
      <c r="L406" s="213">
        <v>931.95</v>
      </c>
      <c r="M406" s="213">
        <v>1451.77</v>
      </c>
      <c r="N406" s="213">
        <v>1534.62</v>
      </c>
      <c r="O406" s="213">
        <v>2234.41</v>
      </c>
      <c r="P406" s="213">
        <v>1693.68</v>
      </c>
      <c r="Q406" s="213">
        <v>1646</v>
      </c>
      <c r="R406" s="213">
        <v>2551.73</v>
      </c>
    </row>
    <row r="407" spans="1:18">
      <c r="A407" s="944" t="s">
        <v>23</v>
      </c>
      <c r="B407" s="944" t="s">
        <v>436</v>
      </c>
      <c r="C407" s="51" t="s">
        <v>4677</v>
      </c>
      <c r="D407" s="51" t="s">
        <v>6610</v>
      </c>
      <c r="E407" s="51" t="s">
        <v>6987</v>
      </c>
      <c r="F407" s="287">
        <f t="shared" si="6"/>
        <v>91.77</v>
      </c>
      <c r="G407" s="213">
        <v>4.08</v>
      </c>
      <c r="H407" s="213">
        <v>9.18</v>
      </c>
      <c r="I407" s="213">
        <v>9.18</v>
      </c>
      <c r="J407" s="213">
        <v>9.18</v>
      </c>
      <c r="K407" s="213">
        <v>8.26</v>
      </c>
      <c r="L407" s="213">
        <v>6.72</v>
      </c>
      <c r="M407" s="213">
        <v>6.56</v>
      </c>
      <c r="N407" s="213">
        <v>9.0399999999999991</v>
      </c>
      <c r="O407" s="213">
        <v>10.66</v>
      </c>
      <c r="P407" s="213">
        <v>9.52</v>
      </c>
      <c r="Q407" s="213">
        <v>9.39</v>
      </c>
      <c r="R407" s="213">
        <v>15.62</v>
      </c>
    </row>
    <row r="408" spans="1:18">
      <c r="A408" s="944" t="s">
        <v>23</v>
      </c>
      <c r="B408" s="944" t="s">
        <v>436</v>
      </c>
      <c r="C408" s="51" t="s">
        <v>4677</v>
      </c>
      <c r="D408" s="51" t="s">
        <v>6610</v>
      </c>
      <c r="E408" s="51" t="s">
        <v>6987</v>
      </c>
      <c r="F408" s="287">
        <f t="shared" si="6"/>
        <v>211.79000000000002</v>
      </c>
      <c r="G408" s="213">
        <v>8.4600000000000009</v>
      </c>
      <c r="H408" s="213">
        <v>19.059999999999999</v>
      </c>
      <c r="I408" s="213">
        <v>19.059999999999999</v>
      </c>
      <c r="J408" s="213">
        <v>19.059999999999999</v>
      </c>
      <c r="K408" s="213">
        <v>27.29</v>
      </c>
      <c r="L408" s="213">
        <v>13.97</v>
      </c>
      <c r="M408" s="213">
        <v>13.68</v>
      </c>
      <c r="N408" s="213">
        <v>19.37</v>
      </c>
      <c r="O408" s="213">
        <v>22.29</v>
      </c>
      <c r="P408" s="213">
        <v>19.8</v>
      </c>
      <c r="Q408" s="213">
        <v>29.75</v>
      </c>
      <c r="R408" s="213">
        <v>31.36</v>
      </c>
    </row>
    <row r="409" spans="1:18">
      <c r="A409" s="944" t="s">
        <v>23</v>
      </c>
      <c r="B409" s="944" t="s">
        <v>436</v>
      </c>
      <c r="C409" s="51" t="s">
        <v>4677</v>
      </c>
      <c r="D409" s="51" t="s">
        <v>6610</v>
      </c>
      <c r="E409" s="51" t="s">
        <v>6987</v>
      </c>
      <c r="F409" s="287">
        <f t="shared" si="6"/>
        <v>34.950000000000003</v>
      </c>
      <c r="G409" s="213">
        <v>1.44</v>
      </c>
      <c r="H409" s="213">
        <v>3.2</v>
      </c>
      <c r="I409" s="213">
        <v>3.2</v>
      </c>
      <c r="J409" s="213">
        <v>3.2</v>
      </c>
      <c r="K409" s="213">
        <v>4.58</v>
      </c>
      <c r="L409" s="213">
        <v>2.35</v>
      </c>
      <c r="M409" s="213">
        <v>2.38</v>
      </c>
      <c r="N409" s="213">
        <v>2.92</v>
      </c>
      <c r="O409" s="213">
        <v>3.65</v>
      </c>
      <c r="P409" s="213">
        <v>3.23</v>
      </c>
      <c r="Q409" s="213">
        <v>4.8</v>
      </c>
      <c r="R409" s="213">
        <v>5.12</v>
      </c>
    </row>
    <row r="410" spans="1:18">
      <c r="A410" s="944" t="s">
        <v>5795</v>
      </c>
      <c r="B410" s="944" t="s">
        <v>439</v>
      </c>
      <c r="C410" s="51" t="s">
        <v>4677</v>
      </c>
      <c r="D410" s="51" t="s">
        <v>6611</v>
      </c>
      <c r="E410" s="51" t="s">
        <v>6987</v>
      </c>
      <c r="F410" s="287">
        <f t="shared" si="6"/>
        <v>118154.13000000002</v>
      </c>
      <c r="G410" s="213">
        <v>4294.32</v>
      </c>
      <c r="H410" s="213">
        <v>10865.16</v>
      </c>
      <c r="I410" s="213">
        <v>10865.16</v>
      </c>
      <c r="J410" s="213">
        <v>10865.16</v>
      </c>
      <c r="K410" s="213">
        <v>16547.740000000002</v>
      </c>
      <c r="L410" s="213">
        <v>10465.15</v>
      </c>
      <c r="M410" s="213">
        <v>10527.16</v>
      </c>
      <c r="N410" s="213">
        <v>9377.16</v>
      </c>
      <c r="O410" s="213">
        <v>8389.16</v>
      </c>
      <c r="P410" s="213">
        <v>9429.16</v>
      </c>
      <c r="Q410" s="213">
        <v>16528.8</v>
      </c>
      <c r="R410" s="213">
        <v>16319.64</v>
      </c>
    </row>
    <row r="411" spans="1:18">
      <c r="A411" s="944" t="s">
        <v>5795</v>
      </c>
      <c r="B411" s="944" t="s">
        <v>439</v>
      </c>
      <c r="C411" s="51" t="s">
        <v>4677</v>
      </c>
      <c r="D411" s="51" t="s">
        <v>6611</v>
      </c>
      <c r="E411" s="51" t="s">
        <v>6987</v>
      </c>
      <c r="F411" s="287">
        <f t="shared" si="6"/>
        <v>16654.300000000003</v>
      </c>
      <c r="G411" s="213">
        <v>627.11</v>
      </c>
      <c r="H411" s="213">
        <v>1496.18</v>
      </c>
      <c r="I411" s="213">
        <v>1496.18</v>
      </c>
      <c r="J411" s="213">
        <v>1496.18</v>
      </c>
      <c r="K411" s="213">
        <v>2263.67</v>
      </c>
      <c r="L411" s="213">
        <v>1465.14</v>
      </c>
      <c r="M411" s="213">
        <v>1469.95</v>
      </c>
      <c r="N411" s="213">
        <v>1380.71</v>
      </c>
      <c r="O411" s="213">
        <v>1304.05</v>
      </c>
      <c r="P411" s="213">
        <v>1384.75</v>
      </c>
      <c r="Q411" s="213">
        <v>2270.38</v>
      </c>
      <c r="R411" s="213">
        <v>2337.2199999999998</v>
      </c>
    </row>
    <row r="412" spans="1:18">
      <c r="A412" s="944" t="s">
        <v>5795</v>
      </c>
      <c r="B412" s="944" t="s">
        <v>439</v>
      </c>
      <c r="C412" s="51" t="s">
        <v>4677</v>
      </c>
      <c r="D412" s="51" t="s">
        <v>6611</v>
      </c>
      <c r="E412" s="51" t="s">
        <v>6987</v>
      </c>
      <c r="F412" s="287">
        <f t="shared" si="6"/>
        <v>7414.3200000000006</v>
      </c>
      <c r="G412" s="213">
        <v>281.64999999999998</v>
      </c>
      <c r="H412" s="213">
        <v>654.57000000000005</v>
      </c>
      <c r="I412" s="213">
        <v>678.65</v>
      </c>
      <c r="J412" s="213">
        <v>654.59</v>
      </c>
      <c r="K412" s="213">
        <v>1033.56</v>
      </c>
      <c r="L412" s="213">
        <v>626.99</v>
      </c>
      <c r="M412" s="213">
        <v>681.58</v>
      </c>
      <c r="N412" s="213">
        <v>624.71</v>
      </c>
      <c r="O412" s="213">
        <v>536.29</v>
      </c>
      <c r="P412" s="213">
        <v>600.77</v>
      </c>
      <c r="Q412" s="213">
        <v>1040.96</v>
      </c>
      <c r="R412" s="213">
        <v>1061.8699999999999</v>
      </c>
    </row>
    <row r="413" spans="1:18">
      <c r="A413" s="944" t="s">
        <v>5795</v>
      </c>
      <c r="B413" s="944" t="s">
        <v>439</v>
      </c>
      <c r="C413" s="51" t="s">
        <v>4677</v>
      </c>
      <c r="D413" s="51" t="s">
        <v>6611</v>
      </c>
      <c r="E413" s="51" t="s">
        <v>6987</v>
      </c>
      <c r="F413" s="287">
        <f t="shared" si="6"/>
        <v>1733.9500000000003</v>
      </c>
      <c r="G413" s="213">
        <v>65.87</v>
      </c>
      <c r="H413" s="213">
        <v>153.08000000000001</v>
      </c>
      <c r="I413" s="213">
        <v>158.71</v>
      </c>
      <c r="J413" s="213">
        <v>153.07</v>
      </c>
      <c r="K413" s="213">
        <v>241.72</v>
      </c>
      <c r="L413" s="213">
        <v>146.63</v>
      </c>
      <c r="M413" s="213">
        <v>159.4</v>
      </c>
      <c r="N413" s="213">
        <v>146.11000000000001</v>
      </c>
      <c r="O413" s="213">
        <v>125.41</v>
      </c>
      <c r="P413" s="213">
        <v>140.5</v>
      </c>
      <c r="Q413" s="213">
        <v>243.45</v>
      </c>
      <c r="R413" s="213">
        <v>248.35</v>
      </c>
    </row>
    <row r="414" spans="1:18">
      <c r="A414" s="944" t="s">
        <v>5795</v>
      </c>
      <c r="B414" s="944" t="s">
        <v>439</v>
      </c>
      <c r="C414" s="51" t="s">
        <v>4677</v>
      </c>
      <c r="D414" s="51" t="s">
        <v>6611</v>
      </c>
      <c r="E414" s="51" t="s">
        <v>6987</v>
      </c>
      <c r="F414" s="287">
        <f t="shared" si="6"/>
        <v>24687.58</v>
      </c>
      <c r="G414" s="213">
        <v>901.55</v>
      </c>
      <c r="H414" s="213">
        <v>2183.56</v>
      </c>
      <c r="I414" s="213">
        <v>1803.4</v>
      </c>
      <c r="J414" s="213">
        <v>2004.56</v>
      </c>
      <c r="K414" s="213">
        <v>2433.34</v>
      </c>
      <c r="L414" s="213">
        <v>2395.41</v>
      </c>
      <c r="M414" s="213">
        <v>2383.7399999999998</v>
      </c>
      <c r="N414" s="213">
        <v>2446.91</v>
      </c>
      <c r="O414" s="213">
        <v>2623.08</v>
      </c>
      <c r="P414" s="213">
        <v>2627.57</v>
      </c>
      <c r="Q414" s="213">
        <v>2884.46</v>
      </c>
      <c r="R414" s="213">
        <v>4292.8999999999996</v>
      </c>
    </row>
    <row r="415" spans="1:18">
      <c r="A415" s="944" t="s">
        <v>5795</v>
      </c>
      <c r="B415" s="944" t="s">
        <v>439</v>
      </c>
      <c r="C415" s="51" t="s">
        <v>4677</v>
      </c>
      <c r="D415" s="51" t="s">
        <v>6611</v>
      </c>
      <c r="E415" s="51" t="s">
        <v>6987</v>
      </c>
      <c r="F415" s="287">
        <f t="shared" si="6"/>
        <v>139.88000000000002</v>
      </c>
      <c r="G415" s="213">
        <v>5.55</v>
      </c>
      <c r="H415" s="213">
        <v>14.28</v>
      </c>
      <c r="I415" s="213">
        <v>14.08</v>
      </c>
      <c r="J415" s="213">
        <v>14.28</v>
      </c>
      <c r="K415" s="213">
        <v>14.89</v>
      </c>
      <c r="L415" s="213">
        <v>13.73</v>
      </c>
      <c r="M415" s="213">
        <v>13.63</v>
      </c>
      <c r="N415" s="213">
        <v>12.21</v>
      </c>
      <c r="O415" s="213">
        <v>10.87</v>
      </c>
      <c r="P415" s="213">
        <v>12.23</v>
      </c>
      <c r="Q415" s="213">
        <v>14.13</v>
      </c>
      <c r="R415" s="213">
        <v>18.149999999999999</v>
      </c>
    </row>
    <row r="416" spans="1:18">
      <c r="A416" s="944" t="s">
        <v>5795</v>
      </c>
      <c r="B416" s="944" t="s">
        <v>439</v>
      </c>
      <c r="C416" s="51" t="s">
        <v>4677</v>
      </c>
      <c r="D416" s="51" t="s">
        <v>6611</v>
      </c>
      <c r="E416" s="51" t="s">
        <v>6987</v>
      </c>
      <c r="F416" s="287">
        <f t="shared" si="6"/>
        <v>353.67</v>
      </c>
      <c r="G416" s="213">
        <v>12.76</v>
      </c>
      <c r="H416" s="213">
        <v>32.58</v>
      </c>
      <c r="I416" s="213">
        <v>32.15</v>
      </c>
      <c r="J416" s="213">
        <v>32.58</v>
      </c>
      <c r="K416" s="213">
        <v>49.62</v>
      </c>
      <c r="L416" s="213">
        <v>31.38</v>
      </c>
      <c r="M416" s="213">
        <v>31.35</v>
      </c>
      <c r="N416" s="213">
        <v>28.24</v>
      </c>
      <c r="O416" s="213">
        <v>25.16</v>
      </c>
      <c r="P416" s="213">
        <v>28.28</v>
      </c>
      <c r="Q416" s="213">
        <v>49.57</v>
      </c>
      <c r="R416" s="213">
        <v>46.95</v>
      </c>
    </row>
    <row r="417" spans="1:18">
      <c r="A417" s="944" t="s">
        <v>5795</v>
      </c>
      <c r="B417" s="944" t="s">
        <v>439</v>
      </c>
      <c r="C417" s="51" t="s">
        <v>4677</v>
      </c>
      <c r="D417" s="51" t="s">
        <v>6611</v>
      </c>
      <c r="E417" s="51" t="s">
        <v>6987</v>
      </c>
      <c r="F417" s="287">
        <f t="shared" si="6"/>
        <v>48.14</v>
      </c>
      <c r="G417" s="213">
        <v>1.76</v>
      </c>
      <c r="H417" s="213">
        <v>4.4400000000000004</v>
      </c>
      <c r="I417" s="213">
        <v>4.4400000000000004</v>
      </c>
      <c r="J417" s="213">
        <v>4.4400000000000004</v>
      </c>
      <c r="K417" s="213">
        <v>6.76</v>
      </c>
      <c r="L417" s="213">
        <v>4.28</v>
      </c>
      <c r="M417" s="213">
        <v>4.28</v>
      </c>
      <c r="N417" s="213">
        <v>3.82</v>
      </c>
      <c r="O417" s="213">
        <v>3.44</v>
      </c>
      <c r="P417" s="213">
        <v>3.84</v>
      </c>
      <c r="Q417" s="213">
        <v>6.64</v>
      </c>
      <c r="R417" s="213">
        <v>6.5</v>
      </c>
    </row>
    <row r="418" spans="1:18">
      <c r="A418" s="944" t="s">
        <v>1524</v>
      </c>
      <c r="B418" s="944" t="s">
        <v>1913</v>
      </c>
      <c r="C418" s="51" t="s">
        <v>4677</v>
      </c>
      <c r="D418" s="51" t="s">
        <v>6612</v>
      </c>
      <c r="E418" s="51" t="s">
        <v>6987</v>
      </c>
      <c r="F418" s="287">
        <f t="shared" si="6"/>
        <v>100767.72</v>
      </c>
      <c r="G418" s="213">
        <v>4219.0200000000004</v>
      </c>
      <c r="H418" s="213">
        <v>9205.1299999999992</v>
      </c>
      <c r="I418" s="213">
        <v>8821.6200000000008</v>
      </c>
      <c r="J418" s="213">
        <v>12037.62</v>
      </c>
      <c r="K418" s="213">
        <v>16256.66</v>
      </c>
      <c r="L418" s="213">
        <v>12804.72</v>
      </c>
      <c r="M418" s="213">
        <v>9013.3799999999992</v>
      </c>
      <c r="N418" s="213">
        <v>9205.17</v>
      </c>
      <c r="O418" s="213">
        <v>9013.39</v>
      </c>
      <c r="P418" s="213">
        <v>-2744.16</v>
      </c>
      <c r="Q418" s="213">
        <v>12935.17</v>
      </c>
      <c r="R418" s="213">
        <v>14860.64</v>
      </c>
    </row>
    <row r="419" spans="1:18">
      <c r="A419" s="944" t="s">
        <v>1524</v>
      </c>
      <c r="B419" s="944" t="s">
        <v>1913</v>
      </c>
      <c r="C419" s="51" t="s">
        <v>4677</v>
      </c>
      <c r="D419" s="51" t="s">
        <v>6612</v>
      </c>
      <c r="E419" s="51" t="s">
        <v>6987</v>
      </c>
      <c r="F419" s="287">
        <f t="shared" si="6"/>
        <v>16360.970000000001</v>
      </c>
      <c r="G419" s="213">
        <v>682.7</v>
      </c>
      <c r="H419" s="213">
        <v>1490.42</v>
      </c>
      <c r="I419" s="213">
        <v>1428.15</v>
      </c>
      <c r="J419" s="213">
        <v>1620.14</v>
      </c>
      <c r="K419" s="213">
        <v>2302.0300000000002</v>
      </c>
      <c r="L419" s="213">
        <v>1742.79</v>
      </c>
      <c r="M419" s="213">
        <v>1508.29</v>
      </c>
      <c r="N419" s="213">
        <v>1490.17</v>
      </c>
      <c r="O419" s="213">
        <v>1459.03</v>
      </c>
      <c r="P419" s="213">
        <v>543.59</v>
      </c>
      <c r="Q419" s="213">
        <v>2093.66</v>
      </c>
      <c r="R419" s="213">
        <v>2471.36</v>
      </c>
    </row>
    <row r="420" spans="1:18">
      <c r="A420" s="944" t="s">
        <v>1524</v>
      </c>
      <c r="B420" s="944" t="s">
        <v>1913</v>
      </c>
      <c r="C420" s="51" t="s">
        <v>4677</v>
      </c>
      <c r="D420" s="51" t="s">
        <v>6612</v>
      </c>
      <c r="E420" s="51" t="s">
        <v>6987</v>
      </c>
      <c r="F420" s="287">
        <f t="shared" si="6"/>
        <v>4189.9000000000005</v>
      </c>
      <c r="G420" s="213">
        <v>169.86</v>
      </c>
      <c r="H420" s="213">
        <v>394.41</v>
      </c>
      <c r="I420" s="213">
        <v>339.71</v>
      </c>
      <c r="J420" s="213">
        <v>593.76</v>
      </c>
      <c r="K420" s="213">
        <v>794.33</v>
      </c>
      <c r="L420" s="213">
        <v>606.85</v>
      </c>
      <c r="M420" s="213">
        <v>355.97</v>
      </c>
      <c r="N420" s="213">
        <v>374.95</v>
      </c>
      <c r="O420" s="213">
        <v>403.48</v>
      </c>
      <c r="P420" s="213">
        <v>-413.37</v>
      </c>
      <c r="Q420" s="213">
        <v>569.95000000000005</v>
      </c>
      <c r="R420" s="213">
        <v>620.22</v>
      </c>
    </row>
    <row r="421" spans="1:18">
      <c r="A421" s="944" t="s">
        <v>1524</v>
      </c>
      <c r="B421" s="944" t="s">
        <v>1913</v>
      </c>
      <c r="C421" s="51" t="s">
        <v>4677</v>
      </c>
      <c r="D421" s="51" t="s">
        <v>6612</v>
      </c>
      <c r="E421" s="51" t="s">
        <v>6987</v>
      </c>
      <c r="F421" s="287">
        <f t="shared" si="6"/>
        <v>1418.1499999999999</v>
      </c>
      <c r="G421" s="213">
        <v>56.46</v>
      </c>
      <c r="H421" s="213">
        <v>136.9</v>
      </c>
      <c r="I421" s="213">
        <v>118.53</v>
      </c>
      <c r="J421" s="213">
        <v>166.79</v>
      </c>
      <c r="K421" s="213">
        <v>230.44</v>
      </c>
      <c r="L421" s="213">
        <v>181.01</v>
      </c>
      <c r="M421" s="213">
        <v>125.06</v>
      </c>
      <c r="N421" s="213">
        <v>132.34</v>
      </c>
      <c r="O421" s="213">
        <v>136.21</v>
      </c>
      <c r="P421" s="213">
        <v>-52.04</v>
      </c>
      <c r="Q421" s="213">
        <v>186.45</v>
      </c>
      <c r="R421" s="213">
        <v>220.99</v>
      </c>
    </row>
    <row r="422" spans="1:18">
      <c r="A422" s="944" t="s">
        <v>1524</v>
      </c>
      <c r="B422" s="944" t="s">
        <v>1913</v>
      </c>
      <c r="C422" s="51" t="s">
        <v>4677</v>
      </c>
      <c r="D422" s="51" t="s">
        <v>6612</v>
      </c>
      <c r="E422" s="51" t="s">
        <v>6987</v>
      </c>
      <c r="F422" s="287">
        <f t="shared" si="6"/>
        <v>15735.750000000002</v>
      </c>
      <c r="G422" s="213">
        <v>616.4</v>
      </c>
      <c r="H422" s="213">
        <v>1318.95</v>
      </c>
      <c r="I422" s="213">
        <v>1139.8</v>
      </c>
      <c r="J422" s="213">
        <v>3071.32</v>
      </c>
      <c r="K422" s="213">
        <v>1657.94</v>
      </c>
      <c r="L422" s="213">
        <v>2145.4299999999998</v>
      </c>
      <c r="M422" s="213">
        <v>1349.72</v>
      </c>
      <c r="N422" s="213">
        <v>1922.51</v>
      </c>
      <c r="O422" s="213">
        <v>1895.38</v>
      </c>
      <c r="P422" s="213">
        <v>-1216.48</v>
      </c>
      <c r="Q422" s="213">
        <v>1834.78</v>
      </c>
      <c r="R422" s="213">
        <v>2961.89</v>
      </c>
    </row>
    <row r="423" spans="1:18">
      <c r="A423" s="944" t="s">
        <v>1524</v>
      </c>
      <c r="B423" s="944" t="s">
        <v>1913</v>
      </c>
      <c r="C423" s="51" t="s">
        <v>4677</v>
      </c>
      <c r="D423" s="51" t="s">
        <v>6612</v>
      </c>
      <c r="E423" s="51" t="s">
        <v>6987</v>
      </c>
      <c r="F423" s="287">
        <f t="shared" si="6"/>
        <v>80.240000000000009</v>
      </c>
      <c r="G423" s="213">
        <v>3.75</v>
      </c>
      <c r="H423" s="213">
        <v>8.14</v>
      </c>
      <c r="I423" s="213">
        <v>7.42</v>
      </c>
      <c r="J423" s="213">
        <v>12.57</v>
      </c>
      <c r="K423" s="213">
        <v>9.66</v>
      </c>
      <c r="L423" s="213">
        <v>13.11</v>
      </c>
      <c r="M423" s="213">
        <v>8.0299999999999994</v>
      </c>
      <c r="N423" s="213">
        <v>8.19</v>
      </c>
      <c r="O423" s="213">
        <v>7.67</v>
      </c>
      <c r="P423" s="213">
        <v>-5.71</v>
      </c>
      <c r="Q423" s="213">
        <v>7.41</v>
      </c>
      <c r="R423" s="213">
        <v>12.27</v>
      </c>
    </row>
    <row r="424" spans="1:18">
      <c r="A424" s="944" t="s">
        <v>1524</v>
      </c>
      <c r="B424" s="944" t="s">
        <v>1913</v>
      </c>
      <c r="C424" s="51" t="s">
        <v>4677</v>
      </c>
      <c r="D424" s="51" t="s">
        <v>6612</v>
      </c>
      <c r="E424" s="51" t="s">
        <v>6987</v>
      </c>
      <c r="F424" s="287">
        <f t="shared" si="6"/>
        <v>493.67000000000007</v>
      </c>
      <c r="G424" s="213">
        <v>20.68</v>
      </c>
      <c r="H424" s="213">
        <v>6.14</v>
      </c>
      <c r="I424" s="213">
        <v>5.61</v>
      </c>
      <c r="J424" s="213">
        <v>30.94</v>
      </c>
      <c r="K424" s="213">
        <v>81.55</v>
      </c>
      <c r="L424" s="213">
        <v>190.62</v>
      </c>
      <c r="M424" s="213">
        <v>29.29</v>
      </c>
      <c r="N424" s="213">
        <v>29.91</v>
      </c>
      <c r="O424" s="213">
        <v>28.01</v>
      </c>
      <c r="P424" s="213">
        <v>29.91</v>
      </c>
      <c r="Q424" s="213">
        <v>41.01</v>
      </c>
      <c r="R424" s="213">
        <v>45.91</v>
      </c>
    </row>
    <row r="425" spans="1:18">
      <c r="A425" s="944" t="s">
        <v>1524</v>
      </c>
      <c r="B425" s="944" t="s">
        <v>1913</v>
      </c>
      <c r="C425" s="51" t="s">
        <v>4677</v>
      </c>
      <c r="D425" s="51" t="s">
        <v>6612</v>
      </c>
      <c r="E425" s="51" t="s">
        <v>6987</v>
      </c>
      <c r="F425" s="287">
        <f t="shared" si="6"/>
        <v>297.10000000000002</v>
      </c>
      <c r="G425" s="213">
        <v>12.65</v>
      </c>
      <c r="H425" s="213">
        <v>27.43</v>
      </c>
      <c r="I425" s="213">
        <v>25.03</v>
      </c>
      <c r="J425" s="213">
        <v>35.93</v>
      </c>
      <c r="K425" s="213">
        <v>48.82</v>
      </c>
      <c r="L425" s="213">
        <v>37.75</v>
      </c>
      <c r="M425" s="213">
        <v>27.03</v>
      </c>
      <c r="N425" s="213">
        <v>27.6</v>
      </c>
      <c r="O425" s="213">
        <v>25.84</v>
      </c>
      <c r="P425" s="213">
        <v>-8.82</v>
      </c>
      <c r="Q425" s="213">
        <v>37.840000000000003</v>
      </c>
      <c r="R425" s="213">
        <v>40.83</v>
      </c>
    </row>
    <row r="426" spans="1:18">
      <c r="A426" s="944" t="s">
        <v>1524</v>
      </c>
      <c r="B426" s="944" t="s">
        <v>1913</v>
      </c>
      <c r="C426" s="51" t="s">
        <v>4677</v>
      </c>
      <c r="D426" s="51" t="s">
        <v>6612</v>
      </c>
      <c r="E426" s="51" t="s">
        <v>6987</v>
      </c>
      <c r="F426" s="287">
        <f t="shared" si="6"/>
        <v>26.250000000000004</v>
      </c>
      <c r="G426" s="213">
        <v>1.1000000000000001</v>
      </c>
      <c r="H426" s="213">
        <v>2.4</v>
      </c>
      <c r="I426" s="213">
        <v>2.2999999999999998</v>
      </c>
      <c r="J426" s="213">
        <v>3.7</v>
      </c>
      <c r="K426" s="213">
        <v>4.8</v>
      </c>
      <c r="L426" s="213">
        <v>3.9</v>
      </c>
      <c r="M426" s="213">
        <v>2.35</v>
      </c>
      <c r="N426" s="213">
        <v>2.4</v>
      </c>
      <c r="O426" s="213">
        <v>2.35</v>
      </c>
      <c r="P426" s="213">
        <v>-2.4</v>
      </c>
      <c r="Q426" s="213">
        <v>3.35</v>
      </c>
      <c r="R426" s="213">
        <v>3.78</v>
      </c>
    </row>
    <row r="427" spans="1:18">
      <c r="A427" s="944" t="s">
        <v>1524</v>
      </c>
      <c r="B427" s="944" t="s">
        <v>446</v>
      </c>
      <c r="C427" s="51" t="s">
        <v>4677</v>
      </c>
      <c r="D427" s="51" t="s">
        <v>6612</v>
      </c>
      <c r="E427" s="51" t="s">
        <v>6987</v>
      </c>
      <c r="F427" s="287">
        <f t="shared" si="6"/>
        <v>88880.78</v>
      </c>
      <c r="G427" s="213">
        <v>2526.15</v>
      </c>
      <c r="H427" s="213">
        <v>8000.16</v>
      </c>
      <c r="I427" s="213">
        <v>8804.68</v>
      </c>
      <c r="J427" s="213">
        <v>6832.91</v>
      </c>
      <c r="K427" s="213">
        <v>14405.23</v>
      </c>
      <c r="L427" s="213">
        <v>7820.05</v>
      </c>
      <c r="M427" s="213">
        <v>7820.04</v>
      </c>
      <c r="N427" s="213">
        <v>6887.22</v>
      </c>
      <c r="O427" s="213">
        <v>6538.96</v>
      </c>
      <c r="P427" s="213">
        <v>7664.56</v>
      </c>
      <c r="Q427" s="213">
        <v>11580.82</v>
      </c>
      <c r="R427" s="213">
        <v>9999.11</v>
      </c>
    </row>
    <row r="428" spans="1:18">
      <c r="A428" s="944" t="s">
        <v>1524</v>
      </c>
      <c r="B428" s="944" t="s">
        <v>446</v>
      </c>
      <c r="C428" s="51" t="s">
        <v>4677</v>
      </c>
      <c r="D428" s="51" t="s">
        <v>6612</v>
      </c>
      <c r="E428" s="51" t="s">
        <v>6987</v>
      </c>
      <c r="F428" s="287">
        <f t="shared" si="6"/>
        <v>10804.86</v>
      </c>
      <c r="G428" s="213">
        <v>371.09</v>
      </c>
      <c r="H428" s="213">
        <v>974.42</v>
      </c>
      <c r="I428" s="213">
        <v>1067.47</v>
      </c>
      <c r="J428" s="213">
        <v>858.89</v>
      </c>
      <c r="K428" s="213">
        <v>1692.63</v>
      </c>
      <c r="L428" s="213">
        <v>988.63</v>
      </c>
      <c r="M428" s="213">
        <v>1005.9</v>
      </c>
      <c r="N428" s="213">
        <v>792.73</v>
      </c>
      <c r="O428" s="213">
        <v>748.48</v>
      </c>
      <c r="P428" s="213">
        <v>916.42</v>
      </c>
      <c r="Q428" s="213">
        <v>1388.2</v>
      </c>
      <c r="R428" s="213">
        <v>1303.18</v>
      </c>
    </row>
    <row r="429" spans="1:18">
      <c r="A429" s="944" t="s">
        <v>1524</v>
      </c>
      <c r="B429" s="944" t="s">
        <v>446</v>
      </c>
      <c r="C429" s="51" t="s">
        <v>4677</v>
      </c>
      <c r="D429" s="51" t="s">
        <v>6612</v>
      </c>
      <c r="E429" s="51" t="s">
        <v>6987</v>
      </c>
      <c r="F429" s="287">
        <f t="shared" si="6"/>
        <v>5725.92</v>
      </c>
      <c r="G429" s="213">
        <v>164.15</v>
      </c>
      <c r="H429" s="213">
        <v>529.16999999999996</v>
      </c>
      <c r="I429" s="213">
        <v>563.16999999999996</v>
      </c>
      <c r="J429" s="213">
        <v>444.23</v>
      </c>
      <c r="K429" s="213">
        <v>919.62</v>
      </c>
      <c r="L429" s="213">
        <v>534.53</v>
      </c>
      <c r="M429" s="213">
        <v>509.52</v>
      </c>
      <c r="N429" s="213">
        <v>427.78</v>
      </c>
      <c r="O429" s="213">
        <v>438.58</v>
      </c>
      <c r="P429" s="213">
        <v>475.98</v>
      </c>
      <c r="Q429" s="213">
        <v>719.19</v>
      </c>
      <c r="R429" s="213">
        <v>632.59</v>
      </c>
    </row>
    <row r="430" spans="1:18">
      <c r="A430" s="944" t="s">
        <v>1524</v>
      </c>
      <c r="B430" s="944" t="s">
        <v>446</v>
      </c>
      <c r="C430" s="51" t="s">
        <v>4677</v>
      </c>
      <c r="D430" s="51" t="s">
        <v>6612</v>
      </c>
      <c r="E430" s="51" t="s">
        <v>6987</v>
      </c>
      <c r="F430" s="287">
        <f t="shared" si="6"/>
        <v>1339.11</v>
      </c>
      <c r="G430" s="213">
        <v>38.380000000000003</v>
      </c>
      <c r="H430" s="213">
        <v>123.76</v>
      </c>
      <c r="I430" s="213">
        <v>131.71</v>
      </c>
      <c r="J430" s="213">
        <v>103.89</v>
      </c>
      <c r="K430" s="213">
        <v>215.06</v>
      </c>
      <c r="L430" s="213">
        <v>125.01</v>
      </c>
      <c r="M430" s="213">
        <v>119.16</v>
      </c>
      <c r="N430" s="213">
        <v>100.05</v>
      </c>
      <c r="O430" s="213">
        <v>102.57</v>
      </c>
      <c r="P430" s="213">
        <v>111.32</v>
      </c>
      <c r="Q430" s="213">
        <v>168.2</v>
      </c>
      <c r="R430" s="213">
        <v>147.94999999999999</v>
      </c>
    </row>
    <row r="431" spans="1:18">
      <c r="A431" s="944" t="s">
        <v>1524</v>
      </c>
      <c r="B431" s="944" t="s">
        <v>446</v>
      </c>
      <c r="C431" s="51" t="s">
        <v>4677</v>
      </c>
      <c r="D431" s="51" t="s">
        <v>6612</v>
      </c>
      <c r="E431" s="51" t="s">
        <v>6987</v>
      </c>
      <c r="F431" s="287">
        <f t="shared" si="6"/>
        <v>18059.689999999999</v>
      </c>
      <c r="G431" s="213">
        <v>476.61</v>
      </c>
      <c r="H431" s="213">
        <v>1889.06</v>
      </c>
      <c r="I431" s="213">
        <v>1782.5</v>
      </c>
      <c r="J431" s="213">
        <v>1406.89</v>
      </c>
      <c r="K431" s="213">
        <v>2994.77</v>
      </c>
      <c r="L431" s="213">
        <v>1774.15</v>
      </c>
      <c r="M431" s="213">
        <v>1724.26</v>
      </c>
      <c r="N431" s="213">
        <v>1405.68</v>
      </c>
      <c r="O431" s="213">
        <v>1423.32</v>
      </c>
      <c r="P431" s="213">
        <v>1575.01</v>
      </c>
      <c r="Q431" s="213">
        <v>1607.44</v>
      </c>
      <c r="R431" s="213">
        <v>2071.21</v>
      </c>
    </row>
    <row r="432" spans="1:18">
      <c r="A432" s="944" t="s">
        <v>1524</v>
      </c>
      <c r="B432" s="944" t="s">
        <v>446</v>
      </c>
      <c r="C432" s="51" t="s">
        <v>4677</v>
      </c>
      <c r="D432" s="51" t="s">
        <v>6612</v>
      </c>
      <c r="E432" s="51" t="s">
        <v>6987</v>
      </c>
      <c r="F432" s="287">
        <f t="shared" si="6"/>
        <v>111.75000000000001</v>
      </c>
      <c r="G432" s="213">
        <v>3.23</v>
      </c>
      <c r="H432" s="213">
        <v>10.59</v>
      </c>
      <c r="I432" s="213">
        <v>12.26</v>
      </c>
      <c r="J432" s="213">
        <v>9.56</v>
      </c>
      <c r="K432" s="213">
        <v>14.39</v>
      </c>
      <c r="L432" s="213">
        <v>11.17</v>
      </c>
      <c r="M432" s="213">
        <v>10.92</v>
      </c>
      <c r="N432" s="213">
        <v>9.4499999999999993</v>
      </c>
      <c r="O432" s="213">
        <v>9.11</v>
      </c>
      <c r="P432" s="213">
        <v>10.42</v>
      </c>
      <c r="Q432" s="213">
        <v>10.65</v>
      </c>
      <c r="R432" s="213">
        <v>13.66</v>
      </c>
    </row>
    <row r="433" spans="1:18">
      <c r="A433" s="944" t="s">
        <v>1524</v>
      </c>
      <c r="B433" s="944" t="s">
        <v>446</v>
      </c>
      <c r="C433" s="51" t="s">
        <v>4677</v>
      </c>
      <c r="D433" s="51" t="s">
        <v>6612</v>
      </c>
      <c r="E433" s="51" t="s">
        <v>6987</v>
      </c>
      <c r="F433" s="287">
        <f t="shared" si="6"/>
        <v>134.93</v>
      </c>
      <c r="G433" s="213">
        <v>2.4300000000000002</v>
      </c>
      <c r="H433" s="213">
        <v>1.7</v>
      </c>
      <c r="I433" s="213">
        <v>0.44</v>
      </c>
      <c r="J433" s="213">
        <v>0</v>
      </c>
      <c r="K433" s="213">
        <v>0</v>
      </c>
      <c r="L433" s="213">
        <v>0</v>
      </c>
      <c r="M433" s="213">
        <v>25.42</v>
      </c>
      <c r="N433" s="213">
        <v>21.95</v>
      </c>
      <c r="O433" s="213">
        <v>21.12</v>
      </c>
      <c r="P433" s="213">
        <v>24.23</v>
      </c>
      <c r="Q433" s="213">
        <v>37.64</v>
      </c>
      <c r="R433" s="213">
        <v>32.340000000000003</v>
      </c>
    </row>
    <row r="434" spans="1:18">
      <c r="A434" s="944" t="s">
        <v>1524</v>
      </c>
      <c r="B434" s="944" t="s">
        <v>446</v>
      </c>
      <c r="C434" s="51" t="s">
        <v>4677</v>
      </c>
      <c r="D434" s="51" t="s">
        <v>6612</v>
      </c>
      <c r="E434" s="51" t="s">
        <v>6987</v>
      </c>
      <c r="F434" s="287">
        <f t="shared" si="6"/>
        <v>266.54000000000002</v>
      </c>
      <c r="G434" s="213">
        <v>7.4</v>
      </c>
      <c r="H434" s="213">
        <v>24.84</v>
      </c>
      <c r="I434" s="213">
        <v>26.76</v>
      </c>
      <c r="J434" s="213">
        <v>20.54</v>
      </c>
      <c r="K434" s="213">
        <v>42.69</v>
      </c>
      <c r="L434" s="213">
        <v>24</v>
      </c>
      <c r="M434" s="213">
        <v>23.46</v>
      </c>
      <c r="N434" s="213">
        <v>20.25</v>
      </c>
      <c r="O434" s="213">
        <v>19.5</v>
      </c>
      <c r="P434" s="213">
        <v>22.36</v>
      </c>
      <c r="Q434" s="213">
        <v>34.74</v>
      </c>
      <c r="R434" s="213">
        <v>29.02</v>
      </c>
    </row>
    <row r="435" spans="1:18">
      <c r="A435" s="944" t="s">
        <v>1524</v>
      </c>
      <c r="B435" s="944" t="s">
        <v>446</v>
      </c>
      <c r="C435" s="51" t="s">
        <v>4677</v>
      </c>
      <c r="D435" s="51" t="s">
        <v>6612</v>
      </c>
      <c r="E435" s="51" t="s">
        <v>6987</v>
      </c>
      <c r="F435" s="287">
        <f t="shared" si="6"/>
        <v>36.44</v>
      </c>
      <c r="G435" s="213">
        <v>1</v>
      </c>
      <c r="H435" s="213">
        <v>3.05</v>
      </c>
      <c r="I435" s="213">
        <v>3.76</v>
      </c>
      <c r="J435" s="213">
        <v>2.93</v>
      </c>
      <c r="K435" s="213">
        <v>5.93</v>
      </c>
      <c r="L435" s="213">
        <v>3.2</v>
      </c>
      <c r="M435" s="213">
        <v>3.2</v>
      </c>
      <c r="N435" s="213">
        <v>2.83</v>
      </c>
      <c r="O435" s="213">
        <v>2.68</v>
      </c>
      <c r="P435" s="213">
        <v>3.14</v>
      </c>
      <c r="Q435" s="213">
        <v>4.72</v>
      </c>
      <c r="R435" s="213">
        <v>4.0199999999999996</v>
      </c>
    </row>
    <row r="436" spans="1:18">
      <c r="A436" s="944" t="s">
        <v>1524</v>
      </c>
      <c r="B436" s="944" t="s">
        <v>295</v>
      </c>
      <c r="C436" s="51" t="s">
        <v>4677</v>
      </c>
      <c r="D436" s="51" t="s">
        <v>6612</v>
      </c>
      <c r="E436" s="51" t="s">
        <v>6987</v>
      </c>
      <c r="F436" s="287">
        <f t="shared" si="6"/>
        <v>172749.84</v>
      </c>
      <c r="G436" s="213">
        <v>5844.42</v>
      </c>
      <c r="H436" s="213">
        <v>11633.23</v>
      </c>
      <c r="I436" s="213">
        <v>14800.15</v>
      </c>
      <c r="J436" s="213">
        <v>13143.07</v>
      </c>
      <c r="K436" s="213">
        <v>17811.650000000001</v>
      </c>
      <c r="L436" s="213">
        <v>11365.45</v>
      </c>
      <c r="M436" s="213">
        <v>15857.56</v>
      </c>
      <c r="N436" s="213">
        <v>16052.56</v>
      </c>
      <c r="O436" s="213">
        <v>14563.95</v>
      </c>
      <c r="P436" s="213">
        <v>28242.21</v>
      </c>
      <c r="Q436" s="213">
        <v>23435.59</v>
      </c>
      <c r="R436" s="213">
        <v>26296.59</v>
      </c>
    </row>
    <row r="437" spans="1:18">
      <c r="A437" s="944" t="s">
        <v>1524</v>
      </c>
      <c r="B437" s="944" t="s">
        <v>295</v>
      </c>
      <c r="C437" s="51" t="s">
        <v>4677</v>
      </c>
      <c r="D437" s="51" t="s">
        <v>6612</v>
      </c>
      <c r="E437" s="51" t="s">
        <v>6987</v>
      </c>
      <c r="F437" s="287">
        <f t="shared" si="6"/>
        <v>17074.29</v>
      </c>
      <c r="G437" s="213">
        <v>645.77</v>
      </c>
      <c r="H437" s="213">
        <v>1229.92</v>
      </c>
      <c r="I437" s="213">
        <v>1482.89</v>
      </c>
      <c r="J437" s="213">
        <v>1364.26</v>
      </c>
      <c r="K437" s="213">
        <v>1851.96</v>
      </c>
      <c r="L437" s="213">
        <v>1200.19</v>
      </c>
      <c r="M437" s="213">
        <v>1538.09</v>
      </c>
      <c r="N437" s="213">
        <v>1606.36</v>
      </c>
      <c r="O437" s="213">
        <v>1342.45</v>
      </c>
      <c r="P437" s="213">
        <v>2555.64</v>
      </c>
      <c r="Q437" s="213">
        <v>2256.7600000000002</v>
      </c>
      <c r="R437" s="213">
        <v>2598.56</v>
      </c>
    </row>
    <row r="438" spans="1:18">
      <c r="A438" s="944" t="s">
        <v>1524</v>
      </c>
      <c r="B438" s="944" t="s">
        <v>295</v>
      </c>
      <c r="C438" s="51" t="s">
        <v>4677</v>
      </c>
      <c r="D438" s="51" t="s">
        <v>6612</v>
      </c>
      <c r="E438" s="51" t="s">
        <v>6987</v>
      </c>
      <c r="F438" s="287">
        <f t="shared" si="6"/>
        <v>11038.470000000001</v>
      </c>
      <c r="G438" s="213">
        <v>413.86</v>
      </c>
      <c r="H438" s="213">
        <v>752.9</v>
      </c>
      <c r="I438" s="213">
        <v>951.88</v>
      </c>
      <c r="J438" s="213">
        <v>770.28</v>
      </c>
      <c r="K438" s="213">
        <v>1083.6099999999999</v>
      </c>
      <c r="L438" s="213">
        <v>703.05</v>
      </c>
      <c r="M438" s="213">
        <v>988.21</v>
      </c>
      <c r="N438" s="213">
        <v>1054.3900000000001</v>
      </c>
      <c r="O438" s="213">
        <v>1001.25</v>
      </c>
      <c r="P438" s="213">
        <v>1880.26</v>
      </c>
      <c r="Q438" s="213">
        <v>1438.78</v>
      </c>
      <c r="R438" s="213">
        <v>1670.88</v>
      </c>
    </row>
    <row r="439" spans="1:18">
      <c r="A439" s="944" t="s">
        <v>1524</v>
      </c>
      <c r="B439" s="944" t="s">
        <v>295</v>
      </c>
      <c r="C439" s="51" t="s">
        <v>4677</v>
      </c>
      <c r="D439" s="51" t="s">
        <v>6612</v>
      </c>
      <c r="E439" s="51" t="s">
        <v>6987</v>
      </c>
      <c r="F439" s="287">
        <f t="shared" si="6"/>
        <v>2581.5699999999997</v>
      </c>
      <c r="G439" s="213">
        <v>96.78</v>
      </c>
      <c r="H439" s="213">
        <v>176.08</v>
      </c>
      <c r="I439" s="213">
        <v>222.6</v>
      </c>
      <c r="J439" s="213">
        <v>180.15</v>
      </c>
      <c r="K439" s="213">
        <v>253.43</v>
      </c>
      <c r="L439" s="213">
        <v>164.43</v>
      </c>
      <c r="M439" s="213">
        <v>231.13</v>
      </c>
      <c r="N439" s="213">
        <v>246.58</v>
      </c>
      <c r="O439" s="213">
        <v>234.16</v>
      </c>
      <c r="P439" s="213">
        <v>439.74</v>
      </c>
      <c r="Q439" s="213">
        <v>336.49</v>
      </c>
      <c r="R439" s="213">
        <v>390.76</v>
      </c>
    </row>
    <row r="440" spans="1:18">
      <c r="A440" s="944" t="s">
        <v>1524</v>
      </c>
      <c r="B440" s="944" t="s">
        <v>295</v>
      </c>
      <c r="C440" s="51" t="s">
        <v>4677</v>
      </c>
      <c r="D440" s="51" t="s">
        <v>6612</v>
      </c>
      <c r="E440" s="51" t="s">
        <v>6987</v>
      </c>
      <c r="F440" s="287">
        <f t="shared" si="6"/>
        <v>37872.85</v>
      </c>
      <c r="G440" s="213">
        <v>1029.92</v>
      </c>
      <c r="H440" s="213">
        <v>3566.92</v>
      </c>
      <c r="I440" s="213">
        <v>3040.4</v>
      </c>
      <c r="J440" s="213">
        <v>2889.62</v>
      </c>
      <c r="K440" s="213">
        <v>2661.19</v>
      </c>
      <c r="L440" s="213">
        <v>2625.78</v>
      </c>
      <c r="M440" s="213">
        <v>3625.4</v>
      </c>
      <c r="N440" s="213">
        <v>3761.39</v>
      </c>
      <c r="O440" s="213">
        <v>3728.69</v>
      </c>
      <c r="P440" s="213">
        <v>7148.72</v>
      </c>
      <c r="Q440" s="213">
        <v>3794.82</v>
      </c>
      <c r="R440" s="213">
        <v>6362.87</v>
      </c>
    </row>
    <row r="441" spans="1:18">
      <c r="A441" s="944" t="s">
        <v>1524</v>
      </c>
      <c r="B441" s="944" t="s">
        <v>295</v>
      </c>
      <c r="C441" s="51" t="s">
        <v>4677</v>
      </c>
      <c r="D441" s="51" t="s">
        <v>6612</v>
      </c>
      <c r="E441" s="51" t="s">
        <v>6987</v>
      </c>
      <c r="F441" s="287">
        <f t="shared" si="6"/>
        <v>201.14</v>
      </c>
      <c r="G441" s="213">
        <v>7.8</v>
      </c>
      <c r="H441" s="213">
        <v>15.24</v>
      </c>
      <c r="I441" s="213">
        <v>20.45</v>
      </c>
      <c r="J441" s="213">
        <v>16.46</v>
      </c>
      <c r="K441" s="213">
        <v>14.52</v>
      </c>
      <c r="L441" s="213">
        <v>13.82</v>
      </c>
      <c r="M441" s="213">
        <v>20.32</v>
      </c>
      <c r="N441" s="213">
        <v>20.02</v>
      </c>
      <c r="O441" s="213">
        <v>18.760000000000002</v>
      </c>
      <c r="P441" s="213">
        <v>34.46</v>
      </c>
      <c r="Q441" s="213">
        <v>19.29</v>
      </c>
      <c r="R441" s="213">
        <v>32.79</v>
      </c>
    </row>
    <row r="442" spans="1:18">
      <c r="A442" s="944" t="s">
        <v>1524</v>
      </c>
      <c r="B442" s="944" t="s">
        <v>295</v>
      </c>
      <c r="C442" s="51" t="s">
        <v>4677</v>
      </c>
      <c r="D442" s="51" t="s">
        <v>6612</v>
      </c>
      <c r="E442" s="51" t="s">
        <v>6987</v>
      </c>
      <c r="F442" s="287">
        <f t="shared" si="6"/>
        <v>486.28000000000003</v>
      </c>
      <c r="G442" s="213">
        <v>9.33</v>
      </c>
      <c r="H442" s="213">
        <v>1.8</v>
      </c>
      <c r="I442" s="213">
        <v>2.99</v>
      </c>
      <c r="J442" s="213">
        <v>19.649999999999999</v>
      </c>
      <c r="K442" s="213">
        <v>54.63</v>
      </c>
      <c r="L442" s="213">
        <v>116.75</v>
      </c>
      <c r="M442" s="213">
        <v>52.34</v>
      </c>
      <c r="N442" s="213">
        <v>50.97</v>
      </c>
      <c r="O442" s="213">
        <v>48.69</v>
      </c>
      <c r="P442" s="213">
        <v>52.95</v>
      </c>
      <c r="Q442" s="213">
        <v>76.180000000000007</v>
      </c>
      <c r="R442" s="213">
        <v>84.96</v>
      </c>
    </row>
    <row r="443" spans="1:18">
      <c r="A443" s="944" t="s">
        <v>1524</v>
      </c>
      <c r="B443" s="944" t="s">
        <v>295</v>
      </c>
      <c r="C443" s="51" t="s">
        <v>4677</v>
      </c>
      <c r="D443" s="51" t="s">
        <v>6612</v>
      </c>
      <c r="E443" s="51" t="s">
        <v>6987</v>
      </c>
      <c r="F443" s="287">
        <f t="shared" si="6"/>
        <v>523.15000000000009</v>
      </c>
      <c r="G443" s="213">
        <v>18.170000000000002</v>
      </c>
      <c r="H443" s="213">
        <v>34.630000000000003</v>
      </c>
      <c r="I443" s="213">
        <v>47.44</v>
      </c>
      <c r="J443" s="213">
        <v>39.43</v>
      </c>
      <c r="K443" s="213">
        <v>53.43</v>
      </c>
      <c r="L443" s="213">
        <v>34.1</v>
      </c>
      <c r="M443" s="213">
        <v>48.33</v>
      </c>
      <c r="N443" s="213">
        <v>47.05</v>
      </c>
      <c r="O443" s="213">
        <v>44.96</v>
      </c>
      <c r="P443" s="213">
        <v>85.29</v>
      </c>
      <c r="Q443" s="213">
        <v>70.319999999999993</v>
      </c>
      <c r="R443" s="213">
        <v>75.69</v>
      </c>
    </row>
    <row r="444" spans="1:18">
      <c r="A444" s="944" t="s">
        <v>1524</v>
      </c>
      <c r="B444" s="944" t="s">
        <v>295</v>
      </c>
      <c r="C444" s="51" t="s">
        <v>4677</v>
      </c>
      <c r="D444" s="51" t="s">
        <v>6612</v>
      </c>
      <c r="E444" s="51" t="s">
        <v>6987</v>
      </c>
      <c r="F444" s="287">
        <f t="shared" si="6"/>
        <v>67.600000000000009</v>
      </c>
      <c r="G444" s="213">
        <v>2.4</v>
      </c>
      <c r="H444" s="213">
        <v>4.97</v>
      </c>
      <c r="I444" s="213">
        <v>4.88</v>
      </c>
      <c r="J444" s="213">
        <v>5.25</v>
      </c>
      <c r="K444" s="213">
        <v>6.96</v>
      </c>
      <c r="L444" s="213">
        <v>4.4400000000000004</v>
      </c>
      <c r="M444" s="213">
        <v>6.24</v>
      </c>
      <c r="N444" s="213">
        <v>6.34</v>
      </c>
      <c r="O444" s="213">
        <v>5.71</v>
      </c>
      <c r="P444" s="213">
        <v>11.21</v>
      </c>
      <c r="Q444" s="213">
        <v>9.1999999999999993</v>
      </c>
      <c r="R444" s="213">
        <v>10.29</v>
      </c>
    </row>
    <row r="445" spans="1:18">
      <c r="A445" s="944" t="s">
        <v>1524</v>
      </c>
      <c r="B445" s="944" t="s">
        <v>1455</v>
      </c>
      <c r="C445" s="51" t="s">
        <v>4677</v>
      </c>
      <c r="D445" s="51" t="s">
        <v>6612</v>
      </c>
      <c r="E445" s="51" t="s">
        <v>6987</v>
      </c>
      <c r="F445" s="287">
        <f t="shared" si="6"/>
        <v>2385.4499999999998</v>
      </c>
      <c r="G445" s="213">
        <v>130.37</v>
      </c>
      <c r="H445" s="213">
        <v>440.61</v>
      </c>
      <c r="I445" s="213">
        <v>294.77999999999997</v>
      </c>
      <c r="J445" s="213">
        <v>207.86</v>
      </c>
      <c r="K445" s="213">
        <v>230.1</v>
      </c>
      <c r="L445" s="213">
        <v>188.31</v>
      </c>
      <c r="M445" s="213">
        <v>121.25</v>
      </c>
      <c r="N445" s="213">
        <v>216.18</v>
      </c>
      <c r="O445" s="213">
        <v>216.17</v>
      </c>
      <c r="P445" s="213">
        <v>216.17</v>
      </c>
      <c r="Q445" s="213">
        <v>123.65</v>
      </c>
      <c r="R445" s="213">
        <v>459.18</v>
      </c>
    </row>
    <row r="446" spans="1:18">
      <c r="A446" s="944" t="s">
        <v>1524</v>
      </c>
      <c r="B446" s="944" t="s">
        <v>1455</v>
      </c>
      <c r="C446" s="51" t="s">
        <v>4677</v>
      </c>
      <c r="D446" s="51" t="s">
        <v>6612</v>
      </c>
      <c r="E446" s="51" t="s">
        <v>6987</v>
      </c>
      <c r="F446" s="287">
        <f t="shared" si="6"/>
        <v>222.89000000000004</v>
      </c>
      <c r="G446" s="213">
        <v>21.57</v>
      </c>
      <c r="H446" s="213">
        <v>51.73</v>
      </c>
      <c r="I446" s="213">
        <v>30.64</v>
      </c>
      <c r="J446" s="213">
        <v>16.420000000000002</v>
      </c>
      <c r="K446" s="213">
        <v>18.010000000000002</v>
      </c>
      <c r="L446" s="213">
        <v>14.72</v>
      </c>
      <c r="M446" s="213">
        <v>9.4600000000000009</v>
      </c>
      <c r="N446" s="213">
        <v>16.899999999999999</v>
      </c>
      <c r="O446" s="213">
        <v>16.899999999999999</v>
      </c>
      <c r="P446" s="213">
        <v>16.899999999999999</v>
      </c>
      <c r="Q446" s="213">
        <v>9.64</v>
      </c>
      <c r="R446" s="213">
        <v>44.26</v>
      </c>
    </row>
    <row r="447" spans="1:18">
      <c r="A447" s="944" t="s">
        <v>1524</v>
      </c>
      <c r="B447" s="944" t="s">
        <v>1455</v>
      </c>
      <c r="C447" s="51" t="s">
        <v>4677</v>
      </c>
      <c r="D447" s="51" t="s">
        <v>6612</v>
      </c>
      <c r="E447" s="51" t="s">
        <v>6987</v>
      </c>
      <c r="F447" s="287">
        <f t="shared" si="6"/>
        <v>147.33999999999997</v>
      </c>
      <c r="G447" s="213">
        <v>7.6</v>
      </c>
      <c r="H447" s="213">
        <v>26.76</v>
      </c>
      <c r="I447" s="213">
        <v>18</v>
      </c>
      <c r="J447" s="213">
        <v>13.11</v>
      </c>
      <c r="K447" s="213">
        <v>14.37</v>
      </c>
      <c r="L447" s="213">
        <v>11.75</v>
      </c>
      <c r="M447" s="213">
        <v>7.55</v>
      </c>
      <c r="N447" s="213">
        <v>13.5</v>
      </c>
      <c r="O447" s="213">
        <v>13.5</v>
      </c>
      <c r="P447" s="213">
        <v>13.5</v>
      </c>
      <c r="Q447" s="213">
        <v>7.7</v>
      </c>
      <c r="R447" s="213">
        <v>28.83</v>
      </c>
    </row>
    <row r="448" spans="1:18">
      <c r="A448" s="944" t="s">
        <v>1524</v>
      </c>
      <c r="B448" s="944" t="s">
        <v>1455</v>
      </c>
      <c r="C448" s="51" t="s">
        <v>4677</v>
      </c>
      <c r="D448" s="51" t="s">
        <v>6612</v>
      </c>
      <c r="E448" s="51" t="s">
        <v>6987</v>
      </c>
      <c r="F448" s="287">
        <f t="shared" si="6"/>
        <v>34.449999999999996</v>
      </c>
      <c r="G448" s="213">
        <v>1.78</v>
      </c>
      <c r="H448" s="213">
        <v>6.25</v>
      </c>
      <c r="I448" s="213">
        <v>4.1900000000000004</v>
      </c>
      <c r="J448" s="213">
        <v>3.06</v>
      </c>
      <c r="K448" s="213">
        <v>3.36</v>
      </c>
      <c r="L448" s="213">
        <v>2.76</v>
      </c>
      <c r="M448" s="213">
        <v>1.77</v>
      </c>
      <c r="N448" s="213">
        <v>3.16</v>
      </c>
      <c r="O448" s="213">
        <v>3.16</v>
      </c>
      <c r="P448" s="213">
        <v>3.16</v>
      </c>
      <c r="Q448" s="213">
        <v>1.8</v>
      </c>
      <c r="R448" s="213">
        <v>6.74</v>
      </c>
    </row>
    <row r="449" spans="1:18">
      <c r="A449" s="944" t="s">
        <v>1524</v>
      </c>
      <c r="B449" s="944" t="s">
        <v>1455</v>
      </c>
      <c r="C449" s="51" t="s">
        <v>4677</v>
      </c>
      <c r="D449" s="51" t="s">
        <v>6612</v>
      </c>
      <c r="E449" s="51" t="s">
        <v>6987</v>
      </c>
      <c r="F449" s="287">
        <f t="shared" si="6"/>
        <v>425.51000000000005</v>
      </c>
      <c r="G449" s="213">
        <v>35.1</v>
      </c>
      <c r="H449" s="213">
        <v>99.25</v>
      </c>
      <c r="I449" s="213">
        <v>60.24</v>
      </c>
      <c r="J449" s="213">
        <v>35.54</v>
      </c>
      <c r="K449" s="213">
        <v>10.29</v>
      </c>
      <c r="L449" s="213">
        <v>33.01</v>
      </c>
      <c r="M449" s="213">
        <v>19.8</v>
      </c>
      <c r="N449" s="213">
        <v>37.229999999999997</v>
      </c>
      <c r="O449" s="213">
        <v>37.99</v>
      </c>
      <c r="P449" s="213">
        <v>37.26</v>
      </c>
      <c r="Q449" s="213">
        <v>19.8</v>
      </c>
      <c r="R449" s="213">
        <v>94.54</v>
      </c>
    </row>
    <row r="450" spans="1:18">
      <c r="A450" s="944" t="s">
        <v>1524</v>
      </c>
      <c r="B450" s="944" t="s">
        <v>1455</v>
      </c>
      <c r="C450" s="51" t="s">
        <v>4677</v>
      </c>
      <c r="D450" s="51" t="s">
        <v>6612</v>
      </c>
      <c r="E450" s="51" t="s">
        <v>6987</v>
      </c>
      <c r="F450" s="287">
        <f t="shared" si="6"/>
        <v>2.77</v>
      </c>
      <c r="G450" s="213">
        <v>0.17</v>
      </c>
      <c r="H450" s="213">
        <v>0.57999999999999996</v>
      </c>
      <c r="I450" s="213">
        <v>0.38</v>
      </c>
      <c r="J450" s="213">
        <v>0.26</v>
      </c>
      <c r="K450" s="213">
        <v>7.0000000000000007E-2</v>
      </c>
      <c r="L450" s="213">
        <v>0.24</v>
      </c>
      <c r="M450" s="213">
        <v>0.14000000000000001</v>
      </c>
      <c r="N450" s="213">
        <v>0.26</v>
      </c>
      <c r="O450" s="213">
        <v>0.27</v>
      </c>
      <c r="P450" s="213">
        <v>0.26</v>
      </c>
      <c r="Q450" s="213">
        <v>0.14000000000000001</v>
      </c>
      <c r="R450" s="213">
        <v>0.56000000000000005</v>
      </c>
    </row>
    <row r="451" spans="1:18">
      <c r="A451" s="944" t="s">
        <v>1524</v>
      </c>
      <c r="B451" s="944" t="s">
        <v>1455</v>
      </c>
      <c r="C451" s="51" t="s">
        <v>4677</v>
      </c>
      <c r="D451" s="51" t="s">
        <v>6612</v>
      </c>
      <c r="E451" s="51" t="s">
        <v>6987</v>
      </c>
      <c r="F451" s="287">
        <f t="shared" ref="F451:F514" si="7">SUM(G451:Q451)</f>
        <v>7.05</v>
      </c>
      <c r="G451" s="213">
        <v>0.36</v>
      </c>
      <c r="H451" s="213">
        <v>1.3</v>
      </c>
      <c r="I451" s="213">
        <v>0.85</v>
      </c>
      <c r="J451" s="213">
        <v>0.61</v>
      </c>
      <c r="K451" s="213">
        <v>0.69</v>
      </c>
      <c r="L451" s="213">
        <v>0.56000000000000005</v>
      </c>
      <c r="M451" s="213">
        <v>0.37</v>
      </c>
      <c r="N451" s="213">
        <v>0.64</v>
      </c>
      <c r="O451" s="213">
        <v>0.65</v>
      </c>
      <c r="P451" s="213">
        <v>0.64</v>
      </c>
      <c r="Q451" s="213">
        <v>0.38</v>
      </c>
      <c r="R451" s="213">
        <v>1.24</v>
      </c>
    </row>
    <row r="452" spans="1:18">
      <c r="A452" s="944" t="s">
        <v>1524</v>
      </c>
      <c r="B452" s="944" t="s">
        <v>1455</v>
      </c>
      <c r="C452" s="51" t="s">
        <v>4677</v>
      </c>
      <c r="D452" s="51" t="s">
        <v>6612</v>
      </c>
      <c r="E452" s="51" t="s">
        <v>6987</v>
      </c>
      <c r="F452" s="287">
        <f t="shared" si="7"/>
        <v>0.92</v>
      </c>
      <c r="G452" s="213">
        <v>0.06</v>
      </c>
      <c r="H452" s="213">
        <v>0.18</v>
      </c>
      <c r="I452" s="213">
        <v>0.12</v>
      </c>
      <c r="J452" s="213">
        <v>0.08</v>
      </c>
      <c r="K452" s="213">
        <v>0.09</v>
      </c>
      <c r="L452" s="213">
        <v>7.0000000000000007E-2</v>
      </c>
      <c r="M452" s="213">
        <v>0.04</v>
      </c>
      <c r="N452" s="213">
        <v>0.08</v>
      </c>
      <c r="O452" s="213">
        <v>0.08</v>
      </c>
      <c r="P452" s="213">
        <v>0.08</v>
      </c>
      <c r="Q452" s="213">
        <v>0.04</v>
      </c>
      <c r="R452" s="213">
        <v>0.18</v>
      </c>
    </row>
    <row r="453" spans="1:18">
      <c r="A453" s="944" t="s">
        <v>1524</v>
      </c>
      <c r="B453" s="944" t="s">
        <v>445</v>
      </c>
      <c r="C453" s="51" t="s">
        <v>4677</v>
      </c>
      <c r="D453" s="51" t="s">
        <v>6612</v>
      </c>
      <c r="E453" s="51" t="s">
        <v>6987</v>
      </c>
      <c r="F453" s="287">
        <f t="shared" si="7"/>
        <v>157683.96000000002</v>
      </c>
      <c r="G453" s="213">
        <v>5674.36</v>
      </c>
      <c r="H453" s="213">
        <v>12352.07</v>
      </c>
      <c r="I453" s="213">
        <v>11459.9</v>
      </c>
      <c r="J453" s="213">
        <v>12352.07</v>
      </c>
      <c r="K453" s="213">
        <v>24237.07</v>
      </c>
      <c r="L453" s="213">
        <v>15760.89</v>
      </c>
      <c r="M453" s="213">
        <v>15760.88</v>
      </c>
      <c r="N453" s="213">
        <v>15408.88</v>
      </c>
      <c r="O453" s="213">
        <v>12573.68</v>
      </c>
      <c r="P453" s="213">
        <v>12397.7</v>
      </c>
      <c r="Q453" s="213">
        <v>19706.46</v>
      </c>
      <c r="R453" s="213">
        <v>19569.060000000001</v>
      </c>
    </row>
    <row r="454" spans="1:18">
      <c r="A454" s="944" t="s">
        <v>1524</v>
      </c>
      <c r="B454" s="944" t="s">
        <v>445</v>
      </c>
      <c r="C454" s="51" t="s">
        <v>4677</v>
      </c>
      <c r="D454" s="51" t="s">
        <v>6612</v>
      </c>
      <c r="E454" s="51" t="s">
        <v>6987</v>
      </c>
      <c r="F454" s="287">
        <f t="shared" si="7"/>
        <v>16948.79</v>
      </c>
      <c r="G454" s="213">
        <v>631.17999999999995</v>
      </c>
      <c r="H454" s="213">
        <v>1382.34</v>
      </c>
      <c r="I454" s="213">
        <v>1271</v>
      </c>
      <c r="J454" s="213">
        <v>1383.39</v>
      </c>
      <c r="K454" s="213">
        <v>2615.06</v>
      </c>
      <c r="L454" s="213">
        <v>1682.78</v>
      </c>
      <c r="M454" s="213">
        <v>1677.45</v>
      </c>
      <c r="N454" s="213">
        <v>1637.71</v>
      </c>
      <c r="O454" s="213">
        <v>1430.02</v>
      </c>
      <c r="P454" s="213">
        <v>1391.05</v>
      </c>
      <c r="Q454" s="213">
        <v>1846.81</v>
      </c>
      <c r="R454" s="213">
        <v>2206.5700000000002</v>
      </c>
    </row>
    <row r="455" spans="1:18">
      <c r="A455" s="944" t="s">
        <v>1524</v>
      </c>
      <c r="B455" s="944" t="s">
        <v>445</v>
      </c>
      <c r="C455" s="51" t="s">
        <v>4677</v>
      </c>
      <c r="D455" s="51" t="s">
        <v>6612</v>
      </c>
      <c r="E455" s="51" t="s">
        <v>6987</v>
      </c>
      <c r="F455" s="287">
        <f t="shared" si="7"/>
        <v>9951.8700000000008</v>
      </c>
      <c r="G455" s="213">
        <v>342.51</v>
      </c>
      <c r="H455" s="213">
        <v>749.25</v>
      </c>
      <c r="I455" s="213">
        <v>692.57</v>
      </c>
      <c r="J455" s="213">
        <v>748.37</v>
      </c>
      <c r="K455" s="213">
        <v>1548.17</v>
      </c>
      <c r="L455" s="213">
        <v>1041.26</v>
      </c>
      <c r="M455" s="213">
        <v>988.45</v>
      </c>
      <c r="N455" s="213">
        <v>987.69</v>
      </c>
      <c r="O455" s="213">
        <v>820.51</v>
      </c>
      <c r="P455" s="213">
        <v>799.45</v>
      </c>
      <c r="Q455" s="213">
        <v>1233.6400000000001</v>
      </c>
      <c r="R455" s="213">
        <v>1287.71</v>
      </c>
    </row>
    <row r="456" spans="1:18">
      <c r="A456" s="944" t="s">
        <v>1524</v>
      </c>
      <c r="B456" s="944" t="s">
        <v>445</v>
      </c>
      <c r="C456" s="51" t="s">
        <v>4677</v>
      </c>
      <c r="D456" s="51" t="s">
        <v>6612</v>
      </c>
      <c r="E456" s="51" t="s">
        <v>6987</v>
      </c>
      <c r="F456" s="287">
        <f t="shared" si="7"/>
        <v>2380.37</v>
      </c>
      <c r="G456" s="213">
        <v>80.11</v>
      </c>
      <c r="H456" s="213">
        <v>175.23</v>
      </c>
      <c r="I456" s="213">
        <v>161.97999999999999</v>
      </c>
      <c r="J456" s="213">
        <v>175.02</v>
      </c>
      <c r="K456" s="213">
        <v>374.74</v>
      </c>
      <c r="L456" s="213">
        <v>251.03</v>
      </c>
      <c r="M456" s="213">
        <v>231.17</v>
      </c>
      <c r="N456" s="213">
        <v>230.98</v>
      </c>
      <c r="O456" s="213">
        <v>202.76</v>
      </c>
      <c r="P456" s="213">
        <v>186.96</v>
      </c>
      <c r="Q456" s="213">
        <v>310.39</v>
      </c>
      <c r="R456" s="213">
        <v>304.63</v>
      </c>
    </row>
    <row r="457" spans="1:18">
      <c r="A457" s="944" t="s">
        <v>1524</v>
      </c>
      <c r="B457" s="944" t="s">
        <v>445</v>
      </c>
      <c r="C457" s="51" t="s">
        <v>4677</v>
      </c>
      <c r="D457" s="51" t="s">
        <v>6612</v>
      </c>
      <c r="E457" s="51" t="s">
        <v>6987</v>
      </c>
      <c r="F457" s="287">
        <f t="shared" si="7"/>
        <v>29747.77</v>
      </c>
      <c r="G457" s="213">
        <v>1174.68</v>
      </c>
      <c r="H457" s="213">
        <v>2538.42</v>
      </c>
      <c r="I457" s="213">
        <v>2336.58</v>
      </c>
      <c r="J457" s="213">
        <v>2537.8000000000002</v>
      </c>
      <c r="K457" s="213">
        <v>3433.13</v>
      </c>
      <c r="L457" s="213">
        <v>3447.73</v>
      </c>
      <c r="M457" s="213">
        <v>3367</v>
      </c>
      <c r="N457" s="213">
        <v>3750.25</v>
      </c>
      <c r="O457" s="213">
        <v>3358.98</v>
      </c>
      <c r="P457" s="213">
        <v>1018</v>
      </c>
      <c r="Q457" s="213">
        <v>2785.2</v>
      </c>
      <c r="R457" s="213">
        <v>3867.92</v>
      </c>
    </row>
    <row r="458" spans="1:18">
      <c r="A458" s="944" t="s">
        <v>1524</v>
      </c>
      <c r="B458" s="944" t="s">
        <v>445</v>
      </c>
      <c r="C458" s="51" t="s">
        <v>4677</v>
      </c>
      <c r="D458" s="51" t="s">
        <v>6612</v>
      </c>
      <c r="E458" s="51" t="s">
        <v>6987</v>
      </c>
      <c r="F458" s="287">
        <f t="shared" si="7"/>
        <v>178.67</v>
      </c>
      <c r="G458" s="213">
        <v>7.32</v>
      </c>
      <c r="H458" s="213">
        <v>15.88</v>
      </c>
      <c r="I458" s="213">
        <v>14.58</v>
      </c>
      <c r="J458" s="213">
        <v>15.87</v>
      </c>
      <c r="K458" s="213">
        <v>20.8</v>
      </c>
      <c r="L458" s="213">
        <v>19.45</v>
      </c>
      <c r="M458" s="213">
        <v>19.059999999999999</v>
      </c>
      <c r="N458" s="213">
        <v>18.45</v>
      </c>
      <c r="O458" s="213">
        <v>17.04</v>
      </c>
      <c r="P458" s="213">
        <v>14.04</v>
      </c>
      <c r="Q458" s="213">
        <v>16.18</v>
      </c>
      <c r="R458" s="213">
        <v>22.14</v>
      </c>
    </row>
    <row r="459" spans="1:18">
      <c r="A459" s="944" t="s">
        <v>1524</v>
      </c>
      <c r="B459" s="944" t="s">
        <v>445</v>
      </c>
      <c r="C459" s="51" t="s">
        <v>4677</v>
      </c>
      <c r="D459" s="51" t="s">
        <v>6612</v>
      </c>
      <c r="E459" s="51" t="s">
        <v>6987</v>
      </c>
      <c r="F459" s="287">
        <f t="shared" si="7"/>
        <v>277.21999999999997</v>
      </c>
      <c r="G459" s="213">
        <v>0</v>
      </c>
      <c r="H459" s="213">
        <v>0</v>
      </c>
      <c r="I459" s="213">
        <v>0</v>
      </c>
      <c r="J459" s="213">
        <v>0</v>
      </c>
      <c r="K459" s="213">
        <v>5.0599999999999996</v>
      </c>
      <c r="L459" s="213">
        <v>16.36</v>
      </c>
      <c r="M459" s="213">
        <v>51.24</v>
      </c>
      <c r="N459" s="213">
        <v>49.85</v>
      </c>
      <c r="O459" s="213">
        <v>47.83</v>
      </c>
      <c r="P459" s="213">
        <v>40.299999999999997</v>
      </c>
      <c r="Q459" s="213">
        <v>66.58</v>
      </c>
      <c r="R459" s="213">
        <v>63.94</v>
      </c>
    </row>
    <row r="460" spans="1:18">
      <c r="A460" s="944" t="s">
        <v>1524</v>
      </c>
      <c r="B460" s="944" t="s">
        <v>445</v>
      </c>
      <c r="C460" s="51" t="s">
        <v>4677</v>
      </c>
      <c r="D460" s="51" t="s">
        <v>6612</v>
      </c>
      <c r="E460" s="51" t="s">
        <v>6987</v>
      </c>
      <c r="F460" s="287">
        <f t="shared" si="7"/>
        <v>483.84999999999991</v>
      </c>
      <c r="G460" s="213">
        <v>17.02</v>
      </c>
      <c r="H460" s="213">
        <v>37.049999999999997</v>
      </c>
      <c r="I460" s="213">
        <v>33.9</v>
      </c>
      <c r="J460" s="213">
        <v>37.04</v>
      </c>
      <c r="K460" s="213">
        <v>74.150000000000006</v>
      </c>
      <c r="L460" s="213">
        <v>48.61</v>
      </c>
      <c r="M460" s="213">
        <v>47.28</v>
      </c>
      <c r="N460" s="213">
        <v>46</v>
      </c>
      <c r="O460" s="213">
        <v>44.15</v>
      </c>
      <c r="P460" s="213">
        <v>37.200000000000003</v>
      </c>
      <c r="Q460" s="213">
        <v>61.45</v>
      </c>
      <c r="R460" s="213">
        <v>56.98</v>
      </c>
    </row>
    <row r="461" spans="1:18">
      <c r="A461" s="944" t="s">
        <v>1524</v>
      </c>
      <c r="B461" s="944" t="s">
        <v>445</v>
      </c>
      <c r="C461" s="51" t="s">
        <v>4677</v>
      </c>
      <c r="D461" s="51" t="s">
        <v>6612</v>
      </c>
      <c r="E461" s="51" t="s">
        <v>6987</v>
      </c>
      <c r="F461" s="287">
        <f t="shared" si="7"/>
        <v>61.779999999999994</v>
      </c>
      <c r="G461" s="213">
        <v>2.2400000000000002</v>
      </c>
      <c r="H461" s="213">
        <v>4.8499999999999996</v>
      </c>
      <c r="I461" s="213">
        <v>4.53</v>
      </c>
      <c r="J461" s="213">
        <v>4.8499999999999996</v>
      </c>
      <c r="K461" s="213">
        <v>9.7899999999999991</v>
      </c>
      <c r="L461" s="213">
        <v>6.4</v>
      </c>
      <c r="M461" s="213">
        <v>6.4</v>
      </c>
      <c r="N461" s="213">
        <v>6.24</v>
      </c>
      <c r="O461" s="213">
        <v>4.88</v>
      </c>
      <c r="P461" s="213">
        <v>4.8</v>
      </c>
      <c r="Q461" s="213">
        <v>6.8</v>
      </c>
      <c r="R461" s="213">
        <v>7.56</v>
      </c>
    </row>
    <row r="462" spans="1:18">
      <c r="A462" s="944" t="s">
        <v>1524</v>
      </c>
      <c r="B462" s="944" t="s">
        <v>1224</v>
      </c>
      <c r="C462" s="51" t="s">
        <v>4677</v>
      </c>
      <c r="D462" s="51" t="s">
        <v>6612</v>
      </c>
      <c r="E462" s="51" t="s">
        <v>6987</v>
      </c>
      <c r="F462" s="287">
        <f t="shared" si="7"/>
        <v>2830.98</v>
      </c>
      <c r="G462" s="213">
        <v>22</v>
      </c>
      <c r="H462" s="213">
        <v>428.75</v>
      </c>
      <c r="I462" s="213">
        <v>381.43</v>
      </c>
      <c r="J462" s="213">
        <v>0</v>
      </c>
      <c r="K462" s="213">
        <v>0</v>
      </c>
      <c r="L462" s="213">
        <v>597</v>
      </c>
      <c r="M462" s="213">
        <v>0</v>
      </c>
      <c r="N462" s="213">
        <v>460.2</v>
      </c>
      <c r="O462" s="213">
        <v>814.72</v>
      </c>
      <c r="P462" s="213">
        <v>24.89</v>
      </c>
      <c r="Q462" s="213">
        <v>101.99</v>
      </c>
      <c r="R462" s="213">
        <v>0</v>
      </c>
    </row>
    <row r="463" spans="1:18">
      <c r="A463" s="944" t="s">
        <v>1524</v>
      </c>
      <c r="B463" s="944" t="s">
        <v>1224</v>
      </c>
      <c r="C463" s="51" t="s">
        <v>4677</v>
      </c>
      <c r="D463" s="51" t="s">
        <v>6612</v>
      </c>
      <c r="E463" s="51" t="s">
        <v>6987</v>
      </c>
      <c r="F463" s="287">
        <f t="shared" si="7"/>
        <v>422.06</v>
      </c>
      <c r="G463" s="213">
        <v>1.71</v>
      </c>
      <c r="H463" s="213">
        <v>45.87</v>
      </c>
      <c r="I463" s="213">
        <v>50.6</v>
      </c>
      <c r="J463" s="213">
        <v>0</v>
      </c>
      <c r="K463" s="213">
        <v>0</v>
      </c>
      <c r="L463" s="213">
        <v>96.53</v>
      </c>
      <c r="M463" s="213">
        <v>0</v>
      </c>
      <c r="N463" s="213">
        <v>80.459999999999994</v>
      </c>
      <c r="O463" s="213">
        <v>126.38</v>
      </c>
      <c r="P463" s="213">
        <v>4.0199999999999996</v>
      </c>
      <c r="Q463" s="213">
        <v>16.489999999999998</v>
      </c>
      <c r="R463" s="213">
        <v>0</v>
      </c>
    </row>
    <row r="464" spans="1:18">
      <c r="A464" s="944" t="s">
        <v>1524</v>
      </c>
      <c r="B464" s="944" t="s">
        <v>1224</v>
      </c>
      <c r="C464" s="51" t="s">
        <v>4677</v>
      </c>
      <c r="D464" s="51" t="s">
        <v>6612</v>
      </c>
      <c r="E464" s="51" t="s">
        <v>6987</v>
      </c>
      <c r="F464" s="287">
        <f t="shared" si="7"/>
        <v>179.36999999999998</v>
      </c>
      <c r="G464" s="213">
        <v>1.36</v>
      </c>
      <c r="H464" s="213">
        <v>25.72</v>
      </c>
      <c r="I464" s="213">
        <v>22.36</v>
      </c>
      <c r="J464" s="213">
        <v>0</v>
      </c>
      <c r="K464" s="213">
        <v>0</v>
      </c>
      <c r="L464" s="213">
        <v>36.42</v>
      </c>
      <c r="M464" s="213">
        <v>0</v>
      </c>
      <c r="N464" s="213">
        <v>30.86</v>
      </c>
      <c r="O464" s="213">
        <v>51.32</v>
      </c>
      <c r="P464" s="213">
        <v>5.01</v>
      </c>
      <c r="Q464" s="213">
        <v>6.32</v>
      </c>
      <c r="R464" s="213">
        <v>0</v>
      </c>
    </row>
    <row r="465" spans="1:18">
      <c r="A465" s="944" t="s">
        <v>1524</v>
      </c>
      <c r="B465" s="944" t="s">
        <v>1224</v>
      </c>
      <c r="C465" s="51" t="s">
        <v>4677</v>
      </c>
      <c r="D465" s="51" t="s">
        <v>6612</v>
      </c>
      <c r="E465" s="51" t="s">
        <v>6987</v>
      </c>
      <c r="F465" s="287">
        <f t="shared" si="7"/>
        <v>41.94</v>
      </c>
      <c r="G465" s="213">
        <v>0.32</v>
      </c>
      <c r="H465" s="213">
        <v>6.01</v>
      </c>
      <c r="I465" s="213">
        <v>5.23</v>
      </c>
      <c r="J465" s="213">
        <v>0</v>
      </c>
      <c r="K465" s="213">
        <v>0</v>
      </c>
      <c r="L465" s="213">
        <v>8.51</v>
      </c>
      <c r="M465" s="213">
        <v>0</v>
      </c>
      <c r="N465" s="213">
        <v>7.22</v>
      </c>
      <c r="O465" s="213">
        <v>12</v>
      </c>
      <c r="P465" s="213">
        <v>1.17</v>
      </c>
      <c r="Q465" s="213">
        <v>1.48</v>
      </c>
      <c r="R465" s="213">
        <v>0</v>
      </c>
    </row>
    <row r="466" spans="1:18">
      <c r="A466" s="944" t="s">
        <v>1524</v>
      </c>
      <c r="B466" s="944" t="s">
        <v>1224</v>
      </c>
      <c r="C466" s="51" t="s">
        <v>4677</v>
      </c>
      <c r="D466" s="51" t="s">
        <v>6612</v>
      </c>
      <c r="E466" s="51" t="s">
        <v>6987</v>
      </c>
      <c r="F466" s="287">
        <f t="shared" si="7"/>
        <v>527.94999999999993</v>
      </c>
      <c r="G466" s="213">
        <v>3.75</v>
      </c>
      <c r="H466" s="213">
        <v>90.33</v>
      </c>
      <c r="I466" s="213">
        <v>67.150000000000006</v>
      </c>
      <c r="J466" s="213">
        <v>0</v>
      </c>
      <c r="K466" s="213">
        <v>0</v>
      </c>
      <c r="L466" s="213">
        <v>123.45</v>
      </c>
      <c r="M466" s="213">
        <v>0</v>
      </c>
      <c r="N466" s="213">
        <v>94.45</v>
      </c>
      <c r="O466" s="213">
        <v>135.04</v>
      </c>
      <c r="P466" s="213">
        <v>13.78</v>
      </c>
      <c r="Q466" s="213">
        <v>0</v>
      </c>
      <c r="R466" s="213">
        <v>0</v>
      </c>
    </row>
    <row r="467" spans="1:18">
      <c r="A467" s="944" t="s">
        <v>1524</v>
      </c>
      <c r="B467" s="944" t="s">
        <v>1224</v>
      </c>
      <c r="C467" s="51" t="s">
        <v>4677</v>
      </c>
      <c r="D467" s="51" t="s">
        <v>6612</v>
      </c>
      <c r="E467" s="51" t="s">
        <v>6987</v>
      </c>
      <c r="F467" s="287">
        <f t="shared" si="7"/>
        <v>3.47</v>
      </c>
      <c r="G467" s="213">
        <v>0.03</v>
      </c>
      <c r="H467" s="213">
        <v>0.51</v>
      </c>
      <c r="I467" s="213">
        <v>0.41</v>
      </c>
      <c r="J467" s="213">
        <v>0</v>
      </c>
      <c r="K467" s="213">
        <v>0</v>
      </c>
      <c r="L467" s="213">
        <v>0.81</v>
      </c>
      <c r="M467" s="213">
        <v>0</v>
      </c>
      <c r="N467" s="213">
        <v>0.67</v>
      </c>
      <c r="O467" s="213">
        <v>0.94</v>
      </c>
      <c r="P467" s="213">
        <v>0.1</v>
      </c>
      <c r="Q467" s="213">
        <v>0</v>
      </c>
      <c r="R467" s="213">
        <v>0</v>
      </c>
    </row>
    <row r="468" spans="1:18">
      <c r="A468" s="944" t="s">
        <v>1524</v>
      </c>
      <c r="B468" s="944" t="s">
        <v>1224</v>
      </c>
      <c r="C468" s="51" t="s">
        <v>4677</v>
      </c>
      <c r="D468" s="51" t="s">
        <v>6612</v>
      </c>
      <c r="E468" s="51" t="s">
        <v>6987</v>
      </c>
      <c r="F468" s="287">
        <f t="shared" si="7"/>
        <v>4.4700000000000006</v>
      </c>
      <c r="G468" s="213">
        <v>0</v>
      </c>
      <c r="H468" s="213">
        <v>0.06</v>
      </c>
      <c r="I468" s="213">
        <v>0.08</v>
      </c>
      <c r="J468" s="213">
        <v>0</v>
      </c>
      <c r="K468" s="213">
        <v>0</v>
      </c>
      <c r="L468" s="213">
        <v>0</v>
      </c>
      <c r="M468" s="213">
        <v>0</v>
      </c>
      <c r="N468" s="213">
        <v>1.59</v>
      </c>
      <c r="O468" s="213">
        <v>2.1800000000000002</v>
      </c>
      <c r="P468" s="213">
        <v>0.23</v>
      </c>
      <c r="Q468" s="213">
        <v>0.33</v>
      </c>
      <c r="R468" s="213">
        <v>0</v>
      </c>
    </row>
    <row r="469" spans="1:18">
      <c r="A469" s="944" t="s">
        <v>1524</v>
      </c>
      <c r="B469" s="944" t="s">
        <v>1224</v>
      </c>
      <c r="C469" s="51" t="s">
        <v>4677</v>
      </c>
      <c r="D469" s="51" t="s">
        <v>6612</v>
      </c>
      <c r="E469" s="51" t="s">
        <v>6987</v>
      </c>
      <c r="F469" s="287">
        <f t="shared" si="7"/>
        <v>7.9899999999999993</v>
      </c>
      <c r="G469" s="213">
        <v>0.05</v>
      </c>
      <c r="H469" s="213">
        <v>1.1599999999999999</v>
      </c>
      <c r="I469" s="213">
        <v>0.99</v>
      </c>
      <c r="J469" s="213">
        <v>0</v>
      </c>
      <c r="K469" s="213">
        <v>0</v>
      </c>
      <c r="L469" s="213">
        <v>1.79</v>
      </c>
      <c r="M469" s="213">
        <v>0</v>
      </c>
      <c r="N469" s="213">
        <v>1.47</v>
      </c>
      <c r="O469" s="213">
        <v>2.0099999999999998</v>
      </c>
      <c r="P469" s="213">
        <v>0.21</v>
      </c>
      <c r="Q469" s="213">
        <v>0.31</v>
      </c>
      <c r="R469" s="213">
        <v>0</v>
      </c>
    </row>
    <row r="470" spans="1:18">
      <c r="A470" s="944" t="s">
        <v>1524</v>
      </c>
      <c r="B470" s="944" t="s">
        <v>1224</v>
      </c>
      <c r="C470" s="51" t="s">
        <v>4677</v>
      </c>
      <c r="D470" s="51" t="s">
        <v>6612</v>
      </c>
      <c r="E470" s="51" t="s">
        <v>6987</v>
      </c>
      <c r="F470" s="287">
        <f t="shared" si="7"/>
        <v>1.1500000000000001</v>
      </c>
      <c r="G470" s="213">
        <v>0.01</v>
      </c>
      <c r="H470" s="213">
        <v>0.19</v>
      </c>
      <c r="I470" s="213">
        <v>0.14000000000000001</v>
      </c>
      <c r="J470" s="213">
        <v>0</v>
      </c>
      <c r="K470" s="213">
        <v>0</v>
      </c>
      <c r="L470" s="213">
        <v>0.24</v>
      </c>
      <c r="M470" s="213">
        <v>0</v>
      </c>
      <c r="N470" s="213">
        <v>0.19</v>
      </c>
      <c r="O470" s="213">
        <v>0.33</v>
      </c>
      <c r="P470" s="213">
        <v>0.01</v>
      </c>
      <c r="Q470" s="213">
        <v>0.04</v>
      </c>
      <c r="R470" s="213">
        <v>0</v>
      </c>
    </row>
    <row r="471" spans="1:18">
      <c r="A471" s="944" t="s">
        <v>1524</v>
      </c>
      <c r="B471" s="944" t="s">
        <v>359</v>
      </c>
      <c r="C471" s="51" t="s">
        <v>4677</v>
      </c>
      <c r="D471" s="51" t="s">
        <v>6612</v>
      </c>
      <c r="E471" s="51" t="s">
        <v>6987</v>
      </c>
      <c r="F471" s="287">
        <f t="shared" si="7"/>
        <v>31362.48</v>
      </c>
      <c r="G471" s="213">
        <v>1427.66</v>
      </c>
      <c r="H471" s="213">
        <v>2612.3200000000002</v>
      </c>
      <c r="I471" s="213">
        <v>1216.28</v>
      </c>
      <c r="J471" s="213">
        <v>2418.84</v>
      </c>
      <c r="K471" s="213">
        <v>3240.05</v>
      </c>
      <c r="L471" s="213">
        <v>2455.1999999999998</v>
      </c>
      <c r="M471" s="213">
        <v>3056.68</v>
      </c>
      <c r="N471" s="213">
        <v>3218.82</v>
      </c>
      <c r="O471" s="213">
        <v>3883.1</v>
      </c>
      <c r="P471" s="213">
        <v>2904.14</v>
      </c>
      <c r="Q471" s="213">
        <v>4929.3900000000003</v>
      </c>
      <c r="R471" s="213">
        <v>3729.85</v>
      </c>
    </row>
    <row r="472" spans="1:18">
      <c r="A472" s="944" t="s">
        <v>1524</v>
      </c>
      <c r="B472" s="944" t="s">
        <v>359</v>
      </c>
      <c r="C472" s="51" t="s">
        <v>4677</v>
      </c>
      <c r="D472" s="51" t="s">
        <v>6612</v>
      </c>
      <c r="E472" s="51" t="s">
        <v>6987</v>
      </c>
      <c r="F472" s="287">
        <f t="shared" si="7"/>
        <v>3032.8900000000003</v>
      </c>
      <c r="G472" s="213">
        <v>132.77000000000001</v>
      </c>
      <c r="H472" s="213">
        <v>242.95</v>
      </c>
      <c r="I472" s="213">
        <v>111.14</v>
      </c>
      <c r="J472" s="213">
        <v>224.95</v>
      </c>
      <c r="K472" s="213">
        <v>301.33</v>
      </c>
      <c r="L472" s="213">
        <v>243.31</v>
      </c>
      <c r="M472" s="213">
        <v>297.95</v>
      </c>
      <c r="N472" s="213">
        <v>306.19</v>
      </c>
      <c r="O472" s="213">
        <v>436.5</v>
      </c>
      <c r="P472" s="213">
        <v>270.52</v>
      </c>
      <c r="Q472" s="213">
        <v>465.28</v>
      </c>
      <c r="R472" s="213">
        <v>381.92</v>
      </c>
    </row>
    <row r="473" spans="1:18">
      <c r="A473" s="944" t="s">
        <v>1524</v>
      </c>
      <c r="B473" s="944" t="s">
        <v>359</v>
      </c>
      <c r="C473" s="51" t="s">
        <v>4677</v>
      </c>
      <c r="D473" s="51" t="s">
        <v>6612</v>
      </c>
      <c r="E473" s="51" t="s">
        <v>6987</v>
      </c>
      <c r="F473" s="287">
        <f t="shared" si="7"/>
        <v>1817.18</v>
      </c>
      <c r="G473" s="213">
        <v>77.47</v>
      </c>
      <c r="H473" s="213">
        <v>145.81</v>
      </c>
      <c r="I473" s="213">
        <v>66.48</v>
      </c>
      <c r="J473" s="213">
        <v>132.72</v>
      </c>
      <c r="K473" s="213">
        <v>188.46</v>
      </c>
      <c r="L473" s="213">
        <v>147.38999999999999</v>
      </c>
      <c r="M473" s="213">
        <v>157.69</v>
      </c>
      <c r="N473" s="213">
        <v>180.04</v>
      </c>
      <c r="O473" s="213">
        <v>245.27</v>
      </c>
      <c r="P473" s="213">
        <v>175.86</v>
      </c>
      <c r="Q473" s="213">
        <v>299.99</v>
      </c>
      <c r="R473" s="213">
        <v>359.12</v>
      </c>
    </row>
    <row r="474" spans="1:18">
      <c r="A474" s="944" t="s">
        <v>1524</v>
      </c>
      <c r="B474" s="944" t="s">
        <v>359</v>
      </c>
      <c r="C474" s="51" t="s">
        <v>4677</v>
      </c>
      <c r="D474" s="51" t="s">
        <v>6612</v>
      </c>
      <c r="E474" s="51" t="s">
        <v>6987</v>
      </c>
      <c r="F474" s="287">
        <f t="shared" si="7"/>
        <v>425.02</v>
      </c>
      <c r="G474" s="213">
        <v>18.12</v>
      </c>
      <c r="H474" s="213">
        <v>34.1</v>
      </c>
      <c r="I474" s="213">
        <v>15.56</v>
      </c>
      <c r="J474" s="213">
        <v>31.05</v>
      </c>
      <c r="K474" s="213">
        <v>44.09</v>
      </c>
      <c r="L474" s="213">
        <v>34.47</v>
      </c>
      <c r="M474" s="213">
        <v>36.869999999999997</v>
      </c>
      <c r="N474" s="213">
        <v>42.11</v>
      </c>
      <c r="O474" s="213">
        <v>57.36</v>
      </c>
      <c r="P474" s="213">
        <v>41.13</v>
      </c>
      <c r="Q474" s="213">
        <v>70.16</v>
      </c>
      <c r="R474" s="213">
        <v>83.99</v>
      </c>
    </row>
    <row r="475" spans="1:18">
      <c r="A475" s="944" t="s">
        <v>1524</v>
      </c>
      <c r="B475" s="944" t="s">
        <v>359</v>
      </c>
      <c r="C475" s="51" t="s">
        <v>4677</v>
      </c>
      <c r="D475" s="51" t="s">
        <v>6612</v>
      </c>
      <c r="E475" s="51" t="s">
        <v>6987</v>
      </c>
      <c r="F475" s="287">
        <f t="shared" si="7"/>
        <v>10042.830000000002</v>
      </c>
      <c r="G475" s="213">
        <v>436.5</v>
      </c>
      <c r="H475" s="213">
        <v>714.34</v>
      </c>
      <c r="I475" s="213">
        <v>327.97</v>
      </c>
      <c r="J475" s="213">
        <v>682.03</v>
      </c>
      <c r="K475" s="213">
        <v>491.06</v>
      </c>
      <c r="L475" s="213">
        <v>663.94</v>
      </c>
      <c r="M475" s="213">
        <v>783.14</v>
      </c>
      <c r="N475" s="213">
        <v>1482.48</v>
      </c>
      <c r="O475" s="213">
        <v>1566.72</v>
      </c>
      <c r="P475" s="213">
        <v>1363.07</v>
      </c>
      <c r="Q475" s="213">
        <v>1531.58</v>
      </c>
      <c r="R475" s="213">
        <v>1605.1</v>
      </c>
    </row>
    <row r="476" spans="1:18">
      <c r="A476" s="944" t="s">
        <v>1524</v>
      </c>
      <c r="B476" s="944" t="s">
        <v>359</v>
      </c>
      <c r="C476" s="51" t="s">
        <v>4677</v>
      </c>
      <c r="D476" s="51" t="s">
        <v>6612</v>
      </c>
      <c r="E476" s="51" t="s">
        <v>6987</v>
      </c>
      <c r="F476" s="287">
        <f t="shared" si="7"/>
        <v>39.629999999999995</v>
      </c>
      <c r="G476" s="213">
        <v>2.0699999999999998</v>
      </c>
      <c r="H476" s="213">
        <v>3.67</v>
      </c>
      <c r="I476" s="213">
        <v>1.69</v>
      </c>
      <c r="J476" s="213">
        <v>3.5</v>
      </c>
      <c r="K476" s="213">
        <v>2.56</v>
      </c>
      <c r="L476" s="213">
        <v>3.39</v>
      </c>
      <c r="M476" s="213">
        <v>4.05</v>
      </c>
      <c r="N476" s="213">
        <v>4.5599999999999996</v>
      </c>
      <c r="O476" s="213">
        <v>5.29</v>
      </c>
      <c r="P476" s="213">
        <v>4.13</v>
      </c>
      <c r="Q476" s="213">
        <v>4.72</v>
      </c>
      <c r="R476" s="213">
        <v>5.22</v>
      </c>
    </row>
    <row r="477" spans="1:18">
      <c r="A477" s="944" t="s">
        <v>1524</v>
      </c>
      <c r="B477" s="944" t="s">
        <v>359</v>
      </c>
      <c r="C477" s="51" t="s">
        <v>4677</v>
      </c>
      <c r="D477" s="51" t="s">
        <v>6612</v>
      </c>
      <c r="E477" s="51" t="s">
        <v>6987</v>
      </c>
      <c r="F477" s="287">
        <f t="shared" si="7"/>
        <v>57.460000000000008</v>
      </c>
      <c r="G477" s="213">
        <v>0</v>
      </c>
      <c r="H477" s="213">
        <v>0.02</v>
      </c>
      <c r="I477" s="213">
        <v>7.0000000000000007E-2</v>
      </c>
      <c r="J477" s="213">
        <v>0</v>
      </c>
      <c r="K477" s="213">
        <v>0</v>
      </c>
      <c r="L477" s="213">
        <v>0</v>
      </c>
      <c r="M477" s="213">
        <v>9.2799999999999994</v>
      </c>
      <c r="N477" s="213">
        <v>10.42</v>
      </c>
      <c r="O477" s="213">
        <v>12.2</v>
      </c>
      <c r="P477" s="213">
        <v>9.4600000000000009</v>
      </c>
      <c r="Q477" s="213">
        <v>16.010000000000002</v>
      </c>
      <c r="R477" s="213">
        <v>12</v>
      </c>
    </row>
    <row r="478" spans="1:18">
      <c r="A478" s="944" t="s">
        <v>1524</v>
      </c>
      <c r="B478" s="944" t="s">
        <v>359</v>
      </c>
      <c r="C478" s="51" t="s">
        <v>4677</v>
      </c>
      <c r="D478" s="51" t="s">
        <v>6612</v>
      </c>
      <c r="E478" s="51" t="s">
        <v>6987</v>
      </c>
      <c r="F478" s="287">
        <f t="shared" si="7"/>
        <v>92.580000000000013</v>
      </c>
      <c r="G478" s="213">
        <v>4.28</v>
      </c>
      <c r="H478" s="213">
        <v>7.62</v>
      </c>
      <c r="I478" s="213">
        <v>3.59</v>
      </c>
      <c r="J478" s="213">
        <v>7.25</v>
      </c>
      <c r="K478" s="213">
        <v>9.7200000000000006</v>
      </c>
      <c r="L478" s="213">
        <v>7.14</v>
      </c>
      <c r="M478" s="213">
        <v>8.56</v>
      </c>
      <c r="N478" s="213">
        <v>9.6300000000000008</v>
      </c>
      <c r="O478" s="213">
        <v>11.26</v>
      </c>
      <c r="P478" s="213">
        <v>8.74</v>
      </c>
      <c r="Q478" s="213">
        <v>14.79</v>
      </c>
      <c r="R478" s="213">
        <v>11.05</v>
      </c>
    </row>
    <row r="479" spans="1:18">
      <c r="A479" s="944" t="s">
        <v>1524</v>
      </c>
      <c r="B479" s="944" t="s">
        <v>359</v>
      </c>
      <c r="C479" s="51" t="s">
        <v>4677</v>
      </c>
      <c r="D479" s="51" t="s">
        <v>6612</v>
      </c>
      <c r="E479" s="51" t="s">
        <v>6987</v>
      </c>
      <c r="F479" s="287">
        <f t="shared" si="7"/>
        <v>15.679999999999998</v>
      </c>
      <c r="G479" s="213">
        <v>0.8</v>
      </c>
      <c r="H479" s="213">
        <v>1.35</v>
      </c>
      <c r="I479" s="213">
        <v>0.6</v>
      </c>
      <c r="J479" s="213">
        <v>1.25</v>
      </c>
      <c r="K479" s="213">
        <v>1.62</v>
      </c>
      <c r="L479" s="213">
        <v>1.22</v>
      </c>
      <c r="M479" s="213">
        <v>1.5</v>
      </c>
      <c r="N479" s="213">
        <v>1.59</v>
      </c>
      <c r="O479" s="213">
        <v>1.86</v>
      </c>
      <c r="P479" s="213">
        <v>1.45</v>
      </c>
      <c r="Q479" s="213">
        <v>2.44</v>
      </c>
      <c r="R479" s="213">
        <v>1.8</v>
      </c>
    </row>
    <row r="480" spans="1:18">
      <c r="A480" s="944" t="s">
        <v>1524</v>
      </c>
      <c r="B480" s="944" t="s">
        <v>447</v>
      </c>
      <c r="C480" s="51" t="s">
        <v>4677</v>
      </c>
      <c r="D480" s="51" t="s">
        <v>6612</v>
      </c>
      <c r="E480" s="51" t="s">
        <v>6987</v>
      </c>
      <c r="F480" s="287">
        <f t="shared" si="7"/>
        <v>326635.52999999997</v>
      </c>
      <c r="G480" s="213">
        <v>11739.77</v>
      </c>
      <c r="H480" s="213">
        <v>27851.599999999999</v>
      </c>
      <c r="I480" s="213">
        <v>28499.62</v>
      </c>
      <c r="J480" s="213">
        <v>25988.01</v>
      </c>
      <c r="K480" s="213">
        <v>41574.620000000003</v>
      </c>
      <c r="L480" s="213">
        <v>28705.25</v>
      </c>
      <c r="M480" s="213">
        <v>29425.24</v>
      </c>
      <c r="N480" s="213">
        <v>29695.86</v>
      </c>
      <c r="O480" s="213">
        <v>29425.26</v>
      </c>
      <c r="P480" s="213">
        <v>29425.24</v>
      </c>
      <c r="Q480" s="213">
        <v>44305.06</v>
      </c>
      <c r="R480" s="213">
        <v>48871.97</v>
      </c>
    </row>
    <row r="481" spans="1:18">
      <c r="A481" s="944" t="s">
        <v>1524</v>
      </c>
      <c r="B481" s="944" t="s">
        <v>447</v>
      </c>
      <c r="C481" s="51" t="s">
        <v>4677</v>
      </c>
      <c r="D481" s="51" t="s">
        <v>6612</v>
      </c>
      <c r="E481" s="51" t="s">
        <v>6987</v>
      </c>
      <c r="F481" s="287">
        <f t="shared" si="7"/>
        <v>37679.33</v>
      </c>
      <c r="G481" s="213">
        <v>1356.13</v>
      </c>
      <c r="H481" s="213">
        <v>2991.34</v>
      </c>
      <c r="I481" s="213">
        <v>3121.73</v>
      </c>
      <c r="J481" s="213">
        <v>2834.33</v>
      </c>
      <c r="K481" s="213">
        <v>4602.16</v>
      </c>
      <c r="L481" s="213">
        <v>3167.7</v>
      </c>
      <c r="M481" s="213">
        <v>3151.41</v>
      </c>
      <c r="N481" s="213">
        <v>3156.19</v>
      </c>
      <c r="O481" s="213">
        <v>3653.52</v>
      </c>
      <c r="P481" s="213">
        <v>4078.81</v>
      </c>
      <c r="Q481" s="213">
        <v>5566.01</v>
      </c>
      <c r="R481" s="213">
        <v>5206.68</v>
      </c>
    </row>
    <row r="482" spans="1:18">
      <c r="A482" s="944" t="s">
        <v>1524</v>
      </c>
      <c r="B482" s="944" t="s">
        <v>447</v>
      </c>
      <c r="C482" s="51" t="s">
        <v>4677</v>
      </c>
      <c r="D482" s="51" t="s">
        <v>6612</v>
      </c>
      <c r="E482" s="51" t="s">
        <v>6987</v>
      </c>
      <c r="F482" s="287">
        <f t="shared" si="7"/>
        <v>1117.82</v>
      </c>
      <c r="G482" s="213">
        <v>0</v>
      </c>
      <c r="H482" s="213">
        <v>0</v>
      </c>
      <c r="I482" s="213">
        <v>116.11</v>
      </c>
      <c r="J482" s="213">
        <v>181.02</v>
      </c>
      <c r="K482" s="213">
        <v>234.36</v>
      </c>
      <c r="L482" s="213">
        <v>171.57</v>
      </c>
      <c r="M482" s="213">
        <v>145.54</v>
      </c>
      <c r="N482" s="213">
        <v>179.7</v>
      </c>
      <c r="O482" s="213">
        <v>89.52</v>
      </c>
      <c r="P482" s="213">
        <v>0</v>
      </c>
      <c r="Q482" s="213">
        <v>0</v>
      </c>
      <c r="R482" s="213">
        <v>0</v>
      </c>
    </row>
    <row r="483" spans="1:18">
      <c r="A483" s="944" t="s">
        <v>1524</v>
      </c>
      <c r="B483" s="944" t="s">
        <v>447</v>
      </c>
      <c r="C483" s="51" t="s">
        <v>4677</v>
      </c>
      <c r="D483" s="51" t="s">
        <v>6612</v>
      </c>
      <c r="E483" s="51" t="s">
        <v>6987</v>
      </c>
      <c r="F483" s="287">
        <f t="shared" si="7"/>
        <v>22118.19</v>
      </c>
      <c r="G483" s="213">
        <v>876.77</v>
      </c>
      <c r="H483" s="213">
        <v>1772.19</v>
      </c>
      <c r="I483" s="213">
        <v>1901.83</v>
      </c>
      <c r="J483" s="213">
        <v>1642.07</v>
      </c>
      <c r="K483" s="213">
        <v>2834.51</v>
      </c>
      <c r="L483" s="213">
        <v>1903.08</v>
      </c>
      <c r="M483" s="213">
        <v>1951.26</v>
      </c>
      <c r="N483" s="213">
        <v>1964.8</v>
      </c>
      <c r="O483" s="213">
        <v>2108.11</v>
      </c>
      <c r="P483" s="213">
        <v>2104.7800000000002</v>
      </c>
      <c r="Q483" s="213">
        <v>3058.79</v>
      </c>
      <c r="R483" s="213">
        <v>3180.55</v>
      </c>
    </row>
    <row r="484" spans="1:18">
      <c r="A484" s="944" t="s">
        <v>1524</v>
      </c>
      <c r="B484" s="944" t="s">
        <v>447</v>
      </c>
      <c r="C484" s="51" t="s">
        <v>4677</v>
      </c>
      <c r="D484" s="51" t="s">
        <v>6612</v>
      </c>
      <c r="E484" s="51" t="s">
        <v>6987</v>
      </c>
      <c r="F484" s="287">
        <f t="shared" si="7"/>
        <v>5468.0199999999995</v>
      </c>
      <c r="G484" s="213">
        <v>205.07</v>
      </c>
      <c r="H484" s="213">
        <v>414.47</v>
      </c>
      <c r="I484" s="213">
        <v>475.79</v>
      </c>
      <c r="J484" s="213">
        <v>432.98</v>
      </c>
      <c r="K484" s="213">
        <v>725.17</v>
      </c>
      <c r="L484" s="213">
        <v>489.65</v>
      </c>
      <c r="M484" s="213">
        <v>494.58</v>
      </c>
      <c r="N484" s="213">
        <v>506.43</v>
      </c>
      <c r="O484" s="213">
        <v>516.26</v>
      </c>
      <c r="P484" s="213">
        <v>492.28</v>
      </c>
      <c r="Q484" s="213">
        <v>715.34</v>
      </c>
      <c r="R484" s="213">
        <v>743.86</v>
      </c>
    </row>
    <row r="485" spans="1:18">
      <c r="A485" s="944" t="s">
        <v>1524</v>
      </c>
      <c r="B485" s="944" t="s">
        <v>447</v>
      </c>
      <c r="C485" s="51" t="s">
        <v>4677</v>
      </c>
      <c r="D485" s="51" t="s">
        <v>6612</v>
      </c>
      <c r="E485" s="51" t="s">
        <v>6987</v>
      </c>
      <c r="F485" s="287">
        <f t="shared" si="7"/>
        <v>68084.33</v>
      </c>
      <c r="G485" s="213">
        <v>2727.56</v>
      </c>
      <c r="H485" s="213">
        <v>5811</v>
      </c>
      <c r="I485" s="213">
        <v>3350.23</v>
      </c>
      <c r="J485" s="213">
        <v>3585.95</v>
      </c>
      <c r="K485" s="213">
        <v>6601.5</v>
      </c>
      <c r="L485" s="213">
        <v>8707</v>
      </c>
      <c r="M485" s="213">
        <v>6638</v>
      </c>
      <c r="N485" s="213">
        <v>5646.82</v>
      </c>
      <c r="O485" s="213">
        <v>7716.33</v>
      </c>
      <c r="P485" s="213">
        <v>10027.94</v>
      </c>
      <c r="Q485" s="213">
        <v>7272</v>
      </c>
      <c r="R485" s="213">
        <v>11884.46</v>
      </c>
    </row>
    <row r="486" spans="1:18">
      <c r="A486" s="944" t="s">
        <v>1524</v>
      </c>
      <c r="B486" s="944" t="s">
        <v>447</v>
      </c>
      <c r="C486" s="51" t="s">
        <v>4677</v>
      </c>
      <c r="D486" s="51" t="s">
        <v>6612</v>
      </c>
      <c r="E486" s="51" t="s">
        <v>6987</v>
      </c>
      <c r="F486" s="287">
        <f t="shared" si="7"/>
        <v>401.10999999999996</v>
      </c>
      <c r="G486" s="213">
        <v>15.8</v>
      </c>
      <c r="H486" s="213">
        <v>37.020000000000003</v>
      </c>
      <c r="I486" s="213">
        <v>39.270000000000003</v>
      </c>
      <c r="J486" s="213">
        <v>34.43</v>
      </c>
      <c r="K486" s="213">
        <v>37.99</v>
      </c>
      <c r="L486" s="213">
        <v>39.4</v>
      </c>
      <c r="M486" s="213">
        <v>39.4</v>
      </c>
      <c r="N486" s="213">
        <v>39.6</v>
      </c>
      <c r="O486" s="213">
        <v>39.4</v>
      </c>
      <c r="P486" s="213">
        <v>39.4</v>
      </c>
      <c r="Q486" s="213">
        <v>39.4</v>
      </c>
      <c r="R486" s="213">
        <v>64.349999999999994</v>
      </c>
    </row>
    <row r="487" spans="1:18">
      <c r="A487" s="944" t="s">
        <v>1524</v>
      </c>
      <c r="B487" s="944" t="s">
        <v>447</v>
      </c>
      <c r="C487" s="51" t="s">
        <v>4677</v>
      </c>
      <c r="D487" s="51" t="s">
        <v>6612</v>
      </c>
      <c r="E487" s="51" t="s">
        <v>6987</v>
      </c>
      <c r="F487" s="287">
        <f t="shared" si="7"/>
        <v>739.27</v>
      </c>
      <c r="G487" s="213">
        <v>11.76</v>
      </c>
      <c r="H487" s="213">
        <v>3.64</v>
      </c>
      <c r="I487" s="213">
        <v>3.64</v>
      </c>
      <c r="J487" s="213">
        <v>20.03</v>
      </c>
      <c r="K487" s="213">
        <v>54.63</v>
      </c>
      <c r="L487" s="213">
        <v>118.4</v>
      </c>
      <c r="M487" s="213">
        <v>95.64</v>
      </c>
      <c r="N487" s="213">
        <v>96.26</v>
      </c>
      <c r="O487" s="213">
        <v>95.64</v>
      </c>
      <c r="P487" s="213">
        <v>95.64</v>
      </c>
      <c r="Q487" s="213">
        <v>143.99</v>
      </c>
      <c r="R487" s="213">
        <v>157.59</v>
      </c>
    </row>
    <row r="488" spans="1:18">
      <c r="A488" s="944" t="s">
        <v>1524</v>
      </c>
      <c r="B488" s="944" t="s">
        <v>447</v>
      </c>
      <c r="C488" s="51" t="s">
        <v>4677</v>
      </c>
      <c r="D488" s="51" t="s">
        <v>6612</v>
      </c>
      <c r="E488" s="51" t="s">
        <v>6987</v>
      </c>
      <c r="F488" s="287">
        <f t="shared" si="7"/>
        <v>1403.4500000000003</v>
      </c>
      <c r="G488" s="213">
        <v>35.61</v>
      </c>
      <c r="H488" s="213">
        <v>83.33</v>
      </c>
      <c r="I488" s="213">
        <v>127.47</v>
      </c>
      <c r="J488" s="213">
        <v>122.53</v>
      </c>
      <c r="K488" s="213">
        <v>192.13</v>
      </c>
      <c r="L488" s="213">
        <v>132.86000000000001</v>
      </c>
      <c r="M488" s="213">
        <v>132.86000000000001</v>
      </c>
      <c r="N488" s="213">
        <v>133.44</v>
      </c>
      <c r="O488" s="213">
        <v>132.86000000000001</v>
      </c>
      <c r="P488" s="213">
        <v>132.86000000000001</v>
      </c>
      <c r="Q488" s="213">
        <v>177.5</v>
      </c>
      <c r="R488" s="213">
        <v>140.58000000000001</v>
      </c>
    </row>
    <row r="489" spans="1:18">
      <c r="A489" s="944" t="s">
        <v>1524</v>
      </c>
      <c r="B489" s="944" t="s">
        <v>447</v>
      </c>
      <c r="C489" s="51" t="s">
        <v>4677</v>
      </c>
      <c r="D489" s="51" t="s">
        <v>6612</v>
      </c>
      <c r="E489" s="51" t="s">
        <v>6987</v>
      </c>
      <c r="F489" s="287">
        <f t="shared" si="7"/>
        <v>137.91999999999999</v>
      </c>
      <c r="G489" s="213">
        <v>5.09</v>
      </c>
      <c r="H489" s="213">
        <v>12</v>
      </c>
      <c r="I489" s="213">
        <v>12</v>
      </c>
      <c r="J489" s="213">
        <v>10.029999999999999</v>
      </c>
      <c r="K489" s="213">
        <v>16.72</v>
      </c>
      <c r="L489" s="213">
        <v>12.4</v>
      </c>
      <c r="M489" s="213">
        <v>12.8</v>
      </c>
      <c r="N489" s="213">
        <v>12.88</v>
      </c>
      <c r="O489" s="213">
        <v>12</v>
      </c>
      <c r="P489" s="213">
        <v>12.8</v>
      </c>
      <c r="Q489" s="213">
        <v>19.2</v>
      </c>
      <c r="R489" s="213">
        <v>19.7</v>
      </c>
    </row>
    <row r="490" spans="1:18">
      <c r="A490" s="944" t="s">
        <v>1524</v>
      </c>
      <c r="B490" s="944" t="s">
        <v>326</v>
      </c>
      <c r="C490" s="51" t="s">
        <v>4677</v>
      </c>
      <c r="D490" s="51" t="s">
        <v>6612</v>
      </c>
      <c r="E490" s="51" t="s">
        <v>6987</v>
      </c>
      <c r="F490" s="287">
        <f t="shared" si="7"/>
        <v>130215.45999999999</v>
      </c>
      <c r="G490" s="213">
        <v>3949.82</v>
      </c>
      <c r="H490" s="213">
        <v>8656.52</v>
      </c>
      <c r="I490" s="213">
        <v>11530.46</v>
      </c>
      <c r="J490" s="213">
        <v>11858.96</v>
      </c>
      <c r="K490" s="213">
        <v>17912.11</v>
      </c>
      <c r="L490" s="213">
        <v>11941.42</v>
      </c>
      <c r="M490" s="213">
        <v>11941.4</v>
      </c>
      <c r="N490" s="213">
        <v>11941.41</v>
      </c>
      <c r="O490" s="213">
        <v>11941.41</v>
      </c>
      <c r="P490" s="213">
        <v>11941.4</v>
      </c>
      <c r="Q490" s="213">
        <v>16600.55</v>
      </c>
      <c r="R490" s="213">
        <v>14295.62</v>
      </c>
    </row>
    <row r="491" spans="1:18">
      <c r="A491" s="944" t="s">
        <v>1524</v>
      </c>
      <c r="B491" s="944" t="s">
        <v>326</v>
      </c>
      <c r="C491" s="51" t="s">
        <v>4677</v>
      </c>
      <c r="D491" s="51" t="s">
        <v>6612</v>
      </c>
      <c r="E491" s="51" t="s">
        <v>6987</v>
      </c>
      <c r="F491" s="287">
        <f t="shared" si="7"/>
        <v>14826.500000000002</v>
      </c>
      <c r="G491" s="213">
        <v>497.17</v>
      </c>
      <c r="H491" s="213">
        <v>1053.06</v>
      </c>
      <c r="I491" s="213">
        <v>1355.3</v>
      </c>
      <c r="J491" s="213">
        <v>1305.78</v>
      </c>
      <c r="K491" s="213">
        <v>2035.3</v>
      </c>
      <c r="L491" s="213">
        <v>1308</v>
      </c>
      <c r="M491" s="213">
        <v>1346.4</v>
      </c>
      <c r="N491" s="213">
        <v>1346.51</v>
      </c>
      <c r="O491" s="213">
        <v>1383.17</v>
      </c>
      <c r="P491" s="213">
        <v>1309.3699999999999</v>
      </c>
      <c r="Q491" s="213">
        <v>1886.44</v>
      </c>
      <c r="R491" s="213">
        <v>1785.78</v>
      </c>
    </row>
    <row r="492" spans="1:18">
      <c r="A492" s="944" t="s">
        <v>1524</v>
      </c>
      <c r="B492" s="944" t="s">
        <v>326</v>
      </c>
      <c r="C492" s="51" t="s">
        <v>4677</v>
      </c>
      <c r="D492" s="51" t="s">
        <v>6612</v>
      </c>
      <c r="E492" s="51" t="s">
        <v>6987</v>
      </c>
      <c r="F492" s="287">
        <f t="shared" si="7"/>
        <v>817.41000000000008</v>
      </c>
      <c r="G492" s="213">
        <v>54.07</v>
      </c>
      <c r="H492" s="213">
        <v>127.22</v>
      </c>
      <c r="I492" s="213">
        <v>133.91999999999999</v>
      </c>
      <c r="J492" s="213">
        <v>133.91999999999999</v>
      </c>
      <c r="K492" s="213">
        <v>187.49</v>
      </c>
      <c r="L492" s="213">
        <v>113.83</v>
      </c>
      <c r="M492" s="213">
        <v>66.959999999999994</v>
      </c>
      <c r="N492" s="213">
        <v>0</v>
      </c>
      <c r="O492" s="213">
        <v>0</v>
      </c>
      <c r="P492" s="213">
        <v>0</v>
      </c>
      <c r="Q492" s="213">
        <v>0</v>
      </c>
      <c r="R492" s="213">
        <v>0</v>
      </c>
    </row>
    <row r="493" spans="1:18">
      <c r="A493" s="944" t="s">
        <v>1524</v>
      </c>
      <c r="B493" s="944" t="s">
        <v>326</v>
      </c>
      <c r="C493" s="51" t="s">
        <v>4677</v>
      </c>
      <c r="D493" s="51" t="s">
        <v>6612</v>
      </c>
      <c r="E493" s="51" t="s">
        <v>6987</v>
      </c>
      <c r="F493" s="287">
        <f t="shared" si="7"/>
        <v>7622.96</v>
      </c>
      <c r="G493" s="213">
        <v>221.09</v>
      </c>
      <c r="H493" s="213">
        <v>461.13</v>
      </c>
      <c r="I493" s="213">
        <v>712.88</v>
      </c>
      <c r="J493" s="213">
        <v>663.03</v>
      </c>
      <c r="K493" s="213">
        <v>1063.08</v>
      </c>
      <c r="L493" s="213">
        <v>677.79</v>
      </c>
      <c r="M493" s="213">
        <v>682.5</v>
      </c>
      <c r="N493" s="213">
        <v>706.63</v>
      </c>
      <c r="O493" s="213">
        <v>766.61</v>
      </c>
      <c r="P493" s="213">
        <v>692.21</v>
      </c>
      <c r="Q493" s="213">
        <v>976.01</v>
      </c>
      <c r="R493" s="213">
        <v>874.71</v>
      </c>
    </row>
    <row r="494" spans="1:18">
      <c r="A494" s="944" t="s">
        <v>1524</v>
      </c>
      <c r="B494" s="944" t="s">
        <v>326</v>
      </c>
      <c r="C494" s="51" t="s">
        <v>4677</v>
      </c>
      <c r="D494" s="51" t="s">
        <v>6612</v>
      </c>
      <c r="E494" s="51" t="s">
        <v>6987</v>
      </c>
      <c r="F494" s="287">
        <f t="shared" si="7"/>
        <v>2021.0299999999997</v>
      </c>
      <c r="G494" s="213">
        <v>65.760000000000005</v>
      </c>
      <c r="H494" s="213">
        <v>140.9</v>
      </c>
      <c r="I494" s="213">
        <v>222.06</v>
      </c>
      <c r="J494" s="213">
        <v>189.86</v>
      </c>
      <c r="K494" s="213">
        <v>297.35000000000002</v>
      </c>
      <c r="L494" s="213">
        <v>188.09</v>
      </c>
      <c r="M494" s="213">
        <v>177.02</v>
      </c>
      <c r="N494" s="213">
        <v>165.26</v>
      </c>
      <c r="O494" s="213">
        <v>179.28</v>
      </c>
      <c r="P494" s="213">
        <v>161.88999999999999</v>
      </c>
      <c r="Q494" s="213">
        <v>233.56</v>
      </c>
      <c r="R494" s="213">
        <v>206.27</v>
      </c>
    </row>
    <row r="495" spans="1:18">
      <c r="A495" s="944" t="s">
        <v>1524</v>
      </c>
      <c r="B495" s="944" t="s">
        <v>326</v>
      </c>
      <c r="C495" s="51" t="s">
        <v>4677</v>
      </c>
      <c r="D495" s="51" t="s">
        <v>6612</v>
      </c>
      <c r="E495" s="51" t="s">
        <v>6987</v>
      </c>
      <c r="F495" s="287">
        <f t="shared" si="7"/>
        <v>29961.719999999998</v>
      </c>
      <c r="G495" s="213">
        <v>882.98</v>
      </c>
      <c r="H495" s="213">
        <v>1846</v>
      </c>
      <c r="I495" s="213">
        <v>2683.36</v>
      </c>
      <c r="J495" s="213">
        <v>3611.05</v>
      </c>
      <c r="K495" s="213">
        <v>2727.49</v>
      </c>
      <c r="L495" s="213">
        <v>2827.49</v>
      </c>
      <c r="M495" s="213">
        <v>2769</v>
      </c>
      <c r="N495" s="213">
        <v>3125.88</v>
      </c>
      <c r="O495" s="213">
        <v>3188.12</v>
      </c>
      <c r="P495" s="213">
        <v>3157</v>
      </c>
      <c r="Q495" s="213">
        <v>3143.35</v>
      </c>
      <c r="R495" s="213">
        <v>3725.62</v>
      </c>
    </row>
    <row r="496" spans="1:18">
      <c r="A496" s="944" t="s">
        <v>1524</v>
      </c>
      <c r="B496" s="944" t="s">
        <v>326</v>
      </c>
      <c r="C496" s="51" t="s">
        <v>4677</v>
      </c>
      <c r="D496" s="51" t="s">
        <v>6612</v>
      </c>
      <c r="E496" s="51" t="s">
        <v>6987</v>
      </c>
      <c r="F496" s="287">
        <f t="shared" si="7"/>
        <v>155.62</v>
      </c>
      <c r="G496" s="213">
        <v>5.14</v>
      </c>
      <c r="H496" s="213">
        <v>10.92</v>
      </c>
      <c r="I496" s="213">
        <v>16.440000000000001</v>
      </c>
      <c r="J496" s="213">
        <v>15.4</v>
      </c>
      <c r="K496" s="213">
        <v>15.4</v>
      </c>
      <c r="L496" s="213">
        <v>15.4</v>
      </c>
      <c r="M496" s="213">
        <v>15.4</v>
      </c>
      <c r="N496" s="213">
        <v>15.4</v>
      </c>
      <c r="O496" s="213">
        <v>15.4</v>
      </c>
      <c r="P496" s="213">
        <v>15.4</v>
      </c>
      <c r="Q496" s="213">
        <v>15.32</v>
      </c>
      <c r="R496" s="213">
        <v>17.47</v>
      </c>
    </row>
    <row r="497" spans="1:18">
      <c r="A497" s="944" t="s">
        <v>1524</v>
      </c>
      <c r="B497" s="944" t="s">
        <v>326</v>
      </c>
      <c r="C497" s="51" t="s">
        <v>4677</v>
      </c>
      <c r="D497" s="51" t="s">
        <v>6612</v>
      </c>
      <c r="E497" s="51" t="s">
        <v>6987</v>
      </c>
      <c r="F497" s="287">
        <f t="shared" si="7"/>
        <v>373.76000000000005</v>
      </c>
      <c r="G497" s="213">
        <v>8.27</v>
      </c>
      <c r="H497" s="213">
        <v>2.78</v>
      </c>
      <c r="I497" s="213">
        <v>3.8</v>
      </c>
      <c r="J497" s="213">
        <v>15.82</v>
      </c>
      <c r="K497" s="213">
        <v>43.29</v>
      </c>
      <c r="L497" s="213">
        <v>91.25</v>
      </c>
      <c r="M497" s="213">
        <v>38.799999999999997</v>
      </c>
      <c r="N497" s="213">
        <v>38.799999999999997</v>
      </c>
      <c r="O497" s="213">
        <v>38.799999999999997</v>
      </c>
      <c r="P497" s="213">
        <v>38.799999999999997</v>
      </c>
      <c r="Q497" s="213">
        <v>53.35</v>
      </c>
      <c r="R497" s="213">
        <v>46.51</v>
      </c>
    </row>
    <row r="498" spans="1:18">
      <c r="A498" s="944" t="s">
        <v>1524</v>
      </c>
      <c r="B498" s="944" t="s">
        <v>326</v>
      </c>
      <c r="C498" s="51" t="s">
        <v>4677</v>
      </c>
      <c r="D498" s="51" t="s">
        <v>6612</v>
      </c>
      <c r="E498" s="51" t="s">
        <v>6987</v>
      </c>
      <c r="F498" s="287">
        <f t="shared" si="7"/>
        <v>616.36</v>
      </c>
      <c r="G498" s="213">
        <v>28.9</v>
      </c>
      <c r="H498" s="213">
        <v>60.04</v>
      </c>
      <c r="I498" s="213">
        <v>73.44</v>
      </c>
      <c r="J498" s="213">
        <v>69.650000000000006</v>
      </c>
      <c r="K498" s="213">
        <v>104.85</v>
      </c>
      <c r="L498" s="213">
        <v>69.900000000000006</v>
      </c>
      <c r="M498" s="213">
        <v>52.86</v>
      </c>
      <c r="N498" s="213">
        <v>35.82</v>
      </c>
      <c r="O498" s="213">
        <v>35.82</v>
      </c>
      <c r="P498" s="213">
        <v>35.82</v>
      </c>
      <c r="Q498" s="213">
        <v>49.26</v>
      </c>
      <c r="R498" s="213">
        <v>41.52</v>
      </c>
    </row>
    <row r="499" spans="1:18">
      <c r="A499" s="944" t="s">
        <v>1524</v>
      </c>
      <c r="B499" s="944" t="s">
        <v>326</v>
      </c>
      <c r="C499" s="51" t="s">
        <v>4677</v>
      </c>
      <c r="D499" s="51" t="s">
        <v>6612</v>
      </c>
      <c r="E499" s="51" t="s">
        <v>6987</v>
      </c>
      <c r="F499" s="287">
        <f t="shared" si="7"/>
        <v>51.65</v>
      </c>
      <c r="G499" s="213">
        <v>1.52</v>
      </c>
      <c r="H499" s="213">
        <v>3.2</v>
      </c>
      <c r="I499" s="213">
        <v>4.4800000000000004</v>
      </c>
      <c r="J499" s="213">
        <v>4.8</v>
      </c>
      <c r="K499" s="213">
        <v>7.2</v>
      </c>
      <c r="L499" s="213">
        <v>4.8</v>
      </c>
      <c r="M499" s="213">
        <v>4.8</v>
      </c>
      <c r="N499" s="213">
        <v>4.8</v>
      </c>
      <c r="O499" s="213">
        <v>4.8</v>
      </c>
      <c r="P499" s="213">
        <v>4.8</v>
      </c>
      <c r="Q499" s="213">
        <v>6.45</v>
      </c>
      <c r="R499" s="213">
        <v>5.12</v>
      </c>
    </row>
    <row r="500" spans="1:18">
      <c r="A500" s="944" t="s">
        <v>47</v>
      </c>
      <c r="B500" s="944" t="s">
        <v>508</v>
      </c>
      <c r="C500" s="51" t="s">
        <v>4677</v>
      </c>
      <c r="D500" s="51" t="s">
        <v>6613</v>
      </c>
      <c r="E500" s="51" t="s">
        <v>6987</v>
      </c>
      <c r="F500" s="287">
        <f t="shared" si="7"/>
        <v>352739.97000000003</v>
      </c>
      <c r="G500" s="213">
        <v>3941.12</v>
      </c>
      <c r="H500" s="213">
        <v>19855.419999999998</v>
      </c>
      <c r="I500" s="213">
        <v>21334.02</v>
      </c>
      <c r="J500" s="213">
        <v>24162.79</v>
      </c>
      <c r="K500" s="213">
        <v>35105.519999999997</v>
      </c>
      <c r="L500" s="213">
        <v>26774.76</v>
      </c>
      <c r="M500" s="213">
        <v>33358.75</v>
      </c>
      <c r="N500" s="213">
        <v>38680.39</v>
      </c>
      <c r="O500" s="213">
        <v>42158</v>
      </c>
      <c r="P500" s="213">
        <v>44688.66</v>
      </c>
      <c r="Q500" s="213">
        <v>62680.54</v>
      </c>
      <c r="R500" s="213">
        <v>66999.320000000007</v>
      </c>
    </row>
    <row r="501" spans="1:18">
      <c r="A501" s="944" t="s">
        <v>47</v>
      </c>
      <c r="B501" s="944" t="s">
        <v>508</v>
      </c>
      <c r="C501" s="51" t="s">
        <v>4677</v>
      </c>
      <c r="D501" s="51" t="s">
        <v>6613</v>
      </c>
      <c r="E501" s="51" t="s">
        <v>6987</v>
      </c>
      <c r="F501" s="287">
        <f t="shared" si="7"/>
        <v>27811.06</v>
      </c>
      <c r="G501" s="213">
        <v>319.44</v>
      </c>
      <c r="H501" s="213">
        <v>1590.99</v>
      </c>
      <c r="I501" s="213">
        <v>1666.59</v>
      </c>
      <c r="J501" s="213">
        <v>1908.52</v>
      </c>
      <c r="K501" s="213">
        <v>2645.24</v>
      </c>
      <c r="L501" s="213">
        <v>2084.8200000000002</v>
      </c>
      <c r="M501" s="213">
        <v>2705.85</v>
      </c>
      <c r="N501" s="213">
        <v>3024.62</v>
      </c>
      <c r="O501" s="213">
        <v>3333.75</v>
      </c>
      <c r="P501" s="213">
        <v>3534.81</v>
      </c>
      <c r="Q501" s="213">
        <v>4996.43</v>
      </c>
      <c r="R501" s="213">
        <v>6033.13</v>
      </c>
    </row>
    <row r="502" spans="1:18">
      <c r="A502" s="944" t="s">
        <v>47</v>
      </c>
      <c r="B502" s="944" t="s">
        <v>508</v>
      </c>
      <c r="C502" s="51" t="s">
        <v>4677</v>
      </c>
      <c r="D502" s="51" t="s">
        <v>6613</v>
      </c>
      <c r="E502" s="51" t="s">
        <v>6987</v>
      </c>
      <c r="F502" s="287">
        <f t="shared" si="7"/>
        <v>923.62</v>
      </c>
      <c r="G502" s="213">
        <v>0</v>
      </c>
      <c r="H502" s="213">
        <v>0</v>
      </c>
      <c r="I502" s="213">
        <v>0</v>
      </c>
      <c r="J502" s="213">
        <v>0</v>
      </c>
      <c r="K502" s="213">
        <v>98.21</v>
      </c>
      <c r="L502" s="213">
        <v>75.790000000000006</v>
      </c>
      <c r="M502" s="213">
        <v>180</v>
      </c>
      <c r="N502" s="213">
        <v>186.6</v>
      </c>
      <c r="O502" s="213">
        <v>186.6</v>
      </c>
      <c r="P502" s="213">
        <v>196.42</v>
      </c>
      <c r="Q502" s="213">
        <v>0</v>
      </c>
      <c r="R502" s="213">
        <v>12.96</v>
      </c>
    </row>
    <row r="503" spans="1:18">
      <c r="A503" s="944" t="s">
        <v>47</v>
      </c>
      <c r="B503" s="944" t="s">
        <v>508</v>
      </c>
      <c r="C503" s="51" t="s">
        <v>4677</v>
      </c>
      <c r="D503" s="51" t="s">
        <v>6613</v>
      </c>
      <c r="E503" s="51" t="s">
        <v>6987</v>
      </c>
      <c r="F503" s="287">
        <f t="shared" si="7"/>
        <v>22268.74</v>
      </c>
      <c r="G503" s="213">
        <v>264.06</v>
      </c>
      <c r="H503" s="213">
        <v>1212.69</v>
      </c>
      <c r="I503" s="213">
        <v>1320.72</v>
      </c>
      <c r="J503" s="213">
        <v>1493.15</v>
      </c>
      <c r="K503" s="213">
        <v>2193.23</v>
      </c>
      <c r="L503" s="213">
        <v>1636.85</v>
      </c>
      <c r="M503" s="213">
        <v>2073.6999999999998</v>
      </c>
      <c r="N503" s="213">
        <v>2420.33</v>
      </c>
      <c r="O503" s="213">
        <v>2755.26</v>
      </c>
      <c r="P503" s="213">
        <v>2925.78</v>
      </c>
      <c r="Q503" s="213">
        <v>3972.97</v>
      </c>
      <c r="R503" s="213">
        <v>4619.66</v>
      </c>
    </row>
    <row r="504" spans="1:18">
      <c r="A504" s="944" t="s">
        <v>47</v>
      </c>
      <c r="B504" s="944" t="s">
        <v>508</v>
      </c>
      <c r="C504" s="51" t="s">
        <v>4677</v>
      </c>
      <c r="D504" s="51" t="s">
        <v>6613</v>
      </c>
      <c r="E504" s="51" t="s">
        <v>6987</v>
      </c>
      <c r="F504" s="287">
        <f t="shared" si="7"/>
        <v>5429.0399999999991</v>
      </c>
      <c r="G504" s="213">
        <v>61.76</v>
      </c>
      <c r="H504" s="213">
        <v>283.58999999999997</v>
      </c>
      <c r="I504" s="213">
        <v>308.87</v>
      </c>
      <c r="J504" s="213">
        <v>349.23</v>
      </c>
      <c r="K504" s="213">
        <v>512.91999999999996</v>
      </c>
      <c r="L504" s="213">
        <v>407.43</v>
      </c>
      <c r="M504" s="213">
        <v>531.80999999999995</v>
      </c>
      <c r="N504" s="213">
        <v>614.58000000000004</v>
      </c>
      <c r="O504" s="213">
        <v>694.33</v>
      </c>
      <c r="P504" s="213">
        <v>735.33</v>
      </c>
      <c r="Q504" s="213">
        <v>929.19</v>
      </c>
      <c r="R504" s="213">
        <v>1083.8</v>
      </c>
    </row>
    <row r="505" spans="1:18">
      <c r="A505" s="944" t="s">
        <v>47</v>
      </c>
      <c r="B505" s="944" t="s">
        <v>508</v>
      </c>
      <c r="C505" s="51" t="s">
        <v>4677</v>
      </c>
      <c r="D505" s="51" t="s">
        <v>6613</v>
      </c>
      <c r="E505" s="51" t="s">
        <v>6987</v>
      </c>
      <c r="F505" s="287">
        <f t="shared" si="7"/>
        <v>63184.25</v>
      </c>
      <c r="G505" s="213">
        <v>1081.9100000000001</v>
      </c>
      <c r="H505" s="213">
        <v>5079.41</v>
      </c>
      <c r="I505" s="213">
        <v>2922.65</v>
      </c>
      <c r="J505" s="213">
        <v>3854.68</v>
      </c>
      <c r="K505" s="213">
        <v>4568.22</v>
      </c>
      <c r="L505" s="213">
        <v>4855.8500000000004</v>
      </c>
      <c r="M505" s="213">
        <v>6872.01</v>
      </c>
      <c r="N505" s="213">
        <v>5688.44</v>
      </c>
      <c r="O505" s="213">
        <v>10770.71</v>
      </c>
      <c r="P505" s="213">
        <v>9023.7000000000007</v>
      </c>
      <c r="Q505" s="213">
        <v>8466.67</v>
      </c>
      <c r="R505" s="213">
        <v>15020.12</v>
      </c>
    </row>
    <row r="506" spans="1:18">
      <c r="A506" s="944" t="s">
        <v>47</v>
      </c>
      <c r="B506" s="944" t="s">
        <v>508</v>
      </c>
      <c r="C506" s="51" t="s">
        <v>4677</v>
      </c>
      <c r="D506" s="51" t="s">
        <v>6613</v>
      </c>
      <c r="E506" s="51" t="s">
        <v>6987</v>
      </c>
      <c r="F506" s="287">
        <f t="shared" si="7"/>
        <v>423.61000000000007</v>
      </c>
      <c r="G506" s="213">
        <v>6.05</v>
      </c>
      <c r="H506" s="213">
        <v>24.88</v>
      </c>
      <c r="I506" s="213">
        <v>24.64</v>
      </c>
      <c r="J506" s="213">
        <v>28.67</v>
      </c>
      <c r="K506" s="213">
        <v>25.45</v>
      </c>
      <c r="L506" s="213">
        <v>33.04</v>
      </c>
      <c r="M506" s="213">
        <v>43.64</v>
      </c>
      <c r="N506" s="213">
        <v>54.11</v>
      </c>
      <c r="O506" s="213">
        <v>60.36</v>
      </c>
      <c r="P506" s="213">
        <v>63.23</v>
      </c>
      <c r="Q506" s="213">
        <v>59.54</v>
      </c>
      <c r="R506" s="213">
        <v>93.67</v>
      </c>
    </row>
    <row r="507" spans="1:18">
      <c r="A507" s="944" t="s">
        <v>47</v>
      </c>
      <c r="B507" s="944" t="s">
        <v>508</v>
      </c>
      <c r="C507" s="51" t="s">
        <v>4677</v>
      </c>
      <c r="D507" s="51" t="s">
        <v>6613</v>
      </c>
      <c r="E507" s="51" t="s">
        <v>6987</v>
      </c>
      <c r="F507" s="287">
        <f t="shared" si="7"/>
        <v>1208.6200000000001</v>
      </c>
      <c r="G507" s="213">
        <v>3.41</v>
      </c>
      <c r="H507" s="213">
        <v>28.72</v>
      </c>
      <c r="I507" s="213">
        <v>45.54</v>
      </c>
      <c r="J507" s="213">
        <v>51.52</v>
      </c>
      <c r="K507" s="213">
        <v>78.31</v>
      </c>
      <c r="L507" s="213">
        <v>74.400000000000006</v>
      </c>
      <c r="M507" s="213">
        <v>126.6</v>
      </c>
      <c r="N507" s="213">
        <v>143.58000000000001</v>
      </c>
      <c r="O507" s="213">
        <v>157.97</v>
      </c>
      <c r="P507" s="213">
        <v>206.74</v>
      </c>
      <c r="Q507" s="213">
        <v>291.83</v>
      </c>
      <c r="R507" s="213">
        <v>309.52999999999997</v>
      </c>
    </row>
    <row r="508" spans="1:18">
      <c r="A508" s="944" t="s">
        <v>47</v>
      </c>
      <c r="B508" s="944" t="s">
        <v>508</v>
      </c>
      <c r="C508" s="51" t="s">
        <v>4677</v>
      </c>
      <c r="D508" s="51" t="s">
        <v>6613</v>
      </c>
      <c r="E508" s="51" t="s">
        <v>6987</v>
      </c>
      <c r="F508" s="287">
        <f t="shared" si="7"/>
        <v>231.59999999999997</v>
      </c>
      <c r="G508" s="213">
        <v>0</v>
      </c>
      <c r="H508" s="213">
        <v>47.84</v>
      </c>
      <c r="I508" s="213">
        <v>19.72</v>
      </c>
      <c r="J508" s="213">
        <v>22.41</v>
      </c>
      <c r="K508" s="213">
        <v>22.6</v>
      </c>
      <c r="L508" s="213">
        <v>19.02</v>
      </c>
      <c r="M508" s="213">
        <v>19.510000000000002</v>
      </c>
      <c r="N508" s="213">
        <v>22.01</v>
      </c>
      <c r="O508" s="213">
        <v>20.420000000000002</v>
      </c>
      <c r="P508" s="213">
        <v>18.940000000000001</v>
      </c>
      <c r="Q508" s="213">
        <v>19.13</v>
      </c>
      <c r="R508" s="213">
        <v>28.73</v>
      </c>
    </row>
    <row r="509" spans="1:18">
      <c r="A509" s="944" t="s">
        <v>47</v>
      </c>
      <c r="B509" s="944" t="s">
        <v>508</v>
      </c>
      <c r="C509" s="51" t="s">
        <v>4677</v>
      </c>
      <c r="D509" s="51" t="s">
        <v>6613</v>
      </c>
      <c r="E509" s="51" t="s">
        <v>6987</v>
      </c>
      <c r="F509" s="287">
        <f t="shared" si="7"/>
        <v>1296.6599999999999</v>
      </c>
      <c r="G509" s="213">
        <v>13.33</v>
      </c>
      <c r="H509" s="213">
        <v>59.56</v>
      </c>
      <c r="I509" s="213">
        <v>63.37</v>
      </c>
      <c r="J509" s="213">
        <v>72.53</v>
      </c>
      <c r="K509" s="213">
        <v>104.85</v>
      </c>
      <c r="L509" s="213">
        <v>104.47</v>
      </c>
      <c r="M509" s="213">
        <v>151.27000000000001</v>
      </c>
      <c r="N509" s="213">
        <v>166.63</v>
      </c>
      <c r="O509" s="213">
        <v>180.91</v>
      </c>
      <c r="P509" s="213">
        <v>187.88</v>
      </c>
      <c r="Q509" s="213">
        <v>191.86</v>
      </c>
      <c r="R509" s="213">
        <v>222.5</v>
      </c>
    </row>
    <row r="510" spans="1:18">
      <c r="A510" s="944" t="s">
        <v>47</v>
      </c>
      <c r="B510" s="944" t="s">
        <v>508</v>
      </c>
      <c r="C510" s="51" t="s">
        <v>4677</v>
      </c>
      <c r="D510" s="51" t="s">
        <v>6613</v>
      </c>
      <c r="E510" s="51" t="s">
        <v>6987</v>
      </c>
      <c r="F510" s="287">
        <f t="shared" si="7"/>
        <v>1358.19</v>
      </c>
      <c r="G510" s="213">
        <v>0</v>
      </c>
      <c r="H510" s="213">
        <v>81.239999999999995</v>
      </c>
      <c r="I510" s="213">
        <v>123.76</v>
      </c>
      <c r="J510" s="213">
        <v>140.62</v>
      </c>
      <c r="K510" s="213">
        <v>208.17</v>
      </c>
      <c r="L510" s="213">
        <v>119.37</v>
      </c>
      <c r="M510" s="213">
        <v>122.52</v>
      </c>
      <c r="N510" s="213">
        <v>138.13</v>
      </c>
      <c r="O510" s="213">
        <v>128.13</v>
      </c>
      <c r="P510" s="213">
        <v>118.74</v>
      </c>
      <c r="Q510" s="213">
        <v>177.51</v>
      </c>
      <c r="R510" s="213">
        <v>187.75</v>
      </c>
    </row>
    <row r="511" spans="1:18">
      <c r="A511" s="944" t="s">
        <v>47</v>
      </c>
      <c r="B511" s="944" t="s">
        <v>508</v>
      </c>
      <c r="C511" s="51" t="s">
        <v>4677</v>
      </c>
      <c r="D511" s="51" t="s">
        <v>6613</v>
      </c>
      <c r="E511" s="51" t="s">
        <v>6987</v>
      </c>
      <c r="F511" s="287">
        <f t="shared" si="7"/>
        <v>26.580000000000002</v>
      </c>
      <c r="G511" s="213">
        <v>1.05</v>
      </c>
      <c r="H511" s="213">
        <v>3.08</v>
      </c>
      <c r="I511" s="213">
        <v>3.02</v>
      </c>
      <c r="J511" s="213">
        <v>2.25</v>
      </c>
      <c r="K511" s="213">
        <v>2.1</v>
      </c>
      <c r="L511" s="213">
        <v>1.4</v>
      </c>
      <c r="M511" s="213">
        <v>2.5499999999999998</v>
      </c>
      <c r="N511" s="213">
        <v>2.65</v>
      </c>
      <c r="O511" s="213">
        <v>3.28</v>
      </c>
      <c r="P511" s="213">
        <v>2.58</v>
      </c>
      <c r="Q511" s="213">
        <v>2.62</v>
      </c>
      <c r="R511" s="213">
        <v>5.3</v>
      </c>
    </row>
    <row r="512" spans="1:18">
      <c r="A512" s="944" t="s">
        <v>47</v>
      </c>
      <c r="B512" s="944" t="s">
        <v>508</v>
      </c>
      <c r="C512" s="51" t="s">
        <v>4677</v>
      </c>
      <c r="D512" s="51" t="s">
        <v>6613</v>
      </c>
      <c r="E512" s="51" t="s">
        <v>6987</v>
      </c>
      <c r="F512" s="287">
        <f t="shared" si="7"/>
        <v>105.66</v>
      </c>
      <c r="G512" s="213">
        <v>1.63</v>
      </c>
      <c r="H512" s="213">
        <v>5.99</v>
      </c>
      <c r="I512" s="213">
        <v>5.14</v>
      </c>
      <c r="J512" s="213">
        <v>5.53</v>
      </c>
      <c r="K512" s="213">
        <v>7.74</v>
      </c>
      <c r="L512" s="213">
        <v>6.95</v>
      </c>
      <c r="M512" s="213">
        <v>10.65</v>
      </c>
      <c r="N512" s="213">
        <v>11.97</v>
      </c>
      <c r="O512" s="213">
        <v>14.06</v>
      </c>
      <c r="P512" s="213">
        <v>14.56</v>
      </c>
      <c r="Q512" s="213">
        <v>21.44</v>
      </c>
      <c r="R512" s="213">
        <v>22.85</v>
      </c>
    </row>
    <row r="513" spans="1:18">
      <c r="A513" s="944" t="s">
        <v>47</v>
      </c>
      <c r="B513" s="944" t="s">
        <v>508</v>
      </c>
      <c r="C513" s="51" t="s">
        <v>4677</v>
      </c>
      <c r="D513" s="51" t="s">
        <v>6613</v>
      </c>
      <c r="E513" s="51" t="s">
        <v>6987</v>
      </c>
      <c r="F513" s="287">
        <f t="shared" si="7"/>
        <v>36137.370000000003</v>
      </c>
      <c r="G513" s="213">
        <v>1445.59</v>
      </c>
      <c r="H513" s="213">
        <v>1489.71</v>
      </c>
      <c r="I513" s="213">
        <v>2064.39</v>
      </c>
      <c r="J513" s="213">
        <v>4845.26</v>
      </c>
      <c r="K513" s="213">
        <v>5731.52</v>
      </c>
      <c r="L513" s="213">
        <v>3973.33</v>
      </c>
      <c r="M513" s="213">
        <v>3538.36</v>
      </c>
      <c r="N513" s="213">
        <v>3638.9</v>
      </c>
      <c r="O513" s="213">
        <v>2495.4499999999998</v>
      </c>
      <c r="P513" s="213">
        <v>1721.25</v>
      </c>
      <c r="Q513" s="213">
        <v>5193.6099999999997</v>
      </c>
      <c r="R513" s="213">
        <v>5067.12</v>
      </c>
    </row>
    <row r="514" spans="1:18">
      <c r="A514" s="944" t="s">
        <v>47</v>
      </c>
      <c r="B514" s="944" t="s">
        <v>508</v>
      </c>
      <c r="C514" s="51" t="s">
        <v>4677</v>
      </c>
      <c r="D514" s="51" t="s">
        <v>6613</v>
      </c>
      <c r="E514" s="51" t="s">
        <v>6987</v>
      </c>
      <c r="F514" s="287">
        <f t="shared" si="7"/>
        <v>2921.6600000000003</v>
      </c>
      <c r="G514" s="213">
        <v>112.91</v>
      </c>
      <c r="H514" s="213">
        <v>140.71</v>
      </c>
      <c r="I514" s="213">
        <v>161.97</v>
      </c>
      <c r="J514" s="213">
        <v>387</v>
      </c>
      <c r="K514" s="213">
        <v>474.07</v>
      </c>
      <c r="L514" s="213">
        <v>314.45999999999998</v>
      </c>
      <c r="M514" s="213">
        <v>279.95</v>
      </c>
      <c r="N514" s="213">
        <v>288.86</v>
      </c>
      <c r="O514" s="213">
        <v>199.36</v>
      </c>
      <c r="P514" s="213">
        <v>138.66</v>
      </c>
      <c r="Q514" s="213">
        <v>423.71</v>
      </c>
      <c r="R514" s="213">
        <v>416.42</v>
      </c>
    </row>
    <row r="515" spans="1:18">
      <c r="A515" s="944" t="s">
        <v>47</v>
      </c>
      <c r="B515" s="944" t="s">
        <v>508</v>
      </c>
      <c r="C515" s="51" t="s">
        <v>4677</v>
      </c>
      <c r="D515" s="51" t="s">
        <v>6613</v>
      </c>
      <c r="E515" s="51" t="s">
        <v>6987</v>
      </c>
      <c r="F515" s="287">
        <f t="shared" ref="F515:F578" si="8">SUM(G515:Q515)</f>
        <v>2352.48</v>
      </c>
      <c r="G515" s="213">
        <v>105.86</v>
      </c>
      <c r="H515" s="213">
        <v>92.76</v>
      </c>
      <c r="I515" s="213">
        <v>160.30000000000001</v>
      </c>
      <c r="J515" s="213">
        <v>309.83</v>
      </c>
      <c r="K515" s="213">
        <v>379.05</v>
      </c>
      <c r="L515" s="213">
        <v>251.32</v>
      </c>
      <c r="M515" s="213">
        <v>221.35</v>
      </c>
      <c r="N515" s="213">
        <v>232.18</v>
      </c>
      <c r="O515" s="213">
        <v>158.91999999999999</v>
      </c>
      <c r="P515" s="213">
        <v>110.79</v>
      </c>
      <c r="Q515" s="213">
        <v>330.12</v>
      </c>
      <c r="R515" s="213">
        <v>325.7</v>
      </c>
    </row>
    <row r="516" spans="1:18">
      <c r="A516" s="944" t="s">
        <v>47</v>
      </c>
      <c r="B516" s="944" t="s">
        <v>508</v>
      </c>
      <c r="C516" s="51" t="s">
        <v>4677</v>
      </c>
      <c r="D516" s="51" t="s">
        <v>6613</v>
      </c>
      <c r="E516" s="51" t="s">
        <v>6987</v>
      </c>
      <c r="F516" s="287">
        <f t="shared" si="8"/>
        <v>550.18000000000006</v>
      </c>
      <c r="G516" s="213">
        <v>24.77</v>
      </c>
      <c r="H516" s="213">
        <v>21.7</v>
      </c>
      <c r="I516" s="213">
        <v>37.5</v>
      </c>
      <c r="J516" s="213">
        <v>72.459999999999994</v>
      </c>
      <c r="K516" s="213">
        <v>88.63</v>
      </c>
      <c r="L516" s="213">
        <v>58.77</v>
      </c>
      <c r="M516" s="213">
        <v>51.77</v>
      </c>
      <c r="N516" s="213">
        <v>54.29</v>
      </c>
      <c r="O516" s="213">
        <v>37.18</v>
      </c>
      <c r="P516" s="213">
        <v>25.91</v>
      </c>
      <c r="Q516" s="213">
        <v>77.2</v>
      </c>
      <c r="R516" s="213">
        <v>101.43</v>
      </c>
    </row>
    <row r="517" spans="1:18">
      <c r="A517" s="944" t="s">
        <v>47</v>
      </c>
      <c r="B517" s="944" t="s">
        <v>508</v>
      </c>
      <c r="C517" s="51" t="s">
        <v>4677</v>
      </c>
      <c r="D517" s="51" t="s">
        <v>6613</v>
      </c>
      <c r="E517" s="51" t="s">
        <v>6987</v>
      </c>
      <c r="F517" s="287">
        <f t="shared" si="8"/>
        <v>7652.8099999999995</v>
      </c>
      <c r="G517" s="213">
        <v>298.76</v>
      </c>
      <c r="H517" s="213">
        <v>274.92</v>
      </c>
      <c r="I517" s="213">
        <v>424.12</v>
      </c>
      <c r="J517" s="213">
        <v>956.63</v>
      </c>
      <c r="K517" s="213">
        <v>872.72</v>
      </c>
      <c r="L517" s="213">
        <v>815.47</v>
      </c>
      <c r="M517" s="213">
        <v>790.61</v>
      </c>
      <c r="N517" s="213">
        <v>691.75</v>
      </c>
      <c r="O517" s="213">
        <v>1270.3900000000001</v>
      </c>
      <c r="P517" s="213">
        <v>396.21</v>
      </c>
      <c r="Q517" s="213">
        <v>861.23</v>
      </c>
      <c r="R517" s="213">
        <v>1109.81</v>
      </c>
    </row>
    <row r="518" spans="1:18">
      <c r="A518" s="944" t="s">
        <v>47</v>
      </c>
      <c r="B518" s="944" t="s">
        <v>508</v>
      </c>
      <c r="C518" s="51" t="s">
        <v>4677</v>
      </c>
      <c r="D518" s="51" t="s">
        <v>6613</v>
      </c>
      <c r="E518" s="51" t="s">
        <v>6987</v>
      </c>
      <c r="F518" s="287">
        <f t="shared" si="8"/>
        <v>47.46</v>
      </c>
      <c r="G518" s="213">
        <v>2.12</v>
      </c>
      <c r="H518" s="213">
        <v>2.1</v>
      </c>
      <c r="I518" s="213">
        <v>3.43</v>
      </c>
      <c r="J518" s="213">
        <v>6.84</v>
      </c>
      <c r="K518" s="213">
        <v>5.65</v>
      </c>
      <c r="L518" s="213">
        <v>6</v>
      </c>
      <c r="M518" s="213">
        <v>5.04</v>
      </c>
      <c r="N518" s="213">
        <v>5.17</v>
      </c>
      <c r="O518" s="213">
        <v>3.54</v>
      </c>
      <c r="P518" s="213">
        <v>2.5</v>
      </c>
      <c r="Q518" s="213">
        <v>5.07</v>
      </c>
      <c r="R518" s="213">
        <v>7.2</v>
      </c>
    </row>
    <row r="519" spans="1:18">
      <c r="A519" s="944" t="s">
        <v>47</v>
      </c>
      <c r="B519" s="944" t="s">
        <v>508</v>
      </c>
      <c r="C519" s="51" t="s">
        <v>4677</v>
      </c>
      <c r="D519" s="51" t="s">
        <v>6613</v>
      </c>
      <c r="E519" s="51" t="s">
        <v>6987</v>
      </c>
      <c r="F519" s="287">
        <f t="shared" si="8"/>
        <v>67.580000000000013</v>
      </c>
      <c r="G519" s="213">
        <v>1.0900000000000001</v>
      </c>
      <c r="H519" s="213">
        <v>0.05</v>
      </c>
      <c r="I519" s="213">
        <v>0.32</v>
      </c>
      <c r="J519" s="213">
        <v>4.97</v>
      </c>
      <c r="K519" s="213">
        <v>1.61</v>
      </c>
      <c r="L519" s="213">
        <v>5.19</v>
      </c>
      <c r="M519" s="213">
        <v>11.5</v>
      </c>
      <c r="N519" s="213">
        <v>11.94</v>
      </c>
      <c r="O519" s="213">
        <v>8.2100000000000009</v>
      </c>
      <c r="P519" s="213">
        <v>5.7</v>
      </c>
      <c r="Q519" s="213">
        <v>17</v>
      </c>
      <c r="R519" s="213">
        <v>16.739999999999998</v>
      </c>
    </row>
    <row r="520" spans="1:18">
      <c r="A520" s="944" t="s">
        <v>47</v>
      </c>
      <c r="B520" s="944" t="s">
        <v>508</v>
      </c>
      <c r="C520" s="51" t="s">
        <v>4677</v>
      </c>
      <c r="D520" s="51" t="s">
        <v>6613</v>
      </c>
      <c r="E520" s="51" t="s">
        <v>6987</v>
      </c>
      <c r="F520" s="287">
        <f t="shared" si="8"/>
        <v>111.71000000000001</v>
      </c>
      <c r="G520" s="213">
        <v>4.57</v>
      </c>
      <c r="H520" s="213">
        <v>4.47</v>
      </c>
      <c r="I520" s="213">
        <v>7.52</v>
      </c>
      <c r="J520" s="213">
        <v>14.56</v>
      </c>
      <c r="K520" s="213">
        <v>17.21</v>
      </c>
      <c r="L520" s="213">
        <v>12.64</v>
      </c>
      <c r="M520" s="213">
        <v>10.64</v>
      </c>
      <c r="N520" s="213">
        <v>11.01</v>
      </c>
      <c r="O520" s="213">
        <v>7.57</v>
      </c>
      <c r="P520" s="213">
        <v>5.26</v>
      </c>
      <c r="Q520" s="213">
        <v>16.260000000000002</v>
      </c>
      <c r="R520" s="213">
        <v>20.149999999999999</v>
      </c>
    </row>
    <row r="521" spans="1:18">
      <c r="A521" s="944" t="s">
        <v>47</v>
      </c>
      <c r="B521" s="944" t="s">
        <v>508</v>
      </c>
      <c r="C521" s="51" t="s">
        <v>4677</v>
      </c>
      <c r="D521" s="51" t="s">
        <v>6613</v>
      </c>
      <c r="E521" s="51" t="s">
        <v>6987</v>
      </c>
      <c r="F521" s="287">
        <f t="shared" si="8"/>
        <v>2.5000000000000004</v>
      </c>
      <c r="G521" s="213">
        <v>0</v>
      </c>
      <c r="H521" s="213">
        <v>0.17</v>
      </c>
      <c r="I521" s="213">
        <v>0.4</v>
      </c>
      <c r="J521" s="213">
        <v>0.05</v>
      </c>
      <c r="K521" s="213">
        <v>0</v>
      </c>
      <c r="L521" s="213">
        <v>0.15</v>
      </c>
      <c r="M521" s="213">
        <v>0.2</v>
      </c>
      <c r="N521" s="213">
        <v>0.33</v>
      </c>
      <c r="O521" s="213">
        <v>0.28000000000000003</v>
      </c>
      <c r="P521" s="213">
        <v>0</v>
      </c>
      <c r="Q521" s="213">
        <v>0.92</v>
      </c>
      <c r="R521" s="213">
        <v>0.3</v>
      </c>
    </row>
    <row r="522" spans="1:18">
      <c r="A522" s="944" t="s">
        <v>47</v>
      </c>
      <c r="B522" s="944" t="s">
        <v>508</v>
      </c>
      <c r="C522" s="51" t="s">
        <v>4677</v>
      </c>
      <c r="D522" s="51" t="s">
        <v>6613</v>
      </c>
      <c r="E522" s="51" t="s">
        <v>6987</v>
      </c>
      <c r="F522" s="287">
        <f t="shared" si="8"/>
        <v>15.8</v>
      </c>
      <c r="G522" s="213">
        <v>0.65</v>
      </c>
      <c r="H522" s="213">
        <v>0.65</v>
      </c>
      <c r="I522" s="213">
        <v>0.84</v>
      </c>
      <c r="J522" s="213">
        <v>2.13</v>
      </c>
      <c r="K522" s="213">
        <v>2.67</v>
      </c>
      <c r="L522" s="213">
        <v>1.79</v>
      </c>
      <c r="M522" s="213">
        <v>1.59</v>
      </c>
      <c r="N522" s="213">
        <v>1.42</v>
      </c>
      <c r="O522" s="213">
        <v>1.07</v>
      </c>
      <c r="P522" s="213">
        <v>0.78</v>
      </c>
      <c r="Q522" s="213">
        <v>2.21</v>
      </c>
      <c r="R522" s="213">
        <v>2.21</v>
      </c>
    </row>
    <row r="523" spans="1:18">
      <c r="A523" s="944" t="s">
        <v>47</v>
      </c>
      <c r="B523" s="944" t="s">
        <v>508</v>
      </c>
      <c r="C523" s="51" t="s">
        <v>4677</v>
      </c>
      <c r="D523" s="51" t="s">
        <v>6613</v>
      </c>
      <c r="E523" s="51" t="s">
        <v>6987</v>
      </c>
      <c r="F523" s="287">
        <f t="shared" si="8"/>
        <v>10946.109999999999</v>
      </c>
      <c r="G523" s="213">
        <v>372.2</v>
      </c>
      <c r="H523" s="213">
        <v>354.5</v>
      </c>
      <c r="I523" s="213">
        <v>172.46</v>
      </c>
      <c r="J523" s="213">
        <v>1083.52</v>
      </c>
      <c r="K523" s="213">
        <v>1546.91</v>
      </c>
      <c r="L523" s="213">
        <v>865.62</v>
      </c>
      <c r="M523" s="213">
        <v>1167.76</v>
      </c>
      <c r="N523" s="213">
        <v>870.88</v>
      </c>
      <c r="O523" s="213">
        <v>485.73</v>
      </c>
      <c r="P523" s="213">
        <v>1449.79</v>
      </c>
      <c r="Q523" s="213">
        <v>2576.7399999999998</v>
      </c>
      <c r="R523" s="213">
        <v>1135.71</v>
      </c>
    </row>
    <row r="524" spans="1:18">
      <c r="A524" s="944" t="s">
        <v>47</v>
      </c>
      <c r="B524" s="944" t="s">
        <v>508</v>
      </c>
      <c r="C524" s="51" t="s">
        <v>4677</v>
      </c>
      <c r="D524" s="51" t="s">
        <v>6613</v>
      </c>
      <c r="E524" s="51" t="s">
        <v>6987</v>
      </c>
      <c r="F524" s="287">
        <f t="shared" si="8"/>
        <v>891.75</v>
      </c>
      <c r="G524" s="213">
        <v>28.89</v>
      </c>
      <c r="H524" s="213">
        <v>27.51</v>
      </c>
      <c r="I524" s="213">
        <v>13.39</v>
      </c>
      <c r="J524" s="213">
        <v>84.08</v>
      </c>
      <c r="K524" s="213">
        <v>121.75</v>
      </c>
      <c r="L524" s="213">
        <v>67.17</v>
      </c>
      <c r="M524" s="213">
        <v>90.63</v>
      </c>
      <c r="N524" s="213">
        <v>67.569999999999993</v>
      </c>
      <c r="O524" s="213">
        <v>37.68</v>
      </c>
      <c r="P524" s="213">
        <v>112.5</v>
      </c>
      <c r="Q524" s="213">
        <v>240.58</v>
      </c>
      <c r="R524" s="213">
        <v>112.19</v>
      </c>
    </row>
    <row r="525" spans="1:18">
      <c r="A525" s="944" t="s">
        <v>47</v>
      </c>
      <c r="B525" s="944" t="s">
        <v>508</v>
      </c>
      <c r="C525" s="51" t="s">
        <v>4677</v>
      </c>
      <c r="D525" s="51" t="s">
        <v>6613</v>
      </c>
      <c r="E525" s="51" t="s">
        <v>6987</v>
      </c>
      <c r="F525" s="287">
        <f t="shared" si="8"/>
        <v>695.31999999999994</v>
      </c>
      <c r="G525" s="213">
        <v>23.22</v>
      </c>
      <c r="H525" s="213">
        <v>21.96</v>
      </c>
      <c r="I525" s="213">
        <v>9.9700000000000006</v>
      </c>
      <c r="J525" s="213">
        <v>67.25</v>
      </c>
      <c r="K525" s="213">
        <v>98.01</v>
      </c>
      <c r="L525" s="213">
        <v>52.58</v>
      </c>
      <c r="M525" s="213">
        <v>74.569999999999993</v>
      </c>
      <c r="N525" s="213">
        <v>56.42</v>
      </c>
      <c r="O525" s="213">
        <v>31.09</v>
      </c>
      <c r="P525" s="213">
        <v>92.05</v>
      </c>
      <c r="Q525" s="213">
        <v>168.2</v>
      </c>
      <c r="R525" s="213">
        <v>77.28</v>
      </c>
    </row>
    <row r="526" spans="1:18">
      <c r="A526" s="944" t="s">
        <v>47</v>
      </c>
      <c r="B526" s="944" t="s">
        <v>508</v>
      </c>
      <c r="C526" s="51" t="s">
        <v>4677</v>
      </c>
      <c r="D526" s="51" t="s">
        <v>6613</v>
      </c>
      <c r="E526" s="51" t="s">
        <v>6987</v>
      </c>
      <c r="F526" s="287">
        <f t="shared" si="8"/>
        <v>162.64000000000001</v>
      </c>
      <c r="G526" s="213">
        <v>5.43</v>
      </c>
      <c r="H526" s="213">
        <v>5.14</v>
      </c>
      <c r="I526" s="213">
        <v>2.34</v>
      </c>
      <c r="J526" s="213">
        <v>15.74</v>
      </c>
      <c r="K526" s="213">
        <v>22.93</v>
      </c>
      <c r="L526" s="213">
        <v>12.29</v>
      </c>
      <c r="M526" s="213">
        <v>17.440000000000001</v>
      </c>
      <c r="N526" s="213">
        <v>13.18</v>
      </c>
      <c r="O526" s="213">
        <v>7.27</v>
      </c>
      <c r="P526" s="213">
        <v>21.54</v>
      </c>
      <c r="Q526" s="213">
        <v>39.340000000000003</v>
      </c>
      <c r="R526" s="213">
        <v>18.07</v>
      </c>
    </row>
    <row r="527" spans="1:18">
      <c r="A527" s="944" t="s">
        <v>47</v>
      </c>
      <c r="B527" s="944" t="s">
        <v>508</v>
      </c>
      <c r="C527" s="51" t="s">
        <v>4677</v>
      </c>
      <c r="D527" s="51" t="s">
        <v>6613</v>
      </c>
      <c r="E527" s="51" t="s">
        <v>6987</v>
      </c>
      <c r="F527" s="287">
        <f t="shared" si="8"/>
        <v>1277.5899999999999</v>
      </c>
      <c r="G527" s="213">
        <v>48.96</v>
      </c>
      <c r="H527" s="213">
        <v>43.03</v>
      </c>
      <c r="I527" s="213">
        <v>33.65</v>
      </c>
      <c r="J527" s="213">
        <v>164.91</v>
      </c>
      <c r="K527" s="213">
        <v>166.84</v>
      </c>
      <c r="L527" s="213">
        <v>131.51</v>
      </c>
      <c r="M527" s="213">
        <v>64.099999999999994</v>
      </c>
      <c r="N527" s="213">
        <v>92.63</v>
      </c>
      <c r="O527" s="213">
        <v>114.51</v>
      </c>
      <c r="P527" s="213">
        <v>191.68</v>
      </c>
      <c r="Q527" s="213">
        <v>225.77</v>
      </c>
      <c r="R527" s="213">
        <v>119.39</v>
      </c>
    </row>
    <row r="528" spans="1:18">
      <c r="A528" s="944" t="s">
        <v>47</v>
      </c>
      <c r="B528" s="944" t="s">
        <v>508</v>
      </c>
      <c r="C528" s="51" t="s">
        <v>4677</v>
      </c>
      <c r="D528" s="51" t="s">
        <v>6613</v>
      </c>
      <c r="E528" s="51" t="s">
        <v>6987</v>
      </c>
      <c r="F528" s="287">
        <f t="shared" si="8"/>
        <v>13.69</v>
      </c>
      <c r="G528" s="213">
        <v>0.48</v>
      </c>
      <c r="H528" s="213">
        <v>0.46</v>
      </c>
      <c r="I528" s="213">
        <v>0.21</v>
      </c>
      <c r="J528" s="213">
        <v>1.51</v>
      </c>
      <c r="K528" s="213">
        <v>1.66</v>
      </c>
      <c r="L528" s="213">
        <v>1.22</v>
      </c>
      <c r="M528" s="213">
        <v>1.63</v>
      </c>
      <c r="N528" s="213">
        <v>1.27</v>
      </c>
      <c r="O528" s="213">
        <v>0.69</v>
      </c>
      <c r="P528" s="213">
        <v>1.97</v>
      </c>
      <c r="Q528" s="213">
        <v>2.59</v>
      </c>
      <c r="R528" s="213">
        <v>1.48</v>
      </c>
    </row>
    <row r="529" spans="1:18">
      <c r="A529" s="944" t="s">
        <v>47</v>
      </c>
      <c r="B529" s="944" t="s">
        <v>508</v>
      </c>
      <c r="C529" s="51" t="s">
        <v>4677</v>
      </c>
      <c r="D529" s="51" t="s">
        <v>6613</v>
      </c>
      <c r="E529" s="51" t="s">
        <v>6987</v>
      </c>
      <c r="F529" s="287">
        <f t="shared" si="8"/>
        <v>25.41</v>
      </c>
      <c r="G529" s="213">
        <v>0.88</v>
      </c>
      <c r="H529" s="213">
        <v>0.15</v>
      </c>
      <c r="I529" s="213">
        <v>0.02</v>
      </c>
      <c r="J529" s="213">
        <v>0.76</v>
      </c>
      <c r="K529" s="213">
        <v>0.72</v>
      </c>
      <c r="L529" s="213">
        <v>1.34</v>
      </c>
      <c r="M529" s="213">
        <v>3.8</v>
      </c>
      <c r="N529" s="213">
        <v>2.93</v>
      </c>
      <c r="O529" s="213">
        <v>1.63</v>
      </c>
      <c r="P529" s="213">
        <v>4.72</v>
      </c>
      <c r="Q529" s="213">
        <v>8.4600000000000009</v>
      </c>
      <c r="R529" s="213">
        <v>4.79</v>
      </c>
    </row>
    <row r="530" spans="1:18">
      <c r="A530" s="944" t="s">
        <v>47</v>
      </c>
      <c r="B530" s="944" t="s">
        <v>508</v>
      </c>
      <c r="C530" s="51" t="s">
        <v>4677</v>
      </c>
      <c r="D530" s="51" t="s">
        <v>6613</v>
      </c>
      <c r="E530" s="51" t="s">
        <v>6987</v>
      </c>
      <c r="F530" s="287">
        <f t="shared" si="8"/>
        <v>34.090000000000003</v>
      </c>
      <c r="G530" s="213">
        <v>1.08</v>
      </c>
      <c r="H530" s="213">
        <v>1.07</v>
      </c>
      <c r="I530" s="213">
        <v>0.48</v>
      </c>
      <c r="J530" s="213">
        <v>3.25</v>
      </c>
      <c r="K530" s="213">
        <v>4.63</v>
      </c>
      <c r="L530" s="213">
        <v>2.6</v>
      </c>
      <c r="M530" s="213">
        <v>3.49</v>
      </c>
      <c r="N530" s="213">
        <v>2.71</v>
      </c>
      <c r="O530" s="213">
        <v>1.5</v>
      </c>
      <c r="P530" s="213">
        <v>4.3499999999999996</v>
      </c>
      <c r="Q530" s="213">
        <v>8.93</v>
      </c>
      <c r="R530" s="213">
        <v>3.97</v>
      </c>
    </row>
    <row r="531" spans="1:18">
      <c r="A531" s="944" t="s">
        <v>47</v>
      </c>
      <c r="B531" s="944" t="s">
        <v>508</v>
      </c>
      <c r="C531" s="51" t="s">
        <v>4677</v>
      </c>
      <c r="D531" s="51" t="s">
        <v>6613</v>
      </c>
      <c r="E531" s="51" t="s">
        <v>6987</v>
      </c>
      <c r="F531" s="287">
        <f t="shared" si="8"/>
        <v>0.45</v>
      </c>
      <c r="G531" s="213">
        <v>0</v>
      </c>
      <c r="H531" s="213">
        <v>0</v>
      </c>
      <c r="I531" s="213">
        <v>0</v>
      </c>
      <c r="J531" s="213">
        <v>0.2</v>
      </c>
      <c r="K531" s="213">
        <v>0</v>
      </c>
      <c r="L531" s="213">
        <v>0.2</v>
      </c>
      <c r="M531" s="213">
        <v>0</v>
      </c>
      <c r="N531" s="213">
        <v>0</v>
      </c>
      <c r="O531" s="213">
        <v>0</v>
      </c>
      <c r="P531" s="213">
        <v>0</v>
      </c>
      <c r="Q531" s="213">
        <v>0.05</v>
      </c>
      <c r="R531" s="213">
        <v>0.13</v>
      </c>
    </row>
    <row r="532" spans="1:18">
      <c r="A532" s="944" t="s">
        <v>47</v>
      </c>
      <c r="B532" s="944" t="s">
        <v>508</v>
      </c>
      <c r="C532" s="51" t="s">
        <v>4677</v>
      </c>
      <c r="D532" s="51" t="s">
        <v>6613</v>
      </c>
      <c r="E532" s="51" t="s">
        <v>6987</v>
      </c>
      <c r="F532" s="287">
        <f t="shared" si="8"/>
        <v>4.5400000000000009</v>
      </c>
      <c r="G532" s="213">
        <v>0.15</v>
      </c>
      <c r="H532" s="213">
        <v>0.14000000000000001</v>
      </c>
      <c r="I532" s="213">
        <v>7.0000000000000007E-2</v>
      </c>
      <c r="J532" s="213">
        <v>0.43</v>
      </c>
      <c r="K532" s="213">
        <v>0.66</v>
      </c>
      <c r="L532" s="213">
        <v>0.37</v>
      </c>
      <c r="M532" s="213">
        <v>0.48</v>
      </c>
      <c r="N532" s="213">
        <v>0.37</v>
      </c>
      <c r="O532" s="213">
        <v>0.2</v>
      </c>
      <c r="P532" s="213">
        <v>0.6</v>
      </c>
      <c r="Q532" s="213">
        <v>1.07</v>
      </c>
      <c r="R532" s="213">
        <v>0.38</v>
      </c>
    </row>
    <row r="533" spans="1:18">
      <c r="A533" s="944" t="s">
        <v>47</v>
      </c>
      <c r="B533" s="944" t="s">
        <v>508</v>
      </c>
      <c r="C533" s="51" t="s">
        <v>4677</v>
      </c>
      <c r="D533" s="51" t="s">
        <v>6613</v>
      </c>
      <c r="E533" s="51" t="s">
        <v>6987</v>
      </c>
      <c r="F533" s="287">
        <f t="shared" si="8"/>
        <v>155337.50000000003</v>
      </c>
      <c r="G533" s="213">
        <v>6036.77</v>
      </c>
      <c r="H533" s="213">
        <v>10851.11</v>
      </c>
      <c r="I533" s="213">
        <v>11973.57</v>
      </c>
      <c r="J533" s="213">
        <v>14009.32</v>
      </c>
      <c r="K533" s="213">
        <v>24608.21</v>
      </c>
      <c r="L533" s="213">
        <v>14666.63</v>
      </c>
      <c r="M533" s="213">
        <v>14857.63</v>
      </c>
      <c r="N533" s="213">
        <v>15653.93</v>
      </c>
      <c r="O533" s="213">
        <v>12772.83</v>
      </c>
      <c r="P533" s="213">
        <v>11077.93</v>
      </c>
      <c r="Q533" s="213">
        <v>18829.57</v>
      </c>
      <c r="R533" s="213">
        <v>20423.830000000002</v>
      </c>
    </row>
    <row r="534" spans="1:18">
      <c r="A534" s="944" t="s">
        <v>47</v>
      </c>
      <c r="B534" s="944" t="s">
        <v>508</v>
      </c>
      <c r="C534" s="51" t="s">
        <v>4677</v>
      </c>
      <c r="D534" s="51" t="s">
        <v>6613</v>
      </c>
      <c r="E534" s="51" t="s">
        <v>6987</v>
      </c>
      <c r="F534" s="287">
        <f t="shared" si="8"/>
        <v>15747.170000000002</v>
      </c>
      <c r="G534" s="213">
        <v>619.25</v>
      </c>
      <c r="H534" s="213">
        <v>1101.8499999999999</v>
      </c>
      <c r="I534" s="213">
        <v>1255.6199999999999</v>
      </c>
      <c r="J534" s="213">
        <v>1388.35</v>
      </c>
      <c r="K534" s="213">
        <v>2380.29</v>
      </c>
      <c r="L534" s="213">
        <v>1439.39</v>
      </c>
      <c r="M534" s="213">
        <v>1370.63</v>
      </c>
      <c r="N534" s="213">
        <v>1526.59</v>
      </c>
      <c r="O534" s="213">
        <v>1277.79</v>
      </c>
      <c r="P534" s="213">
        <v>1127.4000000000001</v>
      </c>
      <c r="Q534" s="213">
        <v>2260.0100000000002</v>
      </c>
      <c r="R534" s="213">
        <v>2870.29</v>
      </c>
    </row>
    <row r="535" spans="1:18">
      <c r="A535" s="944" t="s">
        <v>47</v>
      </c>
      <c r="B535" s="944" t="s">
        <v>508</v>
      </c>
      <c r="C535" s="51" t="s">
        <v>4677</v>
      </c>
      <c r="D535" s="51" t="s">
        <v>6613</v>
      </c>
      <c r="E535" s="51" t="s">
        <v>6987</v>
      </c>
      <c r="F535" s="287">
        <f t="shared" si="8"/>
        <v>402.90999999999997</v>
      </c>
      <c r="G535" s="213">
        <v>0</v>
      </c>
      <c r="H535" s="213">
        <v>0</v>
      </c>
      <c r="I535" s="213">
        <v>0</v>
      </c>
      <c r="J535" s="213">
        <v>0</v>
      </c>
      <c r="K535" s="213">
        <v>87.59</v>
      </c>
      <c r="L535" s="213">
        <v>157.66</v>
      </c>
      <c r="M535" s="213">
        <v>157.66</v>
      </c>
      <c r="N535" s="213">
        <v>0</v>
      </c>
      <c r="O535" s="213">
        <v>0</v>
      </c>
      <c r="P535" s="213">
        <v>0</v>
      </c>
      <c r="Q535" s="213">
        <v>0</v>
      </c>
      <c r="R535" s="213">
        <v>71.260000000000005</v>
      </c>
    </row>
    <row r="536" spans="1:18">
      <c r="A536" s="944" t="s">
        <v>47</v>
      </c>
      <c r="B536" s="944" t="s">
        <v>508</v>
      </c>
      <c r="C536" s="51" t="s">
        <v>4677</v>
      </c>
      <c r="D536" s="51" t="s">
        <v>6613</v>
      </c>
      <c r="E536" s="51" t="s">
        <v>6987</v>
      </c>
      <c r="F536" s="287">
        <f t="shared" si="8"/>
        <v>9816.1299999999974</v>
      </c>
      <c r="G536" s="213">
        <v>384.46</v>
      </c>
      <c r="H536" s="213">
        <v>673.86</v>
      </c>
      <c r="I536" s="213">
        <v>758.76</v>
      </c>
      <c r="J536" s="213">
        <v>879.56</v>
      </c>
      <c r="K536" s="213">
        <v>1551.83</v>
      </c>
      <c r="L536" s="213">
        <v>894.62</v>
      </c>
      <c r="M536" s="213">
        <v>919.61</v>
      </c>
      <c r="N536" s="213">
        <v>985.16</v>
      </c>
      <c r="O536" s="213">
        <v>810.58</v>
      </c>
      <c r="P536" s="213">
        <v>693.4</v>
      </c>
      <c r="Q536" s="213">
        <v>1264.29</v>
      </c>
      <c r="R536" s="213">
        <v>1451</v>
      </c>
    </row>
    <row r="537" spans="1:18">
      <c r="A537" s="944" t="s">
        <v>47</v>
      </c>
      <c r="B537" s="944" t="s">
        <v>508</v>
      </c>
      <c r="C537" s="51" t="s">
        <v>4677</v>
      </c>
      <c r="D537" s="51" t="s">
        <v>6613</v>
      </c>
      <c r="E537" s="51" t="s">
        <v>6987</v>
      </c>
      <c r="F537" s="287">
        <f t="shared" si="8"/>
        <v>2400.2399999999998</v>
      </c>
      <c r="G537" s="213">
        <v>89.9</v>
      </c>
      <c r="H537" s="213">
        <v>157.61000000000001</v>
      </c>
      <c r="I537" s="213">
        <v>177.41</v>
      </c>
      <c r="J537" s="213">
        <v>205.68</v>
      </c>
      <c r="K537" s="213">
        <v>385.69</v>
      </c>
      <c r="L537" s="213">
        <v>250.21</v>
      </c>
      <c r="M537" s="213">
        <v>256.01</v>
      </c>
      <c r="N537" s="213">
        <v>230.39</v>
      </c>
      <c r="O537" s="213">
        <v>189.55</v>
      </c>
      <c r="P537" s="213">
        <v>162.13</v>
      </c>
      <c r="Q537" s="213">
        <v>295.66000000000003</v>
      </c>
      <c r="R537" s="213">
        <v>357.86</v>
      </c>
    </row>
    <row r="538" spans="1:18">
      <c r="A538" s="944" t="s">
        <v>47</v>
      </c>
      <c r="B538" s="944" t="s">
        <v>508</v>
      </c>
      <c r="C538" s="51" t="s">
        <v>4677</v>
      </c>
      <c r="D538" s="51" t="s">
        <v>6613</v>
      </c>
      <c r="E538" s="51" t="s">
        <v>6987</v>
      </c>
      <c r="F538" s="287">
        <f t="shared" si="8"/>
        <v>31688.5</v>
      </c>
      <c r="G538" s="213">
        <v>1409.81</v>
      </c>
      <c r="H538" s="213">
        <v>2319.98</v>
      </c>
      <c r="I538" s="213">
        <v>2060.87</v>
      </c>
      <c r="J538" s="213">
        <v>2559.61</v>
      </c>
      <c r="K538" s="213">
        <v>3416.07</v>
      </c>
      <c r="L538" s="213">
        <v>3297.48</v>
      </c>
      <c r="M538" s="213">
        <v>3431.74</v>
      </c>
      <c r="N538" s="213">
        <v>3176.2</v>
      </c>
      <c r="O538" s="213">
        <v>4129.29</v>
      </c>
      <c r="P538" s="213">
        <v>3130.21</v>
      </c>
      <c r="Q538" s="213">
        <v>2757.24</v>
      </c>
      <c r="R538" s="213">
        <v>4875.84</v>
      </c>
    </row>
    <row r="539" spans="1:18">
      <c r="A539" s="944" t="s">
        <v>47</v>
      </c>
      <c r="B539" s="944" t="s">
        <v>508</v>
      </c>
      <c r="C539" s="51" t="s">
        <v>4677</v>
      </c>
      <c r="D539" s="51" t="s">
        <v>6613</v>
      </c>
      <c r="E539" s="51" t="s">
        <v>6987</v>
      </c>
      <c r="F539" s="287">
        <f t="shared" si="8"/>
        <v>188.32</v>
      </c>
      <c r="G539" s="213">
        <v>8.61</v>
      </c>
      <c r="H539" s="213">
        <v>14.8</v>
      </c>
      <c r="I539" s="213">
        <v>16.53</v>
      </c>
      <c r="J539" s="213">
        <v>19.329999999999998</v>
      </c>
      <c r="K539" s="213">
        <v>22.72</v>
      </c>
      <c r="L539" s="213">
        <v>21.91</v>
      </c>
      <c r="M539" s="213">
        <v>20.440000000000001</v>
      </c>
      <c r="N539" s="213">
        <v>21.73</v>
      </c>
      <c r="O539" s="213">
        <v>15.56</v>
      </c>
      <c r="P539" s="213">
        <v>13.22</v>
      </c>
      <c r="Q539" s="213">
        <v>13.47</v>
      </c>
      <c r="R539" s="213">
        <v>24.09</v>
      </c>
    </row>
    <row r="540" spans="1:18">
      <c r="A540" s="944" t="s">
        <v>47</v>
      </c>
      <c r="B540" s="944" t="s">
        <v>508</v>
      </c>
      <c r="C540" s="51" t="s">
        <v>4677</v>
      </c>
      <c r="D540" s="51" t="s">
        <v>6613</v>
      </c>
      <c r="E540" s="51" t="s">
        <v>6987</v>
      </c>
      <c r="F540" s="287">
        <f t="shared" si="8"/>
        <v>345.86</v>
      </c>
      <c r="G540" s="213">
        <v>5.05</v>
      </c>
      <c r="H540" s="213">
        <v>2.1</v>
      </c>
      <c r="I540" s="213">
        <v>1.61</v>
      </c>
      <c r="J540" s="213">
        <v>8.2899999999999991</v>
      </c>
      <c r="K540" s="213">
        <v>35.43</v>
      </c>
      <c r="L540" s="213">
        <v>55.61</v>
      </c>
      <c r="M540" s="213">
        <v>48</v>
      </c>
      <c r="N540" s="213">
        <v>51.12</v>
      </c>
      <c r="O540" s="213">
        <v>41.22</v>
      </c>
      <c r="P540" s="213">
        <v>35.979999999999997</v>
      </c>
      <c r="Q540" s="213">
        <v>61.45</v>
      </c>
      <c r="R540" s="213">
        <v>67.150000000000006</v>
      </c>
    </row>
    <row r="541" spans="1:18">
      <c r="A541" s="944" t="s">
        <v>47</v>
      </c>
      <c r="B541" s="944" t="s">
        <v>508</v>
      </c>
      <c r="C541" s="51" t="s">
        <v>4677</v>
      </c>
      <c r="D541" s="51" t="s">
        <v>6613</v>
      </c>
      <c r="E541" s="51" t="s">
        <v>6987</v>
      </c>
      <c r="F541" s="287">
        <f t="shared" si="8"/>
        <v>600.40000000000009</v>
      </c>
      <c r="G541" s="213">
        <v>18.79</v>
      </c>
      <c r="H541" s="213">
        <v>32.56</v>
      </c>
      <c r="I541" s="213">
        <v>35.97</v>
      </c>
      <c r="J541" s="213">
        <v>41.99</v>
      </c>
      <c r="K541" s="213">
        <v>96.25</v>
      </c>
      <c r="L541" s="213">
        <v>91.89</v>
      </c>
      <c r="M541" s="213">
        <v>88.86</v>
      </c>
      <c r="N541" s="213">
        <v>47.17</v>
      </c>
      <c r="O541" s="213">
        <v>38.04</v>
      </c>
      <c r="P541" s="213">
        <v>33.200000000000003</v>
      </c>
      <c r="Q541" s="213">
        <v>75.680000000000007</v>
      </c>
      <c r="R541" s="213">
        <v>102.22</v>
      </c>
    </row>
    <row r="542" spans="1:18">
      <c r="A542" s="944" t="s">
        <v>47</v>
      </c>
      <c r="B542" s="944" t="s">
        <v>508</v>
      </c>
      <c r="C542" s="51" t="s">
        <v>4677</v>
      </c>
      <c r="D542" s="51" t="s">
        <v>6613</v>
      </c>
      <c r="E542" s="51" t="s">
        <v>6987</v>
      </c>
      <c r="F542" s="287">
        <f t="shared" si="8"/>
        <v>11.71</v>
      </c>
      <c r="G542" s="213">
        <v>0.59</v>
      </c>
      <c r="H542" s="213">
        <v>0.75</v>
      </c>
      <c r="I542" s="213">
        <v>0.57999999999999996</v>
      </c>
      <c r="J542" s="213">
        <v>1.5</v>
      </c>
      <c r="K542" s="213">
        <v>1.9</v>
      </c>
      <c r="L542" s="213">
        <v>2.25</v>
      </c>
      <c r="M542" s="213">
        <v>1.25</v>
      </c>
      <c r="N542" s="213">
        <v>0.82</v>
      </c>
      <c r="O542" s="213">
        <v>0.44</v>
      </c>
      <c r="P542" s="213">
        <v>1.42</v>
      </c>
      <c r="Q542" s="213">
        <v>0.21</v>
      </c>
      <c r="R542" s="213">
        <v>0.67</v>
      </c>
    </row>
    <row r="543" spans="1:18">
      <c r="A543" s="944" t="s">
        <v>47</v>
      </c>
      <c r="B543" s="944" t="s">
        <v>508</v>
      </c>
      <c r="C543" s="51" t="s">
        <v>4677</v>
      </c>
      <c r="D543" s="51" t="s">
        <v>6613</v>
      </c>
      <c r="E543" s="51" t="s">
        <v>6987</v>
      </c>
      <c r="F543" s="287">
        <f t="shared" si="8"/>
        <v>63.08</v>
      </c>
      <c r="G543" s="213">
        <v>2.5</v>
      </c>
      <c r="H543" s="213">
        <v>4.42</v>
      </c>
      <c r="I543" s="213">
        <v>5</v>
      </c>
      <c r="J543" s="213">
        <v>5.48</v>
      </c>
      <c r="K543" s="213">
        <v>10.15</v>
      </c>
      <c r="L543" s="213">
        <v>6.09</v>
      </c>
      <c r="M543" s="213">
        <v>6.22</v>
      </c>
      <c r="N543" s="213">
        <v>6.34</v>
      </c>
      <c r="O543" s="213">
        <v>5.21</v>
      </c>
      <c r="P543" s="213">
        <v>4.37</v>
      </c>
      <c r="Q543" s="213">
        <v>7.3</v>
      </c>
      <c r="R543" s="213">
        <v>7.9</v>
      </c>
    </row>
    <row r="544" spans="1:18">
      <c r="A544" s="944" t="s">
        <v>47</v>
      </c>
      <c r="B544" s="944" t="s">
        <v>508</v>
      </c>
      <c r="C544" s="51" t="s">
        <v>4677</v>
      </c>
      <c r="D544" s="51" t="s">
        <v>6613</v>
      </c>
      <c r="E544" s="51" t="s">
        <v>6987</v>
      </c>
      <c r="F544" s="287">
        <f t="shared" si="8"/>
        <v>90328.299999999988</v>
      </c>
      <c r="G544" s="213">
        <v>3479.12</v>
      </c>
      <c r="H544" s="213">
        <v>7638.93</v>
      </c>
      <c r="I544" s="213">
        <v>8028.01</v>
      </c>
      <c r="J544" s="213">
        <v>7638.94</v>
      </c>
      <c r="K544" s="213">
        <v>11564.82</v>
      </c>
      <c r="L544" s="213">
        <v>7576.29</v>
      </c>
      <c r="M544" s="213">
        <v>9011.06</v>
      </c>
      <c r="N544" s="213">
        <v>7964.42</v>
      </c>
      <c r="O544" s="213">
        <v>7953.94</v>
      </c>
      <c r="P544" s="213">
        <v>7760.11</v>
      </c>
      <c r="Q544" s="213">
        <v>11712.66</v>
      </c>
      <c r="R544" s="213">
        <v>15060.68</v>
      </c>
    </row>
    <row r="545" spans="1:18">
      <c r="A545" s="944" t="s">
        <v>47</v>
      </c>
      <c r="B545" s="944" t="s">
        <v>508</v>
      </c>
      <c r="C545" s="51" t="s">
        <v>4677</v>
      </c>
      <c r="D545" s="51" t="s">
        <v>6613</v>
      </c>
      <c r="E545" s="51" t="s">
        <v>6987</v>
      </c>
      <c r="F545" s="287">
        <f t="shared" si="8"/>
        <v>11450.73</v>
      </c>
      <c r="G545" s="213">
        <v>430.74</v>
      </c>
      <c r="H545" s="213">
        <v>985.56</v>
      </c>
      <c r="I545" s="213">
        <v>1047.97</v>
      </c>
      <c r="J545" s="213">
        <v>982.16</v>
      </c>
      <c r="K545" s="213">
        <v>1480.66</v>
      </c>
      <c r="L545" s="213">
        <v>957.94</v>
      </c>
      <c r="M545" s="213">
        <v>1078.43</v>
      </c>
      <c r="N545" s="213">
        <v>997.24</v>
      </c>
      <c r="O545" s="213">
        <v>996.42</v>
      </c>
      <c r="P545" s="213">
        <v>991.31</v>
      </c>
      <c r="Q545" s="213">
        <v>1502.3</v>
      </c>
      <c r="R545" s="213">
        <v>1861.25</v>
      </c>
    </row>
    <row r="546" spans="1:18">
      <c r="A546" s="944" t="s">
        <v>47</v>
      </c>
      <c r="B546" s="944" t="s">
        <v>508</v>
      </c>
      <c r="C546" s="51" t="s">
        <v>4677</v>
      </c>
      <c r="D546" s="51" t="s">
        <v>6613</v>
      </c>
      <c r="E546" s="51" t="s">
        <v>6987</v>
      </c>
      <c r="F546" s="287">
        <f t="shared" si="8"/>
        <v>5560.83</v>
      </c>
      <c r="G546" s="213">
        <v>216.29</v>
      </c>
      <c r="H546" s="213">
        <v>478.82</v>
      </c>
      <c r="I546" s="213">
        <v>514.04</v>
      </c>
      <c r="J546" s="213">
        <v>477.52</v>
      </c>
      <c r="K546" s="213">
        <v>722.86</v>
      </c>
      <c r="L546" s="213">
        <v>480.05</v>
      </c>
      <c r="M546" s="213">
        <v>563.08000000000004</v>
      </c>
      <c r="N546" s="213">
        <v>493.14</v>
      </c>
      <c r="O546" s="213">
        <v>391.24</v>
      </c>
      <c r="P546" s="213">
        <v>479.4</v>
      </c>
      <c r="Q546" s="213">
        <v>744.39</v>
      </c>
      <c r="R546" s="213">
        <v>939.31</v>
      </c>
    </row>
    <row r="547" spans="1:18">
      <c r="A547" s="944" t="s">
        <v>47</v>
      </c>
      <c r="B547" s="944" t="s">
        <v>508</v>
      </c>
      <c r="C547" s="51" t="s">
        <v>4677</v>
      </c>
      <c r="D547" s="51" t="s">
        <v>6613</v>
      </c>
      <c r="E547" s="51" t="s">
        <v>6987</v>
      </c>
      <c r="F547" s="287">
        <f t="shared" si="8"/>
        <v>1300.55</v>
      </c>
      <c r="G547" s="213">
        <v>50.58</v>
      </c>
      <c r="H547" s="213">
        <v>111.99</v>
      </c>
      <c r="I547" s="213">
        <v>120.23</v>
      </c>
      <c r="J547" s="213">
        <v>111.68</v>
      </c>
      <c r="K547" s="213">
        <v>169.05</v>
      </c>
      <c r="L547" s="213">
        <v>112.28</v>
      </c>
      <c r="M547" s="213">
        <v>131.68</v>
      </c>
      <c r="N547" s="213">
        <v>115.33</v>
      </c>
      <c r="O547" s="213">
        <v>91.51</v>
      </c>
      <c r="P547" s="213">
        <v>112.12</v>
      </c>
      <c r="Q547" s="213">
        <v>174.1</v>
      </c>
      <c r="R547" s="213">
        <v>219.67</v>
      </c>
    </row>
    <row r="548" spans="1:18">
      <c r="A548" s="944" t="s">
        <v>47</v>
      </c>
      <c r="B548" s="944" t="s">
        <v>508</v>
      </c>
      <c r="C548" s="51" t="s">
        <v>4677</v>
      </c>
      <c r="D548" s="51" t="s">
        <v>6613</v>
      </c>
      <c r="E548" s="51" t="s">
        <v>6987</v>
      </c>
      <c r="F548" s="287">
        <f t="shared" si="8"/>
        <v>19607.440000000002</v>
      </c>
      <c r="G548" s="213">
        <v>764.96</v>
      </c>
      <c r="H548" s="213">
        <v>1646</v>
      </c>
      <c r="I548" s="213">
        <v>1606.11</v>
      </c>
      <c r="J548" s="213">
        <v>1596.34</v>
      </c>
      <c r="K548" s="213">
        <v>1700.66</v>
      </c>
      <c r="L548" s="213">
        <v>1660.2</v>
      </c>
      <c r="M548" s="213">
        <v>1766.91</v>
      </c>
      <c r="N548" s="213">
        <v>1735.86</v>
      </c>
      <c r="O548" s="213">
        <v>2447.84</v>
      </c>
      <c r="P548" s="213">
        <v>2348.56</v>
      </c>
      <c r="Q548" s="213">
        <v>2334</v>
      </c>
      <c r="R548" s="213">
        <v>4000.28</v>
      </c>
    </row>
    <row r="549" spans="1:18">
      <c r="A549" s="944" t="s">
        <v>47</v>
      </c>
      <c r="B549" s="944" t="s">
        <v>508</v>
      </c>
      <c r="C549" s="51" t="s">
        <v>4677</v>
      </c>
      <c r="D549" s="51" t="s">
        <v>6613</v>
      </c>
      <c r="E549" s="51" t="s">
        <v>6987</v>
      </c>
      <c r="F549" s="287">
        <f t="shared" si="8"/>
        <v>107.50999999999999</v>
      </c>
      <c r="G549" s="213">
        <v>4.53</v>
      </c>
      <c r="H549" s="213">
        <v>9.94</v>
      </c>
      <c r="I549" s="213">
        <v>10.42</v>
      </c>
      <c r="J549" s="213">
        <v>9.94</v>
      </c>
      <c r="K549" s="213">
        <v>10.09</v>
      </c>
      <c r="L549" s="213">
        <v>9.9</v>
      </c>
      <c r="M549" s="213">
        <v>11.9</v>
      </c>
      <c r="N549" s="213">
        <v>10.4</v>
      </c>
      <c r="O549" s="213">
        <v>10.38</v>
      </c>
      <c r="P549" s="213">
        <v>10.07</v>
      </c>
      <c r="Q549" s="213">
        <v>9.94</v>
      </c>
      <c r="R549" s="213">
        <v>19.7</v>
      </c>
    </row>
    <row r="550" spans="1:18">
      <c r="A550" s="944" t="s">
        <v>47</v>
      </c>
      <c r="B550" s="944" t="s">
        <v>508</v>
      </c>
      <c r="C550" s="51" t="s">
        <v>4677</v>
      </c>
      <c r="D550" s="51" t="s">
        <v>6613</v>
      </c>
      <c r="E550" s="51" t="s">
        <v>6987</v>
      </c>
      <c r="F550" s="287">
        <f t="shared" si="8"/>
        <v>145.91</v>
      </c>
      <c r="G550" s="213">
        <v>0</v>
      </c>
      <c r="H550" s="213">
        <v>0</v>
      </c>
      <c r="I550" s="213">
        <v>0.11</v>
      </c>
      <c r="J550" s="213">
        <v>0</v>
      </c>
      <c r="K550" s="213">
        <v>0.72</v>
      </c>
      <c r="L550" s="213">
        <v>0</v>
      </c>
      <c r="M550" s="213">
        <v>29.28</v>
      </c>
      <c r="N550" s="213">
        <v>25.89</v>
      </c>
      <c r="O550" s="213">
        <v>25.85</v>
      </c>
      <c r="P550" s="213">
        <v>25.98</v>
      </c>
      <c r="Q550" s="213">
        <v>38.08</v>
      </c>
      <c r="R550" s="213">
        <v>49.02</v>
      </c>
    </row>
    <row r="551" spans="1:18">
      <c r="A551" s="944" t="s">
        <v>47</v>
      </c>
      <c r="B551" s="944" t="s">
        <v>508</v>
      </c>
      <c r="C551" s="51" t="s">
        <v>4677</v>
      </c>
      <c r="D551" s="51" t="s">
        <v>6613</v>
      </c>
      <c r="E551" s="51" t="s">
        <v>6987</v>
      </c>
      <c r="F551" s="287">
        <f t="shared" si="8"/>
        <v>270.64999999999998</v>
      </c>
      <c r="G551" s="213">
        <v>10.36</v>
      </c>
      <c r="H551" s="213">
        <v>22.9</v>
      </c>
      <c r="I551" s="213">
        <v>23.99</v>
      </c>
      <c r="J551" s="213">
        <v>22.9</v>
      </c>
      <c r="K551" s="213">
        <v>34.659999999999997</v>
      </c>
      <c r="L551" s="213">
        <v>22.72</v>
      </c>
      <c r="M551" s="213">
        <v>27.03</v>
      </c>
      <c r="N551" s="213">
        <v>23.88</v>
      </c>
      <c r="O551" s="213">
        <v>23.83</v>
      </c>
      <c r="P551" s="213">
        <v>23.26</v>
      </c>
      <c r="Q551" s="213">
        <v>35.119999999999997</v>
      </c>
      <c r="R551" s="213">
        <v>43.79</v>
      </c>
    </row>
    <row r="552" spans="1:18">
      <c r="A552" s="944" t="s">
        <v>47</v>
      </c>
      <c r="B552" s="944" t="s">
        <v>508</v>
      </c>
      <c r="C552" s="51" t="s">
        <v>4677</v>
      </c>
      <c r="D552" s="51" t="s">
        <v>6613</v>
      </c>
      <c r="E552" s="51" t="s">
        <v>6987</v>
      </c>
      <c r="F552" s="287">
        <f t="shared" si="8"/>
        <v>0.2</v>
      </c>
      <c r="G552" s="213">
        <v>0</v>
      </c>
      <c r="H552" s="213">
        <v>0</v>
      </c>
      <c r="I552" s="213">
        <v>0</v>
      </c>
      <c r="J552" s="213">
        <v>0</v>
      </c>
      <c r="K552" s="213">
        <v>0</v>
      </c>
      <c r="L552" s="213">
        <v>0</v>
      </c>
      <c r="M552" s="213">
        <v>0</v>
      </c>
      <c r="N552" s="213">
        <v>0.2</v>
      </c>
      <c r="O552" s="213">
        <v>0</v>
      </c>
      <c r="P552" s="213">
        <v>0</v>
      </c>
      <c r="Q552" s="213">
        <v>0</v>
      </c>
      <c r="R552" s="213">
        <v>0</v>
      </c>
    </row>
    <row r="553" spans="1:18">
      <c r="A553" s="944" t="s">
        <v>47</v>
      </c>
      <c r="B553" s="944" t="s">
        <v>508</v>
      </c>
      <c r="C553" s="51" t="s">
        <v>4677</v>
      </c>
      <c r="D553" s="51" t="s">
        <v>6613</v>
      </c>
      <c r="E553" s="51" t="s">
        <v>6987</v>
      </c>
      <c r="F553" s="287">
        <f t="shared" si="8"/>
        <v>37.730000000000004</v>
      </c>
      <c r="G553" s="213">
        <v>1.46</v>
      </c>
      <c r="H553" s="213">
        <v>3.2</v>
      </c>
      <c r="I553" s="213">
        <v>3.35</v>
      </c>
      <c r="J553" s="213">
        <v>3.2</v>
      </c>
      <c r="K553" s="213">
        <v>4.84</v>
      </c>
      <c r="L553" s="213">
        <v>3.19</v>
      </c>
      <c r="M553" s="213">
        <v>3.77</v>
      </c>
      <c r="N553" s="213">
        <v>3.34</v>
      </c>
      <c r="O553" s="213">
        <v>3.34</v>
      </c>
      <c r="P553" s="213">
        <v>3.2</v>
      </c>
      <c r="Q553" s="213">
        <v>4.84</v>
      </c>
      <c r="R553" s="213">
        <v>6.13</v>
      </c>
    </row>
    <row r="554" spans="1:18">
      <c r="A554" s="944" t="s">
        <v>47</v>
      </c>
      <c r="B554" s="944" t="s">
        <v>442</v>
      </c>
      <c r="C554" s="51" t="s">
        <v>4677</v>
      </c>
      <c r="D554" s="51" t="s">
        <v>6613</v>
      </c>
      <c r="E554" s="51" t="s">
        <v>6987</v>
      </c>
      <c r="F554" s="287">
        <f t="shared" si="8"/>
        <v>144605.37</v>
      </c>
      <c r="G554" s="213">
        <v>5649.49</v>
      </c>
      <c r="H554" s="213">
        <v>12325.24</v>
      </c>
      <c r="I554" s="213">
        <v>12439.57</v>
      </c>
      <c r="J554" s="213">
        <v>11753.63</v>
      </c>
      <c r="K554" s="213">
        <v>16128.91</v>
      </c>
      <c r="L554" s="213">
        <v>16516</v>
      </c>
      <c r="M554" s="213">
        <v>14071.37</v>
      </c>
      <c r="N554" s="213">
        <v>12645.55</v>
      </c>
      <c r="O554" s="213">
        <v>13239.83</v>
      </c>
      <c r="P554" s="213">
        <v>11336.13</v>
      </c>
      <c r="Q554" s="213">
        <v>18499.650000000001</v>
      </c>
      <c r="R554" s="213">
        <v>19777.37</v>
      </c>
    </row>
    <row r="555" spans="1:18">
      <c r="A555" s="944" t="s">
        <v>47</v>
      </c>
      <c r="B555" s="944" t="s">
        <v>442</v>
      </c>
      <c r="C555" s="51" t="s">
        <v>4677</v>
      </c>
      <c r="D555" s="51" t="s">
        <v>6613</v>
      </c>
      <c r="E555" s="51" t="s">
        <v>6987</v>
      </c>
      <c r="F555" s="287">
        <f t="shared" si="8"/>
        <v>11273.100000000002</v>
      </c>
      <c r="G555" s="213">
        <v>438.41</v>
      </c>
      <c r="H555" s="213">
        <v>956.45</v>
      </c>
      <c r="I555" s="213">
        <v>993.38</v>
      </c>
      <c r="J555" s="213">
        <v>912.09</v>
      </c>
      <c r="K555" s="213">
        <v>1251.6099999999999</v>
      </c>
      <c r="L555" s="213">
        <v>1302.99</v>
      </c>
      <c r="M555" s="213">
        <v>1091.94</v>
      </c>
      <c r="N555" s="213">
        <v>981.32</v>
      </c>
      <c r="O555" s="213">
        <v>1027.42</v>
      </c>
      <c r="P555" s="213">
        <v>879.7</v>
      </c>
      <c r="Q555" s="213">
        <v>1437.79</v>
      </c>
      <c r="R555" s="213">
        <v>1620.87</v>
      </c>
    </row>
    <row r="556" spans="1:18">
      <c r="A556" s="944" t="s">
        <v>47</v>
      </c>
      <c r="B556" s="944" t="s">
        <v>442</v>
      </c>
      <c r="C556" s="51" t="s">
        <v>4677</v>
      </c>
      <c r="D556" s="51" t="s">
        <v>6613</v>
      </c>
      <c r="E556" s="51" t="s">
        <v>6987</v>
      </c>
      <c r="F556" s="287">
        <f t="shared" si="8"/>
        <v>9222.48</v>
      </c>
      <c r="G556" s="213">
        <v>350.08</v>
      </c>
      <c r="H556" s="213">
        <v>763.8</v>
      </c>
      <c r="I556" s="213">
        <v>805.71</v>
      </c>
      <c r="J556" s="213">
        <v>775.84</v>
      </c>
      <c r="K556" s="213">
        <v>1015.55</v>
      </c>
      <c r="L556" s="213">
        <v>991.59</v>
      </c>
      <c r="M556" s="213">
        <v>879.21</v>
      </c>
      <c r="N556" s="213">
        <v>788.82</v>
      </c>
      <c r="O556" s="213">
        <v>838.83</v>
      </c>
      <c r="P556" s="213">
        <v>873.32</v>
      </c>
      <c r="Q556" s="213">
        <v>1139.73</v>
      </c>
      <c r="R556" s="213">
        <v>1238.19</v>
      </c>
    </row>
    <row r="557" spans="1:18">
      <c r="A557" s="944" t="s">
        <v>47</v>
      </c>
      <c r="B557" s="944" t="s">
        <v>442</v>
      </c>
      <c r="C557" s="51" t="s">
        <v>4677</v>
      </c>
      <c r="D557" s="51" t="s">
        <v>6613</v>
      </c>
      <c r="E557" s="51" t="s">
        <v>6987</v>
      </c>
      <c r="F557" s="287">
        <f t="shared" si="8"/>
        <v>2156.9100000000003</v>
      </c>
      <c r="G557" s="213">
        <v>81.88</v>
      </c>
      <c r="H557" s="213">
        <v>178.64</v>
      </c>
      <c r="I557" s="213">
        <v>188.45</v>
      </c>
      <c r="J557" s="213">
        <v>181.46</v>
      </c>
      <c r="K557" s="213">
        <v>237.53</v>
      </c>
      <c r="L557" s="213">
        <v>231.91</v>
      </c>
      <c r="M557" s="213">
        <v>205.61</v>
      </c>
      <c r="N557" s="213">
        <v>184.47</v>
      </c>
      <c r="O557" s="213">
        <v>196.17</v>
      </c>
      <c r="P557" s="213">
        <v>204.25</v>
      </c>
      <c r="Q557" s="213">
        <v>266.54000000000002</v>
      </c>
      <c r="R557" s="213">
        <v>294.06</v>
      </c>
    </row>
    <row r="558" spans="1:18">
      <c r="A558" s="944" t="s">
        <v>47</v>
      </c>
      <c r="B558" s="944" t="s">
        <v>442</v>
      </c>
      <c r="C558" s="51" t="s">
        <v>4677</v>
      </c>
      <c r="D558" s="51" t="s">
        <v>6613</v>
      </c>
      <c r="E558" s="51" t="s">
        <v>6987</v>
      </c>
      <c r="F558" s="287">
        <f t="shared" si="8"/>
        <v>30468.11</v>
      </c>
      <c r="G558" s="213">
        <v>1236.8499999999999</v>
      </c>
      <c r="H558" s="213">
        <v>2478.3000000000002</v>
      </c>
      <c r="I558" s="213">
        <v>2283.23</v>
      </c>
      <c r="J558" s="213">
        <v>2340.62</v>
      </c>
      <c r="K558" s="213">
        <v>2526.2800000000002</v>
      </c>
      <c r="L558" s="213">
        <v>3676.73</v>
      </c>
      <c r="M558" s="213">
        <v>3196.57</v>
      </c>
      <c r="N558" s="213">
        <v>3046.63</v>
      </c>
      <c r="O558" s="213">
        <v>3249.83</v>
      </c>
      <c r="P558" s="213">
        <v>3498.41</v>
      </c>
      <c r="Q558" s="213">
        <v>2934.66</v>
      </c>
      <c r="R558" s="213">
        <v>4794.24</v>
      </c>
    </row>
    <row r="559" spans="1:18">
      <c r="A559" s="944" t="s">
        <v>47</v>
      </c>
      <c r="B559" s="944" t="s">
        <v>442</v>
      </c>
      <c r="C559" s="51" t="s">
        <v>4677</v>
      </c>
      <c r="D559" s="51" t="s">
        <v>6613</v>
      </c>
      <c r="E559" s="51" t="s">
        <v>6987</v>
      </c>
      <c r="F559" s="287">
        <f t="shared" si="8"/>
        <v>168.92000000000004</v>
      </c>
      <c r="G559" s="213">
        <v>7.68</v>
      </c>
      <c r="H559" s="213">
        <v>16</v>
      </c>
      <c r="I559" s="213">
        <v>16.32</v>
      </c>
      <c r="J559" s="213">
        <v>15.39</v>
      </c>
      <c r="K559" s="213">
        <v>14.16</v>
      </c>
      <c r="L559" s="213">
        <v>21.07</v>
      </c>
      <c r="M559" s="213">
        <v>17.7</v>
      </c>
      <c r="N559" s="213">
        <v>15.56</v>
      </c>
      <c r="O559" s="213">
        <v>16.190000000000001</v>
      </c>
      <c r="P559" s="213">
        <v>14.05</v>
      </c>
      <c r="Q559" s="213">
        <v>14.8</v>
      </c>
      <c r="R559" s="213">
        <v>23.75</v>
      </c>
    </row>
    <row r="560" spans="1:18">
      <c r="A560" s="944" t="s">
        <v>47</v>
      </c>
      <c r="B560" s="944" t="s">
        <v>442</v>
      </c>
      <c r="C560" s="51" t="s">
        <v>4677</v>
      </c>
      <c r="D560" s="51" t="s">
        <v>6613</v>
      </c>
      <c r="E560" s="51" t="s">
        <v>6987</v>
      </c>
      <c r="F560" s="287">
        <f t="shared" si="8"/>
        <v>442.94</v>
      </c>
      <c r="G560" s="213">
        <v>0</v>
      </c>
      <c r="H560" s="213">
        <v>20.54</v>
      </c>
      <c r="I560" s="213">
        <v>21.1</v>
      </c>
      <c r="J560" s="213">
        <v>17.73</v>
      </c>
      <c r="K560" s="213">
        <v>27.45</v>
      </c>
      <c r="L560" s="213">
        <v>24.09</v>
      </c>
      <c r="M560" s="213">
        <v>53.76</v>
      </c>
      <c r="N560" s="213">
        <v>47.58</v>
      </c>
      <c r="O560" s="213">
        <v>50.71</v>
      </c>
      <c r="P560" s="213">
        <v>70.540000000000006</v>
      </c>
      <c r="Q560" s="213">
        <v>109.44</v>
      </c>
      <c r="R560" s="213">
        <v>115.72</v>
      </c>
    </row>
    <row r="561" spans="1:18">
      <c r="A561" s="944" t="s">
        <v>47</v>
      </c>
      <c r="B561" s="944" t="s">
        <v>442</v>
      </c>
      <c r="C561" s="51" t="s">
        <v>4677</v>
      </c>
      <c r="D561" s="51" t="s">
        <v>6613</v>
      </c>
      <c r="E561" s="51" t="s">
        <v>6987</v>
      </c>
      <c r="F561" s="287">
        <f t="shared" si="8"/>
        <v>138.31</v>
      </c>
      <c r="G561" s="213">
        <v>0</v>
      </c>
      <c r="H561" s="213">
        <v>36.340000000000003</v>
      </c>
      <c r="I561" s="213">
        <v>11.26</v>
      </c>
      <c r="J561" s="213">
        <v>9.4700000000000006</v>
      </c>
      <c r="K561" s="213">
        <v>9.2799999999999994</v>
      </c>
      <c r="L561" s="213">
        <v>12.86</v>
      </c>
      <c r="M561" s="213">
        <v>12.37</v>
      </c>
      <c r="N561" s="213">
        <v>9.8699999999999992</v>
      </c>
      <c r="O561" s="213">
        <v>11.46</v>
      </c>
      <c r="P561" s="213">
        <v>12.65</v>
      </c>
      <c r="Q561" s="213">
        <v>12.75</v>
      </c>
      <c r="R561" s="213">
        <v>19.54</v>
      </c>
    </row>
    <row r="562" spans="1:18">
      <c r="A562" s="944" t="s">
        <v>47</v>
      </c>
      <c r="B562" s="944" t="s">
        <v>442</v>
      </c>
      <c r="C562" s="51" t="s">
        <v>4677</v>
      </c>
      <c r="D562" s="51" t="s">
        <v>6613</v>
      </c>
      <c r="E562" s="51" t="s">
        <v>6987</v>
      </c>
      <c r="F562" s="287">
        <f t="shared" si="8"/>
        <v>435.97</v>
      </c>
      <c r="G562" s="213">
        <v>16.72</v>
      </c>
      <c r="H562" s="213">
        <v>36.979999999999997</v>
      </c>
      <c r="I562" s="213">
        <v>37.76</v>
      </c>
      <c r="J562" s="213">
        <v>35.26</v>
      </c>
      <c r="K562" s="213">
        <v>48.74</v>
      </c>
      <c r="L562" s="213">
        <v>49.53</v>
      </c>
      <c r="M562" s="213">
        <v>42.44</v>
      </c>
      <c r="N562" s="213">
        <v>37.79</v>
      </c>
      <c r="O562" s="213">
        <v>39.68</v>
      </c>
      <c r="P562" s="213">
        <v>35.57</v>
      </c>
      <c r="Q562" s="213">
        <v>55.5</v>
      </c>
      <c r="R562" s="213">
        <v>58.85</v>
      </c>
    </row>
    <row r="563" spans="1:18">
      <c r="A563" s="944" t="s">
        <v>47</v>
      </c>
      <c r="B563" s="944" t="s">
        <v>442</v>
      </c>
      <c r="C563" s="51" t="s">
        <v>4677</v>
      </c>
      <c r="D563" s="51" t="s">
        <v>6613</v>
      </c>
      <c r="E563" s="51" t="s">
        <v>6987</v>
      </c>
      <c r="F563" s="287">
        <f t="shared" si="8"/>
        <v>784.31000000000006</v>
      </c>
      <c r="G563" s="213">
        <v>0</v>
      </c>
      <c r="H563" s="213">
        <v>68.760000000000005</v>
      </c>
      <c r="I563" s="213">
        <v>70.62</v>
      </c>
      <c r="J563" s="213">
        <v>59.38</v>
      </c>
      <c r="K563" s="213">
        <v>91.83</v>
      </c>
      <c r="L563" s="213">
        <v>80.63</v>
      </c>
      <c r="M563" s="213">
        <v>77.48</v>
      </c>
      <c r="N563" s="213">
        <v>61.87</v>
      </c>
      <c r="O563" s="213">
        <v>71.87</v>
      </c>
      <c r="P563" s="213">
        <v>79.38</v>
      </c>
      <c r="Q563" s="213">
        <v>122.49</v>
      </c>
      <c r="R563" s="213">
        <v>126.89</v>
      </c>
    </row>
    <row r="564" spans="1:18">
      <c r="A564" s="944" t="s">
        <v>47</v>
      </c>
      <c r="B564" s="944" t="s">
        <v>442</v>
      </c>
      <c r="C564" s="51" t="s">
        <v>4677</v>
      </c>
      <c r="D564" s="51" t="s">
        <v>6613</v>
      </c>
      <c r="E564" s="51" t="s">
        <v>6987</v>
      </c>
      <c r="F564" s="287">
        <f t="shared" si="8"/>
        <v>39.960000000000008</v>
      </c>
      <c r="G564" s="213">
        <v>2.35</v>
      </c>
      <c r="H564" s="213">
        <v>3.56</v>
      </c>
      <c r="I564" s="213">
        <v>3.56</v>
      </c>
      <c r="J564" s="213">
        <v>3.56</v>
      </c>
      <c r="K564" s="213">
        <v>4.62</v>
      </c>
      <c r="L564" s="213">
        <v>4.79</v>
      </c>
      <c r="M564" s="213">
        <v>3.83</v>
      </c>
      <c r="N564" s="213">
        <v>3.54</v>
      </c>
      <c r="O564" s="213">
        <v>3.52</v>
      </c>
      <c r="P564" s="213">
        <v>2.4500000000000002</v>
      </c>
      <c r="Q564" s="213">
        <v>4.18</v>
      </c>
      <c r="R564" s="213">
        <v>4.5599999999999996</v>
      </c>
    </row>
    <row r="565" spans="1:18">
      <c r="A565" s="944" t="s">
        <v>47</v>
      </c>
      <c r="B565" s="944" t="s">
        <v>1564</v>
      </c>
      <c r="C565" s="51" t="s">
        <v>4677</v>
      </c>
      <c r="D565" s="51" t="s">
        <v>6613</v>
      </c>
      <c r="E565" s="51" t="s">
        <v>6987</v>
      </c>
      <c r="F565" s="287">
        <f t="shared" si="8"/>
        <v>499092.9599999999</v>
      </c>
      <c r="G565" s="213">
        <v>15775.39</v>
      </c>
      <c r="H565" s="213">
        <v>34970.879999999997</v>
      </c>
      <c r="I565" s="213">
        <v>35412.11</v>
      </c>
      <c r="J565" s="213">
        <v>35069.19</v>
      </c>
      <c r="K565" s="213">
        <v>66685.94</v>
      </c>
      <c r="L565" s="213">
        <v>45243.69</v>
      </c>
      <c r="M565" s="213">
        <v>47428.91</v>
      </c>
      <c r="N565" s="213">
        <v>48132.59</v>
      </c>
      <c r="O565" s="213">
        <v>48405.34</v>
      </c>
      <c r="P565" s="213">
        <v>48675.05</v>
      </c>
      <c r="Q565" s="213">
        <v>73293.87</v>
      </c>
      <c r="R565" s="213">
        <v>76023.649999999994</v>
      </c>
    </row>
    <row r="566" spans="1:18">
      <c r="A566" s="944" t="s">
        <v>47</v>
      </c>
      <c r="B566" s="944" t="s">
        <v>1564</v>
      </c>
      <c r="C566" s="51" t="s">
        <v>4677</v>
      </c>
      <c r="D566" s="51" t="s">
        <v>6613</v>
      </c>
      <c r="E566" s="51" t="s">
        <v>6987</v>
      </c>
      <c r="F566" s="287">
        <f t="shared" si="8"/>
        <v>52269.8</v>
      </c>
      <c r="G566" s="213">
        <v>1765.46</v>
      </c>
      <c r="H566" s="213">
        <v>3860.92</v>
      </c>
      <c r="I566" s="213">
        <v>3894.99</v>
      </c>
      <c r="J566" s="213">
        <v>3868.02</v>
      </c>
      <c r="K566" s="213">
        <v>6948.39</v>
      </c>
      <c r="L566" s="213">
        <v>4693.47</v>
      </c>
      <c r="M566" s="213">
        <v>4864.6000000000004</v>
      </c>
      <c r="N566" s="213">
        <v>4920.8999999999996</v>
      </c>
      <c r="O566" s="213">
        <v>4989.62</v>
      </c>
      <c r="P566" s="213">
        <v>4963.7</v>
      </c>
      <c r="Q566" s="213">
        <v>7499.73</v>
      </c>
      <c r="R566" s="213">
        <v>7688.2</v>
      </c>
    </row>
    <row r="567" spans="1:18">
      <c r="A567" s="944" t="s">
        <v>47</v>
      </c>
      <c r="B567" s="944" t="s">
        <v>1564</v>
      </c>
      <c r="C567" s="51" t="s">
        <v>4677</v>
      </c>
      <c r="D567" s="51" t="s">
        <v>6613</v>
      </c>
      <c r="E567" s="51" t="s">
        <v>6987</v>
      </c>
      <c r="F567" s="287">
        <f t="shared" si="8"/>
        <v>31823.31</v>
      </c>
      <c r="G567" s="213">
        <v>927.76</v>
      </c>
      <c r="H567" s="213">
        <v>2056.04</v>
      </c>
      <c r="I567" s="213">
        <v>2131.64</v>
      </c>
      <c r="J567" s="213">
        <v>2179.44</v>
      </c>
      <c r="K567" s="213">
        <v>4048.21</v>
      </c>
      <c r="L567" s="213">
        <v>2731.49</v>
      </c>
      <c r="M567" s="213">
        <v>2872.07</v>
      </c>
      <c r="N567" s="213">
        <v>2949.49</v>
      </c>
      <c r="O567" s="213">
        <v>3363.08</v>
      </c>
      <c r="P567" s="213">
        <v>3808.61</v>
      </c>
      <c r="Q567" s="213">
        <v>4755.4799999999996</v>
      </c>
      <c r="R567" s="213">
        <v>4672.1499999999996</v>
      </c>
    </row>
    <row r="568" spans="1:18">
      <c r="A568" s="944" t="s">
        <v>47</v>
      </c>
      <c r="B568" s="944" t="s">
        <v>1564</v>
      </c>
      <c r="C568" s="51" t="s">
        <v>4677</v>
      </c>
      <c r="D568" s="51" t="s">
        <v>6613</v>
      </c>
      <c r="E568" s="51" t="s">
        <v>6987</v>
      </c>
      <c r="F568" s="287">
        <f t="shared" si="8"/>
        <v>7442.51</v>
      </c>
      <c r="G568" s="213">
        <v>216.97</v>
      </c>
      <c r="H568" s="213">
        <v>480.88</v>
      </c>
      <c r="I568" s="213">
        <v>498.5</v>
      </c>
      <c r="J568" s="213">
        <v>509.71</v>
      </c>
      <c r="K568" s="213">
        <v>946.75</v>
      </c>
      <c r="L568" s="213">
        <v>638.80999999999995</v>
      </c>
      <c r="M568" s="213">
        <v>671.69</v>
      </c>
      <c r="N568" s="213">
        <v>689.81</v>
      </c>
      <c r="O568" s="213">
        <v>786.51</v>
      </c>
      <c r="P568" s="213">
        <v>890.72</v>
      </c>
      <c r="Q568" s="213">
        <v>1112.1600000000001</v>
      </c>
      <c r="R568" s="213">
        <v>1092.7</v>
      </c>
    </row>
    <row r="569" spans="1:18">
      <c r="A569" s="944" t="s">
        <v>47</v>
      </c>
      <c r="B569" s="944" t="s">
        <v>1564</v>
      </c>
      <c r="C569" s="51" t="s">
        <v>4677</v>
      </c>
      <c r="D569" s="51" t="s">
        <v>6613</v>
      </c>
      <c r="E569" s="51" t="s">
        <v>6987</v>
      </c>
      <c r="F569" s="287">
        <f t="shared" si="8"/>
        <v>93647.53</v>
      </c>
      <c r="G569" s="213">
        <v>3288.25</v>
      </c>
      <c r="H569" s="213">
        <v>7133.36</v>
      </c>
      <c r="I569" s="213">
        <v>6216.41</v>
      </c>
      <c r="J569" s="213">
        <v>6604.37</v>
      </c>
      <c r="K569" s="213">
        <v>9150.0300000000007</v>
      </c>
      <c r="L569" s="213">
        <v>9606.91</v>
      </c>
      <c r="M569" s="213">
        <v>9982.5300000000007</v>
      </c>
      <c r="N569" s="213">
        <v>9936.75</v>
      </c>
      <c r="O569" s="213">
        <v>11003.44</v>
      </c>
      <c r="P569" s="213">
        <v>10391.780000000001</v>
      </c>
      <c r="Q569" s="213">
        <v>10333.700000000001</v>
      </c>
      <c r="R569" s="213">
        <v>16501.060000000001</v>
      </c>
    </row>
    <row r="570" spans="1:18">
      <c r="A570" s="944" t="s">
        <v>47</v>
      </c>
      <c r="B570" s="944" t="s">
        <v>1564</v>
      </c>
      <c r="C570" s="51" t="s">
        <v>4677</v>
      </c>
      <c r="D570" s="51" t="s">
        <v>6613</v>
      </c>
      <c r="E570" s="51" t="s">
        <v>6987</v>
      </c>
      <c r="F570" s="287">
        <f t="shared" si="8"/>
        <v>560.35</v>
      </c>
      <c r="G570" s="213">
        <v>19.649999999999999</v>
      </c>
      <c r="H570" s="213">
        <v>43.51</v>
      </c>
      <c r="I570" s="213">
        <v>44.04</v>
      </c>
      <c r="J570" s="213">
        <v>43.68</v>
      </c>
      <c r="K570" s="213">
        <v>55.66</v>
      </c>
      <c r="L570" s="213">
        <v>56.29</v>
      </c>
      <c r="M570" s="213">
        <v>59.25</v>
      </c>
      <c r="N570" s="213">
        <v>59.62</v>
      </c>
      <c r="O570" s="213">
        <v>60.29</v>
      </c>
      <c r="P570" s="213">
        <v>59.38</v>
      </c>
      <c r="Q570" s="213">
        <v>58.98</v>
      </c>
      <c r="R570" s="213">
        <v>94.61</v>
      </c>
    </row>
    <row r="571" spans="1:18">
      <c r="A571" s="944" t="s">
        <v>47</v>
      </c>
      <c r="B571" s="944" t="s">
        <v>1564</v>
      </c>
      <c r="C571" s="51" t="s">
        <v>4677</v>
      </c>
      <c r="D571" s="51" t="s">
        <v>6613</v>
      </c>
      <c r="E571" s="51" t="s">
        <v>6987</v>
      </c>
      <c r="F571" s="287">
        <f t="shared" si="8"/>
        <v>1455.48</v>
      </c>
      <c r="G571" s="213">
        <v>24.16</v>
      </c>
      <c r="H571" s="213">
        <v>35.56</v>
      </c>
      <c r="I571" s="213">
        <v>37.24</v>
      </c>
      <c r="J571" s="213">
        <v>48.45</v>
      </c>
      <c r="K571" s="213">
        <v>140.38999999999999</v>
      </c>
      <c r="L571" s="213">
        <v>158.93</v>
      </c>
      <c r="M571" s="213">
        <v>165.6</v>
      </c>
      <c r="N571" s="213">
        <v>168.36</v>
      </c>
      <c r="O571" s="213">
        <v>170.66</v>
      </c>
      <c r="P571" s="213">
        <v>202.18</v>
      </c>
      <c r="Q571" s="213">
        <v>303.95</v>
      </c>
      <c r="R571" s="213">
        <v>325.22000000000003</v>
      </c>
    </row>
    <row r="572" spans="1:18">
      <c r="A572" s="944" t="s">
        <v>47</v>
      </c>
      <c r="B572" s="944" t="s">
        <v>1564</v>
      </c>
      <c r="C572" s="51" t="s">
        <v>4677</v>
      </c>
      <c r="D572" s="51" t="s">
        <v>6613</v>
      </c>
      <c r="E572" s="51" t="s">
        <v>6987</v>
      </c>
      <c r="F572" s="287">
        <f t="shared" si="8"/>
        <v>168.01999999999998</v>
      </c>
      <c r="G572" s="213">
        <v>7.72</v>
      </c>
      <c r="H572" s="213">
        <v>15.94</v>
      </c>
      <c r="I572" s="213">
        <v>16.84</v>
      </c>
      <c r="J572" s="213">
        <v>15.94</v>
      </c>
      <c r="K572" s="213">
        <v>15.94</v>
      </c>
      <c r="L572" s="213">
        <v>15.94</v>
      </c>
      <c r="M572" s="213">
        <v>15.94</v>
      </c>
      <c r="N572" s="213">
        <v>15.94</v>
      </c>
      <c r="O572" s="213">
        <v>15.94</v>
      </c>
      <c r="P572" s="213">
        <v>15.94</v>
      </c>
      <c r="Q572" s="213">
        <v>15.94</v>
      </c>
      <c r="R572" s="213">
        <v>24.72</v>
      </c>
    </row>
    <row r="573" spans="1:18">
      <c r="A573" s="944" t="s">
        <v>47</v>
      </c>
      <c r="B573" s="944" t="s">
        <v>1564</v>
      </c>
      <c r="C573" s="51" t="s">
        <v>4677</v>
      </c>
      <c r="D573" s="51" t="s">
        <v>6613</v>
      </c>
      <c r="E573" s="51" t="s">
        <v>6987</v>
      </c>
      <c r="F573" s="287">
        <f t="shared" si="8"/>
        <v>1498.38</v>
      </c>
      <c r="G573" s="213">
        <v>47.31</v>
      </c>
      <c r="H573" s="213">
        <v>104.9</v>
      </c>
      <c r="I573" s="213">
        <v>106.23</v>
      </c>
      <c r="J573" s="213">
        <v>105.2</v>
      </c>
      <c r="K573" s="213">
        <v>202.4</v>
      </c>
      <c r="L573" s="213">
        <v>135.72</v>
      </c>
      <c r="M573" s="213">
        <v>142.26</v>
      </c>
      <c r="N573" s="213">
        <v>144.38</v>
      </c>
      <c r="O573" s="213">
        <v>146.5</v>
      </c>
      <c r="P573" s="213">
        <v>145.15</v>
      </c>
      <c r="Q573" s="213">
        <v>218.33</v>
      </c>
      <c r="R573" s="213">
        <v>225.48</v>
      </c>
    </row>
    <row r="574" spans="1:18">
      <c r="A574" s="944" t="s">
        <v>47</v>
      </c>
      <c r="B574" s="944" t="s">
        <v>1564</v>
      </c>
      <c r="C574" s="51" t="s">
        <v>4677</v>
      </c>
      <c r="D574" s="51" t="s">
        <v>6613</v>
      </c>
      <c r="E574" s="51" t="s">
        <v>6987</v>
      </c>
      <c r="F574" s="287">
        <f t="shared" si="8"/>
        <v>1151.18</v>
      </c>
      <c r="G574" s="213">
        <v>45.56</v>
      </c>
      <c r="H574" s="213">
        <v>100</v>
      </c>
      <c r="I574" s="213">
        <v>105.62</v>
      </c>
      <c r="J574" s="213">
        <v>100</v>
      </c>
      <c r="K574" s="213">
        <v>150</v>
      </c>
      <c r="L574" s="213">
        <v>100</v>
      </c>
      <c r="M574" s="213">
        <v>100</v>
      </c>
      <c r="N574" s="213">
        <v>100</v>
      </c>
      <c r="O574" s="213">
        <v>100</v>
      </c>
      <c r="P574" s="213">
        <v>100</v>
      </c>
      <c r="Q574" s="213">
        <v>150</v>
      </c>
      <c r="R574" s="213">
        <v>161.37</v>
      </c>
    </row>
    <row r="575" spans="1:18">
      <c r="A575" s="944" t="s">
        <v>47</v>
      </c>
      <c r="B575" s="944" t="s">
        <v>1564</v>
      </c>
      <c r="C575" s="51" t="s">
        <v>4677</v>
      </c>
      <c r="D575" s="51" t="s">
        <v>6613</v>
      </c>
      <c r="E575" s="51" t="s">
        <v>6987</v>
      </c>
      <c r="F575" s="287">
        <f t="shared" si="8"/>
        <v>160.56</v>
      </c>
      <c r="G575" s="213">
        <v>5.09</v>
      </c>
      <c r="H575" s="213">
        <v>10.4</v>
      </c>
      <c r="I575" s="213">
        <v>11.2</v>
      </c>
      <c r="J575" s="213">
        <v>11.2</v>
      </c>
      <c r="K575" s="213">
        <v>21.32</v>
      </c>
      <c r="L575" s="213">
        <v>15.02</v>
      </c>
      <c r="M575" s="213">
        <v>15.89</v>
      </c>
      <c r="N575" s="213">
        <v>16</v>
      </c>
      <c r="O575" s="213">
        <v>15.2</v>
      </c>
      <c r="P575" s="213">
        <v>15.24</v>
      </c>
      <c r="Q575" s="213">
        <v>24</v>
      </c>
      <c r="R575" s="213">
        <v>24.86</v>
      </c>
    </row>
    <row r="576" spans="1:18">
      <c r="A576" s="944" t="s">
        <v>1524</v>
      </c>
      <c r="B576" s="944" t="s">
        <v>448</v>
      </c>
      <c r="C576" s="51" t="s">
        <v>4677</v>
      </c>
      <c r="D576" s="51" t="s">
        <v>6612</v>
      </c>
      <c r="E576" s="51" t="s">
        <v>6987</v>
      </c>
      <c r="F576" s="287">
        <f t="shared" si="8"/>
        <v>449485.73</v>
      </c>
      <c r="G576" s="213">
        <v>18669.150000000001</v>
      </c>
      <c r="H576" s="213">
        <v>41835.03</v>
      </c>
      <c r="I576" s="213">
        <v>40265.22</v>
      </c>
      <c r="J576" s="213">
        <v>38954.589999999997</v>
      </c>
      <c r="K576" s="213">
        <v>59709.02</v>
      </c>
      <c r="L576" s="213">
        <v>39852.639999999999</v>
      </c>
      <c r="M576" s="213">
        <v>37457.69</v>
      </c>
      <c r="N576" s="213">
        <v>36904.71</v>
      </c>
      <c r="O576" s="213">
        <v>36709.730000000003</v>
      </c>
      <c r="P576" s="213">
        <v>40516.68</v>
      </c>
      <c r="Q576" s="213">
        <v>58611.27</v>
      </c>
      <c r="R576" s="213">
        <v>62277.47</v>
      </c>
    </row>
    <row r="577" spans="1:18">
      <c r="A577" s="944" t="s">
        <v>1524</v>
      </c>
      <c r="B577" s="944" t="s">
        <v>448</v>
      </c>
      <c r="C577" s="51" t="s">
        <v>4677</v>
      </c>
      <c r="D577" s="51" t="s">
        <v>6612</v>
      </c>
      <c r="E577" s="51" t="s">
        <v>6987</v>
      </c>
      <c r="F577" s="287">
        <f t="shared" si="8"/>
        <v>54833.01</v>
      </c>
      <c r="G577" s="213">
        <v>2482.5700000000002</v>
      </c>
      <c r="H577" s="213">
        <v>5274.66</v>
      </c>
      <c r="I577" s="213">
        <v>5130.5600000000004</v>
      </c>
      <c r="J577" s="213">
        <v>4963.75</v>
      </c>
      <c r="K577" s="213">
        <v>7536.71</v>
      </c>
      <c r="L577" s="213">
        <v>4833.45</v>
      </c>
      <c r="M577" s="213">
        <v>4445.6000000000004</v>
      </c>
      <c r="N577" s="213">
        <v>4094.51</v>
      </c>
      <c r="O577" s="213">
        <v>4286.83</v>
      </c>
      <c r="P577" s="213">
        <v>4610.63</v>
      </c>
      <c r="Q577" s="213">
        <v>7173.74</v>
      </c>
      <c r="R577" s="213">
        <v>8101.48</v>
      </c>
    </row>
    <row r="578" spans="1:18">
      <c r="A578" s="944" t="s">
        <v>1524</v>
      </c>
      <c r="B578" s="944" t="s">
        <v>448</v>
      </c>
      <c r="C578" s="51" t="s">
        <v>4677</v>
      </c>
      <c r="D578" s="51" t="s">
        <v>6612</v>
      </c>
      <c r="E578" s="51" t="s">
        <v>6987</v>
      </c>
      <c r="F578" s="287">
        <f t="shared" si="8"/>
        <v>26702.5</v>
      </c>
      <c r="G578" s="213">
        <v>1127.3800000000001</v>
      </c>
      <c r="H578" s="213">
        <v>2348.44</v>
      </c>
      <c r="I578" s="213">
        <v>2275.44</v>
      </c>
      <c r="J578" s="213">
        <v>2093.08</v>
      </c>
      <c r="K578" s="213">
        <v>3428.41</v>
      </c>
      <c r="L578" s="213">
        <v>2324.48</v>
      </c>
      <c r="M578" s="213">
        <v>2137.85</v>
      </c>
      <c r="N578" s="213">
        <v>2146.92</v>
      </c>
      <c r="O578" s="213">
        <v>2234.89</v>
      </c>
      <c r="P578" s="213">
        <v>3141.69</v>
      </c>
      <c r="Q578" s="213">
        <v>3443.92</v>
      </c>
      <c r="R578" s="213">
        <v>4059.89</v>
      </c>
    </row>
    <row r="579" spans="1:18">
      <c r="A579" s="944" t="s">
        <v>1524</v>
      </c>
      <c r="B579" s="944" t="s">
        <v>448</v>
      </c>
      <c r="C579" s="51" t="s">
        <v>4677</v>
      </c>
      <c r="D579" s="51" t="s">
        <v>6612</v>
      </c>
      <c r="E579" s="51" t="s">
        <v>6987</v>
      </c>
      <c r="F579" s="287">
        <f t="shared" ref="F579:F642" si="9">SUM(G579:Q579)</f>
        <v>7042.77</v>
      </c>
      <c r="G579" s="213">
        <v>285.98</v>
      </c>
      <c r="H579" s="213">
        <v>595.55999999999995</v>
      </c>
      <c r="I579" s="213">
        <v>582.42999999999995</v>
      </c>
      <c r="J579" s="213">
        <v>554.97</v>
      </c>
      <c r="K579" s="213">
        <v>885.44</v>
      </c>
      <c r="L579" s="213">
        <v>611.22</v>
      </c>
      <c r="M579" s="213">
        <v>582.57000000000005</v>
      </c>
      <c r="N579" s="213">
        <v>582.71</v>
      </c>
      <c r="O579" s="213">
        <v>610.71</v>
      </c>
      <c r="P579" s="213">
        <v>816.62</v>
      </c>
      <c r="Q579" s="213">
        <v>934.56</v>
      </c>
      <c r="R579" s="213">
        <v>1069.48</v>
      </c>
    </row>
    <row r="580" spans="1:18">
      <c r="A580" s="944" t="s">
        <v>1524</v>
      </c>
      <c r="B580" s="944" t="s">
        <v>448</v>
      </c>
      <c r="C580" s="51" t="s">
        <v>4677</v>
      </c>
      <c r="D580" s="51" t="s">
        <v>6612</v>
      </c>
      <c r="E580" s="51" t="s">
        <v>6987</v>
      </c>
      <c r="F580" s="287">
        <f t="shared" si="9"/>
        <v>103036.44</v>
      </c>
      <c r="G580" s="213">
        <v>4661.3599999999997</v>
      </c>
      <c r="H580" s="213">
        <v>9611.3799999999992</v>
      </c>
      <c r="I580" s="213">
        <v>6889.85</v>
      </c>
      <c r="J580" s="213">
        <v>8873.65</v>
      </c>
      <c r="K580" s="213">
        <v>11400.98</v>
      </c>
      <c r="L580" s="213">
        <v>10409.030000000001</v>
      </c>
      <c r="M580" s="213">
        <v>9177.86</v>
      </c>
      <c r="N580" s="213">
        <v>9994.3799999999992</v>
      </c>
      <c r="O580" s="213">
        <v>10155.11</v>
      </c>
      <c r="P580" s="213">
        <v>9127.83</v>
      </c>
      <c r="Q580" s="213">
        <v>12735.01</v>
      </c>
      <c r="R580" s="213">
        <v>9631.36</v>
      </c>
    </row>
    <row r="581" spans="1:18">
      <c r="A581" s="944" t="s">
        <v>1524</v>
      </c>
      <c r="B581" s="944" t="s">
        <v>448</v>
      </c>
      <c r="C581" s="51" t="s">
        <v>4677</v>
      </c>
      <c r="D581" s="51" t="s">
        <v>6612</v>
      </c>
      <c r="E581" s="51" t="s">
        <v>6987</v>
      </c>
      <c r="F581" s="287">
        <f t="shared" si="9"/>
        <v>562.36</v>
      </c>
      <c r="G581" s="213">
        <v>24.63</v>
      </c>
      <c r="H581" s="213">
        <v>53.02</v>
      </c>
      <c r="I581" s="213">
        <v>52.06</v>
      </c>
      <c r="J581" s="213">
        <v>51.63</v>
      </c>
      <c r="K581" s="213">
        <v>53.3</v>
      </c>
      <c r="L581" s="213">
        <v>58.4</v>
      </c>
      <c r="M581" s="213">
        <v>57.57</v>
      </c>
      <c r="N581" s="213">
        <v>53.53</v>
      </c>
      <c r="O581" s="213">
        <v>52.97</v>
      </c>
      <c r="P581" s="213">
        <v>52.08</v>
      </c>
      <c r="Q581" s="213">
        <v>53.17</v>
      </c>
      <c r="R581" s="213">
        <v>58.07</v>
      </c>
    </row>
    <row r="582" spans="1:18">
      <c r="A582" s="944" t="s">
        <v>1524</v>
      </c>
      <c r="B582" s="944" t="s">
        <v>448</v>
      </c>
      <c r="C582" s="51" t="s">
        <v>4677</v>
      </c>
      <c r="D582" s="51" t="s">
        <v>6612</v>
      </c>
      <c r="E582" s="51" t="s">
        <v>6987</v>
      </c>
      <c r="F582" s="287">
        <f t="shared" si="9"/>
        <v>1037.49</v>
      </c>
      <c r="G582" s="213">
        <v>18.059999999999999</v>
      </c>
      <c r="H582" s="213">
        <v>5.18</v>
      </c>
      <c r="I582" s="213">
        <v>4.74</v>
      </c>
      <c r="J582" s="213">
        <v>31.64</v>
      </c>
      <c r="K582" s="213">
        <v>84.49</v>
      </c>
      <c r="L582" s="213">
        <v>162.94999999999999</v>
      </c>
      <c r="M582" s="213">
        <v>141.75</v>
      </c>
      <c r="N582" s="213">
        <v>132.6</v>
      </c>
      <c r="O582" s="213">
        <v>132.24</v>
      </c>
      <c r="P582" s="213">
        <v>131.28</v>
      </c>
      <c r="Q582" s="213">
        <v>192.56</v>
      </c>
      <c r="R582" s="213">
        <v>163.58000000000001</v>
      </c>
    </row>
    <row r="583" spans="1:18">
      <c r="A583" s="944" t="s">
        <v>1524</v>
      </c>
      <c r="B583" s="944" t="s">
        <v>448</v>
      </c>
      <c r="C583" s="51" t="s">
        <v>4677</v>
      </c>
      <c r="D583" s="51" t="s">
        <v>6612</v>
      </c>
      <c r="E583" s="51" t="s">
        <v>6987</v>
      </c>
      <c r="F583" s="287">
        <f t="shared" si="9"/>
        <v>1647.7900000000002</v>
      </c>
      <c r="G583" s="213">
        <v>58.33</v>
      </c>
      <c r="H583" s="213">
        <v>125.72</v>
      </c>
      <c r="I583" s="213">
        <v>123.2</v>
      </c>
      <c r="J583" s="213">
        <v>124.04</v>
      </c>
      <c r="K583" s="213">
        <v>195.12</v>
      </c>
      <c r="L583" s="213">
        <v>154.08000000000001</v>
      </c>
      <c r="M583" s="213">
        <v>165.46</v>
      </c>
      <c r="N583" s="213">
        <v>157.6</v>
      </c>
      <c r="O583" s="213">
        <v>157.28</v>
      </c>
      <c r="P583" s="213">
        <v>156.4</v>
      </c>
      <c r="Q583" s="213">
        <v>230.56</v>
      </c>
      <c r="R583" s="213">
        <v>187.23</v>
      </c>
    </row>
    <row r="584" spans="1:18">
      <c r="A584" s="944" t="s">
        <v>1524</v>
      </c>
      <c r="B584" s="944" t="s">
        <v>448</v>
      </c>
      <c r="C584" s="51" t="s">
        <v>4677</v>
      </c>
      <c r="D584" s="51" t="s">
        <v>6612</v>
      </c>
      <c r="E584" s="51" t="s">
        <v>6987</v>
      </c>
      <c r="F584" s="287">
        <f t="shared" si="9"/>
        <v>194.19</v>
      </c>
      <c r="G584" s="213">
        <v>8.08</v>
      </c>
      <c r="H584" s="213">
        <v>18.170000000000002</v>
      </c>
      <c r="I584" s="213">
        <v>17.329999999999998</v>
      </c>
      <c r="J584" s="213">
        <v>16.7</v>
      </c>
      <c r="K584" s="213">
        <v>25.86</v>
      </c>
      <c r="L584" s="213">
        <v>17.170000000000002</v>
      </c>
      <c r="M584" s="213">
        <v>16.010000000000002</v>
      </c>
      <c r="N584" s="213">
        <v>15.53</v>
      </c>
      <c r="O584" s="213">
        <v>15.66</v>
      </c>
      <c r="P584" s="213">
        <v>17.52</v>
      </c>
      <c r="Q584" s="213">
        <v>26.16</v>
      </c>
      <c r="R584" s="213">
        <v>19.16</v>
      </c>
    </row>
    <row r="585" spans="1:18">
      <c r="A585" s="944" t="s">
        <v>1671</v>
      </c>
      <c r="B585" s="944" t="s">
        <v>1641</v>
      </c>
      <c r="C585" s="51" t="s">
        <v>4678</v>
      </c>
      <c r="D585" s="51" t="s">
        <v>6982</v>
      </c>
      <c r="E585" s="51" t="s">
        <v>6987</v>
      </c>
      <c r="F585" s="287">
        <f t="shared" si="9"/>
        <v>37578.61</v>
      </c>
      <c r="G585" s="213">
        <v>0</v>
      </c>
      <c r="H585" s="213">
        <v>0</v>
      </c>
      <c r="I585" s="213">
        <v>0</v>
      </c>
      <c r="J585" s="213">
        <v>0</v>
      </c>
      <c r="K585" s="213">
        <v>0</v>
      </c>
      <c r="L585" s="213">
        <v>0</v>
      </c>
      <c r="M585" s="213">
        <v>0</v>
      </c>
      <c r="N585" s="213">
        <v>371.3</v>
      </c>
      <c r="O585" s="213">
        <v>29683.58</v>
      </c>
      <c r="P585" s="213">
        <v>0</v>
      </c>
      <c r="Q585" s="213">
        <v>7523.73</v>
      </c>
      <c r="R585" s="213">
        <v>7191.42</v>
      </c>
    </row>
    <row r="586" spans="1:18">
      <c r="A586" s="944" t="s">
        <v>1671</v>
      </c>
      <c r="B586" s="944" t="s">
        <v>1643</v>
      </c>
      <c r="C586" s="51" t="s">
        <v>4678</v>
      </c>
      <c r="D586" s="51" t="s">
        <v>6982</v>
      </c>
      <c r="E586" s="51" t="s">
        <v>6987</v>
      </c>
      <c r="F586" s="287">
        <f t="shared" si="9"/>
        <v>101541.03</v>
      </c>
      <c r="G586" s="213">
        <v>0</v>
      </c>
      <c r="H586" s="213">
        <v>2029.31</v>
      </c>
      <c r="I586" s="213">
        <v>289.89999999999998</v>
      </c>
      <c r="J586" s="213">
        <v>1207.2</v>
      </c>
      <c r="K586" s="213">
        <v>144.94999999999999</v>
      </c>
      <c r="L586" s="213">
        <v>1618.27</v>
      </c>
      <c r="M586" s="213">
        <v>2212.9299999999998</v>
      </c>
      <c r="N586" s="213">
        <v>6916.5</v>
      </c>
      <c r="O586" s="213">
        <v>784.69</v>
      </c>
      <c r="P586" s="213">
        <v>86337.279999999999</v>
      </c>
      <c r="Q586" s="213">
        <v>0</v>
      </c>
      <c r="R586" s="213">
        <v>0</v>
      </c>
    </row>
    <row r="587" spans="1:18">
      <c r="A587" s="944" t="s">
        <v>1766</v>
      </c>
      <c r="B587" s="944" t="s">
        <v>1775</v>
      </c>
      <c r="C587" s="51" t="s">
        <v>4679</v>
      </c>
      <c r="D587" s="51" t="s">
        <v>6604</v>
      </c>
      <c r="E587" s="51" t="s">
        <v>6987</v>
      </c>
      <c r="F587" s="287">
        <f t="shared" si="9"/>
        <v>6538.7900000000009</v>
      </c>
      <c r="G587" s="213">
        <v>-6</v>
      </c>
      <c r="H587" s="213">
        <v>-27.5</v>
      </c>
      <c r="I587" s="213">
        <v>-55.25</v>
      </c>
      <c r="J587" s="213">
        <v>-83</v>
      </c>
      <c r="K587" s="213">
        <v>-62.09</v>
      </c>
      <c r="L587" s="213">
        <v>-15</v>
      </c>
      <c r="M587" s="213">
        <v>3224.42</v>
      </c>
      <c r="N587" s="213">
        <v>2341.94</v>
      </c>
      <c r="O587" s="213">
        <v>-157.22999999999999</v>
      </c>
      <c r="P587" s="213">
        <v>241.02</v>
      </c>
      <c r="Q587" s="213">
        <v>1137.48</v>
      </c>
      <c r="R587" s="213">
        <v>1496.27</v>
      </c>
    </row>
    <row r="588" spans="1:18">
      <c r="A588" s="944" t="s">
        <v>1766</v>
      </c>
      <c r="B588" s="944" t="s">
        <v>1775</v>
      </c>
      <c r="C588" s="51" t="s">
        <v>4679</v>
      </c>
      <c r="D588" s="51" t="s">
        <v>6604</v>
      </c>
      <c r="E588" s="51" t="s">
        <v>6987</v>
      </c>
      <c r="F588" s="287">
        <f t="shared" si="9"/>
        <v>4856.7400000000007</v>
      </c>
      <c r="G588" s="213">
        <v>2.4900000000000002</v>
      </c>
      <c r="H588" s="213">
        <v>755.65</v>
      </c>
      <c r="I588" s="213">
        <v>573.58000000000004</v>
      </c>
      <c r="J588" s="213">
        <v>418.16</v>
      </c>
      <c r="K588" s="213">
        <v>418.14</v>
      </c>
      <c r="L588" s="213">
        <v>339.24</v>
      </c>
      <c r="M588" s="213">
        <v>335.51</v>
      </c>
      <c r="N588" s="213">
        <v>486.65</v>
      </c>
      <c r="O588" s="213">
        <v>463.07</v>
      </c>
      <c r="P588" s="213">
        <v>556.35</v>
      </c>
      <c r="Q588" s="213">
        <v>507.9</v>
      </c>
      <c r="R588" s="213">
        <v>559.16999999999996</v>
      </c>
    </row>
    <row r="589" spans="1:18">
      <c r="A589" s="944" t="s">
        <v>1766</v>
      </c>
      <c r="B589" s="944" t="s">
        <v>1775</v>
      </c>
      <c r="C589" s="51" t="s">
        <v>4679</v>
      </c>
      <c r="D589" s="51" t="s">
        <v>6604</v>
      </c>
      <c r="E589" s="51" t="s">
        <v>6987</v>
      </c>
      <c r="F589" s="287">
        <f t="shared" si="9"/>
        <v>296.18</v>
      </c>
      <c r="G589" s="213">
        <v>0</v>
      </c>
      <c r="H589" s="213">
        <v>0</v>
      </c>
      <c r="I589" s="213">
        <v>0</v>
      </c>
      <c r="J589" s="213">
        <v>0</v>
      </c>
      <c r="K589" s="213">
        <v>0</v>
      </c>
      <c r="L589" s="213">
        <v>0</v>
      </c>
      <c r="M589" s="213">
        <v>23.53</v>
      </c>
      <c r="N589" s="213">
        <v>64.650000000000006</v>
      </c>
      <c r="O589" s="213">
        <v>79.78</v>
      </c>
      <c r="P589" s="213">
        <v>0</v>
      </c>
      <c r="Q589" s="213">
        <v>128.22</v>
      </c>
      <c r="R589" s="213">
        <v>0</v>
      </c>
    </row>
    <row r="590" spans="1:18">
      <c r="A590" s="944" t="s">
        <v>1766</v>
      </c>
      <c r="B590" s="944" t="s">
        <v>1775</v>
      </c>
      <c r="C590" s="51" t="s">
        <v>4678</v>
      </c>
      <c r="D590" s="51" t="s">
        <v>6603</v>
      </c>
      <c r="E590" s="51" t="s">
        <v>6987</v>
      </c>
      <c r="F590" s="287">
        <f t="shared" si="9"/>
        <v>0</v>
      </c>
      <c r="G590" s="213">
        <v>0</v>
      </c>
      <c r="H590" s="213">
        <v>0</v>
      </c>
      <c r="I590" s="213">
        <v>0</v>
      </c>
      <c r="J590" s="213">
        <v>0</v>
      </c>
      <c r="K590" s="213">
        <v>0</v>
      </c>
      <c r="L590" s="213">
        <v>0</v>
      </c>
      <c r="M590" s="213">
        <v>0</v>
      </c>
      <c r="N590" s="213">
        <v>0</v>
      </c>
      <c r="O590" s="213">
        <v>0</v>
      </c>
      <c r="P590" s="213">
        <v>0</v>
      </c>
      <c r="Q590" s="213">
        <v>0</v>
      </c>
      <c r="R590" s="213">
        <v>45</v>
      </c>
    </row>
    <row r="591" spans="1:18">
      <c r="A591" s="944" t="s">
        <v>1766</v>
      </c>
      <c r="B591" s="944" t="s">
        <v>6595</v>
      </c>
      <c r="C591" s="51" t="s">
        <v>4677</v>
      </c>
      <c r="D591" s="51" t="s">
        <v>6605</v>
      </c>
      <c r="E591" s="51" t="s">
        <v>6987</v>
      </c>
      <c r="F591" s="287">
        <f t="shared" si="9"/>
        <v>17473.5</v>
      </c>
      <c r="G591" s="213">
        <v>1752</v>
      </c>
      <c r="H591" s="213">
        <v>3777</v>
      </c>
      <c r="I591" s="213">
        <v>3225</v>
      </c>
      <c r="J591" s="213">
        <v>3837</v>
      </c>
      <c r="K591" s="213">
        <v>4882.5</v>
      </c>
      <c r="L591" s="213">
        <v>0</v>
      </c>
      <c r="M591" s="213">
        <v>0</v>
      </c>
      <c r="N591" s="213">
        <v>0</v>
      </c>
      <c r="O591" s="213">
        <v>0</v>
      </c>
      <c r="P591" s="213">
        <v>0</v>
      </c>
      <c r="Q591" s="213">
        <v>0</v>
      </c>
      <c r="R591" s="213">
        <v>0</v>
      </c>
    </row>
    <row r="592" spans="1:18">
      <c r="A592" s="944" t="s">
        <v>1766</v>
      </c>
      <c r="B592" s="944" t="s">
        <v>6595</v>
      </c>
      <c r="C592" s="51" t="s">
        <v>4679</v>
      </c>
      <c r="D592" s="51" t="s">
        <v>6604</v>
      </c>
      <c r="E592" s="51" t="s">
        <v>6987</v>
      </c>
      <c r="F592" s="287">
        <f t="shared" si="9"/>
        <v>440.2</v>
      </c>
      <c r="G592" s="213">
        <v>0</v>
      </c>
      <c r="H592" s="213">
        <v>0</v>
      </c>
      <c r="I592" s="213">
        <v>0</v>
      </c>
      <c r="J592" s="213">
        <v>0</v>
      </c>
      <c r="K592" s="213">
        <v>0</v>
      </c>
      <c r="L592" s="213">
        <v>0</v>
      </c>
      <c r="M592" s="213">
        <v>440.2</v>
      </c>
      <c r="N592" s="213">
        <v>0</v>
      </c>
      <c r="O592" s="213">
        <v>0</v>
      </c>
      <c r="P592" s="213">
        <v>0</v>
      </c>
      <c r="Q592" s="213">
        <v>0</v>
      </c>
      <c r="R592" s="213">
        <v>691.08</v>
      </c>
    </row>
    <row r="593" spans="1:18">
      <c r="A593" s="944" t="s">
        <v>1766</v>
      </c>
      <c r="B593" s="944" t="s">
        <v>6595</v>
      </c>
      <c r="C593" s="51" t="s">
        <v>4679</v>
      </c>
      <c r="D593" s="51" t="s">
        <v>6604</v>
      </c>
      <c r="E593" s="51" t="s">
        <v>6987</v>
      </c>
      <c r="F593" s="287">
        <f t="shared" si="9"/>
        <v>157.32</v>
      </c>
      <c r="G593" s="213">
        <v>0</v>
      </c>
      <c r="H593" s="213">
        <v>0</v>
      </c>
      <c r="I593" s="213">
        <v>0</v>
      </c>
      <c r="J593" s="213">
        <v>0</v>
      </c>
      <c r="K593" s="213">
        <v>0</v>
      </c>
      <c r="L593" s="213">
        <v>0</v>
      </c>
      <c r="M593" s="213">
        <v>0</v>
      </c>
      <c r="N593" s="213">
        <v>0</v>
      </c>
      <c r="O593" s="213">
        <v>0</v>
      </c>
      <c r="P593" s="213">
        <v>0</v>
      </c>
      <c r="Q593" s="213">
        <v>157.32</v>
      </c>
      <c r="R593" s="213">
        <v>220.9</v>
      </c>
    </row>
    <row r="594" spans="1:18">
      <c r="A594" s="944" t="s">
        <v>1766</v>
      </c>
      <c r="B594" s="944" t="s">
        <v>6595</v>
      </c>
      <c r="C594" s="51" t="s">
        <v>4679</v>
      </c>
      <c r="D594" s="51" t="s">
        <v>6604</v>
      </c>
      <c r="E594" s="51" t="s">
        <v>6987</v>
      </c>
      <c r="F594" s="287">
        <f t="shared" si="9"/>
        <v>1263.2</v>
      </c>
      <c r="G594" s="213">
        <v>202.33</v>
      </c>
      <c r="H594" s="213">
        <v>86</v>
      </c>
      <c r="I594" s="213">
        <v>135.66</v>
      </c>
      <c r="J594" s="213">
        <v>272.89</v>
      </c>
      <c r="K594" s="213">
        <v>88.34</v>
      </c>
      <c r="L594" s="213">
        <v>62.34</v>
      </c>
      <c r="M594" s="213">
        <v>415.64</v>
      </c>
      <c r="N594" s="213">
        <v>0</v>
      </c>
      <c r="O594" s="213">
        <v>0</v>
      </c>
      <c r="P594" s="213">
        <v>0</v>
      </c>
      <c r="Q594" s="213">
        <v>0</v>
      </c>
      <c r="R594" s="213">
        <v>153.97</v>
      </c>
    </row>
    <row r="595" spans="1:18">
      <c r="A595" s="944" t="s">
        <v>1766</v>
      </c>
      <c r="B595" s="944" t="s">
        <v>6595</v>
      </c>
      <c r="C595" s="51" t="s">
        <v>4679</v>
      </c>
      <c r="D595" s="51" t="s">
        <v>6604</v>
      </c>
      <c r="E595" s="51" t="s">
        <v>6987</v>
      </c>
      <c r="F595" s="287">
        <f t="shared" si="9"/>
        <v>0</v>
      </c>
      <c r="G595" s="213">
        <v>0</v>
      </c>
      <c r="H595" s="213">
        <v>0</v>
      </c>
      <c r="I595" s="213">
        <v>0</v>
      </c>
      <c r="J595" s="213">
        <v>0</v>
      </c>
      <c r="K595" s="213">
        <v>0</v>
      </c>
      <c r="L595" s="213">
        <v>0</v>
      </c>
      <c r="M595" s="213">
        <v>0</v>
      </c>
      <c r="N595" s="213">
        <v>0</v>
      </c>
      <c r="O595" s="213">
        <v>0</v>
      </c>
      <c r="P595" s="213">
        <v>0</v>
      </c>
      <c r="Q595" s="213">
        <v>0</v>
      </c>
      <c r="R595" s="213">
        <v>465.8</v>
      </c>
    </row>
    <row r="596" spans="1:18">
      <c r="A596" s="944" t="s">
        <v>1766</v>
      </c>
      <c r="B596" s="944" t="s">
        <v>6595</v>
      </c>
      <c r="C596" s="51" t="s">
        <v>4679</v>
      </c>
      <c r="D596" s="51" t="s">
        <v>6604</v>
      </c>
      <c r="E596" s="51" t="s">
        <v>6987</v>
      </c>
      <c r="F596" s="287">
        <f t="shared" si="9"/>
        <v>24420.880000000001</v>
      </c>
      <c r="G596" s="213">
        <v>0</v>
      </c>
      <c r="H596" s="213">
        <v>1194.3900000000001</v>
      </c>
      <c r="I596" s="213">
        <v>0</v>
      </c>
      <c r="J596" s="213">
        <v>194.1</v>
      </c>
      <c r="K596" s="213">
        <v>1500</v>
      </c>
      <c r="L596" s="213">
        <v>21136.26</v>
      </c>
      <c r="M596" s="213">
        <v>0</v>
      </c>
      <c r="N596" s="213">
        <v>103</v>
      </c>
      <c r="O596" s="213">
        <v>0</v>
      </c>
      <c r="P596" s="213">
        <v>26.7</v>
      </c>
      <c r="Q596" s="213">
        <v>266.43</v>
      </c>
      <c r="R596" s="213">
        <v>21691.54</v>
      </c>
    </row>
    <row r="597" spans="1:18">
      <c r="A597" s="944" t="s">
        <v>1766</v>
      </c>
      <c r="B597" s="944" t="s">
        <v>6595</v>
      </c>
      <c r="C597" s="51" t="s">
        <v>4679</v>
      </c>
      <c r="D597" s="51" t="s">
        <v>6604</v>
      </c>
      <c r="E597" s="51" t="s">
        <v>6987</v>
      </c>
      <c r="F597" s="287">
        <f t="shared" si="9"/>
        <v>3081.7999999999997</v>
      </c>
      <c r="G597" s="213">
        <v>0</v>
      </c>
      <c r="H597" s="213">
        <v>425.21</v>
      </c>
      <c r="I597" s="213">
        <v>527.34</v>
      </c>
      <c r="J597" s="213">
        <v>354.53</v>
      </c>
      <c r="K597" s="213">
        <v>16.86</v>
      </c>
      <c r="L597" s="213">
        <v>230.68</v>
      </c>
      <c r="M597" s="213">
        <v>96.35</v>
      </c>
      <c r="N597" s="213">
        <v>197.36</v>
      </c>
      <c r="O597" s="213">
        <v>434.6</v>
      </c>
      <c r="P597" s="213">
        <v>398.97</v>
      </c>
      <c r="Q597" s="213">
        <v>399.9</v>
      </c>
      <c r="R597" s="213">
        <v>494.38</v>
      </c>
    </row>
    <row r="598" spans="1:18">
      <c r="A598" s="944" t="s">
        <v>1766</v>
      </c>
      <c r="B598" s="944" t="s">
        <v>6595</v>
      </c>
      <c r="C598" s="51" t="s">
        <v>4679</v>
      </c>
      <c r="D598" s="51" t="s">
        <v>6604</v>
      </c>
      <c r="E598" s="51" t="s">
        <v>6987</v>
      </c>
      <c r="F598" s="287">
        <f t="shared" si="9"/>
        <v>1260.78</v>
      </c>
      <c r="G598" s="213">
        <v>24.77</v>
      </c>
      <c r="H598" s="213">
        <v>23.69</v>
      </c>
      <c r="I598" s="213">
        <v>45.17</v>
      </c>
      <c r="J598" s="213">
        <v>900</v>
      </c>
      <c r="K598" s="213">
        <v>56.12</v>
      </c>
      <c r="L598" s="213">
        <v>17.77</v>
      </c>
      <c r="M598" s="213">
        <v>39.49</v>
      </c>
      <c r="N598" s="213">
        <v>39.49</v>
      </c>
      <c r="O598" s="213">
        <v>0</v>
      </c>
      <c r="P598" s="213">
        <v>114.28</v>
      </c>
      <c r="Q598" s="213">
        <v>0</v>
      </c>
      <c r="R598" s="213">
        <v>68.900000000000006</v>
      </c>
    </row>
    <row r="599" spans="1:18">
      <c r="A599" s="944" t="s">
        <v>1766</v>
      </c>
      <c r="B599" s="944" t="s">
        <v>6595</v>
      </c>
      <c r="C599" s="51" t="s">
        <v>4679</v>
      </c>
      <c r="D599" s="51" t="s">
        <v>6604</v>
      </c>
      <c r="E599" s="51" t="s">
        <v>6987</v>
      </c>
      <c r="F599" s="287">
        <f t="shared" si="9"/>
        <v>216.95</v>
      </c>
      <c r="G599" s="213">
        <v>0</v>
      </c>
      <c r="H599" s="213">
        <v>0</v>
      </c>
      <c r="I599" s="213">
        <v>0</v>
      </c>
      <c r="J599" s="213">
        <v>0</v>
      </c>
      <c r="K599" s="213">
        <v>0</v>
      </c>
      <c r="L599" s="213">
        <v>155.51</v>
      </c>
      <c r="M599" s="213">
        <v>0</v>
      </c>
      <c r="N599" s="213">
        <v>-3.81</v>
      </c>
      <c r="O599" s="213">
        <v>0</v>
      </c>
      <c r="P599" s="213">
        <v>65.25</v>
      </c>
      <c r="Q599" s="213">
        <v>0</v>
      </c>
      <c r="R599" s="213">
        <v>0</v>
      </c>
    </row>
    <row r="600" spans="1:18">
      <c r="A600" s="944" t="s">
        <v>1766</v>
      </c>
      <c r="B600" s="944" t="s">
        <v>6595</v>
      </c>
      <c r="C600" s="51" t="s">
        <v>4679</v>
      </c>
      <c r="D600" s="51" t="s">
        <v>6604</v>
      </c>
      <c r="E600" s="51" t="s">
        <v>6987</v>
      </c>
      <c r="F600" s="287">
        <f t="shared" si="9"/>
        <v>91.6</v>
      </c>
      <c r="G600" s="213">
        <v>62.24</v>
      </c>
      <c r="H600" s="213">
        <v>29.36</v>
      </c>
      <c r="I600" s="213">
        <v>0</v>
      </c>
      <c r="J600" s="213">
        <v>0</v>
      </c>
      <c r="K600" s="213">
        <v>0</v>
      </c>
      <c r="L600" s="213">
        <v>0</v>
      </c>
      <c r="M600" s="213">
        <v>0</v>
      </c>
      <c r="N600" s="213">
        <v>0</v>
      </c>
      <c r="O600" s="213">
        <v>0</v>
      </c>
      <c r="P600" s="213">
        <v>0</v>
      </c>
      <c r="Q600" s="213">
        <v>0</v>
      </c>
      <c r="R600" s="213">
        <v>0</v>
      </c>
    </row>
    <row r="601" spans="1:18">
      <c r="A601" s="944" t="s">
        <v>1766</v>
      </c>
      <c r="B601" s="944" t="s">
        <v>6595</v>
      </c>
      <c r="C601" s="51" t="s">
        <v>4678</v>
      </c>
      <c r="D601" s="51" t="s">
        <v>6603</v>
      </c>
      <c r="E601" s="51" t="s">
        <v>6987</v>
      </c>
      <c r="F601" s="287">
        <f t="shared" si="9"/>
        <v>0</v>
      </c>
      <c r="G601" s="213">
        <v>0</v>
      </c>
      <c r="H601" s="213">
        <v>0</v>
      </c>
      <c r="I601" s="213">
        <v>0</v>
      </c>
      <c r="J601" s="213">
        <v>0</v>
      </c>
      <c r="K601" s="213">
        <v>0</v>
      </c>
      <c r="L601" s="213">
        <v>0</v>
      </c>
      <c r="M601" s="213">
        <v>0</v>
      </c>
      <c r="N601" s="213">
        <v>0</v>
      </c>
      <c r="O601" s="213">
        <v>0</v>
      </c>
      <c r="P601" s="213">
        <v>0</v>
      </c>
      <c r="Q601" s="213">
        <v>0</v>
      </c>
      <c r="R601" s="213">
        <v>504</v>
      </c>
    </row>
    <row r="602" spans="1:18">
      <c r="A602" s="944" t="s">
        <v>1766</v>
      </c>
      <c r="B602" s="944" t="s">
        <v>117</v>
      </c>
      <c r="C602" s="51" t="s">
        <v>4679</v>
      </c>
      <c r="D602" s="51" t="s">
        <v>6604</v>
      </c>
      <c r="E602" s="51" t="s">
        <v>6987</v>
      </c>
      <c r="F602" s="287">
        <f t="shared" si="9"/>
        <v>428.24</v>
      </c>
      <c r="G602" s="213">
        <v>0</v>
      </c>
      <c r="H602" s="213">
        <v>0</v>
      </c>
      <c r="I602" s="213">
        <v>0</v>
      </c>
      <c r="J602" s="213">
        <v>0</v>
      </c>
      <c r="K602" s="213">
        <v>135.12</v>
      </c>
      <c r="L602" s="213">
        <v>0</v>
      </c>
      <c r="M602" s="213">
        <v>133.76</v>
      </c>
      <c r="N602" s="213">
        <v>0</v>
      </c>
      <c r="O602" s="213">
        <v>0</v>
      </c>
      <c r="P602" s="213">
        <v>0</v>
      </c>
      <c r="Q602" s="213">
        <v>159.36000000000001</v>
      </c>
      <c r="R602" s="213">
        <v>0</v>
      </c>
    </row>
    <row r="603" spans="1:18">
      <c r="A603" s="944" t="s">
        <v>1766</v>
      </c>
      <c r="B603" s="944" t="s">
        <v>117</v>
      </c>
      <c r="C603" s="51" t="s">
        <v>4679</v>
      </c>
      <c r="D603" s="51" t="s">
        <v>6604</v>
      </c>
      <c r="E603" s="51" t="s">
        <v>6987</v>
      </c>
      <c r="F603" s="287">
        <f t="shared" si="9"/>
        <v>597.35</v>
      </c>
      <c r="G603" s="213">
        <v>0</v>
      </c>
      <c r="H603" s="213">
        <v>0</v>
      </c>
      <c r="I603" s="213">
        <v>0</v>
      </c>
      <c r="J603" s="213">
        <v>0</v>
      </c>
      <c r="K603" s="213">
        <v>0</v>
      </c>
      <c r="L603" s="213">
        <v>294</v>
      </c>
      <c r="M603" s="213">
        <v>0</v>
      </c>
      <c r="N603" s="213">
        <v>0</v>
      </c>
      <c r="O603" s="213">
        <v>303.35000000000002</v>
      </c>
      <c r="P603" s="213">
        <v>0</v>
      </c>
      <c r="Q603" s="213">
        <v>0</v>
      </c>
      <c r="R603" s="213">
        <v>94.79</v>
      </c>
    </row>
    <row r="604" spans="1:18">
      <c r="A604" s="944" t="s">
        <v>1766</v>
      </c>
      <c r="B604" s="944" t="s">
        <v>117</v>
      </c>
      <c r="C604" s="51" t="s">
        <v>4679</v>
      </c>
      <c r="D604" s="51" t="s">
        <v>6604</v>
      </c>
      <c r="E604" s="51" t="s">
        <v>6987</v>
      </c>
      <c r="F604" s="287">
        <f t="shared" si="9"/>
        <v>8735</v>
      </c>
      <c r="G604" s="213">
        <v>0</v>
      </c>
      <c r="H604" s="213">
        <v>0</v>
      </c>
      <c r="I604" s="213">
        <v>184</v>
      </c>
      <c r="J604" s="213">
        <v>0</v>
      </c>
      <c r="K604" s="213">
        <v>0</v>
      </c>
      <c r="L604" s="213">
        <v>2031</v>
      </c>
      <c r="M604" s="213">
        <v>0</v>
      </c>
      <c r="N604" s="213">
        <v>800</v>
      </c>
      <c r="O604" s="213">
        <v>0</v>
      </c>
      <c r="P604" s="213">
        <v>0</v>
      </c>
      <c r="Q604" s="213">
        <v>5720</v>
      </c>
      <c r="R604" s="213">
        <v>0</v>
      </c>
    </row>
    <row r="605" spans="1:18">
      <c r="A605" s="944" t="s">
        <v>1766</v>
      </c>
      <c r="B605" s="944" t="s">
        <v>117</v>
      </c>
      <c r="C605" s="51" t="s">
        <v>4679</v>
      </c>
      <c r="D605" s="51" t="s">
        <v>6604</v>
      </c>
      <c r="E605" s="51" t="s">
        <v>6987</v>
      </c>
      <c r="F605" s="287">
        <f t="shared" si="9"/>
        <v>2727.05</v>
      </c>
      <c r="G605" s="213">
        <v>0</v>
      </c>
      <c r="H605" s="213">
        <v>0</v>
      </c>
      <c r="I605" s="213">
        <v>0</v>
      </c>
      <c r="J605" s="213">
        <v>1029.02</v>
      </c>
      <c r="K605" s="213">
        <v>268.97000000000003</v>
      </c>
      <c r="L605" s="213">
        <v>486.09</v>
      </c>
      <c r="M605" s="213">
        <v>591.11</v>
      </c>
      <c r="N605" s="213">
        <v>160.53</v>
      </c>
      <c r="O605" s="213">
        <v>111.49</v>
      </c>
      <c r="P605" s="213">
        <v>0</v>
      </c>
      <c r="Q605" s="213">
        <v>79.84</v>
      </c>
      <c r="R605" s="213">
        <v>294.76</v>
      </c>
    </row>
    <row r="606" spans="1:18">
      <c r="A606" s="944" t="s">
        <v>1766</v>
      </c>
      <c r="B606" s="944" t="s">
        <v>117</v>
      </c>
      <c r="C606" s="51" t="s">
        <v>4679</v>
      </c>
      <c r="D606" s="51" t="s">
        <v>6604</v>
      </c>
      <c r="E606" s="51" t="s">
        <v>6987</v>
      </c>
      <c r="F606" s="287">
        <f t="shared" si="9"/>
        <v>0</v>
      </c>
      <c r="G606" s="213">
        <v>0</v>
      </c>
      <c r="H606" s="213">
        <v>0</v>
      </c>
      <c r="I606" s="213">
        <v>0</v>
      </c>
      <c r="J606" s="213">
        <v>0</v>
      </c>
      <c r="K606" s="213">
        <v>0</v>
      </c>
      <c r="L606" s="213">
        <v>0</v>
      </c>
      <c r="M606" s="213">
        <v>0</v>
      </c>
      <c r="N606" s="213">
        <v>0</v>
      </c>
      <c r="O606" s="213">
        <v>0</v>
      </c>
      <c r="P606" s="213">
        <v>0</v>
      </c>
      <c r="Q606" s="213">
        <v>0</v>
      </c>
      <c r="R606" s="213">
        <v>889</v>
      </c>
    </row>
    <row r="607" spans="1:18">
      <c r="A607" s="944" t="s">
        <v>1766</v>
      </c>
      <c r="B607" s="944" t="s">
        <v>117</v>
      </c>
      <c r="C607" s="51" t="s">
        <v>4679</v>
      </c>
      <c r="D607" s="51" t="s">
        <v>6604</v>
      </c>
      <c r="E607" s="51" t="s">
        <v>6987</v>
      </c>
      <c r="F607" s="287">
        <f t="shared" si="9"/>
        <v>560.71999999999991</v>
      </c>
      <c r="G607" s="213">
        <v>0</v>
      </c>
      <c r="H607" s="213">
        <v>0</v>
      </c>
      <c r="I607" s="213">
        <v>0</v>
      </c>
      <c r="J607" s="213">
        <v>0</v>
      </c>
      <c r="K607" s="213">
        <v>0</v>
      </c>
      <c r="L607" s="213">
        <v>0</v>
      </c>
      <c r="M607" s="213">
        <v>0</v>
      </c>
      <c r="N607" s="213">
        <v>154.97</v>
      </c>
      <c r="O607" s="213">
        <v>354.09</v>
      </c>
      <c r="P607" s="213">
        <v>0</v>
      </c>
      <c r="Q607" s="213">
        <v>51.66</v>
      </c>
      <c r="R607" s="213">
        <v>0</v>
      </c>
    </row>
    <row r="608" spans="1:18">
      <c r="A608" s="944" t="s">
        <v>1766</v>
      </c>
      <c r="B608" s="944" t="s">
        <v>117</v>
      </c>
      <c r="C608" s="51" t="s">
        <v>4678</v>
      </c>
      <c r="D608" s="51" t="s">
        <v>6603</v>
      </c>
      <c r="E608" s="51" t="s">
        <v>6987</v>
      </c>
      <c r="F608" s="287">
        <f t="shared" si="9"/>
        <v>385</v>
      </c>
      <c r="G608" s="213">
        <v>0</v>
      </c>
      <c r="H608" s="213">
        <v>0</v>
      </c>
      <c r="I608" s="213">
        <v>105</v>
      </c>
      <c r="J608" s="213">
        <v>0</v>
      </c>
      <c r="K608" s="213">
        <v>35</v>
      </c>
      <c r="L608" s="213">
        <v>35</v>
      </c>
      <c r="M608" s="213">
        <v>70</v>
      </c>
      <c r="N608" s="213">
        <v>0</v>
      </c>
      <c r="O608" s="213">
        <v>35</v>
      </c>
      <c r="P608" s="213">
        <v>70</v>
      </c>
      <c r="Q608" s="213">
        <v>35</v>
      </c>
      <c r="R608" s="213">
        <v>350</v>
      </c>
    </row>
    <row r="609" spans="1:18">
      <c r="A609" s="944" t="s">
        <v>1766</v>
      </c>
      <c r="B609" s="944" t="s">
        <v>46</v>
      </c>
      <c r="C609" s="51" t="s">
        <v>4679</v>
      </c>
      <c r="D609" s="51" t="s">
        <v>6604</v>
      </c>
      <c r="E609" s="51" t="s">
        <v>6987</v>
      </c>
      <c r="F609" s="287">
        <f t="shared" si="9"/>
        <v>2893.8700000000003</v>
      </c>
      <c r="G609" s="213">
        <v>229</v>
      </c>
      <c r="H609" s="213">
        <v>229</v>
      </c>
      <c r="I609" s="213">
        <v>0</v>
      </c>
      <c r="J609" s="213">
        <v>229</v>
      </c>
      <c r="K609" s="213">
        <v>458</v>
      </c>
      <c r="L609" s="213">
        <v>0</v>
      </c>
      <c r="M609" s="213">
        <v>229</v>
      </c>
      <c r="N609" s="213">
        <v>0</v>
      </c>
      <c r="O609" s="213">
        <v>458</v>
      </c>
      <c r="P609" s="213">
        <v>590.97</v>
      </c>
      <c r="Q609" s="213">
        <v>470.9</v>
      </c>
      <c r="R609" s="213">
        <v>-77.91</v>
      </c>
    </row>
    <row r="610" spans="1:18">
      <c r="A610" s="944" t="s">
        <v>1766</v>
      </c>
      <c r="B610" s="944" t="s">
        <v>46</v>
      </c>
      <c r="C610" s="51" t="s">
        <v>4679</v>
      </c>
      <c r="D610" s="51" t="s">
        <v>6604</v>
      </c>
      <c r="E610" s="51" t="s">
        <v>6987</v>
      </c>
      <c r="F610" s="287">
        <f t="shared" si="9"/>
        <v>3678.9799999999996</v>
      </c>
      <c r="G610" s="213">
        <v>0</v>
      </c>
      <c r="H610" s="213">
        <v>1383.43</v>
      </c>
      <c r="I610" s="213">
        <v>0</v>
      </c>
      <c r="J610" s="213">
        <v>746.93</v>
      </c>
      <c r="K610" s="213">
        <v>1104.74</v>
      </c>
      <c r="L610" s="213">
        <v>2583.64</v>
      </c>
      <c r="M610" s="213">
        <v>-2877.61</v>
      </c>
      <c r="N610" s="213">
        <v>0</v>
      </c>
      <c r="O610" s="213">
        <v>602.1</v>
      </c>
      <c r="P610" s="213">
        <v>20.76</v>
      </c>
      <c r="Q610" s="213">
        <v>114.99</v>
      </c>
      <c r="R610" s="213">
        <v>1061.9000000000001</v>
      </c>
    </row>
    <row r="611" spans="1:18">
      <c r="A611" s="944" t="s">
        <v>1766</v>
      </c>
      <c r="B611" s="944" t="s">
        <v>46</v>
      </c>
      <c r="C611" s="51" t="s">
        <v>4679</v>
      </c>
      <c r="D611" s="51" t="s">
        <v>6604</v>
      </c>
      <c r="E611" s="51" t="s">
        <v>6987</v>
      </c>
      <c r="F611" s="287">
        <f t="shared" si="9"/>
        <v>2601.13</v>
      </c>
      <c r="G611" s="213">
        <v>0</v>
      </c>
      <c r="H611" s="213">
        <v>0</v>
      </c>
      <c r="I611" s="213">
        <v>0</v>
      </c>
      <c r="J611" s="213">
        <v>0</v>
      </c>
      <c r="K611" s="213">
        <v>85.76</v>
      </c>
      <c r="L611" s="213">
        <v>87.31</v>
      </c>
      <c r="M611" s="213">
        <v>300</v>
      </c>
      <c r="N611" s="213">
        <v>0</v>
      </c>
      <c r="O611" s="213">
        <v>455.73</v>
      </c>
      <c r="P611" s="213">
        <v>998.7</v>
      </c>
      <c r="Q611" s="213">
        <v>673.63</v>
      </c>
      <c r="R611" s="213">
        <v>1387.09</v>
      </c>
    </row>
    <row r="612" spans="1:18">
      <c r="A612" s="944" t="s">
        <v>1766</v>
      </c>
      <c r="B612" s="944" t="s">
        <v>46</v>
      </c>
      <c r="C612" s="51" t="s">
        <v>4679</v>
      </c>
      <c r="D612" s="51" t="s">
        <v>6604</v>
      </c>
      <c r="E612" s="51" t="s">
        <v>6987</v>
      </c>
      <c r="F612" s="287">
        <f t="shared" si="9"/>
        <v>20429.21</v>
      </c>
      <c r="G612" s="213">
        <v>0</v>
      </c>
      <c r="H612" s="213">
        <v>0</v>
      </c>
      <c r="I612" s="213">
        <v>3147.7</v>
      </c>
      <c r="J612" s="213">
        <v>1573.85</v>
      </c>
      <c r="K612" s="213">
        <v>1573.85</v>
      </c>
      <c r="L612" s="213">
        <v>1573.85</v>
      </c>
      <c r="M612" s="213">
        <v>1573.85</v>
      </c>
      <c r="N612" s="213">
        <v>1719.98</v>
      </c>
      <c r="O612" s="213">
        <v>3088.71</v>
      </c>
      <c r="P612" s="213">
        <v>0</v>
      </c>
      <c r="Q612" s="213">
        <v>6177.42</v>
      </c>
      <c r="R612" s="213">
        <v>6177.42</v>
      </c>
    </row>
    <row r="613" spans="1:18">
      <c r="A613" s="944" t="s">
        <v>1766</v>
      </c>
      <c r="B613" s="944" t="s">
        <v>46</v>
      </c>
      <c r="C613" s="51" t="s">
        <v>4679</v>
      </c>
      <c r="D613" s="51" t="s">
        <v>6604</v>
      </c>
      <c r="E613" s="51" t="s">
        <v>6987</v>
      </c>
      <c r="F613" s="287">
        <f t="shared" si="9"/>
        <v>6870.17</v>
      </c>
      <c r="G613" s="213">
        <v>0</v>
      </c>
      <c r="H613" s="213">
        <v>0</v>
      </c>
      <c r="I613" s="213">
        <v>2006.69</v>
      </c>
      <c r="J613" s="213">
        <v>586.55999999999995</v>
      </c>
      <c r="K613" s="213">
        <v>662.85</v>
      </c>
      <c r="L613" s="213">
        <v>525.17999999999995</v>
      </c>
      <c r="M613" s="213">
        <v>0</v>
      </c>
      <c r="N613" s="213">
        <v>0</v>
      </c>
      <c r="O613" s="213">
        <v>1700.57</v>
      </c>
      <c r="P613" s="213">
        <v>738.35</v>
      </c>
      <c r="Q613" s="213">
        <v>649.97</v>
      </c>
      <c r="R613" s="213">
        <v>1691.82</v>
      </c>
    </row>
    <row r="614" spans="1:18">
      <c r="A614" s="944" t="s">
        <v>1766</v>
      </c>
      <c r="B614" s="944" t="s">
        <v>46</v>
      </c>
      <c r="C614" s="51" t="s">
        <v>4679</v>
      </c>
      <c r="D614" s="51" t="s">
        <v>6604</v>
      </c>
      <c r="E614" s="51" t="s">
        <v>6987</v>
      </c>
      <c r="F614" s="287">
        <f t="shared" si="9"/>
        <v>-5.6843418860808015E-14</v>
      </c>
      <c r="G614" s="213">
        <v>0</v>
      </c>
      <c r="H614" s="213">
        <v>916.31</v>
      </c>
      <c r="I614" s="213">
        <v>-619.63</v>
      </c>
      <c r="J614" s="213">
        <v>0</v>
      </c>
      <c r="K614" s="213">
        <v>-296.68</v>
      </c>
      <c r="L614" s="213">
        <v>0</v>
      </c>
      <c r="M614" s="213">
        <v>0</v>
      </c>
      <c r="N614" s="213">
        <v>0</v>
      </c>
      <c r="O614" s="213">
        <v>0</v>
      </c>
      <c r="P614" s="213">
        <v>0</v>
      </c>
      <c r="Q614" s="213">
        <v>0</v>
      </c>
      <c r="R614" s="213">
        <v>2252.69</v>
      </c>
    </row>
    <row r="615" spans="1:18">
      <c r="A615" s="944" t="s">
        <v>1766</v>
      </c>
      <c r="B615" s="944" t="s">
        <v>46</v>
      </c>
      <c r="C615" s="51" t="s">
        <v>4679</v>
      </c>
      <c r="D615" s="51" t="s">
        <v>6604</v>
      </c>
      <c r="E615" s="51" t="s">
        <v>6987</v>
      </c>
      <c r="F615" s="287">
        <f t="shared" si="9"/>
        <v>31.23</v>
      </c>
      <c r="G615" s="213">
        <v>0</v>
      </c>
      <c r="H615" s="213">
        <v>0</v>
      </c>
      <c r="I615" s="213">
        <v>0</v>
      </c>
      <c r="J615" s="213">
        <v>0</v>
      </c>
      <c r="K615" s="213">
        <v>0</v>
      </c>
      <c r="L615" s="213">
        <v>0</v>
      </c>
      <c r="M615" s="213">
        <v>0</v>
      </c>
      <c r="N615" s="213">
        <v>0</v>
      </c>
      <c r="O615" s="213">
        <v>0</v>
      </c>
      <c r="P615" s="213">
        <v>0</v>
      </c>
      <c r="Q615" s="213">
        <v>31.23</v>
      </c>
      <c r="R615" s="213">
        <v>0</v>
      </c>
    </row>
    <row r="616" spans="1:18">
      <c r="A616" s="944" t="s">
        <v>1766</v>
      </c>
      <c r="B616" s="944" t="s">
        <v>46</v>
      </c>
      <c r="C616" s="51" t="s">
        <v>4679</v>
      </c>
      <c r="D616" s="51" t="s">
        <v>6604</v>
      </c>
      <c r="E616" s="51" t="s">
        <v>6987</v>
      </c>
      <c r="F616" s="287">
        <f t="shared" si="9"/>
        <v>63078.239999999998</v>
      </c>
      <c r="G616" s="213">
        <v>0</v>
      </c>
      <c r="H616" s="213">
        <v>4802.5</v>
      </c>
      <c r="I616" s="213">
        <v>4802.5</v>
      </c>
      <c r="J616" s="213">
        <v>4802.5</v>
      </c>
      <c r="K616" s="213">
        <v>7677.5</v>
      </c>
      <c r="L616" s="213">
        <v>4802.5</v>
      </c>
      <c r="M616" s="213">
        <v>7362.5</v>
      </c>
      <c r="N616" s="213">
        <v>4802.5</v>
      </c>
      <c r="O616" s="213">
        <v>4802.5</v>
      </c>
      <c r="P616" s="213">
        <v>14420.74</v>
      </c>
      <c r="Q616" s="213">
        <v>4802.5</v>
      </c>
      <c r="R616" s="213">
        <v>9605</v>
      </c>
    </row>
    <row r="617" spans="1:18">
      <c r="A617" s="944" t="s">
        <v>1766</v>
      </c>
      <c r="B617" s="944" t="s">
        <v>46</v>
      </c>
      <c r="C617" s="51" t="s">
        <v>4679</v>
      </c>
      <c r="D617" s="51" t="s">
        <v>6604</v>
      </c>
      <c r="E617" s="51" t="s">
        <v>6987</v>
      </c>
      <c r="F617" s="287">
        <f t="shared" si="9"/>
        <v>36574.01</v>
      </c>
      <c r="G617" s="213">
        <v>0</v>
      </c>
      <c r="H617" s="213">
        <v>0</v>
      </c>
      <c r="I617" s="213">
        <v>0</v>
      </c>
      <c r="J617" s="213">
        <v>0</v>
      </c>
      <c r="K617" s="213">
        <v>0</v>
      </c>
      <c r="L617" s="213">
        <v>0</v>
      </c>
      <c r="M617" s="213">
        <v>0</v>
      </c>
      <c r="N617" s="213">
        <v>36574.01</v>
      </c>
      <c r="O617" s="213">
        <v>0</v>
      </c>
      <c r="P617" s="213">
        <v>0</v>
      </c>
      <c r="Q617" s="213">
        <v>0</v>
      </c>
      <c r="R617" s="213">
        <v>0</v>
      </c>
    </row>
    <row r="618" spans="1:18">
      <c r="A618" s="944" t="s">
        <v>1766</v>
      </c>
      <c r="B618" s="944" t="s">
        <v>46</v>
      </c>
      <c r="C618" s="51" t="s">
        <v>4679</v>
      </c>
      <c r="D618" s="51" t="s">
        <v>6604</v>
      </c>
      <c r="E618" s="51" t="s">
        <v>6987</v>
      </c>
      <c r="F618" s="287">
        <f t="shared" si="9"/>
        <v>24196.26</v>
      </c>
      <c r="G618" s="213">
        <v>2902</v>
      </c>
      <c r="H618" s="213">
        <v>2227.66</v>
      </c>
      <c r="I618" s="213">
        <v>0</v>
      </c>
      <c r="J618" s="213">
        <v>3076.12</v>
      </c>
      <c r="K618" s="213">
        <v>2104.67</v>
      </c>
      <c r="L618" s="213">
        <v>1193.26</v>
      </c>
      <c r="M618" s="213">
        <v>4766.6000000000004</v>
      </c>
      <c r="N618" s="213">
        <v>432</v>
      </c>
      <c r="O618" s="213">
        <v>1530.86</v>
      </c>
      <c r="P618" s="213">
        <v>2248.56</v>
      </c>
      <c r="Q618" s="213">
        <v>3714.53</v>
      </c>
      <c r="R618" s="213">
        <v>-8361.36</v>
      </c>
    </row>
    <row r="619" spans="1:18">
      <c r="A619" s="944" t="s">
        <v>1766</v>
      </c>
      <c r="B619" s="944" t="s">
        <v>46</v>
      </c>
      <c r="C619" s="51" t="s">
        <v>4679</v>
      </c>
      <c r="D619" s="51" t="s">
        <v>6604</v>
      </c>
      <c r="E619" s="51" t="s">
        <v>6987</v>
      </c>
      <c r="F619" s="287">
        <f t="shared" si="9"/>
        <v>21851.439999999999</v>
      </c>
      <c r="G619" s="213">
        <v>0</v>
      </c>
      <c r="H619" s="213">
        <v>716.56</v>
      </c>
      <c r="I619" s="213">
        <v>3160.69</v>
      </c>
      <c r="J619" s="213">
        <v>1600.99</v>
      </c>
      <c r="K619" s="213">
        <v>1569.09</v>
      </c>
      <c r="L619" s="213">
        <v>671.82</v>
      </c>
      <c r="M619" s="213">
        <v>5735.03</v>
      </c>
      <c r="N619" s="213">
        <v>3842.35</v>
      </c>
      <c r="O619" s="213">
        <v>1908.82</v>
      </c>
      <c r="P619" s="213">
        <v>310.93</v>
      </c>
      <c r="Q619" s="213">
        <v>2335.16</v>
      </c>
      <c r="R619" s="213">
        <v>16297.89</v>
      </c>
    </row>
    <row r="620" spans="1:18">
      <c r="A620" s="944" t="s">
        <v>1766</v>
      </c>
      <c r="B620" s="944" t="s">
        <v>46</v>
      </c>
      <c r="C620" s="51" t="s">
        <v>4679</v>
      </c>
      <c r="D620" s="51" t="s">
        <v>6604</v>
      </c>
      <c r="E620" s="51" t="s">
        <v>6987</v>
      </c>
      <c r="F620" s="287">
        <f t="shared" si="9"/>
        <v>2030.72</v>
      </c>
      <c r="G620" s="213">
        <v>1150</v>
      </c>
      <c r="H620" s="213">
        <v>0</v>
      </c>
      <c r="I620" s="213">
        <v>0</v>
      </c>
      <c r="J620" s="213">
        <v>0</v>
      </c>
      <c r="K620" s="213">
        <v>108.72</v>
      </c>
      <c r="L620" s="213">
        <v>0</v>
      </c>
      <c r="M620" s="213">
        <v>0</v>
      </c>
      <c r="N620" s="213">
        <v>0</v>
      </c>
      <c r="O620" s="213">
        <v>0</v>
      </c>
      <c r="P620" s="213">
        <v>0</v>
      </c>
      <c r="Q620" s="213">
        <v>772</v>
      </c>
      <c r="R620" s="213">
        <v>0</v>
      </c>
    </row>
    <row r="621" spans="1:18">
      <c r="A621" s="944" t="s">
        <v>1766</v>
      </c>
      <c r="B621" s="944" t="s">
        <v>46</v>
      </c>
      <c r="C621" s="51" t="s">
        <v>4679</v>
      </c>
      <c r="D621" s="51" t="s">
        <v>6604</v>
      </c>
      <c r="E621" s="51" t="s">
        <v>6987</v>
      </c>
      <c r="F621" s="287">
        <f t="shared" si="9"/>
        <v>421.8</v>
      </c>
      <c r="G621" s="213">
        <v>0</v>
      </c>
      <c r="H621" s="213">
        <v>0</v>
      </c>
      <c r="I621" s="213">
        <v>0</v>
      </c>
      <c r="J621" s="213">
        <v>0</v>
      </c>
      <c r="K621" s="213">
        <v>421.8</v>
      </c>
      <c r="L621" s="213">
        <v>0</v>
      </c>
      <c r="M621" s="213">
        <v>0</v>
      </c>
      <c r="N621" s="213">
        <v>0</v>
      </c>
      <c r="O621" s="213">
        <v>0</v>
      </c>
      <c r="P621" s="213">
        <v>0</v>
      </c>
      <c r="Q621" s="213">
        <v>0</v>
      </c>
      <c r="R621" s="213">
        <v>0</v>
      </c>
    </row>
    <row r="622" spans="1:18">
      <c r="A622" s="944" t="s">
        <v>1766</v>
      </c>
      <c r="B622" s="944" t="s">
        <v>46</v>
      </c>
      <c r="C622" s="51" t="s">
        <v>4679</v>
      </c>
      <c r="D622" s="51" t="s">
        <v>6604</v>
      </c>
      <c r="E622" s="51" t="s">
        <v>6987</v>
      </c>
      <c r="F622" s="287">
        <f t="shared" si="9"/>
        <v>6027.66</v>
      </c>
      <c r="G622" s="213">
        <v>0</v>
      </c>
      <c r="H622" s="213">
        <v>0</v>
      </c>
      <c r="I622" s="213">
        <v>195.18</v>
      </c>
      <c r="J622" s="213">
        <v>435.98</v>
      </c>
      <c r="K622" s="213">
        <v>0</v>
      </c>
      <c r="L622" s="213">
        <v>1920.16</v>
      </c>
      <c r="M622" s="213">
        <v>-192.68</v>
      </c>
      <c r="N622" s="213">
        <v>0</v>
      </c>
      <c r="O622" s="213">
        <v>3599.44</v>
      </c>
      <c r="P622" s="213">
        <v>0</v>
      </c>
      <c r="Q622" s="213">
        <v>69.58</v>
      </c>
      <c r="R622" s="213">
        <v>2649.22</v>
      </c>
    </row>
    <row r="623" spans="1:18">
      <c r="A623" s="944" t="s">
        <v>1766</v>
      </c>
      <c r="B623" s="944" t="s">
        <v>46</v>
      </c>
      <c r="C623" s="51" t="s">
        <v>4679</v>
      </c>
      <c r="D623" s="51" t="s">
        <v>6604</v>
      </c>
      <c r="E623" s="51" t="s">
        <v>6987</v>
      </c>
      <c r="F623" s="287">
        <f t="shared" si="9"/>
        <v>596.86</v>
      </c>
      <c r="G623" s="213">
        <v>0</v>
      </c>
      <c r="H623" s="213">
        <v>0</v>
      </c>
      <c r="I623" s="213">
        <v>0</v>
      </c>
      <c r="J623" s="213">
        <v>0</v>
      </c>
      <c r="K623" s="213">
        <v>0</v>
      </c>
      <c r="L623" s="213">
        <v>0</v>
      </c>
      <c r="M623" s="213">
        <v>596.86</v>
      </c>
      <c r="N623" s="213">
        <v>0</v>
      </c>
      <c r="O623" s="213">
        <v>0</v>
      </c>
      <c r="P623" s="213">
        <v>0</v>
      </c>
      <c r="Q623" s="213">
        <v>0</v>
      </c>
      <c r="R623" s="213">
        <v>0</v>
      </c>
    </row>
    <row r="624" spans="1:18">
      <c r="A624" s="944" t="s">
        <v>1766</v>
      </c>
      <c r="B624" s="944" t="s">
        <v>46</v>
      </c>
      <c r="C624" s="51" t="s">
        <v>4679</v>
      </c>
      <c r="D624" s="51" t="s">
        <v>6604</v>
      </c>
      <c r="E624" s="51" t="s">
        <v>6987</v>
      </c>
      <c r="F624" s="287">
        <f t="shared" si="9"/>
        <v>4608.7199999999993</v>
      </c>
      <c r="G624" s="213">
        <v>-63.99</v>
      </c>
      <c r="H624" s="213">
        <v>82.33</v>
      </c>
      <c r="I624" s="213">
        <v>43.45</v>
      </c>
      <c r="J624" s="213">
        <v>1552.33</v>
      </c>
      <c r="K624" s="213">
        <v>670.03</v>
      </c>
      <c r="L624" s="213">
        <v>608.58000000000004</v>
      </c>
      <c r="M624" s="213">
        <v>458.08</v>
      </c>
      <c r="N624" s="213">
        <v>238.57</v>
      </c>
      <c r="O624" s="213">
        <v>591.9</v>
      </c>
      <c r="P624" s="213">
        <v>229.95</v>
      </c>
      <c r="Q624" s="213">
        <v>197.49</v>
      </c>
      <c r="R624" s="213">
        <v>123.87</v>
      </c>
    </row>
    <row r="625" spans="1:18">
      <c r="A625" s="944" t="s">
        <v>1766</v>
      </c>
      <c r="B625" s="944" t="s">
        <v>46</v>
      </c>
      <c r="C625" s="51" t="s">
        <v>4679</v>
      </c>
      <c r="D625" s="51" t="s">
        <v>6604</v>
      </c>
      <c r="E625" s="51" t="s">
        <v>6987</v>
      </c>
      <c r="F625" s="287">
        <f t="shared" si="9"/>
        <v>593.91</v>
      </c>
      <c r="G625" s="213">
        <v>0</v>
      </c>
      <c r="H625" s="213">
        <v>39.28</v>
      </c>
      <c r="I625" s="213">
        <v>0</v>
      </c>
      <c r="J625" s="213">
        <v>554.63</v>
      </c>
      <c r="K625" s="213">
        <v>0</v>
      </c>
      <c r="L625" s="213">
        <v>0</v>
      </c>
      <c r="M625" s="213">
        <v>0</v>
      </c>
      <c r="N625" s="213">
        <v>0</v>
      </c>
      <c r="O625" s="213">
        <v>0</v>
      </c>
      <c r="P625" s="213">
        <v>0</v>
      </c>
      <c r="Q625" s="213">
        <v>0</v>
      </c>
      <c r="R625" s="213">
        <v>883.04</v>
      </c>
    </row>
    <row r="626" spans="1:18">
      <c r="A626" s="944" t="s">
        <v>1766</v>
      </c>
      <c r="B626" s="944" t="s">
        <v>46</v>
      </c>
      <c r="C626" s="51" t="s">
        <v>4679</v>
      </c>
      <c r="D626" s="51" t="s">
        <v>6604</v>
      </c>
      <c r="E626" s="51" t="s">
        <v>6987</v>
      </c>
      <c r="F626" s="287">
        <f t="shared" si="9"/>
        <v>697.5</v>
      </c>
      <c r="G626" s="213">
        <v>0</v>
      </c>
      <c r="H626" s="213">
        <v>49.93</v>
      </c>
      <c r="I626" s="213">
        <v>0</v>
      </c>
      <c r="J626" s="213">
        <v>107.36</v>
      </c>
      <c r="K626" s="213">
        <v>49.93</v>
      </c>
      <c r="L626" s="213">
        <v>148.93</v>
      </c>
      <c r="M626" s="213">
        <v>49.93</v>
      </c>
      <c r="N626" s="213">
        <v>59.88</v>
      </c>
      <c r="O626" s="213">
        <v>79.83</v>
      </c>
      <c r="P626" s="213">
        <v>89.83</v>
      </c>
      <c r="Q626" s="213">
        <v>61.88</v>
      </c>
      <c r="R626" s="213">
        <v>158.71</v>
      </c>
    </row>
    <row r="627" spans="1:18">
      <c r="A627" s="944" t="s">
        <v>1766</v>
      </c>
      <c r="B627" s="944" t="s">
        <v>46</v>
      </c>
      <c r="C627" s="51" t="s">
        <v>4679</v>
      </c>
      <c r="D627" s="51" t="s">
        <v>6604</v>
      </c>
      <c r="E627" s="51" t="s">
        <v>6987</v>
      </c>
      <c r="F627" s="287">
        <f t="shared" si="9"/>
        <v>40045.72</v>
      </c>
      <c r="G627" s="213">
        <v>30602</v>
      </c>
      <c r="H627" s="213">
        <v>149</v>
      </c>
      <c r="I627" s="213">
        <v>0</v>
      </c>
      <c r="J627" s="213">
        <v>1297</v>
      </c>
      <c r="K627" s="213">
        <v>4151</v>
      </c>
      <c r="L627" s="213">
        <v>2212.4</v>
      </c>
      <c r="M627" s="213">
        <v>149</v>
      </c>
      <c r="N627" s="213">
        <v>424</v>
      </c>
      <c r="O627" s="213">
        <v>149</v>
      </c>
      <c r="P627" s="213">
        <v>763.32</v>
      </c>
      <c r="Q627" s="213">
        <v>149</v>
      </c>
      <c r="R627" s="213">
        <v>149</v>
      </c>
    </row>
    <row r="628" spans="1:18">
      <c r="A628" s="944" t="s">
        <v>1766</v>
      </c>
      <c r="B628" s="944" t="s">
        <v>46</v>
      </c>
      <c r="C628" s="51" t="s">
        <v>4679</v>
      </c>
      <c r="D628" s="51" t="s">
        <v>6604</v>
      </c>
      <c r="E628" s="51" t="s">
        <v>6987</v>
      </c>
      <c r="F628" s="287">
        <f t="shared" si="9"/>
        <v>2904.2299999999996</v>
      </c>
      <c r="G628" s="213">
        <v>0</v>
      </c>
      <c r="H628" s="213">
        <v>0</v>
      </c>
      <c r="I628" s="213">
        <v>0</v>
      </c>
      <c r="J628" s="213">
        <v>0</v>
      </c>
      <c r="K628" s="213">
        <v>2694.89</v>
      </c>
      <c r="L628" s="213">
        <v>-322.67</v>
      </c>
      <c r="M628" s="213">
        <v>4045.86</v>
      </c>
      <c r="N628" s="213">
        <v>-3939.82</v>
      </c>
      <c r="O628" s="213">
        <v>0</v>
      </c>
      <c r="P628" s="213">
        <v>1347.33</v>
      </c>
      <c r="Q628" s="213">
        <v>-921.36</v>
      </c>
      <c r="R628" s="213">
        <v>0</v>
      </c>
    </row>
    <row r="629" spans="1:18">
      <c r="A629" s="944" t="s">
        <v>1766</v>
      </c>
      <c r="B629" s="944" t="s">
        <v>46</v>
      </c>
      <c r="C629" s="51" t="s">
        <v>4679</v>
      </c>
      <c r="D629" s="51" t="s">
        <v>6604</v>
      </c>
      <c r="E629" s="51" t="s">
        <v>6987</v>
      </c>
      <c r="F629" s="287">
        <f t="shared" si="9"/>
        <v>20435.740000000038</v>
      </c>
      <c r="G629" s="213">
        <v>0</v>
      </c>
      <c r="H629" s="213">
        <v>1001478.06</v>
      </c>
      <c r="I629" s="213">
        <v>8113.06</v>
      </c>
      <c r="J629" s="213">
        <v>494.2</v>
      </c>
      <c r="K629" s="213">
        <v>382.65</v>
      </c>
      <c r="L629" s="213">
        <v>1454.07</v>
      </c>
      <c r="M629" s="213">
        <v>306.12</v>
      </c>
      <c r="N629" s="213">
        <v>2032.37</v>
      </c>
      <c r="O629" s="213">
        <v>994.89</v>
      </c>
      <c r="P629" s="213">
        <v>-996881.88</v>
      </c>
      <c r="Q629" s="213">
        <v>2062.1999999999998</v>
      </c>
      <c r="R629" s="213">
        <v>9270.02</v>
      </c>
    </row>
    <row r="630" spans="1:18">
      <c r="A630" s="944" t="s">
        <v>1766</v>
      </c>
      <c r="B630" s="944" t="s">
        <v>46</v>
      </c>
      <c r="C630" s="51" t="s">
        <v>4679</v>
      </c>
      <c r="D630" s="51" t="s">
        <v>6604</v>
      </c>
      <c r="E630" s="51" t="s">
        <v>6987</v>
      </c>
      <c r="F630" s="287">
        <f t="shared" si="9"/>
        <v>101.53</v>
      </c>
      <c r="G630" s="213">
        <v>0</v>
      </c>
      <c r="H630" s="213">
        <v>2.68</v>
      </c>
      <c r="I630" s="213">
        <v>9.67</v>
      </c>
      <c r="J630" s="213">
        <v>0</v>
      </c>
      <c r="K630" s="213">
        <v>0</v>
      </c>
      <c r="L630" s="213">
        <v>0</v>
      </c>
      <c r="M630" s="213">
        <v>43.5</v>
      </c>
      <c r="N630" s="213">
        <v>0</v>
      </c>
      <c r="O630" s="213">
        <v>0</v>
      </c>
      <c r="P630" s="213">
        <v>0</v>
      </c>
      <c r="Q630" s="213">
        <v>45.68</v>
      </c>
      <c r="R630" s="213">
        <v>0</v>
      </c>
    </row>
    <row r="631" spans="1:18">
      <c r="A631" s="944" t="s">
        <v>1766</v>
      </c>
      <c r="B631" s="944" t="s">
        <v>46</v>
      </c>
      <c r="C631" s="51" t="s">
        <v>4679</v>
      </c>
      <c r="D631" s="51" t="s">
        <v>6604</v>
      </c>
      <c r="E631" s="51" t="s">
        <v>6987</v>
      </c>
      <c r="F631" s="287">
        <f t="shared" si="9"/>
        <v>2186.6999999999998</v>
      </c>
      <c r="G631" s="213">
        <v>0</v>
      </c>
      <c r="H631" s="213">
        <v>504.5</v>
      </c>
      <c r="I631" s="213">
        <v>-267.12</v>
      </c>
      <c r="J631" s="213">
        <v>1145.6199999999999</v>
      </c>
      <c r="K631" s="213">
        <v>0</v>
      </c>
      <c r="L631" s="213">
        <v>472.77</v>
      </c>
      <c r="M631" s="213">
        <v>147.80000000000001</v>
      </c>
      <c r="N631" s="213">
        <v>0</v>
      </c>
      <c r="O631" s="213">
        <v>183.13</v>
      </c>
      <c r="P631" s="213">
        <v>0</v>
      </c>
      <c r="Q631" s="213">
        <v>0</v>
      </c>
      <c r="R631" s="213">
        <v>-182.1</v>
      </c>
    </row>
    <row r="632" spans="1:18">
      <c r="A632" s="944" t="s">
        <v>1766</v>
      </c>
      <c r="B632" s="944" t="s">
        <v>46</v>
      </c>
      <c r="C632" s="51" t="s">
        <v>4679</v>
      </c>
      <c r="D632" s="51" t="s">
        <v>6604</v>
      </c>
      <c r="E632" s="51" t="s">
        <v>6987</v>
      </c>
      <c r="F632" s="287">
        <f t="shared" si="9"/>
        <v>5097.3100000000004</v>
      </c>
      <c r="G632" s="213">
        <v>0</v>
      </c>
      <c r="H632" s="213">
        <v>0</v>
      </c>
      <c r="I632" s="213">
        <v>265.81</v>
      </c>
      <c r="J632" s="213">
        <v>0</v>
      </c>
      <c r="K632" s="213">
        <v>0</v>
      </c>
      <c r="L632" s="213">
        <v>4726.62</v>
      </c>
      <c r="M632" s="213">
        <v>94.64</v>
      </c>
      <c r="N632" s="213">
        <v>10.24</v>
      </c>
      <c r="O632" s="213">
        <v>0</v>
      </c>
      <c r="P632" s="213">
        <v>0</v>
      </c>
      <c r="Q632" s="213">
        <v>0</v>
      </c>
      <c r="R632" s="213">
        <v>0</v>
      </c>
    </row>
    <row r="633" spans="1:18">
      <c r="A633" s="944" t="s">
        <v>1766</v>
      </c>
      <c r="B633" s="944" t="s">
        <v>46</v>
      </c>
      <c r="C633" s="51" t="s">
        <v>4679</v>
      </c>
      <c r="D633" s="51" t="s">
        <v>6604</v>
      </c>
      <c r="E633" s="51" t="s">
        <v>6987</v>
      </c>
      <c r="F633" s="287">
        <f t="shared" si="9"/>
        <v>433.78</v>
      </c>
      <c r="G633" s="213">
        <v>0</v>
      </c>
      <c r="H633" s="213">
        <v>0</v>
      </c>
      <c r="I633" s="213">
        <v>0</v>
      </c>
      <c r="J633" s="213">
        <v>0</v>
      </c>
      <c r="K633" s="213">
        <v>0</v>
      </c>
      <c r="L633" s="213">
        <v>0</v>
      </c>
      <c r="M633" s="213">
        <v>0</v>
      </c>
      <c r="N633" s="213">
        <v>0</v>
      </c>
      <c r="O633" s="213">
        <v>433.78</v>
      </c>
      <c r="P633" s="213">
        <v>0</v>
      </c>
      <c r="Q633" s="213">
        <v>0</v>
      </c>
      <c r="R633" s="213">
        <v>118.11</v>
      </c>
    </row>
    <row r="634" spans="1:18">
      <c r="A634" s="944" t="s">
        <v>1766</v>
      </c>
      <c r="B634" s="944" t="s">
        <v>46</v>
      </c>
      <c r="C634" s="51" t="s">
        <v>4679</v>
      </c>
      <c r="D634" s="51" t="s">
        <v>6604</v>
      </c>
      <c r="E634" s="51" t="s">
        <v>6987</v>
      </c>
      <c r="F634" s="287">
        <f t="shared" si="9"/>
        <v>878.03</v>
      </c>
      <c r="G634" s="213">
        <v>0</v>
      </c>
      <c r="H634" s="213">
        <v>0</v>
      </c>
      <c r="I634" s="213">
        <v>0</v>
      </c>
      <c r="J634" s="213">
        <v>0</v>
      </c>
      <c r="K634" s="213">
        <v>0</v>
      </c>
      <c r="L634" s="213">
        <v>0</v>
      </c>
      <c r="M634" s="213">
        <v>0</v>
      </c>
      <c r="N634" s="213">
        <v>0</v>
      </c>
      <c r="O634" s="213">
        <v>81.12</v>
      </c>
      <c r="P634" s="213">
        <v>0</v>
      </c>
      <c r="Q634" s="213">
        <v>796.91</v>
      </c>
      <c r="R634" s="213">
        <v>0</v>
      </c>
    </row>
    <row r="635" spans="1:18">
      <c r="A635" s="944" t="s">
        <v>1766</v>
      </c>
      <c r="B635" s="944" t="s">
        <v>46</v>
      </c>
      <c r="C635" s="51" t="s">
        <v>4679</v>
      </c>
      <c r="D635" s="51" t="s">
        <v>6604</v>
      </c>
      <c r="E635" s="51" t="s">
        <v>6987</v>
      </c>
      <c r="F635" s="287">
        <f t="shared" si="9"/>
        <v>160</v>
      </c>
      <c r="G635" s="213">
        <v>0</v>
      </c>
      <c r="H635" s="213">
        <v>0</v>
      </c>
      <c r="I635" s="213">
        <v>0</v>
      </c>
      <c r="J635" s="213">
        <v>0</v>
      </c>
      <c r="K635" s="213">
        <v>0</v>
      </c>
      <c r="L635" s="213">
        <v>40</v>
      </c>
      <c r="M635" s="213">
        <v>0</v>
      </c>
      <c r="N635" s="213">
        <v>120</v>
      </c>
      <c r="O635" s="213">
        <v>0</v>
      </c>
      <c r="P635" s="213">
        <v>0</v>
      </c>
      <c r="Q635" s="213">
        <v>0</v>
      </c>
      <c r="R635" s="213">
        <v>1195</v>
      </c>
    </row>
    <row r="636" spans="1:18">
      <c r="A636" s="944" t="s">
        <v>1766</v>
      </c>
      <c r="B636" s="944" t="s">
        <v>46</v>
      </c>
      <c r="C636" s="51" t="s">
        <v>4679</v>
      </c>
      <c r="D636" s="51" t="s">
        <v>6604</v>
      </c>
      <c r="E636" s="51" t="s">
        <v>6987</v>
      </c>
      <c r="F636" s="287">
        <f t="shared" si="9"/>
        <v>39590.390000000007</v>
      </c>
      <c r="G636" s="213">
        <v>0</v>
      </c>
      <c r="H636" s="213">
        <v>4610.93</v>
      </c>
      <c r="I636" s="213">
        <v>4610.93</v>
      </c>
      <c r="J636" s="213">
        <v>3369.91</v>
      </c>
      <c r="K636" s="213">
        <v>3369.91</v>
      </c>
      <c r="L636" s="213">
        <v>3369.91</v>
      </c>
      <c r="M636" s="213">
        <v>3369.91</v>
      </c>
      <c r="N636" s="213">
        <v>4892.32</v>
      </c>
      <c r="O636" s="213">
        <v>4288.51</v>
      </c>
      <c r="P636" s="213">
        <v>2381.2600000000002</v>
      </c>
      <c r="Q636" s="213">
        <v>5326.8</v>
      </c>
      <c r="R636" s="213">
        <v>6235.29</v>
      </c>
    </row>
    <row r="637" spans="1:18">
      <c r="A637" s="944" t="s">
        <v>1766</v>
      </c>
      <c r="B637" s="944" t="s">
        <v>46</v>
      </c>
      <c r="C637" s="51" t="s">
        <v>4678</v>
      </c>
      <c r="D637" s="51" t="s">
        <v>6603</v>
      </c>
      <c r="E637" s="51" t="s">
        <v>6987</v>
      </c>
      <c r="F637" s="287">
        <f t="shared" si="9"/>
        <v>2868.58</v>
      </c>
      <c r="G637" s="213">
        <v>0</v>
      </c>
      <c r="H637" s="213">
        <v>0</v>
      </c>
      <c r="I637" s="213">
        <v>548.46</v>
      </c>
      <c r="J637" s="213">
        <v>0</v>
      </c>
      <c r="K637" s="213">
        <v>0</v>
      </c>
      <c r="L637" s="213">
        <v>841.58</v>
      </c>
      <c r="M637" s="213">
        <v>578.62</v>
      </c>
      <c r="N637" s="213">
        <v>325.57</v>
      </c>
      <c r="O637" s="213">
        <v>574.35</v>
      </c>
      <c r="P637" s="213">
        <v>0</v>
      </c>
      <c r="Q637" s="213">
        <v>0</v>
      </c>
      <c r="R637" s="213">
        <v>1001.44</v>
      </c>
    </row>
    <row r="638" spans="1:18">
      <c r="A638" s="944" t="s">
        <v>1766</v>
      </c>
      <c r="B638" s="944" t="s">
        <v>46</v>
      </c>
      <c r="C638" s="51" t="s">
        <v>4678</v>
      </c>
      <c r="D638" s="51" t="s">
        <v>6603</v>
      </c>
      <c r="E638" s="51" t="s">
        <v>6987</v>
      </c>
      <c r="F638" s="287">
        <f t="shared" si="9"/>
        <v>8159</v>
      </c>
      <c r="G638" s="213">
        <v>175</v>
      </c>
      <c r="H638" s="213">
        <v>175</v>
      </c>
      <c r="I638" s="213">
        <v>70</v>
      </c>
      <c r="J638" s="213">
        <v>175</v>
      </c>
      <c r="K638" s="213">
        <v>140</v>
      </c>
      <c r="L638" s="213">
        <v>140</v>
      </c>
      <c r="M638" s="213">
        <v>105</v>
      </c>
      <c r="N638" s="213">
        <v>6794</v>
      </c>
      <c r="O638" s="213">
        <v>140</v>
      </c>
      <c r="P638" s="213">
        <v>105</v>
      </c>
      <c r="Q638" s="213">
        <v>140</v>
      </c>
      <c r="R638" s="213">
        <v>6934.75</v>
      </c>
    </row>
    <row r="639" spans="1:18">
      <c r="A639" s="944" t="s">
        <v>1766</v>
      </c>
      <c r="B639" s="944" t="s">
        <v>46</v>
      </c>
      <c r="C639" s="51" t="s">
        <v>4678</v>
      </c>
      <c r="D639" s="51" t="s">
        <v>6603</v>
      </c>
      <c r="E639" s="51" t="s">
        <v>6987</v>
      </c>
      <c r="F639" s="287">
        <f t="shared" si="9"/>
        <v>48388</v>
      </c>
      <c r="G639" s="213">
        <v>0</v>
      </c>
      <c r="H639" s="213">
        <v>0</v>
      </c>
      <c r="I639" s="213">
        <v>48388</v>
      </c>
      <c r="J639" s="213">
        <v>0</v>
      </c>
      <c r="K639" s="213">
        <v>0</v>
      </c>
      <c r="L639" s="213">
        <v>0</v>
      </c>
      <c r="M639" s="213">
        <v>0</v>
      </c>
      <c r="N639" s="213">
        <v>0</v>
      </c>
      <c r="O639" s="213">
        <v>0</v>
      </c>
      <c r="P639" s="213">
        <v>0</v>
      </c>
      <c r="Q639" s="213">
        <v>0</v>
      </c>
      <c r="R639" s="213">
        <v>0</v>
      </c>
    </row>
    <row r="640" spans="1:18">
      <c r="A640" s="944" t="s">
        <v>1766</v>
      </c>
      <c r="B640" s="944" t="s">
        <v>46</v>
      </c>
      <c r="C640" s="51" t="s">
        <v>4680</v>
      </c>
      <c r="D640" s="51" t="s">
        <v>6615</v>
      </c>
      <c r="E640" s="51" t="s">
        <v>6987</v>
      </c>
      <c r="F640" s="287">
        <f t="shared" si="9"/>
        <v>490000</v>
      </c>
      <c r="G640" s="213">
        <v>0</v>
      </c>
      <c r="H640" s="213">
        <v>0</v>
      </c>
      <c r="I640" s="213">
        <v>0</v>
      </c>
      <c r="J640" s="213">
        <v>0</v>
      </c>
      <c r="K640" s="213">
        <v>0</v>
      </c>
      <c r="L640" s="213">
        <v>490000</v>
      </c>
      <c r="M640" s="213">
        <v>0</v>
      </c>
      <c r="N640" s="213">
        <v>0</v>
      </c>
      <c r="O640" s="213">
        <v>0</v>
      </c>
      <c r="P640" s="213">
        <v>0</v>
      </c>
      <c r="Q640" s="213">
        <v>0</v>
      </c>
      <c r="R640" s="213">
        <v>0</v>
      </c>
    </row>
    <row r="641" spans="1:18">
      <c r="A641" s="944" t="s">
        <v>1766</v>
      </c>
      <c r="B641" s="944" t="s">
        <v>104</v>
      </c>
      <c r="C641" s="51" t="s">
        <v>4679</v>
      </c>
      <c r="D641" s="51" t="s">
        <v>6604</v>
      </c>
      <c r="E641" s="51" t="s">
        <v>6987</v>
      </c>
      <c r="F641" s="287">
        <f t="shared" si="9"/>
        <v>5069.38</v>
      </c>
      <c r="G641" s="213">
        <v>0</v>
      </c>
      <c r="H641" s="213">
        <v>4569</v>
      </c>
      <c r="I641" s="213">
        <v>0</v>
      </c>
      <c r="J641" s="213">
        <v>0</v>
      </c>
      <c r="K641" s="213">
        <v>0</v>
      </c>
      <c r="L641" s="213">
        <v>0</v>
      </c>
      <c r="M641" s="213">
        <v>500.38</v>
      </c>
      <c r="N641" s="213">
        <v>0</v>
      </c>
      <c r="O641" s="213">
        <v>0</v>
      </c>
      <c r="P641" s="213">
        <v>0</v>
      </c>
      <c r="Q641" s="213">
        <v>0</v>
      </c>
      <c r="R641" s="213">
        <v>10493</v>
      </c>
    </row>
    <row r="642" spans="1:18">
      <c r="A642" s="944" t="s">
        <v>1766</v>
      </c>
      <c r="B642" s="944" t="s">
        <v>104</v>
      </c>
      <c r="C642" s="51" t="s">
        <v>4679</v>
      </c>
      <c r="D642" s="51" t="s">
        <v>6604</v>
      </c>
      <c r="E642" s="51" t="s">
        <v>6987</v>
      </c>
      <c r="F642" s="287">
        <f t="shared" si="9"/>
        <v>521.49</v>
      </c>
      <c r="G642" s="213">
        <v>110.61</v>
      </c>
      <c r="H642" s="213">
        <v>27.06</v>
      </c>
      <c r="I642" s="213">
        <v>27.48</v>
      </c>
      <c r="J642" s="213">
        <v>80.11</v>
      </c>
      <c r="K642" s="213">
        <v>0</v>
      </c>
      <c r="L642" s="213">
        <v>71.650000000000006</v>
      </c>
      <c r="M642" s="213">
        <v>52.99</v>
      </c>
      <c r="N642" s="213">
        <v>38.17</v>
      </c>
      <c r="O642" s="213">
        <v>38.17</v>
      </c>
      <c r="P642" s="213">
        <v>32.51</v>
      </c>
      <c r="Q642" s="213">
        <v>42.74</v>
      </c>
      <c r="R642" s="213">
        <v>72.09</v>
      </c>
    </row>
    <row r="643" spans="1:18">
      <c r="A643" s="944" t="s">
        <v>1766</v>
      </c>
      <c r="B643" s="944" t="s">
        <v>104</v>
      </c>
      <c r="C643" s="51" t="s">
        <v>4679</v>
      </c>
      <c r="D643" s="51" t="s">
        <v>6604</v>
      </c>
      <c r="E643" s="51" t="s">
        <v>6987</v>
      </c>
      <c r="F643" s="287">
        <f t="shared" ref="F643:F706" si="10">SUM(G643:Q643)</f>
        <v>7.23</v>
      </c>
      <c r="G643" s="213">
        <v>0</v>
      </c>
      <c r="H643" s="213">
        <v>1.23</v>
      </c>
      <c r="I643" s="213">
        <v>0</v>
      </c>
      <c r="J643" s="213">
        <v>2</v>
      </c>
      <c r="K643" s="213">
        <v>2</v>
      </c>
      <c r="L643" s="213">
        <v>2</v>
      </c>
      <c r="M643" s="213">
        <v>0</v>
      </c>
      <c r="N643" s="213">
        <v>0</v>
      </c>
      <c r="O643" s="213">
        <v>0</v>
      </c>
      <c r="P643" s="213">
        <v>0</v>
      </c>
      <c r="Q643" s="213">
        <v>0</v>
      </c>
      <c r="R643" s="213">
        <v>0</v>
      </c>
    </row>
    <row r="644" spans="1:18">
      <c r="A644" s="944" t="s">
        <v>1766</v>
      </c>
      <c r="B644" s="944" t="s">
        <v>104</v>
      </c>
      <c r="C644" s="51" t="s">
        <v>4679</v>
      </c>
      <c r="D644" s="51" t="s">
        <v>6604</v>
      </c>
      <c r="E644" s="51" t="s">
        <v>6987</v>
      </c>
      <c r="F644" s="287">
        <f t="shared" si="10"/>
        <v>923.31999999999994</v>
      </c>
      <c r="G644" s="213">
        <v>0</v>
      </c>
      <c r="H644" s="213">
        <v>31.24</v>
      </c>
      <c r="I644" s="213">
        <v>317.12</v>
      </c>
      <c r="J644" s="213">
        <v>91.96</v>
      </c>
      <c r="K644" s="213">
        <v>31.24</v>
      </c>
      <c r="L644" s="213">
        <v>26.39</v>
      </c>
      <c r="M644" s="213">
        <v>51.11</v>
      </c>
      <c r="N644" s="213">
        <v>37.119999999999997</v>
      </c>
      <c r="O644" s="213">
        <v>111.71</v>
      </c>
      <c r="P644" s="213">
        <v>14</v>
      </c>
      <c r="Q644" s="213">
        <v>211.43</v>
      </c>
      <c r="R644" s="213">
        <v>-14</v>
      </c>
    </row>
    <row r="645" spans="1:18">
      <c r="A645" s="944" t="s">
        <v>1766</v>
      </c>
      <c r="B645" s="944" t="s">
        <v>104</v>
      </c>
      <c r="C645" s="51" t="s">
        <v>4679</v>
      </c>
      <c r="D645" s="51" t="s">
        <v>6604</v>
      </c>
      <c r="E645" s="51" t="s">
        <v>6987</v>
      </c>
      <c r="F645" s="287">
        <f t="shared" si="10"/>
        <v>860</v>
      </c>
      <c r="G645" s="213">
        <v>0</v>
      </c>
      <c r="H645" s="213">
        <v>860</v>
      </c>
      <c r="I645" s="213">
        <v>0</v>
      </c>
      <c r="J645" s="213">
        <v>0</v>
      </c>
      <c r="K645" s="213">
        <v>0</v>
      </c>
      <c r="L645" s="213">
        <v>0</v>
      </c>
      <c r="M645" s="213">
        <v>0</v>
      </c>
      <c r="N645" s="213">
        <v>0</v>
      </c>
      <c r="O645" s="213">
        <v>0</v>
      </c>
      <c r="P645" s="213">
        <v>0</v>
      </c>
      <c r="Q645" s="213">
        <v>0</v>
      </c>
      <c r="R645" s="213">
        <v>0</v>
      </c>
    </row>
    <row r="646" spans="1:18">
      <c r="A646" s="944" t="s">
        <v>1766</v>
      </c>
      <c r="B646" s="944" t="s">
        <v>104</v>
      </c>
      <c r="C646" s="51" t="s">
        <v>4679</v>
      </c>
      <c r="D646" s="51" t="s">
        <v>6604</v>
      </c>
      <c r="E646" s="51" t="s">
        <v>6987</v>
      </c>
      <c r="F646" s="287">
        <f t="shared" si="10"/>
        <v>21400</v>
      </c>
      <c r="G646" s="213">
        <v>0</v>
      </c>
      <c r="H646" s="213">
        <v>0</v>
      </c>
      <c r="I646" s="213">
        <v>15760</v>
      </c>
      <c r="J646" s="213">
        <v>0</v>
      </c>
      <c r="K646" s="213">
        <v>5640</v>
      </c>
      <c r="L646" s="213">
        <v>0</v>
      </c>
      <c r="M646" s="213">
        <v>0</v>
      </c>
      <c r="N646" s="213">
        <v>0</v>
      </c>
      <c r="O646" s="213">
        <v>0</v>
      </c>
      <c r="P646" s="213">
        <v>0</v>
      </c>
      <c r="Q646" s="213">
        <v>0</v>
      </c>
      <c r="R646" s="213">
        <v>12300</v>
      </c>
    </row>
    <row r="647" spans="1:18">
      <c r="A647" s="944" t="s">
        <v>1766</v>
      </c>
      <c r="B647" s="944" t="s">
        <v>104</v>
      </c>
      <c r="C647" s="51" t="s">
        <v>4678</v>
      </c>
      <c r="D647" s="51" t="s">
        <v>6603</v>
      </c>
      <c r="E647" s="51" t="s">
        <v>6987</v>
      </c>
      <c r="F647" s="287">
        <f t="shared" si="10"/>
        <v>5814</v>
      </c>
      <c r="G647" s="213">
        <v>0</v>
      </c>
      <c r="H647" s="213">
        <v>0</v>
      </c>
      <c r="I647" s="213">
        <v>0</v>
      </c>
      <c r="J647" s="213">
        <v>0</v>
      </c>
      <c r="K647" s="213">
        <v>0</v>
      </c>
      <c r="L647" s="213">
        <v>0</v>
      </c>
      <c r="M647" s="213">
        <v>195</v>
      </c>
      <c r="N647" s="213">
        <v>5609</v>
      </c>
      <c r="O647" s="213">
        <v>0</v>
      </c>
      <c r="P647" s="213">
        <v>0</v>
      </c>
      <c r="Q647" s="213">
        <v>10</v>
      </c>
      <c r="R647" s="213">
        <v>35</v>
      </c>
    </row>
    <row r="648" spans="1:18">
      <c r="A648" s="944" t="s">
        <v>1766</v>
      </c>
      <c r="B648" s="944" t="s">
        <v>115</v>
      </c>
      <c r="C648" s="51" t="s">
        <v>4679</v>
      </c>
      <c r="D648" s="51" t="s">
        <v>6604</v>
      </c>
      <c r="E648" s="51" t="s">
        <v>6987</v>
      </c>
      <c r="F648" s="287">
        <f t="shared" si="10"/>
        <v>112</v>
      </c>
      <c r="G648" s="213">
        <v>0</v>
      </c>
      <c r="H648" s="213">
        <v>0</v>
      </c>
      <c r="I648" s="213">
        <v>0</v>
      </c>
      <c r="J648" s="213">
        <v>28</v>
      </c>
      <c r="K648" s="213">
        <v>28</v>
      </c>
      <c r="L648" s="213">
        <v>28</v>
      </c>
      <c r="M648" s="213">
        <v>0</v>
      </c>
      <c r="N648" s="213">
        <v>28</v>
      </c>
      <c r="O648" s="213">
        <v>0</v>
      </c>
      <c r="P648" s="213">
        <v>0</v>
      </c>
      <c r="Q648" s="213">
        <v>0</v>
      </c>
      <c r="R648" s="213">
        <v>0</v>
      </c>
    </row>
    <row r="649" spans="1:18">
      <c r="A649" s="944" t="s">
        <v>1766</v>
      </c>
      <c r="B649" s="944" t="s">
        <v>115</v>
      </c>
      <c r="C649" s="51" t="s">
        <v>4679</v>
      </c>
      <c r="D649" s="51" t="s">
        <v>6604</v>
      </c>
      <c r="E649" s="51" t="s">
        <v>6987</v>
      </c>
      <c r="F649" s="287">
        <f t="shared" si="10"/>
        <v>599.88</v>
      </c>
      <c r="G649" s="213">
        <v>0</v>
      </c>
      <c r="H649" s="213">
        <v>0</v>
      </c>
      <c r="I649" s="213">
        <v>0</v>
      </c>
      <c r="J649" s="213">
        <v>599.88</v>
      </c>
      <c r="K649" s="213">
        <v>0</v>
      </c>
      <c r="L649" s="213">
        <v>0</v>
      </c>
      <c r="M649" s="213">
        <v>0</v>
      </c>
      <c r="N649" s="213">
        <v>0</v>
      </c>
      <c r="O649" s="213">
        <v>0</v>
      </c>
      <c r="P649" s="213">
        <v>0</v>
      </c>
      <c r="Q649" s="213">
        <v>0</v>
      </c>
      <c r="R649" s="213">
        <v>0</v>
      </c>
    </row>
    <row r="650" spans="1:18">
      <c r="A650" s="944" t="s">
        <v>1766</v>
      </c>
      <c r="B650" s="944" t="s">
        <v>115</v>
      </c>
      <c r="C650" s="51" t="s">
        <v>4679</v>
      </c>
      <c r="D650" s="51" t="s">
        <v>6604</v>
      </c>
      <c r="E650" s="51" t="s">
        <v>6987</v>
      </c>
      <c r="F650" s="287">
        <f t="shared" si="10"/>
        <v>9376.2999999999993</v>
      </c>
      <c r="G650" s="213">
        <v>3867.9</v>
      </c>
      <c r="H650" s="213">
        <v>1215.82</v>
      </c>
      <c r="I650" s="213">
        <v>0</v>
      </c>
      <c r="J650" s="213">
        <v>856.55</v>
      </c>
      <c r="K650" s="213">
        <v>466.16</v>
      </c>
      <c r="L650" s="213">
        <v>541.20000000000005</v>
      </c>
      <c r="M650" s="213">
        <v>346.38</v>
      </c>
      <c r="N650" s="213">
        <v>249.77</v>
      </c>
      <c r="O650" s="213">
        <v>663.72</v>
      </c>
      <c r="P650" s="213">
        <v>303.49</v>
      </c>
      <c r="Q650" s="213">
        <v>865.31</v>
      </c>
      <c r="R650" s="213">
        <v>6025.33</v>
      </c>
    </row>
    <row r="651" spans="1:18">
      <c r="A651" s="944" t="s">
        <v>1766</v>
      </c>
      <c r="B651" s="944" t="s">
        <v>115</v>
      </c>
      <c r="C651" s="51" t="s">
        <v>4678</v>
      </c>
      <c r="D651" s="51" t="s">
        <v>6603</v>
      </c>
      <c r="E651" s="51" t="s">
        <v>6987</v>
      </c>
      <c r="F651" s="287">
        <f t="shared" si="10"/>
        <v>0</v>
      </c>
      <c r="G651" s="213">
        <v>0</v>
      </c>
      <c r="H651" s="213">
        <v>0</v>
      </c>
      <c r="I651" s="213">
        <v>0</v>
      </c>
      <c r="J651" s="213">
        <v>0</v>
      </c>
      <c r="K651" s="213">
        <v>0</v>
      </c>
      <c r="L651" s="213">
        <v>0</v>
      </c>
      <c r="M651" s="213">
        <v>0</v>
      </c>
      <c r="N651" s="213">
        <v>0</v>
      </c>
      <c r="O651" s="213">
        <v>0</v>
      </c>
      <c r="P651" s="213">
        <v>0</v>
      </c>
      <c r="Q651" s="213">
        <v>0</v>
      </c>
      <c r="R651" s="213">
        <v>45</v>
      </c>
    </row>
    <row r="652" spans="1:18">
      <c r="A652" s="944" t="s">
        <v>23</v>
      </c>
      <c r="B652" s="944" t="s">
        <v>433</v>
      </c>
      <c r="C652" s="51" t="s">
        <v>4679</v>
      </c>
      <c r="D652" s="51" t="s">
        <v>6614</v>
      </c>
      <c r="E652" s="51" t="s">
        <v>6987</v>
      </c>
      <c r="F652" s="287">
        <f t="shared" si="10"/>
        <v>4018</v>
      </c>
      <c r="G652" s="213">
        <v>0</v>
      </c>
      <c r="H652" s="213">
        <v>832</v>
      </c>
      <c r="I652" s="213">
        <v>0</v>
      </c>
      <c r="J652" s="213">
        <v>0</v>
      </c>
      <c r="K652" s="213">
        <v>0</v>
      </c>
      <c r="L652" s="213">
        <v>0</v>
      </c>
      <c r="M652" s="213">
        <v>690</v>
      </c>
      <c r="N652" s="213">
        <v>0</v>
      </c>
      <c r="O652" s="213">
        <v>832</v>
      </c>
      <c r="P652" s="213">
        <v>832</v>
      </c>
      <c r="Q652" s="213">
        <v>832</v>
      </c>
      <c r="R652" s="213">
        <v>832</v>
      </c>
    </row>
    <row r="653" spans="1:18">
      <c r="A653" s="944" t="s">
        <v>23</v>
      </c>
      <c r="B653" s="944" t="s">
        <v>433</v>
      </c>
      <c r="C653" s="51" t="s">
        <v>4679</v>
      </c>
      <c r="D653" s="51" t="s">
        <v>6614</v>
      </c>
      <c r="E653" s="51" t="s">
        <v>6987</v>
      </c>
      <c r="F653" s="287">
        <f t="shared" si="10"/>
        <v>0</v>
      </c>
      <c r="G653" s="213">
        <v>0</v>
      </c>
      <c r="H653" s="213">
        <v>0</v>
      </c>
      <c r="I653" s="213">
        <v>0</v>
      </c>
      <c r="J653" s="213">
        <v>0</v>
      </c>
      <c r="K653" s="213">
        <v>0</v>
      </c>
      <c r="L653" s="213">
        <v>0</v>
      </c>
      <c r="M653" s="213">
        <v>0</v>
      </c>
      <c r="N653" s="213">
        <v>0</v>
      </c>
      <c r="O653" s="213">
        <v>0</v>
      </c>
      <c r="P653" s="213">
        <v>0</v>
      </c>
      <c r="Q653" s="213">
        <v>0</v>
      </c>
      <c r="R653" s="213">
        <v>600</v>
      </c>
    </row>
    <row r="654" spans="1:18">
      <c r="A654" s="944" t="s">
        <v>23</v>
      </c>
      <c r="B654" s="944" t="s">
        <v>433</v>
      </c>
      <c r="C654" s="51" t="s">
        <v>4679</v>
      </c>
      <c r="D654" s="51" t="s">
        <v>6614</v>
      </c>
      <c r="E654" s="51" t="s">
        <v>6987</v>
      </c>
      <c r="F654" s="287">
        <f t="shared" si="10"/>
        <v>285.86</v>
      </c>
      <c r="G654" s="213">
        <v>0</v>
      </c>
      <c r="H654" s="213">
        <v>0</v>
      </c>
      <c r="I654" s="213">
        <v>0</v>
      </c>
      <c r="J654" s="213">
        <v>0</v>
      </c>
      <c r="K654" s="213">
        <v>152.29</v>
      </c>
      <c r="L654" s="213">
        <v>0</v>
      </c>
      <c r="M654" s="213">
        <v>0</v>
      </c>
      <c r="N654" s="213">
        <v>0</v>
      </c>
      <c r="O654" s="213">
        <v>0</v>
      </c>
      <c r="P654" s="213">
        <v>0</v>
      </c>
      <c r="Q654" s="213">
        <v>133.57</v>
      </c>
      <c r="R654" s="213">
        <v>103.41</v>
      </c>
    </row>
    <row r="655" spans="1:18">
      <c r="A655" s="944" t="s">
        <v>23</v>
      </c>
      <c r="B655" s="944" t="s">
        <v>433</v>
      </c>
      <c r="C655" s="51" t="s">
        <v>4678</v>
      </c>
      <c r="D655" s="51" t="s">
        <v>6602</v>
      </c>
      <c r="E655" s="51" t="s">
        <v>6987</v>
      </c>
      <c r="F655" s="287">
        <f t="shared" si="10"/>
        <v>208.13</v>
      </c>
      <c r="G655" s="213">
        <v>0</v>
      </c>
      <c r="H655" s="213">
        <v>0</v>
      </c>
      <c r="I655" s="213">
        <v>0</v>
      </c>
      <c r="J655" s="213">
        <v>208.13</v>
      </c>
      <c r="K655" s="213">
        <v>0</v>
      </c>
      <c r="L655" s="213">
        <v>0</v>
      </c>
      <c r="M655" s="213">
        <v>0</v>
      </c>
      <c r="N655" s="213">
        <v>0</v>
      </c>
      <c r="O655" s="213">
        <v>0</v>
      </c>
      <c r="P655" s="213">
        <v>0</v>
      </c>
      <c r="Q655" s="213">
        <v>0</v>
      </c>
      <c r="R655" s="213">
        <v>0</v>
      </c>
    </row>
    <row r="656" spans="1:18">
      <c r="A656" s="944" t="s">
        <v>23</v>
      </c>
      <c r="B656" s="944" t="s">
        <v>435</v>
      </c>
      <c r="C656" s="51" t="s">
        <v>4679</v>
      </c>
      <c r="D656" s="51" t="s">
        <v>6614</v>
      </c>
      <c r="E656" s="51" t="s">
        <v>6987</v>
      </c>
      <c r="F656" s="287">
        <f t="shared" si="10"/>
        <v>339.03000000000003</v>
      </c>
      <c r="G656" s="213">
        <v>0</v>
      </c>
      <c r="H656" s="213">
        <v>226.08</v>
      </c>
      <c r="I656" s="213">
        <v>23.71</v>
      </c>
      <c r="J656" s="213">
        <v>40.75</v>
      </c>
      <c r="K656" s="213">
        <v>0</v>
      </c>
      <c r="L656" s="213">
        <v>48.49</v>
      </c>
      <c r="M656" s="213">
        <v>0</v>
      </c>
      <c r="N656" s="213">
        <v>0</v>
      </c>
      <c r="O656" s="213">
        <v>0</v>
      </c>
      <c r="P656" s="213">
        <v>0</v>
      </c>
      <c r="Q656" s="213">
        <v>0</v>
      </c>
      <c r="R656" s="213">
        <v>0</v>
      </c>
    </row>
    <row r="657" spans="1:18">
      <c r="A657" s="944" t="s">
        <v>23</v>
      </c>
      <c r="B657" s="944" t="s">
        <v>435</v>
      </c>
      <c r="C657" s="51" t="s">
        <v>4679</v>
      </c>
      <c r="D657" s="51" t="s">
        <v>6614</v>
      </c>
      <c r="E657" s="51" t="s">
        <v>6987</v>
      </c>
      <c r="F657" s="287">
        <f t="shared" si="10"/>
        <v>3352</v>
      </c>
      <c r="G657" s="213">
        <v>224</v>
      </c>
      <c r="H657" s="213">
        <v>0</v>
      </c>
      <c r="I657" s="213">
        <v>224</v>
      </c>
      <c r="J657" s="213">
        <v>224</v>
      </c>
      <c r="K657" s="213">
        <v>778</v>
      </c>
      <c r="L657" s="213">
        <v>448</v>
      </c>
      <c r="M657" s="213">
        <v>0</v>
      </c>
      <c r="N657" s="213">
        <v>448</v>
      </c>
      <c r="O657" s="213">
        <v>0</v>
      </c>
      <c r="P657" s="213">
        <v>448</v>
      </c>
      <c r="Q657" s="213">
        <v>558</v>
      </c>
      <c r="R657" s="213">
        <v>0</v>
      </c>
    </row>
    <row r="658" spans="1:18">
      <c r="A658" s="944" t="s">
        <v>23</v>
      </c>
      <c r="B658" s="944" t="s">
        <v>435</v>
      </c>
      <c r="C658" s="51" t="s">
        <v>4679</v>
      </c>
      <c r="D658" s="51" t="s">
        <v>6614</v>
      </c>
      <c r="E658" s="51" t="s">
        <v>6987</v>
      </c>
      <c r="F658" s="287">
        <f t="shared" si="10"/>
        <v>233.01</v>
      </c>
      <c r="G658" s="213">
        <v>0</v>
      </c>
      <c r="H658" s="213">
        <v>0</v>
      </c>
      <c r="I658" s="213">
        <v>0</v>
      </c>
      <c r="J658" s="213">
        <v>0</v>
      </c>
      <c r="K658" s="213">
        <v>0</v>
      </c>
      <c r="L658" s="213">
        <v>0</v>
      </c>
      <c r="M658" s="213">
        <v>0</v>
      </c>
      <c r="N658" s="213">
        <v>0</v>
      </c>
      <c r="O658" s="213">
        <v>0</v>
      </c>
      <c r="P658" s="213">
        <v>233.01</v>
      </c>
      <c r="Q658" s="213">
        <v>0</v>
      </c>
      <c r="R658" s="213">
        <v>0</v>
      </c>
    </row>
    <row r="659" spans="1:18">
      <c r="A659" s="944" t="s">
        <v>23</v>
      </c>
      <c r="B659" s="944" t="s">
        <v>435</v>
      </c>
      <c r="C659" s="51" t="s">
        <v>4679</v>
      </c>
      <c r="D659" s="51" t="s">
        <v>6614</v>
      </c>
      <c r="E659" s="51" t="s">
        <v>6987</v>
      </c>
      <c r="F659" s="287">
        <f t="shared" si="10"/>
        <v>51.26</v>
      </c>
      <c r="G659" s="213">
        <v>51.26</v>
      </c>
      <c r="H659" s="213">
        <v>0</v>
      </c>
      <c r="I659" s="213">
        <v>0</v>
      </c>
      <c r="J659" s="213">
        <v>0</v>
      </c>
      <c r="K659" s="213">
        <v>0</v>
      </c>
      <c r="L659" s="213">
        <v>0</v>
      </c>
      <c r="M659" s="213">
        <v>0</v>
      </c>
      <c r="N659" s="213">
        <v>0</v>
      </c>
      <c r="O659" s="213">
        <v>0</v>
      </c>
      <c r="P659" s="213">
        <v>0</v>
      </c>
      <c r="Q659" s="213">
        <v>0</v>
      </c>
      <c r="R659" s="213">
        <v>0</v>
      </c>
    </row>
    <row r="660" spans="1:18">
      <c r="A660" s="944" t="s">
        <v>23</v>
      </c>
      <c r="B660" s="944" t="s">
        <v>435</v>
      </c>
      <c r="C660" s="51" t="s">
        <v>4679</v>
      </c>
      <c r="D660" s="51" t="s">
        <v>6614</v>
      </c>
      <c r="E660" s="51" t="s">
        <v>6987</v>
      </c>
      <c r="F660" s="287">
        <f t="shared" si="10"/>
        <v>650.89</v>
      </c>
      <c r="G660" s="213">
        <v>0</v>
      </c>
      <c r="H660" s="213">
        <v>0</v>
      </c>
      <c r="I660" s="213">
        <v>0</v>
      </c>
      <c r="J660" s="213">
        <v>0</v>
      </c>
      <c r="K660" s="213">
        <v>227.31</v>
      </c>
      <c r="L660" s="213">
        <v>0</v>
      </c>
      <c r="M660" s="213">
        <v>0</v>
      </c>
      <c r="N660" s="213">
        <v>0</v>
      </c>
      <c r="O660" s="213">
        <v>99.26</v>
      </c>
      <c r="P660" s="213">
        <v>324.32</v>
      </c>
      <c r="Q660" s="213">
        <v>0</v>
      </c>
      <c r="R660" s="213">
        <v>2984.28</v>
      </c>
    </row>
    <row r="661" spans="1:18">
      <c r="A661" s="944" t="s">
        <v>23</v>
      </c>
      <c r="B661" s="944" t="s">
        <v>435</v>
      </c>
      <c r="C661" s="51" t="s">
        <v>4679</v>
      </c>
      <c r="D661" s="51" t="s">
        <v>6614</v>
      </c>
      <c r="E661" s="51" t="s">
        <v>6987</v>
      </c>
      <c r="F661" s="287">
        <f t="shared" si="10"/>
        <v>79.59</v>
      </c>
      <c r="G661" s="213">
        <v>0</v>
      </c>
      <c r="H661" s="213">
        <v>0</v>
      </c>
      <c r="I661" s="213">
        <v>46.65</v>
      </c>
      <c r="J661" s="213">
        <v>0</v>
      </c>
      <c r="K661" s="213">
        <v>0</v>
      </c>
      <c r="L661" s="213">
        <v>32.94</v>
      </c>
      <c r="M661" s="213">
        <v>0</v>
      </c>
      <c r="N661" s="213">
        <v>0</v>
      </c>
      <c r="O661" s="213">
        <v>0</v>
      </c>
      <c r="P661" s="213">
        <v>0</v>
      </c>
      <c r="Q661" s="213">
        <v>0</v>
      </c>
      <c r="R661" s="213">
        <v>229.36</v>
      </c>
    </row>
    <row r="662" spans="1:18">
      <c r="A662" s="944" t="s">
        <v>23</v>
      </c>
      <c r="B662" s="944" t="s">
        <v>435</v>
      </c>
      <c r="C662" s="51" t="s">
        <v>4679</v>
      </c>
      <c r="D662" s="51" t="s">
        <v>6614</v>
      </c>
      <c r="E662" s="51" t="s">
        <v>6987</v>
      </c>
      <c r="F662" s="287">
        <f t="shared" si="10"/>
        <v>2090.09</v>
      </c>
      <c r="G662" s="213">
        <v>0</v>
      </c>
      <c r="H662" s="213">
        <v>0</v>
      </c>
      <c r="I662" s="213">
        <v>0</v>
      </c>
      <c r="J662" s="213">
        <v>25.45</v>
      </c>
      <c r="K662" s="213">
        <v>68.459999999999994</v>
      </c>
      <c r="L662" s="213">
        <v>20.46</v>
      </c>
      <c r="M662" s="213">
        <v>150.97999999999999</v>
      </c>
      <c r="N662" s="213">
        <v>41.32</v>
      </c>
      <c r="O662" s="213">
        <v>3.97</v>
      </c>
      <c r="P662" s="213">
        <v>631.35</v>
      </c>
      <c r="Q662" s="213">
        <v>1148.0999999999999</v>
      </c>
      <c r="R662" s="213">
        <v>2666.85</v>
      </c>
    </row>
    <row r="663" spans="1:18">
      <c r="A663" s="944" t="s">
        <v>23</v>
      </c>
      <c r="B663" s="944" t="s">
        <v>435</v>
      </c>
      <c r="C663" s="51" t="s">
        <v>4679</v>
      </c>
      <c r="D663" s="51" t="s">
        <v>6614</v>
      </c>
      <c r="E663" s="51" t="s">
        <v>6987</v>
      </c>
      <c r="F663" s="287">
        <f t="shared" si="10"/>
        <v>8630.7100000000009</v>
      </c>
      <c r="G663" s="213">
        <v>0</v>
      </c>
      <c r="H663" s="213">
        <v>0</v>
      </c>
      <c r="I663" s="213">
        <v>10.44</v>
      </c>
      <c r="J663" s="213">
        <v>0</v>
      </c>
      <c r="K663" s="213">
        <v>4606.97</v>
      </c>
      <c r="L663" s="213">
        <v>182.05</v>
      </c>
      <c r="M663" s="213">
        <v>0</v>
      </c>
      <c r="N663" s="213">
        <v>0</v>
      </c>
      <c r="O663" s="213">
        <v>0</v>
      </c>
      <c r="P663" s="213">
        <v>23.68</v>
      </c>
      <c r="Q663" s="213">
        <v>3807.57</v>
      </c>
      <c r="R663" s="213">
        <v>2.11</v>
      </c>
    </row>
    <row r="664" spans="1:18">
      <c r="A664" s="944" t="s">
        <v>23</v>
      </c>
      <c r="B664" s="944" t="s">
        <v>435</v>
      </c>
      <c r="C664" s="51" t="s">
        <v>4679</v>
      </c>
      <c r="D664" s="51" t="s">
        <v>6614</v>
      </c>
      <c r="E664" s="51" t="s">
        <v>6987</v>
      </c>
      <c r="F664" s="287">
        <f t="shared" si="10"/>
        <v>211.91</v>
      </c>
      <c r="G664" s="213">
        <v>0</v>
      </c>
      <c r="H664" s="213">
        <v>0</v>
      </c>
      <c r="I664" s="213">
        <v>0</v>
      </c>
      <c r="J664" s="213">
        <v>0</v>
      </c>
      <c r="K664" s="213">
        <v>0</v>
      </c>
      <c r="L664" s="213">
        <v>0</v>
      </c>
      <c r="M664" s="213">
        <v>211.91</v>
      </c>
      <c r="N664" s="213">
        <v>0</v>
      </c>
      <c r="O664" s="213">
        <v>0</v>
      </c>
      <c r="P664" s="213">
        <v>0</v>
      </c>
      <c r="Q664" s="213">
        <v>0</v>
      </c>
      <c r="R664" s="213">
        <v>211.91</v>
      </c>
    </row>
    <row r="665" spans="1:18">
      <c r="A665" s="944" t="s">
        <v>23</v>
      </c>
      <c r="B665" s="944" t="s">
        <v>435</v>
      </c>
      <c r="C665" s="51" t="s">
        <v>4679</v>
      </c>
      <c r="D665" s="51" t="s">
        <v>6614</v>
      </c>
      <c r="E665" s="51" t="s">
        <v>6987</v>
      </c>
      <c r="F665" s="287">
        <f t="shared" si="10"/>
        <v>239.38</v>
      </c>
      <c r="G665" s="213">
        <v>0</v>
      </c>
      <c r="H665" s="213">
        <v>0</v>
      </c>
      <c r="I665" s="213">
        <v>0</v>
      </c>
      <c r="J665" s="213">
        <v>0</v>
      </c>
      <c r="K665" s="213">
        <v>86.89</v>
      </c>
      <c r="L665" s="213">
        <v>103.36</v>
      </c>
      <c r="M665" s="213">
        <v>49.13</v>
      </c>
      <c r="N665" s="213">
        <v>0</v>
      </c>
      <c r="O665" s="213">
        <v>0</v>
      </c>
      <c r="P665" s="213">
        <v>0</v>
      </c>
      <c r="Q665" s="213">
        <v>0</v>
      </c>
      <c r="R665" s="213">
        <v>135.79</v>
      </c>
    </row>
    <row r="666" spans="1:18">
      <c r="A666" s="944" t="s">
        <v>23</v>
      </c>
      <c r="B666" s="944" t="s">
        <v>435</v>
      </c>
      <c r="C666" s="51" t="s">
        <v>4679</v>
      </c>
      <c r="D666" s="51" t="s">
        <v>6614</v>
      </c>
      <c r="E666" s="51" t="s">
        <v>6987</v>
      </c>
      <c r="F666" s="287">
        <f t="shared" si="10"/>
        <v>34.81</v>
      </c>
      <c r="G666" s="213">
        <v>0</v>
      </c>
      <c r="H666" s="213">
        <v>0.79</v>
      </c>
      <c r="I666" s="213">
        <v>16.649999999999999</v>
      </c>
      <c r="J666" s="213">
        <v>0.89</v>
      </c>
      <c r="K666" s="213">
        <v>1.24</v>
      </c>
      <c r="L666" s="213">
        <v>3.82</v>
      </c>
      <c r="M666" s="213">
        <v>1.73</v>
      </c>
      <c r="N666" s="213">
        <v>5.8</v>
      </c>
      <c r="O666" s="213">
        <v>0.66</v>
      </c>
      <c r="P666" s="213">
        <v>0.12</v>
      </c>
      <c r="Q666" s="213">
        <v>3.11</v>
      </c>
      <c r="R666" s="213">
        <v>36.28</v>
      </c>
    </row>
    <row r="667" spans="1:18">
      <c r="A667" s="944" t="s">
        <v>23</v>
      </c>
      <c r="B667" s="944" t="s">
        <v>435</v>
      </c>
      <c r="C667" s="51" t="s">
        <v>4679</v>
      </c>
      <c r="D667" s="51" t="s">
        <v>6614</v>
      </c>
      <c r="E667" s="51" t="s">
        <v>6987</v>
      </c>
      <c r="F667" s="287">
        <f t="shared" si="10"/>
        <v>609.06999999999994</v>
      </c>
      <c r="G667" s="213">
        <v>0</v>
      </c>
      <c r="H667" s="213">
        <v>0</v>
      </c>
      <c r="I667" s="213">
        <v>0</v>
      </c>
      <c r="J667" s="213">
        <v>-28.36</v>
      </c>
      <c r="K667" s="213">
        <v>186.58</v>
      </c>
      <c r="L667" s="213">
        <v>66.209999999999994</v>
      </c>
      <c r="M667" s="213">
        <v>43.09</v>
      </c>
      <c r="N667" s="213">
        <v>133.31</v>
      </c>
      <c r="O667" s="213">
        <v>208.24</v>
      </c>
      <c r="P667" s="213">
        <v>0</v>
      </c>
      <c r="Q667" s="213">
        <v>0</v>
      </c>
      <c r="R667" s="213">
        <v>0</v>
      </c>
    </row>
    <row r="668" spans="1:18">
      <c r="A668" s="944" t="s">
        <v>23</v>
      </c>
      <c r="B668" s="944" t="s">
        <v>435</v>
      </c>
      <c r="C668" s="51" t="s">
        <v>4679</v>
      </c>
      <c r="D668" s="51" t="s">
        <v>6614</v>
      </c>
      <c r="E668" s="51" t="s">
        <v>6987</v>
      </c>
      <c r="F668" s="287">
        <f t="shared" si="10"/>
        <v>248.24</v>
      </c>
      <c r="G668" s="213">
        <v>0</v>
      </c>
      <c r="H668" s="213">
        <v>0</v>
      </c>
      <c r="I668" s="213">
        <v>0</v>
      </c>
      <c r="J668" s="213">
        <v>0</v>
      </c>
      <c r="K668" s="213">
        <v>248.24</v>
      </c>
      <c r="L668" s="213">
        <v>0</v>
      </c>
      <c r="M668" s="213">
        <v>0</v>
      </c>
      <c r="N668" s="213">
        <v>0</v>
      </c>
      <c r="O668" s="213">
        <v>0</v>
      </c>
      <c r="P668" s="213">
        <v>0</v>
      </c>
      <c r="Q668" s="213">
        <v>0</v>
      </c>
      <c r="R668" s="213">
        <v>0</v>
      </c>
    </row>
    <row r="669" spans="1:18">
      <c r="A669" s="944" t="s">
        <v>23</v>
      </c>
      <c r="B669" s="944" t="s">
        <v>435</v>
      </c>
      <c r="C669" s="51" t="s">
        <v>4679</v>
      </c>
      <c r="D669" s="51" t="s">
        <v>6614</v>
      </c>
      <c r="E669" s="51" t="s">
        <v>6987</v>
      </c>
      <c r="F669" s="287">
        <f t="shared" si="10"/>
        <v>0</v>
      </c>
      <c r="G669" s="213">
        <v>0</v>
      </c>
      <c r="H669" s="213">
        <v>0</v>
      </c>
      <c r="I669" s="213">
        <v>0</v>
      </c>
      <c r="J669" s="213">
        <v>0</v>
      </c>
      <c r="K669" s="213">
        <v>0</v>
      </c>
      <c r="L669" s="213">
        <v>0</v>
      </c>
      <c r="M669" s="213">
        <v>0</v>
      </c>
      <c r="N669" s="213">
        <v>0</v>
      </c>
      <c r="O669" s="213">
        <v>0</v>
      </c>
      <c r="P669" s="213">
        <v>0</v>
      </c>
      <c r="Q669" s="213">
        <v>0</v>
      </c>
      <c r="R669" s="213">
        <v>38.770000000000003</v>
      </c>
    </row>
    <row r="670" spans="1:18">
      <c r="A670" s="944" t="s">
        <v>23</v>
      </c>
      <c r="B670" s="944" t="s">
        <v>435</v>
      </c>
      <c r="C670" s="51" t="s">
        <v>4679</v>
      </c>
      <c r="D670" s="51" t="s">
        <v>6614</v>
      </c>
      <c r="E670" s="51" t="s">
        <v>6987</v>
      </c>
      <c r="F670" s="287">
        <f t="shared" si="10"/>
        <v>122.57000000000001</v>
      </c>
      <c r="G670" s="213">
        <v>0</v>
      </c>
      <c r="H670" s="213">
        <v>0</v>
      </c>
      <c r="I670" s="213">
        <v>0</v>
      </c>
      <c r="J670" s="213">
        <v>0</v>
      </c>
      <c r="K670" s="213">
        <v>0</v>
      </c>
      <c r="L670" s="213">
        <v>0</v>
      </c>
      <c r="M670" s="213">
        <v>0</v>
      </c>
      <c r="N670" s="213">
        <v>0</v>
      </c>
      <c r="O670" s="213">
        <v>0</v>
      </c>
      <c r="P670" s="213">
        <v>32.31</v>
      </c>
      <c r="Q670" s="213">
        <v>90.26</v>
      </c>
      <c r="R670" s="213">
        <v>53.88</v>
      </c>
    </row>
    <row r="671" spans="1:18">
      <c r="A671" s="944" t="s">
        <v>23</v>
      </c>
      <c r="B671" s="944" t="s">
        <v>435</v>
      </c>
      <c r="C671" s="51" t="s">
        <v>4679</v>
      </c>
      <c r="D671" s="51" t="s">
        <v>6614</v>
      </c>
      <c r="E671" s="51" t="s">
        <v>6987</v>
      </c>
      <c r="F671" s="287">
        <f t="shared" si="10"/>
        <v>1389.39</v>
      </c>
      <c r="G671" s="213">
        <v>29.6</v>
      </c>
      <c r="H671" s="213">
        <v>717.13</v>
      </c>
      <c r="I671" s="213">
        <v>175.44</v>
      </c>
      <c r="J671" s="213">
        <v>0</v>
      </c>
      <c r="K671" s="213">
        <v>0</v>
      </c>
      <c r="L671" s="213">
        <v>0</v>
      </c>
      <c r="M671" s="213">
        <v>252</v>
      </c>
      <c r="N671" s="213">
        <v>0</v>
      </c>
      <c r="O671" s="213">
        <v>0</v>
      </c>
      <c r="P671" s="213">
        <v>205.79</v>
      </c>
      <c r="Q671" s="213">
        <v>9.43</v>
      </c>
      <c r="R671" s="213">
        <v>138.26</v>
      </c>
    </row>
    <row r="672" spans="1:18">
      <c r="A672" s="944" t="s">
        <v>23</v>
      </c>
      <c r="B672" s="944" t="s">
        <v>435</v>
      </c>
      <c r="C672" s="51" t="s">
        <v>4679</v>
      </c>
      <c r="D672" s="51" t="s">
        <v>6614</v>
      </c>
      <c r="E672" s="51" t="s">
        <v>6987</v>
      </c>
      <c r="F672" s="287">
        <f t="shared" si="10"/>
        <v>35</v>
      </c>
      <c r="G672" s="213">
        <v>0</v>
      </c>
      <c r="H672" s="213">
        <v>0</v>
      </c>
      <c r="I672" s="213">
        <v>0</v>
      </c>
      <c r="J672" s="213">
        <v>35</v>
      </c>
      <c r="K672" s="213">
        <v>0</v>
      </c>
      <c r="L672" s="213">
        <v>0</v>
      </c>
      <c r="M672" s="213">
        <v>0</v>
      </c>
      <c r="N672" s="213">
        <v>0</v>
      </c>
      <c r="O672" s="213">
        <v>0</v>
      </c>
      <c r="P672" s="213">
        <v>0</v>
      </c>
      <c r="Q672" s="213">
        <v>0</v>
      </c>
      <c r="R672" s="213">
        <v>0</v>
      </c>
    </row>
    <row r="673" spans="1:18">
      <c r="A673" s="944" t="s">
        <v>23</v>
      </c>
      <c r="B673" s="944" t="s">
        <v>435</v>
      </c>
      <c r="C673" s="51" t="s">
        <v>4679</v>
      </c>
      <c r="D673" s="51" t="s">
        <v>6614</v>
      </c>
      <c r="E673" s="51" t="s">
        <v>6987</v>
      </c>
      <c r="F673" s="287">
        <f t="shared" si="10"/>
        <v>1690</v>
      </c>
      <c r="G673" s="213">
        <v>0</v>
      </c>
      <c r="H673" s="213">
        <v>0</v>
      </c>
      <c r="I673" s="213">
        <v>0</v>
      </c>
      <c r="J673" s="213">
        <v>0</v>
      </c>
      <c r="K673" s="213">
        <v>0</v>
      </c>
      <c r="L673" s="213">
        <v>0</v>
      </c>
      <c r="M673" s="213">
        <v>1690</v>
      </c>
      <c r="N673" s="213">
        <v>0</v>
      </c>
      <c r="O673" s="213">
        <v>0</v>
      </c>
      <c r="P673" s="213">
        <v>0</v>
      </c>
      <c r="Q673" s="213">
        <v>0</v>
      </c>
      <c r="R673" s="213">
        <v>0</v>
      </c>
    </row>
    <row r="674" spans="1:18">
      <c r="A674" s="944" t="s">
        <v>23</v>
      </c>
      <c r="B674" s="944" t="s">
        <v>435</v>
      </c>
      <c r="C674" s="51" t="s">
        <v>4679</v>
      </c>
      <c r="D674" s="51" t="s">
        <v>6614</v>
      </c>
      <c r="E674" s="51" t="s">
        <v>6987</v>
      </c>
      <c r="F674" s="287">
        <f t="shared" si="10"/>
        <v>1879.23</v>
      </c>
      <c r="G674" s="213">
        <v>0</v>
      </c>
      <c r="H674" s="213">
        <v>0</v>
      </c>
      <c r="I674" s="213">
        <v>0</v>
      </c>
      <c r="J674" s="213">
        <v>92.47</v>
      </c>
      <c r="K674" s="213">
        <v>241.83</v>
      </c>
      <c r="L674" s="213">
        <v>78.849999999999994</v>
      </c>
      <c r="M674" s="213">
        <v>0</v>
      </c>
      <c r="N674" s="213">
        <v>312.08</v>
      </c>
      <c r="O674" s="213">
        <v>119.05</v>
      </c>
      <c r="P674" s="213">
        <v>1034.95</v>
      </c>
      <c r="Q674" s="213">
        <v>0</v>
      </c>
      <c r="R674" s="213">
        <v>164.19</v>
      </c>
    </row>
    <row r="675" spans="1:18">
      <c r="A675" s="944" t="s">
        <v>23</v>
      </c>
      <c r="B675" s="944" t="s">
        <v>437</v>
      </c>
      <c r="C675" s="51" t="s">
        <v>4679</v>
      </c>
      <c r="D675" s="51" t="s">
        <v>6614</v>
      </c>
      <c r="E675" s="51" t="s">
        <v>6987</v>
      </c>
      <c r="F675" s="287">
        <f t="shared" si="10"/>
        <v>4117</v>
      </c>
      <c r="G675" s="213">
        <v>0</v>
      </c>
      <c r="H675" s="213">
        <v>300</v>
      </c>
      <c r="I675" s="213">
        <v>300</v>
      </c>
      <c r="J675" s="213">
        <v>424</v>
      </c>
      <c r="K675" s="213">
        <v>1045</v>
      </c>
      <c r="L675" s="213">
        <v>300</v>
      </c>
      <c r="M675" s="213">
        <v>424</v>
      </c>
      <c r="N675" s="213">
        <v>300</v>
      </c>
      <c r="O675" s="213">
        <v>300</v>
      </c>
      <c r="P675" s="213">
        <v>424</v>
      </c>
      <c r="Q675" s="213">
        <v>300</v>
      </c>
      <c r="R675" s="213">
        <v>724</v>
      </c>
    </row>
    <row r="676" spans="1:18">
      <c r="A676" s="944" t="s">
        <v>23</v>
      </c>
      <c r="B676" s="944" t="s">
        <v>437</v>
      </c>
      <c r="C676" s="51" t="s">
        <v>4679</v>
      </c>
      <c r="D676" s="51" t="s">
        <v>6614</v>
      </c>
      <c r="E676" s="51" t="s">
        <v>6987</v>
      </c>
      <c r="F676" s="287">
        <f t="shared" si="10"/>
        <v>640.29999999999995</v>
      </c>
      <c r="G676" s="213">
        <v>0</v>
      </c>
      <c r="H676" s="213">
        <v>0</v>
      </c>
      <c r="I676" s="213">
        <v>0</v>
      </c>
      <c r="J676" s="213">
        <v>0</v>
      </c>
      <c r="K676" s="213">
        <v>0</v>
      </c>
      <c r="L676" s="213">
        <v>0</v>
      </c>
      <c r="M676" s="213">
        <v>267</v>
      </c>
      <c r="N676" s="213">
        <v>0</v>
      </c>
      <c r="O676" s="213">
        <v>63</v>
      </c>
      <c r="P676" s="213">
        <v>310.3</v>
      </c>
      <c r="Q676" s="213">
        <v>0</v>
      </c>
      <c r="R676" s="213">
        <v>720.47</v>
      </c>
    </row>
    <row r="677" spans="1:18">
      <c r="A677" s="944" t="s">
        <v>23</v>
      </c>
      <c r="B677" s="944" t="s">
        <v>437</v>
      </c>
      <c r="C677" s="51" t="s">
        <v>4679</v>
      </c>
      <c r="D677" s="51" t="s">
        <v>6614</v>
      </c>
      <c r="E677" s="51" t="s">
        <v>6987</v>
      </c>
      <c r="F677" s="287">
        <f t="shared" si="10"/>
        <v>3062.75</v>
      </c>
      <c r="G677" s="213">
        <v>317.95999999999998</v>
      </c>
      <c r="H677" s="213">
        <v>118.96</v>
      </c>
      <c r="I677" s="213">
        <v>214</v>
      </c>
      <c r="J677" s="213">
        <v>38.99</v>
      </c>
      <c r="K677" s="213">
        <v>639.69000000000005</v>
      </c>
      <c r="L677" s="213">
        <v>225.52</v>
      </c>
      <c r="M677" s="213">
        <v>172.07</v>
      </c>
      <c r="N677" s="213">
        <v>687.34</v>
      </c>
      <c r="O677" s="213">
        <v>316.83999999999997</v>
      </c>
      <c r="P677" s="213">
        <v>331.38</v>
      </c>
      <c r="Q677" s="213">
        <v>0</v>
      </c>
      <c r="R677" s="213">
        <v>380.04</v>
      </c>
    </row>
    <row r="678" spans="1:18">
      <c r="A678" s="944" t="s">
        <v>23</v>
      </c>
      <c r="B678" s="944" t="s">
        <v>437</v>
      </c>
      <c r="C678" s="51" t="s">
        <v>4679</v>
      </c>
      <c r="D678" s="51" t="s">
        <v>6614</v>
      </c>
      <c r="E678" s="51" t="s">
        <v>6987</v>
      </c>
      <c r="F678" s="287">
        <f t="shared" si="10"/>
        <v>713.42000000000007</v>
      </c>
      <c r="G678" s="213">
        <v>252.45</v>
      </c>
      <c r="H678" s="213">
        <v>0</v>
      </c>
      <c r="I678" s="213">
        <v>0</v>
      </c>
      <c r="J678" s="213">
        <v>0</v>
      </c>
      <c r="K678" s="213">
        <v>20.6</v>
      </c>
      <c r="L678" s="213">
        <v>78.569999999999993</v>
      </c>
      <c r="M678" s="213">
        <v>24.72</v>
      </c>
      <c r="N678" s="213">
        <v>0</v>
      </c>
      <c r="O678" s="213">
        <v>125.21</v>
      </c>
      <c r="P678" s="213">
        <v>211.87</v>
      </c>
      <c r="Q678" s="213">
        <v>0</v>
      </c>
      <c r="R678" s="213">
        <v>0</v>
      </c>
    </row>
    <row r="679" spans="1:18">
      <c r="A679" s="944" t="s">
        <v>23</v>
      </c>
      <c r="B679" s="944" t="s">
        <v>437</v>
      </c>
      <c r="C679" s="51" t="s">
        <v>4679</v>
      </c>
      <c r="D679" s="51" t="s">
        <v>6614</v>
      </c>
      <c r="E679" s="51" t="s">
        <v>6987</v>
      </c>
      <c r="F679" s="287">
        <f t="shared" si="10"/>
        <v>696.67</v>
      </c>
      <c r="G679" s="213">
        <v>0</v>
      </c>
      <c r="H679" s="213">
        <v>0</v>
      </c>
      <c r="I679" s="213">
        <v>0</v>
      </c>
      <c r="J679" s="213">
        <v>0</v>
      </c>
      <c r="K679" s="213">
        <v>653.66</v>
      </c>
      <c r="L679" s="213">
        <v>43.01</v>
      </c>
      <c r="M679" s="213">
        <v>0</v>
      </c>
      <c r="N679" s="213">
        <v>0</v>
      </c>
      <c r="O679" s="213">
        <v>0</v>
      </c>
      <c r="P679" s="213">
        <v>0</v>
      </c>
      <c r="Q679" s="213">
        <v>0</v>
      </c>
      <c r="R679" s="213">
        <v>45.17</v>
      </c>
    </row>
    <row r="680" spans="1:18">
      <c r="A680" s="944" t="s">
        <v>23</v>
      </c>
      <c r="B680" s="944" t="s">
        <v>437</v>
      </c>
      <c r="C680" s="51" t="s">
        <v>4679</v>
      </c>
      <c r="D680" s="51" t="s">
        <v>6614</v>
      </c>
      <c r="E680" s="51" t="s">
        <v>6987</v>
      </c>
      <c r="F680" s="287">
        <f t="shared" si="10"/>
        <v>16496.5</v>
      </c>
      <c r="G680" s="213">
        <v>0</v>
      </c>
      <c r="H680" s="213">
        <v>1649.65</v>
      </c>
      <c r="I680" s="213">
        <v>1649.65</v>
      </c>
      <c r="J680" s="213">
        <v>1649.65</v>
      </c>
      <c r="K680" s="213">
        <v>1649.65</v>
      </c>
      <c r="L680" s="213">
        <v>1649.65</v>
      </c>
      <c r="M680" s="213">
        <v>1649.65</v>
      </c>
      <c r="N680" s="213">
        <v>1649.65</v>
      </c>
      <c r="O680" s="213">
        <v>1649.65</v>
      </c>
      <c r="P680" s="213">
        <v>1649.65</v>
      </c>
      <c r="Q680" s="213">
        <v>1649.65</v>
      </c>
      <c r="R680" s="213">
        <v>3299.3</v>
      </c>
    </row>
    <row r="681" spans="1:18">
      <c r="A681" s="944" t="s">
        <v>23</v>
      </c>
      <c r="B681" s="944" t="s">
        <v>437</v>
      </c>
      <c r="C681" s="51" t="s">
        <v>4679</v>
      </c>
      <c r="D681" s="51" t="s">
        <v>6614</v>
      </c>
      <c r="E681" s="51" t="s">
        <v>6987</v>
      </c>
      <c r="F681" s="287">
        <f t="shared" si="10"/>
        <v>136.72</v>
      </c>
      <c r="G681" s="213">
        <v>0</v>
      </c>
      <c r="H681" s="213">
        <v>0</v>
      </c>
      <c r="I681" s="213">
        <v>0</v>
      </c>
      <c r="J681" s="213">
        <v>0</v>
      </c>
      <c r="K681" s="213">
        <v>0</v>
      </c>
      <c r="L681" s="213">
        <v>0</v>
      </c>
      <c r="M681" s="213">
        <v>136.72</v>
      </c>
      <c r="N681" s="213">
        <v>0</v>
      </c>
      <c r="O681" s="213">
        <v>0</v>
      </c>
      <c r="P681" s="213">
        <v>0</v>
      </c>
      <c r="Q681" s="213">
        <v>0</v>
      </c>
      <c r="R681" s="213">
        <v>586.36</v>
      </c>
    </row>
    <row r="682" spans="1:18">
      <c r="A682" s="944" t="s">
        <v>23</v>
      </c>
      <c r="B682" s="944" t="s">
        <v>437</v>
      </c>
      <c r="C682" s="51" t="s">
        <v>4679</v>
      </c>
      <c r="D682" s="51" t="s">
        <v>6614</v>
      </c>
      <c r="E682" s="51" t="s">
        <v>6987</v>
      </c>
      <c r="F682" s="287">
        <f t="shared" si="10"/>
        <v>1011.32</v>
      </c>
      <c r="G682" s="213">
        <v>0</v>
      </c>
      <c r="H682" s="213">
        <v>0</v>
      </c>
      <c r="I682" s="213">
        <v>0</v>
      </c>
      <c r="J682" s="213">
        <v>0</v>
      </c>
      <c r="K682" s="213">
        <v>433.21</v>
      </c>
      <c r="L682" s="213">
        <v>299.91000000000003</v>
      </c>
      <c r="M682" s="213">
        <v>65.73</v>
      </c>
      <c r="N682" s="213">
        <v>0</v>
      </c>
      <c r="O682" s="213">
        <v>117.08</v>
      </c>
      <c r="P682" s="213">
        <v>0</v>
      </c>
      <c r="Q682" s="213">
        <v>95.39</v>
      </c>
      <c r="R682" s="213">
        <v>0</v>
      </c>
    </row>
    <row r="683" spans="1:18">
      <c r="A683" s="944" t="s">
        <v>23</v>
      </c>
      <c r="B683" s="944" t="s">
        <v>437</v>
      </c>
      <c r="C683" s="51" t="s">
        <v>4679</v>
      </c>
      <c r="D683" s="51" t="s">
        <v>6614</v>
      </c>
      <c r="E683" s="51" t="s">
        <v>6987</v>
      </c>
      <c r="F683" s="287">
        <f t="shared" si="10"/>
        <v>4818.51</v>
      </c>
      <c r="G683" s="213">
        <v>0</v>
      </c>
      <c r="H683" s="213">
        <v>2402.0300000000002</v>
      </c>
      <c r="I683" s="213">
        <v>0</v>
      </c>
      <c r="J683" s="213">
        <v>0</v>
      </c>
      <c r="K683" s="213">
        <v>0</v>
      </c>
      <c r="L683" s="213">
        <v>1405.23</v>
      </c>
      <c r="M683" s="213">
        <v>62.81</v>
      </c>
      <c r="N683" s="213">
        <v>275.91000000000003</v>
      </c>
      <c r="O683" s="213">
        <v>542.54999999999995</v>
      </c>
      <c r="P683" s="213">
        <v>61.33</v>
      </c>
      <c r="Q683" s="213">
        <v>68.650000000000006</v>
      </c>
      <c r="R683" s="213">
        <v>0</v>
      </c>
    </row>
    <row r="684" spans="1:18">
      <c r="A684" s="944" t="s">
        <v>23</v>
      </c>
      <c r="B684" s="944" t="s">
        <v>437</v>
      </c>
      <c r="C684" s="51" t="s">
        <v>4679</v>
      </c>
      <c r="D684" s="51" t="s">
        <v>6614</v>
      </c>
      <c r="E684" s="51" t="s">
        <v>6987</v>
      </c>
      <c r="F684" s="287">
        <f t="shared" si="10"/>
        <v>75</v>
      </c>
      <c r="G684" s="213">
        <v>0</v>
      </c>
      <c r="H684" s="213">
        <v>0</v>
      </c>
      <c r="I684" s="213">
        <v>0</v>
      </c>
      <c r="J684" s="213">
        <v>0</v>
      </c>
      <c r="K684" s="213">
        <v>0</v>
      </c>
      <c r="L684" s="213">
        <v>0</v>
      </c>
      <c r="M684" s="213">
        <v>0</v>
      </c>
      <c r="N684" s="213">
        <v>75</v>
      </c>
      <c r="O684" s="213">
        <v>0</v>
      </c>
      <c r="P684" s="213">
        <v>0</v>
      </c>
      <c r="Q684" s="213">
        <v>0</v>
      </c>
      <c r="R684" s="213">
        <v>0</v>
      </c>
    </row>
    <row r="685" spans="1:18">
      <c r="A685" s="944" t="s">
        <v>23</v>
      </c>
      <c r="B685" s="944" t="s">
        <v>437</v>
      </c>
      <c r="C685" s="51" t="s">
        <v>4679</v>
      </c>
      <c r="D685" s="51" t="s">
        <v>6614</v>
      </c>
      <c r="E685" s="51" t="s">
        <v>6987</v>
      </c>
      <c r="F685" s="287">
        <f t="shared" si="10"/>
        <v>2254.56</v>
      </c>
      <c r="G685" s="213">
        <v>0</v>
      </c>
      <c r="H685" s="213">
        <v>0</v>
      </c>
      <c r="I685" s="213">
        <v>0</v>
      </c>
      <c r="J685" s="213">
        <v>0</v>
      </c>
      <c r="K685" s="213">
        <v>0</v>
      </c>
      <c r="L685" s="213">
        <v>11.24</v>
      </c>
      <c r="M685" s="213">
        <v>0</v>
      </c>
      <c r="N685" s="213">
        <v>0</v>
      </c>
      <c r="O685" s="213">
        <v>0</v>
      </c>
      <c r="P685" s="213">
        <v>793.32</v>
      </c>
      <c r="Q685" s="213">
        <v>1450</v>
      </c>
      <c r="R685" s="213">
        <v>0</v>
      </c>
    </row>
    <row r="686" spans="1:18">
      <c r="A686" s="944" t="s">
        <v>23</v>
      </c>
      <c r="B686" s="944" t="s">
        <v>437</v>
      </c>
      <c r="C686" s="51" t="s">
        <v>4679</v>
      </c>
      <c r="D686" s="51" t="s">
        <v>6614</v>
      </c>
      <c r="E686" s="51" t="s">
        <v>6987</v>
      </c>
      <c r="F686" s="287">
        <f t="shared" si="10"/>
        <v>15.73</v>
      </c>
      <c r="G686" s="213">
        <v>0</v>
      </c>
      <c r="H686" s="213">
        <v>0</v>
      </c>
      <c r="I686" s="213">
        <v>14.66</v>
      </c>
      <c r="J686" s="213">
        <v>0</v>
      </c>
      <c r="K686" s="213">
        <v>0</v>
      </c>
      <c r="L686" s="213">
        <v>0</v>
      </c>
      <c r="M686" s="213">
        <v>0</v>
      </c>
      <c r="N686" s="213">
        <v>0</v>
      </c>
      <c r="O686" s="213">
        <v>0</v>
      </c>
      <c r="P686" s="213">
        <v>0</v>
      </c>
      <c r="Q686" s="213">
        <v>1.07</v>
      </c>
      <c r="R686" s="213">
        <v>1.69</v>
      </c>
    </row>
    <row r="687" spans="1:18">
      <c r="A687" s="944" t="s">
        <v>23</v>
      </c>
      <c r="B687" s="944" t="s">
        <v>437</v>
      </c>
      <c r="C687" s="51" t="s">
        <v>4679</v>
      </c>
      <c r="D687" s="51" t="s">
        <v>6614</v>
      </c>
      <c r="E687" s="51" t="s">
        <v>6987</v>
      </c>
      <c r="F687" s="287">
        <f t="shared" si="10"/>
        <v>1258.29</v>
      </c>
      <c r="G687" s="213">
        <v>136.03</v>
      </c>
      <c r="H687" s="213">
        <v>0</v>
      </c>
      <c r="I687" s="213">
        <v>0</v>
      </c>
      <c r="J687" s="213">
        <v>0</v>
      </c>
      <c r="K687" s="213">
        <v>0</v>
      </c>
      <c r="L687" s="213">
        <v>0</v>
      </c>
      <c r="M687" s="213">
        <v>0</v>
      </c>
      <c r="N687" s="213">
        <v>0</v>
      </c>
      <c r="O687" s="213">
        <v>895.41</v>
      </c>
      <c r="P687" s="213">
        <v>226.85</v>
      </c>
      <c r="Q687" s="213">
        <v>0</v>
      </c>
      <c r="R687" s="213">
        <v>0</v>
      </c>
    </row>
    <row r="688" spans="1:18">
      <c r="A688" s="944" t="s">
        <v>23</v>
      </c>
      <c r="B688" s="944" t="s">
        <v>437</v>
      </c>
      <c r="C688" s="51" t="s">
        <v>4679</v>
      </c>
      <c r="D688" s="51" t="s">
        <v>6614</v>
      </c>
      <c r="E688" s="51" t="s">
        <v>6987</v>
      </c>
      <c r="F688" s="287">
        <f t="shared" si="10"/>
        <v>137</v>
      </c>
      <c r="G688" s="213">
        <v>0</v>
      </c>
      <c r="H688" s="213">
        <v>0</v>
      </c>
      <c r="I688" s="213">
        <v>62</v>
      </c>
      <c r="J688" s="213">
        <v>15</v>
      </c>
      <c r="K688" s="213">
        <v>0</v>
      </c>
      <c r="L688" s="213">
        <v>0</v>
      </c>
      <c r="M688" s="213">
        <v>0</v>
      </c>
      <c r="N688" s="213">
        <v>0</v>
      </c>
      <c r="O688" s="213">
        <v>15</v>
      </c>
      <c r="P688" s="213">
        <v>45</v>
      </c>
      <c r="Q688" s="213">
        <v>0</v>
      </c>
      <c r="R688" s="213">
        <v>0</v>
      </c>
    </row>
    <row r="689" spans="1:18">
      <c r="A689" s="944" t="s">
        <v>23</v>
      </c>
      <c r="B689" s="944" t="s">
        <v>437</v>
      </c>
      <c r="C689" s="51" t="s">
        <v>4679</v>
      </c>
      <c r="D689" s="51" t="s">
        <v>6614</v>
      </c>
      <c r="E689" s="51" t="s">
        <v>6987</v>
      </c>
      <c r="F689" s="287">
        <f t="shared" si="10"/>
        <v>716.08</v>
      </c>
      <c r="G689" s="213">
        <v>0</v>
      </c>
      <c r="H689" s="213">
        <v>145.18</v>
      </c>
      <c r="I689" s="213">
        <v>0</v>
      </c>
      <c r="J689" s="213">
        <v>107.14</v>
      </c>
      <c r="K689" s="213">
        <v>0</v>
      </c>
      <c r="L689" s="213">
        <v>0</v>
      </c>
      <c r="M689" s="213">
        <v>59</v>
      </c>
      <c r="N689" s="213">
        <v>348.56</v>
      </c>
      <c r="O689" s="213">
        <v>0</v>
      </c>
      <c r="P689" s="213">
        <v>56.2</v>
      </c>
      <c r="Q689" s="213">
        <v>0</v>
      </c>
      <c r="R689" s="213">
        <v>786.56</v>
      </c>
    </row>
    <row r="690" spans="1:18">
      <c r="A690" s="944" t="s">
        <v>23</v>
      </c>
      <c r="B690" s="944" t="s">
        <v>437</v>
      </c>
      <c r="C690" s="51" t="s">
        <v>4679</v>
      </c>
      <c r="D690" s="51" t="s">
        <v>6614</v>
      </c>
      <c r="E690" s="51" t="s">
        <v>6987</v>
      </c>
      <c r="F690" s="287">
        <f t="shared" si="10"/>
        <v>445.55</v>
      </c>
      <c r="G690" s="213">
        <v>0</v>
      </c>
      <c r="H690" s="213">
        <v>0</v>
      </c>
      <c r="I690" s="213">
        <v>0</v>
      </c>
      <c r="J690" s="213">
        <v>0</v>
      </c>
      <c r="K690" s="213">
        <v>0</v>
      </c>
      <c r="L690" s="213">
        <v>0</v>
      </c>
      <c r="M690" s="213">
        <v>0</v>
      </c>
      <c r="N690" s="213">
        <v>0</v>
      </c>
      <c r="O690" s="213">
        <v>0</v>
      </c>
      <c r="P690" s="213">
        <v>445.55</v>
      </c>
      <c r="Q690" s="213">
        <v>0</v>
      </c>
      <c r="R690" s="213">
        <v>732.37</v>
      </c>
    </row>
    <row r="691" spans="1:18">
      <c r="A691" s="944" t="s">
        <v>23</v>
      </c>
      <c r="B691" s="944" t="s">
        <v>437</v>
      </c>
      <c r="C691" s="51" t="s">
        <v>4679</v>
      </c>
      <c r="D691" s="51" t="s">
        <v>6614</v>
      </c>
      <c r="E691" s="51" t="s">
        <v>6987</v>
      </c>
      <c r="F691" s="287">
        <f t="shared" si="10"/>
        <v>4997.96</v>
      </c>
      <c r="G691" s="213">
        <v>125.83</v>
      </c>
      <c r="H691" s="213">
        <v>0</v>
      </c>
      <c r="I691" s="213">
        <v>0</v>
      </c>
      <c r="J691" s="213">
        <v>0</v>
      </c>
      <c r="K691" s="213">
        <v>442.58</v>
      </c>
      <c r="L691" s="213">
        <v>425.98</v>
      </c>
      <c r="M691" s="213">
        <v>963.57</v>
      </c>
      <c r="N691" s="213">
        <v>299.18</v>
      </c>
      <c r="O691" s="213">
        <v>1346.81</v>
      </c>
      <c r="P691" s="213">
        <v>727.18</v>
      </c>
      <c r="Q691" s="213">
        <v>666.83</v>
      </c>
      <c r="R691" s="213">
        <v>1828.69</v>
      </c>
    </row>
    <row r="692" spans="1:18">
      <c r="A692" s="944" t="s">
        <v>23</v>
      </c>
      <c r="B692" s="944" t="s">
        <v>437</v>
      </c>
      <c r="C692" s="51" t="s">
        <v>4679</v>
      </c>
      <c r="D692" s="51" t="s">
        <v>6614</v>
      </c>
      <c r="E692" s="51" t="s">
        <v>6987</v>
      </c>
      <c r="F692" s="287">
        <f t="shared" si="10"/>
        <v>0</v>
      </c>
      <c r="G692" s="213">
        <v>0</v>
      </c>
      <c r="H692" s="213">
        <v>0</v>
      </c>
      <c r="I692" s="213">
        <v>0</v>
      </c>
      <c r="J692" s="213">
        <v>0</v>
      </c>
      <c r="K692" s="213">
        <v>0</v>
      </c>
      <c r="L692" s="213">
        <v>0</v>
      </c>
      <c r="M692" s="213">
        <v>0</v>
      </c>
      <c r="N692" s="213">
        <v>0</v>
      </c>
      <c r="O692" s="213">
        <v>0</v>
      </c>
      <c r="P692" s="213">
        <v>0</v>
      </c>
      <c r="Q692" s="213">
        <v>0</v>
      </c>
      <c r="R692" s="213">
        <v>80</v>
      </c>
    </row>
    <row r="693" spans="1:18">
      <c r="A693" s="944" t="s">
        <v>23</v>
      </c>
      <c r="B693" s="944" t="s">
        <v>437</v>
      </c>
      <c r="C693" s="51" t="s">
        <v>4679</v>
      </c>
      <c r="D693" s="51" t="s">
        <v>6614</v>
      </c>
      <c r="E693" s="51" t="s">
        <v>6987</v>
      </c>
      <c r="F693" s="287">
        <f t="shared" si="10"/>
        <v>331.32</v>
      </c>
      <c r="G693" s="213">
        <v>0</v>
      </c>
      <c r="H693" s="213">
        <v>0</v>
      </c>
      <c r="I693" s="213">
        <v>0</v>
      </c>
      <c r="J693" s="213">
        <v>0</v>
      </c>
      <c r="K693" s="213">
        <v>0</v>
      </c>
      <c r="L693" s="213">
        <v>0</v>
      </c>
      <c r="M693" s="213">
        <v>0</v>
      </c>
      <c r="N693" s="213">
        <v>0</v>
      </c>
      <c r="O693" s="213">
        <v>0</v>
      </c>
      <c r="P693" s="213">
        <v>0</v>
      </c>
      <c r="Q693" s="213">
        <v>331.32</v>
      </c>
      <c r="R693" s="213">
        <v>0</v>
      </c>
    </row>
    <row r="694" spans="1:18">
      <c r="A694" s="944" t="s">
        <v>23</v>
      </c>
      <c r="B694" s="944" t="s">
        <v>437</v>
      </c>
      <c r="C694" s="51" t="s">
        <v>4678</v>
      </c>
      <c r="D694" s="51" t="s">
        <v>6602</v>
      </c>
      <c r="E694" s="51" t="s">
        <v>6987</v>
      </c>
      <c r="F694" s="287">
        <f t="shared" si="10"/>
        <v>0</v>
      </c>
      <c r="G694" s="213">
        <v>0</v>
      </c>
      <c r="H694" s="213">
        <v>0</v>
      </c>
      <c r="I694" s="213">
        <v>0</v>
      </c>
      <c r="J694" s="213">
        <v>0</v>
      </c>
      <c r="K694" s="213">
        <v>0</v>
      </c>
      <c r="L694" s="213">
        <v>0</v>
      </c>
      <c r="M694" s="213">
        <v>0</v>
      </c>
      <c r="N694" s="213">
        <v>0</v>
      </c>
      <c r="O694" s="213">
        <v>0</v>
      </c>
      <c r="P694" s="213">
        <v>0</v>
      </c>
      <c r="Q694" s="213">
        <v>0</v>
      </c>
      <c r="R694" s="213">
        <v>45</v>
      </c>
    </row>
    <row r="695" spans="1:18">
      <c r="A695" s="944" t="s">
        <v>5795</v>
      </c>
      <c r="B695" s="944" t="s">
        <v>438</v>
      </c>
      <c r="C695" s="51" t="s">
        <v>4679</v>
      </c>
      <c r="D695" s="51" t="s">
        <v>6616</v>
      </c>
      <c r="E695" s="51" t="s">
        <v>6987</v>
      </c>
      <c r="F695" s="287">
        <f t="shared" si="10"/>
        <v>1110.46</v>
      </c>
      <c r="G695" s="213">
        <v>0</v>
      </c>
      <c r="H695" s="213">
        <v>158</v>
      </c>
      <c r="I695" s="213">
        <v>92.46</v>
      </c>
      <c r="J695" s="213">
        <v>79</v>
      </c>
      <c r="K695" s="213">
        <v>79</v>
      </c>
      <c r="L695" s="213">
        <v>79</v>
      </c>
      <c r="M695" s="213">
        <v>79</v>
      </c>
      <c r="N695" s="213">
        <v>301</v>
      </c>
      <c r="O695" s="213">
        <v>0</v>
      </c>
      <c r="P695" s="213">
        <v>237</v>
      </c>
      <c r="Q695" s="213">
        <v>6</v>
      </c>
      <c r="R695" s="213">
        <v>170</v>
      </c>
    </row>
    <row r="696" spans="1:18">
      <c r="A696" s="944" t="s">
        <v>5795</v>
      </c>
      <c r="B696" s="944" t="s">
        <v>438</v>
      </c>
      <c r="C696" s="51" t="s">
        <v>4679</v>
      </c>
      <c r="D696" s="51" t="s">
        <v>6616</v>
      </c>
      <c r="E696" s="51" t="s">
        <v>6987</v>
      </c>
      <c r="F696" s="287">
        <f t="shared" si="10"/>
        <v>127.52</v>
      </c>
      <c r="G696" s="213">
        <v>0</v>
      </c>
      <c r="H696" s="213">
        <v>0</v>
      </c>
      <c r="I696" s="213">
        <v>127.52</v>
      </c>
      <c r="J696" s="213">
        <v>0</v>
      </c>
      <c r="K696" s="213">
        <v>0</v>
      </c>
      <c r="L696" s="213">
        <v>0</v>
      </c>
      <c r="M696" s="213">
        <v>0</v>
      </c>
      <c r="N696" s="213">
        <v>0</v>
      </c>
      <c r="O696" s="213">
        <v>0</v>
      </c>
      <c r="P696" s="213">
        <v>0</v>
      </c>
      <c r="Q696" s="213">
        <v>0</v>
      </c>
      <c r="R696" s="213">
        <v>0</v>
      </c>
    </row>
    <row r="697" spans="1:18">
      <c r="A697" s="944" t="s">
        <v>5795</v>
      </c>
      <c r="B697" s="944" t="s">
        <v>438</v>
      </c>
      <c r="C697" s="51" t="s">
        <v>4679</v>
      </c>
      <c r="D697" s="51" t="s">
        <v>6616</v>
      </c>
      <c r="E697" s="51" t="s">
        <v>6987</v>
      </c>
      <c r="F697" s="287">
        <f t="shared" si="10"/>
        <v>15.27</v>
      </c>
      <c r="G697" s="213">
        <v>0</v>
      </c>
      <c r="H697" s="213">
        <v>0</v>
      </c>
      <c r="I697" s="213">
        <v>15.27</v>
      </c>
      <c r="J697" s="213">
        <v>0</v>
      </c>
      <c r="K697" s="213">
        <v>0</v>
      </c>
      <c r="L697" s="213">
        <v>0</v>
      </c>
      <c r="M697" s="213">
        <v>0</v>
      </c>
      <c r="N697" s="213">
        <v>0</v>
      </c>
      <c r="O697" s="213">
        <v>0</v>
      </c>
      <c r="P697" s="213">
        <v>0</v>
      </c>
      <c r="Q697" s="213">
        <v>0</v>
      </c>
      <c r="R697" s="213">
        <v>116.27</v>
      </c>
    </row>
    <row r="698" spans="1:18">
      <c r="A698" s="944" t="s">
        <v>5795</v>
      </c>
      <c r="B698" s="944" t="s">
        <v>438</v>
      </c>
      <c r="C698" s="51" t="s">
        <v>4679</v>
      </c>
      <c r="D698" s="51" t="s">
        <v>6616</v>
      </c>
      <c r="E698" s="51" t="s">
        <v>6987</v>
      </c>
      <c r="F698" s="287">
        <f t="shared" si="10"/>
        <v>4960.18</v>
      </c>
      <c r="G698" s="213">
        <v>0</v>
      </c>
      <c r="H698" s="213">
        <v>0</v>
      </c>
      <c r="I698" s="213">
        <v>174.26</v>
      </c>
      <c r="J698" s="213">
        <v>0</v>
      </c>
      <c r="K698" s="213">
        <v>0</v>
      </c>
      <c r="L698" s="213">
        <v>0</v>
      </c>
      <c r="M698" s="213">
        <v>0</v>
      </c>
      <c r="N698" s="213">
        <v>0</v>
      </c>
      <c r="O698" s="213">
        <v>0</v>
      </c>
      <c r="P698" s="213">
        <v>4785.92</v>
      </c>
      <c r="Q698" s="213">
        <v>0</v>
      </c>
      <c r="R698" s="213">
        <v>-4785.92</v>
      </c>
    </row>
    <row r="699" spans="1:18">
      <c r="A699" s="944" t="s">
        <v>5795</v>
      </c>
      <c r="B699" s="944" t="s">
        <v>438</v>
      </c>
      <c r="C699" s="51" t="s">
        <v>4679</v>
      </c>
      <c r="D699" s="51" t="s">
        <v>6616</v>
      </c>
      <c r="E699" s="51" t="s">
        <v>6987</v>
      </c>
      <c r="F699" s="287">
        <f t="shared" si="10"/>
        <v>1695.19</v>
      </c>
      <c r="G699" s="213">
        <v>0</v>
      </c>
      <c r="H699" s="213">
        <v>0</v>
      </c>
      <c r="I699" s="213">
        <v>0</v>
      </c>
      <c r="J699" s="213">
        <v>0</v>
      </c>
      <c r="K699" s="213">
        <v>0</v>
      </c>
      <c r="L699" s="213">
        <v>0</v>
      </c>
      <c r="M699" s="213">
        <v>0</v>
      </c>
      <c r="N699" s="213">
        <v>0</v>
      </c>
      <c r="O699" s="213">
        <v>846</v>
      </c>
      <c r="P699" s="213">
        <v>0</v>
      </c>
      <c r="Q699" s="213">
        <v>849.19</v>
      </c>
      <c r="R699" s="213">
        <v>168.05</v>
      </c>
    </row>
    <row r="700" spans="1:18">
      <c r="A700" s="944" t="s">
        <v>23</v>
      </c>
      <c r="B700" s="944" t="s">
        <v>440</v>
      </c>
      <c r="C700" s="51" t="s">
        <v>4679</v>
      </c>
      <c r="D700" s="51" t="s">
        <v>6614</v>
      </c>
      <c r="E700" s="51" t="s">
        <v>6987</v>
      </c>
      <c r="F700" s="287">
        <f t="shared" si="10"/>
        <v>359</v>
      </c>
      <c r="G700" s="213">
        <v>0</v>
      </c>
      <c r="H700" s="213">
        <v>0</v>
      </c>
      <c r="I700" s="213">
        <v>0</v>
      </c>
      <c r="J700" s="213">
        <v>117</v>
      </c>
      <c r="K700" s="213">
        <v>0</v>
      </c>
      <c r="L700" s="213">
        <v>0</v>
      </c>
      <c r="M700" s="213">
        <v>117</v>
      </c>
      <c r="N700" s="213">
        <v>0</v>
      </c>
      <c r="O700" s="213">
        <v>0</v>
      </c>
      <c r="P700" s="213">
        <v>125</v>
      </c>
      <c r="Q700" s="213">
        <v>0</v>
      </c>
      <c r="R700" s="213">
        <v>125</v>
      </c>
    </row>
    <row r="701" spans="1:18">
      <c r="A701" s="944" t="s">
        <v>23</v>
      </c>
      <c r="B701" s="944" t="s">
        <v>440</v>
      </c>
      <c r="C701" s="51" t="s">
        <v>4679</v>
      </c>
      <c r="D701" s="51" t="s">
        <v>6614</v>
      </c>
      <c r="E701" s="51" t="s">
        <v>6987</v>
      </c>
      <c r="F701" s="287">
        <f t="shared" si="10"/>
        <v>1126.6500000000001</v>
      </c>
      <c r="G701" s="213">
        <v>0</v>
      </c>
      <c r="H701" s="213">
        <v>0</v>
      </c>
      <c r="I701" s="213">
        <v>0</v>
      </c>
      <c r="J701" s="213">
        <v>0</v>
      </c>
      <c r="K701" s="213">
        <v>0</v>
      </c>
      <c r="L701" s="213">
        <v>0</v>
      </c>
      <c r="M701" s="213">
        <v>0</v>
      </c>
      <c r="N701" s="213">
        <v>0</v>
      </c>
      <c r="O701" s="213">
        <v>296.64999999999998</v>
      </c>
      <c r="P701" s="213">
        <v>0</v>
      </c>
      <c r="Q701" s="213">
        <v>830</v>
      </c>
      <c r="R701" s="213">
        <v>345.69</v>
      </c>
    </row>
    <row r="702" spans="1:18">
      <c r="A702" s="944" t="s">
        <v>23</v>
      </c>
      <c r="B702" s="944" t="s">
        <v>440</v>
      </c>
      <c r="C702" s="51" t="s">
        <v>4679</v>
      </c>
      <c r="D702" s="51" t="s">
        <v>6614</v>
      </c>
      <c r="E702" s="51" t="s">
        <v>6987</v>
      </c>
      <c r="F702" s="287">
        <f t="shared" si="10"/>
        <v>527.54999999999995</v>
      </c>
      <c r="G702" s="213">
        <v>0</v>
      </c>
      <c r="H702" s="213">
        <v>300.05</v>
      </c>
      <c r="I702" s="213">
        <v>0</v>
      </c>
      <c r="J702" s="213">
        <v>227.5</v>
      </c>
      <c r="K702" s="213">
        <v>0</v>
      </c>
      <c r="L702" s="213">
        <v>0</v>
      </c>
      <c r="M702" s="213">
        <v>0</v>
      </c>
      <c r="N702" s="213">
        <v>0</v>
      </c>
      <c r="O702" s="213">
        <v>0</v>
      </c>
      <c r="P702" s="213">
        <v>0</v>
      </c>
      <c r="Q702" s="213">
        <v>0</v>
      </c>
      <c r="R702" s="213">
        <v>745.58</v>
      </c>
    </row>
    <row r="703" spans="1:18">
      <c r="A703" s="944" t="s">
        <v>23</v>
      </c>
      <c r="B703" s="944" t="s">
        <v>440</v>
      </c>
      <c r="C703" s="51" t="s">
        <v>4679</v>
      </c>
      <c r="D703" s="51" t="s">
        <v>6614</v>
      </c>
      <c r="E703" s="51" t="s">
        <v>6987</v>
      </c>
      <c r="F703" s="287">
        <f t="shared" si="10"/>
        <v>886.44</v>
      </c>
      <c r="G703" s="213">
        <v>0</v>
      </c>
      <c r="H703" s="213">
        <v>0</v>
      </c>
      <c r="I703" s="213">
        <v>3.77</v>
      </c>
      <c r="J703" s="213">
        <v>0</v>
      </c>
      <c r="K703" s="213">
        <v>0</v>
      </c>
      <c r="L703" s="213">
        <v>219.56</v>
      </c>
      <c r="M703" s="213">
        <v>167.73</v>
      </c>
      <c r="N703" s="213">
        <v>38.79</v>
      </c>
      <c r="O703" s="213">
        <v>238.13</v>
      </c>
      <c r="P703" s="213">
        <v>0</v>
      </c>
      <c r="Q703" s="213">
        <v>218.46</v>
      </c>
      <c r="R703" s="213">
        <v>35.340000000000003</v>
      </c>
    </row>
    <row r="704" spans="1:18">
      <c r="A704" s="944" t="s">
        <v>23</v>
      </c>
      <c r="B704" s="944" t="s">
        <v>440</v>
      </c>
      <c r="C704" s="51" t="s">
        <v>4679</v>
      </c>
      <c r="D704" s="51" t="s">
        <v>6614</v>
      </c>
      <c r="E704" s="51" t="s">
        <v>6987</v>
      </c>
      <c r="F704" s="287">
        <f t="shared" si="10"/>
        <v>1797.46</v>
      </c>
      <c r="G704" s="213">
        <v>0</v>
      </c>
      <c r="H704" s="213">
        <v>0</v>
      </c>
      <c r="I704" s="213">
        <v>130.69999999999999</v>
      </c>
      <c r="J704" s="213">
        <v>0</v>
      </c>
      <c r="K704" s="213">
        <v>0</v>
      </c>
      <c r="L704" s="213">
        <v>0</v>
      </c>
      <c r="M704" s="213">
        <v>0</v>
      </c>
      <c r="N704" s="213">
        <v>925.32</v>
      </c>
      <c r="O704" s="213">
        <v>226.09</v>
      </c>
      <c r="P704" s="213">
        <v>0</v>
      </c>
      <c r="Q704" s="213">
        <v>515.35</v>
      </c>
      <c r="R704" s="213">
        <v>172.72</v>
      </c>
    </row>
    <row r="705" spans="1:18">
      <c r="A705" s="944" t="s">
        <v>23</v>
      </c>
      <c r="B705" s="944" t="s">
        <v>440</v>
      </c>
      <c r="C705" s="51" t="s">
        <v>4679</v>
      </c>
      <c r="D705" s="51" t="s">
        <v>6614</v>
      </c>
      <c r="E705" s="51" t="s">
        <v>6987</v>
      </c>
      <c r="F705" s="287">
        <f t="shared" si="10"/>
        <v>352.62</v>
      </c>
      <c r="G705" s="213">
        <v>0</v>
      </c>
      <c r="H705" s="213">
        <v>0</v>
      </c>
      <c r="I705" s="213">
        <v>0</v>
      </c>
      <c r="J705" s="213">
        <v>0</v>
      </c>
      <c r="K705" s="213">
        <v>0</v>
      </c>
      <c r="L705" s="213">
        <v>92.42</v>
      </c>
      <c r="M705" s="213">
        <v>0</v>
      </c>
      <c r="N705" s="213">
        <v>84.63</v>
      </c>
      <c r="O705" s="213">
        <v>0</v>
      </c>
      <c r="P705" s="213">
        <v>175.57</v>
      </c>
      <c r="Q705" s="213">
        <v>0</v>
      </c>
      <c r="R705" s="213">
        <v>13.57</v>
      </c>
    </row>
    <row r="706" spans="1:18">
      <c r="A706" s="944" t="s">
        <v>23</v>
      </c>
      <c r="B706" s="944" t="s">
        <v>440</v>
      </c>
      <c r="C706" s="51" t="s">
        <v>4679</v>
      </c>
      <c r="D706" s="51" t="s">
        <v>6614</v>
      </c>
      <c r="E706" s="51" t="s">
        <v>6987</v>
      </c>
      <c r="F706" s="287">
        <f t="shared" si="10"/>
        <v>4081.1200000000003</v>
      </c>
      <c r="G706" s="213">
        <v>0</v>
      </c>
      <c r="H706" s="213">
        <v>13.03</v>
      </c>
      <c r="I706" s="213">
        <v>211.2</v>
      </c>
      <c r="J706" s="213">
        <v>18.57</v>
      </c>
      <c r="K706" s="213">
        <v>0</v>
      </c>
      <c r="L706" s="213">
        <v>0</v>
      </c>
      <c r="M706" s="213">
        <v>0</v>
      </c>
      <c r="N706" s="213">
        <v>500</v>
      </c>
      <c r="O706" s="213">
        <v>2258.17</v>
      </c>
      <c r="P706" s="213">
        <v>1499.88</v>
      </c>
      <c r="Q706" s="213">
        <v>-419.73</v>
      </c>
      <c r="R706" s="213">
        <v>119.5</v>
      </c>
    </row>
    <row r="707" spans="1:18">
      <c r="A707" s="944" t="s">
        <v>23</v>
      </c>
      <c r="B707" s="944" t="s">
        <v>440</v>
      </c>
      <c r="C707" s="51" t="s">
        <v>4679</v>
      </c>
      <c r="D707" s="51" t="s">
        <v>6614</v>
      </c>
      <c r="E707" s="51" t="s">
        <v>6987</v>
      </c>
      <c r="F707" s="287">
        <f t="shared" ref="F707:F770" si="11">SUM(G707:Q707)</f>
        <v>151.69999999999999</v>
      </c>
      <c r="G707" s="213">
        <v>0</v>
      </c>
      <c r="H707" s="213">
        <v>31.18</v>
      </c>
      <c r="I707" s="213">
        <v>38.61</v>
      </c>
      <c r="J707" s="213">
        <v>4</v>
      </c>
      <c r="K707" s="213">
        <v>21.5</v>
      </c>
      <c r="L707" s="213">
        <v>6.51</v>
      </c>
      <c r="M707" s="213">
        <v>14.66</v>
      </c>
      <c r="N707" s="213">
        <v>10.76</v>
      </c>
      <c r="O707" s="213">
        <v>-1.95</v>
      </c>
      <c r="P707" s="213">
        <v>19.989999999999998</v>
      </c>
      <c r="Q707" s="213">
        <v>6.44</v>
      </c>
      <c r="R707" s="213">
        <v>23.86</v>
      </c>
    </row>
    <row r="708" spans="1:18">
      <c r="A708" s="944" t="s">
        <v>23</v>
      </c>
      <c r="B708" s="944" t="s">
        <v>440</v>
      </c>
      <c r="C708" s="51" t="s">
        <v>4679</v>
      </c>
      <c r="D708" s="51" t="s">
        <v>6614</v>
      </c>
      <c r="E708" s="51" t="s">
        <v>6987</v>
      </c>
      <c r="F708" s="287">
        <f t="shared" si="11"/>
        <v>796.01</v>
      </c>
      <c r="G708" s="213">
        <v>0</v>
      </c>
      <c r="H708" s="213">
        <v>0</v>
      </c>
      <c r="I708" s="213">
        <v>122.74</v>
      </c>
      <c r="J708" s="213">
        <v>170.19</v>
      </c>
      <c r="K708" s="213">
        <v>59.61</v>
      </c>
      <c r="L708" s="213">
        <v>124.21</v>
      </c>
      <c r="M708" s="213">
        <v>56.05</v>
      </c>
      <c r="N708" s="213">
        <v>9.5399999999999991</v>
      </c>
      <c r="O708" s="213">
        <v>82.72</v>
      </c>
      <c r="P708" s="213">
        <v>0</v>
      </c>
      <c r="Q708" s="213">
        <v>170.95</v>
      </c>
      <c r="R708" s="213">
        <v>0</v>
      </c>
    </row>
    <row r="709" spans="1:18">
      <c r="A709" s="944" t="s">
        <v>23</v>
      </c>
      <c r="B709" s="944" t="s">
        <v>440</v>
      </c>
      <c r="C709" s="51" t="s">
        <v>4679</v>
      </c>
      <c r="D709" s="51" t="s">
        <v>6614</v>
      </c>
      <c r="E709" s="51" t="s">
        <v>6987</v>
      </c>
      <c r="F709" s="287">
        <f t="shared" si="11"/>
        <v>47.31</v>
      </c>
      <c r="G709" s="213">
        <v>0</v>
      </c>
      <c r="H709" s="213">
        <v>0</v>
      </c>
      <c r="I709" s="213">
        <v>0</v>
      </c>
      <c r="J709" s="213">
        <v>47.31</v>
      </c>
      <c r="K709" s="213">
        <v>0</v>
      </c>
      <c r="L709" s="213">
        <v>0</v>
      </c>
      <c r="M709" s="213">
        <v>0</v>
      </c>
      <c r="N709" s="213">
        <v>0</v>
      </c>
      <c r="O709" s="213">
        <v>0</v>
      </c>
      <c r="P709" s="213">
        <v>0</v>
      </c>
      <c r="Q709" s="213">
        <v>0</v>
      </c>
      <c r="R709" s="213">
        <v>0</v>
      </c>
    </row>
    <row r="710" spans="1:18">
      <c r="A710" s="944" t="s">
        <v>23</v>
      </c>
      <c r="B710" s="944" t="s">
        <v>440</v>
      </c>
      <c r="C710" s="51" t="s">
        <v>4679</v>
      </c>
      <c r="D710" s="51" t="s">
        <v>6614</v>
      </c>
      <c r="E710" s="51" t="s">
        <v>6987</v>
      </c>
      <c r="F710" s="287">
        <f t="shared" si="11"/>
        <v>90</v>
      </c>
      <c r="G710" s="213">
        <v>0</v>
      </c>
      <c r="H710" s="213">
        <v>0</v>
      </c>
      <c r="I710" s="213">
        <v>60</v>
      </c>
      <c r="J710" s="213">
        <v>0</v>
      </c>
      <c r="K710" s="213">
        <v>0</v>
      </c>
      <c r="L710" s="213">
        <v>0</v>
      </c>
      <c r="M710" s="213">
        <v>0</v>
      </c>
      <c r="N710" s="213">
        <v>0</v>
      </c>
      <c r="O710" s="213">
        <v>0</v>
      </c>
      <c r="P710" s="213">
        <v>15</v>
      </c>
      <c r="Q710" s="213">
        <v>15</v>
      </c>
      <c r="R710" s="213">
        <v>15</v>
      </c>
    </row>
    <row r="711" spans="1:18">
      <c r="A711" s="944" t="s">
        <v>23</v>
      </c>
      <c r="B711" s="944" t="s">
        <v>440</v>
      </c>
      <c r="C711" s="51" t="s">
        <v>4679</v>
      </c>
      <c r="D711" s="51" t="s">
        <v>6614</v>
      </c>
      <c r="E711" s="51" t="s">
        <v>6987</v>
      </c>
      <c r="F711" s="287">
        <f t="shared" si="11"/>
        <v>19.18</v>
      </c>
      <c r="G711" s="213">
        <v>0</v>
      </c>
      <c r="H711" s="213">
        <v>0</v>
      </c>
      <c r="I711" s="213">
        <v>0</v>
      </c>
      <c r="J711" s="213">
        <v>0</v>
      </c>
      <c r="K711" s="213">
        <v>0</v>
      </c>
      <c r="L711" s="213">
        <v>0</v>
      </c>
      <c r="M711" s="213">
        <v>19.18</v>
      </c>
      <c r="N711" s="213">
        <v>0</v>
      </c>
      <c r="O711" s="213">
        <v>0</v>
      </c>
      <c r="P711" s="213">
        <v>0</v>
      </c>
      <c r="Q711" s="213">
        <v>0</v>
      </c>
      <c r="R711" s="213">
        <v>245.26</v>
      </c>
    </row>
    <row r="712" spans="1:18">
      <c r="A712" s="944" t="s">
        <v>23</v>
      </c>
      <c r="B712" s="944" t="s">
        <v>440</v>
      </c>
      <c r="C712" s="51" t="s">
        <v>4679</v>
      </c>
      <c r="D712" s="51" t="s">
        <v>6614</v>
      </c>
      <c r="E712" s="51" t="s">
        <v>6987</v>
      </c>
      <c r="F712" s="287">
        <f t="shared" si="11"/>
        <v>16279.09</v>
      </c>
      <c r="G712" s="213">
        <v>-55.8</v>
      </c>
      <c r="H712" s="213">
        <v>2333.96</v>
      </c>
      <c r="I712" s="213">
        <v>5456.42</v>
      </c>
      <c r="J712" s="213">
        <v>5353.33</v>
      </c>
      <c r="K712" s="213">
        <v>48.45</v>
      </c>
      <c r="L712" s="213">
        <v>1107.8</v>
      </c>
      <c r="M712" s="213">
        <v>821.96</v>
      </c>
      <c r="N712" s="213">
        <v>133.69999999999999</v>
      </c>
      <c r="O712" s="213">
        <v>698.82</v>
      </c>
      <c r="P712" s="213">
        <v>-111.46</v>
      </c>
      <c r="Q712" s="213">
        <v>491.91</v>
      </c>
      <c r="R712" s="213">
        <v>2146.5100000000002</v>
      </c>
    </row>
    <row r="713" spans="1:18">
      <c r="A713" s="944" t="s">
        <v>23</v>
      </c>
      <c r="B713" s="944" t="s">
        <v>440</v>
      </c>
      <c r="C713" s="51" t="s">
        <v>4678</v>
      </c>
      <c r="D713" s="51" t="s">
        <v>6602</v>
      </c>
      <c r="E713" s="51" t="s">
        <v>6987</v>
      </c>
      <c r="F713" s="287">
        <f t="shared" si="11"/>
        <v>0</v>
      </c>
      <c r="G713" s="213">
        <v>0</v>
      </c>
      <c r="H713" s="213">
        <v>0</v>
      </c>
      <c r="I713" s="213">
        <v>0</v>
      </c>
      <c r="J713" s="213">
        <v>0</v>
      </c>
      <c r="K713" s="213">
        <v>0</v>
      </c>
      <c r="L713" s="213">
        <v>0</v>
      </c>
      <c r="M713" s="213">
        <v>0</v>
      </c>
      <c r="N713" s="213">
        <v>0</v>
      </c>
      <c r="O713" s="213">
        <v>0</v>
      </c>
      <c r="P713" s="213">
        <v>0</v>
      </c>
      <c r="Q713" s="213">
        <v>0</v>
      </c>
      <c r="R713" s="213">
        <v>45</v>
      </c>
    </row>
    <row r="714" spans="1:18">
      <c r="A714" s="944" t="s">
        <v>23</v>
      </c>
      <c r="B714" s="944" t="s">
        <v>436</v>
      </c>
      <c r="C714" s="51" t="s">
        <v>4679</v>
      </c>
      <c r="D714" s="51" t="s">
        <v>6614</v>
      </c>
      <c r="E714" s="51" t="s">
        <v>6987</v>
      </c>
      <c r="F714" s="287">
        <f t="shared" si="11"/>
        <v>22.04</v>
      </c>
      <c r="G714" s="213">
        <v>0</v>
      </c>
      <c r="H714" s="213">
        <v>0</v>
      </c>
      <c r="I714" s="213">
        <v>0</v>
      </c>
      <c r="J714" s="213">
        <v>6.43</v>
      </c>
      <c r="K714" s="213">
        <v>0</v>
      </c>
      <c r="L714" s="213">
        <v>0</v>
      </c>
      <c r="M714" s="213">
        <v>0</v>
      </c>
      <c r="N714" s="213">
        <v>0</v>
      </c>
      <c r="O714" s="213">
        <v>15.61</v>
      </c>
      <c r="P714" s="213">
        <v>0</v>
      </c>
      <c r="Q714" s="213">
        <v>0</v>
      </c>
      <c r="R714" s="213">
        <v>0</v>
      </c>
    </row>
    <row r="715" spans="1:18">
      <c r="A715" s="944" t="s">
        <v>23</v>
      </c>
      <c r="B715" s="944" t="s">
        <v>436</v>
      </c>
      <c r="C715" s="51" t="s">
        <v>4679</v>
      </c>
      <c r="D715" s="51" t="s">
        <v>6614</v>
      </c>
      <c r="E715" s="51" t="s">
        <v>6987</v>
      </c>
      <c r="F715" s="287">
        <f t="shared" si="11"/>
        <v>436.7</v>
      </c>
      <c r="G715" s="213">
        <v>0</v>
      </c>
      <c r="H715" s="213">
        <v>160.84</v>
      </c>
      <c r="I715" s="213">
        <v>126.36</v>
      </c>
      <c r="J715" s="213">
        <v>0</v>
      </c>
      <c r="K715" s="213">
        <v>0</v>
      </c>
      <c r="L715" s="213">
        <v>0</v>
      </c>
      <c r="M715" s="213">
        <v>149.5</v>
      </c>
      <c r="N715" s="213">
        <v>0</v>
      </c>
      <c r="O715" s="213">
        <v>0</v>
      </c>
      <c r="P715" s="213">
        <v>0</v>
      </c>
      <c r="Q715" s="213">
        <v>0</v>
      </c>
      <c r="R715" s="213">
        <v>0</v>
      </c>
    </row>
    <row r="716" spans="1:18">
      <c r="A716" s="944" t="s">
        <v>23</v>
      </c>
      <c r="B716" s="944" t="s">
        <v>436</v>
      </c>
      <c r="C716" s="51" t="s">
        <v>4679</v>
      </c>
      <c r="D716" s="51" t="s">
        <v>6614</v>
      </c>
      <c r="E716" s="51" t="s">
        <v>6987</v>
      </c>
      <c r="F716" s="287">
        <f t="shared" si="11"/>
        <v>1304.4000000000001</v>
      </c>
      <c r="G716" s="213">
        <v>0</v>
      </c>
      <c r="H716" s="213">
        <v>284.24</v>
      </c>
      <c r="I716" s="213">
        <v>0</v>
      </c>
      <c r="J716" s="213">
        <v>612.59</v>
      </c>
      <c r="K716" s="213">
        <v>111.61</v>
      </c>
      <c r="L716" s="213">
        <v>36.119999999999997</v>
      </c>
      <c r="M716" s="213">
        <v>13.78</v>
      </c>
      <c r="N716" s="213">
        <v>8.9700000000000006</v>
      </c>
      <c r="O716" s="213">
        <v>61.13</v>
      </c>
      <c r="P716" s="213">
        <v>103.18</v>
      </c>
      <c r="Q716" s="213">
        <v>72.78</v>
      </c>
      <c r="R716" s="213">
        <v>242.21</v>
      </c>
    </row>
    <row r="717" spans="1:18">
      <c r="A717" s="944" t="s">
        <v>23</v>
      </c>
      <c r="B717" s="944" t="s">
        <v>436</v>
      </c>
      <c r="C717" s="51" t="s">
        <v>4679</v>
      </c>
      <c r="D717" s="51" t="s">
        <v>6614</v>
      </c>
      <c r="E717" s="51" t="s">
        <v>6987</v>
      </c>
      <c r="F717" s="287">
        <f t="shared" si="11"/>
        <v>1354.0700000000002</v>
      </c>
      <c r="G717" s="213">
        <v>96.04</v>
      </c>
      <c r="H717" s="213">
        <v>2.75</v>
      </c>
      <c r="I717" s="213">
        <v>375.84</v>
      </c>
      <c r="J717" s="213">
        <v>209.25</v>
      </c>
      <c r="K717" s="213">
        <v>0</v>
      </c>
      <c r="L717" s="213">
        <v>0</v>
      </c>
      <c r="M717" s="213">
        <v>0</v>
      </c>
      <c r="N717" s="213">
        <v>611.16999999999996</v>
      </c>
      <c r="O717" s="213">
        <v>36.89</v>
      </c>
      <c r="P717" s="213">
        <v>22.13</v>
      </c>
      <c r="Q717" s="213">
        <v>0</v>
      </c>
      <c r="R717" s="213">
        <v>91.51</v>
      </c>
    </row>
    <row r="718" spans="1:18">
      <c r="A718" s="944" t="s">
        <v>23</v>
      </c>
      <c r="B718" s="944" t="s">
        <v>436</v>
      </c>
      <c r="C718" s="51" t="s">
        <v>4679</v>
      </c>
      <c r="D718" s="51" t="s">
        <v>6614</v>
      </c>
      <c r="E718" s="51" t="s">
        <v>6987</v>
      </c>
      <c r="F718" s="287">
        <f t="shared" si="11"/>
        <v>32.6</v>
      </c>
      <c r="G718" s="213">
        <v>0</v>
      </c>
      <c r="H718" s="213">
        <v>0</v>
      </c>
      <c r="I718" s="213">
        <v>0</v>
      </c>
      <c r="J718" s="213">
        <v>0</v>
      </c>
      <c r="K718" s="213">
        <v>0</v>
      </c>
      <c r="L718" s="213">
        <v>0</v>
      </c>
      <c r="M718" s="213">
        <v>0</v>
      </c>
      <c r="N718" s="213">
        <v>0</v>
      </c>
      <c r="O718" s="213">
        <v>0</v>
      </c>
      <c r="P718" s="213">
        <v>32.6</v>
      </c>
      <c r="Q718" s="213">
        <v>0</v>
      </c>
      <c r="R718" s="213">
        <v>0</v>
      </c>
    </row>
    <row r="719" spans="1:18">
      <c r="A719" s="944" t="s">
        <v>23</v>
      </c>
      <c r="B719" s="944" t="s">
        <v>436</v>
      </c>
      <c r="C719" s="51" t="s">
        <v>4679</v>
      </c>
      <c r="D719" s="51" t="s">
        <v>6614</v>
      </c>
      <c r="E719" s="51" t="s">
        <v>6987</v>
      </c>
      <c r="F719" s="287">
        <f t="shared" si="11"/>
        <v>259.52</v>
      </c>
      <c r="G719" s="213">
        <v>155.41</v>
      </c>
      <c r="H719" s="213">
        <v>0</v>
      </c>
      <c r="I719" s="213">
        <v>0</v>
      </c>
      <c r="J719" s="213">
        <v>0</v>
      </c>
      <c r="K719" s="213">
        <v>85.81</v>
      </c>
      <c r="L719" s="213">
        <v>0</v>
      </c>
      <c r="M719" s="213">
        <v>0</v>
      </c>
      <c r="N719" s="213">
        <v>18.3</v>
      </c>
      <c r="O719" s="213">
        <v>0</v>
      </c>
      <c r="P719" s="213">
        <v>0</v>
      </c>
      <c r="Q719" s="213">
        <v>0</v>
      </c>
      <c r="R719" s="213">
        <v>0</v>
      </c>
    </row>
    <row r="720" spans="1:18">
      <c r="A720" s="944" t="s">
        <v>23</v>
      </c>
      <c r="B720" s="944" t="s">
        <v>436</v>
      </c>
      <c r="C720" s="51" t="s">
        <v>4679</v>
      </c>
      <c r="D720" s="51" t="s">
        <v>6614</v>
      </c>
      <c r="E720" s="51" t="s">
        <v>6987</v>
      </c>
      <c r="F720" s="287">
        <f t="shared" si="11"/>
        <v>2485.6899999999996</v>
      </c>
      <c r="G720" s="213">
        <v>0</v>
      </c>
      <c r="H720" s="213">
        <v>228.42</v>
      </c>
      <c r="I720" s="213">
        <v>198.22</v>
      </c>
      <c r="J720" s="213">
        <v>295.77</v>
      </c>
      <c r="K720" s="213">
        <v>301.27</v>
      </c>
      <c r="L720" s="213">
        <v>205.25</v>
      </c>
      <c r="M720" s="213">
        <v>146.05000000000001</v>
      </c>
      <c r="N720" s="213">
        <v>137.63</v>
      </c>
      <c r="O720" s="213">
        <v>193.33</v>
      </c>
      <c r="P720" s="213">
        <v>124.07</v>
      </c>
      <c r="Q720" s="213">
        <v>655.68</v>
      </c>
      <c r="R720" s="213">
        <v>969.8</v>
      </c>
    </row>
    <row r="721" spans="1:18">
      <c r="A721" s="944" t="s">
        <v>23</v>
      </c>
      <c r="B721" s="944" t="s">
        <v>436</v>
      </c>
      <c r="C721" s="51" t="s">
        <v>4679</v>
      </c>
      <c r="D721" s="51" t="s">
        <v>6614</v>
      </c>
      <c r="E721" s="51" t="s">
        <v>6987</v>
      </c>
      <c r="F721" s="287">
        <f t="shared" si="11"/>
        <v>2451.12</v>
      </c>
      <c r="G721" s="213">
        <v>0</v>
      </c>
      <c r="H721" s="213">
        <v>448.93</v>
      </c>
      <c r="I721" s="213">
        <v>-0.32</v>
      </c>
      <c r="J721" s="213">
        <v>139.66999999999999</v>
      </c>
      <c r="K721" s="213">
        <v>71.38</v>
      </c>
      <c r="L721" s="213">
        <v>0</v>
      </c>
      <c r="M721" s="213">
        <v>0</v>
      </c>
      <c r="N721" s="213">
        <v>193.74</v>
      </c>
      <c r="O721" s="213">
        <v>0</v>
      </c>
      <c r="P721" s="213">
        <v>0</v>
      </c>
      <c r="Q721" s="213">
        <v>1597.72</v>
      </c>
      <c r="R721" s="213">
        <v>1283.28</v>
      </c>
    </row>
    <row r="722" spans="1:18">
      <c r="A722" s="944" t="s">
        <v>23</v>
      </c>
      <c r="B722" s="944" t="s">
        <v>436</v>
      </c>
      <c r="C722" s="51" t="s">
        <v>4679</v>
      </c>
      <c r="D722" s="51" t="s">
        <v>6614</v>
      </c>
      <c r="E722" s="51" t="s">
        <v>6987</v>
      </c>
      <c r="F722" s="287">
        <f t="shared" si="11"/>
        <v>602.87</v>
      </c>
      <c r="G722" s="213">
        <v>0</v>
      </c>
      <c r="H722" s="213">
        <v>276.18</v>
      </c>
      <c r="I722" s="213">
        <v>0</v>
      </c>
      <c r="J722" s="213">
        <v>326.69</v>
      </c>
      <c r="K722" s="213">
        <v>0</v>
      </c>
      <c r="L722" s="213">
        <v>0</v>
      </c>
      <c r="M722" s="213">
        <v>0</v>
      </c>
      <c r="N722" s="213">
        <v>0</v>
      </c>
      <c r="O722" s="213">
        <v>0</v>
      </c>
      <c r="P722" s="213">
        <v>0</v>
      </c>
      <c r="Q722" s="213">
        <v>0</v>
      </c>
      <c r="R722" s="213">
        <v>28.36</v>
      </c>
    </row>
    <row r="723" spans="1:18">
      <c r="A723" s="944" t="s">
        <v>23</v>
      </c>
      <c r="B723" s="944" t="s">
        <v>436</v>
      </c>
      <c r="C723" s="51" t="s">
        <v>4679</v>
      </c>
      <c r="D723" s="51" t="s">
        <v>6614</v>
      </c>
      <c r="E723" s="51" t="s">
        <v>6987</v>
      </c>
      <c r="F723" s="287">
        <f t="shared" si="11"/>
        <v>2100.3200000000002</v>
      </c>
      <c r="G723" s="213">
        <v>148.77000000000001</v>
      </c>
      <c r="H723" s="213">
        <v>-62.42</v>
      </c>
      <c r="I723" s="213">
        <v>146.75</v>
      </c>
      <c r="J723" s="213">
        <v>102.72</v>
      </c>
      <c r="K723" s="213">
        <v>193.24</v>
      </c>
      <c r="L723" s="213">
        <v>168.21</v>
      </c>
      <c r="M723" s="213">
        <v>252.89</v>
      </c>
      <c r="N723" s="213">
        <v>297.52999999999997</v>
      </c>
      <c r="O723" s="213">
        <v>310.64999999999998</v>
      </c>
      <c r="P723" s="213">
        <v>281.31</v>
      </c>
      <c r="Q723" s="213">
        <v>260.67</v>
      </c>
      <c r="R723" s="213">
        <v>492.65</v>
      </c>
    </row>
    <row r="724" spans="1:18">
      <c r="A724" s="944" t="s">
        <v>23</v>
      </c>
      <c r="B724" s="944" t="s">
        <v>436</v>
      </c>
      <c r="C724" s="51" t="s">
        <v>4679</v>
      </c>
      <c r="D724" s="51" t="s">
        <v>6614</v>
      </c>
      <c r="E724" s="51" t="s">
        <v>6987</v>
      </c>
      <c r="F724" s="287">
        <f t="shared" si="11"/>
        <v>576.22</v>
      </c>
      <c r="G724" s="213">
        <v>132.69</v>
      </c>
      <c r="H724" s="213">
        <v>28.54</v>
      </c>
      <c r="I724" s="213">
        <v>134.72999999999999</v>
      </c>
      <c r="J724" s="213">
        <v>91.07</v>
      </c>
      <c r="K724" s="213">
        <v>0</v>
      </c>
      <c r="L724" s="213">
        <v>0</v>
      </c>
      <c r="M724" s="213">
        <v>0</v>
      </c>
      <c r="N724" s="213">
        <v>0</v>
      </c>
      <c r="O724" s="213">
        <v>60.68</v>
      </c>
      <c r="P724" s="213">
        <v>0</v>
      </c>
      <c r="Q724" s="213">
        <v>128.51</v>
      </c>
      <c r="R724" s="213">
        <v>261.97000000000003</v>
      </c>
    </row>
    <row r="725" spans="1:18">
      <c r="A725" s="944" t="s">
        <v>23</v>
      </c>
      <c r="B725" s="944" t="s">
        <v>436</v>
      </c>
      <c r="C725" s="51" t="s">
        <v>4679</v>
      </c>
      <c r="D725" s="51" t="s">
        <v>6614</v>
      </c>
      <c r="E725" s="51" t="s">
        <v>6987</v>
      </c>
      <c r="F725" s="287">
        <f t="shared" si="11"/>
        <v>65.25</v>
      </c>
      <c r="G725" s="213">
        <v>0</v>
      </c>
      <c r="H725" s="213">
        <v>0</v>
      </c>
      <c r="I725" s="213">
        <v>0</v>
      </c>
      <c r="J725" s="213">
        <v>0</v>
      </c>
      <c r="K725" s="213">
        <v>0</v>
      </c>
      <c r="L725" s="213">
        <v>0</v>
      </c>
      <c r="M725" s="213">
        <v>0</v>
      </c>
      <c r="N725" s="213">
        <v>65.25</v>
      </c>
      <c r="O725" s="213">
        <v>0</v>
      </c>
      <c r="P725" s="213">
        <v>0</v>
      </c>
      <c r="Q725" s="213">
        <v>0</v>
      </c>
      <c r="R725" s="213">
        <v>0</v>
      </c>
    </row>
    <row r="726" spans="1:18">
      <c r="A726" s="944" t="s">
        <v>23</v>
      </c>
      <c r="B726" s="944" t="s">
        <v>436</v>
      </c>
      <c r="C726" s="51" t="s">
        <v>4679</v>
      </c>
      <c r="D726" s="51" t="s">
        <v>6614</v>
      </c>
      <c r="E726" s="51" t="s">
        <v>6987</v>
      </c>
      <c r="F726" s="287">
        <f t="shared" si="11"/>
        <v>34.090000000000003</v>
      </c>
      <c r="G726" s="213">
        <v>0</v>
      </c>
      <c r="H726" s="213">
        <v>0</v>
      </c>
      <c r="I726" s="213">
        <v>0</v>
      </c>
      <c r="J726" s="213">
        <v>0</v>
      </c>
      <c r="K726" s="213">
        <v>16.54</v>
      </c>
      <c r="L726" s="213">
        <v>0</v>
      </c>
      <c r="M726" s="213">
        <v>0</v>
      </c>
      <c r="N726" s="213">
        <v>0</v>
      </c>
      <c r="O726" s="213">
        <v>0</v>
      </c>
      <c r="P726" s="213">
        <v>17.55</v>
      </c>
      <c r="Q726" s="213">
        <v>0</v>
      </c>
      <c r="R726" s="213">
        <v>0</v>
      </c>
    </row>
    <row r="727" spans="1:18">
      <c r="A727" s="944" t="s">
        <v>23</v>
      </c>
      <c r="B727" s="944" t="s">
        <v>436</v>
      </c>
      <c r="C727" s="51" t="s">
        <v>4679</v>
      </c>
      <c r="D727" s="51" t="s">
        <v>6614</v>
      </c>
      <c r="E727" s="51" t="s">
        <v>6987</v>
      </c>
      <c r="F727" s="287">
        <f t="shared" si="11"/>
        <v>831.85</v>
      </c>
      <c r="G727" s="213">
        <v>0</v>
      </c>
      <c r="H727" s="213">
        <v>18.309999999999999</v>
      </c>
      <c r="I727" s="213">
        <v>-0.15</v>
      </c>
      <c r="J727" s="213">
        <v>0</v>
      </c>
      <c r="K727" s="213">
        <v>0</v>
      </c>
      <c r="L727" s="213">
        <v>0</v>
      </c>
      <c r="M727" s="213">
        <v>0</v>
      </c>
      <c r="N727" s="213">
        <v>0</v>
      </c>
      <c r="O727" s="213">
        <v>726.6</v>
      </c>
      <c r="P727" s="213">
        <v>87.09</v>
      </c>
      <c r="Q727" s="213">
        <v>0</v>
      </c>
      <c r="R727" s="213">
        <v>315.7</v>
      </c>
    </row>
    <row r="728" spans="1:18">
      <c r="A728" s="944" t="s">
        <v>23</v>
      </c>
      <c r="B728" s="944" t="s">
        <v>436</v>
      </c>
      <c r="C728" s="51" t="s">
        <v>4679</v>
      </c>
      <c r="D728" s="51" t="s">
        <v>6614</v>
      </c>
      <c r="E728" s="51" t="s">
        <v>6987</v>
      </c>
      <c r="F728" s="287">
        <f t="shared" si="11"/>
        <v>0</v>
      </c>
      <c r="G728" s="213">
        <v>0</v>
      </c>
      <c r="H728" s="213">
        <v>0</v>
      </c>
      <c r="I728" s="213">
        <v>0</v>
      </c>
      <c r="J728" s="213">
        <v>0</v>
      </c>
      <c r="K728" s="213">
        <v>0</v>
      </c>
      <c r="L728" s="213">
        <v>0</v>
      </c>
      <c r="M728" s="213">
        <v>0</v>
      </c>
      <c r="N728" s="213">
        <v>0</v>
      </c>
      <c r="O728" s="213">
        <v>0</v>
      </c>
      <c r="P728" s="213">
        <v>0</v>
      </c>
      <c r="Q728" s="213">
        <v>0</v>
      </c>
      <c r="R728" s="213">
        <v>3.17</v>
      </c>
    </row>
    <row r="729" spans="1:18">
      <c r="A729" s="944" t="s">
        <v>23</v>
      </c>
      <c r="B729" s="944" t="s">
        <v>436</v>
      </c>
      <c r="C729" s="51" t="s">
        <v>4679</v>
      </c>
      <c r="D729" s="51" t="s">
        <v>6614</v>
      </c>
      <c r="E729" s="51" t="s">
        <v>6987</v>
      </c>
      <c r="F729" s="287">
        <f t="shared" si="11"/>
        <v>234.43</v>
      </c>
      <c r="G729" s="213">
        <v>0</v>
      </c>
      <c r="H729" s="213">
        <v>0</v>
      </c>
      <c r="I729" s="213">
        <v>0</v>
      </c>
      <c r="J729" s="213">
        <v>0</v>
      </c>
      <c r="K729" s="213">
        <v>0</v>
      </c>
      <c r="L729" s="213">
        <v>0</v>
      </c>
      <c r="M729" s="213">
        <v>0</v>
      </c>
      <c r="N729" s="213">
        <v>0</v>
      </c>
      <c r="O729" s="213">
        <v>136.83000000000001</v>
      </c>
      <c r="P729" s="213">
        <v>0</v>
      </c>
      <c r="Q729" s="213">
        <v>97.6</v>
      </c>
      <c r="R729" s="213">
        <v>0</v>
      </c>
    </row>
    <row r="730" spans="1:18">
      <c r="A730" s="944" t="s">
        <v>23</v>
      </c>
      <c r="B730" s="944" t="s">
        <v>436</v>
      </c>
      <c r="C730" s="51" t="s">
        <v>4679</v>
      </c>
      <c r="D730" s="51" t="s">
        <v>6614</v>
      </c>
      <c r="E730" s="51" t="s">
        <v>6987</v>
      </c>
      <c r="F730" s="287">
        <f t="shared" si="11"/>
        <v>3653.0299999999997</v>
      </c>
      <c r="G730" s="213">
        <v>0</v>
      </c>
      <c r="H730" s="213">
        <v>193.6</v>
      </c>
      <c r="I730" s="213">
        <v>37.880000000000003</v>
      </c>
      <c r="J730" s="213">
        <v>333.49</v>
      </c>
      <c r="K730" s="213">
        <v>302.10000000000002</v>
      </c>
      <c r="L730" s="213">
        <v>0</v>
      </c>
      <c r="M730" s="213">
        <v>0</v>
      </c>
      <c r="N730" s="213">
        <v>118.51</v>
      </c>
      <c r="O730" s="213">
        <v>0</v>
      </c>
      <c r="P730" s="213">
        <v>2595.66</v>
      </c>
      <c r="Q730" s="213">
        <v>71.790000000000006</v>
      </c>
      <c r="R730" s="213">
        <v>298.91000000000003</v>
      </c>
    </row>
    <row r="731" spans="1:18">
      <c r="A731" s="944" t="s">
        <v>23</v>
      </c>
      <c r="B731" s="944" t="s">
        <v>436</v>
      </c>
      <c r="C731" s="51" t="s">
        <v>4679</v>
      </c>
      <c r="D731" s="51" t="s">
        <v>6614</v>
      </c>
      <c r="E731" s="51" t="s">
        <v>6987</v>
      </c>
      <c r="F731" s="287">
        <f t="shared" si="11"/>
        <v>14656.300000000001</v>
      </c>
      <c r="G731" s="213">
        <v>0</v>
      </c>
      <c r="H731" s="213">
        <v>713.84</v>
      </c>
      <c r="I731" s="213">
        <v>0</v>
      </c>
      <c r="J731" s="213">
        <v>2831.28</v>
      </c>
      <c r="K731" s="213">
        <v>491.28</v>
      </c>
      <c r="L731" s="213">
        <v>232.78</v>
      </c>
      <c r="M731" s="213">
        <v>1867.16</v>
      </c>
      <c r="N731" s="213">
        <v>1954.8</v>
      </c>
      <c r="O731" s="213">
        <v>2981.14</v>
      </c>
      <c r="P731" s="213">
        <v>2181.61</v>
      </c>
      <c r="Q731" s="213">
        <v>1402.41</v>
      </c>
      <c r="R731" s="213">
        <v>2000.69</v>
      </c>
    </row>
    <row r="732" spans="1:18">
      <c r="A732" s="944" t="s">
        <v>23</v>
      </c>
      <c r="B732" s="944" t="s">
        <v>436</v>
      </c>
      <c r="C732" s="51" t="s">
        <v>4678</v>
      </c>
      <c r="D732" s="51" t="s">
        <v>6602</v>
      </c>
      <c r="E732" s="51" t="s">
        <v>6987</v>
      </c>
      <c r="F732" s="287">
        <f t="shared" si="11"/>
        <v>0</v>
      </c>
      <c r="G732" s="213">
        <v>0</v>
      </c>
      <c r="H732" s="213">
        <v>0</v>
      </c>
      <c r="I732" s="213">
        <v>0</v>
      </c>
      <c r="J732" s="213">
        <v>0</v>
      </c>
      <c r="K732" s="213">
        <v>0</v>
      </c>
      <c r="L732" s="213">
        <v>0</v>
      </c>
      <c r="M732" s="213">
        <v>0</v>
      </c>
      <c r="N732" s="213">
        <v>0</v>
      </c>
      <c r="O732" s="213">
        <v>0</v>
      </c>
      <c r="P732" s="213">
        <v>0</v>
      </c>
      <c r="Q732" s="213">
        <v>0</v>
      </c>
      <c r="R732" s="213">
        <v>90</v>
      </c>
    </row>
    <row r="733" spans="1:18">
      <c r="A733" s="944" t="s">
        <v>23</v>
      </c>
      <c r="B733" s="944" t="s">
        <v>439</v>
      </c>
      <c r="C733" s="51" t="s">
        <v>4679</v>
      </c>
      <c r="D733" s="51" t="s">
        <v>6614</v>
      </c>
      <c r="E733" s="51" t="s">
        <v>6987</v>
      </c>
      <c r="F733" s="287">
        <f t="shared" si="11"/>
        <v>95</v>
      </c>
      <c r="G733" s="213">
        <v>0</v>
      </c>
      <c r="H733" s="213">
        <v>95</v>
      </c>
      <c r="I733" s="213">
        <v>0</v>
      </c>
      <c r="J733" s="213">
        <v>0</v>
      </c>
      <c r="K733" s="213">
        <v>0</v>
      </c>
      <c r="L733" s="213">
        <v>0</v>
      </c>
      <c r="M733" s="213">
        <v>0</v>
      </c>
      <c r="N733" s="213">
        <v>0</v>
      </c>
      <c r="O733" s="213">
        <v>0</v>
      </c>
      <c r="P733" s="213">
        <v>0</v>
      </c>
      <c r="Q733" s="213">
        <v>0</v>
      </c>
      <c r="R733" s="213">
        <v>0</v>
      </c>
    </row>
    <row r="734" spans="1:18">
      <c r="A734" s="944" t="s">
        <v>5795</v>
      </c>
      <c r="B734" s="944" t="s">
        <v>439</v>
      </c>
      <c r="C734" s="51" t="s">
        <v>4679</v>
      </c>
      <c r="D734" s="51" t="s">
        <v>6616</v>
      </c>
      <c r="E734" s="51" t="s">
        <v>6987</v>
      </c>
      <c r="F734" s="287">
        <f t="shared" si="11"/>
        <v>46.5</v>
      </c>
      <c r="G734" s="213">
        <v>0</v>
      </c>
      <c r="H734" s="213">
        <v>0</v>
      </c>
      <c r="I734" s="213">
        <v>0</v>
      </c>
      <c r="J734" s="213">
        <v>0</v>
      </c>
      <c r="K734" s="213">
        <v>0</v>
      </c>
      <c r="L734" s="213">
        <v>0</v>
      </c>
      <c r="M734" s="213">
        <v>0</v>
      </c>
      <c r="N734" s="213">
        <v>0</v>
      </c>
      <c r="O734" s="213">
        <v>46.5</v>
      </c>
      <c r="P734" s="213">
        <v>0</v>
      </c>
      <c r="Q734" s="213">
        <v>0</v>
      </c>
      <c r="R734" s="213">
        <v>105.5</v>
      </c>
    </row>
    <row r="735" spans="1:18">
      <c r="A735" s="944" t="s">
        <v>23</v>
      </c>
      <c r="B735" s="944" t="s">
        <v>439</v>
      </c>
      <c r="C735" s="51" t="s">
        <v>4679</v>
      </c>
      <c r="D735" s="51" t="s">
        <v>6614</v>
      </c>
      <c r="E735" s="51" t="s">
        <v>6987</v>
      </c>
      <c r="F735" s="287">
        <f t="shared" si="11"/>
        <v>66.040000000000006</v>
      </c>
      <c r="G735" s="213">
        <v>0</v>
      </c>
      <c r="H735" s="213">
        <v>0</v>
      </c>
      <c r="I735" s="213">
        <v>0</v>
      </c>
      <c r="J735" s="213">
        <v>0</v>
      </c>
      <c r="K735" s="213">
        <v>0</v>
      </c>
      <c r="L735" s="213">
        <v>0</v>
      </c>
      <c r="M735" s="213">
        <v>0</v>
      </c>
      <c r="N735" s="213">
        <v>0</v>
      </c>
      <c r="O735" s="213">
        <v>0</v>
      </c>
      <c r="P735" s="213">
        <v>66.040000000000006</v>
      </c>
      <c r="Q735" s="213">
        <v>0</v>
      </c>
      <c r="R735" s="213">
        <v>49.98</v>
      </c>
    </row>
    <row r="736" spans="1:18">
      <c r="A736" s="944" t="s">
        <v>5795</v>
      </c>
      <c r="B736" s="944" t="s">
        <v>439</v>
      </c>
      <c r="C736" s="51" t="s">
        <v>4679</v>
      </c>
      <c r="D736" s="51" t="s">
        <v>6616</v>
      </c>
      <c r="E736" s="51" t="s">
        <v>6987</v>
      </c>
      <c r="F736" s="287">
        <f t="shared" si="11"/>
        <v>1842.5700000000002</v>
      </c>
      <c r="G736" s="213">
        <v>0</v>
      </c>
      <c r="H736" s="213">
        <v>0</v>
      </c>
      <c r="I736" s="213">
        <v>64.150000000000006</v>
      </c>
      <c r="J736" s="213">
        <v>1006.23</v>
      </c>
      <c r="K736" s="213">
        <v>296.88</v>
      </c>
      <c r="L736" s="213">
        <v>0</v>
      </c>
      <c r="M736" s="213">
        <v>0</v>
      </c>
      <c r="N736" s="213">
        <v>0</v>
      </c>
      <c r="O736" s="213">
        <v>312.27</v>
      </c>
      <c r="P736" s="213">
        <v>163.04</v>
      </c>
      <c r="Q736" s="213">
        <v>0</v>
      </c>
      <c r="R736" s="213">
        <v>337.88</v>
      </c>
    </row>
    <row r="737" spans="1:18">
      <c r="A737" s="944" t="s">
        <v>5795</v>
      </c>
      <c r="B737" s="944" t="s">
        <v>439</v>
      </c>
      <c r="C737" s="51" t="s">
        <v>4679</v>
      </c>
      <c r="D737" s="51" t="s">
        <v>6616</v>
      </c>
      <c r="E737" s="51" t="s">
        <v>6987</v>
      </c>
      <c r="F737" s="287">
        <f t="shared" si="11"/>
        <v>2898.6699999999996</v>
      </c>
      <c r="G737" s="213">
        <v>0</v>
      </c>
      <c r="H737" s="213">
        <v>0</v>
      </c>
      <c r="I737" s="213">
        <v>0</v>
      </c>
      <c r="J737" s="213">
        <v>0</v>
      </c>
      <c r="K737" s="213">
        <v>0</v>
      </c>
      <c r="L737" s="213">
        <v>574.91999999999996</v>
      </c>
      <c r="M737" s="213">
        <v>0</v>
      </c>
      <c r="N737" s="213">
        <v>0</v>
      </c>
      <c r="O737" s="213">
        <v>31.55</v>
      </c>
      <c r="P737" s="213">
        <v>0</v>
      </c>
      <c r="Q737" s="213">
        <v>2292.1999999999998</v>
      </c>
      <c r="R737" s="213">
        <v>1699.97</v>
      </c>
    </row>
    <row r="738" spans="1:18">
      <c r="A738" s="944" t="s">
        <v>5795</v>
      </c>
      <c r="B738" s="944" t="s">
        <v>439</v>
      </c>
      <c r="C738" s="51" t="s">
        <v>4679</v>
      </c>
      <c r="D738" s="51" t="s">
        <v>6616</v>
      </c>
      <c r="E738" s="51" t="s">
        <v>6987</v>
      </c>
      <c r="F738" s="287">
        <f t="shared" si="11"/>
        <v>38.04</v>
      </c>
      <c r="G738" s="213">
        <v>0</v>
      </c>
      <c r="H738" s="213">
        <v>0</v>
      </c>
      <c r="I738" s="213">
        <v>0</v>
      </c>
      <c r="J738" s="213">
        <v>0</v>
      </c>
      <c r="K738" s="213">
        <v>0</v>
      </c>
      <c r="L738" s="213">
        <v>0</v>
      </c>
      <c r="M738" s="213">
        <v>0</v>
      </c>
      <c r="N738" s="213">
        <v>0</v>
      </c>
      <c r="O738" s="213">
        <v>0</v>
      </c>
      <c r="P738" s="213">
        <v>38.04</v>
      </c>
      <c r="Q738" s="213">
        <v>0</v>
      </c>
      <c r="R738" s="213">
        <v>0</v>
      </c>
    </row>
    <row r="739" spans="1:18">
      <c r="A739" s="944" t="s">
        <v>5795</v>
      </c>
      <c r="B739" s="944" t="s">
        <v>439</v>
      </c>
      <c r="C739" s="51" t="s">
        <v>4679</v>
      </c>
      <c r="D739" s="51" t="s">
        <v>6616</v>
      </c>
      <c r="E739" s="51" t="s">
        <v>6987</v>
      </c>
      <c r="F739" s="287">
        <f t="shared" si="11"/>
        <v>-0.25</v>
      </c>
      <c r="G739" s="213">
        <v>0</v>
      </c>
      <c r="H739" s="213">
        <v>0</v>
      </c>
      <c r="I739" s="213">
        <v>0.15</v>
      </c>
      <c r="J739" s="213">
        <v>0.6</v>
      </c>
      <c r="K739" s="213">
        <v>0</v>
      </c>
      <c r="L739" s="213">
        <v>0</v>
      </c>
      <c r="M739" s="213">
        <v>0</v>
      </c>
      <c r="N739" s="213">
        <v>0</v>
      </c>
      <c r="O739" s="213">
        <v>0</v>
      </c>
      <c r="P739" s="213">
        <v>-1</v>
      </c>
      <c r="Q739" s="213">
        <v>0</v>
      </c>
      <c r="R739" s="213">
        <v>13.7</v>
      </c>
    </row>
    <row r="740" spans="1:18">
      <c r="A740" s="944" t="s">
        <v>5795</v>
      </c>
      <c r="B740" s="944" t="s">
        <v>439</v>
      </c>
      <c r="C740" s="51" t="s">
        <v>4679</v>
      </c>
      <c r="D740" s="51" t="s">
        <v>6616</v>
      </c>
      <c r="E740" s="51" t="s">
        <v>6987</v>
      </c>
      <c r="F740" s="287">
        <f t="shared" si="11"/>
        <v>871.5</v>
      </c>
      <c r="G740" s="213">
        <v>0</v>
      </c>
      <c r="H740" s="213">
        <v>0</v>
      </c>
      <c r="I740" s="213">
        <v>133.78</v>
      </c>
      <c r="J740" s="213">
        <v>-95.33</v>
      </c>
      <c r="K740" s="213">
        <v>158.86000000000001</v>
      </c>
      <c r="L740" s="213">
        <v>0</v>
      </c>
      <c r="M740" s="213">
        <v>0</v>
      </c>
      <c r="N740" s="213">
        <v>7.39</v>
      </c>
      <c r="O740" s="213">
        <v>169.3</v>
      </c>
      <c r="P740" s="213">
        <v>497.5</v>
      </c>
      <c r="Q740" s="213">
        <v>0</v>
      </c>
      <c r="R740" s="213">
        <v>416.41</v>
      </c>
    </row>
    <row r="741" spans="1:18">
      <c r="A741" s="944" t="s">
        <v>5795</v>
      </c>
      <c r="B741" s="944" t="s">
        <v>439</v>
      </c>
      <c r="C741" s="51" t="s">
        <v>4679</v>
      </c>
      <c r="D741" s="51" t="s">
        <v>6616</v>
      </c>
      <c r="E741" s="51" t="s">
        <v>6987</v>
      </c>
      <c r="F741" s="287">
        <f t="shared" si="11"/>
        <v>0</v>
      </c>
      <c r="G741" s="213">
        <v>0</v>
      </c>
      <c r="H741" s="213">
        <v>0</v>
      </c>
      <c r="I741" s="213">
        <v>0</v>
      </c>
      <c r="J741" s="213">
        <v>0</v>
      </c>
      <c r="K741" s="213">
        <v>0</v>
      </c>
      <c r="L741" s="213">
        <v>0</v>
      </c>
      <c r="M741" s="213">
        <v>0</v>
      </c>
      <c r="N741" s="213">
        <v>0</v>
      </c>
      <c r="O741" s="213">
        <v>0</v>
      </c>
      <c r="P741" s="213">
        <v>0</v>
      </c>
      <c r="Q741" s="213">
        <v>0</v>
      </c>
      <c r="R741" s="213">
        <v>1650</v>
      </c>
    </row>
    <row r="742" spans="1:18">
      <c r="A742" s="944" t="s">
        <v>5795</v>
      </c>
      <c r="B742" s="944" t="s">
        <v>439</v>
      </c>
      <c r="C742" s="51" t="s">
        <v>4679</v>
      </c>
      <c r="D742" s="51" t="s">
        <v>6616</v>
      </c>
      <c r="E742" s="51" t="s">
        <v>6987</v>
      </c>
      <c r="F742" s="287">
        <f t="shared" si="11"/>
        <v>240</v>
      </c>
      <c r="G742" s="213">
        <v>0</v>
      </c>
      <c r="H742" s="213">
        <v>0</v>
      </c>
      <c r="I742" s="213">
        <v>105</v>
      </c>
      <c r="J742" s="213">
        <v>0</v>
      </c>
      <c r="K742" s="213">
        <v>45</v>
      </c>
      <c r="L742" s="213">
        <v>0</v>
      </c>
      <c r="M742" s="213">
        <v>0</v>
      </c>
      <c r="N742" s="213">
        <v>30</v>
      </c>
      <c r="O742" s="213">
        <v>60</v>
      </c>
      <c r="P742" s="213">
        <v>0</v>
      </c>
      <c r="Q742" s="213">
        <v>0</v>
      </c>
      <c r="R742" s="213">
        <v>0</v>
      </c>
    </row>
    <row r="743" spans="1:18">
      <c r="A743" s="944" t="s">
        <v>5795</v>
      </c>
      <c r="B743" s="944" t="s">
        <v>439</v>
      </c>
      <c r="C743" s="51" t="s">
        <v>4679</v>
      </c>
      <c r="D743" s="51" t="s">
        <v>6616</v>
      </c>
      <c r="E743" s="51" t="s">
        <v>6987</v>
      </c>
      <c r="F743" s="287">
        <f t="shared" si="11"/>
        <v>55.04</v>
      </c>
      <c r="G743" s="213">
        <v>0</v>
      </c>
      <c r="H743" s="213">
        <v>0</v>
      </c>
      <c r="I743" s="213">
        <v>0</v>
      </c>
      <c r="J743" s="213">
        <v>0</v>
      </c>
      <c r="K743" s="213">
        <v>0</v>
      </c>
      <c r="L743" s="213">
        <v>0</v>
      </c>
      <c r="M743" s="213">
        <v>55.04</v>
      </c>
      <c r="N743" s="213">
        <v>0</v>
      </c>
      <c r="O743" s="213">
        <v>0</v>
      </c>
      <c r="P743" s="213">
        <v>0</v>
      </c>
      <c r="Q743" s="213">
        <v>0</v>
      </c>
      <c r="R743" s="213">
        <v>0</v>
      </c>
    </row>
    <row r="744" spans="1:18">
      <c r="A744" s="944" t="s">
        <v>5795</v>
      </c>
      <c r="B744" s="944" t="s">
        <v>439</v>
      </c>
      <c r="C744" s="51" t="s">
        <v>4679</v>
      </c>
      <c r="D744" s="51" t="s">
        <v>6616</v>
      </c>
      <c r="E744" s="51" t="s">
        <v>6987</v>
      </c>
      <c r="F744" s="287">
        <f t="shared" si="11"/>
        <v>39.42</v>
      </c>
      <c r="G744" s="213">
        <v>0</v>
      </c>
      <c r="H744" s="213">
        <v>0</v>
      </c>
      <c r="I744" s="213">
        <v>0</v>
      </c>
      <c r="J744" s="213">
        <v>0</v>
      </c>
      <c r="K744" s="213">
        <v>0</v>
      </c>
      <c r="L744" s="213">
        <v>0</v>
      </c>
      <c r="M744" s="213">
        <v>0</v>
      </c>
      <c r="N744" s="213">
        <v>0</v>
      </c>
      <c r="O744" s="213">
        <v>0</v>
      </c>
      <c r="P744" s="213">
        <v>0</v>
      </c>
      <c r="Q744" s="213">
        <v>39.42</v>
      </c>
      <c r="R744" s="213">
        <v>0</v>
      </c>
    </row>
    <row r="745" spans="1:18">
      <c r="A745" s="944" t="s">
        <v>23</v>
      </c>
      <c r="B745" s="944" t="s">
        <v>439</v>
      </c>
      <c r="C745" s="51" t="s">
        <v>4679</v>
      </c>
      <c r="D745" s="51" t="s">
        <v>6614</v>
      </c>
      <c r="E745" s="51" t="s">
        <v>6987</v>
      </c>
      <c r="F745" s="287">
        <f t="shared" si="11"/>
        <v>1114.3800000000001</v>
      </c>
      <c r="G745" s="213">
        <v>0</v>
      </c>
      <c r="H745" s="213">
        <v>0</v>
      </c>
      <c r="I745" s="213">
        <v>0</v>
      </c>
      <c r="J745" s="213">
        <v>0</v>
      </c>
      <c r="K745" s="213">
        <v>0</v>
      </c>
      <c r="L745" s="213">
        <v>0</v>
      </c>
      <c r="M745" s="213">
        <v>0</v>
      </c>
      <c r="N745" s="213">
        <v>0</v>
      </c>
      <c r="O745" s="213">
        <v>0</v>
      </c>
      <c r="P745" s="213">
        <v>1114.3800000000001</v>
      </c>
      <c r="Q745" s="213">
        <v>0</v>
      </c>
      <c r="R745" s="213">
        <v>0</v>
      </c>
    </row>
    <row r="746" spans="1:18">
      <c r="A746" s="944" t="s">
        <v>5795</v>
      </c>
      <c r="B746" s="944" t="s">
        <v>439</v>
      </c>
      <c r="C746" s="51" t="s">
        <v>4679</v>
      </c>
      <c r="D746" s="51" t="s">
        <v>6616</v>
      </c>
      <c r="E746" s="51" t="s">
        <v>6987</v>
      </c>
      <c r="F746" s="287">
        <f t="shared" si="11"/>
        <v>8795.9700000000012</v>
      </c>
      <c r="G746" s="213">
        <v>773.45</v>
      </c>
      <c r="H746" s="213">
        <v>402.09</v>
      </c>
      <c r="I746" s="213">
        <v>0</v>
      </c>
      <c r="J746" s="213">
        <v>260.39</v>
      </c>
      <c r="K746" s="213">
        <v>1235</v>
      </c>
      <c r="L746" s="213">
        <v>2558.25</v>
      </c>
      <c r="M746" s="213">
        <v>1466</v>
      </c>
      <c r="N746" s="213">
        <v>567</v>
      </c>
      <c r="O746" s="213">
        <v>818.77</v>
      </c>
      <c r="P746" s="213">
        <v>715.02</v>
      </c>
      <c r="Q746" s="213">
        <v>0</v>
      </c>
      <c r="R746" s="213">
        <v>1661.74</v>
      </c>
    </row>
    <row r="747" spans="1:18">
      <c r="A747" s="944" t="s">
        <v>5795</v>
      </c>
      <c r="B747" s="944" t="s">
        <v>439</v>
      </c>
      <c r="C747" s="51" t="s">
        <v>4678</v>
      </c>
      <c r="D747" s="51" t="s">
        <v>6617</v>
      </c>
      <c r="E747" s="51" t="s">
        <v>6987</v>
      </c>
      <c r="F747" s="287">
        <f t="shared" si="11"/>
        <v>0</v>
      </c>
      <c r="G747" s="213">
        <v>0</v>
      </c>
      <c r="H747" s="213">
        <v>0</v>
      </c>
      <c r="I747" s="213">
        <v>0</v>
      </c>
      <c r="J747" s="213">
        <v>0</v>
      </c>
      <c r="K747" s="213">
        <v>0</v>
      </c>
      <c r="L747" s="213">
        <v>0</v>
      </c>
      <c r="M747" s="213">
        <v>0</v>
      </c>
      <c r="N747" s="213">
        <v>0</v>
      </c>
      <c r="O747" s="213">
        <v>0</v>
      </c>
      <c r="P747" s="213">
        <v>0</v>
      </c>
      <c r="Q747" s="213">
        <v>0</v>
      </c>
      <c r="R747" s="213">
        <v>90</v>
      </c>
    </row>
    <row r="748" spans="1:18">
      <c r="A748" s="944" t="s">
        <v>1524</v>
      </c>
      <c r="B748" s="944" t="s">
        <v>1913</v>
      </c>
      <c r="C748" s="51" t="s">
        <v>4679</v>
      </c>
      <c r="D748" s="51" t="s">
        <v>6606</v>
      </c>
      <c r="E748" s="51" t="s">
        <v>6987</v>
      </c>
      <c r="F748" s="287">
        <f t="shared" si="11"/>
        <v>20.46</v>
      </c>
      <c r="G748" s="213">
        <v>0</v>
      </c>
      <c r="H748" s="213">
        <v>0</v>
      </c>
      <c r="I748" s="213">
        <v>0</v>
      </c>
      <c r="J748" s="213">
        <v>0</v>
      </c>
      <c r="K748" s="213">
        <v>0</v>
      </c>
      <c r="L748" s="213">
        <v>20.46</v>
      </c>
      <c r="M748" s="213">
        <v>0</v>
      </c>
      <c r="N748" s="213">
        <v>0</v>
      </c>
      <c r="O748" s="213">
        <v>0</v>
      </c>
      <c r="P748" s="213">
        <v>0</v>
      </c>
      <c r="Q748" s="213">
        <v>0</v>
      </c>
      <c r="R748" s="213">
        <v>0</v>
      </c>
    </row>
    <row r="749" spans="1:18">
      <c r="A749" s="944" t="s">
        <v>1524</v>
      </c>
      <c r="B749" s="944" t="s">
        <v>1913</v>
      </c>
      <c r="C749" s="51" t="s">
        <v>4679</v>
      </c>
      <c r="D749" s="51" t="s">
        <v>6606</v>
      </c>
      <c r="E749" s="51" t="s">
        <v>6987</v>
      </c>
      <c r="F749" s="287">
        <f t="shared" si="11"/>
        <v>288.56</v>
      </c>
      <c r="G749" s="213">
        <v>0</v>
      </c>
      <c r="H749" s="213">
        <v>35.840000000000003</v>
      </c>
      <c r="I749" s="213">
        <v>14.87</v>
      </c>
      <c r="J749" s="213">
        <v>0</v>
      </c>
      <c r="K749" s="213">
        <v>21.42</v>
      </c>
      <c r="L749" s="213">
        <v>28.18</v>
      </c>
      <c r="M749" s="213">
        <v>33.01</v>
      </c>
      <c r="N749" s="213">
        <v>38.14</v>
      </c>
      <c r="O749" s="213">
        <v>34.64</v>
      </c>
      <c r="P749" s="213">
        <v>47.61</v>
      </c>
      <c r="Q749" s="213">
        <v>34.85</v>
      </c>
      <c r="R749" s="213">
        <v>53.46</v>
      </c>
    </row>
    <row r="750" spans="1:18">
      <c r="A750" s="944" t="s">
        <v>1524</v>
      </c>
      <c r="B750" s="944" t="s">
        <v>1913</v>
      </c>
      <c r="C750" s="51" t="s">
        <v>4679</v>
      </c>
      <c r="D750" s="51" t="s">
        <v>6606</v>
      </c>
      <c r="E750" s="51" t="s">
        <v>6987</v>
      </c>
      <c r="F750" s="287">
        <f t="shared" si="11"/>
        <v>140.24</v>
      </c>
      <c r="G750" s="213">
        <v>0</v>
      </c>
      <c r="H750" s="213">
        <v>0</v>
      </c>
      <c r="I750" s="213">
        <v>0</v>
      </c>
      <c r="J750" s="213">
        <v>0</v>
      </c>
      <c r="K750" s="213">
        <v>0</v>
      </c>
      <c r="L750" s="213">
        <v>0</v>
      </c>
      <c r="M750" s="213">
        <v>0</v>
      </c>
      <c r="N750" s="213">
        <v>181.18</v>
      </c>
      <c r="O750" s="213">
        <v>0</v>
      </c>
      <c r="P750" s="213">
        <v>-40.94</v>
      </c>
      <c r="Q750" s="213">
        <v>0</v>
      </c>
      <c r="R750" s="213">
        <v>0</v>
      </c>
    </row>
    <row r="751" spans="1:18">
      <c r="A751" s="944" t="s">
        <v>1524</v>
      </c>
      <c r="B751" s="944" t="s">
        <v>1913</v>
      </c>
      <c r="C751" s="51" t="s">
        <v>4678</v>
      </c>
      <c r="D751" s="51" t="s">
        <v>6607</v>
      </c>
      <c r="E751" s="51" t="s">
        <v>6987</v>
      </c>
      <c r="F751" s="287">
        <f t="shared" si="11"/>
        <v>0</v>
      </c>
      <c r="G751" s="213">
        <v>0</v>
      </c>
      <c r="H751" s="213">
        <v>0</v>
      </c>
      <c r="I751" s="213">
        <v>0</v>
      </c>
      <c r="J751" s="213">
        <v>0</v>
      </c>
      <c r="K751" s="213">
        <v>0</v>
      </c>
      <c r="L751" s="213">
        <v>0</v>
      </c>
      <c r="M751" s="213">
        <v>0</v>
      </c>
      <c r="N751" s="213">
        <v>0</v>
      </c>
      <c r="O751" s="213">
        <v>0</v>
      </c>
      <c r="P751" s="213">
        <v>0</v>
      </c>
      <c r="Q751" s="213">
        <v>0</v>
      </c>
      <c r="R751" s="213">
        <v>135</v>
      </c>
    </row>
    <row r="752" spans="1:18">
      <c r="A752" s="944" t="s">
        <v>1524</v>
      </c>
      <c r="B752" s="944" t="s">
        <v>446</v>
      </c>
      <c r="C752" s="51" t="s">
        <v>4679</v>
      </c>
      <c r="D752" s="51" t="s">
        <v>6606</v>
      </c>
      <c r="E752" s="51" t="s">
        <v>6987</v>
      </c>
      <c r="F752" s="287">
        <f t="shared" si="11"/>
        <v>1009.09</v>
      </c>
      <c r="G752" s="213">
        <v>277.86</v>
      </c>
      <c r="H752" s="213">
        <v>0</v>
      </c>
      <c r="I752" s="213">
        <v>277.86</v>
      </c>
      <c r="J752" s="213">
        <v>113.94</v>
      </c>
      <c r="K752" s="213">
        <v>194.02</v>
      </c>
      <c r="L752" s="213">
        <v>0</v>
      </c>
      <c r="M752" s="213">
        <v>0</v>
      </c>
      <c r="N752" s="213">
        <v>46.31</v>
      </c>
      <c r="O752" s="213">
        <v>0</v>
      </c>
      <c r="P752" s="213">
        <v>0</v>
      </c>
      <c r="Q752" s="213">
        <v>99.1</v>
      </c>
      <c r="R752" s="213">
        <v>273.68</v>
      </c>
    </row>
    <row r="753" spans="1:18">
      <c r="A753" s="944" t="s">
        <v>1524</v>
      </c>
      <c r="B753" s="944" t="s">
        <v>446</v>
      </c>
      <c r="C753" s="51" t="s">
        <v>4679</v>
      </c>
      <c r="D753" s="51" t="s">
        <v>6606</v>
      </c>
      <c r="E753" s="51" t="s">
        <v>6987</v>
      </c>
      <c r="F753" s="287">
        <f t="shared" si="11"/>
        <v>344.52</v>
      </c>
      <c r="G753" s="213">
        <v>0</v>
      </c>
      <c r="H753" s="213">
        <v>0</v>
      </c>
      <c r="I753" s="213">
        <v>32.119999999999997</v>
      </c>
      <c r="J753" s="213">
        <v>0</v>
      </c>
      <c r="K753" s="213">
        <v>0</v>
      </c>
      <c r="L753" s="213">
        <v>0</v>
      </c>
      <c r="M753" s="213">
        <v>0</v>
      </c>
      <c r="N753" s="213">
        <v>0</v>
      </c>
      <c r="O753" s="213">
        <v>0</v>
      </c>
      <c r="P753" s="213">
        <v>0</v>
      </c>
      <c r="Q753" s="213">
        <v>312.39999999999998</v>
      </c>
      <c r="R753" s="213">
        <v>68.95</v>
      </c>
    </row>
    <row r="754" spans="1:18">
      <c r="A754" s="944" t="s">
        <v>1524</v>
      </c>
      <c r="B754" s="944" t="s">
        <v>446</v>
      </c>
      <c r="C754" s="51" t="s">
        <v>4679</v>
      </c>
      <c r="D754" s="51" t="s">
        <v>6606</v>
      </c>
      <c r="E754" s="51" t="s">
        <v>6987</v>
      </c>
      <c r="F754" s="287">
        <f t="shared" si="11"/>
        <v>2331.56</v>
      </c>
      <c r="G754" s="213">
        <v>0</v>
      </c>
      <c r="H754" s="213">
        <v>0</v>
      </c>
      <c r="I754" s="213">
        <v>160.97999999999999</v>
      </c>
      <c r="J754" s="213">
        <v>792.48</v>
      </c>
      <c r="K754" s="213">
        <v>747.61</v>
      </c>
      <c r="L754" s="213">
        <v>331.25</v>
      </c>
      <c r="M754" s="213">
        <v>182</v>
      </c>
      <c r="N754" s="213">
        <v>0</v>
      </c>
      <c r="O754" s="213">
        <v>18</v>
      </c>
      <c r="P754" s="213">
        <v>99.24</v>
      </c>
      <c r="Q754" s="213">
        <v>0</v>
      </c>
      <c r="R754" s="213">
        <v>52</v>
      </c>
    </row>
    <row r="755" spans="1:18">
      <c r="A755" s="944" t="s">
        <v>1524</v>
      </c>
      <c r="B755" s="944" t="s">
        <v>446</v>
      </c>
      <c r="C755" s="51" t="s">
        <v>4679</v>
      </c>
      <c r="D755" s="51" t="s">
        <v>6606</v>
      </c>
      <c r="E755" s="51" t="s">
        <v>6987</v>
      </c>
      <c r="F755" s="287">
        <f t="shared" si="11"/>
        <v>7141.44</v>
      </c>
      <c r="G755" s="213">
        <v>37.28</v>
      </c>
      <c r="H755" s="213">
        <v>2089.92</v>
      </c>
      <c r="I755" s="213">
        <v>1557.11</v>
      </c>
      <c r="J755" s="213">
        <v>418.88</v>
      </c>
      <c r="K755" s="213">
        <v>437.83</v>
      </c>
      <c r="L755" s="213">
        <v>329.36</v>
      </c>
      <c r="M755" s="213">
        <v>52.5</v>
      </c>
      <c r="N755" s="213">
        <v>1197.1600000000001</v>
      </c>
      <c r="O755" s="213">
        <v>748.84</v>
      </c>
      <c r="P755" s="213">
        <v>152.12</v>
      </c>
      <c r="Q755" s="213">
        <v>120.44</v>
      </c>
      <c r="R755" s="213">
        <v>1248.45</v>
      </c>
    </row>
    <row r="756" spans="1:18">
      <c r="A756" s="944" t="s">
        <v>1524</v>
      </c>
      <c r="B756" s="944" t="s">
        <v>446</v>
      </c>
      <c r="C756" s="51" t="s">
        <v>4679</v>
      </c>
      <c r="D756" s="51" t="s">
        <v>6606</v>
      </c>
      <c r="E756" s="51" t="s">
        <v>6987</v>
      </c>
      <c r="F756" s="287">
        <f t="shared" si="11"/>
        <v>6664.6299999999992</v>
      </c>
      <c r="G756" s="213">
        <v>0</v>
      </c>
      <c r="H756" s="213">
        <v>212.76</v>
      </c>
      <c r="I756" s="213">
        <v>183.03</v>
      </c>
      <c r="J756" s="213">
        <v>175.13</v>
      </c>
      <c r="K756" s="213">
        <v>320.98</v>
      </c>
      <c r="L756" s="213">
        <v>804.24</v>
      </c>
      <c r="M756" s="213">
        <v>595.17999999999995</v>
      </c>
      <c r="N756" s="213">
        <v>1537.28</v>
      </c>
      <c r="O756" s="213">
        <v>1621.47</v>
      </c>
      <c r="P756" s="213">
        <v>21.04</v>
      </c>
      <c r="Q756" s="213">
        <v>1193.52</v>
      </c>
      <c r="R756" s="213">
        <v>3591.47</v>
      </c>
    </row>
    <row r="757" spans="1:18">
      <c r="A757" s="944" t="s">
        <v>1524</v>
      </c>
      <c r="B757" s="944" t="s">
        <v>446</v>
      </c>
      <c r="C757" s="51" t="s">
        <v>4679</v>
      </c>
      <c r="D757" s="51" t="s">
        <v>6606</v>
      </c>
      <c r="E757" s="51" t="s">
        <v>6987</v>
      </c>
      <c r="F757" s="287">
        <f t="shared" si="11"/>
        <v>1717.15</v>
      </c>
      <c r="G757" s="213">
        <v>0</v>
      </c>
      <c r="H757" s="213">
        <v>0</v>
      </c>
      <c r="I757" s="213">
        <v>0</v>
      </c>
      <c r="J757" s="213">
        <v>0</v>
      </c>
      <c r="K757" s="213">
        <v>0</v>
      </c>
      <c r="L757" s="213">
        <v>36.25</v>
      </c>
      <c r="M757" s="213">
        <v>0</v>
      </c>
      <c r="N757" s="213">
        <v>419.26</v>
      </c>
      <c r="O757" s="213">
        <v>163.22</v>
      </c>
      <c r="P757" s="213">
        <v>284.42</v>
      </c>
      <c r="Q757" s="213">
        <v>814</v>
      </c>
      <c r="R757" s="213">
        <v>0</v>
      </c>
    </row>
    <row r="758" spans="1:18">
      <c r="A758" s="944" t="s">
        <v>1524</v>
      </c>
      <c r="B758" s="944" t="s">
        <v>446</v>
      </c>
      <c r="C758" s="51" t="s">
        <v>4679</v>
      </c>
      <c r="D758" s="51" t="s">
        <v>6606</v>
      </c>
      <c r="E758" s="51" t="s">
        <v>6987</v>
      </c>
      <c r="F758" s="287">
        <f t="shared" si="11"/>
        <v>83.74</v>
      </c>
      <c r="G758" s="213">
        <v>0</v>
      </c>
      <c r="H758" s="213">
        <v>0</v>
      </c>
      <c r="I758" s="213">
        <v>0</v>
      </c>
      <c r="J758" s="213">
        <v>0</v>
      </c>
      <c r="K758" s="213">
        <v>0</v>
      </c>
      <c r="L758" s="213">
        <v>0</v>
      </c>
      <c r="M758" s="213">
        <v>0</v>
      </c>
      <c r="N758" s="213">
        <v>0</v>
      </c>
      <c r="O758" s="213">
        <v>83.74</v>
      </c>
      <c r="P758" s="213">
        <v>0</v>
      </c>
      <c r="Q758" s="213">
        <v>0</v>
      </c>
      <c r="R758" s="213">
        <v>0</v>
      </c>
    </row>
    <row r="759" spans="1:18">
      <c r="A759" s="944" t="s">
        <v>1524</v>
      </c>
      <c r="B759" s="944" t="s">
        <v>446</v>
      </c>
      <c r="C759" s="51" t="s">
        <v>4679</v>
      </c>
      <c r="D759" s="51" t="s">
        <v>6606</v>
      </c>
      <c r="E759" s="51" t="s">
        <v>6987</v>
      </c>
      <c r="F759" s="287">
        <f t="shared" si="11"/>
        <v>524.75</v>
      </c>
      <c r="G759" s="213">
        <v>0</v>
      </c>
      <c r="H759" s="213">
        <v>0</v>
      </c>
      <c r="I759" s="213">
        <v>0</v>
      </c>
      <c r="J759" s="213">
        <v>0</v>
      </c>
      <c r="K759" s="213">
        <v>0</v>
      </c>
      <c r="L759" s="213">
        <v>35.53</v>
      </c>
      <c r="M759" s="213">
        <v>29.08</v>
      </c>
      <c r="N759" s="213">
        <v>-29.08</v>
      </c>
      <c r="O759" s="213">
        <v>16.329999999999998</v>
      </c>
      <c r="P759" s="213">
        <v>346.29</v>
      </c>
      <c r="Q759" s="213">
        <v>126.6</v>
      </c>
      <c r="R759" s="213">
        <v>519.23</v>
      </c>
    </row>
    <row r="760" spans="1:18">
      <c r="A760" s="944" t="s">
        <v>1524</v>
      </c>
      <c r="B760" s="944" t="s">
        <v>446</v>
      </c>
      <c r="C760" s="51" t="s">
        <v>4679</v>
      </c>
      <c r="D760" s="51" t="s">
        <v>6606</v>
      </c>
      <c r="E760" s="51" t="s">
        <v>6987</v>
      </c>
      <c r="F760" s="287">
        <f t="shared" si="11"/>
        <v>4256.5700000000006</v>
      </c>
      <c r="G760" s="213">
        <v>0</v>
      </c>
      <c r="H760" s="213">
        <v>349.97</v>
      </c>
      <c r="I760" s="213">
        <v>197.43</v>
      </c>
      <c r="J760" s="213">
        <v>92.9</v>
      </c>
      <c r="K760" s="213">
        <v>34.119999999999997</v>
      </c>
      <c r="L760" s="213">
        <v>1934.76</v>
      </c>
      <c r="M760" s="213">
        <v>371.71</v>
      </c>
      <c r="N760" s="213">
        <v>900.04</v>
      </c>
      <c r="O760" s="213">
        <v>0</v>
      </c>
      <c r="P760" s="213">
        <v>10.76</v>
      </c>
      <c r="Q760" s="213">
        <v>364.88</v>
      </c>
      <c r="R760" s="213">
        <v>663.44</v>
      </c>
    </row>
    <row r="761" spans="1:18">
      <c r="A761" s="944" t="s">
        <v>1524</v>
      </c>
      <c r="B761" s="944" t="s">
        <v>446</v>
      </c>
      <c r="C761" s="51" t="s">
        <v>4679</v>
      </c>
      <c r="D761" s="51" t="s">
        <v>6606</v>
      </c>
      <c r="E761" s="51" t="s">
        <v>6987</v>
      </c>
      <c r="F761" s="287">
        <f t="shared" si="11"/>
        <v>8678.25</v>
      </c>
      <c r="G761" s="213">
        <v>0</v>
      </c>
      <c r="H761" s="213">
        <v>168.2</v>
      </c>
      <c r="I761" s="213">
        <v>45</v>
      </c>
      <c r="J761" s="213">
        <v>0</v>
      </c>
      <c r="K761" s="213">
        <v>244.05</v>
      </c>
      <c r="L761" s="213">
        <v>456.41</v>
      </c>
      <c r="M761" s="213">
        <v>2240.1</v>
      </c>
      <c r="N761" s="213">
        <v>16.149999999999999</v>
      </c>
      <c r="O761" s="213">
        <v>399.11</v>
      </c>
      <c r="P761" s="213">
        <v>111.87</v>
      </c>
      <c r="Q761" s="213">
        <v>4997.3599999999997</v>
      </c>
      <c r="R761" s="213">
        <v>2066.94</v>
      </c>
    </row>
    <row r="762" spans="1:18">
      <c r="A762" s="944" t="s">
        <v>1524</v>
      </c>
      <c r="B762" s="944" t="s">
        <v>446</v>
      </c>
      <c r="C762" s="51" t="s">
        <v>4679</v>
      </c>
      <c r="D762" s="51" t="s">
        <v>6606</v>
      </c>
      <c r="E762" s="51" t="s">
        <v>6987</v>
      </c>
      <c r="F762" s="287">
        <f t="shared" si="11"/>
        <v>3678.9300000000003</v>
      </c>
      <c r="G762" s="213">
        <v>0</v>
      </c>
      <c r="H762" s="213">
        <v>0</v>
      </c>
      <c r="I762" s="213">
        <v>317.86</v>
      </c>
      <c r="J762" s="213">
        <v>0</v>
      </c>
      <c r="K762" s="213">
        <v>0</v>
      </c>
      <c r="L762" s="213">
        <v>36.17</v>
      </c>
      <c r="M762" s="213">
        <v>3324.9</v>
      </c>
      <c r="N762" s="213">
        <v>0</v>
      </c>
      <c r="O762" s="213">
        <v>0</v>
      </c>
      <c r="P762" s="213">
        <v>0</v>
      </c>
      <c r="Q762" s="213">
        <v>0</v>
      </c>
      <c r="R762" s="213">
        <v>0</v>
      </c>
    </row>
    <row r="763" spans="1:18">
      <c r="A763" s="944" t="s">
        <v>1524</v>
      </c>
      <c r="B763" s="944" t="s">
        <v>446</v>
      </c>
      <c r="C763" s="51" t="s">
        <v>4679</v>
      </c>
      <c r="D763" s="51" t="s">
        <v>6606</v>
      </c>
      <c r="E763" s="51" t="s">
        <v>6987</v>
      </c>
      <c r="F763" s="287">
        <f t="shared" si="11"/>
        <v>0</v>
      </c>
      <c r="G763" s="213">
        <v>0</v>
      </c>
      <c r="H763" s="213">
        <v>0</v>
      </c>
      <c r="I763" s="213">
        <v>0</v>
      </c>
      <c r="J763" s="213">
        <v>0</v>
      </c>
      <c r="K763" s="213">
        <v>0</v>
      </c>
      <c r="L763" s="213">
        <v>0</v>
      </c>
      <c r="M763" s="213">
        <v>0</v>
      </c>
      <c r="N763" s="213">
        <v>0</v>
      </c>
      <c r="O763" s="213">
        <v>0</v>
      </c>
      <c r="P763" s="213">
        <v>0</v>
      </c>
      <c r="Q763" s="213">
        <v>0</v>
      </c>
      <c r="R763" s="213">
        <v>166.66</v>
      </c>
    </row>
    <row r="764" spans="1:18">
      <c r="A764" s="944" t="s">
        <v>1524</v>
      </c>
      <c r="B764" s="944" t="s">
        <v>446</v>
      </c>
      <c r="C764" s="51" t="s">
        <v>4679</v>
      </c>
      <c r="D764" s="51" t="s">
        <v>6606</v>
      </c>
      <c r="E764" s="51" t="s">
        <v>6987</v>
      </c>
      <c r="F764" s="287">
        <f t="shared" si="11"/>
        <v>1411.67</v>
      </c>
      <c r="G764" s="213">
        <v>0</v>
      </c>
      <c r="H764" s="213">
        <v>0</v>
      </c>
      <c r="I764" s="213">
        <v>0</v>
      </c>
      <c r="J764" s="213">
        <v>0</v>
      </c>
      <c r="K764" s="213">
        <v>573.6</v>
      </c>
      <c r="L764" s="213">
        <v>348.18</v>
      </c>
      <c r="M764" s="213">
        <v>489.89</v>
      </c>
      <c r="N764" s="213">
        <v>0</v>
      </c>
      <c r="O764" s="213">
        <v>0</v>
      </c>
      <c r="P764" s="213">
        <v>0</v>
      </c>
      <c r="Q764" s="213">
        <v>0</v>
      </c>
      <c r="R764" s="213">
        <v>0</v>
      </c>
    </row>
    <row r="765" spans="1:18">
      <c r="A765" s="944" t="s">
        <v>1524</v>
      </c>
      <c r="B765" s="944" t="s">
        <v>446</v>
      </c>
      <c r="C765" s="51" t="s">
        <v>4679</v>
      </c>
      <c r="D765" s="51" t="s">
        <v>6606</v>
      </c>
      <c r="E765" s="51" t="s">
        <v>6987</v>
      </c>
      <c r="F765" s="287">
        <f t="shared" si="11"/>
        <v>6802.58</v>
      </c>
      <c r="G765" s="213">
        <v>286.17</v>
      </c>
      <c r="H765" s="213">
        <v>551.36</v>
      </c>
      <c r="I765" s="213">
        <v>836.66</v>
      </c>
      <c r="J765" s="213">
        <v>459.5</v>
      </c>
      <c r="K765" s="213">
        <v>669.48</v>
      </c>
      <c r="L765" s="213">
        <v>512.74</v>
      </c>
      <c r="M765" s="213">
        <v>405.05</v>
      </c>
      <c r="N765" s="213">
        <v>453.43</v>
      </c>
      <c r="O765" s="213">
        <v>428.95</v>
      </c>
      <c r="P765" s="213">
        <v>1167.4000000000001</v>
      </c>
      <c r="Q765" s="213">
        <v>1031.8399999999999</v>
      </c>
      <c r="R765" s="213">
        <v>1206.3800000000001</v>
      </c>
    </row>
    <row r="766" spans="1:18">
      <c r="A766" s="944" t="s">
        <v>1524</v>
      </c>
      <c r="B766" s="944" t="s">
        <v>446</v>
      </c>
      <c r="C766" s="51" t="s">
        <v>4679</v>
      </c>
      <c r="D766" s="51" t="s">
        <v>6606</v>
      </c>
      <c r="E766" s="51" t="s">
        <v>6987</v>
      </c>
      <c r="F766" s="287">
        <f t="shared" si="11"/>
        <v>1194.33</v>
      </c>
      <c r="G766" s="213">
        <v>0</v>
      </c>
      <c r="H766" s="213">
        <v>0</v>
      </c>
      <c r="I766" s="213">
        <v>356.51</v>
      </c>
      <c r="J766" s="213">
        <v>179.53</v>
      </c>
      <c r="K766" s="213">
        <v>283.89</v>
      </c>
      <c r="L766" s="213">
        <v>44.38</v>
      </c>
      <c r="M766" s="213">
        <v>53.67</v>
      </c>
      <c r="N766" s="213">
        <v>128.24</v>
      </c>
      <c r="O766" s="213">
        <v>120.45</v>
      </c>
      <c r="P766" s="213">
        <v>11.67</v>
      </c>
      <c r="Q766" s="213">
        <v>15.99</v>
      </c>
      <c r="R766" s="213">
        <v>569.35</v>
      </c>
    </row>
    <row r="767" spans="1:18">
      <c r="A767" s="944" t="s">
        <v>1524</v>
      </c>
      <c r="B767" s="944" t="s">
        <v>446</v>
      </c>
      <c r="C767" s="51" t="s">
        <v>4679</v>
      </c>
      <c r="D767" s="51" t="s">
        <v>6606</v>
      </c>
      <c r="E767" s="51" t="s">
        <v>6987</v>
      </c>
      <c r="F767" s="287">
        <f t="shared" si="11"/>
        <v>1015.96</v>
      </c>
      <c r="G767" s="213">
        <v>0</v>
      </c>
      <c r="H767" s="213">
        <v>227.83</v>
      </c>
      <c r="I767" s="213">
        <v>0</v>
      </c>
      <c r="J767" s="213">
        <v>0</v>
      </c>
      <c r="K767" s="213">
        <v>0</v>
      </c>
      <c r="L767" s="213">
        <v>0</v>
      </c>
      <c r="M767" s="213">
        <v>788.13</v>
      </c>
      <c r="N767" s="213">
        <v>0</v>
      </c>
      <c r="O767" s="213">
        <v>0</v>
      </c>
      <c r="P767" s="213">
        <v>0</v>
      </c>
      <c r="Q767" s="213">
        <v>0</v>
      </c>
      <c r="R767" s="213">
        <v>0</v>
      </c>
    </row>
    <row r="768" spans="1:18">
      <c r="A768" s="944" t="s">
        <v>1524</v>
      </c>
      <c r="B768" s="944" t="s">
        <v>446</v>
      </c>
      <c r="C768" s="51" t="s">
        <v>4679</v>
      </c>
      <c r="D768" s="51" t="s">
        <v>6606</v>
      </c>
      <c r="E768" s="51" t="s">
        <v>6987</v>
      </c>
      <c r="F768" s="287">
        <f t="shared" si="11"/>
        <v>15</v>
      </c>
      <c r="G768" s="213">
        <v>0</v>
      </c>
      <c r="H768" s="213">
        <v>0</v>
      </c>
      <c r="I768" s="213">
        <v>0</v>
      </c>
      <c r="J768" s="213">
        <v>0</v>
      </c>
      <c r="K768" s="213">
        <v>0</v>
      </c>
      <c r="L768" s="213">
        <v>0</v>
      </c>
      <c r="M768" s="213">
        <v>15</v>
      </c>
      <c r="N768" s="213">
        <v>0</v>
      </c>
      <c r="O768" s="213">
        <v>0</v>
      </c>
      <c r="P768" s="213">
        <v>0</v>
      </c>
      <c r="Q768" s="213">
        <v>0</v>
      </c>
      <c r="R768" s="213">
        <v>15</v>
      </c>
    </row>
    <row r="769" spans="1:18">
      <c r="A769" s="944" t="s">
        <v>1524</v>
      </c>
      <c r="B769" s="944" t="s">
        <v>446</v>
      </c>
      <c r="C769" s="51" t="s">
        <v>4679</v>
      </c>
      <c r="D769" s="51" t="s">
        <v>6606</v>
      </c>
      <c r="E769" s="51" t="s">
        <v>6987</v>
      </c>
      <c r="F769" s="287">
        <f t="shared" si="11"/>
        <v>122.81</v>
      </c>
      <c r="G769" s="213">
        <v>0</v>
      </c>
      <c r="H769" s="213">
        <v>0</v>
      </c>
      <c r="I769" s="213">
        <v>0</v>
      </c>
      <c r="J769" s="213">
        <v>0</v>
      </c>
      <c r="K769" s="213">
        <v>0</v>
      </c>
      <c r="L769" s="213">
        <v>0</v>
      </c>
      <c r="M769" s="213">
        <v>0</v>
      </c>
      <c r="N769" s="213">
        <v>0</v>
      </c>
      <c r="O769" s="213">
        <v>0</v>
      </c>
      <c r="P769" s="213">
        <v>0</v>
      </c>
      <c r="Q769" s="213">
        <v>122.81</v>
      </c>
      <c r="R769" s="213">
        <v>0</v>
      </c>
    </row>
    <row r="770" spans="1:18">
      <c r="A770" s="944" t="s">
        <v>1524</v>
      </c>
      <c r="B770" s="944" t="s">
        <v>446</v>
      </c>
      <c r="C770" s="51" t="s">
        <v>4679</v>
      </c>
      <c r="D770" s="51" t="s">
        <v>6606</v>
      </c>
      <c r="E770" s="51" t="s">
        <v>6987</v>
      </c>
      <c r="F770" s="287">
        <f t="shared" si="11"/>
        <v>350.43</v>
      </c>
      <c r="G770" s="213">
        <v>0</v>
      </c>
      <c r="H770" s="213">
        <v>0</v>
      </c>
      <c r="I770" s="213">
        <v>0</v>
      </c>
      <c r="J770" s="213">
        <v>0</v>
      </c>
      <c r="K770" s="213">
        <v>0</v>
      </c>
      <c r="L770" s="213">
        <v>86.31</v>
      </c>
      <c r="M770" s="213">
        <v>241.5</v>
      </c>
      <c r="N770" s="213">
        <v>0</v>
      </c>
      <c r="O770" s="213">
        <v>0</v>
      </c>
      <c r="P770" s="213">
        <v>0</v>
      </c>
      <c r="Q770" s="213">
        <v>22.62</v>
      </c>
      <c r="R770" s="213">
        <v>291.97000000000003</v>
      </c>
    </row>
    <row r="771" spans="1:18">
      <c r="A771" s="944" t="s">
        <v>1524</v>
      </c>
      <c r="B771" s="944" t="s">
        <v>446</v>
      </c>
      <c r="C771" s="51" t="s">
        <v>4679</v>
      </c>
      <c r="D771" s="51" t="s">
        <v>6606</v>
      </c>
      <c r="E771" s="51" t="s">
        <v>6987</v>
      </c>
      <c r="F771" s="287">
        <f t="shared" ref="F771:F834" si="12">SUM(G771:Q771)</f>
        <v>301.42</v>
      </c>
      <c r="G771" s="213">
        <v>0</v>
      </c>
      <c r="H771" s="213">
        <v>0</v>
      </c>
      <c r="I771" s="213">
        <v>0</v>
      </c>
      <c r="J771" s="213">
        <v>0</v>
      </c>
      <c r="K771" s="213">
        <v>0</v>
      </c>
      <c r="L771" s="213">
        <v>0</v>
      </c>
      <c r="M771" s="213">
        <v>0</v>
      </c>
      <c r="N771" s="213">
        <v>0</v>
      </c>
      <c r="O771" s="213">
        <v>0</v>
      </c>
      <c r="P771" s="213">
        <v>0</v>
      </c>
      <c r="Q771" s="213">
        <v>301.42</v>
      </c>
      <c r="R771" s="213">
        <v>0</v>
      </c>
    </row>
    <row r="772" spans="1:18">
      <c r="A772" s="944" t="s">
        <v>1524</v>
      </c>
      <c r="B772" s="944" t="s">
        <v>446</v>
      </c>
      <c r="C772" s="51" t="s">
        <v>4679</v>
      </c>
      <c r="D772" s="51" t="s">
        <v>6606</v>
      </c>
      <c r="E772" s="51" t="s">
        <v>6987</v>
      </c>
      <c r="F772" s="287">
        <f t="shared" si="12"/>
        <v>543.11999999999989</v>
      </c>
      <c r="G772" s="213">
        <v>0</v>
      </c>
      <c r="H772" s="213">
        <v>333.07</v>
      </c>
      <c r="I772" s="213">
        <v>0</v>
      </c>
      <c r="J772" s="213">
        <v>0</v>
      </c>
      <c r="K772" s="213">
        <v>0</v>
      </c>
      <c r="L772" s="213">
        <v>0</v>
      </c>
      <c r="M772" s="213">
        <v>34.46</v>
      </c>
      <c r="N772" s="213">
        <v>0</v>
      </c>
      <c r="O772" s="213">
        <v>143.28</v>
      </c>
      <c r="P772" s="213">
        <v>0</v>
      </c>
      <c r="Q772" s="213">
        <v>32.31</v>
      </c>
      <c r="R772" s="213">
        <v>126.29</v>
      </c>
    </row>
    <row r="773" spans="1:18">
      <c r="A773" s="944" t="s">
        <v>1524</v>
      </c>
      <c r="B773" s="944" t="s">
        <v>446</v>
      </c>
      <c r="C773" s="51" t="s">
        <v>4679</v>
      </c>
      <c r="D773" s="51" t="s">
        <v>6606</v>
      </c>
      <c r="E773" s="51" t="s">
        <v>6987</v>
      </c>
      <c r="F773" s="287">
        <f t="shared" si="12"/>
        <v>984.95</v>
      </c>
      <c r="G773" s="213">
        <v>0</v>
      </c>
      <c r="H773" s="213">
        <v>0</v>
      </c>
      <c r="I773" s="213">
        <v>0</v>
      </c>
      <c r="J773" s="213">
        <v>67.75</v>
      </c>
      <c r="K773" s="213">
        <v>0</v>
      </c>
      <c r="L773" s="213">
        <v>0</v>
      </c>
      <c r="M773" s="213">
        <v>917.2</v>
      </c>
      <c r="N773" s="213">
        <v>0</v>
      </c>
      <c r="O773" s="213">
        <v>0</v>
      </c>
      <c r="P773" s="213">
        <v>0</v>
      </c>
      <c r="Q773" s="213">
        <v>0</v>
      </c>
      <c r="R773" s="213">
        <v>521.99</v>
      </c>
    </row>
    <row r="774" spans="1:18">
      <c r="A774" s="944" t="s">
        <v>1524</v>
      </c>
      <c r="B774" s="944" t="s">
        <v>446</v>
      </c>
      <c r="C774" s="51" t="s">
        <v>4678</v>
      </c>
      <c r="D774" s="51" t="s">
        <v>6607</v>
      </c>
      <c r="E774" s="51" t="s">
        <v>6987</v>
      </c>
      <c r="F774" s="287">
        <f t="shared" si="12"/>
        <v>2472</v>
      </c>
      <c r="G774" s="213">
        <v>0</v>
      </c>
      <c r="H774" s="213">
        <v>824</v>
      </c>
      <c r="I774" s="213">
        <v>0</v>
      </c>
      <c r="J774" s="213">
        <v>0</v>
      </c>
      <c r="K774" s="213">
        <v>0</v>
      </c>
      <c r="L774" s="213">
        <v>0</v>
      </c>
      <c r="M774" s="213">
        <v>0</v>
      </c>
      <c r="N774" s="213">
        <v>0</v>
      </c>
      <c r="O774" s="213">
        <v>0</v>
      </c>
      <c r="P774" s="213">
        <v>0</v>
      </c>
      <c r="Q774" s="213">
        <v>1648</v>
      </c>
      <c r="R774" s="213">
        <v>270</v>
      </c>
    </row>
    <row r="775" spans="1:18">
      <c r="A775" s="944" t="s">
        <v>1524</v>
      </c>
      <c r="B775" s="944" t="s">
        <v>295</v>
      </c>
      <c r="C775" s="51" t="s">
        <v>4679</v>
      </c>
      <c r="D775" s="51" t="s">
        <v>6606</v>
      </c>
      <c r="E775" s="51" t="s">
        <v>6987</v>
      </c>
      <c r="F775" s="287">
        <f t="shared" si="12"/>
        <v>263.91000000000003</v>
      </c>
      <c r="G775" s="213">
        <v>0</v>
      </c>
      <c r="H775" s="213">
        <v>0</v>
      </c>
      <c r="I775" s="213">
        <v>0</v>
      </c>
      <c r="J775" s="213">
        <v>263.91000000000003</v>
      </c>
      <c r="K775" s="213">
        <v>0</v>
      </c>
      <c r="L775" s="213">
        <v>0</v>
      </c>
      <c r="M775" s="213">
        <v>0</v>
      </c>
      <c r="N775" s="213">
        <v>0</v>
      </c>
      <c r="O775" s="213">
        <v>0</v>
      </c>
      <c r="P775" s="213">
        <v>0</v>
      </c>
      <c r="Q775" s="213">
        <v>0</v>
      </c>
      <c r="R775" s="213">
        <v>0</v>
      </c>
    </row>
    <row r="776" spans="1:18">
      <c r="A776" s="944" t="s">
        <v>1524</v>
      </c>
      <c r="B776" s="944" t="s">
        <v>295</v>
      </c>
      <c r="C776" s="51" t="s">
        <v>4679</v>
      </c>
      <c r="D776" s="51" t="s">
        <v>6606</v>
      </c>
      <c r="E776" s="51" t="s">
        <v>6987</v>
      </c>
      <c r="F776" s="287">
        <f t="shared" si="12"/>
        <v>894.39</v>
      </c>
      <c r="G776" s="213">
        <v>0</v>
      </c>
      <c r="H776" s="213">
        <v>0</v>
      </c>
      <c r="I776" s="213">
        <v>0</v>
      </c>
      <c r="J776" s="213">
        <v>759.64</v>
      </c>
      <c r="K776" s="213">
        <v>0</v>
      </c>
      <c r="L776" s="213">
        <v>0</v>
      </c>
      <c r="M776" s="213">
        <v>115.75</v>
      </c>
      <c r="N776" s="213">
        <v>0</v>
      </c>
      <c r="O776" s="213">
        <v>19</v>
      </c>
      <c r="P776" s="213">
        <v>0</v>
      </c>
      <c r="Q776" s="213">
        <v>0</v>
      </c>
      <c r="R776" s="213">
        <v>0</v>
      </c>
    </row>
    <row r="777" spans="1:18">
      <c r="A777" s="944" t="s">
        <v>1524</v>
      </c>
      <c r="B777" s="944" t="s">
        <v>295</v>
      </c>
      <c r="C777" s="51" t="s">
        <v>4679</v>
      </c>
      <c r="D777" s="51" t="s">
        <v>6606</v>
      </c>
      <c r="E777" s="51" t="s">
        <v>6987</v>
      </c>
      <c r="F777" s="287">
        <f t="shared" si="12"/>
        <v>4236.92</v>
      </c>
      <c r="G777" s="213">
        <v>272.48</v>
      </c>
      <c r="H777" s="213">
        <v>708.31</v>
      </c>
      <c r="I777" s="213">
        <v>500.41</v>
      </c>
      <c r="J777" s="213">
        <v>148.41</v>
      </c>
      <c r="K777" s="213">
        <v>147.19</v>
      </c>
      <c r="L777" s="213">
        <v>0</v>
      </c>
      <c r="M777" s="213">
        <v>225.63</v>
      </c>
      <c r="N777" s="213">
        <v>237.71</v>
      </c>
      <c r="O777" s="213">
        <v>1409.58</v>
      </c>
      <c r="P777" s="213">
        <v>520.87</v>
      </c>
      <c r="Q777" s="213">
        <v>66.33</v>
      </c>
      <c r="R777" s="213">
        <v>93.35</v>
      </c>
    </row>
    <row r="778" spans="1:18">
      <c r="A778" s="944" t="s">
        <v>1524</v>
      </c>
      <c r="B778" s="944" t="s">
        <v>295</v>
      </c>
      <c r="C778" s="51" t="s">
        <v>4679</v>
      </c>
      <c r="D778" s="51" t="s">
        <v>6606</v>
      </c>
      <c r="E778" s="51" t="s">
        <v>6987</v>
      </c>
      <c r="F778" s="287">
        <f t="shared" si="12"/>
        <v>5509.92</v>
      </c>
      <c r="G778" s="213">
        <v>10.57</v>
      </c>
      <c r="H778" s="213">
        <v>23.69</v>
      </c>
      <c r="I778" s="213">
        <v>6.99</v>
      </c>
      <c r="J778" s="213">
        <v>860.02</v>
      </c>
      <c r="K778" s="213">
        <v>21</v>
      </c>
      <c r="L778" s="213">
        <v>3687.63</v>
      </c>
      <c r="M778" s="213">
        <v>30.26</v>
      </c>
      <c r="N778" s="213">
        <v>828.91</v>
      </c>
      <c r="O778" s="213">
        <v>23.97</v>
      </c>
      <c r="P778" s="213">
        <v>0</v>
      </c>
      <c r="Q778" s="213">
        <v>16.88</v>
      </c>
      <c r="R778" s="213">
        <v>487.1</v>
      </c>
    </row>
    <row r="779" spans="1:18">
      <c r="A779" s="944" t="s">
        <v>1524</v>
      </c>
      <c r="B779" s="944" t="s">
        <v>295</v>
      </c>
      <c r="C779" s="51" t="s">
        <v>4679</v>
      </c>
      <c r="D779" s="51" t="s">
        <v>6606</v>
      </c>
      <c r="E779" s="51" t="s">
        <v>6987</v>
      </c>
      <c r="F779" s="287">
        <f t="shared" si="12"/>
        <v>10590</v>
      </c>
      <c r="G779" s="213">
        <v>0</v>
      </c>
      <c r="H779" s="213">
        <v>0</v>
      </c>
      <c r="I779" s="213">
        <v>0</v>
      </c>
      <c r="J779" s="213">
        <v>0</v>
      </c>
      <c r="K779" s="213">
        <v>8990</v>
      </c>
      <c r="L779" s="213">
        <v>0</v>
      </c>
      <c r="M779" s="213">
        <v>0</v>
      </c>
      <c r="N779" s="213">
        <v>0</v>
      </c>
      <c r="O779" s="213">
        <v>1600</v>
      </c>
      <c r="P779" s="213">
        <v>0</v>
      </c>
      <c r="Q779" s="213">
        <v>0</v>
      </c>
      <c r="R779" s="213">
        <v>0</v>
      </c>
    </row>
    <row r="780" spans="1:18">
      <c r="A780" s="944" t="s">
        <v>1524</v>
      </c>
      <c r="B780" s="944" t="s">
        <v>295</v>
      </c>
      <c r="C780" s="51" t="s">
        <v>4679</v>
      </c>
      <c r="D780" s="51" t="s">
        <v>6606</v>
      </c>
      <c r="E780" s="51" t="s">
        <v>6987</v>
      </c>
      <c r="F780" s="287">
        <f t="shared" si="12"/>
        <v>1511.8899999999999</v>
      </c>
      <c r="G780" s="213">
        <v>0</v>
      </c>
      <c r="H780" s="213">
        <v>0</v>
      </c>
      <c r="I780" s="213">
        <v>54.53</v>
      </c>
      <c r="J780" s="213">
        <v>342.99</v>
      </c>
      <c r="K780" s="213">
        <v>722.77</v>
      </c>
      <c r="L780" s="213">
        <v>0</v>
      </c>
      <c r="M780" s="213">
        <v>0</v>
      </c>
      <c r="N780" s="213">
        <v>0</v>
      </c>
      <c r="O780" s="213">
        <v>111.3</v>
      </c>
      <c r="P780" s="213">
        <v>0</v>
      </c>
      <c r="Q780" s="213">
        <v>280.3</v>
      </c>
      <c r="R780" s="213">
        <v>13.54</v>
      </c>
    </row>
    <row r="781" spans="1:18">
      <c r="A781" s="944" t="s">
        <v>1524</v>
      </c>
      <c r="B781" s="944" t="s">
        <v>295</v>
      </c>
      <c r="C781" s="51" t="s">
        <v>4679</v>
      </c>
      <c r="D781" s="51" t="s">
        <v>6606</v>
      </c>
      <c r="E781" s="51" t="s">
        <v>6987</v>
      </c>
      <c r="F781" s="287">
        <f t="shared" si="12"/>
        <v>1189.95</v>
      </c>
      <c r="G781" s="213">
        <v>0</v>
      </c>
      <c r="H781" s="213">
        <v>59.51</v>
      </c>
      <c r="I781" s="213">
        <v>49.54</v>
      </c>
      <c r="J781" s="213">
        <v>0</v>
      </c>
      <c r="K781" s="213">
        <v>43.08</v>
      </c>
      <c r="L781" s="213">
        <v>150.84</v>
      </c>
      <c r="M781" s="213">
        <v>211.88</v>
      </c>
      <c r="N781" s="213">
        <v>0</v>
      </c>
      <c r="O781" s="213">
        <v>0</v>
      </c>
      <c r="P781" s="213">
        <v>675.1</v>
      </c>
      <c r="Q781" s="213">
        <v>0</v>
      </c>
      <c r="R781" s="213">
        <v>0</v>
      </c>
    </row>
    <row r="782" spans="1:18">
      <c r="A782" s="944" t="s">
        <v>1524</v>
      </c>
      <c r="B782" s="944" t="s">
        <v>295</v>
      </c>
      <c r="C782" s="51" t="s">
        <v>4679</v>
      </c>
      <c r="D782" s="51" t="s">
        <v>6606</v>
      </c>
      <c r="E782" s="51" t="s">
        <v>6987</v>
      </c>
      <c r="F782" s="287">
        <f t="shared" si="12"/>
        <v>2655.62</v>
      </c>
      <c r="G782" s="213">
        <v>0</v>
      </c>
      <c r="H782" s="213">
        <v>677.26</v>
      </c>
      <c r="I782" s="213">
        <v>461.56</v>
      </c>
      <c r="J782" s="213">
        <v>224.62</v>
      </c>
      <c r="K782" s="213">
        <v>631.04999999999995</v>
      </c>
      <c r="L782" s="213">
        <v>0</v>
      </c>
      <c r="M782" s="213">
        <v>30.71</v>
      </c>
      <c r="N782" s="213">
        <v>276.49</v>
      </c>
      <c r="O782" s="213">
        <v>-156.38</v>
      </c>
      <c r="P782" s="213">
        <v>48.47</v>
      </c>
      <c r="Q782" s="213">
        <v>461.84</v>
      </c>
      <c r="R782" s="213">
        <v>317.64999999999998</v>
      </c>
    </row>
    <row r="783" spans="1:18">
      <c r="A783" s="944" t="s">
        <v>1524</v>
      </c>
      <c r="B783" s="944" t="s">
        <v>295</v>
      </c>
      <c r="C783" s="51" t="s">
        <v>4679</v>
      </c>
      <c r="D783" s="51" t="s">
        <v>6606</v>
      </c>
      <c r="E783" s="51" t="s">
        <v>6987</v>
      </c>
      <c r="F783" s="287">
        <f t="shared" si="12"/>
        <v>66.08</v>
      </c>
      <c r="G783" s="213">
        <v>0</v>
      </c>
      <c r="H783" s="213">
        <v>66.08</v>
      </c>
      <c r="I783" s="213">
        <v>0</v>
      </c>
      <c r="J783" s="213">
        <v>0</v>
      </c>
      <c r="K783" s="213">
        <v>0</v>
      </c>
      <c r="L783" s="213">
        <v>0</v>
      </c>
      <c r="M783" s="213">
        <v>0</v>
      </c>
      <c r="N783" s="213">
        <v>0</v>
      </c>
      <c r="O783" s="213">
        <v>0</v>
      </c>
      <c r="P783" s="213">
        <v>0</v>
      </c>
      <c r="Q783" s="213">
        <v>0</v>
      </c>
      <c r="R783" s="213">
        <v>0</v>
      </c>
    </row>
    <row r="784" spans="1:18">
      <c r="A784" s="944" t="s">
        <v>1524</v>
      </c>
      <c r="B784" s="944" t="s">
        <v>295</v>
      </c>
      <c r="C784" s="51" t="s">
        <v>4679</v>
      </c>
      <c r="D784" s="51" t="s">
        <v>6606</v>
      </c>
      <c r="E784" s="51" t="s">
        <v>6987</v>
      </c>
      <c r="F784" s="287">
        <f t="shared" si="12"/>
        <v>5255.58</v>
      </c>
      <c r="G784" s="213">
        <v>220.39</v>
      </c>
      <c r="H784" s="213">
        <v>432.17</v>
      </c>
      <c r="I784" s="213">
        <v>665.83</v>
      </c>
      <c r="J784" s="213">
        <v>417.19</v>
      </c>
      <c r="K784" s="213">
        <v>606.41999999999996</v>
      </c>
      <c r="L784" s="213">
        <v>331.47</v>
      </c>
      <c r="M784" s="213">
        <v>95.08</v>
      </c>
      <c r="N784" s="213">
        <v>474.15</v>
      </c>
      <c r="O784" s="213">
        <v>634.04</v>
      </c>
      <c r="P784" s="213">
        <v>611.86</v>
      </c>
      <c r="Q784" s="213">
        <v>766.98</v>
      </c>
      <c r="R784" s="213">
        <v>1118.68</v>
      </c>
    </row>
    <row r="785" spans="1:18">
      <c r="A785" s="944" t="s">
        <v>1524</v>
      </c>
      <c r="B785" s="944" t="s">
        <v>295</v>
      </c>
      <c r="C785" s="51" t="s">
        <v>4679</v>
      </c>
      <c r="D785" s="51" t="s">
        <v>6606</v>
      </c>
      <c r="E785" s="51" t="s">
        <v>6987</v>
      </c>
      <c r="F785" s="287">
        <f t="shared" si="12"/>
        <v>4345.58</v>
      </c>
      <c r="G785" s="213">
        <v>114.79</v>
      </c>
      <c r="H785" s="213">
        <v>0</v>
      </c>
      <c r="I785" s="213">
        <v>702.96</v>
      </c>
      <c r="J785" s="213">
        <v>1231.56</v>
      </c>
      <c r="K785" s="213">
        <v>75.02</v>
      </c>
      <c r="L785" s="213">
        <v>806.76</v>
      </c>
      <c r="M785" s="213">
        <v>334.95</v>
      </c>
      <c r="N785" s="213">
        <v>0</v>
      </c>
      <c r="O785" s="213">
        <v>962.1</v>
      </c>
      <c r="P785" s="213">
        <v>0</v>
      </c>
      <c r="Q785" s="213">
        <v>117.44</v>
      </c>
      <c r="R785" s="213">
        <v>46.37</v>
      </c>
    </row>
    <row r="786" spans="1:18">
      <c r="A786" s="944" t="s">
        <v>1524</v>
      </c>
      <c r="B786" s="944" t="s">
        <v>295</v>
      </c>
      <c r="C786" s="51" t="s">
        <v>4679</v>
      </c>
      <c r="D786" s="51" t="s">
        <v>6606</v>
      </c>
      <c r="E786" s="51" t="s">
        <v>6987</v>
      </c>
      <c r="F786" s="287">
        <f t="shared" si="12"/>
        <v>868.30000000000007</v>
      </c>
      <c r="G786" s="213">
        <v>0</v>
      </c>
      <c r="H786" s="213">
        <v>227.83</v>
      </c>
      <c r="I786" s="213">
        <v>0</v>
      </c>
      <c r="J786" s="213">
        <v>0</v>
      </c>
      <c r="K786" s="213">
        <v>0</v>
      </c>
      <c r="L786" s="213">
        <v>0</v>
      </c>
      <c r="M786" s="213">
        <v>640.47</v>
      </c>
      <c r="N786" s="213">
        <v>0</v>
      </c>
      <c r="O786" s="213">
        <v>0</v>
      </c>
      <c r="P786" s="213">
        <v>0</v>
      </c>
      <c r="Q786" s="213">
        <v>0</v>
      </c>
      <c r="R786" s="213">
        <v>0</v>
      </c>
    </row>
    <row r="787" spans="1:18">
      <c r="A787" s="944" t="s">
        <v>1524</v>
      </c>
      <c r="B787" s="944" t="s">
        <v>295</v>
      </c>
      <c r="C787" s="51" t="s">
        <v>4679</v>
      </c>
      <c r="D787" s="51" t="s">
        <v>6606</v>
      </c>
      <c r="E787" s="51" t="s">
        <v>6987</v>
      </c>
      <c r="F787" s="287">
        <f t="shared" si="12"/>
        <v>105</v>
      </c>
      <c r="G787" s="213">
        <v>0</v>
      </c>
      <c r="H787" s="213">
        <v>0</v>
      </c>
      <c r="I787" s="213">
        <v>60</v>
      </c>
      <c r="J787" s="213">
        <v>15</v>
      </c>
      <c r="K787" s="213">
        <v>0</v>
      </c>
      <c r="L787" s="213">
        <v>0</v>
      </c>
      <c r="M787" s="213">
        <v>0</v>
      </c>
      <c r="N787" s="213">
        <v>0</v>
      </c>
      <c r="O787" s="213">
        <v>0</v>
      </c>
      <c r="P787" s="213">
        <v>15</v>
      </c>
      <c r="Q787" s="213">
        <v>15</v>
      </c>
      <c r="R787" s="213">
        <v>30</v>
      </c>
    </row>
    <row r="788" spans="1:18">
      <c r="A788" s="944" t="s">
        <v>1524</v>
      </c>
      <c r="B788" s="944" t="s">
        <v>295</v>
      </c>
      <c r="C788" s="51" t="s">
        <v>4679</v>
      </c>
      <c r="D788" s="51" t="s">
        <v>6606</v>
      </c>
      <c r="E788" s="51" t="s">
        <v>6987</v>
      </c>
      <c r="F788" s="287">
        <f t="shared" si="12"/>
        <v>53.02</v>
      </c>
      <c r="G788" s="213">
        <v>0</v>
      </c>
      <c r="H788" s="213">
        <v>0</v>
      </c>
      <c r="I788" s="213">
        <v>0</v>
      </c>
      <c r="J788" s="213">
        <v>0</v>
      </c>
      <c r="K788" s="213">
        <v>0</v>
      </c>
      <c r="L788" s="213">
        <v>53.02</v>
      </c>
      <c r="M788" s="213">
        <v>0</v>
      </c>
      <c r="N788" s="213">
        <v>0</v>
      </c>
      <c r="O788" s="213">
        <v>0</v>
      </c>
      <c r="P788" s="213">
        <v>0</v>
      </c>
      <c r="Q788" s="213">
        <v>0</v>
      </c>
      <c r="R788" s="213">
        <v>0</v>
      </c>
    </row>
    <row r="789" spans="1:18">
      <c r="A789" s="944" t="s">
        <v>1524</v>
      </c>
      <c r="B789" s="944" t="s">
        <v>295</v>
      </c>
      <c r="C789" s="51" t="s">
        <v>4679</v>
      </c>
      <c r="D789" s="51" t="s">
        <v>6606</v>
      </c>
      <c r="E789" s="51" t="s">
        <v>6987</v>
      </c>
      <c r="F789" s="287">
        <f t="shared" si="12"/>
        <v>173.37</v>
      </c>
      <c r="G789" s="213">
        <v>0</v>
      </c>
      <c r="H789" s="213">
        <v>0</v>
      </c>
      <c r="I789" s="213">
        <v>0</v>
      </c>
      <c r="J789" s="213">
        <v>0</v>
      </c>
      <c r="K789" s="213">
        <v>173.37</v>
      </c>
      <c r="L789" s="213">
        <v>0</v>
      </c>
      <c r="M789" s="213">
        <v>0</v>
      </c>
      <c r="N789" s="213">
        <v>0</v>
      </c>
      <c r="O789" s="213">
        <v>0</v>
      </c>
      <c r="P789" s="213">
        <v>0</v>
      </c>
      <c r="Q789" s="213">
        <v>0</v>
      </c>
      <c r="R789" s="213">
        <v>13.74</v>
      </c>
    </row>
    <row r="790" spans="1:18">
      <c r="A790" s="944" t="s">
        <v>1524</v>
      </c>
      <c r="B790" s="944" t="s">
        <v>295</v>
      </c>
      <c r="C790" s="51" t="s">
        <v>4679</v>
      </c>
      <c r="D790" s="51" t="s">
        <v>6606</v>
      </c>
      <c r="E790" s="51" t="s">
        <v>6987</v>
      </c>
      <c r="F790" s="287">
        <f t="shared" si="12"/>
        <v>75.400000000000006</v>
      </c>
      <c r="G790" s="213">
        <v>0</v>
      </c>
      <c r="H790" s="213">
        <v>0</v>
      </c>
      <c r="I790" s="213">
        <v>0</v>
      </c>
      <c r="J790" s="213">
        <v>0</v>
      </c>
      <c r="K790" s="213">
        <v>0</v>
      </c>
      <c r="L790" s="213">
        <v>0</v>
      </c>
      <c r="M790" s="213">
        <v>75.400000000000006</v>
      </c>
      <c r="N790" s="213">
        <v>0</v>
      </c>
      <c r="O790" s="213">
        <v>0</v>
      </c>
      <c r="P790" s="213">
        <v>0</v>
      </c>
      <c r="Q790" s="213">
        <v>0</v>
      </c>
      <c r="R790" s="213">
        <v>0</v>
      </c>
    </row>
    <row r="791" spans="1:18">
      <c r="A791" s="944" t="s">
        <v>1524</v>
      </c>
      <c r="B791" s="944" t="s">
        <v>295</v>
      </c>
      <c r="C791" s="51" t="s">
        <v>4679</v>
      </c>
      <c r="D791" s="51" t="s">
        <v>6606</v>
      </c>
      <c r="E791" s="51" t="s">
        <v>6987</v>
      </c>
      <c r="F791" s="287">
        <f t="shared" si="12"/>
        <v>1009.27</v>
      </c>
      <c r="G791" s="213">
        <v>0</v>
      </c>
      <c r="H791" s="213">
        <v>0</v>
      </c>
      <c r="I791" s="213">
        <v>0</v>
      </c>
      <c r="J791" s="213">
        <v>562.04</v>
      </c>
      <c r="K791" s="213">
        <v>171.6</v>
      </c>
      <c r="L791" s="213">
        <v>0</v>
      </c>
      <c r="M791" s="213">
        <v>45.14</v>
      </c>
      <c r="N791" s="213">
        <v>87.21</v>
      </c>
      <c r="O791" s="213">
        <v>143.28</v>
      </c>
      <c r="P791" s="213">
        <v>0</v>
      </c>
      <c r="Q791" s="213">
        <v>0</v>
      </c>
      <c r="R791" s="213">
        <v>497.15</v>
      </c>
    </row>
    <row r="792" spans="1:18">
      <c r="A792" s="944" t="s">
        <v>1524</v>
      </c>
      <c r="B792" s="944" t="s">
        <v>295</v>
      </c>
      <c r="C792" s="51" t="s">
        <v>4679</v>
      </c>
      <c r="D792" s="51" t="s">
        <v>6606</v>
      </c>
      <c r="E792" s="51" t="s">
        <v>6987</v>
      </c>
      <c r="F792" s="287">
        <f t="shared" si="12"/>
        <v>664.6</v>
      </c>
      <c r="G792" s="213">
        <v>0</v>
      </c>
      <c r="H792" s="213">
        <v>0</v>
      </c>
      <c r="I792" s="213">
        <v>0</v>
      </c>
      <c r="J792" s="213">
        <v>0</v>
      </c>
      <c r="K792" s="213">
        <v>0</v>
      </c>
      <c r="L792" s="213">
        <v>0</v>
      </c>
      <c r="M792" s="213">
        <v>664.6</v>
      </c>
      <c r="N792" s="213">
        <v>0</v>
      </c>
      <c r="O792" s="213">
        <v>0</v>
      </c>
      <c r="P792" s="213">
        <v>0</v>
      </c>
      <c r="Q792" s="213">
        <v>0</v>
      </c>
      <c r="R792" s="213">
        <v>315.85000000000002</v>
      </c>
    </row>
    <row r="793" spans="1:18">
      <c r="A793" s="944" t="s">
        <v>1524</v>
      </c>
      <c r="B793" s="944" t="s">
        <v>1455</v>
      </c>
      <c r="C793" s="51" t="s">
        <v>4679</v>
      </c>
      <c r="D793" s="51" t="s">
        <v>6606</v>
      </c>
      <c r="E793" s="51" t="s">
        <v>6987</v>
      </c>
      <c r="F793" s="287">
        <f t="shared" si="12"/>
        <v>2000</v>
      </c>
      <c r="G793" s="213">
        <v>0</v>
      </c>
      <c r="H793" s="213">
        <v>200</v>
      </c>
      <c r="I793" s="213">
        <v>200</v>
      </c>
      <c r="J793" s="213">
        <v>200</v>
      </c>
      <c r="K793" s="213">
        <v>200</v>
      </c>
      <c r="L793" s="213">
        <v>200</v>
      </c>
      <c r="M793" s="213">
        <v>200</v>
      </c>
      <c r="N793" s="213">
        <v>200</v>
      </c>
      <c r="O793" s="213">
        <v>200</v>
      </c>
      <c r="P793" s="213">
        <v>200</v>
      </c>
      <c r="Q793" s="213">
        <v>200</v>
      </c>
      <c r="R793" s="213">
        <v>400</v>
      </c>
    </row>
    <row r="794" spans="1:18">
      <c r="A794" s="944" t="s">
        <v>1524</v>
      </c>
      <c r="B794" s="944" t="s">
        <v>1455</v>
      </c>
      <c r="C794" s="51" t="s">
        <v>4679</v>
      </c>
      <c r="D794" s="51" t="s">
        <v>6606</v>
      </c>
      <c r="E794" s="51" t="s">
        <v>6987</v>
      </c>
      <c r="F794" s="287">
        <f t="shared" si="12"/>
        <v>102.22999999999999</v>
      </c>
      <c r="G794" s="213">
        <v>0</v>
      </c>
      <c r="H794" s="213">
        <v>0</v>
      </c>
      <c r="I794" s="213">
        <v>51.51</v>
      </c>
      <c r="J794" s="213">
        <v>0</v>
      </c>
      <c r="K794" s="213">
        <v>0</v>
      </c>
      <c r="L794" s="213">
        <v>0</v>
      </c>
      <c r="M794" s="213">
        <v>0</v>
      </c>
      <c r="N794" s="213">
        <v>0</v>
      </c>
      <c r="O794" s="213">
        <v>0</v>
      </c>
      <c r="P794" s="213">
        <v>50.72</v>
      </c>
      <c r="Q794" s="213">
        <v>0</v>
      </c>
      <c r="R794" s="213">
        <v>0</v>
      </c>
    </row>
    <row r="795" spans="1:18">
      <c r="A795" s="944" t="s">
        <v>1524</v>
      </c>
      <c r="B795" s="944" t="s">
        <v>1455</v>
      </c>
      <c r="C795" s="51" t="s">
        <v>4679</v>
      </c>
      <c r="D795" s="51" t="s">
        <v>6606</v>
      </c>
      <c r="E795" s="51" t="s">
        <v>6987</v>
      </c>
      <c r="F795" s="287">
        <f t="shared" si="12"/>
        <v>891.18000000000006</v>
      </c>
      <c r="G795" s="213">
        <v>0</v>
      </c>
      <c r="H795" s="213">
        <v>0</v>
      </c>
      <c r="I795" s="213">
        <v>0</v>
      </c>
      <c r="J795" s="213">
        <v>100</v>
      </c>
      <c r="K795" s="213">
        <v>0</v>
      </c>
      <c r="L795" s="213">
        <v>123.36</v>
      </c>
      <c r="M795" s="213">
        <v>0</v>
      </c>
      <c r="N795" s="213">
        <v>130.94999999999999</v>
      </c>
      <c r="O795" s="213">
        <v>240.57</v>
      </c>
      <c r="P795" s="213">
        <v>0</v>
      </c>
      <c r="Q795" s="213">
        <v>296.3</v>
      </c>
      <c r="R795" s="213">
        <v>204.06</v>
      </c>
    </row>
    <row r="796" spans="1:18">
      <c r="A796" s="944" t="s">
        <v>1524</v>
      </c>
      <c r="B796" s="944" t="s">
        <v>445</v>
      </c>
      <c r="C796" s="51" t="s">
        <v>4679</v>
      </c>
      <c r="D796" s="51" t="s">
        <v>6606</v>
      </c>
      <c r="E796" s="51" t="s">
        <v>6987</v>
      </c>
      <c r="F796" s="287">
        <f t="shared" si="12"/>
        <v>2427.44</v>
      </c>
      <c r="G796" s="213">
        <v>0</v>
      </c>
      <c r="H796" s="213">
        <v>306.86</v>
      </c>
      <c r="I796" s="213">
        <v>306.86</v>
      </c>
      <c r="J796" s="213">
        <v>200</v>
      </c>
      <c r="K796" s="213">
        <v>200</v>
      </c>
      <c r="L796" s="213">
        <v>200</v>
      </c>
      <c r="M796" s="213">
        <v>200</v>
      </c>
      <c r="N796" s="213">
        <v>200</v>
      </c>
      <c r="O796" s="213">
        <v>200</v>
      </c>
      <c r="P796" s="213">
        <v>306.86</v>
      </c>
      <c r="Q796" s="213">
        <v>306.86</v>
      </c>
      <c r="R796" s="213">
        <v>613.72</v>
      </c>
    </row>
    <row r="797" spans="1:18">
      <c r="A797" s="944" t="s">
        <v>1524</v>
      </c>
      <c r="B797" s="944" t="s">
        <v>445</v>
      </c>
      <c r="C797" s="51" t="s">
        <v>4679</v>
      </c>
      <c r="D797" s="51" t="s">
        <v>6606</v>
      </c>
      <c r="E797" s="51" t="s">
        <v>6987</v>
      </c>
      <c r="F797" s="287">
        <f t="shared" si="12"/>
        <v>313.5</v>
      </c>
      <c r="G797" s="213">
        <v>0</v>
      </c>
      <c r="H797" s="213">
        <v>0</v>
      </c>
      <c r="I797" s="213">
        <v>0</v>
      </c>
      <c r="J797" s="213">
        <v>0</v>
      </c>
      <c r="K797" s="213">
        <v>0</v>
      </c>
      <c r="L797" s="213">
        <v>0</v>
      </c>
      <c r="M797" s="213">
        <v>291</v>
      </c>
      <c r="N797" s="213">
        <v>0</v>
      </c>
      <c r="O797" s="213">
        <v>7.5</v>
      </c>
      <c r="P797" s="213">
        <v>0</v>
      </c>
      <c r="Q797" s="213">
        <v>15</v>
      </c>
      <c r="R797" s="213">
        <v>0</v>
      </c>
    </row>
    <row r="798" spans="1:18">
      <c r="A798" s="944" t="s">
        <v>1524</v>
      </c>
      <c r="B798" s="944" t="s">
        <v>445</v>
      </c>
      <c r="C798" s="51" t="s">
        <v>4679</v>
      </c>
      <c r="D798" s="51" t="s">
        <v>6606</v>
      </c>
      <c r="E798" s="51" t="s">
        <v>6987</v>
      </c>
      <c r="F798" s="287">
        <f t="shared" si="12"/>
        <v>3777.1</v>
      </c>
      <c r="G798" s="213">
        <v>258.07</v>
      </c>
      <c r="H798" s="213">
        <v>224.94</v>
      </c>
      <c r="I798" s="213">
        <v>0</v>
      </c>
      <c r="J798" s="213">
        <v>322.27999999999997</v>
      </c>
      <c r="K798" s="213">
        <v>877.29</v>
      </c>
      <c r="L798" s="213">
        <v>0</v>
      </c>
      <c r="M798" s="213">
        <v>47.88</v>
      </c>
      <c r="N798" s="213">
        <v>447.12</v>
      </c>
      <c r="O798" s="213">
        <v>790.68</v>
      </c>
      <c r="P798" s="213">
        <v>808.84</v>
      </c>
      <c r="Q798" s="213">
        <v>0</v>
      </c>
      <c r="R798" s="213">
        <v>0</v>
      </c>
    </row>
    <row r="799" spans="1:18">
      <c r="A799" s="944" t="s">
        <v>1524</v>
      </c>
      <c r="B799" s="944" t="s">
        <v>445</v>
      </c>
      <c r="C799" s="51" t="s">
        <v>4679</v>
      </c>
      <c r="D799" s="51" t="s">
        <v>6606</v>
      </c>
      <c r="E799" s="51" t="s">
        <v>6987</v>
      </c>
      <c r="F799" s="287">
        <f t="shared" si="12"/>
        <v>2897.7000000000003</v>
      </c>
      <c r="G799" s="213">
        <v>0</v>
      </c>
      <c r="H799" s="213">
        <v>5.43</v>
      </c>
      <c r="I799" s="213">
        <v>239.68</v>
      </c>
      <c r="J799" s="213">
        <v>78.540000000000006</v>
      </c>
      <c r="K799" s="213">
        <v>0</v>
      </c>
      <c r="L799" s="213">
        <v>391.26</v>
      </c>
      <c r="M799" s="213">
        <v>1827.88</v>
      </c>
      <c r="N799" s="213">
        <v>244.11</v>
      </c>
      <c r="O799" s="213">
        <v>0</v>
      </c>
      <c r="P799" s="213">
        <v>110.8</v>
      </c>
      <c r="Q799" s="213">
        <v>0</v>
      </c>
      <c r="R799" s="213">
        <v>353.89</v>
      </c>
    </row>
    <row r="800" spans="1:18">
      <c r="A800" s="944" t="s">
        <v>1524</v>
      </c>
      <c r="B800" s="944" t="s">
        <v>445</v>
      </c>
      <c r="C800" s="51" t="s">
        <v>4679</v>
      </c>
      <c r="D800" s="51" t="s">
        <v>6606</v>
      </c>
      <c r="E800" s="51" t="s">
        <v>6987</v>
      </c>
      <c r="F800" s="287">
        <f t="shared" si="12"/>
        <v>129.12</v>
      </c>
      <c r="G800" s="213">
        <v>0</v>
      </c>
      <c r="H800" s="213">
        <v>81.52</v>
      </c>
      <c r="I800" s="213">
        <v>0</v>
      </c>
      <c r="J800" s="213">
        <v>0</v>
      </c>
      <c r="K800" s="213">
        <v>0</v>
      </c>
      <c r="L800" s="213">
        <v>0</v>
      </c>
      <c r="M800" s="213">
        <v>0</v>
      </c>
      <c r="N800" s="213">
        <v>47.6</v>
      </c>
      <c r="O800" s="213">
        <v>0</v>
      </c>
      <c r="P800" s="213">
        <v>0</v>
      </c>
      <c r="Q800" s="213">
        <v>0</v>
      </c>
      <c r="R800" s="213">
        <v>0</v>
      </c>
    </row>
    <row r="801" spans="1:18">
      <c r="A801" s="944" t="s">
        <v>1524</v>
      </c>
      <c r="B801" s="944" t="s">
        <v>445</v>
      </c>
      <c r="C801" s="51" t="s">
        <v>4679</v>
      </c>
      <c r="D801" s="51" t="s">
        <v>6606</v>
      </c>
      <c r="E801" s="51" t="s">
        <v>6987</v>
      </c>
      <c r="F801" s="287">
        <f t="shared" si="12"/>
        <v>35087</v>
      </c>
      <c r="G801" s="213">
        <v>0</v>
      </c>
      <c r="H801" s="213">
        <v>0</v>
      </c>
      <c r="I801" s="213">
        <v>0</v>
      </c>
      <c r="J801" s="213">
        <v>0</v>
      </c>
      <c r="K801" s="213">
        <v>25660</v>
      </c>
      <c r="L801" s="213">
        <v>4835</v>
      </c>
      <c r="M801" s="213">
        <v>0</v>
      </c>
      <c r="N801" s="213">
        <v>0</v>
      </c>
      <c r="O801" s="213">
        <v>0</v>
      </c>
      <c r="P801" s="213">
        <v>0</v>
      </c>
      <c r="Q801" s="213">
        <v>4592</v>
      </c>
      <c r="R801" s="213">
        <v>10332</v>
      </c>
    </row>
    <row r="802" spans="1:18">
      <c r="A802" s="944" t="s">
        <v>1524</v>
      </c>
      <c r="B802" s="944" t="s">
        <v>445</v>
      </c>
      <c r="C802" s="51" t="s">
        <v>4679</v>
      </c>
      <c r="D802" s="51" t="s">
        <v>6606</v>
      </c>
      <c r="E802" s="51" t="s">
        <v>6987</v>
      </c>
      <c r="F802" s="287">
        <f t="shared" si="12"/>
        <v>1555.15</v>
      </c>
      <c r="G802" s="213">
        <v>48.54</v>
      </c>
      <c r="H802" s="213">
        <v>148.51</v>
      </c>
      <c r="I802" s="213">
        <v>0</v>
      </c>
      <c r="J802" s="213">
        <v>0</v>
      </c>
      <c r="K802" s="213">
        <v>143.91</v>
      </c>
      <c r="L802" s="213">
        <v>0</v>
      </c>
      <c r="M802" s="213">
        <v>124.34</v>
      </c>
      <c r="N802" s="213">
        <v>85.9</v>
      </c>
      <c r="O802" s="213">
        <v>729.2</v>
      </c>
      <c r="P802" s="213">
        <v>177.69</v>
      </c>
      <c r="Q802" s="213">
        <v>97.06</v>
      </c>
      <c r="R802" s="213">
        <v>584.54</v>
      </c>
    </row>
    <row r="803" spans="1:18">
      <c r="A803" s="944" t="s">
        <v>1524</v>
      </c>
      <c r="B803" s="944" t="s">
        <v>445</v>
      </c>
      <c r="C803" s="51" t="s">
        <v>4679</v>
      </c>
      <c r="D803" s="51" t="s">
        <v>6606</v>
      </c>
      <c r="E803" s="51" t="s">
        <v>6987</v>
      </c>
      <c r="F803" s="287">
        <f t="shared" si="12"/>
        <v>5101.34</v>
      </c>
      <c r="G803" s="213">
        <v>0</v>
      </c>
      <c r="H803" s="213">
        <v>140.29</v>
      </c>
      <c r="I803" s="213">
        <v>356.07</v>
      </c>
      <c r="J803" s="213">
        <v>981.23</v>
      </c>
      <c r="K803" s="213">
        <v>148.66999999999999</v>
      </c>
      <c r="L803" s="213">
        <v>410.94</v>
      </c>
      <c r="M803" s="213">
        <v>1331.98</v>
      </c>
      <c r="N803" s="213">
        <v>36.22</v>
      </c>
      <c r="O803" s="213">
        <v>188.33</v>
      </c>
      <c r="P803" s="213">
        <v>1098.1600000000001</v>
      </c>
      <c r="Q803" s="213">
        <v>409.45</v>
      </c>
      <c r="R803" s="213">
        <v>900.78</v>
      </c>
    </row>
    <row r="804" spans="1:18">
      <c r="A804" s="944" t="s">
        <v>1524</v>
      </c>
      <c r="B804" s="944" t="s">
        <v>445</v>
      </c>
      <c r="C804" s="51" t="s">
        <v>4679</v>
      </c>
      <c r="D804" s="51" t="s">
        <v>6606</v>
      </c>
      <c r="E804" s="51" t="s">
        <v>6987</v>
      </c>
      <c r="F804" s="287">
        <f t="shared" si="12"/>
        <v>748.56000000000006</v>
      </c>
      <c r="G804" s="213">
        <v>0</v>
      </c>
      <c r="H804" s="213">
        <v>0</v>
      </c>
      <c r="I804" s="213">
        <v>0</v>
      </c>
      <c r="J804" s="213">
        <v>0</v>
      </c>
      <c r="K804" s="213">
        <v>0</v>
      </c>
      <c r="L804" s="213">
        <v>0</v>
      </c>
      <c r="M804" s="213">
        <v>0</v>
      </c>
      <c r="N804" s="213">
        <v>0</v>
      </c>
      <c r="O804" s="213">
        <v>721.58</v>
      </c>
      <c r="P804" s="213">
        <v>26.98</v>
      </c>
      <c r="Q804" s="213">
        <v>0</v>
      </c>
      <c r="R804" s="213">
        <v>3206.94</v>
      </c>
    </row>
    <row r="805" spans="1:18">
      <c r="A805" s="944" t="s">
        <v>1524</v>
      </c>
      <c r="B805" s="944" t="s">
        <v>445</v>
      </c>
      <c r="C805" s="51" t="s">
        <v>4679</v>
      </c>
      <c r="D805" s="51" t="s">
        <v>6606</v>
      </c>
      <c r="E805" s="51" t="s">
        <v>6987</v>
      </c>
      <c r="F805" s="287">
        <f t="shared" si="12"/>
        <v>76.22</v>
      </c>
      <c r="G805" s="213">
        <v>0</v>
      </c>
      <c r="H805" s="213">
        <v>0</v>
      </c>
      <c r="I805" s="213">
        <v>0</v>
      </c>
      <c r="J805" s="213">
        <v>0</v>
      </c>
      <c r="K805" s="213">
        <v>0</v>
      </c>
      <c r="L805" s="213">
        <v>76.22</v>
      </c>
      <c r="M805" s="213">
        <v>0</v>
      </c>
      <c r="N805" s="213">
        <v>0</v>
      </c>
      <c r="O805" s="213">
        <v>0</v>
      </c>
      <c r="P805" s="213">
        <v>0</v>
      </c>
      <c r="Q805" s="213">
        <v>0</v>
      </c>
      <c r="R805" s="213">
        <v>0</v>
      </c>
    </row>
    <row r="806" spans="1:18">
      <c r="A806" s="944" t="s">
        <v>1524</v>
      </c>
      <c r="B806" s="944" t="s">
        <v>445</v>
      </c>
      <c r="C806" s="51" t="s">
        <v>4679</v>
      </c>
      <c r="D806" s="51" t="s">
        <v>6606</v>
      </c>
      <c r="E806" s="51" t="s">
        <v>6987</v>
      </c>
      <c r="F806" s="287">
        <f t="shared" si="12"/>
        <v>9425.43</v>
      </c>
      <c r="G806" s="213">
        <v>0</v>
      </c>
      <c r="H806" s="213">
        <v>446.08</v>
      </c>
      <c r="I806" s="213">
        <v>523.85</v>
      </c>
      <c r="J806" s="213">
        <v>549.61</v>
      </c>
      <c r="K806" s="213">
        <v>799.29</v>
      </c>
      <c r="L806" s="213">
        <v>1079.79</v>
      </c>
      <c r="M806" s="213">
        <v>943.61</v>
      </c>
      <c r="N806" s="213">
        <v>1356.64</v>
      </c>
      <c r="O806" s="213">
        <v>1243.76</v>
      </c>
      <c r="P806" s="213">
        <v>1435.97</v>
      </c>
      <c r="Q806" s="213">
        <v>1046.83</v>
      </c>
      <c r="R806" s="213">
        <v>492.11</v>
      </c>
    </row>
    <row r="807" spans="1:18">
      <c r="A807" s="944" t="s">
        <v>1524</v>
      </c>
      <c r="B807" s="944" t="s">
        <v>445</v>
      </c>
      <c r="C807" s="51" t="s">
        <v>4679</v>
      </c>
      <c r="D807" s="51" t="s">
        <v>6606</v>
      </c>
      <c r="E807" s="51" t="s">
        <v>6987</v>
      </c>
      <c r="F807" s="287">
        <f t="shared" si="12"/>
        <v>2421.0100000000002</v>
      </c>
      <c r="G807" s="213">
        <v>0</v>
      </c>
      <c r="H807" s="213">
        <v>178.1</v>
      </c>
      <c r="I807" s="213">
        <v>0</v>
      </c>
      <c r="J807" s="213">
        <v>100.59</v>
      </c>
      <c r="K807" s="213">
        <v>23.5</v>
      </c>
      <c r="L807" s="213">
        <v>700.6</v>
      </c>
      <c r="M807" s="213">
        <v>52.4</v>
      </c>
      <c r="N807" s="213">
        <v>373.97</v>
      </c>
      <c r="O807" s="213">
        <v>313.25</v>
      </c>
      <c r="P807" s="213">
        <v>364.91</v>
      </c>
      <c r="Q807" s="213">
        <v>313.69</v>
      </c>
      <c r="R807" s="213">
        <v>235.85</v>
      </c>
    </row>
    <row r="808" spans="1:18">
      <c r="A808" s="944" t="s">
        <v>1524</v>
      </c>
      <c r="B808" s="944" t="s">
        <v>445</v>
      </c>
      <c r="C808" s="51" t="s">
        <v>4679</v>
      </c>
      <c r="D808" s="51" t="s">
        <v>6606</v>
      </c>
      <c r="E808" s="51" t="s">
        <v>6987</v>
      </c>
      <c r="F808" s="287">
        <f t="shared" si="12"/>
        <v>1040.8800000000001</v>
      </c>
      <c r="G808" s="213">
        <v>0</v>
      </c>
      <c r="H808" s="213">
        <v>0</v>
      </c>
      <c r="I808" s="213">
        <v>0</v>
      </c>
      <c r="J808" s="213">
        <v>0</v>
      </c>
      <c r="K808" s="213">
        <v>0</v>
      </c>
      <c r="L808" s="213">
        <v>686.09</v>
      </c>
      <c r="M808" s="213">
        <v>0</v>
      </c>
      <c r="N808" s="213">
        <v>235.44</v>
      </c>
      <c r="O808" s="213">
        <v>89.44</v>
      </c>
      <c r="P808" s="213">
        <v>0</v>
      </c>
      <c r="Q808" s="213">
        <v>29.91</v>
      </c>
      <c r="R808" s="213">
        <v>0</v>
      </c>
    </row>
    <row r="809" spans="1:18">
      <c r="A809" s="944" t="s">
        <v>1524</v>
      </c>
      <c r="B809" s="944" t="s">
        <v>445</v>
      </c>
      <c r="C809" s="51" t="s">
        <v>4679</v>
      </c>
      <c r="D809" s="51" t="s">
        <v>6606</v>
      </c>
      <c r="E809" s="51" t="s">
        <v>6987</v>
      </c>
      <c r="F809" s="287">
        <f t="shared" si="12"/>
        <v>150</v>
      </c>
      <c r="G809" s="213">
        <v>0</v>
      </c>
      <c r="H809" s="213">
        <v>0</v>
      </c>
      <c r="I809" s="213">
        <v>30</v>
      </c>
      <c r="J809" s="213">
        <v>0</v>
      </c>
      <c r="K809" s="213">
        <v>0</v>
      </c>
      <c r="L809" s="213">
        <v>75</v>
      </c>
      <c r="M809" s="213">
        <v>45</v>
      </c>
      <c r="N809" s="213">
        <v>0</v>
      </c>
      <c r="O809" s="213">
        <v>0</v>
      </c>
      <c r="P809" s="213">
        <v>0</v>
      </c>
      <c r="Q809" s="213">
        <v>0</v>
      </c>
      <c r="R809" s="213">
        <v>0</v>
      </c>
    </row>
    <row r="810" spans="1:18">
      <c r="A810" s="944" t="s">
        <v>1524</v>
      </c>
      <c r="B810" s="944" t="s">
        <v>445</v>
      </c>
      <c r="C810" s="51" t="s">
        <v>4679</v>
      </c>
      <c r="D810" s="51" t="s">
        <v>6606</v>
      </c>
      <c r="E810" s="51" t="s">
        <v>6987</v>
      </c>
      <c r="F810" s="287">
        <f t="shared" si="12"/>
        <v>1250.4000000000001</v>
      </c>
      <c r="G810" s="213">
        <v>0</v>
      </c>
      <c r="H810" s="213">
        <v>430.99</v>
      </c>
      <c r="I810" s="213">
        <v>97.84</v>
      </c>
      <c r="J810" s="213">
        <v>0</v>
      </c>
      <c r="K810" s="213">
        <v>0</v>
      </c>
      <c r="L810" s="213">
        <v>47.6</v>
      </c>
      <c r="M810" s="213">
        <v>225.09</v>
      </c>
      <c r="N810" s="213">
        <v>124.61</v>
      </c>
      <c r="O810" s="213">
        <v>0</v>
      </c>
      <c r="P810" s="213">
        <v>324.27</v>
      </c>
      <c r="Q810" s="213">
        <v>0</v>
      </c>
      <c r="R810" s="213">
        <v>720.64</v>
      </c>
    </row>
    <row r="811" spans="1:18">
      <c r="A811" s="944" t="s">
        <v>1524</v>
      </c>
      <c r="B811" s="944" t="s">
        <v>445</v>
      </c>
      <c r="C811" s="51" t="s">
        <v>4679</v>
      </c>
      <c r="D811" s="51" t="s">
        <v>6606</v>
      </c>
      <c r="E811" s="51" t="s">
        <v>6987</v>
      </c>
      <c r="F811" s="287">
        <f t="shared" si="12"/>
        <v>1397.4600000000003</v>
      </c>
      <c r="G811" s="213">
        <v>0</v>
      </c>
      <c r="H811" s="213">
        <v>118.65</v>
      </c>
      <c r="I811" s="213">
        <v>0</v>
      </c>
      <c r="J811" s="213">
        <v>108.08</v>
      </c>
      <c r="K811" s="213">
        <v>159.93</v>
      </c>
      <c r="L811" s="213">
        <v>324.67</v>
      </c>
      <c r="M811" s="213">
        <v>0</v>
      </c>
      <c r="N811" s="213">
        <v>167.98</v>
      </c>
      <c r="O811" s="213">
        <v>269.99</v>
      </c>
      <c r="P811" s="213">
        <v>248.16</v>
      </c>
      <c r="Q811" s="213">
        <v>0</v>
      </c>
      <c r="R811" s="213">
        <v>112.13</v>
      </c>
    </row>
    <row r="812" spans="1:18">
      <c r="A812" s="944" t="s">
        <v>1524</v>
      </c>
      <c r="B812" s="944" t="s">
        <v>445</v>
      </c>
      <c r="C812" s="51" t="s">
        <v>4679</v>
      </c>
      <c r="D812" s="51" t="s">
        <v>6606</v>
      </c>
      <c r="E812" s="51" t="s">
        <v>6987</v>
      </c>
      <c r="F812" s="287">
        <f t="shared" si="12"/>
        <v>630.94000000000005</v>
      </c>
      <c r="G812" s="213">
        <v>0</v>
      </c>
      <c r="H812" s="213">
        <v>130.63</v>
      </c>
      <c r="I812" s="213">
        <v>0</v>
      </c>
      <c r="J812" s="213">
        <v>0</v>
      </c>
      <c r="K812" s="213">
        <v>0</v>
      </c>
      <c r="L812" s="213">
        <v>164.76</v>
      </c>
      <c r="M812" s="213">
        <v>0</v>
      </c>
      <c r="N812" s="213">
        <v>335.55</v>
      </c>
      <c r="O812" s="213">
        <v>0</v>
      </c>
      <c r="P812" s="213">
        <v>0</v>
      </c>
      <c r="Q812" s="213">
        <v>0</v>
      </c>
      <c r="R812" s="213">
        <v>691.83</v>
      </c>
    </row>
    <row r="813" spans="1:18">
      <c r="A813" s="944" t="s">
        <v>1524</v>
      </c>
      <c r="B813" s="944" t="s">
        <v>445</v>
      </c>
      <c r="C813" s="51" t="s">
        <v>4679</v>
      </c>
      <c r="D813" s="51" t="s">
        <v>6606</v>
      </c>
      <c r="E813" s="51" t="s">
        <v>6987</v>
      </c>
      <c r="F813" s="287">
        <f t="shared" si="12"/>
        <v>446.74</v>
      </c>
      <c r="G813" s="213">
        <v>17.350000000000001</v>
      </c>
      <c r="H813" s="213">
        <v>0</v>
      </c>
      <c r="I813" s="213">
        <v>314.07</v>
      </c>
      <c r="J813" s="213">
        <v>0</v>
      </c>
      <c r="K813" s="213">
        <v>19.25</v>
      </c>
      <c r="L813" s="213">
        <v>15</v>
      </c>
      <c r="M813" s="213">
        <v>77.86</v>
      </c>
      <c r="N813" s="213">
        <v>0</v>
      </c>
      <c r="O813" s="213">
        <v>0</v>
      </c>
      <c r="P813" s="213">
        <v>3.21</v>
      </c>
      <c r="Q813" s="213">
        <v>0</v>
      </c>
      <c r="R813" s="213">
        <v>20.11</v>
      </c>
    </row>
    <row r="814" spans="1:18">
      <c r="A814" s="944" t="s">
        <v>1524</v>
      </c>
      <c r="B814" s="944" t="s">
        <v>445</v>
      </c>
      <c r="C814" s="51" t="s">
        <v>4679</v>
      </c>
      <c r="D814" s="51" t="s">
        <v>6606</v>
      </c>
      <c r="E814" s="51" t="s">
        <v>6987</v>
      </c>
      <c r="F814" s="287">
        <f t="shared" si="12"/>
        <v>42007.5</v>
      </c>
      <c r="G814" s="213">
        <v>0</v>
      </c>
      <c r="H814" s="213">
        <v>3690</v>
      </c>
      <c r="I814" s="213">
        <v>3690</v>
      </c>
      <c r="J814" s="213">
        <v>0</v>
      </c>
      <c r="K814" s="213">
        <v>3690</v>
      </c>
      <c r="L814" s="213">
        <v>0</v>
      </c>
      <c r="M814" s="213">
        <v>15468.75</v>
      </c>
      <c r="N814" s="213">
        <v>10312.5</v>
      </c>
      <c r="O814" s="213">
        <v>5156.25</v>
      </c>
      <c r="P814" s="213">
        <v>0</v>
      </c>
      <c r="Q814" s="213">
        <v>0</v>
      </c>
      <c r="R814" s="213">
        <v>8010</v>
      </c>
    </row>
    <row r="815" spans="1:18">
      <c r="A815" s="944" t="s">
        <v>1524</v>
      </c>
      <c r="B815" s="944" t="s">
        <v>445</v>
      </c>
      <c r="C815" s="51" t="s">
        <v>4679</v>
      </c>
      <c r="D815" s="51" t="s">
        <v>6606</v>
      </c>
      <c r="E815" s="51" t="s">
        <v>6987</v>
      </c>
      <c r="F815" s="287">
        <f t="shared" si="12"/>
        <v>7339.45</v>
      </c>
      <c r="G815" s="213">
        <v>255</v>
      </c>
      <c r="H815" s="213">
        <v>136.63999999999999</v>
      </c>
      <c r="I815" s="213">
        <v>529.49</v>
      </c>
      <c r="J815" s="213">
        <v>57.6</v>
      </c>
      <c r="K815" s="213">
        <v>420.37</v>
      </c>
      <c r="L815" s="213">
        <v>355.2</v>
      </c>
      <c r="M815" s="213">
        <v>2012.82</v>
      </c>
      <c r="N815" s="213">
        <v>630.37</v>
      </c>
      <c r="O815" s="213">
        <v>498.8</v>
      </c>
      <c r="P815" s="213">
        <v>1663.28</v>
      </c>
      <c r="Q815" s="213">
        <v>779.88</v>
      </c>
      <c r="R815" s="213">
        <v>1189.5999999999999</v>
      </c>
    </row>
    <row r="816" spans="1:18">
      <c r="A816" s="944" t="s">
        <v>1524</v>
      </c>
      <c r="B816" s="944" t="s">
        <v>445</v>
      </c>
      <c r="C816" s="51" t="s">
        <v>4678</v>
      </c>
      <c r="D816" s="51" t="s">
        <v>6607</v>
      </c>
      <c r="E816" s="51" t="s">
        <v>6987</v>
      </c>
      <c r="F816" s="287">
        <f t="shared" si="12"/>
        <v>192</v>
      </c>
      <c r="G816" s="213">
        <v>0</v>
      </c>
      <c r="H816" s="213">
        <v>0</v>
      </c>
      <c r="I816" s="213">
        <v>0</v>
      </c>
      <c r="J816" s="213">
        <v>0</v>
      </c>
      <c r="K816" s="213">
        <v>0</v>
      </c>
      <c r="L816" s="213">
        <v>0</v>
      </c>
      <c r="M816" s="213">
        <v>0</v>
      </c>
      <c r="N816" s="213">
        <v>0</v>
      </c>
      <c r="O816" s="213">
        <v>0</v>
      </c>
      <c r="P816" s="213">
        <v>192</v>
      </c>
      <c r="Q816" s="213">
        <v>0</v>
      </c>
      <c r="R816" s="213">
        <v>135</v>
      </c>
    </row>
    <row r="817" spans="1:18">
      <c r="A817" s="944" t="s">
        <v>1524</v>
      </c>
      <c r="B817" s="944" t="s">
        <v>1224</v>
      </c>
      <c r="C817" s="51" t="s">
        <v>4679</v>
      </c>
      <c r="D817" s="51" t="s">
        <v>6606</v>
      </c>
      <c r="E817" s="51" t="s">
        <v>6987</v>
      </c>
      <c r="F817" s="287">
        <f t="shared" si="12"/>
        <v>5368.3900000000012</v>
      </c>
      <c r="G817" s="213">
        <v>450.77</v>
      </c>
      <c r="H817" s="213">
        <v>450.77</v>
      </c>
      <c r="I817" s="213">
        <v>450.77</v>
      </c>
      <c r="J817" s="213">
        <v>502.01</v>
      </c>
      <c r="K817" s="213">
        <v>502.01</v>
      </c>
      <c r="L817" s="213">
        <v>502.01</v>
      </c>
      <c r="M817" s="213">
        <v>502.01</v>
      </c>
      <c r="N817" s="213">
        <v>0</v>
      </c>
      <c r="O817" s="213">
        <v>1004.02</v>
      </c>
      <c r="P817" s="213">
        <v>0</v>
      </c>
      <c r="Q817" s="213">
        <v>1004.02</v>
      </c>
      <c r="R817" s="213">
        <v>502.01</v>
      </c>
    </row>
    <row r="818" spans="1:18">
      <c r="A818" s="944" t="s">
        <v>1524</v>
      </c>
      <c r="B818" s="944" t="s">
        <v>1224</v>
      </c>
      <c r="C818" s="51" t="s">
        <v>4679</v>
      </c>
      <c r="D818" s="51" t="s">
        <v>6606</v>
      </c>
      <c r="E818" s="51" t="s">
        <v>6987</v>
      </c>
      <c r="F818" s="287">
        <f t="shared" si="12"/>
        <v>213.17</v>
      </c>
      <c r="G818" s="213">
        <v>63.95</v>
      </c>
      <c r="H818" s="213">
        <v>0</v>
      </c>
      <c r="I818" s="213">
        <v>0</v>
      </c>
      <c r="J818" s="213">
        <v>67.63</v>
      </c>
      <c r="K818" s="213">
        <v>0</v>
      </c>
      <c r="L818" s="213">
        <v>0</v>
      </c>
      <c r="M818" s="213">
        <v>0</v>
      </c>
      <c r="N818" s="213">
        <v>81.59</v>
      </c>
      <c r="O818" s="213">
        <v>0</v>
      </c>
      <c r="P818" s="213">
        <v>0</v>
      </c>
      <c r="Q818" s="213">
        <v>0</v>
      </c>
      <c r="R818" s="213">
        <v>87.29</v>
      </c>
    </row>
    <row r="819" spans="1:18">
      <c r="A819" s="944" t="s">
        <v>1524</v>
      </c>
      <c r="B819" s="944" t="s">
        <v>1224</v>
      </c>
      <c r="C819" s="51" t="s">
        <v>4679</v>
      </c>
      <c r="D819" s="51" t="s">
        <v>6606</v>
      </c>
      <c r="E819" s="51" t="s">
        <v>6987</v>
      </c>
      <c r="F819" s="287">
        <f t="shared" si="12"/>
        <v>3235.08</v>
      </c>
      <c r="G819" s="213">
        <v>111.5</v>
      </c>
      <c r="H819" s="213">
        <v>690.33</v>
      </c>
      <c r="I819" s="213">
        <v>83.77</v>
      </c>
      <c r="J819" s="213">
        <v>208.92</v>
      </c>
      <c r="K819" s="213">
        <v>542.89</v>
      </c>
      <c r="L819" s="213">
        <v>289.85000000000002</v>
      </c>
      <c r="M819" s="213">
        <v>642.12</v>
      </c>
      <c r="N819" s="213">
        <v>302.56</v>
      </c>
      <c r="O819" s="213">
        <v>8.67</v>
      </c>
      <c r="P819" s="213">
        <v>0</v>
      </c>
      <c r="Q819" s="213">
        <v>354.47</v>
      </c>
      <c r="R819" s="213">
        <v>1234.67</v>
      </c>
    </row>
    <row r="820" spans="1:18">
      <c r="A820" s="944" t="s">
        <v>1524</v>
      </c>
      <c r="B820" s="944" t="s">
        <v>1224</v>
      </c>
      <c r="C820" s="51" t="s">
        <v>4679</v>
      </c>
      <c r="D820" s="51" t="s">
        <v>6606</v>
      </c>
      <c r="E820" s="51" t="s">
        <v>6987</v>
      </c>
      <c r="F820" s="287">
        <f t="shared" si="12"/>
        <v>-92.320000000000007</v>
      </c>
      <c r="G820" s="213">
        <v>0</v>
      </c>
      <c r="H820" s="213">
        <v>0</v>
      </c>
      <c r="I820" s="213">
        <v>0</v>
      </c>
      <c r="J820" s="213">
        <v>0</v>
      </c>
      <c r="K820" s="213">
        <v>0</v>
      </c>
      <c r="L820" s="213">
        <v>95.6</v>
      </c>
      <c r="M820" s="213">
        <v>6.99</v>
      </c>
      <c r="N820" s="213">
        <v>0</v>
      </c>
      <c r="O820" s="213">
        <v>0</v>
      </c>
      <c r="P820" s="213">
        <v>-194.91</v>
      </c>
      <c r="Q820" s="213">
        <v>0</v>
      </c>
      <c r="R820" s="213">
        <v>0</v>
      </c>
    </row>
    <row r="821" spans="1:18">
      <c r="A821" s="944" t="s">
        <v>1524</v>
      </c>
      <c r="B821" s="944" t="s">
        <v>1224</v>
      </c>
      <c r="C821" s="51" t="s">
        <v>4679</v>
      </c>
      <c r="D821" s="51" t="s">
        <v>6606</v>
      </c>
      <c r="E821" s="51" t="s">
        <v>6987</v>
      </c>
      <c r="F821" s="287">
        <f t="shared" si="12"/>
        <v>9.43</v>
      </c>
      <c r="G821" s="213">
        <v>0</v>
      </c>
      <c r="H821" s="213">
        <v>0</v>
      </c>
      <c r="I821" s="213">
        <v>0</v>
      </c>
      <c r="J821" s="213">
        <v>0</v>
      </c>
      <c r="K821" s="213">
        <v>0</v>
      </c>
      <c r="L821" s="213">
        <v>0</v>
      </c>
      <c r="M821" s="213">
        <v>9.43</v>
      </c>
      <c r="N821" s="213">
        <v>0</v>
      </c>
      <c r="O821" s="213">
        <v>0</v>
      </c>
      <c r="P821" s="213">
        <v>0</v>
      </c>
      <c r="Q821" s="213">
        <v>0</v>
      </c>
      <c r="R821" s="213">
        <v>0</v>
      </c>
    </row>
    <row r="822" spans="1:18">
      <c r="A822" s="944" t="s">
        <v>1524</v>
      </c>
      <c r="B822" s="944" t="s">
        <v>1224</v>
      </c>
      <c r="C822" s="51" t="s">
        <v>4679</v>
      </c>
      <c r="D822" s="51" t="s">
        <v>6606</v>
      </c>
      <c r="E822" s="51" t="s">
        <v>6987</v>
      </c>
      <c r="F822" s="287">
        <f t="shared" si="12"/>
        <v>822.83</v>
      </c>
      <c r="G822" s="213">
        <v>0</v>
      </c>
      <c r="H822" s="213">
        <v>0</v>
      </c>
      <c r="I822" s="213">
        <v>0</v>
      </c>
      <c r="J822" s="213">
        <v>0</v>
      </c>
      <c r="K822" s="213">
        <v>712.97</v>
      </c>
      <c r="L822" s="213">
        <v>109.86</v>
      </c>
      <c r="M822" s="213">
        <v>0</v>
      </c>
      <c r="N822" s="213">
        <v>0</v>
      </c>
      <c r="O822" s="213">
        <v>0</v>
      </c>
      <c r="P822" s="213">
        <v>0</v>
      </c>
      <c r="Q822" s="213">
        <v>0</v>
      </c>
      <c r="R822" s="213">
        <v>0</v>
      </c>
    </row>
    <row r="823" spans="1:18">
      <c r="A823" s="944" t="s">
        <v>1524</v>
      </c>
      <c r="B823" s="944" t="s">
        <v>1224</v>
      </c>
      <c r="C823" s="51" t="s">
        <v>4679</v>
      </c>
      <c r="D823" s="51" t="s">
        <v>6606</v>
      </c>
      <c r="E823" s="51" t="s">
        <v>6987</v>
      </c>
      <c r="F823" s="287">
        <f t="shared" si="12"/>
        <v>7493.3499999999995</v>
      </c>
      <c r="G823" s="213">
        <v>0</v>
      </c>
      <c r="H823" s="213">
        <v>0</v>
      </c>
      <c r="I823" s="213">
        <v>0</v>
      </c>
      <c r="J823" s="213">
        <v>0</v>
      </c>
      <c r="K823" s="213">
        <v>72.180000000000007</v>
      </c>
      <c r="L823" s="213">
        <v>178.06</v>
      </c>
      <c r="M823" s="213">
        <v>5530.91</v>
      </c>
      <c r="N823" s="213">
        <v>52.33</v>
      </c>
      <c r="O823" s="213">
        <v>1659.87</v>
      </c>
      <c r="P823" s="213">
        <v>0</v>
      </c>
      <c r="Q823" s="213">
        <v>0</v>
      </c>
      <c r="R823" s="213">
        <v>0</v>
      </c>
    </row>
    <row r="824" spans="1:18">
      <c r="A824" s="944" t="s">
        <v>1524</v>
      </c>
      <c r="B824" s="944" t="s">
        <v>1224</v>
      </c>
      <c r="C824" s="51" t="s">
        <v>4679</v>
      </c>
      <c r="D824" s="51" t="s">
        <v>6606</v>
      </c>
      <c r="E824" s="51" t="s">
        <v>6987</v>
      </c>
      <c r="F824" s="287">
        <f t="shared" si="12"/>
        <v>392.01</v>
      </c>
      <c r="G824" s="213">
        <v>0</v>
      </c>
      <c r="H824" s="213">
        <v>0</v>
      </c>
      <c r="I824" s="213">
        <v>0</v>
      </c>
      <c r="J824" s="213">
        <v>0</v>
      </c>
      <c r="K824" s="213">
        <v>89.45</v>
      </c>
      <c r="L824" s="213">
        <v>0</v>
      </c>
      <c r="M824" s="213">
        <v>0</v>
      </c>
      <c r="N824" s="213">
        <v>270.70999999999998</v>
      </c>
      <c r="O824" s="213">
        <v>0</v>
      </c>
      <c r="P824" s="213">
        <v>0</v>
      </c>
      <c r="Q824" s="213">
        <v>31.85</v>
      </c>
      <c r="R824" s="213">
        <v>738.38</v>
      </c>
    </row>
    <row r="825" spans="1:18">
      <c r="A825" s="944" t="s">
        <v>1524</v>
      </c>
      <c r="B825" s="944" t="s">
        <v>1224</v>
      </c>
      <c r="C825" s="51" t="s">
        <v>4679</v>
      </c>
      <c r="D825" s="51" t="s">
        <v>6606</v>
      </c>
      <c r="E825" s="51" t="s">
        <v>6987</v>
      </c>
      <c r="F825" s="287">
        <f t="shared" si="12"/>
        <v>885.19999999999993</v>
      </c>
      <c r="G825" s="213">
        <v>0</v>
      </c>
      <c r="H825" s="213">
        <v>65.319999999999993</v>
      </c>
      <c r="I825" s="213">
        <v>121.89</v>
      </c>
      <c r="J825" s="213">
        <v>117.6</v>
      </c>
      <c r="K825" s="213">
        <v>60.75</v>
      </c>
      <c r="L825" s="213">
        <v>67.48</v>
      </c>
      <c r="M825" s="213">
        <v>7.38</v>
      </c>
      <c r="N825" s="213">
        <v>195.76</v>
      </c>
      <c r="O825" s="213">
        <v>150.65</v>
      </c>
      <c r="P825" s="213">
        <v>-13.55</v>
      </c>
      <c r="Q825" s="213">
        <v>111.92</v>
      </c>
      <c r="R825" s="213">
        <v>34.54</v>
      </c>
    </row>
    <row r="826" spans="1:18">
      <c r="A826" s="944" t="s">
        <v>1524</v>
      </c>
      <c r="B826" s="944" t="s">
        <v>1224</v>
      </c>
      <c r="C826" s="51" t="s">
        <v>4679</v>
      </c>
      <c r="D826" s="51" t="s">
        <v>6606</v>
      </c>
      <c r="E826" s="51" t="s">
        <v>6987</v>
      </c>
      <c r="F826" s="287">
        <f t="shared" si="12"/>
        <v>179.53</v>
      </c>
      <c r="G826" s="213">
        <v>0</v>
      </c>
      <c r="H826" s="213">
        <v>0</v>
      </c>
      <c r="I826" s="213">
        <v>179.53</v>
      </c>
      <c r="J826" s="213">
        <v>0</v>
      </c>
      <c r="K826" s="213">
        <v>0</v>
      </c>
      <c r="L826" s="213">
        <v>0</v>
      </c>
      <c r="M826" s="213">
        <v>0</v>
      </c>
      <c r="N826" s="213">
        <v>0</v>
      </c>
      <c r="O826" s="213">
        <v>0</v>
      </c>
      <c r="P826" s="213">
        <v>0</v>
      </c>
      <c r="Q826" s="213">
        <v>0</v>
      </c>
      <c r="R826" s="213">
        <v>9.7200000000000006</v>
      </c>
    </row>
    <row r="827" spans="1:18">
      <c r="A827" s="944" t="s">
        <v>1524</v>
      </c>
      <c r="B827" s="944" t="s">
        <v>1224</v>
      </c>
      <c r="C827" s="51" t="s">
        <v>4679</v>
      </c>
      <c r="D827" s="51" t="s">
        <v>6606</v>
      </c>
      <c r="E827" s="51" t="s">
        <v>6987</v>
      </c>
      <c r="F827" s="287">
        <f t="shared" si="12"/>
        <v>15</v>
      </c>
      <c r="G827" s="213">
        <v>0</v>
      </c>
      <c r="H827" s="213">
        <v>0</v>
      </c>
      <c r="I827" s="213">
        <v>0</v>
      </c>
      <c r="J827" s="213">
        <v>0</v>
      </c>
      <c r="K827" s="213">
        <v>0</v>
      </c>
      <c r="L827" s="213">
        <v>15</v>
      </c>
      <c r="M827" s="213">
        <v>0</v>
      </c>
      <c r="N827" s="213">
        <v>0</v>
      </c>
      <c r="O827" s="213">
        <v>0</v>
      </c>
      <c r="P827" s="213">
        <v>0</v>
      </c>
      <c r="Q827" s="213">
        <v>0</v>
      </c>
      <c r="R827" s="213">
        <v>0</v>
      </c>
    </row>
    <row r="828" spans="1:18">
      <c r="A828" s="944" t="s">
        <v>1524</v>
      </c>
      <c r="B828" s="944" t="s">
        <v>1224</v>
      </c>
      <c r="C828" s="51" t="s">
        <v>4679</v>
      </c>
      <c r="D828" s="51" t="s">
        <v>6606</v>
      </c>
      <c r="E828" s="51" t="s">
        <v>6987</v>
      </c>
      <c r="F828" s="287">
        <f t="shared" si="12"/>
        <v>622.95000000000005</v>
      </c>
      <c r="G828" s="213">
        <v>0</v>
      </c>
      <c r="H828" s="213">
        <v>0</v>
      </c>
      <c r="I828" s="213">
        <v>0</v>
      </c>
      <c r="J828" s="213">
        <v>0</v>
      </c>
      <c r="K828" s="213">
        <v>382.61</v>
      </c>
      <c r="L828" s="213">
        <v>0</v>
      </c>
      <c r="M828" s="213">
        <v>0</v>
      </c>
      <c r="N828" s="213">
        <v>240.34</v>
      </c>
      <c r="O828" s="213">
        <v>0</v>
      </c>
      <c r="P828" s="213">
        <v>0</v>
      </c>
      <c r="Q828" s="213">
        <v>0</v>
      </c>
      <c r="R828" s="213">
        <v>0</v>
      </c>
    </row>
    <row r="829" spans="1:18">
      <c r="A829" s="944" t="s">
        <v>1524</v>
      </c>
      <c r="B829" s="944" t="s">
        <v>1224</v>
      </c>
      <c r="C829" s="51" t="s">
        <v>4679</v>
      </c>
      <c r="D829" s="51" t="s">
        <v>6606</v>
      </c>
      <c r="E829" s="51" t="s">
        <v>6987</v>
      </c>
      <c r="F829" s="287">
        <f t="shared" si="12"/>
        <v>0</v>
      </c>
      <c r="G829" s="213">
        <v>0</v>
      </c>
      <c r="H829" s="213">
        <v>0</v>
      </c>
      <c r="I829" s="213">
        <v>0</v>
      </c>
      <c r="J829" s="213">
        <v>0</v>
      </c>
      <c r="K829" s="213">
        <v>0</v>
      </c>
      <c r="L829" s="213">
        <v>0</v>
      </c>
      <c r="M829" s="213">
        <v>0</v>
      </c>
      <c r="N829" s="213">
        <v>0</v>
      </c>
      <c r="O829" s="213">
        <v>0</v>
      </c>
      <c r="P829" s="213">
        <v>0</v>
      </c>
      <c r="Q829" s="213">
        <v>0</v>
      </c>
      <c r="R829" s="213">
        <v>684.6</v>
      </c>
    </row>
    <row r="830" spans="1:18">
      <c r="A830" s="944" t="s">
        <v>1524</v>
      </c>
      <c r="B830" s="944" t="s">
        <v>359</v>
      </c>
      <c r="C830" s="51" t="s">
        <v>4679</v>
      </c>
      <c r="D830" s="51" t="s">
        <v>6606</v>
      </c>
      <c r="E830" s="51" t="s">
        <v>6987</v>
      </c>
      <c r="F830" s="287">
        <f t="shared" si="12"/>
        <v>166.85000000000002</v>
      </c>
      <c r="G830" s="213">
        <v>63.95</v>
      </c>
      <c r="H830" s="213">
        <v>0</v>
      </c>
      <c r="I830" s="213">
        <v>0</v>
      </c>
      <c r="J830" s="213">
        <v>21.31</v>
      </c>
      <c r="K830" s="213">
        <v>0</v>
      </c>
      <c r="L830" s="213">
        <v>0</v>
      </c>
      <c r="M830" s="213">
        <v>0</v>
      </c>
      <c r="N830" s="213">
        <v>81.59</v>
      </c>
      <c r="O830" s="213">
        <v>0</v>
      </c>
      <c r="P830" s="213">
        <v>0</v>
      </c>
      <c r="Q830" s="213">
        <v>0</v>
      </c>
      <c r="R830" s="213">
        <v>87.29</v>
      </c>
    </row>
    <row r="831" spans="1:18">
      <c r="A831" s="944" t="s">
        <v>1524</v>
      </c>
      <c r="B831" s="944" t="s">
        <v>359</v>
      </c>
      <c r="C831" s="51" t="s">
        <v>4679</v>
      </c>
      <c r="D831" s="51" t="s">
        <v>6606</v>
      </c>
      <c r="E831" s="51" t="s">
        <v>6987</v>
      </c>
      <c r="F831" s="287">
        <f t="shared" si="12"/>
        <v>233.89999999999998</v>
      </c>
      <c r="G831" s="213">
        <v>0</v>
      </c>
      <c r="H831" s="213">
        <v>96.91</v>
      </c>
      <c r="I831" s="213">
        <v>0</v>
      </c>
      <c r="J831" s="213">
        <v>84.04</v>
      </c>
      <c r="K831" s="213">
        <v>0</v>
      </c>
      <c r="L831" s="213">
        <v>0</v>
      </c>
      <c r="M831" s="213">
        <v>7.53</v>
      </c>
      <c r="N831" s="213">
        <v>45.42</v>
      </c>
      <c r="O831" s="213">
        <v>0</v>
      </c>
      <c r="P831" s="213">
        <v>0</v>
      </c>
      <c r="Q831" s="213">
        <v>0</v>
      </c>
      <c r="R831" s="213">
        <v>0</v>
      </c>
    </row>
    <row r="832" spans="1:18">
      <c r="A832" s="944" t="s">
        <v>1524</v>
      </c>
      <c r="B832" s="944" t="s">
        <v>359</v>
      </c>
      <c r="C832" s="51" t="s">
        <v>4679</v>
      </c>
      <c r="D832" s="51" t="s">
        <v>6606</v>
      </c>
      <c r="E832" s="51" t="s">
        <v>6987</v>
      </c>
      <c r="F832" s="287">
        <f t="shared" si="12"/>
        <v>119</v>
      </c>
      <c r="G832" s="213">
        <v>0</v>
      </c>
      <c r="H832" s="213">
        <v>0</v>
      </c>
      <c r="I832" s="213">
        <v>0</v>
      </c>
      <c r="J832" s="213">
        <v>0</v>
      </c>
      <c r="K832" s="213">
        <v>0</v>
      </c>
      <c r="L832" s="213">
        <v>0</v>
      </c>
      <c r="M832" s="213">
        <v>46</v>
      </c>
      <c r="N832" s="213">
        <v>0</v>
      </c>
      <c r="O832" s="213">
        <v>36</v>
      </c>
      <c r="P832" s="213">
        <v>37</v>
      </c>
      <c r="Q832" s="213">
        <v>0</v>
      </c>
      <c r="R832" s="213">
        <v>0</v>
      </c>
    </row>
    <row r="833" spans="1:18">
      <c r="A833" s="944" t="s">
        <v>1524</v>
      </c>
      <c r="B833" s="944" t="s">
        <v>359</v>
      </c>
      <c r="C833" s="51" t="s">
        <v>4679</v>
      </c>
      <c r="D833" s="51" t="s">
        <v>6606</v>
      </c>
      <c r="E833" s="51" t="s">
        <v>6987</v>
      </c>
      <c r="F833" s="287">
        <f t="shared" si="12"/>
        <v>261.38</v>
      </c>
      <c r="G833" s="213">
        <v>0</v>
      </c>
      <c r="H833" s="213">
        <v>0</v>
      </c>
      <c r="I833" s="213">
        <v>0</v>
      </c>
      <c r="J833" s="213">
        <v>39.83</v>
      </c>
      <c r="K833" s="213">
        <v>0</v>
      </c>
      <c r="L833" s="213">
        <v>14.73</v>
      </c>
      <c r="M833" s="213">
        <v>0</v>
      </c>
      <c r="N833" s="213">
        <v>0</v>
      </c>
      <c r="O833" s="213">
        <v>0</v>
      </c>
      <c r="P833" s="213">
        <v>0</v>
      </c>
      <c r="Q833" s="213">
        <v>206.82</v>
      </c>
      <c r="R833" s="213">
        <v>4.87</v>
      </c>
    </row>
    <row r="834" spans="1:18">
      <c r="A834" s="944" t="s">
        <v>1524</v>
      </c>
      <c r="B834" s="944" t="s">
        <v>359</v>
      </c>
      <c r="C834" s="51" t="s">
        <v>4679</v>
      </c>
      <c r="D834" s="51" t="s">
        <v>6606</v>
      </c>
      <c r="E834" s="51" t="s">
        <v>6987</v>
      </c>
      <c r="F834" s="287">
        <f t="shared" si="12"/>
        <v>1057.28</v>
      </c>
      <c r="G834" s="213">
        <v>0</v>
      </c>
      <c r="H834" s="213">
        <v>18.88</v>
      </c>
      <c r="I834" s="213">
        <v>0</v>
      </c>
      <c r="J834" s="213">
        <v>78.12</v>
      </c>
      <c r="K834" s="213">
        <v>417.83</v>
      </c>
      <c r="L834" s="213">
        <v>170.56</v>
      </c>
      <c r="M834" s="213">
        <v>111.48</v>
      </c>
      <c r="N834" s="213">
        <v>0</v>
      </c>
      <c r="O834" s="213">
        <v>260.41000000000003</v>
      </c>
      <c r="P834" s="213">
        <v>0</v>
      </c>
      <c r="Q834" s="213">
        <v>0</v>
      </c>
      <c r="R834" s="213">
        <v>387.9</v>
      </c>
    </row>
    <row r="835" spans="1:18">
      <c r="A835" s="944" t="s">
        <v>1524</v>
      </c>
      <c r="B835" s="944" t="s">
        <v>359</v>
      </c>
      <c r="C835" s="51" t="s">
        <v>4679</v>
      </c>
      <c r="D835" s="51" t="s">
        <v>6606</v>
      </c>
      <c r="E835" s="51" t="s">
        <v>6987</v>
      </c>
      <c r="F835" s="287">
        <f t="shared" ref="F835:F898" si="13">SUM(G835:Q835)</f>
        <v>187.16999999999996</v>
      </c>
      <c r="G835" s="213">
        <v>179.93</v>
      </c>
      <c r="H835" s="213">
        <v>110.27</v>
      </c>
      <c r="I835" s="213">
        <v>0</v>
      </c>
      <c r="J835" s="213">
        <v>122.43</v>
      </c>
      <c r="K835" s="213">
        <v>-54.75</v>
      </c>
      <c r="L835" s="213">
        <v>0</v>
      </c>
      <c r="M835" s="213">
        <v>-369.97</v>
      </c>
      <c r="N835" s="213">
        <v>183.9</v>
      </c>
      <c r="O835" s="213">
        <v>258.60000000000002</v>
      </c>
      <c r="P835" s="213">
        <v>-396.63</v>
      </c>
      <c r="Q835" s="213">
        <v>153.38999999999999</v>
      </c>
      <c r="R835" s="213">
        <v>0</v>
      </c>
    </row>
    <row r="836" spans="1:18">
      <c r="A836" s="944" t="s">
        <v>1524</v>
      </c>
      <c r="B836" s="944" t="s">
        <v>359</v>
      </c>
      <c r="C836" s="51" t="s">
        <v>4679</v>
      </c>
      <c r="D836" s="51" t="s">
        <v>6606</v>
      </c>
      <c r="E836" s="51" t="s">
        <v>6987</v>
      </c>
      <c r="F836" s="287">
        <f t="shared" si="13"/>
        <v>2179.29</v>
      </c>
      <c r="G836" s="213">
        <v>150.82</v>
      </c>
      <c r="H836" s="213">
        <v>64.38</v>
      </c>
      <c r="I836" s="213">
        <v>0</v>
      </c>
      <c r="J836" s="213">
        <v>154.83000000000001</v>
      </c>
      <c r="K836" s="213">
        <v>84.4</v>
      </c>
      <c r="L836" s="213">
        <v>851.19</v>
      </c>
      <c r="M836" s="213">
        <v>120.25</v>
      </c>
      <c r="N836" s="213">
        <v>76.569999999999993</v>
      </c>
      <c r="O836" s="213">
        <v>282.85000000000002</v>
      </c>
      <c r="P836" s="213">
        <v>205.43</v>
      </c>
      <c r="Q836" s="213">
        <v>188.57</v>
      </c>
      <c r="R836" s="213">
        <v>41.97</v>
      </c>
    </row>
    <row r="837" spans="1:18">
      <c r="A837" s="944" t="s">
        <v>1524</v>
      </c>
      <c r="B837" s="944" t="s">
        <v>359</v>
      </c>
      <c r="C837" s="51" t="s">
        <v>4679</v>
      </c>
      <c r="D837" s="51" t="s">
        <v>6606</v>
      </c>
      <c r="E837" s="51" t="s">
        <v>6987</v>
      </c>
      <c r="F837" s="287">
        <f t="shared" si="13"/>
        <v>624.41000000000008</v>
      </c>
      <c r="G837" s="213">
        <v>0</v>
      </c>
      <c r="H837" s="213">
        <v>0</v>
      </c>
      <c r="I837" s="213">
        <v>0</v>
      </c>
      <c r="J837" s="213">
        <v>52.97</v>
      </c>
      <c r="K837" s="213">
        <v>0</v>
      </c>
      <c r="L837" s="213">
        <v>0</v>
      </c>
      <c r="M837" s="213">
        <v>57.18</v>
      </c>
      <c r="N837" s="213">
        <v>237.22</v>
      </c>
      <c r="O837" s="213">
        <v>277.04000000000002</v>
      </c>
      <c r="P837" s="213">
        <v>0</v>
      </c>
      <c r="Q837" s="213">
        <v>0</v>
      </c>
      <c r="R837" s="213">
        <v>0</v>
      </c>
    </row>
    <row r="838" spans="1:18">
      <c r="A838" s="944" t="s">
        <v>1524</v>
      </c>
      <c r="B838" s="944" t="s">
        <v>359</v>
      </c>
      <c r="C838" s="51" t="s">
        <v>4679</v>
      </c>
      <c r="D838" s="51" t="s">
        <v>6606</v>
      </c>
      <c r="E838" s="51" t="s">
        <v>6987</v>
      </c>
      <c r="F838" s="287">
        <f t="shared" si="13"/>
        <v>143.15</v>
      </c>
      <c r="G838" s="213">
        <v>9.26</v>
      </c>
      <c r="H838" s="213">
        <v>-5.76</v>
      </c>
      <c r="I838" s="213">
        <v>6.67</v>
      </c>
      <c r="J838" s="213">
        <v>4.0199999999999996</v>
      </c>
      <c r="K838" s="213">
        <v>11.41</v>
      </c>
      <c r="L838" s="213">
        <v>3.68</v>
      </c>
      <c r="M838" s="213">
        <v>21.48</v>
      </c>
      <c r="N838" s="213">
        <v>0</v>
      </c>
      <c r="O838" s="213">
        <v>49.67</v>
      </c>
      <c r="P838" s="213">
        <v>4.03</v>
      </c>
      <c r="Q838" s="213">
        <v>38.69</v>
      </c>
      <c r="R838" s="213">
        <v>60.78</v>
      </c>
    </row>
    <row r="839" spans="1:18">
      <c r="A839" s="944" t="s">
        <v>1524</v>
      </c>
      <c r="B839" s="944" t="s">
        <v>359</v>
      </c>
      <c r="C839" s="51" t="s">
        <v>4679</v>
      </c>
      <c r="D839" s="51" t="s">
        <v>6606</v>
      </c>
      <c r="E839" s="51" t="s">
        <v>6987</v>
      </c>
      <c r="F839" s="287">
        <f t="shared" si="13"/>
        <v>43.85</v>
      </c>
      <c r="G839" s="213">
        <v>0</v>
      </c>
      <c r="H839" s="213">
        <v>0</v>
      </c>
      <c r="I839" s="213">
        <v>0</v>
      </c>
      <c r="J839" s="213">
        <v>0</v>
      </c>
      <c r="K839" s="213">
        <v>0</v>
      </c>
      <c r="L839" s="213">
        <v>43.85</v>
      </c>
      <c r="M839" s="213">
        <v>0</v>
      </c>
      <c r="N839" s="213">
        <v>0</v>
      </c>
      <c r="O839" s="213">
        <v>0</v>
      </c>
      <c r="P839" s="213">
        <v>0</v>
      </c>
      <c r="Q839" s="213">
        <v>0</v>
      </c>
      <c r="R839" s="213">
        <v>0</v>
      </c>
    </row>
    <row r="840" spans="1:18">
      <c r="A840" s="944" t="s">
        <v>1524</v>
      </c>
      <c r="B840" s="944" t="s">
        <v>359</v>
      </c>
      <c r="C840" s="51" t="s">
        <v>4679</v>
      </c>
      <c r="D840" s="51" t="s">
        <v>6606</v>
      </c>
      <c r="E840" s="51" t="s">
        <v>6987</v>
      </c>
      <c r="F840" s="287">
        <f t="shared" si="13"/>
        <v>104.02</v>
      </c>
      <c r="G840" s="213">
        <v>0</v>
      </c>
      <c r="H840" s="213">
        <v>0</v>
      </c>
      <c r="I840" s="213">
        <v>0</v>
      </c>
      <c r="J840" s="213">
        <v>0</v>
      </c>
      <c r="K840" s="213">
        <v>104.02</v>
      </c>
      <c r="L840" s="213">
        <v>0</v>
      </c>
      <c r="M840" s="213">
        <v>0</v>
      </c>
      <c r="N840" s="213">
        <v>0</v>
      </c>
      <c r="O840" s="213">
        <v>0</v>
      </c>
      <c r="P840" s="213">
        <v>0</v>
      </c>
      <c r="Q840" s="213">
        <v>0</v>
      </c>
      <c r="R840" s="213">
        <v>0</v>
      </c>
    </row>
    <row r="841" spans="1:18">
      <c r="A841" s="944" t="s">
        <v>1524</v>
      </c>
      <c r="B841" s="944" t="s">
        <v>359</v>
      </c>
      <c r="C841" s="51" t="s">
        <v>4679</v>
      </c>
      <c r="D841" s="51" t="s">
        <v>6606</v>
      </c>
      <c r="E841" s="51" t="s">
        <v>6987</v>
      </c>
      <c r="F841" s="287">
        <f t="shared" si="13"/>
        <v>281.5</v>
      </c>
      <c r="G841" s="213">
        <v>0</v>
      </c>
      <c r="H841" s="213">
        <v>15.06</v>
      </c>
      <c r="I841" s="213">
        <v>0</v>
      </c>
      <c r="J841" s="213">
        <v>0</v>
      </c>
      <c r="K841" s="213">
        <v>6.99</v>
      </c>
      <c r="L841" s="213">
        <v>0</v>
      </c>
      <c r="M841" s="213">
        <v>14.09</v>
      </c>
      <c r="N841" s="213">
        <v>11.84</v>
      </c>
      <c r="O841" s="213">
        <v>25.29</v>
      </c>
      <c r="P841" s="213">
        <v>0</v>
      </c>
      <c r="Q841" s="213">
        <v>208.23</v>
      </c>
      <c r="R841" s="213">
        <v>0</v>
      </c>
    </row>
    <row r="842" spans="1:18">
      <c r="A842" s="944" t="s">
        <v>1524</v>
      </c>
      <c r="B842" s="944" t="s">
        <v>359</v>
      </c>
      <c r="C842" s="51" t="s">
        <v>4679</v>
      </c>
      <c r="D842" s="51" t="s">
        <v>6606</v>
      </c>
      <c r="E842" s="51" t="s">
        <v>6987</v>
      </c>
      <c r="F842" s="287">
        <f t="shared" si="13"/>
        <v>521.73</v>
      </c>
      <c r="G842" s="213">
        <v>0</v>
      </c>
      <c r="H842" s="213">
        <v>194.58</v>
      </c>
      <c r="I842" s="213">
        <v>5.57</v>
      </c>
      <c r="J842" s="213">
        <v>0</v>
      </c>
      <c r="K842" s="213">
        <v>23.14</v>
      </c>
      <c r="L842" s="213">
        <v>0</v>
      </c>
      <c r="M842" s="213">
        <v>150.84</v>
      </c>
      <c r="N842" s="213">
        <v>0</v>
      </c>
      <c r="O842" s="213">
        <v>147.6</v>
      </c>
      <c r="P842" s="213">
        <v>0</v>
      </c>
      <c r="Q842" s="213">
        <v>0</v>
      </c>
      <c r="R842" s="213">
        <v>0</v>
      </c>
    </row>
    <row r="843" spans="1:18">
      <c r="A843" s="944" t="s">
        <v>1524</v>
      </c>
      <c r="B843" s="944" t="s">
        <v>359</v>
      </c>
      <c r="C843" s="51" t="s">
        <v>4678</v>
      </c>
      <c r="D843" s="51" t="s">
        <v>6607</v>
      </c>
      <c r="E843" s="51" t="s">
        <v>6987</v>
      </c>
      <c r="F843" s="287">
        <f t="shared" si="13"/>
        <v>824</v>
      </c>
      <c r="G843" s="213">
        <v>0</v>
      </c>
      <c r="H843" s="213">
        <v>824</v>
      </c>
      <c r="I843" s="213">
        <v>0</v>
      </c>
      <c r="J843" s="213">
        <v>0</v>
      </c>
      <c r="K843" s="213">
        <v>0</v>
      </c>
      <c r="L843" s="213">
        <v>0</v>
      </c>
      <c r="M843" s="213">
        <v>0</v>
      </c>
      <c r="N843" s="213">
        <v>0</v>
      </c>
      <c r="O843" s="213">
        <v>0</v>
      </c>
      <c r="P843" s="213">
        <v>0</v>
      </c>
      <c r="Q843" s="213">
        <v>0</v>
      </c>
      <c r="R843" s="213">
        <v>45</v>
      </c>
    </row>
    <row r="844" spans="1:18">
      <c r="A844" s="944" t="s">
        <v>1524</v>
      </c>
      <c r="B844" s="944" t="s">
        <v>447</v>
      </c>
      <c r="C844" s="51" t="s">
        <v>4679</v>
      </c>
      <c r="D844" s="51" t="s">
        <v>6606</v>
      </c>
      <c r="E844" s="51" t="s">
        <v>6987</v>
      </c>
      <c r="F844" s="287">
        <f t="shared" si="13"/>
        <v>859.76</v>
      </c>
      <c r="G844" s="213">
        <v>0</v>
      </c>
      <c r="H844" s="213">
        <v>0</v>
      </c>
      <c r="I844" s="213">
        <v>0</v>
      </c>
      <c r="J844" s="213">
        <v>0</v>
      </c>
      <c r="K844" s="213">
        <v>0</v>
      </c>
      <c r="L844" s="213">
        <v>0</v>
      </c>
      <c r="M844" s="213">
        <v>0</v>
      </c>
      <c r="N844" s="213">
        <v>0</v>
      </c>
      <c r="O844" s="213">
        <v>0</v>
      </c>
      <c r="P844" s="213">
        <v>0</v>
      </c>
      <c r="Q844" s="213">
        <v>859.76</v>
      </c>
      <c r="R844" s="213">
        <v>0</v>
      </c>
    </row>
    <row r="845" spans="1:18">
      <c r="A845" s="944" t="s">
        <v>1524</v>
      </c>
      <c r="B845" s="944" t="s">
        <v>447</v>
      </c>
      <c r="C845" s="51" t="s">
        <v>4679</v>
      </c>
      <c r="D845" s="51" t="s">
        <v>6606</v>
      </c>
      <c r="E845" s="51" t="s">
        <v>6987</v>
      </c>
      <c r="F845" s="287">
        <f t="shared" si="13"/>
        <v>265.56</v>
      </c>
      <c r="G845" s="213">
        <v>102.48</v>
      </c>
      <c r="H845" s="213">
        <v>34.96</v>
      </c>
      <c r="I845" s="213">
        <v>136.07</v>
      </c>
      <c r="J845" s="213">
        <v>0</v>
      </c>
      <c r="K845" s="213">
        <v>0</v>
      </c>
      <c r="L845" s="213">
        <v>0</v>
      </c>
      <c r="M845" s="213">
        <v>0</v>
      </c>
      <c r="N845" s="213">
        <v>0</v>
      </c>
      <c r="O845" s="213">
        <v>-7.95</v>
      </c>
      <c r="P845" s="213">
        <v>0</v>
      </c>
      <c r="Q845" s="213">
        <v>0</v>
      </c>
      <c r="R845" s="213">
        <v>0</v>
      </c>
    </row>
    <row r="846" spans="1:18">
      <c r="A846" s="944" t="s">
        <v>1524</v>
      </c>
      <c r="B846" s="944" t="s">
        <v>447</v>
      </c>
      <c r="C846" s="51" t="s">
        <v>4679</v>
      </c>
      <c r="D846" s="51" t="s">
        <v>6606</v>
      </c>
      <c r="E846" s="51" t="s">
        <v>6987</v>
      </c>
      <c r="F846" s="287">
        <f t="shared" si="13"/>
        <v>15321.009999999998</v>
      </c>
      <c r="G846" s="213">
        <v>1033.97</v>
      </c>
      <c r="H846" s="213">
        <v>1846.47</v>
      </c>
      <c r="I846" s="213">
        <v>666</v>
      </c>
      <c r="J846" s="213">
        <v>1603.41</v>
      </c>
      <c r="K846" s="213">
        <v>769</v>
      </c>
      <c r="L846" s="213">
        <v>1399.36</v>
      </c>
      <c r="M846" s="213">
        <v>1646.6</v>
      </c>
      <c r="N846" s="213">
        <v>591</v>
      </c>
      <c r="O846" s="213">
        <v>1943.8</v>
      </c>
      <c r="P846" s="213">
        <v>1646.6</v>
      </c>
      <c r="Q846" s="213">
        <v>2174.8000000000002</v>
      </c>
      <c r="R846" s="213">
        <v>2945.68</v>
      </c>
    </row>
    <row r="847" spans="1:18">
      <c r="A847" s="944" t="s">
        <v>1524</v>
      </c>
      <c r="B847" s="944" t="s">
        <v>447</v>
      </c>
      <c r="C847" s="51" t="s">
        <v>4679</v>
      </c>
      <c r="D847" s="51" t="s">
        <v>6606</v>
      </c>
      <c r="E847" s="51" t="s">
        <v>6987</v>
      </c>
      <c r="F847" s="287">
        <f t="shared" si="13"/>
        <v>5067.9199999999992</v>
      </c>
      <c r="G847" s="213">
        <v>0</v>
      </c>
      <c r="H847" s="213">
        <v>0</v>
      </c>
      <c r="I847" s="213">
        <v>385.46</v>
      </c>
      <c r="J847" s="213">
        <v>1282.69</v>
      </c>
      <c r="K847" s="213">
        <v>1617.89</v>
      </c>
      <c r="L847" s="213">
        <v>0</v>
      </c>
      <c r="M847" s="213">
        <v>576.75</v>
      </c>
      <c r="N847" s="213">
        <v>132.52000000000001</v>
      </c>
      <c r="O847" s="213">
        <v>120</v>
      </c>
      <c r="P847" s="213">
        <v>822.42</v>
      </c>
      <c r="Q847" s="213">
        <v>130.19</v>
      </c>
      <c r="R847" s="213">
        <v>-58.46</v>
      </c>
    </row>
    <row r="848" spans="1:18">
      <c r="A848" s="944" t="s">
        <v>1524</v>
      </c>
      <c r="B848" s="944" t="s">
        <v>447</v>
      </c>
      <c r="C848" s="51" t="s">
        <v>4679</v>
      </c>
      <c r="D848" s="51" t="s">
        <v>6606</v>
      </c>
      <c r="E848" s="51" t="s">
        <v>6987</v>
      </c>
      <c r="F848" s="287">
        <f t="shared" si="13"/>
        <v>21985.49</v>
      </c>
      <c r="G848" s="213">
        <v>2804.78</v>
      </c>
      <c r="H848" s="213">
        <v>714.35</v>
      </c>
      <c r="I848" s="213">
        <v>2901.22</v>
      </c>
      <c r="J848" s="213">
        <v>2840.71</v>
      </c>
      <c r="K848" s="213">
        <v>2309.3000000000002</v>
      </c>
      <c r="L848" s="213">
        <v>759.94</v>
      </c>
      <c r="M848" s="213">
        <v>650.37</v>
      </c>
      <c r="N848" s="213">
        <v>2928.52</v>
      </c>
      <c r="O848" s="213">
        <v>216.01</v>
      </c>
      <c r="P848" s="213">
        <v>1252.47</v>
      </c>
      <c r="Q848" s="213">
        <v>4607.82</v>
      </c>
      <c r="R848" s="213">
        <v>2014.14</v>
      </c>
    </row>
    <row r="849" spans="1:18">
      <c r="A849" s="944" t="s">
        <v>1524</v>
      </c>
      <c r="B849" s="944" t="s">
        <v>447</v>
      </c>
      <c r="C849" s="51" t="s">
        <v>4679</v>
      </c>
      <c r="D849" s="51" t="s">
        <v>6606</v>
      </c>
      <c r="E849" s="51" t="s">
        <v>6987</v>
      </c>
      <c r="F849" s="287">
        <f t="shared" si="13"/>
        <v>7299.59</v>
      </c>
      <c r="G849" s="213">
        <v>0</v>
      </c>
      <c r="H849" s="213">
        <v>1212.48</v>
      </c>
      <c r="I849" s="213">
        <v>928.73</v>
      </c>
      <c r="J849" s="213">
        <v>719.08</v>
      </c>
      <c r="K849" s="213">
        <v>416.88</v>
      </c>
      <c r="L849" s="213">
        <v>555.84</v>
      </c>
      <c r="M849" s="213">
        <v>932.78</v>
      </c>
      <c r="N849" s="213">
        <v>286.91000000000003</v>
      </c>
      <c r="O849" s="213">
        <v>866.28</v>
      </c>
      <c r="P849" s="213">
        <v>762.34</v>
      </c>
      <c r="Q849" s="213">
        <v>618.27</v>
      </c>
      <c r="R849" s="213">
        <v>1029.01</v>
      </c>
    </row>
    <row r="850" spans="1:18">
      <c r="A850" s="944" t="s">
        <v>1524</v>
      </c>
      <c r="B850" s="944" t="s">
        <v>447</v>
      </c>
      <c r="C850" s="51" t="s">
        <v>4679</v>
      </c>
      <c r="D850" s="51" t="s">
        <v>6606</v>
      </c>
      <c r="E850" s="51" t="s">
        <v>6987</v>
      </c>
      <c r="F850" s="287">
        <f t="shared" si="13"/>
        <v>8247.0400000000009</v>
      </c>
      <c r="G850" s="213">
        <v>2739.97</v>
      </c>
      <c r="H850" s="213">
        <v>1893.28</v>
      </c>
      <c r="I850" s="213">
        <v>997.19</v>
      </c>
      <c r="J850" s="213">
        <v>557.27</v>
      </c>
      <c r="K850" s="213">
        <v>87.3</v>
      </c>
      <c r="L850" s="213">
        <v>15</v>
      </c>
      <c r="M850" s="213">
        <v>812.03</v>
      </c>
      <c r="N850" s="213">
        <v>0</v>
      </c>
      <c r="O850" s="213">
        <v>706.82</v>
      </c>
      <c r="P850" s="213">
        <v>171.48</v>
      </c>
      <c r="Q850" s="213">
        <v>266.7</v>
      </c>
      <c r="R850" s="213">
        <v>0</v>
      </c>
    </row>
    <row r="851" spans="1:18">
      <c r="A851" s="944" t="s">
        <v>1524</v>
      </c>
      <c r="B851" s="944" t="s">
        <v>447</v>
      </c>
      <c r="C851" s="51" t="s">
        <v>4679</v>
      </c>
      <c r="D851" s="51" t="s">
        <v>6606</v>
      </c>
      <c r="E851" s="51" t="s">
        <v>6987</v>
      </c>
      <c r="F851" s="287">
        <f t="shared" si="13"/>
        <v>46.63</v>
      </c>
      <c r="G851" s="213">
        <v>0</v>
      </c>
      <c r="H851" s="213">
        <v>0</v>
      </c>
      <c r="I851" s="213">
        <v>25</v>
      </c>
      <c r="J851" s="213">
        <v>0</v>
      </c>
      <c r="K851" s="213">
        <v>15</v>
      </c>
      <c r="L851" s="213">
        <v>6.63</v>
      </c>
      <c r="M851" s="213">
        <v>0</v>
      </c>
      <c r="N851" s="213">
        <v>0</v>
      </c>
      <c r="O851" s="213">
        <v>0</v>
      </c>
      <c r="P851" s="213">
        <v>0</v>
      </c>
      <c r="Q851" s="213">
        <v>0</v>
      </c>
      <c r="R851" s="213">
        <v>33.39</v>
      </c>
    </row>
    <row r="852" spans="1:18">
      <c r="A852" s="944" t="s">
        <v>1524</v>
      </c>
      <c r="B852" s="944" t="s">
        <v>447</v>
      </c>
      <c r="C852" s="51" t="s">
        <v>4679</v>
      </c>
      <c r="D852" s="51" t="s">
        <v>6606</v>
      </c>
      <c r="E852" s="51" t="s">
        <v>6987</v>
      </c>
      <c r="F852" s="287">
        <f t="shared" si="13"/>
        <v>71073.000000000015</v>
      </c>
      <c r="G852" s="213">
        <v>0</v>
      </c>
      <c r="H852" s="213">
        <v>7107.3</v>
      </c>
      <c r="I852" s="213">
        <v>7107.3</v>
      </c>
      <c r="J852" s="213">
        <v>7107.3</v>
      </c>
      <c r="K852" s="213">
        <v>7107.3</v>
      </c>
      <c r="L852" s="213">
        <v>7107.3</v>
      </c>
      <c r="M852" s="213">
        <v>7107.3</v>
      </c>
      <c r="N852" s="213">
        <v>7107.3</v>
      </c>
      <c r="O852" s="213">
        <v>7107.3</v>
      </c>
      <c r="P852" s="213">
        <v>7107.3</v>
      </c>
      <c r="Q852" s="213">
        <v>7107.3</v>
      </c>
      <c r="R852" s="213">
        <v>14214.6</v>
      </c>
    </row>
    <row r="853" spans="1:18">
      <c r="A853" s="944" t="s">
        <v>1524</v>
      </c>
      <c r="B853" s="944" t="s">
        <v>447</v>
      </c>
      <c r="C853" s="51" t="s">
        <v>4679</v>
      </c>
      <c r="D853" s="51" t="s">
        <v>6606</v>
      </c>
      <c r="E853" s="51" t="s">
        <v>6987</v>
      </c>
      <c r="F853" s="287">
        <f t="shared" si="13"/>
        <v>8150.44</v>
      </c>
      <c r="G853" s="213">
        <v>0</v>
      </c>
      <c r="H853" s="213">
        <v>461.23</v>
      </c>
      <c r="I853" s="213">
        <v>912.47</v>
      </c>
      <c r="J853" s="213">
        <v>2725.87</v>
      </c>
      <c r="K853" s="213">
        <v>867.58</v>
      </c>
      <c r="L853" s="213">
        <v>281.14</v>
      </c>
      <c r="M853" s="213">
        <v>529.94000000000005</v>
      </c>
      <c r="N853" s="213">
        <v>754.42</v>
      </c>
      <c r="O853" s="213">
        <v>1289.06</v>
      </c>
      <c r="P853" s="213">
        <v>308.33999999999997</v>
      </c>
      <c r="Q853" s="213">
        <v>20.39</v>
      </c>
      <c r="R853" s="213">
        <v>479.04</v>
      </c>
    </row>
    <row r="854" spans="1:18">
      <c r="A854" s="944" t="s">
        <v>1524</v>
      </c>
      <c r="B854" s="944" t="s">
        <v>447</v>
      </c>
      <c r="C854" s="51" t="s">
        <v>4679</v>
      </c>
      <c r="D854" s="51" t="s">
        <v>6606</v>
      </c>
      <c r="E854" s="51" t="s">
        <v>6987</v>
      </c>
      <c r="F854" s="287">
        <f t="shared" si="13"/>
        <v>34903.770000000004</v>
      </c>
      <c r="G854" s="213">
        <v>0</v>
      </c>
      <c r="H854" s="213">
        <v>481.25</v>
      </c>
      <c r="I854" s="213">
        <v>0</v>
      </c>
      <c r="J854" s="213">
        <v>3576.16</v>
      </c>
      <c r="K854" s="213">
        <v>1366.93</v>
      </c>
      <c r="L854" s="213">
        <v>2907.87</v>
      </c>
      <c r="M854" s="213">
        <v>2885.92</v>
      </c>
      <c r="N854" s="213">
        <v>2685.25</v>
      </c>
      <c r="O854" s="213">
        <v>2824.98</v>
      </c>
      <c r="P854" s="213">
        <v>17043.79</v>
      </c>
      <c r="Q854" s="213">
        <v>1131.6199999999999</v>
      </c>
      <c r="R854" s="213">
        <v>7428.67</v>
      </c>
    </row>
    <row r="855" spans="1:18">
      <c r="A855" s="944" t="s">
        <v>1524</v>
      </c>
      <c r="B855" s="944" t="s">
        <v>447</v>
      </c>
      <c r="C855" s="51" t="s">
        <v>4679</v>
      </c>
      <c r="D855" s="51" t="s">
        <v>6606</v>
      </c>
      <c r="E855" s="51" t="s">
        <v>6987</v>
      </c>
      <c r="F855" s="287">
        <f t="shared" si="13"/>
        <v>36795.120000000003</v>
      </c>
      <c r="G855" s="213">
        <v>0</v>
      </c>
      <c r="H855" s="213">
        <v>1967.2</v>
      </c>
      <c r="I855" s="213">
        <v>2171.25</v>
      </c>
      <c r="J855" s="213">
        <v>1240.1500000000001</v>
      </c>
      <c r="K855" s="213">
        <v>5150.1499999999996</v>
      </c>
      <c r="L855" s="213">
        <v>272.35000000000002</v>
      </c>
      <c r="M855" s="213">
        <v>4613.38</v>
      </c>
      <c r="N855" s="213">
        <v>8661.77</v>
      </c>
      <c r="O855" s="213">
        <v>7113.5</v>
      </c>
      <c r="P855" s="213">
        <v>818.49</v>
      </c>
      <c r="Q855" s="213">
        <v>4786.88</v>
      </c>
      <c r="R855" s="213">
        <v>6827.58</v>
      </c>
    </row>
    <row r="856" spans="1:18">
      <c r="A856" s="944" t="s">
        <v>1524</v>
      </c>
      <c r="B856" s="944" t="s">
        <v>447</v>
      </c>
      <c r="C856" s="51" t="s">
        <v>4679</v>
      </c>
      <c r="D856" s="51" t="s">
        <v>6606</v>
      </c>
      <c r="E856" s="51" t="s">
        <v>6987</v>
      </c>
      <c r="F856" s="287">
        <f t="shared" si="13"/>
        <v>7861.1699999999992</v>
      </c>
      <c r="G856" s="213">
        <v>0</v>
      </c>
      <c r="H856" s="213">
        <v>900.15</v>
      </c>
      <c r="I856" s="213">
        <v>1179.6099999999999</v>
      </c>
      <c r="J856" s="213">
        <v>252.12</v>
      </c>
      <c r="K856" s="213">
        <v>115.28</v>
      </c>
      <c r="L856" s="213">
        <v>695.79</v>
      </c>
      <c r="M856" s="213">
        <v>1297.19</v>
      </c>
      <c r="N856" s="213">
        <v>382.58</v>
      </c>
      <c r="O856" s="213">
        <v>538.01</v>
      </c>
      <c r="P856" s="213">
        <v>83.15</v>
      </c>
      <c r="Q856" s="213">
        <v>2417.29</v>
      </c>
      <c r="R856" s="213">
        <v>690.91</v>
      </c>
    </row>
    <row r="857" spans="1:18">
      <c r="A857" s="944" t="s">
        <v>1524</v>
      </c>
      <c r="B857" s="944" t="s">
        <v>447</v>
      </c>
      <c r="C857" s="51" t="s">
        <v>4679</v>
      </c>
      <c r="D857" s="51" t="s">
        <v>6606</v>
      </c>
      <c r="E857" s="51" t="s">
        <v>6987</v>
      </c>
      <c r="F857" s="287">
        <f t="shared" si="13"/>
        <v>2007.04</v>
      </c>
      <c r="G857" s="213">
        <v>0</v>
      </c>
      <c r="H857" s="213">
        <v>0</v>
      </c>
      <c r="I857" s="213">
        <v>0</v>
      </c>
      <c r="J857" s="213">
        <v>0</v>
      </c>
      <c r="K857" s="213">
        <v>0</v>
      </c>
      <c r="L857" s="213">
        <v>0</v>
      </c>
      <c r="M857" s="213">
        <v>0</v>
      </c>
      <c r="N857" s="213">
        <v>0</v>
      </c>
      <c r="O857" s="213">
        <v>0</v>
      </c>
      <c r="P857" s="213">
        <v>969.37</v>
      </c>
      <c r="Q857" s="213">
        <v>1037.67</v>
      </c>
      <c r="R857" s="213">
        <v>0</v>
      </c>
    </row>
    <row r="858" spans="1:18">
      <c r="A858" s="944" t="s">
        <v>1524</v>
      </c>
      <c r="B858" s="944" t="s">
        <v>447</v>
      </c>
      <c r="C858" s="51" t="s">
        <v>4679</v>
      </c>
      <c r="D858" s="51" t="s">
        <v>6606</v>
      </c>
      <c r="E858" s="51" t="s">
        <v>6987</v>
      </c>
      <c r="F858" s="287">
        <f t="shared" si="13"/>
        <v>152.44</v>
      </c>
      <c r="G858" s="213">
        <v>0</v>
      </c>
      <c r="H858" s="213">
        <v>0</v>
      </c>
      <c r="I858" s="213">
        <v>0</v>
      </c>
      <c r="J858" s="213">
        <v>0</v>
      </c>
      <c r="K858" s="213">
        <v>0</v>
      </c>
      <c r="L858" s="213">
        <v>152.44</v>
      </c>
      <c r="M858" s="213">
        <v>0</v>
      </c>
      <c r="N858" s="213">
        <v>0</v>
      </c>
      <c r="O858" s="213">
        <v>0</v>
      </c>
      <c r="P858" s="213">
        <v>0</v>
      </c>
      <c r="Q858" s="213">
        <v>0</v>
      </c>
      <c r="R858" s="213">
        <v>0</v>
      </c>
    </row>
    <row r="859" spans="1:18">
      <c r="A859" s="944" t="s">
        <v>1524</v>
      </c>
      <c r="B859" s="944" t="s">
        <v>447</v>
      </c>
      <c r="C859" s="51" t="s">
        <v>4679</v>
      </c>
      <c r="D859" s="51" t="s">
        <v>6606</v>
      </c>
      <c r="E859" s="51" t="s">
        <v>6987</v>
      </c>
      <c r="F859" s="287">
        <f t="shared" si="13"/>
        <v>27408.54</v>
      </c>
      <c r="G859" s="213">
        <v>0</v>
      </c>
      <c r="H859" s="213">
        <v>3296.99</v>
      </c>
      <c r="I859" s="213">
        <v>3118.71</v>
      </c>
      <c r="J859" s="213">
        <v>2300.21</v>
      </c>
      <c r="K859" s="213">
        <v>2659.5</v>
      </c>
      <c r="L859" s="213">
        <v>2260.6</v>
      </c>
      <c r="M859" s="213">
        <v>2609.2800000000002</v>
      </c>
      <c r="N859" s="213">
        <v>3619.74</v>
      </c>
      <c r="O859" s="213">
        <v>2546.0700000000002</v>
      </c>
      <c r="P859" s="213">
        <v>2519.86</v>
      </c>
      <c r="Q859" s="213">
        <v>2477.58</v>
      </c>
      <c r="R859" s="213">
        <v>2679.3</v>
      </c>
    </row>
    <row r="860" spans="1:18">
      <c r="A860" s="944" t="s">
        <v>1524</v>
      </c>
      <c r="B860" s="944" t="s">
        <v>447</v>
      </c>
      <c r="C860" s="51" t="s">
        <v>4679</v>
      </c>
      <c r="D860" s="51" t="s">
        <v>6606</v>
      </c>
      <c r="E860" s="51" t="s">
        <v>6987</v>
      </c>
      <c r="F860" s="287">
        <f t="shared" si="13"/>
        <v>7931.28</v>
      </c>
      <c r="G860" s="213">
        <v>2321.09</v>
      </c>
      <c r="H860" s="213">
        <v>333.3</v>
      </c>
      <c r="I860" s="213">
        <v>21.93</v>
      </c>
      <c r="J860" s="213">
        <v>477.49</v>
      </c>
      <c r="K860" s="213">
        <v>57.84</v>
      </c>
      <c r="L860" s="213">
        <v>770.68</v>
      </c>
      <c r="M860" s="213">
        <v>82.58</v>
      </c>
      <c r="N860" s="213">
        <v>1719.58</v>
      </c>
      <c r="O860" s="213">
        <v>933.16</v>
      </c>
      <c r="P860" s="213">
        <v>288.75</v>
      </c>
      <c r="Q860" s="213">
        <v>924.88</v>
      </c>
      <c r="R860" s="213">
        <v>721.71</v>
      </c>
    </row>
    <row r="861" spans="1:18">
      <c r="A861" s="944" t="s">
        <v>1524</v>
      </c>
      <c r="B861" s="944" t="s">
        <v>447</v>
      </c>
      <c r="C861" s="51" t="s">
        <v>4679</v>
      </c>
      <c r="D861" s="51" t="s">
        <v>6606</v>
      </c>
      <c r="E861" s="51" t="s">
        <v>6987</v>
      </c>
      <c r="F861" s="287">
        <f t="shared" si="13"/>
        <v>2679.91</v>
      </c>
      <c r="G861" s="213">
        <v>0</v>
      </c>
      <c r="H861" s="213">
        <v>355.21</v>
      </c>
      <c r="I861" s="213">
        <v>0</v>
      </c>
      <c r="J861" s="213">
        <v>0</v>
      </c>
      <c r="K861" s="213">
        <v>1357.5</v>
      </c>
      <c r="L861" s="213">
        <v>0</v>
      </c>
      <c r="M861" s="213">
        <v>0</v>
      </c>
      <c r="N861" s="213">
        <v>67.58</v>
      </c>
      <c r="O861" s="213">
        <v>391.7</v>
      </c>
      <c r="P861" s="213">
        <v>507.92</v>
      </c>
      <c r="Q861" s="213">
        <v>0</v>
      </c>
      <c r="R861" s="213">
        <v>1222.43</v>
      </c>
    </row>
    <row r="862" spans="1:18">
      <c r="A862" s="944" t="s">
        <v>1524</v>
      </c>
      <c r="B862" s="944" t="s">
        <v>447</v>
      </c>
      <c r="C862" s="51" t="s">
        <v>4679</v>
      </c>
      <c r="D862" s="51" t="s">
        <v>6606</v>
      </c>
      <c r="E862" s="51" t="s">
        <v>6987</v>
      </c>
      <c r="F862" s="287">
        <f t="shared" si="13"/>
        <v>120</v>
      </c>
      <c r="G862" s="213">
        <v>0</v>
      </c>
      <c r="H862" s="213">
        <v>0</v>
      </c>
      <c r="I862" s="213">
        <v>60</v>
      </c>
      <c r="J862" s="213">
        <v>30</v>
      </c>
      <c r="K862" s="213">
        <v>0</v>
      </c>
      <c r="L862" s="213">
        <v>0</v>
      </c>
      <c r="M862" s="213">
        <v>0</v>
      </c>
      <c r="N862" s="213">
        <v>15</v>
      </c>
      <c r="O862" s="213">
        <v>0</v>
      </c>
      <c r="P862" s="213">
        <v>0</v>
      </c>
      <c r="Q862" s="213">
        <v>15</v>
      </c>
      <c r="R862" s="213">
        <v>0</v>
      </c>
    </row>
    <row r="863" spans="1:18">
      <c r="A863" s="944" t="s">
        <v>1524</v>
      </c>
      <c r="B863" s="944" t="s">
        <v>447</v>
      </c>
      <c r="C863" s="51" t="s">
        <v>4679</v>
      </c>
      <c r="D863" s="51" t="s">
        <v>6606</v>
      </c>
      <c r="E863" s="51" t="s">
        <v>6987</v>
      </c>
      <c r="F863" s="287">
        <f t="shared" si="13"/>
        <v>187.25</v>
      </c>
      <c r="G863" s="213">
        <v>0</v>
      </c>
      <c r="H863" s="213">
        <v>0</v>
      </c>
      <c r="I863" s="213">
        <v>0</v>
      </c>
      <c r="J863" s="213">
        <v>9.69</v>
      </c>
      <c r="K863" s="213">
        <v>0</v>
      </c>
      <c r="L863" s="213">
        <v>0</v>
      </c>
      <c r="M863" s="213">
        <v>0</v>
      </c>
      <c r="N863" s="213">
        <v>0</v>
      </c>
      <c r="O863" s="213">
        <v>0</v>
      </c>
      <c r="P863" s="213">
        <v>177.56</v>
      </c>
      <c r="Q863" s="213">
        <v>0</v>
      </c>
      <c r="R863" s="213">
        <v>0</v>
      </c>
    </row>
    <row r="864" spans="1:18">
      <c r="A864" s="944" t="s">
        <v>1524</v>
      </c>
      <c r="B864" s="944" t="s">
        <v>447</v>
      </c>
      <c r="C864" s="51" t="s">
        <v>4679</v>
      </c>
      <c r="D864" s="51" t="s">
        <v>6606</v>
      </c>
      <c r="E864" s="51" t="s">
        <v>6987</v>
      </c>
      <c r="F864" s="287">
        <f t="shared" si="13"/>
        <v>5162.0899999999992</v>
      </c>
      <c r="G864" s="213">
        <v>0</v>
      </c>
      <c r="H864" s="213">
        <v>475.1</v>
      </c>
      <c r="I864" s="213">
        <v>0</v>
      </c>
      <c r="J864" s="213">
        <v>488.1</v>
      </c>
      <c r="K864" s="213">
        <v>1039.75</v>
      </c>
      <c r="L864" s="213">
        <v>791.03</v>
      </c>
      <c r="M864" s="213">
        <v>1301.5</v>
      </c>
      <c r="N864" s="213">
        <v>417.39</v>
      </c>
      <c r="O864" s="213">
        <v>143.19</v>
      </c>
      <c r="P864" s="213">
        <v>28.5</v>
      </c>
      <c r="Q864" s="213">
        <v>477.53</v>
      </c>
      <c r="R864" s="213">
        <v>707.85</v>
      </c>
    </row>
    <row r="865" spans="1:18">
      <c r="A865" s="944" t="s">
        <v>1524</v>
      </c>
      <c r="B865" s="944" t="s">
        <v>447</v>
      </c>
      <c r="C865" s="51" t="s">
        <v>4679</v>
      </c>
      <c r="D865" s="51" t="s">
        <v>6606</v>
      </c>
      <c r="E865" s="51" t="s">
        <v>6987</v>
      </c>
      <c r="F865" s="287">
        <f t="shared" si="13"/>
        <v>147.43</v>
      </c>
      <c r="G865" s="213">
        <v>0</v>
      </c>
      <c r="H865" s="213">
        <v>0</v>
      </c>
      <c r="I865" s="213">
        <v>95.94</v>
      </c>
      <c r="J865" s="213">
        <v>51.49</v>
      </c>
      <c r="K865" s="213">
        <v>0</v>
      </c>
      <c r="L865" s="213">
        <v>0</v>
      </c>
      <c r="M865" s="213">
        <v>0</v>
      </c>
      <c r="N865" s="213">
        <v>0</v>
      </c>
      <c r="O865" s="213">
        <v>0</v>
      </c>
      <c r="P865" s="213">
        <v>0</v>
      </c>
      <c r="Q865" s="213">
        <v>0</v>
      </c>
      <c r="R865" s="213">
        <v>35.57</v>
      </c>
    </row>
    <row r="866" spans="1:18">
      <c r="A866" s="944" t="s">
        <v>1524</v>
      </c>
      <c r="B866" s="944" t="s">
        <v>447</v>
      </c>
      <c r="C866" s="51" t="s">
        <v>4679</v>
      </c>
      <c r="D866" s="51" t="s">
        <v>6606</v>
      </c>
      <c r="E866" s="51" t="s">
        <v>6987</v>
      </c>
      <c r="F866" s="287">
        <f t="shared" si="13"/>
        <v>692.53</v>
      </c>
      <c r="G866" s="213">
        <v>0</v>
      </c>
      <c r="H866" s="213">
        <v>174.61</v>
      </c>
      <c r="I866" s="213">
        <v>0</v>
      </c>
      <c r="J866" s="213">
        <v>32.590000000000003</v>
      </c>
      <c r="K866" s="213">
        <v>485.33</v>
      </c>
      <c r="L866" s="213">
        <v>0</v>
      </c>
      <c r="M866" s="213">
        <v>0</v>
      </c>
      <c r="N866" s="213">
        <v>0</v>
      </c>
      <c r="O866" s="213">
        <v>0</v>
      </c>
      <c r="P866" s="213">
        <v>0</v>
      </c>
      <c r="Q866" s="213">
        <v>0</v>
      </c>
      <c r="R866" s="213">
        <v>20.440000000000001</v>
      </c>
    </row>
    <row r="867" spans="1:18">
      <c r="A867" s="944" t="s">
        <v>1524</v>
      </c>
      <c r="B867" s="944" t="s">
        <v>447</v>
      </c>
      <c r="C867" s="51" t="s">
        <v>4679</v>
      </c>
      <c r="D867" s="51" t="s">
        <v>6606</v>
      </c>
      <c r="E867" s="51" t="s">
        <v>6987</v>
      </c>
      <c r="F867" s="287">
        <f t="shared" si="13"/>
        <v>47163.75</v>
      </c>
      <c r="G867" s="213">
        <v>3690</v>
      </c>
      <c r="H867" s="213">
        <v>3690</v>
      </c>
      <c r="I867" s="213">
        <v>3690</v>
      </c>
      <c r="J867" s="213">
        <v>0</v>
      </c>
      <c r="K867" s="213">
        <v>0</v>
      </c>
      <c r="L867" s="213">
        <v>0</v>
      </c>
      <c r="M867" s="213">
        <v>15468.75</v>
      </c>
      <c r="N867" s="213">
        <v>10312.5</v>
      </c>
      <c r="O867" s="213">
        <v>10312.5</v>
      </c>
      <c r="P867" s="213">
        <v>0</v>
      </c>
      <c r="Q867" s="213">
        <v>0</v>
      </c>
      <c r="R867" s="213">
        <v>8010</v>
      </c>
    </row>
    <row r="868" spans="1:18">
      <c r="A868" s="944" t="s">
        <v>1524</v>
      </c>
      <c r="B868" s="944" t="s">
        <v>447</v>
      </c>
      <c r="C868" s="51" t="s">
        <v>4679</v>
      </c>
      <c r="D868" s="51" t="s">
        <v>6606</v>
      </c>
      <c r="E868" s="51" t="s">
        <v>6987</v>
      </c>
      <c r="F868" s="287">
        <f t="shared" si="13"/>
        <v>801.48</v>
      </c>
      <c r="G868" s="213">
        <v>0</v>
      </c>
      <c r="H868" s="213">
        <v>0</v>
      </c>
      <c r="I868" s="213">
        <v>0</v>
      </c>
      <c r="J868" s="213">
        <v>801.48</v>
      </c>
      <c r="K868" s="213">
        <v>0</v>
      </c>
      <c r="L868" s="213">
        <v>0</v>
      </c>
      <c r="M868" s="213">
        <v>0</v>
      </c>
      <c r="N868" s="213">
        <v>0</v>
      </c>
      <c r="O868" s="213">
        <v>0</v>
      </c>
      <c r="P868" s="213">
        <v>0</v>
      </c>
      <c r="Q868" s="213">
        <v>0</v>
      </c>
      <c r="R868" s="213">
        <v>0</v>
      </c>
    </row>
    <row r="869" spans="1:18">
      <c r="A869" s="944" t="s">
        <v>1524</v>
      </c>
      <c r="B869" s="944" t="s">
        <v>447</v>
      </c>
      <c r="C869" s="51" t="s">
        <v>4678</v>
      </c>
      <c r="D869" s="51" t="s">
        <v>6607</v>
      </c>
      <c r="E869" s="51" t="s">
        <v>6987</v>
      </c>
      <c r="F869" s="287">
        <f t="shared" si="13"/>
        <v>0</v>
      </c>
      <c r="G869" s="213">
        <v>0</v>
      </c>
      <c r="H869" s="213">
        <v>0</v>
      </c>
      <c r="I869" s="213">
        <v>0</v>
      </c>
      <c r="J869" s="213">
        <v>0</v>
      </c>
      <c r="K869" s="213">
        <v>0</v>
      </c>
      <c r="L869" s="213">
        <v>0</v>
      </c>
      <c r="M869" s="213">
        <v>0</v>
      </c>
      <c r="N869" s="213">
        <v>0</v>
      </c>
      <c r="O869" s="213">
        <v>0</v>
      </c>
      <c r="P869" s="213">
        <v>0</v>
      </c>
      <c r="Q869" s="213">
        <v>0</v>
      </c>
      <c r="R869" s="213">
        <v>368.12</v>
      </c>
    </row>
    <row r="870" spans="1:18">
      <c r="A870" s="944" t="s">
        <v>1524</v>
      </c>
      <c r="B870" s="944" t="s">
        <v>447</v>
      </c>
      <c r="C870" s="51" t="s">
        <v>4678</v>
      </c>
      <c r="D870" s="51" t="s">
        <v>6607</v>
      </c>
      <c r="E870" s="51" t="s">
        <v>6987</v>
      </c>
      <c r="F870" s="287">
        <f t="shared" si="13"/>
        <v>1295</v>
      </c>
      <c r="G870" s="213">
        <v>422</v>
      </c>
      <c r="H870" s="213">
        <v>0</v>
      </c>
      <c r="I870" s="213">
        <v>0</v>
      </c>
      <c r="J870" s="213">
        <v>139</v>
      </c>
      <c r="K870" s="213">
        <v>150</v>
      </c>
      <c r="L870" s="213">
        <v>0</v>
      </c>
      <c r="M870" s="213">
        <v>0</v>
      </c>
      <c r="N870" s="213">
        <v>139</v>
      </c>
      <c r="O870" s="213">
        <v>445</v>
      </c>
      <c r="P870" s="213">
        <v>0</v>
      </c>
      <c r="Q870" s="213">
        <v>0</v>
      </c>
      <c r="R870" s="213">
        <v>382</v>
      </c>
    </row>
    <row r="871" spans="1:18">
      <c r="A871" s="944" t="s">
        <v>1524</v>
      </c>
      <c r="B871" s="944" t="s">
        <v>326</v>
      </c>
      <c r="C871" s="51" t="s">
        <v>4679</v>
      </c>
      <c r="D871" s="51" t="s">
        <v>6606</v>
      </c>
      <c r="E871" s="51" t="s">
        <v>6987</v>
      </c>
      <c r="F871" s="287">
        <f t="shared" si="13"/>
        <v>95.86</v>
      </c>
      <c r="G871" s="213">
        <v>0</v>
      </c>
      <c r="H871" s="213">
        <v>0</v>
      </c>
      <c r="I871" s="213">
        <v>0</v>
      </c>
      <c r="J871" s="213">
        <v>0</v>
      </c>
      <c r="K871" s="213">
        <v>0</v>
      </c>
      <c r="L871" s="213">
        <v>46.31</v>
      </c>
      <c r="M871" s="213">
        <v>0</v>
      </c>
      <c r="N871" s="213">
        <v>0</v>
      </c>
      <c r="O871" s="213">
        <v>49.55</v>
      </c>
      <c r="P871" s="213">
        <v>0</v>
      </c>
      <c r="Q871" s="213">
        <v>0</v>
      </c>
      <c r="R871" s="213">
        <v>68.42</v>
      </c>
    </row>
    <row r="872" spans="1:18">
      <c r="A872" s="944" t="s">
        <v>1524</v>
      </c>
      <c r="B872" s="944" t="s">
        <v>326</v>
      </c>
      <c r="C872" s="51" t="s">
        <v>4679</v>
      </c>
      <c r="D872" s="51" t="s">
        <v>6606</v>
      </c>
      <c r="E872" s="51" t="s">
        <v>6987</v>
      </c>
      <c r="F872" s="287">
        <f t="shared" si="13"/>
        <v>1747.63</v>
      </c>
      <c r="G872" s="213">
        <v>299</v>
      </c>
      <c r="H872" s="213">
        <v>0</v>
      </c>
      <c r="I872" s="213">
        <v>438.79</v>
      </c>
      <c r="J872" s="213">
        <v>333.86</v>
      </c>
      <c r="K872" s="213">
        <v>0</v>
      </c>
      <c r="L872" s="213">
        <v>0</v>
      </c>
      <c r="M872" s="213">
        <v>201.75</v>
      </c>
      <c r="N872" s="213">
        <v>0</v>
      </c>
      <c r="O872" s="213">
        <v>135</v>
      </c>
      <c r="P872" s="213">
        <v>339.23</v>
      </c>
      <c r="Q872" s="213">
        <v>0</v>
      </c>
      <c r="R872" s="213">
        <v>46.25</v>
      </c>
    </row>
    <row r="873" spans="1:18">
      <c r="A873" s="944" t="s">
        <v>1524</v>
      </c>
      <c r="B873" s="944" t="s">
        <v>326</v>
      </c>
      <c r="C873" s="51" t="s">
        <v>4679</v>
      </c>
      <c r="D873" s="51" t="s">
        <v>6606</v>
      </c>
      <c r="E873" s="51" t="s">
        <v>6987</v>
      </c>
      <c r="F873" s="287">
        <f t="shared" si="13"/>
        <v>1838.05</v>
      </c>
      <c r="G873" s="213">
        <v>180.57</v>
      </c>
      <c r="H873" s="213">
        <v>155.47</v>
      </c>
      <c r="I873" s="213">
        <v>4.45</v>
      </c>
      <c r="J873" s="213">
        <v>95.83</v>
      </c>
      <c r="K873" s="213">
        <v>90.89</v>
      </c>
      <c r="L873" s="213">
        <v>275.04000000000002</v>
      </c>
      <c r="M873" s="213">
        <v>388.74</v>
      </c>
      <c r="N873" s="213">
        <v>67.34</v>
      </c>
      <c r="O873" s="213">
        <v>467.79</v>
      </c>
      <c r="P873" s="213">
        <v>0</v>
      </c>
      <c r="Q873" s="213">
        <v>111.93</v>
      </c>
      <c r="R873" s="213">
        <v>97.77</v>
      </c>
    </row>
    <row r="874" spans="1:18">
      <c r="A874" s="944" t="s">
        <v>1524</v>
      </c>
      <c r="B874" s="944" t="s">
        <v>326</v>
      </c>
      <c r="C874" s="51" t="s">
        <v>4679</v>
      </c>
      <c r="D874" s="51" t="s">
        <v>6606</v>
      </c>
      <c r="E874" s="51" t="s">
        <v>6987</v>
      </c>
      <c r="F874" s="287">
        <f t="shared" si="13"/>
        <v>4440.43</v>
      </c>
      <c r="G874" s="213">
        <v>745.52</v>
      </c>
      <c r="H874" s="213">
        <v>21.73</v>
      </c>
      <c r="I874" s="213">
        <v>769.63</v>
      </c>
      <c r="J874" s="213">
        <v>0</v>
      </c>
      <c r="K874" s="213">
        <v>148.79</v>
      </c>
      <c r="L874" s="213">
        <v>530.29</v>
      </c>
      <c r="M874" s="213">
        <v>0</v>
      </c>
      <c r="N874" s="213">
        <v>1391.44</v>
      </c>
      <c r="O874" s="213">
        <v>66.23</v>
      </c>
      <c r="P874" s="213">
        <v>687.45</v>
      </c>
      <c r="Q874" s="213">
        <v>79.349999999999994</v>
      </c>
      <c r="R874" s="213">
        <v>70.5</v>
      </c>
    </row>
    <row r="875" spans="1:18">
      <c r="A875" s="944" t="s">
        <v>1524</v>
      </c>
      <c r="B875" s="944" t="s">
        <v>326</v>
      </c>
      <c r="C875" s="51" t="s">
        <v>4679</v>
      </c>
      <c r="D875" s="51" t="s">
        <v>6606</v>
      </c>
      <c r="E875" s="51" t="s">
        <v>6987</v>
      </c>
      <c r="F875" s="287">
        <f t="shared" si="13"/>
        <v>10649.6</v>
      </c>
      <c r="G875" s="213">
        <v>0</v>
      </c>
      <c r="H875" s="213">
        <v>0</v>
      </c>
      <c r="I875" s="213">
        <v>0</v>
      </c>
      <c r="J875" s="213">
        <v>2560</v>
      </c>
      <c r="K875" s="213">
        <v>0</v>
      </c>
      <c r="L875" s="213">
        <v>0</v>
      </c>
      <c r="M875" s="213">
        <v>0</v>
      </c>
      <c r="N875" s="213">
        <v>0</v>
      </c>
      <c r="O875" s="213">
        <v>0</v>
      </c>
      <c r="P875" s="213">
        <v>0</v>
      </c>
      <c r="Q875" s="213">
        <v>8089.6</v>
      </c>
      <c r="R875" s="213">
        <v>18201.599999999999</v>
      </c>
    </row>
    <row r="876" spans="1:18">
      <c r="A876" s="944" t="s">
        <v>1524</v>
      </c>
      <c r="B876" s="944" t="s">
        <v>326</v>
      </c>
      <c r="C876" s="51" t="s">
        <v>4679</v>
      </c>
      <c r="D876" s="51" t="s">
        <v>6606</v>
      </c>
      <c r="E876" s="51" t="s">
        <v>6987</v>
      </c>
      <c r="F876" s="287">
        <f t="shared" si="13"/>
        <v>3233.81</v>
      </c>
      <c r="G876" s="213">
        <v>0</v>
      </c>
      <c r="H876" s="213">
        <v>0</v>
      </c>
      <c r="I876" s="213">
        <v>0</v>
      </c>
      <c r="J876" s="213">
        <v>0</v>
      </c>
      <c r="K876" s="213">
        <v>0</v>
      </c>
      <c r="L876" s="213">
        <v>0</v>
      </c>
      <c r="M876" s="213">
        <v>0</v>
      </c>
      <c r="N876" s="213">
        <v>0</v>
      </c>
      <c r="O876" s="213">
        <v>15.21</v>
      </c>
      <c r="P876" s="213">
        <v>659.62</v>
      </c>
      <c r="Q876" s="213">
        <v>2558.98</v>
      </c>
      <c r="R876" s="213">
        <v>0</v>
      </c>
    </row>
    <row r="877" spans="1:18">
      <c r="A877" s="944" t="s">
        <v>1524</v>
      </c>
      <c r="B877" s="944" t="s">
        <v>326</v>
      </c>
      <c r="C877" s="51" t="s">
        <v>4679</v>
      </c>
      <c r="D877" s="51" t="s">
        <v>6606</v>
      </c>
      <c r="E877" s="51" t="s">
        <v>6987</v>
      </c>
      <c r="F877" s="287">
        <f t="shared" si="13"/>
        <v>6443.619999999999</v>
      </c>
      <c r="G877" s="213">
        <v>54.8</v>
      </c>
      <c r="H877" s="213">
        <v>346.22</v>
      </c>
      <c r="I877" s="213">
        <v>310.39999999999998</v>
      </c>
      <c r="J877" s="213">
        <v>416.64</v>
      </c>
      <c r="K877" s="213">
        <v>1837.04</v>
      </c>
      <c r="L877" s="213">
        <v>330.61</v>
      </c>
      <c r="M877" s="213">
        <v>339.27</v>
      </c>
      <c r="N877" s="213">
        <v>419.17</v>
      </c>
      <c r="O877" s="213">
        <v>523.91999999999996</v>
      </c>
      <c r="P877" s="213">
        <v>754.86</v>
      </c>
      <c r="Q877" s="213">
        <v>1110.69</v>
      </c>
      <c r="R877" s="213">
        <v>258.56</v>
      </c>
    </row>
    <row r="878" spans="1:18">
      <c r="A878" s="944" t="s">
        <v>1524</v>
      </c>
      <c r="B878" s="944" t="s">
        <v>326</v>
      </c>
      <c r="C878" s="51" t="s">
        <v>4679</v>
      </c>
      <c r="D878" s="51" t="s">
        <v>6606</v>
      </c>
      <c r="E878" s="51" t="s">
        <v>6987</v>
      </c>
      <c r="F878" s="287">
        <f t="shared" si="13"/>
        <v>3966.12</v>
      </c>
      <c r="G878" s="213">
        <v>444</v>
      </c>
      <c r="H878" s="213">
        <v>2987.12</v>
      </c>
      <c r="I878" s="213">
        <v>0</v>
      </c>
      <c r="J878" s="213">
        <v>0</v>
      </c>
      <c r="K878" s="213">
        <v>535</v>
      </c>
      <c r="L878" s="213">
        <v>0</v>
      </c>
      <c r="M878" s="213">
        <v>0</v>
      </c>
      <c r="N878" s="213">
        <v>0</v>
      </c>
      <c r="O878" s="213">
        <v>0</v>
      </c>
      <c r="P878" s="213">
        <v>0</v>
      </c>
      <c r="Q878" s="213">
        <v>0</v>
      </c>
      <c r="R878" s="213">
        <v>282.70999999999998</v>
      </c>
    </row>
    <row r="879" spans="1:18">
      <c r="A879" s="944" t="s">
        <v>1524</v>
      </c>
      <c r="B879" s="944" t="s">
        <v>326</v>
      </c>
      <c r="C879" s="51" t="s">
        <v>4679</v>
      </c>
      <c r="D879" s="51" t="s">
        <v>6606</v>
      </c>
      <c r="E879" s="51" t="s">
        <v>6987</v>
      </c>
      <c r="F879" s="287">
        <f t="shared" si="13"/>
        <v>1811</v>
      </c>
      <c r="G879" s="213">
        <v>84</v>
      </c>
      <c r="H879" s="213">
        <v>0</v>
      </c>
      <c r="I879" s="213">
        <v>0</v>
      </c>
      <c r="J879" s="213">
        <v>0</v>
      </c>
      <c r="K879" s="213">
        <v>0</v>
      </c>
      <c r="L879" s="213">
        <v>0</v>
      </c>
      <c r="M879" s="213">
        <v>1727</v>
      </c>
      <c r="N879" s="213">
        <v>0</v>
      </c>
      <c r="O879" s="213">
        <v>0</v>
      </c>
      <c r="P879" s="213">
        <v>0</v>
      </c>
      <c r="Q879" s="213">
        <v>0</v>
      </c>
      <c r="R879" s="213">
        <v>0</v>
      </c>
    </row>
    <row r="880" spans="1:18">
      <c r="A880" s="944" t="s">
        <v>1524</v>
      </c>
      <c r="B880" s="944" t="s">
        <v>326</v>
      </c>
      <c r="C880" s="51" t="s">
        <v>4679</v>
      </c>
      <c r="D880" s="51" t="s">
        <v>6606</v>
      </c>
      <c r="E880" s="51" t="s">
        <v>6987</v>
      </c>
      <c r="F880" s="287">
        <f t="shared" si="13"/>
        <v>142</v>
      </c>
      <c r="G880" s="213">
        <v>90</v>
      </c>
      <c r="H880" s="213">
        <v>52</v>
      </c>
      <c r="I880" s="213">
        <v>0</v>
      </c>
      <c r="J880" s="213">
        <v>0</v>
      </c>
      <c r="K880" s="213">
        <v>0</v>
      </c>
      <c r="L880" s="213">
        <v>0</v>
      </c>
      <c r="M880" s="213">
        <v>0</v>
      </c>
      <c r="N880" s="213">
        <v>0</v>
      </c>
      <c r="O880" s="213">
        <v>0</v>
      </c>
      <c r="P880" s="213">
        <v>0</v>
      </c>
      <c r="Q880" s="213">
        <v>0</v>
      </c>
      <c r="R880" s="213">
        <v>0</v>
      </c>
    </row>
    <row r="881" spans="1:18">
      <c r="A881" s="944" t="s">
        <v>1524</v>
      </c>
      <c r="B881" s="944" t="s">
        <v>326</v>
      </c>
      <c r="C881" s="51" t="s">
        <v>4679</v>
      </c>
      <c r="D881" s="51" t="s">
        <v>6606</v>
      </c>
      <c r="E881" s="51" t="s">
        <v>6987</v>
      </c>
      <c r="F881" s="287">
        <f t="shared" si="13"/>
        <v>3832.4</v>
      </c>
      <c r="G881" s="213">
        <v>0</v>
      </c>
      <c r="H881" s="213">
        <v>525.46</v>
      </c>
      <c r="I881" s="213">
        <v>267.70999999999998</v>
      </c>
      <c r="J881" s="213">
        <v>188.46</v>
      </c>
      <c r="K881" s="213">
        <v>276.43</v>
      </c>
      <c r="L881" s="213">
        <v>352.59</v>
      </c>
      <c r="M881" s="213">
        <v>380.95</v>
      </c>
      <c r="N881" s="213">
        <v>508.89</v>
      </c>
      <c r="O881" s="213">
        <v>456.53</v>
      </c>
      <c r="P881" s="213">
        <v>524.24</v>
      </c>
      <c r="Q881" s="213">
        <v>351.14</v>
      </c>
      <c r="R881" s="213">
        <v>276.29000000000002</v>
      </c>
    </row>
    <row r="882" spans="1:18">
      <c r="A882" s="944" t="s">
        <v>1524</v>
      </c>
      <c r="B882" s="944" t="s">
        <v>326</v>
      </c>
      <c r="C882" s="51" t="s">
        <v>4679</v>
      </c>
      <c r="D882" s="51" t="s">
        <v>6606</v>
      </c>
      <c r="E882" s="51" t="s">
        <v>6987</v>
      </c>
      <c r="F882" s="287">
        <f t="shared" si="13"/>
        <v>53.69</v>
      </c>
      <c r="G882" s="213">
        <v>46.62</v>
      </c>
      <c r="H882" s="213">
        <v>7.07</v>
      </c>
      <c r="I882" s="213">
        <v>0</v>
      </c>
      <c r="J882" s="213">
        <v>0</v>
      </c>
      <c r="K882" s="213">
        <v>0</v>
      </c>
      <c r="L882" s="213">
        <v>0</v>
      </c>
      <c r="M882" s="213">
        <v>0</v>
      </c>
      <c r="N882" s="213">
        <v>14</v>
      </c>
      <c r="O882" s="213">
        <v>-14</v>
      </c>
      <c r="P882" s="213">
        <v>0</v>
      </c>
      <c r="Q882" s="213">
        <v>0</v>
      </c>
      <c r="R882" s="213">
        <v>21.52</v>
      </c>
    </row>
    <row r="883" spans="1:18">
      <c r="A883" s="944" t="s">
        <v>1524</v>
      </c>
      <c r="B883" s="944" t="s">
        <v>326</v>
      </c>
      <c r="C883" s="51" t="s">
        <v>4679</v>
      </c>
      <c r="D883" s="51" t="s">
        <v>6606</v>
      </c>
      <c r="E883" s="51" t="s">
        <v>6987</v>
      </c>
      <c r="F883" s="287">
        <f t="shared" si="13"/>
        <v>786.92</v>
      </c>
      <c r="G883" s="213">
        <v>119.42</v>
      </c>
      <c r="H883" s="213">
        <v>147.66</v>
      </c>
      <c r="I883" s="213">
        <v>24.96</v>
      </c>
      <c r="J883" s="213">
        <v>0</v>
      </c>
      <c r="K883" s="213">
        <v>133.52000000000001</v>
      </c>
      <c r="L883" s="213">
        <v>54.76</v>
      </c>
      <c r="M883" s="213">
        <v>28.3</v>
      </c>
      <c r="N883" s="213">
        <v>115.46</v>
      </c>
      <c r="O883" s="213">
        <v>158.37</v>
      </c>
      <c r="P883" s="213">
        <v>4.47</v>
      </c>
      <c r="Q883" s="213">
        <v>0</v>
      </c>
      <c r="R883" s="213">
        <v>193.3</v>
      </c>
    </row>
    <row r="884" spans="1:18">
      <c r="A884" s="944" t="s">
        <v>1524</v>
      </c>
      <c r="B884" s="944" t="s">
        <v>326</v>
      </c>
      <c r="C884" s="51" t="s">
        <v>4679</v>
      </c>
      <c r="D884" s="51" t="s">
        <v>6606</v>
      </c>
      <c r="E884" s="51" t="s">
        <v>6987</v>
      </c>
      <c r="F884" s="287">
        <f t="shared" si="13"/>
        <v>135</v>
      </c>
      <c r="G884" s="213">
        <v>0</v>
      </c>
      <c r="H884" s="213">
        <v>0</v>
      </c>
      <c r="I884" s="213">
        <v>0</v>
      </c>
      <c r="J884" s="213">
        <v>15</v>
      </c>
      <c r="K884" s="213">
        <v>15</v>
      </c>
      <c r="L884" s="213">
        <v>60</v>
      </c>
      <c r="M884" s="213">
        <v>0</v>
      </c>
      <c r="N884" s="213">
        <v>45</v>
      </c>
      <c r="O884" s="213">
        <v>0</v>
      </c>
      <c r="P884" s="213">
        <v>0</v>
      </c>
      <c r="Q884" s="213">
        <v>0</v>
      </c>
      <c r="R884" s="213">
        <v>0</v>
      </c>
    </row>
    <row r="885" spans="1:18">
      <c r="A885" s="944" t="s">
        <v>1524</v>
      </c>
      <c r="B885" s="944" t="s">
        <v>326</v>
      </c>
      <c r="C885" s="51" t="s">
        <v>4679</v>
      </c>
      <c r="D885" s="51" t="s">
        <v>6606</v>
      </c>
      <c r="E885" s="51" t="s">
        <v>6987</v>
      </c>
      <c r="F885" s="287">
        <f t="shared" si="13"/>
        <v>40.540000000000006</v>
      </c>
      <c r="G885" s="213">
        <v>0</v>
      </c>
      <c r="H885" s="213">
        <v>0</v>
      </c>
      <c r="I885" s="213">
        <v>0</v>
      </c>
      <c r="J885" s="213">
        <v>0</v>
      </c>
      <c r="K885" s="213">
        <v>24.28</v>
      </c>
      <c r="L885" s="213">
        <v>0</v>
      </c>
      <c r="M885" s="213">
        <v>0</v>
      </c>
      <c r="N885" s="213">
        <v>0</v>
      </c>
      <c r="O885" s="213">
        <v>16.260000000000002</v>
      </c>
      <c r="P885" s="213">
        <v>0</v>
      </c>
      <c r="Q885" s="213">
        <v>0</v>
      </c>
      <c r="R885" s="213">
        <v>0</v>
      </c>
    </row>
    <row r="886" spans="1:18">
      <c r="A886" s="944" t="s">
        <v>1524</v>
      </c>
      <c r="B886" s="944" t="s">
        <v>326</v>
      </c>
      <c r="C886" s="51" t="s">
        <v>4679</v>
      </c>
      <c r="D886" s="51" t="s">
        <v>6606</v>
      </c>
      <c r="E886" s="51" t="s">
        <v>6987</v>
      </c>
      <c r="F886" s="287">
        <f t="shared" si="13"/>
        <v>597.52</v>
      </c>
      <c r="G886" s="213">
        <v>0</v>
      </c>
      <c r="H886" s="213">
        <v>57.48</v>
      </c>
      <c r="I886" s="213">
        <v>0</v>
      </c>
      <c r="J886" s="213">
        <v>0</v>
      </c>
      <c r="K886" s="213">
        <v>0</v>
      </c>
      <c r="L886" s="213">
        <v>0</v>
      </c>
      <c r="M886" s="213">
        <v>0</v>
      </c>
      <c r="N886" s="213">
        <v>0</v>
      </c>
      <c r="O886" s="213">
        <v>450.52</v>
      </c>
      <c r="P886" s="213">
        <v>0</v>
      </c>
      <c r="Q886" s="213">
        <v>89.52</v>
      </c>
      <c r="R886" s="213">
        <v>0</v>
      </c>
    </row>
    <row r="887" spans="1:18">
      <c r="A887" s="944" t="s">
        <v>1524</v>
      </c>
      <c r="B887" s="944" t="s">
        <v>326</v>
      </c>
      <c r="C887" s="51" t="s">
        <v>4679</v>
      </c>
      <c r="D887" s="51" t="s">
        <v>6606</v>
      </c>
      <c r="E887" s="51" t="s">
        <v>6987</v>
      </c>
      <c r="F887" s="287">
        <f t="shared" si="13"/>
        <v>232.69</v>
      </c>
      <c r="G887" s="213">
        <v>0</v>
      </c>
      <c r="H887" s="213">
        <v>0</v>
      </c>
      <c r="I887" s="213">
        <v>0</v>
      </c>
      <c r="J887" s="213">
        <v>0</v>
      </c>
      <c r="K887" s="213">
        <v>0</v>
      </c>
      <c r="L887" s="213">
        <v>0</v>
      </c>
      <c r="M887" s="213">
        <v>0</v>
      </c>
      <c r="N887" s="213">
        <v>38.81</v>
      </c>
      <c r="O887" s="213">
        <v>193.88</v>
      </c>
      <c r="P887" s="213">
        <v>0</v>
      </c>
      <c r="Q887" s="213">
        <v>0</v>
      </c>
      <c r="R887" s="213">
        <v>11.87</v>
      </c>
    </row>
    <row r="888" spans="1:18">
      <c r="A888" s="944" t="s">
        <v>1524</v>
      </c>
      <c r="B888" s="944" t="s">
        <v>326</v>
      </c>
      <c r="C888" s="51" t="s">
        <v>4679</v>
      </c>
      <c r="D888" s="51" t="s">
        <v>6606</v>
      </c>
      <c r="E888" s="51" t="s">
        <v>6987</v>
      </c>
      <c r="F888" s="287">
        <f t="shared" si="13"/>
        <v>4228.8900000000003</v>
      </c>
      <c r="G888" s="213">
        <v>428.4</v>
      </c>
      <c r="H888" s="213">
        <v>339.78</v>
      </c>
      <c r="I888" s="213">
        <v>0</v>
      </c>
      <c r="J888" s="213">
        <v>0</v>
      </c>
      <c r="K888" s="213">
        <v>767.12</v>
      </c>
      <c r="L888" s="213">
        <v>0</v>
      </c>
      <c r="M888" s="213">
        <v>126.35</v>
      </c>
      <c r="N888" s="213">
        <v>13.19</v>
      </c>
      <c r="O888" s="213">
        <v>1438.39</v>
      </c>
      <c r="P888" s="213">
        <v>335.63</v>
      </c>
      <c r="Q888" s="213">
        <v>780.03</v>
      </c>
      <c r="R888" s="213">
        <v>574.9</v>
      </c>
    </row>
    <row r="889" spans="1:18">
      <c r="A889" s="944" t="s">
        <v>1524</v>
      </c>
      <c r="B889" s="944" t="s">
        <v>326</v>
      </c>
      <c r="C889" s="51" t="s">
        <v>4678</v>
      </c>
      <c r="D889" s="51" t="s">
        <v>6607</v>
      </c>
      <c r="E889" s="51" t="s">
        <v>6987</v>
      </c>
      <c r="F889" s="287">
        <f t="shared" si="13"/>
        <v>3051.35</v>
      </c>
      <c r="G889" s="213">
        <v>2338.23</v>
      </c>
      <c r="H889" s="213">
        <v>129.02000000000001</v>
      </c>
      <c r="I889" s="213">
        <v>0</v>
      </c>
      <c r="J889" s="213">
        <v>0</v>
      </c>
      <c r="K889" s="213">
        <v>220.25</v>
      </c>
      <c r="L889" s="213">
        <v>0</v>
      </c>
      <c r="M889" s="213">
        <v>363.85</v>
      </c>
      <c r="N889" s="213">
        <v>0</v>
      </c>
      <c r="O889" s="213">
        <v>0</v>
      </c>
      <c r="P889" s="213">
        <v>0</v>
      </c>
      <c r="Q889" s="213">
        <v>0</v>
      </c>
      <c r="R889" s="213">
        <v>533.39</v>
      </c>
    </row>
    <row r="890" spans="1:18">
      <c r="A890" s="944" t="s">
        <v>47</v>
      </c>
      <c r="B890" s="944" t="s">
        <v>508</v>
      </c>
      <c r="C890" s="51" t="s">
        <v>4679</v>
      </c>
      <c r="D890" s="51" t="s">
        <v>6608</v>
      </c>
      <c r="E890" s="51" t="s">
        <v>6987</v>
      </c>
      <c r="F890" s="287">
        <f t="shared" si="13"/>
        <v>1777.3300000000002</v>
      </c>
      <c r="G890" s="213">
        <v>1724.59</v>
      </c>
      <c r="H890" s="213">
        <v>-555.15</v>
      </c>
      <c r="I890" s="213">
        <v>0</v>
      </c>
      <c r="J890" s="213">
        <v>0</v>
      </c>
      <c r="K890" s="213">
        <v>0</v>
      </c>
      <c r="L890" s="213">
        <v>68.39</v>
      </c>
      <c r="M890" s="213">
        <v>0</v>
      </c>
      <c r="N890" s="213">
        <v>0</v>
      </c>
      <c r="O890" s="213">
        <v>0</v>
      </c>
      <c r="P890" s="213">
        <v>539.5</v>
      </c>
      <c r="Q890" s="213">
        <v>0</v>
      </c>
      <c r="R890" s="213">
        <v>532.66</v>
      </c>
    </row>
    <row r="891" spans="1:18">
      <c r="A891" s="944" t="s">
        <v>47</v>
      </c>
      <c r="B891" s="944" t="s">
        <v>508</v>
      </c>
      <c r="C891" s="51" t="s">
        <v>4679</v>
      </c>
      <c r="D891" s="51" t="s">
        <v>6608</v>
      </c>
      <c r="E891" s="51" t="s">
        <v>6987</v>
      </c>
      <c r="F891" s="287">
        <f t="shared" si="13"/>
        <v>8725.6</v>
      </c>
      <c r="G891" s="213">
        <v>219.43</v>
      </c>
      <c r="H891" s="213">
        <v>965.83</v>
      </c>
      <c r="I891" s="213">
        <v>154.99</v>
      </c>
      <c r="J891" s="213">
        <v>0</v>
      </c>
      <c r="K891" s="213">
        <v>1729.23</v>
      </c>
      <c r="L891" s="213">
        <v>888.88</v>
      </c>
      <c r="M891" s="213">
        <v>1729.46</v>
      </c>
      <c r="N891" s="213">
        <v>1832.7</v>
      </c>
      <c r="O891" s="213">
        <v>100</v>
      </c>
      <c r="P891" s="213">
        <v>817.98</v>
      </c>
      <c r="Q891" s="213">
        <v>287.10000000000002</v>
      </c>
      <c r="R891" s="213">
        <v>2564.2399999999998</v>
      </c>
    </row>
    <row r="892" spans="1:18">
      <c r="A892" s="944" t="s">
        <v>47</v>
      </c>
      <c r="B892" s="944" t="s">
        <v>508</v>
      </c>
      <c r="C892" s="51" t="s">
        <v>4679</v>
      </c>
      <c r="D892" s="51" t="s">
        <v>6608</v>
      </c>
      <c r="E892" s="51" t="s">
        <v>6987</v>
      </c>
      <c r="F892" s="287">
        <f t="shared" si="13"/>
        <v>10423.260000000002</v>
      </c>
      <c r="G892" s="213">
        <v>35.200000000000003</v>
      </c>
      <c r="H892" s="213">
        <v>728.76</v>
      </c>
      <c r="I892" s="213">
        <v>658.91</v>
      </c>
      <c r="J892" s="213">
        <v>179.62</v>
      </c>
      <c r="K892" s="213">
        <v>659.66</v>
      </c>
      <c r="L892" s="213">
        <v>185.62</v>
      </c>
      <c r="M892" s="213">
        <v>3017.55</v>
      </c>
      <c r="N892" s="213">
        <v>12711.15</v>
      </c>
      <c r="O892" s="213">
        <v>-9239.83</v>
      </c>
      <c r="P892" s="213">
        <v>1296.51</v>
      </c>
      <c r="Q892" s="213">
        <v>190.11</v>
      </c>
      <c r="R892" s="213">
        <v>1460.67</v>
      </c>
    </row>
    <row r="893" spans="1:18">
      <c r="A893" s="944" t="s">
        <v>47</v>
      </c>
      <c r="B893" s="944" t="s">
        <v>508</v>
      </c>
      <c r="C893" s="51" t="s">
        <v>4679</v>
      </c>
      <c r="D893" s="51" t="s">
        <v>6608</v>
      </c>
      <c r="E893" s="51" t="s">
        <v>6987</v>
      </c>
      <c r="F893" s="287">
        <f t="shared" si="13"/>
        <v>21.12</v>
      </c>
      <c r="G893" s="213">
        <v>619.97</v>
      </c>
      <c r="H893" s="213">
        <v>-619.97</v>
      </c>
      <c r="I893" s="213">
        <v>0</v>
      </c>
      <c r="J893" s="213">
        <v>0</v>
      </c>
      <c r="K893" s="213">
        <v>0</v>
      </c>
      <c r="L893" s="213">
        <v>0</v>
      </c>
      <c r="M893" s="213">
        <v>0</v>
      </c>
      <c r="N893" s="213">
        <v>0</v>
      </c>
      <c r="O893" s="213">
        <v>0</v>
      </c>
      <c r="P893" s="213">
        <v>21.12</v>
      </c>
      <c r="Q893" s="213">
        <v>0</v>
      </c>
      <c r="R893" s="213">
        <v>15.21</v>
      </c>
    </row>
    <row r="894" spans="1:18">
      <c r="A894" s="944" t="s">
        <v>47</v>
      </c>
      <c r="B894" s="944" t="s">
        <v>508</v>
      </c>
      <c r="C894" s="51" t="s">
        <v>4679</v>
      </c>
      <c r="D894" s="51" t="s">
        <v>6608</v>
      </c>
      <c r="E894" s="51" t="s">
        <v>6987</v>
      </c>
      <c r="F894" s="287">
        <f t="shared" si="13"/>
        <v>7.47</v>
      </c>
      <c r="G894" s="213">
        <v>0</v>
      </c>
      <c r="H894" s="213">
        <v>0</v>
      </c>
      <c r="I894" s="213">
        <v>0</v>
      </c>
      <c r="J894" s="213">
        <v>7.47</v>
      </c>
      <c r="K894" s="213">
        <v>0</v>
      </c>
      <c r="L894" s="213">
        <v>0</v>
      </c>
      <c r="M894" s="213">
        <v>0</v>
      </c>
      <c r="N894" s="213">
        <v>0</v>
      </c>
      <c r="O894" s="213">
        <v>0</v>
      </c>
      <c r="P894" s="213">
        <v>0</v>
      </c>
      <c r="Q894" s="213">
        <v>0</v>
      </c>
      <c r="R894" s="213">
        <v>80.45</v>
      </c>
    </row>
    <row r="895" spans="1:18">
      <c r="A895" s="944" t="s">
        <v>47</v>
      </c>
      <c r="B895" s="944" t="s">
        <v>508</v>
      </c>
      <c r="C895" s="51" t="s">
        <v>4679</v>
      </c>
      <c r="D895" s="51" t="s">
        <v>6608</v>
      </c>
      <c r="E895" s="51" t="s">
        <v>6987</v>
      </c>
      <c r="F895" s="287">
        <f t="shared" si="13"/>
        <v>107.84</v>
      </c>
      <c r="G895" s="213">
        <v>155.06</v>
      </c>
      <c r="H895" s="213">
        <v>-155.06</v>
      </c>
      <c r="I895" s="213">
        <v>75.41</v>
      </c>
      <c r="J895" s="213">
        <v>0</v>
      </c>
      <c r="K895" s="213">
        <v>0</v>
      </c>
      <c r="L895" s="213">
        <v>0</v>
      </c>
      <c r="M895" s="213">
        <v>0</v>
      </c>
      <c r="N895" s="213">
        <v>-155.06</v>
      </c>
      <c r="O895" s="213">
        <v>0</v>
      </c>
      <c r="P895" s="213">
        <v>0</v>
      </c>
      <c r="Q895" s="213">
        <v>187.49</v>
      </c>
      <c r="R895" s="213">
        <v>286.26</v>
      </c>
    </row>
    <row r="896" spans="1:18">
      <c r="A896" s="944" t="s">
        <v>47</v>
      </c>
      <c r="B896" s="944" t="s">
        <v>508</v>
      </c>
      <c r="C896" s="51" t="s">
        <v>4679</v>
      </c>
      <c r="D896" s="51" t="s">
        <v>6608</v>
      </c>
      <c r="E896" s="51" t="s">
        <v>6987</v>
      </c>
      <c r="F896" s="287">
        <f t="shared" si="13"/>
        <v>29144.26</v>
      </c>
      <c r="G896" s="213">
        <v>108.05</v>
      </c>
      <c r="H896" s="213">
        <v>75.87</v>
      </c>
      <c r="I896" s="213">
        <v>76.37</v>
      </c>
      <c r="J896" s="213">
        <v>934.13</v>
      </c>
      <c r="K896" s="213">
        <v>919.63</v>
      </c>
      <c r="L896" s="213">
        <v>1124.1300000000001</v>
      </c>
      <c r="M896" s="213">
        <v>5944.4</v>
      </c>
      <c r="N896" s="213">
        <v>2339.5100000000002</v>
      </c>
      <c r="O896" s="213">
        <v>5165.4399999999996</v>
      </c>
      <c r="P896" s="213">
        <v>7639.5</v>
      </c>
      <c r="Q896" s="213">
        <v>4817.2299999999996</v>
      </c>
      <c r="R896" s="213">
        <v>8841.5400000000009</v>
      </c>
    </row>
    <row r="897" spans="1:18">
      <c r="A897" s="944" t="s">
        <v>47</v>
      </c>
      <c r="B897" s="944" t="s">
        <v>508</v>
      </c>
      <c r="C897" s="51" t="s">
        <v>4679</v>
      </c>
      <c r="D897" s="51" t="s">
        <v>6608</v>
      </c>
      <c r="E897" s="51" t="s">
        <v>6987</v>
      </c>
      <c r="F897" s="287">
        <f t="shared" si="13"/>
        <v>2061.4899999999998</v>
      </c>
      <c r="G897" s="213">
        <v>0</v>
      </c>
      <c r="H897" s="213">
        <v>212</v>
      </c>
      <c r="I897" s="213">
        <v>335</v>
      </c>
      <c r="J897" s="213">
        <v>495</v>
      </c>
      <c r="K897" s="213">
        <v>335</v>
      </c>
      <c r="L897" s="213">
        <v>0</v>
      </c>
      <c r="M897" s="213">
        <v>14.49</v>
      </c>
      <c r="N897" s="213">
        <v>335</v>
      </c>
      <c r="O897" s="213">
        <v>0</v>
      </c>
      <c r="P897" s="213">
        <v>335</v>
      </c>
      <c r="Q897" s="213">
        <v>0</v>
      </c>
      <c r="R897" s="213">
        <v>380</v>
      </c>
    </row>
    <row r="898" spans="1:18">
      <c r="A898" s="944" t="s">
        <v>47</v>
      </c>
      <c r="B898" s="944" t="s">
        <v>508</v>
      </c>
      <c r="C898" s="51" t="s">
        <v>4679</v>
      </c>
      <c r="D898" s="51" t="s">
        <v>6608</v>
      </c>
      <c r="E898" s="51" t="s">
        <v>6987</v>
      </c>
      <c r="F898" s="287">
        <f t="shared" si="13"/>
        <v>40</v>
      </c>
      <c r="G898" s="213">
        <v>0</v>
      </c>
      <c r="H898" s="213">
        <v>0</v>
      </c>
      <c r="I898" s="213">
        <v>0</v>
      </c>
      <c r="J898" s="213">
        <v>0</v>
      </c>
      <c r="K898" s="213">
        <v>0</v>
      </c>
      <c r="L898" s="213">
        <v>0</v>
      </c>
      <c r="M898" s="213">
        <v>40</v>
      </c>
      <c r="N898" s="213">
        <v>0</v>
      </c>
      <c r="O898" s="213">
        <v>0</v>
      </c>
      <c r="P898" s="213">
        <v>0</v>
      </c>
      <c r="Q898" s="213">
        <v>0</v>
      </c>
      <c r="R898" s="213">
        <v>0</v>
      </c>
    </row>
    <row r="899" spans="1:18">
      <c r="A899" s="944" t="s">
        <v>47</v>
      </c>
      <c r="B899" s="944" t="s">
        <v>508</v>
      </c>
      <c r="C899" s="51" t="s">
        <v>4679</v>
      </c>
      <c r="D899" s="51" t="s">
        <v>6608</v>
      </c>
      <c r="E899" s="51" t="s">
        <v>6987</v>
      </c>
      <c r="F899" s="287">
        <f t="shared" ref="F899:F962" si="14">SUM(G899:Q899)</f>
        <v>84</v>
      </c>
      <c r="G899" s="213">
        <v>0</v>
      </c>
      <c r="H899" s="213">
        <v>84</v>
      </c>
      <c r="I899" s="213">
        <v>0</v>
      </c>
      <c r="J899" s="213">
        <v>0</v>
      </c>
      <c r="K899" s="213">
        <v>0</v>
      </c>
      <c r="L899" s="213">
        <v>0</v>
      </c>
      <c r="M899" s="213">
        <v>0</v>
      </c>
      <c r="N899" s="213">
        <v>0</v>
      </c>
      <c r="O899" s="213">
        <v>0</v>
      </c>
      <c r="P899" s="213">
        <v>0</v>
      </c>
      <c r="Q899" s="213">
        <v>0</v>
      </c>
      <c r="R899" s="213">
        <v>0</v>
      </c>
    </row>
    <row r="900" spans="1:18">
      <c r="A900" s="944" t="s">
        <v>47</v>
      </c>
      <c r="B900" s="944" t="s">
        <v>508</v>
      </c>
      <c r="C900" s="51" t="s">
        <v>4679</v>
      </c>
      <c r="D900" s="51" t="s">
        <v>6608</v>
      </c>
      <c r="E900" s="51" t="s">
        <v>6987</v>
      </c>
      <c r="F900" s="287">
        <f t="shared" si="14"/>
        <v>1897.81</v>
      </c>
      <c r="G900" s="213">
        <v>0</v>
      </c>
      <c r="H900" s="213">
        <v>1897.81</v>
      </c>
      <c r="I900" s="213">
        <v>0</v>
      </c>
      <c r="J900" s="213">
        <v>0</v>
      </c>
      <c r="K900" s="213">
        <v>0</v>
      </c>
      <c r="L900" s="213">
        <v>0</v>
      </c>
      <c r="M900" s="213">
        <v>0</v>
      </c>
      <c r="N900" s="213">
        <v>0</v>
      </c>
      <c r="O900" s="213">
        <v>127.96</v>
      </c>
      <c r="P900" s="213">
        <v>-127.96</v>
      </c>
      <c r="Q900" s="213">
        <v>0</v>
      </c>
      <c r="R900" s="213">
        <v>6.99</v>
      </c>
    </row>
    <row r="901" spans="1:18">
      <c r="A901" s="944" t="s">
        <v>47</v>
      </c>
      <c r="B901" s="944" t="s">
        <v>508</v>
      </c>
      <c r="C901" s="51" t="s">
        <v>4679</v>
      </c>
      <c r="D901" s="51" t="s">
        <v>6608</v>
      </c>
      <c r="E901" s="51" t="s">
        <v>6987</v>
      </c>
      <c r="F901" s="287">
        <f t="shared" si="14"/>
        <v>1310.1400000000001</v>
      </c>
      <c r="G901" s="213">
        <v>35.85</v>
      </c>
      <c r="H901" s="213">
        <v>-35.85</v>
      </c>
      <c r="I901" s="213">
        <v>212.41</v>
      </c>
      <c r="J901" s="213">
        <v>108.24</v>
      </c>
      <c r="K901" s="213">
        <v>0</v>
      </c>
      <c r="L901" s="213">
        <v>304.07</v>
      </c>
      <c r="M901" s="213">
        <v>435.43</v>
      </c>
      <c r="N901" s="213">
        <v>117.03</v>
      </c>
      <c r="O901" s="213">
        <v>132.96</v>
      </c>
      <c r="P901" s="213">
        <v>0</v>
      </c>
      <c r="Q901" s="213">
        <v>0</v>
      </c>
      <c r="R901" s="213">
        <v>0</v>
      </c>
    </row>
    <row r="902" spans="1:18">
      <c r="A902" s="944" t="s">
        <v>47</v>
      </c>
      <c r="B902" s="944" t="s">
        <v>508</v>
      </c>
      <c r="C902" s="51" t="s">
        <v>4679</v>
      </c>
      <c r="D902" s="51" t="s">
        <v>6608</v>
      </c>
      <c r="E902" s="51" t="s">
        <v>6987</v>
      </c>
      <c r="F902" s="287">
        <f t="shared" si="14"/>
        <v>105</v>
      </c>
      <c r="G902" s="213">
        <v>15</v>
      </c>
      <c r="H902" s="213">
        <v>-15</v>
      </c>
      <c r="I902" s="213">
        <v>15</v>
      </c>
      <c r="J902" s="213">
        <v>45</v>
      </c>
      <c r="K902" s="213">
        <v>15</v>
      </c>
      <c r="L902" s="213">
        <v>0</v>
      </c>
      <c r="M902" s="213">
        <v>0</v>
      </c>
      <c r="N902" s="213">
        <v>0</v>
      </c>
      <c r="O902" s="213">
        <v>0</v>
      </c>
      <c r="P902" s="213">
        <v>30</v>
      </c>
      <c r="Q902" s="213">
        <v>0</v>
      </c>
      <c r="R902" s="213">
        <v>120</v>
      </c>
    </row>
    <row r="903" spans="1:18">
      <c r="A903" s="944" t="s">
        <v>47</v>
      </c>
      <c r="B903" s="944" t="s">
        <v>508</v>
      </c>
      <c r="C903" s="51" t="s">
        <v>4679</v>
      </c>
      <c r="D903" s="51" t="s">
        <v>6608</v>
      </c>
      <c r="E903" s="51" t="s">
        <v>6987</v>
      </c>
      <c r="F903" s="287">
        <f t="shared" si="14"/>
        <v>1617.13</v>
      </c>
      <c r="G903" s="213">
        <v>0</v>
      </c>
      <c r="H903" s="213">
        <v>13.05</v>
      </c>
      <c r="I903" s="213">
        <v>10.87</v>
      </c>
      <c r="J903" s="213">
        <v>13.59</v>
      </c>
      <c r="K903" s="213">
        <v>0</v>
      </c>
      <c r="L903" s="213">
        <v>0</v>
      </c>
      <c r="M903" s="213">
        <v>120.51</v>
      </c>
      <c r="N903" s="213">
        <v>961.89</v>
      </c>
      <c r="O903" s="213">
        <v>497.22</v>
      </c>
      <c r="P903" s="213">
        <v>0</v>
      </c>
      <c r="Q903" s="213">
        <v>0</v>
      </c>
      <c r="R903" s="213">
        <v>0</v>
      </c>
    </row>
    <row r="904" spans="1:18">
      <c r="A904" s="944" t="s">
        <v>47</v>
      </c>
      <c r="B904" s="944" t="s">
        <v>508</v>
      </c>
      <c r="C904" s="51" t="s">
        <v>4679</v>
      </c>
      <c r="D904" s="51" t="s">
        <v>6608</v>
      </c>
      <c r="E904" s="51" t="s">
        <v>6987</v>
      </c>
      <c r="F904" s="287">
        <f t="shared" si="14"/>
        <v>6648.85</v>
      </c>
      <c r="G904" s="213">
        <v>0</v>
      </c>
      <c r="H904" s="213">
        <v>212.41</v>
      </c>
      <c r="I904" s="213">
        <v>1523.36</v>
      </c>
      <c r="J904" s="213">
        <v>263.29000000000002</v>
      </c>
      <c r="K904" s="213">
        <v>41.47</v>
      </c>
      <c r="L904" s="213">
        <v>0</v>
      </c>
      <c r="M904" s="213">
        <v>258.32</v>
      </c>
      <c r="N904" s="213">
        <v>0</v>
      </c>
      <c r="O904" s="213">
        <v>4350</v>
      </c>
      <c r="P904" s="213">
        <v>0</v>
      </c>
      <c r="Q904" s="213">
        <v>0</v>
      </c>
      <c r="R904" s="213">
        <v>1123.69</v>
      </c>
    </row>
    <row r="905" spans="1:18">
      <c r="A905" s="944" t="s">
        <v>47</v>
      </c>
      <c r="B905" s="944" t="s">
        <v>508</v>
      </c>
      <c r="C905" s="51" t="s">
        <v>4679</v>
      </c>
      <c r="D905" s="51" t="s">
        <v>6608</v>
      </c>
      <c r="E905" s="51" t="s">
        <v>6987</v>
      </c>
      <c r="F905" s="287">
        <f t="shared" si="14"/>
        <v>2519.5100000000002</v>
      </c>
      <c r="G905" s="213">
        <v>217.3</v>
      </c>
      <c r="H905" s="213">
        <v>-217.3</v>
      </c>
      <c r="I905" s="213">
        <v>0</v>
      </c>
      <c r="J905" s="213">
        <v>420.63</v>
      </c>
      <c r="K905" s="213">
        <v>0</v>
      </c>
      <c r="L905" s="213">
        <v>0</v>
      </c>
      <c r="M905" s="213">
        <v>651.86</v>
      </c>
      <c r="N905" s="213">
        <v>670.07</v>
      </c>
      <c r="O905" s="213">
        <v>776.95</v>
      </c>
      <c r="P905" s="213">
        <v>0</v>
      </c>
      <c r="Q905" s="213">
        <v>0</v>
      </c>
      <c r="R905" s="213">
        <v>8665.6299999999992</v>
      </c>
    </row>
    <row r="906" spans="1:18">
      <c r="A906" s="944" t="s">
        <v>47</v>
      </c>
      <c r="B906" s="944" t="s">
        <v>508</v>
      </c>
      <c r="C906" s="51" t="s">
        <v>4678</v>
      </c>
      <c r="D906" s="51" t="s">
        <v>6609</v>
      </c>
      <c r="E906" s="51" t="s">
        <v>6987</v>
      </c>
      <c r="F906" s="287">
        <f t="shared" si="14"/>
        <v>1032</v>
      </c>
      <c r="G906" s="213">
        <v>0</v>
      </c>
      <c r="H906" s="213">
        <v>511</v>
      </c>
      <c r="I906" s="213">
        <v>0</v>
      </c>
      <c r="J906" s="213">
        <v>0</v>
      </c>
      <c r="K906" s="213">
        <v>0</v>
      </c>
      <c r="L906" s="213">
        <v>0</v>
      </c>
      <c r="M906" s="213">
        <v>0</v>
      </c>
      <c r="N906" s="213">
        <v>476</v>
      </c>
      <c r="O906" s="213">
        <v>45</v>
      </c>
      <c r="P906" s="213">
        <v>0</v>
      </c>
      <c r="Q906" s="213">
        <v>0</v>
      </c>
      <c r="R906" s="213">
        <v>972</v>
      </c>
    </row>
    <row r="907" spans="1:18">
      <c r="A907" s="944" t="s">
        <v>47</v>
      </c>
      <c r="B907" s="944" t="s">
        <v>508</v>
      </c>
      <c r="C907" s="51" t="s">
        <v>4679</v>
      </c>
      <c r="D907" s="51" t="s">
        <v>6608</v>
      </c>
      <c r="E907" s="51" t="s">
        <v>6987</v>
      </c>
      <c r="F907" s="287">
        <f t="shared" si="14"/>
        <v>806.18000000000006</v>
      </c>
      <c r="G907" s="213">
        <v>0</v>
      </c>
      <c r="H907" s="213">
        <v>0</v>
      </c>
      <c r="I907" s="213">
        <v>0</v>
      </c>
      <c r="J907" s="213">
        <v>382</v>
      </c>
      <c r="K907" s="213">
        <v>0</v>
      </c>
      <c r="L907" s="213">
        <v>0</v>
      </c>
      <c r="M907" s="213">
        <v>0</v>
      </c>
      <c r="N907" s="213">
        <v>0</v>
      </c>
      <c r="O907" s="213">
        <v>180.94</v>
      </c>
      <c r="P907" s="213">
        <v>243.24</v>
      </c>
      <c r="Q907" s="213">
        <v>0</v>
      </c>
      <c r="R907" s="213">
        <v>0</v>
      </c>
    </row>
    <row r="908" spans="1:18">
      <c r="A908" s="944" t="s">
        <v>47</v>
      </c>
      <c r="B908" s="944" t="s">
        <v>508</v>
      </c>
      <c r="C908" s="51" t="s">
        <v>4679</v>
      </c>
      <c r="D908" s="51" t="s">
        <v>6608</v>
      </c>
      <c r="E908" s="51" t="s">
        <v>6987</v>
      </c>
      <c r="F908" s="287">
        <f t="shared" si="14"/>
        <v>55</v>
      </c>
      <c r="G908" s="213">
        <v>0</v>
      </c>
      <c r="H908" s="213">
        <v>0</v>
      </c>
      <c r="I908" s="213">
        <v>55</v>
      </c>
      <c r="J908" s="213">
        <v>0</v>
      </c>
      <c r="K908" s="213">
        <v>0</v>
      </c>
      <c r="L908" s="213">
        <v>0</v>
      </c>
      <c r="M908" s="213">
        <v>0</v>
      </c>
      <c r="N908" s="213">
        <v>0</v>
      </c>
      <c r="O908" s="213">
        <v>0</v>
      </c>
      <c r="P908" s="213">
        <v>0</v>
      </c>
      <c r="Q908" s="213">
        <v>0</v>
      </c>
      <c r="R908" s="213">
        <v>0</v>
      </c>
    </row>
    <row r="909" spans="1:18">
      <c r="A909" s="944" t="s">
        <v>47</v>
      </c>
      <c r="B909" s="944" t="s">
        <v>508</v>
      </c>
      <c r="C909" s="51" t="s">
        <v>4679</v>
      </c>
      <c r="D909" s="51" t="s">
        <v>6608</v>
      </c>
      <c r="E909" s="51" t="s">
        <v>6987</v>
      </c>
      <c r="F909" s="287">
        <f t="shared" si="14"/>
        <v>219.41</v>
      </c>
      <c r="G909" s="213">
        <v>0</v>
      </c>
      <c r="H909" s="213">
        <v>0</v>
      </c>
      <c r="I909" s="213">
        <v>0</v>
      </c>
      <c r="J909" s="213">
        <v>219.41</v>
      </c>
      <c r="K909" s="213">
        <v>0</v>
      </c>
      <c r="L909" s="213">
        <v>0</v>
      </c>
      <c r="M909" s="213">
        <v>0</v>
      </c>
      <c r="N909" s="213">
        <v>0</v>
      </c>
      <c r="O909" s="213">
        <v>0</v>
      </c>
      <c r="P909" s="213">
        <v>0</v>
      </c>
      <c r="Q909" s="213">
        <v>0</v>
      </c>
      <c r="R909" s="213">
        <v>184.84</v>
      </c>
    </row>
    <row r="910" spans="1:18">
      <c r="A910" s="944" t="s">
        <v>47</v>
      </c>
      <c r="B910" s="944" t="s">
        <v>508</v>
      </c>
      <c r="C910" s="51" t="s">
        <v>4679</v>
      </c>
      <c r="D910" s="51" t="s">
        <v>6608</v>
      </c>
      <c r="E910" s="51" t="s">
        <v>6987</v>
      </c>
      <c r="F910" s="287">
        <f t="shared" si="14"/>
        <v>4.5199999999999996</v>
      </c>
      <c r="G910" s="213">
        <v>9.0399999999999991</v>
      </c>
      <c r="H910" s="213">
        <v>-4.5199999999999996</v>
      </c>
      <c r="I910" s="213">
        <v>0</v>
      </c>
      <c r="J910" s="213">
        <v>0</v>
      </c>
      <c r="K910" s="213">
        <v>0</v>
      </c>
      <c r="L910" s="213">
        <v>0</v>
      </c>
      <c r="M910" s="213">
        <v>0</v>
      </c>
      <c r="N910" s="213">
        <v>0</v>
      </c>
      <c r="O910" s="213">
        <v>0</v>
      </c>
      <c r="P910" s="213">
        <v>0</v>
      </c>
      <c r="Q910" s="213">
        <v>0</v>
      </c>
      <c r="R910" s="213">
        <v>0</v>
      </c>
    </row>
    <row r="911" spans="1:18">
      <c r="A911" s="944" t="s">
        <v>47</v>
      </c>
      <c r="B911" s="944" t="s">
        <v>508</v>
      </c>
      <c r="C911" s="51" t="s">
        <v>4679</v>
      </c>
      <c r="D911" s="51" t="s">
        <v>6608</v>
      </c>
      <c r="E911" s="51" t="s">
        <v>6987</v>
      </c>
      <c r="F911" s="287">
        <f t="shared" si="14"/>
        <v>529.24</v>
      </c>
      <c r="G911" s="213">
        <v>0</v>
      </c>
      <c r="H911" s="213">
        <v>0</v>
      </c>
      <c r="I911" s="213">
        <v>0</v>
      </c>
      <c r="J911" s="213">
        <v>0</v>
      </c>
      <c r="K911" s="213">
        <v>0</v>
      </c>
      <c r="L911" s="213">
        <v>282.74</v>
      </c>
      <c r="M911" s="213">
        <v>0</v>
      </c>
      <c r="N911" s="213">
        <v>0</v>
      </c>
      <c r="O911" s="213">
        <v>246.5</v>
      </c>
      <c r="P911" s="213">
        <v>0</v>
      </c>
      <c r="Q911" s="213">
        <v>0</v>
      </c>
      <c r="R911" s="213">
        <v>-20.16</v>
      </c>
    </row>
    <row r="912" spans="1:18">
      <c r="A912" s="944" t="s">
        <v>47</v>
      </c>
      <c r="B912" s="944" t="s">
        <v>508</v>
      </c>
      <c r="C912" s="51" t="s">
        <v>4679</v>
      </c>
      <c r="D912" s="51" t="s">
        <v>6608</v>
      </c>
      <c r="E912" s="51" t="s">
        <v>6987</v>
      </c>
      <c r="F912" s="287">
        <f t="shared" si="14"/>
        <v>8074.96</v>
      </c>
      <c r="G912" s="213">
        <v>264.37</v>
      </c>
      <c r="H912" s="213">
        <v>267.58999999999997</v>
      </c>
      <c r="I912" s="213">
        <v>306.73</v>
      </c>
      <c r="J912" s="213">
        <v>843.42</v>
      </c>
      <c r="K912" s="213">
        <v>289.92</v>
      </c>
      <c r="L912" s="213">
        <v>1010</v>
      </c>
      <c r="M912" s="213">
        <v>271.95999999999998</v>
      </c>
      <c r="N912" s="213">
        <v>1187.92</v>
      </c>
      <c r="O912" s="213">
        <v>-174.58</v>
      </c>
      <c r="P912" s="213">
        <v>3673.21</v>
      </c>
      <c r="Q912" s="213">
        <v>134.41999999999999</v>
      </c>
      <c r="R912" s="213">
        <v>627.96</v>
      </c>
    </row>
    <row r="913" spans="1:18">
      <c r="A913" s="944" t="s">
        <v>47</v>
      </c>
      <c r="B913" s="944" t="s">
        <v>508</v>
      </c>
      <c r="C913" s="51" t="s">
        <v>4679</v>
      </c>
      <c r="D913" s="51" t="s">
        <v>6608</v>
      </c>
      <c r="E913" s="51" t="s">
        <v>6987</v>
      </c>
      <c r="F913" s="287">
        <f t="shared" si="14"/>
        <v>3283.3799999999997</v>
      </c>
      <c r="G913" s="213">
        <v>328.7</v>
      </c>
      <c r="H913" s="213">
        <v>-328.7</v>
      </c>
      <c r="I913" s="213">
        <v>27.27</v>
      </c>
      <c r="J913" s="213">
        <v>0</v>
      </c>
      <c r="K913" s="213">
        <v>54.33</v>
      </c>
      <c r="L913" s="213">
        <v>63.4</v>
      </c>
      <c r="M913" s="213">
        <v>311.12</v>
      </c>
      <c r="N913" s="213">
        <v>0</v>
      </c>
      <c r="O913" s="213">
        <v>0</v>
      </c>
      <c r="P913" s="213">
        <v>67.040000000000006</v>
      </c>
      <c r="Q913" s="213">
        <v>2760.22</v>
      </c>
      <c r="R913" s="213">
        <v>415.91</v>
      </c>
    </row>
    <row r="914" spans="1:18">
      <c r="A914" s="944" t="s">
        <v>47</v>
      </c>
      <c r="B914" s="944" t="s">
        <v>508</v>
      </c>
      <c r="C914" s="51" t="s">
        <v>4679</v>
      </c>
      <c r="D914" s="51" t="s">
        <v>6608</v>
      </c>
      <c r="E914" s="51" t="s">
        <v>6987</v>
      </c>
      <c r="F914" s="287">
        <f t="shared" si="14"/>
        <v>8464</v>
      </c>
      <c r="G914" s="213">
        <v>0</v>
      </c>
      <c r="H914" s="213">
        <v>0</v>
      </c>
      <c r="I914" s="213">
        <v>3918</v>
      </c>
      <c r="J914" s="213">
        <v>0</v>
      </c>
      <c r="K914" s="213">
        <v>0</v>
      </c>
      <c r="L914" s="213">
        <v>335</v>
      </c>
      <c r="M914" s="213">
        <v>0</v>
      </c>
      <c r="N914" s="213">
        <v>4211</v>
      </c>
      <c r="O914" s="213">
        <v>0</v>
      </c>
      <c r="P914" s="213">
        <v>0</v>
      </c>
      <c r="Q914" s="213">
        <v>0</v>
      </c>
      <c r="R914" s="213">
        <v>0</v>
      </c>
    </row>
    <row r="915" spans="1:18">
      <c r="A915" s="944" t="s">
        <v>47</v>
      </c>
      <c r="B915" s="944" t="s">
        <v>508</v>
      </c>
      <c r="C915" s="51" t="s">
        <v>4679</v>
      </c>
      <c r="D915" s="51" t="s">
        <v>6608</v>
      </c>
      <c r="E915" s="51" t="s">
        <v>6987</v>
      </c>
      <c r="F915" s="287">
        <f t="shared" si="14"/>
        <v>300</v>
      </c>
      <c r="G915" s="213">
        <v>0</v>
      </c>
      <c r="H915" s="213">
        <v>0</v>
      </c>
      <c r="I915" s="213">
        <v>0</v>
      </c>
      <c r="J915" s="213">
        <v>0</v>
      </c>
      <c r="K915" s="213">
        <v>0</v>
      </c>
      <c r="L915" s="213">
        <v>0</v>
      </c>
      <c r="M915" s="213">
        <v>300</v>
      </c>
      <c r="N915" s="213">
        <v>0</v>
      </c>
      <c r="O915" s="213">
        <v>0</v>
      </c>
      <c r="P915" s="213">
        <v>0</v>
      </c>
      <c r="Q915" s="213">
        <v>0</v>
      </c>
      <c r="R915" s="213">
        <v>0</v>
      </c>
    </row>
    <row r="916" spans="1:18">
      <c r="A916" s="944" t="s">
        <v>47</v>
      </c>
      <c r="B916" s="944" t="s">
        <v>508</v>
      </c>
      <c r="C916" s="51" t="s">
        <v>4678</v>
      </c>
      <c r="D916" s="51" t="s">
        <v>6609</v>
      </c>
      <c r="E916" s="51" t="s">
        <v>6987</v>
      </c>
      <c r="F916" s="287">
        <f t="shared" si="14"/>
        <v>2562.83</v>
      </c>
      <c r="G916" s="213">
        <v>0</v>
      </c>
      <c r="H916" s="213">
        <v>0</v>
      </c>
      <c r="I916" s="213">
        <v>0</v>
      </c>
      <c r="J916" s="213">
        <v>0</v>
      </c>
      <c r="K916" s="213">
        <v>0</v>
      </c>
      <c r="L916" s="213">
        <v>349.24</v>
      </c>
      <c r="M916" s="213">
        <v>535.19000000000005</v>
      </c>
      <c r="N916" s="213">
        <v>210.51</v>
      </c>
      <c r="O916" s="213">
        <v>1467.89</v>
      </c>
      <c r="P916" s="213">
        <v>0</v>
      </c>
      <c r="Q916" s="213">
        <v>0</v>
      </c>
      <c r="R916" s="213">
        <v>1311.25</v>
      </c>
    </row>
    <row r="917" spans="1:18">
      <c r="A917" s="944" t="s">
        <v>47</v>
      </c>
      <c r="B917" s="944" t="s">
        <v>508</v>
      </c>
      <c r="C917" s="51" t="s">
        <v>4678</v>
      </c>
      <c r="D917" s="51" t="s">
        <v>6609</v>
      </c>
      <c r="E917" s="51" t="s">
        <v>6987</v>
      </c>
      <c r="F917" s="287">
        <f t="shared" si="14"/>
        <v>1241</v>
      </c>
      <c r="G917" s="213">
        <v>0</v>
      </c>
      <c r="H917" s="213">
        <v>0</v>
      </c>
      <c r="I917" s="213">
        <v>0</v>
      </c>
      <c r="J917" s="213">
        <v>0</v>
      </c>
      <c r="K917" s="213">
        <v>0</v>
      </c>
      <c r="L917" s="213">
        <v>0</v>
      </c>
      <c r="M917" s="213">
        <v>0</v>
      </c>
      <c r="N917" s="213">
        <v>417</v>
      </c>
      <c r="O917" s="213">
        <v>0</v>
      </c>
      <c r="P917" s="213">
        <v>0</v>
      </c>
      <c r="Q917" s="213">
        <v>824</v>
      </c>
      <c r="R917" s="213">
        <v>495</v>
      </c>
    </row>
    <row r="918" spans="1:18">
      <c r="A918" s="944" t="s">
        <v>47</v>
      </c>
      <c r="B918" s="944" t="s">
        <v>508</v>
      </c>
      <c r="C918" s="51" t="s">
        <v>4679</v>
      </c>
      <c r="D918" s="51" t="s">
        <v>6608</v>
      </c>
      <c r="E918" s="51" t="s">
        <v>6987</v>
      </c>
      <c r="F918" s="287">
        <f t="shared" si="14"/>
        <v>222.64000000000001</v>
      </c>
      <c r="G918" s="213">
        <v>0</v>
      </c>
      <c r="H918" s="213">
        <v>0</v>
      </c>
      <c r="I918" s="213">
        <v>0</v>
      </c>
      <c r="J918" s="213">
        <v>0</v>
      </c>
      <c r="K918" s="213">
        <v>0</v>
      </c>
      <c r="L918" s="213">
        <v>0</v>
      </c>
      <c r="M918" s="213">
        <v>0</v>
      </c>
      <c r="N918" s="213">
        <v>0</v>
      </c>
      <c r="O918" s="213">
        <v>0</v>
      </c>
      <c r="P918" s="213">
        <v>187.87</v>
      </c>
      <c r="Q918" s="213">
        <v>34.770000000000003</v>
      </c>
      <c r="R918" s="213">
        <v>0</v>
      </c>
    </row>
    <row r="919" spans="1:18">
      <c r="A919" s="944" t="s">
        <v>47</v>
      </c>
      <c r="B919" s="944" t="s">
        <v>508</v>
      </c>
      <c r="C919" s="51" t="s">
        <v>4679</v>
      </c>
      <c r="D919" s="51" t="s">
        <v>6608</v>
      </c>
      <c r="E919" s="51" t="s">
        <v>6987</v>
      </c>
      <c r="F919" s="287">
        <f t="shared" si="14"/>
        <v>289.08</v>
      </c>
      <c r="G919" s="213">
        <v>0</v>
      </c>
      <c r="H919" s="213">
        <v>0</v>
      </c>
      <c r="I919" s="213">
        <v>0</v>
      </c>
      <c r="J919" s="213">
        <v>0</v>
      </c>
      <c r="K919" s="213">
        <v>0</v>
      </c>
      <c r="L919" s="213">
        <v>289.08</v>
      </c>
      <c r="M919" s="213">
        <v>0</v>
      </c>
      <c r="N919" s="213">
        <v>0</v>
      </c>
      <c r="O919" s="213">
        <v>0</v>
      </c>
      <c r="P919" s="213">
        <v>0</v>
      </c>
      <c r="Q919" s="213">
        <v>0</v>
      </c>
      <c r="R919" s="213">
        <v>0</v>
      </c>
    </row>
    <row r="920" spans="1:18">
      <c r="A920" s="944" t="s">
        <v>47</v>
      </c>
      <c r="B920" s="944" t="s">
        <v>508</v>
      </c>
      <c r="C920" s="51" t="s">
        <v>4679</v>
      </c>
      <c r="D920" s="51" t="s">
        <v>6608</v>
      </c>
      <c r="E920" s="51" t="s">
        <v>6987</v>
      </c>
      <c r="F920" s="287">
        <f t="shared" si="14"/>
        <v>4073.7500000000005</v>
      </c>
      <c r="G920" s="213">
        <v>57.49</v>
      </c>
      <c r="H920" s="213">
        <v>46.74</v>
      </c>
      <c r="I920" s="213">
        <v>234.14</v>
      </c>
      <c r="J920" s="213">
        <v>1351.74</v>
      </c>
      <c r="K920" s="213">
        <v>754.47</v>
      </c>
      <c r="L920" s="213">
        <v>1069.1300000000001</v>
      </c>
      <c r="M920" s="213">
        <v>0</v>
      </c>
      <c r="N920" s="213">
        <v>0</v>
      </c>
      <c r="O920" s="213">
        <v>39.049999999999997</v>
      </c>
      <c r="P920" s="213">
        <v>292.70999999999998</v>
      </c>
      <c r="Q920" s="213">
        <v>228.28</v>
      </c>
      <c r="R920" s="213">
        <v>149.83000000000001</v>
      </c>
    </row>
    <row r="921" spans="1:18">
      <c r="A921" s="944" t="s">
        <v>47</v>
      </c>
      <c r="B921" s="944" t="s">
        <v>508</v>
      </c>
      <c r="C921" s="51" t="s">
        <v>4678</v>
      </c>
      <c r="D921" s="51" t="s">
        <v>6609</v>
      </c>
      <c r="E921" s="51" t="s">
        <v>6987</v>
      </c>
      <c r="F921" s="287">
        <f t="shared" si="14"/>
        <v>5421.68</v>
      </c>
      <c r="G921" s="213">
        <v>0</v>
      </c>
      <c r="H921" s="213">
        <v>0</v>
      </c>
      <c r="I921" s="213">
        <v>723.69</v>
      </c>
      <c r="J921" s="213">
        <v>621.98</v>
      </c>
      <c r="K921" s="213">
        <v>0</v>
      </c>
      <c r="L921" s="213">
        <v>593.25</v>
      </c>
      <c r="M921" s="213">
        <v>1669.95</v>
      </c>
      <c r="N921" s="213">
        <v>578.33000000000004</v>
      </c>
      <c r="O921" s="213">
        <v>481.38</v>
      </c>
      <c r="P921" s="213">
        <v>753.1</v>
      </c>
      <c r="Q921" s="213">
        <v>0</v>
      </c>
      <c r="R921" s="213">
        <v>2412.2399999999998</v>
      </c>
    </row>
    <row r="922" spans="1:18">
      <c r="A922" s="944" t="s">
        <v>47</v>
      </c>
      <c r="B922" s="944" t="s">
        <v>509</v>
      </c>
      <c r="C922" s="51" t="s">
        <v>4680</v>
      </c>
      <c r="D922" s="51" t="s">
        <v>6618</v>
      </c>
      <c r="E922" s="51" t="s">
        <v>6987</v>
      </c>
      <c r="F922" s="287">
        <f t="shared" si="14"/>
        <v>90000</v>
      </c>
      <c r="G922" s="213">
        <v>0</v>
      </c>
      <c r="H922" s="213">
        <v>0</v>
      </c>
      <c r="I922" s="213">
        <v>0</v>
      </c>
      <c r="J922" s="213">
        <v>0</v>
      </c>
      <c r="K922" s="213">
        <v>0</v>
      </c>
      <c r="L922" s="213">
        <v>90000</v>
      </c>
      <c r="M922" s="213">
        <v>0</v>
      </c>
      <c r="N922" s="213">
        <v>0</v>
      </c>
      <c r="O922" s="213">
        <v>0</v>
      </c>
      <c r="P922" s="213">
        <v>0</v>
      </c>
      <c r="Q922" s="213">
        <v>0</v>
      </c>
      <c r="R922" s="213">
        <v>0</v>
      </c>
    </row>
    <row r="923" spans="1:18">
      <c r="A923" s="944" t="s">
        <v>1766</v>
      </c>
      <c r="B923" s="944" t="s">
        <v>444</v>
      </c>
      <c r="C923" s="51" t="s">
        <v>4679</v>
      </c>
      <c r="D923" s="51" t="s">
        <v>6604</v>
      </c>
      <c r="E923" s="51" t="s">
        <v>6987</v>
      </c>
      <c r="F923" s="287">
        <f t="shared" si="14"/>
        <v>3203.19</v>
      </c>
      <c r="G923" s="213">
        <v>92</v>
      </c>
      <c r="H923" s="213">
        <v>270</v>
      </c>
      <c r="I923" s="213">
        <v>221</v>
      </c>
      <c r="J923" s="213">
        <v>431.68</v>
      </c>
      <c r="K923" s="213">
        <v>214</v>
      </c>
      <c r="L923" s="213">
        <v>367</v>
      </c>
      <c r="M923" s="213">
        <v>84.92</v>
      </c>
      <c r="N923" s="213">
        <v>1069.76</v>
      </c>
      <c r="O923" s="213">
        <v>452.83</v>
      </c>
      <c r="P923" s="213">
        <v>0</v>
      </c>
      <c r="Q923" s="213">
        <v>0</v>
      </c>
      <c r="R923" s="213">
        <v>602.33000000000004</v>
      </c>
    </row>
    <row r="924" spans="1:18">
      <c r="A924" s="944" t="s">
        <v>1766</v>
      </c>
      <c r="B924" s="944" t="s">
        <v>444</v>
      </c>
      <c r="C924" s="51" t="s">
        <v>4679</v>
      </c>
      <c r="D924" s="51" t="s">
        <v>6604</v>
      </c>
      <c r="E924" s="51" t="s">
        <v>6987</v>
      </c>
      <c r="F924" s="287">
        <f t="shared" si="14"/>
        <v>42203.369999999995</v>
      </c>
      <c r="G924" s="213">
        <v>627</v>
      </c>
      <c r="H924" s="213">
        <v>2954.6</v>
      </c>
      <c r="I924" s="213">
        <v>4603.62</v>
      </c>
      <c r="J924" s="213">
        <v>19978.8</v>
      </c>
      <c r="K924" s="213">
        <v>3752.32</v>
      </c>
      <c r="L924" s="213">
        <v>-8156.44</v>
      </c>
      <c r="M924" s="213">
        <v>2183.09</v>
      </c>
      <c r="N924" s="213">
        <v>2018.21</v>
      </c>
      <c r="O924" s="213">
        <v>5819.45</v>
      </c>
      <c r="P924" s="213">
        <v>8422.7199999999993</v>
      </c>
      <c r="Q924" s="213">
        <v>0</v>
      </c>
      <c r="R924" s="213">
        <v>14575.1</v>
      </c>
    </row>
    <row r="925" spans="1:18">
      <c r="A925" s="944" t="s">
        <v>1766</v>
      </c>
      <c r="B925" s="944" t="s">
        <v>444</v>
      </c>
      <c r="C925" s="51" t="s">
        <v>4679</v>
      </c>
      <c r="D925" s="51" t="s">
        <v>6604</v>
      </c>
      <c r="E925" s="51" t="s">
        <v>6987</v>
      </c>
      <c r="F925" s="287">
        <f t="shared" si="14"/>
        <v>5863.21</v>
      </c>
      <c r="G925" s="213">
        <v>0</v>
      </c>
      <c r="H925" s="213">
        <v>0</v>
      </c>
      <c r="I925" s="213">
        <v>0</v>
      </c>
      <c r="J925" s="213">
        <v>67.13</v>
      </c>
      <c r="K925" s="213">
        <v>0</v>
      </c>
      <c r="L925" s="213">
        <v>5796.08</v>
      </c>
      <c r="M925" s="213">
        <v>0</v>
      </c>
      <c r="N925" s="213">
        <v>0</v>
      </c>
      <c r="O925" s="213">
        <v>0</v>
      </c>
      <c r="P925" s="213">
        <v>0</v>
      </c>
      <c r="Q925" s="213">
        <v>0</v>
      </c>
      <c r="R925" s="213">
        <v>0</v>
      </c>
    </row>
    <row r="926" spans="1:18">
      <c r="A926" s="944" t="s">
        <v>47</v>
      </c>
      <c r="B926" s="944" t="s">
        <v>442</v>
      </c>
      <c r="C926" s="51" t="s">
        <v>4679</v>
      </c>
      <c r="D926" s="51" t="s">
        <v>6608</v>
      </c>
      <c r="E926" s="51" t="s">
        <v>6987</v>
      </c>
      <c r="F926" s="287">
        <f t="shared" si="14"/>
        <v>307.61</v>
      </c>
      <c r="G926" s="213">
        <v>0</v>
      </c>
      <c r="H926" s="213">
        <v>0</v>
      </c>
      <c r="I926" s="213">
        <v>0</v>
      </c>
      <c r="J926" s="213">
        <v>247.8</v>
      </c>
      <c r="K926" s="213">
        <v>0</v>
      </c>
      <c r="L926" s="213">
        <v>0</v>
      </c>
      <c r="M926" s="213">
        <v>0</v>
      </c>
      <c r="N926" s="213">
        <v>59.81</v>
      </c>
      <c r="O926" s="213">
        <v>0</v>
      </c>
      <c r="P926" s="213">
        <v>0</v>
      </c>
      <c r="Q926" s="213">
        <v>0</v>
      </c>
      <c r="R926" s="213">
        <v>135.29</v>
      </c>
    </row>
    <row r="927" spans="1:18">
      <c r="A927" s="944" t="s">
        <v>47</v>
      </c>
      <c r="B927" s="944" t="s">
        <v>442</v>
      </c>
      <c r="C927" s="51" t="s">
        <v>4679</v>
      </c>
      <c r="D927" s="51" t="s">
        <v>6608</v>
      </c>
      <c r="E927" s="51" t="s">
        <v>6987</v>
      </c>
      <c r="F927" s="287">
        <f t="shared" si="14"/>
        <v>169.06</v>
      </c>
      <c r="G927" s="213">
        <v>0</v>
      </c>
      <c r="H927" s="213">
        <v>164.36</v>
      </c>
      <c r="I927" s="213">
        <v>4.7</v>
      </c>
      <c r="J927" s="213">
        <v>0</v>
      </c>
      <c r="K927" s="213">
        <v>0</v>
      </c>
      <c r="L927" s="213">
        <v>0</v>
      </c>
      <c r="M927" s="213">
        <v>0</v>
      </c>
      <c r="N927" s="213">
        <v>0</v>
      </c>
      <c r="O927" s="213">
        <v>0</v>
      </c>
      <c r="P927" s="213">
        <v>0</v>
      </c>
      <c r="Q927" s="213">
        <v>0</v>
      </c>
      <c r="R927" s="213">
        <v>0</v>
      </c>
    </row>
    <row r="928" spans="1:18">
      <c r="A928" s="944" t="s">
        <v>47</v>
      </c>
      <c r="B928" s="944" t="s">
        <v>442</v>
      </c>
      <c r="C928" s="51" t="s">
        <v>4679</v>
      </c>
      <c r="D928" s="51" t="s">
        <v>6608</v>
      </c>
      <c r="E928" s="51" t="s">
        <v>6987</v>
      </c>
      <c r="F928" s="287">
        <f t="shared" si="14"/>
        <v>2725.18</v>
      </c>
      <c r="G928" s="213">
        <v>252.55</v>
      </c>
      <c r="H928" s="213">
        <v>133.22999999999999</v>
      </c>
      <c r="I928" s="213">
        <v>226.17</v>
      </c>
      <c r="J928" s="213">
        <v>137.99</v>
      </c>
      <c r="K928" s="213">
        <v>310.33999999999997</v>
      </c>
      <c r="L928" s="213">
        <v>564.79</v>
      </c>
      <c r="M928" s="213">
        <v>204.3</v>
      </c>
      <c r="N928" s="213">
        <v>659.84</v>
      </c>
      <c r="O928" s="213">
        <v>235.97</v>
      </c>
      <c r="P928" s="213">
        <v>0</v>
      </c>
      <c r="Q928" s="213">
        <v>0</v>
      </c>
      <c r="R928" s="213">
        <v>511.78</v>
      </c>
    </row>
    <row r="929" spans="1:18">
      <c r="A929" s="944" t="s">
        <v>47</v>
      </c>
      <c r="B929" s="944" t="s">
        <v>442</v>
      </c>
      <c r="C929" s="51" t="s">
        <v>4679</v>
      </c>
      <c r="D929" s="51" t="s">
        <v>6608</v>
      </c>
      <c r="E929" s="51" t="s">
        <v>6987</v>
      </c>
      <c r="F929" s="287">
        <f t="shared" si="14"/>
        <v>1068.78</v>
      </c>
      <c r="G929" s="213">
        <v>0</v>
      </c>
      <c r="H929" s="213">
        <v>0</v>
      </c>
      <c r="I929" s="213">
        <v>345.02</v>
      </c>
      <c r="J929" s="213">
        <v>69.31</v>
      </c>
      <c r="K929" s="213">
        <v>456.74</v>
      </c>
      <c r="L929" s="213">
        <v>172.08</v>
      </c>
      <c r="M929" s="213">
        <v>25.63</v>
      </c>
      <c r="N929" s="213">
        <v>0</v>
      </c>
      <c r="O929" s="213">
        <v>0</v>
      </c>
      <c r="P929" s="213">
        <v>0</v>
      </c>
      <c r="Q929" s="213">
        <v>0</v>
      </c>
      <c r="R929" s="213">
        <v>0</v>
      </c>
    </row>
    <row r="930" spans="1:18">
      <c r="A930" s="944" t="s">
        <v>47</v>
      </c>
      <c r="B930" s="944" t="s">
        <v>442</v>
      </c>
      <c r="C930" s="51" t="s">
        <v>4679</v>
      </c>
      <c r="D930" s="51" t="s">
        <v>6608</v>
      </c>
      <c r="E930" s="51" t="s">
        <v>6987</v>
      </c>
      <c r="F930" s="287">
        <f t="shared" si="14"/>
        <v>673.32999999999993</v>
      </c>
      <c r="G930" s="213">
        <v>0</v>
      </c>
      <c r="H930" s="213">
        <v>0</v>
      </c>
      <c r="I930" s="213">
        <v>495.17</v>
      </c>
      <c r="J930" s="213">
        <v>0</v>
      </c>
      <c r="K930" s="213">
        <v>48.6</v>
      </c>
      <c r="L930" s="213">
        <v>67.650000000000006</v>
      </c>
      <c r="M930" s="213">
        <v>61.91</v>
      </c>
      <c r="N930" s="213">
        <v>0</v>
      </c>
      <c r="O930" s="213">
        <v>0</v>
      </c>
      <c r="P930" s="213">
        <v>0</v>
      </c>
      <c r="Q930" s="213">
        <v>0</v>
      </c>
      <c r="R930" s="213">
        <v>60.78</v>
      </c>
    </row>
    <row r="931" spans="1:18">
      <c r="A931" s="944" t="s">
        <v>47</v>
      </c>
      <c r="B931" s="944" t="s">
        <v>442</v>
      </c>
      <c r="C931" s="51" t="s">
        <v>4679</v>
      </c>
      <c r="D931" s="51" t="s">
        <v>6608</v>
      </c>
      <c r="E931" s="51" t="s">
        <v>6987</v>
      </c>
      <c r="F931" s="287">
        <f t="shared" si="14"/>
        <v>2841.1600000000003</v>
      </c>
      <c r="G931" s="213">
        <v>0</v>
      </c>
      <c r="H931" s="213">
        <v>0</v>
      </c>
      <c r="I931" s="213">
        <v>249.37</v>
      </c>
      <c r="J931" s="213">
        <v>141.83000000000001</v>
      </c>
      <c r="K931" s="213">
        <v>347.64</v>
      </c>
      <c r="L931" s="213">
        <v>74.45</v>
      </c>
      <c r="M931" s="213">
        <v>1405.03</v>
      </c>
      <c r="N931" s="213">
        <v>584.27</v>
      </c>
      <c r="O931" s="213">
        <v>0</v>
      </c>
      <c r="P931" s="213">
        <v>38.57</v>
      </c>
      <c r="Q931" s="213">
        <v>0</v>
      </c>
      <c r="R931" s="213">
        <v>127.92</v>
      </c>
    </row>
    <row r="932" spans="1:18">
      <c r="A932" s="944" t="s">
        <v>47</v>
      </c>
      <c r="B932" s="944" t="s">
        <v>442</v>
      </c>
      <c r="C932" s="51" t="s">
        <v>4679</v>
      </c>
      <c r="D932" s="51" t="s">
        <v>6608</v>
      </c>
      <c r="E932" s="51" t="s">
        <v>6987</v>
      </c>
      <c r="F932" s="287">
        <f t="shared" si="14"/>
        <v>179.52</v>
      </c>
      <c r="G932" s="213">
        <v>0</v>
      </c>
      <c r="H932" s="213">
        <v>0</v>
      </c>
      <c r="I932" s="213">
        <v>179.52</v>
      </c>
      <c r="J932" s="213">
        <v>0</v>
      </c>
      <c r="K932" s="213">
        <v>0</v>
      </c>
      <c r="L932" s="213">
        <v>0</v>
      </c>
      <c r="M932" s="213">
        <v>0</v>
      </c>
      <c r="N932" s="213">
        <v>0</v>
      </c>
      <c r="O932" s="213">
        <v>0</v>
      </c>
      <c r="P932" s="213">
        <v>0</v>
      </c>
      <c r="Q932" s="213">
        <v>0</v>
      </c>
      <c r="R932" s="213">
        <v>0</v>
      </c>
    </row>
    <row r="933" spans="1:18">
      <c r="A933" s="944" t="s">
        <v>47</v>
      </c>
      <c r="B933" s="944" t="s">
        <v>442</v>
      </c>
      <c r="C933" s="51" t="s">
        <v>4679</v>
      </c>
      <c r="D933" s="51" t="s">
        <v>6608</v>
      </c>
      <c r="E933" s="51" t="s">
        <v>6987</v>
      </c>
      <c r="F933" s="287">
        <f t="shared" si="14"/>
        <v>387.08000000000004</v>
      </c>
      <c r="G933" s="213">
        <v>0</v>
      </c>
      <c r="H933" s="213">
        <v>41.09</v>
      </c>
      <c r="I933" s="213">
        <v>0.95</v>
      </c>
      <c r="J933" s="213">
        <v>17.68</v>
      </c>
      <c r="K933" s="213">
        <v>7.32</v>
      </c>
      <c r="L933" s="213">
        <v>0</v>
      </c>
      <c r="M933" s="213">
        <v>64.62</v>
      </c>
      <c r="N933" s="213">
        <v>255.42</v>
      </c>
      <c r="O933" s="213">
        <v>0</v>
      </c>
      <c r="P933" s="213">
        <v>0</v>
      </c>
      <c r="Q933" s="213">
        <v>0</v>
      </c>
      <c r="R933" s="213">
        <v>0</v>
      </c>
    </row>
    <row r="934" spans="1:18">
      <c r="A934" s="944" t="s">
        <v>47</v>
      </c>
      <c r="B934" s="944" t="s">
        <v>442</v>
      </c>
      <c r="C934" s="51" t="s">
        <v>4679</v>
      </c>
      <c r="D934" s="51" t="s">
        <v>6608</v>
      </c>
      <c r="E934" s="51" t="s">
        <v>6987</v>
      </c>
      <c r="F934" s="287">
        <f t="shared" si="14"/>
        <v>53.02</v>
      </c>
      <c r="G934" s="213">
        <v>0</v>
      </c>
      <c r="H934" s="213">
        <v>0</v>
      </c>
      <c r="I934" s="213">
        <v>0</v>
      </c>
      <c r="J934" s="213">
        <v>0</v>
      </c>
      <c r="K934" s="213">
        <v>0</v>
      </c>
      <c r="L934" s="213">
        <v>53.02</v>
      </c>
      <c r="M934" s="213">
        <v>0</v>
      </c>
      <c r="N934" s="213">
        <v>0</v>
      </c>
      <c r="O934" s="213">
        <v>0</v>
      </c>
      <c r="P934" s="213">
        <v>0</v>
      </c>
      <c r="Q934" s="213">
        <v>0</v>
      </c>
      <c r="R934" s="213">
        <v>494.18</v>
      </c>
    </row>
    <row r="935" spans="1:18">
      <c r="A935" s="944" t="s">
        <v>47</v>
      </c>
      <c r="B935" s="944" t="s">
        <v>442</v>
      </c>
      <c r="C935" s="51" t="s">
        <v>4679</v>
      </c>
      <c r="D935" s="51" t="s">
        <v>6608</v>
      </c>
      <c r="E935" s="51" t="s">
        <v>6987</v>
      </c>
      <c r="F935" s="287">
        <f t="shared" si="14"/>
        <v>74.22999999999999</v>
      </c>
      <c r="G935" s="213">
        <v>0</v>
      </c>
      <c r="H935" s="213">
        <v>0</v>
      </c>
      <c r="I935" s="213">
        <v>0</v>
      </c>
      <c r="J935" s="213">
        <v>0</v>
      </c>
      <c r="K935" s="213">
        <v>0</v>
      </c>
      <c r="L935" s="213">
        <v>0</v>
      </c>
      <c r="M935" s="213">
        <v>0</v>
      </c>
      <c r="N935" s="213">
        <v>2.4900000000000002</v>
      </c>
      <c r="O935" s="213">
        <v>71.739999999999995</v>
      </c>
      <c r="P935" s="213">
        <v>0</v>
      </c>
      <c r="Q935" s="213">
        <v>0</v>
      </c>
      <c r="R935" s="213">
        <v>13.21</v>
      </c>
    </row>
    <row r="936" spans="1:18">
      <c r="A936" s="944" t="s">
        <v>47</v>
      </c>
      <c r="B936" s="944" t="s">
        <v>442</v>
      </c>
      <c r="C936" s="51" t="s">
        <v>4679</v>
      </c>
      <c r="D936" s="51" t="s">
        <v>6608</v>
      </c>
      <c r="E936" s="51" t="s">
        <v>6987</v>
      </c>
      <c r="F936" s="287">
        <f t="shared" si="14"/>
        <v>75.08</v>
      </c>
      <c r="G936" s="213">
        <v>0</v>
      </c>
      <c r="H936" s="213">
        <v>0</v>
      </c>
      <c r="I936" s="213">
        <v>0</v>
      </c>
      <c r="J936" s="213">
        <v>55.98</v>
      </c>
      <c r="K936" s="213">
        <v>0</v>
      </c>
      <c r="L936" s="213">
        <v>19.100000000000001</v>
      </c>
      <c r="M936" s="213">
        <v>0</v>
      </c>
      <c r="N936" s="213">
        <v>0</v>
      </c>
      <c r="O936" s="213">
        <v>0</v>
      </c>
      <c r="P936" s="213">
        <v>0</v>
      </c>
      <c r="Q936" s="213">
        <v>0</v>
      </c>
      <c r="R936" s="213">
        <v>0</v>
      </c>
    </row>
    <row r="937" spans="1:18">
      <c r="A937" s="944" t="s">
        <v>47</v>
      </c>
      <c r="B937" s="944" t="s">
        <v>442</v>
      </c>
      <c r="C937" s="51" t="s">
        <v>4679</v>
      </c>
      <c r="D937" s="51" t="s">
        <v>6608</v>
      </c>
      <c r="E937" s="51" t="s">
        <v>6987</v>
      </c>
      <c r="F937" s="287">
        <f t="shared" si="14"/>
        <v>517.64</v>
      </c>
      <c r="G937" s="213">
        <v>0</v>
      </c>
      <c r="H937" s="213">
        <v>0</v>
      </c>
      <c r="I937" s="213">
        <v>431.69</v>
      </c>
      <c r="J937" s="213">
        <v>0</v>
      </c>
      <c r="K937" s="213">
        <v>0</v>
      </c>
      <c r="L937" s="213">
        <v>0</v>
      </c>
      <c r="M937" s="213">
        <v>85.95</v>
      </c>
      <c r="N937" s="213">
        <v>0</v>
      </c>
      <c r="O937" s="213">
        <v>0</v>
      </c>
      <c r="P937" s="213">
        <v>0</v>
      </c>
      <c r="Q937" s="213">
        <v>0</v>
      </c>
      <c r="R937" s="213">
        <v>0</v>
      </c>
    </row>
    <row r="938" spans="1:18">
      <c r="A938" s="944" t="s">
        <v>47</v>
      </c>
      <c r="B938" s="944" t="s">
        <v>442</v>
      </c>
      <c r="C938" s="51" t="s">
        <v>4679</v>
      </c>
      <c r="D938" s="51" t="s">
        <v>6608</v>
      </c>
      <c r="E938" s="51" t="s">
        <v>6987</v>
      </c>
      <c r="F938" s="287">
        <f t="shared" si="14"/>
        <v>5902.9</v>
      </c>
      <c r="G938" s="213">
        <v>0</v>
      </c>
      <c r="H938" s="213">
        <v>590.29</v>
      </c>
      <c r="I938" s="213">
        <v>590.29</v>
      </c>
      <c r="J938" s="213">
        <v>590.29</v>
      </c>
      <c r="K938" s="213">
        <v>590.29</v>
      </c>
      <c r="L938" s="213">
        <v>590.29</v>
      </c>
      <c r="M938" s="213">
        <v>590.29</v>
      </c>
      <c r="N938" s="213">
        <v>590.29</v>
      </c>
      <c r="O938" s="213">
        <v>590.29</v>
      </c>
      <c r="P938" s="213">
        <v>590.29</v>
      </c>
      <c r="Q938" s="213">
        <v>590.29</v>
      </c>
      <c r="R938" s="213">
        <v>1180.58</v>
      </c>
    </row>
    <row r="939" spans="1:18">
      <c r="A939" s="944" t="s">
        <v>47</v>
      </c>
      <c r="B939" s="944" t="s">
        <v>442</v>
      </c>
      <c r="C939" s="51" t="s">
        <v>4678</v>
      </c>
      <c r="D939" s="51" t="s">
        <v>6609</v>
      </c>
      <c r="E939" s="51" t="s">
        <v>6987</v>
      </c>
      <c r="F939" s="287">
        <f t="shared" si="14"/>
        <v>0</v>
      </c>
      <c r="G939" s="213">
        <v>0</v>
      </c>
      <c r="H939" s="213">
        <v>0</v>
      </c>
      <c r="I939" s="213">
        <v>0</v>
      </c>
      <c r="J939" s="213">
        <v>0</v>
      </c>
      <c r="K939" s="213">
        <v>0</v>
      </c>
      <c r="L939" s="213">
        <v>0</v>
      </c>
      <c r="M939" s="213">
        <v>0</v>
      </c>
      <c r="N939" s="213">
        <v>0</v>
      </c>
      <c r="O939" s="213">
        <v>0</v>
      </c>
      <c r="P939" s="213">
        <v>0</v>
      </c>
      <c r="Q939" s="213">
        <v>0</v>
      </c>
      <c r="R939" s="213">
        <v>90</v>
      </c>
    </row>
    <row r="940" spans="1:18">
      <c r="A940" s="944" t="s">
        <v>47</v>
      </c>
      <c r="B940" s="944" t="s">
        <v>443</v>
      </c>
      <c r="C940" s="51" t="s">
        <v>4679</v>
      </c>
      <c r="D940" s="51" t="s">
        <v>6608</v>
      </c>
      <c r="E940" s="51" t="s">
        <v>6987</v>
      </c>
      <c r="F940" s="287">
        <f t="shared" si="14"/>
        <v>8340</v>
      </c>
      <c r="G940" s="213">
        <v>2559.3000000000002</v>
      </c>
      <c r="H940" s="213">
        <v>0</v>
      </c>
      <c r="I940" s="213">
        <v>0</v>
      </c>
      <c r="J940" s="213">
        <v>210</v>
      </c>
      <c r="K940" s="213">
        <v>440</v>
      </c>
      <c r="L940" s="213">
        <v>0</v>
      </c>
      <c r="M940" s="213">
        <v>3000</v>
      </c>
      <c r="N940" s="213">
        <v>2130.6999999999998</v>
      </c>
      <c r="O940" s="213">
        <v>0</v>
      </c>
      <c r="P940" s="213">
        <v>0</v>
      </c>
      <c r="Q940" s="213">
        <v>0</v>
      </c>
      <c r="R940" s="213">
        <v>0</v>
      </c>
    </row>
    <row r="941" spans="1:18">
      <c r="A941" s="944" t="s">
        <v>47</v>
      </c>
      <c r="B941" s="944" t="s">
        <v>1564</v>
      </c>
      <c r="C941" s="51" t="s">
        <v>4679</v>
      </c>
      <c r="D941" s="51" t="s">
        <v>6608</v>
      </c>
      <c r="E941" s="51" t="s">
        <v>6987</v>
      </c>
      <c r="F941" s="287">
        <f t="shared" si="14"/>
        <v>3794.47</v>
      </c>
      <c r="G941" s="213">
        <v>285.45999999999998</v>
      </c>
      <c r="H941" s="213">
        <v>0</v>
      </c>
      <c r="I941" s="213">
        <v>0</v>
      </c>
      <c r="J941" s="213">
        <v>350</v>
      </c>
      <c r="K941" s="213">
        <v>712.25</v>
      </c>
      <c r="L941" s="213">
        <v>1613.12</v>
      </c>
      <c r="M941" s="213">
        <v>414.16</v>
      </c>
      <c r="N941" s="213">
        <v>0</v>
      </c>
      <c r="O941" s="213">
        <v>184.59</v>
      </c>
      <c r="P941" s="213">
        <v>0</v>
      </c>
      <c r="Q941" s="213">
        <v>234.89</v>
      </c>
      <c r="R941" s="213">
        <v>377.89</v>
      </c>
    </row>
    <row r="942" spans="1:18">
      <c r="A942" s="944" t="s">
        <v>47</v>
      </c>
      <c r="B942" s="944" t="s">
        <v>1564</v>
      </c>
      <c r="C942" s="51" t="s">
        <v>4679</v>
      </c>
      <c r="D942" s="51" t="s">
        <v>6608</v>
      </c>
      <c r="E942" s="51" t="s">
        <v>6987</v>
      </c>
      <c r="F942" s="287">
        <f t="shared" si="14"/>
        <v>431.63</v>
      </c>
      <c r="G942" s="213">
        <v>36.68</v>
      </c>
      <c r="H942" s="213">
        <v>42.37</v>
      </c>
      <c r="I942" s="213">
        <v>42.46</v>
      </c>
      <c r="J942" s="213">
        <v>38.19</v>
      </c>
      <c r="K942" s="213">
        <v>34.78</v>
      </c>
      <c r="L942" s="213">
        <v>38.340000000000003</v>
      </c>
      <c r="M942" s="213">
        <v>40.770000000000003</v>
      </c>
      <c r="N942" s="213">
        <v>40.79</v>
      </c>
      <c r="O942" s="213">
        <v>46.13</v>
      </c>
      <c r="P942" s="213">
        <v>34.56</v>
      </c>
      <c r="Q942" s="213">
        <v>36.56</v>
      </c>
      <c r="R942" s="213">
        <v>39.97</v>
      </c>
    </row>
    <row r="943" spans="1:18">
      <c r="A943" s="944" t="s">
        <v>47</v>
      </c>
      <c r="B943" s="944" t="s">
        <v>1564</v>
      </c>
      <c r="C943" s="51" t="s">
        <v>4679</v>
      </c>
      <c r="D943" s="51" t="s">
        <v>6608</v>
      </c>
      <c r="E943" s="51" t="s">
        <v>6987</v>
      </c>
      <c r="F943" s="287">
        <f t="shared" si="14"/>
        <v>4536.07</v>
      </c>
      <c r="G943" s="213">
        <v>0</v>
      </c>
      <c r="H943" s="213">
        <v>360.57</v>
      </c>
      <c r="I943" s="213">
        <v>-135.72999999999999</v>
      </c>
      <c r="J943" s="213">
        <v>619.61</v>
      </c>
      <c r="K943" s="213">
        <v>154.16</v>
      </c>
      <c r="L943" s="213">
        <v>576.61</v>
      </c>
      <c r="M943" s="213">
        <v>46.2</v>
      </c>
      <c r="N943" s="213">
        <v>294.13</v>
      </c>
      <c r="O943" s="213">
        <v>1200.1400000000001</v>
      </c>
      <c r="P943" s="213">
        <v>1107.73</v>
      </c>
      <c r="Q943" s="213">
        <v>312.64999999999998</v>
      </c>
      <c r="R943" s="213">
        <v>271.04000000000002</v>
      </c>
    </row>
    <row r="944" spans="1:18">
      <c r="A944" s="944" t="s">
        <v>47</v>
      </c>
      <c r="B944" s="944" t="s">
        <v>1564</v>
      </c>
      <c r="C944" s="51" t="s">
        <v>4679</v>
      </c>
      <c r="D944" s="51" t="s">
        <v>6608</v>
      </c>
      <c r="E944" s="51" t="s">
        <v>6987</v>
      </c>
      <c r="F944" s="287">
        <f t="shared" si="14"/>
        <v>8646.58</v>
      </c>
      <c r="G944" s="213">
        <v>0</v>
      </c>
      <c r="H944" s="213">
        <v>5042.33</v>
      </c>
      <c r="I944" s="213">
        <v>162.59</v>
      </c>
      <c r="J944" s="213">
        <v>288.44</v>
      </c>
      <c r="K944" s="213">
        <v>1794.42</v>
      </c>
      <c r="L944" s="213">
        <v>1086.93</v>
      </c>
      <c r="M944" s="213">
        <v>0</v>
      </c>
      <c r="N944" s="213">
        <v>114.02</v>
      </c>
      <c r="O944" s="213">
        <v>96.35</v>
      </c>
      <c r="P944" s="213">
        <v>61.5</v>
      </c>
      <c r="Q944" s="213">
        <v>0</v>
      </c>
      <c r="R944" s="213">
        <v>191.82</v>
      </c>
    </row>
    <row r="945" spans="1:18">
      <c r="A945" s="944" t="s">
        <v>47</v>
      </c>
      <c r="B945" s="944" t="s">
        <v>1564</v>
      </c>
      <c r="C945" s="51" t="s">
        <v>4679</v>
      </c>
      <c r="D945" s="51" t="s">
        <v>6608</v>
      </c>
      <c r="E945" s="51" t="s">
        <v>6987</v>
      </c>
      <c r="F945" s="287">
        <f t="shared" si="14"/>
        <v>1015.3199999999999</v>
      </c>
      <c r="G945" s="213">
        <v>0</v>
      </c>
      <c r="H945" s="213">
        <v>0</v>
      </c>
      <c r="I945" s="213">
        <v>0</v>
      </c>
      <c r="J945" s="213">
        <v>88.04</v>
      </c>
      <c r="K945" s="213">
        <v>0</v>
      </c>
      <c r="L945" s="213">
        <v>236.81</v>
      </c>
      <c r="M945" s="213">
        <v>0</v>
      </c>
      <c r="N945" s="213">
        <v>368.78</v>
      </c>
      <c r="O945" s="213">
        <v>170.69</v>
      </c>
      <c r="P945" s="213">
        <v>151</v>
      </c>
      <c r="Q945" s="213">
        <v>0</v>
      </c>
      <c r="R945" s="213">
        <v>0</v>
      </c>
    </row>
    <row r="946" spans="1:18">
      <c r="A946" s="944" t="s">
        <v>47</v>
      </c>
      <c r="B946" s="944" t="s">
        <v>1564</v>
      </c>
      <c r="C946" s="51" t="s">
        <v>4679</v>
      </c>
      <c r="D946" s="51" t="s">
        <v>6608</v>
      </c>
      <c r="E946" s="51" t="s">
        <v>6987</v>
      </c>
      <c r="F946" s="287">
        <f t="shared" si="14"/>
        <v>19907.489999999998</v>
      </c>
      <c r="G946" s="213">
        <v>-13.38</v>
      </c>
      <c r="H946" s="213">
        <v>1165.6600000000001</v>
      </c>
      <c r="I946" s="213">
        <v>183.05</v>
      </c>
      <c r="J946" s="213">
        <v>2631.06</v>
      </c>
      <c r="K946" s="213">
        <v>1900.72</v>
      </c>
      <c r="L946" s="213">
        <v>1638.2</v>
      </c>
      <c r="M946" s="213">
        <v>1666.49</v>
      </c>
      <c r="N946" s="213">
        <v>3414.64</v>
      </c>
      <c r="O946" s="213">
        <v>2422.56</v>
      </c>
      <c r="P946" s="213">
        <v>1610.26</v>
      </c>
      <c r="Q946" s="213">
        <v>3288.23</v>
      </c>
      <c r="R946" s="213">
        <v>450.86</v>
      </c>
    </row>
    <row r="947" spans="1:18">
      <c r="A947" s="944" t="s">
        <v>47</v>
      </c>
      <c r="B947" s="944" t="s">
        <v>1564</v>
      </c>
      <c r="C947" s="51" t="s">
        <v>4679</v>
      </c>
      <c r="D947" s="51" t="s">
        <v>6608</v>
      </c>
      <c r="E947" s="51" t="s">
        <v>6987</v>
      </c>
      <c r="F947" s="287">
        <f t="shared" si="14"/>
        <v>175</v>
      </c>
      <c r="G947" s="213">
        <v>0</v>
      </c>
      <c r="H947" s="213">
        <v>0</v>
      </c>
      <c r="I947" s="213">
        <v>0</v>
      </c>
      <c r="J947" s="213">
        <v>50</v>
      </c>
      <c r="K947" s="213">
        <v>0</v>
      </c>
      <c r="L947" s="213">
        <v>0</v>
      </c>
      <c r="M947" s="213">
        <v>120</v>
      </c>
      <c r="N947" s="213">
        <v>0</v>
      </c>
      <c r="O947" s="213">
        <v>0</v>
      </c>
      <c r="P947" s="213">
        <v>0</v>
      </c>
      <c r="Q947" s="213">
        <v>5</v>
      </c>
      <c r="R947" s="213">
        <v>0</v>
      </c>
    </row>
    <row r="948" spans="1:18">
      <c r="A948" s="944" t="s">
        <v>47</v>
      </c>
      <c r="B948" s="944" t="s">
        <v>1564</v>
      </c>
      <c r="C948" s="51" t="s">
        <v>4679</v>
      </c>
      <c r="D948" s="51" t="s">
        <v>6608</v>
      </c>
      <c r="E948" s="51" t="s">
        <v>6987</v>
      </c>
      <c r="F948" s="287">
        <f t="shared" si="14"/>
        <v>1296.18</v>
      </c>
      <c r="G948" s="213">
        <v>0</v>
      </c>
      <c r="H948" s="213">
        <v>0</v>
      </c>
      <c r="I948" s="213">
        <v>-4.6100000000000003</v>
      </c>
      <c r="J948" s="213">
        <v>4.6100000000000003</v>
      </c>
      <c r="K948" s="213">
        <v>984.86</v>
      </c>
      <c r="L948" s="213">
        <v>17.03</v>
      </c>
      <c r="M948" s="213">
        <v>0</v>
      </c>
      <c r="N948" s="213">
        <v>187.8</v>
      </c>
      <c r="O948" s="213">
        <v>106.49</v>
      </c>
      <c r="P948" s="213">
        <v>0</v>
      </c>
      <c r="Q948" s="213">
        <v>0</v>
      </c>
      <c r="R948" s="213">
        <v>0</v>
      </c>
    </row>
    <row r="949" spans="1:18">
      <c r="A949" s="944" t="s">
        <v>47</v>
      </c>
      <c r="B949" s="944" t="s">
        <v>1564</v>
      </c>
      <c r="C949" s="51" t="s">
        <v>4679</v>
      </c>
      <c r="D949" s="51" t="s">
        <v>6608</v>
      </c>
      <c r="E949" s="51" t="s">
        <v>6987</v>
      </c>
      <c r="F949" s="287">
        <f t="shared" si="14"/>
        <v>700</v>
      </c>
      <c r="G949" s="213">
        <v>0</v>
      </c>
      <c r="H949" s="213">
        <v>0</v>
      </c>
      <c r="I949" s="213">
        <v>0</v>
      </c>
      <c r="J949" s="213">
        <v>0</v>
      </c>
      <c r="K949" s="213">
        <v>0</v>
      </c>
      <c r="L949" s="213">
        <v>0</v>
      </c>
      <c r="M949" s="213">
        <v>700</v>
      </c>
      <c r="N949" s="213">
        <v>0</v>
      </c>
      <c r="O949" s="213">
        <v>0</v>
      </c>
      <c r="P949" s="213">
        <v>0</v>
      </c>
      <c r="Q949" s="213">
        <v>0</v>
      </c>
      <c r="R949" s="213">
        <v>0</v>
      </c>
    </row>
    <row r="950" spans="1:18">
      <c r="A950" s="944" t="s">
        <v>47</v>
      </c>
      <c r="B950" s="944" t="s">
        <v>1564</v>
      </c>
      <c r="C950" s="51" t="s">
        <v>4679</v>
      </c>
      <c r="D950" s="51" t="s">
        <v>6608</v>
      </c>
      <c r="E950" s="51" t="s">
        <v>6987</v>
      </c>
      <c r="F950" s="287">
        <f t="shared" si="14"/>
        <v>762.91</v>
      </c>
      <c r="G950" s="213">
        <v>0</v>
      </c>
      <c r="H950" s="213">
        <v>0</v>
      </c>
      <c r="I950" s="213">
        <v>0</v>
      </c>
      <c r="J950" s="213">
        <v>0</v>
      </c>
      <c r="K950" s="213">
        <v>0</v>
      </c>
      <c r="L950" s="213">
        <v>709.89</v>
      </c>
      <c r="M950" s="213">
        <v>0</v>
      </c>
      <c r="N950" s="213">
        <v>53.02</v>
      </c>
      <c r="O950" s="213">
        <v>0</v>
      </c>
      <c r="P950" s="213">
        <v>0</v>
      </c>
      <c r="Q950" s="213">
        <v>0</v>
      </c>
      <c r="R950" s="213">
        <v>0</v>
      </c>
    </row>
    <row r="951" spans="1:18">
      <c r="A951" s="944" t="s">
        <v>47</v>
      </c>
      <c r="B951" s="944" t="s">
        <v>1564</v>
      </c>
      <c r="C951" s="51" t="s">
        <v>4679</v>
      </c>
      <c r="D951" s="51" t="s">
        <v>6608</v>
      </c>
      <c r="E951" s="51" t="s">
        <v>6987</v>
      </c>
      <c r="F951" s="287">
        <f t="shared" si="14"/>
        <v>2755.71</v>
      </c>
      <c r="G951" s="213">
        <v>0</v>
      </c>
      <c r="H951" s="213">
        <v>300.3</v>
      </c>
      <c r="I951" s="213">
        <v>0</v>
      </c>
      <c r="J951" s="213">
        <v>46.72</v>
      </c>
      <c r="K951" s="213">
        <v>321.74</v>
      </c>
      <c r="L951" s="213">
        <v>0</v>
      </c>
      <c r="M951" s="213">
        <v>32.61</v>
      </c>
      <c r="N951" s="213">
        <v>527.53</v>
      </c>
      <c r="O951" s="213">
        <v>0</v>
      </c>
      <c r="P951" s="213">
        <v>471.88</v>
      </c>
      <c r="Q951" s="213">
        <v>1054.93</v>
      </c>
      <c r="R951" s="213">
        <v>0</v>
      </c>
    </row>
    <row r="952" spans="1:18">
      <c r="A952" s="944" t="s">
        <v>47</v>
      </c>
      <c r="B952" s="944" t="s">
        <v>1564</v>
      </c>
      <c r="C952" s="51" t="s">
        <v>4679</v>
      </c>
      <c r="D952" s="51" t="s">
        <v>6608</v>
      </c>
      <c r="E952" s="51" t="s">
        <v>6987</v>
      </c>
      <c r="F952" s="287">
        <f t="shared" si="14"/>
        <v>662.15</v>
      </c>
      <c r="G952" s="213">
        <v>0</v>
      </c>
      <c r="H952" s="213">
        <v>0</v>
      </c>
      <c r="I952" s="213">
        <v>0</v>
      </c>
      <c r="J952" s="213">
        <v>0</v>
      </c>
      <c r="K952" s="213">
        <v>79.069999999999993</v>
      </c>
      <c r="L952" s="213">
        <v>0</v>
      </c>
      <c r="M952" s="213">
        <v>0</v>
      </c>
      <c r="N952" s="213">
        <v>392.78</v>
      </c>
      <c r="O952" s="213">
        <v>0</v>
      </c>
      <c r="P952" s="213">
        <v>188.55</v>
      </c>
      <c r="Q952" s="213">
        <v>1.75</v>
      </c>
      <c r="R952" s="213">
        <v>0</v>
      </c>
    </row>
    <row r="953" spans="1:18">
      <c r="A953" s="944" t="s">
        <v>47</v>
      </c>
      <c r="B953" s="944" t="s">
        <v>1564</v>
      </c>
      <c r="C953" s="51" t="s">
        <v>4679</v>
      </c>
      <c r="D953" s="51" t="s">
        <v>6608</v>
      </c>
      <c r="E953" s="51" t="s">
        <v>6987</v>
      </c>
      <c r="F953" s="287">
        <f t="shared" si="14"/>
        <v>137.18</v>
      </c>
      <c r="G953" s="213">
        <v>0</v>
      </c>
      <c r="H953" s="213">
        <v>137.18</v>
      </c>
      <c r="I953" s="213">
        <v>0</v>
      </c>
      <c r="J953" s="213">
        <v>0</v>
      </c>
      <c r="K953" s="213">
        <v>0</v>
      </c>
      <c r="L953" s="213">
        <v>0</v>
      </c>
      <c r="M953" s="213">
        <v>0</v>
      </c>
      <c r="N953" s="213">
        <v>0</v>
      </c>
      <c r="O953" s="213">
        <v>0</v>
      </c>
      <c r="P953" s="213">
        <v>0</v>
      </c>
      <c r="Q953" s="213">
        <v>0</v>
      </c>
      <c r="R953" s="213">
        <v>0</v>
      </c>
    </row>
    <row r="954" spans="1:18">
      <c r="A954" s="944" t="s">
        <v>47</v>
      </c>
      <c r="B954" s="944" t="s">
        <v>1564</v>
      </c>
      <c r="C954" s="51" t="s">
        <v>4679</v>
      </c>
      <c r="D954" s="51" t="s">
        <v>6608</v>
      </c>
      <c r="E954" s="51" t="s">
        <v>6987</v>
      </c>
      <c r="F954" s="287">
        <f t="shared" si="14"/>
        <v>1236.6399999999999</v>
      </c>
      <c r="G954" s="213">
        <v>0</v>
      </c>
      <c r="H954" s="213">
        <v>0</v>
      </c>
      <c r="I954" s="213">
        <v>0</v>
      </c>
      <c r="J954" s="213">
        <v>40.32</v>
      </c>
      <c r="K954" s="213">
        <v>0</v>
      </c>
      <c r="L954" s="213">
        <v>262.06</v>
      </c>
      <c r="M954" s="213">
        <v>204.63</v>
      </c>
      <c r="N954" s="213">
        <v>230.53</v>
      </c>
      <c r="O954" s="213">
        <v>162.85</v>
      </c>
      <c r="P954" s="213">
        <v>139.87</v>
      </c>
      <c r="Q954" s="213">
        <v>196.38</v>
      </c>
      <c r="R954" s="213">
        <v>4883.24</v>
      </c>
    </row>
    <row r="955" spans="1:18">
      <c r="A955" s="944" t="s">
        <v>47</v>
      </c>
      <c r="B955" s="944" t="s">
        <v>1564</v>
      </c>
      <c r="C955" s="51" t="s">
        <v>4679</v>
      </c>
      <c r="D955" s="51" t="s">
        <v>6608</v>
      </c>
      <c r="E955" s="51" t="s">
        <v>6987</v>
      </c>
      <c r="F955" s="287">
        <f t="shared" si="14"/>
        <v>5433.99</v>
      </c>
      <c r="G955" s="213">
        <v>0</v>
      </c>
      <c r="H955" s="213">
        <v>0</v>
      </c>
      <c r="I955" s="213">
        <v>4168.57</v>
      </c>
      <c r="J955" s="213">
        <v>0</v>
      </c>
      <c r="K955" s="213">
        <v>0</v>
      </c>
      <c r="L955" s="213">
        <v>0</v>
      </c>
      <c r="M955" s="213">
        <v>0</v>
      </c>
      <c r="N955" s="213">
        <v>0</v>
      </c>
      <c r="O955" s="213">
        <v>0</v>
      </c>
      <c r="P955" s="213">
        <v>0</v>
      </c>
      <c r="Q955" s="213">
        <v>1265.42</v>
      </c>
      <c r="R955" s="213">
        <v>3268</v>
      </c>
    </row>
    <row r="956" spans="1:18">
      <c r="A956" s="944" t="s">
        <v>47</v>
      </c>
      <c r="B956" s="944" t="s">
        <v>1564</v>
      </c>
      <c r="C956" s="51" t="s">
        <v>4679</v>
      </c>
      <c r="D956" s="51" t="s">
        <v>6608</v>
      </c>
      <c r="E956" s="51" t="s">
        <v>6987</v>
      </c>
      <c r="F956" s="287">
        <f t="shared" si="14"/>
        <v>8140.52</v>
      </c>
      <c r="G956" s="213">
        <v>0</v>
      </c>
      <c r="H956" s="213">
        <v>1555.55</v>
      </c>
      <c r="I956" s="213">
        <v>0</v>
      </c>
      <c r="J956" s="213">
        <v>1357.67</v>
      </c>
      <c r="K956" s="213">
        <v>781.42</v>
      </c>
      <c r="L956" s="213">
        <v>371.99</v>
      </c>
      <c r="M956" s="213">
        <v>2903.22</v>
      </c>
      <c r="N956" s="213">
        <v>347.68</v>
      </c>
      <c r="O956" s="213">
        <v>510.89</v>
      </c>
      <c r="P956" s="213">
        <v>183.82</v>
      </c>
      <c r="Q956" s="213">
        <v>128.28</v>
      </c>
      <c r="R956" s="213">
        <v>390.87</v>
      </c>
    </row>
    <row r="957" spans="1:18">
      <c r="A957" s="944" t="s">
        <v>47</v>
      </c>
      <c r="B957" s="944" t="s">
        <v>1564</v>
      </c>
      <c r="C957" s="51" t="s">
        <v>4679</v>
      </c>
      <c r="D957" s="51" t="s">
        <v>6608</v>
      </c>
      <c r="E957" s="51" t="s">
        <v>6987</v>
      </c>
      <c r="F957" s="287">
        <f t="shared" si="14"/>
        <v>38122.360000000015</v>
      </c>
      <c r="G957" s="213">
        <v>0</v>
      </c>
      <c r="H957" s="213">
        <v>840.7</v>
      </c>
      <c r="I957" s="213">
        <v>840.7</v>
      </c>
      <c r="J957" s="213">
        <v>32420.18</v>
      </c>
      <c r="K957" s="213">
        <v>398.91</v>
      </c>
      <c r="L957" s="213">
        <v>398.91</v>
      </c>
      <c r="M957" s="213">
        <v>398.91</v>
      </c>
      <c r="N957" s="213">
        <v>398.91</v>
      </c>
      <c r="O957" s="213">
        <v>808.38</v>
      </c>
      <c r="P957" s="213">
        <v>1217.8499999999999</v>
      </c>
      <c r="Q957" s="213">
        <v>398.91</v>
      </c>
      <c r="R957" s="213">
        <v>2026.23</v>
      </c>
    </row>
    <row r="958" spans="1:18">
      <c r="A958" s="944" t="s">
        <v>47</v>
      </c>
      <c r="B958" s="944" t="s">
        <v>1564</v>
      </c>
      <c r="C958" s="51" t="s">
        <v>4678</v>
      </c>
      <c r="D958" s="51" t="s">
        <v>6609</v>
      </c>
      <c r="E958" s="51" t="s">
        <v>6987</v>
      </c>
      <c r="F958" s="287">
        <f t="shared" si="14"/>
        <v>2217.52</v>
      </c>
      <c r="G958" s="213">
        <v>0</v>
      </c>
      <c r="H958" s="213">
        <v>0</v>
      </c>
      <c r="I958" s="213">
        <v>688.16</v>
      </c>
      <c r="J958" s="213">
        <v>0</v>
      </c>
      <c r="K958" s="213">
        <v>0</v>
      </c>
      <c r="L958" s="213">
        <v>511.7</v>
      </c>
      <c r="M958" s="213">
        <v>242.39</v>
      </c>
      <c r="N958" s="213">
        <v>521.75</v>
      </c>
      <c r="O958" s="213">
        <v>253.52</v>
      </c>
      <c r="P958" s="213">
        <v>0</v>
      </c>
      <c r="Q958" s="213">
        <v>0</v>
      </c>
      <c r="R958" s="213">
        <v>1086.56</v>
      </c>
    </row>
    <row r="959" spans="1:18">
      <c r="A959" s="944" t="s">
        <v>47</v>
      </c>
      <c r="B959" s="944" t="s">
        <v>1564</v>
      </c>
      <c r="C959" s="51" t="s">
        <v>4678</v>
      </c>
      <c r="D959" s="51" t="s">
        <v>6609</v>
      </c>
      <c r="E959" s="51" t="s">
        <v>6987</v>
      </c>
      <c r="F959" s="287">
        <f t="shared" si="14"/>
        <v>0</v>
      </c>
      <c r="G959" s="213">
        <v>0</v>
      </c>
      <c r="H959" s="213">
        <v>0</v>
      </c>
      <c r="I959" s="213">
        <v>0</v>
      </c>
      <c r="J959" s="213">
        <v>0</v>
      </c>
      <c r="K959" s="213">
        <v>0</v>
      </c>
      <c r="L959" s="213">
        <v>0</v>
      </c>
      <c r="M959" s="213">
        <v>0</v>
      </c>
      <c r="N959" s="213">
        <v>0</v>
      </c>
      <c r="O959" s="213">
        <v>0</v>
      </c>
      <c r="P959" s="213">
        <v>0</v>
      </c>
      <c r="Q959" s="213">
        <v>0</v>
      </c>
      <c r="R959" s="213">
        <v>774</v>
      </c>
    </row>
    <row r="960" spans="1:18">
      <c r="A960" s="944" t="s">
        <v>1524</v>
      </c>
      <c r="B960" s="944" t="s">
        <v>448</v>
      </c>
      <c r="C960" s="51" t="s">
        <v>4679</v>
      </c>
      <c r="D960" s="51" t="s">
        <v>6606</v>
      </c>
      <c r="E960" s="51" t="s">
        <v>6987</v>
      </c>
      <c r="F960" s="287">
        <f t="shared" si="14"/>
        <v>7200</v>
      </c>
      <c r="G960" s="213">
        <v>1200</v>
      </c>
      <c r="H960" s="213">
        <v>600</v>
      </c>
      <c r="I960" s="213">
        <v>600</v>
      </c>
      <c r="J960" s="213">
        <v>600</v>
      </c>
      <c r="K960" s="213">
        <v>600</v>
      </c>
      <c r="L960" s="213">
        <v>600</v>
      </c>
      <c r="M960" s="213">
        <v>600</v>
      </c>
      <c r="N960" s="213">
        <v>600</v>
      </c>
      <c r="O960" s="213">
        <v>600</v>
      </c>
      <c r="P960" s="213">
        <v>600</v>
      </c>
      <c r="Q960" s="213">
        <v>600</v>
      </c>
      <c r="R960" s="213">
        <v>1263.3699999999999</v>
      </c>
    </row>
    <row r="961" spans="1:18">
      <c r="A961" s="944" t="s">
        <v>1524</v>
      </c>
      <c r="B961" s="944" t="s">
        <v>448</v>
      </c>
      <c r="C961" s="51" t="s">
        <v>4679</v>
      </c>
      <c r="D961" s="51" t="s">
        <v>6606</v>
      </c>
      <c r="E961" s="51" t="s">
        <v>6987</v>
      </c>
      <c r="F961" s="287">
        <f t="shared" si="14"/>
        <v>439.89</v>
      </c>
      <c r="G961" s="213">
        <v>0</v>
      </c>
      <c r="H961" s="213">
        <v>0</v>
      </c>
      <c r="I961" s="213">
        <v>146.63</v>
      </c>
      <c r="J961" s="213">
        <v>0</v>
      </c>
      <c r="K961" s="213">
        <v>0</v>
      </c>
      <c r="L961" s="213">
        <v>293.26</v>
      </c>
      <c r="M961" s="213">
        <v>0</v>
      </c>
      <c r="N961" s="213">
        <v>0</v>
      </c>
      <c r="O961" s="213">
        <v>0</v>
      </c>
      <c r="P961" s="213">
        <v>0</v>
      </c>
      <c r="Q961" s="213">
        <v>0</v>
      </c>
      <c r="R961" s="213">
        <v>0</v>
      </c>
    </row>
    <row r="962" spans="1:18">
      <c r="A962" s="944" t="s">
        <v>1524</v>
      </c>
      <c r="B962" s="944" t="s">
        <v>448</v>
      </c>
      <c r="C962" s="51" t="s">
        <v>4679</v>
      </c>
      <c r="D962" s="51" t="s">
        <v>6606</v>
      </c>
      <c r="E962" s="51" t="s">
        <v>6987</v>
      </c>
      <c r="F962" s="287">
        <f t="shared" si="14"/>
        <v>3732.46</v>
      </c>
      <c r="G962" s="213">
        <v>663.83</v>
      </c>
      <c r="H962" s="213">
        <v>354.07</v>
      </c>
      <c r="I962" s="213">
        <v>0</v>
      </c>
      <c r="J962" s="213">
        <v>281.81</v>
      </c>
      <c r="K962" s="213">
        <v>0</v>
      </c>
      <c r="L962" s="213">
        <v>541.30999999999995</v>
      </c>
      <c r="M962" s="213">
        <v>378.5</v>
      </c>
      <c r="N962" s="213">
        <v>1144.52</v>
      </c>
      <c r="O962" s="213">
        <v>167.42</v>
      </c>
      <c r="P962" s="213">
        <v>174</v>
      </c>
      <c r="Q962" s="213">
        <v>27</v>
      </c>
      <c r="R962" s="213">
        <v>1156.24</v>
      </c>
    </row>
    <row r="963" spans="1:18">
      <c r="A963" s="944" t="s">
        <v>1524</v>
      </c>
      <c r="B963" s="944" t="s">
        <v>448</v>
      </c>
      <c r="C963" s="51" t="s">
        <v>4679</v>
      </c>
      <c r="D963" s="51" t="s">
        <v>6606</v>
      </c>
      <c r="E963" s="51" t="s">
        <v>6987</v>
      </c>
      <c r="F963" s="287">
        <f t="shared" ref="F963:F1026" si="15">SUM(G963:Q963)</f>
        <v>6756.28</v>
      </c>
      <c r="G963" s="213">
        <v>93.46</v>
      </c>
      <c r="H963" s="213">
        <v>1870.58</v>
      </c>
      <c r="I963" s="213">
        <v>1301.7</v>
      </c>
      <c r="J963" s="213">
        <v>141.25</v>
      </c>
      <c r="K963" s="213">
        <v>536.83000000000004</v>
      </c>
      <c r="L963" s="213">
        <v>0</v>
      </c>
      <c r="M963" s="213">
        <v>1015.83</v>
      </c>
      <c r="N963" s="213">
        <v>0</v>
      </c>
      <c r="O963" s="213">
        <v>0</v>
      </c>
      <c r="P963" s="213">
        <v>949.27</v>
      </c>
      <c r="Q963" s="213">
        <v>847.36</v>
      </c>
      <c r="R963" s="213">
        <v>1226.93</v>
      </c>
    </row>
    <row r="964" spans="1:18">
      <c r="A964" s="944" t="s">
        <v>1524</v>
      </c>
      <c r="B964" s="944" t="s">
        <v>448</v>
      </c>
      <c r="C964" s="51" t="s">
        <v>4679</v>
      </c>
      <c r="D964" s="51" t="s">
        <v>6606</v>
      </c>
      <c r="E964" s="51" t="s">
        <v>6987</v>
      </c>
      <c r="F964" s="287">
        <f t="shared" si="15"/>
        <v>2222.0500000000002</v>
      </c>
      <c r="G964" s="213">
        <v>0</v>
      </c>
      <c r="H964" s="213">
        <v>92.64</v>
      </c>
      <c r="I964" s="213">
        <v>0</v>
      </c>
      <c r="J964" s="213">
        <v>83.94</v>
      </c>
      <c r="K964" s="213">
        <v>20.03</v>
      </c>
      <c r="L964" s="213">
        <v>2025.44</v>
      </c>
      <c r="M964" s="213">
        <v>0</v>
      </c>
      <c r="N964" s="213">
        <v>0</v>
      </c>
      <c r="O964" s="213">
        <v>0</v>
      </c>
      <c r="P964" s="213">
        <v>0</v>
      </c>
      <c r="Q964" s="213">
        <v>0</v>
      </c>
      <c r="R964" s="213">
        <v>0</v>
      </c>
    </row>
    <row r="965" spans="1:18">
      <c r="A965" s="944" t="s">
        <v>1524</v>
      </c>
      <c r="B965" s="944" t="s">
        <v>448</v>
      </c>
      <c r="C965" s="51" t="s">
        <v>4679</v>
      </c>
      <c r="D965" s="51" t="s">
        <v>6606</v>
      </c>
      <c r="E965" s="51" t="s">
        <v>6987</v>
      </c>
      <c r="F965" s="287">
        <f t="shared" si="15"/>
        <v>1274.4100000000001</v>
      </c>
      <c r="G965" s="213">
        <v>0</v>
      </c>
      <c r="H965" s="213">
        <v>96.42</v>
      </c>
      <c r="I965" s="213">
        <v>734.41</v>
      </c>
      <c r="J965" s="213">
        <v>0</v>
      </c>
      <c r="K965" s="213">
        <v>9.77</v>
      </c>
      <c r="L965" s="213">
        <v>10.91</v>
      </c>
      <c r="M965" s="213">
        <v>224.56</v>
      </c>
      <c r="N965" s="213">
        <v>0</v>
      </c>
      <c r="O965" s="213">
        <v>159.62</v>
      </c>
      <c r="P965" s="213">
        <v>19.54</v>
      </c>
      <c r="Q965" s="213">
        <v>19.18</v>
      </c>
      <c r="R965" s="213">
        <v>164.79</v>
      </c>
    </row>
    <row r="966" spans="1:18">
      <c r="A966" s="944" t="s">
        <v>1524</v>
      </c>
      <c r="B966" s="944" t="s">
        <v>448</v>
      </c>
      <c r="C966" s="51" t="s">
        <v>4679</v>
      </c>
      <c r="D966" s="51" t="s">
        <v>6606</v>
      </c>
      <c r="E966" s="51" t="s">
        <v>6987</v>
      </c>
      <c r="F966" s="287">
        <f t="shared" si="15"/>
        <v>1028.98</v>
      </c>
      <c r="G966" s="213">
        <v>0</v>
      </c>
      <c r="H966" s="213">
        <v>0</v>
      </c>
      <c r="I966" s="213">
        <v>0</v>
      </c>
      <c r="J966" s="213">
        <v>0</v>
      </c>
      <c r="K966" s="213">
        <v>0</v>
      </c>
      <c r="L966" s="213">
        <v>0</v>
      </c>
      <c r="M966" s="213">
        <v>0</v>
      </c>
      <c r="N966" s="213">
        <v>580.96</v>
      </c>
      <c r="O966" s="213">
        <v>396.93</v>
      </c>
      <c r="P966" s="213">
        <v>51.09</v>
      </c>
      <c r="Q966" s="213">
        <v>0</v>
      </c>
      <c r="R966" s="213">
        <v>994.64</v>
      </c>
    </row>
    <row r="967" spans="1:18">
      <c r="A967" s="944" t="s">
        <v>1524</v>
      </c>
      <c r="B967" s="944" t="s">
        <v>448</v>
      </c>
      <c r="C967" s="51" t="s">
        <v>4679</v>
      </c>
      <c r="D967" s="51" t="s">
        <v>6606</v>
      </c>
      <c r="E967" s="51" t="s">
        <v>6987</v>
      </c>
      <c r="F967" s="287">
        <f t="shared" si="15"/>
        <v>424.5</v>
      </c>
      <c r="G967" s="213">
        <v>0</v>
      </c>
      <c r="H967" s="213">
        <v>0</v>
      </c>
      <c r="I967" s="213">
        <v>0</v>
      </c>
      <c r="J967" s="213">
        <v>0</v>
      </c>
      <c r="K967" s="213">
        <v>0</v>
      </c>
      <c r="L967" s="213">
        <v>0</v>
      </c>
      <c r="M967" s="213">
        <v>424.5</v>
      </c>
      <c r="N967" s="213">
        <v>0</v>
      </c>
      <c r="O967" s="213">
        <v>0</v>
      </c>
      <c r="P967" s="213">
        <v>0</v>
      </c>
      <c r="Q967" s="213">
        <v>0</v>
      </c>
      <c r="R967" s="213">
        <v>0</v>
      </c>
    </row>
    <row r="968" spans="1:18">
      <c r="A968" s="944" t="s">
        <v>1524</v>
      </c>
      <c r="B968" s="944" t="s">
        <v>448</v>
      </c>
      <c r="C968" s="51" t="s">
        <v>4679</v>
      </c>
      <c r="D968" s="51" t="s">
        <v>6606</v>
      </c>
      <c r="E968" s="51" t="s">
        <v>6987</v>
      </c>
      <c r="F968" s="287">
        <f t="shared" si="15"/>
        <v>42.85</v>
      </c>
      <c r="G968" s="213">
        <v>0</v>
      </c>
      <c r="H968" s="213">
        <v>0</v>
      </c>
      <c r="I968" s="213">
        <v>0</v>
      </c>
      <c r="J968" s="213">
        <v>0</v>
      </c>
      <c r="K968" s="213">
        <v>0</v>
      </c>
      <c r="L968" s="213">
        <v>0</v>
      </c>
      <c r="M968" s="213">
        <v>0</v>
      </c>
      <c r="N968" s="213">
        <v>0</v>
      </c>
      <c r="O968" s="213">
        <v>42.85</v>
      </c>
      <c r="P968" s="213">
        <v>0</v>
      </c>
      <c r="Q968" s="213">
        <v>0</v>
      </c>
      <c r="R968" s="213">
        <v>0</v>
      </c>
    </row>
    <row r="969" spans="1:18">
      <c r="A969" s="944" t="s">
        <v>1524</v>
      </c>
      <c r="B969" s="944" t="s">
        <v>448</v>
      </c>
      <c r="C969" s="51" t="s">
        <v>4679</v>
      </c>
      <c r="D969" s="51" t="s">
        <v>6606</v>
      </c>
      <c r="E969" s="51" t="s">
        <v>6987</v>
      </c>
      <c r="F969" s="287">
        <f t="shared" si="15"/>
        <v>3041.3200000000006</v>
      </c>
      <c r="G969" s="213">
        <v>0</v>
      </c>
      <c r="H969" s="213">
        <v>0</v>
      </c>
      <c r="I969" s="213">
        <v>137.47</v>
      </c>
      <c r="J969" s="213">
        <v>398.6</v>
      </c>
      <c r="K969" s="213">
        <v>142.56</v>
      </c>
      <c r="L969" s="213">
        <v>488.13</v>
      </c>
      <c r="M969" s="213">
        <v>638.79999999999995</v>
      </c>
      <c r="N969" s="213">
        <v>508.87</v>
      </c>
      <c r="O969" s="213">
        <v>147.88</v>
      </c>
      <c r="P969" s="213">
        <v>336.94</v>
      </c>
      <c r="Q969" s="213">
        <v>242.07</v>
      </c>
      <c r="R969" s="213">
        <v>277.04000000000002</v>
      </c>
    </row>
    <row r="970" spans="1:18">
      <c r="A970" s="944" t="s">
        <v>1524</v>
      </c>
      <c r="B970" s="944" t="s">
        <v>448</v>
      </c>
      <c r="C970" s="51" t="s">
        <v>4679</v>
      </c>
      <c r="D970" s="51" t="s">
        <v>6606</v>
      </c>
      <c r="E970" s="51" t="s">
        <v>6987</v>
      </c>
      <c r="F970" s="287">
        <f t="shared" si="15"/>
        <v>12032.419999999998</v>
      </c>
      <c r="G970" s="213">
        <v>190.47</v>
      </c>
      <c r="H970" s="213">
        <v>761.75</v>
      </c>
      <c r="I970" s="213">
        <v>510.53</v>
      </c>
      <c r="J970" s="213">
        <v>1125.1199999999999</v>
      </c>
      <c r="K970" s="213">
        <v>1188.33</v>
      </c>
      <c r="L970" s="213">
        <v>691.32</v>
      </c>
      <c r="M970" s="213">
        <v>6197.33</v>
      </c>
      <c r="N970" s="213">
        <v>740.04</v>
      </c>
      <c r="O970" s="213">
        <v>454.3</v>
      </c>
      <c r="P970" s="213">
        <v>93.31</v>
      </c>
      <c r="Q970" s="213">
        <v>79.92</v>
      </c>
      <c r="R970" s="213">
        <v>6682.86</v>
      </c>
    </row>
    <row r="971" spans="1:18">
      <c r="A971" s="944" t="s">
        <v>1524</v>
      </c>
      <c r="B971" s="944" t="s">
        <v>448</v>
      </c>
      <c r="C971" s="51" t="s">
        <v>4679</v>
      </c>
      <c r="D971" s="51" t="s">
        <v>6606</v>
      </c>
      <c r="E971" s="51" t="s">
        <v>6987</v>
      </c>
      <c r="F971" s="287">
        <f t="shared" si="15"/>
        <v>9096.07</v>
      </c>
      <c r="G971" s="213">
        <v>3209.84</v>
      </c>
      <c r="H971" s="213">
        <v>108.82</v>
      </c>
      <c r="I971" s="213">
        <v>44.81</v>
      </c>
      <c r="J971" s="213">
        <v>0</v>
      </c>
      <c r="K971" s="213">
        <v>0</v>
      </c>
      <c r="L971" s="213">
        <v>3789.52</v>
      </c>
      <c r="M971" s="213">
        <v>407.91</v>
      </c>
      <c r="N971" s="213">
        <v>-7.5</v>
      </c>
      <c r="O971" s="213">
        <v>85.74</v>
      </c>
      <c r="P971" s="213">
        <v>1456.93</v>
      </c>
      <c r="Q971" s="213">
        <v>0</v>
      </c>
      <c r="R971" s="213">
        <v>21660.78</v>
      </c>
    </row>
    <row r="972" spans="1:18">
      <c r="A972" s="944" t="s">
        <v>1524</v>
      </c>
      <c r="B972" s="944" t="s">
        <v>448</v>
      </c>
      <c r="C972" s="51" t="s">
        <v>4679</v>
      </c>
      <c r="D972" s="51" t="s">
        <v>6606</v>
      </c>
      <c r="E972" s="51" t="s">
        <v>6987</v>
      </c>
      <c r="F972" s="287">
        <f t="shared" si="15"/>
        <v>3658.4199999999996</v>
      </c>
      <c r="G972" s="213">
        <v>0</v>
      </c>
      <c r="H972" s="213">
        <v>0</v>
      </c>
      <c r="I972" s="213">
        <v>0</v>
      </c>
      <c r="J972" s="213">
        <v>0</v>
      </c>
      <c r="K972" s="213">
        <v>0</v>
      </c>
      <c r="L972" s="213">
        <v>160.22</v>
      </c>
      <c r="M972" s="213">
        <v>3498.2</v>
      </c>
      <c r="N972" s="213">
        <v>0</v>
      </c>
      <c r="O972" s="213">
        <v>0</v>
      </c>
      <c r="P972" s="213">
        <v>0</v>
      </c>
      <c r="Q972" s="213">
        <v>0</v>
      </c>
      <c r="R972" s="213">
        <v>0</v>
      </c>
    </row>
    <row r="973" spans="1:18">
      <c r="A973" s="944" t="s">
        <v>1524</v>
      </c>
      <c r="B973" s="944" t="s">
        <v>448</v>
      </c>
      <c r="C973" s="51" t="s">
        <v>4679</v>
      </c>
      <c r="D973" s="51" t="s">
        <v>6606</v>
      </c>
      <c r="E973" s="51" t="s">
        <v>6987</v>
      </c>
      <c r="F973" s="287">
        <f t="shared" si="15"/>
        <v>29163</v>
      </c>
      <c r="G973" s="213">
        <v>0</v>
      </c>
      <c r="H973" s="213">
        <v>3837.94</v>
      </c>
      <c r="I973" s="213">
        <v>3601.23</v>
      </c>
      <c r="J973" s="213">
        <v>2319.86</v>
      </c>
      <c r="K973" s="213">
        <v>2455.4299999999998</v>
      </c>
      <c r="L973" s="213">
        <v>2274.91</v>
      </c>
      <c r="M973" s="213">
        <v>2326.44</v>
      </c>
      <c r="N973" s="213">
        <v>3423.2</v>
      </c>
      <c r="O973" s="213">
        <v>2890.37</v>
      </c>
      <c r="P973" s="213">
        <v>3069.68</v>
      </c>
      <c r="Q973" s="213">
        <v>2963.94</v>
      </c>
      <c r="R973" s="213">
        <v>3193.58</v>
      </c>
    </row>
    <row r="974" spans="1:18">
      <c r="A974" s="944" t="s">
        <v>1524</v>
      </c>
      <c r="B974" s="944" t="s">
        <v>448</v>
      </c>
      <c r="C974" s="51" t="s">
        <v>4679</v>
      </c>
      <c r="D974" s="51" t="s">
        <v>6606</v>
      </c>
      <c r="E974" s="51" t="s">
        <v>6987</v>
      </c>
      <c r="F974" s="287">
        <f t="shared" si="15"/>
        <v>0</v>
      </c>
      <c r="G974" s="213">
        <v>0</v>
      </c>
      <c r="H974" s="213">
        <v>0</v>
      </c>
      <c r="I974" s="213">
        <v>0</v>
      </c>
      <c r="J974" s="213">
        <v>0</v>
      </c>
      <c r="K974" s="213">
        <v>0</v>
      </c>
      <c r="L974" s="213">
        <v>0</v>
      </c>
      <c r="M974" s="213">
        <v>0</v>
      </c>
      <c r="N974" s="213">
        <v>0</v>
      </c>
      <c r="O974" s="213">
        <v>0</v>
      </c>
      <c r="P974" s="213">
        <v>0</v>
      </c>
      <c r="Q974" s="213">
        <v>0</v>
      </c>
      <c r="R974" s="213">
        <v>6631</v>
      </c>
    </row>
    <row r="975" spans="1:18">
      <c r="A975" s="944" t="s">
        <v>1524</v>
      </c>
      <c r="B975" s="944" t="s">
        <v>448</v>
      </c>
      <c r="C975" s="51" t="s">
        <v>4679</v>
      </c>
      <c r="D975" s="51" t="s">
        <v>6606</v>
      </c>
      <c r="E975" s="51" t="s">
        <v>6987</v>
      </c>
      <c r="F975" s="287">
        <f t="shared" si="15"/>
        <v>2902.5599999999995</v>
      </c>
      <c r="G975" s="213">
        <v>14.03</v>
      </c>
      <c r="H975" s="213">
        <v>585.16999999999996</v>
      </c>
      <c r="I975" s="213">
        <v>288.69</v>
      </c>
      <c r="J975" s="213">
        <v>86.13</v>
      </c>
      <c r="K975" s="213">
        <v>118.36</v>
      </c>
      <c r="L975" s="213">
        <v>49.95</v>
      </c>
      <c r="M975" s="213">
        <v>415.91</v>
      </c>
      <c r="N975" s="213">
        <v>-36.659999999999997</v>
      </c>
      <c r="O975" s="213">
        <v>310.08999999999997</v>
      </c>
      <c r="P975" s="213">
        <v>644.69000000000005</v>
      </c>
      <c r="Q975" s="213">
        <v>426.2</v>
      </c>
      <c r="R975" s="213">
        <v>8.52</v>
      </c>
    </row>
    <row r="976" spans="1:18">
      <c r="A976" s="944" t="s">
        <v>1524</v>
      </c>
      <c r="B976" s="944" t="s">
        <v>448</v>
      </c>
      <c r="C976" s="51" t="s">
        <v>4679</v>
      </c>
      <c r="D976" s="51" t="s">
        <v>6606</v>
      </c>
      <c r="E976" s="51" t="s">
        <v>6987</v>
      </c>
      <c r="F976" s="287">
        <f t="shared" si="15"/>
        <v>2785.6400000000003</v>
      </c>
      <c r="G976" s="213">
        <v>0</v>
      </c>
      <c r="H976" s="213">
        <v>0</v>
      </c>
      <c r="I976" s="213">
        <v>0</v>
      </c>
      <c r="J976" s="213">
        <v>0</v>
      </c>
      <c r="K976" s="213">
        <v>0</v>
      </c>
      <c r="L976" s="213">
        <v>0</v>
      </c>
      <c r="M976" s="213">
        <v>0</v>
      </c>
      <c r="N976" s="213">
        <v>0</v>
      </c>
      <c r="O976" s="213">
        <v>1532</v>
      </c>
      <c r="P976" s="213">
        <v>1253.6400000000001</v>
      </c>
      <c r="Q976" s="213">
        <v>0</v>
      </c>
      <c r="R976" s="213">
        <v>0</v>
      </c>
    </row>
    <row r="977" spans="1:18">
      <c r="A977" s="944" t="s">
        <v>1524</v>
      </c>
      <c r="B977" s="944" t="s">
        <v>448</v>
      </c>
      <c r="C977" s="51" t="s">
        <v>4679</v>
      </c>
      <c r="D977" s="51" t="s">
        <v>6606</v>
      </c>
      <c r="E977" s="51" t="s">
        <v>6987</v>
      </c>
      <c r="F977" s="287">
        <f t="shared" si="15"/>
        <v>90</v>
      </c>
      <c r="G977" s="213">
        <v>0</v>
      </c>
      <c r="H977" s="213">
        <v>0</v>
      </c>
      <c r="I977" s="213">
        <v>0</v>
      </c>
      <c r="J977" s="213">
        <v>60</v>
      </c>
      <c r="K977" s="213">
        <v>0</v>
      </c>
      <c r="L977" s="213">
        <v>0</v>
      </c>
      <c r="M977" s="213">
        <v>30</v>
      </c>
      <c r="N977" s="213">
        <v>-30</v>
      </c>
      <c r="O977" s="213">
        <v>0</v>
      </c>
      <c r="P977" s="213">
        <v>0</v>
      </c>
      <c r="Q977" s="213">
        <v>30</v>
      </c>
      <c r="R977" s="213">
        <v>0</v>
      </c>
    </row>
    <row r="978" spans="1:18">
      <c r="A978" s="944" t="s">
        <v>1524</v>
      </c>
      <c r="B978" s="944" t="s">
        <v>448</v>
      </c>
      <c r="C978" s="51" t="s">
        <v>4679</v>
      </c>
      <c r="D978" s="51" t="s">
        <v>6606</v>
      </c>
      <c r="E978" s="51" t="s">
        <v>6987</v>
      </c>
      <c r="F978" s="287">
        <f t="shared" si="15"/>
        <v>1026.1600000000001</v>
      </c>
      <c r="G978" s="213">
        <v>0</v>
      </c>
      <c r="H978" s="213">
        <v>0</v>
      </c>
      <c r="I978" s="213">
        <v>0</v>
      </c>
      <c r="J978" s="213">
        <v>0</v>
      </c>
      <c r="K978" s="213">
        <v>0</v>
      </c>
      <c r="L978" s="213">
        <v>106.04</v>
      </c>
      <c r="M978" s="213">
        <v>0</v>
      </c>
      <c r="N978" s="213">
        <v>494.18</v>
      </c>
      <c r="O978" s="213">
        <v>0</v>
      </c>
      <c r="P978" s="213">
        <v>0</v>
      </c>
      <c r="Q978" s="213">
        <v>425.94</v>
      </c>
      <c r="R978" s="213">
        <v>53.02</v>
      </c>
    </row>
    <row r="979" spans="1:18">
      <c r="A979" s="944" t="s">
        <v>1524</v>
      </c>
      <c r="B979" s="944" t="s">
        <v>448</v>
      </c>
      <c r="C979" s="51" t="s">
        <v>4679</v>
      </c>
      <c r="D979" s="51" t="s">
        <v>6606</v>
      </c>
      <c r="E979" s="51" t="s">
        <v>6987</v>
      </c>
      <c r="F979" s="287">
        <f t="shared" si="15"/>
        <v>386.78000000000003</v>
      </c>
      <c r="G979" s="213">
        <v>0</v>
      </c>
      <c r="H979" s="213">
        <v>0</v>
      </c>
      <c r="I979" s="213">
        <v>0</v>
      </c>
      <c r="J979" s="213">
        <v>0</v>
      </c>
      <c r="K979" s="213">
        <v>0</v>
      </c>
      <c r="L979" s="213">
        <v>370.73</v>
      </c>
      <c r="M979" s="213">
        <v>0</v>
      </c>
      <c r="N979" s="213">
        <v>0</v>
      </c>
      <c r="O979" s="213">
        <v>11.07</v>
      </c>
      <c r="P979" s="213">
        <v>4.9800000000000004</v>
      </c>
      <c r="Q979" s="213">
        <v>0</v>
      </c>
      <c r="R979" s="213">
        <v>0</v>
      </c>
    </row>
    <row r="980" spans="1:18">
      <c r="A980" s="944" t="s">
        <v>1524</v>
      </c>
      <c r="B980" s="944" t="s">
        <v>448</v>
      </c>
      <c r="C980" s="51" t="s">
        <v>4679</v>
      </c>
      <c r="D980" s="51" t="s">
        <v>6606</v>
      </c>
      <c r="E980" s="51" t="s">
        <v>6987</v>
      </c>
      <c r="F980" s="287">
        <f t="shared" si="15"/>
        <v>1546.7100000000003</v>
      </c>
      <c r="G980" s="213">
        <v>0</v>
      </c>
      <c r="H980" s="213">
        <v>-270.89</v>
      </c>
      <c r="I980" s="213">
        <v>48.37</v>
      </c>
      <c r="J980" s="213">
        <v>147.52000000000001</v>
      </c>
      <c r="K980" s="213">
        <v>62.18</v>
      </c>
      <c r="L980" s="213">
        <v>907.57</v>
      </c>
      <c r="M980" s="213">
        <v>334.46</v>
      </c>
      <c r="N980" s="213">
        <v>245.13</v>
      </c>
      <c r="O980" s="213">
        <v>21.39</v>
      </c>
      <c r="P980" s="213">
        <v>16.2</v>
      </c>
      <c r="Q980" s="213">
        <v>34.78</v>
      </c>
      <c r="R980" s="213">
        <v>454.6</v>
      </c>
    </row>
    <row r="981" spans="1:18">
      <c r="A981" s="944" t="s">
        <v>1524</v>
      </c>
      <c r="B981" s="944" t="s">
        <v>448</v>
      </c>
      <c r="C981" s="51" t="s">
        <v>4679</v>
      </c>
      <c r="D981" s="51" t="s">
        <v>6606</v>
      </c>
      <c r="E981" s="51" t="s">
        <v>6987</v>
      </c>
      <c r="F981" s="287">
        <f t="shared" si="15"/>
        <v>38.79</v>
      </c>
      <c r="G981" s="213">
        <v>20.75</v>
      </c>
      <c r="H981" s="213">
        <v>0</v>
      </c>
      <c r="I981" s="213">
        <v>0</v>
      </c>
      <c r="J981" s="213">
        <v>0</v>
      </c>
      <c r="K981" s="213">
        <v>0</v>
      </c>
      <c r="L981" s="213">
        <v>0</v>
      </c>
      <c r="M981" s="213">
        <v>0</v>
      </c>
      <c r="N981" s="213">
        <v>0</v>
      </c>
      <c r="O981" s="213">
        <v>0</v>
      </c>
      <c r="P981" s="213">
        <v>0</v>
      </c>
      <c r="Q981" s="213">
        <v>18.04</v>
      </c>
      <c r="R981" s="213">
        <v>0</v>
      </c>
    </row>
    <row r="982" spans="1:18">
      <c r="A982" s="944" t="s">
        <v>1524</v>
      </c>
      <c r="B982" s="944" t="s">
        <v>448</v>
      </c>
      <c r="C982" s="51" t="s">
        <v>4679</v>
      </c>
      <c r="D982" s="51" t="s">
        <v>6606</v>
      </c>
      <c r="E982" s="51" t="s">
        <v>6987</v>
      </c>
      <c r="F982" s="287">
        <f t="shared" si="15"/>
        <v>3813.49</v>
      </c>
      <c r="G982" s="213">
        <v>362.01</v>
      </c>
      <c r="H982" s="213">
        <v>1712.1</v>
      </c>
      <c r="I982" s="213">
        <v>182.93</v>
      </c>
      <c r="J982" s="213">
        <v>0</v>
      </c>
      <c r="K982" s="213">
        <v>0</v>
      </c>
      <c r="L982" s="213">
        <v>0</v>
      </c>
      <c r="M982" s="213">
        <v>0</v>
      </c>
      <c r="N982" s="213">
        <v>0</v>
      </c>
      <c r="O982" s="213">
        <v>0</v>
      </c>
      <c r="P982" s="213">
        <v>1556.45</v>
      </c>
      <c r="Q982" s="213">
        <v>0</v>
      </c>
      <c r="R982" s="213">
        <v>0</v>
      </c>
    </row>
    <row r="983" spans="1:18">
      <c r="A983" s="944" t="s">
        <v>1524</v>
      </c>
      <c r="B983" s="944" t="s">
        <v>448</v>
      </c>
      <c r="C983" s="51" t="s">
        <v>4679</v>
      </c>
      <c r="D983" s="51" t="s">
        <v>6606</v>
      </c>
      <c r="E983" s="51" t="s">
        <v>6987</v>
      </c>
      <c r="F983" s="287">
        <f t="shared" si="15"/>
        <v>419.83</v>
      </c>
      <c r="G983" s="213">
        <v>0</v>
      </c>
      <c r="H983" s="213">
        <v>258.38</v>
      </c>
      <c r="I983" s="213">
        <v>133.02000000000001</v>
      </c>
      <c r="J983" s="213">
        <v>0</v>
      </c>
      <c r="K983" s="213">
        <v>0</v>
      </c>
      <c r="L983" s="213">
        <v>0</v>
      </c>
      <c r="M983" s="213">
        <v>0</v>
      </c>
      <c r="N983" s="213">
        <v>0</v>
      </c>
      <c r="O983" s="213">
        <v>28.43</v>
      </c>
      <c r="P983" s="213">
        <v>0</v>
      </c>
      <c r="Q983" s="213">
        <v>0</v>
      </c>
      <c r="R983" s="213">
        <v>0</v>
      </c>
    </row>
    <row r="984" spans="1:18">
      <c r="A984" s="944" t="s">
        <v>1524</v>
      </c>
      <c r="B984" s="944" t="s">
        <v>448</v>
      </c>
      <c r="C984" s="51" t="s">
        <v>4679</v>
      </c>
      <c r="D984" s="51" t="s">
        <v>6606</v>
      </c>
      <c r="E984" s="51" t="s">
        <v>6987</v>
      </c>
      <c r="F984" s="287">
        <f t="shared" si="15"/>
        <v>2792.62</v>
      </c>
      <c r="G984" s="213">
        <v>0</v>
      </c>
      <c r="H984" s="213">
        <v>376.18</v>
      </c>
      <c r="I984" s="213">
        <v>0</v>
      </c>
      <c r="J984" s="213">
        <v>533.54999999999995</v>
      </c>
      <c r="K984" s="213">
        <v>31.84</v>
      </c>
      <c r="L984" s="213">
        <v>223.11</v>
      </c>
      <c r="M984" s="213">
        <v>1367.46</v>
      </c>
      <c r="N984" s="213">
        <v>145.44999999999999</v>
      </c>
      <c r="O984" s="213">
        <v>82.68</v>
      </c>
      <c r="P984" s="213">
        <v>0</v>
      </c>
      <c r="Q984" s="213">
        <v>32.35</v>
      </c>
      <c r="R984" s="213">
        <v>120.83</v>
      </c>
    </row>
    <row r="985" spans="1:18">
      <c r="A985" s="944" t="s">
        <v>1524</v>
      </c>
      <c r="B985" s="944" t="s">
        <v>448</v>
      </c>
      <c r="C985" s="51" t="s">
        <v>4679</v>
      </c>
      <c r="D985" s="51" t="s">
        <v>6606</v>
      </c>
      <c r="E985" s="51" t="s">
        <v>6987</v>
      </c>
      <c r="F985" s="287">
        <f t="shared" si="15"/>
        <v>47375.98</v>
      </c>
      <c r="G985" s="213">
        <v>0</v>
      </c>
      <c r="H985" s="213">
        <v>3690</v>
      </c>
      <c r="I985" s="213">
        <v>3762.19</v>
      </c>
      <c r="J985" s="213">
        <v>0</v>
      </c>
      <c r="K985" s="213">
        <v>3690</v>
      </c>
      <c r="L985" s="213">
        <v>0</v>
      </c>
      <c r="M985" s="213">
        <v>15468.75</v>
      </c>
      <c r="N985" s="213">
        <v>10312.5</v>
      </c>
      <c r="O985" s="213">
        <v>10452.540000000001</v>
      </c>
      <c r="P985" s="213">
        <v>0</v>
      </c>
      <c r="Q985" s="213">
        <v>0</v>
      </c>
      <c r="R985" s="213">
        <v>8010</v>
      </c>
    </row>
    <row r="986" spans="1:18">
      <c r="A986" s="944" t="s">
        <v>1524</v>
      </c>
      <c r="B986" s="944" t="s">
        <v>448</v>
      </c>
      <c r="C986" s="51" t="s">
        <v>4679</v>
      </c>
      <c r="D986" s="51" t="s">
        <v>6606</v>
      </c>
      <c r="E986" s="51" t="s">
        <v>6987</v>
      </c>
      <c r="F986" s="287">
        <f t="shared" si="15"/>
        <v>5066.6000000000004</v>
      </c>
      <c r="G986" s="213">
        <v>0</v>
      </c>
      <c r="H986" s="213">
        <v>506.66</v>
      </c>
      <c r="I986" s="213">
        <v>506.66</v>
      </c>
      <c r="J986" s="213">
        <v>506.66</v>
      </c>
      <c r="K986" s="213">
        <v>506.66</v>
      </c>
      <c r="L986" s="213">
        <v>506.66</v>
      </c>
      <c r="M986" s="213">
        <v>506.66</v>
      </c>
      <c r="N986" s="213">
        <v>506.66</v>
      </c>
      <c r="O986" s="213">
        <v>1135.48</v>
      </c>
      <c r="P986" s="213">
        <v>1764.3</v>
      </c>
      <c r="Q986" s="213">
        <v>-1379.8</v>
      </c>
      <c r="R986" s="213">
        <v>1013.32</v>
      </c>
    </row>
    <row r="987" spans="1:18">
      <c r="A987" s="944" t="s">
        <v>1524</v>
      </c>
      <c r="B987" s="944" t="s">
        <v>448</v>
      </c>
      <c r="C987" s="51" t="s">
        <v>4678</v>
      </c>
      <c r="D987" s="51" t="s">
        <v>6607</v>
      </c>
      <c r="E987" s="51" t="s">
        <v>6987</v>
      </c>
      <c r="F987" s="287">
        <f t="shared" si="15"/>
        <v>0</v>
      </c>
      <c r="G987" s="213">
        <v>0</v>
      </c>
      <c r="H987" s="213">
        <v>0</v>
      </c>
      <c r="I987" s="213">
        <v>0</v>
      </c>
      <c r="J987" s="213">
        <v>0</v>
      </c>
      <c r="K987" s="213">
        <v>0</v>
      </c>
      <c r="L987" s="213">
        <v>0</v>
      </c>
      <c r="M987" s="213">
        <v>0</v>
      </c>
      <c r="N987" s="213">
        <v>0</v>
      </c>
      <c r="O987" s="213">
        <v>0</v>
      </c>
      <c r="P987" s="213">
        <v>0</v>
      </c>
      <c r="Q987" s="213">
        <v>0</v>
      </c>
      <c r="R987" s="213">
        <v>140189.20000000001</v>
      </c>
    </row>
    <row r="988" spans="1:18">
      <c r="A988" s="944" t="s">
        <v>1524</v>
      </c>
      <c r="B988" s="944" t="s">
        <v>448</v>
      </c>
      <c r="C988" s="51" t="s">
        <v>4678</v>
      </c>
      <c r="D988" s="51" t="s">
        <v>6607</v>
      </c>
      <c r="E988" s="51" t="s">
        <v>6987</v>
      </c>
      <c r="F988" s="287">
        <f t="shared" si="15"/>
        <v>1316</v>
      </c>
      <c r="G988" s="213">
        <v>0</v>
      </c>
      <c r="H988" s="213">
        <v>422</v>
      </c>
      <c r="I988" s="213">
        <v>0</v>
      </c>
      <c r="J988" s="213">
        <v>0</v>
      </c>
      <c r="K988" s="213">
        <v>0</v>
      </c>
      <c r="L988" s="213">
        <v>849</v>
      </c>
      <c r="M988" s="213">
        <v>0</v>
      </c>
      <c r="N988" s="213">
        <v>0</v>
      </c>
      <c r="O988" s="213">
        <v>45</v>
      </c>
      <c r="P988" s="213">
        <v>0</v>
      </c>
      <c r="Q988" s="213">
        <v>0</v>
      </c>
      <c r="R988" s="213">
        <v>315</v>
      </c>
    </row>
    <row r="989" spans="1:18">
      <c r="A989" s="944" t="s">
        <v>1766</v>
      </c>
      <c r="B989" s="944" t="s">
        <v>6595</v>
      </c>
      <c r="C989" s="51" t="s">
        <v>4679</v>
      </c>
      <c r="D989" s="51" t="s">
        <v>6604</v>
      </c>
      <c r="E989" s="51" t="s">
        <v>6987</v>
      </c>
      <c r="F989" s="287">
        <f t="shared" si="15"/>
        <v>153.75</v>
      </c>
      <c r="G989" s="213">
        <v>0</v>
      </c>
      <c r="H989" s="213">
        <v>61.25</v>
      </c>
      <c r="I989" s="213">
        <v>92.5</v>
      </c>
      <c r="J989" s="213">
        <v>0</v>
      </c>
      <c r="K989" s="213">
        <v>0</v>
      </c>
      <c r="L989" s="213">
        <v>0</v>
      </c>
      <c r="M989" s="213">
        <v>0</v>
      </c>
      <c r="N989" s="213">
        <v>0</v>
      </c>
      <c r="O989" s="213">
        <v>0</v>
      </c>
      <c r="P989" s="213">
        <v>0</v>
      </c>
      <c r="Q989" s="213">
        <v>0</v>
      </c>
      <c r="R989" s="213">
        <v>229.25</v>
      </c>
    </row>
    <row r="990" spans="1:18">
      <c r="A990" s="944" t="s">
        <v>1766</v>
      </c>
      <c r="B990" s="944" t="s">
        <v>117</v>
      </c>
      <c r="C990" s="51" t="s">
        <v>4679</v>
      </c>
      <c r="D990" s="51" t="s">
        <v>6604</v>
      </c>
      <c r="E990" s="51" t="s">
        <v>6987</v>
      </c>
      <c r="F990" s="287">
        <f t="shared" si="15"/>
        <v>0</v>
      </c>
      <c r="G990" s="213">
        <v>0</v>
      </c>
      <c r="H990" s="213">
        <v>0</v>
      </c>
      <c r="I990" s="213">
        <v>0</v>
      </c>
      <c r="J990" s="213">
        <v>0</v>
      </c>
      <c r="K990" s="213">
        <v>0</v>
      </c>
      <c r="L990" s="213">
        <v>0</v>
      </c>
      <c r="M990" s="213">
        <v>0</v>
      </c>
      <c r="N990" s="213">
        <v>0</v>
      </c>
      <c r="O990" s="213">
        <v>0</v>
      </c>
      <c r="P990" s="213">
        <v>0</v>
      </c>
      <c r="Q990" s="213">
        <v>0</v>
      </c>
      <c r="R990" s="213">
        <v>500</v>
      </c>
    </row>
    <row r="991" spans="1:18">
      <c r="A991" s="944" t="s">
        <v>1766</v>
      </c>
      <c r="B991" s="944" t="s">
        <v>117</v>
      </c>
      <c r="C991" s="51" t="s">
        <v>4679</v>
      </c>
      <c r="D991" s="51" t="s">
        <v>6604</v>
      </c>
      <c r="E991" s="51" t="s">
        <v>6987</v>
      </c>
      <c r="F991" s="287">
        <f t="shared" si="15"/>
        <v>4445</v>
      </c>
      <c r="G991" s="213">
        <v>0</v>
      </c>
      <c r="H991" s="213">
        <v>1845</v>
      </c>
      <c r="I991" s="213">
        <v>0</v>
      </c>
      <c r="J991" s="213">
        <v>0</v>
      </c>
      <c r="K991" s="213">
        <v>970</v>
      </c>
      <c r="L991" s="213">
        <v>930</v>
      </c>
      <c r="M991" s="213">
        <v>0</v>
      </c>
      <c r="N991" s="213">
        <v>0</v>
      </c>
      <c r="O991" s="213">
        <v>700</v>
      </c>
      <c r="P991" s="213">
        <v>0</v>
      </c>
      <c r="Q991" s="213">
        <v>0</v>
      </c>
      <c r="R991" s="213">
        <v>765</v>
      </c>
    </row>
    <row r="992" spans="1:18">
      <c r="A992" s="944" t="s">
        <v>1766</v>
      </c>
      <c r="B992" s="944" t="s">
        <v>117</v>
      </c>
      <c r="C992" s="51" t="s">
        <v>4679</v>
      </c>
      <c r="D992" s="51" t="s">
        <v>6604</v>
      </c>
      <c r="E992" s="51" t="s">
        <v>6987</v>
      </c>
      <c r="F992" s="287">
        <f t="shared" si="15"/>
        <v>2127.38</v>
      </c>
      <c r="G992" s="213">
        <v>0</v>
      </c>
      <c r="H992" s="213">
        <v>229.97</v>
      </c>
      <c r="I992" s="213">
        <v>0</v>
      </c>
      <c r="J992" s="213">
        <v>623.5</v>
      </c>
      <c r="K992" s="213">
        <v>0</v>
      </c>
      <c r="L992" s="213">
        <v>0</v>
      </c>
      <c r="M992" s="213">
        <v>0</v>
      </c>
      <c r="N992" s="213">
        <v>0</v>
      </c>
      <c r="O992" s="213">
        <v>0</v>
      </c>
      <c r="P992" s="213">
        <v>0</v>
      </c>
      <c r="Q992" s="213">
        <v>1273.9100000000001</v>
      </c>
      <c r="R992" s="213">
        <v>0</v>
      </c>
    </row>
    <row r="993" spans="1:18">
      <c r="A993" s="944" t="s">
        <v>1766</v>
      </c>
      <c r="B993" s="944" t="s">
        <v>117</v>
      </c>
      <c r="C993" s="51" t="s">
        <v>4679</v>
      </c>
      <c r="D993" s="51" t="s">
        <v>6604</v>
      </c>
      <c r="E993" s="51" t="s">
        <v>6987</v>
      </c>
      <c r="F993" s="287">
        <f t="shared" si="15"/>
        <v>6410.01</v>
      </c>
      <c r="G993" s="213">
        <v>0</v>
      </c>
      <c r="H993" s="213">
        <v>520.08000000000004</v>
      </c>
      <c r="I993" s="213">
        <v>0</v>
      </c>
      <c r="J993" s="213">
        <v>0</v>
      </c>
      <c r="K993" s="213">
        <v>2380.4699999999998</v>
      </c>
      <c r="L993" s="213">
        <v>0</v>
      </c>
      <c r="M993" s="213">
        <v>0</v>
      </c>
      <c r="N993" s="213">
        <v>0</v>
      </c>
      <c r="O993" s="213">
        <v>222.77</v>
      </c>
      <c r="P993" s="213">
        <v>0</v>
      </c>
      <c r="Q993" s="213">
        <v>3286.69</v>
      </c>
      <c r="R993" s="213">
        <v>0</v>
      </c>
    </row>
    <row r="994" spans="1:18">
      <c r="A994" s="944" t="s">
        <v>1766</v>
      </c>
      <c r="B994" s="944" t="s">
        <v>117</v>
      </c>
      <c r="C994" s="51" t="s">
        <v>4679</v>
      </c>
      <c r="D994" s="51" t="s">
        <v>6604</v>
      </c>
      <c r="E994" s="51" t="s">
        <v>6987</v>
      </c>
      <c r="F994" s="287">
        <f t="shared" si="15"/>
        <v>234.2</v>
      </c>
      <c r="G994" s="213">
        <v>0</v>
      </c>
      <c r="H994" s="213">
        <v>0</v>
      </c>
      <c r="I994" s="213">
        <v>0</v>
      </c>
      <c r="J994" s="213">
        <v>117.34</v>
      </c>
      <c r="K994" s="213">
        <v>76.86</v>
      </c>
      <c r="L994" s="213">
        <v>0</v>
      </c>
      <c r="M994" s="213">
        <v>0</v>
      </c>
      <c r="N994" s="213">
        <v>0</v>
      </c>
      <c r="O994" s="213">
        <v>0</v>
      </c>
      <c r="P994" s="213">
        <v>0</v>
      </c>
      <c r="Q994" s="213">
        <v>40</v>
      </c>
      <c r="R994" s="213">
        <v>45.75</v>
      </c>
    </row>
    <row r="995" spans="1:18">
      <c r="A995" s="944" t="s">
        <v>1766</v>
      </c>
      <c r="B995" s="944" t="s">
        <v>117</v>
      </c>
      <c r="C995" s="51" t="s">
        <v>4679</v>
      </c>
      <c r="D995" s="51" t="s">
        <v>6604</v>
      </c>
      <c r="E995" s="51" t="s">
        <v>6987</v>
      </c>
      <c r="F995" s="287">
        <f t="shared" si="15"/>
        <v>42</v>
      </c>
      <c r="G995" s="213">
        <v>0</v>
      </c>
      <c r="H995" s="213">
        <v>0</v>
      </c>
      <c r="I995" s="213">
        <v>0</v>
      </c>
      <c r="J995" s="213">
        <v>42</v>
      </c>
      <c r="K995" s="213">
        <v>0</v>
      </c>
      <c r="L995" s="213">
        <v>0</v>
      </c>
      <c r="M995" s="213">
        <v>0</v>
      </c>
      <c r="N995" s="213">
        <v>0</v>
      </c>
      <c r="O995" s="213">
        <v>0</v>
      </c>
      <c r="P995" s="213">
        <v>0</v>
      </c>
      <c r="Q995" s="213">
        <v>0</v>
      </c>
      <c r="R995" s="213">
        <v>0</v>
      </c>
    </row>
    <row r="996" spans="1:18">
      <c r="A996" s="944" t="s">
        <v>1766</v>
      </c>
      <c r="B996" s="944" t="s">
        <v>46</v>
      </c>
      <c r="C996" s="51" t="s">
        <v>4679</v>
      </c>
      <c r="D996" s="51" t="s">
        <v>6604</v>
      </c>
      <c r="E996" s="51" t="s">
        <v>6987</v>
      </c>
      <c r="F996" s="287">
        <f t="shared" si="15"/>
        <v>1749</v>
      </c>
      <c r="G996" s="213">
        <v>0</v>
      </c>
      <c r="H996" s="213">
        <v>615</v>
      </c>
      <c r="I996" s="213">
        <v>0</v>
      </c>
      <c r="J996" s="213">
        <v>0</v>
      </c>
      <c r="K996" s="213">
        <v>55</v>
      </c>
      <c r="L996" s="213">
        <v>0</v>
      </c>
      <c r="M996" s="213">
        <v>0</v>
      </c>
      <c r="N996" s="213">
        <v>379</v>
      </c>
      <c r="O996" s="213">
        <v>700</v>
      </c>
      <c r="P996" s="213">
        <v>0</v>
      </c>
      <c r="Q996" s="213">
        <v>0</v>
      </c>
      <c r="R996" s="213">
        <v>-55</v>
      </c>
    </row>
    <row r="997" spans="1:18">
      <c r="A997" s="944" t="s">
        <v>1766</v>
      </c>
      <c r="B997" s="944" t="s">
        <v>46</v>
      </c>
      <c r="C997" s="51" t="s">
        <v>4679</v>
      </c>
      <c r="D997" s="51" t="s">
        <v>6604</v>
      </c>
      <c r="E997" s="51" t="s">
        <v>6987</v>
      </c>
      <c r="F997" s="287">
        <f t="shared" si="15"/>
        <v>517.44000000000005</v>
      </c>
      <c r="G997" s="213">
        <v>0</v>
      </c>
      <c r="H997" s="213">
        <v>0</v>
      </c>
      <c r="I997" s="213">
        <v>0</v>
      </c>
      <c r="J997" s="213">
        <v>0</v>
      </c>
      <c r="K997" s="213">
        <v>88.88</v>
      </c>
      <c r="L997" s="213">
        <v>0</v>
      </c>
      <c r="M997" s="213">
        <v>19.82</v>
      </c>
      <c r="N997" s="213">
        <v>140.30000000000001</v>
      </c>
      <c r="O997" s="213">
        <v>40.479999999999997</v>
      </c>
      <c r="P997" s="213">
        <v>8.65</v>
      </c>
      <c r="Q997" s="213">
        <v>219.31</v>
      </c>
      <c r="R997" s="213">
        <v>145.16</v>
      </c>
    </row>
    <row r="998" spans="1:18">
      <c r="A998" s="944" t="s">
        <v>1766</v>
      </c>
      <c r="B998" s="944" t="s">
        <v>104</v>
      </c>
      <c r="C998" s="51" t="s">
        <v>4679</v>
      </c>
      <c r="D998" s="51" t="s">
        <v>6604</v>
      </c>
      <c r="E998" s="51" t="s">
        <v>6987</v>
      </c>
      <c r="F998" s="287">
        <f t="shared" si="15"/>
        <v>401.20000000000005</v>
      </c>
      <c r="G998" s="213">
        <v>0</v>
      </c>
      <c r="H998" s="213">
        <v>25</v>
      </c>
      <c r="I998" s="213">
        <v>25.94</v>
      </c>
      <c r="J998" s="213">
        <v>6.56</v>
      </c>
      <c r="K998" s="213">
        <v>13.75</v>
      </c>
      <c r="L998" s="213">
        <v>121</v>
      </c>
      <c r="M998" s="213">
        <v>0</v>
      </c>
      <c r="N998" s="213">
        <v>6.55</v>
      </c>
      <c r="O998" s="213">
        <v>112.66</v>
      </c>
      <c r="P998" s="213">
        <v>6.55</v>
      </c>
      <c r="Q998" s="213">
        <v>83.19</v>
      </c>
      <c r="R998" s="213">
        <v>14.15</v>
      </c>
    </row>
    <row r="999" spans="1:18">
      <c r="A999" s="944" t="s">
        <v>1766</v>
      </c>
      <c r="B999" s="944" t="s">
        <v>115</v>
      </c>
      <c r="C999" s="51" t="s">
        <v>4679</v>
      </c>
      <c r="D999" s="51" t="s">
        <v>6604</v>
      </c>
      <c r="E999" s="51" t="s">
        <v>6987</v>
      </c>
      <c r="F999" s="287">
        <f t="shared" si="15"/>
        <v>59.05</v>
      </c>
      <c r="G999" s="213">
        <v>0</v>
      </c>
      <c r="H999" s="213">
        <v>0</v>
      </c>
      <c r="I999" s="213">
        <v>0</v>
      </c>
      <c r="J999" s="213">
        <v>0</v>
      </c>
      <c r="K999" s="213">
        <v>0</v>
      </c>
      <c r="L999" s="213">
        <v>0</v>
      </c>
      <c r="M999" s="213">
        <v>0</v>
      </c>
      <c r="N999" s="213">
        <v>0</v>
      </c>
      <c r="O999" s="213">
        <v>0</v>
      </c>
      <c r="P999" s="213">
        <v>0</v>
      </c>
      <c r="Q999" s="213">
        <v>59.05</v>
      </c>
      <c r="R999" s="213">
        <v>0</v>
      </c>
    </row>
    <row r="1000" spans="1:18">
      <c r="A1000" s="944" t="s">
        <v>23</v>
      </c>
      <c r="B1000" s="944" t="s">
        <v>433</v>
      </c>
      <c r="C1000" s="51" t="s">
        <v>4679</v>
      </c>
      <c r="D1000" s="51" t="s">
        <v>6614</v>
      </c>
      <c r="E1000" s="51" t="s">
        <v>6987</v>
      </c>
      <c r="F1000" s="287">
        <f t="shared" si="15"/>
        <v>480</v>
      </c>
      <c r="G1000" s="213">
        <v>0</v>
      </c>
      <c r="H1000" s="213">
        <v>0</v>
      </c>
      <c r="I1000" s="213">
        <v>0</v>
      </c>
      <c r="J1000" s="213">
        <v>385</v>
      </c>
      <c r="K1000" s="213">
        <v>0</v>
      </c>
      <c r="L1000" s="213">
        <v>95</v>
      </c>
      <c r="M1000" s="213">
        <v>0</v>
      </c>
      <c r="N1000" s="213">
        <v>0</v>
      </c>
      <c r="O1000" s="213">
        <v>0</v>
      </c>
      <c r="P1000" s="213">
        <v>0</v>
      </c>
      <c r="Q1000" s="213">
        <v>0</v>
      </c>
      <c r="R1000" s="213">
        <v>55</v>
      </c>
    </row>
    <row r="1001" spans="1:18">
      <c r="A1001" s="944" t="s">
        <v>23</v>
      </c>
      <c r="B1001" s="944" t="s">
        <v>433</v>
      </c>
      <c r="C1001" s="51" t="s">
        <v>4679</v>
      </c>
      <c r="D1001" s="51" t="s">
        <v>6614</v>
      </c>
      <c r="E1001" s="51" t="s">
        <v>6987</v>
      </c>
      <c r="F1001" s="287">
        <f t="shared" si="15"/>
        <v>3678.2099999999991</v>
      </c>
      <c r="G1001" s="213">
        <v>0</v>
      </c>
      <c r="H1001" s="213">
        <v>0</v>
      </c>
      <c r="I1001" s="213">
        <v>214.5</v>
      </c>
      <c r="J1001" s="213">
        <v>653.51</v>
      </c>
      <c r="K1001" s="213">
        <v>737.15</v>
      </c>
      <c r="L1001" s="213">
        <v>306.26</v>
      </c>
      <c r="M1001" s="213">
        <v>333.52</v>
      </c>
      <c r="N1001" s="213">
        <v>319.77999999999997</v>
      </c>
      <c r="O1001" s="213">
        <v>289.05</v>
      </c>
      <c r="P1001" s="213">
        <v>136.69999999999999</v>
      </c>
      <c r="Q1001" s="213">
        <v>687.74</v>
      </c>
      <c r="R1001" s="213">
        <v>849.2</v>
      </c>
    </row>
    <row r="1002" spans="1:18">
      <c r="A1002" s="944" t="s">
        <v>23</v>
      </c>
      <c r="B1002" s="944" t="s">
        <v>435</v>
      </c>
      <c r="C1002" s="51" t="s">
        <v>4679</v>
      </c>
      <c r="D1002" s="51" t="s">
        <v>6614</v>
      </c>
      <c r="E1002" s="51" t="s">
        <v>6987</v>
      </c>
      <c r="F1002" s="287">
        <f t="shared" si="15"/>
        <v>441.69</v>
      </c>
      <c r="G1002" s="213">
        <v>107.88</v>
      </c>
      <c r="H1002" s="213">
        <v>52</v>
      </c>
      <c r="I1002" s="213">
        <v>17.5</v>
      </c>
      <c r="J1002" s="213">
        <v>56.19</v>
      </c>
      <c r="K1002" s="213">
        <v>71.25</v>
      </c>
      <c r="L1002" s="213">
        <v>82.5</v>
      </c>
      <c r="M1002" s="213">
        <v>0</v>
      </c>
      <c r="N1002" s="213">
        <v>31.44</v>
      </c>
      <c r="O1002" s="213">
        <v>0</v>
      </c>
      <c r="P1002" s="213">
        <v>0</v>
      </c>
      <c r="Q1002" s="213">
        <v>22.93</v>
      </c>
      <c r="R1002" s="213">
        <v>0</v>
      </c>
    </row>
    <row r="1003" spans="1:18">
      <c r="A1003" s="944" t="s">
        <v>23</v>
      </c>
      <c r="B1003" s="944" t="s">
        <v>436</v>
      </c>
      <c r="C1003" s="51" t="s">
        <v>4679</v>
      </c>
      <c r="D1003" s="51" t="s">
        <v>6614</v>
      </c>
      <c r="E1003" s="51" t="s">
        <v>6987</v>
      </c>
      <c r="F1003" s="287">
        <f t="shared" si="15"/>
        <v>0</v>
      </c>
      <c r="G1003" s="213">
        <v>0</v>
      </c>
      <c r="H1003" s="213">
        <v>0</v>
      </c>
      <c r="I1003" s="213">
        <v>0</v>
      </c>
      <c r="J1003" s="213">
        <v>0</v>
      </c>
      <c r="K1003" s="213">
        <v>0</v>
      </c>
      <c r="L1003" s="213">
        <v>0</v>
      </c>
      <c r="M1003" s="213">
        <v>0</v>
      </c>
      <c r="N1003" s="213">
        <v>0</v>
      </c>
      <c r="O1003" s="213">
        <v>0</v>
      </c>
      <c r="P1003" s="213">
        <v>0</v>
      </c>
      <c r="Q1003" s="213">
        <v>0</v>
      </c>
      <c r="R1003" s="213">
        <v>400</v>
      </c>
    </row>
    <row r="1004" spans="1:18">
      <c r="A1004" s="944" t="s">
        <v>23</v>
      </c>
      <c r="B1004" s="944" t="s">
        <v>436</v>
      </c>
      <c r="C1004" s="51" t="s">
        <v>4679</v>
      </c>
      <c r="D1004" s="51" t="s">
        <v>6614</v>
      </c>
      <c r="E1004" s="51" t="s">
        <v>6987</v>
      </c>
      <c r="F1004" s="287">
        <f t="shared" si="15"/>
        <v>93.75</v>
      </c>
      <c r="G1004" s="213">
        <v>0</v>
      </c>
      <c r="H1004" s="213">
        <v>0</v>
      </c>
      <c r="I1004" s="213">
        <v>0</v>
      </c>
      <c r="J1004" s="213">
        <v>93.75</v>
      </c>
      <c r="K1004" s="213">
        <v>0</v>
      </c>
      <c r="L1004" s="213">
        <v>0</v>
      </c>
      <c r="M1004" s="213">
        <v>0</v>
      </c>
      <c r="N1004" s="213">
        <v>0</v>
      </c>
      <c r="O1004" s="213">
        <v>0</v>
      </c>
      <c r="P1004" s="213">
        <v>0</v>
      </c>
      <c r="Q1004" s="213">
        <v>0</v>
      </c>
      <c r="R1004" s="213">
        <v>0</v>
      </c>
    </row>
    <row r="1005" spans="1:18">
      <c r="A1005" s="944" t="s">
        <v>5795</v>
      </c>
      <c r="B1005" s="944" t="s">
        <v>439</v>
      </c>
      <c r="C1005" s="51" t="s">
        <v>4679</v>
      </c>
      <c r="D1005" s="51" t="s">
        <v>6616</v>
      </c>
      <c r="E1005" s="51" t="s">
        <v>6987</v>
      </c>
      <c r="F1005" s="287">
        <f t="shared" si="15"/>
        <v>52.129999999999995</v>
      </c>
      <c r="G1005" s="213">
        <v>0</v>
      </c>
      <c r="H1005" s="213">
        <v>0</v>
      </c>
      <c r="I1005" s="213">
        <v>0</v>
      </c>
      <c r="J1005" s="213">
        <v>19.38</v>
      </c>
      <c r="K1005" s="213">
        <v>0</v>
      </c>
      <c r="L1005" s="213">
        <v>0</v>
      </c>
      <c r="M1005" s="213">
        <v>0</v>
      </c>
      <c r="N1005" s="213">
        <v>32.75</v>
      </c>
      <c r="O1005" s="213">
        <v>0</v>
      </c>
      <c r="P1005" s="213">
        <v>0</v>
      </c>
      <c r="Q1005" s="213">
        <v>0</v>
      </c>
      <c r="R1005" s="213">
        <v>0</v>
      </c>
    </row>
    <row r="1006" spans="1:18">
      <c r="A1006" s="944" t="s">
        <v>1524</v>
      </c>
      <c r="B1006" s="944" t="s">
        <v>446</v>
      </c>
      <c r="C1006" s="51" t="s">
        <v>4679</v>
      </c>
      <c r="D1006" s="51" t="s">
        <v>6606</v>
      </c>
      <c r="E1006" s="51" t="s">
        <v>6987</v>
      </c>
      <c r="F1006" s="287">
        <f t="shared" si="15"/>
        <v>981.33999999999992</v>
      </c>
      <c r="G1006" s="213">
        <v>0</v>
      </c>
      <c r="H1006" s="213">
        <v>0</v>
      </c>
      <c r="I1006" s="213">
        <v>0</v>
      </c>
      <c r="J1006" s="213">
        <v>143.16999999999999</v>
      </c>
      <c r="K1006" s="213">
        <v>0</v>
      </c>
      <c r="L1006" s="213">
        <v>45</v>
      </c>
      <c r="M1006" s="213">
        <v>0</v>
      </c>
      <c r="N1006" s="213">
        <v>793.17</v>
      </c>
      <c r="O1006" s="213">
        <v>0</v>
      </c>
      <c r="P1006" s="213">
        <v>0</v>
      </c>
      <c r="Q1006" s="213">
        <v>0</v>
      </c>
      <c r="R1006" s="213">
        <v>0</v>
      </c>
    </row>
    <row r="1007" spans="1:18">
      <c r="A1007" s="944" t="s">
        <v>1524</v>
      </c>
      <c r="B1007" s="944" t="s">
        <v>295</v>
      </c>
      <c r="C1007" s="51" t="s">
        <v>4679</v>
      </c>
      <c r="D1007" s="51" t="s">
        <v>6606</v>
      </c>
      <c r="E1007" s="51" t="s">
        <v>6987</v>
      </c>
      <c r="F1007" s="287">
        <f t="shared" si="15"/>
        <v>509</v>
      </c>
      <c r="G1007" s="213">
        <v>0</v>
      </c>
      <c r="H1007" s="213">
        <v>0</v>
      </c>
      <c r="I1007" s="213">
        <v>0</v>
      </c>
      <c r="J1007" s="213">
        <v>0</v>
      </c>
      <c r="K1007" s="213">
        <v>385</v>
      </c>
      <c r="L1007" s="213">
        <v>124</v>
      </c>
      <c r="M1007" s="213">
        <v>0</v>
      </c>
      <c r="N1007" s="213">
        <v>0</v>
      </c>
      <c r="O1007" s="213">
        <v>0</v>
      </c>
      <c r="P1007" s="213">
        <v>0</v>
      </c>
      <c r="Q1007" s="213">
        <v>0</v>
      </c>
      <c r="R1007" s="213">
        <v>0</v>
      </c>
    </row>
    <row r="1008" spans="1:18">
      <c r="A1008" s="944" t="s">
        <v>1524</v>
      </c>
      <c r="B1008" s="944" t="s">
        <v>295</v>
      </c>
      <c r="C1008" s="51" t="s">
        <v>4679</v>
      </c>
      <c r="D1008" s="51" t="s">
        <v>6606</v>
      </c>
      <c r="E1008" s="51" t="s">
        <v>6987</v>
      </c>
      <c r="F1008" s="287">
        <f t="shared" si="15"/>
        <v>18.75</v>
      </c>
      <c r="G1008" s="213">
        <v>0</v>
      </c>
      <c r="H1008" s="213">
        <v>0</v>
      </c>
      <c r="I1008" s="213">
        <v>18.75</v>
      </c>
      <c r="J1008" s="213">
        <v>0</v>
      </c>
      <c r="K1008" s="213">
        <v>0</v>
      </c>
      <c r="L1008" s="213">
        <v>0</v>
      </c>
      <c r="M1008" s="213">
        <v>0</v>
      </c>
      <c r="N1008" s="213">
        <v>0</v>
      </c>
      <c r="O1008" s="213">
        <v>0</v>
      </c>
      <c r="P1008" s="213">
        <v>0</v>
      </c>
      <c r="Q1008" s="213">
        <v>0</v>
      </c>
      <c r="R1008" s="213">
        <v>0</v>
      </c>
    </row>
    <row r="1009" spans="1:18">
      <c r="A1009" s="944" t="s">
        <v>1524</v>
      </c>
      <c r="B1009" s="944" t="s">
        <v>445</v>
      </c>
      <c r="C1009" s="51" t="s">
        <v>4679</v>
      </c>
      <c r="D1009" s="51" t="s">
        <v>6606</v>
      </c>
      <c r="E1009" s="51" t="s">
        <v>6987</v>
      </c>
      <c r="F1009" s="287">
        <f t="shared" si="15"/>
        <v>1118.8399999999999</v>
      </c>
      <c r="G1009" s="213">
        <v>0</v>
      </c>
      <c r="H1009" s="213">
        <v>0</v>
      </c>
      <c r="I1009" s="213">
        <v>0</v>
      </c>
      <c r="J1009" s="213">
        <v>1118.8399999999999</v>
      </c>
      <c r="K1009" s="213">
        <v>0</v>
      </c>
      <c r="L1009" s="213">
        <v>0</v>
      </c>
      <c r="M1009" s="213">
        <v>0</v>
      </c>
      <c r="N1009" s="213">
        <v>0</v>
      </c>
      <c r="O1009" s="213">
        <v>0</v>
      </c>
      <c r="P1009" s="213">
        <v>0</v>
      </c>
      <c r="Q1009" s="213">
        <v>0</v>
      </c>
      <c r="R1009" s="213">
        <v>0</v>
      </c>
    </row>
    <row r="1010" spans="1:18">
      <c r="A1010" s="944" t="s">
        <v>1524</v>
      </c>
      <c r="B1010" s="944" t="s">
        <v>447</v>
      </c>
      <c r="C1010" s="51" t="s">
        <v>4679</v>
      </c>
      <c r="D1010" s="51" t="s">
        <v>6606</v>
      </c>
      <c r="E1010" s="51" t="s">
        <v>6987</v>
      </c>
      <c r="F1010" s="287">
        <f t="shared" si="15"/>
        <v>890</v>
      </c>
      <c r="G1010" s="213">
        <v>0</v>
      </c>
      <c r="H1010" s="213">
        <v>0</v>
      </c>
      <c r="I1010" s="213">
        <v>0</v>
      </c>
      <c r="J1010" s="213">
        <v>0</v>
      </c>
      <c r="K1010" s="213">
        <v>0</v>
      </c>
      <c r="L1010" s="213">
        <v>400</v>
      </c>
      <c r="M1010" s="213">
        <v>0</v>
      </c>
      <c r="N1010" s="213">
        <v>0</v>
      </c>
      <c r="O1010" s="213">
        <v>490</v>
      </c>
      <c r="P1010" s="213">
        <v>0</v>
      </c>
      <c r="Q1010" s="213">
        <v>0</v>
      </c>
      <c r="R1010" s="213">
        <v>136</v>
      </c>
    </row>
    <row r="1011" spans="1:18">
      <c r="A1011" s="944" t="s">
        <v>1524</v>
      </c>
      <c r="B1011" s="944" t="s">
        <v>326</v>
      </c>
      <c r="C1011" s="51" t="s">
        <v>4679</v>
      </c>
      <c r="D1011" s="51" t="s">
        <v>6606</v>
      </c>
      <c r="E1011" s="51" t="s">
        <v>6987</v>
      </c>
      <c r="F1011" s="287">
        <f t="shared" si="15"/>
        <v>35</v>
      </c>
      <c r="G1011" s="213">
        <v>0</v>
      </c>
      <c r="H1011" s="213">
        <v>0</v>
      </c>
      <c r="I1011" s="213">
        <v>0</v>
      </c>
      <c r="J1011" s="213">
        <v>35</v>
      </c>
      <c r="K1011" s="213">
        <v>0</v>
      </c>
      <c r="L1011" s="213">
        <v>0</v>
      </c>
      <c r="M1011" s="213">
        <v>0</v>
      </c>
      <c r="N1011" s="213">
        <v>0</v>
      </c>
      <c r="O1011" s="213">
        <v>0</v>
      </c>
      <c r="P1011" s="213">
        <v>0</v>
      </c>
      <c r="Q1011" s="213">
        <v>0</v>
      </c>
      <c r="R1011" s="213">
        <v>0</v>
      </c>
    </row>
    <row r="1012" spans="1:18">
      <c r="A1012" s="944" t="s">
        <v>47</v>
      </c>
      <c r="B1012" s="944" t="s">
        <v>508</v>
      </c>
      <c r="C1012" s="51" t="s">
        <v>4679</v>
      </c>
      <c r="D1012" s="51" t="s">
        <v>6608</v>
      </c>
      <c r="E1012" s="51" t="s">
        <v>6987</v>
      </c>
      <c r="F1012" s="287">
        <f t="shared" si="15"/>
        <v>3236.31</v>
      </c>
      <c r="G1012" s="213">
        <v>0</v>
      </c>
      <c r="H1012" s="213">
        <v>0</v>
      </c>
      <c r="I1012" s="213">
        <v>0</v>
      </c>
      <c r="J1012" s="213">
        <v>429.51</v>
      </c>
      <c r="K1012" s="213">
        <v>0</v>
      </c>
      <c r="L1012" s="213">
        <v>402.8</v>
      </c>
      <c r="M1012" s="213">
        <v>454</v>
      </c>
      <c r="N1012" s="213">
        <v>0</v>
      </c>
      <c r="O1012" s="213">
        <v>300</v>
      </c>
      <c r="P1012" s="213">
        <v>1650</v>
      </c>
      <c r="Q1012" s="213">
        <v>0</v>
      </c>
      <c r="R1012" s="213">
        <v>0</v>
      </c>
    </row>
    <row r="1013" spans="1:18">
      <c r="A1013" s="944" t="s">
        <v>47</v>
      </c>
      <c r="B1013" s="944" t="s">
        <v>442</v>
      </c>
      <c r="C1013" s="51" t="s">
        <v>4679</v>
      </c>
      <c r="D1013" s="51" t="s">
        <v>6608</v>
      </c>
      <c r="E1013" s="51" t="s">
        <v>6987</v>
      </c>
      <c r="F1013" s="287">
        <f t="shared" si="15"/>
        <v>425</v>
      </c>
      <c r="G1013" s="213">
        <v>0</v>
      </c>
      <c r="H1013" s="213">
        <v>190</v>
      </c>
      <c r="I1013" s="213">
        <v>0</v>
      </c>
      <c r="J1013" s="213">
        <v>175</v>
      </c>
      <c r="K1013" s="213">
        <v>0</v>
      </c>
      <c r="L1013" s="213">
        <v>0</v>
      </c>
      <c r="M1013" s="213">
        <v>60</v>
      </c>
      <c r="N1013" s="213">
        <v>0</v>
      </c>
      <c r="O1013" s="213">
        <v>0</v>
      </c>
      <c r="P1013" s="213">
        <v>0</v>
      </c>
      <c r="Q1013" s="213">
        <v>0</v>
      </c>
      <c r="R1013" s="213">
        <v>0</v>
      </c>
    </row>
    <row r="1014" spans="1:18">
      <c r="A1014" s="944" t="s">
        <v>47</v>
      </c>
      <c r="B1014" s="944" t="s">
        <v>1564</v>
      </c>
      <c r="C1014" s="51" t="s">
        <v>4679</v>
      </c>
      <c r="D1014" s="51" t="s">
        <v>6608</v>
      </c>
      <c r="E1014" s="51" t="s">
        <v>6987</v>
      </c>
      <c r="F1014" s="287">
        <f t="shared" si="15"/>
        <v>2031.87</v>
      </c>
      <c r="G1014" s="213">
        <v>0</v>
      </c>
      <c r="H1014" s="213">
        <v>0</v>
      </c>
      <c r="I1014" s="213">
        <v>0</v>
      </c>
      <c r="J1014" s="213">
        <v>218.17</v>
      </c>
      <c r="K1014" s="213">
        <v>0</v>
      </c>
      <c r="L1014" s="213">
        <v>536.70000000000005</v>
      </c>
      <c r="M1014" s="213">
        <v>1112</v>
      </c>
      <c r="N1014" s="213">
        <v>0</v>
      </c>
      <c r="O1014" s="213">
        <v>0</v>
      </c>
      <c r="P1014" s="213">
        <v>165</v>
      </c>
      <c r="Q1014" s="213">
        <v>0</v>
      </c>
      <c r="R1014" s="213">
        <v>0</v>
      </c>
    </row>
    <row r="1015" spans="1:18">
      <c r="A1015" s="944" t="s">
        <v>47</v>
      </c>
      <c r="B1015" s="944" t="s">
        <v>1564</v>
      </c>
      <c r="C1015" s="51" t="s">
        <v>4679</v>
      </c>
      <c r="D1015" s="51" t="s">
        <v>6608</v>
      </c>
      <c r="E1015" s="51" t="s">
        <v>6987</v>
      </c>
      <c r="F1015" s="287">
        <f t="shared" si="15"/>
        <v>1263.08</v>
      </c>
      <c r="G1015" s="213">
        <v>0</v>
      </c>
      <c r="H1015" s="213">
        <v>0</v>
      </c>
      <c r="I1015" s="213">
        <v>0</v>
      </c>
      <c r="J1015" s="213">
        <v>0</v>
      </c>
      <c r="K1015" s="213">
        <v>0</v>
      </c>
      <c r="L1015" s="213">
        <v>0</v>
      </c>
      <c r="M1015" s="213">
        <v>0</v>
      </c>
      <c r="N1015" s="213">
        <v>420.72</v>
      </c>
      <c r="O1015" s="213">
        <v>275.39999999999998</v>
      </c>
      <c r="P1015" s="213">
        <v>566.96</v>
      </c>
      <c r="Q1015" s="213">
        <v>0</v>
      </c>
      <c r="R1015" s="213">
        <v>0</v>
      </c>
    </row>
    <row r="1016" spans="1:18">
      <c r="A1016" s="944" t="s">
        <v>47</v>
      </c>
      <c r="B1016" s="944" t="s">
        <v>1564</v>
      </c>
      <c r="C1016" s="51" t="s">
        <v>4679</v>
      </c>
      <c r="D1016" s="51" t="s">
        <v>6608</v>
      </c>
      <c r="E1016" s="51" t="s">
        <v>6987</v>
      </c>
      <c r="F1016" s="287">
        <f t="shared" si="15"/>
        <v>262.73</v>
      </c>
      <c r="G1016" s="213">
        <v>0</v>
      </c>
      <c r="H1016" s="213">
        <v>0</v>
      </c>
      <c r="I1016" s="213">
        <v>0</v>
      </c>
      <c r="J1016" s="213">
        <v>0</v>
      </c>
      <c r="K1016" s="213">
        <v>0</v>
      </c>
      <c r="L1016" s="213">
        <v>0</v>
      </c>
      <c r="M1016" s="213">
        <v>0</v>
      </c>
      <c r="N1016" s="213">
        <v>0</v>
      </c>
      <c r="O1016" s="213">
        <v>262.73</v>
      </c>
      <c r="P1016" s="213">
        <v>0</v>
      </c>
      <c r="Q1016" s="213">
        <v>0</v>
      </c>
      <c r="R1016" s="213">
        <v>0</v>
      </c>
    </row>
    <row r="1017" spans="1:18">
      <c r="A1017" s="944" t="s">
        <v>1524</v>
      </c>
      <c r="B1017" s="944" t="s">
        <v>448</v>
      </c>
      <c r="C1017" s="51" t="s">
        <v>4679</v>
      </c>
      <c r="D1017" s="51" t="s">
        <v>6606</v>
      </c>
      <c r="E1017" s="51" t="s">
        <v>6987</v>
      </c>
      <c r="F1017" s="287">
        <f t="shared" si="15"/>
        <v>20</v>
      </c>
      <c r="G1017" s="213">
        <v>0</v>
      </c>
      <c r="H1017" s="213">
        <v>0</v>
      </c>
      <c r="I1017" s="213">
        <v>0</v>
      </c>
      <c r="J1017" s="213">
        <v>20</v>
      </c>
      <c r="K1017" s="213">
        <v>0</v>
      </c>
      <c r="L1017" s="213">
        <v>0</v>
      </c>
      <c r="M1017" s="213">
        <v>0</v>
      </c>
      <c r="N1017" s="213">
        <v>0</v>
      </c>
      <c r="O1017" s="213">
        <v>0</v>
      </c>
      <c r="P1017" s="213">
        <v>0</v>
      </c>
      <c r="Q1017" s="213">
        <v>0</v>
      </c>
      <c r="R1017" s="213">
        <v>166.86</v>
      </c>
    </row>
    <row r="1018" spans="1:18">
      <c r="A1018" s="944" t="s">
        <v>1766</v>
      </c>
      <c r="B1018" s="944" t="s">
        <v>1775</v>
      </c>
      <c r="C1018" s="51" t="s">
        <v>4679</v>
      </c>
      <c r="D1018" s="51" t="s">
        <v>6604</v>
      </c>
      <c r="E1018" s="51" t="s">
        <v>6987</v>
      </c>
      <c r="F1018" s="287">
        <f t="shared" si="15"/>
        <v>3948.3500000000004</v>
      </c>
      <c r="G1018" s="213">
        <v>335.65</v>
      </c>
      <c r="H1018" s="213">
        <v>879.49</v>
      </c>
      <c r="I1018" s="213">
        <v>474.82</v>
      </c>
      <c r="J1018" s="213">
        <v>324.18</v>
      </c>
      <c r="K1018" s="213">
        <v>26.64</v>
      </c>
      <c r="L1018" s="213">
        <v>542.03</v>
      </c>
      <c r="M1018" s="213">
        <v>244.33</v>
      </c>
      <c r="N1018" s="213">
        <v>27.32</v>
      </c>
      <c r="O1018" s="213">
        <v>525.9</v>
      </c>
      <c r="P1018" s="213">
        <v>288.61</v>
      </c>
      <c r="Q1018" s="213">
        <v>279.38</v>
      </c>
      <c r="R1018" s="213">
        <v>26.6</v>
      </c>
    </row>
    <row r="1019" spans="1:18">
      <c r="A1019" s="944" t="s">
        <v>1766</v>
      </c>
      <c r="B1019" s="944" t="s">
        <v>6595</v>
      </c>
      <c r="C1019" s="51" t="s">
        <v>4679</v>
      </c>
      <c r="D1019" s="51" t="s">
        <v>6604</v>
      </c>
      <c r="E1019" s="51" t="s">
        <v>6987</v>
      </c>
      <c r="F1019" s="287">
        <f t="shared" si="15"/>
        <v>347.76</v>
      </c>
      <c r="G1019" s="213">
        <v>0</v>
      </c>
      <c r="H1019" s="213">
        <v>25.54</v>
      </c>
      <c r="I1019" s="213">
        <v>25.47</v>
      </c>
      <c r="J1019" s="213">
        <v>27.36</v>
      </c>
      <c r="K1019" s="213">
        <v>35.130000000000003</v>
      </c>
      <c r="L1019" s="213">
        <v>37.4</v>
      </c>
      <c r="M1019" s="213">
        <v>36.659999999999997</v>
      </c>
      <c r="N1019" s="213">
        <v>36.770000000000003</v>
      </c>
      <c r="O1019" s="213">
        <v>40.83</v>
      </c>
      <c r="P1019" s="213">
        <v>40.82</v>
      </c>
      <c r="Q1019" s="213">
        <v>41.78</v>
      </c>
      <c r="R1019" s="213">
        <v>83.55</v>
      </c>
    </row>
    <row r="1020" spans="1:18">
      <c r="A1020" s="944" t="s">
        <v>1766</v>
      </c>
      <c r="B1020" s="944" t="s">
        <v>117</v>
      </c>
      <c r="C1020" s="51" t="s">
        <v>4679</v>
      </c>
      <c r="D1020" s="51" t="s">
        <v>6604</v>
      </c>
      <c r="E1020" s="51" t="s">
        <v>6987</v>
      </c>
      <c r="F1020" s="287">
        <f t="shared" si="15"/>
        <v>1647.7600000000002</v>
      </c>
      <c r="G1020" s="213">
        <v>0</v>
      </c>
      <c r="H1020" s="213">
        <v>38.01</v>
      </c>
      <c r="I1020" s="213">
        <v>280.63</v>
      </c>
      <c r="J1020" s="213">
        <v>164.09</v>
      </c>
      <c r="K1020" s="213">
        <v>213.96</v>
      </c>
      <c r="L1020" s="213">
        <v>163.77000000000001</v>
      </c>
      <c r="M1020" s="213">
        <v>173.53</v>
      </c>
      <c r="N1020" s="213">
        <v>171.92</v>
      </c>
      <c r="O1020" s="213">
        <v>157.68</v>
      </c>
      <c r="P1020" s="213">
        <v>157.68</v>
      </c>
      <c r="Q1020" s="213">
        <v>126.49</v>
      </c>
      <c r="R1020" s="213">
        <v>388.17</v>
      </c>
    </row>
    <row r="1021" spans="1:18">
      <c r="A1021" s="944" t="s">
        <v>1766</v>
      </c>
      <c r="B1021" s="944" t="s">
        <v>46</v>
      </c>
      <c r="C1021" s="51" t="s">
        <v>4679</v>
      </c>
      <c r="D1021" s="51" t="s">
        <v>6604</v>
      </c>
      <c r="E1021" s="51" t="s">
        <v>6987</v>
      </c>
      <c r="F1021" s="287">
        <f t="shared" si="15"/>
        <v>5189.8399999999992</v>
      </c>
      <c r="G1021" s="213">
        <v>0</v>
      </c>
      <c r="H1021" s="213">
        <v>378.73</v>
      </c>
      <c r="I1021" s="213">
        <v>538.69000000000005</v>
      </c>
      <c r="J1021" s="213">
        <v>435.87</v>
      </c>
      <c r="K1021" s="213">
        <v>596.83000000000004</v>
      </c>
      <c r="L1021" s="213">
        <v>635.03</v>
      </c>
      <c r="M1021" s="213">
        <v>587.03</v>
      </c>
      <c r="N1021" s="213">
        <v>538.80999999999995</v>
      </c>
      <c r="O1021" s="213">
        <v>517.23</v>
      </c>
      <c r="P1021" s="213">
        <v>479.24</v>
      </c>
      <c r="Q1021" s="213">
        <v>482.38</v>
      </c>
      <c r="R1021" s="213">
        <v>982.31</v>
      </c>
    </row>
    <row r="1022" spans="1:18">
      <c r="A1022" s="944" t="s">
        <v>1766</v>
      </c>
      <c r="B1022" s="944" t="s">
        <v>46</v>
      </c>
      <c r="C1022" s="51" t="s">
        <v>4679</v>
      </c>
      <c r="D1022" s="51" t="s">
        <v>6604</v>
      </c>
      <c r="E1022" s="51" t="s">
        <v>6987</v>
      </c>
      <c r="F1022" s="287">
        <f t="shared" si="15"/>
        <v>3163.85</v>
      </c>
      <c r="G1022" s="213">
        <v>0</v>
      </c>
      <c r="H1022" s="213">
        <v>325.52999999999997</v>
      </c>
      <c r="I1022" s="213">
        <v>328.66</v>
      </c>
      <c r="J1022" s="213">
        <v>321.24</v>
      </c>
      <c r="K1022" s="213">
        <v>312.54000000000002</v>
      </c>
      <c r="L1022" s="213">
        <v>316.01</v>
      </c>
      <c r="M1022" s="213">
        <v>288.72000000000003</v>
      </c>
      <c r="N1022" s="213">
        <v>317.76</v>
      </c>
      <c r="O1022" s="213">
        <v>317.2</v>
      </c>
      <c r="P1022" s="213">
        <v>324.89</v>
      </c>
      <c r="Q1022" s="213">
        <v>311.3</v>
      </c>
      <c r="R1022" s="213">
        <v>595.62</v>
      </c>
    </row>
    <row r="1023" spans="1:18">
      <c r="A1023" s="944" t="s">
        <v>1766</v>
      </c>
      <c r="B1023" s="944" t="s">
        <v>46</v>
      </c>
      <c r="C1023" s="51" t="s">
        <v>4679</v>
      </c>
      <c r="D1023" s="51" t="s">
        <v>6604</v>
      </c>
      <c r="E1023" s="51" t="s">
        <v>6987</v>
      </c>
      <c r="F1023" s="287">
        <f t="shared" si="15"/>
        <v>19674.78</v>
      </c>
      <c r="G1023" s="213">
        <v>0</v>
      </c>
      <c r="H1023" s="213">
        <v>1995.37</v>
      </c>
      <c r="I1023" s="213">
        <v>1995.37</v>
      </c>
      <c r="J1023" s="213">
        <v>1995.37</v>
      </c>
      <c r="K1023" s="213">
        <v>1995.37</v>
      </c>
      <c r="L1023" s="213">
        <v>1995.37</v>
      </c>
      <c r="M1023" s="213">
        <v>1999.49</v>
      </c>
      <c r="N1023" s="213">
        <v>1999.49</v>
      </c>
      <c r="O1023" s="213">
        <v>1999.49</v>
      </c>
      <c r="P1023" s="213">
        <v>1849.73</v>
      </c>
      <c r="Q1023" s="213">
        <v>1849.73</v>
      </c>
      <c r="R1023" s="213">
        <v>3699.46</v>
      </c>
    </row>
    <row r="1024" spans="1:18">
      <c r="A1024" s="944" t="s">
        <v>1766</v>
      </c>
      <c r="B1024" s="944" t="s">
        <v>46</v>
      </c>
      <c r="C1024" s="51" t="s">
        <v>4679</v>
      </c>
      <c r="D1024" s="51" t="s">
        <v>6604</v>
      </c>
      <c r="E1024" s="51" t="s">
        <v>6987</v>
      </c>
      <c r="F1024" s="287">
        <f t="shared" si="15"/>
        <v>6232.9499999999989</v>
      </c>
      <c r="G1024" s="213">
        <v>0</v>
      </c>
      <c r="H1024" s="213">
        <v>594.5</v>
      </c>
      <c r="I1024" s="213">
        <v>613.74</v>
      </c>
      <c r="J1024" s="213">
        <v>613.74</v>
      </c>
      <c r="K1024" s="213">
        <v>613.74</v>
      </c>
      <c r="L1024" s="213">
        <v>613.74</v>
      </c>
      <c r="M1024" s="213">
        <v>613.74</v>
      </c>
      <c r="N1024" s="213">
        <v>613.74</v>
      </c>
      <c r="O1024" s="213">
        <v>728.53</v>
      </c>
      <c r="P1024" s="213">
        <v>613.74</v>
      </c>
      <c r="Q1024" s="213">
        <v>613.74</v>
      </c>
      <c r="R1024" s="213">
        <v>1112.69</v>
      </c>
    </row>
    <row r="1025" spans="1:18">
      <c r="A1025" s="944" t="s">
        <v>1766</v>
      </c>
      <c r="B1025" s="944" t="s">
        <v>46</v>
      </c>
      <c r="C1025" s="51" t="s">
        <v>4679</v>
      </c>
      <c r="D1025" s="51" t="s">
        <v>6604</v>
      </c>
      <c r="E1025" s="51" t="s">
        <v>6987</v>
      </c>
      <c r="F1025" s="287">
        <f t="shared" si="15"/>
        <v>12799.740000000002</v>
      </c>
      <c r="G1025" s="213">
        <v>883.96</v>
      </c>
      <c r="H1025" s="213">
        <v>441.98</v>
      </c>
      <c r="I1025" s="213">
        <v>441.98</v>
      </c>
      <c r="J1025" s="213">
        <v>5893.6</v>
      </c>
      <c r="K1025" s="213">
        <v>920.12</v>
      </c>
      <c r="L1025" s="213">
        <v>2055.5500000000002</v>
      </c>
      <c r="M1025" s="213">
        <v>431.5</v>
      </c>
      <c r="N1025" s="213">
        <v>0</v>
      </c>
      <c r="O1025" s="213">
        <v>863</v>
      </c>
      <c r="P1025" s="213">
        <v>431.5</v>
      </c>
      <c r="Q1025" s="213">
        <v>436.55</v>
      </c>
      <c r="R1025" s="213">
        <v>0</v>
      </c>
    </row>
    <row r="1026" spans="1:18">
      <c r="A1026" s="944" t="s">
        <v>1766</v>
      </c>
      <c r="B1026" s="944" t="s">
        <v>46</v>
      </c>
      <c r="C1026" s="51" t="s">
        <v>4679</v>
      </c>
      <c r="D1026" s="51" t="s">
        <v>6604</v>
      </c>
      <c r="E1026" s="51" t="s">
        <v>6987</v>
      </c>
      <c r="F1026" s="287">
        <f t="shared" si="15"/>
        <v>51289.17</v>
      </c>
      <c r="G1026" s="213">
        <v>7532.44</v>
      </c>
      <c r="H1026" s="213">
        <v>7308.52</v>
      </c>
      <c r="I1026" s="213">
        <v>7525.46</v>
      </c>
      <c r="J1026" s="213">
        <v>5957.99</v>
      </c>
      <c r="K1026" s="213">
        <v>3088.83</v>
      </c>
      <c r="L1026" s="213">
        <v>3363.78</v>
      </c>
      <c r="M1026" s="213">
        <v>3272.33</v>
      </c>
      <c r="N1026" s="213">
        <v>3436.01</v>
      </c>
      <c r="O1026" s="213">
        <v>3517.39</v>
      </c>
      <c r="P1026" s="213">
        <v>3014.4</v>
      </c>
      <c r="Q1026" s="213">
        <v>3272.02</v>
      </c>
      <c r="R1026" s="213">
        <v>4534.7700000000004</v>
      </c>
    </row>
    <row r="1027" spans="1:18">
      <c r="A1027" s="944" t="s">
        <v>1766</v>
      </c>
      <c r="B1027" s="944" t="s">
        <v>46</v>
      </c>
      <c r="C1027" s="51" t="s">
        <v>4679</v>
      </c>
      <c r="D1027" s="51" t="s">
        <v>6604</v>
      </c>
      <c r="E1027" s="51" t="s">
        <v>6987</v>
      </c>
      <c r="F1027" s="287">
        <f t="shared" ref="F1027:F1090" si="16">SUM(G1027:Q1027)</f>
        <v>483.3</v>
      </c>
      <c r="G1027" s="213">
        <v>0</v>
      </c>
      <c r="H1027" s="213">
        <v>14.3</v>
      </c>
      <c r="I1027" s="213">
        <v>14.3</v>
      </c>
      <c r="J1027" s="213">
        <v>15.78</v>
      </c>
      <c r="K1027" s="213">
        <v>14.3</v>
      </c>
      <c r="L1027" s="213">
        <v>52.38</v>
      </c>
      <c r="M1027" s="213">
        <v>64.36</v>
      </c>
      <c r="N1027" s="213">
        <v>119.87</v>
      </c>
      <c r="O1027" s="213">
        <v>97.57</v>
      </c>
      <c r="P1027" s="213">
        <v>58.17</v>
      </c>
      <c r="Q1027" s="213">
        <v>32.270000000000003</v>
      </c>
      <c r="R1027" s="213">
        <v>30.68</v>
      </c>
    </row>
    <row r="1028" spans="1:18">
      <c r="A1028" s="944" t="s">
        <v>1766</v>
      </c>
      <c r="B1028" s="944" t="s">
        <v>46</v>
      </c>
      <c r="C1028" s="51" t="s">
        <v>4679</v>
      </c>
      <c r="D1028" s="51" t="s">
        <v>6604</v>
      </c>
      <c r="E1028" s="51" t="s">
        <v>6987</v>
      </c>
      <c r="F1028" s="287">
        <f t="shared" si="16"/>
        <v>3629.3500000000008</v>
      </c>
      <c r="G1028" s="213">
        <v>0</v>
      </c>
      <c r="H1028" s="213">
        <v>303.61</v>
      </c>
      <c r="I1028" s="213">
        <v>303.61</v>
      </c>
      <c r="J1028" s="213">
        <v>303.61</v>
      </c>
      <c r="K1028" s="213">
        <v>303.61</v>
      </c>
      <c r="L1028" s="213">
        <v>186.86</v>
      </c>
      <c r="M1028" s="213">
        <v>303.61</v>
      </c>
      <c r="N1028" s="213">
        <v>1013.61</v>
      </c>
      <c r="O1028" s="213">
        <v>303.61</v>
      </c>
      <c r="P1028" s="213">
        <v>303.61</v>
      </c>
      <c r="Q1028" s="213">
        <v>303.61</v>
      </c>
      <c r="R1028" s="213">
        <v>607.22</v>
      </c>
    </row>
    <row r="1029" spans="1:18">
      <c r="A1029" s="944" t="s">
        <v>1766</v>
      </c>
      <c r="B1029" s="944" t="s">
        <v>46</v>
      </c>
      <c r="C1029" s="51" t="s">
        <v>4679</v>
      </c>
      <c r="D1029" s="51" t="s">
        <v>6604</v>
      </c>
      <c r="E1029" s="51" t="s">
        <v>6987</v>
      </c>
      <c r="F1029" s="287">
        <f t="shared" si="16"/>
        <v>2681.98</v>
      </c>
      <c r="G1029" s="213">
        <v>0</v>
      </c>
      <c r="H1029" s="213">
        <v>264.08999999999997</v>
      </c>
      <c r="I1029" s="213">
        <v>252.78</v>
      </c>
      <c r="J1029" s="213">
        <v>264.08999999999997</v>
      </c>
      <c r="K1029" s="213">
        <v>271.67</v>
      </c>
      <c r="L1029" s="213">
        <v>267.45999999999998</v>
      </c>
      <c r="M1029" s="213">
        <v>257.16000000000003</v>
      </c>
      <c r="N1029" s="213">
        <v>251.48</v>
      </c>
      <c r="O1029" s="213">
        <v>251.48</v>
      </c>
      <c r="P1029" s="213">
        <v>262.83999999999997</v>
      </c>
      <c r="Q1029" s="213">
        <v>338.93</v>
      </c>
      <c r="R1029" s="213">
        <v>454.4</v>
      </c>
    </row>
    <row r="1030" spans="1:18">
      <c r="A1030" s="944" t="s">
        <v>1766</v>
      </c>
      <c r="B1030" s="944" t="s">
        <v>115</v>
      </c>
      <c r="C1030" s="51" t="s">
        <v>4679</v>
      </c>
      <c r="D1030" s="51" t="s">
        <v>6604</v>
      </c>
      <c r="E1030" s="51" t="s">
        <v>6987</v>
      </c>
      <c r="F1030" s="287">
        <f t="shared" si="16"/>
        <v>1339.47</v>
      </c>
      <c r="G1030" s="213">
        <v>0</v>
      </c>
      <c r="H1030" s="213">
        <v>57.93</v>
      </c>
      <c r="I1030" s="213">
        <v>55.3</v>
      </c>
      <c r="J1030" s="213">
        <v>80.86</v>
      </c>
      <c r="K1030" s="213">
        <v>581.80999999999995</v>
      </c>
      <c r="L1030" s="213">
        <v>97.25</v>
      </c>
      <c r="M1030" s="213">
        <v>127.02</v>
      </c>
      <c r="N1030" s="213">
        <v>92.42</v>
      </c>
      <c r="O1030" s="213">
        <v>81.66</v>
      </c>
      <c r="P1030" s="213">
        <v>81.66</v>
      </c>
      <c r="Q1030" s="213">
        <v>83.56</v>
      </c>
      <c r="R1030" s="213">
        <v>167.12</v>
      </c>
    </row>
    <row r="1031" spans="1:18">
      <c r="A1031" s="944" t="s">
        <v>23</v>
      </c>
      <c r="B1031" s="944" t="s">
        <v>433</v>
      </c>
      <c r="C1031" s="51" t="s">
        <v>4679</v>
      </c>
      <c r="D1031" s="51" t="s">
        <v>6614</v>
      </c>
      <c r="E1031" s="51" t="s">
        <v>6987</v>
      </c>
      <c r="F1031" s="287">
        <f t="shared" si="16"/>
        <v>499.69999999999993</v>
      </c>
      <c r="G1031" s="213">
        <v>0</v>
      </c>
      <c r="H1031" s="213">
        <v>75.19</v>
      </c>
      <c r="I1031" s="213">
        <v>-75.19</v>
      </c>
      <c r="J1031" s="213">
        <v>28.16</v>
      </c>
      <c r="K1031" s="213">
        <v>68.400000000000006</v>
      </c>
      <c r="L1031" s="213">
        <v>90.21</v>
      </c>
      <c r="M1031" s="213">
        <v>100.87</v>
      </c>
      <c r="N1031" s="213">
        <v>88.62</v>
      </c>
      <c r="O1031" s="213">
        <v>40.83</v>
      </c>
      <c r="P1031" s="213">
        <v>40.83</v>
      </c>
      <c r="Q1031" s="213">
        <v>41.78</v>
      </c>
      <c r="R1031" s="213">
        <v>83.56</v>
      </c>
    </row>
    <row r="1032" spans="1:18">
      <c r="A1032" s="944" t="s">
        <v>23</v>
      </c>
      <c r="B1032" s="944" t="s">
        <v>433</v>
      </c>
      <c r="C1032" s="51" t="s">
        <v>4679</v>
      </c>
      <c r="D1032" s="51" t="s">
        <v>6614</v>
      </c>
      <c r="E1032" s="51" t="s">
        <v>6987</v>
      </c>
      <c r="F1032" s="287">
        <f t="shared" si="16"/>
        <v>894.62</v>
      </c>
      <c r="G1032" s="213">
        <v>0</v>
      </c>
      <c r="H1032" s="213">
        <v>94.14</v>
      </c>
      <c r="I1032" s="213">
        <v>88.05</v>
      </c>
      <c r="J1032" s="213">
        <v>96.88</v>
      </c>
      <c r="K1032" s="213">
        <v>101.36</v>
      </c>
      <c r="L1032" s="213">
        <v>103.3</v>
      </c>
      <c r="M1032" s="213">
        <v>99.95</v>
      </c>
      <c r="N1032" s="213">
        <v>61.71</v>
      </c>
      <c r="O1032" s="213">
        <v>82.92</v>
      </c>
      <c r="P1032" s="213">
        <v>62.29</v>
      </c>
      <c r="Q1032" s="213">
        <v>104.02</v>
      </c>
      <c r="R1032" s="213">
        <v>218.6</v>
      </c>
    </row>
    <row r="1033" spans="1:18">
      <c r="A1033" s="944" t="s">
        <v>23</v>
      </c>
      <c r="B1033" s="944" t="s">
        <v>433</v>
      </c>
      <c r="C1033" s="51" t="s">
        <v>4679</v>
      </c>
      <c r="D1033" s="51" t="s">
        <v>6614</v>
      </c>
      <c r="E1033" s="51" t="s">
        <v>6987</v>
      </c>
      <c r="F1033" s="287">
        <f t="shared" si="16"/>
        <v>35.479999999999997</v>
      </c>
      <c r="G1033" s="213">
        <v>0</v>
      </c>
      <c r="H1033" s="213">
        <v>0</v>
      </c>
      <c r="I1033" s="213">
        <v>0</v>
      </c>
      <c r="J1033" s="213">
        <v>0</v>
      </c>
      <c r="K1033" s="213">
        <v>0</v>
      </c>
      <c r="L1033" s="213">
        <v>0</v>
      </c>
      <c r="M1033" s="213">
        <v>35.479999999999997</v>
      </c>
      <c r="N1033" s="213">
        <v>0</v>
      </c>
      <c r="O1033" s="213">
        <v>0</v>
      </c>
      <c r="P1033" s="213">
        <v>0</v>
      </c>
      <c r="Q1033" s="213">
        <v>0</v>
      </c>
      <c r="R1033" s="213">
        <v>0</v>
      </c>
    </row>
    <row r="1034" spans="1:18">
      <c r="A1034" s="944" t="s">
        <v>23</v>
      </c>
      <c r="B1034" s="944" t="s">
        <v>435</v>
      </c>
      <c r="C1034" s="51" t="s">
        <v>4679</v>
      </c>
      <c r="D1034" s="51" t="s">
        <v>6614</v>
      </c>
      <c r="E1034" s="51" t="s">
        <v>6987</v>
      </c>
      <c r="F1034" s="287">
        <f t="shared" si="16"/>
        <v>701.17000000000007</v>
      </c>
      <c r="G1034" s="213">
        <v>0</v>
      </c>
      <c r="H1034" s="213">
        <v>68.66</v>
      </c>
      <c r="I1034" s="213">
        <v>64.92</v>
      </c>
      <c r="J1034" s="213">
        <v>85.32</v>
      </c>
      <c r="K1034" s="213">
        <v>60.55</v>
      </c>
      <c r="L1034" s="213">
        <v>68.69</v>
      </c>
      <c r="M1034" s="213">
        <v>66.62</v>
      </c>
      <c r="N1034" s="213">
        <v>79.8</v>
      </c>
      <c r="O1034" s="213">
        <v>68.63</v>
      </c>
      <c r="P1034" s="213">
        <v>68.63</v>
      </c>
      <c r="Q1034" s="213">
        <v>69.349999999999994</v>
      </c>
      <c r="R1034" s="213">
        <v>138.69999999999999</v>
      </c>
    </row>
    <row r="1035" spans="1:18">
      <c r="A1035" s="944" t="s">
        <v>23</v>
      </c>
      <c r="B1035" s="944" t="s">
        <v>435</v>
      </c>
      <c r="C1035" s="51" t="s">
        <v>4679</v>
      </c>
      <c r="D1035" s="51" t="s">
        <v>6614</v>
      </c>
      <c r="E1035" s="51" t="s">
        <v>6987</v>
      </c>
      <c r="F1035" s="287">
        <f t="shared" si="16"/>
        <v>2370.7799999999997</v>
      </c>
      <c r="G1035" s="213">
        <v>212.03</v>
      </c>
      <c r="H1035" s="213">
        <v>210.35</v>
      </c>
      <c r="I1035" s="213">
        <v>209.43</v>
      </c>
      <c r="J1035" s="213">
        <v>219</v>
      </c>
      <c r="K1035" s="213">
        <v>215.76</v>
      </c>
      <c r="L1035" s="213">
        <v>216.15</v>
      </c>
      <c r="M1035" s="213">
        <v>216.45</v>
      </c>
      <c r="N1035" s="213">
        <v>218.98</v>
      </c>
      <c r="O1035" s="213">
        <v>219.67</v>
      </c>
      <c r="P1035" s="213">
        <v>219.22</v>
      </c>
      <c r="Q1035" s="213">
        <v>213.74</v>
      </c>
      <c r="R1035" s="213">
        <v>215.51</v>
      </c>
    </row>
    <row r="1036" spans="1:18">
      <c r="A1036" s="944" t="s">
        <v>23</v>
      </c>
      <c r="B1036" s="944" t="s">
        <v>435</v>
      </c>
      <c r="C1036" s="51" t="s">
        <v>4679</v>
      </c>
      <c r="D1036" s="51" t="s">
        <v>6614</v>
      </c>
      <c r="E1036" s="51" t="s">
        <v>6987</v>
      </c>
      <c r="F1036" s="287">
        <f t="shared" si="16"/>
        <v>1193.03</v>
      </c>
      <c r="G1036" s="213">
        <v>102.52</v>
      </c>
      <c r="H1036" s="213">
        <v>116.03</v>
      </c>
      <c r="I1036" s="213">
        <v>116.21</v>
      </c>
      <c r="J1036" s="213">
        <v>106.87</v>
      </c>
      <c r="K1036" s="213">
        <v>106.87</v>
      </c>
      <c r="L1036" s="213">
        <v>106.87</v>
      </c>
      <c r="M1036" s="213">
        <v>106.87</v>
      </c>
      <c r="N1036" s="213">
        <v>106.9</v>
      </c>
      <c r="O1036" s="213">
        <v>106.9</v>
      </c>
      <c r="P1036" s="213">
        <v>106.9</v>
      </c>
      <c r="Q1036" s="213">
        <v>110.09</v>
      </c>
      <c r="R1036" s="213">
        <v>110.09</v>
      </c>
    </row>
    <row r="1037" spans="1:18">
      <c r="A1037" s="944" t="s">
        <v>23</v>
      </c>
      <c r="B1037" s="944" t="s">
        <v>435</v>
      </c>
      <c r="C1037" s="51" t="s">
        <v>4679</v>
      </c>
      <c r="D1037" s="51" t="s">
        <v>6614</v>
      </c>
      <c r="E1037" s="51" t="s">
        <v>6987</v>
      </c>
      <c r="F1037" s="287">
        <f t="shared" si="16"/>
        <v>3131.67</v>
      </c>
      <c r="G1037" s="213">
        <v>257.27</v>
      </c>
      <c r="H1037" s="213">
        <v>257.27</v>
      </c>
      <c r="I1037" s="213">
        <v>257.27</v>
      </c>
      <c r="J1037" s="213">
        <v>514.54</v>
      </c>
      <c r="K1037" s="213">
        <v>263.7</v>
      </c>
      <c r="L1037" s="213">
        <v>257.27</v>
      </c>
      <c r="M1037" s="213">
        <v>257.27</v>
      </c>
      <c r="N1037" s="213">
        <v>257.27</v>
      </c>
      <c r="O1037" s="213">
        <v>257.27</v>
      </c>
      <c r="P1037" s="213">
        <v>257.27</v>
      </c>
      <c r="Q1037" s="213">
        <v>295.27</v>
      </c>
      <c r="R1037" s="213">
        <v>257.27</v>
      </c>
    </row>
    <row r="1038" spans="1:18">
      <c r="A1038" s="944" t="s">
        <v>23</v>
      </c>
      <c r="B1038" s="944" t="s">
        <v>435</v>
      </c>
      <c r="C1038" s="51" t="s">
        <v>4679</v>
      </c>
      <c r="D1038" s="51" t="s">
        <v>6614</v>
      </c>
      <c r="E1038" s="51" t="s">
        <v>6987</v>
      </c>
      <c r="F1038" s="287">
        <f t="shared" si="16"/>
        <v>1740.2399999999998</v>
      </c>
      <c r="G1038" s="213">
        <v>377.82</v>
      </c>
      <c r="H1038" s="213">
        <v>144.6</v>
      </c>
      <c r="I1038" s="213">
        <v>144.6</v>
      </c>
      <c r="J1038" s="213">
        <v>144.6</v>
      </c>
      <c r="K1038" s="213">
        <v>55.98</v>
      </c>
      <c r="L1038" s="213">
        <v>144.6</v>
      </c>
      <c r="M1038" s="213">
        <v>144.6</v>
      </c>
      <c r="N1038" s="213">
        <v>88.62</v>
      </c>
      <c r="O1038" s="213">
        <v>200.58</v>
      </c>
      <c r="P1038" s="213">
        <v>144.6</v>
      </c>
      <c r="Q1038" s="213">
        <v>149.63999999999999</v>
      </c>
      <c r="R1038" s="213">
        <v>96.6</v>
      </c>
    </row>
    <row r="1039" spans="1:18">
      <c r="A1039" s="944" t="s">
        <v>23</v>
      </c>
      <c r="B1039" s="944" t="s">
        <v>435</v>
      </c>
      <c r="C1039" s="51" t="s">
        <v>4679</v>
      </c>
      <c r="D1039" s="51" t="s">
        <v>6614</v>
      </c>
      <c r="E1039" s="51" t="s">
        <v>6987</v>
      </c>
      <c r="F1039" s="287">
        <f t="shared" si="16"/>
        <v>5502.49</v>
      </c>
      <c r="G1039" s="213">
        <v>1038.3699999999999</v>
      </c>
      <c r="H1039" s="213">
        <v>0</v>
      </c>
      <c r="I1039" s="213">
        <v>2363.27</v>
      </c>
      <c r="J1039" s="213">
        <v>717.45</v>
      </c>
      <c r="K1039" s="213">
        <v>0</v>
      </c>
      <c r="L1039" s="213">
        <v>692.73</v>
      </c>
      <c r="M1039" s="213">
        <v>0</v>
      </c>
      <c r="N1039" s="213">
        <v>0</v>
      </c>
      <c r="O1039" s="213">
        <v>0</v>
      </c>
      <c r="P1039" s="213">
        <v>690.67</v>
      </c>
      <c r="Q1039" s="213">
        <v>0</v>
      </c>
      <c r="R1039" s="213">
        <v>1364.76</v>
      </c>
    </row>
    <row r="1040" spans="1:18">
      <c r="A1040" s="944" t="s">
        <v>23</v>
      </c>
      <c r="B1040" s="944" t="s">
        <v>435</v>
      </c>
      <c r="C1040" s="51" t="s">
        <v>4679</v>
      </c>
      <c r="D1040" s="51" t="s">
        <v>6614</v>
      </c>
      <c r="E1040" s="51" t="s">
        <v>6987</v>
      </c>
      <c r="F1040" s="287">
        <f t="shared" si="16"/>
        <v>209.58</v>
      </c>
      <c r="G1040" s="213">
        <v>20</v>
      </c>
      <c r="H1040" s="213">
        <v>0</v>
      </c>
      <c r="I1040" s="213">
        <v>20</v>
      </c>
      <c r="J1040" s="213">
        <v>0</v>
      </c>
      <c r="K1040" s="213">
        <v>0</v>
      </c>
      <c r="L1040" s="213">
        <v>20</v>
      </c>
      <c r="M1040" s="213">
        <v>0</v>
      </c>
      <c r="N1040" s="213">
        <v>0</v>
      </c>
      <c r="O1040" s="213">
        <v>0</v>
      </c>
      <c r="P1040" s="213">
        <v>149.58000000000001</v>
      </c>
      <c r="Q1040" s="213">
        <v>0</v>
      </c>
      <c r="R1040" s="213">
        <v>70.790000000000006</v>
      </c>
    </row>
    <row r="1041" spans="1:18">
      <c r="A1041" s="944" t="s">
        <v>23</v>
      </c>
      <c r="B1041" s="944" t="s">
        <v>435</v>
      </c>
      <c r="C1041" s="51" t="s">
        <v>4679</v>
      </c>
      <c r="D1041" s="51" t="s">
        <v>6614</v>
      </c>
      <c r="E1041" s="51" t="s">
        <v>6987</v>
      </c>
      <c r="F1041" s="287">
        <f t="shared" si="16"/>
        <v>1223.9100000000001</v>
      </c>
      <c r="G1041" s="213">
        <v>187.86</v>
      </c>
      <c r="H1041" s="213">
        <v>0</v>
      </c>
      <c r="I1041" s="213">
        <v>337.89</v>
      </c>
      <c r="J1041" s="213">
        <v>198.69</v>
      </c>
      <c r="K1041" s="213">
        <v>0</v>
      </c>
      <c r="L1041" s="213">
        <v>166.45</v>
      </c>
      <c r="M1041" s="213">
        <v>0</v>
      </c>
      <c r="N1041" s="213">
        <v>0</v>
      </c>
      <c r="O1041" s="213">
        <v>0</v>
      </c>
      <c r="P1041" s="213">
        <v>333.02</v>
      </c>
      <c r="Q1041" s="213">
        <v>0</v>
      </c>
      <c r="R1041" s="213">
        <v>299.27</v>
      </c>
    </row>
    <row r="1042" spans="1:18">
      <c r="A1042" s="944" t="s">
        <v>23</v>
      </c>
      <c r="B1042" s="944" t="s">
        <v>437</v>
      </c>
      <c r="C1042" s="51" t="s">
        <v>4679</v>
      </c>
      <c r="D1042" s="51" t="s">
        <v>6614</v>
      </c>
      <c r="E1042" s="51" t="s">
        <v>6987</v>
      </c>
      <c r="F1042" s="287">
        <f t="shared" si="16"/>
        <v>1457.08</v>
      </c>
      <c r="G1042" s="213">
        <v>0</v>
      </c>
      <c r="H1042" s="213">
        <v>65.209999999999994</v>
      </c>
      <c r="I1042" s="213">
        <v>65.53</v>
      </c>
      <c r="J1042" s="213">
        <v>96.12</v>
      </c>
      <c r="K1042" s="213">
        <v>58.39</v>
      </c>
      <c r="L1042" s="213">
        <v>569.88</v>
      </c>
      <c r="M1042" s="213">
        <v>245.84</v>
      </c>
      <c r="N1042" s="213">
        <v>201.8</v>
      </c>
      <c r="O1042" s="213">
        <v>51.04</v>
      </c>
      <c r="P1042" s="213">
        <v>51.04</v>
      </c>
      <c r="Q1042" s="213">
        <v>52.23</v>
      </c>
      <c r="R1042" s="213">
        <v>104.44</v>
      </c>
    </row>
    <row r="1043" spans="1:18">
      <c r="A1043" s="944" t="s">
        <v>23</v>
      </c>
      <c r="B1043" s="944" t="s">
        <v>437</v>
      </c>
      <c r="C1043" s="51" t="s">
        <v>4679</v>
      </c>
      <c r="D1043" s="51" t="s">
        <v>6614</v>
      </c>
      <c r="E1043" s="51" t="s">
        <v>6987</v>
      </c>
      <c r="F1043" s="287">
        <f t="shared" si="16"/>
        <v>906.16000000000008</v>
      </c>
      <c r="G1043" s="213">
        <v>94.41</v>
      </c>
      <c r="H1043" s="213">
        <v>1.04</v>
      </c>
      <c r="I1043" s="213">
        <v>155.02000000000001</v>
      </c>
      <c r="J1043" s="213">
        <v>1.33</v>
      </c>
      <c r="K1043" s="213">
        <v>94.06</v>
      </c>
      <c r="L1043" s="213">
        <v>93.16</v>
      </c>
      <c r="M1043" s="213">
        <v>93.58</v>
      </c>
      <c r="N1043" s="213">
        <v>94.95</v>
      </c>
      <c r="O1043" s="213">
        <v>135.75</v>
      </c>
      <c r="P1043" s="213">
        <v>54.34</v>
      </c>
      <c r="Q1043" s="213">
        <v>88.52</v>
      </c>
      <c r="R1043" s="213">
        <v>184.89</v>
      </c>
    </row>
    <row r="1044" spans="1:18">
      <c r="A1044" s="944" t="s">
        <v>23</v>
      </c>
      <c r="B1044" s="944" t="s">
        <v>437</v>
      </c>
      <c r="C1044" s="51" t="s">
        <v>4679</v>
      </c>
      <c r="D1044" s="51" t="s">
        <v>6614</v>
      </c>
      <c r="E1044" s="51" t="s">
        <v>6987</v>
      </c>
      <c r="F1044" s="287">
        <f t="shared" si="16"/>
        <v>1016.5000000000002</v>
      </c>
      <c r="G1044" s="213">
        <v>90.95</v>
      </c>
      <c r="H1044" s="213">
        <v>90.95</v>
      </c>
      <c r="I1044" s="213">
        <v>90.95</v>
      </c>
      <c r="J1044" s="213">
        <v>90.95</v>
      </c>
      <c r="K1044" s="213">
        <v>90.95</v>
      </c>
      <c r="L1044" s="213">
        <v>90.95</v>
      </c>
      <c r="M1044" s="213">
        <v>90.95</v>
      </c>
      <c r="N1044" s="213">
        <v>90.95</v>
      </c>
      <c r="O1044" s="213">
        <v>90.95</v>
      </c>
      <c r="P1044" s="213">
        <v>90.95</v>
      </c>
      <c r="Q1044" s="213">
        <v>107</v>
      </c>
      <c r="R1044" s="213">
        <v>107</v>
      </c>
    </row>
    <row r="1045" spans="1:18">
      <c r="A1045" s="944" t="s">
        <v>23</v>
      </c>
      <c r="B1045" s="944" t="s">
        <v>437</v>
      </c>
      <c r="C1045" s="51" t="s">
        <v>4679</v>
      </c>
      <c r="D1045" s="51" t="s">
        <v>6614</v>
      </c>
      <c r="E1045" s="51" t="s">
        <v>6987</v>
      </c>
      <c r="F1045" s="287">
        <f t="shared" si="16"/>
        <v>3309.96</v>
      </c>
      <c r="G1045" s="213">
        <v>0</v>
      </c>
      <c r="H1045" s="213">
        <v>337.02</v>
      </c>
      <c r="I1045" s="213">
        <v>348.26</v>
      </c>
      <c r="J1045" s="213">
        <v>348.26</v>
      </c>
      <c r="K1045" s="213">
        <v>348.26</v>
      </c>
      <c r="L1045" s="213">
        <v>186.86</v>
      </c>
      <c r="M1045" s="213">
        <v>348.26</v>
      </c>
      <c r="N1045" s="213">
        <v>348.26</v>
      </c>
      <c r="O1045" s="213">
        <v>348.26</v>
      </c>
      <c r="P1045" s="213">
        <v>348.26</v>
      </c>
      <c r="Q1045" s="213">
        <v>348.26</v>
      </c>
      <c r="R1045" s="213">
        <v>696.52</v>
      </c>
    </row>
    <row r="1046" spans="1:18">
      <c r="A1046" s="944" t="s">
        <v>23</v>
      </c>
      <c r="B1046" s="944" t="s">
        <v>437</v>
      </c>
      <c r="C1046" s="51" t="s">
        <v>4679</v>
      </c>
      <c r="D1046" s="51" t="s">
        <v>6614</v>
      </c>
      <c r="E1046" s="51" t="s">
        <v>6987</v>
      </c>
      <c r="F1046" s="287">
        <f t="shared" si="16"/>
        <v>1373.36</v>
      </c>
      <c r="G1046" s="213">
        <v>182.6</v>
      </c>
      <c r="H1046" s="213">
        <v>91.3</v>
      </c>
      <c r="I1046" s="213">
        <v>91.3</v>
      </c>
      <c r="J1046" s="213">
        <v>91.3</v>
      </c>
      <c r="K1046" s="213">
        <v>65.3</v>
      </c>
      <c r="L1046" s="213">
        <v>389.18</v>
      </c>
      <c r="M1046" s="213">
        <v>65.3</v>
      </c>
      <c r="N1046" s="213">
        <v>26</v>
      </c>
      <c r="O1046" s="213">
        <v>182.6</v>
      </c>
      <c r="P1046" s="213">
        <v>91.3</v>
      </c>
      <c r="Q1046" s="213">
        <v>97.18</v>
      </c>
      <c r="R1046" s="213">
        <v>0</v>
      </c>
    </row>
    <row r="1047" spans="1:18">
      <c r="A1047" s="944" t="s">
        <v>23</v>
      </c>
      <c r="B1047" s="944" t="s">
        <v>437</v>
      </c>
      <c r="C1047" s="51" t="s">
        <v>4679</v>
      </c>
      <c r="D1047" s="51" t="s">
        <v>6614</v>
      </c>
      <c r="E1047" s="51" t="s">
        <v>6987</v>
      </c>
      <c r="F1047" s="287">
        <f t="shared" si="16"/>
        <v>4050.24</v>
      </c>
      <c r="G1047" s="213">
        <v>560.16999999999996</v>
      </c>
      <c r="H1047" s="213">
        <v>443.78</v>
      </c>
      <c r="I1047" s="213">
        <v>628.34</v>
      </c>
      <c r="J1047" s="213">
        <v>424.35</v>
      </c>
      <c r="K1047" s="213">
        <v>298.14</v>
      </c>
      <c r="L1047" s="213">
        <v>300.77</v>
      </c>
      <c r="M1047" s="213">
        <v>370.07</v>
      </c>
      <c r="N1047" s="213">
        <v>363.32</v>
      </c>
      <c r="O1047" s="213">
        <v>137.35</v>
      </c>
      <c r="P1047" s="213">
        <v>249.39</v>
      </c>
      <c r="Q1047" s="213">
        <v>274.56</v>
      </c>
      <c r="R1047" s="213">
        <v>426.38</v>
      </c>
    </row>
    <row r="1048" spans="1:18">
      <c r="A1048" s="944" t="s">
        <v>23</v>
      </c>
      <c r="B1048" s="944" t="s">
        <v>437</v>
      </c>
      <c r="C1048" s="51" t="s">
        <v>4679</v>
      </c>
      <c r="D1048" s="51" t="s">
        <v>6614</v>
      </c>
      <c r="E1048" s="51" t="s">
        <v>6987</v>
      </c>
      <c r="F1048" s="287">
        <f t="shared" si="16"/>
        <v>2357.98</v>
      </c>
      <c r="G1048" s="213">
        <v>28.78</v>
      </c>
      <c r="H1048" s="213">
        <v>216.78</v>
      </c>
      <c r="I1048" s="213">
        <v>216.78</v>
      </c>
      <c r="J1048" s="213">
        <v>216.78</v>
      </c>
      <c r="K1048" s="213">
        <v>216.78</v>
      </c>
      <c r="L1048" s="213">
        <v>378.18</v>
      </c>
      <c r="M1048" s="213">
        <v>216.78</v>
      </c>
      <c r="N1048" s="213">
        <v>216.78</v>
      </c>
      <c r="O1048" s="213">
        <v>216.78</v>
      </c>
      <c r="P1048" s="213">
        <v>216.78</v>
      </c>
      <c r="Q1048" s="213">
        <v>216.78</v>
      </c>
      <c r="R1048" s="213">
        <v>403.64</v>
      </c>
    </row>
    <row r="1049" spans="1:18">
      <c r="A1049" s="944" t="s">
        <v>23</v>
      </c>
      <c r="B1049" s="944" t="s">
        <v>437</v>
      </c>
      <c r="C1049" s="51" t="s">
        <v>4679</v>
      </c>
      <c r="D1049" s="51" t="s">
        <v>6614</v>
      </c>
      <c r="E1049" s="51" t="s">
        <v>6987</v>
      </c>
      <c r="F1049" s="287">
        <f t="shared" si="16"/>
        <v>24513.91</v>
      </c>
      <c r="G1049" s="213">
        <v>235.26</v>
      </c>
      <c r="H1049" s="213">
        <v>4478.66</v>
      </c>
      <c r="I1049" s="213">
        <v>2786.22</v>
      </c>
      <c r="J1049" s="213">
        <v>2686.88</v>
      </c>
      <c r="K1049" s="213">
        <v>2756.67</v>
      </c>
      <c r="L1049" s="213">
        <v>2156.66</v>
      </c>
      <c r="M1049" s="213">
        <v>1434.29</v>
      </c>
      <c r="N1049" s="213">
        <v>2201.2600000000002</v>
      </c>
      <c r="O1049" s="213">
        <v>1918.45</v>
      </c>
      <c r="P1049" s="213">
        <v>2249.2600000000002</v>
      </c>
      <c r="Q1049" s="213">
        <v>1610.3</v>
      </c>
      <c r="R1049" s="213">
        <v>2694.42</v>
      </c>
    </row>
    <row r="1050" spans="1:18">
      <c r="A1050" s="944" t="s">
        <v>5795</v>
      </c>
      <c r="B1050" s="944" t="s">
        <v>438</v>
      </c>
      <c r="C1050" s="51" t="s">
        <v>4679</v>
      </c>
      <c r="D1050" s="51" t="s">
        <v>6616</v>
      </c>
      <c r="E1050" s="51" t="s">
        <v>6987</v>
      </c>
      <c r="F1050" s="287">
        <f t="shared" si="16"/>
        <v>1218.9600000000003</v>
      </c>
      <c r="G1050" s="213">
        <v>109.94</v>
      </c>
      <c r="H1050" s="213">
        <v>109.94</v>
      </c>
      <c r="I1050" s="213">
        <v>109.94</v>
      </c>
      <c r="J1050" s="213">
        <v>109.94</v>
      </c>
      <c r="K1050" s="213">
        <v>109.94</v>
      </c>
      <c r="L1050" s="213">
        <v>109.94</v>
      </c>
      <c r="M1050" s="213">
        <v>109.94</v>
      </c>
      <c r="N1050" s="213">
        <v>109.94</v>
      </c>
      <c r="O1050" s="213">
        <v>109.94</v>
      </c>
      <c r="P1050" s="213">
        <v>109.94</v>
      </c>
      <c r="Q1050" s="213">
        <v>119.56</v>
      </c>
      <c r="R1050" s="213">
        <v>109.94</v>
      </c>
    </row>
    <row r="1051" spans="1:18">
      <c r="A1051" s="944" t="s">
        <v>5795</v>
      </c>
      <c r="B1051" s="944" t="s">
        <v>438</v>
      </c>
      <c r="C1051" s="51" t="s">
        <v>4679</v>
      </c>
      <c r="D1051" s="51" t="s">
        <v>6616</v>
      </c>
      <c r="E1051" s="51" t="s">
        <v>6987</v>
      </c>
      <c r="F1051" s="287">
        <f t="shared" si="16"/>
        <v>365.9</v>
      </c>
      <c r="G1051" s="213">
        <v>55.3</v>
      </c>
      <c r="H1051" s="213">
        <v>39.64</v>
      </c>
      <c r="I1051" s="213">
        <v>140.91999999999999</v>
      </c>
      <c r="J1051" s="213">
        <v>0</v>
      </c>
      <c r="K1051" s="213">
        <v>11.66</v>
      </c>
      <c r="L1051" s="213">
        <v>41.95</v>
      </c>
      <c r="M1051" s="213">
        <v>32.380000000000003</v>
      </c>
      <c r="N1051" s="213">
        <v>29.55</v>
      </c>
      <c r="O1051" s="213">
        <v>0</v>
      </c>
      <c r="P1051" s="213">
        <v>0</v>
      </c>
      <c r="Q1051" s="213">
        <v>14.5</v>
      </c>
      <c r="R1051" s="213">
        <v>28.79</v>
      </c>
    </row>
    <row r="1052" spans="1:18">
      <c r="A1052" s="944" t="s">
        <v>23</v>
      </c>
      <c r="B1052" s="944" t="s">
        <v>440</v>
      </c>
      <c r="C1052" s="51" t="s">
        <v>4679</v>
      </c>
      <c r="D1052" s="51" t="s">
        <v>6614</v>
      </c>
      <c r="E1052" s="51" t="s">
        <v>6987</v>
      </c>
      <c r="F1052" s="287">
        <f t="shared" si="16"/>
        <v>1059.8200000000002</v>
      </c>
      <c r="G1052" s="213">
        <v>0</v>
      </c>
      <c r="H1052" s="213">
        <v>87.25</v>
      </c>
      <c r="I1052" s="213">
        <v>89.5</v>
      </c>
      <c r="J1052" s="213">
        <v>90.8</v>
      </c>
      <c r="K1052" s="213">
        <v>85.54</v>
      </c>
      <c r="L1052" s="213">
        <v>248.86</v>
      </c>
      <c r="M1052" s="213">
        <v>84.08</v>
      </c>
      <c r="N1052" s="213">
        <v>136.32</v>
      </c>
      <c r="O1052" s="213">
        <v>78.84</v>
      </c>
      <c r="P1052" s="213">
        <v>78.84</v>
      </c>
      <c r="Q1052" s="213">
        <v>79.790000000000006</v>
      </c>
      <c r="R1052" s="213">
        <v>159.58000000000001</v>
      </c>
    </row>
    <row r="1053" spans="1:18">
      <c r="A1053" s="944" t="s">
        <v>23</v>
      </c>
      <c r="B1053" s="944" t="s">
        <v>440</v>
      </c>
      <c r="C1053" s="51" t="s">
        <v>4679</v>
      </c>
      <c r="D1053" s="51" t="s">
        <v>6614</v>
      </c>
      <c r="E1053" s="51" t="s">
        <v>6987</v>
      </c>
      <c r="F1053" s="287">
        <f t="shared" si="16"/>
        <v>1639.0300000000002</v>
      </c>
      <c r="G1053" s="213">
        <v>149.46</v>
      </c>
      <c r="H1053" s="213">
        <v>268.22000000000003</v>
      </c>
      <c r="I1053" s="213">
        <v>99.02</v>
      </c>
      <c r="J1053" s="213">
        <v>153.84</v>
      </c>
      <c r="K1053" s="213">
        <v>95.87</v>
      </c>
      <c r="L1053" s="213">
        <v>144.28</v>
      </c>
      <c r="M1053" s="213">
        <v>132.61000000000001</v>
      </c>
      <c r="N1053" s="213">
        <v>97.49</v>
      </c>
      <c r="O1053" s="213">
        <v>208.59</v>
      </c>
      <c r="P1053" s="213">
        <v>133.19</v>
      </c>
      <c r="Q1053" s="213">
        <v>156.46</v>
      </c>
      <c r="R1053" s="213">
        <v>239.22</v>
      </c>
    </row>
    <row r="1054" spans="1:18">
      <c r="A1054" s="944" t="s">
        <v>23</v>
      </c>
      <c r="B1054" s="944" t="s">
        <v>440</v>
      </c>
      <c r="C1054" s="51" t="s">
        <v>4679</v>
      </c>
      <c r="D1054" s="51" t="s">
        <v>6614</v>
      </c>
      <c r="E1054" s="51" t="s">
        <v>6987</v>
      </c>
      <c r="F1054" s="287">
        <f t="shared" si="16"/>
        <v>388.27</v>
      </c>
      <c r="G1054" s="213">
        <v>76.959999999999994</v>
      </c>
      <c r="H1054" s="213">
        <v>38.479999999999997</v>
      </c>
      <c r="I1054" s="213">
        <v>0</v>
      </c>
      <c r="J1054" s="213">
        <v>38.479999999999997</v>
      </c>
      <c r="K1054" s="213">
        <v>38.479999999999997</v>
      </c>
      <c r="L1054" s="213">
        <v>38.479999999999997</v>
      </c>
      <c r="M1054" s="213">
        <v>38.479999999999997</v>
      </c>
      <c r="N1054" s="213">
        <v>0</v>
      </c>
      <c r="O1054" s="213">
        <v>38.479999999999997</v>
      </c>
      <c r="P1054" s="213">
        <v>38.479999999999997</v>
      </c>
      <c r="Q1054" s="213">
        <v>41.95</v>
      </c>
      <c r="R1054" s="213">
        <v>0</v>
      </c>
    </row>
    <row r="1055" spans="1:18">
      <c r="A1055" s="944" t="s">
        <v>23</v>
      </c>
      <c r="B1055" s="944" t="s">
        <v>440</v>
      </c>
      <c r="C1055" s="51" t="s">
        <v>4679</v>
      </c>
      <c r="D1055" s="51" t="s">
        <v>6614</v>
      </c>
      <c r="E1055" s="51" t="s">
        <v>6987</v>
      </c>
      <c r="F1055" s="287">
        <f t="shared" si="16"/>
        <v>2451.9999999999995</v>
      </c>
      <c r="G1055" s="213">
        <v>0</v>
      </c>
      <c r="H1055" s="213">
        <v>446</v>
      </c>
      <c r="I1055" s="213">
        <v>514.25</v>
      </c>
      <c r="J1055" s="213">
        <v>232.56</v>
      </c>
      <c r="K1055" s="213">
        <v>160.09</v>
      </c>
      <c r="L1055" s="213">
        <v>161.66</v>
      </c>
      <c r="M1055" s="213">
        <v>217.74</v>
      </c>
      <c r="N1055" s="213">
        <v>249.82</v>
      </c>
      <c r="O1055" s="213">
        <v>152.75</v>
      </c>
      <c r="P1055" s="213">
        <v>184.93</v>
      </c>
      <c r="Q1055" s="213">
        <v>132.19999999999999</v>
      </c>
      <c r="R1055" s="213">
        <v>427.59</v>
      </c>
    </row>
    <row r="1056" spans="1:18">
      <c r="A1056" s="944" t="s">
        <v>23</v>
      </c>
      <c r="B1056" s="944" t="s">
        <v>440</v>
      </c>
      <c r="C1056" s="51" t="s">
        <v>4679</v>
      </c>
      <c r="D1056" s="51" t="s">
        <v>6614</v>
      </c>
      <c r="E1056" s="51" t="s">
        <v>6987</v>
      </c>
      <c r="F1056" s="287">
        <f t="shared" si="16"/>
        <v>650.65</v>
      </c>
      <c r="G1056" s="213">
        <v>0</v>
      </c>
      <c r="H1056" s="213">
        <v>0</v>
      </c>
      <c r="I1056" s="213">
        <v>0</v>
      </c>
      <c r="J1056" s="213">
        <v>0</v>
      </c>
      <c r="K1056" s="213">
        <v>0</v>
      </c>
      <c r="L1056" s="213">
        <v>293.02999999999997</v>
      </c>
      <c r="M1056" s="213">
        <v>0</v>
      </c>
      <c r="N1056" s="213">
        <v>0</v>
      </c>
      <c r="O1056" s="213">
        <v>357.62</v>
      </c>
      <c r="P1056" s="213">
        <v>0</v>
      </c>
      <c r="Q1056" s="213">
        <v>0</v>
      </c>
      <c r="R1056" s="213">
        <v>0</v>
      </c>
    </row>
    <row r="1057" spans="1:18">
      <c r="A1057" s="944" t="s">
        <v>23</v>
      </c>
      <c r="B1057" s="944" t="s">
        <v>440</v>
      </c>
      <c r="C1057" s="51" t="s">
        <v>4679</v>
      </c>
      <c r="D1057" s="51" t="s">
        <v>6614</v>
      </c>
      <c r="E1057" s="51" t="s">
        <v>6987</v>
      </c>
      <c r="F1057" s="287">
        <f t="shared" si="16"/>
        <v>3345.19</v>
      </c>
      <c r="G1057" s="213">
        <v>0</v>
      </c>
      <c r="H1057" s="213">
        <v>111.5</v>
      </c>
      <c r="I1057" s="213">
        <v>111.5</v>
      </c>
      <c r="J1057" s="213">
        <v>573</v>
      </c>
      <c r="K1057" s="213">
        <v>147.29</v>
      </c>
      <c r="L1057" s="213">
        <v>111.5</v>
      </c>
      <c r="M1057" s="213">
        <v>514</v>
      </c>
      <c r="N1057" s="213">
        <v>437.07</v>
      </c>
      <c r="O1057" s="213">
        <v>514.39</v>
      </c>
      <c r="P1057" s="213">
        <v>824.94</v>
      </c>
      <c r="Q1057" s="213">
        <v>0</v>
      </c>
      <c r="R1057" s="213">
        <v>0</v>
      </c>
    </row>
    <row r="1058" spans="1:18">
      <c r="A1058" s="944" t="s">
        <v>23</v>
      </c>
      <c r="B1058" s="944" t="s">
        <v>440</v>
      </c>
      <c r="C1058" s="51" t="s">
        <v>4679</v>
      </c>
      <c r="D1058" s="51" t="s">
        <v>6614</v>
      </c>
      <c r="E1058" s="51" t="s">
        <v>6987</v>
      </c>
      <c r="F1058" s="287">
        <f t="shared" si="16"/>
        <v>592.17999999999995</v>
      </c>
      <c r="G1058" s="213">
        <v>62.65</v>
      </c>
      <c r="H1058" s="213">
        <v>61.74</v>
      </c>
      <c r="I1058" s="213">
        <v>55.63</v>
      </c>
      <c r="J1058" s="213">
        <v>51.62</v>
      </c>
      <c r="K1058" s="213">
        <v>0</v>
      </c>
      <c r="L1058" s="213">
        <v>140.86000000000001</v>
      </c>
      <c r="M1058" s="213">
        <v>46.01</v>
      </c>
      <c r="N1058" s="213">
        <v>0</v>
      </c>
      <c r="O1058" s="213">
        <v>113.91</v>
      </c>
      <c r="P1058" s="213">
        <v>31.56</v>
      </c>
      <c r="Q1058" s="213">
        <v>28.2</v>
      </c>
      <c r="R1058" s="213">
        <v>0</v>
      </c>
    </row>
    <row r="1059" spans="1:18">
      <c r="A1059" s="944" t="s">
        <v>23</v>
      </c>
      <c r="B1059" s="944" t="s">
        <v>436</v>
      </c>
      <c r="C1059" s="51" t="s">
        <v>4679</v>
      </c>
      <c r="D1059" s="51" t="s">
        <v>6614</v>
      </c>
      <c r="E1059" s="51" t="s">
        <v>6987</v>
      </c>
      <c r="F1059" s="287">
        <f t="shared" si="16"/>
        <v>1065.73</v>
      </c>
      <c r="G1059" s="213">
        <v>0</v>
      </c>
      <c r="H1059" s="213">
        <v>146.07</v>
      </c>
      <c r="I1059" s="213">
        <v>146.94999999999999</v>
      </c>
      <c r="J1059" s="213">
        <v>114.88</v>
      </c>
      <c r="K1059" s="213">
        <v>25.14</v>
      </c>
      <c r="L1059" s="213">
        <v>37.340000000000003</v>
      </c>
      <c r="M1059" s="213">
        <v>36.67</v>
      </c>
      <c r="N1059" s="213">
        <v>36.770000000000003</v>
      </c>
      <c r="O1059" s="213">
        <v>363.28</v>
      </c>
      <c r="P1059" s="213">
        <v>78.84</v>
      </c>
      <c r="Q1059" s="213">
        <v>79.790000000000006</v>
      </c>
      <c r="R1059" s="213">
        <v>243.14</v>
      </c>
    </row>
    <row r="1060" spans="1:18">
      <c r="A1060" s="944" t="s">
        <v>23</v>
      </c>
      <c r="B1060" s="944" t="s">
        <v>436</v>
      </c>
      <c r="C1060" s="51" t="s">
        <v>4679</v>
      </c>
      <c r="D1060" s="51" t="s">
        <v>6614</v>
      </c>
      <c r="E1060" s="51" t="s">
        <v>6987</v>
      </c>
      <c r="F1060" s="287">
        <f t="shared" si="16"/>
        <v>1210.4899999999998</v>
      </c>
      <c r="G1060" s="213">
        <v>105.76</v>
      </c>
      <c r="H1060" s="213">
        <v>108.02</v>
      </c>
      <c r="I1060" s="213">
        <v>108.02</v>
      </c>
      <c r="J1060" s="213">
        <v>107.52</v>
      </c>
      <c r="K1060" s="213">
        <v>193.33</v>
      </c>
      <c r="L1060" s="213">
        <v>206.4</v>
      </c>
      <c r="M1060" s="213">
        <v>35.85</v>
      </c>
      <c r="N1060" s="213">
        <v>35.35</v>
      </c>
      <c r="O1060" s="213">
        <v>95.38</v>
      </c>
      <c r="P1060" s="213">
        <v>107.98</v>
      </c>
      <c r="Q1060" s="213">
        <v>106.88</v>
      </c>
      <c r="R1060" s="213">
        <v>107.48</v>
      </c>
    </row>
    <row r="1061" spans="1:18">
      <c r="A1061" s="944" t="s">
        <v>23</v>
      </c>
      <c r="B1061" s="944" t="s">
        <v>436</v>
      </c>
      <c r="C1061" s="51" t="s">
        <v>4679</v>
      </c>
      <c r="D1061" s="51" t="s">
        <v>6614</v>
      </c>
      <c r="E1061" s="51" t="s">
        <v>6987</v>
      </c>
      <c r="F1061" s="287">
        <f t="shared" si="16"/>
        <v>844.36</v>
      </c>
      <c r="G1061" s="213">
        <v>76.760000000000005</v>
      </c>
      <c r="H1061" s="213">
        <v>76.760000000000005</v>
      </c>
      <c r="I1061" s="213">
        <v>76.760000000000005</v>
      </c>
      <c r="J1061" s="213">
        <v>76.760000000000005</v>
      </c>
      <c r="K1061" s="213">
        <v>0</v>
      </c>
      <c r="L1061" s="213">
        <v>153.52000000000001</v>
      </c>
      <c r="M1061" s="213">
        <v>76.760000000000005</v>
      </c>
      <c r="N1061" s="213">
        <v>0</v>
      </c>
      <c r="O1061" s="213">
        <v>153.52000000000001</v>
      </c>
      <c r="P1061" s="213">
        <v>76.760000000000005</v>
      </c>
      <c r="Q1061" s="213">
        <v>76.760000000000005</v>
      </c>
      <c r="R1061" s="213">
        <v>0</v>
      </c>
    </row>
    <row r="1062" spans="1:18">
      <c r="A1062" s="944" t="s">
        <v>23</v>
      </c>
      <c r="B1062" s="944" t="s">
        <v>436</v>
      </c>
      <c r="C1062" s="51" t="s">
        <v>4679</v>
      </c>
      <c r="D1062" s="51" t="s">
        <v>6614</v>
      </c>
      <c r="E1062" s="51" t="s">
        <v>6987</v>
      </c>
      <c r="F1062" s="287">
        <f t="shared" si="16"/>
        <v>4055.2599999999993</v>
      </c>
      <c r="G1062" s="213">
        <v>368.66</v>
      </c>
      <c r="H1062" s="213">
        <v>368.66</v>
      </c>
      <c r="I1062" s="213">
        <v>368.66</v>
      </c>
      <c r="J1062" s="213">
        <v>368.66</v>
      </c>
      <c r="K1062" s="213">
        <v>368.66</v>
      </c>
      <c r="L1062" s="213">
        <v>368.66</v>
      </c>
      <c r="M1062" s="213">
        <v>368.66</v>
      </c>
      <c r="N1062" s="213">
        <v>368.66</v>
      </c>
      <c r="O1062" s="213">
        <v>368.66</v>
      </c>
      <c r="P1062" s="213">
        <v>368.66</v>
      </c>
      <c r="Q1062" s="213">
        <v>368.66</v>
      </c>
      <c r="R1062" s="213">
        <v>368.66</v>
      </c>
    </row>
    <row r="1063" spans="1:18">
      <c r="A1063" s="944" t="s">
        <v>23</v>
      </c>
      <c r="B1063" s="944" t="s">
        <v>436</v>
      </c>
      <c r="C1063" s="51" t="s">
        <v>4679</v>
      </c>
      <c r="D1063" s="51" t="s">
        <v>6614</v>
      </c>
      <c r="E1063" s="51" t="s">
        <v>6987</v>
      </c>
      <c r="F1063" s="287">
        <f t="shared" si="16"/>
        <v>1555.52</v>
      </c>
      <c r="G1063" s="213">
        <v>88.66</v>
      </c>
      <c r="H1063" s="213">
        <v>44.33</v>
      </c>
      <c r="I1063" s="213">
        <v>44.33</v>
      </c>
      <c r="J1063" s="213">
        <v>44.33</v>
      </c>
      <c r="K1063" s="213">
        <v>44.33</v>
      </c>
      <c r="L1063" s="213">
        <v>44.33</v>
      </c>
      <c r="M1063" s="213">
        <v>44.33</v>
      </c>
      <c r="N1063" s="213">
        <v>0</v>
      </c>
      <c r="O1063" s="213">
        <v>88.66</v>
      </c>
      <c r="P1063" s="213">
        <v>44.33</v>
      </c>
      <c r="Q1063" s="213">
        <v>1067.8900000000001</v>
      </c>
      <c r="R1063" s="213">
        <v>0</v>
      </c>
    </row>
    <row r="1064" spans="1:18">
      <c r="A1064" s="944" t="s">
        <v>23</v>
      </c>
      <c r="B1064" s="944" t="s">
        <v>436</v>
      </c>
      <c r="C1064" s="51" t="s">
        <v>4679</v>
      </c>
      <c r="D1064" s="51" t="s">
        <v>6614</v>
      </c>
      <c r="E1064" s="51" t="s">
        <v>6987</v>
      </c>
      <c r="F1064" s="287">
        <f t="shared" si="16"/>
        <v>6584.6999999999989</v>
      </c>
      <c r="G1064" s="213">
        <v>0</v>
      </c>
      <c r="H1064" s="213">
        <v>685.25</v>
      </c>
      <c r="I1064" s="213">
        <v>751.82</v>
      </c>
      <c r="J1064" s="213">
        <v>520.71</v>
      </c>
      <c r="K1064" s="213">
        <v>455.22</v>
      </c>
      <c r="L1064" s="213">
        <v>655.16999999999996</v>
      </c>
      <c r="M1064" s="213">
        <v>668.58</v>
      </c>
      <c r="N1064" s="213">
        <v>744.87</v>
      </c>
      <c r="O1064" s="213">
        <v>867.69</v>
      </c>
      <c r="P1064" s="213">
        <v>821.45</v>
      </c>
      <c r="Q1064" s="213">
        <v>413.94</v>
      </c>
      <c r="R1064" s="213">
        <v>1245.4000000000001</v>
      </c>
    </row>
    <row r="1065" spans="1:18">
      <c r="A1065" s="944" t="s">
        <v>23</v>
      </c>
      <c r="B1065" s="944" t="s">
        <v>436</v>
      </c>
      <c r="C1065" s="51" t="s">
        <v>4679</v>
      </c>
      <c r="D1065" s="51" t="s">
        <v>6614</v>
      </c>
      <c r="E1065" s="51" t="s">
        <v>6987</v>
      </c>
      <c r="F1065" s="287">
        <f t="shared" si="16"/>
        <v>2275.48</v>
      </c>
      <c r="G1065" s="213">
        <v>0</v>
      </c>
      <c r="H1065" s="213">
        <v>0</v>
      </c>
      <c r="I1065" s="213">
        <v>0</v>
      </c>
      <c r="J1065" s="213">
        <v>0</v>
      </c>
      <c r="K1065" s="213">
        <v>0</v>
      </c>
      <c r="L1065" s="213">
        <v>0</v>
      </c>
      <c r="M1065" s="213">
        <v>0</v>
      </c>
      <c r="N1065" s="213">
        <v>799.81</v>
      </c>
      <c r="O1065" s="213">
        <v>651.20000000000005</v>
      </c>
      <c r="P1065" s="213">
        <v>824.47</v>
      </c>
      <c r="Q1065" s="213">
        <v>0</v>
      </c>
      <c r="R1065" s="213">
        <v>0</v>
      </c>
    </row>
    <row r="1066" spans="1:18">
      <c r="A1066" s="944" t="s">
        <v>23</v>
      </c>
      <c r="B1066" s="944" t="s">
        <v>436</v>
      </c>
      <c r="C1066" s="51" t="s">
        <v>4679</v>
      </c>
      <c r="D1066" s="51" t="s">
        <v>6614</v>
      </c>
      <c r="E1066" s="51" t="s">
        <v>6987</v>
      </c>
      <c r="F1066" s="287">
        <f t="shared" si="16"/>
        <v>21968.38</v>
      </c>
      <c r="G1066" s="213">
        <v>2242.65</v>
      </c>
      <c r="H1066" s="213">
        <v>4849.6400000000003</v>
      </c>
      <c r="I1066" s="213">
        <v>2716.94</v>
      </c>
      <c r="J1066" s="213">
        <v>3059.53</v>
      </c>
      <c r="K1066" s="213">
        <v>2268.59</v>
      </c>
      <c r="L1066" s="213">
        <v>303.06</v>
      </c>
      <c r="M1066" s="213">
        <v>693.49</v>
      </c>
      <c r="N1066" s="213">
        <v>-811.05</v>
      </c>
      <c r="O1066" s="213">
        <v>3453.25</v>
      </c>
      <c r="P1066" s="213">
        <v>1454.87</v>
      </c>
      <c r="Q1066" s="213">
        <v>1737.41</v>
      </c>
      <c r="R1066" s="213">
        <v>1609.3</v>
      </c>
    </row>
    <row r="1067" spans="1:18">
      <c r="A1067" s="944" t="s">
        <v>5795</v>
      </c>
      <c r="B1067" s="944" t="s">
        <v>439</v>
      </c>
      <c r="C1067" s="51" t="s">
        <v>4679</v>
      </c>
      <c r="D1067" s="51" t="s">
        <v>6616</v>
      </c>
      <c r="E1067" s="51" t="s">
        <v>6987</v>
      </c>
      <c r="F1067" s="287">
        <f t="shared" si="16"/>
        <v>742.36000000000013</v>
      </c>
      <c r="G1067" s="213">
        <v>0</v>
      </c>
      <c r="H1067" s="213">
        <v>31.72</v>
      </c>
      <c r="I1067" s="213">
        <v>103.63</v>
      </c>
      <c r="J1067" s="213">
        <v>71.650000000000006</v>
      </c>
      <c r="K1067" s="213">
        <v>64.17</v>
      </c>
      <c r="L1067" s="213">
        <v>73.48</v>
      </c>
      <c r="M1067" s="213">
        <v>77.290000000000006</v>
      </c>
      <c r="N1067" s="213">
        <v>73.540000000000006</v>
      </c>
      <c r="O1067" s="213">
        <v>81.66</v>
      </c>
      <c r="P1067" s="213">
        <v>81.66</v>
      </c>
      <c r="Q1067" s="213">
        <v>83.56</v>
      </c>
      <c r="R1067" s="213">
        <v>83.56</v>
      </c>
    </row>
    <row r="1068" spans="1:18">
      <c r="A1068" s="944" t="s">
        <v>5795</v>
      </c>
      <c r="B1068" s="944" t="s">
        <v>439</v>
      </c>
      <c r="C1068" s="51" t="s">
        <v>4679</v>
      </c>
      <c r="D1068" s="51" t="s">
        <v>6616</v>
      </c>
      <c r="E1068" s="51" t="s">
        <v>6987</v>
      </c>
      <c r="F1068" s="287">
        <f t="shared" si="16"/>
        <v>2180.75</v>
      </c>
      <c r="G1068" s="213">
        <v>191.5</v>
      </c>
      <c r="H1068" s="213">
        <v>199.52</v>
      </c>
      <c r="I1068" s="213">
        <v>189.06</v>
      </c>
      <c r="J1068" s="213">
        <v>186.65</v>
      </c>
      <c r="K1068" s="213">
        <v>229.42</v>
      </c>
      <c r="L1068" s="213">
        <v>225.55</v>
      </c>
      <c r="M1068" s="213">
        <v>188.63</v>
      </c>
      <c r="N1068" s="213">
        <v>152.16999999999999</v>
      </c>
      <c r="O1068" s="213">
        <v>231.37</v>
      </c>
      <c r="P1068" s="213">
        <v>192.75</v>
      </c>
      <c r="Q1068" s="213">
        <v>194.13</v>
      </c>
      <c r="R1068" s="213">
        <v>159.13999999999999</v>
      </c>
    </row>
    <row r="1069" spans="1:18">
      <c r="A1069" s="944" t="s">
        <v>5795</v>
      </c>
      <c r="B1069" s="944" t="s">
        <v>439</v>
      </c>
      <c r="C1069" s="51" t="s">
        <v>4679</v>
      </c>
      <c r="D1069" s="51" t="s">
        <v>6616</v>
      </c>
      <c r="E1069" s="51" t="s">
        <v>6987</v>
      </c>
      <c r="F1069" s="287">
        <f t="shared" si="16"/>
        <v>914.68000000000006</v>
      </c>
      <c r="G1069" s="213">
        <v>75.98</v>
      </c>
      <c r="H1069" s="213">
        <v>75.98</v>
      </c>
      <c r="I1069" s="213">
        <v>75.98</v>
      </c>
      <c r="J1069" s="213">
        <v>200.86</v>
      </c>
      <c r="K1069" s="213">
        <v>0</v>
      </c>
      <c r="L1069" s="213">
        <v>80.98</v>
      </c>
      <c r="M1069" s="213">
        <v>80.98</v>
      </c>
      <c r="N1069" s="213">
        <v>80.98</v>
      </c>
      <c r="O1069" s="213">
        <v>80.98</v>
      </c>
      <c r="P1069" s="213">
        <v>80.98</v>
      </c>
      <c r="Q1069" s="213">
        <v>80.98</v>
      </c>
      <c r="R1069" s="213">
        <v>80.98</v>
      </c>
    </row>
    <row r="1070" spans="1:18">
      <c r="A1070" s="944" t="s">
        <v>5795</v>
      </c>
      <c r="B1070" s="944" t="s">
        <v>439</v>
      </c>
      <c r="C1070" s="51" t="s">
        <v>4679</v>
      </c>
      <c r="D1070" s="51" t="s">
        <v>6616</v>
      </c>
      <c r="E1070" s="51" t="s">
        <v>6987</v>
      </c>
      <c r="F1070" s="287">
        <f t="shared" si="16"/>
        <v>1991.6000000000001</v>
      </c>
      <c r="G1070" s="213">
        <v>165.7</v>
      </c>
      <c r="H1070" s="213">
        <v>165.7</v>
      </c>
      <c r="I1070" s="213">
        <v>165.7</v>
      </c>
      <c r="J1070" s="213">
        <v>165.7</v>
      </c>
      <c r="K1070" s="213">
        <v>165.7</v>
      </c>
      <c r="L1070" s="213">
        <v>165.7</v>
      </c>
      <c r="M1070" s="213">
        <v>165.7</v>
      </c>
      <c r="N1070" s="213">
        <v>319.60000000000002</v>
      </c>
      <c r="O1070" s="213">
        <v>165.7</v>
      </c>
      <c r="P1070" s="213">
        <v>180.7</v>
      </c>
      <c r="Q1070" s="213">
        <v>165.7</v>
      </c>
      <c r="R1070" s="213">
        <v>165.7</v>
      </c>
    </row>
    <row r="1071" spans="1:18">
      <c r="A1071" s="944" t="s">
        <v>5795</v>
      </c>
      <c r="B1071" s="944" t="s">
        <v>439</v>
      </c>
      <c r="C1071" s="51" t="s">
        <v>4679</v>
      </c>
      <c r="D1071" s="51" t="s">
        <v>6616</v>
      </c>
      <c r="E1071" s="51" t="s">
        <v>6987</v>
      </c>
      <c r="F1071" s="287">
        <f t="shared" si="16"/>
        <v>2331.1800000000003</v>
      </c>
      <c r="G1071" s="213">
        <v>702.78</v>
      </c>
      <c r="H1071" s="213">
        <v>124.47</v>
      </c>
      <c r="I1071" s="213">
        <v>183.75</v>
      </c>
      <c r="J1071" s="213">
        <v>106.13</v>
      </c>
      <c r="K1071" s="213">
        <v>143</v>
      </c>
      <c r="L1071" s="213">
        <v>173.98</v>
      </c>
      <c r="M1071" s="213">
        <v>143.88</v>
      </c>
      <c r="N1071" s="213">
        <v>161.63</v>
      </c>
      <c r="O1071" s="213">
        <v>313.27</v>
      </c>
      <c r="P1071" s="213">
        <v>146.80000000000001</v>
      </c>
      <c r="Q1071" s="213">
        <v>131.49</v>
      </c>
      <c r="R1071" s="213">
        <v>144.02000000000001</v>
      </c>
    </row>
    <row r="1072" spans="1:18">
      <c r="A1072" s="944" t="s">
        <v>5795</v>
      </c>
      <c r="B1072" s="944" t="s">
        <v>439</v>
      </c>
      <c r="C1072" s="51" t="s">
        <v>4679</v>
      </c>
      <c r="D1072" s="51" t="s">
        <v>6616</v>
      </c>
      <c r="E1072" s="51" t="s">
        <v>6987</v>
      </c>
      <c r="F1072" s="287">
        <f t="shared" si="16"/>
        <v>2144.38</v>
      </c>
      <c r="G1072" s="213">
        <v>0</v>
      </c>
      <c r="H1072" s="213">
        <v>515.22</v>
      </c>
      <c r="I1072" s="213">
        <v>0</v>
      </c>
      <c r="J1072" s="213">
        <v>224.91</v>
      </c>
      <c r="K1072" s="213">
        <v>264.27</v>
      </c>
      <c r="L1072" s="213">
        <v>250.63</v>
      </c>
      <c r="M1072" s="213">
        <v>446.02</v>
      </c>
      <c r="N1072" s="213">
        <v>0</v>
      </c>
      <c r="O1072" s="213">
        <v>0</v>
      </c>
      <c r="P1072" s="213">
        <v>211.43</v>
      </c>
      <c r="Q1072" s="213">
        <v>231.9</v>
      </c>
      <c r="R1072" s="213">
        <v>640.08000000000004</v>
      </c>
    </row>
    <row r="1073" spans="1:18">
      <c r="A1073" s="944" t="s">
        <v>1524</v>
      </c>
      <c r="B1073" s="944" t="s">
        <v>1913</v>
      </c>
      <c r="C1073" s="51" t="s">
        <v>4679</v>
      </c>
      <c r="D1073" s="51" t="s">
        <v>6606</v>
      </c>
      <c r="E1073" s="51" t="s">
        <v>6987</v>
      </c>
      <c r="F1073" s="287">
        <f t="shared" si="16"/>
        <v>831.24</v>
      </c>
      <c r="G1073" s="213">
        <v>0</v>
      </c>
      <c r="H1073" s="213">
        <v>80.48</v>
      </c>
      <c r="I1073" s="213">
        <v>82.59</v>
      </c>
      <c r="J1073" s="213">
        <v>89.4</v>
      </c>
      <c r="K1073" s="213">
        <v>210.09</v>
      </c>
      <c r="L1073" s="213">
        <v>61.16</v>
      </c>
      <c r="M1073" s="213">
        <v>61.1</v>
      </c>
      <c r="N1073" s="213">
        <v>61.25</v>
      </c>
      <c r="O1073" s="213">
        <v>61.25</v>
      </c>
      <c r="P1073" s="213">
        <v>61.25</v>
      </c>
      <c r="Q1073" s="213">
        <v>62.67</v>
      </c>
      <c r="R1073" s="213">
        <v>146.22999999999999</v>
      </c>
    </row>
    <row r="1074" spans="1:18">
      <c r="A1074" s="944" t="s">
        <v>1524</v>
      </c>
      <c r="B1074" s="944" t="s">
        <v>1913</v>
      </c>
      <c r="C1074" s="51" t="s">
        <v>4679</v>
      </c>
      <c r="D1074" s="51" t="s">
        <v>6606</v>
      </c>
      <c r="E1074" s="51" t="s">
        <v>6987</v>
      </c>
      <c r="F1074" s="287">
        <f t="shared" si="16"/>
        <v>318.35000000000002</v>
      </c>
      <c r="G1074" s="213">
        <v>0</v>
      </c>
      <c r="H1074" s="213">
        <v>0</v>
      </c>
      <c r="I1074" s="213">
        <v>0</v>
      </c>
      <c r="J1074" s="213">
        <v>0</v>
      </c>
      <c r="K1074" s="213">
        <v>0</v>
      </c>
      <c r="L1074" s="213">
        <v>0</v>
      </c>
      <c r="M1074" s="213">
        <v>318.35000000000002</v>
      </c>
      <c r="N1074" s="213">
        <v>0</v>
      </c>
      <c r="O1074" s="213">
        <v>0</v>
      </c>
      <c r="P1074" s="213">
        <v>0</v>
      </c>
      <c r="Q1074" s="213">
        <v>0</v>
      </c>
      <c r="R1074" s="213">
        <v>0</v>
      </c>
    </row>
    <row r="1075" spans="1:18">
      <c r="A1075" s="944" t="s">
        <v>1524</v>
      </c>
      <c r="B1075" s="944" t="s">
        <v>446</v>
      </c>
      <c r="C1075" s="51" t="s">
        <v>4679</v>
      </c>
      <c r="D1075" s="51" t="s">
        <v>6606</v>
      </c>
      <c r="E1075" s="51" t="s">
        <v>6987</v>
      </c>
      <c r="F1075" s="287">
        <f t="shared" si="16"/>
        <v>3281.0499999999997</v>
      </c>
      <c r="G1075" s="213">
        <v>0</v>
      </c>
      <c r="H1075" s="213">
        <v>255.77</v>
      </c>
      <c r="I1075" s="213">
        <v>254.79</v>
      </c>
      <c r="J1075" s="213">
        <v>281.08</v>
      </c>
      <c r="K1075" s="213">
        <v>441.89</v>
      </c>
      <c r="L1075" s="213">
        <v>654.15</v>
      </c>
      <c r="M1075" s="213">
        <v>315.25</v>
      </c>
      <c r="N1075" s="213">
        <v>324.75</v>
      </c>
      <c r="O1075" s="213">
        <v>277.48</v>
      </c>
      <c r="P1075" s="213">
        <v>236.52</v>
      </c>
      <c r="Q1075" s="213">
        <v>239.37</v>
      </c>
      <c r="R1075" s="213">
        <v>537.19000000000005</v>
      </c>
    </row>
    <row r="1076" spans="1:18">
      <c r="A1076" s="944" t="s">
        <v>1524</v>
      </c>
      <c r="B1076" s="944" t="s">
        <v>446</v>
      </c>
      <c r="C1076" s="51" t="s">
        <v>4679</v>
      </c>
      <c r="D1076" s="51" t="s">
        <v>6606</v>
      </c>
      <c r="E1076" s="51" t="s">
        <v>6987</v>
      </c>
      <c r="F1076" s="287">
        <f t="shared" si="16"/>
        <v>839.16000000000008</v>
      </c>
      <c r="G1076" s="213">
        <v>70.67</v>
      </c>
      <c r="H1076" s="213">
        <v>74.52</v>
      </c>
      <c r="I1076" s="213">
        <v>71.52</v>
      </c>
      <c r="J1076" s="213">
        <v>69.17</v>
      </c>
      <c r="K1076" s="213">
        <v>67.94</v>
      </c>
      <c r="L1076" s="213">
        <v>80.87</v>
      </c>
      <c r="M1076" s="213">
        <v>72.540000000000006</v>
      </c>
      <c r="N1076" s="213">
        <v>85.39</v>
      </c>
      <c r="O1076" s="213">
        <v>73.819999999999993</v>
      </c>
      <c r="P1076" s="213">
        <v>102.19</v>
      </c>
      <c r="Q1076" s="213">
        <v>70.53</v>
      </c>
      <c r="R1076" s="213">
        <v>70.349999999999994</v>
      </c>
    </row>
    <row r="1077" spans="1:18">
      <c r="A1077" s="944" t="s">
        <v>1524</v>
      </c>
      <c r="B1077" s="944" t="s">
        <v>446</v>
      </c>
      <c r="C1077" s="51" t="s">
        <v>4679</v>
      </c>
      <c r="D1077" s="51" t="s">
        <v>6606</v>
      </c>
      <c r="E1077" s="51" t="s">
        <v>6987</v>
      </c>
      <c r="F1077" s="287">
        <f t="shared" si="16"/>
        <v>43211.74</v>
      </c>
      <c r="G1077" s="213">
        <v>3918.94</v>
      </c>
      <c r="H1077" s="213">
        <v>5105.0200000000004</v>
      </c>
      <c r="I1077" s="213">
        <v>5105.0200000000004</v>
      </c>
      <c r="J1077" s="213">
        <v>5105.0200000000004</v>
      </c>
      <c r="K1077" s="213">
        <v>5105.0200000000004</v>
      </c>
      <c r="L1077" s="213">
        <v>0</v>
      </c>
      <c r="M1077" s="213">
        <v>1039.6099999999999</v>
      </c>
      <c r="N1077" s="213">
        <v>2540.11</v>
      </c>
      <c r="O1077" s="213">
        <v>2552.46</v>
      </c>
      <c r="P1077" s="213">
        <v>6449.44</v>
      </c>
      <c r="Q1077" s="213">
        <v>6291.1</v>
      </c>
      <c r="R1077" s="213">
        <v>6291.1</v>
      </c>
    </row>
    <row r="1078" spans="1:18">
      <c r="A1078" s="944" t="s">
        <v>1524</v>
      </c>
      <c r="B1078" s="944" t="s">
        <v>446</v>
      </c>
      <c r="C1078" s="51" t="s">
        <v>4679</v>
      </c>
      <c r="D1078" s="51" t="s">
        <v>6606</v>
      </c>
      <c r="E1078" s="51" t="s">
        <v>6987</v>
      </c>
      <c r="F1078" s="287">
        <f t="shared" si="16"/>
        <v>11436.630000000001</v>
      </c>
      <c r="G1078" s="213">
        <v>0</v>
      </c>
      <c r="H1078" s="213">
        <v>958.56</v>
      </c>
      <c r="I1078" s="213">
        <v>968.57</v>
      </c>
      <c r="J1078" s="213">
        <v>937.3</v>
      </c>
      <c r="K1078" s="213">
        <v>587.26</v>
      </c>
      <c r="L1078" s="213">
        <v>720.19</v>
      </c>
      <c r="M1078" s="213">
        <v>1305.0899999999999</v>
      </c>
      <c r="N1078" s="213">
        <v>1379.33</v>
      </c>
      <c r="O1078" s="213">
        <v>1401.22</v>
      </c>
      <c r="P1078" s="213">
        <v>1821.23</v>
      </c>
      <c r="Q1078" s="213">
        <v>1357.88</v>
      </c>
      <c r="R1078" s="213">
        <v>2443.8200000000002</v>
      </c>
    </row>
    <row r="1079" spans="1:18">
      <c r="A1079" s="944" t="s">
        <v>1524</v>
      </c>
      <c r="B1079" s="944" t="s">
        <v>446</v>
      </c>
      <c r="C1079" s="51" t="s">
        <v>4679</v>
      </c>
      <c r="D1079" s="51" t="s">
        <v>6606</v>
      </c>
      <c r="E1079" s="51" t="s">
        <v>6987</v>
      </c>
      <c r="F1079" s="287">
        <f t="shared" si="16"/>
        <v>4985.1400000000003</v>
      </c>
      <c r="G1079" s="213">
        <v>0</v>
      </c>
      <c r="H1079" s="213">
        <v>0</v>
      </c>
      <c r="I1079" s="213">
        <v>2774.08</v>
      </c>
      <c r="J1079" s="213">
        <v>1231.44</v>
      </c>
      <c r="K1079" s="213">
        <v>0</v>
      </c>
      <c r="L1079" s="213">
        <v>0</v>
      </c>
      <c r="M1079" s="213">
        <v>0</v>
      </c>
      <c r="N1079" s="213">
        <v>-838.91</v>
      </c>
      <c r="O1079" s="213">
        <v>1818.53</v>
      </c>
      <c r="P1079" s="213">
        <v>0</v>
      </c>
      <c r="Q1079" s="213">
        <v>0</v>
      </c>
      <c r="R1079" s="213">
        <v>0</v>
      </c>
    </row>
    <row r="1080" spans="1:18">
      <c r="A1080" s="944" t="s">
        <v>1524</v>
      </c>
      <c r="B1080" s="944" t="s">
        <v>446</v>
      </c>
      <c r="C1080" s="51" t="s">
        <v>4679</v>
      </c>
      <c r="D1080" s="51" t="s">
        <v>6606</v>
      </c>
      <c r="E1080" s="51" t="s">
        <v>6987</v>
      </c>
      <c r="F1080" s="287">
        <f t="shared" si="16"/>
        <v>5435</v>
      </c>
      <c r="G1080" s="213">
        <v>0</v>
      </c>
      <c r="H1080" s="213">
        <v>1395</v>
      </c>
      <c r="I1080" s="213">
        <v>0</v>
      </c>
      <c r="J1080" s="213">
        <v>0</v>
      </c>
      <c r="K1080" s="213">
        <v>0</v>
      </c>
      <c r="L1080" s="213">
        <v>0</v>
      </c>
      <c r="M1080" s="213">
        <v>0</v>
      </c>
      <c r="N1080" s="213">
        <v>0</v>
      </c>
      <c r="O1080" s="213">
        <v>1515</v>
      </c>
      <c r="P1080" s="213">
        <v>1010</v>
      </c>
      <c r="Q1080" s="213">
        <v>1515</v>
      </c>
      <c r="R1080" s="213">
        <v>0</v>
      </c>
    </row>
    <row r="1081" spans="1:18">
      <c r="A1081" s="944" t="s">
        <v>1524</v>
      </c>
      <c r="B1081" s="944" t="s">
        <v>295</v>
      </c>
      <c r="C1081" s="51" t="s">
        <v>4679</v>
      </c>
      <c r="D1081" s="51" t="s">
        <v>6606</v>
      </c>
      <c r="E1081" s="51" t="s">
        <v>6987</v>
      </c>
      <c r="F1081" s="287">
        <f t="shared" si="16"/>
        <v>3745.5699999999997</v>
      </c>
      <c r="G1081" s="213">
        <v>0</v>
      </c>
      <c r="H1081" s="213">
        <v>154.47</v>
      </c>
      <c r="I1081" s="213">
        <v>992.03</v>
      </c>
      <c r="J1081" s="213">
        <v>651.32000000000005</v>
      </c>
      <c r="K1081" s="213">
        <v>396.89</v>
      </c>
      <c r="L1081" s="213">
        <v>0</v>
      </c>
      <c r="M1081" s="213">
        <v>303.45</v>
      </c>
      <c r="N1081" s="213">
        <v>307.33</v>
      </c>
      <c r="O1081" s="213">
        <v>305.56</v>
      </c>
      <c r="P1081" s="213">
        <v>315.36</v>
      </c>
      <c r="Q1081" s="213">
        <v>319.16000000000003</v>
      </c>
      <c r="R1081" s="213">
        <v>604.08000000000004</v>
      </c>
    </row>
    <row r="1082" spans="1:18">
      <c r="A1082" s="944" t="s">
        <v>1524</v>
      </c>
      <c r="B1082" s="944" t="s">
        <v>295</v>
      </c>
      <c r="C1082" s="51" t="s">
        <v>4679</v>
      </c>
      <c r="D1082" s="51" t="s">
        <v>6606</v>
      </c>
      <c r="E1082" s="51" t="s">
        <v>6987</v>
      </c>
      <c r="F1082" s="287">
        <f t="shared" si="16"/>
        <v>765.44999999999993</v>
      </c>
      <c r="G1082" s="213">
        <v>70.77</v>
      </c>
      <c r="H1082" s="213">
        <v>70.34</v>
      </c>
      <c r="I1082" s="213">
        <v>70.7</v>
      </c>
      <c r="J1082" s="213">
        <v>69.78</v>
      </c>
      <c r="K1082" s="213">
        <v>0</v>
      </c>
      <c r="L1082" s="213">
        <v>138.07</v>
      </c>
      <c r="M1082" s="213">
        <v>69.06</v>
      </c>
      <c r="N1082" s="213">
        <v>0</v>
      </c>
      <c r="O1082" s="213">
        <v>139.88</v>
      </c>
      <c r="P1082" s="213">
        <v>67.94</v>
      </c>
      <c r="Q1082" s="213">
        <v>68.91</v>
      </c>
      <c r="R1082" s="213">
        <v>1.38</v>
      </c>
    </row>
    <row r="1083" spans="1:18">
      <c r="A1083" s="944" t="s">
        <v>1524</v>
      </c>
      <c r="B1083" s="944" t="s">
        <v>295</v>
      </c>
      <c r="C1083" s="51" t="s">
        <v>4679</v>
      </c>
      <c r="D1083" s="51" t="s">
        <v>6606</v>
      </c>
      <c r="E1083" s="51" t="s">
        <v>6987</v>
      </c>
      <c r="F1083" s="287">
        <f t="shared" si="16"/>
        <v>1506.5600000000002</v>
      </c>
      <c r="G1083" s="213">
        <v>136.96</v>
      </c>
      <c r="H1083" s="213">
        <v>136.96</v>
      </c>
      <c r="I1083" s="213">
        <v>136.96</v>
      </c>
      <c r="J1083" s="213">
        <v>136.96</v>
      </c>
      <c r="K1083" s="213">
        <v>0</v>
      </c>
      <c r="L1083" s="213">
        <v>273.92</v>
      </c>
      <c r="M1083" s="213">
        <v>136.96</v>
      </c>
      <c r="N1083" s="213">
        <v>0</v>
      </c>
      <c r="O1083" s="213">
        <v>273.92</v>
      </c>
      <c r="P1083" s="213">
        <v>136.96</v>
      </c>
      <c r="Q1083" s="213">
        <v>136.96</v>
      </c>
      <c r="R1083" s="213">
        <v>0</v>
      </c>
    </row>
    <row r="1084" spans="1:18">
      <c r="A1084" s="944" t="s">
        <v>1524</v>
      </c>
      <c r="B1084" s="944" t="s">
        <v>295</v>
      </c>
      <c r="C1084" s="51" t="s">
        <v>4679</v>
      </c>
      <c r="D1084" s="51" t="s">
        <v>6606</v>
      </c>
      <c r="E1084" s="51" t="s">
        <v>6987</v>
      </c>
      <c r="F1084" s="287">
        <f t="shared" si="16"/>
        <v>17711.349999999999</v>
      </c>
      <c r="G1084" s="213">
        <v>2364.1999999999998</v>
      </c>
      <c r="H1084" s="213">
        <v>2364.1999999999998</v>
      </c>
      <c r="I1084" s="213">
        <v>2364.1999999999998</v>
      </c>
      <c r="J1084" s="213">
        <v>2364.1999999999998</v>
      </c>
      <c r="K1084" s="213">
        <v>2364.1999999999998</v>
      </c>
      <c r="L1084" s="213">
        <v>0</v>
      </c>
      <c r="M1084" s="213">
        <v>565.38</v>
      </c>
      <c r="N1084" s="213">
        <v>737.32</v>
      </c>
      <c r="O1084" s="213">
        <v>737.32</v>
      </c>
      <c r="P1084" s="213">
        <v>737.32</v>
      </c>
      <c r="Q1084" s="213">
        <v>3113.01</v>
      </c>
      <c r="R1084" s="213">
        <v>2364.1999999999998</v>
      </c>
    </row>
    <row r="1085" spans="1:18">
      <c r="A1085" s="944" t="s">
        <v>1524</v>
      </c>
      <c r="B1085" s="944" t="s">
        <v>295</v>
      </c>
      <c r="C1085" s="51" t="s">
        <v>4679</v>
      </c>
      <c r="D1085" s="51" t="s">
        <v>6606</v>
      </c>
      <c r="E1085" s="51" t="s">
        <v>6987</v>
      </c>
      <c r="F1085" s="287">
        <f t="shared" si="16"/>
        <v>11038.84</v>
      </c>
      <c r="G1085" s="213">
        <v>0</v>
      </c>
      <c r="H1085" s="213">
        <v>577.33000000000004</v>
      </c>
      <c r="I1085" s="213">
        <v>626.17999999999995</v>
      </c>
      <c r="J1085" s="213">
        <v>600.76</v>
      </c>
      <c r="K1085" s="213">
        <v>762.17</v>
      </c>
      <c r="L1085" s="213">
        <v>1262.43</v>
      </c>
      <c r="M1085" s="213">
        <v>1407.22</v>
      </c>
      <c r="N1085" s="213">
        <v>1857.83</v>
      </c>
      <c r="O1085" s="213">
        <v>1515.77</v>
      </c>
      <c r="P1085" s="213">
        <v>1514.18</v>
      </c>
      <c r="Q1085" s="213">
        <v>914.97</v>
      </c>
      <c r="R1085" s="213">
        <v>1190.9100000000001</v>
      </c>
    </row>
    <row r="1086" spans="1:18">
      <c r="A1086" s="944" t="s">
        <v>1524</v>
      </c>
      <c r="B1086" s="944" t="s">
        <v>295</v>
      </c>
      <c r="C1086" s="51" t="s">
        <v>4679</v>
      </c>
      <c r="D1086" s="51" t="s">
        <v>6606</v>
      </c>
      <c r="E1086" s="51" t="s">
        <v>6987</v>
      </c>
      <c r="F1086" s="287">
        <f t="shared" si="16"/>
        <v>3394.9599999999996</v>
      </c>
      <c r="G1086" s="213">
        <v>0</v>
      </c>
      <c r="H1086" s="213">
        <v>0</v>
      </c>
      <c r="I1086" s="213">
        <v>5231.6899999999996</v>
      </c>
      <c r="J1086" s="213">
        <v>1191.75</v>
      </c>
      <c r="K1086" s="213">
        <v>0</v>
      </c>
      <c r="L1086" s="213">
        <v>0</v>
      </c>
      <c r="M1086" s="213">
        <v>0</v>
      </c>
      <c r="N1086" s="213">
        <v>-3028.48</v>
      </c>
      <c r="O1086" s="213">
        <v>0</v>
      </c>
      <c r="P1086" s="213">
        <v>0</v>
      </c>
      <c r="Q1086" s="213">
        <v>0</v>
      </c>
      <c r="R1086" s="213">
        <v>596.14</v>
      </c>
    </row>
    <row r="1087" spans="1:18">
      <c r="A1087" s="944" t="s">
        <v>1524</v>
      </c>
      <c r="B1087" s="944" t="s">
        <v>295</v>
      </c>
      <c r="C1087" s="51" t="s">
        <v>4679</v>
      </c>
      <c r="D1087" s="51" t="s">
        <v>6606</v>
      </c>
      <c r="E1087" s="51" t="s">
        <v>6987</v>
      </c>
      <c r="F1087" s="287">
        <f t="shared" si="16"/>
        <v>6582.8200000000006</v>
      </c>
      <c r="G1087" s="213">
        <v>0</v>
      </c>
      <c r="H1087" s="213">
        <v>712</v>
      </c>
      <c r="I1087" s="213">
        <v>712</v>
      </c>
      <c r="J1087" s="213">
        <v>712.01</v>
      </c>
      <c r="K1087" s="213">
        <v>712</v>
      </c>
      <c r="L1087" s="213">
        <v>774.31</v>
      </c>
      <c r="M1087" s="213">
        <v>358.73</v>
      </c>
      <c r="N1087" s="213">
        <v>712.01</v>
      </c>
      <c r="O1087" s="213">
        <v>888.81</v>
      </c>
      <c r="P1087" s="213">
        <v>320</v>
      </c>
      <c r="Q1087" s="213">
        <v>680.95</v>
      </c>
      <c r="R1087" s="213">
        <v>1679.6</v>
      </c>
    </row>
    <row r="1088" spans="1:18">
      <c r="A1088" s="944" t="s">
        <v>1524</v>
      </c>
      <c r="B1088" s="944" t="s">
        <v>295</v>
      </c>
      <c r="C1088" s="51" t="s">
        <v>4679</v>
      </c>
      <c r="D1088" s="51" t="s">
        <v>6606</v>
      </c>
      <c r="E1088" s="51" t="s">
        <v>6987</v>
      </c>
      <c r="F1088" s="287">
        <f t="shared" si="16"/>
        <v>9242.73</v>
      </c>
      <c r="G1088" s="213">
        <v>762.57</v>
      </c>
      <c r="H1088" s="213">
        <v>1386.49</v>
      </c>
      <c r="I1088" s="213">
        <v>874.64</v>
      </c>
      <c r="J1088" s="213">
        <v>646.11</v>
      </c>
      <c r="K1088" s="213">
        <v>699.12</v>
      </c>
      <c r="L1088" s="213">
        <v>474.04</v>
      </c>
      <c r="M1088" s="213">
        <v>712.01</v>
      </c>
      <c r="N1088" s="213">
        <v>577.47</v>
      </c>
      <c r="O1088" s="213">
        <v>899.25</v>
      </c>
      <c r="P1088" s="213">
        <v>1322.22</v>
      </c>
      <c r="Q1088" s="213">
        <v>888.81</v>
      </c>
      <c r="R1088" s="213">
        <v>1639.71</v>
      </c>
    </row>
    <row r="1089" spans="1:18">
      <c r="A1089" s="944" t="s">
        <v>1524</v>
      </c>
      <c r="B1089" s="944" t="s">
        <v>1455</v>
      </c>
      <c r="C1089" s="51" t="s">
        <v>4679</v>
      </c>
      <c r="D1089" s="51" t="s">
        <v>6606</v>
      </c>
      <c r="E1089" s="51" t="s">
        <v>6987</v>
      </c>
      <c r="F1089" s="287">
        <f t="shared" si="16"/>
        <v>5084.1000000000004</v>
      </c>
      <c r="G1089" s="213">
        <v>0</v>
      </c>
      <c r="H1089" s="213">
        <v>1292.96</v>
      </c>
      <c r="I1089" s="213">
        <v>789.42</v>
      </c>
      <c r="J1089" s="213">
        <v>508.96</v>
      </c>
      <c r="K1089" s="213">
        <v>497.92</v>
      </c>
      <c r="L1089" s="213">
        <v>454.17</v>
      </c>
      <c r="M1089" s="213">
        <v>377.35</v>
      </c>
      <c r="N1089" s="213">
        <v>104.75</v>
      </c>
      <c r="O1089" s="213">
        <v>579.63</v>
      </c>
      <c r="P1089" s="213">
        <v>132.76</v>
      </c>
      <c r="Q1089" s="213">
        <v>346.18</v>
      </c>
      <c r="R1089" s="213">
        <v>1246.23</v>
      </c>
    </row>
    <row r="1090" spans="1:18">
      <c r="A1090" s="944" t="s">
        <v>1524</v>
      </c>
      <c r="B1090" s="944" t="s">
        <v>445</v>
      </c>
      <c r="C1090" s="51" t="s">
        <v>4679</v>
      </c>
      <c r="D1090" s="51" t="s">
        <v>6606</v>
      </c>
      <c r="E1090" s="51" t="s">
        <v>6987</v>
      </c>
      <c r="F1090" s="287">
        <f t="shared" si="16"/>
        <v>1235.97</v>
      </c>
      <c r="G1090" s="213">
        <v>0</v>
      </c>
      <c r="H1090" s="213">
        <v>95.77</v>
      </c>
      <c r="I1090" s="213">
        <v>99.27</v>
      </c>
      <c r="J1090" s="213">
        <v>111.79</v>
      </c>
      <c r="K1090" s="213">
        <v>81.47</v>
      </c>
      <c r="L1090" s="213">
        <v>287.16000000000003</v>
      </c>
      <c r="M1090" s="213">
        <v>138.41</v>
      </c>
      <c r="N1090" s="213">
        <v>175.24</v>
      </c>
      <c r="O1090" s="213">
        <v>81.66</v>
      </c>
      <c r="P1090" s="213">
        <v>81.66</v>
      </c>
      <c r="Q1090" s="213">
        <v>83.54</v>
      </c>
      <c r="R1090" s="213">
        <v>167.12</v>
      </c>
    </row>
    <row r="1091" spans="1:18">
      <c r="A1091" s="944" t="s">
        <v>1524</v>
      </c>
      <c r="B1091" s="944" t="s">
        <v>445</v>
      </c>
      <c r="C1091" s="51" t="s">
        <v>4679</v>
      </c>
      <c r="D1091" s="51" t="s">
        <v>6606</v>
      </c>
      <c r="E1091" s="51" t="s">
        <v>6987</v>
      </c>
      <c r="F1091" s="287">
        <f t="shared" ref="F1091:F1154" si="17">SUM(G1091:Q1091)</f>
        <v>2412.73</v>
      </c>
      <c r="G1091" s="213">
        <v>172.54</v>
      </c>
      <c r="H1091" s="213">
        <v>173.79</v>
      </c>
      <c r="I1091" s="213">
        <v>216.63</v>
      </c>
      <c r="J1091" s="213">
        <v>349.06</v>
      </c>
      <c r="K1091" s="213">
        <v>122.74</v>
      </c>
      <c r="L1091" s="213">
        <v>216.17</v>
      </c>
      <c r="M1091" s="213">
        <v>298.93</v>
      </c>
      <c r="N1091" s="213">
        <v>215.96</v>
      </c>
      <c r="O1091" s="213">
        <v>220.33</v>
      </c>
      <c r="P1091" s="213">
        <v>214.23</v>
      </c>
      <c r="Q1091" s="213">
        <v>212.35</v>
      </c>
      <c r="R1091" s="213">
        <v>253.24</v>
      </c>
    </row>
    <row r="1092" spans="1:18">
      <c r="A1092" s="944" t="s">
        <v>1524</v>
      </c>
      <c r="B1092" s="944" t="s">
        <v>445</v>
      </c>
      <c r="C1092" s="51" t="s">
        <v>4679</v>
      </c>
      <c r="D1092" s="51" t="s">
        <v>6606</v>
      </c>
      <c r="E1092" s="51" t="s">
        <v>6987</v>
      </c>
      <c r="F1092" s="287">
        <f t="shared" si="17"/>
        <v>794.80000000000007</v>
      </c>
      <c r="G1092" s="213">
        <v>75.98</v>
      </c>
      <c r="H1092" s="213">
        <v>75.98</v>
      </c>
      <c r="I1092" s="213">
        <v>75.98</v>
      </c>
      <c r="J1092" s="213">
        <v>80.98</v>
      </c>
      <c r="K1092" s="213">
        <v>80.98</v>
      </c>
      <c r="L1092" s="213">
        <v>80.98</v>
      </c>
      <c r="M1092" s="213">
        <v>0</v>
      </c>
      <c r="N1092" s="213">
        <v>80.98</v>
      </c>
      <c r="O1092" s="213">
        <v>80.98</v>
      </c>
      <c r="P1092" s="213">
        <v>80.98</v>
      </c>
      <c r="Q1092" s="213">
        <v>80.98</v>
      </c>
      <c r="R1092" s="213">
        <v>80.98</v>
      </c>
    </row>
    <row r="1093" spans="1:18">
      <c r="A1093" s="944" t="s">
        <v>1524</v>
      </c>
      <c r="B1093" s="944" t="s">
        <v>445</v>
      </c>
      <c r="C1093" s="51" t="s">
        <v>4679</v>
      </c>
      <c r="D1093" s="51" t="s">
        <v>6606</v>
      </c>
      <c r="E1093" s="51" t="s">
        <v>6987</v>
      </c>
      <c r="F1093" s="287">
        <f t="shared" si="17"/>
        <v>14059.34</v>
      </c>
      <c r="G1093" s="213">
        <v>2326.3000000000002</v>
      </c>
      <c r="H1093" s="213">
        <v>0</v>
      </c>
      <c r="I1093" s="213">
        <v>2326.3000000000002</v>
      </c>
      <c r="J1093" s="213">
        <v>0</v>
      </c>
      <c r="K1093" s="213">
        <v>1163.1500000000001</v>
      </c>
      <c r="L1093" s="213">
        <v>1163.1500000000001</v>
      </c>
      <c r="M1093" s="213">
        <v>1163.1500000000001</v>
      </c>
      <c r="N1093" s="213">
        <v>2326.3000000000002</v>
      </c>
      <c r="O1093" s="213">
        <v>0</v>
      </c>
      <c r="P1093" s="213">
        <v>1188.6300000000001</v>
      </c>
      <c r="Q1093" s="213">
        <v>2402.36</v>
      </c>
      <c r="R1093" s="213">
        <v>1310.43</v>
      </c>
    </row>
    <row r="1094" spans="1:18">
      <c r="A1094" s="944" t="s">
        <v>1524</v>
      </c>
      <c r="B1094" s="944" t="s">
        <v>445</v>
      </c>
      <c r="C1094" s="51" t="s">
        <v>4679</v>
      </c>
      <c r="D1094" s="51" t="s">
        <v>6606</v>
      </c>
      <c r="E1094" s="51" t="s">
        <v>6987</v>
      </c>
      <c r="F1094" s="287">
        <f t="shared" si="17"/>
        <v>34052.44</v>
      </c>
      <c r="G1094" s="213">
        <v>12.34</v>
      </c>
      <c r="H1094" s="213">
        <v>3004.34</v>
      </c>
      <c r="I1094" s="213">
        <v>1837.01</v>
      </c>
      <c r="J1094" s="213">
        <v>1633.14</v>
      </c>
      <c r="K1094" s="213">
        <v>0</v>
      </c>
      <c r="L1094" s="213">
        <v>5371.95</v>
      </c>
      <c r="M1094" s="213">
        <v>12.34</v>
      </c>
      <c r="N1094" s="213">
        <v>9928.08</v>
      </c>
      <c r="O1094" s="213">
        <v>5100.4799999999996</v>
      </c>
      <c r="P1094" s="213">
        <v>3831.62</v>
      </c>
      <c r="Q1094" s="213">
        <v>3321.14</v>
      </c>
      <c r="R1094" s="213">
        <v>2027.07</v>
      </c>
    </row>
    <row r="1095" spans="1:18">
      <c r="A1095" s="944" t="s">
        <v>1524</v>
      </c>
      <c r="B1095" s="944" t="s">
        <v>445</v>
      </c>
      <c r="C1095" s="51" t="s">
        <v>4679</v>
      </c>
      <c r="D1095" s="51" t="s">
        <v>6606</v>
      </c>
      <c r="E1095" s="51" t="s">
        <v>6987</v>
      </c>
      <c r="F1095" s="287">
        <f t="shared" si="17"/>
        <v>793.17</v>
      </c>
      <c r="G1095" s="213">
        <v>0</v>
      </c>
      <c r="H1095" s="213">
        <v>0</v>
      </c>
      <c r="I1095" s="213">
        <v>0</v>
      </c>
      <c r="J1095" s="213">
        <v>0</v>
      </c>
      <c r="K1095" s="213">
        <v>0</v>
      </c>
      <c r="L1095" s="213">
        <v>743.17</v>
      </c>
      <c r="M1095" s="213">
        <v>0</v>
      </c>
      <c r="N1095" s="213">
        <v>0</v>
      </c>
      <c r="O1095" s="213">
        <v>50</v>
      </c>
      <c r="P1095" s="213">
        <v>0</v>
      </c>
      <c r="Q1095" s="213">
        <v>0</v>
      </c>
      <c r="R1095" s="213">
        <v>0</v>
      </c>
    </row>
    <row r="1096" spans="1:18">
      <c r="A1096" s="944" t="s">
        <v>1524</v>
      </c>
      <c r="B1096" s="944" t="s">
        <v>445</v>
      </c>
      <c r="C1096" s="51" t="s">
        <v>4679</v>
      </c>
      <c r="D1096" s="51" t="s">
        <v>6606</v>
      </c>
      <c r="E1096" s="51" t="s">
        <v>6987</v>
      </c>
      <c r="F1096" s="287">
        <f t="shared" si="17"/>
        <v>38354.639999999999</v>
      </c>
      <c r="G1096" s="213">
        <v>0</v>
      </c>
      <c r="H1096" s="213">
        <v>532.08000000000004</v>
      </c>
      <c r="I1096" s="213">
        <v>1064.1600000000001</v>
      </c>
      <c r="J1096" s="213">
        <v>0</v>
      </c>
      <c r="K1096" s="213">
        <v>539.67999999999995</v>
      </c>
      <c r="L1096" s="213">
        <v>1882.08</v>
      </c>
      <c r="M1096" s="213">
        <v>10050.6</v>
      </c>
      <c r="N1096" s="213">
        <v>4581.4799999999996</v>
      </c>
      <c r="O1096" s="213">
        <v>7813.56</v>
      </c>
      <c r="P1096" s="213">
        <v>9982.08</v>
      </c>
      <c r="Q1096" s="213">
        <v>1908.92</v>
      </c>
      <c r="R1096" s="213">
        <v>2467.2399999999998</v>
      </c>
    </row>
    <row r="1097" spans="1:18">
      <c r="A1097" s="944" t="s">
        <v>1524</v>
      </c>
      <c r="B1097" s="944" t="s">
        <v>445</v>
      </c>
      <c r="C1097" s="51" t="s">
        <v>4679</v>
      </c>
      <c r="D1097" s="51" t="s">
        <v>6606</v>
      </c>
      <c r="E1097" s="51" t="s">
        <v>6987</v>
      </c>
      <c r="F1097" s="287">
        <f t="shared" si="17"/>
        <v>32766.579999999998</v>
      </c>
      <c r="G1097" s="213">
        <v>6384.41</v>
      </c>
      <c r="H1097" s="213">
        <v>75.760000000000005</v>
      </c>
      <c r="I1097" s="213">
        <v>10505.22</v>
      </c>
      <c r="J1097" s="213">
        <v>109.25</v>
      </c>
      <c r="K1097" s="213">
        <v>1465.03</v>
      </c>
      <c r="L1097" s="213">
        <v>1092.8699999999999</v>
      </c>
      <c r="M1097" s="213">
        <v>1228.46</v>
      </c>
      <c r="N1097" s="213">
        <v>1174.92</v>
      </c>
      <c r="O1097" s="213">
        <v>1988.64</v>
      </c>
      <c r="P1097" s="213">
        <v>2187.08</v>
      </c>
      <c r="Q1097" s="213">
        <v>6554.94</v>
      </c>
      <c r="R1097" s="213">
        <v>7008.96</v>
      </c>
    </row>
    <row r="1098" spans="1:18">
      <c r="A1098" s="944" t="s">
        <v>1524</v>
      </c>
      <c r="B1098" s="944" t="s">
        <v>1224</v>
      </c>
      <c r="C1098" s="51" t="s">
        <v>4679</v>
      </c>
      <c r="D1098" s="51" t="s">
        <v>6606</v>
      </c>
      <c r="E1098" s="51" t="s">
        <v>6987</v>
      </c>
      <c r="F1098" s="287">
        <f t="shared" si="17"/>
        <v>3183.4999999999995</v>
      </c>
      <c r="G1098" s="213">
        <v>318.35000000000002</v>
      </c>
      <c r="H1098" s="213">
        <v>318.35000000000002</v>
      </c>
      <c r="I1098" s="213">
        <v>318.35000000000002</v>
      </c>
      <c r="J1098" s="213">
        <v>318.35000000000002</v>
      </c>
      <c r="K1098" s="213">
        <v>318.35000000000002</v>
      </c>
      <c r="L1098" s="213">
        <v>318.35000000000002</v>
      </c>
      <c r="M1098" s="213">
        <v>0</v>
      </c>
      <c r="N1098" s="213">
        <v>318.35000000000002</v>
      </c>
      <c r="O1098" s="213">
        <v>318.35000000000002</v>
      </c>
      <c r="P1098" s="213">
        <v>318.35000000000002</v>
      </c>
      <c r="Q1098" s="213">
        <v>318.35000000000002</v>
      </c>
      <c r="R1098" s="213">
        <v>318.35000000000002</v>
      </c>
    </row>
    <row r="1099" spans="1:18">
      <c r="A1099" s="944" t="s">
        <v>1524</v>
      </c>
      <c r="B1099" s="944" t="s">
        <v>1224</v>
      </c>
      <c r="C1099" s="51" t="s">
        <v>4679</v>
      </c>
      <c r="D1099" s="51" t="s">
        <v>6606</v>
      </c>
      <c r="E1099" s="51" t="s">
        <v>6987</v>
      </c>
      <c r="F1099" s="287">
        <f t="shared" si="17"/>
        <v>5571.0199999999995</v>
      </c>
      <c r="G1099" s="213">
        <v>583.02</v>
      </c>
      <c r="H1099" s="213">
        <v>514.23</v>
      </c>
      <c r="I1099" s="213">
        <v>449.77</v>
      </c>
      <c r="J1099" s="213">
        <v>351.61</v>
      </c>
      <c r="K1099" s="213">
        <v>430.23</v>
      </c>
      <c r="L1099" s="213">
        <v>388.34</v>
      </c>
      <c r="M1099" s="213">
        <v>675.05</v>
      </c>
      <c r="N1099" s="213">
        <v>649.57000000000005</v>
      </c>
      <c r="O1099" s="213">
        <v>553.29999999999995</v>
      </c>
      <c r="P1099" s="213">
        <v>495.46</v>
      </c>
      <c r="Q1099" s="213">
        <v>480.44</v>
      </c>
      <c r="R1099" s="213">
        <v>1279.47</v>
      </c>
    </row>
    <row r="1100" spans="1:18">
      <c r="A1100" s="944" t="s">
        <v>1524</v>
      </c>
      <c r="B1100" s="944" t="s">
        <v>1224</v>
      </c>
      <c r="C1100" s="51" t="s">
        <v>4679</v>
      </c>
      <c r="D1100" s="51" t="s">
        <v>6606</v>
      </c>
      <c r="E1100" s="51" t="s">
        <v>6987</v>
      </c>
      <c r="F1100" s="287">
        <f t="shared" si="17"/>
        <v>8620.66</v>
      </c>
      <c r="G1100" s="213">
        <v>0</v>
      </c>
      <c r="H1100" s="213">
        <v>0</v>
      </c>
      <c r="I1100" s="213">
        <v>2427.7800000000002</v>
      </c>
      <c r="J1100" s="213">
        <v>1866.12</v>
      </c>
      <c r="K1100" s="213">
        <v>0</v>
      </c>
      <c r="L1100" s="213">
        <v>0</v>
      </c>
      <c r="M1100" s="213">
        <v>3027.74</v>
      </c>
      <c r="N1100" s="213">
        <v>-882.33</v>
      </c>
      <c r="O1100" s="213">
        <v>569.71</v>
      </c>
      <c r="P1100" s="213">
        <v>1611.64</v>
      </c>
      <c r="Q1100" s="213">
        <v>0</v>
      </c>
      <c r="R1100" s="213">
        <v>776.94</v>
      </c>
    </row>
    <row r="1101" spans="1:18">
      <c r="A1101" s="944" t="s">
        <v>1524</v>
      </c>
      <c r="B1101" s="944" t="s">
        <v>359</v>
      </c>
      <c r="C1101" s="51" t="s">
        <v>4679</v>
      </c>
      <c r="D1101" s="51" t="s">
        <v>6606</v>
      </c>
      <c r="E1101" s="51" t="s">
        <v>6987</v>
      </c>
      <c r="F1101" s="287">
        <f t="shared" si="17"/>
        <v>743.37</v>
      </c>
      <c r="G1101" s="213">
        <v>0</v>
      </c>
      <c r="H1101" s="213">
        <v>69.98</v>
      </c>
      <c r="I1101" s="213">
        <v>69.98</v>
      </c>
      <c r="J1101" s="213">
        <v>74.569999999999993</v>
      </c>
      <c r="K1101" s="213">
        <v>65.959999999999994</v>
      </c>
      <c r="L1101" s="213">
        <v>75.34</v>
      </c>
      <c r="M1101" s="213">
        <v>74.680000000000007</v>
      </c>
      <c r="N1101" s="213">
        <v>75.39</v>
      </c>
      <c r="O1101" s="213">
        <v>78.84</v>
      </c>
      <c r="P1101" s="213">
        <v>78.84</v>
      </c>
      <c r="Q1101" s="213">
        <v>79.790000000000006</v>
      </c>
      <c r="R1101" s="213">
        <v>159.58000000000001</v>
      </c>
    </row>
    <row r="1102" spans="1:18">
      <c r="A1102" s="944" t="s">
        <v>1524</v>
      </c>
      <c r="B1102" s="944" t="s">
        <v>359</v>
      </c>
      <c r="C1102" s="51" t="s">
        <v>4679</v>
      </c>
      <c r="D1102" s="51" t="s">
        <v>6606</v>
      </c>
      <c r="E1102" s="51" t="s">
        <v>6987</v>
      </c>
      <c r="F1102" s="287">
        <f t="shared" si="17"/>
        <v>638.55000000000007</v>
      </c>
      <c r="G1102" s="213">
        <v>58.54</v>
      </c>
      <c r="H1102" s="213">
        <v>58.54</v>
      </c>
      <c r="I1102" s="213">
        <v>58.54</v>
      </c>
      <c r="J1102" s="213">
        <v>58.04</v>
      </c>
      <c r="K1102" s="213">
        <v>58.04</v>
      </c>
      <c r="L1102" s="213">
        <v>58.04</v>
      </c>
      <c r="M1102" s="213">
        <v>58.57</v>
      </c>
      <c r="N1102" s="213">
        <v>58.66</v>
      </c>
      <c r="O1102" s="213">
        <v>58.66</v>
      </c>
      <c r="P1102" s="213">
        <v>56.08</v>
      </c>
      <c r="Q1102" s="213">
        <v>56.84</v>
      </c>
      <c r="R1102" s="213">
        <v>56.76</v>
      </c>
    </row>
    <row r="1103" spans="1:18">
      <c r="A1103" s="944" t="s">
        <v>1524</v>
      </c>
      <c r="B1103" s="944" t="s">
        <v>359</v>
      </c>
      <c r="C1103" s="51" t="s">
        <v>4679</v>
      </c>
      <c r="D1103" s="51" t="s">
        <v>6606</v>
      </c>
      <c r="E1103" s="51" t="s">
        <v>6987</v>
      </c>
      <c r="F1103" s="287">
        <f t="shared" si="17"/>
        <v>3261.72</v>
      </c>
      <c r="G1103" s="213">
        <v>296.52</v>
      </c>
      <c r="H1103" s="213">
        <v>296.52</v>
      </c>
      <c r="I1103" s="213">
        <v>296.52</v>
      </c>
      <c r="J1103" s="213">
        <v>296.52</v>
      </c>
      <c r="K1103" s="213">
        <v>296.52</v>
      </c>
      <c r="L1103" s="213">
        <v>296.52</v>
      </c>
      <c r="M1103" s="213">
        <v>296.52</v>
      </c>
      <c r="N1103" s="213">
        <v>296.52</v>
      </c>
      <c r="O1103" s="213">
        <v>296.52</v>
      </c>
      <c r="P1103" s="213">
        <v>296.52</v>
      </c>
      <c r="Q1103" s="213">
        <v>296.52</v>
      </c>
      <c r="R1103" s="213">
        <v>296.52</v>
      </c>
    </row>
    <row r="1104" spans="1:18">
      <c r="A1104" s="944" t="s">
        <v>1524</v>
      </c>
      <c r="B1104" s="944" t="s">
        <v>359</v>
      </c>
      <c r="C1104" s="51" t="s">
        <v>4679</v>
      </c>
      <c r="D1104" s="51" t="s">
        <v>6606</v>
      </c>
      <c r="E1104" s="51" t="s">
        <v>6987</v>
      </c>
      <c r="F1104" s="287">
        <f t="shared" si="17"/>
        <v>4558.1399999999994</v>
      </c>
      <c r="G1104" s="213">
        <v>536.19000000000005</v>
      </c>
      <c r="H1104" s="213">
        <v>471.08</v>
      </c>
      <c r="I1104" s="213">
        <v>378.29</v>
      </c>
      <c r="J1104" s="213">
        <v>206.53</v>
      </c>
      <c r="K1104" s="213">
        <v>278.93</v>
      </c>
      <c r="L1104" s="213">
        <v>313.14999999999998</v>
      </c>
      <c r="M1104" s="213">
        <v>466.31</v>
      </c>
      <c r="N1104" s="213">
        <v>346.43</v>
      </c>
      <c r="O1104" s="213">
        <v>387.12</v>
      </c>
      <c r="P1104" s="213">
        <v>696.2</v>
      </c>
      <c r="Q1104" s="213">
        <v>477.91</v>
      </c>
      <c r="R1104" s="213">
        <v>561.44000000000005</v>
      </c>
    </row>
    <row r="1105" spans="1:18">
      <c r="A1105" s="944" t="s">
        <v>1524</v>
      </c>
      <c r="B1105" s="944" t="s">
        <v>359</v>
      </c>
      <c r="C1105" s="51" t="s">
        <v>4679</v>
      </c>
      <c r="D1105" s="51" t="s">
        <v>6606</v>
      </c>
      <c r="E1105" s="51" t="s">
        <v>6987</v>
      </c>
      <c r="F1105" s="287">
        <f t="shared" si="17"/>
        <v>25</v>
      </c>
      <c r="G1105" s="213">
        <v>0</v>
      </c>
      <c r="H1105" s="213">
        <v>0</v>
      </c>
      <c r="I1105" s="213">
        <v>0</v>
      </c>
      <c r="J1105" s="213">
        <v>0</v>
      </c>
      <c r="K1105" s="213">
        <v>0</v>
      </c>
      <c r="L1105" s="213">
        <v>0</v>
      </c>
      <c r="M1105" s="213">
        <v>0</v>
      </c>
      <c r="N1105" s="213">
        <v>25</v>
      </c>
      <c r="O1105" s="213">
        <v>0</v>
      </c>
      <c r="P1105" s="213">
        <v>0</v>
      </c>
      <c r="Q1105" s="213">
        <v>0</v>
      </c>
      <c r="R1105" s="213">
        <v>0</v>
      </c>
    </row>
    <row r="1106" spans="1:18">
      <c r="A1106" s="944" t="s">
        <v>1524</v>
      </c>
      <c r="B1106" s="944" t="s">
        <v>447</v>
      </c>
      <c r="C1106" s="51" t="s">
        <v>4679</v>
      </c>
      <c r="D1106" s="51" t="s">
        <v>6606</v>
      </c>
      <c r="E1106" s="51" t="s">
        <v>6987</v>
      </c>
      <c r="F1106" s="287">
        <f t="shared" si="17"/>
        <v>6420.0200000000013</v>
      </c>
      <c r="G1106" s="213">
        <v>0</v>
      </c>
      <c r="H1106" s="213">
        <v>426.12</v>
      </c>
      <c r="I1106" s="213">
        <v>359.45</v>
      </c>
      <c r="J1106" s="213">
        <v>1275.93</v>
      </c>
      <c r="K1106" s="213">
        <v>655.11</v>
      </c>
      <c r="L1106" s="213">
        <v>827.28</v>
      </c>
      <c r="M1106" s="213">
        <v>675.05</v>
      </c>
      <c r="N1106" s="213">
        <v>643.41</v>
      </c>
      <c r="O1106" s="213">
        <v>516.69000000000005</v>
      </c>
      <c r="P1106" s="213">
        <v>516.69000000000005</v>
      </c>
      <c r="Q1106" s="213">
        <v>524.29</v>
      </c>
      <c r="R1106" s="213">
        <v>1006.8</v>
      </c>
    </row>
    <row r="1107" spans="1:18">
      <c r="A1107" s="944" t="s">
        <v>1524</v>
      </c>
      <c r="B1107" s="944" t="s">
        <v>447</v>
      </c>
      <c r="C1107" s="51" t="s">
        <v>4679</v>
      </c>
      <c r="D1107" s="51" t="s">
        <v>6606</v>
      </c>
      <c r="E1107" s="51" t="s">
        <v>6987</v>
      </c>
      <c r="F1107" s="287">
        <f t="shared" si="17"/>
        <v>4131.22</v>
      </c>
      <c r="G1107" s="213">
        <v>403.56</v>
      </c>
      <c r="H1107" s="213">
        <v>403.51</v>
      </c>
      <c r="I1107" s="213">
        <v>403.71</v>
      </c>
      <c r="J1107" s="213">
        <v>405.01</v>
      </c>
      <c r="K1107" s="213">
        <v>404.62</v>
      </c>
      <c r="L1107" s="213">
        <v>403.22</v>
      </c>
      <c r="M1107" s="213">
        <v>418.15</v>
      </c>
      <c r="N1107" s="213">
        <v>418.12</v>
      </c>
      <c r="O1107" s="213">
        <v>403.38</v>
      </c>
      <c r="P1107" s="213">
        <v>234.49</v>
      </c>
      <c r="Q1107" s="213">
        <v>233.45</v>
      </c>
      <c r="R1107" s="213">
        <v>232.41</v>
      </c>
    </row>
    <row r="1108" spans="1:18">
      <c r="A1108" s="944" t="s">
        <v>1524</v>
      </c>
      <c r="B1108" s="944" t="s">
        <v>447</v>
      </c>
      <c r="C1108" s="51" t="s">
        <v>4679</v>
      </c>
      <c r="D1108" s="51" t="s">
        <v>6606</v>
      </c>
      <c r="E1108" s="51" t="s">
        <v>6987</v>
      </c>
      <c r="F1108" s="287">
        <f t="shared" si="17"/>
        <v>4396.72</v>
      </c>
      <c r="G1108" s="213">
        <v>378.24</v>
      </c>
      <c r="H1108" s="213">
        <v>378.22</v>
      </c>
      <c r="I1108" s="213">
        <v>378.24</v>
      </c>
      <c r="J1108" s="213">
        <v>377.98</v>
      </c>
      <c r="K1108" s="213">
        <v>247.87</v>
      </c>
      <c r="L1108" s="213">
        <v>377.24</v>
      </c>
      <c r="M1108" s="213">
        <v>233.75</v>
      </c>
      <c r="N1108" s="213">
        <v>493.4</v>
      </c>
      <c r="O1108" s="213">
        <v>398.16</v>
      </c>
      <c r="P1108" s="213">
        <v>706.9</v>
      </c>
      <c r="Q1108" s="213">
        <v>426.72</v>
      </c>
      <c r="R1108" s="213">
        <v>566.72</v>
      </c>
    </row>
    <row r="1109" spans="1:18">
      <c r="A1109" s="944" t="s">
        <v>1524</v>
      </c>
      <c r="B1109" s="944" t="s">
        <v>447</v>
      </c>
      <c r="C1109" s="51" t="s">
        <v>4679</v>
      </c>
      <c r="D1109" s="51" t="s">
        <v>6606</v>
      </c>
      <c r="E1109" s="51" t="s">
        <v>6987</v>
      </c>
      <c r="F1109" s="287">
        <f t="shared" si="17"/>
        <v>44872.08</v>
      </c>
      <c r="G1109" s="213">
        <v>0</v>
      </c>
      <c r="H1109" s="213">
        <v>4237.7700000000004</v>
      </c>
      <c r="I1109" s="213">
        <v>5474.68</v>
      </c>
      <c r="J1109" s="213">
        <v>4251.82</v>
      </c>
      <c r="K1109" s="213">
        <v>4251.82</v>
      </c>
      <c r="L1109" s="213">
        <v>4617.45</v>
      </c>
      <c r="M1109" s="213">
        <v>5031.26</v>
      </c>
      <c r="N1109" s="213">
        <v>4251.82</v>
      </c>
      <c r="O1109" s="213">
        <v>4251.82</v>
      </c>
      <c r="P1109" s="213">
        <v>4251.82</v>
      </c>
      <c r="Q1109" s="213">
        <v>4251.82</v>
      </c>
      <c r="R1109" s="213">
        <v>11486.04</v>
      </c>
    </row>
    <row r="1110" spans="1:18">
      <c r="A1110" s="944" t="s">
        <v>1524</v>
      </c>
      <c r="B1110" s="944" t="s">
        <v>447</v>
      </c>
      <c r="C1110" s="51" t="s">
        <v>4679</v>
      </c>
      <c r="D1110" s="51" t="s">
        <v>6606</v>
      </c>
      <c r="E1110" s="51" t="s">
        <v>6987</v>
      </c>
      <c r="F1110" s="287">
        <f t="shared" si="17"/>
        <v>5517.88</v>
      </c>
      <c r="G1110" s="213">
        <v>587.76</v>
      </c>
      <c r="H1110" s="213">
        <v>293.88</v>
      </c>
      <c r="I1110" s="213">
        <v>1695.66</v>
      </c>
      <c r="J1110" s="213">
        <v>870.64</v>
      </c>
      <c r="K1110" s="213">
        <v>290.22000000000003</v>
      </c>
      <c r="L1110" s="213">
        <v>293.88</v>
      </c>
      <c r="M1110" s="213">
        <v>293.88</v>
      </c>
      <c r="N1110" s="213">
        <v>0</v>
      </c>
      <c r="O1110" s="213">
        <v>587.76</v>
      </c>
      <c r="P1110" s="213">
        <v>293.88</v>
      </c>
      <c r="Q1110" s="213">
        <v>310.32</v>
      </c>
      <c r="R1110" s="213">
        <v>0</v>
      </c>
    </row>
    <row r="1111" spans="1:18">
      <c r="A1111" s="944" t="s">
        <v>1524</v>
      </c>
      <c r="B1111" s="944" t="s">
        <v>447</v>
      </c>
      <c r="C1111" s="51" t="s">
        <v>4679</v>
      </c>
      <c r="D1111" s="51" t="s">
        <v>6606</v>
      </c>
      <c r="E1111" s="51" t="s">
        <v>6987</v>
      </c>
      <c r="F1111" s="287">
        <f t="shared" si="17"/>
        <v>232569.09</v>
      </c>
      <c r="G1111" s="213">
        <v>30691.42</v>
      </c>
      <c r="H1111" s="213">
        <v>31119.3</v>
      </c>
      <c r="I1111" s="213">
        <v>32540.39</v>
      </c>
      <c r="J1111" s="213">
        <v>22293.66</v>
      </c>
      <c r="K1111" s="213">
        <v>15033.89</v>
      </c>
      <c r="L1111" s="213">
        <v>16466.98</v>
      </c>
      <c r="M1111" s="213">
        <v>17276.25</v>
      </c>
      <c r="N1111" s="213">
        <v>16148.77</v>
      </c>
      <c r="O1111" s="213">
        <v>16661.310000000001</v>
      </c>
      <c r="P1111" s="213">
        <v>17035.53</v>
      </c>
      <c r="Q1111" s="213">
        <v>17301.59</v>
      </c>
      <c r="R1111" s="213">
        <v>19771.37</v>
      </c>
    </row>
    <row r="1112" spans="1:18">
      <c r="A1112" s="944" t="s">
        <v>1524</v>
      </c>
      <c r="B1112" s="944" t="s">
        <v>447</v>
      </c>
      <c r="C1112" s="51" t="s">
        <v>4679</v>
      </c>
      <c r="D1112" s="51" t="s">
        <v>6606</v>
      </c>
      <c r="E1112" s="51" t="s">
        <v>6987</v>
      </c>
      <c r="F1112" s="287">
        <f t="shared" si="17"/>
        <v>988.2</v>
      </c>
      <c r="G1112" s="213">
        <v>0</v>
      </c>
      <c r="H1112" s="213">
        <v>18.22</v>
      </c>
      <c r="I1112" s="213">
        <v>18.61</v>
      </c>
      <c r="J1112" s="213">
        <v>17.899999999999999</v>
      </c>
      <c r="K1112" s="213">
        <v>21.63</v>
      </c>
      <c r="L1112" s="213">
        <v>67.209999999999994</v>
      </c>
      <c r="M1112" s="213">
        <v>213.69</v>
      </c>
      <c r="N1112" s="213">
        <v>299.73</v>
      </c>
      <c r="O1112" s="213">
        <v>175.74</v>
      </c>
      <c r="P1112" s="213">
        <v>111.77</v>
      </c>
      <c r="Q1112" s="213">
        <v>43.7</v>
      </c>
      <c r="R1112" s="213">
        <v>38.65</v>
      </c>
    </row>
    <row r="1113" spans="1:18">
      <c r="A1113" s="944" t="s">
        <v>1524</v>
      </c>
      <c r="B1113" s="944" t="s">
        <v>447</v>
      </c>
      <c r="C1113" s="51" t="s">
        <v>4679</v>
      </c>
      <c r="D1113" s="51" t="s">
        <v>6606</v>
      </c>
      <c r="E1113" s="51" t="s">
        <v>6987</v>
      </c>
      <c r="F1113" s="287">
        <f t="shared" si="17"/>
        <v>15490.640000000001</v>
      </c>
      <c r="G1113" s="213">
        <v>0</v>
      </c>
      <c r="H1113" s="213">
        <v>1355.35</v>
      </c>
      <c r="I1113" s="213">
        <v>1491.35</v>
      </c>
      <c r="J1113" s="213">
        <v>1355.35</v>
      </c>
      <c r="K1113" s="213">
        <v>1491.35</v>
      </c>
      <c r="L1113" s="213">
        <v>1168.49</v>
      </c>
      <c r="M1113" s="213">
        <v>1355.35</v>
      </c>
      <c r="N1113" s="213">
        <v>3207.35</v>
      </c>
      <c r="O1113" s="213">
        <v>1355.35</v>
      </c>
      <c r="P1113" s="213">
        <v>1355.35</v>
      </c>
      <c r="Q1113" s="213">
        <v>1355.35</v>
      </c>
      <c r="R1113" s="213">
        <v>2984.7</v>
      </c>
    </row>
    <row r="1114" spans="1:18">
      <c r="A1114" s="944" t="s">
        <v>1524</v>
      </c>
      <c r="B1114" s="944" t="s">
        <v>447</v>
      </c>
      <c r="C1114" s="51" t="s">
        <v>4679</v>
      </c>
      <c r="D1114" s="51" t="s">
        <v>6606</v>
      </c>
      <c r="E1114" s="51" t="s">
        <v>6987</v>
      </c>
      <c r="F1114" s="287">
        <f t="shared" si="17"/>
        <v>17550.04</v>
      </c>
      <c r="G1114" s="213">
        <v>0</v>
      </c>
      <c r="H1114" s="213">
        <v>2817.99</v>
      </c>
      <c r="I1114" s="213">
        <v>2715.9</v>
      </c>
      <c r="J1114" s="213">
        <v>2484.5</v>
      </c>
      <c r="K1114" s="213">
        <v>1691.6</v>
      </c>
      <c r="L1114" s="213">
        <v>1169.4100000000001</v>
      </c>
      <c r="M1114" s="213">
        <v>1405.78</v>
      </c>
      <c r="N1114" s="213">
        <v>1363.76</v>
      </c>
      <c r="O1114" s="213">
        <v>1173.19</v>
      </c>
      <c r="P1114" s="213">
        <v>1232.56</v>
      </c>
      <c r="Q1114" s="213">
        <v>1495.35</v>
      </c>
      <c r="R1114" s="213">
        <v>3934.48</v>
      </c>
    </row>
    <row r="1115" spans="1:18">
      <c r="A1115" s="944" t="s">
        <v>1524</v>
      </c>
      <c r="B1115" s="944" t="s">
        <v>326</v>
      </c>
      <c r="C1115" s="51" t="s">
        <v>4679</v>
      </c>
      <c r="D1115" s="51" t="s">
        <v>6606</v>
      </c>
      <c r="E1115" s="51" t="s">
        <v>6987</v>
      </c>
      <c r="F1115" s="287">
        <f t="shared" si="17"/>
        <v>774.43000000000006</v>
      </c>
      <c r="G1115" s="213">
        <v>0</v>
      </c>
      <c r="H1115" s="213">
        <v>67.75</v>
      </c>
      <c r="I1115" s="213">
        <v>70</v>
      </c>
      <c r="J1115" s="213">
        <v>78.739999999999995</v>
      </c>
      <c r="K1115" s="213">
        <v>60.36</v>
      </c>
      <c r="L1115" s="213">
        <v>77.62</v>
      </c>
      <c r="M1115" s="213">
        <v>83.25</v>
      </c>
      <c r="N1115" s="213">
        <v>89.83</v>
      </c>
      <c r="O1115" s="213">
        <v>81.66</v>
      </c>
      <c r="P1115" s="213">
        <v>81.66</v>
      </c>
      <c r="Q1115" s="213">
        <v>83.56</v>
      </c>
      <c r="R1115" s="213">
        <v>167.12</v>
      </c>
    </row>
    <row r="1116" spans="1:18">
      <c r="A1116" s="944" t="s">
        <v>1524</v>
      </c>
      <c r="B1116" s="944" t="s">
        <v>326</v>
      </c>
      <c r="C1116" s="51" t="s">
        <v>4679</v>
      </c>
      <c r="D1116" s="51" t="s">
        <v>6606</v>
      </c>
      <c r="E1116" s="51" t="s">
        <v>6987</v>
      </c>
      <c r="F1116" s="287">
        <f t="shared" si="17"/>
        <v>463.79</v>
      </c>
      <c r="G1116" s="213">
        <v>35.21</v>
      </c>
      <c r="H1116" s="213">
        <v>37.86</v>
      </c>
      <c r="I1116" s="213">
        <v>36.35</v>
      </c>
      <c r="J1116" s="213">
        <v>33.74</v>
      </c>
      <c r="K1116" s="213">
        <v>44.95</v>
      </c>
      <c r="L1116" s="213">
        <v>50.22</v>
      </c>
      <c r="M1116" s="213">
        <v>47.49</v>
      </c>
      <c r="N1116" s="213">
        <v>76.25</v>
      </c>
      <c r="O1116" s="213">
        <v>36.56</v>
      </c>
      <c r="P1116" s="213">
        <v>32.93</v>
      </c>
      <c r="Q1116" s="213">
        <v>32.229999999999997</v>
      </c>
      <c r="R1116" s="213">
        <v>32.409999999999997</v>
      </c>
    </row>
    <row r="1117" spans="1:18">
      <c r="A1117" s="944" t="s">
        <v>1524</v>
      </c>
      <c r="B1117" s="944" t="s">
        <v>326</v>
      </c>
      <c r="C1117" s="51" t="s">
        <v>4679</v>
      </c>
      <c r="D1117" s="51" t="s">
        <v>6606</v>
      </c>
      <c r="E1117" s="51" t="s">
        <v>6987</v>
      </c>
      <c r="F1117" s="287">
        <f t="shared" si="17"/>
        <v>4243.99</v>
      </c>
      <c r="G1117" s="213">
        <v>368.11</v>
      </c>
      <c r="H1117" s="213">
        <v>376.55</v>
      </c>
      <c r="I1117" s="213">
        <v>424.65</v>
      </c>
      <c r="J1117" s="213">
        <v>423.11</v>
      </c>
      <c r="K1117" s="213">
        <v>403.96</v>
      </c>
      <c r="L1117" s="213">
        <v>361.69</v>
      </c>
      <c r="M1117" s="213">
        <v>299.47000000000003</v>
      </c>
      <c r="N1117" s="213">
        <v>394.66</v>
      </c>
      <c r="O1117" s="213">
        <v>455.92</v>
      </c>
      <c r="P1117" s="213">
        <v>334.44</v>
      </c>
      <c r="Q1117" s="213">
        <v>401.43</v>
      </c>
      <c r="R1117" s="213">
        <v>360.76</v>
      </c>
    </row>
    <row r="1118" spans="1:18">
      <c r="A1118" s="944" t="s">
        <v>1524</v>
      </c>
      <c r="B1118" s="944" t="s">
        <v>326</v>
      </c>
      <c r="C1118" s="51" t="s">
        <v>4679</v>
      </c>
      <c r="D1118" s="51" t="s">
        <v>6606</v>
      </c>
      <c r="E1118" s="51" t="s">
        <v>6987</v>
      </c>
      <c r="F1118" s="287">
        <f t="shared" si="17"/>
        <v>9023.7999999999993</v>
      </c>
      <c r="G1118" s="213">
        <v>752.22</v>
      </c>
      <c r="H1118" s="213">
        <v>630.36</v>
      </c>
      <c r="I1118" s="213">
        <v>1847.33</v>
      </c>
      <c r="J1118" s="213">
        <v>1381.37</v>
      </c>
      <c r="K1118" s="213">
        <v>630.36</v>
      </c>
      <c r="L1118" s="213">
        <v>630.36</v>
      </c>
      <c r="M1118" s="213">
        <v>630.36</v>
      </c>
      <c r="N1118" s="213">
        <v>630.36</v>
      </c>
      <c r="O1118" s="213">
        <v>630.36</v>
      </c>
      <c r="P1118" s="213">
        <v>630.36</v>
      </c>
      <c r="Q1118" s="213">
        <v>630.36</v>
      </c>
      <c r="R1118" s="213">
        <v>1187.1400000000001</v>
      </c>
    </row>
    <row r="1119" spans="1:18">
      <c r="A1119" s="944" t="s">
        <v>1524</v>
      </c>
      <c r="B1119" s="944" t="s">
        <v>326</v>
      </c>
      <c r="C1119" s="51" t="s">
        <v>4679</v>
      </c>
      <c r="D1119" s="51" t="s">
        <v>6606</v>
      </c>
      <c r="E1119" s="51" t="s">
        <v>6987</v>
      </c>
      <c r="F1119" s="287">
        <f t="shared" si="17"/>
        <v>1838.7400000000002</v>
      </c>
      <c r="G1119" s="213">
        <v>195</v>
      </c>
      <c r="H1119" s="213">
        <v>0</v>
      </c>
      <c r="I1119" s="213">
        <v>0</v>
      </c>
      <c r="J1119" s="213">
        <v>229.74</v>
      </c>
      <c r="K1119" s="213">
        <v>0</v>
      </c>
      <c r="L1119" s="213">
        <v>516.91999999999996</v>
      </c>
      <c r="M1119" s="213">
        <v>0</v>
      </c>
      <c r="N1119" s="213">
        <v>0</v>
      </c>
      <c r="O1119" s="213">
        <v>0</v>
      </c>
      <c r="P1119" s="213">
        <v>229.74</v>
      </c>
      <c r="Q1119" s="213">
        <v>667.34</v>
      </c>
      <c r="R1119" s="213">
        <v>103.93</v>
      </c>
    </row>
    <row r="1120" spans="1:18">
      <c r="A1120" s="944" t="s">
        <v>1524</v>
      </c>
      <c r="B1120" s="944" t="s">
        <v>326</v>
      </c>
      <c r="C1120" s="51" t="s">
        <v>4679</v>
      </c>
      <c r="D1120" s="51" t="s">
        <v>6606</v>
      </c>
      <c r="E1120" s="51" t="s">
        <v>6987</v>
      </c>
      <c r="F1120" s="287">
        <f t="shared" si="17"/>
        <v>65331.83</v>
      </c>
      <c r="G1120" s="213">
        <v>9963.23</v>
      </c>
      <c r="H1120" s="213">
        <v>1291.26</v>
      </c>
      <c r="I1120" s="213">
        <v>13922.44</v>
      </c>
      <c r="J1120" s="213">
        <v>932.72</v>
      </c>
      <c r="K1120" s="213">
        <v>0</v>
      </c>
      <c r="L1120" s="213">
        <v>9313.52</v>
      </c>
      <c r="M1120" s="213">
        <v>9179.14</v>
      </c>
      <c r="N1120" s="213">
        <v>0</v>
      </c>
      <c r="O1120" s="213">
        <v>16286.68</v>
      </c>
      <c r="P1120" s="213">
        <v>4442.84</v>
      </c>
      <c r="Q1120" s="213">
        <v>0</v>
      </c>
      <c r="R1120" s="213">
        <v>9993.5</v>
      </c>
    </row>
    <row r="1121" spans="1:18">
      <c r="A1121" s="944" t="s">
        <v>1524</v>
      </c>
      <c r="B1121" s="944" t="s">
        <v>326</v>
      </c>
      <c r="C1121" s="51" t="s">
        <v>4679</v>
      </c>
      <c r="D1121" s="51" t="s">
        <v>6606</v>
      </c>
      <c r="E1121" s="51" t="s">
        <v>6987</v>
      </c>
      <c r="F1121" s="287">
        <f t="shared" si="17"/>
        <v>1588.58</v>
      </c>
      <c r="G1121" s="213">
        <v>0</v>
      </c>
      <c r="H1121" s="213">
        <v>0</v>
      </c>
      <c r="I1121" s="213">
        <v>0</v>
      </c>
      <c r="J1121" s="213">
        <v>1563.58</v>
      </c>
      <c r="K1121" s="213">
        <v>0</v>
      </c>
      <c r="L1121" s="213">
        <v>0</v>
      </c>
      <c r="M1121" s="213">
        <v>0</v>
      </c>
      <c r="N1121" s="213">
        <v>0</v>
      </c>
      <c r="O1121" s="213">
        <v>25</v>
      </c>
      <c r="P1121" s="213">
        <v>0</v>
      </c>
      <c r="Q1121" s="213">
        <v>0</v>
      </c>
      <c r="R1121" s="213">
        <v>0</v>
      </c>
    </row>
    <row r="1122" spans="1:18">
      <c r="A1122" s="944" t="s">
        <v>1524</v>
      </c>
      <c r="B1122" s="944" t="s">
        <v>326</v>
      </c>
      <c r="C1122" s="51" t="s">
        <v>4679</v>
      </c>
      <c r="D1122" s="51" t="s">
        <v>6606</v>
      </c>
      <c r="E1122" s="51" t="s">
        <v>6987</v>
      </c>
      <c r="F1122" s="287">
        <f t="shared" si="17"/>
        <v>15190.79</v>
      </c>
      <c r="G1122" s="213">
        <v>1100</v>
      </c>
      <c r="H1122" s="213">
        <v>550</v>
      </c>
      <c r="I1122" s="213">
        <v>1250</v>
      </c>
      <c r="J1122" s="213">
        <v>1100</v>
      </c>
      <c r="K1122" s="213">
        <v>3045.79</v>
      </c>
      <c r="L1122" s="213">
        <v>1100</v>
      </c>
      <c r="M1122" s="213">
        <v>825</v>
      </c>
      <c r="N1122" s="213">
        <v>550</v>
      </c>
      <c r="O1122" s="213">
        <v>3470</v>
      </c>
      <c r="P1122" s="213">
        <v>825</v>
      </c>
      <c r="Q1122" s="213">
        <v>1375</v>
      </c>
      <c r="R1122" s="213">
        <v>1650</v>
      </c>
    </row>
    <row r="1123" spans="1:18">
      <c r="A1123" s="944" t="s">
        <v>1524</v>
      </c>
      <c r="B1123" s="944" t="s">
        <v>326</v>
      </c>
      <c r="C1123" s="51" t="s">
        <v>4679</v>
      </c>
      <c r="D1123" s="51" t="s">
        <v>6606</v>
      </c>
      <c r="E1123" s="51" t="s">
        <v>6987</v>
      </c>
      <c r="F1123" s="287">
        <f t="shared" si="17"/>
        <v>394.20999999999992</v>
      </c>
      <c r="G1123" s="213">
        <v>0</v>
      </c>
      <c r="H1123" s="213">
        <v>43.04</v>
      </c>
      <c r="I1123" s="213">
        <v>89</v>
      </c>
      <c r="J1123" s="213">
        <v>100.3</v>
      </c>
      <c r="K1123" s="213">
        <v>7.5</v>
      </c>
      <c r="L1123" s="213">
        <v>27.9</v>
      </c>
      <c r="M1123" s="213">
        <v>35.65</v>
      </c>
      <c r="N1123" s="213">
        <v>53.21</v>
      </c>
      <c r="O1123" s="213">
        <v>30.11</v>
      </c>
      <c r="P1123" s="213">
        <v>0</v>
      </c>
      <c r="Q1123" s="213">
        <v>7.5</v>
      </c>
      <c r="R1123" s="213">
        <v>2587.9</v>
      </c>
    </row>
    <row r="1124" spans="1:18">
      <c r="A1124" s="944" t="s">
        <v>47</v>
      </c>
      <c r="B1124" s="944" t="s">
        <v>508</v>
      </c>
      <c r="C1124" s="51" t="s">
        <v>4679</v>
      </c>
      <c r="D1124" s="51" t="s">
        <v>6608</v>
      </c>
      <c r="E1124" s="51" t="s">
        <v>6987</v>
      </c>
      <c r="F1124" s="287">
        <f t="shared" si="17"/>
        <v>9409.4500000000007</v>
      </c>
      <c r="G1124" s="213">
        <v>351.97</v>
      </c>
      <c r="H1124" s="213">
        <v>-256</v>
      </c>
      <c r="I1124" s="213">
        <v>284.64</v>
      </c>
      <c r="J1124" s="213">
        <v>1160.53</v>
      </c>
      <c r="K1124" s="213">
        <v>749.46</v>
      </c>
      <c r="L1124" s="213">
        <v>1530.16</v>
      </c>
      <c r="M1124" s="213">
        <v>1524.65</v>
      </c>
      <c r="N1124" s="213">
        <v>1197.4100000000001</v>
      </c>
      <c r="O1124" s="213">
        <v>1121.5899999999999</v>
      </c>
      <c r="P1124" s="213">
        <v>1025.54</v>
      </c>
      <c r="Q1124" s="213">
        <v>719.5</v>
      </c>
      <c r="R1124" s="213">
        <v>1232.43</v>
      </c>
    </row>
    <row r="1125" spans="1:18">
      <c r="A1125" s="944" t="s">
        <v>47</v>
      </c>
      <c r="B1125" s="944" t="s">
        <v>508</v>
      </c>
      <c r="C1125" s="51" t="s">
        <v>4679</v>
      </c>
      <c r="D1125" s="51" t="s">
        <v>6608</v>
      </c>
      <c r="E1125" s="51" t="s">
        <v>6987</v>
      </c>
      <c r="F1125" s="287">
        <f t="shared" si="17"/>
        <v>5776.21</v>
      </c>
      <c r="G1125" s="213">
        <v>0</v>
      </c>
      <c r="H1125" s="213">
        <v>14</v>
      </c>
      <c r="I1125" s="213">
        <v>1356.7</v>
      </c>
      <c r="J1125" s="213">
        <v>0</v>
      </c>
      <c r="K1125" s="213">
        <v>0</v>
      </c>
      <c r="L1125" s="213">
        <v>80.88</v>
      </c>
      <c r="M1125" s="213">
        <v>72</v>
      </c>
      <c r="N1125" s="213">
        <v>21</v>
      </c>
      <c r="O1125" s="213">
        <v>49.79</v>
      </c>
      <c r="P1125" s="213">
        <v>2675.33</v>
      </c>
      <c r="Q1125" s="213">
        <v>1506.51</v>
      </c>
      <c r="R1125" s="213">
        <v>3229.37</v>
      </c>
    </row>
    <row r="1126" spans="1:18">
      <c r="A1126" s="944" t="s">
        <v>47</v>
      </c>
      <c r="B1126" s="944" t="s">
        <v>508</v>
      </c>
      <c r="C1126" s="51" t="s">
        <v>4679</v>
      </c>
      <c r="D1126" s="51" t="s">
        <v>6608</v>
      </c>
      <c r="E1126" s="51" t="s">
        <v>6987</v>
      </c>
      <c r="F1126" s="287">
        <f t="shared" si="17"/>
        <v>2267.0500000000002</v>
      </c>
      <c r="G1126" s="213">
        <v>89.55</v>
      </c>
      <c r="H1126" s="213">
        <v>0</v>
      </c>
      <c r="I1126" s="213">
        <v>179.1</v>
      </c>
      <c r="J1126" s="213">
        <v>89.55</v>
      </c>
      <c r="K1126" s="213">
        <v>89.55</v>
      </c>
      <c r="L1126" s="213">
        <v>89.55</v>
      </c>
      <c r="M1126" s="213">
        <v>89.55</v>
      </c>
      <c r="N1126" s="213">
        <v>465.8</v>
      </c>
      <c r="O1126" s="213">
        <v>465.8</v>
      </c>
      <c r="P1126" s="213">
        <v>619.04999999999995</v>
      </c>
      <c r="Q1126" s="213">
        <v>89.55</v>
      </c>
      <c r="R1126" s="213">
        <v>677.78</v>
      </c>
    </row>
    <row r="1127" spans="1:18">
      <c r="A1127" s="944" t="s">
        <v>47</v>
      </c>
      <c r="B1127" s="944" t="s">
        <v>508</v>
      </c>
      <c r="C1127" s="51" t="s">
        <v>4679</v>
      </c>
      <c r="D1127" s="51" t="s">
        <v>6608</v>
      </c>
      <c r="E1127" s="51" t="s">
        <v>6987</v>
      </c>
      <c r="F1127" s="287">
        <f t="shared" si="17"/>
        <v>829.0100000000001</v>
      </c>
      <c r="G1127" s="213">
        <v>90.29</v>
      </c>
      <c r="H1127" s="213">
        <v>-18.43</v>
      </c>
      <c r="I1127" s="213">
        <v>94.48</v>
      </c>
      <c r="J1127" s="213">
        <v>115.7</v>
      </c>
      <c r="K1127" s="213">
        <v>3.41</v>
      </c>
      <c r="L1127" s="213">
        <v>87.64</v>
      </c>
      <c r="M1127" s="213">
        <v>97.6</v>
      </c>
      <c r="N1127" s="213">
        <v>87.46</v>
      </c>
      <c r="O1127" s="213">
        <v>67.8</v>
      </c>
      <c r="P1127" s="213">
        <v>83.34</v>
      </c>
      <c r="Q1127" s="213">
        <v>119.72</v>
      </c>
      <c r="R1127" s="213">
        <v>420.33</v>
      </c>
    </row>
    <row r="1128" spans="1:18">
      <c r="A1128" s="944" t="s">
        <v>47</v>
      </c>
      <c r="B1128" s="944" t="s">
        <v>508</v>
      </c>
      <c r="C1128" s="51" t="s">
        <v>4679</v>
      </c>
      <c r="D1128" s="51" t="s">
        <v>6608</v>
      </c>
      <c r="E1128" s="51" t="s">
        <v>6987</v>
      </c>
      <c r="F1128" s="287">
        <f t="shared" si="17"/>
        <v>442.88</v>
      </c>
      <c r="G1128" s="213">
        <v>112.63</v>
      </c>
      <c r="H1128" s="213">
        <v>0</v>
      </c>
      <c r="I1128" s="213">
        <v>36.409999999999997</v>
      </c>
      <c r="J1128" s="213">
        <v>34.78</v>
      </c>
      <c r="K1128" s="213">
        <v>0</v>
      </c>
      <c r="L1128" s="213">
        <v>69.56</v>
      </c>
      <c r="M1128" s="213">
        <v>0</v>
      </c>
      <c r="N1128" s="213">
        <v>84.24</v>
      </c>
      <c r="O1128" s="213">
        <v>35.35</v>
      </c>
      <c r="P1128" s="213">
        <v>69.91</v>
      </c>
      <c r="Q1128" s="213">
        <v>0</v>
      </c>
      <c r="R1128" s="213">
        <v>35.24</v>
      </c>
    </row>
    <row r="1129" spans="1:18">
      <c r="A1129" s="944" t="s">
        <v>47</v>
      </c>
      <c r="B1129" s="944" t="s">
        <v>508</v>
      </c>
      <c r="C1129" s="51" t="s">
        <v>4679</v>
      </c>
      <c r="D1129" s="51" t="s">
        <v>6608</v>
      </c>
      <c r="E1129" s="51" t="s">
        <v>6987</v>
      </c>
      <c r="F1129" s="287">
        <f t="shared" si="17"/>
        <v>3933.5100000000007</v>
      </c>
      <c r="G1129" s="213">
        <v>302.37</v>
      </c>
      <c r="H1129" s="213">
        <v>310.01</v>
      </c>
      <c r="I1129" s="213">
        <v>317.64999999999998</v>
      </c>
      <c r="J1129" s="213">
        <v>627.66</v>
      </c>
      <c r="K1129" s="213">
        <v>315.01</v>
      </c>
      <c r="L1129" s="213">
        <v>310.01</v>
      </c>
      <c r="M1129" s="213">
        <v>325.5</v>
      </c>
      <c r="N1129" s="213">
        <v>310.01</v>
      </c>
      <c r="O1129" s="213">
        <v>310.01</v>
      </c>
      <c r="P1129" s="213">
        <v>177.07</v>
      </c>
      <c r="Q1129" s="213">
        <v>628.21</v>
      </c>
      <c r="R1129" s="213">
        <v>396.32</v>
      </c>
    </row>
    <row r="1130" spans="1:18">
      <c r="A1130" s="944" t="s">
        <v>47</v>
      </c>
      <c r="B1130" s="944" t="s">
        <v>508</v>
      </c>
      <c r="C1130" s="51" t="s">
        <v>4679</v>
      </c>
      <c r="D1130" s="51" t="s">
        <v>6608</v>
      </c>
      <c r="E1130" s="51" t="s">
        <v>6987</v>
      </c>
      <c r="F1130" s="287">
        <f t="shared" si="17"/>
        <v>276.29999999999995</v>
      </c>
      <c r="G1130" s="213">
        <v>28.04</v>
      </c>
      <c r="H1130" s="213">
        <v>16.28</v>
      </c>
      <c r="I1130" s="213">
        <v>23.73</v>
      </c>
      <c r="J1130" s="213">
        <v>177.66</v>
      </c>
      <c r="K1130" s="213">
        <v>0</v>
      </c>
      <c r="L1130" s="213">
        <v>0</v>
      </c>
      <c r="M1130" s="213">
        <v>13.89</v>
      </c>
      <c r="N1130" s="213">
        <v>16.7</v>
      </c>
      <c r="O1130" s="213">
        <v>0</v>
      </c>
      <c r="P1130" s="213">
        <v>0</v>
      </c>
      <c r="Q1130" s="213">
        <v>0</v>
      </c>
      <c r="R1130" s="213">
        <v>1.33</v>
      </c>
    </row>
    <row r="1131" spans="1:18">
      <c r="A1131" s="944" t="s">
        <v>47</v>
      </c>
      <c r="B1131" s="944" t="s">
        <v>508</v>
      </c>
      <c r="C1131" s="51" t="s">
        <v>4679</v>
      </c>
      <c r="D1131" s="51" t="s">
        <v>6608</v>
      </c>
      <c r="E1131" s="51" t="s">
        <v>6987</v>
      </c>
      <c r="F1131" s="287">
        <f t="shared" si="17"/>
        <v>895.49999999999977</v>
      </c>
      <c r="G1131" s="213">
        <v>89.55</v>
      </c>
      <c r="H1131" s="213">
        <v>0</v>
      </c>
      <c r="I1131" s="213">
        <v>179.1</v>
      </c>
      <c r="J1131" s="213">
        <v>342.49</v>
      </c>
      <c r="K1131" s="213">
        <v>0</v>
      </c>
      <c r="L1131" s="213">
        <v>261.95</v>
      </c>
      <c r="M1131" s="213">
        <v>89.55</v>
      </c>
      <c r="N1131" s="213">
        <v>89.55</v>
      </c>
      <c r="O1131" s="213">
        <v>89.55</v>
      </c>
      <c r="P1131" s="213">
        <v>-335.79</v>
      </c>
      <c r="Q1131" s="213">
        <v>89.55</v>
      </c>
      <c r="R1131" s="213">
        <v>89.55</v>
      </c>
    </row>
    <row r="1132" spans="1:18">
      <c r="A1132" s="944" t="s">
        <v>47</v>
      </c>
      <c r="B1132" s="944" t="s">
        <v>508</v>
      </c>
      <c r="C1132" s="51" t="s">
        <v>4679</v>
      </c>
      <c r="D1132" s="51" t="s">
        <v>6608</v>
      </c>
      <c r="E1132" s="51" t="s">
        <v>6987</v>
      </c>
      <c r="F1132" s="287">
        <f t="shared" si="17"/>
        <v>2833.36</v>
      </c>
      <c r="G1132" s="213">
        <v>218.5</v>
      </c>
      <c r="H1132" s="213">
        <v>189.77</v>
      </c>
      <c r="I1132" s="213">
        <v>229.29</v>
      </c>
      <c r="J1132" s="213">
        <v>0</v>
      </c>
      <c r="K1132" s="213">
        <v>197.51</v>
      </c>
      <c r="L1132" s="213">
        <v>264.51</v>
      </c>
      <c r="M1132" s="213">
        <v>568.73</v>
      </c>
      <c r="N1132" s="213">
        <v>364.74</v>
      </c>
      <c r="O1132" s="213">
        <v>338.24</v>
      </c>
      <c r="P1132" s="213">
        <v>250</v>
      </c>
      <c r="Q1132" s="213">
        <v>212.07</v>
      </c>
      <c r="R1132" s="213">
        <v>236.99</v>
      </c>
    </row>
    <row r="1133" spans="1:18">
      <c r="A1133" s="944" t="s">
        <v>47</v>
      </c>
      <c r="B1133" s="944" t="s">
        <v>508</v>
      </c>
      <c r="C1133" s="51" t="s">
        <v>4679</v>
      </c>
      <c r="D1133" s="51" t="s">
        <v>6608</v>
      </c>
      <c r="E1133" s="51" t="s">
        <v>6987</v>
      </c>
      <c r="F1133" s="287">
        <f t="shared" si="17"/>
        <v>1662.8899999999999</v>
      </c>
      <c r="G1133" s="213">
        <v>79.88</v>
      </c>
      <c r="H1133" s="213">
        <v>0</v>
      </c>
      <c r="I1133" s="213">
        <v>79.88</v>
      </c>
      <c r="J1133" s="213">
        <v>0</v>
      </c>
      <c r="K1133" s="213">
        <v>79.88</v>
      </c>
      <c r="L1133" s="213">
        <v>79.88</v>
      </c>
      <c r="M1133" s="213">
        <v>74.010000000000005</v>
      </c>
      <c r="N1133" s="213">
        <v>184.74</v>
      </c>
      <c r="O1133" s="213">
        <v>79.88</v>
      </c>
      <c r="P1133" s="213">
        <v>235.76</v>
      </c>
      <c r="Q1133" s="213">
        <v>768.98</v>
      </c>
      <c r="R1133" s="213">
        <v>0</v>
      </c>
    </row>
    <row r="1134" spans="1:18">
      <c r="A1134" s="944" t="s">
        <v>47</v>
      </c>
      <c r="B1134" s="944" t="s">
        <v>508</v>
      </c>
      <c r="C1134" s="51" t="s">
        <v>4679</v>
      </c>
      <c r="D1134" s="51" t="s">
        <v>6608</v>
      </c>
      <c r="E1134" s="51" t="s">
        <v>6987</v>
      </c>
      <c r="F1134" s="287">
        <f t="shared" si="17"/>
        <v>545.82000000000005</v>
      </c>
      <c r="G1134" s="213">
        <v>157.66</v>
      </c>
      <c r="H1134" s="213">
        <v>8.25</v>
      </c>
      <c r="I1134" s="213">
        <v>173.12</v>
      </c>
      <c r="J1134" s="213">
        <v>219.71</v>
      </c>
      <c r="K1134" s="213">
        <v>-12.92</v>
      </c>
      <c r="L1134" s="213">
        <v>0</v>
      </c>
      <c r="M1134" s="213">
        <v>0</v>
      </c>
      <c r="N1134" s="213">
        <v>0</v>
      </c>
      <c r="O1134" s="213">
        <v>0</v>
      </c>
      <c r="P1134" s="213">
        <v>0</v>
      </c>
      <c r="Q1134" s="213">
        <v>0</v>
      </c>
      <c r="R1134" s="213">
        <v>0</v>
      </c>
    </row>
    <row r="1135" spans="1:18">
      <c r="A1135" s="944" t="s">
        <v>47</v>
      </c>
      <c r="B1135" s="944" t="s">
        <v>508</v>
      </c>
      <c r="C1135" s="51" t="s">
        <v>4679</v>
      </c>
      <c r="D1135" s="51" t="s">
        <v>6608</v>
      </c>
      <c r="E1135" s="51" t="s">
        <v>6987</v>
      </c>
      <c r="F1135" s="287">
        <f t="shared" si="17"/>
        <v>443.09000000000003</v>
      </c>
      <c r="G1135" s="213">
        <v>0.11</v>
      </c>
      <c r="H1135" s="213">
        <v>0.56999999999999995</v>
      </c>
      <c r="I1135" s="213">
        <v>45.33</v>
      </c>
      <c r="J1135" s="213">
        <v>45.09</v>
      </c>
      <c r="K1135" s="213">
        <v>87.96</v>
      </c>
      <c r="L1135" s="213">
        <v>44.4</v>
      </c>
      <c r="M1135" s="213">
        <v>44.26</v>
      </c>
      <c r="N1135" s="213">
        <v>44.13</v>
      </c>
      <c r="O1135" s="213">
        <v>45.11</v>
      </c>
      <c r="P1135" s="213">
        <v>44.28</v>
      </c>
      <c r="Q1135" s="213">
        <v>41.85</v>
      </c>
      <c r="R1135" s="213">
        <v>83.08</v>
      </c>
    </row>
    <row r="1136" spans="1:18">
      <c r="A1136" s="944" t="s">
        <v>47</v>
      </c>
      <c r="B1136" s="944" t="s">
        <v>508</v>
      </c>
      <c r="C1136" s="51" t="s">
        <v>4679</v>
      </c>
      <c r="D1136" s="51" t="s">
        <v>6608</v>
      </c>
      <c r="E1136" s="51" t="s">
        <v>6987</v>
      </c>
      <c r="F1136" s="287">
        <f t="shared" si="17"/>
        <v>5484.02</v>
      </c>
      <c r="G1136" s="213">
        <v>740.73</v>
      </c>
      <c r="H1136" s="213">
        <v>-246.91</v>
      </c>
      <c r="I1136" s="213">
        <v>998.04</v>
      </c>
      <c r="J1136" s="213">
        <v>499.02</v>
      </c>
      <c r="K1136" s="213">
        <v>249.51</v>
      </c>
      <c r="L1136" s="213">
        <v>748.53</v>
      </c>
      <c r="M1136" s="213">
        <v>499.02</v>
      </c>
      <c r="N1136" s="213">
        <v>499.02</v>
      </c>
      <c r="O1136" s="213">
        <v>499.02</v>
      </c>
      <c r="P1136" s="213">
        <v>499.02</v>
      </c>
      <c r="Q1136" s="213">
        <v>499.02</v>
      </c>
      <c r="R1136" s="213">
        <v>499.02</v>
      </c>
    </row>
    <row r="1137" spans="1:18">
      <c r="A1137" s="944" t="s">
        <v>47</v>
      </c>
      <c r="B1137" s="944" t="s">
        <v>508</v>
      </c>
      <c r="C1137" s="51" t="s">
        <v>4679</v>
      </c>
      <c r="D1137" s="51" t="s">
        <v>6608</v>
      </c>
      <c r="E1137" s="51" t="s">
        <v>6987</v>
      </c>
      <c r="F1137" s="287">
        <f t="shared" si="17"/>
        <v>900.2399999999999</v>
      </c>
      <c r="G1137" s="213">
        <v>95.3</v>
      </c>
      <c r="H1137" s="213">
        <v>62.65</v>
      </c>
      <c r="I1137" s="213">
        <v>191.13</v>
      </c>
      <c r="J1137" s="213">
        <v>60</v>
      </c>
      <c r="K1137" s="213">
        <v>87.35</v>
      </c>
      <c r="L1137" s="213">
        <v>32.65</v>
      </c>
      <c r="M1137" s="213">
        <v>60</v>
      </c>
      <c r="N1137" s="213">
        <v>27.35</v>
      </c>
      <c r="O1137" s="213">
        <v>133.52000000000001</v>
      </c>
      <c r="P1137" s="213">
        <v>60</v>
      </c>
      <c r="Q1137" s="213">
        <v>90.29</v>
      </c>
      <c r="R1137" s="213">
        <v>0</v>
      </c>
    </row>
    <row r="1138" spans="1:18">
      <c r="A1138" s="944" t="s">
        <v>47</v>
      </c>
      <c r="B1138" s="944" t="s">
        <v>508</v>
      </c>
      <c r="C1138" s="51" t="s">
        <v>4679</v>
      </c>
      <c r="D1138" s="51" t="s">
        <v>6608</v>
      </c>
      <c r="E1138" s="51" t="s">
        <v>6987</v>
      </c>
      <c r="F1138" s="287">
        <f t="shared" si="17"/>
        <v>4611.34</v>
      </c>
      <c r="G1138" s="213">
        <v>912.88</v>
      </c>
      <c r="H1138" s="213">
        <v>62.67</v>
      </c>
      <c r="I1138" s="213">
        <v>1019.27</v>
      </c>
      <c r="J1138" s="213">
        <v>657.85</v>
      </c>
      <c r="K1138" s="213">
        <v>604.92999999999995</v>
      </c>
      <c r="L1138" s="213">
        <v>460.32</v>
      </c>
      <c r="M1138" s="213">
        <v>286.83</v>
      </c>
      <c r="N1138" s="213">
        <v>99.01</v>
      </c>
      <c r="O1138" s="213">
        <v>0</v>
      </c>
      <c r="P1138" s="213">
        <v>59.97</v>
      </c>
      <c r="Q1138" s="213">
        <v>447.61</v>
      </c>
      <c r="R1138" s="213">
        <v>689.09</v>
      </c>
    </row>
    <row r="1139" spans="1:18">
      <c r="A1139" s="944" t="s">
        <v>47</v>
      </c>
      <c r="B1139" s="944" t="s">
        <v>508</v>
      </c>
      <c r="C1139" s="51" t="s">
        <v>4679</v>
      </c>
      <c r="D1139" s="51" t="s">
        <v>6608</v>
      </c>
      <c r="E1139" s="51" t="s">
        <v>6987</v>
      </c>
      <c r="F1139" s="287">
        <f t="shared" si="17"/>
        <v>3237.71</v>
      </c>
      <c r="G1139" s="213">
        <v>380.75</v>
      </c>
      <c r="H1139" s="213">
        <v>0</v>
      </c>
      <c r="I1139" s="213">
        <v>380.75</v>
      </c>
      <c r="J1139" s="213">
        <v>761.5</v>
      </c>
      <c r="K1139" s="213">
        <v>344.96</v>
      </c>
      <c r="L1139" s="213">
        <v>380.75</v>
      </c>
      <c r="M1139" s="213">
        <v>5.87</v>
      </c>
      <c r="N1139" s="213">
        <v>425.19</v>
      </c>
      <c r="O1139" s="213">
        <v>0</v>
      </c>
      <c r="P1139" s="213">
        <v>557.94000000000005</v>
      </c>
      <c r="Q1139" s="213">
        <v>0</v>
      </c>
      <c r="R1139" s="213">
        <v>0</v>
      </c>
    </row>
    <row r="1140" spans="1:18">
      <c r="A1140" s="944" t="s">
        <v>47</v>
      </c>
      <c r="B1140" s="944" t="s">
        <v>508</v>
      </c>
      <c r="C1140" s="51" t="s">
        <v>4679</v>
      </c>
      <c r="D1140" s="51" t="s">
        <v>6608</v>
      </c>
      <c r="E1140" s="51" t="s">
        <v>6987</v>
      </c>
      <c r="F1140" s="287">
        <f t="shared" si="17"/>
        <v>334.09000000000003</v>
      </c>
      <c r="G1140" s="213">
        <v>240.27</v>
      </c>
      <c r="H1140" s="213">
        <v>-140.81</v>
      </c>
      <c r="I1140" s="213">
        <v>116.11</v>
      </c>
      <c r="J1140" s="213">
        <v>125.92</v>
      </c>
      <c r="K1140" s="213">
        <v>-7.4</v>
      </c>
      <c r="L1140" s="213">
        <v>0</v>
      </c>
      <c r="M1140" s="213">
        <v>0</v>
      </c>
      <c r="N1140" s="213">
        <v>0</v>
      </c>
      <c r="O1140" s="213">
        <v>0</v>
      </c>
      <c r="P1140" s="213">
        <v>0</v>
      </c>
      <c r="Q1140" s="213">
        <v>0</v>
      </c>
      <c r="R1140" s="213">
        <v>0</v>
      </c>
    </row>
    <row r="1141" spans="1:18">
      <c r="A1141" s="944" t="s">
        <v>47</v>
      </c>
      <c r="B1141" s="944" t="s">
        <v>508</v>
      </c>
      <c r="C1141" s="51" t="s">
        <v>4679</v>
      </c>
      <c r="D1141" s="51" t="s">
        <v>6608</v>
      </c>
      <c r="E1141" s="51" t="s">
        <v>6987</v>
      </c>
      <c r="F1141" s="287">
        <f t="shared" si="17"/>
        <v>14</v>
      </c>
      <c r="G1141" s="213">
        <v>0</v>
      </c>
      <c r="H1141" s="213">
        <v>0</v>
      </c>
      <c r="I1141" s="213">
        <v>14</v>
      </c>
      <c r="J1141" s="213">
        <v>0</v>
      </c>
      <c r="K1141" s="213">
        <v>0</v>
      </c>
      <c r="L1141" s="213">
        <v>0</v>
      </c>
      <c r="M1141" s="213">
        <v>0</v>
      </c>
      <c r="N1141" s="213">
        <v>0</v>
      </c>
      <c r="O1141" s="213">
        <v>0</v>
      </c>
      <c r="P1141" s="213">
        <v>0</v>
      </c>
      <c r="Q1141" s="213">
        <v>0</v>
      </c>
      <c r="R1141" s="213">
        <v>0</v>
      </c>
    </row>
    <row r="1142" spans="1:18">
      <c r="A1142" s="944" t="s">
        <v>47</v>
      </c>
      <c r="B1142" s="944" t="s">
        <v>508</v>
      </c>
      <c r="C1142" s="51" t="s">
        <v>4679</v>
      </c>
      <c r="D1142" s="51" t="s">
        <v>6608</v>
      </c>
      <c r="E1142" s="51" t="s">
        <v>6987</v>
      </c>
      <c r="F1142" s="287">
        <f t="shared" si="17"/>
        <v>626.98</v>
      </c>
      <c r="G1142" s="213">
        <v>146.76</v>
      </c>
      <c r="H1142" s="213">
        <v>24.25</v>
      </c>
      <c r="I1142" s="213">
        <v>160.99</v>
      </c>
      <c r="J1142" s="213">
        <v>26.51</v>
      </c>
      <c r="K1142" s="213">
        <v>52.73</v>
      </c>
      <c r="L1142" s="213">
        <v>39.83</v>
      </c>
      <c r="M1142" s="213">
        <v>48.83</v>
      </c>
      <c r="N1142" s="213">
        <v>52.96</v>
      </c>
      <c r="O1142" s="213">
        <v>0</v>
      </c>
      <c r="P1142" s="213">
        <v>19.010000000000002</v>
      </c>
      <c r="Q1142" s="213">
        <v>55.11</v>
      </c>
      <c r="R1142" s="213">
        <v>68.95</v>
      </c>
    </row>
    <row r="1143" spans="1:18">
      <c r="A1143" s="944" t="s">
        <v>47</v>
      </c>
      <c r="B1143" s="944" t="s">
        <v>508</v>
      </c>
      <c r="C1143" s="51" t="s">
        <v>4679</v>
      </c>
      <c r="D1143" s="51" t="s">
        <v>6608</v>
      </c>
      <c r="E1143" s="51" t="s">
        <v>6987</v>
      </c>
      <c r="F1143" s="287">
        <f t="shared" si="17"/>
        <v>7722.67</v>
      </c>
      <c r="G1143" s="213">
        <v>694.82</v>
      </c>
      <c r="H1143" s="213">
        <v>-0.9</v>
      </c>
      <c r="I1143" s="213">
        <v>946.86</v>
      </c>
      <c r="J1143" s="213">
        <v>881.96</v>
      </c>
      <c r="K1143" s="213">
        <v>783.47</v>
      </c>
      <c r="L1143" s="213">
        <v>693.92</v>
      </c>
      <c r="M1143" s="213">
        <v>693.92</v>
      </c>
      <c r="N1143" s="213">
        <v>693.92</v>
      </c>
      <c r="O1143" s="213">
        <v>693.92</v>
      </c>
      <c r="P1143" s="213">
        <v>946.86</v>
      </c>
      <c r="Q1143" s="213">
        <v>693.92</v>
      </c>
      <c r="R1143" s="213">
        <v>440.98</v>
      </c>
    </row>
    <row r="1144" spans="1:18">
      <c r="A1144" s="944" t="s">
        <v>47</v>
      </c>
      <c r="B1144" s="944" t="s">
        <v>442</v>
      </c>
      <c r="C1144" s="51" t="s">
        <v>4679</v>
      </c>
      <c r="D1144" s="51" t="s">
        <v>6608</v>
      </c>
      <c r="E1144" s="51" t="s">
        <v>6987</v>
      </c>
      <c r="F1144" s="287">
        <f t="shared" si="17"/>
        <v>1053.8900000000001</v>
      </c>
      <c r="G1144" s="213">
        <v>0</v>
      </c>
      <c r="H1144" s="213">
        <v>185.8</v>
      </c>
      <c r="I1144" s="213">
        <v>152.76</v>
      </c>
      <c r="J1144" s="213">
        <v>156.88999999999999</v>
      </c>
      <c r="K1144" s="213">
        <v>112.31</v>
      </c>
      <c r="L1144" s="213">
        <v>199.49</v>
      </c>
      <c r="M1144" s="213">
        <v>-62.93</v>
      </c>
      <c r="N1144" s="213">
        <v>128.56</v>
      </c>
      <c r="O1144" s="213">
        <v>71.45</v>
      </c>
      <c r="P1144" s="213">
        <v>71.45</v>
      </c>
      <c r="Q1144" s="213">
        <v>38.11</v>
      </c>
      <c r="R1144" s="213">
        <v>153.16999999999999</v>
      </c>
    </row>
    <row r="1145" spans="1:18">
      <c r="A1145" s="944" t="s">
        <v>47</v>
      </c>
      <c r="B1145" s="944" t="s">
        <v>442</v>
      </c>
      <c r="C1145" s="51" t="s">
        <v>4679</v>
      </c>
      <c r="D1145" s="51" t="s">
        <v>6608</v>
      </c>
      <c r="E1145" s="51" t="s">
        <v>6987</v>
      </c>
      <c r="F1145" s="287">
        <f t="shared" si="17"/>
        <v>813.33999999999992</v>
      </c>
      <c r="G1145" s="213">
        <v>53.9</v>
      </c>
      <c r="H1145" s="213">
        <v>54.94</v>
      </c>
      <c r="I1145" s="213">
        <v>0</v>
      </c>
      <c r="J1145" s="213">
        <v>174.77</v>
      </c>
      <c r="K1145" s="213">
        <v>0</v>
      </c>
      <c r="L1145" s="213">
        <v>51.9</v>
      </c>
      <c r="M1145" s="213">
        <v>261.79000000000002</v>
      </c>
      <c r="N1145" s="213">
        <v>0</v>
      </c>
      <c r="O1145" s="213">
        <v>108.02</v>
      </c>
      <c r="P1145" s="213">
        <v>53.71</v>
      </c>
      <c r="Q1145" s="213">
        <v>54.31</v>
      </c>
      <c r="R1145" s="213">
        <v>0</v>
      </c>
    </row>
    <row r="1146" spans="1:18">
      <c r="A1146" s="944" t="s">
        <v>47</v>
      </c>
      <c r="B1146" s="944" t="s">
        <v>442</v>
      </c>
      <c r="C1146" s="51" t="s">
        <v>4679</v>
      </c>
      <c r="D1146" s="51" t="s">
        <v>6608</v>
      </c>
      <c r="E1146" s="51" t="s">
        <v>6987</v>
      </c>
      <c r="F1146" s="287">
        <f t="shared" si="17"/>
        <v>1129.3500000000001</v>
      </c>
      <c r="G1146" s="213">
        <v>0</v>
      </c>
      <c r="H1146" s="213">
        <v>156.12</v>
      </c>
      <c r="I1146" s="213">
        <v>217.47</v>
      </c>
      <c r="J1146" s="213">
        <v>33.520000000000003</v>
      </c>
      <c r="K1146" s="213">
        <v>92.54</v>
      </c>
      <c r="L1146" s="213">
        <v>103.89</v>
      </c>
      <c r="M1146" s="213">
        <v>167.52</v>
      </c>
      <c r="N1146" s="213">
        <v>193.33</v>
      </c>
      <c r="O1146" s="213">
        <v>42.72</v>
      </c>
      <c r="P1146" s="213">
        <v>68.66</v>
      </c>
      <c r="Q1146" s="213">
        <v>53.58</v>
      </c>
      <c r="R1146" s="213">
        <v>168.51</v>
      </c>
    </row>
    <row r="1147" spans="1:18">
      <c r="A1147" s="944" t="s">
        <v>47</v>
      </c>
      <c r="B1147" s="944" t="s">
        <v>442</v>
      </c>
      <c r="C1147" s="51" t="s">
        <v>4679</v>
      </c>
      <c r="D1147" s="51" t="s">
        <v>6608</v>
      </c>
      <c r="E1147" s="51" t="s">
        <v>6987</v>
      </c>
      <c r="F1147" s="287">
        <f t="shared" si="17"/>
        <v>25</v>
      </c>
      <c r="G1147" s="213">
        <v>0</v>
      </c>
      <c r="H1147" s="213">
        <v>0</v>
      </c>
      <c r="I1147" s="213">
        <v>0</v>
      </c>
      <c r="J1147" s="213">
        <v>0</v>
      </c>
      <c r="K1147" s="213">
        <v>0</v>
      </c>
      <c r="L1147" s="213">
        <v>0</v>
      </c>
      <c r="M1147" s="213">
        <v>0</v>
      </c>
      <c r="N1147" s="213">
        <v>0</v>
      </c>
      <c r="O1147" s="213">
        <v>0</v>
      </c>
      <c r="P1147" s="213">
        <v>25</v>
      </c>
      <c r="Q1147" s="213">
        <v>0</v>
      </c>
      <c r="R1147" s="213">
        <v>0</v>
      </c>
    </row>
    <row r="1148" spans="1:18">
      <c r="A1148" s="944" t="s">
        <v>47</v>
      </c>
      <c r="B1148" s="944" t="s">
        <v>442</v>
      </c>
      <c r="C1148" s="51" t="s">
        <v>4679</v>
      </c>
      <c r="D1148" s="51" t="s">
        <v>6608</v>
      </c>
      <c r="E1148" s="51" t="s">
        <v>6987</v>
      </c>
      <c r="F1148" s="287">
        <f t="shared" si="17"/>
        <v>2657.51</v>
      </c>
      <c r="G1148" s="213">
        <v>0</v>
      </c>
      <c r="H1148" s="213">
        <v>0</v>
      </c>
      <c r="I1148" s="213">
        <v>0</v>
      </c>
      <c r="J1148" s="213">
        <v>0</v>
      </c>
      <c r="K1148" s="213">
        <v>275</v>
      </c>
      <c r="L1148" s="213">
        <v>825</v>
      </c>
      <c r="M1148" s="213">
        <v>550</v>
      </c>
      <c r="N1148" s="213">
        <v>1007.51</v>
      </c>
      <c r="O1148" s="213">
        <v>0</v>
      </c>
      <c r="P1148" s="213">
        <v>0</v>
      </c>
      <c r="Q1148" s="213">
        <v>0</v>
      </c>
      <c r="R1148" s="213">
        <v>0</v>
      </c>
    </row>
    <row r="1149" spans="1:18">
      <c r="A1149" s="944" t="s">
        <v>47</v>
      </c>
      <c r="B1149" s="944" t="s">
        <v>442</v>
      </c>
      <c r="C1149" s="51" t="s">
        <v>4679</v>
      </c>
      <c r="D1149" s="51" t="s">
        <v>6608</v>
      </c>
      <c r="E1149" s="51" t="s">
        <v>6987</v>
      </c>
      <c r="F1149" s="287">
        <f t="shared" si="17"/>
        <v>192.55999999999997</v>
      </c>
      <c r="G1149" s="213">
        <v>3.23</v>
      </c>
      <c r="H1149" s="213">
        <v>3.23</v>
      </c>
      <c r="I1149" s="213">
        <v>61.7</v>
      </c>
      <c r="J1149" s="213">
        <v>3.23</v>
      </c>
      <c r="K1149" s="213">
        <v>45.03</v>
      </c>
      <c r="L1149" s="213">
        <v>15.92</v>
      </c>
      <c r="M1149" s="213">
        <v>3.23</v>
      </c>
      <c r="N1149" s="213">
        <v>3.23</v>
      </c>
      <c r="O1149" s="213">
        <v>31.73</v>
      </c>
      <c r="P1149" s="213">
        <v>3.23</v>
      </c>
      <c r="Q1149" s="213">
        <v>18.8</v>
      </c>
      <c r="R1149" s="213">
        <v>7.1</v>
      </c>
    </row>
    <row r="1150" spans="1:18">
      <c r="A1150" s="944" t="s">
        <v>47</v>
      </c>
      <c r="B1150" s="944" t="s">
        <v>443</v>
      </c>
      <c r="C1150" s="51" t="s">
        <v>4679</v>
      </c>
      <c r="D1150" s="51" t="s">
        <v>6608</v>
      </c>
      <c r="E1150" s="51" t="s">
        <v>6987</v>
      </c>
      <c r="F1150" s="287">
        <f t="shared" si="17"/>
        <v>17.52</v>
      </c>
      <c r="G1150" s="213">
        <v>0</v>
      </c>
      <c r="H1150" s="213">
        <v>0</v>
      </c>
      <c r="I1150" s="213">
        <v>0</v>
      </c>
      <c r="J1150" s="213">
        <v>0</v>
      </c>
      <c r="K1150" s="213">
        <v>0</v>
      </c>
      <c r="L1150" s="213">
        <v>17.52</v>
      </c>
      <c r="M1150" s="213">
        <v>0</v>
      </c>
      <c r="N1150" s="213">
        <v>0</v>
      </c>
      <c r="O1150" s="213">
        <v>0</v>
      </c>
      <c r="P1150" s="213">
        <v>0</v>
      </c>
      <c r="Q1150" s="213">
        <v>0</v>
      </c>
      <c r="R1150" s="213">
        <v>0</v>
      </c>
    </row>
    <row r="1151" spans="1:18">
      <c r="A1151" s="944" t="s">
        <v>47</v>
      </c>
      <c r="B1151" s="944" t="s">
        <v>443</v>
      </c>
      <c r="C1151" s="51" t="s">
        <v>4679</v>
      </c>
      <c r="D1151" s="51" t="s">
        <v>6608</v>
      </c>
      <c r="E1151" s="51" t="s">
        <v>6987</v>
      </c>
      <c r="F1151" s="287">
        <f t="shared" si="17"/>
        <v>4159.57</v>
      </c>
      <c r="G1151" s="213">
        <v>0</v>
      </c>
      <c r="H1151" s="213">
        <v>637.78</v>
      </c>
      <c r="I1151" s="213">
        <v>709.69</v>
      </c>
      <c r="J1151" s="213">
        <v>416.88</v>
      </c>
      <c r="K1151" s="213">
        <v>385.91</v>
      </c>
      <c r="L1151" s="213">
        <v>269.85000000000002</v>
      </c>
      <c r="M1151" s="213">
        <v>351.87</v>
      </c>
      <c r="N1151" s="213">
        <v>383.95</v>
      </c>
      <c r="O1151" s="213">
        <v>292.68</v>
      </c>
      <c r="P1151" s="213">
        <v>396.69</v>
      </c>
      <c r="Q1151" s="213">
        <v>314.27</v>
      </c>
      <c r="R1151" s="213">
        <v>937.58</v>
      </c>
    </row>
    <row r="1152" spans="1:18">
      <c r="A1152" s="944" t="s">
        <v>47</v>
      </c>
      <c r="B1152" s="944" t="s">
        <v>1564</v>
      </c>
      <c r="C1152" s="51" t="s">
        <v>4679</v>
      </c>
      <c r="D1152" s="51" t="s">
        <v>6608</v>
      </c>
      <c r="E1152" s="51" t="s">
        <v>6987</v>
      </c>
      <c r="F1152" s="287">
        <f t="shared" si="17"/>
        <v>5543.64</v>
      </c>
      <c r="G1152" s="213">
        <v>0</v>
      </c>
      <c r="H1152" s="213">
        <v>404.02</v>
      </c>
      <c r="I1152" s="213">
        <v>294.69</v>
      </c>
      <c r="J1152" s="213">
        <v>361.23</v>
      </c>
      <c r="K1152" s="213">
        <v>326.57</v>
      </c>
      <c r="L1152" s="213">
        <v>1417.47</v>
      </c>
      <c r="M1152" s="213">
        <v>659.19</v>
      </c>
      <c r="N1152" s="213">
        <v>722.63</v>
      </c>
      <c r="O1152" s="213">
        <v>449.13</v>
      </c>
      <c r="P1152" s="213">
        <v>449.13</v>
      </c>
      <c r="Q1152" s="213">
        <v>459.58</v>
      </c>
      <c r="R1152" s="213">
        <v>919.16</v>
      </c>
    </row>
    <row r="1153" spans="1:18">
      <c r="A1153" s="944" t="s">
        <v>47</v>
      </c>
      <c r="B1153" s="944" t="s">
        <v>1564</v>
      </c>
      <c r="C1153" s="51" t="s">
        <v>4679</v>
      </c>
      <c r="D1153" s="51" t="s">
        <v>6608</v>
      </c>
      <c r="E1153" s="51" t="s">
        <v>6987</v>
      </c>
      <c r="F1153" s="287">
        <f t="shared" si="17"/>
        <v>5825.08</v>
      </c>
      <c r="G1153" s="213">
        <v>164.45</v>
      </c>
      <c r="H1153" s="213">
        <v>606.66999999999996</v>
      </c>
      <c r="I1153" s="213">
        <v>696.91</v>
      </c>
      <c r="J1153" s="213">
        <v>645.29</v>
      </c>
      <c r="K1153" s="213">
        <v>701.91</v>
      </c>
      <c r="L1153" s="213">
        <v>288.73</v>
      </c>
      <c r="M1153" s="213">
        <v>643.35</v>
      </c>
      <c r="N1153" s="213">
        <v>489.58</v>
      </c>
      <c r="O1153" s="213">
        <v>457.13</v>
      </c>
      <c r="P1153" s="213">
        <v>556.33000000000004</v>
      </c>
      <c r="Q1153" s="213">
        <v>574.73</v>
      </c>
      <c r="R1153" s="213">
        <v>1025.4100000000001</v>
      </c>
    </row>
    <row r="1154" spans="1:18">
      <c r="A1154" s="944" t="s">
        <v>1524</v>
      </c>
      <c r="B1154" s="944" t="s">
        <v>448</v>
      </c>
      <c r="C1154" s="51" t="s">
        <v>4679</v>
      </c>
      <c r="D1154" s="51" t="s">
        <v>6606</v>
      </c>
      <c r="E1154" s="51" t="s">
        <v>6987</v>
      </c>
      <c r="F1154" s="287">
        <f t="shared" si="17"/>
        <v>3661.87</v>
      </c>
      <c r="G1154" s="213">
        <v>0</v>
      </c>
      <c r="H1154" s="213">
        <v>244.41</v>
      </c>
      <c r="I1154" s="213">
        <v>246.68</v>
      </c>
      <c r="J1154" s="213">
        <v>303.08999999999997</v>
      </c>
      <c r="K1154" s="213">
        <v>789.56</v>
      </c>
      <c r="L1154" s="213">
        <v>536.34</v>
      </c>
      <c r="M1154" s="213">
        <v>329.78</v>
      </c>
      <c r="N1154" s="213">
        <v>305.02</v>
      </c>
      <c r="O1154" s="213">
        <v>300.58999999999997</v>
      </c>
      <c r="P1154" s="213">
        <v>300.58999999999997</v>
      </c>
      <c r="Q1154" s="213">
        <v>305.81</v>
      </c>
      <c r="R1154" s="213">
        <v>583.19000000000005</v>
      </c>
    </row>
    <row r="1155" spans="1:18">
      <c r="A1155" s="944" t="s">
        <v>1524</v>
      </c>
      <c r="B1155" s="944" t="s">
        <v>448</v>
      </c>
      <c r="C1155" s="51" t="s">
        <v>4679</v>
      </c>
      <c r="D1155" s="51" t="s">
        <v>6606</v>
      </c>
      <c r="E1155" s="51" t="s">
        <v>6987</v>
      </c>
      <c r="F1155" s="287">
        <f t="shared" ref="F1155:F1218" si="18">SUM(G1155:Q1155)</f>
        <v>3577.5699999999997</v>
      </c>
      <c r="G1155" s="213">
        <v>332.61</v>
      </c>
      <c r="H1155" s="213">
        <v>345.85</v>
      </c>
      <c r="I1155" s="213">
        <v>325.86</v>
      </c>
      <c r="J1155" s="213">
        <v>318.33999999999997</v>
      </c>
      <c r="K1155" s="213">
        <v>307.08999999999997</v>
      </c>
      <c r="L1155" s="213">
        <v>327.52</v>
      </c>
      <c r="M1155" s="213">
        <v>323.31</v>
      </c>
      <c r="N1155" s="213">
        <v>313.57</v>
      </c>
      <c r="O1155" s="213">
        <v>377.47</v>
      </c>
      <c r="P1155" s="213">
        <v>286.16000000000003</v>
      </c>
      <c r="Q1155" s="213">
        <v>319.79000000000002</v>
      </c>
      <c r="R1155" s="213">
        <v>324.61</v>
      </c>
    </row>
    <row r="1156" spans="1:18">
      <c r="A1156" s="944" t="s">
        <v>1524</v>
      </c>
      <c r="B1156" s="944" t="s">
        <v>448</v>
      </c>
      <c r="C1156" s="51" t="s">
        <v>4679</v>
      </c>
      <c r="D1156" s="51" t="s">
        <v>6606</v>
      </c>
      <c r="E1156" s="51" t="s">
        <v>6987</v>
      </c>
      <c r="F1156" s="287">
        <f t="shared" si="18"/>
        <v>70072.11</v>
      </c>
      <c r="G1156" s="213">
        <v>5832.02</v>
      </c>
      <c r="H1156" s="213">
        <v>6422.71</v>
      </c>
      <c r="I1156" s="213">
        <v>6739.31</v>
      </c>
      <c r="J1156" s="213">
        <v>6113.08</v>
      </c>
      <c r="K1156" s="213">
        <v>6288.19</v>
      </c>
      <c r="L1156" s="213">
        <v>6425.89</v>
      </c>
      <c r="M1156" s="213">
        <v>6049.16</v>
      </c>
      <c r="N1156" s="213">
        <v>6325.16</v>
      </c>
      <c r="O1156" s="213">
        <v>6289.44</v>
      </c>
      <c r="P1156" s="213">
        <v>6839.84</v>
      </c>
      <c r="Q1156" s="213">
        <v>6747.31</v>
      </c>
      <c r="R1156" s="213">
        <v>6709.06</v>
      </c>
    </row>
    <row r="1157" spans="1:18">
      <c r="A1157" s="944" t="s">
        <v>1524</v>
      </c>
      <c r="B1157" s="944" t="s">
        <v>448</v>
      </c>
      <c r="C1157" s="51" t="s">
        <v>4679</v>
      </c>
      <c r="D1157" s="51" t="s">
        <v>6606</v>
      </c>
      <c r="E1157" s="51" t="s">
        <v>6987</v>
      </c>
      <c r="F1157" s="287">
        <f t="shared" si="18"/>
        <v>393.58</v>
      </c>
      <c r="G1157" s="213">
        <v>64.64</v>
      </c>
      <c r="H1157" s="213">
        <v>32.32</v>
      </c>
      <c r="I1157" s="213">
        <v>32.32</v>
      </c>
      <c r="J1157" s="213">
        <v>32.32</v>
      </c>
      <c r="K1157" s="213">
        <v>32.32</v>
      </c>
      <c r="L1157" s="213">
        <v>32.32</v>
      </c>
      <c r="M1157" s="213">
        <v>32.32</v>
      </c>
      <c r="N1157" s="213">
        <v>0</v>
      </c>
      <c r="O1157" s="213">
        <v>67.47</v>
      </c>
      <c r="P1157" s="213">
        <v>32.32</v>
      </c>
      <c r="Q1157" s="213">
        <v>35.229999999999997</v>
      </c>
      <c r="R1157" s="213">
        <v>125.44</v>
      </c>
    </row>
    <row r="1158" spans="1:18">
      <c r="A1158" s="944" t="s">
        <v>1524</v>
      </c>
      <c r="B1158" s="944" t="s">
        <v>448</v>
      </c>
      <c r="C1158" s="51" t="s">
        <v>4679</v>
      </c>
      <c r="D1158" s="51" t="s">
        <v>6606</v>
      </c>
      <c r="E1158" s="51" t="s">
        <v>6987</v>
      </c>
      <c r="F1158" s="287">
        <f t="shared" si="18"/>
        <v>215363.74</v>
      </c>
      <c r="G1158" s="213">
        <v>34666.550000000003</v>
      </c>
      <c r="H1158" s="213">
        <v>-2718.01</v>
      </c>
      <c r="I1158" s="213">
        <v>34327.15</v>
      </c>
      <c r="J1158" s="213">
        <v>26178.55</v>
      </c>
      <c r="K1158" s="213">
        <v>14896.54</v>
      </c>
      <c r="L1158" s="213">
        <v>16391.54</v>
      </c>
      <c r="M1158" s="213">
        <v>14203.43</v>
      </c>
      <c r="N1158" s="213">
        <v>14483.84</v>
      </c>
      <c r="O1158" s="213">
        <v>15850.67</v>
      </c>
      <c r="P1158" s="213">
        <v>27118.68</v>
      </c>
      <c r="Q1158" s="213">
        <v>19964.8</v>
      </c>
      <c r="R1158" s="213">
        <v>63436.72</v>
      </c>
    </row>
    <row r="1159" spans="1:18">
      <c r="A1159" s="944" t="s">
        <v>1524</v>
      </c>
      <c r="B1159" s="944" t="s">
        <v>448</v>
      </c>
      <c r="C1159" s="51" t="s">
        <v>4679</v>
      </c>
      <c r="D1159" s="51" t="s">
        <v>6606</v>
      </c>
      <c r="E1159" s="51" t="s">
        <v>6987</v>
      </c>
      <c r="F1159" s="287">
        <f t="shared" si="18"/>
        <v>92969.829999999987</v>
      </c>
      <c r="G1159" s="213">
        <v>0</v>
      </c>
      <c r="H1159" s="213">
        <v>5742.4</v>
      </c>
      <c r="I1159" s="213">
        <v>1892.4</v>
      </c>
      <c r="J1159" s="213">
        <v>6842.4</v>
      </c>
      <c r="K1159" s="213">
        <v>6439.8</v>
      </c>
      <c r="L1159" s="213">
        <v>27775.86</v>
      </c>
      <c r="M1159" s="213">
        <v>5192.3999999999996</v>
      </c>
      <c r="N1159" s="213">
        <v>7117.31</v>
      </c>
      <c r="O1159" s="213">
        <v>5192.3999999999996</v>
      </c>
      <c r="P1159" s="213">
        <v>24882.46</v>
      </c>
      <c r="Q1159" s="213">
        <v>1892.4</v>
      </c>
      <c r="R1159" s="213">
        <v>29729.61</v>
      </c>
    </row>
    <row r="1160" spans="1:18">
      <c r="A1160" s="944" t="s">
        <v>1524</v>
      </c>
      <c r="B1160" s="944" t="s">
        <v>448</v>
      </c>
      <c r="C1160" s="51" t="s">
        <v>4679</v>
      </c>
      <c r="D1160" s="51" t="s">
        <v>6606</v>
      </c>
      <c r="E1160" s="51" t="s">
        <v>6987</v>
      </c>
      <c r="F1160" s="287">
        <f t="shared" si="18"/>
        <v>188570.95999999996</v>
      </c>
      <c r="G1160" s="213">
        <v>37674.089999999997</v>
      </c>
      <c r="H1160" s="213">
        <v>20601.93</v>
      </c>
      <c r="I1160" s="213">
        <v>36564.86</v>
      </c>
      <c r="J1160" s="213">
        <v>31437.85</v>
      </c>
      <c r="K1160" s="213">
        <v>13034.65</v>
      </c>
      <c r="L1160" s="213">
        <v>18834.650000000001</v>
      </c>
      <c r="M1160" s="213">
        <v>688.88</v>
      </c>
      <c r="N1160" s="213">
        <v>1813.5</v>
      </c>
      <c r="O1160" s="213">
        <v>2742.61</v>
      </c>
      <c r="P1160" s="213">
        <v>1433.58</v>
      </c>
      <c r="Q1160" s="213">
        <v>23744.36</v>
      </c>
      <c r="R1160" s="213">
        <v>35874.32</v>
      </c>
    </row>
    <row r="1161" spans="1:18">
      <c r="A1161" s="944" t="s">
        <v>1766</v>
      </c>
      <c r="B1161" s="944" t="s">
        <v>1775</v>
      </c>
      <c r="C1161" s="51" t="s">
        <v>4677</v>
      </c>
      <c r="D1161" s="51" t="s">
        <v>6605</v>
      </c>
      <c r="E1161" s="51" t="s">
        <v>6987</v>
      </c>
      <c r="F1161" s="287">
        <f t="shared" si="18"/>
        <v>132.66</v>
      </c>
      <c r="G1161" s="213">
        <v>0</v>
      </c>
      <c r="H1161" s="213">
        <v>0</v>
      </c>
      <c r="I1161" s="213">
        <v>0</v>
      </c>
      <c r="J1161" s="213">
        <v>5.25</v>
      </c>
      <c r="K1161" s="213">
        <v>100.61</v>
      </c>
      <c r="L1161" s="213">
        <v>26.8</v>
      </c>
      <c r="M1161" s="213">
        <v>0</v>
      </c>
      <c r="N1161" s="213">
        <v>0</v>
      </c>
      <c r="O1161" s="213">
        <v>0</v>
      </c>
      <c r="P1161" s="213">
        <v>0</v>
      </c>
      <c r="Q1161" s="213">
        <v>0</v>
      </c>
      <c r="R1161" s="213">
        <v>0</v>
      </c>
    </row>
    <row r="1162" spans="1:18">
      <c r="A1162" s="944" t="s">
        <v>1766</v>
      </c>
      <c r="B1162" s="944" t="s">
        <v>1775</v>
      </c>
      <c r="C1162" s="51" t="s">
        <v>4679</v>
      </c>
      <c r="D1162" s="51" t="s">
        <v>6604</v>
      </c>
      <c r="E1162" s="51" t="s">
        <v>6987</v>
      </c>
      <c r="F1162" s="287">
        <f t="shared" si="18"/>
        <v>995</v>
      </c>
      <c r="G1162" s="213">
        <v>0</v>
      </c>
      <c r="H1162" s="213">
        <v>0</v>
      </c>
      <c r="I1162" s="213">
        <v>0</v>
      </c>
      <c r="J1162" s="213">
        <v>0</v>
      </c>
      <c r="K1162" s="213">
        <v>0</v>
      </c>
      <c r="L1162" s="213">
        <v>0</v>
      </c>
      <c r="M1162" s="213">
        <v>0</v>
      </c>
      <c r="N1162" s="213">
        <v>0</v>
      </c>
      <c r="O1162" s="213">
        <v>0</v>
      </c>
      <c r="P1162" s="213">
        <v>0</v>
      </c>
      <c r="Q1162" s="213">
        <v>995</v>
      </c>
      <c r="R1162" s="213">
        <v>0</v>
      </c>
    </row>
    <row r="1163" spans="1:18">
      <c r="A1163" s="944" t="s">
        <v>1766</v>
      </c>
      <c r="B1163" s="944" t="s">
        <v>6595</v>
      </c>
      <c r="C1163" s="51" t="s">
        <v>4677</v>
      </c>
      <c r="D1163" s="51" t="s">
        <v>6605</v>
      </c>
      <c r="E1163" s="51" t="s">
        <v>6987</v>
      </c>
      <c r="F1163" s="287">
        <f t="shared" si="18"/>
        <v>984.97</v>
      </c>
      <c r="G1163" s="213">
        <v>98.71</v>
      </c>
      <c r="H1163" s="213">
        <v>211.53</v>
      </c>
      <c r="I1163" s="213">
        <v>180.51</v>
      </c>
      <c r="J1163" s="213">
        <v>216.66</v>
      </c>
      <c r="K1163" s="213">
        <v>277.56</v>
      </c>
      <c r="L1163" s="213">
        <v>0</v>
      </c>
      <c r="M1163" s="213">
        <v>0</v>
      </c>
      <c r="N1163" s="213">
        <v>0</v>
      </c>
      <c r="O1163" s="213">
        <v>0</v>
      </c>
      <c r="P1163" s="213">
        <v>0</v>
      </c>
      <c r="Q1163" s="213">
        <v>0</v>
      </c>
      <c r="R1163" s="213">
        <v>0</v>
      </c>
    </row>
    <row r="1164" spans="1:18">
      <c r="A1164" s="944" t="s">
        <v>1766</v>
      </c>
      <c r="B1164" s="944" t="s">
        <v>6595</v>
      </c>
      <c r="C1164" s="51" t="s">
        <v>4677</v>
      </c>
      <c r="D1164" s="51" t="s">
        <v>6605</v>
      </c>
      <c r="E1164" s="51" t="s">
        <v>6987</v>
      </c>
      <c r="F1164" s="287">
        <f t="shared" si="18"/>
        <v>417.28000000000003</v>
      </c>
      <c r="G1164" s="213">
        <v>10.34</v>
      </c>
      <c r="H1164" s="213">
        <v>3.06</v>
      </c>
      <c r="I1164" s="213">
        <v>3.06</v>
      </c>
      <c r="J1164" s="213">
        <v>16.8</v>
      </c>
      <c r="K1164" s="213">
        <v>45.81</v>
      </c>
      <c r="L1164" s="213">
        <v>99.23</v>
      </c>
      <c r="M1164" s="213">
        <v>34.24</v>
      </c>
      <c r="N1164" s="213">
        <v>37.979999999999997</v>
      </c>
      <c r="O1164" s="213">
        <v>47.6</v>
      </c>
      <c r="P1164" s="213">
        <v>47.1</v>
      </c>
      <c r="Q1164" s="213">
        <v>72.06</v>
      </c>
      <c r="R1164" s="213">
        <v>67.38</v>
      </c>
    </row>
    <row r="1165" spans="1:18">
      <c r="A1165" s="944" t="s">
        <v>1766</v>
      </c>
      <c r="B1165" s="944" t="s">
        <v>6595</v>
      </c>
      <c r="C1165" s="51" t="s">
        <v>4679</v>
      </c>
      <c r="D1165" s="51" t="s">
        <v>6604</v>
      </c>
      <c r="E1165" s="51" t="s">
        <v>6987</v>
      </c>
      <c r="F1165" s="287">
        <f t="shared" si="18"/>
        <v>159.06</v>
      </c>
      <c r="G1165" s="213">
        <v>0</v>
      </c>
      <c r="H1165" s="213">
        <v>0</v>
      </c>
      <c r="I1165" s="213">
        <v>0</v>
      </c>
      <c r="J1165" s="213">
        <v>0</v>
      </c>
      <c r="K1165" s="213">
        <v>0</v>
      </c>
      <c r="L1165" s="213">
        <v>0</v>
      </c>
      <c r="M1165" s="213">
        <v>0</v>
      </c>
      <c r="N1165" s="213">
        <v>106.04</v>
      </c>
      <c r="O1165" s="213">
        <v>53.02</v>
      </c>
      <c r="P1165" s="213">
        <v>0</v>
      </c>
      <c r="Q1165" s="213">
        <v>0</v>
      </c>
      <c r="R1165" s="213">
        <v>0</v>
      </c>
    </row>
    <row r="1166" spans="1:18">
      <c r="A1166" s="944" t="s">
        <v>1766</v>
      </c>
      <c r="B1166" s="944" t="s">
        <v>46</v>
      </c>
      <c r="C1166" s="51" t="s">
        <v>4679</v>
      </c>
      <c r="D1166" s="51" t="s">
        <v>6604</v>
      </c>
      <c r="E1166" s="51" t="s">
        <v>6987</v>
      </c>
      <c r="F1166" s="287">
        <f t="shared" si="18"/>
        <v>782.34</v>
      </c>
      <c r="G1166" s="213">
        <v>180.99</v>
      </c>
      <c r="H1166" s="213">
        <v>0</v>
      </c>
      <c r="I1166" s="213">
        <v>0</v>
      </c>
      <c r="J1166" s="213">
        <v>0</v>
      </c>
      <c r="K1166" s="213">
        <v>64.599999999999994</v>
      </c>
      <c r="L1166" s="213">
        <v>0</v>
      </c>
      <c r="M1166" s="213">
        <v>270.49</v>
      </c>
      <c r="N1166" s="213">
        <v>0</v>
      </c>
      <c r="O1166" s="213">
        <v>0</v>
      </c>
      <c r="P1166" s="213">
        <v>266.26</v>
      </c>
      <c r="Q1166" s="213">
        <v>0</v>
      </c>
      <c r="R1166" s="213">
        <v>361.56</v>
      </c>
    </row>
    <row r="1167" spans="1:18">
      <c r="A1167" s="944" t="s">
        <v>1766</v>
      </c>
      <c r="B1167" s="944" t="s">
        <v>46</v>
      </c>
      <c r="C1167" s="51" t="s">
        <v>4679</v>
      </c>
      <c r="D1167" s="51" t="s">
        <v>6604</v>
      </c>
      <c r="E1167" s="51" t="s">
        <v>6987</v>
      </c>
      <c r="F1167" s="287">
        <f t="shared" si="18"/>
        <v>372.82</v>
      </c>
      <c r="G1167" s="213">
        <v>0</v>
      </c>
      <c r="H1167" s="213">
        <v>0</v>
      </c>
      <c r="I1167" s="213">
        <v>0</v>
      </c>
      <c r="J1167" s="213">
        <v>0</v>
      </c>
      <c r="K1167" s="213">
        <v>0</v>
      </c>
      <c r="L1167" s="213">
        <v>372.82</v>
      </c>
      <c r="M1167" s="213">
        <v>0</v>
      </c>
      <c r="N1167" s="213">
        <v>0</v>
      </c>
      <c r="O1167" s="213">
        <v>0</v>
      </c>
      <c r="P1167" s="213">
        <v>0</v>
      </c>
      <c r="Q1167" s="213">
        <v>0</v>
      </c>
      <c r="R1167" s="213">
        <v>0</v>
      </c>
    </row>
    <row r="1168" spans="1:18">
      <c r="A1168" s="944" t="s">
        <v>1766</v>
      </c>
      <c r="B1168" s="944" t="s">
        <v>104</v>
      </c>
      <c r="C1168" s="51" t="s">
        <v>4678</v>
      </c>
      <c r="D1168" s="51" t="s">
        <v>6603</v>
      </c>
      <c r="E1168" s="51" t="s">
        <v>6987</v>
      </c>
      <c r="F1168" s="287">
        <f t="shared" si="18"/>
        <v>46174.979999999996</v>
      </c>
      <c r="G1168" s="213">
        <v>0</v>
      </c>
      <c r="H1168" s="213">
        <v>0</v>
      </c>
      <c r="I1168" s="213">
        <v>0</v>
      </c>
      <c r="J1168" s="213">
        <v>0</v>
      </c>
      <c r="K1168" s="213">
        <v>0</v>
      </c>
      <c r="L1168" s="213">
        <v>0</v>
      </c>
      <c r="M1168" s="213">
        <v>40735.599999999999</v>
      </c>
      <c r="N1168" s="213">
        <v>0</v>
      </c>
      <c r="O1168" s="213">
        <v>0</v>
      </c>
      <c r="P1168" s="213">
        <v>5439.38</v>
      </c>
      <c r="Q1168" s="213">
        <v>0</v>
      </c>
      <c r="R1168" s="213">
        <v>19603.05</v>
      </c>
    </row>
    <row r="1169" spans="1:18">
      <c r="A1169" s="944" t="s">
        <v>23</v>
      </c>
      <c r="B1169" s="944" t="s">
        <v>433</v>
      </c>
      <c r="C1169" s="51" t="s">
        <v>4677</v>
      </c>
      <c r="D1169" s="51" t="s">
        <v>6610</v>
      </c>
      <c r="E1169" s="51" t="s">
        <v>6987</v>
      </c>
      <c r="F1169" s="287">
        <f t="shared" si="18"/>
        <v>20</v>
      </c>
      <c r="G1169" s="213">
        <v>0</v>
      </c>
      <c r="H1169" s="213">
        <v>0</v>
      </c>
      <c r="I1169" s="213">
        <v>0</v>
      </c>
      <c r="J1169" s="213">
        <v>0</v>
      </c>
      <c r="K1169" s="213">
        <v>0</v>
      </c>
      <c r="L1169" s="213">
        <v>0</v>
      </c>
      <c r="M1169" s="213">
        <v>4</v>
      </c>
      <c r="N1169" s="213">
        <v>4</v>
      </c>
      <c r="O1169" s="213">
        <v>4</v>
      </c>
      <c r="P1169" s="213">
        <v>4</v>
      </c>
      <c r="Q1169" s="213">
        <v>4</v>
      </c>
      <c r="R1169" s="213">
        <v>6.32</v>
      </c>
    </row>
    <row r="1170" spans="1:18">
      <c r="A1170" s="944" t="s">
        <v>23</v>
      </c>
      <c r="B1170" s="944" t="s">
        <v>433</v>
      </c>
      <c r="C1170" s="51" t="s">
        <v>4679</v>
      </c>
      <c r="D1170" s="51" t="s">
        <v>6614</v>
      </c>
      <c r="E1170" s="51" t="s">
        <v>6987</v>
      </c>
      <c r="F1170" s="287">
        <f t="shared" si="18"/>
        <v>63.75</v>
      </c>
      <c r="G1170" s="213">
        <v>0</v>
      </c>
      <c r="H1170" s="213">
        <v>0</v>
      </c>
      <c r="I1170" s="213">
        <v>0</v>
      </c>
      <c r="J1170" s="213">
        <v>63.75</v>
      </c>
      <c r="K1170" s="213">
        <v>0</v>
      </c>
      <c r="L1170" s="213">
        <v>0</v>
      </c>
      <c r="M1170" s="213">
        <v>0</v>
      </c>
      <c r="N1170" s="213">
        <v>0</v>
      </c>
      <c r="O1170" s="213">
        <v>0</v>
      </c>
      <c r="P1170" s="213">
        <v>0</v>
      </c>
      <c r="Q1170" s="213">
        <v>0</v>
      </c>
      <c r="R1170" s="213">
        <v>0</v>
      </c>
    </row>
    <row r="1171" spans="1:18">
      <c r="A1171" s="944" t="s">
        <v>23</v>
      </c>
      <c r="B1171" s="944" t="s">
        <v>435</v>
      </c>
      <c r="C1171" s="51" t="s">
        <v>4677</v>
      </c>
      <c r="D1171" s="51" t="s">
        <v>6610</v>
      </c>
      <c r="E1171" s="51" t="s">
        <v>6987</v>
      </c>
      <c r="F1171" s="287">
        <f t="shared" si="18"/>
        <v>246.92</v>
      </c>
      <c r="G1171" s="213">
        <v>246.92</v>
      </c>
      <c r="H1171" s="213">
        <v>0</v>
      </c>
      <c r="I1171" s="213">
        <v>0</v>
      </c>
      <c r="J1171" s="213">
        <v>0</v>
      </c>
      <c r="K1171" s="213">
        <v>0</v>
      </c>
      <c r="L1171" s="213">
        <v>0</v>
      </c>
      <c r="M1171" s="213">
        <v>0</v>
      </c>
      <c r="N1171" s="213">
        <v>0</v>
      </c>
      <c r="O1171" s="213">
        <v>0</v>
      </c>
      <c r="P1171" s="213">
        <v>0</v>
      </c>
      <c r="Q1171" s="213">
        <v>0</v>
      </c>
      <c r="R1171" s="213">
        <v>89.24</v>
      </c>
    </row>
    <row r="1172" spans="1:18">
      <c r="A1172" s="944" t="s">
        <v>23</v>
      </c>
      <c r="B1172" s="944" t="s">
        <v>435</v>
      </c>
      <c r="C1172" s="51" t="s">
        <v>4679</v>
      </c>
      <c r="D1172" s="51" t="s">
        <v>6614</v>
      </c>
      <c r="E1172" s="51" t="s">
        <v>6987</v>
      </c>
      <c r="F1172" s="287">
        <f t="shared" si="18"/>
        <v>0</v>
      </c>
      <c r="G1172" s="213">
        <v>0</v>
      </c>
      <c r="H1172" s="213">
        <v>0</v>
      </c>
      <c r="I1172" s="213">
        <v>0</v>
      </c>
      <c r="J1172" s="213">
        <v>0</v>
      </c>
      <c r="K1172" s="213">
        <v>0</v>
      </c>
      <c r="L1172" s="213">
        <v>0</v>
      </c>
      <c r="M1172" s="213">
        <v>0</v>
      </c>
      <c r="N1172" s="213">
        <v>0</v>
      </c>
      <c r="O1172" s="213">
        <v>0</v>
      </c>
      <c r="P1172" s="213">
        <v>0</v>
      </c>
      <c r="Q1172" s="213">
        <v>0</v>
      </c>
      <c r="R1172" s="213">
        <v>85.13</v>
      </c>
    </row>
    <row r="1173" spans="1:18">
      <c r="A1173" s="944" t="s">
        <v>23</v>
      </c>
      <c r="B1173" s="944" t="s">
        <v>435</v>
      </c>
      <c r="C1173" s="51" t="s">
        <v>4679</v>
      </c>
      <c r="D1173" s="51" t="s">
        <v>6614</v>
      </c>
      <c r="E1173" s="51" t="s">
        <v>6987</v>
      </c>
      <c r="F1173" s="287">
        <f t="shared" si="18"/>
        <v>370.15000000000003</v>
      </c>
      <c r="G1173" s="213">
        <v>0</v>
      </c>
      <c r="H1173" s="213">
        <v>67.63</v>
      </c>
      <c r="I1173" s="213">
        <v>0</v>
      </c>
      <c r="J1173" s="213">
        <v>111.92</v>
      </c>
      <c r="K1173" s="213">
        <v>0</v>
      </c>
      <c r="L1173" s="213">
        <v>16.079999999999998</v>
      </c>
      <c r="M1173" s="213">
        <v>61.85</v>
      </c>
      <c r="N1173" s="213">
        <v>0</v>
      </c>
      <c r="O1173" s="213">
        <v>112.67</v>
      </c>
      <c r="P1173" s="213">
        <v>0</v>
      </c>
      <c r="Q1173" s="213">
        <v>0</v>
      </c>
      <c r="R1173" s="213">
        <v>221.68</v>
      </c>
    </row>
    <row r="1174" spans="1:18">
      <c r="A1174" s="944" t="s">
        <v>23</v>
      </c>
      <c r="B1174" s="944" t="s">
        <v>437</v>
      </c>
      <c r="C1174" s="51" t="s">
        <v>4679</v>
      </c>
      <c r="D1174" s="51" t="s">
        <v>6614</v>
      </c>
      <c r="E1174" s="51" t="s">
        <v>6987</v>
      </c>
      <c r="F1174" s="287">
        <f t="shared" si="18"/>
        <v>446.95</v>
      </c>
      <c r="G1174" s="213">
        <v>0</v>
      </c>
      <c r="H1174" s="213">
        <v>0</v>
      </c>
      <c r="I1174" s="213">
        <v>0</v>
      </c>
      <c r="J1174" s="213">
        <v>0</v>
      </c>
      <c r="K1174" s="213">
        <v>190.5</v>
      </c>
      <c r="L1174" s="213">
        <v>0</v>
      </c>
      <c r="M1174" s="213">
        <v>0</v>
      </c>
      <c r="N1174" s="213">
        <v>0</v>
      </c>
      <c r="O1174" s="213">
        <v>0</v>
      </c>
      <c r="P1174" s="213">
        <v>256.45</v>
      </c>
      <c r="Q1174" s="213">
        <v>0</v>
      </c>
      <c r="R1174" s="213">
        <v>0</v>
      </c>
    </row>
    <row r="1175" spans="1:18">
      <c r="A1175" s="944" t="s">
        <v>23</v>
      </c>
      <c r="B1175" s="944" t="s">
        <v>437</v>
      </c>
      <c r="C1175" s="51" t="s">
        <v>4679</v>
      </c>
      <c r="D1175" s="51" t="s">
        <v>6614</v>
      </c>
      <c r="E1175" s="51" t="s">
        <v>6987</v>
      </c>
      <c r="F1175" s="287">
        <f t="shared" si="18"/>
        <v>203.72</v>
      </c>
      <c r="G1175" s="213">
        <v>0</v>
      </c>
      <c r="H1175" s="213">
        <v>0</v>
      </c>
      <c r="I1175" s="213">
        <v>0</v>
      </c>
      <c r="J1175" s="213">
        <v>0</v>
      </c>
      <c r="K1175" s="213">
        <v>0</v>
      </c>
      <c r="L1175" s="213">
        <v>0</v>
      </c>
      <c r="M1175" s="213">
        <v>0</v>
      </c>
      <c r="N1175" s="213">
        <v>0</v>
      </c>
      <c r="O1175" s="213">
        <v>0</v>
      </c>
      <c r="P1175" s="213">
        <v>203.72</v>
      </c>
      <c r="Q1175" s="213">
        <v>0</v>
      </c>
      <c r="R1175" s="213">
        <v>0</v>
      </c>
    </row>
    <row r="1176" spans="1:18">
      <c r="A1176" s="944" t="s">
        <v>23</v>
      </c>
      <c r="B1176" s="944" t="s">
        <v>437</v>
      </c>
      <c r="C1176" s="51" t="s">
        <v>4679</v>
      </c>
      <c r="D1176" s="51" t="s">
        <v>6614</v>
      </c>
      <c r="E1176" s="51" t="s">
        <v>6987</v>
      </c>
      <c r="F1176" s="287">
        <f t="shared" si="18"/>
        <v>933.48</v>
      </c>
      <c r="G1176" s="213">
        <v>0</v>
      </c>
      <c r="H1176" s="213">
        <v>0</v>
      </c>
      <c r="I1176" s="213">
        <v>0</v>
      </c>
      <c r="J1176" s="213">
        <v>0</v>
      </c>
      <c r="K1176" s="213">
        <v>0</v>
      </c>
      <c r="L1176" s="213">
        <v>440.23</v>
      </c>
      <c r="M1176" s="213">
        <v>0</v>
      </c>
      <c r="N1176" s="213">
        <v>53.02</v>
      </c>
      <c r="O1176" s="213">
        <v>0</v>
      </c>
      <c r="P1176" s="213">
        <v>0</v>
      </c>
      <c r="Q1176" s="213">
        <v>440.23</v>
      </c>
      <c r="R1176" s="213">
        <v>0</v>
      </c>
    </row>
    <row r="1177" spans="1:18">
      <c r="A1177" s="944" t="s">
        <v>23</v>
      </c>
      <c r="B1177" s="944" t="s">
        <v>437</v>
      </c>
      <c r="C1177" s="51" t="s">
        <v>4679</v>
      </c>
      <c r="D1177" s="51" t="s">
        <v>6614</v>
      </c>
      <c r="E1177" s="51" t="s">
        <v>6987</v>
      </c>
      <c r="F1177" s="287">
        <f t="shared" si="18"/>
        <v>592.57000000000005</v>
      </c>
      <c r="G1177" s="213">
        <v>0</v>
      </c>
      <c r="H1177" s="213">
        <v>68.44</v>
      </c>
      <c r="I1177" s="213">
        <v>102.49</v>
      </c>
      <c r="J1177" s="213">
        <v>84.99</v>
      </c>
      <c r="K1177" s="213">
        <v>0</v>
      </c>
      <c r="L1177" s="213">
        <v>68.44</v>
      </c>
      <c r="M1177" s="213">
        <v>92.54</v>
      </c>
      <c r="N1177" s="213">
        <v>0</v>
      </c>
      <c r="O1177" s="213">
        <v>120.04</v>
      </c>
      <c r="P1177" s="213">
        <v>0</v>
      </c>
      <c r="Q1177" s="213">
        <v>55.63</v>
      </c>
      <c r="R1177" s="213">
        <v>126.91</v>
      </c>
    </row>
    <row r="1178" spans="1:18">
      <c r="A1178" s="944" t="s">
        <v>23</v>
      </c>
      <c r="B1178" s="944" t="s">
        <v>437</v>
      </c>
      <c r="C1178" s="51" t="s">
        <v>4679</v>
      </c>
      <c r="D1178" s="51" t="s">
        <v>6614</v>
      </c>
      <c r="E1178" s="51" t="s">
        <v>6987</v>
      </c>
      <c r="F1178" s="287">
        <f t="shared" si="18"/>
        <v>1563.98</v>
      </c>
      <c r="G1178" s="213">
        <v>0</v>
      </c>
      <c r="H1178" s="213">
        <v>0</v>
      </c>
      <c r="I1178" s="213">
        <v>23.75</v>
      </c>
      <c r="J1178" s="213">
        <v>92.5</v>
      </c>
      <c r="K1178" s="213">
        <v>208.75</v>
      </c>
      <c r="L1178" s="213">
        <v>118.75</v>
      </c>
      <c r="M1178" s="213">
        <v>23.75</v>
      </c>
      <c r="N1178" s="213">
        <v>273.79000000000002</v>
      </c>
      <c r="O1178" s="213">
        <v>360.25</v>
      </c>
      <c r="P1178" s="213">
        <v>364.19</v>
      </c>
      <c r="Q1178" s="213">
        <v>98.25</v>
      </c>
      <c r="R1178" s="213">
        <v>187.99</v>
      </c>
    </row>
    <row r="1179" spans="1:18">
      <c r="A1179" s="944" t="s">
        <v>23</v>
      </c>
      <c r="B1179" s="944" t="s">
        <v>437</v>
      </c>
      <c r="C1179" s="51" t="s">
        <v>4678</v>
      </c>
      <c r="D1179" s="51" t="s">
        <v>6602</v>
      </c>
      <c r="E1179" s="51" t="s">
        <v>6987</v>
      </c>
      <c r="F1179" s="287">
        <f t="shared" si="18"/>
        <v>40</v>
      </c>
      <c r="G1179" s="213">
        <v>0</v>
      </c>
      <c r="H1179" s="213">
        <v>0</v>
      </c>
      <c r="I1179" s="213">
        <v>0</v>
      </c>
      <c r="J1179" s="213">
        <v>0</v>
      </c>
      <c r="K1179" s="213">
        <v>0</v>
      </c>
      <c r="L1179" s="213">
        <v>0</v>
      </c>
      <c r="M1179" s="213">
        <v>0</v>
      </c>
      <c r="N1179" s="213">
        <v>30</v>
      </c>
      <c r="O1179" s="213">
        <v>10</v>
      </c>
      <c r="P1179" s="213">
        <v>0</v>
      </c>
      <c r="Q1179" s="213">
        <v>0</v>
      </c>
      <c r="R1179" s="213">
        <v>0</v>
      </c>
    </row>
    <row r="1180" spans="1:18">
      <c r="A1180" s="944" t="s">
        <v>23</v>
      </c>
      <c r="B1180" s="875" t="s">
        <v>438</v>
      </c>
      <c r="C1180" s="51" t="s">
        <v>4679</v>
      </c>
      <c r="D1180" s="51" t="s">
        <v>6614</v>
      </c>
      <c r="E1180" s="51" t="s">
        <v>6987</v>
      </c>
      <c r="F1180" s="287">
        <f t="shared" si="18"/>
        <v>502.15</v>
      </c>
      <c r="G1180" s="213">
        <v>0</v>
      </c>
      <c r="H1180" s="213">
        <v>0</v>
      </c>
      <c r="I1180" s="213">
        <v>153.72999999999999</v>
      </c>
      <c r="J1180" s="213">
        <v>0</v>
      </c>
      <c r="K1180" s="213">
        <v>0</v>
      </c>
      <c r="L1180" s="213">
        <v>129.38</v>
      </c>
      <c r="M1180" s="213">
        <v>0</v>
      </c>
      <c r="N1180" s="213">
        <v>52.81</v>
      </c>
      <c r="O1180" s="213">
        <v>79.83</v>
      </c>
      <c r="P1180" s="213">
        <v>0</v>
      </c>
      <c r="Q1180" s="213">
        <v>86.4</v>
      </c>
      <c r="R1180" s="213">
        <v>0</v>
      </c>
    </row>
    <row r="1181" spans="1:18">
      <c r="A1181" s="944" t="s">
        <v>23</v>
      </c>
      <c r="B1181" s="944" t="s">
        <v>440</v>
      </c>
      <c r="C1181" s="51" t="s">
        <v>4677</v>
      </c>
      <c r="D1181" s="51" t="s">
        <v>6610</v>
      </c>
      <c r="E1181" s="51" t="s">
        <v>6987</v>
      </c>
      <c r="F1181" s="287">
        <f t="shared" si="18"/>
        <v>5.74</v>
      </c>
      <c r="G1181" s="213">
        <v>0</v>
      </c>
      <c r="H1181" s="213">
        <v>0</v>
      </c>
      <c r="I1181" s="213">
        <v>0</v>
      </c>
      <c r="J1181" s="213">
        <v>0</v>
      </c>
      <c r="K1181" s="213">
        <v>0</v>
      </c>
      <c r="L1181" s="213">
        <v>0</v>
      </c>
      <c r="M1181" s="213">
        <v>0</v>
      </c>
      <c r="N1181" s="213">
        <v>0</v>
      </c>
      <c r="O1181" s="213">
        <v>0</v>
      </c>
      <c r="P1181" s="213">
        <v>5.74</v>
      </c>
      <c r="Q1181" s="213">
        <v>0</v>
      </c>
      <c r="R1181" s="213">
        <v>0</v>
      </c>
    </row>
    <row r="1182" spans="1:18">
      <c r="A1182" s="944" t="s">
        <v>23</v>
      </c>
      <c r="B1182" s="944" t="s">
        <v>440</v>
      </c>
      <c r="C1182" s="51" t="s">
        <v>4679</v>
      </c>
      <c r="D1182" s="51" t="s">
        <v>6614</v>
      </c>
      <c r="E1182" s="51" t="s">
        <v>6987</v>
      </c>
      <c r="F1182" s="287">
        <f t="shared" si="18"/>
        <v>33.559999999999995</v>
      </c>
      <c r="G1182" s="213">
        <v>0</v>
      </c>
      <c r="H1182" s="213">
        <v>6.34</v>
      </c>
      <c r="I1182" s="213">
        <v>0</v>
      </c>
      <c r="J1182" s="213">
        <v>0</v>
      </c>
      <c r="K1182" s="213">
        <v>0</v>
      </c>
      <c r="L1182" s="213">
        <v>7.94</v>
      </c>
      <c r="M1182" s="213">
        <v>7.56</v>
      </c>
      <c r="N1182" s="213">
        <v>10.43</v>
      </c>
      <c r="O1182" s="213">
        <v>0</v>
      </c>
      <c r="P1182" s="213">
        <v>1.29</v>
      </c>
      <c r="Q1182" s="213">
        <v>0</v>
      </c>
      <c r="R1182" s="213">
        <v>9.48</v>
      </c>
    </row>
    <row r="1183" spans="1:18">
      <c r="A1183" s="944" t="s">
        <v>23</v>
      </c>
      <c r="B1183" s="944" t="s">
        <v>440</v>
      </c>
      <c r="C1183" s="51" t="s">
        <v>4679</v>
      </c>
      <c r="D1183" s="51" t="s">
        <v>6614</v>
      </c>
      <c r="E1183" s="51" t="s">
        <v>6987</v>
      </c>
      <c r="F1183" s="287">
        <f t="shared" si="18"/>
        <v>866.94</v>
      </c>
      <c r="G1183" s="213">
        <v>0</v>
      </c>
      <c r="H1183" s="213">
        <v>0</v>
      </c>
      <c r="I1183" s="213">
        <v>0</v>
      </c>
      <c r="J1183" s="213">
        <v>0</v>
      </c>
      <c r="K1183" s="213">
        <v>0</v>
      </c>
      <c r="L1183" s="213">
        <v>0</v>
      </c>
      <c r="M1183" s="213">
        <v>0</v>
      </c>
      <c r="N1183" s="213">
        <v>0</v>
      </c>
      <c r="O1183" s="213">
        <v>0</v>
      </c>
      <c r="P1183" s="213">
        <v>0</v>
      </c>
      <c r="Q1183" s="213">
        <v>866.94</v>
      </c>
      <c r="R1183" s="213">
        <v>0</v>
      </c>
    </row>
    <row r="1184" spans="1:18">
      <c r="A1184" s="944" t="s">
        <v>23</v>
      </c>
      <c r="B1184" s="944" t="s">
        <v>440</v>
      </c>
      <c r="C1184" s="51" t="s">
        <v>4679</v>
      </c>
      <c r="D1184" s="51" t="s">
        <v>6614</v>
      </c>
      <c r="E1184" s="51" t="s">
        <v>6987</v>
      </c>
      <c r="F1184" s="287">
        <f t="shared" si="18"/>
        <v>192.98</v>
      </c>
      <c r="G1184" s="213">
        <v>0</v>
      </c>
      <c r="H1184" s="213">
        <v>15.88</v>
      </c>
      <c r="I1184" s="213">
        <v>0</v>
      </c>
      <c r="J1184" s="213">
        <v>73.77</v>
      </c>
      <c r="K1184" s="213">
        <v>36.25</v>
      </c>
      <c r="L1184" s="213">
        <v>0</v>
      </c>
      <c r="M1184" s="213">
        <v>0</v>
      </c>
      <c r="N1184" s="213">
        <v>0</v>
      </c>
      <c r="O1184" s="213">
        <v>0</v>
      </c>
      <c r="P1184" s="213">
        <v>0</v>
      </c>
      <c r="Q1184" s="213">
        <v>67.08</v>
      </c>
      <c r="R1184" s="213">
        <v>700.2</v>
      </c>
    </row>
    <row r="1185" spans="1:18">
      <c r="A1185" s="944" t="s">
        <v>23</v>
      </c>
      <c r="B1185" s="944" t="s">
        <v>436</v>
      </c>
      <c r="C1185" s="51" t="s">
        <v>4679</v>
      </c>
      <c r="D1185" s="51" t="s">
        <v>6614</v>
      </c>
      <c r="E1185" s="51" t="s">
        <v>6987</v>
      </c>
      <c r="F1185" s="287">
        <f t="shared" si="18"/>
        <v>8.6999999999999993</v>
      </c>
      <c r="G1185" s="213">
        <v>0</v>
      </c>
      <c r="H1185" s="213">
        <v>8.6999999999999993</v>
      </c>
      <c r="I1185" s="213">
        <v>0</v>
      </c>
      <c r="J1185" s="213">
        <v>0</v>
      </c>
      <c r="K1185" s="213">
        <v>0</v>
      </c>
      <c r="L1185" s="213">
        <v>0</v>
      </c>
      <c r="M1185" s="213">
        <v>0</v>
      </c>
      <c r="N1185" s="213">
        <v>0</v>
      </c>
      <c r="O1185" s="213">
        <v>0</v>
      </c>
      <c r="P1185" s="213">
        <v>0</v>
      </c>
      <c r="Q1185" s="213">
        <v>0</v>
      </c>
      <c r="R1185" s="213">
        <v>0</v>
      </c>
    </row>
    <row r="1186" spans="1:18">
      <c r="A1186" s="944" t="s">
        <v>23</v>
      </c>
      <c r="B1186" s="944" t="s">
        <v>439</v>
      </c>
      <c r="C1186" s="51" t="s">
        <v>4679</v>
      </c>
      <c r="D1186" s="51" t="s">
        <v>6614</v>
      </c>
      <c r="E1186" s="51" t="s">
        <v>6987</v>
      </c>
      <c r="F1186" s="287">
        <f t="shared" si="18"/>
        <v>433.30999999999995</v>
      </c>
      <c r="G1186" s="213">
        <v>0</v>
      </c>
      <c r="H1186" s="213">
        <v>0</v>
      </c>
      <c r="I1186" s="213">
        <v>0</v>
      </c>
      <c r="J1186" s="213">
        <v>118.72</v>
      </c>
      <c r="K1186" s="213">
        <v>314.58999999999997</v>
      </c>
      <c r="L1186" s="213">
        <v>0</v>
      </c>
      <c r="M1186" s="213">
        <v>0</v>
      </c>
      <c r="N1186" s="213">
        <v>0</v>
      </c>
      <c r="O1186" s="213">
        <v>0</v>
      </c>
      <c r="P1186" s="213">
        <v>0</v>
      </c>
      <c r="Q1186" s="213">
        <v>0</v>
      </c>
      <c r="R1186" s="213">
        <v>0</v>
      </c>
    </row>
    <row r="1187" spans="1:18">
      <c r="A1187" s="944" t="s">
        <v>1524</v>
      </c>
      <c r="B1187" s="944" t="s">
        <v>446</v>
      </c>
      <c r="C1187" s="51" t="s">
        <v>4679</v>
      </c>
      <c r="D1187" s="51" t="s">
        <v>6606</v>
      </c>
      <c r="E1187" s="51" t="s">
        <v>6987</v>
      </c>
      <c r="F1187" s="287">
        <f t="shared" si="18"/>
        <v>9446.39</v>
      </c>
      <c r="G1187" s="213">
        <v>0</v>
      </c>
      <c r="H1187" s="213">
        <v>0</v>
      </c>
      <c r="I1187" s="213">
        <v>618.6</v>
      </c>
      <c r="J1187" s="213">
        <v>604.12</v>
      </c>
      <c r="K1187" s="213">
        <v>0</v>
      </c>
      <c r="L1187" s="213">
        <v>565.02</v>
      </c>
      <c r="M1187" s="213">
        <v>1565.69</v>
      </c>
      <c r="N1187" s="213">
        <v>2222.06</v>
      </c>
      <c r="O1187" s="213">
        <v>1570.24</v>
      </c>
      <c r="P1187" s="213">
        <v>2300.66</v>
      </c>
      <c r="Q1187" s="213">
        <v>0</v>
      </c>
      <c r="R1187" s="213">
        <v>2459.19</v>
      </c>
    </row>
    <row r="1188" spans="1:18">
      <c r="A1188" s="944" t="s">
        <v>1524</v>
      </c>
      <c r="B1188" s="944" t="s">
        <v>295</v>
      </c>
      <c r="C1188" s="51" t="s">
        <v>4677</v>
      </c>
      <c r="D1188" s="51" t="s">
        <v>6612</v>
      </c>
      <c r="E1188" s="51" t="s">
        <v>6987</v>
      </c>
      <c r="F1188" s="287">
        <f t="shared" si="18"/>
        <v>1764.4</v>
      </c>
      <c r="G1188" s="213">
        <v>0</v>
      </c>
      <c r="H1188" s="213">
        <v>0</v>
      </c>
      <c r="I1188" s="213">
        <v>0</v>
      </c>
      <c r="J1188" s="213">
        <v>0</v>
      </c>
      <c r="K1188" s="213">
        <v>0</v>
      </c>
      <c r="L1188" s="213">
        <v>0</v>
      </c>
      <c r="M1188" s="213">
        <v>0</v>
      </c>
      <c r="N1188" s="213">
        <v>0</v>
      </c>
      <c r="O1188" s="213">
        <v>0</v>
      </c>
      <c r="P1188" s="213">
        <v>1764.4</v>
      </c>
      <c r="Q1188" s="213">
        <v>0</v>
      </c>
      <c r="R1188" s="213">
        <v>0</v>
      </c>
    </row>
    <row r="1189" spans="1:18">
      <c r="A1189" s="944" t="s">
        <v>1524</v>
      </c>
      <c r="B1189" s="944" t="s">
        <v>295</v>
      </c>
      <c r="C1189" s="51" t="s">
        <v>4679</v>
      </c>
      <c r="D1189" s="51" t="s">
        <v>6606</v>
      </c>
      <c r="E1189" s="51" t="s">
        <v>6987</v>
      </c>
      <c r="F1189" s="287">
        <f t="shared" si="18"/>
        <v>3800.99</v>
      </c>
      <c r="G1189" s="213">
        <v>0</v>
      </c>
      <c r="H1189" s="213">
        <v>0</v>
      </c>
      <c r="I1189" s="213">
        <v>457.97</v>
      </c>
      <c r="J1189" s="213">
        <v>1219.3499999999999</v>
      </c>
      <c r="K1189" s="213">
        <v>0</v>
      </c>
      <c r="L1189" s="213">
        <v>221.24</v>
      </c>
      <c r="M1189" s="213">
        <v>336.26</v>
      </c>
      <c r="N1189" s="213">
        <v>555.07000000000005</v>
      </c>
      <c r="O1189" s="213">
        <v>316.52</v>
      </c>
      <c r="P1189" s="213">
        <v>447.41</v>
      </c>
      <c r="Q1189" s="213">
        <v>247.17</v>
      </c>
      <c r="R1189" s="213">
        <v>940.93</v>
      </c>
    </row>
    <row r="1190" spans="1:18">
      <c r="A1190" s="944" t="s">
        <v>1524</v>
      </c>
      <c r="B1190" s="944" t="s">
        <v>1455</v>
      </c>
      <c r="C1190" s="51" t="s">
        <v>4677</v>
      </c>
      <c r="D1190" s="51" t="s">
        <v>6612</v>
      </c>
      <c r="E1190" s="51" t="s">
        <v>6987</v>
      </c>
      <c r="F1190" s="287">
        <f t="shared" si="18"/>
        <v>19.300000000000004</v>
      </c>
      <c r="G1190" s="213">
        <v>0</v>
      </c>
      <c r="H1190" s="213">
        <v>4.8</v>
      </c>
      <c r="I1190" s="213">
        <v>1.6</v>
      </c>
      <c r="J1190" s="213">
        <v>3.7</v>
      </c>
      <c r="K1190" s="213">
        <v>1.85</v>
      </c>
      <c r="L1190" s="213">
        <v>1.35</v>
      </c>
      <c r="M1190" s="213">
        <v>0.6</v>
      </c>
      <c r="N1190" s="213">
        <v>1.6</v>
      </c>
      <c r="O1190" s="213">
        <v>1.6</v>
      </c>
      <c r="P1190" s="213">
        <v>1.6</v>
      </c>
      <c r="Q1190" s="213">
        <v>0.6</v>
      </c>
      <c r="R1190" s="213">
        <v>8.14</v>
      </c>
    </row>
    <row r="1191" spans="1:18">
      <c r="A1191" s="944" t="s">
        <v>1524</v>
      </c>
      <c r="B1191" s="944" t="s">
        <v>1455</v>
      </c>
      <c r="C1191" s="51" t="s">
        <v>4677</v>
      </c>
      <c r="D1191" s="51" t="s">
        <v>6612</v>
      </c>
      <c r="E1191" s="51" t="s">
        <v>6987</v>
      </c>
      <c r="F1191" s="287">
        <f t="shared" si="18"/>
        <v>6.87</v>
      </c>
      <c r="G1191" s="213">
        <v>0</v>
      </c>
      <c r="H1191" s="213">
        <v>0.12</v>
      </c>
      <c r="I1191" s="213">
        <v>7.0000000000000007E-2</v>
      </c>
      <c r="J1191" s="213">
        <v>0.44</v>
      </c>
      <c r="K1191" s="213">
        <v>0.8</v>
      </c>
      <c r="L1191" s="213">
        <v>2.58</v>
      </c>
      <c r="M1191" s="213">
        <v>0.39</v>
      </c>
      <c r="N1191" s="213">
        <v>0.69</v>
      </c>
      <c r="O1191" s="213">
        <v>0.7</v>
      </c>
      <c r="P1191" s="213">
        <v>0.68</v>
      </c>
      <c r="Q1191" s="213">
        <v>0.4</v>
      </c>
      <c r="R1191" s="213">
        <v>1.38</v>
      </c>
    </row>
    <row r="1192" spans="1:18">
      <c r="A1192" s="944" t="s">
        <v>1524</v>
      </c>
      <c r="B1192" s="944" t="s">
        <v>445</v>
      </c>
      <c r="C1192" s="51" t="s">
        <v>4679</v>
      </c>
      <c r="D1192" s="51" t="s">
        <v>6606</v>
      </c>
      <c r="E1192" s="51" t="s">
        <v>6987</v>
      </c>
      <c r="F1192" s="287">
        <f t="shared" si="18"/>
        <v>4161.82</v>
      </c>
      <c r="G1192" s="213">
        <v>0</v>
      </c>
      <c r="H1192" s="213">
        <v>0</v>
      </c>
      <c r="I1192" s="213">
        <v>351.19</v>
      </c>
      <c r="J1192" s="213">
        <v>1073.1099999999999</v>
      </c>
      <c r="K1192" s="213">
        <v>0</v>
      </c>
      <c r="L1192" s="213">
        <v>457.63</v>
      </c>
      <c r="M1192" s="213">
        <v>479.16</v>
      </c>
      <c r="N1192" s="213">
        <v>301.35000000000002</v>
      </c>
      <c r="O1192" s="213">
        <v>378.58</v>
      </c>
      <c r="P1192" s="213">
        <v>1120.8</v>
      </c>
      <c r="Q1192" s="213">
        <v>0</v>
      </c>
      <c r="R1192" s="213">
        <v>1696.82</v>
      </c>
    </row>
    <row r="1193" spans="1:18">
      <c r="A1193" s="944" t="s">
        <v>1524</v>
      </c>
      <c r="B1193" s="944" t="s">
        <v>445</v>
      </c>
      <c r="C1193" s="51" t="s">
        <v>4678</v>
      </c>
      <c r="D1193" s="51" t="s">
        <v>6607</v>
      </c>
      <c r="E1193" s="51" t="s">
        <v>6987</v>
      </c>
      <c r="F1193" s="287">
        <f t="shared" si="18"/>
        <v>20</v>
      </c>
      <c r="G1193" s="213">
        <v>0</v>
      </c>
      <c r="H1193" s="213">
        <v>0</v>
      </c>
      <c r="I1193" s="213">
        <v>0</v>
      </c>
      <c r="J1193" s="213">
        <v>0</v>
      </c>
      <c r="K1193" s="213">
        <v>0</v>
      </c>
      <c r="L1193" s="213">
        <v>0</v>
      </c>
      <c r="M1193" s="213">
        <v>0</v>
      </c>
      <c r="N1193" s="213">
        <v>20</v>
      </c>
      <c r="O1193" s="213">
        <v>0</v>
      </c>
      <c r="P1193" s="213">
        <v>0</v>
      </c>
      <c r="Q1193" s="213">
        <v>0</v>
      </c>
      <c r="R1193" s="213">
        <v>0</v>
      </c>
    </row>
    <row r="1194" spans="1:18">
      <c r="A1194" s="944" t="s">
        <v>1524</v>
      </c>
      <c r="B1194" s="944" t="s">
        <v>359</v>
      </c>
      <c r="C1194" s="51" t="s">
        <v>4679</v>
      </c>
      <c r="D1194" s="51" t="s">
        <v>6606</v>
      </c>
      <c r="E1194" s="51" t="s">
        <v>6987</v>
      </c>
      <c r="F1194" s="287">
        <f t="shared" si="18"/>
        <v>274.46000000000004</v>
      </c>
      <c r="G1194" s="213">
        <v>198.52</v>
      </c>
      <c r="H1194" s="213">
        <v>0</v>
      </c>
      <c r="I1194" s="213">
        <v>0</v>
      </c>
      <c r="J1194" s="213">
        <v>0</v>
      </c>
      <c r="K1194" s="213">
        <v>0</v>
      </c>
      <c r="L1194" s="213">
        <v>75.94</v>
      </c>
      <c r="M1194" s="213">
        <v>0</v>
      </c>
      <c r="N1194" s="213">
        <v>0</v>
      </c>
      <c r="O1194" s="213">
        <v>0</v>
      </c>
      <c r="P1194" s="213">
        <v>0</v>
      </c>
      <c r="Q1194" s="213">
        <v>0</v>
      </c>
      <c r="R1194" s="213">
        <v>7.8</v>
      </c>
    </row>
    <row r="1195" spans="1:18">
      <c r="A1195" s="944" t="s">
        <v>1524</v>
      </c>
      <c r="B1195" s="944" t="s">
        <v>359</v>
      </c>
      <c r="C1195" s="51" t="s">
        <v>4679</v>
      </c>
      <c r="D1195" s="51" t="s">
        <v>6606</v>
      </c>
      <c r="E1195" s="51" t="s">
        <v>6987</v>
      </c>
      <c r="F1195" s="287">
        <f t="shared" si="18"/>
        <v>4896.95</v>
      </c>
      <c r="G1195" s="213">
        <v>0</v>
      </c>
      <c r="H1195" s="213">
        <v>0</v>
      </c>
      <c r="I1195" s="213">
        <v>376.79</v>
      </c>
      <c r="J1195" s="213">
        <v>296.45</v>
      </c>
      <c r="K1195" s="213">
        <v>0</v>
      </c>
      <c r="L1195" s="213">
        <v>523.02</v>
      </c>
      <c r="M1195" s="213">
        <v>1056.0999999999999</v>
      </c>
      <c r="N1195" s="213">
        <v>315.45999999999998</v>
      </c>
      <c r="O1195" s="213">
        <v>697.05</v>
      </c>
      <c r="P1195" s="213">
        <v>889.76</v>
      </c>
      <c r="Q1195" s="213">
        <v>742.32</v>
      </c>
      <c r="R1195" s="213">
        <v>418.67</v>
      </c>
    </row>
    <row r="1196" spans="1:18">
      <c r="A1196" s="944" t="s">
        <v>1524</v>
      </c>
      <c r="B1196" s="944" t="s">
        <v>447</v>
      </c>
      <c r="C1196" s="51" t="s">
        <v>4679</v>
      </c>
      <c r="D1196" s="51" t="s">
        <v>6606</v>
      </c>
      <c r="E1196" s="51" t="s">
        <v>6987</v>
      </c>
      <c r="F1196" s="287">
        <f t="shared" si="18"/>
        <v>531.98</v>
      </c>
      <c r="G1196" s="213">
        <v>0</v>
      </c>
      <c r="H1196" s="213">
        <v>0</v>
      </c>
      <c r="I1196" s="213">
        <v>0</v>
      </c>
      <c r="J1196" s="213">
        <v>0</v>
      </c>
      <c r="K1196" s="213">
        <v>0</v>
      </c>
      <c r="L1196" s="213">
        <v>478.96</v>
      </c>
      <c r="M1196" s="213">
        <v>0</v>
      </c>
      <c r="N1196" s="213">
        <v>53.02</v>
      </c>
      <c r="O1196" s="213">
        <v>0</v>
      </c>
      <c r="P1196" s="213">
        <v>0</v>
      </c>
      <c r="Q1196" s="213">
        <v>0</v>
      </c>
      <c r="R1196" s="213">
        <v>0</v>
      </c>
    </row>
    <row r="1197" spans="1:18">
      <c r="A1197" s="944" t="s">
        <v>1524</v>
      </c>
      <c r="B1197" s="944" t="s">
        <v>447</v>
      </c>
      <c r="C1197" s="51" t="s">
        <v>4679</v>
      </c>
      <c r="D1197" s="51" t="s">
        <v>6606</v>
      </c>
      <c r="E1197" s="51" t="s">
        <v>6987</v>
      </c>
      <c r="F1197" s="287">
        <f t="shared" si="18"/>
        <v>19183.36</v>
      </c>
      <c r="G1197" s="213">
        <v>0</v>
      </c>
      <c r="H1197" s="213">
        <v>0</v>
      </c>
      <c r="I1197" s="213">
        <v>2154.85</v>
      </c>
      <c r="J1197" s="213">
        <v>4873.1899999999996</v>
      </c>
      <c r="K1197" s="213">
        <v>1827.34</v>
      </c>
      <c r="L1197" s="213">
        <v>1250.81</v>
      </c>
      <c r="M1197" s="213">
        <v>1436.77</v>
      </c>
      <c r="N1197" s="213">
        <v>1402.08</v>
      </c>
      <c r="O1197" s="213">
        <v>2405.69</v>
      </c>
      <c r="P1197" s="213">
        <v>3685.48</v>
      </c>
      <c r="Q1197" s="213">
        <v>147.15</v>
      </c>
      <c r="R1197" s="213">
        <v>5275.36</v>
      </c>
    </row>
    <row r="1198" spans="1:18">
      <c r="A1198" s="944" t="s">
        <v>1524</v>
      </c>
      <c r="B1198" s="944" t="s">
        <v>447</v>
      </c>
      <c r="C1198" s="51" t="s">
        <v>4679</v>
      </c>
      <c r="D1198" s="51" t="s">
        <v>6606</v>
      </c>
      <c r="E1198" s="51" t="s">
        <v>6987</v>
      </c>
      <c r="F1198" s="287">
        <f t="shared" si="18"/>
        <v>65.5</v>
      </c>
      <c r="G1198" s="213">
        <v>0</v>
      </c>
      <c r="H1198" s="213">
        <v>0</v>
      </c>
      <c r="I1198" s="213">
        <v>0</v>
      </c>
      <c r="J1198" s="213">
        <v>0</v>
      </c>
      <c r="K1198" s="213">
        <v>0</v>
      </c>
      <c r="L1198" s="213">
        <v>0</v>
      </c>
      <c r="M1198" s="213">
        <v>0</v>
      </c>
      <c r="N1198" s="213">
        <v>65.5</v>
      </c>
      <c r="O1198" s="213">
        <v>0</v>
      </c>
      <c r="P1198" s="213">
        <v>0</v>
      </c>
      <c r="Q1198" s="213">
        <v>0</v>
      </c>
      <c r="R1198" s="213">
        <v>0</v>
      </c>
    </row>
    <row r="1199" spans="1:18">
      <c r="A1199" s="944" t="s">
        <v>1524</v>
      </c>
      <c r="B1199" s="944" t="s">
        <v>447</v>
      </c>
      <c r="C1199" s="51" t="s">
        <v>4678</v>
      </c>
      <c r="D1199" s="51" t="s">
        <v>6607</v>
      </c>
      <c r="E1199" s="51" t="s">
        <v>6987</v>
      </c>
      <c r="F1199" s="287">
        <f t="shared" si="18"/>
        <v>40</v>
      </c>
      <c r="G1199" s="213">
        <v>0</v>
      </c>
      <c r="H1199" s="213">
        <v>0</v>
      </c>
      <c r="I1199" s="213">
        <v>0</v>
      </c>
      <c r="J1199" s="213">
        <v>20</v>
      </c>
      <c r="K1199" s="213">
        <v>0</v>
      </c>
      <c r="L1199" s="213">
        <v>0</v>
      </c>
      <c r="M1199" s="213">
        <v>0</v>
      </c>
      <c r="N1199" s="213">
        <v>20</v>
      </c>
      <c r="O1199" s="213">
        <v>0</v>
      </c>
      <c r="P1199" s="213">
        <v>0</v>
      </c>
      <c r="Q1199" s="213">
        <v>0</v>
      </c>
      <c r="R1199" s="213">
        <v>0</v>
      </c>
    </row>
    <row r="1200" spans="1:18">
      <c r="A1200" s="944" t="s">
        <v>1524</v>
      </c>
      <c r="B1200" s="944" t="s">
        <v>326</v>
      </c>
      <c r="C1200" s="51" t="s">
        <v>4677</v>
      </c>
      <c r="D1200" s="51" t="s">
        <v>6612</v>
      </c>
      <c r="E1200" s="51" t="s">
        <v>6987</v>
      </c>
      <c r="F1200" s="287">
        <f t="shared" si="18"/>
        <v>0</v>
      </c>
      <c r="G1200" s="213">
        <v>0</v>
      </c>
      <c r="H1200" s="213">
        <v>0</v>
      </c>
      <c r="I1200" s="213">
        <v>0</v>
      </c>
      <c r="J1200" s="213">
        <v>0</v>
      </c>
      <c r="K1200" s="213">
        <v>0</v>
      </c>
      <c r="L1200" s="213">
        <v>0</v>
      </c>
      <c r="M1200" s="213">
        <v>0</v>
      </c>
      <c r="N1200" s="213">
        <v>0</v>
      </c>
      <c r="O1200" s="213">
        <v>0</v>
      </c>
      <c r="P1200" s="213">
        <v>0</v>
      </c>
      <c r="Q1200" s="213">
        <v>0</v>
      </c>
      <c r="R1200" s="213">
        <v>808.08</v>
      </c>
    </row>
    <row r="1201" spans="1:18">
      <c r="A1201" s="944" t="s">
        <v>1524</v>
      </c>
      <c r="B1201" s="944" t="s">
        <v>326</v>
      </c>
      <c r="C1201" s="51" t="s">
        <v>4679</v>
      </c>
      <c r="D1201" s="51" t="s">
        <v>6606</v>
      </c>
      <c r="E1201" s="51" t="s">
        <v>6987</v>
      </c>
      <c r="F1201" s="287">
        <f t="shared" si="18"/>
        <v>53.02</v>
      </c>
      <c r="G1201" s="213">
        <v>0</v>
      </c>
      <c r="H1201" s="213">
        <v>0</v>
      </c>
      <c r="I1201" s="213">
        <v>0</v>
      </c>
      <c r="J1201" s="213">
        <v>0</v>
      </c>
      <c r="K1201" s="213">
        <v>0</v>
      </c>
      <c r="L1201" s="213">
        <v>53.02</v>
      </c>
      <c r="M1201" s="213">
        <v>0</v>
      </c>
      <c r="N1201" s="213">
        <v>0</v>
      </c>
      <c r="O1201" s="213">
        <v>0</v>
      </c>
      <c r="P1201" s="213">
        <v>0</v>
      </c>
      <c r="Q1201" s="213">
        <v>0</v>
      </c>
      <c r="R1201" s="213">
        <v>53.02</v>
      </c>
    </row>
    <row r="1202" spans="1:18">
      <c r="A1202" s="944" t="s">
        <v>1524</v>
      </c>
      <c r="B1202" s="944" t="s">
        <v>326</v>
      </c>
      <c r="C1202" s="51" t="s">
        <v>4679</v>
      </c>
      <c r="D1202" s="51" t="s">
        <v>6606</v>
      </c>
      <c r="E1202" s="51" t="s">
        <v>6987</v>
      </c>
      <c r="F1202" s="287">
        <f t="shared" si="18"/>
        <v>2841.8599999999997</v>
      </c>
      <c r="G1202" s="213">
        <v>0</v>
      </c>
      <c r="H1202" s="213">
        <v>0</v>
      </c>
      <c r="I1202" s="213">
        <v>446.91</v>
      </c>
      <c r="J1202" s="213">
        <v>467.11</v>
      </c>
      <c r="K1202" s="213">
        <v>0</v>
      </c>
      <c r="L1202" s="213">
        <v>423.3</v>
      </c>
      <c r="M1202" s="213">
        <v>140.13</v>
      </c>
      <c r="N1202" s="213">
        <v>242.76</v>
      </c>
      <c r="O1202" s="213">
        <v>417.46</v>
      </c>
      <c r="P1202" s="213">
        <v>704.19</v>
      </c>
      <c r="Q1202" s="213">
        <v>0</v>
      </c>
      <c r="R1202" s="213">
        <v>832.7</v>
      </c>
    </row>
    <row r="1203" spans="1:18">
      <c r="A1203" s="944" t="s">
        <v>47</v>
      </c>
      <c r="B1203" s="944" t="s">
        <v>508</v>
      </c>
      <c r="C1203" s="51" t="s">
        <v>4679</v>
      </c>
      <c r="D1203" s="51" t="s">
        <v>6608</v>
      </c>
      <c r="E1203" s="51" t="s">
        <v>6987</v>
      </c>
      <c r="F1203" s="287">
        <f t="shared" si="18"/>
        <v>261</v>
      </c>
      <c r="G1203" s="213">
        <v>0</v>
      </c>
      <c r="H1203" s="213">
        <v>0</v>
      </c>
      <c r="I1203" s="213">
        <v>0</v>
      </c>
      <c r="J1203" s="213">
        <v>65.25</v>
      </c>
      <c r="K1203" s="213">
        <v>65.25</v>
      </c>
      <c r="L1203" s="213">
        <v>0</v>
      </c>
      <c r="M1203" s="213">
        <v>0</v>
      </c>
      <c r="N1203" s="213">
        <v>130.5</v>
      </c>
      <c r="O1203" s="213">
        <v>0</v>
      </c>
      <c r="P1203" s="213">
        <v>0</v>
      </c>
      <c r="Q1203" s="213">
        <v>0</v>
      </c>
      <c r="R1203" s="213">
        <v>0</v>
      </c>
    </row>
    <row r="1204" spans="1:18">
      <c r="A1204" s="944" t="s">
        <v>47</v>
      </c>
      <c r="B1204" s="944" t="s">
        <v>508</v>
      </c>
      <c r="C1204" s="51" t="s">
        <v>4679</v>
      </c>
      <c r="D1204" s="51" t="s">
        <v>6608</v>
      </c>
      <c r="E1204" s="51" t="s">
        <v>6987</v>
      </c>
      <c r="F1204" s="287">
        <f t="shared" si="18"/>
        <v>1719.88</v>
      </c>
      <c r="G1204" s="213">
        <v>0</v>
      </c>
      <c r="H1204" s="213">
        <v>0</v>
      </c>
      <c r="I1204" s="213">
        <v>0</v>
      </c>
      <c r="J1204" s="213">
        <v>0</v>
      </c>
      <c r="K1204" s="213">
        <v>0</v>
      </c>
      <c r="L1204" s="213">
        <v>0</v>
      </c>
      <c r="M1204" s="213">
        <v>0</v>
      </c>
      <c r="N1204" s="213">
        <v>560.96</v>
      </c>
      <c r="O1204" s="213">
        <v>0</v>
      </c>
      <c r="P1204" s="213">
        <v>1158.92</v>
      </c>
      <c r="Q1204" s="213">
        <v>0</v>
      </c>
      <c r="R1204" s="213">
        <v>0</v>
      </c>
    </row>
    <row r="1205" spans="1:18">
      <c r="A1205" s="944" t="s">
        <v>47</v>
      </c>
      <c r="B1205" s="944" t="s">
        <v>508</v>
      </c>
      <c r="C1205" s="51" t="s">
        <v>4679</v>
      </c>
      <c r="D1205" s="51" t="s">
        <v>6608</v>
      </c>
      <c r="E1205" s="51" t="s">
        <v>6987</v>
      </c>
      <c r="F1205" s="287">
        <f t="shared" si="18"/>
        <v>604</v>
      </c>
      <c r="G1205" s="213">
        <v>0</v>
      </c>
      <c r="H1205" s="213">
        <v>0</v>
      </c>
      <c r="I1205" s="213">
        <v>0</v>
      </c>
      <c r="J1205" s="213">
        <v>0</v>
      </c>
      <c r="K1205" s="213">
        <v>93.75</v>
      </c>
      <c r="L1205" s="213">
        <v>0</v>
      </c>
      <c r="M1205" s="213">
        <v>0</v>
      </c>
      <c r="N1205" s="213">
        <v>0</v>
      </c>
      <c r="O1205" s="213">
        <v>0</v>
      </c>
      <c r="P1205" s="213">
        <v>510.25</v>
      </c>
      <c r="Q1205" s="213">
        <v>0</v>
      </c>
      <c r="R1205" s="213">
        <v>0</v>
      </c>
    </row>
    <row r="1206" spans="1:18">
      <c r="A1206" s="944" t="s">
        <v>47</v>
      </c>
      <c r="B1206" s="944" t="s">
        <v>508</v>
      </c>
      <c r="C1206" s="51" t="s">
        <v>4677</v>
      </c>
      <c r="D1206" s="51" t="s">
        <v>6613</v>
      </c>
      <c r="E1206" s="51" t="s">
        <v>6987</v>
      </c>
      <c r="F1206" s="287">
        <f t="shared" si="18"/>
        <v>39.24</v>
      </c>
      <c r="G1206" s="213">
        <v>0</v>
      </c>
      <c r="H1206" s="213">
        <v>0</v>
      </c>
      <c r="I1206" s="213">
        <v>0</v>
      </c>
      <c r="J1206" s="213">
        <v>0</v>
      </c>
      <c r="K1206" s="213">
        <v>0</v>
      </c>
      <c r="L1206" s="213">
        <v>0</v>
      </c>
      <c r="M1206" s="213">
        <v>0</v>
      </c>
      <c r="N1206" s="213">
        <v>0</v>
      </c>
      <c r="O1206" s="213">
        <v>0</v>
      </c>
      <c r="P1206" s="213">
        <v>0</v>
      </c>
      <c r="Q1206" s="213">
        <v>39.24</v>
      </c>
      <c r="R1206" s="213">
        <v>1780.78</v>
      </c>
    </row>
    <row r="1207" spans="1:18">
      <c r="A1207" s="944" t="s">
        <v>47</v>
      </c>
      <c r="B1207" s="944" t="s">
        <v>508</v>
      </c>
      <c r="C1207" s="51" t="s">
        <v>4677</v>
      </c>
      <c r="D1207" s="51" t="s">
        <v>6613</v>
      </c>
      <c r="E1207" s="51" t="s">
        <v>6987</v>
      </c>
      <c r="F1207" s="287">
        <f t="shared" si="18"/>
        <v>0</v>
      </c>
      <c r="G1207" s="213">
        <v>0</v>
      </c>
      <c r="H1207" s="213">
        <v>0</v>
      </c>
      <c r="I1207" s="213">
        <v>0</v>
      </c>
      <c r="J1207" s="213">
        <v>0</v>
      </c>
      <c r="K1207" s="213">
        <v>0</v>
      </c>
      <c r="L1207" s="213">
        <v>0</v>
      </c>
      <c r="M1207" s="213">
        <v>0</v>
      </c>
      <c r="N1207" s="213">
        <v>0</v>
      </c>
      <c r="O1207" s="213">
        <v>0</v>
      </c>
      <c r="P1207" s="213">
        <v>0</v>
      </c>
      <c r="Q1207" s="213">
        <v>0</v>
      </c>
      <c r="R1207" s="213">
        <v>97.18</v>
      </c>
    </row>
    <row r="1208" spans="1:18">
      <c r="A1208" s="944" t="s">
        <v>47</v>
      </c>
      <c r="B1208" s="944" t="s">
        <v>508</v>
      </c>
      <c r="C1208" s="51" t="s">
        <v>4679</v>
      </c>
      <c r="D1208" s="51" t="s">
        <v>6608</v>
      </c>
      <c r="E1208" s="51" t="s">
        <v>6987</v>
      </c>
      <c r="F1208" s="287">
        <f t="shared" si="18"/>
        <v>0</v>
      </c>
      <c r="G1208" s="213">
        <v>0</v>
      </c>
      <c r="H1208" s="213">
        <v>0</v>
      </c>
      <c r="I1208" s="213">
        <v>0</v>
      </c>
      <c r="J1208" s="213">
        <v>0</v>
      </c>
      <c r="K1208" s="213">
        <v>0</v>
      </c>
      <c r="L1208" s="213">
        <v>0</v>
      </c>
      <c r="M1208" s="213">
        <v>0</v>
      </c>
      <c r="N1208" s="213">
        <v>0</v>
      </c>
      <c r="O1208" s="213">
        <v>0</v>
      </c>
      <c r="P1208" s="213">
        <v>0</v>
      </c>
      <c r="Q1208" s="213">
        <v>0</v>
      </c>
      <c r="R1208" s="213">
        <v>88.08</v>
      </c>
    </row>
    <row r="1209" spans="1:18">
      <c r="A1209" s="944" t="s">
        <v>47</v>
      </c>
      <c r="B1209" s="944" t="s">
        <v>508</v>
      </c>
      <c r="C1209" s="51" t="s">
        <v>4679</v>
      </c>
      <c r="D1209" s="51" t="s">
        <v>6608</v>
      </c>
      <c r="E1209" s="51" t="s">
        <v>6987</v>
      </c>
      <c r="F1209" s="287">
        <f t="shared" si="18"/>
        <v>450.78999999999996</v>
      </c>
      <c r="G1209" s="213">
        <v>0</v>
      </c>
      <c r="H1209" s="213">
        <v>0</v>
      </c>
      <c r="I1209" s="213">
        <v>0</v>
      </c>
      <c r="J1209" s="213">
        <v>0</v>
      </c>
      <c r="K1209" s="213">
        <v>0</v>
      </c>
      <c r="L1209" s="213">
        <v>0</v>
      </c>
      <c r="M1209" s="213">
        <v>0</v>
      </c>
      <c r="N1209" s="213">
        <v>0</v>
      </c>
      <c r="O1209" s="213">
        <v>0</v>
      </c>
      <c r="P1209" s="213">
        <v>247.94</v>
      </c>
      <c r="Q1209" s="213">
        <v>202.85</v>
      </c>
      <c r="R1209" s="213">
        <v>163.32</v>
      </c>
    </row>
    <row r="1210" spans="1:18">
      <c r="A1210" s="944" t="s">
        <v>47</v>
      </c>
      <c r="B1210" s="944" t="s">
        <v>508</v>
      </c>
      <c r="C1210" s="51" t="s">
        <v>4679</v>
      </c>
      <c r="D1210" s="51" t="s">
        <v>6608</v>
      </c>
      <c r="E1210" s="51" t="s">
        <v>6987</v>
      </c>
      <c r="F1210" s="287">
        <f t="shared" si="18"/>
        <v>2.4499999999999997</v>
      </c>
      <c r="G1210" s="213">
        <v>0</v>
      </c>
      <c r="H1210" s="213">
        <v>0</v>
      </c>
      <c r="I1210" s="213">
        <v>0</v>
      </c>
      <c r="J1210" s="213">
        <v>0</v>
      </c>
      <c r="K1210" s="213">
        <v>0</v>
      </c>
      <c r="L1210" s="213">
        <v>1.21</v>
      </c>
      <c r="M1210" s="213">
        <v>0</v>
      </c>
      <c r="N1210" s="213">
        <v>1.23</v>
      </c>
      <c r="O1210" s="213">
        <v>0.01</v>
      </c>
      <c r="P1210" s="213">
        <v>0</v>
      </c>
      <c r="Q1210" s="213">
        <v>0</v>
      </c>
      <c r="R1210" s="213">
        <v>0</v>
      </c>
    </row>
    <row r="1211" spans="1:18">
      <c r="A1211" s="944" t="s">
        <v>47</v>
      </c>
      <c r="B1211" s="944" t="s">
        <v>508</v>
      </c>
      <c r="C1211" s="51" t="s">
        <v>4679</v>
      </c>
      <c r="D1211" s="51" t="s">
        <v>6608</v>
      </c>
      <c r="E1211" s="51" t="s">
        <v>6987</v>
      </c>
      <c r="F1211" s="287">
        <f t="shared" si="18"/>
        <v>47.28</v>
      </c>
      <c r="G1211" s="213">
        <v>269.52</v>
      </c>
      <c r="H1211" s="213">
        <v>-269.52</v>
      </c>
      <c r="I1211" s="213">
        <v>0</v>
      </c>
      <c r="J1211" s="213">
        <v>0</v>
      </c>
      <c r="K1211" s="213">
        <v>0</v>
      </c>
      <c r="L1211" s="213">
        <v>0</v>
      </c>
      <c r="M1211" s="213">
        <v>47.28</v>
      </c>
      <c r="N1211" s="213">
        <v>0</v>
      </c>
      <c r="O1211" s="213">
        <v>0</v>
      </c>
      <c r="P1211" s="213">
        <v>0</v>
      </c>
      <c r="Q1211" s="213">
        <v>0</v>
      </c>
      <c r="R1211" s="213">
        <v>102.03</v>
      </c>
    </row>
    <row r="1212" spans="1:18">
      <c r="A1212" s="944" t="s">
        <v>47</v>
      </c>
      <c r="B1212" s="944" t="s">
        <v>508</v>
      </c>
      <c r="C1212" s="51" t="s">
        <v>4679</v>
      </c>
      <c r="D1212" s="51" t="s">
        <v>6608</v>
      </c>
      <c r="E1212" s="51" t="s">
        <v>6987</v>
      </c>
      <c r="F1212" s="287">
        <f t="shared" si="18"/>
        <v>188.77999999999997</v>
      </c>
      <c r="G1212" s="213">
        <v>0</v>
      </c>
      <c r="H1212" s="213">
        <v>60.11</v>
      </c>
      <c r="I1212" s="213">
        <v>0</v>
      </c>
      <c r="J1212" s="213">
        <v>0</v>
      </c>
      <c r="K1212" s="213">
        <v>128.66999999999999</v>
      </c>
      <c r="L1212" s="213">
        <v>0</v>
      </c>
      <c r="M1212" s="213">
        <v>0</v>
      </c>
      <c r="N1212" s="213">
        <v>0</v>
      </c>
      <c r="O1212" s="213">
        <v>0</v>
      </c>
      <c r="P1212" s="213">
        <v>0</v>
      </c>
      <c r="Q1212" s="213">
        <v>0</v>
      </c>
      <c r="R1212" s="213">
        <v>0</v>
      </c>
    </row>
    <row r="1213" spans="1:18">
      <c r="A1213" s="944" t="s">
        <v>47</v>
      </c>
      <c r="B1213" s="944" t="s">
        <v>508</v>
      </c>
      <c r="C1213" s="51" t="s">
        <v>4679</v>
      </c>
      <c r="D1213" s="51" t="s">
        <v>6608</v>
      </c>
      <c r="E1213" s="51" t="s">
        <v>6987</v>
      </c>
      <c r="F1213" s="287">
        <f t="shared" si="18"/>
        <v>904.9</v>
      </c>
      <c r="G1213" s="213">
        <v>0</v>
      </c>
      <c r="H1213" s="213">
        <v>0</v>
      </c>
      <c r="I1213" s="213">
        <v>0</v>
      </c>
      <c r="J1213" s="213">
        <v>0</v>
      </c>
      <c r="K1213" s="213">
        <v>0</v>
      </c>
      <c r="L1213" s="213">
        <v>0</v>
      </c>
      <c r="M1213" s="213">
        <v>0</v>
      </c>
      <c r="N1213" s="213">
        <v>851.88</v>
      </c>
      <c r="O1213" s="213">
        <v>53.02</v>
      </c>
      <c r="P1213" s="213">
        <v>0</v>
      </c>
      <c r="Q1213" s="213">
        <v>0</v>
      </c>
      <c r="R1213" s="213">
        <v>441.16</v>
      </c>
    </row>
    <row r="1214" spans="1:18">
      <c r="A1214" s="944" t="s">
        <v>47</v>
      </c>
      <c r="B1214" s="944" t="s">
        <v>508</v>
      </c>
      <c r="C1214" s="51" t="s">
        <v>4679</v>
      </c>
      <c r="D1214" s="51" t="s">
        <v>6608</v>
      </c>
      <c r="E1214" s="51" t="s">
        <v>6987</v>
      </c>
      <c r="F1214" s="287">
        <f t="shared" si="18"/>
        <v>10.86</v>
      </c>
      <c r="G1214" s="213">
        <v>0</v>
      </c>
      <c r="H1214" s="213">
        <v>0</v>
      </c>
      <c r="I1214" s="213">
        <v>0</v>
      </c>
      <c r="J1214" s="213">
        <v>10.86</v>
      </c>
      <c r="K1214" s="213">
        <v>0</v>
      </c>
      <c r="L1214" s="213">
        <v>0</v>
      </c>
      <c r="M1214" s="213">
        <v>0</v>
      </c>
      <c r="N1214" s="213">
        <v>0</v>
      </c>
      <c r="O1214" s="213">
        <v>0</v>
      </c>
      <c r="P1214" s="213">
        <v>0</v>
      </c>
      <c r="Q1214" s="213">
        <v>0</v>
      </c>
      <c r="R1214" s="213">
        <v>0</v>
      </c>
    </row>
    <row r="1215" spans="1:18">
      <c r="A1215" s="944" t="s">
        <v>47</v>
      </c>
      <c r="B1215" s="944" t="s">
        <v>508</v>
      </c>
      <c r="C1215" s="51" t="s">
        <v>4679</v>
      </c>
      <c r="D1215" s="51" t="s">
        <v>6608</v>
      </c>
      <c r="E1215" s="51" t="s">
        <v>6987</v>
      </c>
      <c r="F1215" s="287">
        <f t="shared" si="18"/>
        <v>49433.08</v>
      </c>
      <c r="G1215" s="213">
        <v>0</v>
      </c>
      <c r="H1215" s="213">
        <v>4998.6499999999996</v>
      </c>
      <c r="I1215" s="213">
        <v>9339.14</v>
      </c>
      <c r="J1215" s="213">
        <v>3016.37</v>
      </c>
      <c r="K1215" s="213">
        <v>5561.42</v>
      </c>
      <c r="L1215" s="213">
        <v>4164.78</v>
      </c>
      <c r="M1215" s="213">
        <v>3193.15</v>
      </c>
      <c r="N1215" s="213">
        <v>7947.98</v>
      </c>
      <c r="O1215" s="213">
        <v>3672.63</v>
      </c>
      <c r="P1215" s="213">
        <v>4611</v>
      </c>
      <c r="Q1215" s="213">
        <v>2927.96</v>
      </c>
      <c r="R1215" s="213">
        <v>14211.62</v>
      </c>
    </row>
    <row r="1216" spans="1:18">
      <c r="A1216" s="944" t="s">
        <v>47</v>
      </c>
      <c r="B1216" s="944" t="s">
        <v>508</v>
      </c>
      <c r="C1216" s="51" t="s">
        <v>4679</v>
      </c>
      <c r="D1216" s="51" t="s">
        <v>6608</v>
      </c>
      <c r="E1216" s="51" t="s">
        <v>6987</v>
      </c>
      <c r="F1216" s="287">
        <f t="shared" si="18"/>
        <v>7946.5999999999995</v>
      </c>
      <c r="G1216" s="213">
        <v>0</v>
      </c>
      <c r="H1216" s="213">
        <v>794.66</v>
      </c>
      <c r="I1216" s="213">
        <v>794.66</v>
      </c>
      <c r="J1216" s="213">
        <v>794.66</v>
      </c>
      <c r="K1216" s="213">
        <v>794.66</v>
      </c>
      <c r="L1216" s="213">
        <v>794.66</v>
      </c>
      <c r="M1216" s="213">
        <v>794.66</v>
      </c>
      <c r="N1216" s="213">
        <v>794.66</v>
      </c>
      <c r="O1216" s="213">
        <v>794.66</v>
      </c>
      <c r="P1216" s="213">
        <v>794.66</v>
      </c>
      <c r="Q1216" s="213">
        <v>794.66</v>
      </c>
      <c r="R1216" s="213">
        <v>1589.32</v>
      </c>
    </row>
    <row r="1217" spans="1:18">
      <c r="A1217" s="944" t="s">
        <v>47</v>
      </c>
      <c r="B1217" s="944" t="s">
        <v>508</v>
      </c>
      <c r="C1217" s="51" t="s">
        <v>4679</v>
      </c>
      <c r="D1217" s="51" t="s">
        <v>6608</v>
      </c>
      <c r="E1217" s="51" t="s">
        <v>6987</v>
      </c>
      <c r="F1217" s="287">
        <f t="shared" si="18"/>
        <v>220.54</v>
      </c>
      <c r="G1217" s="213">
        <v>0</v>
      </c>
      <c r="H1217" s="213">
        <v>0</v>
      </c>
      <c r="I1217" s="213">
        <v>0</v>
      </c>
      <c r="J1217" s="213">
        <v>42.35</v>
      </c>
      <c r="K1217" s="213">
        <v>0</v>
      </c>
      <c r="L1217" s="213">
        <v>92.44</v>
      </c>
      <c r="M1217" s="213">
        <v>0</v>
      </c>
      <c r="N1217" s="213">
        <v>0</v>
      </c>
      <c r="O1217" s="213">
        <v>85.75</v>
      </c>
      <c r="P1217" s="213">
        <v>0</v>
      </c>
      <c r="Q1217" s="213">
        <v>0</v>
      </c>
      <c r="R1217" s="213">
        <v>73.099999999999994</v>
      </c>
    </row>
    <row r="1218" spans="1:18">
      <c r="A1218" s="944" t="s">
        <v>47</v>
      </c>
      <c r="B1218" s="944" t="s">
        <v>508</v>
      </c>
      <c r="C1218" s="51" t="s">
        <v>4679</v>
      </c>
      <c r="D1218" s="51" t="s">
        <v>6608</v>
      </c>
      <c r="E1218" s="51" t="s">
        <v>6987</v>
      </c>
      <c r="F1218" s="287">
        <f t="shared" si="18"/>
        <v>35.42</v>
      </c>
      <c r="G1218" s="213">
        <v>28.25</v>
      </c>
      <c r="H1218" s="213">
        <v>0</v>
      </c>
      <c r="I1218" s="213">
        <v>0</v>
      </c>
      <c r="J1218" s="213">
        <v>0</v>
      </c>
      <c r="K1218" s="213">
        <v>0</v>
      </c>
      <c r="L1218" s="213">
        <v>0</v>
      </c>
      <c r="M1218" s="213">
        <v>0</v>
      </c>
      <c r="N1218" s="213">
        <v>0</v>
      </c>
      <c r="O1218" s="213">
        <v>0</v>
      </c>
      <c r="P1218" s="213">
        <v>7.17</v>
      </c>
      <c r="Q1218" s="213">
        <v>0</v>
      </c>
      <c r="R1218" s="213">
        <v>48.93</v>
      </c>
    </row>
    <row r="1219" spans="1:18">
      <c r="A1219" s="944" t="s">
        <v>47</v>
      </c>
      <c r="B1219" s="944" t="s">
        <v>508</v>
      </c>
      <c r="C1219" s="51" t="s">
        <v>4679</v>
      </c>
      <c r="D1219" s="51" t="s">
        <v>6608</v>
      </c>
      <c r="E1219" s="51" t="s">
        <v>6987</v>
      </c>
      <c r="F1219" s="287">
        <f t="shared" ref="F1219:F1282" si="19">SUM(G1219:Q1219)</f>
        <v>5214.72</v>
      </c>
      <c r="G1219" s="213">
        <v>0</v>
      </c>
      <c r="H1219" s="213">
        <v>26</v>
      </c>
      <c r="I1219" s="213">
        <v>451.44</v>
      </c>
      <c r="J1219" s="213">
        <v>26</v>
      </c>
      <c r="K1219" s="213">
        <v>26</v>
      </c>
      <c r="L1219" s="213">
        <v>2769.47</v>
      </c>
      <c r="M1219" s="213">
        <v>26</v>
      </c>
      <c r="N1219" s="213">
        <v>26</v>
      </c>
      <c r="O1219" s="213">
        <v>176.11</v>
      </c>
      <c r="P1219" s="213">
        <v>901.23</v>
      </c>
      <c r="Q1219" s="213">
        <v>786.47</v>
      </c>
      <c r="R1219" s="213">
        <v>453.12</v>
      </c>
    </row>
    <row r="1220" spans="1:18">
      <c r="A1220" s="944" t="s">
        <v>47</v>
      </c>
      <c r="B1220" s="944" t="s">
        <v>508</v>
      </c>
      <c r="C1220" s="51" t="s">
        <v>4679</v>
      </c>
      <c r="D1220" s="51" t="s">
        <v>6608</v>
      </c>
      <c r="E1220" s="51" t="s">
        <v>6987</v>
      </c>
      <c r="F1220" s="287">
        <f t="shared" si="19"/>
        <v>6436.0999999999995</v>
      </c>
      <c r="G1220" s="213">
        <v>0</v>
      </c>
      <c r="H1220" s="213">
        <v>643.61</v>
      </c>
      <c r="I1220" s="213">
        <v>643.61</v>
      </c>
      <c r="J1220" s="213">
        <v>643.61</v>
      </c>
      <c r="K1220" s="213">
        <v>643.61</v>
      </c>
      <c r="L1220" s="213">
        <v>643.61</v>
      </c>
      <c r="M1220" s="213">
        <v>643.61</v>
      </c>
      <c r="N1220" s="213">
        <v>643.61</v>
      </c>
      <c r="O1220" s="213">
        <v>643.61</v>
      </c>
      <c r="P1220" s="213">
        <v>643.61</v>
      </c>
      <c r="Q1220" s="213">
        <v>643.61</v>
      </c>
      <c r="R1220" s="213">
        <v>1287.22</v>
      </c>
    </row>
    <row r="1221" spans="1:18">
      <c r="A1221" s="944" t="s">
        <v>47</v>
      </c>
      <c r="B1221" s="944" t="s">
        <v>508</v>
      </c>
      <c r="C1221" s="51" t="s">
        <v>4678</v>
      </c>
      <c r="D1221" s="51" t="s">
        <v>6609</v>
      </c>
      <c r="E1221" s="51" t="s">
        <v>6987</v>
      </c>
      <c r="F1221" s="287">
        <f t="shared" si="19"/>
        <v>0</v>
      </c>
      <c r="G1221" s="213">
        <v>0</v>
      </c>
      <c r="H1221" s="213">
        <v>0</v>
      </c>
      <c r="I1221" s="213">
        <v>0</v>
      </c>
      <c r="J1221" s="213">
        <v>0</v>
      </c>
      <c r="K1221" s="213">
        <v>0</v>
      </c>
      <c r="L1221" s="213">
        <v>0</v>
      </c>
      <c r="M1221" s="213">
        <v>0</v>
      </c>
      <c r="N1221" s="213">
        <v>0</v>
      </c>
      <c r="O1221" s="213">
        <v>0</v>
      </c>
      <c r="P1221" s="213">
        <v>0</v>
      </c>
      <c r="Q1221" s="213">
        <v>0</v>
      </c>
      <c r="R1221" s="213">
        <v>45</v>
      </c>
    </row>
    <row r="1222" spans="1:18">
      <c r="A1222" s="944" t="s">
        <v>1766</v>
      </c>
      <c r="B1222" s="944" t="s">
        <v>444</v>
      </c>
      <c r="C1222" s="51" t="s">
        <v>4679</v>
      </c>
      <c r="D1222" s="51" t="s">
        <v>6604</v>
      </c>
      <c r="E1222" s="51" t="s">
        <v>6987</v>
      </c>
      <c r="F1222" s="287">
        <f t="shared" si="19"/>
        <v>203.36</v>
      </c>
      <c r="G1222" s="213">
        <v>0</v>
      </c>
      <c r="H1222" s="213">
        <v>0</v>
      </c>
      <c r="I1222" s="213">
        <v>0</v>
      </c>
      <c r="J1222" s="213">
        <v>0</v>
      </c>
      <c r="K1222" s="213">
        <v>0</v>
      </c>
      <c r="L1222" s="213">
        <v>203.36</v>
      </c>
      <c r="M1222" s="213">
        <v>0</v>
      </c>
      <c r="N1222" s="213">
        <v>0</v>
      </c>
      <c r="O1222" s="213">
        <v>0</v>
      </c>
      <c r="P1222" s="213">
        <v>0</v>
      </c>
      <c r="Q1222" s="213">
        <v>0</v>
      </c>
      <c r="R1222" s="213">
        <v>60.5</v>
      </c>
    </row>
    <row r="1223" spans="1:18">
      <c r="A1223" s="944" t="s">
        <v>1766</v>
      </c>
      <c r="B1223" s="944" t="s">
        <v>444</v>
      </c>
      <c r="C1223" s="51" t="s">
        <v>4679</v>
      </c>
      <c r="D1223" s="51" t="s">
        <v>6604</v>
      </c>
      <c r="E1223" s="51" t="s">
        <v>6987</v>
      </c>
      <c r="F1223" s="287">
        <f t="shared" si="19"/>
        <v>286.38</v>
      </c>
      <c r="G1223" s="213">
        <v>0</v>
      </c>
      <c r="H1223" s="213">
        <v>0</v>
      </c>
      <c r="I1223" s="213">
        <v>0</v>
      </c>
      <c r="J1223" s="213">
        <v>286.38</v>
      </c>
      <c r="K1223" s="213">
        <v>0</v>
      </c>
      <c r="L1223" s="213">
        <v>0</v>
      </c>
      <c r="M1223" s="213">
        <v>0</v>
      </c>
      <c r="N1223" s="213">
        <v>0</v>
      </c>
      <c r="O1223" s="213">
        <v>0</v>
      </c>
      <c r="P1223" s="213">
        <v>0</v>
      </c>
      <c r="Q1223" s="213">
        <v>0</v>
      </c>
      <c r="R1223" s="213">
        <v>656.1</v>
      </c>
    </row>
    <row r="1224" spans="1:18">
      <c r="A1224" s="944" t="s">
        <v>47</v>
      </c>
      <c r="B1224" s="875" t="s">
        <v>442</v>
      </c>
      <c r="C1224" s="51" t="s">
        <v>4677</v>
      </c>
      <c r="D1224" s="51" t="s">
        <v>6613</v>
      </c>
      <c r="E1224" s="51" t="s">
        <v>6987</v>
      </c>
      <c r="F1224" s="287">
        <f t="shared" si="19"/>
        <v>0</v>
      </c>
      <c r="G1224" s="213">
        <v>0</v>
      </c>
      <c r="H1224" s="213">
        <v>0</v>
      </c>
      <c r="I1224" s="213">
        <v>0</v>
      </c>
      <c r="J1224" s="213">
        <v>0</v>
      </c>
      <c r="K1224" s="213">
        <v>0</v>
      </c>
      <c r="L1224" s="213">
        <v>0</v>
      </c>
      <c r="M1224" s="213">
        <v>0</v>
      </c>
      <c r="N1224" s="213">
        <v>0</v>
      </c>
      <c r="O1224" s="213">
        <v>0</v>
      </c>
      <c r="P1224" s="213">
        <v>0</v>
      </c>
      <c r="Q1224" s="213">
        <v>0</v>
      </c>
      <c r="R1224" s="213">
        <v>17.28</v>
      </c>
    </row>
    <row r="1225" spans="1:18">
      <c r="A1225" s="944" t="s">
        <v>47</v>
      </c>
      <c r="B1225" s="944" t="s">
        <v>1564</v>
      </c>
      <c r="C1225" s="51" t="s">
        <v>4679</v>
      </c>
      <c r="D1225" s="51" t="s">
        <v>6608</v>
      </c>
      <c r="E1225" s="51" t="s">
        <v>6987</v>
      </c>
      <c r="F1225" s="287">
        <f t="shared" si="19"/>
        <v>0</v>
      </c>
      <c r="G1225" s="213">
        <v>0</v>
      </c>
      <c r="H1225" s="213">
        <v>0</v>
      </c>
      <c r="I1225" s="213">
        <v>0</v>
      </c>
      <c r="J1225" s="213">
        <v>0</v>
      </c>
      <c r="K1225" s="213">
        <v>0</v>
      </c>
      <c r="L1225" s="213">
        <v>0</v>
      </c>
      <c r="M1225" s="213">
        <v>0</v>
      </c>
      <c r="N1225" s="213">
        <v>0</v>
      </c>
      <c r="O1225" s="213">
        <v>0</v>
      </c>
      <c r="P1225" s="213">
        <v>0</v>
      </c>
      <c r="Q1225" s="213">
        <v>0</v>
      </c>
      <c r="R1225" s="213">
        <v>33.46</v>
      </c>
    </row>
    <row r="1226" spans="1:18">
      <c r="A1226" s="944" t="s">
        <v>1524</v>
      </c>
      <c r="B1226" s="944" t="s">
        <v>448</v>
      </c>
      <c r="C1226" s="51" t="s">
        <v>4677</v>
      </c>
      <c r="D1226" s="51" t="s">
        <v>6612</v>
      </c>
      <c r="E1226" s="51" t="s">
        <v>6987</v>
      </c>
      <c r="F1226" s="287">
        <f t="shared" si="19"/>
        <v>23889.63</v>
      </c>
      <c r="G1226" s="213">
        <v>0</v>
      </c>
      <c r="H1226" s="213">
        <v>0</v>
      </c>
      <c r="I1226" s="213">
        <v>0</v>
      </c>
      <c r="J1226" s="213">
        <v>0</v>
      </c>
      <c r="K1226" s="213">
        <v>437.14</v>
      </c>
      <c r="L1226" s="213">
        <v>0</v>
      </c>
      <c r="M1226" s="213">
        <v>0</v>
      </c>
      <c r="N1226" s="213">
        <v>0</v>
      </c>
      <c r="O1226" s="213">
        <v>0</v>
      </c>
      <c r="P1226" s="213">
        <v>21740.83</v>
      </c>
      <c r="Q1226" s="213">
        <v>1711.66</v>
      </c>
      <c r="R1226" s="213">
        <v>0</v>
      </c>
    </row>
    <row r="1227" spans="1:18">
      <c r="A1227" s="944" t="s">
        <v>1766</v>
      </c>
      <c r="B1227" s="944" t="s">
        <v>1775</v>
      </c>
      <c r="C1227" s="51" t="s">
        <v>4679</v>
      </c>
      <c r="D1227" s="51" t="s">
        <v>6604</v>
      </c>
      <c r="E1227" s="51" t="s">
        <v>6987</v>
      </c>
      <c r="F1227" s="287">
        <f t="shared" si="19"/>
        <v>26.65</v>
      </c>
      <c r="G1227" s="213">
        <v>0</v>
      </c>
      <c r="H1227" s="213">
        <v>0</v>
      </c>
      <c r="I1227" s="213">
        <v>0</v>
      </c>
      <c r="J1227" s="213">
        <v>0</v>
      </c>
      <c r="K1227" s="213">
        <v>0</v>
      </c>
      <c r="L1227" s="213">
        <v>0</v>
      </c>
      <c r="M1227" s="213">
        <v>26.65</v>
      </c>
      <c r="N1227" s="213">
        <v>0</v>
      </c>
      <c r="O1227" s="213">
        <v>0</v>
      </c>
      <c r="P1227" s="213">
        <v>0</v>
      </c>
      <c r="Q1227" s="213">
        <v>0</v>
      </c>
      <c r="R1227" s="213">
        <v>0</v>
      </c>
    </row>
    <row r="1228" spans="1:18">
      <c r="A1228" s="944" t="s">
        <v>1766</v>
      </c>
      <c r="B1228" s="944" t="s">
        <v>1775</v>
      </c>
      <c r="C1228" s="51" t="s">
        <v>4679</v>
      </c>
      <c r="D1228" s="51" t="s">
        <v>6604</v>
      </c>
      <c r="E1228" s="51" t="s">
        <v>6987</v>
      </c>
      <c r="F1228" s="287">
        <f t="shared" si="19"/>
        <v>128.75</v>
      </c>
      <c r="G1228" s="213">
        <v>66.25</v>
      </c>
      <c r="H1228" s="213">
        <v>62.5</v>
      </c>
      <c r="I1228" s="213">
        <v>0</v>
      </c>
      <c r="J1228" s="213">
        <v>0</v>
      </c>
      <c r="K1228" s="213">
        <v>0</v>
      </c>
      <c r="L1228" s="213">
        <v>0</v>
      </c>
      <c r="M1228" s="213">
        <v>0</v>
      </c>
      <c r="N1228" s="213">
        <v>0</v>
      </c>
      <c r="O1228" s="213">
        <v>0</v>
      </c>
      <c r="P1228" s="213">
        <v>0</v>
      </c>
      <c r="Q1228" s="213">
        <v>0</v>
      </c>
      <c r="R1228" s="213">
        <v>0</v>
      </c>
    </row>
    <row r="1229" spans="1:18">
      <c r="A1229" s="944" t="s">
        <v>1766</v>
      </c>
      <c r="B1229" s="944" t="s">
        <v>6595</v>
      </c>
      <c r="C1229" s="51" t="s">
        <v>4679</v>
      </c>
      <c r="D1229" s="51" t="s">
        <v>6604</v>
      </c>
      <c r="E1229" s="51" t="s">
        <v>6987</v>
      </c>
      <c r="F1229" s="287">
        <f t="shared" si="19"/>
        <v>1600</v>
      </c>
      <c r="G1229" s="213">
        <v>0</v>
      </c>
      <c r="H1229" s="213">
        <v>0</v>
      </c>
      <c r="I1229" s="213">
        <v>0</v>
      </c>
      <c r="J1229" s="213">
        <v>0</v>
      </c>
      <c r="K1229" s="213">
        <v>0</v>
      </c>
      <c r="L1229" s="213">
        <v>0</v>
      </c>
      <c r="M1229" s="213">
        <v>0</v>
      </c>
      <c r="N1229" s="213">
        <v>0</v>
      </c>
      <c r="O1229" s="213">
        <v>0</v>
      </c>
      <c r="P1229" s="213">
        <v>1600</v>
      </c>
      <c r="Q1229" s="213">
        <v>0</v>
      </c>
      <c r="R1229" s="213">
        <v>0</v>
      </c>
    </row>
    <row r="1230" spans="1:18">
      <c r="A1230" s="944" t="s">
        <v>1766</v>
      </c>
      <c r="B1230" s="944" t="s">
        <v>46</v>
      </c>
      <c r="C1230" s="51" t="s">
        <v>4679</v>
      </c>
      <c r="D1230" s="51" t="s">
        <v>6604</v>
      </c>
      <c r="E1230" s="51" t="s">
        <v>6987</v>
      </c>
      <c r="F1230" s="287">
        <f t="shared" si="19"/>
        <v>709.21</v>
      </c>
      <c r="G1230" s="213">
        <v>0</v>
      </c>
      <c r="H1230" s="213">
        <v>58.36</v>
      </c>
      <c r="I1230" s="213">
        <v>0</v>
      </c>
      <c r="J1230" s="213">
        <v>-10</v>
      </c>
      <c r="K1230" s="213">
        <v>0</v>
      </c>
      <c r="L1230" s="213">
        <v>0</v>
      </c>
      <c r="M1230" s="213">
        <v>53.86</v>
      </c>
      <c r="N1230" s="213">
        <v>0</v>
      </c>
      <c r="O1230" s="213">
        <v>606.99</v>
      </c>
      <c r="P1230" s="213">
        <v>0</v>
      </c>
      <c r="Q1230" s="213">
        <v>0</v>
      </c>
      <c r="R1230" s="213">
        <v>936.39</v>
      </c>
    </row>
    <row r="1231" spans="1:18">
      <c r="A1231" s="944" t="s">
        <v>1766</v>
      </c>
      <c r="B1231" s="944" t="s">
        <v>46</v>
      </c>
      <c r="C1231" s="51" t="s">
        <v>4679</v>
      </c>
      <c r="D1231" s="51" t="s">
        <v>6604</v>
      </c>
      <c r="E1231" s="51" t="s">
        <v>6987</v>
      </c>
      <c r="F1231" s="287">
        <f t="shared" si="19"/>
        <v>13134.88</v>
      </c>
      <c r="G1231" s="213">
        <v>1194.08</v>
      </c>
      <c r="H1231" s="213">
        <v>1194.08</v>
      </c>
      <c r="I1231" s="213">
        <v>1194.08</v>
      </c>
      <c r="J1231" s="213">
        <v>1194.08</v>
      </c>
      <c r="K1231" s="213">
        <v>1194.08</v>
      </c>
      <c r="L1231" s="213">
        <v>1194.08</v>
      </c>
      <c r="M1231" s="213">
        <v>1194.08</v>
      </c>
      <c r="N1231" s="213">
        <v>1194.08</v>
      </c>
      <c r="O1231" s="213">
        <v>1194.08</v>
      </c>
      <c r="P1231" s="213">
        <v>1194.08</v>
      </c>
      <c r="Q1231" s="213">
        <v>1194.08</v>
      </c>
      <c r="R1231" s="213">
        <v>1194.08</v>
      </c>
    </row>
    <row r="1232" spans="1:18">
      <c r="A1232" s="944" t="s">
        <v>1766</v>
      </c>
      <c r="B1232" s="944" t="s">
        <v>46</v>
      </c>
      <c r="C1232" s="51" t="s">
        <v>4679</v>
      </c>
      <c r="D1232" s="51" t="s">
        <v>6604</v>
      </c>
      <c r="E1232" s="51" t="s">
        <v>6987</v>
      </c>
      <c r="F1232" s="287">
        <f t="shared" si="19"/>
        <v>125.99</v>
      </c>
      <c r="G1232" s="213">
        <v>0</v>
      </c>
      <c r="H1232" s="213">
        <v>101</v>
      </c>
      <c r="I1232" s="213">
        <v>0</v>
      </c>
      <c r="J1232" s="213">
        <v>0</v>
      </c>
      <c r="K1232" s="213">
        <v>0</v>
      </c>
      <c r="L1232" s="213">
        <v>0</v>
      </c>
      <c r="M1232" s="213">
        <v>0</v>
      </c>
      <c r="N1232" s="213">
        <v>24.99</v>
      </c>
      <c r="O1232" s="213">
        <v>0</v>
      </c>
      <c r="P1232" s="213">
        <v>0</v>
      </c>
      <c r="Q1232" s="213">
        <v>0</v>
      </c>
      <c r="R1232" s="213">
        <v>0</v>
      </c>
    </row>
    <row r="1233" spans="1:18">
      <c r="A1233" s="944" t="s">
        <v>23</v>
      </c>
      <c r="B1233" s="944" t="s">
        <v>433</v>
      </c>
      <c r="C1233" s="51" t="s">
        <v>4679</v>
      </c>
      <c r="D1233" s="51" t="s">
        <v>6614</v>
      </c>
      <c r="E1233" s="51" t="s">
        <v>6987</v>
      </c>
      <c r="F1233" s="287">
        <f t="shared" si="19"/>
        <v>0</v>
      </c>
      <c r="G1233" s="213">
        <v>0</v>
      </c>
      <c r="H1233" s="213">
        <v>0</v>
      </c>
      <c r="I1233" s="213">
        <v>0</v>
      </c>
      <c r="J1233" s="213">
        <v>0</v>
      </c>
      <c r="K1233" s="213">
        <v>0</v>
      </c>
      <c r="L1233" s="213">
        <v>0</v>
      </c>
      <c r="M1233" s="213">
        <v>0</v>
      </c>
      <c r="N1233" s="213">
        <v>0</v>
      </c>
      <c r="O1233" s="213">
        <v>0</v>
      </c>
      <c r="P1233" s="213">
        <v>0</v>
      </c>
      <c r="Q1233" s="213">
        <v>0</v>
      </c>
      <c r="R1233" s="213">
        <v>121</v>
      </c>
    </row>
    <row r="1234" spans="1:18">
      <c r="A1234" s="944" t="s">
        <v>23</v>
      </c>
      <c r="B1234" s="944" t="s">
        <v>435</v>
      </c>
      <c r="C1234" s="51" t="s">
        <v>4679</v>
      </c>
      <c r="D1234" s="51" t="s">
        <v>6614</v>
      </c>
      <c r="E1234" s="51" t="s">
        <v>6987</v>
      </c>
      <c r="F1234" s="287">
        <f t="shared" si="19"/>
        <v>185</v>
      </c>
      <c r="G1234" s="213">
        <v>0</v>
      </c>
      <c r="H1234" s="213">
        <v>75</v>
      </c>
      <c r="I1234" s="213">
        <v>0</v>
      </c>
      <c r="J1234" s="213">
        <v>110</v>
      </c>
      <c r="K1234" s="213">
        <v>0</v>
      </c>
      <c r="L1234" s="213">
        <v>0</v>
      </c>
      <c r="M1234" s="213">
        <v>0</v>
      </c>
      <c r="N1234" s="213">
        <v>0</v>
      </c>
      <c r="O1234" s="213">
        <v>0</v>
      </c>
      <c r="P1234" s="213">
        <v>0</v>
      </c>
      <c r="Q1234" s="213">
        <v>0</v>
      </c>
      <c r="R1234" s="213">
        <v>0</v>
      </c>
    </row>
    <row r="1235" spans="1:18">
      <c r="A1235" s="944" t="s">
        <v>23</v>
      </c>
      <c r="B1235" s="944" t="s">
        <v>435</v>
      </c>
      <c r="C1235" s="51" t="s">
        <v>4679</v>
      </c>
      <c r="D1235" s="51" t="s">
        <v>6614</v>
      </c>
      <c r="E1235" s="51" t="s">
        <v>6987</v>
      </c>
      <c r="F1235" s="287">
        <f t="shared" si="19"/>
        <v>348.59</v>
      </c>
      <c r="G1235" s="213">
        <v>0</v>
      </c>
      <c r="H1235" s="213">
        <v>0</v>
      </c>
      <c r="I1235" s="213">
        <v>348.59</v>
      </c>
      <c r="J1235" s="213">
        <v>0</v>
      </c>
      <c r="K1235" s="213">
        <v>0</v>
      </c>
      <c r="L1235" s="213">
        <v>0</v>
      </c>
      <c r="M1235" s="213">
        <v>0</v>
      </c>
      <c r="N1235" s="213">
        <v>0</v>
      </c>
      <c r="O1235" s="213">
        <v>0</v>
      </c>
      <c r="P1235" s="213">
        <v>0</v>
      </c>
      <c r="Q1235" s="213">
        <v>0</v>
      </c>
      <c r="R1235" s="213">
        <v>0</v>
      </c>
    </row>
    <row r="1236" spans="1:18">
      <c r="A1236" s="944" t="s">
        <v>23</v>
      </c>
      <c r="B1236" s="944" t="s">
        <v>435</v>
      </c>
      <c r="C1236" s="51" t="s">
        <v>4679</v>
      </c>
      <c r="D1236" s="51" t="s">
        <v>6614</v>
      </c>
      <c r="E1236" s="51" t="s">
        <v>6987</v>
      </c>
      <c r="F1236" s="287">
        <f t="shared" si="19"/>
        <v>15</v>
      </c>
      <c r="G1236" s="213">
        <v>0</v>
      </c>
      <c r="H1236" s="213">
        <v>0</v>
      </c>
      <c r="I1236" s="213">
        <v>0</v>
      </c>
      <c r="J1236" s="213">
        <v>0</v>
      </c>
      <c r="K1236" s="213">
        <v>15</v>
      </c>
      <c r="L1236" s="213">
        <v>0</v>
      </c>
      <c r="M1236" s="213">
        <v>0</v>
      </c>
      <c r="N1236" s="213">
        <v>0</v>
      </c>
      <c r="O1236" s="213">
        <v>0</v>
      </c>
      <c r="P1236" s="213">
        <v>0</v>
      </c>
      <c r="Q1236" s="213">
        <v>0</v>
      </c>
      <c r="R1236" s="213">
        <v>0</v>
      </c>
    </row>
    <row r="1237" spans="1:18">
      <c r="A1237" s="944" t="s">
        <v>23</v>
      </c>
      <c r="B1237" s="944" t="s">
        <v>437</v>
      </c>
      <c r="C1237" s="51" t="s">
        <v>4679</v>
      </c>
      <c r="D1237" s="51" t="s">
        <v>6614</v>
      </c>
      <c r="E1237" s="51" t="s">
        <v>6987</v>
      </c>
      <c r="F1237" s="287">
        <f t="shared" si="19"/>
        <v>390.16</v>
      </c>
      <c r="G1237" s="213">
        <v>0</v>
      </c>
      <c r="H1237" s="213">
        <v>0</v>
      </c>
      <c r="I1237" s="213">
        <v>0</v>
      </c>
      <c r="J1237" s="213">
        <v>0</v>
      </c>
      <c r="K1237" s="213">
        <v>0</v>
      </c>
      <c r="L1237" s="213">
        <v>0</v>
      </c>
      <c r="M1237" s="213">
        <v>0</v>
      </c>
      <c r="N1237" s="213">
        <v>0</v>
      </c>
      <c r="O1237" s="213">
        <v>0</v>
      </c>
      <c r="P1237" s="213">
        <v>390.16</v>
      </c>
      <c r="Q1237" s="213">
        <v>0</v>
      </c>
      <c r="R1237" s="213">
        <v>0</v>
      </c>
    </row>
    <row r="1238" spans="1:18">
      <c r="A1238" s="944" t="s">
        <v>23</v>
      </c>
      <c r="B1238" s="944" t="s">
        <v>437</v>
      </c>
      <c r="C1238" s="51" t="s">
        <v>4679</v>
      </c>
      <c r="D1238" s="51" t="s">
        <v>6614</v>
      </c>
      <c r="E1238" s="51" t="s">
        <v>6987</v>
      </c>
      <c r="F1238" s="287">
        <f t="shared" si="19"/>
        <v>3.22</v>
      </c>
      <c r="G1238" s="213">
        <v>3.22</v>
      </c>
      <c r="H1238" s="213">
        <v>0</v>
      </c>
      <c r="I1238" s="213">
        <v>0</v>
      </c>
      <c r="J1238" s="213">
        <v>0</v>
      </c>
      <c r="K1238" s="213">
        <v>0</v>
      </c>
      <c r="L1238" s="213">
        <v>0</v>
      </c>
      <c r="M1238" s="213">
        <v>0</v>
      </c>
      <c r="N1238" s="213">
        <v>0</v>
      </c>
      <c r="O1238" s="213">
        <v>0</v>
      </c>
      <c r="P1238" s="213">
        <v>0</v>
      </c>
      <c r="Q1238" s="213">
        <v>0</v>
      </c>
      <c r="R1238" s="213">
        <v>0</v>
      </c>
    </row>
    <row r="1239" spans="1:18">
      <c r="A1239" s="944" t="s">
        <v>23</v>
      </c>
      <c r="B1239" s="944" t="s">
        <v>438</v>
      </c>
      <c r="C1239" s="51" t="s">
        <v>4679</v>
      </c>
      <c r="D1239" s="51" t="s">
        <v>6614</v>
      </c>
      <c r="E1239" s="51" t="s">
        <v>6987</v>
      </c>
      <c r="F1239" s="287">
        <f t="shared" si="19"/>
        <v>0</v>
      </c>
      <c r="G1239" s="213">
        <v>0</v>
      </c>
      <c r="H1239" s="213">
        <v>0</v>
      </c>
      <c r="I1239" s="213">
        <v>0</v>
      </c>
      <c r="J1239" s="213">
        <v>0</v>
      </c>
      <c r="K1239" s="213">
        <v>0</v>
      </c>
      <c r="L1239" s="213">
        <v>0</v>
      </c>
      <c r="M1239" s="213">
        <v>0</v>
      </c>
      <c r="N1239" s="213">
        <v>0</v>
      </c>
      <c r="O1239" s="213">
        <v>0</v>
      </c>
      <c r="P1239" s="213">
        <v>0</v>
      </c>
      <c r="Q1239" s="213">
        <v>0</v>
      </c>
      <c r="R1239" s="213">
        <v>820.53</v>
      </c>
    </row>
    <row r="1240" spans="1:18">
      <c r="A1240" s="944" t="s">
        <v>23</v>
      </c>
      <c r="B1240" s="944" t="s">
        <v>438</v>
      </c>
      <c r="C1240" s="51" t="s">
        <v>4679</v>
      </c>
      <c r="D1240" s="51" t="s">
        <v>6614</v>
      </c>
      <c r="E1240" s="51" t="s">
        <v>6987</v>
      </c>
      <c r="F1240" s="287">
        <f t="shared" si="19"/>
        <v>17.61</v>
      </c>
      <c r="G1240" s="213">
        <v>0</v>
      </c>
      <c r="H1240" s="213">
        <v>0</v>
      </c>
      <c r="I1240" s="213">
        <v>0</v>
      </c>
      <c r="J1240" s="213">
        <v>0</v>
      </c>
      <c r="K1240" s="213">
        <v>17.61</v>
      </c>
      <c r="L1240" s="213">
        <v>0</v>
      </c>
      <c r="M1240" s="213">
        <v>0</v>
      </c>
      <c r="N1240" s="213">
        <v>0</v>
      </c>
      <c r="O1240" s="213">
        <v>0</v>
      </c>
      <c r="P1240" s="213">
        <v>0</v>
      </c>
      <c r="Q1240" s="213">
        <v>0</v>
      </c>
      <c r="R1240" s="213">
        <v>0</v>
      </c>
    </row>
    <row r="1241" spans="1:18">
      <c r="A1241" s="944" t="s">
        <v>23</v>
      </c>
      <c r="B1241" s="944" t="s">
        <v>440</v>
      </c>
      <c r="C1241" s="51" t="s">
        <v>4679</v>
      </c>
      <c r="D1241" s="51" t="s">
        <v>6614</v>
      </c>
      <c r="E1241" s="51" t="s">
        <v>6987</v>
      </c>
      <c r="F1241" s="287">
        <f t="shared" si="19"/>
        <v>39.86</v>
      </c>
      <c r="G1241" s="213">
        <v>0</v>
      </c>
      <c r="H1241" s="213">
        <v>0</v>
      </c>
      <c r="I1241" s="213">
        <v>0</v>
      </c>
      <c r="J1241" s="213">
        <v>0</v>
      </c>
      <c r="K1241" s="213">
        <v>0</v>
      </c>
      <c r="L1241" s="213">
        <v>0</v>
      </c>
      <c r="M1241" s="213">
        <v>0</v>
      </c>
      <c r="N1241" s="213">
        <v>39.86</v>
      </c>
      <c r="O1241" s="213">
        <v>0</v>
      </c>
      <c r="P1241" s="213">
        <v>0</v>
      </c>
      <c r="Q1241" s="213">
        <v>0</v>
      </c>
      <c r="R1241" s="213">
        <v>0</v>
      </c>
    </row>
    <row r="1242" spans="1:18">
      <c r="A1242" s="944" t="s">
        <v>23</v>
      </c>
      <c r="B1242" s="944" t="s">
        <v>436</v>
      </c>
      <c r="C1242" s="51" t="s">
        <v>4679</v>
      </c>
      <c r="D1242" s="51" t="s">
        <v>6614</v>
      </c>
      <c r="E1242" s="51" t="s">
        <v>6987</v>
      </c>
      <c r="F1242" s="287">
        <f t="shared" si="19"/>
        <v>0</v>
      </c>
      <c r="G1242" s="213">
        <v>0</v>
      </c>
      <c r="H1242" s="213">
        <v>0</v>
      </c>
      <c r="I1242" s="213">
        <v>0</v>
      </c>
      <c r="J1242" s="213">
        <v>0</v>
      </c>
      <c r="K1242" s="213">
        <v>0</v>
      </c>
      <c r="L1242" s="213">
        <v>0</v>
      </c>
      <c r="M1242" s="213">
        <v>0</v>
      </c>
      <c r="N1242" s="213">
        <v>0</v>
      </c>
      <c r="O1242" s="213">
        <v>0</v>
      </c>
      <c r="P1242" s="213">
        <v>0</v>
      </c>
      <c r="Q1242" s="213">
        <v>0</v>
      </c>
      <c r="R1242" s="213">
        <v>26.55</v>
      </c>
    </row>
    <row r="1243" spans="1:18">
      <c r="A1243" s="944" t="s">
        <v>23</v>
      </c>
      <c r="B1243" s="944" t="s">
        <v>436</v>
      </c>
      <c r="C1243" s="51" t="s">
        <v>4679</v>
      </c>
      <c r="D1243" s="51" t="s">
        <v>6614</v>
      </c>
      <c r="E1243" s="51" t="s">
        <v>6987</v>
      </c>
      <c r="F1243" s="287">
        <f t="shared" si="19"/>
        <v>439.19</v>
      </c>
      <c r="G1243" s="213">
        <v>0</v>
      </c>
      <c r="H1243" s="213">
        <v>0</v>
      </c>
      <c r="I1243" s="213">
        <v>0</v>
      </c>
      <c r="J1243" s="213">
        <v>0</v>
      </c>
      <c r="K1243" s="213">
        <v>0</v>
      </c>
      <c r="L1243" s="213">
        <v>0</v>
      </c>
      <c r="M1243" s="213">
        <v>0</v>
      </c>
      <c r="N1243" s="213">
        <v>439.19</v>
      </c>
      <c r="O1243" s="213">
        <v>0</v>
      </c>
      <c r="P1243" s="213">
        <v>0</v>
      </c>
      <c r="Q1243" s="213">
        <v>0</v>
      </c>
      <c r="R1243" s="213">
        <v>0</v>
      </c>
    </row>
    <row r="1244" spans="1:18">
      <c r="A1244" s="944" t="s">
        <v>23</v>
      </c>
      <c r="B1244" s="944" t="s">
        <v>436</v>
      </c>
      <c r="C1244" s="51" t="s">
        <v>4679</v>
      </c>
      <c r="D1244" s="51" t="s">
        <v>6614</v>
      </c>
      <c r="E1244" s="51" t="s">
        <v>6987</v>
      </c>
      <c r="F1244" s="287">
        <f t="shared" si="19"/>
        <v>15</v>
      </c>
      <c r="G1244" s="213">
        <v>0</v>
      </c>
      <c r="H1244" s="213">
        <v>0</v>
      </c>
      <c r="I1244" s="213">
        <v>0</v>
      </c>
      <c r="J1244" s="213">
        <v>0</v>
      </c>
      <c r="K1244" s="213">
        <v>0</v>
      </c>
      <c r="L1244" s="213">
        <v>0</v>
      </c>
      <c r="M1244" s="213">
        <v>0</v>
      </c>
      <c r="N1244" s="213">
        <v>0</v>
      </c>
      <c r="O1244" s="213">
        <v>0</v>
      </c>
      <c r="P1244" s="213">
        <v>0</v>
      </c>
      <c r="Q1244" s="213">
        <v>15</v>
      </c>
      <c r="R1244" s="213">
        <v>30</v>
      </c>
    </row>
    <row r="1245" spans="1:18">
      <c r="A1245" s="944" t="s">
        <v>23</v>
      </c>
      <c r="B1245" s="944" t="s">
        <v>436</v>
      </c>
      <c r="C1245" s="51" t="s">
        <v>4679</v>
      </c>
      <c r="D1245" s="51" t="s">
        <v>6614</v>
      </c>
      <c r="E1245" s="51" t="s">
        <v>6987</v>
      </c>
      <c r="F1245" s="287">
        <f t="shared" si="19"/>
        <v>178.54000000000002</v>
      </c>
      <c r="G1245" s="213">
        <v>0</v>
      </c>
      <c r="H1245" s="213">
        <v>0</v>
      </c>
      <c r="I1245" s="213">
        <v>0</v>
      </c>
      <c r="J1245" s="213">
        <v>0</v>
      </c>
      <c r="K1245" s="213">
        <v>0</v>
      </c>
      <c r="L1245" s="213">
        <v>0</v>
      </c>
      <c r="M1245" s="213">
        <v>0</v>
      </c>
      <c r="N1245" s="213">
        <v>0</v>
      </c>
      <c r="O1245" s="213">
        <v>0</v>
      </c>
      <c r="P1245" s="213">
        <v>165.3</v>
      </c>
      <c r="Q1245" s="213">
        <v>13.24</v>
      </c>
      <c r="R1245" s="213">
        <v>0</v>
      </c>
    </row>
    <row r="1246" spans="1:18">
      <c r="A1246" s="944" t="s">
        <v>23</v>
      </c>
      <c r="B1246" s="944" t="s">
        <v>439</v>
      </c>
      <c r="C1246" s="51" t="s">
        <v>4679</v>
      </c>
      <c r="D1246" s="51" t="s">
        <v>6614</v>
      </c>
      <c r="E1246" s="51" t="s">
        <v>6987</v>
      </c>
      <c r="F1246" s="287">
        <f t="shared" si="19"/>
        <v>21.76</v>
      </c>
      <c r="G1246" s="213">
        <v>0</v>
      </c>
      <c r="H1246" s="213">
        <v>0</v>
      </c>
      <c r="I1246" s="213">
        <v>0</v>
      </c>
      <c r="J1246" s="213">
        <v>10.88</v>
      </c>
      <c r="K1246" s="213">
        <v>0</v>
      </c>
      <c r="L1246" s="213">
        <v>10.88</v>
      </c>
      <c r="M1246" s="213">
        <v>0</v>
      </c>
      <c r="N1246" s="213">
        <v>0</v>
      </c>
      <c r="O1246" s="213">
        <v>0</v>
      </c>
      <c r="P1246" s="213">
        <v>0</v>
      </c>
      <c r="Q1246" s="213">
        <v>0</v>
      </c>
      <c r="R1246" s="213">
        <v>0</v>
      </c>
    </row>
    <row r="1247" spans="1:18">
      <c r="A1247" s="944" t="s">
        <v>23</v>
      </c>
      <c r="B1247" s="944" t="s">
        <v>439</v>
      </c>
      <c r="C1247" s="51" t="s">
        <v>4679</v>
      </c>
      <c r="D1247" s="51" t="s">
        <v>6614</v>
      </c>
      <c r="E1247" s="51" t="s">
        <v>6987</v>
      </c>
      <c r="F1247" s="287">
        <f t="shared" si="19"/>
        <v>1787.5500000000002</v>
      </c>
      <c r="G1247" s="213">
        <v>0</v>
      </c>
      <c r="H1247" s="213">
        <v>0</v>
      </c>
      <c r="I1247" s="213">
        <v>0</v>
      </c>
      <c r="J1247" s="213">
        <v>0</v>
      </c>
      <c r="K1247" s="213">
        <v>0</v>
      </c>
      <c r="L1247" s="213">
        <v>0</v>
      </c>
      <c r="M1247" s="213">
        <v>0</v>
      </c>
      <c r="N1247" s="213">
        <v>0</v>
      </c>
      <c r="O1247" s="213">
        <v>853.11</v>
      </c>
      <c r="P1247" s="213">
        <v>934.44</v>
      </c>
      <c r="Q1247" s="213">
        <v>0</v>
      </c>
      <c r="R1247" s="213">
        <v>0</v>
      </c>
    </row>
    <row r="1248" spans="1:18">
      <c r="A1248" s="944" t="s">
        <v>1524</v>
      </c>
      <c r="B1248" s="944" t="s">
        <v>446</v>
      </c>
      <c r="C1248" s="51" t="s">
        <v>4679</v>
      </c>
      <c r="D1248" s="51" t="s">
        <v>6606</v>
      </c>
      <c r="E1248" s="51" t="s">
        <v>6987</v>
      </c>
      <c r="F1248" s="287">
        <f t="shared" si="19"/>
        <v>2615.6899999999996</v>
      </c>
      <c r="G1248" s="213">
        <v>0</v>
      </c>
      <c r="H1248" s="213">
        <v>0</v>
      </c>
      <c r="I1248" s="213">
        <v>43.7</v>
      </c>
      <c r="J1248" s="213">
        <v>2571.9899999999998</v>
      </c>
      <c r="K1248" s="213">
        <v>0</v>
      </c>
      <c r="L1248" s="213">
        <v>0</v>
      </c>
      <c r="M1248" s="213">
        <v>0</v>
      </c>
      <c r="N1248" s="213">
        <v>0</v>
      </c>
      <c r="O1248" s="213">
        <v>0</v>
      </c>
      <c r="P1248" s="213">
        <v>0</v>
      </c>
      <c r="Q1248" s="213">
        <v>0</v>
      </c>
      <c r="R1248" s="213">
        <v>0</v>
      </c>
    </row>
    <row r="1249" spans="1:18">
      <c r="A1249" s="944" t="s">
        <v>1524</v>
      </c>
      <c r="B1249" s="944" t="s">
        <v>446</v>
      </c>
      <c r="C1249" s="51" t="s">
        <v>4679</v>
      </c>
      <c r="D1249" s="51" t="s">
        <v>6606</v>
      </c>
      <c r="E1249" s="51" t="s">
        <v>6987</v>
      </c>
      <c r="F1249" s="287">
        <f t="shared" si="19"/>
        <v>425.94</v>
      </c>
      <c r="G1249" s="213">
        <v>0</v>
      </c>
      <c r="H1249" s="213">
        <v>0</v>
      </c>
      <c r="I1249" s="213">
        <v>0</v>
      </c>
      <c r="J1249" s="213">
        <v>0</v>
      </c>
      <c r="K1249" s="213">
        <v>0</v>
      </c>
      <c r="L1249" s="213">
        <v>425.94</v>
      </c>
      <c r="M1249" s="213">
        <v>0</v>
      </c>
      <c r="N1249" s="213">
        <v>0</v>
      </c>
      <c r="O1249" s="213">
        <v>0</v>
      </c>
      <c r="P1249" s="213">
        <v>0</v>
      </c>
      <c r="Q1249" s="213">
        <v>0</v>
      </c>
      <c r="R1249" s="213">
        <v>0</v>
      </c>
    </row>
    <row r="1250" spans="1:18">
      <c r="A1250" s="944" t="s">
        <v>1524</v>
      </c>
      <c r="B1250" s="944" t="s">
        <v>1455</v>
      </c>
      <c r="C1250" s="51" t="s">
        <v>4679</v>
      </c>
      <c r="D1250" s="51" t="s">
        <v>6606</v>
      </c>
      <c r="E1250" s="51" t="s">
        <v>6987</v>
      </c>
      <c r="F1250" s="287">
        <f t="shared" si="19"/>
        <v>2002.8799999999997</v>
      </c>
      <c r="G1250" s="213">
        <v>182.08</v>
      </c>
      <c r="H1250" s="213">
        <v>182.08</v>
      </c>
      <c r="I1250" s="213">
        <v>182.08</v>
      </c>
      <c r="J1250" s="213">
        <v>182.08</v>
      </c>
      <c r="K1250" s="213">
        <v>182.08</v>
      </c>
      <c r="L1250" s="213">
        <v>182.08</v>
      </c>
      <c r="M1250" s="213">
        <v>182.08</v>
      </c>
      <c r="N1250" s="213">
        <v>182.08</v>
      </c>
      <c r="O1250" s="213">
        <v>182.08</v>
      </c>
      <c r="P1250" s="213">
        <v>182.08</v>
      </c>
      <c r="Q1250" s="213">
        <v>182.08</v>
      </c>
      <c r="R1250" s="213">
        <v>182.08</v>
      </c>
    </row>
    <row r="1251" spans="1:18">
      <c r="A1251" s="944" t="s">
        <v>1524</v>
      </c>
      <c r="B1251" s="944" t="s">
        <v>1455</v>
      </c>
      <c r="C1251" s="51" t="s">
        <v>4679</v>
      </c>
      <c r="D1251" s="51" t="s">
        <v>6606</v>
      </c>
      <c r="E1251" s="51" t="s">
        <v>6987</v>
      </c>
      <c r="F1251" s="287">
        <f t="shared" si="19"/>
        <v>0</v>
      </c>
      <c r="G1251" s="213">
        <v>0</v>
      </c>
      <c r="H1251" s="213">
        <v>0</v>
      </c>
      <c r="I1251" s="213">
        <v>0</v>
      </c>
      <c r="J1251" s="213">
        <v>0</v>
      </c>
      <c r="K1251" s="213">
        <v>0</v>
      </c>
      <c r="L1251" s="213">
        <v>0</v>
      </c>
      <c r="M1251" s="213">
        <v>0</v>
      </c>
      <c r="N1251" s="213">
        <v>0</v>
      </c>
      <c r="O1251" s="213">
        <v>0</v>
      </c>
      <c r="P1251" s="213">
        <v>0</v>
      </c>
      <c r="Q1251" s="213">
        <v>0</v>
      </c>
      <c r="R1251" s="213">
        <v>107.23</v>
      </c>
    </row>
    <row r="1252" spans="1:18">
      <c r="A1252" s="944" t="s">
        <v>1524</v>
      </c>
      <c r="B1252" s="944" t="s">
        <v>445</v>
      </c>
      <c r="C1252" s="51" t="s">
        <v>4679</v>
      </c>
      <c r="D1252" s="51" t="s">
        <v>6606</v>
      </c>
      <c r="E1252" s="51" t="s">
        <v>6987</v>
      </c>
      <c r="F1252" s="287">
        <f t="shared" si="19"/>
        <v>424.8</v>
      </c>
      <c r="G1252" s="213">
        <v>0</v>
      </c>
      <c r="H1252" s="213">
        <v>0</v>
      </c>
      <c r="I1252" s="213">
        <v>0</v>
      </c>
      <c r="J1252" s="213">
        <v>0</v>
      </c>
      <c r="K1252" s="213">
        <v>424.8</v>
      </c>
      <c r="L1252" s="213">
        <v>0</v>
      </c>
      <c r="M1252" s="213">
        <v>0</v>
      </c>
      <c r="N1252" s="213">
        <v>0</v>
      </c>
      <c r="O1252" s="213">
        <v>0</v>
      </c>
      <c r="P1252" s="213">
        <v>0</v>
      </c>
      <c r="Q1252" s="213">
        <v>0</v>
      </c>
      <c r="R1252" s="213">
        <v>0</v>
      </c>
    </row>
    <row r="1253" spans="1:18">
      <c r="A1253" s="944" t="s">
        <v>1524</v>
      </c>
      <c r="B1253" s="944" t="s">
        <v>445</v>
      </c>
      <c r="C1253" s="51" t="s">
        <v>4679</v>
      </c>
      <c r="D1253" s="51" t="s">
        <v>6606</v>
      </c>
      <c r="E1253" s="51" t="s">
        <v>6987</v>
      </c>
      <c r="F1253" s="287">
        <f t="shared" si="19"/>
        <v>196.23000000000002</v>
      </c>
      <c r="G1253" s="213">
        <v>0</v>
      </c>
      <c r="H1253" s="213">
        <v>0</v>
      </c>
      <c r="I1253" s="213">
        <v>0</v>
      </c>
      <c r="J1253" s="213">
        <v>0</v>
      </c>
      <c r="K1253" s="213">
        <v>0</v>
      </c>
      <c r="L1253" s="213">
        <v>43.4</v>
      </c>
      <c r="M1253" s="213">
        <v>0</v>
      </c>
      <c r="N1253" s="213">
        <v>0</v>
      </c>
      <c r="O1253" s="213">
        <v>152.83000000000001</v>
      </c>
      <c r="P1253" s="213">
        <v>0</v>
      </c>
      <c r="Q1253" s="213">
        <v>0</v>
      </c>
      <c r="R1253" s="213">
        <v>0</v>
      </c>
    </row>
    <row r="1254" spans="1:18">
      <c r="A1254" s="944" t="s">
        <v>1524</v>
      </c>
      <c r="B1254" s="944" t="s">
        <v>1224</v>
      </c>
      <c r="C1254" s="51" t="s">
        <v>4679</v>
      </c>
      <c r="D1254" s="51" t="s">
        <v>6606</v>
      </c>
      <c r="E1254" s="51" t="s">
        <v>6987</v>
      </c>
      <c r="F1254" s="287">
        <f t="shared" si="19"/>
        <v>0</v>
      </c>
      <c r="G1254" s="213">
        <v>0</v>
      </c>
      <c r="H1254" s="213">
        <v>0</v>
      </c>
      <c r="I1254" s="213">
        <v>0</v>
      </c>
      <c r="J1254" s="213">
        <v>0</v>
      </c>
      <c r="K1254" s="213">
        <v>0</v>
      </c>
      <c r="L1254" s="213">
        <v>0</v>
      </c>
      <c r="M1254" s="213">
        <v>0</v>
      </c>
      <c r="N1254" s="213">
        <v>0</v>
      </c>
      <c r="O1254" s="213">
        <v>0</v>
      </c>
      <c r="P1254" s="213">
        <v>0</v>
      </c>
      <c r="Q1254" s="213">
        <v>0</v>
      </c>
      <c r="R1254" s="213">
        <v>77.64</v>
      </c>
    </row>
    <row r="1255" spans="1:18">
      <c r="A1255" s="944" t="s">
        <v>1524</v>
      </c>
      <c r="B1255" s="944" t="s">
        <v>1224</v>
      </c>
      <c r="C1255" s="51" t="s">
        <v>4679</v>
      </c>
      <c r="D1255" s="51" t="s">
        <v>6606</v>
      </c>
      <c r="E1255" s="51" t="s">
        <v>6987</v>
      </c>
      <c r="F1255" s="287">
        <f t="shared" si="19"/>
        <v>990.16</v>
      </c>
      <c r="G1255" s="213">
        <v>0</v>
      </c>
      <c r="H1255" s="213">
        <v>0</v>
      </c>
      <c r="I1255" s="213">
        <v>0</v>
      </c>
      <c r="J1255" s="213">
        <v>0</v>
      </c>
      <c r="K1255" s="213">
        <v>0</v>
      </c>
      <c r="L1255" s="213">
        <v>0</v>
      </c>
      <c r="M1255" s="213">
        <v>211.34</v>
      </c>
      <c r="N1255" s="213">
        <v>239.55</v>
      </c>
      <c r="O1255" s="213">
        <v>0</v>
      </c>
      <c r="P1255" s="213">
        <v>0</v>
      </c>
      <c r="Q1255" s="213">
        <v>539.27</v>
      </c>
      <c r="R1255" s="213">
        <v>104.5</v>
      </c>
    </row>
    <row r="1256" spans="1:18">
      <c r="A1256" s="944" t="s">
        <v>1524</v>
      </c>
      <c r="B1256" s="944" t="s">
        <v>1224</v>
      </c>
      <c r="C1256" s="51" t="s">
        <v>4679</v>
      </c>
      <c r="D1256" s="51" t="s">
        <v>6606</v>
      </c>
      <c r="E1256" s="51" t="s">
        <v>6987</v>
      </c>
      <c r="F1256" s="287">
        <f t="shared" si="19"/>
        <v>995.03</v>
      </c>
      <c r="G1256" s="213">
        <v>0</v>
      </c>
      <c r="H1256" s="213">
        <v>0</v>
      </c>
      <c r="I1256" s="213">
        <v>0</v>
      </c>
      <c r="J1256" s="213">
        <v>0</v>
      </c>
      <c r="K1256" s="213">
        <v>0</v>
      </c>
      <c r="L1256" s="213">
        <v>0</v>
      </c>
      <c r="M1256" s="213">
        <v>0</v>
      </c>
      <c r="N1256" s="213">
        <v>0</v>
      </c>
      <c r="O1256" s="213">
        <v>750</v>
      </c>
      <c r="P1256" s="213">
        <v>0</v>
      </c>
      <c r="Q1256" s="213">
        <v>245.03</v>
      </c>
      <c r="R1256" s="213">
        <v>0</v>
      </c>
    </row>
    <row r="1257" spans="1:18">
      <c r="A1257" s="944" t="s">
        <v>1524</v>
      </c>
      <c r="B1257" s="944" t="s">
        <v>1224</v>
      </c>
      <c r="C1257" s="51" t="s">
        <v>4678</v>
      </c>
      <c r="D1257" s="51" t="s">
        <v>6607</v>
      </c>
      <c r="E1257" s="51" t="s">
        <v>6987</v>
      </c>
      <c r="F1257" s="287">
        <f t="shared" si="19"/>
        <v>2472</v>
      </c>
      <c r="G1257" s="213">
        <v>0</v>
      </c>
      <c r="H1257" s="213">
        <v>824</v>
      </c>
      <c r="I1257" s="213">
        <v>0</v>
      </c>
      <c r="J1257" s="213">
        <v>0</v>
      </c>
      <c r="K1257" s="213">
        <v>0</v>
      </c>
      <c r="L1257" s="213">
        <v>0</v>
      </c>
      <c r="M1257" s="213">
        <v>0</v>
      </c>
      <c r="N1257" s="213">
        <v>0</v>
      </c>
      <c r="O1257" s="213">
        <v>0</v>
      </c>
      <c r="P1257" s="213">
        <v>0</v>
      </c>
      <c r="Q1257" s="213">
        <v>1648</v>
      </c>
      <c r="R1257" s="213">
        <v>0</v>
      </c>
    </row>
    <row r="1258" spans="1:18">
      <c r="A1258" s="944" t="s">
        <v>1524</v>
      </c>
      <c r="B1258" s="944" t="s">
        <v>359</v>
      </c>
      <c r="C1258" s="51" t="s">
        <v>4679</v>
      </c>
      <c r="D1258" s="51" t="s">
        <v>6606</v>
      </c>
      <c r="E1258" s="51" t="s">
        <v>6987</v>
      </c>
      <c r="F1258" s="287">
        <f t="shared" si="19"/>
        <v>227.83</v>
      </c>
      <c r="G1258" s="213">
        <v>0</v>
      </c>
      <c r="H1258" s="213">
        <v>227.83</v>
      </c>
      <c r="I1258" s="213">
        <v>0</v>
      </c>
      <c r="J1258" s="213">
        <v>0</v>
      </c>
      <c r="K1258" s="213">
        <v>0</v>
      </c>
      <c r="L1258" s="213">
        <v>0</v>
      </c>
      <c r="M1258" s="213">
        <v>0</v>
      </c>
      <c r="N1258" s="213">
        <v>0</v>
      </c>
      <c r="O1258" s="213">
        <v>0</v>
      </c>
      <c r="P1258" s="213">
        <v>0</v>
      </c>
      <c r="Q1258" s="213">
        <v>0</v>
      </c>
      <c r="R1258" s="213">
        <v>0</v>
      </c>
    </row>
    <row r="1259" spans="1:18">
      <c r="A1259" s="944" t="s">
        <v>1524</v>
      </c>
      <c r="B1259" s="944" t="s">
        <v>447</v>
      </c>
      <c r="C1259" s="51" t="s">
        <v>4679</v>
      </c>
      <c r="D1259" s="51" t="s">
        <v>6606</v>
      </c>
      <c r="E1259" s="51" t="s">
        <v>6987</v>
      </c>
      <c r="F1259" s="287">
        <f t="shared" si="19"/>
        <v>2131.59</v>
      </c>
      <c r="G1259" s="213">
        <v>0</v>
      </c>
      <c r="H1259" s="213">
        <v>0</v>
      </c>
      <c r="I1259" s="213">
        <v>0</v>
      </c>
      <c r="J1259" s="213">
        <v>0</v>
      </c>
      <c r="K1259" s="213">
        <v>0</v>
      </c>
      <c r="L1259" s="213">
        <v>600</v>
      </c>
      <c r="M1259" s="213">
        <v>1016.59</v>
      </c>
      <c r="N1259" s="213">
        <v>0</v>
      </c>
      <c r="O1259" s="213">
        <v>0</v>
      </c>
      <c r="P1259" s="213">
        <v>515</v>
      </c>
      <c r="Q1259" s="213">
        <v>0</v>
      </c>
      <c r="R1259" s="213">
        <v>0</v>
      </c>
    </row>
    <row r="1260" spans="1:18">
      <c r="A1260" s="944" t="s">
        <v>1524</v>
      </c>
      <c r="B1260" s="944" t="s">
        <v>447</v>
      </c>
      <c r="C1260" s="51" t="s">
        <v>4679</v>
      </c>
      <c r="D1260" s="51" t="s">
        <v>6606</v>
      </c>
      <c r="E1260" s="51" t="s">
        <v>6987</v>
      </c>
      <c r="F1260" s="287">
        <f t="shared" si="19"/>
        <v>1.98</v>
      </c>
      <c r="G1260" s="213">
        <v>1.98</v>
      </c>
      <c r="H1260" s="213">
        <v>0</v>
      </c>
      <c r="I1260" s="213">
        <v>0</v>
      </c>
      <c r="J1260" s="213">
        <v>0</v>
      </c>
      <c r="K1260" s="213">
        <v>0</v>
      </c>
      <c r="L1260" s="213">
        <v>0</v>
      </c>
      <c r="M1260" s="213">
        <v>0</v>
      </c>
      <c r="N1260" s="213">
        <v>0</v>
      </c>
      <c r="O1260" s="213">
        <v>0</v>
      </c>
      <c r="P1260" s="213">
        <v>0</v>
      </c>
      <c r="Q1260" s="213">
        <v>0</v>
      </c>
      <c r="R1260" s="213">
        <v>0</v>
      </c>
    </row>
    <row r="1261" spans="1:18">
      <c r="A1261" s="944" t="s">
        <v>1524</v>
      </c>
      <c r="B1261" s="944" t="s">
        <v>326</v>
      </c>
      <c r="C1261" s="51" t="s">
        <v>4679</v>
      </c>
      <c r="D1261" s="51" t="s">
        <v>6606</v>
      </c>
      <c r="E1261" s="51" t="s">
        <v>6987</v>
      </c>
      <c r="F1261" s="287">
        <f t="shared" si="19"/>
        <v>766.68</v>
      </c>
      <c r="G1261" s="213">
        <v>0</v>
      </c>
      <c r="H1261" s="213">
        <v>0</v>
      </c>
      <c r="I1261" s="213">
        <v>0</v>
      </c>
      <c r="J1261" s="213">
        <v>0</v>
      </c>
      <c r="K1261" s="213">
        <v>0</v>
      </c>
      <c r="L1261" s="213">
        <v>0</v>
      </c>
      <c r="M1261" s="213">
        <v>0</v>
      </c>
      <c r="N1261" s="213">
        <v>0</v>
      </c>
      <c r="O1261" s="213">
        <v>766.68</v>
      </c>
      <c r="P1261" s="213">
        <v>0</v>
      </c>
      <c r="Q1261" s="213">
        <v>0</v>
      </c>
      <c r="R1261" s="213">
        <v>0</v>
      </c>
    </row>
    <row r="1262" spans="1:18">
      <c r="A1262" s="944" t="s">
        <v>1524</v>
      </c>
      <c r="B1262" s="944" t="s">
        <v>326</v>
      </c>
      <c r="C1262" s="51" t="s">
        <v>4679</v>
      </c>
      <c r="D1262" s="51" t="s">
        <v>6606</v>
      </c>
      <c r="E1262" s="51" t="s">
        <v>6987</v>
      </c>
      <c r="F1262" s="287">
        <f t="shared" si="19"/>
        <v>312.14</v>
      </c>
      <c r="G1262" s="213">
        <v>0</v>
      </c>
      <c r="H1262" s="213">
        <v>0</v>
      </c>
      <c r="I1262" s="213">
        <v>0</v>
      </c>
      <c r="J1262" s="213">
        <v>0</v>
      </c>
      <c r="K1262" s="213">
        <v>0</v>
      </c>
      <c r="L1262" s="213">
        <v>165.37</v>
      </c>
      <c r="M1262" s="213">
        <v>0</v>
      </c>
      <c r="N1262" s="213">
        <v>0</v>
      </c>
      <c r="O1262" s="213">
        <v>146.77000000000001</v>
      </c>
      <c r="P1262" s="213">
        <v>0</v>
      </c>
      <c r="Q1262" s="213">
        <v>0</v>
      </c>
      <c r="R1262" s="213">
        <v>0</v>
      </c>
    </row>
    <row r="1263" spans="1:18">
      <c r="A1263" s="944" t="s">
        <v>1524</v>
      </c>
      <c r="B1263" s="944" t="s">
        <v>326</v>
      </c>
      <c r="C1263" s="51" t="s">
        <v>4679</v>
      </c>
      <c r="D1263" s="51" t="s">
        <v>6606</v>
      </c>
      <c r="E1263" s="51" t="s">
        <v>6987</v>
      </c>
      <c r="F1263" s="287">
        <f t="shared" si="19"/>
        <v>1037.1099999999999</v>
      </c>
      <c r="G1263" s="213">
        <v>0</v>
      </c>
      <c r="H1263" s="213">
        <v>0</v>
      </c>
      <c r="I1263" s="213">
        <v>0</v>
      </c>
      <c r="J1263" s="213">
        <v>0</v>
      </c>
      <c r="K1263" s="213">
        <v>1037.1099999999999</v>
      </c>
      <c r="L1263" s="213">
        <v>0</v>
      </c>
      <c r="M1263" s="213">
        <v>0</v>
      </c>
      <c r="N1263" s="213">
        <v>0</v>
      </c>
      <c r="O1263" s="213">
        <v>0</v>
      </c>
      <c r="P1263" s="213">
        <v>0</v>
      </c>
      <c r="Q1263" s="213">
        <v>0</v>
      </c>
      <c r="R1263" s="213">
        <v>0</v>
      </c>
    </row>
    <row r="1264" spans="1:18">
      <c r="A1264" s="944" t="s">
        <v>47</v>
      </c>
      <c r="B1264" s="944" t="s">
        <v>508</v>
      </c>
      <c r="C1264" s="51" t="s">
        <v>4679</v>
      </c>
      <c r="D1264" s="51" t="s">
        <v>6608</v>
      </c>
      <c r="E1264" s="51" t="s">
        <v>6987</v>
      </c>
      <c r="F1264" s="287">
        <f t="shared" si="19"/>
        <v>2035.79</v>
      </c>
      <c r="G1264" s="213">
        <v>0</v>
      </c>
      <c r="H1264" s="213">
        <v>0</v>
      </c>
      <c r="I1264" s="213">
        <v>0</v>
      </c>
      <c r="J1264" s="213">
        <v>0</v>
      </c>
      <c r="K1264" s="213">
        <v>0</v>
      </c>
      <c r="L1264" s="213">
        <v>0</v>
      </c>
      <c r="M1264" s="213">
        <v>0</v>
      </c>
      <c r="N1264" s="213">
        <v>0</v>
      </c>
      <c r="O1264" s="213">
        <v>0</v>
      </c>
      <c r="P1264" s="213">
        <v>0</v>
      </c>
      <c r="Q1264" s="213">
        <v>2035.79</v>
      </c>
      <c r="R1264" s="213">
        <v>0</v>
      </c>
    </row>
    <row r="1265" spans="1:18">
      <c r="A1265" s="944" t="s">
        <v>47</v>
      </c>
      <c r="B1265" s="944" t="s">
        <v>508</v>
      </c>
      <c r="C1265" s="51" t="s">
        <v>4679</v>
      </c>
      <c r="D1265" s="51" t="s">
        <v>6608</v>
      </c>
      <c r="E1265" s="51" t="s">
        <v>6987</v>
      </c>
      <c r="F1265" s="287">
        <f t="shared" si="19"/>
        <v>89.02</v>
      </c>
      <c r="G1265" s="213">
        <v>0</v>
      </c>
      <c r="H1265" s="213">
        <v>0</v>
      </c>
      <c r="I1265" s="213">
        <v>89.02</v>
      </c>
      <c r="J1265" s="213">
        <v>0</v>
      </c>
      <c r="K1265" s="213">
        <v>0</v>
      </c>
      <c r="L1265" s="213">
        <v>0</v>
      </c>
      <c r="M1265" s="213">
        <v>0</v>
      </c>
      <c r="N1265" s="213">
        <v>0</v>
      </c>
      <c r="O1265" s="213">
        <v>0</v>
      </c>
      <c r="P1265" s="213">
        <v>0</v>
      </c>
      <c r="Q1265" s="213">
        <v>0</v>
      </c>
      <c r="R1265" s="213">
        <v>0.14000000000000001</v>
      </c>
    </row>
    <row r="1266" spans="1:18">
      <c r="A1266" s="944" t="s">
        <v>47</v>
      </c>
      <c r="B1266" s="944" t="s">
        <v>508</v>
      </c>
      <c r="C1266" s="51" t="s">
        <v>4679</v>
      </c>
      <c r="D1266" s="51" t="s">
        <v>6608</v>
      </c>
      <c r="E1266" s="51" t="s">
        <v>6987</v>
      </c>
      <c r="F1266" s="287">
        <f t="shared" si="19"/>
        <v>1902.9299999999998</v>
      </c>
      <c r="G1266" s="213">
        <v>0</v>
      </c>
      <c r="H1266" s="213">
        <v>621.36</v>
      </c>
      <c r="I1266" s="213">
        <v>155.34</v>
      </c>
      <c r="J1266" s="213">
        <v>0</v>
      </c>
      <c r="K1266" s="213">
        <v>932.04</v>
      </c>
      <c r="L1266" s="213">
        <v>-543.69000000000005</v>
      </c>
      <c r="M1266" s="213">
        <v>116.51</v>
      </c>
      <c r="N1266" s="213">
        <v>116.5</v>
      </c>
      <c r="O1266" s="213">
        <v>932.04</v>
      </c>
      <c r="P1266" s="213">
        <v>932.04</v>
      </c>
      <c r="Q1266" s="213">
        <v>-1359.21</v>
      </c>
      <c r="R1266" s="213">
        <v>-737.85</v>
      </c>
    </row>
    <row r="1267" spans="1:18">
      <c r="A1267" s="944" t="s">
        <v>47</v>
      </c>
      <c r="B1267" s="944" t="s">
        <v>508</v>
      </c>
      <c r="C1267" s="51" t="s">
        <v>4679</v>
      </c>
      <c r="D1267" s="51" t="s">
        <v>6608</v>
      </c>
      <c r="E1267" s="51" t="s">
        <v>6987</v>
      </c>
      <c r="F1267" s="287">
        <f t="shared" si="19"/>
        <v>3091.5699999999997</v>
      </c>
      <c r="G1267" s="213">
        <v>0</v>
      </c>
      <c r="H1267" s="213">
        <v>0</v>
      </c>
      <c r="I1267" s="213">
        <v>0</v>
      </c>
      <c r="J1267" s="213">
        <v>0</v>
      </c>
      <c r="K1267" s="213">
        <v>0</v>
      </c>
      <c r="L1267" s="213">
        <v>268.73</v>
      </c>
      <c r="M1267" s="213">
        <v>0</v>
      </c>
      <c r="N1267" s="213">
        <v>2328.66</v>
      </c>
      <c r="O1267" s="213">
        <v>53.02</v>
      </c>
      <c r="P1267" s="213">
        <v>0</v>
      </c>
      <c r="Q1267" s="213">
        <v>441.16</v>
      </c>
      <c r="R1267" s="213">
        <v>53.02</v>
      </c>
    </row>
    <row r="1268" spans="1:18">
      <c r="A1268" s="944" t="s">
        <v>47</v>
      </c>
      <c r="B1268" s="944" t="s">
        <v>508</v>
      </c>
      <c r="C1268" s="51" t="s">
        <v>4679</v>
      </c>
      <c r="D1268" s="51" t="s">
        <v>6608</v>
      </c>
      <c r="E1268" s="51" t="s">
        <v>6987</v>
      </c>
      <c r="F1268" s="287">
        <f t="shared" si="19"/>
        <v>124.37</v>
      </c>
      <c r="G1268" s="213">
        <v>0</v>
      </c>
      <c r="H1268" s="213">
        <v>0</v>
      </c>
      <c r="I1268" s="213">
        <v>0</v>
      </c>
      <c r="J1268" s="213">
        <v>0</v>
      </c>
      <c r="K1268" s="213">
        <v>0</v>
      </c>
      <c r="L1268" s="213">
        <v>0</v>
      </c>
      <c r="M1268" s="213">
        <v>0</v>
      </c>
      <c r="N1268" s="213">
        <v>0</v>
      </c>
      <c r="O1268" s="213">
        <v>124.37</v>
      </c>
      <c r="P1268" s="213">
        <v>0</v>
      </c>
      <c r="Q1268" s="213">
        <v>0</v>
      </c>
      <c r="R1268" s="213">
        <v>0</v>
      </c>
    </row>
    <row r="1269" spans="1:18">
      <c r="A1269" s="944" t="s">
        <v>47</v>
      </c>
      <c r="B1269" s="944" t="s">
        <v>508</v>
      </c>
      <c r="C1269" s="51" t="s">
        <v>4679</v>
      </c>
      <c r="D1269" s="51" t="s">
        <v>6608</v>
      </c>
      <c r="E1269" s="51" t="s">
        <v>6987</v>
      </c>
      <c r="F1269" s="287">
        <f t="shared" si="19"/>
        <v>550.96</v>
      </c>
      <c r="G1269" s="213">
        <v>0</v>
      </c>
      <c r="H1269" s="213">
        <v>163.69999999999999</v>
      </c>
      <c r="I1269" s="213">
        <v>0</v>
      </c>
      <c r="J1269" s="213">
        <v>0</v>
      </c>
      <c r="K1269" s="213">
        <v>0</v>
      </c>
      <c r="L1269" s="213">
        <v>0</v>
      </c>
      <c r="M1269" s="213">
        <v>0</v>
      </c>
      <c r="N1269" s="213">
        <v>0</v>
      </c>
      <c r="O1269" s="213">
        <v>0</v>
      </c>
      <c r="P1269" s="213">
        <v>387.26</v>
      </c>
      <c r="Q1269" s="213">
        <v>0</v>
      </c>
      <c r="R1269" s="213">
        <v>1991.36</v>
      </c>
    </row>
    <row r="1270" spans="1:18">
      <c r="A1270" s="944" t="s">
        <v>47</v>
      </c>
      <c r="B1270" s="944" t="s">
        <v>508</v>
      </c>
      <c r="C1270" s="51" t="s">
        <v>4679</v>
      </c>
      <c r="D1270" s="51" t="s">
        <v>6608</v>
      </c>
      <c r="E1270" s="51" t="s">
        <v>6987</v>
      </c>
      <c r="F1270" s="287">
        <f t="shared" si="19"/>
        <v>2752.42</v>
      </c>
      <c r="G1270" s="213">
        <v>0</v>
      </c>
      <c r="H1270" s="213">
        <v>0</v>
      </c>
      <c r="I1270" s="213">
        <v>2752.42</v>
      </c>
      <c r="J1270" s="213">
        <v>0</v>
      </c>
      <c r="K1270" s="213">
        <v>0</v>
      </c>
      <c r="L1270" s="213">
        <v>0</v>
      </c>
      <c r="M1270" s="213">
        <v>0</v>
      </c>
      <c r="N1270" s="213">
        <v>0</v>
      </c>
      <c r="O1270" s="213">
        <v>0</v>
      </c>
      <c r="P1270" s="213">
        <v>0</v>
      </c>
      <c r="Q1270" s="213">
        <v>0</v>
      </c>
      <c r="R1270" s="213">
        <v>730.79</v>
      </c>
    </row>
    <row r="1271" spans="1:18">
      <c r="A1271" s="944" t="s">
        <v>47</v>
      </c>
      <c r="B1271" s="944" t="s">
        <v>508</v>
      </c>
      <c r="C1271" s="51" t="s">
        <v>4679</v>
      </c>
      <c r="D1271" s="51" t="s">
        <v>6608</v>
      </c>
      <c r="E1271" s="51" t="s">
        <v>6987</v>
      </c>
      <c r="F1271" s="287">
        <f t="shared" si="19"/>
        <v>2755.42</v>
      </c>
      <c r="G1271" s="213">
        <v>0</v>
      </c>
      <c r="H1271" s="213">
        <v>0</v>
      </c>
      <c r="I1271" s="213">
        <v>0</v>
      </c>
      <c r="J1271" s="213">
        <v>0</v>
      </c>
      <c r="K1271" s="213">
        <v>0</v>
      </c>
      <c r="L1271" s="213">
        <v>0</v>
      </c>
      <c r="M1271" s="213">
        <v>0</v>
      </c>
      <c r="N1271" s="213">
        <v>0</v>
      </c>
      <c r="O1271" s="213">
        <v>0</v>
      </c>
      <c r="P1271" s="213">
        <v>868.96</v>
      </c>
      <c r="Q1271" s="213">
        <v>1886.46</v>
      </c>
      <c r="R1271" s="213">
        <v>3189.9</v>
      </c>
    </row>
    <row r="1272" spans="1:18">
      <c r="A1272" s="944" t="s">
        <v>47</v>
      </c>
      <c r="B1272" s="944" t="s">
        <v>508</v>
      </c>
      <c r="C1272" s="51" t="s">
        <v>4679</v>
      </c>
      <c r="D1272" s="51" t="s">
        <v>6608</v>
      </c>
      <c r="E1272" s="51" t="s">
        <v>6987</v>
      </c>
      <c r="F1272" s="287">
        <f t="shared" si="19"/>
        <v>0</v>
      </c>
      <c r="G1272" s="213">
        <v>0</v>
      </c>
      <c r="H1272" s="213">
        <v>0</v>
      </c>
      <c r="I1272" s="213">
        <v>0</v>
      </c>
      <c r="J1272" s="213">
        <v>0</v>
      </c>
      <c r="K1272" s="213">
        <v>0</v>
      </c>
      <c r="L1272" s="213">
        <v>0</v>
      </c>
      <c r="M1272" s="213">
        <v>0</v>
      </c>
      <c r="N1272" s="213">
        <v>0</v>
      </c>
      <c r="O1272" s="213">
        <v>0</v>
      </c>
      <c r="P1272" s="213">
        <v>0</v>
      </c>
      <c r="Q1272" s="213">
        <v>0</v>
      </c>
      <c r="R1272" s="213">
        <v>990.72</v>
      </c>
    </row>
    <row r="1273" spans="1:18">
      <c r="A1273" s="944" t="s">
        <v>47</v>
      </c>
      <c r="B1273" s="944" t="s">
        <v>508</v>
      </c>
      <c r="C1273" s="51" t="s">
        <v>4678</v>
      </c>
      <c r="D1273" s="51" t="s">
        <v>6609</v>
      </c>
      <c r="E1273" s="51" t="s">
        <v>6987</v>
      </c>
      <c r="F1273" s="287">
        <f t="shared" si="19"/>
        <v>186.09</v>
      </c>
      <c r="G1273" s="213">
        <v>0</v>
      </c>
      <c r="H1273" s="213">
        <v>0</v>
      </c>
      <c r="I1273" s="213">
        <v>0</v>
      </c>
      <c r="J1273" s="213">
        <v>0</v>
      </c>
      <c r="K1273" s="213">
        <v>0</v>
      </c>
      <c r="L1273" s="213">
        <v>0</v>
      </c>
      <c r="M1273" s="213">
        <v>186.09</v>
      </c>
      <c r="N1273" s="213">
        <v>0</v>
      </c>
      <c r="O1273" s="213">
        <v>0</v>
      </c>
      <c r="P1273" s="213">
        <v>0</v>
      </c>
      <c r="Q1273" s="213">
        <v>0</v>
      </c>
      <c r="R1273" s="213">
        <v>0</v>
      </c>
    </row>
    <row r="1274" spans="1:18">
      <c r="A1274" s="944" t="s">
        <v>47</v>
      </c>
      <c r="B1274" s="944" t="s">
        <v>508</v>
      </c>
      <c r="C1274" s="51" t="s">
        <v>4678</v>
      </c>
      <c r="D1274" s="51" t="s">
        <v>6609</v>
      </c>
      <c r="E1274" s="51" t="s">
        <v>6987</v>
      </c>
      <c r="F1274" s="287">
        <f t="shared" si="19"/>
        <v>0</v>
      </c>
      <c r="G1274" s="213">
        <v>0</v>
      </c>
      <c r="H1274" s="213">
        <v>0</v>
      </c>
      <c r="I1274" s="213">
        <v>0</v>
      </c>
      <c r="J1274" s="213">
        <v>0</v>
      </c>
      <c r="K1274" s="213">
        <v>0</v>
      </c>
      <c r="L1274" s="213">
        <v>0</v>
      </c>
      <c r="M1274" s="213">
        <v>0</v>
      </c>
      <c r="N1274" s="213">
        <v>0</v>
      </c>
      <c r="O1274" s="213">
        <v>0</v>
      </c>
      <c r="P1274" s="213">
        <v>0</v>
      </c>
      <c r="Q1274" s="213">
        <v>0</v>
      </c>
      <c r="R1274" s="213">
        <v>1004.47</v>
      </c>
    </row>
    <row r="1275" spans="1:18">
      <c r="A1275" s="944" t="s">
        <v>1766</v>
      </c>
      <c r="B1275" s="944" t="s">
        <v>452</v>
      </c>
      <c r="C1275" s="51" t="s">
        <v>4679</v>
      </c>
      <c r="D1275" s="51" t="s">
        <v>6604</v>
      </c>
      <c r="E1275" s="51" t="s">
        <v>6987</v>
      </c>
      <c r="F1275" s="287">
        <f t="shared" si="19"/>
        <v>1000</v>
      </c>
      <c r="G1275" s="213">
        <v>0</v>
      </c>
      <c r="H1275" s="213">
        <v>0</v>
      </c>
      <c r="I1275" s="213">
        <v>0</v>
      </c>
      <c r="J1275" s="213">
        <v>0</v>
      </c>
      <c r="K1275" s="213">
        <v>0</v>
      </c>
      <c r="L1275" s="213">
        <v>0</v>
      </c>
      <c r="M1275" s="213">
        <v>0</v>
      </c>
      <c r="N1275" s="213">
        <v>0</v>
      </c>
      <c r="O1275" s="213">
        <v>1000</v>
      </c>
      <c r="P1275" s="213">
        <v>0</v>
      </c>
      <c r="Q1275" s="213">
        <v>0</v>
      </c>
      <c r="R1275" s="213">
        <v>0</v>
      </c>
    </row>
    <row r="1276" spans="1:18">
      <c r="A1276" s="944" t="s">
        <v>47</v>
      </c>
      <c r="B1276" s="944" t="s">
        <v>442</v>
      </c>
      <c r="C1276" s="51" t="s">
        <v>4679</v>
      </c>
      <c r="D1276" s="51" t="s">
        <v>6608</v>
      </c>
      <c r="E1276" s="51" t="s">
        <v>6987</v>
      </c>
      <c r="F1276" s="287">
        <f t="shared" si="19"/>
        <v>1526.7</v>
      </c>
      <c r="G1276" s="213">
        <v>0</v>
      </c>
      <c r="H1276" s="213">
        <v>0</v>
      </c>
      <c r="I1276" s="213">
        <v>0</v>
      </c>
      <c r="J1276" s="213">
        <v>0</v>
      </c>
      <c r="K1276" s="213">
        <v>0</v>
      </c>
      <c r="L1276" s="213">
        <v>0</v>
      </c>
      <c r="M1276" s="213">
        <v>0</v>
      </c>
      <c r="N1276" s="213">
        <v>0</v>
      </c>
      <c r="O1276" s="213">
        <v>0</v>
      </c>
      <c r="P1276" s="213">
        <v>0</v>
      </c>
      <c r="Q1276" s="213">
        <v>1526.7</v>
      </c>
      <c r="R1276" s="213">
        <v>0</v>
      </c>
    </row>
    <row r="1277" spans="1:18">
      <c r="A1277" s="944" t="s">
        <v>47</v>
      </c>
      <c r="B1277" s="944" t="s">
        <v>442</v>
      </c>
      <c r="C1277" s="51" t="s">
        <v>4679</v>
      </c>
      <c r="D1277" s="51" t="s">
        <v>6608</v>
      </c>
      <c r="E1277" s="51" t="s">
        <v>6987</v>
      </c>
      <c r="F1277" s="287">
        <f t="shared" si="19"/>
        <v>275</v>
      </c>
      <c r="G1277" s="213">
        <v>0</v>
      </c>
      <c r="H1277" s="213">
        <v>0</v>
      </c>
      <c r="I1277" s="213">
        <v>0</v>
      </c>
      <c r="J1277" s="213">
        <v>0</v>
      </c>
      <c r="K1277" s="213">
        <v>0</v>
      </c>
      <c r="L1277" s="213">
        <v>0</v>
      </c>
      <c r="M1277" s="213">
        <v>275</v>
      </c>
      <c r="N1277" s="213">
        <v>0</v>
      </c>
      <c r="O1277" s="213">
        <v>0</v>
      </c>
      <c r="P1277" s="213">
        <v>0</v>
      </c>
      <c r="Q1277" s="213">
        <v>0</v>
      </c>
      <c r="R1277" s="213">
        <v>0</v>
      </c>
    </row>
    <row r="1278" spans="1:18">
      <c r="A1278" s="944" t="s">
        <v>47</v>
      </c>
      <c r="B1278" s="944" t="s">
        <v>442</v>
      </c>
      <c r="C1278" s="51" t="s">
        <v>4679</v>
      </c>
      <c r="D1278" s="51" t="s">
        <v>6608</v>
      </c>
      <c r="E1278" s="51" t="s">
        <v>6987</v>
      </c>
      <c r="F1278" s="287">
        <f t="shared" si="19"/>
        <v>169.95</v>
      </c>
      <c r="G1278" s="213">
        <v>0</v>
      </c>
      <c r="H1278" s="213">
        <v>0</v>
      </c>
      <c r="I1278" s="213">
        <v>33.81</v>
      </c>
      <c r="J1278" s="213">
        <v>0</v>
      </c>
      <c r="K1278" s="213">
        <v>60.3</v>
      </c>
      <c r="L1278" s="213">
        <v>0</v>
      </c>
      <c r="M1278" s="213">
        <v>75.84</v>
      </c>
      <c r="N1278" s="213">
        <v>0</v>
      </c>
      <c r="O1278" s="213">
        <v>0</v>
      </c>
      <c r="P1278" s="213">
        <v>0</v>
      </c>
      <c r="Q1278" s="213">
        <v>0</v>
      </c>
      <c r="R1278" s="213">
        <v>0</v>
      </c>
    </row>
    <row r="1279" spans="1:18">
      <c r="A1279" s="944" t="s">
        <v>47</v>
      </c>
      <c r="B1279" s="944" t="s">
        <v>1564</v>
      </c>
      <c r="C1279" s="51" t="s">
        <v>4679</v>
      </c>
      <c r="D1279" s="51" t="s">
        <v>6608</v>
      </c>
      <c r="E1279" s="51" t="s">
        <v>6987</v>
      </c>
      <c r="F1279" s="287">
        <f t="shared" si="19"/>
        <v>1164.27</v>
      </c>
      <c r="G1279" s="213">
        <v>0</v>
      </c>
      <c r="H1279" s="213">
        <v>0</v>
      </c>
      <c r="I1279" s="213">
        <v>0</v>
      </c>
      <c r="J1279" s="213">
        <v>1156.5999999999999</v>
      </c>
      <c r="K1279" s="213">
        <v>7.67</v>
      </c>
      <c r="L1279" s="213">
        <v>0</v>
      </c>
      <c r="M1279" s="213">
        <v>0</v>
      </c>
      <c r="N1279" s="213">
        <v>0</v>
      </c>
      <c r="O1279" s="213">
        <v>0</v>
      </c>
      <c r="P1279" s="213">
        <v>0</v>
      </c>
      <c r="Q1279" s="213">
        <v>0</v>
      </c>
      <c r="R1279" s="213">
        <v>0</v>
      </c>
    </row>
    <row r="1280" spans="1:18">
      <c r="A1280" s="944" t="s">
        <v>1524</v>
      </c>
      <c r="B1280" s="944" t="s">
        <v>448</v>
      </c>
      <c r="C1280" s="51" t="s">
        <v>4679</v>
      </c>
      <c r="D1280" s="51" t="s">
        <v>6606</v>
      </c>
      <c r="E1280" s="51" t="s">
        <v>6987</v>
      </c>
      <c r="F1280" s="287">
        <f t="shared" si="19"/>
        <v>54.45</v>
      </c>
      <c r="G1280" s="213">
        <v>0</v>
      </c>
      <c r="H1280" s="213">
        <v>0</v>
      </c>
      <c r="I1280" s="213">
        <v>0</v>
      </c>
      <c r="J1280" s="213">
        <v>0</v>
      </c>
      <c r="K1280" s="213">
        <v>0</v>
      </c>
      <c r="L1280" s="213">
        <v>0</v>
      </c>
      <c r="M1280" s="213">
        <v>0</v>
      </c>
      <c r="N1280" s="213">
        <v>0</v>
      </c>
      <c r="O1280" s="213">
        <v>54.45</v>
      </c>
      <c r="P1280" s="213">
        <v>0</v>
      </c>
      <c r="Q1280" s="213">
        <v>0</v>
      </c>
      <c r="R1280" s="213">
        <v>0</v>
      </c>
    </row>
    <row r="1281" spans="1:18">
      <c r="A1281" s="944" t="s">
        <v>1671</v>
      </c>
      <c r="B1281" s="944" t="s">
        <v>1641</v>
      </c>
      <c r="C1281" s="51" t="s">
        <v>4678</v>
      </c>
      <c r="D1281" s="51" t="s">
        <v>6982</v>
      </c>
      <c r="E1281" s="51" t="s">
        <v>6987</v>
      </c>
      <c r="F1281" s="287">
        <f t="shared" si="19"/>
        <v>0</v>
      </c>
      <c r="G1281" s="213">
        <v>0</v>
      </c>
      <c r="H1281" s="213">
        <v>0</v>
      </c>
      <c r="I1281" s="213">
        <v>0</v>
      </c>
      <c r="J1281" s="213">
        <v>0</v>
      </c>
      <c r="K1281" s="213">
        <v>0</v>
      </c>
      <c r="L1281" s="213">
        <v>0</v>
      </c>
      <c r="M1281" s="213">
        <v>0</v>
      </c>
      <c r="N1281" s="213">
        <v>0</v>
      </c>
      <c r="O1281" s="213">
        <v>0</v>
      </c>
      <c r="P1281" s="213">
        <v>0</v>
      </c>
      <c r="Q1281" s="213">
        <v>0</v>
      </c>
      <c r="R1281" s="213">
        <v>3998.89</v>
      </c>
    </row>
    <row r="1282" spans="1:18">
      <c r="A1282" s="640" t="s">
        <v>1766</v>
      </c>
      <c r="B1282" s="640" t="s">
        <v>1775</v>
      </c>
      <c r="C1282" s="51" t="s">
        <v>4679</v>
      </c>
      <c r="D1282" s="51" t="s">
        <v>6604</v>
      </c>
      <c r="E1282" s="51" t="s">
        <v>6987</v>
      </c>
      <c r="F1282" s="287">
        <f t="shared" si="19"/>
        <v>998.22</v>
      </c>
      <c r="G1282" s="213">
        <v>437.72</v>
      </c>
      <c r="H1282" s="213">
        <v>0</v>
      </c>
      <c r="I1282" s="213">
        <v>0</v>
      </c>
      <c r="J1282" s="213">
        <v>0</v>
      </c>
      <c r="K1282" s="213">
        <v>0</v>
      </c>
      <c r="L1282" s="213">
        <v>0</v>
      </c>
      <c r="M1282" s="213">
        <v>0</v>
      </c>
      <c r="N1282" s="213">
        <v>560.5</v>
      </c>
      <c r="O1282" s="213">
        <v>0</v>
      </c>
      <c r="P1282" s="213">
        <v>0</v>
      </c>
      <c r="Q1282" s="213">
        <v>0</v>
      </c>
      <c r="R1282" s="213">
        <v>0</v>
      </c>
    </row>
    <row r="1283" spans="1:18">
      <c r="A1283" s="640" t="s">
        <v>1766</v>
      </c>
      <c r="B1283" s="640" t="s">
        <v>1775</v>
      </c>
      <c r="C1283" s="51" t="s">
        <v>4678</v>
      </c>
      <c r="D1283" s="51" t="s">
        <v>6603</v>
      </c>
      <c r="E1283" s="51" t="s">
        <v>6987</v>
      </c>
      <c r="F1283" s="287">
        <f t="shared" ref="F1283:F1346" si="20">SUM(G1283:Q1283)</f>
        <v>246.38</v>
      </c>
      <c r="G1283" s="213">
        <v>0</v>
      </c>
      <c r="H1283" s="213">
        <v>0</v>
      </c>
      <c r="I1283" s="213">
        <v>246.38</v>
      </c>
      <c r="J1283" s="213">
        <v>0</v>
      </c>
      <c r="K1283" s="213">
        <v>0</v>
      </c>
      <c r="L1283" s="213">
        <v>0</v>
      </c>
      <c r="M1283" s="213">
        <v>0</v>
      </c>
      <c r="N1283" s="213">
        <v>0</v>
      </c>
      <c r="O1283" s="213">
        <v>0</v>
      </c>
      <c r="P1283" s="213">
        <v>0</v>
      </c>
      <c r="Q1283" s="213">
        <v>0</v>
      </c>
      <c r="R1283" s="213">
        <v>0</v>
      </c>
    </row>
    <row r="1284" spans="1:18">
      <c r="A1284" s="640" t="s">
        <v>1766</v>
      </c>
      <c r="B1284" s="944" t="s">
        <v>6595</v>
      </c>
      <c r="C1284" s="51" t="s">
        <v>4677</v>
      </c>
      <c r="D1284" s="51" t="s">
        <v>6605</v>
      </c>
      <c r="E1284" s="51" t="s">
        <v>6987</v>
      </c>
      <c r="F1284" s="287">
        <f t="shared" si="20"/>
        <v>942.38</v>
      </c>
      <c r="G1284" s="213">
        <v>0</v>
      </c>
      <c r="H1284" s="213">
        <v>942.38</v>
      </c>
      <c r="I1284" s="213">
        <v>0</v>
      </c>
      <c r="J1284" s="213">
        <v>0</v>
      </c>
      <c r="K1284" s="213">
        <v>0</v>
      </c>
      <c r="L1284" s="213">
        <v>0</v>
      </c>
      <c r="M1284" s="213">
        <v>0</v>
      </c>
      <c r="N1284" s="213">
        <v>0</v>
      </c>
      <c r="O1284" s="213">
        <v>0</v>
      </c>
      <c r="P1284" s="213">
        <v>0</v>
      </c>
      <c r="Q1284" s="213">
        <v>0</v>
      </c>
      <c r="R1284" s="213">
        <v>1452.82</v>
      </c>
    </row>
    <row r="1285" spans="1:18">
      <c r="A1285" s="640" t="s">
        <v>1766</v>
      </c>
      <c r="B1285" s="944" t="s">
        <v>6595</v>
      </c>
      <c r="C1285" s="51" t="s">
        <v>4678</v>
      </c>
      <c r="D1285" s="51" t="s">
        <v>6603</v>
      </c>
      <c r="E1285" s="51" t="s">
        <v>6987</v>
      </c>
      <c r="F1285" s="287">
        <f t="shared" si="20"/>
        <v>360.09</v>
      </c>
      <c r="G1285" s="213">
        <v>0</v>
      </c>
      <c r="H1285" s="213">
        <v>0</v>
      </c>
      <c r="I1285" s="213">
        <v>284.27999999999997</v>
      </c>
      <c r="J1285" s="213">
        <v>75.81</v>
      </c>
      <c r="K1285" s="213">
        <v>0</v>
      </c>
      <c r="L1285" s="213">
        <v>0</v>
      </c>
      <c r="M1285" s="213">
        <v>0</v>
      </c>
      <c r="N1285" s="213">
        <v>0</v>
      </c>
      <c r="O1285" s="213">
        <v>0</v>
      </c>
      <c r="P1285" s="213">
        <v>0</v>
      </c>
      <c r="Q1285" s="213">
        <v>0</v>
      </c>
      <c r="R1285" s="213">
        <v>0</v>
      </c>
    </row>
    <row r="1286" spans="1:18">
      <c r="A1286" s="640" t="s">
        <v>1766</v>
      </c>
      <c r="B1286" s="640" t="s">
        <v>117</v>
      </c>
      <c r="C1286" s="51" t="s">
        <v>4679</v>
      </c>
      <c r="D1286" s="51" t="s">
        <v>6604</v>
      </c>
      <c r="E1286" s="51" t="s">
        <v>6987</v>
      </c>
      <c r="F1286" s="287">
        <f t="shared" si="20"/>
        <v>790.53</v>
      </c>
      <c r="G1286" s="213">
        <v>210.28</v>
      </c>
      <c r="H1286" s="213">
        <v>0</v>
      </c>
      <c r="I1286" s="213">
        <v>0</v>
      </c>
      <c r="J1286" s="213">
        <v>0</v>
      </c>
      <c r="K1286" s="213">
        <v>580.25</v>
      </c>
      <c r="L1286" s="213">
        <v>0</v>
      </c>
      <c r="M1286" s="213">
        <v>0</v>
      </c>
      <c r="N1286" s="213">
        <v>0</v>
      </c>
      <c r="O1286" s="213">
        <v>0</v>
      </c>
      <c r="P1286" s="213">
        <v>0</v>
      </c>
      <c r="Q1286" s="213">
        <v>0</v>
      </c>
      <c r="R1286" s="213">
        <v>0</v>
      </c>
    </row>
    <row r="1287" spans="1:18">
      <c r="A1287" s="640" t="s">
        <v>1766</v>
      </c>
      <c r="B1287" s="640" t="s">
        <v>117</v>
      </c>
      <c r="C1287" s="51" t="s">
        <v>4679</v>
      </c>
      <c r="D1287" s="51" t="s">
        <v>6604</v>
      </c>
      <c r="E1287" s="51" t="s">
        <v>6987</v>
      </c>
      <c r="F1287" s="287">
        <f t="shared" si="20"/>
        <v>54</v>
      </c>
      <c r="G1287" s="213">
        <v>2</v>
      </c>
      <c r="H1287" s="213">
        <v>0</v>
      </c>
      <c r="I1287" s="213">
        <v>0</v>
      </c>
      <c r="J1287" s="213">
        <v>0</v>
      </c>
      <c r="K1287" s="213">
        <v>52</v>
      </c>
      <c r="L1287" s="213">
        <v>0</v>
      </c>
      <c r="M1287" s="213">
        <v>0</v>
      </c>
      <c r="N1287" s="213">
        <v>0</v>
      </c>
      <c r="O1287" s="213">
        <v>0</v>
      </c>
      <c r="P1287" s="213">
        <v>0</v>
      </c>
      <c r="Q1287" s="213">
        <v>0</v>
      </c>
      <c r="R1287" s="213">
        <v>0</v>
      </c>
    </row>
    <row r="1288" spans="1:18">
      <c r="A1288" s="640" t="s">
        <v>1766</v>
      </c>
      <c r="B1288" s="640" t="s">
        <v>46</v>
      </c>
      <c r="C1288" s="51" t="s">
        <v>4677</v>
      </c>
      <c r="D1288" s="51" t="s">
        <v>6605</v>
      </c>
      <c r="E1288" s="51" t="s">
        <v>6987</v>
      </c>
      <c r="F1288" s="287">
        <f t="shared" si="20"/>
        <v>13749.42</v>
      </c>
      <c r="G1288" s="213">
        <v>0</v>
      </c>
      <c r="H1288" s="213">
        <v>1316.52</v>
      </c>
      <c r="I1288" s="213">
        <v>2616.59</v>
      </c>
      <c r="J1288" s="213">
        <v>1876.04</v>
      </c>
      <c r="K1288" s="213">
        <v>3102.05</v>
      </c>
      <c r="L1288" s="213">
        <v>1546.91</v>
      </c>
      <c r="M1288" s="213">
        <v>2271</v>
      </c>
      <c r="N1288" s="213">
        <v>1020.31</v>
      </c>
      <c r="O1288" s="213">
        <v>0</v>
      </c>
      <c r="P1288" s="213">
        <v>0</v>
      </c>
      <c r="Q1288" s="213">
        <v>0</v>
      </c>
      <c r="R1288" s="213">
        <v>0</v>
      </c>
    </row>
    <row r="1289" spans="1:18">
      <c r="A1289" s="640" t="s">
        <v>1766</v>
      </c>
      <c r="B1289" s="640" t="s">
        <v>46</v>
      </c>
      <c r="C1289" s="51" t="s">
        <v>4677</v>
      </c>
      <c r="D1289" s="51" t="s">
        <v>6605</v>
      </c>
      <c r="E1289" s="51" t="s">
        <v>6987</v>
      </c>
      <c r="F1289" s="287">
        <f t="shared" si="20"/>
        <v>767.19999999999993</v>
      </c>
      <c r="G1289" s="213">
        <v>0</v>
      </c>
      <c r="H1289" s="213">
        <v>73.459999999999994</v>
      </c>
      <c r="I1289" s="213">
        <v>146</v>
      </c>
      <c r="J1289" s="213">
        <v>104.68</v>
      </c>
      <c r="K1289" s="213">
        <v>173.09</v>
      </c>
      <c r="L1289" s="213">
        <v>86.32</v>
      </c>
      <c r="M1289" s="213">
        <v>126.72</v>
      </c>
      <c r="N1289" s="213">
        <v>56.93</v>
      </c>
      <c r="O1289" s="213">
        <v>0</v>
      </c>
      <c r="P1289" s="213">
        <v>0</v>
      </c>
      <c r="Q1289" s="213">
        <v>0</v>
      </c>
      <c r="R1289" s="213">
        <v>0</v>
      </c>
    </row>
    <row r="1290" spans="1:18">
      <c r="A1290" s="640" t="s">
        <v>1766</v>
      </c>
      <c r="B1290" s="640" t="s">
        <v>46</v>
      </c>
      <c r="C1290" s="51" t="s">
        <v>4679</v>
      </c>
      <c r="D1290" s="51" t="s">
        <v>6604</v>
      </c>
      <c r="E1290" s="51" t="s">
        <v>6987</v>
      </c>
      <c r="F1290" s="287">
        <f t="shared" si="20"/>
        <v>2048.5100000000002</v>
      </c>
      <c r="G1290" s="213">
        <v>0</v>
      </c>
      <c r="H1290" s="213">
        <v>173.36</v>
      </c>
      <c r="I1290" s="213">
        <v>0</v>
      </c>
      <c r="J1290" s="213">
        <v>0</v>
      </c>
      <c r="K1290" s="213">
        <v>520.08000000000004</v>
      </c>
      <c r="L1290" s="213">
        <v>0</v>
      </c>
      <c r="M1290" s="213">
        <v>0</v>
      </c>
      <c r="N1290" s="213">
        <v>0</v>
      </c>
      <c r="O1290" s="213">
        <v>0</v>
      </c>
      <c r="P1290" s="213">
        <v>264.83999999999997</v>
      </c>
      <c r="Q1290" s="213">
        <v>1090.23</v>
      </c>
      <c r="R1290" s="213">
        <v>0</v>
      </c>
    </row>
    <row r="1291" spans="1:18">
      <c r="A1291" s="640" t="s">
        <v>23</v>
      </c>
      <c r="B1291" s="640" t="s">
        <v>433</v>
      </c>
      <c r="C1291" s="51" t="s">
        <v>4677</v>
      </c>
      <c r="D1291" s="51" t="s">
        <v>6610</v>
      </c>
      <c r="E1291" s="51" t="s">
        <v>6987</v>
      </c>
      <c r="F1291" s="287">
        <f t="shared" si="20"/>
        <v>200</v>
      </c>
      <c r="G1291" s="213">
        <v>200</v>
      </c>
      <c r="H1291" s="213">
        <v>0</v>
      </c>
      <c r="I1291" s="213">
        <v>0</v>
      </c>
      <c r="J1291" s="213">
        <v>0</v>
      </c>
      <c r="K1291" s="213">
        <v>0</v>
      </c>
      <c r="L1291" s="213">
        <v>0</v>
      </c>
      <c r="M1291" s="213">
        <v>0</v>
      </c>
      <c r="N1291" s="213">
        <v>0</v>
      </c>
      <c r="O1291" s="213">
        <v>0</v>
      </c>
      <c r="P1291" s="213">
        <v>0</v>
      </c>
      <c r="Q1291" s="213">
        <v>0</v>
      </c>
      <c r="R1291" s="213">
        <v>0</v>
      </c>
    </row>
    <row r="1292" spans="1:18">
      <c r="A1292" s="640" t="s">
        <v>23</v>
      </c>
      <c r="B1292" s="640" t="s">
        <v>435</v>
      </c>
      <c r="C1292" s="51" t="s">
        <v>4679</v>
      </c>
      <c r="D1292" s="51" t="s">
        <v>6614</v>
      </c>
      <c r="E1292" s="51" t="s">
        <v>6987</v>
      </c>
      <c r="F1292" s="287">
        <f t="shared" si="20"/>
        <v>60.52</v>
      </c>
      <c r="G1292" s="213">
        <v>33.340000000000003</v>
      </c>
      <c r="H1292" s="213">
        <v>0</v>
      </c>
      <c r="I1292" s="213">
        <v>0</v>
      </c>
      <c r="J1292" s="213">
        <v>0</v>
      </c>
      <c r="K1292" s="213">
        <v>11.57</v>
      </c>
      <c r="L1292" s="213">
        <v>0</v>
      </c>
      <c r="M1292" s="213">
        <v>0</v>
      </c>
      <c r="N1292" s="213">
        <v>0</v>
      </c>
      <c r="O1292" s="213">
        <v>0</v>
      </c>
      <c r="P1292" s="213">
        <v>15.61</v>
      </c>
      <c r="Q1292" s="213">
        <v>0</v>
      </c>
      <c r="R1292" s="213">
        <v>0</v>
      </c>
    </row>
    <row r="1293" spans="1:18">
      <c r="A1293" s="640" t="s">
        <v>23</v>
      </c>
      <c r="B1293" s="640" t="s">
        <v>439</v>
      </c>
      <c r="C1293" s="51" t="s">
        <v>4679</v>
      </c>
      <c r="D1293" s="51" t="s">
        <v>6614</v>
      </c>
      <c r="E1293" s="51" t="s">
        <v>6987</v>
      </c>
      <c r="F1293" s="287">
        <f t="shared" si="20"/>
        <v>55</v>
      </c>
      <c r="G1293" s="213">
        <v>55</v>
      </c>
      <c r="H1293" s="213">
        <v>0</v>
      </c>
      <c r="I1293" s="213">
        <v>0</v>
      </c>
      <c r="J1293" s="213">
        <v>0</v>
      </c>
      <c r="K1293" s="213">
        <v>0</v>
      </c>
      <c r="L1293" s="213">
        <v>0</v>
      </c>
      <c r="M1293" s="213">
        <v>0</v>
      </c>
      <c r="N1293" s="213">
        <v>0</v>
      </c>
      <c r="O1293" s="213">
        <v>0</v>
      </c>
      <c r="P1293" s="213">
        <v>0</v>
      </c>
      <c r="Q1293" s="213">
        <v>0</v>
      </c>
      <c r="R1293" s="213">
        <v>0</v>
      </c>
    </row>
    <row r="1294" spans="1:18">
      <c r="A1294" s="640" t="s">
        <v>1524</v>
      </c>
      <c r="B1294" s="640" t="s">
        <v>1455</v>
      </c>
      <c r="C1294" s="51" t="s">
        <v>4679</v>
      </c>
      <c r="D1294" s="51" t="s">
        <v>6606</v>
      </c>
      <c r="E1294" s="51" t="s">
        <v>6987</v>
      </c>
      <c r="F1294" s="287">
        <f t="shared" si="20"/>
        <v>1039.08</v>
      </c>
      <c r="G1294" s="213">
        <v>0</v>
      </c>
      <c r="H1294" s="213">
        <v>0</v>
      </c>
      <c r="I1294" s="213">
        <v>695.63</v>
      </c>
      <c r="J1294" s="213">
        <v>0</v>
      </c>
      <c r="K1294" s="213">
        <v>0</v>
      </c>
      <c r="L1294" s="213">
        <v>0</v>
      </c>
      <c r="M1294" s="213">
        <v>0</v>
      </c>
      <c r="N1294" s="213">
        <v>0</v>
      </c>
      <c r="O1294" s="213">
        <v>0</v>
      </c>
      <c r="P1294" s="213">
        <v>0</v>
      </c>
      <c r="Q1294" s="213">
        <v>343.45</v>
      </c>
      <c r="R1294" s="213">
        <v>0</v>
      </c>
    </row>
    <row r="1295" spans="1:18">
      <c r="A1295" s="944" t="s">
        <v>47</v>
      </c>
      <c r="B1295" s="944" t="s">
        <v>508</v>
      </c>
      <c r="C1295" s="51" t="s">
        <v>4681</v>
      </c>
      <c r="D1295" s="51" t="s">
        <v>6619</v>
      </c>
      <c r="E1295" s="51" t="s">
        <v>6987</v>
      </c>
      <c r="F1295" s="287">
        <f t="shared" si="20"/>
        <v>55507.35</v>
      </c>
      <c r="G1295" s="213">
        <v>0</v>
      </c>
      <c r="H1295" s="213">
        <v>0</v>
      </c>
      <c r="I1295" s="213">
        <v>0</v>
      </c>
      <c r="J1295" s="213">
        <v>0</v>
      </c>
      <c r="K1295" s="213">
        <v>0</v>
      </c>
      <c r="L1295" s="213">
        <v>0</v>
      </c>
      <c r="M1295" s="213">
        <v>0</v>
      </c>
      <c r="N1295" s="213">
        <v>0</v>
      </c>
      <c r="O1295" s="213">
        <v>48072.32</v>
      </c>
      <c r="P1295" s="213">
        <v>7435.03</v>
      </c>
      <c r="Q1295" s="213">
        <v>0</v>
      </c>
      <c r="R1295" s="213">
        <v>0</v>
      </c>
    </row>
    <row r="1296" spans="1:18">
      <c r="A1296" s="944" t="s">
        <v>47</v>
      </c>
      <c r="B1296" s="944" t="s">
        <v>508</v>
      </c>
      <c r="C1296" s="51" t="s">
        <v>4679</v>
      </c>
      <c r="D1296" s="51" t="s">
        <v>6608</v>
      </c>
      <c r="E1296" s="51" t="s">
        <v>6987</v>
      </c>
      <c r="F1296" s="287">
        <f t="shared" si="20"/>
        <v>1375</v>
      </c>
      <c r="G1296" s="213">
        <v>0</v>
      </c>
      <c r="H1296" s="213">
        <v>335</v>
      </c>
      <c r="I1296" s="213">
        <v>0</v>
      </c>
      <c r="J1296" s="213">
        <v>0</v>
      </c>
      <c r="K1296" s="213">
        <v>0</v>
      </c>
      <c r="L1296" s="213">
        <v>0</v>
      </c>
      <c r="M1296" s="213">
        <v>670</v>
      </c>
      <c r="N1296" s="213">
        <v>0</v>
      </c>
      <c r="O1296" s="213">
        <v>0</v>
      </c>
      <c r="P1296" s="213">
        <v>0</v>
      </c>
      <c r="Q1296" s="213">
        <v>370</v>
      </c>
      <c r="R1296" s="213">
        <v>335</v>
      </c>
    </row>
    <row r="1297" spans="1:18">
      <c r="A1297" s="944" t="s">
        <v>47</v>
      </c>
      <c r="B1297" s="944" t="s">
        <v>508</v>
      </c>
      <c r="C1297" s="51" t="s">
        <v>4679</v>
      </c>
      <c r="D1297" s="51" t="s">
        <v>6608</v>
      </c>
      <c r="E1297" s="51" t="s">
        <v>6987</v>
      </c>
      <c r="F1297" s="287">
        <f t="shared" si="20"/>
        <v>357.41</v>
      </c>
      <c r="G1297" s="213">
        <v>0</v>
      </c>
      <c r="H1297" s="213">
        <v>249.11</v>
      </c>
      <c r="I1297" s="213">
        <v>0</v>
      </c>
      <c r="J1297" s="213">
        <v>0</v>
      </c>
      <c r="K1297" s="213">
        <v>0</v>
      </c>
      <c r="L1297" s="213">
        <v>0</v>
      </c>
      <c r="M1297" s="213">
        <v>108.3</v>
      </c>
      <c r="N1297" s="213">
        <v>0</v>
      </c>
      <c r="O1297" s="213">
        <v>0</v>
      </c>
      <c r="P1297" s="213">
        <v>0</v>
      </c>
      <c r="Q1297" s="213">
        <v>0</v>
      </c>
      <c r="R1297" s="213">
        <v>108.09</v>
      </c>
    </row>
    <row r="1298" spans="1:18">
      <c r="A1298" s="944" t="s">
        <v>47</v>
      </c>
      <c r="B1298" s="944" t="s">
        <v>508</v>
      </c>
      <c r="C1298" s="51" t="s">
        <v>4679</v>
      </c>
      <c r="D1298" s="51" t="s">
        <v>6608</v>
      </c>
      <c r="E1298" s="51" t="s">
        <v>6987</v>
      </c>
      <c r="F1298" s="287">
        <f t="shared" si="20"/>
        <v>0.03</v>
      </c>
      <c r="G1298" s="213">
        <v>0.03</v>
      </c>
      <c r="H1298" s="213">
        <v>0</v>
      </c>
      <c r="I1298" s="213">
        <v>0</v>
      </c>
      <c r="J1298" s="213">
        <v>0</v>
      </c>
      <c r="K1298" s="213">
        <v>0</v>
      </c>
      <c r="L1298" s="213">
        <v>0</v>
      </c>
      <c r="M1298" s="213">
        <v>0</v>
      </c>
      <c r="N1298" s="213">
        <v>0</v>
      </c>
      <c r="O1298" s="213">
        <v>0</v>
      </c>
      <c r="P1298" s="213">
        <v>0</v>
      </c>
      <c r="Q1298" s="213">
        <v>0</v>
      </c>
      <c r="R1298" s="213">
        <v>0</v>
      </c>
    </row>
    <row r="1299" spans="1:18">
      <c r="A1299" s="944" t="s">
        <v>47</v>
      </c>
      <c r="B1299" s="944" t="s">
        <v>508</v>
      </c>
      <c r="C1299" s="51" t="s">
        <v>4679</v>
      </c>
      <c r="D1299" s="51" t="s">
        <v>6608</v>
      </c>
      <c r="E1299" s="51" t="s">
        <v>6987</v>
      </c>
      <c r="F1299" s="287">
        <f t="shared" si="20"/>
        <v>4.3</v>
      </c>
      <c r="G1299" s="213">
        <v>4.3</v>
      </c>
      <c r="H1299" s="213">
        <v>0</v>
      </c>
      <c r="I1299" s="213">
        <v>0</v>
      </c>
      <c r="J1299" s="213">
        <v>0</v>
      </c>
      <c r="K1299" s="213">
        <v>0</v>
      </c>
      <c r="L1299" s="213">
        <v>0</v>
      </c>
      <c r="M1299" s="213">
        <v>0</v>
      </c>
      <c r="N1299" s="213">
        <v>0</v>
      </c>
      <c r="O1299" s="213">
        <v>0</v>
      </c>
      <c r="P1299" s="213">
        <v>0</v>
      </c>
      <c r="Q1299" s="213">
        <v>0</v>
      </c>
      <c r="R1299" s="213">
        <v>0</v>
      </c>
    </row>
    <row r="1300" spans="1:18">
      <c r="A1300" s="944" t="s">
        <v>47</v>
      </c>
      <c r="B1300" s="944" t="s">
        <v>508</v>
      </c>
      <c r="C1300" s="51" t="s">
        <v>4679</v>
      </c>
      <c r="D1300" s="51" t="s">
        <v>6608</v>
      </c>
      <c r="E1300" s="51" t="s">
        <v>6987</v>
      </c>
      <c r="F1300" s="287">
        <f t="shared" si="20"/>
        <v>378</v>
      </c>
      <c r="G1300" s="213">
        <v>378</v>
      </c>
      <c r="H1300" s="213">
        <v>0</v>
      </c>
      <c r="I1300" s="213">
        <v>0</v>
      </c>
      <c r="J1300" s="213">
        <v>0</v>
      </c>
      <c r="K1300" s="213">
        <v>0</v>
      </c>
      <c r="L1300" s="213">
        <v>0</v>
      </c>
      <c r="M1300" s="213">
        <v>0</v>
      </c>
      <c r="N1300" s="213">
        <v>0</v>
      </c>
      <c r="O1300" s="213">
        <v>0</v>
      </c>
      <c r="P1300" s="213">
        <v>0</v>
      </c>
      <c r="Q1300" s="213">
        <v>0</v>
      </c>
      <c r="R1300" s="213">
        <v>0</v>
      </c>
    </row>
    <row r="1301" spans="1:18">
      <c r="A1301" s="944" t="s">
        <v>47</v>
      </c>
      <c r="B1301" s="944" t="s">
        <v>508</v>
      </c>
      <c r="C1301" s="51" t="s">
        <v>4679</v>
      </c>
      <c r="D1301" s="51" t="s">
        <v>6608</v>
      </c>
      <c r="E1301" s="51" t="s">
        <v>6987</v>
      </c>
      <c r="F1301" s="287">
        <f t="shared" si="20"/>
        <v>0.37</v>
      </c>
      <c r="G1301" s="213">
        <v>0.37</v>
      </c>
      <c r="H1301" s="213">
        <v>0</v>
      </c>
      <c r="I1301" s="213">
        <v>0</v>
      </c>
      <c r="J1301" s="213">
        <v>0</v>
      </c>
      <c r="K1301" s="213">
        <v>0</v>
      </c>
      <c r="L1301" s="213">
        <v>0</v>
      </c>
      <c r="M1301" s="213">
        <v>0</v>
      </c>
      <c r="N1301" s="213">
        <v>0</v>
      </c>
      <c r="O1301" s="213">
        <v>0</v>
      </c>
      <c r="P1301" s="213">
        <v>0</v>
      </c>
      <c r="Q1301" s="213">
        <v>0</v>
      </c>
      <c r="R1301" s="213">
        <v>0</v>
      </c>
    </row>
    <row r="1302" spans="1:18">
      <c r="A1302" s="640" t="s">
        <v>47</v>
      </c>
      <c r="B1302" s="640" t="s">
        <v>442</v>
      </c>
      <c r="C1302" s="51" t="s">
        <v>4679</v>
      </c>
      <c r="D1302" s="51" t="s">
        <v>6608</v>
      </c>
      <c r="E1302" s="51" t="s">
        <v>6987</v>
      </c>
      <c r="F1302" s="287">
        <f t="shared" si="20"/>
        <v>42.37</v>
      </c>
      <c r="G1302" s="213">
        <v>0</v>
      </c>
      <c r="H1302" s="213">
        <v>42.37</v>
      </c>
      <c r="I1302" s="213">
        <v>0</v>
      </c>
      <c r="J1302" s="213">
        <v>0</v>
      </c>
      <c r="K1302" s="213">
        <v>0</v>
      </c>
      <c r="L1302" s="213">
        <v>0</v>
      </c>
      <c r="M1302" s="213">
        <v>0</v>
      </c>
      <c r="N1302" s="213">
        <v>0</v>
      </c>
      <c r="O1302" s="213">
        <v>0</v>
      </c>
      <c r="P1302" s="213">
        <v>0</v>
      </c>
      <c r="Q1302" s="213">
        <v>0</v>
      </c>
      <c r="R1302" s="213">
        <v>825.09</v>
      </c>
    </row>
    <row r="1303" spans="1:18">
      <c r="A1303" s="944" t="s">
        <v>1524</v>
      </c>
      <c r="B1303" s="944" t="s">
        <v>448</v>
      </c>
      <c r="C1303" s="51" t="s">
        <v>4678</v>
      </c>
      <c r="D1303" s="51" t="s">
        <v>6607</v>
      </c>
      <c r="E1303" s="51" t="s">
        <v>6987</v>
      </c>
      <c r="F1303" s="287">
        <f t="shared" si="20"/>
        <v>814.93999999999994</v>
      </c>
      <c r="G1303" s="213">
        <v>0</v>
      </c>
      <c r="H1303" s="213">
        <v>0</v>
      </c>
      <c r="I1303" s="213">
        <v>246.38</v>
      </c>
      <c r="J1303" s="213">
        <v>0</v>
      </c>
      <c r="K1303" s="213">
        <v>0</v>
      </c>
      <c r="L1303" s="213">
        <v>0</v>
      </c>
      <c r="M1303" s="213">
        <v>0</v>
      </c>
      <c r="N1303" s="213">
        <v>0</v>
      </c>
      <c r="O1303" s="213">
        <v>0</v>
      </c>
      <c r="P1303" s="213">
        <v>0</v>
      </c>
      <c r="Q1303" s="213">
        <v>568.55999999999995</v>
      </c>
      <c r="R1303" s="213">
        <v>1156.07</v>
      </c>
    </row>
    <row r="1304" spans="1:18">
      <c r="A1304" s="944" t="s">
        <v>1671</v>
      </c>
      <c r="B1304" s="640" t="s">
        <v>1641</v>
      </c>
      <c r="C1304" s="51" t="s">
        <v>4679</v>
      </c>
      <c r="D1304" s="51" t="s">
        <v>6980</v>
      </c>
      <c r="E1304" s="51" t="s">
        <v>6987</v>
      </c>
      <c r="F1304" s="287">
        <f t="shared" si="20"/>
        <v>1.23</v>
      </c>
      <c r="G1304" s="213">
        <v>0</v>
      </c>
      <c r="H1304" s="213">
        <v>1.23</v>
      </c>
      <c r="I1304" s="213">
        <v>0</v>
      </c>
      <c r="J1304" s="213">
        <v>0</v>
      </c>
      <c r="K1304" s="213">
        <v>0</v>
      </c>
      <c r="L1304" s="213">
        <v>0</v>
      </c>
      <c r="M1304" s="213">
        <v>0</v>
      </c>
      <c r="N1304" s="213">
        <v>0</v>
      </c>
      <c r="O1304" s="213">
        <v>0</v>
      </c>
      <c r="P1304" s="213">
        <v>0</v>
      </c>
      <c r="Q1304" s="213">
        <v>0</v>
      </c>
      <c r="R1304" s="213">
        <v>0</v>
      </c>
    </row>
    <row r="1305" spans="1:18">
      <c r="A1305" s="944" t="s">
        <v>1766</v>
      </c>
      <c r="B1305" s="944" t="s">
        <v>46</v>
      </c>
      <c r="C1305" s="51" t="s">
        <v>4681</v>
      </c>
      <c r="D1305" s="51" t="s">
        <v>6983</v>
      </c>
      <c r="E1305" s="51" t="s">
        <v>6987</v>
      </c>
      <c r="F1305" s="287">
        <f t="shared" si="20"/>
        <v>46966.5</v>
      </c>
      <c r="G1305" s="213"/>
      <c r="H1305" s="213"/>
      <c r="I1305" s="213"/>
      <c r="J1305" s="213">
        <v>0</v>
      </c>
      <c r="K1305" s="213">
        <v>0</v>
      </c>
      <c r="L1305" s="213">
        <v>0</v>
      </c>
      <c r="M1305" s="213">
        <v>0</v>
      </c>
      <c r="N1305" s="213">
        <v>0</v>
      </c>
      <c r="O1305" s="213">
        <v>0</v>
      </c>
      <c r="P1305" s="213">
        <v>0</v>
      </c>
      <c r="Q1305" s="213">
        <v>46966.5</v>
      </c>
      <c r="R1305" s="213">
        <v>-1065</v>
      </c>
    </row>
    <row r="1306" spans="1:18">
      <c r="A1306" s="944" t="s">
        <v>1524</v>
      </c>
      <c r="B1306" s="944" t="s">
        <v>447</v>
      </c>
      <c r="C1306" s="51" t="s">
        <v>4681</v>
      </c>
      <c r="D1306" s="51" t="s">
        <v>6984</v>
      </c>
      <c r="E1306" s="51" t="s">
        <v>6987</v>
      </c>
      <c r="F1306" s="287">
        <f t="shared" si="20"/>
        <v>26448.379999999997</v>
      </c>
      <c r="G1306" s="213"/>
      <c r="H1306" s="213"/>
      <c r="I1306" s="213"/>
      <c r="J1306" s="213">
        <v>0</v>
      </c>
      <c r="K1306" s="213">
        <v>15947</v>
      </c>
      <c r="L1306" s="213">
        <v>0</v>
      </c>
      <c r="M1306" s="213">
        <v>0</v>
      </c>
      <c r="N1306" s="213">
        <v>0</v>
      </c>
      <c r="O1306" s="213">
        <v>0</v>
      </c>
      <c r="P1306" s="213">
        <v>0</v>
      </c>
      <c r="Q1306" s="213">
        <v>10501.38</v>
      </c>
      <c r="R1306" s="213">
        <v>0</v>
      </c>
    </row>
    <row r="1307" spans="1:18">
      <c r="A1307" s="640" t="s">
        <v>1766</v>
      </c>
      <c r="B1307" s="640" t="s">
        <v>46</v>
      </c>
      <c r="C1307" s="51" t="s">
        <v>4679</v>
      </c>
      <c r="D1307" s="51" t="s">
        <v>6604</v>
      </c>
      <c r="E1307" s="51" t="s">
        <v>6987</v>
      </c>
      <c r="F1307" s="287">
        <f t="shared" si="20"/>
        <v>217.96</v>
      </c>
      <c r="G1307" s="213"/>
      <c r="H1307" s="213"/>
      <c r="I1307" s="213"/>
      <c r="J1307" s="213">
        <v>217.96</v>
      </c>
      <c r="K1307" s="213">
        <v>0</v>
      </c>
      <c r="L1307" s="213">
        <v>0</v>
      </c>
      <c r="M1307" s="213">
        <v>0</v>
      </c>
      <c r="N1307" s="213">
        <v>0</v>
      </c>
      <c r="O1307" s="213">
        <v>0</v>
      </c>
      <c r="P1307" s="213">
        <v>0</v>
      </c>
      <c r="Q1307" s="213">
        <v>0</v>
      </c>
      <c r="R1307" s="213">
        <v>0</v>
      </c>
    </row>
    <row r="1308" spans="1:18">
      <c r="A1308" s="640" t="s">
        <v>23</v>
      </c>
      <c r="B1308" s="640" t="s">
        <v>433</v>
      </c>
      <c r="C1308" s="51" t="s">
        <v>4679</v>
      </c>
      <c r="D1308" s="51" t="s">
        <v>6614</v>
      </c>
      <c r="E1308" s="51" t="s">
        <v>6987</v>
      </c>
      <c r="F1308" s="287">
        <f t="shared" si="20"/>
        <v>105.02</v>
      </c>
      <c r="G1308" s="213"/>
      <c r="H1308" s="213"/>
      <c r="I1308" s="213"/>
      <c r="J1308" s="213">
        <v>105.02</v>
      </c>
      <c r="K1308" s="213">
        <v>0</v>
      </c>
      <c r="L1308" s="213">
        <v>0</v>
      </c>
      <c r="M1308" s="213">
        <v>0</v>
      </c>
      <c r="N1308" s="213">
        <v>0</v>
      </c>
      <c r="O1308" s="213">
        <v>0</v>
      </c>
      <c r="P1308" s="213">
        <v>0</v>
      </c>
      <c r="Q1308" s="213">
        <v>0</v>
      </c>
      <c r="R1308" s="213">
        <v>0</v>
      </c>
    </row>
    <row r="1309" spans="1:18">
      <c r="A1309" s="640" t="s">
        <v>23</v>
      </c>
      <c r="B1309" s="640" t="s">
        <v>433</v>
      </c>
      <c r="C1309" s="51" t="s">
        <v>4679</v>
      </c>
      <c r="D1309" s="51" t="s">
        <v>6614</v>
      </c>
      <c r="E1309" s="51" t="s">
        <v>6987</v>
      </c>
      <c r="F1309" s="287">
        <f t="shared" si="20"/>
        <v>195.75</v>
      </c>
      <c r="G1309" s="213"/>
      <c r="H1309" s="213"/>
      <c r="I1309" s="213"/>
      <c r="J1309" s="213">
        <v>195.75</v>
      </c>
      <c r="K1309" s="213">
        <v>0</v>
      </c>
      <c r="L1309" s="213">
        <v>0</v>
      </c>
      <c r="M1309" s="213">
        <v>0</v>
      </c>
      <c r="N1309" s="213">
        <v>0</v>
      </c>
      <c r="O1309" s="213">
        <v>0</v>
      </c>
      <c r="P1309" s="213">
        <v>0</v>
      </c>
      <c r="Q1309" s="213">
        <v>0</v>
      </c>
      <c r="R1309" s="213">
        <v>0</v>
      </c>
    </row>
    <row r="1310" spans="1:18">
      <c r="A1310" s="640" t="s">
        <v>23</v>
      </c>
      <c r="B1310" s="640" t="s">
        <v>438</v>
      </c>
      <c r="C1310" s="51" t="s">
        <v>4677</v>
      </c>
      <c r="D1310" s="51" t="s">
        <v>6610</v>
      </c>
      <c r="E1310" s="51" t="s">
        <v>6987</v>
      </c>
      <c r="F1310" s="287">
        <f t="shared" si="20"/>
        <v>295.72000000000003</v>
      </c>
      <c r="G1310" s="213"/>
      <c r="H1310" s="213"/>
      <c r="I1310" s="213"/>
      <c r="J1310" s="213">
        <v>96.72</v>
      </c>
      <c r="K1310" s="213">
        <v>0</v>
      </c>
      <c r="L1310" s="213">
        <v>0</v>
      </c>
      <c r="M1310" s="213">
        <v>0</v>
      </c>
      <c r="N1310" s="213">
        <v>0</v>
      </c>
      <c r="O1310" s="213">
        <v>0</v>
      </c>
      <c r="P1310" s="213">
        <v>0</v>
      </c>
      <c r="Q1310" s="213">
        <v>199</v>
      </c>
      <c r="R1310" s="213">
        <v>0</v>
      </c>
    </row>
    <row r="1311" spans="1:18">
      <c r="A1311" s="640" t="s">
        <v>23</v>
      </c>
      <c r="B1311" s="640" t="s">
        <v>438</v>
      </c>
      <c r="C1311" s="51" t="s">
        <v>4677</v>
      </c>
      <c r="D1311" s="51" t="s">
        <v>6610</v>
      </c>
      <c r="E1311" s="51" t="s">
        <v>6987</v>
      </c>
      <c r="F1311" s="287">
        <f t="shared" si="20"/>
        <v>39.69</v>
      </c>
      <c r="G1311" s="213"/>
      <c r="H1311" s="213"/>
      <c r="I1311" s="213"/>
      <c r="J1311" s="213">
        <v>7.51</v>
      </c>
      <c r="K1311" s="213">
        <v>0</v>
      </c>
      <c r="L1311" s="213">
        <v>0</v>
      </c>
      <c r="M1311" s="213">
        <v>0</v>
      </c>
      <c r="N1311" s="213">
        <v>0</v>
      </c>
      <c r="O1311" s="213">
        <v>0</v>
      </c>
      <c r="P1311" s="213">
        <v>0</v>
      </c>
      <c r="Q1311" s="213">
        <v>32.18</v>
      </c>
      <c r="R1311" s="213">
        <v>0</v>
      </c>
    </row>
    <row r="1312" spans="1:18">
      <c r="A1312" s="640" t="s">
        <v>23</v>
      </c>
      <c r="B1312" s="640" t="s">
        <v>438</v>
      </c>
      <c r="C1312" s="51" t="s">
        <v>4677</v>
      </c>
      <c r="D1312" s="51" t="s">
        <v>6610</v>
      </c>
      <c r="E1312" s="51" t="s">
        <v>6987</v>
      </c>
      <c r="F1312" s="287">
        <f t="shared" si="20"/>
        <v>16.84</v>
      </c>
      <c r="G1312" s="213"/>
      <c r="H1312" s="213"/>
      <c r="I1312" s="213"/>
      <c r="J1312" s="213">
        <v>4.7</v>
      </c>
      <c r="K1312" s="213">
        <v>0</v>
      </c>
      <c r="L1312" s="213">
        <v>0</v>
      </c>
      <c r="M1312" s="213">
        <v>0</v>
      </c>
      <c r="N1312" s="213">
        <v>0</v>
      </c>
      <c r="O1312" s="213">
        <v>0</v>
      </c>
      <c r="P1312" s="213">
        <v>0</v>
      </c>
      <c r="Q1312" s="213">
        <v>12.14</v>
      </c>
      <c r="R1312" s="213">
        <v>0</v>
      </c>
    </row>
    <row r="1313" spans="1:18">
      <c r="A1313" s="640" t="s">
        <v>23</v>
      </c>
      <c r="B1313" s="640" t="s">
        <v>438</v>
      </c>
      <c r="C1313" s="51" t="s">
        <v>4677</v>
      </c>
      <c r="D1313" s="51" t="s">
        <v>6610</v>
      </c>
      <c r="E1313" s="51" t="s">
        <v>6987</v>
      </c>
      <c r="F1313" s="287">
        <f t="shared" si="20"/>
        <v>3.94</v>
      </c>
      <c r="G1313" s="213"/>
      <c r="H1313" s="213"/>
      <c r="I1313" s="213"/>
      <c r="J1313" s="213">
        <v>1.1000000000000001</v>
      </c>
      <c r="K1313" s="213">
        <v>0</v>
      </c>
      <c r="L1313" s="213">
        <v>0</v>
      </c>
      <c r="M1313" s="213">
        <v>0</v>
      </c>
      <c r="N1313" s="213">
        <v>0</v>
      </c>
      <c r="O1313" s="213">
        <v>0</v>
      </c>
      <c r="P1313" s="213">
        <v>0</v>
      </c>
      <c r="Q1313" s="213">
        <v>2.84</v>
      </c>
      <c r="R1313" s="213">
        <v>0</v>
      </c>
    </row>
    <row r="1314" spans="1:18">
      <c r="A1314" s="640" t="s">
        <v>23</v>
      </c>
      <c r="B1314" s="640" t="s">
        <v>438</v>
      </c>
      <c r="C1314" s="51" t="s">
        <v>4677</v>
      </c>
      <c r="D1314" s="51" t="s">
        <v>6610</v>
      </c>
      <c r="E1314" s="51" t="s">
        <v>6987</v>
      </c>
      <c r="F1314" s="287">
        <f t="shared" si="20"/>
        <v>65.489999999999995</v>
      </c>
      <c r="G1314" s="213"/>
      <c r="H1314" s="213"/>
      <c r="I1314" s="213"/>
      <c r="J1314" s="213">
        <v>24.34</v>
      </c>
      <c r="K1314" s="213">
        <v>0</v>
      </c>
      <c r="L1314" s="213">
        <v>0</v>
      </c>
      <c r="M1314" s="213">
        <v>0</v>
      </c>
      <c r="N1314" s="213">
        <v>0</v>
      </c>
      <c r="O1314" s="213">
        <v>0</v>
      </c>
      <c r="P1314" s="213">
        <v>0</v>
      </c>
      <c r="Q1314" s="213">
        <v>41.15</v>
      </c>
      <c r="R1314" s="213">
        <v>0</v>
      </c>
    </row>
    <row r="1315" spans="1:18">
      <c r="A1315" s="640" t="s">
        <v>23</v>
      </c>
      <c r="B1315" s="640" t="s">
        <v>438</v>
      </c>
      <c r="C1315" s="51" t="s">
        <v>4677</v>
      </c>
      <c r="D1315" s="51" t="s">
        <v>6610</v>
      </c>
      <c r="E1315" s="51" t="s">
        <v>6987</v>
      </c>
      <c r="F1315" s="287">
        <f t="shared" si="20"/>
        <v>0.39</v>
      </c>
      <c r="G1315" s="213"/>
      <c r="H1315" s="213"/>
      <c r="I1315" s="213"/>
      <c r="J1315" s="213">
        <v>0.12</v>
      </c>
      <c r="K1315" s="213">
        <v>0</v>
      </c>
      <c r="L1315" s="213">
        <v>0</v>
      </c>
      <c r="M1315" s="213">
        <v>0</v>
      </c>
      <c r="N1315" s="213">
        <v>0</v>
      </c>
      <c r="O1315" s="213">
        <v>0</v>
      </c>
      <c r="P1315" s="213">
        <v>0</v>
      </c>
      <c r="Q1315" s="213">
        <v>0.27</v>
      </c>
      <c r="R1315" s="213">
        <v>0</v>
      </c>
    </row>
    <row r="1316" spans="1:18">
      <c r="A1316" s="640" t="s">
        <v>23</v>
      </c>
      <c r="B1316" s="640" t="s">
        <v>438</v>
      </c>
      <c r="C1316" s="51" t="s">
        <v>4677</v>
      </c>
      <c r="D1316" s="51" t="s">
        <v>6610</v>
      </c>
      <c r="E1316" s="51" t="s">
        <v>6987</v>
      </c>
      <c r="F1316" s="287">
        <f t="shared" si="20"/>
        <v>0.85</v>
      </c>
      <c r="G1316" s="213"/>
      <c r="H1316" s="213"/>
      <c r="I1316" s="213"/>
      <c r="J1316" s="213">
        <v>0.25</v>
      </c>
      <c r="K1316" s="213">
        <v>0</v>
      </c>
      <c r="L1316" s="213">
        <v>0</v>
      </c>
      <c r="M1316" s="213">
        <v>0</v>
      </c>
      <c r="N1316" s="213">
        <v>0</v>
      </c>
      <c r="O1316" s="213">
        <v>0</v>
      </c>
      <c r="P1316" s="213">
        <v>0</v>
      </c>
      <c r="Q1316" s="213">
        <v>0.6</v>
      </c>
      <c r="R1316" s="213">
        <v>0</v>
      </c>
    </row>
    <row r="1317" spans="1:18">
      <c r="A1317" s="640" t="s">
        <v>23</v>
      </c>
      <c r="B1317" s="640" t="s">
        <v>438</v>
      </c>
      <c r="C1317" s="51" t="s">
        <v>4677</v>
      </c>
      <c r="D1317" s="51" t="s">
        <v>6610</v>
      </c>
      <c r="E1317" s="51" t="s">
        <v>6987</v>
      </c>
      <c r="F1317" s="287">
        <f t="shared" si="20"/>
        <v>0.14000000000000001</v>
      </c>
      <c r="G1317" s="213"/>
      <c r="H1317" s="213"/>
      <c r="I1317" s="213"/>
      <c r="J1317" s="213">
        <v>0.06</v>
      </c>
      <c r="K1317" s="213">
        <v>0</v>
      </c>
      <c r="L1317" s="213">
        <v>0</v>
      </c>
      <c r="M1317" s="213">
        <v>0</v>
      </c>
      <c r="N1317" s="213">
        <v>0</v>
      </c>
      <c r="O1317" s="213">
        <v>0</v>
      </c>
      <c r="P1317" s="213">
        <v>0</v>
      </c>
      <c r="Q1317" s="213">
        <v>0.08</v>
      </c>
      <c r="R1317" s="213">
        <v>0</v>
      </c>
    </row>
    <row r="1318" spans="1:18">
      <c r="A1318" s="640" t="s">
        <v>23</v>
      </c>
      <c r="B1318" s="640" t="s">
        <v>440</v>
      </c>
      <c r="C1318" s="51" t="s">
        <v>4679</v>
      </c>
      <c r="D1318" s="51" t="s">
        <v>6614</v>
      </c>
      <c r="E1318" s="51" t="s">
        <v>6987</v>
      </c>
      <c r="F1318" s="287">
        <f t="shared" si="20"/>
        <v>-0.95</v>
      </c>
      <c r="G1318" s="213"/>
      <c r="H1318" s="213"/>
      <c r="I1318" s="213"/>
      <c r="J1318" s="213">
        <v>-0.95</v>
      </c>
      <c r="K1318" s="213">
        <v>0</v>
      </c>
      <c r="L1318" s="213">
        <v>0</v>
      </c>
      <c r="M1318" s="213">
        <v>0</v>
      </c>
      <c r="N1318" s="213">
        <v>0</v>
      </c>
      <c r="O1318" s="213">
        <v>0</v>
      </c>
      <c r="P1318" s="213">
        <v>0</v>
      </c>
      <c r="Q1318" s="213">
        <v>0</v>
      </c>
      <c r="R1318" s="213">
        <v>0</v>
      </c>
    </row>
    <row r="1319" spans="1:18">
      <c r="A1319" s="640" t="s">
        <v>23</v>
      </c>
      <c r="B1319" s="640" t="s">
        <v>439</v>
      </c>
      <c r="C1319" s="51" t="s">
        <v>4679</v>
      </c>
      <c r="D1319" s="51" t="s">
        <v>6614</v>
      </c>
      <c r="E1319" s="51" t="s">
        <v>6987</v>
      </c>
      <c r="F1319" s="287">
        <f t="shared" si="20"/>
        <v>49</v>
      </c>
      <c r="G1319" s="213"/>
      <c r="H1319" s="213"/>
      <c r="I1319" s="213"/>
      <c r="J1319" s="213">
        <v>49</v>
      </c>
      <c r="K1319" s="213">
        <v>0</v>
      </c>
      <c r="L1319" s="213">
        <v>0</v>
      </c>
      <c r="M1319" s="213">
        <v>0</v>
      </c>
      <c r="N1319" s="213">
        <v>0</v>
      </c>
      <c r="O1319" s="213">
        <v>0</v>
      </c>
      <c r="P1319" s="213">
        <v>0</v>
      </c>
      <c r="Q1319" s="213">
        <v>0</v>
      </c>
      <c r="R1319" s="213">
        <v>0</v>
      </c>
    </row>
    <row r="1320" spans="1:18">
      <c r="A1320" s="640" t="s">
        <v>1524</v>
      </c>
      <c r="B1320" s="944" t="s">
        <v>295</v>
      </c>
      <c r="C1320" s="51" t="s">
        <v>4679</v>
      </c>
      <c r="D1320" s="51" t="s">
        <v>6606</v>
      </c>
      <c r="E1320" s="51" t="s">
        <v>6987</v>
      </c>
      <c r="F1320" s="287">
        <f t="shared" si="20"/>
        <v>-0.96</v>
      </c>
      <c r="G1320" s="213"/>
      <c r="H1320" s="213"/>
      <c r="I1320" s="213"/>
      <c r="J1320" s="213">
        <v>-0.96</v>
      </c>
      <c r="K1320" s="213">
        <v>0</v>
      </c>
      <c r="L1320" s="213">
        <v>0</v>
      </c>
      <c r="M1320" s="213">
        <v>0</v>
      </c>
      <c r="N1320" s="213">
        <v>0</v>
      </c>
      <c r="O1320" s="213">
        <v>0</v>
      </c>
      <c r="P1320" s="213">
        <v>0</v>
      </c>
      <c r="Q1320" s="213">
        <v>0</v>
      </c>
      <c r="R1320" s="213">
        <v>0</v>
      </c>
    </row>
    <row r="1321" spans="1:18">
      <c r="A1321" s="640" t="s">
        <v>1524</v>
      </c>
      <c r="B1321" s="640" t="s">
        <v>1224</v>
      </c>
      <c r="C1321" s="51" t="s">
        <v>4679</v>
      </c>
      <c r="D1321" s="51" t="s">
        <v>6606</v>
      </c>
      <c r="E1321" s="51" t="s">
        <v>6987</v>
      </c>
      <c r="F1321" s="287">
        <f t="shared" si="20"/>
        <v>11.09</v>
      </c>
      <c r="G1321" s="213"/>
      <c r="H1321" s="213"/>
      <c r="I1321" s="213"/>
      <c r="J1321" s="213">
        <v>11.09</v>
      </c>
      <c r="K1321" s="213">
        <v>0</v>
      </c>
      <c r="L1321" s="213">
        <v>0</v>
      </c>
      <c r="M1321" s="213">
        <v>0</v>
      </c>
      <c r="N1321" s="213">
        <v>0</v>
      </c>
      <c r="O1321" s="213">
        <v>0</v>
      </c>
      <c r="P1321" s="213">
        <v>0</v>
      </c>
      <c r="Q1321" s="213">
        <v>0</v>
      </c>
      <c r="R1321" s="213">
        <v>0</v>
      </c>
    </row>
    <row r="1322" spans="1:18">
      <c r="A1322" s="640" t="s">
        <v>1524</v>
      </c>
      <c r="B1322" s="640" t="s">
        <v>359</v>
      </c>
      <c r="C1322" s="51" t="s">
        <v>4679</v>
      </c>
      <c r="D1322" s="51" t="s">
        <v>6606</v>
      </c>
      <c r="E1322" s="51" t="s">
        <v>6987</v>
      </c>
      <c r="F1322" s="287">
        <f t="shared" si="20"/>
        <v>750</v>
      </c>
      <c r="G1322" s="213"/>
      <c r="H1322" s="213"/>
      <c r="I1322" s="213"/>
      <c r="J1322" s="213">
        <v>2200</v>
      </c>
      <c r="K1322" s="213">
        <v>0</v>
      </c>
      <c r="L1322" s="213">
        <v>-2200</v>
      </c>
      <c r="M1322" s="213">
        <v>0</v>
      </c>
      <c r="N1322" s="213">
        <v>0</v>
      </c>
      <c r="O1322" s="213">
        <v>750</v>
      </c>
      <c r="P1322" s="213">
        <v>0</v>
      </c>
      <c r="Q1322" s="213">
        <v>0</v>
      </c>
      <c r="R1322" s="213">
        <v>0</v>
      </c>
    </row>
    <row r="1323" spans="1:18">
      <c r="A1323" s="640" t="s">
        <v>1524</v>
      </c>
      <c r="B1323" s="640" t="s">
        <v>326</v>
      </c>
      <c r="C1323" s="51" t="s">
        <v>4679</v>
      </c>
      <c r="D1323" s="51" t="s">
        <v>6606</v>
      </c>
      <c r="E1323" s="51" t="s">
        <v>6987</v>
      </c>
      <c r="F1323" s="287">
        <f t="shared" si="20"/>
        <v>2984.36</v>
      </c>
      <c r="G1323" s="213"/>
      <c r="H1323" s="213"/>
      <c r="I1323" s="213"/>
      <c r="J1323" s="213">
        <v>2984.36</v>
      </c>
      <c r="K1323" s="213">
        <v>0</v>
      </c>
      <c r="L1323" s="213">
        <v>0</v>
      </c>
      <c r="M1323" s="213">
        <v>0</v>
      </c>
      <c r="N1323" s="213">
        <v>0</v>
      </c>
      <c r="O1323" s="213">
        <v>0</v>
      </c>
      <c r="P1323" s="213">
        <v>0</v>
      </c>
      <c r="Q1323" s="213">
        <v>0</v>
      </c>
      <c r="R1323" s="213">
        <v>0</v>
      </c>
    </row>
    <row r="1324" spans="1:18">
      <c r="A1324" s="944" t="s">
        <v>47</v>
      </c>
      <c r="B1324" s="944" t="s">
        <v>508</v>
      </c>
      <c r="C1324" s="51" t="s">
        <v>4679</v>
      </c>
      <c r="D1324" s="51" t="s">
        <v>6608</v>
      </c>
      <c r="E1324" s="51" t="s">
        <v>6987</v>
      </c>
      <c r="F1324" s="287">
        <f t="shared" si="20"/>
        <v>40.67</v>
      </c>
      <c r="G1324" s="213"/>
      <c r="H1324" s="213"/>
      <c r="I1324" s="213"/>
      <c r="J1324" s="213">
        <v>40.67</v>
      </c>
      <c r="K1324" s="213">
        <v>0</v>
      </c>
      <c r="L1324" s="213">
        <v>0</v>
      </c>
      <c r="M1324" s="213">
        <v>0</v>
      </c>
      <c r="N1324" s="213">
        <v>0</v>
      </c>
      <c r="O1324" s="213">
        <v>0</v>
      </c>
      <c r="P1324" s="213">
        <v>0</v>
      </c>
      <c r="Q1324" s="213">
        <v>0</v>
      </c>
      <c r="R1324" s="213">
        <v>0</v>
      </c>
    </row>
    <row r="1325" spans="1:18">
      <c r="A1325" s="944" t="s">
        <v>47</v>
      </c>
      <c r="B1325" s="944" t="s">
        <v>508</v>
      </c>
      <c r="C1325" s="51" t="s">
        <v>4679</v>
      </c>
      <c r="D1325" s="51" t="s">
        <v>6608</v>
      </c>
      <c r="E1325" s="51" t="s">
        <v>6987</v>
      </c>
      <c r="F1325" s="287">
        <f t="shared" si="20"/>
        <v>29.51</v>
      </c>
      <c r="G1325" s="213"/>
      <c r="H1325" s="213"/>
      <c r="I1325" s="213"/>
      <c r="J1325" s="213">
        <v>16.3</v>
      </c>
      <c r="K1325" s="213">
        <v>0</v>
      </c>
      <c r="L1325" s="213">
        <v>0</v>
      </c>
      <c r="M1325" s="213">
        <v>0</v>
      </c>
      <c r="N1325" s="213">
        <v>0</v>
      </c>
      <c r="O1325" s="213">
        <v>13.21</v>
      </c>
      <c r="P1325" s="213">
        <v>0</v>
      </c>
      <c r="Q1325" s="213">
        <v>0</v>
      </c>
      <c r="R1325" s="213">
        <v>0</v>
      </c>
    </row>
    <row r="1326" spans="1:18">
      <c r="A1326" s="640" t="s">
        <v>1524</v>
      </c>
      <c r="B1326" s="640" t="s">
        <v>448</v>
      </c>
      <c r="C1326" s="51" t="s">
        <v>4679</v>
      </c>
      <c r="D1326" s="51" t="s">
        <v>6606</v>
      </c>
      <c r="E1326" s="51" t="s">
        <v>6987</v>
      </c>
      <c r="F1326" s="287">
        <f t="shared" si="20"/>
        <v>119.88</v>
      </c>
      <c r="G1326" s="213"/>
      <c r="H1326" s="213"/>
      <c r="I1326" s="213"/>
      <c r="J1326" s="213">
        <v>119.88</v>
      </c>
      <c r="K1326" s="213">
        <v>0</v>
      </c>
      <c r="L1326" s="213">
        <v>0</v>
      </c>
      <c r="M1326" s="213">
        <v>0</v>
      </c>
      <c r="N1326" s="213">
        <v>0</v>
      </c>
      <c r="O1326" s="213">
        <v>0</v>
      </c>
      <c r="P1326" s="213">
        <v>0</v>
      </c>
      <c r="Q1326" s="213">
        <v>0</v>
      </c>
      <c r="R1326" s="213">
        <v>0</v>
      </c>
    </row>
    <row r="1327" spans="1:18">
      <c r="A1327" s="640" t="s">
        <v>1766</v>
      </c>
      <c r="B1327" s="640" t="s">
        <v>1775</v>
      </c>
      <c r="C1327" s="51" t="s">
        <v>4677</v>
      </c>
      <c r="D1327" s="51" t="s">
        <v>6605</v>
      </c>
      <c r="E1327" s="51" t="s">
        <v>6987</v>
      </c>
      <c r="F1327" s="287">
        <f t="shared" si="20"/>
        <v>170.1</v>
      </c>
      <c r="G1327" s="213"/>
      <c r="H1327" s="213"/>
      <c r="I1327" s="213"/>
      <c r="J1327" s="213"/>
      <c r="K1327" s="213">
        <v>170.1</v>
      </c>
      <c r="L1327" s="213">
        <v>0</v>
      </c>
      <c r="M1327" s="213">
        <v>0</v>
      </c>
      <c r="N1327" s="213">
        <v>0</v>
      </c>
      <c r="O1327" s="213">
        <v>0</v>
      </c>
      <c r="P1327" s="213">
        <v>0</v>
      </c>
      <c r="Q1327" s="213">
        <v>0</v>
      </c>
      <c r="R1327" s="213">
        <v>0</v>
      </c>
    </row>
    <row r="1328" spans="1:18">
      <c r="A1328" s="640" t="s">
        <v>1524</v>
      </c>
      <c r="B1328" s="640" t="s">
        <v>446</v>
      </c>
      <c r="C1328" s="51" t="s">
        <v>4679</v>
      </c>
      <c r="D1328" s="51" t="s">
        <v>6606</v>
      </c>
      <c r="E1328" s="51" t="s">
        <v>6987</v>
      </c>
      <c r="F1328" s="287">
        <f t="shared" si="20"/>
        <v>190.11</v>
      </c>
      <c r="G1328" s="213"/>
      <c r="H1328" s="213"/>
      <c r="I1328" s="213"/>
      <c r="J1328" s="213"/>
      <c r="K1328" s="213">
        <v>173.37</v>
      </c>
      <c r="L1328" s="213">
        <v>0</v>
      </c>
      <c r="M1328" s="213">
        <v>16.739999999999998</v>
      </c>
      <c r="N1328" s="213">
        <v>0</v>
      </c>
      <c r="O1328" s="213">
        <v>0</v>
      </c>
      <c r="P1328" s="213">
        <v>0</v>
      </c>
      <c r="Q1328" s="213">
        <v>0</v>
      </c>
      <c r="R1328" s="213">
        <v>0</v>
      </c>
    </row>
    <row r="1329" spans="1:18">
      <c r="A1329" s="640" t="s">
        <v>1524</v>
      </c>
      <c r="B1329" s="640" t="s">
        <v>1224</v>
      </c>
      <c r="C1329" s="51" t="s">
        <v>4679</v>
      </c>
      <c r="D1329" s="51" t="s">
        <v>6606</v>
      </c>
      <c r="E1329" s="51" t="s">
        <v>6987</v>
      </c>
      <c r="F1329" s="287">
        <f t="shared" si="20"/>
        <v>459.64999999999992</v>
      </c>
      <c r="G1329" s="213"/>
      <c r="H1329" s="213"/>
      <c r="I1329" s="213"/>
      <c r="J1329" s="213"/>
      <c r="K1329" s="213">
        <v>231.42</v>
      </c>
      <c r="L1329" s="213">
        <v>38.1</v>
      </c>
      <c r="M1329" s="213">
        <v>38.01</v>
      </c>
      <c r="N1329" s="213">
        <v>38.03</v>
      </c>
      <c r="O1329" s="213">
        <v>38.03</v>
      </c>
      <c r="P1329" s="213">
        <v>38.049999999999997</v>
      </c>
      <c r="Q1329" s="213">
        <v>38.01</v>
      </c>
      <c r="R1329" s="213">
        <v>76.02</v>
      </c>
    </row>
    <row r="1330" spans="1:18">
      <c r="A1330" s="944" t="s">
        <v>47</v>
      </c>
      <c r="B1330" s="944" t="s">
        <v>508</v>
      </c>
      <c r="C1330" s="51" t="s">
        <v>4677</v>
      </c>
      <c r="D1330" s="51" t="s">
        <v>6613</v>
      </c>
      <c r="E1330" s="51" t="s">
        <v>6987</v>
      </c>
      <c r="F1330" s="287">
        <f t="shared" si="20"/>
        <v>169.65</v>
      </c>
      <c r="G1330" s="213"/>
      <c r="H1330" s="213"/>
      <c r="I1330" s="213"/>
      <c r="J1330" s="213"/>
      <c r="K1330" s="213">
        <v>169.65</v>
      </c>
      <c r="L1330" s="213">
        <v>0</v>
      </c>
      <c r="M1330" s="213">
        <v>0</v>
      </c>
      <c r="N1330" s="213">
        <v>0</v>
      </c>
      <c r="O1330" s="213">
        <v>0</v>
      </c>
      <c r="P1330" s="213">
        <v>0</v>
      </c>
      <c r="Q1330" s="213">
        <v>0</v>
      </c>
      <c r="R1330" s="213">
        <v>0</v>
      </c>
    </row>
    <row r="1331" spans="1:18">
      <c r="A1331" s="944" t="s">
        <v>47</v>
      </c>
      <c r="B1331" s="944" t="s">
        <v>508</v>
      </c>
      <c r="C1331" s="51" t="s">
        <v>4678</v>
      </c>
      <c r="D1331" s="51" t="s">
        <v>6609</v>
      </c>
      <c r="E1331" s="51" t="s">
        <v>6987</v>
      </c>
      <c r="F1331" s="287">
        <f t="shared" si="20"/>
        <v>66.92</v>
      </c>
      <c r="G1331" s="213"/>
      <c r="H1331" s="213"/>
      <c r="I1331" s="213"/>
      <c r="J1331" s="213"/>
      <c r="K1331" s="213">
        <v>4.78</v>
      </c>
      <c r="L1331" s="213">
        <v>9.56</v>
      </c>
      <c r="M1331" s="213">
        <v>9.56</v>
      </c>
      <c r="N1331" s="213">
        <v>9.56</v>
      </c>
      <c r="O1331" s="213">
        <v>9.56</v>
      </c>
      <c r="P1331" s="213">
        <v>9.56</v>
      </c>
      <c r="Q1331" s="213">
        <v>14.34</v>
      </c>
      <c r="R1331" s="213">
        <v>9.56</v>
      </c>
    </row>
    <row r="1332" spans="1:18">
      <c r="A1332" s="944" t="s">
        <v>47</v>
      </c>
      <c r="B1332" s="944" t="s">
        <v>508</v>
      </c>
      <c r="C1332" s="51" t="s">
        <v>4677</v>
      </c>
      <c r="D1332" s="51" t="s">
        <v>6613</v>
      </c>
      <c r="E1332" s="51" t="s">
        <v>6987</v>
      </c>
      <c r="F1332" s="287">
        <f t="shared" si="20"/>
        <v>21.94</v>
      </c>
      <c r="G1332" s="213"/>
      <c r="H1332" s="213"/>
      <c r="I1332" s="213"/>
      <c r="J1332" s="213"/>
      <c r="K1332" s="213">
        <v>21.94</v>
      </c>
      <c r="L1332" s="213">
        <v>0</v>
      </c>
      <c r="M1332" s="213">
        <v>0</v>
      </c>
      <c r="N1332" s="213">
        <v>0</v>
      </c>
      <c r="O1332" s="213">
        <v>0</v>
      </c>
      <c r="P1332" s="213">
        <v>0</v>
      </c>
      <c r="Q1332" s="213">
        <v>0</v>
      </c>
      <c r="R1332" s="213">
        <v>0</v>
      </c>
    </row>
    <row r="1333" spans="1:18">
      <c r="A1333" s="640" t="s">
        <v>1524</v>
      </c>
      <c r="B1333" s="640" t="s">
        <v>448</v>
      </c>
      <c r="C1333" s="51" t="s">
        <v>4678</v>
      </c>
      <c r="D1333" s="51" t="s">
        <v>6607</v>
      </c>
      <c r="E1333" s="51" t="s">
        <v>6987</v>
      </c>
      <c r="F1333" s="287">
        <f t="shared" si="20"/>
        <v>208.47</v>
      </c>
      <c r="G1333" s="213"/>
      <c r="H1333" s="213"/>
      <c r="I1333" s="213"/>
      <c r="J1333" s="213"/>
      <c r="K1333" s="213">
        <v>132.66</v>
      </c>
      <c r="L1333" s="213">
        <v>75.81</v>
      </c>
      <c r="M1333" s="213">
        <v>0</v>
      </c>
      <c r="N1333" s="213">
        <v>0</v>
      </c>
      <c r="O1333" s="213">
        <v>0</v>
      </c>
      <c r="P1333" s="213">
        <v>0</v>
      </c>
      <c r="Q1333" s="213">
        <v>0</v>
      </c>
      <c r="R1333" s="213">
        <v>0</v>
      </c>
    </row>
    <row r="1334" spans="1:18">
      <c r="A1334" s="944" t="s">
        <v>47</v>
      </c>
      <c r="B1334" s="640" t="s">
        <v>1564</v>
      </c>
      <c r="C1334" s="51" t="s">
        <v>4679</v>
      </c>
      <c r="D1334" s="51" t="s">
        <v>6608</v>
      </c>
      <c r="E1334" s="51" t="s">
        <v>6987</v>
      </c>
      <c r="F1334" s="287">
        <f t="shared" si="20"/>
        <v>38.75</v>
      </c>
      <c r="G1334" s="213"/>
      <c r="H1334" s="213"/>
      <c r="I1334" s="213"/>
      <c r="J1334" s="213"/>
      <c r="K1334" s="213">
        <v>38.75</v>
      </c>
      <c r="L1334" s="213">
        <v>0</v>
      </c>
      <c r="M1334" s="213">
        <v>0</v>
      </c>
      <c r="N1334" s="213">
        <v>0</v>
      </c>
      <c r="O1334" s="213">
        <v>0</v>
      </c>
      <c r="P1334" s="213">
        <v>0</v>
      </c>
      <c r="Q1334" s="213">
        <v>0</v>
      </c>
      <c r="R1334" s="213">
        <v>0</v>
      </c>
    </row>
    <row r="1335" spans="1:18">
      <c r="A1335" s="944" t="s">
        <v>1766</v>
      </c>
      <c r="B1335" s="944" t="s">
        <v>444</v>
      </c>
      <c r="C1335" s="51" t="s">
        <v>4681</v>
      </c>
      <c r="D1335" s="51" t="s">
        <v>6983</v>
      </c>
      <c r="E1335" s="51" t="s">
        <v>6987</v>
      </c>
      <c r="F1335" s="287">
        <f t="shared" si="20"/>
        <v>10528.83</v>
      </c>
      <c r="G1335" s="213"/>
      <c r="H1335" s="213"/>
      <c r="I1335" s="213"/>
      <c r="J1335" s="213"/>
      <c r="K1335" s="213"/>
      <c r="L1335" s="213">
        <v>10528.83</v>
      </c>
      <c r="M1335" s="213">
        <v>0</v>
      </c>
      <c r="N1335" s="213">
        <v>0</v>
      </c>
      <c r="O1335" s="213">
        <v>0</v>
      </c>
      <c r="P1335" s="213">
        <v>0</v>
      </c>
      <c r="Q1335" s="213">
        <v>0</v>
      </c>
      <c r="R1335" s="213">
        <v>0</v>
      </c>
    </row>
    <row r="1336" spans="1:18">
      <c r="A1336" s="944" t="s">
        <v>1524</v>
      </c>
      <c r="B1336" s="944" t="s">
        <v>445</v>
      </c>
      <c r="C1336" s="51" t="s">
        <v>4681</v>
      </c>
      <c r="D1336" s="51" t="s">
        <v>6984</v>
      </c>
      <c r="E1336" s="51" t="s">
        <v>6987</v>
      </c>
      <c r="F1336" s="287">
        <f t="shared" si="20"/>
        <v>16846.71</v>
      </c>
      <c r="G1336" s="213"/>
      <c r="H1336" s="213"/>
      <c r="I1336" s="213"/>
      <c r="J1336" s="213"/>
      <c r="K1336" s="213"/>
      <c r="L1336" s="213">
        <v>0</v>
      </c>
      <c r="M1336" s="213">
        <v>16846.71</v>
      </c>
      <c r="N1336" s="213">
        <v>0</v>
      </c>
      <c r="O1336" s="213">
        <v>0</v>
      </c>
      <c r="P1336" s="213">
        <v>0</v>
      </c>
      <c r="Q1336" s="213">
        <v>0</v>
      </c>
      <c r="R1336" s="213">
        <v>0</v>
      </c>
    </row>
    <row r="1337" spans="1:18">
      <c r="A1337" s="640" t="s">
        <v>1766</v>
      </c>
      <c r="B1337" s="640" t="s">
        <v>1775</v>
      </c>
      <c r="C1337" s="51" t="s">
        <v>4679</v>
      </c>
      <c r="D1337" s="51" t="s">
        <v>6604</v>
      </c>
      <c r="E1337" s="51" t="s">
        <v>6987</v>
      </c>
      <c r="F1337" s="287">
        <f t="shared" si="20"/>
        <v>60.4</v>
      </c>
      <c r="G1337" s="213"/>
      <c r="H1337" s="213"/>
      <c r="I1337" s="213"/>
      <c r="J1337" s="213"/>
      <c r="K1337" s="213"/>
      <c r="L1337" s="213">
        <v>60.4</v>
      </c>
      <c r="M1337" s="213">
        <v>0</v>
      </c>
      <c r="N1337" s="213">
        <v>0</v>
      </c>
      <c r="O1337" s="213">
        <v>0</v>
      </c>
      <c r="P1337" s="213">
        <v>0</v>
      </c>
      <c r="Q1337" s="213">
        <v>0</v>
      </c>
      <c r="R1337" s="213">
        <v>0</v>
      </c>
    </row>
    <row r="1338" spans="1:18">
      <c r="A1338" s="640" t="s">
        <v>23</v>
      </c>
      <c r="B1338" s="640" t="s">
        <v>433</v>
      </c>
      <c r="C1338" s="51" t="s">
        <v>4679</v>
      </c>
      <c r="D1338" s="51" t="s">
        <v>6614</v>
      </c>
      <c r="E1338" s="51" t="s">
        <v>6987</v>
      </c>
      <c r="F1338" s="287">
        <f t="shared" si="20"/>
        <v>53.02</v>
      </c>
      <c r="G1338" s="213"/>
      <c r="H1338" s="213"/>
      <c r="I1338" s="213"/>
      <c r="J1338" s="213"/>
      <c r="K1338" s="213"/>
      <c r="L1338" s="213">
        <v>53.02</v>
      </c>
      <c r="M1338" s="213">
        <v>0</v>
      </c>
      <c r="N1338" s="213">
        <v>0</v>
      </c>
      <c r="O1338" s="213">
        <v>0</v>
      </c>
      <c r="P1338" s="213">
        <v>0</v>
      </c>
      <c r="Q1338" s="213">
        <v>0</v>
      </c>
      <c r="R1338" s="213">
        <v>0</v>
      </c>
    </row>
    <row r="1339" spans="1:18">
      <c r="A1339" s="640" t="s">
        <v>23</v>
      </c>
      <c r="B1339" s="640" t="s">
        <v>437</v>
      </c>
      <c r="C1339" s="51" t="s">
        <v>4679</v>
      </c>
      <c r="D1339" s="51" t="s">
        <v>6614</v>
      </c>
      <c r="E1339" s="51" t="s">
        <v>6987</v>
      </c>
      <c r="F1339" s="287">
        <f t="shared" si="20"/>
        <v>2360.6</v>
      </c>
      <c r="G1339" s="213"/>
      <c r="H1339" s="213"/>
      <c r="I1339" s="213"/>
      <c r="J1339" s="213"/>
      <c r="K1339" s="213"/>
      <c r="L1339" s="213">
        <v>2360.6</v>
      </c>
      <c r="M1339" s="213">
        <v>0</v>
      </c>
      <c r="N1339" s="213">
        <v>0</v>
      </c>
      <c r="O1339" s="213">
        <v>0</v>
      </c>
      <c r="P1339" s="213">
        <v>0</v>
      </c>
      <c r="Q1339" s="213">
        <v>0</v>
      </c>
      <c r="R1339" s="213">
        <v>0</v>
      </c>
    </row>
    <row r="1340" spans="1:18">
      <c r="A1340" s="640" t="s">
        <v>23</v>
      </c>
      <c r="B1340" s="640" t="s">
        <v>437</v>
      </c>
      <c r="C1340" s="51" t="s">
        <v>4679</v>
      </c>
      <c r="D1340" s="51" t="s">
        <v>6614</v>
      </c>
      <c r="E1340" s="51" t="s">
        <v>6987</v>
      </c>
      <c r="F1340" s="287">
        <f t="shared" si="20"/>
        <v>4353</v>
      </c>
      <c r="G1340" s="213"/>
      <c r="H1340" s="213"/>
      <c r="I1340" s="213"/>
      <c r="J1340" s="213"/>
      <c r="K1340" s="213"/>
      <c r="L1340" s="213">
        <v>4353</v>
      </c>
      <c r="M1340" s="213">
        <v>0</v>
      </c>
      <c r="N1340" s="213">
        <v>0</v>
      </c>
      <c r="O1340" s="213">
        <v>0</v>
      </c>
      <c r="P1340" s="213">
        <v>0</v>
      </c>
      <c r="Q1340" s="213">
        <v>0</v>
      </c>
      <c r="R1340" s="213">
        <v>0</v>
      </c>
    </row>
    <row r="1341" spans="1:18">
      <c r="A1341" s="640" t="s">
        <v>47</v>
      </c>
      <c r="B1341" s="640" t="s">
        <v>508</v>
      </c>
      <c r="C1341" s="51" t="s">
        <v>4679</v>
      </c>
      <c r="D1341" s="51" t="s">
        <v>6608</v>
      </c>
      <c r="E1341" s="51" t="s">
        <v>6987</v>
      </c>
      <c r="F1341" s="287">
        <f t="shared" si="20"/>
        <v>84.15</v>
      </c>
      <c r="G1341" s="213"/>
      <c r="H1341" s="213"/>
      <c r="I1341" s="213"/>
      <c r="J1341" s="213"/>
      <c r="K1341" s="213"/>
      <c r="L1341" s="213">
        <v>84.15</v>
      </c>
      <c r="M1341" s="213">
        <v>0</v>
      </c>
      <c r="N1341" s="213">
        <v>0</v>
      </c>
      <c r="O1341" s="213">
        <v>0</v>
      </c>
      <c r="P1341" s="213">
        <v>0</v>
      </c>
      <c r="Q1341" s="213">
        <v>0</v>
      </c>
      <c r="R1341" s="213">
        <v>0</v>
      </c>
    </row>
    <row r="1342" spans="1:18">
      <c r="A1342" s="640" t="s">
        <v>47</v>
      </c>
      <c r="B1342" s="640" t="s">
        <v>1564</v>
      </c>
      <c r="C1342" s="51" t="s">
        <v>4679</v>
      </c>
      <c r="D1342" s="51" t="s">
        <v>6608</v>
      </c>
      <c r="E1342" s="51" t="s">
        <v>6987</v>
      </c>
      <c r="F1342" s="287">
        <f t="shared" si="20"/>
        <v>963</v>
      </c>
      <c r="G1342" s="213"/>
      <c r="H1342" s="213"/>
      <c r="I1342" s="213"/>
      <c r="J1342" s="213"/>
      <c r="K1342" s="213"/>
      <c r="L1342" s="213">
        <v>63</v>
      </c>
      <c r="M1342" s="213">
        <v>0</v>
      </c>
      <c r="N1342" s="213">
        <v>900</v>
      </c>
      <c r="O1342" s="213">
        <v>0</v>
      </c>
      <c r="P1342" s="213">
        <v>0</v>
      </c>
      <c r="Q1342" s="213">
        <v>0</v>
      </c>
      <c r="R1342" s="213">
        <v>0</v>
      </c>
    </row>
    <row r="1343" spans="1:18">
      <c r="A1343" s="640" t="s">
        <v>1766</v>
      </c>
      <c r="B1343" s="640" t="s">
        <v>46</v>
      </c>
      <c r="C1343" s="51" t="s">
        <v>4677</v>
      </c>
      <c r="D1343" s="51" t="s">
        <v>6605</v>
      </c>
      <c r="E1343" s="51" t="s">
        <v>6987</v>
      </c>
      <c r="F1343" s="287">
        <f t="shared" si="20"/>
        <v>1726.2</v>
      </c>
      <c r="G1343" s="213"/>
      <c r="H1343" s="213"/>
      <c r="I1343" s="213"/>
      <c r="J1343" s="213"/>
      <c r="K1343" s="213"/>
      <c r="L1343" s="213">
        <v>1726.2</v>
      </c>
      <c r="M1343" s="213">
        <v>0</v>
      </c>
      <c r="N1343" s="213">
        <v>0</v>
      </c>
      <c r="O1343" s="213">
        <v>0</v>
      </c>
      <c r="P1343" s="213">
        <v>0</v>
      </c>
      <c r="Q1343" s="213">
        <v>0</v>
      </c>
      <c r="R1343" s="213">
        <v>0</v>
      </c>
    </row>
    <row r="1344" spans="1:18">
      <c r="A1344" s="640" t="s">
        <v>1524</v>
      </c>
      <c r="B1344" s="640" t="s">
        <v>448</v>
      </c>
      <c r="C1344" s="51" t="s">
        <v>4677</v>
      </c>
      <c r="D1344" s="51" t="s">
        <v>6612</v>
      </c>
      <c r="E1344" s="51" t="s">
        <v>6987</v>
      </c>
      <c r="F1344" s="287">
        <f t="shared" si="20"/>
        <v>14788</v>
      </c>
      <c r="G1344" s="213"/>
      <c r="H1344" s="213"/>
      <c r="I1344" s="213"/>
      <c r="J1344" s="213"/>
      <c r="K1344" s="213"/>
      <c r="L1344" s="213">
        <v>1200</v>
      </c>
      <c r="M1344" s="213">
        <v>2428</v>
      </c>
      <c r="N1344" s="213">
        <v>2480</v>
      </c>
      <c r="O1344" s="213">
        <v>2480</v>
      </c>
      <c r="P1344" s="213">
        <v>2480</v>
      </c>
      <c r="Q1344" s="213">
        <v>3720</v>
      </c>
      <c r="R1344" s="213">
        <v>3782</v>
      </c>
    </row>
    <row r="1345" spans="1:18">
      <c r="A1345" s="640" t="s">
        <v>1524</v>
      </c>
      <c r="B1345" s="640" t="s">
        <v>448</v>
      </c>
      <c r="C1345" s="51" t="s">
        <v>4677</v>
      </c>
      <c r="D1345" s="51" t="s">
        <v>6612</v>
      </c>
      <c r="E1345" s="51" t="s">
        <v>6987</v>
      </c>
      <c r="F1345" s="287">
        <f t="shared" si="20"/>
        <v>829.45999999999992</v>
      </c>
      <c r="G1345" s="213"/>
      <c r="H1345" s="213"/>
      <c r="I1345" s="213"/>
      <c r="J1345" s="213"/>
      <c r="K1345" s="213"/>
      <c r="L1345" s="213">
        <v>66.959999999999994</v>
      </c>
      <c r="M1345" s="213">
        <v>135.47999999999999</v>
      </c>
      <c r="N1345" s="213">
        <v>138.38</v>
      </c>
      <c r="O1345" s="213">
        <v>138.97999999999999</v>
      </c>
      <c r="P1345" s="213">
        <v>140.03</v>
      </c>
      <c r="Q1345" s="213">
        <v>209.63</v>
      </c>
      <c r="R1345" s="213">
        <v>59.4</v>
      </c>
    </row>
    <row r="1346" spans="1:18">
      <c r="A1346" s="640" t="s">
        <v>1766</v>
      </c>
      <c r="B1346" s="640" t="s">
        <v>1775</v>
      </c>
      <c r="C1346" s="51" t="s">
        <v>4677</v>
      </c>
      <c r="D1346" s="51" t="s">
        <v>6605</v>
      </c>
      <c r="E1346" s="51" t="s">
        <v>6987</v>
      </c>
      <c r="F1346" s="287">
        <f t="shared" si="20"/>
        <v>186.88</v>
      </c>
      <c r="G1346" s="213"/>
      <c r="H1346" s="213"/>
      <c r="I1346" s="213"/>
      <c r="J1346" s="213"/>
      <c r="K1346" s="213"/>
      <c r="L1346" s="213"/>
      <c r="M1346" s="213">
        <v>35.659999999999997</v>
      </c>
      <c r="N1346" s="213">
        <v>32.770000000000003</v>
      </c>
      <c r="O1346" s="213">
        <v>33.340000000000003</v>
      </c>
      <c r="P1346" s="213">
        <v>33.78</v>
      </c>
      <c r="Q1346" s="213">
        <v>51.33</v>
      </c>
      <c r="R1346" s="213">
        <v>54.34</v>
      </c>
    </row>
    <row r="1347" spans="1:18">
      <c r="A1347" s="640" t="s">
        <v>1766</v>
      </c>
      <c r="B1347" s="640" t="s">
        <v>117</v>
      </c>
      <c r="C1347" s="51" t="s">
        <v>4677</v>
      </c>
      <c r="D1347" s="51" t="s">
        <v>6605</v>
      </c>
      <c r="E1347" s="51" t="s">
        <v>6987</v>
      </c>
      <c r="F1347" s="287">
        <f t="shared" ref="F1347:F1410" si="21">SUM(G1347:Q1347)</f>
        <v>20</v>
      </c>
      <c r="G1347" s="213"/>
      <c r="H1347" s="213"/>
      <c r="I1347" s="213"/>
      <c r="J1347" s="213"/>
      <c r="K1347" s="213"/>
      <c r="L1347" s="213"/>
      <c r="M1347" s="213">
        <v>4</v>
      </c>
      <c r="N1347" s="213">
        <v>4</v>
      </c>
      <c r="O1347" s="213">
        <v>4</v>
      </c>
      <c r="P1347" s="213">
        <v>4</v>
      </c>
      <c r="Q1347" s="213">
        <v>4</v>
      </c>
      <c r="R1347" s="213">
        <v>6.35</v>
      </c>
    </row>
    <row r="1348" spans="1:18">
      <c r="A1348" s="640" t="s">
        <v>1766</v>
      </c>
      <c r="B1348" s="640" t="s">
        <v>115</v>
      </c>
      <c r="C1348" s="51" t="s">
        <v>4677</v>
      </c>
      <c r="D1348" s="51" t="s">
        <v>6605</v>
      </c>
      <c r="E1348" s="51" t="s">
        <v>6987</v>
      </c>
      <c r="F1348" s="287">
        <f t="shared" si="21"/>
        <v>139.79999999999998</v>
      </c>
      <c r="G1348" s="213"/>
      <c r="H1348" s="213"/>
      <c r="I1348" s="213"/>
      <c r="J1348" s="213"/>
      <c r="K1348" s="213"/>
      <c r="L1348" s="213"/>
      <c r="M1348" s="213">
        <v>33.03</v>
      </c>
      <c r="N1348" s="213">
        <v>33.54</v>
      </c>
      <c r="O1348" s="213">
        <v>14.52</v>
      </c>
      <c r="P1348" s="213">
        <v>14.52</v>
      </c>
      <c r="Q1348" s="213">
        <v>44.19</v>
      </c>
      <c r="R1348" s="213">
        <v>58.56</v>
      </c>
    </row>
    <row r="1349" spans="1:18">
      <c r="A1349" s="640" t="s">
        <v>23</v>
      </c>
      <c r="B1349" s="640" t="s">
        <v>435</v>
      </c>
      <c r="C1349" s="51" t="s">
        <v>4677</v>
      </c>
      <c r="D1349" s="51" t="s">
        <v>6610</v>
      </c>
      <c r="E1349" s="51" t="s">
        <v>6987</v>
      </c>
      <c r="F1349" s="287">
        <f t="shared" si="21"/>
        <v>47.82</v>
      </c>
      <c r="G1349" s="213"/>
      <c r="H1349" s="213"/>
      <c r="I1349" s="213"/>
      <c r="J1349" s="213"/>
      <c r="K1349" s="213"/>
      <c r="L1349" s="213"/>
      <c r="M1349" s="213">
        <v>12.4</v>
      </c>
      <c r="N1349" s="213">
        <v>5.99</v>
      </c>
      <c r="O1349" s="213">
        <v>5.0199999999999996</v>
      </c>
      <c r="P1349" s="213">
        <v>5.38</v>
      </c>
      <c r="Q1349" s="213">
        <v>19.03</v>
      </c>
      <c r="R1349" s="213">
        <v>20.56</v>
      </c>
    </row>
    <row r="1350" spans="1:18">
      <c r="A1350" s="640" t="s">
        <v>23</v>
      </c>
      <c r="B1350" s="640" t="s">
        <v>435</v>
      </c>
      <c r="C1350" s="51" t="s">
        <v>4679</v>
      </c>
      <c r="D1350" s="51" t="s">
        <v>6614</v>
      </c>
      <c r="E1350" s="51" t="s">
        <v>6987</v>
      </c>
      <c r="F1350" s="287">
        <f t="shared" si="21"/>
        <v>10</v>
      </c>
      <c r="G1350" s="213"/>
      <c r="H1350" s="213"/>
      <c r="I1350" s="213"/>
      <c r="J1350" s="213"/>
      <c r="K1350" s="213"/>
      <c r="L1350" s="213"/>
      <c r="M1350" s="213">
        <v>10</v>
      </c>
      <c r="N1350" s="213">
        <v>0</v>
      </c>
      <c r="O1350" s="213">
        <v>0</v>
      </c>
      <c r="P1350" s="213">
        <v>0</v>
      </c>
      <c r="Q1350" s="213">
        <v>0</v>
      </c>
      <c r="R1350" s="213">
        <v>102.75</v>
      </c>
    </row>
    <row r="1351" spans="1:18">
      <c r="A1351" s="640" t="s">
        <v>23</v>
      </c>
      <c r="B1351" s="640" t="s">
        <v>437</v>
      </c>
      <c r="C1351" s="51" t="s">
        <v>4677</v>
      </c>
      <c r="D1351" s="51" t="s">
        <v>6610</v>
      </c>
      <c r="E1351" s="51" t="s">
        <v>6987</v>
      </c>
      <c r="F1351" s="287">
        <f t="shared" si="21"/>
        <v>128.53</v>
      </c>
      <c r="G1351" s="213"/>
      <c r="H1351" s="213"/>
      <c r="I1351" s="213"/>
      <c r="J1351" s="213"/>
      <c r="K1351" s="213"/>
      <c r="L1351" s="213"/>
      <c r="M1351" s="213">
        <v>16.46</v>
      </c>
      <c r="N1351" s="213">
        <v>28.35</v>
      </c>
      <c r="O1351" s="213">
        <v>32.869999999999997</v>
      </c>
      <c r="P1351" s="213">
        <v>30.88</v>
      </c>
      <c r="Q1351" s="213">
        <v>19.97</v>
      </c>
      <c r="R1351" s="213">
        <v>22.83</v>
      </c>
    </row>
    <row r="1352" spans="1:18">
      <c r="A1352" s="640" t="s">
        <v>23</v>
      </c>
      <c r="B1352" s="640" t="s">
        <v>440</v>
      </c>
      <c r="C1352" s="51" t="s">
        <v>4677</v>
      </c>
      <c r="D1352" s="51" t="s">
        <v>6610</v>
      </c>
      <c r="E1352" s="51" t="s">
        <v>6987</v>
      </c>
      <c r="F1352" s="287">
        <f t="shared" si="21"/>
        <v>154.13</v>
      </c>
      <c r="G1352" s="213"/>
      <c r="H1352" s="213"/>
      <c r="I1352" s="213"/>
      <c r="J1352" s="213"/>
      <c r="K1352" s="213"/>
      <c r="L1352" s="213"/>
      <c r="M1352" s="213">
        <v>29.77</v>
      </c>
      <c r="N1352" s="213">
        <v>29.22</v>
      </c>
      <c r="O1352" s="213">
        <v>30.58</v>
      </c>
      <c r="P1352" s="213">
        <v>25.45</v>
      </c>
      <c r="Q1352" s="213">
        <v>39.11</v>
      </c>
      <c r="R1352" s="213">
        <v>66.36</v>
      </c>
    </row>
    <row r="1353" spans="1:18">
      <c r="A1353" s="640" t="s">
        <v>23</v>
      </c>
      <c r="B1353" s="640" t="s">
        <v>436</v>
      </c>
      <c r="C1353" s="51" t="s">
        <v>4677</v>
      </c>
      <c r="D1353" s="51" t="s">
        <v>6610</v>
      </c>
      <c r="E1353" s="51" t="s">
        <v>6987</v>
      </c>
      <c r="F1353" s="287">
        <f t="shared" si="21"/>
        <v>4908.29</v>
      </c>
      <c r="G1353" s="213"/>
      <c r="H1353" s="213"/>
      <c r="I1353" s="213"/>
      <c r="J1353" s="213"/>
      <c r="K1353" s="213"/>
      <c r="L1353" s="213"/>
      <c r="M1353" s="213">
        <v>4908.29</v>
      </c>
      <c r="N1353" s="213">
        <v>0</v>
      </c>
      <c r="O1353" s="213">
        <v>0</v>
      </c>
      <c r="P1353" s="213">
        <v>0</v>
      </c>
      <c r="Q1353" s="213">
        <v>0</v>
      </c>
      <c r="R1353" s="213">
        <v>0</v>
      </c>
    </row>
    <row r="1354" spans="1:18">
      <c r="A1354" s="640" t="s">
        <v>23</v>
      </c>
      <c r="B1354" s="640" t="s">
        <v>436</v>
      </c>
      <c r="C1354" s="51" t="s">
        <v>4677</v>
      </c>
      <c r="D1354" s="51" t="s">
        <v>6610</v>
      </c>
      <c r="E1354" s="51" t="s">
        <v>6987</v>
      </c>
      <c r="F1354" s="287">
        <f t="shared" si="21"/>
        <v>63.6</v>
      </c>
      <c r="G1354" s="213"/>
      <c r="H1354" s="213"/>
      <c r="I1354" s="213"/>
      <c r="J1354" s="213"/>
      <c r="K1354" s="213"/>
      <c r="L1354" s="213"/>
      <c r="M1354" s="213">
        <v>3.6</v>
      </c>
      <c r="N1354" s="213">
        <v>14.4</v>
      </c>
      <c r="O1354" s="213">
        <v>0</v>
      </c>
      <c r="P1354" s="213">
        <v>12</v>
      </c>
      <c r="Q1354" s="213">
        <v>33.6</v>
      </c>
      <c r="R1354" s="213">
        <v>33.6</v>
      </c>
    </row>
    <row r="1355" spans="1:18">
      <c r="A1355" s="640" t="s">
        <v>23</v>
      </c>
      <c r="B1355" s="640" t="s">
        <v>436</v>
      </c>
      <c r="C1355" s="51" t="s">
        <v>4677</v>
      </c>
      <c r="D1355" s="51" t="s">
        <v>6610</v>
      </c>
      <c r="E1355" s="51" t="s">
        <v>6987</v>
      </c>
      <c r="F1355" s="287">
        <f t="shared" si="21"/>
        <v>111.64</v>
      </c>
      <c r="G1355" s="213"/>
      <c r="H1355" s="213"/>
      <c r="I1355" s="213"/>
      <c r="J1355" s="213"/>
      <c r="K1355" s="213"/>
      <c r="L1355" s="213"/>
      <c r="M1355" s="213">
        <v>12.76</v>
      </c>
      <c r="N1355" s="213">
        <v>21</v>
      </c>
      <c r="O1355" s="213">
        <v>24.17</v>
      </c>
      <c r="P1355" s="213">
        <v>21.46</v>
      </c>
      <c r="Q1355" s="213">
        <v>32.25</v>
      </c>
      <c r="R1355" s="213">
        <v>35.19</v>
      </c>
    </row>
    <row r="1356" spans="1:18">
      <c r="A1356" s="640" t="s">
        <v>23</v>
      </c>
      <c r="B1356" s="640" t="s">
        <v>439</v>
      </c>
      <c r="C1356" s="51" t="s">
        <v>4677</v>
      </c>
      <c r="D1356" s="51" t="s">
        <v>6610</v>
      </c>
      <c r="E1356" s="51" t="s">
        <v>6987</v>
      </c>
      <c r="F1356" s="287">
        <f t="shared" si="21"/>
        <v>176.24</v>
      </c>
      <c r="G1356" s="213"/>
      <c r="H1356" s="213"/>
      <c r="I1356" s="213"/>
      <c r="J1356" s="213"/>
      <c r="K1356" s="213"/>
      <c r="L1356" s="213"/>
      <c r="M1356" s="213">
        <v>34</v>
      </c>
      <c r="N1356" s="213">
        <v>30.62</v>
      </c>
      <c r="O1356" s="213">
        <v>27.26</v>
      </c>
      <c r="P1356" s="213">
        <v>30.64</v>
      </c>
      <c r="Q1356" s="213">
        <v>53.72</v>
      </c>
      <c r="R1356" s="213">
        <v>52.49</v>
      </c>
    </row>
    <row r="1357" spans="1:18">
      <c r="A1357" s="640" t="s">
        <v>1524</v>
      </c>
      <c r="B1357" s="640" t="s">
        <v>1913</v>
      </c>
      <c r="C1357" s="51" t="s">
        <v>4677</v>
      </c>
      <c r="D1357" s="51" t="s">
        <v>6612</v>
      </c>
      <c r="E1357" s="51" t="s">
        <v>6987</v>
      </c>
      <c r="F1357" s="287">
        <f t="shared" si="21"/>
        <v>306.83999999999997</v>
      </c>
      <c r="G1357" s="213"/>
      <c r="H1357" s="213"/>
      <c r="I1357" s="213"/>
      <c r="J1357" s="213"/>
      <c r="K1357" s="213"/>
      <c r="L1357" s="213"/>
      <c r="M1357" s="213">
        <v>306.83999999999997</v>
      </c>
      <c r="N1357" s="213">
        <v>0</v>
      </c>
      <c r="O1357" s="213">
        <v>0</v>
      </c>
      <c r="P1357" s="213">
        <v>0</v>
      </c>
      <c r="Q1357" s="213">
        <v>0</v>
      </c>
      <c r="R1357" s="213">
        <v>314.51</v>
      </c>
    </row>
    <row r="1358" spans="1:18">
      <c r="A1358" s="640" t="s">
        <v>1524</v>
      </c>
      <c r="B1358" s="640" t="s">
        <v>1224</v>
      </c>
      <c r="C1358" s="51" t="s">
        <v>4679</v>
      </c>
      <c r="D1358" s="51" t="s">
        <v>6606</v>
      </c>
      <c r="E1358" s="51" t="s">
        <v>6987</v>
      </c>
      <c r="F1358" s="287">
        <f t="shared" si="21"/>
        <v>18</v>
      </c>
      <c r="G1358" s="213"/>
      <c r="H1358" s="213"/>
      <c r="I1358" s="213"/>
      <c r="J1358" s="213"/>
      <c r="K1358" s="213"/>
      <c r="L1358" s="213"/>
      <c r="M1358" s="213">
        <v>18</v>
      </c>
      <c r="N1358" s="213">
        <v>0</v>
      </c>
      <c r="O1358" s="213">
        <v>0</v>
      </c>
      <c r="P1358" s="213">
        <v>0</v>
      </c>
      <c r="Q1358" s="213">
        <v>0</v>
      </c>
      <c r="R1358" s="213">
        <v>0</v>
      </c>
    </row>
    <row r="1359" spans="1:18">
      <c r="A1359" s="640" t="s">
        <v>1524</v>
      </c>
      <c r="B1359" s="640" t="s">
        <v>1224</v>
      </c>
      <c r="C1359" s="51" t="s">
        <v>4679</v>
      </c>
      <c r="D1359" s="51" t="s">
        <v>6606</v>
      </c>
      <c r="E1359" s="51" t="s">
        <v>6987</v>
      </c>
      <c r="F1359" s="287">
        <f t="shared" si="21"/>
        <v>292.52</v>
      </c>
      <c r="G1359" s="213"/>
      <c r="H1359" s="213"/>
      <c r="I1359" s="213"/>
      <c r="J1359" s="213"/>
      <c r="K1359" s="213"/>
      <c r="L1359" s="213"/>
      <c r="M1359" s="213">
        <v>292.52</v>
      </c>
      <c r="N1359" s="213">
        <v>0</v>
      </c>
      <c r="O1359" s="213">
        <v>0</v>
      </c>
      <c r="P1359" s="213">
        <v>0</v>
      </c>
      <c r="Q1359" s="213">
        <v>0</v>
      </c>
      <c r="R1359" s="213">
        <v>0</v>
      </c>
    </row>
    <row r="1360" spans="1:18">
      <c r="A1360" s="640" t="s">
        <v>1524</v>
      </c>
      <c r="B1360" s="640" t="s">
        <v>359</v>
      </c>
      <c r="C1360" s="51" t="s">
        <v>4679</v>
      </c>
      <c r="D1360" s="51" t="s">
        <v>6606</v>
      </c>
      <c r="E1360" s="51" t="s">
        <v>6987</v>
      </c>
      <c r="F1360" s="287">
        <f t="shared" si="21"/>
        <v>317.45</v>
      </c>
      <c r="G1360" s="213"/>
      <c r="H1360" s="213"/>
      <c r="I1360" s="213"/>
      <c r="J1360" s="213"/>
      <c r="K1360" s="213"/>
      <c r="L1360" s="213"/>
      <c r="M1360" s="213">
        <v>317.45</v>
      </c>
      <c r="N1360" s="213">
        <v>0</v>
      </c>
      <c r="O1360" s="213">
        <v>0</v>
      </c>
      <c r="P1360" s="213">
        <v>0</v>
      </c>
      <c r="Q1360" s="213">
        <v>0</v>
      </c>
      <c r="R1360" s="213">
        <v>0</v>
      </c>
    </row>
    <row r="1361" spans="1:18">
      <c r="A1361" s="640" t="s">
        <v>1766</v>
      </c>
      <c r="B1361" s="640" t="s">
        <v>444</v>
      </c>
      <c r="C1361" s="51" t="s">
        <v>4679</v>
      </c>
      <c r="D1361" s="51" t="s">
        <v>6604</v>
      </c>
      <c r="E1361" s="51" t="s">
        <v>6987</v>
      </c>
      <c r="F1361" s="287">
        <f t="shared" si="21"/>
        <v>57.120000000000005</v>
      </c>
      <c r="G1361" s="213"/>
      <c r="H1361" s="213"/>
      <c r="I1361" s="213"/>
      <c r="J1361" s="213"/>
      <c r="K1361" s="213"/>
      <c r="L1361" s="213"/>
      <c r="M1361" s="213">
        <v>34.450000000000003</v>
      </c>
      <c r="N1361" s="213">
        <v>0</v>
      </c>
      <c r="O1361" s="213">
        <v>22.67</v>
      </c>
      <c r="P1361" s="213">
        <v>0</v>
      </c>
      <c r="Q1361" s="213">
        <v>0</v>
      </c>
      <c r="R1361" s="213">
        <v>0</v>
      </c>
    </row>
    <row r="1362" spans="1:18">
      <c r="A1362" s="640" t="s">
        <v>1766</v>
      </c>
      <c r="B1362" s="640" t="s">
        <v>444</v>
      </c>
      <c r="C1362" s="51" t="s">
        <v>4679</v>
      </c>
      <c r="D1362" s="51" t="s">
        <v>6604</v>
      </c>
      <c r="E1362" s="51" t="s">
        <v>6987</v>
      </c>
      <c r="F1362" s="287">
        <f t="shared" si="21"/>
        <v>450.96000000000004</v>
      </c>
      <c r="G1362" s="213"/>
      <c r="H1362" s="213"/>
      <c r="I1362" s="213"/>
      <c r="J1362" s="213"/>
      <c r="K1362" s="213"/>
      <c r="L1362" s="213"/>
      <c r="M1362" s="213">
        <v>13.85</v>
      </c>
      <c r="N1362" s="213">
        <v>14.36</v>
      </c>
      <c r="O1362" s="213">
        <v>0</v>
      </c>
      <c r="P1362" s="213">
        <v>197.36</v>
      </c>
      <c r="Q1362" s="213">
        <v>225.39</v>
      </c>
      <c r="R1362" s="213">
        <v>297.54000000000002</v>
      </c>
    </row>
    <row r="1363" spans="1:18">
      <c r="A1363" s="640" t="s">
        <v>47</v>
      </c>
      <c r="B1363" s="640" t="s">
        <v>1564</v>
      </c>
      <c r="C1363" s="51" t="s">
        <v>4679</v>
      </c>
      <c r="D1363" s="51" t="s">
        <v>6608</v>
      </c>
      <c r="E1363" s="51" t="s">
        <v>6987</v>
      </c>
      <c r="F1363" s="287">
        <f t="shared" si="21"/>
        <v>216.41</v>
      </c>
      <c r="G1363" s="213"/>
      <c r="H1363" s="213"/>
      <c r="I1363" s="213"/>
      <c r="J1363" s="213"/>
      <c r="K1363" s="213"/>
      <c r="L1363" s="213"/>
      <c r="M1363" s="213">
        <v>216.41</v>
      </c>
      <c r="N1363" s="213">
        <v>0</v>
      </c>
      <c r="O1363" s="213">
        <v>0</v>
      </c>
      <c r="P1363" s="213">
        <v>0</v>
      </c>
      <c r="Q1363" s="213">
        <v>0</v>
      </c>
      <c r="R1363" s="213">
        <v>0</v>
      </c>
    </row>
    <row r="1364" spans="1:18">
      <c r="A1364" s="640" t="s">
        <v>1524</v>
      </c>
      <c r="B1364" s="640" t="s">
        <v>448</v>
      </c>
      <c r="C1364" s="51" t="s">
        <v>4677</v>
      </c>
      <c r="D1364" s="51" t="s">
        <v>6612</v>
      </c>
      <c r="E1364" s="51" t="s">
        <v>6987</v>
      </c>
      <c r="F1364" s="287">
        <f t="shared" si="21"/>
        <v>20</v>
      </c>
      <c r="G1364" s="213"/>
      <c r="H1364" s="213"/>
      <c r="I1364" s="213"/>
      <c r="J1364" s="213"/>
      <c r="K1364" s="213"/>
      <c r="L1364" s="213"/>
      <c r="M1364" s="213">
        <v>4</v>
      </c>
      <c r="N1364" s="213">
        <v>4</v>
      </c>
      <c r="O1364" s="213">
        <v>4</v>
      </c>
      <c r="P1364" s="213">
        <v>4</v>
      </c>
      <c r="Q1364" s="213">
        <v>4</v>
      </c>
      <c r="R1364" s="213">
        <v>6.3</v>
      </c>
    </row>
    <row r="1365" spans="1:18">
      <c r="A1365" s="640" t="s">
        <v>1766</v>
      </c>
      <c r="B1365" s="640" t="s">
        <v>46</v>
      </c>
      <c r="C1365" s="51" t="s">
        <v>4679</v>
      </c>
      <c r="D1365" s="51" t="s">
        <v>6604</v>
      </c>
      <c r="E1365" s="51" t="s">
        <v>6987</v>
      </c>
      <c r="F1365" s="287">
        <f t="shared" si="21"/>
        <v>1110</v>
      </c>
      <c r="G1365" s="213"/>
      <c r="H1365" s="213"/>
      <c r="I1365" s="213"/>
      <c r="J1365" s="213"/>
      <c r="K1365" s="213"/>
      <c r="L1365" s="213"/>
      <c r="M1365" s="213"/>
      <c r="N1365" s="213">
        <v>1110</v>
      </c>
      <c r="O1365" s="213">
        <v>0</v>
      </c>
      <c r="P1365" s="213">
        <v>0</v>
      </c>
      <c r="Q1365" s="213">
        <v>0</v>
      </c>
      <c r="R1365" s="213">
        <v>0</v>
      </c>
    </row>
    <row r="1366" spans="1:18">
      <c r="A1366" s="640" t="s">
        <v>23</v>
      </c>
      <c r="B1366" s="640" t="s">
        <v>433</v>
      </c>
      <c r="C1366" s="51" t="s">
        <v>4679</v>
      </c>
      <c r="D1366" s="51" t="s">
        <v>6614</v>
      </c>
      <c r="E1366" s="51" t="s">
        <v>6987</v>
      </c>
      <c r="F1366" s="287">
        <f t="shared" si="21"/>
        <v>52.33</v>
      </c>
      <c r="G1366" s="213"/>
      <c r="H1366" s="213"/>
      <c r="I1366" s="213"/>
      <c r="J1366" s="213"/>
      <c r="K1366" s="213"/>
      <c r="L1366" s="213"/>
      <c r="M1366" s="213"/>
      <c r="N1366" s="213">
        <v>18.260000000000002</v>
      </c>
      <c r="O1366" s="213">
        <v>0</v>
      </c>
      <c r="P1366" s="213">
        <v>34.07</v>
      </c>
      <c r="Q1366" s="213">
        <v>0</v>
      </c>
      <c r="R1366" s="213">
        <v>0</v>
      </c>
    </row>
    <row r="1367" spans="1:18">
      <c r="A1367" s="640" t="s">
        <v>23</v>
      </c>
      <c r="B1367" s="640" t="s">
        <v>433</v>
      </c>
      <c r="C1367" s="51" t="s">
        <v>4679</v>
      </c>
      <c r="D1367" s="51" t="s">
        <v>6614</v>
      </c>
      <c r="E1367" s="51" t="s">
        <v>6987</v>
      </c>
      <c r="F1367" s="287">
        <f t="shared" si="21"/>
        <v>575</v>
      </c>
      <c r="G1367" s="213"/>
      <c r="H1367" s="213"/>
      <c r="I1367" s="213"/>
      <c r="J1367" s="213"/>
      <c r="K1367" s="213"/>
      <c r="L1367" s="213"/>
      <c r="M1367" s="213"/>
      <c r="N1367" s="213">
        <v>575</v>
      </c>
      <c r="O1367" s="213">
        <v>0</v>
      </c>
      <c r="P1367" s="213">
        <v>0</v>
      </c>
      <c r="Q1367" s="213">
        <v>0</v>
      </c>
      <c r="R1367" s="213">
        <v>0</v>
      </c>
    </row>
    <row r="1368" spans="1:18">
      <c r="A1368" s="640" t="s">
        <v>23</v>
      </c>
      <c r="B1368" s="640" t="s">
        <v>435</v>
      </c>
      <c r="C1368" s="51" t="s">
        <v>4679</v>
      </c>
      <c r="D1368" s="51" t="s">
        <v>6614</v>
      </c>
      <c r="E1368" s="51" t="s">
        <v>6987</v>
      </c>
      <c r="F1368" s="287">
        <f t="shared" si="21"/>
        <v>65.25</v>
      </c>
      <c r="G1368" s="213"/>
      <c r="H1368" s="213"/>
      <c r="I1368" s="213"/>
      <c r="J1368" s="213"/>
      <c r="K1368" s="213"/>
      <c r="L1368" s="213"/>
      <c r="M1368" s="213"/>
      <c r="N1368" s="213">
        <v>65.25</v>
      </c>
      <c r="O1368" s="213">
        <v>0</v>
      </c>
      <c r="P1368" s="213">
        <v>0</v>
      </c>
      <c r="Q1368" s="213">
        <v>0</v>
      </c>
      <c r="R1368" s="213">
        <v>0</v>
      </c>
    </row>
    <row r="1369" spans="1:18">
      <c r="A1369" s="640" t="s">
        <v>23</v>
      </c>
      <c r="B1369" s="640" t="s">
        <v>435</v>
      </c>
      <c r="C1369" s="51" t="s">
        <v>4678</v>
      </c>
      <c r="D1369" s="51" t="s">
        <v>6602</v>
      </c>
      <c r="E1369" s="51" t="s">
        <v>6987</v>
      </c>
      <c r="F1369" s="287">
        <f t="shared" si="21"/>
        <v>20</v>
      </c>
      <c r="G1369" s="213"/>
      <c r="H1369" s="213"/>
      <c r="I1369" s="213"/>
      <c r="J1369" s="213"/>
      <c r="K1369" s="213"/>
      <c r="L1369" s="213"/>
      <c r="M1369" s="213"/>
      <c r="N1369" s="213">
        <v>20</v>
      </c>
      <c r="O1369" s="213">
        <v>0</v>
      </c>
      <c r="P1369" s="213">
        <v>0</v>
      </c>
      <c r="Q1369" s="213">
        <v>0</v>
      </c>
      <c r="R1369" s="213">
        <v>0</v>
      </c>
    </row>
    <row r="1370" spans="1:18">
      <c r="A1370" s="640" t="s">
        <v>23</v>
      </c>
      <c r="B1370" s="640" t="s">
        <v>438</v>
      </c>
      <c r="C1370" s="51" t="s">
        <v>4679</v>
      </c>
      <c r="D1370" s="51" t="s">
        <v>6614</v>
      </c>
      <c r="E1370" s="51" t="s">
        <v>6987</v>
      </c>
      <c r="F1370" s="287">
        <f t="shared" si="21"/>
        <v>15</v>
      </c>
      <c r="G1370" s="213"/>
      <c r="H1370" s="213"/>
      <c r="I1370" s="213"/>
      <c r="J1370" s="213"/>
      <c r="K1370" s="213"/>
      <c r="L1370" s="213"/>
      <c r="M1370" s="213"/>
      <c r="N1370" s="213">
        <v>15</v>
      </c>
      <c r="O1370" s="213">
        <v>0</v>
      </c>
      <c r="P1370" s="213">
        <v>0</v>
      </c>
      <c r="Q1370" s="213">
        <v>0</v>
      </c>
      <c r="R1370" s="213">
        <v>0</v>
      </c>
    </row>
    <row r="1371" spans="1:18">
      <c r="A1371" s="640" t="s">
        <v>1524</v>
      </c>
      <c r="B1371" s="640" t="s">
        <v>1913</v>
      </c>
      <c r="C1371" s="51" t="s">
        <v>4679</v>
      </c>
      <c r="D1371" s="51" t="s">
        <v>6606</v>
      </c>
      <c r="E1371" s="51" t="s">
        <v>6987</v>
      </c>
      <c r="F1371" s="287">
        <f t="shared" si="21"/>
        <v>1920</v>
      </c>
      <c r="G1371" s="213"/>
      <c r="H1371" s="213"/>
      <c r="I1371" s="213"/>
      <c r="J1371" s="213"/>
      <c r="K1371" s="213"/>
      <c r="L1371" s="213"/>
      <c r="M1371" s="213"/>
      <c r="N1371" s="213">
        <v>1920</v>
      </c>
      <c r="O1371" s="213">
        <v>0</v>
      </c>
      <c r="P1371" s="213">
        <v>0</v>
      </c>
      <c r="Q1371" s="213">
        <v>0</v>
      </c>
      <c r="R1371" s="213">
        <v>0</v>
      </c>
    </row>
    <row r="1372" spans="1:18">
      <c r="A1372" s="640" t="s">
        <v>1524</v>
      </c>
      <c r="B1372" s="640" t="s">
        <v>446</v>
      </c>
      <c r="C1372" s="51" t="s">
        <v>4681</v>
      </c>
      <c r="D1372" s="51" t="s">
        <v>6984</v>
      </c>
      <c r="E1372" s="51" t="s">
        <v>6987</v>
      </c>
      <c r="F1372" s="287">
        <f t="shared" si="21"/>
        <v>10404.879999999999</v>
      </c>
      <c r="G1372" s="213"/>
      <c r="H1372" s="213"/>
      <c r="I1372" s="213"/>
      <c r="J1372" s="213"/>
      <c r="K1372" s="213"/>
      <c r="L1372" s="213"/>
      <c r="M1372" s="213"/>
      <c r="N1372" s="213">
        <v>10404.879999999999</v>
      </c>
      <c r="O1372" s="213">
        <v>0</v>
      </c>
      <c r="P1372" s="213">
        <v>0</v>
      </c>
      <c r="Q1372" s="213">
        <v>0</v>
      </c>
      <c r="R1372" s="213">
        <v>0</v>
      </c>
    </row>
    <row r="1373" spans="1:18">
      <c r="A1373" s="640" t="s">
        <v>1524</v>
      </c>
      <c r="B1373" s="944" t="s">
        <v>295</v>
      </c>
      <c r="C1373" s="51" t="s">
        <v>4679</v>
      </c>
      <c r="D1373" s="51" t="s">
        <v>6606</v>
      </c>
      <c r="E1373" s="51" t="s">
        <v>6987</v>
      </c>
      <c r="F1373" s="287">
        <f t="shared" si="21"/>
        <v>23</v>
      </c>
      <c r="G1373" s="213"/>
      <c r="H1373" s="213"/>
      <c r="I1373" s="213"/>
      <c r="J1373" s="213"/>
      <c r="K1373" s="213"/>
      <c r="L1373" s="213"/>
      <c r="M1373" s="213"/>
      <c r="N1373" s="213">
        <v>23</v>
      </c>
      <c r="O1373" s="213">
        <v>0</v>
      </c>
      <c r="P1373" s="213">
        <v>0</v>
      </c>
      <c r="Q1373" s="213">
        <v>0</v>
      </c>
      <c r="R1373" s="213">
        <v>40</v>
      </c>
    </row>
    <row r="1374" spans="1:18">
      <c r="A1374" s="640" t="s">
        <v>1524</v>
      </c>
      <c r="B1374" s="944" t="s">
        <v>295</v>
      </c>
      <c r="C1374" s="51" t="s">
        <v>4681</v>
      </c>
      <c r="D1374" s="51" t="s">
        <v>6984</v>
      </c>
      <c r="E1374" s="51" t="s">
        <v>6987</v>
      </c>
      <c r="F1374" s="287">
        <f t="shared" si="21"/>
        <v>10404.870000000001</v>
      </c>
      <c r="G1374" s="213"/>
      <c r="H1374" s="213"/>
      <c r="I1374" s="213"/>
      <c r="J1374" s="213"/>
      <c r="K1374" s="213"/>
      <c r="L1374" s="213"/>
      <c r="M1374" s="213"/>
      <c r="N1374" s="213">
        <v>10404.870000000001</v>
      </c>
      <c r="O1374" s="213">
        <v>0</v>
      </c>
      <c r="P1374" s="213">
        <v>0</v>
      </c>
      <c r="Q1374" s="213">
        <v>0</v>
      </c>
      <c r="R1374" s="213">
        <v>0</v>
      </c>
    </row>
    <row r="1375" spans="1:18">
      <c r="A1375" s="640" t="s">
        <v>1524</v>
      </c>
      <c r="B1375" s="640" t="s">
        <v>359</v>
      </c>
      <c r="C1375" s="51" t="s">
        <v>4679</v>
      </c>
      <c r="D1375" s="51" t="s">
        <v>6606</v>
      </c>
      <c r="E1375" s="51" t="s">
        <v>6987</v>
      </c>
      <c r="F1375" s="287">
        <f t="shared" si="21"/>
        <v>30</v>
      </c>
      <c r="G1375" s="213"/>
      <c r="H1375" s="213"/>
      <c r="I1375" s="213"/>
      <c r="J1375" s="213"/>
      <c r="K1375" s="213"/>
      <c r="L1375" s="213"/>
      <c r="M1375" s="213"/>
      <c r="N1375" s="213">
        <v>30</v>
      </c>
      <c r="O1375" s="213">
        <v>0</v>
      </c>
      <c r="P1375" s="213">
        <v>0</v>
      </c>
      <c r="Q1375" s="213">
        <v>0</v>
      </c>
      <c r="R1375" s="213">
        <v>0</v>
      </c>
    </row>
    <row r="1376" spans="1:18">
      <c r="A1376" s="640" t="s">
        <v>1524</v>
      </c>
      <c r="B1376" s="640" t="s">
        <v>447</v>
      </c>
      <c r="C1376" s="51" t="s">
        <v>4679</v>
      </c>
      <c r="D1376" s="51" t="s">
        <v>6606</v>
      </c>
      <c r="E1376" s="51" t="s">
        <v>6987</v>
      </c>
      <c r="F1376" s="287">
        <f t="shared" si="21"/>
        <v>-192</v>
      </c>
      <c r="G1376" s="213"/>
      <c r="H1376" s="213"/>
      <c r="I1376" s="213"/>
      <c r="J1376" s="213"/>
      <c r="K1376" s="213"/>
      <c r="L1376" s="213"/>
      <c r="M1376" s="213"/>
      <c r="N1376" s="213">
        <v>12</v>
      </c>
      <c r="O1376" s="213">
        <v>0</v>
      </c>
      <c r="P1376" s="213">
        <v>-204</v>
      </c>
      <c r="Q1376" s="213">
        <v>0</v>
      </c>
      <c r="R1376" s="213">
        <v>894.5</v>
      </c>
    </row>
    <row r="1377" spans="1:18">
      <c r="A1377" s="640" t="s">
        <v>47</v>
      </c>
      <c r="B1377" s="944" t="s">
        <v>508</v>
      </c>
      <c r="C1377" s="51" t="s">
        <v>4679</v>
      </c>
      <c r="D1377" s="51" t="s">
        <v>6608</v>
      </c>
      <c r="E1377" s="51" t="s">
        <v>6987</v>
      </c>
      <c r="F1377" s="287">
        <f t="shared" si="21"/>
        <v>1200</v>
      </c>
      <c r="G1377" s="213"/>
      <c r="H1377" s="213"/>
      <c r="I1377" s="213"/>
      <c r="J1377" s="213"/>
      <c r="K1377" s="213"/>
      <c r="L1377" s="213"/>
      <c r="M1377" s="213"/>
      <c r="N1377" s="213">
        <v>1200</v>
      </c>
      <c r="O1377" s="213">
        <v>0</v>
      </c>
      <c r="P1377" s="213">
        <v>0</v>
      </c>
      <c r="Q1377" s="213">
        <v>0</v>
      </c>
      <c r="R1377" s="213">
        <v>0</v>
      </c>
    </row>
    <row r="1378" spans="1:18">
      <c r="A1378" s="640" t="s">
        <v>47</v>
      </c>
      <c r="B1378" s="640" t="s">
        <v>1564</v>
      </c>
      <c r="C1378" s="51" t="s">
        <v>4679</v>
      </c>
      <c r="D1378" s="51" t="s">
        <v>6608</v>
      </c>
      <c r="E1378" s="51" t="s">
        <v>6987</v>
      </c>
      <c r="F1378" s="287">
        <f t="shared" si="21"/>
        <v>65.25</v>
      </c>
      <c r="G1378" s="213"/>
      <c r="H1378" s="213"/>
      <c r="I1378" s="213"/>
      <c r="J1378" s="213"/>
      <c r="K1378" s="213"/>
      <c r="L1378" s="213"/>
      <c r="M1378" s="213"/>
      <c r="N1378" s="213">
        <v>65.25</v>
      </c>
      <c r="O1378" s="213">
        <v>0</v>
      </c>
      <c r="P1378" s="213">
        <v>0</v>
      </c>
      <c r="Q1378" s="213">
        <v>0</v>
      </c>
      <c r="R1378" s="213">
        <v>0</v>
      </c>
    </row>
    <row r="1379" spans="1:18">
      <c r="A1379" s="640" t="s">
        <v>1524</v>
      </c>
      <c r="B1379" s="640" t="s">
        <v>448</v>
      </c>
      <c r="C1379" s="51" t="s">
        <v>4679</v>
      </c>
      <c r="D1379" s="51" t="s">
        <v>6606</v>
      </c>
      <c r="E1379" s="51" t="s">
        <v>6987</v>
      </c>
      <c r="F1379" s="287">
        <f t="shared" si="21"/>
        <v>210.46</v>
      </c>
      <c r="G1379" s="213"/>
      <c r="H1379" s="213"/>
      <c r="I1379" s="213"/>
      <c r="J1379" s="213"/>
      <c r="K1379" s="213"/>
      <c r="L1379" s="213"/>
      <c r="M1379" s="213"/>
      <c r="N1379" s="213">
        <v>210.46</v>
      </c>
      <c r="O1379" s="213">
        <v>0</v>
      </c>
      <c r="P1379" s="213">
        <v>0</v>
      </c>
      <c r="Q1379" s="213">
        <v>0</v>
      </c>
      <c r="R1379" s="213">
        <v>0</v>
      </c>
    </row>
    <row r="1380" spans="1:18">
      <c r="A1380" s="640" t="s">
        <v>1524</v>
      </c>
      <c r="B1380" s="640" t="s">
        <v>448</v>
      </c>
      <c r="C1380" s="51" t="s">
        <v>4679</v>
      </c>
      <c r="D1380" s="51" t="s">
        <v>6606</v>
      </c>
      <c r="E1380" s="51" t="s">
        <v>6987</v>
      </c>
      <c r="F1380" s="287">
        <f t="shared" si="21"/>
        <v>-1</v>
      </c>
      <c r="G1380" s="213"/>
      <c r="H1380" s="213"/>
      <c r="I1380" s="213"/>
      <c r="J1380" s="213"/>
      <c r="K1380" s="213"/>
      <c r="L1380" s="213"/>
      <c r="M1380" s="213"/>
      <c r="N1380" s="213">
        <v>5</v>
      </c>
      <c r="O1380" s="213">
        <v>0</v>
      </c>
      <c r="P1380" s="213">
        <v>-6</v>
      </c>
      <c r="Q1380" s="213">
        <v>0</v>
      </c>
      <c r="R1380" s="213">
        <v>35</v>
      </c>
    </row>
    <row r="1381" spans="1:18">
      <c r="A1381" s="944" t="s">
        <v>6767</v>
      </c>
      <c r="B1381" s="875" t="s">
        <v>6766</v>
      </c>
      <c r="C1381" s="51" t="s">
        <v>4679</v>
      </c>
      <c r="D1381" s="51" t="s">
        <v>6985</v>
      </c>
      <c r="E1381" s="51" t="s">
        <v>6987</v>
      </c>
      <c r="F1381" s="287">
        <f t="shared" si="21"/>
        <v>101135.3</v>
      </c>
      <c r="G1381" s="213"/>
      <c r="H1381" s="213"/>
      <c r="I1381" s="213"/>
      <c r="J1381" s="213"/>
      <c r="K1381" s="213"/>
      <c r="L1381" s="213">
        <v>6573</v>
      </c>
      <c r="M1381" s="213">
        <v>1871.09</v>
      </c>
      <c r="N1381" s="213">
        <v>32442.15</v>
      </c>
      <c r="O1381" s="213">
        <v>13606.08</v>
      </c>
      <c r="P1381" s="213">
        <v>27399.51</v>
      </c>
      <c r="Q1381" s="213">
        <v>19243.47</v>
      </c>
      <c r="R1381" s="213">
        <v>126256.1</v>
      </c>
    </row>
    <row r="1382" spans="1:18">
      <c r="A1382" s="944" t="s">
        <v>6767</v>
      </c>
      <c r="B1382" s="875" t="s">
        <v>6766</v>
      </c>
      <c r="C1382" s="51" t="s">
        <v>4681</v>
      </c>
      <c r="D1382" s="51" t="s">
        <v>6986</v>
      </c>
      <c r="E1382" s="51" t="s">
        <v>6987</v>
      </c>
      <c r="F1382" s="287">
        <f t="shared" si="21"/>
        <v>65366</v>
      </c>
      <c r="G1382" s="213"/>
      <c r="H1382" s="213"/>
      <c r="I1382" s="213"/>
      <c r="J1382" s="213"/>
      <c r="K1382" s="213"/>
      <c r="L1382" s="213"/>
      <c r="M1382" s="213">
        <v>25000</v>
      </c>
      <c r="N1382" s="213">
        <v>19315.5</v>
      </c>
      <c r="O1382" s="213">
        <v>17507.5</v>
      </c>
      <c r="P1382" s="213">
        <v>3543</v>
      </c>
      <c r="Q1382" s="213">
        <v>0</v>
      </c>
      <c r="R1382" s="213">
        <v>16040</v>
      </c>
    </row>
    <row r="1383" spans="1:18">
      <c r="A1383" s="640" t="s">
        <v>1766</v>
      </c>
      <c r="B1383" s="640" t="s">
        <v>6595</v>
      </c>
      <c r="C1383" s="51" t="s">
        <v>4677</v>
      </c>
      <c r="D1383" s="51" t="s">
        <v>6605</v>
      </c>
      <c r="E1383" s="51" t="s">
        <v>6987</v>
      </c>
      <c r="F1383" s="287">
        <f t="shared" si="21"/>
        <v>296</v>
      </c>
      <c r="G1383" s="213"/>
      <c r="H1383" s="213"/>
      <c r="I1383" s="213"/>
      <c r="J1383" s="213"/>
      <c r="K1383" s="213"/>
      <c r="L1383" s="213"/>
      <c r="M1383" s="213"/>
      <c r="N1383" s="213"/>
      <c r="O1383" s="213">
        <v>296</v>
      </c>
      <c r="P1383" s="213">
        <v>0</v>
      </c>
      <c r="Q1383" s="213">
        <v>0</v>
      </c>
      <c r="R1383" s="213">
        <v>0</v>
      </c>
    </row>
    <row r="1384" spans="1:18">
      <c r="A1384" s="640" t="s">
        <v>1766</v>
      </c>
      <c r="B1384" s="640" t="s">
        <v>115</v>
      </c>
      <c r="C1384" s="51" t="s">
        <v>4679</v>
      </c>
      <c r="D1384" s="51" t="s">
        <v>6604</v>
      </c>
      <c r="E1384" s="51" t="s">
        <v>6987</v>
      </c>
      <c r="F1384" s="287">
        <f t="shared" si="21"/>
        <v>150</v>
      </c>
      <c r="G1384" s="213"/>
      <c r="H1384" s="213"/>
      <c r="I1384" s="213"/>
      <c r="J1384" s="213"/>
      <c r="K1384" s="213"/>
      <c r="L1384" s="213"/>
      <c r="M1384" s="213"/>
      <c r="N1384" s="213"/>
      <c r="O1384" s="213">
        <v>150</v>
      </c>
      <c r="P1384" s="213">
        <v>0</v>
      </c>
      <c r="Q1384" s="213">
        <v>0</v>
      </c>
      <c r="R1384" s="213">
        <v>0</v>
      </c>
    </row>
    <row r="1385" spans="1:18">
      <c r="A1385" s="640" t="s">
        <v>1524</v>
      </c>
      <c r="B1385" s="640" t="s">
        <v>1913</v>
      </c>
      <c r="C1385" s="51" t="s">
        <v>4679</v>
      </c>
      <c r="D1385" s="51" t="s">
        <v>6606</v>
      </c>
      <c r="E1385" s="51" t="s">
        <v>6987</v>
      </c>
      <c r="F1385" s="287">
        <f t="shared" si="21"/>
        <v>8.1199999999999992</v>
      </c>
      <c r="G1385" s="213"/>
      <c r="H1385" s="213"/>
      <c r="I1385" s="213"/>
      <c r="J1385" s="213"/>
      <c r="K1385" s="213"/>
      <c r="L1385" s="213"/>
      <c r="M1385" s="213"/>
      <c r="N1385" s="213"/>
      <c r="O1385" s="213">
        <v>8.1199999999999992</v>
      </c>
      <c r="P1385" s="213">
        <v>0</v>
      </c>
      <c r="Q1385" s="213">
        <v>0</v>
      </c>
      <c r="R1385" s="213">
        <v>0</v>
      </c>
    </row>
    <row r="1386" spans="1:18">
      <c r="A1386" s="640" t="s">
        <v>1524</v>
      </c>
      <c r="B1386" s="640" t="s">
        <v>6781</v>
      </c>
      <c r="C1386" s="51" t="s">
        <v>4679</v>
      </c>
      <c r="D1386" s="51" t="s">
        <v>6606</v>
      </c>
      <c r="E1386" s="51" t="s">
        <v>6987</v>
      </c>
      <c r="F1386" s="287">
        <f t="shared" si="21"/>
        <v>18.309999999999999</v>
      </c>
      <c r="G1386" s="213"/>
      <c r="H1386" s="213"/>
      <c r="I1386" s="213"/>
      <c r="J1386" s="213"/>
      <c r="K1386" s="213"/>
      <c r="L1386" s="213"/>
      <c r="M1386" s="213"/>
      <c r="N1386" s="213"/>
      <c r="O1386" s="213">
        <v>18.309999999999999</v>
      </c>
      <c r="P1386" s="213">
        <v>0</v>
      </c>
      <c r="Q1386" s="213">
        <v>0</v>
      </c>
      <c r="R1386" s="213">
        <v>0</v>
      </c>
    </row>
    <row r="1387" spans="1:18">
      <c r="A1387" s="640" t="s">
        <v>1524</v>
      </c>
      <c r="B1387" s="640" t="s">
        <v>447</v>
      </c>
      <c r="C1387" s="51" t="s">
        <v>4679</v>
      </c>
      <c r="D1387" s="51" t="s">
        <v>6606</v>
      </c>
      <c r="E1387" s="51" t="s">
        <v>6987</v>
      </c>
      <c r="F1387" s="287">
        <f t="shared" si="21"/>
        <v>928.54</v>
      </c>
      <c r="G1387" s="213"/>
      <c r="H1387" s="213"/>
      <c r="I1387" s="213"/>
      <c r="J1387" s="213"/>
      <c r="K1387" s="213"/>
      <c r="L1387" s="213"/>
      <c r="M1387" s="213"/>
      <c r="N1387" s="213"/>
      <c r="O1387" s="213">
        <v>538.79999999999995</v>
      </c>
      <c r="P1387" s="213">
        <v>0</v>
      </c>
      <c r="Q1387" s="213">
        <v>389.74</v>
      </c>
      <c r="R1387" s="213">
        <v>0</v>
      </c>
    </row>
    <row r="1388" spans="1:18">
      <c r="A1388" s="640" t="s">
        <v>1524</v>
      </c>
      <c r="B1388" s="640" t="s">
        <v>447</v>
      </c>
      <c r="C1388" s="51" t="s">
        <v>4679</v>
      </c>
      <c r="D1388" s="51" t="s">
        <v>6606</v>
      </c>
      <c r="E1388" s="51" t="s">
        <v>6987</v>
      </c>
      <c r="F1388" s="287">
        <f t="shared" si="21"/>
        <v>791.09</v>
      </c>
      <c r="G1388" s="213"/>
      <c r="H1388" s="213"/>
      <c r="I1388" s="213"/>
      <c r="J1388" s="213"/>
      <c r="K1388" s="213"/>
      <c r="L1388" s="213"/>
      <c r="M1388" s="213"/>
      <c r="N1388" s="213"/>
      <c r="O1388" s="213">
        <v>65.099999999999994</v>
      </c>
      <c r="P1388" s="213">
        <v>725.99</v>
      </c>
      <c r="Q1388" s="213">
        <v>0</v>
      </c>
      <c r="R1388" s="213">
        <v>0</v>
      </c>
    </row>
    <row r="1389" spans="1:18">
      <c r="A1389" s="640" t="s">
        <v>47</v>
      </c>
      <c r="B1389" s="640" t="s">
        <v>508</v>
      </c>
      <c r="C1389" s="51" t="s">
        <v>4679</v>
      </c>
      <c r="D1389" s="51" t="s">
        <v>6608</v>
      </c>
      <c r="E1389" s="51" t="s">
        <v>6987</v>
      </c>
      <c r="F1389" s="287">
        <f t="shared" si="21"/>
        <v>18</v>
      </c>
      <c r="G1389" s="213"/>
      <c r="H1389" s="213"/>
      <c r="I1389" s="213"/>
      <c r="J1389" s="213"/>
      <c r="K1389" s="213"/>
      <c r="L1389" s="213"/>
      <c r="M1389" s="213"/>
      <c r="N1389" s="213"/>
      <c r="O1389" s="213">
        <v>18</v>
      </c>
      <c r="P1389" s="213">
        <v>0</v>
      </c>
      <c r="Q1389" s="213">
        <v>0</v>
      </c>
      <c r="R1389" s="213">
        <v>0</v>
      </c>
    </row>
    <row r="1390" spans="1:18">
      <c r="A1390" s="640" t="s">
        <v>47</v>
      </c>
      <c r="B1390" s="640" t="s">
        <v>508</v>
      </c>
      <c r="C1390" s="51" t="s">
        <v>4679</v>
      </c>
      <c r="D1390" s="51" t="s">
        <v>6608</v>
      </c>
      <c r="E1390" s="51" t="s">
        <v>6987</v>
      </c>
      <c r="F1390" s="287">
        <f t="shared" si="21"/>
        <v>228.17</v>
      </c>
      <c r="G1390" s="213"/>
      <c r="H1390" s="213"/>
      <c r="I1390" s="213"/>
      <c r="J1390" s="213"/>
      <c r="K1390" s="213"/>
      <c r="L1390" s="213"/>
      <c r="M1390" s="213"/>
      <c r="N1390" s="213"/>
      <c r="O1390" s="213">
        <v>228.17</v>
      </c>
      <c r="P1390" s="213">
        <v>0</v>
      </c>
      <c r="Q1390" s="213">
        <v>0</v>
      </c>
      <c r="R1390" s="213">
        <v>316.38</v>
      </c>
    </row>
    <row r="1391" spans="1:18">
      <c r="A1391" s="640" t="s">
        <v>47</v>
      </c>
      <c r="B1391" s="640" t="s">
        <v>1564</v>
      </c>
      <c r="C1391" s="51" t="s">
        <v>4677</v>
      </c>
      <c r="D1391" s="51" t="s">
        <v>6613</v>
      </c>
      <c r="E1391" s="51" t="s">
        <v>6987</v>
      </c>
      <c r="F1391" s="287">
        <f t="shared" si="21"/>
        <v>347.16</v>
      </c>
      <c r="G1391" s="213"/>
      <c r="H1391" s="213"/>
      <c r="I1391" s="213"/>
      <c r="J1391" s="213"/>
      <c r="K1391" s="213"/>
      <c r="L1391" s="213"/>
      <c r="M1391" s="213"/>
      <c r="N1391" s="213"/>
      <c r="O1391" s="213">
        <v>347.16</v>
      </c>
      <c r="P1391" s="213">
        <v>0</v>
      </c>
      <c r="Q1391" s="213">
        <v>0</v>
      </c>
      <c r="R1391" s="213">
        <v>0</v>
      </c>
    </row>
    <row r="1392" spans="1:18">
      <c r="A1392" s="640" t="s">
        <v>47</v>
      </c>
      <c r="B1392" s="640" t="s">
        <v>1564</v>
      </c>
      <c r="C1392" s="51" t="s">
        <v>4679</v>
      </c>
      <c r="D1392" s="51" t="s">
        <v>6608</v>
      </c>
      <c r="E1392" s="51" t="s">
        <v>6987</v>
      </c>
      <c r="F1392" s="287">
        <f t="shared" si="21"/>
        <v>30</v>
      </c>
      <c r="G1392" s="213"/>
      <c r="H1392" s="213"/>
      <c r="I1392" s="213"/>
      <c r="J1392" s="213"/>
      <c r="K1392" s="213"/>
      <c r="L1392" s="213"/>
      <c r="M1392" s="213"/>
      <c r="N1392" s="213"/>
      <c r="O1392" s="213">
        <v>30</v>
      </c>
      <c r="P1392" s="213">
        <v>0</v>
      </c>
      <c r="Q1392" s="213">
        <v>0</v>
      </c>
      <c r="R1392" s="213">
        <v>0</v>
      </c>
    </row>
    <row r="1393" spans="1:18">
      <c r="A1393" s="944" t="s">
        <v>1671</v>
      </c>
      <c r="B1393" s="875" t="s">
        <v>1641</v>
      </c>
      <c r="C1393" s="51" t="s">
        <v>4681</v>
      </c>
      <c r="D1393" s="51" t="s">
        <v>6981</v>
      </c>
      <c r="E1393" s="51" t="s">
        <v>6987</v>
      </c>
      <c r="F1393" s="287">
        <f t="shared" si="21"/>
        <v>28035</v>
      </c>
      <c r="G1393" s="213"/>
      <c r="H1393" s="213"/>
      <c r="I1393" s="213"/>
      <c r="J1393" s="213"/>
      <c r="K1393" s="213"/>
      <c r="L1393" s="213"/>
      <c r="M1393" s="213"/>
      <c r="N1393" s="213"/>
      <c r="O1393" s="213">
        <v>26955</v>
      </c>
      <c r="P1393" s="213">
        <v>0</v>
      </c>
      <c r="Q1393" s="213">
        <v>1080</v>
      </c>
      <c r="R1393" s="213">
        <v>26991.5</v>
      </c>
    </row>
    <row r="1394" spans="1:18">
      <c r="A1394" s="640" t="s">
        <v>1766</v>
      </c>
      <c r="B1394" s="640" t="s">
        <v>6595</v>
      </c>
      <c r="C1394" s="51" t="s">
        <v>4679</v>
      </c>
      <c r="D1394" s="51" t="s">
        <v>6604</v>
      </c>
      <c r="E1394" s="51" t="s">
        <v>6987</v>
      </c>
      <c r="F1394" s="287">
        <f t="shared" si="21"/>
        <v>134.9</v>
      </c>
      <c r="G1394" s="213"/>
      <c r="H1394" s="213"/>
      <c r="I1394" s="213"/>
      <c r="J1394" s="213"/>
      <c r="K1394" s="213"/>
      <c r="L1394" s="213"/>
      <c r="M1394" s="213"/>
      <c r="N1394" s="213"/>
      <c r="O1394" s="213"/>
      <c r="P1394" s="213">
        <v>134.9</v>
      </c>
      <c r="Q1394" s="213">
        <v>0</v>
      </c>
      <c r="R1394" s="213">
        <v>0</v>
      </c>
    </row>
    <row r="1395" spans="1:18">
      <c r="A1395" s="640" t="s">
        <v>1766</v>
      </c>
      <c r="B1395" s="640" t="s">
        <v>46</v>
      </c>
      <c r="C1395" s="51" t="s">
        <v>4679</v>
      </c>
      <c r="D1395" s="51" t="s">
        <v>6604</v>
      </c>
      <c r="E1395" s="51" t="s">
        <v>6987</v>
      </c>
      <c r="F1395" s="287">
        <f t="shared" si="21"/>
        <v>811.47</v>
      </c>
      <c r="G1395" s="213"/>
      <c r="H1395" s="213"/>
      <c r="I1395" s="213"/>
      <c r="J1395" s="213"/>
      <c r="K1395" s="213"/>
      <c r="L1395" s="213"/>
      <c r="M1395" s="213"/>
      <c r="N1395" s="213"/>
      <c r="O1395" s="213"/>
      <c r="P1395" s="213">
        <v>811.47</v>
      </c>
      <c r="Q1395" s="213">
        <v>0</v>
      </c>
      <c r="R1395" s="213">
        <v>0</v>
      </c>
    </row>
    <row r="1396" spans="1:18">
      <c r="A1396" s="640" t="s">
        <v>1766</v>
      </c>
      <c r="B1396" s="640" t="s">
        <v>46</v>
      </c>
      <c r="C1396" s="51" t="s">
        <v>4679</v>
      </c>
      <c r="D1396" s="51" t="s">
        <v>6604</v>
      </c>
      <c r="E1396" s="51" t="s">
        <v>6987</v>
      </c>
      <c r="F1396" s="287">
        <f t="shared" si="21"/>
        <v>13.96</v>
      </c>
      <c r="G1396" s="213"/>
      <c r="H1396" s="213"/>
      <c r="I1396" s="213"/>
      <c r="J1396" s="213"/>
      <c r="K1396" s="213"/>
      <c r="L1396" s="213"/>
      <c r="M1396" s="213"/>
      <c r="N1396" s="213"/>
      <c r="O1396" s="213"/>
      <c r="P1396" s="213">
        <v>13.96</v>
      </c>
      <c r="Q1396" s="213">
        <v>0</v>
      </c>
      <c r="R1396" s="213">
        <v>0</v>
      </c>
    </row>
    <row r="1397" spans="1:18">
      <c r="A1397" s="640" t="s">
        <v>1766</v>
      </c>
      <c r="B1397" s="640" t="s">
        <v>46</v>
      </c>
      <c r="C1397" s="51" t="s">
        <v>4679</v>
      </c>
      <c r="D1397" s="51" t="s">
        <v>6604</v>
      </c>
      <c r="E1397" s="51" t="s">
        <v>6987</v>
      </c>
      <c r="F1397" s="287">
        <f t="shared" si="21"/>
        <v>12</v>
      </c>
      <c r="G1397" s="213"/>
      <c r="H1397" s="213"/>
      <c r="I1397" s="213"/>
      <c r="J1397" s="213"/>
      <c r="K1397" s="213"/>
      <c r="L1397" s="213"/>
      <c r="M1397" s="213"/>
      <c r="N1397" s="213"/>
      <c r="O1397" s="213"/>
      <c r="P1397" s="213">
        <v>12</v>
      </c>
      <c r="Q1397" s="213">
        <v>0</v>
      </c>
      <c r="R1397" s="213">
        <v>0</v>
      </c>
    </row>
    <row r="1398" spans="1:18">
      <c r="A1398" s="640" t="s">
        <v>1766</v>
      </c>
      <c r="B1398" s="640" t="s">
        <v>115</v>
      </c>
      <c r="C1398" s="51" t="s">
        <v>4677</v>
      </c>
      <c r="D1398" s="51" t="s">
        <v>6605</v>
      </c>
      <c r="E1398" s="51" t="s">
        <v>6987</v>
      </c>
      <c r="F1398" s="287">
        <f t="shared" si="21"/>
        <v>429.91</v>
      </c>
      <c r="G1398" s="213"/>
      <c r="H1398" s="213"/>
      <c r="I1398" s="213"/>
      <c r="J1398" s="213"/>
      <c r="K1398" s="213"/>
      <c r="L1398" s="213"/>
      <c r="M1398" s="213"/>
      <c r="N1398" s="213"/>
      <c r="O1398" s="213"/>
      <c r="P1398" s="213">
        <v>429.91</v>
      </c>
      <c r="Q1398" s="213">
        <v>0</v>
      </c>
      <c r="R1398" s="213">
        <v>0</v>
      </c>
    </row>
    <row r="1399" spans="1:18">
      <c r="A1399" s="640" t="s">
        <v>23</v>
      </c>
      <c r="B1399" s="640" t="s">
        <v>433</v>
      </c>
      <c r="C1399" s="51" t="s">
        <v>4679</v>
      </c>
      <c r="D1399" s="51" t="s">
        <v>6614</v>
      </c>
      <c r="E1399" s="51" t="s">
        <v>6987</v>
      </c>
      <c r="F1399" s="287">
        <f t="shared" si="21"/>
        <v>101.05</v>
      </c>
      <c r="G1399" s="213"/>
      <c r="H1399" s="213"/>
      <c r="I1399" s="213"/>
      <c r="J1399" s="213"/>
      <c r="K1399" s="213"/>
      <c r="L1399" s="213"/>
      <c r="M1399" s="213"/>
      <c r="N1399" s="213"/>
      <c r="O1399" s="213"/>
      <c r="P1399" s="213">
        <v>101.05</v>
      </c>
      <c r="Q1399" s="213">
        <v>0</v>
      </c>
      <c r="R1399" s="213">
        <v>0</v>
      </c>
    </row>
    <row r="1400" spans="1:18">
      <c r="A1400" s="640" t="s">
        <v>23</v>
      </c>
      <c r="B1400" s="640" t="s">
        <v>435</v>
      </c>
      <c r="C1400" s="51" t="s">
        <v>4679</v>
      </c>
      <c r="D1400" s="51" t="s">
        <v>6614</v>
      </c>
      <c r="E1400" s="51" t="s">
        <v>6987</v>
      </c>
      <c r="F1400" s="287">
        <f t="shared" si="21"/>
        <v>1213.69</v>
      </c>
      <c r="G1400" s="213"/>
      <c r="H1400" s="213"/>
      <c r="I1400" s="213"/>
      <c r="J1400" s="213"/>
      <c r="K1400" s="213"/>
      <c r="L1400" s="213"/>
      <c r="M1400" s="213"/>
      <c r="N1400" s="213"/>
      <c r="O1400" s="213"/>
      <c r="P1400" s="213">
        <v>1064.99</v>
      </c>
      <c r="Q1400" s="213">
        <v>148.69999999999999</v>
      </c>
      <c r="R1400" s="213">
        <v>0</v>
      </c>
    </row>
    <row r="1401" spans="1:18">
      <c r="A1401" s="640" t="s">
        <v>23</v>
      </c>
      <c r="B1401" s="875" t="s">
        <v>437</v>
      </c>
      <c r="C1401" s="51" t="s">
        <v>4677</v>
      </c>
      <c r="D1401" s="51" t="s">
        <v>6610</v>
      </c>
      <c r="E1401" s="51" t="s">
        <v>6987</v>
      </c>
      <c r="F1401" s="287">
        <f t="shared" si="21"/>
        <v>1429.08</v>
      </c>
      <c r="G1401" s="213"/>
      <c r="H1401" s="213"/>
      <c r="I1401" s="213"/>
      <c r="J1401" s="213"/>
      <c r="K1401" s="213"/>
      <c r="L1401" s="213"/>
      <c r="M1401" s="213"/>
      <c r="N1401" s="213"/>
      <c r="O1401" s="213"/>
      <c r="P1401" s="213">
        <v>1429.08</v>
      </c>
      <c r="Q1401" s="213">
        <v>0</v>
      </c>
      <c r="R1401" s="213">
        <v>0</v>
      </c>
    </row>
    <row r="1402" spans="1:18">
      <c r="A1402" s="640" t="s">
        <v>23</v>
      </c>
      <c r="B1402" s="640" t="s">
        <v>438</v>
      </c>
      <c r="C1402" s="51" t="s">
        <v>4679</v>
      </c>
      <c r="D1402" s="51" t="s">
        <v>6614</v>
      </c>
      <c r="E1402" s="51" t="s">
        <v>6987</v>
      </c>
      <c r="F1402" s="287">
        <f t="shared" si="21"/>
        <v>6.44</v>
      </c>
      <c r="G1402" s="213"/>
      <c r="H1402" s="213"/>
      <c r="I1402" s="213"/>
      <c r="J1402" s="213"/>
      <c r="K1402" s="213"/>
      <c r="L1402" s="213"/>
      <c r="M1402" s="213"/>
      <c r="N1402" s="213"/>
      <c r="O1402" s="213"/>
      <c r="P1402" s="213">
        <v>6.44</v>
      </c>
      <c r="Q1402" s="213">
        <v>0</v>
      </c>
      <c r="R1402" s="213">
        <v>0</v>
      </c>
    </row>
    <row r="1403" spans="1:18">
      <c r="A1403" s="640" t="s">
        <v>23</v>
      </c>
      <c r="B1403" s="640" t="s">
        <v>440</v>
      </c>
      <c r="C1403" s="51" t="s">
        <v>4677</v>
      </c>
      <c r="D1403" s="51" t="s">
        <v>6610</v>
      </c>
      <c r="E1403" s="51" t="s">
        <v>6987</v>
      </c>
      <c r="F1403" s="287">
        <f t="shared" si="21"/>
        <v>6</v>
      </c>
      <c r="G1403" s="213"/>
      <c r="H1403" s="213"/>
      <c r="I1403" s="213"/>
      <c r="J1403" s="213"/>
      <c r="K1403" s="213"/>
      <c r="L1403" s="213"/>
      <c r="M1403" s="213"/>
      <c r="N1403" s="213"/>
      <c r="O1403" s="213"/>
      <c r="P1403" s="213">
        <v>6</v>
      </c>
      <c r="Q1403" s="213">
        <v>0</v>
      </c>
      <c r="R1403" s="213">
        <v>0</v>
      </c>
    </row>
    <row r="1404" spans="1:18">
      <c r="A1404" s="640" t="s">
        <v>23</v>
      </c>
      <c r="B1404" s="640" t="s">
        <v>440</v>
      </c>
      <c r="C1404" s="51" t="s">
        <v>4679</v>
      </c>
      <c r="D1404" s="51" t="s">
        <v>6614</v>
      </c>
      <c r="E1404" s="51" t="s">
        <v>6987</v>
      </c>
      <c r="F1404" s="287">
        <f t="shared" si="21"/>
        <v>48.97</v>
      </c>
      <c r="G1404" s="213"/>
      <c r="H1404" s="213"/>
      <c r="I1404" s="213"/>
      <c r="J1404" s="213"/>
      <c r="K1404" s="213"/>
      <c r="L1404" s="213"/>
      <c r="M1404" s="213"/>
      <c r="N1404" s="213"/>
      <c r="O1404" s="213"/>
      <c r="P1404" s="213">
        <v>48.97</v>
      </c>
      <c r="Q1404" s="213">
        <v>0</v>
      </c>
      <c r="R1404" s="213">
        <v>516.4</v>
      </c>
    </row>
    <row r="1405" spans="1:18">
      <c r="A1405" s="640" t="s">
        <v>23</v>
      </c>
      <c r="B1405" s="640" t="s">
        <v>440</v>
      </c>
      <c r="C1405" s="51" t="s">
        <v>4679</v>
      </c>
      <c r="D1405" s="51" t="s">
        <v>6614</v>
      </c>
      <c r="E1405" s="51" t="s">
        <v>6987</v>
      </c>
      <c r="F1405" s="287">
        <f t="shared" si="21"/>
        <v>100</v>
      </c>
      <c r="G1405" s="213"/>
      <c r="H1405" s="213"/>
      <c r="I1405" s="213"/>
      <c r="J1405" s="213"/>
      <c r="K1405" s="213"/>
      <c r="L1405" s="213"/>
      <c r="M1405" s="213"/>
      <c r="N1405" s="213"/>
      <c r="O1405" s="213"/>
      <c r="P1405" s="213">
        <v>100</v>
      </c>
      <c r="Q1405" s="213">
        <v>0</v>
      </c>
      <c r="R1405" s="213">
        <v>0</v>
      </c>
    </row>
    <row r="1406" spans="1:18">
      <c r="A1406" s="640" t="s">
        <v>23</v>
      </c>
      <c r="B1406" s="640" t="s">
        <v>439</v>
      </c>
      <c r="C1406" s="51" t="s">
        <v>4679</v>
      </c>
      <c r="D1406" s="51" t="s">
        <v>6614</v>
      </c>
      <c r="E1406" s="51" t="s">
        <v>6987</v>
      </c>
      <c r="F1406" s="287">
        <f t="shared" si="21"/>
        <v>5</v>
      </c>
      <c r="G1406" s="213"/>
      <c r="H1406" s="213"/>
      <c r="I1406" s="213"/>
      <c r="J1406" s="213"/>
      <c r="K1406" s="213"/>
      <c r="L1406" s="213"/>
      <c r="M1406" s="213"/>
      <c r="N1406" s="213"/>
      <c r="O1406" s="213"/>
      <c r="P1406" s="213">
        <v>5</v>
      </c>
      <c r="Q1406" s="213">
        <v>0</v>
      </c>
      <c r="R1406" s="213">
        <v>0</v>
      </c>
    </row>
    <row r="1407" spans="1:18">
      <c r="A1407" s="640" t="s">
        <v>23</v>
      </c>
      <c r="B1407" s="640" t="s">
        <v>439</v>
      </c>
      <c r="C1407" s="51" t="s">
        <v>4679</v>
      </c>
      <c r="D1407" s="51" t="s">
        <v>6614</v>
      </c>
      <c r="E1407" s="51" t="s">
        <v>6987</v>
      </c>
      <c r="F1407" s="287">
        <f t="shared" si="21"/>
        <v>22.79</v>
      </c>
      <c r="G1407" s="213"/>
      <c r="H1407" s="213"/>
      <c r="I1407" s="213"/>
      <c r="J1407" s="213"/>
      <c r="K1407" s="213"/>
      <c r="L1407" s="213"/>
      <c r="M1407" s="213"/>
      <c r="N1407" s="213"/>
      <c r="O1407" s="213"/>
      <c r="P1407" s="213">
        <v>22.79</v>
      </c>
      <c r="Q1407" s="213">
        <v>0</v>
      </c>
      <c r="R1407" s="213">
        <v>0</v>
      </c>
    </row>
    <row r="1408" spans="1:18">
      <c r="A1408" s="640" t="s">
        <v>1524</v>
      </c>
      <c r="B1408" s="640" t="s">
        <v>445</v>
      </c>
      <c r="C1408" s="51" t="s">
        <v>4679</v>
      </c>
      <c r="D1408" s="51" t="s">
        <v>6606</v>
      </c>
      <c r="E1408" s="51" t="s">
        <v>6987</v>
      </c>
      <c r="F1408" s="287">
        <f t="shared" si="21"/>
        <v>5</v>
      </c>
      <c r="G1408" s="213"/>
      <c r="H1408" s="213"/>
      <c r="I1408" s="213"/>
      <c r="J1408" s="213"/>
      <c r="K1408" s="213"/>
      <c r="L1408" s="213"/>
      <c r="M1408" s="213"/>
      <c r="N1408" s="213"/>
      <c r="O1408" s="213"/>
      <c r="P1408" s="213">
        <v>5</v>
      </c>
      <c r="Q1408" s="213">
        <v>0</v>
      </c>
      <c r="R1408" s="213">
        <v>4.9800000000000004</v>
      </c>
    </row>
    <row r="1409" spans="1:18">
      <c r="A1409" s="944" t="s">
        <v>1524</v>
      </c>
      <c r="B1409" s="875" t="s">
        <v>326</v>
      </c>
      <c r="C1409" s="51" t="s">
        <v>4679</v>
      </c>
      <c r="D1409" s="51" t="s">
        <v>6606</v>
      </c>
      <c r="E1409" s="51" t="s">
        <v>6987</v>
      </c>
      <c r="F1409" s="287">
        <f t="shared" si="21"/>
        <v>-48</v>
      </c>
      <c r="G1409" s="213"/>
      <c r="H1409" s="213"/>
      <c r="I1409" s="213"/>
      <c r="J1409" s="213"/>
      <c r="K1409" s="213"/>
      <c r="L1409" s="213"/>
      <c r="M1409" s="213"/>
      <c r="N1409" s="213"/>
      <c r="O1409" s="213"/>
      <c r="P1409" s="213">
        <v>-48</v>
      </c>
      <c r="Q1409" s="213">
        <v>0</v>
      </c>
      <c r="R1409" s="213">
        <v>185.83</v>
      </c>
    </row>
    <row r="1410" spans="1:18">
      <c r="A1410" s="640" t="s">
        <v>47</v>
      </c>
      <c r="B1410" s="640" t="s">
        <v>508</v>
      </c>
      <c r="C1410" s="51" t="s">
        <v>4677</v>
      </c>
      <c r="D1410" s="51" t="s">
        <v>6613</v>
      </c>
      <c r="E1410" s="51" t="s">
        <v>6987</v>
      </c>
      <c r="F1410" s="287">
        <f t="shared" si="21"/>
        <v>263.56</v>
      </c>
      <c r="G1410" s="213"/>
      <c r="H1410" s="213"/>
      <c r="I1410" s="213"/>
      <c r="J1410" s="213"/>
      <c r="K1410" s="213"/>
      <c r="L1410" s="213"/>
      <c r="M1410" s="213"/>
      <c r="N1410" s="213"/>
      <c r="O1410" s="213"/>
      <c r="P1410" s="213">
        <v>263.56</v>
      </c>
      <c r="Q1410" s="213">
        <v>0</v>
      </c>
      <c r="R1410" s="213">
        <v>0</v>
      </c>
    </row>
    <row r="1411" spans="1:18">
      <c r="A1411" s="640" t="s">
        <v>47</v>
      </c>
      <c r="B1411" s="640" t="s">
        <v>508</v>
      </c>
      <c r="C1411" s="51" t="s">
        <v>4679</v>
      </c>
      <c r="D1411" s="51" t="s">
        <v>6608</v>
      </c>
      <c r="E1411" s="51" t="s">
        <v>6987</v>
      </c>
      <c r="F1411" s="287">
        <f t="shared" ref="F1411:F1474" si="22">SUM(G1411:Q1411)</f>
        <v>215.82</v>
      </c>
      <c r="G1411" s="213"/>
      <c r="H1411" s="213"/>
      <c r="I1411" s="213"/>
      <c r="J1411" s="213"/>
      <c r="K1411" s="213"/>
      <c r="L1411" s="213"/>
      <c r="M1411" s="213"/>
      <c r="N1411" s="213"/>
      <c r="O1411" s="213"/>
      <c r="P1411" s="213">
        <v>215.82</v>
      </c>
      <c r="Q1411" s="213">
        <v>0</v>
      </c>
      <c r="R1411" s="213">
        <v>0</v>
      </c>
    </row>
    <row r="1412" spans="1:18">
      <c r="A1412" s="640" t="s">
        <v>47</v>
      </c>
      <c r="B1412" s="640" t="s">
        <v>508</v>
      </c>
      <c r="C1412" s="51" t="s">
        <v>4679</v>
      </c>
      <c r="D1412" s="51" t="s">
        <v>6608</v>
      </c>
      <c r="E1412" s="51" t="s">
        <v>6987</v>
      </c>
      <c r="F1412" s="287">
        <f t="shared" si="22"/>
        <v>197.18</v>
      </c>
      <c r="G1412" s="213"/>
      <c r="H1412" s="213"/>
      <c r="I1412" s="213"/>
      <c r="J1412" s="213"/>
      <c r="K1412" s="213"/>
      <c r="L1412" s="213"/>
      <c r="M1412" s="213"/>
      <c r="N1412" s="213"/>
      <c r="O1412" s="213"/>
      <c r="P1412" s="213">
        <v>78.3</v>
      </c>
      <c r="Q1412" s="213">
        <v>118.88</v>
      </c>
      <c r="R1412" s="213">
        <v>0</v>
      </c>
    </row>
    <row r="1413" spans="1:18">
      <c r="A1413" s="640" t="s">
        <v>47</v>
      </c>
      <c r="B1413" s="640" t="s">
        <v>508</v>
      </c>
      <c r="C1413" s="51" t="s">
        <v>4679</v>
      </c>
      <c r="D1413" s="51" t="s">
        <v>6608</v>
      </c>
      <c r="E1413" s="51" t="s">
        <v>6987</v>
      </c>
      <c r="F1413" s="287">
        <f t="shared" si="22"/>
        <v>397.6</v>
      </c>
      <c r="G1413" s="213"/>
      <c r="H1413" s="213"/>
      <c r="I1413" s="213"/>
      <c r="J1413" s="213"/>
      <c r="K1413" s="213"/>
      <c r="L1413" s="213"/>
      <c r="M1413" s="213"/>
      <c r="N1413" s="213"/>
      <c r="O1413" s="213"/>
      <c r="P1413" s="213">
        <v>30.18</v>
      </c>
      <c r="Q1413" s="213">
        <v>367.42</v>
      </c>
      <c r="R1413" s="213">
        <v>0</v>
      </c>
    </row>
    <row r="1414" spans="1:18">
      <c r="A1414" s="640" t="s">
        <v>47</v>
      </c>
      <c r="B1414" s="640" t="s">
        <v>508</v>
      </c>
      <c r="C1414" s="51" t="s">
        <v>4677</v>
      </c>
      <c r="D1414" s="51" t="s">
        <v>6613</v>
      </c>
      <c r="E1414" s="51" t="s">
        <v>6987</v>
      </c>
      <c r="F1414" s="287">
        <f t="shared" si="22"/>
        <v>0.28999999999999998</v>
      </c>
      <c r="G1414" s="213"/>
      <c r="H1414" s="213"/>
      <c r="I1414" s="213"/>
      <c r="J1414" s="213"/>
      <c r="K1414" s="213"/>
      <c r="L1414" s="213"/>
      <c r="M1414" s="213"/>
      <c r="N1414" s="213"/>
      <c r="O1414" s="213"/>
      <c r="P1414" s="213">
        <v>0.28999999999999998</v>
      </c>
      <c r="Q1414" s="213">
        <v>0</v>
      </c>
      <c r="R1414" s="213">
        <v>0</v>
      </c>
    </row>
    <row r="1415" spans="1:18">
      <c r="A1415" s="640" t="s">
        <v>47</v>
      </c>
      <c r="B1415" s="640" t="s">
        <v>508</v>
      </c>
      <c r="C1415" s="51" t="s">
        <v>4677</v>
      </c>
      <c r="D1415" s="51" t="s">
        <v>6613</v>
      </c>
      <c r="E1415" s="51" t="s">
        <v>6987</v>
      </c>
      <c r="F1415" s="287">
        <f t="shared" si="22"/>
        <v>1.88</v>
      </c>
      <c r="G1415" s="213"/>
      <c r="H1415" s="213"/>
      <c r="I1415" s="213"/>
      <c r="J1415" s="213"/>
      <c r="K1415" s="213"/>
      <c r="L1415" s="213"/>
      <c r="M1415" s="213"/>
      <c r="N1415" s="213"/>
      <c r="O1415" s="213"/>
      <c r="P1415" s="213">
        <v>1.88</v>
      </c>
      <c r="Q1415" s="213">
        <v>0</v>
      </c>
      <c r="R1415" s="213">
        <v>0</v>
      </c>
    </row>
    <row r="1416" spans="1:18">
      <c r="A1416" s="640" t="s">
        <v>47</v>
      </c>
      <c r="B1416" s="640" t="s">
        <v>508</v>
      </c>
      <c r="C1416" s="51" t="s">
        <v>4679</v>
      </c>
      <c r="D1416" s="51" t="s">
        <v>6608</v>
      </c>
      <c r="E1416" s="51" t="s">
        <v>6987</v>
      </c>
      <c r="F1416" s="287">
        <f t="shared" si="22"/>
        <v>539.64</v>
      </c>
      <c r="G1416" s="213"/>
      <c r="H1416" s="213"/>
      <c r="I1416" s="213"/>
      <c r="J1416" s="213"/>
      <c r="K1416" s="213"/>
      <c r="L1416" s="213"/>
      <c r="M1416" s="213"/>
      <c r="N1416" s="213"/>
      <c r="O1416" s="213"/>
      <c r="P1416" s="213">
        <v>539.64</v>
      </c>
      <c r="Q1416" s="213">
        <v>0</v>
      </c>
      <c r="R1416" s="213">
        <v>0</v>
      </c>
    </row>
    <row r="1417" spans="1:18">
      <c r="A1417" s="944" t="s">
        <v>1524</v>
      </c>
      <c r="B1417" s="640" t="s">
        <v>448</v>
      </c>
      <c r="C1417" s="51" t="s">
        <v>4679</v>
      </c>
      <c r="D1417" s="51" t="s">
        <v>6606</v>
      </c>
      <c r="E1417" s="51" t="s">
        <v>6987</v>
      </c>
      <c r="F1417" s="287">
        <f t="shared" si="22"/>
        <v>123.9</v>
      </c>
      <c r="G1417" s="213"/>
      <c r="H1417" s="213"/>
      <c r="I1417" s="213"/>
      <c r="J1417" s="213"/>
      <c r="K1417" s="213"/>
      <c r="L1417" s="213"/>
      <c r="M1417" s="213"/>
      <c r="N1417" s="213"/>
      <c r="O1417" s="213"/>
      <c r="P1417" s="213">
        <v>123.9</v>
      </c>
      <c r="Q1417" s="213">
        <v>0</v>
      </c>
      <c r="R1417" s="213">
        <v>0</v>
      </c>
    </row>
    <row r="1418" spans="1:18">
      <c r="A1418" s="640" t="s">
        <v>1524</v>
      </c>
      <c r="B1418" s="640" t="s">
        <v>448</v>
      </c>
      <c r="C1418" s="51" t="s">
        <v>4679</v>
      </c>
      <c r="D1418" s="51" t="s">
        <v>6606</v>
      </c>
      <c r="E1418" s="51" t="s">
        <v>6987</v>
      </c>
      <c r="F1418" s="287">
        <f t="shared" si="22"/>
        <v>1199.67</v>
      </c>
      <c r="G1418" s="213"/>
      <c r="H1418" s="213"/>
      <c r="I1418" s="213"/>
      <c r="J1418" s="213"/>
      <c r="K1418" s="213"/>
      <c r="L1418" s="213"/>
      <c r="M1418" s="213"/>
      <c r="N1418" s="213"/>
      <c r="O1418" s="213"/>
      <c r="P1418" s="213">
        <v>1064.99</v>
      </c>
      <c r="Q1418" s="213">
        <v>134.68</v>
      </c>
      <c r="R1418" s="213">
        <v>0</v>
      </c>
    </row>
    <row r="1419" spans="1:18">
      <c r="A1419" s="640" t="s">
        <v>1524</v>
      </c>
      <c r="B1419" s="640" t="s">
        <v>448</v>
      </c>
      <c r="C1419" s="51" t="s">
        <v>4679</v>
      </c>
      <c r="D1419" s="51" t="s">
        <v>6606</v>
      </c>
      <c r="E1419" s="51" t="s">
        <v>6987</v>
      </c>
      <c r="F1419" s="287">
        <f t="shared" si="22"/>
        <v>283.48</v>
      </c>
      <c r="G1419" s="213"/>
      <c r="H1419" s="213"/>
      <c r="I1419" s="213"/>
      <c r="J1419" s="213"/>
      <c r="K1419" s="213"/>
      <c r="L1419" s="213"/>
      <c r="M1419" s="213"/>
      <c r="N1419" s="213"/>
      <c r="O1419" s="213"/>
      <c r="P1419" s="213">
        <v>283.48</v>
      </c>
      <c r="Q1419" s="213">
        <v>0</v>
      </c>
      <c r="R1419" s="213">
        <v>0</v>
      </c>
    </row>
    <row r="1420" spans="1:18">
      <c r="A1420" s="640" t="s">
        <v>1524</v>
      </c>
      <c r="B1420" s="640" t="s">
        <v>448</v>
      </c>
      <c r="C1420" s="51" t="s">
        <v>4679</v>
      </c>
      <c r="D1420" s="51" t="s">
        <v>6606</v>
      </c>
      <c r="E1420" s="51" t="s">
        <v>6987</v>
      </c>
      <c r="F1420" s="287">
        <f t="shared" si="22"/>
        <v>25</v>
      </c>
      <c r="G1420" s="213"/>
      <c r="H1420" s="213"/>
      <c r="I1420" s="213"/>
      <c r="J1420" s="213"/>
      <c r="K1420" s="213"/>
      <c r="L1420" s="213"/>
      <c r="M1420" s="213"/>
      <c r="N1420" s="213"/>
      <c r="O1420" s="213"/>
      <c r="P1420" s="213">
        <v>25</v>
      </c>
      <c r="Q1420" s="213">
        <v>0</v>
      </c>
      <c r="R1420" s="213">
        <v>0</v>
      </c>
    </row>
    <row r="1421" spans="1:18">
      <c r="A1421" s="640" t="s">
        <v>1671</v>
      </c>
      <c r="B1421" s="875" t="s">
        <v>1641</v>
      </c>
      <c r="C1421" s="51" t="s">
        <v>4679</v>
      </c>
      <c r="D1421" s="51" t="s">
        <v>6980</v>
      </c>
      <c r="E1421" s="51" t="s">
        <v>6987</v>
      </c>
      <c r="F1421" s="287">
        <f t="shared" si="22"/>
        <v>2000000</v>
      </c>
      <c r="G1421" s="213"/>
      <c r="H1421" s="213"/>
      <c r="I1421" s="213"/>
      <c r="J1421" s="213"/>
      <c r="K1421" s="213"/>
      <c r="L1421" s="213"/>
      <c r="M1421" s="213"/>
      <c r="N1421" s="213"/>
      <c r="O1421" s="213"/>
      <c r="P1421" s="213">
        <v>2000000</v>
      </c>
      <c r="Q1421" s="213">
        <v>0</v>
      </c>
      <c r="R1421" s="213">
        <v>0</v>
      </c>
    </row>
    <row r="1422" spans="1:18">
      <c r="A1422" s="640" t="s">
        <v>47</v>
      </c>
      <c r="B1422" s="944" t="s">
        <v>1564</v>
      </c>
      <c r="C1422" s="51" t="s">
        <v>4681</v>
      </c>
      <c r="D1422" s="51" t="s">
        <v>6619</v>
      </c>
      <c r="E1422" s="51" t="s">
        <v>6987</v>
      </c>
      <c r="F1422" s="287">
        <f t="shared" si="22"/>
        <v>12920.43</v>
      </c>
      <c r="G1422" s="213">
        <v>0</v>
      </c>
      <c r="H1422" s="213">
        <v>0</v>
      </c>
      <c r="I1422" s="213">
        <v>0</v>
      </c>
      <c r="J1422" s="213">
        <v>0</v>
      </c>
      <c r="K1422" s="213"/>
      <c r="L1422" s="213"/>
      <c r="M1422" s="213">
        <v>0</v>
      </c>
      <c r="N1422" s="939">
        <v>0</v>
      </c>
      <c r="O1422" s="939">
        <v>0</v>
      </c>
      <c r="P1422" s="213">
        <v>0</v>
      </c>
      <c r="Q1422" s="213">
        <v>12920.43</v>
      </c>
      <c r="R1422" s="213">
        <v>0</v>
      </c>
    </row>
    <row r="1423" spans="1:18">
      <c r="A1423" s="640" t="s">
        <v>1766</v>
      </c>
      <c r="B1423" s="640" t="s">
        <v>46</v>
      </c>
      <c r="C1423" s="51" t="s">
        <v>4677</v>
      </c>
      <c r="D1423" s="51" t="s">
        <v>6605</v>
      </c>
      <c r="E1423" s="51" t="s">
        <v>6987</v>
      </c>
      <c r="F1423" s="287">
        <f t="shared" si="22"/>
        <v>223.88</v>
      </c>
      <c r="G1423" s="213"/>
      <c r="H1423" s="213"/>
      <c r="I1423" s="213"/>
      <c r="J1423" s="213"/>
      <c r="K1423" s="213"/>
      <c r="L1423" s="213"/>
      <c r="M1423" s="213"/>
      <c r="N1423" s="213"/>
      <c r="O1423" s="213"/>
      <c r="P1423" s="213"/>
      <c r="Q1423" s="213">
        <v>223.88</v>
      </c>
      <c r="R1423" s="213">
        <v>0</v>
      </c>
    </row>
    <row r="1424" spans="1:18">
      <c r="A1424" s="640" t="s">
        <v>1766</v>
      </c>
      <c r="B1424" s="640" t="s">
        <v>46</v>
      </c>
      <c r="C1424" s="51" t="s">
        <v>4677</v>
      </c>
      <c r="D1424" s="51" t="s">
        <v>6605</v>
      </c>
      <c r="E1424" s="51" t="s">
        <v>6987</v>
      </c>
      <c r="F1424" s="287">
        <f t="shared" si="22"/>
        <v>13.81</v>
      </c>
      <c r="G1424" s="213"/>
      <c r="H1424" s="213"/>
      <c r="I1424" s="213"/>
      <c r="J1424" s="213"/>
      <c r="K1424" s="213"/>
      <c r="L1424" s="213"/>
      <c r="M1424" s="213"/>
      <c r="N1424" s="213"/>
      <c r="O1424" s="213"/>
      <c r="P1424" s="213"/>
      <c r="Q1424" s="213">
        <v>13.81</v>
      </c>
      <c r="R1424" s="213">
        <v>0</v>
      </c>
    </row>
    <row r="1425" spans="1:18">
      <c r="A1425" s="640" t="s">
        <v>1766</v>
      </c>
      <c r="B1425" s="640" t="s">
        <v>46</v>
      </c>
      <c r="C1425" s="51" t="s">
        <v>4677</v>
      </c>
      <c r="D1425" s="51" t="s">
        <v>6605</v>
      </c>
      <c r="E1425" s="51" t="s">
        <v>6987</v>
      </c>
      <c r="F1425" s="287">
        <f t="shared" si="22"/>
        <v>3.23</v>
      </c>
      <c r="G1425" s="213"/>
      <c r="H1425" s="213"/>
      <c r="I1425" s="213"/>
      <c r="J1425" s="213"/>
      <c r="K1425" s="213"/>
      <c r="L1425" s="213"/>
      <c r="M1425" s="213"/>
      <c r="N1425" s="213"/>
      <c r="O1425" s="213"/>
      <c r="P1425" s="213"/>
      <c r="Q1425" s="213">
        <v>3.23</v>
      </c>
      <c r="R1425" s="213">
        <v>0</v>
      </c>
    </row>
    <row r="1426" spans="1:18">
      <c r="A1426" s="640" t="s">
        <v>1766</v>
      </c>
      <c r="B1426" s="640" t="s">
        <v>46</v>
      </c>
      <c r="C1426" s="51" t="s">
        <v>4677</v>
      </c>
      <c r="D1426" s="51" t="s">
        <v>6605</v>
      </c>
      <c r="E1426" s="51" t="s">
        <v>6987</v>
      </c>
      <c r="F1426" s="287">
        <f t="shared" si="22"/>
        <v>43.43</v>
      </c>
      <c r="G1426" s="213"/>
      <c r="H1426" s="213"/>
      <c r="I1426" s="213"/>
      <c r="J1426" s="213"/>
      <c r="K1426" s="213"/>
      <c r="L1426" s="213"/>
      <c r="M1426" s="213"/>
      <c r="N1426" s="213"/>
      <c r="O1426" s="213"/>
      <c r="P1426" s="213"/>
      <c r="Q1426" s="213">
        <v>43.43</v>
      </c>
      <c r="R1426" s="213">
        <v>0</v>
      </c>
    </row>
    <row r="1427" spans="1:18">
      <c r="A1427" s="640" t="s">
        <v>1766</v>
      </c>
      <c r="B1427" s="640" t="s">
        <v>46</v>
      </c>
      <c r="C1427" s="51" t="s">
        <v>4677</v>
      </c>
      <c r="D1427" s="51" t="s">
        <v>6605</v>
      </c>
      <c r="E1427" s="51" t="s">
        <v>6987</v>
      </c>
      <c r="F1427" s="287">
        <f t="shared" si="22"/>
        <v>0.28999999999999998</v>
      </c>
      <c r="G1427" s="213"/>
      <c r="H1427" s="213"/>
      <c r="I1427" s="213"/>
      <c r="J1427" s="213"/>
      <c r="K1427" s="213"/>
      <c r="L1427" s="213"/>
      <c r="M1427" s="213"/>
      <c r="N1427" s="213"/>
      <c r="O1427" s="213"/>
      <c r="P1427" s="213"/>
      <c r="Q1427" s="213">
        <v>0.28999999999999998</v>
      </c>
      <c r="R1427" s="213">
        <v>0</v>
      </c>
    </row>
    <row r="1428" spans="1:18">
      <c r="A1428" s="640" t="s">
        <v>1766</v>
      </c>
      <c r="B1428" s="640" t="s">
        <v>46</v>
      </c>
      <c r="C1428" s="51" t="s">
        <v>4677</v>
      </c>
      <c r="D1428" s="51" t="s">
        <v>6605</v>
      </c>
      <c r="E1428" s="51" t="s">
        <v>6987</v>
      </c>
      <c r="F1428" s="287">
        <f t="shared" si="22"/>
        <v>0.69</v>
      </c>
      <c r="G1428" s="213"/>
      <c r="H1428" s="213"/>
      <c r="I1428" s="213"/>
      <c r="J1428" s="213"/>
      <c r="K1428" s="213"/>
      <c r="L1428" s="213"/>
      <c r="M1428" s="213"/>
      <c r="N1428" s="213"/>
      <c r="O1428" s="213"/>
      <c r="P1428" s="213"/>
      <c r="Q1428" s="213">
        <v>0.69</v>
      </c>
      <c r="R1428" s="213">
        <v>0</v>
      </c>
    </row>
    <row r="1429" spans="1:18">
      <c r="A1429" s="640" t="s">
        <v>1766</v>
      </c>
      <c r="B1429" s="640" t="s">
        <v>46</v>
      </c>
      <c r="C1429" s="51" t="s">
        <v>4677</v>
      </c>
      <c r="D1429" s="51" t="s">
        <v>6605</v>
      </c>
      <c r="E1429" s="51" t="s">
        <v>6987</v>
      </c>
      <c r="F1429" s="287">
        <f t="shared" si="22"/>
        <v>0.63</v>
      </c>
      <c r="G1429" s="213"/>
      <c r="H1429" s="213"/>
      <c r="I1429" s="213"/>
      <c r="J1429" s="213"/>
      <c r="K1429" s="213"/>
      <c r="L1429" s="213"/>
      <c r="M1429" s="213"/>
      <c r="N1429" s="213"/>
      <c r="O1429" s="213"/>
      <c r="P1429" s="213"/>
      <c r="Q1429" s="213">
        <v>0.63</v>
      </c>
      <c r="R1429" s="213">
        <v>0</v>
      </c>
    </row>
    <row r="1430" spans="1:18">
      <c r="A1430" s="640" t="s">
        <v>1766</v>
      </c>
      <c r="B1430" s="640" t="s">
        <v>46</v>
      </c>
      <c r="C1430" s="51" t="s">
        <v>4679</v>
      </c>
      <c r="D1430" s="51" t="s">
        <v>6604</v>
      </c>
      <c r="E1430" s="51" t="s">
        <v>6987</v>
      </c>
      <c r="F1430" s="287">
        <f t="shared" si="22"/>
        <v>6439.23</v>
      </c>
      <c r="G1430" s="213"/>
      <c r="H1430" s="213"/>
      <c r="I1430" s="213"/>
      <c r="J1430" s="213"/>
      <c r="K1430" s="213"/>
      <c r="L1430" s="213"/>
      <c r="M1430" s="213"/>
      <c r="N1430" s="213"/>
      <c r="O1430" s="213"/>
      <c r="P1430" s="213"/>
      <c r="Q1430" s="213">
        <v>6439.23</v>
      </c>
      <c r="R1430" s="213">
        <v>0</v>
      </c>
    </row>
    <row r="1431" spans="1:18">
      <c r="A1431" s="640" t="s">
        <v>1766</v>
      </c>
      <c r="B1431" s="640" t="s">
        <v>46</v>
      </c>
      <c r="C1431" s="51" t="s">
        <v>4679</v>
      </c>
      <c r="D1431" s="51" t="s">
        <v>6604</v>
      </c>
      <c r="E1431" s="51" t="s">
        <v>6987</v>
      </c>
      <c r="F1431" s="287">
        <f t="shared" si="22"/>
        <v>326.7</v>
      </c>
      <c r="G1431" s="213"/>
      <c r="H1431" s="213"/>
      <c r="I1431" s="213"/>
      <c r="J1431" s="213"/>
      <c r="K1431" s="213"/>
      <c r="L1431" s="213"/>
      <c r="M1431" s="213"/>
      <c r="N1431" s="213"/>
      <c r="O1431" s="213"/>
      <c r="P1431" s="213"/>
      <c r="Q1431" s="213">
        <v>326.7</v>
      </c>
      <c r="R1431" s="213">
        <v>858.53</v>
      </c>
    </row>
    <row r="1432" spans="1:18">
      <c r="A1432" s="640" t="s">
        <v>23</v>
      </c>
      <c r="B1432" s="640" t="s">
        <v>438</v>
      </c>
      <c r="C1432" s="51" t="s">
        <v>4677</v>
      </c>
      <c r="D1432" s="51" t="s">
        <v>6610</v>
      </c>
      <c r="E1432" s="51" t="s">
        <v>6987</v>
      </c>
      <c r="F1432" s="287">
        <f t="shared" si="22"/>
        <v>0.65</v>
      </c>
      <c r="G1432" s="213"/>
      <c r="H1432" s="213"/>
      <c r="I1432" s="213"/>
      <c r="J1432" s="213"/>
      <c r="K1432" s="213"/>
      <c r="L1432" s="213"/>
      <c r="M1432" s="213"/>
      <c r="N1432" s="213"/>
      <c r="O1432" s="213"/>
      <c r="P1432" s="213"/>
      <c r="Q1432" s="213">
        <v>0.65</v>
      </c>
      <c r="R1432" s="213">
        <v>0</v>
      </c>
    </row>
    <row r="1433" spans="1:18">
      <c r="A1433" s="640" t="s">
        <v>23</v>
      </c>
      <c r="B1433" s="640" t="s">
        <v>438</v>
      </c>
      <c r="C1433" s="51" t="s">
        <v>4679</v>
      </c>
      <c r="D1433" s="51" t="s">
        <v>6614</v>
      </c>
      <c r="E1433" s="51" t="s">
        <v>6987</v>
      </c>
      <c r="F1433" s="287">
        <f t="shared" si="22"/>
        <v>18</v>
      </c>
      <c r="G1433" s="213"/>
      <c r="H1433" s="213"/>
      <c r="I1433" s="213"/>
      <c r="J1433" s="213"/>
      <c r="K1433" s="213"/>
      <c r="L1433" s="213"/>
      <c r="M1433" s="213"/>
      <c r="N1433" s="213"/>
      <c r="O1433" s="213"/>
      <c r="P1433" s="213"/>
      <c r="Q1433" s="213">
        <v>18</v>
      </c>
      <c r="R1433" s="213">
        <v>0</v>
      </c>
    </row>
    <row r="1434" spans="1:18">
      <c r="A1434" s="640" t="s">
        <v>23</v>
      </c>
      <c r="B1434" s="640" t="s">
        <v>440</v>
      </c>
      <c r="C1434" s="51" t="s">
        <v>4677</v>
      </c>
      <c r="D1434" s="51" t="s">
        <v>6610</v>
      </c>
      <c r="E1434" s="51" t="s">
        <v>6987</v>
      </c>
      <c r="F1434" s="287">
        <f t="shared" si="22"/>
        <v>1316.52</v>
      </c>
      <c r="G1434" s="213"/>
      <c r="H1434" s="213"/>
      <c r="I1434" s="213"/>
      <c r="J1434" s="213"/>
      <c r="K1434" s="213"/>
      <c r="L1434" s="213"/>
      <c r="M1434" s="213"/>
      <c r="N1434" s="213"/>
      <c r="O1434" s="213"/>
      <c r="P1434" s="213"/>
      <c r="Q1434" s="213">
        <v>1316.52</v>
      </c>
      <c r="R1434" s="213">
        <v>2904.57</v>
      </c>
    </row>
    <row r="1435" spans="1:18">
      <c r="A1435" s="640" t="s">
        <v>23</v>
      </c>
      <c r="B1435" s="640" t="s">
        <v>440</v>
      </c>
      <c r="C1435" s="51" t="s">
        <v>4679</v>
      </c>
      <c r="D1435" s="51" t="s">
        <v>6614</v>
      </c>
      <c r="E1435" s="51" t="s">
        <v>6987</v>
      </c>
      <c r="F1435" s="287">
        <f t="shared" si="22"/>
        <v>231.2</v>
      </c>
      <c r="G1435" s="213"/>
      <c r="H1435" s="213"/>
      <c r="I1435" s="213"/>
      <c r="J1435" s="213"/>
      <c r="K1435" s="213"/>
      <c r="L1435" s="213"/>
      <c r="M1435" s="213"/>
      <c r="N1435" s="213"/>
      <c r="O1435" s="213"/>
      <c r="P1435" s="213"/>
      <c r="Q1435" s="213">
        <v>231.2</v>
      </c>
      <c r="R1435" s="213">
        <v>0</v>
      </c>
    </row>
    <row r="1436" spans="1:18">
      <c r="A1436" s="640" t="s">
        <v>23</v>
      </c>
      <c r="B1436" s="640" t="s">
        <v>440</v>
      </c>
      <c r="C1436" s="51" t="s">
        <v>4679</v>
      </c>
      <c r="D1436" s="51" t="s">
        <v>6614</v>
      </c>
      <c r="E1436" s="51" t="s">
        <v>6987</v>
      </c>
      <c r="F1436" s="287">
        <f t="shared" si="22"/>
        <v>316.95999999999998</v>
      </c>
      <c r="G1436" s="213"/>
      <c r="H1436" s="213"/>
      <c r="I1436" s="213"/>
      <c r="J1436" s="213"/>
      <c r="K1436" s="213"/>
      <c r="L1436" s="213"/>
      <c r="M1436" s="213"/>
      <c r="N1436" s="213"/>
      <c r="O1436" s="213"/>
      <c r="P1436" s="213"/>
      <c r="Q1436" s="213">
        <v>316.95999999999998</v>
      </c>
      <c r="R1436" s="213">
        <v>378.18</v>
      </c>
    </row>
    <row r="1437" spans="1:18">
      <c r="A1437" s="640" t="s">
        <v>23</v>
      </c>
      <c r="B1437" s="640" t="s">
        <v>436</v>
      </c>
      <c r="C1437" s="51" t="s">
        <v>4679</v>
      </c>
      <c r="D1437" s="51" t="s">
        <v>6614</v>
      </c>
      <c r="E1437" s="51" t="s">
        <v>6987</v>
      </c>
      <c r="F1437" s="287">
        <f t="shared" si="22"/>
        <v>177.55</v>
      </c>
      <c r="G1437" s="213"/>
      <c r="H1437" s="213"/>
      <c r="I1437" s="213"/>
      <c r="J1437" s="213"/>
      <c r="K1437" s="213"/>
      <c r="L1437" s="213"/>
      <c r="M1437" s="213"/>
      <c r="N1437" s="213"/>
      <c r="O1437" s="213"/>
      <c r="P1437" s="213"/>
      <c r="Q1437" s="213">
        <v>177.55</v>
      </c>
      <c r="R1437" s="213">
        <v>0</v>
      </c>
    </row>
    <row r="1438" spans="1:18">
      <c r="A1438" s="640" t="s">
        <v>1524</v>
      </c>
      <c r="B1438" s="640" t="s">
        <v>326</v>
      </c>
      <c r="C1438" s="51" t="s">
        <v>4679</v>
      </c>
      <c r="D1438" s="51" t="s">
        <v>6606</v>
      </c>
      <c r="E1438" s="51" t="s">
        <v>6987</v>
      </c>
      <c r="F1438" s="287">
        <f t="shared" si="22"/>
        <v>536.64</v>
      </c>
      <c r="G1438" s="213"/>
      <c r="H1438" s="213"/>
      <c r="I1438" s="213"/>
      <c r="J1438" s="213"/>
      <c r="K1438" s="213"/>
      <c r="L1438" s="213"/>
      <c r="M1438" s="213"/>
      <c r="N1438" s="213"/>
      <c r="O1438" s="213"/>
      <c r="P1438" s="213"/>
      <c r="Q1438" s="213">
        <v>536.64</v>
      </c>
      <c r="R1438" s="213">
        <v>0</v>
      </c>
    </row>
    <row r="1439" spans="1:18">
      <c r="A1439" s="640" t="s">
        <v>47</v>
      </c>
      <c r="B1439" s="640" t="s">
        <v>508</v>
      </c>
      <c r="C1439" s="51" t="s">
        <v>4677</v>
      </c>
      <c r="D1439" s="51" t="s">
        <v>6613</v>
      </c>
      <c r="E1439" s="51" t="s">
        <v>6987</v>
      </c>
      <c r="F1439" s="287">
        <f t="shared" si="22"/>
        <v>78.48</v>
      </c>
      <c r="G1439" s="213"/>
      <c r="H1439" s="213"/>
      <c r="I1439" s="213"/>
      <c r="J1439" s="213"/>
      <c r="K1439" s="213"/>
      <c r="L1439" s="213"/>
      <c r="M1439" s="213"/>
      <c r="N1439" s="213"/>
      <c r="O1439" s="213"/>
      <c r="P1439" s="213"/>
      <c r="Q1439" s="213">
        <v>78.48</v>
      </c>
      <c r="R1439" s="213">
        <v>78.48</v>
      </c>
    </row>
    <row r="1440" spans="1:18">
      <c r="A1440" s="640" t="s">
        <v>47</v>
      </c>
      <c r="B1440" s="640" t="s">
        <v>508</v>
      </c>
      <c r="C1440" s="51" t="s">
        <v>4679</v>
      </c>
      <c r="D1440" s="51" t="s">
        <v>6608</v>
      </c>
      <c r="E1440" s="51" t="s">
        <v>6987</v>
      </c>
      <c r="F1440" s="287">
        <f t="shared" si="22"/>
        <v>148.56</v>
      </c>
      <c r="G1440" s="213"/>
      <c r="H1440" s="213"/>
      <c r="I1440" s="213"/>
      <c r="J1440" s="213"/>
      <c r="K1440" s="213"/>
      <c r="L1440" s="213"/>
      <c r="M1440" s="213"/>
      <c r="N1440" s="213"/>
      <c r="O1440" s="213"/>
      <c r="P1440" s="213"/>
      <c r="Q1440" s="213">
        <v>148.56</v>
      </c>
      <c r="R1440" s="213">
        <v>0</v>
      </c>
    </row>
    <row r="1441" spans="1:18">
      <c r="A1441" s="640" t="s">
        <v>47</v>
      </c>
      <c r="B1441" s="640" t="s">
        <v>508</v>
      </c>
      <c r="C1441" s="51" t="s">
        <v>4679</v>
      </c>
      <c r="D1441" s="51" t="s">
        <v>6608</v>
      </c>
      <c r="E1441" s="51" t="s">
        <v>6987</v>
      </c>
      <c r="F1441" s="287">
        <f t="shared" si="22"/>
        <v>257.48</v>
      </c>
      <c r="G1441" s="213"/>
      <c r="H1441" s="213"/>
      <c r="I1441" s="213"/>
      <c r="J1441" s="213"/>
      <c r="K1441" s="213"/>
      <c r="L1441" s="213"/>
      <c r="M1441" s="213"/>
      <c r="N1441" s="213"/>
      <c r="O1441" s="213"/>
      <c r="P1441" s="213"/>
      <c r="Q1441" s="213">
        <v>257.48</v>
      </c>
      <c r="R1441" s="213">
        <v>0</v>
      </c>
    </row>
    <row r="1442" spans="1:18">
      <c r="A1442" s="640" t="s">
        <v>47</v>
      </c>
      <c r="B1442" s="640" t="s">
        <v>442</v>
      </c>
      <c r="C1442" s="51" t="s">
        <v>4677</v>
      </c>
      <c r="D1442" s="51" t="s">
        <v>6613</v>
      </c>
      <c r="E1442" s="51" t="s">
        <v>6987</v>
      </c>
      <c r="F1442" s="287">
        <f t="shared" si="22"/>
        <v>0.2</v>
      </c>
      <c r="G1442" s="213"/>
      <c r="H1442" s="213"/>
      <c r="I1442" s="213"/>
      <c r="J1442" s="213"/>
      <c r="K1442" s="213"/>
      <c r="L1442" s="213"/>
      <c r="M1442" s="213"/>
      <c r="N1442" s="213"/>
      <c r="O1442" s="213"/>
      <c r="P1442" s="213"/>
      <c r="Q1442" s="213">
        <v>0.2</v>
      </c>
      <c r="R1442" s="213">
        <v>0</v>
      </c>
    </row>
    <row r="1443" spans="1:18">
      <c r="A1443" s="640" t="s">
        <v>1671</v>
      </c>
      <c r="B1443" s="640" t="s">
        <v>1641</v>
      </c>
      <c r="C1443" s="51" t="s">
        <v>4679</v>
      </c>
      <c r="D1443" s="51" t="s">
        <v>6980</v>
      </c>
      <c r="E1443" s="51" t="s">
        <v>6987</v>
      </c>
      <c r="F1443" s="287">
        <f t="shared" si="22"/>
        <v>215.32</v>
      </c>
      <c r="G1443" s="213"/>
      <c r="H1443" s="213"/>
      <c r="I1443" s="213"/>
      <c r="J1443" s="213"/>
      <c r="K1443" s="213"/>
      <c r="L1443" s="213"/>
      <c r="M1443" s="213"/>
      <c r="N1443" s="213"/>
      <c r="O1443" s="213"/>
      <c r="P1443" s="213"/>
      <c r="Q1443" s="213">
        <v>215.32</v>
      </c>
      <c r="R1443" s="213">
        <v>0</v>
      </c>
    </row>
    <row r="1444" spans="1:18">
      <c r="A1444" s="640" t="s">
        <v>1766</v>
      </c>
      <c r="B1444" s="640" t="s">
        <v>6595</v>
      </c>
      <c r="C1444" s="51" t="s">
        <v>4679</v>
      </c>
      <c r="D1444" s="51" t="s">
        <v>6604</v>
      </c>
      <c r="E1444" s="51" t="s">
        <v>6987</v>
      </c>
      <c r="F1444" s="287">
        <f t="shared" si="22"/>
        <v>0</v>
      </c>
      <c r="G1444" s="213"/>
      <c r="H1444" s="213"/>
      <c r="I1444" s="213"/>
      <c r="J1444" s="213"/>
      <c r="K1444" s="213"/>
      <c r="L1444" s="213"/>
      <c r="M1444" s="213"/>
      <c r="N1444" s="213"/>
      <c r="O1444" s="213"/>
      <c r="P1444" s="213"/>
      <c r="Q1444" s="213"/>
      <c r="R1444" s="213">
        <v>323.24</v>
      </c>
    </row>
    <row r="1445" spans="1:18">
      <c r="A1445" s="640" t="s">
        <v>1766</v>
      </c>
      <c r="B1445" s="640" t="s">
        <v>117</v>
      </c>
      <c r="C1445" s="51" t="s">
        <v>4677</v>
      </c>
      <c r="D1445" s="51" t="s">
        <v>6605</v>
      </c>
      <c r="E1445" s="51" t="s">
        <v>6987</v>
      </c>
      <c r="F1445" s="287">
        <f t="shared" si="22"/>
        <v>0</v>
      </c>
      <c r="G1445" s="213"/>
      <c r="H1445" s="213"/>
      <c r="I1445" s="213"/>
      <c r="J1445" s="213"/>
      <c r="K1445" s="213"/>
      <c r="L1445" s="213"/>
      <c r="M1445" s="213"/>
      <c r="N1445" s="213"/>
      <c r="O1445" s="213"/>
      <c r="P1445" s="213"/>
      <c r="Q1445" s="213"/>
      <c r="R1445" s="213">
        <v>14165.49</v>
      </c>
    </row>
    <row r="1446" spans="1:18">
      <c r="A1446" s="640" t="s">
        <v>1766</v>
      </c>
      <c r="B1446" s="640" t="s">
        <v>46</v>
      </c>
      <c r="C1446" s="51" t="s">
        <v>4679</v>
      </c>
      <c r="D1446" s="51" t="s">
        <v>6604</v>
      </c>
      <c r="E1446" s="51" t="s">
        <v>6987</v>
      </c>
      <c r="F1446" s="287">
        <f t="shared" si="22"/>
        <v>0</v>
      </c>
      <c r="G1446" s="213"/>
      <c r="H1446" s="213"/>
      <c r="I1446" s="213"/>
      <c r="J1446" s="213"/>
      <c r="K1446" s="213"/>
      <c r="L1446" s="213"/>
      <c r="M1446" s="213"/>
      <c r="N1446" s="213"/>
      <c r="O1446" s="213"/>
      <c r="P1446" s="213"/>
      <c r="Q1446" s="213"/>
      <c r="R1446" s="213">
        <v>464.5</v>
      </c>
    </row>
    <row r="1447" spans="1:18">
      <c r="A1447" s="640" t="s">
        <v>1766</v>
      </c>
      <c r="B1447" s="640" t="s">
        <v>46</v>
      </c>
      <c r="C1447" s="51" t="s">
        <v>4679</v>
      </c>
      <c r="D1447" s="51" t="s">
        <v>6604</v>
      </c>
      <c r="E1447" s="51" t="s">
        <v>6987</v>
      </c>
      <c r="F1447" s="287">
        <f t="shared" si="22"/>
        <v>0</v>
      </c>
      <c r="G1447" s="213"/>
      <c r="H1447" s="213"/>
      <c r="I1447" s="213"/>
      <c r="J1447" s="213"/>
      <c r="K1447" s="213"/>
      <c r="L1447" s="213"/>
      <c r="M1447" s="213"/>
      <c r="N1447" s="213"/>
      <c r="O1447" s="213"/>
      <c r="P1447" s="213"/>
      <c r="Q1447" s="213"/>
      <c r="R1447" s="213">
        <v>182.1</v>
      </c>
    </row>
    <row r="1448" spans="1:18">
      <c r="A1448" s="640" t="s">
        <v>1766</v>
      </c>
      <c r="B1448" s="640" t="s">
        <v>104</v>
      </c>
      <c r="C1448" s="51" t="s">
        <v>4679</v>
      </c>
      <c r="D1448" s="51" t="s">
        <v>6604</v>
      </c>
      <c r="E1448" s="51" t="s">
        <v>6987</v>
      </c>
      <c r="F1448" s="287">
        <f t="shared" si="22"/>
        <v>0</v>
      </c>
      <c r="G1448" s="213"/>
      <c r="H1448" s="213"/>
      <c r="I1448" s="213"/>
      <c r="J1448" s="213"/>
      <c r="K1448" s="213"/>
      <c r="L1448" s="213"/>
      <c r="M1448" s="213"/>
      <c r="N1448" s="213"/>
      <c r="O1448" s="213"/>
      <c r="P1448" s="213"/>
      <c r="Q1448" s="213"/>
      <c r="R1448" s="213">
        <v>280</v>
      </c>
    </row>
    <row r="1449" spans="1:18">
      <c r="A1449" s="640" t="s">
        <v>1766</v>
      </c>
      <c r="B1449" s="640" t="s">
        <v>115</v>
      </c>
      <c r="C1449" s="51" t="s">
        <v>4679</v>
      </c>
      <c r="D1449" s="51" t="s">
        <v>6604</v>
      </c>
      <c r="E1449" s="51" t="s">
        <v>6987</v>
      </c>
      <c r="F1449" s="287">
        <f t="shared" si="22"/>
        <v>0</v>
      </c>
      <c r="G1449" s="213"/>
      <c r="H1449" s="213"/>
      <c r="I1449" s="213"/>
      <c r="J1449" s="213"/>
      <c r="K1449" s="213"/>
      <c r="L1449" s="213"/>
      <c r="M1449" s="213"/>
      <c r="N1449" s="213"/>
      <c r="O1449" s="213"/>
      <c r="P1449" s="213"/>
      <c r="Q1449" s="213"/>
      <c r="R1449" s="213">
        <v>53.02</v>
      </c>
    </row>
    <row r="1450" spans="1:18">
      <c r="A1450" s="640" t="s">
        <v>23</v>
      </c>
      <c r="B1450" s="640" t="s">
        <v>437</v>
      </c>
      <c r="C1450" s="51" t="s">
        <v>4679</v>
      </c>
      <c r="D1450" s="51" t="s">
        <v>6614</v>
      </c>
      <c r="E1450" s="51" t="s">
        <v>6987</v>
      </c>
      <c r="F1450" s="287">
        <f t="shared" si="22"/>
        <v>0</v>
      </c>
      <c r="G1450" s="213"/>
      <c r="H1450" s="213"/>
      <c r="I1450" s="213"/>
      <c r="J1450" s="213"/>
      <c r="K1450" s="213"/>
      <c r="L1450" s="213"/>
      <c r="M1450" s="213"/>
      <c r="N1450" s="213"/>
      <c r="O1450" s="213"/>
      <c r="P1450" s="213"/>
      <c r="Q1450" s="213"/>
      <c r="R1450" s="213">
        <v>95.95</v>
      </c>
    </row>
    <row r="1451" spans="1:18">
      <c r="A1451" s="640" t="s">
        <v>23</v>
      </c>
      <c r="B1451" s="640" t="s">
        <v>437</v>
      </c>
      <c r="C1451" s="51" t="s">
        <v>4678</v>
      </c>
      <c r="D1451" s="51" t="s">
        <v>6602</v>
      </c>
      <c r="E1451" s="51" t="s">
        <v>6987</v>
      </c>
      <c r="F1451" s="287">
        <f t="shared" si="22"/>
        <v>0</v>
      </c>
      <c r="G1451" s="213"/>
      <c r="H1451" s="213"/>
      <c r="I1451" s="213"/>
      <c r="J1451" s="213"/>
      <c r="K1451" s="213"/>
      <c r="L1451" s="213"/>
      <c r="M1451" s="213"/>
      <c r="N1451" s="213"/>
      <c r="O1451" s="213"/>
      <c r="P1451" s="213"/>
      <c r="Q1451" s="213"/>
      <c r="R1451" s="213">
        <v>323.8</v>
      </c>
    </row>
    <row r="1452" spans="1:18">
      <c r="A1452" s="640" t="s">
        <v>47</v>
      </c>
      <c r="B1452" s="640" t="s">
        <v>508</v>
      </c>
      <c r="C1452" s="51" t="s">
        <v>4679</v>
      </c>
      <c r="D1452" s="51" t="s">
        <v>6608</v>
      </c>
      <c r="E1452" s="51" t="s">
        <v>6987</v>
      </c>
      <c r="F1452" s="287">
        <f t="shared" si="22"/>
        <v>0</v>
      </c>
      <c r="G1452" s="213"/>
      <c r="H1452" s="213"/>
      <c r="I1452" s="213"/>
      <c r="J1452" s="213"/>
      <c r="K1452" s="213"/>
      <c r="L1452" s="213"/>
      <c r="M1452" s="213"/>
      <c r="N1452" s="213"/>
      <c r="O1452" s="213"/>
      <c r="P1452" s="213"/>
      <c r="Q1452" s="213"/>
      <c r="R1452" s="213">
        <v>346.98</v>
      </c>
    </row>
    <row r="1453" spans="1:18">
      <c r="A1453" s="640" t="s">
        <v>47</v>
      </c>
      <c r="B1453" s="640" t="s">
        <v>508</v>
      </c>
      <c r="C1453" s="51" t="s">
        <v>4679</v>
      </c>
      <c r="D1453" s="51" t="s">
        <v>6608</v>
      </c>
      <c r="E1453" s="51" t="s">
        <v>6987</v>
      </c>
      <c r="F1453" s="287">
        <f t="shared" si="22"/>
        <v>0</v>
      </c>
      <c r="G1453" s="213"/>
      <c r="H1453" s="213"/>
      <c r="I1453" s="213"/>
      <c r="J1453" s="213"/>
      <c r="K1453" s="213"/>
      <c r="L1453" s="213"/>
      <c r="M1453" s="213"/>
      <c r="N1453" s="213"/>
      <c r="O1453" s="213"/>
      <c r="P1453" s="213"/>
      <c r="Q1453" s="213"/>
      <c r="R1453" s="213">
        <v>60</v>
      </c>
    </row>
    <row r="1454" spans="1:18">
      <c r="A1454" s="640" t="s">
        <v>47</v>
      </c>
      <c r="B1454" s="640" t="s">
        <v>508</v>
      </c>
      <c r="C1454" s="51" t="s">
        <v>4679</v>
      </c>
      <c r="D1454" s="51" t="s">
        <v>6608</v>
      </c>
      <c r="E1454" s="51" t="s">
        <v>6987</v>
      </c>
      <c r="F1454" s="287">
        <f t="shared" si="22"/>
        <v>0</v>
      </c>
      <c r="G1454" s="213"/>
      <c r="H1454" s="213"/>
      <c r="I1454" s="213"/>
      <c r="J1454" s="213"/>
      <c r="K1454" s="213"/>
      <c r="L1454" s="213"/>
      <c r="M1454" s="213"/>
      <c r="N1454" s="213"/>
      <c r="O1454" s="213"/>
      <c r="P1454" s="213"/>
      <c r="Q1454" s="213"/>
      <c r="R1454" s="213">
        <v>75</v>
      </c>
    </row>
    <row r="1455" spans="1:18">
      <c r="A1455" s="640" t="s">
        <v>1766</v>
      </c>
      <c r="B1455" s="640" t="s">
        <v>444</v>
      </c>
      <c r="C1455" s="51" t="s">
        <v>4679</v>
      </c>
      <c r="D1455" s="51" t="s">
        <v>6604</v>
      </c>
      <c r="E1455" s="51" t="s">
        <v>6987</v>
      </c>
      <c r="F1455" s="287">
        <f t="shared" si="22"/>
        <v>0</v>
      </c>
      <c r="G1455" s="213"/>
      <c r="H1455" s="213"/>
      <c r="I1455" s="213"/>
      <c r="J1455" s="213"/>
      <c r="K1455" s="213"/>
      <c r="L1455" s="213"/>
      <c r="M1455" s="213"/>
      <c r="N1455" s="213"/>
      <c r="O1455" s="213"/>
      <c r="P1455" s="213"/>
      <c r="Q1455" s="213"/>
      <c r="R1455" s="213">
        <v>114.79</v>
      </c>
    </row>
    <row r="1456" spans="1:18">
      <c r="A1456" s="640" t="s">
        <v>47</v>
      </c>
      <c r="B1456" s="640" t="s">
        <v>443</v>
      </c>
      <c r="C1456" s="51" t="s">
        <v>4681</v>
      </c>
      <c r="D1456" s="51" t="s">
        <v>6619</v>
      </c>
      <c r="E1456" s="51" t="s">
        <v>6987</v>
      </c>
      <c r="F1456" s="287">
        <f t="shared" si="22"/>
        <v>0</v>
      </c>
      <c r="G1456" s="213"/>
      <c r="H1456" s="213"/>
      <c r="I1456" s="213"/>
      <c r="J1456" s="213"/>
      <c r="K1456" s="213"/>
      <c r="L1456" s="213"/>
      <c r="M1456" s="213"/>
      <c r="N1456" s="213"/>
      <c r="O1456" s="213"/>
      <c r="P1456" s="213"/>
      <c r="Q1456" s="213"/>
      <c r="R1456" s="213">
        <v>129480.08</v>
      </c>
    </row>
    <row r="1457" spans="1:18">
      <c r="A1457" s="640" t="s">
        <v>1524</v>
      </c>
      <c r="B1457" s="640" t="s">
        <v>448</v>
      </c>
      <c r="C1457" s="51" t="s">
        <v>4679</v>
      </c>
      <c r="D1457" s="51" t="s">
        <v>6606</v>
      </c>
      <c r="E1457" s="51" t="s">
        <v>6987</v>
      </c>
      <c r="F1457" s="287">
        <f t="shared" si="22"/>
        <v>0</v>
      </c>
      <c r="G1457" s="213"/>
      <c r="H1457" s="213"/>
      <c r="I1457" s="213"/>
      <c r="J1457" s="213"/>
      <c r="K1457" s="213"/>
      <c r="L1457" s="213"/>
      <c r="M1457" s="213"/>
      <c r="N1457" s="213"/>
      <c r="O1457" s="213"/>
      <c r="P1457" s="213"/>
      <c r="Q1457" s="213"/>
      <c r="R1457" s="213">
        <v>63.9</v>
      </c>
    </row>
    <row r="1458" spans="1:18">
      <c r="A1458" s="640" t="s">
        <v>1524</v>
      </c>
      <c r="B1458" s="640" t="s">
        <v>448</v>
      </c>
      <c r="C1458" s="51" t="s">
        <v>4679</v>
      </c>
      <c r="D1458" s="51" t="s">
        <v>6606</v>
      </c>
      <c r="E1458" s="51" t="s">
        <v>6987</v>
      </c>
      <c r="F1458" s="287">
        <f t="shared" si="22"/>
        <v>0</v>
      </c>
      <c r="G1458" s="213"/>
      <c r="H1458" s="213"/>
      <c r="I1458" s="213"/>
      <c r="J1458" s="213"/>
      <c r="K1458" s="213"/>
      <c r="L1458" s="213"/>
      <c r="M1458" s="213"/>
      <c r="N1458" s="213"/>
      <c r="O1458" s="213"/>
      <c r="P1458" s="213"/>
      <c r="Q1458" s="213"/>
      <c r="R1458" s="213">
        <v>22.02</v>
      </c>
    </row>
    <row r="1459" spans="1:18">
      <c r="A1459" s="640" t="s">
        <v>47</v>
      </c>
      <c r="B1459" s="640" t="s">
        <v>508</v>
      </c>
      <c r="C1459" s="51" t="s">
        <v>4677</v>
      </c>
      <c r="D1459" s="51" t="s">
        <v>6613</v>
      </c>
      <c r="E1459" s="51" t="s">
        <v>6987</v>
      </c>
      <c r="F1459" s="287">
        <f t="shared" si="22"/>
        <v>0</v>
      </c>
      <c r="G1459" s="213"/>
      <c r="H1459" s="213"/>
      <c r="I1459" s="213"/>
      <c r="J1459" s="213"/>
      <c r="K1459" s="213"/>
      <c r="L1459" s="213"/>
      <c r="M1459" s="213"/>
      <c r="N1459" s="213"/>
      <c r="O1459" s="213"/>
      <c r="P1459" s="213"/>
      <c r="Q1459" s="213"/>
      <c r="R1459" s="213">
        <v>3993.6</v>
      </c>
    </row>
    <row r="1460" spans="1:18">
      <c r="A1460" s="640" t="s">
        <v>47</v>
      </c>
      <c r="B1460" s="640" t="s">
        <v>442</v>
      </c>
      <c r="C1460" s="51" t="s">
        <v>4677</v>
      </c>
      <c r="D1460" s="51" t="s">
        <v>6613</v>
      </c>
      <c r="E1460" s="51" t="s">
        <v>6987</v>
      </c>
      <c r="F1460" s="287">
        <f t="shared" si="22"/>
        <v>0</v>
      </c>
      <c r="G1460" s="213"/>
      <c r="H1460" s="213"/>
      <c r="I1460" s="213"/>
      <c r="J1460" s="213"/>
      <c r="K1460" s="213"/>
      <c r="L1460" s="213"/>
      <c r="M1460" s="213"/>
      <c r="N1460" s="213"/>
      <c r="O1460" s="213"/>
      <c r="P1460" s="213"/>
      <c r="Q1460" s="213"/>
      <c r="R1460" s="213">
        <v>20</v>
      </c>
    </row>
    <row r="1461" spans="1:18">
      <c r="A1461" s="640" t="s">
        <v>47</v>
      </c>
      <c r="B1461" s="640" t="s">
        <v>508</v>
      </c>
      <c r="C1461" s="51" t="s">
        <v>4677</v>
      </c>
      <c r="D1461" s="51" t="s">
        <v>6613</v>
      </c>
      <c r="E1461" s="51" t="s">
        <v>6987</v>
      </c>
      <c r="F1461" s="287">
        <f t="shared" si="22"/>
        <v>0</v>
      </c>
      <c r="G1461" s="213"/>
      <c r="H1461" s="213"/>
      <c r="I1461" s="213"/>
      <c r="J1461" s="213"/>
      <c r="K1461" s="213"/>
      <c r="L1461" s="213"/>
      <c r="M1461" s="213"/>
      <c r="N1461" s="213"/>
      <c r="O1461" s="213"/>
      <c r="P1461" s="213"/>
      <c r="Q1461" s="213"/>
      <c r="R1461" s="213">
        <v>0.36</v>
      </c>
    </row>
    <row r="1462" spans="1:18">
      <c r="A1462" s="640" t="s">
        <v>47</v>
      </c>
      <c r="B1462" s="640" t="s">
        <v>508</v>
      </c>
      <c r="C1462" s="51" t="s">
        <v>4677</v>
      </c>
      <c r="D1462" s="51" t="s">
        <v>6613</v>
      </c>
      <c r="E1462" s="51" t="s">
        <v>6987</v>
      </c>
      <c r="F1462" s="287">
        <f t="shared" si="22"/>
        <v>0</v>
      </c>
      <c r="G1462" s="213"/>
      <c r="H1462" s="213"/>
      <c r="I1462" s="213"/>
      <c r="J1462" s="213"/>
      <c r="K1462" s="213"/>
      <c r="L1462" s="213"/>
      <c r="M1462" s="213"/>
      <c r="N1462" s="213"/>
      <c r="O1462" s="213"/>
      <c r="P1462" s="213"/>
      <c r="Q1462" s="213"/>
      <c r="R1462" s="213">
        <v>2.4900000000000002</v>
      </c>
    </row>
    <row r="1463" spans="1:18">
      <c r="A1463" s="640" t="s">
        <v>1766</v>
      </c>
      <c r="B1463" s="640" t="s">
        <v>1780</v>
      </c>
      <c r="C1463" s="51" t="s">
        <v>4679</v>
      </c>
      <c r="D1463" s="51" t="s">
        <v>6604</v>
      </c>
      <c r="E1463" s="51" t="s">
        <v>6987</v>
      </c>
      <c r="F1463" s="287">
        <f t="shared" si="22"/>
        <v>0</v>
      </c>
      <c r="G1463" s="213"/>
      <c r="H1463" s="213"/>
      <c r="I1463" s="213"/>
      <c r="J1463" s="213"/>
      <c r="K1463" s="213"/>
      <c r="L1463" s="213"/>
      <c r="M1463" s="213"/>
      <c r="N1463" s="213"/>
      <c r="O1463" s="213"/>
      <c r="P1463" s="213"/>
      <c r="Q1463" s="213"/>
      <c r="R1463" s="213">
        <v>108</v>
      </c>
    </row>
    <row r="1464" spans="1:18">
      <c r="A1464" s="640" t="s">
        <v>1766</v>
      </c>
      <c r="B1464" s="640" t="s">
        <v>1780</v>
      </c>
      <c r="C1464" s="51" t="s">
        <v>4679</v>
      </c>
      <c r="D1464" s="51" t="s">
        <v>6604</v>
      </c>
      <c r="E1464" s="51" t="s">
        <v>6987</v>
      </c>
      <c r="F1464" s="287">
        <f t="shared" si="22"/>
        <v>0</v>
      </c>
      <c r="G1464" s="213"/>
      <c r="H1464" s="213"/>
      <c r="I1464" s="213"/>
      <c r="J1464" s="213"/>
      <c r="K1464" s="213"/>
      <c r="L1464" s="213"/>
      <c r="M1464" s="213"/>
      <c r="N1464" s="213"/>
      <c r="O1464" s="213"/>
      <c r="P1464" s="213"/>
      <c r="Q1464" s="213"/>
      <c r="R1464" s="213">
        <v>126.15</v>
      </c>
    </row>
    <row r="1465" spans="1:18">
      <c r="A1465" s="640" t="s">
        <v>1766</v>
      </c>
      <c r="B1465" s="640" t="s">
        <v>104</v>
      </c>
      <c r="C1465" s="51" t="s">
        <v>4679</v>
      </c>
      <c r="D1465" s="51" t="s">
        <v>6604</v>
      </c>
      <c r="E1465" s="51" t="s">
        <v>6987</v>
      </c>
      <c r="F1465" s="287">
        <f t="shared" si="22"/>
        <v>0</v>
      </c>
      <c r="G1465" s="213"/>
      <c r="H1465" s="213"/>
      <c r="I1465" s="213"/>
      <c r="J1465" s="213"/>
      <c r="K1465" s="213"/>
      <c r="L1465" s="213"/>
      <c r="M1465" s="213"/>
      <c r="N1465" s="213"/>
      <c r="O1465" s="213"/>
      <c r="P1465" s="213"/>
      <c r="Q1465" s="213"/>
      <c r="R1465" s="213">
        <v>38.01</v>
      </c>
    </row>
    <row r="1466" spans="1:18">
      <c r="A1466" s="640" t="s">
        <v>5795</v>
      </c>
      <c r="B1466" s="640" t="s">
        <v>438</v>
      </c>
      <c r="C1466" s="51" t="s">
        <v>4679</v>
      </c>
      <c r="D1466" s="51" t="s">
        <v>6616</v>
      </c>
      <c r="E1466" s="51" t="s">
        <v>6987</v>
      </c>
      <c r="F1466" s="287">
        <f t="shared" si="22"/>
        <v>0</v>
      </c>
      <c r="G1466" s="213"/>
      <c r="H1466" s="213"/>
      <c r="I1466" s="213"/>
      <c r="J1466" s="213"/>
      <c r="K1466" s="213"/>
      <c r="L1466" s="213"/>
      <c r="M1466" s="213"/>
      <c r="N1466" s="213"/>
      <c r="O1466" s="213"/>
      <c r="P1466" s="213"/>
      <c r="Q1466" s="213"/>
      <c r="R1466" s="213">
        <v>41.78</v>
      </c>
    </row>
    <row r="1467" spans="1:18">
      <c r="A1467" s="640" t="s">
        <v>1766</v>
      </c>
      <c r="B1467" s="640" t="s">
        <v>6595</v>
      </c>
      <c r="C1467" s="51" t="s">
        <v>4679</v>
      </c>
      <c r="D1467" s="51" t="s">
        <v>6604</v>
      </c>
      <c r="E1467" s="51" t="s">
        <v>6987</v>
      </c>
      <c r="F1467" s="287">
        <f t="shared" si="22"/>
        <v>0</v>
      </c>
      <c r="G1467" s="213"/>
      <c r="H1467" s="213"/>
      <c r="I1467" s="213"/>
      <c r="J1467" s="213"/>
      <c r="K1467" s="213"/>
      <c r="L1467" s="213"/>
      <c r="M1467" s="213"/>
      <c r="N1467" s="213"/>
      <c r="O1467" s="213"/>
      <c r="P1467" s="213"/>
      <c r="Q1467" s="213"/>
      <c r="R1467" s="213">
        <v>281.05</v>
      </c>
    </row>
    <row r="1468" spans="1:18">
      <c r="A1468" s="640" t="s">
        <v>1766</v>
      </c>
      <c r="B1468" s="640" t="s">
        <v>1780</v>
      </c>
      <c r="C1468" s="51" t="s">
        <v>4679</v>
      </c>
      <c r="D1468" s="51" t="s">
        <v>6604</v>
      </c>
      <c r="E1468" s="51" t="s">
        <v>6987</v>
      </c>
      <c r="F1468" s="287">
        <f t="shared" si="22"/>
        <v>0</v>
      </c>
      <c r="G1468" s="213"/>
      <c r="H1468" s="213"/>
      <c r="I1468" s="213"/>
      <c r="J1468" s="213"/>
      <c r="K1468" s="213"/>
      <c r="L1468" s="213"/>
      <c r="M1468" s="213"/>
      <c r="N1468" s="213"/>
      <c r="O1468" s="213"/>
      <c r="P1468" s="213"/>
      <c r="Q1468" s="213"/>
      <c r="R1468" s="213">
        <v>1542.28</v>
      </c>
    </row>
    <row r="1469" spans="1:18">
      <c r="A1469" s="640" t="s">
        <v>47</v>
      </c>
      <c r="B1469" s="640" t="s">
        <v>1564</v>
      </c>
      <c r="C1469" s="51" t="s">
        <v>4679</v>
      </c>
      <c r="D1469" s="51" t="s">
        <v>6608</v>
      </c>
      <c r="E1469" s="51" t="s">
        <v>6987</v>
      </c>
      <c r="F1469" s="287">
        <f t="shared" si="22"/>
        <v>0</v>
      </c>
      <c r="G1469" s="213"/>
      <c r="H1469" s="213"/>
      <c r="I1469" s="213"/>
      <c r="J1469" s="213"/>
      <c r="K1469" s="213"/>
      <c r="L1469" s="213"/>
      <c r="M1469" s="213"/>
      <c r="N1469" s="213"/>
      <c r="O1469" s="213"/>
      <c r="P1469" s="213"/>
      <c r="Q1469" s="213"/>
      <c r="R1469" s="213">
        <v>830.55</v>
      </c>
    </row>
    <row r="1470" spans="1:18">
      <c r="A1470" s="640" t="s">
        <v>1766</v>
      </c>
      <c r="B1470" s="640" t="s">
        <v>1780</v>
      </c>
      <c r="C1470" s="51" t="s">
        <v>4679</v>
      </c>
      <c r="D1470" s="51" t="s">
        <v>6604</v>
      </c>
      <c r="E1470" s="51" t="s">
        <v>6987</v>
      </c>
      <c r="F1470" s="287">
        <f t="shared" si="22"/>
        <v>0</v>
      </c>
      <c r="G1470" s="213"/>
      <c r="H1470" s="213"/>
      <c r="I1470" s="213"/>
      <c r="J1470" s="213"/>
      <c r="K1470" s="213"/>
      <c r="L1470" s="213"/>
      <c r="M1470" s="213"/>
      <c r="N1470" s="213"/>
      <c r="O1470" s="213"/>
      <c r="P1470" s="213"/>
      <c r="Q1470" s="213"/>
      <c r="R1470" s="213">
        <v>85.92</v>
      </c>
    </row>
    <row r="1471" spans="1:18">
      <c r="A1471" s="640" t="s">
        <v>1524</v>
      </c>
      <c r="B1471" s="640" t="s">
        <v>446</v>
      </c>
      <c r="C1471" s="51" t="s">
        <v>4679</v>
      </c>
      <c r="D1471" s="51" t="s">
        <v>6606</v>
      </c>
      <c r="E1471" s="51" t="s">
        <v>6987</v>
      </c>
      <c r="F1471" s="287">
        <f t="shared" si="22"/>
        <v>0</v>
      </c>
      <c r="G1471" s="213"/>
      <c r="H1471" s="213"/>
      <c r="I1471" s="213"/>
      <c r="J1471" s="213"/>
      <c r="K1471" s="213"/>
      <c r="L1471" s="213"/>
      <c r="M1471" s="213"/>
      <c r="N1471" s="213"/>
      <c r="O1471" s="213"/>
      <c r="P1471" s="213"/>
      <c r="Q1471" s="213"/>
      <c r="R1471" s="213">
        <v>76</v>
      </c>
    </row>
    <row r="1472" spans="1:18">
      <c r="A1472" s="640" t="s">
        <v>1766</v>
      </c>
      <c r="B1472" s="640" t="s">
        <v>117</v>
      </c>
      <c r="C1472" s="51" t="s">
        <v>4679</v>
      </c>
      <c r="D1472" s="51" t="s">
        <v>6604</v>
      </c>
      <c r="E1472" s="51" t="s">
        <v>6987</v>
      </c>
      <c r="F1472" s="287">
        <f t="shared" si="22"/>
        <v>0</v>
      </c>
      <c r="G1472" s="213"/>
      <c r="H1472" s="213"/>
      <c r="I1472" s="213"/>
      <c r="J1472" s="213"/>
      <c r="K1472" s="213"/>
      <c r="L1472" s="213"/>
      <c r="M1472" s="213"/>
      <c r="N1472" s="213"/>
      <c r="O1472" s="213"/>
      <c r="P1472" s="213"/>
      <c r="Q1472" s="213"/>
      <c r="R1472" s="213">
        <v>28.75</v>
      </c>
    </row>
    <row r="1473" spans="1:18">
      <c r="A1473" s="640" t="s">
        <v>1524</v>
      </c>
      <c r="B1473" s="640" t="s">
        <v>445</v>
      </c>
      <c r="C1473" s="51" t="s">
        <v>4679</v>
      </c>
      <c r="D1473" s="51" t="s">
        <v>6606</v>
      </c>
      <c r="E1473" s="51" t="s">
        <v>6987</v>
      </c>
      <c r="F1473" s="287">
        <f t="shared" si="22"/>
        <v>0</v>
      </c>
      <c r="G1473" s="213"/>
      <c r="H1473" s="213"/>
      <c r="I1473" s="213"/>
      <c r="J1473" s="213"/>
      <c r="K1473" s="213"/>
      <c r="L1473" s="213"/>
      <c r="M1473" s="213"/>
      <c r="N1473" s="213"/>
      <c r="O1473" s="213"/>
      <c r="P1473" s="213"/>
      <c r="Q1473" s="213"/>
      <c r="R1473" s="213">
        <v>28.11</v>
      </c>
    </row>
    <row r="1474" spans="1:18">
      <c r="A1474" s="640" t="s">
        <v>1524</v>
      </c>
      <c r="B1474" s="640" t="s">
        <v>446</v>
      </c>
      <c r="C1474" s="51" t="s">
        <v>4679</v>
      </c>
      <c r="D1474" s="51" t="s">
        <v>6606</v>
      </c>
      <c r="E1474" s="51" t="s">
        <v>6987</v>
      </c>
      <c r="F1474" s="287">
        <f t="shared" si="22"/>
        <v>0</v>
      </c>
      <c r="G1474" s="213"/>
      <c r="H1474" s="213"/>
      <c r="I1474" s="213"/>
      <c r="J1474" s="213"/>
      <c r="K1474" s="213"/>
      <c r="L1474" s="213"/>
      <c r="M1474" s="213"/>
      <c r="N1474" s="213"/>
      <c r="O1474" s="213"/>
      <c r="P1474" s="213"/>
      <c r="Q1474" s="213"/>
      <c r="R1474" s="213">
        <v>45.87</v>
      </c>
    </row>
    <row r="1475" spans="1:18">
      <c r="A1475" s="640" t="s">
        <v>23</v>
      </c>
      <c r="B1475" s="640" t="s">
        <v>439</v>
      </c>
      <c r="C1475" s="51" t="s">
        <v>4679</v>
      </c>
      <c r="D1475" s="51" t="s">
        <v>6614</v>
      </c>
      <c r="E1475" s="51" t="s">
        <v>6987</v>
      </c>
      <c r="F1475" s="287">
        <f t="shared" ref="F1475:F1488" si="23">SUM(G1475:Q1475)</f>
        <v>0</v>
      </c>
      <c r="G1475" s="213"/>
      <c r="H1475" s="213"/>
      <c r="I1475" s="213"/>
      <c r="J1475" s="213"/>
      <c r="K1475" s="213"/>
      <c r="L1475" s="213"/>
      <c r="M1475" s="213"/>
      <c r="N1475" s="213"/>
      <c r="O1475" s="213"/>
      <c r="P1475" s="213"/>
      <c r="Q1475" s="213"/>
      <c r="R1475" s="213">
        <v>60</v>
      </c>
    </row>
    <row r="1476" spans="1:18">
      <c r="A1476" s="640" t="s">
        <v>1766</v>
      </c>
      <c r="B1476" s="640" t="s">
        <v>444</v>
      </c>
      <c r="C1476" s="51" t="s">
        <v>4679</v>
      </c>
      <c r="D1476" s="51" t="s">
        <v>6604</v>
      </c>
      <c r="E1476" s="51" t="s">
        <v>6987</v>
      </c>
      <c r="F1476" s="287">
        <f t="shared" si="23"/>
        <v>0</v>
      </c>
      <c r="G1476" s="213"/>
      <c r="H1476" s="213"/>
      <c r="I1476" s="213"/>
      <c r="J1476" s="213"/>
      <c r="K1476" s="213"/>
      <c r="L1476" s="213"/>
      <c r="M1476" s="213"/>
      <c r="N1476" s="213"/>
      <c r="O1476" s="213"/>
      <c r="P1476" s="213"/>
      <c r="Q1476" s="213"/>
      <c r="R1476" s="213">
        <v>87.45</v>
      </c>
    </row>
    <row r="1477" spans="1:18">
      <c r="A1477" s="640" t="s">
        <v>1524</v>
      </c>
      <c r="B1477" s="640" t="s">
        <v>5794</v>
      </c>
      <c r="C1477" s="51" t="s">
        <v>4678</v>
      </c>
      <c r="D1477" s="51" t="s">
        <v>6607</v>
      </c>
      <c r="E1477" s="51" t="s">
        <v>6987</v>
      </c>
      <c r="F1477" s="287">
        <f t="shared" si="23"/>
        <v>0</v>
      </c>
      <c r="G1477" s="213"/>
      <c r="H1477" s="213"/>
      <c r="I1477" s="213"/>
      <c r="J1477" s="213"/>
      <c r="K1477" s="213"/>
      <c r="L1477" s="213"/>
      <c r="M1477" s="213"/>
      <c r="N1477" s="213"/>
      <c r="O1477" s="213"/>
      <c r="P1477" s="213"/>
      <c r="Q1477" s="213"/>
      <c r="R1477" s="213">
        <v>12076.27</v>
      </c>
    </row>
    <row r="1478" spans="1:18">
      <c r="A1478" s="640" t="s">
        <v>1671</v>
      </c>
      <c r="B1478" s="640" t="s">
        <v>1641</v>
      </c>
      <c r="C1478" s="51" t="s">
        <v>4678</v>
      </c>
      <c r="D1478" s="51" t="s">
        <v>6982</v>
      </c>
      <c r="E1478" s="51" t="s">
        <v>6987</v>
      </c>
      <c r="F1478" s="287">
        <f t="shared" si="23"/>
        <v>0</v>
      </c>
      <c r="G1478" s="213"/>
      <c r="H1478" s="213"/>
      <c r="I1478" s="213"/>
      <c r="J1478" s="213"/>
      <c r="K1478" s="213"/>
      <c r="L1478" s="213"/>
      <c r="M1478" s="213"/>
      <c r="N1478" s="213"/>
      <c r="O1478" s="213"/>
      <c r="P1478" s="213"/>
      <c r="Q1478" s="213"/>
      <c r="R1478" s="213">
        <v>7237.51</v>
      </c>
    </row>
    <row r="1479" spans="1:18">
      <c r="A1479" s="944" t="s">
        <v>6767</v>
      </c>
      <c r="B1479" s="875" t="s">
        <v>6766</v>
      </c>
      <c r="C1479" s="51" t="s">
        <v>4681</v>
      </c>
      <c r="D1479" s="51" t="s">
        <v>6986</v>
      </c>
      <c r="E1479" s="51" t="s">
        <v>6987</v>
      </c>
      <c r="F1479" s="287">
        <f t="shared" si="23"/>
        <v>0</v>
      </c>
      <c r="G1479" s="213"/>
      <c r="H1479" s="213"/>
      <c r="I1479" s="213"/>
      <c r="J1479" s="213"/>
      <c r="K1479" s="213"/>
      <c r="L1479" s="213"/>
      <c r="M1479" s="213"/>
      <c r="N1479" s="213"/>
      <c r="O1479" s="213"/>
      <c r="P1479" s="213"/>
      <c r="Q1479" s="213"/>
      <c r="R1479" s="213">
        <v>47582.53</v>
      </c>
    </row>
    <row r="1480" spans="1:18">
      <c r="A1480" s="640" t="s">
        <v>23</v>
      </c>
      <c r="B1480" s="640" t="s">
        <v>438</v>
      </c>
      <c r="C1480" s="51" t="s">
        <v>4679</v>
      </c>
      <c r="D1480" s="51" t="s">
        <v>6614</v>
      </c>
      <c r="E1480" s="51" t="s">
        <v>6987</v>
      </c>
      <c r="F1480" s="287">
        <f t="shared" si="23"/>
        <v>0</v>
      </c>
      <c r="G1480" s="213"/>
      <c r="H1480" s="213"/>
      <c r="I1480" s="213"/>
      <c r="J1480" s="213"/>
      <c r="K1480" s="213"/>
      <c r="L1480" s="213"/>
      <c r="M1480" s="213"/>
      <c r="N1480" s="213"/>
      <c r="O1480" s="213"/>
      <c r="P1480" s="213"/>
      <c r="Q1480" s="213"/>
      <c r="R1480" s="213">
        <v>0.23</v>
      </c>
    </row>
    <row r="1481" spans="1:18">
      <c r="A1481" s="640" t="s">
        <v>1524</v>
      </c>
      <c r="B1481" s="640" t="s">
        <v>359</v>
      </c>
      <c r="C1481" s="51" t="s">
        <v>4677</v>
      </c>
      <c r="D1481" s="51" t="s">
        <v>6612</v>
      </c>
      <c r="E1481" s="51" t="s">
        <v>6987</v>
      </c>
      <c r="F1481" s="287">
        <f t="shared" si="23"/>
        <v>0</v>
      </c>
      <c r="G1481" s="213"/>
      <c r="H1481" s="213"/>
      <c r="I1481" s="213"/>
      <c r="J1481" s="213"/>
      <c r="K1481" s="213"/>
      <c r="L1481" s="213"/>
      <c r="M1481" s="213"/>
      <c r="N1481" s="213"/>
      <c r="O1481" s="213"/>
      <c r="P1481" s="213"/>
      <c r="Q1481" s="213"/>
      <c r="R1481" s="213">
        <v>2157.5500000000002</v>
      </c>
    </row>
    <row r="1482" spans="1:18">
      <c r="A1482" s="640" t="s">
        <v>1766</v>
      </c>
      <c r="B1482" s="640" t="s">
        <v>117</v>
      </c>
      <c r="C1482" s="51" t="s">
        <v>4679</v>
      </c>
      <c r="D1482" s="51" t="s">
        <v>6604</v>
      </c>
      <c r="E1482" s="51" t="s">
        <v>6987</v>
      </c>
      <c r="F1482" s="287">
        <f t="shared" si="23"/>
        <v>0</v>
      </c>
      <c r="G1482" s="213"/>
      <c r="H1482" s="213"/>
      <c r="I1482" s="213"/>
      <c r="J1482" s="213"/>
      <c r="K1482" s="213"/>
      <c r="L1482" s="213"/>
      <c r="M1482" s="213"/>
      <c r="N1482" s="213"/>
      <c r="O1482" s="213"/>
      <c r="P1482" s="213"/>
      <c r="Q1482" s="213"/>
      <c r="R1482" s="213">
        <v>149</v>
      </c>
    </row>
    <row r="1483" spans="1:18">
      <c r="A1483" s="640" t="s">
        <v>1766</v>
      </c>
      <c r="B1483" s="640" t="s">
        <v>46</v>
      </c>
      <c r="C1483" s="51" t="s">
        <v>4679</v>
      </c>
      <c r="D1483" s="51" t="s">
        <v>6604</v>
      </c>
      <c r="E1483" s="51" t="s">
        <v>6987</v>
      </c>
      <c r="F1483" s="287">
        <f t="shared" si="23"/>
        <v>0</v>
      </c>
      <c r="G1483" s="213"/>
      <c r="H1483" s="213"/>
      <c r="I1483" s="213"/>
      <c r="J1483" s="213"/>
      <c r="K1483" s="213"/>
      <c r="L1483" s="213"/>
      <c r="M1483" s="213"/>
      <c r="N1483" s="213"/>
      <c r="O1483" s="213"/>
      <c r="P1483" s="213"/>
      <c r="Q1483" s="213"/>
      <c r="R1483" s="213">
        <v>36.119999999999997</v>
      </c>
    </row>
    <row r="1484" spans="1:18">
      <c r="A1484" s="640" t="s">
        <v>1766</v>
      </c>
      <c r="B1484" s="640" t="s">
        <v>115</v>
      </c>
      <c r="C1484" s="51" t="s">
        <v>4679</v>
      </c>
      <c r="D1484" s="51" t="s">
        <v>6604</v>
      </c>
      <c r="E1484" s="51" t="s">
        <v>6987</v>
      </c>
      <c r="F1484" s="287">
        <f t="shared" si="23"/>
        <v>0</v>
      </c>
      <c r="G1484" s="213"/>
      <c r="H1484" s="213"/>
      <c r="I1484" s="213"/>
      <c r="J1484" s="213"/>
      <c r="K1484" s="213"/>
      <c r="L1484" s="213"/>
      <c r="M1484" s="213"/>
      <c r="N1484" s="213"/>
      <c r="O1484" s="213"/>
      <c r="P1484" s="213"/>
      <c r="Q1484" s="213"/>
      <c r="R1484" s="213">
        <v>75</v>
      </c>
    </row>
    <row r="1485" spans="1:18">
      <c r="A1485" s="640" t="s">
        <v>1766</v>
      </c>
      <c r="B1485" s="875" t="s">
        <v>6876</v>
      </c>
      <c r="C1485" s="51" t="s">
        <v>4679</v>
      </c>
      <c r="D1485" s="51" t="s">
        <v>6604</v>
      </c>
      <c r="E1485" s="51" t="s">
        <v>6987</v>
      </c>
      <c r="F1485" s="287">
        <f t="shared" si="23"/>
        <v>0</v>
      </c>
      <c r="G1485" s="213"/>
      <c r="H1485" s="213"/>
      <c r="I1485" s="213"/>
      <c r="J1485" s="213"/>
      <c r="K1485" s="213"/>
      <c r="L1485" s="213"/>
      <c r="M1485" s="213"/>
      <c r="N1485" s="213"/>
      <c r="O1485" s="213"/>
      <c r="P1485" s="213"/>
      <c r="Q1485" s="213"/>
      <c r="R1485" s="213">
        <v>60</v>
      </c>
    </row>
    <row r="1486" spans="1:18">
      <c r="A1486" s="640" t="s">
        <v>23</v>
      </c>
      <c r="B1486" s="640" t="s">
        <v>506</v>
      </c>
      <c r="C1486" s="51" t="s">
        <v>4679</v>
      </c>
      <c r="D1486" s="51" t="s">
        <v>6614</v>
      </c>
      <c r="E1486" s="51" t="s">
        <v>6987</v>
      </c>
      <c r="F1486" s="287">
        <f t="shared" si="23"/>
        <v>0</v>
      </c>
      <c r="G1486" s="213"/>
      <c r="H1486" s="213"/>
      <c r="I1486" s="213"/>
      <c r="J1486" s="213"/>
      <c r="K1486" s="213"/>
      <c r="L1486" s="213"/>
      <c r="M1486" s="213"/>
      <c r="N1486" s="213"/>
      <c r="O1486" s="213"/>
      <c r="P1486" s="213"/>
      <c r="Q1486" s="213"/>
      <c r="R1486" s="213">
        <v>25.9</v>
      </c>
    </row>
    <row r="1487" spans="1:18">
      <c r="A1487" s="640" t="s">
        <v>1524</v>
      </c>
      <c r="B1487" s="640" t="s">
        <v>447</v>
      </c>
      <c r="C1487" s="51" t="s">
        <v>4679</v>
      </c>
      <c r="D1487" s="51" t="s">
        <v>6606</v>
      </c>
      <c r="E1487" s="51" t="s">
        <v>6987</v>
      </c>
      <c r="F1487" s="287">
        <f t="shared" si="23"/>
        <v>0</v>
      </c>
      <c r="G1487" s="213"/>
      <c r="H1487" s="213"/>
      <c r="I1487" s="213"/>
      <c r="J1487" s="213"/>
      <c r="K1487" s="213"/>
      <c r="L1487" s="213"/>
      <c r="M1487" s="213"/>
      <c r="N1487" s="213"/>
      <c r="O1487" s="213"/>
      <c r="P1487" s="213"/>
      <c r="Q1487" s="213"/>
      <c r="R1487" s="213">
        <v>38.729999999999997</v>
      </c>
    </row>
    <row r="1488" spans="1:18">
      <c r="A1488" s="640" t="s">
        <v>47</v>
      </c>
      <c r="B1488" s="640" t="s">
        <v>508</v>
      </c>
      <c r="C1488" s="51" t="s">
        <v>4681</v>
      </c>
      <c r="D1488" s="51" t="s">
        <v>6619</v>
      </c>
      <c r="E1488" s="51" t="s">
        <v>6987</v>
      </c>
      <c r="F1488" s="287">
        <f t="shared" si="23"/>
        <v>0</v>
      </c>
      <c r="G1488" s="213"/>
      <c r="H1488" s="213"/>
      <c r="I1488" s="213"/>
      <c r="J1488" s="213"/>
      <c r="K1488" s="213"/>
      <c r="L1488" s="213"/>
      <c r="M1488" s="213"/>
      <c r="N1488" s="213"/>
      <c r="O1488" s="213"/>
      <c r="P1488" s="213"/>
      <c r="Q1488" s="213"/>
      <c r="R1488" s="213">
        <v>59470.66</v>
      </c>
    </row>
    <row r="1489" spans="12:14">
      <c r="L1489" s="39"/>
      <c r="N1489"/>
    </row>
    <row r="1490" spans="12:14">
      <c r="L1490" s="39"/>
      <c r="N1490"/>
    </row>
    <row r="1491" spans="12:14">
      <c r="L1491" s="39"/>
      <c r="N1491"/>
    </row>
    <row r="1492" spans="12:14">
      <c r="L1492" s="39"/>
      <c r="N1492"/>
    </row>
    <row r="1493" spans="12:14">
      <c r="L1493" s="39"/>
      <c r="N1493"/>
    </row>
    <row r="1494" spans="12:14">
      <c r="L1494" s="39"/>
      <c r="N1494"/>
    </row>
    <row r="1495" spans="12:14">
      <c r="L1495" s="39"/>
      <c r="N1495"/>
    </row>
    <row r="1496" spans="12:14">
      <c r="L1496" s="39"/>
      <c r="N1496"/>
    </row>
    <row r="1497" spans="12:14">
      <c r="L1497" s="39"/>
      <c r="N1497"/>
    </row>
    <row r="1498" spans="12:14">
      <c r="L1498" s="39"/>
      <c r="N1498"/>
    </row>
    <row r="1499" spans="12:14">
      <c r="L1499" s="39"/>
      <c r="N1499"/>
    </row>
    <row r="1500" spans="12:14">
      <c r="L1500" s="39"/>
      <c r="N1500"/>
    </row>
    <row r="1501" spans="12:14">
      <c r="L1501" s="39"/>
      <c r="N1501"/>
    </row>
    <row r="1502" spans="12:14">
      <c r="L1502" s="39"/>
      <c r="N1502"/>
    </row>
    <row r="1503" spans="12:14">
      <c r="L1503" s="39"/>
      <c r="N1503"/>
    </row>
    <row r="1504" spans="12:14">
      <c r="L1504" s="39"/>
      <c r="N1504"/>
    </row>
    <row r="1505" spans="12:14">
      <c r="L1505" s="39"/>
      <c r="N1505"/>
    </row>
    <row r="1506" spans="12:14">
      <c r="L1506" s="39"/>
      <c r="N1506"/>
    </row>
    <row r="1507" spans="12:14">
      <c r="L1507" s="39"/>
      <c r="N1507"/>
    </row>
    <row r="1508" spans="12:14">
      <c r="L1508" s="39"/>
      <c r="N1508"/>
    </row>
    <row r="1509" spans="12:14">
      <c r="L1509" s="39"/>
      <c r="N1509"/>
    </row>
    <row r="1510" spans="12:14">
      <c r="L1510" s="39"/>
      <c r="N1510"/>
    </row>
    <row r="1511" spans="12:14">
      <c r="L1511" s="39"/>
      <c r="N1511"/>
    </row>
    <row r="1512" spans="12:14">
      <c r="L1512" s="39"/>
      <c r="N1512"/>
    </row>
    <row r="1513" spans="12:14">
      <c r="L1513" s="39"/>
      <c r="N1513"/>
    </row>
    <row r="1514" spans="12:14">
      <c r="L1514" s="39"/>
      <c r="N1514"/>
    </row>
    <row r="1515" spans="12:14">
      <c r="L1515" s="39"/>
      <c r="N1515"/>
    </row>
    <row r="1516" spans="12:14">
      <c r="L1516" s="39"/>
      <c r="N1516"/>
    </row>
    <row r="1517" spans="12:14">
      <c r="L1517" s="39"/>
      <c r="N1517"/>
    </row>
    <row r="1518" spans="12:14">
      <c r="L1518" s="39"/>
      <c r="N1518"/>
    </row>
    <row r="1519" spans="12:14">
      <c r="L1519" s="39"/>
      <c r="N1519"/>
    </row>
    <row r="1520" spans="12:14">
      <c r="L1520" s="39"/>
      <c r="N1520"/>
    </row>
    <row r="1521" spans="12:14">
      <c r="L1521" s="39"/>
      <c r="N1521"/>
    </row>
    <row r="1522" spans="12:14">
      <c r="L1522" s="39"/>
      <c r="N1522"/>
    </row>
    <row r="1523" spans="12:14">
      <c r="L1523" s="39"/>
      <c r="N1523"/>
    </row>
    <row r="1524" spans="12:14">
      <c r="L1524" s="39"/>
      <c r="N1524"/>
    </row>
    <row r="1525" spans="12:14">
      <c r="L1525" s="39"/>
      <c r="N1525"/>
    </row>
    <row r="1526" spans="12:14">
      <c r="L1526" s="39"/>
      <c r="N1526"/>
    </row>
    <row r="1527" spans="12:14">
      <c r="L1527" s="39"/>
      <c r="N1527"/>
    </row>
    <row r="1528" spans="12:14">
      <c r="L1528" s="39"/>
      <c r="N1528"/>
    </row>
    <row r="1529" spans="12:14">
      <c r="L1529" s="39"/>
      <c r="N1529"/>
    </row>
    <row r="1530" spans="12:14">
      <c r="L1530" s="39"/>
      <c r="N1530"/>
    </row>
    <row r="1531" spans="12:14">
      <c r="L1531" s="39"/>
      <c r="N1531"/>
    </row>
    <row r="1532" spans="12:14">
      <c r="L1532" s="39"/>
      <c r="N1532"/>
    </row>
    <row r="1533" spans="12:14">
      <c r="L1533" s="39"/>
      <c r="N1533"/>
    </row>
    <row r="1534" spans="12:14">
      <c r="L1534" s="39"/>
      <c r="N1534"/>
    </row>
    <row r="1535" spans="12:14">
      <c r="L1535" s="39"/>
      <c r="N1535"/>
    </row>
    <row r="1536" spans="12:14">
      <c r="L1536" s="39"/>
      <c r="N1536"/>
    </row>
    <row r="1537" spans="12:14">
      <c r="L1537" s="39"/>
      <c r="N1537"/>
    </row>
    <row r="1538" spans="12:14">
      <c r="L1538" s="39"/>
      <c r="N1538"/>
    </row>
    <row r="1539" spans="12:14">
      <c r="L1539" s="39"/>
      <c r="N1539"/>
    </row>
    <row r="1540" spans="12:14">
      <c r="L1540" s="39"/>
      <c r="N1540"/>
    </row>
    <row r="1541" spans="12:14">
      <c r="L1541" s="39"/>
      <c r="N1541"/>
    </row>
    <row r="1542" spans="12:14">
      <c r="L1542" s="39"/>
      <c r="N1542"/>
    </row>
    <row r="1543" spans="12:14">
      <c r="L1543" s="39"/>
      <c r="N1543"/>
    </row>
    <row r="1544" spans="12:14">
      <c r="L1544" s="39"/>
      <c r="N1544"/>
    </row>
    <row r="1545" spans="12:14">
      <c r="L1545" s="39"/>
      <c r="N1545"/>
    </row>
    <row r="1546" spans="12:14">
      <c r="L1546" s="39"/>
      <c r="N1546"/>
    </row>
    <row r="1547" spans="12:14">
      <c r="L1547" s="39"/>
      <c r="N1547"/>
    </row>
    <row r="1548" spans="12:14">
      <c r="L1548" s="39"/>
      <c r="N1548"/>
    </row>
    <row r="1549" spans="12:14">
      <c r="L1549" s="39"/>
      <c r="N1549"/>
    </row>
    <row r="1550" spans="12:14">
      <c r="L1550" s="39"/>
      <c r="N1550"/>
    </row>
    <row r="1551" spans="12:14">
      <c r="L1551" s="39"/>
      <c r="N1551"/>
    </row>
    <row r="1552" spans="12:14">
      <c r="L1552" s="39"/>
      <c r="N1552"/>
    </row>
    <row r="1553" spans="12:14">
      <c r="L1553" s="39"/>
      <c r="N1553"/>
    </row>
    <row r="1554" spans="12:14">
      <c r="L1554" s="39"/>
      <c r="N1554"/>
    </row>
    <row r="1555" spans="12:14">
      <c r="L1555" s="39"/>
      <c r="N1555"/>
    </row>
    <row r="1556" spans="12:14">
      <c r="L1556" s="39"/>
      <c r="N1556"/>
    </row>
    <row r="1557" spans="12:14">
      <c r="L1557" s="39"/>
      <c r="N1557"/>
    </row>
    <row r="1558" spans="12:14">
      <c r="L1558" s="39"/>
      <c r="N1558"/>
    </row>
    <row r="1559" spans="12:14">
      <c r="L1559" s="39"/>
      <c r="N1559"/>
    </row>
    <row r="1560" spans="12:14">
      <c r="L1560" s="39"/>
      <c r="N1560"/>
    </row>
    <row r="1561" spans="12:14">
      <c r="L1561" s="39"/>
      <c r="N1561"/>
    </row>
    <row r="1562" spans="12:14">
      <c r="L1562" s="39"/>
      <c r="N1562"/>
    </row>
    <row r="1563" spans="12:14">
      <c r="L1563" s="39"/>
      <c r="N1563"/>
    </row>
    <row r="1564" spans="12:14">
      <c r="L1564" s="39"/>
      <c r="N1564"/>
    </row>
    <row r="1565" spans="12:14">
      <c r="L1565" s="39"/>
      <c r="N1565"/>
    </row>
    <row r="1566" spans="12:14">
      <c r="L1566" s="39"/>
      <c r="N1566"/>
    </row>
    <row r="1567" spans="12:14">
      <c r="L1567" s="39"/>
      <c r="N1567"/>
    </row>
    <row r="1568" spans="12:14">
      <c r="L1568" s="39"/>
      <c r="N1568"/>
    </row>
    <row r="1569" spans="12:14">
      <c r="L1569" s="39"/>
      <c r="N1569"/>
    </row>
    <row r="1570" spans="12:14">
      <c r="L1570" s="39"/>
      <c r="N1570"/>
    </row>
    <row r="1571" spans="12:14">
      <c r="L1571" s="39"/>
      <c r="N1571"/>
    </row>
    <row r="1572" spans="12:14">
      <c r="L1572" s="39"/>
      <c r="N1572"/>
    </row>
    <row r="1573" spans="12:14">
      <c r="L1573" s="39"/>
      <c r="N1573"/>
    </row>
    <row r="1574" spans="12:14">
      <c r="L1574" s="39"/>
      <c r="N1574"/>
    </row>
    <row r="1575" spans="12:14">
      <c r="L1575" s="39"/>
      <c r="N1575"/>
    </row>
    <row r="1576" spans="12:14">
      <c r="L1576" s="39"/>
      <c r="N1576"/>
    </row>
    <row r="1577" spans="12:14">
      <c r="L1577" s="39"/>
      <c r="N1577"/>
    </row>
    <row r="1578" spans="12:14">
      <c r="L1578" s="39"/>
      <c r="N1578"/>
    </row>
    <row r="1579" spans="12:14">
      <c r="L1579" s="39"/>
      <c r="N1579"/>
    </row>
    <row r="1580" spans="12:14">
      <c r="L1580" s="39"/>
      <c r="N1580"/>
    </row>
    <row r="1581" spans="12:14">
      <c r="L1581" s="39"/>
      <c r="N1581"/>
    </row>
    <row r="1582" spans="12:14">
      <c r="L1582" s="39"/>
      <c r="N1582"/>
    </row>
    <row r="1583" spans="12:14">
      <c r="L1583" s="39"/>
      <c r="N1583"/>
    </row>
    <row r="1584" spans="12:14">
      <c r="L1584" s="39"/>
      <c r="N1584"/>
    </row>
    <row r="1585" spans="12:14">
      <c r="L1585" s="39"/>
      <c r="N1585"/>
    </row>
    <row r="1586" spans="12:14">
      <c r="L1586" s="39"/>
      <c r="N1586"/>
    </row>
    <row r="1587" spans="12:14">
      <c r="L1587" s="39"/>
      <c r="N1587"/>
    </row>
    <row r="1588" spans="12:14">
      <c r="L1588" s="39"/>
      <c r="N1588"/>
    </row>
    <row r="1589" spans="12:14">
      <c r="L1589" s="39"/>
      <c r="N1589"/>
    </row>
    <row r="1590" spans="12:14">
      <c r="L1590" s="39"/>
      <c r="N1590"/>
    </row>
    <row r="1591" spans="12:14">
      <c r="L1591" s="39"/>
      <c r="N1591"/>
    </row>
    <row r="1592" spans="12:14">
      <c r="L1592" s="39"/>
      <c r="N1592"/>
    </row>
    <row r="1593" spans="12:14">
      <c r="L1593" s="39"/>
      <c r="N1593"/>
    </row>
    <row r="1594" spans="12:14">
      <c r="L1594" s="39"/>
      <c r="N1594"/>
    </row>
    <row r="1595" spans="12:14">
      <c r="L1595" s="39"/>
      <c r="N1595"/>
    </row>
    <row r="1596" spans="12:14">
      <c r="L1596" s="39"/>
      <c r="N1596"/>
    </row>
    <row r="1597" spans="12:14">
      <c r="L1597" s="39"/>
      <c r="N1597"/>
    </row>
    <row r="1598" spans="12:14">
      <c r="L1598" s="39"/>
      <c r="N1598"/>
    </row>
    <row r="1599" spans="12:14">
      <c r="L1599" s="39"/>
      <c r="N1599"/>
    </row>
    <row r="1600" spans="12:14">
      <c r="L1600" s="39"/>
      <c r="N1600"/>
    </row>
    <row r="1601" spans="12:14">
      <c r="L1601" s="39"/>
      <c r="N1601"/>
    </row>
    <row r="1602" spans="12:14">
      <c r="L1602" s="39"/>
      <c r="N1602"/>
    </row>
    <row r="1603" spans="12:14">
      <c r="L1603" s="39"/>
      <c r="N1603"/>
    </row>
    <row r="1604" spans="12:14">
      <c r="L1604" s="39"/>
      <c r="N1604"/>
    </row>
    <row r="1605" spans="12:14">
      <c r="L1605" s="39"/>
      <c r="N1605"/>
    </row>
    <row r="1606" spans="12:14">
      <c r="L1606" s="39"/>
      <c r="N1606"/>
    </row>
    <row r="1607" spans="12:14">
      <c r="L1607" s="39"/>
      <c r="N1607"/>
    </row>
    <row r="1608" spans="12:14">
      <c r="L1608" s="39"/>
      <c r="N1608"/>
    </row>
    <row r="1609" spans="12:14">
      <c r="L1609" s="39"/>
      <c r="N1609"/>
    </row>
    <row r="1610" spans="12:14">
      <c r="L1610" s="39"/>
      <c r="N1610"/>
    </row>
    <row r="1611" spans="12:14">
      <c r="L1611" s="39"/>
      <c r="N1611"/>
    </row>
    <row r="1612" spans="12:14">
      <c r="L1612" s="39"/>
      <c r="N1612"/>
    </row>
    <row r="1613" spans="12:14">
      <c r="L1613" s="39"/>
      <c r="N1613"/>
    </row>
    <row r="1614" spans="12:14">
      <c r="L1614" s="39"/>
      <c r="N1614"/>
    </row>
    <row r="1615" spans="12:14">
      <c r="L1615" s="39"/>
      <c r="N1615"/>
    </row>
    <row r="1616" spans="12:14">
      <c r="L1616" s="39"/>
      <c r="N1616"/>
    </row>
    <row r="1617" spans="12:14">
      <c r="L1617" s="39"/>
      <c r="N1617"/>
    </row>
    <row r="1618" spans="12:14">
      <c r="L1618" s="39"/>
      <c r="N1618"/>
    </row>
    <row r="1619" spans="12:14">
      <c r="L1619" s="39"/>
      <c r="N1619"/>
    </row>
    <row r="1620" spans="12:14">
      <c r="L1620" s="39"/>
      <c r="N1620"/>
    </row>
    <row r="1621" spans="12:14">
      <c r="L1621" s="39"/>
      <c r="N1621"/>
    </row>
    <row r="1622" spans="12:14">
      <c r="L1622" s="39"/>
      <c r="N1622"/>
    </row>
    <row r="1623" spans="12:14">
      <c r="L1623" s="39"/>
      <c r="N1623"/>
    </row>
    <row r="1624" spans="12:14">
      <c r="L1624" s="39"/>
      <c r="N1624"/>
    </row>
    <row r="1625" spans="12:14">
      <c r="L1625" s="39"/>
      <c r="N1625"/>
    </row>
    <row r="1626" spans="12:14">
      <c r="L1626" s="39"/>
      <c r="N1626"/>
    </row>
    <row r="1627" spans="12:14">
      <c r="L1627" s="39"/>
      <c r="N1627"/>
    </row>
    <row r="1628" spans="12:14">
      <c r="L1628" s="39"/>
      <c r="N1628"/>
    </row>
    <row r="1629" spans="12:14">
      <c r="L1629" s="39"/>
      <c r="N1629"/>
    </row>
    <row r="1630" spans="12:14">
      <c r="L1630" s="39"/>
      <c r="N1630"/>
    </row>
    <row r="1631" spans="12:14">
      <c r="L1631" s="39"/>
      <c r="N1631"/>
    </row>
    <row r="1632" spans="12:14">
      <c r="L1632" s="39"/>
      <c r="N1632"/>
    </row>
    <row r="1633" spans="12:14">
      <c r="L1633" s="39"/>
      <c r="N1633"/>
    </row>
    <row r="1634" spans="12:14">
      <c r="L1634" s="39"/>
      <c r="N1634"/>
    </row>
    <row r="1635" spans="12:14">
      <c r="L1635" s="39"/>
      <c r="N1635"/>
    </row>
    <row r="1636" spans="12:14">
      <c r="L1636" s="39"/>
      <c r="N1636"/>
    </row>
    <row r="1637" spans="12:14">
      <c r="L1637" s="39"/>
      <c r="N1637"/>
    </row>
    <row r="1638" spans="12:14">
      <c r="L1638" s="39"/>
      <c r="N1638"/>
    </row>
    <row r="1639" spans="12:14">
      <c r="L1639" s="39"/>
      <c r="N1639"/>
    </row>
    <row r="1640" spans="12:14">
      <c r="L1640" s="39"/>
      <c r="N1640"/>
    </row>
    <row r="1641" spans="12:14">
      <c r="L1641" s="39"/>
      <c r="N1641"/>
    </row>
    <row r="1642" spans="12:14">
      <c r="L1642" s="39"/>
      <c r="N1642"/>
    </row>
    <row r="1643" spans="12:14">
      <c r="L1643" s="39"/>
      <c r="N1643"/>
    </row>
    <row r="1644" spans="12:14">
      <c r="L1644" s="39"/>
      <c r="N1644"/>
    </row>
    <row r="1645" spans="12:14">
      <c r="L1645" s="39"/>
      <c r="N1645"/>
    </row>
    <row r="1646" spans="12:14">
      <c r="L1646" s="39"/>
      <c r="N1646"/>
    </row>
    <row r="1647" spans="12:14">
      <c r="L1647" s="39"/>
      <c r="N1647"/>
    </row>
    <row r="1648" spans="12:14">
      <c r="L1648" s="39"/>
      <c r="N1648"/>
    </row>
    <row r="1649" spans="12:14">
      <c r="L1649" s="39"/>
      <c r="N1649"/>
    </row>
    <row r="1650" spans="12:14">
      <c r="L1650" s="39"/>
      <c r="N1650"/>
    </row>
    <row r="1651" spans="12:14">
      <c r="L1651" s="39"/>
      <c r="N1651"/>
    </row>
    <row r="1652" spans="12:14">
      <c r="L1652" s="39"/>
      <c r="N1652"/>
    </row>
    <row r="1653" spans="12:14">
      <c r="L1653" s="39"/>
      <c r="N1653"/>
    </row>
    <row r="1654" spans="12:14">
      <c r="L1654" s="39"/>
      <c r="N1654"/>
    </row>
    <row r="1655" spans="12:14">
      <c r="L1655" s="39"/>
      <c r="N1655"/>
    </row>
    <row r="1656" spans="12:14">
      <c r="L1656" s="39"/>
      <c r="N1656"/>
    </row>
    <row r="1657" spans="12:14">
      <c r="L1657" s="39"/>
      <c r="N1657"/>
    </row>
    <row r="1658" spans="12:14">
      <c r="L1658" s="39"/>
      <c r="N1658"/>
    </row>
    <row r="1659" spans="12:14">
      <c r="L1659" s="39"/>
      <c r="N1659"/>
    </row>
    <row r="1660" spans="12:14">
      <c r="L1660" s="39"/>
      <c r="N1660"/>
    </row>
    <row r="1661" spans="12:14">
      <c r="L1661" s="39"/>
      <c r="N1661"/>
    </row>
    <row r="1662" spans="12:14">
      <c r="L1662" s="39"/>
      <c r="N1662"/>
    </row>
    <row r="1663" spans="12:14">
      <c r="L1663" s="39"/>
      <c r="N1663"/>
    </row>
    <row r="1664" spans="12:14">
      <c r="L1664" s="39"/>
      <c r="N1664"/>
    </row>
    <row r="1665" spans="12:14">
      <c r="L1665" s="39"/>
      <c r="N1665"/>
    </row>
    <row r="1666" spans="12:14">
      <c r="L1666" s="39"/>
      <c r="N1666"/>
    </row>
    <row r="1667" spans="12:14">
      <c r="L1667" s="39"/>
      <c r="N1667"/>
    </row>
    <row r="1668" spans="12:14">
      <c r="L1668" s="39"/>
      <c r="N1668"/>
    </row>
    <row r="1669" spans="12:14">
      <c r="L1669" s="39"/>
      <c r="N1669"/>
    </row>
    <row r="1670" spans="12:14">
      <c r="L1670" s="39"/>
      <c r="N1670"/>
    </row>
    <row r="1671" spans="12:14">
      <c r="L1671" s="39"/>
      <c r="N1671"/>
    </row>
    <row r="1672" spans="12:14">
      <c r="L1672" s="39"/>
      <c r="N1672"/>
    </row>
    <row r="1673" spans="12:14">
      <c r="L1673" s="39"/>
      <c r="N1673"/>
    </row>
    <row r="1674" spans="12:14">
      <c r="L1674" s="39"/>
      <c r="N1674"/>
    </row>
    <row r="1675" spans="12:14">
      <c r="L1675" s="39"/>
      <c r="N1675"/>
    </row>
    <row r="1676" spans="12:14">
      <c r="L1676" s="39"/>
      <c r="N1676"/>
    </row>
    <row r="1677" spans="12:14">
      <c r="L1677" s="39"/>
      <c r="N1677"/>
    </row>
    <row r="1678" spans="12:14">
      <c r="L1678" s="39"/>
      <c r="N1678"/>
    </row>
    <row r="1679" spans="12:14">
      <c r="L1679" s="39"/>
      <c r="N1679"/>
    </row>
    <row r="1680" spans="12:14">
      <c r="L1680" s="39"/>
      <c r="N1680"/>
    </row>
    <row r="1681" spans="12:14">
      <c r="L1681" s="39"/>
      <c r="N1681"/>
    </row>
    <row r="1682" spans="12:14">
      <c r="L1682" s="39"/>
      <c r="N1682"/>
    </row>
    <row r="1683" spans="12:14">
      <c r="L1683" s="39"/>
      <c r="N1683"/>
    </row>
    <row r="1684" spans="12:14">
      <c r="L1684" s="39"/>
      <c r="N1684"/>
    </row>
    <row r="1685" spans="12:14">
      <c r="L1685" s="39"/>
      <c r="N1685"/>
    </row>
    <row r="1686" spans="12:14">
      <c r="L1686" s="39"/>
      <c r="N1686"/>
    </row>
    <row r="1687" spans="12:14">
      <c r="L1687" s="39"/>
      <c r="N1687"/>
    </row>
    <row r="1688" spans="12:14">
      <c r="L1688" s="39"/>
      <c r="N1688"/>
    </row>
    <row r="1689" spans="12:14">
      <c r="L1689" s="39"/>
      <c r="N1689"/>
    </row>
    <row r="1690" spans="12:14">
      <c r="L1690" s="39"/>
      <c r="N1690"/>
    </row>
    <row r="1691" spans="12:14">
      <c r="L1691" s="39"/>
      <c r="N1691"/>
    </row>
    <row r="1692" spans="12:14">
      <c r="L1692" s="39"/>
      <c r="N1692"/>
    </row>
    <row r="1693" spans="12:14">
      <c r="L1693" s="39"/>
      <c r="N1693"/>
    </row>
    <row r="1694" spans="12:14">
      <c r="L1694" s="39"/>
      <c r="N1694"/>
    </row>
    <row r="1695" spans="12:14">
      <c r="L1695" s="39"/>
      <c r="N1695"/>
    </row>
    <row r="1696" spans="12:14">
      <c r="L1696" s="39"/>
      <c r="N1696"/>
    </row>
    <row r="1697" spans="12:14">
      <c r="L1697" s="39"/>
      <c r="N1697"/>
    </row>
    <row r="1698" spans="12:14">
      <c r="L1698" s="39"/>
      <c r="N1698"/>
    </row>
    <row r="1699" spans="12:14">
      <c r="L1699" s="39"/>
      <c r="N1699"/>
    </row>
    <row r="1700" spans="12:14">
      <c r="L1700" s="39"/>
      <c r="N1700"/>
    </row>
    <row r="1701" spans="12:14">
      <c r="L1701" s="39"/>
      <c r="N1701"/>
    </row>
    <row r="1702" spans="12:14">
      <c r="L1702" s="39"/>
      <c r="N1702"/>
    </row>
    <row r="1703" spans="12:14">
      <c r="L1703" s="39"/>
      <c r="N1703"/>
    </row>
    <row r="1704" spans="12:14">
      <c r="L1704" s="39"/>
      <c r="N1704"/>
    </row>
    <row r="1705" spans="12:14">
      <c r="L1705" s="39"/>
      <c r="N1705"/>
    </row>
    <row r="1706" spans="12:14">
      <c r="L1706" s="39"/>
      <c r="N1706"/>
    </row>
    <row r="1707" spans="12:14">
      <c r="L1707" s="39"/>
      <c r="N1707"/>
    </row>
    <row r="1708" spans="12:14">
      <c r="L1708" s="39"/>
      <c r="N1708"/>
    </row>
    <row r="1709" spans="12:14">
      <c r="L1709" s="39"/>
      <c r="N1709"/>
    </row>
    <row r="1710" spans="12:14">
      <c r="L1710" s="39"/>
      <c r="N1710"/>
    </row>
    <row r="1711" spans="12:14">
      <c r="L1711" s="39"/>
      <c r="N1711"/>
    </row>
    <row r="1712" spans="12:14">
      <c r="L1712" s="39"/>
      <c r="N1712"/>
    </row>
    <row r="1713" spans="12:14">
      <c r="L1713" s="39"/>
      <c r="N1713"/>
    </row>
    <row r="1714" spans="12:14">
      <c r="L1714" s="39"/>
      <c r="N1714"/>
    </row>
    <row r="1715" spans="12:14">
      <c r="L1715" s="39"/>
      <c r="N1715"/>
    </row>
    <row r="1716" spans="12:14">
      <c r="L1716" s="39"/>
      <c r="N1716"/>
    </row>
    <row r="1717" spans="12:14">
      <c r="L1717" s="39"/>
      <c r="N1717"/>
    </row>
    <row r="1718" spans="12:14">
      <c r="L1718" s="39"/>
      <c r="N1718"/>
    </row>
    <row r="1719" spans="12:14">
      <c r="L1719" s="39"/>
      <c r="N1719"/>
    </row>
    <row r="1720" spans="12:14">
      <c r="L1720" s="39"/>
      <c r="N1720"/>
    </row>
    <row r="1721" spans="12:14">
      <c r="L1721" s="39"/>
      <c r="N1721"/>
    </row>
    <row r="1722" spans="12:14">
      <c r="L1722" s="39"/>
      <c r="N1722"/>
    </row>
    <row r="1723" spans="12:14">
      <c r="L1723" s="39"/>
      <c r="N1723"/>
    </row>
    <row r="1724" spans="12:14">
      <c r="L1724" s="39"/>
      <c r="N1724"/>
    </row>
    <row r="1725" spans="12:14">
      <c r="L1725" s="39"/>
      <c r="N1725"/>
    </row>
    <row r="1726" spans="12:14">
      <c r="L1726" s="39"/>
      <c r="N1726"/>
    </row>
    <row r="1727" spans="12:14">
      <c r="L1727" s="39"/>
      <c r="N1727"/>
    </row>
    <row r="1728" spans="12:14">
      <c r="L1728" s="39"/>
      <c r="N1728"/>
    </row>
    <row r="1729" spans="12:14">
      <c r="L1729" s="39"/>
      <c r="N1729"/>
    </row>
    <row r="1730" spans="12:14">
      <c r="L1730" s="39"/>
      <c r="N1730"/>
    </row>
    <row r="1731" spans="12:14">
      <c r="L1731" s="39"/>
      <c r="N1731"/>
    </row>
    <row r="1732" spans="12:14">
      <c r="L1732" s="39"/>
      <c r="N1732"/>
    </row>
    <row r="1733" spans="12:14">
      <c r="L1733" s="39"/>
      <c r="N1733"/>
    </row>
    <row r="1734" spans="12:14">
      <c r="L1734" s="39"/>
      <c r="N1734"/>
    </row>
    <row r="1735" spans="12:14">
      <c r="L1735" s="39"/>
      <c r="N1735"/>
    </row>
    <row r="1736" spans="12:14">
      <c r="L1736" s="39"/>
      <c r="N1736"/>
    </row>
    <row r="1737" spans="12:14">
      <c r="L1737" s="39"/>
      <c r="N1737"/>
    </row>
    <row r="1738" spans="12:14">
      <c r="L1738" s="39"/>
      <c r="N1738"/>
    </row>
    <row r="1739" spans="12:14">
      <c r="L1739" s="39"/>
      <c r="N1739"/>
    </row>
    <row r="1740" spans="12:14">
      <c r="L1740" s="39"/>
      <c r="N1740"/>
    </row>
    <row r="1741" spans="12:14">
      <c r="L1741" s="39"/>
      <c r="N1741"/>
    </row>
    <row r="1742" spans="12:14">
      <c r="L1742" s="39"/>
      <c r="N1742"/>
    </row>
    <row r="1743" spans="12:14">
      <c r="L1743" s="39"/>
      <c r="N1743"/>
    </row>
    <row r="1744" spans="12:14">
      <c r="L1744" s="39"/>
      <c r="N1744"/>
    </row>
    <row r="1745" spans="12:14">
      <c r="L1745" s="39"/>
      <c r="N1745"/>
    </row>
    <row r="1746" spans="12:14">
      <c r="L1746" s="39"/>
      <c r="N1746"/>
    </row>
    <row r="1747" spans="12:14">
      <c r="L1747" s="39"/>
      <c r="N1747"/>
    </row>
    <row r="1748" spans="12:14">
      <c r="L1748" s="39"/>
      <c r="N1748"/>
    </row>
    <row r="1749" spans="12:14">
      <c r="L1749" s="39"/>
      <c r="N1749"/>
    </row>
    <row r="1750" spans="12:14">
      <c r="L1750" s="39"/>
      <c r="N1750"/>
    </row>
    <row r="1751" spans="12:14">
      <c r="L1751" s="39"/>
      <c r="N1751"/>
    </row>
    <row r="1752" spans="12:14">
      <c r="L1752" s="39"/>
      <c r="N1752"/>
    </row>
    <row r="1753" spans="12:14">
      <c r="L1753" s="39"/>
      <c r="N1753"/>
    </row>
    <row r="1754" spans="12:14">
      <c r="L1754" s="39"/>
      <c r="N1754"/>
    </row>
    <row r="1755" spans="12:14">
      <c r="L1755" s="39"/>
      <c r="N1755"/>
    </row>
    <row r="1756" spans="12:14">
      <c r="L1756" s="39"/>
      <c r="N1756"/>
    </row>
    <row r="1757" spans="12:14">
      <c r="L1757" s="39"/>
      <c r="N1757"/>
    </row>
    <row r="1758" spans="12:14">
      <c r="L1758" s="39"/>
      <c r="N1758"/>
    </row>
    <row r="1759" spans="12:14">
      <c r="L1759" s="39"/>
      <c r="N1759"/>
    </row>
    <row r="1760" spans="12:14">
      <c r="L1760" s="39"/>
      <c r="N1760"/>
    </row>
    <row r="1761" spans="12:14">
      <c r="L1761" s="39"/>
      <c r="N1761"/>
    </row>
    <row r="1762" spans="12:14">
      <c r="L1762" s="39"/>
      <c r="N1762"/>
    </row>
    <row r="1763" spans="12:14">
      <c r="L1763" s="39"/>
      <c r="N1763"/>
    </row>
    <row r="1764" spans="12:14">
      <c r="L1764" s="39"/>
      <c r="N1764"/>
    </row>
    <row r="1765" spans="12:14">
      <c r="L1765" s="39"/>
      <c r="N1765"/>
    </row>
    <row r="1766" spans="12:14">
      <c r="L1766" s="39"/>
      <c r="N1766"/>
    </row>
    <row r="1767" spans="12:14">
      <c r="L1767" s="39"/>
      <c r="N1767"/>
    </row>
    <row r="1768" spans="12:14">
      <c r="L1768" s="39"/>
      <c r="N1768"/>
    </row>
    <row r="1769" spans="12:14">
      <c r="L1769" s="39"/>
      <c r="N1769"/>
    </row>
    <row r="1770" spans="12:14">
      <c r="L1770" s="39"/>
      <c r="N1770"/>
    </row>
    <row r="1771" spans="12:14">
      <c r="L1771" s="39"/>
      <c r="N1771"/>
    </row>
    <row r="1772" spans="12:14">
      <c r="L1772" s="39"/>
      <c r="N1772"/>
    </row>
    <row r="1773" spans="12:14">
      <c r="L1773" s="39"/>
      <c r="N1773"/>
    </row>
    <row r="1774" spans="12:14">
      <c r="L1774" s="39"/>
      <c r="N1774"/>
    </row>
    <row r="1775" spans="12:14">
      <c r="L1775" s="39"/>
      <c r="N1775"/>
    </row>
    <row r="1776" spans="12:14">
      <c r="L1776" s="39"/>
      <c r="N1776"/>
    </row>
    <row r="1777" spans="12:14">
      <c r="L1777" s="39"/>
      <c r="N1777"/>
    </row>
    <row r="1778" spans="12:14">
      <c r="L1778" s="39"/>
      <c r="N1778"/>
    </row>
    <row r="1779" spans="12:14">
      <c r="L1779" s="39"/>
      <c r="N1779"/>
    </row>
    <row r="1780" spans="12:14">
      <c r="L1780" s="39"/>
      <c r="N1780"/>
    </row>
    <row r="1781" spans="12:14">
      <c r="L1781" s="39"/>
      <c r="N1781"/>
    </row>
    <row r="1782" spans="12:14">
      <c r="L1782" s="39"/>
      <c r="N1782"/>
    </row>
    <row r="1783" spans="12:14">
      <c r="L1783" s="39"/>
      <c r="N1783"/>
    </row>
    <row r="1784" spans="12:14">
      <c r="L1784" s="39"/>
      <c r="N1784"/>
    </row>
    <row r="1785" spans="12:14">
      <c r="L1785" s="39"/>
      <c r="N1785"/>
    </row>
    <row r="1786" spans="12:14">
      <c r="L1786" s="39"/>
      <c r="N1786"/>
    </row>
    <row r="1787" spans="12:14">
      <c r="L1787" s="39"/>
      <c r="N1787"/>
    </row>
    <row r="1788" spans="12:14">
      <c r="L1788" s="39"/>
      <c r="N1788"/>
    </row>
    <row r="1789" spans="12:14">
      <c r="L1789" s="39"/>
      <c r="N1789"/>
    </row>
    <row r="1790" spans="12:14">
      <c r="L1790" s="39"/>
      <c r="N1790"/>
    </row>
    <row r="1791" spans="12:14">
      <c r="L1791" s="39"/>
      <c r="N1791"/>
    </row>
    <row r="1792" spans="12:14">
      <c r="L1792" s="39"/>
      <c r="N1792"/>
    </row>
    <row r="1793" spans="12:14">
      <c r="L1793" s="39"/>
      <c r="N1793"/>
    </row>
    <row r="1794" spans="12:14">
      <c r="L1794" s="39"/>
      <c r="N1794"/>
    </row>
    <row r="1795" spans="12:14">
      <c r="L1795" s="39"/>
      <c r="N1795"/>
    </row>
    <row r="1796" spans="12:14">
      <c r="L1796" s="39"/>
      <c r="N1796"/>
    </row>
    <row r="1797" spans="12:14">
      <c r="L1797" s="39"/>
      <c r="N1797"/>
    </row>
    <row r="1798" spans="12:14">
      <c r="L1798" s="39"/>
      <c r="N1798"/>
    </row>
    <row r="1799" spans="12:14">
      <c r="L1799" s="39"/>
      <c r="N1799"/>
    </row>
    <row r="1800" spans="12:14">
      <c r="L1800" s="39"/>
      <c r="N1800"/>
    </row>
    <row r="1801" spans="12:14">
      <c r="L1801" s="39"/>
      <c r="N1801"/>
    </row>
    <row r="1802" spans="12:14">
      <c r="L1802" s="39"/>
      <c r="N1802"/>
    </row>
    <row r="1803" spans="12:14">
      <c r="L1803" s="39"/>
      <c r="N1803"/>
    </row>
    <row r="1804" spans="12:14">
      <c r="L1804" s="39"/>
      <c r="N1804"/>
    </row>
    <row r="1805" spans="12:14">
      <c r="L1805" s="39"/>
      <c r="N1805"/>
    </row>
    <row r="1806" spans="12:14">
      <c r="L1806" s="39"/>
      <c r="N1806"/>
    </row>
    <row r="1807" spans="12:14">
      <c r="L1807" s="39"/>
      <c r="N1807"/>
    </row>
    <row r="1808" spans="12:14">
      <c r="L1808" s="39"/>
      <c r="N1808"/>
    </row>
    <row r="1809" spans="12:14">
      <c r="L1809" s="39"/>
      <c r="N1809"/>
    </row>
    <row r="1810" spans="12:14">
      <c r="L1810" s="39"/>
      <c r="N1810"/>
    </row>
    <row r="1811" spans="12:14">
      <c r="L1811" s="39"/>
      <c r="N1811"/>
    </row>
    <row r="1812" spans="12:14">
      <c r="L1812" s="39"/>
      <c r="N1812"/>
    </row>
    <row r="1813" spans="12:14">
      <c r="L1813" s="39"/>
      <c r="N1813"/>
    </row>
    <row r="1814" spans="12:14">
      <c r="L1814" s="39"/>
      <c r="N1814"/>
    </row>
    <row r="1815" spans="12:14">
      <c r="L1815" s="39"/>
      <c r="N1815"/>
    </row>
    <row r="1816" spans="12:14">
      <c r="L1816" s="39"/>
      <c r="N1816"/>
    </row>
    <row r="1817" spans="12:14">
      <c r="L1817" s="39"/>
      <c r="N1817"/>
    </row>
    <row r="1818" spans="12:14">
      <c r="L1818" s="39"/>
      <c r="N1818"/>
    </row>
    <row r="1819" spans="12:14">
      <c r="L1819" s="39"/>
      <c r="N1819"/>
    </row>
    <row r="1820" spans="12:14">
      <c r="L1820" s="39"/>
      <c r="N1820"/>
    </row>
    <row r="1821" spans="12:14">
      <c r="L1821" s="39"/>
      <c r="N1821"/>
    </row>
    <row r="1822" spans="12:14">
      <c r="L1822" s="39"/>
      <c r="N1822"/>
    </row>
    <row r="1823" spans="12:14">
      <c r="L1823" s="39"/>
      <c r="N1823"/>
    </row>
    <row r="1824" spans="12:14">
      <c r="L1824" s="39"/>
      <c r="N1824"/>
    </row>
    <row r="1825" spans="12:14">
      <c r="L1825" s="39"/>
      <c r="N1825"/>
    </row>
    <row r="1826" spans="12:14">
      <c r="L1826" s="39"/>
      <c r="N1826"/>
    </row>
    <row r="1827" spans="12:14">
      <c r="L1827" s="39"/>
      <c r="N1827"/>
    </row>
    <row r="1828" spans="12:14">
      <c r="L1828" s="39"/>
      <c r="N1828"/>
    </row>
    <row r="1829" spans="12:14">
      <c r="L1829" s="39"/>
      <c r="N1829"/>
    </row>
    <row r="1830" spans="12:14">
      <c r="L1830" s="39"/>
      <c r="N1830"/>
    </row>
    <row r="1831" spans="12:14">
      <c r="L1831" s="39"/>
      <c r="N1831"/>
    </row>
    <row r="1832" spans="12:14">
      <c r="L1832" s="39"/>
      <c r="N1832"/>
    </row>
    <row r="1833" spans="12:14">
      <c r="L1833" s="39"/>
      <c r="N1833"/>
    </row>
    <row r="1834" spans="12:14">
      <c r="L1834" s="39"/>
      <c r="N1834"/>
    </row>
    <row r="1835" spans="12:14">
      <c r="L1835" s="39"/>
      <c r="N1835"/>
    </row>
    <row r="1836" spans="12:14">
      <c r="L1836" s="39"/>
      <c r="N1836"/>
    </row>
    <row r="1837" spans="12:14">
      <c r="L1837" s="39"/>
      <c r="N1837"/>
    </row>
    <row r="1838" spans="12:14">
      <c r="L1838" s="39"/>
      <c r="N1838"/>
    </row>
    <row r="1839" spans="12:14">
      <c r="L1839" s="39"/>
      <c r="N1839"/>
    </row>
    <row r="1840" spans="12:14">
      <c r="L1840" s="39"/>
      <c r="N1840"/>
    </row>
    <row r="1841" spans="12:14">
      <c r="L1841" s="39"/>
      <c r="N1841"/>
    </row>
    <row r="1842" spans="12:14">
      <c r="L1842" s="39"/>
      <c r="N1842"/>
    </row>
    <row r="1843" spans="12:14">
      <c r="L1843" s="39"/>
      <c r="N1843"/>
    </row>
    <row r="1844" spans="12:14">
      <c r="L1844" s="39"/>
      <c r="N1844"/>
    </row>
    <row r="1845" spans="12:14">
      <c r="L1845" s="39"/>
      <c r="N1845"/>
    </row>
    <row r="1846" spans="12:14">
      <c r="L1846" s="39"/>
      <c r="N1846"/>
    </row>
    <row r="1847" spans="12:14">
      <c r="L1847" s="39"/>
      <c r="N1847"/>
    </row>
    <row r="1848" spans="12:14">
      <c r="L1848" s="39"/>
      <c r="N1848"/>
    </row>
    <row r="1849" spans="12:14">
      <c r="L1849" s="39"/>
      <c r="N1849"/>
    </row>
    <row r="1850" spans="12:14">
      <c r="L1850" s="39"/>
      <c r="N1850"/>
    </row>
    <row r="1851" spans="12:14">
      <c r="L1851" s="39"/>
      <c r="N1851"/>
    </row>
    <row r="1852" spans="12:14">
      <c r="L1852" s="39"/>
      <c r="N1852"/>
    </row>
    <row r="1853" spans="12:14">
      <c r="L1853" s="39"/>
      <c r="N1853"/>
    </row>
    <row r="1854" spans="12:14">
      <c r="L1854" s="39"/>
      <c r="N1854"/>
    </row>
    <row r="1855" spans="12:14">
      <c r="L1855" s="39"/>
      <c r="N1855"/>
    </row>
    <row r="1856" spans="12:14">
      <c r="L1856" s="39"/>
      <c r="N1856"/>
    </row>
    <row r="1857" spans="12:14">
      <c r="L1857" s="39"/>
      <c r="N1857"/>
    </row>
    <row r="1858" spans="12:14">
      <c r="L1858" s="39"/>
      <c r="N1858"/>
    </row>
    <row r="1859" spans="12:14">
      <c r="L1859" s="39"/>
      <c r="N1859"/>
    </row>
    <row r="1860" spans="12:14">
      <c r="L1860" s="39"/>
      <c r="N1860"/>
    </row>
    <row r="1861" spans="12:14">
      <c r="L1861" s="39"/>
      <c r="N1861"/>
    </row>
    <row r="1862" spans="12:14">
      <c r="L1862" s="39"/>
      <c r="N1862"/>
    </row>
    <row r="1863" spans="12:14">
      <c r="L1863" s="39"/>
      <c r="N1863"/>
    </row>
    <row r="1864" spans="12:14">
      <c r="L1864" s="39"/>
      <c r="N1864"/>
    </row>
    <row r="1865" spans="12:14">
      <c r="L1865" s="39"/>
      <c r="N1865"/>
    </row>
    <row r="1866" spans="12:14">
      <c r="L1866" s="39"/>
      <c r="N1866"/>
    </row>
    <row r="1867" spans="12:14">
      <c r="L1867" s="39"/>
      <c r="N1867"/>
    </row>
    <row r="1868" spans="12:14">
      <c r="L1868" s="39"/>
      <c r="N1868"/>
    </row>
    <row r="1869" spans="12:14">
      <c r="L1869" s="39"/>
      <c r="N1869"/>
    </row>
    <row r="1870" spans="12:14">
      <c r="L1870" s="39"/>
      <c r="N1870"/>
    </row>
    <row r="1871" spans="12:14">
      <c r="L1871" s="39"/>
      <c r="N1871"/>
    </row>
    <row r="1872" spans="12:14">
      <c r="L1872" s="39"/>
      <c r="N1872"/>
    </row>
    <row r="1873" spans="12:14">
      <c r="L1873" s="39"/>
      <c r="N1873"/>
    </row>
    <row r="1874" spans="12:14">
      <c r="L1874" s="39"/>
      <c r="N1874"/>
    </row>
    <row r="1875" spans="12:14">
      <c r="L1875" s="39"/>
      <c r="N1875"/>
    </row>
    <row r="1876" spans="12:14">
      <c r="L1876" s="39"/>
      <c r="N1876"/>
    </row>
    <row r="1877" spans="12:14">
      <c r="L1877" s="39"/>
      <c r="N1877"/>
    </row>
    <row r="1878" spans="12:14">
      <c r="L1878" s="39"/>
      <c r="N1878"/>
    </row>
    <row r="1879" spans="12:14">
      <c r="L1879" s="39"/>
      <c r="N1879"/>
    </row>
    <row r="1880" spans="12:14">
      <c r="L1880" s="39"/>
      <c r="N1880"/>
    </row>
    <row r="1881" spans="12:14">
      <c r="L1881" s="39"/>
      <c r="N1881"/>
    </row>
    <row r="1882" spans="12:14">
      <c r="L1882" s="39"/>
      <c r="N1882"/>
    </row>
    <row r="1883" spans="12:14">
      <c r="L1883" s="39"/>
      <c r="N1883"/>
    </row>
    <row r="1884" spans="12:14">
      <c r="L1884" s="39"/>
      <c r="N1884"/>
    </row>
    <row r="1885" spans="12:14">
      <c r="L1885" s="39"/>
      <c r="N1885"/>
    </row>
    <row r="1886" spans="12:14">
      <c r="L1886" s="39"/>
      <c r="N1886"/>
    </row>
    <row r="1887" spans="12:14">
      <c r="L1887" s="39"/>
      <c r="N1887"/>
    </row>
    <row r="1888" spans="12:14">
      <c r="L1888" s="39"/>
      <c r="N1888"/>
    </row>
    <row r="1889" spans="12:14">
      <c r="L1889" s="39"/>
      <c r="N1889"/>
    </row>
    <row r="1890" spans="12:14">
      <c r="L1890" s="39"/>
      <c r="N1890"/>
    </row>
    <row r="1891" spans="12:14">
      <c r="L1891" s="39"/>
      <c r="N1891"/>
    </row>
    <row r="1892" spans="12:14">
      <c r="L1892" s="39"/>
      <c r="N1892"/>
    </row>
    <row r="1893" spans="12:14">
      <c r="L1893" s="39"/>
      <c r="N1893"/>
    </row>
    <row r="1894" spans="12:14">
      <c r="L1894" s="39"/>
      <c r="N1894"/>
    </row>
    <row r="1895" spans="12:14">
      <c r="L1895" s="39"/>
      <c r="N1895"/>
    </row>
    <row r="1896" spans="12:14">
      <c r="L1896" s="39"/>
      <c r="N1896"/>
    </row>
    <row r="1897" spans="12:14">
      <c r="L1897" s="39"/>
      <c r="N1897"/>
    </row>
    <row r="1898" spans="12:14">
      <c r="L1898" s="39"/>
      <c r="N1898"/>
    </row>
    <row r="1899" spans="12:14">
      <c r="L1899" s="39"/>
      <c r="N1899"/>
    </row>
    <row r="1900" spans="12:14">
      <c r="L1900" s="39"/>
      <c r="N1900"/>
    </row>
    <row r="1901" spans="12:14">
      <c r="L1901" s="39"/>
      <c r="N1901"/>
    </row>
    <row r="1902" spans="12:14">
      <c r="L1902" s="39"/>
      <c r="N1902"/>
    </row>
    <row r="1903" spans="12:14">
      <c r="L1903" s="39"/>
      <c r="N1903"/>
    </row>
    <row r="1904" spans="12:14">
      <c r="L1904" s="39"/>
      <c r="N1904"/>
    </row>
    <row r="1905" spans="12:14">
      <c r="L1905" s="39"/>
      <c r="N1905"/>
    </row>
    <row r="1906" spans="12:14">
      <c r="L1906" s="39"/>
      <c r="N1906"/>
    </row>
    <row r="1907" spans="12:14">
      <c r="L1907" s="39"/>
      <c r="N1907"/>
    </row>
    <row r="1908" spans="12:14">
      <c r="L1908" s="39"/>
      <c r="N1908"/>
    </row>
    <row r="1909" spans="12:14">
      <c r="L1909" s="39"/>
      <c r="N1909"/>
    </row>
    <row r="1910" spans="12:14">
      <c r="L1910" s="39"/>
      <c r="N1910"/>
    </row>
    <row r="1911" spans="12:14">
      <c r="L1911" s="39"/>
      <c r="N1911"/>
    </row>
    <row r="1912" spans="12:14">
      <c r="L1912" s="39"/>
      <c r="N1912"/>
    </row>
    <row r="1913" spans="12:14">
      <c r="L1913" s="39"/>
      <c r="N1913"/>
    </row>
    <row r="1914" spans="12:14">
      <c r="L1914" s="39"/>
      <c r="N1914"/>
    </row>
    <row r="1915" spans="12:14">
      <c r="L1915" s="39"/>
      <c r="N1915"/>
    </row>
    <row r="1916" spans="12:14">
      <c r="L1916" s="39"/>
      <c r="N1916"/>
    </row>
    <row r="1917" spans="12:14">
      <c r="L1917" s="39"/>
      <c r="N1917"/>
    </row>
    <row r="1918" spans="12:14">
      <c r="L1918" s="39"/>
      <c r="N1918"/>
    </row>
    <row r="1919" spans="12:14">
      <c r="L1919" s="39"/>
      <c r="N1919"/>
    </row>
    <row r="1920" spans="12:14">
      <c r="L1920" s="39"/>
      <c r="N1920"/>
    </row>
    <row r="1921" spans="12:14">
      <c r="L1921" s="39"/>
      <c r="N1921"/>
    </row>
    <row r="1922" spans="12:14">
      <c r="L1922" s="39"/>
      <c r="N1922"/>
    </row>
    <row r="1923" spans="12:14">
      <c r="L1923" s="39"/>
      <c r="N1923"/>
    </row>
    <row r="1924" spans="12:14">
      <c r="L1924" s="39"/>
      <c r="N1924"/>
    </row>
    <row r="1925" spans="12:14">
      <c r="L1925" s="39"/>
      <c r="N1925"/>
    </row>
    <row r="1926" spans="12:14">
      <c r="L1926" s="39"/>
      <c r="N1926"/>
    </row>
    <row r="1927" spans="12:14">
      <c r="L1927" s="39"/>
      <c r="N1927"/>
    </row>
    <row r="1928" spans="12:14">
      <c r="L1928" s="39"/>
      <c r="N1928"/>
    </row>
    <row r="1929" spans="12:14">
      <c r="L1929" s="39"/>
      <c r="N1929"/>
    </row>
    <row r="1930" spans="12:14">
      <c r="L1930" s="39"/>
      <c r="N1930"/>
    </row>
    <row r="1931" spans="12:14">
      <c r="L1931" s="39"/>
      <c r="N1931"/>
    </row>
    <row r="1932" spans="12:14">
      <c r="L1932" s="39"/>
      <c r="N1932"/>
    </row>
    <row r="1933" spans="12:14">
      <c r="L1933" s="39"/>
      <c r="N1933"/>
    </row>
    <row r="1934" spans="12:14">
      <c r="L1934" s="39"/>
      <c r="N1934"/>
    </row>
    <row r="1935" spans="12:14">
      <c r="L1935" s="39"/>
      <c r="N1935"/>
    </row>
    <row r="1936" spans="12:14">
      <c r="L1936" s="39"/>
      <c r="N1936"/>
    </row>
    <row r="1937" spans="12:14">
      <c r="L1937" s="39"/>
      <c r="N1937"/>
    </row>
    <row r="1938" spans="12:14">
      <c r="L1938" s="39"/>
      <c r="N1938"/>
    </row>
    <row r="1939" spans="12:14">
      <c r="L1939" s="39"/>
      <c r="N1939"/>
    </row>
    <row r="1940" spans="12:14">
      <c r="L1940" s="39"/>
      <c r="N1940"/>
    </row>
    <row r="1941" spans="12:14">
      <c r="L1941" s="39"/>
      <c r="N1941"/>
    </row>
    <row r="1942" spans="12:14">
      <c r="L1942" s="39"/>
      <c r="N1942"/>
    </row>
    <row r="1943" spans="12:14">
      <c r="L1943" s="39"/>
      <c r="N1943"/>
    </row>
    <row r="1944" spans="12:14">
      <c r="L1944" s="39"/>
      <c r="N1944"/>
    </row>
    <row r="1945" spans="12:14">
      <c r="L1945" s="39"/>
      <c r="N1945"/>
    </row>
    <row r="1946" spans="12:14">
      <c r="L1946" s="39"/>
      <c r="N1946"/>
    </row>
    <row r="1947" spans="12:14">
      <c r="L1947" s="39"/>
      <c r="N1947"/>
    </row>
    <row r="1948" spans="12:14">
      <c r="L1948" s="39"/>
      <c r="N1948"/>
    </row>
    <row r="1949" spans="12:14">
      <c r="L1949" s="39"/>
      <c r="N1949"/>
    </row>
    <row r="1950" spans="12:14">
      <c r="L1950" s="39"/>
      <c r="N1950"/>
    </row>
    <row r="1951" spans="12:14">
      <c r="L1951" s="39"/>
      <c r="N1951"/>
    </row>
    <row r="1952" spans="12:14">
      <c r="L1952" s="39"/>
      <c r="N1952"/>
    </row>
    <row r="1953" spans="12:14">
      <c r="L1953" s="39"/>
      <c r="N1953"/>
    </row>
    <row r="1954" spans="12:14">
      <c r="L1954" s="39"/>
      <c r="N1954"/>
    </row>
    <row r="1955" spans="12:14">
      <c r="L1955" s="39"/>
      <c r="N1955"/>
    </row>
    <row r="1956" spans="12:14">
      <c r="L1956" s="39"/>
      <c r="N1956"/>
    </row>
    <row r="1957" spans="12:14">
      <c r="L1957" s="39"/>
      <c r="N1957"/>
    </row>
    <row r="1958" spans="12:14">
      <c r="L1958" s="39"/>
      <c r="N1958"/>
    </row>
    <row r="1959" spans="12:14">
      <c r="L1959" s="39"/>
      <c r="N1959"/>
    </row>
    <row r="1960" spans="12:14">
      <c r="L1960" s="39"/>
      <c r="N1960"/>
    </row>
    <row r="1961" spans="12:14">
      <c r="L1961" s="39"/>
      <c r="N1961"/>
    </row>
    <row r="1962" spans="12:14">
      <c r="L1962" s="39"/>
      <c r="N1962"/>
    </row>
    <row r="1963" spans="12:14">
      <c r="L1963" s="39"/>
      <c r="N1963"/>
    </row>
    <row r="1964" spans="12:14">
      <c r="L1964" s="39"/>
      <c r="N1964"/>
    </row>
    <row r="1965" spans="12:14">
      <c r="L1965" s="39"/>
      <c r="N1965"/>
    </row>
    <row r="1966" spans="12:14">
      <c r="L1966" s="39"/>
      <c r="N1966"/>
    </row>
    <row r="1967" spans="12:14">
      <c r="L1967" s="39"/>
      <c r="N1967"/>
    </row>
    <row r="1968" spans="12:14">
      <c r="L1968" s="39"/>
      <c r="N1968"/>
    </row>
    <row r="1969" spans="12:14">
      <c r="L1969" s="39"/>
      <c r="N1969"/>
    </row>
    <row r="1970" spans="12:14">
      <c r="L1970" s="39"/>
      <c r="N1970"/>
    </row>
    <row r="1971" spans="12:14">
      <c r="L1971" s="39"/>
      <c r="N1971"/>
    </row>
    <row r="1972" spans="12:14">
      <c r="L1972" s="39"/>
      <c r="N1972"/>
    </row>
    <row r="1973" spans="12:14">
      <c r="L1973" s="39"/>
      <c r="N1973"/>
    </row>
    <row r="1974" spans="12:14">
      <c r="L1974" s="39"/>
      <c r="N1974"/>
    </row>
    <row r="1975" spans="12:14">
      <c r="L1975" s="39"/>
      <c r="N1975"/>
    </row>
    <row r="1976" spans="12:14">
      <c r="L1976" s="39"/>
      <c r="N1976"/>
    </row>
    <row r="1977" spans="12:14">
      <c r="L1977" s="39"/>
      <c r="N1977"/>
    </row>
    <row r="1978" spans="12:14">
      <c r="L1978" s="39"/>
      <c r="N1978"/>
    </row>
    <row r="1979" spans="12:14">
      <c r="L1979" s="39"/>
      <c r="N1979"/>
    </row>
    <row r="1980" spans="12:14">
      <c r="L1980" s="39"/>
      <c r="N1980"/>
    </row>
    <row r="1981" spans="12:14">
      <c r="L1981" s="39"/>
      <c r="N1981"/>
    </row>
    <row r="1982" spans="12:14">
      <c r="L1982" s="39"/>
      <c r="N1982"/>
    </row>
    <row r="1983" spans="12:14">
      <c r="L1983" s="39"/>
      <c r="N1983"/>
    </row>
    <row r="1984" spans="12:14">
      <c r="L1984" s="39"/>
      <c r="N1984"/>
    </row>
    <row r="1985" spans="12:14">
      <c r="L1985" s="39"/>
      <c r="N1985"/>
    </row>
    <row r="1986" spans="12:14">
      <c r="L1986" s="39"/>
      <c r="N1986"/>
    </row>
    <row r="1987" spans="12:14">
      <c r="L1987" s="39"/>
      <c r="N1987"/>
    </row>
    <row r="1988" spans="12:14">
      <c r="L1988" s="39"/>
      <c r="N1988"/>
    </row>
    <row r="1989" spans="12:14">
      <c r="L1989" s="39"/>
      <c r="N1989"/>
    </row>
    <row r="1990" spans="12:14">
      <c r="L1990" s="39"/>
      <c r="N1990"/>
    </row>
    <row r="1991" spans="12:14">
      <c r="L1991" s="39"/>
      <c r="N1991"/>
    </row>
    <row r="1992" spans="12:14">
      <c r="L1992" s="39"/>
      <c r="N1992"/>
    </row>
    <row r="1993" spans="12:14">
      <c r="L1993" s="39"/>
      <c r="N1993"/>
    </row>
    <row r="1994" spans="12:14">
      <c r="L1994" s="39"/>
      <c r="N1994"/>
    </row>
    <row r="1995" spans="12:14">
      <c r="L1995" s="39"/>
      <c r="N1995"/>
    </row>
    <row r="1996" spans="12:14">
      <c r="L1996" s="39"/>
      <c r="N1996"/>
    </row>
    <row r="1997" spans="12:14">
      <c r="L1997" s="39"/>
      <c r="N1997"/>
    </row>
    <row r="1998" spans="12:14">
      <c r="L1998" s="39"/>
      <c r="N1998"/>
    </row>
    <row r="1999" spans="12:14">
      <c r="L1999" s="39"/>
      <c r="N1999"/>
    </row>
    <row r="2000" spans="12:14">
      <c r="L2000" s="39"/>
      <c r="N2000"/>
    </row>
    <row r="2001" spans="12:14">
      <c r="L2001" s="39"/>
      <c r="N2001"/>
    </row>
    <row r="2002" spans="12:14">
      <c r="L2002" s="39"/>
      <c r="N2002"/>
    </row>
    <row r="2003" spans="12:14">
      <c r="L2003" s="39"/>
      <c r="N2003"/>
    </row>
    <row r="2004" spans="12:14">
      <c r="L2004" s="39"/>
      <c r="N2004"/>
    </row>
    <row r="2005" spans="12:14">
      <c r="L2005" s="39"/>
      <c r="N2005"/>
    </row>
    <row r="2006" spans="12:14">
      <c r="L2006" s="39"/>
      <c r="N2006"/>
    </row>
    <row r="2007" spans="12:14">
      <c r="L2007" s="39"/>
      <c r="N2007"/>
    </row>
    <row r="2008" spans="12:14">
      <c r="L2008" s="39"/>
      <c r="N2008"/>
    </row>
    <row r="2009" spans="12:14">
      <c r="L2009" s="39"/>
      <c r="N2009"/>
    </row>
    <row r="2010" spans="12:14">
      <c r="L2010" s="39"/>
      <c r="N2010"/>
    </row>
    <row r="2011" spans="12:14">
      <c r="L2011" s="39"/>
      <c r="N2011"/>
    </row>
    <row r="2012" spans="12:14">
      <c r="L2012" s="39"/>
      <c r="N2012"/>
    </row>
    <row r="2013" spans="12:14">
      <c r="L2013" s="39"/>
      <c r="N2013"/>
    </row>
    <row r="2014" spans="12:14">
      <c r="L2014" s="39"/>
      <c r="N2014"/>
    </row>
    <row r="2015" spans="12:14">
      <c r="L2015" s="39"/>
      <c r="N2015"/>
    </row>
    <row r="2016" spans="12:14">
      <c r="L2016" s="39"/>
      <c r="N2016"/>
    </row>
    <row r="2017" spans="12:14">
      <c r="L2017" s="39"/>
      <c r="N2017"/>
    </row>
    <row r="2018" spans="12:14">
      <c r="L2018" s="39"/>
      <c r="N2018"/>
    </row>
    <row r="2019" spans="12:14">
      <c r="L2019" s="39"/>
      <c r="N2019"/>
    </row>
    <row r="2020" spans="12:14">
      <c r="L2020" s="39"/>
      <c r="N2020"/>
    </row>
    <row r="2021" spans="12:14">
      <c r="L2021" s="39"/>
      <c r="N2021"/>
    </row>
    <row r="2022" spans="12:14">
      <c r="L2022" s="39"/>
      <c r="N2022"/>
    </row>
    <row r="2023" spans="12:14">
      <c r="L2023" s="39"/>
      <c r="N2023"/>
    </row>
    <row r="2024" spans="12:14">
      <c r="L2024" s="39"/>
      <c r="N2024"/>
    </row>
    <row r="2025" spans="12:14">
      <c r="L2025" s="39"/>
      <c r="N2025"/>
    </row>
    <row r="2026" spans="12:14">
      <c r="L2026" s="39"/>
      <c r="N2026"/>
    </row>
    <row r="2027" spans="12:14">
      <c r="L2027" s="39"/>
      <c r="N2027"/>
    </row>
    <row r="2028" spans="12:14">
      <c r="L2028" s="39"/>
      <c r="N2028"/>
    </row>
    <row r="2029" spans="12:14">
      <c r="L2029" s="39"/>
      <c r="N2029"/>
    </row>
    <row r="2030" spans="12:14">
      <c r="L2030" s="39"/>
      <c r="N2030"/>
    </row>
    <row r="2031" spans="12:14">
      <c r="L2031" s="39"/>
      <c r="N2031"/>
    </row>
    <row r="2032" spans="12:14">
      <c r="L2032" s="39"/>
      <c r="N2032"/>
    </row>
    <row r="2033" spans="12:14">
      <c r="L2033" s="39"/>
      <c r="N2033"/>
    </row>
    <row r="2034" spans="12:14">
      <c r="L2034" s="39"/>
      <c r="N2034"/>
    </row>
    <row r="2035" spans="12:14">
      <c r="L2035" s="39"/>
      <c r="N2035"/>
    </row>
    <row r="2036" spans="12:14">
      <c r="L2036" s="39"/>
      <c r="N2036"/>
    </row>
    <row r="2037" spans="12:14">
      <c r="L2037" s="39"/>
      <c r="N2037"/>
    </row>
    <row r="2038" spans="12:14">
      <c r="L2038" s="39"/>
      <c r="N2038"/>
    </row>
    <row r="2039" spans="12:14">
      <c r="L2039" s="39"/>
      <c r="N2039"/>
    </row>
    <row r="2040" spans="12:14">
      <c r="L2040" s="39"/>
      <c r="N2040"/>
    </row>
    <row r="2041" spans="12:14">
      <c r="L2041" s="39"/>
      <c r="N2041"/>
    </row>
    <row r="2042" spans="12:14">
      <c r="L2042" s="39"/>
      <c r="N2042"/>
    </row>
    <row r="2043" spans="12:14">
      <c r="L2043" s="39"/>
      <c r="N2043"/>
    </row>
    <row r="2044" spans="12:14">
      <c r="L2044" s="39"/>
      <c r="N2044"/>
    </row>
    <row r="2045" spans="12:14">
      <c r="L2045" s="39"/>
      <c r="N2045"/>
    </row>
    <row r="2046" spans="12:14">
      <c r="L2046" s="39"/>
      <c r="N2046"/>
    </row>
    <row r="2047" spans="12:14">
      <c r="L2047" s="39"/>
      <c r="N2047"/>
    </row>
    <row r="2048" spans="12:14">
      <c r="L2048" s="39"/>
      <c r="N2048"/>
    </row>
    <row r="2049" spans="12:14">
      <c r="L2049" s="39"/>
      <c r="N2049"/>
    </row>
    <row r="2050" spans="12:14">
      <c r="L2050" s="39"/>
      <c r="N2050"/>
    </row>
    <row r="2051" spans="12:14">
      <c r="L2051" s="39"/>
      <c r="N2051"/>
    </row>
    <row r="2052" spans="12:14">
      <c r="L2052" s="39"/>
      <c r="N2052"/>
    </row>
    <row r="2053" spans="12:14">
      <c r="L2053" s="39"/>
      <c r="N2053"/>
    </row>
    <row r="2054" spans="12:14">
      <c r="L2054" s="39"/>
      <c r="N2054"/>
    </row>
    <row r="2055" spans="12:14">
      <c r="L2055" s="39"/>
      <c r="N2055"/>
    </row>
    <row r="2056" spans="12:14">
      <c r="L2056" s="39"/>
      <c r="N2056"/>
    </row>
    <row r="2057" spans="12:14">
      <c r="L2057" s="39"/>
      <c r="N2057"/>
    </row>
    <row r="2058" spans="12:14">
      <c r="L2058" s="39"/>
      <c r="N2058"/>
    </row>
    <row r="2059" spans="12:14">
      <c r="L2059" s="39"/>
      <c r="N2059"/>
    </row>
    <row r="2060" spans="12:14">
      <c r="L2060" s="39"/>
      <c r="N2060"/>
    </row>
    <row r="2061" spans="12:14">
      <c r="L2061" s="39"/>
      <c r="N2061"/>
    </row>
    <row r="2062" spans="12:14">
      <c r="L2062" s="39"/>
      <c r="N2062"/>
    </row>
    <row r="2063" spans="12:14">
      <c r="L2063" s="39"/>
      <c r="N2063"/>
    </row>
    <row r="2064" spans="12:14">
      <c r="L2064" s="39"/>
      <c r="N2064"/>
    </row>
    <row r="2065" spans="12:14">
      <c r="L2065" s="39"/>
      <c r="N2065"/>
    </row>
    <row r="2066" spans="12:14">
      <c r="L2066" s="39"/>
      <c r="N2066"/>
    </row>
    <row r="2067" spans="12:14">
      <c r="L2067" s="39"/>
      <c r="N2067"/>
    </row>
    <row r="2068" spans="12:14">
      <c r="L2068" s="39"/>
      <c r="N2068"/>
    </row>
    <row r="2069" spans="12:14">
      <c r="L2069" s="39"/>
      <c r="N2069"/>
    </row>
    <row r="2070" spans="12:14">
      <c r="L2070" s="39"/>
      <c r="N2070"/>
    </row>
    <row r="2071" spans="12:14">
      <c r="L2071" s="39"/>
      <c r="N2071"/>
    </row>
    <row r="2072" spans="12:14">
      <c r="L2072" s="39"/>
      <c r="N2072"/>
    </row>
    <row r="2073" spans="12:14">
      <c r="L2073" s="39"/>
      <c r="N2073"/>
    </row>
    <row r="2074" spans="12:14">
      <c r="L2074" s="39"/>
      <c r="N2074"/>
    </row>
    <row r="2075" spans="12:14">
      <c r="L2075" s="39"/>
      <c r="N2075"/>
    </row>
    <row r="2076" spans="12:14">
      <c r="L2076" s="39"/>
      <c r="N2076"/>
    </row>
    <row r="2077" spans="12:14">
      <c r="L2077" s="39"/>
      <c r="N2077"/>
    </row>
    <row r="2078" spans="12:14">
      <c r="L2078" s="39"/>
      <c r="N2078"/>
    </row>
    <row r="2079" spans="12:14">
      <c r="L2079" s="39"/>
      <c r="N2079"/>
    </row>
    <row r="2080" spans="12:14">
      <c r="L2080" s="39"/>
      <c r="N2080"/>
    </row>
    <row r="2081" spans="12:14">
      <c r="L2081" s="39"/>
      <c r="N2081"/>
    </row>
    <row r="2082" spans="12:14">
      <c r="L2082" s="39"/>
      <c r="N2082"/>
    </row>
    <row r="2083" spans="12:14">
      <c r="L2083" s="39"/>
      <c r="N2083"/>
    </row>
    <row r="2084" spans="12:14">
      <c r="L2084" s="39"/>
      <c r="N2084"/>
    </row>
    <row r="2085" spans="12:14">
      <c r="L2085" s="39"/>
      <c r="N2085"/>
    </row>
    <row r="2086" spans="12:14">
      <c r="L2086" s="39"/>
      <c r="N2086"/>
    </row>
    <row r="2087" spans="12:14">
      <c r="L2087" s="39"/>
      <c r="N2087"/>
    </row>
    <row r="2088" spans="12:14">
      <c r="L2088" s="39"/>
      <c r="N2088"/>
    </row>
    <row r="2089" spans="12:14">
      <c r="L2089" s="39"/>
      <c r="N2089"/>
    </row>
    <row r="2090" spans="12:14">
      <c r="L2090" s="39"/>
      <c r="N2090"/>
    </row>
    <row r="2091" spans="12:14">
      <c r="L2091" s="39"/>
      <c r="N2091"/>
    </row>
    <row r="2092" spans="12:14">
      <c r="L2092" s="39"/>
      <c r="N2092"/>
    </row>
    <row r="2093" spans="12:14">
      <c r="L2093" s="39"/>
      <c r="N2093"/>
    </row>
    <row r="2094" spans="12:14">
      <c r="L2094" s="39"/>
      <c r="N2094"/>
    </row>
    <row r="2095" spans="12:14">
      <c r="L2095" s="39"/>
      <c r="N2095"/>
    </row>
    <row r="2096" spans="12:14">
      <c r="L2096" s="39"/>
      <c r="N2096"/>
    </row>
    <row r="2097" spans="12:14">
      <c r="L2097" s="39"/>
      <c r="N2097"/>
    </row>
    <row r="2098" spans="12:14">
      <c r="L2098" s="39"/>
      <c r="N2098"/>
    </row>
    <row r="2099" spans="12:14">
      <c r="L2099" s="39"/>
      <c r="N2099"/>
    </row>
    <row r="2100" spans="12:14">
      <c r="L2100" s="39"/>
      <c r="N2100"/>
    </row>
    <row r="2101" spans="12:14">
      <c r="L2101" s="39"/>
      <c r="N2101"/>
    </row>
    <row r="2102" spans="12:14">
      <c r="L2102" s="39"/>
      <c r="N2102"/>
    </row>
    <row r="2103" spans="12:14">
      <c r="L2103" s="39"/>
      <c r="N2103"/>
    </row>
    <row r="2104" spans="12:14">
      <c r="L2104" s="39"/>
      <c r="N2104"/>
    </row>
    <row r="2105" spans="12:14">
      <c r="L2105" s="39"/>
      <c r="N2105"/>
    </row>
    <row r="2106" spans="12:14">
      <c r="L2106" s="39"/>
      <c r="N2106"/>
    </row>
    <row r="2107" spans="12:14">
      <c r="L2107" s="39"/>
      <c r="N2107"/>
    </row>
    <row r="2108" spans="12:14">
      <c r="L2108" s="39"/>
      <c r="N2108"/>
    </row>
    <row r="2109" spans="12:14">
      <c r="L2109" s="39"/>
      <c r="N2109"/>
    </row>
    <row r="2110" spans="12:14">
      <c r="L2110" s="39"/>
      <c r="N2110"/>
    </row>
    <row r="2111" spans="12:14">
      <c r="L2111" s="39"/>
      <c r="N2111"/>
    </row>
    <row r="2112" spans="12:14">
      <c r="L2112" s="39"/>
      <c r="N2112"/>
    </row>
    <row r="2113" spans="12:14">
      <c r="L2113" s="39"/>
      <c r="N2113"/>
    </row>
    <row r="2114" spans="12:14">
      <c r="L2114" s="39"/>
      <c r="N2114"/>
    </row>
    <row r="2115" spans="12:14">
      <c r="L2115" s="39"/>
      <c r="N2115"/>
    </row>
    <row r="2116" spans="12:14">
      <c r="L2116" s="39"/>
      <c r="N2116"/>
    </row>
    <row r="2117" spans="12:14">
      <c r="L2117" s="39"/>
      <c r="N2117"/>
    </row>
    <row r="2118" spans="12:14">
      <c r="L2118" s="39"/>
      <c r="N2118"/>
    </row>
    <row r="2119" spans="12:14">
      <c r="L2119" s="39"/>
      <c r="N2119"/>
    </row>
    <row r="2120" spans="12:14">
      <c r="L2120" s="39"/>
      <c r="N2120"/>
    </row>
    <row r="2121" spans="12:14">
      <c r="L2121" s="39"/>
      <c r="N2121"/>
    </row>
    <row r="2122" spans="12:14">
      <c r="L2122" s="39"/>
      <c r="N2122"/>
    </row>
    <row r="2123" spans="12:14">
      <c r="L2123" s="39"/>
      <c r="N2123"/>
    </row>
    <row r="2124" spans="12:14">
      <c r="L2124" s="39"/>
      <c r="N2124"/>
    </row>
    <row r="2125" spans="12:14">
      <c r="L2125" s="39"/>
      <c r="N2125"/>
    </row>
    <row r="2126" spans="12:14">
      <c r="L2126" s="39"/>
      <c r="N2126"/>
    </row>
    <row r="2127" spans="12:14">
      <c r="L2127" s="39"/>
      <c r="N2127"/>
    </row>
    <row r="2128" spans="12:14">
      <c r="L2128" s="39"/>
      <c r="N2128"/>
    </row>
    <row r="2129" spans="12:14">
      <c r="L2129" s="39"/>
      <c r="N2129"/>
    </row>
    <row r="2130" spans="12:14">
      <c r="L2130" s="39"/>
      <c r="N2130"/>
    </row>
    <row r="2131" spans="12:14">
      <c r="L2131" s="39"/>
      <c r="N2131"/>
    </row>
    <row r="2132" spans="12:14">
      <c r="L2132" s="39"/>
      <c r="N2132"/>
    </row>
    <row r="2133" spans="12:14">
      <c r="L2133" s="39"/>
      <c r="N2133"/>
    </row>
    <row r="2134" spans="12:14">
      <c r="L2134" s="39"/>
      <c r="N2134"/>
    </row>
    <row r="2135" spans="12:14">
      <c r="L2135" s="39"/>
      <c r="N2135"/>
    </row>
    <row r="2136" spans="12:14">
      <c r="L2136" s="39"/>
      <c r="N2136"/>
    </row>
    <row r="2137" spans="12:14">
      <c r="L2137" s="39"/>
      <c r="N2137"/>
    </row>
    <row r="2138" spans="12:14">
      <c r="L2138" s="39"/>
      <c r="N2138"/>
    </row>
    <row r="2139" spans="12:14">
      <c r="L2139" s="39"/>
      <c r="N2139"/>
    </row>
    <row r="2140" spans="12:14">
      <c r="L2140" s="39"/>
      <c r="N2140"/>
    </row>
    <row r="2141" spans="12:14">
      <c r="L2141" s="39"/>
      <c r="N2141"/>
    </row>
    <row r="2142" spans="12:14">
      <c r="L2142" s="39"/>
      <c r="N2142"/>
    </row>
    <row r="2143" spans="12:14">
      <c r="L2143" s="39"/>
      <c r="N2143"/>
    </row>
    <row r="2144" spans="12:14">
      <c r="L2144" s="39"/>
      <c r="N2144"/>
    </row>
    <row r="2145" spans="12:14">
      <c r="L2145" s="39"/>
      <c r="N2145"/>
    </row>
    <row r="2146" spans="12:14">
      <c r="L2146" s="39"/>
      <c r="N2146"/>
    </row>
    <row r="2147" spans="12:14">
      <c r="L2147" s="39"/>
      <c r="N2147"/>
    </row>
    <row r="2148" spans="12:14">
      <c r="L2148" s="39"/>
      <c r="N2148"/>
    </row>
    <row r="2149" spans="12:14">
      <c r="L2149" s="39"/>
      <c r="N2149"/>
    </row>
    <row r="2150" spans="12:14">
      <c r="L2150" s="39"/>
      <c r="N2150"/>
    </row>
    <row r="2151" spans="12:14">
      <c r="L2151" s="39"/>
      <c r="N2151"/>
    </row>
    <row r="2152" spans="12:14">
      <c r="L2152" s="39"/>
      <c r="N2152"/>
    </row>
    <row r="2153" spans="12:14">
      <c r="L2153" s="39"/>
      <c r="N2153"/>
    </row>
    <row r="2154" spans="12:14">
      <c r="L2154" s="39"/>
      <c r="N2154"/>
    </row>
    <row r="2155" spans="12:14">
      <c r="L2155" s="39"/>
      <c r="N2155"/>
    </row>
    <row r="2156" spans="12:14">
      <c r="L2156" s="39"/>
      <c r="N2156"/>
    </row>
    <row r="2157" spans="12:14">
      <c r="L2157" s="39"/>
      <c r="N2157"/>
    </row>
    <row r="2158" spans="12:14">
      <c r="L2158" s="39"/>
      <c r="N2158"/>
    </row>
    <row r="2159" spans="12:14">
      <c r="L2159" s="39"/>
      <c r="N2159"/>
    </row>
    <row r="2160" spans="12:14">
      <c r="L2160" s="39"/>
      <c r="N2160"/>
    </row>
    <row r="2161" spans="12:14">
      <c r="L2161" s="39"/>
      <c r="N2161"/>
    </row>
    <row r="2162" spans="12:14">
      <c r="L2162" s="39"/>
      <c r="N2162"/>
    </row>
    <row r="2163" spans="12:14">
      <c r="L2163" s="39"/>
      <c r="N2163"/>
    </row>
    <row r="2164" spans="12:14">
      <c r="L2164" s="39"/>
      <c r="N2164"/>
    </row>
    <row r="2165" spans="12:14">
      <c r="L2165" s="39"/>
      <c r="N2165"/>
    </row>
    <row r="2166" spans="12:14">
      <c r="L2166" s="39"/>
      <c r="N2166"/>
    </row>
    <row r="2167" spans="12:14">
      <c r="L2167" s="39"/>
      <c r="N2167"/>
    </row>
    <row r="2168" spans="12:14">
      <c r="L2168" s="39"/>
      <c r="N2168"/>
    </row>
    <row r="2169" spans="12:14">
      <c r="L2169" s="39"/>
      <c r="N2169"/>
    </row>
    <row r="2170" spans="12:14">
      <c r="L2170" s="39"/>
      <c r="N2170"/>
    </row>
    <row r="2171" spans="12:14">
      <c r="L2171" s="39"/>
      <c r="N2171"/>
    </row>
    <row r="2172" spans="12:14">
      <c r="L2172" s="39"/>
      <c r="N2172"/>
    </row>
    <row r="2173" spans="12:14">
      <c r="L2173" s="39"/>
      <c r="N2173"/>
    </row>
    <row r="2174" spans="12:14">
      <c r="L2174" s="39"/>
      <c r="N2174"/>
    </row>
    <row r="2175" spans="12:14">
      <c r="L2175" s="39"/>
      <c r="N2175"/>
    </row>
    <row r="2176" spans="12:14">
      <c r="L2176" s="39"/>
      <c r="N2176"/>
    </row>
    <row r="2177" spans="12:14">
      <c r="L2177" s="39"/>
      <c r="N2177"/>
    </row>
    <row r="2178" spans="12:14">
      <c r="L2178" s="39"/>
      <c r="N2178"/>
    </row>
    <row r="2179" spans="12:14">
      <c r="L2179" s="39"/>
      <c r="N2179"/>
    </row>
    <row r="2180" spans="12:14">
      <c r="L2180" s="39"/>
      <c r="N2180"/>
    </row>
    <row r="2181" spans="12:14">
      <c r="L2181" s="39"/>
      <c r="N2181"/>
    </row>
    <row r="2182" spans="12:14">
      <c r="L2182" s="39"/>
      <c r="N2182"/>
    </row>
    <row r="2183" spans="12:14">
      <c r="L2183" s="39"/>
      <c r="N2183"/>
    </row>
    <row r="2184" spans="12:14">
      <c r="L2184" s="39"/>
      <c r="N2184"/>
    </row>
    <row r="2185" spans="12:14">
      <c r="L2185" s="39"/>
      <c r="N2185"/>
    </row>
  </sheetData>
  <autoFilter ref="A1:R1488" xr:uid="{5B406E5F-8079-45C5-83F2-44BA39239B87}"/>
  <pageMargins left="0.7" right="0.7" top="0.75" bottom="0.75" header="0.3" footer="0.3"/>
  <pageSetup orientation="portrait" verticalDpi="1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9F99F7-6844-47A8-B5D2-D5EE5A62FE16}">
  <sheetPr>
    <tabColor theme="3" tint="0.79998168889431442"/>
    <pageSetUpPr fitToPage="1"/>
  </sheetPr>
  <dimension ref="A1:BL1721"/>
  <sheetViews>
    <sheetView view="pageBreakPreview" zoomScale="60" zoomScaleNormal="100" workbookViewId="0">
      <selection activeCell="G5" sqref="G5:G1721"/>
    </sheetView>
  </sheetViews>
  <sheetFormatPr defaultRowHeight="15"/>
  <cols>
    <col min="1" max="1" width="44.7109375" style="29" customWidth="1"/>
    <col min="2" max="2" width="21.7109375" style="775" customWidth="1"/>
    <col min="3" max="3" width="13.28515625" style="771" bestFit="1" customWidth="1"/>
    <col min="4" max="4" width="36.85546875" style="832" bestFit="1" customWidth="1"/>
    <col min="5" max="5" width="17.85546875" style="758" customWidth="1"/>
    <col min="6" max="6" width="18" style="771" bestFit="1" customWidth="1"/>
    <col min="7" max="7" width="17.5703125" style="771" bestFit="1" customWidth="1"/>
    <col min="8" max="8" width="17.28515625" style="771" bestFit="1" customWidth="1"/>
    <col min="9" max="9" width="14.85546875" style="771" customWidth="1"/>
    <col min="10" max="10" width="20.85546875" style="759" bestFit="1" customWidth="1"/>
    <col min="11" max="11" width="9" style="759" hidden="1" customWidth="1"/>
    <col min="12" max="12" width="10" style="773" hidden="1" customWidth="1"/>
    <col min="13" max="13" width="10.7109375" style="773" hidden="1" customWidth="1"/>
    <col min="14" max="14" width="10.42578125" style="773" bestFit="1" customWidth="1"/>
    <col min="15" max="16" width="9" style="773" hidden="1" customWidth="1"/>
    <col min="17" max="17" width="10.5703125" style="773" hidden="1" customWidth="1"/>
    <col min="18" max="22" width="10.42578125" style="773" bestFit="1" customWidth="1"/>
    <col min="23" max="23" width="13.7109375" style="773" bestFit="1" customWidth="1"/>
    <col min="24" max="24" width="13.5703125" style="7" customWidth="1"/>
    <col min="25" max="63" width="16.28515625" style="7" bestFit="1" customWidth="1"/>
    <col min="64" max="64" width="11.28515625" style="7" bestFit="1" customWidth="1"/>
    <col min="65" max="67" width="27.28515625" style="7" bestFit="1" customWidth="1"/>
    <col min="68" max="68" width="31.7109375" style="7" bestFit="1" customWidth="1"/>
    <col min="69" max="69" width="33.5703125" style="7" bestFit="1" customWidth="1"/>
    <col min="70" max="16384" width="9.140625" style="7"/>
  </cols>
  <sheetData>
    <row r="1" spans="1:64" ht="21">
      <c r="A1" s="783" t="s">
        <v>6558</v>
      </c>
    </row>
    <row r="2" spans="1:64" s="4" customFormat="1" ht="8.25" customHeight="1">
      <c r="A2" s="768"/>
      <c r="B2" s="774"/>
      <c r="C2" s="769"/>
      <c r="D2" s="831"/>
      <c r="E2" s="831"/>
      <c r="F2" s="769"/>
      <c r="G2" s="769"/>
      <c r="H2" s="769"/>
      <c r="I2" s="770"/>
      <c r="J2" s="836"/>
      <c r="K2" s="836"/>
      <c r="L2" s="770"/>
      <c r="M2" s="770"/>
      <c r="N2" s="770"/>
      <c r="O2" s="770"/>
      <c r="P2" s="769"/>
      <c r="Q2" s="769"/>
      <c r="R2" s="769"/>
      <c r="S2" s="769"/>
      <c r="T2" s="769"/>
      <c r="U2" s="769"/>
      <c r="V2" s="769"/>
      <c r="W2" s="769"/>
    </row>
    <row r="3" spans="1:64" ht="15.75">
      <c r="A3" s="786" t="s">
        <v>116</v>
      </c>
      <c r="B3" s="779" t="s">
        <v>7182</v>
      </c>
      <c r="C3" s="841"/>
    </row>
    <row r="4" spans="1:64" ht="12" customHeight="1"/>
    <row r="5" spans="1:64" s="993" customFormat="1" ht="48" customHeight="1">
      <c r="A5" s="992" t="s">
        <v>0</v>
      </c>
      <c r="B5" s="784" t="s">
        <v>7189</v>
      </c>
      <c r="C5" s="992" t="s">
        <v>36</v>
      </c>
      <c r="D5" s="992" t="s">
        <v>2</v>
      </c>
      <c r="E5" s="835" t="s">
        <v>7005</v>
      </c>
      <c r="F5" s="835" t="s">
        <v>7183</v>
      </c>
      <c r="G5" s="1179" t="s">
        <v>7147</v>
      </c>
      <c r="H5"/>
      <c r="I5"/>
      <c r="J5"/>
      <c r="K5"/>
      <c r="L5"/>
      <c r="M5"/>
      <c r="N5"/>
      <c r="O5"/>
      <c r="P5"/>
      <c r="Q5"/>
      <c r="R5"/>
      <c r="S5"/>
      <c r="T5"/>
      <c r="U5"/>
      <c r="V5"/>
      <c r="W5"/>
      <c r="X5"/>
      <c r="Y5" s="785"/>
      <c r="Z5" s="785"/>
      <c r="AA5" s="785"/>
      <c r="AB5" s="785"/>
      <c r="AC5" s="785"/>
      <c r="AD5" s="785"/>
      <c r="AE5" s="785"/>
      <c r="AF5" s="785"/>
      <c r="AG5" s="785"/>
      <c r="AH5" s="785"/>
      <c r="AI5" s="785"/>
      <c r="AJ5" s="785"/>
      <c r="AK5" s="785"/>
      <c r="AL5" s="785"/>
      <c r="AM5" s="785"/>
      <c r="AN5" s="785"/>
      <c r="AO5" s="785"/>
      <c r="AP5" s="785"/>
      <c r="AQ5" s="785"/>
      <c r="AR5" s="785"/>
      <c r="AS5" s="785"/>
      <c r="AT5" s="785"/>
      <c r="AU5" s="785"/>
      <c r="AV5" s="785"/>
      <c r="AW5" s="785"/>
      <c r="AX5" s="785"/>
      <c r="AY5" s="785"/>
      <c r="AZ5" s="785"/>
      <c r="BA5" s="785"/>
      <c r="BB5" s="785"/>
      <c r="BC5" s="785"/>
      <c r="BD5" s="785"/>
      <c r="BE5" s="785"/>
      <c r="BF5" s="785"/>
      <c r="BG5" s="785"/>
      <c r="BH5" s="785"/>
      <c r="BI5" s="785"/>
      <c r="BJ5" s="785"/>
      <c r="BK5" s="785"/>
      <c r="BL5" s="785"/>
    </row>
    <row r="6" spans="1:64">
      <c r="A6" t="s">
        <v>46</v>
      </c>
      <c r="B6" t="s">
        <v>48</v>
      </c>
      <c r="C6" s="729">
        <v>510040</v>
      </c>
      <c r="D6" s="780" t="s">
        <v>461</v>
      </c>
      <c r="E6" s="837">
        <v>855802</v>
      </c>
      <c r="F6" s="837">
        <v>833913.60000000009</v>
      </c>
      <c r="G6" s="1189">
        <v>1098577</v>
      </c>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row>
    <row r="7" spans="1:64">
      <c r="A7"/>
      <c r="B7"/>
      <c r="C7" s="729">
        <v>510200</v>
      </c>
      <c r="D7" s="780" t="s">
        <v>462</v>
      </c>
      <c r="E7" s="837">
        <v>0</v>
      </c>
      <c r="F7" s="837">
        <v>42305.71</v>
      </c>
      <c r="G7" s="1189">
        <v>0</v>
      </c>
      <c r="H7"/>
      <c r="I7"/>
      <c r="J7"/>
      <c r="K7"/>
      <c r="L7"/>
      <c r="M7"/>
      <c r="N7"/>
      <c r="O7"/>
      <c r="P7"/>
      <c r="Q7"/>
      <c r="R7"/>
      <c r="S7"/>
      <c r="T7"/>
      <c r="U7"/>
      <c r="V7"/>
      <c r="W7"/>
      <c r="X7"/>
    </row>
    <row r="8" spans="1:64">
      <c r="A8"/>
      <c r="B8"/>
      <c r="C8" s="729">
        <v>510320</v>
      </c>
      <c r="D8" s="780" t="s">
        <v>463</v>
      </c>
      <c r="E8" s="837">
        <v>12000</v>
      </c>
      <c r="F8" s="837">
        <v>77777.990000000005</v>
      </c>
      <c r="G8" s="1189">
        <v>0</v>
      </c>
      <c r="H8"/>
      <c r="I8"/>
      <c r="J8"/>
      <c r="K8"/>
      <c r="L8"/>
      <c r="M8"/>
      <c r="N8"/>
      <c r="O8"/>
      <c r="P8"/>
      <c r="Q8"/>
      <c r="R8"/>
      <c r="S8"/>
      <c r="T8"/>
      <c r="U8"/>
      <c r="V8"/>
      <c r="W8"/>
      <c r="X8"/>
    </row>
    <row r="9" spans="1:64">
      <c r="A9"/>
      <c r="B9"/>
      <c r="C9" s="729">
        <v>510420</v>
      </c>
      <c r="D9" s="780" t="s">
        <v>464</v>
      </c>
      <c r="E9" s="837">
        <v>7000</v>
      </c>
      <c r="F9" s="837">
        <v>8450.8799999999992</v>
      </c>
      <c r="G9" s="1189">
        <v>0</v>
      </c>
      <c r="H9"/>
      <c r="I9"/>
      <c r="J9"/>
      <c r="K9"/>
      <c r="L9"/>
      <c r="M9"/>
      <c r="N9"/>
      <c r="O9"/>
      <c r="P9"/>
      <c r="Q9"/>
      <c r="R9"/>
      <c r="S9"/>
      <c r="T9"/>
      <c r="U9"/>
      <c r="V9"/>
      <c r="W9"/>
      <c r="X9"/>
    </row>
    <row r="10" spans="1:64">
      <c r="A10"/>
      <c r="B10"/>
      <c r="C10" s="729">
        <v>510440</v>
      </c>
      <c r="D10" s="780" t="s">
        <v>465</v>
      </c>
      <c r="E10" s="837">
        <v>9000</v>
      </c>
      <c r="F10" s="837">
        <v>4103.42</v>
      </c>
      <c r="G10" s="1189">
        <v>0</v>
      </c>
      <c r="H10"/>
      <c r="I10"/>
      <c r="J10"/>
      <c r="K10"/>
      <c r="L10"/>
      <c r="M10"/>
      <c r="N10"/>
      <c r="O10"/>
      <c r="P10"/>
      <c r="Q10"/>
      <c r="R10"/>
      <c r="S10"/>
      <c r="T10"/>
      <c r="U10"/>
      <c r="V10"/>
      <c r="W10"/>
      <c r="X10"/>
    </row>
    <row r="11" spans="1:64">
      <c r="A11"/>
      <c r="B11"/>
      <c r="C11" s="729">
        <v>510500</v>
      </c>
      <c r="D11" s="780" t="s">
        <v>6935</v>
      </c>
      <c r="E11" s="837">
        <v>0</v>
      </c>
      <c r="F11" s="837">
        <v>194.77</v>
      </c>
      <c r="G11" s="1189">
        <v>0</v>
      </c>
      <c r="H11"/>
      <c r="I11"/>
      <c r="J11"/>
      <c r="K11"/>
      <c r="L11"/>
      <c r="M11"/>
      <c r="N11"/>
      <c r="O11"/>
      <c r="P11"/>
      <c r="Q11"/>
      <c r="R11"/>
      <c r="S11"/>
      <c r="T11"/>
      <c r="U11"/>
      <c r="V11"/>
      <c r="W11"/>
      <c r="X11"/>
    </row>
    <row r="12" spans="1:64">
      <c r="A12"/>
      <c r="B12"/>
      <c r="C12" s="729">
        <v>510520</v>
      </c>
      <c r="D12" s="780" t="s">
        <v>466</v>
      </c>
      <c r="E12" s="837">
        <v>0</v>
      </c>
      <c r="F12" s="837">
        <v>48</v>
      </c>
      <c r="G12" s="1189">
        <v>0</v>
      </c>
      <c r="H12"/>
      <c r="I12"/>
      <c r="J12"/>
      <c r="K12"/>
      <c r="L12"/>
      <c r="M12"/>
      <c r="N12"/>
      <c r="O12"/>
      <c r="P12"/>
      <c r="Q12"/>
      <c r="R12"/>
      <c r="S12"/>
      <c r="T12"/>
      <c r="U12"/>
      <c r="V12"/>
      <c r="W12"/>
      <c r="X12"/>
    </row>
    <row r="13" spans="1:64">
      <c r="A13"/>
      <c r="B13"/>
      <c r="C13" s="729">
        <v>510620</v>
      </c>
      <c r="D13" s="780" t="s">
        <v>467</v>
      </c>
      <c r="E13" s="837">
        <v>1000</v>
      </c>
      <c r="F13" s="837">
        <v>864.71999999999991</v>
      </c>
      <c r="G13" s="1189">
        <v>0</v>
      </c>
      <c r="H13"/>
      <c r="I13"/>
      <c r="J13"/>
      <c r="K13"/>
      <c r="L13"/>
      <c r="M13"/>
      <c r="N13"/>
      <c r="O13"/>
      <c r="P13"/>
      <c r="Q13"/>
      <c r="R13"/>
      <c r="S13"/>
      <c r="T13"/>
      <c r="U13"/>
      <c r="V13"/>
      <c r="W13"/>
      <c r="X13"/>
    </row>
    <row r="14" spans="1:64">
      <c r="A14"/>
      <c r="B14"/>
      <c r="C14" s="729">
        <v>510700</v>
      </c>
      <c r="D14" s="780" t="s">
        <v>468</v>
      </c>
      <c r="E14" s="837">
        <v>500</v>
      </c>
      <c r="F14" s="837">
        <v>1200.3399999999999</v>
      </c>
      <c r="G14" s="1189">
        <v>0</v>
      </c>
      <c r="H14"/>
      <c r="I14"/>
      <c r="J14"/>
      <c r="K14"/>
      <c r="L14"/>
      <c r="M14"/>
      <c r="N14"/>
      <c r="O14"/>
      <c r="P14"/>
      <c r="Q14"/>
      <c r="R14"/>
      <c r="S14"/>
      <c r="T14"/>
      <c r="U14"/>
      <c r="V14"/>
      <c r="W14"/>
      <c r="X14"/>
    </row>
    <row r="15" spans="1:64">
      <c r="A15"/>
      <c r="B15"/>
      <c r="C15" s="729">
        <v>513000</v>
      </c>
      <c r="D15" s="780" t="s">
        <v>469</v>
      </c>
      <c r="E15" s="837">
        <v>115649</v>
      </c>
      <c r="F15" s="837">
        <v>115917.05</v>
      </c>
      <c r="G15" s="1189">
        <v>313410</v>
      </c>
      <c r="H15"/>
      <c r="I15"/>
      <c r="J15"/>
      <c r="K15"/>
      <c r="L15"/>
      <c r="M15"/>
      <c r="N15"/>
      <c r="O15"/>
      <c r="P15"/>
      <c r="Q15"/>
      <c r="R15"/>
      <c r="S15"/>
      <c r="T15"/>
      <c r="U15"/>
      <c r="V15"/>
      <c r="W15"/>
      <c r="X15"/>
    </row>
    <row r="16" spans="1:64">
      <c r="A16"/>
      <c r="B16"/>
      <c r="C16" s="729">
        <v>513020</v>
      </c>
      <c r="D16" s="780" t="s">
        <v>470</v>
      </c>
      <c r="E16" s="837">
        <v>0</v>
      </c>
      <c r="F16" s="837">
        <v>1687.28</v>
      </c>
      <c r="G16" s="1189">
        <v>0</v>
      </c>
      <c r="H16"/>
      <c r="I16"/>
      <c r="J16"/>
      <c r="K16"/>
      <c r="L16"/>
      <c r="M16"/>
      <c r="N16"/>
      <c r="O16"/>
      <c r="P16"/>
      <c r="Q16"/>
      <c r="R16"/>
      <c r="S16"/>
      <c r="T16"/>
      <c r="U16"/>
      <c r="V16"/>
      <c r="W16"/>
      <c r="X16"/>
    </row>
    <row r="17" spans="1:24">
      <c r="A17"/>
      <c r="B17"/>
      <c r="C17" s="729">
        <v>513120</v>
      </c>
      <c r="D17" s="780" t="s">
        <v>471</v>
      </c>
      <c r="E17" s="837">
        <v>53061</v>
      </c>
      <c r="F17" s="837">
        <v>54517.02</v>
      </c>
      <c r="G17" s="1189">
        <v>68112</v>
      </c>
      <c r="H17"/>
      <c r="I17"/>
      <c r="J17"/>
      <c r="K17"/>
      <c r="L17"/>
      <c r="M17"/>
      <c r="N17"/>
      <c r="O17"/>
      <c r="P17"/>
      <c r="Q17"/>
      <c r="R17"/>
      <c r="S17"/>
      <c r="T17"/>
      <c r="U17"/>
      <c r="V17"/>
      <c r="W17"/>
      <c r="X17"/>
    </row>
    <row r="18" spans="1:24">
      <c r="A18"/>
      <c r="B18"/>
      <c r="C18" s="729">
        <v>513140</v>
      </c>
      <c r="D18" s="780" t="s">
        <v>472</v>
      </c>
      <c r="E18" s="837">
        <v>12409</v>
      </c>
      <c r="F18" s="837">
        <v>13188.41</v>
      </c>
      <c r="G18" s="1189">
        <v>15930</v>
      </c>
      <c r="H18"/>
      <c r="I18"/>
      <c r="J18"/>
      <c r="K18"/>
      <c r="L18"/>
      <c r="M18"/>
      <c r="N18"/>
      <c r="O18"/>
      <c r="P18"/>
      <c r="Q18"/>
      <c r="R18"/>
      <c r="S18"/>
      <c r="T18"/>
      <c r="U18"/>
      <c r="V18"/>
      <c r="W18"/>
      <c r="X18"/>
    </row>
    <row r="19" spans="1:24">
      <c r="A19"/>
      <c r="B19"/>
      <c r="C19" s="729">
        <v>513150</v>
      </c>
      <c r="D19" s="780" t="s">
        <v>1693</v>
      </c>
      <c r="E19" s="837">
        <v>1275000</v>
      </c>
      <c r="F19" s="837">
        <v>1030609</v>
      </c>
      <c r="G19" s="1189">
        <v>1245560</v>
      </c>
      <c r="H19"/>
      <c r="I19"/>
      <c r="J19"/>
      <c r="K19"/>
      <c r="L19"/>
      <c r="M19"/>
      <c r="N19"/>
      <c r="O19"/>
      <c r="P19"/>
      <c r="Q19"/>
      <c r="R19"/>
      <c r="S19"/>
      <c r="T19"/>
      <c r="U19"/>
      <c r="V19"/>
      <c r="W19"/>
      <c r="X19"/>
    </row>
    <row r="20" spans="1:24">
      <c r="A20"/>
      <c r="B20"/>
      <c r="C20" s="729">
        <v>515040</v>
      </c>
      <c r="D20" s="780" t="s">
        <v>473</v>
      </c>
      <c r="E20" s="837">
        <v>119292</v>
      </c>
      <c r="F20" s="837">
        <v>153902.37</v>
      </c>
      <c r="G20" s="1189">
        <v>182088</v>
      </c>
      <c r="H20"/>
      <c r="I20"/>
      <c r="J20"/>
      <c r="K20"/>
      <c r="L20"/>
      <c r="M20"/>
      <c r="N20"/>
      <c r="O20"/>
      <c r="P20"/>
      <c r="Q20"/>
      <c r="R20"/>
      <c r="S20"/>
      <c r="T20"/>
      <c r="U20"/>
      <c r="V20"/>
      <c r="W20"/>
      <c r="X20"/>
    </row>
    <row r="21" spans="1:24">
      <c r="A21"/>
      <c r="B21"/>
      <c r="C21" s="729">
        <v>515100</v>
      </c>
      <c r="D21" s="780" t="s">
        <v>474</v>
      </c>
      <c r="E21" s="837">
        <v>806</v>
      </c>
      <c r="F21" s="837">
        <v>786.95999999999981</v>
      </c>
      <c r="G21" s="1189">
        <v>1001</v>
      </c>
      <c r="H21"/>
      <c r="I21"/>
      <c r="J21"/>
      <c r="K21"/>
      <c r="L21"/>
      <c r="M21"/>
      <c r="N21"/>
      <c r="O21"/>
      <c r="P21"/>
      <c r="Q21"/>
      <c r="R21"/>
      <c r="S21"/>
      <c r="T21"/>
      <c r="U21"/>
      <c r="V21"/>
      <c r="W21"/>
      <c r="X21"/>
    </row>
    <row r="22" spans="1:24">
      <c r="A22"/>
      <c r="B22"/>
      <c r="C22" s="729">
        <v>515120</v>
      </c>
      <c r="D22" s="780" t="s">
        <v>475</v>
      </c>
      <c r="E22" s="837">
        <v>3459</v>
      </c>
      <c r="F22" s="837">
        <v>3373.1800000000003</v>
      </c>
      <c r="G22" s="1189">
        <v>4299</v>
      </c>
      <c r="H22"/>
      <c r="I22"/>
      <c r="J22"/>
      <c r="K22"/>
      <c r="L22"/>
      <c r="M22"/>
      <c r="N22"/>
      <c r="O22"/>
      <c r="P22"/>
      <c r="Q22"/>
      <c r="R22"/>
      <c r="S22"/>
      <c r="T22"/>
      <c r="U22"/>
      <c r="V22"/>
      <c r="W22"/>
      <c r="X22"/>
    </row>
    <row r="23" spans="1:24">
      <c r="A23"/>
      <c r="B23"/>
      <c r="C23" s="729">
        <v>515160</v>
      </c>
      <c r="D23" s="780" t="s">
        <v>476</v>
      </c>
      <c r="E23" s="837">
        <v>191</v>
      </c>
      <c r="F23" s="837">
        <v>163.36000000000001</v>
      </c>
      <c r="G23" s="1189">
        <v>172</v>
      </c>
      <c r="H23"/>
      <c r="I23"/>
      <c r="J23"/>
      <c r="K23"/>
      <c r="L23"/>
      <c r="M23"/>
      <c r="N23"/>
      <c r="O23"/>
      <c r="P23"/>
      <c r="Q23"/>
      <c r="R23"/>
      <c r="S23"/>
      <c r="T23"/>
      <c r="U23"/>
      <c r="V23"/>
      <c r="W23"/>
      <c r="X23"/>
    </row>
    <row r="24" spans="1:24">
      <c r="A24"/>
      <c r="B24"/>
      <c r="C24" s="729">
        <v>515260</v>
      </c>
      <c r="D24" s="780" t="s">
        <v>479</v>
      </c>
      <c r="E24" s="837">
        <v>2568</v>
      </c>
      <c r="F24" s="837">
        <v>2451.0699999999997</v>
      </c>
      <c r="G24" s="1189">
        <v>2817</v>
      </c>
      <c r="H24"/>
      <c r="I24"/>
      <c r="J24"/>
      <c r="K24"/>
      <c r="L24"/>
      <c r="M24"/>
      <c r="N24"/>
      <c r="O24"/>
      <c r="P24"/>
      <c r="Q24"/>
      <c r="R24"/>
      <c r="S24"/>
      <c r="T24"/>
      <c r="U24"/>
      <c r="V24"/>
      <c r="W24"/>
      <c r="X24"/>
    </row>
    <row r="25" spans="1:24">
      <c r="A25"/>
      <c r="B25"/>
      <c r="C25" s="729">
        <v>517000</v>
      </c>
      <c r="D25" s="780" t="s">
        <v>480</v>
      </c>
      <c r="E25" s="837">
        <v>0</v>
      </c>
      <c r="F25" s="837">
        <v>209360.69000000003</v>
      </c>
      <c r="G25" s="1189">
        <v>314837</v>
      </c>
      <c r="H25"/>
      <c r="I25"/>
      <c r="J25"/>
      <c r="K25"/>
      <c r="L25"/>
      <c r="M25"/>
      <c r="N25"/>
      <c r="O25"/>
      <c r="P25"/>
      <c r="Q25"/>
      <c r="R25"/>
      <c r="S25"/>
      <c r="T25"/>
      <c r="U25"/>
      <c r="V25"/>
      <c r="W25"/>
      <c r="X25"/>
    </row>
    <row r="26" spans="1:24">
      <c r="A26"/>
      <c r="B26"/>
      <c r="C26" s="729">
        <v>518010</v>
      </c>
      <c r="D26" s="780" t="s">
        <v>481</v>
      </c>
      <c r="E26" s="837">
        <v>1300</v>
      </c>
      <c r="F26" s="837">
        <v>1242.3800000000001</v>
      </c>
      <c r="G26" s="1189">
        <v>1300</v>
      </c>
      <c r="H26"/>
      <c r="I26"/>
      <c r="J26"/>
      <c r="K26"/>
      <c r="L26"/>
      <c r="M26"/>
      <c r="N26"/>
      <c r="O26"/>
      <c r="P26"/>
      <c r="Q26"/>
      <c r="R26"/>
      <c r="S26"/>
      <c r="T26"/>
      <c r="U26"/>
      <c r="V26"/>
      <c r="W26"/>
      <c r="X26"/>
    </row>
    <row r="27" spans="1:24">
      <c r="A27"/>
      <c r="B27"/>
      <c r="C27" s="729">
        <v>518020</v>
      </c>
      <c r="D27" s="780" t="s">
        <v>482</v>
      </c>
      <c r="E27" s="837">
        <v>0</v>
      </c>
      <c r="F27" s="837">
        <v>62</v>
      </c>
      <c r="G27" s="1189">
        <v>0</v>
      </c>
      <c r="H27"/>
      <c r="I27"/>
      <c r="J27"/>
      <c r="K27"/>
      <c r="L27"/>
      <c r="M27"/>
      <c r="N27"/>
      <c r="O27"/>
      <c r="P27"/>
      <c r="Q27"/>
      <c r="R27"/>
      <c r="S27"/>
      <c r="T27"/>
      <c r="U27"/>
      <c r="V27"/>
      <c r="W27"/>
      <c r="X27"/>
    </row>
    <row r="28" spans="1:24">
      <c r="A28"/>
      <c r="B28"/>
      <c r="C28" s="729">
        <v>518120</v>
      </c>
      <c r="D28" s="780" t="s">
        <v>483</v>
      </c>
      <c r="E28" s="837">
        <v>0</v>
      </c>
      <c r="F28" s="837">
        <v>0</v>
      </c>
      <c r="G28" s="1189">
        <v>0</v>
      </c>
      <c r="H28"/>
      <c r="I28"/>
      <c r="J28"/>
      <c r="K28"/>
      <c r="L28"/>
      <c r="M28"/>
      <c r="N28"/>
      <c r="O28"/>
      <c r="P28"/>
      <c r="Q28"/>
      <c r="R28"/>
      <c r="S28"/>
      <c r="T28"/>
      <c r="U28"/>
      <c r="V28"/>
      <c r="W28"/>
      <c r="X28"/>
    </row>
    <row r="29" spans="1:24">
      <c r="A29"/>
      <c r="B29"/>
      <c r="C29" s="729">
        <v>518140</v>
      </c>
      <c r="D29" s="780" t="s">
        <v>484</v>
      </c>
      <c r="E29" s="837">
        <v>231</v>
      </c>
      <c r="F29" s="837">
        <v>221.49</v>
      </c>
      <c r="G29" s="1189">
        <v>294</v>
      </c>
      <c r="H29"/>
      <c r="I29"/>
      <c r="J29"/>
      <c r="K29"/>
      <c r="L29"/>
      <c r="M29"/>
      <c r="N29"/>
      <c r="O29"/>
      <c r="P29"/>
      <c r="Q29"/>
      <c r="R29"/>
      <c r="S29"/>
      <c r="T29"/>
      <c r="U29"/>
      <c r="V29"/>
      <c r="W29"/>
      <c r="X29"/>
    </row>
    <row r="30" spans="1:24">
      <c r="A30"/>
      <c r="B30"/>
      <c r="C30" s="729">
        <v>518180</v>
      </c>
      <c r="D30" s="780" t="s">
        <v>1815</v>
      </c>
      <c r="E30" s="837">
        <v>300000</v>
      </c>
      <c r="F30" s="837">
        <v>300630.26000000007</v>
      </c>
      <c r="G30" s="1189">
        <v>275000</v>
      </c>
      <c r="H30"/>
      <c r="I30"/>
      <c r="J30"/>
      <c r="K30"/>
      <c r="L30"/>
      <c r="M30"/>
      <c r="N30"/>
      <c r="O30"/>
      <c r="P30"/>
      <c r="Q30"/>
      <c r="R30"/>
      <c r="S30"/>
      <c r="T30"/>
      <c r="U30"/>
      <c r="V30"/>
      <c r="W30"/>
      <c r="X30"/>
    </row>
    <row r="31" spans="1:24">
      <c r="A31"/>
      <c r="B31" s="527" t="s">
        <v>6625</v>
      </c>
      <c r="C31" s="527"/>
      <c r="D31" s="527"/>
      <c r="E31" s="997">
        <v>2769268</v>
      </c>
      <c r="F31" s="997">
        <v>2856971.95</v>
      </c>
      <c r="G31" s="1189">
        <v>3523397</v>
      </c>
      <c r="H31"/>
      <c r="I31"/>
      <c r="J31"/>
      <c r="K31"/>
      <c r="L31"/>
      <c r="M31"/>
      <c r="N31"/>
      <c r="O31"/>
      <c r="P31"/>
      <c r="Q31"/>
      <c r="R31"/>
      <c r="S31"/>
      <c r="T31"/>
      <c r="U31"/>
      <c r="V31"/>
      <c r="W31"/>
      <c r="X31"/>
    </row>
    <row r="32" spans="1:24">
      <c r="A32"/>
      <c r="B32" t="s">
        <v>6626</v>
      </c>
      <c r="C32" s="729">
        <v>520020</v>
      </c>
      <c r="D32" s="780" t="s">
        <v>86</v>
      </c>
      <c r="E32" s="837">
        <v>0</v>
      </c>
      <c r="F32" s="837">
        <v>1321.95</v>
      </c>
      <c r="G32" s="1189">
        <v>0</v>
      </c>
      <c r="H32"/>
      <c r="I32"/>
      <c r="J32"/>
      <c r="K32"/>
      <c r="L32"/>
      <c r="M32"/>
      <c r="N32"/>
      <c r="O32"/>
      <c r="P32"/>
      <c r="Q32"/>
      <c r="R32"/>
      <c r="S32"/>
      <c r="T32"/>
      <c r="U32"/>
      <c r="V32"/>
      <c r="W32"/>
      <c r="X32"/>
    </row>
    <row r="33" spans="1:24">
      <c r="A33"/>
      <c r="B33"/>
      <c r="C33" s="729">
        <v>520115</v>
      </c>
      <c r="D33" s="780" t="s">
        <v>49</v>
      </c>
      <c r="E33" s="837">
        <v>2100</v>
      </c>
      <c r="F33" s="837">
        <v>3419.57</v>
      </c>
      <c r="G33" s="1189">
        <v>5550</v>
      </c>
      <c r="H33"/>
      <c r="I33"/>
      <c r="J33"/>
      <c r="K33"/>
      <c r="L33"/>
      <c r="M33"/>
      <c r="N33"/>
      <c r="O33"/>
      <c r="P33"/>
      <c r="Q33"/>
      <c r="R33"/>
      <c r="S33"/>
      <c r="T33"/>
      <c r="U33"/>
      <c r="V33"/>
      <c r="W33"/>
      <c r="X33"/>
    </row>
    <row r="34" spans="1:24">
      <c r="A34"/>
      <c r="B34"/>
      <c r="C34" s="729">
        <v>520230</v>
      </c>
      <c r="D34" s="780" t="s">
        <v>50</v>
      </c>
      <c r="E34" s="837">
        <v>7000</v>
      </c>
      <c r="F34" s="837">
        <v>10955.02</v>
      </c>
      <c r="G34" s="1189">
        <v>6500</v>
      </c>
      <c r="H34"/>
      <c r="I34"/>
      <c r="J34"/>
      <c r="K34"/>
      <c r="L34"/>
      <c r="M34"/>
      <c r="N34"/>
      <c r="O34"/>
      <c r="P34"/>
      <c r="Q34"/>
      <c r="R34"/>
      <c r="S34"/>
      <c r="T34"/>
      <c r="U34"/>
      <c r="V34"/>
      <c r="W34"/>
      <c r="X34"/>
    </row>
    <row r="35" spans="1:24">
      <c r="A35"/>
      <c r="B35"/>
      <c r="C35" s="729">
        <v>520320</v>
      </c>
      <c r="D35" s="780" t="s">
        <v>51</v>
      </c>
      <c r="E35" s="837">
        <v>3600</v>
      </c>
      <c r="F35" s="837">
        <v>3273.37</v>
      </c>
      <c r="G35" s="1189">
        <v>3000</v>
      </c>
      <c r="H35"/>
      <c r="I35"/>
      <c r="J35"/>
      <c r="K35"/>
      <c r="L35"/>
      <c r="M35"/>
      <c r="N35"/>
      <c r="O35"/>
      <c r="P35"/>
      <c r="Q35"/>
      <c r="R35"/>
      <c r="S35"/>
      <c r="T35"/>
      <c r="U35"/>
      <c r="V35"/>
      <c r="W35"/>
      <c r="X35"/>
    </row>
    <row r="36" spans="1:24">
      <c r="A36"/>
      <c r="B36"/>
      <c r="C36" s="729">
        <v>520330</v>
      </c>
      <c r="D36" s="780" t="s">
        <v>52</v>
      </c>
      <c r="E36" s="837">
        <v>24000</v>
      </c>
      <c r="F36" s="837">
        <v>14100.199999999997</v>
      </c>
      <c r="G36" s="1189">
        <v>16000</v>
      </c>
      <c r="H36"/>
      <c r="I36"/>
      <c r="J36"/>
      <c r="K36"/>
      <c r="L36"/>
      <c r="M36"/>
      <c r="N36"/>
      <c r="O36"/>
      <c r="P36"/>
      <c r="Q36"/>
      <c r="R36"/>
      <c r="S36"/>
      <c r="T36"/>
      <c r="U36"/>
      <c r="V36"/>
      <c r="W36"/>
      <c r="X36"/>
    </row>
    <row r="37" spans="1:24">
      <c r="A37"/>
      <c r="B37"/>
      <c r="C37" s="729">
        <v>520360</v>
      </c>
      <c r="D37" s="780" t="s">
        <v>2917</v>
      </c>
      <c r="E37" s="837">
        <v>11493</v>
      </c>
      <c r="F37" s="837">
        <v>0</v>
      </c>
      <c r="G37" s="1189">
        <v>13716</v>
      </c>
      <c r="H37"/>
      <c r="I37"/>
      <c r="J37"/>
      <c r="K37"/>
      <c r="L37"/>
      <c r="M37"/>
      <c r="N37"/>
      <c r="O37"/>
      <c r="P37"/>
      <c r="Q37"/>
      <c r="R37"/>
      <c r="S37"/>
      <c r="T37"/>
      <c r="U37"/>
      <c r="V37"/>
      <c r="W37"/>
      <c r="X37"/>
    </row>
    <row r="38" spans="1:24">
      <c r="A38"/>
      <c r="B38"/>
      <c r="C38" s="729">
        <v>520705</v>
      </c>
      <c r="D38" s="780" t="s">
        <v>53</v>
      </c>
      <c r="E38" s="837">
        <v>6000</v>
      </c>
      <c r="F38" s="837">
        <v>7461.83</v>
      </c>
      <c r="G38" s="1189">
        <v>7500</v>
      </c>
      <c r="H38"/>
      <c r="I38"/>
      <c r="J38"/>
      <c r="K38"/>
      <c r="L38"/>
      <c r="M38"/>
      <c r="N38"/>
      <c r="O38"/>
      <c r="P38"/>
      <c r="Q38"/>
      <c r="R38"/>
      <c r="S38"/>
      <c r="T38"/>
      <c r="U38"/>
      <c r="V38"/>
      <c r="W38"/>
      <c r="X38"/>
    </row>
    <row r="39" spans="1:24">
      <c r="A39"/>
      <c r="B39"/>
      <c r="C39" s="729">
        <v>520800</v>
      </c>
      <c r="D39" s="780" t="s">
        <v>54</v>
      </c>
      <c r="E39" s="837">
        <v>0</v>
      </c>
      <c r="F39" s="837">
        <v>49.47</v>
      </c>
      <c r="G39" s="1189">
        <v>0</v>
      </c>
      <c r="H39"/>
      <c r="I39"/>
      <c r="J39"/>
      <c r="K39"/>
      <c r="L39"/>
      <c r="M39"/>
      <c r="N39"/>
      <c r="O39"/>
      <c r="P39"/>
      <c r="Q39"/>
      <c r="R39"/>
      <c r="S39"/>
      <c r="T39"/>
      <c r="U39"/>
      <c r="V39"/>
      <c r="W39"/>
      <c r="X39"/>
    </row>
    <row r="40" spans="1:24">
      <c r="A40"/>
      <c r="B40"/>
      <c r="C40" s="729">
        <v>520805</v>
      </c>
      <c r="D40" s="780" t="s">
        <v>488</v>
      </c>
      <c r="E40" s="837">
        <v>0</v>
      </c>
      <c r="F40" s="837">
        <v>0</v>
      </c>
      <c r="G40" s="1189">
        <v>0</v>
      </c>
      <c r="H40"/>
      <c r="I40"/>
      <c r="J40"/>
      <c r="K40"/>
      <c r="L40"/>
      <c r="M40"/>
      <c r="N40"/>
      <c r="O40"/>
      <c r="P40"/>
      <c r="Q40"/>
      <c r="R40"/>
      <c r="S40"/>
      <c r="T40"/>
      <c r="U40"/>
      <c r="V40"/>
      <c r="W40"/>
      <c r="X40"/>
    </row>
    <row r="41" spans="1:24">
      <c r="A41"/>
      <c r="B41"/>
      <c r="C41" s="729">
        <v>520815</v>
      </c>
      <c r="D41" s="780" t="s">
        <v>489</v>
      </c>
      <c r="E41" s="837">
        <v>500</v>
      </c>
      <c r="F41" s="837">
        <v>0</v>
      </c>
      <c r="G41" s="1189">
        <v>500</v>
      </c>
      <c r="H41"/>
      <c r="I41"/>
      <c r="J41"/>
      <c r="K41"/>
      <c r="L41"/>
      <c r="M41"/>
      <c r="N41"/>
      <c r="O41"/>
      <c r="P41"/>
      <c r="Q41"/>
      <c r="R41"/>
      <c r="S41"/>
      <c r="T41"/>
      <c r="U41"/>
      <c r="V41"/>
      <c r="W41"/>
      <c r="X41"/>
    </row>
    <row r="42" spans="1:24">
      <c r="A42"/>
      <c r="B42"/>
      <c r="C42" s="729">
        <v>520820</v>
      </c>
      <c r="D42" s="780" t="s">
        <v>87</v>
      </c>
      <c r="E42" s="837">
        <v>50000</v>
      </c>
      <c r="F42" s="837">
        <v>33975.81</v>
      </c>
      <c r="G42" s="1189">
        <v>40000</v>
      </c>
      <c r="H42"/>
      <c r="I42"/>
      <c r="J42"/>
      <c r="K42"/>
      <c r="L42"/>
      <c r="M42"/>
      <c r="N42"/>
      <c r="O42"/>
      <c r="P42"/>
      <c r="Q42"/>
      <c r="R42"/>
      <c r="S42"/>
      <c r="T42"/>
      <c r="U42"/>
      <c r="V42"/>
      <c r="W42"/>
      <c r="X42"/>
    </row>
    <row r="43" spans="1:24">
      <c r="A43"/>
      <c r="B43"/>
      <c r="C43" s="729">
        <v>520845</v>
      </c>
      <c r="D43" s="780" t="s">
        <v>89</v>
      </c>
      <c r="E43" s="837">
        <v>9000</v>
      </c>
      <c r="F43" s="837">
        <v>9488.9</v>
      </c>
      <c r="G43" s="1189">
        <v>7500</v>
      </c>
      <c r="H43"/>
      <c r="I43"/>
      <c r="J43"/>
      <c r="K43"/>
      <c r="L43"/>
      <c r="M43"/>
      <c r="N43"/>
      <c r="O43"/>
      <c r="P43"/>
      <c r="Q43"/>
      <c r="R43"/>
      <c r="S43"/>
      <c r="T43"/>
      <c r="U43"/>
      <c r="V43"/>
      <c r="W43"/>
      <c r="X43"/>
    </row>
    <row r="44" spans="1:24">
      <c r="A44"/>
      <c r="B44"/>
      <c r="C44" s="729">
        <v>520930</v>
      </c>
      <c r="D44" s="780" t="s">
        <v>55</v>
      </c>
      <c r="E44" s="837">
        <v>767021</v>
      </c>
      <c r="F44" s="837">
        <v>590606.20000000007</v>
      </c>
      <c r="G44" s="1189">
        <v>956817</v>
      </c>
      <c r="H44"/>
      <c r="I44"/>
      <c r="J44"/>
      <c r="K44"/>
      <c r="L44"/>
      <c r="M44"/>
      <c r="N44"/>
      <c r="O44"/>
      <c r="P44"/>
      <c r="Q44"/>
      <c r="R44"/>
      <c r="S44"/>
      <c r="T44"/>
      <c r="U44"/>
      <c r="V44"/>
      <c r="W44"/>
      <c r="X44"/>
    </row>
    <row r="45" spans="1:24">
      <c r="A45"/>
      <c r="B45"/>
      <c r="C45" s="729">
        <v>520945</v>
      </c>
      <c r="D45" s="780" t="s">
        <v>56</v>
      </c>
      <c r="E45" s="837">
        <v>369471</v>
      </c>
      <c r="F45" s="837">
        <v>284492.7</v>
      </c>
      <c r="G45" s="1189">
        <v>523618</v>
      </c>
      <c r="H45"/>
      <c r="I45"/>
      <c r="J45"/>
      <c r="K45"/>
      <c r="L45"/>
      <c r="M45"/>
      <c r="N45"/>
      <c r="O45"/>
      <c r="P45"/>
      <c r="Q45"/>
      <c r="R45"/>
      <c r="S45"/>
      <c r="T45"/>
      <c r="U45"/>
      <c r="V45"/>
      <c r="W45"/>
      <c r="X45"/>
    </row>
    <row r="46" spans="1:24">
      <c r="A46"/>
      <c r="B46"/>
      <c r="C46" s="729">
        <v>521360</v>
      </c>
      <c r="D46" s="780" t="s">
        <v>105</v>
      </c>
      <c r="E46" s="837">
        <v>0</v>
      </c>
      <c r="F46" s="837">
        <v>1610.8</v>
      </c>
      <c r="G46" s="1189">
        <v>0</v>
      </c>
      <c r="H46"/>
      <c r="I46"/>
      <c r="J46"/>
      <c r="K46"/>
      <c r="L46"/>
      <c r="M46"/>
      <c r="N46"/>
      <c r="O46"/>
      <c r="P46"/>
      <c r="Q46"/>
      <c r="R46"/>
      <c r="S46"/>
      <c r="T46"/>
      <c r="U46"/>
      <c r="V46"/>
      <c r="W46"/>
      <c r="X46"/>
    </row>
    <row r="47" spans="1:24">
      <c r="A47"/>
      <c r="B47"/>
      <c r="C47" s="729">
        <v>521380</v>
      </c>
      <c r="D47" s="780" t="s">
        <v>57</v>
      </c>
      <c r="E47" s="837">
        <v>12000</v>
      </c>
      <c r="F47" s="837">
        <v>7620.090000000002</v>
      </c>
      <c r="G47" s="1189">
        <v>10000</v>
      </c>
      <c r="H47"/>
      <c r="I47"/>
      <c r="J47"/>
      <c r="K47"/>
      <c r="L47"/>
      <c r="M47"/>
      <c r="N47"/>
      <c r="O47"/>
      <c r="P47"/>
      <c r="Q47"/>
      <c r="R47"/>
      <c r="S47"/>
      <c r="T47"/>
      <c r="U47"/>
      <c r="V47"/>
      <c r="W47"/>
      <c r="X47"/>
    </row>
    <row r="48" spans="1:24">
      <c r="A48"/>
      <c r="B48"/>
      <c r="C48" s="729">
        <v>521420</v>
      </c>
      <c r="D48" s="780" t="s">
        <v>90</v>
      </c>
      <c r="E48" s="837">
        <v>1000</v>
      </c>
      <c r="F48" s="837">
        <v>1947.0099999999998</v>
      </c>
      <c r="G48" s="1189">
        <v>0</v>
      </c>
      <c r="H48"/>
      <c r="I48"/>
      <c r="J48"/>
      <c r="K48"/>
      <c r="L48"/>
      <c r="M48"/>
      <c r="N48"/>
      <c r="O48"/>
      <c r="P48"/>
      <c r="Q48"/>
      <c r="R48"/>
      <c r="S48"/>
      <c r="T48"/>
      <c r="U48"/>
      <c r="V48"/>
      <c r="W48"/>
      <c r="X48"/>
    </row>
    <row r="49" spans="1:24">
      <c r="A49"/>
      <c r="B49"/>
      <c r="C49" s="729">
        <v>521500</v>
      </c>
      <c r="D49" s="780" t="s">
        <v>58</v>
      </c>
      <c r="E49" s="837">
        <v>5000</v>
      </c>
      <c r="F49" s="837">
        <v>3979.8500000000004</v>
      </c>
      <c r="G49" s="1189">
        <v>1000</v>
      </c>
      <c r="H49"/>
      <c r="I49"/>
      <c r="J49"/>
      <c r="K49"/>
      <c r="L49"/>
      <c r="M49"/>
      <c r="N49"/>
      <c r="O49"/>
      <c r="P49"/>
      <c r="Q49"/>
      <c r="R49"/>
      <c r="S49"/>
      <c r="T49"/>
      <c r="U49"/>
      <c r="V49"/>
      <c r="W49"/>
      <c r="X49"/>
    </row>
    <row r="50" spans="1:24">
      <c r="A50"/>
      <c r="B50"/>
      <c r="C50" s="729">
        <v>521600</v>
      </c>
      <c r="D50" s="780" t="s">
        <v>91</v>
      </c>
      <c r="E50" s="837">
        <v>80000</v>
      </c>
      <c r="F50" s="837">
        <v>48235</v>
      </c>
      <c r="G50" s="1189">
        <v>80000</v>
      </c>
      <c r="H50"/>
      <c r="I50"/>
      <c r="J50"/>
      <c r="K50"/>
      <c r="L50"/>
      <c r="M50"/>
      <c r="N50"/>
      <c r="O50"/>
      <c r="P50"/>
      <c r="Q50"/>
      <c r="R50"/>
      <c r="S50"/>
      <c r="T50"/>
      <c r="U50"/>
      <c r="V50"/>
      <c r="W50"/>
      <c r="X50"/>
    </row>
    <row r="51" spans="1:24">
      <c r="A51"/>
      <c r="B51"/>
      <c r="C51" s="729">
        <v>521640</v>
      </c>
      <c r="D51" s="780" t="s">
        <v>107</v>
      </c>
      <c r="E51" s="837">
        <v>42000</v>
      </c>
      <c r="F51" s="837">
        <v>37934.21</v>
      </c>
      <c r="G51" s="1189">
        <v>42000</v>
      </c>
      <c r="H51"/>
      <c r="I51"/>
      <c r="J51"/>
      <c r="K51"/>
      <c r="L51"/>
      <c r="M51"/>
      <c r="N51"/>
      <c r="O51"/>
      <c r="P51"/>
      <c r="Q51"/>
      <c r="R51"/>
      <c r="S51"/>
      <c r="T51"/>
      <c r="U51"/>
      <c r="V51"/>
      <c r="W51"/>
      <c r="X51"/>
    </row>
    <row r="52" spans="1:24">
      <c r="A52"/>
      <c r="B52"/>
      <c r="C52" s="729">
        <v>521660</v>
      </c>
      <c r="D52" s="780" t="s">
        <v>59</v>
      </c>
      <c r="E52" s="837">
        <v>0</v>
      </c>
      <c r="F52" s="837">
        <v>464.5</v>
      </c>
      <c r="G52" s="1189">
        <v>0</v>
      </c>
      <c r="H52"/>
      <c r="I52"/>
      <c r="J52"/>
      <c r="K52"/>
      <c r="L52"/>
      <c r="M52"/>
      <c r="N52"/>
      <c r="O52"/>
      <c r="P52"/>
      <c r="Q52"/>
      <c r="R52"/>
      <c r="S52"/>
      <c r="T52"/>
      <c r="U52"/>
      <c r="V52"/>
      <c r="W52"/>
      <c r="X52"/>
    </row>
    <row r="53" spans="1:24">
      <c r="A53"/>
      <c r="B53"/>
      <c r="C53" s="729">
        <v>521700</v>
      </c>
      <c r="D53" s="780" t="s">
        <v>1072</v>
      </c>
      <c r="E53" s="837">
        <v>15000</v>
      </c>
      <c r="F53" s="837">
        <v>6586.75</v>
      </c>
      <c r="G53" s="1189">
        <v>10000</v>
      </c>
      <c r="H53"/>
      <c r="I53"/>
      <c r="J53"/>
      <c r="K53"/>
      <c r="L53"/>
      <c r="M53"/>
      <c r="N53"/>
      <c r="O53"/>
      <c r="P53"/>
      <c r="Q53"/>
      <c r="R53"/>
      <c r="S53"/>
      <c r="T53"/>
      <c r="U53"/>
      <c r="V53"/>
      <c r="W53"/>
      <c r="X53"/>
    </row>
    <row r="54" spans="1:24">
      <c r="A54"/>
      <c r="B54"/>
      <c r="C54" s="729">
        <v>521720</v>
      </c>
      <c r="D54" s="780" t="s">
        <v>121</v>
      </c>
      <c r="E54" s="837">
        <v>700</v>
      </c>
      <c r="F54" s="837">
        <v>908.82999999999993</v>
      </c>
      <c r="G54" s="1189">
        <v>700</v>
      </c>
      <c r="H54"/>
      <c r="I54"/>
      <c r="J54"/>
      <c r="K54"/>
      <c r="L54"/>
      <c r="M54"/>
      <c r="N54"/>
      <c r="O54"/>
      <c r="P54"/>
      <c r="Q54"/>
      <c r="R54"/>
      <c r="S54"/>
      <c r="T54"/>
      <c r="U54"/>
      <c r="V54"/>
      <c r="W54"/>
      <c r="X54"/>
    </row>
    <row r="55" spans="1:24">
      <c r="A55"/>
      <c r="B55"/>
      <c r="C55" s="729">
        <v>521740</v>
      </c>
      <c r="D55" s="780" t="s">
        <v>5950</v>
      </c>
      <c r="E55" s="837">
        <v>0</v>
      </c>
      <c r="F55" s="837">
        <v>98.07</v>
      </c>
      <c r="G55" s="1189">
        <v>0</v>
      </c>
      <c r="H55"/>
      <c r="I55"/>
      <c r="J55"/>
      <c r="K55"/>
      <c r="L55"/>
      <c r="M55"/>
      <c r="N55"/>
      <c r="O55"/>
      <c r="P55"/>
      <c r="Q55"/>
      <c r="R55"/>
      <c r="S55"/>
      <c r="T55"/>
      <c r="U55"/>
      <c r="V55"/>
      <c r="W55"/>
      <c r="X55"/>
    </row>
    <row r="56" spans="1:24">
      <c r="A56"/>
      <c r="B56"/>
      <c r="C56" s="729">
        <v>522310</v>
      </c>
      <c r="D56" s="780" t="s">
        <v>60</v>
      </c>
      <c r="E56" s="837">
        <v>10000</v>
      </c>
      <c r="F56" s="837">
        <v>49285.390000000007</v>
      </c>
      <c r="G56" s="1189">
        <v>20000</v>
      </c>
      <c r="H56"/>
      <c r="I56"/>
      <c r="J56"/>
      <c r="K56"/>
      <c r="L56"/>
      <c r="M56"/>
      <c r="N56"/>
      <c r="O56"/>
      <c r="P56"/>
      <c r="Q56"/>
      <c r="R56"/>
      <c r="S56"/>
      <c r="T56"/>
      <c r="U56"/>
      <c r="V56"/>
      <c r="W56"/>
      <c r="X56"/>
    </row>
    <row r="57" spans="1:24">
      <c r="A57"/>
      <c r="B57"/>
      <c r="C57" s="729">
        <v>522320</v>
      </c>
      <c r="D57" s="780" t="s">
        <v>93</v>
      </c>
      <c r="E57" s="837">
        <v>0</v>
      </c>
      <c r="F57" s="837">
        <v>20224.589999999997</v>
      </c>
      <c r="G57" s="1189">
        <v>10000</v>
      </c>
      <c r="H57"/>
      <c r="I57"/>
      <c r="J57"/>
      <c r="K57"/>
      <c r="L57"/>
      <c r="M57"/>
      <c r="N57"/>
      <c r="O57"/>
      <c r="P57"/>
      <c r="Q57"/>
      <c r="R57"/>
      <c r="S57"/>
      <c r="T57"/>
      <c r="U57"/>
      <c r="V57"/>
      <c r="W57"/>
      <c r="X57"/>
    </row>
    <row r="58" spans="1:24">
      <c r="A58"/>
      <c r="B58"/>
      <c r="C58" s="729">
        <v>523100</v>
      </c>
      <c r="D58" s="780" t="s">
        <v>61</v>
      </c>
      <c r="E58" s="837">
        <v>2000</v>
      </c>
      <c r="F58" s="837">
        <v>0</v>
      </c>
      <c r="G58" s="1189">
        <v>2000</v>
      </c>
      <c r="H58"/>
      <c r="I58"/>
      <c r="J58"/>
      <c r="K58"/>
      <c r="L58"/>
      <c r="M58"/>
      <c r="N58"/>
      <c r="O58"/>
      <c r="P58"/>
      <c r="Q58"/>
      <c r="R58"/>
      <c r="S58"/>
      <c r="T58"/>
      <c r="U58"/>
      <c r="V58"/>
      <c r="W58"/>
      <c r="X58"/>
    </row>
    <row r="59" spans="1:24">
      <c r="A59"/>
      <c r="B59"/>
      <c r="C59" s="729">
        <v>523220</v>
      </c>
      <c r="D59" s="780" t="s">
        <v>108</v>
      </c>
      <c r="E59" s="837">
        <v>24068</v>
      </c>
      <c r="F59" s="837">
        <v>0</v>
      </c>
      <c r="G59" s="1189">
        <v>1000</v>
      </c>
      <c r="H59"/>
      <c r="I59"/>
      <c r="J59"/>
      <c r="K59"/>
      <c r="L59"/>
      <c r="M59"/>
      <c r="N59"/>
      <c r="O59"/>
      <c r="P59"/>
      <c r="Q59"/>
      <c r="R59"/>
      <c r="S59"/>
      <c r="T59"/>
      <c r="U59"/>
      <c r="V59"/>
      <c r="W59"/>
      <c r="X59"/>
    </row>
    <row r="60" spans="1:24">
      <c r="A60"/>
      <c r="B60"/>
      <c r="C60" s="729">
        <v>523270</v>
      </c>
      <c r="D60" s="780" t="s">
        <v>62</v>
      </c>
      <c r="E60" s="837">
        <v>750</v>
      </c>
      <c r="F60" s="837">
        <v>279.12</v>
      </c>
      <c r="G60" s="1189">
        <v>200000</v>
      </c>
      <c r="H60"/>
      <c r="I60"/>
      <c r="J60"/>
      <c r="K60"/>
      <c r="L60"/>
      <c r="M60"/>
      <c r="N60"/>
      <c r="O60"/>
      <c r="P60"/>
      <c r="Q60"/>
      <c r="R60"/>
      <c r="S60"/>
      <c r="T60"/>
      <c r="U60"/>
      <c r="V60"/>
      <c r="W60"/>
      <c r="X60"/>
    </row>
    <row r="61" spans="1:24">
      <c r="A61"/>
      <c r="B61"/>
      <c r="C61" s="729">
        <v>523340</v>
      </c>
      <c r="D61" s="780" t="s">
        <v>6127</v>
      </c>
      <c r="E61" s="837">
        <v>0</v>
      </c>
      <c r="F61" s="837">
        <v>0.65</v>
      </c>
      <c r="G61" s="1189">
        <v>0</v>
      </c>
      <c r="H61"/>
      <c r="I61"/>
      <c r="J61"/>
      <c r="K61"/>
      <c r="L61"/>
      <c r="M61"/>
      <c r="N61"/>
      <c r="O61"/>
      <c r="P61"/>
      <c r="Q61"/>
      <c r="R61"/>
      <c r="S61"/>
      <c r="T61"/>
      <c r="U61"/>
      <c r="V61"/>
      <c r="W61"/>
      <c r="X61"/>
    </row>
    <row r="62" spans="1:24">
      <c r="A62"/>
      <c r="B62"/>
      <c r="C62" s="729">
        <v>523620</v>
      </c>
      <c r="D62" s="780" t="s">
        <v>63</v>
      </c>
      <c r="E62" s="837">
        <v>0</v>
      </c>
      <c r="F62" s="837">
        <v>364.66</v>
      </c>
      <c r="G62" s="1189">
        <v>0</v>
      </c>
      <c r="H62"/>
      <c r="I62"/>
      <c r="J62"/>
      <c r="K62"/>
      <c r="L62"/>
      <c r="M62"/>
      <c r="N62"/>
      <c r="O62"/>
      <c r="P62"/>
      <c r="Q62"/>
      <c r="R62"/>
      <c r="S62"/>
      <c r="T62"/>
      <c r="U62"/>
      <c r="V62"/>
      <c r="W62"/>
      <c r="X62"/>
    </row>
    <row r="63" spans="1:24">
      <c r="A63"/>
      <c r="B63"/>
      <c r="C63" s="729">
        <v>523640</v>
      </c>
      <c r="D63" s="780" t="s">
        <v>109</v>
      </c>
      <c r="E63" s="837">
        <v>5000</v>
      </c>
      <c r="F63" s="837">
        <v>10369.629999999999</v>
      </c>
      <c r="G63" s="1189">
        <v>0</v>
      </c>
      <c r="H63"/>
      <c r="I63"/>
      <c r="J63"/>
      <c r="K63"/>
      <c r="L63"/>
      <c r="M63"/>
      <c r="N63"/>
      <c r="O63"/>
      <c r="P63"/>
      <c r="Q63"/>
      <c r="R63"/>
      <c r="S63"/>
      <c r="T63"/>
      <c r="U63"/>
      <c r="V63"/>
      <c r="W63"/>
      <c r="X63"/>
    </row>
    <row r="64" spans="1:24">
      <c r="A64"/>
      <c r="B64"/>
      <c r="C64" s="729">
        <v>523680</v>
      </c>
      <c r="D64" s="780" t="s">
        <v>65</v>
      </c>
      <c r="E64" s="837">
        <v>2000</v>
      </c>
      <c r="F64" s="837">
        <v>2845.21</v>
      </c>
      <c r="G64" s="1189">
        <v>0</v>
      </c>
      <c r="H64"/>
      <c r="I64"/>
      <c r="J64"/>
      <c r="K64"/>
      <c r="L64"/>
      <c r="M64"/>
      <c r="N64"/>
      <c r="O64"/>
      <c r="P64"/>
      <c r="Q64"/>
      <c r="R64"/>
      <c r="S64"/>
      <c r="T64"/>
      <c r="U64"/>
      <c r="V64"/>
      <c r="W64"/>
      <c r="X64"/>
    </row>
    <row r="65" spans="1:24">
      <c r="A65"/>
      <c r="B65"/>
      <c r="C65" s="729">
        <v>523700</v>
      </c>
      <c r="D65" s="780" t="s">
        <v>66</v>
      </c>
      <c r="E65" s="837">
        <v>4000</v>
      </c>
      <c r="F65" s="837">
        <v>6002.3000000000011</v>
      </c>
      <c r="G65" s="1189">
        <v>0</v>
      </c>
      <c r="H65"/>
      <c r="I65"/>
      <c r="J65"/>
      <c r="K65"/>
      <c r="L65"/>
      <c r="M65"/>
      <c r="N65"/>
      <c r="O65"/>
      <c r="P65"/>
      <c r="Q65"/>
      <c r="R65"/>
      <c r="S65"/>
      <c r="T65"/>
      <c r="U65"/>
      <c r="V65"/>
      <c r="W65"/>
      <c r="X65"/>
    </row>
    <row r="66" spans="1:24">
      <c r="A66"/>
      <c r="B66"/>
      <c r="C66" s="729">
        <v>523760</v>
      </c>
      <c r="D66" s="780" t="s">
        <v>2835</v>
      </c>
      <c r="E66" s="837">
        <v>3906</v>
      </c>
      <c r="F66" s="837">
        <v>4103.99</v>
      </c>
      <c r="G66" s="1189">
        <v>0</v>
      </c>
      <c r="H66"/>
      <c r="I66"/>
      <c r="J66"/>
      <c r="K66"/>
      <c r="L66"/>
      <c r="M66"/>
      <c r="N66"/>
      <c r="O66"/>
      <c r="P66"/>
      <c r="Q66"/>
      <c r="R66"/>
      <c r="S66"/>
      <c r="T66"/>
      <c r="U66"/>
      <c r="V66"/>
      <c r="W66"/>
      <c r="X66"/>
    </row>
    <row r="67" spans="1:24">
      <c r="A67"/>
      <c r="B67"/>
      <c r="C67" s="729">
        <v>523800</v>
      </c>
      <c r="D67" s="780" t="s">
        <v>67</v>
      </c>
      <c r="E67" s="837">
        <v>600</v>
      </c>
      <c r="F67" s="837">
        <v>653.51</v>
      </c>
      <c r="G67" s="1189">
        <v>0</v>
      </c>
      <c r="H67"/>
      <c r="I67"/>
      <c r="J67"/>
      <c r="K67"/>
      <c r="L67"/>
      <c r="M67"/>
      <c r="N67"/>
      <c r="O67"/>
      <c r="P67"/>
      <c r="Q67"/>
      <c r="R67"/>
      <c r="S67"/>
      <c r="T67"/>
      <c r="U67"/>
      <c r="V67"/>
      <c r="W67"/>
      <c r="X67"/>
    </row>
    <row r="68" spans="1:24">
      <c r="A68"/>
      <c r="B68"/>
      <c r="C68" s="729">
        <v>523820</v>
      </c>
      <c r="D68" s="780" t="s">
        <v>68</v>
      </c>
      <c r="E68" s="837">
        <v>1200</v>
      </c>
      <c r="F68" s="837">
        <v>322</v>
      </c>
      <c r="G68" s="1189">
        <v>0</v>
      </c>
      <c r="H68"/>
      <c r="I68"/>
      <c r="J68"/>
      <c r="K68"/>
      <c r="L68"/>
      <c r="M68"/>
      <c r="N68"/>
      <c r="O68"/>
      <c r="P68"/>
      <c r="Q68"/>
      <c r="R68"/>
      <c r="S68"/>
      <c r="T68"/>
      <c r="U68"/>
      <c r="V68"/>
      <c r="W68"/>
      <c r="X68"/>
    </row>
    <row r="69" spans="1:24">
      <c r="A69"/>
      <c r="B69"/>
      <c r="C69" s="729">
        <v>523840</v>
      </c>
      <c r="D69" s="780" t="s">
        <v>110</v>
      </c>
      <c r="E69" s="837">
        <v>75000</v>
      </c>
      <c r="F69" s="837">
        <v>52253.860000000008</v>
      </c>
      <c r="G69" s="1189">
        <v>0</v>
      </c>
      <c r="H69"/>
      <c r="I69"/>
      <c r="J69"/>
      <c r="K69"/>
      <c r="L69"/>
      <c r="M69"/>
      <c r="N69"/>
      <c r="O69"/>
      <c r="P69"/>
      <c r="Q69"/>
      <c r="R69"/>
      <c r="S69"/>
      <c r="T69"/>
      <c r="U69"/>
      <c r="V69"/>
      <c r="W69"/>
      <c r="X69"/>
    </row>
    <row r="70" spans="1:24">
      <c r="A70"/>
      <c r="B70"/>
      <c r="C70" s="729">
        <v>524790</v>
      </c>
      <c r="D70" s="780" t="s">
        <v>6513</v>
      </c>
      <c r="E70" s="837">
        <v>26852</v>
      </c>
      <c r="F70" s="837">
        <v>21190.760000000002</v>
      </c>
      <c r="G70" s="1189">
        <v>0</v>
      </c>
      <c r="H70"/>
      <c r="I70"/>
      <c r="J70"/>
      <c r="K70"/>
      <c r="L70"/>
      <c r="M70"/>
      <c r="N70"/>
      <c r="O70"/>
      <c r="P70"/>
      <c r="Q70"/>
      <c r="R70"/>
      <c r="S70"/>
      <c r="T70"/>
      <c r="U70"/>
      <c r="V70"/>
      <c r="W70"/>
      <c r="X70"/>
    </row>
    <row r="71" spans="1:24">
      <c r="A71"/>
      <c r="B71"/>
      <c r="C71" s="729">
        <v>524840</v>
      </c>
      <c r="D71" s="780" t="s">
        <v>69</v>
      </c>
      <c r="E71" s="837">
        <v>65</v>
      </c>
      <c r="F71" s="837">
        <v>0</v>
      </c>
      <c r="G71" s="1189">
        <v>0</v>
      </c>
      <c r="H71"/>
      <c r="I71"/>
      <c r="J71"/>
      <c r="K71"/>
      <c r="L71"/>
      <c r="M71"/>
      <c r="N71"/>
      <c r="O71"/>
      <c r="P71"/>
      <c r="Q71"/>
      <c r="R71"/>
      <c r="S71"/>
      <c r="T71"/>
      <c r="U71"/>
      <c r="V71"/>
      <c r="W71"/>
      <c r="X71"/>
    </row>
    <row r="72" spans="1:24">
      <c r="A72"/>
      <c r="B72"/>
      <c r="C72" s="729">
        <v>525020</v>
      </c>
      <c r="D72" s="780" t="s">
        <v>6747</v>
      </c>
      <c r="E72" s="837">
        <v>0</v>
      </c>
      <c r="F72" s="837">
        <v>0</v>
      </c>
      <c r="G72" s="1189">
        <v>0</v>
      </c>
      <c r="H72"/>
      <c r="I72"/>
      <c r="J72"/>
      <c r="K72"/>
      <c r="L72"/>
      <c r="M72"/>
      <c r="N72"/>
      <c r="O72"/>
      <c r="P72"/>
      <c r="Q72"/>
      <c r="R72"/>
      <c r="S72"/>
      <c r="T72"/>
      <c r="U72"/>
      <c r="V72"/>
      <c r="W72"/>
      <c r="X72"/>
    </row>
    <row r="73" spans="1:24">
      <c r="A73"/>
      <c r="B73"/>
      <c r="C73" s="729">
        <v>525060</v>
      </c>
      <c r="D73" s="780" t="s">
        <v>96</v>
      </c>
      <c r="E73" s="837">
        <v>450</v>
      </c>
      <c r="F73" s="837">
        <v>5108.32</v>
      </c>
      <c r="G73" s="1189">
        <v>0</v>
      </c>
      <c r="H73"/>
      <c r="I73"/>
      <c r="J73"/>
      <c r="K73"/>
      <c r="L73"/>
      <c r="M73"/>
      <c r="N73"/>
      <c r="O73"/>
      <c r="P73"/>
      <c r="Q73"/>
      <c r="R73"/>
      <c r="S73"/>
      <c r="T73"/>
      <c r="U73"/>
      <c r="V73"/>
      <c r="W73"/>
      <c r="X73"/>
    </row>
    <row r="74" spans="1:24">
      <c r="A74"/>
      <c r="B74"/>
      <c r="C74" s="729">
        <v>525260</v>
      </c>
      <c r="D74" s="780" t="s">
        <v>7066</v>
      </c>
      <c r="E74" s="837">
        <v>0</v>
      </c>
      <c r="F74" s="837">
        <v>24.78</v>
      </c>
      <c r="G74" s="1189">
        <v>0</v>
      </c>
      <c r="H74"/>
      <c r="I74"/>
      <c r="J74"/>
      <c r="K74"/>
      <c r="L74"/>
      <c r="M74"/>
      <c r="N74"/>
      <c r="O74"/>
      <c r="P74"/>
      <c r="Q74"/>
      <c r="R74"/>
      <c r="S74"/>
      <c r="T74"/>
      <c r="U74"/>
      <c r="V74"/>
      <c r="W74"/>
      <c r="X74"/>
    </row>
    <row r="75" spans="1:24">
      <c r="A75"/>
      <c r="B75"/>
      <c r="C75" s="729">
        <v>525330</v>
      </c>
      <c r="D75" s="780" t="s">
        <v>580</v>
      </c>
      <c r="E75" s="837">
        <v>0</v>
      </c>
      <c r="F75" s="837">
        <v>42.12</v>
      </c>
      <c r="G75" s="1189">
        <v>0</v>
      </c>
      <c r="H75"/>
      <c r="I75"/>
      <c r="J75"/>
      <c r="K75"/>
      <c r="L75"/>
      <c r="M75"/>
      <c r="N75"/>
      <c r="O75"/>
      <c r="P75"/>
      <c r="Q75"/>
      <c r="R75"/>
      <c r="S75"/>
      <c r="T75"/>
      <c r="U75"/>
      <c r="V75"/>
      <c r="W75"/>
      <c r="X75"/>
    </row>
    <row r="76" spans="1:24">
      <c r="A76"/>
      <c r="B76"/>
      <c r="C76" s="729">
        <v>525440</v>
      </c>
      <c r="D76" s="780" t="s">
        <v>111</v>
      </c>
      <c r="E76" s="837">
        <v>22249</v>
      </c>
      <c r="F76" s="837">
        <v>57289</v>
      </c>
      <c r="G76" s="1189">
        <v>10000</v>
      </c>
      <c r="H76"/>
      <c r="I76"/>
      <c r="J76"/>
      <c r="K76"/>
      <c r="L76"/>
      <c r="M76"/>
      <c r="N76"/>
      <c r="O76"/>
      <c r="P76"/>
      <c r="Q76"/>
      <c r="R76"/>
      <c r="S76"/>
      <c r="T76"/>
      <c r="U76"/>
      <c r="V76"/>
      <c r="W76"/>
      <c r="X76"/>
    </row>
    <row r="77" spans="1:24">
      <c r="A77"/>
      <c r="B77"/>
      <c r="C77" s="729">
        <v>525840</v>
      </c>
      <c r="D77" s="780" t="s">
        <v>2962</v>
      </c>
      <c r="E77" s="837">
        <v>388829</v>
      </c>
      <c r="F77" s="837">
        <v>306850.89999999991</v>
      </c>
      <c r="G77" s="1189">
        <v>427529</v>
      </c>
      <c r="H77"/>
      <c r="I77"/>
      <c r="J77"/>
      <c r="K77"/>
      <c r="L77"/>
      <c r="M77"/>
      <c r="N77"/>
      <c r="O77"/>
      <c r="P77"/>
      <c r="Q77"/>
      <c r="R77"/>
      <c r="S77"/>
      <c r="T77"/>
      <c r="U77"/>
      <c r="V77"/>
      <c r="W77"/>
      <c r="X77"/>
    </row>
    <row r="78" spans="1:24">
      <c r="A78"/>
      <c r="B78"/>
      <c r="C78" s="729">
        <v>526420</v>
      </c>
      <c r="D78" s="780" t="s">
        <v>114</v>
      </c>
      <c r="E78" s="837">
        <v>0</v>
      </c>
      <c r="F78" s="837">
        <v>1095</v>
      </c>
      <c r="G78" s="1189">
        <v>0</v>
      </c>
      <c r="H78"/>
      <c r="I78"/>
      <c r="J78"/>
      <c r="K78"/>
      <c r="L78"/>
      <c r="M78"/>
      <c r="N78"/>
      <c r="O78"/>
      <c r="P78"/>
      <c r="Q78"/>
      <c r="R78"/>
      <c r="S78"/>
      <c r="T78"/>
      <c r="U78"/>
      <c r="V78"/>
      <c r="W78"/>
      <c r="X78"/>
    </row>
    <row r="79" spans="1:24">
      <c r="A79"/>
      <c r="B79"/>
      <c r="C79" s="729">
        <v>526530</v>
      </c>
      <c r="D79" s="780" t="s">
        <v>1789</v>
      </c>
      <c r="E79" s="837">
        <v>0</v>
      </c>
      <c r="F79" s="837">
        <v>661.78</v>
      </c>
      <c r="G79" s="1189">
        <v>0</v>
      </c>
      <c r="H79"/>
      <c r="I79"/>
      <c r="J79"/>
      <c r="K79"/>
      <c r="L79"/>
      <c r="M79"/>
      <c r="N79"/>
      <c r="O79"/>
      <c r="P79"/>
      <c r="Q79"/>
      <c r="R79"/>
      <c r="S79"/>
      <c r="T79"/>
      <c r="U79"/>
      <c r="V79"/>
      <c r="W79"/>
      <c r="X79"/>
    </row>
    <row r="80" spans="1:24">
      <c r="A80"/>
      <c r="B80"/>
      <c r="C80" s="729">
        <v>526940</v>
      </c>
      <c r="D80" s="780" t="s">
        <v>71</v>
      </c>
      <c r="E80" s="837">
        <v>500</v>
      </c>
      <c r="F80" s="837">
        <v>255.24</v>
      </c>
      <c r="G80" s="1189">
        <v>0</v>
      </c>
      <c r="H80"/>
      <c r="I80"/>
      <c r="J80"/>
      <c r="K80"/>
      <c r="L80"/>
      <c r="M80"/>
      <c r="N80"/>
      <c r="O80"/>
      <c r="P80"/>
      <c r="Q80"/>
      <c r="R80"/>
      <c r="S80"/>
      <c r="T80"/>
      <c r="U80"/>
      <c r="V80"/>
      <c r="W80"/>
      <c r="X80"/>
    </row>
    <row r="81" spans="1:24">
      <c r="A81"/>
      <c r="B81"/>
      <c r="C81" s="729">
        <v>526950</v>
      </c>
      <c r="D81" s="780" t="s">
        <v>583</v>
      </c>
      <c r="E81" s="837">
        <v>0</v>
      </c>
      <c r="F81" s="837">
        <v>0</v>
      </c>
      <c r="G81" s="1189">
        <v>0</v>
      </c>
      <c r="H81"/>
      <c r="I81"/>
      <c r="J81"/>
      <c r="K81"/>
      <c r="L81"/>
      <c r="M81"/>
      <c r="N81"/>
      <c r="O81"/>
      <c r="P81"/>
      <c r="Q81"/>
      <c r="R81"/>
      <c r="S81"/>
      <c r="T81"/>
      <c r="U81"/>
      <c r="V81"/>
      <c r="W81"/>
      <c r="X81"/>
    </row>
    <row r="82" spans="1:24">
      <c r="A82"/>
      <c r="B82"/>
      <c r="C82" s="729">
        <v>526960</v>
      </c>
      <c r="D82" s="780" t="s">
        <v>97</v>
      </c>
      <c r="E82" s="837">
        <v>1000</v>
      </c>
      <c r="F82" s="837">
        <v>2975.01</v>
      </c>
      <c r="G82" s="1189">
        <v>0</v>
      </c>
      <c r="H82"/>
      <c r="I82"/>
      <c r="J82"/>
      <c r="K82"/>
      <c r="L82"/>
      <c r="M82"/>
      <c r="N82"/>
      <c r="O82"/>
      <c r="P82"/>
      <c r="Q82"/>
      <c r="R82"/>
      <c r="S82"/>
      <c r="T82"/>
      <c r="U82"/>
      <c r="V82"/>
      <c r="W82"/>
      <c r="X82"/>
    </row>
    <row r="83" spans="1:24">
      <c r="A83"/>
      <c r="B83"/>
      <c r="C83" s="729">
        <v>527280</v>
      </c>
      <c r="D83" s="780" t="s">
        <v>73</v>
      </c>
      <c r="E83" s="837">
        <v>5000</v>
      </c>
      <c r="F83" s="837">
        <v>7755.4499999999989</v>
      </c>
      <c r="G83" s="1189">
        <v>5000</v>
      </c>
      <c r="H83"/>
      <c r="I83"/>
      <c r="J83"/>
      <c r="K83"/>
      <c r="L83"/>
      <c r="M83"/>
      <c r="N83"/>
      <c r="O83"/>
      <c r="P83"/>
      <c r="Q83"/>
      <c r="R83"/>
      <c r="S83"/>
      <c r="T83"/>
      <c r="U83"/>
      <c r="V83"/>
      <c r="W83"/>
      <c r="X83"/>
    </row>
    <row r="84" spans="1:24">
      <c r="A84"/>
      <c r="B84"/>
      <c r="C84" s="729">
        <v>527660</v>
      </c>
      <c r="D84" s="780" t="s">
        <v>112</v>
      </c>
      <c r="E84" s="837">
        <v>0</v>
      </c>
      <c r="F84" s="837">
        <v>2529.5300000000002</v>
      </c>
      <c r="G84" s="1189">
        <v>0</v>
      </c>
      <c r="H84"/>
      <c r="I84"/>
      <c r="J84"/>
      <c r="K84"/>
      <c r="L84"/>
      <c r="M84"/>
      <c r="N84"/>
      <c r="O84"/>
      <c r="P84"/>
      <c r="Q84"/>
      <c r="R84"/>
      <c r="S84"/>
      <c r="T84"/>
      <c r="U84"/>
      <c r="V84"/>
      <c r="W84"/>
      <c r="X84"/>
    </row>
    <row r="85" spans="1:24">
      <c r="A85"/>
      <c r="B85"/>
      <c r="C85" s="729">
        <v>527670</v>
      </c>
      <c r="D85" s="780" t="s">
        <v>2855</v>
      </c>
      <c r="E85" s="837">
        <v>0</v>
      </c>
      <c r="F85" s="837">
        <v>0</v>
      </c>
      <c r="G85" s="1189">
        <v>0</v>
      </c>
      <c r="H85"/>
      <c r="I85"/>
      <c r="J85"/>
      <c r="K85"/>
      <c r="L85"/>
      <c r="M85"/>
      <c r="N85"/>
      <c r="O85"/>
      <c r="P85"/>
      <c r="Q85"/>
      <c r="R85"/>
      <c r="S85"/>
      <c r="T85"/>
      <c r="U85"/>
      <c r="V85"/>
      <c r="W85"/>
      <c r="X85"/>
    </row>
    <row r="86" spans="1:24">
      <c r="A86"/>
      <c r="B86"/>
      <c r="C86" s="729">
        <v>527680</v>
      </c>
      <c r="D86" s="780" t="s">
        <v>74</v>
      </c>
      <c r="E86" s="837">
        <v>0</v>
      </c>
      <c r="F86" s="837">
        <v>87.69</v>
      </c>
      <c r="G86" s="1189">
        <v>500</v>
      </c>
      <c r="H86"/>
      <c r="I86"/>
      <c r="J86"/>
      <c r="K86"/>
      <c r="L86"/>
      <c r="M86"/>
      <c r="N86"/>
      <c r="O86"/>
      <c r="P86"/>
      <c r="Q86"/>
      <c r="R86"/>
      <c r="S86"/>
      <c r="T86"/>
      <c r="U86"/>
      <c r="V86"/>
      <c r="W86"/>
      <c r="X86"/>
    </row>
    <row r="87" spans="1:24">
      <c r="A87"/>
      <c r="B87"/>
      <c r="C87" s="729">
        <v>527690</v>
      </c>
      <c r="D87" s="780" t="s">
        <v>2571</v>
      </c>
      <c r="E87" s="837">
        <v>124807</v>
      </c>
      <c r="F87" s="837">
        <v>96513.65</v>
      </c>
      <c r="G87" s="1189">
        <v>151361</v>
      </c>
      <c r="H87"/>
      <c r="I87"/>
      <c r="J87"/>
      <c r="K87"/>
      <c r="L87"/>
      <c r="M87"/>
      <c r="N87"/>
      <c r="O87"/>
      <c r="P87"/>
      <c r="Q87"/>
      <c r="R87"/>
      <c r="S87"/>
      <c r="T87"/>
      <c r="U87"/>
      <c r="V87"/>
      <c r="W87"/>
      <c r="X87"/>
    </row>
    <row r="88" spans="1:24">
      <c r="A88"/>
      <c r="B88"/>
      <c r="C88" s="729">
        <v>527700</v>
      </c>
      <c r="D88" s="780" t="s">
        <v>124</v>
      </c>
      <c r="E88" s="837">
        <v>0</v>
      </c>
      <c r="F88" s="837">
        <v>988.54000000000008</v>
      </c>
      <c r="G88" s="1189">
        <v>0</v>
      </c>
      <c r="H88"/>
      <c r="I88"/>
      <c r="J88"/>
      <c r="K88"/>
      <c r="L88"/>
      <c r="M88"/>
      <c r="N88"/>
      <c r="O88"/>
      <c r="P88"/>
      <c r="Q88"/>
      <c r="R88"/>
      <c r="S88"/>
      <c r="T88"/>
      <c r="U88"/>
      <c r="V88"/>
      <c r="W88"/>
      <c r="X88"/>
    </row>
    <row r="89" spans="1:24">
      <c r="A89"/>
      <c r="B89"/>
      <c r="C89" s="729">
        <v>527720</v>
      </c>
      <c r="D89" s="780" t="s">
        <v>98</v>
      </c>
      <c r="E89" s="837">
        <v>0</v>
      </c>
      <c r="F89" s="837">
        <v>1403.57</v>
      </c>
      <c r="G89" s="1189">
        <v>0</v>
      </c>
      <c r="H89"/>
      <c r="I89"/>
      <c r="J89"/>
      <c r="K89"/>
      <c r="L89"/>
      <c r="M89"/>
      <c r="N89"/>
      <c r="O89"/>
      <c r="P89"/>
      <c r="Q89"/>
      <c r="R89"/>
      <c r="S89"/>
      <c r="T89"/>
      <c r="U89"/>
      <c r="V89"/>
      <c r="W89"/>
      <c r="X89"/>
    </row>
    <row r="90" spans="1:24">
      <c r="A90"/>
      <c r="B90"/>
      <c r="C90" s="729">
        <v>527780</v>
      </c>
      <c r="D90" s="780" t="s">
        <v>128</v>
      </c>
      <c r="E90" s="837">
        <v>0</v>
      </c>
      <c r="F90" s="837">
        <v>0</v>
      </c>
      <c r="G90" s="1189">
        <v>0</v>
      </c>
      <c r="H90"/>
      <c r="I90"/>
      <c r="J90"/>
      <c r="K90"/>
      <c r="L90"/>
      <c r="M90"/>
      <c r="N90"/>
      <c r="O90"/>
      <c r="P90"/>
      <c r="Q90"/>
      <c r="R90"/>
      <c r="S90"/>
      <c r="T90"/>
      <c r="U90"/>
      <c r="V90"/>
      <c r="W90"/>
      <c r="X90"/>
    </row>
    <row r="91" spans="1:24">
      <c r="A91"/>
      <c r="B91"/>
      <c r="C91" s="729">
        <v>527840</v>
      </c>
      <c r="D91" s="780" t="s">
        <v>75</v>
      </c>
      <c r="E91" s="837">
        <v>14500</v>
      </c>
      <c r="F91" s="837">
        <v>6959.85</v>
      </c>
      <c r="G91" s="1189">
        <v>15000</v>
      </c>
      <c r="H91"/>
      <c r="I91"/>
      <c r="J91"/>
      <c r="K91"/>
      <c r="L91"/>
      <c r="M91"/>
      <c r="N91"/>
      <c r="O91"/>
      <c r="P91"/>
      <c r="Q91"/>
      <c r="R91"/>
      <c r="S91"/>
      <c r="T91"/>
      <c r="U91"/>
      <c r="V91"/>
      <c r="W91"/>
      <c r="X91"/>
    </row>
    <row r="92" spans="1:24">
      <c r="A92"/>
      <c r="B92"/>
      <c r="C92" s="729">
        <v>528120</v>
      </c>
      <c r="D92" s="780" t="s">
        <v>118</v>
      </c>
      <c r="E92" s="837">
        <v>0</v>
      </c>
      <c r="F92" s="837">
        <v>330.65</v>
      </c>
      <c r="G92" s="1189">
        <v>500</v>
      </c>
      <c r="H92"/>
      <c r="I92"/>
      <c r="J92"/>
      <c r="K92"/>
      <c r="L92"/>
      <c r="M92"/>
      <c r="N92"/>
      <c r="O92"/>
      <c r="P92"/>
      <c r="Q92"/>
      <c r="R92"/>
      <c r="S92"/>
      <c r="T92"/>
      <c r="U92"/>
      <c r="V92"/>
      <c r="W92"/>
      <c r="X92"/>
    </row>
    <row r="93" spans="1:24">
      <c r="A93"/>
      <c r="B93"/>
      <c r="C93" s="729">
        <v>528140</v>
      </c>
      <c r="D93" s="780" t="s">
        <v>76</v>
      </c>
      <c r="E93" s="837">
        <v>0</v>
      </c>
      <c r="F93" s="837">
        <v>2020</v>
      </c>
      <c r="G93" s="1189">
        <v>0</v>
      </c>
      <c r="H93"/>
      <c r="I93"/>
      <c r="J93"/>
      <c r="K93"/>
      <c r="L93"/>
      <c r="M93"/>
      <c r="N93"/>
      <c r="O93"/>
      <c r="P93"/>
      <c r="Q93"/>
      <c r="R93"/>
      <c r="S93"/>
      <c r="T93"/>
      <c r="U93"/>
      <c r="V93"/>
      <c r="W93"/>
      <c r="X93"/>
    </row>
    <row r="94" spans="1:24">
      <c r="A94"/>
      <c r="B94"/>
      <c r="C94" s="729">
        <v>528900</v>
      </c>
      <c r="D94" s="780" t="s">
        <v>77</v>
      </c>
      <c r="E94" s="837">
        <v>0</v>
      </c>
      <c r="F94" s="837">
        <v>0</v>
      </c>
      <c r="G94" s="1189">
        <v>0</v>
      </c>
      <c r="H94"/>
      <c r="I94"/>
      <c r="J94"/>
      <c r="K94"/>
      <c r="L94"/>
      <c r="M94"/>
      <c r="N94"/>
      <c r="O94"/>
      <c r="P94"/>
      <c r="Q94"/>
      <c r="R94"/>
      <c r="S94"/>
      <c r="T94"/>
      <c r="U94"/>
      <c r="V94"/>
      <c r="W94"/>
      <c r="X94"/>
    </row>
    <row r="95" spans="1:24">
      <c r="A95"/>
      <c r="B95"/>
      <c r="C95" s="729">
        <v>528920</v>
      </c>
      <c r="D95" s="780" t="s">
        <v>78</v>
      </c>
      <c r="E95" s="837">
        <v>140193</v>
      </c>
      <c r="F95" s="837">
        <v>71705.48000000001</v>
      </c>
      <c r="G95" s="1189">
        <v>50000</v>
      </c>
      <c r="H95"/>
      <c r="I95"/>
      <c r="J95"/>
      <c r="K95"/>
      <c r="L95"/>
      <c r="M95"/>
      <c r="N95"/>
      <c r="O95"/>
      <c r="P95"/>
      <c r="Q95"/>
      <c r="R95"/>
      <c r="S95"/>
      <c r="T95"/>
      <c r="U95"/>
      <c r="V95"/>
      <c r="W95"/>
      <c r="X95"/>
    </row>
    <row r="96" spans="1:24">
      <c r="A96"/>
      <c r="B96"/>
      <c r="C96" s="729">
        <v>528960</v>
      </c>
      <c r="D96" s="780" t="s">
        <v>79</v>
      </c>
      <c r="E96" s="837">
        <v>0</v>
      </c>
      <c r="F96" s="837">
        <v>91.62</v>
      </c>
      <c r="G96" s="1189">
        <v>0</v>
      </c>
      <c r="H96"/>
      <c r="I96"/>
      <c r="J96"/>
      <c r="K96"/>
      <c r="L96"/>
      <c r="M96"/>
      <c r="N96"/>
      <c r="O96"/>
      <c r="P96"/>
      <c r="Q96"/>
      <c r="R96"/>
      <c r="S96"/>
      <c r="T96"/>
      <c r="U96"/>
      <c r="V96"/>
      <c r="W96"/>
      <c r="X96"/>
    </row>
    <row r="97" spans="1:24">
      <c r="A97"/>
      <c r="B97"/>
      <c r="C97" s="729">
        <v>528980</v>
      </c>
      <c r="D97" s="780" t="s">
        <v>80</v>
      </c>
      <c r="E97" s="837">
        <v>0</v>
      </c>
      <c r="F97" s="837">
        <v>0</v>
      </c>
      <c r="G97" s="1189">
        <v>0</v>
      </c>
      <c r="H97"/>
      <c r="I97"/>
      <c r="J97"/>
      <c r="K97"/>
      <c r="L97"/>
      <c r="M97"/>
      <c r="N97"/>
      <c r="O97"/>
      <c r="P97"/>
      <c r="Q97"/>
      <c r="R97"/>
      <c r="S97"/>
      <c r="T97"/>
      <c r="U97"/>
      <c r="V97"/>
      <c r="W97"/>
      <c r="X97"/>
    </row>
    <row r="98" spans="1:24">
      <c r="A98"/>
      <c r="B98"/>
      <c r="C98" s="729">
        <v>529000</v>
      </c>
      <c r="D98" s="780" t="s">
        <v>81</v>
      </c>
      <c r="E98" s="837">
        <v>0</v>
      </c>
      <c r="F98" s="837">
        <v>0</v>
      </c>
      <c r="G98" s="1189">
        <v>0</v>
      </c>
      <c r="H98"/>
      <c r="I98"/>
      <c r="J98"/>
      <c r="K98"/>
      <c r="L98"/>
      <c r="M98"/>
      <c r="N98"/>
      <c r="O98"/>
      <c r="P98"/>
      <c r="Q98"/>
      <c r="R98"/>
      <c r="S98"/>
      <c r="T98"/>
      <c r="U98"/>
      <c r="V98"/>
      <c r="W98"/>
      <c r="X98"/>
    </row>
    <row r="99" spans="1:24">
      <c r="A99"/>
      <c r="B99"/>
      <c r="C99" s="729">
        <v>529040</v>
      </c>
      <c r="D99" s="780" t="s">
        <v>82</v>
      </c>
      <c r="E99" s="837">
        <v>0</v>
      </c>
      <c r="F99" s="837">
        <v>2603.15</v>
      </c>
      <c r="G99" s="1189">
        <v>0</v>
      </c>
      <c r="H99"/>
      <c r="I99"/>
      <c r="J99"/>
      <c r="K99"/>
      <c r="L99"/>
      <c r="M99"/>
      <c r="N99"/>
      <c r="O99"/>
      <c r="P99"/>
      <c r="Q99"/>
      <c r="R99"/>
      <c r="S99"/>
      <c r="T99"/>
      <c r="U99"/>
      <c r="V99"/>
      <c r="W99"/>
      <c r="X99"/>
    </row>
    <row r="100" spans="1:24">
      <c r="A100"/>
      <c r="B100"/>
      <c r="C100" s="729">
        <v>529100</v>
      </c>
      <c r="D100" s="780" t="s">
        <v>6807</v>
      </c>
      <c r="E100" s="837">
        <v>0</v>
      </c>
      <c r="F100" s="837">
        <v>0</v>
      </c>
      <c r="G100" s="1189">
        <v>0</v>
      </c>
      <c r="H100"/>
      <c r="I100"/>
      <c r="J100"/>
      <c r="K100"/>
      <c r="L100"/>
      <c r="M100"/>
      <c r="N100"/>
      <c r="O100"/>
      <c r="P100"/>
      <c r="Q100"/>
      <c r="R100"/>
      <c r="S100"/>
      <c r="T100"/>
      <c r="U100"/>
      <c r="V100"/>
      <c r="W100"/>
      <c r="X100"/>
    </row>
    <row r="101" spans="1:24">
      <c r="A101"/>
      <c r="B101"/>
      <c r="C101" s="729">
        <v>529120</v>
      </c>
      <c r="D101" s="780" t="s">
        <v>6356</v>
      </c>
      <c r="E101" s="837">
        <v>0</v>
      </c>
      <c r="F101" s="837">
        <v>20</v>
      </c>
      <c r="G101" s="1189">
        <v>0</v>
      </c>
      <c r="H101"/>
      <c r="I101"/>
      <c r="J101"/>
      <c r="K101"/>
      <c r="L101"/>
      <c r="M101"/>
      <c r="N101"/>
      <c r="O101"/>
      <c r="P101"/>
      <c r="Q101"/>
      <c r="R101"/>
      <c r="S101"/>
      <c r="T101"/>
      <c r="U101"/>
      <c r="V101"/>
      <c r="W101"/>
      <c r="X101"/>
    </row>
    <row r="102" spans="1:24">
      <c r="A102"/>
      <c r="B102"/>
      <c r="C102" s="729">
        <v>529160</v>
      </c>
      <c r="D102" s="780" t="s">
        <v>5953</v>
      </c>
      <c r="E102" s="837">
        <v>0</v>
      </c>
      <c r="F102" s="837">
        <v>0</v>
      </c>
      <c r="G102" s="1189">
        <v>0</v>
      </c>
      <c r="H102"/>
      <c r="I102"/>
      <c r="J102"/>
      <c r="K102"/>
      <c r="L102"/>
      <c r="M102"/>
      <c r="N102"/>
      <c r="O102"/>
      <c r="P102"/>
      <c r="Q102"/>
      <c r="R102"/>
      <c r="S102"/>
      <c r="T102"/>
      <c r="U102"/>
      <c r="V102"/>
      <c r="W102"/>
      <c r="X102"/>
    </row>
    <row r="103" spans="1:24">
      <c r="A103"/>
      <c r="B103"/>
      <c r="C103" s="729">
        <v>529500</v>
      </c>
      <c r="D103" s="780" t="s">
        <v>100</v>
      </c>
      <c r="E103" s="837">
        <v>60000</v>
      </c>
      <c r="F103" s="837">
        <v>56570.41</v>
      </c>
      <c r="G103" s="1189">
        <v>80000</v>
      </c>
      <c r="H103"/>
      <c r="I103"/>
      <c r="J103"/>
      <c r="K103"/>
      <c r="L103"/>
      <c r="M103"/>
      <c r="N103"/>
      <c r="O103"/>
      <c r="P103"/>
      <c r="Q103"/>
      <c r="R103"/>
      <c r="S103"/>
      <c r="T103"/>
      <c r="U103"/>
      <c r="V103"/>
      <c r="W103"/>
      <c r="X103"/>
    </row>
    <row r="104" spans="1:24">
      <c r="A104"/>
      <c r="B104"/>
      <c r="C104" s="729">
        <v>529510</v>
      </c>
      <c r="D104" s="780" t="s">
        <v>101</v>
      </c>
      <c r="E104" s="837">
        <v>400</v>
      </c>
      <c r="F104" s="837">
        <v>241.83999999999997</v>
      </c>
      <c r="G104" s="1189">
        <v>500</v>
      </c>
      <c r="H104"/>
      <c r="I104"/>
      <c r="J104"/>
      <c r="K104"/>
      <c r="L104"/>
      <c r="M104"/>
      <c r="N104"/>
      <c r="O104"/>
      <c r="P104"/>
      <c r="Q104"/>
      <c r="R104"/>
      <c r="S104"/>
      <c r="T104"/>
      <c r="U104"/>
      <c r="V104"/>
      <c r="W104"/>
      <c r="X104"/>
    </row>
    <row r="105" spans="1:24">
      <c r="A105"/>
      <c r="B105"/>
      <c r="C105" s="729">
        <v>529520</v>
      </c>
      <c r="D105" s="780" t="s">
        <v>102</v>
      </c>
      <c r="E105" s="837">
        <v>3600</v>
      </c>
      <c r="F105" s="837">
        <v>1524.05</v>
      </c>
      <c r="G105" s="1189">
        <v>2000</v>
      </c>
      <c r="H105"/>
      <c r="I105"/>
      <c r="J105"/>
      <c r="K105"/>
      <c r="L105"/>
      <c r="M105"/>
      <c r="N105"/>
      <c r="O105"/>
      <c r="P105"/>
      <c r="Q105"/>
      <c r="R105"/>
      <c r="S105"/>
      <c r="T105"/>
      <c r="U105"/>
      <c r="V105"/>
      <c r="W105"/>
      <c r="X105"/>
    </row>
    <row r="106" spans="1:24">
      <c r="A106"/>
      <c r="B106"/>
      <c r="C106" s="729">
        <v>529550</v>
      </c>
      <c r="D106" s="780" t="s">
        <v>103</v>
      </c>
      <c r="E106" s="837">
        <v>3600</v>
      </c>
      <c r="F106" s="837">
        <v>2663.89</v>
      </c>
      <c r="G106" s="1189">
        <v>3000</v>
      </c>
      <c r="H106"/>
      <c r="I106"/>
      <c r="J106"/>
      <c r="K106"/>
      <c r="L106"/>
      <c r="M106"/>
      <c r="N106"/>
      <c r="O106"/>
      <c r="P106"/>
      <c r="Q106"/>
      <c r="R106"/>
      <c r="S106"/>
      <c r="T106"/>
      <c r="U106"/>
      <c r="V106"/>
      <c r="W106"/>
      <c r="X106"/>
    </row>
    <row r="107" spans="1:24">
      <c r="A107"/>
      <c r="B107"/>
      <c r="C107" s="729" t="s">
        <v>7154</v>
      </c>
      <c r="D107" s="780" t="s">
        <v>7006</v>
      </c>
      <c r="E107" s="837">
        <v>0</v>
      </c>
      <c r="F107" s="837">
        <v>0</v>
      </c>
      <c r="G107" s="1189">
        <v>3577</v>
      </c>
      <c r="H107"/>
      <c r="I107"/>
      <c r="J107"/>
      <c r="K107"/>
      <c r="L107"/>
      <c r="M107"/>
      <c r="N107"/>
      <c r="O107"/>
      <c r="P107"/>
      <c r="Q107"/>
      <c r="R107"/>
      <c r="S107"/>
      <c r="T107"/>
      <c r="U107"/>
      <c r="V107"/>
      <c r="W107"/>
      <c r="X107"/>
    </row>
    <row r="108" spans="1:24">
      <c r="A108"/>
      <c r="B108"/>
      <c r="C108" s="729" t="s">
        <v>7155</v>
      </c>
      <c r="D108" s="780" t="s">
        <v>7006</v>
      </c>
      <c r="E108" s="837">
        <v>0</v>
      </c>
      <c r="F108" s="837">
        <v>0</v>
      </c>
      <c r="G108" s="1189">
        <v>301</v>
      </c>
      <c r="H108"/>
      <c r="I108"/>
      <c r="J108"/>
      <c r="K108"/>
      <c r="L108"/>
      <c r="M108"/>
      <c r="N108"/>
      <c r="O108"/>
      <c r="P108"/>
      <c r="Q108"/>
      <c r="R108"/>
      <c r="S108"/>
      <c r="T108"/>
      <c r="U108"/>
      <c r="V108"/>
      <c r="W108"/>
      <c r="X108"/>
    </row>
    <row r="109" spans="1:24">
      <c r="A109"/>
      <c r="B109" s="527" t="s">
        <v>6627</v>
      </c>
      <c r="C109" s="527"/>
      <c r="D109" s="527"/>
      <c r="E109" s="997">
        <v>2326454</v>
      </c>
      <c r="F109" s="997">
        <v>1864737.32</v>
      </c>
      <c r="G109" s="1189">
        <v>2706669</v>
      </c>
      <c r="H109"/>
      <c r="I109"/>
      <c r="J109"/>
      <c r="K109"/>
      <c r="L109"/>
      <c r="M109"/>
      <c r="N109"/>
      <c r="O109"/>
      <c r="P109"/>
      <c r="Q109"/>
      <c r="R109"/>
      <c r="S109"/>
      <c r="T109"/>
      <c r="U109"/>
      <c r="V109"/>
      <c r="W109"/>
      <c r="X109"/>
    </row>
    <row r="110" spans="1:24">
      <c r="A110"/>
      <c r="B110" t="s">
        <v>6628</v>
      </c>
      <c r="C110" s="729">
        <v>536760</v>
      </c>
      <c r="D110" s="780" t="s">
        <v>2872</v>
      </c>
      <c r="E110" s="837">
        <v>280</v>
      </c>
      <c r="F110" s="837">
        <v>1936.78</v>
      </c>
      <c r="G110" s="1189">
        <v>0</v>
      </c>
      <c r="H110"/>
      <c r="I110"/>
      <c r="J110"/>
      <c r="K110"/>
      <c r="L110"/>
      <c r="M110"/>
      <c r="N110"/>
      <c r="O110"/>
      <c r="P110"/>
      <c r="Q110"/>
      <c r="R110"/>
      <c r="S110"/>
      <c r="T110"/>
      <c r="U110"/>
      <c r="V110"/>
      <c r="W110"/>
      <c r="X110"/>
    </row>
    <row r="111" spans="1:24">
      <c r="A111"/>
      <c r="B111"/>
      <c r="C111" s="729">
        <v>536761</v>
      </c>
      <c r="D111" s="780" t="s">
        <v>6868</v>
      </c>
      <c r="E111" s="837">
        <v>0</v>
      </c>
      <c r="F111" s="837">
        <v>0</v>
      </c>
      <c r="G111" s="1189">
        <v>3528</v>
      </c>
      <c r="H111"/>
      <c r="I111"/>
      <c r="J111"/>
      <c r="K111"/>
      <c r="L111"/>
      <c r="M111"/>
      <c r="N111"/>
      <c r="O111"/>
      <c r="P111"/>
      <c r="Q111"/>
      <c r="R111"/>
      <c r="S111"/>
      <c r="T111"/>
      <c r="U111"/>
      <c r="V111"/>
      <c r="W111"/>
      <c r="X111"/>
    </row>
    <row r="112" spans="1:24">
      <c r="A112"/>
      <c r="B112"/>
      <c r="C112" s="729">
        <v>536840</v>
      </c>
      <c r="D112" s="780" t="s">
        <v>228</v>
      </c>
      <c r="E112" s="837">
        <v>34828</v>
      </c>
      <c r="F112" s="837">
        <v>34828</v>
      </c>
      <c r="G112" s="1189">
        <v>489045</v>
      </c>
      <c r="H112"/>
      <c r="I112"/>
      <c r="J112"/>
      <c r="K112"/>
      <c r="L112"/>
      <c r="M112"/>
      <c r="N112"/>
      <c r="O112"/>
      <c r="P112"/>
      <c r="Q112"/>
      <c r="R112"/>
      <c r="S112"/>
      <c r="T112"/>
      <c r="U112"/>
      <c r="V112"/>
      <c r="W112"/>
      <c r="X112"/>
    </row>
    <row r="113" spans="1:24">
      <c r="A113"/>
      <c r="B113"/>
      <c r="C113" s="729">
        <v>536910</v>
      </c>
      <c r="D113" s="780" t="s">
        <v>126</v>
      </c>
      <c r="E113" s="837">
        <v>0</v>
      </c>
      <c r="F113" s="837">
        <v>941.58999999999992</v>
      </c>
      <c r="G113" s="1189">
        <v>2000</v>
      </c>
      <c r="H113"/>
      <c r="I113"/>
      <c r="J113"/>
      <c r="K113"/>
      <c r="L113"/>
      <c r="M113"/>
      <c r="N113"/>
      <c r="O113"/>
      <c r="P113"/>
      <c r="Q113"/>
      <c r="R113"/>
      <c r="S113"/>
      <c r="T113"/>
      <c r="U113"/>
      <c r="V113"/>
      <c r="W113"/>
      <c r="X113"/>
    </row>
    <row r="114" spans="1:24">
      <c r="A114"/>
      <c r="B114"/>
      <c r="C114" s="729">
        <v>537020</v>
      </c>
      <c r="D114" s="780" t="s">
        <v>83</v>
      </c>
      <c r="E114" s="837">
        <v>65124</v>
      </c>
      <c r="F114" s="837">
        <v>14541.119999999999</v>
      </c>
      <c r="G114" s="1189">
        <v>55399</v>
      </c>
      <c r="H114"/>
      <c r="I114"/>
      <c r="J114"/>
      <c r="K114"/>
      <c r="L114"/>
      <c r="M114"/>
      <c r="N114"/>
      <c r="O114"/>
      <c r="P114"/>
      <c r="Q114"/>
      <c r="R114"/>
      <c r="S114"/>
      <c r="T114"/>
      <c r="U114"/>
      <c r="V114"/>
      <c r="W114"/>
      <c r="X114"/>
    </row>
    <row r="115" spans="1:24">
      <c r="A115"/>
      <c r="B115"/>
      <c r="C115" s="729">
        <v>537080</v>
      </c>
      <c r="D115" s="780" t="s">
        <v>84</v>
      </c>
      <c r="E115" s="837">
        <v>19115</v>
      </c>
      <c r="F115" s="837">
        <v>11825.09</v>
      </c>
      <c r="G115" s="1189">
        <v>29189</v>
      </c>
      <c r="H115"/>
      <c r="I115"/>
      <c r="J115"/>
      <c r="K115"/>
      <c r="L115"/>
      <c r="M115"/>
      <c r="N115"/>
      <c r="O115"/>
      <c r="P115"/>
      <c r="Q115"/>
      <c r="R115"/>
      <c r="S115"/>
      <c r="T115"/>
      <c r="U115"/>
      <c r="V115"/>
      <c r="W115"/>
      <c r="X115"/>
    </row>
    <row r="116" spans="1:24">
      <c r="A116"/>
      <c r="B116"/>
      <c r="C116" s="729">
        <v>537090</v>
      </c>
      <c r="D116" s="780" t="s">
        <v>85</v>
      </c>
      <c r="E116" s="837">
        <v>79290</v>
      </c>
      <c r="F116" s="837">
        <v>61053.479999999996</v>
      </c>
      <c r="G116" s="1189">
        <v>98650</v>
      </c>
      <c r="H116"/>
      <c r="I116"/>
      <c r="J116"/>
      <c r="K116"/>
      <c r="L116"/>
      <c r="M116"/>
      <c r="N116"/>
      <c r="O116"/>
      <c r="P116"/>
      <c r="Q116"/>
      <c r="R116"/>
      <c r="S116"/>
      <c r="T116"/>
      <c r="U116"/>
      <c r="V116"/>
      <c r="W116"/>
      <c r="X116"/>
    </row>
    <row r="117" spans="1:24">
      <c r="A117"/>
      <c r="B117"/>
      <c r="C117" s="729">
        <v>537120</v>
      </c>
      <c r="D117" s="780" t="s">
        <v>113</v>
      </c>
      <c r="E117" s="837">
        <v>0</v>
      </c>
      <c r="F117" s="837">
        <v>156897</v>
      </c>
      <c r="G117" s="1189">
        <v>80000</v>
      </c>
      <c r="H117"/>
      <c r="I117"/>
      <c r="J117"/>
      <c r="K117"/>
      <c r="L117"/>
      <c r="M117"/>
      <c r="N117"/>
      <c r="O117"/>
      <c r="P117"/>
      <c r="Q117"/>
      <c r="R117"/>
      <c r="S117"/>
      <c r="T117"/>
      <c r="U117"/>
      <c r="V117"/>
      <c r="W117"/>
      <c r="X117"/>
    </row>
    <row r="118" spans="1:24">
      <c r="A118"/>
      <c r="B118" s="527" t="s">
        <v>6629</v>
      </c>
      <c r="C118" s="527"/>
      <c r="D118" s="527"/>
      <c r="E118" s="997">
        <v>198637</v>
      </c>
      <c r="F118" s="997">
        <v>282023.06</v>
      </c>
      <c r="G118" s="1189">
        <v>757811</v>
      </c>
      <c r="H118"/>
      <c r="I118"/>
      <c r="J118"/>
      <c r="K118"/>
      <c r="L118"/>
      <c r="M118"/>
      <c r="N118"/>
      <c r="O118"/>
      <c r="P118"/>
      <c r="Q118"/>
      <c r="R118"/>
      <c r="S118"/>
      <c r="T118"/>
      <c r="U118"/>
      <c r="V118"/>
      <c r="W118"/>
      <c r="X118"/>
    </row>
    <row r="119" spans="1:24">
      <c r="A119"/>
      <c r="B119" s="527" t="s">
        <v>460</v>
      </c>
      <c r="C119" s="1190">
        <v>546160</v>
      </c>
      <c r="D119" s="1191" t="s">
        <v>2139</v>
      </c>
      <c r="E119" s="997">
        <v>17606</v>
      </c>
      <c r="F119" s="997">
        <v>0</v>
      </c>
      <c r="G119" s="1189">
        <v>0</v>
      </c>
      <c r="H119"/>
      <c r="I119"/>
      <c r="J119"/>
      <c r="K119"/>
      <c r="L119"/>
      <c r="M119"/>
      <c r="N119"/>
      <c r="O119"/>
      <c r="P119"/>
      <c r="Q119"/>
      <c r="R119"/>
      <c r="S119"/>
      <c r="T119"/>
      <c r="U119"/>
      <c r="V119"/>
      <c r="W119"/>
      <c r="X119"/>
    </row>
    <row r="120" spans="1:24">
      <c r="A120"/>
      <c r="B120" s="527" t="s">
        <v>6630</v>
      </c>
      <c r="C120" s="527"/>
      <c r="D120" s="527"/>
      <c r="E120" s="997">
        <v>17606</v>
      </c>
      <c r="F120" s="997">
        <v>0</v>
      </c>
      <c r="G120" s="1189">
        <v>0</v>
      </c>
      <c r="H120"/>
      <c r="I120"/>
      <c r="J120"/>
      <c r="K120"/>
      <c r="L120"/>
      <c r="M120"/>
      <c r="N120"/>
      <c r="O120"/>
      <c r="P120"/>
      <c r="Q120"/>
      <c r="R120"/>
      <c r="S120"/>
      <c r="T120"/>
      <c r="U120"/>
      <c r="V120"/>
      <c r="W120"/>
      <c r="X120"/>
    </row>
    <row r="121" spans="1:24">
      <c r="A121"/>
      <c r="B121" t="s">
        <v>6631</v>
      </c>
      <c r="C121" s="729">
        <v>551000</v>
      </c>
      <c r="D121" s="780" t="s">
        <v>451</v>
      </c>
      <c r="E121" s="837">
        <v>1400000</v>
      </c>
      <c r="F121" s="837">
        <v>1400000</v>
      </c>
      <c r="G121" s="1189">
        <v>800000</v>
      </c>
      <c r="H121"/>
      <c r="I121"/>
      <c r="J121"/>
      <c r="K121"/>
      <c r="L121"/>
      <c r="M121"/>
      <c r="N121"/>
      <c r="O121"/>
      <c r="P121"/>
      <c r="Q121"/>
      <c r="R121"/>
      <c r="S121"/>
      <c r="T121"/>
      <c r="U121"/>
      <c r="V121"/>
      <c r="W121"/>
      <c r="X121"/>
    </row>
    <row r="122" spans="1:24">
      <c r="A122"/>
      <c r="B122" s="527" t="s">
        <v>6632</v>
      </c>
      <c r="C122" s="527"/>
      <c r="D122" s="527"/>
      <c r="E122" s="997">
        <v>1400000</v>
      </c>
      <c r="F122" s="997">
        <v>1400000</v>
      </c>
      <c r="G122" s="1189">
        <v>800000</v>
      </c>
      <c r="H122"/>
      <c r="I122"/>
      <c r="J122"/>
      <c r="K122"/>
      <c r="L122"/>
      <c r="M122"/>
      <c r="N122"/>
      <c r="O122"/>
      <c r="P122"/>
      <c r="Q122"/>
      <c r="R122"/>
      <c r="S122"/>
      <c r="T122"/>
      <c r="U122"/>
      <c r="V122"/>
      <c r="W122"/>
      <c r="X122"/>
    </row>
    <row r="123" spans="1:24">
      <c r="A123" s="777" t="s">
        <v>6556</v>
      </c>
      <c r="B123" s="777"/>
      <c r="C123" s="777"/>
      <c r="D123" s="777"/>
      <c r="E123" s="838">
        <v>6711965</v>
      </c>
      <c r="F123" s="838">
        <v>6403732.3300000019</v>
      </c>
      <c r="G123" s="1188">
        <v>7787877</v>
      </c>
      <c r="H123"/>
      <c r="I123"/>
      <c r="J123"/>
      <c r="K123"/>
      <c r="L123"/>
      <c r="M123"/>
      <c r="N123"/>
      <c r="O123"/>
      <c r="P123"/>
      <c r="Q123"/>
      <c r="R123"/>
      <c r="S123"/>
      <c r="T123"/>
      <c r="U123"/>
      <c r="V123"/>
      <c r="W123"/>
      <c r="X123"/>
    </row>
    <row r="124" spans="1:24">
      <c r="A124" t="s">
        <v>117</v>
      </c>
      <c r="B124" t="s">
        <v>48</v>
      </c>
      <c r="C124" s="729">
        <v>510040</v>
      </c>
      <c r="D124" s="780" t="s">
        <v>461</v>
      </c>
      <c r="E124" s="837">
        <v>732147</v>
      </c>
      <c r="F124" s="837">
        <v>710027.74</v>
      </c>
      <c r="G124" s="1189">
        <v>807591</v>
      </c>
      <c r="H124"/>
      <c r="I124"/>
      <c r="J124"/>
      <c r="K124"/>
      <c r="L124"/>
      <c r="M124"/>
      <c r="N124"/>
      <c r="O124"/>
      <c r="P124"/>
      <c r="Q124"/>
      <c r="R124"/>
      <c r="S124"/>
      <c r="T124"/>
      <c r="U124"/>
      <c r="V124"/>
      <c r="W124"/>
      <c r="X124"/>
    </row>
    <row r="125" spans="1:24">
      <c r="A125"/>
      <c r="B125"/>
      <c r="C125" s="729">
        <v>510200</v>
      </c>
      <c r="D125" s="780" t="s">
        <v>462</v>
      </c>
      <c r="E125" s="837">
        <v>0</v>
      </c>
      <c r="F125" s="837">
        <v>0</v>
      </c>
      <c r="G125" s="1189">
        <v>0</v>
      </c>
      <c r="H125"/>
      <c r="I125"/>
      <c r="J125"/>
      <c r="K125"/>
      <c r="L125"/>
      <c r="M125"/>
      <c r="N125"/>
      <c r="O125"/>
      <c r="P125"/>
      <c r="Q125"/>
      <c r="R125"/>
      <c r="S125"/>
      <c r="T125"/>
      <c r="U125"/>
      <c r="V125"/>
      <c r="W125"/>
      <c r="X125"/>
    </row>
    <row r="126" spans="1:24">
      <c r="A126"/>
      <c r="B126"/>
      <c r="C126" s="729">
        <v>510420</v>
      </c>
      <c r="D126" s="780" t="s">
        <v>464</v>
      </c>
      <c r="E126" s="837">
        <v>0</v>
      </c>
      <c r="F126" s="837">
        <v>0</v>
      </c>
      <c r="G126" s="1189">
        <v>0</v>
      </c>
      <c r="H126"/>
      <c r="I126"/>
      <c r="J126"/>
      <c r="K126"/>
      <c r="L126"/>
      <c r="M126"/>
      <c r="N126"/>
      <c r="O126"/>
      <c r="P126"/>
      <c r="Q126"/>
      <c r="R126"/>
      <c r="S126"/>
      <c r="T126"/>
      <c r="U126"/>
      <c r="V126"/>
      <c r="W126"/>
      <c r="X126"/>
    </row>
    <row r="127" spans="1:24">
      <c r="A127"/>
      <c r="B127"/>
      <c r="C127" s="729">
        <v>510440</v>
      </c>
      <c r="D127" s="780" t="s">
        <v>465</v>
      </c>
      <c r="E127" s="837">
        <v>40000</v>
      </c>
      <c r="F127" s="837">
        <v>56998.399999999994</v>
      </c>
      <c r="G127" s="1189">
        <v>29500</v>
      </c>
      <c r="H127"/>
      <c r="I127"/>
      <c r="J127"/>
      <c r="K127"/>
      <c r="L127"/>
      <c r="M127"/>
      <c r="N127"/>
      <c r="O127"/>
      <c r="P127"/>
      <c r="Q127"/>
      <c r="R127"/>
      <c r="S127"/>
      <c r="T127"/>
      <c r="U127"/>
      <c r="V127"/>
      <c r="W127"/>
      <c r="X127"/>
    </row>
    <row r="128" spans="1:24">
      <c r="A128"/>
      <c r="B128"/>
      <c r="C128" s="729">
        <v>513000</v>
      </c>
      <c r="D128" s="780" t="s">
        <v>469</v>
      </c>
      <c r="E128" s="837">
        <v>113715</v>
      </c>
      <c r="F128" s="837">
        <v>110008.38999999997</v>
      </c>
      <c r="G128" s="1189">
        <v>300799</v>
      </c>
      <c r="H128"/>
      <c r="I128"/>
      <c r="J128"/>
      <c r="K128"/>
      <c r="L128"/>
      <c r="M128"/>
      <c r="N128"/>
      <c r="O128"/>
      <c r="P128"/>
      <c r="Q128"/>
      <c r="R128"/>
      <c r="S128"/>
      <c r="T128"/>
      <c r="U128"/>
      <c r="V128"/>
      <c r="W128"/>
      <c r="X128"/>
    </row>
    <row r="129" spans="1:24">
      <c r="A129"/>
      <c r="B129"/>
      <c r="C129" s="729">
        <v>513120</v>
      </c>
      <c r="D129" s="780" t="s">
        <v>471</v>
      </c>
      <c r="E129" s="837">
        <v>41833</v>
      </c>
      <c r="F129" s="837">
        <v>42387.020000000004</v>
      </c>
      <c r="G129" s="1189">
        <v>45726</v>
      </c>
      <c r="H129"/>
      <c r="I129"/>
      <c r="J129"/>
      <c r="K129"/>
      <c r="L129"/>
      <c r="M129"/>
      <c r="N129"/>
      <c r="O129"/>
      <c r="P129"/>
      <c r="Q129"/>
      <c r="R129"/>
      <c r="S129"/>
      <c r="T129"/>
      <c r="U129"/>
      <c r="V129"/>
      <c r="W129"/>
      <c r="X129"/>
    </row>
    <row r="130" spans="1:24">
      <c r="A130"/>
      <c r="B130"/>
      <c r="C130" s="729">
        <v>513140</v>
      </c>
      <c r="D130" s="780" t="s">
        <v>472</v>
      </c>
      <c r="E130" s="837">
        <v>10616</v>
      </c>
      <c r="F130" s="837">
        <v>11102.15</v>
      </c>
      <c r="G130" s="1189">
        <v>11709</v>
      </c>
      <c r="H130"/>
      <c r="I130"/>
      <c r="J130"/>
      <c r="K130"/>
      <c r="L130"/>
      <c r="M130"/>
      <c r="N130"/>
      <c r="O130"/>
      <c r="P130"/>
      <c r="Q130"/>
      <c r="R130"/>
      <c r="S130"/>
      <c r="T130"/>
      <c r="U130"/>
      <c r="V130"/>
      <c r="W130"/>
      <c r="X130"/>
    </row>
    <row r="131" spans="1:24">
      <c r="A131"/>
      <c r="B131"/>
      <c r="C131" s="729">
        <v>515040</v>
      </c>
      <c r="D131" s="780" t="s">
        <v>473</v>
      </c>
      <c r="E131" s="837">
        <v>58416</v>
      </c>
      <c r="F131" s="837">
        <v>56900.79</v>
      </c>
      <c r="G131" s="1189">
        <v>44484</v>
      </c>
      <c r="H131"/>
      <c r="I131"/>
      <c r="J131"/>
      <c r="K131"/>
      <c r="L131"/>
      <c r="M131"/>
      <c r="N131"/>
      <c r="O131"/>
      <c r="P131"/>
      <c r="Q131"/>
      <c r="R131"/>
      <c r="S131"/>
      <c r="T131"/>
      <c r="U131"/>
      <c r="V131"/>
      <c r="W131"/>
      <c r="X131"/>
    </row>
    <row r="132" spans="1:24">
      <c r="A132"/>
      <c r="B132"/>
      <c r="C132" s="729">
        <v>515100</v>
      </c>
      <c r="D132" s="780" t="s">
        <v>474</v>
      </c>
      <c r="E132" s="837">
        <v>400</v>
      </c>
      <c r="F132" s="837">
        <v>355.08999999999992</v>
      </c>
      <c r="G132" s="1189">
        <v>385</v>
      </c>
      <c r="H132"/>
      <c r="I132"/>
      <c r="J132"/>
      <c r="K132"/>
      <c r="L132"/>
      <c r="M132"/>
      <c r="N132"/>
      <c r="O132"/>
      <c r="P132"/>
      <c r="Q132"/>
      <c r="R132"/>
      <c r="S132"/>
      <c r="T132"/>
      <c r="U132"/>
      <c r="V132"/>
      <c r="W132"/>
      <c r="X132"/>
    </row>
    <row r="133" spans="1:24">
      <c r="A133"/>
      <c r="B133"/>
      <c r="C133" s="729">
        <v>515120</v>
      </c>
      <c r="D133" s="780" t="s">
        <v>475</v>
      </c>
      <c r="E133" s="837">
        <v>6941</v>
      </c>
      <c r="F133" s="837">
        <v>6363.2300000000005</v>
      </c>
      <c r="G133" s="1189">
        <v>7655</v>
      </c>
      <c r="H133"/>
      <c r="I133"/>
      <c r="J133"/>
      <c r="K133"/>
      <c r="L133"/>
      <c r="M133"/>
      <c r="N133"/>
      <c r="O133"/>
      <c r="P133"/>
      <c r="Q133"/>
      <c r="R133"/>
      <c r="S133"/>
      <c r="T133"/>
      <c r="U133"/>
      <c r="V133"/>
      <c r="W133"/>
      <c r="X133"/>
    </row>
    <row r="134" spans="1:24">
      <c r="A134"/>
      <c r="B134"/>
      <c r="C134" s="729">
        <v>515160</v>
      </c>
      <c r="D134" s="780" t="s">
        <v>476</v>
      </c>
      <c r="E134" s="837">
        <v>955</v>
      </c>
      <c r="F134" s="837">
        <v>815.79</v>
      </c>
      <c r="G134" s="1189">
        <v>860</v>
      </c>
      <c r="H134"/>
      <c r="I134"/>
      <c r="J134"/>
      <c r="K134"/>
      <c r="L134"/>
      <c r="M134"/>
      <c r="N134"/>
      <c r="O134"/>
      <c r="P134"/>
      <c r="Q134"/>
      <c r="R134"/>
      <c r="S134"/>
      <c r="T134"/>
      <c r="U134"/>
      <c r="V134"/>
      <c r="W134"/>
      <c r="X134"/>
    </row>
    <row r="135" spans="1:24">
      <c r="A135"/>
      <c r="B135"/>
      <c r="C135" s="729">
        <v>515260</v>
      </c>
      <c r="D135" s="780" t="s">
        <v>479</v>
      </c>
      <c r="E135" s="837">
        <v>2198</v>
      </c>
      <c r="F135" s="837">
        <v>1806.47</v>
      </c>
      <c r="G135" s="1189">
        <v>2155</v>
      </c>
      <c r="H135"/>
      <c r="I135"/>
      <c r="J135"/>
      <c r="K135"/>
      <c r="L135"/>
      <c r="M135"/>
      <c r="N135"/>
      <c r="O135"/>
      <c r="P135"/>
      <c r="Q135"/>
      <c r="R135"/>
      <c r="S135"/>
      <c r="T135"/>
      <c r="U135"/>
      <c r="V135"/>
      <c r="W135"/>
      <c r="X135"/>
    </row>
    <row r="136" spans="1:24">
      <c r="A136"/>
      <c r="B136"/>
      <c r="C136" s="729">
        <v>518010</v>
      </c>
      <c r="D136" s="780" t="s">
        <v>481</v>
      </c>
      <c r="E136" s="837">
        <v>6500</v>
      </c>
      <c r="F136" s="837">
        <v>6204.8899999999994</v>
      </c>
      <c r="G136" s="1189">
        <v>6500</v>
      </c>
      <c r="H136"/>
      <c r="I136"/>
      <c r="J136"/>
      <c r="K136"/>
      <c r="L136"/>
      <c r="M136"/>
      <c r="N136"/>
      <c r="O136"/>
      <c r="P136"/>
      <c r="Q136"/>
      <c r="R136"/>
      <c r="S136"/>
      <c r="T136"/>
      <c r="U136"/>
      <c r="V136"/>
      <c r="W136"/>
      <c r="X136"/>
    </row>
    <row r="137" spans="1:24">
      <c r="A137"/>
      <c r="B137"/>
      <c r="C137" s="729">
        <v>518020</v>
      </c>
      <c r="D137" s="780" t="s">
        <v>482</v>
      </c>
      <c r="E137" s="837">
        <v>0</v>
      </c>
      <c r="F137" s="837">
        <v>45.65</v>
      </c>
      <c r="G137" s="1189">
        <v>0</v>
      </c>
      <c r="H137"/>
      <c r="I137"/>
      <c r="J137"/>
      <c r="K137"/>
      <c r="L137"/>
      <c r="M137"/>
      <c r="N137"/>
      <c r="O137"/>
      <c r="P137"/>
      <c r="Q137"/>
      <c r="R137"/>
      <c r="S137"/>
      <c r="T137"/>
      <c r="U137"/>
      <c r="V137"/>
      <c r="W137"/>
      <c r="X137"/>
    </row>
    <row r="138" spans="1:24">
      <c r="A138"/>
      <c r="B138" s="527" t="s">
        <v>6625</v>
      </c>
      <c r="C138" s="527"/>
      <c r="D138" s="527"/>
      <c r="E138" s="997">
        <v>1013721</v>
      </c>
      <c r="F138" s="997">
        <v>1003015.6100000001</v>
      </c>
      <c r="G138" s="1189">
        <v>1257364</v>
      </c>
      <c r="H138"/>
      <c r="I138"/>
      <c r="J138"/>
      <c r="K138"/>
      <c r="L138"/>
      <c r="M138"/>
      <c r="N138"/>
      <c r="O138"/>
      <c r="P138"/>
      <c r="Q138"/>
      <c r="R138"/>
      <c r="S138"/>
      <c r="T138"/>
      <c r="U138"/>
      <c r="V138"/>
      <c r="W138"/>
      <c r="X138"/>
    </row>
    <row r="139" spans="1:24">
      <c r="A139"/>
      <c r="B139" t="s">
        <v>6626</v>
      </c>
      <c r="C139" s="729">
        <v>520115</v>
      </c>
      <c r="D139" s="780" t="s">
        <v>49</v>
      </c>
      <c r="E139" s="837">
        <v>350</v>
      </c>
      <c r="F139" s="837">
        <v>167.68</v>
      </c>
      <c r="G139" s="1189">
        <v>1000</v>
      </c>
      <c r="H139"/>
      <c r="I139"/>
      <c r="J139"/>
      <c r="K139"/>
      <c r="L139"/>
      <c r="M139"/>
      <c r="N139"/>
      <c r="O139"/>
      <c r="P139"/>
      <c r="Q139"/>
      <c r="R139"/>
      <c r="S139"/>
      <c r="T139"/>
      <c r="U139"/>
      <c r="V139"/>
      <c r="W139"/>
      <c r="X139"/>
    </row>
    <row r="140" spans="1:24">
      <c r="A140"/>
      <c r="B140"/>
      <c r="C140" s="729">
        <v>520220</v>
      </c>
      <c r="D140" s="780" t="s">
        <v>1792</v>
      </c>
      <c r="E140" s="837">
        <v>2000</v>
      </c>
      <c r="F140" s="837">
        <v>0</v>
      </c>
      <c r="G140" s="1189">
        <v>1000</v>
      </c>
      <c r="H140"/>
      <c r="I140"/>
      <c r="J140"/>
      <c r="K140"/>
      <c r="L140"/>
      <c r="M140"/>
      <c r="N140"/>
      <c r="O140"/>
      <c r="P140"/>
      <c r="Q140"/>
      <c r="R140"/>
      <c r="S140"/>
      <c r="T140"/>
      <c r="U140"/>
      <c r="V140"/>
      <c r="W140"/>
      <c r="X140"/>
    </row>
    <row r="141" spans="1:24">
      <c r="A141"/>
      <c r="B141"/>
      <c r="C141" s="729">
        <v>520230</v>
      </c>
      <c r="D141" s="780" t="s">
        <v>50</v>
      </c>
      <c r="E141" s="837">
        <v>2000</v>
      </c>
      <c r="F141" s="837">
        <v>1961.1200000000001</v>
      </c>
      <c r="G141" s="1189">
        <v>1800</v>
      </c>
      <c r="H141"/>
      <c r="I141"/>
      <c r="J141"/>
      <c r="K141"/>
      <c r="L141"/>
      <c r="M141"/>
      <c r="N141"/>
      <c r="O141"/>
      <c r="P141"/>
      <c r="Q141"/>
      <c r="R141"/>
      <c r="S141"/>
      <c r="T141"/>
      <c r="U141"/>
      <c r="V141"/>
      <c r="W141"/>
      <c r="X141"/>
    </row>
    <row r="142" spans="1:24">
      <c r="A142"/>
      <c r="B142"/>
      <c r="C142" s="729">
        <v>520360</v>
      </c>
      <c r="D142" s="780" t="s">
        <v>2917</v>
      </c>
      <c r="E142" s="837">
        <v>0</v>
      </c>
      <c r="F142" s="837">
        <v>1641.96</v>
      </c>
      <c r="G142" s="1189">
        <v>0</v>
      </c>
      <c r="H142"/>
      <c r="I142"/>
      <c r="J142"/>
      <c r="K142"/>
      <c r="L142"/>
      <c r="M142"/>
      <c r="N142"/>
      <c r="O142"/>
      <c r="P142"/>
      <c r="Q142"/>
      <c r="R142"/>
      <c r="S142"/>
      <c r="T142"/>
      <c r="U142"/>
      <c r="V142"/>
      <c r="W142"/>
      <c r="X142"/>
    </row>
    <row r="143" spans="1:24">
      <c r="A143"/>
      <c r="B143"/>
      <c r="C143" s="729">
        <v>520705</v>
      </c>
      <c r="D143" s="780" t="s">
        <v>53</v>
      </c>
      <c r="E143" s="837">
        <v>0</v>
      </c>
      <c r="F143" s="837">
        <v>356.55</v>
      </c>
      <c r="G143" s="1189">
        <v>0</v>
      </c>
      <c r="H143"/>
      <c r="I143"/>
      <c r="J143"/>
      <c r="K143"/>
      <c r="L143"/>
      <c r="M143"/>
      <c r="N143"/>
      <c r="O143"/>
      <c r="P143"/>
      <c r="Q143"/>
      <c r="R143"/>
      <c r="S143"/>
      <c r="T143"/>
      <c r="U143"/>
      <c r="V143"/>
      <c r="W143"/>
      <c r="X143"/>
    </row>
    <row r="144" spans="1:24">
      <c r="A144"/>
      <c r="B144"/>
      <c r="C144" s="729">
        <v>523100</v>
      </c>
      <c r="D144" s="780" t="s">
        <v>61</v>
      </c>
      <c r="E144" s="837">
        <v>15000</v>
      </c>
      <c r="F144" s="837">
        <v>12425</v>
      </c>
      <c r="G144" s="1189">
        <v>9000</v>
      </c>
      <c r="H144"/>
      <c r="I144"/>
      <c r="J144"/>
      <c r="K144"/>
      <c r="L144"/>
      <c r="M144"/>
      <c r="N144"/>
      <c r="O144"/>
      <c r="P144"/>
      <c r="Q144"/>
      <c r="R144"/>
      <c r="S144"/>
      <c r="T144"/>
      <c r="U144"/>
      <c r="V144"/>
      <c r="W144"/>
      <c r="X144"/>
    </row>
    <row r="145" spans="1:24">
      <c r="A145"/>
      <c r="B145"/>
      <c r="C145" s="729">
        <v>523640</v>
      </c>
      <c r="D145" s="780" t="s">
        <v>109</v>
      </c>
      <c r="E145" s="837">
        <v>0</v>
      </c>
      <c r="F145" s="837">
        <v>5946.26</v>
      </c>
      <c r="G145" s="1189">
        <v>3000</v>
      </c>
      <c r="H145"/>
      <c r="I145"/>
      <c r="J145"/>
      <c r="K145"/>
      <c r="L145"/>
      <c r="M145"/>
      <c r="N145"/>
      <c r="O145"/>
      <c r="P145"/>
      <c r="Q145"/>
      <c r="R145"/>
      <c r="S145"/>
      <c r="T145"/>
      <c r="U145"/>
      <c r="V145"/>
      <c r="W145"/>
      <c r="X145"/>
    </row>
    <row r="146" spans="1:24">
      <c r="A146"/>
      <c r="B146"/>
      <c r="C146" s="729">
        <v>523680</v>
      </c>
      <c r="D146" s="780" t="s">
        <v>65</v>
      </c>
      <c r="E146" s="837">
        <v>2000</v>
      </c>
      <c r="F146" s="837">
        <v>0</v>
      </c>
      <c r="G146" s="1189">
        <v>0</v>
      </c>
      <c r="H146"/>
      <c r="I146"/>
      <c r="J146"/>
      <c r="K146"/>
      <c r="L146"/>
      <c r="M146"/>
      <c r="N146"/>
      <c r="O146"/>
      <c r="P146"/>
      <c r="Q146"/>
      <c r="R146"/>
      <c r="S146"/>
      <c r="T146"/>
      <c r="U146"/>
      <c r="V146"/>
      <c r="W146"/>
      <c r="X146"/>
    </row>
    <row r="147" spans="1:24">
      <c r="A147"/>
      <c r="B147"/>
      <c r="C147" s="729">
        <v>523700</v>
      </c>
      <c r="D147" s="780" t="s">
        <v>66</v>
      </c>
      <c r="E147" s="837">
        <v>1000</v>
      </c>
      <c r="F147" s="837">
        <v>2879.6499999999996</v>
      </c>
      <c r="G147" s="1189">
        <v>2000</v>
      </c>
      <c r="H147"/>
      <c r="I147"/>
      <c r="J147"/>
      <c r="K147"/>
      <c r="L147"/>
      <c r="M147"/>
      <c r="N147"/>
      <c r="O147"/>
      <c r="P147"/>
      <c r="Q147"/>
      <c r="R147"/>
      <c r="S147"/>
      <c r="T147"/>
      <c r="U147"/>
      <c r="V147"/>
      <c r="W147"/>
      <c r="X147"/>
    </row>
    <row r="148" spans="1:24">
      <c r="A148"/>
      <c r="B148"/>
      <c r="C148" s="729">
        <v>523760</v>
      </c>
      <c r="D148" s="780" t="s">
        <v>2835</v>
      </c>
      <c r="E148" s="837">
        <v>0</v>
      </c>
      <c r="F148" s="837">
        <v>0</v>
      </c>
      <c r="G148" s="1189">
        <v>0</v>
      </c>
      <c r="H148"/>
      <c r="I148"/>
      <c r="J148"/>
      <c r="K148"/>
      <c r="L148"/>
      <c r="M148"/>
      <c r="N148"/>
      <c r="O148"/>
      <c r="P148"/>
      <c r="Q148"/>
      <c r="R148"/>
      <c r="S148"/>
      <c r="T148"/>
      <c r="U148"/>
      <c r="V148"/>
      <c r="W148"/>
      <c r="X148"/>
    </row>
    <row r="149" spans="1:24">
      <c r="A149"/>
      <c r="B149"/>
      <c r="C149" s="729">
        <v>523800</v>
      </c>
      <c r="D149" s="780" t="s">
        <v>67</v>
      </c>
      <c r="E149" s="837">
        <v>0</v>
      </c>
      <c r="F149" s="837">
        <v>0</v>
      </c>
      <c r="G149" s="1189">
        <v>0</v>
      </c>
      <c r="H149"/>
      <c r="I149"/>
      <c r="J149"/>
      <c r="K149"/>
      <c r="L149"/>
      <c r="M149"/>
      <c r="N149"/>
      <c r="O149"/>
      <c r="P149"/>
      <c r="Q149"/>
      <c r="R149"/>
      <c r="S149"/>
      <c r="T149"/>
      <c r="U149"/>
      <c r="V149"/>
      <c r="W149"/>
      <c r="X149"/>
    </row>
    <row r="150" spans="1:24">
      <c r="A150"/>
      <c r="B150"/>
      <c r="C150" s="729">
        <v>523820</v>
      </c>
      <c r="D150" s="780" t="s">
        <v>68</v>
      </c>
      <c r="E150" s="837">
        <v>0</v>
      </c>
      <c r="F150" s="837">
        <v>1240.78</v>
      </c>
      <c r="G150" s="1189">
        <v>0</v>
      </c>
      <c r="H150"/>
      <c r="I150"/>
      <c r="J150"/>
      <c r="K150"/>
      <c r="L150"/>
      <c r="M150"/>
      <c r="N150"/>
      <c r="O150"/>
      <c r="P150"/>
      <c r="Q150"/>
      <c r="R150"/>
      <c r="S150"/>
      <c r="T150"/>
      <c r="U150"/>
      <c r="V150"/>
      <c r="W150"/>
      <c r="X150"/>
    </row>
    <row r="151" spans="1:24">
      <c r="A151"/>
      <c r="B151"/>
      <c r="C151" s="729">
        <v>523840</v>
      </c>
      <c r="D151" s="780" t="s">
        <v>110</v>
      </c>
      <c r="E151" s="837">
        <v>0</v>
      </c>
      <c r="F151" s="837">
        <v>3087.74</v>
      </c>
      <c r="G151" s="1189">
        <v>2000</v>
      </c>
      <c r="H151"/>
      <c r="I151"/>
      <c r="J151"/>
      <c r="K151"/>
      <c r="L151"/>
      <c r="M151"/>
      <c r="N151"/>
      <c r="O151"/>
      <c r="P151"/>
      <c r="Q151"/>
      <c r="R151"/>
      <c r="S151"/>
      <c r="T151"/>
      <c r="U151"/>
      <c r="V151"/>
      <c r="W151"/>
      <c r="X151"/>
    </row>
    <row r="152" spans="1:24">
      <c r="A152"/>
      <c r="B152"/>
      <c r="C152" s="729">
        <v>525160</v>
      </c>
      <c r="D152" s="780" t="s">
        <v>7064</v>
      </c>
      <c r="E152" s="837">
        <v>0</v>
      </c>
      <c r="F152" s="837">
        <v>450</v>
      </c>
      <c r="G152" s="1189">
        <v>0</v>
      </c>
      <c r="H152"/>
      <c r="I152"/>
      <c r="J152"/>
      <c r="K152"/>
      <c r="L152"/>
      <c r="M152"/>
      <c r="N152"/>
      <c r="O152"/>
      <c r="P152"/>
      <c r="Q152"/>
      <c r="R152"/>
      <c r="S152"/>
      <c r="T152"/>
      <c r="U152"/>
      <c r="V152"/>
      <c r="W152"/>
      <c r="X152"/>
    </row>
    <row r="153" spans="1:24">
      <c r="A153"/>
      <c r="B153"/>
      <c r="C153" s="729">
        <v>525440</v>
      </c>
      <c r="D153" s="780" t="s">
        <v>111</v>
      </c>
      <c r="E153" s="837">
        <v>12000</v>
      </c>
      <c r="F153" s="837">
        <v>5380</v>
      </c>
      <c r="G153" s="1189">
        <v>0</v>
      </c>
      <c r="H153"/>
      <c r="I153"/>
      <c r="J153"/>
      <c r="K153"/>
      <c r="L153"/>
      <c r="M153"/>
      <c r="N153"/>
      <c r="O153"/>
      <c r="P153"/>
      <c r="Q153"/>
      <c r="R153"/>
      <c r="S153"/>
      <c r="T153"/>
      <c r="U153"/>
      <c r="V153"/>
      <c r="W153"/>
      <c r="X153"/>
    </row>
    <row r="154" spans="1:24">
      <c r="A154"/>
      <c r="B154"/>
      <c r="C154" s="729">
        <v>527280</v>
      </c>
      <c r="D154" s="780" t="s">
        <v>73</v>
      </c>
      <c r="E154" s="837">
        <v>700</v>
      </c>
      <c r="F154" s="837">
        <v>327.21000000000004</v>
      </c>
      <c r="G154" s="1189">
        <v>0</v>
      </c>
      <c r="H154"/>
      <c r="I154"/>
      <c r="J154"/>
      <c r="K154"/>
      <c r="L154"/>
      <c r="M154"/>
      <c r="N154"/>
      <c r="O154"/>
      <c r="P154"/>
      <c r="Q154"/>
      <c r="R154"/>
      <c r="S154"/>
      <c r="T154"/>
      <c r="U154"/>
      <c r="V154"/>
      <c r="W154"/>
      <c r="X154"/>
    </row>
    <row r="155" spans="1:24">
      <c r="A155"/>
      <c r="B155"/>
      <c r="C155" s="729">
        <v>527680</v>
      </c>
      <c r="D155" s="780" t="s">
        <v>74</v>
      </c>
      <c r="E155" s="837">
        <v>0</v>
      </c>
      <c r="F155" s="837">
        <v>90.18</v>
      </c>
      <c r="G155" s="1189">
        <v>0</v>
      </c>
      <c r="H155"/>
      <c r="I155"/>
      <c r="J155"/>
      <c r="K155"/>
      <c r="L155"/>
      <c r="M155"/>
      <c r="N155"/>
      <c r="O155"/>
      <c r="P155"/>
      <c r="Q155"/>
      <c r="R155"/>
      <c r="S155"/>
      <c r="T155"/>
      <c r="U155"/>
      <c r="V155"/>
      <c r="W155"/>
      <c r="X155"/>
    </row>
    <row r="156" spans="1:24">
      <c r="A156"/>
      <c r="B156"/>
      <c r="C156" s="729">
        <v>527690</v>
      </c>
      <c r="D156" s="780" t="s">
        <v>2571</v>
      </c>
      <c r="E156" s="837">
        <v>0</v>
      </c>
      <c r="F156" s="837">
        <v>0</v>
      </c>
      <c r="G156" s="1189">
        <v>0</v>
      </c>
      <c r="H156"/>
      <c r="I156"/>
      <c r="J156"/>
      <c r="K156"/>
      <c r="L156"/>
      <c r="M156"/>
      <c r="N156"/>
      <c r="O156"/>
      <c r="P156"/>
      <c r="Q156"/>
      <c r="R156"/>
      <c r="S156"/>
      <c r="T156"/>
      <c r="U156"/>
      <c r="V156"/>
      <c r="W156"/>
      <c r="X156"/>
    </row>
    <row r="157" spans="1:24">
      <c r="A157"/>
      <c r="B157"/>
      <c r="C157" s="729">
        <v>527840</v>
      </c>
      <c r="D157" s="780" t="s">
        <v>75</v>
      </c>
      <c r="E157" s="837">
        <v>17650</v>
      </c>
      <c r="F157" s="837">
        <v>1766</v>
      </c>
      <c r="G157" s="1189">
        <v>19000</v>
      </c>
      <c r="H157"/>
      <c r="I157"/>
      <c r="J157"/>
      <c r="K157"/>
      <c r="L157"/>
      <c r="M157"/>
      <c r="N157"/>
      <c r="O157"/>
      <c r="P157"/>
      <c r="Q157"/>
      <c r="R157"/>
      <c r="S157"/>
      <c r="T157"/>
      <c r="U157"/>
      <c r="V157"/>
      <c r="W157"/>
      <c r="X157"/>
    </row>
    <row r="158" spans="1:24">
      <c r="A158"/>
      <c r="B158"/>
      <c r="C158" s="729">
        <v>528120</v>
      </c>
      <c r="D158" s="780" t="s">
        <v>118</v>
      </c>
      <c r="E158" s="837">
        <v>1000</v>
      </c>
      <c r="F158" s="837">
        <v>70.259999999999991</v>
      </c>
      <c r="G158" s="1189">
        <v>0</v>
      </c>
      <c r="H158"/>
      <c r="I158"/>
      <c r="J158"/>
      <c r="K158"/>
      <c r="L158"/>
      <c r="M158"/>
      <c r="N158"/>
      <c r="O158"/>
      <c r="P158"/>
      <c r="Q158"/>
      <c r="R158"/>
      <c r="S158"/>
      <c r="T158"/>
      <c r="U158"/>
      <c r="V158"/>
      <c r="W158"/>
      <c r="X158"/>
    </row>
    <row r="159" spans="1:24">
      <c r="A159"/>
      <c r="B159"/>
      <c r="C159" s="729">
        <v>528140</v>
      </c>
      <c r="D159" s="780" t="s">
        <v>76</v>
      </c>
      <c r="E159" s="837">
        <v>0</v>
      </c>
      <c r="F159" s="837">
        <v>4759</v>
      </c>
      <c r="G159" s="1189">
        <v>0</v>
      </c>
      <c r="H159"/>
      <c r="I159"/>
      <c r="J159"/>
      <c r="K159"/>
      <c r="L159"/>
      <c r="M159"/>
      <c r="N159"/>
      <c r="O159"/>
      <c r="P159"/>
      <c r="Q159"/>
      <c r="R159"/>
      <c r="S159"/>
      <c r="T159"/>
      <c r="U159"/>
      <c r="V159"/>
      <c r="W159"/>
      <c r="X159"/>
    </row>
    <row r="160" spans="1:24">
      <c r="A160"/>
      <c r="B160"/>
      <c r="C160" s="729">
        <v>528900</v>
      </c>
      <c r="D160" s="780" t="s">
        <v>77</v>
      </c>
      <c r="E160" s="837">
        <v>0</v>
      </c>
      <c r="F160" s="837">
        <v>1393.99</v>
      </c>
      <c r="G160" s="1189">
        <v>0</v>
      </c>
      <c r="H160"/>
      <c r="I160"/>
      <c r="J160"/>
      <c r="K160"/>
      <c r="L160"/>
      <c r="M160"/>
      <c r="N160"/>
      <c r="O160"/>
      <c r="P160"/>
      <c r="Q160"/>
      <c r="R160"/>
      <c r="S160"/>
      <c r="T160"/>
      <c r="U160"/>
      <c r="V160"/>
      <c r="W160"/>
      <c r="X160"/>
    </row>
    <row r="161" spans="1:24">
      <c r="A161"/>
      <c r="B161"/>
      <c r="C161" s="729">
        <v>528960</v>
      </c>
      <c r="D161" s="780" t="s">
        <v>79</v>
      </c>
      <c r="E161" s="837">
        <v>0</v>
      </c>
      <c r="F161" s="837">
        <v>11651.68</v>
      </c>
      <c r="G161" s="1189">
        <v>0</v>
      </c>
      <c r="H161"/>
      <c r="I161"/>
      <c r="J161"/>
      <c r="K161"/>
      <c r="L161"/>
      <c r="M161"/>
      <c r="N161"/>
      <c r="O161"/>
      <c r="P161"/>
      <c r="Q161"/>
      <c r="R161"/>
      <c r="S161"/>
      <c r="T161"/>
      <c r="U161"/>
      <c r="V161"/>
      <c r="W161"/>
      <c r="X161"/>
    </row>
    <row r="162" spans="1:24">
      <c r="A162"/>
      <c r="B162"/>
      <c r="C162" s="729">
        <v>528980</v>
      </c>
      <c r="D162" s="780" t="s">
        <v>80</v>
      </c>
      <c r="E162" s="837">
        <v>0</v>
      </c>
      <c r="F162" s="837">
        <v>345.09000000000003</v>
      </c>
      <c r="G162" s="1189">
        <v>0</v>
      </c>
      <c r="H162"/>
      <c r="I162"/>
      <c r="J162"/>
      <c r="K162"/>
      <c r="L162"/>
      <c r="M162"/>
      <c r="N162"/>
      <c r="O162"/>
      <c r="P162"/>
      <c r="Q162"/>
      <c r="R162"/>
      <c r="S162"/>
      <c r="T162"/>
      <c r="U162"/>
      <c r="V162"/>
      <c r="W162"/>
      <c r="X162"/>
    </row>
    <row r="163" spans="1:24">
      <c r="A163"/>
      <c r="B163"/>
      <c r="C163" s="729">
        <v>529000</v>
      </c>
      <c r="D163" s="780" t="s">
        <v>81</v>
      </c>
      <c r="E163" s="837">
        <v>0</v>
      </c>
      <c r="F163" s="837">
        <v>10</v>
      </c>
      <c r="G163" s="1189">
        <v>0</v>
      </c>
      <c r="H163"/>
      <c r="I163"/>
      <c r="J163"/>
      <c r="K163"/>
      <c r="L163"/>
      <c r="M163"/>
      <c r="N163"/>
      <c r="O163"/>
      <c r="P163"/>
      <c r="Q163"/>
      <c r="R163"/>
      <c r="S163"/>
      <c r="T163"/>
      <c r="U163"/>
      <c r="V163"/>
      <c r="W163"/>
      <c r="X163"/>
    </row>
    <row r="164" spans="1:24">
      <c r="A164"/>
      <c r="B164"/>
      <c r="C164" s="729">
        <v>529010</v>
      </c>
      <c r="D164" s="780" t="s">
        <v>6424</v>
      </c>
      <c r="E164" s="837">
        <v>0</v>
      </c>
      <c r="F164" s="837">
        <v>249</v>
      </c>
      <c r="G164" s="1189">
        <v>0</v>
      </c>
      <c r="H164"/>
      <c r="I164"/>
      <c r="J164"/>
      <c r="K164"/>
      <c r="L164"/>
      <c r="M164"/>
      <c r="N164"/>
      <c r="O164"/>
      <c r="P164"/>
      <c r="Q164"/>
      <c r="R164"/>
      <c r="S164"/>
      <c r="T164"/>
      <c r="U164"/>
      <c r="V164"/>
      <c r="W164"/>
      <c r="X164"/>
    </row>
    <row r="165" spans="1:24">
      <c r="A165"/>
      <c r="B165"/>
      <c r="C165" s="729">
        <v>529040</v>
      </c>
      <c r="D165" s="780" t="s">
        <v>82</v>
      </c>
      <c r="E165" s="837">
        <v>6600</v>
      </c>
      <c r="F165" s="837">
        <v>8654.1500000000015</v>
      </c>
      <c r="G165" s="1189">
        <v>6600</v>
      </c>
      <c r="H165"/>
      <c r="I165"/>
      <c r="J165"/>
      <c r="K165"/>
      <c r="L165"/>
      <c r="M165"/>
      <c r="N165"/>
      <c r="O165"/>
      <c r="P165"/>
      <c r="Q165"/>
      <c r="R165"/>
      <c r="S165"/>
      <c r="T165"/>
      <c r="U165"/>
      <c r="V165"/>
      <c r="W165"/>
      <c r="X165"/>
    </row>
    <row r="166" spans="1:24">
      <c r="A166"/>
      <c r="B166"/>
      <c r="C166" s="729">
        <v>529080</v>
      </c>
      <c r="D166" s="780" t="s">
        <v>1783</v>
      </c>
      <c r="E166" s="837">
        <v>0</v>
      </c>
      <c r="F166" s="837">
        <v>223.26</v>
      </c>
      <c r="G166" s="1189">
        <v>0</v>
      </c>
      <c r="H166"/>
      <c r="I166"/>
      <c r="J166"/>
      <c r="K166"/>
      <c r="L166"/>
      <c r="M166"/>
      <c r="N166"/>
      <c r="O166"/>
      <c r="P166"/>
      <c r="Q166"/>
      <c r="R166"/>
      <c r="S166"/>
      <c r="T166"/>
      <c r="U166"/>
      <c r="V166"/>
      <c r="W166"/>
      <c r="X166"/>
    </row>
    <row r="167" spans="1:24">
      <c r="A167"/>
      <c r="B167"/>
      <c r="C167" s="729">
        <v>529120</v>
      </c>
      <c r="D167" s="780" t="s">
        <v>6356</v>
      </c>
      <c r="E167" s="837">
        <v>0</v>
      </c>
      <c r="F167" s="837">
        <v>159.02000000000001</v>
      </c>
      <c r="G167" s="1189">
        <v>0</v>
      </c>
      <c r="H167"/>
      <c r="I167"/>
      <c r="J167"/>
      <c r="K167"/>
      <c r="L167"/>
      <c r="M167"/>
      <c r="N167"/>
      <c r="O167"/>
      <c r="P167"/>
      <c r="Q167"/>
      <c r="R167"/>
      <c r="S167"/>
      <c r="T167"/>
      <c r="U167"/>
      <c r="V167"/>
      <c r="W167"/>
      <c r="X167"/>
    </row>
    <row r="168" spans="1:24">
      <c r="A168"/>
      <c r="B168" s="527" t="s">
        <v>6627</v>
      </c>
      <c r="C168" s="527"/>
      <c r="D168" s="527"/>
      <c r="E168" s="997">
        <v>60300</v>
      </c>
      <c r="F168" s="997">
        <v>65235.579999999994</v>
      </c>
      <c r="G168" s="1189">
        <v>45400</v>
      </c>
      <c r="H168"/>
      <c r="I168"/>
      <c r="J168"/>
      <c r="K168"/>
      <c r="L168"/>
      <c r="M168"/>
      <c r="N168"/>
      <c r="O168"/>
      <c r="P168"/>
      <c r="Q168"/>
      <c r="R168"/>
      <c r="S168"/>
      <c r="T168"/>
      <c r="U168"/>
      <c r="V168"/>
      <c r="W168"/>
      <c r="X168"/>
    </row>
    <row r="169" spans="1:24">
      <c r="A169"/>
      <c r="B169" t="s">
        <v>6628</v>
      </c>
      <c r="C169" s="729">
        <v>536760</v>
      </c>
      <c r="D169" s="780" t="s">
        <v>2872</v>
      </c>
      <c r="E169" s="837">
        <v>0</v>
      </c>
      <c r="F169" s="837">
        <v>696.4</v>
      </c>
      <c r="G169" s="1189">
        <v>0</v>
      </c>
      <c r="H169"/>
      <c r="I169"/>
      <c r="J169"/>
      <c r="K169"/>
      <c r="L169"/>
      <c r="M169"/>
      <c r="N169"/>
      <c r="O169"/>
      <c r="P169"/>
      <c r="Q169"/>
      <c r="R169"/>
      <c r="S169"/>
      <c r="T169"/>
      <c r="U169"/>
      <c r="V169"/>
      <c r="W169"/>
      <c r="X169"/>
    </row>
    <row r="170" spans="1:24">
      <c r="A170"/>
      <c r="B170"/>
      <c r="C170" s="729">
        <v>537020</v>
      </c>
      <c r="D170" s="780" t="s">
        <v>83</v>
      </c>
      <c r="E170" s="837">
        <v>0</v>
      </c>
      <c r="F170" s="837">
        <v>484.04</v>
      </c>
      <c r="G170" s="1189">
        <v>0</v>
      </c>
      <c r="H170"/>
      <c r="I170"/>
      <c r="J170"/>
      <c r="K170"/>
      <c r="L170"/>
      <c r="M170"/>
      <c r="N170"/>
      <c r="O170"/>
      <c r="P170"/>
      <c r="Q170"/>
      <c r="R170"/>
      <c r="S170"/>
      <c r="T170"/>
      <c r="U170"/>
      <c r="V170"/>
      <c r="W170"/>
      <c r="X170"/>
    </row>
    <row r="171" spans="1:24">
      <c r="A171"/>
      <c r="B171"/>
      <c r="C171" s="729">
        <v>537080</v>
      </c>
      <c r="D171" s="780" t="s">
        <v>84</v>
      </c>
      <c r="E171" s="837">
        <v>2500</v>
      </c>
      <c r="F171" s="837">
        <v>1959.26</v>
      </c>
      <c r="G171" s="1189">
        <v>3600</v>
      </c>
      <c r="H171"/>
      <c r="I171"/>
      <c r="J171"/>
      <c r="K171"/>
      <c r="L171"/>
      <c r="M171"/>
      <c r="N171"/>
      <c r="O171"/>
      <c r="P171"/>
      <c r="Q171"/>
      <c r="R171"/>
      <c r="S171"/>
      <c r="T171"/>
      <c r="U171"/>
      <c r="V171"/>
      <c r="W171"/>
      <c r="X171"/>
    </row>
    <row r="172" spans="1:24">
      <c r="A172"/>
      <c r="B172" s="527" t="s">
        <v>6629</v>
      </c>
      <c r="C172" s="527"/>
      <c r="D172" s="527"/>
      <c r="E172" s="997">
        <v>2500</v>
      </c>
      <c r="F172" s="997">
        <v>3139.7</v>
      </c>
      <c r="G172" s="1189">
        <v>3600</v>
      </c>
      <c r="H172"/>
      <c r="I172"/>
      <c r="J172"/>
      <c r="K172"/>
      <c r="L172"/>
      <c r="M172"/>
      <c r="N172"/>
      <c r="O172"/>
      <c r="P172"/>
      <c r="Q172"/>
      <c r="R172"/>
      <c r="S172"/>
      <c r="T172"/>
      <c r="U172"/>
      <c r="V172"/>
      <c r="W172"/>
      <c r="X172"/>
    </row>
    <row r="173" spans="1:24">
      <c r="A173" s="777" t="s">
        <v>6559</v>
      </c>
      <c r="B173" s="777"/>
      <c r="C173" s="777"/>
      <c r="D173" s="777"/>
      <c r="E173" s="838">
        <v>1076521</v>
      </c>
      <c r="F173" s="838">
        <v>1071390.8900000001</v>
      </c>
      <c r="G173" s="1188">
        <v>1306364</v>
      </c>
      <c r="H173"/>
      <c r="I173"/>
      <c r="J173"/>
      <c r="K173"/>
      <c r="L173"/>
      <c r="M173"/>
      <c r="N173"/>
      <c r="O173"/>
      <c r="P173"/>
      <c r="Q173"/>
      <c r="R173"/>
      <c r="S173"/>
      <c r="T173"/>
      <c r="U173"/>
      <c r="V173"/>
      <c r="W173"/>
      <c r="X173"/>
    </row>
    <row r="174" spans="1:24">
      <c r="A174" t="s">
        <v>434</v>
      </c>
      <c r="B174" t="s">
        <v>6626</v>
      </c>
      <c r="C174" s="729">
        <v>523800</v>
      </c>
      <c r="D174" s="780" t="s">
        <v>67</v>
      </c>
      <c r="E174" s="837">
        <v>0</v>
      </c>
      <c r="F174" s="837">
        <v>0</v>
      </c>
      <c r="G174" s="1189">
        <v>500</v>
      </c>
      <c r="H174"/>
      <c r="I174"/>
      <c r="J174"/>
      <c r="K174"/>
      <c r="L174"/>
      <c r="M174"/>
      <c r="N174"/>
      <c r="O174"/>
      <c r="P174"/>
      <c r="Q174"/>
      <c r="R174"/>
      <c r="S174"/>
      <c r="T174"/>
      <c r="U174"/>
      <c r="V174"/>
      <c r="W174"/>
      <c r="X174"/>
    </row>
    <row r="175" spans="1:24">
      <c r="A175"/>
      <c r="B175"/>
      <c r="C175" s="729">
        <v>529040</v>
      </c>
      <c r="D175" s="780" t="s">
        <v>82</v>
      </c>
      <c r="E175" s="837">
        <v>100</v>
      </c>
      <c r="F175" s="837">
        <v>65.5</v>
      </c>
      <c r="G175" s="1189">
        <v>0</v>
      </c>
      <c r="H175"/>
      <c r="I175"/>
      <c r="J175"/>
      <c r="K175"/>
      <c r="L175"/>
      <c r="M175"/>
      <c r="N175"/>
      <c r="O175"/>
      <c r="P175"/>
      <c r="Q175"/>
      <c r="R175"/>
      <c r="S175"/>
      <c r="T175"/>
      <c r="U175"/>
      <c r="V175"/>
      <c r="W175"/>
      <c r="X175"/>
    </row>
    <row r="176" spans="1:24">
      <c r="A176"/>
      <c r="B176" s="527" t="s">
        <v>6627</v>
      </c>
      <c r="C176" s="527"/>
      <c r="D176" s="527"/>
      <c r="E176" s="997">
        <v>100</v>
      </c>
      <c r="F176" s="997">
        <v>65.5</v>
      </c>
      <c r="G176" s="1189">
        <v>500</v>
      </c>
      <c r="H176"/>
      <c r="I176"/>
      <c r="J176"/>
      <c r="K176"/>
      <c r="L176"/>
      <c r="M176"/>
      <c r="N176"/>
      <c r="O176"/>
      <c r="P176"/>
      <c r="Q176"/>
      <c r="R176"/>
      <c r="S176"/>
      <c r="T176"/>
      <c r="U176"/>
      <c r="V176"/>
      <c r="W176"/>
      <c r="X176"/>
    </row>
    <row r="177" spans="1:24">
      <c r="A177" s="777" t="s">
        <v>6566</v>
      </c>
      <c r="B177" s="777"/>
      <c r="C177" s="777"/>
      <c r="D177" s="777"/>
      <c r="E177" s="838">
        <v>100</v>
      </c>
      <c r="F177" s="838">
        <v>65.5</v>
      </c>
      <c r="G177" s="1188">
        <v>500</v>
      </c>
      <c r="H177"/>
      <c r="I177"/>
      <c r="J177"/>
      <c r="K177"/>
      <c r="L177"/>
      <c r="M177"/>
      <c r="N177"/>
      <c r="O177"/>
      <c r="P177"/>
      <c r="Q177"/>
      <c r="R177"/>
      <c r="S177"/>
      <c r="T177"/>
      <c r="U177"/>
      <c r="V177"/>
      <c r="W177"/>
      <c r="X177"/>
    </row>
    <row r="178" spans="1:24">
      <c r="A178" t="s">
        <v>430</v>
      </c>
      <c r="B178" t="s">
        <v>48</v>
      </c>
      <c r="C178" s="729">
        <v>517000</v>
      </c>
      <c r="D178" s="780" t="s">
        <v>480</v>
      </c>
      <c r="E178" s="837">
        <v>271897</v>
      </c>
      <c r="F178" s="837">
        <v>0</v>
      </c>
      <c r="G178" s="1189">
        <v>0</v>
      </c>
      <c r="H178"/>
      <c r="I178"/>
      <c r="J178"/>
      <c r="K178"/>
      <c r="L178"/>
      <c r="M178"/>
      <c r="N178"/>
      <c r="O178"/>
      <c r="P178"/>
      <c r="Q178"/>
      <c r="R178"/>
      <c r="S178"/>
      <c r="T178"/>
      <c r="U178"/>
      <c r="V178"/>
      <c r="W178"/>
      <c r="X178"/>
    </row>
    <row r="179" spans="1:24">
      <c r="A179"/>
      <c r="B179" s="527" t="s">
        <v>6625</v>
      </c>
      <c r="C179" s="527"/>
      <c r="D179" s="527"/>
      <c r="E179" s="997">
        <v>271897</v>
      </c>
      <c r="F179" s="997">
        <v>0</v>
      </c>
      <c r="G179" s="1189">
        <v>0</v>
      </c>
      <c r="H179"/>
      <c r="I179"/>
      <c r="J179"/>
      <c r="K179"/>
      <c r="L179"/>
      <c r="M179"/>
      <c r="N179"/>
      <c r="O179"/>
      <c r="P179"/>
      <c r="Q179"/>
      <c r="R179"/>
      <c r="S179"/>
      <c r="T179"/>
      <c r="U179"/>
      <c r="V179"/>
      <c r="W179"/>
      <c r="X179"/>
    </row>
    <row r="180" spans="1:24">
      <c r="A180" s="777" t="s">
        <v>7008</v>
      </c>
      <c r="B180" s="777"/>
      <c r="C180" s="777"/>
      <c r="D180" s="777"/>
      <c r="E180" s="838">
        <v>271897</v>
      </c>
      <c r="F180" s="838">
        <v>0</v>
      </c>
      <c r="G180" s="1188">
        <v>0</v>
      </c>
      <c r="H180"/>
      <c r="I180"/>
      <c r="J180"/>
      <c r="K180"/>
      <c r="L180"/>
      <c r="M180"/>
      <c r="N180"/>
      <c r="O180"/>
      <c r="P180"/>
      <c r="Q180"/>
      <c r="R180"/>
      <c r="S180"/>
      <c r="T180"/>
      <c r="U180"/>
      <c r="V180"/>
      <c r="W180"/>
      <c r="X180"/>
    </row>
    <row r="181" spans="1:24">
      <c r="A181" t="s">
        <v>452</v>
      </c>
      <c r="B181" t="s">
        <v>6626</v>
      </c>
      <c r="C181" s="729">
        <v>523270</v>
      </c>
      <c r="D181" s="780" t="s">
        <v>62</v>
      </c>
      <c r="E181" s="837">
        <v>0</v>
      </c>
      <c r="F181" s="837">
        <v>226.38</v>
      </c>
      <c r="G181" s="1189">
        <v>0</v>
      </c>
      <c r="H181"/>
      <c r="I181"/>
      <c r="J181"/>
      <c r="K181"/>
      <c r="L181"/>
      <c r="M181"/>
      <c r="N181"/>
      <c r="O181"/>
      <c r="P181"/>
      <c r="Q181"/>
      <c r="R181"/>
      <c r="S181"/>
      <c r="T181"/>
      <c r="U181"/>
      <c r="V181"/>
      <c r="W181"/>
      <c r="X181"/>
    </row>
    <row r="182" spans="1:24">
      <c r="A182"/>
      <c r="B182"/>
      <c r="C182" s="729">
        <v>527780</v>
      </c>
      <c r="D182" s="780" t="s">
        <v>128</v>
      </c>
      <c r="E182" s="837">
        <v>4000</v>
      </c>
      <c r="F182" s="837">
        <v>758.74</v>
      </c>
      <c r="G182" s="1189">
        <v>2500</v>
      </c>
      <c r="H182"/>
      <c r="I182"/>
      <c r="J182"/>
      <c r="K182"/>
      <c r="L182"/>
      <c r="M182"/>
      <c r="N182"/>
      <c r="O182"/>
      <c r="P182"/>
      <c r="Q182"/>
      <c r="R182"/>
      <c r="S182"/>
      <c r="T182"/>
      <c r="U182"/>
      <c r="V182"/>
      <c r="W182"/>
      <c r="X182"/>
    </row>
    <row r="183" spans="1:24">
      <c r="A183"/>
      <c r="B183"/>
      <c r="C183" s="729">
        <v>528120</v>
      </c>
      <c r="D183" s="780" t="s">
        <v>118</v>
      </c>
      <c r="E183" s="837">
        <v>50</v>
      </c>
      <c r="F183" s="837">
        <v>1000</v>
      </c>
      <c r="G183" s="1189">
        <v>500</v>
      </c>
      <c r="H183"/>
      <c r="I183"/>
      <c r="J183"/>
      <c r="K183"/>
      <c r="L183"/>
      <c r="M183"/>
      <c r="N183"/>
      <c r="O183"/>
      <c r="P183"/>
      <c r="Q183"/>
      <c r="R183"/>
      <c r="S183"/>
      <c r="T183"/>
      <c r="U183"/>
      <c r="V183"/>
      <c r="W183"/>
      <c r="X183"/>
    </row>
    <row r="184" spans="1:24">
      <c r="A184"/>
      <c r="B184" s="527" t="s">
        <v>6627</v>
      </c>
      <c r="C184" s="527"/>
      <c r="D184" s="527"/>
      <c r="E184" s="997">
        <v>4050</v>
      </c>
      <c r="F184" s="997">
        <v>1985.12</v>
      </c>
      <c r="G184" s="1189">
        <v>3000</v>
      </c>
      <c r="H184"/>
      <c r="I184"/>
      <c r="J184"/>
      <c r="K184"/>
      <c r="L184"/>
      <c r="M184"/>
      <c r="N184"/>
      <c r="O184"/>
      <c r="P184"/>
      <c r="Q184"/>
      <c r="R184"/>
      <c r="S184"/>
      <c r="T184"/>
      <c r="U184"/>
      <c r="V184"/>
      <c r="W184"/>
      <c r="X184"/>
    </row>
    <row r="185" spans="1:24">
      <c r="A185" s="777" t="s">
        <v>6557</v>
      </c>
      <c r="B185" s="777"/>
      <c r="C185" s="777"/>
      <c r="D185" s="777"/>
      <c r="E185" s="838">
        <v>4050</v>
      </c>
      <c r="F185" s="838">
        <v>1985.12</v>
      </c>
      <c r="G185" s="1188">
        <v>3000</v>
      </c>
      <c r="H185"/>
      <c r="I185"/>
      <c r="J185"/>
      <c r="K185"/>
      <c r="L185"/>
      <c r="M185"/>
      <c r="N185"/>
      <c r="O185"/>
      <c r="P185"/>
      <c r="Q185"/>
      <c r="R185"/>
      <c r="S185"/>
      <c r="T185"/>
      <c r="U185"/>
      <c r="V185"/>
      <c r="W185"/>
      <c r="X185"/>
    </row>
    <row r="186" spans="1:24">
      <c r="A186" t="s">
        <v>104</v>
      </c>
      <c r="B186" t="s">
        <v>48</v>
      </c>
      <c r="C186" s="729">
        <v>510040</v>
      </c>
      <c r="D186" s="780" t="s">
        <v>461</v>
      </c>
      <c r="E186" s="837">
        <v>455842</v>
      </c>
      <c r="F186" s="837">
        <v>394027.81000000006</v>
      </c>
      <c r="G186" s="1189">
        <v>503615</v>
      </c>
      <c r="H186"/>
      <c r="I186"/>
      <c r="J186"/>
      <c r="K186"/>
      <c r="L186"/>
      <c r="M186"/>
      <c r="N186"/>
      <c r="O186"/>
      <c r="P186"/>
      <c r="Q186"/>
      <c r="R186"/>
      <c r="S186"/>
      <c r="T186"/>
      <c r="U186"/>
      <c r="V186"/>
      <c r="W186"/>
      <c r="X186"/>
    </row>
    <row r="187" spans="1:24">
      <c r="A187"/>
      <c r="B187"/>
      <c r="C187" s="729">
        <v>510200</v>
      </c>
      <c r="D187" s="780" t="s">
        <v>462</v>
      </c>
      <c r="E187" s="837">
        <v>0</v>
      </c>
      <c r="F187" s="837">
        <v>0</v>
      </c>
      <c r="G187" s="1189">
        <v>0</v>
      </c>
      <c r="H187"/>
      <c r="I187"/>
      <c r="J187"/>
      <c r="K187"/>
      <c r="L187"/>
      <c r="M187"/>
      <c r="N187"/>
      <c r="O187"/>
      <c r="P187"/>
      <c r="Q187"/>
      <c r="R187"/>
      <c r="S187"/>
      <c r="T187"/>
      <c r="U187"/>
      <c r="V187"/>
      <c r="W187"/>
      <c r="X187"/>
    </row>
    <row r="188" spans="1:24">
      <c r="A188"/>
      <c r="B188"/>
      <c r="C188" s="729">
        <v>510420</v>
      </c>
      <c r="D188" s="780" t="s">
        <v>464</v>
      </c>
      <c r="E188" s="837">
        <v>0</v>
      </c>
      <c r="F188" s="837">
        <v>1086.7</v>
      </c>
      <c r="G188" s="1189">
        <v>0</v>
      </c>
      <c r="H188"/>
      <c r="I188"/>
      <c r="J188"/>
      <c r="K188"/>
      <c r="L188"/>
      <c r="M188"/>
      <c r="N188"/>
      <c r="O188"/>
      <c r="P188"/>
      <c r="Q188"/>
      <c r="R188"/>
      <c r="S188"/>
      <c r="T188"/>
      <c r="U188"/>
      <c r="V188"/>
      <c r="W188"/>
      <c r="X188"/>
    </row>
    <row r="189" spans="1:24">
      <c r="A189"/>
      <c r="B189"/>
      <c r="C189" s="729">
        <v>510440</v>
      </c>
      <c r="D189" s="780" t="s">
        <v>465</v>
      </c>
      <c r="E189" s="837">
        <v>0</v>
      </c>
      <c r="F189" s="837">
        <v>0</v>
      </c>
      <c r="G189" s="1189">
        <v>0</v>
      </c>
      <c r="H189"/>
      <c r="I189"/>
      <c r="J189"/>
      <c r="K189"/>
      <c r="L189"/>
      <c r="M189"/>
      <c r="N189"/>
      <c r="O189"/>
      <c r="P189"/>
      <c r="Q189"/>
      <c r="R189"/>
      <c r="S189"/>
      <c r="T189"/>
      <c r="U189"/>
      <c r="V189"/>
      <c r="W189"/>
      <c r="X189"/>
    </row>
    <row r="190" spans="1:24">
      <c r="A190"/>
      <c r="B190"/>
      <c r="C190" s="729">
        <v>513000</v>
      </c>
      <c r="D190" s="780" t="s">
        <v>469</v>
      </c>
      <c r="E190" s="837">
        <v>60330</v>
      </c>
      <c r="F190" s="837">
        <v>54589.010000000009</v>
      </c>
      <c r="G190" s="1189">
        <v>176280</v>
      </c>
      <c r="H190"/>
      <c r="I190"/>
      <c r="J190"/>
      <c r="K190"/>
      <c r="L190"/>
      <c r="M190"/>
      <c r="N190"/>
      <c r="O190"/>
      <c r="P190"/>
      <c r="Q190"/>
      <c r="R190"/>
      <c r="S190"/>
      <c r="T190"/>
      <c r="U190"/>
      <c r="V190"/>
      <c r="W190"/>
      <c r="X190"/>
    </row>
    <row r="191" spans="1:24">
      <c r="A191"/>
      <c r="B191"/>
      <c r="C191" s="729">
        <v>513120</v>
      </c>
      <c r="D191" s="780" t="s">
        <v>471</v>
      </c>
      <c r="E191" s="837">
        <v>28262</v>
      </c>
      <c r="F191" s="837">
        <v>23478.429999999997</v>
      </c>
      <c r="G191" s="1189">
        <v>31224</v>
      </c>
      <c r="H191"/>
      <c r="I191"/>
      <c r="J191"/>
      <c r="K191"/>
      <c r="L191"/>
      <c r="M191"/>
      <c r="N191"/>
      <c r="O191"/>
      <c r="P191"/>
      <c r="Q191"/>
      <c r="R191"/>
      <c r="S191"/>
      <c r="T191"/>
      <c r="U191"/>
      <c r="V191"/>
      <c r="W191"/>
      <c r="X191"/>
    </row>
    <row r="192" spans="1:24">
      <c r="A192"/>
      <c r="B192"/>
      <c r="C192" s="729">
        <v>513140</v>
      </c>
      <c r="D192" s="780" t="s">
        <v>472</v>
      </c>
      <c r="E192" s="837">
        <v>6609</v>
      </c>
      <c r="F192" s="837">
        <v>5490.92</v>
      </c>
      <c r="G192" s="1189">
        <v>7303</v>
      </c>
      <c r="H192"/>
      <c r="I192"/>
      <c r="J192"/>
      <c r="K192"/>
      <c r="L192"/>
      <c r="M192"/>
      <c r="N192"/>
      <c r="O192"/>
      <c r="P192"/>
      <c r="Q192"/>
      <c r="R192"/>
      <c r="S192"/>
      <c r="T192"/>
      <c r="U192"/>
      <c r="V192"/>
      <c r="W192"/>
      <c r="X192"/>
    </row>
    <row r="193" spans="1:24">
      <c r="A193"/>
      <c r="B193"/>
      <c r="C193" s="729">
        <v>515040</v>
      </c>
      <c r="D193" s="780" t="s">
        <v>473</v>
      </c>
      <c r="E193" s="837">
        <v>93900</v>
      </c>
      <c r="F193" s="837">
        <v>96003.540000000008</v>
      </c>
      <c r="G193" s="1189">
        <v>98280</v>
      </c>
      <c r="H193"/>
      <c r="I193"/>
      <c r="J193"/>
      <c r="K193"/>
      <c r="L193"/>
      <c r="M193"/>
      <c r="N193"/>
      <c r="O193"/>
      <c r="P193"/>
      <c r="Q193"/>
      <c r="R193"/>
      <c r="S193"/>
      <c r="T193"/>
      <c r="U193"/>
      <c r="V193"/>
      <c r="W193"/>
      <c r="X193"/>
    </row>
    <row r="194" spans="1:24">
      <c r="A194"/>
      <c r="B194"/>
      <c r="C194" s="729">
        <v>515100</v>
      </c>
      <c r="D194" s="780" t="s">
        <v>474</v>
      </c>
      <c r="E194" s="837">
        <v>476</v>
      </c>
      <c r="F194" s="837">
        <v>417.45</v>
      </c>
      <c r="G194" s="1189">
        <v>473</v>
      </c>
      <c r="H194"/>
      <c r="I194"/>
      <c r="J194"/>
      <c r="K194"/>
      <c r="L194"/>
      <c r="M194"/>
      <c r="N194"/>
      <c r="O194"/>
      <c r="P194"/>
      <c r="Q194"/>
      <c r="R194"/>
      <c r="S194"/>
      <c r="T194"/>
      <c r="U194"/>
      <c r="V194"/>
      <c r="W194"/>
      <c r="X194"/>
    </row>
    <row r="195" spans="1:24">
      <c r="A195"/>
      <c r="B195"/>
      <c r="C195" s="729">
        <v>515120</v>
      </c>
      <c r="D195" s="780" t="s">
        <v>475</v>
      </c>
      <c r="E195" s="837">
        <v>2157</v>
      </c>
      <c r="F195" s="837">
        <v>2041.6000000000001</v>
      </c>
      <c r="G195" s="1189">
        <v>2392</v>
      </c>
      <c r="H195"/>
      <c r="I195"/>
      <c r="J195"/>
      <c r="K195"/>
      <c r="L195"/>
      <c r="M195"/>
      <c r="N195"/>
      <c r="O195"/>
      <c r="P195"/>
      <c r="Q195"/>
      <c r="R195"/>
      <c r="S195"/>
      <c r="T195"/>
      <c r="U195"/>
      <c r="V195"/>
      <c r="W195"/>
      <c r="X195"/>
    </row>
    <row r="196" spans="1:24">
      <c r="A196"/>
      <c r="B196"/>
      <c r="C196" s="729">
        <v>515160</v>
      </c>
      <c r="D196" s="780" t="s">
        <v>476</v>
      </c>
      <c r="E196" s="837">
        <v>191</v>
      </c>
      <c r="F196" s="837">
        <v>163.18</v>
      </c>
      <c r="G196" s="1189">
        <v>172</v>
      </c>
      <c r="H196"/>
      <c r="I196"/>
      <c r="J196"/>
      <c r="K196"/>
      <c r="L196"/>
      <c r="M196"/>
      <c r="N196"/>
      <c r="O196"/>
      <c r="P196"/>
      <c r="Q196"/>
      <c r="R196"/>
      <c r="S196"/>
      <c r="T196"/>
      <c r="U196"/>
      <c r="V196"/>
      <c r="W196"/>
      <c r="X196"/>
    </row>
    <row r="197" spans="1:24">
      <c r="A197"/>
      <c r="B197"/>
      <c r="C197" s="729">
        <v>515260</v>
      </c>
      <c r="D197" s="780" t="s">
        <v>479</v>
      </c>
      <c r="E197" s="837">
        <v>1368</v>
      </c>
      <c r="F197" s="837">
        <v>1165.5400000000002</v>
      </c>
      <c r="G197" s="1189">
        <v>1345</v>
      </c>
      <c r="H197"/>
      <c r="I197"/>
      <c r="J197"/>
      <c r="K197"/>
      <c r="L197"/>
      <c r="M197"/>
      <c r="N197"/>
      <c r="O197"/>
      <c r="P197"/>
      <c r="Q197"/>
      <c r="R197"/>
      <c r="S197"/>
      <c r="T197"/>
      <c r="U197"/>
      <c r="V197"/>
      <c r="W197"/>
      <c r="X197"/>
    </row>
    <row r="198" spans="1:24">
      <c r="A198"/>
      <c r="B198"/>
      <c r="C198" s="729">
        <v>518010</v>
      </c>
      <c r="D198" s="780" t="s">
        <v>481</v>
      </c>
      <c r="E198" s="837">
        <v>1300</v>
      </c>
      <c r="F198" s="837">
        <v>1241.1199999999999</v>
      </c>
      <c r="G198" s="1189">
        <v>1300</v>
      </c>
      <c r="H198"/>
      <c r="I198"/>
      <c r="J198"/>
      <c r="K198"/>
      <c r="L198"/>
      <c r="M198"/>
      <c r="N198"/>
      <c r="O198"/>
      <c r="P198"/>
      <c r="Q198"/>
      <c r="R198"/>
      <c r="S198"/>
      <c r="T198"/>
      <c r="U198"/>
      <c r="V198"/>
      <c r="W198"/>
      <c r="X198"/>
    </row>
    <row r="199" spans="1:24">
      <c r="A199"/>
      <c r="B199"/>
      <c r="C199" s="729">
        <v>518140</v>
      </c>
      <c r="D199" s="780" t="s">
        <v>484</v>
      </c>
      <c r="E199" s="837">
        <v>126</v>
      </c>
      <c r="F199" s="837">
        <v>104.32000000000001</v>
      </c>
      <c r="G199" s="1189">
        <v>126</v>
      </c>
      <c r="H199"/>
      <c r="I199"/>
      <c r="J199"/>
      <c r="K199"/>
      <c r="L199"/>
      <c r="M199"/>
      <c r="N199"/>
      <c r="O199"/>
      <c r="P199"/>
      <c r="Q199"/>
      <c r="R199"/>
      <c r="S199"/>
      <c r="T199"/>
      <c r="U199"/>
      <c r="V199"/>
      <c r="W199"/>
      <c r="X199"/>
    </row>
    <row r="200" spans="1:24">
      <c r="A200"/>
      <c r="B200" s="527" t="s">
        <v>6625</v>
      </c>
      <c r="C200" s="527"/>
      <c r="D200" s="527"/>
      <c r="E200" s="997">
        <v>650561</v>
      </c>
      <c r="F200" s="997">
        <v>579809.62</v>
      </c>
      <c r="G200" s="1189">
        <v>822510</v>
      </c>
      <c r="H200"/>
      <c r="I200"/>
      <c r="J200"/>
      <c r="K200"/>
      <c r="L200"/>
      <c r="M200"/>
      <c r="N200"/>
      <c r="O200"/>
      <c r="P200"/>
      <c r="Q200"/>
      <c r="R200"/>
      <c r="S200"/>
      <c r="T200"/>
      <c r="U200"/>
      <c r="V200"/>
      <c r="W200"/>
      <c r="X200"/>
    </row>
    <row r="201" spans="1:24">
      <c r="A201"/>
      <c r="B201" t="s">
        <v>6626</v>
      </c>
      <c r="C201" s="729">
        <v>520230</v>
      </c>
      <c r="D201" s="780" t="s">
        <v>50</v>
      </c>
      <c r="E201" s="837">
        <v>0</v>
      </c>
      <c r="F201" s="837">
        <v>0</v>
      </c>
      <c r="G201" s="1189">
        <v>0</v>
      </c>
      <c r="H201"/>
      <c r="I201"/>
      <c r="J201"/>
      <c r="K201"/>
      <c r="L201"/>
      <c r="M201"/>
      <c r="N201"/>
      <c r="O201"/>
      <c r="P201"/>
      <c r="Q201"/>
      <c r="R201"/>
      <c r="S201"/>
      <c r="T201"/>
      <c r="U201"/>
      <c r="V201"/>
      <c r="W201"/>
      <c r="X201"/>
    </row>
    <row r="202" spans="1:24">
      <c r="A202"/>
      <c r="B202"/>
      <c r="C202" s="729">
        <v>520320</v>
      </c>
      <c r="D202" s="780" t="s">
        <v>51</v>
      </c>
      <c r="E202" s="837">
        <v>0</v>
      </c>
      <c r="F202" s="837">
        <v>89.52</v>
      </c>
      <c r="G202" s="1189">
        <v>0</v>
      </c>
      <c r="H202"/>
      <c r="I202"/>
      <c r="J202"/>
      <c r="K202"/>
      <c r="L202"/>
      <c r="M202"/>
      <c r="N202"/>
      <c r="O202"/>
      <c r="P202"/>
      <c r="Q202"/>
      <c r="R202"/>
      <c r="S202"/>
      <c r="T202"/>
      <c r="U202"/>
      <c r="V202"/>
      <c r="W202"/>
      <c r="X202"/>
    </row>
    <row r="203" spans="1:24">
      <c r="A203"/>
      <c r="B203"/>
      <c r="C203" s="729">
        <v>523100</v>
      </c>
      <c r="D203" s="780" t="s">
        <v>61</v>
      </c>
      <c r="E203" s="837">
        <v>500</v>
      </c>
      <c r="F203" s="837">
        <v>120.8</v>
      </c>
      <c r="G203" s="1189">
        <v>500</v>
      </c>
      <c r="H203"/>
      <c r="I203"/>
      <c r="J203"/>
      <c r="K203"/>
      <c r="L203"/>
      <c r="M203"/>
      <c r="N203"/>
      <c r="O203"/>
      <c r="P203"/>
      <c r="Q203"/>
      <c r="R203"/>
      <c r="S203"/>
      <c r="T203"/>
      <c r="U203"/>
      <c r="V203"/>
      <c r="W203"/>
      <c r="X203"/>
    </row>
    <row r="204" spans="1:24">
      <c r="A204"/>
      <c r="B204"/>
      <c r="C204" s="729">
        <v>523260</v>
      </c>
      <c r="D204" s="780" t="s">
        <v>2026</v>
      </c>
      <c r="E204" s="837">
        <v>5500</v>
      </c>
      <c r="F204" s="837">
        <v>0</v>
      </c>
      <c r="G204" s="1189">
        <v>16000</v>
      </c>
      <c r="H204"/>
      <c r="I204"/>
      <c r="J204"/>
      <c r="K204"/>
      <c r="L204"/>
      <c r="M204"/>
      <c r="N204"/>
      <c r="O204"/>
      <c r="P204"/>
      <c r="Q204"/>
      <c r="R204"/>
      <c r="S204"/>
      <c r="T204"/>
      <c r="U204"/>
      <c r="V204"/>
      <c r="W204"/>
      <c r="X204"/>
    </row>
    <row r="205" spans="1:24">
      <c r="A205"/>
      <c r="B205"/>
      <c r="C205" s="729">
        <v>523290</v>
      </c>
      <c r="D205" s="780" t="s">
        <v>1281</v>
      </c>
      <c r="E205" s="837">
        <v>500</v>
      </c>
      <c r="F205" s="837">
        <v>509.95000000000005</v>
      </c>
      <c r="G205" s="1189">
        <v>500</v>
      </c>
      <c r="H205"/>
      <c r="I205"/>
      <c r="J205"/>
      <c r="K205"/>
      <c r="L205"/>
      <c r="M205"/>
      <c r="N205"/>
      <c r="O205"/>
      <c r="P205"/>
      <c r="Q205"/>
      <c r="R205"/>
      <c r="S205"/>
      <c r="T205"/>
      <c r="U205"/>
      <c r="V205"/>
      <c r="W205"/>
      <c r="X205"/>
    </row>
    <row r="206" spans="1:24">
      <c r="A206"/>
      <c r="B206"/>
      <c r="C206" s="729">
        <v>523340</v>
      </c>
      <c r="D206" s="780" t="s">
        <v>6127</v>
      </c>
      <c r="E206" s="837">
        <v>500</v>
      </c>
      <c r="F206" s="837">
        <v>25.52</v>
      </c>
      <c r="G206" s="1189">
        <v>500</v>
      </c>
      <c r="H206"/>
      <c r="I206"/>
      <c r="J206"/>
      <c r="K206"/>
      <c r="L206"/>
      <c r="M206"/>
      <c r="N206"/>
      <c r="O206"/>
      <c r="P206"/>
      <c r="Q206"/>
      <c r="R206"/>
      <c r="S206"/>
      <c r="T206"/>
      <c r="U206"/>
      <c r="V206"/>
      <c r="W206"/>
      <c r="X206"/>
    </row>
    <row r="207" spans="1:24">
      <c r="A207"/>
      <c r="B207"/>
      <c r="C207" s="729">
        <v>523640</v>
      </c>
      <c r="D207" s="780" t="s">
        <v>109</v>
      </c>
      <c r="E207" s="837">
        <v>0</v>
      </c>
      <c r="F207" s="837">
        <v>2718.62</v>
      </c>
      <c r="G207" s="1189">
        <v>0</v>
      </c>
      <c r="H207"/>
      <c r="I207"/>
      <c r="J207"/>
      <c r="K207"/>
      <c r="L207"/>
      <c r="M207"/>
      <c r="N207"/>
      <c r="O207"/>
      <c r="P207"/>
      <c r="Q207"/>
      <c r="R207"/>
      <c r="S207"/>
      <c r="T207"/>
      <c r="U207"/>
      <c r="V207"/>
      <c r="W207"/>
      <c r="X207"/>
    </row>
    <row r="208" spans="1:24">
      <c r="A208"/>
      <c r="B208"/>
      <c r="C208" s="729">
        <v>523700</v>
      </c>
      <c r="D208" s="780" t="s">
        <v>66</v>
      </c>
      <c r="E208" s="837">
        <v>1000</v>
      </c>
      <c r="F208" s="837">
        <v>1411.31</v>
      </c>
      <c r="G208" s="1189">
        <v>1000</v>
      </c>
      <c r="H208"/>
      <c r="I208"/>
      <c r="J208"/>
      <c r="K208"/>
      <c r="L208"/>
      <c r="M208"/>
      <c r="N208"/>
      <c r="O208"/>
      <c r="P208"/>
      <c r="Q208"/>
      <c r="R208"/>
      <c r="S208"/>
      <c r="T208"/>
      <c r="U208"/>
      <c r="V208"/>
      <c r="W208"/>
      <c r="X208"/>
    </row>
    <row r="209" spans="1:24">
      <c r="A209"/>
      <c r="B209"/>
      <c r="C209" s="729">
        <v>523820</v>
      </c>
      <c r="D209" s="780" t="s">
        <v>68</v>
      </c>
      <c r="E209" s="837">
        <v>1000</v>
      </c>
      <c r="F209" s="837">
        <v>431.44999999999993</v>
      </c>
      <c r="G209" s="1189">
        <v>1200</v>
      </c>
      <c r="H209"/>
      <c r="I209"/>
      <c r="J209"/>
      <c r="K209"/>
      <c r="L209"/>
      <c r="M209"/>
      <c r="N209"/>
      <c r="O209"/>
      <c r="P209"/>
      <c r="Q209"/>
      <c r="R209"/>
      <c r="S209"/>
      <c r="T209"/>
      <c r="U209"/>
      <c r="V209"/>
      <c r="W209"/>
      <c r="X209"/>
    </row>
    <row r="210" spans="1:24">
      <c r="A210"/>
      <c r="B210"/>
      <c r="C210" s="729">
        <v>523840</v>
      </c>
      <c r="D210" s="780" t="s">
        <v>110</v>
      </c>
      <c r="E210" s="837">
        <v>0</v>
      </c>
      <c r="F210" s="837">
        <v>860</v>
      </c>
      <c r="G210" s="1189">
        <v>0</v>
      </c>
      <c r="H210"/>
      <c r="I210"/>
      <c r="J210"/>
      <c r="K210"/>
      <c r="L210"/>
      <c r="M210"/>
      <c r="N210"/>
      <c r="O210"/>
      <c r="P210"/>
      <c r="Q210"/>
      <c r="R210"/>
      <c r="S210"/>
      <c r="T210"/>
      <c r="U210"/>
      <c r="V210"/>
      <c r="W210"/>
      <c r="X210"/>
    </row>
    <row r="211" spans="1:24">
      <c r="A211"/>
      <c r="B211"/>
      <c r="C211" s="729">
        <v>525060</v>
      </c>
      <c r="D211" s="780" t="s">
        <v>96</v>
      </c>
      <c r="E211" s="837">
        <v>0</v>
      </c>
      <c r="F211" s="837">
        <v>53.02</v>
      </c>
      <c r="G211" s="1189">
        <v>0</v>
      </c>
      <c r="H211"/>
      <c r="I211"/>
      <c r="J211"/>
      <c r="K211"/>
      <c r="L211"/>
      <c r="M211"/>
      <c r="N211"/>
      <c r="O211"/>
      <c r="P211"/>
      <c r="Q211"/>
      <c r="R211"/>
      <c r="S211"/>
      <c r="T211"/>
      <c r="U211"/>
      <c r="V211"/>
      <c r="W211"/>
      <c r="X211"/>
    </row>
    <row r="212" spans="1:24">
      <c r="A212"/>
      <c r="B212"/>
      <c r="C212" s="729">
        <v>525440</v>
      </c>
      <c r="D212" s="780" t="s">
        <v>111</v>
      </c>
      <c r="E212" s="837">
        <v>28000</v>
      </c>
      <c r="F212" s="837">
        <v>19470</v>
      </c>
      <c r="G212" s="1189">
        <v>35000</v>
      </c>
      <c r="H212"/>
      <c r="I212"/>
      <c r="J212"/>
      <c r="K212"/>
      <c r="L212"/>
      <c r="M212"/>
      <c r="N212"/>
      <c r="O212"/>
      <c r="P212"/>
      <c r="Q212"/>
      <c r="R212"/>
      <c r="S212"/>
      <c r="T212"/>
      <c r="U212"/>
      <c r="V212"/>
      <c r="W212"/>
      <c r="X212"/>
    </row>
    <row r="213" spans="1:24">
      <c r="A213"/>
      <c r="B213"/>
      <c r="C213" s="729">
        <v>527840</v>
      </c>
      <c r="D213" s="780" t="s">
        <v>75</v>
      </c>
      <c r="E213" s="837">
        <v>1500</v>
      </c>
      <c r="F213" s="837">
        <v>0</v>
      </c>
      <c r="G213" s="1189">
        <v>0</v>
      </c>
      <c r="H213"/>
      <c r="I213"/>
      <c r="J213"/>
      <c r="K213"/>
      <c r="L213"/>
      <c r="M213"/>
      <c r="N213"/>
      <c r="O213"/>
      <c r="P213"/>
      <c r="Q213"/>
      <c r="R213"/>
      <c r="S213"/>
      <c r="T213"/>
      <c r="U213"/>
      <c r="V213"/>
      <c r="W213"/>
      <c r="X213"/>
    </row>
    <row r="214" spans="1:24">
      <c r="A214"/>
      <c r="B214"/>
      <c r="C214" s="729">
        <v>528140</v>
      </c>
      <c r="D214" s="780" t="s">
        <v>76</v>
      </c>
      <c r="E214" s="837">
        <v>0</v>
      </c>
      <c r="F214" s="837">
        <v>260</v>
      </c>
      <c r="G214" s="1189">
        <v>0</v>
      </c>
      <c r="H214"/>
      <c r="I214"/>
      <c r="J214"/>
      <c r="K214"/>
      <c r="L214"/>
      <c r="M214"/>
      <c r="N214"/>
      <c r="O214"/>
      <c r="P214"/>
      <c r="Q214"/>
      <c r="R214"/>
      <c r="S214"/>
      <c r="T214"/>
      <c r="U214"/>
      <c r="V214"/>
      <c r="W214"/>
      <c r="X214"/>
    </row>
    <row r="215" spans="1:24">
      <c r="A215"/>
      <c r="B215"/>
      <c r="C215" s="729">
        <v>529040</v>
      </c>
      <c r="D215" s="780" t="s">
        <v>82</v>
      </c>
      <c r="E215" s="837">
        <v>0</v>
      </c>
      <c r="F215" s="837">
        <v>1044.4399999999998</v>
      </c>
      <c r="G215" s="1189">
        <v>0</v>
      </c>
      <c r="H215"/>
      <c r="I215"/>
      <c r="J215"/>
      <c r="K215"/>
      <c r="L215"/>
      <c r="M215"/>
      <c r="N215"/>
      <c r="O215"/>
      <c r="P215"/>
      <c r="Q215"/>
      <c r="R215"/>
      <c r="S215"/>
      <c r="T215"/>
      <c r="U215"/>
      <c r="V215"/>
      <c r="W215"/>
      <c r="X215"/>
    </row>
    <row r="216" spans="1:24">
      <c r="A216"/>
      <c r="B216" s="527" t="s">
        <v>6627</v>
      </c>
      <c r="C216" s="527"/>
      <c r="D216" s="527"/>
      <c r="E216" s="997">
        <v>38500</v>
      </c>
      <c r="F216" s="997">
        <v>26994.629999999997</v>
      </c>
      <c r="G216" s="1189">
        <v>54700</v>
      </c>
      <c r="H216"/>
      <c r="I216"/>
      <c r="J216"/>
      <c r="K216"/>
      <c r="L216"/>
      <c r="M216"/>
      <c r="N216"/>
      <c r="O216"/>
      <c r="P216"/>
      <c r="Q216"/>
      <c r="R216"/>
      <c r="S216"/>
      <c r="T216"/>
      <c r="U216"/>
      <c r="V216"/>
      <c r="W216"/>
      <c r="X216"/>
    </row>
    <row r="217" spans="1:24">
      <c r="A217"/>
      <c r="B217" t="s">
        <v>6628</v>
      </c>
      <c r="C217" s="729">
        <v>536760</v>
      </c>
      <c r="D217" s="780" t="s">
        <v>2872</v>
      </c>
      <c r="E217" s="837">
        <v>0</v>
      </c>
      <c r="F217" s="837">
        <v>10664.489999999998</v>
      </c>
      <c r="G217" s="1189">
        <v>0</v>
      </c>
      <c r="H217"/>
      <c r="I217"/>
      <c r="J217"/>
      <c r="K217"/>
      <c r="L217"/>
      <c r="M217"/>
      <c r="N217"/>
      <c r="O217"/>
      <c r="P217"/>
      <c r="Q217"/>
      <c r="R217"/>
      <c r="S217"/>
      <c r="T217"/>
      <c r="U217"/>
      <c r="V217"/>
      <c r="W217"/>
      <c r="X217"/>
    </row>
    <row r="218" spans="1:24">
      <c r="A218"/>
      <c r="B218"/>
      <c r="C218" s="729">
        <v>536761</v>
      </c>
      <c r="D218" s="780" t="s">
        <v>6868</v>
      </c>
      <c r="E218" s="837">
        <v>0</v>
      </c>
      <c r="F218" s="837">
        <v>0</v>
      </c>
      <c r="G218" s="1189">
        <v>920</v>
      </c>
      <c r="H218"/>
      <c r="I218"/>
      <c r="J218"/>
      <c r="K218"/>
      <c r="L218"/>
      <c r="M218"/>
      <c r="N218"/>
      <c r="O218"/>
      <c r="P218"/>
      <c r="Q218"/>
      <c r="R218"/>
      <c r="S218"/>
      <c r="T218"/>
      <c r="U218"/>
      <c r="V218"/>
      <c r="W218"/>
      <c r="X218"/>
    </row>
    <row r="219" spans="1:24">
      <c r="A219"/>
      <c r="B219"/>
      <c r="C219" s="729">
        <v>537020</v>
      </c>
      <c r="D219" s="780" t="s">
        <v>83</v>
      </c>
      <c r="E219" s="837">
        <v>0</v>
      </c>
      <c r="F219" s="837">
        <v>302.52</v>
      </c>
      <c r="G219" s="1189">
        <v>4757</v>
      </c>
      <c r="H219"/>
      <c r="I219"/>
      <c r="J219"/>
      <c r="K219"/>
      <c r="L219"/>
      <c r="M219"/>
      <c r="N219"/>
      <c r="O219"/>
      <c r="P219"/>
      <c r="Q219"/>
      <c r="R219"/>
      <c r="S219"/>
      <c r="T219"/>
      <c r="U219"/>
      <c r="V219"/>
      <c r="W219"/>
      <c r="X219"/>
    </row>
    <row r="220" spans="1:24">
      <c r="A220"/>
      <c r="B220"/>
      <c r="C220" s="729">
        <v>537080</v>
      </c>
      <c r="D220" s="780" t="s">
        <v>84</v>
      </c>
      <c r="E220" s="837">
        <v>25000</v>
      </c>
      <c r="F220" s="837">
        <v>3334</v>
      </c>
      <c r="G220" s="1189">
        <v>6500</v>
      </c>
      <c r="H220"/>
      <c r="I220"/>
      <c r="J220"/>
      <c r="K220"/>
      <c r="L220"/>
      <c r="M220"/>
      <c r="N220"/>
      <c r="O220"/>
      <c r="P220"/>
      <c r="Q220"/>
      <c r="R220"/>
      <c r="S220"/>
      <c r="T220"/>
      <c r="U220"/>
      <c r="V220"/>
      <c r="W220"/>
      <c r="X220"/>
    </row>
    <row r="221" spans="1:24">
      <c r="A221"/>
      <c r="B221"/>
      <c r="C221" s="729">
        <v>537180</v>
      </c>
      <c r="D221" s="780" t="s">
        <v>6464</v>
      </c>
      <c r="E221" s="837">
        <v>150000</v>
      </c>
      <c r="F221" s="837">
        <v>36818.959999999999</v>
      </c>
      <c r="G221" s="1189">
        <v>150000</v>
      </c>
      <c r="H221"/>
      <c r="I221"/>
      <c r="J221"/>
      <c r="K221"/>
      <c r="L221"/>
      <c r="M221"/>
      <c r="N221"/>
      <c r="O221"/>
      <c r="P221"/>
      <c r="Q221"/>
      <c r="R221"/>
      <c r="S221"/>
      <c r="T221"/>
      <c r="U221"/>
      <c r="V221"/>
      <c r="W221"/>
      <c r="X221"/>
    </row>
    <row r="222" spans="1:24">
      <c r="A222"/>
      <c r="B222" s="527" t="s">
        <v>6629</v>
      </c>
      <c r="C222" s="527"/>
      <c r="D222" s="527"/>
      <c r="E222" s="997">
        <v>175000</v>
      </c>
      <c r="F222" s="997">
        <v>51119.97</v>
      </c>
      <c r="G222" s="1189">
        <v>162177</v>
      </c>
      <c r="H222"/>
      <c r="I222"/>
      <c r="J222"/>
      <c r="K222"/>
      <c r="L222"/>
      <c r="M222"/>
      <c r="N222"/>
      <c r="O222"/>
      <c r="P222"/>
      <c r="Q222"/>
      <c r="R222"/>
      <c r="S222"/>
      <c r="T222"/>
      <c r="U222"/>
      <c r="V222"/>
      <c r="W222"/>
      <c r="X222"/>
    </row>
    <row r="223" spans="1:24">
      <c r="A223" s="777" t="s">
        <v>6560</v>
      </c>
      <c r="B223" s="777"/>
      <c r="C223" s="777"/>
      <c r="D223" s="777"/>
      <c r="E223" s="838">
        <v>864061</v>
      </c>
      <c r="F223" s="838">
        <v>657924.22</v>
      </c>
      <c r="G223" s="1188">
        <v>1039387</v>
      </c>
      <c r="H223"/>
      <c r="I223"/>
      <c r="J223"/>
      <c r="K223"/>
      <c r="L223"/>
      <c r="M223"/>
      <c r="N223"/>
      <c r="O223"/>
      <c r="P223"/>
      <c r="Q223"/>
      <c r="R223"/>
      <c r="S223"/>
      <c r="T223"/>
      <c r="U223"/>
      <c r="V223"/>
      <c r="W223"/>
      <c r="X223"/>
    </row>
    <row r="224" spans="1:24">
      <c r="A224" t="s">
        <v>433</v>
      </c>
      <c r="B224" t="s">
        <v>48</v>
      </c>
      <c r="C224" s="729">
        <v>510040</v>
      </c>
      <c r="D224" s="780" t="s">
        <v>461</v>
      </c>
      <c r="E224" s="837">
        <v>84927</v>
      </c>
      <c r="F224" s="837">
        <v>82100.91</v>
      </c>
      <c r="G224" s="1189">
        <v>163526</v>
      </c>
      <c r="H224"/>
      <c r="I224"/>
      <c r="J224"/>
      <c r="K224"/>
      <c r="L224"/>
      <c r="M224"/>
      <c r="N224"/>
      <c r="O224"/>
      <c r="P224"/>
      <c r="Q224"/>
      <c r="R224"/>
      <c r="S224"/>
      <c r="T224"/>
      <c r="U224"/>
      <c r="V224"/>
      <c r="W224"/>
      <c r="X224"/>
    </row>
    <row r="225" spans="1:24">
      <c r="A225"/>
      <c r="B225"/>
      <c r="C225" s="729">
        <v>510420</v>
      </c>
      <c r="D225" s="780" t="s">
        <v>464</v>
      </c>
      <c r="E225" s="837">
        <v>500</v>
      </c>
      <c r="F225" s="837">
        <v>0</v>
      </c>
      <c r="G225" s="1189">
        <v>0</v>
      </c>
      <c r="H225"/>
      <c r="I225"/>
      <c r="J225"/>
      <c r="K225"/>
      <c r="L225"/>
      <c r="M225"/>
      <c r="N225"/>
      <c r="O225"/>
      <c r="P225"/>
      <c r="Q225"/>
      <c r="R225"/>
      <c r="S225"/>
      <c r="T225"/>
      <c r="U225"/>
      <c r="V225"/>
      <c r="W225"/>
      <c r="X225"/>
    </row>
    <row r="226" spans="1:24">
      <c r="A226"/>
      <c r="B226"/>
      <c r="C226" s="729">
        <v>513000</v>
      </c>
      <c r="D226" s="780" t="s">
        <v>469</v>
      </c>
      <c r="E226" s="837">
        <v>6794</v>
      </c>
      <c r="F226" s="837">
        <v>6568.0800000000008</v>
      </c>
      <c r="G226" s="1189">
        <v>33680</v>
      </c>
      <c r="H226"/>
      <c r="I226"/>
      <c r="J226"/>
      <c r="K226"/>
      <c r="L226"/>
      <c r="M226"/>
      <c r="N226"/>
      <c r="O226"/>
      <c r="P226"/>
      <c r="Q226"/>
      <c r="R226"/>
      <c r="S226"/>
      <c r="T226"/>
      <c r="U226"/>
      <c r="V226"/>
      <c r="W226"/>
      <c r="X226"/>
    </row>
    <row r="227" spans="1:24">
      <c r="A227"/>
      <c r="B227"/>
      <c r="C227" s="729">
        <v>513120</v>
      </c>
      <c r="D227" s="780" t="s">
        <v>471</v>
      </c>
      <c r="E227" s="837">
        <v>5265</v>
      </c>
      <c r="F227" s="837">
        <v>4759.6900000000005</v>
      </c>
      <c r="G227" s="1189">
        <v>10138</v>
      </c>
      <c r="H227"/>
      <c r="I227"/>
      <c r="J227"/>
      <c r="K227"/>
      <c r="L227"/>
      <c r="M227"/>
      <c r="N227"/>
      <c r="O227"/>
      <c r="P227"/>
      <c r="Q227"/>
      <c r="R227"/>
      <c r="S227"/>
      <c r="T227"/>
      <c r="U227"/>
      <c r="V227"/>
      <c r="W227"/>
      <c r="X227"/>
    </row>
    <row r="228" spans="1:24">
      <c r="A228"/>
      <c r="B228"/>
      <c r="C228" s="729">
        <v>513140</v>
      </c>
      <c r="D228" s="780" t="s">
        <v>472</v>
      </c>
      <c r="E228" s="837">
        <v>1231</v>
      </c>
      <c r="F228" s="837">
        <v>1113.1599999999999</v>
      </c>
      <c r="G228" s="1189">
        <v>2371</v>
      </c>
      <c r="H228"/>
      <c r="I228"/>
      <c r="J228"/>
      <c r="K228"/>
      <c r="L228"/>
      <c r="M228"/>
      <c r="N228"/>
      <c r="O228"/>
      <c r="P228"/>
      <c r="Q228"/>
      <c r="R228"/>
      <c r="S228"/>
      <c r="T228"/>
      <c r="U228"/>
      <c r="V228"/>
      <c r="W228"/>
      <c r="X228"/>
    </row>
    <row r="229" spans="1:24">
      <c r="A229"/>
      <c r="B229"/>
      <c r="C229" s="729">
        <v>515040</v>
      </c>
      <c r="D229" s="780" t="s">
        <v>473</v>
      </c>
      <c r="E229" s="837">
        <v>9876</v>
      </c>
      <c r="F229" s="837">
        <v>9748.66</v>
      </c>
      <c r="G229" s="1189">
        <v>20952</v>
      </c>
      <c r="H229"/>
      <c r="I229"/>
      <c r="J229"/>
      <c r="K229"/>
      <c r="L229"/>
      <c r="M229"/>
      <c r="N229"/>
      <c r="O229"/>
      <c r="P229"/>
      <c r="Q229"/>
      <c r="R229"/>
      <c r="S229"/>
      <c r="T229"/>
      <c r="U229"/>
      <c r="V229"/>
      <c r="W229"/>
      <c r="X229"/>
    </row>
    <row r="230" spans="1:24">
      <c r="A230"/>
      <c r="B230"/>
      <c r="C230" s="729">
        <v>515100</v>
      </c>
      <c r="D230" s="780" t="s">
        <v>474</v>
      </c>
      <c r="E230" s="837">
        <v>66</v>
      </c>
      <c r="F230" s="837">
        <v>62.350000000000009</v>
      </c>
      <c r="G230" s="1189">
        <v>132</v>
      </c>
      <c r="H230"/>
      <c r="I230"/>
      <c r="J230"/>
      <c r="K230"/>
      <c r="L230"/>
      <c r="M230"/>
      <c r="N230"/>
      <c r="O230"/>
      <c r="P230"/>
      <c r="Q230"/>
      <c r="R230"/>
      <c r="S230"/>
      <c r="T230"/>
      <c r="U230"/>
      <c r="V230"/>
      <c r="W230"/>
      <c r="X230"/>
    </row>
    <row r="231" spans="1:24">
      <c r="A231"/>
      <c r="B231"/>
      <c r="C231" s="729">
        <v>515120</v>
      </c>
      <c r="D231" s="780" t="s">
        <v>475</v>
      </c>
      <c r="E231" s="837">
        <v>276</v>
      </c>
      <c r="F231" s="837">
        <v>266.81</v>
      </c>
      <c r="G231" s="1189">
        <v>532</v>
      </c>
      <c r="H231"/>
      <c r="I231"/>
      <c r="J231"/>
      <c r="K231"/>
      <c r="L231"/>
      <c r="M231"/>
      <c r="N231"/>
      <c r="O231"/>
      <c r="P231"/>
      <c r="Q231"/>
      <c r="R231"/>
      <c r="S231"/>
      <c r="T231"/>
      <c r="U231"/>
      <c r="V231"/>
      <c r="W231"/>
      <c r="X231"/>
    </row>
    <row r="232" spans="1:24">
      <c r="A232"/>
      <c r="B232"/>
      <c r="C232" s="729">
        <v>515260</v>
      </c>
      <c r="D232" s="780" t="s">
        <v>479</v>
      </c>
      <c r="E232" s="837">
        <v>255</v>
      </c>
      <c r="F232" s="837">
        <v>224.05</v>
      </c>
      <c r="G232" s="1189">
        <v>250</v>
      </c>
      <c r="H232"/>
      <c r="I232"/>
      <c r="J232"/>
      <c r="K232"/>
      <c r="L232"/>
      <c r="M232"/>
      <c r="N232"/>
      <c r="O232"/>
      <c r="P232"/>
      <c r="Q232"/>
      <c r="R232"/>
      <c r="S232"/>
      <c r="T232"/>
      <c r="U232"/>
      <c r="V232"/>
      <c r="W232"/>
      <c r="X232"/>
    </row>
    <row r="233" spans="1:24">
      <c r="A233"/>
      <c r="B233"/>
      <c r="C233" s="729">
        <v>518020</v>
      </c>
      <c r="D233" s="780" t="s">
        <v>482</v>
      </c>
      <c r="E233" s="837">
        <v>0</v>
      </c>
      <c r="F233" s="837">
        <v>45.68</v>
      </c>
      <c r="G233" s="1189">
        <v>0</v>
      </c>
      <c r="H233"/>
      <c r="I233"/>
      <c r="J233"/>
      <c r="K233"/>
      <c r="L233"/>
      <c r="M233"/>
      <c r="N233"/>
      <c r="O233"/>
      <c r="P233"/>
      <c r="Q233"/>
      <c r="R233"/>
      <c r="S233"/>
      <c r="T233"/>
      <c r="U233"/>
      <c r="V233"/>
      <c r="W233"/>
      <c r="X233"/>
    </row>
    <row r="234" spans="1:24">
      <c r="A234"/>
      <c r="B234"/>
      <c r="C234" s="729">
        <v>518140</v>
      </c>
      <c r="D234" s="780" t="s">
        <v>484</v>
      </c>
      <c r="E234" s="837">
        <v>21</v>
      </c>
      <c r="F234" s="837">
        <v>11.07</v>
      </c>
      <c r="G234" s="1189">
        <v>42</v>
      </c>
      <c r="H234"/>
      <c r="I234"/>
      <c r="J234"/>
      <c r="K234"/>
      <c r="L234"/>
      <c r="M234"/>
      <c r="N234"/>
      <c r="O234"/>
      <c r="P234"/>
      <c r="Q234"/>
      <c r="R234"/>
      <c r="S234"/>
      <c r="T234"/>
      <c r="U234"/>
      <c r="V234"/>
      <c r="W234"/>
      <c r="X234"/>
    </row>
    <row r="235" spans="1:24">
      <c r="A235"/>
      <c r="B235" s="527" t="s">
        <v>6625</v>
      </c>
      <c r="C235" s="527"/>
      <c r="D235" s="527"/>
      <c r="E235" s="997">
        <v>109211</v>
      </c>
      <c r="F235" s="997">
        <v>104900.46000000002</v>
      </c>
      <c r="G235" s="1189">
        <v>231623</v>
      </c>
      <c r="H235"/>
      <c r="I235"/>
      <c r="J235"/>
      <c r="K235"/>
      <c r="L235"/>
      <c r="M235"/>
      <c r="N235"/>
      <c r="O235"/>
      <c r="P235"/>
      <c r="Q235"/>
      <c r="R235"/>
      <c r="S235"/>
      <c r="T235"/>
      <c r="U235"/>
      <c r="V235"/>
      <c r="W235"/>
      <c r="X235"/>
    </row>
    <row r="236" spans="1:24">
      <c r="A236"/>
      <c r="B236" t="s">
        <v>6626</v>
      </c>
      <c r="C236" s="729">
        <v>520115</v>
      </c>
      <c r="D236" s="780" t="s">
        <v>49</v>
      </c>
      <c r="E236" s="837">
        <v>350</v>
      </c>
      <c r="F236" s="837">
        <v>48</v>
      </c>
      <c r="G236" s="1189">
        <v>350</v>
      </c>
      <c r="H236"/>
      <c r="I236"/>
      <c r="J236"/>
      <c r="K236"/>
      <c r="L236"/>
      <c r="M236"/>
      <c r="N236"/>
      <c r="O236"/>
      <c r="P236"/>
      <c r="Q236"/>
      <c r="R236"/>
      <c r="S236"/>
      <c r="T236"/>
      <c r="U236"/>
      <c r="V236"/>
      <c r="W236"/>
      <c r="X236"/>
    </row>
    <row r="237" spans="1:24">
      <c r="A237"/>
      <c r="B237"/>
      <c r="C237" s="729">
        <v>520230</v>
      </c>
      <c r="D237" s="780" t="s">
        <v>50</v>
      </c>
      <c r="E237" s="837">
        <v>480</v>
      </c>
      <c r="F237" s="837">
        <v>585.67999999999995</v>
      </c>
      <c r="G237" s="1189">
        <v>500</v>
      </c>
      <c r="H237"/>
      <c r="I237"/>
      <c r="J237"/>
      <c r="K237"/>
      <c r="L237"/>
      <c r="M237"/>
      <c r="N237"/>
      <c r="O237"/>
      <c r="P237"/>
      <c r="Q237"/>
      <c r="R237"/>
      <c r="S237"/>
      <c r="T237"/>
      <c r="U237"/>
      <c r="V237"/>
      <c r="W237"/>
      <c r="X237"/>
    </row>
    <row r="238" spans="1:24">
      <c r="A238"/>
      <c r="B238"/>
      <c r="C238" s="729">
        <v>520705</v>
      </c>
      <c r="D238" s="780" t="s">
        <v>53</v>
      </c>
      <c r="E238" s="837">
        <v>0</v>
      </c>
      <c r="F238" s="837">
        <v>0</v>
      </c>
      <c r="G238" s="1189">
        <v>0</v>
      </c>
      <c r="H238"/>
      <c r="I238"/>
      <c r="J238"/>
      <c r="K238"/>
      <c r="L238"/>
      <c r="M238"/>
      <c r="N238"/>
      <c r="O238"/>
      <c r="P238"/>
      <c r="Q238"/>
      <c r="R238"/>
      <c r="S238"/>
      <c r="T238"/>
      <c r="U238"/>
      <c r="V238"/>
      <c r="W238"/>
      <c r="X238"/>
    </row>
    <row r="239" spans="1:24">
      <c r="A239"/>
      <c r="B239"/>
      <c r="C239" s="729">
        <v>520845</v>
      </c>
      <c r="D239" s="780" t="s">
        <v>89</v>
      </c>
      <c r="E239" s="837">
        <v>0</v>
      </c>
      <c r="F239" s="837">
        <v>0</v>
      </c>
      <c r="G239" s="1189">
        <v>0</v>
      </c>
      <c r="H239"/>
      <c r="I239"/>
      <c r="J239"/>
      <c r="K239"/>
      <c r="L239"/>
      <c r="M239"/>
      <c r="N239"/>
      <c r="O239"/>
      <c r="P239"/>
      <c r="Q239"/>
      <c r="R239"/>
      <c r="S239"/>
      <c r="T239"/>
      <c r="U239"/>
      <c r="V239"/>
      <c r="W239"/>
      <c r="X239"/>
    </row>
    <row r="240" spans="1:24">
      <c r="A240"/>
      <c r="B240"/>
      <c r="C240" s="729">
        <v>521640</v>
      </c>
      <c r="D240" s="780" t="s">
        <v>107</v>
      </c>
      <c r="E240" s="837">
        <v>100</v>
      </c>
      <c r="F240" s="837">
        <v>0</v>
      </c>
      <c r="G240" s="1189">
        <v>100</v>
      </c>
      <c r="H240"/>
      <c r="I240"/>
      <c r="J240"/>
      <c r="K240"/>
      <c r="L240"/>
      <c r="M240"/>
      <c r="N240"/>
      <c r="O240"/>
      <c r="P240"/>
      <c r="Q240"/>
      <c r="R240"/>
      <c r="S240"/>
      <c r="T240"/>
      <c r="U240"/>
      <c r="V240"/>
      <c r="W240"/>
      <c r="X240"/>
    </row>
    <row r="241" spans="1:24">
      <c r="A241"/>
      <c r="B241"/>
      <c r="C241" s="729">
        <v>522320</v>
      </c>
      <c r="D241" s="780" t="s">
        <v>93</v>
      </c>
      <c r="E241" s="837">
        <v>15000</v>
      </c>
      <c r="F241" s="837">
        <v>3364</v>
      </c>
      <c r="G241" s="1189">
        <v>10000</v>
      </c>
      <c r="H241"/>
      <c r="I241"/>
      <c r="J241"/>
      <c r="K241"/>
      <c r="L241"/>
      <c r="M241"/>
      <c r="N241"/>
      <c r="O241"/>
      <c r="P241"/>
      <c r="Q241"/>
      <c r="R241"/>
      <c r="S241"/>
      <c r="T241"/>
      <c r="U241"/>
      <c r="V241"/>
      <c r="W241"/>
      <c r="X241"/>
    </row>
    <row r="242" spans="1:24">
      <c r="A242"/>
      <c r="B242"/>
      <c r="C242" s="729">
        <v>523100</v>
      </c>
      <c r="D242" s="780" t="s">
        <v>61</v>
      </c>
      <c r="E242" s="837">
        <v>750</v>
      </c>
      <c r="F242" s="837">
        <v>0</v>
      </c>
      <c r="G242" s="1189">
        <v>750</v>
      </c>
      <c r="H242"/>
      <c r="I242"/>
      <c r="J242"/>
      <c r="K242"/>
      <c r="L242"/>
      <c r="M242"/>
      <c r="N242"/>
      <c r="O242"/>
      <c r="P242"/>
      <c r="Q242"/>
      <c r="R242"/>
      <c r="S242"/>
      <c r="T242"/>
      <c r="U242"/>
      <c r="V242"/>
      <c r="W242"/>
      <c r="X242"/>
    </row>
    <row r="243" spans="1:24">
      <c r="A243"/>
      <c r="B243"/>
      <c r="C243" s="729">
        <v>523620</v>
      </c>
      <c r="D243" s="780" t="s">
        <v>63</v>
      </c>
      <c r="E243" s="837">
        <v>500</v>
      </c>
      <c r="F243" s="837">
        <v>44</v>
      </c>
      <c r="G243" s="1189">
        <v>500</v>
      </c>
      <c r="H243"/>
      <c r="I243"/>
      <c r="J243"/>
      <c r="K243"/>
      <c r="L243"/>
      <c r="M243"/>
      <c r="N243"/>
      <c r="O243"/>
      <c r="P243"/>
      <c r="Q243"/>
      <c r="R243"/>
      <c r="S243"/>
      <c r="T243"/>
      <c r="U243"/>
      <c r="V243"/>
      <c r="W243"/>
      <c r="X243"/>
    </row>
    <row r="244" spans="1:24">
      <c r="A244"/>
      <c r="B244"/>
      <c r="C244" s="729">
        <v>523700</v>
      </c>
      <c r="D244" s="780" t="s">
        <v>66</v>
      </c>
      <c r="E244" s="837">
        <v>0</v>
      </c>
      <c r="F244" s="837">
        <v>98.43</v>
      </c>
      <c r="G244" s="1189">
        <v>0</v>
      </c>
      <c r="H244"/>
      <c r="I244"/>
      <c r="J244"/>
      <c r="K244"/>
      <c r="L244"/>
      <c r="M244"/>
      <c r="N244"/>
      <c r="O244"/>
      <c r="P244"/>
      <c r="Q244"/>
      <c r="R244"/>
      <c r="S244"/>
      <c r="T244"/>
      <c r="U244"/>
      <c r="V244"/>
      <c r="W244"/>
      <c r="X244"/>
    </row>
    <row r="245" spans="1:24">
      <c r="A245"/>
      <c r="B245"/>
      <c r="C245" s="729">
        <v>523800</v>
      </c>
      <c r="D245" s="780" t="s">
        <v>67</v>
      </c>
      <c r="E245" s="837">
        <v>50</v>
      </c>
      <c r="F245" s="837">
        <v>0</v>
      </c>
      <c r="G245" s="1189">
        <v>50</v>
      </c>
      <c r="H245"/>
      <c r="I245"/>
      <c r="J245"/>
      <c r="K245"/>
      <c r="L245"/>
      <c r="M245"/>
      <c r="N245"/>
      <c r="O245"/>
      <c r="P245"/>
      <c r="Q245"/>
      <c r="R245"/>
      <c r="S245"/>
      <c r="T245"/>
      <c r="U245"/>
      <c r="V245"/>
      <c r="W245"/>
      <c r="X245"/>
    </row>
    <row r="246" spans="1:24">
      <c r="A246"/>
      <c r="B246"/>
      <c r="C246" s="729">
        <v>525060</v>
      </c>
      <c r="D246" s="780" t="s">
        <v>96</v>
      </c>
      <c r="E246" s="837">
        <v>0</v>
      </c>
      <c r="F246" s="837">
        <v>0</v>
      </c>
      <c r="G246" s="1189">
        <v>0</v>
      </c>
      <c r="H246"/>
      <c r="I246"/>
      <c r="J246"/>
      <c r="K246"/>
      <c r="L246"/>
      <c r="M246"/>
      <c r="N246"/>
      <c r="O246"/>
      <c r="P246"/>
      <c r="Q246"/>
      <c r="R246"/>
      <c r="S246"/>
      <c r="T246"/>
      <c r="U246"/>
      <c r="V246"/>
      <c r="W246"/>
      <c r="X246"/>
    </row>
    <row r="247" spans="1:24">
      <c r="A247"/>
      <c r="B247"/>
      <c r="C247" s="729">
        <v>526420</v>
      </c>
      <c r="D247" s="780" t="s">
        <v>114</v>
      </c>
      <c r="E247" s="837">
        <v>200</v>
      </c>
      <c r="F247" s="837">
        <v>14.99</v>
      </c>
      <c r="G247" s="1189">
        <v>200</v>
      </c>
      <c r="H247"/>
      <c r="I247"/>
      <c r="J247"/>
      <c r="K247"/>
      <c r="L247"/>
      <c r="M247"/>
      <c r="N247"/>
      <c r="O247"/>
      <c r="P247"/>
      <c r="Q247"/>
      <c r="R247"/>
      <c r="S247"/>
      <c r="T247"/>
      <c r="U247"/>
      <c r="V247"/>
      <c r="W247"/>
      <c r="X247"/>
    </row>
    <row r="248" spans="1:24">
      <c r="A248"/>
      <c r="B248"/>
      <c r="C248" s="729">
        <v>526940</v>
      </c>
      <c r="D248" s="780" t="s">
        <v>71</v>
      </c>
      <c r="E248" s="837">
        <v>0</v>
      </c>
      <c r="F248" s="837">
        <v>0</v>
      </c>
      <c r="G248" s="1189">
        <v>0</v>
      </c>
      <c r="H248"/>
      <c r="I248"/>
      <c r="J248"/>
      <c r="K248"/>
      <c r="L248"/>
      <c r="M248"/>
      <c r="N248"/>
      <c r="O248"/>
      <c r="P248"/>
      <c r="Q248"/>
      <c r="R248"/>
      <c r="S248"/>
      <c r="T248"/>
      <c r="U248"/>
      <c r="V248"/>
      <c r="W248"/>
      <c r="X248"/>
    </row>
    <row r="249" spans="1:24">
      <c r="A249"/>
      <c r="B249"/>
      <c r="C249" s="729">
        <v>527690</v>
      </c>
      <c r="D249" s="780" t="s">
        <v>2571</v>
      </c>
      <c r="E249" s="837">
        <v>0</v>
      </c>
      <c r="F249" s="837">
        <v>0</v>
      </c>
      <c r="G249" s="1189">
        <v>0</v>
      </c>
      <c r="H249"/>
      <c r="I249"/>
      <c r="J249"/>
      <c r="K249"/>
      <c r="L249"/>
      <c r="M249"/>
      <c r="N249"/>
      <c r="O249"/>
      <c r="P249"/>
      <c r="Q249"/>
      <c r="R249"/>
      <c r="S249"/>
      <c r="T249"/>
      <c r="U249"/>
      <c r="V249"/>
      <c r="W249"/>
      <c r="X249"/>
    </row>
    <row r="250" spans="1:24">
      <c r="A250"/>
      <c r="B250"/>
      <c r="C250" s="729">
        <v>527700</v>
      </c>
      <c r="D250" s="780" t="s">
        <v>124</v>
      </c>
      <c r="E250" s="837">
        <v>0</v>
      </c>
      <c r="F250" s="837">
        <v>446.5</v>
      </c>
      <c r="G250" s="1189">
        <v>0</v>
      </c>
      <c r="H250"/>
      <c r="I250"/>
      <c r="J250"/>
      <c r="K250"/>
      <c r="L250"/>
      <c r="M250"/>
      <c r="N250"/>
      <c r="O250"/>
      <c r="P250"/>
      <c r="Q250"/>
      <c r="R250"/>
      <c r="S250"/>
      <c r="T250"/>
      <c r="U250"/>
      <c r="V250"/>
      <c r="W250"/>
      <c r="X250"/>
    </row>
    <row r="251" spans="1:24">
      <c r="A251"/>
      <c r="B251"/>
      <c r="C251" s="729">
        <v>527780</v>
      </c>
      <c r="D251" s="780" t="s">
        <v>128</v>
      </c>
      <c r="E251" s="837">
        <v>0</v>
      </c>
      <c r="F251" s="837">
        <v>165.16</v>
      </c>
      <c r="G251" s="1189">
        <v>0</v>
      </c>
      <c r="H251"/>
      <c r="I251"/>
      <c r="J251"/>
      <c r="K251"/>
      <c r="L251"/>
      <c r="M251"/>
      <c r="N251"/>
      <c r="O251"/>
      <c r="P251"/>
      <c r="Q251"/>
      <c r="R251"/>
      <c r="S251"/>
      <c r="T251"/>
      <c r="U251"/>
      <c r="V251"/>
      <c r="W251"/>
      <c r="X251"/>
    </row>
    <row r="252" spans="1:24">
      <c r="A252"/>
      <c r="B252"/>
      <c r="C252" s="729">
        <v>527840</v>
      </c>
      <c r="D252" s="780" t="s">
        <v>75</v>
      </c>
      <c r="E252" s="837">
        <v>9500</v>
      </c>
      <c r="F252" s="837">
        <v>729.26</v>
      </c>
      <c r="G252" s="1189">
        <v>0</v>
      </c>
      <c r="H252"/>
      <c r="I252"/>
      <c r="J252"/>
      <c r="K252"/>
      <c r="L252"/>
      <c r="M252"/>
      <c r="N252"/>
      <c r="O252"/>
      <c r="P252"/>
      <c r="Q252"/>
      <c r="R252"/>
      <c r="S252"/>
      <c r="T252"/>
      <c r="U252"/>
      <c r="V252"/>
      <c r="W252"/>
      <c r="X252"/>
    </row>
    <row r="253" spans="1:24">
      <c r="A253"/>
      <c r="B253"/>
      <c r="C253" s="729">
        <v>528140</v>
      </c>
      <c r="D253" s="780" t="s">
        <v>76</v>
      </c>
      <c r="E253" s="837">
        <v>0</v>
      </c>
      <c r="F253" s="837">
        <v>0</v>
      </c>
      <c r="G253" s="1189">
        <v>0</v>
      </c>
      <c r="H253"/>
      <c r="I253"/>
      <c r="J253"/>
      <c r="K253"/>
      <c r="L253"/>
      <c r="M253"/>
      <c r="N253"/>
      <c r="O253"/>
      <c r="P253"/>
      <c r="Q253"/>
      <c r="R253"/>
      <c r="S253"/>
      <c r="T253"/>
      <c r="U253"/>
      <c r="V253"/>
      <c r="W253"/>
      <c r="X253"/>
    </row>
    <row r="254" spans="1:24">
      <c r="A254"/>
      <c r="B254"/>
      <c r="C254" s="729">
        <v>528960</v>
      </c>
      <c r="D254" s="780" t="s">
        <v>79</v>
      </c>
      <c r="E254" s="837">
        <v>0</v>
      </c>
      <c r="F254" s="837">
        <v>305.10000000000002</v>
      </c>
      <c r="G254" s="1189">
        <v>0</v>
      </c>
      <c r="H254"/>
      <c r="I254"/>
      <c r="J254"/>
      <c r="K254"/>
      <c r="L254"/>
      <c r="M254"/>
      <c r="N254"/>
      <c r="O254"/>
      <c r="P254"/>
      <c r="Q254"/>
      <c r="R254"/>
      <c r="S254"/>
      <c r="T254"/>
      <c r="U254"/>
      <c r="V254"/>
      <c r="W254"/>
      <c r="X254"/>
    </row>
    <row r="255" spans="1:24">
      <c r="A255"/>
      <c r="B255"/>
      <c r="C255" s="729">
        <v>528980</v>
      </c>
      <c r="D255" s="780" t="s">
        <v>80</v>
      </c>
      <c r="E255" s="837">
        <v>0</v>
      </c>
      <c r="F255" s="837">
        <v>180.17</v>
      </c>
      <c r="G255" s="1189">
        <v>0</v>
      </c>
      <c r="H255"/>
      <c r="I255"/>
      <c r="J255"/>
      <c r="K255"/>
      <c r="L255"/>
      <c r="M255"/>
      <c r="N255"/>
      <c r="O255"/>
      <c r="P255"/>
      <c r="Q255"/>
      <c r="R255"/>
      <c r="S255"/>
      <c r="T255"/>
      <c r="U255"/>
      <c r="V255"/>
      <c r="W255"/>
      <c r="X255"/>
    </row>
    <row r="256" spans="1:24">
      <c r="A256"/>
      <c r="B256"/>
      <c r="C256" s="729">
        <v>529040</v>
      </c>
      <c r="D256" s="780" t="s">
        <v>82</v>
      </c>
      <c r="E256" s="837">
        <v>0</v>
      </c>
      <c r="F256" s="837">
        <v>4265.4299999999994</v>
      </c>
      <c r="G256" s="1189">
        <v>0</v>
      </c>
      <c r="H256"/>
      <c r="I256"/>
      <c r="J256"/>
      <c r="K256"/>
      <c r="L256"/>
      <c r="M256"/>
      <c r="N256"/>
      <c r="O256"/>
      <c r="P256"/>
      <c r="Q256"/>
      <c r="R256"/>
      <c r="S256"/>
      <c r="T256"/>
      <c r="U256"/>
      <c r="V256"/>
      <c r="W256"/>
      <c r="X256"/>
    </row>
    <row r="257" spans="1:24">
      <c r="A257"/>
      <c r="B257"/>
      <c r="C257" s="729">
        <v>529060</v>
      </c>
      <c r="D257" s="780" t="s">
        <v>7017</v>
      </c>
      <c r="E257" s="837">
        <v>0</v>
      </c>
      <c r="F257" s="837">
        <v>14.74</v>
      </c>
      <c r="G257" s="1189">
        <v>0</v>
      </c>
      <c r="H257"/>
      <c r="I257"/>
      <c r="J257"/>
      <c r="K257"/>
      <c r="L257"/>
      <c r="M257"/>
      <c r="N257"/>
      <c r="O257"/>
      <c r="P257"/>
      <c r="Q257"/>
      <c r="R257"/>
      <c r="S257"/>
      <c r="T257"/>
      <c r="U257"/>
      <c r="V257"/>
      <c r="W257"/>
      <c r="X257"/>
    </row>
    <row r="258" spans="1:24">
      <c r="A258"/>
      <c r="B258"/>
      <c r="C258" s="729">
        <v>529500</v>
      </c>
      <c r="D258" s="780" t="s">
        <v>100</v>
      </c>
      <c r="E258" s="837">
        <v>1200</v>
      </c>
      <c r="F258" s="837">
        <v>904.1400000000001</v>
      </c>
      <c r="G258" s="1189">
        <v>1000</v>
      </c>
      <c r="H258"/>
      <c r="I258"/>
      <c r="J258"/>
      <c r="K258"/>
      <c r="L258"/>
      <c r="M258"/>
      <c r="N258"/>
      <c r="O258"/>
      <c r="P258"/>
      <c r="Q258"/>
      <c r="R258"/>
      <c r="S258"/>
      <c r="T258"/>
      <c r="U258"/>
      <c r="V258"/>
      <c r="W258"/>
      <c r="X258"/>
    </row>
    <row r="259" spans="1:24">
      <c r="A259"/>
      <c r="B259"/>
      <c r="C259" s="729">
        <v>529550</v>
      </c>
      <c r="D259" s="780" t="s">
        <v>103</v>
      </c>
      <c r="E259" s="837">
        <v>1000</v>
      </c>
      <c r="F259" s="837">
        <v>961.07999999999993</v>
      </c>
      <c r="G259" s="1189">
        <v>1000</v>
      </c>
      <c r="H259"/>
      <c r="I259"/>
      <c r="J259"/>
      <c r="K259"/>
      <c r="L259"/>
      <c r="M259"/>
      <c r="N259"/>
      <c r="O259"/>
      <c r="P259"/>
      <c r="Q259"/>
      <c r="R259"/>
      <c r="S259"/>
      <c r="T259"/>
      <c r="U259"/>
      <c r="V259"/>
      <c r="W259"/>
      <c r="X259"/>
    </row>
    <row r="260" spans="1:24">
      <c r="A260"/>
      <c r="B260" s="527" t="s">
        <v>6627</v>
      </c>
      <c r="C260" s="527"/>
      <c r="D260" s="527"/>
      <c r="E260" s="997">
        <v>29130</v>
      </c>
      <c r="F260" s="997">
        <v>12126.679999999998</v>
      </c>
      <c r="G260" s="1189">
        <v>14450</v>
      </c>
      <c r="H260"/>
      <c r="I260"/>
      <c r="J260"/>
      <c r="K260"/>
      <c r="L260"/>
      <c r="M260"/>
      <c r="N260"/>
      <c r="O260"/>
      <c r="P260"/>
      <c r="Q260"/>
      <c r="R260"/>
      <c r="S260"/>
      <c r="T260"/>
      <c r="U260"/>
      <c r="V260"/>
      <c r="W260"/>
      <c r="X260"/>
    </row>
    <row r="261" spans="1:24">
      <c r="A261"/>
      <c r="B261" t="s">
        <v>6628</v>
      </c>
      <c r="C261" s="729">
        <v>535220</v>
      </c>
      <c r="D261" s="780" t="s">
        <v>495</v>
      </c>
      <c r="E261" s="837">
        <v>250</v>
      </c>
      <c r="F261" s="837">
        <v>210.99</v>
      </c>
      <c r="G261" s="1189">
        <v>250</v>
      </c>
      <c r="H261"/>
      <c r="I261"/>
      <c r="J261"/>
      <c r="K261"/>
      <c r="L261"/>
      <c r="M261"/>
      <c r="N261"/>
      <c r="O261"/>
      <c r="P261"/>
      <c r="Q261"/>
      <c r="R261"/>
      <c r="S261"/>
      <c r="T261"/>
      <c r="U261"/>
      <c r="V261"/>
      <c r="W261"/>
      <c r="X261"/>
    </row>
    <row r="262" spans="1:24">
      <c r="A262"/>
      <c r="B262"/>
      <c r="C262" s="729">
        <v>536760</v>
      </c>
      <c r="D262" s="780" t="s">
        <v>2872</v>
      </c>
      <c r="E262" s="837">
        <v>0</v>
      </c>
      <c r="F262" s="837">
        <v>139.28000000000003</v>
      </c>
      <c r="G262" s="1189">
        <v>0</v>
      </c>
      <c r="H262"/>
      <c r="I262"/>
      <c r="J262"/>
      <c r="K262"/>
      <c r="L262"/>
      <c r="M262"/>
      <c r="N262"/>
      <c r="O262"/>
      <c r="P262"/>
      <c r="Q262"/>
      <c r="R262"/>
      <c r="S262"/>
      <c r="T262"/>
      <c r="U262"/>
      <c r="V262"/>
      <c r="W262"/>
      <c r="X262"/>
    </row>
    <row r="263" spans="1:24">
      <c r="A263"/>
      <c r="B263"/>
      <c r="C263" s="729">
        <v>537020</v>
      </c>
      <c r="D263" s="780" t="s">
        <v>83</v>
      </c>
      <c r="E263" s="837">
        <v>0</v>
      </c>
      <c r="F263" s="837">
        <v>121</v>
      </c>
      <c r="G263" s="1189">
        <v>0</v>
      </c>
      <c r="H263"/>
      <c r="I263"/>
      <c r="J263"/>
      <c r="K263"/>
      <c r="L263"/>
      <c r="M263"/>
      <c r="N263"/>
      <c r="O263"/>
      <c r="P263"/>
      <c r="Q263"/>
      <c r="R263"/>
      <c r="S263"/>
      <c r="T263"/>
      <c r="U263"/>
      <c r="V263"/>
      <c r="W263"/>
      <c r="X263"/>
    </row>
    <row r="264" spans="1:24">
      <c r="A264"/>
      <c r="B264"/>
      <c r="C264" s="729">
        <v>537080</v>
      </c>
      <c r="D264" s="780" t="s">
        <v>84</v>
      </c>
      <c r="E264" s="837">
        <v>100</v>
      </c>
      <c r="F264" s="837">
        <v>220</v>
      </c>
      <c r="G264" s="1189">
        <v>100</v>
      </c>
      <c r="H264"/>
      <c r="I264"/>
      <c r="J264"/>
      <c r="K264"/>
      <c r="L264"/>
      <c r="M264"/>
      <c r="N264"/>
      <c r="O264"/>
      <c r="P264"/>
      <c r="Q264"/>
      <c r="R264"/>
      <c r="S264"/>
      <c r="T264"/>
      <c r="U264"/>
      <c r="V264"/>
      <c r="W264"/>
      <c r="X264"/>
    </row>
    <row r="265" spans="1:24">
      <c r="A265"/>
      <c r="B265" s="527" t="s">
        <v>6629</v>
      </c>
      <c r="C265" s="527"/>
      <c r="D265" s="527"/>
      <c r="E265" s="997">
        <v>350</v>
      </c>
      <c r="F265" s="997">
        <v>691.27</v>
      </c>
      <c r="G265" s="1189">
        <v>350</v>
      </c>
      <c r="H265"/>
      <c r="I265"/>
      <c r="J265"/>
      <c r="K265"/>
      <c r="L265"/>
      <c r="M265"/>
      <c r="N265"/>
      <c r="O265"/>
      <c r="P265"/>
      <c r="Q265"/>
      <c r="R265"/>
      <c r="S265"/>
      <c r="T265"/>
      <c r="U265"/>
      <c r="V265"/>
      <c r="W265"/>
      <c r="X265"/>
    </row>
    <row r="266" spans="1:24">
      <c r="A266" s="777" t="s">
        <v>6565</v>
      </c>
      <c r="B266" s="777"/>
      <c r="C266" s="777"/>
      <c r="D266" s="777"/>
      <c r="E266" s="838">
        <v>138691</v>
      </c>
      <c r="F266" s="838">
        <v>117718.41000000002</v>
      </c>
      <c r="G266" s="1188">
        <v>246423</v>
      </c>
      <c r="H266"/>
      <c r="I266"/>
      <c r="J266"/>
      <c r="K266"/>
      <c r="L266"/>
      <c r="M266"/>
      <c r="N266"/>
      <c r="O266"/>
      <c r="P266"/>
      <c r="Q266"/>
      <c r="R266"/>
      <c r="S266"/>
      <c r="T266"/>
      <c r="U266"/>
      <c r="V266"/>
      <c r="W266"/>
      <c r="X266"/>
    </row>
    <row r="267" spans="1:24">
      <c r="A267" t="s">
        <v>435</v>
      </c>
      <c r="B267" t="s">
        <v>48</v>
      </c>
      <c r="C267" s="729">
        <v>510040</v>
      </c>
      <c r="D267" s="780" t="s">
        <v>461</v>
      </c>
      <c r="E267" s="837">
        <v>47625</v>
      </c>
      <c r="F267" s="837">
        <v>41956.740000000005</v>
      </c>
      <c r="G267" s="1189">
        <v>80699</v>
      </c>
      <c r="H267"/>
      <c r="I267"/>
      <c r="J267"/>
      <c r="K267"/>
      <c r="L267"/>
      <c r="M267"/>
      <c r="N267"/>
      <c r="O267"/>
      <c r="P267"/>
      <c r="Q267"/>
      <c r="R267"/>
      <c r="S267"/>
      <c r="T267"/>
      <c r="U267"/>
      <c r="V267"/>
      <c r="W267"/>
      <c r="X267"/>
    </row>
    <row r="268" spans="1:24">
      <c r="A268"/>
      <c r="B268"/>
      <c r="C268" s="729">
        <v>510200</v>
      </c>
      <c r="D268" s="780" t="s">
        <v>462</v>
      </c>
      <c r="E268" s="837">
        <v>0</v>
      </c>
      <c r="F268" s="837">
        <v>3011.34</v>
      </c>
      <c r="G268" s="1189">
        <v>0</v>
      </c>
      <c r="H268"/>
      <c r="I268"/>
      <c r="J268"/>
      <c r="K268"/>
      <c r="L268"/>
      <c r="M268"/>
      <c r="N268"/>
      <c r="O268"/>
      <c r="P268"/>
      <c r="Q268"/>
      <c r="R268"/>
      <c r="S268"/>
      <c r="T268"/>
      <c r="U268"/>
      <c r="V268"/>
      <c r="W268"/>
      <c r="X268"/>
    </row>
    <row r="269" spans="1:24">
      <c r="A269"/>
      <c r="B269"/>
      <c r="C269" s="729">
        <v>510280</v>
      </c>
      <c r="D269" s="780" t="s">
        <v>7161</v>
      </c>
      <c r="E269" s="837">
        <v>0</v>
      </c>
      <c r="F269" s="837">
        <v>4</v>
      </c>
      <c r="G269" s="1189">
        <v>0</v>
      </c>
      <c r="H269"/>
      <c r="I269"/>
      <c r="J269"/>
      <c r="K269"/>
      <c r="L269"/>
      <c r="M269"/>
      <c r="N269"/>
      <c r="O269"/>
      <c r="P269"/>
      <c r="Q269"/>
      <c r="R269"/>
      <c r="S269"/>
      <c r="T269"/>
      <c r="U269"/>
      <c r="V269"/>
      <c r="W269"/>
      <c r="X269"/>
    </row>
    <row r="270" spans="1:24">
      <c r="A270"/>
      <c r="B270"/>
      <c r="C270" s="729">
        <v>510420</v>
      </c>
      <c r="D270" s="780" t="s">
        <v>464</v>
      </c>
      <c r="E270" s="837">
        <v>500</v>
      </c>
      <c r="F270" s="837">
        <v>722.04</v>
      </c>
      <c r="G270" s="1189">
        <v>0</v>
      </c>
      <c r="H270"/>
      <c r="I270"/>
      <c r="J270"/>
      <c r="K270"/>
      <c r="L270"/>
      <c r="M270"/>
      <c r="N270"/>
      <c r="O270"/>
      <c r="P270"/>
      <c r="Q270"/>
      <c r="R270"/>
      <c r="S270"/>
      <c r="T270"/>
      <c r="U270"/>
      <c r="V270"/>
      <c r="W270"/>
      <c r="X270"/>
    </row>
    <row r="271" spans="1:24">
      <c r="A271"/>
      <c r="B271"/>
      <c r="C271" s="729">
        <v>510700</v>
      </c>
      <c r="D271" s="780" t="s">
        <v>468</v>
      </c>
      <c r="E271" s="837">
        <v>0</v>
      </c>
      <c r="F271" s="837">
        <v>0</v>
      </c>
      <c r="G271" s="1189">
        <v>0</v>
      </c>
      <c r="H271"/>
      <c r="I271"/>
      <c r="J271"/>
      <c r="K271"/>
      <c r="L271"/>
      <c r="M271"/>
      <c r="N271"/>
      <c r="O271"/>
      <c r="P271"/>
      <c r="Q271"/>
      <c r="R271"/>
      <c r="S271"/>
      <c r="T271"/>
      <c r="U271"/>
      <c r="V271"/>
      <c r="W271"/>
      <c r="X271"/>
    </row>
    <row r="272" spans="1:24">
      <c r="A272"/>
      <c r="B272"/>
      <c r="C272" s="729">
        <v>513000</v>
      </c>
      <c r="D272" s="780" t="s">
        <v>469</v>
      </c>
      <c r="E272" s="837">
        <v>8687</v>
      </c>
      <c r="F272" s="837">
        <v>6973.84</v>
      </c>
      <c r="G272" s="1189">
        <v>32267</v>
      </c>
      <c r="H272"/>
      <c r="I272"/>
      <c r="J272"/>
      <c r="K272"/>
      <c r="L272"/>
      <c r="M272"/>
      <c r="N272"/>
      <c r="O272"/>
      <c r="P272"/>
      <c r="Q272"/>
      <c r="R272"/>
      <c r="S272"/>
      <c r="T272"/>
      <c r="U272"/>
      <c r="V272"/>
      <c r="W272"/>
      <c r="X272"/>
    </row>
    <row r="273" spans="1:24">
      <c r="A273"/>
      <c r="B273"/>
      <c r="C273" s="729">
        <v>513120</v>
      </c>
      <c r="D273" s="780" t="s">
        <v>471</v>
      </c>
      <c r="E273" s="837">
        <v>2953</v>
      </c>
      <c r="F273" s="837">
        <v>2692.7000000000003</v>
      </c>
      <c r="G273" s="1189">
        <v>5003</v>
      </c>
      <c r="H273"/>
      <c r="I273"/>
      <c r="J273"/>
      <c r="K273"/>
      <c r="L273"/>
      <c r="M273"/>
      <c r="N273"/>
      <c r="O273"/>
      <c r="P273"/>
      <c r="Q273"/>
      <c r="R273"/>
      <c r="S273"/>
      <c r="T273"/>
      <c r="U273"/>
      <c r="V273"/>
      <c r="W273"/>
      <c r="X273"/>
    </row>
    <row r="274" spans="1:24">
      <c r="A274"/>
      <c r="B274"/>
      <c r="C274" s="729">
        <v>513140</v>
      </c>
      <c r="D274" s="780" t="s">
        <v>472</v>
      </c>
      <c r="E274" s="837">
        <v>691</v>
      </c>
      <c r="F274" s="837">
        <v>629.71</v>
      </c>
      <c r="G274" s="1189">
        <v>1170</v>
      </c>
      <c r="H274"/>
      <c r="I274"/>
      <c r="J274"/>
      <c r="K274"/>
      <c r="L274"/>
      <c r="M274"/>
      <c r="N274"/>
      <c r="O274"/>
      <c r="P274"/>
      <c r="Q274"/>
      <c r="R274"/>
      <c r="S274"/>
      <c r="T274"/>
      <c r="U274"/>
      <c r="V274"/>
      <c r="W274"/>
      <c r="X274"/>
    </row>
    <row r="275" spans="1:24">
      <c r="A275"/>
      <c r="B275"/>
      <c r="C275" s="729">
        <v>515040</v>
      </c>
      <c r="D275" s="780" t="s">
        <v>473</v>
      </c>
      <c r="E275" s="837">
        <v>9876</v>
      </c>
      <c r="F275" s="837">
        <v>9278.18</v>
      </c>
      <c r="G275" s="1189">
        <v>15714</v>
      </c>
      <c r="H275"/>
      <c r="I275"/>
      <c r="J275"/>
      <c r="K275"/>
      <c r="L275"/>
      <c r="M275"/>
      <c r="N275"/>
      <c r="O275"/>
      <c r="P275"/>
      <c r="Q275"/>
      <c r="R275"/>
      <c r="S275"/>
      <c r="T275"/>
      <c r="U275"/>
      <c r="V275"/>
      <c r="W275"/>
      <c r="X275"/>
    </row>
    <row r="276" spans="1:24">
      <c r="A276"/>
      <c r="B276"/>
      <c r="C276" s="729">
        <v>515100</v>
      </c>
      <c r="D276" s="780" t="s">
        <v>474</v>
      </c>
      <c r="E276" s="837">
        <v>66</v>
      </c>
      <c r="F276" s="837">
        <v>39.279999999999994</v>
      </c>
      <c r="G276" s="1189">
        <v>99</v>
      </c>
      <c r="H276"/>
      <c r="I276"/>
      <c r="J276"/>
      <c r="K276"/>
      <c r="L276"/>
      <c r="M276"/>
      <c r="N276"/>
      <c r="O276"/>
      <c r="P276"/>
      <c r="Q276"/>
      <c r="R276"/>
      <c r="S276"/>
      <c r="T276"/>
      <c r="U276"/>
      <c r="V276"/>
      <c r="W276"/>
      <c r="X276"/>
    </row>
    <row r="277" spans="1:24">
      <c r="A277"/>
      <c r="B277"/>
      <c r="C277" s="729">
        <v>515120</v>
      </c>
      <c r="D277" s="780" t="s">
        <v>475</v>
      </c>
      <c r="E277" s="837">
        <v>155</v>
      </c>
      <c r="F277" s="837">
        <v>137.44</v>
      </c>
      <c r="G277" s="1189">
        <v>262</v>
      </c>
      <c r="H277"/>
      <c r="I277"/>
      <c r="J277"/>
      <c r="K277"/>
      <c r="L277"/>
      <c r="M277"/>
      <c r="N277"/>
      <c r="O277"/>
      <c r="P277"/>
      <c r="Q277"/>
      <c r="R277"/>
      <c r="S277"/>
      <c r="T277"/>
      <c r="U277"/>
      <c r="V277"/>
      <c r="W277"/>
      <c r="X277"/>
    </row>
    <row r="278" spans="1:24">
      <c r="A278"/>
      <c r="B278"/>
      <c r="C278" s="729">
        <v>515260</v>
      </c>
      <c r="D278" s="780" t="s">
        <v>479</v>
      </c>
      <c r="E278" s="837">
        <v>143</v>
      </c>
      <c r="F278" s="837">
        <v>115.46000000000001</v>
      </c>
      <c r="G278" s="1189">
        <v>215</v>
      </c>
      <c r="H278"/>
      <c r="I278"/>
      <c r="J278"/>
      <c r="K278"/>
      <c r="L278"/>
      <c r="M278"/>
      <c r="N278"/>
      <c r="O278"/>
      <c r="P278"/>
      <c r="Q278"/>
      <c r="R278"/>
      <c r="S278"/>
      <c r="T278"/>
      <c r="U278"/>
      <c r="V278"/>
      <c r="W278"/>
      <c r="X278"/>
    </row>
    <row r="279" spans="1:24">
      <c r="A279"/>
      <c r="B279"/>
      <c r="C279" s="729">
        <v>518140</v>
      </c>
      <c r="D279" s="780" t="s">
        <v>484</v>
      </c>
      <c r="E279" s="837">
        <v>21</v>
      </c>
      <c r="F279" s="837">
        <v>18.030000000000005</v>
      </c>
      <c r="G279" s="1189">
        <v>31</v>
      </c>
      <c r="H279"/>
      <c r="I279"/>
      <c r="J279"/>
      <c r="K279"/>
      <c r="L279"/>
      <c r="M279"/>
      <c r="N279"/>
      <c r="O279"/>
      <c r="P279"/>
      <c r="Q279"/>
      <c r="R279"/>
      <c r="S279"/>
      <c r="T279"/>
      <c r="U279"/>
      <c r="V279"/>
      <c r="W279"/>
      <c r="X279"/>
    </row>
    <row r="280" spans="1:24">
      <c r="A280"/>
      <c r="B280" s="527" t="s">
        <v>6625</v>
      </c>
      <c r="C280" s="527"/>
      <c r="D280" s="527"/>
      <c r="E280" s="997">
        <v>70717</v>
      </c>
      <c r="F280" s="997">
        <v>65578.760000000009</v>
      </c>
      <c r="G280" s="1189">
        <v>135460</v>
      </c>
      <c r="H280"/>
      <c r="I280"/>
      <c r="J280"/>
      <c r="K280"/>
      <c r="L280"/>
      <c r="M280"/>
      <c r="N280"/>
      <c r="O280"/>
      <c r="P280"/>
      <c r="Q280"/>
      <c r="R280"/>
      <c r="S280"/>
      <c r="T280"/>
      <c r="U280"/>
      <c r="V280"/>
      <c r="W280"/>
      <c r="X280"/>
    </row>
    <row r="281" spans="1:24">
      <c r="A281"/>
      <c r="B281" t="s">
        <v>6626</v>
      </c>
      <c r="C281" s="729">
        <v>520015</v>
      </c>
      <c r="D281" s="780" t="s">
        <v>485</v>
      </c>
      <c r="E281" s="837">
        <v>2000</v>
      </c>
      <c r="F281" s="837">
        <v>137.19</v>
      </c>
      <c r="G281" s="1189">
        <v>1500</v>
      </c>
      <c r="H281"/>
      <c r="I281"/>
      <c r="J281"/>
      <c r="K281"/>
      <c r="L281"/>
      <c r="M281"/>
      <c r="N281"/>
      <c r="O281"/>
      <c r="P281"/>
      <c r="Q281"/>
      <c r="R281"/>
      <c r="S281"/>
      <c r="T281"/>
      <c r="U281"/>
      <c r="V281"/>
      <c r="W281"/>
      <c r="X281"/>
    </row>
    <row r="282" spans="1:24">
      <c r="A282"/>
      <c r="B282"/>
      <c r="C282" s="729">
        <v>520020</v>
      </c>
      <c r="D282" s="780" t="s">
        <v>86</v>
      </c>
      <c r="E282" s="837">
        <v>4400</v>
      </c>
      <c r="F282" s="837">
        <v>3305</v>
      </c>
      <c r="G282" s="1189">
        <v>4400</v>
      </c>
      <c r="H282"/>
      <c r="I282"/>
      <c r="J282"/>
      <c r="K282"/>
      <c r="L282"/>
      <c r="M282"/>
      <c r="N282"/>
      <c r="O282"/>
      <c r="P282"/>
      <c r="Q282"/>
      <c r="R282"/>
      <c r="S282"/>
      <c r="T282"/>
      <c r="U282"/>
      <c r="V282"/>
      <c r="W282"/>
      <c r="X282"/>
    </row>
    <row r="283" spans="1:24">
      <c r="A283"/>
      <c r="B283"/>
      <c r="C283" s="729">
        <v>520115</v>
      </c>
      <c r="D283" s="780" t="s">
        <v>49</v>
      </c>
      <c r="E283" s="837">
        <v>600</v>
      </c>
      <c r="F283" s="837">
        <v>37</v>
      </c>
      <c r="G283" s="1189">
        <v>650</v>
      </c>
      <c r="H283"/>
      <c r="I283"/>
      <c r="J283"/>
      <c r="K283"/>
      <c r="L283"/>
      <c r="M283"/>
      <c r="N283"/>
      <c r="O283"/>
      <c r="P283"/>
      <c r="Q283"/>
      <c r="R283"/>
      <c r="S283"/>
      <c r="T283"/>
      <c r="U283"/>
      <c r="V283"/>
      <c r="W283"/>
      <c r="X283"/>
    </row>
    <row r="284" spans="1:24">
      <c r="A284"/>
      <c r="B284"/>
      <c r="C284" s="729">
        <v>520230</v>
      </c>
      <c r="D284" s="780" t="s">
        <v>50</v>
      </c>
      <c r="E284" s="837">
        <v>1000</v>
      </c>
      <c r="F284" s="837">
        <v>1425.9600000000003</v>
      </c>
      <c r="G284" s="1189">
        <v>825</v>
      </c>
      <c r="H284"/>
      <c r="I284"/>
      <c r="J284"/>
      <c r="K284"/>
      <c r="L284"/>
      <c r="M284"/>
      <c r="N284"/>
      <c r="O284"/>
      <c r="P284"/>
      <c r="Q284"/>
      <c r="R284"/>
      <c r="S284"/>
      <c r="T284"/>
      <c r="U284"/>
      <c r="V284"/>
      <c r="W284"/>
      <c r="X284"/>
    </row>
    <row r="285" spans="1:24">
      <c r="A285"/>
      <c r="B285"/>
      <c r="C285" s="729">
        <v>520320</v>
      </c>
      <c r="D285" s="780" t="s">
        <v>51</v>
      </c>
      <c r="E285" s="837">
        <v>3100</v>
      </c>
      <c r="F285" s="837">
        <v>2652.3700000000003</v>
      </c>
      <c r="G285" s="1189">
        <v>3100</v>
      </c>
      <c r="H285"/>
      <c r="I285"/>
      <c r="J285"/>
      <c r="K285"/>
      <c r="L285"/>
      <c r="M285"/>
      <c r="N285"/>
      <c r="O285"/>
      <c r="P285"/>
      <c r="Q285"/>
      <c r="R285"/>
      <c r="S285"/>
      <c r="T285"/>
      <c r="U285"/>
      <c r="V285"/>
      <c r="W285"/>
      <c r="X285"/>
    </row>
    <row r="286" spans="1:24">
      <c r="A286"/>
      <c r="B286"/>
      <c r="C286" s="729">
        <v>520330</v>
      </c>
      <c r="D286" s="780" t="s">
        <v>52</v>
      </c>
      <c r="E286" s="837">
        <v>1500</v>
      </c>
      <c r="F286" s="837">
        <v>1391.56</v>
      </c>
      <c r="G286" s="1189">
        <v>1500</v>
      </c>
      <c r="H286"/>
      <c r="I286"/>
      <c r="J286"/>
      <c r="K286"/>
      <c r="L286"/>
      <c r="M286"/>
      <c r="N286"/>
      <c r="O286"/>
      <c r="P286"/>
      <c r="Q286"/>
      <c r="R286"/>
      <c r="S286"/>
      <c r="T286"/>
      <c r="U286"/>
      <c r="V286"/>
      <c r="W286"/>
      <c r="X286"/>
    </row>
    <row r="287" spans="1:24">
      <c r="A287"/>
      <c r="B287"/>
      <c r="C287" s="729">
        <v>520705</v>
      </c>
      <c r="D287" s="780" t="s">
        <v>53</v>
      </c>
      <c r="E287" s="837">
        <v>500</v>
      </c>
      <c r="F287" s="837">
        <v>120.11</v>
      </c>
      <c r="G287" s="1189">
        <v>500</v>
      </c>
      <c r="H287"/>
      <c r="I287"/>
      <c r="J287"/>
      <c r="K287"/>
      <c r="L287"/>
      <c r="M287"/>
      <c r="N287"/>
      <c r="O287"/>
      <c r="P287"/>
      <c r="Q287"/>
      <c r="R287"/>
      <c r="S287"/>
      <c r="T287"/>
      <c r="U287"/>
      <c r="V287"/>
      <c r="W287"/>
      <c r="X287"/>
    </row>
    <row r="288" spans="1:24">
      <c r="A288"/>
      <c r="B288"/>
      <c r="C288" s="729">
        <v>520800</v>
      </c>
      <c r="D288" s="780" t="s">
        <v>54</v>
      </c>
      <c r="E288" s="837">
        <v>1000</v>
      </c>
      <c r="F288" s="837">
        <v>583.93000000000006</v>
      </c>
      <c r="G288" s="1189">
        <v>1000</v>
      </c>
      <c r="H288"/>
      <c r="I288"/>
      <c r="J288"/>
      <c r="K288"/>
      <c r="L288"/>
      <c r="M288"/>
      <c r="N288"/>
      <c r="O288"/>
      <c r="P288"/>
      <c r="Q288"/>
      <c r="R288"/>
      <c r="S288"/>
      <c r="T288"/>
      <c r="U288"/>
      <c r="V288"/>
      <c r="W288"/>
      <c r="X288"/>
    </row>
    <row r="289" spans="1:24">
      <c r="A289"/>
      <c r="B289"/>
      <c r="C289" s="729">
        <v>520845</v>
      </c>
      <c r="D289" s="780" t="s">
        <v>89</v>
      </c>
      <c r="E289" s="837">
        <v>5000</v>
      </c>
      <c r="F289" s="837">
        <v>3203.76</v>
      </c>
      <c r="G289" s="1189">
        <v>5000</v>
      </c>
      <c r="H289"/>
      <c r="I289"/>
      <c r="J289"/>
      <c r="K289"/>
      <c r="L289"/>
      <c r="M289"/>
      <c r="N289"/>
      <c r="O289"/>
      <c r="P289"/>
      <c r="Q289"/>
      <c r="R289"/>
      <c r="S289"/>
      <c r="T289"/>
      <c r="U289"/>
      <c r="V289"/>
      <c r="W289"/>
      <c r="X289"/>
    </row>
    <row r="290" spans="1:24">
      <c r="A290"/>
      <c r="B290"/>
      <c r="C290" s="729">
        <v>521420</v>
      </c>
      <c r="D290" s="780" t="s">
        <v>90</v>
      </c>
      <c r="E290" s="837">
        <v>3500</v>
      </c>
      <c r="F290" s="837">
        <v>2184.0299999999997</v>
      </c>
      <c r="G290" s="1189">
        <v>3500</v>
      </c>
      <c r="H290"/>
      <c r="I290"/>
      <c r="J290"/>
      <c r="K290"/>
      <c r="L290"/>
      <c r="M290"/>
      <c r="N290"/>
      <c r="O290"/>
      <c r="P290"/>
      <c r="Q290"/>
      <c r="R290"/>
      <c r="S290"/>
      <c r="T290"/>
      <c r="U290"/>
      <c r="V290"/>
      <c r="W290"/>
      <c r="X290"/>
    </row>
    <row r="291" spans="1:24">
      <c r="A291"/>
      <c r="B291"/>
      <c r="C291" s="729">
        <v>521700</v>
      </c>
      <c r="D291" s="780" t="s">
        <v>1072</v>
      </c>
      <c r="E291" s="837">
        <v>2300</v>
      </c>
      <c r="F291" s="837">
        <v>1999.19</v>
      </c>
      <c r="G291" s="1189">
        <v>2300</v>
      </c>
      <c r="H291"/>
      <c r="I291"/>
      <c r="J291"/>
      <c r="K291"/>
      <c r="L291"/>
      <c r="M291"/>
      <c r="N291"/>
      <c r="O291"/>
      <c r="P291"/>
      <c r="Q291"/>
      <c r="R291"/>
      <c r="S291"/>
      <c r="T291"/>
      <c r="U291"/>
      <c r="V291"/>
      <c r="W291"/>
      <c r="X291"/>
    </row>
    <row r="292" spans="1:24">
      <c r="A292"/>
      <c r="B292"/>
      <c r="C292" s="729">
        <v>521720</v>
      </c>
      <c r="D292" s="780" t="s">
        <v>121</v>
      </c>
      <c r="E292" s="837">
        <v>250</v>
      </c>
      <c r="F292" s="837">
        <v>163.19</v>
      </c>
      <c r="G292" s="1189">
        <v>250</v>
      </c>
      <c r="H292"/>
      <c r="I292"/>
      <c r="J292"/>
      <c r="K292"/>
      <c r="L292"/>
      <c r="M292"/>
      <c r="N292"/>
      <c r="O292"/>
      <c r="P292"/>
      <c r="Q292"/>
      <c r="R292"/>
      <c r="S292"/>
      <c r="T292"/>
      <c r="U292"/>
      <c r="V292"/>
      <c r="W292"/>
      <c r="X292"/>
    </row>
    <row r="293" spans="1:24">
      <c r="A293"/>
      <c r="B293"/>
      <c r="C293" s="729">
        <v>521740</v>
      </c>
      <c r="D293" s="780" t="s">
        <v>5950</v>
      </c>
      <c r="E293" s="837">
        <v>0</v>
      </c>
      <c r="F293" s="837">
        <v>0</v>
      </c>
      <c r="G293" s="1189">
        <v>0</v>
      </c>
      <c r="H293"/>
      <c r="I293"/>
      <c r="J293"/>
      <c r="K293"/>
      <c r="L293"/>
      <c r="M293"/>
      <c r="N293"/>
      <c r="O293"/>
      <c r="P293"/>
      <c r="Q293"/>
      <c r="R293"/>
      <c r="S293"/>
      <c r="T293"/>
      <c r="U293"/>
      <c r="V293"/>
      <c r="W293"/>
      <c r="X293"/>
    </row>
    <row r="294" spans="1:24">
      <c r="A294"/>
      <c r="B294"/>
      <c r="C294" s="729">
        <v>522310</v>
      </c>
      <c r="D294" s="780" t="s">
        <v>60</v>
      </c>
      <c r="E294" s="837">
        <v>5000</v>
      </c>
      <c r="F294" s="837">
        <v>2099.2400000000002</v>
      </c>
      <c r="G294" s="1189">
        <v>5000</v>
      </c>
      <c r="H294"/>
      <c r="I294"/>
      <c r="J294"/>
      <c r="K294"/>
      <c r="L294"/>
      <c r="M294"/>
      <c r="N294"/>
      <c r="O294"/>
      <c r="P294"/>
      <c r="Q294"/>
      <c r="R294"/>
      <c r="S294"/>
      <c r="T294"/>
      <c r="U294"/>
      <c r="V294"/>
      <c r="W294"/>
      <c r="X294"/>
    </row>
    <row r="295" spans="1:24">
      <c r="A295"/>
      <c r="B295"/>
      <c r="C295" s="729">
        <v>522320</v>
      </c>
      <c r="D295" s="780" t="s">
        <v>93</v>
      </c>
      <c r="E295" s="837">
        <v>8000</v>
      </c>
      <c r="F295" s="837">
        <v>9263.41</v>
      </c>
      <c r="G295" s="1189">
        <v>8000</v>
      </c>
      <c r="H295"/>
      <c r="I295"/>
      <c r="J295"/>
      <c r="K295"/>
      <c r="L295"/>
      <c r="M295"/>
      <c r="N295"/>
      <c r="O295"/>
      <c r="P295"/>
      <c r="Q295"/>
      <c r="R295"/>
      <c r="S295"/>
      <c r="T295"/>
      <c r="U295"/>
      <c r="V295"/>
      <c r="W295"/>
      <c r="X295"/>
    </row>
    <row r="296" spans="1:24">
      <c r="A296"/>
      <c r="B296"/>
      <c r="C296" s="729">
        <v>522340</v>
      </c>
      <c r="D296" s="780" t="s">
        <v>94</v>
      </c>
      <c r="E296" s="837">
        <v>0</v>
      </c>
      <c r="F296" s="837">
        <v>36</v>
      </c>
      <c r="G296" s="1189">
        <v>0</v>
      </c>
      <c r="H296"/>
      <c r="I296"/>
      <c r="J296"/>
      <c r="K296"/>
      <c r="L296"/>
      <c r="M296"/>
      <c r="N296"/>
      <c r="O296"/>
      <c r="P296"/>
      <c r="Q296"/>
      <c r="R296"/>
      <c r="S296"/>
      <c r="T296"/>
      <c r="U296"/>
      <c r="V296"/>
      <c r="W296"/>
      <c r="X296"/>
    </row>
    <row r="297" spans="1:24">
      <c r="A297"/>
      <c r="B297"/>
      <c r="C297" s="729">
        <v>523100</v>
      </c>
      <c r="D297" s="780" t="s">
        <v>61</v>
      </c>
      <c r="E297" s="837">
        <v>500</v>
      </c>
      <c r="F297" s="837">
        <v>180</v>
      </c>
      <c r="G297" s="1189">
        <v>500</v>
      </c>
      <c r="H297"/>
      <c r="I297"/>
      <c r="J297"/>
      <c r="K297"/>
      <c r="L297"/>
      <c r="M297"/>
      <c r="N297"/>
      <c r="O297"/>
      <c r="P297"/>
      <c r="Q297"/>
      <c r="R297"/>
      <c r="S297"/>
      <c r="T297"/>
      <c r="U297"/>
      <c r="V297"/>
      <c r="W297"/>
      <c r="X297"/>
    </row>
    <row r="298" spans="1:24">
      <c r="A298"/>
      <c r="B298"/>
      <c r="C298" s="729">
        <v>523220</v>
      </c>
      <c r="D298" s="780" t="s">
        <v>108</v>
      </c>
      <c r="E298" s="837">
        <v>500</v>
      </c>
      <c r="F298" s="837">
        <v>211.91</v>
      </c>
      <c r="G298" s="1189">
        <v>500</v>
      </c>
      <c r="H298"/>
      <c r="I298"/>
      <c r="J298"/>
      <c r="K298"/>
      <c r="L298"/>
      <c r="M298"/>
      <c r="N298"/>
      <c r="O298"/>
      <c r="P298"/>
      <c r="Q298"/>
      <c r="R298"/>
      <c r="S298"/>
      <c r="T298"/>
      <c r="U298"/>
      <c r="V298"/>
      <c r="W298"/>
      <c r="X298"/>
    </row>
    <row r="299" spans="1:24">
      <c r="A299"/>
      <c r="B299"/>
      <c r="C299" s="729">
        <v>523270</v>
      </c>
      <c r="D299" s="780" t="s">
        <v>62</v>
      </c>
      <c r="E299" s="837">
        <v>4000</v>
      </c>
      <c r="F299" s="837">
        <v>2241.3200000000002</v>
      </c>
      <c r="G299" s="1189">
        <v>4000</v>
      </c>
      <c r="H299"/>
      <c r="I299"/>
      <c r="J299"/>
      <c r="K299"/>
      <c r="L299"/>
      <c r="M299"/>
      <c r="N299"/>
      <c r="O299"/>
      <c r="P299"/>
      <c r="Q299"/>
      <c r="R299"/>
      <c r="S299"/>
      <c r="T299"/>
      <c r="U299"/>
      <c r="V299"/>
      <c r="W299"/>
      <c r="X299"/>
    </row>
    <row r="300" spans="1:24">
      <c r="A300"/>
      <c r="B300"/>
      <c r="C300" s="729">
        <v>523290</v>
      </c>
      <c r="D300" s="780" t="s">
        <v>1281</v>
      </c>
      <c r="E300" s="837">
        <v>500</v>
      </c>
      <c r="F300" s="837">
        <v>34.15</v>
      </c>
      <c r="G300" s="1189">
        <v>500</v>
      </c>
      <c r="H300"/>
      <c r="I300"/>
      <c r="J300"/>
      <c r="K300"/>
      <c r="L300"/>
      <c r="M300"/>
      <c r="N300"/>
      <c r="O300"/>
      <c r="P300"/>
      <c r="Q300"/>
      <c r="R300"/>
      <c r="S300"/>
      <c r="T300"/>
      <c r="U300"/>
      <c r="V300"/>
      <c r="W300"/>
      <c r="X300"/>
    </row>
    <row r="301" spans="1:24">
      <c r="A301"/>
      <c r="B301"/>
      <c r="C301" s="729">
        <v>523640</v>
      </c>
      <c r="D301" s="780" t="s">
        <v>109</v>
      </c>
      <c r="E301" s="837">
        <v>0</v>
      </c>
      <c r="F301" s="837">
        <v>0</v>
      </c>
      <c r="G301" s="1189">
        <v>0</v>
      </c>
      <c r="H301"/>
      <c r="I301"/>
      <c r="J301"/>
      <c r="K301"/>
      <c r="L301"/>
      <c r="M301"/>
      <c r="N301"/>
      <c r="O301"/>
      <c r="P301"/>
      <c r="Q301"/>
      <c r="R301"/>
      <c r="S301"/>
      <c r="T301"/>
      <c r="U301"/>
      <c r="V301"/>
      <c r="W301"/>
      <c r="X301"/>
    </row>
    <row r="302" spans="1:24">
      <c r="A302"/>
      <c r="B302"/>
      <c r="C302" s="729">
        <v>523680</v>
      </c>
      <c r="D302" s="780" t="s">
        <v>65</v>
      </c>
      <c r="E302" s="837">
        <v>1500</v>
      </c>
      <c r="F302" s="837">
        <v>0</v>
      </c>
      <c r="G302" s="1189">
        <v>1000</v>
      </c>
      <c r="H302"/>
      <c r="I302"/>
      <c r="J302"/>
      <c r="K302"/>
      <c r="L302"/>
      <c r="M302"/>
      <c r="N302"/>
      <c r="O302"/>
      <c r="P302"/>
      <c r="Q302"/>
      <c r="R302"/>
      <c r="S302"/>
      <c r="T302"/>
      <c r="U302"/>
      <c r="V302"/>
      <c r="W302"/>
      <c r="X302"/>
    </row>
    <row r="303" spans="1:24">
      <c r="A303"/>
      <c r="B303"/>
      <c r="C303" s="729">
        <v>523700</v>
      </c>
      <c r="D303" s="780" t="s">
        <v>66</v>
      </c>
      <c r="E303" s="837">
        <v>600</v>
      </c>
      <c r="F303" s="837">
        <v>727.93</v>
      </c>
      <c r="G303" s="1189">
        <v>600</v>
      </c>
      <c r="H303"/>
      <c r="I303"/>
      <c r="J303"/>
      <c r="K303"/>
      <c r="L303"/>
      <c r="M303"/>
      <c r="N303"/>
      <c r="O303"/>
      <c r="P303"/>
      <c r="Q303"/>
      <c r="R303"/>
      <c r="S303"/>
      <c r="T303"/>
      <c r="U303"/>
      <c r="V303"/>
      <c r="W303"/>
      <c r="X303"/>
    </row>
    <row r="304" spans="1:24">
      <c r="A304"/>
      <c r="B304"/>
      <c r="C304" s="729">
        <v>523800</v>
      </c>
      <c r="D304" s="780" t="s">
        <v>67</v>
      </c>
      <c r="E304" s="837">
        <v>0</v>
      </c>
      <c r="F304" s="837">
        <v>140.08000000000001</v>
      </c>
      <c r="G304" s="1189">
        <v>0</v>
      </c>
      <c r="H304"/>
      <c r="I304"/>
      <c r="J304"/>
      <c r="K304"/>
      <c r="L304"/>
      <c r="M304"/>
      <c r="N304"/>
      <c r="O304"/>
      <c r="P304"/>
      <c r="Q304"/>
      <c r="R304"/>
      <c r="S304"/>
      <c r="T304"/>
      <c r="U304"/>
      <c r="V304"/>
      <c r="W304"/>
      <c r="X304"/>
    </row>
    <row r="305" spans="1:24">
      <c r="A305"/>
      <c r="B305"/>
      <c r="C305" s="729">
        <v>524840</v>
      </c>
      <c r="D305" s="780" t="s">
        <v>69</v>
      </c>
      <c r="E305" s="837">
        <v>500</v>
      </c>
      <c r="F305" s="837">
        <v>45</v>
      </c>
      <c r="G305" s="1189">
        <v>500</v>
      </c>
      <c r="H305"/>
      <c r="I305"/>
      <c r="J305"/>
      <c r="K305"/>
      <c r="L305"/>
      <c r="M305"/>
      <c r="N305"/>
      <c r="O305"/>
      <c r="P305"/>
      <c r="Q305"/>
      <c r="R305"/>
      <c r="S305"/>
      <c r="T305"/>
      <c r="U305"/>
      <c r="V305"/>
      <c r="W305"/>
      <c r="X305"/>
    </row>
    <row r="306" spans="1:24">
      <c r="A306"/>
      <c r="B306"/>
      <c r="C306" s="729">
        <v>524860</v>
      </c>
      <c r="D306" s="780" t="s">
        <v>6358</v>
      </c>
      <c r="E306" s="837">
        <v>0</v>
      </c>
      <c r="F306" s="837">
        <v>0</v>
      </c>
      <c r="G306" s="1189">
        <v>0</v>
      </c>
      <c r="H306"/>
      <c r="I306"/>
      <c r="J306"/>
      <c r="K306"/>
      <c r="L306"/>
      <c r="M306"/>
      <c r="N306"/>
      <c r="O306"/>
      <c r="P306"/>
      <c r="Q306"/>
      <c r="R306"/>
      <c r="S306"/>
      <c r="T306"/>
      <c r="U306"/>
      <c r="V306"/>
      <c r="W306"/>
      <c r="X306"/>
    </row>
    <row r="307" spans="1:24">
      <c r="A307"/>
      <c r="B307"/>
      <c r="C307" s="729">
        <v>525440</v>
      </c>
      <c r="D307" s="780" t="s">
        <v>111</v>
      </c>
      <c r="E307" s="837">
        <v>0</v>
      </c>
      <c r="F307" s="837">
        <v>0</v>
      </c>
      <c r="G307" s="1189">
        <v>0</v>
      </c>
      <c r="H307"/>
      <c r="I307"/>
      <c r="J307"/>
      <c r="K307"/>
      <c r="L307"/>
      <c r="M307"/>
      <c r="N307"/>
      <c r="O307"/>
      <c r="P307"/>
      <c r="Q307"/>
      <c r="R307"/>
      <c r="S307"/>
      <c r="T307"/>
      <c r="U307"/>
      <c r="V307"/>
      <c r="W307"/>
      <c r="X307"/>
    </row>
    <row r="308" spans="1:24">
      <c r="A308"/>
      <c r="B308"/>
      <c r="C308" s="729">
        <v>526530</v>
      </c>
      <c r="D308" s="780" t="s">
        <v>1789</v>
      </c>
      <c r="E308" s="837">
        <v>500</v>
      </c>
      <c r="F308" s="837">
        <v>0</v>
      </c>
      <c r="G308" s="1189">
        <v>500</v>
      </c>
      <c r="H308"/>
      <c r="I308"/>
      <c r="J308"/>
      <c r="K308"/>
      <c r="L308"/>
      <c r="M308"/>
      <c r="N308"/>
      <c r="O308"/>
      <c r="P308"/>
      <c r="Q308"/>
      <c r="R308"/>
      <c r="S308"/>
      <c r="T308"/>
      <c r="U308"/>
      <c r="V308"/>
      <c r="W308"/>
      <c r="X308"/>
    </row>
    <row r="309" spans="1:24">
      <c r="A309"/>
      <c r="B309"/>
      <c r="C309" s="729">
        <v>526940</v>
      </c>
      <c r="D309" s="780" t="s">
        <v>71</v>
      </c>
      <c r="E309" s="837">
        <v>0</v>
      </c>
      <c r="F309" s="837">
        <v>221.26999999999998</v>
      </c>
      <c r="G309" s="1189">
        <v>0</v>
      </c>
      <c r="H309"/>
      <c r="I309"/>
      <c r="J309"/>
      <c r="K309"/>
      <c r="L309"/>
      <c r="M309"/>
      <c r="N309"/>
      <c r="O309"/>
      <c r="P309"/>
      <c r="Q309"/>
      <c r="R309"/>
      <c r="S309"/>
      <c r="T309"/>
      <c r="U309"/>
      <c r="V309"/>
      <c r="W309"/>
      <c r="X309"/>
    </row>
    <row r="310" spans="1:24">
      <c r="A310"/>
      <c r="B310"/>
      <c r="C310" s="729">
        <v>526950</v>
      </c>
      <c r="D310" s="780" t="s">
        <v>583</v>
      </c>
      <c r="E310" s="837">
        <v>0</v>
      </c>
      <c r="F310" s="837">
        <v>0</v>
      </c>
      <c r="G310" s="1189">
        <v>0</v>
      </c>
      <c r="H310"/>
      <c r="I310"/>
      <c r="J310"/>
      <c r="K310"/>
      <c r="L310"/>
      <c r="M310"/>
      <c r="N310"/>
      <c r="O310"/>
      <c r="P310"/>
      <c r="Q310"/>
      <c r="R310"/>
      <c r="S310"/>
      <c r="T310"/>
      <c r="U310"/>
      <c r="V310"/>
      <c r="W310"/>
      <c r="X310"/>
    </row>
    <row r="311" spans="1:24">
      <c r="A311"/>
      <c r="B311"/>
      <c r="C311" s="729">
        <v>526960</v>
      </c>
      <c r="D311" s="780" t="s">
        <v>97</v>
      </c>
      <c r="E311" s="837">
        <v>4000</v>
      </c>
      <c r="F311" s="837">
        <v>18.309999999999999</v>
      </c>
      <c r="G311" s="1189">
        <v>3000</v>
      </c>
      <c r="H311"/>
      <c r="I311"/>
      <c r="J311"/>
      <c r="K311"/>
      <c r="L311"/>
      <c r="M311"/>
      <c r="N311"/>
      <c r="O311"/>
      <c r="P311"/>
      <c r="Q311"/>
      <c r="R311"/>
      <c r="S311"/>
      <c r="T311"/>
      <c r="U311"/>
      <c r="V311"/>
      <c r="W311"/>
      <c r="X311"/>
    </row>
    <row r="312" spans="1:24">
      <c r="A312"/>
      <c r="B312"/>
      <c r="C312" s="729">
        <v>527100</v>
      </c>
      <c r="D312" s="780" t="s">
        <v>72</v>
      </c>
      <c r="E312" s="837">
        <v>750</v>
      </c>
      <c r="F312" s="837">
        <v>0</v>
      </c>
      <c r="G312" s="1189">
        <v>750</v>
      </c>
      <c r="H312"/>
      <c r="I312"/>
      <c r="J312"/>
      <c r="K312"/>
      <c r="L312"/>
      <c r="M312"/>
      <c r="N312"/>
      <c r="O312"/>
      <c r="P312"/>
      <c r="Q312"/>
      <c r="R312"/>
      <c r="S312"/>
      <c r="T312"/>
      <c r="U312"/>
      <c r="V312"/>
      <c r="W312"/>
      <c r="X312"/>
    </row>
    <row r="313" spans="1:24">
      <c r="A313"/>
      <c r="B313"/>
      <c r="C313" s="729">
        <v>527660</v>
      </c>
      <c r="D313" s="780" t="s">
        <v>112</v>
      </c>
      <c r="E313" s="837">
        <v>0</v>
      </c>
      <c r="F313" s="837">
        <v>-81.260000000000005</v>
      </c>
      <c r="G313" s="1189">
        <v>0</v>
      </c>
      <c r="H313"/>
      <c r="I313"/>
      <c r="J313"/>
      <c r="K313"/>
      <c r="L313"/>
      <c r="M313"/>
      <c r="N313"/>
      <c r="O313"/>
      <c r="P313"/>
      <c r="Q313"/>
      <c r="R313"/>
      <c r="S313"/>
      <c r="T313"/>
      <c r="U313"/>
      <c r="V313"/>
      <c r="W313"/>
      <c r="X313"/>
    </row>
    <row r="314" spans="1:24">
      <c r="A314"/>
      <c r="B314"/>
      <c r="C314" s="729">
        <v>527680</v>
      </c>
      <c r="D314" s="780" t="s">
        <v>74</v>
      </c>
      <c r="E314" s="837">
        <v>1200</v>
      </c>
      <c r="F314" s="837">
        <v>0</v>
      </c>
      <c r="G314" s="1189">
        <v>1200</v>
      </c>
      <c r="H314"/>
      <c r="I314"/>
      <c r="J314"/>
      <c r="K314"/>
      <c r="L314"/>
      <c r="M314"/>
      <c r="N314"/>
      <c r="O314"/>
      <c r="P314"/>
      <c r="Q314"/>
      <c r="R314"/>
      <c r="S314"/>
      <c r="T314"/>
      <c r="U314"/>
      <c r="V314"/>
      <c r="W314"/>
      <c r="X314"/>
    </row>
    <row r="315" spans="1:24">
      <c r="A315"/>
      <c r="B315"/>
      <c r="C315" s="729">
        <v>527690</v>
      </c>
      <c r="D315" s="780" t="s">
        <v>2571</v>
      </c>
      <c r="E315" s="837">
        <v>0</v>
      </c>
      <c r="F315" s="837">
        <v>1596.5</v>
      </c>
      <c r="G315" s="1189">
        <v>0</v>
      </c>
      <c r="H315"/>
      <c r="I315"/>
      <c r="J315"/>
      <c r="K315"/>
      <c r="L315"/>
      <c r="M315"/>
      <c r="N315"/>
      <c r="O315"/>
      <c r="P315"/>
      <c r="Q315"/>
      <c r="R315"/>
      <c r="S315"/>
      <c r="T315"/>
      <c r="U315"/>
      <c r="V315"/>
      <c r="W315"/>
      <c r="X315"/>
    </row>
    <row r="316" spans="1:24">
      <c r="A316"/>
      <c r="B316"/>
      <c r="C316" s="729">
        <v>527720</v>
      </c>
      <c r="D316" s="780" t="s">
        <v>98</v>
      </c>
      <c r="E316" s="837">
        <v>500</v>
      </c>
      <c r="F316" s="837">
        <v>429.27</v>
      </c>
      <c r="G316" s="1189">
        <v>500</v>
      </c>
      <c r="H316"/>
      <c r="I316"/>
      <c r="J316"/>
      <c r="K316"/>
      <c r="L316"/>
      <c r="M316"/>
      <c r="N316"/>
      <c r="O316"/>
      <c r="P316"/>
      <c r="Q316"/>
      <c r="R316"/>
      <c r="S316"/>
      <c r="T316"/>
      <c r="U316"/>
      <c r="V316"/>
      <c r="W316"/>
      <c r="X316"/>
    </row>
    <row r="317" spans="1:24">
      <c r="A317"/>
      <c r="B317"/>
      <c r="C317" s="729">
        <v>527780</v>
      </c>
      <c r="D317" s="780" t="s">
        <v>128</v>
      </c>
      <c r="E317" s="837">
        <v>5000</v>
      </c>
      <c r="F317" s="837">
        <v>581.33999999999992</v>
      </c>
      <c r="G317" s="1189">
        <v>5000</v>
      </c>
      <c r="H317"/>
      <c r="I317"/>
      <c r="J317"/>
      <c r="K317"/>
      <c r="L317"/>
      <c r="M317"/>
      <c r="N317"/>
      <c r="O317"/>
      <c r="P317"/>
      <c r="Q317"/>
      <c r="R317"/>
      <c r="S317"/>
      <c r="T317"/>
      <c r="U317"/>
      <c r="V317"/>
      <c r="W317"/>
      <c r="X317"/>
    </row>
    <row r="318" spans="1:24">
      <c r="A318"/>
      <c r="B318"/>
      <c r="C318" s="729">
        <v>527840</v>
      </c>
      <c r="D318" s="780" t="s">
        <v>75</v>
      </c>
      <c r="E318" s="837">
        <v>1300</v>
      </c>
      <c r="F318" s="837">
        <v>0</v>
      </c>
      <c r="G318" s="1189">
        <v>0</v>
      </c>
      <c r="H318"/>
      <c r="I318"/>
      <c r="J318"/>
      <c r="K318"/>
      <c r="L318"/>
      <c r="M318"/>
      <c r="N318"/>
      <c r="O318"/>
      <c r="P318"/>
      <c r="Q318"/>
      <c r="R318"/>
      <c r="S318"/>
      <c r="T318"/>
      <c r="U318"/>
      <c r="V318"/>
      <c r="W318"/>
      <c r="X318"/>
    </row>
    <row r="319" spans="1:24">
      <c r="A319"/>
      <c r="B319"/>
      <c r="C319" s="729">
        <v>527940</v>
      </c>
      <c r="D319" s="780" t="s">
        <v>125</v>
      </c>
      <c r="E319" s="837">
        <v>4200</v>
      </c>
      <c r="F319" s="837">
        <v>3781.8</v>
      </c>
      <c r="G319" s="1189">
        <v>4200</v>
      </c>
      <c r="H319"/>
      <c r="I319"/>
      <c r="J319"/>
      <c r="K319"/>
      <c r="L319"/>
      <c r="M319"/>
      <c r="N319"/>
      <c r="O319"/>
      <c r="P319"/>
      <c r="Q319"/>
      <c r="R319"/>
      <c r="S319"/>
      <c r="T319"/>
      <c r="U319"/>
      <c r="V319"/>
      <c r="W319"/>
      <c r="X319"/>
    </row>
    <row r="320" spans="1:24">
      <c r="A320"/>
      <c r="B320"/>
      <c r="C320" s="729">
        <v>528020</v>
      </c>
      <c r="D320" s="780" t="s">
        <v>152</v>
      </c>
      <c r="E320" s="837">
        <v>2000</v>
      </c>
      <c r="F320" s="837">
        <v>1636.8600000000001</v>
      </c>
      <c r="G320" s="1189">
        <v>2000</v>
      </c>
      <c r="H320"/>
      <c r="I320"/>
      <c r="J320"/>
      <c r="K320"/>
      <c r="L320"/>
      <c r="M320"/>
      <c r="N320"/>
      <c r="O320"/>
      <c r="P320"/>
      <c r="Q320"/>
      <c r="R320"/>
      <c r="S320"/>
      <c r="T320"/>
      <c r="U320"/>
      <c r="V320"/>
      <c r="W320"/>
      <c r="X320"/>
    </row>
    <row r="321" spans="1:24">
      <c r="A321"/>
      <c r="B321"/>
      <c r="C321" s="729">
        <v>529040</v>
      </c>
      <c r="D321" s="780" t="s">
        <v>82</v>
      </c>
      <c r="E321" s="837">
        <v>0</v>
      </c>
      <c r="F321" s="837">
        <v>381.21999999999997</v>
      </c>
      <c r="G321" s="1189">
        <v>0</v>
      </c>
      <c r="H321"/>
      <c r="I321"/>
      <c r="J321"/>
      <c r="K321"/>
      <c r="L321"/>
      <c r="M321"/>
      <c r="N321"/>
      <c r="O321"/>
      <c r="P321"/>
      <c r="Q321"/>
      <c r="R321"/>
      <c r="S321"/>
      <c r="T321"/>
      <c r="U321"/>
      <c r="V321"/>
      <c r="W321"/>
      <c r="X321"/>
    </row>
    <row r="322" spans="1:24">
      <c r="A322"/>
      <c r="B322"/>
      <c r="C322" s="729">
        <v>529500</v>
      </c>
      <c r="D322" s="780" t="s">
        <v>100</v>
      </c>
      <c r="E322" s="837">
        <v>12500</v>
      </c>
      <c r="F322" s="837">
        <v>1865.4299999999998</v>
      </c>
      <c r="G322" s="1189">
        <v>6500</v>
      </c>
      <c r="H322"/>
      <c r="I322"/>
      <c r="J322"/>
      <c r="K322"/>
      <c r="L322"/>
      <c r="M322"/>
      <c r="N322"/>
      <c r="O322"/>
      <c r="P322"/>
      <c r="Q322"/>
      <c r="R322"/>
      <c r="S322"/>
      <c r="T322"/>
      <c r="U322"/>
      <c r="V322"/>
      <c r="W322"/>
      <c r="X322"/>
    </row>
    <row r="323" spans="1:24">
      <c r="A323"/>
      <c r="B323"/>
      <c r="C323" s="729">
        <v>529520</v>
      </c>
      <c r="D323" s="780" t="s">
        <v>102</v>
      </c>
      <c r="E323" s="837">
        <v>300</v>
      </c>
      <c r="F323" s="837">
        <v>590.60000000000014</v>
      </c>
      <c r="G323" s="1189">
        <v>300</v>
      </c>
      <c r="H323"/>
      <c r="I323"/>
      <c r="J323"/>
      <c r="K323"/>
      <c r="L323"/>
      <c r="M323"/>
      <c r="N323"/>
      <c r="O323"/>
      <c r="P323"/>
      <c r="Q323"/>
      <c r="R323"/>
      <c r="S323"/>
      <c r="T323"/>
      <c r="U323"/>
      <c r="V323"/>
      <c r="W323"/>
      <c r="X323"/>
    </row>
    <row r="324" spans="1:24">
      <c r="A324"/>
      <c r="B324"/>
      <c r="C324" s="729">
        <v>529550</v>
      </c>
      <c r="D324" s="780" t="s">
        <v>103</v>
      </c>
      <c r="E324" s="837">
        <v>2000</v>
      </c>
      <c r="F324" s="837">
        <v>2422.27</v>
      </c>
      <c r="G324" s="1189">
        <v>2000</v>
      </c>
      <c r="H324"/>
      <c r="I324"/>
      <c r="J324"/>
      <c r="K324"/>
      <c r="L324"/>
      <c r="M324"/>
      <c r="N324"/>
      <c r="O324"/>
      <c r="P324"/>
      <c r="Q324"/>
      <c r="R324"/>
      <c r="S324"/>
      <c r="T324"/>
      <c r="U324"/>
      <c r="V324"/>
      <c r="W324"/>
      <c r="X324"/>
    </row>
    <row r="325" spans="1:24">
      <c r="A325"/>
      <c r="B325" s="527" t="s">
        <v>6627</v>
      </c>
      <c r="C325" s="527"/>
      <c r="D325" s="527"/>
      <c r="E325" s="997">
        <v>80500</v>
      </c>
      <c r="F325" s="997">
        <v>45625.94</v>
      </c>
      <c r="G325" s="1189">
        <v>71075</v>
      </c>
      <c r="H325"/>
      <c r="I325"/>
      <c r="J325"/>
      <c r="K325"/>
      <c r="L325"/>
      <c r="M325"/>
      <c r="N325"/>
      <c r="O325"/>
      <c r="P325"/>
      <c r="Q325"/>
      <c r="R325"/>
      <c r="S325"/>
      <c r="T325"/>
      <c r="U325"/>
      <c r="V325"/>
      <c r="W325"/>
      <c r="X325"/>
    </row>
    <row r="326" spans="1:24">
      <c r="A326"/>
      <c r="B326" t="s">
        <v>6628</v>
      </c>
      <c r="C326" s="729">
        <v>536760</v>
      </c>
      <c r="D326" s="780" t="s">
        <v>2872</v>
      </c>
      <c r="E326" s="837">
        <v>0</v>
      </c>
      <c r="F326" s="837">
        <v>128.52000000000001</v>
      </c>
      <c r="G326" s="1189">
        <v>0</v>
      </c>
      <c r="H326"/>
      <c r="I326"/>
      <c r="J326"/>
      <c r="K326"/>
      <c r="L326"/>
      <c r="M326"/>
      <c r="N326"/>
      <c r="O326"/>
      <c r="P326"/>
      <c r="Q326"/>
      <c r="R326"/>
      <c r="S326"/>
      <c r="T326"/>
      <c r="U326"/>
      <c r="V326"/>
      <c r="W326"/>
      <c r="X326"/>
    </row>
    <row r="327" spans="1:24">
      <c r="A327"/>
      <c r="B327"/>
      <c r="C327" s="729">
        <v>537080</v>
      </c>
      <c r="D327" s="780" t="s">
        <v>84</v>
      </c>
      <c r="E327" s="837">
        <v>200</v>
      </c>
      <c r="F327" s="837">
        <v>0</v>
      </c>
      <c r="G327" s="1189">
        <v>200</v>
      </c>
      <c r="H327"/>
      <c r="I327"/>
      <c r="J327"/>
      <c r="K327"/>
      <c r="L327"/>
      <c r="M327"/>
      <c r="N327"/>
      <c r="O327"/>
      <c r="P327"/>
      <c r="Q327"/>
      <c r="R327"/>
      <c r="S327"/>
      <c r="T327"/>
      <c r="U327"/>
      <c r="V327"/>
      <c r="W327"/>
      <c r="X327"/>
    </row>
    <row r="328" spans="1:24">
      <c r="A328"/>
      <c r="B328"/>
      <c r="C328" s="729">
        <v>537090</v>
      </c>
      <c r="D328" s="780" t="s">
        <v>85</v>
      </c>
      <c r="E328" s="837">
        <v>0</v>
      </c>
      <c r="F328" s="837">
        <v>30</v>
      </c>
      <c r="G328" s="1189">
        <v>0</v>
      </c>
      <c r="H328"/>
      <c r="I328"/>
      <c r="J328"/>
      <c r="K328"/>
      <c r="L328"/>
      <c r="M328"/>
      <c r="N328"/>
      <c r="O328"/>
      <c r="P328"/>
      <c r="Q328"/>
      <c r="R328"/>
      <c r="S328"/>
      <c r="T328"/>
      <c r="U328"/>
      <c r="V328"/>
      <c r="W328"/>
      <c r="X328"/>
    </row>
    <row r="329" spans="1:24">
      <c r="A329"/>
      <c r="B329" s="527" t="s">
        <v>6629</v>
      </c>
      <c r="C329" s="527"/>
      <c r="D329" s="527"/>
      <c r="E329" s="997">
        <v>200</v>
      </c>
      <c r="F329" s="997">
        <v>158.52000000000001</v>
      </c>
      <c r="G329" s="1189">
        <v>200</v>
      </c>
      <c r="H329"/>
      <c r="I329"/>
      <c r="J329"/>
      <c r="K329"/>
      <c r="L329"/>
      <c r="M329"/>
      <c r="N329"/>
      <c r="O329"/>
      <c r="P329"/>
      <c r="Q329"/>
      <c r="R329"/>
      <c r="S329"/>
      <c r="T329"/>
      <c r="U329"/>
      <c r="V329"/>
      <c r="W329"/>
      <c r="X329"/>
    </row>
    <row r="330" spans="1:24">
      <c r="A330" s="777" t="s">
        <v>6563</v>
      </c>
      <c r="B330" s="777"/>
      <c r="C330" s="777"/>
      <c r="D330" s="777"/>
      <c r="E330" s="838">
        <v>151417</v>
      </c>
      <c r="F330" s="838">
        <v>111363.22000000003</v>
      </c>
      <c r="G330" s="1188">
        <v>206735</v>
      </c>
      <c r="H330"/>
      <c r="I330"/>
      <c r="J330"/>
      <c r="K330"/>
      <c r="L330"/>
      <c r="M330"/>
      <c r="N330"/>
      <c r="O330"/>
      <c r="P330"/>
      <c r="Q330"/>
      <c r="R330"/>
      <c r="S330"/>
      <c r="T330"/>
      <c r="U330"/>
      <c r="V330"/>
      <c r="W330"/>
      <c r="X330"/>
    </row>
    <row r="331" spans="1:24">
      <c r="A331" t="s">
        <v>115</v>
      </c>
      <c r="B331" t="s">
        <v>48</v>
      </c>
      <c r="C331" s="729">
        <v>510040</v>
      </c>
      <c r="D331" s="780" t="s">
        <v>461</v>
      </c>
      <c r="E331" s="837">
        <v>136413</v>
      </c>
      <c r="F331" s="837">
        <v>111362.09</v>
      </c>
      <c r="G331" s="1189">
        <v>140228</v>
      </c>
      <c r="H331"/>
      <c r="I331"/>
      <c r="J331"/>
      <c r="K331"/>
      <c r="L331"/>
      <c r="M331"/>
      <c r="N331"/>
      <c r="O331"/>
      <c r="P331"/>
      <c r="Q331"/>
      <c r="R331"/>
      <c r="S331"/>
      <c r="T331"/>
      <c r="U331"/>
      <c r="V331"/>
      <c r="W331"/>
      <c r="X331"/>
    </row>
    <row r="332" spans="1:24">
      <c r="A332"/>
      <c r="B332"/>
      <c r="C332" s="729">
        <v>510200</v>
      </c>
      <c r="D332" s="780" t="s">
        <v>462</v>
      </c>
      <c r="E332" s="837">
        <v>0</v>
      </c>
      <c r="F332" s="837">
        <v>2194.04</v>
      </c>
      <c r="G332" s="1189">
        <v>0</v>
      </c>
      <c r="H332"/>
      <c r="I332"/>
      <c r="J332"/>
      <c r="K332"/>
      <c r="L332"/>
      <c r="M332"/>
      <c r="N332"/>
      <c r="O332"/>
      <c r="P332"/>
      <c r="Q332"/>
      <c r="R332"/>
      <c r="S332"/>
      <c r="T332"/>
      <c r="U332"/>
      <c r="V332"/>
      <c r="W332"/>
      <c r="X332"/>
    </row>
    <row r="333" spans="1:24">
      <c r="A333"/>
      <c r="B333"/>
      <c r="C333" s="729">
        <v>510420</v>
      </c>
      <c r="D333" s="780" t="s">
        <v>464</v>
      </c>
      <c r="E333" s="837">
        <v>1000</v>
      </c>
      <c r="F333" s="837">
        <v>2287.8000000000002</v>
      </c>
      <c r="G333" s="1189">
        <v>0</v>
      </c>
      <c r="H333"/>
      <c r="I333"/>
      <c r="J333"/>
      <c r="K333"/>
      <c r="L333"/>
      <c r="M333"/>
      <c r="N333"/>
      <c r="O333"/>
      <c r="P333"/>
      <c r="Q333"/>
      <c r="R333"/>
      <c r="S333"/>
      <c r="T333"/>
      <c r="U333"/>
      <c r="V333"/>
      <c r="W333"/>
      <c r="X333"/>
    </row>
    <row r="334" spans="1:24">
      <c r="A334"/>
      <c r="B334"/>
      <c r="C334" s="729">
        <v>510520</v>
      </c>
      <c r="D334" s="780" t="s">
        <v>466</v>
      </c>
      <c r="E334" s="837">
        <v>0</v>
      </c>
      <c r="F334" s="837">
        <v>498.75</v>
      </c>
      <c r="G334" s="1189">
        <v>0</v>
      </c>
      <c r="H334"/>
      <c r="I334"/>
      <c r="J334"/>
      <c r="K334"/>
      <c r="L334"/>
      <c r="M334"/>
      <c r="N334"/>
      <c r="O334"/>
      <c r="P334"/>
      <c r="Q334"/>
      <c r="R334"/>
      <c r="S334"/>
      <c r="T334"/>
      <c r="U334"/>
      <c r="V334"/>
      <c r="W334"/>
      <c r="X334"/>
    </row>
    <row r="335" spans="1:24">
      <c r="A335"/>
      <c r="B335"/>
      <c r="C335" s="729">
        <v>513000</v>
      </c>
      <c r="D335" s="780" t="s">
        <v>469</v>
      </c>
      <c r="E335" s="837">
        <v>10913</v>
      </c>
      <c r="F335" s="837">
        <v>14407.830000000002</v>
      </c>
      <c r="G335" s="1189">
        <v>49867</v>
      </c>
      <c r="H335"/>
      <c r="I335"/>
      <c r="J335"/>
      <c r="K335"/>
      <c r="L335"/>
      <c r="M335"/>
      <c r="N335"/>
      <c r="O335"/>
      <c r="P335"/>
      <c r="Q335"/>
      <c r="R335"/>
      <c r="S335"/>
      <c r="T335"/>
      <c r="U335"/>
      <c r="V335"/>
      <c r="W335"/>
      <c r="X335"/>
    </row>
    <row r="336" spans="1:24">
      <c r="A336"/>
      <c r="B336"/>
      <c r="C336" s="729">
        <v>513120</v>
      </c>
      <c r="D336" s="780" t="s">
        <v>471</v>
      </c>
      <c r="E336" s="837">
        <v>8457</v>
      </c>
      <c r="F336" s="837">
        <v>7210.4800000000014</v>
      </c>
      <c r="G336" s="1189">
        <v>8695</v>
      </c>
      <c r="H336"/>
      <c r="I336"/>
      <c r="J336"/>
      <c r="K336"/>
      <c r="L336"/>
      <c r="M336"/>
      <c r="N336"/>
      <c r="O336"/>
      <c r="P336"/>
      <c r="Q336"/>
      <c r="R336"/>
      <c r="S336"/>
      <c r="T336"/>
      <c r="U336"/>
      <c r="V336"/>
      <c r="W336"/>
      <c r="X336"/>
    </row>
    <row r="337" spans="1:24">
      <c r="A337"/>
      <c r="B337"/>
      <c r="C337" s="729">
        <v>513140</v>
      </c>
      <c r="D337" s="780" t="s">
        <v>472</v>
      </c>
      <c r="E337" s="837">
        <v>1978</v>
      </c>
      <c r="F337" s="837">
        <v>1686.33</v>
      </c>
      <c r="G337" s="1189">
        <v>2033</v>
      </c>
      <c r="H337"/>
      <c r="I337"/>
      <c r="J337"/>
      <c r="K337"/>
      <c r="L337"/>
      <c r="M337"/>
      <c r="N337"/>
      <c r="O337"/>
      <c r="P337"/>
      <c r="Q337"/>
      <c r="R337"/>
      <c r="S337"/>
      <c r="T337"/>
      <c r="U337"/>
      <c r="V337"/>
      <c r="W337"/>
      <c r="X337"/>
    </row>
    <row r="338" spans="1:24">
      <c r="A338"/>
      <c r="B338"/>
      <c r="C338" s="729">
        <v>515040</v>
      </c>
      <c r="D338" s="780" t="s">
        <v>473</v>
      </c>
      <c r="E338" s="837">
        <v>28008</v>
      </c>
      <c r="F338" s="837">
        <v>18969.04</v>
      </c>
      <c r="G338" s="1189">
        <v>20952</v>
      </c>
      <c r="H338"/>
      <c r="I338"/>
      <c r="J338"/>
      <c r="K338"/>
      <c r="L338"/>
      <c r="M338"/>
      <c r="N338"/>
      <c r="O338"/>
      <c r="P338"/>
      <c r="Q338"/>
      <c r="R338"/>
      <c r="S338"/>
      <c r="T338"/>
      <c r="U338"/>
      <c r="V338"/>
      <c r="W338"/>
      <c r="X338"/>
    </row>
    <row r="339" spans="1:24">
      <c r="A339"/>
      <c r="B339"/>
      <c r="C339" s="729">
        <v>515100</v>
      </c>
      <c r="D339" s="780" t="s">
        <v>474</v>
      </c>
      <c r="E339" s="837">
        <v>132</v>
      </c>
      <c r="F339" s="837">
        <v>111.96</v>
      </c>
      <c r="G339" s="1189">
        <v>132</v>
      </c>
      <c r="H339"/>
      <c r="I339"/>
      <c r="J339"/>
      <c r="K339"/>
      <c r="L339"/>
      <c r="M339"/>
      <c r="N339"/>
      <c r="O339"/>
      <c r="P339"/>
      <c r="Q339"/>
      <c r="R339"/>
      <c r="S339"/>
      <c r="T339"/>
      <c r="U339"/>
      <c r="V339"/>
      <c r="W339"/>
      <c r="X339"/>
    </row>
    <row r="340" spans="1:24">
      <c r="A340"/>
      <c r="B340"/>
      <c r="C340" s="729">
        <v>515120</v>
      </c>
      <c r="D340" s="780" t="s">
        <v>475</v>
      </c>
      <c r="E340" s="837">
        <v>443</v>
      </c>
      <c r="F340" s="837">
        <v>372.86999999999995</v>
      </c>
      <c r="G340" s="1189">
        <v>456</v>
      </c>
      <c r="H340"/>
      <c r="I340"/>
      <c r="J340"/>
      <c r="K340"/>
      <c r="L340"/>
      <c r="M340"/>
      <c r="N340"/>
      <c r="O340"/>
      <c r="P340"/>
      <c r="Q340"/>
      <c r="R340"/>
      <c r="S340"/>
      <c r="T340"/>
      <c r="U340"/>
      <c r="V340"/>
      <c r="W340"/>
      <c r="X340"/>
    </row>
    <row r="341" spans="1:24">
      <c r="A341"/>
      <c r="B341"/>
      <c r="C341" s="729">
        <v>515260</v>
      </c>
      <c r="D341" s="780" t="s">
        <v>479</v>
      </c>
      <c r="E341" s="837">
        <v>409</v>
      </c>
      <c r="F341" s="837">
        <v>361.24000000000007</v>
      </c>
      <c r="G341" s="1189">
        <v>374</v>
      </c>
      <c r="H341"/>
      <c r="I341"/>
      <c r="J341"/>
      <c r="K341"/>
      <c r="L341"/>
      <c r="M341"/>
      <c r="N341"/>
      <c r="O341"/>
      <c r="P341"/>
      <c r="Q341"/>
      <c r="R341"/>
      <c r="S341"/>
      <c r="T341"/>
      <c r="U341"/>
      <c r="V341"/>
      <c r="W341"/>
      <c r="X341"/>
    </row>
    <row r="342" spans="1:24">
      <c r="A342"/>
      <c r="B342"/>
      <c r="C342" s="729">
        <v>518140</v>
      </c>
      <c r="D342" s="780" t="s">
        <v>484</v>
      </c>
      <c r="E342" s="837">
        <v>42</v>
      </c>
      <c r="F342" s="837">
        <v>35.380000000000003</v>
      </c>
      <c r="G342" s="1189">
        <v>42</v>
      </c>
      <c r="H342"/>
      <c r="I342"/>
      <c r="J342"/>
      <c r="K342"/>
      <c r="L342"/>
      <c r="M342"/>
      <c r="N342"/>
      <c r="O342"/>
      <c r="P342"/>
      <c r="Q342"/>
      <c r="R342"/>
      <c r="S342"/>
      <c r="T342"/>
      <c r="U342"/>
      <c r="V342"/>
      <c r="W342"/>
      <c r="X342"/>
    </row>
    <row r="343" spans="1:24">
      <c r="A343"/>
      <c r="B343" s="527" t="s">
        <v>6625</v>
      </c>
      <c r="C343" s="527"/>
      <c r="D343" s="527"/>
      <c r="E343" s="997">
        <v>187795</v>
      </c>
      <c r="F343" s="997">
        <v>159497.80999999997</v>
      </c>
      <c r="G343" s="1189">
        <v>222779</v>
      </c>
      <c r="H343"/>
      <c r="I343"/>
      <c r="J343"/>
      <c r="K343"/>
      <c r="L343"/>
      <c r="M343"/>
      <c r="N343"/>
      <c r="O343"/>
      <c r="P343"/>
      <c r="Q343"/>
      <c r="R343"/>
      <c r="S343"/>
      <c r="T343"/>
      <c r="U343"/>
      <c r="V343"/>
      <c r="W343"/>
      <c r="X343"/>
    </row>
    <row r="344" spans="1:24">
      <c r="A344"/>
      <c r="B344" t="s">
        <v>6626</v>
      </c>
      <c r="C344" s="729">
        <v>520115</v>
      </c>
      <c r="D344" s="780" t="s">
        <v>49</v>
      </c>
      <c r="E344" s="837">
        <v>750</v>
      </c>
      <c r="F344" s="837">
        <v>0</v>
      </c>
      <c r="G344" s="1189">
        <v>750</v>
      </c>
      <c r="H344"/>
      <c r="I344"/>
      <c r="J344"/>
      <c r="K344"/>
      <c r="L344"/>
      <c r="M344"/>
      <c r="N344"/>
      <c r="O344"/>
      <c r="P344"/>
      <c r="Q344"/>
      <c r="R344"/>
      <c r="S344"/>
      <c r="T344"/>
      <c r="U344"/>
      <c r="V344"/>
      <c r="W344"/>
      <c r="X344"/>
    </row>
    <row r="345" spans="1:24">
      <c r="A345"/>
      <c r="B345"/>
      <c r="C345" s="729">
        <v>520230</v>
      </c>
      <c r="D345" s="780" t="s">
        <v>50</v>
      </c>
      <c r="E345" s="837">
        <v>2000</v>
      </c>
      <c r="F345" s="837">
        <v>1588.4299999999996</v>
      </c>
      <c r="G345" s="1189">
        <v>1500</v>
      </c>
      <c r="H345"/>
      <c r="I345"/>
      <c r="J345"/>
      <c r="K345"/>
      <c r="L345"/>
      <c r="M345"/>
      <c r="N345"/>
      <c r="O345"/>
      <c r="P345"/>
      <c r="Q345"/>
      <c r="R345"/>
      <c r="S345"/>
      <c r="T345"/>
      <c r="U345"/>
      <c r="V345"/>
      <c r="W345"/>
      <c r="X345"/>
    </row>
    <row r="346" spans="1:24">
      <c r="A346"/>
      <c r="B346"/>
      <c r="C346" s="729">
        <v>523620</v>
      </c>
      <c r="D346" s="780" t="s">
        <v>63</v>
      </c>
      <c r="E346" s="837">
        <v>1000</v>
      </c>
      <c r="F346" s="837">
        <v>752.87</v>
      </c>
      <c r="G346" s="1189">
        <v>1000</v>
      </c>
      <c r="H346"/>
      <c r="I346"/>
      <c r="J346"/>
      <c r="K346"/>
      <c r="L346"/>
      <c r="M346"/>
      <c r="N346"/>
      <c r="O346"/>
      <c r="P346"/>
      <c r="Q346"/>
      <c r="R346"/>
      <c r="S346"/>
      <c r="T346"/>
      <c r="U346"/>
      <c r="V346"/>
      <c r="W346"/>
      <c r="X346"/>
    </row>
    <row r="347" spans="1:24">
      <c r="A347"/>
      <c r="B347"/>
      <c r="C347" s="729">
        <v>523640</v>
      </c>
      <c r="D347" s="780" t="s">
        <v>109</v>
      </c>
      <c r="E347" s="837">
        <v>1000</v>
      </c>
      <c r="F347" s="837">
        <v>4034.41</v>
      </c>
      <c r="G347" s="1189">
        <v>1000</v>
      </c>
      <c r="H347"/>
      <c r="I347"/>
      <c r="J347"/>
      <c r="K347"/>
      <c r="L347"/>
      <c r="M347"/>
      <c r="N347"/>
      <c r="O347"/>
      <c r="P347"/>
      <c r="Q347"/>
      <c r="R347"/>
      <c r="S347"/>
      <c r="T347"/>
      <c r="U347"/>
      <c r="V347"/>
      <c r="W347"/>
      <c r="X347"/>
    </row>
    <row r="348" spans="1:24">
      <c r="A348"/>
      <c r="B348"/>
      <c r="C348" s="729">
        <v>523700</v>
      </c>
      <c r="D348" s="780" t="s">
        <v>66</v>
      </c>
      <c r="E348" s="837">
        <v>300</v>
      </c>
      <c r="F348" s="837">
        <v>528.43999999999994</v>
      </c>
      <c r="G348" s="1189">
        <v>300</v>
      </c>
      <c r="H348"/>
      <c r="I348"/>
      <c r="J348"/>
      <c r="K348"/>
      <c r="L348"/>
      <c r="M348"/>
      <c r="N348"/>
      <c r="O348"/>
      <c r="P348"/>
      <c r="Q348"/>
      <c r="R348"/>
      <c r="S348"/>
      <c r="T348"/>
      <c r="U348"/>
      <c r="V348"/>
      <c r="W348"/>
      <c r="X348"/>
    </row>
    <row r="349" spans="1:24">
      <c r="A349"/>
      <c r="B349"/>
      <c r="C349" s="729">
        <v>523800</v>
      </c>
      <c r="D349" s="780" t="s">
        <v>67</v>
      </c>
      <c r="E349" s="837">
        <v>2000</v>
      </c>
      <c r="F349" s="837">
        <v>1495.63</v>
      </c>
      <c r="G349" s="1189">
        <v>2000</v>
      </c>
      <c r="H349"/>
      <c r="I349"/>
      <c r="J349"/>
      <c r="K349"/>
      <c r="L349"/>
      <c r="M349"/>
      <c r="N349"/>
      <c r="O349"/>
      <c r="P349"/>
      <c r="Q349"/>
      <c r="R349"/>
      <c r="S349"/>
      <c r="T349"/>
      <c r="U349"/>
      <c r="V349"/>
      <c r="W349"/>
      <c r="X349"/>
    </row>
    <row r="350" spans="1:24">
      <c r="A350"/>
      <c r="B350"/>
      <c r="C350" s="729">
        <v>523820</v>
      </c>
      <c r="D350" s="780" t="s">
        <v>68</v>
      </c>
      <c r="E350" s="837">
        <v>3000</v>
      </c>
      <c r="F350" s="837">
        <v>4948.32</v>
      </c>
      <c r="G350" s="1189">
        <v>3000</v>
      </c>
      <c r="H350"/>
      <c r="I350"/>
      <c r="J350"/>
      <c r="K350"/>
      <c r="L350"/>
      <c r="M350"/>
      <c r="N350"/>
      <c r="O350"/>
      <c r="P350"/>
      <c r="Q350"/>
      <c r="R350"/>
      <c r="S350"/>
      <c r="T350"/>
      <c r="U350"/>
      <c r="V350"/>
      <c r="W350"/>
      <c r="X350"/>
    </row>
    <row r="351" spans="1:24">
      <c r="A351"/>
      <c r="B351"/>
      <c r="C351" s="729">
        <v>523840</v>
      </c>
      <c r="D351" s="780" t="s">
        <v>110</v>
      </c>
      <c r="E351" s="837">
        <v>3000</v>
      </c>
      <c r="F351" s="837">
        <v>699</v>
      </c>
      <c r="G351" s="1189">
        <v>3000</v>
      </c>
      <c r="H351"/>
      <c r="I351"/>
      <c r="J351"/>
      <c r="K351"/>
      <c r="L351"/>
      <c r="M351"/>
      <c r="N351"/>
      <c r="O351"/>
      <c r="P351"/>
      <c r="Q351"/>
      <c r="R351"/>
      <c r="S351"/>
      <c r="T351"/>
      <c r="U351"/>
      <c r="V351"/>
      <c r="W351"/>
      <c r="X351"/>
    </row>
    <row r="352" spans="1:24">
      <c r="A352"/>
      <c r="B352"/>
      <c r="C352" s="729">
        <v>523940</v>
      </c>
      <c r="D352" s="780" t="s">
        <v>6874</v>
      </c>
      <c r="E352" s="837">
        <v>0</v>
      </c>
      <c r="F352" s="837">
        <v>0</v>
      </c>
      <c r="G352" s="1189">
        <v>0</v>
      </c>
      <c r="H352"/>
      <c r="I352"/>
      <c r="J352"/>
      <c r="K352"/>
      <c r="L352"/>
      <c r="M352"/>
      <c r="N352"/>
      <c r="O352"/>
      <c r="P352"/>
      <c r="Q352"/>
      <c r="R352"/>
      <c r="S352"/>
      <c r="T352"/>
      <c r="U352"/>
      <c r="V352"/>
      <c r="W352"/>
      <c r="X352"/>
    </row>
    <row r="353" spans="1:24">
      <c r="A353"/>
      <c r="B353"/>
      <c r="C353" s="729">
        <v>525060</v>
      </c>
      <c r="D353" s="780" t="s">
        <v>96</v>
      </c>
      <c r="E353" s="837">
        <v>0</v>
      </c>
      <c r="F353" s="837">
        <v>106.04</v>
      </c>
      <c r="G353" s="1189">
        <v>0</v>
      </c>
      <c r="H353"/>
      <c r="I353"/>
      <c r="J353"/>
      <c r="K353"/>
      <c r="L353"/>
      <c r="M353"/>
      <c r="N353"/>
      <c r="O353"/>
      <c r="P353"/>
      <c r="Q353"/>
      <c r="R353"/>
      <c r="S353"/>
      <c r="T353"/>
      <c r="U353"/>
      <c r="V353"/>
      <c r="W353"/>
      <c r="X353"/>
    </row>
    <row r="354" spans="1:24">
      <c r="A354"/>
      <c r="B354"/>
      <c r="C354" s="729">
        <v>527280</v>
      </c>
      <c r="D354" s="780" t="s">
        <v>73</v>
      </c>
      <c r="E354" s="837">
        <v>0</v>
      </c>
      <c r="F354" s="837">
        <v>260.82</v>
      </c>
      <c r="G354" s="1189">
        <v>0</v>
      </c>
      <c r="H354"/>
      <c r="I354"/>
      <c r="J354"/>
      <c r="K354"/>
      <c r="L354"/>
      <c r="M354"/>
      <c r="N354"/>
      <c r="O354"/>
      <c r="P354"/>
      <c r="Q354"/>
      <c r="R354"/>
      <c r="S354"/>
      <c r="T354"/>
      <c r="U354"/>
      <c r="V354"/>
      <c r="W354"/>
      <c r="X354"/>
    </row>
    <row r="355" spans="1:24">
      <c r="A355"/>
      <c r="B355"/>
      <c r="C355" s="729">
        <v>527660</v>
      </c>
      <c r="D355" s="780" t="s">
        <v>112</v>
      </c>
      <c r="E355" s="837">
        <v>25000</v>
      </c>
      <c r="F355" s="837">
        <v>19050.240000000002</v>
      </c>
      <c r="G355" s="1189">
        <v>25000</v>
      </c>
      <c r="H355"/>
      <c r="I355"/>
      <c r="J355"/>
      <c r="K355"/>
      <c r="L355"/>
      <c r="M355"/>
      <c r="N355"/>
      <c r="O355"/>
      <c r="P355"/>
      <c r="Q355"/>
      <c r="R355"/>
      <c r="S355"/>
      <c r="T355"/>
      <c r="U355"/>
      <c r="V355"/>
      <c r="W355"/>
      <c r="X355"/>
    </row>
    <row r="356" spans="1:24">
      <c r="A356"/>
      <c r="B356"/>
      <c r="C356" s="729">
        <v>527780</v>
      </c>
      <c r="D356" s="780" t="s">
        <v>128</v>
      </c>
      <c r="E356" s="837">
        <v>0</v>
      </c>
      <c r="F356" s="837">
        <v>0</v>
      </c>
      <c r="G356" s="1189">
        <v>0</v>
      </c>
      <c r="H356"/>
      <c r="I356"/>
      <c r="J356"/>
      <c r="K356"/>
      <c r="L356"/>
      <c r="M356"/>
      <c r="N356"/>
      <c r="O356"/>
      <c r="P356"/>
      <c r="Q356"/>
      <c r="R356"/>
      <c r="S356"/>
      <c r="T356"/>
      <c r="U356"/>
      <c r="V356"/>
      <c r="W356"/>
      <c r="X356"/>
    </row>
    <row r="357" spans="1:24">
      <c r="A357"/>
      <c r="B357"/>
      <c r="C357" s="729">
        <v>527840</v>
      </c>
      <c r="D357" s="780" t="s">
        <v>75</v>
      </c>
      <c r="E357" s="837">
        <v>500</v>
      </c>
      <c r="F357" s="837">
        <v>0</v>
      </c>
      <c r="G357" s="1189">
        <v>0</v>
      </c>
      <c r="H357"/>
      <c r="I357"/>
      <c r="J357"/>
      <c r="K357"/>
      <c r="L357"/>
      <c r="M357"/>
      <c r="N357"/>
      <c r="O357"/>
      <c r="P357"/>
      <c r="Q357"/>
      <c r="R357"/>
      <c r="S357"/>
      <c r="T357"/>
      <c r="U357"/>
      <c r="V357"/>
      <c r="W357"/>
      <c r="X357"/>
    </row>
    <row r="358" spans="1:24">
      <c r="A358"/>
      <c r="B358"/>
      <c r="C358" s="729">
        <v>528140</v>
      </c>
      <c r="D358" s="780" t="s">
        <v>76</v>
      </c>
      <c r="E358" s="837">
        <v>0</v>
      </c>
      <c r="F358" s="837">
        <v>471.21</v>
      </c>
      <c r="G358" s="1189">
        <v>0</v>
      </c>
      <c r="H358"/>
      <c r="I358"/>
      <c r="J358"/>
      <c r="K358"/>
      <c r="L358"/>
      <c r="M358"/>
      <c r="N358"/>
      <c r="O358"/>
      <c r="P358"/>
      <c r="Q358"/>
      <c r="R358"/>
      <c r="S358"/>
      <c r="T358"/>
      <c r="U358"/>
      <c r="V358"/>
      <c r="W358"/>
      <c r="X358"/>
    </row>
    <row r="359" spans="1:24">
      <c r="A359"/>
      <c r="B359"/>
      <c r="C359" s="729">
        <v>529040</v>
      </c>
      <c r="D359" s="780" t="s">
        <v>82</v>
      </c>
      <c r="E359" s="837">
        <v>0</v>
      </c>
      <c r="F359" s="837">
        <v>289.30999999999995</v>
      </c>
      <c r="G359" s="1189">
        <v>0</v>
      </c>
      <c r="H359"/>
      <c r="I359"/>
      <c r="J359"/>
      <c r="K359"/>
      <c r="L359"/>
      <c r="M359"/>
      <c r="N359"/>
      <c r="O359"/>
      <c r="P359"/>
      <c r="Q359"/>
      <c r="R359"/>
      <c r="S359"/>
      <c r="T359"/>
      <c r="U359"/>
      <c r="V359"/>
      <c r="W359"/>
      <c r="X359"/>
    </row>
    <row r="360" spans="1:24">
      <c r="A360"/>
      <c r="B360" s="527" t="s">
        <v>6627</v>
      </c>
      <c r="C360" s="527"/>
      <c r="D360" s="527"/>
      <c r="E360" s="997">
        <v>38550</v>
      </c>
      <c r="F360" s="997">
        <v>34224.719999999994</v>
      </c>
      <c r="G360" s="1189">
        <v>37550</v>
      </c>
      <c r="H360"/>
      <c r="I360"/>
      <c r="J360"/>
      <c r="K360"/>
      <c r="L360"/>
      <c r="M360"/>
      <c r="N360"/>
      <c r="O360"/>
      <c r="P360"/>
      <c r="Q360"/>
      <c r="R360"/>
      <c r="S360"/>
      <c r="T360"/>
      <c r="U360"/>
      <c r="V360"/>
      <c r="W360"/>
      <c r="X360"/>
    </row>
    <row r="361" spans="1:24">
      <c r="A361"/>
      <c r="B361" t="s">
        <v>6628</v>
      </c>
      <c r="C361" s="729">
        <v>536760</v>
      </c>
      <c r="D361" s="780" t="s">
        <v>2872</v>
      </c>
      <c r="E361" s="837">
        <v>0</v>
      </c>
      <c r="F361" s="837">
        <v>251.66000000000003</v>
      </c>
      <c r="G361" s="1189">
        <v>0</v>
      </c>
      <c r="H361"/>
      <c r="I361"/>
      <c r="J361"/>
      <c r="K361"/>
      <c r="L361"/>
      <c r="M361"/>
      <c r="N361"/>
      <c r="O361"/>
      <c r="P361"/>
      <c r="Q361"/>
      <c r="R361"/>
      <c r="S361"/>
      <c r="T361"/>
      <c r="U361"/>
      <c r="V361"/>
      <c r="W361"/>
      <c r="X361"/>
    </row>
    <row r="362" spans="1:24">
      <c r="A362"/>
      <c r="B362"/>
      <c r="C362" s="729">
        <v>536761</v>
      </c>
      <c r="D362" s="780" t="s">
        <v>6868</v>
      </c>
      <c r="E362" s="837">
        <v>0</v>
      </c>
      <c r="F362" s="837">
        <v>0</v>
      </c>
      <c r="G362" s="1189">
        <v>153</v>
      </c>
      <c r="H362"/>
      <c r="I362"/>
      <c r="J362"/>
      <c r="K362"/>
      <c r="L362"/>
      <c r="M362"/>
      <c r="N362"/>
      <c r="O362"/>
      <c r="P362"/>
      <c r="Q362"/>
      <c r="R362"/>
      <c r="S362"/>
      <c r="T362"/>
      <c r="U362"/>
      <c r="V362"/>
      <c r="W362"/>
      <c r="X362"/>
    </row>
    <row r="363" spans="1:24">
      <c r="A363"/>
      <c r="B363"/>
      <c r="C363" s="729">
        <v>537080</v>
      </c>
      <c r="D363" s="780" t="s">
        <v>84</v>
      </c>
      <c r="E363" s="837">
        <v>1080</v>
      </c>
      <c r="F363" s="837">
        <v>0</v>
      </c>
      <c r="G363" s="1189">
        <v>500</v>
      </c>
      <c r="H363"/>
      <c r="I363"/>
      <c r="J363"/>
      <c r="K363"/>
      <c r="L363"/>
      <c r="M363"/>
      <c r="N363"/>
      <c r="O363"/>
      <c r="P363"/>
      <c r="Q363"/>
      <c r="R363"/>
      <c r="S363"/>
      <c r="T363"/>
      <c r="U363"/>
      <c r="V363"/>
      <c r="W363"/>
      <c r="X363"/>
    </row>
    <row r="364" spans="1:24">
      <c r="A364"/>
      <c r="B364" s="527" t="s">
        <v>6629</v>
      </c>
      <c r="C364" s="527"/>
      <c r="D364" s="527"/>
      <c r="E364" s="997">
        <v>1080</v>
      </c>
      <c r="F364" s="997">
        <v>251.66000000000003</v>
      </c>
      <c r="G364" s="1189">
        <v>653</v>
      </c>
      <c r="H364"/>
      <c r="I364"/>
      <c r="J364"/>
      <c r="K364"/>
      <c r="L364"/>
      <c r="M364"/>
      <c r="N364"/>
      <c r="O364"/>
      <c r="P364"/>
      <c r="Q364"/>
      <c r="R364"/>
      <c r="S364"/>
      <c r="T364"/>
      <c r="U364"/>
      <c r="V364"/>
      <c r="W364"/>
      <c r="X364"/>
    </row>
    <row r="365" spans="1:24">
      <c r="A365" s="777" t="s">
        <v>6561</v>
      </c>
      <c r="B365" s="777"/>
      <c r="C365" s="777"/>
      <c r="D365" s="777"/>
      <c r="E365" s="838">
        <v>227425</v>
      </c>
      <c r="F365" s="838">
        <v>193974.18999999997</v>
      </c>
      <c r="G365" s="1188">
        <v>260982</v>
      </c>
      <c r="H365"/>
      <c r="I365"/>
      <c r="J365"/>
      <c r="K365"/>
      <c r="L365"/>
      <c r="M365"/>
      <c r="N365"/>
      <c r="O365"/>
      <c r="P365"/>
      <c r="Q365"/>
      <c r="R365"/>
      <c r="S365"/>
      <c r="T365"/>
      <c r="U365"/>
      <c r="V365"/>
      <c r="W365"/>
      <c r="X365"/>
    </row>
    <row r="366" spans="1:24">
      <c r="A366" t="s">
        <v>444</v>
      </c>
      <c r="B366" t="s">
        <v>6626</v>
      </c>
      <c r="C366" s="729">
        <v>520020</v>
      </c>
      <c r="D366" s="780" t="s">
        <v>86</v>
      </c>
      <c r="E366" s="837">
        <v>5000</v>
      </c>
      <c r="F366" s="837">
        <v>4258.8700000000008</v>
      </c>
      <c r="G366" s="1189">
        <v>5000</v>
      </c>
      <c r="H366"/>
      <c r="I366"/>
      <c r="J366"/>
      <c r="K366"/>
      <c r="L366"/>
      <c r="M366"/>
      <c r="N366"/>
      <c r="O366"/>
      <c r="P366"/>
      <c r="Q366"/>
      <c r="R366"/>
      <c r="S366"/>
      <c r="T366"/>
      <c r="U366"/>
      <c r="V366"/>
      <c r="W366"/>
      <c r="X366"/>
    </row>
    <row r="367" spans="1:24">
      <c r="A367"/>
      <c r="B367"/>
      <c r="C367" s="729">
        <v>520115</v>
      </c>
      <c r="D367" s="780" t="s">
        <v>49</v>
      </c>
      <c r="E367" s="837">
        <v>1500</v>
      </c>
      <c r="F367" s="837">
        <v>1448.38</v>
      </c>
      <c r="G367" s="1189">
        <v>2200</v>
      </c>
      <c r="H367"/>
      <c r="I367"/>
      <c r="J367"/>
      <c r="K367"/>
      <c r="L367"/>
      <c r="M367"/>
      <c r="N367"/>
      <c r="O367"/>
      <c r="P367"/>
      <c r="Q367"/>
      <c r="R367"/>
      <c r="S367"/>
      <c r="T367"/>
      <c r="U367"/>
      <c r="V367"/>
      <c r="W367"/>
      <c r="X367"/>
    </row>
    <row r="368" spans="1:24">
      <c r="A368"/>
      <c r="B368"/>
      <c r="C368" s="729">
        <v>520230</v>
      </c>
      <c r="D368" s="780" t="s">
        <v>50</v>
      </c>
      <c r="E368" s="837">
        <v>3500</v>
      </c>
      <c r="F368" s="837">
        <v>2665.73</v>
      </c>
      <c r="G368" s="1189">
        <v>3800</v>
      </c>
      <c r="H368"/>
      <c r="I368"/>
      <c r="J368"/>
      <c r="K368"/>
      <c r="L368"/>
      <c r="M368"/>
      <c r="N368"/>
      <c r="O368"/>
      <c r="P368"/>
      <c r="Q368"/>
      <c r="R368"/>
      <c r="S368"/>
      <c r="T368"/>
      <c r="U368"/>
      <c r="V368"/>
      <c r="W368"/>
      <c r="X368"/>
    </row>
    <row r="369" spans="1:24">
      <c r="A369"/>
      <c r="B369"/>
      <c r="C369" s="729">
        <v>520320</v>
      </c>
      <c r="D369" s="780" t="s">
        <v>51</v>
      </c>
      <c r="E369" s="837">
        <v>0</v>
      </c>
      <c r="F369" s="837">
        <v>290.13</v>
      </c>
      <c r="G369" s="1189">
        <v>0</v>
      </c>
      <c r="H369"/>
      <c r="I369"/>
      <c r="J369"/>
      <c r="K369"/>
      <c r="L369"/>
      <c r="M369"/>
      <c r="N369"/>
      <c r="O369"/>
      <c r="P369"/>
      <c r="Q369"/>
      <c r="R369"/>
      <c r="S369"/>
      <c r="T369"/>
      <c r="U369"/>
      <c r="V369"/>
      <c r="W369"/>
      <c r="X369"/>
    </row>
    <row r="370" spans="1:24">
      <c r="A370"/>
      <c r="B370"/>
      <c r="C370" s="729">
        <v>520800</v>
      </c>
      <c r="D370" s="780" t="s">
        <v>54</v>
      </c>
      <c r="E370" s="837">
        <v>0</v>
      </c>
      <c r="F370" s="837">
        <v>0</v>
      </c>
      <c r="G370" s="1189">
        <v>0</v>
      </c>
      <c r="H370"/>
      <c r="I370"/>
      <c r="J370"/>
      <c r="K370"/>
      <c r="L370"/>
      <c r="M370"/>
      <c r="N370"/>
      <c r="O370"/>
      <c r="P370"/>
      <c r="Q370"/>
      <c r="R370"/>
      <c r="S370"/>
      <c r="T370"/>
      <c r="U370"/>
      <c r="V370"/>
      <c r="W370"/>
      <c r="X370"/>
    </row>
    <row r="371" spans="1:24">
      <c r="A371"/>
      <c r="B371"/>
      <c r="C371" s="729">
        <v>520845</v>
      </c>
      <c r="D371" s="780" t="s">
        <v>89</v>
      </c>
      <c r="E371" s="837">
        <v>0</v>
      </c>
      <c r="F371" s="837">
        <v>0</v>
      </c>
      <c r="G371" s="1189">
        <v>0</v>
      </c>
      <c r="H371"/>
      <c r="I371"/>
      <c r="J371"/>
      <c r="K371"/>
      <c r="L371"/>
      <c r="M371"/>
      <c r="N371"/>
      <c r="O371"/>
      <c r="P371"/>
      <c r="Q371"/>
      <c r="R371"/>
      <c r="S371"/>
      <c r="T371"/>
      <c r="U371"/>
      <c r="V371"/>
      <c r="W371"/>
      <c r="X371"/>
    </row>
    <row r="372" spans="1:24">
      <c r="A372"/>
      <c r="B372"/>
      <c r="C372" s="729">
        <v>521500</v>
      </c>
      <c r="D372" s="780" t="s">
        <v>58</v>
      </c>
      <c r="E372" s="837">
        <v>0</v>
      </c>
      <c r="F372" s="837">
        <v>121.62</v>
      </c>
      <c r="G372" s="1189">
        <v>0</v>
      </c>
      <c r="H372"/>
      <c r="I372"/>
      <c r="J372"/>
      <c r="K372"/>
      <c r="L372"/>
      <c r="M372"/>
      <c r="N372"/>
      <c r="O372"/>
      <c r="P372"/>
      <c r="Q372"/>
      <c r="R372"/>
      <c r="S372"/>
      <c r="T372"/>
      <c r="U372"/>
      <c r="V372"/>
      <c r="W372"/>
      <c r="X372"/>
    </row>
    <row r="373" spans="1:24">
      <c r="A373"/>
      <c r="B373"/>
      <c r="C373" s="729">
        <v>521740</v>
      </c>
      <c r="D373" s="780" t="s">
        <v>5950</v>
      </c>
      <c r="E373" s="837">
        <v>0</v>
      </c>
      <c r="F373" s="837">
        <v>0</v>
      </c>
      <c r="G373" s="1189">
        <v>0</v>
      </c>
      <c r="H373"/>
      <c r="I373"/>
      <c r="J373"/>
      <c r="K373"/>
      <c r="L373"/>
      <c r="M373"/>
      <c r="N373"/>
      <c r="O373"/>
      <c r="P373"/>
      <c r="Q373"/>
      <c r="R373"/>
      <c r="S373"/>
      <c r="T373"/>
      <c r="U373"/>
      <c r="V373"/>
      <c r="W373"/>
      <c r="X373"/>
    </row>
    <row r="374" spans="1:24">
      <c r="A374"/>
      <c r="B374"/>
      <c r="C374" s="729">
        <v>522310</v>
      </c>
      <c r="D374" s="780" t="s">
        <v>60</v>
      </c>
      <c r="E374" s="837">
        <v>58000</v>
      </c>
      <c r="F374" s="837">
        <v>39543.200000000004</v>
      </c>
      <c r="G374" s="1189">
        <v>45000</v>
      </c>
      <c r="H374"/>
      <c r="I374"/>
      <c r="J374"/>
      <c r="K374"/>
      <c r="L374"/>
      <c r="M374"/>
      <c r="N374"/>
      <c r="O374"/>
      <c r="P374"/>
      <c r="Q374"/>
      <c r="R374"/>
      <c r="S374"/>
      <c r="T374"/>
      <c r="U374"/>
      <c r="V374"/>
      <c r="W374"/>
      <c r="X374"/>
    </row>
    <row r="375" spans="1:24">
      <c r="A375"/>
      <c r="B375"/>
      <c r="C375" s="729">
        <v>522320</v>
      </c>
      <c r="D375" s="780" t="s">
        <v>93</v>
      </c>
      <c r="E375" s="837">
        <v>0</v>
      </c>
      <c r="F375" s="837">
        <v>1230.3800000000001</v>
      </c>
      <c r="G375" s="1189">
        <v>0</v>
      </c>
      <c r="H375"/>
      <c r="I375"/>
      <c r="J375"/>
      <c r="K375"/>
      <c r="L375"/>
      <c r="M375"/>
      <c r="N375"/>
      <c r="O375"/>
      <c r="P375"/>
      <c r="Q375"/>
      <c r="R375"/>
      <c r="S375"/>
      <c r="T375"/>
      <c r="U375"/>
      <c r="V375"/>
      <c r="W375"/>
      <c r="X375"/>
    </row>
    <row r="376" spans="1:24">
      <c r="A376"/>
      <c r="B376"/>
      <c r="C376" s="729">
        <v>523290</v>
      </c>
      <c r="D376" s="780" t="s">
        <v>1281</v>
      </c>
      <c r="E376" s="837">
        <v>500</v>
      </c>
      <c r="F376" s="837">
        <v>0</v>
      </c>
      <c r="G376" s="1189">
        <v>0</v>
      </c>
      <c r="H376"/>
      <c r="I376"/>
      <c r="J376"/>
      <c r="K376"/>
      <c r="L376"/>
      <c r="M376"/>
      <c r="N376"/>
      <c r="O376"/>
      <c r="P376"/>
      <c r="Q376"/>
      <c r="R376"/>
      <c r="S376"/>
      <c r="T376"/>
      <c r="U376"/>
      <c r="V376"/>
      <c r="W376"/>
      <c r="X376"/>
    </row>
    <row r="377" spans="1:24">
      <c r="A377"/>
      <c r="B377"/>
      <c r="C377" s="729">
        <v>523700</v>
      </c>
      <c r="D377" s="780" t="s">
        <v>66</v>
      </c>
      <c r="E377" s="837">
        <v>500</v>
      </c>
      <c r="F377" s="837">
        <v>1314.5300000000002</v>
      </c>
      <c r="G377" s="1189">
        <v>500</v>
      </c>
      <c r="H377"/>
      <c r="I377"/>
      <c r="J377"/>
      <c r="K377"/>
      <c r="L377"/>
      <c r="M377"/>
      <c r="N377"/>
      <c r="O377"/>
      <c r="P377"/>
      <c r="Q377"/>
      <c r="R377"/>
      <c r="S377"/>
      <c r="T377"/>
      <c r="U377"/>
      <c r="V377"/>
      <c r="W377"/>
      <c r="X377"/>
    </row>
    <row r="378" spans="1:24">
      <c r="A378"/>
      <c r="B378"/>
      <c r="C378" s="729">
        <v>526940</v>
      </c>
      <c r="D378" s="780" t="s">
        <v>71</v>
      </c>
      <c r="E378" s="837">
        <v>0</v>
      </c>
      <c r="F378" s="837">
        <v>0</v>
      </c>
      <c r="G378" s="1189">
        <v>0</v>
      </c>
      <c r="H378"/>
      <c r="I378"/>
      <c r="J378"/>
      <c r="K378"/>
      <c r="L378"/>
      <c r="M378"/>
      <c r="N378"/>
      <c r="O378"/>
      <c r="P378"/>
      <c r="Q378"/>
      <c r="R378"/>
      <c r="S378"/>
      <c r="T378"/>
      <c r="U378"/>
      <c r="V378"/>
      <c r="W378"/>
      <c r="X378"/>
    </row>
    <row r="379" spans="1:24">
      <c r="A379"/>
      <c r="B379"/>
      <c r="C379" s="729">
        <v>526960</v>
      </c>
      <c r="D379" s="780" t="s">
        <v>97</v>
      </c>
      <c r="E379" s="837">
        <v>5000</v>
      </c>
      <c r="F379" s="837">
        <v>3620.9</v>
      </c>
      <c r="G379" s="1189">
        <v>5500</v>
      </c>
      <c r="H379"/>
      <c r="I379"/>
      <c r="J379"/>
      <c r="K379"/>
      <c r="L379"/>
      <c r="M379"/>
      <c r="N379"/>
      <c r="O379"/>
      <c r="P379"/>
      <c r="Q379"/>
      <c r="R379"/>
      <c r="S379"/>
      <c r="T379"/>
      <c r="U379"/>
      <c r="V379"/>
      <c r="W379"/>
      <c r="X379"/>
    </row>
    <row r="380" spans="1:24">
      <c r="A380"/>
      <c r="B380"/>
      <c r="C380" s="729">
        <v>527690</v>
      </c>
      <c r="D380" s="780" t="s">
        <v>2571</v>
      </c>
      <c r="E380" s="837">
        <v>0</v>
      </c>
      <c r="F380" s="837">
        <v>0</v>
      </c>
      <c r="G380" s="1189">
        <v>0</v>
      </c>
      <c r="H380"/>
      <c r="I380"/>
      <c r="J380"/>
      <c r="K380"/>
      <c r="L380"/>
      <c r="M380"/>
      <c r="N380"/>
      <c r="O380"/>
      <c r="P380"/>
      <c r="Q380"/>
      <c r="R380"/>
      <c r="S380"/>
      <c r="T380"/>
      <c r="U380"/>
      <c r="V380"/>
      <c r="W380"/>
      <c r="X380"/>
    </row>
    <row r="381" spans="1:24">
      <c r="A381"/>
      <c r="B381"/>
      <c r="C381" s="729">
        <v>527720</v>
      </c>
      <c r="D381" s="780" t="s">
        <v>98</v>
      </c>
      <c r="E381" s="837">
        <v>500</v>
      </c>
      <c r="F381" s="837">
        <v>143.82999999999998</v>
      </c>
      <c r="G381" s="1189">
        <v>500</v>
      </c>
      <c r="H381"/>
      <c r="I381"/>
      <c r="J381"/>
      <c r="K381"/>
      <c r="L381"/>
      <c r="M381"/>
      <c r="N381"/>
      <c r="O381"/>
      <c r="P381"/>
      <c r="Q381"/>
      <c r="R381"/>
      <c r="S381"/>
      <c r="T381"/>
      <c r="U381"/>
      <c r="V381"/>
      <c r="W381"/>
      <c r="X381"/>
    </row>
    <row r="382" spans="1:24">
      <c r="A382"/>
      <c r="B382"/>
      <c r="C382" s="729">
        <v>527840</v>
      </c>
      <c r="D382" s="780" t="s">
        <v>75</v>
      </c>
      <c r="E382" s="837">
        <v>5000</v>
      </c>
      <c r="F382" s="837">
        <v>3770</v>
      </c>
      <c r="G382" s="1189">
        <v>0</v>
      </c>
      <c r="H382"/>
      <c r="I382"/>
      <c r="J382"/>
      <c r="K382"/>
      <c r="L382"/>
      <c r="M382"/>
      <c r="N382"/>
      <c r="O382"/>
      <c r="P382"/>
      <c r="Q382"/>
      <c r="R382"/>
      <c r="S382"/>
      <c r="T382"/>
      <c r="U382"/>
      <c r="V382"/>
      <c r="W382"/>
      <c r="X382"/>
    </row>
    <row r="383" spans="1:24">
      <c r="A383"/>
      <c r="B383"/>
      <c r="C383" s="729">
        <v>528140</v>
      </c>
      <c r="D383" s="780" t="s">
        <v>76</v>
      </c>
      <c r="E383" s="837">
        <v>0</v>
      </c>
      <c r="F383" s="837">
        <v>245</v>
      </c>
      <c r="G383" s="1189">
        <v>0</v>
      </c>
      <c r="H383"/>
      <c r="I383"/>
      <c r="J383"/>
      <c r="K383"/>
      <c r="L383"/>
      <c r="M383"/>
      <c r="N383"/>
      <c r="O383"/>
      <c r="P383"/>
      <c r="Q383"/>
      <c r="R383"/>
      <c r="S383"/>
      <c r="T383"/>
      <c r="U383"/>
      <c r="V383"/>
      <c r="W383"/>
      <c r="X383"/>
    </row>
    <row r="384" spans="1:24">
      <c r="A384"/>
      <c r="B384"/>
      <c r="C384" s="729">
        <v>528920</v>
      </c>
      <c r="D384" s="780" t="s">
        <v>78</v>
      </c>
      <c r="E384" s="837">
        <v>0</v>
      </c>
      <c r="F384" s="837">
        <v>0</v>
      </c>
      <c r="G384" s="1189">
        <v>0</v>
      </c>
      <c r="H384"/>
      <c r="I384"/>
      <c r="J384"/>
      <c r="K384"/>
      <c r="L384"/>
      <c r="M384"/>
      <c r="N384"/>
      <c r="O384"/>
      <c r="P384"/>
      <c r="Q384"/>
      <c r="R384"/>
      <c r="S384"/>
      <c r="T384"/>
      <c r="U384"/>
      <c r="V384"/>
      <c r="W384"/>
      <c r="X384"/>
    </row>
    <row r="385" spans="1:24">
      <c r="A385"/>
      <c r="B385"/>
      <c r="C385" s="729">
        <v>529500</v>
      </c>
      <c r="D385" s="780" t="s">
        <v>100</v>
      </c>
      <c r="E385" s="837">
        <v>0</v>
      </c>
      <c r="F385" s="837">
        <v>3058.8</v>
      </c>
      <c r="G385" s="1189">
        <v>0</v>
      </c>
      <c r="H385"/>
      <c r="I385"/>
      <c r="J385"/>
      <c r="K385"/>
      <c r="L385"/>
      <c r="M385"/>
      <c r="N385"/>
      <c r="O385"/>
      <c r="P385"/>
      <c r="Q385"/>
      <c r="R385"/>
      <c r="S385"/>
      <c r="T385"/>
      <c r="U385"/>
      <c r="V385"/>
      <c r="W385"/>
      <c r="X385"/>
    </row>
    <row r="386" spans="1:24">
      <c r="A386"/>
      <c r="B386"/>
      <c r="C386" s="729">
        <v>529520</v>
      </c>
      <c r="D386" s="780" t="s">
        <v>102</v>
      </c>
      <c r="E386" s="837">
        <v>0</v>
      </c>
      <c r="F386" s="837">
        <v>400.96</v>
      </c>
      <c r="G386" s="1189">
        <v>0</v>
      </c>
      <c r="H386"/>
      <c r="I386"/>
      <c r="J386"/>
      <c r="K386"/>
      <c r="L386"/>
      <c r="M386"/>
      <c r="N386"/>
      <c r="O386"/>
      <c r="P386"/>
      <c r="Q386"/>
      <c r="R386"/>
      <c r="S386"/>
      <c r="T386"/>
      <c r="U386"/>
      <c r="V386"/>
      <c r="W386"/>
      <c r="X386"/>
    </row>
    <row r="387" spans="1:24">
      <c r="A387"/>
      <c r="B387"/>
      <c r="C387" s="729">
        <v>529550</v>
      </c>
      <c r="D387" s="780" t="s">
        <v>103</v>
      </c>
      <c r="E387" s="837">
        <v>0</v>
      </c>
      <c r="F387" s="837">
        <v>929.06</v>
      </c>
      <c r="G387" s="1189">
        <v>0</v>
      </c>
      <c r="H387"/>
      <c r="I387"/>
      <c r="J387"/>
      <c r="K387"/>
      <c r="L387"/>
      <c r="M387"/>
      <c r="N387"/>
      <c r="O387"/>
      <c r="P387"/>
      <c r="Q387"/>
      <c r="R387"/>
      <c r="S387"/>
      <c r="T387"/>
      <c r="U387"/>
      <c r="V387"/>
      <c r="W387"/>
      <c r="X387"/>
    </row>
    <row r="388" spans="1:24">
      <c r="A388"/>
      <c r="B388"/>
      <c r="C388" s="729" t="s">
        <v>7156</v>
      </c>
      <c r="D388" s="780" t="s">
        <v>7006</v>
      </c>
      <c r="E388" s="837">
        <v>0</v>
      </c>
      <c r="F388" s="837">
        <v>0</v>
      </c>
      <c r="G388" s="1189">
        <v>5000</v>
      </c>
      <c r="H388"/>
      <c r="I388"/>
      <c r="J388"/>
      <c r="K388"/>
      <c r="L388"/>
      <c r="M388"/>
      <c r="N388"/>
      <c r="O388"/>
      <c r="P388"/>
      <c r="Q388"/>
      <c r="R388"/>
      <c r="S388"/>
      <c r="T388"/>
      <c r="U388"/>
      <c r="V388"/>
      <c r="W388"/>
      <c r="X388"/>
    </row>
    <row r="389" spans="1:24">
      <c r="A389"/>
      <c r="B389" s="527" t="s">
        <v>6627</v>
      </c>
      <c r="C389" s="527"/>
      <c r="D389" s="527"/>
      <c r="E389" s="997">
        <v>79500</v>
      </c>
      <c r="F389" s="997">
        <v>63041.390000000007</v>
      </c>
      <c r="G389" s="1189">
        <v>67500</v>
      </c>
      <c r="H389"/>
      <c r="I389"/>
      <c r="J389"/>
      <c r="K389"/>
      <c r="L389"/>
      <c r="M389"/>
      <c r="N389"/>
      <c r="O389"/>
      <c r="P389"/>
      <c r="Q389"/>
      <c r="R389"/>
      <c r="S389"/>
      <c r="T389"/>
      <c r="U389"/>
      <c r="V389"/>
      <c r="W389"/>
      <c r="X389"/>
    </row>
    <row r="390" spans="1:24">
      <c r="A390"/>
      <c r="B390" t="s">
        <v>460</v>
      </c>
      <c r="C390" s="729">
        <v>546160</v>
      </c>
      <c r="D390" s="780" t="s">
        <v>2139</v>
      </c>
      <c r="E390" s="837">
        <v>10000</v>
      </c>
      <c r="F390" s="837">
        <v>9593</v>
      </c>
      <c r="G390" s="1189">
        <v>0</v>
      </c>
      <c r="H390"/>
      <c r="I390"/>
      <c r="J390"/>
      <c r="K390"/>
      <c r="L390"/>
      <c r="M390"/>
      <c r="N390"/>
      <c r="O390"/>
      <c r="P390"/>
      <c r="Q390"/>
      <c r="R390"/>
      <c r="S390"/>
      <c r="T390"/>
      <c r="U390"/>
      <c r="V390"/>
      <c r="W390"/>
      <c r="X390"/>
    </row>
    <row r="391" spans="1:24">
      <c r="A391"/>
      <c r="B391" s="527" t="s">
        <v>6630</v>
      </c>
      <c r="C391" s="527"/>
      <c r="D391" s="527"/>
      <c r="E391" s="997">
        <v>10000</v>
      </c>
      <c r="F391" s="997">
        <v>9593</v>
      </c>
      <c r="G391" s="1189">
        <v>0</v>
      </c>
      <c r="H391"/>
      <c r="I391"/>
      <c r="J391"/>
      <c r="K391"/>
      <c r="L391"/>
      <c r="M391"/>
      <c r="N391"/>
      <c r="O391"/>
      <c r="P391"/>
      <c r="Q391"/>
      <c r="R391"/>
      <c r="S391"/>
      <c r="T391"/>
      <c r="U391"/>
      <c r="V391"/>
      <c r="W391"/>
      <c r="X391"/>
    </row>
    <row r="392" spans="1:24">
      <c r="A392" s="777" t="s">
        <v>6587</v>
      </c>
      <c r="B392" s="777"/>
      <c r="C392" s="777"/>
      <c r="D392" s="777"/>
      <c r="E392" s="838">
        <v>89500</v>
      </c>
      <c r="F392" s="838">
        <v>72634.390000000014</v>
      </c>
      <c r="G392" s="1188">
        <v>67500</v>
      </c>
      <c r="H392"/>
      <c r="I392"/>
      <c r="J392"/>
      <c r="K392"/>
      <c r="L392"/>
      <c r="M392"/>
      <c r="N392"/>
      <c r="O392"/>
      <c r="P392"/>
      <c r="Q392"/>
      <c r="R392"/>
      <c r="S392"/>
      <c r="T392"/>
      <c r="U392"/>
      <c r="V392"/>
      <c r="W392"/>
      <c r="X392"/>
    </row>
    <row r="393" spans="1:24">
      <c r="A393" t="s">
        <v>508</v>
      </c>
      <c r="B393" t="s">
        <v>48</v>
      </c>
      <c r="C393" s="729">
        <v>510040</v>
      </c>
      <c r="D393" s="780" t="s">
        <v>461</v>
      </c>
      <c r="E393" s="837">
        <v>485623</v>
      </c>
      <c r="F393" s="837">
        <v>418151.83</v>
      </c>
      <c r="G393" s="1189">
        <v>497543</v>
      </c>
      <c r="H393"/>
      <c r="I393"/>
      <c r="J393"/>
      <c r="K393"/>
      <c r="L393"/>
      <c r="M393"/>
      <c r="N393"/>
      <c r="O393"/>
      <c r="P393"/>
      <c r="Q393"/>
      <c r="R393"/>
      <c r="S393"/>
      <c r="T393"/>
      <c r="U393"/>
      <c r="V393"/>
      <c r="W393"/>
      <c r="X393"/>
    </row>
    <row r="394" spans="1:24">
      <c r="A394"/>
      <c r="B394"/>
      <c r="C394" s="729">
        <v>510200</v>
      </c>
      <c r="D394" s="780" t="s">
        <v>462</v>
      </c>
      <c r="E394" s="837">
        <v>0</v>
      </c>
      <c r="F394" s="837">
        <v>0</v>
      </c>
      <c r="G394" s="1189">
        <v>0</v>
      </c>
      <c r="H394"/>
      <c r="I394"/>
      <c r="J394"/>
      <c r="K394"/>
      <c r="L394"/>
      <c r="M394"/>
      <c r="N394"/>
      <c r="O394"/>
      <c r="P394"/>
      <c r="Q394"/>
      <c r="R394"/>
      <c r="S394"/>
      <c r="T394"/>
      <c r="U394"/>
      <c r="V394"/>
      <c r="W394"/>
      <c r="X394"/>
    </row>
    <row r="395" spans="1:24">
      <c r="A395"/>
      <c r="B395"/>
      <c r="C395" s="729">
        <v>510280</v>
      </c>
      <c r="D395" s="780" t="s">
        <v>7161</v>
      </c>
      <c r="E395" s="837">
        <v>0</v>
      </c>
      <c r="F395" s="837">
        <v>42.5</v>
      </c>
      <c r="G395" s="1189">
        <v>0</v>
      </c>
      <c r="H395"/>
      <c r="I395"/>
      <c r="J395"/>
      <c r="K395"/>
      <c r="L395"/>
      <c r="M395"/>
      <c r="N395"/>
      <c r="O395"/>
      <c r="P395"/>
      <c r="Q395"/>
      <c r="R395"/>
      <c r="S395"/>
      <c r="T395"/>
      <c r="U395"/>
      <c r="V395"/>
      <c r="W395"/>
      <c r="X395"/>
    </row>
    <row r="396" spans="1:24">
      <c r="A396"/>
      <c r="B396"/>
      <c r="C396" s="729">
        <v>510320</v>
      </c>
      <c r="D396" s="780" t="s">
        <v>463</v>
      </c>
      <c r="E396" s="837">
        <v>22000</v>
      </c>
      <c r="F396" s="837">
        <v>21509.29</v>
      </c>
      <c r="G396" s="1189">
        <v>40000</v>
      </c>
      <c r="H396"/>
      <c r="I396"/>
      <c r="J396"/>
      <c r="K396"/>
      <c r="L396"/>
      <c r="M396"/>
      <c r="N396"/>
      <c r="O396"/>
      <c r="P396"/>
      <c r="Q396"/>
      <c r="R396"/>
      <c r="S396"/>
      <c r="T396"/>
      <c r="U396"/>
      <c r="V396"/>
      <c r="W396"/>
      <c r="X396"/>
    </row>
    <row r="397" spans="1:24">
      <c r="A397"/>
      <c r="B397"/>
      <c r="C397" s="729">
        <v>510420</v>
      </c>
      <c r="D397" s="780" t="s">
        <v>464</v>
      </c>
      <c r="E397" s="837">
        <v>4000</v>
      </c>
      <c r="F397" s="837">
        <v>3516.7599999999998</v>
      </c>
      <c r="G397" s="1189">
        <v>0</v>
      </c>
      <c r="H397"/>
      <c r="I397"/>
      <c r="J397"/>
      <c r="K397"/>
      <c r="L397"/>
      <c r="M397"/>
      <c r="N397"/>
      <c r="O397"/>
      <c r="P397"/>
      <c r="Q397"/>
      <c r="R397"/>
      <c r="S397"/>
      <c r="T397"/>
      <c r="U397"/>
      <c r="V397"/>
      <c r="W397"/>
      <c r="X397"/>
    </row>
    <row r="398" spans="1:24">
      <c r="A398"/>
      <c r="B398"/>
      <c r="C398" s="729">
        <v>510440</v>
      </c>
      <c r="D398" s="780" t="s">
        <v>465</v>
      </c>
      <c r="E398" s="837">
        <v>0</v>
      </c>
      <c r="F398" s="837">
        <v>4444.88</v>
      </c>
      <c r="G398" s="1189">
        <v>0</v>
      </c>
      <c r="H398"/>
      <c r="I398"/>
      <c r="J398"/>
      <c r="K398"/>
      <c r="L398"/>
      <c r="M398"/>
      <c r="N398"/>
      <c r="O398"/>
      <c r="P398"/>
      <c r="Q398"/>
      <c r="R398"/>
      <c r="S398"/>
      <c r="T398"/>
      <c r="U398"/>
      <c r="V398"/>
      <c r="W398"/>
      <c r="X398"/>
    </row>
    <row r="399" spans="1:24">
      <c r="A399"/>
      <c r="B399"/>
      <c r="C399" s="729">
        <v>510620</v>
      </c>
      <c r="D399" s="780" t="s">
        <v>467</v>
      </c>
      <c r="E399" s="837">
        <v>2000</v>
      </c>
      <c r="F399" s="837">
        <v>1596.17</v>
      </c>
      <c r="G399" s="1189">
        <v>0</v>
      </c>
      <c r="H399"/>
      <c r="I399"/>
      <c r="J399"/>
      <c r="K399"/>
      <c r="L399"/>
      <c r="M399"/>
      <c r="N399"/>
      <c r="O399"/>
      <c r="P399"/>
      <c r="Q399"/>
      <c r="R399"/>
      <c r="S399"/>
      <c r="T399"/>
      <c r="U399"/>
      <c r="V399"/>
      <c r="W399"/>
      <c r="X399"/>
    </row>
    <row r="400" spans="1:24">
      <c r="A400"/>
      <c r="B400"/>
      <c r="C400" s="729">
        <v>510700</v>
      </c>
      <c r="D400" s="780" t="s">
        <v>468</v>
      </c>
      <c r="E400" s="837">
        <v>2000</v>
      </c>
      <c r="F400" s="837">
        <v>1667.3700000000001</v>
      </c>
      <c r="G400" s="1189">
        <v>0</v>
      </c>
      <c r="H400"/>
      <c r="I400"/>
      <c r="J400"/>
      <c r="K400"/>
      <c r="L400"/>
      <c r="M400"/>
      <c r="N400"/>
      <c r="O400"/>
      <c r="P400"/>
      <c r="Q400"/>
      <c r="R400"/>
      <c r="S400"/>
      <c r="T400"/>
      <c r="U400"/>
      <c r="V400"/>
      <c r="W400"/>
      <c r="X400"/>
    </row>
    <row r="401" spans="1:24">
      <c r="A401"/>
      <c r="B401"/>
      <c r="C401" s="729">
        <v>513000</v>
      </c>
      <c r="D401" s="780" t="s">
        <v>469</v>
      </c>
      <c r="E401" s="837">
        <v>50432</v>
      </c>
      <c r="F401" s="837">
        <v>43475.729999999996</v>
      </c>
      <c r="G401" s="1189">
        <v>124525</v>
      </c>
      <c r="H401"/>
      <c r="I401"/>
      <c r="J401"/>
      <c r="K401"/>
      <c r="L401"/>
      <c r="M401"/>
      <c r="N401"/>
      <c r="O401"/>
      <c r="P401"/>
      <c r="Q401"/>
      <c r="R401"/>
      <c r="S401"/>
      <c r="T401"/>
      <c r="U401"/>
      <c r="V401"/>
      <c r="W401"/>
      <c r="X401"/>
    </row>
    <row r="402" spans="1:24">
      <c r="A402"/>
      <c r="B402"/>
      <c r="C402" s="729">
        <v>513020</v>
      </c>
      <c r="D402" s="780" t="s">
        <v>470</v>
      </c>
      <c r="E402" s="837">
        <v>0</v>
      </c>
      <c r="F402" s="837">
        <v>526.96</v>
      </c>
      <c r="G402" s="1189">
        <v>0</v>
      </c>
      <c r="H402"/>
      <c r="I402"/>
      <c r="J402"/>
      <c r="K402"/>
      <c r="L402"/>
      <c r="M402"/>
      <c r="N402"/>
      <c r="O402"/>
      <c r="P402"/>
      <c r="Q402"/>
      <c r="R402"/>
      <c r="S402"/>
      <c r="T402"/>
      <c r="U402"/>
      <c r="V402"/>
      <c r="W402"/>
      <c r="X402"/>
    </row>
    <row r="403" spans="1:24">
      <c r="A403"/>
      <c r="B403"/>
      <c r="C403" s="729">
        <v>513120</v>
      </c>
      <c r="D403" s="780" t="s">
        <v>471</v>
      </c>
      <c r="E403" s="837">
        <v>30108</v>
      </c>
      <c r="F403" s="837">
        <v>29473.149999999998</v>
      </c>
      <c r="G403" s="1189">
        <v>30847</v>
      </c>
      <c r="H403"/>
      <c r="I403"/>
      <c r="J403"/>
      <c r="K403"/>
      <c r="L403"/>
      <c r="M403"/>
      <c r="N403"/>
      <c r="O403"/>
      <c r="P403"/>
      <c r="Q403"/>
      <c r="R403"/>
      <c r="S403"/>
      <c r="T403"/>
      <c r="U403"/>
      <c r="V403"/>
      <c r="W403"/>
      <c r="X403"/>
    </row>
    <row r="404" spans="1:24">
      <c r="A404"/>
      <c r="B404"/>
      <c r="C404" s="729">
        <v>513140</v>
      </c>
      <c r="D404" s="780" t="s">
        <v>472</v>
      </c>
      <c r="E404" s="837">
        <v>7041</v>
      </c>
      <c r="F404" s="837">
        <v>7027.9599999999982</v>
      </c>
      <c r="G404" s="1189">
        <v>7214</v>
      </c>
      <c r="H404"/>
      <c r="I404"/>
      <c r="J404"/>
      <c r="K404"/>
      <c r="L404"/>
      <c r="M404"/>
      <c r="N404"/>
      <c r="O404"/>
      <c r="P404"/>
      <c r="Q404"/>
      <c r="R404"/>
      <c r="S404"/>
      <c r="T404"/>
      <c r="U404"/>
      <c r="V404"/>
      <c r="W404"/>
      <c r="X404"/>
    </row>
    <row r="405" spans="1:24">
      <c r="A405"/>
      <c r="B405"/>
      <c r="C405" s="729">
        <v>515040</v>
      </c>
      <c r="D405" s="780" t="s">
        <v>473</v>
      </c>
      <c r="E405" s="837">
        <v>68925</v>
      </c>
      <c r="F405" s="837">
        <v>86268.800000000017</v>
      </c>
      <c r="G405" s="1189">
        <v>94464</v>
      </c>
      <c r="H405"/>
      <c r="I405"/>
      <c r="J405"/>
      <c r="K405"/>
      <c r="L405"/>
      <c r="M405"/>
      <c r="N405"/>
      <c r="O405"/>
      <c r="P405"/>
      <c r="Q405"/>
      <c r="R405"/>
      <c r="S405"/>
      <c r="T405"/>
      <c r="U405"/>
      <c r="V405"/>
      <c r="W405"/>
      <c r="X405"/>
    </row>
    <row r="406" spans="1:24">
      <c r="A406"/>
      <c r="B406"/>
      <c r="C406" s="729">
        <v>515100</v>
      </c>
      <c r="D406" s="780" t="s">
        <v>474</v>
      </c>
      <c r="E406" s="837">
        <v>614</v>
      </c>
      <c r="F406" s="837">
        <v>528.96999999999991</v>
      </c>
      <c r="G406" s="1189">
        <v>594</v>
      </c>
      <c r="H406"/>
      <c r="I406"/>
      <c r="J406"/>
      <c r="K406"/>
      <c r="L406"/>
      <c r="M406"/>
      <c r="N406"/>
      <c r="O406"/>
      <c r="P406"/>
      <c r="Q406"/>
      <c r="R406"/>
      <c r="S406"/>
      <c r="T406"/>
      <c r="U406"/>
      <c r="V406"/>
      <c r="W406"/>
      <c r="X406"/>
    </row>
    <row r="407" spans="1:24">
      <c r="A407"/>
      <c r="B407"/>
      <c r="C407" s="729">
        <v>515120</v>
      </c>
      <c r="D407" s="780" t="s">
        <v>475</v>
      </c>
      <c r="E407" s="837">
        <v>1712</v>
      </c>
      <c r="F407" s="837">
        <v>1526.7899999999997</v>
      </c>
      <c r="G407" s="1189">
        <v>1617</v>
      </c>
      <c r="H407"/>
      <c r="I407"/>
      <c r="J407"/>
      <c r="K407"/>
      <c r="L407"/>
      <c r="M407"/>
      <c r="N407"/>
      <c r="O407"/>
      <c r="P407"/>
      <c r="Q407"/>
      <c r="R407"/>
      <c r="S407"/>
      <c r="T407"/>
      <c r="U407"/>
      <c r="V407"/>
      <c r="W407"/>
      <c r="X407"/>
    </row>
    <row r="408" spans="1:24">
      <c r="A408"/>
      <c r="B408"/>
      <c r="C408" s="729">
        <v>515160</v>
      </c>
      <c r="D408" s="780" t="s">
        <v>476</v>
      </c>
      <c r="E408" s="837">
        <v>48</v>
      </c>
      <c r="F408" s="837">
        <v>46.699999999999996</v>
      </c>
      <c r="G408" s="1189">
        <v>0</v>
      </c>
      <c r="H408"/>
      <c r="I408"/>
      <c r="J408"/>
      <c r="K408"/>
      <c r="L408"/>
      <c r="M408"/>
      <c r="N408"/>
      <c r="O408"/>
      <c r="P408"/>
      <c r="Q408"/>
      <c r="R408"/>
      <c r="S408"/>
      <c r="T408"/>
      <c r="U408"/>
      <c r="V408"/>
      <c r="W408"/>
      <c r="X408"/>
    </row>
    <row r="409" spans="1:24">
      <c r="A409"/>
      <c r="B409"/>
      <c r="C409" s="729">
        <v>515260</v>
      </c>
      <c r="D409" s="780" t="s">
        <v>479</v>
      </c>
      <c r="E409" s="837">
        <v>1298</v>
      </c>
      <c r="F409" s="837">
        <v>1208.94</v>
      </c>
      <c r="G409" s="1189">
        <v>1328</v>
      </c>
      <c r="H409"/>
      <c r="I409"/>
      <c r="J409"/>
      <c r="K409"/>
      <c r="L409"/>
      <c r="M409"/>
      <c r="N409"/>
      <c r="O409"/>
      <c r="P409"/>
      <c r="Q409"/>
      <c r="R409"/>
      <c r="S409"/>
      <c r="T409"/>
      <c r="U409"/>
      <c r="V409"/>
      <c r="W409"/>
      <c r="X409"/>
    </row>
    <row r="410" spans="1:24">
      <c r="A410"/>
      <c r="B410"/>
      <c r="C410" s="729">
        <v>518010</v>
      </c>
      <c r="D410" s="780" t="s">
        <v>481</v>
      </c>
      <c r="E410" s="837">
        <v>325</v>
      </c>
      <c r="F410" s="837">
        <v>346.01</v>
      </c>
      <c r="G410" s="1189">
        <v>0</v>
      </c>
      <c r="H410"/>
      <c r="I410"/>
      <c r="J410"/>
      <c r="K410"/>
      <c r="L410"/>
      <c r="M410"/>
      <c r="N410"/>
      <c r="O410"/>
      <c r="P410"/>
      <c r="Q410"/>
      <c r="R410"/>
      <c r="S410"/>
      <c r="T410"/>
      <c r="U410"/>
      <c r="V410"/>
      <c r="W410"/>
      <c r="X410"/>
    </row>
    <row r="411" spans="1:24">
      <c r="A411"/>
      <c r="B411"/>
      <c r="C411" s="729">
        <v>518020</v>
      </c>
      <c r="D411" s="780" t="s">
        <v>482</v>
      </c>
      <c r="E411" s="837">
        <v>0</v>
      </c>
      <c r="F411" s="837">
        <v>3.6</v>
      </c>
      <c r="G411" s="1189">
        <v>0</v>
      </c>
      <c r="H411"/>
      <c r="I411"/>
      <c r="J411"/>
      <c r="K411"/>
      <c r="L411"/>
      <c r="M411"/>
      <c r="N411"/>
      <c r="O411"/>
      <c r="P411"/>
      <c r="Q411"/>
      <c r="R411"/>
      <c r="S411"/>
      <c r="T411"/>
      <c r="U411"/>
      <c r="V411"/>
      <c r="W411"/>
      <c r="X411"/>
    </row>
    <row r="412" spans="1:24">
      <c r="A412"/>
      <c r="B412"/>
      <c r="C412" s="729">
        <v>518140</v>
      </c>
      <c r="D412" s="780" t="s">
        <v>484</v>
      </c>
      <c r="E412" s="837">
        <v>189</v>
      </c>
      <c r="F412" s="837">
        <v>151.65</v>
      </c>
      <c r="G412" s="1189">
        <v>189</v>
      </c>
      <c r="H412"/>
      <c r="I412"/>
      <c r="J412"/>
      <c r="K412"/>
      <c r="L412"/>
      <c r="M412"/>
      <c r="N412"/>
      <c r="O412"/>
      <c r="P412"/>
      <c r="Q412"/>
      <c r="R412"/>
      <c r="S412"/>
      <c r="T412"/>
      <c r="U412"/>
      <c r="V412"/>
      <c r="W412"/>
      <c r="X412"/>
    </row>
    <row r="413" spans="1:24">
      <c r="A413"/>
      <c r="B413"/>
      <c r="C413" s="729">
        <v>518160</v>
      </c>
      <c r="D413" s="780" t="s">
        <v>7100</v>
      </c>
      <c r="E413" s="837">
        <v>0</v>
      </c>
      <c r="F413" s="837">
        <v>3150</v>
      </c>
      <c r="G413" s="1189">
        <v>0</v>
      </c>
      <c r="H413"/>
      <c r="I413"/>
      <c r="J413"/>
      <c r="K413"/>
      <c r="L413"/>
      <c r="M413"/>
      <c r="N413"/>
      <c r="O413"/>
      <c r="P413"/>
      <c r="Q413"/>
      <c r="R413"/>
      <c r="S413"/>
      <c r="T413"/>
      <c r="U413"/>
      <c r="V413"/>
      <c r="W413"/>
      <c r="X413"/>
    </row>
    <row r="414" spans="1:24">
      <c r="A414"/>
      <c r="B414"/>
      <c r="C414" s="729">
        <v>518180</v>
      </c>
      <c r="D414" s="780" t="s">
        <v>1815</v>
      </c>
      <c r="E414" s="837">
        <v>0</v>
      </c>
      <c r="F414" s="837">
        <v>-2.46</v>
      </c>
      <c r="G414" s="1189">
        <v>0</v>
      </c>
      <c r="H414"/>
      <c r="I414"/>
      <c r="J414"/>
      <c r="K414"/>
      <c r="L414"/>
      <c r="M414"/>
      <c r="N414"/>
      <c r="O414"/>
      <c r="P414"/>
      <c r="Q414"/>
      <c r="R414"/>
      <c r="S414"/>
      <c r="T414"/>
      <c r="U414"/>
      <c r="V414"/>
      <c r="W414"/>
      <c r="X414"/>
    </row>
    <row r="415" spans="1:24">
      <c r="A415"/>
      <c r="B415" s="527" t="s">
        <v>6625</v>
      </c>
      <c r="C415" s="527"/>
      <c r="D415" s="527"/>
      <c r="E415" s="997">
        <v>676315</v>
      </c>
      <c r="F415" s="997">
        <v>624661.6</v>
      </c>
      <c r="G415" s="1189">
        <v>798321</v>
      </c>
      <c r="H415"/>
      <c r="I415"/>
      <c r="J415"/>
      <c r="K415"/>
      <c r="L415"/>
      <c r="M415"/>
      <c r="N415"/>
      <c r="O415"/>
      <c r="P415"/>
      <c r="Q415"/>
      <c r="R415"/>
      <c r="S415"/>
      <c r="T415"/>
      <c r="U415"/>
      <c r="V415"/>
      <c r="W415"/>
      <c r="X415"/>
    </row>
    <row r="416" spans="1:24">
      <c r="A416"/>
      <c r="B416" t="s">
        <v>6626</v>
      </c>
      <c r="C416" s="729">
        <v>520010</v>
      </c>
      <c r="D416" s="780" t="s">
        <v>119</v>
      </c>
      <c r="E416" s="837">
        <v>6000</v>
      </c>
      <c r="F416" s="837">
        <v>3675.36</v>
      </c>
      <c r="G416" s="1189">
        <v>6000</v>
      </c>
      <c r="H416"/>
      <c r="I416"/>
      <c r="J416"/>
      <c r="K416"/>
      <c r="L416"/>
      <c r="M416"/>
      <c r="N416"/>
      <c r="O416"/>
      <c r="P416"/>
      <c r="Q416"/>
      <c r="R416"/>
      <c r="S416"/>
      <c r="T416"/>
      <c r="U416"/>
      <c r="V416"/>
      <c r="W416"/>
      <c r="X416"/>
    </row>
    <row r="417" spans="1:24">
      <c r="A417"/>
      <c r="B417"/>
      <c r="C417" s="729">
        <v>520015</v>
      </c>
      <c r="D417" s="780" t="s">
        <v>485</v>
      </c>
      <c r="E417" s="837">
        <v>0</v>
      </c>
      <c r="F417" s="837">
        <v>0</v>
      </c>
      <c r="G417" s="1189">
        <v>0</v>
      </c>
      <c r="H417"/>
      <c r="I417"/>
      <c r="J417"/>
      <c r="K417"/>
      <c r="L417"/>
      <c r="M417"/>
      <c r="N417"/>
      <c r="O417"/>
      <c r="P417"/>
      <c r="Q417"/>
      <c r="R417"/>
      <c r="S417"/>
      <c r="T417"/>
      <c r="U417"/>
      <c r="V417"/>
      <c r="W417"/>
      <c r="X417"/>
    </row>
    <row r="418" spans="1:24">
      <c r="A418"/>
      <c r="B418"/>
      <c r="C418" s="729">
        <v>520020</v>
      </c>
      <c r="D418" s="780" t="s">
        <v>86</v>
      </c>
      <c r="E418" s="837">
        <v>5000</v>
      </c>
      <c r="F418" s="837">
        <v>486.2</v>
      </c>
      <c r="G418" s="1189">
        <v>4500</v>
      </c>
      <c r="H418"/>
      <c r="I418"/>
      <c r="J418"/>
      <c r="K418"/>
      <c r="L418"/>
      <c r="M418"/>
      <c r="N418"/>
      <c r="O418"/>
      <c r="P418"/>
      <c r="Q418"/>
      <c r="R418"/>
      <c r="S418"/>
      <c r="T418"/>
      <c r="U418"/>
      <c r="V418"/>
      <c r="W418"/>
      <c r="X418"/>
    </row>
    <row r="419" spans="1:24">
      <c r="A419"/>
      <c r="B419"/>
      <c r="C419" s="729">
        <v>520025</v>
      </c>
      <c r="D419" s="780" t="s">
        <v>486</v>
      </c>
      <c r="E419" s="837">
        <v>0</v>
      </c>
      <c r="F419" s="837">
        <v>1720</v>
      </c>
      <c r="G419" s="1189">
        <v>0</v>
      </c>
      <c r="H419"/>
      <c r="I419"/>
      <c r="J419"/>
      <c r="K419"/>
      <c r="L419"/>
      <c r="M419"/>
      <c r="N419"/>
      <c r="O419"/>
      <c r="P419"/>
      <c r="Q419"/>
      <c r="R419"/>
      <c r="S419"/>
      <c r="T419"/>
      <c r="U419"/>
      <c r="V419"/>
      <c r="W419"/>
      <c r="X419"/>
    </row>
    <row r="420" spans="1:24">
      <c r="A420"/>
      <c r="B420"/>
      <c r="C420" s="729">
        <v>520105</v>
      </c>
      <c r="D420" s="780" t="s">
        <v>487</v>
      </c>
      <c r="E420" s="837">
        <v>0</v>
      </c>
      <c r="F420" s="837">
        <v>937.56</v>
      </c>
      <c r="G420" s="1189">
        <v>0</v>
      </c>
      <c r="H420"/>
      <c r="I420"/>
      <c r="J420"/>
      <c r="K420"/>
      <c r="L420"/>
      <c r="M420"/>
      <c r="N420"/>
      <c r="O420"/>
      <c r="P420"/>
      <c r="Q420"/>
      <c r="R420"/>
      <c r="S420"/>
      <c r="T420"/>
      <c r="U420"/>
      <c r="V420"/>
      <c r="W420"/>
      <c r="X420"/>
    </row>
    <row r="421" spans="1:24">
      <c r="A421"/>
      <c r="B421"/>
      <c r="C421" s="729">
        <v>520115</v>
      </c>
      <c r="D421" s="780" t="s">
        <v>49</v>
      </c>
      <c r="E421" s="837">
        <v>4000</v>
      </c>
      <c r="F421" s="837">
        <v>4390.53</v>
      </c>
      <c r="G421" s="1189">
        <v>6500</v>
      </c>
      <c r="H421"/>
      <c r="I421"/>
      <c r="J421"/>
      <c r="K421"/>
      <c r="L421"/>
      <c r="M421"/>
      <c r="N421"/>
      <c r="O421"/>
      <c r="P421"/>
      <c r="Q421"/>
      <c r="R421"/>
      <c r="S421"/>
      <c r="T421"/>
      <c r="U421"/>
      <c r="V421"/>
      <c r="W421"/>
      <c r="X421"/>
    </row>
    <row r="422" spans="1:24">
      <c r="A422"/>
      <c r="B422"/>
      <c r="C422" s="729">
        <v>520230</v>
      </c>
      <c r="D422" s="780" t="s">
        <v>50</v>
      </c>
      <c r="E422" s="837">
        <v>6500</v>
      </c>
      <c r="F422" s="837">
        <v>5257.87</v>
      </c>
      <c r="G422" s="1189">
        <v>5000</v>
      </c>
      <c r="H422"/>
      <c r="I422"/>
      <c r="J422"/>
      <c r="K422"/>
      <c r="L422"/>
      <c r="M422"/>
      <c r="N422"/>
      <c r="O422"/>
      <c r="P422"/>
      <c r="Q422"/>
      <c r="R422"/>
      <c r="S422"/>
      <c r="T422"/>
      <c r="U422"/>
      <c r="V422"/>
      <c r="W422"/>
      <c r="X422"/>
    </row>
    <row r="423" spans="1:24">
      <c r="A423"/>
      <c r="B423"/>
      <c r="C423" s="729">
        <v>520320</v>
      </c>
      <c r="D423" s="780" t="s">
        <v>51</v>
      </c>
      <c r="E423" s="837">
        <v>1300</v>
      </c>
      <c r="F423" s="837">
        <v>690.21</v>
      </c>
      <c r="G423" s="1189">
        <v>1000</v>
      </c>
      <c r="H423"/>
      <c r="I423"/>
      <c r="J423"/>
      <c r="K423"/>
      <c r="L423"/>
      <c r="M423"/>
      <c r="N423"/>
      <c r="O423"/>
      <c r="P423"/>
      <c r="Q423"/>
      <c r="R423"/>
      <c r="S423"/>
      <c r="T423"/>
      <c r="U423"/>
      <c r="V423"/>
      <c r="W423"/>
      <c r="X423"/>
    </row>
    <row r="424" spans="1:24">
      <c r="A424"/>
      <c r="B424"/>
      <c r="C424" s="729">
        <v>520360</v>
      </c>
      <c r="D424" s="780" t="s">
        <v>2917</v>
      </c>
      <c r="E424" s="837">
        <v>8209</v>
      </c>
      <c r="F424" s="837">
        <v>11853.42</v>
      </c>
      <c r="G424" s="1189">
        <v>10669</v>
      </c>
      <c r="H424"/>
      <c r="I424"/>
      <c r="J424"/>
      <c r="K424"/>
      <c r="L424"/>
      <c r="M424"/>
      <c r="N424"/>
      <c r="O424"/>
      <c r="P424"/>
      <c r="Q424"/>
      <c r="R424"/>
      <c r="S424"/>
      <c r="T424"/>
      <c r="U424"/>
      <c r="V424"/>
      <c r="W424"/>
      <c r="X424"/>
    </row>
    <row r="425" spans="1:24">
      <c r="A425"/>
      <c r="B425"/>
      <c r="C425" s="729">
        <v>520800</v>
      </c>
      <c r="D425" s="780" t="s">
        <v>54</v>
      </c>
      <c r="E425" s="837">
        <v>1000</v>
      </c>
      <c r="F425" s="837">
        <v>874.23</v>
      </c>
      <c r="G425" s="1189">
        <v>1000</v>
      </c>
      <c r="H425"/>
      <c r="I425"/>
      <c r="J425"/>
      <c r="K425"/>
      <c r="L425"/>
      <c r="M425"/>
      <c r="N425"/>
      <c r="O425"/>
      <c r="P425"/>
      <c r="Q425"/>
      <c r="R425"/>
      <c r="S425"/>
      <c r="T425"/>
      <c r="U425"/>
      <c r="V425"/>
      <c r="W425"/>
      <c r="X425"/>
    </row>
    <row r="426" spans="1:24">
      <c r="A426"/>
      <c r="B426"/>
      <c r="C426" s="729">
        <v>520845</v>
      </c>
      <c r="D426" s="780" t="s">
        <v>89</v>
      </c>
      <c r="E426" s="837">
        <v>50000</v>
      </c>
      <c r="F426" s="837">
        <v>16459.900000000001</v>
      </c>
      <c r="G426" s="1189">
        <v>30000</v>
      </c>
      <c r="H426"/>
      <c r="I426"/>
      <c r="J426"/>
      <c r="K426"/>
      <c r="L426"/>
      <c r="M426"/>
      <c r="N426"/>
      <c r="O426"/>
      <c r="P426"/>
      <c r="Q426"/>
      <c r="R426"/>
      <c r="S426"/>
      <c r="T426"/>
      <c r="U426"/>
      <c r="V426"/>
      <c r="W426"/>
      <c r="X426"/>
    </row>
    <row r="427" spans="1:24">
      <c r="A427"/>
      <c r="B427"/>
      <c r="C427" s="729">
        <v>521380</v>
      </c>
      <c r="D427" s="780" t="s">
        <v>57</v>
      </c>
      <c r="E427" s="837">
        <v>0</v>
      </c>
      <c r="F427" s="837">
        <v>403.03</v>
      </c>
      <c r="G427" s="1189">
        <v>0</v>
      </c>
      <c r="H427"/>
      <c r="I427"/>
      <c r="J427"/>
      <c r="K427"/>
      <c r="L427"/>
      <c r="M427"/>
      <c r="N427"/>
      <c r="O427"/>
      <c r="P427"/>
      <c r="Q427"/>
      <c r="R427"/>
      <c r="S427"/>
      <c r="T427"/>
      <c r="U427"/>
      <c r="V427"/>
      <c r="W427"/>
      <c r="X427"/>
    </row>
    <row r="428" spans="1:24">
      <c r="A428"/>
      <c r="B428"/>
      <c r="C428" s="729">
        <v>521420</v>
      </c>
      <c r="D428" s="780" t="s">
        <v>90</v>
      </c>
      <c r="E428" s="837">
        <v>20000</v>
      </c>
      <c r="F428" s="837">
        <v>17555.57</v>
      </c>
      <c r="G428" s="1189">
        <v>18000</v>
      </c>
      <c r="H428"/>
      <c r="I428"/>
      <c r="J428"/>
      <c r="K428"/>
      <c r="L428"/>
      <c r="M428"/>
      <c r="N428"/>
      <c r="O428"/>
      <c r="P428"/>
      <c r="Q428"/>
      <c r="R428"/>
      <c r="S428"/>
      <c r="T428"/>
      <c r="U428"/>
      <c r="V428"/>
      <c r="W428"/>
      <c r="X428"/>
    </row>
    <row r="429" spans="1:24">
      <c r="A429"/>
      <c r="B429"/>
      <c r="C429" s="729">
        <v>521500</v>
      </c>
      <c r="D429" s="780" t="s">
        <v>58</v>
      </c>
      <c r="E429" s="837">
        <v>20000</v>
      </c>
      <c r="F429" s="837">
        <v>8204.83</v>
      </c>
      <c r="G429" s="1189">
        <v>15000</v>
      </c>
      <c r="H429"/>
      <c r="I429"/>
      <c r="J429"/>
      <c r="K429"/>
      <c r="L429"/>
      <c r="M429"/>
      <c r="N429"/>
      <c r="O429"/>
      <c r="P429"/>
      <c r="Q429"/>
      <c r="R429"/>
      <c r="S429"/>
      <c r="T429"/>
      <c r="U429"/>
      <c r="V429"/>
      <c r="W429"/>
      <c r="X429"/>
    </row>
    <row r="430" spans="1:24">
      <c r="A430"/>
      <c r="B430"/>
      <c r="C430" s="729">
        <v>521700</v>
      </c>
      <c r="D430" s="780" t="s">
        <v>1072</v>
      </c>
      <c r="E430" s="837">
        <v>900</v>
      </c>
      <c r="F430" s="837">
        <v>922.16000000000008</v>
      </c>
      <c r="G430" s="1189">
        <v>1000</v>
      </c>
      <c r="H430"/>
      <c r="I430"/>
      <c r="J430"/>
      <c r="K430"/>
      <c r="L430"/>
      <c r="M430"/>
      <c r="N430"/>
      <c r="O430"/>
      <c r="P430"/>
      <c r="Q430"/>
      <c r="R430"/>
      <c r="S430"/>
      <c r="T430"/>
      <c r="U430"/>
      <c r="V430"/>
      <c r="W430"/>
      <c r="X430"/>
    </row>
    <row r="431" spans="1:24">
      <c r="A431"/>
      <c r="B431"/>
      <c r="C431" s="729">
        <v>521720</v>
      </c>
      <c r="D431" s="780" t="s">
        <v>121</v>
      </c>
      <c r="E431" s="837">
        <v>2500</v>
      </c>
      <c r="F431" s="837">
        <v>583.98</v>
      </c>
      <c r="G431" s="1189">
        <v>2500</v>
      </c>
      <c r="H431"/>
      <c r="I431"/>
      <c r="J431"/>
      <c r="K431"/>
      <c r="L431"/>
      <c r="M431"/>
      <c r="N431"/>
      <c r="O431"/>
      <c r="P431"/>
      <c r="Q431"/>
      <c r="R431"/>
      <c r="S431"/>
      <c r="T431"/>
      <c r="U431"/>
      <c r="V431"/>
      <c r="W431"/>
      <c r="X431"/>
    </row>
    <row r="432" spans="1:24">
      <c r="A432"/>
      <c r="B432"/>
      <c r="C432" s="729">
        <v>521740</v>
      </c>
      <c r="D432" s="780" t="s">
        <v>5950</v>
      </c>
      <c r="E432" s="837">
        <v>0</v>
      </c>
      <c r="F432" s="837">
        <v>115.18</v>
      </c>
      <c r="G432" s="1189">
        <v>0</v>
      </c>
      <c r="H432"/>
      <c r="I432"/>
      <c r="J432"/>
      <c r="K432"/>
      <c r="L432"/>
      <c r="M432"/>
      <c r="N432"/>
      <c r="O432"/>
      <c r="P432"/>
      <c r="Q432"/>
      <c r="R432"/>
      <c r="S432"/>
      <c r="T432"/>
      <c r="U432"/>
      <c r="V432"/>
      <c r="W432"/>
      <c r="X432"/>
    </row>
    <row r="433" spans="1:23">
      <c r="A433"/>
      <c r="B433"/>
      <c r="C433" s="729">
        <v>522310</v>
      </c>
      <c r="D433" s="780" t="s">
        <v>60</v>
      </c>
      <c r="E433" s="837">
        <v>3000</v>
      </c>
      <c r="F433" s="837">
        <v>250.64</v>
      </c>
      <c r="G433" s="1189">
        <v>3000</v>
      </c>
      <c r="H433"/>
      <c r="I433" s="637"/>
      <c r="J433" s="645"/>
      <c r="K433" s="645"/>
      <c r="L433" s="637"/>
      <c r="M433" s="637"/>
      <c r="N433" s="637"/>
      <c r="O433" s="637"/>
      <c r="P433" s="637"/>
      <c r="Q433" s="637"/>
      <c r="R433" s="637"/>
      <c r="S433" s="637"/>
      <c r="T433" s="637"/>
      <c r="U433" s="637"/>
      <c r="V433" s="637"/>
      <c r="W433" s="637"/>
    </row>
    <row r="434" spans="1:23">
      <c r="A434"/>
      <c r="B434"/>
      <c r="C434" s="729">
        <v>522320</v>
      </c>
      <c r="D434" s="780" t="s">
        <v>93</v>
      </c>
      <c r="E434" s="837">
        <v>65000</v>
      </c>
      <c r="F434" s="837">
        <v>18273.27</v>
      </c>
      <c r="G434" s="1189">
        <v>125000</v>
      </c>
      <c r="H434"/>
      <c r="I434" s="637"/>
      <c r="J434" s="645"/>
      <c r="K434" s="645"/>
      <c r="L434" s="637"/>
      <c r="M434" s="637"/>
      <c r="N434" s="637"/>
      <c r="O434" s="637"/>
      <c r="P434" s="637"/>
      <c r="Q434" s="637"/>
      <c r="R434" s="637"/>
      <c r="S434" s="637"/>
      <c r="T434" s="637"/>
      <c r="U434" s="637"/>
      <c r="V434" s="637"/>
      <c r="W434" s="637"/>
    </row>
    <row r="435" spans="1:23">
      <c r="A435"/>
      <c r="B435"/>
      <c r="C435" s="729">
        <v>522400</v>
      </c>
      <c r="D435" s="780" t="s">
        <v>340</v>
      </c>
      <c r="E435" s="837">
        <v>20000</v>
      </c>
      <c r="F435" s="837">
        <v>7291.29</v>
      </c>
      <c r="G435" s="1189">
        <v>20000</v>
      </c>
      <c r="H435"/>
      <c r="I435" s="637"/>
      <c r="J435" s="645"/>
      <c r="K435" s="645"/>
      <c r="L435" s="637"/>
      <c r="M435" s="637"/>
      <c r="N435" s="637"/>
      <c r="O435" s="637"/>
      <c r="P435" s="637"/>
      <c r="Q435" s="637"/>
      <c r="R435" s="637"/>
      <c r="S435" s="637"/>
      <c r="T435" s="637"/>
      <c r="U435" s="637"/>
      <c r="V435" s="637"/>
      <c r="W435" s="637"/>
    </row>
    <row r="436" spans="1:23">
      <c r="A436"/>
      <c r="B436"/>
      <c r="C436" s="729">
        <v>523100</v>
      </c>
      <c r="D436" s="780" t="s">
        <v>61</v>
      </c>
      <c r="E436" s="837">
        <v>500</v>
      </c>
      <c r="F436" s="837">
        <v>50</v>
      </c>
      <c r="G436" s="1189">
        <v>500</v>
      </c>
      <c r="H436"/>
      <c r="I436" s="637"/>
      <c r="J436" s="645"/>
      <c r="K436" s="645"/>
      <c r="L436" s="637"/>
      <c r="M436" s="637"/>
      <c r="N436" s="637"/>
      <c r="O436" s="637"/>
      <c r="P436" s="637"/>
      <c r="Q436" s="637"/>
      <c r="R436" s="637"/>
      <c r="S436" s="637"/>
      <c r="T436" s="637"/>
      <c r="U436" s="637"/>
      <c r="V436" s="637"/>
      <c r="W436" s="637"/>
    </row>
    <row r="437" spans="1:23">
      <c r="A437"/>
      <c r="B437"/>
      <c r="C437" s="729">
        <v>523220</v>
      </c>
      <c r="D437" s="780" t="s">
        <v>108</v>
      </c>
      <c r="E437" s="837">
        <v>1200</v>
      </c>
      <c r="F437" s="837">
        <v>84</v>
      </c>
      <c r="G437" s="1189">
        <v>1200</v>
      </c>
      <c r="H437"/>
      <c r="I437" s="637"/>
      <c r="J437" s="645"/>
      <c r="K437" s="645"/>
      <c r="L437" s="637"/>
      <c r="M437" s="637"/>
      <c r="N437" s="637"/>
      <c r="O437" s="637"/>
      <c r="P437" s="637"/>
      <c r="Q437" s="637"/>
      <c r="R437" s="637"/>
      <c r="S437" s="637"/>
      <c r="T437" s="637"/>
      <c r="U437" s="637"/>
      <c r="V437" s="637"/>
      <c r="W437" s="637"/>
    </row>
    <row r="438" spans="1:23">
      <c r="A438"/>
      <c r="B438"/>
      <c r="C438" s="729">
        <v>523290</v>
      </c>
      <c r="D438" s="780" t="s">
        <v>1281</v>
      </c>
      <c r="E438" s="837">
        <v>0</v>
      </c>
      <c r="F438" s="837">
        <v>124.32000000000001</v>
      </c>
      <c r="G438" s="1189">
        <v>0</v>
      </c>
      <c r="H438"/>
      <c r="I438" s="637"/>
      <c r="J438" s="645"/>
      <c r="K438" s="645"/>
      <c r="L438" s="637"/>
      <c r="M438" s="637"/>
      <c r="N438" s="637"/>
      <c r="O438" s="637"/>
      <c r="P438" s="637"/>
      <c r="Q438" s="637"/>
      <c r="R438" s="637"/>
      <c r="S438" s="637"/>
      <c r="T438" s="637"/>
      <c r="U438" s="637"/>
      <c r="V438" s="637"/>
      <c r="W438" s="637"/>
    </row>
    <row r="439" spans="1:23">
      <c r="A439"/>
      <c r="B439"/>
      <c r="C439" s="729">
        <v>523340</v>
      </c>
      <c r="D439" s="780" t="s">
        <v>6127</v>
      </c>
      <c r="E439" s="837">
        <v>0</v>
      </c>
      <c r="F439" s="837">
        <v>6.66</v>
      </c>
      <c r="G439" s="1189">
        <v>0</v>
      </c>
      <c r="H439"/>
      <c r="I439" s="637"/>
      <c r="J439" s="645"/>
      <c r="K439" s="645"/>
      <c r="L439" s="637"/>
      <c r="M439" s="637"/>
      <c r="N439" s="637"/>
      <c r="O439" s="637"/>
      <c r="P439" s="637"/>
      <c r="Q439" s="637"/>
      <c r="R439" s="637"/>
      <c r="S439" s="637"/>
      <c r="T439" s="637"/>
      <c r="U439" s="637"/>
      <c r="V439" s="637"/>
      <c r="W439" s="637"/>
    </row>
    <row r="440" spans="1:23">
      <c r="A440"/>
      <c r="B440"/>
      <c r="C440" s="729">
        <v>523640</v>
      </c>
      <c r="D440" s="780" t="s">
        <v>109</v>
      </c>
      <c r="E440" s="837">
        <v>2000</v>
      </c>
      <c r="F440" s="837">
        <v>0</v>
      </c>
      <c r="G440" s="1189">
        <v>2000</v>
      </c>
      <c r="H440"/>
      <c r="I440" s="637"/>
      <c r="J440" s="645"/>
      <c r="K440" s="645"/>
      <c r="L440" s="637"/>
      <c r="M440" s="637"/>
      <c r="N440" s="637"/>
      <c r="O440" s="637"/>
      <c r="P440" s="637"/>
      <c r="Q440" s="637"/>
      <c r="R440" s="637"/>
      <c r="S440" s="637"/>
      <c r="T440" s="637"/>
      <c r="U440" s="637"/>
      <c r="V440" s="637"/>
      <c r="W440" s="637"/>
    </row>
    <row r="441" spans="1:23">
      <c r="A441"/>
      <c r="B441"/>
      <c r="C441" s="729">
        <v>523680</v>
      </c>
      <c r="D441" s="780" t="s">
        <v>65</v>
      </c>
      <c r="E441" s="837">
        <v>0</v>
      </c>
      <c r="F441" s="837">
        <v>2266.29</v>
      </c>
      <c r="G441" s="1189">
        <v>0</v>
      </c>
      <c r="H441"/>
      <c r="I441" s="637"/>
      <c r="J441" s="645"/>
      <c r="K441" s="645"/>
      <c r="L441" s="637"/>
      <c r="M441" s="637"/>
      <c r="N441" s="637"/>
      <c r="O441" s="637"/>
      <c r="P441" s="637"/>
      <c r="Q441" s="637"/>
      <c r="R441" s="637"/>
      <c r="S441" s="637"/>
      <c r="T441" s="637"/>
      <c r="U441" s="637"/>
      <c r="V441" s="637"/>
      <c r="W441" s="637"/>
    </row>
    <row r="442" spans="1:23">
      <c r="A442"/>
      <c r="B442"/>
      <c r="C442" s="729">
        <v>523700</v>
      </c>
      <c r="D442" s="780" t="s">
        <v>66</v>
      </c>
      <c r="E442" s="837">
        <v>1500</v>
      </c>
      <c r="F442" s="837">
        <v>408.14</v>
      </c>
      <c r="G442" s="1189">
        <v>1500</v>
      </c>
      <c r="H442"/>
      <c r="I442" s="637"/>
      <c r="J442" s="645"/>
      <c r="K442" s="645"/>
      <c r="L442" s="637"/>
      <c r="M442" s="637"/>
      <c r="N442" s="637"/>
      <c r="O442" s="637"/>
      <c r="P442" s="637"/>
      <c r="Q442" s="637"/>
      <c r="R442" s="637"/>
      <c r="S442" s="637"/>
      <c r="T442" s="637"/>
      <c r="U442" s="637"/>
      <c r="V442" s="637"/>
      <c r="W442" s="637"/>
    </row>
    <row r="443" spans="1:23">
      <c r="A443"/>
      <c r="B443"/>
      <c r="C443" s="729">
        <v>523800</v>
      </c>
      <c r="D443" s="780" t="s">
        <v>67</v>
      </c>
      <c r="E443" s="837">
        <v>0</v>
      </c>
      <c r="F443" s="837">
        <v>111.78</v>
      </c>
      <c r="G443" s="1189">
        <v>0</v>
      </c>
      <c r="H443"/>
      <c r="I443" s="637"/>
      <c r="J443" s="645"/>
      <c r="K443" s="645"/>
      <c r="L443" s="637"/>
      <c r="M443" s="637"/>
      <c r="N443" s="637"/>
      <c r="O443" s="637"/>
      <c r="P443" s="637"/>
      <c r="Q443" s="637"/>
      <c r="R443" s="637"/>
      <c r="S443" s="637"/>
      <c r="T443" s="637"/>
      <c r="U443" s="637"/>
      <c r="V443" s="637"/>
      <c r="W443" s="637"/>
    </row>
    <row r="444" spans="1:23">
      <c r="A444"/>
      <c r="B444"/>
      <c r="C444" s="729">
        <v>523820</v>
      </c>
      <c r="D444" s="780" t="s">
        <v>68</v>
      </c>
      <c r="E444" s="837">
        <v>0</v>
      </c>
      <c r="F444" s="837">
        <v>0</v>
      </c>
      <c r="G444" s="1189">
        <v>0</v>
      </c>
      <c r="H444"/>
      <c r="I444" s="637"/>
      <c r="J444" s="645"/>
      <c r="K444" s="645"/>
      <c r="L444" s="637"/>
      <c r="M444" s="637"/>
      <c r="N444" s="637"/>
      <c r="O444" s="637"/>
      <c r="P444" s="637"/>
      <c r="Q444" s="637"/>
      <c r="R444" s="637"/>
      <c r="S444" s="637"/>
      <c r="T444" s="637"/>
      <c r="U444" s="637"/>
      <c r="V444" s="637"/>
      <c r="W444" s="637"/>
    </row>
    <row r="445" spans="1:23">
      <c r="A445"/>
      <c r="B445"/>
      <c r="C445" s="729">
        <v>524840</v>
      </c>
      <c r="D445" s="780" t="s">
        <v>69</v>
      </c>
      <c r="E445" s="837">
        <v>600</v>
      </c>
      <c r="F445" s="837">
        <v>75</v>
      </c>
      <c r="G445" s="1189">
        <v>600</v>
      </c>
      <c r="H445"/>
      <c r="I445" s="637"/>
      <c r="J445" s="645"/>
      <c r="K445" s="645"/>
      <c r="L445" s="637"/>
      <c r="M445" s="637"/>
      <c r="N445" s="637"/>
      <c r="O445" s="637"/>
      <c r="P445" s="637"/>
      <c r="Q445" s="637"/>
      <c r="R445" s="637"/>
      <c r="S445" s="637"/>
      <c r="T445" s="637"/>
      <c r="U445" s="637"/>
      <c r="V445" s="637"/>
      <c r="W445" s="637"/>
    </row>
    <row r="446" spans="1:23">
      <c r="A446"/>
      <c r="B446"/>
      <c r="C446" s="729">
        <v>525060</v>
      </c>
      <c r="D446" s="780" t="s">
        <v>96</v>
      </c>
      <c r="E446" s="837">
        <v>250</v>
      </c>
      <c r="F446" s="837">
        <v>1433.3200000000002</v>
      </c>
      <c r="G446" s="1189">
        <v>250</v>
      </c>
      <c r="H446"/>
      <c r="I446" s="637"/>
      <c r="J446" s="645"/>
      <c r="K446" s="645"/>
      <c r="L446" s="637"/>
      <c r="M446" s="637"/>
      <c r="N446" s="637"/>
      <c r="O446" s="637"/>
      <c r="P446" s="637"/>
      <c r="Q446" s="637"/>
      <c r="R446" s="637"/>
      <c r="S446" s="637"/>
      <c r="T446" s="637"/>
      <c r="U446" s="637"/>
      <c r="V446" s="637"/>
      <c r="W446" s="637"/>
    </row>
    <row r="447" spans="1:23">
      <c r="A447"/>
      <c r="B447"/>
      <c r="C447" s="729">
        <v>526910</v>
      </c>
      <c r="D447" s="780" t="s">
        <v>123</v>
      </c>
      <c r="E447" s="837">
        <v>0</v>
      </c>
      <c r="F447" s="837">
        <v>4888.3100000000004</v>
      </c>
      <c r="G447" s="1189">
        <v>0</v>
      </c>
      <c r="H447"/>
      <c r="I447" s="637"/>
      <c r="J447" s="645"/>
      <c r="K447" s="645"/>
      <c r="L447" s="637"/>
      <c r="M447" s="637"/>
      <c r="N447" s="637"/>
      <c r="O447" s="637"/>
      <c r="P447" s="637"/>
      <c r="Q447" s="637"/>
      <c r="R447" s="637"/>
      <c r="S447" s="637"/>
      <c r="T447" s="637"/>
      <c r="U447" s="637"/>
      <c r="V447" s="637"/>
      <c r="W447" s="637"/>
    </row>
    <row r="448" spans="1:23">
      <c r="A448"/>
      <c r="B448"/>
      <c r="C448" s="729">
        <v>526940</v>
      </c>
      <c r="D448" s="780" t="s">
        <v>71</v>
      </c>
      <c r="E448" s="837">
        <v>2000</v>
      </c>
      <c r="F448" s="837">
        <v>1357.9199999999998</v>
      </c>
      <c r="G448" s="1189">
        <v>2000</v>
      </c>
      <c r="H448"/>
      <c r="I448" s="637"/>
      <c r="J448" s="645"/>
      <c r="K448" s="645"/>
      <c r="L448" s="637"/>
      <c r="M448" s="637"/>
      <c r="N448" s="637"/>
      <c r="O448" s="637"/>
      <c r="P448" s="637"/>
      <c r="Q448" s="637"/>
      <c r="R448" s="637"/>
      <c r="S448" s="637"/>
      <c r="T448" s="637"/>
      <c r="U448" s="637"/>
      <c r="V448" s="637"/>
      <c r="W448" s="637"/>
    </row>
    <row r="449" spans="1:23">
      <c r="A449"/>
      <c r="B449"/>
      <c r="C449" s="729">
        <v>526960</v>
      </c>
      <c r="D449" s="780" t="s">
        <v>97</v>
      </c>
      <c r="E449" s="837">
        <v>8000</v>
      </c>
      <c r="F449" s="837">
        <v>5238.74</v>
      </c>
      <c r="G449" s="1189">
        <v>8000</v>
      </c>
      <c r="H449"/>
      <c r="I449" s="637"/>
      <c r="J449" s="645"/>
      <c r="K449" s="645"/>
      <c r="L449" s="637"/>
      <c r="M449" s="637"/>
      <c r="N449" s="637"/>
      <c r="O449" s="637"/>
      <c r="P449" s="637"/>
      <c r="Q449" s="637"/>
      <c r="R449" s="637"/>
      <c r="S449" s="637"/>
      <c r="T449" s="637"/>
      <c r="U449" s="637"/>
      <c r="V449" s="637"/>
      <c r="W449" s="637"/>
    </row>
    <row r="450" spans="1:23">
      <c r="A450"/>
      <c r="B450"/>
      <c r="C450" s="729">
        <v>527100</v>
      </c>
      <c r="D450" s="780" t="s">
        <v>72</v>
      </c>
      <c r="E450" s="837">
        <v>0</v>
      </c>
      <c r="F450" s="837">
        <v>0</v>
      </c>
      <c r="G450" s="1189">
        <v>0</v>
      </c>
      <c r="H450"/>
      <c r="I450" s="637"/>
      <c r="J450" s="645"/>
      <c r="K450" s="645"/>
      <c r="L450" s="637"/>
      <c r="M450" s="637"/>
      <c r="N450" s="637"/>
      <c r="O450" s="637"/>
      <c r="P450" s="637"/>
      <c r="Q450" s="637"/>
      <c r="R450" s="637"/>
      <c r="S450" s="637"/>
      <c r="T450" s="637"/>
      <c r="U450" s="637"/>
      <c r="V450" s="637"/>
      <c r="W450" s="637"/>
    </row>
    <row r="451" spans="1:23">
      <c r="A451"/>
      <c r="B451"/>
      <c r="C451" s="729">
        <v>527660</v>
      </c>
      <c r="D451" s="780" t="s">
        <v>112</v>
      </c>
      <c r="E451" s="837">
        <v>0</v>
      </c>
      <c r="F451" s="837">
        <v>0</v>
      </c>
      <c r="G451" s="1189">
        <v>0</v>
      </c>
      <c r="H451"/>
      <c r="I451" s="637"/>
      <c r="J451" s="645"/>
      <c r="K451" s="645"/>
      <c r="L451" s="637"/>
      <c r="M451" s="637"/>
      <c r="N451" s="637"/>
      <c r="O451" s="637"/>
      <c r="P451" s="637"/>
      <c r="Q451" s="637"/>
      <c r="R451" s="637"/>
      <c r="S451" s="637"/>
      <c r="T451" s="637"/>
      <c r="U451" s="637"/>
      <c r="V451" s="637"/>
      <c r="W451" s="637"/>
    </row>
    <row r="452" spans="1:23">
      <c r="A452"/>
      <c r="B452"/>
      <c r="C452" s="729">
        <v>527680</v>
      </c>
      <c r="D452" s="780" t="s">
        <v>74</v>
      </c>
      <c r="E452" s="837">
        <v>3000</v>
      </c>
      <c r="F452" s="837">
        <v>3463.3200000000006</v>
      </c>
      <c r="G452" s="1189">
        <v>3000</v>
      </c>
      <c r="H452"/>
      <c r="I452" s="637"/>
      <c r="J452" s="645"/>
      <c r="K452" s="645"/>
      <c r="L452" s="637"/>
      <c r="M452" s="637"/>
      <c r="N452" s="637"/>
      <c r="O452" s="637"/>
      <c r="P452" s="637"/>
      <c r="Q452" s="637"/>
      <c r="R452" s="637"/>
      <c r="S452" s="637"/>
      <c r="T452" s="637"/>
      <c r="U452" s="637"/>
      <c r="V452" s="637"/>
      <c r="W452" s="637"/>
    </row>
    <row r="453" spans="1:23">
      <c r="A453"/>
      <c r="B453"/>
      <c r="C453" s="729">
        <v>527690</v>
      </c>
      <c r="D453" s="780" t="s">
        <v>2571</v>
      </c>
      <c r="E453" s="837">
        <v>16968</v>
      </c>
      <c r="F453" s="837">
        <v>67342.23</v>
      </c>
      <c r="G453" s="1189">
        <v>84075</v>
      </c>
      <c r="H453"/>
      <c r="I453" s="637"/>
      <c r="J453" s="645"/>
      <c r="K453" s="645"/>
      <c r="L453" s="637"/>
      <c r="M453" s="637"/>
      <c r="N453" s="637"/>
      <c r="O453" s="637"/>
      <c r="P453" s="637"/>
      <c r="Q453" s="637"/>
      <c r="R453" s="637"/>
      <c r="S453" s="637"/>
      <c r="T453" s="637"/>
      <c r="U453" s="637"/>
      <c r="V453" s="637"/>
      <c r="W453" s="637"/>
    </row>
    <row r="454" spans="1:23">
      <c r="A454"/>
      <c r="B454"/>
      <c r="C454" s="729">
        <v>527720</v>
      </c>
      <c r="D454" s="780" t="s">
        <v>98</v>
      </c>
      <c r="E454" s="837">
        <v>11766</v>
      </c>
      <c r="F454" s="837">
        <v>2570.12</v>
      </c>
      <c r="G454" s="1189">
        <v>10000</v>
      </c>
      <c r="H454"/>
      <c r="I454" s="637"/>
      <c r="J454" s="645"/>
      <c r="K454" s="645"/>
      <c r="L454" s="637"/>
      <c r="M454" s="637"/>
      <c r="N454" s="637"/>
      <c r="O454" s="637"/>
      <c r="P454" s="637"/>
      <c r="Q454" s="637"/>
      <c r="R454" s="637"/>
      <c r="S454" s="637"/>
      <c r="T454" s="637"/>
      <c r="U454" s="637"/>
      <c r="V454" s="637"/>
      <c r="W454" s="637"/>
    </row>
    <row r="455" spans="1:23">
      <c r="A455"/>
      <c r="B455"/>
      <c r="C455" s="729">
        <v>527840</v>
      </c>
      <c r="D455" s="780" t="s">
        <v>75</v>
      </c>
      <c r="E455" s="837">
        <v>15200</v>
      </c>
      <c r="F455" s="837">
        <v>4562.17</v>
      </c>
      <c r="G455" s="1189">
        <v>0</v>
      </c>
      <c r="H455"/>
      <c r="I455" s="637"/>
      <c r="J455" s="645"/>
      <c r="K455" s="645"/>
      <c r="L455" s="637"/>
      <c r="M455" s="637"/>
      <c r="N455" s="637"/>
      <c r="O455" s="637"/>
      <c r="P455" s="637"/>
      <c r="Q455" s="637"/>
      <c r="R455" s="637"/>
      <c r="S455" s="637"/>
      <c r="T455" s="637"/>
      <c r="U455" s="637"/>
      <c r="V455" s="637"/>
      <c r="W455" s="637"/>
    </row>
    <row r="456" spans="1:23">
      <c r="A456"/>
      <c r="B456"/>
      <c r="C456" s="729">
        <v>527940</v>
      </c>
      <c r="D456" s="780" t="s">
        <v>125</v>
      </c>
      <c r="E456" s="837">
        <v>5000</v>
      </c>
      <c r="F456" s="837">
        <v>730.79</v>
      </c>
      <c r="G456" s="1189">
        <v>5000</v>
      </c>
      <c r="H456"/>
      <c r="I456" s="637"/>
      <c r="J456" s="645"/>
      <c r="K456" s="645"/>
      <c r="L456" s="637"/>
      <c r="M456" s="637"/>
      <c r="N456" s="637"/>
      <c r="O456" s="637"/>
      <c r="P456" s="637"/>
      <c r="Q456" s="637"/>
      <c r="R456" s="637"/>
      <c r="S456" s="637"/>
      <c r="T456" s="637"/>
      <c r="U456" s="637"/>
      <c r="V456" s="637"/>
      <c r="W456" s="637"/>
    </row>
    <row r="457" spans="1:23">
      <c r="A457"/>
      <c r="B457"/>
      <c r="C457" s="729">
        <v>528140</v>
      </c>
      <c r="D457" s="780" t="s">
        <v>76</v>
      </c>
      <c r="E457" s="837">
        <v>0</v>
      </c>
      <c r="F457" s="837">
        <v>1810</v>
      </c>
      <c r="G457" s="1189">
        <v>0</v>
      </c>
      <c r="H457"/>
      <c r="I457" s="637"/>
      <c r="J457" s="645"/>
      <c r="K457" s="645"/>
      <c r="L457" s="637"/>
      <c r="M457" s="637"/>
      <c r="N457" s="637"/>
      <c r="O457" s="637"/>
      <c r="P457" s="637"/>
      <c r="Q457" s="637"/>
      <c r="R457" s="637"/>
      <c r="S457" s="637"/>
      <c r="T457" s="637"/>
      <c r="U457" s="637"/>
      <c r="V457" s="637"/>
      <c r="W457" s="637"/>
    </row>
    <row r="458" spans="1:23">
      <c r="A458"/>
      <c r="B458"/>
      <c r="C458" s="729">
        <v>528260</v>
      </c>
      <c r="D458" s="780" t="s">
        <v>227</v>
      </c>
      <c r="E458" s="837">
        <v>5000</v>
      </c>
      <c r="F458" s="837">
        <v>1263.3899999999999</v>
      </c>
      <c r="G458" s="1189">
        <v>5000</v>
      </c>
      <c r="H458"/>
      <c r="I458" s="637"/>
      <c r="J458" s="645"/>
      <c r="K458" s="645"/>
      <c r="L458" s="637"/>
      <c r="M458" s="637"/>
      <c r="N458" s="637"/>
      <c r="O458" s="637"/>
      <c r="P458" s="637"/>
      <c r="Q458" s="637"/>
      <c r="R458" s="637"/>
      <c r="S458" s="637"/>
      <c r="T458" s="637"/>
      <c r="U458" s="637"/>
      <c r="V458" s="637"/>
      <c r="W458" s="637"/>
    </row>
    <row r="459" spans="1:23">
      <c r="A459"/>
      <c r="B459"/>
      <c r="C459" s="729">
        <v>528920</v>
      </c>
      <c r="D459" s="780" t="s">
        <v>78</v>
      </c>
      <c r="E459" s="837">
        <v>13032</v>
      </c>
      <c r="F459" s="837">
        <v>29836.010000000002</v>
      </c>
      <c r="G459" s="1189">
        <v>165000</v>
      </c>
      <c r="H459"/>
      <c r="I459" s="637"/>
      <c r="J459" s="645"/>
      <c r="K459" s="645"/>
      <c r="L459" s="637"/>
      <c r="M459" s="637"/>
      <c r="N459" s="637"/>
      <c r="O459" s="637"/>
      <c r="P459" s="637"/>
      <c r="Q459" s="637"/>
      <c r="R459" s="637"/>
      <c r="S459" s="637"/>
      <c r="T459" s="637"/>
      <c r="U459" s="637"/>
      <c r="V459" s="637"/>
      <c r="W459" s="637"/>
    </row>
    <row r="460" spans="1:23">
      <c r="A460"/>
      <c r="B460"/>
      <c r="C460" s="729">
        <v>528960</v>
      </c>
      <c r="D460" s="780" t="s">
        <v>79</v>
      </c>
      <c r="E460" s="837">
        <v>0</v>
      </c>
      <c r="F460" s="837">
        <v>1483.74</v>
      </c>
      <c r="G460" s="1189">
        <v>0</v>
      </c>
      <c r="H460"/>
      <c r="I460" s="637"/>
      <c r="J460" s="645"/>
      <c r="K460" s="645"/>
      <c r="L460" s="637"/>
      <c r="M460" s="637"/>
      <c r="N460" s="637"/>
      <c r="O460" s="637"/>
      <c r="P460" s="637"/>
      <c r="Q460" s="637"/>
      <c r="R460" s="637"/>
      <c r="S460" s="637"/>
      <c r="T460" s="637"/>
      <c r="U460" s="637"/>
      <c r="V460" s="637"/>
      <c r="W460" s="637"/>
    </row>
    <row r="461" spans="1:23">
      <c r="A461"/>
      <c r="B461"/>
      <c r="C461" s="729">
        <v>528980</v>
      </c>
      <c r="D461" s="780" t="s">
        <v>80</v>
      </c>
      <c r="E461" s="837">
        <v>0</v>
      </c>
      <c r="F461" s="837">
        <v>0</v>
      </c>
      <c r="G461" s="1189">
        <v>0</v>
      </c>
      <c r="H461"/>
      <c r="I461" s="637"/>
      <c r="J461" s="645"/>
      <c r="K461" s="645"/>
      <c r="L461" s="637"/>
      <c r="M461" s="637"/>
      <c r="N461" s="637"/>
      <c r="O461" s="637"/>
      <c r="P461" s="637"/>
      <c r="Q461" s="637"/>
      <c r="R461" s="637"/>
      <c r="S461" s="637"/>
      <c r="T461" s="637"/>
      <c r="U461" s="637"/>
      <c r="V461" s="637"/>
      <c r="W461" s="637"/>
    </row>
    <row r="462" spans="1:23">
      <c r="A462"/>
      <c r="B462"/>
      <c r="C462" s="729">
        <v>529040</v>
      </c>
      <c r="D462" s="780" t="s">
        <v>82</v>
      </c>
      <c r="E462" s="837">
        <v>0</v>
      </c>
      <c r="F462" s="837">
        <v>373.35</v>
      </c>
      <c r="G462" s="1189">
        <v>0</v>
      </c>
      <c r="H462"/>
      <c r="I462" s="637"/>
      <c r="J462" s="645"/>
      <c r="K462" s="645"/>
      <c r="L462" s="637"/>
      <c r="M462" s="637"/>
      <c r="N462" s="637"/>
      <c r="O462" s="637"/>
      <c r="P462" s="637"/>
      <c r="Q462" s="637"/>
      <c r="R462" s="637"/>
      <c r="S462" s="637"/>
      <c r="T462" s="637"/>
      <c r="U462" s="637"/>
      <c r="V462" s="637"/>
      <c r="W462" s="637"/>
    </row>
    <row r="463" spans="1:23">
      <c r="A463"/>
      <c r="B463"/>
      <c r="C463" s="729">
        <v>529500</v>
      </c>
      <c r="D463" s="780" t="s">
        <v>100</v>
      </c>
      <c r="E463" s="837">
        <v>9500</v>
      </c>
      <c r="F463" s="837">
        <v>8679.82</v>
      </c>
      <c r="G463" s="1189">
        <v>10000</v>
      </c>
      <c r="H463"/>
      <c r="I463" s="637"/>
      <c r="J463" s="645"/>
      <c r="K463" s="645"/>
      <c r="L463" s="637"/>
      <c r="M463" s="637"/>
      <c r="N463" s="637"/>
      <c r="O463" s="637"/>
      <c r="P463" s="637"/>
      <c r="Q463" s="637"/>
      <c r="R463" s="637"/>
      <c r="S463" s="637"/>
      <c r="T463" s="637"/>
      <c r="U463" s="637"/>
      <c r="V463" s="637"/>
      <c r="W463" s="637"/>
    </row>
    <row r="464" spans="1:23">
      <c r="A464"/>
      <c r="B464"/>
      <c r="C464" s="729">
        <v>529510</v>
      </c>
      <c r="D464" s="780" t="s">
        <v>101</v>
      </c>
      <c r="E464" s="837">
        <v>0</v>
      </c>
      <c r="F464" s="837">
        <v>288.36</v>
      </c>
      <c r="G464" s="1189">
        <v>0</v>
      </c>
      <c r="H464"/>
      <c r="I464" s="637"/>
      <c r="J464" s="645"/>
      <c r="K464" s="645"/>
      <c r="L464" s="637"/>
      <c r="M464" s="637"/>
      <c r="N464" s="637"/>
      <c r="O464" s="637"/>
      <c r="P464" s="637"/>
      <c r="Q464" s="637"/>
      <c r="R464" s="637"/>
      <c r="S464" s="637"/>
      <c r="T464" s="637"/>
      <c r="U464" s="637"/>
      <c r="V464" s="637"/>
      <c r="W464" s="637"/>
    </row>
    <row r="465" spans="1:23">
      <c r="A465"/>
      <c r="B465"/>
      <c r="C465" s="729">
        <v>529520</v>
      </c>
      <c r="D465" s="780" t="s">
        <v>102</v>
      </c>
      <c r="E465" s="837">
        <v>17000</v>
      </c>
      <c r="F465" s="837">
        <v>13638.060000000001</v>
      </c>
      <c r="G465" s="1189">
        <v>17000</v>
      </c>
      <c r="H465"/>
      <c r="I465" s="637"/>
      <c r="J465" s="645"/>
      <c r="K465" s="645"/>
      <c r="L465" s="637"/>
      <c r="M465" s="637"/>
      <c r="N465" s="637"/>
      <c r="O465" s="637"/>
      <c r="P465" s="637"/>
      <c r="Q465" s="637"/>
      <c r="R465" s="637"/>
      <c r="S465" s="637"/>
      <c r="T465" s="637"/>
      <c r="U465" s="637"/>
      <c r="V465" s="637"/>
      <c r="W465" s="637"/>
    </row>
    <row r="466" spans="1:23">
      <c r="A466"/>
      <c r="B466"/>
      <c r="C466" s="729">
        <v>529550</v>
      </c>
      <c r="D466" s="780" t="s">
        <v>103</v>
      </c>
      <c r="E466" s="837">
        <v>5900</v>
      </c>
      <c r="F466" s="837">
        <v>5853.5300000000007</v>
      </c>
      <c r="G466" s="1189">
        <v>6000</v>
      </c>
      <c r="H466"/>
      <c r="I466" s="637"/>
      <c r="J466" s="645"/>
      <c r="K466" s="645"/>
      <c r="L466" s="637"/>
      <c r="M466" s="637"/>
      <c r="N466" s="637"/>
      <c r="O466" s="637"/>
      <c r="P466" s="637"/>
      <c r="Q466" s="637"/>
      <c r="R466" s="637"/>
      <c r="S466" s="637"/>
      <c r="T466" s="637"/>
      <c r="U466" s="637"/>
      <c r="V466" s="637"/>
      <c r="W466" s="637"/>
    </row>
    <row r="467" spans="1:23">
      <c r="A467"/>
      <c r="B467"/>
      <c r="C467" s="729" t="s">
        <v>7156</v>
      </c>
      <c r="D467" s="780" t="s">
        <v>7006</v>
      </c>
      <c r="E467" s="837">
        <v>0</v>
      </c>
      <c r="F467" s="837">
        <v>0</v>
      </c>
      <c r="G467" s="1189">
        <v>5000</v>
      </c>
      <c r="H467"/>
      <c r="I467" s="637"/>
      <c r="J467" s="645"/>
      <c r="K467" s="645"/>
      <c r="L467" s="637"/>
      <c r="M467" s="637"/>
      <c r="N467" s="637"/>
      <c r="O467" s="637"/>
      <c r="P467" s="637"/>
      <c r="Q467" s="637"/>
      <c r="R467" s="637"/>
      <c r="S467" s="637"/>
      <c r="T467" s="637"/>
      <c r="U467" s="637"/>
      <c r="V467" s="637"/>
      <c r="W467" s="637"/>
    </row>
    <row r="468" spans="1:23">
      <c r="A468"/>
      <c r="B468" s="527" t="s">
        <v>6627</v>
      </c>
      <c r="C468" s="527"/>
      <c r="D468" s="527"/>
      <c r="E468" s="997">
        <v>331825</v>
      </c>
      <c r="F468" s="997">
        <v>257884.60000000003</v>
      </c>
      <c r="G468" s="1189">
        <v>575294</v>
      </c>
      <c r="H468"/>
      <c r="I468" s="637"/>
      <c r="J468" s="645"/>
      <c r="K468" s="645"/>
      <c r="L468" s="637"/>
      <c r="M468" s="637"/>
      <c r="N468" s="637"/>
      <c r="O468" s="637"/>
      <c r="P468" s="637"/>
      <c r="Q468" s="637"/>
      <c r="R468" s="637"/>
      <c r="S468" s="637"/>
      <c r="T468" s="637"/>
      <c r="U468" s="637"/>
      <c r="V468" s="637"/>
      <c r="W468" s="637"/>
    </row>
    <row r="469" spans="1:23">
      <c r="A469"/>
      <c r="B469" t="s">
        <v>6628</v>
      </c>
      <c r="C469" s="729">
        <v>536760</v>
      </c>
      <c r="D469" s="780" t="s">
        <v>2872</v>
      </c>
      <c r="E469" s="837">
        <v>1259</v>
      </c>
      <c r="F469" s="837">
        <v>1294.74</v>
      </c>
      <c r="G469" s="1189">
        <v>0</v>
      </c>
      <c r="H469"/>
      <c r="I469" s="637"/>
      <c r="J469" s="645"/>
      <c r="K469" s="645"/>
      <c r="L469" s="637"/>
      <c r="M469" s="637"/>
      <c r="N469" s="637"/>
      <c r="O469" s="637"/>
      <c r="P469" s="637"/>
      <c r="Q469" s="637"/>
      <c r="R469" s="637"/>
      <c r="S469" s="637"/>
      <c r="T469" s="637"/>
      <c r="U469" s="637"/>
      <c r="V469" s="637"/>
      <c r="W469" s="637"/>
    </row>
    <row r="470" spans="1:23">
      <c r="A470"/>
      <c r="B470"/>
      <c r="C470" s="729">
        <v>536761</v>
      </c>
      <c r="D470" s="780" t="s">
        <v>6868</v>
      </c>
      <c r="E470" s="837">
        <v>0</v>
      </c>
      <c r="F470" s="837">
        <v>0</v>
      </c>
      <c r="G470" s="1189">
        <v>767</v>
      </c>
      <c r="H470"/>
      <c r="I470" s="637"/>
      <c r="J470" s="645"/>
      <c r="K470" s="645"/>
      <c r="L470" s="637"/>
      <c r="M470" s="637"/>
      <c r="N470" s="637"/>
      <c r="O470" s="637"/>
      <c r="P470" s="637"/>
      <c r="Q470" s="637"/>
      <c r="R470" s="637"/>
      <c r="S470" s="637"/>
      <c r="T470" s="637"/>
      <c r="U470" s="637"/>
      <c r="V470" s="637"/>
      <c r="W470" s="637"/>
    </row>
    <row r="471" spans="1:23">
      <c r="A471"/>
      <c r="B471"/>
      <c r="C471" s="729">
        <v>536910</v>
      </c>
      <c r="D471" s="780" t="s">
        <v>126</v>
      </c>
      <c r="E471" s="837">
        <v>12000</v>
      </c>
      <c r="F471" s="837">
        <v>9739.2900000000009</v>
      </c>
      <c r="G471" s="1189">
        <v>12000</v>
      </c>
      <c r="H471"/>
      <c r="I471" s="637"/>
      <c r="J471" s="645"/>
      <c r="K471" s="645"/>
      <c r="L471" s="637"/>
      <c r="M471" s="637"/>
      <c r="N471" s="637"/>
      <c r="O471" s="637"/>
      <c r="P471" s="637"/>
      <c r="Q471" s="637"/>
      <c r="R471" s="637"/>
      <c r="S471" s="637"/>
      <c r="T471" s="637"/>
      <c r="U471" s="637"/>
      <c r="V471" s="637"/>
      <c r="W471" s="637"/>
    </row>
    <row r="472" spans="1:23">
      <c r="A472"/>
      <c r="B472"/>
      <c r="C472" s="729">
        <v>537020</v>
      </c>
      <c r="D472" s="780" t="s">
        <v>83</v>
      </c>
      <c r="E472" s="837">
        <v>0</v>
      </c>
      <c r="F472" s="837">
        <v>1431.92</v>
      </c>
      <c r="G472" s="1189">
        <v>0</v>
      </c>
      <c r="H472"/>
      <c r="I472" s="637"/>
      <c r="J472" s="645"/>
      <c r="K472" s="645"/>
      <c r="L472" s="637"/>
      <c r="M472" s="637"/>
      <c r="N472" s="637"/>
      <c r="O472" s="637"/>
      <c r="P472" s="637"/>
      <c r="Q472" s="637"/>
      <c r="R472" s="637"/>
      <c r="S472" s="637"/>
      <c r="T472" s="637"/>
      <c r="U472" s="637"/>
      <c r="V472" s="637"/>
      <c r="W472" s="637"/>
    </row>
    <row r="473" spans="1:23">
      <c r="A473"/>
      <c r="B473"/>
      <c r="C473" s="729">
        <v>537080</v>
      </c>
      <c r="D473" s="780" t="s">
        <v>84</v>
      </c>
      <c r="E473" s="837">
        <v>3000</v>
      </c>
      <c r="F473" s="837">
        <v>511</v>
      </c>
      <c r="G473" s="1189">
        <v>6000</v>
      </c>
      <c r="H473"/>
      <c r="I473" s="637"/>
      <c r="J473" s="645"/>
      <c r="K473" s="645"/>
      <c r="L473" s="637"/>
      <c r="M473" s="637"/>
      <c r="N473" s="637"/>
      <c r="O473" s="637"/>
      <c r="P473" s="637"/>
      <c r="Q473" s="637"/>
      <c r="R473" s="637"/>
      <c r="S473" s="637"/>
      <c r="T473" s="637"/>
      <c r="U473" s="637"/>
      <c r="V473" s="637"/>
      <c r="W473" s="637"/>
    </row>
    <row r="474" spans="1:23">
      <c r="A474"/>
      <c r="B474"/>
      <c r="C474" s="729">
        <v>537090</v>
      </c>
      <c r="D474" s="780" t="s">
        <v>85</v>
      </c>
      <c r="E474" s="837">
        <v>0</v>
      </c>
      <c r="F474" s="837">
        <v>10</v>
      </c>
      <c r="G474" s="1189">
        <v>0</v>
      </c>
      <c r="H474"/>
      <c r="I474" s="637"/>
      <c r="J474" s="645"/>
      <c r="K474" s="645"/>
      <c r="L474" s="637"/>
      <c r="M474" s="637"/>
      <c r="N474" s="637"/>
      <c r="O474" s="637"/>
      <c r="P474" s="637"/>
      <c r="Q474" s="637"/>
      <c r="R474" s="637"/>
      <c r="S474" s="637"/>
      <c r="T474" s="637"/>
      <c r="U474" s="637"/>
      <c r="V474" s="637"/>
      <c r="W474" s="637"/>
    </row>
    <row r="475" spans="1:23">
      <c r="A475"/>
      <c r="B475" s="527" t="s">
        <v>6629</v>
      </c>
      <c r="C475" s="527"/>
      <c r="D475" s="527"/>
      <c r="E475" s="997">
        <v>16259</v>
      </c>
      <c r="F475" s="997">
        <v>12986.95</v>
      </c>
      <c r="G475" s="1189">
        <v>18767</v>
      </c>
      <c r="H475"/>
      <c r="I475" s="637"/>
      <c r="J475" s="645"/>
      <c r="K475" s="645"/>
      <c r="L475" s="637"/>
      <c r="M475" s="637"/>
      <c r="N475" s="637"/>
      <c r="O475" s="637"/>
      <c r="P475" s="637"/>
      <c r="Q475" s="637"/>
      <c r="R475" s="637"/>
      <c r="S475" s="637"/>
      <c r="T475" s="637"/>
      <c r="U475" s="637"/>
      <c r="V475" s="637"/>
      <c r="W475" s="637"/>
    </row>
    <row r="476" spans="1:23">
      <c r="A476"/>
      <c r="B476" t="s">
        <v>460</v>
      </c>
      <c r="C476" s="729">
        <v>546160</v>
      </c>
      <c r="D476" s="780" t="s">
        <v>2139</v>
      </c>
      <c r="E476" s="837">
        <v>134691</v>
      </c>
      <c r="F476" s="837">
        <v>-48072.320000000007</v>
      </c>
      <c r="G476" s="1189">
        <v>0</v>
      </c>
      <c r="H476"/>
      <c r="I476" s="637"/>
      <c r="J476" s="645"/>
      <c r="K476" s="645"/>
      <c r="L476" s="637"/>
      <c r="M476" s="637"/>
      <c r="N476" s="637"/>
      <c r="O476" s="637"/>
      <c r="P476" s="637"/>
      <c r="Q476" s="637"/>
      <c r="R476" s="637"/>
      <c r="S476" s="637"/>
      <c r="T476" s="637"/>
      <c r="U476" s="637"/>
      <c r="V476" s="637"/>
      <c r="W476" s="637"/>
    </row>
    <row r="477" spans="1:23">
      <c r="A477"/>
      <c r="B477"/>
      <c r="C477" s="729">
        <v>546360</v>
      </c>
      <c r="D477" s="780" t="s">
        <v>6825</v>
      </c>
      <c r="E477" s="837">
        <v>60000</v>
      </c>
      <c r="F477" s="837">
        <v>0</v>
      </c>
      <c r="G477" s="1189">
        <v>0</v>
      </c>
      <c r="H477"/>
      <c r="I477" s="637"/>
      <c r="J477" s="645"/>
      <c r="K477" s="645"/>
      <c r="L477" s="637"/>
      <c r="M477" s="637"/>
      <c r="N477" s="637"/>
      <c r="O477" s="637"/>
      <c r="P477" s="637"/>
      <c r="Q477" s="637"/>
      <c r="R477" s="637"/>
      <c r="S477" s="637"/>
      <c r="T477" s="637"/>
      <c r="U477" s="637"/>
      <c r="V477" s="637"/>
      <c r="W477" s="637"/>
    </row>
    <row r="478" spans="1:23">
      <c r="A478"/>
      <c r="B478" s="527" t="s">
        <v>6630</v>
      </c>
      <c r="C478" s="527"/>
      <c r="D478" s="527"/>
      <c r="E478" s="997">
        <v>194691</v>
      </c>
      <c r="F478" s="997">
        <v>-48072.320000000007</v>
      </c>
      <c r="G478" s="1189">
        <v>0</v>
      </c>
      <c r="H478"/>
      <c r="I478" s="637"/>
      <c r="J478" s="645"/>
      <c r="K478" s="645"/>
      <c r="L478" s="637"/>
      <c r="M478" s="637"/>
      <c r="N478" s="637"/>
      <c r="O478" s="637"/>
      <c r="P478" s="637"/>
      <c r="Q478" s="637"/>
      <c r="R478" s="637"/>
      <c r="S478" s="637"/>
      <c r="T478" s="637"/>
      <c r="U478" s="637"/>
      <c r="V478" s="637"/>
      <c r="W478" s="637"/>
    </row>
    <row r="479" spans="1:23">
      <c r="A479" s="777" t="s">
        <v>6573</v>
      </c>
      <c r="B479" s="777"/>
      <c r="C479" s="777"/>
      <c r="D479" s="777"/>
      <c r="E479" s="838">
        <v>1219090</v>
      </c>
      <c r="F479" s="838">
        <v>847460.83000000031</v>
      </c>
      <c r="G479" s="1188">
        <v>1392382</v>
      </c>
      <c r="H479"/>
      <c r="I479" s="637"/>
      <c r="J479" s="645"/>
      <c r="K479" s="645"/>
      <c r="L479" s="637"/>
      <c r="M479" s="637"/>
      <c r="N479" s="637"/>
      <c r="O479" s="637"/>
      <c r="P479" s="637"/>
      <c r="Q479" s="637"/>
      <c r="R479" s="637"/>
      <c r="S479" s="637"/>
      <c r="T479" s="637"/>
      <c r="U479" s="637"/>
      <c r="V479" s="637"/>
      <c r="W479" s="637"/>
    </row>
    <row r="480" spans="1:23">
      <c r="A480" t="s">
        <v>440</v>
      </c>
      <c r="B480" t="s">
        <v>48</v>
      </c>
      <c r="C480" s="729">
        <v>510040</v>
      </c>
      <c r="D480" s="780" t="s">
        <v>461</v>
      </c>
      <c r="E480" s="837">
        <v>158341</v>
      </c>
      <c r="F480" s="837">
        <v>102219.71999999999</v>
      </c>
      <c r="G480" s="1189">
        <v>133510</v>
      </c>
      <c r="H480"/>
      <c r="I480" s="637"/>
      <c r="J480" s="645"/>
      <c r="K480" s="645"/>
      <c r="L480" s="637"/>
      <c r="M480" s="637"/>
      <c r="N480" s="637"/>
      <c r="O480" s="637"/>
      <c r="P480" s="637"/>
      <c r="Q480" s="637"/>
      <c r="R480" s="637"/>
      <c r="S480" s="637"/>
      <c r="T480" s="637"/>
      <c r="U480" s="637"/>
      <c r="V480" s="637"/>
      <c r="W480" s="637"/>
    </row>
    <row r="481" spans="1:23">
      <c r="A481"/>
      <c r="B481"/>
      <c r="C481" s="729">
        <v>510200</v>
      </c>
      <c r="D481" s="780" t="s">
        <v>462</v>
      </c>
      <c r="E481" s="837">
        <v>0</v>
      </c>
      <c r="F481" s="837">
        <v>0</v>
      </c>
      <c r="G481" s="1189">
        <v>0</v>
      </c>
      <c r="H481"/>
      <c r="I481" s="637"/>
      <c r="J481" s="645"/>
      <c r="K481" s="645"/>
      <c r="L481" s="637"/>
      <c r="M481" s="637"/>
      <c r="N481" s="637"/>
      <c r="O481" s="637"/>
      <c r="P481" s="637"/>
      <c r="Q481" s="637"/>
      <c r="R481" s="637"/>
      <c r="S481" s="637"/>
      <c r="T481" s="637"/>
      <c r="U481" s="637"/>
      <c r="V481" s="637"/>
      <c r="W481" s="637"/>
    </row>
    <row r="482" spans="1:23">
      <c r="A482"/>
      <c r="B482"/>
      <c r="C482" s="729">
        <v>510320</v>
      </c>
      <c r="D482" s="780" t="s">
        <v>463</v>
      </c>
      <c r="E482" s="837">
        <v>0</v>
      </c>
      <c r="F482" s="837">
        <v>16041.010000000002</v>
      </c>
      <c r="G482" s="1189">
        <v>15000</v>
      </c>
      <c r="H482"/>
      <c r="I482" s="637"/>
      <c r="J482" s="645"/>
      <c r="K482" s="645"/>
      <c r="L482" s="637"/>
      <c r="M482" s="637"/>
      <c r="N482" s="637"/>
      <c r="O482" s="637"/>
      <c r="P482" s="637"/>
      <c r="Q482" s="637"/>
      <c r="R482" s="637"/>
      <c r="S482" s="637"/>
      <c r="T482" s="637"/>
      <c r="U482" s="637"/>
      <c r="V482" s="637"/>
      <c r="W482" s="637"/>
    </row>
    <row r="483" spans="1:23">
      <c r="A483"/>
      <c r="B483"/>
      <c r="C483" s="729">
        <v>510420</v>
      </c>
      <c r="D483" s="780" t="s">
        <v>464</v>
      </c>
      <c r="E483" s="837">
        <v>1000</v>
      </c>
      <c r="F483" s="837">
        <v>439.86</v>
      </c>
      <c r="G483" s="1189">
        <v>0</v>
      </c>
      <c r="H483"/>
      <c r="I483" s="637"/>
      <c r="J483" s="645"/>
      <c r="K483" s="645"/>
      <c r="L483" s="637"/>
      <c r="M483" s="637"/>
      <c r="N483" s="637"/>
      <c r="O483" s="637"/>
      <c r="P483" s="637"/>
      <c r="Q483" s="637"/>
      <c r="R483" s="637"/>
      <c r="S483" s="637"/>
      <c r="T483" s="637"/>
      <c r="U483" s="637"/>
      <c r="V483" s="637"/>
      <c r="W483" s="637"/>
    </row>
    <row r="484" spans="1:23">
      <c r="A484"/>
      <c r="B484"/>
      <c r="C484" s="729">
        <v>510520</v>
      </c>
      <c r="D484" s="780" t="s">
        <v>466</v>
      </c>
      <c r="E484" s="837">
        <v>0</v>
      </c>
      <c r="F484" s="837">
        <v>0</v>
      </c>
      <c r="G484" s="1189">
        <v>0</v>
      </c>
      <c r="H484"/>
      <c r="I484" s="637"/>
      <c r="J484" s="645"/>
      <c r="K484" s="645"/>
      <c r="L484" s="637"/>
      <c r="M484" s="637"/>
      <c r="N484" s="637"/>
      <c r="O484" s="637"/>
      <c r="P484" s="637"/>
      <c r="Q484" s="637"/>
      <c r="R484" s="637"/>
      <c r="S484" s="637"/>
      <c r="T484" s="637"/>
      <c r="U484" s="637"/>
      <c r="V484" s="637"/>
      <c r="W484" s="637"/>
    </row>
    <row r="485" spans="1:23">
      <c r="A485"/>
      <c r="B485"/>
      <c r="C485" s="729">
        <v>510700</v>
      </c>
      <c r="D485" s="780" t="s">
        <v>468</v>
      </c>
      <c r="E485" s="837">
        <v>1000</v>
      </c>
      <c r="F485" s="837">
        <v>201.39</v>
      </c>
      <c r="G485" s="1189">
        <v>0</v>
      </c>
      <c r="H485"/>
      <c r="I485" s="637"/>
      <c r="J485" s="645"/>
      <c r="K485" s="645"/>
      <c r="L485" s="637"/>
      <c r="M485" s="637"/>
      <c r="N485" s="637"/>
      <c r="O485" s="637"/>
      <c r="P485" s="637"/>
      <c r="Q485" s="637"/>
      <c r="R485" s="637"/>
      <c r="S485" s="637"/>
      <c r="T485" s="637"/>
      <c r="U485" s="637"/>
      <c r="V485" s="637"/>
      <c r="W485" s="637"/>
    </row>
    <row r="486" spans="1:23">
      <c r="A486"/>
      <c r="B486"/>
      <c r="C486" s="729">
        <v>513000</v>
      </c>
      <c r="D486" s="780" t="s">
        <v>469</v>
      </c>
      <c r="E486" s="837">
        <v>12668</v>
      </c>
      <c r="F486" s="837">
        <v>13241.64</v>
      </c>
      <c r="G486" s="1189">
        <v>39846</v>
      </c>
      <c r="H486"/>
      <c r="I486" s="637"/>
      <c r="J486" s="645"/>
      <c r="K486" s="645"/>
      <c r="L486" s="637"/>
      <c r="M486" s="637"/>
      <c r="N486" s="637"/>
      <c r="O486" s="637"/>
      <c r="P486" s="637"/>
      <c r="Q486" s="637"/>
      <c r="R486" s="637"/>
      <c r="S486" s="637"/>
      <c r="T486" s="637"/>
      <c r="U486" s="637"/>
      <c r="V486" s="637"/>
      <c r="W486" s="637"/>
    </row>
    <row r="487" spans="1:23">
      <c r="A487"/>
      <c r="B487"/>
      <c r="C487" s="729">
        <v>513120</v>
      </c>
      <c r="D487" s="780" t="s">
        <v>471</v>
      </c>
      <c r="E487" s="837">
        <v>9817</v>
      </c>
      <c r="F487" s="837">
        <v>7122.8300000000008</v>
      </c>
      <c r="G487" s="1189">
        <v>8278</v>
      </c>
      <c r="H487"/>
      <c r="I487" s="637"/>
      <c r="J487" s="645"/>
      <c r="K487" s="645"/>
      <c r="L487" s="637"/>
      <c r="M487" s="637"/>
      <c r="N487" s="637"/>
      <c r="O487" s="637"/>
      <c r="P487" s="637"/>
      <c r="Q487" s="637"/>
      <c r="R487" s="637"/>
      <c r="S487" s="637"/>
      <c r="T487" s="637"/>
      <c r="U487" s="637"/>
      <c r="V487" s="637"/>
      <c r="W487" s="637"/>
    </row>
    <row r="488" spans="1:23">
      <c r="A488"/>
      <c r="B488"/>
      <c r="C488" s="729">
        <v>513140</v>
      </c>
      <c r="D488" s="780" t="s">
        <v>472</v>
      </c>
      <c r="E488" s="837">
        <v>2296</v>
      </c>
      <c r="F488" s="837">
        <v>1665.83</v>
      </c>
      <c r="G488" s="1189">
        <v>1937</v>
      </c>
      <c r="H488"/>
      <c r="I488" s="637"/>
      <c r="J488" s="645"/>
      <c r="K488" s="645"/>
      <c r="L488" s="637"/>
      <c r="M488" s="637"/>
      <c r="N488" s="637"/>
      <c r="O488" s="637"/>
      <c r="P488" s="637"/>
      <c r="Q488" s="637"/>
      <c r="R488" s="637"/>
      <c r="S488" s="637"/>
      <c r="T488" s="637"/>
      <c r="U488" s="637"/>
      <c r="V488" s="637"/>
      <c r="W488" s="637"/>
    </row>
    <row r="489" spans="1:23">
      <c r="A489"/>
      <c r="B489"/>
      <c r="C489" s="729">
        <v>515040</v>
      </c>
      <c r="D489" s="780" t="s">
        <v>473</v>
      </c>
      <c r="E489" s="837">
        <v>34566</v>
      </c>
      <c r="F489" s="837">
        <v>28105.360000000001</v>
      </c>
      <c r="G489" s="1189">
        <v>26190</v>
      </c>
      <c r="H489"/>
      <c r="I489" s="637"/>
      <c r="J489" s="645"/>
      <c r="K489" s="645"/>
      <c r="L489" s="637"/>
      <c r="M489" s="637"/>
      <c r="N489" s="637"/>
      <c r="O489" s="637"/>
      <c r="P489" s="637"/>
      <c r="Q489" s="637"/>
      <c r="R489" s="637"/>
      <c r="S489" s="637"/>
      <c r="T489" s="637"/>
      <c r="U489" s="637"/>
      <c r="V489" s="637"/>
      <c r="W489" s="637"/>
    </row>
    <row r="490" spans="1:23">
      <c r="A490"/>
      <c r="B490"/>
      <c r="C490" s="729">
        <v>515100</v>
      </c>
      <c r="D490" s="780" t="s">
        <v>474</v>
      </c>
      <c r="E490" s="837">
        <v>264</v>
      </c>
      <c r="F490" s="837">
        <v>130.62</v>
      </c>
      <c r="G490" s="1189">
        <v>198</v>
      </c>
      <c r="H490"/>
      <c r="I490" s="637"/>
      <c r="J490" s="645"/>
      <c r="K490" s="645"/>
      <c r="L490" s="637"/>
      <c r="M490" s="637"/>
      <c r="N490" s="637"/>
      <c r="O490" s="637"/>
      <c r="P490" s="637"/>
      <c r="Q490" s="637"/>
      <c r="R490" s="637"/>
      <c r="S490" s="637"/>
      <c r="T490" s="637"/>
      <c r="U490" s="637"/>
      <c r="V490" s="637"/>
      <c r="W490" s="637"/>
    </row>
    <row r="491" spans="1:23">
      <c r="A491"/>
      <c r="B491"/>
      <c r="C491" s="729">
        <v>515120</v>
      </c>
      <c r="D491" s="780" t="s">
        <v>475</v>
      </c>
      <c r="E491" s="837">
        <v>514</v>
      </c>
      <c r="F491" s="837">
        <v>322.26</v>
      </c>
      <c r="G491" s="1189">
        <v>434</v>
      </c>
      <c r="H491"/>
      <c r="I491" s="637"/>
      <c r="J491" s="645"/>
      <c r="K491" s="645"/>
      <c r="L491" s="637"/>
      <c r="M491" s="637"/>
      <c r="N491" s="637"/>
      <c r="O491" s="637"/>
      <c r="P491" s="637"/>
      <c r="Q491" s="637"/>
      <c r="R491" s="637"/>
      <c r="S491" s="637"/>
      <c r="T491" s="637"/>
      <c r="U491" s="637"/>
      <c r="V491" s="637"/>
      <c r="W491" s="637"/>
    </row>
    <row r="492" spans="1:23">
      <c r="A492"/>
      <c r="B492"/>
      <c r="C492" s="729">
        <v>515260</v>
      </c>
      <c r="D492" s="780" t="s">
        <v>479</v>
      </c>
      <c r="E492" s="837">
        <v>475</v>
      </c>
      <c r="F492" s="837">
        <v>348.37</v>
      </c>
      <c r="G492" s="1189">
        <v>357</v>
      </c>
      <c r="H492"/>
      <c r="I492" s="637"/>
      <c r="J492" s="645"/>
      <c r="K492" s="645"/>
      <c r="L492" s="637"/>
      <c r="M492" s="637"/>
      <c r="N492" s="637"/>
      <c r="O492" s="637"/>
      <c r="P492" s="637"/>
      <c r="Q492" s="637"/>
      <c r="R492" s="637"/>
      <c r="S492" s="637"/>
      <c r="T492" s="637"/>
      <c r="U492" s="637"/>
      <c r="V492" s="637"/>
      <c r="W492" s="637"/>
    </row>
    <row r="493" spans="1:23">
      <c r="A493"/>
      <c r="B493"/>
      <c r="C493" s="729">
        <v>518140</v>
      </c>
      <c r="D493" s="780" t="s">
        <v>484</v>
      </c>
      <c r="E493" s="837">
        <v>84</v>
      </c>
      <c r="F493" s="837">
        <v>49.099999999999994</v>
      </c>
      <c r="G493" s="1189">
        <v>63</v>
      </c>
      <c r="H493"/>
      <c r="I493" s="637"/>
      <c r="J493" s="645"/>
      <c r="K493" s="645"/>
      <c r="L493" s="637"/>
      <c r="M493" s="637"/>
      <c r="N493" s="637"/>
      <c r="O493" s="637"/>
      <c r="P493" s="637"/>
      <c r="Q493" s="637"/>
      <c r="R493" s="637"/>
      <c r="S493" s="637"/>
      <c r="T493" s="637"/>
      <c r="U493" s="637"/>
      <c r="V493" s="637"/>
      <c r="W493" s="637"/>
    </row>
    <row r="494" spans="1:23">
      <c r="A494"/>
      <c r="B494" s="527" t="s">
        <v>6625</v>
      </c>
      <c r="C494" s="527"/>
      <c r="D494" s="527"/>
      <c r="E494" s="997">
        <v>221025</v>
      </c>
      <c r="F494" s="997">
        <v>169887.98999999996</v>
      </c>
      <c r="G494" s="1189">
        <v>225813</v>
      </c>
      <c r="H494"/>
      <c r="I494" s="637"/>
      <c r="J494" s="645"/>
      <c r="K494" s="645"/>
      <c r="L494" s="637"/>
      <c r="M494" s="637"/>
      <c r="N494" s="637"/>
      <c r="O494" s="637"/>
      <c r="P494" s="637"/>
      <c r="Q494" s="637"/>
      <c r="R494" s="637"/>
      <c r="S494" s="637"/>
      <c r="T494" s="637"/>
      <c r="U494" s="637"/>
      <c r="V494" s="637"/>
      <c r="W494" s="637"/>
    </row>
    <row r="495" spans="1:23">
      <c r="A495"/>
      <c r="B495" t="s">
        <v>6626</v>
      </c>
      <c r="C495" s="729">
        <v>520020</v>
      </c>
      <c r="D495" s="780" t="s">
        <v>86</v>
      </c>
      <c r="E495" s="837">
        <v>450</v>
      </c>
      <c r="F495" s="837">
        <v>384</v>
      </c>
      <c r="G495" s="1189">
        <v>450</v>
      </c>
      <c r="H495"/>
      <c r="I495" s="637"/>
      <c r="J495" s="645"/>
      <c r="K495" s="645"/>
      <c r="L495" s="637"/>
      <c r="M495" s="637"/>
      <c r="N495" s="637"/>
      <c r="O495" s="637"/>
      <c r="P495" s="637"/>
      <c r="Q495" s="637"/>
      <c r="R495" s="637"/>
      <c r="S495" s="637"/>
      <c r="T495" s="637"/>
      <c r="U495" s="637"/>
      <c r="V495" s="637"/>
      <c r="W495" s="637"/>
    </row>
    <row r="496" spans="1:23">
      <c r="A496"/>
      <c r="B496"/>
      <c r="C496" s="729">
        <v>520115</v>
      </c>
      <c r="D496" s="780" t="s">
        <v>49</v>
      </c>
      <c r="E496" s="837">
        <v>1650</v>
      </c>
      <c r="F496" s="837">
        <v>89.18</v>
      </c>
      <c r="G496" s="1189">
        <v>1850</v>
      </c>
      <c r="H496"/>
      <c r="I496" s="637"/>
      <c r="J496" s="645"/>
      <c r="K496" s="645"/>
      <c r="L496" s="637"/>
      <c r="M496" s="637"/>
      <c r="N496" s="637"/>
      <c r="O496" s="637"/>
      <c r="P496" s="637"/>
      <c r="Q496" s="637"/>
      <c r="R496" s="637"/>
      <c r="S496" s="637"/>
      <c r="T496" s="637"/>
      <c r="U496" s="637"/>
      <c r="V496" s="637"/>
      <c r="W496" s="637"/>
    </row>
    <row r="497" spans="1:23">
      <c r="A497"/>
      <c r="B497"/>
      <c r="C497" s="729">
        <v>520230</v>
      </c>
      <c r="D497" s="780" t="s">
        <v>50</v>
      </c>
      <c r="E497" s="837">
        <v>1200</v>
      </c>
      <c r="F497" s="837">
        <v>1614.5299999999997</v>
      </c>
      <c r="G497" s="1189">
        <v>1200</v>
      </c>
      <c r="H497"/>
      <c r="I497" s="637"/>
      <c r="J497" s="645"/>
      <c r="K497" s="645"/>
      <c r="L497" s="637"/>
      <c r="M497" s="637"/>
      <c r="N497" s="637"/>
      <c r="O497" s="637"/>
      <c r="P497" s="637"/>
      <c r="Q497" s="637"/>
      <c r="R497" s="637"/>
      <c r="S497" s="637"/>
      <c r="T497" s="637"/>
      <c r="U497" s="637"/>
      <c r="V497" s="637"/>
      <c r="W497" s="637"/>
    </row>
    <row r="498" spans="1:23">
      <c r="A498"/>
      <c r="B498"/>
      <c r="C498" s="729">
        <v>520320</v>
      </c>
      <c r="D498" s="780" t="s">
        <v>51</v>
      </c>
      <c r="E498" s="837">
        <v>2000</v>
      </c>
      <c r="F498" s="837">
        <v>1810.12</v>
      </c>
      <c r="G498" s="1189">
        <v>2000</v>
      </c>
      <c r="H498"/>
      <c r="I498" s="637"/>
      <c r="J498" s="645"/>
      <c r="K498" s="645"/>
      <c r="L498" s="637"/>
      <c r="M498" s="637"/>
      <c r="N498" s="637"/>
      <c r="O498" s="637"/>
      <c r="P498" s="637"/>
      <c r="Q498" s="637"/>
      <c r="R498" s="637"/>
      <c r="S498" s="637"/>
      <c r="T498" s="637"/>
      <c r="U498" s="637"/>
      <c r="V498" s="637"/>
      <c r="W498" s="637"/>
    </row>
    <row r="499" spans="1:23">
      <c r="A499"/>
      <c r="B499"/>
      <c r="C499" s="729">
        <v>520705</v>
      </c>
      <c r="D499" s="780" t="s">
        <v>53</v>
      </c>
      <c r="E499" s="837">
        <v>500</v>
      </c>
      <c r="F499" s="837">
        <v>203.52000000000004</v>
      </c>
      <c r="G499" s="1189">
        <v>500</v>
      </c>
      <c r="H499"/>
      <c r="I499" s="637"/>
      <c r="J499" s="645"/>
      <c r="K499" s="645"/>
      <c r="L499" s="637"/>
      <c r="M499" s="637"/>
      <c r="N499" s="637"/>
      <c r="O499" s="637"/>
      <c r="P499" s="637"/>
      <c r="Q499" s="637"/>
      <c r="R499" s="637"/>
      <c r="S499" s="637"/>
      <c r="T499" s="637"/>
      <c r="U499" s="637"/>
      <c r="V499" s="637"/>
      <c r="W499" s="637"/>
    </row>
    <row r="500" spans="1:23">
      <c r="A500"/>
      <c r="B500"/>
      <c r="C500" s="729">
        <v>520710</v>
      </c>
      <c r="D500" s="780" t="s">
        <v>162</v>
      </c>
      <c r="E500" s="837">
        <v>2000</v>
      </c>
      <c r="F500" s="837">
        <v>465.1</v>
      </c>
      <c r="G500" s="1189">
        <v>2000</v>
      </c>
      <c r="H500"/>
      <c r="I500" s="637"/>
      <c r="J500" s="645"/>
      <c r="K500" s="645"/>
      <c r="L500" s="637"/>
      <c r="M500" s="637"/>
      <c r="N500" s="637"/>
      <c r="O500" s="637"/>
      <c r="P500" s="637"/>
      <c r="Q500" s="637"/>
      <c r="R500" s="637"/>
      <c r="S500" s="637"/>
      <c r="T500" s="637"/>
      <c r="U500" s="637"/>
      <c r="V500" s="637"/>
      <c r="W500" s="637"/>
    </row>
    <row r="501" spans="1:23">
      <c r="A501"/>
      <c r="B501"/>
      <c r="C501" s="729">
        <v>520800</v>
      </c>
      <c r="D501" s="780" t="s">
        <v>54</v>
      </c>
      <c r="E501" s="837">
        <v>1500</v>
      </c>
      <c r="F501" s="837">
        <v>1099.6199999999999</v>
      </c>
      <c r="G501" s="1189">
        <v>1500</v>
      </c>
      <c r="H501"/>
      <c r="I501" s="637"/>
      <c r="J501" s="645"/>
      <c r="K501" s="645"/>
      <c r="L501" s="637"/>
      <c r="M501" s="637"/>
      <c r="N501" s="637"/>
      <c r="O501" s="637"/>
      <c r="P501" s="637"/>
      <c r="Q501" s="637"/>
      <c r="R501" s="637"/>
      <c r="S501" s="637"/>
      <c r="T501" s="637"/>
      <c r="U501" s="637"/>
      <c r="V501" s="637"/>
      <c r="W501" s="637"/>
    </row>
    <row r="502" spans="1:23">
      <c r="A502"/>
      <c r="B502"/>
      <c r="C502" s="729">
        <v>520805</v>
      </c>
      <c r="D502" s="780" t="s">
        <v>488</v>
      </c>
      <c r="E502" s="837">
        <v>0</v>
      </c>
      <c r="F502" s="837">
        <v>923.29</v>
      </c>
      <c r="G502" s="1189">
        <v>0</v>
      </c>
      <c r="H502"/>
      <c r="I502" s="637"/>
      <c r="J502" s="645"/>
      <c r="K502" s="645"/>
      <c r="L502" s="637"/>
      <c r="M502" s="637"/>
      <c r="N502" s="637"/>
      <c r="O502" s="637"/>
      <c r="P502" s="637"/>
      <c r="Q502" s="637"/>
      <c r="R502" s="637"/>
      <c r="S502" s="637"/>
      <c r="T502" s="637"/>
      <c r="U502" s="637"/>
      <c r="V502" s="637"/>
      <c r="W502" s="637"/>
    </row>
    <row r="503" spans="1:23">
      <c r="A503"/>
      <c r="B503"/>
      <c r="C503" s="729">
        <v>521700</v>
      </c>
      <c r="D503" s="780" t="s">
        <v>1072</v>
      </c>
      <c r="E503" s="837">
        <v>450</v>
      </c>
      <c r="F503" s="837">
        <v>908.40000000000009</v>
      </c>
      <c r="G503" s="1189">
        <v>450</v>
      </c>
      <c r="H503"/>
      <c r="I503" s="637"/>
      <c r="J503" s="645"/>
      <c r="K503" s="645"/>
      <c r="L503" s="637"/>
      <c r="M503" s="637"/>
      <c r="N503" s="637"/>
      <c r="O503" s="637"/>
      <c r="P503" s="637"/>
      <c r="Q503" s="637"/>
      <c r="R503" s="637"/>
      <c r="S503" s="637"/>
      <c r="T503" s="637"/>
      <c r="U503" s="637"/>
      <c r="V503" s="637"/>
      <c r="W503" s="637"/>
    </row>
    <row r="504" spans="1:23">
      <c r="A504"/>
      <c r="B504"/>
      <c r="C504" s="729">
        <v>521720</v>
      </c>
      <c r="D504" s="780" t="s">
        <v>121</v>
      </c>
      <c r="E504" s="837">
        <v>100</v>
      </c>
      <c r="F504" s="837">
        <v>177.07</v>
      </c>
      <c r="G504" s="1189">
        <v>100</v>
      </c>
      <c r="H504"/>
      <c r="I504" s="637"/>
      <c r="J504" s="645"/>
      <c r="K504" s="645"/>
      <c r="L504" s="637"/>
      <c r="M504" s="637"/>
      <c r="N504" s="637"/>
      <c r="O504" s="637"/>
      <c r="P504" s="637"/>
      <c r="Q504" s="637"/>
      <c r="R504" s="637"/>
      <c r="S504" s="637"/>
      <c r="T504" s="637"/>
      <c r="U504" s="637"/>
      <c r="V504" s="637"/>
      <c r="W504" s="637"/>
    </row>
    <row r="505" spans="1:23">
      <c r="A505"/>
      <c r="B505"/>
      <c r="C505" s="729">
        <v>521740</v>
      </c>
      <c r="D505" s="780" t="s">
        <v>5950</v>
      </c>
      <c r="E505" s="837">
        <v>0</v>
      </c>
      <c r="F505" s="837">
        <v>0</v>
      </c>
      <c r="G505" s="1189">
        <v>0</v>
      </c>
      <c r="H505"/>
      <c r="I505" s="637"/>
      <c r="J505" s="645"/>
      <c r="K505" s="645"/>
      <c r="L505" s="637"/>
      <c r="M505" s="637"/>
      <c r="N505" s="637"/>
      <c r="O505" s="637"/>
      <c r="P505" s="637"/>
      <c r="Q505" s="637"/>
      <c r="R505" s="637"/>
      <c r="S505" s="637"/>
      <c r="T505" s="637"/>
      <c r="U505" s="637"/>
      <c r="V505" s="637"/>
      <c r="W505" s="637"/>
    </row>
    <row r="506" spans="1:23">
      <c r="A506"/>
      <c r="B506"/>
      <c r="C506" s="729">
        <v>522310</v>
      </c>
      <c r="D506" s="780" t="s">
        <v>60</v>
      </c>
      <c r="E506" s="837">
        <v>3000</v>
      </c>
      <c r="F506" s="837">
        <v>439.66</v>
      </c>
      <c r="G506" s="1189">
        <v>2000</v>
      </c>
      <c r="H506"/>
      <c r="I506" s="637"/>
      <c r="J506" s="645"/>
      <c r="K506" s="645"/>
      <c r="L506" s="637"/>
      <c r="M506" s="637"/>
      <c r="N506" s="637"/>
      <c r="O506" s="637"/>
      <c r="P506" s="637"/>
      <c r="Q506" s="637"/>
      <c r="R506" s="637"/>
      <c r="S506" s="637"/>
      <c r="T506" s="637"/>
      <c r="U506" s="637"/>
      <c r="V506" s="637"/>
      <c r="W506" s="637"/>
    </row>
    <row r="507" spans="1:23">
      <c r="A507"/>
      <c r="B507"/>
      <c r="C507" s="729">
        <v>522320</v>
      </c>
      <c r="D507" s="780" t="s">
        <v>93</v>
      </c>
      <c r="E507" s="837">
        <v>2000</v>
      </c>
      <c r="F507" s="837">
        <v>2371.54</v>
      </c>
      <c r="G507" s="1189">
        <v>1500</v>
      </c>
      <c r="H507"/>
      <c r="I507" s="637"/>
      <c r="J507" s="645"/>
      <c r="K507" s="645"/>
      <c r="L507" s="637"/>
      <c r="M507" s="637"/>
      <c r="N507" s="637"/>
      <c r="O507" s="637"/>
      <c r="P507" s="637"/>
      <c r="Q507" s="637"/>
      <c r="R507" s="637"/>
      <c r="S507" s="637"/>
      <c r="T507" s="637"/>
      <c r="U507" s="637"/>
      <c r="V507" s="637"/>
      <c r="W507" s="637"/>
    </row>
    <row r="508" spans="1:23">
      <c r="A508"/>
      <c r="B508"/>
      <c r="C508" s="729">
        <v>523220</v>
      </c>
      <c r="D508" s="780" t="s">
        <v>108</v>
      </c>
      <c r="E508" s="837">
        <v>500</v>
      </c>
      <c r="F508" s="837">
        <v>0</v>
      </c>
      <c r="G508" s="1189">
        <v>500</v>
      </c>
      <c r="H508"/>
      <c r="I508" s="637"/>
      <c r="J508" s="645"/>
      <c r="K508" s="645"/>
      <c r="L508" s="637"/>
      <c r="M508" s="637"/>
      <c r="N508" s="637"/>
      <c r="O508" s="637"/>
      <c r="P508" s="637"/>
      <c r="Q508" s="637"/>
      <c r="R508" s="637"/>
      <c r="S508" s="637"/>
      <c r="T508" s="637"/>
      <c r="U508" s="637"/>
      <c r="V508" s="637"/>
      <c r="W508" s="637"/>
    </row>
    <row r="509" spans="1:23">
      <c r="A509"/>
      <c r="B509"/>
      <c r="C509" s="729">
        <v>523230</v>
      </c>
      <c r="D509" s="780" t="s">
        <v>122</v>
      </c>
      <c r="E509" s="837">
        <v>0</v>
      </c>
      <c r="F509" s="837">
        <v>0</v>
      </c>
      <c r="G509" s="1189">
        <v>0</v>
      </c>
      <c r="H509"/>
      <c r="I509" s="637"/>
      <c r="J509" s="645"/>
      <c r="K509" s="645"/>
      <c r="L509" s="637"/>
      <c r="M509" s="637"/>
      <c r="N509" s="637"/>
      <c r="O509" s="637"/>
      <c r="P509" s="637"/>
      <c r="Q509" s="637"/>
      <c r="R509" s="637"/>
      <c r="S509" s="637"/>
      <c r="T509" s="637"/>
      <c r="U509" s="637"/>
      <c r="V509" s="637"/>
      <c r="W509" s="637"/>
    </row>
    <row r="510" spans="1:23">
      <c r="A510"/>
      <c r="B510"/>
      <c r="C510" s="729">
        <v>523270</v>
      </c>
      <c r="D510" s="780" t="s">
        <v>62</v>
      </c>
      <c r="E510" s="837">
        <v>9000</v>
      </c>
      <c r="F510" s="837">
        <v>1309.2199999999989</v>
      </c>
      <c r="G510" s="1189">
        <v>10000</v>
      </c>
      <c r="H510"/>
      <c r="I510" s="637"/>
      <c r="J510" s="645"/>
      <c r="K510" s="645"/>
      <c r="L510" s="637"/>
      <c r="M510" s="637"/>
      <c r="N510" s="637"/>
      <c r="O510" s="637"/>
      <c r="P510" s="637"/>
      <c r="Q510" s="637"/>
      <c r="R510" s="637"/>
      <c r="S510" s="637"/>
      <c r="T510" s="637"/>
      <c r="U510" s="637"/>
      <c r="V510" s="637"/>
      <c r="W510" s="637"/>
    </row>
    <row r="511" spans="1:23">
      <c r="A511"/>
      <c r="B511"/>
      <c r="C511" s="729">
        <v>523290</v>
      </c>
      <c r="D511" s="780" t="s">
        <v>1281</v>
      </c>
      <c r="E511" s="837">
        <v>1000</v>
      </c>
      <c r="F511" s="837">
        <v>212.68999999999997</v>
      </c>
      <c r="G511" s="1189">
        <v>1000</v>
      </c>
      <c r="H511"/>
      <c r="I511" s="637"/>
      <c r="J511" s="645"/>
      <c r="K511" s="645"/>
      <c r="L511" s="637"/>
      <c r="M511" s="637"/>
      <c r="N511" s="637"/>
      <c r="O511" s="637"/>
      <c r="P511" s="637"/>
      <c r="Q511" s="637"/>
      <c r="R511" s="637"/>
      <c r="S511" s="637"/>
      <c r="T511" s="637"/>
      <c r="U511" s="637"/>
      <c r="V511" s="637"/>
      <c r="W511" s="637"/>
    </row>
    <row r="512" spans="1:23">
      <c r="A512"/>
      <c r="B512"/>
      <c r="C512" s="729">
        <v>523340</v>
      </c>
      <c r="D512" s="780" t="s">
        <v>6127</v>
      </c>
      <c r="E512" s="837">
        <v>0</v>
      </c>
      <c r="F512" s="837">
        <v>5.98</v>
      </c>
      <c r="G512" s="1189">
        <v>0</v>
      </c>
      <c r="H512"/>
      <c r="I512" s="637"/>
      <c r="J512" s="645"/>
      <c r="K512" s="645"/>
      <c r="L512" s="637"/>
      <c r="M512" s="637"/>
      <c r="N512" s="637"/>
      <c r="O512" s="637"/>
      <c r="P512" s="637"/>
      <c r="Q512" s="637"/>
      <c r="R512" s="637"/>
      <c r="S512" s="637"/>
      <c r="T512" s="637"/>
      <c r="U512" s="637"/>
      <c r="V512" s="637"/>
      <c r="W512" s="637"/>
    </row>
    <row r="513" spans="1:23">
      <c r="A513"/>
      <c r="B513"/>
      <c r="C513" s="729">
        <v>523620</v>
      </c>
      <c r="D513" s="780" t="s">
        <v>63</v>
      </c>
      <c r="E513" s="837">
        <v>500</v>
      </c>
      <c r="F513" s="837">
        <v>0</v>
      </c>
      <c r="G513" s="1189">
        <v>500</v>
      </c>
      <c r="H513"/>
      <c r="I513" s="637"/>
      <c r="J513" s="645"/>
      <c r="K513" s="645"/>
      <c r="L513" s="637"/>
      <c r="M513" s="637"/>
      <c r="N513" s="637"/>
      <c r="O513" s="637"/>
      <c r="P513" s="637"/>
      <c r="Q513" s="637"/>
      <c r="R513" s="637"/>
      <c r="S513" s="637"/>
      <c r="T513" s="637"/>
      <c r="U513" s="637"/>
      <c r="V513" s="637"/>
      <c r="W513" s="637"/>
    </row>
    <row r="514" spans="1:23">
      <c r="A514"/>
      <c r="B514"/>
      <c r="C514" s="729">
        <v>523640</v>
      </c>
      <c r="D514" s="780" t="s">
        <v>109</v>
      </c>
      <c r="E514" s="837">
        <v>0</v>
      </c>
      <c r="F514" s="837">
        <v>0</v>
      </c>
      <c r="G514" s="1189">
        <v>0</v>
      </c>
      <c r="H514"/>
      <c r="I514" s="637"/>
      <c r="J514" s="645"/>
      <c r="K514" s="645"/>
      <c r="L514" s="637"/>
      <c r="M514" s="637"/>
      <c r="N514" s="637"/>
      <c r="O514" s="637"/>
      <c r="P514" s="637"/>
      <c r="Q514" s="637"/>
      <c r="R514" s="637"/>
      <c r="S514" s="637"/>
      <c r="T514" s="637"/>
      <c r="U514" s="637"/>
      <c r="V514" s="637"/>
      <c r="W514" s="637"/>
    </row>
    <row r="515" spans="1:23">
      <c r="A515"/>
      <c r="B515"/>
      <c r="C515" s="729">
        <v>523680</v>
      </c>
      <c r="D515" s="780" t="s">
        <v>65</v>
      </c>
      <c r="E515" s="837">
        <v>3750</v>
      </c>
      <c r="F515" s="837">
        <v>0</v>
      </c>
      <c r="G515" s="1189">
        <v>1750</v>
      </c>
      <c r="H515"/>
      <c r="I515" s="637"/>
      <c r="J515" s="645"/>
      <c r="K515" s="645"/>
      <c r="L515" s="637"/>
      <c r="M515" s="637"/>
      <c r="N515" s="637"/>
      <c r="O515" s="637"/>
      <c r="P515" s="637"/>
      <c r="Q515" s="637"/>
      <c r="R515" s="637"/>
      <c r="S515" s="637"/>
      <c r="T515" s="637"/>
      <c r="U515" s="637"/>
      <c r="V515" s="637"/>
      <c r="W515" s="637"/>
    </row>
    <row r="516" spans="1:23">
      <c r="A516"/>
      <c r="B516"/>
      <c r="C516" s="729">
        <v>523700</v>
      </c>
      <c r="D516" s="780" t="s">
        <v>66</v>
      </c>
      <c r="E516" s="837">
        <v>1000</v>
      </c>
      <c r="F516" s="837">
        <v>1271.3600000000001</v>
      </c>
      <c r="G516" s="1189">
        <v>1000</v>
      </c>
      <c r="H516"/>
      <c r="I516" s="637"/>
      <c r="J516" s="645"/>
      <c r="K516" s="645"/>
      <c r="L516" s="637"/>
      <c r="M516" s="637"/>
      <c r="N516" s="637"/>
      <c r="O516" s="637"/>
      <c r="P516" s="637"/>
      <c r="Q516" s="637"/>
      <c r="R516" s="637"/>
      <c r="S516" s="637"/>
      <c r="T516" s="637"/>
      <c r="U516" s="637"/>
      <c r="V516" s="637"/>
      <c r="W516" s="637"/>
    </row>
    <row r="517" spans="1:23">
      <c r="A517"/>
      <c r="B517"/>
      <c r="C517" s="729">
        <v>523760</v>
      </c>
      <c r="D517" s="780" t="s">
        <v>2835</v>
      </c>
      <c r="E517" s="837">
        <v>0</v>
      </c>
      <c r="F517" s="837">
        <v>5.85</v>
      </c>
      <c r="G517" s="1189">
        <v>0</v>
      </c>
      <c r="H517"/>
      <c r="I517" s="637"/>
      <c r="J517" s="645"/>
      <c r="K517" s="645"/>
      <c r="L517" s="637"/>
      <c r="M517" s="637"/>
      <c r="N517" s="637"/>
      <c r="O517" s="637"/>
      <c r="P517" s="637"/>
      <c r="Q517" s="637"/>
      <c r="R517" s="637"/>
      <c r="S517" s="637"/>
      <c r="T517" s="637"/>
      <c r="U517" s="637"/>
      <c r="V517" s="637"/>
      <c r="W517" s="637"/>
    </row>
    <row r="518" spans="1:23">
      <c r="A518"/>
      <c r="B518"/>
      <c r="C518" s="729">
        <v>523800</v>
      </c>
      <c r="D518" s="780" t="s">
        <v>67</v>
      </c>
      <c r="E518" s="837">
        <v>1000</v>
      </c>
      <c r="F518" s="837">
        <v>115.17</v>
      </c>
      <c r="G518" s="1189">
        <v>1000</v>
      </c>
      <c r="H518"/>
      <c r="I518" s="637"/>
      <c r="J518" s="645"/>
      <c r="K518" s="645"/>
      <c r="L518" s="637"/>
      <c r="M518" s="637"/>
      <c r="N518" s="637"/>
      <c r="O518" s="637"/>
      <c r="P518" s="637"/>
      <c r="Q518" s="637"/>
      <c r="R518" s="637"/>
      <c r="S518" s="637"/>
      <c r="T518" s="637"/>
      <c r="U518" s="637"/>
      <c r="V518" s="637"/>
      <c r="W518" s="637"/>
    </row>
    <row r="519" spans="1:23">
      <c r="A519"/>
      <c r="B519"/>
      <c r="C519" s="729">
        <v>524840</v>
      </c>
      <c r="D519" s="780" t="s">
        <v>69</v>
      </c>
      <c r="E519" s="837">
        <v>500</v>
      </c>
      <c r="F519" s="837">
        <v>0</v>
      </c>
      <c r="G519" s="1189">
        <v>500</v>
      </c>
      <c r="H519"/>
      <c r="I519" s="637"/>
      <c r="J519" s="645"/>
      <c r="K519" s="645"/>
      <c r="L519" s="637"/>
      <c r="M519" s="637"/>
      <c r="N519" s="637"/>
      <c r="O519" s="637"/>
      <c r="P519" s="637"/>
      <c r="Q519" s="637"/>
      <c r="R519" s="637"/>
      <c r="S519" s="637"/>
      <c r="T519" s="637"/>
      <c r="U519" s="637"/>
      <c r="V519" s="637"/>
      <c r="W519" s="637"/>
    </row>
    <row r="520" spans="1:23">
      <c r="A520"/>
      <c r="B520"/>
      <c r="C520" s="729">
        <v>525060</v>
      </c>
      <c r="D520" s="780" t="s">
        <v>96</v>
      </c>
      <c r="E520" s="837">
        <v>0</v>
      </c>
      <c r="F520" s="837">
        <v>0</v>
      </c>
      <c r="G520" s="1189">
        <v>0</v>
      </c>
      <c r="H520"/>
      <c r="I520" s="637"/>
      <c r="J520" s="645"/>
      <c r="K520" s="645"/>
      <c r="L520" s="637"/>
      <c r="M520" s="637"/>
      <c r="N520" s="637"/>
      <c r="O520" s="637"/>
      <c r="P520" s="637"/>
      <c r="Q520" s="637"/>
      <c r="R520" s="637"/>
      <c r="S520" s="637"/>
      <c r="T520" s="637"/>
      <c r="U520" s="637"/>
      <c r="V520" s="637"/>
      <c r="W520" s="637"/>
    </row>
    <row r="521" spans="1:23">
      <c r="A521"/>
      <c r="B521"/>
      <c r="C521" s="729">
        <v>525520</v>
      </c>
      <c r="D521" s="780" t="s">
        <v>197</v>
      </c>
      <c r="E521" s="837">
        <v>2000</v>
      </c>
      <c r="F521" s="837">
        <v>468.25</v>
      </c>
      <c r="G521" s="1189">
        <v>2000</v>
      </c>
      <c r="H521"/>
      <c r="I521" s="637"/>
      <c r="J521" s="645"/>
      <c r="K521" s="645"/>
      <c r="L521" s="637"/>
      <c r="M521" s="637"/>
      <c r="N521" s="637"/>
      <c r="O521" s="637"/>
      <c r="P521" s="637"/>
      <c r="Q521" s="637"/>
      <c r="R521" s="637"/>
      <c r="S521" s="637"/>
      <c r="T521" s="637"/>
      <c r="U521" s="637"/>
      <c r="V521" s="637"/>
      <c r="W521" s="637"/>
    </row>
    <row r="522" spans="1:23">
      <c r="A522"/>
      <c r="B522"/>
      <c r="C522" s="729">
        <v>526960</v>
      </c>
      <c r="D522" s="780" t="s">
        <v>97</v>
      </c>
      <c r="E522" s="837">
        <v>2000</v>
      </c>
      <c r="F522" s="837">
        <v>0</v>
      </c>
      <c r="G522" s="1189">
        <v>1500</v>
      </c>
      <c r="H522"/>
      <c r="I522" s="637"/>
      <c r="J522" s="645"/>
      <c r="K522" s="645"/>
      <c r="L522" s="637"/>
      <c r="M522" s="637"/>
      <c r="N522" s="637"/>
      <c r="O522" s="637"/>
      <c r="P522" s="637"/>
      <c r="Q522" s="637"/>
      <c r="R522" s="637"/>
      <c r="S522" s="637"/>
      <c r="T522" s="637"/>
      <c r="U522" s="637"/>
      <c r="V522" s="637"/>
      <c r="W522" s="637"/>
    </row>
    <row r="523" spans="1:23">
      <c r="A523"/>
      <c r="B523"/>
      <c r="C523" s="729">
        <v>527680</v>
      </c>
      <c r="D523" s="780" t="s">
        <v>74</v>
      </c>
      <c r="E523" s="837">
        <v>1500</v>
      </c>
      <c r="F523" s="837">
        <v>87.03</v>
      </c>
      <c r="G523" s="1189">
        <v>1500</v>
      </c>
      <c r="H523"/>
      <c r="I523" s="637"/>
      <c r="J523" s="645"/>
      <c r="K523" s="645"/>
      <c r="L523" s="637"/>
      <c r="M523" s="637"/>
      <c r="N523" s="637"/>
      <c r="O523" s="637"/>
      <c r="P523" s="637"/>
      <c r="Q523" s="637"/>
      <c r="R523" s="637"/>
      <c r="S523" s="637"/>
      <c r="T523" s="637"/>
      <c r="U523" s="637"/>
      <c r="V523" s="637"/>
      <c r="W523" s="637"/>
    </row>
    <row r="524" spans="1:23">
      <c r="A524"/>
      <c r="B524"/>
      <c r="C524" s="729">
        <v>527700</v>
      </c>
      <c r="D524" s="780" t="s">
        <v>124</v>
      </c>
      <c r="E524" s="837">
        <v>0</v>
      </c>
      <c r="F524" s="837">
        <v>2360.5100000000002</v>
      </c>
      <c r="G524" s="1189">
        <v>0</v>
      </c>
      <c r="H524"/>
      <c r="I524" s="637"/>
      <c r="J524" s="645"/>
      <c r="K524" s="645"/>
      <c r="L524" s="637"/>
      <c r="M524" s="637"/>
      <c r="N524" s="637"/>
      <c r="O524" s="637"/>
      <c r="P524" s="637"/>
      <c r="Q524" s="637"/>
      <c r="R524" s="637"/>
      <c r="S524" s="637"/>
      <c r="T524" s="637"/>
      <c r="U524" s="637"/>
      <c r="V524" s="637"/>
      <c r="W524" s="637"/>
    </row>
    <row r="525" spans="1:23">
      <c r="A525"/>
      <c r="B525"/>
      <c r="C525" s="729">
        <v>527780</v>
      </c>
      <c r="D525" s="780" t="s">
        <v>128</v>
      </c>
      <c r="E525" s="837">
        <v>38000</v>
      </c>
      <c r="F525" s="837">
        <v>2679.6400000000003</v>
      </c>
      <c r="G525" s="1189">
        <v>38000</v>
      </c>
      <c r="H525"/>
      <c r="I525" s="637"/>
      <c r="J525" s="645"/>
      <c r="K525" s="645"/>
      <c r="L525" s="637"/>
      <c r="M525" s="637"/>
      <c r="N525" s="637"/>
      <c r="O525" s="637"/>
      <c r="P525" s="637"/>
      <c r="Q525" s="637"/>
      <c r="R525" s="637"/>
      <c r="S525" s="637"/>
      <c r="T525" s="637"/>
      <c r="U525" s="637"/>
      <c r="V525" s="637"/>
      <c r="W525" s="637"/>
    </row>
    <row r="526" spans="1:23">
      <c r="A526"/>
      <c r="B526"/>
      <c r="C526" s="729">
        <v>527840</v>
      </c>
      <c r="D526" s="780" t="s">
        <v>75</v>
      </c>
      <c r="E526" s="837">
        <v>2000</v>
      </c>
      <c r="F526" s="837">
        <v>226.6</v>
      </c>
      <c r="G526" s="1189">
        <v>0</v>
      </c>
      <c r="H526"/>
      <c r="I526" s="637"/>
      <c r="J526" s="645"/>
      <c r="K526" s="645"/>
      <c r="L526" s="637"/>
      <c r="M526" s="637"/>
      <c r="N526" s="637"/>
      <c r="O526" s="637"/>
      <c r="P526" s="637"/>
      <c r="Q526" s="637"/>
      <c r="R526" s="637"/>
      <c r="S526" s="637"/>
      <c r="T526" s="637"/>
      <c r="U526" s="637"/>
      <c r="V526" s="637"/>
      <c r="W526" s="637"/>
    </row>
    <row r="527" spans="1:23">
      <c r="A527"/>
      <c r="B527"/>
      <c r="C527" s="729">
        <v>528020</v>
      </c>
      <c r="D527" s="780" t="s">
        <v>152</v>
      </c>
      <c r="E527" s="837">
        <v>2000</v>
      </c>
      <c r="F527" s="837">
        <v>472.48</v>
      </c>
      <c r="G527" s="1189">
        <v>2000</v>
      </c>
      <c r="H527"/>
      <c r="I527" s="637"/>
      <c r="J527" s="645"/>
      <c r="K527" s="645"/>
      <c r="L527" s="637"/>
      <c r="M527" s="637"/>
      <c r="N527" s="637"/>
      <c r="O527" s="637"/>
      <c r="P527" s="637"/>
      <c r="Q527" s="637"/>
      <c r="R527" s="637"/>
      <c r="S527" s="637"/>
      <c r="T527" s="637"/>
      <c r="U527" s="637"/>
      <c r="V527" s="637"/>
      <c r="W527" s="637"/>
    </row>
    <row r="528" spans="1:23">
      <c r="A528"/>
      <c r="B528"/>
      <c r="C528" s="729">
        <v>529040</v>
      </c>
      <c r="D528" s="780" t="s">
        <v>82</v>
      </c>
      <c r="E528" s="837">
        <v>0</v>
      </c>
      <c r="F528" s="837">
        <v>391.42</v>
      </c>
      <c r="G528" s="1189">
        <v>0</v>
      </c>
      <c r="H528"/>
      <c r="I528" s="637"/>
      <c r="J528" s="645"/>
      <c r="K528" s="645"/>
      <c r="L528" s="637"/>
      <c r="M528" s="637"/>
      <c r="N528" s="637"/>
      <c r="O528" s="637"/>
      <c r="P528" s="637"/>
      <c r="Q528" s="637"/>
      <c r="R528" s="637"/>
      <c r="S528" s="637"/>
      <c r="T528" s="637"/>
      <c r="U528" s="637"/>
      <c r="V528" s="637"/>
      <c r="W528" s="637"/>
    </row>
    <row r="529" spans="1:23">
      <c r="A529"/>
      <c r="B529"/>
      <c r="C529" s="729">
        <v>529500</v>
      </c>
      <c r="D529" s="780" t="s">
        <v>100</v>
      </c>
      <c r="E529" s="837">
        <v>3500</v>
      </c>
      <c r="F529" s="837">
        <v>2666.95</v>
      </c>
      <c r="G529" s="1189">
        <v>3500</v>
      </c>
      <c r="H529"/>
      <c r="I529" s="637"/>
      <c r="J529" s="645"/>
      <c r="K529" s="645"/>
      <c r="L529" s="637"/>
      <c r="M529" s="637"/>
      <c r="N529" s="637"/>
      <c r="O529" s="637"/>
      <c r="P529" s="637"/>
      <c r="Q529" s="637"/>
      <c r="R529" s="637"/>
      <c r="S529" s="637"/>
      <c r="T529" s="637"/>
      <c r="U529" s="637"/>
      <c r="V529" s="637"/>
      <c r="W529" s="637"/>
    </row>
    <row r="530" spans="1:23">
      <c r="A530"/>
      <c r="B530"/>
      <c r="C530" s="729">
        <v>529510</v>
      </c>
      <c r="D530" s="780" t="s">
        <v>101</v>
      </c>
      <c r="E530" s="837">
        <v>750</v>
      </c>
      <c r="F530" s="837">
        <v>25</v>
      </c>
      <c r="G530" s="1189">
        <v>750</v>
      </c>
      <c r="H530"/>
      <c r="I530" s="637"/>
      <c r="J530" s="645"/>
      <c r="K530" s="645"/>
      <c r="L530" s="637"/>
      <c r="M530" s="637"/>
      <c r="N530" s="637"/>
      <c r="O530" s="637"/>
      <c r="P530" s="637"/>
      <c r="Q530" s="637"/>
      <c r="R530" s="637"/>
      <c r="S530" s="637"/>
      <c r="T530" s="637"/>
      <c r="U530" s="637"/>
      <c r="V530" s="637"/>
      <c r="W530" s="637"/>
    </row>
    <row r="531" spans="1:23">
      <c r="A531"/>
      <c r="B531"/>
      <c r="C531" s="729">
        <v>529520</v>
      </c>
      <c r="D531" s="780" t="s">
        <v>102</v>
      </c>
      <c r="E531" s="837">
        <v>3500</v>
      </c>
      <c r="F531" s="837">
        <v>1449.5</v>
      </c>
      <c r="G531" s="1189">
        <v>3500</v>
      </c>
      <c r="H531"/>
      <c r="I531" s="637"/>
      <c r="J531" s="645"/>
      <c r="K531" s="645"/>
      <c r="L531" s="637"/>
      <c r="M531" s="637"/>
      <c r="N531" s="637"/>
      <c r="O531" s="637"/>
      <c r="P531" s="637"/>
      <c r="Q531" s="637"/>
      <c r="R531" s="637"/>
      <c r="S531" s="637"/>
      <c r="T531" s="637"/>
      <c r="U531" s="637"/>
      <c r="V531" s="637"/>
      <c r="W531" s="637"/>
    </row>
    <row r="532" spans="1:23">
      <c r="A532"/>
      <c r="B532"/>
      <c r="C532" s="729">
        <v>529550</v>
      </c>
      <c r="D532" s="780" t="s">
        <v>103</v>
      </c>
      <c r="E532" s="837">
        <v>800</v>
      </c>
      <c r="F532" s="837">
        <v>495.35999999999996</v>
      </c>
      <c r="G532" s="1189">
        <v>800</v>
      </c>
      <c r="H532"/>
      <c r="I532" s="637"/>
      <c r="J532" s="645"/>
      <c r="K532" s="645"/>
      <c r="L532" s="637"/>
      <c r="M532" s="637"/>
      <c r="N532" s="637"/>
      <c r="O532" s="637"/>
      <c r="P532" s="637"/>
      <c r="Q532" s="637"/>
      <c r="R532" s="637"/>
      <c r="S532" s="637"/>
      <c r="T532" s="637"/>
      <c r="U532" s="637"/>
      <c r="V532" s="637"/>
      <c r="W532" s="637"/>
    </row>
    <row r="533" spans="1:23">
      <c r="A533"/>
      <c r="B533" s="527" t="s">
        <v>6627</v>
      </c>
      <c r="C533" s="527"/>
      <c r="D533" s="527"/>
      <c r="E533" s="997">
        <v>88150</v>
      </c>
      <c r="F533" s="997">
        <v>24729.039999999997</v>
      </c>
      <c r="G533" s="1189">
        <v>83350</v>
      </c>
      <c r="H533"/>
      <c r="I533" s="637"/>
      <c r="J533" s="645"/>
      <c r="K533" s="645"/>
      <c r="L533" s="637"/>
      <c r="M533" s="637"/>
      <c r="N533" s="637"/>
      <c r="O533" s="637"/>
      <c r="P533" s="637"/>
      <c r="Q533" s="637"/>
      <c r="R533" s="637"/>
      <c r="S533" s="637"/>
      <c r="T533" s="637"/>
      <c r="U533" s="637"/>
      <c r="V533" s="637"/>
      <c r="W533" s="637"/>
    </row>
    <row r="534" spans="1:23">
      <c r="A534"/>
      <c r="B534" t="s">
        <v>6628</v>
      </c>
      <c r="C534" s="729">
        <v>536760</v>
      </c>
      <c r="D534" s="780" t="s">
        <v>2872</v>
      </c>
      <c r="E534" s="837">
        <v>0</v>
      </c>
      <c r="F534" s="837">
        <v>557.12000000000012</v>
      </c>
      <c r="G534" s="1189">
        <v>0</v>
      </c>
      <c r="H534"/>
      <c r="I534" s="637"/>
      <c r="J534" s="645"/>
      <c r="K534" s="645"/>
      <c r="L534" s="637"/>
      <c r="M534" s="637"/>
      <c r="N534" s="637"/>
      <c r="O534" s="637"/>
      <c r="P534" s="637"/>
      <c r="Q534" s="637"/>
      <c r="R534" s="637"/>
      <c r="S534" s="637"/>
      <c r="T534" s="637"/>
      <c r="U534" s="637"/>
      <c r="V534" s="637"/>
      <c r="W534" s="637"/>
    </row>
    <row r="535" spans="1:23">
      <c r="A535"/>
      <c r="B535"/>
      <c r="C535" s="729">
        <v>537080</v>
      </c>
      <c r="D535" s="780" t="s">
        <v>84</v>
      </c>
      <c r="E535" s="837">
        <v>650</v>
      </c>
      <c r="F535" s="837">
        <v>1164</v>
      </c>
      <c r="G535" s="1189">
        <v>650</v>
      </c>
      <c r="H535"/>
      <c r="I535" s="637"/>
      <c r="J535" s="645"/>
      <c r="K535" s="645"/>
      <c r="L535" s="637"/>
      <c r="M535" s="637"/>
      <c r="N535" s="637"/>
      <c r="O535" s="637"/>
      <c r="P535" s="637"/>
      <c r="Q535" s="637"/>
      <c r="R535" s="637"/>
      <c r="S535" s="637"/>
      <c r="T535" s="637"/>
      <c r="U535" s="637"/>
      <c r="V535" s="637"/>
      <c r="W535" s="637"/>
    </row>
    <row r="536" spans="1:23">
      <c r="A536"/>
      <c r="B536" s="527" t="s">
        <v>6629</v>
      </c>
      <c r="C536" s="527"/>
      <c r="D536" s="527"/>
      <c r="E536" s="997">
        <v>650</v>
      </c>
      <c r="F536" s="997">
        <v>1721.1200000000001</v>
      </c>
      <c r="G536" s="1189">
        <v>650</v>
      </c>
      <c r="H536"/>
      <c r="I536" s="637"/>
      <c r="J536" s="645"/>
      <c r="K536" s="645"/>
      <c r="L536" s="637"/>
      <c r="M536" s="637"/>
      <c r="N536" s="637"/>
      <c r="O536" s="637"/>
      <c r="P536" s="637"/>
      <c r="Q536" s="637"/>
      <c r="R536" s="637"/>
      <c r="S536" s="637"/>
      <c r="T536" s="637"/>
      <c r="U536" s="637"/>
      <c r="V536" s="637"/>
      <c r="W536" s="637"/>
    </row>
    <row r="537" spans="1:23">
      <c r="A537" s="777" t="s">
        <v>6564</v>
      </c>
      <c r="B537" s="777"/>
      <c r="C537" s="777"/>
      <c r="D537" s="777"/>
      <c r="E537" s="838">
        <v>309825</v>
      </c>
      <c r="F537" s="838">
        <v>196338.15000000002</v>
      </c>
      <c r="G537" s="1188">
        <v>309813</v>
      </c>
      <c r="H537"/>
      <c r="I537" s="637"/>
      <c r="J537" s="645"/>
      <c r="K537" s="645"/>
      <c r="L537" s="637"/>
      <c r="M537" s="637"/>
      <c r="N537" s="637"/>
      <c r="O537" s="637"/>
      <c r="P537" s="637"/>
      <c r="Q537" s="637"/>
      <c r="R537" s="637"/>
      <c r="S537" s="637"/>
      <c r="T537" s="637"/>
      <c r="U537" s="637"/>
      <c r="V537" s="637"/>
      <c r="W537" s="637"/>
    </row>
    <row r="538" spans="1:23">
      <c r="A538" t="s">
        <v>447</v>
      </c>
      <c r="B538" t="s">
        <v>48</v>
      </c>
      <c r="C538" s="729">
        <v>510040</v>
      </c>
      <c r="D538" s="780" t="s">
        <v>461</v>
      </c>
      <c r="E538" s="837">
        <v>393804</v>
      </c>
      <c r="F538" s="837">
        <v>364137.08999999997</v>
      </c>
      <c r="G538" s="1189">
        <v>469298</v>
      </c>
      <c r="H538"/>
      <c r="I538" s="637"/>
      <c r="J538" s="645"/>
      <c r="K538" s="645"/>
      <c r="L538" s="637"/>
      <c r="M538" s="637"/>
      <c r="N538" s="637"/>
      <c r="O538" s="637"/>
      <c r="P538" s="637"/>
      <c r="Q538" s="637"/>
      <c r="R538" s="637"/>
      <c r="S538" s="637"/>
      <c r="T538" s="637"/>
      <c r="U538" s="637"/>
      <c r="V538" s="637"/>
      <c r="W538" s="637"/>
    </row>
    <row r="539" spans="1:23">
      <c r="A539"/>
      <c r="B539"/>
      <c r="C539" s="729">
        <v>510200</v>
      </c>
      <c r="D539" s="780" t="s">
        <v>462</v>
      </c>
      <c r="E539" s="837">
        <v>0</v>
      </c>
      <c r="F539" s="837">
        <v>9916.17</v>
      </c>
      <c r="G539" s="1189">
        <v>0</v>
      </c>
      <c r="H539"/>
      <c r="I539" s="637"/>
      <c r="J539" s="645"/>
      <c r="K539" s="645"/>
      <c r="L539" s="637"/>
      <c r="M539" s="637"/>
      <c r="N539" s="637"/>
      <c r="O539" s="637"/>
      <c r="P539" s="637"/>
      <c r="Q539" s="637"/>
      <c r="R539" s="637"/>
      <c r="S539" s="637"/>
      <c r="T539" s="637"/>
      <c r="U539" s="637"/>
      <c r="V539" s="637"/>
      <c r="W539" s="637"/>
    </row>
    <row r="540" spans="1:23">
      <c r="A540"/>
      <c r="B540"/>
      <c r="C540" s="729">
        <v>510280</v>
      </c>
      <c r="D540" s="780" t="s">
        <v>7161</v>
      </c>
      <c r="E540" s="837">
        <v>0</v>
      </c>
      <c r="F540" s="837">
        <v>20.5</v>
      </c>
      <c r="G540" s="1189">
        <v>0</v>
      </c>
      <c r="H540"/>
      <c r="I540" s="637"/>
      <c r="J540" s="645"/>
      <c r="K540" s="645"/>
      <c r="L540" s="637"/>
      <c r="M540" s="637"/>
      <c r="N540" s="637"/>
      <c r="O540" s="637"/>
      <c r="P540" s="637"/>
      <c r="Q540" s="637"/>
      <c r="R540" s="637"/>
      <c r="S540" s="637"/>
      <c r="T540" s="637"/>
      <c r="U540" s="637"/>
      <c r="V540" s="637"/>
      <c r="W540" s="637"/>
    </row>
    <row r="541" spans="1:23">
      <c r="A541"/>
      <c r="B541"/>
      <c r="C541" s="729">
        <v>510320</v>
      </c>
      <c r="D541" s="780" t="s">
        <v>463</v>
      </c>
      <c r="E541" s="837">
        <v>27394</v>
      </c>
      <c r="F541" s="837">
        <v>16141.28</v>
      </c>
      <c r="G541" s="1189">
        <v>0</v>
      </c>
      <c r="H541"/>
      <c r="I541" s="637"/>
      <c r="J541" s="645"/>
      <c r="K541" s="645"/>
      <c r="L541" s="637"/>
      <c r="M541" s="637"/>
      <c r="N541" s="637"/>
      <c r="O541" s="637"/>
      <c r="P541" s="637"/>
      <c r="Q541" s="637"/>
      <c r="R541" s="637"/>
      <c r="S541" s="637"/>
      <c r="T541" s="637"/>
      <c r="U541" s="637"/>
      <c r="V541" s="637"/>
      <c r="W541" s="637"/>
    </row>
    <row r="542" spans="1:23">
      <c r="A542"/>
      <c r="B542"/>
      <c r="C542" s="729">
        <v>510420</v>
      </c>
      <c r="D542" s="780" t="s">
        <v>464</v>
      </c>
      <c r="E542" s="837">
        <v>8800</v>
      </c>
      <c r="F542" s="837">
        <v>13364.400000000001</v>
      </c>
      <c r="G542" s="1189">
        <v>0</v>
      </c>
      <c r="H542"/>
      <c r="I542" s="637"/>
      <c r="J542" s="645"/>
      <c r="K542" s="645"/>
      <c r="L542" s="637"/>
      <c r="M542" s="637"/>
      <c r="N542" s="637"/>
      <c r="O542" s="637"/>
      <c r="P542" s="637"/>
      <c r="Q542" s="637"/>
      <c r="R542" s="637"/>
      <c r="S542" s="637"/>
      <c r="T542" s="637"/>
      <c r="U542" s="637"/>
      <c r="V542" s="637"/>
      <c r="W542" s="637"/>
    </row>
    <row r="543" spans="1:23">
      <c r="A543"/>
      <c r="B543"/>
      <c r="C543" s="729">
        <v>510520</v>
      </c>
      <c r="D543" s="780" t="s">
        <v>466</v>
      </c>
      <c r="E543" s="837">
        <v>0</v>
      </c>
      <c r="F543" s="837">
        <v>436</v>
      </c>
      <c r="G543" s="1189">
        <v>0</v>
      </c>
      <c r="H543"/>
      <c r="I543" s="637"/>
      <c r="J543" s="645"/>
      <c r="K543" s="645"/>
      <c r="L543" s="637"/>
      <c r="M543" s="637"/>
      <c r="N543" s="637"/>
      <c r="O543" s="637"/>
      <c r="P543" s="637"/>
      <c r="Q543" s="637"/>
      <c r="R543" s="637"/>
      <c r="S543" s="637"/>
      <c r="T543" s="637"/>
      <c r="U543" s="637"/>
      <c r="V543" s="637"/>
      <c r="W543" s="637"/>
    </row>
    <row r="544" spans="1:23">
      <c r="A544"/>
      <c r="B544"/>
      <c r="C544" s="729">
        <v>510620</v>
      </c>
      <c r="D544" s="780" t="s">
        <v>467</v>
      </c>
      <c r="E544" s="837">
        <v>5000</v>
      </c>
      <c r="F544" s="837">
        <v>3615.29</v>
      </c>
      <c r="G544" s="1189">
        <v>0</v>
      </c>
      <c r="H544"/>
      <c r="I544" s="637"/>
      <c r="J544" s="645"/>
      <c r="K544" s="645"/>
      <c r="L544" s="637"/>
      <c r="M544" s="637"/>
      <c r="N544" s="637"/>
      <c r="O544" s="637"/>
      <c r="P544" s="637"/>
      <c r="Q544" s="637"/>
      <c r="R544" s="637"/>
      <c r="S544" s="637"/>
      <c r="T544" s="637"/>
      <c r="U544" s="637"/>
      <c r="V544" s="637"/>
      <c r="W544" s="637"/>
    </row>
    <row r="545" spans="1:23">
      <c r="A545"/>
      <c r="B545"/>
      <c r="C545" s="729">
        <v>510700</v>
      </c>
      <c r="D545" s="780" t="s">
        <v>468</v>
      </c>
      <c r="E545" s="837">
        <v>8000</v>
      </c>
      <c r="F545" s="837">
        <v>5651.38</v>
      </c>
      <c r="G545" s="1189">
        <v>0</v>
      </c>
      <c r="H545"/>
      <c r="I545" s="637"/>
      <c r="J545" s="645"/>
      <c r="K545" s="645"/>
      <c r="L545" s="637"/>
      <c r="M545" s="637"/>
      <c r="N545" s="637"/>
      <c r="O545" s="637"/>
      <c r="P545" s="637"/>
      <c r="Q545" s="637"/>
      <c r="R545" s="637"/>
      <c r="S545" s="637"/>
      <c r="T545" s="637"/>
      <c r="U545" s="637"/>
      <c r="V545" s="637"/>
      <c r="W545" s="637"/>
    </row>
    <row r="546" spans="1:23">
      <c r="A546"/>
      <c r="B546"/>
      <c r="C546" s="729">
        <v>513000</v>
      </c>
      <c r="D546" s="780" t="s">
        <v>469</v>
      </c>
      <c r="E546" s="837">
        <v>44321</v>
      </c>
      <c r="F546" s="837">
        <v>36483.29</v>
      </c>
      <c r="G546" s="1189">
        <v>128731</v>
      </c>
      <c r="H546"/>
      <c r="I546" s="637"/>
      <c r="J546" s="645"/>
      <c r="K546" s="645"/>
      <c r="L546" s="637"/>
      <c r="M546" s="637"/>
      <c r="N546" s="637"/>
      <c r="O546" s="637"/>
      <c r="P546" s="637"/>
      <c r="Q546" s="637"/>
      <c r="R546" s="637"/>
      <c r="S546" s="637"/>
      <c r="T546" s="637"/>
      <c r="U546" s="637"/>
      <c r="V546" s="637"/>
      <c r="W546" s="637"/>
    </row>
    <row r="547" spans="1:23">
      <c r="A547"/>
      <c r="B547"/>
      <c r="C547" s="729">
        <v>513020</v>
      </c>
      <c r="D547" s="780" t="s">
        <v>470</v>
      </c>
      <c r="E547" s="837">
        <v>0</v>
      </c>
      <c r="F547" s="837">
        <v>685.58</v>
      </c>
      <c r="G547" s="1189">
        <v>0</v>
      </c>
      <c r="H547"/>
      <c r="I547" s="637"/>
      <c r="J547" s="645"/>
      <c r="K547" s="645"/>
      <c r="L547" s="637"/>
      <c r="M547" s="637"/>
      <c r="N547" s="637"/>
      <c r="O547" s="637"/>
      <c r="P547" s="637"/>
      <c r="Q547" s="637"/>
      <c r="R547" s="637"/>
      <c r="S547" s="637"/>
      <c r="T547" s="637"/>
      <c r="U547" s="637"/>
      <c r="V547" s="637"/>
      <c r="W547" s="637"/>
    </row>
    <row r="548" spans="1:23">
      <c r="A548"/>
      <c r="B548"/>
      <c r="C548" s="729">
        <v>513120</v>
      </c>
      <c r="D548" s="780" t="s">
        <v>471</v>
      </c>
      <c r="E548" s="837">
        <v>24414</v>
      </c>
      <c r="F548" s="837">
        <v>24742.61</v>
      </c>
      <c r="G548" s="1189">
        <v>29097</v>
      </c>
      <c r="H548"/>
      <c r="I548" s="637"/>
      <c r="J548" s="645"/>
      <c r="K548" s="645"/>
      <c r="L548" s="637"/>
      <c r="M548" s="637"/>
      <c r="N548" s="637"/>
      <c r="O548" s="637"/>
      <c r="P548" s="637"/>
      <c r="Q548" s="637"/>
      <c r="R548" s="637"/>
      <c r="S548" s="637"/>
      <c r="T548" s="637"/>
      <c r="U548" s="637"/>
      <c r="V548" s="637"/>
      <c r="W548" s="637"/>
    </row>
    <row r="549" spans="1:23">
      <c r="A549"/>
      <c r="B549"/>
      <c r="C549" s="729">
        <v>513140</v>
      </c>
      <c r="D549" s="780" t="s">
        <v>472</v>
      </c>
      <c r="E549" s="837">
        <v>5710</v>
      </c>
      <c r="F549" s="837">
        <v>5973.81</v>
      </c>
      <c r="G549" s="1189">
        <v>6804</v>
      </c>
      <c r="H549"/>
      <c r="I549" s="637"/>
      <c r="J549" s="645"/>
      <c r="K549" s="645"/>
      <c r="L549" s="637"/>
      <c r="M549" s="637"/>
      <c r="N549" s="637"/>
      <c r="O549" s="637"/>
      <c r="P549" s="637"/>
      <c r="Q549" s="637"/>
      <c r="R549" s="637"/>
      <c r="S549" s="637"/>
      <c r="T549" s="637"/>
      <c r="U549" s="637"/>
      <c r="V549" s="637"/>
      <c r="W549" s="637"/>
    </row>
    <row r="550" spans="1:23">
      <c r="A550"/>
      <c r="B550"/>
      <c r="C550" s="729">
        <v>515040</v>
      </c>
      <c r="D550" s="780" t="s">
        <v>473</v>
      </c>
      <c r="E550" s="837">
        <v>58140</v>
      </c>
      <c r="F550" s="837">
        <v>87531.890000000014</v>
      </c>
      <c r="G550" s="1189">
        <v>75912</v>
      </c>
      <c r="H550"/>
      <c r="I550" s="637"/>
      <c r="J550" s="645"/>
      <c r="K550" s="645"/>
      <c r="L550" s="637"/>
      <c r="M550" s="637"/>
      <c r="N550" s="637"/>
      <c r="O550" s="637"/>
      <c r="P550" s="637"/>
      <c r="Q550" s="637"/>
      <c r="R550" s="637"/>
      <c r="S550" s="637"/>
      <c r="T550" s="637"/>
      <c r="U550" s="637"/>
      <c r="V550" s="637"/>
      <c r="W550" s="637"/>
    </row>
    <row r="551" spans="1:23">
      <c r="A551"/>
      <c r="B551"/>
      <c r="C551" s="729">
        <v>515100</v>
      </c>
      <c r="D551" s="780" t="s">
        <v>474</v>
      </c>
      <c r="E551" s="837">
        <v>528</v>
      </c>
      <c r="F551" s="837">
        <v>453.42</v>
      </c>
      <c r="G551" s="1189">
        <v>594</v>
      </c>
      <c r="H551"/>
      <c r="I551" s="637"/>
      <c r="J551" s="645"/>
      <c r="K551" s="645"/>
      <c r="L551" s="637"/>
      <c r="M551" s="637"/>
      <c r="N551" s="637"/>
      <c r="O551" s="637"/>
      <c r="P551" s="637"/>
      <c r="Q551" s="637"/>
      <c r="R551" s="637"/>
      <c r="S551" s="637"/>
      <c r="T551" s="637"/>
      <c r="U551" s="637"/>
      <c r="V551" s="637"/>
      <c r="W551" s="637"/>
    </row>
    <row r="552" spans="1:23">
      <c r="A552"/>
      <c r="B552"/>
      <c r="C552" s="729">
        <v>515120</v>
      </c>
      <c r="D552" s="780" t="s">
        <v>475</v>
      </c>
      <c r="E552" s="837">
        <v>1279</v>
      </c>
      <c r="F552" s="837">
        <v>1198.8999999999999</v>
      </c>
      <c r="G552" s="1189">
        <v>1525</v>
      </c>
      <c r="H552"/>
      <c r="I552" s="637"/>
      <c r="J552" s="645"/>
      <c r="K552" s="645"/>
      <c r="L552" s="637"/>
      <c r="M552" s="637"/>
      <c r="N552" s="637"/>
      <c r="O552" s="637"/>
      <c r="P552" s="637"/>
      <c r="Q552" s="637"/>
      <c r="R552" s="637"/>
      <c r="S552" s="637"/>
      <c r="T552" s="637"/>
      <c r="U552" s="637"/>
      <c r="V552" s="637"/>
      <c r="W552" s="637"/>
    </row>
    <row r="553" spans="1:23">
      <c r="A553"/>
      <c r="B553"/>
      <c r="C553" s="729">
        <v>515260</v>
      </c>
      <c r="D553" s="780" t="s">
        <v>479</v>
      </c>
      <c r="E553" s="837">
        <v>1182</v>
      </c>
      <c r="F553" s="837">
        <v>1048.02</v>
      </c>
      <c r="G553" s="1189">
        <v>1112</v>
      </c>
      <c r="H553"/>
      <c r="I553" s="637"/>
      <c r="J553" s="645"/>
      <c r="K553" s="645"/>
      <c r="L553" s="637"/>
      <c r="M553" s="637"/>
      <c r="N553" s="637"/>
      <c r="O553" s="637"/>
      <c r="P553" s="637"/>
      <c r="Q553" s="637"/>
      <c r="R553" s="637"/>
      <c r="S553" s="637"/>
      <c r="T553" s="637"/>
      <c r="U553" s="637"/>
      <c r="V553" s="637"/>
      <c r="W553" s="637"/>
    </row>
    <row r="554" spans="1:23">
      <c r="A554"/>
      <c r="B554"/>
      <c r="C554" s="729">
        <v>518020</v>
      </c>
      <c r="D554" s="780" t="s">
        <v>482</v>
      </c>
      <c r="E554" s="837">
        <v>0</v>
      </c>
      <c r="F554" s="837">
        <v>10</v>
      </c>
      <c r="G554" s="1189">
        <v>0</v>
      </c>
      <c r="H554"/>
      <c r="I554" s="637"/>
      <c r="J554" s="645"/>
      <c r="K554" s="645"/>
      <c r="L554" s="637"/>
      <c r="M554" s="637"/>
      <c r="N554" s="637"/>
      <c r="O554" s="637"/>
      <c r="P554" s="637"/>
      <c r="Q554" s="637"/>
      <c r="R554" s="637"/>
      <c r="S554" s="637"/>
      <c r="T554" s="637"/>
      <c r="U554" s="637"/>
      <c r="V554" s="637"/>
      <c r="W554" s="637"/>
    </row>
    <row r="555" spans="1:23">
      <c r="A555"/>
      <c r="B555"/>
      <c r="C555" s="729">
        <v>518140</v>
      </c>
      <c r="D555" s="780" t="s">
        <v>484</v>
      </c>
      <c r="E555" s="837">
        <v>168</v>
      </c>
      <c r="F555" s="837">
        <v>151.60999999999999</v>
      </c>
      <c r="G555" s="1189">
        <v>189</v>
      </c>
      <c r="H555"/>
      <c r="I555" s="637"/>
      <c r="J555" s="645"/>
      <c r="K555" s="645"/>
      <c r="L555" s="637"/>
      <c r="M555" s="637"/>
      <c r="N555" s="637"/>
      <c r="O555" s="637"/>
      <c r="P555" s="637"/>
      <c r="Q555" s="637"/>
      <c r="R555" s="637"/>
      <c r="S555" s="637"/>
      <c r="T555" s="637"/>
      <c r="U555" s="637"/>
      <c r="V555" s="637"/>
      <c r="W555" s="637"/>
    </row>
    <row r="556" spans="1:23">
      <c r="A556"/>
      <c r="B556"/>
      <c r="C556" s="729">
        <v>518180</v>
      </c>
      <c r="D556" s="780" t="s">
        <v>1815</v>
      </c>
      <c r="E556" s="837">
        <v>0</v>
      </c>
      <c r="F556" s="837">
        <v>-2.61</v>
      </c>
      <c r="G556" s="1189">
        <v>0</v>
      </c>
      <c r="H556"/>
      <c r="I556" s="637"/>
      <c r="J556" s="645"/>
      <c r="K556" s="645"/>
      <c r="L556" s="637"/>
      <c r="M556" s="637"/>
      <c r="N556" s="637"/>
      <c r="O556" s="637"/>
      <c r="P556" s="637"/>
      <c r="Q556" s="637"/>
      <c r="R556" s="637"/>
      <c r="S556" s="637"/>
      <c r="T556" s="637"/>
      <c r="U556" s="637"/>
      <c r="V556" s="637"/>
      <c r="W556" s="637"/>
    </row>
    <row r="557" spans="1:23">
      <c r="A557"/>
      <c r="B557" s="527" t="s">
        <v>6625</v>
      </c>
      <c r="C557" s="527"/>
      <c r="D557" s="527"/>
      <c r="E557" s="997">
        <v>578740</v>
      </c>
      <c r="F557" s="997">
        <v>571558.63000000012</v>
      </c>
      <c r="G557" s="1189">
        <v>713262</v>
      </c>
      <c r="H557"/>
      <c r="I557" s="637"/>
      <c r="J557" s="645"/>
      <c r="K557" s="645"/>
      <c r="L557" s="637"/>
      <c r="M557" s="637"/>
      <c r="N557" s="637"/>
      <c r="O557" s="637"/>
      <c r="P557" s="637"/>
      <c r="Q557" s="637"/>
      <c r="R557" s="637"/>
      <c r="S557" s="637"/>
      <c r="T557" s="637"/>
      <c r="U557" s="637"/>
      <c r="V557" s="637"/>
      <c r="W557" s="637"/>
    </row>
    <row r="558" spans="1:23">
      <c r="A558"/>
      <c r="B558" t="s">
        <v>6626</v>
      </c>
      <c r="C558" s="729">
        <v>520010</v>
      </c>
      <c r="D558" s="780" t="s">
        <v>119</v>
      </c>
      <c r="E558" s="837">
        <v>1500</v>
      </c>
      <c r="F558" s="837">
        <v>1758.45</v>
      </c>
      <c r="G558" s="1189">
        <v>2500</v>
      </c>
      <c r="H558"/>
      <c r="I558" s="637"/>
      <c r="J558" s="645"/>
      <c r="K558" s="645"/>
      <c r="L558" s="637"/>
      <c r="M558" s="637"/>
      <c r="N558" s="637"/>
      <c r="O558" s="637"/>
      <c r="P558" s="637"/>
      <c r="Q558" s="637"/>
      <c r="R558" s="637"/>
      <c r="S558" s="637"/>
      <c r="T558" s="637"/>
      <c r="U558" s="637"/>
      <c r="V558" s="637"/>
      <c r="W558" s="637"/>
    </row>
    <row r="559" spans="1:23">
      <c r="A559"/>
      <c r="B559"/>
      <c r="C559" s="729">
        <v>520015</v>
      </c>
      <c r="D559" s="780" t="s">
        <v>485</v>
      </c>
      <c r="E559" s="837">
        <v>2000</v>
      </c>
      <c r="F559" s="837">
        <v>3444.8900000000003</v>
      </c>
      <c r="G559" s="1189">
        <v>6000</v>
      </c>
      <c r="H559"/>
      <c r="I559" s="637"/>
      <c r="J559" s="645"/>
      <c r="K559" s="645"/>
      <c r="L559" s="637"/>
      <c r="M559" s="637"/>
      <c r="N559" s="637"/>
      <c r="O559" s="637"/>
      <c r="P559" s="637"/>
      <c r="Q559" s="637"/>
      <c r="R559" s="637"/>
      <c r="S559" s="637"/>
      <c r="T559" s="637"/>
      <c r="U559" s="637"/>
      <c r="V559" s="637"/>
      <c r="W559" s="637"/>
    </row>
    <row r="560" spans="1:23">
      <c r="A560"/>
      <c r="B560"/>
      <c r="C560" s="729">
        <v>520020</v>
      </c>
      <c r="D560" s="780" t="s">
        <v>86</v>
      </c>
      <c r="E560" s="837">
        <v>13000</v>
      </c>
      <c r="F560" s="837">
        <v>26732.089999999997</v>
      </c>
      <c r="G560" s="1189">
        <v>15000</v>
      </c>
      <c r="H560"/>
      <c r="I560" s="637"/>
      <c r="J560" s="645"/>
      <c r="K560" s="645"/>
      <c r="L560" s="637"/>
      <c r="M560" s="637"/>
      <c r="N560" s="637"/>
      <c r="O560" s="637"/>
      <c r="P560" s="637"/>
      <c r="Q560" s="637"/>
      <c r="R560" s="637"/>
      <c r="S560" s="637"/>
      <c r="T560" s="637"/>
      <c r="U560" s="637"/>
      <c r="V560" s="637"/>
      <c r="W560" s="637"/>
    </row>
    <row r="561" spans="1:23">
      <c r="A561"/>
      <c r="B561"/>
      <c r="C561" s="729">
        <v>520115</v>
      </c>
      <c r="D561" s="780" t="s">
        <v>49</v>
      </c>
      <c r="E561" s="837">
        <v>3100</v>
      </c>
      <c r="F561" s="837">
        <v>6583.2799999999988</v>
      </c>
      <c r="G561" s="1189">
        <v>3100</v>
      </c>
      <c r="H561"/>
      <c r="I561" s="637"/>
      <c r="J561" s="645"/>
      <c r="K561" s="645"/>
      <c r="L561" s="637"/>
      <c r="M561" s="637"/>
      <c r="N561" s="637"/>
      <c r="O561" s="637"/>
      <c r="P561" s="637"/>
      <c r="Q561" s="637"/>
      <c r="R561" s="637"/>
      <c r="S561" s="637"/>
      <c r="T561" s="637"/>
      <c r="U561" s="637"/>
      <c r="V561" s="637"/>
      <c r="W561" s="637"/>
    </row>
    <row r="562" spans="1:23">
      <c r="A562"/>
      <c r="B562"/>
      <c r="C562" s="729">
        <v>520220</v>
      </c>
      <c r="D562" s="780" t="s">
        <v>1792</v>
      </c>
      <c r="E562" s="837">
        <v>7500</v>
      </c>
      <c r="F562" s="837">
        <v>0</v>
      </c>
      <c r="G562" s="1189">
        <v>7500</v>
      </c>
      <c r="H562"/>
      <c r="I562" s="637"/>
      <c r="J562" s="645"/>
      <c r="K562" s="645"/>
      <c r="L562" s="637"/>
      <c r="M562" s="637"/>
      <c r="N562" s="637"/>
      <c r="O562" s="637"/>
      <c r="P562" s="637"/>
      <c r="Q562" s="637"/>
      <c r="R562" s="637"/>
      <c r="S562" s="637"/>
      <c r="T562" s="637"/>
      <c r="U562" s="637"/>
      <c r="V562" s="637"/>
      <c r="W562" s="637"/>
    </row>
    <row r="563" spans="1:23">
      <c r="A563"/>
      <c r="B563"/>
      <c r="C563" s="729">
        <v>520230</v>
      </c>
      <c r="D563" s="780" t="s">
        <v>50</v>
      </c>
      <c r="E563" s="837">
        <v>6000</v>
      </c>
      <c r="F563" s="837">
        <v>6803.19</v>
      </c>
      <c r="G563" s="1189">
        <v>6000</v>
      </c>
      <c r="H563"/>
      <c r="I563" s="637"/>
      <c r="J563" s="645"/>
      <c r="K563" s="645"/>
      <c r="L563" s="637"/>
      <c r="M563" s="637"/>
      <c r="N563" s="637"/>
      <c r="O563" s="637"/>
      <c r="P563" s="637"/>
      <c r="Q563" s="637"/>
      <c r="R563" s="637"/>
      <c r="S563" s="637"/>
      <c r="T563" s="637"/>
      <c r="U563" s="637"/>
      <c r="V563" s="637"/>
      <c r="W563" s="637"/>
    </row>
    <row r="564" spans="1:23">
      <c r="A564"/>
      <c r="B564"/>
      <c r="C564" s="729">
        <v>520320</v>
      </c>
      <c r="D564" s="780" t="s">
        <v>51</v>
      </c>
      <c r="E564" s="837">
        <v>5000</v>
      </c>
      <c r="F564" s="837">
        <v>4720.2</v>
      </c>
      <c r="G564" s="1189">
        <v>5000</v>
      </c>
      <c r="H564"/>
      <c r="I564" s="637"/>
      <c r="J564" s="645"/>
      <c r="K564" s="645"/>
      <c r="L564" s="637"/>
      <c r="M564" s="637"/>
      <c r="N564" s="637"/>
      <c r="O564" s="637"/>
      <c r="P564" s="637"/>
      <c r="Q564" s="637"/>
      <c r="R564" s="637"/>
      <c r="S564" s="637"/>
      <c r="T564" s="637"/>
      <c r="U564" s="637"/>
      <c r="V564" s="637"/>
      <c r="W564" s="637"/>
    </row>
    <row r="565" spans="1:23">
      <c r="A565"/>
      <c r="B565"/>
      <c r="C565" s="729">
        <v>520330</v>
      </c>
      <c r="D565" s="780" t="s">
        <v>52</v>
      </c>
      <c r="E565" s="837">
        <v>5000</v>
      </c>
      <c r="F565" s="837">
        <v>4652.7499999999991</v>
      </c>
      <c r="G565" s="1189">
        <v>5000</v>
      </c>
      <c r="H565"/>
      <c r="I565" s="637"/>
      <c r="J565" s="645"/>
      <c r="K565" s="645"/>
      <c r="L565" s="637"/>
      <c r="M565" s="637"/>
      <c r="N565" s="637"/>
      <c r="O565" s="637"/>
      <c r="P565" s="637"/>
      <c r="Q565" s="637"/>
      <c r="R565" s="637"/>
      <c r="S565" s="637"/>
      <c r="T565" s="637"/>
      <c r="U565" s="637"/>
      <c r="V565" s="637"/>
      <c r="W565" s="637"/>
    </row>
    <row r="566" spans="1:23">
      <c r="A566"/>
      <c r="B566"/>
      <c r="C566" s="729">
        <v>520360</v>
      </c>
      <c r="D566" s="780" t="s">
        <v>2917</v>
      </c>
      <c r="E566" s="837">
        <v>0</v>
      </c>
      <c r="F566" s="837">
        <v>6567.84</v>
      </c>
      <c r="G566" s="1189">
        <v>0</v>
      </c>
      <c r="H566"/>
      <c r="I566" s="637"/>
      <c r="J566" s="645"/>
      <c r="K566" s="645"/>
      <c r="L566" s="637"/>
      <c r="M566" s="637"/>
      <c r="N566" s="637"/>
      <c r="O566" s="637"/>
      <c r="P566" s="637"/>
      <c r="Q566" s="637"/>
      <c r="R566" s="637"/>
      <c r="S566" s="637"/>
      <c r="T566" s="637"/>
      <c r="U566" s="637"/>
      <c r="V566" s="637"/>
      <c r="W566" s="637"/>
    </row>
    <row r="567" spans="1:23">
      <c r="A567"/>
      <c r="B567"/>
      <c r="C567" s="729">
        <v>520705</v>
      </c>
      <c r="D567" s="780" t="s">
        <v>53</v>
      </c>
      <c r="E567" s="837">
        <v>0</v>
      </c>
      <c r="F567" s="837">
        <v>79.03</v>
      </c>
      <c r="G567" s="1189">
        <v>0</v>
      </c>
      <c r="H567"/>
      <c r="I567" s="637"/>
      <c r="J567" s="645"/>
      <c r="K567" s="645"/>
      <c r="L567" s="637"/>
      <c r="M567" s="637"/>
      <c r="N567" s="637"/>
      <c r="O567" s="637"/>
      <c r="P567" s="637"/>
      <c r="Q567" s="637"/>
      <c r="R567" s="637"/>
      <c r="S567" s="637"/>
      <c r="T567" s="637"/>
      <c r="U567" s="637"/>
      <c r="V567" s="637"/>
      <c r="W567" s="637"/>
    </row>
    <row r="568" spans="1:23">
      <c r="A568"/>
      <c r="B568"/>
      <c r="C568" s="729">
        <v>520800</v>
      </c>
      <c r="D568" s="780" t="s">
        <v>54</v>
      </c>
      <c r="E568" s="837">
        <v>30000</v>
      </c>
      <c r="F568" s="837">
        <v>28240.699999999997</v>
      </c>
      <c r="G568" s="1189">
        <v>35000</v>
      </c>
      <c r="H568"/>
      <c r="I568" s="637"/>
      <c r="J568" s="645"/>
      <c r="K568" s="645"/>
      <c r="L568" s="637"/>
      <c r="M568" s="637"/>
      <c r="N568" s="637"/>
      <c r="O568" s="637"/>
      <c r="P568" s="637"/>
      <c r="Q568" s="637"/>
      <c r="R568" s="637"/>
      <c r="S568" s="637"/>
      <c r="T568" s="637"/>
      <c r="U568" s="637"/>
      <c r="V568" s="637"/>
      <c r="W568" s="637"/>
    </row>
    <row r="569" spans="1:23">
      <c r="A569"/>
      <c r="B569"/>
      <c r="C569" s="729">
        <v>520805</v>
      </c>
      <c r="D569" s="780" t="s">
        <v>488</v>
      </c>
      <c r="E569" s="837">
        <v>6000</v>
      </c>
      <c r="F569" s="837">
        <v>1905.1100000000001</v>
      </c>
      <c r="G569" s="1189">
        <v>6000</v>
      </c>
      <c r="H569"/>
      <c r="I569" s="637"/>
      <c r="J569" s="645"/>
      <c r="K569" s="645"/>
      <c r="L569" s="637"/>
      <c r="M569" s="637"/>
      <c r="N569" s="637"/>
      <c r="O569" s="637"/>
      <c r="P569" s="637"/>
      <c r="Q569" s="637"/>
      <c r="R569" s="637"/>
      <c r="S569" s="637"/>
      <c r="T569" s="637"/>
      <c r="U569" s="637"/>
      <c r="V569" s="637"/>
      <c r="W569" s="637"/>
    </row>
    <row r="570" spans="1:23">
      <c r="A570"/>
      <c r="B570"/>
      <c r="C570" s="729">
        <v>520815</v>
      </c>
      <c r="D570" s="780" t="s">
        <v>489</v>
      </c>
      <c r="E570" s="837">
        <v>0</v>
      </c>
      <c r="F570" s="837">
        <v>26</v>
      </c>
      <c r="G570" s="1189">
        <v>0</v>
      </c>
      <c r="H570"/>
      <c r="I570" s="637"/>
      <c r="J570" s="645"/>
      <c r="K570" s="645"/>
      <c r="L570" s="637"/>
      <c r="M570" s="637"/>
      <c r="N570" s="637"/>
      <c r="O570" s="637"/>
      <c r="P570" s="637"/>
      <c r="Q570" s="637"/>
      <c r="R570" s="637"/>
      <c r="S570" s="637"/>
      <c r="T570" s="637"/>
      <c r="U570" s="637"/>
      <c r="V570" s="637"/>
      <c r="W570" s="637"/>
    </row>
    <row r="571" spans="1:23">
      <c r="A571"/>
      <c r="B571"/>
      <c r="C571" s="729">
        <v>520825</v>
      </c>
      <c r="D571" s="780" t="s">
        <v>88</v>
      </c>
      <c r="E571" s="837">
        <v>0</v>
      </c>
      <c r="F571" s="837">
        <v>0</v>
      </c>
      <c r="G571" s="1189">
        <v>0</v>
      </c>
      <c r="H571"/>
      <c r="I571" s="637"/>
      <c r="J571" s="645"/>
      <c r="K571" s="645"/>
      <c r="L571" s="637"/>
      <c r="M571" s="637"/>
      <c r="N571" s="637"/>
      <c r="O571" s="637"/>
      <c r="P571" s="637"/>
      <c r="Q571" s="637"/>
      <c r="R571" s="637"/>
      <c r="S571" s="637"/>
      <c r="T571" s="637"/>
      <c r="U571" s="637"/>
      <c r="V571" s="637"/>
      <c r="W571" s="637"/>
    </row>
    <row r="572" spans="1:23">
      <c r="A572"/>
      <c r="B572"/>
      <c r="C572" s="729">
        <v>520830</v>
      </c>
      <c r="D572" s="780" t="s">
        <v>490</v>
      </c>
      <c r="E572" s="837">
        <v>10000</v>
      </c>
      <c r="F572" s="837">
        <v>9725.16</v>
      </c>
      <c r="G572" s="1189">
        <v>11500</v>
      </c>
      <c r="H572"/>
      <c r="I572" s="637"/>
      <c r="J572" s="645"/>
      <c r="K572" s="645"/>
      <c r="L572" s="637"/>
      <c r="M572" s="637"/>
      <c r="N572" s="637"/>
      <c r="O572" s="637"/>
      <c r="P572" s="637"/>
      <c r="Q572" s="637"/>
      <c r="R572" s="637"/>
      <c r="S572" s="637"/>
      <c r="T572" s="637"/>
      <c r="U572" s="637"/>
      <c r="V572" s="637"/>
      <c r="W572" s="637"/>
    </row>
    <row r="573" spans="1:23">
      <c r="A573"/>
      <c r="B573"/>
      <c r="C573" s="729">
        <v>520845</v>
      </c>
      <c r="D573" s="780" t="s">
        <v>89</v>
      </c>
      <c r="E573" s="837">
        <v>55000</v>
      </c>
      <c r="F573" s="837">
        <v>68600.069999999992</v>
      </c>
      <c r="G573" s="1189">
        <v>63000</v>
      </c>
      <c r="H573"/>
      <c r="I573" s="637"/>
      <c r="J573" s="645"/>
      <c r="K573" s="645"/>
      <c r="L573" s="637"/>
      <c r="M573" s="637"/>
      <c r="N573" s="637"/>
      <c r="O573" s="637"/>
      <c r="P573" s="637"/>
      <c r="Q573" s="637"/>
      <c r="R573" s="637"/>
      <c r="S573" s="637"/>
      <c r="T573" s="637"/>
      <c r="U573" s="637"/>
      <c r="V573" s="637"/>
      <c r="W573" s="637"/>
    </row>
    <row r="574" spans="1:23">
      <c r="A574"/>
      <c r="B574"/>
      <c r="C574" s="729">
        <v>521420</v>
      </c>
      <c r="D574" s="780" t="s">
        <v>90</v>
      </c>
      <c r="E574" s="837">
        <v>22500</v>
      </c>
      <c r="F574" s="837">
        <v>27502.699999999997</v>
      </c>
      <c r="G574" s="1189">
        <v>22500</v>
      </c>
      <c r="H574"/>
      <c r="I574" s="637"/>
      <c r="J574" s="645"/>
      <c r="K574" s="645"/>
      <c r="L574" s="637"/>
      <c r="M574" s="637"/>
      <c r="N574" s="637"/>
      <c r="O574" s="637"/>
      <c r="P574" s="637"/>
      <c r="Q574" s="637"/>
      <c r="R574" s="637"/>
      <c r="S574" s="637"/>
      <c r="T574" s="637"/>
      <c r="U574" s="637"/>
      <c r="V574" s="637"/>
      <c r="W574" s="637"/>
    </row>
    <row r="575" spans="1:23">
      <c r="A575"/>
      <c r="B575"/>
      <c r="C575" s="729">
        <v>521440</v>
      </c>
      <c r="D575" s="780" t="s">
        <v>851</v>
      </c>
      <c r="E575" s="837">
        <v>1000</v>
      </c>
      <c r="F575" s="837">
        <v>0</v>
      </c>
      <c r="G575" s="1189">
        <v>1000</v>
      </c>
      <c r="H575"/>
      <c r="I575" s="637"/>
      <c r="J575" s="645"/>
      <c r="K575" s="645"/>
      <c r="L575" s="637"/>
      <c r="M575" s="637"/>
      <c r="N575" s="637"/>
      <c r="O575" s="637"/>
      <c r="P575" s="637"/>
      <c r="Q575" s="637"/>
      <c r="R575" s="637"/>
      <c r="S575" s="637"/>
      <c r="T575" s="637"/>
      <c r="U575" s="637"/>
      <c r="V575" s="637"/>
      <c r="W575" s="637"/>
    </row>
    <row r="576" spans="1:23">
      <c r="A576"/>
      <c r="B576"/>
      <c r="C576" s="729">
        <v>521500</v>
      </c>
      <c r="D576" s="780" t="s">
        <v>58</v>
      </c>
      <c r="E576" s="837">
        <v>2000</v>
      </c>
      <c r="F576" s="837">
        <v>3594.8999999999996</v>
      </c>
      <c r="G576" s="1189">
        <v>2000</v>
      </c>
      <c r="H576"/>
      <c r="I576" s="637"/>
      <c r="J576" s="645"/>
      <c r="K576" s="645"/>
      <c r="L576" s="637"/>
      <c r="M576" s="637"/>
      <c r="N576" s="637"/>
      <c r="O576" s="637"/>
      <c r="P576" s="637"/>
      <c r="Q576" s="637"/>
      <c r="R576" s="637"/>
      <c r="S576" s="637"/>
      <c r="T576" s="637"/>
      <c r="U576" s="637"/>
      <c r="V576" s="637"/>
      <c r="W576" s="637"/>
    </row>
    <row r="577" spans="1:8">
      <c r="A577"/>
      <c r="B577"/>
      <c r="C577" s="729">
        <v>521560</v>
      </c>
      <c r="D577" s="780" t="s">
        <v>120</v>
      </c>
      <c r="E577" s="837">
        <v>10000</v>
      </c>
      <c r="F577" s="837">
        <v>8974.74</v>
      </c>
      <c r="G577" s="1189">
        <v>15000</v>
      </c>
      <c r="H577"/>
    </row>
    <row r="578" spans="1:8">
      <c r="A578"/>
      <c r="B578"/>
      <c r="C578" s="729">
        <v>521600</v>
      </c>
      <c r="D578" s="780" t="s">
        <v>91</v>
      </c>
      <c r="E578" s="837">
        <v>85000</v>
      </c>
      <c r="F578" s="837">
        <v>74601.560000000012</v>
      </c>
      <c r="G578" s="1189">
        <v>87500</v>
      </c>
      <c r="H578"/>
    </row>
    <row r="579" spans="1:8">
      <c r="A579"/>
      <c r="B579"/>
      <c r="C579" s="729">
        <v>521700</v>
      </c>
      <c r="D579" s="780" t="s">
        <v>1072</v>
      </c>
      <c r="E579" s="837">
        <v>4000</v>
      </c>
      <c r="F579" s="837">
        <v>3833.84</v>
      </c>
      <c r="G579" s="1189">
        <v>5000</v>
      </c>
      <c r="H579"/>
    </row>
    <row r="580" spans="1:8">
      <c r="A580"/>
      <c r="B580"/>
      <c r="C580" s="729">
        <v>521720</v>
      </c>
      <c r="D580" s="780" t="s">
        <v>121</v>
      </c>
      <c r="E580" s="837">
        <v>500</v>
      </c>
      <c r="F580" s="837">
        <v>2839.83</v>
      </c>
      <c r="G580" s="1189">
        <v>2200</v>
      </c>
      <c r="H580"/>
    </row>
    <row r="581" spans="1:8">
      <c r="A581"/>
      <c r="B581"/>
      <c r="C581" s="729">
        <v>521740</v>
      </c>
      <c r="D581" s="780" t="s">
        <v>5950</v>
      </c>
      <c r="E581" s="837">
        <v>10000</v>
      </c>
      <c r="F581" s="837">
        <v>5381.17</v>
      </c>
      <c r="G581" s="1189">
        <v>12500</v>
      </c>
      <c r="H581"/>
    </row>
    <row r="582" spans="1:8">
      <c r="A582"/>
      <c r="B582"/>
      <c r="C582" s="729">
        <v>522310</v>
      </c>
      <c r="D582" s="780" t="s">
        <v>60</v>
      </c>
      <c r="E582" s="837">
        <v>34000</v>
      </c>
      <c r="F582" s="837">
        <v>36018.18</v>
      </c>
      <c r="G582" s="1189">
        <v>36000</v>
      </c>
      <c r="H582"/>
    </row>
    <row r="583" spans="1:8">
      <c r="A583"/>
      <c r="B583"/>
      <c r="C583" s="729">
        <v>522320</v>
      </c>
      <c r="D583" s="780" t="s">
        <v>93</v>
      </c>
      <c r="E583" s="837">
        <v>38500</v>
      </c>
      <c r="F583" s="837">
        <v>74379.27</v>
      </c>
      <c r="G583" s="1189">
        <v>40000</v>
      </c>
      <c r="H583"/>
    </row>
    <row r="584" spans="1:8">
      <c r="A584"/>
      <c r="B584"/>
      <c r="C584" s="729">
        <v>522340</v>
      </c>
      <c r="D584" s="780" t="s">
        <v>94</v>
      </c>
      <c r="E584" s="837">
        <v>10000</v>
      </c>
      <c r="F584" s="837">
        <v>12849.62</v>
      </c>
      <c r="G584" s="1189">
        <v>12000</v>
      </c>
      <c r="H584"/>
    </row>
    <row r="585" spans="1:8">
      <c r="A585"/>
      <c r="B585"/>
      <c r="C585" s="729">
        <v>522350</v>
      </c>
      <c r="D585" s="780" t="s">
        <v>95</v>
      </c>
      <c r="E585" s="837">
        <v>0</v>
      </c>
      <c r="F585" s="837">
        <v>2592.6</v>
      </c>
      <c r="G585" s="1189">
        <v>3000</v>
      </c>
      <c r="H585"/>
    </row>
    <row r="586" spans="1:8">
      <c r="A586"/>
      <c r="B586"/>
      <c r="C586" s="729">
        <v>522390</v>
      </c>
      <c r="D586" s="780" t="s">
        <v>491</v>
      </c>
      <c r="E586" s="837">
        <v>8000</v>
      </c>
      <c r="F586" s="837">
        <v>4543.59</v>
      </c>
      <c r="G586" s="1189">
        <v>25000</v>
      </c>
      <c r="H586"/>
    </row>
    <row r="587" spans="1:8">
      <c r="A587"/>
      <c r="B587"/>
      <c r="C587" s="729">
        <v>522610</v>
      </c>
      <c r="D587" s="780" t="s">
        <v>492</v>
      </c>
      <c r="E587" s="837">
        <v>2000</v>
      </c>
      <c r="F587" s="837">
        <v>1868.54</v>
      </c>
      <c r="G587" s="1189">
        <v>2000</v>
      </c>
      <c r="H587"/>
    </row>
    <row r="588" spans="1:8">
      <c r="A588"/>
      <c r="B588"/>
      <c r="C588" s="729">
        <v>523210</v>
      </c>
      <c r="D588" s="780" t="s">
        <v>6243</v>
      </c>
      <c r="E588" s="837">
        <v>0</v>
      </c>
      <c r="F588" s="837">
        <v>0</v>
      </c>
      <c r="G588" s="1189">
        <v>0</v>
      </c>
      <c r="H588"/>
    </row>
    <row r="589" spans="1:8">
      <c r="A589"/>
      <c r="B589"/>
      <c r="C589" s="729">
        <v>523220</v>
      </c>
      <c r="D589" s="780" t="s">
        <v>108</v>
      </c>
      <c r="E589" s="837">
        <v>500</v>
      </c>
      <c r="F589" s="837">
        <v>152.44</v>
      </c>
      <c r="G589" s="1189">
        <v>500</v>
      </c>
      <c r="H589"/>
    </row>
    <row r="590" spans="1:8">
      <c r="A590"/>
      <c r="B590"/>
      <c r="C590" s="729">
        <v>523290</v>
      </c>
      <c r="D590" s="780" t="s">
        <v>1281</v>
      </c>
      <c r="E590" s="837">
        <v>30000</v>
      </c>
      <c r="F590" s="837">
        <v>30116.58</v>
      </c>
      <c r="G590" s="1189">
        <v>30000</v>
      </c>
      <c r="H590"/>
    </row>
    <row r="591" spans="1:8">
      <c r="A591"/>
      <c r="B591"/>
      <c r="C591" s="729">
        <v>523340</v>
      </c>
      <c r="D591" s="780" t="s">
        <v>6127</v>
      </c>
      <c r="E591" s="837">
        <v>0</v>
      </c>
      <c r="F591" s="837">
        <v>321.52999999999997</v>
      </c>
      <c r="G591" s="1189">
        <v>0</v>
      </c>
      <c r="H591"/>
    </row>
    <row r="592" spans="1:8">
      <c r="A592"/>
      <c r="B592"/>
      <c r="C592" s="729">
        <v>523700</v>
      </c>
      <c r="D592" s="780" t="s">
        <v>66</v>
      </c>
      <c r="E592" s="837">
        <v>6000</v>
      </c>
      <c r="F592" s="837">
        <v>11726.330000000002</v>
      </c>
      <c r="G592" s="1189">
        <v>8000</v>
      </c>
      <c r="H592"/>
    </row>
    <row r="593" spans="1:8">
      <c r="A593"/>
      <c r="B593"/>
      <c r="C593" s="729">
        <v>523800</v>
      </c>
      <c r="D593" s="780" t="s">
        <v>67</v>
      </c>
      <c r="E593" s="837">
        <v>4000</v>
      </c>
      <c r="F593" s="837">
        <v>3478.95</v>
      </c>
      <c r="G593" s="1189">
        <v>4000</v>
      </c>
      <c r="H593"/>
    </row>
    <row r="594" spans="1:8">
      <c r="A594"/>
      <c r="B594"/>
      <c r="C594" s="729">
        <v>524840</v>
      </c>
      <c r="D594" s="780" t="s">
        <v>69</v>
      </c>
      <c r="E594" s="837">
        <v>150</v>
      </c>
      <c r="F594" s="837">
        <v>120</v>
      </c>
      <c r="G594" s="1189">
        <v>150</v>
      </c>
      <c r="H594"/>
    </row>
    <row r="595" spans="1:8">
      <c r="A595"/>
      <c r="B595"/>
      <c r="C595" s="729">
        <v>525060</v>
      </c>
      <c r="D595" s="780" t="s">
        <v>96</v>
      </c>
      <c r="E595" s="837">
        <v>0</v>
      </c>
      <c r="F595" s="837">
        <v>2291.38</v>
      </c>
      <c r="G595" s="1189">
        <v>500</v>
      </c>
      <c r="H595"/>
    </row>
    <row r="596" spans="1:8">
      <c r="A596"/>
      <c r="B596"/>
      <c r="C596" s="729">
        <v>526530</v>
      </c>
      <c r="D596" s="780" t="s">
        <v>1789</v>
      </c>
      <c r="E596" s="837">
        <v>0</v>
      </c>
      <c r="F596" s="837">
        <v>167.64</v>
      </c>
      <c r="G596" s="1189">
        <v>2000</v>
      </c>
      <c r="H596"/>
    </row>
    <row r="597" spans="1:8">
      <c r="A597"/>
      <c r="B597"/>
      <c r="C597" s="729">
        <v>526940</v>
      </c>
      <c r="D597" s="780" t="s">
        <v>71</v>
      </c>
      <c r="E597" s="837">
        <v>2000</v>
      </c>
      <c r="F597" s="837">
        <v>3166.99</v>
      </c>
      <c r="G597" s="1189">
        <v>0</v>
      </c>
      <c r="H597"/>
    </row>
    <row r="598" spans="1:8">
      <c r="A598"/>
      <c r="B598"/>
      <c r="C598" s="729">
        <v>526950</v>
      </c>
      <c r="D598" s="780" t="s">
        <v>583</v>
      </c>
      <c r="E598" s="837">
        <v>0</v>
      </c>
      <c r="F598" s="837">
        <v>0</v>
      </c>
      <c r="G598" s="1189">
        <v>0</v>
      </c>
      <c r="H598"/>
    </row>
    <row r="599" spans="1:8">
      <c r="A599"/>
      <c r="B599"/>
      <c r="C599" s="729">
        <v>526960</v>
      </c>
      <c r="D599" s="780" t="s">
        <v>97</v>
      </c>
      <c r="E599" s="837">
        <v>4000</v>
      </c>
      <c r="F599" s="837">
        <v>9608.630000000001</v>
      </c>
      <c r="G599" s="1189">
        <v>5000</v>
      </c>
      <c r="H599"/>
    </row>
    <row r="600" spans="1:8">
      <c r="A600"/>
      <c r="B600"/>
      <c r="C600" s="729">
        <v>527140</v>
      </c>
      <c r="D600" s="780" t="s">
        <v>226</v>
      </c>
      <c r="E600" s="837">
        <v>1000</v>
      </c>
      <c r="F600" s="837">
        <v>190.35</v>
      </c>
      <c r="G600" s="1189">
        <v>1000</v>
      </c>
      <c r="H600"/>
    </row>
    <row r="601" spans="1:8">
      <c r="A601"/>
      <c r="B601"/>
      <c r="C601" s="729">
        <v>527660</v>
      </c>
      <c r="D601" s="780" t="s">
        <v>112</v>
      </c>
      <c r="E601" s="837">
        <v>1500</v>
      </c>
      <c r="F601" s="837">
        <v>500</v>
      </c>
      <c r="G601" s="1189">
        <v>1500</v>
      </c>
      <c r="H601"/>
    </row>
    <row r="602" spans="1:8">
      <c r="A602"/>
      <c r="B602"/>
      <c r="C602" s="729">
        <v>527680</v>
      </c>
      <c r="D602" s="780" t="s">
        <v>74</v>
      </c>
      <c r="E602" s="837">
        <v>2500</v>
      </c>
      <c r="F602" s="837">
        <v>1255.7399999999998</v>
      </c>
      <c r="G602" s="1189">
        <v>2500</v>
      </c>
      <c r="H602"/>
    </row>
    <row r="603" spans="1:8">
      <c r="A603"/>
      <c r="B603"/>
      <c r="C603" s="729">
        <v>527690</v>
      </c>
      <c r="D603" s="780" t="s">
        <v>2571</v>
      </c>
      <c r="E603" s="837">
        <v>0</v>
      </c>
      <c r="F603" s="837">
        <v>21193.02</v>
      </c>
      <c r="G603" s="1189">
        <v>0</v>
      </c>
      <c r="H603"/>
    </row>
    <row r="604" spans="1:8">
      <c r="A604"/>
      <c r="B604"/>
      <c r="C604" s="729">
        <v>527720</v>
      </c>
      <c r="D604" s="780" t="s">
        <v>98</v>
      </c>
      <c r="E604" s="837">
        <v>0</v>
      </c>
      <c r="F604" s="837">
        <v>1753.5200000000002</v>
      </c>
      <c r="G604" s="1189">
        <v>2000</v>
      </c>
      <c r="H604"/>
    </row>
    <row r="605" spans="1:8">
      <c r="A605"/>
      <c r="B605"/>
      <c r="C605" s="729">
        <v>527840</v>
      </c>
      <c r="D605" s="780" t="s">
        <v>75</v>
      </c>
      <c r="E605" s="837">
        <v>2000</v>
      </c>
      <c r="F605" s="837">
        <v>688.77</v>
      </c>
      <c r="G605" s="1189">
        <v>0</v>
      </c>
      <c r="H605"/>
    </row>
    <row r="606" spans="1:8">
      <c r="A606"/>
      <c r="B606"/>
      <c r="C606" s="729">
        <v>527940</v>
      </c>
      <c r="D606" s="780" t="s">
        <v>125</v>
      </c>
      <c r="E606" s="837">
        <v>0</v>
      </c>
      <c r="F606" s="837">
        <v>0</v>
      </c>
      <c r="G606" s="1189">
        <v>0</v>
      </c>
      <c r="H606"/>
    </row>
    <row r="607" spans="1:8">
      <c r="A607"/>
      <c r="B607"/>
      <c r="C607" s="729">
        <v>527960</v>
      </c>
      <c r="D607" s="780" t="s">
        <v>99</v>
      </c>
      <c r="E607" s="837">
        <v>88020</v>
      </c>
      <c r="F607" s="837">
        <v>52113.75</v>
      </c>
      <c r="G607" s="1189">
        <v>88020</v>
      </c>
      <c r="H607"/>
    </row>
    <row r="608" spans="1:8">
      <c r="A608"/>
      <c r="B608"/>
      <c r="C608" s="729">
        <v>528020</v>
      </c>
      <c r="D608" s="780" t="s">
        <v>152</v>
      </c>
      <c r="E608" s="837">
        <v>3500</v>
      </c>
      <c r="F608" s="837">
        <v>917.69</v>
      </c>
      <c r="G608" s="1189">
        <v>3500</v>
      </c>
      <c r="H608"/>
    </row>
    <row r="609" spans="1:8">
      <c r="A609"/>
      <c r="B609"/>
      <c r="C609" s="729">
        <v>528260</v>
      </c>
      <c r="D609" s="780" t="s">
        <v>227</v>
      </c>
      <c r="E609" s="837">
        <v>0</v>
      </c>
      <c r="F609" s="837">
        <v>363.04</v>
      </c>
      <c r="G609" s="1189">
        <v>0</v>
      </c>
      <c r="H609"/>
    </row>
    <row r="610" spans="1:8">
      <c r="A610"/>
      <c r="B610"/>
      <c r="C610" s="729">
        <v>528920</v>
      </c>
      <c r="D610" s="780" t="s">
        <v>78</v>
      </c>
      <c r="E610" s="837">
        <v>125000</v>
      </c>
      <c r="F610" s="837">
        <v>0</v>
      </c>
      <c r="G610" s="1189">
        <v>25000</v>
      </c>
      <c r="H610"/>
    </row>
    <row r="611" spans="1:8">
      <c r="A611"/>
      <c r="B611"/>
      <c r="C611" s="729">
        <v>529040</v>
      </c>
      <c r="D611" s="780" t="s">
        <v>82</v>
      </c>
      <c r="E611" s="837">
        <v>0</v>
      </c>
      <c r="F611" s="837">
        <v>0</v>
      </c>
      <c r="G611" s="1189">
        <v>0</v>
      </c>
      <c r="H611"/>
    </row>
    <row r="612" spans="1:8">
      <c r="A612"/>
      <c r="B612"/>
      <c r="C612" s="729">
        <v>529500</v>
      </c>
      <c r="D612" s="780" t="s">
        <v>100</v>
      </c>
      <c r="E612" s="837">
        <v>320000</v>
      </c>
      <c r="F612" s="837">
        <v>264966.49</v>
      </c>
      <c r="G612" s="1189">
        <v>330000</v>
      </c>
      <c r="H612"/>
    </row>
    <row r="613" spans="1:8">
      <c r="A613"/>
      <c r="B613"/>
      <c r="C613" s="729">
        <v>529510</v>
      </c>
      <c r="D613" s="780" t="s">
        <v>101</v>
      </c>
      <c r="E613" s="837">
        <v>700</v>
      </c>
      <c r="F613" s="837">
        <v>531.17000000000007</v>
      </c>
      <c r="G613" s="1189">
        <v>1000</v>
      </c>
      <c r="H613"/>
    </row>
    <row r="614" spans="1:8">
      <c r="A614"/>
      <c r="B614"/>
      <c r="C614" s="729">
        <v>529520</v>
      </c>
      <c r="D614" s="780" t="s">
        <v>102</v>
      </c>
      <c r="E614" s="837">
        <v>15000</v>
      </c>
      <c r="F614" s="837">
        <v>15627.77</v>
      </c>
      <c r="G614" s="1189">
        <v>15000</v>
      </c>
      <c r="H614"/>
    </row>
    <row r="615" spans="1:8">
      <c r="A615"/>
      <c r="B615"/>
      <c r="C615" s="729">
        <v>529550</v>
      </c>
      <c r="D615" s="780" t="s">
        <v>103</v>
      </c>
      <c r="E615" s="837">
        <v>30000</v>
      </c>
      <c r="F615" s="837">
        <v>23473.75</v>
      </c>
      <c r="G615" s="1189">
        <v>25000</v>
      </c>
      <c r="H615"/>
    </row>
    <row r="616" spans="1:8">
      <c r="A616"/>
      <c r="B616"/>
      <c r="C616" s="729" t="s">
        <v>7156</v>
      </c>
      <c r="D616" s="780" t="s">
        <v>7006</v>
      </c>
      <c r="E616" s="837">
        <v>0</v>
      </c>
      <c r="F616" s="837">
        <v>0</v>
      </c>
      <c r="G616" s="1189">
        <v>3000</v>
      </c>
      <c r="H616"/>
    </row>
    <row r="617" spans="1:8">
      <c r="A617"/>
      <c r="B617" s="527" t="s">
        <v>6627</v>
      </c>
      <c r="C617" s="527"/>
      <c r="D617" s="527"/>
      <c r="E617" s="997">
        <v>1007470</v>
      </c>
      <c r="F617" s="997">
        <v>873544.83000000019</v>
      </c>
      <c r="G617" s="1189">
        <v>978970</v>
      </c>
      <c r="H617"/>
    </row>
    <row r="618" spans="1:8">
      <c r="A618"/>
      <c r="B618" t="s">
        <v>6628</v>
      </c>
      <c r="C618" s="729">
        <v>536760</v>
      </c>
      <c r="D618" s="780" t="s">
        <v>2872</v>
      </c>
      <c r="E618" s="837">
        <v>0</v>
      </c>
      <c r="F618" s="837">
        <v>1162.6600000000001</v>
      </c>
      <c r="G618" s="1189">
        <v>0</v>
      </c>
      <c r="H618"/>
    </row>
    <row r="619" spans="1:8">
      <c r="A619"/>
      <c r="B619"/>
      <c r="C619" s="729">
        <v>536910</v>
      </c>
      <c r="D619" s="780" t="s">
        <v>126</v>
      </c>
      <c r="E619" s="837">
        <v>1500</v>
      </c>
      <c r="F619" s="837">
        <v>4207.91</v>
      </c>
      <c r="G619" s="1189">
        <v>1500</v>
      </c>
      <c r="H619"/>
    </row>
    <row r="620" spans="1:8">
      <c r="A620"/>
      <c r="B620"/>
      <c r="C620" s="729">
        <v>537080</v>
      </c>
      <c r="D620" s="780" t="s">
        <v>84</v>
      </c>
      <c r="E620" s="837">
        <v>3200</v>
      </c>
      <c r="F620" s="837">
        <v>852</v>
      </c>
      <c r="G620" s="1189">
        <v>3500</v>
      </c>
      <c r="H620"/>
    </row>
    <row r="621" spans="1:8">
      <c r="A621"/>
      <c r="B621"/>
      <c r="C621" s="729">
        <v>537090</v>
      </c>
      <c r="D621" s="780" t="s">
        <v>85</v>
      </c>
      <c r="E621" s="837">
        <v>0</v>
      </c>
      <c r="F621" s="837">
        <v>70</v>
      </c>
      <c r="G621" s="1189">
        <v>0</v>
      </c>
      <c r="H621"/>
    </row>
    <row r="622" spans="1:8">
      <c r="A622"/>
      <c r="B622" s="527" t="s">
        <v>6629</v>
      </c>
      <c r="C622" s="527"/>
      <c r="D622" s="527"/>
      <c r="E622" s="997">
        <v>4700</v>
      </c>
      <c r="F622" s="997">
        <v>6292.57</v>
      </c>
      <c r="G622" s="1189">
        <v>5000</v>
      </c>
      <c r="H622"/>
    </row>
    <row r="623" spans="1:8">
      <c r="A623"/>
      <c r="B623" t="s">
        <v>460</v>
      </c>
      <c r="C623" s="729">
        <v>546160</v>
      </c>
      <c r="D623" s="780" t="s">
        <v>2139</v>
      </c>
      <c r="E623" s="837">
        <v>0</v>
      </c>
      <c r="F623" s="837">
        <v>0</v>
      </c>
      <c r="G623" s="1189">
        <v>0</v>
      </c>
      <c r="H623"/>
    </row>
    <row r="624" spans="1:8">
      <c r="A624"/>
      <c r="B624" s="527" t="s">
        <v>6630</v>
      </c>
      <c r="C624" s="527"/>
      <c r="D624" s="527"/>
      <c r="E624" s="997">
        <v>0</v>
      </c>
      <c r="F624" s="997">
        <v>0</v>
      </c>
      <c r="G624" s="1189">
        <v>0</v>
      </c>
      <c r="H624"/>
    </row>
    <row r="625" spans="1:8">
      <c r="A625" s="777" t="s">
        <v>6588</v>
      </c>
      <c r="B625" s="777"/>
      <c r="C625" s="777"/>
      <c r="D625" s="777"/>
      <c r="E625" s="838">
        <v>1590910</v>
      </c>
      <c r="F625" s="838">
        <v>1451396.0299999993</v>
      </c>
      <c r="G625" s="1188">
        <v>1697232</v>
      </c>
      <c r="H625"/>
    </row>
    <row r="626" spans="1:8">
      <c r="A626" t="s">
        <v>446</v>
      </c>
      <c r="B626" t="s">
        <v>48</v>
      </c>
      <c r="C626" s="729">
        <v>510040</v>
      </c>
      <c r="D626" s="780" t="s">
        <v>461</v>
      </c>
      <c r="E626" s="837">
        <v>211092</v>
      </c>
      <c r="F626" s="837">
        <v>115826.39</v>
      </c>
      <c r="G626" s="1189">
        <v>156402</v>
      </c>
      <c r="H626"/>
    </row>
    <row r="627" spans="1:8">
      <c r="A627"/>
      <c r="B627"/>
      <c r="C627" s="729">
        <v>510420</v>
      </c>
      <c r="D627" s="780" t="s">
        <v>464</v>
      </c>
      <c r="E627" s="837">
        <v>0</v>
      </c>
      <c r="F627" s="837">
        <v>1262.7400000000002</v>
      </c>
      <c r="G627" s="1189">
        <v>0</v>
      </c>
      <c r="H627"/>
    </row>
    <row r="628" spans="1:8">
      <c r="A628"/>
      <c r="B628"/>
      <c r="C628" s="729">
        <v>510520</v>
      </c>
      <c r="D628" s="780" t="s">
        <v>466</v>
      </c>
      <c r="E628" s="837">
        <v>0</v>
      </c>
      <c r="F628" s="837">
        <v>109.8</v>
      </c>
      <c r="G628" s="1189">
        <v>0</v>
      </c>
      <c r="H628"/>
    </row>
    <row r="629" spans="1:8">
      <c r="A629"/>
      <c r="B629"/>
      <c r="C629" s="729">
        <v>510620</v>
      </c>
      <c r="D629" s="780" t="s">
        <v>467</v>
      </c>
      <c r="E629" s="837">
        <v>0</v>
      </c>
      <c r="F629" s="837">
        <v>143.66</v>
      </c>
      <c r="G629" s="1189">
        <v>0</v>
      </c>
      <c r="H629"/>
    </row>
    <row r="630" spans="1:8">
      <c r="A630"/>
      <c r="B630"/>
      <c r="C630" s="729">
        <v>510700</v>
      </c>
      <c r="D630" s="780" t="s">
        <v>468</v>
      </c>
      <c r="E630" s="837">
        <v>0</v>
      </c>
      <c r="F630" s="837">
        <v>2445.06</v>
      </c>
      <c r="G630" s="1189">
        <v>0</v>
      </c>
      <c r="H630"/>
    </row>
    <row r="631" spans="1:8">
      <c r="A631"/>
      <c r="B631"/>
      <c r="C631" s="729">
        <v>513000</v>
      </c>
      <c r="D631" s="780" t="s">
        <v>469</v>
      </c>
      <c r="E631" s="837">
        <v>27748</v>
      </c>
      <c r="F631" s="837">
        <v>14677.01</v>
      </c>
      <c r="G631" s="1189">
        <v>45093</v>
      </c>
      <c r="H631"/>
    </row>
    <row r="632" spans="1:8">
      <c r="A632"/>
      <c r="B632"/>
      <c r="C632" s="729">
        <v>513120</v>
      </c>
      <c r="D632" s="780" t="s">
        <v>471</v>
      </c>
      <c r="E632" s="837">
        <v>13087</v>
      </c>
      <c r="F632" s="837">
        <v>7429.869999999999</v>
      </c>
      <c r="G632" s="1189">
        <v>9697</v>
      </c>
      <c r="H632"/>
    </row>
    <row r="633" spans="1:8">
      <c r="A633"/>
      <c r="B633"/>
      <c r="C633" s="729">
        <v>513140</v>
      </c>
      <c r="D633" s="780" t="s">
        <v>472</v>
      </c>
      <c r="E633" s="837">
        <v>3061</v>
      </c>
      <c r="F633" s="837">
        <v>1737.6599999999999</v>
      </c>
      <c r="G633" s="1189">
        <v>2268</v>
      </c>
      <c r="H633"/>
    </row>
    <row r="634" spans="1:8">
      <c r="A634"/>
      <c r="B634"/>
      <c r="C634" s="729">
        <v>515040</v>
      </c>
      <c r="D634" s="780" t="s">
        <v>473</v>
      </c>
      <c r="E634" s="837">
        <v>39504</v>
      </c>
      <c r="F634" s="837">
        <v>20615.27</v>
      </c>
      <c r="G634" s="1189">
        <v>27390</v>
      </c>
      <c r="H634"/>
    </row>
    <row r="635" spans="1:8">
      <c r="A635"/>
      <c r="B635"/>
      <c r="C635" s="729">
        <v>515100</v>
      </c>
      <c r="D635" s="780" t="s">
        <v>474</v>
      </c>
      <c r="E635" s="837">
        <v>264</v>
      </c>
      <c r="F635" s="837">
        <v>141.87</v>
      </c>
      <c r="G635" s="1189">
        <v>198</v>
      </c>
      <c r="H635"/>
    </row>
    <row r="636" spans="1:8">
      <c r="A636"/>
      <c r="B636"/>
      <c r="C636" s="729">
        <v>515120</v>
      </c>
      <c r="D636" s="780" t="s">
        <v>475</v>
      </c>
      <c r="E636" s="837">
        <v>685</v>
      </c>
      <c r="F636" s="837">
        <v>376.05</v>
      </c>
      <c r="G636" s="1189">
        <v>508</v>
      </c>
      <c r="H636"/>
    </row>
    <row r="637" spans="1:8">
      <c r="A637"/>
      <c r="B637"/>
      <c r="C637" s="729">
        <v>515260</v>
      </c>
      <c r="D637" s="780" t="s">
        <v>479</v>
      </c>
      <c r="E637" s="837">
        <v>633</v>
      </c>
      <c r="F637" s="837">
        <v>315.89</v>
      </c>
      <c r="G637" s="1189">
        <v>417</v>
      </c>
      <c r="H637"/>
    </row>
    <row r="638" spans="1:8">
      <c r="A638"/>
      <c r="B638"/>
      <c r="C638" s="729">
        <v>518140</v>
      </c>
      <c r="D638" s="780" t="s">
        <v>484</v>
      </c>
      <c r="E638" s="837">
        <v>84</v>
      </c>
      <c r="F638" s="837">
        <v>46.12</v>
      </c>
      <c r="G638" s="1189">
        <v>62</v>
      </c>
      <c r="H638"/>
    </row>
    <row r="639" spans="1:8">
      <c r="A639"/>
      <c r="B639" s="527" t="s">
        <v>6625</v>
      </c>
      <c r="C639" s="527"/>
      <c r="D639" s="527"/>
      <c r="E639" s="997">
        <v>296158</v>
      </c>
      <c r="F639" s="997">
        <v>165127.38999999998</v>
      </c>
      <c r="G639" s="1189">
        <v>242035</v>
      </c>
      <c r="H639"/>
    </row>
    <row r="640" spans="1:8">
      <c r="A640"/>
      <c r="B640" t="s">
        <v>6626</v>
      </c>
      <c r="C640" s="729">
        <v>520010</v>
      </c>
      <c r="D640" s="780" t="s">
        <v>119</v>
      </c>
      <c r="E640" s="837">
        <v>750</v>
      </c>
      <c r="F640" s="837">
        <v>0</v>
      </c>
      <c r="G640" s="1189">
        <v>750</v>
      </c>
      <c r="H640"/>
    </row>
    <row r="641" spans="1:8">
      <c r="A641"/>
      <c r="B641"/>
      <c r="C641" s="729">
        <v>520020</v>
      </c>
      <c r="D641" s="780" t="s">
        <v>86</v>
      </c>
      <c r="E641" s="837">
        <v>1500</v>
      </c>
      <c r="F641" s="837">
        <v>12.16</v>
      </c>
      <c r="G641" s="1189">
        <v>1500</v>
      </c>
      <c r="H641"/>
    </row>
    <row r="642" spans="1:8">
      <c r="A642"/>
      <c r="B642"/>
      <c r="C642" s="729">
        <v>520025</v>
      </c>
      <c r="D642" s="780" t="s">
        <v>486</v>
      </c>
      <c r="E642" s="837">
        <v>1000</v>
      </c>
      <c r="F642" s="837">
        <v>1199.1200000000001</v>
      </c>
      <c r="G642" s="1189">
        <v>1500</v>
      </c>
      <c r="H642"/>
    </row>
    <row r="643" spans="1:8">
      <c r="A643"/>
      <c r="B643"/>
      <c r="C643" s="729">
        <v>520105</v>
      </c>
      <c r="D643" s="780" t="s">
        <v>487</v>
      </c>
      <c r="E643" s="837">
        <v>500</v>
      </c>
      <c r="F643" s="837">
        <v>7.53</v>
      </c>
      <c r="G643" s="1189">
        <v>0</v>
      </c>
      <c r="H643"/>
    </row>
    <row r="644" spans="1:8">
      <c r="A644"/>
      <c r="B644"/>
      <c r="C644" s="729">
        <v>520115</v>
      </c>
      <c r="D644" s="780" t="s">
        <v>49</v>
      </c>
      <c r="E644" s="837">
        <v>1750</v>
      </c>
      <c r="F644" s="837">
        <v>2044.8100000000002</v>
      </c>
      <c r="G644" s="1189">
        <v>2600</v>
      </c>
      <c r="H644"/>
    </row>
    <row r="645" spans="1:8">
      <c r="A645"/>
      <c r="B645"/>
      <c r="C645" s="729">
        <v>520220</v>
      </c>
      <c r="D645" s="780" t="s">
        <v>1792</v>
      </c>
      <c r="E645" s="837">
        <v>2000</v>
      </c>
      <c r="F645" s="837">
        <v>0</v>
      </c>
      <c r="G645" s="1189">
        <v>2000</v>
      </c>
      <c r="H645"/>
    </row>
    <row r="646" spans="1:8">
      <c r="A646"/>
      <c r="B646"/>
      <c r="C646" s="729">
        <v>520230</v>
      </c>
      <c r="D646" s="780" t="s">
        <v>50</v>
      </c>
      <c r="E646" s="837">
        <v>4000</v>
      </c>
      <c r="F646" s="837">
        <v>3360.1699999999996</v>
      </c>
      <c r="G646" s="1189">
        <v>2800</v>
      </c>
      <c r="H646"/>
    </row>
    <row r="647" spans="1:8">
      <c r="A647"/>
      <c r="B647"/>
      <c r="C647" s="729">
        <v>520320</v>
      </c>
      <c r="D647" s="780" t="s">
        <v>51</v>
      </c>
      <c r="E647" s="837">
        <v>1000</v>
      </c>
      <c r="F647" s="837">
        <v>861.97</v>
      </c>
      <c r="G647" s="1189">
        <v>1000</v>
      </c>
      <c r="H647"/>
    </row>
    <row r="648" spans="1:8">
      <c r="A648"/>
      <c r="B648"/>
      <c r="C648" s="729">
        <v>520360</v>
      </c>
      <c r="D648" s="780" t="s">
        <v>2917</v>
      </c>
      <c r="E648" s="837">
        <v>0</v>
      </c>
      <c r="F648" s="837">
        <v>1641.96</v>
      </c>
      <c r="G648" s="1189">
        <v>0</v>
      </c>
      <c r="H648"/>
    </row>
    <row r="649" spans="1:8">
      <c r="A649"/>
      <c r="B649"/>
      <c r="C649" s="729">
        <v>520800</v>
      </c>
      <c r="D649" s="780" t="s">
        <v>54</v>
      </c>
      <c r="E649" s="837">
        <v>5500</v>
      </c>
      <c r="F649" s="837">
        <v>8169.5099999999993</v>
      </c>
      <c r="G649" s="1189">
        <v>9500</v>
      </c>
      <c r="H649"/>
    </row>
    <row r="650" spans="1:8">
      <c r="A650"/>
      <c r="B650"/>
      <c r="C650" s="729">
        <v>520845</v>
      </c>
      <c r="D650" s="780" t="s">
        <v>89</v>
      </c>
      <c r="E650" s="837">
        <v>48000</v>
      </c>
      <c r="F650" s="837">
        <v>51027.569999999992</v>
      </c>
      <c r="G650" s="1189">
        <v>54000</v>
      </c>
      <c r="H650"/>
    </row>
    <row r="651" spans="1:8">
      <c r="A651"/>
      <c r="B651"/>
      <c r="C651" s="729">
        <v>521420</v>
      </c>
      <c r="D651" s="780" t="s">
        <v>90</v>
      </c>
      <c r="E651" s="837">
        <v>5000</v>
      </c>
      <c r="F651" s="837">
        <v>10901.320000000002</v>
      </c>
      <c r="G651" s="1189">
        <v>7000</v>
      </c>
      <c r="H651"/>
    </row>
    <row r="652" spans="1:8">
      <c r="A652"/>
      <c r="B652"/>
      <c r="C652" s="729">
        <v>521500</v>
      </c>
      <c r="D652" s="780" t="s">
        <v>58</v>
      </c>
      <c r="E652" s="837">
        <v>750</v>
      </c>
      <c r="F652" s="837">
        <v>1470.3400000000001</v>
      </c>
      <c r="G652" s="1189">
        <v>1500</v>
      </c>
      <c r="H652"/>
    </row>
    <row r="653" spans="1:8">
      <c r="A653"/>
      <c r="B653"/>
      <c r="C653" s="729">
        <v>521560</v>
      </c>
      <c r="D653" s="780" t="s">
        <v>120</v>
      </c>
      <c r="E653" s="837">
        <v>0</v>
      </c>
      <c r="F653" s="837">
        <v>0</v>
      </c>
      <c r="G653" s="1189">
        <v>0</v>
      </c>
      <c r="H653"/>
    </row>
    <row r="654" spans="1:8">
      <c r="A654"/>
      <c r="B654"/>
      <c r="C654" s="729">
        <v>521600</v>
      </c>
      <c r="D654" s="780" t="s">
        <v>91</v>
      </c>
      <c r="E654" s="837">
        <v>15000</v>
      </c>
      <c r="F654" s="837">
        <v>15330</v>
      </c>
      <c r="G654" s="1189">
        <v>17500</v>
      </c>
      <c r="H654"/>
    </row>
    <row r="655" spans="1:8">
      <c r="A655"/>
      <c r="B655"/>
      <c r="C655" s="729">
        <v>521720</v>
      </c>
      <c r="D655" s="780" t="s">
        <v>121</v>
      </c>
      <c r="E655" s="837">
        <v>750</v>
      </c>
      <c r="F655" s="837">
        <v>486.55</v>
      </c>
      <c r="G655" s="1189">
        <v>750</v>
      </c>
      <c r="H655"/>
    </row>
    <row r="656" spans="1:8">
      <c r="A656"/>
      <c r="B656"/>
      <c r="C656" s="729">
        <v>521740</v>
      </c>
      <c r="D656" s="780" t="s">
        <v>5950</v>
      </c>
      <c r="E656" s="837">
        <v>0</v>
      </c>
      <c r="F656" s="837">
        <v>0</v>
      </c>
      <c r="G656" s="1189">
        <v>0</v>
      </c>
      <c r="H656"/>
    </row>
    <row r="657" spans="1:8">
      <c r="A657"/>
      <c r="B657"/>
      <c r="C657" s="729">
        <v>522310</v>
      </c>
      <c r="D657" s="780" t="s">
        <v>60</v>
      </c>
      <c r="E657" s="837">
        <v>5000</v>
      </c>
      <c r="F657" s="837">
        <v>3643.51</v>
      </c>
      <c r="G657" s="1189">
        <v>6000</v>
      </c>
      <c r="H657"/>
    </row>
    <row r="658" spans="1:8">
      <c r="A658"/>
      <c r="B658"/>
      <c r="C658" s="729">
        <v>522320</v>
      </c>
      <c r="D658" s="780" t="s">
        <v>93</v>
      </c>
      <c r="E658" s="837">
        <v>4000</v>
      </c>
      <c r="F658" s="837">
        <v>3304.5600000000004</v>
      </c>
      <c r="G658" s="1189">
        <v>4000</v>
      </c>
      <c r="H658"/>
    </row>
    <row r="659" spans="1:8">
      <c r="A659"/>
      <c r="B659"/>
      <c r="C659" s="729">
        <v>522340</v>
      </c>
      <c r="D659" s="780" t="s">
        <v>94</v>
      </c>
      <c r="E659" s="837">
        <v>4500</v>
      </c>
      <c r="F659" s="837">
        <v>7734.78</v>
      </c>
      <c r="G659" s="1189">
        <v>8000</v>
      </c>
      <c r="H659"/>
    </row>
    <row r="660" spans="1:8">
      <c r="A660"/>
      <c r="B660"/>
      <c r="C660" s="729">
        <v>522390</v>
      </c>
      <c r="D660" s="780" t="s">
        <v>491</v>
      </c>
      <c r="E660" s="837">
        <v>0</v>
      </c>
      <c r="F660" s="837">
        <v>0</v>
      </c>
      <c r="G660" s="1189">
        <v>1000</v>
      </c>
      <c r="H660"/>
    </row>
    <row r="661" spans="1:8">
      <c r="A661"/>
      <c r="B661"/>
      <c r="C661" s="729">
        <v>522400</v>
      </c>
      <c r="D661" s="780" t="s">
        <v>340</v>
      </c>
      <c r="E661" s="837">
        <v>2500</v>
      </c>
      <c r="F661" s="837">
        <v>0</v>
      </c>
      <c r="G661" s="1189">
        <v>2500</v>
      </c>
      <c r="H661"/>
    </row>
    <row r="662" spans="1:8">
      <c r="A662"/>
      <c r="B662"/>
      <c r="C662" s="729">
        <v>523100</v>
      </c>
      <c r="D662" s="780" t="s">
        <v>61</v>
      </c>
      <c r="E662" s="837">
        <v>50</v>
      </c>
      <c r="F662" s="837">
        <v>0</v>
      </c>
      <c r="G662" s="1189">
        <v>50</v>
      </c>
      <c r="H662"/>
    </row>
    <row r="663" spans="1:8">
      <c r="A663"/>
      <c r="B663"/>
      <c r="C663" s="729">
        <v>523210</v>
      </c>
      <c r="D663" s="780" t="s">
        <v>6243</v>
      </c>
      <c r="E663" s="837">
        <v>0</v>
      </c>
      <c r="F663" s="837">
        <v>0</v>
      </c>
      <c r="G663" s="1189">
        <v>0</v>
      </c>
      <c r="H663"/>
    </row>
    <row r="664" spans="1:8">
      <c r="A664"/>
      <c r="B664"/>
      <c r="C664" s="729">
        <v>523220</v>
      </c>
      <c r="D664" s="780" t="s">
        <v>108</v>
      </c>
      <c r="E664" s="837">
        <v>200</v>
      </c>
      <c r="F664" s="837">
        <v>0</v>
      </c>
      <c r="G664" s="1189">
        <v>200</v>
      </c>
      <c r="H664"/>
    </row>
    <row r="665" spans="1:8">
      <c r="A665"/>
      <c r="B665"/>
      <c r="C665" s="729">
        <v>523250</v>
      </c>
      <c r="D665" s="780" t="s">
        <v>493</v>
      </c>
      <c r="E665" s="837">
        <v>500</v>
      </c>
      <c r="F665" s="837">
        <v>0</v>
      </c>
      <c r="G665" s="1189">
        <v>500</v>
      </c>
      <c r="H665"/>
    </row>
    <row r="666" spans="1:8">
      <c r="A666"/>
      <c r="B666"/>
      <c r="C666" s="729">
        <v>523290</v>
      </c>
      <c r="D666" s="780" t="s">
        <v>1281</v>
      </c>
      <c r="E666" s="837">
        <v>7500</v>
      </c>
      <c r="F666" s="837">
        <v>8654.18</v>
      </c>
      <c r="G666" s="1189">
        <v>9000</v>
      </c>
      <c r="H666"/>
    </row>
    <row r="667" spans="1:8">
      <c r="A667"/>
      <c r="B667"/>
      <c r="C667" s="729">
        <v>523700</v>
      </c>
      <c r="D667" s="780" t="s">
        <v>66</v>
      </c>
      <c r="E667" s="837">
        <v>1750</v>
      </c>
      <c r="F667" s="837">
        <v>1800.3400000000001</v>
      </c>
      <c r="G667" s="1189">
        <v>2000</v>
      </c>
      <c r="H667"/>
    </row>
    <row r="668" spans="1:8">
      <c r="A668"/>
      <c r="B668"/>
      <c r="C668" s="729">
        <v>523800</v>
      </c>
      <c r="D668" s="780" t="s">
        <v>67</v>
      </c>
      <c r="E668" s="837">
        <v>1500</v>
      </c>
      <c r="F668" s="837">
        <v>0</v>
      </c>
      <c r="G668" s="1189">
        <v>1500</v>
      </c>
      <c r="H668"/>
    </row>
    <row r="669" spans="1:8">
      <c r="A669"/>
      <c r="B669"/>
      <c r="C669" s="729">
        <v>524840</v>
      </c>
      <c r="D669" s="780" t="s">
        <v>69</v>
      </c>
      <c r="E669" s="837">
        <v>250</v>
      </c>
      <c r="F669" s="837">
        <v>45</v>
      </c>
      <c r="G669" s="1189">
        <v>250</v>
      </c>
      <c r="H669"/>
    </row>
    <row r="670" spans="1:8">
      <c r="A670"/>
      <c r="B670"/>
      <c r="C670" s="729">
        <v>525060</v>
      </c>
      <c r="D670" s="780" t="s">
        <v>96</v>
      </c>
      <c r="E670" s="837">
        <v>100</v>
      </c>
      <c r="F670" s="837">
        <v>0</v>
      </c>
      <c r="G670" s="1189">
        <v>100</v>
      </c>
      <c r="H670"/>
    </row>
    <row r="671" spans="1:8">
      <c r="A671"/>
      <c r="B671"/>
      <c r="C671" s="729">
        <v>526940</v>
      </c>
      <c r="D671" s="780" t="s">
        <v>71</v>
      </c>
      <c r="E671" s="837">
        <v>0</v>
      </c>
      <c r="F671" s="837">
        <v>0</v>
      </c>
      <c r="G671" s="1189">
        <v>0</v>
      </c>
      <c r="H671"/>
    </row>
    <row r="672" spans="1:8">
      <c r="A672"/>
      <c r="B672"/>
      <c r="C672" s="729">
        <v>526950</v>
      </c>
      <c r="D672" s="780" t="s">
        <v>583</v>
      </c>
      <c r="E672" s="837">
        <v>0</v>
      </c>
      <c r="F672" s="837">
        <v>0</v>
      </c>
      <c r="G672" s="1189">
        <v>0</v>
      </c>
      <c r="H672"/>
    </row>
    <row r="673" spans="1:8">
      <c r="A673"/>
      <c r="B673"/>
      <c r="C673" s="729">
        <v>526960</v>
      </c>
      <c r="D673" s="780" t="s">
        <v>97</v>
      </c>
      <c r="E673" s="837">
        <v>750</v>
      </c>
      <c r="F673" s="837">
        <v>888.62000000000012</v>
      </c>
      <c r="G673" s="1189">
        <v>1250</v>
      </c>
      <c r="H673"/>
    </row>
    <row r="674" spans="1:8">
      <c r="A674"/>
      <c r="B674"/>
      <c r="C674" s="729">
        <v>527660</v>
      </c>
      <c r="D674" s="780" t="s">
        <v>112</v>
      </c>
      <c r="E674" s="837">
        <v>500</v>
      </c>
      <c r="F674" s="837">
        <v>623.79</v>
      </c>
      <c r="G674" s="1189">
        <v>500</v>
      </c>
      <c r="H674"/>
    </row>
    <row r="675" spans="1:8">
      <c r="A675"/>
      <c r="B675"/>
      <c r="C675" s="729">
        <v>527680</v>
      </c>
      <c r="D675" s="780" t="s">
        <v>74</v>
      </c>
      <c r="E675" s="837">
        <v>1750</v>
      </c>
      <c r="F675" s="837">
        <v>177.34</v>
      </c>
      <c r="G675" s="1189">
        <v>1750</v>
      </c>
      <c r="H675"/>
    </row>
    <row r="676" spans="1:8">
      <c r="A676"/>
      <c r="B676"/>
      <c r="C676" s="729">
        <v>527690</v>
      </c>
      <c r="D676" s="780" t="s">
        <v>2571</v>
      </c>
      <c r="E676" s="837">
        <v>0</v>
      </c>
      <c r="F676" s="837">
        <v>12307.490000000002</v>
      </c>
      <c r="G676" s="1189">
        <v>0</v>
      </c>
      <c r="H676"/>
    </row>
    <row r="677" spans="1:8">
      <c r="A677"/>
      <c r="B677"/>
      <c r="C677" s="729">
        <v>527720</v>
      </c>
      <c r="D677" s="780" t="s">
        <v>98</v>
      </c>
      <c r="E677" s="837">
        <v>500</v>
      </c>
      <c r="F677" s="837">
        <v>1267.6300000000001</v>
      </c>
      <c r="G677" s="1189">
        <v>1500</v>
      </c>
      <c r="H677"/>
    </row>
    <row r="678" spans="1:8">
      <c r="A678"/>
      <c r="B678"/>
      <c r="C678" s="729">
        <v>527840</v>
      </c>
      <c r="D678" s="780" t="s">
        <v>75</v>
      </c>
      <c r="E678" s="837">
        <v>3050</v>
      </c>
      <c r="F678" s="837">
        <v>1507.16</v>
      </c>
      <c r="G678" s="1189">
        <v>0</v>
      </c>
      <c r="H678"/>
    </row>
    <row r="679" spans="1:8">
      <c r="A679"/>
      <c r="B679"/>
      <c r="C679" s="729">
        <v>528020</v>
      </c>
      <c r="D679" s="780" t="s">
        <v>152</v>
      </c>
      <c r="E679" s="837">
        <v>4000</v>
      </c>
      <c r="F679" s="837">
        <v>4145.22</v>
      </c>
      <c r="G679" s="1189">
        <v>6000</v>
      </c>
      <c r="H679"/>
    </row>
    <row r="680" spans="1:8">
      <c r="A680"/>
      <c r="B680"/>
      <c r="C680" s="729">
        <v>528260</v>
      </c>
      <c r="D680" s="780" t="s">
        <v>227</v>
      </c>
      <c r="E680" s="837">
        <v>0</v>
      </c>
      <c r="F680" s="837">
        <v>0</v>
      </c>
      <c r="G680" s="1189">
        <v>0</v>
      </c>
      <c r="H680"/>
    </row>
    <row r="681" spans="1:8">
      <c r="A681"/>
      <c r="B681"/>
      <c r="C681" s="729">
        <v>528920</v>
      </c>
      <c r="D681" s="780" t="s">
        <v>78</v>
      </c>
      <c r="E681" s="837">
        <v>15000</v>
      </c>
      <c r="F681" s="837">
        <v>0</v>
      </c>
      <c r="G681" s="1189">
        <v>15000</v>
      </c>
      <c r="H681"/>
    </row>
    <row r="682" spans="1:8">
      <c r="A682"/>
      <c r="B682"/>
      <c r="C682" s="729">
        <v>529500</v>
      </c>
      <c r="D682" s="780" t="s">
        <v>100</v>
      </c>
      <c r="E682" s="837">
        <v>19000</v>
      </c>
      <c r="F682" s="837">
        <v>18138.099999999999</v>
      </c>
      <c r="G682" s="1189">
        <v>20000</v>
      </c>
      <c r="H682"/>
    </row>
    <row r="683" spans="1:8">
      <c r="A683"/>
      <c r="B683"/>
      <c r="C683" s="729">
        <v>529510</v>
      </c>
      <c r="D683" s="780" t="s">
        <v>101</v>
      </c>
      <c r="E683" s="837">
        <v>5000</v>
      </c>
      <c r="F683" s="837">
        <v>1953.15</v>
      </c>
      <c r="G683" s="1189">
        <v>5000</v>
      </c>
      <c r="H683"/>
    </row>
    <row r="684" spans="1:8">
      <c r="A684"/>
      <c r="B684"/>
      <c r="C684" s="729">
        <v>529520</v>
      </c>
      <c r="D684" s="780" t="s">
        <v>102</v>
      </c>
      <c r="E684" s="837">
        <v>9000</v>
      </c>
      <c r="F684" s="837">
        <v>6060.9</v>
      </c>
      <c r="G684" s="1189">
        <v>9000</v>
      </c>
      <c r="H684"/>
    </row>
    <row r="685" spans="1:8">
      <c r="A685"/>
      <c r="B685" s="527" t="s">
        <v>6627</v>
      </c>
      <c r="C685" s="527"/>
      <c r="D685" s="527"/>
      <c r="E685" s="997">
        <v>173900</v>
      </c>
      <c r="F685" s="997">
        <v>168764.77999999997</v>
      </c>
      <c r="G685" s="1189">
        <v>197500</v>
      </c>
      <c r="H685"/>
    </row>
    <row r="686" spans="1:8">
      <c r="A686"/>
      <c r="B686" t="s">
        <v>6628</v>
      </c>
      <c r="C686" s="729">
        <v>536760</v>
      </c>
      <c r="D686" s="780" t="s">
        <v>2872</v>
      </c>
      <c r="E686" s="837">
        <v>0</v>
      </c>
      <c r="F686" s="837">
        <v>278.56000000000006</v>
      </c>
      <c r="G686" s="1189">
        <v>0</v>
      </c>
      <c r="H686"/>
    </row>
    <row r="687" spans="1:8">
      <c r="A687"/>
      <c r="B687"/>
      <c r="C687" s="729">
        <v>537080</v>
      </c>
      <c r="D687" s="780" t="s">
        <v>84</v>
      </c>
      <c r="E687" s="837">
        <v>1200</v>
      </c>
      <c r="F687" s="837">
        <v>824</v>
      </c>
      <c r="G687" s="1189">
        <v>2000</v>
      </c>
      <c r="H687"/>
    </row>
    <row r="688" spans="1:8">
      <c r="A688"/>
      <c r="B688" s="527" t="s">
        <v>6629</v>
      </c>
      <c r="C688" s="527"/>
      <c r="D688" s="527"/>
      <c r="E688" s="997">
        <v>1200</v>
      </c>
      <c r="F688" s="997">
        <v>1102.56</v>
      </c>
      <c r="G688" s="1189">
        <v>2000</v>
      </c>
      <c r="H688"/>
    </row>
    <row r="689" spans="1:8">
      <c r="A689"/>
      <c r="B689" t="s">
        <v>460</v>
      </c>
      <c r="C689" s="729">
        <v>546160</v>
      </c>
      <c r="D689" s="780" t="s">
        <v>2139</v>
      </c>
      <c r="E689" s="837">
        <v>0</v>
      </c>
      <c r="F689" s="837">
        <v>0</v>
      </c>
      <c r="G689" s="1189">
        <v>0</v>
      </c>
      <c r="H689"/>
    </row>
    <row r="690" spans="1:8">
      <c r="A690"/>
      <c r="B690" s="527" t="s">
        <v>6630</v>
      </c>
      <c r="C690" s="527"/>
      <c r="D690" s="527"/>
      <c r="E690" s="997">
        <v>0</v>
      </c>
      <c r="F690" s="997">
        <v>0</v>
      </c>
      <c r="G690" s="1189">
        <v>0</v>
      </c>
      <c r="H690"/>
    </row>
    <row r="691" spans="1:8">
      <c r="A691" s="777" t="s">
        <v>6579</v>
      </c>
      <c r="B691" s="777"/>
      <c r="C691" s="777"/>
      <c r="D691" s="777"/>
      <c r="E691" s="838">
        <v>471258</v>
      </c>
      <c r="F691" s="838">
        <v>334994.73</v>
      </c>
      <c r="G691" s="1188">
        <v>441535</v>
      </c>
      <c r="H691"/>
    </row>
    <row r="692" spans="1:8">
      <c r="A692" t="s">
        <v>359</v>
      </c>
      <c r="B692" t="s">
        <v>48</v>
      </c>
      <c r="C692" s="729">
        <v>510040</v>
      </c>
      <c r="D692" s="780" t="s">
        <v>461</v>
      </c>
      <c r="E692" s="837">
        <v>43031</v>
      </c>
      <c r="F692" s="837">
        <v>6459.2</v>
      </c>
      <c r="G692" s="1189">
        <v>27981</v>
      </c>
      <c r="H692"/>
    </row>
    <row r="693" spans="1:8">
      <c r="A693"/>
      <c r="B693"/>
      <c r="C693" s="729">
        <v>510200</v>
      </c>
      <c r="D693" s="780" t="s">
        <v>462</v>
      </c>
      <c r="E693" s="837">
        <v>0</v>
      </c>
      <c r="F693" s="837">
        <v>0</v>
      </c>
      <c r="G693" s="1189">
        <v>0</v>
      </c>
      <c r="H693"/>
    </row>
    <row r="694" spans="1:8">
      <c r="A694"/>
      <c r="B694"/>
      <c r="C694" s="729">
        <v>510420</v>
      </c>
      <c r="D694" s="780" t="s">
        <v>464</v>
      </c>
      <c r="E694" s="837">
        <v>500</v>
      </c>
      <c r="F694" s="837">
        <v>78.63</v>
      </c>
      <c r="G694" s="1189">
        <v>0</v>
      </c>
      <c r="H694"/>
    </row>
    <row r="695" spans="1:8">
      <c r="A695"/>
      <c r="B695"/>
      <c r="C695" s="729">
        <v>510620</v>
      </c>
      <c r="D695" s="780" t="s">
        <v>467</v>
      </c>
      <c r="E695" s="837">
        <v>50</v>
      </c>
      <c r="F695" s="837">
        <v>0</v>
      </c>
      <c r="G695" s="1189">
        <v>0</v>
      </c>
      <c r="H695"/>
    </row>
    <row r="696" spans="1:8">
      <c r="A696"/>
      <c r="B696"/>
      <c r="C696" s="729">
        <v>510700</v>
      </c>
      <c r="D696" s="780" t="s">
        <v>468</v>
      </c>
      <c r="E696" s="837">
        <v>50</v>
      </c>
      <c r="F696" s="837">
        <v>0</v>
      </c>
      <c r="G696" s="1189">
        <v>0</v>
      </c>
      <c r="H696"/>
    </row>
    <row r="697" spans="1:8">
      <c r="A697"/>
      <c r="B697"/>
      <c r="C697" s="729">
        <v>513000</v>
      </c>
      <c r="D697" s="780" t="s">
        <v>469</v>
      </c>
      <c r="E697" s="837">
        <v>4677</v>
      </c>
      <c r="F697" s="837">
        <v>550.4</v>
      </c>
      <c r="G697" s="1189">
        <v>8351</v>
      </c>
      <c r="H697"/>
    </row>
    <row r="698" spans="1:8">
      <c r="A698"/>
      <c r="B698"/>
      <c r="C698" s="729">
        <v>513120</v>
      </c>
      <c r="D698" s="780" t="s">
        <v>471</v>
      </c>
      <c r="E698" s="837">
        <v>2668</v>
      </c>
      <c r="F698" s="837">
        <v>400.33</v>
      </c>
      <c r="G698" s="1189">
        <v>1735</v>
      </c>
      <c r="H698"/>
    </row>
    <row r="699" spans="1:8">
      <c r="A699"/>
      <c r="B699"/>
      <c r="C699" s="729">
        <v>513140</v>
      </c>
      <c r="D699" s="780" t="s">
        <v>472</v>
      </c>
      <c r="E699" s="837">
        <v>624</v>
      </c>
      <c r="F699" s="837">
        <v>94.8</v>
      </c>
      <c r="G699" s="1189">
        <v>406</v>
      </c>
      <c r="H699"/>
    </row>
    <row r="700" spans="1:8">
      <c r="A700"/>
      <c r="B700"/>
      <c r="C700" s="729">
        <v>515040</v>
      </c>
      <c r="D700" s="780" t="s">
        <v>473</v>
      </c>
      <c r="E700" s="837">
        <v>18132</v>
      </c>
      <c r="F700" s="837">
        <v>853.52</v>
      </c>
      <c r="G700" s="1189">
        <v>5238</v>
      </c>
      <c r="H700"/>
    </row>
    <row r="701" spans="1:8">
      <c r="A701"/>
      <c r="B701"/>
      <c r="C701" s="729">
        <v>515100</v>
      </c>
      <c r="D701" s="780" t="s">
        <v>474</v>
      </c>
      <c r="E701" s="837">
        <v>66</v>
      </c>
      <c r="F701" s="837">
        <v>6.3900000000000006</v>
      </c>
      <c r="G701" s="1189">
        <v>33</v>
      </c>
      <c r="H701"/>
    </row>
    <row r="702" spans="1:8">
      <c r="A702"/>
      <c r="B702"/>
      <c r="C702" s="729">
        <v>515120</v>
      </c>
      <c r="D702" s="780" t="s">
        <v>475</v>
      </c>
      <c r="E702" s="837">
        <v>140</v>
      </c>
      <c r="F702" s="837">
        <v>20.97</v>
      </c>
      <c r="G702" s="1189">
        <v>91</v>
      </c>
      <c r="H702"/>
    </row>
    <row r="703" spans="1:8">
      <c r="A703"/>
      <c r="B703"/>
      <c r="C703" s="729">
        <v>515260</v>
      </c>
      <c r="D703" s="780" t="s">
        <v>479</v>
      </c>
      <c r="E703" s="837">
        <v>129</v>
      </c>
      <c r="F703" s="837">
        <v>17.66</v>
      </c>
      <c r="G703" s="1189">
        <v>75</v>
      </c>
      <c r="H703"/>
    </row>
    <row r="704" spans="1:8">
      <c r="A704"/>
      <c r="B704"/>
      <c r="C704" s="729">
        <v>518140</v>
      </c>
      <c r="D704" s="780" t="s">
        <v>484</v>
      </c>
      <c r="E704" s="837">
        <v>21</v>
      </c>
      <c r="F704" s="837">
        <v>2.25</v>
      </c>
      <c r="G704" s="1189">
        <v>10</v>
      </c>
      <c r="H704"/>
    </row>
    <row r="705" spans="1:8">
      <c r="A705"/>
      <c r="B705" s="527" t="s">
        <v>6625</v>
      </c>
      <c r="C705" s="527"/>
      <c r="D705" s="527"/>
      <c r="E705" s="997">
        <v>70088</v>
      </c>
      <c r="F705" s="997">
        <v>8484.1499999999978</v>
      </c>
      <c r="G705" s="1189">
        <v>43920</v>
      </c>
      <c r="H705"/>
    </row>
    <row r="706" spans="1:8">
      <c r="A706"/>
      <c r="B706" t="s">
        <v>6626</v>
      </c>
      <c r="C706" s="729">
        <v>520020</v>
      </c>
      <c r="D706" s="780" t="s">
        <v>86</v>
      </c>
      <c r="E706" s="837">
        <v>250</v>
      </c>
      <c r="F706" s="837">
        <v>0</v>
      </c>
      <c r="G706" s="1189">
        <v>250</v>
      </c>
      <c r="H706"/>
    </row>
    <row r="707" spans="1:8">
      <c r="A707"/>
      <c r="B707"/>
      <c r="C707" s="729">
        <v>520025</v>
      </c>
      <c r="D707" s="780" t="s">
        <v>486</v>
      </c>
      <c r="E707" s="837">
        <v>300</v>
      </c>
      <c r="F707" s="837">
        <v>622.05999999999995</v>
      </c>
      <c r="G707" s="1189">
        <v>500</v>
      </c>
      <c r="H707"/>
    </row>
    <row r="708" spans="1:8">
      <c r="A708"/>
      <c r="B708"/>
      <c r="C708" s="729">
        <v>520105</v>
      </c>
      <c r="D708" s="780" t="s">
        <v>487</v>
      </c>
      <c r="E708" s="837">
        <v>250</v>
      </c>
      <c r="F708" s="837">
        <v>0</v>
      </c>
      <c r="G708" s="1189">
        <v>250</v>
      </c>
      <c r="H708"/>
    </row>
    <row r="709" spans="1:8">
      <c r="A709"/>
      <c r="B709"/>
      <c r="C709" s="729">
        <v>520115</v>
      </c>
      <c r="D709" s="780" t="s">
        <v>49</v>
      </c>
      <c r="E709" s="837">
        <v>550</v>
      </c>
      <c r="F709" s="837">
        <v>126.7</v>
      </c>
      <c r="G709" s="1189">
        <v>100</v>
      </c>
      <c r="H709"/>
    </row>
    <row r="710" spans="1:8">
      <c r="A710"/>
      <c r="B710"/>
      <c r="C710" s="729">
        <v>520230</v>
      </c>
      <c r="D710" s="780" t="s">
        <v>50</v>
      </c>
      <c r="E710" s="837">
        <v>1100</v>
      </c>
      <c r="F710" s="837">
        <v>512.43999999999994</v>
      </c>
      <c r="G710" s="1189">
        <v>0</v>
      </c>
      <c r="H710"/>
    </row>
    <row r="711" spans="1:8">
      <c r="A711"/>
      <c r="B711"/>
      <c r="C711" s="729">
        <v>520320</v>
      </c>
      <c r="D711" s="780" t="s">
        <v>51</v>
      </c>
      <c r="E711" s="837">
        <v>700</v>
      </c>
      <c r="F711" s="837">
        <v>689.96999999999991</v>
      </c>
      <c r="G711" s="1189">
        <v>4200</v>
      </c>
      <c r="H711"/>
    </row>
    <row r="712" spans="1:8">
      <c r="A712"/>
      <c r="B712"/>
      <c r="C712" s="729">
        <v>520330</v>
      </c>
      <c r="D712" s="780" t="s">
        <v>52</v>
      </c>
      <c r="E712" s="837">
        <v>5000</v>
      </c>
      <c r="F712" s="837">
        <v>2403.33</v>
      </c>
      <c r="G712" s="1189">
        <v>0</v>
      </c>
      <c r="H712"/>
    </row>
    <row r="713" spans="1:8">
      <c r="A713"/>
      <c r="B713"/>
      <c r="C713" s="729">
        <v>520360</v>
      </c>
      <c r="D713" s="780" t="s">
        <v>2917</v>
      </c>
      <c r="E713" s="837">
        <v>0</v>
      </c>
      <c r="F713" s="837">
        <v>1641.96</v>
      </c>
      <c r="G713" s="1189">
        <v>0</v>
      </c>
      <c r="H713"/>
    </row>
    <row r="714" spans="1:8">
      <c r="A714"/>
      <c r="B714"/>
      <c r="C714" s="729">
        <v>520800</v>
      </c>
      <c r="D714" s="780" t="s">
        <v>54</v>
      </c>
      <c r="E714" s="837">
        <v>1000</v>
      </c>
      <c r="F714" s="837">
        <v>189.62</v>
      </c>
      <c r="G714" s="1189">
        <v>1250</v>
      </c>
      <c r="H714"/>
    </row>
    <row r="715" spans="1:8">
      <c r="A715"/>
      <c r="B715"/>
      <c r="C715" s="729">
        <v>520845</v>
      </c>
      <c r="D715" s="780" t="s">
        <v>89</v>
      </c>
      <c r="E715" s="837">
        <v>4000</v>
      </c>
      <c r="F715" s="837">
        <v>3558.24</v>
      </c>
      <c r="G715" s="1189">
        <v>3750</v>
      </c>
      <c r="H715"/>
    </row>
    <row r="716" spans="1:8">
      <c r="A716"/>
      <c r="B716"/>
      <c r="C716" s="729">
        <v>521420</v>
      </c>
      <c r="D716" s="780" t="s">
        <v>90</v>
      </c>
      <c r="E716" s="837">
        <v>1250</v>
      </c>
      <c r="F716" s="837">
        <v>514.65</v>
      </c>
      <c r="G716" s="1189">
        <v>1500</v>
      </c>
      <c r="H716"/>
    </row>
    <row r="717" spans="1:8">
      <c r="A717"/>
      <c r="B717"/>
      <c r="C717" s="729">
        <v>521600</v>
      </c>
      <c r="D717" s="780" t="s">
        <v>91</v>
      </c>
      <c r="E717" s="837">
        <v>0</v>
      </c>
      <c r="F717" s="837">
        <v>0</v>
      </c>
      <c r="G717" s="1189">
        <v>5000</v>
      </c>
      <c r="H717"/>
    </row>
    <row r="718" spans="1:8">
      <c r="A718"/>
      <c r="B718"/>
      <c r="C718" s="729">
        <v>521720</v>
      </c>
      <c r="D718" s="780" t="s">
        <v>121</v>
      </c>
      <c r="E718" s="837">
        <v>150</v>
      </c>
      <c r="F718" s="837">
        <v>121.63</v>
      </c>
      <c r="G718" s="1189">
        <v>200</v>
      </c>
      <c r="H718"/>
    </row>
    <row r="719" spans="1:8">
      <c r="A719"/>
      <c r="B719"/>
      <c r="C719" s="729">
        <v>521740</v>
      </c>
      <c r="D719" s="780" t="s">
        <v>5950</v>
      </c>
      <c r="E719" s="837">
        <v>0</v>
      </c>
      <c r="F719" s="837">
        <v>0</v>
      </c>
      <c r="G719" s="1189">
        <v>0</v>
      </c>
      <c r="H719"/>
    </row>
    <row r="720" spans="1:8">
      <c r="A720"/>
      <c r="B720"/>
      <c r="C720" s="729">
        <v>522310</v>
      </c>
      <c r="D720" s="780" t="s">
        <v>60</v>
      </c>
      <c r="E720" s="837">
        <v>1500</v>
      </c>
      <c r="F720" s="837">
        <v>3663.7799999999997</v>
      </c>
      <c r="G720" s="1189">
        <v>1500</v>
      </c>
      <c r="H720"/>
    </row>
    <row r="721" spans="1:8">
      <c r="A721"/>
      <c r="B721"/>
      <c r="C721" s="729">
        <v>522320</v>
      </c>
      <c r="D721" s="780" t="s">
        <v>93</v>
      </c>
      <c r="E721" s="837">
        <v>3000</v>
      </c>
      <c r="F721" s="837">
        <v>1406.75</v>
      </c>
      <c r="G721" s="1189">
        <v>3500</v>
      </c>
      <c r="H721"/>
    </row>
    <row r="722" spans="1:8">
      <c r="A722"/>
      <c r="B722"/>
      <c r="C722" s="729">
        <v>522390</v>
      </c>
      <c r="D722" s="780" t="s">
        <v>491</v>
      </c>
      <c r="E722" s="837">
        <v>0</v>
      </c>
      <c r="F722" s="837">
        <v>0</v>
      </c>
      <c r="G722" s="1189">
        <v>0</v>
      </c>
      <c r="H722"/>
    </row>
    <row r="723" spans="1:8">
      <c r="A723"/>
      <c r="B723"/>
      <c r="C723" s="729">
        <v>522400</v>
      </c>
      <c r="D723" s="780" t="s">
        <v>340</v>
      </c>
      <c r="E723" s="837">
        <v>0</v>
      </c>
      <c r="F723" s="837">
        <v>0</v>
      </c>
      <c r="G723" s="1189">
        <v>0</v>
      </c>
      <c r="H723"/>
    </row>
    <row r="724" spans="1:8">
      <c r="A724"/>
      <c r="B724"/>
      <c r="C724" s="729">
        <v>523290</v>
      </c>
      <c r="D724" s="780" t="s">
        <v>1281</v>
      </c>
      <c r="E724" s="837">
        <v>500</v>
      </c>
      <c r="F724" s="837">
        <v>194.33999999999997</v>
      </c>
      <c r="G724" s="1189">
        <v>500</v>
      </c>
      <c r="H724"/>
    </row>
    <row r="725" spans="1:8">
      <c r="A725"/>
      <c r="B725"/>
      <c r="C725" s="729">
        <v>523340</v>
      </c>
      <c r="D725" s="780" t="s">
        <v>6127</v>
      </c>
      <c r="E725" s="837">
        <v>0</v>
      </c>
      <c r="F725" s="837">
        <v>5.68</v>
      </c>
      <c r="G725" s="1189">
        <v>0</v>
      </c>
      <c r="H725"/>
    </row>
    <row r="726" spans="1:8">
      <c r="A726"/>
      <c r="B726"/>
      <c r="C726" s="729">
        <v>523700</v>
      </c>
      <c r="D726" s="780" t="s">
        <v>66</v>
      </c>
      <c r="E726" s="837">
        <v>500</v>
      </c>
      <c r="F726" s="837">
        <v>849.95</v>
      </c>
      <c r="G726" s="1189">
        <v>750</v>
      </c>
      <c r="H726"/>
    </row>
    <row r="727" spans="1:8">
      <c r="A727"/>
      <c r="B727"/>
      <c r="C727" s="729">
        <v>523800</v>
      </c>
      <c r="D727" s="780" t="s">
        <v>67</v>
      </c>
      <c r="E727" s="837">
        <v>750</v>
      </c>
      <c r="F727" s="837">
        <v>0</v>
      </c>
      <c r="G727" s="1189">
        <v>1000</v>
      </c>
      <c r="H727"/>
    </row>
    <row r="728" spans="1:8">
      <c r="A728"/>
      <c r="B728"/>
      <c r="C728" s="729">
        <v>524840</v>
      </c>
      <c r="D728" s="780" t="s">
        <v>69</v>
      </c>
      <c r="E728" s="837">
        <v>0</v>
      </c>
      <c r="F728" s="837">
        <v>45</v>
      </c>
      <c r="G728" s="1189">
        <v>0</v>
      </c>
      <c r="H728"/>
    </row>
    <row r="729" spans="1:8">
      <c r="A729"/>
      <c r="B729"/>
      <c r="C729" s="729">
        <v>525060</v>
      </c>
      <c r="D729" s="780" t="s">
        <v>96</v>
      </c>
      <c r="E729" s="837">
        <v>0</v>
      </c>
      <c r="F729" s="837">
        <v>441.16</v>
      </c>
      <c r="G729" s="1189">
        <v>0</v>
      </c>
      <c r="H729"/>
    </row>
    <row r="730" spans="1:8">
      <c r="A730"/>
      <c r="B730"/>
      <c r="C730" s="729">
        <v>526940</v>
      </c>
      <c r="D730" s="780" t="s">
        <v>71</v>
      </c>
      <c r="E730" s="837">
        <v>0</v>
      </c>
      <c r="F730" s="837">
        <v>32.049999999999997</v>
      </c>
      <c r="G730" s="1189">
        <v>250</v>
      </c>
      <c r="H730"/>
    </row>
    <row r="731" spans="1:8">
      <c r="A731"/>
      <c r="B731"/>
      <c r="C731" s="729">
        <v>526960</v>
      </c>
      <c r="D731" s="780" t="s">
        <v>97</v>
      </c>
      <c r="E731" s="837">
        <v>500</v>
      </c>
      <c r="F731" s="837">
        <v>551.63000000000011</v>
      </c>
      <c r="G731" s="1189">
        <v>500</v>
      </c>
      <c r="H731"/>
    </row>
    <row r="732" spans="1:8">
      <c r="A732"/>
      <c r="B732"/>
      <c r="C732" s="729">
        <v>527680</v>
      </c>
      <c r="D732" s="780" t="s">
        <v>74</v>
      </c>
      <c r="E732" s="837">
        <v>750</v>
      </c>
      <c r="F732" s="837">
        <v>0</v>
      </c>
      <c r="G732" s="1189">
        <v>750</v>
      </c>
      <c r="H732"/>
    </row>
    <row r="733" spans="1:8">
      <c r="A733"/>
      <c r="B733"/>
      <c r="C733" s="729">
        <v>527690</v>
      </c>
      <c r="D733" s="780" t="s">
        <v>2571</v>
      </c>
      <c r="E733" s="837">
        <v>0</v>
      </c>
      <c r="F733" s="837">
        <v>815.89</v>
      </c>
      <c r="G733" s="1189">
        <v>0</v>
      </c>
      <c r="H733"/>
    </row>
    <row r="734" spans="1:8">
      <c r="A734"/>
      <c r="B734"/>
      <c r="C734" s="729">
        <v>527720</v>
      </c>
      <c r="D734" s="780" t="s">
        <v>98</v>
      </c>
      <c r="E734" s="837">
        <v>350</v>
      </c>
      <c r="F734" s="837">
        <v>946.26</v>
      </c>
      <c r="G734" s="1189">
        <v>350</v>
      </c>
      <c r="H734"/>
    </row>
    <row r="735" spans="1:8">
      <c r="A735"/>
      <c r="B735"/>
      <c r="C735" s="729">
        <v>527840</v>
      </c>
      <c r="D735" s="780" t="s">
        <v>75</v>
      </c>
      <c r="E735" s="837">
        <v>200</v>
      </c>
      <c r="F735" s="837">
        <v>0</v>
      </c>
      <c r="G735" s="1189">
        <v>0</v>
      </c>
      <c r="H735"/>
    </row>
    <row r="736" spans="1:8">
      <c r="A736"/>
      <c r="B736"/>
      <c r="C736" s="729">
        <v>528920</v>
      </c>
      <c r="D736" s="780" t="s">
        <v>78</v>
      </c>
      <c r="E736" s="837">
        <v>2500</v>
      </c>
      <c r="F736" s="837">
        <v>0</v>
      </c>
      <c r="G736" s="1189">
        <v>500</v>
      </c>
      <c r="H736"/>
    </row>
    <row r="737" spans="1:8">
      <c r="A737"/>
      <c r="B737"/>
      <c r="C737" s="729">
        <v>529500</v>
      </c>
      <c r="D737" s="780" t="s">
        <v>100</v>
      </c>
      <c r="E737" s="837">
        <v>6000</v>
      </c>
      <c r="F737" s="837">
        <v>6312.9700000000012</v>
      </c>
      <c r="G737" s="1189">
        <v>7000</v>
      </c>
      <c r="H737"/>
    </row>
    <row r="738" spans="1:8">
      <c r="A738"/>
      <c r="B738"/>
      <c r="C738" s="729">
        <v>529510</v>
      </c>
      <c r="D738" s="780" t="s">
        <v>101</v>
      </c>
      <c r="E738" s="837">
        <v>500</v>
      </c>
      <c r="F738" s="837">
        <v>349.28</v>
      </c>
      <c r="G738" s="1189">
        <v>750</v>
      </c>
      <c r="H738"/>
    </row>
    <row r="739" spans="1:8">
      <c r="A739"/>
      <c r="B739"/>
      <c r="C739" s="729">
        <v>529520</v>
      </c>
      <c r="D739" s="780" t="s">
        <v>102</v>
      </c>
      <c r="E739" s="837">
        <v>1755</v>
      </c>
      <c r="F739" s="837">
        <v>0</v>
      </c>
      <c r="G739" s="1189">
        <v>1750</v>
      </c>
      <c r="H739"/>
    </row>
    <row r="740" spans="1:8">
      <c r="A740"/>
      <c r="B740" s="527" t="s">
        <v>6627</v>
      </c>
      <c r="C740" s="527"/>
      <c r="D740" s="527"/>
      <c r="E740" s="997">
        <v>33355</v>
      </c>
      <c r="F740" s="997">
        <v>25995.339999999997</v>
      </c>
      <c r="G740" s="1189">
        <v>36100</v>
      </c>
      <c r="H740"/>
    </row>
    <row r="741" spans="1:8">
      <c r="A741"/>
      <c r="B741" t="s">
        <v>6628</v>
      </c>
      <c r="C741" s="729">
        <v>536760</v>
      </c>
      <c r="D741" s="780" t="s">
        <v>2872</v>
      </c>
      <c r="E741" s="837">
        <v>0</v>
      </c>
      <c r="F741" s="837">
        <v>0</v>
      </c>
      <c r="G741" s="1189">
        <v>0</v>
      </c>
      <c r="H741"/>
    </row>
    <row r="742" spans="1:8">
      <c r="A742"/>
      <c r="B742"/>
      <c r="C742" s="729">
        <v>537080</v>
      </c>
      <c r="D742" s="780" t="s">
        <v>84</v>
      </c>
      <c r="E742" s="837">
        <v>1000</v>
      </c>
      <c r="F742" s="837">
        <v>824</v>
      </c>
      <c r="G742" s="1189">
        <v>850</v>
      </c>
      <c r="H742"/>
    </row>
    <row r="743" spans="1:8">
      <c r="A743"/>
      <c r="B743" s="527" t="s">
        <v>6629</v>
      </c>
      <c r="C743" s="527"/>
      <c r="D743" s="527"/>
      <c r="E743" s="997">
        <v>1000</v>
      </c>
      <c r="F743" s="997">
        <v>824</v>
      </c>
      <c r="G743" s="1189">
        <v>850</v>
      </c>
      <c r="H743"/>
    </row>
    <row r="744" spans="1:8">
      <c r="A744" s="777" t="s">
        <v>6586</v>
      </c>
      <c r="B744" s="777"/>
      <c r="C744" s="777"/>
      <c r="D744" s="777"/>
      <c r="E744" s="838">
        <v>104443</v>
      </c>
      <c r="F744" s="838">
        <v>35303.49</v>
      </c>
      <c r="G744" s="1188">
        <v>80870</v>
      </c>
      <c r="H744"/>
    </row>
    <row r="745" spans="1:8">
      <c r="A745" t="s">
        <v>295</v>
      </c>
      <c r="B745" t="s">
        <v>48</v>
      </c>
      <c r="C745" s="729">
        <v>510040</v>
      </c>
      <c r="D745" s="780" t="s">
        <v>461</v>
      </c>
      <c r="E745" s="837">
        <v>158347</v>
      </c>
      <c r="F745" s="837">
        <v>166796.9</v>
      </c>
      <c r="G745" s="1189">
        <v>158522</v>
      </c>
      <c r="H745"/>
    </row>
    <row r="746" spans="1:8">
      <c r="A746"/>
      <c r="B746"/>
      <c r="C746" s="729">
        <v>510200</v>
      </c>
      <c r="D746" s="780" t="s">
        <v>462</v>
      </c>
      <c r="E746" s="837">
        <v>0</v>
      </c>
      <c r="F746" s="837">
        <v>1836.83</v>
      </c>
      <c r="G746" s="1189">
        <v>0</v>
      </c>
      <c r="H746"/>
    </row>
    <row r="747" spans="1:8">
      <c r="A747"/>
      <c r="B747"/>
      <c r="C747" s="729">
        <v>510280</v>
      </c>
      <c r="D747" s="780" t="s">
        <v>7161</v>
      </c>
      <c r="E747" s="837">
        <v>0</v>
      </c>
      <c r="F747" s="837">
        <v>13.5</v>
      </c>
      <c r="G747" s="1189">
        <v>0</v>
      </c>
      <c r="H747"/>
    </row>
    <row r="748" spans="1:8">
      <c r="A748"/>
      <c r="B748"/>
      <c r="C748" s="729">
        <v>510420</v>
      </c>
      <c r="D748" s="780" t="s">
        <v>464</v>
      </c>
      <c r="E748" s="837">
        <v>2000</v>
      </c>
      <c r="F748" s="837">
        <v>5762.16</v>
      </c>
      <c r="G748" s="1189">
        <v>0</v>
      </c>
      <c r="H748"/>
    </row>
    <row r="749" spans="1:8">
      <c r="A749"/>
      <c r="B749"/>
      <c r="C749" s="729">
        <v>510520</v>
      </c>
      <c r="D749" s="780" t="s">
        <v>466</v>
      </c>
      <c r="E749" s="837">
        <v>0</v>
      </c>
      <c r="F749" s="837">
        <v>4</v>
      </c>
      <c r="G749" s="1189">
        <v>0</v>
      </c>
      <c r="H749"/>
    </row>
    <row r="750" spans="1:8">
      <c r="A750"/>
      <c r="B750"/>
      <c r="C750" s="729">
        <v>510620</v>
      </c>
      <c r="D750" s="780" t="s">
        <v>467</v>
      </c>
      <c r="E750" s="837">
        <v>1500</v>
      </c>
      <c r="F750" s="837">
        <v>634.83000000000004</v>
      </c>
      <c r="G750" s="1189">
        <v>0</v>
      </c>
      <c r="H750"/>
    </row>
    <row r="751" spans="1:8">
      <c r="A751"/>
      <c r="B751"/>
      <c r="C751" s="729">
        <v>510700</v>
      </c>
      <c r="D751" s="780" t="s">
        <v>468</v>
      </c>
      <c r="E751" s="837">
        <v>2400</v>
      </c>
      <c r="F751" s="837">
        <v>1720.51</v>
      </c>
      <c r="G751" s="1189">
        <v>0</v>
      </c>
      <c r="H751"/>
    </row>
    <row r="752" spans="1:8">
      <c r="A752"/>
      <c r="B752"/>
      <c r="C752" s="729">
        <v>513000</v>
      </c>
      <c r="D752" s="780" t="s">
        <v>469</v>
      </c>
      <c r="E752" s="837">
        <v>12668</v>
      </c>
      <c r="F752" s="837">
        <v>18238.240000000002</v>
      </c>
      <c r="G752" s="1189">
        <v>47310</v>
      </c>
      <c r="H752"/>
    </row>
    <row r="753" spans="1:8">
      <c r="A753"/>
      <c r="B753"/>
      <c r="C753" s="729">
        <v>513120</v>
      </c>
      <c r="D753" s="780" t="s">
        <v>471</v>
      </c>
      <c r="E753" s="837">
        <v>9818</v>
      </c>
      <c r="F753" s="837">
        <v>10847.510000000002</v>
      </c>
      <c r="G753" s="1189">
        <v>9828</v>
      </c>
      <c r="H753"/>
    </row>
    <row r="754" spans="1:8">
      <c r="A754"/>
      <c r="B754"/>
      <c r="C754" s="729">
        <v>513140</v>
      </c>
      <c r="D754" s="780" t="s">
        <v>472</v>
      </c>
      <c r="E754" s="837">
        <v>2296</v>
      </c>
      <c r="F754" s="837">
        <v>2539.1999999999998</v>
      </c>
      <c r="G754" s="1189">
        <v>2298</v>
      </c>
      <c r="H754"/>
    </row>
    <row r="755" spans="1:8">
      <c r="A755"/>
      <c r="B755"/>
      <c r="C755" s="729">
        <v>515040</v>
      </c>
      <c r="D755" s="780" t="s">
        <v>473</v>
      </c>
      <c r="E755" s="837">
        <v>37884</v>
      </c>
      <c r="F755" s="837">
        <v>44862.710000000006</v>
      </c>
      <c r="G755" s="1189">
        <v>39684</v>
      </c>
      <c r="H755"/>
    </row>
    <row r="756" spans="1:8">
      <c r="A756"/>
      <c r="B756"/>
      <c r="C756" s="729">
        <v>515100</v>
      </c>
      <c r="D756" s="780" t="s">
        <v>474</v>
      </c>
      <c r="E756" s="837">
        <v>198</v>
      </c>
      <c r="F756" s="837">
        <v>207.68999999999997</v>
      </c>
      <c r="G756" s="1189">
        <v>198</v>
      </c>
      <c r="H756"/>
    </row>
    <row r="757" spans="1:8">
      <c r="A757"/>
      <c r="B757"/>
      <c r="C757" s="729">
        <v>515120</v>
      </c>
      <c r="D757" s="780" t="s">
        <v>475</v>
      </c>
      <c r="E757" s="837">
        <v>515</v>
      </c>
      <c r="F757" s="837">
        <v>550.11</v>
      </c>
      <c r="G757" s="1189">
        <v>516</v>
      </c>
      <c r="H757"/>
    </row>
    <row r="758" spans="1:8">
      <c r="A758"/>
      <c r="B758"/>
      <c r="C758" s="729">
        <v>515260</v>
      </c>
      <c r="D758" s="780" t="s">
        <v>479</v>
      </c>
      <c r="E758" s="837">
        <v>475</v>
      </c>
      <c r="F758" s="837">
        <v>462.15000000000003</v>
      </c>
      <c r="G758" s="1189">
        <v>424</v>
      </c>
      <c r="H758"/>
    </row>
    <row r="759" spans="1:8">
      <c r="A759"/>
      <c r="B759"/>
      <c r="C759" s="729">
        <v>518140</v>
      </c>
      <c r="D759" s="780" t="s">
        <v>484</v>
      </c>
      <c r="E759" s="837">
        <v>63</v>
      </c>
      <c r="F759" s="837">
        <v>67.36999999999999</v>
      </c>
      <c r="G759" s="1189">
        <v>63</v>
      </c>
      <c r="H759"/>
    </row>
    <row r="760" spans="1:8">
      <c r="A760"/>
      <c r="B760" s="527" t="s">
        <v>6625</v>
      </c>
      <c r="C760" s="527"/>
      <c r="D760" s="527"/>
      <c r="E760" s="997">
        <v>228164</v>
      </c>
      <c r="F760" s="997">
        <v>254543.71</v>
      </c>
      <c r="G760" s="1189">
        <v>258843</v>
      </c>
      <c r="H760"/>
    </row>
    <row r="761" spans="1:8">
      <c r="A761"/>
      <c r="B761" t="s">
        <v>6626</v>
      </c>
      <c r="C761" s="729">
        <v>520105</v>
      </c>
      <c r="D761" s="780" t="s">
        <v>487</v>
      </c>
      <c r="E761" s="837">
        <v>500</v>
      </c>
      <c r="F761" s="837">
        <v>0</v>
      </c>
      <c r="G761" s="1189">
        <v>600</v>
      </c>
      <c r="H761"/>
    </row>
    <row r="762" spans="1:8">
      <c r="A762"/>
      <c r="B762"/>
      <c r="C762" s="729">
        <v>520115</v>
      </c>
      <c r="D762" s="780" t="s">
        <v>49</v>
      </c>
      <c r="E762" s="837">
        <v>1500</v>
      </c>
      <c r="F762" s="837">
        <v>2499.54</v>
      </c>
      <c r="G762" s="1189">
        <v>2275</v>
      </c>
      <c r="H762"/>
    </row>
    <row r="763" spans="1:8">
      <c r="A763"/>
      <c r="B763"/>
      <c r="C763" s="729">
        <v>520230</v>
      </c>
      <c r="D763" s="780" t="s">
        <v>50</v>
      </c>
      <c r="E763" s="837">
        <v>2500</v>
      </c>
      <c r="F763" s="837">
        <v>2074.2300000000005</v>
      </c>
      <c r="G763" s="1189">
        <v>2000</v>
      </c>
      <c r="H763"/>
    </row>
    <row r="764" spans="1:8">
      <c r="A764"/>
      <c r="B764"/>
      <c r="C764" s="729">
        <v>520320</v>
      </c>
      <c r="D764" s="780" t="s">
        <v>51</v>
      </c>
      <c r="E764" s="837">
        <v>850</v>
      </c>
      <c r="F764" s="837">
        <v>946.73</v>
      </c>
      <c r="G764" s="1189">
        <v>850</v>
      </c>
      <c r="H764"/>
    </row>
    <row r="765" spans="1:8">
      <c r="A765"/>
      <c r="B765"/>
      <c r="C765" s="729">
        <v>520330</v>
      </c>
      <c r="D765" s="780" t="s">
        <v>52</v>
      </c>
      <c r="E765" s="837">
        <v>1700</v>
      </c>
      <c r="F765" s="837">
        <v>1919.1400000000003</v>
      </c>
      <c r="G765" s="1189">
        <v>2200</v>
      </c>
      <c r="H765"/>
    </row>
    <row r="766" spans="1:8">
      <c r="A766"/>
      <c r="B766"/>
      <c r="C766" s="729">
        <v>520360</v>
      </c>
      <c r="D766" s="780" t="s">
        <v>2917</v>
      </c>
      <c r="E766" s="837">
        <v>0</v>
      </c>
      <c r="F766" s="837">
        <v>3283.92</v>
      </c>
      <c r="G766" s="1189">
        <v>0</v>
      </c>
      <c r="H766"/>
    </row>
    <row r="767" spans="1:8">
      <c r="A767"/>
      <c r="B767"/>
      <c r="C767" s="729">
        <v>520800</v>
      </c>
      <c r="D767" s="780" t="s">
        <v>54</v>
      </c>
      <c r="E767" s="837">
        <v>4500</v>
      </c>
      <c r="F767" s="837">
        <v>5447.7500000000009</v>
      </c>
      <c r="G767" s="1189">
        <v>5000</v>
      </c>
      <c r="H767"/>
    </row>
    <row r="768" spans="1:8">
      <c r="A768"/>
      <c r="B768"/>
      <c r="C768" s="729">
        <v>520845</v>
      </c>
      <c r="D768" s="780" t="s">
        <v>89</v>
      </c>
      <c r="E768" s="837">
        <v>20000</v>
      </c>
      <c r="F768" s="837">
        <v>22426.83</v>
      </c>
      <c r="G768" s="1189">
        <v>25000</v>
      </c>
      <c r="H768"/>
    </row>
    <row r="769" spans="1:8">
      <c r="A769"/>
      <c r="B769"/>
      <c r="C769" s="729">
        <v>521420</v>
      </c>
      <c r="D769" s="780" t="s">
        <v>90</v>
      </c>
      <c r="E769" s="837">
        <v>3500</v>
      </c>
      <c r="F769" s="837">
        <v>3694.6699999999996</v>
      </c>
      <c r="G769" s="1189">
        <v>5000</v>
      </c>
      <c r="H769"/>
    </row>
    <row r="770" spans="1:8">
      <c r="A770"/>
      <c r="B770"/>
      <c r="C770" s="729">
        <v>521500</v>
      </c>
      <c r="D770" s="780" t="s">
        <v>58</v>
      </c>
      <c r="E770" s="837">
        <v>350</v>
      </c>
      <c r="F770" s="837">
        <v>94.5</v>
      </c>
      <c r="G770" s="1189">
        <v>1500</v>
      </c>
      <c r="H770"/>
    </row>
    <row r="771" spans="1:8">
      <c r="A771"/>
      <c r="B771"/>
      <c r="C771" s="729">
        <v>521600</v>
      </c>
      <c r="D771" s="780" t="s">
        <v>91</v>
      </c>
      <c r="E771" s="837">
        <v>15000</v>
      </c>
      <c r="F771" s="837">
        <v>11000</v>
      </c>
      <c r="G771" s="1189">
        <v>15000</v>
      </c>
      <c r="H771"/>
    </row>
    <row r="772" spans="1:8">
      <c r="A772"/>
      <c r="B772"/>
      <c r="C772" s="729">
        <v>521720</v>
      </c>
      <c r="D772" s="780" t="s">
        <v>121</v>
      </c>
      <c r="E772" s="837">
        <v>550</v>
      </c>
      <c r="F772" s="837">
        <v>243.27</v>
      </c>
      <c r="G772" s="1189">
        <v>550</v>
      </c>
      <c r="H772"/>
    </row>
    <row r="773" spans="1:8">
      <c r="A773"/>
      <c r="B773"/>
      <c r="C773" s="729">
        <v>521740</v>
      </c>
      <c r="D773" s="780" t="s">
        <v>5950</v>
      </c>
      <c r="E773" s="837">
        <v>0</v>
      </c>
      <c r="F773" s="837">
        <v>0</v>
      </c>
      <c r="G773" s="1189">
        <v>0</v>
      </c>
      <c r="H773"/>
    </row>
    <row r="774" spans="1:8">
      <c r="A774"/>
      <c r="B774"/>
      <c r="C774" s="729">
        <v>522310</v>
      </c>
      <c r="D774" s="780" t="s">
        <v>60</v>
      </c>
      <c r="E774" s="837">
        <v>4500</v>
      </c>
      <c r="F774" s="837">
        <v>3622.69</v>
      </c>
      <c r="G774" s="1189">
        <v>4750</v>
      </c>
      <c r="H774"/>
    </row>
    <row r="775" spans="1:8">
      <c r="A775"/>
      <c r="B775"/>
      <c r="C775" s="729">
        <v>522320</v>
      </c>
      <c r="D775" s="780" t="s">
        <v>93</v>
      </c>
      <c r="E775" s="837">
        <v>10000</v>
      </c>
      <c r="F775" s="837">
        <v>5445</v>
      </c>
      <c r="G775" s="1189">
        <v>3700</v>
      </c>
      <c r="H775"/>
    </row>
    <row r="776" spans="1:8">
      <c r="A776"/>
      <c r="B776"/>
      <c r="C776" s="729">
        <v>522390</v>
      </c>
      <c r="D776" s="780" t="s">
        <v>491</v>
      </c>
      <c r="E776" s="837">
        <v>3500</v>
      </c>
      <c r="F776" s="837">
        <v>0</v>
      </c>
      <c r="G776" s="1189">
        <v>3500</v>
      </c>
      <c r="H776"/>
    </row>
    <row r="777" spans="1:8">
      <c r="A777"/>
      <c r="B777"/>
      <c r="C777" s="729">
        <v>523100</v>
      </c>
      <c r="D777" s="780" t="s">
        <v>61</v>
      </c>
      <c r="E777" s="837">
        <v>100</v>
      </c>
      <c r="F777" s="837">
        <v>0</v>
      </c>
      <c r="G777" s="1189">
        <v>100</v>
      </c>
      <c r="H777"/>
    </row>
    <row r="778" spans="1:8">
      <c r="A778"/>
      <c r="B778"/>
      <c r="C778" s="729">
        <v>523210</v>
      </c>
      <c r="D778" s="780" t="s">
        <v>6243</v>
      </c>
      <c r="E778" s="837">
        <v>0</v>
      </c>
      <c r="F778" s="837">
        <v>0</v>
      </c>
      <c r="G778" s="1189">
        <v>0</v>
      </c>
      <c r="H778"/>
    </row>
    <row r="779" spans="1:8">
      <c r="A779"/>
      <c r="B779"/>
      <c r="C779" s="729">
        <v>523230</v>
      </c>
      <c r="D779" s="780" t="s">
        <v>122</v>
      </c>
      <c r="E779" s="837">
        <v>0</v>
      </c>
      <c r="F779" s="837">
        <v>0</v>
      </c>
      <c r="G779" s="1189">
        <v>0</v>
      </c>
      <c r="H779"/>
    </row>
    <row r="780" spans="1:8">
      <c r="A780"/>
      <c r="B780"/>
      <c r="C780" s="729">
        <v>523250</v>
      </c>
      <c r="D780" s="780" t="s">
        <v>493</v>
      </c>
      <c r="E780" s="837">
        <v>0</v>
      </c>
      <c r="F780" s="837">
        <v>150</v>
      </c>
      <c r="G780" s="1189">
        <v>0</v>
      </c>
      <c r="H780"/>
    </row>
    <row r="781" spans="1:8">
      <c r="A781"/>
      <c r="B781"/>
      <c r="C781" s="729">
        <v>523290</v>
      </c>
      <c r="D781" s="780" t="s">
        <v>1281</v>
      </c>
      <c r="E781" s="837">
        <v>7500</v>
      </c>
      <c r="F781" s="837">
        <v>7551.92</v>
      </c>
      <c r="G781" s="1189">
        <v>7000</v>
      </c>
      <c r="H781"/>
    </row>
    <row r="782" spans="1:8">
      <c r="A782"/>
      <c r="B782"/>
      <c r="C782" s="729">
        <v>523340</v>
      </c>
      <c r="D782" s="780" t="s">
        <v>6127</v>
      </c>
      <c r="E782" s="837">
        <v>0</v>
      </c>
      <c r="F782" s="837">
        <v>33.700000000000003</v>
      </c>
      <c r="G782" s="1189">
        <v>0</v>
      </c>
      <c r="H782"/>
    </row>
    <row r="783" spans="1:8">
      <c r="A783"/>
      <c r="B783"/>
      <c r="C783" s="729">
        <v>523680</v>
      </c>
      <c r="D783" s="780" t="s">
        <v>65</v>
      </c>
      <c r="E783" s="837">
        <v>0</v>
      </c>
      <c r="F783" s="837">
        <v>17.079999999999998</v>
      </c>
      <c r="G783" s="1189">
        <v>0</v>
      </c>
      <c r="H783"/>
    </row>
    <row r="784" spans="1:8">
      <c r="A784"/>
      <c r="B784"/>
      <c r="C784" s="729">
        <v>523700</v>
      </c>
      <c r="D784" s="780" t="s">
        <v>66</v>
      </c>
      <c r="E784" s="837">
        <v>1500</v>
      </c>
      <c r="F784" s="837">
        <v>2707.7599999999998</v>
      </c>
      <c r="G784" s="1189">
        <v>2000</v>
      </c>
      <c r="H784"/>
    </row>
    <row r="785" spans="1:8">
      <c r="A785"/>
      <c r="B785"/>
      <c r="C785" s="729">
        <v>523800</v>
      </c>
      <c r="D785" s="780" t="s">
        <v>67</v>
      </c>
      <c r="E785" s="837">
        <v>1500</v>
      </c>
      <c r="F785" s="837">
        <v>0</v>
      </c>
      <c r="G785" s="1189">
        <v>1500</v>
      </c>
      <c r="H785"/>
    </row>
    <row r="786" spans="1:8">
      <c r="A786"/>
      <c r="B786"/>
      <c r="C786" s="729">
        <v>524840</v>
      </c>
      <c r="D786" s="780" t="s">
        <v>69</v>
      </c>
      <c r="E786" s="837">
        <v>125</v>
      </c>
      <c r="F786" s="837">
        <v>45</v>
      </c>
      <c r="G786" s="1189">
        <v>125</v>
      </c>
      <c r="H786"/>
    </row>
    <row r="787" spans="1:8">
      <c r="A787"/>
      <c r="B787"/>
      <c r="C787" s="729">
        <v>525060</v>
      </c>
      <c r="D787" s="780" t="s">
        <v>96</v>
      </c>
      <c r="E787" s="837">
        <v>100</v>
      </c>
      <c r="F787" s="837">
        <v>1473.5600000000002</v>
      </c>
      <c r="G787" s="1189">
        <v>100</v>
      </c>
      <c r="H787"/>
    </row>
    <row r="788" spans="1:8">
      <c r="A788"/>
      <c r="B788"/>
      <c r="C788" s="729">
        <v>526940</v>
      </c>
      <c r="D788" s="780" t="s">
        <v>71</v>
      </c>
      <c r="E788" s="837">
        <v>0</v>
      </c>
      <c r="F788" s="837">
        <v>0</v>
      </c>
      <c r="G788" s="1189">
        <v>0</v>
      </c>
      <c r="H788"/>
    </row>
    <row r="789" spans="1:8">
      <c r="A789"/>
      <c r="B789"/>
      <c r="C789" s="729">
        <v>526960</v>
      </c>
      <c r="D789" s="780" t="s">
        <v>97</v>
      </c>
      <c r="E789" s="837">
        <v>500</v>
      </c>
      <c r="F789" s="837">
        <v>311.16000000000003</v>
      </c>
      <c r="G789" s="1189">
        <v>1000</v>
      </c>
      <c r="H789"/>
    </row>
    <row r="790" spans="1:8">
      <c r="A790"/>
      <c r="B790"/>
      <c r="C790" s="729">
        <v>527680</v>
      </c>
      <c r="D790" s="780" t="s">
        <v>74</v>
      </c>
      <c r="E790" s="837">
        <v>1500</v>
      </c>
      <c r="F790" s="837">
        <v>13.06</v>
      </c>
      <c r="G790" s="1189">
        <v>1500</v>
      </c>
      <c r="H790"/>
    </row>
    <row r="791" spans="1:8">
      <c r="A791"/>
      <c r="B791"/>
      <c r="C791" s="729">
        <v>527690</v>
      </c>
      <c r="D791" s="780" t="s">
        <v>2571</v>
      </c>
      <c r="E791" s="837">
        <v>0</v>
      </c>
      <c r="F791" s="837">
        <v>4784.6499999999996</v>
      </c>
      <c r="G791" s="1189">
        <v>0</v>
      </c>
      <c r="H791"/>
    </row>
    <row r="792" spans="1:8">
      <c r="A792"/>
      <c r="B792"/>
      <c r="C792" s="729">
        <v>527720</v>
      </c>
      <c r="D792" s="780" t="s">
        <v>98</v>
      </c>
      <c r="E792" s="837">
        <v>750</v>
      </c>
      <c r="F792" s="837">
        <v>1921.35</v>
      </c>
      <c r="G792" s="1189">
        <v>1000</v>
      </c>
      <c r="H792"/>
    </row>
    <row r="793" spans="1:8">
      <c r="A793"/>
      <c r="B793"/>
      <c r="C793" s="729">
        <v>527840</v>
      </c>
      <c r="D793" s="780" t="s">
        <v>75</v>
      </c>
      <c r="E793" s="837">
        <v>3050</v>
      </c>
      <c r="F793" s="837">
        <v>612.57000000000005</v>
      </c>
      <c r="G793" s="1189">
        <v>0</v>
      </c>
      <c r="H793"/>
    </row>
    <row r="794" spans="1:8">
      <c r="A794"/>
      <c r="B794"/>
      <c r="C794" s="729">
        <v>528020</v>
      </c>
      <c r="D794" s="780" t="s">
        <v>152</v>
      </c>
      <c r="E794" s="837">
        <v>4500</v>
      </c>
      <c r="F794" s="837">
        <v>4495.22</v>
      </c>
      <c r="G794" s="1189">
        <v>6000</v>
      </c>
      <c r="H794"/>
    </row>
    <row r="795" spans="1:8">
      <c r="A795"/>
      <c r="B795"/>
      <c r="C795" s="729">
        <v>528260</v>
      </c>
      <c r="D795" s="780" t="s">
        <v>227</v>
      </c>
      <c r="E795" s="837">
        <v>0</v>
      </c>
      <c r="F795" s="837">
        <v>0</v>
      </c>
      <c r="G795" s="1189">
        <v>0</v>
      </c>
      <c r="H795"/>
    </row>
    <row r="796" spans="1:8">
      <c r="A796"/>
      <c r="B796"/>
      <c r="C796" s="729">
        <v>528920</v>
      </c>
      <c r="D796" s="780" t="s">
        <v>78</v>
      </c>
      <c r="E796" s="837">
        <v>5500</v>
      </c>
      <c r="F796" s="837">
        <v>0</v>
      </c>
      <c r="G796" s="1189">
        <v>6000</v>
      </c>
      <c r="H796"/>
    </row>
    <row r="797" spans="1:8">
      <c r="A797"/>
      <c r="B797"/>
      <c r="C797" s="729">
        <v>529040</v>
      </c>
      <c r="D797" s="780" t="s">
        <v>82</v>
      </c>
      <c r="E797" s="837">
        <v>0</v>
      </c>
      <c r="F797" s="837">
        <v>0</v>
      </c>
      <c r="G797" s="1189">
        <v>0</v>
      </c>
      <c r="H797"/>
    </row>
    <row r="798" spans="1:8">
      <c r="A798"/>
      <c r="B798"/>
      <c r="C798" s="729">
        <v>529500</v>
      </c>
      <c r="D798" s="780" t="s">
        <v>100</v>
      </c>
      <c r="E798" s="837">
        <v>12500</v>
      </c>
      <c r="F798" s="837">
        <v>8265.7200000000012</v>
      </c>
      <c r="G798" s="1189">
        <v>10000</v>
      </c>
      <c r="H798"/>
    </row>
    <row r="799" spans="1:8">
      <c r="A799"/>
      <c r="B799"/>
      <c r="C799" s="729">
        <v>529510</v>
      </c>
      <c r="D799" s="780" t="s">
        <v>101</v>
      </c>
      <c r="E799" s="837">
        <v>7500</v>
      </c>
      <c r="F799" s="837">
        <v>1366.96</v>
      </c>
      <c r="G799" s="1189">
        <v>6000</v>
      </c>
      <c r="H799"/>
    </row>
    <row r="800" spans="1:8">
      <c r="A800"/>
      <c r="B800"/>
      <c r="C800" s="729">
        <v>529520</v>
      </c>
      <c r="D800" s="780" t="s">
        <v>102</v>
      </c>
      <c r="E800" s="837">
        <v>10000</v>
      </c>
      <c r="F800" s="837">
        <v>11078.630000000001</v>
      </c>
      <c r="G800" s="1189">
        <v>12000</v>
      </c>
      <c r="H800"/>
    </row>
    <row r="801" spans="1:8">
      <c r="A801"/>
      <c r="B801"/>
      <c r="C801" s="729">
        <v>529550</v>
      </c>
      <c r="D801" s="780" t="s">
        <v>103</v>
      </c>
      <c r="E801" s="837">
        <v>9000</v>
      </c>
      <c r="F801" s="837">
        <v>8762.66</v>
      </c>
      <c r="G801" s="1189">
        <v>10000</v>
      </c>
      <c r="H801"/>
    </row>
    <row r="802" spans="1:8">
      <c r="A802"/>
      <c r="B802"/>
      <c r="C802" s="729" t="s">
        <v>7190</v>
      </c>
      <c r="D802" s="780" t="s">
        <v>7006</v>
      </c>
      <c r="E802" s="837">
        <v>0</v>
      </c>
      <c r="F802" s="837">
        <v>0</v>
      </c>
      <c r="G802" s="1189">
        <v>2800</v>
      </c>
      <c r="H802"/>
    </row>
    <row r="803" spans="1:8">
      <c r="A803"/>
      <c r="B803"/>
      <c r="C803" s="729" t="s">
        <v>7156</v>
      </c>
      <c r="D803" s="780" t="s">
        <v>7006</v>
      </c>
      <c r="E803" s="837">
        <v>0</v>
      </c>
      <c r="F803" s="837">
        <v>0</v>
      </c>
      <c r="G803" s="1189">
        <v>2000</v>
      </c>
      <c r="H803"/>
    </row>
    <row r="804" spans="1:8">
      <c r="A804"/>
      <c r="B804" s="527" t="s">
        <v>6627</v>
      </c>
      <c r="C804" s="527"/>
      <c r="D804" s="527"/>
      <c r="E804" s="997">
        <v>134575</v>
      </c>
      <c r="F804" s="997">
        <v>116289.27000000002</v>
      </c>
      <c r="G804" s="1189">
        <v>141050</v>
      </c>
      <c r="H804"/>
    </row>
    <row r="805" spans="1:8">
      <c r="A805"/>
      <c r="B805" t="s">
        <v>6628</v>
      </c>
      <c r="C805" s="729">
        <v>536760</v>
      </c>
      <c r="D805" s="780" t="s">
        <v>2872</v>
      </c>
      <c r="E805" s="837">
        <v>0</v>
      </c>
      <c r="F805" s="837">
        <v>664.72</v>
      </c>
      <c r="G805" s="1189">
        <v>0</v>
      </c>
      <c r="H805"/>
    </row>
    <row r="806" spans="1:8">
      <c r="A806"/>
      <c r="B806"/>
      <c r="C806" s="729">
        <v>537080</v>
      </c>
      <c r="D806" s="780" t="s">
        <v>84</v>
      </c>
      <c r="E806" s="837">
        <v>1000</v>
      </c>
      <c r="F806" s="837">
        <v>225</v>
      </c>
      <c r="G806" s="1189">
        <v>1000</v>
      </c>
      <c r="H806"/>
    </row>
    <row r="807" spans="1:8">
      <c r="A807"/>
      <c r="B807"/>
      <c r="C807" s="729">
        <v>537090</v>
      </c>
      <c r="D807" s="780" t="s">
        <v>85</v>
      </c>
      <c r="E807" s="837">
        <v>0</v>
      </c>
      <c r="F807" s="837">
        <v>20</v>
      </c>
      <c r="G807" s="1189">
        <v>0</v>
      </c>
      <c r="H807"/>
    </row>
    <row r="808" spans="1:8">
      <c r="A808"/>
      <c r="B808" s="527" t="s">
        <v>6629</v>
      </c>
      <c r="C808" s="527"/>
      <c r="D808" s="527"/>
      <c r="E808" s="997">
        <v>1000</v>
      </c>
      <c r="F808" s="997">
        <v>909.72</v>
      </c>
      <c r="G808" s="1189">
        <v>1000</v>
      </c>
      <c r="H808"/>
    </row>
    <row r="809" spans="1:8">
      <c r="A809"/>
      <c r="B809" t="s">
        <v>460</v>
      </c>
      <c r="C809" s="729">
        <v>546160</v>
      </c>
      <c r="D809" s="780" t="s">
        <v>2139</v>
      </c>
      <c r="E809" s="837">
        <v>0</v>
      </c>
      <c r="F809" s="837">
        <v>0</v>
      </c>
      <c r="G809" s="1189">
        <v>0</v>
      </c>
      <c r="H809"/>
    </row>
    <row r="810" spans="1:8">
      <c r="A810"/>
      <c r="B810" s="527" t="s">
        <v>6630</v>
      </c>
      <c r="C810" s="527"/>
      <c r="D810" s="527"/>
      <c r="E810" s="997">
        <v>0</v>
      </c>
      <c r="F810" s="997">
        <v>0</v>
      </c>
      <c r="G810" s="1189">
        <v>0</v>
      </c>
      <c r="H810"/>
    </row>
    <row r="811" spans="1:8">
      <c r="A811" s="777" t="s">
        <v>6580</v>
      </c>
      <c r="B811" s="777"/>
      <c r="C811" s="777"/>
      <c r="D811" s="777"/>
      <c r="E811" s="838">
        <v>363739</v>
      </c>
      <c r="F811" s="838">
        <v>371742.69999999995</v>
      </c>
      <c r="G811" s="1188">
        <v>400893</v>
      </c>
      <c r="H811"/>
    </row>
    <row r="812" spans="1:8">
      <c r="A812" t="s">
        <v>436</v>
      </c>
      <c r="B812" t="s">
        <v>48</v>
      </c>
      <c r="C812" s="729">
        <v>510040</v>
      </c>
      <c r="D812" s="780" t="s">
        <v>461</v>
      </c>
      <c r="E812" s="837">
        <v>86555</v>
      </c>
      <c r="F812" s="837">
        <v>83261.02</v>
      </c>
      <c r="G812" s="1189">
        <v>155559</v>
      </c>
      <c r="H812"/>
    </row>
    <row r="813" spans="1:8">
      <c r="A813"/>
      <c r="B813"/>
      <c r="C813" s="729">
        <v>510200</v>
      </c>
      <c r="D813" s="780" t="s">
        <v>462</v>
      </c>
      <c r="E813" s="837">
        <v>0</v>
      </c>
      <c r="F813" s="837">
        <v>0</v>
      </c>
      <c r="G813" s="1189">
        <v>0</v>
      </c>
      <c r="H813"/>
    </row>
    <row r="814" spans="1:8">
      <c r="A814"/>
      <c r="B814"/>
      <c r="C814" s="729">
        <v>510420</v>
      </c>
      <c r="D814" s="780" t="s">
        <v>464</v>
      </c>
      <c r="E814" s="837">
        <v>1500</v>
      </c>
      <c r="F814" s="837">
        <v>3720.88</v>
      </c>
      <c r="G814" s="1189">
        <v>0</v>
      </c>
      <c r="H814"/>
    </row>
    <row r="815" spans="1:8">
      <c r="A815"/>
      <c r="B815"/>
      <c r="C815" s="729">
        <v>510620</v>
      </c>
      <c r="D815" s="780" t="s">
        <v>467</v>
      </c>
      <c r="E815" s="837">
        <v>0</v>
      </c>
      <c r="F815" s="837">
        <v>28.95</v>
      </c>
      <c r="G815" s="1189">
        <v>0</v>
      </c>
      <c r="H815"/>
    </row>
    <row r="816" spans="1:8">
      <c r="A816"/>
      <c r="B816"/>
      <c r="C816" s="729">
        <v>510700</v>
      </c>
      <c r="D816" s="780" t="s">
        <v>468</v>
      </c>
      <c r="E816" s="837">
        <v>750</v>
      </c>
      <c r="F816" s="837">
        <v>186.12</v>
      </c>
      <c r="G816" s="1189">
        <v>0</v>
      </c>
      <c r="H816"/>
    </row>
    <row r="817" spans="1:8">
      <c r="A817"/>
      <c r="B817"/>
      <c r="C817" s="729">
        <v>513000</v>
      </c>
      <c r="D817" s="780" t="s">
        <v>469</v>
      </c>
      <c r="E817" s="837">
        <v>6924</v>
      </c>
      <c r="F817" s="837">
        <v>6781.29</v>
      </c>
      <c r="G817" s="1189">
        <v>34031</v>
      </c>
      <c r="H817"/>
    </row>
    <row r="818" spans="1:8">
      <c r="A818"/>
      <c r="B818"/>
      <c r="C818" s="729">
        <v>513120</v>
      </c>
      <c r="D818" s="780" t="s">
        <v>471</v>
      </c>
      <c r="E818" s="837">
        <v>5366</v>
      </c>
      <c r="F818" s="837">
        <v>5536.04</v>
      </c>
      <c r="G818" s="1189">
        <v>9645</v>
      </c>
      <c r="H818"/>
    </row>
    <row r="819" spans="1:8">
      <c r="A819"/>
      <c r="B819"/>
      <c r="C819" s="729">
        <v>513140</v>
      </c>
      <c r="D819" s="780" t="s">
        <v>472</v>
      </c>
      <c r="E819" s="837">
        <v>1255</v>
      </c>
      <c r="F819" s="837">
        <v>1294.6899999999998</v>
      </c>
      <c r="G819" s="1189">
        <v>2256</v>
      </c>
      <c r="H819"/>
    </row>
    <row r="820" spans="1:8">
      <c r="A820"/>
      <c r="B820"/>
      <c r="C820" s="729">
        <v>515040</v>
      </c>
      <c r="D820" s="780" t="s">
        <v>473</v>
      </c>
      <c r="E820" s="837">
        <v>12276</v>
      </c>
      <c r="F820" s="837">
        <v>18716.379999999997</v>
      </c>
      <c r="G820" s="1189">
        <v>23352</v>
      </c>
      <c r="H820"/>
    </row>
    <row r="821" spans="1:8">
      <c r="A821"/>
      <c r="B821"/>
      <c r="C821" s="729">
        <v>515100</v>
      </c>
      <c r="D821" s="780" t="s">
        <v>474</v>
      </c>
      <c r="E821" s="837">
        <v>132</v>
      </c>
      <c r="F821" s="837">
        <v>110.69</v>
      </c>
      <c r="G821" s="1189">
        <v>198</v>
      </c>
      <c r="H821"/>
    </row>
    <row r="822" spans="1:8">
      <c r="A822"/>
      <c r="B822"/>
      <c r="C822" s="729">
        <v>515120</v>
      </c>
      <c r="D822" s="780" t="s">
        <v>475</v>
      </c>
      <c r="E822" s="837">
        <v>281</v>
      </c>
      <c r="F822" s="837">
        <v>270.05</v>
      </c>
      <c r="G822" s="1189">
        <v>506</v>
      </c>
      <c r="H822"/>
    </row>
    <row r="823" spans="1:8">
      <c r="A823"/>
      <c r="B823"/>
      <c r="C823" s="729">
        <v>515260</v>
      </c>
      <c r="D823" s="780" t="s">
        <v>479</v>
      </c>
      <c r="E823" s="837">
        <v>260</v>
      </c>
      <c r="F823" s="837">
        <v>226.66000000000003</v>
      </c>
      <c r="G823" s="1189">
        <v>263</v>
      </c>
      <c r="H823"/>
    </row>
    <row r="824" spans="1:8">
      <c r="A824"/>
      <c r="B824"/>
      <c r="C824" s="729">
        <v>518140</v>
      </c>
      <c r="D824" s="780" t="s">
        <v>484</v>
      </c>
      <c r="E824" s="837">
        <v>42</v>
      </c>
      <c r="F824" s="837">
        <v>38.65</v>
      </c>
      <c r="G824" s="1189">
        <v>63</v>
      </c>
      <c r="H824"/>
    </row>
    <row r="825" spans="1:8">
      <c r="A825"/>
      <c r="B825" s="527" t="s">
        <v>6625</v>
      </c>
      <c r="C825" s="527"/>
      <c r="D825" s="527"/>
      <c r="E825" s="997">
        <v>115341</v>
      </c>
      <c r="F825" s="997">
        <v>120171.42</v>
      </c>
      <c r="G825" s="1189">
        <v>225873</v>
      </c>
      <c r="H825"/>
    </row>
    <row r="826" spans="1:8">
      <c r="A826"/>
      <c r="B826" t="s">
        <v>6626</v>
      </c>
      <c r="C826" s="729">
        <v>520020</v>
      </c>
      <c r="D826" s="780" t="s">
        <v>86</v>
      </c>
      <c r="E826" s="837">
        <v>0</v>
      </c>
      <c r="F826" s="837">
        <v>0</v>
      </c>
      <c r="G826" s="1189">
        <v>0</v>
      </c>
      <c r="H826"/>
    </row>
    <row r="827" spans="1:8">
      <c r="A827"/>
      <c r="B827"/>
      <c r="C827" s="729">
        <v>520115</v>
      </c>
      <c r="D827" s="780" t="s">
        <v>49</v>
      </c>
      <c r="E827" s="837">
        <v>700</v>
      </c>
      <c r="F827" s="837">
        <v>151.43</v>
      </c>
      <c r="G827" s="1189">
        <v>800</v>
      </c>
      <c r="H827"/>
    </row>
    <row r="828" spans="1:8">
      <c r="A828"/>
      <c r="B828"/>
      <c r="C828" s="729">
        <v>520230</v>
      </c>
      <c r="D828" s="780" t="s">
        <v>50</v>
      </c>
      <c r="E828" s="837">
        <v>1850</v>
      </c>
      <c r="F828" s="837">
        <v>1991.2999999999997</v>
      </c>
      <c r="G828" s="1189">
        <v>1850</v>
      </c>
      <c r="H828"/>
    </row>
    <row r="829" spans="1:8">
      <c r="A829"/>
      <c r="B829"/>
      <c r="C829" s="729">
        <v>520320</v>
      </c>
      <c r="D829" s="780" t="s">
        <v>51</v>
      </c>
      <c r="E829" s="837">
        <v>1000</v>
      </c>
      <c r="F829" s="837">
        <v>1303.3100000000002</v>
      </c>
      <c r="G829" s="1189">
        <v>1000</v>
      </c>
      <c r="H829"/>
    </row>
    <row r="830" spans="1:8">
      <c r="A830"/>
      <c r="B830"/>
      <c r="C830" s="729">
        <v>520330</v>
      </c>
      <c r="D830" s="780" t="s">
        <v>52</v>
      </c>
      <c r="E830" s="837">
        <v>950</v>
      </c>
      <c r="F830" s="837">
        <v>1069.3499999999999</v>
      </c>
      <c r="G830" s="1189">
        <v>950</v>
      </c>
      <c r="H830"/>
    </row>
    <row r="831" spans="1:8">
      <c r="A831"/>
      <c r="B831"/>
      <c r="C831" s="729">
        <v>520710</v>
      </c>
      <c r="D831" s="780" t="s">
        <v>162</v>
      </c>
      <c r="E831" s="837">
        <v>3000</v>
      </c>
      <c r="F831" s="837">
        <v>1582.74</v>
      </c>
      <c r="G831" s="1189">
        <v>2000</v>
      </c>
      <c r="H831"/>
    </row>
    <row r="832" spans="1:8">
      <c r="A832"/>
      <c r="B832"/>
      <c r="C832" s="729">
        <v>520800</v>
      </c>
      <c r="D832" s="780" t="s">
        <v>54</v>
      </c>
      <c r="E832" s="837">
        <v>1500</v>
      </c>
      <c r="F832" s="837">
        <v>1083.4000000000001</v>
      </c>
      <c r="G832" s="1189">
        <v>1500</v>
      </c>
      <c r="H832"/>
    </row>
    <row r="833" spans="1:8">
      <c r="A833"/>
      <c r="B833"/>
      <c r="C833" s="729">
        <v>520815</v>
      </c>
      <c r="D833" s="780" t="s">
        <v>489</v>
      </c>
      <c r="E833" s="837">
        <v>0</v>
      </c>
      <c r="F833" s="837">
        <v>0</v>
      </c>
      <c r="G833" s="1189">
        <v>0</v>
      </c>
      <c r="H833"/>
    </row>
    <row r="834" spans="1:8">
      <c r="A834"/>
      <c r="B834"/>
      <c r="C834" s="729">
        <v>520845</v>
      </c>
      <c r="D834" s="780" t="s">
        <v>89</v>
      </c>
      <c r="E834" s="837">
        <v>5200</v>
      </c>
      <c r="F834" s="837">
        <v>4423.9199999999992</v>
      </c>
      <c r="G834" s="1189">
        <v>5200</v>
      </c>
      <c r="H834"/>
    </row>
    <row r="835" spans="1:8">
      <c r="A835"/>
      <c r="B835"/>
      <c r="C835" s="729">
        <v>521420</v>
      </c>
      <c r="D835" s="780" t="s">
        <v>90</v>
      </c>
      <c r="E835" s="837">
        <v>500</v>
      </c>
      <c r="F835" s="837">
        <v>136.01</v>
      </c>
      <c r="G835" s="1189">
        <v>500</v>
      </c>
      <c r="H835"/>
    </row>
    <row r="836" spans="1:8">
      <c r="A836"/>
      <c r="B836"/>
      <c r="C836" s="729">
        <v>521700</v>
      </c>
      <c r="D836" s="780" t="s">
        <v>1072</v>
      </c>
      <c r="E836" s="837">
        <v>500</v>
      </c>
      <c r="F836" s="837">
        <v>864</v>
      </c>
      <c r="G836" s="1189">
        <v>1000</v>
      </c>
      <c r="H836"/>
    </row>
    <row r="837" spans="1:8">
      <c r="A837"/>
      <c r="B837"/>
      <c r="C837" s="729">
        <v>521740</v>
      </c>
      <c r="D837" s="780" t="s">
        <v>5950</v>
      </c>
      <c r="E837" s="837">
        <v>0</v>
      </c>
      <c r="F837" s="837">
        <v>0</v>
      </c>
      <c r="G837" s="1189">
        <v>0</v>
      </c>
      <c r="H837"/>
    </row>
    <row r="838" spans="1:8">
      <c r="A838"/>
      <c r="B838"/>
      <c r="C838" s="729">
        <v>522310</v>
      </c>
      <c r="D838" s="780" t="s">
        <v>60</v>
      </c>
      <c r="E838" s="837">
        <v>4000</v>
      </c>
      <c r="F838" s="837">
        <v>3774.05</v>
      </c>
      <c r="G838" s="1189">
        <v>6000</v>
      </c>
      <c r="H838"/>
    </row>
    <row r="839" spans="1:8">
      <c r="A839"/>
      <c r="B839"/>
      <c r="C839" s="729">
        <v>522320</v>
      </c>
      <c r="D839" s="780" t="s">
        <v>93</v>
      </c>
      <c r="E839" s="837">
        <v>3000</v>
      </c>
      <c r="F839" s="837">
        <v>2616.0100000000002</v>
      </c>
      <c r="G839" s="1189">
        <v>5000</v>
      </c>
      <c r="H839"/>
    </row>
    <row r="840" spans="1:8">
      <c r="A840"/>
      <c r="B840"/>
      <c r="C840" s="729">
        <v>523100</v>
      </c>
      <c r="D840" s="780" t="s">
        <v>61</v>
      </c>
      <c r="E840" s="837">
        <v>500</v>
      </c>
      <c r="F840" s="837">
        <v>90</v>
      </c>
      <c r="G840" s="1189">
        <v>250</v>
      </c>
      <c r="H840"/>
    </row>
    <row r="841" spans="1:8">
      <c r="A841"/>
      <c r="B841"/>
      <c r="C841" s="729">
        <v>523270</v>
      </c>
      <c r="D841" s="780" t="s">
        <v>62</v>
      </c>
      <c r="E841" s="837">
        <v>4000</v>
      </c>
      <c r="F841" s="837">
        <v>687.49</v>
      </c>
      <c r="G841" s="1189">
        <v>5000</v>
      </c>
      <c r="H841"/>
    </row>
    <row r="842" spans="1:8">
      <c r="A842"/>
      <c r="B842"/>
      <c r="C842" s="729">
        <v>523290</v>
      </c>
      <c r="D842" s="780" t="s">
        <v>1281</v>
      </c>
      <c r="E842" s="837">
        <v>2500</v>
      </c>
      <c r="F842" s="837">
        <v>3922.5099999999998</v>
      </c>
      <c r="G842" s="1189">
        <v>2500</v>
      </c>
      <c r="H842"/>
    </row>
    <row r="843" spans="1:8">
      <c r="A843"/>
      <c r="B843"/>
      <c r="C843" s="729">
        <v>523340</v>
      </c>
      <c r="D843" s="780" t="s">
        <v>6127</v>
      </c>
      <c r="E843" s="837">
        <v>0</v>
      </c>
      <c r="F843" s="837">
        <v>36.43</v>
      </c>
      <c r="G843" s="1189">
        <v>0</v>
      </c>
      <c r="H843"/>
    </row>
    <row r="844" spans="1:8">
      <c r="A844"/>
      <c r="B844"/>
      <c r="C844" s="729">
        <v>523620</v>
      </c>
      <c r="D844" s="780" t="s">
        <v>63</v>
      </c>
      <c r="E844" s="837">
        <v>500</v>
      </c>
      <c r="F844" s="837">
        <v>65.73</v>
      </c>
      <c r="G844" s="1189">
        <v>250</v>
      </c>
      <c r="H844"/>
    </row>
    <row r="845" spans="1:8">
      <c r="A845"/>
      <c r="B845"/>
      <c r="C845" s="729">
        <v>523680</v>
      </c>
      <c r="D845" s="780" t="s">
        <v>65</v>
      </c>
      <c r="E845" s="837">
        <v>1200</v>
      </c>
      <c r="F845" s="837">
        <v>452.9</v>
      </c>
      <c r="G845" s="1189">
        <v>0</v>
      </c>
      <c r="H845"/>
    </row>
    <row r="846" spans="1:8">
      <c r="A846"/>
      <c r="B846"/>
      <c r="C846" s="729">
        <v>523700</v>
      </c>
      <c r="D846" s="780" t="s">
        <v>66</v>
      </c>
      <c r="E846" s="837">
        <v>1500</v>
      </c>
      <c r="F846" s="837">
        <v>1022.9499999999999</v>
      </c>
      <c r="G846" s="1189">
        <v>1000</v>
      </c>
      <c r="H846"/>
    </row>
    <row r="847" spans="1:8">
      <c r="A847"/>
      <c r="B847"/>
      <c r="C847" s="729">
        <v>523760</v>
      </c>
      <c r="D847" s="780" t="s">
        <v>2835</v>
      </c>
      <c r="E847" s="837">
        <v>0</v>
      </c>
      <c r="F847" s="837">
        <v>0</v>
      </c>
      <c r="G847" s="1189">
        <v>0</v>
      </c>
      <c r="H847"/>
    </row>
    <row r="848" spans="1:8">
      <c r="A848"/>
      <c r="B848"/>
      <c r="C848" s="729">
        <v>523800</v>
      </c>
      <c r="D848" s="780" t="s">
        <v>67</v>
      </c>
      <c r="E848" s="837">
        <v>1500</v>
      </c>
      <c r="F848" s="837">
        <v>44.590000000000032</v>
      </c>
      <c r="G848" s="1189">
        <v>2000</v>
      </c>
      <c r="H848"/>
    </row>
    <row r="849" spans="1:8">
      <c r="A849"/>
      <c r="B849"/>
      <c r="C849" s="729">
        <v>524840</v>
      </c>
      <c r="D849" s="780" t="s">
        <v>69</v>
      </c>
      <c r="E849" s="837">
        <v>500</v>
      </c>
      <c r="F849" s="837">
        <v>45</v>
      </c>
      <c r="G849" s="1189">
        <v>250</v>
      </c>
      <c r="H849"/>
    </row>
    <row r="850" spans="1:8">
      <c r="A850"/>
      <c r="B850"/>
      <c r="C850" s="729">
        <v>525520</v>
      </c>
      <c r="D850" s="780" t="s">
        <v>197</v>
      </c>
      <c r="E850" s="837">
        <v>500</v>
      </c>
      <c r="F850" s="837">
        <v>0</v>
      </c>
      <c r="G850" s="1189">
        <v>500</v>
      </c>
      <c r="H850"/>
    </row>
    <row r="851" spans="1:8">
      <c r="A851"/>
      <c r="B851"/>
      <c r="C851" s="729">
        <v>526940</v>
      </c>
      <c r="D851" s="780" t="s">
        <v>71</v>
      </c>
      <c r="E851" s="837">
        <v>0</v>
      </c>
      <c r="F851" s="837">
        <v>0</v>
      </c>
      <c r="G851" s="1189">
        <v>0</v>
      </c>
      <c r="H851"/>
    </row>
    <row r="852" spans="1:8">
      <c r="A852"/>
      <c r="B852"/>
      <c r="C852" s="729">
        <v>526960</v>
      </c>
      <c r="D852" s="780" t="s">
        <v>97</v>
      </c>
      <c r="E852" s="837">
        <v>2000</v>
      </c>
      <c r="F852" s="837">
        <v>1473.82</v>
      </c>
      <c r="G852" s="1189">
        <v>2000</v>
      </c>
      <c r="H852"/>
    </row>
    <row r="853" spans="1:8">
      <c r="A853"/>
      <c r="B853"/>
      <c r="C853" s="729">
        <v>527660</v>
      </c>
      <c r="D853" s="780" t="s">
        <v>112</v>
      </c>
      <c r="E853" s="837">
        <v>0</v>
      </c>
      <c r="F853" s="837">
        <v>-3.17</v>
      </c>
      <c r="G853" s="1189">
        <v>0</v>
      </c>
      <c r="H853"/>
    </row>
    <row r="854" spans="1:8">
      <c r="A854"/>
      <c r="B854"/>
      <c r="C854" s="729">
        <v>527680</v>
      </c>
      <c r="D854" s="780" t="s">
        <v>74</v>
      </c>
      <c r="E854" s="837">
        <v>750</v>
      </c>
      <c r="F854" s="837">
        <v>384.19</v>
      </c>
      <c r="G854" s="1189">
        <v>750</v>
      </c>
      <c r="H854"/>
    </row>
    <row r="855" spans="1:8">
      <c r="A855"/>
      <c r="B855"/>
      <c r="C855" s="729">
        <v>527720</v>
      </c>
      <c r="D855" s="780" t="s">
        <v>98</v>
      </c>
      <c r="E855" s="837">
        <v>200</v>
      </c>
      <c r="F855" s="837">
        <v>67.19</v>
      </c>
      <c r="G855" s="1189">
        <v>200</v>
      </c>
      <c r="H855"/>
    </row>
    <row r="856" spans="1:8">
      <c r="A856"/>
      <c r="B856"/>
      <c r="C856" s="729">
        <v>527780</v>
      </c>
      <c r="D856" s="780" t="s">
        <v>128</v>
      </c>
      <c r="E856" s="837">
        <v>2000</v>
      </c>
      <c r="F856" s="837">
        <v>1602.3100000000002</v>
      </c>
      <c r="G856" s="1189">
        <v>2000</v>
      </c>
      <c r="H856"/>
    </row>
    <row r="857" spans="1:8">
      <c r="A857"/>
      <c r="B857"/>
      <c r="C857" s="729">
        <v>527840</v>
      </c>
      <c r="D857" s="780" t="s">
        <v>75</v>
      </c>
      <c r="E857" s="837">
        <v>1000</v>
      </c>
      <c r="F857" s="837">
        <v>102.85</v>
      </c>
      <c r="G857" s="1189">
        <v>0</v>
      </c>
      <c r="H857"/>
    </row>
    <row r="858" spans="1:8">
      <c r="A858"/>
      <c r="B858"/>
      <c r="C858" s="729">
        <v>528020</v>
      </c>
      <c r="D858" s="780" t="s">
        <v>152</v>
      </c>
      <c r="E858" s="837">
        <v>30000</v>
      </c>
      <c r="F858" s="837">
        <v>35281.86</v>
      </c>
      <c r="G858" s="1189">
        <v>25000</v>
      </c>
      <c r="H858"/>
    </row>
    <row r="859" spans="1:8">
      <c r="A859"/>
      <c r="B859"/>
      <c r="C859" s="729">
        <v>529040</v>
      </c>
      <c r="D859" s="780" t="s">
        <v>82</v>
      </c>
      <c r="E859" s="837">
        <v>0</v>
      </c>
      <c r="F859" s="837">
        <v>41.27</v>
      </c>
      <c r="G859" s="1189">
        <v>0</v>
      </c>
      <c r="H859"/>
    </row>
    <row r="860" spans="1:8">
      <c r="A860"/>
      <c r="B860"/>
      <c r="C860" s="729">
        <v>529500</v>
      </c>
      <c r="D860" s="780" t="s">
        <v>100</v>
      </c>
      <c r="E860" s="837">
        <v>7500</v>
      </c>
      <c r="F860" s="837">
        <v>7522.32</v>
      </c>
      <c r="G860" s="1189">
        <v>7500</v>
      </c>
      <c r="H860"/>
    </row>
    <row r="861" spans="1:8">
      <c r="A861"/>
      <c r="B861"/>
      <c r="C861" s="729">
        <v>529510</v>
      </c>
      <c r="D861" s="780" t="s">
        <v>101</v>
      </c>
      <c r="E861" s="837">
        <v>2500</v>
      </c>
      <c r="F861" s="837">
        <v>1924.7800000000002</v>
      </c>
      <c r="G861" s="1189">
        <v>2500</v>
      </c>
      <c r="H861"/>
    </row>
    <row r="862" spans="1:8">
      <c r="A862"/>
      <c r="B862"/>
      <c r="C862" s="729">
        <v>529520</v>
      </c>
      <c r="D862" s="780" t="s">
        <v>102</v>
      </c>
      <c r="E862" s="837">
        <v>1000</v>
      </c>
      <c r="F862" s="837">
        <v>1767.5</v>
      </c>
      <c r="G862" s="1189">
        <v>1000</v>
      </c>
      <c r="H862"/>
    </row>
    <row r="863" spans="1:8">
      <c r="A863"/>
      <c r="B863"/>
      <c r="C863" s="729">
        <v>529550</v>
      </c>
      <c r="D863" s="780" t="s">
        <v>103</v>
      </c>
      <c r="E863" s="837">
        <v>25000</v>
      </c>
      <c r="F863" s="837">
        <v>19606.18</v>
      </c>
      <c r="G863" s="1189">
        <v>25000</v>
      </c>
      <c r="H863"/>
    </row>
    <row r="864" spans="1:8">
      <c r="A864"/>
      <c r="B864" s="527" t="s">
        <v>6627</v>
      </c>
      <c r="C864" s="527"/>
      <c r="D864" s="527"/>
      <c r="E864" s="997">
        <v>106850</v>
      </c>
      <c r="F864" s="997">
        <v>95134.22</v>
      </c>
      <c r="G864" s="1189">
        <v>103500</v>
      </c>
      <c r="H864"/>
    </row>
    <row r="865" spans="1:8">
      <c r="A865"/>
      <c r="B865" t="s">
        <v>6628</v>
      </c>
      <c r="C865" s="729">
        <v>536760</v>
      </c>
      <c r="D865" s="780" t="s">
        <v>2872</v>
      </c>
      <c r="E865" s="837">
        <v>0</v>
      </c>
      <c r="F865" s="837">
        <v>257.04000000000008</v>
      </c>
      <c r="G865" s="1189">
        <v>0</v>
      </c>
      <c r="H865"/>
    </row>
    <row r="866" spans="1:8">
      <c r="A866"/>
      <c r="B866"/>
      <c r="C866" s="729">
        <v>537080</v>
      </c>
      <c r="D866" s="780" t="s">
        <v>84</v>
      </c>
      <c r="E866" s="837">
        <v>500</v>
      </c>
      <c r="F866" s="837">
        <v>0</v>
      </c>
      <c r="G866" s="1189">
        <v>500</v>
      </c>
      <c r="H866"/>
    </row>
    <row r="867" spans="1:8">
      <c r="A867"/>
      <c r="B867"/>
      <c r="C867" s="729">
        <v>537090</v>
      </c>
      <c r="D867" s="780" t="s">
        <v>85</v>
      </c>
      <c r="E867" s="837">
        <v>0</v>
      </c>
      <c r="F867" s="837">
        <v>30</v>
      </c>
      <c r="G867" s="1189">
        <v>0</v>
      </c>
      <c r="H867"/>
    </row>
    <row r="868" spans="1:8">
      <c r="A868"/>
      <c r="B868" s="527" t="s">
        <v>6629</v>
      </c>
      <c r="C868" s="527"/>
      <c r="D868" s="527"/>
      <c r="E868" s="997">
        <v>500</v>
      </c>
      <c r="F868" s="997">
        <v>287.04000000000008</v>
      </c>
      <c r="G868" s="1189">
        <v>500</v>
      </c>
      <c r="H868"/>
    </row>
    <row r="869" spans="1:8">
      <c r="A869" s="777" t="s">
        <v>6567</v>
      </c>
      <c r="B869" s="777"/>
      <c r="C869" s="777"/>
      <c r="D869" s="777"/>
      <c r="E869" s="838">
        <v>222691</v>
      </c>
      <c r="F869" s="838">
        <v>215592.68000000002</v>
      </c>
      <c r="G869" s="1188">
        <v>329873</v>
      </c>
      <c r="H869"/>
    </row>
    <row r="870" spans="1:8">
      <c r="A870" t="s">
        <v>437</v>
      </c>
      <c r="B870" t="s">
        <v>48</v>
      </c>
      <c r="C870" s="729">
        <v>510040</v>
      </c>
      <c r="D870" s="780" t="s">
        <v>461</v>
      </c>
      <c r="E870" s="837">
        <v>87940</v>
      </c>
      <c r="F870" s="837">
        <v>95391.67</v>
      </c>
      <c r="G870" s="1189">
        <v>98032</v>
      </c>
      <c r="H870"/>
    </row>
    <row r="871" spans="1:8">
      <c r="A871"/>
      <c r="B871"/>
      <c r="C871" s="729">
        <v>510200</v>
      </c>
      <c r="D871" s="780" t="s">
        <v>462</v>
      </c>
      <c r="E871" s="837">
        <v>0</v>
      </c>
      <c r="F871" s="837">
        <v>0</v>
      </c>
      <c r="G871" s="1189">
        <v>0</v>
      </c>
      <c r="H871"/>
    </row>
    <row r="872" spans="1:8">
      <c r="A872"/>
      <c r="B872"/>
      <c r="C872" s="729">
        <v>510320</v>
      </c>
      <c r="D872" s="780" t="s">
        <v>463</v>
      </c>
      <c r="E872" s="837">
        <v>20000</v>
      </c>
      <c r="F872" s="837">
        <v>13728</v>
      </c>
      <c r="G872" s="1189">
        <v>20000</v>
      </c>
      <c r="H872"/>
    </row>
    <row r="873" spans="1:8">
      <c r="A873"/>
      <c r="B873"/>
      <c r="C873" s="729">
        <v>510420</v>
      </c>
      <c r="D873" s="780" t="s">
        <v>464</v>
      </c>
      <c r="E873" s="837">
        <v>4000</v>
      </c>
      <c r="F873" s="837">
        <v>152</v>
      </c>
      <c r="G873" s="1189">
        <v>0</v>
      </c>
      <c r="H873"/>
    </row>
    <row r="874" spans="1:8">
      <c r="A874"/>
      <c r="B874"/>
      <c r="C874" s="729">
        <v>510700</v>
      </c>
      <c r="D874" s="780" t="s">
        <v>468</v>
      </c>
      <c r="E874" s="837">
        <v>0</v>
      </c>
      <c r="F874" s="837">
        <v>348.59000000000003</v>
      </c>
      <c r="G874" s="1189">
        <v>0</v>
      </c>
      <c r="H874"/>
    </row>
    <row r="875" spans="1:8">
      <c r="A875"/>
      <c r="B875"/>
      <c r="C875" s="729">
        <v>513000</v>
      </c>
      <c r="D875" s="780" t="s">
        <v>469</v>
      </c>
      <c r="E875" s="837">
        <v>12032</v>
      </c>
      <c r="F875" s="837">
        <v>13717.619999999999</v>
      </c>
      <c r="G875" s="1189">
        <v>34719</v>
      </c>
      <c r="H875"/>
    </row>
    <row r="876" spans="1:8">
      <c r="A876"/>
      <c r="B876"/>
      <c r="C876" s="729">
        <v>513020</v>
      </c>
      <c r="D876" s="780" t="s">
        <v>470</v>
      </c>
      <c r="E876" s="837">
        <v>0</v>
      </c>
      <c r="F876" s="837">
        <v>558.87</v>
      </c>
      <c r="G876" s="1189">
        <v>0</v>
      </c>
      <c r="H876"/>
    </row>
    <row r="877" spans="1:8">
      <c r="A877"/>
      <c r="B877"/>
      <c r="C877" s="729">
        <v>513120</v>
      </c>
      <c r="D877" s="780" t="s">
        <v>471</v>
      </c>
      <c r="E877" s="837">
        <v>5453</v>
      </c>
      <c r="F877" s="837">
        <v>5719.5199999999995</v>
      </c>
      <c r="G877" s="1189">
        <v>6078</v>
      </c>
      <c r="H877"/>
    </row>
    <row r="878" spans="1:8">
      <c r="A878"/>
      <c r="B878"/>
      <c r="C878" s="729">
        <v>513140</v>
      </c>
      <c r="D878" s="780" t="s">
        <v>472</v>
      </c>
      <c r="E878" s="837">
        <v>1276</v>
      </c>
      <c r="F878" s="837">
        <v>1482.83</v>
      </c>
      <c r="G878" s="1189">
        <v>1421</v>
      </c>
      <c r="H878"/>
    </row>
    <row r="879" spans="1:8">
      <c r="A879"/>
      <c r="B879"/>
      <c r="C879" s="729">
        <v>515040</v>
      </c>
      <c r="D879" s="780" t="s">
        <v>473</v>
      </c>
      <c r="E879" s="837">
        <v>19752</v>
      </c>
      <c r="F879" s="837">
        <v>35217.440000000002</v>
      </c>
      <c r="G879" s="1189">
        <v>29208</v>
      </c>
      <c r="H879"/>
    </row>
    <row r="880" spans="1:8">
      <c r="A880"/>
      <c r="B880"/>
      <c r="C880" s="729">
        <v>515100</v>
      </c>
      <c r="D880" s="780" t="s">
        <v>474</v>
      </c>
      <c r="E880" s="837">
        <v>132</v>
      </c>
      <c r="F880" s="837">
        <v>142.13</v>
      </c>
      <c r="G880" s="1189">
        <v>132</v>
      </c>
      <c r="H880"/>
    </row>
    <row r="881" spans="1:8">
      <c r="A881"/>
      <c r="B881"/>
      <c r="C881" s="729">
        <v>515120</v>
      </c>
      <c r="D881" s="780" t="s">
        <v>475</v>
      </c>
      <c r="E881" s="837">
        <v>286</v>
      </c>
      <c r="F881" s="837">
        <v>350.81</v>
      </c>
      <c r="G881" s="1189">
        <v>319</v>
      </c>
      <c r="H881"/>
    </row>
    <row r="882" spans="1:8">
      <c r="A882"/>
      <c r="B882"/>
      <c r="C882" s="729">
        <v>515260</v>
      </c>
      <c r="D882" s="780" t="s">
        <v>479</v>
      </c>
      <c r="E882" s="837">
        <v>263</v>
      </c>
      <c r="F882" s="837">
        <v>327.99</v>
      </c>
      <c r="G882" s="1189">
        <v>262</v>
      </c>
      <c r="H882"/>
    </row>
    <row r="883" spans="1:8">
      <c r="A883"/>
      <c r="B883"/>
      <c r="C883" s="729">
        <v>518140</v>
      </c>
      <c r="D883" s="780" t="s">
        <v>484</v>
      </c>
      <c r="E883" s="837">
        <v>42</v>
      </c>
      <c r="F883" s="837">
        <v>49.069999999999986</v>
      </c>
      <c r="G883" s="1189">
        <v>42</v>
      </c>
      <c r="H883"/>
    </row>
    <row r="884" spans="1:8">
      <c r="A884"/>
      <c r="B884" s="527" t="s">
        <v>6625</v>
      </c>
      <c r="C884" s="527"/>
      <c r="D884" s="527"/>
      <c r="E884" s="997">
        <v>151176</v>
      </c>
      <c r="F884" s="997">
        <v>167186.53999999998</v>
      </c>
      <c r="G884" s="1189">
        <v>190213</v>
      </c>
      <c r="H884"/>
    </row>
    <row r="885" spans="1:8">
      <c r="A885"/>
      <c r="B885" t="s">
        <v>6626</v>
      </c>
      <c r="C885" s="729">
        <v>520015</v>
      </c>
      <c r="D885" s="780" t="s">
        <v>485</v>
      </c>
      <c r="E885" s="837">
        <v>1500</v>
      </c>
      <c r="F885" s="837">
        <v>2721.62</v>
      </c>
      <c r="G885" s="1189">
        <v>1500</v>
      </c>
      <c r="H885"/>
    </row>
    <row r="886" spans="1:8">
      <c r="A886"/>
      <c r="B886"/>
      <c r="C886" s="729">
        <v>520020</v>
      </c>
      <c r="D886" s="780" t="s">
        <v>86</v>
      </c>
      <c r="E886" s="837">
        <v>5600</v>
      </c>
      <c r="F886" s="837">
        <v>4497</v>
      </c>
      <c r="G886" s="1189">
        <v>5600</v>
      </c>
      <c r="H886"/>
    </row>
    <row r="887" spans="1:8">
      <c r="A887"/>
      <c r="B887"/>
      <c r="C887" s="729">
        <v>520115</v>
      </c>
      <c r="D887" s="780" t="s">
        <v>49</v>
      </c>
      <c r="E887" s="837">
        <v>1000</v>
      </c>
      <c r="F887" s="837">
        <v>338.85</v>
      </c>
      <c r="G887" s="1189">
        <v>1000</v>
      </c>
      <c r="H887"/>
    </row>
    <row r="888" spans="1:8">
      <c r="A888"/>
      <c r="B888"/>
      <c r="C888" s="729">
        <v>520230</v>
      </c>
      <c r="D888" s="780" t="s">
        <v>50</v>
      </c>
      <c r="E888" s="837">
        <v>600</v>
      </c>
      <c r="F888" s="837">
        <v>1493.44</v>
      </c>
      <c r="G888" s="1189">
        <v>600</v>
      </c>
      <c r="H888"/>
    </row>
    <row r="889" spans="1:8">
      <c r="A889"/>
      <c r="B889"/>
      <c r="C889" s="729">
        <v>520320</v>
      </c>
      <c r="D889" s="780" t="s">
        <v>51</v>
      </c>
      <c r="E889" s="837">
        <v>1100</v>
      </c>
      <c r="F889" s="837">
        <v>1112.01</v>
      </c>
      <c r="G889" s="1189">
        <v>1100</v>
      </c>
      <c r="H889"/>
    </row>
    <row r="890" spans="1:8">
      <c r="A890"/>
      <c r="B890"/>
      <c r="C890" s="729">
        <v>520330</v>
      </c>
      <c r="D890" s="780" t="s">
        <v>52</v>
      </c>
      <c r="E890" s="837">
        <v>1300</v>
      </c>
      <c r="F890" s="837">
        <v>1284</v>
      </c>
      <c r="G890" s="1189">
        <v>1300</v>
      </c>
      <c r="H890"/>
    </row>
    <row r="891" spans="1:8">
      <c r="A891"/>
      <c r="B891"/>
      <c r="C891" s="729">
        <v>520710</v>
      </c>
      <c r="D891" s="780" t="s">
        <v>162</v>
      </c>
      <c r="E891" s="837">
        <v>4000</v>
      </c>
      <c r="F891" s="837">
        <v>1660.69</v>
      </c>
      <c r="G891" s="1189">
        <v>4000</v>
      </c>
      <c r="H891"/>
    </row>
    <row r="892" spans="1:8">
      <c r="A892"/>
      <c r="B892"/>
      <c r="C892" s="729">
        <v>520800</v>
      </c>
      <c r="D892" s="780" t="s">
        <v>54</v>
      </c>
      <c r="E892" s="837">
        <v>1000</v>
      </c>
      <c r="F892" s="837">
        <v>1390.6</v>
      </c>
      <c r="G892" s="1189">
        <v>1000</v>
      </c>
      <c r="H892"/>
    </row>
    <row r="893" spans="1:8">
      <c r="A893"/>
      <c r="B893"/>
      <c r="C893" s="729">
        <v>520845</v>
      </c>
      <c r="D893" s="780" t="s">
        <v>89</v>
      </c>
      <c r="E893" s="837">
        <v>4000</v>
      </c>
      <c r="F893" s="837">
        <v>4174.9400000000005</v>
      </c>
      <c r="G893" s="1189">
        <v>4000</v>
      </c>
      <c r="H893"/>
    </row>
    <row r="894" spans="1:8">
      <c r="A894"/>
      <c r="B894"/>
      <c r="C894" s="729">
        <v>521420</v>
      </c>
      <c r="D894" s="780" t="s">
        <v>90</v>
      </c>
      <c r="E894" s="837">
        <v>1500</v>
      </c>
      <c r="F894" s="837">
        <v>0</v>
      </c>
      <c r="G894" s="1189">
        <v>1500</v>
      </c>
      <c r="H894"/>
    </row>
    <row r="895" spans="1:8">
      <c r="A895"/>
      <c r="B895"/>
      <c r="C895" s="729">
        <v>521560</v>
      </c>
      <c r="D895" s="780" t="s">
        <v>120</v>
      </c>
      <c r="E895" s="837">
        <v>0</v>
      </c>
      <c r="F895" s="837">
        <v>0</v>
      </c>
      <c r="G895" s="1189">
        <v>0</v>
      </c>
      <c r="H895"/>
    </row>
    <row r="896" spans="1:8">
      <c r="A896"/>
      <c r="B896"/>
      <c r="C896" s="729">
        <v>521600</v>
      </c>
      <c r="D896" s="780" t="s">
        <v>91</v>
      </c>
      <c r="E896" s="837">
        <v>23000</v>
      </c>
      <c r="F896" s="837">
        <v>19250</v>
      </c>
      <c r="G896" s="1189">
        <v>23000</v>
      </c>
      <c r="H896"/>
    </row>
    <row r="897" spans="1:8">
      <c r="A897"/>
      <c r="B897"/>
      <c r="C897" s="729">
        <v>521700</v>
      </c>
      <c r="D897" s="780" t="s">
        <v>1072</v>
      </c>
      <c r="E897" s="837">
        <v>2000</v>
      </c>
      <c r="F897" s="837">
        <v>1760.1100000000001</v>
      </c>
      <c r="G897" s="1189">
        <v>2000</v>
      </c>
      <c r="H897"/>
    </row>
    <row r="898" spans="1:8">
      <c r="A898"/>
      <c r="B898"/>
      <c r="C898" s="729">
        <v>521720</v>
      </c>
      <c r="D898" s="780" t="s">
        <v>121</v>
      </c>
      <c r="E898" s="837">
        <v>500</v>
      </c>
      <c r="F898" s="837">
        <v>605.48</v>
      </c>
      <c r="G898" s="1189">
        <v>500</v>
      </c>
      <c r="H898"/>
    </row>
    <row r="899" spans="1:8">
      <c r="A899"/>
      <c r="B899"/>
      <c r="C899" s="729">
        <v>521740</v>
      </c>
      <c r="D899" s="780" t="s">
        <v>5950</v>
      </c>
      <c r="E899" s="837">
        <v>0</v>
      </c>
      <c r="F899" s="837">
        <v>340</v>
      </c>
      <c r="G899" s="1189">
        <v>0</v>
      </c>
      <c r="H899"/>
    </row>
    <row r="900" spans="1:8">
      <c r="A900"/>
      <c r="B900"/>
      <c r="C900" s="729">
        <v>522310</v>
      </c>
      <c r="D900" s="780" t="s">
        <v>60</v>
      </c>
      <c r="E900" s="837">
        <v>3000</v>
      </c>
      <c r="F900" s="837">
        <v>774.49</v>
      </c>
      <c r="G900" s="1189">
        <v>3000</v>
      </c>
      <c r="H900"/>
    </row>
    <row r="901" spans="1:8">
      <c r="A901"/>
      <c r="B901"/>
      <c r="C901" s="729">
        <v>522320</v>
      </c>
      <c r="D901" s="780" t="s">
        <v>93</v>
      </c>
      <c r="E901" s="837">
        <v>4000</v>
      </c>
      <c r="F901" s="837">
        <v>18442.3</v>
      </c>
      <c r="G901" s="1189">
        <v>4000</v>
      </c>
      <c r="H901"/>
    </row>
    <row r="902" spans="1:8">
      <c r="A902"/>
      <c r="B902"/>
      <c r="C902" s="729">
        <v>522340</v>
      </c>
      <c r="D902" s="780" t="s">
        <v>94</v>
      </c>
      <c r="E902" s="837">
        <v>0</v>
      </c>
      <c r="F902" s="837">
        <v>0</v>
      </c>
      <c r="G902" s="1189">
        <v>0</v>
      </c>
      <c r="H902"/>
    </row>
    <row r="903" spans="1:8">
      <c r="A903"/>
      <c r="B903"/>
      <c r="C903" s="729">
        <v>523100</v>
      </c>
      <c r="D903" s="780" t="s">
        <v>61</v>
      </c>
      <c r="E903" s="837">
        <v>500</v>
      </c>
      <c r="F903" s="837">
        <v>0</v>
      </c>
      <c r="G903" s="1189">
        <v>500</v>
      </c>
      <c r="H903"/>
    </row>
    <row r="904" spans="1:8">
      <c r="A904"/>
      <c r="B904"/>
      <c r="C904" s="729">
        <v>523220</v>
      </c>
      <c r="D904" s="780" t="s">
        <v>108</v>
      </c>
      <c r="E904" s="837">
        <v>750</v>
      </c>
      <c r="F904" s="837">
        <v>0</v>
      </c>
      <c r="G904" s="1189">
        <v>750</v>
      </c>
      <c r="H904"/>
    </row>
    <row r="905" spans="1:8">
      <c r="A905"/>
      <c r="B905"/>
      <c r="C905" s="729">
        <v>523270</v>
      </c>
      <c r="D905" s="780" t="s">
        <v>62</v>
      </c>
      <c r="E905" s="837">
        <v>3500</v>
      </c>
      <c r="F905" s="837">
        <v>0</v>
      </c>
      <c r="G905" s="1189">
        <v>4500</v>
      </c>
      <c r="H905"/>
    </row>
    <row r="906" spans="1:8">
      <c r="A906"/>
      <c r="B906"/>
      <c r="C906" s="729">
        <v>523290</v>
      </c>
      <c r="D906" s="780" t="s">
        <v>1281</v>
      </c>
      <c r="E906" s="837">
        <v>500</v>
      </c>
      <c r="F906" s="837">
        <v>136.97</v>
      </c>
      <c r="G906" s="1189">
        <v>500</v>
      </c>
      <c r="H906"/>
    </row>
    <row r="907" spans="1:8">
      <c r="A907"/>
      <c r="B907"/>
      <c r="C907" s="729">
        <v>523340</v>
      </c>
      <c r="D907" s="780" t="s">
        <v>6127</v>
      </c>
      <c r="E907" s="837">
        <v>50</v>
      </c>
      <c r="F907" s="837">
        <v>7.75</v>
      </c>
      <c r="G907" s="1189">
        <v>50</v>
      </c>
      <c r="H907"/>
    </row>
    <row r="908" spans="1:8">
      <c r="A908"/>
      <c r="B908"/>
      <c r="C908" s="729">
        <v>523620</v>
      </c>
      <c r="D908" s="780" t="s">
        <v>63</v>
      </c>
      <c r="E908" s="837">
        <v>500</v>
      </c>
      <c r="F908" s="837">
        <v>0</v>
      </c>
      <c r="G908" s="1189">
        <v>500</v>
      </c>
      <c r="H908"/>
    </row>
    <row r="909" spans="1:8">
      <c r="A909"/>
      <c r="B909"/>
      <c r="C909" s="729">
        <v>523680</v>
      </c>
      <c r="D909" s="780" t="s">
        <v>65</v>
      </c>
      <c r="E909" s="837">
        <v>2000</v>
      </c>
      <c r="F909" s="837">
        <v>0</v>
      </c>
      <c r="G909" s="1189">
        <v>1000</v>
      </c>
      <c r="H909"/>
    </row>
    <row r="910" spans="1:8">
      <c r="A910"/>
      <c r="B910"/>
      <c r="C910" s="729">
        <v>523700</v>
      </c>
      <c r="D910" s="780" t="s">
        <v>66</v>
      </c>
      <c r="E910" s="837">
        <v>1000</v>
      </c>
      <c r="F910" s="837">
        <v>1105.21</v>
      </c>
      <c r="G910" s="1189">
        <v>1000</v>
      </c>
      <c r="H910"/>
    </row>
    <row r="911" spans="1:8">
      <c r="A911"/>
      <c r="B911"/>
      <c r="C911" s="729">
        <v>523800</v>
      </c>
      <c r="D911" s="780" t="s">
        <v>67</v>
      </c>
      <c r="E911" s="837">
        <v>0</v>
      </c>
      <c r="F911" s="837">
        <v>0</v>
      </c>
      <c r="G911" s="1189">
        <v>0</v>
      </c>
      <c r="H911"/>
    </row>
    <row r="912" spans="1:8">
      <c r="A912"/>
      <c r="B912"/>
      <c r="C912" s="729">
        <v>524660</v>
      </c>
      <c r="D912" s="780" t="s">
        <v>343</v>
      </c>
      <c r="E912" s="837">
        <v>0</v>
      </c>
      <c r="F912" s="837">
        <v>0</v>
      </c>
      <c r="G912" s="1189">
        <v>0</v>
      </c>
      <c r="H912"/>
    </row>
    <row r="913" spans="1:8">
      <c r="A913"/>
      <c r="B913"/>
      <c r="C913" s="729">
        <v>524840</v>
      </c>
      <c r="D913" s="780" t="s">
        <v>69</v>
      </c>
      <c r="E913" s="837">
        <v>100</v>
      </c>
      <c r="F913" s="837">
        <v>0</v>
      </c>
      <c r="G913" s="1189">
        <v>100</v>
      </c>
      <c r="H913"/>
    </row>
    <row r="914" spans="1:8">
      <c r="A914"/>
      <c r="B914"/>
      <c r="C914" s="729">
        <v>525060</v>
      </c>
      <c r="D914" s="780" t="s">
        <v>96</v>
      </c>
      <c r="E914" s="837">
        <v>125</v>
      </c>
      <c r="F914" s="837">
        <v>0</v>
      </c>
      <c r="G914" s="1189">
        <v>125</v>
      </c>
      <c r="H914"/>
    </row>
    <row r="915" spans="1:8">
      <c r="A915"/>
      <c r="B915"/>
      <c r="C915" s="729">
        <v>525520</v>
      </c>
      <c r="D915" s="780" t="s">
        <v>197</v>
      </c>
      <c r="E915" s="837">
        <v>2500</v>
      </c>
      <c r="F915" s="837">
        <v>407.82</v>
      </c>
      <c r="G915" s="1189">
        <v>2500</v>
      </c>
      <c r="H915"/>
    </row>
    <row r="916" spans="1:8">
      <c r="A916"/>
      <c r="B916"/>
      <c r="C916" s="729">
        <v>526940</v>
      </c>
      <c r="D916" s="780" t="s">
        <v>71</v>
      </c>
      <c r="E916" s="837">
        <v>0</v>
      </c>
      <c r="F916" s="837">
        <v>61.26</v>
      </c>
      <c r="G916" s="1189">
        <v>0</v>
      </c>
      <c r="H916"/>
    </row>
    <row r="917" spans="1:8">
      <c r="A917"/>
      <c r="B917"/>
      <c r="C917" s="729">
        <v>526960</v>
      </c>
      <c r="D917" s="780" t="s">
        <v>97</v>
      </c>
      <c r="E917" s="837">
        <v>3000</v>
      </c>
      <c r="F917" s="837">
        <v>3168.4700000000003</v>
      </c>
      <c r="G917" s="1189">
        <v>2000</v>
      </c>
      <c r="H917"/>
    </row>
    <row r="918" spans="1:8">
      <c r="A918"/>
      <c r="B918"/>
      <c r="C918" s="729">
        <v>527690</v>
      </c>
      <c r="D918" s="780" t="s">
        <v>2571</v>
      </c>
      <c r="E918" s="837">
        <v>0</v>
      </c>
      <c r="F918" s="837">
        <v>532.37</v>
      </c>
      <c r="G918" s="1189">
        <v>0</v>
      </c>
      <c r="H918"/>
    </row>
    <row r="919" spans="1:8">
      <c r="A919"/>
      <c r="B919"/>
      <c r="C919" s="729">
        <v>527720</v>
      </c>
      <c r="D919" s="780" t="s">
        <v>98</v>
      </c>
      <c r="E919" s="837">
        <v>0</v>
      </c>
      <c r="F919" s="837">
        <v>127.49</v>
      </c>
      <c r="G919" s="1189">
        <v>0</v>
      </c>
      <c r="H919"/>
    </row>
    <row r="920" spans="1:8">
      <c r="A920"/>
      <c r="B920"/>
      <c r="C920" s="729">
        <v>527780</v>
      </c>
      <c r="D920" s="780" t="s">
        <v>128</v>
      </c>
      <c r="E920" s="837">
        <v>8000</v>
      </c>
      <c r="F920" s="837">
        <v>6177.31</v>
      </c>
      <c r="G920" s="1189">
        <v>8000</v>
      </c>
      <c r="H920"/>
    </row>
    <row r="921" spans="1:8">
      <c r="A921"/>
      <c r="B921"/>
      <c r="C921" s="729">
        <v>527840</v>
      </c>
      <c r="D921" s="780" t="s">
        <v>75</v>
      </c>
      <c r="E921" s="837">
        <v>1500</v>
      </c>
      <c r="F921" s="837">
        <v>276.60000000000002</v>
      </c>
      <c r="G921" s="1189">
        <v>0</v>
      </c>
      <c r="H921"/>
    </row>
    <row r="922" spans="1:8">
      <c r="A922"/>
      <c r="B922"/>
      <c r="C922" s="729">
        <v>528020</v>
      </c>
      <c r="D922" s="780" t="s">
        <v>152</v>
      </c>
      <c r="E922" s="837">
        <v>2000</v>
      </c>
      <c r="F922" s="837">
        <v>517.6</v>
      </c>
      <c r="G922" s="1189">
        <v>2000</v>
      </c>
      <c r="H922"/>
    </row>
    <row r="923" spans="1:8">
      <c r="A923"/>
      <c r="B923"/>
      <c r="C923" s="729">
        <v>528920</v>
      </c>
      <c r="D923" s="780" t="s">
        <v>78</v>
      </c>
      <c r="E923" s="837">
        <v>1200</v>
      </c>
      <c r="F923" s="837">
        <v>0</v>
      </c>
      <c r="G923" s="1189">
        <v>1200</v>
      </c>
      <c r="H923"/>
    </row>
    <row r="924" spans="1:8">
      <c r="A924"/>
      <c r="B924"/>
      <c r="C924" s="729">
        <v>529040</v>
      </c>
      <c r="D924" s="780" t="s">
        <v>82</v>
      </c>
      <c r="E924" s="837">
        <v>0</v>
      </c>
      <c r="F924" s="837">
        <v>282.46999999999991</v>
      </c>
      <c r="G924" s="1189">
        <v>0</v>
      </c>
      <c r="H924"/>
    </row>
    <row r="925" spans="1:8">
      <c r="A925"/>
      <c r="B925"/>
      <c r="C925" s="729">
        <v>529500</v>
      </c>
      <c r="D925" s="780" t="s">
        <v>100</v>
      </c>
      <c r="E925" s="837">
        <v>5300</v>
      </c>
      <c r="F925" s="837">
        <v>5078.5199999999995</v>
      </c>
      <c r="G925" s="1189">
        <v>5300</v>
      </c>
      <c r="H925"/>
    </row>
    <row r="926" spans="1:8">
      <c r="A926"/>
      <c r="B926"/>
      <c r="C926" s="729">
        <v>529520</v>
      </c>
      <c r="D926" s="780" t="s">
        <v>102</v>
      </c>
      <c r="E926" s="837">
        <v>3000</v>
      </c>
      <c r="F926" s="837">
        <v>4434.09</v>
      </c>
      <c r="G926" s="1189">
        <v>3000</v>
      </c>
      <c r="H926"/>
    </row>
    <row r="927" spans="1:8">
      <c r="A927"/>
      <c r="B927"/>
      <c r="C927" s="729">
        <v>529550</v>
      </c>
      <c r="D927" s="780" t="s">
        <v>103</v>
      </c>
      <c r="E927" s="837">
        <v>40000</v>
      </c>
      <c r="F927" s="837">
        <v>26860.11</v>
      </c>
      <c r="G927" s="1189">
        <v>35000</v>
      </c>
      <c r="H927"/>
    </row>
    <row r="928" spans="1:8">
      <c r="A928"/>
      <c r="B928" s="527" t="s">
        <v>6627</v>
      </c>
      <c r="C928" s="527"/>
      <c r="D928" s="527"/>
      <c r="E928" s="997">
        <v>129625</v>
      </c>
      <c r="F928" s="997">
        <v>109019.57000000002</v>
      </c>
      <c r="G928" s="1189">
        <v>122125</v>
      </c>
      <c r="H928"/>
    </row>
    <row r="929" spans="1:8">
      <c r="A929"/>
      <c r="B929" t="s">
        <v>6628</v>
      </c>
      <c r="C929" s="729">
        <v>536760</v>
      </c>
      <c r="D929" s="780" t="s">
        <v>2872</v>
      </c>
      <c r="E929" s="837">
        <v>0</v>
      </c>
      <c r="F929" s="837">
        <v>316.22000000000003</v>
      </c>
      <c r="G929" s="1189">
        <v>0</v>
      </c>
      <c r="H929"/>
    </row>
    <row r="930" spans="1:8">
      <c r="A930"/>
      <c r="B930"/>
      <c r="C930" s="729">
        <v>536910</v>
      </c>
      <c r="D930" s="780" t="s">
        <v>126</v>
      </c>
      <c r="E930" s="837">
        <v>0</v>
      </c>
      <c r="F930" s="837">
        <v>47.52</v>
      </c>
      <c r="G930" s="1189">
        <v>0</v>
      </c>
      <c r="H930"/>
    </row>
    <row r="931" spans="1:8">
      <c r="A931"/>
      <c r="B931"/>
      <c r="C931" s="729">
        <v>537080</v>
      </c>
      <c r="D931" s="780" t="s">
        <v>84</v>
      </c>
      <c r="E931" s="837">
        <v>800</v>
      </c>
      <c r="F931" s="837">
        <v>315</v>
      </c>
      <c r="G931" s="1189">
        <v>800</v>
      </c>
      <c r="H931"/>
    </row>
    <row r="932" spans="1:8">
      <c r="A932"/>
      <c r="B932"/>
      <c r="C932" s="729">
        <v>537090</v>
      </c>
      <c r="D932" s="780" t="s">
        <v>85</v>
      </c>
      <c r="E932" s="837">
        <v>0</v>
      </c>
      <c r="F932" s="837">
        <v>0</v>
      </c>
      <c r="G932" s="1189">
        <v>0</v>
      </c>
      <c r="H932"/>
    </row>
    <row r="933" spans="1:8">
      <c r="A933"/>
      <c r="B933" s="527" t="s">
        <v>6629</v>
      </c>
      <c r="C933" s="527"/>
      <c r="D933" s="527"/>
      <c r="E933" s="997">
        <v>800</v>
      </c>
      <c r="F933" s="997">
        <v>678.74</v>
      </c>
      <c r="G933" s="1189">
        <v>800</v>
      </c>
      <c r="H933"/>
    </row>
    <row r="934" spans="1:8">
      <c r="A934" s="777" t="s">
        <v>6569</v>
      </c>
      <c r="B934" s="777"/>
      <c r="C934" s="777"/>
      <c r="D934" s="777"/>
      <c r="E934" s="838">
        <v>281601</v>
      </c>
      <c r="F934" s="838">
        <v>276884.84999999998</v>
      </c>
      <c r="G934" s="1188">
        <v>313138</v>
      </c>
      <c r="H934"/>
    </row>
    <row r="935" spans="1:8">
      <c r="A935" t="s">
        <v>1224</v>
      </c>
      <c r="B935" t="s">
        <v>48</v>
      </c>
      <c r="C935" s="729">
        <v>510040</v>
      </c>
      <c r="D935" s="780" t="s">
        <v>461</v>
      </c>
      <c r="E935" s="837">
        <v>0</v>
      </c>
      <c r="F935" s="837">
        <v>4342.3499999999995</v>
      </c>
      <c r="G935" s="1189">
        <v>27981</v>
      </c>
      <c r="H935"/>
    </row>
    <row r="936" spans="1:8">
      <c r="A936"/>
      <c r="B936"/>
      <c r="C936" s="729">
        <v>510420</v>
      </c>
      <c r="D936" s="780" t="s">
        <v>464</v>
      </c>
      <c r="E936" s="837">
        <v>500</v>
      </c>
      <c r="F936" s="837">
        <v>0</v>
      </c>
      <c r="G936" s="1189">
        <v>0</v>
      </c>
      <c r="H936"/>
    </row>
    <row r="937" spans="1:8">
      <c r="A937"/>
      <c r="B937"/>
      <c r="C937" s="729">
        <v>510620</v>
      </c>
      <c r="D937" s="780" t="s">
        <v>467</v>
      </c>
      <c r="E937" s="837">
        <v>50</v>
      </c>
      <c r="F937" s="837">
        <v>0</v>
      </c>
      <c r="G937" s="1189">
        <v>0</v>
      </c>
      <c r="H937"/>
    </row>
    <row r="938" spans="1:8">
      <c r="A938"/>
      <c r="B938"/>
      <c r="C938" s="729">
        <v>510700</v>
      </c>
      <c r="D938" s="780" t="s">
        <v>468</v>
      </c>
      <c r="E938" s="837">
        <v>300</v>
      </c>
      <c r="F938" s="837">
        <v>0</v>
      </c>
      <c r="G938" s="1189">
        <v>0</v>
      </c>
      <c r="H938"/>
    </row>
    <row r="939" spans="1:8">
      <c r="A939"/>
      <c r="B939"/>
      <c r="C939" s="729">
        <v>513000</v>
      </c>
      <c r="D939" s="780" t="s">
        <v>469</v>
      </c>
      <c r="E939" s="837">
        <v>0</v>
      </c>
      <c r="F939" s="837">
        <v>539.81999999999994</v>
      </c>
      <c r="G939" s="1189">
        <v>8351</v>
      </c>
      <c r="H939"/>
    </row>
    <row r="940" spans="1:8">
      <c r="A940"/>
      <c r="B940"/>
      <c r="C940" s="729">
        <v>513120</v>
      </c>
      <c r="D940" s="780" t="s">
        <v>471</v>
      </c>
      <c r="E940" s="837">
        <v>0</v>
      </c>
      <c r="F940" s="837">
        <v>266.96000000000004</v>
      </c>
      <c r="G940" s="1189">
        <v>1735</v>
      </c>
      <c r="H940"/>
    </row>
    <row r="941" spans="1:8">
      <c r="A941"/>
      <c r="B941"/>
      <c r="C941" s="729">
        <v>513140</v>
      </c>
      <c r="D941" s="780" t="s">
        <v>472</v>
      </c>
      <c r="E941" s="837">
        <v>0</v>
      </c>
      <c r="F941" s="837">
        <v>62.4</v>
      </c>
      <c r="G941" s="1189">
        <v>406</v>
      </c>
      <c r="H941"/>
    </row>
    <row r="942" spans="1:8">
      <c r="A942"/>
      <c r="B942"/>
      <c r="C942" s="729">
        <v>515040</v>
      </c>
      <c r="D942" s="780" t="s">
        <v>473</v>
      </c>
      <c r="E942" s="837">
        <v>0</v>
      </c>
      <c r="F942" s="837">
        <v>597.99</v>
      </c>
      <c r="G942" s="1189">
        <v>5238</v>
      </c>
      <c r="H942"/>
    </row>
    <row r="943" spans="1:8">
      <c r="A943"/>
      <c r="B943"/>
      <c r="C943" s="729">
        <v>515100</v>
      </c>
      <c r="D943" s="780" t="s">
        <v>474</v>
      </c>
      <c r="E943" s="837">
        <v>0</v>
      </c>
      <c r="F943" s="837">
        <v>5.16</v>
      </c>
      <c r="G943" s="1189">
        <v>33</v>
      </c>
      <c r="H943"/>
    </row>
    <row r="944" spans="1:8">
      <c r="A944"/>
      <c r="B944"/>
      <c r="C944" s="729">
        <v>515120</v>
      </c>
      <c r="D944" s="780" t="s">
        <v>475</v>
      </c>
      <c r="E944" s="837">
        <v>0</v>
      </c>
      <c r="F944" s="837">
        <v>14.16</v>
      </c>
      <c r="G944" s="1189">
        <v>91</v>
      </c>
      <c r="H944"/>
    </row>
    <row r="945" spans="1:8">
      <c r="A945"/>
      <c r="B945"/>
      <c r="C945" s="729">
        <v>515260</v>
      </c>
      <c r="D945" s="780" t="s">
        <v>479</v>
      </c>
      <c r="E945" s="837">
        <v>0</v>
      </c>
      <c r="F945" s="837">
        <v>11.9</v>
      </c>
      <c r="G945" s="1189">
        <v>75</v>
      </c>
      <c r="H945"/>
    </row>
    <row r="946" spans="1:8">
      <c r="A946"/>
      <c r="B946"/>
      <c r="C946" s="729">
        <v>518140</v>
      </c>
      <c r="D946" s="780" t="s">
        <v>484</v>
      </c>
      <c r="E946" s="837">
        <v>0</v>
      </c>
      <c r="F946" s="837">
        <v>1.6600000000000001</v>
      </c>
      <c r="G946" s="1189">
        <v>10</v>
      </c>
      <c r="H946"/>
    </row>
    <row r="947" spans="1:8">
      <c r="A947"/>
      <c r="B947" s="527" t="s">
        <v>6625</v>
      </c>
      <c r="C947" s="527"/>
      <c r="D947" s="527"/>
      <c r="E947" s="997">
        <v>850</v>
      </c>
      <c r="F947" s="997">
        <v>5842.3999999999978</v>
      </c>
      <c r="G947" s="1189">
        <v>43920</v>
      </c>
      <c r="H947"/>
    </row>
    <row r="948" spans="1:8">
      <c r="A948"/>
      <c r="B948" t="s">
        <v>6626</v>
      </c>
      <c r="C948" s="729">
        <v>520020</v>
      </c>
      <c r="D948" s="780" t="s">
        <v>86</v>
      </c>
      <c r="E948" s="837">
        <v>5800</v>
      </c>
      <c r="F948" s="837">
        <v>6158.9399999999987</v>
      </c>
      <c r="G948" s="1189">
        <v>5800</v>
      </c>
      <c r="H948"/>
    </row>
    <row r="949" spans="1:8">
      <c r="A949"/>
      <c r="B949"/>
      <c r="C949" s="729">
        <v>520025</v>
      </c>
      <c r="D949" s="780" t="s">
        <v>486</v>
      </c>
      <c r="E949" s="837">
        <v>400</v>
      </c>
      <c r="F949" s="837">
        <v>526.77</v>
      </c>
      <c r="G949" s="1189">
        <v>400</v>
      </c>
      <c r="H949"/>
    </row>
    <row r="950" spans="1:8">
      <c r="A950"/>
      <c r="B950"/>
      <c r="C950" s="729">
        <v>520115</v>
      </c>
      <c r="D950" s="780" t="s">
        <v>49</v>
      </c>
      <c r="E950" s="837">
        <v>0</v>
      </c>
      <c r="F950" s="837">
        <v>0</v>
      </c>
      <c r="G950" s="1189">
        <v>25</v>
      </c>
      <c r="H950"/>
    </row>
    <row r="951" spans="1:8">
      <c r="A951"/>
      <c r="B951"/>
      <c r="C951" s="729">
        <v>520230</v>
      </c>
      <c r="D951" s="780" t="s">
        <v>50</v>
      </c>
      <c r="E951" s="837">
        <v>600</v>
      </c>
      <c r="F951" s="837">
        <v>418.11999999999995</v>
      </c>
      <c r="G951" s="1189">
        <v>600</v>
      </c>
      <c r="H951"/>
    </row>
    <row r="952" spans="1:8">
      <c r="A952"/>
      <c r="B952"/>
      <c r="C952" s="729">
        <v>520800</v>
      </c>
      <c r="D952" s="780" t="s">
        <v>54</v>
      </c>
      <c r="E952" s="837">
        <v>2000</v>
      </c>
      <c r="F952" s="837">
        <v>1001.0799999999999</v>
      </c>
      <c r="G952" s="1189">
        <v>2500</v>
      </c>
      <c r="H952"/>
    </row>
    <row r="953" spans="1:8">
      <c r="A953"/>
      <c r="B953"/>
      <c r="C953" s="729">
        <v>520825</v>
      </c>
      <c r="D953" s="780" t="s">
        <v>88</v>
      </c>
      <c r="E953" s="837">
        <v>500</v>
      </c>
      <c r="F953" s="837">
        <v>122.62</v>
      </c>
      <c r="G953" s="1189">
        <v>500</v>
      </c>
      <c r="H953"/>
    </row>
    <row r="954" spans="1:8">
      <c r="A954"/>
      <c r="B954"/>
      <c r="C954" s="729">
        <v>520845</v>
      </c>
      <c r="D954" s="780" t="s">
        <v>89</v>
      </c>
      <c r="E954" s="837">
        <v>3450</v>
      </c>
      <c r="F954" s="837">
        <v>3820.1999999999994</v>
      </c>
      <c r="G954" s="1189">
        <v>4800</v>
      </c>
      <c r="H954"/>
    </row>
    <row r="955" spans="1:8">
      <c r="A955"/>
      <c r="B955"/>
      <c r="C955" s="729">
        <v>521420</v>
      </c>
      <c r="D955" s="780" t="s">
        <v>90</v>
      </c>
      <c r="E955" s="837">
        <v>0</v>
      </c>
      <c r="F955" s="837">
        <v>26.18</v>
      </c>
      <c r="G955" s="1189">
        <v>0</v>
      </c>
      <c r="H955"/>
    </row>
    <row r="956" spans="1:8">
      <c r="A956"/>
      <c r="B956"/>
      <c r="C956" s="729">
        <v>521440</v>
      </c>
      <c r="D956" s="780" t="s">
        <v>851</v>
      </c>
      <c r="E956" s="837">
        <v>1500</v>
      </c>
      <c r="F956" s="837">
        <v>3306.15</v>
      </c>
      <c r="G956" s="1189">
        <v>2000</v>
      </c>
      <c r="H956"/>
    </row>
    <row r="957" spans="1:8">
      <c r="A957"/>
      <c r="B957"/>
      <c r="C957" s="729">
        <v>521600</v>
      </c>
      <c r="D957" s="780" t="s">
        <v>91</v>
      </c>
      <c r="E957" s="837">
        <v>4000</v>
      </c>
      <c r="F957" s="837">
        <v>600</v>
      </c>
      <c r="G957" s="1189">
        <v>9000</v>
      </c>
      <c r="H957"/>
    </row>
    <row r="958" spans="1:8">
      <c r="A958"/>
      <c r="B958"/>
      <c r="C958" s="729">
        <v>521720</v>
      </c>
      <c r="D958" s="780" t="s">
        <v>121</v>
      </c>
      <c r="E958" s="837">
        <v>650</v>
      </c>
      <c r="F958" s="837">
        <v>364.9</v>
      </c>
      <c r="G958" s="1189">
        <v>650</v>
      </c>
      <c r="H958"/>
    </row>
    <row r="959" spans="1:8">
      <c r="A959"/>
      <c r="B959"/>
      <c r="C959" s="729">
        <v>521740</v>
      </c>
      <c r="D959" s="780" t="s">
        <v>5950</v>
      </c>
      <c r="E959" s="837">
        <v>0</v>
      </c>
      <c r="F959" s="837">
        <v>0</v>
      </c>
      <c r="G959" s="1189">
        <v>0</v>
      </c>
      <c r="H959"/>
    </row>
    <row r="960" spans="1:8">
      <c r="A960"/>
      <c r="B960"/>
      <c r="C960" s="729">
        <v>522310</v>
      </c>
      <c r="D960" s="780" t="s">
        <v>60</v>
      </c>
      <c r="E960" s="837">
        <v>20000</v>
      </c>
      <c r="F960" s="837">
        <v>4662.24</v>
      </c>
      <c r="G960" s="1189">
        <v>5000</v>
      </c>
      <c r="H960"/>
    </row>
    <row r="961" spans="1:8">
      <c r="A961"/>
      <c r="B961"/>
      <c r="C961" s="729">
        <v>522320</v>
      </c>
      <c r="D961" s="780" t="s">
        <v>93</v>
      </c>
      <c r="E961" s="837">
        <v>2500</v>
      </c>
      <c r="F961" s="837">
        <v>1926.2800000000002</v>
      </c>
      <c r="G961" s="1189">
        <v>3500</v>
      </c>
      <c r="H961"/>
    </row>
    <row r="962" spans="1:8">
      <c r="A962"/>
      <c r="B962"/>
      <c r="C962" s="729">
        <v>522400</v>
      </c>
      <c r="D962" s="780" t="s">
        <v>340</v>
      </c>
      <c r="E962" s="837">
        <v>500</v>
      </c>
      <c r="F962" s="837">
        <v>0</v>
      </c>
      <c r="G962" s="1189">
        <v>500</v>
      </c>
      <c r="H962"/>
    </row>
    <row r="963" spans="1:8">
      <c r="A963"/>
      <c r="B963"/>
      <c r="C963" s="729">
        <v>523290</v>
      </c>
      <c r="D963" s="780" t="s">
        <v>1281</v>
      </c>
      <c r="E963" s="837">
        <v>750</v>
      </c>
      <c r="F963" s="837">
        <v>1045.26</v>
      </c>
      <c r="G963" s="1189">
        <v>750</v>
      </c>
      <c r="H963"/>
    </row>
    <row r="964" spans="1:8">
      <c r="A964"/>
      <c r="B964"/>
      <c r="C964" s="729">
        <v>523700</v>
      </c>
      <c r="D964" s="780" t="s">
        <v>66</v>
      </c>
      <c r="E964" s="837">
        <v>250</v>
      </c>
      <c r="F964" s="837">
        <v>350.46999999999997</v>
      </c>
      <c r="G964" s="1189">
        <v>250</v>
      </c>
      <c r="H964"/>
    </row>
    <row r="965" spans="1:8">
      <c r="A965"/>
      <c r="B965"/>
      <c r="C965" s="729">
        <v>523800</v>
      </c>
      <c r="D965" s="780" t="s">
        <v>67</v>
      </c>
      <c r="E965" s="837">
        <v>500</v>
      </c>
      <c r="F965" s="837">
        <v>0</v>
      </c>
      <c r="G965" s="1189">
        <v>500</v>
      </c>
      <c r="H965"/>
    </row>
    <row r="966" spans="1:8">
      <c r="A966"/>
      <c r="B966"/>
      <c r="C966" s="729">
        <v>524840</v>
      </c>
      <c r="D966" s="780" t="s">
        <v>69</v>
      </c>
      <c r="E966" s="837">
        <v>30</v>
      </c>
      <c r="F966" s="837">
        <v>0</v>
      </c>
      <c r="G966" s="1189">
        <v>30</v>
      </c>
      <c r="H966"/>
    </row>
    <row r="967" spans="1:8">
      <c r="A967"/>
      <c r="B967"/>
      <c r="C967" s="729">
        <v>526940</v>
      </c>
      <c r="D967" s="780" t="s">
        <v>71</v>
      </c>
      <c r="E967" s="837">
        <v>0</v>
      </c>
      <c r="F967" s="837">
        <v>0</v>
      </c>
      <c r="G967" s="1189">
        <v>0</v>
      </c>
      <c r="H967"/>
    </row>
    <row r="968" spans="1:8">
      <c r="A968"/>
      <c r="B968"/>
      <c r="C968" s="729">
        <v>526960</v>
      </c>
      <c r="D968" s="780" t="s">
        <v>97</v>
      </c>
      <c r="E968" s="837">
        <v>500</v>
      </c>
      <c r="F968" s="837">
        <v>467.39999999999992</v>
      </c>
      <c r="G968" s="1189">
        <v>500</v>
      </c>
      <c r="H968"/>
    </row>
    <row r="969" spans="1:8">
      <c r="A969"/>
      <c r="B969"/>
      <c r="C969" s="729">
        <v>527680</v>
      </c>
      <c r="D969" s="780" t="s">
        <v>74</v>
      </c>
      <c r="E969" s="837">
        <v>500</v>
      </c>
      <c r="F969" s="837">
        <v>51.45</v>
      </c>
      <c r="G969" s="1189">
        <v>500</v>
      </c>
      <c r="H969"/>
    </row>
    <row r="970" spans="1:8">
      <c r="A970"/>
      <c r="B970"/>
      <c r="C970" s="729">
        <v>527720</v>
      </c>
      <c r="D970" s="780" t="s">
        <v>98</v>
      </c>
      <c r="E970" s="837">
        <v>250</v>
      </c>
      <c r="F970" s="837">
        <v>66.289999999999992</v>
      </c>
      <c r="G970" s="1189">
        <v>250</v>
      </c>
      <c r="H970"/>
    </row>
    <row r="971" spans="1:8">
      <c r="A971"/>
      <c r="B971"/>
      <c r="C971" s="729">
        <v>528020</v>
      </c>
      <c r="D971" s="780" t="s">
        <v>152</v>
      </c>
      <c r="E971" s="837">
        <v>350</v>
      </c>
      <c r="F971" s="837">
        <v>0</v>
      </c>
      <c r="G971" s="1189">
        <v>700</v>
      </c>
      <c r="H971"/>
    </row>
    <row r="972" spans="1:8">
      <c r="A972"/>
      <c r="B972"/>
      <c r="C972" s="729">
        <v>528260</v>
      </c>
      <c r="D972" s="780" t="s">
        <v>227</v>
      </c>
      <c r="E972" s="837">
        <v>0</v>
      </c>
      <c r="F972" s="837">
        <v>0</v>
      </c>
      <c r="G972" s="1189">
        <v>0</v>
      </c>
      <c r="H972"/>
    </row>
    <row r="973" spans="1:8">
      <c r="A973"/>
      <c r="B973"/>
      <c r="C973" s="729">
        <v>529500</v>
      </c>
      <c r="D973" s="780" t="s">
        <v>100</v>
      </c>
      <c r="E973" s="837">
        <v>6000</v>
      </c>
      <c r="F973" s="837">
        <v>6015.98</v>
      </c>
      <c r="G973" s="1189">
        <v>6000</v>
      </c>
      <c r="H973"/>
    </row>
    <row r="974" spans="1:8">
      <c r="A974"/>
      <c r="B974"/>
      <c r="C974" s="729">
        <v>529510</v>
      </c>
      <c r="D974" s="780" t="s">
        <v>101</v>
      </c>
      <c r="E974" s="837">
        <v>6000</v>
      </c>
      <c r="F974" s="837">
        <v>5674.91</v>
      </c>
      <c r="G974" s="1189">
        <v>6000</v>
      </c>
      <c r="H974"/>
    </row>
    <row r="975" spans="1:8">
      <c r="A975"/>
      <c r="B975"/>
      <c r="C975" s="729">
        <v>529520</v>
      </c>
      <c r="D975" s="780" t="s">
        <v>102</v>
      </c>
      <c r="E975" s="837">
        <v>1600</v>
      </c>
      <c r="F975" s="837">
        <v>1005</v>
      </c>
      <c r="G975" s="1189">
        <v>1600</v>
      </c>
      <c r="H975"/>
    </row>
    <row r="976" spans="1:8">
      <c r="A976"/>
      <c r="B976"/>
      <c r="C976" s="729">
        <v>529550</v>
      </c>
      <c r="D976" s="780" t="s">
        <v>103</v>
      </c>
      <c r="E976" s="837">
        <v>0</v>
      </c>
      <c r="F976" s="837">
        <v>0</v>
      </c>
      <c r="G976" s="1189">
        <v>0</v>
      </c>
      <c r="H976"/>
    </row>
    <row r="977" spans="1:8">
      <c r="A977"/>
      <c r="B977" s="527" t="s">
        <v>6627</v>
      </c>
      <c r="C977" s="527"/>
      <c r="D977" s="527"/>
      <c r="E977" s="997">
        <v>58630</v>
      </c>
      <c r="F977" s="997">
        <v>37610.239999999998</v>
      </c>
      <c r="G977" s="1189">
        <v>52355</v>
      </c>
      <c r="H977"/>
    </row>
    <row r="978" spans="1:8">
      <c r="A978"/>
      <c r="B978" t="s">
        <v>6628</v>
      </c>
      <c r="C978" s="729">
        <v>537080</v>
      </c>
      <c r="D978" s="780" t="s">
        <v>84</v>
      </c>
      <c r="E978" s="837">
        <v>850</v>
      </c>
      <c r="F978" s="837">
        <v>824</v>
      </c>
      <c r="G978" s="1189">
        <v>1660</v>
      </c>
      <c r="H978"/>
    </row>
    <row r="979" spans="1:8">
      <c r="A979"/>
      <c r="B979" s="527" t="s">
        <v>6629</v>
      </c>
      <c r="C979" s="527"/>
      <c r="D979" s="527"/>
      <c r="E979" s="997">
        <v>850</v>
      </c>
      <c r="F979" s="997">
        <v>824</v>
      </c>
      <c r="G979" s="1189">
        <v>1660</v>
      </c>
      <c r="H979"/>
    </row>
    <row r="980" spans="1:8">
      <c r="A980" s="777" t="s">
        <v>6583</v>
      </c>
      <c r="B980" s="777"/>
      <c r="C980" s="777"/>
      <c r="D980" s="777"/>
      <c r="E980" s="838">
        <v>60330</v>
      </c>
      <c r="F980" s="838">
        <v>44276.639999999999</v>
      </c>
      <c r="G980" s="1188">
        <v>97935</v>
      </c>
      <c r="H980"/>
    </row>
    <row r="981" spans="1:8">
      <c r="A981" t="s">
        <v>445</v>
      </c>
      <c r="B981" t="s">
        <v>48</v>
      </c>
      <c r="C981" s="729">
        <v>510040</v>
      </c>
      <c r="D981" s="780" t="s">
        <v>461</v>
      </c>
      <c r="E981" s="837">
        <v>164706</v>
      </c>
      <c r="F981" s="837">
        <v>180961.16000000003</v>
      </c>
      <c r="G981" s="1189">
        <v>265325</v>
      </c>
      <c r="H981"/>
    </row>
    <row r="982" spans="1:8">
      <c r="A982"/>
      <c r="B982"/>
      <c r="C982" s="729">
        <v>510420</v>
      </c>
      <c r="D982" s="780" t="s">
        <v>464</v>
      </c>
      <c r="E982" s="837">
        <v>6000</v>
      </c>
      <c r="F982" s="837">
        <v>5375.86</v>
      </c>
      <c r="G982" s="1189">
        <v>0</v>
      </c>
      <c r="H982"/>
    </row>
    <row r="983" spans="1:8">
      <c r="A983"/>
      <c r="B983"/>
      <c r="C983" s="729">
        <v>510520</v>
      </c>
      <c r="D983" s="780" t="s">
        <v>466</v>
      </c>
      <c r="E983" s="837">
        <v>0</v>
      </c>
      <c r="F983" s="837">
        <v>508.95</v>
      </c>
      <c r="G983" s="1189">
        <v>0</v>
      </c>
      <c r="H983"/>
    </row>
    <row r="984" spans="1:8">
      <c r="A984"/>
      <c r="B984"/>
      <c r="C984" s="729">
        <v>510620</v>
      </c>
      <c r="D984" s="780" t="s">
        <v>467</v>
      </c>
      <c r="E984" s="837">
        <v>1700</v>
      </c>
      <c r="F984" s="837">
        <v>1401.0900000000001</v>
      </c>
      <c r="G984" s="1189">
        <v>0</v>
      </c>
      <c r="H984"/>
    </row>
    <row r="985" spans="1:8">
      <c r="A985"/>
      <c r="B985"/>
      <c r="C985" s="729">
        <v>510700</v>
      </c>
      <c r="D985" s="780" t="s">
        <v>468</v>
      </c>
      <c r="E985" s="837">
        <v>3000</v>
      </c>
      <c r="F985" s="837">
        <v>3905.1299999999997</v>
      </c>
      <c r="G985" s="1189">
        <v>0</v>
      </c>
      <c r="H985"/>
    </row>
    <row r="986" spans="1:8">
      <c r="A986"/>
      <c r="B986"/>
      <c r="C986" s="729">
        <v>513000</v>
      </c>
      <c r="D986" s="780" t="s">
        <v>469</v>
      </c>
      <c r="E986" s="837">
        <v>20001</v>
      </c>
      <c r="F986" s="837">
        <v>21568.66</v>
      </c>
      <c r="G986" s="1189">
        <v>72687</v>
      </c>
      <c r="H986"/>
    </row>
    <row r="987" spans="1:8">
      <c r="A987"/>
      <c r="B987"/>
      <c r="C987" s="729">
        <v>513120</v>
      </c>
      <c r="D987" s="780" t="s">
        <v>471</v>
      </c>
      <c r="E987" s="837">
        <v>10211</v>
      </c>
      <c r="F987" s="837">
        <v>11965.66</v>
      </c>
      <c r="G987" s="1189">
        <v>16450</v>
      </c>
      <c r="H987"/>
    </row>
    <row r="988" spans="1:8">
      <c r="A988"/>
      <c r="B988"/>
      <c r="C988" s="729">
        <v>513140</v>
      </c>
      <c r="D988" s="780" t="s">
        <v>472</v>
      </c>
      <c r="E988" s="837">
        <v>2388</v>
      </c>
      <c r="F988" s="837">
        <v>2798.44</v>
      </c>
      <c r="G988" s="1189">
        <v>3846</v>
      </c>
      <c r="H988"/>
    </row>
    <row r="989" spans="1:8">
      <c r="A989"/>
      <c r="B989"/>
      <c r="C989" s="729">
        <v>515040</v>
      </c>
      <c r="D989" s="780" t="s">
        <v>473</v>
      </c>
      <c r="E989" s="837">
        <v>37884</v>
      </c>
      <c r="F989" s="837">
        <v>35209.760000000002</v>
      </c>
      <c r="G989" s="1189">
        <v>51360</v>
      </c>
      <c r="H989"/>
    </row>
    <row r="990" spans="1:8">
      <c r="A990"/>
      <c r="B990"/>
      <c r="C990" s="729">
        <v>515100</v>
      </c>
      <c r="D990" s="780" t="s">
        <v>474</v>
      </c>
      <c r="E990" s="837">
        <v>198</v>
      </c>
      <c r="F990" s="837">
        <v>191.08</v>
      </c>
      <c r="G990" s="1189">
        <v>297</v>
      </c>
      <c r="H990"/>
    </row>
    <row r="991" spans="1:8">
      <c r="A991"/>
      <c r="B991"/>
      <c r="C991" s="729">
        <v>515120</v>
      </c>
      <c r="D991" s="780" t="s">
        <v>475</v>
      </c>
      <c r="E991" s="837">
        <v>536</v>
      </c>
      <c r="F991" s="837">
        <v>588.95000000000005</v>
      </c>
      <c r="G991" s="1189">
        <v>863</v>
      </c>
      <c r="H991"/>
    </row>
    <row r="992" spans="1:8">
      <c r="A992"/>
      <c r="B992"/>
      <c r="C992" s="729">
        <v>515260</v>
      </c>
      <c r="D992" s="780" t="s">
        <v>479</v>
      </c>
      <c r="E992" s="837">
        <v>494</v>
      </c>
      <c r="F992" s="837">
        <v>494.76</v>
      </c>
      <c r="G992" s="1189">
        <v>540</v>
      </c>
      <c r="H992"/>
    </row>
    <row r="993" spans="1:8">
      <c r="A993"/>
      <c r="B993"/>
      <c r="C993" s="729">
        <v>518140</v>
      </c>
      <c r="D993" s="780" t="s">
        <v>484</v>
      </c>
      <c r="E993" s="837">
        <v>63</v>
      </c>
      <c r="F993" s="837">
        <v>69.11</v>
      </c>
      <c r="G993" s="1189">
        <v>94</v>
      </c>
      <c r="H993"/>
    </row>
    <row r="994" spans="1:8">
      <c r="A994"/>
      <c r="B994" s="527" t="s">
        <v>6625</v>
      </c>
      <c r="C994" s="527"/>
      <c r="D994" s="527"/>
      <c r="E994" s="997">
        <v>247181</v>
      </c>
      <c r="F994" s="997">
        <v>265038.61000000004</v>
      </c>
      <c r="G994" s="1189">
        <v>411462</v>
      </c>
      <c r="H994"/>
    </row>
    <row r="995" spans="1:8">
      <c r="A995"/>
      <c r="B995" t="s">
        <v>6626</v>
      </c>
      <c r="C995" s="729">
        <v>520010</v>
      </c>
      <c r="D995" s="780" t="s">
        <v>119</v>
      </c>
      <c r="E995" s="837">
        <v>200</v>
      </c>
      <c r="F995" s="837">
        <v>226.85</v>
      </c>
      <c r="G995" s="1189">
        <v>400</v>
      </c>
      <c r="H995"/>
    </row>
    <row r="996" spans="1:8">
      <c r="A996"/>
      <c r="B996"/>
      <c r="C996" s="729">
        <v>520020</v>
      </c>
      <c r="D996" s="780" t="s">
        <v>86</v>
      </c>
      <c r="E996" s="837">
        <v>4180</v>
      </c>
      <c r="F996" s="837">
        <v>3051.68</v>
      </c>
      <c r="G996" s="1189">
        <v>4180</v>
      </c>
      <c r="H996"/>
    </row>
    <row r="997" spans="1:8">
      <c r="A997"/>
      <c r="B997"/>
      <c r="C997" s="729">
        <v>520115</v>
      </c>
      <c r="D997" s="780" t="s">
        <v>49</v>
      </c>
      <c r="E997" s="837">
        <v>1550</v>
      </c>
      <c r="F997" s="837">
        <v>1262.7</v>
      </c>
      <c r="G997" s="1189">
        <v>1850</v>
      </c>
      <c r="H997"/>
    </row>
    <row r="998" spans="1:8">
      <c r="A998"/>
      <c r="B998"/>
      <c r="C998" s="729">
        <v>520230</v>
      </c>
      <c r="D998" s="780" t="s">
        <v>50</v>
      </c>
      <c r="E998" s="837">
        <v>1300</v>
      </c>
      <c r="F998" s="837">
        <v>2764.6200000000008</v>
      </c>
      <c r="G998" s="1189">
        <v>2200</v>
      </c>
      <c r="H998"/>
    </row>
    <row r="999" spans="1:8">
      <c r="A999"/>
      <c r="B999"/>
      <c r="C999" s="729">
        <v>520320</v>
      </c>
      <c r="D999" s="780" t="s">
        <v>51</v>
      </c>
      <c r="E999" s="837">
        <v>2900</v>
      </c>
      <c r="F999" s="837">
        <v>2347.41</v>
      </c>
      <c r="G999" s="1189">
        <v>2500</v>
      </c>
      <c r="H999"/>
    </row>
    <row r="1000" spans="1:8">
      <c r="A1000"/>
      <c r="B1000"/>
      <c r="C1000" s="729">
        <v>520330</v>
      </c>
      <c r="D1000" s="780" t="s">
        <v>52</v>
      </c>
      <c r="E1000" s="837">
        <v>1500</v>
      </c>
      <c r="F1000" s="837">
        <v>1261.76</v>
      </c>
      <c r="G1000" s="1189">
        <v>1500</v>
      </c>
      <c r="H1000"/>
    </row>
    <row r="1001" spans="1:8">
      <c r="A1001"/>
      <c r="B1001"/>
      <c r="C1001" s="729">
        <v>520800</v>
      </c>
      <c r="D1001" s="780" t="s">
        <v>54</v>
      </c>
      <c r="E1001" s="837">
        <v>5700</v>
      </c>
      <c r="F1001" s="837">
        <v>5054.47</v>
      </c>
      <c r="G1001" s="1189">
        <v>6500</v>
      </c>
      <c r="H1001"/>
    </row>
    <row r="1002" spans="1:8">
      <c r="A1002"/>
      <c r="B1002"/>
      <c r="C1002" s="729">
        <v>520845</v>
      </c>
      <c r="D1002" s="780" t="s">
        <v>89</v>
      </c>
      <c r="E1002" s="837">
        <v>16500</v>
      </c>
      <c r="F1002" s="837">
        <v>18393.84</v>
      </c>
      <c r="G1002" s="1189">
        <v>16500</v>
      </c>
      <c r="H1002"/>
    </row>
    <row r="1003" spans="1:8">
      <c r="A1003"/>
      <c r="B1003"/>
      <c r="C1003" s="729">
        <v>521420</v>
      </c>
      <c r="D1003" s="780" t="s">
        <v>90</v>
      </c>
      <c r="E1003" s="837">
        <v>6000</v>
      </c>
      <c r="F1003" s="837">
        <v>4993.49</v>
      </c>
      <c r="G1003" s="1189">
        <v>6000</v>
      </c>
      <c r="H1003"/>
    </row>
    <row r="1004" spans="1:8">
      <c r="A1004"/>
      <c r="B1004"/>
      <c r="C1004" s="729">
        <v>521500</v>
      </c>
      <c r="D1004" s="780" t="s">
        <v>58</v>
      </c>
      <c r="E1004" s="837">
        <v>250</v>
      </c>
      <c r="F1004" s="837">
        <v>0</v>
      </c>
      <c r="G1004" s="1189">
        <v>600</v>
      </c>
      <c r="H1004"/>
    </row>
    <row r="1005" spans="1:8">
      <c r="A1005"/>
      <c r="B1005"/>
      <c r="C1005" s="729">
        <v>521600</v>
      </c>
      <c r="D1005" s="780" t="s">
        <v>91</v>
      </c>
      <c r="E1005" s="837">
        <v>82812</v>
      </c>
      <c r="F1005" s="837">
        <v>54002.7</v>
      </c>
      <c r="G1005" s="1189">
        <v>85000</v>
      </c>
      <c r="H1005"/>
    </row>
    <row r="1006" spans="1:8">
      <c r="A1006"/>
      <c r="B1006"/>
      <c r="C1006" s="729">
        <v>521720</v>
      </c>
      <c r="D1006" s="780" t="s">
        <v>121</v>
      </c>
      <c r="E1006" s="837">
        <v>500</v>
      </c>
      <c r="F1006" s="837">
        <v>639.29</v>
      </c>
      <c r="G1006" s="1189">
        <v>500</v>
      </c>
      <c r="H1006"/>
    </row>
    <row r="1007" spans="1:8">
      <c r="A1007"/>
      <c r="B1007"/>
      <c r="C1007" s="729">
        <v>522310</v>
      </c>
      <c r="D1007" s="780" t="s">
        <v>60</v>
      </c>
      <c r="E1007" s="837">
        <v>3000</v>
      </c>
      <c r="F1007" s="837">
        <v>2202.8000000000002</v>
      </c>
      <c r="G1007" s="1189">
        <v>4000</v>
      </c>
      <c r="H1007"/>
    </row>
    <row r="1008" spans="1:8">
      <c r="A1008"/>
      <c r="B1008"/>
      <c r="C1008" s="729">
        <v>522320</v>
      </c>
      <c r="D1008" s="780" t="s">
        <v>93</v>
      </c>
      <c r="E1008" s="837">
        <v>6500</v>
      </c>
      <c r="F1008" s="837">
        <v>3195.8300000000008</v>
      </c>
      <c r="G1008" s="1189">
        <v>7500</v>
      </c>
      <c r="H1008"/>
    </row>
    <row r="1009" spans="1:8">
      <c r="A1009"/>
      <c r="B1009"/>
      <c r="C1009" s="729">
        <v>522340</v>
      </c>
      <c r="D1009" s="780" t="s">
        <v>94</v>
      </c>
      <c r="E1009" s="837">
        <v>4000</v>
      </c>
      <c r="F1009" s="837">
        <v>774.34</v>
      </c>
      <c r="G1009" s="1189">
        <v>4000</v>
      </c>
      <c r="H1009"/>
    </row>
    <row r="1010" spans="1:8">
      <c r="A1010"/>
      <c r="B1010"/>
      <c r="C1010" s="729">
        <v>523210</v>
      </c>
      <c r="D1010" s="780" t="s">
        <v>6243</v>
      </c>
      <c r="E1010" s="837">
        <v>0</v>
      </c>
      <c r="F1010" s="837">
        <v>0</v>
      </c>
      <c r="G1010" s="1189">
        <v>0</v>
      </c>
      <c r="H1010"/>
    </row>
    <row r="1011" spans="1:8">
      <c r="A1011"/>
      <c r="B1011"/>
      <c r="C1011" s="729">
        <v>523220</v>
      </c>
      <c r="D1011" s="780" t="s">
        <v>108</v>
      </c>
      <c r="E1011" s="837">
        <v>350</v>
      </c>
      <c r="F1011" s="837">
        <v>156.56</v>
      </c>
      <c r="G1011" s="1189">
        <v>350</v>
      </c>
      <c r="H1011"/>
    </row>
    <row r="1012" spans="1:8">
      <c r="A1012"/>
      <c r="B1012"/>
      <c r="C1012" s="729">
        <v>523250</v>
      </c>
      <c r="D1012" s="780" t="s">
        <v>493</v>
      </c>
      <c r="E1012" s="837">
        <v>250</v>
      </c>
      <c r="F1012" s="837">
        <v>0</v>
      </c>
      <c r="G1012" s="1189">
        <v>250</v>
      </c>
      <c r="H1012"/>
    </row>
    <row r="1013" spans="1:8">
      <c r="A1013"/>
      <c r="B1013"/>
      <c r="C1013" s="729">
        <v>523270</v>
      </c>
      <c r="D1013" s="780" t="s">
        <v>62</v>
      </c>
      <c r="E1013" s="837">
        <v>400</v>
      </c>
      <c r="F1013" s="837">
        <v>5029.4799999999996</v>
      </c>
      <c r="G1013" s="1189">
        <v>2000</v>
      </c>
      <c r="H1013"/>
    </row>
    <row r="1014" spans="1:8">
      <c r="A1014"/>
      <c r="B1014"/>
      <c r="C1014" s="729">
        <v>523290</v>
      </c>
      <c r="D1014" s="780" t="s">
        <v>1281</v>
      </c>
      <c r="E1014" s="837">
        <v>8700</v>
      </c>
      <c r="F1014" s="837">
        <v>8023.51</v>
      </c>
      <c r="G1014" s="1189">
        <v>9000</v>
      </c>
      <c r="H1014"/>
    </row>
    <row r="1015" spans="1:8">
      <c r="A1015"/>
      <c r="B1015"/>
      <c r="C1015" s="729">
        <v>523340</v>
      </c>
      <c r="D1015" s="780" t="s">
        <v>6127</v>
      </c>
      <c r="E1015" s="837">
        <v>0</v>
      </c>
      <c r="F1015" s="837">
        <v>32.409999999999997</v>
      </c>
      <c r="G1015" s="1189">
        <v>0</v>
      </c>
      <c r="H1015"/>
    </row>
    <row r="1016" spans="1:8">
      <c r="A1016"/>
      <c r="B1016"/>
      <c r="C1016" s="729">
        <v>523700</v>
      </c>
      <c r="D1016" s="780" t="s">
        <v>66</v>
      </c>
      <c r="E1016" s="837">
        <v>4000</v>
      </c>
      <c r="F1016" s="837">
        <v>2615.4599999999996</v>
      </c>
      <c r="G1016" s="1189">
        <v>4000</v>
      </c>
      <c r="H1016"/>
    </row>
    <row r="1017" spans="1:8">
      <c r="A1017"/>
      <c r="B1017"/>
      <c r="C1017" s="729">
        <v>523760</v>
      </c>
      <c r="D1017" s="780" t="s">
        <v>2835</v>
      </c>
      <c r="E1017" s="837">
        <v>0</v>
      </c>
      <c r="F1017" s="837">
        <v>66.069999999999993</v>
      </c>
      <c r="G1017" s="1189">
        <v>0</v>
      </c>
      <c r="H1017"/>
    </row>
    <row r="1018" spans="1:8">
      <c r="A1018"/>
      <c r="B1018"/>
      <c r="C1018" s="729">
        <v>523800</v>
      </c>
      <c r="D1018" s="780" t="s">
        <v>67</v>
      </c>
      <c r="E1018" s="837">
        <v>1500</v>
      </c>
      <c r="F1018" s="837">
        <v>61.8</v>
      </c>
      <c r="G1018" s="1189">
        <v>4200</v>
      </c>
      <c r="H1018"/>
    </row>
    <row r="1019" spans="1:8">
      <c r="A1019"/>
      <c r="B1019"/>
      <c r="C1019" s="729">
        <v>524840</v>
      </c>
      <c r="D1019" s="780" t="s">
        <v>69</v>
      </c>
      <c r="E1019" s="837">
        <v>200</v>
      </c>
      <c r="F1019" s="837">
        <v>120</v>
      </c>
      <c r="G1019" s="1189">
        <v>200</v>
      </c>
      <c r="H1019"/>
    </row>
    <row r="1020" spans="1:8">
      <c r="A1020"/>
      <c r="B1020"/>
      <c r="C1020" s="729">
        <v>526530</v>
      </c>
      <c r="D1020" s="780" t="s">
        <v>1789</v>
      </c>
      <c r="E1020" s="837">
        <v>1100</v>
      </c>
      <c r="F1020" s="837">
        <v>0</v>
      </c>
      <c r="G1020" s="1189">
        <v>1100</v>
      </c>
      <c r="H1020"/>
    </row>
    <row r="1021" spans="1:8">
      <c r="A1021"/>
      <c r="B1021"/>
      <c r="C1021" s="729">
        <v>526940</v>
      </c>
      <c r="D1021" s="780" t="s">
        <v>71</v>
      </c>
      <c r="E1021" s="837">
        <v>0</v>
      </c>
      <c r="F1021" s="837">
        <v>196.67000000000002</v>
      </c>
      <c r="G1021" s="1189">
        <v>0</v>
      </c>
      <c r="H1021"/>
    </row>
    <row r="1022" spans="1:8">
      <c r="A1022"/>
      <c r="B1022"/>
      <c r="C1022" s="729">
        <v>526960</v>
      </c>
      <c r="D1022" s="780" t="s">
        <v>97</v>
      </c>
      <c r="E1022" s="837">
        <v>1000</v>
      </c>
      <c r="F1022" s="837">
        <v>1749.35</v>
      </c>
      <c r="G1022" s="1189">
        <v>6000</v>
      </c>
      <c r="H1022"/>
    </row>
    <row r="1023" spans="1:8">
      <c r="A1023"/>
      <c r="B1023"/>
      <c r="C1023" s="729">
        <v>527100</v>
      </c>
      <c r="D1023" s="780" t="s">
        <v>72</v>
      </c>
      <c r="E1023" s="837">
        <v>2000</v>
      </c>
      <c r="F1023" s="837">
        <v>1856.67</v>
      </c>
      <c r="G1023" s="1189">
        <v>2000</v>
      </c>
      <c r="H1023"/>
    </row>
    <row r="1024" spans="1:8">
      <c r="A1024"/>
      <c r="B1024"/>
      <c r="C1024" s="729">
        <v>527680</v>
      </c>
      <c r="D1024" s="780" t="s">
        <v>74</v>
      </c>
      <c r="E1024" s="837">
        <v>500</v>
      </c>
      <c r="F1024" s="837">
        <v>541.68999999999994</v>
      </c>
      <c r="G1024" s="1189">
        <v>1000</v>
      </c>
      <c r="H1024"/>
    </row>
    <row r="1025" spans="1:8">
      <c r="A1025"/>
      <c r="B1025"/>
      <c r="C1025" s="729">
        <v>527690</v>
      </c>
      <c r="D1025" s="780" t="s">
        <v>2571</v>
      </c>
      <c r="E1025" s="837">
        <v>0</v>
      </c>
      <c r="F1025" s="837">
        <v>5835.1399999999994</v>
      </c>
      <c r="G1025" s="1189">
        <v>0</v>
      </c>
      <c r="H1025"/>
    </row>
    <row r="1026" spans="1:8">
      <c r="A1026"/>
      <c r="B1026"/>
      <c r="C1026" s="729">
        <v>527720</v>
      </c>
      <c r="D1026" s="780" t="s">
        <v>98</v>
      </c>
      <c r="E1026" s="837">
        <v>600</v>
      </c>
      <c r="F1026" s="837">
        <v>300.23</v>
      </c>
      <c r="G1026" s="1189">
        <v>600</v>
      </c>
      <c r="H1026"/>
    </row>
    <row r="1027" spans="1:8">
      <c r="A1027"/>
      <c r="B1027"/>
      <c r="C1027" s="729">
        <v>527840</v>
      </c>
      <c r="D1027" s="780" t="s">
        <v>75</v>
      </c>
      <c r="E1027" s="837">
        <v>500</v>
      </c>
      <c r="F1027" s="837">
        <v>248.18</v>
      </c>
      <c r="G1027" s="1189">
        <v>0</v>
      </c>
      <c r="H1027"/>
    </row>
    <row r="1028" spans="1:8">
      <c r="A1028"/>
      <c r="B1028"/>
      <c r="C1028" s="729">
        <v>527960</v>
      </c>
      <c r="D1028" s="780" t="s">
        <v>99</v>
      </c>
      <c r="E1028" s="837">
        <v>91095</v>
      </c>
      <c r="F1028" s="837">
        <v>51645</v>
      </c>
      <c r="G1028" s="1189">
        <v>91500</v>
      </c>
      <c r="H1028"/>
    </row>
    <row r="1029" spans="1:8">
      <c r="A1029"/>
      <c r="B1029"/>
      <c r="C1029" s="729">
        <v>528020</v>
      </c>
      <c r="D1029" s="780" t="s">
        <v>152</v>
      </c>
      <c r="E1029" s="837">
        <v>7500</v>
      </c>
      <c r="F1029" s="837">
        <v>13823.000000000002</v>
      </c>
      <c r="G1029" s="1189">
        <v>7500</v>
      </c>
      <c r="H1029"/>
    </row>
    <row r="1030" spans="1:8">
      <c r="A1030"/>
      <c r="B1030"/>
      <c r="C1030" s="729">
        <v>528140</v>
      </c>
      <c r="D1030" s="780" t="s">
        <v>76</v>
      </c>
      <c r="E1030" s="837">
        <v>0</v>
      </c>
      <c r="F1030" s="837">
        <v>720</v>
      </c>
      <c r="G1030" s="1189">
        <v>0</v>
      </c>
      <c r="H1030"/>
    </row>
    <row r="1031" spans="1:8">
      <c r="A1031"/>
      <c r="B1031"/>
      <c r="C1031" s="729">
        <v>528920</v>
      </c>
      <c r="D1031" s="780" t="s">
        <v>78</v>
      </c>
      <c r="E1031" s="837">
        <v>5000</v>
      </c>
      <c r="F1031" s="837">
        <v>0</v>
      </c>
      <c r="G1031" s="1189">
        <v>5000</v>
      </c>
      <c r="H1031"/>
    </row>
    <row r="1032" spans="1:8">
      <c r="A1032"/>
      <c r="B1032"/>
      <c r="C1032" s="729">
        <v>529500</v>
      </c>
      <c r="D1032" s="780" t="s">
        <v>100</v>
      </c>
      <c r="E1032" s="837">
        <v>43000</v>
      </c>
      <c r="F1032" s="837">
        <v>39841.269999999997</v>
      </c>
      <c r="G1032" s="1189">
        <v>30000</v>
      </c>
      <c r="H1032"/>
    </row>
    <row r="1033" spans="1:8">
      <c r="A1033"/>
      <c r="B1033"/>
      <c r="C1033" s="729">
        <v>529510</v>
      </c>
      <c r="D1033" s="780" t="s">
        <v>101</v>
      </c>
      <c r="E1033" s="837">
        <v>1000</v>
      </c>
      <c r="F1033" s="837">
        <v>783.45</v>
      </c>
      <c r="G1033" s="1189">
        <v>1000</v>
      </c>
      <c r="H1033"/>
    </row>
    <row r="1034" spans="1:8">
      <c r="A1034"/>
      <c r="B1034"/>
      <c r="C1034" s="729">
        <v>529520</v>
      </c>
      <c r="D1034" s="780" t="s">
        <v>102</v>
      </c>
      <c r="E1034" s="837">
        <v>55000</v>
      </c>
      <c r="F1034" s="837">
        <v>32940.119999999995</v>
      </c>
      <c r="G1034" s="1189">
        <v>40000</v>
      </c>
      <c r="H1034"/>
    </row>
    <row r="1035" spans="1:8">
      <c r="A1035"/>
      <c r="B1035"/>
      <c r="C1035" s="729">
        <v>529550</v>
      </c>
      <c r="D1035" s="780" t="s">
        <v>103</v>
      </c>
      <c r="E1035" s="837">
        <v>50000</v>
      </c>
      <c r="F1035" s="837">
        <v>36675.279999999999</v>
      </c>
      <c r="G1035" s="1189">
        <v>50000</v>
      </c>
      <c r="H1035"/>
    </row>
    <row r="1036" spans="1:8">
      <c r="A1036"/>
      <c r="B1036" s="527" t="s">
        <v>6627</v>
      </c>
      <c r="C1036" s="527"/>
      <c r="D1036" s="527"/>
      <c r="E1036" s="997">
        <v>410587</v>
      </c>
      <c r="F1036" s="997">
        <v>303433.12</v>
      </c>
      <c r="G1036" s="1189">
        <v>398930</v>
      </c>
      <c r="H1036"/>
    </row>
    <row r="1037" spans="1:8">
      <c r="A1037"/>
      <c r="B1037" t="s">
        <v>6628</v>
      </c>
      <c r="C1037" s="729">
        <v>536760</v>
      </c>
      <c r="D1037" s="780" t="s">
        <v>2872</v>
      </c>
      <c r="E1037" s="837">
        <v>0</v>
      </c>
      <c r="F1037" s="837">
        <v>417.84000000000003</v>
      </c>
      <c r="G1037" s="1189">
        <v>0</v>
      </c>
      <c r="H1037"/>
    </row>
    <row r="1038" spans="1:8">
      <c r="A1038"/>
      <c r="B1038"/>
      <c r="C1038" s="729">
        <v>537080</v>
      </c>
      <c r="D1038" s="780" t="s">
        <v>84</v>
      </c>
      <c r="E1038" s="837">
        <v>1000</v>
      </c>
      <c r="F1038" s="837">
        <v>192</v>
      </c>
      <c r="G1038" s="1189">
        <v>5000</v>
      </c>
      <c r="H1038"/>
    </row>
    <row r="1039" spans="1:8">
      <c r="A1039"/>
      <c r="B1039"/>
      <c r="C1039" s="729">
        <v>537090</v>
      </c>
      <c r="D1039" s="780" t="s">
        <v>85</v>
      </c>
      <c r="E1039" s="837">
        <v>0</v>
      </c>
      <c r="F1039" s="837">
        <v>30</v>
      </c>
      <c r="G1039" s="1189">
        <v>0</v>
      </c>
      <c r="H1039"/>
    </row>
    <row r="1040" spans="1:8">
      <c r="A1040"/>
      <c r="B1040" s="527" t="s">
        <v>6629</v>
      </c>
      <c r="C1040" s="527"/>
      <c r="D1040" s="527"/>
      <c r="E1040" s="997">
        <v>1000</v>
      </c>
      <c r="F1040" s="997">
        <v>639.84</v>
      </c>
      <c r="G1040" s="1189">
        <v>5000</v>
      </c>
      <c r="H1040"/>
    </row>
    <row r="1041" spans="1:8">
      <c r="A1041"/>
      <c r="B1041" t="s">
        <v>460</v>
      </c>
      <c r="C1041" s="729">
        <v>546160</v>
      </c>
      <c r="D1041" s="780" t="s">
        <v>2139</v>
      </c>
      <c r="E1041" s="837">
        <v>0</v>
      </c>
      <c r="F1041" s="837">
        <v>0</v>
      </c>
      <c r="G1041" s="1189">
        <v>0</v>
      </c>
      <c r="H1041"/>
    </row>
    <row r="1042" spans="1:8">
      <c r="A1042"/>
      <c r="B1042"/>
      <c r="C1042" s="729">
        <v>546380</v>
      </c>
      <c r="D1042" s="780" t="s">
        <v>7118</v>
      </c>
      <c r="E1042" s="837">
        <v>0</v>
      </c>
      <c r="F1042" s="837">
        <v>10501.38</v>
      </c>
      <c r="G1042" s="1189">
        <v>0</v>
      </c>
      <c r="H1042"/>
    </row>
    <row r="1043" spans="1:8">
      <c r="A1043"/>
      <c r="B1043" s="527" t="s">
        <v>6630</v>
      </c>
      <c r="C1043" s="527"/>
      <c r="D1043" s="527"/>
      <c r="E1043" s="997">
        <v>0</v>
      </c>
      <c r="F1043" s="997">
        <v>10501.38</v>
      </c>
      <c r="G1043" s="1189">
        <v>0</v>
      </c>
      <c r="H1043"/>
    </row>
    <row r="1044" spans="1:8">
      <c r="A1044" s="777" t="s">
        <v>6581</v>
      </c>
      <c r="B1044" s="777"/>
      <c r="C1044" s="777"/>
      <c r="D1044" s="777"/>
      <c r="E1044" s="838">
        <v>658768</v>
      </c>
      <c r="F1044" s="838">
        <v>579612.94999999995</v>
      </c>
      <c r="G1044" s="1188">
        <v>815392</v>
      </c>
      <c r="H1044"/>
    </row>
    <row r="1045" spans="1:8">
      <c r="A1045" t="s">
        <v>448</v>
      </c>
      <c r="B1045" t="s">
        <v>48</v>
      </c>
      <c r="C1045" s="729">
        <v>510040</v>
      </c>
      <c r="D1045" s="780" t="s">
        <v>461</v>
      </c>
      <c r="E1045" s="837">
        <v>625226</v>
      </c>
      <c r="F1045" s="837">
        <v>489793.55</v>
      </c>
      <c r="G1045" s="1189">
        <v>711889</v>
      </c>
      <c r="H1045"/>
    </row>
    <row r="1046" spans="1:8">
      <c r="A1046"/>
      <c r="B1046"/>
      <c r="C1046" s="729">
        <v>510200</v>
      </c>
      <c r="D1046" s="780" t="s">
        <v>462</v>
      </c>
      <c r="E1046" s="837">
        <v>0</v>
      </c>
      <c r="F1046" s="837">
        <v>14884.7</v>
      </c>
      <c r="G1046" s="1189">
        <v>0</v>
      </c>
      <c r="H1046"/>
    </row>
    <row r="1047" spans="1:8">
      <c r="A1047"/>
      <c r="B1047"/>
      <c r="C1047" s="729">
        <v>510280</v>
      </c>
      <c r="D1047" s="780" t="s">
        <v>7161</v>
      </c>
      <c r="E1047" s="837">
        <v>0</v>
      </c>
      <c r="F1047" s="837">
        <v>10.5</v>
      </c>
      <c r="G1047" s="1189">
        <v>0</v>
      </c>
      <c r="H1047"/>
    </row>
    <row r="1048" spans="1:8">
      <c r="A1048"/>
      <c r="B1048"/>
      <c r="C1048" s="729">
        <v>510320</v>
      </c>
      <c r="D1048" s="780" t="s">
        <v>463</v>
      </c>
      <c r="E1048" s="837">
        <v>0</v>
      </c>
      <c r="F1048" s="837">
        <v>21409.57</v>
      </c>
      <c r="G1048" s="1189">
        <v>0</v>
      </c>
      <c r="H1048"/>
    </row>
    <row r="1049" spans="1:8">
      <c r="A1049"/>
      <c r="B1049"/>
      <c r="C1049" s="729">
        <v>510420</v>
      </c>
      <c r="D1049" s="780" t="s">
        <v>464</v>
      </c>
      <c r="E1049" s="837">
        <v>25000</v>
      </c>
      <c r="F1049" s="837">
        <v>15246.71</v>
      </c>
      <c r="G1049" s="1189">
        <v>0</v>
      </c>
      <c r="H1049"/>
    </row>
    <row r="1050" spans="1:8">
      <c r="A1050"/>
      <c r="B1050"/>
      <c r="C1050" s="729">
        <v>510520</v>
      </c>
      <c r="D1050" s="780" t="s">
        <v>466</v>
      </c>
      <c r="E1050" s="837">
        <v>0</v>
      </c>
      <c r="F1050" s="837">
        <v>90</v>
      </c>
      <c r="G1050" s="1189">
        <v>0</v>
      </c>
      <c r="H1050"/>
    </row>
    <row r="1051" spans="1:8">
      <c r="A1051"/>
      <c r="B1051"/>
      <c r="C1051" s="729">
        <v>510620</v>
      </c>
      <c r="D1051" s="780" t="s">
        <v>467</v>
      </c>
      <c r="E1051" s="837">
        <v>6000</v>
      </c>
      <c r="F1051" s="837">
        <v>4156.7699999999995</v>
      </c>
      <c r="G1051" s="1189">
        <v>0</v>
      </c>
      <c r="H1051"/>
    </row>
    <row r="1052" spans="1:8">
      <c r="A1052"/>
      <c r="B1052"/>
      <c r="C1052" s="729">
        <v>510700</v>
      </c>
      <c r="D1052" s="780" t="s">
        <v>468</v>
      </c>
      <c r="E1052" s="837">
        <v>10000</v>
      </c>
      <c r="F1052" s="837">
        <v>8618.51</v>
      </c>
      <c r="G1052" s="1189">
        <v>0</v>
      </c>
      <c r="H1052"/>
    </row>
    <row r="1053" spans="1:8">
      <c r="A1053"/>
      <c r="B1053"/>
      <c r="C1053" s="729">
        <v>513000</v>
      </c>
      <c r="D1053" s="780" t="s">
        <v>469</v>
      </c>
      <c r="E1053" s="837">
        <v>77453</v>
      </c>
      <c r="F1053" s="837">
        <v>63545.67</v>
      </c>
      <c r="G1053" s="1189">
        <v>207964</v>
      </c>
      <c r="H1053"/>
    </row>
    <row r="1054" spans="1:8">
      <c r="A1054"/>
      <c r="B1054"/>
      <c r="C1054" s="729">
        <v>513020</v>
      </c>
      <c r="D1054" s="780" t="s">
        <v>470</v>
      </c>
      <c r="E1054" s="837">
        <v>0</v>
      </c>
      <c r="F1054" s="837">
        <v>1131.58</v>
      </c>
      <c r="G1054" s="1189">
        <v>0</v>
      </c>
      <c r="H1054"/>
    </row>
    <row r="1055" spans="1:8">
      <c r="A1055"/>
      <c r="B1055"/>
      <c r="C1055" s="729">
        <v>513120</v>
      </c>
      <c r="D1055" s="780" t="s">
        <v>471</v>
      </c>
      <c r="E1055" s="837">
        <v>36229</v>
      </c>
      <c r="F1055" s="837">
        <v>33110.71</v>
      </c>
      <c r="G1055" s="1189">
        <v>44137</v>
      </c>
      <c r="H1055"/>
    </row>
    <row r="1056" spans="1:8">
      <c r="A1056"/>
      <c r="B1056"/>
      <c r="C1056" s="729">
        <v>513140</v>
      </c>
      <c r="D1056" s="780" t="s">
        <v>472</v>
      </c>
      <c r="E1056" s="837">
        <v>9066</v>
      </c>
      <c r="F1056" s="837">
        <v>8003.23</v>
      </c>
      <c r="G1056" s="1189">
        <v>10322</v>
      </c>
      <c r="H1056"/>
    </row>
    <row r="1057" spans="1:8">
      <c r="A1057"/>
      <c r="B1057"/>
      <c r="C1057" s="729">
        <v>515040</v>
      </c>
      <c r="D1057" s="780" t="s">
        <v>473</v>
      </c>
      <c r="E1057" s="837">
        <v>132486</v>
      </c>
      <c r="F1057" s="837">
        <v>115301.22</v>
      </c>
      <c r="G1057" s="1189">
        <v>154551</v>
      </c>
      <c r="H1057"/>
    </row>
    <row r="1058" spans="1:8">
      <c r="A1058"/>
      <c r="B1058"/>
      <c r="C1058" s="729">
        <v>515100</v>
      </c>
      <c r="D1058" s="780" t="s">
        <v>474</v>
      </c>
      <c r="E1058" s="837">
        <v>825</v>
      </c>
      <c r="F1058" s="837">
        <v>551.38</v>
      </c>
      <c r="G1058" s="1189">
        <v>874</v>
      </c>
      <c r="H1058"/>
    </row>
    <row r="1059" spans="1:8">
      <c r="A1059"/>
      <c r="B1059"/>
      <c r="C1059" s="729">
        <v>515120</v>
      </c>
      <c r="D1059" s="780" t="s">
        <v>475</v>
      </c>
      <c r="E1059" s="837">
        <v>2033</v>
      </c>
      <c r="F1059" s="837">
        <v>1617.5</v>
      </c>
      <c r="G1059" s="1189">
        <v>2315</v>
      </c>
      <c r="H1059"/>
    </row>
    <row r="1060" spans="1:8">
      <c r="A1060"/>
      <c r="B1060"/>
      <c r="C1060" s="729">
        <v>515260</v>
      </c>
      <c r="D1060" s="780" t="s">
        <v>479</v>
      </c>
      <c r="E1060" s="837">
        <v>1737</v>
      </c>
      <c r="F1060" s="837">
        <v>1412.19</v>
      </c>
      <c r="G1060" s="1189">
        <v>1760</v>
      </c>
      <c r="H1060"/>
    </row>
    <row r="1061" spans="1:8">
      <c r="A1061"/>
      <c r="B1061"/>
      <c r="C1061" s="729">
        <v>517000</v>
      </c>
      <c r="D1061" s="780" t="s">
        <v>480</v>
      </c>
      <c r="E1061" s="837">
        <v>0</v>
      </c>
      <c r="F1061" s="837">
        <v>29908.68</v>
      </c>
      <c r="G1061" s="1189">
        <v>0</v>
      </c>
      <c r="H1061"/>
    </row>
    <row r="1062" spans="1:8">
      <c r="A1062"/>
      <c r="B1062"/>
      <c r="C1062" s="729">
        <v>518020</v>
      </c>
      <c r="D1062" s="780" t="s">
        <v>482</v>
      </c>
      <c r="E1062" s="837">
        <v>0</v>
      </c>
      <c r="F1062" s="837">
        <v>21.7</v>
      </c>
      <c r="G1062" s="1189">
        <v>0</v>
      </c>
      <c r="H1062"/>
    </row>
    <row r="1063" spans="1:8">
      <c r="A1063"/>
      <c r="B1063"/>
      <c r="C1063" s="729">
        <v>518140</v>
      </c>
      <c r="D1063" s="780" t="s">
        <v>484</v>
      </c>
      <c r="E1063" s="837">
        <v>262</v>
      </c>
      <c r="F1063" s="837">
        <v>201.07</v>
      </c>
      <c r="G1063" s="1189">
        <v>278</v>
      </c>
      <c r="H1063"/>
    </row>
    <row r="1064" spans="1:8">
      <c r="A1064"/>
      <c r="B1064" s="527" t="s">
        <v>6625</v>
      </c>
      <c r="C1064" s="527"/>
      <c r="D1064" s="527"/>
      <c r="E1064" s="997">
        <v>926317</v>
      </c>
      <c r="F1064" s="997">
        <v>809015.23999999976</v>
      </c>
      <c r="G1064" s="1189">
        <v>1134090</v>
      </c>
      <c r="H1064"/>
    </row>
    <row r="1065" spans="1:8">
      <c r="A1065"/>
      <c r="B1065" t="s">
        <v>6626</v>
      </c>
      <c r="C1065" s="729">
        <v>520010</v>
      </c>
      <c r="D1065" s="780" t="s">
        <v>119</v>
      </c>
      <c r="E1065" s="837">
        <v>1500</v>
      </c>
      <c r="F1065" s="837">
        <v>1351.69</v>
      </c>
      <c r="G1065" s="1189">
        <v>0</v>
      </c>
      <c r="H1065"/>
    </row>
    <row r="1066" spans="1:8">
      <c r="A1066"/>
      <c r="B1066"/>
      <c r="C1066" s="729">
        <v>520015</v>
      </c>
      <c r="D1066" s="780" t="s">
        <v>485</v>
      </c>
      <c r="E1066" s="837">
        <v>0</v>
      </c>
      <c r="F1066" s="837">
        <v>157.27000000000001</v>
      </c>
      <c r="G1066" s="1189">
        <v>0</v>
      </c>
      <c r="H1066"/>
    </row>
    <row r="1067" spans="1:8">
      <c r="A1067"/>
      <c r="B1067"/>
      <c r="C1067" s="729">
        <v>520020</v>
      </c>
      <c r="D1067" s="780" t="s">
        <v>86</v>
      </c>
      <c r="E1067" s="837">
        <v>9800</v>
      </c>
      <c r="F1067" s="837">
        <v>9000</v>
      </c>
      <c r="G1067" s="1189">
        <v>9800</v>
      </c>
      <c r="H1067"/>
    </row>
    <row r="1068" spans="1:8">
      <c r="A1068"/>
      <c r="B1068"/>
      <c r="C1068" s="729">
        <v>520025</v>
      </c>
      <c r="D1068" s="780" t="s">
        <v>486</v>
      </c>
      <c r="E1068" s="837">
        <v>700</v>
      </c>
      <c r="F1068" s="837">
        <v>682.76</v>
      </c>
      <c r="G1068" s="1189">
        <v>700</v>
      </c>
      <c r="H1068"/>
    </row>
    <row r="1069" spans="1:8">
      <c r="A1069"/>
      <c r="B1069"/>
      <c r="C1069" s="729">
        <v>520115</v>
      </c>
      <c r="D1069" s="780" t="s">
        <v>49</v>
      </c>
      <c r="E1069" s="837">
        <v>5100</v>
      </c>
      <c r="F1069" s="837">
        <v>6153.6900000000005</v>
      </c>
      <c r="G1069" s="1189">
        <v>7000</v>
      </c>
      <c r="H1069"/>
    </row>
    <row r="1070" spans="1:8">
      <c r="A1070"/>
      <c r="B1070"/>
      <c r="C1070" s="729">
        <v>520220</v>
      </c>
      <c r="D1070" s="780" t="s">
        <v>1792</v>
      </c>
      <c r="E1070" s="837">
        <v>2000</v>
      </c>
      <c r="F1070" s="837">
        <v>0</v>
      </c>
      <c r="G1070" s="1189">
        <v>5000</v>
      </c>
      <c r="H1070"/>
    </row>
    <row r="1071" spans="1:8">
      <c r="A1071"/>
      <c r="B1071"/>
      <c r="C1071" s="729">
        <v>520230</v>
      </c>
      <c r="D1071" s="780" t="s">
        <v>50</v>
      </c>
      <c r="E1071" s="837">
        <v>5600</v>
      </c>
      <c r="F1071" s="837">
        <v>5700.2000000000007</v>
      </c>
      <c r="G1071" s="1189">
        <v>5600</v>
      </c>
      <c r="H1071"/>
    </row>
    <row r="1072" spans="1:8">
      <c r="A1072"/>
      <c r="B1072"/>
      <c r="C1072" s="729">
        <v>520320</v>
      </c>
      <c r="D1072" s="780" t="s">
        <v>51</v>
      </c>
      <c r="E1072" s="837">
        <v>3600</v>
      </c>
      <c r="F1072" s="837">
        <v>4288.21</v>
      </c>
      <c r="G1072" s="1189">
        <v>4000</v>
      </c>
      <c r="H1072"/>
    </row>
    <row r="1073" spans="1:8">
      <c r="A1073"/>
      <c r="B1073"/>
      <c r="C1073" s="729">
        <v>520360</v>
      </c>
      <c r="D1073" s="780" t="s">
        <v>2917</v>
      </c>
      <c r="E1073" s="837">
        <v>11493</v>
      </c>
      <c r="F1073" s="837">
        <v>12998.85</v>
      </c>
      <c r="G1073" s="1189">
        <v>12193</v>
      </c>
      <c r="H1073"/>
    </row>
    <row r="1074" spans="1:8">
      <c r="A1074"/>
      <c r="B1074"/>
      <c r="C1074" s="729">
        <v>520800</v>
      </c>
      <c r="D1074" s="780" t="s">
        <v>54</v>
      </c>
      <c r="E1074" s="837">
        <v>13500</v>
      </c>
      <c r="F1074" s="837">
        <v>16938.989999999998</v>
      </c>
      <c r="G1074" s="1189">
        <v>13500</v>
      </c>
      <c r="H1074"/>
    </row>
    <row r="1075" spans="1:8">
      <c r="A1075"/>
      <c r="B1075"/>
      <c r="C1075" s="729">
        <v>520845</v>
      </c>
      <c r="D1075" s="780" t="s">
        <v>89</v>
      </c>
      <c r="E1075" s="837">
        <v>120000</v>
      </c>
      <c r="F1075" s="837">
        <v>73804.98</v>
      </c>
      <c r="G1075" s="1189">
        <v>75000</v>
      </c>
      <c r="H1075"/>
    </row>
    <row r="1076" spans="1:8">
      <c r="A1076"/>
      <c r="B1076"/>
      <c r="C1076" s="729">
        <v>520930</v>
      </c>
      <c r="D1076" s="780" t="s">
        <v>55</v>
      </c>
      <c r="E1076" s="837">
        <v>0</v>
      </c>
      <c r="F1076" s="837">
        <v>84372.32</v>
      </c>
      <c r="G1076" s="1189">
        <v>0</v>
      </c>
      <c r="H1076"/>
    </row>
    <row r="1077" spans="1:8">
      <c r="A1077"/>
      <c r="B1077"/>
      <c r="C1077" s="729">
        <v>520945</v>
      </c>
      <c r="D1077" s="780" t="s">
        <v>56</v>
      </c>
      <c r="E1077" s="837">
        <v>0</v>
      </c>
      <c r="F1077" s="837">
        <v>40641.83</v>
      </c>
      <c r="G1077" s="1189">
        <v>0</v>
      </c>
      <c r="H1077"/>
    </row>
    <row r="1078" spans="1:8">
      <c r="A1078"/>
      <c r="B1078"/>
      <c r="C1078" s="729">
        <v>521320</v>
      </c>
      <c r="D1078" s="780" t="s">
        <v>408</v>
      </c>
      <c r="E1078" s="837">
        <v>8000</v>
      </c>
      <c r="F1078" s="837">
        <v>3807.76</v>
      </c>
      <c r="G1078" s="1189">
        <v>4000</v>
      </c>
      <c r="H1078"/>
    </row>
    <row r="1079" spans="1:8">
      <c r="A1079"/>
      <c r="B1079"/>
      <c r="C1079" s="729">
        <v>521360</v>
      </c>
      <c r="D1079" s="780" t="s">
        <v>105</v>
      </c>
      <c r="E1079" s="837">
        <v>0</v>
      </c>
      <c r="F1079" s="837">
        <v>0</v>
      </c>
      <c r="G1079" s="1189">
        <v>0</v>
      </c>
      <c r="H1079"/>
    </row>
    <row r="1080" spans="1:8">
      <c r="A1080"/>
      <c r="B1080"/>
      <c r="C1080" s="729">
        <v>521420</v>
      </c>
      <c r="D1080" s="780" t="s">
        <v>90</v>
      </c>
      <c r="E1080" s="837">
        <v>8000</v>
      </c>
      <c r="F1080" s="837">
        <v>12373.069999999998</v>
      </c>
      <c r="G1080" s="1189">
        <v>8000</v>
      </c>
      <c r="H1080"/>
    </row>
    <row r="1081" spans="1:8">
      <c r="A1081"/>
      <c r="B1081"/>
      <c r="C1081" s="729">
        <v>521500</v>
      </c>
      <c r="D1081" s="780" t="s">
        <v>58</v>
      </c>
      <c r="E1081" s="837">
        <v>4500</v>
      </c>
      <c r="F1081" s="837">
        <v>9256.5299999999988</v>
      </c>
      <c r="G1081" s="1189">
        <v>4500</v>
      </c>
      <c r="H1081"/>
    </row>
    <row r="1082" spans="1:8">
      <c r="A1082"/>
      <c r="B1082"/>
      <c r="C1082" s="729">
        <v>521560</v>
      </c>
      <c r="D1082" s="780" t="s">
        <v>120</v>
      </c>
      <c r="E1082" s="837">
        <v>0</v>
      </c>
      <c r="F1082" s="837">
        <v>0</v>
      </c>
      <c r="G1082" s="1189">
        <v>0</v>
      </c>
      <c r="H1082"/>
    </row>
    <row r="1083" spans="1:8">
      <c r="A1083"/>
      <c r="B1083"/>
      <c r="C1083" s="729">
        <v>521600</v>
      </c>
      <c r="D1083" s="780" t="s">
        <v>91</v>
      </c>
      <c r="E1083" s="837">
        <v>45000</v>
      </c>
      <c r="F1083" s="837">
        <v>16882.88</v>
      </c>
      <c r="G1083" s="1189">
        <v>65000</v>
      </c>
      <c r="H1083"/>
    </row>
    <row r="1084" spans="1:8">
      <c r="A1084"/>
      <c r="B1084"/>
      <c r="C1084" s="729">
        <v>521700</v>
      </c>
      <c r="D1084" s="780" t="s">
        <v>1072</v>
      </c>
      <c r="E1084" s="837">
        <v>500</v>
      </c>
      <c r="F1084" s="837">
        <v>422.76</v>
      </c>
      <c r="G1084" s="1189">
        <v>500</v>
      </c>
      <c r="H1084"/>
    </row>
    <row r="1085" spans="1:8">
      <c r="A1085"/>
      <c r="B1085"/>
      <c r="C1085" s="729">
        <v>521720</v>
      </c>
      <c r="D1085" s="780" t="s">
        <v>121</v>
      </c>
      <c r="E1085" s="837">
        <v>800</v>
      </c>
      <c r="F1085" s="837">
        <v>0</v>
      </c>
      <c r="G1085" s="1189">
        <v>800</v>
      </c>
      <c r="H1085"/>
    </row>
    <row r="1086" spans="1:8">
      <c r="A1086"/>
      <c r="B1086"/>
      <c r="C1086" s="729">
        <v>521740</v>
      </c>
      <c r="D1086" s="780" t="s">
        <v>5950</v>
      </c>
      <c r="E1086" s="837">
        <v>0</v>
      </c>
      <c r="F1086" s="837">
        <v>0</v>
      </c>
      <c r="G1086" s="1189">
        <v>0</v>
      </c>
      <c r="H1086"/>
    </row>
    <row r="1087" spans="1:8">
      <c r="A1087"/>
      <c r="B1087"/>
      <c r="C1087" s="729">
        <v>522310</v>
      </c>
      <c r="D1087" s="780" t="s">
        <v>60</v>
      </c>
      <c r="E1087" s="837">
        <v>25000</v>
      </c>
      <c r="F1087" s="837">
        <v>17876.239999999998</v>
      </c>
      <c r="G1087" s="1189">
        <v>10000</v>
      </c>
      <c r="H1087"/>
    </row>
    <row r="1088" spans="1:8">
      <c r="A1088"/>
      <c r="B1088"/>
      <c r="C1088" s="729">
        <v>522320</v>
      </c>
      <c r="D1088" s="780" t="s">
        <v>93</v>
      </c>
      <c r="E1088" s="837">
        <v>58500</v>
      </c>
      <c r="F1088" s="837">
        <v>44431.78</v>
      </c>
      <c r="G1088" s="1189">
        <v>58500</v>
      </c>
      <c r="H1088"/>
    </row>
    <row r="1089" spans="1:8">
      <c r="A1089"/>
      <c r="B1089"/>
      <c r="C1089" s="729">
        <v>522340</v>
      </c>
      <c r="D1089" s="780" t="s">
        <v>94</v>
      </c>
      <c r="E1089" s="837">
        <v>25000</v>
      </c>
      <c r="F1089" s="837">
        <v>28357.91</v>
      </c>
      <c r="G1089" s="1189">
        <v>25000</v>
      </c>
      <c r="H1089"/>
    </row>
    <row r="1090" spans="1:8">
      <c r="A1090"/>
      <c r="B1090"/>
      <c r="C1090" s="729">
        <v>523210</v>
      </c>
      <c r="D1090" s="780" t="s">
        <v>6243</v>
      </c>
      <c r="E1090" s="837">
        <v>0</v>
      </c>
      <c r="F1090" s="837">
        <v>0</v>
      </c>
      <c r="G1090" s="1189">
        <v>0</v>
      </c>
      <c r="H1090"/>
    </row>
    <row r="1091" spans="1:8">
      <c r="A1091"/>
      <c r="B1091"/>
      <c r="C1091" s="729">
        <v>523220</v>
      </c>
      <c r="D1091" s="780" t="s">
        <v>108</v>
      </c>
      <c r="E1091" s="837">
        <v>6000</v>
      </c>
      <c r="F1091" s="837">
        <v>3916.22</v>
      </c>
      <c r="G1091" s="1189">
        <v>6000</v>
      </c>
      <c r="H1091"/>
    </row>
    <row r="1092" spans="1:8">
      <c r="A1092"/>
      <c r="B1092"/>
      <c r="C1092" s="729">
        <v>523250</v>
      </c>
      <c r="D1092" s="780" t="s">
        <v>493</v>
      </c>
      <c r="E1092" s="837">
        <v>1000</v>
      </c>
      <c r="F1092" s="837">
        <v>0</v>
      </c>
      <c r="G1092" s="1189">
        <v>1000</v>
      </c>
      <c r="H1092"/>
    </row>
    <row r="1093" spans="1:8">
      <c r="A1093"/>
      <c r="B1093"/>
      <c r="C1093" s="729">
        <v>523270</v>
      </c>
      <c r="D1093" s="780" t="s">
        <v>62</v>
      </c>
      <c r="E1093" s="837">
        <v>400</v>
      </c>
      <c r="F1093" s="837">
        <v>0</v>
      </c>
      <c r="G1093" s="1189">
        <v>1000</v>
      </c>
      <c r="H1093"/>
    </row>
    <row r="1094" spans="1:8">
      <c r="A1094"/>
      <c r="B1094"/>
      <c r="C1094" s="729">
        <v>523290</v>
      </c>
      <c r="D1094" s="780" t="s">
        <v>1281</v>
      </c>
      <c r="E1094" s="837">
        <v>35000</v>
      </c>
      <c r="F1094" s="837">
        <v>34939.26</v>
      </c>
      <c r="G1094" s="1189">
        <v>35000</v>
      </c>
      <c r="H1094"/>
    </row>
    <row r="1095" spans="1:8">
      <c r="A1095"/>
      <c r="B1095"/>
      <c r="C1095" s="729">
        <v>523340</v>
      </c>
      <c r="D1095" s="780" t="s">
        <v>6127</v>
      </c>
      <c r="E1095" s="837">
        <v>100</v>
      </c>
      <c r="F1095" s="837">
        <v>0</v>
      </c>
      <c r="G1095" s="1189">
        <v>100</v>
      </c>
      <c r="H1095"/>
    </row>
    <row r="1096" spans="1:8">
      <c r="A1096"/>
      <c r="B1096"/>
      <c r="C1096" s="729">
        <v>523640</v>
      </c>
      <c r="D1096" s="780" t="s">
        <v>109</v>
      </c>
      <c r="E1096" s="837">
        <v>3000</v>
      </c>
      <c r="F1096" s="837">
        <v>3832.24</v>
      </c>
      <c r="G1096" s="1189">
        <v>3000</v>
      </c>
      <c r="H1096"/>
    </row>
    <row r="1097" spans="1:8">
      <c r="A1097"/>
      <c r="B1097"/>
      <c r="C1097" s="729">
        <v>523700</v>
      </c>
      <c r="D1097" s="780" t="s">
        <v>66</v>
      </c>
      <c r="E1097" s="837">
        <v>5000</v>
      </c>
      <c r="F1097" s="837">
        <v>10662.68</v>
      </c>
      <c r="G1097" s="1189">
        <v>7000</v>
      </c>
      <c r="H1097"/>
    </row>
    <row r="1098" spans="1:8">
      <c r="A1098"/>
      <c r="B1098"/>
      <c r="C1098" s="729">
        <v>523800</v>
      </c>
      <c r="D1098" s="780" t="s">
        <v>67</v>
      </c>
      <c r="E1098" s="837">
        <v>7000</v>
      </c>
      <c r="F1098" s="837">
        <v>2362.9199999999996</v>
      </c>
      <c r="G1098" s="1189">
        <v>7000</v>
      </c>
      <c r="H1098"/>
    </row>
    <row r="1099" spans="1:8">
      <c r="A1099"/>
      <c r="B1099"/>
      <c r="C1099" s="729">
        <v>523820</v>
      </c>
      <c r="D1099" s="780" t="s">
        <v>68</v>
      </c>
      <c r="E1099" s="837">
        <v>0</v>
      </c>
      <c r="F1099" s="837">
        <v>0</v>
      </c>
      <c r="G1099" s="1189">
        <v>0</v>
      </c>
      <c r="H1099"/>
    </row>
    <row r="1100" spans="1:8">
      <c r="A1100"/>
      <c r="B1100"/>
      <c r="C1100" s="729">
        <v>523840</v>
      </c>
      <c r="D1100" s="780" t="s">
        <v>110</v>
      </c>
      <c r="E1100" s="837">
        <v>1100</v>
      </c>
      <c r="F1100" s="837">
        <v>0</v>
      </c>
      <c r="G1100" s="1189">
        <v>1100</v>
      </c>
      <c r="H1100"/>
    </row>
    <row r="1101" spans="1:8">
      <c r="A1101"/>
      <c r="B1101"/>
      <c r="C1101" s="729">
        <v>524790</v>
      </c>
      <c r="D1101" s="780" t="s">
        <v>7046</v>
      </c>
      <c r="E1101" s="837">
        <v>0</v>
      </c>
      <c r="F1101" s="837">
        <v>2707.5599999999995</v>
      </c>
      <c r="G1101" s="1189">
        <v>0</v>
      </c>
      <c r="H1101"/>
    </row>
    <row r="1102" spans="1:8">
      <c r="A1102"/>
      <c r="B1102"/>
      <c r="C1102" s="729">
        <v>524840</v>
      </c>
      <c r="D1102" s="780" t="s">
        <v>69</v>
      </c>
      <c r="E1102" s="837">
        <v>200</v>
      </c>
      <c r="F1102" s="837">
        <v>165</v>
      </c>
      <c r="G1102" s="1189">
        <v>200</v>
      </c>
      <c r="H1102"/>
    </row>
    <row r="1103" spans="1:8">
      <c r="A1103"/>
      <c r="B1103"/>
      <c r="C1103" s="729">
        <v>525060</v>
      </c>
      <c r="D1103" s="780" t="s">
        <v>96</v>
      </c>
      <c r="E1103" s="837">
        <v>500</v>
      </c>
      <c r="F1103" s="837">
        <v>2820.8</v>
      </c>
      <c r="G1103" s="1189">
        <v>500</v>
      </c>
      <c r="H1103"/>
    </row>
    <row r="1104" spans="1:8">
      <c r="A1104"/>
      <c r="B1104"/>
      <c r="C1104" s="729">
        <v>525840</v>
      </c>
      <c r="D1104" s="780" t="s">
        <v>2962</v>
      </c>
      <c r="E1104" s="837">
        <v>0</v>
      </c>
      <c r="F1104" s="837">
        <v>39206.949999999997</v>
      </c>
      <c r="G1104" s="1189">
        <v>0</v>
      </c>
      <c r="H1104"/>
    </row>
    <row r="1105" spans="1:8">
      <c r="A1105"/>
      <c r="B1105"/>
      <c r="C1105" s="729">
        <v>526530</v>
      </c>
      <c r="D1105" s="780" t="s">
        <v>1789</v>
      </c>
      <c r="E1105" s="837">
        <v>1000</v>
      </c>
      <c r="F1105" s="837">
        <v>3062.59</v>
      </c>
      <c r="G1105" s="1189">
        <v>5000</v>
      </c>
      <c r="H1105"/>
    </row>
    <row r="1106" spans="1:8">
      <c r="A1106"/>
      <c r="B1106"/>
      <c r="C1106" s="729">
        <v>526940</v>
      </c>
      <c r="D1106" s="780" t="s">
        <v>71</v>
      </c>
      <c r="E1106" s="837">
        <v>2300</v>
      </c>
      <c r="F1106" s="837">
        <v>718.63000000000011</v>
      </c>
      <c r="G1106" s="1189">
        <v>2300</v>
      </c>
      <c r="H1106"/>
    </row>
    <row r="1107" spans="1:8">
      <c r="A1107"/>
      <c r="B1107"/>
      <c r="C1107" s="729">
        <v>526950</v>
      </c>
      <c r="D1107" s="780" t="s">
        <v>583</v>
      </c>
      <c r="E1107" s="837">
        <v>0</v>
      </c>
      <c r="F1107" s="837">
        <v>157.69</v>
      </c>
      <c r="G1107" s="1189">
        <v>0</v>
      </c>
      <c r="H1107"/>
    </row>
    <row r="1108" spans="1:8">
      <c r="A1108"/>
      <c r="B1108"/>
      <c r="C1108" s="729">
        <v>526960</v>
      </c>
      <c r="D1108" s="780" t="s">
        <v>97</v>
      </c>
      <c r="E1108" s="837">
        <v>5000</v>
      </c>
      <c r="F1108" s="837">
        <v>6455.01</v>
      </c>
      <c r="G1108" s="1189">
        <v>6000</v>
      </c>
      <c r="H1108"/>
    </row>
    <row r="1109" spans="1:8">
      <c r="A1109"/>
      <c r="B1109"/>
      <c r="C1109" s="729">
        <v>527100</v>
      </c>
      <c r="D1109" s="780" t="s">
        <v>72</v>
      </c>
      <c r="E1109" s="837">
        <v>6000</v>
      </c>
      <c r="F1109" s="837">
        <v>1787.59</v>
      </c>
      <c r="G1109" s="1189">
        <v>6000</v>
      </c>
      <c r="H1109"/>
    </row>
    <row r="1110" spans="1:8">
      <c r="A1110"/>
      <c r="B1110"/>
      <c r="C1110" s="729">
        <v>527630</v>
      </c>
      <c r="D1110" s="780" t="s">
        <v>494</v>
      </c>
      <c r="E1110" s="837">
        <v>4400</v>
      </c>
      <c r="F1110" s="837">
        <v>3019.7</v>
      </c>
      <c r="G1110" s="1189">
        <v>4800</v>
      </c>
      <c r="H1110"/>
    </row>
    <row r="1111" spans="1:8">
      <c r="A1111"/>
      <c r="B1111"/>
      <c r="C1111" s="729">
        <v>527660</v>
      </c>
      <c r="D1111" s="780" t="s">
        <v>112</v>
      </c>
      <c r="E1111" s="837">
        <v>0</v>
      </c>
      <c r="F1111" s="837">
        <v>17.850000000000001</v>
      </c>
      <c r="G1111" s="1189">
        <v>0</v>
      </c>
      <c r="H1111"/>
    </row>
    <row r="1112" spans="1:8">
      <c r="A1112"/>
      <c r="B1112"/>
      <c r="C1112" s="729">
        <v>527680</v>
      </c>
      <c r="D1112" s="780" t="s">
        <v>74</v>
      </c>
      <c r="E1112" s="837">
        <v>5000</v>
      </c>
      <c r="F1112" s="837">
        <v>1147.8600000000001</v>
      </c>
      <c r="G1112" s="1189">
        <v>2000</v>
      </c>
      <c r="H1112"/>
    </row>
    <row r="1113" spans="1:8">
      <c r="A1113"/>
      <c r="B1113"/>
      <c r="C1113" s="729">
        <v>527690</v>
      </c>
      <c r="D1113" s="780" t="s">
        <v>2571</v>
      </c>
      <c r="E1113" s="837">
        <v>0</v>
      </c>
      <c r="F1113" s="837">
        <v>60671.3</v>
      </c>
      <c r="G1113" s="1189">
        <v>36831</v>
      </c>
      <c r="H1113"/>
    </row>
    <row r="1114" spans="1:8">
      <c r="A1114"/>
      <c r="B1114"/>
      <c r="C1114" s="729">
        <v>527700</v>
      </c>
      <c r="D1114" s="780" t="s">
        <v>124</v>
      </c>
      <c r="E1114" s="837">
        <v>0</v>
      </c>
      <c r="F1114" s="837">
        <v>0</v>
      </c>
      <c r="G1114" s="1189">
        <v>0</v>
      </c>
      <c r="H1114"/>
    </row>
    <row r="1115" spans="1:8">
      <c r="A1115"/>
      <c r="B1115"/>
      <c r="C1115" s="729">
        <v>527720</v>
      </c>
      <c r="D1115" s="780" t="s">
        <v>98</v>
      </c>
      <c r="E1115" s="837">
        <v>5000</v>
      </c>
      <c r="F1115" s="837">
        <v>2316.2200000000007</v>
      </c>
      <c r="G1115" s="1189">
        <v>3000</v>
      </c>
      <c r="H1115"/>
    </row>
    <row r="1116" spans="1:8">
      <c r="A1116"/>
      <c r="B1116"/>
      <c r="C1116" s="729">
        <v>527840</v>
      </c>
      <c r="D1116" s="780" t="s">
        <v>75</v>
      </c>
      <c r="E1116" s="837">
        <v>1200</v>
      </c>
      <c r="F1116" s="837">
        <v>816.5</v>
      </c>
      <c r="G1116" s="1189">
        <v>0</v>
      </c>
      <c r="H1116"/>
    </row>
    <row r="1117" spans="1:8">
      <c r="A1117"/>
      <c r="B1117"/>
      <c r="C1117" s="729">
        <v>527960</v>
      </c>
      <c r="D1117" s="780" t="s">
        <v>99</v>
      </c>
      <c r="E1117" s="837">
        <v>91095</v>
      </c>
      <c r="F1117" s="837">
        <v>52113.75</v>
      </c>
      <c r="G1117" s="1189">
        <v>91095</v>
      </c>
      <c r="H1117"/>
    </row>
    <row r="1118" spans="1:8">
      <c r="A1118"/>
      <c r="B1118"/>
      <c r="C1118" s="729">
        <v>528260</v>
      </c>
      <c r="D1118" s="780" t="s">
        <v>227</v>
      </c>
      <c r="E1118" s="837">
        <v>0</v>
      </c>
      <c r="F1118" s="837">
        <v>983.55</v>
      </c>
      <c r="G1118" s="1189">
        <v>0</v>
      </c>
      <c r="H1118"/>
    </row>
    <row r="1119" spans="1:8">
      <c r="A1119"/>
      <c r="B1119"/>
      <c r="C1119" s="729">
        <v>528920</v>
      </c>
      <c r="D1119" s="780" t="s">
        <v>78</v>
      </c>
      <c r="E1119" s="837">
        <v>260315</v>
      </c>
      <c r="F1119" s="837">
        <v>22192.710000000003</v>
      </c>
      <c r="G1119" s="1189">
        <v>65000</v>
      </c>
      <c r="H1119"/>
    </row>
    <row r="1120" spans="1:8">
      <c r="A1120"/>
      <c r="B1120"/>
      <c r="C1120" s="729">
        <v>528960</v>
      </c>
      <c r="D1120" s="780" t="s">
        <v>79</v>
      </c>
      <c r="E1120" s="837">
        <v>0</v>
      </c>
      <c r="F1120" s="837">
        <v>0</v>
      </c>
      <c r="G1120" s="1189">
        <v>0</v>
      </c>
      <c r="H1120"/>
    </row>
    <row r="1121" spans="1:8">
      <c r="A1121"/>
      <c r="B1121"/>
      <c r="C1121" s="729">
        <v>529500</v>
      </c>
      <c r="D1121" s="780" t="s">
        <v>100</v>
      </c>
      <c r="E1121" s="837">
        <v>300000</v>
      </c>
      <c r="F1121" s="837">
        <v>240443.49</v>
      </c>
      <c r="G1121" s="1189">
        <v>275000</v>
      </c>
      <c r="H1121"/>
    </row>
    <row r="1122" spans="1:8">
      <c r="A1122"/>
      <c r="B1122"/>
      <c r="C1122" s="729">
        <v>529510</v>
      </c>
      <c r="D1122" s="780" t="s">
        <v>101</v>
      </c>
      <c r="E1122" s="837">
        <v>0</v>
      </c>
      <c r="F1122" s="837">
        <v>25</v>
      </c>
      <c r="G1122" s="1189">
        <v>0</v>
      </c>
      <c r="H1122"/>
    </row>
    <row r="1123" spans="1:8">
      <c r="A1123"/>
      <c r="B1123"/>
      <c r="C1123" s="729">
        <v>529520</v>
      </c>
      <c r="D1123" s="780" t="s">
        <v>102</v>
      </c>
      <c r="E1123" s="837">
        <v>177000</v>
      </c>
      <c r="F1123" s="837">
        <v>145968.49</v>
      </c>
      <c r="G1123" s="1189">
        <v>160000</v>
      </c>
      <c r="H1123"/>
    </row>
    <row r="1124" spans="1:8">
      <c r="A1124"/>
      <c r="B1124"/>
      <c r="C1124" s="729">
        <v>529550</v>
      </c>
      <c r="D1124" s="780" t="s">
        <v>103</v>
      </c>
      <c r="E1124" s="837">
        <v>420000</v>
      </c>
      <c r="F1124" s="837">
        <v>195071.38999999996</v>
      </c>
      <c r="G1124" s="1189">
        <v>360000</v>
      </c>
      <c r="H1124"/>
    </row>
    <row r="1125" spans="1:8">
      <c r="A1125"/>
      <c r="B1125"/>
      <c r="C1125" s="729" t="s">
        <v>7185</v>
      </c>
      <c r="D1125" s="780" t="s">
        <v>7006</v>
      </c>
      <c r="E1125" s="837">
        <v>0</v>
      </c>
      <c r="F1125" s="837">
        <v>0</v>
      </c>
      <c r="G1125" s="1189">
        <v>255837</v>
      </c>
      <c r="H1125"/>
    </row>
    <row r="1126" spans="1:8">
      <c r="A1126"/>
      <c r="B1126"/>
      <c r="C1126" s="729" t="s">
        <v>7156</v>
      </c>
      <c r="D1126" s="780" t="s">
        <v>7006</v>
      </c>
      <c r="E1126" s="837">
        <v>0</v>
      </c>
      <c r="F1126" s="837">
        <v>0</v>
      </c>
      <c r="G1126" s="1189">
        <v>2200</v>
      </c>
      <c r="H1126"/>
    </row>
    <row r="1127" spans="1:8">
      <c r="A1127"/>
      <c r="B1127" s="527" t="s">
        <v>6627</v>
      </c>
      <c r="C1127" s="527"/>
      <c r="D1127" s="527"/>
      <c r="E1127" s="997">
        <v>1686203</v>
      </c>
      <c r="F1127" s="997">
        <v>1227082.67</v>
      </c>
      <c r="G1127" s="1189">
        <v>1646056</v>
      </c>
      <c r="H1127"/>
    </row>
    <row r="1128" spans="1:8">
      <c r="A1128"/>
      <c r="B1128" t="s">
        <v>6628</v>
      </c>
      <c r="C1128" s="729">
        <v>536720</v>
      </c>
      <c r="D1128" s="780" t="s">
        <v>2545</v>
      </c>
      <c r="E1128" s="837">
        <v>250599</v>
      </c>
      <c r="F1128" s="837">
        <v>0</v>
      </c>
      <c r="G1128" s="1189">
        <v>272781</v>
      </c>
      <c r="H1128"/>
    </row>
    <row r="1129" spans="1:8">
      <c r="A1129"/>
      <c r="B1129"/>
      <c r="C1129" s="729">
        <v>536760</v>
      </c>
      <c r="D1129" s="780" t="s">
        <v>2872</v>
      </c>
      <c r="E1129" s="837">
        <v>1399</v>
      </c>
      <c r="F1129" s="837">
        <v>1457.9599999999998</v>
      </c>
      <c r="G1129" s="1189">
        <v>0</v>
      </c>
      <c r="H1129"/>
    </row>
    <row r="1130" spans="1:8">
      <c r="A1130"/>
      <c r="B1130"/>
      <c r="C1130" s="729">
        <v>536761</v>
      </c>
      <c r="D1130" s="780" t="s">
        <v>6868</v>
      </c>
      <c r="E1130" s="837">
        <v>0</v>
      </c>
      <c r="F1130" s="837">
        <v>0</v>
      </c>
      <c r="G1130" s="1189">
        <v>1534</v>
      </c>
      <c r="H1130"/>
    </row>
    <row r="1131" spans="1:8">
      <c r="A1131"/>
      <c r="B1131"/>
      <c r="C1131" s="729">
        <v>536910</v>
      </c>
      <c r="D1131" s="780" t="s">
        <v>126</v>
      </c>
      <c r="E1131" s="837">
        <v>0</v>
      </c>
      <c r="F1131" s="837">
        <v>234.4</v>
      </c>
      <c r="G1131" s="1189">
        <v>0</v>
      </c>
      <c r="H1131"/>
    </row>
    <row r="1132" spans="1:8">
      <c r="A1132"/>
      <c r="B1132"/>
      <c r="C1132" s="729">
        <v>537020</v>
      </c>
      <c r="D1132" s="780" t="s">
        <v>83</v>
      </c>
      <c r="E1132" s="837">
        <v>0</v>
      </c>
      <c r="F1132" s="837">
        <v>0</v>
      </c>
      <c r="G1132" s="1189">
        <v>0</v>
      </c>
      <c r="H1132"/>
    </row>
    <row r="1133" spans="1:8">
      <c r="A1133"/>
      <c r="B1133"/>
      <c r="C1133" s="729">
        <v>537080</v>
      </c>
      <c r="D1133" s="780" t="s">
        <v>84</v>
      </c>
      <c r="E1133" s="837">
        <v>12081</v>
      </c>
      <c r="F1133" s="837">
        <v>1271</v>
      </c>
      <c r="G1133" s="1189">
        <v>12350</v>
      </c>
      <c r="H1133"/>
    </row>
    <row r="1134" spans="1:8">
      <c r="A1134"/>
      <c r="B1134"/>
      <c r="C1134" s="729">
        <v>537090</v>
      </c>
      <c r="D1134" s="780" t="s">
        <v>85</v>
      </c>
      <c r="E1134" s="837">
        <v>0</v>
      </c>
      <c r="F1134" s="837">
        <v>8791.92</v>
      </c>
      <c r="G1134" s="1189">
        <v>0</v>
      </c>
      <c r="H1134"/>
    </row>
    <row r="1135" spans="1:8">
      <c r="A1135"/>
      <c r="B1135" s="527" t="s">
        <v>6629</v>
      </c>
      <c r="C1135" s="527"/>
      <c r="D1135" s="527"/>
      <c r="E1135" s="997">
        <v>264079</v>
      </c>
      <c r="F1135" s="997">
        <v>11755.279999999999</v>
      </c>
      <c r="G1135" s="1189">
        <v>286665</v>
      </c>
      <c r="H1135"/>
    </row>
    <row r="1136" spans="1:8">
      <c r="A1136"/>
      <c r="B1136" t="s">
        <v>460</v>
      </c>
      <c r="C1136" s="729">
        <v>542120</v>
      </c>
      <c r="D1136" s="780" t="s">
        <v>499</v>
      </c>
      <c r="E1136" s="837">
        <v>100000</v>
      </c>
      <c r="F1136" s="837">
        <v>0</v>
      </c>
      <c r="G1136" s="1189">
        <v>0</v>
      </c>
      <c r="H1136"/>
    </row>
    <row r="1137" spans="1:8">
      <c r="A1137"/>
      <c r="B1137"/>
      <c r="C1137" s="729">
        <v>546160</v>
      </c>
      <c r="D1137" s="780" t="s">
        <v>2139</v>
      </c>
      <c r="E1137" s="837">
        <v>0</v>
      </c>
      <c r="F1137" s="837">
        <v>23456.880000000001</v>
      </c>
      <c r="G1137" s="1189">
        <v>0</v>
      </c>
      <c r="H1137"/>
    </row>
    <row r="1138" spans="1:8">
      <c r="A1138"/>
      <c r="B1138" s="527" t="s">
        <v>6630</v>
      </c>
      <c r="C1138" s="527"/>
      <c r="D1138" s="527"/>
      <c r="E1138" s="997">
        <v>100000</v>
      </c>
      <c r="F1138" s="997">
        <v>23456.880000000001</v>
      </c>
      <c r="G1138" s="1189">
        <v>0</v>
      </c>
      <c r="H1138"/>
    </row>
    <row r="1139" spans="1:8">
      <c r="A1139" s="777" t="s">
        <v>6582</v>
      </c>
      <c r="B1139" s="777"/>
      <c r="C1139" s="777"/>
      <c r="D1139" s="777"/>
      <c r="E1139" s="838">
        <v>2976599</v>
      </c>
      <c r="F1139" s="838">
        <v>2071310.0699999991</v>
      </c>
      <c r="G1139" s="1188">
        <v>3066811</v>
      </c>
      <c r="H1139"/>
    </row>
    <row r="1140" spans="1:8">
      <c r="A1140" t="s">
        <v>1455</v>
      </c>
      <c r="B1140" t="s">
        <v>48</v>
      </c>
      <c r="C1140" s="729">
        <v>510040</v>
      </c>
      <c r="D1140" s="780" t="s">
        <v>461</v>
      </c>
      <c r="E1140" s="837">
        <v>0</v>
      </c>
      <c r="F1140" s="837">
        <v>5329.9299999999994</v>
      </c>
      <c r="G1140" s="1189">
        <v>13756</v>
      </c>
      <c r="H1140"/>
    </row>
    <row r="1141" spans="1:8">
      <c r="A1141"/>
      <c r="B1141"/>
      <c r="C1141" s="729">
        <v>510420</v>
      </c>
      <c r="D1141" s="780" t="s">
        <v>464</v>
      </c>
      <c r="E1141" s="837">
        <v>0</v>
      </c>
      <c r="F1141" s="837">
        <v>208.93</v>
      </c>
      <c r="G1141" s="1189">
        <v>0</v>
      </c>
      <c r="H1141"/>
    </row>
    <row r="1142" spans="1:8">
      <c r="A1142"/>
      <c r="B1142"/>
      <c r="C1142" s="729">
        <v>510520</v>
      </c>
      <c r="D1142" s="780" t="s">
        <v>466</v>
      </c>
      <c r="E1142" s="837">
        <v>0</v>
      </c>
      <c r="F1142" s="837">
        <v>0</v>
      </c>
      <c r="G1142" s="1189">
        <v>0</v>
      </c>
      <c r="H1142"/>
    </row>
    <row r="1143" spans="1:8">
      <c r="A1143"/>
      <c r="B1143"/>
      <c r="C1143" s="729">
        <v>510620</v>
      </c>
      <c r="D1143" s="780" t="s">
        <v>467</v>
      </c>
      <c r="E1143" s="837">
        <v>0</v>
      </c>
      <c r="F1143" s="837">
        <v>25.610000000000003</v>
      </c>
      <c r="G1143" s="1189">
        <v>0</v>
      </c>
      <c r="H1143"/>
    </row>
    <row r="1144" spans="1:8">
      <c r="A1144"/>
      <c r="B1144"/>
      <c r="C1144" s="729">
        <v>513000</v>
      </c>
      <c r="D1144" s="780" t="s">
        <v>469</v>
      </c>
      <c r="E1144" s="837">
        <v>0</v>
      </c>
      <c r="F1144" s="837">
        <v>524.7299999999999</v>
      </c>
      <c r="G1144" s="1189">
        <v>4105</v>
      </c>
      <c r="H1144"/>
    </row>
    <row r="1145" spans="1:8">
      <c r="A1145"/>
      <c r="B1145"/>
      <c r="C1145" s="729">
        <v>513120</v>
      </c>
      <c r="D1145" s="780" t="s">
        <v>471</v>
      </c>
      <c r="E1145" s="837">
        <v>0</v>
      </c>
      <c r="F1145" s="837">
        <v>342.52</v>
      </c>
      <c r="G1145" s="1189">
        <v>853</v>
      </c>
      <c r="H1145"/>
    </row>
    <row r="1146" spans="1:8">
      <c r="A1146"/>
      <c r="B1146"/>
      <c r="C1146" s="729">
        <v>513140</v>
      </c>
      <c r="D1146" s="780" t="s">
        <v>472</v>
      </c>
      <c r="E1146" s="837">
        <v>0</v>
      </c>
      <c r="F1146" s="837">
        <v>80.09</v>
      </c>
      <c r="G1146" s="1189">
        <v>199</v>
      </c>
      <c r="H1146"/>
    </row>
    <row r="1147" spans="1:8">
      <c r="A1147"/>
      <c r="B1147"/>
      <c r="C1147" s="729">
        <v>515040</v>
      </c>
      <c r="D1147" s="780" t="s">
        <v>473</v>
      </c>
      <c r="E1147" s="837">
        <v>0</v>
      </c>
      <c r="F1147" s="837">
        <v>1267.7600000000002</v>
      </c>
      <c r="G1147" s="1189">
        <v>2619</v>
      </c>
      <c r="H1147"/>
    </row>
    <row r="1148" spans="1:8">
      <c r="A1148"/>
      <c r="B1148"/>
      <c r="C1148" s="729">
        <v>515100</v>
      </c>
      <c r="D1148" s="780" t="s">
        <v>474</v>
      </c>
      <c r="E1148" s="837">
        <v>0</v>
      </c>
      <c r="F1148" s="837">
        <v>6.4999999999999991</v>
      </c>
      <c r="G1148" s="1189">
        <v>16</v>
      </c>
      <c r="H1148"/>
    </row>
    <row r="1149" spans="1:8">
      <c r="A1149"/>
      <c r="B1149"/>
      <c r="C1149" s="729">
        <v>515120</v>
      </c>
      <c r="D1149" s="780" t="s">
        <v>475</v>
      </c>
      <c r="E1149" s="837">
        <v>0</v>
      </c>
      <c r="F1149" s="837">
        <v>17.14</v>
      </c>
      <c r="G1149" s="1189">
        <v>45</v>
      </c>
      <c r="H1149"/>
    </row>
    <row r="1150" spans="1:8">
      <c r="A1150"/>
      <c r="B1150"/>
      <c r="C1150" s="729">
        <v>515260</v>
      </c>
      <c r="D1150" s="780" t="s">
        <v>479</v>
      </c>
      <c r="E1150" s="837">
        <v>0</v>
      </c>
      <c r="F1150" s="837">
        <v>14.4</v>
      </c>
      <c r="G1150" s="1189">
        <v>37</v>
      </c>
      <c r="H1150"/>
    </row>
    <row r="1151" spans="1:8">
      <c r="A1151"/>
      <c r="B1151"/>
      <c r="C1151" s="729">
        <v>518140</v>
      </c>
      <c r="D1151" s="780" t="s">
        <v>484</v>
      </c>
      <c r="E1151" s="837">
        <v>0</v>
      </c>
      <c r="F1151" s="837">
        <v>2.09</v>
      </c>
      <c r="G1151" s="1189">
        <v>5</v>
      </c>
      <c r="H1151"/>
    </row>
    <row r="1152" spans="1:8">
      <c r="A1152"/>
      <c r="B1152" s="527" t="s">
        <v>6625</v>
      </c>
      <c r="C1152" s="527"/>
      <c r="D1152" s="527"/>
      <c r="E1152" s="997">
        <v>0</v>
      </c>
      <c r="F1152" s="997">
        <v>7819.7</v>
      </c>
      <c r="G1152" s="1189">
        <v>21635</v>
      </c>
      <c r="H1152"/>
    </row>
    <row r="1153" spans="1:8">
      <c r="A1153"/>
      <c r="B1153" t="s">
        <v>6626</v>
      </c>
      <c r="C1153" s="729">
        <v>520020</v>
      </c>
      <c r="D1153" s="780" t="s">
        <v>86</v>
      </c>
      <c r="E1153" s="837">
        <v>2600</v>
      </c>
      <c r="F1153" s="837">
        <v>2200</v>
      </c>
      <c r="G1153" s="1189">
        <v>2600</v>
      </c>
      <c r="H1153"/>
    </row>
    <row r="1154" spans="1:8">
      <c r="A1154"/>
      <c r="B1154"/>
      <c r="C1154" s="729">
        <v>520025</v>
      </c>
      <c r="D1154" s="780" t="s">
        <v>486</v>
      </c>
      <c r="E1154" s="837">
        <v>0</v>
      </c>
      <c r="F1154" s="837">
        <v>100</v>
      </c>
      <c r="G1154" s="1189">
        <v>0</v>
      </c>
      <c r="H1154"/>
    </row>
    <row r="1155" spans="1:8">
      <c r="A1155"/>
      <c r="B1155"/>
      <c r="C1155" s="729">
        <v>520115</v>
      </c>
      <c r="D1155" s="780" t="s">
        <v>49</v>
      </c>
      <c r="E1155" s="837">
        <v>25</v>
      </c>
      <c r="F1155" s="837">
        <v>92.75</v>
      </c>
      <c r="G1155" s="1189">
        <v>25</v>
      </c>
      <c r="H1155"/>
    </row>
    <row r="1156" spans="1:8">
      <c r="A1156"/>
      <c r="B1156"/>
      <c r="C1156" s="729">
        <v>520845</v>
      </c>
      <c r="D1156" s="780" t="s">
        <v>89</v>
      </c>
      <c r="E1156" s="837">
        <v>2600</v>
      </c>
      <c r="F1156" s="837">
        <v>3587.0599999999995</v>
      </c>
      <c r="G1156" s="1189">
        <v>2600</v>
      </c>
      <c r="H1156"/>
    </row>
    <row r="1157" spans="1:8">
      <c r="A1157"/>
      <c r="B1157"/>
      <c r="C1157" s="729">
        <v>521420</v>
      </c>
      <c r="D1157" s="780" t="s">
        <v>90</v>
      </c>
      <c r="E1157" s="837">
        <v>1000</v>
      </c>
      <c r="F1157" s="837">
        <v>0</v>
      </c>
      <c r="G1157" s="1189">
        <v>1000</v>
      </c>
      <c r="H1157"/>
    </row>
    <row r="1158" spans="1:8">
      <c r="A1158"/>
      <c r="B1158"/>
      <c r="C1158" s="729">
        <v>521600</v>
      </c>
      <c r="D1158" s="780" t="s">
        <v>91</v>
      </c>
      <c r="E1158" s="837">
        <v>30000</v>
      </c>
      <c r="F1158" s="837">
        <v>24198.95</v>
      </c>
      <c r="G1158" s="1189">
        <v>15000</v>
      </c>
      <c r="H1158"/>
    </row>
    <row r="1159" spans="1:8">
      <c r="A1159"/>
      <c r="B1159"/>
      <c r="C1159" s="729">
        <v>522310</v>
      </c>
      <c r="D1159" s="780" t="s">
        <v>60</v>
      </c>
      <c r="E1159" s="837">
        <v>1000</v>
      </c>
      <c r="F1159" s="837">
        <v>875.15</v>
      </c>
      <c r="G1159" s="1189">
        <v>1000</v>
      </c>
      <c r="H1159"/>
    </row>
    <row r="1160" spans="1:8">
      <c r="A1160"/>
      <c r="B1160"/>
      <c r="C1160" s="729">
        <v>522320</v>
      </c>
      <c r="D1160" s="780" t="s">
        <v>93</v>
      </c>
      <c r="E1160" s="837">
        <v>2500</v>
      </c>
      <c r="F1160" s="837">
        <v>4063.11</v>
      </c>
      <c r="G1160" s="1189">
        <v>2500</v>
      </c>
      <c r="H1160"/>
    </row>
    <row r="1161" spans="1:8">
      <c r="A1161"/>
      <c r="B1161"/>
      <c r="C1161" s="729">
        <v>522340</v>
      </c>
      <c r="D1161" s="780" t="s">
        <v>94</v>
      </c>
      <c r="E1161" s="837">
        <v>4000</v>
      </c>
      <c r="F1161" s="837">
        <v>0</v>
      </c>
      <c r="G1161" s="1189">
        <v>4000</v>
      </c>
      <c r="H1161"/>
    </row>
    <row r="1162" spans="1:8">
      <c r="A1162"/>
      <c r="B1162"/>
      <c r="C1162" s="729">
        <v>524840</v>
      </c>
      <c r="D1162" s="780" t="s">
        <v>69</v>
      </c>
      <c r="E1162" s="837">
        <v>0</v>
      </c>
      <c r="F1162" s="837">
        <v>45</v>
      </c>
      <c r="G1162" s="1189">
        <v>0</v>
      </c>
      <c r="H1162"/>
    </row>
    <row r="1163" spans="1:8">
      <c r="A1163"/>
      <c r="B1163"/>
      <c r="C1163" s="729">
        <v>526910</v>
      </c>
      <c r="D1163" s="780" t="s">
        <v>123</v>
      </c>
      <c r="E1163" s="837">
        <v>0</v>
      </c>
      <c r="F1163" s="837">
        <v>3152.66</v>
      </c>
      <c r="G1163" s="1189">
        <v>0</v>
      </c>
      <c r="H1163"/>
    </row>
    <row r="1164" spans="1:8">
      <c r="A1164"/>
      <c r="B1164"/>
      <c r="C1164" s="729">
        <v>526960</v>
      </c>
      <c r="D1164" s="780" t="s">
        <v>97</v>
      </c>
      <c r="E1164" s="837">
        <v>200</v>
      </c>
      <c r="F1164" s="837">
        <v>0</v>
      </c>
      <c r="G1164" s="1189">
        <v>200</v>
      </c>
      <c r="H1164"/>
    </row>
    <row r="1165" spans="1:8">
      <c r="A1165"/>
      <c r="B1165"/>
      <c r="C1165" s="729">
        <v>527680</v>
      </c>
      <c r="D1165" s="780" t="s">
        <v>74</v>
      </c>
      <c r="E1165" s="837">
        <v>2000</v>
      </c>
      <c r="F1165" s="837">
        <v>0</v>
      </c>
      <c r="G1165" s="1189">
        <v>2000</v>
      </c>
      <c r="H1165"/>
    </row>
    <row r="1166" spans="1:8">
      <c r="A1166"/>
      <c r="B1166"/>
      <c r="C1166" s="729">
        <v>529500</v>
      </c>
      <c r="D1166" s="780" t="s">
        <v>100</v>
      </c>
      <c r="E1166" s="837">
        <v>0</v>
      </c>
      <c r="F1166" s="837">
        <v>2189.6000000000004</v>
      </c>
      <c r="G1166" s="1189">
        <v>8000</v>
      </c>
      <c r="H1166"/>
    </row>
    <row r="1167" spans="1:8">
      <c r="A1167"/>
      <c r="B1167"/>
      <c r="C1167" s="729">
        <v>529550</v>
      </c>
      <c r="D1167" s="780" t="s">
        <v>103</v>
      </c>
      <c r="E1167" s="837">
        <v>8000</v>
      </c>
      <c r="F1167" s="837">
        <v>3421.48</v>
      </c>
      <c r="G1167" s="1189">
        <v>8000</v>
      </c>
      <c r="H1167"/>
    </row>
    <row r="1168" spans="1:8">
      <c r="A1168"/>
      <c r="B1168" s="527" t="s">
        <v>6627</v>
      </c>
      <c r="C1168" s="527"/>
      <c r="D1168" s="527"/>
      <c r="E1168" s="997">
        <v>53925</v>
      </c>
      <c r="F1168" s="997">
        <v>43925.760000000009</v>
      </c>
      <c r="G1168" s="1189">
        <v>46925</v>
      </c>
      <c r="H1168"/>
    </row>
    <row r="1169" spans="1:8">
      <c r="A1169" s="777" t="s">
        <v>6590</v>
      </c>
      <c r="B1169" s="777"/>
      <c r="C1169" s="777"/>
      <c r="D1169" s="777"/>
      <c r="E1169" s="838">
        <v>53925</v>
      </c>
      <c r="F1169" s="838">
        <v>51745.460000000006</v>
      </c>
      <c r="G1169" s="1188">
        <v>68560</v>
      </c>
      <c r="H1169"/>
    </row>
    <row r="1170" spans="1:8">
      <c r="A1170" t="s">
        <v>5794</v>
      </c>
      <c r="B1170" t="s">
        <v>6626</v>
      </c>
      <c r="C1170" s="729">
        <v>529550</v>
      </c>
      <c r="D1170" s="780" t="s">
        <v>103</v>
      </c>
      <c r="E1170" s="837">
        <v>12000</v>
      </c>
      <c r="F1170" s="837">
        <v>0</v>
      </c>
      <c r="G1170" s="1189">
        <v>0</v>
      </c>
      <c r="H1170"/>
    </row>
    <row r="1171" spans="1:8">
      <c r="A1171"/>
      <c r="B1171" s="527" t="s">
        <v>6627</v>
      </c>
      <c r="C1171" s="527"/>
      <c r="D1171" s="527"/>
      <c r="E1171" s="997">
        <v>12000</v>
      </c>
      <c r="F1171" s="997">
        <v>0</v>
      </c>
      <c r="G1171" s="1189">
        <v>0</v>
      </c>
      <c r="H1171"/>
    </row>
    <row r="1172" spans="1:8">
      <c r="A1172"/>
      <c r="B1172" t="s">
        <v>6628</v>
      </c>
      <c r="C1172" s="729">
        <v>532690</v>
      </c>
      <c r="D1172" s="780" t="s">
        <v>6867</v>
      </c>
      <c r="E1172" s="837">
        <v>0</v>
      </c>
      <c r="F1172" s="837">
        <v>12460.36</v>
      </c>
      <c r="G1172" s="1189">
        <v>14000</v>
      </c>
      <c r="H1172"/>
    </row>
    <row r="1173" spans="1:8">
      <c r="A1173"/>
      <c r="B1173"/>
      <c r="C1173" s="729">
        <v>537020</v>
      </c>
      <c r="D1173" s="780" t="s">
        <v>83</v>
      </c>
      <c r="E1173" s="837">
        <v>403</v>
      </c>
      <c r="F1173" s="837">
        <v>0</v>
      </c>
      <c r="G1173" s="1189">
        <v>0</v>
      </c>
      <c r="H1173"/>
    </row>
    <row r="1174" spans="1:8">
      <c r="A1174"/>
      <c r="B1174"/>
      <c r="C1174" s="729" t="s">
        <v>7157</v>
      </c>
      <c r="D1174" s="780" t="s">
        <v>7006</v>
      </c>
      <c r="E1174" s="837">
        <v>0</v>
      </c>
      <c r="F1174" s="837">
        <v>0</v>
      </c>
      <c r="G1174" s="1189">
        <v>307</v>
      </c>
      <c r="H1174"/>
    </row>
    <row r="1175" spans="1:8">
      <c r="A1175"/>
      <c r="B1175" s="527" t="s">
        <v>6629</v>
      </c>
      <c r="C1175" s="527"/>
      <c r="D1175" s="527"/>
      <c r="E1175" s="997">
        <v>403</v>
      </c>
      <c r="F1175" s="997">
        <v>12460.36</v>
      </c>
      <c r="G1175" s="1189">
        <v>14307</v>
      </c>
      <c r="H1175"/>
    </row>
    <row r="1176" spans="1:8">
      <c r="A1176" s="777" t="s">
        <v>6584</v>
      </c>
      <c r="B1176" s="777"/>
      <c r="C1176" s="777"/>
      <c r="D1176" s="777"/>
      <c r="E1176" s="838">
        <v>12403</v>
      </c>
      <c r="F1176" s="838">
        <v>12460.36</v>
      </c>
      <c r="G1176" s="1188">
        <v>14307</v>
      </c>
      <c r="H1176"/>
    </row>
    <row r="1177" spans="1:8">
      <c r="A1177" t="s">
        <v>326</v>
      </c>
      <c r="B1177" t="s">
        <v>48</v>
      </c>
      <c r="C1177" s="729">
        <v>510040</v>
      </c>
      <c r="D1177" s="780" t="s">
        <v>461</v>
      </c>
      <c r="E1177" s="837">
        <v>159829</v>
      </c>
      <c r="F1177" s="837">
        <v>113786.1</v>
      </c>
      <c r="G1177" s="1189">
        <v>166421</v>
      </c>
      <c r="H1177"/>
    </row>
    <row r="1178" spans="1:8">
      <c r="A1178"/>
      <c r="B1178"/>
      <c r="C1178" s="729">
        <v>510200</v>
      </c>
      <c r="D1178" s="780" t="s">
        <v>462</v>
      </c>
      <c r="E1178" s="837">
        <v>0</v>
      </c>
      <c r="F1178" s="837">
        <v>0</v>
      </c>
      <c r="G1178" s="1189">
        <v>0</v>
      </c>
      <c r="H1178"/>
    </row>
    <row r="1179" spans="1:8">
      <c r="A1179"/>
      <c r="B1179"/>
      <c r="C1179" s="729">
        <v>510320</v>
      </c>
      <c r="D1179" s="780" t="s">
        <v>463</v>
      </c>
      <c r="E1179" s="837">
        <v>1000</v>
      </c>
      <c r="F1179" s="837">
        <v>0</v>
      </c>
      <c r="G1179" s="1189">
        <v>0</v>
      </c>
      <c r="H1179"/>
    </row>
    <row r="1180" spans="1:8">
      <c r="A1180"/>
      <c r="B1180"/>
      <c r="C1180" s="729">
        <v>510420</v>
      </c>
      <c r="D1180" s="780" t="s">
        <v>464</v>
      </c>
      <c r="E1180" s="837">
        <v>1000</v>
      </c>
      <c r="F1180" s="837">
        <v>2316.71</v>
      </c>
      <c r="G1180" s="1189">
        <v>0</v>
      </c>
      <c r="H1180"/>
    </row>
    <row r="1181" spans="1:8">
      <c r="A1181"/>
      <c r="B1181"/>
      <c r="C1181" s="729">
        <v>510620</v>
      </c>
      <c r="D1181" s="780" t="s">
        <v>467</v>
      </c>
      <c r="E1181" s="837">
        <v>500</v>
      </c>
      <c r="F1181" s="837">
        <v>254.88</v>
      </c>
      <c r="G1181" s="1189">
        <v>0</v>
      </c>
      <c r="H1181"/>
    </row>
    <row r="1182" spans="1:8">
      <c r="A1182"/>
      <c r="B1182"/>
      <c r="C1182" s="729">
        <v>510700</v>
      </c>
      <c r="D1182" s="780" t="s">
        <v>468</v>
      </c>
      <c r="E1182" s="837">
        <v>2500</v>
      </c>
      <c r="F1182" s="837">
        <v>2319.0300000000002</v>
      </c>
      <c r="G1182" s="1189">
        <v>0</v>
      </c>
      <c r="H1182"/>
    </row>
    <row r="1183" spans="1:8">
      <c r="A1183"/>
      <c r="B1183"/>
      <c r="C1183" s="729">
        <v>513000</v>
      </c>
      <c r="D1183" s="780" t="s">
        <v>469</v>
      </c>
      <c r="E1183" s="837">
        <v>18973</v>
      </c>
      <c r="F1183" s="837">
        <v>15472.869999999999</v>
      </c>
      <c r="G1183" s="1189">
        <v>47739</v>
      </c>
      <c r="H1183"/>
    </row>
    <row r="1184" spans="1:8">
      <c r="A1184"/>
      <c r="B1184"/>
      <c r="C1184" s="729">
        <v>513020</v>
      </c>
      <c r="D1184" s="780" t="s">
        <v>470</v>
      </c>
      <c r="E1184" s="837">
        <v>0</v>
      </c>
      <c r="F1184" s="837">
        <v>0</v>
      </c>
      <c r="G1184" s="1189">
        <v>0</v>
      </c>
      <c r="H1184"/>
    </row>
    <row r="1185" spans="1:8">
      <c r="A1185"/>
      <c r="B1185"/>
      <c r="C1185" s="729">
        <v>513120</v>
      </c>
      <c r="D1185" s="780" t="s">
        <v>471</v>
      </c>
      <c r="E1185" s="837">
        <v>9910</v>
      </c>
      <c r="F1185" s="837">
        <v>7423.5299999999988</v>
      </c>
      <c r="G1185" s="1189">
        <v>10318</v>
      </c>
      <c r="H1185"/>
    </row>
    <row r="1186" spans="1:8">
      <c r="A1186"/>
      <c r="B1186"/>
      <c r="C1186" s="729">
        <v>513140</v>
      </c>
      <c r="D1186" s="780" t="s">
        <v>472</v>
      </c>
      <c r="E1186" s="837">
        <v>2317</v>
      </c>
      <c r="F1186" s="837">
        <v>1736.1599999999999</v>
      </c>
      <c r="G1186" s="1189">
        <v>2413</v>
      </c>
      <c r="H1186"/>
    </row>
    <row r="1187" spans="1:8">
      <c r="A1187"/>
      <c r="B1187"/>
      <c r="C1187" s="729">
        <v>515040</v>
      </c>
      <c r="D1187" s="780" t="s">
        <v>473</v>
      </c>
      <c r="E1187" s="837">
        <v>37884</v>
      </c>
      <c r="F1187" s="837">
        <v>27329.43</v>
      </c>
      <c r="G1187" s="1189">
        <v>39684</v>
      </c>
      <c r="H1187"/>
    </row>
    <row r="1188" spans="1:8">
      <c r="A1188"/>
      <c r="B1188"/>
      <c r="C1188" s="729">
        <v>515100</v>
      </c>
      <c r="D1188" s="780" t="s">
        <v>474</v>
      </c>
      <c r="E1188" s="837">
        <v>198</v>
      </c>
      <c r="F1188" s="837">
        <v>124.58000000000001</v>
      </c>
      <c r="G1188" s="1189">
        <v>198</v>
      </c>
      <c r="H1188"/>
    </row>
    <row r="1189" spans="1:8">
      <c r="A1189"/>
      <c r="B1189"/>
      <c r="C1189" s="729">
        <v>515120</v>
      </c>
      <c r="D1189" s="780" t="s">
        <v>475</v>
      </c>
      <c r="E1189" s="837">
        <v>519</v>
      </c>
      <c r="F1189" s="837">
        <v>370.05999999999995</v>
      </c>
      <c r="G1189" s="1189">
        <v>540</v>
      </c>
      <c r="H1189"/>
    </row>
    <row r="1190" spans="1:8">
      <c r="A1190"/>
      <c r="B1190"/>
      <c r="C1190" s="729">
        <v>515260</v>
      </c>
      <c r="D1190" s="780" t="s">
        <v>479</v>
      </c>
      <c r="E1190" s="837">
        <v>479</v>
      </c>
      <c r="F1190" s="837">
        <v>310.82000000000005</v>
      </c>
      <c r="G1190" s="1189">
        <v>444</v>
      </c>
      <c r="H1190"/>
    </row>
    <row r="1191" spans="1:8">
      <c r="A1191"/>
      <c r="B1191"/>
      <c r="C1191" s="729">
        <v>518140</v>
      </c>
      <c r="D1191" s="780" t="s">
        <v>484</v>
      </c>
      <c r="E1191" s="837">
        <v>63</v>
      </c>
      <c r="F1191" s="837">
        <v>39.68</v>
      </c>
      <c r="G1191" s="1189">
        <v>63</v>
      </c>
      <c r="H1191"/>
    </row>
    <row r="1192" spans="1:8">
      <c r="A1192"/>
      <c r="B1192" s="527" t="s">
        <v>6625</v>
      </c>
      <c r="C1192" s="527"/>
      <c r="D1192" s="527"/>
      <c r="E1192" s="997">
        <v>235172</v>
      </c>
      <c r="F1192" s="997">
        <v>171483.85</v>
      </c>
      <c r="G1192" s="1189">
        <v>267820</v>
      </c>
      <c r="H1192"/>
    </row>
    <row r="1193" spans="1:8">
      <c r="A1193"/>
      <c r="B1193" t="s">
        <v>6626</v>
      </c>
      <c r="C1193" s="729">
        <v>520020</v>
      </c>
      <c r="D1193" s="780" t="s">
        <v>86</v>
      </c>
      <c r="E1193" s="837">
        <v>500</v>
      </c>
      <c r="F1193" s="837">
        <v>36.94</v>
      </c>
      <c r="G1193" s="1189">
        <v>600</v>
      </c>
      <c r="H1193"/>
    </row>
    <row r="1194" spans="1:8">
      <c r="A1194"/>
      <c r="B1194"/>
      <c r="C1194" s="729">
        <v>520025</v>
      </c>
      <c r="D1194" s="780" t="s">
        <v>486</v>
      </c>
      <c r="E1194" s="837">
        <v>1500</v>
      </c>
      <c r="F1194" s="837">
        <v>500.31000000000006</v>
      </c>
      <c r="G1194" s="1189">
        <v>1500</v>
      </c>
      <c r="H1194"/>
    </row>
    <row r="1195" spans="1:8">
      <c r="A1195"/>
      <c r="B1195"/>
      <c r="C1195" s="729">
        <v>520115</v>
      </c>
      <c r="D1195" s="780" t="s">
        <v>49</v>
      </c>
      <c r="E1195" s="837">
        <v>1450</v>
      </c>
      <c r="F1195" s="837">
        <v>2.42</v>
      </c>
      <c r="G1195" s="1189">
        <v>2750</v>
      </c>
      <c r="H1195"/>
    </row>
    <row r="1196" spans="1:8">
      <c r="A1196"/>
      <c r="B1196"/>
      <c r="C1196" s="729">
        <v>520230</v>
      </c>
      <c r="D1196" s="780" t="s">
        <v>50</v>
      </c>
      <c r="E1196" s="837">
        <v>1300</v>
      </c>
      <c r="F1196" s="837">
        <v>921.43</v>
      </c>
      <c r="G1196" s="1189">
        <v>1000</v>
      </c>
      <c r="H1196"/>
    </row>
    <row r="1197" spans="1:8">
      <c r="A1197"/>
      <c r="B1197"/>
      <c r="C1197" s="729">
        <v>520320</v>
      </c>
      <c r="D1197" s="780" t="s">
        <v>51</v>
      </c>
      <c r="E1197" s="837">
        <v>750</v>
      </c>
      <c r="F1197" s="837">
        <v>568.09</v>
      </c>
      <c r="G1197" s="1189">
        <v>800</v>
      </c>
      <c r="H1197"/>
    </row>
    <row r="1198" spans="1:8">
      <c r="A1198"/>
      <c r="B1198"/>
      <c r="C1198" s="729">
        <v>520330</v>
      </c>
      <c r="D1198" s="780" t="s">
        <v>52</v>
      </c>
      <c r="E1198" s="837">
        <v>8000</v>
      </c>
      <c r="F1198" s="837">
        <v>4641.3999999999996</v>
      </c>
      <c r="G1198" s="1189">
        <v>6000</v>
      </c>
      <c r="H1198"/>
    </row>
    <row r="1199" spans="1:8">
      <c r="A1199"/>
      <c r="B1199"/>
      <c r="C1199" s="729">
        <v>520800</v>
      </c>
      <c r="D1199" s="780" t="s">
        <v>54</v>
      </c>
      <c r="E1199" s="837">
        <v>2500</v>
      </c>
      <c r="F1199" s="837">
        <v>2602.75</v>
      </c>
      <c r="G1199" s="1189">
        <v>2875</v>
      </c>
      <c r="H1199"/>
    </row>
    <row r="1200" spans="1:8">
      <c r="A1200"/>
      <c r="B1200"/>
      <c r="C1200" s="729">
        <v>520805</v>
      </c>
      <c r="D1200" s="780" t="s">
        <v>488</v>
      </c>
      <c r="E1200" s="837">
        <v>0</v>
      </c>
      <c r="F1200" s="837">
        <v>2450.96</v>
      </c>
      <c r="G1200" s="1189">
        <v>0</v>
      </c>
      <c r="H1200"/>
    </row>
    <row r="1201" spans="1:8">
      <c r="A1201"/>
      <c r="B1201"/>
      <c r="C1201" s="729">
        <v>520845</v>
      </c>
      <c r="D1201" s="780" t="s">
        <v>89</v>
      </c>
      <c r="E1201" s="837">
        <v>9450</v>
      </c>
      <c r="F1201" s="837">
        <v>10912.599999999999</v>
      </c>
      <c r="G1201" s="1189">
        <v>9450</v>
      </c>
      <c r="H1201"/>
    </row>
    <row r="1202" spans="1:8">
      <c r="A1202"/>
      <c r="B1202"/>
      <c r="C1202" s="729">
        <v>521420</v>
      </c>
      <c r="D1202" s="780" t="s">
        <v>90</v>
      </c>
      <c r="E1202" s="837">
        <v>4000</v>
      </c>
      <c r="F1202" s="837">
        <v>4333.4299999999994</v>
      </c>
      <c r="G1202" s="1189">
        <v>4000</v>
      </c>
      <c r="H1202"/>
    </row>
    <row r="1203" spans="1:8">
      <c r="A1203"/>
      <c r="B1203"/>
      <c r="C1203" s="729">
        <v>521500</v>
      </c>
      <c r="D1203" s="780" t="s">
        <v>58</v>
      </c>
      <c r="E1203" s="837">
        <v>1000</v>
      </c>
      <c r="F1203" s="837">
        <v>20</v>
      </c>
      <c r="G1203" s="1189">
        <v>1000</v>
      </c>
      <c r="H1203"/>
    </row>
    <row r="1204" spans="1:8">
      <c r="A1204"/>
      <c r="B1204"/>
      <c r="C1204" s="729">
        <v>521600</v>
      </c>
      <c r="D1204" s="780" t="s">
        <v>91</v>
      </c>
      <c r="E1204" s="837">
        <v>72695</v>
      </c>
      <c r="F1204" s="837">
        <v>55493.5</v>
      </c>
      <c r="G1204" s="1189">
        <v>72695</v>
      </c>
      <c r="H1204"/>
    </row>
    <row r="1205" spans="1:8">
      <c r="A1205"/>
      <c r="B1205"/>
      <c r="C1205" s="729">
        <v>521700</v>
      </c>
      <c r="D1205" s="780" t="s">
        <v>1072</v>
      </c>
      <c r="E1205" s="837">
        <v>900</v>
      </c>
      <c r="F1205" s="837">
        <v>1594.69</v>
      </c>
      <c r="G1205" s="1189">
        <v>1720</v>
      </c>
      <c r="H1205"/>
    </row>
    <row r="1206" spans="1:8">
      <c r="A1206"/>
      <c r="B1206"/>
      <c r="C1206" s="729">
        <v>521720</v>
      </c>
      <c r="D1206" s="780" t="s">
        <v>121</v>
      </c>
      <c r="E1206" s="837">
        <v>600</v>
      </c>
      <c r="F1206" s="837">
        <v>1496.77</v>
      </c>
      <c r="G1206" s="1189">
        <v>1988</v>
      </c>
      <c r="H1206"/>
    </row>
    <row r="1207" spans="1:8">
      <c r="A1207"/>
      <c r="B1207"/>
      <c r="C1207" s="729">
        <v>521740</v>
      </c>
      <c r="D1207" s="780" t="s">
        <v>5950</v>
      </c>
      <c r="E1207" s="837">
        <v>0</v>
      </c>
      <c r="F1207" s="837">
        <v>0</v>
      </c>
      <c r="G1207" s="1189">
        <v>0</v>
      </c>
      <c r="H1207"/>
    </row>
    <row r="1208" spans="1:8">
      <c r="A1208"/>
      <c r="B1208"/>
      <c r="C1208" s="729">
        <v>522310</v>
      </c>
      <c r="D1208" s="780" t="s">
        <v>60</v>
      </c>
      <c r="E1208" s="837">
        <v>36007</v>
      </c>
      <c r="F1208" s="837">
        <v>33688.239999999998</v>
      </c>
      <c r="G1208" s="1189">
        <v>25000</v>
      </c>
      <c r="H1208"/>
    </row>
    <row r="1209" spans="1:8">
      <c r="A1209"/>
      <c r="B1209"/>
      <c r="C1209" s="729">
        <v>522320</v>
      </c>
      <c r="D1209" s="780" t="s">
        <v>93</v>
      </c>
      <c r="E1209" s="837">
        <v>6000</v>
      </c>
      <c r="F1209" s="837">
        <v>5067.8200000000006</v>
      </c>
      <c r="G1209" s="1189">
        <v>8000</v>
      </c>
      <c r="H1209"/>
    </row>
    <row r="1210" spans="1:8">
      <c r="A1210"/>
      <c r="B1210"/>
      <c r="C1210" s="729">
        <v>522400</v>
      </c>
      <c r="D1210" s="780" t="s">
        <v>340</v>
      </c>
      <c r="E1210" s="837">
        <v>2500</v>
      </c>
      <c r="F1210" s="837">
        <v>928.99</v>
      </c>
      <c r="G1210" s="1189">
        <v>5000</v>
      </c>
      <c r="H1210"/>
    </row>
    <row r="1211" spans="1:8">
      <c r="A1211"/>
      <c r="B1211"/>
      <c r="C1211" s="729">
        <v>523100</v>
      </c>
      <c r="D1211" s="780" t="s">
        <v>61</v>
      </c>
      <c r="E1211" s="837">
        <v>150</v>
      </c>
      <c r="F1211" s="837">
        <v>0</v>
      </c>
      <c r="G1211" s="1189">
        <v>200</v>
      </c>
      <c r="H1211"/>
    </row>
    <row r="1212" spans="1:8">
      <c r="A1212"/>
      <c r="B1212"/>
      <c r="C1212" s="729">
        <v>523210</v>
      </c>
      <c r="D1212" s="780" t="s">
        <v>6243</v>
      </c>
      <c r="E1212" s="837">
        <v>0</v>
      </c>
      <c r="F1212" s="837">
        <v>0</v>
      </c>
      <c r="G1212" s="1189">
        <v>0</v>
      </c>
      <c r="H1212"/>
    </row>
    <row r="1213" spans="1:8">
      <c r="A1213"/>
      <c r="B1213"/>
      <c r="C1213" s="729">
        <v>523220</v>
      </c>
      <c r="D1213" s="780" t="s">
        <v>108</v>
      </c>
      <c r="E1213" s="837">
        <v>2000</v>
      </c>
      <c r="F1213" s="837">
        <v>1957</v>
      </c>
      <c r="G1213" s="1189">
        <v>2500</v>
      </c>
      <c r="H1213"/>
    </row>
    <row r="1214" spans="1:8">
      <c r="A1214"/>
      <c r="B1214"/>
      <c r="C1214" s="729">
        <v>523250</v>
      </c>
      <c r="D1214" s="780" t="s">
        <v>493</v>
      </c>
      <c r="E1214" s="837">
        <v>200</v>
      </c>
      <c r="F1214" s="837">
        <v>0</v>
      </c>
      <c r="G1214" s="1189">
        <v>200</v>
      </c>
      <c r="H1214"/>
    </row>
    <row r="1215" spans="1:8">
      <c r="A1215"/>
      <c r="B1215"/>
      <c r="C1215" s="729">
        <v>523270</v>
      </c>
      <c r="D1215" s="780" t="s">
        <v>62</v>
      </c>
      <c r="E1215" s="837">
        <v>400</v>
      </c>
      <c r="F1215" s="837">
        <v>122.73</v>
      </c>
      <c r="G1215" s="1189">
        <v>600</v>
      </c>
      <c r="H1215"/>
    </row>
    <row r="1216" spans="1:8">
      <c r="A1216"/>
      <c r="B1216"/>
      <c r="C1216" s="729">
        <v>523290</v>
      </c>
      <c r="D1216" s="780" t="s">
        <v>1281</v>
      </c>
      <c r="E1216" s="837">
        <v>4000</v>
      </c>
      <c r="F1216" s="837">
        <v>3745.81</v>
      </c>
      <c r="G1216" s="1189">
        <v>4000</v>
      </c>
      <c r="H1216"/>
    </row>
    <row r="1217" spans="1:8">
      <c r="A1217"/>
      <c r="B1217"/>
      <c r="C1217" s="729">
        <v>523340</v>
      </c>
      <c r="D1217" s="780" t="s">
        <v>6127</v>
      </c>
      <c r="E1217" s="837">
        <v>150</v>
      </c>
      <c r="F1217" s="837">
        <v>0</v>
      </c>
      <c r="G1217" s="1189">
        <v>150</v>
      </c>
      <c r="H1217"/>
    </row>
    <row r="1218" spans="1:8">
      <c r="A1218"/>
      <c r="B1218"/>
      <c r="C1218" s="729">
        <v>523640</v>
      </c>
      <c r="D1218" s="780" t="s">
        <v>109</v>
      </c>
      <c r="E1218" s="837">
        <v>850</v>
      </c>
      <c r="F1218" s="837">
        <v>0</v>
      </c>
      <c r="G1218" s="1189">
        <v>850</v>
      </c>
      <c r="H1218"/>
    </row>
    <row r="1219" spans="1:8">
      <c r="A1219"/>
      <c r="B1219"/>
      <c r="C1219" s="729">
        <v>523680</v>
      </c>
      <c r="D1219" s="780" t="s">
        <v>65</v>
      </c>
      <c r="E1219" s="837">
        <v>0</v>
      </c>
      <c r="F1219" s="837">
        <v>0</v>
      </c>
      <c r="G1219" s="1189">
        <v>0</v>
      </c>
      <c r="H1219"/>
    </row>
    <row r="1220" spans="1:8">
      <c r="A1220"/>
      <c r="B1220"/>
      <c r="C1220" s="729">
        <v>523700</v>
      </c>
      <c r="D1220" s="780" t="s">
        <v>66</v>
      </c>
      <c r="E1220" s="837">
        <v>1000</v>
      </c>
      <c r="F1220" s="837">
        <v>916.15999999999985</v>
      </c>
      <c r="G1220" s="1189">
        <v>1000</v>
      </c>
      <c r="H1220"/>
    </row>
    <row r="1221" spans="1:8">
      <c r="A1221"/>
      <c r="B1221"/>
      <c r="C1221" s="729">
        <v>523800</v>
      </c>
      <c r="D1221" s="780" t="s">
        <v>67</v>
      </c>
      <c r="E1221" s="837">
        <v>800</v>
      </c>
      <c r="F1221" s="837">
        <v>109.94</v>
      </c>
      <c r="G1221" s="1189">
        <v>800</v>
      </c>
      <c r="H1221"/>
    </row>
    <row r="1222" spans="1:8">
      <c r="A1222"/>
      <c r="B1222"/>
      <c r="C1222" s="729">
        <v>524840</v>
      </c>
      <c r="D1222" s="780" t="s">
        <v>69</v>
      </c>
      <c r="E1222" s="837">
        <v>150</v>
      </c>
      <c r="F1222" s="837">
        <v>135</v>
      </c>
      <c r="G1222" s="1189">
        <v>150</v>
      </c>
      <c r="H1222"/>
    </row>
    <row r="1223" spans="1:8">
      <c r="A1223"/>
      <c r="B1223"/>
      <c r="C1223" s="729">
        <v>525060</v>
      </c>
      <c r="D1223" s="780" t="s">
        <v>96</v>
      </c>
      <c r="E1223" s="837">
        <v>125</v>
      </c>
      <c r="F1223" s="837">
        <v>53.02</v>
      </c>
      <c r="G1223" s="1189">
        <v>125</v>
      </c>
      <c r="H1223"/>
    </row>
    <row r="1224" spans="1:8">
      <c r="A1224"/>
      <c r="B1224"/>
      <c r="C1224" s="729">
        <v>526530</v>
      </c>
      <c r="D1224" s="780" t="s">
        <v>1789</v>
      </c>
      <c r="E1224" s="837">
        <v>2000</v>
      </c>
      <c r="F1224" s="837">
        <v>1964.98</v>
      </c>
      <c r="G1224" s="1189">
        <v>2000</v>
      </c>
      <c r="H1224"/>
    </row>
    <row r="1225" spans="1:8">
      <c r="A1225"/>
      <c r="B1225"/>
      <c r="C1225" s="729">
        <v>526940</v>
      </c>
      <c r="D1225" s="780" t="s">
        <v>71</v>
      </c>
      <c r="E1225" s="837">
        <v>500</v>
      </c>
      <c r="F1225" s="837">
        <v>278.26</v>
      </c>
      <c r="G1225" s="1189">
        <v>0</v>
      </c>
      <c r="H1225"/>
    </row>
    <row r="1226" spans="1:8">
      <c r="A1226"/>
      <c r="B1226"/>
      <c r="C1226" s="729">
        <v>526960</v>
      </c>
      <c r="D1226" s="780" t="s">
        <v>97</v>
      </c>
      <c r="E1226" s="837">
        <v>500</v>
      </c>
      <c r="F1226" s="837">
        <v>595.18000000000006</v>
      </c>
      <c r="G1226" s="1189">
        <v>2500</v>
      </c>
      <c r="H1226"/>
    </row>
    <row r="1227" spans="1:8">
      <c r="A1227"/>
      <c r="B1227"/>
      <c r="C1227" s="729">
        <v>527100</v>
      </c>
      <c r="D1227" s="780" t="s">
        <v>72</v>
      </c>
      <c r="E1227" s="837">
        <v>1000</v>
      </c>
      <c r="F1227" s="837">
        <v>45.66</v>
      </c>
      <c r="G1227" s="1189">
        <v>1000</v>
      </c>
      <c r="H1227"/>
    </row>
    <row r="1228" spans="1:8">
      <c r="A1228"/>
      <c r="B1228"/>
      <c r="C1228" s="729">
        <v>527680</v>
      </c>
      <c r="D1228" s="780" t="s">
        <v>74</v>
      </c>
      <c r="E1228" s="837">
        <v>1000</v>
      </c>
      <c r="F1228" s="837">
        <v>811.05</v>
      </c>
      <c r="G1228" s="1189">
        <v>1000</v>
      </c>
      <c r="H1228"/>
    </row>
    <row r="1229" spans="1:8">
      <c r="A1229"/>
      <c r="B1229"/>
      <c r="C1229" s="729">
        <v>527690</v>
      </c>
      <c r="D1229" s="780" t="s">
        <v>2571</v>
      </c>
      <c r="E1229" s="837">
        <v>0</v>
      </c>
      <c r="F1229" s="837">
        <v>3101.0199999999995</v>
      </c>
      <c r="G1229" s="1189">
        <v>0</v>
      </c>
      <c r="H1229"/>
    </row>
    <row r="1230" spans="1:8">
      <c r="A1230"/>
      <c r="B1230"/>
      <c r="C1230" s="729">
        <v>527720</v>
      </c>
      <c r="D1230" s="780" t="s">
        <v>98</v>
      </c>
      <c r="E1230" s="837">
        <v>500</v>
      </c>
      <c r="F1230" s="837">
        <v>179.99</v>
      </c>
      <c r="G1230" s="1189">
        <v>1100</v>
      </c>
      <c r="H1230"/>
    </row>
    <row r="1231" spans="1:8">
      <c r="A1231"/>
      <c r="B1231"/>
      <c r="C1231" s="729">
        <v>527820</v>
      </c>
      <c r="D1231" s="780" t="s">
        <v>6923</v>
      </c>
      <c r="E1231" s="837">
        <v>0</v>
      </c>
      <c r="F1231" s="837">
        <v>2400</v>
      </c>
      <c r="G1231" s="1189">
        <v>0</v>
      </c>
      <c r="H1231"/>
    </row>
    <row r="1232" spans="1:8">
      <c r="A1232"/>
      <c r="B1232"/>
      <c r="C1232" s="729">
        <v>527840</v>
      </c>
      <c r="D1232" s="780" t="s">
        <v>75</v>
      </c>
      <c r="E1232" s="837">
        <v>500</v>
      </c>
      <c r="F1232" s="837">
        <v>88.3</v>
      </c>
      <c r="G1232" s="1189">
        <v>0</v>
      </c>
      <c r="H1232"/>
    </row>
    <row r="1233" spans="1:8">
      <c r="A1233"/>
      <c r="B1233"/>
      <c r="C1233" s="729">
        <v>528020</v>
      </c>
      <c r="D1233" s="780" t="s">
        <v>152</v>
      </c>
      <c r="E1233" s="837">
        <v>3000</v>
      </c>
      <c r="F1233" s="837">
        <v>2640.19</v>
      </c>
      <c r="G1233" s="1189">
        <v>6000</v>
      </c>
      <c r="H1233"/>
    </row>
    <row r="1234" spans="1:8">
      <c r="A1234"/>
      <c r="B1234"/>
      <c r="C1234" s="729">
        <v>528920</v>
      </c>
      <c r="D1234" s="780" t="s">
        <v>78</v>
      </c>
      <c r="E1234" s="837">
        <v>4500</v>
      </c>
      <c r="F1234" s="837">
        <v>0</v>
      </c>
      <c r="G1234" s="1189">
        <v>4500</v>
      </c>
      <c r="H1234"/>
    </row>
    <row r="1235" spans="1:8">
      <c r="A1235"/>
      <c r="B1235"/>
      <c r="C1235" s="729">
        <v>529500</v>
      </c>
      <c r="D1235" s="780" t="s">
        <v>100</v>
      </c>
      <c r="E1235" s="837">
        <v>82000</v>
      </c>
      <c r="F1235" s="837">
        <v>70148.86</v>
      </c>
      <c r="G1235" s="1189">
        <v>80000</v>
      </c>
      <c r="H1235"/>
    </row>
    <row r="1236" spans="1:8">
      <c r="A1236"/>
      <c r="B1236"/>
      <c r="C1236" s="729">
        <v>529510</v>
      </c>
      <c r="D1236" s="780" t="s">
        <v>101</v>
      </c>
      <c r="E1236" s="837">
        <v>2000</v>
      </c>
      <c r="F1236" s="837">
        <v>369.07</v>
      </c>
      <c r="G1236" s="1189">
        <v>2000</v>
      </c>
      <c r="H1236"/>
    </row>
    <row r="1237" spans="1:8">
      <c r="A1237"/>
      <c r="B1237"/>
      <c r="C1237" s="729">
        <v>529520</v>
      </c>
      <c r="D1237" s="780" t="s">
        <v>102</v>
      </c>
      <c r="E1237" s="837">
        <v>10000</v>
      </c>
      <c r="F1237" s="837">
        <v>11291.59</v>
      </c>
      <c r="G1237" s="1189">
        <v>15000</v>
      </c>
      <c r="H1237"/>
    </row>
    <row r="1238" spans="1:8">
      <c r="A1238"/>
      <c r="B1238"/>
      <c r="C1238" s="729">
        <v>529550</v>
      </c>
      <c r="D1238" s="780" t="s">
        <v>103</v>
      </c>
      <c r="E1238" s="837">
        <v>6000</v>
      </c>
      <c r="F1238" s="837">
        <v>8437.23</v>
      </c>
      <c r="G1238" s="1189">
        <v>6000</v>
      </c>
      <c r="H1238"/>
    </row>
    <row r="1239" spans="1:8">
      <c r="A1239"/>
      <c r="B1239"/>
      <c r="C1239" s="729" t="s">
        <v>7156</v>
      </c>
      <c r="D1239" s="780" t="s">
        <v>7006</v>
      </c>
      <c r="E1239" s="837">
        <v>0</v>
      </c>
      <c r="F1239" s="837">
        <v>0</v>
      </c>
      <c r="G1239" s="1189">
        <v>500</v>
      </c>
      <c r="H1239"/>
    </row>
    <row r="1240" spans="1:8">
      <c r="A1240"/>
      <c r="B1240" s="527" t="s">
        <v>6627</v>
      </c>
      <c r="C1240" s="527"/>
      <c r="D1240" s="527"/>
      <c r="E1240" s="997">
        <v>272477</v>
      </c>
      <c r="F1240" s="997">
        <v>234651.38</v>
      </c>
      <c r="G1240" s="1189">
        <v>276553</v>
      </c>
      <c r="H1240"/>
    </row>
    <row r="1241" spans="1:8">
      <c r="A1241"/>
      <c r="B1241" t="s">
        <v>6628</v>
      </c>
      <c r="C1241" s="729">
        <v>536760</v>
      </c>
      <c r="D1241" s="780" t="s">
        <v>2872</v>
      </c>
      <c r="E1241" s="837">
        <v>0</v>
      </c>
      <c r="F1241" s="837">
        <v>278.56000000000006</v>
      </c>
      <c r="G1241" s="1189">
        <v>0</v>
      </c>
      <c r="H1241"/>
    </row>
    <row r="1242" spans="1:8">
      <c r="A1242"/>
      <c r="B1242"/>
      <c r="C1242" s="729">
        <v>537020</v>
      </c>
      <c r="D1242" s="780" t="s">
        <v>83</v>
      </c>
      <c r="E1242" s="837">
        <v>0</v>
      </c>
      <c r="F1242" s="837">
        <v>806.72</v>
      </c>
      <c r="G1242" s="1189">
        <v>0</v>
      </c>
      <c r="H1242"/>
    </row>
    <row r="1243" spans="1:8">
      <c r="A1243"/>
      <c r="B1243"/>
      <c r="C1243" s="729">
        <v>537080</v>
      </c>
      <c r="D1243" s="780" t="s">
        <v>84</v>
      </c>
      <c r="E1243" s="837">
        <v>6500</v>
      </c>
      <c r="F1243" s="837">
        <v>3212.56</v>
      </c>
      <c r="G1243" s="1189">
        <v>5000</v>
      </c>
      <c r="H1243"/>
    </row>
    <row r="1244" spans="1:8">
      <c r="A1244"/>
      <c r="B1244"/>
      <c r="C1244" s="729">
        <v>537090</v>
      </c>
      <c r="D1244" s="780" t="s">
        <v>85</v>
      </c>
      <c r="E1244" s="837">
        <v>0</v>
      </c>
      <c r="F1244" s="837">
        <v>30</v>
      </c>
      <c r="G1244" s="1189">
        <v>0</v>
      </c>
      <c r="H1244"/>
    </row>
    <row r="1245" spans="1:8">
      <c r="A1245"/>
      <c r="B1245" s="527" t="s">
        <v>6629</v>
      </c>
      <c r="C1245" s="527"/>
      <c r="D1245" s="527"/>
      <c r="E1245" s="997">
        <v>6500</v>
      </c>
      <c r="F1245" s="997">
        <v>4327.84</v>
      </c>
      <c r="G1245" s="1189">
        <v>5000</v>
      </c>
      <c r="H1245"/>
    </row>
    <row r="1246" spans="1:8">
      <c r="A1246" s="777" t="s">
        <v>6585</v>
      </c>
      <c r="B1246" s="777"/>
      <c r="C1246" s="777"/>
      <c r="D1246" s="777"/>
      <c r="E1246" s="838">
        <v>514149</v>
      </c>
      <c r="F1246" s="838">
        <v>410463.06999999989</v>
      </c>
      <c r="G1246" s="1188">
        <v>549373</v>
      </c>
      <c r="H1246"/>
    </row>
    <row r="1247" spans="1:8">
      <c r="A1247" t="s">
        <v>1564</v>
      </c>
      <c r="B1247" t="s">
        <v>48</v>
      </c>
      <c r="C1247" s="729">
        <v>510040</v>
      </c>
      <c r="D1247" s="780" t="s">
        <v>461</v>
      </c>
      <c r="E1247" s="837">
        <v>643688</v>
      </c>
      <c r="F1247" s="837">
        <v>570207.94000000006</v>
      </c>
      <c r="G1247" s="1189">
        <v>709546</v>
      </c>
      <c r="H1247"/>
    </row>
    <row r="1248" spans="1:8">
      <c r="A1248"/>
      <c r="B1248"/>
      <c r="C1248" s="729">
        <v>510200</v>
      </c>
      <c r="D1248" s="780" t="s">
        <v>462</v>
      </c>
      <c r="E1248" s="837">
        <v>0</v>
      </c>
      <c r="F1248" s="837">
        <v>4304.68</v>
      </c>
      <c r="G1248" s="1189">
        <v>0</v>
      </c>
      <c r="H1248"/>
    </row>
    <row r="1249" spans="1:8">
      <c r="A1249"/>
      <c r="B1249"/>
      <c r="C1249" s="729">
        <v>510280</v>
      </c>
      <c r="D1249" s="780" t="s">
        <v>7161</v>
      </c>
      <c r="E1249" s="837">
        <v>0</v>
      </c>
      <c r="F1249" s="837">
        <v>76.5</v>
      </c>
      <c r="G1249" s="1189">
        <v>0</v>
      </c>
      <c r="H1249"/>
    </row>
    <row r="1250" spans="1:8">
      <c r="A1250"/>
      <c r="B1250"/>
      <c r="C1250" s="729">
        <v>510420</v>
      </c>
      <c r="D1250" s="780" t="s">
        <v>464</v>
      </c>
      <c r="E1250" s="837">
        <v>80000</v>
      </c>
      <c r="F1250" s="837">
        <v>729.75</v>
      </c>
      <c r="G1250" s="1189">
        <v>80000</v>
      </c>
      <c r="H1250"/>
    </row>
    <row r="1251" spans="1:8">
      <c r="A1251"/>
      <c r="B1251"/>
      <c r="C1251" s="729">
        <v>510440</v>
      </c>
      <c r="D1251" s="780" t="s">
        <v>465</v>
      </c>
      <c r="E1251" s="837">
        <v>7000</v>
      </c>
      <c r="F1251" s="837">
        <v>7550.07</v>
      </c>
      <c r="G1251" s="1189">
        <v>7000</v>
      </c>
      <c r="H1251"/>
    </row>
    <row r="1252" spans="1:8">
      <c r="A1252"/>
      <c r="B1252"/>
      <c r="C1252" s="729">
        <v>510620</v>
      </c>
      <c r="D1252" s="780" t="s">
        <v>467</v>
      </c>
      <c r="E1252" s="837">
        <v>300</v>
      </c>
      <c r="F1252" s="837">
        <v>605.43999999999994</v>
      </c>
      <c r="G1252" s="1189">
        <v>300</v>
      </c>
      <c r="H1252"/>
    </row>
    <row r="1253" spans="1:8">
      <c r="A1253"/>
      <c r="B1253"/>
      <c r="C1253" s="729">
        <v>510700</v>
      </c>
      <c r="D1253" s="780" t="s">
        <v>468</v>
      </c>
      <c r="E1253" s="837">
        <v>0</v>
      </c>
      <c r="F1253" s="837">
        <v>245.96</v>
      </c>
      <c r="G1253" s="1189">
        <v>0</v>
      </c>
      <c r="H1253"/>
    </row>
    <row r="1254" spans="1:8">
      <c r="A1254"/>
      <c r="B1254"/>
      <c r="C1254" s="729">
        <v>513000</v>
      </c>
      <c r="D1254" s="780" t="s">
        <v>469</v>
      </c>
      <c r="E1254" s="837">
        <v>71373</v>
      </c>
      <c r="F1254" s="837">
        <v>61496.139999999992</v>
      </c>
      <c r="G1254" s="1189">
        <v>222755</v>
      </c>
      <c r="H1254"/>
    </row>
    <row r="1255" spans="1:8">
      <c r="A1255"/>
      <c r="B1255"/>
      <c r="C1255" s="729">
        <v>513120</v>
      </c>
      <c r="D1255" s="780" t="s">
        <v>471</v>
      </c>
      <c r="E1255" s="837">
        <v>39909</v>
      </c>
      <c r="F1255" s="837">
        <v>35755.269999999997</v>
      </c>
      <c r="G1255" s="1189">
        <v>43991</v>
      </c>
      <c r="H1255"/>
    </row>
    <row r="1256" spans="1:8">
      <c r="A1256"/>
      <c r="B1256"/>
      <c r="C1256" s="729">
        <v>513140</v>
      </c>
      <c r="D1256" s="780" t="s">
        <v>472</v>
      </c>
      <c r="E1256" s="837">
        <v>9332</v>
      </c>
      <c r="F1256" s="837">
        <v>8362.09</v>
      </c>
      <c r="G1256" s="1189">
        <v>10289</v>
      </c>
      <c r="H1256"/>
    </row>
    <row r="1257" spans="1:8">
      <c r="A1257"/>
      <c r="B1257"/>
      <c r="C1257" s="729">
        <v>515040</v>
      </c>
      <c r="D1257" s="780" t="s">
        <v>473</v>
      </c>
      <c r="E1257" s="837">
        <v>109416</v>
      </c>
      <c r="F1257" s="837">
        <v>124313.73999999999</v>
      </c>
      <c r="G1257" s="1189">
        <v>131928</v>
      </c>
      <c r="H1257"/>
    </row>
    <row r="1258" spans="1:8">
      <c r="A1258"/>
      <c r="B1258"/>
      <c r="C1258" s="729">
        <v>515100</v>
      </c>
      <c r="D1258" s="780" t="s">
        <v>474</v>
      </c>
      <c r="E1258" s="837">
        <v>740</v>
      </c>
      <c r="F1258" s="837">
        <v>661.68000000000006</v>
      </c>
      <c r="G1258" s="1189">
        <v>737</v>
      </c>
      <c r="H1258"/>
    </row>
    <row r="1259" spans="1:8">
      <c r="A1259"/>
      <c r="B1259"/>
      <c r="C1259" s="729">
        <v>515120</v>
      </c>
      <c r="D1259" s="780" t="s">
        <v>475</v>
      </c>
      <c r="E1259" s="837">
        <v>2687</v>
      </c>
      <c r="F1259" s="837">
        <v>2518.62</v>
      </c>
      <c r="G1259" s="1189">
        <v>2960</v>
      </c>
      <c r="H1259"/>
    </row>
    <row r="1260" spans="1:8">
      <c r="A1260"/>
      <c r="B1260"/>
      <c r="C1260" s="729">
        <v>515160</v>
      </c>
      <c r="D1260" s="780" t="s">
        <v>476</v>
      </c>
      <c r="E1260" s="837">
        <v>191</v>
      </c>
      <c r="F1260" s="837">
        <v>162.28</v>
      </c>
      <c r="G1260" s="1189">
        <v>172</v>
      </c>
      <c r="H1260"/>
    </row>
    <row r="1261" spans="1:8">
      <c r="A1261"/>
      <c r="B1261"/>
      <c r="C1261" s="729">
        <v>515260</v>
      </c>
      <c r="D1261" s="780" t="s">
        <v>479</v>
      </c>
      <c r="E1261" s="837">
        <v>1777</v>
      </c>
      <c r="F1261" s="837">
        <v>1638.2099999999998</v>
      </c>
      <c r="G1261" s="1189">
        <v>1894</v>
      </c>
      <c r="H1261"/>
    </row>
    <row r="1262" spans="1:8">
      <c r="A1262"/>
      <c r="B1262"/>
      <c r="C1262" s="729">
        <v>517000</v>
      </c>
      <c r="D1262" s="780" t="s">
        <v>480</v>
      </c>
      <c r="E1262" s="837">
        <v>0</v>
      </c>
      <c r="F1262" s="837">
        <v>24470.720000000001</v>
      </c>
      <c r="G1262" s="1189">
        <v>0</v>
      </c>
      <c r="H1262"/>
    </row>
    <row r="1263" spans="1:8">
      <c r="A1263"/>
      <c r="B1263"/>
      <c r="C1263" s="729">
        <v>518010</v>
      </c>
      <c r="D1263" s="780" t="s">
        <v>481</v>
      </c>
      <c r="E1263" s="837">
        <v>1300</v>
      </c>
      <c r="F1263" s="837">
        <v>1234.8800000000001</v>
      </c>
      <c r="G1263" s="1189">
        <v>1300</v>
      </c>
      <c r="H1263"/>
    </row>
    <row r="1264" spans="1:8">
      <c r="A1264"/>
      <c r="B1264"/>
      <c r="C1264" s="729">
        <v>518140</v>
      </c>
      <c r="D1264" s="780" t="s">
        <v>484</v>
      </c>
      <c r="E1264" s="837">
        <v>210</v>
      </c>
      <c r="F1264" s="837">
        <v>174.64000000000001</v>
      </c>
      <c r="G1264" s="1189">
        <v>210</v>
      </c>
      <c r="H1264"/>
    </row>
    <row r="1265" spans="1:8">
      <c r="A1265"/>
      <c r="B1265"/>
      <c r="C1265" s="729" t="s">
        <v>7184</v>
      </c>
      <c r="D1265" s="780" t="s">
        <v>7006</v>
      </c>
      <c r="E1265" s="837">
        <v>0</v>
      </c>
      <c r="F1265" s="837">
        <v>0</v>
      </c>
      <c r="G1265" s="1189">
        <v>36532</v>
      </c>
      <c r="H1265"/>
    </row>
    <row r="1266" spans="1:8">
      <c r="A1266"/>
      <c r="B1266" s="527" t="s">
        <v>6625</v>
      </c>
      <c r="C1266" s="527"/>
      <c r="D1266" s="527"/>
      <c r="E1266" s="997">
        <v>967923</v>
      </c>
      <c r="F1266" s="997">
        <v>844508.61</v>
      </c>
      <c r="G1266" s="1189">
        <v>1249614</v>
      </c>
      <c r="H1266"/>
    </row>
    <row r="1267" spans="1:8">
      <c r="A1267"/>
      <c r="B1267" t="s">
        <v>6626</v>
      </c>
      <c r="C1267" s="729">
        <v>520115</v>
      </c>
      <c r="D1267" s="780" t="s">
        <v>49</v>
      </c>
      <c r="E1267" s="837">
        <v>4850</v>
      </c>
      <c r="F1267" s="837">
        <v>4657.8500000000004</v>
      </c>
      <c r="G1267" s="1189">
        <v>7050</v>
      </c>
      <c r="H1267"/>
    </row>
    <row r="1268" spans="1:8">
      <c r="A1268"/>
      <c r="B1268"/>
      <c r="C1268" s="729">
        <v>520230</v>
      </c>
      <c r="D1268" s="780" t="s">
        <v>50</v>
      </c>
      <c r="E1268" s="837">
        <v>7600</v>
      </c>
      <c r="F1268" s="837">
        <v>5203.66</v>
      </c>
      <c r="G1268" s="1189">
        <v>7000</v>
      </c>
      <c r="H1268"/>
    </row>
    <row r="1269" spans="1:8">
      <c r="A1269"/>
      <c r="B1269"/>
      <c r="C1269" s="729">
        <v>520320</v>
      </c>
      <c r="D1269" s="780" t="s">
        <v>51</v>
      </c>
      <c r="E1269" s="837">
        <v>550</v>
      </c>
      <c r="F1269" s="837">
        <v>657.76</v>
      </c>
      <c r="G1269" s="1189">
        <v>675</v>
      </c>
      <c r="H1269"/>
    </row>
    <row r="1270" spans="1:8">
      <c r="A1270"/>
      <c r="B1270"/>
      <c r="C1270" s="729">
        <v>520360</v>
      </c>
      <c r="D1270" s="780" t="s">
        <v>2917</v>
      </c>
      <c r="E1270" s="837">
        <v>18061</v>
      </c>
      <c r="F1270" s="837">
        <v>17651.07</v>
      </c>
      <c r="G1270" s="1189">
        <v>16764</v>
      </c>
      <c r="H1270"/>
    </row>
    <row r="1271" spans="1:8">
      <c r="A1271"/>
      <c r="B1271"/>
      <c r="C1271" s="729">
        <v>520800</v>
      </c>
      <c r="D1271" s="780" t="s">
        <v>54</v>
      </c>
      <c r="E1271" s="837">
        <v>0</v>
      </c>
      <c r="F1271" s="837">
        <v>379.52000000000004</v>
      </c>
      <c r="G1271" s="1189">
        <v>0</v>
      </c>
      <c r="H1271"/>
    </row>
    <row r="1272" spans="1:8">
      <c r="A1272"/>
      <c r="B1272"/>
      <c r="C1272" s="729">
        <v>520845</v>
      </c>
      <c r="D1272" s="780" t="s">
        <v>89</v>
      </c>
      <c r="E1272" s="837">
        <v>8500</v>
      </c>
      <c r="F1272" s="837">
        <v>14159.65</v>
      </c>
      <c r="G1272" s="1189">
        <v>8500</v>
      </c>
      <c r="H1272"/>
    </row>
    <row r="1273" spans="1:8">
      <c r="A1273"/>
      <c r="B1273"/>
      <c r="C1273" s="729">
        <v>520930</v>
      </c>
      <c r="D1273" s="780" t="s">
        <v>55</v>
      </c>
      <c r="E1273" s="837">
        <v>0</v>
      </c>
      <c r="F1273" s="837">
        <v>69031.88</v>
      </c>
      <c r="G1273" s="1189">
        <v>0</v>
      </c>
      <c r="H1273"/>
    </row>
    <row r="1274" spans="1:8">
      <c r="A1274"/>
      <c r="B1274"/>
      <c r="C1274" s="729">
        <v>520945</v>
      </c>
      <c r="D1274" s="780" t="s">
        <v>56</v>
      </c>
      <c r="E1274" s="837">
        <v>0</v>
      </c>
      <c r="F1274" s="837">
        <v>33252.400000000001</v>
      </c>
      <c r="G1274" s="1189">
        <v>0</v>
      </c>
      <c r="H1274"/>
    </row>
    <row r="1275" spans="1:8">
      <c r="A1275"/>
      <c r="B1275"/>
      <c r="C1275" s="729">
        <v>521380</v>
      </c>
      <c r="D1275" s="780" t="s">
        <v>57</v>
      </c>
      <c r="E1275" s="837">
        <v>0</v>
      </c>
      <c r="F1275" s="837">
        <v>403.03</v>
      </c>
      <c r="G1275" s="1189">
        <v>0</v>
      </c>
      <c r="H1275"/>
    </row>
    <row r="1276" spans="1:8">
      <c r="A1276"/>
      <c r="B1276"/>
      <c r="C1276" s="729">
        <v>521420</v>
      </c>
      <c r="D1276" s="780" t="s">
        <v>90</v>
      </c>
      <c r="E1276" s="837">
        <v>6000</v>
      </c>
      <c r="F1276" s="837">
        <v>8121.8799999999992</v>
      </c>
      <c r="G1276" s="1189">
        <v>6000</v>
      </c>
      <c r="H1276"/>
    </row>
    <row r="1277" spans="1:8">
      <c r="A1277"/>
      <c r="B1277"/>
      <c r="C1277" s="729">
        <v>521500</v>
      </c>
      <c r="D1277" s="780" t="s">
        <v>58</v>
      </c>
      <c r="E1277" s="837">
        <v>10000</v>
      </c>
      <c r="F1277" s="837">
        <v>11199.54</v>
      </c>
      <c r="G1277" s="1189">
        <v>10000</v>
      </c>
      <c r="H1277"/>
    </row>
    <row r="1278" spans="1:8">
      <c r="A1278"/>
      <c r="B1278"/>
      <c r="C1278" s="729">
        <v>521560</v>
      </c>
      <c r="D1278" s="780" t="s">
        <v>120</v>
      </c>
      <c r="E1278" s="837">
        <v>30120</v>
      </c>
      <c r="F1278" s="837">
        <v>0</v>
      </c>
      <c r="G1278" s="1189">
        <v>30120</v>
      </c>
      <c r="H1278"/>
    </row>
    <row r="1279" spans="1:8">
      <c r="A1279"/>
      <c r="B1279"/>
      <c r="C1279" s="729">
        <v>521580</v>
      </c>
      <c r="D1279" s="780" t="s">
        <v>6231</v>
      </c>
      <c r="E1279" s="837">
        <v>0</v>
      </c>
      <c r="F1279" s="837">
        <v>0</v>
      </c>
      <c r="G1279" s="1189">
        <v>0</v>
      </c>
      <c r="H1279"/>
    </row>
    <row r="1280" spans="1:8">
      <c r="A1280"/>
      <c r="B1280"/>
      <c r="C1280" s="729">
        <v>521720</v>
      </c>
      <c r="D1280" s="780" t="s">
        <v>121</v>
      </c>
      <c r="E1280" s="837">
        <v>0</v>
      </c>
      <c r="F1280" s="837">
        <v>1379.74</v>
      </c>
      <c r="G1280" s="1189">
        <v>0</v>
      </c>
      <c r="H1280"/>
    </row>
    <row r="1281" spans="1:8">
      <c r="A1281"/>
      <c r="B1281"/>
      <c r="C1281" s="729">
        <v>521760</v>
      </c>
      <c r="D1281" s="780" t="s">
        <v>92</v>
      </c>
      <c r="E1281" s="837">
        <v>0</v>
      </c>
      <c r="F1281" s="837">
        <v>2105.41</v>
      </c>
      <c r="G1281" s="1189">
        <v>0</v>
      </c>
      <c r="H1281"/>
    </row>
    <row r="1282" spans="1:8">
      <c r="A1282"/>
      <c r="B1282"/>
      <c r="C1282" s="729">
        <v>522310</v>
      </c>
      <c r="D1282" s="780" t="s">
        <v>60</v>
      </c>
      <c r="E1282" s="837">
        <v>5000</v>
      </c>
      <c r="F1282" s="837">
        <v>4025.6800000000003</v>
      </c>
      <c r="G1282" s="1189">
        <v>5000</v>
      </c>
      <c r="H1282"/>
    </row>
    <row r="1283" spans="1:8">
      <c r="A1283"/>
      <c r="B1283"/>
      <c r="C1283" s="729">
        <v>522320</v>
      </c>
      <c r="D1283" s="780" t="s">
        <v>93</v>
      </c>
      <c r="E1283" s="837">
        <v>31000</v>
      </c>
      <c r="F1283" s="837">
        <v>33088.25</v>
      </c>
      <c r="G1283" s="1189">
        <v>36000</v>
      </c>
      <c r="H1283"/>
    </row>
    <row r="1284" spans="1:8">
      <c r="A1284"/>
      <c r="B1284"/>
      <c r="C1284" s="729">
        <v>523100</v>
      </c>
      <c r="D1284" s="780" t="s">
        <v>61</v>
      </c>
      <c r="E1284" s="837">
        <v>500</v>
      </c>
      <c r="F1284" s="837">
        <v>350</v>
      </c>
      <c r="G1284" s="1189">
        <v>500</v>
      </c>
      <c r="H1284"/>
    </row>
    <row r="1285" spans="1:8">
      <c r="A1285"/>
      <c r="B1285"/>
      <c r="C1285" s="729">
        <v>523640</v>
      </c>
      <c r="D1285" s="780" t="s">
        <v>109</v>
      </c>
      <c r="E1285" s="837">
        <v>1000</v>
      </c>
      <c r="F1285" s="837">
        <v>0</v>
      </c>
      <c r="G1285" s="1189">
        <v>1000</v>
      </c>
      <c r="H1285"/>
    </row>
    <row r="1286" spans="1:8">
      <c r="A1286"/>
      <c r="B1286"/>
      <c r="C1286" s="729">
        <v>523680</v>
      </c>
      <c r="D1286" s="780" t="s">
        <v>65</v>
      </c>
      <c r="E1286" s="837">
        <v>0</v>
      </c>
      <c r="F1286" s="837">
        <v>2266.29</v>
      </c>
      <c r="G1286" s="1189">
        <v>0</v>
      </c>
      <c r="H1286"/>
    </row>
    <row r="1287" spans="1:8">
      <c r="A1287"/>
      <c r="B1287"/>
      <c r="C1287" s="729">
        <v>523700</v>
      </c>
      <c r="D1287" s="780" t="s">
        <v>66</v>
      </c>
      <c r="E1287" s="837">
        <v>2500</v>
      </c>
      <c r="F1287" s="837">
        <v>1637.9900000000002</v>
      </c>
      <c r="G1287" s="1189">
        <v>2500</v>
      </c>
      <c r="H1287"/>
    </row>
    <row r="1288" spans="1:8">
      <c r="A1288"/>
      <c r="B1288"/>
      <c r="C1288" s="729">
        <v>523800</v>
      </c>
      <c r="D1288" s="780" t="s">
        <v>67</v>
      </c>
      <c r="E1288" s="837">
        <v>0</v>
      </c>
      <c r="F1288" s="837">
        <v>82.41</v>
      </c>
      <c r="G1288" s="1189">
        <v>0</v>
      </c>
      <c r="H1288"/>
    </row>
    <row r="1289" spans="1:8">
      <c r="A1289"/>
      <c r="B1289"/>
      <c r="C1289" s="729">
        <v>523840</v>
      </c>
      <c r="D1289" s="780" t="s">
        <v>110</v>
      </c>
      <c r="E1289" s="837">
        <v>700</v>
      </c>
      <c r="F1289" s="837">
        <v>800</v>
      </c>
      <c r="G1289" s="1189">
        <v>700</v>
      </c>
      <c r="H1289"/>
    </row>
    <row r="1290" spans="1:8">
      <c r="A1290"/>
      <c r="B1290"/>
      <c r="C1290" s="729">
        <v>524790</v>
      </c>
      <c r="D1290" s="780" t="s">
        <v>7046</v>
      </c>
      <c r="E1290" s="837">
        <v>0</v>
      </c>
      <c r="F1290" s="837">
        <v>2215.2899999999995</v>
      </c>
      <c r="G1290" s="1189">
        <v>0</v>
      </c>
      <c r="H1290"/>
    </row>
    <row r="1291" spans="1:8">
      <c r="A1291"/>
      <c r="B1291"/>
      <c r="C1291" s="729">
        <v>525060</v>
      </c>
      <c r="D1291" s="780" t="s">
        <v>96</v>
      </c>
      <c r="E1291" s="837">
        <v>250</v>
      </c>
      <c r="F1291" s="837">
        <v>487.16</v>
      </c>
      <c r="G1291" s="1189">
        <v>250</v>
      </c>
      <c r="H1291"/>
    </row>
    <row r="1292" spans="1:8">
      <c r="A1292"/>
      <c r="B1292"/>
      <c r="C1292" s="729">
        <v>525840</v>
      </c>
      <c r="D1292" s="780" t="s">
        <v>2962</v>
      </c>
      <c r="E1292" s="837">
        <v>0</v>
      </c>
      <c r="F1292" s="837">
        <v>32078.410000000003</v>
      </c>
      <c r="G1292" s="1189">
        <v>0</v>
      </c>
      <c r="H1292"/>
    </row>
    <row r="1293" spans="1:8">
      <c r="A1293"/>
      <c r="B1293"/>
      <c r="C1293" s="729">
        <v>526940</v>
      </c>
      <c r="D1293" s="780" t="s">
        <v>71</v>
      </c>
      <c r="E1293" s="837">
        <v>2200</v>
      </c>
      <c r="F1293" s="837">
        <v>2604.5299999999997</v>
      </c>
      <c r="G1293" s="1189">
        <v>2200</v>
      </c>
      <c r="H1293"/>
    </row>
    <row r="1294" spans="1:8">
      <c r="A1294"/>
      <c r="B1294"/>
      <c r="C1294" s="729">
        <v>526960</v>
      </c>
      <c r="D1294" s="780" t="s">
        <v>97</v>
      </c>
      <c r="E1294" s="837">
        <v>0</v>
      </c>
      <c r="F1294" s="837">
        <v>520.04</v>
      </c>
      <c r="G1294" s="1189">
        <v>0</v>
      </c>
      <c r="H1294"/>
    </row>
    <row r="1295" spans="1:8">
      <c r="A1295"/>
      <c r="B1295"/>
      <c r="C1295" s="729">
        <v>527140</v>
      </c>
      <c r="D1295" s="780" t="s">
        <v>226</v>
      </c>
      <c r="E1295" s="837">
        <v>1500</v>
      </c>
      <c r="F1295" s="837">
        <v>0</v>
      </c>
      <c r="G1295" s="1189">
        <v>1500</v>
      </c>
      <c r="H1295"/>
    </row>
    <row r="1296" spans="1:8">
      <c r="A1296"/>
      <c r="B1296"/>
      <c r="C1296" s="729">
        <v>527680</v>
      </c>
      <c r="D1296" s="780" t="s">
        <v>74</v>
      </c>
      <c r="E1296" s="837">
        <v>6000</v>
      </c>
      <c r="F1296" s="837">
        <v>289.55</v>
      </c>
      <c r="G1296" s="1189">
        <v>6000</v>
      </c>
      <c r="H1296"/>
    </row>
    <row r="1297" spans="1:8">
      <c r="A1297"/>
      <c r="B1297"/>
      <c r="C1297" s="729">
        <v>527690</v>
      </c>
      <c r="D1297" s="780" t="s">
        <v>2571</v>
      </c>
      <c r="E1297" s="837">
        <v>36600</v>
      </c>
      <c r="F1297" s="837">
        <v>78384.329999999987</v>
      </c>
      <c r="G1297" s="1189">
        <v>64932</v>
      </c>
      <c r="H1297"/>
    </row>
    <row r="1298" spans="1:8">
      <c r="A1298"/>
      <c r="B1298"/>
      <c r="C1298" s="729">
        <v>527720</v>
      </c>
      <c r="D1298" s="780" t="s">
        <v>98</v>
      </c>
      <c r="E1298" s="837">
        <v>6883</v>
      </c>
      <c r="F1298" s="837">
        <v>3133.4199999999992</v>
      </c>
      <c r="G1298" s="1189">
        <v>2000</v>
      </c>
      <c r="H1298"/>
    </row>
    <row r="1299" spans="1:8">
      <c r="A1299"/>
      <c r="B1299"/>
      <c r="C1299" s="729">
        <v>527840</v>
      </c>
      <c r="D1299" s="780" t="s">
        <v>75</v>
      </c>
      <c r="E1299" s="837">
        <v>8600</v>
      </c>
      <c r="F1299" s="837">
        <v>5130.63</v>
      </c>
      <c r="G1299" s="1189">
        <v>0</v>
      </c>
      <c r="H1299"/>
    </row>
    <row r="1300" spans="1:8">
      <c r="A1300"/>
      <c r="B1300"/>
      <c r="C1300" s="729">
        <v>527940</v>
      </c>
      <c r="D1300" s="780" t="s">
        <v>125</v>
      </c>
      <c r="E1300" s="837">
        <v>13000</v>
      </c>
      <c r="F1300" s="837">
        <v>901</v>
      </c>
      <c r="G1300" s="1189">
        <v>13000</v>
      </c>
      <c r="H1300"/>
    </row>
    <row r="1301" spans="1:8">
      <c r="A1301"/>
      <c r="B1301"/>
      <c r="C1301" s="729">
        <v>528140</v>
      </c>
      <c r="D1301" s="780" t="s">
        <v>76</v>
      </c>
      <c r="E1301" s="837">
        <v>0</v>
      </c>
      <c r="F1301" s="837">
        <v>63</v>
      </c>
      <c r="G1301" s="1189">
        <v>0</v>
      </c>
      <c r="H1301"/>
    </row>
    <row r="1302" spans="1:8">
      <c r="A1302"/>
      <c r="B1302"/>
      <c r="C1302" s="729">
        <v>528260</v>
      </c>
      <c r="D1302" s="780" t="s">
        <v>227</v>
      </c>
      <c r="E1302" s="837">
        <v>10000</v>
      </c>
      <c r="F1302" s="837">
        <v>3629.2299999999996</v>
      </c>
      <c r="G1302" s="1189">
        <v>10000</v>
      </c>
      <c r="H1302"/>
    </row>
    <row r="1303" spans="1:8">
      <c r="A1303"/>
      <c r="B1303"/>
      <c r="C1303" s="729">
        <v>528900</v>
      </c>
      <c r="D1303" s="780" t="s">
        <v>77</v>
      </c>
      <c r="E1303" s="837">
        <v>0</v>
      </c>
      <c r="F1303" s="837">
        <v>461.6</v>
      </c>
      <c r="G1303" s="1189">
        <v>0</v>
      </c>
      <c r="H1303"/>
    </row>
    <row r="1304" spans="1:8">
      <c r="A1304"/>
      <c r="B1304"/>
      <c r="C1304" s="729">
        <v>528920</v>
      </c>
      <c r="D1304" s="780" t="s">
        <v>78</v>
      </c>
      <c r="E1304" s="837">
        <v>292828</v>
      </c>
      <c r="F1304" s="837">
        <v>72684.669999999984</v>
      </c>
      <c r="G1304" s="1189">
        <v>165400</v>
      </c>
      <c r="H1304"/>
    </row>
    <row r="1305" spans="1:8">
      <c r="A1305"/>
      <c r="B1305"/>
      <c r="C1305" s="729">
        <v>528960</v>
      </c>
      <c r="D1305" s="780" t="s">
        <v>79</v>
      </c>
      <c r="E1305" s="837">
        <v>0</v>
      </c>
      <c r="F1305" s="837">
        <v>2896.12</v>
      </c>
      <c r="G1305" s="1189">
        <v>0</v>
      </c>
      <c r="H1305"/>
    </row>
    <row r="1306" spans="1:8">
      <c r="A1306"/>
      <c r="B1306"/>
      <c r="C1306" s="729">
        <v>528980</v>
      </c>
      <c r="D1306" s="780" t="s">
        <v>80</v>
      </c>
      <c r="E1306" s="837">
        <v>0</v>
      </c>
      <c r="F1306" s="837">
        <v>665.66</v>
      </c>
      <c r="G1306" s="1189">
        <v>0</v>
      </c>
      <c r="H1306"/>
    </row>
    <row r="1307" spans="1:8">
      <c r="A1307"/>
      <c r="B1307"/>
      <c r="C1307" s="729">
        <v>529010</v>
      </c>
      <c r="D1307" s="780" t="s">
        <v>6424</v>
      </c>
      <c r="E1307" s="837">
        <v>0</v>
      </c>
      <c r="F1307" s="837">
        <v>0</v>
      </c>
      <c r="G1307" s="1189">
        <v>0</v>
      </c>
      <c r="H1307"/>
    </row>
    <row r="1308" spans="1:8">
      <c r="A1308"/>
      <c r="B1308"/>
      <c r="C1308" s="729">
        <v>529040</v>
      </c>
      <c r="D1308" s="780" t="s">
        <v>82</v>
      </c>
      <c r="E1308" s="837">
        <v>0</v>
      </c>
      <c r="F1308" s="837">
        <v>0</v>
      </c>
      <c r="G1308" s="1189">
        <v>0</v>
      </c>
      <c r="H1308"/>
    </row>
    <row r="1309" spans="1:8">
      <c r="A1309"/>
      <c r="B1309"/>
      <c r="C1309" s="729">
        <v>529080</v>
      </c>
      <c r="D1309" s="780" t="s">
        <v>1783</v>
      </c>
      <c r="E1309" s="837">
        <v>0</v>
      </c>
      <c r="F1309" s="837">
        <v>226.76999999999998</v>
      </c>
      <c r="G1309" s="1189">
        <v>0</v>
      </c>
      <c r="H1309"/>
    </row>
    <row r="1310" spans="1:8">
      <c r="A1310"/>
      <c r="B1310"/>
      <c r="C1310" s="729">
        <v>529550</v>
      </c>
      <c r="D1310" s="780" t="s">
        <v>103</v>
      </c>
      <c r="E1310" s="837">
        <v>0</v>
      </c>
      <c r="F1310" s="837">
        <v>0</v>
      </c>
      <c r="G1310" s="1189">
        <v>0</v>
      </c>
      <c r="H1310"/>
    </row>
    <row r="1311" spans="1:8">
      <c r="A1311"/>
      <c r="B1311"/>
      <c r="C1311" s="729" t="s">
        <v>7185</v>
      </c>
      <c r="D1311" s="780" t="s">
        <v>7006</v>
      </c>
      <c r="E1311" s="837">
        <v>0</v>
      </c>
      <c r="F1311" s="837">
        <v>0</v>
      </c>
      <c r="G1311" s="1189">
        <v>253335</v>
      </c>
      <c r="H1311"/>
    </row>
    <row r="1312" spans="1:8">
      <c r="A1312"/>
      <c r="B1312"/>
      <c r="C1312" s="729" t="s">
        <v>7156</v>
      </c>
      <c r="D1312" s="780" t="s">
        <v>7006</v>
      </c>
      <c r="E1312" s="837">
        <v>0</v>
      </c>
      <c r="F1312" s="837">
        <v>0</v>
      </c>
      <c r="G1312" s="1189">
        <v>8600</v>
      </c>
      <c r="H1312"/>
    </row>
    <row r="1313" spans="1:8">
      <c r="A1313"/>
      <c r="B1313" s="527" t="s">
        <v>6627</v>
      </c>
      <c r="C1313" s="527"/>
      <c r="D1313" s="527"/>
      <c r="E1313" s="997">
        <v>504242</v>
      </c>
      <c r="F1313" s="997">
        <v>416825.41999999993</v>
      </c>
      <c r="G1313" s="1189">
        <v>659026</v>
      </c>
      <c r="H1313"/>
    </row>
    <row r="1314" spans="1:8">
      <c r="A1314"/>
      <c r="B1314" t="s">
        <v>6628</v>
      </c>
      <c r="C1314" s="729">
        <v>536760</v>
      </c>
      <c r="D1314" s="780" t="s">
        <v>2872</v>
      </c>
      <c r="E1314" s="837">
        <v>1119</v>
      </c>
      <c r="F1314" s="837">
        <v>1494.4199999999998</v>
      </c>
      <c r="G1314" s="1189">
        <v>0</v>
      </c>
      <c r="H1314"/>
    </row>
    <row r="1315" spans="1:8">
      <c r="A1315"/>
      <c r="B1315"/>
      <c r="C1315" s="729">
        <v>536761</v>
      </c>
      <c r="D1315" s="780" t="s">
        <v>6868</v>
      </c>
      <c r="E1315" s="837">
        <v>0</v>
      </c>
      <c r="F1315" s="837">
        <v>0</v>
      </c>
      <c r="G1315" s="1189">
        <v>1074</v>
      </c>
      <c r="H1315"/>
    </row>
    <row r="1316" spans="1:8">
      <c r="A1316"/>
      <c r="B1316"/>
      <c r="C1316" s="729">
        <v>536910</v>
      </c>
      <c r="D1316" s="780" t="s">
        <v>126</v>
      </c>
      <c r="E1316" s="837">
        <v>2000</v>
      </c>
      <c r="F1316" s="837">
        <v>3569.6</v>
      </c>
      <c r="G1316" s="1189">
        <v>2000</v>
      </c>
      <c r="H1316"/>
    </row>
    <row r="1317" spans="1:8">
      <c r="A1317"/>
      <c r="B1317"/>
      <c r="C1317" s="729">
        <v>537080</v>
      </c>
      <c r="D1317" s="780" t="s">
        <v>84</v>
      </c>
      <c r="E1317" s="837">
        <v>5435</v>
      </c>
      <c r="F1317" s="837">
        <v>0</v>
      </c>
      <c r="G1317" s="1189">
        <v>11067</v>
      </c>
      <c r="H1317"/>
    </row>
    <row r="1318" spans="1:8">
      <c r="A1318"/>
      <c r="B1318"/>
      <c r="C1318" s="729">
        <v>537090</v>
      </c>
      <c r="D1318" s="780" t="s">
        <v>85</v>
      </c>
      <c r="E1318" s="837">
        <v>0</v>
      </c>
      <c r="F1318" s="837">
        <v>7136.12</v>
      </c>
      <c r="G1318" s="1189">
        <v>0</v>
      </c>
      <c r="H1318"/>
    </row>
    <row r="1319" spans="1:8">
      <c r="A1319"/>
      <c r="B1319" s="527" t="s">
        <v>6629</v>
      </c>
      <c r="C1319" s="527"/>
      <c r="D1319" s="527"/>
      <c r="E1319" s="997">
        <v>8554</v>
      </c>
      <c r="F1319" s="997">
        <v>12200.14</v>
      </c>
      <c r="G1319" s="1189">
        <v>14141</v>
      </c>
      <c r="H1319"/>
    </row>
    <row r="1320" spans="1:8">
      <c r="A1320"/>
      <c r="B1320" t="s">
        <v>460</v>
      </c>
      <c r="C1320" s="729">
        <v>546160</v>
      </c>
      <c r="D1320" s="780" t="s">
        <v>2139</v>
      </c>
      <c r="E1320" s="837">
        <v>0</v>
      </c>
      <c r="F1320" s="837">
        <v>0</v>
      </c>
      <c r="G1320" s="1189">
        <v>0</v>
      </c>
      <c r="H1320"/>
    </row>
    <row r="1321" spans="1:8">
      <c r="A1321"/>
      <c r="B1321" s="527" t="s">
        <v>6630</v>
      </c>
      <c r="C1321" s="527"/>
      <c r="D1321" s="527"/>
      <c r="E1321" s="997">
        <v>0</v>
      </c>
      <c r="F1321" s="997">
        <v>0</v>
      </c>
      <c r="G1321" s="1189">
        <v>0</v>
      </c>
      <c r="H1321"/>
    </row>
    <row r="1322" spans="1:8">
      <c r="A1322" s="777" t="s">
        <v>6574</v>
      </c>
      <c r="B1322" s="777"/>
      <c r="C1322" s="777"/>
      <c r="D1322" s="777"/>
      <c r="E1322" s="838">
        <v>1480719</v>
      </c>
      <c r="F1322" s="838">
        <v>1273534.1700000002</v>
      </c>
      <c r="G1322" s="1188">
        <v>1922781</v>
      </c>
      <c r="H1322"/>
    </row>
    <row r="1323" spans="1:8">
      <c r="A1323" t="s">
        <v>442</v>
      </c>
      <c r="B1323" t="s">
        <v>48</v>
      </c>
      <c r="C1323" s="729">
        <v>510040</v>
      </c>
      <c r="D1323" s="780" t="s">
        <v>461</v>
      </c>
      <c r="E1323" s="837">
        <v>196347</v>
      </c>
      <c r="F1323" s="837">
        <v>138003.90000000002</v>
      </c>
      <c r="G1323" s="1189">
        <v>243984</v>
      </c>
      <c r="H1323"/>
    </row>
    <row r="1324" spans="1:8">
      <c r="A1324"/>
      <c r="B1324"/>
      <c r="C1324" s="729">
        <v>510200</v>
      </c>
      <c r="D1324" s="780" t="s">
        <v>462</v>
      </c>
      <c r="E1324" s="837">
        <v>0</v>
      </c>
      <c r="F1324" s="837">
        <v>4619.66</v>
      </c>
      <c r="G1324" s="1189">
        <v>0</v>
      </c>
      <c r="H1324"/>
    </row>
    <row r="1325" spans="1:8">
      <c r="A1325"/>
      <c r="B1325"/>
      <c r="C1325" s="729">
        <v>510280</v>
      </c>
      <c r="D1325" s="780" t="s">
        <v>7161</v>
      </c>
      <c r="E1325" s="837">
        <v>0</v>
      </c>
      <c r="F1325" s="837">
        <v>49.5</v>
      </c>
      <c r="G1325" s="1189">
        <v>0</v>
      </c>
      <c r="H1325"/>
    </row>
    <row r="1326" spans="1:8">
      <c r="A1326"/>
      <c r="B1326"/>
      <c r="C1326" s="729">
        <v>510320</v>
      </c>
      <c r="D1326" s="780" t="s">
        <v>463</v>
      </c>
      <c r="E1326" s="837">
        <v>22000</v>
      </c>
      <c r="F1326" s="837">
        <v>7097.77</v>
      </c>
      <c r="G1326" s="1189">
        <v>22000</v>
      </c>
      <c r="H1326"/>
    </row>
    <row r="1327" spans="1:8">
      <c r="A1327"/>
      <c r="B1327"/>
      <c r="C1327" s="729">
        <v>510420</v>
      </c>
      <c r="D1327" s="780" t="s">
        <v>464</v>
      </c>
      <c r="E1327" s="837">
        <v>0</v>
      </c>
      <c r="F1327" s="837">
        <v>2888.8999999999996</v>
      </c>
      <c r="G1327" s="1189">
        <v>0</v>
      </c>
      <c r="H1327"/>
    </row>
    <row r="1328" spans="1:8">
      <c r="A1328"/>
      <c r="B1328"/>
      <c r="C1328" s="729">
        <v>510520</v>
      </c>
      <c r="D1328" s="780" t="s">
        <v>466</v>
      </c>
      <c r="E1328" s="837">
        <v>0</v>
      </c>
      <c r="F1328" s="837">
        <v>125</v>
      </c>
      <c r="G1328" s="1189">
        <v>0</v>
      </c>
      <c r="H1328"/>
    </row>
    <row r="1329" spans="1:8">
      <c r="A1329"/>
      <c r="B1329"/>
      <c r="C1329" s="729">
        <v>510620</v>
      </c>
      <c r="D1329" s="780" t="s">
        <v>467</v>
      </c>
      <c r="E1329" s="837">
        <v>0</v>
      </c>
      <c r="F1329" s="837">
        <v>144.29</v>
      </c>
      <c r="G1329" s="1189">
        <v>0</v>
      </c>
      <c r="H1329"/>
    </row>
    <row r="1330" spans="1:8">
      <c r="A1330"/>
      <c r="B1330"/>
      <c r="C1330" s="729">
        <v>510700</v>
      </c>
      <c r="D1330" s="780" t="s">
        <v>468</v>
      </c>
      <c r="E1330" s="837">
        <v>0</v>
      </c>
      <c r="F1330" s="837">
        <v>424.27</v>
      </c>
      <c r="G1330" s="1189">
        <v>0</v>
      </c>
      <c r="H1330"/>
    </row>
    <row r="1331" spans="1:8">
      <c r="A1331"/>
      <c r="B1331"/>
      <c r="C1331" s="729">
        <v>513000</v>
      </c>
      <c r="D1331" s="780" t="s">
        <v>469</v>
      </c>
      <c r="E1331" s="837">
        <v>15708</v>
      </c>
      <c r="F1331" s="837">
        <v>14434.69</v>
      </c>
      <c r="G1331" s="1189">
        <v>62674</v>
      </c>
      <c r="H1331"/>
    </row>
    <row r="1332" spans="1:8">
      <c r="A1332"/>
      <c r="B1332"/>
      <c r="C1332" s="729">
        <v>513020</v>
      </c>
      <c r="D1332" s="780" t="s">
        <v>470</v>
      </c>
      <c r="E1332" s="837">
        <v>0</v>
      </c>
      <c r="F1332" s="837">
        <v>60.47</v>
      </c>
      <c r="G1332" s="1189">
        <v>0</v>
      </c>
      <c r="H1332"/>
    </row>
    <row r="1333" spans="1:8">
      <c r="A1333"/>
      <c r="B1333"/>
      <c r="C1333" s="729">
        <v>513120</v>
      </c>
      <c r="D1333" s="780" t="s">
        <v>471</v>
      </c>
      <c r="E1333" s="837">
        <v>12174</v>
      </c>
      <c r="F1333" s="837">
        <v>8710.9399999999987</v>
      </c>
      <c r="G1333" s="1189">
        <v>15127</v>
      </c>
      <c r="H1333"/>
    </row>
    <row r="1334" spans="1:8">
      <c r="A1334"/>
      <c r="B1334"/>
      <c r="C1334" s="729">
        <v>513140</v>
      </c>
      <c r="D1334" s="780" t="s">
        <v>472</v>
      </c>
      <c r="E1334" s="837">
        <v>2847</v>
      </c>
      <c r="F1334" s="837">
        <v>2053.0099999999998</v>
      </c>
      <c r="G1334" s="1189">
        <v>3538</v>
      </c>
      <c r="H1334"/>
    </row>
    <row r="1335" spans="1:8">
      <c r="A1335"/>
      <c r="B1335"/>
      <c r="C1335" s="729">
        <v>515040</v>
      </c>
      <c r="D1335" s="780" t="s">
        <v>473</v>
      </c>
      <c r="E1335" s="837">
        <v>40353</v>
      </c>
      <c r="F1335" s="837">
        <v>43355.81</v>
      </c>
      <c r="G1335" s="1189">
        <v>54749</v>
      </c>
      <c r="H1335"/>
    </row>
    <row r="1336" spans="1:8">
      <c r="A1336"/>
      <c r="B1336"/>
      <c r="C1336" s="729">
        <v>515100</v>
      </c>
      <c r="D1336" s="780" t="s">
        <v>474</v>
      </c>
      <c r="E1336" s="837">
        <v>225</v>
      </c>
      <c r="F1336" s="837">
        <v>167.44000000000003</v>
      </c>
      <c r="G1336" s="1189">
        <v>252</v>
      </c>
      <c r="H1336"/>
    </row>
    <row r="1337" spans="1:8">
      <c r="A1337"/>
      <c r="B1337"/>
      <c r="C1337" s="729">
        <v>515120</v>
      </c>
      <c r="D1337" s="780" t="s">
        <v>475</v>
      </c>
      <c r="E1337" s="837">
        <v>1038</v>
      </c>
      <c r="F1337" s="837">
        <v>909.52999999999986</v>
      </c>
      <c r="G1337" s="1189">
        <v>1378</v>
      </c>
      <c r="H1337"/>
    </row>
    <row r="1338" spans="1:8">
      <c r="A1338"/>
      <c r="B1338"/>
      <c r="C1338" s="729">
        <v>515160</v>
      </c>
      <c r="D1338" s="780" t="s">
        <v>476</v>
      </c>
      <c r="E1338" s="837">
        <v>143</v>
      </c>
      <c r="F1338" s="837">
        <v>124.39999999999999</v>
      </c>
      <c r="G1338" s="1189">
        <v>172</v>
      </c>
      <c r="H1338"/>
    </row>
    <row r="1339" spans="1:8">
      <c r="A1339"/>
      <c r="B1339"/>
      <c r="C1339" s="729">
        <v>515260</v>
      </c>
      <c r="D1339" s="780" t="s">
        <v>479</v>
      </c>
      <c r="E1339" s="837">
        <v>589</v>
      </c>
      <c r="F1339" s="837">
        <v>457.26</v>
      </c>
      <c r="G1339" s="1189">
        <v>652</v>
      </c>
      <c r="H1339"/>
    </row>
    <row r="1340" spans="1:8">
      <c r="A1340"/>
      <c r="B1340"/>
      <c r="C1340" s="729">
        <v>517000</v>
      </c>
      <c r="D1340" s="780" t="s">
        <v>480</v>
      </c>
      <c r="E1340" s="837">
        <v>0</v>
      </c>
      <c r="F1340" s="837">
        <v>8156.91</v>
      </c>
      <c r="G1340" s="1189">
        <v>0</v>
      </c>
      <c r="H1340"/>
    </row>
    <row r="1341" spans="1:8">
      <c r="A1341"/>
      <c r="B1341"/>
      <c r="C1341" s="729">
        <v>518010</v>
      </c>
      <c r="D1341" s="780" t="s">
        <v>481</v>
      </c>
      <c r="E1341" s="837">
        <v>975</v>
      </c>
      <c r="F1341" s="837">
        <v>950.37</v>
      </c>
      <c r="G1341" s="1189">
        <v>1300</v>
      </c>
      <c r="H1341"/>
    </row>
    <row r="1342" spans="1:8">
      <c r="A1342"/>
      <c r="B1342"/>
      <c r="C1342" s="729">
        <v>518020</v>
      </c>
      <c r="D1342" s="780" t="s">
        <v>482</v>
      </c>
      <c r="E1342" s="837">
        <v>0</v>
      </c>
      <c r="F1342" s="837">
        <v>0</v>
      </c>
      <c r="G1342" s="1189">
        <v>0</v>
      </c>
      <c r="H1342"/>
    </row>
    <row r="1343" spans="1:8">
      <c r="A1343"/>
      <c r="B1343"/>
      <c r="C1343" s="729">
        <v>518140</v>
      </c>
      <c r="D1343" s="780" t="s">
        <v>484</v>
      </c>
      <c r="E1343" s="837">
        <v>52</v>
      </c>
      <c r="F1343" s="837">
        <v>32.17</v>
      </c>
      <c r="G1343" s="1189">
        <v>56</v>
      </c>
      <c r="H1343"/>
    </row>
    <row r="1344" spans="1:8">
      <c r="A1344"/>
      <c r="B1344" s="527" t="s">
        <v>6625</v>
      </c>
      <c r="C1344" s="527"/>
      <c r="D1344" s="527"/>
      <c r="E1344" s="997">
        <v>292451</v>
      </c>
      <c r="F1344" s="997">
        <v>232766.29000000004</v>
      </c>
      <c r="G1344" s="1189">
        <v>405882</v>
      </c>
      <c r="H1344"/>
    </row>
    <row r="1345" spans="1:8">
      <c r="A1345"/>
      <c r="B1345" t="s">
        <v>6626</v>
      </c>
      <c r="C1345" s="729">
        <v>520010</v>
      </c>
      <c r="D1345" s="780" t="s">
        <v>119</v>
      </c>
      <c r="E1345" s="837">
        <v>2000</v>
      </c>
      <c r="F1345" s="837">
        <v>0</v>
      </c>
      <c r="G1345" s="1189">
        <v>2000</v>
      </c>
      <c r="H1345"/>
    </row>
    <row r="1346" spans="1:8">
      <c r="A1346"/>
      <c r="B1346"/>
      <c r="C1346" s="729">
        <v>520115</v>
      </c>
      <c r="D1346" s="780" t="s">
        <v>49</v>
      </c>
      <c r="E1346" s="837">
        <v>1050</v>
      </c>
      <c r="F1346" s="837">
        <v>746.8</v>
      </c>
      <c r="G1346" s="1189">
        <v>1050</v>
      </c>
      <c r="H1346"/>
    </row>
    <row r="1347" spans="1:8">
      <c r="A1347"/>
      <c r="B1347"/>
      <c r="C1347" s="729">
        <v>520230</v>
      </c>
      <c r="D1347" s="780" t="s">
        <v>50</v>
      </c>
      <c r="E1347" s="837">
        <v>3200</v>
      </c>
      <c r="F1347" s="837">
        <v>1807.13</v>
      </c>
      <c r="G1347" s="1189">
        <v>2000</v>
      </c>
      <c r="H1347"/>
    </row>
    <row r="1348" spans="1:8">
      <c r="A1348"/>
      <c r="B1348"/>
      <c r="C1348" s="729">
        <v>520320</v>
      </c>
      <c r="D1348" s="780" t="s">
        <v>51</v>
      </c>
      <c r="E1348" s="837">
        <v>650</v>
      </c>
      <c r="F1348" s="837">
        <v>731.1400000000001</v>
      </c>
      <c r="G1348" s="1189">
        <v>750</v>
      </c>
      <c r="H1348"/>
    </row>
    <row r="1349" spans="1:8">
      <c r="A1349"/>
      <c r="B1349"/>
      <c r="C1349" s="729">
        <v>520360</v>
      </c>
      <c r="D1349" s="780" t="s">
        <v>2917</v>
      </c>
      <c r="E1349" s="837">
        <v>6567</v>
      </c>
      <c r="F1349" s="837">
        <v>4583.7799999999988</v>
      </c>
      <c r="G1349" s="1189">
        <v>4573</v>
      </c>
      <c r="H1349"/>
    </row>
    <row r="1350" spans="1:8">
      <c r="A1350"/>
      <c r="B1350"/>
      <c r="C1350" s="729">
        <v>520800</v>
      </c>
      <c r="D1350" s="780" t="s">
        <v>54</v>
      </c>
      <c r="E1350" s="837">
        <v>0</v>
      </c>
      <c r="F1350" s="837">
        <v>100.01</v>
      </c>
      <c r="G1350" s="1189">
        <v>0</v>
      </c>
      <c r="H1350"/>
    </row>
    <row r="1351" spans="1:8">
      <c r="A1351"/>
      <c r="B1351"/>
      <c r="C1351" s="729">
        <v>520845</v>
      </c>
      <c r="D1351" s="780" t="s">
        <v>89</v>
      </c>
      <c r="E1351" s="837">
        <v>1000</v>
      </c>
      <c r="F1351" s="837">
        <v>0</v>
      </c>
      <c r="G1351" s="1189">
        <v>1000</v>
      </c>
      <c r="H1351"/>
    </row>
    <row r="1352" spans="1:8">
      <c r="A1352"/>
      <c r="B1352"/>
      <c r="C1352" s="729">
        <v>520930</v>
      </c>
      <c r="D1352" s="780" t="s">
        <v>55</v>
      </c>
      <c r="E1352" s="837">
        <v>0</v>
      </c>
      <c r="F1352" s="837">
        <v>23010.639999999999</v>
      </c>
      <c r="G1352" s="1189">
        <v>0</v>
      </c>
      <c r="H1352"/>
    </row>
    <row r="1353" spans="1:8">
      <c r="A1353"/>
      <c r="B1353"/>
      <c r="C1353" s="729">
        <v>520945</v>
      </c>
      <c r="D1353" s="780" t="s">
        <v>56</v>
      </c>
      <c r="E1353" s="837">
        <v>0</v>
      </c>
      <c r="F1353" s="837">
        <v>11084.130000000001</v>
      </c>
      <c r="G1353" s="1189">
        <v>0</v>
      </c>
      <c r="H1353"/>
    </row>
    <row r="1354" spans="1:8">
      <c r="A1354"/>
      <c r="B1354"/>
      <c r="C1354" s="729">
        <v>521420</v>
      </c>
      <c r="D1354" s="780" t="s">
        <v>90</v>
      </c>
      <c r="E1354" s="837">
        <v>18000</v>
      </c>
      <c r="F1354" s="837">
        <v>7052.7300000000005</v>
      </c>
      <c r="G1354" s="1189">
        <v>10000</v>
      </c>
      <c r="H1354"/>
    </row>
    <row r="1355" spans="1:8">
      <c r="A1355"/>
      <c r="B1355"/>
      <c r="C1355" s="729">
        <v>521500</v>
      </c>
      <c r="D1355" s="780" t="s">
        <v>58</v>
      </c>
      <c r="E1355" s="837">
        <v>0</v>
      </c>
      <c r="F1355" s="837">
        <v>1133.78</v>
      </c>
      <c r="G1355" s="1189">
        <v>0</v>
      </c>
      <c r="H1355"/>
    </row>
    <row r="1356" spans="1:8">
      <c r="A1356"/>
      <c r="B1356"/>
      <c r="C1356" s="729">
        <v>521720</v>
      </c>
      <c r="D1356" s="780" t="s">
        <v>121</v>
      </c>
      <c r="E1356" s="837">
        <v>3000</v>
      </c>
      <c r="F1356" s="837">
        <v>112.39</v>
      </c>
      <c r="G1356" s="1189">
        <v>3000</v>
      </c>
      <c r="H1356"/>
    </row>
    <row r="1357" spans="1:8">
      <c r="A1357"/>
      <c r="B1357"/>
      <c r="C1357" s="729">
        <v>522310</v>
      </c>
      <c r="D1357" s="780" t="s">
        <v>60</v>
      </c>
      <c r="E1357" s="837">
        <v>2000</v>
      </c>
      <c r="F1357" s="837">
        <v>0</v>
      </c>
      <c r="G1357" s="1189">
        <v>2000</v>
      </c>
      <c r="H1357"/>
    </row>
    <row r="1358" spans="1:8">
      <c r="A1358"/>
      <c r="B1358"/>
      <c r="C1358" s="729">
        <v>522320</v>
      </c>
      <c r="D1358" s="780" t="s">
        <v>93</v>
      </c>
      <c r="E1358" s="837">
        <v>40000</v>
      </c>
      <c r="F1358" s="837">
        <v>870.62</v>
      </c>
      <c r="G1358" s="1189">
        <v>20000</v>
      </c>
      <c r="H1358"/>
    </row>
    <row r="1359" spans="1:8">
      <c r="A1359"/>
      <c r="B1359"/>
      <c r="C1359" s="729">
        <v>523100</v>
      </c>
      <c r="D1359" s="780" t="s">
        <v>61</v>
      </c>
      <c r="E1359" s="837">
        <v>500</v>
      </c>
      <c r="F1359" s="837">
        <v>0</v>
      </c>
      <c r="G1359" s="1189">
        <v>500</v>
      </c>
      <c r="H1359"/>
    </row>
    <row r="1360" spans="1:8">
      <c r="A1360"/>
      <c r="B1360"/>
      <c r="C1360" s="729">
        <v>523220</v>
      </c>
      <c r="D1360" s="780" t="s">
        <v>108</v>
      </c>
      <c r="E1360" s="837">
        <v>500</v>
      </c>
      <c r="F1360" s="837">
        <v>179.52</v>
      </c>
      <c r="G1360" s="1189">
        <v>500</v>
      </c>
      <c r="H1360"/>
    </row>
    <row r="1361" spans="1:8">
      <c r="A1361"/>
      <c r="B1361"/>
      <c r="C1361" s="729">
        <v>523340</v>
      </c>
      <c r="D1361" s="780" t="s">
        <v>6127</v>
      </c>
      <c r="E1361" s="837">
        <v>0</v>
      </c>
      <c r="F1361" s="837">
        <v>29.09</v>
      </c>
      <c r="G1361" s="1189">
        <v>0</v>
      </c>
      <c r="H1361"/>
    </row>
    <row r="1362" spans="1:8">
      <c r="A1362"/>
      <c r="B1362"/>
      <c r="C1362" s="729">
        <v>523640</v>
      </c>
      <c r="D1362" s="780" t="s">
        <v>109</v>
      </c>
      <c r="E1362" s="837">
        <v>1950</v>
      </c>
      <c r="F1362" s="837">
        <v>1845.8600000000001</v>
      </c>
      <c r="G1362" s="1189">
        <v>1950</v>
      </c>
      <c r="H1362"/>
    </row>
    <row r="1363" spans="1:8">
      <c r="A1363"/>
      <c r="B1363"/>
      <c r="C1363" s="729">
        <v>523680</v>
      </c>
      <c r="D1363" s="780" t="s">
        <v>65</v>
      </c>
      <c r="E1363" s="837">
        <v>450</v>
      </c>
      <c r="F1363" s="837">
        <v>0</v>
      </c>
      <c r="G1363" s="1189">
        <v>450</v>
      </c>
      <c r="H1363"/>
    </row>
    <row r="1364" spans="1:8">
      <c r="A1364"/>
      <c r="B1364"/>
      <c r="C1364" s="729">
        <v>523700</v>
      </c>
      <c r="D1364" s="780" t="s">
        <v>66</v>
      </c>
      <c r="E1364" s="837">
        <v>1000</v>
      </c>
      <c r="F1364" s="837">
        <v>10.86</v>
      </c>
      <c r="G1364" s="1189">
        <v>1000</v>
      </c>
      <c r="H1364"/>
    </row>
    <row r="1365" spans="1:8">
      <c r="A1365"/>
      <c r="B1365"/>
      <c r="C1365" s="729">
        <v>523800</v>
      </c>
      <c r="D1365" s="780" t="s">
        <v>67</v>
      </c>
      <c r="E1365" s="837">
        <v>0</v>
      </c>
      <c r="F1365" s="837">
        <v>201.32</v>
      </c>
      <c r="G1365" s="1189">
        <v>0</v>
      </c>
      <c r="H1365"/>
    </row>
    <row r="1366" spans="1:8">
      <c r="A1366"/>
      <c r="B1366"/>
      <c r="C1366" s="729">
        <v>524660</v>
      </c>
      <c r="D1366" s="780" t="s">
        <v>343</v>
      </c>
      <c r="E1366" s="837">
        <v>500</v>
      </c>
      <c r="F1366" s="837">
        <v>0</v>
      </c>
      <c r="G1366" s="1189">
        <v>500</v>
      </c>
      <c r="H1366"/>
    </row>
    <row r="1367" spans="1:8">
      <c r="A1367"/>
      <c r="B1367"/>
      <c r="C1367" s="729">
        <v>524790</v>
      </c>
      <c r="D1367" s="780" t="s">
        <v>7046</v>
      </c>
      <c r="E1367" s="837">
        <v>0</v>
      </c>
      <c r="F1367" s="837">
        <v>738.43</v>
      </c>
      <c r="G1367" s="1189">
        <v>0</v>
      </c>
      <c r="H1367"/>
    </row>
    <row r="1368" spans="1:8">
      <c r="A1368"/>
      <c r="B1368"/>
      <c r="C1368" s="729">
        <v>524840</v>
      </c>
      <c r="D1368" s="780" t="s">
        <v>69</v>
      </c>
      <c r="E1368" s="837">
        <v>0</v>
      </c>
      <c r="F1368" s="837">
        <v>15</v>
      </c>
      <c r="G1368" s="1189">
        <v>0</v>
      </c>
      <c r="H1368"/>
    </row>
    <row r="1369" spans="1:8">
      <c r="A1369"/>
      <c r="B1369"/>
      <c r="C1369" s="729">
        <v>525060</v>
      </c>
      <c r="D1369" s="780" t="s">
        <v>96</v>
      </c>
      <c r="E1369" s="837">
        <v>0</v>
      </c>
      <c r="F1369" s="837">
        <v>441.16</v>
      </c>
      <c r="G1369" s="1189">
        <v>0</v>
      </c>
      <c r="H1369"/>
    </row>
    <row r="1370" spans="1:8">
      <c r="A1370"/>
      <c r="B1370"/>
      <c r="C1370" s="729">
        <v>525440</v>
      </c>
      <c r="D1370" s="780" t="s">
        <v>111</v>
      </c>
      <c r="E1370" s="837">
        <v>8000</v>
      </c>
      <c r="F1370" s="837">
        <v>4720</v>
      </c>
      <c r="G1370" s="1189">
        <v>8000</v>
      </c>
      <c r="H1370"/>
    </row>
    <row r="1371" spans="1:8">
      <c r="A1371"/>
      <c r="B1371"/>
      <c r="C1371" s="729">
        <v>525840</v>
      </c>
      <c r="D1371" s="780" t="s">
        <v>2962</v>
      </c>
      <c r="E1371" s="837">
        <v>0</v>
      </c>
      <c r="F1371" s="837">
        <v>10692.779999999999</v>
      </c>
      <c r="G1371" s="1189">
        <v>0</v>
      </c>
      <c r="H1371"/>
    </row>
    <row r="1372" spans="1:8">
      <c r="A1372"/>
      <c r="B1372"/>
      <c r="C1372" s="729">
        <v>526940</v>
      </c>
      <c r="D1372" s="780" t="s">
        <v>71</v>
      </c>
      <c r="E1372" s="837">
        <v>500</v>
      </c>
      <c r="F1372" s="837">
        <v>85.1</v>
      </c>
      <c r="G1372" s="1189">
        <v>500</v>
      </c>
      <c r="H1372"/>
    </row>
    <row r="1373" spans="1:8">
      <c r="A1373"/>
      <c r="B1373"/>
      <c r="C1373" s="729">
        <v>526960</v>
      </c>
      <c r="D1373" s="780" t="s">
        <v>97</v>
      </c>
      <c r="E1373" s="837">
        <v>2000</v>
      </c>
      <c r="F1373" s="837">
        <v>181.51</v>
      </c>
      <c r="G1373" s="1189">
        <v>2000</v>
      </c>
      <c r="H1373"/>
    </row>
    <row r="1374" spans="1:8">
      <c r="A1374"/>
      <c r="B1374"/>
      <c r="C1374" s="729">
        <v>527100</v>
      </c>
      <c r="D1374" s="780" t="s">
        <v>72</v>
      </c>
      <c r="E1374" s="837">
        <v>1500</v>
      </c>
      <c r="F1374" s="837">
        <v>0</v>
      </c>
      <c r="G1374" s="1189">
        <v>1500</v>
      </c>
      <c r="H1374"/>
    </row>
    <row r="1375" spans="1:8">
      <c r="A1375"/>
      <c r="B1375"/>
      <c r="C1375" s="729">
        <v>527690</v>
      </c>
      <c r="D1375" s="780" t="s">
        <v>2571</v>
      </c>
      <c r="E1375" s="837">
        <v>6979</v>
      </c>
      <c r="F1375" s="837">
        <v>12384.35</v>
      </c>
      <c r="G1375" s="1189">
        <v>20365</v>
      </c>
      <c r="H1375"/>
    </row>
    <row r="1376" spans="1:8">
      <c r="A1376"/>
      <c r="B1376"/>
      <c r="C1376" s="729">
        <v>527720</v>
      </c>
      <c r="D1376" s="780" t="s">
        <v>98</v>
      </c>
      <c r="E1376" s="837">
        <v>1000</v>
      </c>
      <c r="F1376" s="837">
        <v>405.4</v>
      </c>
      <c r="G1376" s="1189">
        <v>1000</v>
      </c>
      <c r="H1376"/>
    </row>
    <row r="1377" spans="1:8">
      <c r="A1377"/>
      <c r="B1377"/>
      <c r="C1377" s="729">
        <v>527780</v>
      </c>
      <c r="D1377" s="780" t="s">
        <v>128</v>
      </c>
      <c r="E1377" s="837">
        <v>0</v>
      </c>
      <c r="F1377" s="837">
        <v>0</v>
      </c>
      <c r="G1377" s="1189">
        <v>0</v>
      </c>
      <c r="H1377"/>
    </row>
    <row r="1378" spans="1:8">
      <c r="A1378"/>
      <c r="B1378"/>
      <c r="C1378" s="729">
        <v>527840</v>
      </c>
      <c r="D1378" s="780" t="s">
        <v>75</v>
      </c>
      <c r="E1378" s="837">
        <v>3000</v>
      </c>
      <c r="F1378" s="837">
        <v>730</v>
      </c>
      <c r="G1378" s="1189">
        <v>0</v>
      </c>
      <c r="H1378"/>
    </row>
    <row r="1379" spans="1:8">
      <c r="A1379"/>
      <c r="B1379"/>
      <c r="C1379" s="729">
        <v>527940</v>
      </c>
      <c r="D1379" s="780" t="s">
        <v>125</v>
      </c>
      <c r="E1379" s="837">
        <v>2000</v>
      </c>
      <c r="F1379" s="837">
        <v>0</v>
      </c>
      <c r="G1379" s="1189">
        <v>2000</v>
      </c>
      <c r="H1379"/>
    </row>
    <row r="1380" spans="1:8">
      <c r="A1380"/>
      <c r="B1380"/>
      <c r="C1380" s="729">
        <v>528260</v>
      </c>
      <c r="D1380" s="780" t="s">
        <v>227</v>
      </c>
      <c r="E1380" s="837">
        <v>5000</v>
      </c>
      <c r="F1380" s="837">
        <v>530.23</v>
      </c>
      <c r="G1380" s="1189">
        <v>5000</v>
      </c>
      <c r="H1380"/>
    </row>
    <row r="1381" spans="1:8">
      <c r="A1381"/>
      <c r="B1381"/>
      <c r="C1381" s="729">
        <v>528920</v>
      </c>
      <c r="D1381" s="780" t="s">
        <v>78</v>
      </c>
      <c r="E1381" s="837">
        <v>80000</v>
      </c>
      <c r="F1381" s="837">
        <v>68887.53</v>
      </c>
      <c r="G1381" s="1189">
        <v>40000</v>
      </c>
      <c r="H1381"/>
    </row>
    <row r="1382" spans="1:8">
      <c r="A1382"/>
      <c r="B1382"/>
      <c r="C1382" s="729">
        <v>528960</v>
      </c>
      <c r="D1382" s="780" t="s">
        <v>79</v>
      </c>
      <c r="E1382" s="837">
        <v>0</v>
      </c>
      <c r="F1382" s="837">
        <v>528.69000000000005</v>
      </c>
      <c r="G1382" s="1189">
        <v>0</v>
      </c>
      <c r="H1382"/>
    </row>
    <row r="1383" spans="1:8">
      <c r="A1383"/>
      <c r="B1383"/>
      <c r="C1383" s="729">
        <v>529500</v>
      </c>
      <c r="D1383" s="780" t="s">
        <v>100</v>
      </c>
      <c r="E1383" s="837">
        <v>3000</v>
      </c>
      <c r="F1383" s="837">
        <v>1339.25</v>
      </c>
      <c r="G1383" s="1189">
        <v>2000</v>
      </c>
      <c r="H1383"/>
    </row>
    <row r="1384" spans="1:8">
      <c r="A1384"/>
      <c r="B1384"/>
      <c r="C1384" s="729">
        <v>529510</v>
      </c>
      <c r="D1384" s="780" t="s">
        <v>101</v>
      </c>
      <c r="E1384" s="837">
        <v>0</v>
      </c>
      <c r="F1384" s="837">
        <v>-25</v>
      </c>
      <c r="G1384" s="1189">
        <v>0</v>
      </c>
      <c r="H1384"/>
    </row>
    <row r="1385" spans="1:8">
      <c r="A1385"/>
      <c r="B1385"/>
      <c r="C1385" s="729">
        <v>529520</v>
      </c>
      <c r="D1385" s="780" t="s">
        <v>102</v>
      </c>
      <c r="E1385" s="837">
        <v>10487</v>
      </c>
      <c r="F1385" s="837">
        <v>0</v>
      </c>
      <c r="G1385" s="1189">
        <v>5000</v>
      </c>
      <c r="H1385"/>
    </row>
    <row r="1386" spans="1:8">
      <c r="A1386"/>
      <c r="B1386"/>
      <c r="C1386" s="729">
        <v>529550</v>
      </c>
      <c r="D1386" s="780" t="s">
        <v>103</v>
      </c>
      <c r="E1386" s="837">
        <v>0</v>
      </c>
      <c r="F1386" s="837">
        <v>431.96999999999997</v>
      </c>
      <c r="G1386" s="1189">
        <v>300</v>
      </c>
      <c r="H1386"/>
    </row>
    <row r="1387" spans="1:8">
      <c r="A1387"/>
      <c r="B1387"/>
      <c r="C1387" s="729" t="s">
        <v>7185</v>
      </c>
      <c r="D1387" s="780" t="s">
        <v>7006</v>
      </c>
      <c r="E1387" s="837">
        <v>0</v>
      </c>
      <c r="F1387" s="837">
        <v>0</v>
      </c>
      <c r="G1387" s="1189">
        <v>48390</v>
      </c>
      <c r="H1387"/>
    </row>
    <row r="1388" spans="1:8">
      <c r="A1388"/>
      <c r="B1388"/>
      <c r="C1388" s="729" t="s">
        <v>7156</v>
      </c>
      <c r="D1388" s="780" t="s">
        <v>7006</v>
      </c>
      <c r="E1388" s="837">
        <v>0</v>
      </c>
      <c r="F1388" s="837">
        <v>0</v>
      </c>
      <c r="G1388" s="1189">
        <v>3000</v>
      </c>
      <c r="H1388"/>
    </row>
    <row r="1389" spans="1:8">
      <c r="A1389"/>
      <c r="B1389" s="527" t="s">
        <v>6627</v>
      </c>
      <c r="C1389" s="527"/>
      <c r="D1389" s="527"/>
      <c r="E1389" s="997">
        <v>205833</v>
      </c>
      <c r="F1389" s="997">
        <v>155586.20000000001</v>
      </c>
      <c r="G1389" s="1189">
        <v>190328</v>
      </c>
      <c r="H1389"/>
    </row>
    <row r="1390" spans="1:8">
      <c r="A1390"/>
      <c r="B1390" t="s">
        <v>6628</v>
      </c>
      <c r="C1390" s="729">
        <v>536760</v>
      </c>
      <c r="D1390" s="780" t="s">
        <v>2872</v>
      </c>
      <c r="E1390" s="837">
        <v>700</v>
      </c>
      <c r="F1390" s="837">
        <v>562.49999999999989</v>
      </c>
      <c r="G1390" s="1189">
        <v>0</v>
      </c>
      <c r="H1390"/>
    </row>
    <row r="1391" spans="1:8">
      <c r="A1391"/>
      <c r="B1391"/>
      <c r="C1391" s="729">
        <v>536761</v>
      </c>
      <c r="D1391" s="780" t="s">
        <v>6868</v>
      </c>
      <c r="E1391" s="837">
        <v>0</v>
      </c>
      <c r="F1391" s="837">
        <v>0</v>
      </c>
      <c r="G1391" s="1189">
        <v>1534</v>
      </c>
      <c r="H1391"/>
    </row>
    <row r="1392" spans="1:8">
      <c r="A1392"/>
      <c r="B1392"/>
      <c r="C1392" s="729">
        <v>537080</v>
      </c>
      <c r="D1392" s="780" t="s">
        <v>84</v>
      </c>
      <c r="E1392" s="837">
        <v>10868</v>
      </c>
      <c r="F1392" s="837">
        <v>0</v>
      </c>
      <c r="G1392" s="1189">
        <v>11618</v>
      </c>
      <c r="H1392"/>
    </row>
    <row r="1393" spans="1:8">
      <c r="A1393"/>
      <c r="B1393"/>
      <c r="C1393" s="729">
        <v>537090</v>
      </c>
      <c r="D1393" s="780" t="s">
        <v>85</v>
      </c>
      <c r="E1393" s="837">
        <v>0</v>
      </c>
      <c r="F1393" s="837">
        <v>2388.7099999999996</v>
      </c>
      <c r="G1393" s="1189">
        <v>0</v>
      </c>
      <c r="H1393"/>
    </row>
    <row r="1394" spans="1:8">
      <c r="A1394"/>
      <c r="B1394" s="527" t="s">
        <v>6629</v>
      </c>
      <c r="C1394" s="527"/>
      <c r="D1394" s="527"/>
      <c r="E1394" s="997">
        <v>11568</v>
      </c>
      <c r="F1394" s="997">
        <v>2951.2099999999996</v>
      </c>
      <c r="G1394" s="1189">
        <v>13152</v>
      </c>
      <c r="H1394"/>
    </row>
    <row r="1395" spans="1:8">
      <c r="A1395"/>
      <c r="B1395" t="s">
        <v>460</v>
      </c>
      <c r="C1395" s="729" t="s">
        <v>7186</v>
      </c>
      <c r="D1395" s="780" t="s">
        <v>7006</v>
      </c>
      <c r="E1395" s="837">
        <v>0</v>
      </c>
      <c r="F1395" s="837">
        <v>0</v>
      </c>
      <c r="G1395" s="1189">
        <v>110000</v>
      </c>
      <c r="H1395"/>
    </row>
    <row r="1396" spans="1:8">
      <c r="A1396"/>
      <c r="B1396" s="527" t="s">
        <v>6630</v>
      </c>
      <c r="C1396" s="527"/>
      <c r="D1396" s="527"/>
      <c r="E1396" s="997">
        <v>0</v>
      </c>
      <c r="F1396" s="997">
        <v>0</v>
      </c>
      <c r="G1396" s="1189">
        <v>110000</v>
      </c>
      <c r="H1396"/>
    </row>
    <row r="1397" spans="1:8">
      <c r="A1397" s="777" t="s">
        <v>6575</v>
      </c>
      <c r="B1397" s="777"/>
      <c r="C1397" s="777"/>
      <c r="D1397" s="777"/>
      <c r="E1397" s="838">
        <v>509852</v>
      </c>
      <c r="F1397" s="838">
        <v>391303.70000000007</v>
      </c>
      <c r="G1397" s="1188">
        <v>719362</v>
      </c>
      <c r="H1397"/>
    </row>
    <row r="1398" spans="1:8">
      <c r="A1398" t="s">
        <v>509</v>
      </c>
      <c r="B1398" t="s">
        <v>6631</v>
      </c>
      <c r="C1398" s="729">
        <v>551000</v>
      </c>
      <c r="D1398" s="780" t="s">
        <v>451</v>
      </c>
      <c r="E1398" s="837">
        <v>90000</v>
      </c>
      <c r="F1398" s="837">
        <v>90000</v>
      </c>
      <c r="G1398" s="1189">
        <v>100000</v>
      </c>
      <c r="H1398"/>
    </row>
    <row r="1399" spans="1:8">
      <c r="A1399"/>
      <c r="B1399" s="527" t="s">
        <v>6632</v>
      </c>
      <c r="C1399" s="527"/>
      <c r="D1399" s="527"/>
      <c r="E1399" s="997">
        <v>90000</v>
      </c>
      <c r="F1399" s="997">
        <v>90000</v>
      </c>
      <c r="G1399" s="1189">
        <v>100000</v>
      </c>
      <c r="H1399"/>
    </row>
    <row r="1400" spans="1:8">
      <c r="A1400" s="777" t="s">
        <v>6576</v>
      </c>
      <c r="B1400" s="777"/>
      <c r="C1400" s="777"/>
      <c r="D1400" s="777"/>
      <c r="E1400" s="838">
        <v>90000</v>
      </c>
      <c r="F1400" s="838">
        <v>90000</v>
      </c>
      <c r="G1400" s="1188">
        <v>100000</v>
      </c>
      <c r="H1400"/>
    </row>
    <row r="1401" spans="1:8">
      <c r="A1401" t="s">
        <v>1643</v>
      </c>
      <c r="B1401" t="s">
        <v>6628</v>
      </c>
      <c r="C1401" s="729">
        <v>536780</v>
      </c>
      <c r="D1401" s="780" t="s">
        <v>496</v>
      </c>
      <c r="E1401" s="837">
        <v>0</v>
      </c>
      <c r="F1401" s="837">
        <v>0</v>
      </c>
      <c r="G1401" s="1189">
        <v>0</v>
      </c>
      <c r="H1401"/>
    </row>
    <row r="1402" spans="1:8">
      <c r="A1402"/>
      <c r="B1402"/>
      <c r="C1402" s="729">
        <v>537020</v>
      </c>
      <c r="D1402" s="780" t="s">
        <v>83</v>
      </c>
      <c r="E1402" s="837">
        <v>202</v>
      </c>
      <c r="F1402" s="837">
        <v>0</v>
      </c>
      <c r="G1402" s="1189">
        <v>0</v>
      </c>
      <c r="H1402"/>
    </row>
    <row r="1403" spans="1:8">
      <c r="A1403"/>
      <c r="B1403" s="527" t="s">
        <v>6629</v>
      </c>
      <c r="C1403" s="527"/>
      <c r="D1403" s="527"/>
      <c r="E1403" s="997">
        <v>202</v>
      </c>
      <c r="F1403" s="997">
        <v>0</v>
      </c>
      <c r="G1403" s="1189">
        <v>0</v>
      </c>
      <c r="H1403"/>
    </row>
    <row r="1404" spans="1:8">
      <c r="A1404"/>
      <c r="B1404" t="s">
        <v>460</v>
      </c>
      <c r="C1404" s="729">
        <v>542120</v>
      </c>
      <c r="D1404" s="780" t="s">
        <v>499</v>
      </c>
      <c r="E1404" s="837">
        <v>0</v>
      </c>
      <c r="F1404" s="837">
        <v>0</v>
      </c>
      <c r="G1404" s="1189">
        <v>0</v>
      </c>
      <c r="H1404"/>
    </row>
    <row r="1405" spans="1:8">
      <c r="A1405"/>
      <c r="B1405" s="527" t="s">
        <v>6630</v>
      </c>
      <c r="C1405" s="527"/>
      <c r="D1405" s="527"/>
      <c r="E1405" s="997">
        <v>0</v>
      </c>
      <c r="F1405" s="997">
        <v>0</v>
      </c>
      <c r="G1405" s="1189">
        <v>0</v>
      </c>
      <c r="H1405"/>
    </row>
    <row r="1406" spans="1:8">
      <c r="A1406" s="777" t="s">
        <v>6594</v>
      </c>
      <c r="B1406" s="777"/>
      <c r="C1406" s="777"/>
      <c r="D1406" s="777"/>
      <c r="E1406" s="838">
        <v>202</v>
      </c>
      <c r="F1406" s="838">
        <v>0</v>
      </c>
      <c r="G1406" s="1188">
        <v>0</v>
      </c>
      <c r="H1406"/>
    </row>
    <row r="1407" spans="1:8">
      <c r="A1407" t="s">
        <v>1641</v>
      </c>
      <c r="B1407" t="s">
        <v>6626</v>
      </c>
      <c r="C1407" s="729">
        <v>521560</v>
      </c>
      <c r="D1407" s="780" t="s">
        <v>120</v>
      </c>
      <c r="E1407" s="837">
        <v>114141</v>
      </c>
      <c r="F1407" s="837">
        <v>30355.030000000002</v>
      </c>
      <c r="G1407" s="1189">
        <v>100000</v>
      </c>
      <c r="H1407"/>
    </row>
    <row r="1408" spans="1:8">
      <c r="A1408"/>
      <c r="B1408"/>
      <c r="C1408" s="729">
        <v>522320</v>
      </c>
      <c r="D1408" s="780" t="s">
        <v>93</v>
      </c>
      <c r="E1408" s="837">
        <v>0</v>
      </c>
      <c r="F1408" s="837">
        <v>116.25</v>
      </c>
      <c r="G1408" s="1189">
        <v>0</v>
      </c>
      <c r="H1408"/>
    </row>
    <row r="1409" spans="1:8">
      <c r="A1409"/>
      <c r="B1409"/>
      <c r="C1409" s="729">
        <v>523340</v>
      </c>
      <c r="D1409" s="780" t="s">
        <v>6127</v>
      </c>
      <c r="E1409" s="837">
        <v>0</v>
      </c>
      <c r="F1409" s="837">
        <v>0</v>
      </c>
      <c r="G1409" s="1189">
        <v>0</v>
      </c>
      <c r="H1409"/>
    </row>
    <row r="1410" spans="1:8">
      <c r="A1410"/>
      <c r="B1410"/>
      <c r="C1410" s="729">
        <v>525440</v>
      </c>
      <c r="D1410" s="780" t="s">
        <v>111</v>
      </c>
      <c r="E1410" s="837">
        <v>36704</v>
      </c>
      <c r="F1410" s="837">
        <v>43417.029999999992</v>
      </c>
      <c r="G1410" s="1189">
        <v>175000</v>
      </c>
      <c r="H1410"/>
    </row>
    <row r="1411" spans="1:8">
      <c r="A1411"/>
      <c r="B1411"/>
      <c r="C1411" s="729">
        <v>529500</v>
      </c>
      <c r="D1411" s="780" t="s">
        <v>100</v>
      </c>
      <c r="E1411" s="837">
        <v>0</v>
      </c>
      <c r="F1411" s="837">
        <v>0</v>
      </c>
      <c r="G1411" s="1189">
        <v>0</v>
      </c>
      <c r="H1411"/>
    </row>
    <row r="1412" spans="1:8">
      <c r="A1412"/>
      <c r="B1412" s="527" t="s">
        <v>6627</v>
      </c>
      <c r="C1412" s="527"/>
      <c r="D1412" s="527"/>
      <c r="E1412" s="997">
        <v>150845</v>
      </c>
      <c r="F1412" s="997">
        <v>73888.31</v>
      </c>
      <c r="G1412" s="1189">
        <v>275000</v>
      </c>
      <c r="H1412"/>
    </row>
    <row r="1413" spans="1:8">
      <c r="A1413"/>
      <c r="B1413" t="s">
        <v>6628</v>
      </c>
      <c r="C1413" s="729">
        <v>536780</v>
      </c>
      <c r="D1413" s="780" t="s">
        <v>496</v>
      </c>
      <c r="E1413" s="837">
        <v>2600000</v>
      </c>
      <c r="F1413" s="837">
        <v>353629.97</v>
      </c>
      <c r="G1413" s="1189">
        <v>100000</v>
      </c>
      <c r="H1413"/>
    </row>
    <row r="1414" spans="1:8">
      <c r="A1414"/>
      <c r="B1414"/>
      <c r="C1414" s="729">
        <v>537020</v>
      </c>
      <c r="D1414" s="780" t="s">
        <v>83</v>
      </c>
      <c r="E1414" s="837">
        <v>2178</v>
      </c>
      <c r="F1414" s="837">
        <v>4860.46</v>
      </c>
      <c r="G1414" s="1189">
        <v>680</v>
      </c>
      <c r="H1414"/>
    </row>
    <row r="1415" spans="1:8">
      <c r="A1415"/>
      <c r="B1415"/>
      <c r="C1415" s="729">
        <v>537080</v>
      </c>
      <c r="D1415" s="780" t="s">
        <v>84</v>
      </c>
      <c r="E1415" s="837">
        <v>0</v>
      </c>
      <c r="F1415" s="837">
        <v>0</v>
      </c>
      <c r="G1415" s="1189">
        <v>0</v>
      </c>
      <c r="H1415"/>
    </row>
    <row r="1416" spans="1:8">
      <c r="A1416"/>
      <c r="B1416" s="527" t="s">
        <v>6629</v>
      </c>
      <c r="C1416" s="527"/>
      <c r="D1416" s="527"/>
      <c r="E1416" s="997">
        <v>2602178</v>
      </c>
      <c r="F1416" s="997">
        <v>358490.43</v>
      </c>
      <c r="G1416" s="1189">
        <v>100680</v>
      </c>
      <c r="H1416"/>
    </row>
    <row r="1417" spans="1:8">
      <c r="A1417"/>
      <c r="B1417" t="s">
        <v>460</v>
      </c>
      <c r="C1417" s="729">
        <v>540060</v>
      </c>
      <c r="D1417" s="780" t="s">
        <v>497</v>
      </c>
      <c r="E1417" s="837">
        <v>54746</v>
      </c>
      <c r="F1417" s="837">
        <v>28030.42</v>
      </c>
      <c r="G1417" s="1189">
        <v>0</v>
      </c>
      <c r="H1417"/>
    </row>
    <row r="1418" spans="1:8">
      <c r="A1418"/>
      <c r="B1418"/>
      <c r="C1418" s="729">
        <v>542060</v>
      </c>
      <c r="D1418" s="780" t="s">
        <v>229</v>
      </c>
      <c r="E1418" s="837">
        <v>0</v>
      </c>
      <c r="F1418" s="837">
        <v>0</v>
      </c>
      <c r="G1418" s="1189">
        <v>0</v>
      </c>
      <c r="H1418"/>
    </row>
    <row r="1419" spans="1:8">
      <c r="A1419"/>
      <c r="B1419"/>
      <c r="C1419" s="729">
        <v>542120</v>
      </c>
      <c r="D1419" s="780" t="s">
        <v>499</v>
      </c>
      <c r="E1419" s="837">
        <v>6780304</v>
      </c>
      <c r="F1419" s="837">
        <v>2388401.59</v>
      </c>
      <c r="G1419" s="1189">
        <v>15775000</v>
      </c>
      <c r="H1419"/>
    </row>
    <row r="1420" spans="1:8">
      <c r="A1420"/>
      <c r="B1420" s="527" t="s">
        <v>6630</v>
      </c>
      <c r="C1420" s="527"/>
      <c r="D1420" s="527"/>
      <c r="E1420" s="997">
        <v>6835050</v>
      </c>
      <c r="F1420" s="997">
        <v>2416432.0099999998</v>
      </c>
      <c r="G1420" s="1189">
        <v>15775000</v>
      </c>
      <c r="H1420"/>
    </row>
    <row r="1421" spans="1:8">
      <c r="A1421" s="777" t="s">
        <v>6592</v>
      </c>
      <c r="B1421" s="777"/>
      <c r="C1421" s="777"/>
      <c r="D1421" s="777"/>
      <c r="E1421" s="838">
        <v>9588073</v>
      </c>
      <c r="F1421" s="838">
        <v>2848810.75</v>
      </c>
      <c r="G1421" s="1188">
        <v>16150680</v>
      </c>
      <c r="H1421"/>
    </row>
    <row r="1422" spans="1:8">
      <c r="A1422" t="s">
        <v>1640</v>
      </c>
      <c r="B1422" t="s">
        <v>460</v>
      </c>
      <c r="C1422" s="729">
        <v>542120</v>
      </c>
      <c r="D1422" s="780" t="s">
        <v>499</v>
      </c>
      <c r="E1422" s="837">
        <v>0</v>
      </c>
      <c r="F1422" s="837">
        <v>0</v>
      </c>
      <c r="G1422" s="1189">
        <v>0</v>
      </c>
      <c r="H1422"/>
    </row>
    <row r="1423" spans="1:8">
      <c r="A1423"/>
      <c r="B1423" s="527" t="s">
        <v>6630</v>
      </c>
      <c r="C1423" s="527"/>
      <c r="D1423" s="527"/>
      <c r="E1423" s="997">
        <v>0</v>
      </c>
      <c r="F1423" s="997">
        <v>0</v>
      </c>
      <c r="G1423" s="1189">
        <v>0</v>
      </c>
      <c r="H1423"/>
    </row>
    <row r="1424" spans="1:8">
      <c r="A1424" s="777" t="s">
        <v>6593</v>
      </c>
      <c r="B1424" s="777"/>
      <c r="C1424" s="777"/>
      <c r="D1424" s="777"/>
      <c r="E1424" s="838">
        <v>0</v>
      </c>
      <c r="F1424" s="838">
        <v>0</v>
      </c>
      <c r="G1424" s="1188">
        <v>0</v>
      </c>
      <c r="H1424"/>
    </row>
    <row r="1425" spans="1:8">
      <c r="A1425" t="s">
        <v>1913</v>
      </c>
      <c r="B1425" t="s">
        <v>48</v>
      </c>
      <c r="C1425" s="729">
        <v>510040</v>
      </c>
      <c r="D1425" s="780" t="s">
        <v>461</v>
      </c>
      <c r="E1425" s="837">
        <v>122658</v>
      </c>
      <c r="F1425" s="837">
        <v>122806.15</v>
      </c>
      <c r="G1425" s="1189">
        <v>130138</v>
      </c>
      <c r="H1425"/>
    </row>
    <row r="1426" spans="1:8">
      <c r="A1426"/>
      <c r="B1426"/>
      <c r="C1426" s="729">
        <v>510420</v>
      </c>
      <c r="D1426" s="780" t="s">
        <v>464</v>
      </c>
      <c r="E1426" s="837">
        <v>0</v>
      </c>
      <c r="F1426" s="837">
        <v>7036.0400000000009</v>
      </c>
      <c r="G1426" s="1189">
        <v>0</v>
      </c>
      <c r="H1426"/>
    </row>
    <row r="1427" spans="1:8">
      <c r="A1427"/>
      <c r="B1427"/>
      <c r="C1427" s="729">
        <v>510620</v>
      </c>
      <c r="D1427" s="780" t="s">
        <v>467</v>
      </c>
      <c r="E1427" s="837">
        <v>0</v>
      </c>
      <c r="F1427" s="837">
        <v>236.85</v>
      </c>
      <c r="G1427" s="1189">
        <v>0</v>
      </c>
      <c r="H1427"/>
    </row>
    <row r="1428" spans="1:8">
      <c r="A1428"/>
      <c r="B1428"/>
      <c r="C1428" s="729">
        <v>510700</v>
      </c>
      <c r="D1428" s="780" t="s">
        <v>468</v>
      </c>
      <c r="E1428" s="837">
        <v>0</v>
      </c>
      <c r="F1428" s="837">
        <v>1572.55</v>
      </c>
      <c r="G1428" s="1189">
        <v>0</v>
      </c>
      <c r="H1428"/>
    </row>
    <row r="1429" spans="1:8">
      <c r="A1429"/>
      <c r="B1429"/>
      <c r="C1429" s="729">
        <v>513000</v>
      </c>
      <c r="D1429" s="780" t="s">
        <v>469</v>
      </c>
      <c r="E1429" s="837">
        <v>22373</v>
      </c>
      <c r="F1429" s="837">
        <v>22729.96</v>
      </c>
      <c r="G1429" s="1189">
        <v>52036</v>
      </c>
      <c r="H1429"/>
    </row>
    <row r="1430" spans="1:8">
      <c r="A1430"/>
      <c r="B1430"/>
      <c r="C1430" s="729">
        <v>513120</v>
      </c>
      <c r="D1430" s="780" t="s">
        <v>471</v>
      </c>
      <c r="E1430" s="837">
        <v>5070</v>
      </c>
      <c r="F1430" s="837">
        <v>2835.8900000000003</v>
      </c>
      <c r="G1430" s="1189">
        <v>2690</v>
      </c>
      <c r="H1430"/>
    </row>
    <row r="1431" spans="1:8">
      <c r="A1431"/>
      <c r="B1431"/>
      <c r="C1431" s="729">
        <v>513140</v>
      </c>
      <c r="D1431" s="780" t="s">
        <v>472</v>
      </c>
      <c r="E1431" s="837">
        <v>1779</v>
      </c>
      <c r="F1431" s="837">
        <v>1889.63</v>
      </c>
      <c r="G1431" s="1189">
        <v>1887</v>
      </c>
      <c r="H1431"/>
    </row>
    <row r="1432" spans="1:8">
      <c r="A1432"/>
      <c r="B1432"/>
      <c r="C1432" s="729">
        <v>515040</v>
      </c>
      <c r="D1432" s="780" t="s">
        <v>473</v>
      </c>
      <c r="E1432" s="837">
        <v>23070</v>
      </c>
      <c r="F1432" s="837">
        <v>19608.439999999999</v>
      </c>
      <c r="G1432" s="1189">
        <v>19842</v>
      </c>
      <c r="H1432"/>
    </row>
    <row r="1433" spans="1:8">
      <c r="A1433"/>
      <c r="B1433"/>
      <c r="C1433" s="729">
        <v>515100</v>
      </c>
      <c r="D1433" s="780" t="s">
        <v>474</v>
      </c>
      <c r="E1433" s="837">
        <v>99</v>
      </c>
      <c r="F1433" s="837">
        <v>97.289999999999992</v>
      </c>
      <c r="G1433" s="1189">
        <v>99</v>
      </c>
      <c r="H1433"/>
    </row>
    <row r="1434" spans="1:8">
      <c r="A1434"/>
      <c r="B1434"/>
      <c r="C1434" s="729">
        <v>515120</v>
      </c>
      <c r="D1434" s="780" t="s">
        <v>475</v>
      </c>
      <c r="E1434" s="837">
        <v>399</v>
      </c>
      <c r="F1434" s="837">
        <v>402.37</v>
      </c>
      <c r="G1434" s="1189">
        <v>423</v>
      </c>
      <c r="H1434"/>
    </row>
    <row r="1435" spans="1:8">
      <c r="A1435"/>
      <c r="B1435"/>
      <c r="C1435" s="729">
        <v>515260</v>
      </c>
      <c r="D1435" s="780" t="s">
        <v>479</v>
      </c>
      <c r="E1435" s="837">
        <v>368</v>
      </c>
      <c r="F1435" s="837">
        <v>337.79999999999995</v>
      </c>
      <c r="G1435" s="1189">
        <v>348</v>
      </c>
      <c r="H1435"/>
    </row>
    <row r="1436" spans="1:8">
      <c r="A1436"/>
      <c r="B1436"/>
      <c r="C1436" s="729">
        <v>518140</v>
      </c>
      <c r="D1436" s="780" t="s">
        <v>484</v>
      </c>
      <c r="E1436" s="837">
        <v>31</v>
      </c>
      <c r="F1436" s="837">
        <v>30.869999999999994</v>
      </c>
      <c r="G1436" s="1189">
        <v>31</v>
      </c>
      <c r="H1436"/>
    </row>
    <row r="1437" spans="1:8">
      <c r="A1437"/>
      <c r="B1437" s="527" t="s">
        <v>6625</v>
      </c>
      <c r="C1437" s="527"/>
      <c r="D1437" s="527"/>
      <c r="E1437" s="997">
        <v>175847</v>
      </c>
      <c r="F1437" s="997">
        <v>179583.84</v>
      </c>
      <c r="G1437" s="1189">
        <v>207494</v>
      </c>
      <c r="H1437"/>
    </row>
    <row r="1438" spans="1:8">
      <c r="A1438"/>
      <c r="B1438" t="s">
        <v>6626</v>
      </c>
      <c r="C1438" s="729">
        <v>520115</v>
      </c>
      <c r="D1438" s="780" t="s">
        <v>49</v>
      </c>
      <c r="E1438" s="837">
        <v>700</v>
      </c>
      <c r="F1438" s="837">
        <v>-10.5</v>
      </c>
      <c r="G1438" s="1189">
        <v>1100</v>
      </c>
      <c r="H1438"/>
    </row>
    <row r="1439" spans="1:8">
      <c r="A1439"/>
      <c r="B1439"/>
      <c r="C1439" s="729">
        <v>520220</v>
      </c>
      <c r="D1439" s="780" t="s">
        <v>1792</v>
      </c>
      <c r="E1439" s="837">
        <v>5000</v>
      </c>
      <c r="F1439" s="837">
        <v>0</v>
      </c>
      <c r="G1439" s="1189">
        <v>3500</v>
      </c>
      <c r="H1439"/>
    </row>
    <row r="1440" spans="1:8">
      <c r="A1440"/>
      <c r="B1440"/>
      <c r="C1440" s="729">
        <v>520230</v>
      </c>
      <c r="D1440" s="780" t="s">
        <v>50</v>
      </c>
      <c r="E1440" s="837">
        <v>1200</v>
      </c>
      <c r="F1440" s="837">
        <v>1032.32</v>
      </c>
      <c r="G1440" s="1189">
        <v>1000</v>
      </c>
      <c r="H1440"/>
    </row>
    <row r="1441" spans="1:8">
      <c r="A1441"/>
      <c r="B1441"/>
      <c r="C1441" s="729">
        <v>520360</v>
      </c>
      <c r="D1441" s="780" t="s">
        <v>2917</v>
      </c>
      <c r="E1441" s="837">
        <v>0</v>
      </c>
      <c r="F1441" s="837">
        <v>0</v>
      </c>
      <c r="G1441" s="1189">
        <v>0</v>
      </c>
      <c r="H1441"/>
    </row>
    <row r="1442" spans="1:8">
      <c r="A1442"/>
      <c r="B1442"/>
      <c r="C1442" s="729">
        <v>520705</v>
      </c>
      <c r="D1442" s="780" t="s">
        <v>53</v>
      </c>
      <c r="E1442" s="837">
        <v>0</v>
      </c>
      <c r="F1442" s="837">
        <v>540</v>
      </c>
      <c r="G1442" s="1189">
        <v>0</v>
      </c>
      <c r="H1442"/>
    </row>
    <row r="1443" spans="1:8">
      <c r="A1443"/>
      <c r="B1443"/>
      <c r="C1443" s="729">
        <v>520845</v>
      </c>
      <c r="D1443" s="780" t="s">
        <v>89</v>
      </c>
      <c r="E1443" s="837">
        <v>0</v>
      </c>
      <c r="F1443" s="837">
        <v>0</v>
      </c>
      <c r="G1443" s="1189">
        <v>0</v>
      </c>
      <c r="H1443"/>
    </row>
    <row r="1444" spans="1:8">
      <c r="A1444"/>
      <c r="B1444"/>
      <c r="C1444" s="729">
        <v>521500</v>
      </c>
      <c r="D1444" s="780" t="s">
        <v>58</v>
      </c>
      <c r="E1444" s="837">
        <v>0</v>
      </c>
      <c r="F1444" s="837">
        <v>0</v>
      </c>
      <c r="G1444" s="1189">
        <v>0</v>
      </c>
      <c r="H1444"/>
    </row>
    <row r="1445" spans="1:8">
      <c r="A1445"/>
      <c r="B1445"/>
      <c r="C1445" s="729">
        <v>523290</v>
      </c>
      <c r="D1445" s="780" t="s">
        <v>1281</v>
      </c>
      <c r="E1445" s="837">
        <v>0</v>
      </c>
      <c r="F1445" s="837">
        <v>661.58</v>
      </c>
      <c r="G1445" s="1189">
        <v>0</v>
      </c>
      <c r="H1445"/>
    </row>
    <row r="1446" spans="1:8">
      <c r="A1446"/>
      <c r="B1446"/>
      <c r="C1446" s="729">
        <v>523680</v>
      </c>
      <c r="D1446" s="780" t="s">
        <v>65</v>
      </c>
      <c r="E1446" s="837">
        <v>0</v>
      </c>
      <c r="F1446" s="837">
        <v>1413.64</v>
      </c>
      <c r="G1446" s="1189">
        <v>0</v>
      </c>
      <c r="H1446"/>
    </row>
    <row r="1447" spans="1:8">
      <c r="A1447"/>
      <c r="B1447"/>
      <c r="C1447" s="729">
        <v>523700</v>
      </c>
      <c r="D1447" s="780" t="s">
        <v>66</v>
      </c>
      <c r="E1447" s="837">
        <v>250</v>
      </c>
      <c r="F1447" s="837">
        <v>16.11</v>
      </c>
      <c r="G1447" s="1189">
        <v>300</v>
      </c>
      <c r="H1447"/>
    </row>
    <row r="1448" spans="1:8">
      <c r="A1448"/>
      <c r="B1448"/>
      <c r="C1448" s="729">
        <v>523820</v>
      </c>
      <c r="D1448" s="780" t="s">
        <v>68</v>
      </c>
      <c r="E1448" s="837">
        <v>0</v>
      </c>
      <c r="F1448" s="837">
        <v>0</v>
      </c>
      <c r="G1448" s="1189">
        <v>0</v>
      </c>
      <c r="H1448"/>
    </row>
    <row r="1449" spans="1:8">
      <c r="A1449"/>
      <c r="B1449"/>
      <c r="C1449" s="729">
        <v>526940</v>
      </c>
      <c r="D1449" s="780" t="s">
        <v>71</v>
      </c>
      <c r="E1449" s="837">
        <v>0</v>
      </c>
      <c r="F1449" s="837">
        <v>0</v>
      </c>
      <c r="G1449" s="1189">
        <v>0</v>
      </c>
      <c r="H1449"/>
    </row>
    <row r="1450" spans="1:8">
      <c r="A1450"/>
      <c r="B1450"/>
      <c r="C1450" s="729">
        <v>527690</v>
      </c>
      <c r="D1450" s="780" t="s">
        <v>2571</v>
      </c>
      <c r="E1450" s="837">
        <v>48318</v>
      </c>
      <c r="F1450" s="837">
        <v>8424.5299999999988</v>
      </c>
      <c r="G1450" s="1189">
        <v>7226</v>
      </c>
      <c r="H1450"/>
    </row>
    <row r="1451" spans="1:8">
      <c r="A1451"/>
      <c r="B1451"/>
      <c r="C1451" s="729">
        <v>527840</v>
      </c>
      <c r="D1451" s="780" t="s">
        <v>75</v>
      </c>
      <c r="E1451" s="837">
        <v>0</v>
      </c>
      <c r="F1451" s="837">
        <v>7938.3</v>
      </c>
      <c r="G1451" s="1189">
        <v>0</v>
      </c>
      <c r="H1451"/>
    </row>
    <row r="1452" spans="1:8">
      <c r="A1452"/>
      <c r="B1452" s="527" t="s">
        <v>6627</v>
      </c>
      <c r="C1452" s="527"/>
      <c r="D1452" s="527"/>
      <c r="E1452" s="997">
        <v>55468</v>
      </c>
      <c r="F1452" s="997">
        <v>20015.98</v>
      </c>
      <c r="G1452" s="1189">
        <v>13126</v>
      </c>
      <c r="H1452"/>
    </row>
    <row r="1453" spans="1:8">
      <c r="A1453"/>
      <c r="B1453" t="s">
        <v>6628</v>
      </c>
      <c r="C1453" s="729">
        <v>536760</v>
      </c>
      <c r="D1453" s="780" t="s">
        <v>2872</v>
      </c>
      <c r="E1453" s="837">
        <v>0</v>
      </c>
      <c r="F1453" s="837">
        <v>278.56000000000006</v>
      </c>
      <c r="G1453" s="1189">
        <v>0</v>
      </c>
      <c r="H1453"/>
    </row>
    <row r="1454" spans="1:8">
      <c r="A1454"/>
      <c r="B1454"/>
      <c r="C1454" s="729">
        <v>536761</v>
      </c>
      <c r="D1454" s="780" t="s">
        <v>6868</v>
      </c>
      <c r="E1454" s="837">
        <v>0</v>
      </c>
      <c r="F1454" s="837">
        <v>0</v>
      </c>
      <c r="G1454" s="1189">
        <v>3068</v>
      </c>
      <c r="H1454"/>
    </row>
    <row r="1455" spans="1:8">
      <c r="A1455"/>
      <c r="B1455"/>
      <c r="C1455" s="729">
        <v>537020</v>
      </c>
      <c r="D1455" s="780" t="s">
        <v>83</v>
      </c>
      <c r="E1455" s="837">
        <v>0</v>
      </c>
      <c r="F1455" s="837">
        <v>201.68</v>
      </c>
      <c r="G1455" s="1189">
        <v>0</v>
      </c>
      <c r="H1455"/>
    </row>
    <row r="1456" spans="1:8">
      <c r="A1456"/>
      <c r="B1456"/>
      <c r="C1456" s="729">
        <v>537080</v>
      </c>
      <c r="D1456" s="780" t="s">
        <v>84</v>
      </c>
      <c r="E1456" s="837">
        <v>0</v>
      </c>
      <c r="F1456" s="837">
        <v>0</v>
      </c>
      <c r="G1456" s="1189">
        <v>0</v>
      </c>
      <c r="H1456"/>
    </row>
    <row r="1457" spans="1:8">
      <c r="A1457"/>
      <c r="B1457" s="527" t="s">
        <v>6629</v>
      </c>
      <c r="C1457" s="527"/>
      <c r="D1457" s="527"/>
      <c r="E1457" s="997">
        <v>0</v>
      </c>
      <c r="F1457" s="997">
        <v>480.24000000000007</v>
      </c>
      <c r="G1457" s="1189">
        <v>3068</v>
      </c>
      <c r="H1457"/>
    </row>
    <row r="1458" spans="1:8">
      <c r="A1458" s="777" t="s">
        <v>6589</v>
      </c>
      <c r="B1458" s="777"/>
      <c r="C1458" s="777"/>
      <c r="D1458" s="777"/>
      <c r="E1458" s="838">
        <v>231315</v>
      </c>
      <c r="F1458" s="838">
        <v>200080.05999999997</v>
      </c>
      <c r="G1458" s="1188">
        <v>223688</v>
      </c>
      <c r="H1458"/>
    </row>
    <row r="1459" spans="1:8">
      <c r="A1459" t="s">
        <v>438</v>
      </c>
      <c r="B1459" t="s">
        <v>48</v>
      </c>
      <c r="C1459" s="729">
        <v>510040</v>
      </c>
      <c r="D1459" s="780" t="s">
        <v>461</v>
      </c>
      <c r="E1459" s="837">
        <v>0</v>
      </c>
      <c r="F1459" s="837">
        <v>91.44</v>
      </c>
      <c r="G1459" s="1189">
        <v>0</v>
      </c>
      <c r="H1459"/>
    </row>
    <row r="1460" spans="1:8">
      <c r="A1460"/>
      <c r="B1460"/>
      <c r="C1460" s="729">
        <v>513000</v>
      </c>
      <c r="D1460" s="780" t="s">
        <v>469</v>
      </c>
      <c r="E1460" s="837">
        <v>0</v>
      </c>
      <c r="F1460" s="837">
        <v>7.32</v>
      </c>
      <c r="G1460" s="1189">
        <v>0</v>
      </c>
      <c r="H1460"/>
    </row>
    <row r="1461" spans="1:8">
      <c r="A1461"/>
      <c r="B1461"/>
      <c r="C1461" s="729">
        <v>513120</v>
      </c>
      <c r="D1461" s="780" t="s">
        <v>471</v>
      </c>
      <c r="E1461" s="837">
        <v>0</v>
      </c>
      <c r="F1461" s="837">
        <v>4.57</v>
      </c>
      <c r="G1461" s="1189">
        <v>0</v>
      </c>
      <c r="H1461"/>
    </row>
    <row r="1462" spans="1:8">
      <c r="A1462"/>
      <c r="B1462"/>
      <c r="C1462" s="729">
        <v>513140</v>
      </c>
      <c r="D1462" s="780" t="s">
        <v>472</v>
      </c>
      <c r="E1462" s="837">
        <v>0</v>
      </c>
      <c r="F1462" s="837">
        <v>1.07</v>
      </c>
      <c r="G1462" s="1189">
        <v>0</v>
      </c>
      <c r="H1462"/>
    </row>
    <row r="1463" spans="1:8">
      <c r="A1463"/>
      <c r="B1463"/>
      <c r="C1463" s="729">
        <v>515040</v>
      </c>
      <c r="D1463" s="780" t="s">
        <v>473</v>
      </c>
      <c r="E1463" s="837">
        <v>0</v>
      </c>
      <c r="F1463" s="837">
        <v>18.88</v>
      </c>
      <c r="G1463" s="1189">
        <v>0</v>
      </c>
      <c r="H1463"/>
    </row>
    <row r="1464" spans="1:8">
      <c r="A1464"/>
      <c r="B1464"/>
      <c r="C1464" s="729">
        <v>515100</v>
      </c>
      <c r="D1464" s="780" t="s">
        <v>474</v>
      </c>
      <c r="E1464" s="837">
        <v>0</v>
      </c>
      <c r="F1464" s="837">
        <v>0.1</v>
      </c>
      <c r="G1464" s="1189">
        <v>0</v>
      </c>
      <c r="H1464"/>
    </row>
    <row r="1465" spans="1:8">
      <c r="A1465"/>
      <c r="B1465"/>
      <c r="C1465" s="729">
        <v>515120</v>
      </c>
      <c r="D1465" s="780" t="s">
        <v>475</v>
      </c>
      <c r="E1465" s="837">
        <v>0</v>
      </c>
      <c r="F1465" s="837">
        <v>0.22</v>
      </c>
      <c r="G1465" s="1189">
        <v>0</v>
      </c>
      <c r="H1465"/>
    </row>
    <row r="1466" spans="1:8">
      <c r="A1466"/>
      <c r="B1466"/>
      <c r="C1466" s="729">
        <v>515260</v>
      </c>
      <c r="D1466" s="780" t="s">
        <v>479</v>
      </c>
      <c r="E1466" s="837">
        <v>0</v>
      </c>
      <c r="F1466" s="837">
        <v>0.18</v>
      </c>
      <c r="G1466" s="1189">
        <v>0</v>
      </c>
      <c r="H1466"/>
    </row>
    <row r="1467" spans="1:8">
      <c r="A1467"/>
      <c r="B1467"/>
      <c r="C1467" s="729">
        <v>518140</v>
      </c>
      <c r="D1467" s="780" t="s">
        <v>484</v>
      </c>
      <c r="E1467" s="837">
        <v>0</v>
      </c>
      <c r="F1467" s="837">
        <v>0.05</v>
      </c>
      <c r="G1467" s="1189">
        <v>0</v>
      </c>
      <c r="H1467"/>
    </row>
    <row r="1468" spans="1:8">
      <c r="A1468"/>
      <c r="B1468" s="527" t="s">
        <v>6625</v>
      </c>
      <c r="C1468" s="527"/>
      <c r="D1468" s="527"/>
      <c r="E1468" s="997">
        <v>0</v>
      </c>
      <c r="F1468" s="997">
        <v>123.82999999999997</v>
      </c>
      <c r="G1468" s="1189">
        <v>0</v>
      </c>
      <c r="H1468"/>
    </row>
    <row r="1469" spans="1:8">
      <c r="A1469"/>
      <c r="B1469" t="s">
        <v>6626</v>
      </c>
      <c r="C1469" s="729">
        <v>520020</v>
      </c>
      <c r="D1469" s="780" t="s">
        <v>86</v>
      </c>
      <c r="E1469" s="837">
        <v>1100</v>
      </c>
      <c r="F1469" s="837">
        <v>1178</v>
      </c>
      <c r="G1469" s="1189">
        <v>1000</v>
      </c>
      <c r="H1469"/>
    </row>
    <row r="1470" spans="1:8">
      <c r="A1470"/>
      <c r="B1470"/>
      <c r="C1470" s="729">
        <v>520115</v>
      </c>
      <c r="D1470" s="780" t="s">
        <v>49</v>
      </c>
      <c r="E1470" s="837">
        <v>400</v>
      </c>
      <c r="F1470" s="837">
        <v>0</v>
      </c>
      <c r="G1470" s="1189">
        <v>0</v>
      </c>
      <c r="H1470"/>
    </row>
    <row r="1471" spans="1:8">
      <c r="A1471"/>
      <c r="B1471"/>
      <c r="C1471" s="729">
        <v>520230</v>
      </c>
      <c r="D1471" s="780" t="s">
        <v>50</v>
      </c>
      <c r="E1471" s="837">
        <v>600</v>
      </c>
      <c r="F1471" s="837">
        <v>460.71</v>
      </c>
      <c r="G1471" s="1189">
        <v>0</v>
      </c>
      <c r="H1471"/>
    </row>
    <row r="1472" spans="1:8">
      <c r="A1472"/>
      <c r="B1472"/>
      <c r="C1472" s="729">
        <v>520800</v>
      </c>
      <c r="D1472" s="780" t="s">
        <v>54</v>
      </c>
      <c r="E1472" s="837">
        <v>500</v>
      </c>
      <c r="F1472" s="837">
        <v>0</v>
      </c>
      <c r="G1472" s="1189">
        <v>500</v>
      </c>
      <c r="H1472"/>
    </row>
    <row r="1473" spans="1:8">
      <c r="A1473"/>
      <c r="B1473"/>
      <c r="C1473" s="729">
        <v>520845</v>
      </c>
      <c r="D1473" s="780" t="s">
        <v>89</v>
      </c>
      <c r="E1473" s="837">
        <v>1200</v>
      </c>
      <c r="F1473" s="837">
        <v>1769.28</v>
      </c>
      <c r="G1473" s="1189">
        <v>1200</v>
      </c>
      <c r="H1473"/>
    </row>
    <row r="1474" spans="1:8">
      <c r="A1474"/>
      <c r="B1474"/>
      <c r="C1474" s="729">
        <v>521420</v>
      </c>
      <c r="D1474" s="780" t="s">
        <v>90</v>
      </c>
      <c r="E1474" s="837">
        <v>500</v>
      </c>
      <c r="F1474" s="837">
        <v>63.67</v>
      </c>
      <c r="G1474" s="1189">
        <v>500</v>
      </c>
      <c r="H1474"/>
    </row>
    <row r="1475" spans="1:8">
      <c r="A1475"/>
      <c r="B1475"/>
      <c r="C1475" s="729">
        <v>522310</v>
      </c>
      <c r="D1475" s="780" t="s">
        <v>60</v>
      </c>
      <c r="E1475" s="837">
        <v>2000</v>
      </c>
      <c r="F1475" s="837">
        <v>2185.44</v>
      </c>
      <c r="G1475" s="1189">
        <v>1000</v>
      </c>
      <c r="H1475"/>
    </row>
    <row r="1476" spans="1:8">
      <c r="A1476"/>
      <c r="B1476"/>
      <c r="C1476" s="729">
        <v>522320</v>
      </c>
      <c r="D1476" s="780" t="s">
        <v>93</v>
      </c>
      <c r="E1476" s="837">
        <v>3500</v>
      </c>
      <c r="F1476" s="837">
        <v>989.94</v>
      </c>
      <c r="G1476" s="1189">
        <v>2000</v>
      </c>
      <c r="H1476"/>
    </row>
    <row r="1477" spans="1:8">
      <c r="A1477"/>
      <c r="B1477"/>
      <c r="C1477" s="729">
        <v>523270</v>
      </c>
      <c r="D1477" s="780" t="s">
        <v>62</v>
      </c>
      <c r="E1477" s="837">
        <v>0</v>
      </c>
      <c r="F1477" s="837">
        <v>95.649999999999977</v>
      </c>
      <c r="G1477" s="1189">
        <v>0</v>
      </c>
      <c r="H1477"/>
    </row>
    <row r="1478" spans="1:8">
      <c r="A1478"/>
      <c r="B1478"/>
      <c r="C1478" s="729">
        <v>523290</v>
      </c>
      <c r="D1478" s="780" t="s">
        <v>1281</v>
      </c>
      <c r="E1478" s="837">
        <v>0</v>
      </c>
      <c r="F1478" s="837">
        <v>0.04</v>
      </c>
      <c r="G1478" s="1189">
        <v>0</v>
      </c>
      <c r="H1478"/>
    </row>
    <row r="1479" spans="1:8">
      <c r="A1479"/>
      <c r="B1479"/>
      <c r="C1479" s="729">
        <v>523340</v>
      </c>
      <c r="D1479" s="780" t="s">
        <v>6127</v>
      </c>
      <c r="E1479" s="837">
        <v>0</v>
      </c>
      <c r="F1479" s="837">
        <v>0.2</v>
      </c>
      <c r="G1479" s="1189">
        <v>0</v>
      </c>
      <c r="H1479"/>
    </row>
    <row r="1480" spans="1:8">
      <c r="A1480"/>
      <c r="B1480"/>
      <c r="C1480" s="729">
        <v>523820</v>
      </c>
      <c r="D1480" s="780" t="s">
        <v>68</v>
      </c>
      <c r="E1480" s="837">
        <v>0</v>
      </c>
      <c r="F1480" s="837">
        <v>14.99</v>
      </c>
      <c r="G1480" s="1189">
        <v>0</v>
      </c>
      <c r="H1480"/>
    </row>
    <row r="1481" spans="1:8">
      <c r="A1481"/>
      <c r="B1481"/>
      <c r="C1481" s="729">
        <v>524840</v>
      </c>
      <c r="D1481" s="780" t="s">
        <v>69</v>
      </c>
      <c r="E1481" s="837">
        <v>0</v>
      </c>
      <c r="F1481" s="837">
        <v>0</v>
      </c>
      <c r="G1481" s="1189">
        <v>0</v>
      </c>
      <c r="H1481"/>
    </row>
    <row r="1482" spans="1:8">
      <c r="A1482"/>
      <c r="B1482"/>
      <c r="C1482" s="729">
        <v>525440</v>
      </c>
      <c r="D1482" s="780" t="s">
        <v>111</v>
      </c>
      <c r="E1482" s="837">
        <v>0</v>
      </c>
      <c r="F1482" s="837">
        <v>0</v>
      </c>
      <c r="G1482" s="1189">
        <v>0</v>
      </c>
      <c r="H1482"/>
    </row>
    <row r="1483" spans="1:8">
      <c r="A1483"/>
      <c r="B1483"/>
      <c r="C1483" s="729">
        <v>526940</v>
      </c>
      <c r="D1483" s="780" t="s">
        <v>71</v>
      </c>
      <c r="E1483" s="837">
        <v>0</v>
      </c>
      <c r="F1483" s="837">
        <v>0</v>
      </c>
      <c r="G1483" s="1189">
        <v>0</v>
      </c>
      <c r="H1483"/>
    </row>
    <row r="1484" spans="1:8">
      <c r="A1484"/>
      <c r="B1484"/>
      <c r="C1484" s="729">
        <v>526960</v>
      </c>
      <c r="D1484" s="780" t="s">
        <v>97</v>
      </c>
      <c r="E1484" s="837">
        <v>250</v>
      </c>
      <c r="F1484" s="837">
        <v>18.850000000000001</v>
      </c>
      <c r="G1484" s="1189">
        <v>250</v>
      </c>
      <c r="H1484"/>
    </row>
    <row r="1485" spans="1:8">
      <c r="A1485"/>
      <c r="B1485"/>
      <c r="C1485" s="729">
        <v>527660</v>
      </c>
      <c r="D1485" s="780" t="s">
        <v>112</v>
      </c>
      <c r="E1485" s="837">
        <v>500</v>
      </c>
      <c r="F1485" s="837">
        <v>107.75</v>
      </c>
      <c r="G1485" s="1189">
        <v>500</v>
      </c>
      <c r="H1485"/>
    </row>
    <row r="1486" spans="1:8">
      <c r="A1486"/>
      <c r="B1486"/>
      <c r="C1486" s="729">
        <v>527690</v>
      </c>
      <c r="D1486" s="780" t="s">
        <v>2571</v>
      </c>
      <c r="E1486" s="837">
        <v>0</v>
      </c>
      <c r="F1486" s="837">
        <v>0</v>
      </c>
      <c r="G1486" s="1189">
        <v>212</v>
      </c>
      <c r="H1486"/>
    </row>
    <row r="1487" spans="1:8">
      <c r="A1487"/>
      <c r="B1487"/>
      <c r="C1487" s="729">
        <v>527720</v>
      </c>
      <c r="D1487" s="780" t="s">
        <v>98</v>
      </c>
      <c r="E1487" s="837">
        <v>100</v>
      </c>
      <c r="F1487" s="837">
        <v>0</v>
      </c>
      <c r="G1487" s="1189">
        <v>100</v>
      </c>
      <c r="H1487"/>
    </row>
    <row r="1488" spans="1:8">
      <c r="A1488"/>
      <c r="B1488"/>
      <c r="C1488" s="729">
        <v>527780</v>
      </c>
      <c r="D1488" s="780" t="s">
        <v>128</v>
      </c>
      <c r="E1488" s="837">
        <v>10750</v>
      </c>
      <c r="F1488" s="837">
        <v>453.06</v>
      </c>
      <c r="G1488" s="1189">
        <v>2000</v>
      </c>
      <c r="H1488"/>
    </row>
    <row r="1489" spans="1:8">
      <c r="A1489"/>
      <c r="B1489"/>
      <c r="C1489" s="729">
        <v>528920</v>
      </c>
      <c r="D1489" s="780" t="s">
        <v>78</v>
      </c>
      <c r="E1489" s="837">
        <v>0</v>
      </c>
      <c r="F1489" s="837">
        <v>0</v>
      </c>
      <c r="G1489" s="1189">
        <v>0</v>
      </c>
      <c r="H1489"/>
    </row>
    <row r="1490" spans="1:8">
      <c r="A1490"/>
      <c r="B1490"/>
      <c r="C1490" s="729">
        <v>529500</v>
      </c>
      <c r="D1490" s="780" t="s">
        <v>100</v>
      </c>
      <c r="E1490" s="837">
        <v>750</v>
      </c>
      <c r="F1490" s="837">
        <v>405.00000000000006</v>
      </c>
      <c r="G1490" s="1189">
        <v>750</v>
      </c>
      <c r="H1490"/>
    </row>
    <row r="1491" spans="1:8">
      <c r="A1491"/>
      <c r="B1491" s="527" t="s">
        <v>6627</v>
      </c>
      <c r="C1491" s="527"/>
      <c r="D1491" s="527"/>
      <c r="E1491" s="997">
        <v>22150</v>
      </c>
      <c r="F1491" s="997">
        <v>7742.5800000000008</v>
      </c>
      <c r="G1491" s="1189">
        <v>10012</v>
      </c>
      <c r="H1491"/>
    </row>
    <row r="1492" spans="1:8">
      <c r="A1492" s="777" t="s">
        <v>6570</v>
      </c>
      <c r="B1492" s="777"/>
      <c r="C1492" s="777"/>
      <c r="D1492" s="777"/>
      <c r="E1492" s="838">
        <v>22150</v>
      </c>
      <c r="F1492" s="838">
        <v>7866.4100000000008</v>
      </c>
      <c r="G1492" s="1188">
        <v>10012</v>
      </c>
      <c r="H1492"/>
    </row>
    <row r="1493" spans="1:8">
      <c r="A1493" t="s">
        <v>443</v>
      </c>
      <c r="B1493" t="s">
        <v>48</v>
      </c>
      <c r="C1493" s="729">
        <v>510040</v>
      </c>
      <c r="D1493" s="780" t="s">
        <v>461</v>
      </c>
      <c r="E1493" s="837">
        <v>48986</v>
      </c>
      <c r="F1493" s="837">
        <v>1553.22</v>
      </c>
      <c r="G1493" s="1189">
        <v>0</v>
      </c>
      <c r="H1493"/>
    </row>
    <row r="1494" spans="1:8">
      <c r="A1494"/>
      <c r="B1494"/>
      <c r="C1494" s="729">
        <v>510320</v>
      </c>
      <c r="D1494" s="780" t="s">
        <v>463</v>
      </c>
      <c r="E1494" s="837">
        <v>0</v>
      </c>
      <c r="F1494" s="837">
        <v>78.47</v>
      </c>
      <c r="G1494" s="1189">
        <v>0</v>
      </c>
      <c r="H1494"/>
    </row>
    <row r="1495" spans="1:8">
      <c r="A1495"/>
      <c r="B1495"/>
      <c r="C1495" s="729">
        <v>513000</v>
      </c>
      <c r="D1495" s="780" t="s">
        <v>469</v>
      </c>
      <c r="E1495" s="837">
        <v>3919</v>
      </c>
      <c r="F1495" s="837">
        <v>144.82</v>
      </c>
      <c r="G1495" s="1189">
        <v>0</v>
      </c>
      <c r="H1495"/>
    </row>
    <row r="1496" spans="1:8">
      <c r="A1496"/>
      <c r="B1496"/>
      <c r="C1496" s="729">
        <v>513020</v>
      </c>
      <c r="D1496" s="780" t="s">
        <v>470</v>
      </c>
      <c r="E1496" s="837">
        <v>0</v>
      </c>
      <c r="F1496" s="837">
        <v>0.76</v>
      </c>
      <c r="G1496" s="1189">
        <v>0</v>
      </c>
      <c r="H1496"/>
    </row>
    <row r="1497" spans="1:8">
      <c r="A1497"/>
      <c r="B1497"/>
      <c r="C1497" s="729">
        <v>513120</v>
      </c>
      <c r="D1497" s="780" t="s">
        <v>471</v>
      </c>
      <c r="E1497" s="837">
        <v>3037</v>
      </c>
      <c r="F1497" s="837">
        <v>102.41</v>
      </c>
      <c r="G1497" s="1189">
        <v>0</v>
      </c>
      <c r="H1497"/>
    </row>
    <row r="1498" spans="1:8">
      <c r="A1498"/>
      <c r="B1498"/>
      <c r="C1498" s="729">
        <v>513140</v>
      </c>
      <c r="D1498" s="780" t="s">
        <v>472</v>
      </c>
      <c r="E1498" s="837">
        <v>710</v>
      </c>
      <c r="F1498" s="837">
        <v>23.95</v>
      </c>
      <c r="G1498" s="1189">
        <v>0</v>
      </c>
      <c r="H1498"/>
    </row>
    <row r="1499" spans="1:8">
      <c r="A1499"/>
      <c r="B1499"/>
      <c r="C1499" s="729">
        <v>515040</v>
      </c>
      <c r="D1499" s="780" t="s">
        <v>473</v>
      </c>
      <c r="E1499" s="837">
        <v>9876</v>
      </c>
      <c r="F1499" s="837">
        <v>152.69999999999999</v>
      </c>
      <c r="G1499" s="1189">
        <v>0</v>
      </c>
      <c r="H1499"/>
    </row>
    <row r="1500" spans="1:8">
      <c r="A1500"/>
      <c r="B1500"/>
      <c r="C1500" s="729">
        <v>515100</v>
      </c>
      <c r="D1500" s="780" t="s">
        <v>474</v>
      </c>
      <c r="E1500" s="837">
        <v>66</v>
      </c>
      <c r="F1500" s="837">
        <v>1.64</v>
      </c>
      <c r="G1500" s="1189">
        <v>0</v>
      </c>
      <c r="H1500"/>
    </row>
    <row r="1501" spans="1:8">
      <c r="A1501"/>
      <c r="B1501"/>
      <c r="C1501" s="729">
        <v>515120</v>
      </c>
      <c r="D1501" s="780" t="s">
        <v>475</v>
      </c>
      <c r="E1501" s="837">
        <v>159</v>
      </c>
      <c r="F1501" s="837">
        <v>11.97</v>
      </c>
      <c r="G1501" s="1189">
        <v>0</v>
      </c>
      <c r="H1501"/>
    </row>
    <row r="1502" spans="1:8">
      <c r="A1502"/>
      <c r="B1502"/>
      <c r="C1502" s="729">
        <v>515160</v>
      </c>
      <c r="D1502" s="780" t="s">
        <v>476</v>
      </c>
      <c r="E1502" s="837">
        <v>0</v>
      </c>
      <c r="F1502" s="837">
        <v>2.44</v>
      </c>
      <c r="G1502" s="1189">
        <v>0</v>
      </c>
      <c r="H1502"/>
    </row>
    <row r="1503" spans="1:8">
      <c r="A1503"/>
      <c r="B1503"/>
      <c r="C1503" s="729">
        <v>515260</v>
      </c>
      <c r="D1503" s="780" t="s">
        <v>479</v>
      </c>
      <c r="E1503" s="837">
        <v>147</v>
      </c>
      <c r="F1503" s="837">
        <v>4.4399999999999995</v>
      </c>
      <c r="G1503" s="1189">
        <v>0</v>
      </c>
      <c r="H1503"/>
    </row>
    <row r="1504" spans="1:8">
      <c r="A1504"/>
      <c r="B1504"/>
      <c r="C1504" s="729">
        <v>518010</v>
      </c>
      <c r="D1504" s="780" t="s">
        <v>481</v>
      </c>
      <c r="E1504" s="837">
        <v>0</v>
      </c>
      <c r="F1504" s="837">
        <v>17.11</v>
      </c>
      <c r="G1504" s="1189">
        <v>0</v>
      </c>
      <c r="H1504"/>
    </row>
    <row r="1505" spans="1:8">
      <c r="A1505"/>
      <c r="B1505"/>
      <c r="C1505" s="729">
        <v>518140</v>
      </c>
      <c r="D1505" s="780" t="s">
        <v>484</v>
      </c>
      <c r="E1505" s="837">
        <v>21</v>
      </c>
      <c r="F1505" s="837">
        <v>0.16</v>
      </c>
      <c r="G1505" s="1189">
        <v>0</v>
      </c>
      <c r="H1505"/>
    </row>
    <row r="1506" spans="1:8">
      <c r="A1506"/>
      <c r="B1506"/>
      <c r="C1506" s="729">
        <v>518180</v>
      </c>
      <c r="D1506" s="780" t="s">
        <v>1815</v>
      </c>
      <c r="E1506" s="837">
        <v>0</v>
      </c>
      <c r="F1506" s="837">
        <v>-0.27</v>
      </c>
      <c r="G1506" s="1189">
        <v>0</v>
      </c>
      <c r="H1506"/>
    </row>
    <row r="1507" spans="1:8">
      <c r="A1507"/>
      <c r="B1507" s="527" t="s">
        <v>6625</v>
      </c>
      <c r="C1507" s="527"/>
      <c r="D1507" s="527"/>
      <c r="E1507" s="997">
        <v>66921</v>
      </c>
      <c r="F1507" s="997">
        <v>2093.8199999999997</v>
      </c>
      <c r="G1507" s="1189">
        <v>0</v>
      </c>
      <c r="H1507"/>
    </row>
    <row r="1508" spans="1:8">
      <c r="A1508"/>
      <c r="B1508" t="s">
        <v>6626</v>
      </c>
      <c r="C1508" s="729">
        <v>520230</v>
      </c>
      <c r="D1508" s="780" t="s">
        <v>50</v>
      </c>
      <c r="E1508" s="837">
        <v>385</v>
      </c>
      <c r="F1508" s="837">
        <v>0</v>
      </c>
      <c r="G1508" s="1189">
        <v>0</v>
      </c>
      <c r="H1508"/>
    </row>
    <row r="1509" spans="1:8">
      <c r="A1509"/>
      <c r="B1509"/>
      <c r="C1509" s="729">
        <v>520320</v>
      </c>
      <c r="D1509" s="780" t="s">
        <v>51</v>
      </c>
      <c r="E1509" s="837">
        <v>500</v>
      </c>
      <c r="F1509" s="837">
        <v>0</v>
      </c>
      <c r="G1509" s="1189">
        <v>0</v>
      </c>
      <c r="H1509"/>
    </row>
    <row r="1510" spans="1:8">
      <c r="A1510"/>
      <c r="B1510"/>
      <c r="C1510" s="729">
        <v>521420</v>
      </c>
      <c r="D1510" s="780" t="s">
        <v>90</v>
      </c>
      <c r="E1510" s="837">
        <v>7000</v>
      </c>
      <c r="F1510" s="837">
        <v>0</v>
      </c>
      <c r="G1510" s="1189">
        <v>7000</v>
      </c>
      <c r="H1510"/>
    </row>
    <row r="1511" spans="1:8">
      <c r="A1511"/>
      <c r="B1511"/>
      <c r="C1511" s="729">
        <v>523220</v>
      </c>
      <c r="D1511" s="780" t="s">
        <v>108</v>
      </c>
      <c r="E1511" s="837">
        <v>0</v>
      </c>
      <c r="F1511" s="837">
        <v>9794.09</v>
      </c>
      <c r="G1511" s="1189">
        <v>0</v>
      </c>
      <c r="H1511"/>
    </row>
    <row r="1512" spans="1:8">
      <c r="A1512"/>
      <c r="B1512"/>
      <c r="C1512" s="729">
        <v>525440</v>
      </c>
      <c r="D1512" s="780" t="s">
        <v>111</v>
      </c>
      <c r="E1512" s="837">
        <v>25000</v>
      </c>
      <c r="F1512" s="837">
        <v>27570.53</v>
      </c>
      <c r="G1512" s="1189">
        <v>125000</v>
      </c>
      <c r="H1512"/>
    </row>
    <row r="1513" spans="1:8">
      <c r="A1513"/>
      <c r="B1513"/>
      <c r="C1513" s="729">
        <v>527690</v>
      </c>
      <c r="D1513" s="780" t="s">
        <v>2571</v>
      </c>
      <c r="E1513" s="837">
        <v>1924</v>
      </c>
      <c r="F1513" s="837">
        <v>282.14</v>
      </c>
      <c r="G1513" s="1189">
        <v>0</v>
      </c>
      <c r="H1513"/>
    </row>
    <row r="1514" spans="1:8">
      <c r="A1514"/>
      <c r="B1514"/>
      <c r="C1514" s="729">
        <v>527840</v>
      </c>
      <c r="D1514" s="780" t="s">
        <v>75</v>
      </c>
      <c r="E1514" s="837">
        <v>3000</v>
      </c>
      <c r="F1514" s="837">
        <v>0</v>
      </c>
      <c r="G1514" s="1189">
        <v>0</v>
      </c>
      <c r="H1514"/>
    </row>
    <row r="1515" spans="1:8">
      <c r="A1515"/>
      <c r="B1515"/>
      <c r="C1515" s="729">
        <v>528920</v>
      </c>
      <c r="D1515" s="780" t="s">
        <v>78</v>
      </c>
      <c r="E1515" s="837">
        <v>77000</v>
      </c>
      <c r="F1515" s="837">
        <v>58700.85</v>
      </c>
      <c r="G1515" s="1189">
        <v>6000</v>
      </c>
      <c r="H1515"/>
    </row>
    <row r="1516" spans="1:8">
      <c r="A1516"/>
      <c r="B1516"/>
      <c r="C1516" s="729">
        <v>529500</v>
      </c>
      <c r="D1516" s="780" t="s">
        <v>100</v>
      </c>
      <c r="E1516" s="837">
        <v>3650</v>
      </c>
      <c r="F1516" s="837">
        <v>4290.6899999999996</v>
      </c>
      <c r="G1516" s="1189">
        <v>0</v>
      </c>
      <c r="H1516"/>
    </row>
    <row r="1517" spans="1:8">
      <c r="A1517"/>
      <c r="B1517" s="527" t="s">
        <v>6627</v>
      </c>
      <c r="C1517" s="527"/>
      <c r="D1517" s="527"/>
      <c r="E1517" s="997">
        <v>118459</v>
      </c>
      <c r="F1517" s="997">
        <v>100638.29999999999</v>
      </c>
      <c r="G1517" s="1189">
        <v>138000</v>
      </c>
      <c r="H1517"/>
    </row>
    <row r="1518" spans="1:8">
      <c r="A1518"/>
      <c r="B1518" t="s">
        <v>6628</v>
      </c>
      <c r="C1518" s="729">
        <v>536760</v>
      </c>
      <c r="D1518" s="780" t="s">
        <v>2872</v>
      </c>
      <c r="E1518" s="837">
        <v>8396</v>
      </c>
      <c r="F1518" s="837">
        <v>0</v>
      </c>
      <c r="G1518" s="1189">
        <v>0</v>
      </c>
      <c r="H1518"/>
    </row>
    <row r="1519" spans="1:8">
      <c r="A1519"/>
      <c r="B1519"/>
      <c r="C1519" s="729" t="s">
        <v>7157</v>
      </c>
      <c r="D1519" s="780" t="s">
        <v>7006</v>
      </c>
      <c r="E1519" s="837">
        <v>0</v>
      </c>
      <c r="F1519" s="837">
        <v>0</v>
      </c>
      <c r="G1519" s="1189">
        <v>614</v>
      </c>
      <c r="H1519"/>
    </row>
    <row r="1520" spans="1:8">
      <c r="A1520"/>
      <c r="B1520" s="527" t="s">
        <v>6629</v>
      </c>
      <c r="C1520" s="527"/>
      <c r="D1520" s="527"/>
      <c r="E1520" s="997">
        <v>8396</v>
      </c>
      <c r="F1520" s="997">
        <v>0</v>
      </c>
      <c r="G1520" s="1189">
        <v>614</v>
      </c>
      <c r="H1520"/>
    </row>
    <row r="1521" spans="1:8">
      <c r="A1521"/>
      <c r="B1521" t="s">
        <v>460</v>
      </c>
      <c r="C1521" s="729">
        <v>546360</v>
      </c>
      <c r="D1521" s="780" t="s">
        <v>6825</v>
      </c>
      <c r="E1521" s="837">
        <v>150000</v>
      </c>
      <c r="F1521" s="837">
        <v>0</v>
      </c>
      <c r="G1521" s="1189">
        <v>0</v>
      </c>
      <c r="H1521"/>
    </row>
    <row r="1522" spans="1:8">
      <c r="A1522"/>
      <c r="B1522" s="527" t="s">
        <v>6630</v>
      </c>
      <c r="C1522" s="527"/>
      <c r="D1522" s="527"/>
      <c r="E1522" s="997">
        <v>150000</v>
      </c>
      <c r="F1522" s="997">
        <v>0</v>
      </c>
      <c r="G1522" s="1189">
        <v>0</v>
      </c>
      <c r="H1522"/>
    </row>
    <row r="1523" spans="1:8">
      <c r="A1523"/>
      <c r="B1523" t="s">
        <v>6631</v>
      </c>
      <c r="C1523" s="729" t="s">
        <v>7187</v>
      </c>
      <c r="D1523" s="780" t="s">
        <v>7006</v>
      </c>
      <c r="E1523" s="837">
        <v>0</v>
      </c>
      <c r="F1523" s="837">
        <v>0</v>
      </c>
      <c r="G1523" s="1189">
        <v>100000</v>
      </c>
      <c r="H1523"/>
    </row>
    <row r="1524" spans="1:8">
      <c r="A1524"/>
      <c r="B1524" s="527" t="s">
        <v>6632</v>
      </c>
      <c r="C1524" s="527"/>
      <c r="D1524" s="527"/>
      <c r="E1524" s="997">
        <v>0</v>
      </c>
      <c r="F1524" s="997">
        <v>0</v>
      </c>
      <c r="G1524" s="1189">
        <v>100000</v>
      </c>
      <c r="H1524"/>
    </row>
    <row r="1525" spans="1:8">
      <c r="A1525" s="777" t="s">
        <v>6577</v>
      </c>
      <c r="B1525" s="777"/>
      <c r="C1525" s="777"/>
      <c r="D1525" s="777"/>
      <c r="E1525" s="838">
        <v>343776</v>
      </c>
      <c r="F1525" s="838">
        <v>102732.12</v>
      </c>
      <c r="G1525" s="1188">
        <v>238614</v>
      </c>
      <c r="H1525"/>
    </row>
    <row r="1526" spans="1:8">
      <c r="A1526" t="s">
        <v>439</v>
      </c>
      <c r="B1526" t="s">
        <v>48</v>
      </c>
      <c r="C1526" s="729">
        <v>510040</v>
      </c>
      <c r="D1526" s="780" t="s">
        <v>461</v>
      </c>
      <c r="E1526" s="837">
        <v>131060</v>
      </c>
      <c r="F1526" s="837">
        <v>139197.38</v>
      </c>
      <c r="G1526" s="1189">
        <v>134272</v>
      </c>
      <c r="H1526"/>
    </row>
    <row r="1527" spans="1:8">
      <c r="A1527"/>
      <c r="B1527"/>
      <c r="C1527" s="729">
        <v>510420</v>
      </c>
      <c r="D1527" s="780" t="s">
        <v>464</v>
      </c>
      <c r="E1527" s="837">
        <v>3000</v>
      </c>
      <c r="F1527" s="837">
        <v>1701.3600000000001</v>
      </c>
      <c r="G1527" s="1189">
        <v>0</v>
      </c>
      <c r="H1527"/>
    </row>
    <row r="1528" spans="1:8">
      <c r="A1528"/>
      <c r="B1528"/>
      <c r="C1528" s="729">
        <v>510700</v>
      </c>
      <c r="D1528" s="780" t="s">
        <v>468</v>
      </c>
      <c r="E1528" s="837">
        <v>1500</v>
      </c>
      <c r="F1528" s="837">
        <v>235.8</v>
      </c>
      <c r="G1528" s="1189">
        <v>0</v>
      </c>
      <c r="H1528"/>
    </row>
    <row r="1529" spans="1:8">
      <c r="A1529"/>
      <c r="B1529"/>
      <c r="C1529" s="729">
        <v>513000</v>
      </c>
      <c r="D1529" s="780" t="s">
        <v>469</v>
      </c>
      <c r="E1529" s="837">
        <v>21080</v>
      </c>
      <c r="F1529" s="837">
        <v>21623.350000000002</v>
      </c>
      <c r="G1529" s="1189">
        <v>51527</v>
      </c>
      <c r="H1529"/>
    </row>
    <row r="1530" spans="1:8">
      <c r="A1530"/>
      <c r="B1530"/>
      <c r="C1530" s="729">
        <v>513120</v>
      </c>
      <c r="D1530" s="780" t="s">
        <v>471</v>
      </c>
      <c r="E1530" s="837">
        <v>8126</v>
      </c>
      <c r="F1530" s="837">
        <v>8860.75</v>
      </c>
      <c r="G1530" s="1189">
        <v>8324</v>
      </c>
      <c r="H1530"/>
    </row>
    <row r="1531" spans="1:8">
      <c r="A1531"/>
      <c r="B1531"/>
      <c r="C1531" s="729">
        <v>513140</v>
      </c>
      <c r="D1531" s="780" t="s">
        <v>472</v>
      </c>
      <c r="E1531" s="837">
        <v>1900</v>
      </c>
      <c r="F1531" s="837">
        <v>2072.2800000000002</v>
      </c>
      <c r="G1531" s="1189">
        <v>1947</v>
      </c>
      <c r="H1531"/>
    </row>
    <row r="1532" spans="1:8">
      <c r="A1532"/>
      <c r="B1532"/>
      <c r="C1532" s="729">
        <v>515040</v>
      </c>
      <c r="D1532" s="780" t="s">
        <v>473</v>
      </c>
      <c r="E1532" s="837">
        <v>28650</v>
      </c>
      <c r="F1532" s="837">
        <v>33901.020000000004</v>
      </c>
      <c r="G1532" s="1189">
        <v>27979</v>
      </c>
      <c r="H1532"/>
    </row>
    <row r="1533" spans="1:8">
      <c r="A1533"/>
      <c r="B1533"/>
      <c r="C1533" s="729">
        <v>515100</v>
      </c>
      <c r="D1533" s="780" t="s">
        <v>474</v>
      </c>
      <c r="E1533" s="837">
        <v>165</v>
      </c>
      <c r="F1533" s="837">
        <v>142.51999999999998</v>
      </c>
      <c r="G1533" s="1189">
        <v>155</v>
      </c>
      <c r="H1533"/>
    </row>
    <row r="1534" spans="1:8">
      <c r="A1534"/>
      <c r="B1534"/>
      <c r="C1534" s="729">
        <v>515120</v>
      </c>
      <c r="D1534" s="780" t="s">
        <v>475</v>
      </c>
      <c r="E1534" s="837">
        <v>426</v>
      </c>
      <c r="F1534" s="837">
        <v>452.65</v>
      </c>
      <c r="G1534" s="1189">
        <v>436</v>
      </c>
      <c r="H1534"/>
    </row>
    <row r="1535" spans="1:8">
      <c r="A1535"/>
      <c r="B1535"/>
      <c r="C1535" s="729">
        <v>515260</v>
      </c>
      <c r="D1535" s="780" t="s">
        <v>479</v>
      </c>
      <c r="E1535" s="837">
        <v>393</v>
      </c>
      <c r="F1535" s="837">
        <v>380.35</v>
      </c>
      <c r="G1535" s="1189">
        <v>359</v>
      </c>
      <c r="H1535"/>
    </row>
    <row r="1536" spans="1:8">
      <c r="A1536"/>
      <c r="B1536"/>
      <c r="C1536" s="729">
        <v>518140</v>
      </c>
      <c r="D1536" s="780" t="s">
        <v>484</v>
      </c>
      <c r="E1536" s="837">
        <v>52</v>
      </c>
      <c r="F1536" s="837">
        <v>52.9</v>
      </c>
      <c r="G1536" s="1189">
        <v>49</v>
      </c>
      <c r="H1536"/>
    </row>
    <row r="1537" spans="1:8">
      <c r="A1537"/>
      <c r="B1537" s="527" t="s">
        <v>6625</v>
      </c>
      <c r="C1537" s="527"/>
      <c r="D1537" s="527"/>
      <c r="E1537" s="997">
        <v>196352</v>
      </c>
      <c r="F1537" s="997">
        <v>208620.36</v>
      </c>
      <c r="G1537" s="1189">
        <v>225048</v>
      </c>
      <c r="H1537"/>
    </row>
    <row r="1538" spans="1:8">
      <c r="A1538"/>
      <c r="B1538" t="s">
        <v>6626</v>
      </c>
      <c r="C1538" s="729">
        <v>520020</v>
      </c>
      <c r="D1538" s="780" t="s">
        <v>86</v>
      </c>
      <c r="E1538" s="837">
        <v>1500</v>
      </c>
      <c r="F1538" s="837">
        <v>0</v>
      </c>
      <c r="G1538" s="1189">
        <v>1500</v>
      </c>
      <c r="H1538"/>
    </row>
    <row r="1539" spans="1:8">
      <c r="A1539"/>
      <c r="B1539"/>
      <c r="C1539" s="729">
        <v>520025</v>
      </c>
      <c r="D1539" s="780" t="s">
        <v>486</v>
      </c>
      <c r="E1539" s="837">
        <v>0</v>
      </c>
      <c r="F1539" s="837">
        <v>0</v>
      </c>
      <c r="G1539" s="1189">
        <v>0</v>
      </c>
      <c r="H1539"/>
    </row>
    <row r="1540" spans="1:8">
      <c r="A1540"/>
      <c r="B1540"/>
      <c r="C1540" s="729">
        <v>520115</v>
      </c>
      <c r="D1540" s="780" t="s">
        <v>49</v>
      </c>
      <c r="E1540" s="837">
        <v>1200</v>
      </c>
      <c r="F1540" s="837">
        <v>515.09</v>
      </c>
      <c r="G1540" s="1189">
        <v>1200</v>
      </c>
      <c r="H1540"/>
    </row>
    <row r="1541" spans="1:8">
      <c r="A1541"/>
      <c r="B1541"/>
      <c r="C1541" s="729">
        <v>520230</v>
      </c>
      <c r="D1541" s="780" t="s">
        <v>50</v>
      </c>
      <c r="E1541" s="837">
        <v>1200</v>
      </c>
      <c r="F1541" s="837">
        <v>1072.79</v>
      </c>
      <c r="G1541" s="1189">
        <v>1200</v>
      </c>
      <c r="H1541"/>
    </row>
    <row r="1542" spans="1:8">
      <c r="A1542"/>
      <c r="B1542"/>
      <c r="C1542" s="729">
        <v>520320</v>
      </c>
      <c r="D1542" s="780" t="s">
        <v>51</v>
      </c>
      <c r="E1542" s="837">
        <v>2500</v>
      </c>
      <c r="F1542" s="837">
        <v>2314.5299999999997</v>
      </c>
      <c r="G1542" s="1189">
        <v>2500</v>
      </c>
      <c r="H1542"/>
    </row>
    <row r="1543" spans="1:8">
      <c r="A1543"/>
      <c r="B1543"/>
      <c r="C1543" s="729">
        <v>520330</v>
      </c>
      <c r="D1543" s="780" t="s">
        <v>52</v>
      </c>
      <c r="E1543" s="837">
        <v>1200</v>
      </c>
      <c r="F1543" s="837">
        <v>1090.18</v>
      </c>
      <c r="G1543" s="1189">
        <v>1200</v>
      </c>
      <c r="H1543"/>
    </row>
    <row r="1544" spans="1:8">
      <c r="A1544"/>
      <c r="B1544"/>
      <c r="C1544" s="729">
        <v>520705</v>
      </c>
      <c r="D1544" s="780" t="s">
        <v>53</v>
      </c>
      <c r="E1544" s="837">
        <v>0</v>
      </c>
      <c r="F1544" s="837">
        <v>240.01999999999998</v>
      </c>
      <c r="G1544" s="1189">
        <v>500</v>
      </c>
      <c r="H1544"/>
    </row>
    <row r="1545" spans="1:8">
      <c r="A1545"/>
      <c r="B1545"/>
      <c r="C1545" s="729">
        <v>520710</v>
      </c>
      <c r="D1545" s="780" t="s">
        <v>162</v>
      </c>
      <c r="E1545" s="837">
        <v>500</v>
      </c>
      <c r="F1545" s="837">
        <v>0</v>
      </c>
      <c r="G1545" s="1189">
        <v>500</v>
      </c>
      <c r="H1545"/>
    </row>
    <row r="1546" spans="1:8">
      <c r="A1546"/>
      <c r="B1546"/>
      <c r="C1546" s="729">
        <v>520800</v>
      </c>
      <c r="D1546" s="780" t="s">
        <v>54</v>
      </c>
      <c r="E1546" s="837">
        <v>3000</v>
      </c>
      <c r="F1546" s="837">
        <v>1623.17</v>
      </c>
      <c r="G1546" s="1189">
        <v>3000</v>
      </c>
      <c r="H1546"/>
    </row>
    <row r="1547" spans="1:8">
      <c r="A1547"/>
      <c r="B1547"/>
      <c r="C1547" s="729">
        <v>520845</v>
      </c>
      <c r="D1547" s="780" t="s">
        <v>89</v>
      </c>
      <c r="E1547" s="837">
        <v>3500</v>
      </c>
      <c r="F1547" s="837">
        <v>2496.4299999999998</v>
      </c>
      <c r="G1547" s="1189">
        <v>3500</v>
      </c>
      <c r="H1547"/>
    </row>
    <row r="1548" spans="1:8">
      <c r="A1548"/>
      <c r="B1548"/>
      <c r="C1548" s="729">
        <v>521720</v>
      </c>
      <c r="D1548" s="780" t="s">
        <v>121</v>
      </c>
      <c r="E1548" s="837">
        <v>325</v>
      </c>
      <c r="F1548" s="837">
        <v>0</v>
      </c>
      <c r="G1548" s="1189">
        <v>325</v>
      </c>
      <c r="H1548"/>
    </row>
    <row r="1549" spans="1:8">
      <c r="A1549"/>
      <c r="B1549"/>
      <c r="C1549" s="729">
        <v>521740</v>
      </c>
      <c r="D1549" s="780" t="s">
        <v>5950</v>
      </c>
      <c r="E1549" s="837">
        <v>0</v>
      </c>
      <c r="F1549" s="837">
        <v>0</v>
      </c>
      <c r="G1549" s="1189">
        <v>0</v>
      </c>
      <c r="H1549"/>
    </row>
    <row r="1550" spans="1:8">
      <c r="A1550"/>
      <c r="B1550"/>
      <c r="C1550" s="729">
        <v>521760</v>
      </c>
      <c r="D1550" s="780" t="s">
        <v>92</v>
      </c>
      <c r="E1550" s="837">
        <v>0</v>
      </c>
      <c r="F1550" s="837">
        <v>0</v>
      </c>
      <c r="G1550" s="1189">
        <v>0</v>
      </c>
      <c r="H1550"/>
    </row>
    <row r="1551" spans="1:8">
      <c r="A1551"/>
      <c r="B1551"/>
      <c r="C1551" s="729">
        <v>522310</v>
      </c>
      <c r="D1551" s="780" t="s">
        <v>60</v>
      </c>
      <c r="E1551" s="837">
        <v>17000</v>
      </c>
      <c r="F1551" s="837">
        <v>16446.77</v>
      </c>
      <c r="G1551" s="1189">
        <v>5000</v>
      </c>
      <c r="H1551"/>
    </row>
    <row r="1552" spans="1:8">
      <c r="A1552"/>
      <c r="B1552"/>
      <c r="C1552" s="729">
        <v>522320</v>
      </c>
      <c r="D1552" s="780" t="s">
        <v>93</v>
      </c>
      <c r="E1552" s="837">
        <v>3500</v>
      </c>
      <c r="F1552" s="837">
        <v>151.68</v>
      </c>
      <c r="G1552" s="1189">
        <v>3500</v>
      </c>
      <c r="H1552"/>
    </row>
    <row r="1553" spans="1:8">
      <c r="A1553"/>
      <c r="B1553"/>
      <c r="C1553" s="729">
        <v>523100</v>
      </c>
      <c r="D1553" s="780" t="s">
        <v>61</v>
      </c>
      <c r="E1553" s="837">
        <v>500</v>
      </c>
      <c r="F1553" s="837">
        <v>0</v>
      </c>
      <c r="G1553" s="1189">
        <v>500</v>
      </c>
      <c r="H1553"/>
    </row>
    <row r="1554" spans="1:8">
      <c r="A1554"/>
      <c r="B1554"/>
      <c r="C1554" s="729">
        <v>523230</v>
      </c>
      <c r="D1554" s="780" t="s">
        <v>122</v>
      </c>
      <c r="E1554" s="837">
        <v>0</v>
      </c>
      <c r="F1554" s="837">
        <v>0</v>
      </c>
      <c r="G1554" s="1189">
        <v>0</v>
      </c>
      <c r="H1554"/>
    </row>
    <row r="1555" spans="1:8">
      <c r="A1555"/>
      <c r="B1555"/>
      <c r="C1555" s="729">
        <v>523270</v>
      </c>
      <c r="D1555" s="780" t="s">
        <v>62</v>
      </c>
      <c r="E1555" s="837">
        <v>1500</v>
      </c>
      <c r="F1555" s="837">
        <v>0</v>
      </c>
      <c r="G1555" s="1189">
        <v>1500</v>
      </c>
      <c r="H1555"/>
    </row>
    <row r="1556" spans="1:8">
      <c r="A1556"/>
      <c r="B1556"/>
      <c r="C1556" s="729">
        <v>523290</v>
      </c>
      <c r="D1556" s="780" t="s">
        <v>1281</v>
      </c>
      <c r="E1556" s="837">
        <v>200</v>
      </c>
      <c r="F1556" s="837">
        <v>206.70000000000002</v>
      </c>
      <c r="G1556" s="1189">
        <v>200</v>
      </c>
      <c r="H1556"/>
    </row>
    <row r="1557" spans="1:8">
      <c r="A1557"/>
      <c r="B1557"/>
      <c r="C1557" s="729">
        <v>523340</v>
      </c>
      <c r="D1557" s="780" t="s">
        <v>6127</v>
      </c>
      <c r="E1557" s="837">
        <v>0</v>
      </c>
      <c r="F1557" s="837">
        <v>45.040000000000006</v>
      </c>
      <c r="G1557" s="1189">
        <v>0</v>
      </c>
      <c r="H1557"/>
    </row>
    <row r="1558" spans="1:8">
      <c r="A1558"/>
      <c r="B1558"/>
      <c r="C1558" s="729">
        <v>523600</v>
      </c>
      <c r="D1558" s="780" t="s">
        <v>6796</v>
      </c>
      <c r="E1558" s="837">
        <v>0</v>
      </c>
      <c r="F1558" s="837">
        <v>0</v>
      </c>
      <c r="G1558" s="1189">
        <v>0</v>
      </c>
      <c r="H1558"/>
    </row>
    <row r="1559" spans="1:8">
      <c r="A1559"/>
      <c r="B1559"/>
      <c r="C1559" s="729">
        <v>523640</v>
      </c>
      <c r="D1559" s="780" t="s">
        <v>109</v>
      </c>
      <c r="E1559" s="837">
        <v>2050</v>
      </c>
      <c r="F1559" s="837">
        <v>0</v>
      </c>
      <c r="G1559" s="1189">
        <v>1050</v>
      </c>
      <c r="H1559"/>
    </row>
    <row r="1560" spans="1:8">
      <c r="A1560"/>
      <c r="B1560"/>
      <c r="C1560" s="729">
        <v>523700</v>
      </c>
      <c r="D1560" s="780" t="s">
        <v>66</v>
      </c>
      <c r="E1560" s="837">
        <v>2000</v>
      </c>
      <c r="F1560" s="837">
        <v>653.16999999999996</v>
      </c>
      <c r="G1560" s="1189">
        <v>2000</v>
      </c>
      <c r="H1560"/>
    </row>
    <row r="1561" spans="1:8">
      <c r="A1561"/>
      <c r="B1561"/>
      <c r="C1561" s="729">
        <v>523760</v>
      </c>
      <c r="D1561" s="780" t="s">
        <v>2835</v>
      </c>
      <c r="E1561" s="837">
        <v>0</v>
      </c>
      <c r="F1561" s="837">
        <v>0</v>
      </c>
      <c r="G1561" s="1189">
        <v>0</v>
      </c>
      <c r="H1561"/>
    </row>
    <row r="1562" spans="1:8">
      <c r="A1562"/>
      <c r="B1562"/>
      <c r="C1562" s="729">
        <v>523800</v>
      </c>
      <c r="D1562" s="780" t="s">
        <v>67</v>
      </c>
      <c r="E1562" s="837">
        <v>2400</v>
      </c>
      <c r="F1562" s="837">
        <v>0</v>
      </c>
      <c r="G1562" s="1189">
        <v>2400</v>
      </c>
      <c r="H1562"/>
    </row>
    <row r="1563" spans="1:8">
      <c r="A1563"/>
      <c r="B1563"/>
      <c r="C1563" s="729">
        <v>524840</v>
      </c>
      <c r="D1563" s="780" t="s">
        <v>69</v>
      </c>
      <c r="E1563" s="837">
        <v>1500</v>
      </c>
      <c r="F1563" s="837">
        <v>330</v>
      </c>
      <c r="G1563" s="1189">
        <v>1500</v>
      </c>
      <c r="H1563"/>
    </row>
    <row r="1564" spans="1:8">
      <c r="A1564"/>
      <c r="B1564"/>
      <c r="C1564" s="729">
        <v>525060</v>
      </c>
      <c r="D1564" s="780" t="s">
        <v>96</v>
      </c>
      <c r="E1564" s="837">
        <v>0</v>
      </c>
      <c r="F1564" s="837">
        <v>53.02</v>
      </c>
      <c r="G1564" s="1189">
        <v>0</v>
      </c>
      <c r="H1564"/>
    </row>
    <row r="1565" spans="1:8">
      <c r="A1565"/>
      <c r="B1565"/>
      <c r="C1565" s="729">
        <v>527280</v>
      </c>
      <c r="D1565" s="780" t="s">
        <v>73</v>
      </c>
      <c r="E1565" s="837">
        <v>2000</v>
      </c>
      <c r="F1565" s="837">
        <v>0</v>
      </c>
      <c r="G1565" s="1189">
        <v>2000</v>
      </c>
      <c r="H1565"/>
    </row>
    <row r="1566" spans="1:8">
      <c r="A1566"/>
      <c r="B1566"/>
      <c r="C1566" s="729">
        <v>527660</v>
      </c>
      <c r="D1566" s="780" t="s">
        <v>112</v>
      </c>
      <c r="E1566" s="837">
        <v>0</v>
      </c>
      <c r="F1566" s="837">
        <v>0</v>
      </c>
      <c r="G1566" s="1189">
        <v>0</v>
      </c>
      <c r="H1566"/>
    </row>
    <row r="1567" spans="1:8">
      <c r="A1567"/>
      <c r="B1567"/>
      <c r="C1567" s="729">
        <v>527680</v>
      </c>
      <c r="D1567" s="780" t="s">
        <v>74</v>
      </c>
      <c r="E1567" s="837">
        <v>2500</v>
      </c>
      <c r="F1567" s="837">
        <v>343.49</v>
      </c>
      <c r="G1567" s="1189">
        <v>2500</v>
      </c>
      <c r="H1567"/>
    </row>
    <row r="1568" spans="1:8">
      <c r="A1568"/>
      <c r="B1568"/>
      <c r="C1568" s="729">
        <v>527780</v>
      </c>
      <c r="D1568" s="780" t="s">
        <v>128</v>
      </c>
      <c r="E1568" s="837">
        <v>45000</v>
      </c>
      <c r="F1568" s="837">
        <v>30808.2</v>
      </c>
      <c r="G1568" s="1189">
        <v>45000</v>
      </c>
      <c r="H1568"/>
    </row>
    <row r="1569" spans="1:8">
      <c r="A1569"/>
      <c r="B1569"/>
      <c r="C1569" s="729">
        <v>527840</v>
      </c>
      <c r="D1569" s="780" t="s">
        <v>75</v>
      </c>
      <c r="E1569" s="837">
        <v>1500</v>
      </c>
      <c r="F1569" s="837">
        <v>0</v>
      </c>
      <c r="G1569" s="1189">
        <v>0</v>
      </c>
      <c r="H1569"/>
    </row>
    <row r="1570" spans="1:8">
      <c r="A1570"/>
      <c r="B1570"/>
      <c r="C1570" s="729">
        <v>528020</v>
      </c>
      <c r="D1570" s="780" t="s">
        <v>152</v>
      </c>
      <c r="E1570" s="837">
        <v>0</v>
      </c>
      <c r="F1570" s="837">
        <v>825.20999999999992</v>
      </c>
      <c r="G1570" s="1189">
        <v>0</v>
      </c>
      <c r="H1570"/>
    </row>
    <row r="1571" spans="1:8">
      <c r="A1571"/>
      <c r="B1571"/>
      <c r="C1571" s="729">
        <v>528920</v>
      </c>
      <c r="D1571" s="780" t="s">
        <v>78</v>
      </c>
      <c r="E1571" s="837">
        <v>0</v>
      </c>
      <c r="F1571" s="837">
        <v>0</v>
      </c>
      <c r="G1571" s="1189">
        <v>0</v>
      </c>
      <c r="H1571"/>
    </row>
    <row r="1572" spans="1:8">
      <c r="A1572"/>
      <c r="B1572"/>
      <c r="C1572" s="729">
        <v>529040</v>
      </c>
      <c r="D1572" s="780" t="s">
        <v>82</v>
      </c>
      <c r="E1572" s="837">
        <v>0</v>
      </c>
      <c r="F1572" s="837">
        <v>43.23</v>
      </c>
      <c r="G1572" s="1189">
        <v>0</v>
      </c>
      <c r="H1572"/>
    </row>
    <row r="1573" spans="1:8">
      <c r="A1573"/>
      <c r="B1573"/>
      <c r="C1573" s="729">
        <v>529500</v>
      </c>
      <c r="D1573" s="780" t="s">
        <v>100</v>
      </c>
      <c r="E1573" s="837">
        <v>6500</v>
      </c>
      <c r="F1573" s="837">
        <v>2334.11</v>
      </c>
      <c r="G1573" s="1189">
        <v>5000</v>
      </c>
      <c r="H1573"/>
    </row>
    <row r="1574" spans="1:8">
      <c r="A1574"/>
      <c r="B1574"/>
      <c r="C1574" s="729">
        <v>529520</v>
      </c>
      <c r="D1574" s="780" t="s">
        <v>102</v>
      </c>
      <c r="E1574" s="837">
        <v>0</v>
      </c>
      <c r="F1574" s="837">
        <v>1803.75</v>
      </c>
      <c r="G1574" s="1189">
        <v>1300</v>
      </c>
      <c r="H1574"/>
    </row>
    <row r="1575" spans="1:8">
      <c r="A1575"/>
      <c r="B1575"/>
      <c r="C1575" s="729">
        <v>529550</v>
      </c>
      <c r="D1575" s="780" t="s">
        <v>103</v>
      </c>
      <c r="E1575" s="837">
        <v>3500</v>
      </c>
      <c r="F1575" s="837">
        <v>2772.9500000000003</v>
      </c>
      <c r="G1575" s="1189">
        <v>3500</v>
      </c>
      <c r="H1575"/>
    </row>
    <row r="1576" spans="1:8">
      <c r="A1576"/>
      <c r="B1576" s="527" t="s">
        <v>6627</v>
      </c>
      <c r="C1576" s="527"/>
      <c r="D1576" s="527"/>
      <c r="E1576" s="997">
        <v>106575</v>
      </c>
      <c r="F1576" s="997">
        <v>66169.530000000013</v>
      </c>
      <c r="G1576" s="1189">
        <v>92375</v>
      </c>
      <c r="H1576"/>
    </row>
    <row r="1577" spans="1:8">
      <c r="A1577"/>
      <c r="B1577" t="s">
        <v>6628</v>
      </c>
      <c r="C1577" s="729">
        <v>536760</v>
      </c>
      <c r="D1577" s="780" t="s">
        <v>2872</v>
      </c>
      <c r="E1577" s="837">
        <v>0</v>
      </c>
      <c r="F1577" s="837">
        <v>278.56000000000006</v>
      </c>
      <c r="G1577" s="1189">
        <v>0</v>
      </c>
      <c r="H1577"/>
    </row>
    <row r="1578" spans="1:8">
      <c r="A1578"/>
      <c r="B1578"/>
      <c r="C1578" s="729">
        <v>536910</v>
      </c>
      <c r="D1578" s="780" t="s">
        <v>126</v>
      </c>
      <c r="E1578" s="837">
        <v>0</v>
      </c>
      <c r="F1578" s="837">
        <v>0</v>
      </c>
      <c r="G1578" s="1189">
        <v>0</v>
      </c>
      <c r="H1578"/>
    </row>
    <row r="1579" spans="1:8">
      <c r="A1579"/>
      <c r="B1579"/>
      <c r="C1579" s="729">
        <v>537080</v>
      </c>
      <c r="D1579" s="780" t="s">
        <v>84</v>
      </c>
      <c r="E1579" s="837">
        <v>500</v>
      </c>
      <c r="F1579" s="837">
        <v>0</v>
      </c>
      <c r="G1579" s="1189">
        <v>500</v>
      </c>
      <c r="H1579"/>
    </row>
    <row r="1580" spans="1:8">
      <c r="A1580"/>
      <c r="B1580"/>
      <c r="C1580" s="729">
        <v>537090</v>
      </c>
      <c r="D1580" s="780" t="s">
        <v>85</v>
      </c>
      <c r="E1580" s="837">
        <v>0</v>
      </c>
      <c r="F1580" s="837">
        <v>170</v>
      </c>
      <c r="G1580" s="1189">
        <v>0</v>
      </c>
      <c r="H1580"/>
    </row>
    <row r="1581" spans="1:8">
      <c r="A1581"/>
      <c r="B1581" s="527" t="s">
        <v>6629</v>
      </c>
      <c r="C1581" s="527"/>
      <c r="D1581" s="527"/>
      <c r="E1581" s="997">
        <v>500</v>
      </c>
      <c r="F1581" s="997">
        <v>448.56000000000006</v>
      </c>
      <c r="G1581" s="1189">
        <v>500</v>
      </c>
      <c r="H1581"/>
    </row>
    <row r="1582" spans="1:8">
      <c r="A1582" s="777" t="s">
        <v>6571</v>
      </c>
      <c r="B1582" s="777"/>
      <c r="C1582" s="777"/>
      <c r="D1582" s="777"/>
      <c r="E1582" s="838">
        <v>303427</v>
      </c>
      <c r="F1582" s="838">
        <v>275238.44999999995</v>
      </c>
      <c r="G1582" s="1188">
        <v>317923</v>
      </c>
      <c r="H1582"/>
    </row>
    <row r="1583" spans="1:8">
      <c r="A1583" t="s">
        <v>1778</v>
      </c>
      <c r="B1583" t="s">
        <v>6628</v>
      </c>
      <c r="C1583" s="729" t="s">
        <v>7157</v>
      </c>
      <c r="D1583" s="780" t="s">
        <v>7006</v>
      </c>
      <c r="E1583" s="837">
        <v>0</v>
      </c>
      <c r="F1583" s="837">
        <v>0</v>
      </c>
      <c r="G1583" s="1189">
        <v>1841</v>
      </c>
      <c r="H1583"/>
    </row>
    <row r="1584" spans="1:8">
      <c r="A1584"/>
      <c r="B1584" s="527" t="s">
        <v>6629</v>
      </c>
      <c r="C1584" s="527"/>
      <c r="D1584" s="527"/>
      <c r="E1584" s="997">
        <v>0</v>
      </c>
      <c r="F1584" s="997">
        <v>0</v>
      </c>
      <c r="G1584" s="1189">
        <v>1841</v>
      </c>
      <c r="H1584"/>
    </row>
    <row r="1585" spans="1:8">
      <c r="A1585" s="777" t="s">
        <v>7188</v>
      </c>
      <c r="B1585" s="777"/>
      <c r="C1585" s="777"/>
      <c r="D1585" s="777"/>
      <c r="E1585" s="838">
        <v>0</v>
      </c>
      <c r="F1585" s="838">
        <v>0</v>
      </c>
      <c r="G1585" s="1188">
        <v>1841</v>
      </c>
      <c r="H1585"/>
    </row>
    <row r="1586" spans="1:8">
      <c r="A1586" t="s">
        <v>6766</v>
      </c>
      <c r="B1586" t="s">
        <v>6626</v>
      </c>
      <c r="C1586" s="729">
        <v>520705</v>
      </c>
      <c r="D1586" s="780" t="s">
        <v>53</v>
      </c>
      <c r="E1586" s="837">
        <v>0</v>
      </c>
      <c r="F1586" s="837">
        <v>358.62</v>
      </c>
      <c r="G1586" s="1189">
        <v>0</v>
      </c>
      <c r="H1586"/>
    </row>
    <row r="1587" spans="1:8">
      <c r="A1587"/>
      <c r="B1587"/>
      <c r="C1587" s="729">
        <v>522320</v>
      </c>
      <c r="D1587" s="780" t="s">
        <v>93</v>
      </c>
      <c r="E1587" s="837">
        <v>0</v>
      </c>
      <c r="F1587" s="837">
        <v>1563.71</v>
      </c>
      <c r="G1587" s="1189">
        <v>0</v>
      </c>
      <c r="H1587"/>
    </row>
    <row r="1588" spans="1:8">
      <c r="A1588"/>
      <c r="B1588"/>
      <c r="C1588" s="729">
        <v>522340</v>
      </c>
      <c r="D1588" s="780" t="s">
        <v>94</v>
      </c>
      <c r="E1588" s="837">
        <v>0</v>
      </c>
      <c r="F1588" s="837">
        <v>3988.97</v>
      </c>
      <c r="G1588" s="1189">
        <v>0</v>
      </c>
      <c r="H1588"/>
    </row>
    <row r="1589" spans="1:8">
      <c r="A1589"/>
      <c r="B1589"/>
      <c r="C1589" s="729">
        <v>523270</v>
      </c>
      <c r="D1589" s="780" t="s">
        <v>62</v>
      </c>
      <c r="E1589" s="837">
        <v>0</v>
      </c>
      <c r="F1589" s="837">
        <v>23507.25</v>
      </c>
      <c r="G1589" s="1189">
        <v>0</v>
      </c>
      <c r="H1589"/>
    </row>
    <row r="1590" spans="1:8">
      <c r="A1590"/>
      <c r="B1590"/>
      <c r="C1590" s="729">
        <v>523760</v>
      </c>
      <c r="D1590" s="780" t="s">
        <v>2835</v>
      </c>
      <c r="E1590" s="837">
        <v>0</v>
      </c>
      <c r="F1590" s="837">
        <v>0</v>
      </c>
      <c r="G1590" s="1189">
        <v>0</v>
      </c>
      <c r="H1590"/>
    </row>
    <row r="1591" spans="1:8">
      <c r="A1591"/>
      <c r="B1591"/>
      <c r="C1591" s="729">
        <v>523800</v>
      </c>
      <c r="D1591" s="780" t="s">
        <v>67</v>
      </c>
      <c r="E1591" s="837">
        <v>0</v>
      </c>
      <c r="F1591" s="837">
        <v>805.65</v>
      </c>
      <c r="G1591" s="1189">
        <v>0</v>
      </c>
      <c r="H1591"/>
    </row>
    <row r="1592" spans="1:8">
      <c r="A1592"/>
      <c r="B1592"/>
      <c r="C1592" s="729">
        <v>525440</v>
      </c>
      <c r="D1592" s="780" t="s">
        <v>111</v>
      </c>
      <c r="E1592" s="837">
        <v>0</v>
      </c>
      <c r="F1592" s="837">
        <v>186317.49</v>
      </c>
      <c r="G1592" s="1189">
        <v>640000</v>
      </c>
      <c r="H1592"/>
    </row>
    <row r="1593" spans="1:8">
      <c r="A1593"/>
      <c r="B1593"/>
      <c r="C1593" s="729">
        <v>527100</v>
      </c>
      <c r="D1593" s="780" t="s">
        <v>72</v>
      </c>
      <c r="E1593" s="837">
        <v>0</v>
      </c>
      <c r="F1593" s="837">
        <v>138.06</v>
      </c>
      <c r="G1593" s="1189">
        <v>0</v>
      </c>
      <c r="H1593"/>
    </row>
    <row r="1594" spans="1:8">
      <c r="A1594"/>
      <c r="B1594"/>
      <c r="C1594" s="729">
        <v>527660</v>
      </c>
      <c r="D1594" s="780" t="s">
        <v>112</v>
      </c>
      <c r="E1594" s="837">
        <v>0</v>
      </c>
      <c r="F1594" s="837">
        <v>93.43</v>
      </c>
      <c r="G1594" s="1189">
        <v>0</v>
      </c>
      <c r="H1594"/>
    </row>
    <row r="1595" spans="1:8">
      <c r="A1595"/>
      <c r="B1595"/>
      <c r="C1595" s="729">
        <v>527700</v>
      </c>
      <c r="D1595" s="780" t="s">
        <v>124</v>
      </c>
      <c r="E1595" s="837">
        <v>0</v>
      </c>
      <c r="F1595" s="837">
        <v>504.61</v>
      </c>
      <c r="G1595" s="1189">
        <v>0</v>
      </c>
      <c r="H1595"/>
    </row>
    <row r="1596" spans="1:8">
      <c r="A1596"/>
      <c r="B1596"/>
      <c r="C1596" s="729">
        <v>527780</v>
      </c>
      <c r="D1596" s="780" t="s">
        <v>128</v>
      </c>
      <c r="E1596" s="837">
        <v>1000000</v>
      </c>
      <c r="F1596" s="837">
        <v>120793.97</v>
      </c>
      <c r="G1596" s="1189">
        <v>1115000</v>
      </c>
      <c r="H1596"/>
    </row>
    <row r="1597" spans="1:8">
      <c r="A1597"/>
      <c r="B1597" s="527" t="s">
        <v>6627</v>
      </c>
      <c r="C1597" s="527"/>
      <c r="D1597" s="527"/>
      <c r="E1597" s="997">
        <v>1000000</v>
      </c>
      <c r="F1597" s="997">
        <v>338071.76</v>
      </c>
      <c r="G1597" s="1189">
        <v>1755000</v>
      </c>
      <c r="H1597"/>
    </row>
    <row r="1598" spans="1:8">
      <c r="A1598"/>
      <c r="B1598" t="s">
        <v>6628</v>
      </c>
      <c r="C1598" s="729">
        <v>536780</v>
      </c>
      <c r="D1598" s="780" t="s">
        <v>62</v>
      </c>
      <c r="E1598" s="837">
        <v>4900000</v>
      </c>
      <c r="F1598" s="837">
        <v>210622.62</v>
      </c>
      <c r="G1598" s="1189">
        <v>3610175</v>
      </c>
      <c r="H1598"/>
    </row>
    <row r="1599" spans="1:8">
      <c r="A1599"/>
      <c r="B1599"/>
      <c r="C1599" s="729">
        <v>537020</v>
      </c>
      <c r="D1599" s="780" t="s">
        <v>83</v>
      </c>
      <c r="E1599" s="837">
        <v>0</v>
      </c>
      <c r="F1599" s="837">
        <v>6352.93</v>
      </c>
      <c r="G1599" s="1189">
        <v>0</v>
      </c>
      <c r="H1599"/>
    </row>
    <row r="1600" spans="1:8">
      <c r="A1600"/>
      <c r="B1600"/>
      <c r="C1600" s="729">
        <v>537080</v>
      </c>
      <c r="D1600" s="780" t="s">
        <v>84</v>
      </c>
      <c r="E1600" s="837">
        <v>0</v>
      </c>
      <c r="F1600" s="837">
        <v>1947</v>
      </c>
      <c r="G1600" s="1189">
        <v>0</v>
      </c>
      <c r="H1600"/>
    </row>
    <row r="1601" spans="1:8">
      <c r="A1601"/>
      <c r="B1601" s="527" t="s">
        <v>6629</v>
      </c>
      <c r="C1601" s="527"/>
      <c r="D1601" s="527"/>
      <c r="E1601" s="997">
        <v>4900000</v>
      </c>
      <c r="F1601" s="997">
        <v>218922.55</v>
      </c>
      <c r="G1601" s="1189">
        <v>3610175</v>
      </c>
      <c r="H1601"/>
    </row>
    <row r="1602" spans="1:8">
      <c r="A1602"/>
      <c r="B1602" t="s">
        <v>460</v>
      </c>
      <c r="C1602" s="729">
        <v>542060</v>
      </c>
      <c r="D1602" s="780" t="s">
        <v>229</v>
      </c>
      <c r="E1602" s="837">
        <v>0</v>
      </c>
      <c r="F1602" s="837">
        <v>91343</v>
      </c>
      <c r="G1602" s="1189">
        <v>0</v>
      </c>
      <c r="H1602"/>
    </row>
    <row r="1603" spans="1:8">
      <c r="A1603"/>
      <c r="B1603"/>
      <c r="C1603" s="729">
        <v>542120</v>
      </c>
      <c r="D1603" s="780" t="s">
        <v>499</v>
      </c>
      <c r="E1603" s="837">
        <v>12900000</v>
      </c>
      <c r="F1603" s="837">
        <v>1218675.3900000001</v>
      </c>
      <c r="G1603" s="1189">
        <v>19705825</v>
      </c>
      <c r="H1603"/>
    </row>
    <row r="1604" spans="1:8">
      <c r="A1604"/>
      <c r="B1604"/>
      <c r="C1604" s="729">
        <v>546160</v>
      </c>
      <c r="D1604" s="780" t="s">
        <v>2139</v>
      </c>
      <c r="E1604" s="837">
        <v>0</v>
      </c>
      <c r="F1604" s="837">
        <v>-47582.53</v>
      </c>
      <c r="G1604" s="1189">
        <v>0</v>
      </c>
      <c r="H1604"/>
    </row>
    <row r="1605" spans="1:8">
      <c r="A1605"/>
      <c r="B1605" s="527" t="s">
        <v>6630</v>
      </c>
      <c r="C1605" s="527"/>
      <c r="D1605" s="527"/>
      <c r="E1605" s="997">
        <v>12900000</v>
      </c>
      <c r="F1605" s="997">
        <v>1262435.8600000001</v>
      </c>
      <c r="G1605" s="1189">
        <v>19705825</v>
      </c>
      <c r="H1605"/>
    </row>
    <row r="1606" spans="1:8">
      <c r="A1606" s="777" t="s">
        <v>6782</v>
      </c>
      <c r="B1606" s="777"/>
      <c r="C1606" s="777"/>
      <c r="D1606" s="777"/>
      <c r="E1606" s="838">
        <v>18800000</v>
      </c>
      <c r="F1606" s="838">
        <v>1819430.1700000002</v>
      </c>
      <c r="G1606" s="1188">
        <v>25071000</v>
      </c>
      <c r="H1606"/>
    </row>
    <row r="1607" spans="1:8">
      <c r="A1607" s="413" t="s">
        <v>7000</v>
      </c>
      <c r="B1607" t="s">
        <v>48</v>
      </c>
      <c r="C1607" s="729">
        <v>510040</v>
      </c>
      <c r="D1607" s="780" t="s">
        <v>461</v>
      </c>
      <c r="E1607" s="837">
        <v>327944</v>
      </c>
      <c r="F1607" s="837">
        <v>305331.14</v>
      </c>
      <c r="G1607" s="1189">
        <v>429116</v>
      </c>
      <c r="H1607"/>
    </row>
    <row r="1608" spans="1:8">
      <c r="A1608" s="413"/>
      <c r="B1608"/>
      <c r="C1608" s="729">
        <v>510200</v>
      </c>
      <c r="D1608" s="780" t="s">
        <v>462</v>
      </c>
      <c r="E1608" s="837">
        <v>0</v>
      </c>
      <c r="F1608" s="837">
        <v>0</v>
      </c>
      <c r="G1608" s="1189">
        <v>0</v>
      </c>
      <c r="H1608"/>
    </row>
    <row r="1609" spans="1:8">
      <c r="A1609" s="413"/>
      <c r="B1609"/>
      <c r="C1609" s="729">
        <v>510320</v>
      </c>
      <c r="D1609" s="780" t="s">
        <v>463</v>
      </c>
      <c r="E1609" s="837">
        <v>10000</v>
      </c>
      <c r="F1609" s="837">
        <v>7494.09</v>
      </c>
      <c r="G1609" s="1189">
        <v>0</v>
      </c>
      <c r="H1609"/>
    </row>
    <row r="1610" spans="1:8">
      <c r="A1610" s="413"/>
      <c r="B1610"/>
      <c r="C1610" s="729">
        <v>510420</v>
      </c>
      <c r="D1610" s="780" t="s">
        <v>464</v>
      </c>
      <c r="E1610" s="837">
        <v>5500</v>
      </c>
      <c r="F1610" s="837">
        <v>875.09999999999991</v>
      </c>
      <c r="G1610" s="1189">
        <v>0</v>
      </c>
      <c r="H1610"/>
    </row>
    <row r="1611" spans="1:8">
      <c r="A1611" s="413"/>
      <c r="B1611"/>
      <c r="C1611" s="729">
        <v>510520</v>
      </c>
      <c r="D1611" s="780" t="s">
        <v>466</v>
      </c>
      <c r="E1611" s="837">
        <v>2300</v>
      </c>
      <c r="F1611" s="837">
        <v>2139.4300000000003</v>
      </c>
      <c r="G1611" s="1189">
        <v>0</v>
      </c>
      <c r="H1611"/>
    </row>
    <row r="1612" spans="1:8">
      <c r="A1612" s="413"/>
      <c r="B1612"/>
      <c r="C1612" s="729">
        <v>510620</v>
      </c>
      <c r="D1612" s="780" t="s">
        <v>467</v>
      </c>
      <c r="E1612" s="837">
        <v>800</v>
      </c>
      <c r="F1612" s="837">
        <v>701.31999999999994</v>
      </c>
      <c r="G1612" s="1189">
        <v>0</v>
      </c>
      <c r="H1612"/>
    </row>
    <row r="1613" spans="1:8">
      <c r="A1613" s="413"/>
      <c r="B1613"/>
      <c r="C1613" s="729">
        <v>510700</v>
      </c>
      <c r="D1613" s="780" t="s">
        <v>468</v>
      </c>
      <c r="E1613" s="837">
        <v>600</v>
      </c>
      <c r="F1613" s="837">
        <v>460</v>
      </c>
      <c r="G1613" s="1189">
        <v>0</v>
      </c>
      <c r="H1613"/>
    </row>
    <row r="1614" spans="1:8">
      <c r="A1614" s="413"/>
      <c r="B1614"/>
      <c r="C1614" s="729">
        <v>513000</v>
      </c>
      <c r="D1614" s="780" t="s">
        <v>469</v>
      </c>
      <c r="E1614" s="837">
        <v>34583</v>
      </c>
      <c r="F1614" s="837">
        <v>33627.799999999996</v>
      </c>
      <c r="G1614" s="1189">
        <v>145000</v>
      </c>
      <c r="H1614"/>
    </row>
    <row r="1615" spans="1:8">
      <c r="A1615" s="413"/>
      <c r="B1615"/>
      <c r="C1615" s="729">
        <v>513020</v>
      </c>
      <c r="D1615" s="780" t="s">
        <v>470</v>
      </c>
      <c r="E1615" s="837">
        <v>0</v>
      </c>
      <c r="F1615" s="837">
        <v>343.66999999999996</v>
      </c>
      <c r="G1615" s="1189">
        <v>0</v>
      </c>
      <c r="H1615"/>
    </row>
    <row r="1616" spans="1:8">
      <c r="A1616" s="413"/>
      <c r="B1616"/>
      <c r="C1616" s="729">
        <v>513120</v>
      </c>
      <c r="D1616" s="780" t="s">
        <v>471</v>
      </c>
      <c r="E1616" s="837">
        <v>20333</v>
      </c>
      <c r="F1616" s="837">
        <v>19259.009999999998</v>
      </c>
      <c r="G1616" s="1189">
        <v>26605</v>
      </c>
      <c r="H1616"/>
    </row>
    <row r="1617" spans="1:8">
      <c r="A1617" s="413"/>
      <c r="B1617"/>
      <c r="C1617" s="729">
        <v>513140</v>
      </c>
      <c r="D1617" s="780" t="s">
        <v>472</v>
      </c>
      <c r="E1617" s="837">
        <v>4755</v>
      </c>
      <c r="F1617" s="837">
        <v>4593.4000000000005</v>
      </c>
      <c r="G1617" s="1189">
        <v>6221</v>
      </c>
      <c r="H1617"/>
    </row>
    <row r="1618" spans="1:8">
      <c r="A1618" s="413"/>
      <c r="B1618"/>
      <c r="C1618" s="729">
        <v>515040</v>
      </c>
      <c r="D1618" s="780" t="s">
        <v>473</v>
      </c>
      <c r="E1618" s="837">
        <v>54180</v>
      </c>
      <c r="F1618" s="837">
        <v>78753.440000000002</v>
      </c>
      <c r="G1618" s="1189">
        <v>83988</v>
      </c>
      <c r="H1618"/>
    </row>
    <row r="1619" spans="1:8">
      <c r="A1619" s="413"/>
      <c r="B1619"/>
      <c r="C1619" s="729">
        <v>515100</v>
      </c>
      <c r="D1619" s="780" t="s">
        <v>474</v>
      </c>
      <c r="E1619" s="837">
        <v>462</v>
      </c>
      <c r="F1619" s="837">
        <v>375.5</v>
      </c>
      <c r="G1619" s="1189">
        <v>528</v>
      </c>
      <c r="H1619"/>
    </row>
    <row r="1620" spans="1:8">
      <c r="A1620" s="413"/>
      <c r="B1620"/>
      <c r="C1620" s="729">
        <v>515120</v>
      </c>
      <c r="D1620" s="780" t="s">
        <v>475</v>
      </c>
      <c r="E1620" s="837">
        <v>1066</v>
      </c>
      <c r="F1620" s="837">
        <v>992.93000000000006</v>
      </c>
      <c r="G1620" s="1189">
        <v>1395</v>
      </c>
      <c r="H1620"/>
    </row>
    <row r="1621" spans="1:8">
      <c r="A1621" s="413"/>
      <c r="B1621"/>
      <c r="C1621" s="729">
        <v>515260</v>
      </c>
      <c r="D1621" s="780" t="s">
        <v>479</v>
      </c>
      <c r="E1621" s="837">
        <v>983</v>
      </c>
      <c r="F1621" s="837">
        <v>854.82</v>
      </c>
      <c r="G1621" s="1189">
        <v>1146</v>
      </c>
      <c r="H1621"/>
    </row>
    <row r="1622" spans="1:8">
      <c r="A1622" s="413"/>
      <c r="B1622"/>
      <c r="C1622" s="729">
        <v>518140</v>
      </c>
      <c r="D1622" s="780" t="s">
        <v>484</v>
      </c>
      <c r="E1622" s="837">
        <v>147</v>
      </c>
      <c r="F1622" s="837">
        <v>134.44000000000003</v>
      </c>
      <c r="G1622" s="1189">
        <v>168</v>
      </c>
      <c r="H1622"/>
    </row>
    <row r="1623" spans="1:8">
      <c r="A1623" s="413"/>
      <c r="B1623" s="527" t="s">
        <v>6625</v>
      </c>
      <c r="C1623" s="527"/>
      <c r="D1623" s="527"/>
      <c r="E1623" s="997">
        <v>463653</v>
      </c>
      <c r="F1623" s="997">
        <v>455936.09</v>
      </c>
      <c r="G1623" s="1189">
        <v>694167</v>
      </c>
      <c r="H1623"/>
    </row>
    <row r="1624" spans="1:8">
      <c r="A1624" s="413"/>
      <c r="B1624" t="s">
        <v>6626</v>
      </c>
      <c r="C1624" s="729">
        <v>520010</v>
      </c>
      <c r="D1624" s="780" t="s">
        <v>119</v>
      </c>
      <c r="E1624" s="837">
        <v>1000</v>
      </c>
      <c r="F1624" s="837">
        <v>0</v>
      </c>
      <c r="G1624" s="1189">
        <v>0</v>
      </c>
      <c r="H1624"/>
    </row>
    <row r="1625" spans="1:8">
      <c r="A1625" s="413"/>
      <c r="B1625"/>
      <c r="C1625" s="729">
        <v>520015</v>
      </c>
      <c r="D1625" s="780" t="s">
        <v>485</v>
      </c>
      <c r="E1625" s="837">
        <v>2000</v>
      </c>
      <c r="F1625" s="837">
        <v>0</v>
      </c>
      <c r="G1625" s="1189">
        <v>0</v>
      </c>
      <c r="H1625"/>
    </row>
    <row r="1626" spans="1:8">
      <c r="A1626" s="413"/>
      <c r="B1626"/>
      <c r="C1626" s="729">
        <v>520020</v>
      </c>
      <c r="D1626" s="780" t="s">
        <v>86</v>
      </c>
      <c r="E1626" s="837">
        <v>3000</v>
      </c>
      <c r="F1626" s="837">
        <v>1475.94</v>
      </c>
      <c r="G1626" s="1189">
        <v>3000</v>
      </c>
      <c r="H1626"/>
    </row>
    <row r="1627" spans="1:8">
      <c r="A1627" s="413"/>
      <c r="B1627"/>
      <c r="C1627" s="729">
        <v>520115</v>
      </c>
      <c r="D1627" s="780" t="s">
        <v>49</v>
      </c>
      <c r="E1627" s="837">
        <v>7500</v>
      </c>
      <c r="F1627" s="837">
        <v>8982.18</v>
      </c>
      <c r="G1627" s="1189">
        <v>9600</v>
      </c>
      <c r="H1627"/>
    </row>
    <row r="1628" spans="1:8">
      <c r="A1628" s="413"/>
      <c r="B1628"/>
      <c r="C1628" s="729">
        <v>520230</v>
      </c>
      <c r="D1628" s="780" t="s">
        <v>50</v>
      </c>
      <c r="E1628" s="837">
        <v>480</v>
      </c>
      <c r="F1628" s="837">
        <v>460.71999999999997</v>
      </c>
      <c r="G1628" s="1189">
        <v>480</v>
      </c>
      <c r="H1628"/>
    </row>
    <row r="1629" spans="1:8">
      <c r="A1629" s="413"/>
      <c r="B1629"/>
      <c r="C1629" s="729">
        <v>520320</v>
      </c>
      <c r="D1629" s="780" t="s">
        <v>51</v>
      </c>
      <c r="E1629" s="837">
        <v>4000</v>
      </c>
      <c r="F1629" s="837">
        <v>2594.2200000000003</v>
      </c>
      <c r="G1629" s="1189">
        <v>2500</v>
      </c>
      <c r="H1629"/>
    </row>
    <row r="1630" spans="1:8">
      <c r="A1630" s="413"/>
      <c r="B1630"/>
      <c r="C1630" s="729">
        <v>520800</v>
      </c>
      <c r="D1630" s="780" t="s">
        <v>54</v>
      </c>
      <c r="E1630" s="837">
        <v>0</v>
      </c>
      <c r="F1630" s="837">
        <v>231.18</v>
      </c>
      <c r="G1630" s="1189">
        <v>0</v>
      </c>
      <c r="H1630"/>
    </row>
    <row r="1631" spans="1:8">
      <c r="A1631" s="413"/>
      <c r="B1631"/>
      <c r="C1631" s="729">
        <v>520815</v>
      </c>
      <c r="D1631" s="780" t="s">
        <v>489</v>
      </c>
      <c r="E1631" s="837">
        <v>3000</v>
      </c>
      <c r="F1631" s="837">
        <v>3042.7</v>
      </c>
      <c r="G1631" s="1189">
        <v>3000</v>
      </c>
      <c r="H1631"/>
    </row>
    <row r="1632" spans="1:8">
      <c r="A1632" s="413"/>
      <c r="B1632"/>
      <c r="C1632" s="729">
        <v>521420</v>
      </c>
      <c r="D1632" s="780" t="s">
        <v>90</v>
      </c>
      <c r="E1632" s="837">
        <v>0</v>
      </c>
      <c r="F1632" s="837">
        <v>53.98</v>
      </c>
      <c r="G1632" s="1189">
        <v>0</v>
      </c>
      <c r="H1632"/>
    </row>
    <row r="1633" spans="1:8">
      <c r="A1633" s="413"/>
      <c r="B1633"/>
      <c r="C1633" s="729">
        <v>521660</v>
      </c>
      <c r="D1633" s="780" t="s">
        <v>59</v>
      </c>
      <c r="E1633" s="837">
        <v>0</v>
      </c>
      <c r="F1633" s="837">
        <v>232.25</v>
      </c>
      <c r="G1633" s="1189">
        <v>0</v>
      </c>
      <c r="H1633"/>
    </row>
    <row r="1634" spans="1:8">
      <c r="A1634" s="413"/>
      <c r="B1634"/>
      <c r="C1634" s="729">
        <v>521740</v>
      </c>
      <c r="D1634" s="780" t="s">
        <v>5950</v>
      </c>
      <c r="E1634" s="837">
        <v>0</v>
      </c>
      <c r="F1634" s="837">
        <v>193.26999999999998</v>
      </c>
      <c r="G1634" s="1189">
        <v>0</v>
      </c>
      <c r="H1634"/>
    </row>
    <row r="1635" spans="1:8">
      <c r="A1635" s="413"/>
      <c r="B1635"/>
      <c r="C1635" s="729">
        <v>522310</v>
      </c>
      <c r="D1635" s="780" t="s">
        <v>60</v>
      </c>
      <c r="E1635" s="837">
        <v>35000</v>
      </c>
      <c r="F1635" s="837">
        <v>9870.4699999999993</v>
      </c>
      <c r="G1635" s="1189">
        <v>20000</v>
      </c>
      <c r="H1635"/>
    </row>
    <row r="1636" spans="1:8">
      <c r="A1636" s="413"/>
      <c r="B1636"/>
      <c r="C1636" s="729">
        <v>522320</v>
      </c>
      <c r="D1636" s="780" t="s">
        <v>93</v>
      </c>
      <c r="E1636" s="837">
        <v>27000</v>
      </c>
      <c r="F1636" s="837">
        <v>7243.06</v>
      </c>
      <c r="G1636" s="1189">
        <v>10000</v>
      </c>
      <c r="H1636"/>
    </row>
    <row r="1637" spans="1:8">
      <c r="A1637" s="413"/>
      <c r="B1637"/>
      <c r="C1637" s="729">
        <v>523100</v>
      </c>
      <c r="D1637" s="780" t="s">
        <v>61</v>
      </c>
      <c r="E1637" s="837">
        <v>120</v>
      </c>
      <c r="F1637" s="837">
        <v>120.8</v>
      </c>
      <c r="G1637" s="1189">
        <v>200</v>
      </c>
      <c r="H1637"/>
    </row>
    <row r="1638" spans="1:8">
      <c r="A1638" s="413"/>
      <c r="B1638"/>
      <c r="C1638" s="729">
        <v>523250</v>
      </c>
      <c r="D1638" s="780" t="s">
        <v>493</v>
      </c>
      <c r="E1638" s="837">
        <v>0</v>
      </c>
      <c r="F1638" s="837">
        <v>0</v>
      </c>
      <c r="G1638" s="1189">
        <v>0</v>
      </c>
      <c r="H1638"/>
    </row>
    <row r="1639" spans="1:8">
      <c r="A1639" s="413"/>
      <c r="B1639"/>
      <c r="C1639" s="729">
        <v>523270</v>
      </c>
      <c r="D1639" s="780" t="s">
        <v>62</v>
      </c>
      <c r="E1639" s="837">
        <v>0</v>
      </c>
      <c r="F1639" s="837">
        <v>193.51000000000002</v>
      </c>
      <c r="G1639" s="1189">
        <v>30000</v>
      </c>
      <c r="H1639"/>
    </row>
    <row r="1640" spans="1:8">
      <c r="A1640" s="413"/>
      <c r="B1640"/>
      <c r="C1640" s="729">
        <v>523290</v>
      </c>
      <c r="D1640" s="780" t="s">
        <v>1281</v>
      </c>
      <c r="E1640" s="837">
        <v>10300</v>
      </c>
      <c r="F1640" s="837">
        <v>9827.0600000000013</v>
      </c>
      <c r="G1640" s="1189">
        <v>10000</v>
      </c>
      <c r="H1640"/>
    </row>
    <row r="1641" spans="1:8">
      <c r="A1641" s="413"/>
      <c r="B1641"/>
      <c r="C1641" s="729">
        <v>523640</v>
      </c>
      <c r="D1641" s="780" t="s">
        <v>109</v>
      </c>
      <c r="E1641" s="837">
        <v>0</v>
      </c>
      <c r="F1641" s="837">
        <v>1136.31</v>
      </c>
      <c r="G1641" s="1189">
        <v>0</v>
      </c>
      <c r="H1641"/>
    </row>
    <row r="1642" spans="1:8">
      <c r="A1642" s="413"/>
      <c r="B1642"/>
      <c r="C1642" s="729">
        <v>523700</v>
      </c>
      <c r="D1642" s="780" t="s">
        <v>66</v>
      </c>
      <c r="E1642" s="837">
        <v>3500</v>
      </c>
      <c r="F1642" s="837">
        <v>964.53000000000009</v>
      </c>
      <c r="G1642" s="1189">
        <v>2000</v>
      </c>
      <c r="H1642"/>
    </row>
    <row r="1643" spans="1:8">
      <c r="A1643" s="413"/>
      <c r="B1643"/>
      <c r="C1643" s="729">
        <v>523800</v>
      </c>
      <c r="D1643" s="780" t="s">
        <v>67</v>
      </c>
      <c r="E1643" s="837">
        <v>2000</v>
      </c>
      <c r="F1643" s="837">
        <v>3409.2200000000003</v>
      </c>
      <c r="G1643" s="1189">
        <v>2000</v>
      </c>
      <c r="H1643"/>
    </row>
    <row r="1644" spans="1:8">
      <c r="A1644" s="413"/>
      <c r="B1644"/>
      <c r="C1644" s="729">
        <v>523840</v>
      </c>
      <c r="D1644" s="780" t="s">
        <v>110</v>
      </c>
      <c r="E1644" s="837">
        <v>0</v>
      </c>
      <c r="F1644" s="837">
        <v>0</v>
      </c>
      <c r="G1644" s="1189">
        <v>0</v>
      </c>
      <c r="H1644"/>
    </row>
    <row r="1645" spans="1:8">
      <c r="A1645" s="413"/>
      <c r="B1645"/>
      <c r="C1645" s="729">
        <v>525060</v>
      </c>
      <c r="D1645" s="780" t="s">
        <v>96</v>
      </c>
      <c r="E1645" s="837">
        <v>125</v>
      </c>
      <c r="F1645" s="837">
        <v>863.96</v>
      </c>
      <c r="G1645" s="1189">
        <v>125</v>
      </c>
      <c r="H1645"/>
    </row>
    <row r="1646" spans="1:8">
      <c r="A1646" s="413"/>
      <c r="B1646"/>
      <c r="C1646" s="729">
        <v>526530</v>
      </c>
      <c r="D1646" s="780" t="s">
        <v>1789</v>
      </c>
      <c r="E1646" s="837">
        <v>0</v>
      </c>
      <c r="F1646" s="837">
        <v>149.47999999999999</v>
      </c>
      <c r="G1646" s="1189">
        <v>0</v>
      </c>
      <c r="H1646"/>
    </row>
    <row r="1647" spans="1:8">
      <c r="A1647" s="413"/>
      <c r="B1647"/>
      <c r="C1647" s="729">
        <v>526940</v>
      </c>
      <c r="D1647" s="780" t="s">
        <v>71</v>
      </c>
      <c r="E1647" s="837">
        <v>100</v>
      </c>
      <c r="F1647" s="837">
        <v>24.47</v>
      </c>
      <c r="G1647" s="1189">
        <v>0</v>
      </c>
      <c r="H1647"/>
    </row>
    <row r="1648" spans="1:8">
      <c r="A1648" s="413"/>
      <c r="B1648"/>
      <c r="C1648" s="729">
        <v>526960</v>
      </c>
      <c r="D1648" s="780" t="s">
        <v>97</v>
      </c>
      <c r="E1648" s="837">
        <v>0</v>
      </c>
      <c r="F1648" s="837">
        <v>2078.3000000000002</v>
      </c>
      <c r="G1648" s="1189">
        <v>0</v>
      </c>
      <c r="H1648"/>
    </row>
    <row r="1649" spans="1:8">
      <c r="A1649" s="413"/>
      <c r="B1649"/>
      <c r="C1649" s="729">
        <v>527660</v>
      </c>
      <c r="D1649" s="780" t="s">
        <v>112</v>
      </c>
      <c r="E1649" s="837">
        <v>3000</v>
      </c>
      <c r="F1649" s="837">
        <v>1695.45</v>
      </c>
      <c r="G1649" s="1189">
        <v>3000</v>
      </c>
      <c r="H1649"/>
    </row>
    <row r="1650" spans="1:8">
      <c r="A1650" s="413"/>
      <c r="B1650"/>
      <c r="C1650" s="729">
        <v>527680</v>
      </c>
      <c r="D1650" s="780" t="s">
        <v>74</v>
      </c>
      <c r="E1650" s="837">
        <v>0</v>
      </c>
      <c r="F1650" s="837">
        <v>208.15</v>
      </c>
      <c r="G1650" s="1189">
        <v>0</v>
      </c>
      <c r="H1650"/>
    </row>
    <row r="1651" spans="1:8">
      <c r="A1651" s="413"/>
      <c r="B1651"/>
      <c r="C1651" s="729">
        <v>527720</v>
      </c>
      <c r="D1651" s="780" t="s">
        <v>98</v>
      </c>
      <c r="E1651" s="837">
        <v>0</v>
      </c>
      <c r="F1651" s="837">
        <v>110.97</v>
      </c>
      <c r="G1651" s="1189">
        <v>0</v>
      </c>
      <c r="H1651"/>
    </row>
    <row r="1652" spans="1:8">
      <c r="A1652" s="413"/>
      <c r="B1652"/>
      <c r="C1652" s="729">
        <v>527840</v>
      </c>
      <c r="D1652" s="780" t="s">
        <v>75</v>
      </c>
      <c r="E1652" s="837">
        <v>4100</v>
      </c>
      <c r="F1652" s="837">
        <v>0</v>
      </c>
      <c r="G1652" s="1189">
        <v>0</v>
      </c>
      <c r="H1652"/>
    </row>
    <row r="1653" spans="1:8">
      <c r="A1653" s="413"/>
      <c r="B1653"/>
      <c r="C1653" s="729">
        <v>528140</v>
      </c>
      <c r="D1653" s="780" t="s">
        <v>76</v>
      </c>
      <c r="E1653" s="837">
        <v>0</v>
      </c>
      <c r="F1653" s="837">
        <v>260</v>
      </c>
      <c r="G1653" s="1189">
        <v>0</v>
      </c>
      <c r="H1653"/>
    </row>
    <row r="1654" spans="1:8">
      <c r="A1654" s="413"/>
      <c r="B1654"/>
      <c r="C1654" s="729">
        <v>528960</v>
      </c>
      <c r="D1654" s="780" t="s">
        <v>79</v>
      </c>
      <c r="E1654" s="837">
        <v>0</v>
      </c>
      <c r="F1654" s="837">
        <v>0</v>
      </c>
      <c r="G1654" s="1189">
        <v>0</v>
      </c>
      <c r="H1654"/>
    </row>
    <row r="1655" spans="1:8">
      <c r="A1655" s="413"/>
      <c r="B1655"/>
      <c r="C1655" s="729">
        <v>529040</v>
      </c>
      <c r="D1655" s="780" t="s">
        <v>82</v>
      </c>
      <c r="E1655" s="837">
        <v>0</v>
      </c>
      <c r="F1655" s="837">
        <v>189.82999999999998</v>
      </c>
      <c r="G1655" s="1189">
        <v>0</v>
      </c>
      <c r="H1655"/>
    </row>
    <row r="1656" spans="1:8">
      <c r="A1656" s="413"/>
      <c r="B1656" s="527" t="s">
        <v>6627</v>
      </c>
      <c r="C1656" s="527"/>
      <c r="D1656" s="527"/>
      <c r="E1656" s="997">
        <v>106225</v>
      </c>
      <c r="F1656" s="997">
        <v>55612.010000000017</v>
      </c>
      <c r="G1656" s="1189">
        <v>95905</v>
      </c>
      <c r="H1656"/>
    </row>
    <row r="1657" spans="1:8">
      <c r="A1657" s="413"/>
      <c r="B1657" t="s">
        <v>6628</v>
      </c>
      <c r="C1657" s="729">
        <v>536760</v>
      </c>
      <c r="D1657" s="780" t="s">
        <v>2872</v>
      </c>
      <c r="E1657" s="837">
        <v>0</v>
      </c>
      <c r="F1657" s="837">
        <v>1018.6000000000001</v>
      </c>
      <c r="G1657" s="1189">
        <v>0</v>
      </c>
      <c r="H1657"/>
    </row>
    <row r="1658" spans="1:8">
      <c r="A1658" s="413"/>
      <c r="B1658"/>
      <c r="C1658" s="729">
        <v>537020</v>
      </c>
      <c r="D1658" s="780" t="s">
        <v>83</v>
      </c>
      <c r="E1658" s="837">
        <v>0</v>
      </c>
      <c r="F1658" s="837">
        <v>0</v>
      </c>
      <c r="G1658" s="1189">
        <v>0</v>
      </c>
      <c r="H1658"/>
    </row>
    <row r="1659" spans="1:8">
      <c r="A1659" s="413"/>
      <c r="B1659"/>
      <c r="C1659" s="729">
        <v>537080</v>
      </c>
      <c r="D1659" s="780" t="s">
        <v>84</v>
      </c>
      <c r="E1659" s="837">
        <v>3100</v>
      </c>
      <c r="F1659" s="837">
        <v>-21</v>
      </c>
      <c r="G1659" s="1189">
        <v>3100</v>
      </c>
      <c r="H1659"/>
    </row>
    <row r="1660" spans="1:8">
      <c r="A1660" s="413"/>
      <c r="B1660" s="527" t="s">
        <v>6629</v>
      </c>
      <c r="C1660" s="527"/>
      <c r="D1660" s="527"/>
      <c r="E1660" s="997">
        <v>3100</v>
      </c>
      <c r="F1660" s="997">
        <v>997.60000000000014</v>
      </c>
      <c r="G1660" s="1189">
        <v>3100</v>
      </c>
      <c r="H1660"/>
    </row>
    <row r="1661" spans="1:8">
      <c r="A1661" s="777" t="s">
        <v>7002</v>
      </c>
      <c r="B1661" s="777"/>
      <c r="C1661" s="777"/>
      <c r="D1661" s="777"/>
      <c r="E1661" s="838">
        <v>572978</v>
      </c>
      <c r="F1661" s="838">
        <v>512545.6999999999</v>
      </c>
      <c r="G1661" s="1188">
        <v>793172</v>
      </c>
      <c r="H1661"/>
    </row>
    <row r="1662" spans="1:8">
      <c r="A1662" t="s">
        <v>6968</v>
      </c>
      <c r="B1662" t="s">
        <v>48</v>
      </c>
      <c r="C1662" s="729">
        <v>510040</v>
      </c>
      <c r="D1662" s="780" t="s">
        <v>461</v>
      </c>
      <c r="E1662" s="837">
        <v>655044</v>
      </c>
      <c r="F1662" s="837">
        <v>409842.7</v>
      </c>
      <c r="G1662" s="1189">
        <v>719056</v>
      </c>
      <c r="H1662"/>
    </row>
    <row r="1663" spans="1:8">
      <c r="A1663"/>
      <c r="B1663"/>
      <c r="C1663" s="729">
        <v>510200</v>
      </c>
      <c r="D1663" s="780" t="s">
        <v>462</v>
      </c>
      <c r="E1663" s="837">
        <v>0</v>
      </c>
      <c r="F1663" s="837">
        <v>508.07</v>
      </c>
      <c r="G1663" s="1189">
        <v>0</v>
      </c>
      <c r="H1663"/>
    </row>
    <row r="1664" spans="1:8">
      <c r="A1664"/>
      <c r="B1664"/>
      <c r="C1664" s="729">
        <v>510280</v>
      </c>
      <c r="D1664" s="780" t="s">
        <v>7161</v>
      </c>
      <c r="E1664" s="837">
        <v>0</v>
      </c>
      <c r="F1664" s="837">
        <v>55.75</v>
      </c>
      <c r="G1664" s="1189">
        <v>0</v>
      </c>
      <c r="H1664"/>
    </row>
    <row r="1665" spans="1:8">
      <c r="A1665"/>
      <c r="B1665"/>
      <c r="C1665" s="729">
        <v>510320</v>
      </c>
      <c r="D1665" s="780" t="s">
        <v>463</v>
      </c>
      <c r="E1665" s="837">
        <v>73000</v>
      </c>
      <c r="F1665" s="837">
        <v>18125.419999999998</v>
      </c>
      <c r="G1665" s="1189">
        <v>73000</v>
      </c>
      <c r="H1665"/>
    </row>
    <row r="1666" spans="1:8">
      <c r="A1666"/>
      <c r="B1666"/>
      <c r="C1666" s="729">
        <v>510420</v>
      </c>
      <c r="D1666" s="780" t="s">
        <v>464</v>
      </c>
      <c r="E1666" s="837">
        <v>5951</v>
      </c>
      <c r="F1666" s="837">
        <v>3710.6</v>
      </c>
      <c r="G1666" s="1189">
        <v>0</v>
      </c>
      <c r="H1666"/>
    </row>
    <row r="1667" spans="1:8">
      <c r="A1667"/>
      <c r="B1667"/>
      <c r="C1667" s="729">
        <v>510620</v>
      </c>
      <c r="D1667" s="780" t="s">
        <v>467</v>
      </c>
      <c r="E1667" s="837">
        <v>0</v>
      </c>
      <c r="F1667" s="837">
        <v>266.93</v>
      </c>
      <c r="G1667" s="1189">
        <v>0</v>
      </c>
      <c r="H1667"/>
    </row>
    <row r="1668" spans="1:8">
      <c r="A1668"/>
      <c r="B1668"/>
      <c r="C1668" s="729">
        <v>513000</v>
      </c>
      <c r="D1668" s="780" t="s">
        <v>469</v>
      </c>
      <c r="E1668" s="837">
        <v>52404</v>
      </c>
      <c r="F1668" s="837">
        <v>34234.399999999994</v>
      </c>
      <c r="G1668" s="1189">
        <v>178965</v>
      </c>
      <c r="H1668"/>
    </row>
    <row r="1669" spans="1:8">
      <c r="A1669"/>
      <c r="B1669"/>
      <c r="C1669" s="729">
        <v>513020</v>
      </c>
      <c r="D1669" s="780" t="s">
        <v>470</v>
      </c>
      <c r="E1669" s="837">
        <v>0</v>
      </c>
      <c r="F1669" s="837">
        <v>761.29</v>
      </c>
      <c r="G1669" s="1189">
        <v>0</v>
      </c>
      <c r="H1669"/>
    </row>
    <row r="1670" spans="1:8">
      <c r="A1670"/>
      <c r="B1670"/>
      <c r="C1670" s="729">
        <v>513120</v>
      </c>
      <c r="D1670" s="780" t="s">
        <v>471</v>
      </c>
      <c r="E1670" s="837">
        <v>40613</v>
      </c>
      <c r="F1670" s="837">
        <v>25991.260000000002</v>
      </c>
      <c r="G1670" s="1189">
        <v>44580</v>
      </c>
      <c r="H1670"/>
    </row>
    <row r="1671" spans="1:8">
      <c r="A1671"/>
      <c r="B1671"/>
      <c r="C1671" s="729">
        <v>513140</v>
      </c>
      <c r="D1671" s="780" t="s">
        <v>472</v>
      </c>
      <c r="E1671" s="837">
        <v>9498</v>
      </c>
      <c r="F1671" s="837">
        <v>6276.4700000000012</v>
      </c>
      <c r="G1671" s="1189">
        <v>10427</v>
      </c>
      <c r="H1671"/>
    </row>
    <row r="1672" spans="1:8">
      <c r="A1672"/>
      <c r="B1672"/>
      <c r="C1672" s="729">
        <v>515040</v>
      </c>
      <c r="D1672" s="780" t="s">
        <v>473</v>
      </c>
      <c r="E1672" s="837">
        <v>81408</v>
      </c>
      <c r="F1672" s="837">
        <v>77973.599999999991</v>
      </c>
      <c r="G1672" s="1189">
        <v>107340</v>
      </c>
      <c r="H1672"/>
    </row>
    <row r="1673" spans="1:8">
      <c r="A1673"/>
      <c r="B1673"/>
      <c r="C1673" s="729">
        <v>515100</v>
      </c>
      <c r="D1673" s="780" t="s">
        <v>474</v>
      </c>
      <c r="E1673" s="837">
        <v>805</v>
      </c>
      <c r="F1673" s="837">
        <v>475.62</v>
      </c>
      <c r="G1673" s="1189">
        <v>803</v>
      </c>
      <c r="H1673"/>
    </row>
    <row r="1674" spans="1:8">
      <c r="A1674"/>
      <c r="B1674"/>
      <c r="C1674" s="729">
        <v>515120</v>
      </c>
      <c r="D1674" s="780" t="s">
        <v>475</v>
      </c>
      <c r="E1674" s="837">
        <v>2788</v>
      </c>
      <c r="F1674" s="837">
        <v>1939.1</v>
      </c>
      <c r="G1674" s="1189">
        <v>3071</v>
      </c>
      <c r="H1674"/>
    </row>
    <row r="1675" spans="1:8">
      <c r="A1675"/>
      <c r="B1675"/>
      <c r="C1675" s="729">
        <v>515160</v>
      </c>
      <c r="D1675" s="780" t="s">
        <v>476</v>
      </c>
      <c r="E1675" s="837">
        <v>191</v>
      </c>
      <c r="F1675" s="837">
        <v>153.72</v>
      </c>
      <c r="G1675" s="1189">
        <v>172</v>
      </c>
      <c r="H1675"/>
    </row>
    <row r="1676" spans="1:8">
      <c r="A1676"/>
      <c r="B1676"/>
      <c r="C1676" s="729">
        <v>515260</v>
      </c>
      <c r="D1676" s="780" t="s">
        <v>479</v>
      </c>
      <c r="E1676" s="837">
        <v>1300</v>
      </c>
      <c r="F1676" s="837">
        <v>1172.0600000000002</v>
      </c>
      <c r="G1676" s="1189">
        <v>1922</v>
      </c>
      <c r="H1676"/>
    </row>
    <row r="1677" spans="1:8">
      <c r="A1677"/>
      <c r="B1677"/>
      <c r="C1677" s="729">
        <v>518010</v>
      </c>
      <c r="D1677" s="780" t="s">
        <v>481</v>
      </c>
      <c r="E1677" s="837">
        <v>1300</v>
      </c>
      <c r="F1677" s="837">
        <v>1175</v>
      </c>
      <c r="G1677" s="1189">
        <v>1300</v>
      </c>
      <c r="H1677"/>
    </row>
    <row r="1678" spans="1:8">
      <c r="A1678"/>
      <c r="B1678"/>
      <c r="C1678" s="729">
        <v>518140</v>
      </c>
      <c r="D1678" s="780" t="s">
        <v>484</v>
      </c>
      <c r="E1678" s="837">
        <v>231</v>
      </c>
      <c r="F1678" s="837">
        <v>126.64000000000001</v>
      </c>
      <c r="G1678" s="1189">
        <v>231</v>
      </c>
      <c r="H1678"/>
    </row>
    <row r="1679" spans="1:8">
      <c r="A1679"/>
      <c r="B1679" s="527" t="s">
        <v>6625</v>
      </c>
      <c r="C1679" s="527"/>
      <c r="D1679" s="527"/>
      <c r="E1679" s="997">
        <v>924533</v>
      </c>
      <c r="F1679" s="997">
        <v>582788.63</v>
      </c>
      <c r="G1679" s="1189">
        <v>1140867</v>
      </c>
      <c r="H1679"/>
    </row>
    <row r="1680" spans="1:8">
      <c r="A1680"/>
      <c r="B1680" t="s">
        <v>6626</v>
      </c>
      <c r="C1680" s="729">
        <v>520010</v>
      </c>
      <c r="D1680" s="780" t="s">
        <v>119</v>
      </c>
      <c r="E1680" s="837">
        <v>500</v>
      </c>
      <c r="F1680" s="837">
        <v>0</v>
      </c>
      <c r="G1680" s="1189">
        <v>500</v>
      </c>
      <c r="H1680"/>
    </row>
    <row r="1681" spans="1:8">
      <c r="A1681"/>
      <c r="B1681"/>
      <c r="C1681" s="729">
        <v>520020</v>
      </c>
      <c r="D1681" s="780" t="s">
        <v>86</v>
      </c>
      <c r="E1681" s="837">
        <v>0</v>
      </c>
      <c r="F1681" s="837">
        <v>48.48</v>
      </c>
      <c r="G1681" s="1189">
        <v>0</v>
      </c>
      <c r="H1681"/>
    </row>
    <row r="1682" spans="1:8">
      <c r="A1682"/>
      <c r="B1682"/>
      <c r="C1682" s="729">
        <v>520105</v>
      </c>
      <c r="D1682" s="780" t="s">
        <v>487</v>
      </c>
      <c r="E1682" s="837">
        <v>0</v>
      </c>
      <c r="F1682" s="837">
        <v>205.48</v>
      </c>
      <c r="G1682" s="1189">
        <v>0</v>
      </c>
      <c r="H1682"/>
    </row>
    <row r="1683" spans="1:8">
      <c r="A1683"/>
      <c r="B1683"/>
      <c r="C1683" s="729">
        <v>520115</v>
      </c>
      <c r="D1683" s="780" t="s">
        <v>49</v>
      </c>
      <c r="E1683" s="837">
        <v>4000</v>
      </c>
      <c r="F1683" s="837">
        <v>7443.74</v>
      </c>
      <c r="G1683" s="1189">
        <v>7000</v>
      </c>
      <c r="H1683"/>
    </row>
    <row r="1684" spans="1:8">
      <c r="A1684"/>
      <c r="B1684"/>
      <c r="C1684" s="729">
        <v>520360</v>
      </c>
      <c r="D1684" s="780" t="s">
        <v>2917</v>
      </c>
      <c r="E1684" s="837">
        <v>0</v>
      </c>
      <c r="F1684" s="837">
        <v>54971.349999999991</v>
      </c>
      <c r="G1684" s="1189">
        <v>0</v>
      </c>
      <c r="H1684"/>
    </row>
    <row r="1685" spans="1:8">
      <c r="A1685"/>
      <c r="B1685"/>
      <c r="C1685" s="729">
        <v>520800</v>
      </c>
      <c r="D1685" s="780" t="s">
        <v>54</v>
      </c>
      <c r="E1685" s="837">
        <v>0</v>
      </c>
      <c r="F1685" s="837">
        <v>172.91</v>
      </c>
      <c r="G1685" s="1189">
        <v>0</v>
      </c>
      <c r="H1685"/>
    </row>
    <row r="1686" spans="1:8">
      <c r="A1686"/>
      <c r="B1686"/>
      <c r="C1686" s="729">
        <v>520845</v>
      </c>
      <c r="D1686" s="780" t="s">
        <v>89</v>
      </c>
      <c r="E1686" s="837">
        <v>100000</v>
      </c>
      <c r="F1686" s="837">
        <v>28795.390000000003</v>
      </c>
      <c r="G1686" s="1189">
        <v>100000</v>
      </c>
      <c r="H1686"/>
    </row>
    <row r="1687" spans="1:8">
      <c r="A1687"/>
      <c r="B1687"/>
      <c r="C1687" s="729">
        <v>521420</v>
      </c>
      <c r="D1687" s="780" t="s">
        <v>90</v>
      </c>
      <c r="E1687" s="837">
        <v>10000</v>
      </c>
      <c r="F1687" s="837">
        <v>16970.22</v>
      </c>
      <c r="G1687" s="1189">
        <v>15000</v>
      </c>
      <c r="H1687"/>
    </row>
    <row r="1688" spans="1:8">
      <c r="A1688"/>
      <c r="B1688"/>
      <c r="C1688" s="729">
        <v>521500</v>
      </c>
      <c r="D1688" s="780" t="s">
        <v>58</v>
      </c>
      <c r="E1688" s="837">
        <v>10000</v>
      </c>
      <c r="F1688" s="837">
        <v>12742.13</v>
      </c>
      <c r="G1688" s="1189">
        <v>10000</v>
      </c>
      <c r="H1688"/>
    </row>
    <row r="1689" spans="1:8">
      <c r="A1689"/>
      <c r="B1689"/>
      <c r="C1689" s="729">
        <v>521760</v>
      </c>
      <c r="D1689" s="780" t="s">
        <v>92</v>
      </c>
      <c r="E1689" s="837">
        <v>0</v>
      </c>
      <c r="F1689" s="837">
        <v>0</v>
      </c>
      <c r="G1689" s="1189">
        <v>0</v>
      </c>
      <c r="H1689"/>
    </row>
    <row r="1690" spans="1:8">
      <c r="A1690"/>
      <c r="B1690"/>
      <c r="C1690" s="729">
        <v>522320</v>
      </c>
      <c r="D1690" s="780" t="s">
        <v>93</v>
      </c>
      <c r="E1690" s="837">
        <v>25000</v>
      </c>
      <c r="F1690" s="837">
        <v>16900.629999999997</v>
      </c>
      <c r="G1690" s="1189">
        <v>25000</v>
      </c>
      <c r="H1690"/>
    </row>
    <row r="1691" spans="1:8">
      <c r="A1691"/>
      <c r="B1691"/>
      <c r="C1691" s="729">
        <v>523100</v>
      </c>
      <c r="D1691" s="780" t="s">
        <v>61</v>
      </c>
      <c r="E1691" s="837">
        <v>0</v>
      </c>
      <c r="F1691" s="837">
        <v>120.8</v>
      </c>
      <c r="G1691" s="1189">
        <v>0</v>
      </c>
      <c r="H1691"/>
    </row>
    <row r="1692" spans="1:8">
      <c r="A1692"/>
      <c r="B1692"/>
      <c r="C1692" s="729">
        <v>523220</v>
      </c>
      <c r="D1692" s="780" t="s">
        <v>108</v>
      </c>
      <c r="E1692" s="837">
        <v>3000</v>
      </c>
      <c r="F1692" s="837">
        <v>0</v>
      </c>
      <c r="G1692" s="1189">
        <v>3000</v>
      </c>
      <c r="H1692"/>
    </row>
    <row r="1693" spans="1:8">
      <c r="A1693"/>
      <c r="B1693"/>
      <c r="C1693" s="729">
        <v>523640</v>
      </c>
      <c r="D1693" s="780" t="s">
        <v>109</v>
      </c>
      <c r="E1693" s="837">
        <v>5000</v>
      </c>
      <c r="F1693" s="837">
        <v>3260.2</v>
      </c>
      <c r="G1693" s="1189">
        <v>5000</v>
      </c>
      <c r="H1693"/>
    </row>
    <row r="1694" spans="1:8">
      <c r="A1694"/>
      <c r="B1694"/>
      <c r="C1694" s="729">
        <v>523700</v>
      </c>
      <c r="D1694" s="780" t="s">
        <v>66</v>
      </c>
      <c r="E1694" s="837">
        <v>2000</v>
      </c>
      <c r="F1694" s="837">
        <v>1225.3899999999999</v>
      </c>
      <c r="G1694" s="1189">
        <v>5000</v>
      </c>
      <c r="H1694"/>
    </row>
    <row r="1695" spans="1:8">
      <c r="A1695"/>
      <c r="B1695"/>
      <c r="C1695" s="729">
        <v>524840</v>
      </c>
      <c r="D1695" s="780" t="s">
        <v>69</v>
      </c>
      <c r="E1695" s="837">
        <v>1000</v>
      </c>
      <c r="F1695" s="837">
        <v>0</v>
      </c>
      <c r="G1695" s="1189">
        <v>1000</v>
      </c>
      <c r="H1695"/>
    </row>
    <row r="1696" spans="1:8">
      <c r="A1696"/>
      <c r="B1696"/>
      <c r="C1696" s="729">
        <v>525060</v>
      </c>
      <c r="D1696" s="780" t="s">
        <v>96</v>
      </c>
      <c r="E1696" s="837">
        <v>1000</v>
      </c>
      <c r="F1696" s="837">
        <v>2222.4299999999998</v>
      </c>
      <c r="G1696" s="1189">
        <v>1000</v>
      </c>
      <c r="H1696"/>
    </row>
    <row r="1697" spans="1:8">
      <c r="A1697"/>
      <c r="B1697"/>
      <c r="C1697" s="729">
        <v>526530</v>
      </c>
      <c r="D1697" s="780" t="s">
        <v>1789</v>
      </c>
      <c r="E1697" s="837">
        <v>0</v>
      </c>
      <c r="F1697" s="837">
        <v>245.43</v>
      </c>
      <c r="G1697" s="1189">
        <v>5000</v>
      </c>
      <c r="H1697"/>
    </row>
    <row r="1698" spans="1:8">
      <c r="A1698"/>
      <c r="B1698"/>
      <c r="C1698" s="729">
        <v>526720</v>
      </c>
      <c r="D1698" s="780" t="s">
        <v>6939</v>
      </c>
      <c r="E1698" s="837">
        <v>0</v>
      </c>
      <c r="F1698" s="837">
        <v>1642.9099999999999</v>
      </c>
      <c r="G1698" s="1189">
        <v>1800</v>
      </c>
      <c r="H1698"/>
    </row>
    <row r="1699" spans="1:8">
      <c r="A1699"/>
      <c r="B1699"/>
      <c r="C1699" s="729">
        <v>526910</v>
      </c>
      <c r="D1699" s="780" t="s">
        <v>123</v>
      </c>
      <c r="E1699" s="837">
        <v>10000</v>
      </c>
      <c r="F1699" s="837">
        <v>0</v>
      </c>
      <c r="G1699" s="1189">
        <v>10000</v>
      </c>
      <c r="H1699"/>
    </row>
    <row r="1700" spans="1:8">
      <c r="A1700"/>
      <c r="B1700"/>
      <c r="C1700" s="729">
        <v>526940</v>
      </c>
      <c r="D1700" s="780" t="s">
        <v>71</v>
      </c>
      <c r="E1700" s="837">
        <v>1000</v>
      </c>
      <c r="F1700" s="837">
        <v>535.46</v>
      </c>
      <c r="G1700" s="1189">
        <v>2000</v>
      </c>
      <c r="H1700"/>
    </row>
    <row r="1701" spans="1:8">
      <c r="A1701"/>
      <c r="B1701"/>
      <c r="C1701" s="729">
        <v>526960</v>
      </c>
      <c r="D1701" s="780" t="s">
        <v>97</v>
      </c>
      <c r="E1701" s="837">
        <v>10000</v>
      </c>
      <c r="F1701" s="837">
        <v>6139.74</v>
      </c>
      <c r="G1701" s="1189">
        <v>10000</v>
      </c>
      <c r="H1701"/>
    </row>
    <row r="1702" spans="1:8">
      <c r="A1702"/>
      <c r="B1702"/>
      <c r="C1702" s="729">
        <v>527680</v>
      </c>
      <c r="D1702" s="780" t="s">
        <v>74</v>
      </c>
      <c r="E1702" s="837">
        <v>5000</v>
      </c>
      <c r="F1702" s="837">
        <v>1033.6100000000001</v>
      </c>
      <c r="G1702" s="1189">
        <v>5000</v>
      </c>
      <c r="H1702"/>
    </row>
    <row r="1703" spans="1:8">
      <c r="A1703"/>
      <c r="B1703"/>
      <c r="C1703" s="729">
        <v>527690</v>
      </c>
      <c r="D1703" s="780" t="s">
        <v>2571</v>
      </c>
      <c r="E1703" s="837">
        <v>0</v>
      </c>
      <c r="F1703" s="837">
        <v>28723.199999999997</v>
      </c>
      <c r="G1703" s="1189">
        <v>1914</v>
      </c>
      <c r="H1703"/>
    </row>
    <row r="1704" spans="1:8">
      <c r="A1704"/>
      <c r="B1704"/>
      <c r="C1704" s="729">
        <v>527720</v>
      </c>
      <c r="D1704" s="780" t="s">
        <v>98</v>
      </c>
      <c r="E1704" s="837">
        <v>12000</v>
      </c>
      <c r="F1704" s="837">
        <v>5383.48</v>
      </c>
      <c r="G1704" s="1189">
        <v>12000</v>
      </c>
      <c r="H1704"/>
    </row>
    <row r="1705" spans="1:8">
      <c r="A1705"/>
      <c r="B1705"/>
      <c r="C1705" s="729">
        <v>527840</v>
      </c>
      <c r="D1705" s="780" t="s">
        <v>75</v>
      </c>
      <c r="E1705" s="837">
        <v>10000</v>
      </c>
      <c r="F1705" s="837">
        <v>6125.7699999999995</v>
      </c>
      <c r="G1705" s="1189">
        <v>0</v>
      </c>
      <c r="H1705"/>
    </row>
    <row r="1706" spans="1:8">
      <c r="A1706"/>
      <c r="B1706"/>
      <c r="C1706" s="729">
        <v>528140</v>
      </c>
      <c r="D1706" s="780" t="s">
        <v>76</v>
      </c>
      <c r="E1706" s="837">
        <v>0</v>
      </c>
      <c r="F1706" s="837">
        <v>1979.24</v>
      </c>
      <c r="G1706" s="1189">
        <v>0</v>
      </c>
      <c r="H1706"/>
    </row>
    <row r="1707" spans="1:8">
      <c r="A1707"/>
      <c r="B1707"/>
      <c r="C1707" s="729">
        <v>528920</v>
      </c>
      <c r="D1707" s="780" t="s">
        <v>78</v>
      </c>
      <c r="E1707" s="837">
        <v>300000</v>
      </c>
      <c r="F1707" s="837">
        <v>83842.53</v>
      </c>
      <c r="G1707" s="1189">
        <v>300000</v>
      </c>
      <c r="H1707"/>
    </row>
    <row r="1708" spans="1:8">
      <c r="A1708"/>
      <c r="B1708"/>
      <c r="C1708" s="729">
        <v>528960</v>
      </c>
      <c r="D1708" s="780" t="s">
        <v>79</v>
      </c>
      <c r="E1708" s="837">
        <v>0</v>
      </c>
      <c r="F1708" s="837">
        <v>1985.52</v>
      </c>
      <c r="G1708" s="1189">
        <v>0</v>
      </c>
      <c r="H1708"/>
    </row>
    <row r="1709" spans="1:8">
      <c r="A1709"/>
      <c r="B1709"/>
      <c r="C1709" s="729">
        <v>528980</v>
      </c>
      <c r="D1709" s="780" t="s">
        <v>80</v>
      </c>
      <c r="E1709" s="837">
        <v>0</v>
      </c>
      <c r="F1709" s="837">
        <v>1622.76</v>
      </c>
      <c r="G1709" s="1189">
        <v>0</v>
      </c>
      <c r="H1709"/>
    </row>
    <row r="1710" spans="1:8">
      <c r="A1710"/>
      <c r="B1710" s="527" t="s">
        <v>6627</v>
      </c>
      <c r="C1710" s="527"/>
      <c r="D1710" s="527"/>
      <c r="E1710" s="997">
        <v>509500</v>
      </c>
      <c r="F1710" s="997">
        <v>284338.79999999993</v>
      </c>
      <c r="G1710" s="1189">
        <v>520214</v>
      </c>
      <c r="H1710"/>
    </row>
    <row r="1711" spans="1:8">
      <c r="A1711"/>
      <c r="B1711" t="s">
        <v>6628</v>
      </c>
      <c r="C1711" s="729">
        <v>536760</v>
      </c>
      <c r="D1711" s="780" t="s">
        <v>2872</v>
      </c>
      <c r="E1711" s="837">
        <v>0</v>
      </c>
      <c r="F1711" s="837">
        <v>1205.1200000000001</v>
      </c>
      <c r="G1711" s="1189">
        <v>0</v>
      </c>
      <c r="H1711"/>
    </row>
    <row r="1712" spans="1:8">
      <c r="A1712"/>
      <c r="B1712"/>
      <c r="C1712" s="729">
        <v>536910</v>
      </c>
      <c r="D1712" s="780" t="s">
        <v>126</v>
      </c>
      <c r="E1712" s="837">
        <v>10000</v>
      </c>
      <c r="F1712" s="837">
        <v>1788.42</v>
      </c>
      <c r="G1712" s="1189">
        <v>10000</v>
      </c>
      <c r="H1712"/>
    </row>
    <row r="1713" spans="1:8">
      <c r="A1713"/>
      <c r="B1713"/>
      <c r="C1713" s="729">
        <v>537020</v>
      </c>
      <c r="D1713" s="780" t="s">
        <v>83</v>
      </c>
      <c r="E1713" s="837">
        <v>0</v>
      </c>
      <c r="F1713" s="837">
        <v>1045.02</v>
      </c>
      <c r="G1713" s="1189">
        <v>0</v>
      </c>
      <c r="H1713"/>
    </row>
    <row r="1714" spans="1:8">
      <c r="A1714"/>
      <c r="B1714"/>
      <c r="C1714" s="729">
        <v>537080</v>
      </c>
      <c r="D1714" s="780" t="s">
        <v>84</v>
      </c>
      <c r="E1714" s="837">
        <v>2000</v>
      </c>
      <c r="F1714" s="837">
        <v>511</v>
      </c>
      <c r="G1714" s="1189">
        <v>2000</v>
      </c>
      <c r="H1714"/>
    </row>
    <row r="1715" spans="1:8">
      <c r="A1715"/>
      <c r="B1715"/>
      <c r="C1715" s="729" t="s">
        <v>7157</v>
      </c>
      <c r="D1715" s="780" t="s">
        <v>7006</v>
      </c>
      <c r="E1715" s="837">
        <v>0</v>
      </c>
      <c r="F1715" s="837">
        <v>0</v>
      </c>
      <c r="G1715" s="1189">
        <v>1227</v>
      </c>
      <c r="H1715"/>
    </row>
    <row r="1716" spans="1:8">
      <c r="A1716"/>
      <c r="B1716" s="527" t="s">
        <v>6629</v>
      </c>
      <c r="C1716" s="527"/>
      <c r="D1716" s="527"/>
      <c r="E1716" s="997">
        <v>12000</v>
      </c>
      <c r="F1716" s="997">
        <v>4549.5599999999995</v>
      </c>
      <c r="G1716" s="1189">
        <v>13227</v>
      </c>
      <c r="H1716"/>
    </row>
    <row r="1717" spans="1:8">
      <c r="A1717"/>
      <c r="B1717" t="s">
        <v>460</v>
      </c>
      <c r="C1717" s="729">
        <v>546160</v>
      </c>
      <c r="D1717" s="780" t="s">
        <v>2139</v>
      </c>
      <c r="E1717" s="837">
        <v>100000</v>
      </c>
      <c r="F1717" s="837">
        <v>208788.82</v>
      </c>
      <c r="G1717" s="1189">
        <v>0</v>
      </c>
      <c r="H1717"/>
    </row>
    <row r="1718" spans="1:8">
      <c r="A1718"/>
      <c r="B1718"/>
      <c r="C1718" s="729">
        <v>546360</v>
      </c>
      <c r="D1718" s="780" t="s">
        <v>6825</v>
      </c>
      <c r="E1718" s="837">
        <v>100000</v>
      </c>
      <c r="F1718" s="837">
        <v>0</v>
      </c>
      <c r="G1718" s="1189">
        <v>0</v>
      </c>
      <c r="H1718"/>
    </row>
    <row r="1719" spans="1:8">
      <c r="A1719"/>
      <c r="B1719" s="527" t="s">
        <v>6630</v>
      </c>
      <c r="C1719" s="527"/>
      <c r="D1719" s="527"/>
      <c r="E1719" s="997">
        <v>200000</v>
      </c>
      <c r="F1719" s="997">
        <v>208788.82</v>
      </c>
      <c r="G1719" s="1189">
        <v>0</v>
      </c>
      <c r="H1719"/>
    </row>
    <row r="1720" spans="1:8">
      <c r="A1720" s="777" t="s">
        <v>7003</v>
      </c>
      <c r="B1720" s="777"/>
      <c r="C1720" s="777"/>
      <c r="D1720" s="777"/>
      <c r="E1720" s="838">
        <v>1646033</v>
      </c>
      <c r="F1720" s="838">
        <v>1080465.81</v>
      </c>
      <c r="G1720" s="1188">
        <v>1674308</v>
      </c>
      <c r="H1720"/>
    </row>
    <row r="1721" spans="1:8">
      <c r="A1721" s="1192" t="s">
        <v>5359</v>
      </c>
      <c r="B1721" s="1192"/>
      <c r="C1721" s="1192"/>
      <c r="D1721" s="1192"/>
      <c r="E1721" s="1193">
        <v>51963883</v>
      </c>
      <c r="F1721" s="1193">
        <v>24132377.620000012</v>
      </c>
      <c r="G1721" s="1189">
        <v>67720263</v>
      </c>
      <c r="H1721"/>
    </row>
  </sheetData>
  <pageMargins left="0.5" right="0.5" top="0.8" bottom="0.5" header="0.3" footer="0.3"/>
  <pageSetup scale="75" fitToHeight="0" orientation="landscape" r:id="rId2"/>
  <headerFooter>
    <oddHeader>&amp;L&amp;G&amp;R&amp;"-,Italic"&amp;12Fiscal Year 2024-25 Budget</oddHeader>
  </headerFooter>
  <rowBreaks count="9" manualBreakCount="9">
    <brk id="93" max="6" man="1"/>
    <brk id="159" max="6" man="1"/>
    <brk id="212" max="6" man="1"/>
    <brk id="279" max="6" man="1"/>
    <brk id="325" max="6" man="1"/>
    <brk id="389" max="6" man="1"/>
    <brk id="484" max="6" man="1"/>
    <brk id="514" max="6" man="1"/>
    <brk id="591" max="6" man="1"/>
  </rowBreaks>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601E92-F1EA-4E93-8DE4-B041AA65C92F}">
  <sheetPr>
    <tabColor rgb="FFFFFF00"/>
  </sheetPr>
  <dimension ref="A1:K68"/>
  <sheetViews>
    <sheetView view="pageLayout" zoomScaleNormal="100" workbookViewId="0">
      <selection activeCell="H5" sqref="H5"/>
    </sheetView>
  </sheetViews>
  <sheetFormatPr defaultRowHeight="15"/>
  <cols>
    <col min="1" max="1" width="9.140625" style="7" customWidth="1"/>
    <col min="2" max="2" width="16.140625" style="8" customWidth="1"/>
    <col min="3" max="8" width="15.7109375" style="8" customWidth="1"/>
    <col min="9" max="9" width="15.7109375" style="7" customWidth="1"/>
    <col min="10" max="10" width="9.140625" style="7"/>
    <col min="11" max="11" width="10.5703125" style="7" bestFit="1" customWidth="1"/>
    <col min="12" max="16384" width="9.140625" style="7"/>
  </cols>
  <sheetData>
    <row r="1" spans="1:9" s="4" customFormat="1" ht="26.25">
      <c r="A1" s="1159" t="s">
        <v>453</v>
      </c>
      <c r="B1" s="1159"/>
      <c r="C1" s="1159"/>
      <c r="D1" s="1159"/>
      <c r="E1" s="1159"/>
      <c r="F1" s="1159"/>
      <c r="G1" s="1159"/>
      <c r="H1" s="1159"/>
      <c r="I1" s="1159"/>
    </row>
    <row r="2" spans="1:9" s="4" customFormat="1" ht="13.5" customHeight="1">
      <c r="A2" s="347"/>
      <c r="B2" s="347"/>
      <c r="C2" s="347"/>
      <c r="D2" s="347"/>
      <c r="E2" s="347"/>
      <c r="F2" s="347"/>
      <c r="G2" s="347"/>
      <c r="H2" s="347"/>
    </row>
    <row r="3" spans="1:9" s="1118" customFormat="1" ht="19.5" thickBot="1">
      <c r="A3" s="1194" t="s">
        <v>7147</v>
      </c>
      <c r="B3" s="1194"/>
      <c r="C3" s="1194"/>
      <c r="D3" s="1194"/>
      <c r="E3" s="1194"/>
      <c r="F3" s="1194"/>
      <c r="G3" s="1194"/>
      <c r="H3" s="1194"/>
      <c r="I3" s="1194"/>
    </row>
    <row r="4" spans="1:9" ht="37.5" customHeight="1" thickBot="1">
      <c r="A4" s="808"/>
      <c r="B4" s="808"/>
      <c r="C4" s="809" t="s">
        <v>1766</v>
      </c>
      <c r="D4" s="810" t="s">
        <v>23</v>
      </c>
      <c r="E4" s="810" t="s">
        <v>47</v>
      </c>
      <c r="F4" s="810" t="s">
        <v>1524</v>
      </c>
      <c r="G4" s="913" t="s">
        <v>1671</v>
      </c>
      <c r="H4" s="1006" t="s">
        <v>6767</v>
      </c>
      <c r="I4" s="914" t="s">
        <v>1570</v>
      </c>
    </row>
    <row r="5" spans="1:9" ht="12" customHeight="1" thickBot="1">
      <c r="A5" s="808"/>
      <c r="B5" s="920" t="s">
        <v>34</v>
      </c>
      <c r="C5" s="895" t="s">
        <v>6731</v>
      </c>
      <c r="D5" s="896">
        <v>25400</v>
      </c>
      <c r="E5" s="896" t="s">
        <v>6730</v>
      </c>
      <c r="F5" s="896" t="s">
        <v>6728</v>
      </c>
      <c r="G5" s="896" t="s">
        <v>6729</v>
      </c>
      <c r="H5" s="1007"/>
      <c r="I5" s="919"/>
    </row>
    <row r="6" spans="1:9" ht="15.75">
      <c r="A6" s="808"/>
      <c r="B6" s="27" t="s">
        <v>2776</v>
      </c>
      <c r="C6" s="366"/>
      <c r="D6" s="33"/>
      <c r="E6" s="33"/>
      <c r="F6" s="33"/>
      <c r="G6" s="33"/>
      <c r="H6" s="1109"/>
      <c r="I6" s="371"/>
    </row>
    <row r="7" spans="1:9" ht="15.75">
      <c r="A7" s="808"/>
      <c r="B7" s="1113" t="s">
        <v>2975</v>
      </c>
      <c r="C7" s="1114">
        <f>SUMIF(REVdata!$L:$L,"Business ServicesTaxes",REVdata!$AJ:$AJ)</f>
        <v>8350476</v>
      </c>
      <c r="D7" s="1115">
        <f>SUMIF(REVdata!$L:$L,"InterpretiveTaxes",REVdata!$AJ:$AJ)</f>
        <v>0</v>
      </c>
      <c r="E7" s="1115">
        <f>SUMIF(REVdata!$L:$L,"Natural ResourcesTaxes",REVdata!$AJ:$AJ)</f>
        <v>0</v>
      </c>
      <c r="F7" s="1115">
        <f>SUMIF(REVdata!$L:$L,"Regional ParksTaxes",REVdata!$AJ:$AJ)</f>
        <v>0</v>
      </c>
      <c r="G7" s="1115">
        <f>SUMIF(REVdata!$L:$L,"CIPTaxes",REVdata!$AJ:$AJ)</f>
        <v>0</v>
      </c>
      <c r="H7" s="1116">
        <f>SUMIF(REVdata!$L:$L,"ARPATaxes",REVdata!$AJ:$AJ)</f>
        <v>0</v>
      </c>
      <c r="I7" s="1117">
        <f>SUM(C7:H7)</f>
        <v>8350476</v>
      </c>
    </row>
    <row r="8" spans="1:9" ht="15.75">
      <c r="A8" s="808"/>
      <c r="B8" s="1113" t="s">
        <v>2974</v>
      </c>
      <c r="C8" s="1114">
        <f>SUMIF(REVdata!$L:$L,"Business ServicesFee",REVdata!$AJ:$AJ)</f>
        <v>2039100</v>
      </c>
      <c r="D8" s="1115">
        <f>SUMIF(REVdata!$L:$L,"InterpretiveFee",REVdata!$AJ:$AJ)</f>
        <v>342500</v>
      </c>
      <c r="E8" s="1115">
        <f>SUMIF(REVdata!$L:$L,"Natural ResourcesFee",REVdata!$AJ:$AJ)</f>
        <v>2726569</v>
      </c>
      <c r="F8" s="1115">
        <f>SUMIF(REVdata!$L:$L,"Regional ParksFee",REVdata!$AJ:$AJ)</f>
        <v>7159300</v>
      </c>
      <c r="G8" s="1115">
        <f>SUMIF(REVdata!$L:$L,"CIPFee",REVdata!$AJ:$AJ)</f>
        <v>0</v>
      </c>
      <c r="H8" s="1116">
        <f>SUMIF(REVdata!$L:$L,"ARPAFee",REVdata!$AJ:$AJ)</f>
        <v>0</v>
      </c>
      <c r="I8" s="1117">
        <f t="shared" ref="I8:I10" si="0">SUM(C8:H8)</f>
        <v>12267469</v>
      </c>
    </row>
    <row r="9" spans="1:9" ht="15.75">
      <c r="A9" s="808"/>
      <c r="B9" s="1113" t="s">
        <v>2779</v>
      </c>
      <c r="C9" s="1114">
        <f>SUMIF(REVdata!$L:$L,"Business ServicesGrants",REVdata!$AJ:$AJ)</f>
        <v>0</v>
      </c>
      <c r="D9" s="1115">
        <f>SUMIF(REVdata!$L:$L,"InterpretiveGrants",REVdata!$AJ:$AJ)</f>
        <v>90000</v>
      </c>
      <c r="E9" s="1115">
        <f>SUMIF(REVdata!$L:$L,"Natural ResourcesGrants",REVdata!$AJ:$AJ)</f>
        <v>0</v>
      </c>
      <c r="F9" s="1115">
        <f>SUMIF(REVdata!$L:$L,"Regional ParksGrants",REVdata!$AJ:$AJ)</f>
        <v>0</v>
      </c>
      <c r="G9" s="1115">
        <f>SUMIF(REVdata!$L:$L,"CIPGrants",REVdata!$AJ:$AJ)</f>
        <v>15205000</v>
      </c>
      <c r="H9" s="1116">
        <f>SUMIF(REVdata!$L:$L,"ARPAGrants",REVdata!$AJ:$AJ)</f>
        <v>25071000</v>
      </c>
      <c r="I9" s="1117">
        <f t="shared" si="0"/>
        <v>40366000</v>
      </c>
    </row>
    <row r="10" spans="1:9" ht="15.75">
      <c r="A10" s="808"/>
      <c r="B10" s="1113" t="s">
        <v>2134</v>
      </c>
      <c r="C10" s="1114">
        <f>SUMIF(REVdata!$L:$L,"Business ServicesOther",REVdata!$AJ:$AJ)</f>
        <v>1297732</v>
      </c>
      <c r="D10" s="1115">
        <f>SUMIF(REVdata!$L:$L,"InterpretiveOther",REVdata!$AJ:$AJ)</f>
        <v>45500</v>
      </c>
      <c r="E10" s="1115">
        <f>SUMIF(REVdata!$L:$L,"Natural ResourcesOther",REVdata!$AJ:$AJ)</f>
        <v>1471000</v>
      </c>
      <c r="F10" s="1115">
        <f>SUMIF(REVdata!$L:$L,"Regional ParksOther",REVdata!$AJ:$AJ)</f>
        <v>50000</v>
      </c>
      <c r="G10" s="1115">
        <f>SUMIF(REVdata!$L:$L,"CIPOther",REVdata!$AJ:$AJ)</f>
        <v>570000</v>
      </c>
      <c r="H10" s="1116">
        <f>SUMIF(REVdata!$L:$L,"ARPAOther",REVdata!$AJ:$AJ)</f>
        <v>0</v>
      </c>
      <c r="I10" s="1117">
        <f t="shared" si="0"/>
        <v>3434232</v>
      </c>
    </row>
    <row r="11" spans="1:9" ht="15.75">
      <c r="A11" s="808"/>
      <c r="B11" s="19" t="s">
        <v>2780</v>
      </c>
      <c r="C11" s="1126">
        <f t="shared" ref="C11:I11" si="1">SUM(C7:C10)</f>
        <v>11687308</v>
      </c>
      <c r="D11" s="1127">
        <f t="shared" si="1"/>
        <v>478000</v>
      </c>
      <c r="E11" s="1127">
        <f t="shared" si="1"/>
        <v>4197569</v>
      </c>
      <c r="F11" s="1127">
        <f t="shared" si="1"/>
        <v>7209300</v>
      </c>
      <c r="G11" s="1127">
        <f t="shared" si="1"/>
        <v>15775000</v>
      </c>
      <c r="H11" s="1128">
        <f t="shared" si="1"/>
        <v>25071000</v>
      </c>
      <c r="I11" s="1129">
        <f t="shared" si="1"/>
        <v>64418177</v>
      </c>
    </row>
    <row r="12" spans="1:9" ht="8.25" customHeight="1">
      <c r="A12" s="808"/>
      <c r="B12" s="811"/>
      <c r="C12" s="1099"/>
      <c r="D12" s="1100"/>
      <c r="E12" s="1100"/>
      <c r="F12" s="1100"/>
      <c r="G12" s="1100"/>
      <c r="H12" s="1101"/>
      <c r="I12" s="1102"/>
    </row>
    <row r="13" spans="1:9" ht="15.75">
      <c r="A13" s="808"/>
      <c r="B13" s="27" t="s">
        <v>1669</v>
      </c>
      <c r="C13" s="369"/>
      <c r="D13" s="283"/>
      <c r="E13" s="283"/>
      <c r="F13" s="283"/>
      <c r="G13" s="283"/>
      <c r="H13" s="1112"/>
      <c r="I13" s="1106"/>
    </row>
    <row r="14" spans="1:9" ht="15.75">
      <c r="A14" s="808"/>
      <c r="B14" s="1113" t="s">
        <v>48</v>
      </c>
      <c r="C14" s="1114">
        <f>SUMIF(EXPdata!$L:$L,"Business Services1",EXPdata!$AK:$AK)</f>
        <v>7661084</v>
      </c>
      <c r="D14" s="1115">
        <f>SUMIF(EXPdata!$L:$L,"Interpretive1",EXPdata!$AK:$AK)</f>
        <v>1234030</v>
      </c>
      <c r="E14" s="1115">
        <f>SUMIF(EXPdata!$L:$L,"Natural Resources1",EXPdata!$AK:$AK)</f>
        <v>2453817</v>
      </c>
      <c r="F14" s="1115">
        <f>SUMIF(EXPdata!$L:$L,"Regional Parks1",EXPdata!$AK:$AK)</f>
        <v>3344481</v>
      </c>
      <c r="G14" s="1115">
        <f>SUMIF(EXPdata!$L:$L,"CIP1",EXPdata!$AK:$AK)</f>
        <v>0</v>
      </c>
      <c r="H14" s="1116">
        <f>SUMIF(EXPdata!$L:$L,"ARPA1",EXPdata!$AK:$AK)</f>
        <v>0</v>
      </c>
      <c r="I14" s="1117">
        <f>SUM(C14:H14)</f>
        <v>14693412</v>
      </c>
    </row>
    <row r="15" spans="1:9" ht="15.75">
      <c r="A15" s="808"/>
      <c r="B15" s="1113" t="s">
        <v>458</v>
      </c>
      <c r="C15" s="1114">
        <f>SUMIF(EXPdata!$L:$L,"Business Services2",EXPdata!$AK:$AK)</f>
        <v>3530938</v>
      </c>
      <c r="D15" s="1115">
        <f>SUMIF(EXPdata!$L:$L,"Interpretive2",EXPdata!$AK:$AK)</f>
        <v>497387</v>
      </c>
      <c r="E15" s="1115">
        <f>SUMIF(EXPdata!$L:$L,"Natural Resources2",EXPdata!$AK:$AK)</f>
        <v>1562648</v>
      </c>
      <c r="F15" s="1115">
        <f>SUMIF(EXPdata!$L:$L,"Regional Parks2",EXPdata!$AK:$AK)</f>
        <v>3787565</v>
      </c>
      <c r="G15" s="1115">
        <f>SUMIF(EXPdata!$L:$L,"CIP2",EXPdata!$AK:$AK)</f>
        <v>275000</v>
      </c>
      <c r="H15" s="1116">
        <f>SUMIF(EXPdata!$L:$L,"ARPA2",EXPdata!$AK:$AK)</f>
        <v>1755000</v>
      </c>
      <c r="I15" s="1117">
        <f t="shared" ref="I15:I18" si="2">SUM(C15:H15)</f>
        <v>11408538</v>
      </c>
    </row>
    <row r="16" spans="1:9" ht="15.75">
      <c r="A16" s="808"/>
      <c r="B16" s="1113" t="s">
        <v>459</v>
      </c>
      <c r="C16" s="1114">
        <f>SUMIF(EXPdata!$L:$L,"Business Services3",EXPdata!$AK:$AK)</f>
        <v>940568</v>
      </c>
      <c r="D16" s="1115">
        <f>SUMIF(EXPdata!$L:$L,"Interpretive3",EXPdata!$AK:$AK)</f>
        <v>3000</v>
      </c>
      <c r="E16" s="1115">
        <f>SUMIF(EXPdata!$L:$L,"Natural Resources3",EXPdata!$AK:$AK)</f>
        <v>48515</v>
      </c>
      <c r="F16" s="1115">
        <f>SUMIF(EXPdata!$L:$L,"Regional Parks3",EXPdata!$AK:$AK)</f>
        <v>324550</v>
      </c>
      <c r="G16" s="1115">
        <f>SUMIF(EXPdata!$L:$L,"CIP3",EXPdata!$AK:$AK)</f>
        <v>100680</v>
      </c>
      <c r="H16" s="1116">
        <f>SUMIF(EXPdata!$L:$L,"ARPA3",EXPdata!$AK:$AK)</f>
        <v>3610175</v>
      </c>
      <c r="I16" s="1117">
        <f t="shared" si="2"/>
        <v>5027488</v>
      </c>
    </row>
    <row r="17" spans="1:11" ht="15.75">
      <c r="A17" s="826"/>
      <c r="B17" s="1113" t="s">
        <v>460</v>
      </c>
      <c r="C17" s="1114">
        <f>SUMIF(EXPdata!$L:$L,"Business Services4",EXPdata!$AK:$AK)</f>
        <v>0</v>
      </c>
      <c r="D17" s="1115">
        <f>SUMIF(EXPdata!$L:$L,"Interpretive4",EXPdata!$AK:$AK)</f>
        <v>0</v>
      </c>
      <c r="E17" s="1115">
        <f>SUMIF(EXPdata!$L:$L,"Natural Resources4",EXPdata!$AK:$AK)</f>
        <v>110000</v>
      </c>
      <c r="F17" s="1115">
        <f>SUMIF(EXPdata!$L:$L,"Regional Parks4",EXPdata!$AK:$AK)</f>
        <v>0</v>
      </c>
      <c r="G17" s="1115">
        <f>SUMIF(EXPdata!$L:$L,"CIP4",EXPdata!$AK:$AK)</f>
        <v>15775000</v>
      </c>
      <c r="H17" s="1116">
        <f>SUMIF(EXPdata!$L:$L,"ARPA4",EXPdata!$AK:$AK)</f>
        <v>19705825</v>
      </c>
      <c r="I17" s="1117">
        <f t="shared" si="2"/>
        <v>35590825</v>
      </c>
    </row>
    <row r="18" spans="1:11" s="10" customFormat="1" ht="15.75">
      <c r="A18" s="808"/>
      <c r="B18" s="1113" t="s">
        <v>455</v>
      </c>
      <c r="C18" s="1114">
        <f>SUMIF(EXPdata!$L:$L,"Business Services5",EXPdata!$AK:$AK)</f>
        <v>800000</v>
      </c>
      <c r="D18" s="1115">
        <f>SUMIF(EXPdata!$L:$L,"Interpretive5",EXPdata!$AK:$AK)</f>
        <v>0</v>
      </c>
      <c r="E18" s="1115">
        <f>SUMIF(EXPdata!$L:$L,"Natural Resources5",EXPdata!$AK:$AK)</f>
        <v>200000</v>
      </c>
      <c r="F18" s="1115">
        <f>SUMIF(EXPdata!$L:$L,"Regional Parks5",EXPdata!$AK:$AK)</f>
        <v>0</v>
      </c>
      <c r="G18" s="1115">
        <f>SUMIF(EXPdata!$L:$L,"CIP5",EXPdata!$AK:$AK)</f>
        <v>0</v>
      </c>
      <c r="H18" s="1116">
        <f>SUMIF(EXPdata!$L:$L,"ARPA5",EXPdata!$AK:$AK)</f>
        <v>0</v>
      </c>
      <c r="I18" s="1117">
        <f t="shared" si="2"/>
        <v>1000000</v>
      </c>
    </row>
    <row r="19" spans="1:11" ht="15.75">
      <c r="A19" s="808"/>
      <c r="B19" s="19" t="s">
        <v>1721</v>
      </c>
      <c r="C19" s="1126">
        <f t="shared" ref="C19:I19" si="3">SUM(C14:C18)</f>
        <v>12932590</v>
      </c>
      <c r="D19" s="1127">
        <f t="shared" si="3"/>
        <v>1734417</v>
      </c>
      <c r="E19" s="1127">
        <f t="shared" si="3"/>
        <v>4374980</v>
      </c>
      <c r="F19" s="1127">
        <f t="shared" si="3"/>
        <v>7456596</v>
      </c>
      <c r="G19" s="1127">
        <f t="shared" si="3"/>
        <v>16150680</v>
      </c>
      <c r="H19" s="1128">
        <f>SUM(H14:H18)</f>
        <v>25071000</v>
      </c>
      <c r="I19" s="1129">
        <f t="shared" si="3"/>
        <v>67720263</v>
      </c>
    </row>
    <row r="20" spans="1:11" ht="16.5" thickBot="1">
      <c r="A20" s="808"/>
      <c r="B20" s="19" t="s">
        <v>457</v>
      </c>
      <c r="C20" s="372">
        <f t="shared" ref="C20:I20" si="4">C11-C19</f>
        <v>-1245282</v>
      </c>
      <c r="D20" s="373">
        <f t="shared" si="4"/>
        <v>-1256417</v>
      </c>
      <c r="E20" s="373">
        <f t="shared" si="4"/>
        <v>-177411</v>
      </c>
      <c r="F20" s="373">
        <f t="shared" si="4"/>
        <v>-247296</v>
      </c>
      <c r="G20" s="1103">
        <f t="shared" si="4"/>
        <v>-375680</v>
      </c>
      <c r="H20" s="1031">
        <f t="shared" si="4"/>
        <v>0</v>
      </c>
      <c r="I20" s="1107">
        <f t="shared" si="4"/>
        <v>-3302086</v>
      </c>
      <c r="K20" s="1130"/>
    </row>
    <row r="21" spans="1:11" s="66" customFormat="1">
      <c r="B21" s="67"/>
      <c r="C21" s="68"/>
      <c r="D21" s="68"/>
      <c r="E21" s="68"/>
      <c r="F21" s="68"/>
      <c r="G21" s="69"/>
      <c r="H21" s="69"/>
      <c r="I21" s="7"/>
    </row>
    <row r="22" spans="1:11" s="4" customFormat="1" ht="19.5" thickBot="1">
      <c r="A22" s="1161" t="s">
        <v>6881</v>
      </c>
      <c r="B22" s="1161"/>
      <c r="C22" s="1161"/>
      <c r="D22" s="1161"/>
      <c r="E22" s="1161"/>
      <c r="F22" s="1161"/>
      <c r="G22" s="1161"/>
      <c r="H22" s="1161"/>
      <c r="I22" s="1161"/>
    </row>
    <row r="23" spans="1:11" ht="30.75" thickBot="1">
      <c r="B23" s="7"/>
      <c r="C23" s="285" t="s">
        <v>1766</v>
      </c>
      <c r="D23" s="284" t="s">
        <v>23</v>
      </c>
      <c r="E23" s="284" t="s">
        <v>47</v>
      </c>
      <c r="F23" s="284" t="s">
        <v>1524</v>
      </c>
      <c r="G23" s="582" t="s">
        <v>1671</v>
      </c>
      <c r="H23" s="1108" t="s">
        <v>6767</v>
      </c>
      <c r="I23" s="1104" t="s">
        <v>1570</v>
      </c>
    </row>
    <row r="24" spans="1:11">
      <c r="B24" s="27" t="s">
        <v>2776</v>
      </c>
      <c r="C24" s="366"/>
      <c r="D24" s="33"/>
      <c r="E24" s="33"/>
      <c r="F24" s="33"/>
      <c r="G24" s="33"/>
      <c r="H24" s="1109"/>
      <c r="I24" s="371"/>
    </row>
    <row r="25" spans="1:11">
      <c r="B25" s="18" t="s">
        <v>2975</v>
      </c>
      <c r="C25" s="25">
        <f>SUMIF(REVdata!$L:$L,"Business ServicesTaxes",REVdata!$P:$P)</f>
        <v>7853000</v>
      </c>
      <c r="D25" s="23">
        <f>SUMIF(REVdata!$L:$L,"InterpretiveTaxes",REVdata!$P:$P)</f>
        <v>0</v>
      </c>
      <c r="E25" s="23">
        <f>SUMIF(REVdata!$L:$L,"Natural ResourcesTaxes",REVdata!$P:$P)</f>
        <v>0</v>
      </c>
      <c r="F25" s="23">
        <f>SUMIF(REVdata!$L:$L,"Regional ParksTaxes",REVdata!$P:$P)</f>
        <v>0</v>
      </c>
      <c r="G25" s="23">
        <f>SUMIF(REVdata!$L:$L,"CIPTaxes",REVdata!$P:$P)</f>
        <v>0</v>
      </c>
      <c r="H25" s="1110">
        <f>SUMIF(REVdata!$L:$L,"ARPATaxes",REVdata!$P:$P)</f>
        <v>0</v>
      </c>
      <c r="I25" s="1105">
        <f t="shared" ref="I25:I28" si="5">SUM(C25:H25)</f>
        <v>7853000</v>
      </c>
      <c r="J25" s="301"/>
    </row>
    <row r="26" spans="1:11">
      <c r="B26" s="18" t="s">
        <v>2974</v>
      </c>
      <c r="C26" s="25">
        <f>SUMIF(REVdata!$L:$L,"Business ServicesFee",REVdata!$P:$P)</f>
        <v>1753622</v>
      </c>
      <c r="D26" s="23">
        <f>SUMIF(REVdata!$L:$L,"InterpretiveFee",REVdata!$P:$P)</f>
        <v>321000</v>
      </c>
      <c r="E26" s="23">
        <f>SUMIF(REVdata!$L:$L,"Natural ResourcesFee",REVdata!$P:$P)</f>
        <v>2264096</v>
      </c>
      <c r="F26" s="23">
        <f>SUMIF(REVdata!$L:$L,"Regional ParksFee",REVdata!$P:$P)</f>
        <v>7293000</v>
      </c>
      <c r="G26" s="23">
        <f>SUMIF(REVdata!$L:$L,"CIPFee",REVdata!$P:$P)</f>
        <v>0</v>
      </c>
      <c r="H26" s="1110">
        <f>SUMIF(REVdata!$L:$L,"ARPAFee",REVdata!$P:$P)</f>
        <v>0</v>
      </c>
      <c r="I26" s="1105">
        <f t="shared" si="5"/>
        <v>11631718</v>
      </c>
      <c r="J26" s="301"/>
    </row>
    <row r="27" spans="1:11">
      <c r="B27" s="18" t="s">
        <v>2779</v>
      </c>
      <c r="C27" s="25">
        <f>SUMIF(REVdata!$L:$L,"Business ServicesGrants",REVdata!$P:$P)</f>
        <v>0</v>
      </c>
      <c r="D27" s="23">
        <f>SUMIF(REVdata!$L:$L,"InterpretiveGrants",REVdata!$P:$P)</f>
        <v>90000</v>
      </c>
      <c r="E27" s="23">
        <f>SUMIF(REVdata!$L:$L,"Natural ResourcesGrants",REVdata!$P:$P)</f>
        <v>0</v>
      </c>
      <c r="F27" s="23">
        <f>SUMIF(REVdata!$L:$L,"Regional ParksGrants",REVdata!$P:$P)</f>
        <v>0</v>
      </c>
      <c r="G27" s="23">
        <f>SUMIF(REVdata!$L:$L,"CIPGrants",REVdata!$P:$P)</f>
        <v>6789900</v>
      </c>
      <c r="H27" s="1110">
        <f>SUMIF(REVdata!$L:$L,"ARPAGrants",REVdata!$P:$P)</f>
        <v>18800000</v>
      </c>
      <c r="I27" s="1105">
        <f t="shared" si="5"/>
        <v>25679900</v>
      </c>
      <c r="J27" s="301"/>
    </row>
    <row r="28" spans="1:11">
      <c r="B28" s="18" t="s">
        <v>2134</v>
      </c>
      <c r="C28" s="25">
        <f>SUMIF(REVdata!$L:$L,"Business ServicesOther",REVdata!$P:$P)</f>
        <v>1706690</v>
      </c>
      <c r="D28" s="23">
        <f>SUMIF(REVdata!$L:$L,"InterpretiveOther",REVdata!$P:$P)</f>
        <v>45100</v>
      </c>
      <c r="E28" s="23">
        <f>SUMIF(REVdata!$L:$L,"Natural ResourcesOther",REVdata!$P:$P)</f>
        <v>940000</v>
      </c>
      <c r="F28" s="23">
        <f>SUMIF(REVdata!$L:$L,"Regional ParksOther",REVdata!$P:$P)</f>
        <v>0</v>
      </c>
      <c r="G28" s="23">
        <f>SUMIF(REVdata!$L:$L,"CIPOther",REVdata!$P:$P)</f>
        <v>3600202</v>
      </c>
      <c r="H28" s="1110">
        <f>SUMIF(REVdata!$L:$L,"ARPAOther",REVdata!$P:$P)</f>
        <v>0</v>
      </c>
      <c r="I28" s="1105">
        <f t="shared" si="5"/>
        <v>6291992</v>
      </c>
      <c r="J28" s="301"/>
    </row>
    <row r="29" spans="1:11">
      <c r="B29" s="19" t="s">
        <v>2780</v>
      </c>
      <c r="C29" s="368">
        <f t="shared" ref="C29:I29" si="6">SUM(C25:C28)</f>
        <v>11313312</v>
      </c>
      <c r="D29" s="119">
        <f t="shared" si="6"/>
        <v>456100</v>
      </c>
      <c r="E29" s="119">
        <f t="shared" si="6"/>
        <v>3204096</v>
      </c>
      <c r="F29" s="119">
        <f t="shared" si="6"/>
        <v>7293000</v>
      </c>
      <c r="G29" s="119">
        <f t="shared" si="6"/>
        <v>10390102</v>
      </c>
      <c r="H29" s="1111">
        <f t="shared" ref="H29" si="7">SUM(H25:H28)</f>
        <v>18800000</v>
      </c>
      <c r="I29" s="371">
        <f t="shared" si="6"/>
        <v>51456610</v>
      </c>
      <c r="J29" s="301"/>
    </row>
    <row r="30" spans="1:11" ht="8.25" customHeight="1">
      <c r="A30" s="808"/>
      <c r="B30" s="811"/>
      <c r="C30" s="1099"/>
      <c r="D30" s="1100"/>
      <c r="E30" s="1100"/>
      <c r="F30" s="1100"/>
      <c r="G30" s="1100"/>
      <c r="H30" s="1101"/>
      <c r="I30" s="1102"/>
    </row>
    <row r="31" spans="1:11">
      <c r="B31" s="27" t="s">
        <v>1669</v>
      </c>
      <c r="C31" s="369"/>
      <c r="D31" s="283"/>
      <c r="E31" s="283"/>
      <c r="F31" s="283"/>
      <c r="G31" s="283"/>
      <c r="H31" s="1112"/>
      <c r="I31" s="1106"/>
    </row>
    <row r="32" spans="1:11">
      <c r="B32" s="18" t="s">
        <v>48</v>
      </c>
      <c r="C32" s="25">
        <f>SUMIF(EXPdata!$L:$L,"Business Services1",EXPdata!$Q:$Q)</f>
        <v>6281428</v>
      </c>
      <c r="D32" s="23">
        <f>SUMIF(EXPdata!$L:$L,"Interpretive1",EXPdata!$Q:$Q)</f>
        <v>863822</v>
      </c>
      <c r="E32" s="23">
        <f>SUMIF(EXPdata!$L:$L,"Natural Resources1",EXPdata!$Q:$Q)</f>
        <v>2003610</v>
      </c>
      <c r="F32" s="23">
        <f>SUMIF(EXPdata!$L:$L,"Regional Parks1",EXPdata!$Q:$Q)</f>
        <v>2758517</v>
      </c>
      <c r="G32" s="23">
        <f>SUMIF(EXPdata!$L:$L,"CIP1",EXPdata!$Q:$Q)</f>
        <v>0</v>
      </c>
      <c r="H32" s="1110">
        <f>SUMIF(EXPdata!$L:$L,"ARPA1",EXPdata!$Q:$Q)</f>
        <v>0</v>
      </c>
      <c r="I32" s="1105">
        <f t="shared" ref="I32:I36" si="8">SUM(C32:H32)</f>
        <v>11907377</v>
      </c>
    </row>
    <row r="33" spans="1:9">
      <c r="B33" s="18" t="s">
        <v>458</v>
      </c>
      <c r="C33" s="25">
        <f>SUMIF(EXPdata!$L:$L,"Business Services2",EXPdata!$Q:$Q)</f>
        <v>3163079</v>
      </c>
      <c r="D33" s="23">
        <f>SUMIF(EXPdata!$L:$L,"Interpretive2",EXPdata!$Q:$Q)</f>
        <v>563080</v>
      </c>
      <c r="E33" s="23">
        <f>SUMIF(EXPdata!$L:$L,"Natural Resources2",EXPdata!$Q:$Q)</f>
        <v>1160359</v>
      </c>
      <c r="F33" s="23">
        <f>SUMIF(EXPdata!$L:$L,"Regional Parks2",EXPdata!$Q:$Q)</f>
        <v>3898590</v>
      </c>
      <c r="G33" s="23">
        <f>SUMIF(EXPdata!$L:$L,"CIP2",EXPdata!$Q:$Q)</f>
        <v>150845</v>
      </c>
      <c r="H33" s="1110">
        <f>SUMIF(EXPdata!$L:$L,"ARPA2",EXPdata!$Q:$Q)</f>
        <v>1000000</v>
      </c>
      <c r="I33" s="1105">
        <f t="shared" si="8"/>
        <v>9935953</v>
      </c>
    </row>
    <row r="34" spans="1:9">
      <c r="B34" s="18" t="s">
        <v>459</v>
      </c>
      <c r="C34" s="25">
        <f>SUMIF(EXPdata!$L:$L,"Business Services3",EXPdata!$Q:$Q)</f>
        <v>392317</v>
      </c>
      <c r="D34" s="23">
        <f>SUMIF(EXPdata!$L:$L,"Interpretive3",EXPdata!$Q:$Q)</f>
        <v>3000</v>
      </c>
      <c r="E34" s="23">
        <f>SUMIF(EXPdata!$L:$L,"Natural Resources3",EXPdata!$Q:$Q)</f>
        <v>44777</v>
      </c>
      <c r="F34" s="23">
        <f>SUMIF(EXPdata!$L:$L,"Regional Parks3",EXPdata!$Q:$Q)</f>
        <v>280732</v>
      </c>
      <c r="G34" s="23">
        <f>SUMIF(EXPdata!$L:$L,"CIP3",EXPdata!$Q:$Q)</f>
        <v>2602380</v>
      </c>
      <c r="H34" s="1110">
        <f>SUMIF(EXPdata!$L:$L,"ARPA3",EXPdata!$Q:$Q)</f>
        <v>4900000</v>
      </c>
      <c r="I34" s="1105">
        <f t="shared" si="8"/>
        <v>8223206</v>
      </c>
    </row>
    <row r="35" spans="1:9">
      <c r="A35" s="10"/>
      <c r="B35" s="18" t="s">
        <v>460</v>
      </c>
      <c r="C35" s="25">
        <f>SUMIF(EXPdata!$L:$L,"Business Services4",EXPdata!$Q:$Q)</f>
        <v>227606</v>
      </c>
      <c r="D35" s="23">
        <f>SUMIF(EXPdata!$L:$L,"Interpretive4",EXPdata!$Q:$Q)</f>
        <v>0</v>
      </c>
      <c r="E35" s="23">
        <f>SUMIF(EXPdata!$L:$L,"Natural Resources4",EXPdata!$Q:$Q)</f>
        <v>344691</v>
      </c>
      <c r="F35" s="23">
        <f>SUMIF(EXPdata!$L:$L,"Regional Parks4",EXPdata!$Q:$Q)</f>
        <v>100000</v>
      </c>
      <c r="G35" s="23">
        <f>SUMIF(EXPdata!$L:$L,"CIP4",EXPdata!$Q:$Q)</f>
        <v>6835050</v>
      </c>
      <c r="H35" s="1110">
        <f>SUMIF(EXPdata!$L:$L,"ARPA4",EXPdata!$Q:$Q)</f>
        <v>12900000</v>
      </c>
      <c r="I35" s="1105">
        <f t="shared" si="8"/>
        <v>20407347</v>
      </c>
    </row>
    <row r="36" spans="1:9" s="10" customFormat="1">
      <c r="A36" s="7"/>
      <c r="B36" s="18" t="s">
        <v>455</v>
      </c>
      <c r="C36" s="25">
        <f>SUMIF(EXPdata!$L:$L,"Business Services5",EXPdata!$Q:$Q)</f>
        <v>1400000</v>
      </c>
      <c r="D36" s="23">
        <f>SUMIF(EXPdata!$L:$L,"Interpretive5",EXPdata!$Q:$Q)</f>
        <v>0</v>
      </c>
      <c r="E36" s="23">
        <f>SUMIF(EXPdata!$L:$L,"Natural Resources5",EXPdata!$Q:$Q)</f>
        <v>90000</v>
      </c>
      <c r="F36" s="23">
        <f>SUMIF(EXPdata!$L:$L,"Regional Parks5",EXPdata!$Q:$Q)</f>
        <v>0</v>
      </c>
      <c r="G36" s="23">
        <f>SUMIF(EXPdata!$L:$L,"CIP5",EXPdata!$Q:$Q)</f>
        <v>0</v>
      </c>
      <c r="H36" s="1110">
        <f>SUMIF(EXPdata!$L:$L,"ARPA5",EXPdata!$Q:$Q)</f>
        <v>0</v>
      </c>
      <c r="I36" s="1105">
        <f t="shared" si="8"/>
        <v>1490000</v>
      </c>
    </row>
    <row r="37" spans="1:9">
      <c r="B37" s="19" t="s">
        <v>1721</v>
      </c>
      <c r="C37" s="368">
        <f t="shared" ref="C37:I37" si="9">SUM(C32:C36)</f>
        <v>11464430</v>
      </c>
      <c r="D37" s="119">
        <f t="shared" si="9"/>
        <v>1429902</v>
      </c>
      <c r="E37" s="119">
        <f t="shared" si="9"/>
        <v>3643437</v>
      </c>
      <c r="F37" s="119">
        <f t="shared" si="9"/>
        <v>7037839</v>
      </c>
      <c r="G37" s="119">
        <f t="shared" si="9"/>
        <v>9588275</v>
      </c>
      <c r="H37" s="1111">
        <f t="shared" ref="H37" si="10">SUM(H32:H36)</f>
        <v>18800000</v>
      </c>
      <c r="I37" s="371">
        <f t="shared" si="9"/>
        <v>51963883</v>
      </c>
    </row>
    <row r="38" spans="1:9" ht="15.75" thickBot="1">
      <c r="B38" s="19" t="s">
        <v>457</v>
      </c>
      <c r="C38" s="372">
        <f t="shared" ref="C38:I38" si="11">C29-C37</f>
        <v>-151118</v>
      </c>
      <c r="D38" s="373">
        <f t="shared" si="11"/>
        <v>-973802</v>
      </c>
      <c r="E38" s="373">
        <f t="shared" si="11"/>
        <v>-439341</v>
      </c>
      <c r="F38" s="373">
        <f t="shared" si="11"/>
        <v>255161</v>
      </c>
      <c r="G38" s="1103">
        <f t="shared" si="11"/>
        <v>801827</v>
      </c>
      <c r="H38" s="1031">
        <f t="shared" si="11"/>
        <v>0</v>
      </c>
      <c r="I38" s="1107">
        <f t="shared" si="11"/>
        <v>-507273</v>
      </c>
    </row>
    <row r="39" spans="1:9">
      <c r="B39" s="19"/>
      <c r="C39" s="1098"/>
      <c r="D39" s="1098"/>
      <c r="E39" s="1098"/>
      <c r="F39" s="1098"/>
      <c r="G39" s="1098"/>
      <c r="H39" s="1098"/>
      <c r="I39" s="1098"/>
    </row>
    <row r="40" spans="1:9" s="4" customFormat="1" ht="19.5" thickBot="1">
      <c r="A40" s="1160" t="s">
        <v>7153</v>
      </c>
      <c r="B40" s="1160"/>
      <c r="C40" s="1160"/>
      <c r="D40" s="1160"/>
      <c r="E40" s="1160"/>
      <c r="F40" s="1160"/>
      <c r="G40" s="1160"/>
      <c r="H40" s="1160"/>
      <c r="I40" s="1160"/>
    </row>
    <row r="41" spans="1:9" ht="30.75" thickBot="1">
      <c r="B41" s="7"/>
      <c r="C41" s="285" t="s">
        <v>1766</v>
      </c>
      <c r="D41" s="284" t="s">
        <v>23</v>
      </c>
      <c r="E41" s="284" t="s">
        <v>47</v>
      </c>
      <c r="F41" s="284" t="s">
        <v>1524</v>
      </c>
      <c r="G41" s="582" t="s">
        <v>1671</v>
      </c>
      <c r="H41" s="1108" t="s">
        <v>6767</v>
      </c>
      <c r="I41" s="1150" t="s">
        <v>1570</v>
      </c>
    </row>
    <row r="42" spans="1:9" s="289" customFormat="1">
      <c r="A42" s="7"/>
      <c r="B42" s="571" t="s">
        <v>3019</v>
      </c>
      <c r="C42" s="366"/>
      <c r="D42" s="33"/>
      <c r="E42" s="33"/>
      <c r="F42" s="33"/>
      <c r="G42" s="33"/>
      <c r="H42" s="1109"/>
      <c r="I42" s="1119">
        <f>SUM(C42:G42)</f>
        <v>0</v>
      </c>
    </row>
    <row r="43" spans="1:9">
      <c r="B43" s="1131" t="s">
        <v>2975</v>
      </c>
      <c r="C43" s="1132">
        <f t="shared" ref="C43:H43" si="12">C7-C25</f>
        <v>497476</v>
      </c>
      <c r="D43" s="1132">
        <f t="shared" si="12"/>
        <v>0</v>
      </c>
      <c r="E43" s="1132">
        <f t="shared" si="12"/>
        <v>0</v>
      </c>
      <c r="F43" s="1132">
        <f t="shared" si="12"/>
        <v>0</v>
      </c>
      <c r="G43" s="1132">
        <f t="shared" si="12"/>
        <v>0</v>
      </c>
      <c r="H43" s="1133">
        <f t="shared" si="12"/>
        <v>0</v>
      </c>
      <c r="I43" s="1134">
        <f>SUM(C43:H43)</f>
        <v>497476</v>
      </c>
    </row>
    <row r="44" spans="1:9" s="42" customFormat="1" ht="12.75">
      <c r="B44" s="1125" t="s">
        <v>7148</v>
      </c>
      <c r="C44" s="1147">
        <f t="shared" ref="C44:I44" si="13">IFERROR(C43/C7,"")</f>
        <v>5.9574567964748359E-2</v>
      </c>
      <c r="D44" s="1147" t="str">
        <f t="shared" si="13"/>
        <v/>
      </c>
      <c r="E44" s="1147" t="str">
        <f t="shared" si="13"/>
        <v/>
      </c>
      <c r="F44" s="1147" t="str">
        <f t="shared" si="13"/>
        <v/>
      </c>
      <c r="G44" s="1147" t="str">
        <f t="shared" si="13"/>
        <v/>
      </c>
      <c r="H44" s="1148" t="str">
        <f t="shared" si="13"/>
        <v/>
      </c>
      <c r="I44" s="1149">
        <f t="shared" si="13"/>
        <v>5.9574567964748359E-2</v>
      </c>
    </row>
    <row r="45" spans="1:9">
      <c r="B45" s="1131" t="s">
        <v>2974</v>
      </c>
      <c r="C45" s="1135">
        <f t="shared" ref="C45:H45" si="14">C8-C26</f>
        <v>285478</v>
      </c>
      <c r="D45" s="1135">
        <f t="shared" si="14"/>
        <v>21500</v>
      </c>
      <c r="E45" s="1135">
        <f t="shared" si="14"/>
        <v>462473</v>
      </c>
      <c r="F45" s="1135">
        <f t="shared" si="14"/>
        <v>-133700</v>
      </c>
      <c r="G45" s="1135">
        <f t="shared" si="14"/>
        <v>0</v>
      </c>
      <c r="H45" s="1136">
        <f t="shared" si="14"/>
        <v>0</v>
      </c>
      <c r="I45" s="1134">
        <f>SUM(C45:H45)</f>
        <v>635751</v>
      </c>
    </row>
    <row r="46" spans="1:9" s="42" customFormat="1" ht="12.75">
      <c r="B46" s="1125" t="s">
        <v>7148</v>
      </c>
      <c r="C46" s="1147">
        <f t="shared" ref="C46:I46" si="15">IFERROR(C45/C8,"")</f>
        <v>0.14000196164974743</v>
      </c>
      <c r="D46" s="1147">
        <f t="shared" si="15"/>
        <v>6.2773722627737227E-2</v>
      </c>
      <c r="E46" s="1147">
        <f t="shared" si="15"/>
        <v>0.16961720022489804</v>
      </c>
      <c r="F46" s="1147">
        <f t="shared" si="15"/>
        <v>-1.8675010126688363E-2</v>
      </c>
      <c r="G46" s="1147" t="str">
        <f t="shared" si="15"/>
        <v/>
      </c>
      <c r="H46" s="1148" t="str">
        <f t="shared" si="15"/>
        <v/>
      </c>
      <c r="I46" s="1149">
        <f t="shared" si="15"/>
        <v>5.1824137481007698E-2</v>
      </c>
    </row>
    <row r="47" spans="1:9">
      <c r="B47" s="1131" t="s">
        <v>2779</v>
      </c>
      <c r="C47" s="1135">
        <f t="shared" ref="C47:H47" si="16">C9-C27</f>
        <v>0</v>
      </c>
      <c r="D47" s="1135">
        <f t="shared" si="16"/>
        <v>0</v>
      </c>
      <c r="E47" s="1135">
        <f t="shared" si="16"/>
        <v>0</v>
      </c>
      <c r="F47" s="1135">
        <f t="shared" si="16"/>
        <v>0</v>
      </c>
      <c r="G47" s="1135">
        <f t="shared" si="16"/>
        <v>8415100</v>
      </c>
      <c r="H47" s="1136">
        <f t="shared" si="16"/>
        <v>6271000</v>
      </c>
      <c r="I47" s="1134">
        <f>SUM(C47:H47)</f>
        <v>14686100</v>
      </c>
    </row>
    <row r="48" spans="1:9" s="42" customFormat="1" ht="12.75">
      <c r="B48" s="1125" t="s">
        <v>7148</v>
      </c>
      <c r="C48" s="1147" t="str">
        <f t="shared" ref="C48:I48" si="17">IFERROR(C47/C9,"")</f>
        <v/>
      </c>
      <c r="D48" s="1147">
        <f t="shared" si="17"/>
        <v>0</v>
      </c>
      <c r="E48" s="1147" t="str">
        <f t="shared" si="17"/>
        <v/>
      </c>
      <c r="F48" s="1147" t="str">
        <f t="shared" si="17"/>
        <v/>
      </c>
      <c r="G48" s="1147">
        <f t="shared" si="17"/>
        <v>0.55344294639921077</v>
      </c>
      <c r="H48" s="1148">
        <f t="shared" si="17"/>
        <v>0.25012963184555859</v>
      </c>
      <c r="I48" s="1149">
        <f t="shared" si="17"/>
        <v>0.36382351483922115</v>
      </c>
    </row>
    <row r="49" spans="1:9">
      <c r="B49" s="1131" t="s">
        <v>2134</v>
      </c>
      <c r="C49" s="1135">
        <f t="shared" ref="C49:H49" si="18">C10-C28</f>
        <v>-408958</v>
      </c>
      <c r="D49" s="1135">
        <f t="shared" si="18"/>
        <v>400</v>
      </c>
      <c r="E49" s="1135">
        <f t="shared" si="18"/>
        <v>531000</v>
      </c>
      <c r="F49" s="1135">
        <f t="shared" si="18"/>
        <v>50000</v>
      </c>
      <c r="G49" s="1135">
        <f t="shared" si="18"/>
        <v>-3030202</v>
      </c>
      <c r="H49" s="1136">
        <f t="shared" si="18"/>
        <v>0</v>
      </c>
      <c r="I49" s="1134">
        <f>SUM(C49:H49)</f>
        <v>-2857760</v>
      </c>
    </row>
    <row r="50" spans="1:9" s="42" customFormat="1" ht="12.75">
      <c r="B50" s="1125" t="s">
        <v>7148</v>
      </c>
      <c r="C50" s="1147">
        <f t="shared" ref="C50:I50" si="19">IFERROR(C49/C10,"")</f>
        <v>-0.31513286256330275</v>
      </c>
      <c r="D50" s="1147">
        <f t="shared" si="19"/>
        <v>8.7912087912087912E-3</v>
      </c>
      <c r="E50" s="1147">
        <f t="shared" si="19"/>
        <v>0.36097892590074782</v>
      </c>
      <c r="F50" s="1147">
        <f t="shared" si="19"/>
        <v>1</v>
      </c>
      <c r="G50" s="1147">
        <f t="shared" si="19"/>
        <v>-5.3161438596491228</v>
      </c>
      <c r="H50" s="1148" t="str">
        <f t="shared" si="19"/>
        <v/>
      </c>
      <c r="I50" s="1149">
        <f t="shared" si="19"/>
        <v>-0.83213947106660235</v>
      </c>
    </row>
    <row r="51" spans="1:9" ht="15.75" thickBot="1">
      <c r="B51" s="1137" t="s">
        <v>7151</v>
      </c>
      <c r="C51" s="1121">
        <f t="shared" ref="C51:H51" si="20">C43+C45+C47+C49</f>
        <v>373996</v>
      </c>
      <c r="D51" s="1122">
        <f t="shared" si="20"/>
        <v>21900</v>
      </c>
      <c r="E51" s="1122">
        <f t="shared" si="20"/>
        <v>993473</v>
      </c>
      <c r="F51" s="1122">
        <f t="shared" si="20"/>
        <v>-83700</v>
      </c>
      <c r="G51" s="1122">
        <f t="shared" si="20"/>
        <v>5384898</v>
      </c>
      <c r="H51" s="1123">
        <f t="shared" si="20"/>
        <v>6271000</v>
      </c>
      <c r="I51" s="1124">
        <f>SUM(C51:H51)</f>
        <v>12961567</v>
      </c>
    </row>
    <row r="52" spans="1:9" s="42" customFormat="1" ht="12.75">
      <c r="B52" s="1138" t="s">
        <v>7148</v>
      </c>
      <c r="C52" s="1151">
        <f t="shared" ref="C52:I52" si="21">C51/C11</f>
        <v>3.2000183446863895E-2</v>
      </c>
      <c r="D52" s="1152">
        <f t="shared" si="21"/>
        <v>4.5815899581589957E-2</v>
      </c>
      <c r="E52" s="1152">
        <f t="shared" si="21"/>
        <v>0.23667818206204591</v>
      </c>
      <c r="F52" s="1153">
        <f t="shared" si="21"/>
        <v>-1.1610003745162498E-2</v>
      </c>
      <c r="G52" s="1152">
        <f t="shared" si="21"/>
        <v>0.34135645007923932</v>
      </c>
      <c r="H52" s="1154">
        <f t="shared" si="21"/>
        <v>0.25012963184555859</v>
      </c>
      <c r="I52" s="1155">
        <f t="shared" si="21"/>
        <v>0.20120977655111227</v>
      </c>
    </row>
    <row r="53" spans="1:9" ht="8.25" customHeight="1">
      <c r="A53" s="808"/>
      <c r="B53" s="1120"/>
      <c r="C53" s="1139"/>
      <c r="D53" s="1140"/>
      <c r="E53" s="1140"/>
      <c r="F53" s="1140"/>
      <c r="G53" s="1140"/>
      <c r="H53" s="1141"/>
      <c r="I53" s="1142"/>
    </row>
    <row r="54" spans="1:9">
      <c r="B54" s="1137" t="s">
        <v>1551</v>
      </c>
      <c r="C54" s="1143"/>
      <c r="D54" s="1144"/>
      <c r="E54" s="1144"/>
      <c r="F54" s="1144"/>
      <c r="G54" s="1144"/>
      <c r="H54" s="1145"/>
      <c r="I54" s="1146"/>
    </row>
    <row r="55" spans="1:9">
      <c r="B55" s="1131" t="s">
        <v>48</v>
      </c>
      <c r="C55" s="1132">
        <f t="shared" ref="C55:H55" si="22">C14-C32</f>
        <v>1379656</v>
      </c>
      <c r="D55" s="1132">
        <f t="shared" si="22"/>
        <v>370208</v>
      </c>
      <c r="E55" s="1132">
        <f t="shared" si="22"/>
        <v>450207</v>
      </c>
      <c r="F55" s="1132">
        <f t="shared" si="22"/>
        <v>585964</v>
      </c>
      <c r="G55" s="1132">
        <f t="shared" si="22"/>
        <v>0</v>
      </c>
      <c r="H55" s="1133">
        <f t="shared" si="22"/>
        <v>0</v>
      </c>
      <c r="I55" s="1134">
        <f>SUM(C55:H55)</f>
        <v>2786035</v>
      </c>
    </row>
    <row r="56" spans="1:9" s="42" customFormat="1" ht="12.75">
      <c r="B56" s="1125" t="s">
        <v>7148</v>
      </c>
      <c r="C56" s="1147">
        <f t="shared" ref="C56:I56" si="23">IFERROR(C55/C14,"")</f>
        <v>0.18008626455472881</v>
      </c>
      <c r="D56" s="1147">
        <f t="shared" si="23"/>
        <v>0.29999918964692918</v>
      </c>
      <c r="E56" s="1147">
        <f t="shared" si="23"/>
        <v>0.18347211711386791</v>
      </c>
      <c r="F56" s="1147">
        <f t="shared" si="23"/>
        <v>0.17520326771179145</v>
      </c>
      <c r="G56" s="1147" t="str">
        <f t="shared" si="23"/>
        <v/>
      </c>
      <c r="H56" s="1148" t="str">
        <f t="shared" si="23"/>
        <v/>
      </c>
      <c r="I56" s="1149">
        <f t="shared" si="23"/>
        <v>0.18961116723603749</v>
      </c>
    </row>
    <row r="57" spans="1:9">
      <c r="B57" s="1131" t="s">
        <v>458</v>
      </c>
      <c r="C57" s="1135">
        <f t="shared" ref="C57:H57" si="24">C15-C33</f>
        <v>367859</v>
      </c>
      <c r="D57" s="1135">
        <f t="shared" si="24"/>
        <v>-65693</v>
      </c>
      <c r="E57" s="1135">
        <f t="shared" si="24"/>
        <v>402289</v>
      </c>
      <c r="F57" s="1135">
        <f t="shared" si="24"/>
        <v>-111025</v>
      </c>
      <c r="G57" s="1135">
        <f t="shared" si="24"/>
        <v>124155</v>
      </c>
      <c r="H57" s="1136">
        <f t="shared" si="24"/>
        <v>755000</v>
      </c>
      <c r="I57" s="1134">
        <f>SUM(C57:H57)</f>
        <v>1472585</v>
      </c>
    </row>
    <row r="58" spans="1:9" s="42" customFormat="1" ht="12.75">
      <c r="B58" s="1125" t="s">
        <v>7148</v>
      </c>
      <c r="C58" s="1147">
        <f t="shared" ref="C58:I58" si="25">IFERROR(C57/C15,"")</f>
        <v>0.10418166504198034</v>
      </c>
      <c r="D58" s="1147">
        <f t="shared" si="25"/>
        <v>-0.13207623037996571</v>
      </c>
      <c r="E58" s="1147">
        <f t="shared" si="25"/>
        <v>0.25744057522871433</v>
      </c>
      <c r="F58" s="1147">
        <f t="shared" si="25"/>
        <v>-2.931302829126365E-2</v>
      </c>
      <c r="G58" s="1147">
        <f t="shared" si="25"/>
        <v>0.45147272727272725</v>
      </c>
      <c r="H58" s="1148">
        <f t="shared" si="25"/>
        <v>0.43019943019943019</v>
      </c>
      <c r="I58" s="1149">
        <f t="shared" si="25"/>
        <v>0.12907745059007561</v>
      </c>
    </row>
    <row r="59" spans="1:9">
      <c r="B59" s="1131" t="s">
        <v>459</v>
      </c>
      <c r="C59" s="1135">
        <f t="shared" ref="C59:H59" si="26">C16-C34</f>
        <v>548251</v>
      </c>
      <c r="D59" s="1135">
        <f t="shared" si="26"/>
        <v>0</v>
      </c>
      <c r="E59" s="1135">
        <f t="shared" si="26"/>
        <v>3738</v>
      </c>
      <c r="F59" s="1135">
        <f t="shared" si="26"/>
        <v>43818</v>
      </c>
      <c r="G59" s="1135">
        <f t="shared" si="26"/>
        <v>-2501700</v>
      </c>
      <c r="H59" s="1136">
        <f t="shared" si="26"/>
        <v>-1289825</v>
      </c>
      <c r="I59" s="1134">
        <f>SUM(C59:H59)</f>
        <v>-3195718</v>
      </c>
    </row>
    <row r="60" spans="1:9" s="42" customFormat="1" ht="12.75">
      <c r="B60" s="1125" t="s">
        <v>7148</v>
      </c>
      <c r="C60" s="1147">
        <f t="shared" ref="C60:I60" si="27">IFERROR(C59/C16,"")</f>
        <v>0.5828935281659593</v>
      </c>
      <c r="D60" s="1147">
        <f t="shared" si="27"/>
        <v>0</v>
      </c>
      <c r="E60" s="1147">
        <f t="shared" si="27"/>
        <v>7.7048335566319695E-2</v>
      </c>
      <c r="F60" s="1147">
        <f t="shared" si="27"/>
        <v>0.13501155446002155</v>
      </c>
      <c r="G60" s="1147">
        <f t="shared" si="27"/>
        <v>-24.848033373063171</v>
      </c>
      <c r="H60" s="1148">
        <f t="shared" si="27"/>
        <v>-0.35727492434577274</v>
      </c>
      <c r="I60" s="1149">
        <f t="shared" si="27"/>
        <v>-0.63564905575110275</v>
      </c>
    </row>
    <row r="61" spans="1:9">
      <c r="A61" s="10"/>
      <c r="B61" s="1131" t="s">
        <v>460</v>
      </c>
      <c r="C61" s="1135">
        <f t="shared" ref="C61:H61" si="28">C17-C35</f>
        <v>-227606</v>
      </c>
      <c r="D61" s="1135">
        <f t="shared" si="28"/>
        <v>0</v>
      </c>
      <c r="E61" s="1135">
        <f t="shared" si="28"/>
        <v>-234691</v>
      </c>
      <c r="F61" s="1135">
        <f t="shared" si="28"/>
        <v>-100000</v>
      </c>
      <c r="G61" s="1135">
        <f t="shared" si="28"/>
        <v>8939950</v>
      </c>
      <c r="H61" s="1136">
        <f t="shared" si="28"/>
        <v>6805825</v>
      </c>
      <c r="I61" s="1134">
        <f>SUM(C61:H61)</f>
        <v>15183478</v>
      </c>
    </row>
    <row r="62" spans="1:9" s="42" customFormat="1" ht="12.75">
      <c r="B62" s="1125" t="s">
        <v>7148</v>
      </c>
      <c r="C62" s="1147" t="str">
        <f t="shared" ref="C62:I62" si="29">IFERROR(C61/C17,"")</f>
        <v/>
      </c>
      <c r="D62" s="1147" t="str">
        <f t="shared" si="29"/>
        <v/>
      </c>
      <c r="E62" s="1147">
        <f t="shared" si="29"/>
        <v>-2.1335545454545453</v>
      </c>
      <c r="F62" s="1147" t="str">
        <f t="shared" si="29"/>
        <v/>
      </c>
      <c r="G62" s="1147">
        <f t="shared" si="29"/>
        <v>0.56671632329635502</v>
      </c>
      <c r="H62" s="1148">
        <f t="shared" si="29"/>
        <v>0.34537122906551743</v>
      </c>
      <c r="I62" s="1149">
        <f t="shared" si="29"/>
        <v>0.426612139505055</v>
      </c>
    </row>
    <row r="63" spans="1:9">
      <c r="B63" s="1131" t="s">
        <v>455</v>
      </c>
      <c r="C63" s="1135">
        <f t="shared" ref="C63:H63" si="30">C18-C36</f>
        <v>-600000</v>
      </c>
      <c r="D63" s="1135">
        <f t="shared" si="30"/>
        <v>0</v>
      </c>
      <c r="E63" s="1135">
        <f t="shared" si="30"/>
        <v>110000</v>
      </c>
      <c r="F63" s="1135">
        <f t="shared" si="30"/>
        <v>0</v>
      </c>
      <c r="G63" s="1135">
        <f t="shared" si="30"/>
        <v>0</v>
      </c>
      <c r="H63" s="1136">
        <f t="shared" si="30"/>
        <v>0</v>
      </c>
      <c r="I63" s="1134">
        <f>SUM(C63:H63)</f>
        <v>-490000</v>
      </c>
    </row>
    <row r="64" spans="1:9" s="42" customFormat="1" ht="12.75">
      <c r="B64" s="1125" t="s">
        <v>7148</v>
      </c>
      <c r="C64" s="1147">
        <f t="shared" ref="C64:I64" si="31">IFERROR(C63/C18,"")</f>
        <v>-0.75</v>
      </c>
      <c r="D64" s="1147" t="str">
        <f t="shared" si="31"/>
        <v/>
      </c>
      <c r="E64" s="1147">
        <f t="shared" si="31"/>
        <v>0.55000000000000004</v>
      </c>
      <c r="F64" s="1147" t="str">
        <f t="shared" si="31"/>
        <v/>
      </c>
      <c r="G64" s="1147" t="str">
        <f t="shared" si="31"/>
        <v/>
      </c>
      <c r="H64" s="1148" t="str">
        <f t="shared" si="31"/>
        <v/>
      </c>
      <c r="I64" s="1149">
        <f t="shared" si="31"/>
        <v>-0.49</v>
      </c>
    </row>
    <row r="65" spans="2:9" ht="15.75" thickBot="1">
      <c r="B65" s="1137" t="s">
        <v>7149</v>
      </c>
      <c r="C65" s="1121">
        <f>C55+C57+C59+C61+C63</f>
        <v>1468160</v>
      </c>
      <c r="D65" s="1122">
        <f t="shared" ref="D65:H65" si="32">D55+D57+D59+D61+D63</f>
        <v>304515</v>
      </c>
      <c r="E65" s="1122">
        <f t="shared" si="32"/>
        <v>731543</v>
      </c>
      <c r="F65" s="1122">
        <f t="shared" si="32"/>
        <v>418757</v>
      </c>
      <c r="G65" s="1122">
        <f t="shared" si="32"/>
        <v>6562405</v>
      </c>
      <c r="H65" s="1123">
        <f t="shared" si="32"/>
        <v>6271000</v>
      </c>
      <c r="I65" s="1124">
        <f>SUM(C65:H65)</f>
        <v>15756380</v>
      </c>
    </row>
    <row r="66" spans="2:9" s="42" customFormat="1" ht="12.75">
      <c r="B66" s="1138" t="s">
        <v>7150</v>
      </c>
      <c r="C66" s="1151">
        <f t="shared" ref="C66:I66" si="33">C65/C19</f>
        <v>0.11352405048022091</v>
      </c>
      <c r="D66" s="1152">
        <f t="shared" si="33"/>
        <v>0.17557196452756171</v>
      </c>
      <c r="E66" s="1152">
        <f t="shared" si="33"/>
        <v>0.16721059296271068</v>
      </c>
      <c r="F66" s="1152">
        <f t="shared" si="33"/>
        <v>5.6159271603289221E-2</v>
      </c>
      <c r="G66" s="1152">
        <f t="shared" si="33"/>
        <v>0.40632375850428587</v>
      </c>
      <c r="H66" s="1154">
        <f t="shared" si="33"/>
        <v>0.25012963184555859</v>
      </c>
      <c r="I66" s="1155">
        <f t="shared" si="33"/>
        <v>0.23266861795855695</v>
      </c>
    </row>
    <row r="67" spans="2:9" ht="15.75" thickBot="1">
      <c r="B67" s="571" t="s">
        <v>7152</v>
      </c>
      <c r="C67" s="1121">
        <f t="shared" ref="C67:I67" si="34">+C51-C65</f>
        <v>-1094164</v>
      </c>
      <c r="D67" s="1122">
        <f t="shared" si="34"/>
        <v>-282615</v>
      </c>
      <c r="E67" s="1122">
        <f t="shared" si="34"/>
        <v>261930</v>
      </c>
      <c r="F67" s="1122">
        <f t="shared" si="34"/>
        <v>-502457</v>
      </c>
      <c r="G67" s="1122">
        <f t="shared" si="34"/>
        <v>-1177507</v>
      </c>
      <c r="H67" s="1123">
        <f t="shared" si="34"/>
        <v>0</v>
      </c>
      <c r="I67" s="1124">
        <f t="shared" si="34"/>
        <v>-2794813</v>
      </c>
    </row>
    <row r="68" spans="2:9" ht="14.25" customHeight="1"/>
  </sheetData>
  <mergeCells count="4">
    <mergeCell ref="A1:I1"/>
    <mergeCell ref="A3:I3"/>
    <mergeCell ref="A40:I40"/>
    <mergeCell ref="A22:I22"/>
  </mergeCells>
  <conditionalFormatting sqref="C67:H67">
    <cfRule type="cellIs" dxfId="1229" priority="19" operator="greaterThan">
      <formula>0</formula>
    </cfRule>
    <cfRule type="cellIs" dxfId="1228" priority="20" operator="lessThan">
      <formula>0</formula>
    </cfRule>
  </conditionalFormatting>
  <conditionalFormatting sqref="I67">
    <cfRule type="cellIs" dxfId="1227" priority="17" operator="greaterThan">
      <formula>0</formula>
    </cfRule>
    <cfRule type="cellIs" dxfId="1226" priority="18" operator="lessThan">
      <formula>0</formula>
    </cfRule>
  </conditionalFormatting>
  <conditionalFormatting sqref="C38:I39">
    <cfRule type="cellIs" dxfId="1225" priority="15" operator="greaterThan">
      <formula>0</formula>
    </cfRule>
    <cfRule type="cellIs" dxfId="1224" priority="16" operator="lessThan">
      <formula>0</formula>
    </cfRule>
  </conditionalFormatting>
  <conditionalFormatting sqref="C20:I20">
    <cfRule type="cellIs" dxfId="1223" priority="13" operator="greaterThan">
      <formula>0</formula>
    </cfRule>
    <cfRule type="cellIs" dxfId="1222" priority="14" operator="lessThan">
      <formula>0</formula>
    </cfRule>
  </conditionalFormatting>
  <conditionalFormatting sqref="C65:H65">
    <cfRule type="cellIs" dxfId="1221" priority="7" operator="greaterThan">
      <formula>0</formula>
    </cfRule>
    <cfRule type="cellIs" dxfId="1220" priority="8" operator="lessThan">
      <formula>0</formula>
    </cfRule>
  </conditionalFormatting>
  <conditionalFormatting sqref="I65">
    <cfRule type="cellIs" dxfId="1219" priority="5" operator="greaterThan">
      <formula>0</formula>
    </cfRule>
    <cfRule type="cellIs" dxfId="1218" priority="6" operator="lessThan">
      <formula>0</formula>
    </cfRule>
  </conditionalFormatting>
  <conditionalFormatting sqref="C51:H51">
    <cfRule type="cellIs" dxfId="1217" priority="3" operator="greaterThan">
      <formula>0</formula>
    </cfRule>
    <cfRule type="cellIs" dxfId="1216" priority="4" operator="lessThan">
      <formula>0</formula>
    </cfRule>
  </conditionalFormatting>
  <conditionalFormatting sqref="I51">
    <cfRule type="cellIs" dxfId="1215" priority="1" operator="greaterThan">
      <formula>0</formula>
    </cfRule>
    <cfRule type="cellIs" dxfId="1214" priority="2" operator="lessThan">
      <formula>0</formula>
    </cfRule>
  </conditionalFormatting>
  <printOptions horizontalCentered="1"/>
  <pageMargins left="0.25" right="0.25" top="1" bottom="0.25" header="0.15" footer="0.3"/>
  <pageSetup scale="68" orientation="portrait" r:id="rId1"/>
  <headerFooter>
    <oddHeader>&amp;L&amp;G&amp;R&amp;"-,Italic"&amp;14Fiscal Year 2024-25 Budget</oddHeader>
    <oddFooter>&amp;L&amp;"-,Italic"&amp;8&amp;K000000&amp;Z&amp;F&amp;R&amp;8&amp;K000000&amp;D &amp;T</oddFoot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0">
    <tabColor theme="3" tint="0.39997558519241921"/>
  </sheetPr>
  <dimension ref="A1:J52"/>
  <sheetViews>
    <sheetView topLeftCell="A28" zoomScale="80" zoomScaleNormal="80" workbookViewId="0">
      <selection activeCell="V35" sqref="V35"/>
    </sheetView>
  </sheetViews>
  <sheetFormatPr defaultRowHeight="15"/>
  <cols>
    <col min="1" max="1" width="9.140625" style="7" customWidth="1"/>
    <col min="2" max="2" width="16.140625" style="8" customWidth="1"/>
    <col min="3" max="4" width="15" style="8" customWidth="1"/>
    <col min="5" max="5" width="14.85546875" style="8" customWidth="1"/>
    <col min="6" max="6" width="13.85546875" style="8" customWidth="1"/>
    <col min="7" max="7" width="14.28515625" style="8" customWidth="1"/>
    <col min="8" max="8" width="15.28515625" style="8" customWidth="1"/>
    <col min="9" max="9" width="15.140625" style="7" bestFit="1" customWidth="1"/>
    <col min="10" max="10" width="9.5703125" style="7" bestFit="1" customWidth="1"/>
    <col min="11" max="16384" width="9.140625" style="7"/>
  </cols>
  <sheetData>
    <row r="1" spans="1:9" s="4" customFormat="1" ht="26.25">
      <c r="A1" s="1159" t="s">
        <v>453</v>
      </c>
      <c r="B1" s="1159"/>
      <c r="C1" s="1159"/>
      <c r="D1" s="1159"/>
      <c r="E1" s="1159"/>
      <c r="F1" s="1159"/>
      <c r="G1" s="1159"/>
      <c r="H1" s="1159"/>
      <c r="I1" s="1159"/>
    </row>
    <row r="2" spans="1:9" s="4" customFormat="1" ht="13.5" customHeight="1">
      <c r="A2" s="347"/>
      <c r="B2" s="347"/>
      <c r="C2" s="347"/>
      <c r="D2" s="347"/>
      <c r="E2" s="347"/>
      <c r="F2" s="347"/>
      <c r="G2" s="347"/>
      <c r="H2" s="347"/>
    </row>
    <row r="3" spans="1:9" s="4" customFormat="1" ht="21" thickBot="1">
      <c r="A3" s="1162" t="s">
        <v>6882</v>
      </c>
      <c r="B3" s="1162"/>
      <c r="C3" s="1162"/>
      <c r="D3" s="1162"/>
      <c r="E3" s="1162"/>
      <c r="F3" s="1162"/>
      <c r="G3" s="1162"/>
      <c r="H3" s="1162"/>
      <c r="I3" s="1162"/>
    </row>
    <row r="4" spans="1:9" ht="37.5" customHeight="1" thickBot="1">
      <c r="A4" s="808"/>
      <c r="B4" s="808"/>
      <c r="C4" s="809" t="s">
        <v>1766</v>
      </c>
      <c r="D4" s="810" t="s">
        <v>23</v>
      </c>
      <c r="E4" s="810" t="s">
        <v>47</v>
      </c>
      <c r="F4" s="810" t="s">
        <v>1524</v>
      </c>
      <c r="G4" s="913" t="s">
        <v>1671</v>
      </c>
      <c r="H4" s="1006" t="s">
        <v>6767</v>
      </c>
      <c r="I4" s="914" t="s">
        <v>1570</v>
      </c>
    </row>
    <row r="5" spans="1:9" ht="12" customHeight="1" thickBot="1">
      <c r="A5" s="808"/>
      <c r="B5" s="920" t="s">
        <v>34</v>
      </c>
      <c r="C5" s="895" t="s">
        <v>6731</v>
      </c>
      <c r="D5" s="896">
        <v>25400</v>
      </c>
      <c r="E5" s="896" t="s">
        <v>6730</v>
      </c>
      <c r="F5" s="896" t="s">
        <v>6728</v>
      </c>
      <c r="G5" s="896" t="s">
        <v>6729</v>
      </c>
      <c r="H5" s="1007"/>
      <c r="I5" s="919"/>
    </row>
    <row r="6" spans="1:9" ht="22.5" customHeight="1">
      <c r="A6" s="808"/>
      <c r="B6" s="811" t="s">
        <v>2776</v>
      </c>
      <c r="C6" s="812"/>
      <c r="D6" s="813"/>
      <c r="E6" s="813"/>
      <c r="F6" s="813"/>
      <c r="G6" s="813"/>
      <c r="H6" s="1008"/>
      <c r="I6" s="998"/>
    </row>
    <row r="7" spans="1:9" ht="18" customHeight="1">
      <c r="A7" s="808"/>
      <c r="B7" s="814" t="s">
        <v>2975</v>
      </c>
      <c r="C7" s="815">
        <f>SUMIF(REVdata!$L:$L,"Business ServicesTaxes",REVdata!$P:$P)</f>
        <v>7853000</v>
      </c>
      <c r="D7" s="816">
        <f>SUMIF(REVdata!$L:$L,"InterpretiveTaxes",REVdata!$P:$P)</f>
        <v>0</v>
      </c>
      <c r="E7" s="816">
        <f>SUMIF(REVdata!$L:$L,"Natural ResourcesTaxes",REVdata!$P:$P)</f>
        <v>0</v>
      </c>
      <c r="F7" s="816">
        <f>SUMIF(REVdata!$L:$L,"Regional ParksTaxes",REVdata!$P:$P)</f>
        <v>0</v>
      </c>
      <c r="G7" s="816">
        <f>SUMIF(REVdata!$L:$L,"CIPTaxes",REVdata!$P:$P)</f>
        <v>0</v>
      </c>
      <c r="H7" s="1009">
        <f>SUMIF(REVdata!$L:$L,"ARPATaxes",REVdata!$P:$P)</f>
        <v>0</v>
      </c>
      <c r="I7" s="999">
        <f>SUM(C7:H7)</f>
        <v>7853000</v>
      </c>
    </row>
    <row r="8" spans="1:9" ht="18" customHeight="1">
      <c r="A8" s="808"/>
      <c r="B8" s="814" t="s">
        <v>2974</v>
      </c>
      <c r="C8" s="815">
        <f>SUMIF(REVdata!$L:$L,"Business ServicesFee",REVdata!$P:$P)</f>
        <v>1753622</v>
      </c>
      <c r="D8" s="816">
        <f>SUMIF(REVdata!$L:$L,"InterpretiveFee",REVdata!$P:$P)</f>
        <v>321000</v>
      </c>
      <c r="E8" s="816">
        <f>SUMIF(REVdata!$L:$L,"Natural ResourcesFee",REVdata!$P:$P)</f>
        <v>2264096</v>
      </c>
      <c r="F8" s="816">
        <f>SUMIF(REVdata!$L:$L,"Regional ParksFee",REVdata!$P:$P)</f>
        <v>7293000</v>
      </c>
      <c r="G8" s="816">
        <f>SUMIF(REVdata!$L:$L,"CIPFee",REVdata!$P:$P)</f>
        <v>0</v>
      </c>
      <c r="H8" s="1009">
        <f>SUMIF(REVdata!$L:$L,"ARPAFee",REVdata!$P:$P)</f>
        <v>0</v>
      </c>
      <c r="I8" s="999">
        <f t="shared" ref="I8:I10" si="0">SUM(C8:H8)</f>
        <v>11631718</v>
      </c>
    </row>
    <row r="9" spans="1:9" ht="18" customHeight="1">
      <c r="A9" s="808"/>
      <c r="B9" s="814" t="s">
        <v>2779</v>
      </c>
      <c r="C9" s="815">
        <f>SUMIF(REVdata!$L:$L,"Business ServicesGrants",REVdata!$P:$P)</f>
        <v>0</v>
      </c>
      <c r="D9" s="816">
        <f>SUMIF(REVdata!$L:$L,"InterpretiveGrants",REVdata!$P:$P)</f>
        <v>90000</v>
      </c>
      <c r="E9" s="816">
        <f>SUMIF(REVdata!$L:$L,"Natural ResourcesGrants",REVdata!$P:$P)</f>
        <v>0</v>
      </c>
      <c r="F9" s="816">
        <f>SUMIF(REVdata!$L:$L,"Regional ParksGrants",REVdata!$P:$P)</f>
        <v>0</v>
      </c>
      <c r="G9" s="816">
        <f>SUMIF(REVdata!$L:$L,"CIPGrants",REVdata!$P:$P)</f>
        <v>6789900</v>
      </c>
      <c r="H9" s="1009">
        <f>SUMIF(REVdata!$L:$L,"ARPAGrants",REVdata!$P:$P)</f>
        <v>18800000</v>
      </c>
      <c r="I9" s="999">
        <f t="shared" si="0"/>
        <v>25679900</v>
      </c>
    </row>
    <row r="10" spans="1:9" ht="18" customHeight="1">
      <c r="A10" s="808"/>
      <c r="B10" s="814" t="s">
        <v>2134</v>
      </c>
      <c r="C10" s="815">
        <f>SUMIF(REVdata!$L:$L,"Business ServicesOther",REVdata!$P:$P)</f>
        <v>1706690</v>
      </c>
      <c r="D10" s="816">
        <f>SUMIF(REVdata!$L:$L,"InterpretiveOther",REVdata!$P:$P)</f>
        <v>45100</v>
      </c>
      <c r="E10" s="816">
        <f>SUMIF(REVdata!$L:$L,"Natural ResourcesOther",REVdata!$P:$P)</f>
        <v>940000</v>
      </c>
      <c r="F10" s="816">
        <f>SUMIF(REVdata!$L:$L,"Regional ParksOther",REVdata!$P:$P)</f>
        <v>0</v>
      </c>
      <c r="G10" s="816">
        <f>SUMIF(REVdata!$L:$L,"CIPOther",REVdata!$P:$P)</f>
        <v>3600202</v>
      </c>
      <c r="H10" s="1009">
        <f>SUMIF(REVdata!$L:$L,"ARPAOther",REVdata!$P:$P)</f>
        <v>0</v>
      </c>
      <c r="I10" s="999">
        <f t="shared" si="0"/>
        <v>6291992</v>
      </c>
    </row>
    <row r="11" spans="1:9" ht="15.75">
      <c r="A11" s="808"/>
      <c r="B11" s="817"/>
      <c r="C11" s="818"/>
      <c r="D11" s="819"/>
      <c r="E11" s="819"/>
      <c r="F11" s="819"/>
      <c r="G11" s="819"/>
      <c r="H11" s="1010"/>
      <c r="I11" s="1000">
        <f>SUM(C11:G11)</f>
        <v>0</v>
      </c>
    </row>
    <row r="12" spans="1:9" ht="15.75">
      <c r="A12" s="808"/>
      <c r="B12" s="817" t="s">
        <v>2780</v>
      </c>
      <c r="C12" s="820">
        <f>SUM(C7:C11)</f>
        <v>11313312</v>
      </c>
      <c r="D12" s="821">
        <f t="shared" ref="D12:G12" si="1">SUM(D7:D11)</f>
        <v>456100</v>
      </c>
      <c r="E12" s="821">
        <f t="shared" si="1"/>
        <v>3204096</v>
      </c>
      <c r="F12" s="821">
        <f t="shared" si="1"/>
        <v>7293000</v>
      </c>
      <c r="G12" s="821">
        <f t="shared" si="1"/>
        <v>10390102</v>
      </c>
      <c r="H12" s="1011">
        <f>SUM(H7:H11)</f>
        <v>18800000</v>
      </c>
      <c r="I12" s="1001">
        <f>SUM(I7:I11)</f>
        <v>51456610</v>
      </c>
    </row>
    <row r="13" spans="1:9" ht="10.5" customHeight="1">
      <c r="A13" s="808"/>
      <c r="B13" s="811"/>
      <c r="C13" s="822"/>
      <c r="D13" s="823"/>
      <c r="E13" s="823"/>
      <c r="F13" s="823"/>
      <c r="G13" s="823"/>
      <c r="H13" s="1012"/>
      <c r="I13" s="1002"/>
    </row>
    <row r="14" spans="1:9" ht="27" customHeight="1">
      <c r="A14" s="808"/>
      <c r="B14" s="811" t="s">
        <v>1669</v>
      </c>
      <c r="C14" s="824"/>
      <c r="D14" s="825"/>
      <c r="E14" s="825"/>
      <c r="F14" s="825"/>
      <c r="G14" s="825"/>
      <c r="H14" s="1013"/>
      <c r="I14" s="1003"/>
    </row>
    <row r="15" spans="1:9" ht="21.75" customHeight="1">
      <c r="A15" s="808"/>
      <c r="B15" s="814" t="s">
        <v>48</v>
      </c>
      <c r="C15" s="815">
        <f>SUMIF(EXPdata!$L:$L,"Business Services1",EXPdata!$Q:$Q)</f>
        <v>6281428</v>
      </c>
      <c r="D15" s="816">
        <f>SUMIF(EXPdata!$L:$L,"Interpretive1",EXPdata!$Q:$Q)</f>
        <v>863822</v>
      </c>
      <c r="E15" s="816">
        <f>SUMIF(EXPdata!$L:$L,"Natural Resources1",EXPdata!$Q:$Q)</f>
        <v>2003610</v>
      </c>
      <c r="F15" s="816">
        <f>SUMIF(EXPdata!$L:$L,"Regional Parks1",EXPdata!$Q:$Q)</f>
        <v>2758517</v>
      </c>
      <c r="G15" s="816">
        <f>SUMIF(EXPdata!$L:$L,"CIP1",EXPdata!$Q:$Q)</f>
        <v>0</v>
      </c>
      <c r="H15" s="1009">
        <f>SUMIF(EXPdata!$L:$L,"ARPA1",EXPdata!$Q:$Q)</f>
        <v>0</v>
      </c>
      <c r="I15" s="999">
        <f>SUM(C15:H15)</f>
        <v>11907377</v>
      </c>
    </row>
    <row r="16" spans="1:9" ht="21.75" customHeight="1">
      <c r="A16" s="808"/>
      <c r="B16" s="814" t="s">
        <v>458</v>
      </c>
      <c r="C16" s="815">
        <f>SUMIF(EXPdata!$L:$L,"Business Services2",EXPdata!$Q:$Q)</f>
        <v>3163079</v>
      </c>
      <c r="D16" s="816">
        <f>SUMIF(EXPdata!$L:$L,"Interpretive2",EXPdata!$Q:$Q)</f>
        <v>563080</v>
      </c>
      <c r="E16" s="816">
        <f>SUMIF(EXPdata!$L:$L,"Natural Resources2",EXPdata!$Q:$Q)</f>
        <v>1160359</v>
      </c>
      <c r="F16" s="816">
        <f>SUMIF(EXPdata!$L:$L,"Regional Parks2",EXPdata!$Q:$Q)</f>
        <v>3898590</v>
      </c>
      <c r="G16" s="816">
        <f>SUMIF(EXPdata!$L:$L,"CIP2",EXPdata!$Q:$Q)</f>
        <v>150845</v>
      </c>
      <c r="H16" s="1009">
        <f>SUMIF(EXPdata!$L:$L,"ARPA2",EXPdata!$Q:$Q)</f>
        <v>1000000</v>
      </c>
      <c r="I16" s="999">
        <f t="shared" ref="I16:I19" si="2">SUM(C16:H16)</f>
        <v>9935953</v>
      </c>
    </row>
    <row r="17" spans="1:10" ht="21.75" customHeight="1">
      <c r="A17" s="808"/>
      <c r="B17" s="814" t="s">
        <v>459</v>
      </c>
      <c r="C17" s="815">
        <f>SUMIF(EXPdata!$L:$L,"Business Services3",EXPdata!$Q:$Q)</f>
        <v>392317</v>
      </c>
      <c r="D17" s="816">
        <f>SUMIF(EXPdata!$L:$L,"Interpretive3",EXPdata!$Q:$Q)</f>
        <v>3000</v>
      </c>
      <c r="E17" s="816">
        <f>SUMIF(EXPdata!$L:$L,"Natural Resources3",EXPdata!$Q:$Q)</f>
        <v>44777</v>
      </c>
      <c r="F17" s="816">
        <f>SUMIF(EXPdata!$L:$L,"Regional Parks3",EXPdata!$Q:$Q)</f>
        <v>280732</v>
      </c>
      <c r="G17" s="816">
        <f>SUMIF(EXPdata!$L:$L,"CIP3",EXPdata!$Q:$Q)</f>
        <v>2602380</v>
      </c>
      <c r="H17" s="1009">
        <f>SUMIF(EXPdata!$L:$L,"ARPA3",EXPdata!$Q:$Q)</f>
        <v>4900000</v>
      </c>
      <c r="I17" s="999">
        <f t="shared" si="2"/>
        <v>8223206</v>
      </c>
    </row>
    <row r="18" spans="1:10" ht="21.75" customHeight="1">
      <c r="A18" s="826"/>
      <c r="B18" s="814" t="s">
        <v>460</v>
      </c>
      <c r="C18" s="815">
        <f>SUMIF(EXPdata!$L:$L,"Business Services4",EXPdata!$Q:$Q)</f>
        <v>227606</v>
      </c>
      <c r="D18" s="816">
        <f>SUMIF(EXPdata!$L:$L,"Interpretive4",EXPdata!$Q:$Q)</f>
        <v>0</v>
      </c>
      <c r="E18" s="816">
        <f>SUMIF(EXPdata!$L:$L,"Natural Resources4",EXPdata!$Q:$Q)</f>
        <v>344691</v>
      </c>
      <c r="F18" s="816">
        <f>SUMIF(EXPdata!$L:$L,"Regional Parks4",EXPdata!$Q:$Q)</f>
        <v>100000</v>
      </c>
      <c r="G18" s="816">
        <f>SUMIF(EXPdata!$L:$L,"CIP4",EXPdata!$Q:$Q)</f>
        <v>6835050</v>
      </c>
      <c r="H18" s="1009">
        <f>SUMIF(EXPdata!$L:$L,"ARPA4",EXPdata!$Q:$Q)</f>
        <v>12900000</v>
      </c>
      <c r="I18" s="999">
        <f t="shared" si="2"/>
        <v>20407347</v>
      </c>
    </row>
    <row r="19" spans="1:10" s="10" customFormat="1" ht="21.75" customHeight="1">
      <c r="A19" s="808"/>
      <c r="B19" s="814" t="s">
        <v>455</v>
      </c>
      <c r="C19" s="815">
        <f>SUMIF(EXPdata!$L:$L,"Business Services5",EXPdata!$Q:$Q)</f>
        <v>1400000</v>
      </c>
      <c r="D19" s="816">
        <f>SUMIF(EXPdata!$L:$L,"Interpretive5",EXPdata!$Q:$Q)</f>
        <v>0</v>
      </c>
      <c r="E19" s="816">
        <f>SUMIF(EXPdata!$L:$L,"Natural Resources5",EXPdata!$Q:$Q)</f>
        <v>90000</v>
      </c>
      <c r="F19" s="816">
        <f>SUMIF(EXPdata!$L:$L,"Regional Parks5",EXPdata!$Q:$Q)</f>
        <v>0</v>
      </c>
      <c r="G19" s="816">
        <f>SUMIF(EXPdata!$L:$L,"CIP5",EXPdata!$Q:$Q)</f>
        <v>0</v>
      </c>
      <c r="H19" s="1009">
        <f>SUMIF(EXPdata!$L:$L,"ARPA5",EXPdata!$Q:$Q)</f>
        <v>0</v>
      </c>
      <c r="I19" s="999">
        <f t="shared" si="2"/>
        <v>1490000</v>
      </c>
    </row>
    <row r="20" spans="1:10" ht="15.75">
      <c r="A20" s="808"/>
      <c r="B20" s="817" t="s">
        <v>1721</v>
      </c>
      <c r="C20" s="820">
        <f t="shared" ref="C20:I20" si="3">SUM(C15:C19)</f>
        <v>11464430</v>
      </c>
      <c r="D20" s="821">
        <f t="shared" si="3"/>
        <v>1429902</v>
      </c>
      <c r="E20" s="821">
        <f t="shared" si="3"/>
        <v>3643437</v>
      </c>
      <c r="F20" s="821">
        <f t="shared" si="3"/>
        <v>7037839</v>
      </c>
      <c r="G20" s="821">
        <f t="shared" si="3"/>
        <v>9588275</v>
      </c>
      <c r="H20" s="1011">
        <f>SUM(H15:H19)</f>
        <v>18800000</v>
      </c>
      <c r="I20" s="1004">
        <f t="shared" si="3"/>
        <v>51963883</v>
      </c>
    </row>
    <row r="21" spans="1:10" ht="16.5" thickBot="1">
      <c r="A21" s="808"/>
      <c r="B21" s="817" t="s">
        <v>457</v>
      </c>
      <c r="C21" s="827">
        <f t="shared" ref="C21:I21" si="4">C12-C20</f>
        <v>-151118</v>
      </c>
      <c r="D21" s="828">
        <f t="shared" si="4"/>
        <v>-973802</v>
      </c>
      <c r="E21" s="828">
        <f t="shared" si="4"/>
        <v>-439341</v>
      </c>
      <c r="F21" s="828">
        <f t="shared" si="4"/>
        <v>255161</v>
      </c>
      <c r="G21" s="828">
        <f t="shared" si="4"/>
        <v>801827</v>
      </c>
      <c r="H21" s="1014">
        <f t="shared" ref="H21" si="5">H12-H20</f>
        <v>0</v>
      </c>
      <c r="I21" s="1005">
        <f t="shared" si="4"/>
        <v>-507273</v>
      </c>
    </row>
    <row r="22" spans="1:10" s="66" customFormat="1" ht="15" customHeight="1">
      <c r="B22" s="67"/>
      <c r="C22" s="68"/>
      <c r="D22" s="68"/>
      <c r="E22" s="68"/>
      <c r="F22" s="68"/>
      <c r="G22" s="69"/>
      <c r="H22" s="69"/>
      <c r="I22" s="7"/>
    </row>
    <row r="23" spans="1:10" ht="21" thickBot="1">
      <c r="A23" s="1162" t="s">
        <v>6964</v>
      </c>
      <c r="B23" s="1162"/>
      <c r="C23" s="1162"/>
      <c r="D23" s="1162"/>
      <c r="E23" s="1162"/>
      <c r="F23" s="1162"/>
      <c r="G23" s="1162"/>
      <c r="H23" s="1162"/>
      <c r="I23" s="1162"/>
    </row>
    <row r="24" spans="1:10" ht="32.25" thickBot="1">
      <c r="B24" s="808"/>
      <c r="C24" s="912" t="s">
        <v>1766</v>
      </c>
      <c r="D24" s="913" t="s">
        <v>23</v>
      </c>
      <c r="E24" s="913" t="s">
        <v>47</v>
      </c>
      <c r="F24" s="913" t="s">
        <v>1524</v>
      </c>
      <c r="G24" s="913" t="s">
        <v>1671</v>
      </c>
      <c r="H24" s="1006" t="s">
        <v>6767</v>
      </c>
      <c r="I24" s="914" t="s">
        <v>1570</v>
      </c>
    </row>
    <row r="25" spans="1:10" s="289" customFormat="1" ht="15" customHeight="1">
      <c r="A25" s="7"/>
      <c r="B25" s="811" t="s">
        <v>6533</v>
      </c>
      <c r="C25" s="812"/>
      <c r="D25" s="813"/>
      <c r="E25" s="813"/>
      <c r="F25" s="813"/>
      <c r="G25" s="813"/>
      <c r="H25" s="1008"/>
      <c r="I25" s="1015">
        <f>SUM(C25:G25)</f>
        <v>0</v>
      </c>
    </row>
    <row r="26" spans="1:10" ht="17.25" customHeight="1">
      <c r="B26" s="814" t="s">
        <v>2975</v>
      </c>
      <c r="C26" s="890">
        <f>SUMIF(REVdata!$L:$L,"Business ServicesTaxes",REVdata!AC:AC)</f>
        <v>9747961.8200000003</v>
      </c>
      <c r="D26" s="891">
        <f>SUMIF(REVdata!$L:$L,"InterpretiveTaxes",REVdata!AC:AC)</f>
        <v>0</v>
      </c>
      <c r="E26" s="891">
        <f>SUMIF(REVdata!$L:$L,"Natural ResourcesTaxes",REVdata!AC:AC)</f>
        <v>0</v>
      </c>
      <c r="F26" s="891">
        <f>SUMIF(REVdata!$L:$L,"Regional ParksTaxes",REVdata!AC:AC)</f>
        <v>0</v>
      </c>
      <c r="G26" s="891">
        <f>SUMIF(REVdata!$L:$L,"CIPTaxes",REVdata!AC:AC)</f>
        <v>0</v>
      </c>
      <c r="H26" s="1022">
        <f>SUMIF(REVdata!$L:$L,"ARPATaxes",REVdata!AC:AC)</f>
        <v>0</v>
      </c>
      <c r="I26" s="1016">
        <f>SUM(C26:H26)</f>
        <v>9747961.8200000003</v>
      </c>
      <c r="J26" s="830"/>
    </row>
    <row r="27" spans="1:10" s="42" customFormat="1" ht="15" customHeight="1">
      <c r="B27" s="889" t="s">
        <v>6721</v>
      </c>
      <c r="C27" s="888">
        <f>IFERROR(C26/C7,"")</f>
        <v>1.2413041920285242</v>
      </c>
      <c r="D27" s="888" t="str">
        <f t="shared" ref="D27:G27" si="6">IFERROR(D26/D7,"")</f>
        <v/>
      </c>
      <c r="E27" s="888" t="str">
        <f t="shared" si="6"/>
        <v/>
      </c>
      <c r="F27" s="888" t="str">
        <f t="shared" si="6"/>
        <v/>
      </c>
      <c r="G27" s="888" t="str">
        <f t="shared" si="6"/>
        <v/>
      </c>
      <c r="H27" s="1023" t="str">
        <f t="shared" ref="H27" si="7">IFERROR(H26/H7,"")</f>
        <v/>
      </c>
      <c r="I27" s="1017">
        <f>IFERROR(I26/I7,"")</f>
        <v>1.2413041920285242</v>
      </c>
    </row>
    <row r="28" spans="1:10" ht="18.75" customHeight="1">
      <c r="B28" s="814" t="s">
        <v>2974</v>
      </c>
      <c r="C28" s="815">
        <f>SUMIF(REVdata!$L:$L,"Business ServicesFee",REVdata!AC:AC)</f>
        <v>2041239.7899999998</v>
      </c>
      <c r="D28" s="816">
        <f>SUMIF(REVdata!$L:$L,"InterpretiveFee",REVdata!AC:AC)</f>
        <v>306798.13</v>
      </c>
      <c r="E28" s="816">
        <f>SUMIF(REVdata!$L:$L,"Natural ResourcesFee",REVdata!AC:AC)</f>
        <v>1538978.6099999999</v>
      </c>
      <c r="F28" s="816">
        <f>SUMIF(REVdata!$L:$L,"Regional ParksFee",REVdata!AC:AC)</f>
        <v>6890839.2599999998</v>
      </c>
      <c r="G28" s="816">
        <f>SUMIF(REVdata!$L:$L,"CIPFee",REVdata!AC:AC)</f>
        <v>0</v>
      </c>
      <c r="H28" s="1009">
        <f>SUMIF(REVdata!$L:$L,"ARPAFee",REVdata!AC:AC)</f>
        <v>0</v>
      </c>
      <c r="I28" s="1016">
        <f>SUM(C28:H28)</f>
        <v>10777855.789999999</v>
      </c>
    </row>
    <row r="29" spans="1:10" s="42" customFormat="1" ht="15" customHeight="1">
      <c r="B29" s="889" t="s">
        <v>6721</v>
      </c>
      <c r="C29" s="888">
        <f>IFERROR(C28/C8,"")</f>
        <v>1.164013561645554</v>
      </c>
      <c r="D29" s="888">
        <f t="shared" ref="D29:I29" si="8">IFERROR(D28/D8,"")</f>
        <v>0.9557574143302181</v>
      </c>
      <c r="E29" s="888">
        <f t="shared" si="8"/>
        <v>0.67973204758102124</v>
      </c>
      <c r="F29" s="888">
        <f t="shared" si="8"/>
        <v>0.9448566104483751</v>
      </c>
      <c r="G29" s="888" t="str">
        <f t="shared" si="8"/>
        <v/>
      </c>
      <c r="H29" s="1023" t="str">
        <f t="shared" ref="H29" si="9">IFERROR(H28/H8,"")</f>
        <v/>
      </c>
      <c r="I29" s="1017">
        <f t="shared" si="8"/>
        <v>0.92659190929491231</v>
      </c>
    </row>
    <row r="30" spans="1:10" ht="18.75" customHeight="1">
      <c r="B30" s="814" t="s">
        <v>2779</v>
      </c>
      <c r="C30" s="815">
        <f>SUMIF(REVdata!$L:$L,"Business ServicesGrants",REVdata!AC:AC)</f>
        <v>0</v>
      </c>
      <c r="D30" s="816">
        <f>SUMIF(REVdata!$L:$L,"InterpretiveGrants",REVdata!AC:AC)</f>
        <v>2519.0500000000002</v>
      </c>
      <c r="E30" s="816">
        <f>SUMIF(REVdata!$L:$L,"Natural ResourcesGrants",REVdata!AC:AC)</f>
        <v>0</v>
      </c>
      <c r="F30" s="816">
        <f>SUMIF(REVdata!$L:$L,"Regional ParksGrants",REVdata!AC:AC)</f>
        <v>227</v>
      </c>
      <c r="G30" s="816">
        <f>SUMIF(REVdata!$L:$L,"CIPGrants",REVdata!AC:AC)</f>
        <v>2106251.81</v>
      </c>
      <c r="H30" s="1009">
        <f>SUMIF(REVdata!$L:$L,"ARPAGrants",REVdata!AC:AC)</f>
        <v>1818198.0899999999</v>
      </c>
      <c r="I30" s="1016">
        <f>SUM(C30:H30)</f>
        <v>3927195.9499999997</v>
      </c>
    </row>
    <row r="31" spans="1:10" s="42" customFormat="1" ht="15" customHeight="1">
      <c r="B31" s="889" t="s">
        <v>6721</v>
      </c>
      <c r="C31" s="888" t="str">
        <f>IFERROR(C30/C9,"")</f>
        <v/>
      </c>
      <c r="D31" s="888">
        <f t="shared" ref="D31:I31" si="10">IFERROR(D30/D9,"")</f>
        <v>2.7989444444444445E-2</v>
      </c>
      <c r="E31" s="888" t="str">
        <f t="shared" si="10"/>
        <v/>
      </c>
      <c r="F31" s="888" t="str">
        <f t="shared" si="10"/>
        <v/>
      </c>
      <c r="G31" s="888">
        <f t="shared" si="10"/>
        <v>0.3102036569021635</v>
      </c>
      <c r="H31" s="1023">
        <f t="shared" ref="H31" si="11">IFERROR(H30/H9,"")</f>
        <v>9.6712664361702116E-2</v>
      </c>
      <c r="I31" s="1017">
        <f t="shared" si="10"/>
        <v>0.15292878671645915</v>
      </c>
    </row>
    <row r="32" spans="1:10" ht="18.75" customHeight="1">
      <c r="B32" s="814" t="s">
        <v>2134</v>
      </c>
      <c r="C32" s="815">
        <f>SUMIF(REVdata!$L:$L,"Business ServicesOther",REVdata!AC:AC)</f>
        <v>726385.3</v>
      </c>
      <c r="D32" s="816">
        <f>SUMIF(REVdata!$L:$L,"InterpretiveOther",REVdata!AC:AC)</f>
        <v>1383.35</v>
      </c>
      <c r="E32" s="816">
        <f>SUMIF(REVdata!$L:$L,"Natural ResourcesOther",REVdata!AC:AC)</f>
        <v>1168817.3800000001</v>
      </c>
      <c r="F32" s="816">
        <f>SUMIF(REVdata!$L:$L,"Regional ParksOther",REVdata!AC:AC)</f>
        <v>116212.96</v>
      </c>
      <c r="G32" s="816">
        <f>SUMIF(REVdata!$L:$L,"CIPOther",REVdata!AC:AC)</f>
        <v>1395631.97</v>
      </c>
      <c r="H32" s="1009">
        <f>SUMIF(REVdata!$L:$L,"ARPAOther",REVdata!AC:AC)</f>
        <v>0</v>
      </c>
      <c r="I32" s="1016">
        <f>SUM(C32:H32)</f>
        <v>3408430.96</v>
      </c>
    </row>
    <row r="33" spans="1:9" s="42" customFormat="1" ht="15" customHeight="1">
      <c r="B33" s="889" t="s">
        <v>6721</v>
      </c>
      <c r="C33" s="888">
        <f>IFERROR(C32/C10,"")</f>
        <v>0.42561056782426804</v>
      </c>
      <c r="D33" s="888">
        <f t="shared" ref="D33:I33" si="12">IFERROR(D32/D10,"")</f>
        <v>3.0672949002217294E-2</v>
      </c>
      <c r="E33" s="888">
        <f t="shared" si="12"/>
        <v>1.2434227446808512</v>
      </c>
      <c r="F33" s="888" t="str">
        <f t="shared" si="12"/>
        <v/>
      </c>
      <c r="G33" s="888">
        <f t="shared" si="12"/>
        <v>0.38765379553702817</v>
      </c>
      <c r="H33" s="1023" t="str">
        <f t="shared" ref="H33" si="13">IFERROR(H32/H10,"")</f>
        <v/>
      </c>
      <c r="I33" s="1017">
        <f t="shared" si="12"/>
        <v>0.54170936008818826</v>
      </c>
    </row>
    <row r="34" spans="1:9" ht="15" customHeight="1">
      <c r="B34" s="817"/>
      <c r="C34" s="818"/>
      <c r="D34" s="819"/>
      <c r="E34" s="819"/>
      <c r="F34" s="819"/>
      <c r="G34" s="819"/>
      <c r="H34" s="1010"/>
      <c r="I34" s="1019">
        <f>SUM(C34:G34)</f>
        <v>0</v>
      </c>
    </row>
    <row r="35" spans="1:9" ht="18.75" customHeight="1">
      <c r="B35" s="817" t="s">
        <v>6534</v>
      </c>
      <c r="C35" s="918">
        <f>C26+C28+C30+C32</f>
        <v>12515586.91</v>
      </c>
      <c r="D35" s="918">
        <f t="shared" ref="D35:G35" si="14">D26+D28+D30+D32</f>
        <v>310700.52999999997</v>
      </c>
      <c r="E35" s="918">
        <f t="shared" si="14"/>
        <v>2707795.99</v>
      </c>
      <c r="F35" s="918">
        <f t="shared" si="14"/>
        <v>7007279.2199999997</v>
      </c>
      <c r="G35" s="918">
        <f t="shared" si="14"/>
        <v>3501883.7800000003</v>
      </c>
      <c r="H35" s="1024">
        <f t="shared" ref="H35" si="15">H26+H28+H30+H32</f>
        <v>1818198.0899999999</v>
      </c>
      <c r="I35" s="1024">
        <f>SUM(C35:H35)</f>
        <v>27861444.52</v>
      </c>
    </row>
    <row r="36" spans="1:9" s="42" customFormat="1" ht="15" customHeight="1">
      <c r="B36" s="885" t="s">
        <v>6721</v>
      </c>
      <c r="C36" s="886">
        <f>C35/C12</f>
        <v>1.1062708170693074</v>
      </c>
      <c r="D36" s="887">
        <f t="shared" ref="D36:I36" si="16">D35/D12</f>
        <v>0.68121142293356718</v>
      </c>
      <c r="E36" s="887">
        <f t="shared" si="16"/>
        <v>0.84510451309823431</v>
      </c>
      <c r="F36" s="887">
        <f t="shared" si="16"/>
        <v>0.96082259975318796</v>
      </c>
      <c r="G36" s="887">
        <f t="shared" si="16"/>
        <v>0.33704036591748571</v>
      </c>
      <c r="H36" s="1025">
        <f t="shared" ref="H36" si="17">H35/H12</f>
        <v>9.6712664361702116E-2</v>
      </c>
      <c r="I36" s="1020">
        <f t="shared" si="16"/>
        <v>0.54145511179224592</v>
      </c>
    </row>
    <row r="37" spans="1:9" ht="10.5" customHeight="1">
      <c r="B37" s="811"/>
      <c r="C37" s="822"/>
      <c r="D37" s="823"/>
      <c r="E37" s="823"/>
      <c r="F37" s="823"/>
      <c r="G37" s="823"/>
      <c r="H37" s="1012"/>
      <c r="I37" s="1002"/>
    </row>
    <row r="38" spans="1:9" ht="15" customHeight="1">
      <c r="B38" s="811" t="s">
        <v>1755</v>
      </c>
      <c r="C38" s="915"/>
      <c r="D38" s="825"/>
      <c r="E38" s="825"/>
      <c r="F38" s="825"/>
      <c r="G38" s="825"/>
      <c r="H38" s="1013"/>
      <c r="I38" s="1021"/>
    </row>
    <row r="39" spans="1:9" ht="15.75">
      <c r="B39" s="814" t="s">
        <v>48</v>
      </c>
      <c r="C39" s="890">
        <f>SUMIF(EXPdata!$L:$L,"Business Services1",EXPdata!AD:AD)</f>
        <v>5638019.7099999981</v>
      </c>
      <c r="D39" s="891">
        <f>SUMIF(EXPdata!$L:$L,"Interpretive1",EXPdata!AD:AD)</f>
        <v>836469.36</v>
      </c>
      <c r="E39" s="891">
        <f>SUMIF(EXPdata!$L:$L,"Natural Resources1",EXPdata!AD:AD)</f>
        <v>1704030.3199999991</v>
      </c>
      <c r="F39" s="891">
        <f>SUMIF(EXPdata!$L:$L,"Regional Parks1",EXPdata!AD:AD)</f>
        <v>2438497.5200000005</v>
      </c>
      <c r="G39" s="891">
        <f>SUMIF(EXPdata!$L:$L,"CIP1",EXPdata!AD:AD)</f>
        <v>0</v>
      </c>
      <c r="H39" s="1022">
        <f>SUMIF(EXPdata!$L:$L,"ARPA1",EXPdata!AD:AD)</f>
        <v>0</v>
      </c>
      <c r="I39" s="1016">
        <f>SUM(C39:H39)</f>
        <v>10617016.909999998</v>
      </c>
    </row>
    <row r="40" spans="1:9" s="42" customFormat="1" ht="15" customHeight="1">
      <c r="B40" s="889" t="s">
        <v>6721</v>
      </c>
      <c r="C40" s="888">
        <f>IFERROR(C39/C15,"")</f>
        <v>0.89756974210322849</v>
      </c>
      <c r="D40" s="888">
        <f t="shared" ref="D40:G40" si="18">IFERROR(D39/D15,"")</f>
        <v>0.96833532834310776</v>
      </c>
      <c r="E40" s="888">
        <f t="shared" si="18"/>
        <v>0.85048004352144335</v>
      </c>
      <c r="F40" s="888">
        <f t="shared" si="18"/>
        <v>0.88398857792067276</v>
      </c>
      <c r="G40" s="888" t="str">
        <f t="shared" si="18"/>
        <v/>
      </c>
      <c r="H40" s="1023" t="str">
        <f t="shared" ref="H40" si="19">IFERROR(H39/H15,"")</f>
        <v/>
      </c>
      <c r="I40" s="1017">
        <f>IFERROR(I39/I15,"")</f>
        <v>0.8916335570797832</v>
      </c>
    </row>
    <row r="41" spans="1:9" ht="15.75">
      <c r="B41" s="814" t="s">
        <v>458</v>
      </c>
      <c r="C41" s="815">
        <f>SUMIF(EXPdata!$L:$L,"Business Services2",EXPdata!AD:AD)</f>
        <v>2397814.0100000007</v>
      </c>
      <c r="D41" s="816">
        <f>SUMIF(EXPdata!$L:$L,"Interpretive2",EXPdata!AD:AD)</f>
        <v>360666.0799999999</v>
      </c>
      <c r="E41" s="816">
        <f>SUMIF(EXPdata!$L:$L,"Natural Resources2",EXPdata!AD:AD)</f>
        <v>930934.52000000025</v>
      </c>
      <c r="F41" s="816">
        <f>SUMIF(EXPdata!$L:$L,"Regional Parks2",EXPdata!AD:AD)</f>
        <v>3051368.7100000014</v>
      </c>
      <c r="G41" s="816">
        <f>SUMIF(EXPdata!$L:$L,"CIP2",EXPdata!AD:AD)</f>
        <v>73888.31</v>
      </c>
      <c r="H41" s="1009">
        <f>SUMIF(EXPdata!$L:$L,"ARPA2",EXPdata!AD:AD)</f>
        <v>338071.75999999995</v>
      </c>
      <c r="I41" s="1016">
        <f>SUM(C41:H41)</f>
        <v>7152743.3900000015</v>
      </c>
    </row>
    <row r="42" spans="1:9" s="42" customFormat="1" ht="15" customHeight="1">
      <c r="B42" s="889" t="s">
        <v>6721</v>
      </c>
      <c r="C42" s="888">
        <f>IFERROR(C41/C16,"")</f>
        <v>0.75806326999736673</v>
      </c>
      <c r="D42" s="888">
        <f t="shared" ref="D42:I42" si="20">IFERROR(D41/D16,"")</f>
        <v>0.64052369112737073</v>
      </c>
      <c r="E42" s="888">
        <f t="shared" si="20"/>
        <v>0.80228146633929698</v>
      </c>
      <c r="F42" s="888">
        <f t="shared" si="20"/>
        <v>0.78268520413790665</v>
      </c>
      <c r="G42" s="888">
        <f t="shared" si="20"/>
        <v>0.48982936126487453</v>
      </c>
      <c r="H42" s="1023">
        <f t="shared" ref="H42" si="21">IFERROR(H41/H16,"")</f>
        <v>0.33807175999999994</v>
      </c>
      <c r="I42" s="1017">
        <f t="shared" si="20"/>
        <v>0.71988498637221832</v>
      </c>
    </row>
    <row r="43" spans="1:9" ht="19.5" customHeight="1">
      <c r="B43" s="814" t="s">
        <v>459</v>
      </c>
      <c r="C43" s="815">
        <f>SUMIF(EXPdata!$L:$L,"Business Services3",EXPdata!AD:AD)</f>
        <v>342081.55000000005</v>
      </c>
      <c r="D43" s="816">
        <f>SUMIF(EXPdata!$L:$L,"Interpretive3",EXPdata!AD:AD)</f>
        <v>4086.0900000000006</v>
      </c>
      <c r="E43" s="816">
        <f>SUMIF(EXPdata!$L:$L,"Natural Resources3",EXPdata!AD:AD)</f>
        <v>28138.299999999996</v>
      </c>
      <c r="F43" s="816">
        <f>SUMIF(EXPdata!$L:$L,"Regional Parks3",EXPdata!AD:AD)</f>
        <v>39626.410000000003</v>
      </c>
      <c r="G43" s="816">
        <f>SUMIF(EXPdata!$L:$L,"CIP3",EXPdata!AD:AD)</f>
        <v>358490.43</v>
      </c>
      <c r="H43" s="1009">
        <f>SUMIF(EXPdata!$L:$L,"ARPA3",EXPdata!AD:AD)</f>
        <v>218922.55</v>
      </c>
      <c r="I43" s="1016">
        <f>SUM(C43:H43)</f>
        <v>991345.33000000007</v>
      </c>
    </row>
    <row r="44" spans="1:9" s="42" customFormat="1" ht="15" customHeight="1">
      <c r="B44" s="889" t="s">
        <v>6721</v>
      </c>
      <c r="C44" s="888">
        <f>IFERROR(C43/C17,"")</f>
        <v>0.87195189094533254</v>
      </c>
      <c r="D44" s="888">
        <f t="shared" ref="D44:I44" si="22">IFERROR(D43/D17,"")</f>
        <v>1.3620300000000003</v>
      </c>
      <c r="E44" s="888">
        <f t="shared" si="22"/>
        <v>0.62840967460973263</v>
      </c>
      <c r="F44" s="888">
        <f t="shared" si="22"/>
        <v>0.14115387629482926</v>
      </c>
      <c r="G44" s="888">
        <f t="shared" si="22"/>
        <v>0.13775483595785395</v>
      </c>
      <c r="H44" s="1023">
        <f t="shared" ref="H44" si="23">IFERROR(H43/H17,"")</f>
        <v>4.4678071428571428E-2</v>
      </c>
      <c r="I44" s="1017">
        <f t="shared" si="22"/>
        <v>0.12055460242635294</v>
      </c>
    </row>
    <row r="45" spans="1:9" ht="15.75">
      <c r="A45" s="10"/>
      <c r="B45" s="814" t="s">
        <v>460</v>
      </c>
      <c r="C45" s="815">
        <f>SUMIF(EXPdata!$L:$L,"Business Services4",EXPdata!AD:AD)</f>
        <v>218381.82</v>
      </c>
      <c r="D45" s="816">
        <f>SUMIF(EXPdata!$L:$L,"Interpretive4",EXPdata!AD:AD)</f>
        <v>0</v>
      </c>
      <c r="E45" s="816">
        <f>SUMIF(EXPdata!$L:$L,"Natural Resources4",EXPdata!AD:AD)</f>
        <v>-48072.320000000007</v>
      </c>
      <c r="F45" s="816">
        <f>SUMIF(EXPdata!$L:$L,"Regional Parks4",EXPdata!AD:AD)</f>
        <v>33958.26</v>
      </c>
      <c r="G45" s="816">
        <f>SUMIF(EXPdata!$L:$L,"CIP4",EXPdata!AD:AD)</f>
        <v>2416432.0099999998</v>
      </c>
      <c r="H45" s="1009">
        <f>SUMIF(EXPdata!$L:$L,"ARPA4",EXPdata!AD:AD)</f>
        <v>1262435.8600000001</v>
      </c>
      <c r="I45" s="1016">
        <f>SUM(C45:H45)</f>
        <v>3883135.63</v>
      </c>
    </row>
    <row r="46" spans="1:9" s="42" customFormat="1" ht="15" customHeight="1">
      <c r="B46" s="889" t="s">
        <v>6721</v>
      </c>
      <c r="C46" s="888">
        <f>IFERROR(C45/C18,"")</f>
        <v>0.95947303673892603</v>
      </c>
      <c r="D46" s="888" t="str">
        <f t="shared" ref="D46:I46" si="24">IFERROR(D45/D18,"")</f>
        <v/>
      </c>
      <c r="E46" s="888">
        <f t="shared" si="24"/>
        <v>-0.13946497007464659</v>
      </c>
      <c r="F46" s="888">
        <f t="shared" si="24"/>
        <v>0.33958260000000001</v>
      </c>
      <c r="G46" s="888">
        <f t="shared" si="24"/>
        <v>0.35353538159925674</v>
      </c>
      <c r="H46" s="1023">
        <f t="shared" ref="H46" si="25">IFERROR(H45/H18,"")</f>
        <v>9.7863244961240312E-2</v>
      </c>
      <c r="I46" s="1017">
        <f t="shared" si="24"/>
        <v>0.19028125654941822</v>
      </c>
    </row>
    <row r="47" spans="1:9" ht="15.75">
      <c r="B47" s="814" t="s">
        <v>455</v>
      </c>
      <c r="C47" s="815">
        <f>SUMIF(EXPdata!$L:$L,"Business Services5",EXPdata!AD:AD)</f>
        <v>1400000</v>
      </c>
      <c r="D47" s="816">
        <f>SUMIF(EXPdata!$L:$L,"Interpretive5",EXPdata!AD:AD)</f>
        <v>0</v>
      </c>
      <c r="E47" s="816">
        <f>SUMIF(EXPdata!$L:$L,"Natural Resources5",EXPdata!AD:AD)</f>
        <v>90000</v>
      </c>
      <c r="F47" s="816">
        <f>SUMIF(EXPdata!$L:$L,"Regional Parks5",EXPdata!AD:AD)</f>
        <v>0</v>
      </c>
      <c r="G47" s="816">
        <f>SUMIF(EXPdata!$L:$L,"CIP5",EXPdata!AD:AD)</f>
        <v>0</v>
      </c>
      <c r="H47" s="1009">
        <f>SUMIF(EXPdata!$L:$L,"ARPA5",EXPdata!AD:AD)</f>
        <v>0</v>
      </c>
      <c r="I47" s="1016">
        <f>SUM(C47:H47)</f>
        <v>1490000</v>
      </c>
    </row>
    <row r="48" spans="1:9" s="42" customFormat="1" ht="15" customHeight="1">
      <c r="B48" s="889" t="s">
        <v>6721</v>
      </c>
      <c r="C48" s="888">
        <f>IFERROR(C47/C19,"")</f>
        <v>1</v>
      </c>
      <c r="D48" s="888" t="str">
        <f t="shared" ref="D48:I48" si="26">IFERROR(D47/D19,"")</f>
        <v/>
      </c>
      <c r="E48" s="888">
        <f t="shared" si="26"/>
        <v>1</v>
      </c>
      <c r="F48" s="888" t="str">
        <f t="shared" si="26"/>
        <v/>
      </c>
      <c r="G48" s="888" t="str">
        <f t="shared" si="26"/>
        <v/>
      </c>
      <c r="H48" s="1023" t="str">
        <f t="shared" ref="H48" si="27">IFERROR(H47/H19,"")</f>
        <v/>
      </c>
      <c r="I48" s="1017">
        <f t="shared" si="26"/>
        <v>1</v>
      </c>
    </row>
    <row r="49" spans="2:9" ht="21.75" customHeight="1">
      <c r="B49" s="817" t="s">
        <v>1798</v>
      </c>
      <c r="C49" s="918">
        <f>C39+C41+C43+C45+C47</f>
        <v>9996297.089999998</v>
      </c>
      <c r="D49" s="918">
        <f t="shared" ref="D49:G49" si="28">D39+D41+D43+D45+D47</f>
        <v>1201221.53</v>
      </c>
      <c r="E49" s="918">
        <f t="shared" si="28"/>
        <v>2705030.8199999994</v>
      </c>
      <c r="F49" s="918">
        <f t="shared" si="28"/>
        <v>5563450.9000000022</v>
      </c>
      <c r="G49" s="918">
        <f t="shared" si="28"/>
        <v>2848810.75</v>
      </c>
      <c r="H49" s="1024">
        <f t="shared" ref="H49" si="29">H39+H41+H43+H45+H47</f>
        <v>1819430.17</v>
      </c>
      <c r="I49" s="1086">
        <f>SUM(C49:H49)</f>
        <v>24134241.259999998</v>
      </c>
    </row>
    <row r="50" spans="2:9" s="42" customFormat="1" ht="15" customHeight="1">
      <c r="B50" s="885" t="s">
        <v>6721</v>
      </c>
      <c r="C50" s="886">
        <f>C49/C20</f>
        <v>0.87194017408628233</v>
      </c>
      <c r="D50" s="887">
        <f t="shared" ref="D50:I50" si="30">D49/D20</f>
        <v>0.84007262735488164</v>
      </c>
      <c r="E50" s="887">
        <f t="shared" si="30"/>
        <v>0.74243930113241963</v>
      </c>
      <c r="F50" s="887">
        <f t="shared" si="30"/>
        <v>0.79050556569992614</v>
      </c>
      <c r="G50" s="887">
        <f t="shared" si="30"/>
        <v>0.29711400121502562</v>
      </c>
      <c r="H50" s="1025">
        <f t="shared" ref="H50" si="31">H49/H20</f>
        <v>9.6778200531914896E-2</v>
      </c>
      <c r="I50" s="1020">
        <f t="shared" si="30"/>
        <v>0.46444260641569063</v>
      </c>
    </row>
    <row r="51" spans="2:9" ht="15" customHeight="1" thickBot="1">
      <c r="B51" s="817" t="s">
        <v>6416</v>
      </c>
      <c r="C51" s="916">
        <f t="shared" ref="C51:G51" si="32">+C35-C49</f>
        <v>2519289.8200000022</v>
      </c>
      <c r="D51" s="917">
        <f t="shared" si="32"/>
        <v>-890521</v>
      </c>
      <c r="E51" s="917">
        <f t="shared" si="32"/>
        <v>2765.1700000008568</v>
      </c>
      <c r="F51" s="917">
        <f t="shared" si="32"/>
        <v>1443828.3199999975</v>
      </c>
      <c r="G51" s="917">
        <f t="shared" si="32"/>
        <v>653073.03000000026</v>
      </c>
      <c r="H51" s="1026">
        <f t="shared" ref="H51" si="33">+H35-H49</f>
        <v>-1232.0800000000745</v>
      </c>
      <c r="I51" s="1018">
        <f>+I35-I49</f>
        <v>3727203.2600000016</v>
      </c>
    </row>
    <row r="52" spans="2:9" ht="14.25" customHeight="1"/>
  </sheetData>
  <mergeCells count="3">
    <mergeCell ref="A1:I1"/>
    <mergeCell ref="A3:I3"/>
    <mergeCell ref="A23:I23"/>
  </mergeCells>
  <conditionalFormatting sqref="C21:I21">
    <cfRule type="cellIs" dxfId="1213" priority="31" operator="greaterThan">
      <formula>0</formula>
    </cfRule>
    <cfRule type="cellIs" dxfId="1212" priority="32" operator="lessThan">
      <formula>0</formula>
    </cfRule>
  </conditionalFormatting>
  <conditionalFormatting sqref="C51:H51">
    <cfRule type="cellIs" dxfId="1211" priority="15" operator="greaterThan">
      <formula>0</formula>
    </cfRule>
    <cfRule type="cellIs" dxfId="1210" priority="16" operator="lessThan">
      <formula>0</formula>
    </cfRule>
  </conditionalFormatting>
  <conditionalFormatting sqref="I51">
    <cfRule type="cellIs" dxfId="1209" priority="13" operator="greaterThan">
      <formula>0</formula>
    </cfRule>
    <cfRule type="cellIs" dxfId="1208" priority="14" operator="lessThan">
      <formula>0</formula>
    </cfRule>
  </conditionalFormatting>
  <printOptions horizontalCentered="1"/>
  <pageMargins left="0.25" right="0.25" top="1" bottom="0.25" header="0.15" footer="0.3"/>
  <pageSetup scale="75" orientation="portrait" r:id="rId1"/>
  <headerFooter>
    <oddHeader>&amp;L&amp;G&amp;R&amp;"-,Italic"&amp;14Fiscal Year 2023-24 Budget</oddHeader>
    <oddFooter>&amp;L&amp;"-,Italic"&amp;8&amp;K000000&amp;Z&amp;F&amp;R&amp;8&amp;K000000&amp;D &amp;T</oddFooter>
  </headerFooter>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A5BDAC-06A4-49D5-8FFF-117272F66C5F}">
  <sheetPr>
    <tabColor theme="3" tint="0.39997558519241921"/>
  </sheetPr>
  <dimension ref="A1:J55"/>
  <sheetViews>
    <sheetView workbookViewId="0">
      <selection activeCell="J26" sqref="J26"/>
    </sheetView>
  </sheetViews>
  <sheetFormatPr defaultRowHeight="15"/>
  <cols>
    <col min="1" max="1" width="8.5703125" style="7" customWidth="1"/>
    <col min="2" max="2" width="16.140625" style="8" customWidth="1"/>
    <col min="3" max="8" width="15.7109375" style="8" customWidth="1"/>
    <col min="9" max="9" width="15.7109375" style="7" customWidth="1"/>
    <col min="10" max="10" width="15.42578125" style="7" bestFit="1" customWidth="1"/>
    <col min="11" max="11" width="15" style="7" bestFit="1" customWidth="1"/>
    <col min="12" max="16384" width="9.140625" style="7"/>
  </cols>
  <sheetData>
    <row r="1" spans="1:10" s="4" customFormat="1" ht="26.25">
      <c r="A1" s="1159" t="s">
        <v>6624</v>
      </c>
      <c r="B1" s="1159"/>
      <c r="C1" s="1159"/>
      <c r="D1" s="1159"/>
      <c r="E1" s="1159"/>
      <c r="F1" s="1159"/>
      <c r="G1" s="1159"/>
      <c r="H1" s="1159"/>
      <c r="I1" s="1159"/>
    </row>
    <row r="2" spans="1:10" s="4" customFormat="1" ht="13.5" customHeight="1">
      <c r="A2" s="347"/>
      <c r="B2" s="347"/>
      <c r="C2" s="347"/>
      <c r="D2" s="347"/>
      <c r="E2" s="347"/>
      <c r="F2" s="347"/>
      <c r="G2" s="347"/>
      <c r="H2" s="347"/>
    </row>
    <row r="3" spans="1:10" s="4" customFormat="1" ht="18.75" customHeight="1">
      <c r="A3" s="1161" t="s">
        <v>6841</v>
      </c>
      <c r="B3" s="1161"/>
      <c r="C3" s="1161"/>
      <c r="D3" s="1161"/>
      <c r="E3" s="1161"/>
      <c r="F3" s="1161"/>
      <c r="G3" s="1161"/>
      <c r="H3" s="1161"/>
      <c r="I3" s="1161"/>
    </row>
    <row r="4" spans="1:10" ht="30.75" thickBot="1">
      <c r="B4" s="7"/>
      <c r="C4" s="285" t="s">
        <v>1766</v>
      </c>
      <c r="D4" s="284" t="s">
        <v>23</v>
      </c>
      <c r="E4" s="284" t="s">
        <v>47</v>
      </c>
      <c r="F4" s="284" t="s">
        <v>1524</v>
      </c>
      <c r="G4" s="286" t="s">
        <v>1671</v>
      </c>
      <c r="H4" s="921" t="s">
        <v>6767</v>
      </c>
      <c r="I4" s="352" t="s">
        <v>1570</v>
      </c>
    </row>
    <row r="5" spans="1:10" ht="18.75" customHeight="1">
      <c r="B5" s="27" t="s">
        <v>2776</v>
      </c>
      <c r="C5" s="366"/>
      <c r="D5" s="33"/>
      <c r="E5" s="33"/>
      <c r="F5" s="33"/>
      <c r="G5" s="33"/>
      <c r="H5" s="11"/>
      <c r="I5" s="367"/>
    </row>
    <row r="6" spans="1:10" ht="18.75" customHeight="1">
      <c r="B6" s="18" t="s">
        <v>2975</v>
      </c>
      <c r="C6" s="25">
        <f>SUMIF(REVdata!$L:$L,"Business ServicesTaxes",REVdata!$N:$N)</f>
        <v>7853000</v>
      </c>
      <c r="D6" s="23">
        <f>SUMIF(REVdata!$L:$L,"InterpretiveTaxes",REVdata!$N:$N)</f>
        <v>0</v>
      </c>
      <c r="E6" s="23">
        <f>SUMIF(REVdata!$L:$L,"Natural ResourcesTaxes",REVdata!$N:$N)</f>
        <v>0</v>
      </c>
      <c r="F6" s="23">
        <f>SUMIF(REVdata!$L:$L,"Regional ParksTaxes",REVdata!$N:$N)</f>
        <v>0</v>
      </c>
      <c r="G6" s="23">
        <f>SUMIF(REVdata!$L:$L,"CIPTaxes",REVdata!$N:$N)</f>
        <v>0</v>
      </c>
      <c r="H6" s="23">
        <f>SUMIF(REVdata!$L:$L,"ARPATaxes",REVdata!$N:$N)</f>
        <v>0</v>
      </c>
      <c r="I6" s="349">
        <f>SUM(C6:H6)</f>
        <v>7853000</v>
      </c>
      <c r="J6" s="301"/>
    </row>
    <row r="7" spans="1:10" ht="18.75" customHeight="1">
      <c r="B7" s="18" t="s">
        <v>2974</v>
      </c>
      <c r="C7" s="25">
        <f>SUMIF(REVdata!$L:$L,"Business ServicesFee",REVdata!$N:$N)</f>
        <v>1501622</v>
      </c>
      <c r="D7" s="23">
        <f>SUMIF(REVdata!$L:$L,"InterpretiveFee",REVdata!$N:$N)</f>
        <v>306000</v>
      </c>
      <c r="E7" s="23">
        <f>SUMIF(REVdata!$L:$L,"Natural ResourcesFee",REVdata!$N:$N)</f>
        <v>2077096</v>
      </c>
      <c r="F7" s="23">
        <f>SUMIF(REVdata!$L:$L,"Regional ParksFee",REVdata!$N:$N)</f>
        <v>7200000</v>
      </c>
      <c r="G7" s="23">
        <f>SUMIF(REVdata!$L:$L,"CIPFee",REVdata!$N:$N)</f>
        <v>0</v>
      </c>
      <c r="H7" s="23">
        <f>SUMIF(REVdata!$L:$L,"ARPAFee",REVdata!$N:$N)</f>
        <v>0</v>
      </c>
      <c r="I7" s="349">
        <f>SUM(C7:H7)</f>
        <v>11084718</v>
      </c>
      <c r="J7" s="301"/>
    </row>
    <row r="8" spans="1:10" ht="18.75" customHeight="1">
      <c r="B8" s="18" t="s">
        <v>2779</v>
      </c>
      <c r="C8" s="25">
        <f>SUMIF(REVdata!$L:$L,"Business ServicesGrants",REVdata!$N:$N)</f>
        <v>0</v>
      </c>
      <c r="D8" s="23">
        <f>SUMIF(REVdata!$L:$L,"InterpretiveGrants",REVdata!$N:$N)</f>
        <v>90000</v>
      </c>
      <c r="E8" s="23">
        <f>SUMIF(REVdata!$L:$L,"Natural ResourcesGrants",REVdata!$N:$N)</f>
        <v>0</v>
      </c>
      <c r="F8" s="23">
        <f>SUMIF(REVdata!$L:$L,"Regional ParksGrants",REVdata!$N:$N)</f>
        <v>0</v>
      </c>
      <c r="G8" s="23">
        <f>SUMIF(REVdata!$L:$L,"CIPGrants",REVdata!$N:$N)</f>
        <v>6789900</v>
      </c>
      <c r="H8" s="23">
        <f>SUMIF(REVdata!$L:$L,"ARPAGrants",REVdata!$N:$N)</f>
        <v>11300000</v>
      </c>
      <c r="I8" s="349">
        <f>SUM(C8:H8)</f>
        <v>18179900</v>
      </c>
      <c r="J8" s="301"/>
    </row>
    <row r="9" spans="1:10" ht="18.75" customHeight="1">
      <c r="B9" s="18" t="s">
        <v>2134</v>
      </c>
      <c r="C9" s="25">
        <f>SUMIF(REVdata!$L:$L,"Business ServicesOther",REVdata!$N:$N)</f>
        <v>1706690</v>
      </c>
      <c r="D9" s="23">
        <f>SUMIF(REVdata!$L:$L,"InterpretiveOther",REVdata!$N:$N)</f>
        <v>45100</v>
      </c>
      <c r="E9" s="23">
        <f>SUMIF(REVdata!$L:$L,"Natural ResourcesOther",REVdata!$N:$N)</f>
        <v>940000</v>
      </c>
      <c r="F9" s="23">
        <f>SUMIF(REVdata!$L:$L,"Regional ParksOther",REVdata!$N:$N)</f>
        <v>0</v>
      </c>
      <c r="G9" s="23">
        <f>SUMIF(REVdata!$L:$L,"CIPOther",REVdata!$N:$N)</f>
        <v>2600202</v>
      </c>
      <c r="H9" s="23">
        <f>SUMIF(REVdata!$L:$L,"ARPAOther",REVdata!$N:$N)</f>
        <v>0</v>
      </c>
      <c r="I9" s="349">
        <f>SUM(C9:H9)</f>
        <v>5291992</v>
      </c>
      <c r="J9" s="301"/>
    </row>
    <row r="10" spans="1:10" ht="18.75" customHeight="1">
      <c r="B10" s="19" t="s">
        <v>2780</v>
      </c>
      <c r="C10" s="368">
        <f t="shared" ref="C10:I10" si="0">SUM(C6:C9)</f>
        <v>11061312</v>
      </c>
      <c r="D10" s="119">
        <f t="shared" si="0"/>
        <v>441100</v>
      </c>
      <c r="E10" s="119">
        <f t="shared" si="0"/>
        <v>3017096</v>
      </c>
      <c r="F10" s="119">
        <f t="shared" si="0"/>
        <v>7200000</v>
      </c>
      <c r="G10" s="119">
        <f t="shared" si="0"/>
        <v>9390102</v>
      </c>
      <c r="H10" s="119">
        <f t="shared" ref="H10" si="1">SUM(H6:H9)</f>
        <v>11300000</v>
      </c>
      <c r="I10" s="367">
        <f t="shared" si="0"/>
        <v>42409610</v>
      </c>
      <c r="J10" s="301"/>
    </row>
    <row r="11" spans="1:10" ht="14.25" customHeight="1">
      <c r="B11" s="27"/>
      <c r="C11" s="799"/>
      <c r="D11" s="800"/>
      <c r="E11" s="800"/>
      <c r="F11" s="800"/>
      <c r="G11" s="800"/>
      <c r="H11" s="800"/>
      <c r="I11" s="802"/>
    </row>
    <row r="12" spans="1:10" ht="18.75" customHeight="1">
      <c r="B12" s="27" t="s">
        <v>1669</v>
      </c>
      <c r="C12" s="369"/>
      <c r="D12" s="283"/>
      <c r="E12" s="283"/>
      <c r="F12" s="283"/>
      <c r="G12" s="283"/>
      <c r="H12" s="283"/>
      <c r="I12" s="370"/>
    </row>
    <row r="13" spans="1:10" ht="18.75" customHeight="1">
      <c r="B13" s="18" t="s">
        <v>48</v>
      </c>
      <c r="C13" s="25">
        <f>SUMIF(EXPdata!$L:$L,"Business Services1",EXPdata!$O:$O)</f>
        <v>6281428</v>
      </c>
      <c r="D13" s="23">
        <f>SUMIF(EXPdata!$L:$L,"Interpretive1",EXPdata!$O:$O)</f>
        <v>863822</v>
      </c>
      <c r="E13" s="23">
        <f>SUMIF(EXPdata!$L:$L,"Natural Resources1",EXPdata!$O:$O)</f>
        <v>2003610</v>
      </c>
      <c r="F13" s="23">
        <f>SUMIF(EXPdata!$L:$L,"Regional Parks1",EXPdata!$O:$O)</f>
        <v>2758517</v>
      </c>
      <c r="G13" s="23">
        <f>SUMIF(EXPdata!$L:$L,"CIP1",EXPdata!$O:$O)</f>
        <v>0</v>
      </c>
      <c r="H13" s="23">
        <f>SUMIF(EXPdata!$L:$L,"ARPA1",EXPdata!$O:$O)</f>
        <v>0</v>
      </c>
      <c r="I13" s="349">
        <f>SUM(C13:H13)</f>
        <v>11907377</v>
      </c>
    </row>
    <row r="14" spans="1:10" ht="18.75" customHeight="1">
      <c r="B14" s="18" t="s">
        <v>458</v>
      </c>
      <c r="C14" s="25">
        <f>SUMIF(EXPdata!$L:$L,"Business Services2",EXPdata!$O:$O)</f>
        <v>2776830</v>
      </c>
      <c r="D14" s="23">
        <f>SUMIF(EXPdata!$L:$L,"Interpretive2",EXPdata!$O:$O)</f>
        <v>536080</v>
      </c>
      <c r="E14" s="23">
        <f>SUMIF(EXPdata!$L:$L,"Natural Resources2",EXPdata!$O:$O)</f>
        <v>941710</v>
      </c>
      <c r="F14" s="23">
        <f>SUMIF(EXPdata!$L:$L,"Regional Parks2",EXPdata!$O:$O)</f>
        <v>3449111</v>
      </c>
      <c r="G14" s="23">
        <f>SUMIF(EXPdata!$L:$L,"CIP2",EXPdata!$O:$O)</f>
        <v>100000</v>
      </c>
      <c r="H14" s="23">
        <f>SUMIF(EXPdata!$L:$L,"ARPA2",EXPdata!$O:$O)</f>
        <v>10000000</v>
      </c>
      <c r="I14" s="349">
        <f>SUM(C14:H14)</f>
        <v>17803731</v>
      </c>
    </row>
    <row r="15" spans="1:10" ht="18.75" customHeight="1">
      <c r="B15" s="18" t="s">
        <v>459</v>
      </c>
      <c r="C15" s="25">
        <f>SUMIF(EXPdata!$L:$L,"Business Services3",EXPdata!$O:$O)</f>
        <v>392317</v>
      </c>
      <c r="D15" s="23">
        <f>SUMIF(EXPdata!$L:$L,"Interpretive3",EXPdata!$O:$O)</f>
        <v>3000</v>
      </c>
      <c r="E15" s="23">
        <f>SUMIF(EXPdata!$L:$L,"Natural Resources3",EXPdata!$O:$O)</f>
        <v>44777</v>
      </c>
      <c r="F15" s="23">
        <f>SUMIF(EXPdata!$L:$L,"Regional Parks3",EXPdata!$O:$O)</f>
        <v>280732</v>
      </c>
      <c r="G15" s="23">
        <f>SUMIF(EXPdata!$L:$L,"CIP3",EXPdata!$O:$O)</f>
        <v>2600202</v>
      </c>
      <c r="H15" s="23">
        <f>SUMIF(EXPdata!$L:$L,"ARPA3",EXPdata!$O:$O)</f>
        <v>0</v>
      </c>
      <c r="I15" s="349">
        <f>SUM(C15:H15)</f>
        <v>3321028</v>
      </c>
    </row>
    <row r="16" spans="1:10" ht="18.75" customHeight="1">
      <c r="A16" s="10"/>
      <c r="B16" s="18" t="s">
        <v>460</v>
      </c>
      <c r="C16" s="25">
        <f>SUMIF(EXPdata!$L:$L,"Business Services4",EXPdata!$O:$O)</f>
        <v>100000</v>
      </c>
      <c r="D16" s="23">
        <f>SUMIF(EXPdata!$L:$L,"Interpretive4",EXPdata!$O:$O)</f>
        <v>0</v>
      </c>
      <c r="E16" s="23">
        <f>SUMIF(EXPdata!$L:$L,"Natural Resources4",EXPdata!$O:$O)</f>
        <v>150000</v>
      </c>
      <c r="F16" s="23">
        <f>SUMIF(EXPdata!$L:$L,"Regional Parks4",EXPdata!$O:$O)</f>
        <v>100000</v>
      </c>
      <c r="G16" s="23">
        <f>SUMIF(EXPdata!$L:$L,"CIP4",EXPdata!$O:$O)</f>
        <v>6689900</v>
      </c>
      <c r="H16" s="23">
        <f>SUMIF(EXPdata!$L:$L,"ARPA4",EXPdata!$O:$O)</f>
        <v>0</v>
      </c>
      <c r="I16" s="349">
        <f>SUM(C16:H16)</f>
        <v>7039900</v>
      </c>
    </row>
    <row r="17" spans="1:10" s="10" customFormat="1" ht="18.75" customHeight="1">
      <c r="A17" s="7"/>
      <c r="B17" s="18" t="s">
        <v>455</v>
      </c>
      <c r="C17" s="25">
        <f>SUMIF(EXPdata!$L:$L,"Business Services5",EXPdata!$O:$O)</f>
        <v>400000</v>
      </c>
      <c r="D17" s="23">
        <f>SUMIF(EXPdata!$L:$L,"Interpretive5",EXPdata!$O:$O)</f>
        <v>0</v>
      </c>
      <c r="E17" s="23">
        <f>SUMIF(EXPdata!$L:$L,"Natural Resources5",EXPdata!$O:$O)</f>
        <v>90000</v>
      </c>
      <c r="F17" s="23">
        <f>SUMIF(EXPdata!$L:$L,"Regional Parks5",EXPdata!$O:$O)</f>
        <v>0</v>
      </c>
      <c r="G17" s="23">
        <f>SUMIF(EXPdata!$L:$L,"CIP5",EXPdata!$O:$O)</f>
        <v>0</v>
      </c>
      <c r="H17" s="23">
        <f>SUMIF(EXPdata!$L:$L,"ARPA5",EXPdata!$O:$O)</f>
        <v>0</v>
      </c>
      <c r="I17" s="349">
        <f>SUM(C17:H17)</f>
        <v>490000</v>
      </c>
    </row>
    <row r="18" spans="1:10" ht="18.75" customHeight="1">
      <c r="B18" s="19" t="s">
        <v>1721</v>
      </c>
      <c r="C18" s="368">
        <f t="shared" ref="C18:I18" si="2">SUM(C13:C17)</f>
        <v>9950575</v>
      </c>
      <c r="D18" s="119">
        <f t="shared" si="2"/>
        <v>1402902</v>
      </c>
      <c r="E18" s="119">
        <f t="shared" si="2"/>
        <v>3230097</v>
      </c>
      <c r="F18" s="119">
        <f t="shared" si="2"/>
        <v>6588360</v>
      </c>
      <c r="G18" s="119">
        <f t="shared" si="2"/>
        <v>9390102</v>
      </c>
      <c r="H18" s="119">
        <f t="shared" ref="H18" si="3">SUM(H13:H17)</f>
        <v>10000000</v>
      </c>
      <c r="I18" s="371">
        <f t="shared" si="2"/>
        <v>40562036</v>
      </c>
    </row>
    <row r="19" spans="1:10" ht="18.75" customHeight="1">
      <c r="B19" s="19" t="s">
        <v>457</v>
      </c>
      <c r="C19" s="372">
        <f t="shared" ref="C19:I19" si="4">C10-C18</f>
        <v>1110737</v>
      </c>
      <c r="D19" s="373">
        <f t="shared" si="4"/>
        <v>-961802</v>
      </c>
      <c r="E19" s="373">
        <f t="shared" si="4"/>
        <v>-213001</v>
      </c>
      <c r="F19" s="373">
        <f t="shared" si="4"/>
        <v>611640</v>
      </c>
      <c r="G19" s="373">
        <f t="shared" si="4"/>
        <v>0</v>
      </c>
      <c r="H19" s="373">
        <f t="shared" ref="H19" si="5">H10-H18</f>
        <v>1300000</v>
      </c>
      <c r="I19" s="374">
        <f t="shared" si="4"/>
        <v>1847574</v>
      </c>
    </row>
    <row r="20" spans="1:10" s="66" customFormat="1" ht="12" customHeight="1">
      <c r="B20" s="67"/>
      <c r="C20" s="68"/>
      <c r="D20" s="68"/>
      <c r="E20" s="68"/>
      <c r="F20" s="68"/>
      <c r="G20" s="69"/>
      <c r="H20" s="69"/>
      <c r="I20" s="7"/>
    </row>
    <row r="21" spans="1:10" s="4" customFormat="1" ht="20.25" customHeight="1">
      <c r="A21" s="1161" t="s">
        <v>7001</v>
      </c>
      <c r="B21" s="1161"/>
      <c r="C21" s="1161"/>
      <c r="D21" s="1161"/>
      <c r="E21" s="1161"/>
      <c r="F21" s="1161"/>
      <c r="G21" s="1161"/>
      <c r="H21" s="1161"/>
      <c r="I21" s="1161"/>
    </row>
    <row r="22" spans="1:10" ht="37.5" customHeight="1" thickBot="1">
      <c r="B22" s="7"/>
      <c r="C22" s="285" t="s">
        <v>1766</v>
      </c>
      <c r="D22" s="284" t="s">
        <v>23</v>
      </c>
      <c r="E22" s="284" t="s">
        <v>47</v>
      </c>
      <c r="F22" s="284" t="s">
        <v>1524</v>
      </c>
      <c r="G22" s="286" t="s">
        <v>1671</v>
      </c>
      <c r="H22" s="921" t="s">
        <v>6767</v>
      </c>
      <c r="I22" s="352" t="s">
        <v>1570</v>
      </c>
    </row>
    <row r="23" spans="1:10">
      <c r="B23" s="18" t="s">
        <v>2975</v>
      </c>
      <c r="C23" s="752">
        <f>SUMIF(REVdata!$L:$L,"Business ServicesTaxes",REVdata!$O:$O)</f>
        <v>0</v>
      </c>
      <c r="D23" s="573">
        <f>SUMIF(REVdata!$L:$L,"InterpretiveTaxes",REVdata!$O:$O)</f>
        <v>0</v>
      </c>
      <c r="E23" s="573">
        <f>SUMIF(REVdata!$L:$L,"Natural ResourcesTaxes",REVdata!$O:$O)</f>
        <v>0</v>
      </c>
      <c r="F23" s="573">
        <f>SUMIF(REVdata!$L:$L,"Regional ParksTaxes",REVdata!$O:$O)</f>
        <v>0</v>
      </c>
      <c r="G23" s="573">
        <f>SUMIF(REVdata!$L:$L,"CIPTaxes",REVdata!$O:$O)</f>
        <v>0</v>
      </c>
      <c r="H23" s="573">
        <f>SUMIF(REVdata!$L:$L,"ARPATaxes",REVdata!$O:$O)</f>
        <v>0</v>
      </c>
      <c r="I23" s="349">
        <f t="shared" ref="I23:I26" si="6">SUM(C23:H23)</f>
        <v>0</v>
      </c>
      <c r="J23" s="301"/>
    </row>
    <row r="24" spans="1:10">
      <c r="B24" s="18" t="s">
        <v>2974</v>
      </c>
      <c r="C24" s="25">
        <f>SUMIF(REVdata!$L:$L,"Business ServicesFee",REVdata!$O:$O)</f>
        <v>252000</v>
      </c>
      <c r="D24" s="23">
        <f>SUMIF(REVdata!$L:$L,"InterpretiveFee",REVdata!$O:$O)</f>
        <v>15000</v>
      </c>
      <c r="E24" s="23">
        <f>SUMIF(REVdata!$L:$L,"Natural ResourcesFee",REVdata!$O:$O)</f>
        <v>187000</v>
      </c>
      <c r="F24" s="23">
        <f>SUMIF(REVdata!$L:$L,"Regional ParksFee",REVdata!$O:$O)</f>
        <v>93000</v>
      </c>
      <c r="G24" s="23">
        <f>SUMIF(REVdata!$L:$L,"CIPFee",REVdata!$O:$O)</f>
        <v>0</v>
      </c>
      <c r="H24" s="23">
        <f>SUMIF(REVdata!$L:$L,"ARPAFee",REVdata!$O:$O)</f>
        <v>0</v>
      </c>
      <c r="I24" s="349">
        <f t="shared" si="6"/>
        <v>547000</v>
      </c>
      <c r="J24" s="301"/>
    </row>
    <row r="25" spans="1:10">
      <c r="B25" s="18" t="s">
        <v>2779</v>
      </c>
      <c r="C25" s="25">
        <f>SUMIF(REVdata!$L:$L,"Business ServicesGrants",REVdata!$O:$O)</f>
        <v>0</v>
      </c>
      <c r="D25" s="23">
        <f>SUMIF(REVdata!$L:$L,"InterpretiveGrants",REVdata!$O:$O)</f>
        <v>0</v>
      </c>
      <c r="E25" s="23">
        <f>SUMIF(REVdata!$L:$L,"Natural ResourcesGrants",REVdata!$O:$O)</f>
        <v>0</v>
      </c>
      <c r="F25" s="23">
        <f>SUMIF(REVdata!$L:$L,"Regional ParksGrants",REVdata!$O:$O)</f>
        <v>0</v>
      </c>
      <c r="G25" s="23">
        <f>SUMIF(REVdata!$L:$L,"CIPGrants",REVdata!$O:$O)</f>
        <v>0</v>
      </c>
      <c r="H25" s="23">
        <f>SUMIF(REVdata!$L:$L,"ARPAGrants",REVdata!$O:$O)</f>
        <v>7500000</v>
      </c>
      <c r="I25" s="349">
        <f t="shared" si="6"/>
        <v>7500000</v>
      </c>
      <c r="J25" s="301"/>
    </row>
    <row r="26" spans="1:10">
      <c r="B26" s="18" t="s">
        <v>2134</v>
      </c>
      <c r="C26" s="25">
        <f>SUMIF(REVdata!$L:$L,"Business ServicesOther",REVdata!$O:$O)</f>
        <v>0</v>
      </c>
      <c r="D26" s="23">
        <f>SUMIF(REVdata!$L:$L,"InterpretiveOther",REVdata!$O:$O)</f>
        <v>0</v>
      </c>
      <c r="E26" s="23">
        <f>SUMIF(REVdata!$L:$L,"Natural ResourcesOther",REVdata!$O:$O)</f>
        <v>0</v>
      </c>
      <c r="F26" s="23">
        <f>SUMIF(REVdata!$L:$L,"Regional ParksOther",REVdata!$O:$O)</f>
        <v>0</v>
      </c>
      <c r="G26" s="23">
        <f>SUMIF(REVdata!$L:$L,"CIPOther",REVdata!$O:$O)</f>
        <v>1000000</v>
      </c>
      <c r="H26" s="23">
        <f>SUMIF(REVdata!$L:$L,"ARPAOther",REVdata!$O:$O)</f>
        <v>0</v>
      </c>
      <c r="I26" s="349">
        <f t="shared" si="6"/>
        <v>1000000</v>
      </c>
      <c r="J26" s="301"/>
    </row>
    <row r="27" spans="1:10">
      <c r="B27" s="19" t="s">
        <v>2780</v>
      </c>
      <c r="C27" s="583">
        <f t="shared" ref="C27:I27" si="7">SUM(C23:C26)</f>
        <v>252000</v>
      </c>
      <c r="D27" s="584">
        <f t="shared" si="7"/>
        <v>15000</v>
      </c>
      <c r="E27" s="584">
        <f t="shared" si="7"/>
        <v>187000</v>
      </c>
      <c r="F27" s="584">
        <f t="shared" si="7"/>
        <v>93000</v>
      </c>
      <c r="G27" s="584">
        <f t="shared" si="7"/>
        <v>1000000</v>
      </c>
      <c r="H27" s="584">
        <f t="shared" ref="H27" si="8">SUM(H23:H26)</f>
        <v>7500000</v>
      </c>
      <c r="I27" s="798">
        <f t="shared" si="7"/>
        <v>9047000</v>
      </c>
      <c r="J27" s="301"/>
    </row>
    <row r="28" spans="1:10" ht="10.5" customHeight="1">
      <c r="B28" s="27"/>
      <c r="C28" s="799"/>
      <c r="D28" s="800"/>
      <c r="E28" s="800"/>
      <c r="F28" s="800"/>
      <c r="G28" s="800"/>
      <c r="H28" s="800"/>
      <c r="I28" s="801"/>
    </row>
    <row r="29" spans="1:10">
      <c r="B29" s="18" t="s">
        <v>48</v>
      </c>
      <c r="C29" s="25">
        <f>SUMIF(EXPdata!$L:$L,"Business Services1",EXPdata!$P:$P)</f>
        <v>0</v>
      </c>
      <c r="D29" s="23">
        <f>SUMIF(EXPdata!$L:$L,"Interpretive1",EXPdata!$P:$P)</f>
        <v>0</v>
      </c>
      <c r="E29" s="23">
        <f>SUMIF(EXPdata!$L:$L,"Natural Resources1",EXPdata!$P:$P)</f>
        <v>0</v>
      </c>
      <c r="F29" s="23">
        <f>SUMIF(EXPdata!$L:$L,"Regional Parks1",EXPdata!$P:$P)</f>
        <v>0</v>
      </c>
      <c r="G29" s="23">
        <f>SUMIF(EXPdata!$L:$L,"CIP1",EXPdata!$P:$P)</f>
        <v>0</v>
      </c>
      <c r="H29" s="23">
        <f>SUMIF(EXPdata!$L:$L,"ARPA1",EXPdata!$P:$P)</f>
        <v>0</v>
      </c>
      <c r="I29" s="349">
        <f t="shared" ref="I29:I33" si="9">SUM(C29:H29)</f>
        <v>0</v>
      </c>
    </row>
    <row r="30" spans="1:10">
      <c r="B30" s="18" t="s">
        <v>458</v>
      </c>
      <c r="C30" s="25">
        <f>SUMIF(EXPdata!$L:$L,"Business Services2",EXPdata!$P:$P)</f>
        <v>386249</v>
      </c>
      <c r="D30" s="23">
        <f>SUMIF(EXPdata!$L:$L,"Interpretive2",EXPdata!$P:$P)</f>
        <v>27000</v>
      </c>
      <c r="E30" s="23">
        <f>SUMIF(EXPdata!$L:$L,"Natural Resources2",EXPdata!$P:$P)</f>
        <v>218649</v>
      </c>
      <c r="F30" s="23">
        <f>SUMIF(EXPdata!$L:$L,"Regional Parks2",EXPdata!$P:$P)</f>
        <v>449479</v>
      </c>
      <c r="G30" s="23">
        <f>SUMIF(EXPdata!$L:$L,"CIP2",EXPdata!$P:$P)</f>
        <v>50845</v>
      </c>
      <c r="H30" s="23">
        <f>SUMIF(EXPdata!$L:$L,"ARPA2",EXPdata!$P:$P)</f>
        <v>-9000000</v>
      </c>
      <c r="I30" s="349">
        <f t="shared" si="9"/>
        <v>-7867778</v>
      </c>
    </row>
    <row r="31" spans="1:10">
      <c r="B31" s="18" t="s">
        <v>459</v>
      </c>
      <c r="C31" s="25">
        <f>SUMIF(EXPdata!$L:$L,"Business Services3",EXPdata!$P:$P)</f>
        <v>0</v>
      </c>
      <c r="D31" s="23">
        <f>SUMIF(EXPdata!$L:$L,"Interpretive3",EXPdata!$P:$P)</f>
        <v>0</v>
      </c>
      <c r="E31" s="23">
        <f>SUMIF(EXPdata!$L:$L,"Natural Resources3",EXPdata!$P:$P)</f>
        <v>0</v>
      </c>
      <c r="F31" s="23">
        <f>SUMIF(EXPdata!$L:$L,"Regional Parks3",EXPdata!$P:$P)</f>
        <v>0</v>
      </c>
      <c r="G31" s="23">
        <f>SUMIF(EXPdata!$L:$L,"CIP3",EXPdata!$P:$P)</f>
        <v>2178</v>
      </c>
      <c r="H31" s="23">
        <f>SUMIF(EXPdata!$L:$L,"ARPA3",EXPdata!$P:$P)</f>
        <v>4900000</v>
      </c>
      <c r="I31" s="349">
        <f t="shared" si="9"/>
        <v>4902178</v>
      </c>
    </row>
    <row r="32" spans="1:10">
      <c r="A32" s="10"/>
      <c r="B32" s="18" t="s">
        <v>460</v>
      </c>
      <c r="C32" s="25">
        <f>SUMIF(EXPdata!$L:$L,"Business Services4",EXPdata!$P:$P)</f>
        <v>127606</v>
      </c>
      <c r="D32" s="23">
        <f>SUMIF(EXPdata!$L:$L,"Interpretive4",EXPdata!$P:$P)</f>
        <v>0</v>
      </c>
      <c r="E32" s="23">
        <f>SUMIF(EXPdata!$L:$L,"Natural Resources4",EXPdata!$P:$P)</f>
        <v>194691</v>
      </c>
      <c r="F32" s="23">
        <f>SUMIF(EXPdata!$L:$L,"Regional Parks4",EXPdata!$P:$P)</f>
        <v>0</v>
      </c>
      <c r="G32" s="23">
        <f>SUMIF(EXPdata!$L:$L,"CIP4",EXPdata!$P:$P)</f>
        <v>145150</v>
      </c>
      <c r="H32" s="23">
        <f>SUMIF(EXPdata!$L:$L,"ARPA4",EXPdata!$P:$P)</f>
        <v>12900000</v>
      </c>
      <c r="I32" s="349">
        <f t="shared" si="9"/>
        <v>13367447</v>
      </c>
    </row>
    <row r="33" spans="1:10" s="10" customFormat="1">
      <c r="A33" s="7"/>
      <c r="B33" s="18" t="s">
        <v>455</v>
      </c>
      <c r="C33" s="25">
        <f>SUMIF(EXPdata!$L:$L,"Business Services5",EXPdata!$P:$P)</f>
        <v>1000000</v>
      </c>
      <c r="D33" s="23">
        <f>SUMIF(EXPdata!$L:$L,"Interpretive5",EXPdata!$P:$P)</f>
        <v>0</v>
      </c>
      <c r="E33" s="23">
        <f>SUMIF(EXPdata!$L:$L,"Natural Resources5",EXPdata!$P:$P)</f>
        <v>0</v>
      </c>
      <c r="F33" s="23">
        <f>SUMIF(EXPdata!$L:$L,"Regional Parks5",EXPdata!$P:$P)</f>
        <v>0</v>
      </c>
      <c r="G33" s="23">
        <f>SUMIF(EXPdata!$L:$L,"CIP5",EXPdata!$P:$P)</f>
        <v>0</v>
      </c>
      <c r="H33" s="23">
        <f>SUMIF(EXPdata!$L:$L,"ARPA5",EXPdata!$P:$P)</f>
        <v>0</v>
      </c>
      <c r="I33" s="349">
        <f t="shared" si="9"/>
        <v>1000000</v>
      </c>
    </row>
    <row r="34" spans="1:10">
      <c r="B34" s="19" t="s">
        <v>1721</v>
      </c>
      <c r="C34" s="368">
        <f t="shared" ref="C34:I34" si="10">SUM(C29:C33)</f>
        <v>1513855</v>
      </c>
      <c r="D34" s="119">
        <f t="shared" si="10"/>
        <v>27000</v>
      </c>
      <c r="E34" s="119">
        <f t="shared" si="10"/>
        <v>413340</v>
      </c>
      <c r="F34" s="119">
        <f t="shared" si="10"/>
        <v>449479</v>
      </c>
      <c r="G34" s="119">
        <f t="shared" si="10"/>
        <v>198173</v>
      </c>
      <c r="H34" s="119">
        <f t="shared" ref="H34" si="11">SUM(H29:H33)</f>
        <v>8800000</v>
      </c>
      <c r="I34" s="371">
        <f t="shared" si="10"/>
        <v>11401847</v>
      </c>
    </row>
    <row r="35" spans="1:10">
      <c r="B35" s="19" t="s">
        <v>457</v>
      </c>
      <c r="C35" s="372">
        <f t="shared" ref="C35:I35" si="12">C27-C34</f>
        <v>-1261855</v>
      </c>
      <c r="D35" s="373">
        <f t="shared" si="12"/>
        <v>-12000</v>
      </c>
      <c r="E35" s="373">
        <f t="shared" si="12"/>
        <v>-226340</v>
      </c>
      <c r="F35" s="373">
        <f t="shared" si="12"/>
        <v>-356479</v>
      </c>
      <c r="G35" s="373">
        <f t="shared" si="12"/>
        <v>801827</v>
      </c>
      <c r="H35" s="373">
        <f t="shared" si="12"/>
        <v>-1300000</v>
      </c>
      <c r="I35" s="374">
        <f t="shared" si="12"/>
        <v>-2354847</v>
      </c>
    </row>
    <row r="36" spans="1:10" s="66" customFormat="1" ht="14.25" customHeight="1">
      <c r="B36" s="67"/>
      <c r="C36" s="68"/>
      <c r="D36" s="68"/>
      <c r="E36" s="68"/>
      <c r="F36" s="68"/>
      <c r="G36" s="69"/>
      <c r="H36" s="69"/>
      <c r="I36" s="7"/>
    </row>
    <row r="37" spans="1:10" s="4" customFormat="1" ht="18.75">
      <c r="A37" s="1161" t="s">
        <v>6881</v>
      </c>
      <c r="B37" s="1161"/>
      <c r="C37" s="1161"/>
      <c r="D37" s="1161"/>
      <c r="E37" s="1161"/>
      <c r="F37" s="1161"/>
      <c r="G37" s="1161"/>
      <c r="H37" s="1161"/>
      <c r="I37" s="1161"/>
    </row>
    <row r="38" spans="1:10" ht="30.75" thickBot="1">
      <c r="B38" s="7"/>
      <c r="C38" s="285" t="s">
        <v>1766</v>
      </c>
      <c r="D38" s="284" t="s">
        <v>23</v>
      </c>
      <c r="E38" s="284" t="s">
        <v>47</v>
      </c>
      <c r="F38" s="284" t="s">
        <v>1524</v>
      </c>
      <c r="G38" s="286" t="s">
        <v>1671</v>
      </c>
      <c r="H38" s="921" t="s">
        <v>6767</v>
      </c>
      <c r="I38" s="352" t="s">
        <v>1570</v>
      </c>
    </row>
    <row r="39" spans="1:10">
      <c r="B39" s="27" t="s">
        <v>2776</v>
      </c>
      <c r="C39" s="366"/>
      <c r="D39" s="33"/>
      <c r="E39" s="33"/>
      <c r="F39" s="33"/>
      <c r="G39" s="33"/>
      <c r="H39" s="33"/>
      <c r="I39" s="367"/>
    </row>
    <row r="40" spans="1:10">
      <c r="B40" s="18" t="s">
        <v>2975</v>
      </c>
      <c r="C40" s="25">
        <f>SUMIF(REVdata!$L:$L,"Business ServicesTaxes",REVdata!$P:$P)</f>
        <v>7853000</v>
      </c>
      <c r="D40" s="23">
        <f>SUMIF(REVdata!$L:$L,"InterpretiveTaxes",REVdata!$P:$P)</f>
        <v>0</v>
      </c>
      <c r="E40" s="23">
        <f>SUMIF(REVdata!$L:$L,"Natural ResourcesTaxes",REVdata!$P:$P)</f>
        <v>0</v>
      </c>
      <c r="F40" s="23">
        <f>SUMIF(REVdata!$L:$L,"Regional ParksTaxes",REVdata!$P:$P)</f>
        <v>0</v>
      </c>
      <c r="G40" s="23">
        <f>SUMIF(REVdata!$L:$L,"CIPTaxes",REVdata!$P:$P)</f>
        <v>0</v>
      </c>
      <c r="H40" s="23">
        <f>SUMIF(REVdata!$L:$L,"ARPATaxes",REVdata!$P:$P)</f>
        <v>0</v>
      </c>
      <c r="I40" s="349">
        <f t="shared" ref="I40:I43" si="13">SUM(C40:H40)</f>
        <v>7853000</v>
      </c>
      <c r="J40" s="301"/>
    </row>
    <row r="41" spans="1:10">
      <c r="B41" s="18" t="s">
        <v>2974</v>
      </c>
      <c r="C41" s="25">
        <f>SUMIF(REVdata!$L:$L,"Business ServicesFee",REVdata!$P:$P)</f>
        <v>1753622</v>
      </c>
      <c r="D41" s="23">
        <f>SUMIF(REVdata!$L:$L,"InterpretiveFee",REVdata!$P:$P)</f>
        <v>321000</v>
      </c>
      <c r="E41" s="23">
        <f>SUMIF(REVdata!$L:$L,"Natural ResourcesFee",REVdata!$P:$P)</f>
        <v>2264096</v>
      </c>
      <c r="F41" s="23">
        <f>SUMIF(REVdata!$L:$L,"Regional ParksFee",REVdata!$P:$P)</f>
        <v>7293000</v>
      </c>
      <c r="G41" s="23">
        <f>SUMIF(REVdata!$L:$L,"CIPFee",REVdata!$P:$P)</f>
        <v>0</v>
      </c>
      <c r="H41" s="23">
        <f>SUMIF(REVdata!$L:$L,"ARPAFee",REVdata!$P:$P)</f>
        <v>0</v>
      </c>
      <c r="I41" s="349">
        <f t="shared" si="13"/>
        <v>11631718</v>
      </c>
      <c r="J41" s="301"/>
    </row>
    <row r="42" spans="1:10">
      <c r="B42" s="18" t="s">
        <v>2779</v>
      </c>
      <c r="C42" s="25">
        <f>SUMIF(REVdata!$L:$L,"Business ServicesGrants",REVdata!$P:$P)</f>
        <v>0</v>
      </c>
      <c r="D42" s="23">
        <f>SUMIF(REVdata!$L:$L,"InterpretiveGrants",REVdata!$P:$P)</f>
        <v>90000</v>
      </c>
      <c r="E42" s="23">
        <f>SUMIF(REVdata!$L:$L,"Natural ResourcesGrants",REVdata!$P:$P)</f>
        <v>0</v>
      </c>
      <c r="F42" s="23">
        <f>SUMIF(REVdata!$L:$L,"Regional ParksGrants",REVdata!$P:$P)</f>
        <v>0</v>
      </c>
      <c r="G42" s="23">
        <f>SUMIF(REVdata!$L:$L,"CIPGrants",REVdata!$P:$P)</f>
        <v>6789900</v>
      </c>
      <c r="H42" s="23">
        <f>SUMIF(REVdata!$L:$L,"ARPAGrants",REVdata!$P:$P)</f>
        <v>18800000</v>
      </c>
      <c r="I42" s="349">
        <f t="shared" si="13"/>
        <v>25679900</v>
      </c>
      <c r="J42" s="301"/>
    </row>
    <row r="43" spans="1:10">
      <c r="B43" s="18" t="s">
        <v>2134</v>
      </c>
      <c r="C43" s="25">
        <f>SUMIF(REVdata!$L:$L,"Business ServicesOther",REVdata!$P:$P)</f>
        <v>1706690</v>
      </c>
      <c r="D43" s="23">
        <f>SUMIF(REVdata!$L:$L,"InterpretiveOther",REVdata!$P:$P)</f>
        <v>45100</v>
      </c>
      <c r="E43" s="23">
        <f>SUMIF(REVdata!$L:$L,"Natural ResourcesOther",REVdata!$P:$P)</f>
        <v>940000</v>
      </c>
      <c r="F43" s="23">
        <f>SUMIF(REVdata!$L:$L,"Regional ParksOther",REVdata!$P:$P)</f>
        <v>0</v>
      </c>
      <c r="G43" s="23">
        <f>SUMIF(REVdata!$L:$L,"CIPOther",REVdata!$P:$P)</f>
        <v>3600202</v>
      </c>
      <c r="H43" s="23">
        <f>SUMIF(REVdata!$L:$L,"ARPAOther",REVdata!$P:$P)</f>
        <v>0</v>
      </c>
      <c r="I43" s="349">
        <f t="shared" si="13"/>
        <v>6291992</v>
      </c>
      <c r="J43" s="301"/>
    </row>
    <row r="44" spans="1:10">
      <c r="B44" s="19" t="s">
        <v>2780</v>
      </c>
      <c r="C44" s="368">
        <f t="shared" ref="C44:I44" si="14">SUM(C40:C43)</f>
        <v>11313312</v>
      </c>
      <c r="D44" s="119">
        <f t="shared" si="14"/>
        <v>456100</v>
      </c>
      <c r="E44" s="119">
        <f t="shared" si="14"/>
        <v>3204096</v>
      </c>
      <c r="F44" s="119">
        <f t="shared" si="14"/>
        <v>7293000</v>
      </c>
      <c r="G44" s="119">
        <f t="shared" si="14"/>
        <v>10390102</v>
      </c>
      <c r="H44" s="119">
        <f t="shared" ref="H44" si="15">SUM(H40:H43)</f>
        <v>18800000</v>
      </c>
      <c r="I44" s="367">
        <f t="shared" si="14"/>
        <v>51456610</v>
      </c>
      <c r="J44" s="301"/>
    </row>
    <row r="45" spans="1:10" ht="14.25" customHeight="1">
      <c r="B45" s="27"/>
      <c r="C45" s="799"/>
      <c r="D45" s="800"/>
      <c r="E45" s="800"/>
      <c r="F45" s="800"/>
      <c r="G45" s="800"/>
      <c r="H45" s="800"/>
      <c r="I45" s="802"/>
    </row>
    <row r="46" spans="1:10">
      <c r="B46" s="27" t="s">
        <v>1669</v>
      </c>
      <c r="C46" s="369"/>
      <c r="D46" s="283"/>
      <c r="E46" s="283"/>
      <c r="F46" s="283"/>
      <c r="G46" s="283"/>
      <c r="H46" s="283"/>
      <c r="I46" s="370"/>
    </row>
    <row r="47" spans="1:10">
      <c r="B47" s="18" t="s">
        <v>48</v>
      </c>
      <c r="C47" s="25">
        <f>SUMIF(EXPdata!$L:$L,"Business Services1",EXPdata!$Q:$Q)</f>
        <v>6281428</v>
      </c>
      <c r="D47" s="23">
        <f>SUMIF(EXPdata!$L:$L,"Interpretive1",EXPdata!$Q:$Q)</f>
        <v>863822</v>
      </c>
      <c r="E47" s="23">
        <f>SUMIF(EXPdata!$L:$L,"Natural Resources1",EXPdata!$Q:$Q)</f>
        <v>2003610</v>
      </c>
      <c r="F47" s="23">
        <f>SUMIF(EXPdata!$L:$L,"Regional Parks1",EXPdata!$Q:$Q)</f>
        <v>2758517</v>
      </c>
      <c r="G47" s="23">
        <f>SUMIF(EXPdata!$L:$L,"CIP1",EXPdata!$Q:$Q)</f>
        <v>0</v>
      </c>
      <c r="H47" s="23">
        <f>SUMIF(EXPdata!$L:$L,"ARPA1",EXPdata!$Q:$Q)</f>
        <v>0</v>
      </c>
      <c r="I47" s="349">
        <f t="shared" ref="I47:I51" si="16">SUM(C47:H47)</f>
        <v>11907377</v>
      </c>
    </row>
    <row r="48" spans="1:10">
      <c r="B48" s="18" t="s">
        <v>458</v>
      </c>
      <c r="C48" s="25">
        <f>SUMIF(EXPdata!$L:$L,"Business Services2",EXPdata!$Q:$Q)</f>
        <v>3163079</v>
      </c>
      <c r="D48" s="23">
        <f>SUMIF(EXPdata!$L:$L,"Interpretive2",EXPdata!$Q:$Q)</f>
        <v>563080</v>
      </c>
      <c r="E48" s="23">
        <f>SUMIF(EXPdata!$L:$L,"Natural Resources2",EXPdata!$Q:$Q)</f>
        <v>1160359</v>
      </c>
      <c r="F48" s="23">
        <f>SUMIF(EXPdata!$L:$L,"Regional Parks2",EXPdata!$Q:$Q)</f>
        <v>3898590</v>
      </c>
      <c r="G48" s="23">
        <f>SUMIF(EXPdata!$L:$L,"CIP2",EXPdata!$Q:$Q)</f>
        <v>150845</v>
      </c>
      <c r="H48" s="23">
        <f>SUMIF(EXPdata!$L:$L,"ARPA2",EXPdata!$Q:$Q)</f>
        <v>1000000</v>
      </c>
      <c r="I48" s="349">
        <f t="shared" si="16"/>
        <v>9935953</v>
      </c>
    </row>
    <row r="49" spans="1:9">
      <c r="B49" s="18" t="s">
        <v>459</v>
      </c>
      <c r="C49" s="25">
        <f>SUMIF(EXPdata!$L:$L,"Business Services3",EXPdata!$Q:$Q)</f>
        <v>392317</v>
      </c>
      <c r="D49" s="23">
        <f>SUMIF(EXPdata!$L:$L,"Interpretive3",EXPdata!$Q:$Q)</f>
        <v>3000</v>
      </c>
      <c r="E49" s="23">
        <f>SUMIF(EXPdata!$L:$L,"Natural Resources3",EXPdata!$Q:$Q)</f>
        <v>44777</v>
      </c>
      <c r="F49" s="23">
        <f>SUMIF(EXPdata!$L:$L,"Regional Parks3",EXPdata!$Q:$Q)</f>
        <v>280732</v>
      </c>
      <c r="G49" s="23">
        <f>SUMIF(EXPdata!$L:$L,"CIP3",EXPdata!$Q:$Q)</f>
        <v>2602380</v>
      </c>
      <c r="H49" s="23">
        <f>SUMIF(EXPdata!$L:$L,"ARPA3",EXPdata!$Q:$Q)</f>
        <v>4900000</v>
      </c>
      <c r="I49" s="349">
        <f t="shared" si="16"/>
        <v>8223206</v>
      </c>
    </row>
    <row r="50" spans="1:9">
      <c r="A50" s="10"/>
      <c r="B50" s="18" t="s">
        <v>460</v>
      </c>
      <c r="C50" s="25">
        <f>SUMIF(EXPdata!$L:$L,"Business Services4",EXPdata!$Q:$Q)</f>
        <v>227606</v>
      </c>
      <c r="D50" s="23">
        <f>SUMIF(EXPdata!$L:$L,"Interpretive4",EXPdata!$Q:$Q)</f>
        <v>0</v>
      </c>
      <c r="E50" s="23">
        <f>SUMIF(EXPdata!$L:$L,"Natural Resources4",EXPdata!$Q:$Q)</f>
        <v>344691</v>
      </c>
      <c r="F50" s="23">
        <f>SUMIF(EXPdata!$L:$L,"Regional Parks4",EXPdata!$Q:$Q)</f>
        <v>100000</v>
      </c>
      <c r="G50" s="23">
        <f>SUMIF(EXPdata!$L:$L,"CIP4",EXPdata!$Q:$Q)</f>
        <v>6835050</v>
      </c>
      <c r="H50" s="23">
        <f>SUMIF(EXPdata!$L:$L,"ARPA4",EXPdata!$Q:$Q)</f>
        <v>12900000</v>
      </c>
      <c r="I50" s="349">
        <f t="shared" si="16"/>
        <v>20407347</v>
      </c>
    </row>
    <row r="51" spans="1:9" s="10" customFormat="1">
      <c r="A51" s="7"/>
      <c r="B51" s="18" t="s">
        <v>455</v>
      </c>
      <c r="C51" s="25">
        <f>SUMIF(EXPdata!$L:$L,"Business Services5",EXPdata!$Q:$Q)</f>
        <v>1400000</v>
      </c>
      <c r="D51" s="23">
        <f>SUMIF(EXPdata!$L:$L,"Interpretive5",EXPdata!$Q:$Q)</f>
        <v>0</v>
      </c>
      <c r="E51" s="23">
        <f>SUMIF(EXPdata!$L:$L,"Natural Resources5",EXPdata!$Q:$Q)</f>
        <v>90000</v>
      </c>
      <c r="F51" s="23">
        <f>SUMIF(EXPdata!$L:$L,"Regional Parks5",EXPdata!$Q:$Q)</f>
        <v>0</v>
      </c>
      <c r="G51" s="23">
        <f>SUMIF(EXPdata!$L:$L,"CIP5",EXPdata!$Q:$Q)</f>
        <v>0</v>
      </c>
      <c r="H51" s="23">
        <f>SUMIF(EXPdata!$L:$L,"ARPA5",EXPdata!$Q:$Q)</f>
        <v>0</v>
      </c>
      <c r="I51" s="349">
        <f t="shared" si="16"/>
        <v>1490000</v>
      </c>
    </row>
    <row r="52" spans="1:9" ht="22.5" customHeight="1">
      <c r="B52" s="19" t="s">
        <v>1721</v>
      </c>
      <c r="C52" s="368">
        <f t="shared" ref="C52:I52" si="17">SUM(C47:C51)</f>
        <v>11464430</v>
      </c>
      <c r="D52" s="119">
        <f t="shared" si="17"/>
        <v>1429902</v>
      </c>
      <c r="E52" s="119">
        <f t="shared" si="17"/>
        <v>3643437</v>
      </c>
      <c r="F52" s="119">
        <f t="shared" si="17"/>
        <v>7037839</v>
      </c>
      <c r="G52" s="119">
        <f t="shared" si="17"/>
        <v>9588275</v>
      </c>
      <c r="H52" s="119">
        <f t="shared" ref="H52" si="18">SUM(H47:H51)</f>
        <v>18800000</v>
      </c>
      <c r="I52" s="371">
        <f t="shared" si="17"/>
        <v>51963883</v>
      </c>
    </row>
    <row r="53" spans="1:9">
      <c r="B53" s="19" t="s">
        <v>457</v>
      </c>
      <c r="C53" s="372">
        <f t="shared" ref="C53:I53" si="19">C44-C52</f>
        <v>-151118</v>
      </c>
      <c r="D53" s="373">
        <f t="shared" si="19"/>
        <v>-973802</v>
      </c>
      <c r="E53" s="373">
        <f t="shared" si="19"/>
        <v>-439341</v>
      </c>
      <c r="F53" s="373">
        <f t="shared" si="19"/>
        <v>255161</v>
      </c>
      <c r="G53" s="373">
        <f t="shared" si="19"/>
        <v>801827</v>
      </c>
      <c r="H53" s="373">
        <f t="shared" ref="H53" si="20">H44-H52</f>
        <v>0</v>
      </c>
      <c r="I53" s="374">
        <f t="shared" si="19"/>
        <v>-507273</v>
      </c>
    </row>
    <row r="54" spans="1:9" s="66" customFormat="1" ht="14.25" customHeight="1">
      <c r="B54" s="67"/>
      <c r="C54" s="68"/>
      <c r="D54" s="68"/>
      <c r="E54" s="68"/>
      <c r="F54" s="68"/>
      <c r="G54" s="69"/>
      <c r="H54" s="69"/>
      <c r="I54" s="7"/>
    </row>
    <row r="55" spans="1:9" ht="14.25" customHeight="1"/>
  </sheetData>
  <mergeCells count="4">
    <mergeCell ref="A1:I1"/>
    <mergeCell ref="A21:I21"/>
    <mergeCell ref="A3:I3"/>
    <mergeCell ref="A37:I37"/>
  </mergeCells>
  <conditionalFormatting sqref="C35:I35">
    <cfRule type="cellIs" dxfId="1207" priority="9" operator="greaterThan">
      <formula>0</formula>
    </cfRule>
    <cfRule type="cellIs" dxfId="1206" priority="10" operator="lessThan">
      <formula>0</formula>
    </cfRule>
  </conditionalFormatting>
  <conditionalFormatting sqref="C19:I19">
    <cfRule type="cellIs" dxfId="1205" priority="3" operator="greaterThan">
      <formula>0</formula>
    </cfRule>
    <cfRule type="cellIs" dxfId="1204" priority="4" operator="lessThan">
      <formula>0</formula>
    </cfRule>
  </conditionalFormatting>
  <conditionalFormatting sqref="C53:I53">
    <cfRule type="cellIs" dxfId="1203" priority="1" operator="greaterThan">
      <formula>0</formula>
    </cfRule>
    <cfRule type="cellIs" dxfId="1202" priority="2" operator="lessThan">
      <formula>0</formula>
    </cfRule>
  </conditionalFormatting>
  <printOptions horizontalCentered="1"/>
  <pageMargins left="0.25" right="0.25" top="1" bottom="0.25" header="0.15" footer="0.3"/>
  <pageSetup scale="75" fitToHeight="0" orientation="portrait" r:id="rId1"/>
  <headerFooter>
    <oddHeader>&amp;L&amp;G&amp;R&amp;"-,Italic"&amp;14Fiscal Year 2023-24 Budget</oddHeader>
    <oddFooter>&amp;L&amp;"-,Italic"&amp;8&amp;K000000&amp;Z&amp;F&amp;R&amp;8&amp;K000000&amp;D &amp;T</oddFooter>
  </headerFooter>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AAE604-A918-4090-97F9-50A53E919138}">
  <sheetPr>
    <tabColor theme="4"/>
  </sheetPr>
  <dimension ref="A1:X53"/>
  <sheetViews>
    <sheetView topLeftCell="C18" workbookViewId="0">
      <selection activeCell="J26" sqref="J26"/>
    </sheetView>
  </sheetViews>
  <sheetFormatPr defaultRowHeight="15"/>
  <cols>
    <col min="1" max="1" width="11.7109375" style="7" customWidth="1"/>
    <col min="2" max="2" width="12" style="8" customWidth="1"/>
    <col min="3" max="3" width="13" style="8" customWidth="1"/>
    <col min="4" max="4" width="11.85546875" style="8" customWidth="1"/>
    <col min="5" max="5" width="12.85546875" style="8" customWidth="1"/>
    <col min="6" max="6" width="13.42578125" style="8" customWidth="1"/>
    <col min="7" max="7" width="12.85546875" style="8" customWidth="1"/>
    <col min="8" max="8" width="12.5703125" style="8" customWidth="1"/>
    <col min="9" max="9" width="12.28515625" style="29" customWidth="1"/>
    <col min="10" max="10" width="11.5703125" style="7" bestFit="1" customWidth="1"/>
    <col min="11" max="11" width="14.28515625" style="7" bestFit="1" customWidth="1"/>
    <col min="12" max="16384" width="9.140625" style="7"/>
  </cols>
  <sheetData>
    <row r="1" spans="1:13" s="4" customFormat="1" ht="23.25" customHeight="1">
      <c r="A1" s="551"/>
      <c r="C1" s="592"/>
      <c r="D1" s="592"/>
      <c r="E1" s="592"/>
      <c r="F1" s="592"/>
      <c r="G1" s="592"/>
      <c r="I1" s="71"/>
    </row>
    <row r="2" spans="1:13" s="4" customFormat="1" ht="20.25">
      <c r="A2" s="1163" t="s">
        <v>6540</v>
      </c>
      <c r="B2" s="1163"/>
      <c r="C2" s="1163"/>
      <c r="D2" s="1163"/>
      <c r="E2" s="1163"/>
      <c r="F2" s="1163"/>
      <c r="G2" s="1163"/>
      <c r="H2" s="1163"/>
      <c r="I2" s="1163"/>
    </row>
    <row r="3" spans="1:13" s="4" customFormat="1" ht="9" customHeight="1">
      <c r="A3" s="593"/>
      <c r="B3" s="593"/>
      <c r="C3" s="593"/>
      <c r="D3" s="593"/>
      <c r="E3" s="593"/>
      <c r="F3" s="593"/>
      <c r="G3" s="593"/>
      <c r="H3" s="593"/>
      <c r="I3" s="593"/>
    </row>
    <row r="4" spans="1:13" s="4" customFormat="1" ht="18.75">
      <c r="A4" s="1164" t="s">
        <v>7172</v>
      </c>
      <c r="B4" s="1165"/>
      <c r="C4" s="1165"/>
      <c r="D4" s="1165"/>
      <c r="E4" s="1165"/>
      <c r="F4" s="1165"/>
      <c r="G4" s="1165"/>
      <c r="H4" s="1165"/>
      <c r="I4" s="1165"/>
    </row>
    <row r="5" spans="1:13" s="4" customFormat="1" ht="45.75" customHeight="1" thickBot="1">
      <c r="A5" s="7"/>
      <c r="B5" s="42"/>
      <c r="C5" s="581" t="s">
        <v>1766</v>
      </c>
      <c r="D5" s="582" t="s">
        <v>23</v>
      </c>
      <c r="E5" s="582" t="s">
        <v>47</v>
      </c>
      <c r="F5" s="582" t="s">
        <v>1524</v>
      </c>
      <c r="G5" s="594" t="s">
        <v>1681</v>
      </c>
      <c r="H5" s="582" t="s">
        <v>1671</v>
      </c>
      <c r="I5" s="595" t="s">
        <v>1570</v>
      </c>
      <c r="J5" s="596"/>
      <c r="K5" s="596"/>
      <c r="L5" s="596"/>
      <c r="M5" s="596"/>
    </row>
    <row r="6" spans="1:13" s="4" customFormat="1" ht="16.5" customHeight="1">
      <c r="A6" s="7"/>
      <c r="B6" s="27" t="s">
        <v>6533</v>
      </c>
      <c r="C6" s="790"/>
      <c r="D6" s="45"/>
      <c r="E6" s="45"/>
      <c r="F6" s="45"/>
      <c r="G6" s="732"/>
      <c r="H6" s="45"/>
      <c r="I6" s="735"/>
      <c r="J6" s="596"/>
      <c r="K6" s="596"/>
      <c r="L6" s="596"/>
      <c r="M6" s="596"/>
    </row>
    <row r="7" spans="1:13" s="4" customFormat="1" ht="16.5" customHeight="1">
      <c r="A7" s="7"/>
      <c r="B7" s="18" t="s">
        <v>2975</v>
      </c>
      <c r="C7" s="792">
        <f>SUMIFS(TB_FY23!$F:$F,TB_FY23!$C:$C,$B7,TB_FY23!$A:$A,C$5)</f>
        <v>8615008.3899999987</v>
      </c>
      <c r="D7" s="793">
        <f>SUMIFS(TB_FY23!$F:$F,TB_FY23!$C:$C,$B7,TB_FY23!$A:$A,D$5)</f>
        <v>0</v>
      </c>
      <c r="E7" s="793">
        <f>SUMIFS(TB_FY23!$F:$F,TB_FY23!$C:$C,$B7,TB_FY23!$A:$A,E$5)</f>
        <v>0</v>
      </c>
      <c r="F7" s="793">
        <f>SUMIFS(TB_FY23!$F:$F,TB_FY23!$C:$C,$B7,TB_FY23!$A:$A,F$5)</f>
        <v>0</v>
      </c>
      <c r="G7" s="734">
        <f>SUM(C7:F7)</f>
        <v>8615008.3899999987</v>
      </c>
      <c r="H7" s="791">
        <f>SUMIFS(TB_FY23!$F:$F,TB_FY23!$C:$C,$B7,TB_FY23!$A:$A,H$5)</f>
        <v>0</v>
      </c>
      <c r="I7" s="736">
        <f>G7+H7</f>
        <v>8615008.3899999987</v>
      </c>
      <c r="J7" s="596"/>
      <c r="K7" s="596"/>
      <c r="L7" s="596"/>
      <c r="M7" s="596"/>
    </row>
    <row r="8" spans="1:13" s="4" customFormat="1" ht="16.5" customHeight="1">
      <c r="A8" s="7"/>
      <c r="B8" s="18" t="s">
        <v>2974</v>
      </c>
      <c r="C8" s="792">
        <f>SUMIFS(TB_FY23!$F:$F,TB_FY23!$C:$C,$B8,TB_FY23!$A:$A,C$5)</f>
        <v>807287.82999999984</v>
      </c>
      <c r="D8" s="793">
        <f>SUMIFS(TB_FY23!$F:$F,TB_FY23!$C:$C,$B8,TB_FY23!$A:$A,D$5)</f>
        <v>222746.77</v>
      </c>
      <c r="E8" s="793">
        <f>SUMIFS(TB_FY23!$F:$F,TB_FY23!$C:$C,$B8,TB_FY23!$A:$A,E$5)</f>
        <v>1126691.1199999999</v>
      </c>
      <c r="F8" s="793">
        <f>SUMIFS(TB_FY23!$F:$F,TB_FY23!$C:$C,$B8,TB_FY23!$A:$A,F$5)</f>
        <v>6137971.459999999</v>
      </c>
      <c r="G8" s="734">
        <f t="shared" ref="G8:G10" si="0">SUM(C8:F8)</f>
        <v>8294697.1799999988</v>
      </c>
      <c r="H8" s="791">
        <f>SUMIFS(TB_FY23!$F:$F,TB_FY23!$C:$C,$B8,TB_FY23!$A:$A,H$5)</f>
        <v>2704.08</v>
      </c>
      <c r="I8" s="736">
        <f t="shared" ref="I8:I10" si="1">G8+H8</f>
        <v>8297401.2599999988</v>
      </c>
      <c r="J8" s="596"/>
      <c r="K8" s="596"/>
      <c r="L8" s="596"/>
      <c r="M8" s="596"/>
    </row>
    <row r="9" spans="1:13" s="4" customFormat="1" ht="16.5" customHeight="1">
      <c r="A9" s="7"/>
      <c r="B9" s="18" t="s">
        <v>2779</v>
      </c>
      <c r="C9" s="792">
        <f>SUMIFS(TB_FY23!$F:$F,TB_FY23!$C:$C,$B9,TB_FY23!$A:$A,C$5)</f>
        <v>0</v>
      </c>
      <c r="D9" s="793">
        <f>SUMIFS(TB_FY23!$F:$F,TB_FY23!$C:$C,$B9,TB_FY23!$A:$A,D$5)</f>
        <v>590.25</v>
      </c>
      <c r="E9" s="793">
        <f>SUMIFS(TB_FY23!$F:$F,TB_FY23!$C:$C,$B9,TB_FY23!$A:$A,E$5)</f>
        <v>0</v>
      </c>
      <c r="F9" s="793">
        <f>SUMIFS(TB_FY23!$F:$F,TB_FY23!$C:$C,$B9,TB_FY23!$A:$A,F$5)</f>
        <v>298.5</v>
      </c>
      <c r="G9" s="734">
        <f t="shared" si="0"/>
        <v>888.75</v>
      </c>
      <c r="H9" s="791">
        <f>SUMIFS(TB_FY23!$F:$F,TB_FY23!$C:$C,$B9,TB_FY23!$A:$A,H$5)</f>
        <v>-818840.28</v>
      </c>
      <c r="I9" s="736">
        <f t="shared" si="1"/>
        <v>-817951.53</v>
      </c>
      <c r="J9" s="596"/>
      <c r="K9" s="596"/>
      <c r="L9" s="596"/>
      <c r="M9" s="596"/>
    </row>
    <row r="10" spans="1:13" s="4" customFormat="1" ht="16.5" customHeight="1">
      <c r="A10" s="7"/>
      <c r="B10" s="18" t="s">
        <v>2134</v>
      </c>
      <c r="C10" s="792">
        <f>SUMIFS(TB_FY23!$F:$F,TB_FY23!$C:$C,$B10,TB_FY23!$A:$A,C$5)</f>
        <v>358330.01999999996</v>
      </c>
      <c r="D10" s="794">
        <f>SUMIFS(TB_FY23!$F:$F,TB_FY23!$C:$C,$B10,TB_FY23!$A:$A,D$5)</f>
        <v>11688.22</v>
      </c>
      <c r="E10" s="794">
        <f>SUMIFS(TB_FY23!$F:$F,TB_FY23!$C:$C,$B10,TB_FY23!$A:$A,E$5)</f>
        <v>1090856.58</v>
      </c>
      <c r="F10" s="793">
        <f>SUMIFS(TB_FY23!$F:$F,TB_FY23!$C:$C,$B10,TB_FY23!$A:$A,F$5)</f>
        <v>54016.93</v>
      </c>
      <c r="G10" s="734">
        <f t="shared" si="0"/>
        <v>1514891.75</v>
      </c>
      <c r="H10" s="791">
        <f>SUMIFS(TB_FY23!$F:$F,TB_FY23!$C:$C,$B10,TB_FY23!$A:$A,H$5)</f>
        <v>1061256.78</v>
      </c>
      <c r="I10" s="736">
        <f t="shared" si="1"/>
        <v>2576148.5300000003</v>
      </c>
      <c r="J10" s="596"/>
      <c r="K10" s="596"/>
      <c r="L10" s="596"/>
      <c r="M10" s="596"/>
    </row>
    <row r="11" spans="1:13" s="4" customFormat="1" ht="16.5" customHeight="1">
      <c r="A11" s="7"/>
      <c r="B11" s="52" t="s">
        <v>6541</v>
      </c>
      <c r="C11" s="963">
        <f>SUM(C7:C10)</f>
        <v>9780626.2399999984</v>
      </c>
      <c r="D11" s="964">
        <f t="shared" ref="D11:F11" si="2">SUM(D7:D10)</f>
        <v>235025.24</v>
      </c>
      <c r="E11" s="964">
        <f t="shared" si="2"/>
        <v>2217547.7000000002</v>
      </c>
      <c r="F11" s="964">
        <f t="shared" si="2"/>
        <v>6192286.8899999987</v>
      </c>
      <c r="G11" s="968">
        <f>SUM(G7:G10)</f>
        <v>18425486.069999997</v>
      </c>
      <c r="H11" s="964">
        <f>SUM(H7:H10)</f>
        <v>245120.57999999996</v>
      </c>
      <c r="I11" s="969">
        <f>SUM(I7:I10)</f>
        <v>18670606.649999999</v>
      </c>
      <c r="J11" s="596"/>
      <c r="K11" s="596"/>
      <c r="L11" s="596"/>
      <c r="M11" s="596"/>
    </row>
    <row r="12" spans="1:13" s="4" customFormat="1" ht="16.5" customHeight="1">
      <c r="A12" s="7"/>
      <c r="B12" s="52" t="s">
        <v>1223</v>
      </c>
      <c r="C12" s="209"/>
      <c r="D12" s="210"/>
      <c r="E12" s="210"/>
      <c r="F12" s="210"/>
      <c r="G12" s="597">
        <f>SUM(C12:F12)</f>
        <v>0</v>
      </c>
      <c r="H12" s="210"/>
      <c r="I12" s="598">
        <f>+G12+H12</f>
        <v>0</v>
      </c>
      <c r="J12" s="596"/>
      <c r="K12" s="596"/>
      <c r="L12" s="596"/>
      <c r="M12" s="596"/>
    </row>
    <row r="13" spans="1:13" s="4" customFormat="1" ht="16.5" customHeight="1">
      <c r="A13" s="7"/>
      <c r="B13" s="72" t="s">
        <v>6542</v>
      </c>
      <c r="C13" s="16"/>
      <c r="D13" s="21"/>
      <c r="E13" s="21"/>
      <c r="F13" s="21"/>
      <c r="G13" s="600"/>
      <c r="H13" s="795"/>
      <c r="I13" s="608"/>
      <c r="J13" s="596"/>
      <c r="K13" s="596"/>
      <c r="L13" s="596"/>
      <c r="M13" s="596"/>
    </row>
    <row r="14" spans="1:13" s="4" customFormat="1" ht="16.5" customHeight="1">
      <c r="A14" s="7"/>
      <c r="B14" s="73" t="s">
        <v>48</v>
      </c>
      <c r="C14" s="792">
        <f>SUMIFS(TB_FY23!$F:$F,TB_FY23!$C:$C,1,TB_FY23!$A:$A,C$5)</f>
        <v>4093231.9999999995</v>
      </c>
      <c r="D14" s="793">
        <f>SUMIFS(TB_FY23!$F:$F,TB_FY23!$C:$C,1,TB_FY23!$A:$A,D$5)</f>
        <v>671392.22999999986</v>
      </c>
      <c r="E14" s="793">
        <f>SUMIFS(TB_FY23!$F:$F,TB_FY23!$C:$C,1,TB_FY23!$A:$A,E$5)</f>
        <v>1840323.9899999998</v>
      </c>
      <c r="F14" s="793">
        <f>SUMIFS(TB_FY23!$F:$F,TB_FY23!$C:$C,1,TB_FY23!$A:$A,F$5)</f>
        <v>2227532.5299999998</v>
      </c>
      <c r="G14" s="600">
        <f>SUM(C14:F14)</f>
        <v>8832480.7499999981</v>
      </c>
      <c r="H14" s="793">
        <f>SUMIFS(TB_FY23!$F:$F,TB_FY23!$C:$C,1,TB_FY23!$A:$A,H$5)</f>
        <v>0</v>
      </c>
      <c r="I14" s="609">
        <f t="shared" ref="I14:I18" si="3">+G14+H14</f>
        <v>8832480.7499999981</v>
      </c>
      <c r="J14" s="596"/>
      <c r="K14" s="596"/>
      <c r="L14" s="596"/>
      <c r="M14" s="596"/>
    </row>
    <row r="15" spans="1:13" s="4" customFormat="1" ht="16.5" customHeight="1">
      <c r="A15" s="7"/>
      <c r="B15" s="73" t="s">
        <v>458</v>
      </c>
      <c r="C15" s="792">
        <f>SUMIFS(TB_FY23!$F:$F,TB_FY23!$C:$C,2,TB_FY23!$A:$A,C$5)</f>
        <v>1811983.3999999992</v>
      </c>
      <c r="D15" s="793">
        <f>SUMIFS(TB_FY23!$F:$F,TB_FY23!$C:$C,2,TB_FY23!$A:$A,D$5)</f>
        <v>292395.2699999999</v>
      </c>
      <c r="E15" s="793">
        <f>SUMIFS(TB_FY23!$F:$F,TB_FY23!$C:$C,2,TB_FY23!$A:$A,E$5)</f>
        <v>521468.58000000013</v>
      </c>
      <c r="F15" s="793">
        <f>SUMIFS(TB_FY23!$F:$F,TB_FY23!$C:$C,2,TB_FY23!$A:$A,F$5)</f>
        <v>2159740.3199999998</v>
      </c>
      <c r="G15" s="600">
        <f t="shared" ref="G15:G17" si="4">SUM(C15:F15)</f>
        <v>4785587.5699999984</v>
      </c>
      <c r="H15" s="793">
        <f>SUMIFS(TB_FY23!$F:$F,TB_FY23!$C:$C,2,TB_FY23!$A:$A,H$5)</f>
        <v>2099555.79</v>
      </c>
      <c r="I15" s="609">
        <f t="shared" si="3"/>
        <v>6885143.3599999985</v>
      </c>
      <c r="J15" s="596"/>
      <c r="K15" s="596"/>
      <c r="L15" s="596"/>
      <c r="M15" s="596"/>
    </row>
    <row r="16" spans="1:13" ht="16.5" customHeight="1">
      <c r="B16" s="73" t="s">
        <v>459</v>
      </c>
      <c r="C16" s="792">
        <f>SUMIFS(TB_FY23!$F:$F,TB_FY23!$C:$C,3,TB_FY23!$A:$A,C$5)</f>
        <v>259230.52</v>
      </c>
      <c r="D16" s="793">
        <f>SUMIFS(TB_FY23!$F:$F,TB_FY23!$C:$C,3,TB_FY23!$A:$A,D$5)</f>
        <v>1576.5900000000001</v>
      </c>
      <c r="E16" s="793">
        <f>SUMIFS(TB_FY23!$F:$F,TB_FY23!$C:$C,3,TB_FY23!$A:$A,E$5)</f>
        <v>15964.820000000002</v>
      </c>
      <c r="F16" s="793">
        <f>SUMIFS(TB_FY23!$F:$F,TB_FY23!$C:$C,3,TB_FY23!$A:$A,F$5)</f>
        <v>16892.390000000003</v>
      </c>
      <c r="G16" s="600">
        <f t="shared" si="4"/>
        <v>293664.32</v>
      </c>
      <c r="H16" s="793">
        <f>SUMIFS(TB_FY23!$F:$F,TB_FY23!$C:$C,3,TB_FY23!$A:$A,H$5)</f>
        <v>139119.64000000001</v>
      </c>
      <c r="I16" s="609">
        <f t="shared" si="3"/>
        <v>432783.96</v>
      </c>
      <c r="J16" s="29"/>
      <c r="K16" s="29"/>
      <c r="L16" s="605"/>
      <c r="M16" s="606"/>
    </row>
    <row r="17" spans="1:24">
      <c r="A17" s="10"/>
      <c r="B17" s="73" t="s">
        <v>460</v>
      </c>
      <c r="C17" s="792">
        <f>SUMIFS(TB_FY23!$F:$F,TB_FY23!$C:$C,4,TB_FY23!$A:$A,C$5)</f>
        <v>57495.33</v>
      </c>
      <c r="D17" s="793">
        <f>SUMIFS(TB_FY23!$F:$F,TB_FY23!$C:$C,4,TB_FY23!$A:$A,D$5)</f>
        <v>0</v>
      </c>
      <c r="E17" s="793">
        <f>SUMIFS(TB_FY23!$F:$F,TB_FY23!$C:$C,4,TB_FY23!$A:$A,E$5)</f>
        <v>68427.78</v>
      </c>
      <c r="F17" s="793">
        <f>SUMIFS(TB_FY23!$F:$F,TB_FY23!$C:$C,4,TB_FY23!$A:$A,F$5)</f>
        <v>64104.84</v>
      </c>
      <c r="G17" s="600">
        <f t="shared" si="4"/>
        <v>190027.95</v>
      </c>
      <c r="H17" s="793">
        <f>SUMIFS(TB_FY23!$F:$F,TB_FY23!$C:$C,4,TB_FY23!$A:$A,H$5)</f>
        <v>1537531.5099999998</v>
      </c>
      <c r="I17" s="609">
        <f t="shared" si="3"/>
        <v>1727559.4599999997</v>
      </c>
    </row>
    <row r="18" spans="1:24">
      <c r="B18" s="73" t="s">
        <v>455</v>
      </c>
      <c r="C18" s="792">
        <f>SUMIFS(TB_FY23!$F:$F,TB_FY23!$C:$C,5,TB_FY23!$A:$A,C$5)</f>
        <v>490000</v>
      </c>
      <c r="D18" s="794">
        <f>SUMIFS(TB_FY23!$F:$F,TB_FY23!$C:$C,5,TB_FY23!$A:$A,D$5)</f>
        <v>0</v>
      </c>
      <c r="E18" s="794">
        <f>SUMIFS(TB_FY23!$F:$F,TB_FY23!$C:$C,5,TB_FY23!$A:$A,E$5)</f>
        <v>90000</v>
      </c>
      <c r="F18" s="793">
        <f>SUMIFS(TB_FY23!$F:$F,TB_FY23!$C:$C,5,TB_FY23!$A:$A,F$5)</f>
        <v>0</v>
      </c>
      <c r="G18" s="602">
        <f>SUM(C18:F18)</f>
        <v>580000</v>
      </c>
      <c r="H18" s="793">
        <f>SUMIFS(TB_FY23!$F:$F,TB_FY23!$C:$C,5,TB_FY23!$A:$A,H$5)</f>
        <v>0</v>
      </c>
      <c r="I18" s="610">
        <f t="shared" si="3"/>
        <v>580000</v>
      </c>
    </row>
    <row r="19" spans="1:24" ht="20.25" customHeight="1">
      <c r="B19" s="52" t="s">
        <v>1551</v>
      </c>
      <c r="C19" s="963">
        <f>SUM(C14:C18)</f>
        <v>6711941.2499999981</v>
      </c>
      <c r="D19" s="964">
        <f t="shared" ref="D19:F19" si="5">SUM(D14:D18)</f>
        <v>965364.08999999973</v>
      </c>
      <c r="E19" s="964">
        <f t="shared" si="5"/>
        <v>2536185.1699999995</v>
      </c>
      <c r="F19" s="964">
        <f t="shared" si="5"/>
        <v>4468270.0799999991</v>
      </c>
      <c r="G19" s="965">
        <f>SUM(G14:G18)</f>
        <v>14681760.589999996</v>
      </c>
      <c r="H19" s="966">
        <f>SUM(H14:H18)</f>
        <v>3776206.94</v>
      </c>
      <c r="I19" s="967">
        <f>SUM(I14:I18)</f>
        <v>18457967.529999997</v>
      </c>
    </row>
    <row r="20" spans="1:24">
      <c r="A20" s="48"/>
      <c r="B20" s="75"/>
      <c r="C20" s="50"/>
      <c r="D20" s="49"/>
      <c r="E20" s="49"/>
      <c r="F20" s="49"/>
      <c r="G20" s="603"/>
      <c r="H20" s="604"/>
      <c r="I20" s="231"/>
    </row>
    <row r="21" spans="1:24" ht="15.75" thickBot="1">
      <c r="B21" s="52" t="s">
        <v>457</v>
      </c>
      <c r="C21" s="638">
        <f t="shared" ref="C21:H21" si="6">+C11+C12-C19</f>
        <v>3068684.99</v>
      </c>
      <c r="D21" s="638">
        <f t="shared" si="6"/>
        <v>-730338.84999999974</v>
      </c>
      <c r="E21" s="638">
        <f t="shared" si="6"/>
        <v>-318637.46999999927</v>
      </c>
      <c r="F21" s="638">
        <f t="shared" si="6"/>
        <v>1724016.8099999996</v>
      </c>
      <c r="G21" s="638">
        <f>+G11+G12-G19</f>
        <v>3743725.4800000004</v>
      </c>
      <c r="H21" s="638">
        <f t="shared" si="6"/>
        <v>-3531086.36</v>
      </c>
      <c r="I21" s="638">
        <f>+G21+H21</f>
        <v>212639.12000000058</v>
      </c>
    </row>
    <row r="22" spans="1:24" ht="15.75" thickTop="1">
      <c r="A22" s="830"/>
      <c r="B22" s="52"/>
      <c r="C22" s="15"/>
      <c r="D22" s="15"/>
      <c r="E22" s="15"/>
      <c r="F22" s="15"/>
      <c r="G22" s="15"/>
      <c r="H22" s="15"/>
      <c r="I22" s="607"/>
    </row>
    <row r="23" spans="1:24" ht="18.75">
      <c r="A23" s="1164" t="s">
        <v>7173</v>
      </c>
      <c r="B23" s="1165"/>
      <c r="C23" s="1165"/>
      <c r="D23" s="1165"/>
      <c r="E23" s="1165"/>
      <c r="F23" s="1165"/>
      <c r="G23" s="1165"/>
      <c r="H23" s="1165"/>
      <c r="I23" s="1165"/>
      <c r="J23" s="830"/>
    </row>
    <row r="24" spans="1:24" ht="36.75" thickBot="1">
      <c r="B24" s="42"/>
      <c r="C24" s="582" t="s">
        <v>1766</v>
      </c>
      <c r="D24" s="582" t="s">
        <v>23</v>
      </c>
      <c r="E24" s="582" t="s">
        <v>47</v>
      </c>
      <c r="F24" s="582" t="s">
        <v>1524</v>
      </c>
      <c r="G24" s="946" t="s">
        <v>1681</v>
      </c>
      <c r="H24" s="582" t="s">
        <v>450</v>
      </c>
      <c r="I24" s="954" t="s">
        <v>1570</v>
      </c>
      <c r="J24" s="830"/>
    </row>
    <row r="25" spans="1:24" ht="15.75">
      <c r="B25" s="27" t="s">
        <v>6533</v>
      </c>
      <c r="C25" s="45"/>
      <c r="D25" s="45"/>
      <c r="E25" s="45"/>
      <c r="F25" s="45"/>
      <c r="G25" s="947"/>
      <c r="H25" s="45"/>
      <c r="I25" s="955"/>
    </row>
    <row r="26" spans="1:24">
      <c r="B26" s="18" t="s">
        <v>2975</v>
      </c>
      <c r="C26" s="196">
        <f>ProgramSummary!C26</f>
        <v>9747961.8200000003</v>
      </c>
      <c r="D26" s="196">
        <f>ProgramSummary!D26</f>
        <v>0</v>
      </c>
      <c r="E26" s="196">
        <f>ProgramSummary!E26</f>
        <v>0</v>
      </c>
      <c r="F26" s="196">
        <f>ProgramSummary!F26</f>
        <v>0</v>
      </c>
      <c r="G26" s="948">
        <f>SUM(C26:F26)</f>
        <v>9747961.8200000003</v>
      </c>
      <c r="H26" s="196">
        <f>ProgramSummary!G26</f>
        <v>0</v>
      </c>
      <c r="I26" s="956">
        <f>G26+H26</f>
        <v>9747961.8200000003</v>
      </c>
    </row>
    <row r="27" spans="1:24">
      <c r="B27" s="18" t="s">
        <v>2974</v>
      </c>
      <c r="C27" s="196">
        <f>ProgramSummary!C28</f>
        <v>2041239.7899999998</v>
      </c>
      <c r="D27" s="196">
        <f>ProgramSummary!D28</f>
        <v>306798.13</v>
      </c>
      <c r="E27" s="196">
        <f>ProgramSummary!E28</f>
        <v>1538978.6099999999</v>
      </c>
      <c r="F27" s="196">
        <f>ProgramSummary!F28</f>
        <v>6890839.2599999998</v>
      </c>
      <c r="G27" s="949">
        <f>SUM(C27:F27)</f>
        <v>10777855.789999999</v>
      </c>
      <c r="H27" s="196">
        <f>ProgramSummary!G28</f>
        <v>0</v>
      </c>
      <c r="I27" s="956">
        <f t="shared" ref="I27:I29" si="7">G27+H27</f>
        <v>10777855.789999999</v>
      </c>
      <c r="J27" s="830"/>
      <c r="K27" s="926"/>
    </row>
    <row r="28" spans="1:24">
      <c r="B28" s="18" t="s">
        <v>2779</v>
      </c>
      <c r="C28" s="196">
        <f>ProgramSummary!C30</f>
        <v>0</v>
      </c>
      <c r="D28" s="196">
        <f>ProgramSummary!D30</f>
        <v>2519.0500000000002</v>
      </c>
      <c r="E28" s="196">
        <f>ProgramSummary!E30</f>
        <v>0</v>
      </c>
      <c r="F28" s="196">
        <f>ProgramSummary!F30</f>
        <v>227</v>
      </c>
      <c r="G28" s="949">
        <f t="shared" ref="G28:G29" si="8">SUM(C28:F28)</f>
        <v>2746.05</v>
      </c>
      <c r="H28" s="196">
        <f>ProgramSummary!G30</f>
        <v>2106251.81</v>
      </c>
      <c r="I28" s="956">
        <f t="shared" si="7"/>
        <v>2108997.86</v>
      </c>
    </row>
    <row r="29" spans="1:24" s="48" customFormat="1">
      <c r="A29" s="7"/>
      <c r="B29" s="18" t="s">
        <v>2134</v>
      </c>
      <c r="C29" s="733">
        <f>ProgramSummary!C32</f>
        <v>726385.3</v>
      </c>
      <c r="D29" s="733">
        <f>ProgramSummary!D32</f>
        <v>1383.35</v>
      </c>
      <c r="E29" s="733">
        <f>ProgramSummary!E32</f>
        <v>1168817.3800000001</v>
      </c>
      <c r="F29" s="733">
        <f>ProgramSummary!F32</f>
        <v>116212.96</v>
      </c>
      <c r="G29" s="949">
        <f t="shared" si="8"/>
        <v>2012798.9900000002</v>
      </c>
      <c r="H29" s="733">
        <f>ProgramSummary!G32</f>
        <v>1395631.97</v>
      </c>
      <c r="I29" s="957">
        <f t="shared" si="7"/>
        <v>3408430.96</v>
      </c>
      <c r="X29" s="7"/>
    </row>
    <row r="30" spans="1:24">
      <c r="B30" s="52" t="s">
        <v>6541</v>
      </c>
      <c r="C30" s="970">
        <f>SUM(C26:C29)</f>
        <v>12515586.91</v>
      </c>
      <c r="D30" s="970">
        <f t="shared" ref="D30:F30" si="9">SUM(D26:D29)</f>
        <v>310700.52999999997</v>
      </c>
      <c r="E30" s="970">
        <f t="shared" si="9"/>
        <v>2707795.99</v>
      </c>
      <c r="F30" s="970">
        <f t="shared" si="9"/>
        <v>7007279.2199999997</v>
      </c>
      <c r="G30" s="971">
        <f>SUM(G26:G29)</f>
        <v>22541362.649999999</v>
      </c>
      <c r="H30" s="970">
        <f>SUM(H26:H29)</f>
        <v>3501883.7800000003</v>
      </c>
      <c r="I30" s="972">
        <f>+G30+H30</f>
        <v>26043246.43</v>
      </c>
      <c r="J30" s="830"/>
      <c r="K30" s="830"/>
    </row>
    <row r="31" spans="1:24" ht="18.75" customHeight="1">
      <c r="B31" s="52" t="s">
        <v>1223</v>
      </c>
      <c r="C31" s="210"/>
      <c r="D31" s="210"/>
      <c r="E31" s="210"/>
      <c r="F31" s="210"/>
      <c r="G31" s="950">
        <f>SUM(C31:F31)</f>
        <v>0</v>
      </c>
      <c r="H31" s="210"/>
      <c r="I31" s="958">
        <f t="shared" ref="I31:I38" si="10">+G31+H31</f>
        <v>0</v>
      </c>
    </row>
    <row r="32" spans="1:24" ht="29.25" customHeight="1">
      <c r="B32" s="72" t="s">
        <v>6542</v>
      </c>
      <c r="C32" s="599"/>
      <c r="D32" s="599"/>
      <c r="E32" s="599"/>
      <c r="F32" s="599"/>
      <c r="G32" s="951"/>
      <c r="H32" s="369"/>
      <c r="I32" s="959">
        <f t="shared" si="10"/>
        <v>0</v>
      </c>
    </row>
    <row r="33" spans="1:10" s="42" customFormat="1" ht="18" customHeight="1">
      <c r="A33" s="7"/>
      <c r="B33" s="73" t="s">
        <v>48</v>
      </c>
      <c r="C33" s="601">
        <f>ProgramSummary!C39</f>
        <v>5638019.7099999981</v>
      </c>
      <c r="D33" s="601">
        <f>ProgramSummary!D39</f>
        <v>836469.36</v>
      </c>
      <c r="E33" s="601">
        <f>ProgramSummary!E39</f>
        <v>1704030.3199999991</v>
      </c>
      <c r="F33" s="601">
        <f>ProgramSummary!F39</f>
        <v>2438497.5200000005</v>
      </c>
      <c r="G33" s="951">
        <f t="shared" ref="G33:G38" si="11">SUM(C33:F33)</f>
        <v>10617016.909999998</v>
      </c>
      <c r="H33" s="25">
        <f>ProgramSummary!G39</f>
        <v>0</v>
      </c>
      <c r="I33" s="960">
        <f t="shared" si="10"/>
        <v>10617016.909999998</v>
      </c>
      <c r="J33" s="928"/>
    </row>
    <row r="34" spans="1:10" ht="18" customHeight="1">
      <c r="B34" s="73" t="s">
        <v>458</v>
      </c>
      <c r="C34" s="601">
        <f>ProgramSummary!C41</f>
        <v>2397814.0100000007</v>
      </c>
      <c r="D34" s="601">
        <f>ProgramSummary!D41</f>
        <v>360666.0799999999</v>
      </c>
      <c r="E34" s="601">
        <f>ProgramSummary!E41</f>
        <v>930934.52000000025</v>
      </c>
      <c r="F34" s="601">
        <f>ProgramSummary!F41</f>
        <v>3051368.7100000014</v>
      </c>
      <c r="G34" s="951">
        <f t="shared" si="11"/>
        <v>6740783.3200000022</v>
      </c>
      <c r="H34" s="25">
        <f>ProgramSummary!G41</f>
        <v>73888.31</v>
      </c>
      <c r="I34" s="960">
        <f t="shared" si="10"/>
        <v>6814671.6300000018</v>
      </c>
    </row>
    <row r="35" spans="1:10" s="70" customFormat="1" ht="18" customHeight="1">
      <c r="A35" s="7"/>
      <c r="B35" s="73" t="s">
        <v>459</v>
      </c>
      <c r="C35" s="601">
        <f>ProgramSummary!C43</f>
        <v>342081.55000000005</v>
      </c>
      <c r="D35" s="601">
        <f>ProgramSummary!D43</f>
        <v>4086.0900000000006</v>
      </c>
      <c r="E35" s="601">
        <f>ProgramSummary!E43</f>
        <v>28138.299999999996</v>
      </c>
      <c r="F35" s="601">
        <f>ProgramSummary!F43</f>
        <v>39626.410000000003</v>
      </c>
      <c r="G35" s="951">
        <f t="shared" si="11"/>
        <v>413932.35000000009</v>
      </c>
      <c r="H35" s="25">
        <f>ProgramSummary!G43</f>
        <v>358490.43</v>
      </c>
      <c r="I35" s="960">
        <f t="shared" si="10"/>
        <v>772422.78</v>
      </c>
    </row>
    <row r="36" spans="1:10" s="70" customFormat="1" ht="21" customHeight="1">
      <c r="A36" s="10"/>
      <c r="B36" s="73" t="s">
        <v>460</v>
      </c>
      <c r="C36" s="601">
        <f>ProgramSummary!C45</f>
        <v>218381.82</v>
      </c>
      <c r="D36" s="601">
        <f>ProgramSummary!D45</f>
        <v>0</v>
      </c>
      <c r="E36" s="601">
        <f>ProgramSummary!E45</f>
        <v>-48072.320000000007</v>
      </c>
      <c r="F36" s="601">
        <f>ProgramSummary!F45</f>
        <v>33958.26</v>
      </c>
      <c r="G36" s="951">
        <f t="shared" si="11"/>
        <v>204267.76</v>
      </c>
      <c r="H36" s="25">
        <f>ProgramSummary!G45</f>
        <v>2416432.0099999998</v>
      </c>
      <c r="I36" s="960">
        <f t="shared" si="10"/>
        <v>2620699.7699999996</v>
      </c>
    </row>
    <row r="37" spans="1:10" s="70" customFormat="1">
      <c r="A37" s="7"/>
      <c r="B37" s="73" t="s">
        <v>455</v>
      </c>
      <c r="C37" s="24">
        <f>ProgramSummary!C47</f>
        <v>1400000</v>
      </c>
      <c r="D37" s="24">
        <f>ProgramSummary!D47</f>
        <v>0</v>
      </c>
      <c r="E37" s="24">
        <f>ProgramSummary!E47</f>
        <v>90000</v>
      </c>
      <c r="F37" s="24">
        <f>ProgramSummary!F47</f>
        <v>0</v>
      </c>
      <c r="G37" s="952">
        <f t="shared" si="11"/>
        <v>1490000</v>
      </c>
      <c r="H37" s="24">
        <f>ProgramSummary!G47</f>
        <v>0</v>
      </c>
      <c r="I37" s="961">
        <f t="shared" si="10"/>
        <v>1490000</v>
      </c>
    </row>
    <row r="38" spans="1:10" s="70" customFormat="1">
      <c r="A38" s="7"/>
      <c r="B38" s="52" t="s">
        <v>1551</v>
      </c>
      <c r="C38" s="973">
        <f>SUM(C33:C37)</f>
        <v>9996297.089999998</v>
      </c>
      <c r="D38" s="973">
        <f>SUM(D33:D37)</f>
        <v>1201221.53</v>
      </c>
      <c r="E38" s="973">
        <f>SUM(E33:E37)</f>
        <v>2705030.8199999994</v>
      </c>
      <c r="F38" s="973">
        <f>SUM(F33:F37)</f>
        <v>5563450.9000000022</v>
      </c>
      <c r="G38" s="974">
        <f t="shared" si="11"/>
        <v>19466000.34</v>
      </c>
      <c r="H38" s="975">
        <f>SUM(H33:H37)</f>
        <v>2848810.75</v>
      </c>
      <c r="I38" s="976">
        <f t="shared" si="10"/>
        <v>22314811.09</v>
      </c>
    </row>
    <row r="39" spans="1:10" s="70" customFormat="1">
      <c r="A39" s="48"/>
      <c r="B39" s="75"/>
      <c r="C39" s="49"/>
      <c r="D39" s="49"/>
      <c r="E39" s="49"/>
      <c r="F39" s="49"/>
      <c r="G39" s="953"/>
      <c r="H39" s="611"/>
      <c r="I39" s="962"/>
      <c r="J39" s="927"/>
    </row>
    <row r="40" spans="1:10" s="70" customFormat="1" ht="15.75" thickBot="1">
      <c r="A40" s="7"/>
      <c r="B40" s="52" t="s">
        <v>457</v>
      </c>
      <c r="C40" s="945">
        <f t="shared" ref="C40:H40" si="12">C30+C31-C38</f>
        <v>2519289.8200000022</v>
      </c>
      <c r="D40" s="945">
        <f t="shared" si="12"/>
        <v>-890521</v>
      </c>
      <c r="E40" s="945">
        <f t="shared" si="12"/>
        <v>2765.1700000008568</v>
      </c>
      <c r="F40" s="945">
        <f t="shared" si="12"/>
        <v>1443828.3199999975</v>
      </c>
      <c r="G40" s="945">
        <f t="shared" si="12"/>
        <v>3075362.3099999987</v>
      </c>
      <c r="H40" s="945">
        <f t="shared" si="12"/>
        <v>653073.03000000026</v>
      </c>
      <c r="I40" s="945">
        <f>+G40+H40</f>
        <v>3728435.3399999989</v>
      </c>
    </row>
    <row r="41" spans="1:10" ht="15.75" thickTop="1">
      <c r="B41" s="54"/>
      <c r="I41" s="607"/>
    </row>
    <row r="42" spans="1:10" ht="18.75">
      <c r="B42" s="54"/>
      <c r="C42" s="612" t="s">
        <v>6989</v>
      </c>
    </row>
    <row r="43" spans="1:10" ht="18" customHeight="1">
      <c r="A43" s="42"/>
      <c r="B43" s="52" t="s">
        <v>1552</v>
      </c>
      <c r="C43" s="613">
        <f>C30-C11</f>
        <v>2734960.6700000018</v>
      </c>
      <c r="D43" s="613">
        <f>D30-D11</f>
        <v>75675.289999999979</v>
      </c>
      <c r="E43" s="613">
        <f>E30-E11</f>
        <v>490248.29000000004</v>
      </c>
      <c r="F43" s="613">
        <f>F30-F11</f>
        <v>814992.33000000101</v>
      </c>
      <c r="G43" s="614">
        <f>SUM(C43:F43)</f>
        <v>4115876.5800000029</v>
      </c>
      <c r="H43" s="615">
        <f>H30-H11</f>
        <v>3256763.2</v>
      </c>
      <c r="I43" s="616">
        <f>I30-I11</f>
        <v>7372639.7800000012</v>
      </c>
    </row>
    <row r="44" spans="1:10">
      <c r="A44" s="42"/>
      <c r="B44" s="52" t="s">
        <v>1577</v>
      </c>
      <c r="C44" s="617">
        <f>C38-C19</f>
        <v>3284355.84</v>
      </c>
      <c r="D44" s="617">
        <f>D38-D19</f>
        <v>235857.44000000029</v>
      </c>
      <c r="E44" s="617">
        <f>E38-E19</f>
        <v>168845.64999999991</v>
      </c>
      <c r="F44" s="617">
        <f>F38-F19</f>
        <v>1095180.8200000031</v>
      </c>
      <c r="G44" s="618">
        <f>SUM(C44:F44)</f>
        <v>4784239.7500000037</v>
      </c>
      <c r="H44" s="619">
        <f>H38-H19</f>
        <v>-927396.19</v>
      </c>
      <c r="I44" s="620">
        <f>I38-I19</f>
        <v>3856843.5600000024</v>
      </c>
    </row>
    <row r="45" spans="1:10">
      <c r="A45" s="42"/>
      <c r="B45" s="52" t="s">
        <v>1553</v>
      </c>
      <c r="C45" s="621">
        <f>C40-C21</f>
        <v>-549395.16999999806</v>
      </c>
      <c r="D45" s="621">
        <f>D40-D21</f>
        <v>-160182.15000000026</v>
      </c>
      <c r="E45" s="621">
        <f>E40-E21</f>
        <v>321402.64000000013</v>
      </c>
      <c r="F45" s="621">
        <f>F40-F21</f>
        <v>-280188.49000000209</v>
      </c>
      <c r="G45" s="622">
        <f>SUM(C45:F45)</f>
        <v>-668363.17000000027</v>
      </c>
      <c r="H45" s="623">
        <f>H40-H21</f>
        <v>4184159.39</v>
      </c>
      <c r="I45" s="623">
        <f>I40-I21</f>
        <v>3515796.2199999983</v>
      </c>
    </row>
    <row r="46" spans="1:10">
      <c r="C46" s="624"/>
      <c r="D46" s="624"/>
      <c r="E46" s="624"/>
      <c r="F46" s="624"/>
      <c r="G46" s="625"/>
      <c r="H46" s="625"/>
      <c r="I46" s="625"/>
    </row>
    <row r="47" spans="1:10">
      <c r="A47" s="70"/>
      <c r="B47" s="53" t="s">
        <v>1571</v>
      </c>
      <c r="C47" s="613">
        <f>C33-C14</f>
        <v>1544787.7099999986</v>
      </c>
      <c r="D47" s="613">
        <f t="shared" ref="C47:F51" si="13">D33-D14</f>
        <v>165077.13000000012</v>
      </c>
      <c r="E47" s="613">
        <f t="shared" si="13"/>
        <v>-136293.67000000062</v>
      </c>
      <c r="F47" s="613">
        <f t="shared" si="13"/>
        <v>210964.99000000069</v>
      </c>
      <c r="G47" s="614">
        <f t="shared" ref="G47:G52" si="14">SUM(C47:F47)</f>
        <v>1784536.1599999988</v>
      </c>
      <c r="H47" s="615">
        <f t="shared" ref="H47:I51" si="15">H33-H14</f>
        <v>0</v>
      </c>
      <c r="I47" s="626">
        <f t="shared" si="15"/>
        <v>1784536.1600000001</v>
      </c>
    </row>
    <row r="48" spans="1:10">
      <c r="A48" s="70"/>
      <c r="B48" s="53" t="s">
        <v>1572</v>
      </c>
      <c r="C48" s="617">
        <f t="shared" si="13"/>
        <v>585830.6100000015</v>
      </c>
      <c r="D48" s="617">
        <f t="shared" si="13"/>
        <v>68270.81</v>
      </c>
      <c r="E48" s="617">
        <f t="shared" si="13"/>
        <v>409465.94000000012</v>
      </c>
      <c r="F48" s="617">
        <f t="shared" si="13"/>
        <v>891628.39000000153</v>
      </c>
      <c r="G48" s="618">
        <f t="shared" si="14"/>
        <v>1955195.7500000033</v>
      </c>
      <c r="H48" s="619">
        <f t="shared" si="15"/>
        <v>-2025667.48</v>
      </c>
      <c r="I48" s="627">
        <f t="shared" si="15"/>
        <v>-70471.729999996722</v>
      </c>
    </row>
    <row r="49" spans="1:9">
      <c r="A49" s="70"/>
      <c r="B49" s="53" t="s">
        <v>1573</v>
      </c>
      <c r="C49" s="617">
        <f t="shared" si="13"/>
        <v>82851.030000000057</v>
      </c>
      <c r="D49" s="617">
        <f t="shared" si="13"/>
        <v>2509.5000000000005</v>
      </c>
      <c r="E49" s="617">
        <f t="shared" si="13"/>
        <v>12173.479999999994</v>
      </c>
      <c r="F49" s="617">
        <f t="shared" si="13"/>
        <v>22734.02</v>
      </c>
      <c r="G49" s="618">
        <f t="shared" si="14"/>
        <v>120268.03000000006</v>
      </c>
      <c r="H49" s="619">
        <f t="shared" si="15"/>
        <v>219370.78999999998</v>
      </c>
      <c r="I49" s="627">
        <f t="shared" si="15"/>
        <v>339638.82</v>
      </c>
    </row>
    <row r="50" spans="1:9">
      <c r="A50" s="70"/>
      <c r="B50" s="53" t="s">
        <v>1574</v>
      </c>
      <c r="C50" s="617">
        <f t="shared" si="13"/>
        <v>160886.49</v>
      </c>
      <c r="D50" s="617">
        <f t="shared" si="13"/>
        <v>0</v>
      </c>
      <c r="E50" s="617">
        <f t="shared" si="13"/>
        <v>-116500.1</v>
      </c>
      <c r="F50" s="617">
        <f t="shared" si="13"/>
        <v>-30146.579999999994</v>
      </c>
      <c r="G50" s="618">
        <f t="shared" si="14"/>
        <v>14239.80999999999</v>
      </c>
      <c r="H50" s="619">
        <f t="shared" si="15"/>
        <v>878900.5</v>
      </c>
      <c r="I50" s="627">
        <f t="shared" si="15"/>
        <v>893140.30999999982</v>
      </c>
    </row>
    <row r="51" spans="1:9">
      <c r="A51" s="70"/>
      <c r="B51" s="53" t="s">
        <v>6235</v>
      </c>
      <c r="C51" s="628">
        <f t="shared" si="13"/>
        <v>910000</v>
      </c>
      <c r="D51" s="628">
        <f t="shared" si="13"/>
        <v>0</v>
      </c>
      <c r="E51" s="628">
        <f t="shared" si="13"/>
        <v>0</v>
      </c>
      <c r="F51" s="628">
        <f t="shared" si="13"/>
        <v>0</v>
      </c>
      <c r="G51" s="629">
        <f t="shared" si="14"/>
        <v>910000</v>
      </c>
      <c r="H51" s="630">
        <f t="shared" si="15"/>
        <v>0</v>
      </c>
      <c r="I51" s="631">
        <f t="shared" si="15"/>
        <v>910000</v>
      </c>
    </row>
    <row r="52" spans="1:9">
      <c r="A52" s="70"/>
      <c r="B52" s="53" t="s">
        <v>1576</v>
      </c>
      <c r="C52" s="111">
        <f>SUM(C47:C51)</f>
        <v>3284355.8400000008</v>
      </c>
      <c r="D52" s="632">
        <f>D38-D19</f>
        <v>235857.44000000029</v>
      </c>
      <c r="E52" s="632">
        <f>E38-E19</f>
        <v>168845.64999999991</v>
      </c>
      <c r="F52" s="632">
        <f>F38-F19</f>
        <v>1095180.8200000031</v>
      </c>
      <c r="G52" s="633">
        <f t="shared" si="14"/>
        <v>4784239.7500000037</v>
      </c>
      <c r="H52" s="112">
        <f>SUM(H47:H51)</f>
        <v>-927396.19</v>
      </c>
      <c r="I52" s="634">
        <f>SUM(I47:I51)</f>
        <v>3856843.5600000033</v>
      </c>
    </row>
    <row r="53" spans="1:9">
      <c r="C53" s="635">
        <f>C52/$I$52</f>
        <v>0.85156573993890428</v>
      </c>
      <c r="D53" s="635">
        <f t="shared" ref="D53:I53" si="16">D52/$I$52</f>
        <v>6.115297038389602E-2</v>
      </c>
      <c r="E53" s="635">
        <f t="shared" si="16"/>
        <v>4.3778195141521314E-2</v>
      </c>
      <c r="F53" s="635">
        <f t="shared" si="16"/>
        <v>0.28395780201155013</v>
      </c>
      <c r="G53" s="636">
        <f t="shared" si="16"/>
        <v>1.2404547074758716</v>
      </c>
      <c r="H53" s="635">
        <f t="shared" si="16"/>
        <v>-0.24045470747587158</v>
      </c>
      <c r="I53" s="635">
        <f t="shared" si="16"/>
        <v>1</v>
      </c>
    </row>
  </sheetData>
  <mergeCells count="3">
    <mergeCell ref="A2:I2"/>
    <mergeCell ref="A4:I4"/>
    <mergeCell ref="A23:I23"/>
  </mergeCells>
  <conditionalFormatting sqref="G45 C21:I21 C40:I40">
    <cfRule type="cellIs" dxfId="1201" priority="11" operator="lessThan">
      <formula>0</formula>
    </cfRule>
    <cfRule type="cellIs" dxfId="1200" priority="12" operator="greaterThan">
      <formula>0</formula>
    </cfRule>
  </conditionalFormatting>
  <conditionalFormatting sqref="C53:I53 C45:I45">
    <cfRule type="cellIs" dxfId="1199" priority="9" operator="lessThan">
      <formula>0</formula>
    </cfRule>
    <cfRule type="cellIs" dxfId="1198" priority="10" operator="greaterThan">
      <formula>0</formula>
    </cfRule>
  </conditionalFormatting>
  <conditionalFormatting sqref="I21">
    <cfRule type="cellIs" dxfId="1197" priority="3" operator="lessThan">
      <formula>0</formula>
    </cfRule>
    <cfRule type="cellIs" dxfId="1196" priority="4" operator="greaterThan">
      <formula>0</formula>
    </cfRule>
  </conditionalFormatting>
  <conditionalFormatting sqref="I40">
    <cfRule type="cellIs" dxfId="1195" priority="1" operator="lessThan">
      <formula>0</formula>
    </cfRule>
    <cfRule type="cellIs" dxfId="1194" priority="2" operator="greaterThan">
      <formula>0</formula>
    </cfRule>
  </conditionalFormatting>
  <printOptions horizontalCentered="1"/>
  <pageMargins left="0.25" right="0.25" top="1" bottom="0.25" header="0.15" footer="0.3"/>
  <pageSetup scale="75" fitToWidth="0" orientation="portrait" r:id="rId1"/>
  <headerFooter>
    <oddHeader>&amp;L&amp;G&amp;R&amp;"-,Italic"&amp;14Fiscal Year 2023-24 Budget</oddHeader>
    <oddFooter>&amp;L&amp;"-,Italic"&amp;8&amp;K000000&amp;Z&amp;F&amp;R&amp;8&amp;K000000&amp;D &amp;T</oddFooter>
  </headerFooter>
  <colBreaks count="1" manualBreakCount="1">
    <brk id="9" max="1048575" man="1"/>
  </colBreaks>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FB807C-ADE2-4713-974F-C2A31FBCA0ED}">
  <sheetPr>
    <tabColor rgb="FFFF0000"/>
    <pageSetUpPr fitToPage="1"/>
  </sheetPr>
  <dimension ref="A1:Q54"/>
  <sheetViews>
    <sheetView workbookViewId="0">
      <selection activeCell="J26" sqref="J26"/>
    </sheetView>
  </sheetViews>
  <sheetFormatPr defaultColWidth="9.140625" defaultRowHeight="15"/>
  <cols>
    <col min="1" max="1" width="10.140625" style="849" customWidth="1"/>
    <col min="2" max="2" width="13.140625" style="849" customWidth="1"/>
    <col min="3" max="3" width="21.42578125" style="849" customWidth="1"/>
    <col min="4" max="15" width="12.7109375" style="849" customWidth="1"/>
    <col min="16" max="17" width="11.28515625" style="849" bestFit="1" customWidth="1"/>
    <col min="18" max="16384" width="9.140625" style="849"/>
  </cols>
  <sheetData>
    <row r="1" spans="1:17" ht="15.75">
      <c r="A1" s="847"/>
      <c r="B1" s="982" t="s">
        <v>44</v>
      </c>
      <c r="C1" s="847"/>
      <c r="E1" s="848"/>
      <c r="F1" s="848"/>
      <c r="G1" s="848"/>
      <c r="H1" s="848"/>
      <c r="I1" s="848"/>
      <c r="J1" s="848"/>
      <c r="K1" s="848"/>
      <c r="L1" s="848"/>
      <c r="M1" s="848"/>
      <c r="N1" s="848"/>
      <c r="O1" s="848"/>
      <c r="P1" s="848"/>
      <c r="Q1" s="848"/>
    </row>
    <row r="2" spans="1:17" ht="15.75">
      <c r="A2" s="847"/>
      <c r="B2" s="982" t="s">
        <v>45</v>
      </c>
      <c r="C2" s="847"/>
      <c r="E2" s="848"/>
      <c r="F2" s="848"/>
      <c r="G2" s="848"/>
      <c r="H2" s="848"/>
      <c r="I2" s="848"/>
      <c r="J2" s="848"/>
      <c r="K2" s="848"/>
      <c r="L2" s="848"/>
      <c r="M2" s="848"/>
      <c r="N2" s="848"/>
      <c r="O2" s="848"/>
      <c r="P2" s="848"/>
      <c r="Q2" s="848"/>
    </row>
    <row r="3" spans="1:17" ht="13.5" customHeight="1">
      <c r="A3" s="847"/>
      <c r="B3" s="983" t="s">
        <v>6653</v>
      </c>
      <c r="C3" s="847"/>
      <c r="E3" s="848"/>
      <c r="F3" s="848"/>
      <c r="G3" s="848"/>
      <c r="H3" s="848"/>
      <c r="I3" s="848"/>
      <c r="J3" s="848"/>
      <c r="K3" s="848"/>
      <c r="L3" s="848"/>
      <c r="M3" s="848"/>
      <c r="N3" s="848"/>
      <c r="O3" s="848"/>
      <c r="P3" s="848"/>
      <c r="Q3" s="848"/>
    </row>
    <row r="4" spans="1:17" ht="15.75">
      <c r="A4" s="847"/>
      <c r="B4" s="984" t="s">
        <v>6990</v>
      </c>
      <c r="C4" s="847"/>
      <c r="E4" s="848"/>
      <c r="F4" s="848"/>
      <c r="G4" s="848"/>
      <c r="H4" s="848"/>
      <c r="I4" s="848"/>
      <c r="J4" s="848"/>
      <c r="K4" s="848"/>
      <c r="L4" s="848"/>
      <c r="M4" s="848"/>
      <c r="N4" s="848"/>
      <c r="O4" s="848"/>
      <c r="P4" s="848"/>
      <c r="Q4" s="848"/>
    </row>
    <row r="6" spans="1:17" ht="16.5" thickBot="1">
      <c r="A6" s="847"/>
      <c r="B6" s="847"/>
      <c r="C6" s="847"/>
      <c r="D6" s="981" t="s">
        <v>6654</v>
      </c>
      <c r="E6" s="981" t="s">
        <v>6654</v>
      </c>
      <c r="F6" s="981" t="s">
        <v>6654</v>
      </c>
      <c r="G6" s="981" t="s">
        <v>6654</v>
      </c>
      <c r="H6" s="981" t="s">
        <v>6654</v>
      </c>
      <c r="I6" s="981" t="s">
        <v>6654</v>
      </c>
      <c r="J6" s="981" t="s">
        <v>6654</v>
      </c>
      <c r="K6" s="981" t="s">
        <v>6654</v>
      </c>
      <c r="L6" s="981" t="s">
        <v>6654</v>
      </c>
      <c r="M6" s="981" t="s">
        <v>6654</v>
      </c>
      <c r="N6" s="981" t="s">
        <v>6654</v>
      </c>
      <c r="O6" s="1073" t="s">
        <v>6991</v>
      </c>
      <c r="P6" s="851" t="s">
        <v>4404</v>
      </c>
      <c r="Q6" s="851" t="s">
        <v>4404</v>
      </c>
    </row>
    <row r="7" spans="1:17">
      <c r="A7" s="847"/>
      <c r="B7" s="847"/>
      <c r="C7" s="847"/>
      <c r="D7" s="985" t="s">
        <v>6655</v>
      </c>
      <c r="E7" s="985" t="s">
        <v>6656</v>
      </c>
      <c r="F7" s="985" t="s">
        <v>6657</v>
      </c>
      <c r="G7" s="985" t="s">
        <v>6658</v>
      </c>
      <c r="H7" s="985" t="s">
        <v>6659</v>
      </c>
      <c r="I7" s="985" t="s">
        <v>6660</v>
      </c>
      <c r="J7" s="985" t="s">
        <v>6661</v>
      </c>
      <c r="K7" s="985" t="s">
        <v>6662</v>
      </c>
      <c r="L7" s="985" t="s">
        <v>6663</v>
      </c>
      <c r="M7" s="985" t="s">
        <v>6664</v>
      </c>
      <c r="N7" s="985" t="s">
        <v>6665</v>
      </c>
      <c r="O7" s="985" t="s">
        <v>6666</v>
      </c>
      <c r="P7" s="879" t="s">
        <v>7011</v>
      </c>
      <c r="Q7" s="879" t="s">
        <v>7011</v>
      </c>
    </row>
    <row r="8" spans="1:17">
      <c r="A8" s="847"/>
      <c r="B8" s="847"/>
      <c r="C8" s="847"/>
      <c r="D8" s="853" t="s">
        <v>6704</v>
      </c>
      <c r="E8" s="853" t="s">
        <v>6705</v>
      </c>
      <c r="F8" s="853" t="s">
        <v>6706</v>
      </c>
      <c r="G8" s="853" t="s">
        <v>6707</v>
      </c>
      <c r="H8" s="853" t="s">
        <v>6708</v>
      </c>
      <c r="I8" s="853" t="s">
        <v>6709</v>
      </c>
      <c r="J8" s="853" t="s">
        <v>6710</v>
      </c>
      <c r="K8" s="853" t="s">
        <v>6711</v>
      </c>
      <c r="L8" s="853" t="s">
        <v>6712</v>
      </c>
      <c r="M8" s="853" t="s">
        <v>6713</v>
      </c>
      <c r="N8" s="853" t="s">
        <v>6714</v>
      </c>
      <c r="O8" s="853" t="s">
        <v>6715</v>
      </c>
      <c r="P8" s="880" t="s">
        <v>5976</v>
      </c>
      <c r="Q8" s="880" t="s">
        <v>6716</v>
      </c>
    </row>
    <row r="9" spans="1:17">
      <c r="C9" s="849" t="s">
        <v>4404</v>
      </c>
      <c r="P9" s="881"/>
      <c r="Q9" s="881"/>
    </row>
    <row r="10" spans="1:17">
      <c r="B10" s="847" t="s">
        <v>6667</v>
      </c>
      <c r="D10" s="877">
        <v>12684326.43</v>
      </c>
      <c r="E10" s="877">
        <f>D39-E11-E12-E13</f>
        <v>11856694.749999998</v>
      </c>
      <c r="F10" s="877">
        <f>E39-F11-F12-F13</f>
        <v>11093344.859999999</v>
      </c>
      <c r="G10" s="877">
        <f t="shared" ref="G10:N10" si="0">F39-G11-G12-G13</f>
        <v>10462163.999999998</v>
      </c>
      <c r="H10" s="877">
        <f t="shared" si="0"/>
        <v>9869662.8799999971</v>
      </c>
      <c r="I10" s="877">
        <f t="shared" si="0"/>
        <v>9298336.3999999966</v>
      </c>
      <c r="J10" s="877">
        <f t="shared" si="0"/>
        <v>11237722.859999998</v>
      </c>
      <c r="K10" s="877">
        <f t="shared" si="0"/>
        <v>13347029.299999999</v>
      </c>
      <c r="L10" s="877">
        <f t="shared" si="0"/>
        <v>13219424.409999998</v>
      </c>
      <c r="M10" s="877">
        <f t="shared" si="0"/>
        <v>11909702.989999998</v>
      </c>
      <c r="N10" s="877">
        <f t="shared" si="0"/>
        <v>12051867.249999998</v>
      </c>
      <c r="O10" s="877">
        <f>N39-O11-O12-O13</f>
        <v>13701921.229999999</v>
      </c>
      <c r="P10" s="882"/>
      <c r="Q10" s="882"/>
    </row>
    <row r="11" spans="1:17">
      <c r="B11" s="847" t="s">
        <v>6668</v>
      </c>
      <c r="D11" s="877">
        <v>10000</v>
      </c>
      <c r="E11" s="877">
        <v>10000</v>
      </c>
      <c r="F11" s="877">
        <v>10000</v>
      </c>
      <c r="G11" s="877">
        <v>10000</v>
      </c>
      <c r="H11" s="877">
        <v>10000</v>
      </c>
      <c r="I11" s="877">
        <v>10000</v>
      </c>
      <c r="J11" s="877">
        <v>10000</v>
      </c>
      <c r="K11" s="877">
        <v>10000</v>
      </c>
      <c r="L11" s="877">
        <v>10000</v>
      </c>
      <c r="M11" s="877">
        <v>10000</v>
      </c>
      <c r="N11" s="877">
        <v>10000</v>
      </c>
      <c r="O11" s="877">
        <v>10000</v>
      </c>
      <c r="P11" s="977">
        <v>10000</v>
      </c>
      <c r="Q11" s="977"/>
    </row>
    <row r="12" spans="1:17">
      <c r="B12" s="847" t="s">
        <v>6669</v>
      </c>
      <c r="D12" s="877">
        <v>7518.87</v>
      </c>
      <c r="E12" s="877">
        <v>-7518.87</v>
      </c>
      <c r="F12" s="877"/>
      <c r="G12" s="877"/>
      <c r="H12" s="877"/>
      <c r="I12" s="877"/>
      <c r="J12" s="877"/>
      <c r="K12" s="877"/>
      <c r="L12" s="877"/>
      <c r="M12" s="877"/>
      <c r="N12" s="877"/>
      <c r="O12" s="877"/>
      <c r="P12" s="882"/>
      <c r="Q12" s="882"/>
    </row>
    <row r="13" spans="1:17">
      <c r="B13" s="847" t="s">
        <v>6826</v>
      </c>
      <c r="D13" s="877">
        <v>-259977.7</v>
      </c>
      <c r="E13" s="877">
        <v>259978</v>
      </c>
      <c r="F13" s="877"/>
      <c r="G13" s="877"/>
      <c r="H13" s="877"/>
      <c r="I13" s="877"/>
      <c r="J13" s="877"/>
      <c r="K13" s="877"/>
      <c r="L13" s="877"/>
      <c r="M13" s="877"/>
      <c r="N13" s="877"/>
      <c r="O13" s="877"/>
      <c r="P13" s="882"/>
      <c r="Q13" s="882"/>
    </row>
    <row r="14" spans="1:17">
      <c r="A14" s="855" t="s">
        <v>6670</v>
      </c>
      <c r="B14" s="855"/>
      <c r="C14" s="855"/>
      <c r="D14" s="856">
        <f>SUM(D10:D13)</f>
        <v>12441867.6</v>
      </c>
      <c r="E14" s="856">
        <f t="shared" ref="E14:O14" si="1">SUM(E10:E13)</f>
        <v>12119153.879999999</v>
      </c>
      <c r="F14" s="856">
        <f t="shared" si="1"/>
        <v>11103344.859999999</v>
      </c>
      <c r="G14" s="856">
        <f t="shared" si="1"/>
        <v>10472163.999999998</v>
      </c>
      <c r="H14" s="856">
        <f t="shared" si="1"/>
        <v>9879662.8799999971</v>
      </c>
      <c r="I14" s="856">
        <f t="shared" si="1"/>
        <v>9308336.3999999966</v>
      </c>
      <c r="J14" s="856">
        <f t="shared" si="1"/>
        <v>11247722.859999998</v>
      </c>
      <c r="K14" s="856">
        <f t="shared" si="1"/>
        <v>13357029.299999999</v>
      </c>
      <c r="L14" s="856">
        <f t="shared" si="1"/>
        <v>13229424.409999998</v>
      </c>
      <c r="M14" s="856">
        <f t="shared" si="1"/>
        <v>11919702.989999998</v>
      </c>
      <c r="N14" s="856">
        <f t="shared" si="1"/>
        <v>12061867.249999998</v>
      </c>
      <c r="O14" s="856">
        <f t="shared" si="1"/>
        <v>13711921.229999999</v>
      </c>
      <c r="P14" s="882"/>
      <c r="Q14" s="882"/>
    </row>
    <row r="15" spans="1:17" ht="9" customHeight="1">
      <c r="A15" s="847"/>
      <c r="B15" s="847"/>
      <c r="C15" s="847"/>
      <c r="D15" s="854"/>
      <c r="E15" s="854"/>
      <c r="F15" s="854"/>
      <c r="G15" s="854"/>
      <c r="H15" s="854"/>
      <c r="I15" s="854"/>
      <c r="J15" s="854"/>
      <c r="K15" s="854"/>
      <c r="L15" s="854"/>
      <c r="M15" s="854"/>
      <c r="N15" s="854"/>
      <c r="O15" s="854"/>
      <c r="P15" s="977"/>
      <c r="Q15" s="977"/>
    </row>
    <row r="16" spans="1:17">
      <c r="A16" s="876" t="s">
        <v>6671</v>
      </c>
      <c r="B16" s="847"/>
      <c r="C16" s="847"/>
      <c r="D16" s="854"/>
      <c r="E16" s="854"/>
      <c r="F16" s="854"/>
      <c r="G16" s="854"/>
      <c r="H16" s="854"/>
      <c r="I16" s="854"/>
      <c r="J16" s="854"/>
      <c r="K16" s="854"/>
      <c r="L16" s="854"/>
      <c r="M16" s="854"/>
      <c r="N16" s="854"/>
      <c r="O16" s="854"/>
      <c r="P16" s="977"/>
      <c r="Q16" s="977"/>
    </row>
    <row r="17" spans="1:17">
      <c r="A17" s="847"/>
      <c r="B17" s="847" t="s">
        <v>2975</v>
      </c>
      <c r="C17" s="847"/>
      <c r="D17" s="877">
        <v>0</v>
      </c>
      <c r="E17" s="877">
        <v>0</v>
      </c>
      <c r="F17" s="877">
        <v>0</v>
      </c>
      <c r="G17" s="877">
        <v>321484.51</v>
      </c>
      <c r="H17" s="877">
        <v>0</v>
      </c>
      <c r="I17" s="877">
        <v>2062655.74</v>
      </c>
      <c r="J17" s="877">
        <v>1844765.41</v>
      </c>
      <c r="K17" s="877">
        <v>972.42</v>
      </c>
      <c r="L17" s="877">
        <v>39399.410000000003</v>
      </c>
      <c r="M17" s="877">
        <v>684296.76</v>
      </c>
      <c r="N17" s="877">
        <v>2281476.2200000002</v>
      </c>
      <c r="O17" s="877">
        <f>IF((($Q17-SUM($D17:N17))/(26-(SUM($D$42:N$42)))*O$42)&lt;0,0,(($Q17-SUM($D17:N17))/(26-(SUM($D$42:N$42)))*O$42))</f>
        <v>0</v>
      </c>
      <c r="P17" s="977">
        <f>SUM(D17:O17)</f>
        <v>7235050.4700000007</v>
      </c>
      <c r="Q17" s="977">
        <v>6575000</v>
      </c>
    </row>
    <row r="18" spans="1:17">
      <c r="A18" s="847"/>
      <c r="B18" s="847" t="s">
        <v>2134</v>
      </c>
      <c r="C18" s="847"/>
      <c r="D18" s="877">
        <v>0</v>
      </c>
      <c r="E18" s="877">
        <v>0</v>
      </c>
      <c r="F18" s="877">
        <v>0</v>
      </c>
      <c r="G18" s="877">
        <v>0</v>
      </c>
      <c r="H18" s="877">
        <v>52178.19</v>
      </c>
      <c r="I18" s="877">
        <v>26534.89</v>
      </c>
      <c r="J18" s="877">
        <v>547869.82999999996</v>
      </c>
      <c r="K18" s="877">
        <f>IF((($Q18-SUM($D18:J18))/(26-(SUM($D$42:J$42)))*K$42)&lt;0,0,(($Q18-SUM($D18:J18))/(26-(SUM($D$42:J$42)))*K$42))</f>
        <v>0</v>
      </c>
      <c r="L18" s="877">
        <v>0</v>
      </c>
      <c r="M18" s="877">
        <v>0</v>
      </c>
      <c r="N18" s="877">
        <v>0</v>
      </c>
      <c r="O18" s="877">
        <f>IF((($Q18-SUM($D18:N18))/(26-(SUM($D$42:N$42)))*O$42)&lt;0,0,(($Q18-SUM($D18:N18))/(26-(SUM($D$42:N$42)))*O$42))</f>
        <v>0</v>
      </c>
      <c r="P18" s="977">
        <f t="shared" ref="P18:P23" si="2">SUM(D18:O18)</f>
        <v>626582.90999999992</v>
      </c>
      <c r="Q18" s="977">
        <v>625000</v>
      </c>
    </row>
    <row r="19" spans="1:17">
      <c r="A19" s="847"/>
      <c r="B19" s="847" t="s">
        <v>6672</v>
      </c>
      <c r="C19" s="847"/>
      <c r="D19" s="877">
        <v>150173.34</v>
      </c>
      <c r="E19" s="877">
        <v>289715.78999999998</v>
      </c>
      <c r="F19" s="877">
        <v>178429.16</v>
      </c>
      <c r="G19" s="877">
        <v>97037.3</v>
      </c>
      <c r="H19" s="877">
        <v>50186.25</v>
      </c>
      <c r="I19" s="877">
        <v>151014.43</v>
      </c>
      <c r="J19" s="877">
        <v>73353.929999999993</v>
      </c>
      <c r="K19" s="877">
        <v>149890.62</v>
      </c>
      <c r="L19" s="877">
        <v>203841.82</v>
      </c>
      <c r="M19" s="877">
        <v>94842.57</v>
      </c>
      <c r="N19" s="877">
        <v>118359.06</v>
      </c>
      <c r="O19" s="877">
        <f>IF((($Q19-SUM($D19:N19))/(26-(SUM($D$42:N$42)))*O$42)&lt;0,0,(($Q19-SUM($D19:N19))/(26-(SUM($D$42:N$42)))*O$42))</f>
        <v>0</v>
      </c>
      <c r="P19" s="977">
        <f t="shared" si="2"/>
        <v>1556844.27</v>
      </c>
      <c r="Q19" s="977">
        <v>1296700</v>
      </c>
    </row>
    <row r="20" spans="1:17">
      <c r="A20" s="847"/>
      <c r="B20" s="847" t="s">
        <v>6717</v>
      </c>
      <c r="C20" s="847"/>
      <c r="D20" s="877">
        <v>1750</v>
      </c>
      <c r="E20" s="877">
        <v>0</v>
      </c>
      <c r="F20" s="877">
        <v>0</v>
      </c>
      <c r="G20" s="877">
        <v>0</v>
      </c>
      <c r="H20" s="877">
        <v>0</v>
      </c>
      <c r="I20" s="877">
        <v>7679.31</v>
      </c>
      <c r="J20" s="877">
        <v>2310</v>
      </c>
      <c r="K20" s="877">
        <v>17918.37</v>
      </c>
      <c r="L20" s="877">
        <v>0</v>
      </c>
      <c r="M20" s="877">
        <v>0</v>
      </c>
      <c r="N20" s="877">
        <v>17918.36</v>
      </c>
      <c r="O20" s="877">
        <f>IF((($Q20-SUM($D20:N20))/(26-(SUM($D$42:N$42)))*O$42)&lt;0,0,(($Q20-SUM($D20:N20))/(26-(SUM($D$42:N$42)))*O$42))</f>
        <v>95423.959999999992</v>
      </c>
      <c r="P20" s="977">
        <f t="shared" si="2"/>
        <v>143000</v>
      </c>
      <c r="Q20" s="977">
        <v>143000</v>
      </c>
    </row>
    <row r="21" spans="1:17">
      <c r="A21" s="847"/>
      <c r="B21" s="847" t="s">
        <v>6673</v>
      </c>
      <c r="C21" s="847"/>
      <c r="D21" s="877">
        <v>879232.76</v>
      </c>
      <c r="E21" s="877">
        <v>225521.44</v>
      </c>
      <c r="F21" s="877">
        <v>245071.11</v>
      </c>
      <c r="G21" s="877">
        <v>264157.62</v>
      </c>
      <c r="H21" s="877">
        <v>319614.57</v>
      </c>
      <c r="I21" s="877">
        <v>201100.27</v>
      </c>
      <c r="J21" s="877">
        <v>400102.28</v>
      </c>
      <c r="K21" s="877">
        <v>526386.87</v>
      </c>
      <c r="L21" s="877">
        <v>368611.04</v>
      </c>
      <c r="M21" s="877">
        <v>639930.72</v>
      </c>
      <c r="N21" s="877">
        <v>481203.75</v>
      </c>
      <c r="O21" s="877">
        <f>IF((($Q21-SUM($D21:N21))/(26-(SUM($D$42:N$42)))*O$42)&lt;0,0,(($Q21-SUM($D21:N21))/(26-(SUM($D$42:N$42)))*O$42))</f>
        <v>0</v>
      </c>
      <c r="P21" s="977">
        <f t="shared" si="2"/>
        <v>4550932.43</v>
      </c>
      <c r="Q21" s="977">
        <v>4323522</v>
      </c>
    </row>
    <row r="22" spans="1:17">
      <c r="A22" s="847"/>
      <c r="B22" s="847" t="s">
        <v>6674</v>
      </c>
      <c r="C22" s="847"/>
      <c r="D22" s="877">
        <v>7273.91</v>
      </c>
      <c r="E22" s="877">
        <v>6830.99</v>
      </c>
      <c r="F22" s="877">
        <v>6365.6</v>
      </c>
      <c r="G22" s="877">
        <v>22672.5</v>
      </c>
      <c r="H22" s="877">
        <v>18910.86</v>
      </c>
      <c r="I22" s="877">
        <v>17073.599999999999</v>
      </c>
      <c r="J22" s="877">
        <v>506128.84</v>
      </c>
      <c r="K22" s="877">
        <v>27479.8</v>
      </c>
      <c r="L22" s="877">
        <v>32238.83</v>
      </c>
      <c r="M22" s="877">
        <v>16065.79</v>
      </c>
      <c r="N22" s="877">
        <v>24519.05</v>
      </c>
      <c r="O22" s="877">
        <f>IF((($Q22-SUM($D22:N22))/(26-(SUM($D$42:N$42)))*O$42)&lt;0,0,(($Q22-SUM($D22:N22))/(26-(SUM($D$42:N$42)))*O$42))</f>
        <v>146940.22999999986</v>
      </c>
      <c r="P22" s="977">
        <f t="shared" si="2"/>
        <v>832500</v>
      </c>
      <c r="Q22" s="977">
        <v>832500</v>
      </c>
    </row>
    <row r="23" spans="1:17">
      <c r="A23" s="847"/>
      <c r="B23" s="847" t="s">
        <v>2115</v>
      </c>
      <c r="C23" s="847"/>
      <c r="D23" s="877">
        <v>7200</v>
      </c>
      <c r="E23" s="877">
        <v>0</v>
      </c>
      <c r="F23" s="877">
        <v>0</v>
      </c>
      <c r="G23" s="877">
        <v>0</v>
      </c>
      <c r="H23" s="877">
        <v>0</v>
      </c>
      <c r="I23" s="877">
        <v>82532</v>
      </c>
      <c r="J23" s="877">
        <v>0</v>
      </c>
      <c r="K23" s="877">
        <v>0</v>
      </c>
      <c r="L23" s="877">
        <v>0</v>
      </c>
      <c r="M23" s="877">
        <v>5000</v>
      </c>
      <c r="N23" s="877">
        <v>0</v>
      </c>
      <c r="O23" s="877">
        <f>IF((($Q23-SUM($D23:N23))/(26-(SUM($D$42:N$42)))*O$42)&lt;0,0,(($Q23-SUM($D23:N23))/(26-(SUM($D$42:N$42)))*O$42))</f>
        <v>1605268</v>
      </c>
      <c r="P23" s="977">
        <f t="shared" si="2"/>
        <v>1700000</v>
      </c>
      <c r="Q23" s="977">
        <v>1700000</v>
      </c>
    </row>
    <row r="24" spans="1:17">
      <c r="A24" s="847"/>
      <c r="B24" s="847" t="s">
        <v>6718</v>
      </c>
      <c r="C24" s="847"/>
      <c r="D24" s="877">
        <v>0</v>
      </c>
      <c r="E24" s="877">
        <v>0</v>
      </c>
      <c r="F24" s="877">
        <v>0</v>
      </c>
      <c r="G24" s="877">
        <f>($Q24-SUM($D24:F24))/(26-(SUM($D$42:F$42)))*G$42</f>
        <v>0</v>
      </c>
      <c r="H24" s="877">
        <f>($Q24-SUM($D24:G24))/(26-(SUM($D$42:G$42)))*H$42</f>
        <v>0</v>
      </c>
      <c r="I24" s="877">
        <f>($Q24-SUM($D24:H24))/(26-(SUM($D$42:H$42)))*I$42</f>
        <v>0</v>
      </c>
      <c r="J24" s="877">
        <f>($Q24-SUM($D24:I24))/(26-(SUM($D$42:I$42)))*J$42</f>
        <v>0</v>
      </c>
      <c r="K24" s="877">
        <f>($Q24-SUM($D24:J24))/(26-(SUM($D$42:J$42)))*K$42</f>
        <v>0</v>
      </c>
      <c r="L24" s="877">
        <f>($Q24-SUM($D24:K24))/(26-(SUM($D$42:K$42)))*L$42</f>
        <v>0</v>
      </c>
      <c r="M24" s="877">
        <f>($Q24-SUM($D24:L24))/(26-(SUM($D$42:L$42)))*M$42</f>
        <v>0</v>
      </c>
      <c r="N24" s="877">
        <f>($Q24-SUM($D24:M24))/(26-(SUM($D$42:M$42)))*N$42</f>
        <v>0</v>
      </c>
      <c r="O24" s="877">
        <f>($Q24-SUM($D24:N24))/(26-(SUM($D$42:N$42)))*O$42</f>
        <v>0</v>
      </c>
      <c r="P24" s="977">
        <f>SUM(C24:N24)</f>
        <v>0</v>
      </c>
      <c r="Q24" s="977">
        <v>0</v>
      </c>
    </row>
    <row r="25" spans="1:17" ht="15.75" thickBot="1">
      <c r="A25" s="847"/>
      <c r="B25" s="847"/>
      <c r="C25" s="876" t="s">
        <v>6675</v>
      </c>
      <c r="D25" s="878">
        <f>SUM(D17:D24)</f>
        <v>1045630.01</v>
      </c>
      <c r="E25" s="878">
        <f t="shared" ref="E25:O25" si="3">SUM(E17:E24)</f>
        <v>522068.22</v>
      </c>
      <c r="F25" s="878">
        <f t="shared" si="3"/>
        <v>429865.87</v>
      </c>
      <c r="G25" s="878">
        <f t="shared" si="3"/>
        <v>705351.92999999993</v>
      </c>
      <c r="H25" s="878">
        <f t="shared" si="3"/>
        <v>440889.87</v>
      </c>
      <c r="I25" s="878">
        <f t="shared" si="3"/>
        <v>2548590.2400000002</v>
      </c>
      <c r="J25" s="878">
        <f t="shared" si="3"/>
        <v>3374530.29</v>
      </c>
      <c r="K25" s="878">
        <f t="shared" si="3"/>
        <v>722648.08000000007</v>
      </c>
      <c r="L25" s="878">
        <f t="shared" si="3"/>
        <v>644091.1</v>
      </c>
      <c r="M25" s="878">
        <f t="shared" si="3"/>
        <v>1440135.84</v>
      </c>
      <c r="N25" s="878">
        <f t="shared" si="3"/>
        <v>2923476.44</v>
      </c>
      <c r="O25" s="878">
        <f t="shared" si="3"/>
        <v>1847632.19</v>
      </c>
      <c r="P25" s="1074">
        <f t="shared" ref="P25:Q25" si="4">SUM(P17:P24)</f>
        <v>16644910.08</v>
      </c>
      <c r="Q25" s="1074">
        <f t="shared" si="4"/>
        <v>15495722</v>
      </c>
    </row>
    <row r="26" spans="1:17" ht="7.5" customHeight="1">
      <c r="A26" s="847"/>
      <c r="B26" s="847"/>
      <c r="C26" s="847"/>
      <c r="D26" s="854"/>
      <c r="E26" s="854"/>
      <c r="F26" s="854"/>
      <c r="G26" s="854"/>
      <c r="H26" s="854"/>
      <c r="I26" s="854"/>
      <c r="J26" s="854"/>
      <c r="K26" s="854"/>
      <c r="L26" s="854"/>
      <c r="M26" s="854"/>
      <c r="N26" s="854"/>
      <c r="O26" s="854"/>
      <c r="P26" s="977"/>
      <c r="Q26" s="977"/>
    </row>
    <row r="27" spans="1:17">
      <c r="A27" s="876" t="s">
        <v>6676</v>
      </c>
      <c r="B27" s="847"/>
      <c r="C27" s="847"/>
      <c r="D27" s="854"/>
      <c r="E27" s="854"/>
      <c r="F27" s="854"/>
      <c r="G27" s="854"/>
      <c r="H27" s="854"/>
      <c r="I27" s="854"/>
      <c r="J27" s="854"/>
      <c r="K27" s="854"/>
      <c r="L27" s="854"/>
      <c r="M27" s="854"/>
      <c r="N27" s="854"/>
      <c r="O27" s="854"/>
      <c r="P27" s="977"/>
      <c r="Q27" s="977"/>
    </row>
    <row r="28" spans="1:17">
      <c r="A28" s="847"/>
      <c r="B28" s="1087" t="s">
        <v>7079</v>
      </c>
      <c r="C28" s="847"/>
      <c r="D28" s="877">
        <f>1030609+172654.57+249.68</f>
        <v>1203513.25</v>
      </c>
      <c r="E28" s="877"/>
      <c r="F28" s="877"/>
      <c r="G28" s="877"/>
      <c r="H28" s="877"/>
      <c r="I28" s="877"/>
      <c r="J28" s="877"/>
      <c r="K28" s="877"/>
      <c r="L28" s="877">
        <v>0</v>
      </c>
      <c r="M28" s="877"/>
      <c r="N28" s="877"/>
      <c r="O28" s="877"/>
      <c r="P28" s="977">
        <f>SUM(D28:O28)</f>
        <v>1203513.25</v>
      </c>
      <c r="Q28" s="977">
        <v>1846897</v>
      </c>
    </row>
    <row r="29" spans="1:17">
      <c r="A29" s="847"/>
      <c r="B29" s="847" t="s">
        <v>6677</v>
      </c>
      <c r="C29" s="847"/>
      <c r="D29" s="877">
        <f>1249392.72-D28</f>
        <v>45879.469999999972</v>
      </c>
      <c r="E29" s="877">
        <v>563971.31000000006</v>
      </c>
      <c r="F29" s="877">
        <v>481414.99</v>
      </c>
      <c r="G29" s="877">
        <v>545968.22</v>
      </c>
      <c r="H29" s="877">
        <v>727110.33</v>
      </c>
      <c r="I29" s="877">
        <v>498866.61</v>
      </c>
      <c r="J29" s="877">
        <v>603190.14</v>
      </c>
      <c r="K29" s="877">
        <v>545353.19999999995</v>
      </c>
      <c r="L29" s="877">
        <v>540205.81000000006</v>
      </c>
      <c r="M29" s="877">
        <v>631814.73</v>
      </c>
      <c r="N29" s="877">
        <v>1095144.1399999999</v>
      </c>
      <c r="O29" s="877">
        <f>($Q29-SUM($D29:N29))/(26-(SUM($D$42:N$42)))*O$42</f>
        <v>851634.04999999981</v>
      </c>
      <c r="P29" s="977">
        <f>SUM(D29:O29)</f>
        <v>7130553</v>
      </c>
      <c r="Q29" s="977">
        <f>8977450-Q28</f>
        <v>7130553</v>
      </c>
    </row>
    <row r="30" spans="1:17">
      <c r="A30" s="847"/>
      <c r="B30" s="847" t="s">
        <v>6678</v>
      </c>
      <c r="C30" s="847"/>
      <c r="D30" s="877">
        <v>116374.25</v>
      </c>
      <c r="E30" s="877">
        <v>572547.59</v>
      </c>
      <c r="F30" s="877">
        <v>540432.15</v>
      </c>
      <c r="G30" s="877">
        <v>561816.26</v>
      </c>
      <c r="H30" s="877">
        <v>280746.84000000003</v>
      </c>
      <c r="I30" s="877">
        <v>95773.78</v>
      </c>
      <c r="J30" s="877">
        <v>585768.59</v>
      </c>
      <c r="K30" s="877">
        <v>299595.31</v>
      </c>
      <c r="L30" s="877">
        <v>225221.84</v>
      </c>
      <c r="M30" s="877">
        <v>645038.89</v>
      </c>
      <c r="N30" s="877">
        <v>159143.18</v>
      </c>
      <c r="O30" s="877">
        <f>($Q30-SUM($D30:N30))/(26-(SUM($D$42:N$42)))*O$42</f>
        <v>1056834.3199999998</v>
      </c>
      <c r="P30" s="977">
        <f t="shared" ref="P30:P33" si="5">SUM(D30:O30)</f>
        <v>5139293</v>
      </c>
      <c r="Q30" s="977">
        <v>5139293</v>
      </c>
    </row>
    <row r="31" spans="1:17">
      <c r="A31" s="847"/>
      <c r="B31" s="847" t="s">
        <v>6679</v>
      </c>
      <c r="C31" s="847"/>
      <c r="D31" s="877">
        <v>2576.7600000000002</v>
      </c>
      <c r="E31" s="877">
        <v>1358.34</v>
      </c>
      <c r="F31" s="877">
        <v>39199.589999999997</v>
      </c>
      <c r="G31" s="877">
        <v>190068.57</v>
      </c>
      <c r="H31" s="877">
        <v>4359.18</v>
      </c>
      <c r="I31" s="877">
        <v>-3042.4</v>
      </c>
      <c r="J31" s="877">
        <v>76265.119999999995</v>
      </c>
      <c r="K31" s="877">
        <v>-3115.54</v>
      </c>
      <c r="L31" s="877">
        <v>5621.84</v>
      </c>
      <c r="M31" s="877">
        <v>10616.58</v>
      </c>
      <c r="N31" s="877">
        <v>19135.14</v>
      </c>
      <c r="O31" s="877">
        <f>($Q31-SUM($D31:N31))/(26-(SUM($D$42:N$42)))*O$42</f>
        <v>68786.819999999891</v>
      </c>
      <c r="P31" s="977">
        <f t="shared" si="5"/>
        <v>411830</v>
      </c>
      <c r="Q31" s="977">
        <v>411830</v>
      </c>
    </row>
    <row r="32" spans="1:17">
      <c r="A32" s="847"/>
      <c r="B32" s="847" t="s">
        <v>6680</v>
      </c>
      <c r="C32" s="847"/>
      <c r="D32" s="877"/>
      <c r="E32" s="877"/>
      <c r="F32" s="877"/>
      <c r="G32" s="877">
        <v>0</v>
      </c>
      <c r="H32" s="877">
        <v>0</v>
      </c>
      <c r="I32" s="877">
        <v>17605.79</v>
      </c>
      <c r="J32" s="877">
        <v>0</v>
      </c>
      <c r="K32" s="877">
        <v>8420</v>
      </c>
      <c r="L32" s="877">
        <v>182763.03</v>
      </c>
      <c r="M32" s="877">
        <v>10501.38</v>
      </c>
      <c r="N32" s="877">
        <v>0</v>
      </c>
      <c r="O32" s="877">
        <v>0</v>
      </c>
      <c r="P32" s="977">
        <f t="shared" si="5"/>
        <v>219290.2</v>
      </c>
      <c r="Q32" s="977">
        <v>100000</v>
      </c>
    </row>
    <row r="33" spans="1:17">
      <c r="A33" s="847"/>
      <c r="B33" s="847" t="s">
        <v>6681</v>
      </c>
      <c r="C33" s="847"/>
      <c r="D33" s="877"/>
      <c r="E33" s="877">
        <v>400000</v>
      </c>
      <c r="F33" s="877"/>
      <c r="G33" s="877">
        <v>0</v>
      </c>
      <c r="H33" s="877">
        <v>0</v>
      </c>
      <c r="I33" s="877">
        <v>0</v>
      </c>
      <c r="J33" s="877">
        <f>($Q33-SUM($D33:I33))/(26-(SUM($D$42:I$42)))*J$42</f>
        <v>0</v>
      </c>
      <c r="K33" s="877">
        <f>($Q33-SUM($D33:J33))/(26-(SUM($D$42:J$42)))*K$42</f>
        <v>0</v>
      </c>
      <c r="L33" s="877">
        <v>1000000</v>
      </c>
      <c r="M33" s="877">
        <v>0</v>
      </c>
      <c r="N33" s="877">
        <v>0</v>
      </c>
      <c r="O33" s="877">
        <v>0</v>
      </c>
      <c r="P33" s="977">
        <f t="shared" si="5"/>
        <v>1400000</v>
      </c>
      <c r="Q33" s="977">
        <v>400000</v>
      </c>
    </row>
    <row r="34" spans="1:17">
      <c r="A34" s="847"/>
      <c r="B34" s="847" t="s">
        <v>6682</v>
      </c>
      <c r="C34" s="847"/>
      <c r="D34" s="877"/>
      <c r="E34" s="877"/>
      <c r="F34" s="877"/>
      <c r="G34" s="877">
        <f>($Q34-SUM($D34:F34))/(26-(SUM($D$42:F$42)))*G$42</f>
        <v>0</v>
      </c>
      <c r="H34" s="877">
        <f>($Q34-SUM($D34:G34))/(26-(SUM($D$42:G$42)))*H$42</f>
        <v>0</v>
      </c>
      <c r="I34" s="877">
        <f>($Q34-SUM($D34:H34))/(26-(SUM($D$42:H$42)))*I$42</f>
        <v>0</v>
      </c>
      <c r="J34" s="877">
        <f>($Q34-SUM($D34:I34))/(26-(SUM($D$42:I$42)))*J$42</f>
        <v>0</v>
      </c>
      <c r="K34" s="877">
        <f>($Q34-SUM($D34:J34))/(26-(SUM($D$42:J$42)))*K$42</f>
        <v>0</v>
      </c>
      <c r="L34" s="877">
        <f>($Q34-SUM($D34:K34))/(26-(SUM($D$42:K$42)))*L$42</f>
        <v>0</v>
      </c>
      <c r="M34" s="877">
        <f>($Q34-SUM($D34:L34))/(26-(SUM($D$42:L$42)))*M$42</f>
        <v>0</v>
      </c>
      <c r="N34" s="877">
        <f>($Q34-SUM($D34:M34))/(26-(SUM($D$42:M$42)))*N$42</f>
        <v>0</v>
      </c>
      <c r="O34" s="877">
        <f>($Q34-SUM($D34:N34))/(26-(SUM($D$42:N$42)))*O$42</f>
        <v>0</v>
      </c>
      <c r="P34" s="977"/>
      <c r="Q34" s="977"/>
    </row>
    <row r="35" spans="1:17" ht="15.75" thickBot="1">
      <c r="A35" s="847"/>
      <c r="B35" s="847"/>
      <c r="C35" s="876" t="s">
        <v>6683</v>
      </c>
      <c r="D35" s="878">
        <f>SUM(D28:D34)</f>
        <v>1368343.73</v>
      </c>
      <c r="E35" s="878">
        <f t="shared" ref="E35:O35" si="6">SUM(E28:E34)</f>
        <v>1537877.24</v>
      </c>
      <c r="F35" s="878">
        <f t="shared" si="6"/>
        <v>1061046.73</v>
      </c>
      <c r="G35" s="878">
        <f t="shared" si="6"/>
        <v>1297853.05</v>
      </c>
      <c r="H35" s="878">
        <f t="shared" si="6"/>
        <v>1012216.35</v>
      </c>
      <c r="I35" s="878">
        <f t="shared" si="6"/>
        <v>609203.78</v>
      </c>
      <c r="J35" s="878">
        <f t="shared" si="6"/>
        <v>1265223.8500000001</v>
      </c>
      <c r="K35" s="878">
        <f t="shared" si="6"/>
        <v>850252.97</v>
      </c>
      <c r="L35" s="878">
        <f t="shared" si="6"/>
        <v>1953812.52</v>
      </c>
      <c r="M35" s="878">
        <f t="shared" si="6"/>
        <v>1297971.58</v>
      </c>
      <c r="N35" s="878">
        <f t="shared" si="6"/>
        <v>1273422.4599999997</v>
      </c>
      <c r="O35" s="878">
        <f t="shared" si="6"/>
        <v>1977255.1899999995</v>
      </c>
      <c r="P35" s="1075">
        <f>SUM(D35:O35)</f>
        <v>15504479.449999999</v>
      </c>
      <c r="Q35" s="1075">
        <f t="shared" ref="Q35" si="7">SUM(Q29:Q34)</f>
        <v>13181676</v>
      </c>
    </row>
    <row r="36" spans="1:17">
      <c r="A36" s="847"/>
      <c r="B36" s="847"/>
      <c r="C36" s="847"/>
      <c r="D36" s="854"/>
      <c r="E36" s="854"/>
      <c r="F36" s="854"/>
      <c r="G36" s="854"/>
      <c r="H36" s="854"/>
      <c r="I36" s="854"/>
      <c r="J36" s="854"/>
      <c r="K36" s="854"/>
      <c r="L36" s="854"/>
      <c r="M36" s="854"/>
      <c r="N36" s="854"/>
      <c r="O36" s="854"/>
      <c r="P36" s="854"/>
      <c r="Q36" s="854"/>
    </row>
    <row r="37" spans="1:17">
      <c r="A37" s="858" t="s">
        <v>6684</v>
      </c>
      <c r="B37" s="858"/>
      <c r="C37" s="858"/>
      <c r="D37" s="859">
        <f>D39-D38</f>
        <v>-322713.72000000067</v>
      </c>
      <c r="E37" s="859">
        <f t="shared" ref="E37:O37" si="8">E39-E38</f>
        <v>-1015809.0199999996</v>
      </c>
      <c r="F37" s="859">
        <f t="shared" si="8"/>
        <v>-631180.86000000127</v>
      </c>
      <c r="G37" s="859">
        <f t="shared" si="8"/>
        <v>-592501.12000000104</v>
      </c>
      <c r="H37" s="859">
        <f t="shared" si="8"/>
        <v>-571326.48000000045</v>
      </c>
      <c r="I37" s="859">
        <f>I39-I38</f>
        <v>1939386.4600000009</v>
      </c>
      <c r="J37" s="859">
        <f t="shared" si="8"/>
        <v>2109306.4400000013</v>
      </c>
      <c r="K37" s="859">
        <f t="shared" si="8"/>
        <v>-127604.8900000006</v>
      </c>
      <c r="L37" s="859">
        <f t="shared" si="8"/>
        <v>-1309721.42</v>
      </c>
      <c r="M37" s="859">
        <f t="shared" si="8"/>
        <v>142164.25999999978</v>
      </c>
      <c r="N37" s="859">
        <f t="shared" si="8"/>
        <v>1650053.9800000004</v>
      </c>
      <c r="O37" s="859">
        <f t="shared" si="8"/>
        <v>-129623</v>
      </c>
      <c r="P37" s="854"/>
      <c r="Q37" s="854"/>
    </row>
    <row r="38" spans="1:17" ht="15.75" thickBot="1">
      <c r="A38" s="860" t="s">
        <v>6685</v>
      </c>
      <c r="B38" s="860"/>
      <c r="C38" s="860"/>
      <c r="D38" s="861">
        <f t="shared" ref="D38:O38" si="9">D14</f>
        <v>12441867.6</v>
      </c>
      <c r="E38" s="861">
        <f t="shared" si="9"/>
        <v>12119153.879999999</v>
      </c>
      <c r="F38" s="861">
        <f t="shared" si="9"/>
        <v>11103344.859999999</v>
      </c>
      <c r="G38" s="861">
        <f t="shared" si="9"/>
        <v>10472163.999999998</v>
      </c>
      <c r="H38" s="861">
        <f t="shared" si="9"/>
        <v>9879662.8799999971</v>
      </c>
      <c r="I38" s="861">
        <f t="shared" si="9"/>
        <v>9308336.3999999966</v>
      </c>
      <c r="J38" s="861">
        <f t="shared" si="9"/>
        <v>11247722.859999998</v>
      </c>
      <c r="K38" s="861">
        <f t="shared" si="9"/>
        <v>13357029.299999999</v>
      </c>
      <c r="L38" s="861">
        <f t="shared" si="9"/>
        <v>13229424.409999998</v>
      </c>
      <c r="M38" s="861">
        <f t="shared" si="9"/>
        <v>11919702.989999998</v>
      </c>
      <c r="N38" s="861">
        <f t="shared" si="9"/>
        <v>12061867.249999998</v>
      </c>
      <c r="O38" s="861">
        <f t="shared" si="9"/>
        <v>13711921.229999999</v>
      </c>
      <c r="P38" s="854"/>
      <c r="Q38" s="854"/>
    </row>
    <row r="39" spans="1:17" ht="15.75" thickBot="1">
      <c r="A39" s="862" t="s">
        <v>6686</v>
      </c>
      <c r="B39" s="862"/>
      <c r="C39" s="862"/>
      <c r="D39" s="863">
        <f>+D14+D25-D35</f>
        <v>12119153.879999999</v>
      </c>
      <c r="E39" s="863">
        <f t="shared" ref="E39:N39" si="10">+E14+E25-E35</f>
        <v>11103344.859999999</v>
      </c>
      <c r="F39" s="863">
        <f t="shared" si="10"/>
        <v>10472163.999999998</v>
      </c>
      <c r="G39" s="863">
        <f>+G14+G25-G35</f>
        <v>9879662.8799999971</v>
      </c>
      <c r="H39" s="863">
        <f t="shared" si="10"/>
        <v>9308336.3999999966</v>
      </c>
      <c r="I39" s="863">
        <f t="shared" si="10"/>
        <v>11247722.859999998</v>
      </c>
      <c r="J39" s="863">
        <f t="shared" si="10"/>
        <v>13357029.299999999</v>
      </c>
      <c r="K39" s="863">
        <f t="shared" si="10"/>
        <v>13229424.409999998</v>
      </c>
      <c r="L39" s="863">
        <f t="shared" si="10"/>
        <v>11919702.989999998</v>
      </c>
      <c r="M39" s="863">
        <f t="shared" si="10"/>
        <v>12061867.249999998</v>
      </c>
      <c r="N39" s="863">
        <f t="shared" si="10"/>
        <v>13711921.229999999</v>
      </c>
      <c r="O39" s="863">
        <f>+O14+O25-O35</f>
        <v>13582298.229999999</v>
      </c>
      <c r="P39" s="854"/>
      <c r="Q39" s="854"/>
    </row>
    <row r="40" spans="1:17" ht="9" customHeight="1">
      <c r="A40" s="847"/>
      <c r="B40" s="847"/>
      <c r="C40" s="906"/>
      <c r="D40" s="922"/>
      <c r="E40" s="922"/>
      <c r="F40" s="922"/>
      <c r="G40" s="922"/>
      <c r="H40" s="922"/>
      <c r="I40" s="922"/>
      <c r="J40" s="922"/>
      <c r="K40" s="922"/>
      <c r="L40" s="922"/>
      <c r="M40" s="922"/>
      <c r="N40" s="922"/>
      <c r="O40" s="922"/>
      <c r="P40" s="923"/>
      <c r="Q40" s="923"/>
    </row>
    <row r="41" spans="1:17" ht="15.75">
      <c r="A41" s="847" t="s">
        <v>6687</v>
      </c>
      <c r="B41" s="847"/>
      <c r="C41" s="847"/>
      <c r="D41" s="854" t="s">
        <v>4404</v>
      </c>
      <c r="E41" s="854"/>
      <c r="F41" s="854"/>
      <c r="G41" s="854"/>
      <c r="H41" s="854"/>
      <c r="I41" s="854"/>
      <c r="J41" s="854"/>
      <c r="K41" s="854"/>
      <c r="L41" s="854"/>
      <c r="O41" s="986"/>
      <c r="P41" s="986"/>
      <c r="Q41" s="986"/>
    </row>
    <row r="42" spans="1:17">
      <c r="A42" s="852" t="s">
        <v>4404</v>
      </c>
      <c r="B42" s="847" t="s">
        <v>4404</v>
      </c>
      <c r="C42" s="847" t="s">
        <v>6688</v>
      </c>
      <c r="D42" s="1076">
        <v>2</v>
      </c>
      <c r="E42" s="1076">
        <v>2</v>
      </c>
      <c r="F42" s="1076">
        <v>2</v>
      </c>
      <c r="G42" s="1076">
        <v>2</v>
      </c>
      <c r="H42" s="1076">
        <v>3</v>
      </c>
      <c r="I42" s="1076">
        <v>2</v>
      </c>
      <c r="J42" s="1076">
        <v>2</v>
      </c>
      <c r="K42" s="1076">
        <v>2</v>
      </c>
      <c r="L42" s="1076">
        <v>2</v>
      </c>
      <c r="M42" s="1076">
        <v>2</v>
      </c>
      <c r="N42" s="1076">
        <v>3</v>
      </c>
      <c r="O42" s="1077">
        <v>2</v>
      </c>
      <c r="P42" s="1078">
        <f>SUM(C42:O42)</f>
        <v>26</v>
      </c>
      <c r="Q42" s="850"/>
    </row>
    <row r="43" spans="1:17" ht="8.25" customHeight="1">
      <c r="A43" s="847"/>
      <c r="B43" s="847"/>
      <c r="C43" s="847"/>
      <c r="D43" s="854"/>
      <c r="E43" s="854"/>
      <c r="F43" s="854"/>
      <c r="G43" s="854"/>
      <c r="H43" s="854"/>
      <c r="I43" s="854"/>
      <c r="J43" s="854"/>
      <c r="K43" s="854"/>
      <c r="L43" s="854"/>
      <c r="M43" s="854"/>
      <c r="N43" s="854"/>
      <c r="O43" s="854"/>
      <c r="P43" s="854"/>
      <c r="Q43" s="854"/>
    </row>
    <row r="44" spans="1:17">
      <c r="A44" s="865"/>
      <c r="C44" s="980" t="s">
        <v>7012</v>
      </c>
      <c r="D44" s="850">
        <v>11368780.07</v>
      </c>
      <c r="E44" s="850">
        <v>10075526.33</v>
      </c>
      <c r="F44" s="850">
        <v>9604269.2400000002</v>
      </c>
      <c r="G44" s="850">
        <v>9025830.9600000009</v>
      </c>
      <c r="H44" s="850">
        <v>8486745</v>
      </c>
      <c r="I44" s="850">
        <v>10430364.85</v>
      </c>
      <c r="J44" s="850">
        <v>12490244.02</v>
      </c>
      <c r="K44" s="850">
        <v>12684326.43</v>
      </c>
      <c r="L44" s="850">
        <v>11031281.85</v>
      </c>
      <c r="M44" s="850">
        <v>11171022.16</v>
      </c>
      <c r="N44" s="850">
        <v>12795106.83</v>
      </c>
      <c r="O44" s="850"/>
      <c r="P44" s="850"/>
      <c r="Q44" s="850"/>
    </row>
    <row r="45" spans="1:17">
      <c r="C45" s="867" t="s">
        <v>6689</v>
      </c>
      <c r="D45" s="857">
        <f>D39-D44</f>
        <v>750373.80999999866</v>
      </c>
      <c r="E45" s="857">
        <f>E39-E44</f>
        <v>1027818.5299999993</v>
      </c>
      <c r="F45" s="857">
        <f>F39-F44</f>
        <v>867894.75999999791</v>
      </c>
      <c r="G45" s="857">
        <f t="shared" ref="G45:O45" si="11">G39-G44</f>
        <v>853831.9199999962</v>
      </c>
      <c r="H45" s="857">
        <f t="shared" si="11"/>
        <v>821591.39999999665</v>
      </c>
      <c r="I45" s="857">
        <f t="shared" si="11"/>
        <v>817358.00999999791</v>
      </c>
      <c r="J45" s="857">
        <f t="shared" si="11"/>
        <v>866785.27999999933</v>
      </c>
      <c r="K45" s="857">
        <f>K39-K44</f>
        <v>545097.97999999858</v>
      </c>
      <c r="L45" s="857">
        <f t="shared" si="11"/>
        <v>888421.13999999873</v>
      </c>
      <c r="M45" s="857">
        <f t="shared" si="11"/>
        <v>890845.08999999799</v>
      </c>
      <c r="N45" s="857">
        <f t="shared" si="11"/>
        <v>916814.39999999851</v>
      </c>
      <c r="O45" s="857">
        <f t="shared" si="11"/>
        <v>13582298.229999999</v>
      </c>
    </row>
    <row r="46" spans="1:17">
      <c r="A46" s="868"/>
      <c r="B46" s="868"/>
      <c r="C46" s="978" t="s">
        <v>1669</v>
      </c>
      <c r="D46" s="868"/>
      <c r="E46" s="868"/>
      <c r="F46" s="868"/>
      <c r="G46" s="868"/>
      <c r="H46" s="868"/>
      <c r="I46" s="868"/>
      <c r="J46" s="868"/>
      <c r="K46" s="868" t="s">
        <v>6690</v>
      </c>
      <c r="L46" s="868"/>
      <c r="M46" s="868"/>
      <c r="N46" s="868"/>
      <c r="O46" s="869">
        <f>C47/365*60</f>
        <v>2166850.8493150682</v>
      </c>
    </row>
    <row r="47" spans="1:17">
      <c r="A47" s="978" t="s">
        <v>6992</v>
      </c>
      <c r="B47" s="868"/>
      <c r="C47" s="979">
        <f>Q35</f>
        <v>13181676</v>
      </c>
      <c r="D47" s="870"/>
      <c r="E47" s="868"/>
      <c r="F47" s="868"/>
      <c r="G47" s="868"/>
      <c r="H47" s="868"/>
      <c r="I47" s="868"/>
      <c r="J47" s="868"/>
      <c r="K47" s="868" t="s">
        <v>6692</v>
      </c>
      <c r="L47" s="868"/>
      <c r="M47" s="868"/>
      <c r="N47" s="868"/>
      <c r="O47" s="872">
        <f>D14+P25-P35</f>
        <v>13582298.23</v>
      </c>
    </row>
    <row r="48" spans="1:17">
      <c r="A48" s="868"/>
      <c r="B48" s="868"/>
      <c r="C48" s="868" t="s">
        <v>6691</v>
      </c>
      <c r="D48" s="871"/>
      <c r="E48" s="868"/>
      <c r="F48" s="868"/>
      <c r="G48" s="868"/>
      <c r="H48" s="868"/>
      <c r="I48" s="868"/>
      <c r="J48" s="868"/>
      <c r="K48" s="978" t="s">
        <v>7010</v>
      </c>
      <c r="L48" s="868"/>
      <c r="M48" s="868"/>
      <c r="N48" s="868"/>
      <c r="O48" s="872">
        <f>O47-O46</f>
        <v>11415447.380684933</v>
      </c>
      <c r="P48" s="873"/>
      <c r="Q48" s="873"/>
    </row>
    <row r="49" spans="1:17">
      <c r="A49" s="978" t="s">
        <v>6992</v>
      </c>
      <c r="B49" s="868"/>
      <c r="C49" s="979">
        <f>P35</f>
        <v>15504479.449999999</v>
      </c>
      <c r="D49" s="874"/>
      <c r="E49" s="868"/>
      <c r="F49" s="868"/>
      <c r="G49" s="868"/>
      <c r="H49" s="868"/>
      <c r="I49" s="868"/>
      <c r="J49" s="868"/>
      <c r="K49" s="868"/>
      <c r="L49" s="868"/>
      <c r="M49" s="868"/>
      <c r="N49" s="868"/>
      <c r="O49" s="872"/>
      <c r="P49" s="873"/>
      <c r="Q49" s="873"/>
    </row>
    <row r="50" spans="1:17">
      <c r="D50" s="849">
        <v>248721.25</v>
      </c>
    </row>
    <row r="51" spans="1:17">
      <c r="D51" s="849">
        <v>-2700</v>
      </c>
      <c r="L51" s="866"/>
      <c r="N51" s="866"/>
    </row>
    <row r="52" spans="1:17">
      <c r="D52" s="849">
        <v>1800</v>
      </c>
      <c r="M52" s="866"/>
      <c r="N52" s="864"/>
      <c r="O52" s="864"/>
    </row>
    <row r="53" spans="1:17">
      <c r="L53" s="866"/>
      <c r="N53" s="866"/>
      <c r="O53" s="873"/>
    </row>
    <row r="54" spans="1:17">
      <c r="M54" s="866"/>
    </row>
  </sheetData>
  <conditionalFormatting sqref="D37:Q37 D17:F24 D25:O27 P24:Q35 D35:O35">
    <cfRule type="cellIs" dxfId="1193" priority="35" operator="lessThan">
      <formula>0</formula>
    </cfRule>
  </conditionalFormatting>
  <conditionalFormatting sqref="O47">
    <cfRule type="cellIs" dxfId="1192" priority="34" operator="lessThan">
      <formula>0</formula>
    </cfRule>
  </conditionalFormatting>
  <conditionalFormatting sqref="D29:F34">
    <cfRule type="cellIs" dxfId="1191" priority="31" operator="lessThan">
      <formula>0</formula>
    </cfRule>
  </conditionalFormatting>
  <conditionalFormatting sqref="G29:O34">
    <cfRule type="cellIs" dxfId="1190" priority="5" operator="lessThan">
      <formula>0</formula>
    </cfRule>
  </conditionalFormatting>
  <conditionalFormatting sqref="G17:O24">
    <cfRule type="cellIs" dxfId="1189" priority="3" operator="lessThan">
      <formula>0</formula>
    </cfRule>
  </conditionalFormatting>
  <conditionalFormatting sqref="D28:F28">
    <cfRule type="cellIs" dxfId="1188" priority="2" operator="lessThan">
      <formula>0</formula>
    </cfRule>
  </conditionalFormatting>
  <conditionalFormatting sqref="G28:O28">
    <cfRule type="cellIs" dxfId="1187" priority="1" operator="lessThan">
      <formula>0</formula>
    </cfRule>
  </conditionalFormatting>
  <pageMargins left="0.25" right="0.25" top="0.5" bottom="0.5" header="0.3" footer="0.3"/>
  <pageSetup paperSize="5" scale="78" orientation="landscape" cellComments="asDisplayed"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tabColor theme="3" tint="0.39997558519241921"/>
  </sheetPr>
  <dimension ref="A1:U71"/>
  <sheetViews>
    <sheetView workbookViewId="0">
      <selection activeCell="J26" sqref="J26"/>
    </sheetView>
  </sheetViews>
  <sheetFormatPr defaultRowHeight="15"/>
  <cols>
    <col min="1" max="1" width="6" style="8" customWidth="1"/>
    <col min="2" max="2" width="9.42578125" style="8" customWidth="1"/>
    <col min="3" max="3" width="10.140625" style="8" customWidth="1"/>
    <col min="4" max="4" width="31.42578125" style="8" customWidth="1"/>
    <col min="5" max="5" width="16.5703125" style="8" customWidth="1"/>
    <col min="6" max="6" width="15.42578125" style="8" customWidth="1"/>
    <col min="7" max="7" width="17.42578125" style="8" customWidth="1"/>
    <col min="8" max="8" width="14.140625" style="8" customWidth="1"/>
    <col min="9" max="9" width="12.28515625" style="8" customWidth="1"/>
    <col min="10" max="10" width="15.42578125" style="7" customWidth="1"/>
    <col min="11" max="11" width="2.85546875" style="40" customWidth="1"/>
    <col min="12" max="12" width="3.140625" style="7" hidden="1" customWidth="1"/>
    <col min="13" max="13" width="4.5703125" style="7" hidden="1" customWidth="1"/>
    <col min="14" max="14" width="12.5703125" style="7" hidden="1" customWidth="1"/>
    <col min="15" max="15" width="33.85546875" style="7" hidden="1" customWidth="1"/>
    <col min="16" max="16" width="17.140625" style="7" hidden="1" customWidth="1"/>
    <col min="17" max="17" width="17.5703125" style="7" hidden="1" customWidth="1"/>
    <col min="18" max="18" width="17.42578125" style="7" hidden="1" customWidth="1"/>
    <col min="19" max="19" width="16.85546875" style="7" hidden="1" customWidth="1"/>
    <col min="20" max="20" width="12.140625" style="7" hidden="1" customWidth="1"/>
    <col min="21" max="21" width="18.7109375" style="7" hidden="1" customWidth="1"/>
    <col min="22" max="16384" width="9.140625" style="7"/>
  </cols>
  <sheetData>
    <row r="1" spans="1:21" s="4" customFormat="1" ht="6" customHeight="1">
      <c r="K1" s="56"/>
    </row>
    <row r="2" spans="1:21" s="4" customFormat="1" ht="20.25">
      <c r="A2" s="6" t="s">
        <v>6999</v>
      </c>
      <c r="B2" s="6"/>
      <c r="C2" s="6"/>
      <c r="D2" s="6"/>
      <c r="E2" s="6"/>
      <c r="F2" s="6"/>
      <c r="G2" s="6"/>
      <c r="H2" s="6"/>
      <c r="I2" s="6"/>
      <c r="J2" s="6"/>
      <c r="K2" s="344"/>
      <c r="L2" s="6" t="s">
        <v>6234</v>
      </c>
      <c r="M2" s="6"/>
      <c r="N2" s="6"/>
      <c r="O2" s="6"/>
      <c r="P2" s="6"/>
      <c r="Q2" s="6"/>
      <c r="R2" s="6"/>
      <c r="S2" s="6"/>
      <c r="T2" s="6"/>
      <c r="U2" s="6"/>
    </row>
    <row r="3" spans="1:21" ht="6" customHeight="1">
      <c r="A3" s="7"/>
      <c r="B3" s="7"/>
      <c r="J3" s="8"/>
      <c r="K3" s="41"/>
      <c r="N3" s="8"/>
      <c r="O3" s="8"/>
      <c r="P3" s="8"/>
      <c r="Q3" s="8"/>
      <c r="R3" s="8"/>
      <c r="S3" s="8"/>
      <c r="T3" s="8"/>
      <c r="U3" s="8"/>
    </row>
    <row r="4" spans="1:21" ht="51">
      <c r="A4" s="7"/>
      <c r="B4" s="1171" t="s">
        <v>34</v>
      </c>
      <c r="C4" s="1172"/>
      <c r="D4" s="803" t="s">
        <v>2</v>
      </c>
      <c r="E4" s="335" t="s">
        <v>6535</v>
      </c>
      <c r="F4" s="745" t="s">
        <v>7080</v>
      </c>
      <c r="G4" s="907" t="s">
        <v>7081</v>
      </c>
      <c r="H4" s="746" t="s">
        <v>6538</v>
      </c>
      <c r="I4" s="751" t="s">
        <v>1554</v>
      </c>
      <c r="J4" s="335" t="s">
        <v>6993</v>
      </c>
      <c r="K4" s="345"/>
      <c r="M4" s="1166" t="s">
        <v>34</v>
      </c>
      <c r="N4" s="1167"/>
      <c r="O4" s="404" t="s">
        <v>2</v>
      </c>
      <c r="P4" s="403" t="s">
        <v>6535</v>
      </c>
      <c r="Q4" s="405" t="s">
        <v>6536</v>
      </c>
      <c r="R4" s="405" t="s">
        <v>6537</v>
      </c>
      <c r="S4" s="406" t="s">
        <v>6538</v>
      </c>
      <c r="T4" s="407" t="s">
        <v>1554</v>
      </c>
      <c r="U4" s="403" t="s">
        <v>6539</v>
      </c>
    </row>
    <row r="5" spans="1:21" ht="21" customHeight="1">
      <c r="A5" s="7"/>
      <c r="B5" s="1168" t="s">
        <v>1699</v>
      </c>
      <c r="C5" s="78">
        <v>25400</v>
      </c>
      <c r="D5" s="804" t="s">
        <v>6994</v>
      </c>
      <c r="E5" s="80">
        <v>11465879</v>
      </c>
      <c r="F5" s="908">
        <f>SUMIF(REVdata!$A:$A,FundBalance!C5,REVdata!AC:AC)</f>
        <v>17109869.330000002</v>
      </c>
      <c r="G5" s="908">
        <f>-SUMIF(EXPdata!A:A,FundBalance!C5,EXPdata!AD:AD)</f>
        <v>-14613539.209999973</v>
      </c>
      <c r="H5" s="80">
        <f>SUM(F5:G5)</f>
        <v>2496330.120000029</v>
      </c>
      <c r="I5" s="288"/>
      <c r="J5" s="159">
        <f t="shared" ref="J5:J15" si="0">E5+H5+I5</f>
        <v>13962209.120000029</v>
      </c>
      <c r="K5" s="288"/>
      <c r="M5" s="1168" t="s">
        <v>1699</v>
      </c>
      <c r="N5" s="78">
        <v>25400</v>
      </c>
      <c r="O5" s="79" t="s">
        <v>1555</v>
      </c>
      <c r="P5" s="561">
        <f t="shared" ref="P5:P12" si="1">J5</f>
        <v>13962209.120000029</v>
      </c>
      <c r="Q5" s="332" t="e">
        <f>SUMIF(REVdata!$A:$A,FundBalance!N5,REVdata!#REF!)</f>
        <v>#REF!</v>
      </c>
      <c r="R5" s="333" t="e">
        <f>-SUMIF(EXPdata!$A:$A,FundBalance!N5,EXPdata!#REF!)</f>
        <v>#REF!</v>
      </c>
      <c r="S5" s="80" t="e">
        <f>SUM(Q5:R5)</f>
        <v>#REF!</v>
      </c>
      <c r="T5" s="288" t="e">
        <f>-#REF!-#REF!</f>
        <v>#REF!</v>
      </c>
      <c r="U5" s="159" t="e">
        <f t="shared" ref="U5:U15" si="2">P5+S5+T5</f>
        <v>#REF!</v>
      </c>
    </row>
    <row r="6" spans="1:21" ht="21" customHeight="1">
      <c r="A6" s="7"/>
      <c r="B6" s="1168"/>
      <c r="C6" s="78">
        <v>25420</v>
      </c>
      <c r="D6" s="804" t="s">
        <v>6995</v>
      </c>
      <c r="E6" s="80">
        <v>125235</v>
      </c>
      <c r="F6" s="909">
        <f>SUMIF(REVdata!$A:$A,FundBalance!C6,REVdata!AC:AC)</f>
        <v>6376.2499999999991</v>
      </c>
      <c r="G6" s="909">
        <f>-SUMIF(EXPdata!A:A,FundBalance!C6,EXPdata!AD:AD)</f>
        <v>0</v>
      </c>
      <c r="H6" s="80">
        <f t="shared" ref="H6:H18" si="3">SUM(F6:G6)</f>
        <v>6376.2499999999991</v>
      </c>
      <c r="I6" s="288"/>
      <c r="J6" s="159">
        <f t="shared" si="0"/>
        <v>131611.25</v>
      </c>
      <c r="K6" s="288"/>
      <c r="M6" s="1168"/>
      <c r="N6" s="78">
        <v>25420</v>
      </c>
      <c r="O6" s="79" t="s">
        <v>1557</v>
      </c>
      <c r="P6" s="562">
        <f t="shared" si="1"/>
        <v>131611.25</v>
      </c>
      <c r="Q6" s="332" t="e">
        <f>SUMIF(REVdata!$A:$A,FundBalance!N6,REVdata!#REF!)</f>
        <v>#REF!</v>
      </c>
      <c r="R6" s="333" t="e">
        <f>-SUMIF(EXPdata!$A:$A,FundBalance!N6,EXPdata!#REF!)</f>
        <v>#REF!</v>
      </c>
      <c r="S6" s="80" t="e">
        <f t="shared" ref="S6:S18" si="4">SUM(Q6:R6)</f>
        <v>#REF!</v>
      </c>
      <c r="T6" s="288"/>
      <c r="U6" s="159" t="e">
        <f t="shared" si="2"/>
        <v>#REF!</v>
      </c>
    </row>
    <row r="7" spans="1:21" ht="21" customHeight="1">
      <c r="A7" s="7"/>
      <c r="B7" s="1168"/>
      <c r="C7" s="78">
        <v>25430</v>
      </c>
      <c r="D7" s="805" t="s">
        <v>6996</v>
      </c>
      <c r="E7" s="80">
        <v>-98542</v>
      </c>
      <c r="F7" s="909">
        <f>SUMIF(REVdata!$A:$A,FundBalance!C7,REVdata!AC:AC)</f>
        <v>1026458.12</v>
      </c>
      <c r="G7" s="909">
        <f>-SUMIF(EXPdata!A:A,FundBalance!C7,EXPdata!AD:AD)</f>
        <v>-847460.83000000031</v>
      </c>
      <c r="H7" s="80">
        <f t="shared" si="3"/>
        <v>178997.28999999969</v>
      </c>
      <c r="I7" s="288"/>
      <c r="J7" s="159">
        <f t="shared" si="0"/>
        <v>80455.289999999688</v>
      </c>
      <c r="K7" s="288"/>
      <c r="M7" s="1168"/>
      <c r="N7" s="78">
        <v>25430</v>
      </c>
      <c r="O7" s="83" t="s">
        <v>1515</v>
      </c>
      <c r="P7" s="562">
        <f t="shared" si="1"/>
        <v>80455.289999999688</v>
      </c>
      <c r="Q7" s="332" t="e">
        <f>SUMIF(REVdata!$A:$A,FundBalance!N7,REVdata!#REF!)</f>
        <v>#REF!</v>
      </c>
      <c r="R7" s="333" t="e">
        <f>-SUMIF(EXPdata!$A:$A,FundBalance!N7,EXPdata!#REF!)</f>
        <v>#REF!</v>
      </c>
      <c r="S7" s="80" t="e">
        <f t="shared" si="4"/>
        <v>#REF!</v>
      </c>
      <c r="T7" s="288" t="e">
        <f>-#REF!</f>
        <v>#REF!</v>
      </c>
      <c r="U7" s="159" t="e">
        <f t="shared" si="2"/>
        <v>#REF!</v>
      </c>
    </row>
    <row r="8" spans="1:21" ht="21" customHeight="1">
      <c r="A8" s="7"/>
      <c r="B8" s="1168"/>
      <c r="C8" s="78">
        <v>25510</v>
      </c>
      <c r="D8" s="804" t="s">
        <v>6997</v>
      </c>
      <c r="E8" s="80">
        <v>373680</v>
      </c>
      <c r="F8" s="909">
        <f>SUMIF(REVdata!$A:$A,FundBalance!C8,REVdata!AC:AC)</f>
        <v>86369.97</v>
      </c>
      <c r="G8" s="909">
        <f>-SUMIF(EXPdata!A:A,FundBalance!C8,EXPdata!AD:AD)</f>
        <v>-74014.28</v>
      </c>
      <c r="H8" s="80">
        <f t="shared" si="3"/>
        <v>12355.690000000002</v>
      </c>
      <c r="I8" s="288"/>
      <c r="J8" s="159">
        <f t="shared" si="0"/>
        <v>386035.69</v>
      </c>
      <c r="K8" s="288"/>
      <c r="M8" s="1168"/>
      <c r="N8" s="78">
        <v>25510</v>
      </c>
      <c r="O8" s="79" t="s">
        <v>1777</v>
      </c>
      <c r="P8" s="562">
        <f t="shared" si="1"/>
        <v>386035.69</v>
      </c>
      <c r="Q8" s="332" t="e">
        <f>SUMIF(REVdata!$A:$A,FundBalance!N8,REVdata!#REF!)</f>
        <v>#REF!</v>
      </c>
      <c r="R8" s="333" t="e">
        <f>-SUMIF(EXPdata!$A:$A,FundBalance!N8,EXPdata!#REF!)</f>
        <v>#REF!</v>
      </c>
      <c r="S8" s="80" t="e">
        <f t="shared" si="4"/>
        <v>#REF!</v>
      </c>
      <c r="T8" s="288"/>
      <c r="U8" s="159" t="e">
        <f t="shared" si="2"/>
        <v>#REF!</v>
      </c>
    </row>
    <row r="9" spans="1:21" ht="21" customHeight="1">
      <c r="A9" s="7"/>
      <c r="B9" s="1169"/>
      <c r="C9" s="89">
        <v>25550</v>
      </c>
      <c r="D9" s="806" t="s">
        <v>443</v>
      </c>
      <c r="E9" s="987">
        <v>3546632</v>
      </c>
      <c r="F9" s="910">
        <f>SUMIF(REVdata!$A:$A,FundBalance!C9,REVdata!AC:AC)</f>
        <v>186268.97999999998</v>
      </c>
      <c r="G9" s="910">
        <f>-SUMIF(EXPdata!A:A,FundBalance!C9,EXPdata!AD:AD)</f>
        <v>-102732.12</v>
      </c>
      <c r="H9" s="93">
        <f t="shared" si="3"/>
        <v>83536.859999999986</v>
      </c>
      <c r="I9" s="93"/>
      <c r="J9" s="102">
        <f t="shared" si="0"/>
        <v>3630168.86</v>
      </c>
      <c r="K9" s="288"/>
      <c r="M9" s="1169"/>
      <c r="N9" s="89">
        <v>25550</v>
      </c>
      <c r="O9" s="90" t="s">
        <v>443</v>
      </c>
      <c r="P9" s="91">
        <f t="shared" si="1"/>
        <v>3630168.86</v>
      </c>
      <c r="Q9" s="94" t="e">
        <f>SUMIF(REVdata!$A:$A,FundBalance!N9,REVdata!#REF!)</f>
        <v>#REF!</v>
      </c>
      <c r="R9" s="334" t="e">
        <f>-SUMIF(EXPdata!$A:$A,FundBalance!N9,EXPdata!#REF!)</f>
        <v>#REF!</v>
      </c>
      <c r="S9" s="93" t="e">
        <f t="shared" si="4"/>
        <v>#REF!</v>
      </c>
      <c r="T9" s="93"/>
      <c r="U9" s="102" t="e">
        <f t="shared" si="2"/>
        <v>#REF!</v>
      </c>
    </row>
    <row r="10" spans="1:21" ht="21" customHeight="1">
      <c r="A10" s="7"/>
      <c r="B10" s="1168" t="s">
        <v>1670</v>
      </c>
      <c r="C10" s="78">
        <v>25540</v>
      </c>
      <c r="D10" s="804" t="s">
        <v>442</v>
      </c>
      <c r="E10" s="290">
        <v>526507</v>
      </c>
      <c r="F10" s="908">
        <f>SUMIF(REVdata!$A:$A,FundBalance!C10,REVdata!AC:AC)</f>
        <v>187651.25999999998</v>
      </c>
      <c r="G10" s="908">
        <f>-SUMIF(EXPdata!A:A,FundBalance!C10,EXPdata!AD:AD)</f>
        <v>-391303.7</v>
      </c>
      <c r="H10" s="80">
        <f t="shared" si="3"/>
        <v>-203652.44000000003</v>
      </c>
      <c r="I10" s="81"/>
      <c r="J10" s="159">
        <f t="shared" si="0"/>
        <v>322854.55999999994</v>
      </c>
      <c r="K10" s="288"/>
      <c r="M10" s="1168" t="s">
        <v>1670</v>
      </c>
      <c r="N10" s="78">
        <v>25540</v>
      </c>
      <c r="O10" s="79" t="s">
        <v>442</v>
      </c>
      <c r="P10" s="80">
        <f t="shared" si="1"/>
        <v>322854.55999999994</v>
      </c>
      <c r="Q10" s="332" t="e">
        <f>SUMIF(REVdata!$A:$A,FundBalance!N10,REVdata!#REF!)</f>
        <v>#REF!</v>
      </c>
      <c r="R10" s="333" t="e">
        <f>-SUMIF(EXPdata!$A:$A,FundBalance!N10,EXPdata!#REF!)</f>
        <v>#REF!</v>
      </c>
      <c r="S10" s="80" t="e">
        <f t="shared" si="4"/>
        <v>#REF!</v>
      </c>
      <c r="T10" s="81"/>
      <c r="U10" s="159" t="e">
        <f t="shared" si="2"/>
        <v>#REF!</v>
      </c>
    </row>
    <row r="11" spans="1:21" ht="21" customHeight="1">
      <c r="A11" s="7"/>
      <c r="B11" s="1168"/>
      <c r="C11" s="78">
        <v>25590</v>
      </c>
      <c r="D11" s="804" t="s">
        <v>1564</v>
      </c>
      <c r="E11" s="288">
        <v>215674</v>
      </c>
      <c r="F11" s="909">
        <f>SUMIF(REVdata!$A:$A,FundBalance!C11,REVdata!AC:AC)</f>
        <v>1205929.1299999999</v>
      </c>
      <c r="G11" s="909">
        <f>-SUMIF(EXPdata!A:A,FundBalance!C11,EXPdata!AD:AD)</f>
        <v>-1273534.1699999997</v>
      </c>
      <c r="H11" s="80">
        <f t="shared" si="3"/>
        <v>-67605.039999999804</v>
      </c>
      <c r="I11" s="306"/>
      <c r="J11" s="159">
        <f t="shared" si="0"/>
        <v>148068.9600000002</v>
      </c>
      <c r="K11" s="288"/>
      <c r="M11" s="1168"/>
      <c r="N11" s="78">
        <v>25590</v>
      </c>
      <c r="O11" s="79" t="s">
        <v>1564</v>
      </c>
      <c r="P11" s="80">
        <f t="shared" si="1"/>
        <v>148068.9600000002</v>
      </c>
      <c r="Q11" s="332" t="e">
        <f>SUMIF(REVdata!$A:$A,FundBalance!N11,REVdata!#REF!)</f>
        <v>#REF!</v>
      </c>
      <c r="R11" s="333" t="e">
        <f>-SUMIF(EXPdata!$A:$A,FundBalance!N11,EXPdata!#REF!)</f>
        <v>#REF!</v>
      </c>
      <c r="S11" s="80" t="e">
        <f t="shared" si="4"/>
        <v>#REF!</v>
      </c>
      <c r="T11" s="306"/>
      <c r="U11" s="159" t="e">
        <f t="shared" si="2"/>
        <v>#REF!</v>
      </c>
    </row>
    <row r="12" spans="1:21" ht="21" customHeight="1">
      <c r="A12" s="7"/>
      <c r="B12" s="1168"/>
      <c r="C12" s="748">
        <v>25620</v>
      </c>
      <c r="D12" s="804" t="s">
        <v>2347</v>
      </c>
      <c r="E12" s="988">
        <v>1776792</v>
      </c>
      <c r="F12" s="910">
        <f>SUMIF(REVdata!$A:$A,FundBalance!C12,REVdata!AC:AC)</f>
        <v>2627278.6699999995</v>
      </c>
      <c r="G12" s="910">
        <f>-SUMIF(EXPdata!A:A,FundBalance!C12,EXPdata!AD:AD)</f>
        <v>-2071365.4099999995</v>
      </c>
      <c r="H12" s="80">
        <f t="shared" si="3"/>
        <v>555913.26</v>
      </c>
      <c r="I12" s="306"/>
      <c r="J12" s="159">
        <f t="shared" si="0"/>
        <v>2332705.2599999998</v>
      </c>
      <c r="K12" s="288"/>
      <c r="M12" s="1168"/>
      <c r="N12" s="315">
        <v>25620</v>
      </c>
      <c r="O12" s="79" t="s">
        <v>2347</v>
      </c>
      <c r="P12" s="80">
        <f t="shared" si="1"/>
        <v>2332705.2599999998</v>
      </c>
      <c r="Q12" s="332" t="e">
        <f>SUMIF(REVdata!$A:$A,FundBalance!N12,REVdata!#REF!)</f>
        <v>#REF!</v>
      </c>
      <c r="R12" s="333" t="e">
        <f>-SUMIF(EXPdata!$A:$A,FundBalance!N12,EXPdata!#REF!)</f>
        <v>#REF!</v>
      </c>
      <c r="S12" s="80" t="e">
        <f t="shared" si="4"/>
        <v>#REF!</v>
      </c>
      <c r="T12" s="306"/>
      <c r="U12" s="159" t="e">
        <f t="shared" si="2"/>
        <v>#REF!</v>
      </c>
    </row>
    <row r="13" spans="1:21" ht="21" customHeight="1">
      <c r="A13" s="7"/>
      <c r="B13" s="1173" t="s">
        <v>1671</v>
      </c>
      <c r="C13" s="747">
        <v>33100</v>
      </c>
      <c r="D13" s="807" t="s">
        <v>1590</v>
      </c>
      <c r="E13" s="749">
        <v>2626484</v>
      </c>
      <c r="F13" s="908">
        <f>SUMIF(REVdata!$A:$A,FundBalance!C13,REVdata!AC:AC)</f>
        <v>3495051.85</v>
      </c>
      <c r="G13" s="908">
        <f>-SUMIF(EXPdata!A:A,FundBalance!C13,EXPdata!AD:AD)</f>
        <v>-2848810.7499999995</v>
      </c>
      <c r="H13" s="750">
        <f t="shared" si="3"/>
        <v>646241.10000000056</v>
      </c>
      <c r="I13" s="297"/>
      <c r="J13" s="749">
        <f>E13+H13+I13</f>
        <v>3272725.1000000006</v>
      </c>
      <c r="K13" s="288"/>
      <c r="M13" s="1170" t="s">
        <v>1671</v>
      </c>
      <c r="N13" s="78">
        <v>33100</v>
      </c>
      <c r="O13" s="79" t="s">
        <v>1590</v>
      </c>
      <c r="P13" s="561">
        <f t="shared" ref="P13:P18" si="5">J13</f>
        <v>3272725.1000000006</v>
      </c>
      <c r="Q13" s="332" t="e">
        <f>SUMIF(REVdata!$A:$A,FundBalance!N13,REVdata!#REF!)</f>
        <v>#REF!</v>
      </c>
      <c r="R13" s="333" t="e">
        <f>-SUMIF(EXPdata!$A:$A,FundBalance!N13,EXPdata!#REF!)</f>
        <v>#REF!</v>
      </c>
      <c r="S13" s="80" t="e">
        <f t="shared" si="4"/>
        <v>#REF!</v>
      </c>
      <c r="T13" s="290"/>
      <c r="U13" s="159" t="e">
        <f t="shared" si="2"/>
        <v>#REF!</v>
      </c>
    </row>
    <row r="14" spans="1:21" ht="21" customHeight="1">
      <c r="A14" s="7"/>
      <c r="B14" s="1168"/>
      <c r="C14" s="78">
        <v>33110</v>
      </c>
      <c r="D14" s="804" t="s">
        <v>1591</v>
      </c>
      <c r="E14" s="159">
        <v>3400020</v>
      </c>
      <c r="F14" s="909">
        <f>SUMIF(REVdata!$A:$A,FundBalance!C14,REVdata!AC:AC)</f>
        <v>6622.4400000000014</v>
      </c>
      <c r="G14" s="909">
        <f>-SUMIF(EXPdata!A:A,FundBalance!C14,EXPdata!AD:AD)</f>
        <v>0</v>
      </c>
      <c r="H14" s="80">
        <f t="shared" si="3"/>
        <v>6622.4400000000014</v>
      </c>
      <c r="I14" s="306"/>
      <c r="J14" s="159">
        <f t="shared" si="0"/>
        <v>3406642.44</v>
      </c>
      <c r="K14" s="288"/>
      <c r="M14" s="1168"/>
      <c r="N14" s="78">
        <v>33110</v>
      </c>
      <c r="O14" s="79" t="s">
        <v>1591</v>
      </c>
      <c r="P14" s="562">
        <f t="shared" si="5"/>
        <v>3406642.44</v>
      </c>
      <c r="Q14" s="332" t="e">
        <f>SUMIF(REVdata!$A:$A,FundBalance!N14,REVdata!#REF!)</f>
        <v>#REF!</v>
      </c>
      <c r="R14" s="333" t="e">
        <f>-SUMIF(EXPdata!$A:$A,FundBalance!N14,EXPdata!#REF!)</f>
        <v>#REF!</v>
      </c>
      <c r="S14" s="80" t="e">
        <f t="shared" si="4"/>
        <v>#REF!</v>
      </c>
      <c r="T14" s="81"/>
      <c r="U14" s="159" t="e">
        <f t="shared" si="2"/>
        <v>#REF!</v>
      </c>
    </row>
    <row r="15" spans="1:21" ht="21" customHeight="1">
      <c r="A15" s="7"/>
      <c r="B15" s="1169"/>
      <c r="C15" s="89">
        <v>33120</v>
      </c>
      <c r="D15" s="806" t="s">
        <v>1589</v>
      </c>
      <c r="E15" s="102">
        <v>512589</v>
      </c>
      <c r="F15" s="910">
        <f>SUMIF(REVdata!$A:$A,FundBalance!C15,REVdata!AC:AC)</f>
        <v>209.49</v>
      </c>
      <c r="G15" s="910">
        <f>-SUMIF(EXPdata!A:A,FundBalance!C15,EXPdata!AD:AD)</f>
        <v>0</v>
      </c>
      <c r="H15" s="92">
        <f t="shared" si="3"/>
        <v>209.49</v>
      </c>
      <c r="I15" s="93"/>
      <c r="J15" s="91">
        <f t="shared" si="0"/>
        <v>512798.49</v>
      </c>
      <c r="K15" s="288"/>
      <c r="M15" s="1169"/>
      <c r="N15" s="89">
        <v>33120</v>
      </c>
      <c r="O15" s="90" t="s">
        <v>1589</v>
      </c>
      <c r="P15" s="91">
        <f t="shared" si="5"/>
        <v>512798.49</v>
      </c>
      <c r="Q15" s="332" t="e">
        <f>SUMIF(REVdata!$A:$A,FundBalance!N15,REVdata!#REF!)</f>
        <v>#REF!</v>
      </c>
      <c r="R15" s="334" t="e">
        <f>-SUMIF(EXPdata!$A:$A,FundBalance!N15,EXPdata!#REF!)</f>
        <v>#REF!</v>
      </c>
      <c r="S15" s="92" t="e">
        <f t="shared" si="4"/>
        <v>#REF!</v>
      </c>
      <c r="T15" s="93"/>
      <c r="U15" s="91" t="e">
        <f t="shared" si="2"/>
        <v>#REF!</v>
      </c>
    </row>
    <row r="16" spans="1:21" ht="21" customHeight="1">
      <c r="A16" s="7"/>
      <c r="B16" s="1173" t="s">
        <v>2024</v>
      </c>
      <c r="C16" s="747">
        <v>25401</v>
      </c>
      <c r="D16" s="807" t="s">
        <v>6998</v>
      </c>
      <c r="E16" s="298">
        <v>26283</v>
      </c>
      <c r="F16" s="909">
        <f>SUMIF(REVdata!$A:$A,FundBalance!C16,REVdata!AC:AC)</f>
        <v>1383.35</v>
      </c>
      <c r="G16" s="909">
        <f>-SUMIF(EXPdata!A:A,FundBalance!C16,EXPdata!AD:AD)</f>
        <v>-65.5</v>
      </c>
      <c r="H16" s="296">
        <f t="shared" si="3"/>
        <v>1317.85</v>
      </c>
      <c r="I16" s="297"/>
      <c r="J16" s="298">
        <f>E16+H16+I16</f>
        <v>27600.85</v>
      </c>
      <c r="K16" s="288"/>
      <c r="M16" s="1170" t="s">
        <v>2024</v>
      </c>
      <c r="N16" s="294">
        <v>25401</v>
      </c>
      <c r="O16" s="295" t="s">
        <v>434</v>
      </c>
      <c r="P16" s="561">
        <f t="shared" si="5"/>
        <v>27600.85</v>
      </c>
      <c r="Q16" s="731" t="e">
        <f>SUMIF(REVdata!$A:$A,FundBalance!N16,REVdata!#REF!)</f>
        <v>#REF!</v>
      </c>
      <c r="R16" s="333" t="e">
        <f>-SUMIF(EXPdata!$A:$A,FundBalance!N16,EXPdata!#REF!)</f>
        <v>#REF!</v>
      </c>
      <c r="S16" s="296" t="e">
        <f t="shared" si="4"/>
        <v>#REF!</v>
      </c>
      <c r="T16" s="297"/>
      <c r="U16" s="298" t="e">
        <f>P16+S16+T16</f>
        <v>#REF!</v>
      </c>
    </row>
    <row r="17" spans="1:21" ht="21" customHeight="1">
      <c r="A17" s="7"/>
      <c r="B17" s="1168"/>
      <c r="C17" s="78">
        <v>25440</v>
      </c>
      <c r="D17" s="805" t="s">
        <v>500</v>
      </c>
      <c r="E17" s="159">
        <v>343501</v>
      </c>
      <c r="F17" s="909">
        <f>SUMIF(REVdata!$A:$A,FundBalance!C17,REVdata!AC:AC)</f>
        <v>101488.5</v>
      </c>
      <c r="G17" s="909">
        <f>-SUMIF(EXPdata!A:A,FundBalance!C17,EXPdata!AD:AD)</f>
        <v>-90000</v>
      </c>
      <c r="H17" s="80">
        <f t="shared" si="3"/>
        <v>11488.5</v>
      </c>
      <c r="I17" s="288"/>
      <c r="J17" s="159">
        <f>E17+H17+I17</f>
        <v>354989.5</v>
      </c>
      <c r="K17" s="288"/>
      <c r="M17" s="1168"/>
      <c r="N17" s="78">
        <v>25440</v>
      </c>
      <c r="O17" s="83" t="s">
        <v>500</v>
      </c>
      <c r="P17" s="562">
        <f t="shared" si="5"/>
        <v>354989.5</v>
      </c>
      <c r="Q17" s="332" t="e">
        <f>SUMIF(REVdata!$A:$A,FundBalance!N17,REVdata!#REF!)</f>
        <v>#REF!</v>
      </c>
      <c r="R17" s="333" t="e">
        <f>-SUMIF(EXPdata!$A:$A,FundBalance!N17,EXPdata!#REF!)</f>
        <v>#REF!</v>
      </c>
      <c r="S17" s="80" t="e">
        <f t="shared" si="4"/>
        <v>#REF!</v>
      </c>
      <c r="T17" s="288"/>
      <c r="U17" s="159" t="e">
        <f>P17+S17+T17</f>
        <v>#REF!</v>
      </c>
    </row>
    <row r="18" spans="1:21" ht="21" customHeight="1">
      <c r="A18" s="7"/>
      <c r="B18" s="1169"/>
      <c r="C18" s="89">
        <v>25500</v>
      </c>
      <c r="D18" s="806" t="s">
        <v>432</v>
      </c>
      <c r="E18" s="159">
        <v>17892</v>
      </c>
      <c r="F18" s="910">
        <f>SUMIF(REVdata!$A:$A,FundBalance!C18,REVdata!AC:AC)</f>
        <v>3024.09</v>
      </c>
      <c r="G18" s="910">
        <f>-SUMIF(EXPdata!A:A,FundBalance!C18,EXPdata!AD:AD)</f>
        <v>-1985.12</v>
      </c>
      <c r="H18" s="80">
        <f t="shared" si="3"/>
        <v>1038.9700000000003</v>
      </c>
      <c r="I18" s="288"/>
      <c r="J18" s="159">
        <f>E18+H18+I18</f>
        <v>18930.97</v>
      </c>
      <c r="K18" s="288"/>
      <c r="M18" s="1168"/>
      <c r="N18" s="78">
        <v>25500</v>
      </c>
      <c r="O18" s="79" t="s">
        <v>432</v>
      </c>
      <c r="P18" s="562">
        <f t="shared" si="5"/>
        <v>18930.97</v>
      </c>
      <c r="Q18" s="332" t="e">
        <f>SUMIF(REVdata!$A:$A,FundBalance!N18,REVdata!#REF!)</f>
        <v>#REF!</v>
      </c>
      <c r="R18" s="333" t="e">
        <f>-SUMIF(EXPdata!$A:$A,FundBalance!N18,EXPdata!#REF!)</f>
        <v>#REF!</v>
      </c>
      <c r="S18" s="80" t="e">
        <f t="shared" si="4"/>
        <v>#REF!</v>
      </c>
      <c r="T18" s="288"/>
      <c r="U18" s="159" t="e">
        <f>P18+S18+T18</f>
        <v>#REF!</v>
      </c>
    </row>
    <row r="19" spans="1:21" ht="21" customHeight="1" thickBot="1">
      <c r="A19" s="7"/>
      <c r="B19" s="7"/>
      <c r="C19" s="30"/>
      <c r="D19" s="95" t="s">
        <v>1570</v>
      </c>
      <c r="E19" s="96">
        <f t="shared" ref="E19:J19" si="6">SUM(E5:E18)</f>
        <v>24858626</v>
      </c>
      <c r="F19" s="97">
        <f t="shared" si="6"/>
        <v>26043981.430000003</v>
      </c>
      <c r="G19" s="98">
        <f t="shared" si="6"/>
        <v>-22314811.08999997</v>
      </c>
      <c r="H19" s="99">
        <f t="shared" si="6"/>
        <v>3729170.3400000292</v>
      </c>
      <c r="I19" s="100">
        <f t="shared" si="6"/>
        <v>0</v>
      </c>
      <c r="J19" s="96">
        <f t="shared" si="6"/>
        <v>28587796.340000026</v>
      </c>
      <c r="K19" s="346"/>
      <c r="N19" s="30"/>
      <c r="O19" s="95" t="s">
        <v>1570</v>
      </c>
      <c r="P19" s="96">
        <f t="shared" ref="P19:U19" si="7">SUM(P5:P18)</f>
        <v>28587796.340000026</v>
      </c>
      <c r="Q19" s="97" t="e">
        <f t="shared" si="7"/>
        <v>#REF!</v>
      </c>
      <c r="R19" s="98" t="e">
        <f t="shared" si="7"/>
        <v>#REF!</v>
      </c>
      <c r="S19" s="99" t="e">
        <f t="shared" si="7"/>
        <v>#REF!</v>
      </c>
      <c r="T19" s="100" t="e">
        <f t="shared" si="7"/>
        <v>#REF!</v>
      </c>
      <c r="U19" s="96" t="e">
        <f t="shared" si="7"/>
        <v>#REF!</v>
      </c>
    </row>
    <row r="20" spans="1:21" ht="13.5" customHeight="1" thickTop="1">
      <c r="A20" s="7"/>
      <c r="B20" s="7"/>
      <c r="F20" s="15"/>
      <c r="G20" s="15"/>
      <c r="J20" s="32"/>
      <c r="K20" s="38"/>
      <c r="N20" s="8"/>
      <c r="O20" s="8"/>
      <c r="P20" s="8"/>
      <c r="Q20" s="15"/>
      <c r="R20" s="15"/>
      <c r="S20" s="8"/>
      <c r="T20" s="8"/>
      <c r="U20" s="32"/>
    </row>
    <row r="21" spans="1:21">
      <c r="A21" s="7"/>
      <c r="B21" s="7"/>
      <c r="C21" s="181"/>
      <c r="D21" s="182" t="s">
        <v>1556</v>
      </c>
      <c r="E21" s="164"/>
      <c r="F21" s="103"/>
      <c r="G21" s="103"/>
      <c r="H21" s="130"/>
      <c r="N21" s="181"/>
      <c r="O21" s="182" t="s">
        <v>1556</v>
      </c>
      <c r="P21" s="164"/>
      <c r="Q21" s="103"/>
      <c r="R21" s="103"/>
      <c r="S21" s="130"/>
      <c r="T21" s="8"/>
    </row>
    <row r="22" spans="1:21" ht="18">
      <c r="A22" s="7"/>
      <c r="B22" s="7"/>
      <c r="C22" s="165"/>
      <c r="D22" s="140" t="s">
        <v>2346</v>
      </c>
      <c r="E22" s="131">
        <f>SUMIF(EXPdata!A:A,"25400",EXPdata!Q:Q)+SUMIF(EXPdata!A:A,"25430",EXPdata!Q:Q)</f>
        <v>18080972</v>
      </c>
      <c r="F22" s="117"/>
      <c r="G22" s="14"/>
      <c r="H22" s="166"/>
      <c r="N22" s="165"/>
      <c r="O22" s="140" t="s">
        <v>2346</v>
      </c>
      <c r="P22" s="131" t="e">
        <f>-SUM(R5:R9)</f>
        <v>#REF!</v>
      </c>
      <c r="Q22" s="117"/>
      <c r="R22" s="14"/>
      <c r="S22" s="166"/>
      <c r="T22" s="8"/>
    </row>
    <row r="23" spans="1:21" ht="18">
      <c r="A23" s="7"/>
      <c r="B23" s="7"/>
      <c r="C23" s="165"/>
      <c r="D23" s="235" t="s">
        <v>1696</v>
      </c>
      <c r="E23" s="131"/>
      <c r="F23" s="117"/>
      <c r="G23" s="14"/>
      <c r="H23" s="166"/>
      <c r="N23" s="165"/>
      <c r="O23" s="235" t="s">
        <v>1696</v>
      </c>
      <c r="P23" s="131"/>
      <c r="Q23" s="117"/>
      <c r="R23" s="14"/>
      <c r="S23" s="166"/>
      <c r="T23" s="8"/>
    </row>
    <row r="24" spans="1:21" ht="18">
      <c r="A24" s="7"/>
      <c r="B24" s="7"/>
      <c r="C24" s="165"/>
      <c r="D24" s="152"/>
      <c r="E24" s="236"/>
      <c r="F24" s="117"/>
      <c r="G24" s="14"/>
      <c r="H24" s="166"/>
      <c r="N24" s="165"/>
      <c r="O24" s="152" t="s">
        <v>2543</v>
      </c>
      <c r="P24" s="236"/>
      <c r="Q24" s="117"/>
      <c r="R24" s="14"/>
      <c r="S24" s="166"/>
      <c r="T24" s="8"/>
    </row>
    <row r="25" spans="1:21" ht="21" customHeight="1" thickBot="1">
      <c r="A25" s="7"/>
      <c r="B25" s="7"/>
      <c r="C25" s="165"/>
      <c r="D25" s="132" t="s">
        <v>1558</v>
      </c>
      <c r="E25" s="160"/>
      <c r="F25" s="133">
        <f>E22-SUM(E23:E24)</f>
        <v>18080972</v>
      </c>
      <c r="G25" s="14"/>
      <c r="H25" s="166"/>
      <c r="N25" s="165"/>
      <c r="O25" s="132" t="s">
        <v>1558</v>
      </c>
      <c r="P25" s="160"/>
      <c r="Q25" s="133" t="e">
        <f>P22+SUM(P23:P24)</f>
        <v>#REF!</v>
      </c>
      <c r="R25" s="14"/>
      <c r="S25" s="166"/>
      <c r="T25" s="8"/>
    </row>
    <row r="26" spans="1:21" ht="15" customHeight="1" thickTop="1">
      <c r="A26" s="7"/>
      <c r="B26" s="7"/>
      <c r="C26" s="165"/>
      <c r="D26" s="82"/>
      <c r="E26" s="37"/>
      <c r="F26" s="14"/>
      <c r="G26" s="14"/>
      <c r="H26" s="166"/>
      <c r="N26" s="165"/>
      <c r="O26" s="82"/>
      <c r="P26" s="37"/>
      <c r="Q26" s="14"/>
      <c r="R26" s="14"/>
      <c r="S26" s="166"/>
      <c r="T26" s="8"/>
    </row>
    <row r="27" spans="1:21" ht="18">
      <c r="A27" s="7"/>
      <c r="B27" s="7"/>
      <c r="C27" s="167" t="s">
        <v>1790</v>
      </c>
      <c r="D27" s="36"/>
      <c r="E27" s="36"/>
      <c r="F27" s="14"/>
      <c r="G27" s="14"/>
      <c r="H27" s="166"/>
      <c r="J27" s="7" t="s">
        <v>1717</v>
      </c>
      <c r="N27" s="167" t="s">
        <v>1790</v>
      </c>
      <c r="O27" s="36"/>
      <c r="P27" s="36"/>
      <c r="Q27" s="14"/>
      <c r="R27" s="14"/>
      <c r="S27" s="166"/>
      <c r="T27" s="8"/>
      <c r="U27" s="7" t="s">
        <v>1717</v>
      </c>
    </row>
    <row r="28" spans="1:21">
      <c r="A28" s="7"/>
      <c r="B28" s="7"/>
      <c r="C28" s="168"/>
      <c r="D28" s="140" t="s">
        <v>1559</v>
      </c>
      <c r="E28" s="134">
        <f>F25*0.25</f>
        <v>4520243</v>
      </c>
      <c r="F28" s="117"/>
      <c r="G28" s="117"/>
      <c r="H28" s="166"/>
      <c r="N28" s="168"/>
      <c r="O28" s="140" t="s">
        <v>1559</v>
      </c>
      <c r="P28" s="134" t="e">
        <f>Q25*0.25</f>
        <v>#REF!</v>
      </c>
      <c r="Q28" s="117"/>
      <c r="R28" s="117"/>
      <c r="S28" s="166"/>
      <c r="T28" s="8"/>
    </row>
    <row r="29" spans="1:21">
      <c r="A29" s="7"/>
      <c r="B29" s="7"/>
      <c r="C29" s="169"/>
      <c r="D29" s="140" t="s">
        <v>1779</v>
      </c>
      <c r="E29" s="134">
        <f>F25*0.03</f>
        <v>542429.16</v>
      </c>
      <c r="F29" s="117"/>
      <c r="G29" s="117"/>
      <c r="H29" s="166"/>
      <c r="N29" s="169"/>
      <c r="O29" s="140" t="s">
        <v>1779</v>
      </c>
      <c r="P29" s="134" t="e">
        <f>Q25*0.03</f>
        <v>#REF!</v>
      </c>
      <c r="Q29" s="117"/>
      <c r="R29" s="117"/>
      <c r="S29" s="166"/>
      <c r="T29" s="8"/>
    </row>
    <row r="30" spans="1:21">
      <c r="A30" s="7"/>
      <c r="B30" s="7"/>
      <c r="C30" s="169"/>
      <c r="D30" s="140" t="s">
        <v>1560</v>
      </c>
      <c r="E30" s="135">
        <f>F25*0.02</f>
        <v>361619.44</v>
      </c>
      <c r="F30" s="117"/>
      <c r="G30" s="35"/>
      <c r="H30" s="166"/>
      <c r="N30" s="169"/>
      <c r="O30" s="140" t="s">
        <v>1560</v>
      </c>
      <c r="P30" s="135" t="e">
        <f>Q25*0.02</f>
        <v>#REF!</v>
      </c>
      <c r="Q30" s="117"/>
      <c r="R30" s="35"/>
      <c r="S30" s="166"/>
      <c r="T30" s="8"/>
    </row>
    <row r="31" spans="1:21">
      <c r="A31" s="7"/>
      <c r="B31" s="7"/>
      <c r="C31" s="170"/>
      <c r="D31" s="136" t="s">
        <v>1561</v>
      </c>
      <c r="E31" s="160"/>
      <c r="F31" s="161">
        <f>SUM(E28:E30)</f>
        <v>5424291.6000000006</v>
      </c>
      <c r="G31" s="137"/>
      <c r="H31" s="166"/>
      <c r="N31" s="170"/>
      <c r="O31" s="136" t="s">
        <v>1561</v>
      </c>
      <c r="P31" s="160"/>
      <c r="Q31" s="161" t="e">
        <f>SUM(P28:P30)</f>
        <v>#REF!</v>
      </c>
      <c r="R31" s="137"/>
      <c r="S31" s="166"/>
      <c r="T31" s="8"/>
    </row>
    <row r="32" spans="1:21" ht="6.75" customHeight="1">
      <c r="A32" s="7"/>
      <c r="B32" s="7"/>
      <c r="C32" s="170"/>
      <c r="D32" s="84"/>
      <c r="E32" s="85"/>
      <c r="F32" s="14"/>
      <c r="G32" s="86"/>
      <c r="H32" s="166"/>
      <c r="N32" s="170"/>
      <c r="O32" s="84"/>
      <c r="P32" s="85"/>
      <c r="Q32" s="14"/>
      <c r="R32" s="86"/>
      <c r="S32" s="166"/>
      <c r="T32" s="8"/>
    </row>
    <row r="33" spans="1:20" ht="15" customHeight="1">
      <c r="A33" s="7"/>
      <c r="B33" s="7"/>
      <c r="C33" s="165"/>
      <c r="D33" s="32"/>
      <c r="E33" s="142"/>
      <c r="F33" s="143" t="s">
        <v>1562</v>
      </c>
      <c r="G33" s="144">
        <f>+J5</f>
        <v>13962209.120000029</v>
      </c>
      <c r="H33" s="166"/>
      <c r="N33" s="165"/>
      <c r="O33" s="32"/>
      <c r="P33" s="142"/>
      <c r="Q33" s="143" t="s">
        <v>1562</v>
      </c>
      <c r="R33" s="144" t="e">
        <f>+U5</f>
        <v>#REF!</v>
      </c>
      <c r="S33" s="166"/>
      <c r="T33" s="8"/>
    </row>
    <row r="34" spans="1:20" ht="12.75" customHeight="1">
      <c r="A34" s="7"/>
      <c r="B34" s="7"/>
      <c r="C34" s="165"/>
      <c r="D34" s="20"/>
      <c r="E34" s="145"/>
      <c r="F34" s="87" t="s">
        <v>1563</v>
      </c>
      <c r="G34" s="146">
        <f>G33-F31</f>
        <v>8537917.5200000294</v>
      </c>
      <c r="H34" s="166"/>
      <c r="N34" s="165"/>
      <c r="O34" s="20"/>
      <c r="P34" s="145"/>
      <c r="Q34" s="87" t="s">
        <v>1563</v>
      </c>
      <c r="R34" s="146" t="e">
        <f>R33-Q31</f>
        <v>#REF!</v>
      </c>
      <c r="S34" s="166"/>
      <c r="T34" s="8"/>
    </row>
    <row r="35" spans="1:20" ht="18.75">
      <c r="A35" s="7"/>
      <c r="B35" s="7"/>
      <c r="C35" s="171"/>
      <c r="D35" s="162"/>
      <c r="E35" s="147"/>
      <c r="F35" s="148" t="s">
        <v>1565</v>
      </c>
      <c r="G35" s="149">
        <f>G33/F25</f>
        <v>0.77220456510855884</v>
      </c>
      <c r="H35" s="166"/>
      <c r="N35" s="171"/>
      <c r="O35" s="162"/>
      <c r="P35" s="147"/>
      <c r="Q35" s="148" t="s">
        <v>1565</v>
      </c>
      <c r="R35" s="149" t="e">
        <f>R33/Q25</f>
        <v>#REF!</v>
      </c>
      <c r="S35" s="166"/>
      <c r="T35" s="8"/>
    </row>
    <row r="36" spans="1:20" ht="10.5" customHeight="1">
      <c r="A36" s="7"/>
      <c r="B36" s="7"/>
      <c r="C36" s="147"/>
      <c r="D36" s="172"/>
      <c r="E36" s="46"/>
      <c r="F36" s="148"/>
      <c r="G36" s="174"/>
      <c r="H36" s="173"/>
      <c r="N36" s="147"/>
      <c r="O36" s="172"/>
      <c r="P36" s="46"/>
      <c r="Q36" s="148"/>
      <c r="R36" s="174"/>
      <c r="S36" s="173"/>
      <c r="T36" s="8"/>
    </row>
    <row r="37" spans="1:20" ht="18.75">
      <c r="A37" s="7"/>
      <c r="B37" s="7"/>
      <c r="C37" s="37"/>
      <c r="D37" s="88"/>
      <c r="E37" s="37"/>
      <c r="F37" s="87"/>
      <c r="G37" s="175"/>
      <c r="N37" s="37"/>
      <c r="O37" s="88"/>
      <c r="P37" s="37"/>
      <c r="Q37" s="87"/>
      <c r="R37" s="175"/>
      <c r="S37" s="8"/>
      <c r="T37" s="8"/>
    </row>
    <row r="38" spans="1:20" ht="18">
      <c r="A38" s="7"/>
      <c r="B38" s="7"/>
      <c r="C38" s="163" t="s">
        <v>1698</v>
      </c>
      <c r="D38" s="164"/>
      <c r="E38" s="176"/>
      <c r="F38" s="103"/>
      <c r="G38" s="103"/>
      <c r="H38" s="130"/>
      <c r="N38" s="163" t="s">
        <v>1698</v>
      </c>
      <c r="O38" s="164"/>
      <c r="P38" s="176"/>
      <c r="Q38" s="103"/>
      <c r="R38" s="103"/>
      <c r="S38" s="130"/>
      <c r="T38" s="8"/>
    </row>
    <row r="39" spans="1:20">
      <c r="A39" s="7"/>
      <c r="B39" s="7"/>
      <c r="C39" s="177"/>
      <c r="D39" s="140" t="s">
        <v>1566</v>
      </c>
      <c r="E39" s="138">
        <f>F25*0.05</f>
        <v>904048.60000000009</v>
      </c>
      <c r="F39" s="117"/>
      <c r="G39" s="14"/>
      <c r="H39" s="166"/>
      <c r="N39" s="177"/>
      <c r="O39" s="140" t="s">
        <v>1566</v>
      </c>
      <c r="P39" s="138" t="e">
        <f>Q25*0.05</f>
        <v>#REF!</v>
      </c>
      <c r="Q39" s="117"/>
      <c r="R39" s="14"/>
      <c r="S39" s="166"/>
      <c r="T39" s="8"/>
    </row>
    <row r="40" spans="1:20">
      <c r="A40" s="7"/>
      <c r="B40" s="7"/>
      <c r="C40" s="171"/>
      <c r="D40" s="140" t="s">
        <v>1567</v>
      </c>
      <c r="E40" s="138">
        <f>F25*0.01</f>
        <v>180809.72</v>
      </c>
      <c r="F40" s="117"/>
      <c r="G40" s="14"/>
      <c r="H40" s="166"/>
      <c r="N40" s="171"/>
      <c r="O40" s="140" t="s">
        <v>1567</v>
      </c>
      <c r="P40" s="138" t="e">
        <f>Q25*0.01</f>
        <v>#REF!</v>
      </c>
      <c r="Q40" s="117"/>
      <c r="R40" s="14"/>
      <c r="S40" s="166"/>
      <c r="T40" s="8"/>
    </row>
    <row r="41" spans="1:20">
      <c r="A41" s="7"/>
      <c r="B41" s="7"/>
      <c r="C41" s="145"/>
      <c r="D41" s="140" t="s">
        <v>1568</v>
      </c>
      <c r="E41" s="139">
        <f>F25*0.1</f>
        <v>1808097.2000000002</v>
      </c>
      <c r="F41" s="117"/>
      <c r="G41" s="14"/>
      <c r="H41" s="166"/>
      <c r="N41" s="145"/>
      <c r="O41" s="140" t="s">
        <v>1568</v>
      </c>
      <c r="P41" s="139" t="e">
        <f>Q25*0.1</f>
        <v>#REF!</v>
      </c>
      <c r="Q41" s="117"/>
      <c r="R41" s="14"/>
      <c r="S41" s="166"/>
      <c r="T41" s="8"/>
    </row>
    <row r="42" spans="1:20">
      <c r="A42" s="7"/>
      <c r="B42" s="7"/>
      <c r="C42" s="145"/>
      <c r="D42" s="136" t="s">
        <v>1561</v>
      </c>
      <c r="E42" s="160"/>
      <c r="F42" s="178">
        <f>SUM(E39:E41)</f>
        <v>2892955.5200000005</v>
      </c>
      <c r="G42" s="14"/>
      <c r="H42" s="166"/>
      <c r="N42" s="145"/>
      <c r="O42" s="136" t="s">
        <v>1561</v>
      </c>
      <c r="P42" s="160"/>
      <c r="Q42" s="178" t="e">
        <f>SUM(P39:P41)</f>
        <v>#REF!</v>
      </c>
      <c r="R42" s="14"/>
      <c r="S42" s="166"/>
      <c r="T42" s="8"/>
    </row>
    <row r="43" spans="1:20" ht="9" customHeight="1">
      <c r="A43" s="7"/>
      <c r="B43" s="7"/>
      <c r="C43" s="145"/>
      <c r="D43" s="141"/>
      <c r="E43" s="36"/>
      <c r="F43" s="31"/>
      <c r="G43" s="14"/>
      <c r="H43" s="166"/>
      <c r="N43" s="145"/>
      <c r="O43" s="141"/>
      <c r="P43" s="36"/>
      <c r="Q43" s="31"/>
      <c r="R43" s="14"/>
      <c r="S43" s="166"/>
      <c r="T43" s="8"/>
    </row>
    <row r="44" spans="1:20">
      <c r="A44" s="7"/>
      <c r="B44" s="7"/>
      <c r="C44" s="145"/>
      <c r="D44" s="32"/>
      <c r="E44" s="142"/>
      <c r="F44" s="143" t="s">
        <v>1569</v>
      </c>
      <c r="G44" s="144">
        <f>J13</f>
        <v>3272725.1000000006</v>
      </c>
      <c r="H44" s="166"/>
      <c r="N44" s="145"/>
      <c r="O44" s="32"/>
      <c r="P44" s="142"/>
      <c r="Q44" s="143" t="s">
        <v>1569</v>
      </c>
      <c r="R44" s="144" t="e">
        <f>U13</f>
        <v>#REF!</v>
      </c>
      <c r="S44" s="166"/>
      <c r="T44" s="8"/>
    </row>
    <row r="45" spans="1:20">
      <c r="A45" s="7"/>
      <c r="B45" s="7"/>
      <c r="C45" s="145"/>
      <c r="D45" s="20"/>
      <c r="E45" s="145"/>
      <c r="F45" s="87" t="s">
        <v>1563</v>
      </c>
      <c r="G45" s="146">
        <f>G44-F42</f>
        <v>379769.58000000007</v>
      </c>
      <c r="H45" s="166"/>
      <c r="N45" s="145"/>
      <c r="O45" s="20"/>
      <c r="P45" s="145"/>
      <c r="Q45" s="87" t="s">
        <v>1563</v>
      </c>
      <c r="R45" s="146" t="e">
        <f>R44-Q42</f>
        <v>#REF!</v>
      </c>
      <c r="S45" s="166"/>
      <c r="T45" s="8"/>
    </row>
    <row r="46" spans="1:20">
      <c r="A46" s="7"/>
      <c r="B46" s="7"/>
      <c r="C46" s="145"/>
      <c r="D46" s="20"/>
      <c r="E46" s="150"/>
      <c r="F46" s="148" t="s">
        <v>1565</v>
      </c>
      <c r="G46" s="149">
        <f>G44/$F$25</f>
        <v>0.18100382545805616</v>
      </c>
      <c r="H46" s="166"/>
      <c r="N46" s="145"/>
      <c r="O46" s="20"/>
      <c r="P46" s="150"/>
      <c r="Q46" s="148" t="s">
        <v>1565</v>
      </c>
      <c r="R46" s="151" t="e">
        <f>R44/Q25</f>
        <v>#REF!</v>
      </c>
      <c r="S46" s="166"/>
      <c r="T46" s="8"/>
    </row>
    <row r="47" spans="1:20">
      <c r="A47" s="7"/>
      <c r="B47" s="7"/>
      <c r="C47" s="150"/>
      <c r="D47" s="180"/>
      <c r="E47" s="183"/>
      <c r="F47" s="148"/>
      <c r="G47" s="184"/>
      <c r="H47" s="173"/>
      <c r="N47" s="150"/>
      <c r="O47" s="180"/>
      <c r="P47" s="183"/>
      <c r="Q47" s="148"/>
      <c r="R47" s="184"/>
      <c r="S47" s="173"/>
      <c r="T47" s="8"/>
    </row>
    <row r="48" spans="1:20">
      <c r="A48" s="7"/>
      <c r="B48" s="7"/>
      <c r="C48" s="185"/>
      <c r="D48" s="185"/>
      <c r="E48" s="185"/>
      <c r="F48" s="185"/>
      <c r="G48" s="185"/>
      <c r="H48" s="185"/>
      <c r="N48" s="185"/>
      <c r="O48" s="185"/>
      <c r="P48" s="185"/>
      <c r="Q48" s="185"/>
      <c r="R48" s="185"/>
      <c r="S48" s="185"/>
      <c r="T48" s="8"/>
    </row>
    <row r="49" spans="1:20" ht="18">
      <c r="A49" s="7"/>
      <c r="B49" s="7"/>
      <c r="C49" s="163" t="s">
        <v>2025</v>
      </c>
      <c r="D49" s="164"/>
      <c r="E49" s="176"/>
      <c r="F49" s="103"/>
      <c r="G49" s="103"/>
      <c r="H49" s="130"/>
      <c r="N49" s="163" t="s">
        <v>2025</v>
      </c>
      <c r="O49" s="164"/>
      <c r="P49" s="176"/>
      <c r="Q49" s="103"/>
      <c r="R49" s="103"/>
      <c r="S49" s="130"/>
      <c r="T49" s="8"/>
    </row>
    <row r="50" spans="1:20" ht="15.75" thickBot="1">
      <c r="A50" s="7"/>
      <c r="B50" s="7"/>
      <c r="C50" s="179"/>
      <c r="D50" s="32"/>
      <c r="E50" s="153"/>
      <c r="F50" s="154" t="s">
        <v>1784</v>
      </c>
      <c r="G50" s="155">
        <f>+J5+J13</f>
        <v>17234934.220000029</v>
      </c>
      <c r="H50" s="166"/>
      <c r="N50" s="179"/>
      <c r="O50" s="32"/>
      <c r="P50" s="153"/>
      <c r="Q50" s="154" t="s">
        <v>1784</v>
      </c>
      <c r="R50" s="155" t="e">
        <f>+U5+U13</f>
        <v>#REF!</v>
      </c>
      <c r="S50" s="166"/>
      <c r="T50" s="8"/>
    </row>
    <row r="51" spans="1:20" ht="15.75" thickTop="1">
      <c r="A51" s="7"/>
      <c r="B51" s="7"/>
      <c r="C51" s="179"/>
      <c r="D51" s="20"/>
      <c r="E51" s="156"/>
      <c r="F51" s="101" t="s">
        <v>1563</v>
      </c>
      <c r="G51" s="146">
        <f>G50-F25*0.46</f>
        <v>8917687.1000000276</v>
      </c>
      <c r="H51" s="166"/>
      <c r="N51" s="179"/>
      <c r="O51" s="20"/>
      <c r="P51" s="156"/>
      <c r="Q51" s="101" t="s">
        <v>1563</v>
      </c>
      <c r="R51" s="146" t="e">
        <f>R50-Q25*0.46</f>
        <v>#REF!</v>
      </c>
      <c r="S51" s="166"/>
      <c r="T51" s="8"/>
    </row>
    <row r="52" spans="1:20">
      <c r="B52" s="7"/>
      <c r="C52" s="179"/>
      <c r="D52" s="166"/>
      <c r="E52" s="157"/>
      <c r="F52" s="148" t="s">
        <v>1565</v>
      </c>
      <c r="G52" s="149">
        <f>G50/F25</f>
        <v>0.95320839056661488</v>
      </c>
      <c r="H52" s="17"/>
      <c r="L52" s="8"/>
      <c r="N52" s="179"/>
      <c r="O52" s="166"/>
      <c r="P52" s="157"/>
      <c r="Q52" s="148" t="s">
        <v>1565</v>
      </c>
      <c r="R52" s="158" t="e">
        <f>R50/Q25</f>
        <v>#REF!</v>
      </c>
      <c r="S52" s="17"/>
      <c r="T52" s="8"/>
    </row>
    <row r="53" spans="1:20" ht="15.75">
      <c r="C53" s="188"/>
      <c r="D53" s="183"/>
      <c r="E53" s="186"/>
      <c r="F53" s="187"/>
      <c r="G53" s="187"/>
      <c r="H53" s="173"/>
      <c r="I53" s="7"/>
      <c r="L53" s="8"/>
      <c r="M53" s="8"/>
      <c r="N53" s="188"/>
      <c r="O53" s="183"/>
      <c r="P53" s="186"/>
      <c r="Q53" s="187"/>
      <c r="R53" s="187"/>
      <c r="S53" s="173"/>
    </row>
    <row r="54" spans="1:20">
      <c r="D54" s="7"/>
      <c r="E54" s="7"/>
      <c r="F54" s="7"/>
      <c r="G54" s="7"/>
      <c r="H54" s="7"/>
      <c r="I54" s="7"/>
      <c r="L54" s="8"/>
      <c r="M54" s="8"/>
      <c r="N54" s="8"/>
    </row>
    <row r="55" spans="1:20">
      <c r="D55" s="7"/>
      <c r="E55" s="7"/>
      <c r="F55" s="7"/>
      <c r="G55" s="7"/>
      <c r="H55" s="7"/>
      <c r="I55" s="7"/>
    </row>
    <row r="56" spans="1:20">
      <c r="D56" s="7"/>
      <c r="E56" s="7"/>
      <c r="F56" s="7"/>
      <c r="G56" s="7"/>
      <c r="H56" s="7"/>
      <c r="I56" s="7"/>
    </row>
    <row r="57" spans="1:20">
      <c r="D57" s="7"/>
      <c r="E57" s="7"/>
      <c r="F57" s="7"/>
      <c r="G57" s="7"/>
      <c r="H57" s="7"/>
      <c r="I57" s="7"/>
    </row>
    <row r="58" spans="1:20">
      <c r="D58" s="7"/>
      <c r="E58" s="7"/>
      <c r="F58" s="7"/>
      <c r="G58" s="7"/>
      <c r="H58" s="7"/>
      <c r="I58" s="7"/>
    </row>
    <row r="59" spans="1:20">
      <c r="D59" s="7"/>
      <c r="E59" s="7"/>
      <c r="F59" s="7"/>
      <c r="G59" s="7"/>
      <c r="H59" s="7"/>
      <c r="I59" s="7"/>
    </row>
    <row r="60" spans="1:20">
      <c r="D60" s="7"/>
      <c r="E60" s="7"/>
      <c r="F60" s="7"/>
      <c r="G60" s="7"/>
      <c r="H60" s="7"/>
      <c r="I60" s="7"/>
    </row>
    <row r="61" spans="1:20">
      <c r="D61" s="7"/>
      <c r="E61" s="7"/>
      <c r="F61" s="7"/>
      <c r="G61" s="7"/>
      <c r="H61" s="7"/>
      <c r="I61" s="7"/>
    </row>
    <row r="62" spans="1:20">
      <c r="D62" s="7"/>
      <c r="E62" s="7"/>
      <c r="F62" s="7"/>
      <c r="G62" s="7"/>
      <c r="H62" s="7"/>
      <c r="I62" s="7"/>
    </row>
    <row r="63" spans="1:20">
      <c r="D63" s="7"/>
      <c r="E63" s="7"/>
      <c r="F63" s="7"/>
      <c r="G63" s="7"/>
      <c r="H63" s="7"/>
    </row>
    <row r="64" spans="1:20">
      <c r="D64" s="7"/>
      <c r="E64" s="7"/>
      <c r="F64" s="7"/>
      <c r="G64" s="7"/>
      <c r="H64" s="7"/>
    </row>
    <row r="65" spans="4:8">
      <c r="D65" s="7"/>
      <c r="E65" s="7"/>
      <c r="F65" s="7"/>
      <c r="G65" s="7"/>
      <c r="H65" s="7"/>
    </row>
    <row r="66" spans="4:8">
      <c r="D66" s="7"/>
      <c r="E66" s="7"/>
      <c r="F66" s="7"/>
      <c r="G66" s="7"/>
      <c r="H66" s="7"/>
    </row>
    <row r="67" spans="4:8">
      <c r="D67" s="7"/>
      <c r="E67" s="7"/>
      <c r="F67" s="7"/>
      <c r="G67" s="7"/>
      <c r="H67" s="7"/>
    </row>
    <row r="68" spans="4:8">
      <c r="D68" s="7"/>
      <c r="E68" s="7"/>
      <c r="F68" s="7"/>
      <c r="G68" s="7"/>
      <c r="H68" s="7"/>
    </row>
    <row r="69" spans="4:8">
      <c r="D69" s="7"/>
      <c r="E69" s="7"/>
      <c r="F69" s="7"/>
    </row>
    <row r="70" spans="4:8">
      <c r="D70" s="7"/>
      <c r="E70" s="7"/>
      <c r="F70" s="7"/>
    </row>
    <row r="71" spans="4:8">
      <c r="D71" s="7"/>
      <c r="E71" s="7"/>
      <c r="F71" s="7"/>
    </row>
  </sheetData>
  <sortState xmlns:xlrd2="http://schemas.microsoft.com/office/spreadsheetml/2017/richdata2" ref="D24:E24">
    <sortCondition descending="1" ref="E24"/>
  </sortState>
  <mergeCells count="10">
    <mergeCell ref="B4:C4"/>
    <mergeCell ref="B5:B9"/>
    <mergeCell ref="B10:B12"/>
    <mergeCell ref="B13:B15"/>
    <mergeCell ref="B16:B18"/>
    <mergeCell ref="M4:N4"/>
    <mergeCell ref="M5:M9"/>
    <mergeCell ref="M10:M12"/>
    <mergeCell ref="M13:M15"/>
    <mergeCell ref="M16:M18"/>
  </mergeCells>
  <conditionalFormatting sqref="J5:K15">
    <cfRule type="cellIs" dxfId="1186" priority="93" operator="lessThan">
      <formula>0</formula>
    </cfRule>
  </conditionalFormatting>
  <conditionalFormatting sqref="G34">
    <cfRule type="cellIs" dxfId="1185" priority="89" operator="greaterThan">
      <formula>0</formula>
    </cfRule>
    <cfRule type="cellIs" dxfId="1184" priority="90" operator="lessThan">
      <formula>0</formula>
    </cfRule>
  </conditionalFormatting>
  <conditionalFormatting sqref="G45 G51">
    <cfRule type="cellIs" dxfId="1183" priority="86" operator="greaterThan">
      <formula>0</formula>
    </cfRule>
    <cfRule type="cellIs" dxfId="1182" priority="87" operator="lessThan">
      <formula>0</formula>
    </cfRule>
  </conditionalFormatting>
  <conditionalFormatting sqref="H5:H15 S5:S15 H19 S19">
    <cfRule type="cellIs" dxfId="1181" priority="80" operator="lessThan">
      <formula>0</formula>
    </cfRule>
  </conditionalFormatting>
  <conditionalFormatting sqref="J16:K16">
    <cfRule type="cellIs" dxfId="1180" priority="79" operator="lessThan">
      <formula>0</formula>
    </cfRule>
  </conditionalFormatting>
  <conditionalFormatting sqref="H16">
    <cfRule type="cellIs" dxfId="1179" priority="78" operator="lessThan">
      <formula>0</formula>
    </cfRule>
  </conditionalFormatting>
  <conditionalFormatting sqref="J17:K17">
    <cfRule type="cellIs" dxfId="1178" priority="77" operator="lessThan">
      <formula>0</formula>
    </cfRule>
  </conditionalFormatting>
  <conditionalFormatting sqref="H17">
    <cfRule type="cellIs" dxfId="1177" priority="76" operator="lessThan">
      <formula>0</formula>
    </cfRule>
  </conditionalFormatting>
  <conditionalFormatting sqref="J18:K18">
    <cfRule type="cellIs" dxfId="1176" priority="73" operator="lessThan">
      <formula>0</formula>
    </cfRule>
  </conditionalFormatting>
  <conditionalFormatting sqref="H18">
    <cfRule type="cellIs" dxfId="1175" priority="72" operator="lessThan">
      <formula>0</formula>
    </cfRule>
  </conditionalFormatting>
  <conditionalFormatting sqref="U5:U15">
    <cfRule type="cellIs" dxfId="1174" priority="32" operator="lessThan">
      <formula>0</formula>
    </cfRule>
  </conditionalFormatting>
  <conditionalFormatting sqref="R35">
    <cfRule type="cellIs" dxfId="1173" priority="30" operator="greaterThan">
      <formula>0.299</formula>
    </cfRule>
    <cfRule type="cellIs" dxfId="1172" priority="31" operator="lessThan">
      <formula>0.3</formula>
    </cfRule>
  </conditionalFormatting>
  <conditionalFormatting sqref="R34">
    <cfRule type="cellIs" dxfId="1171" priority="28" operator="greaterThan">
      <formula>0</formula>
    </cfRule>
    <cfRule type="cellIs" dxfId="1170" priority="29" operator="lessThan">
      <formula>0</formula>
    </cfRule>
  </conditionalFormatting>
  <conditionalFormatting sqref="R45 R51">
    <cfRule type="cellIs" dxfId="1169" priority="25" operator="greaterThan">
      <formula>0</formula>
    </cfRule>
    <cfRule type="cellIs" dxfId="1168" priority="26" operator="lessThan">
      <formula>0</formula>
    </cfRule>
  </conditionalFormatting>
  <conditionalFormatting sqref="R46">
    <cfRule type="cellIs" dxfId="1167" priority="23" operator="greaterThan">
      <formula>0.169</formula>
    </cfRule>
    <cfRule type="cellIs" dxfId="1166" priority="24" operator="lessThan">
      <formula>0.16</formula>
    </cfRule>
  </conditionalFormatting>
  <conditionalFormatting sqref="R52">
    <cfRule type="cellIs" dxfId="1165" priority="21" operator="greaterThan">
      <formula>0.479</formula>
    </cfRule>
    <cfRule type="cellIs" dxfId="1164" priority="22" operator="lessThan">
      <formula>0.48</formula>
    </cfRule>
  </conditionalFormatting>
  <conditionalFormatting sqref="U16">
    <cfRule type="cellIs" dxfId="1163" priority="18" operator="lessThan">
      <formula>0</formula>
    </cfRule>
  </conditionalFormatting>
  <conditionalFormatting sqref="S16">
    <cfRule type="cellIs" dxfId="1162" priority="17" operator="lessThan">
      <formula>0</formula>
    </cfRule>
  </conditionalFormatting>
  <conditionalFormatting sqref="U17">
    <cfRule type="cellIs" dxfId="1161" priority="16" operator="lessThan">
      <formula>0</formula>
    </cfRule>
  </conditionalFormatting>
  <conditionalFormatting sqref="S17">
    <cfRule type="cellIs" dxfId="1160" priority="15" operator="lessThan">
      <formula>0</formula>
    </cfRule>
  </conditionalFormatting>
  <conditionalFormatting sqref="U18">
    <cfRule type="cellIs" dxfId="1159" priority="14" operator="lessThan">
      <formula>0</formula>
    </cfRule>
  </conditionalFormatting>
  <conditionalFormatting sqref="S18">
    <cfRule type="cellIs" dxfId="1158" priority="13" operator="lessThan">
      <formula>0</formula>
    </cfRule>
  </conditionalFormatting>
  <conditionalFormatting sqref="G35">
    <cfRule type="cellIs" dxfId="1157" priority="7" operator="greaterThan">
      <formula>0.299</formula>
    </cfRule>
    <cfRule type="cellIs" dxfId="1156" priority="8" operator="lessThan">
      <formula>0.3</formula>
    </cfRule>
  </conditionalFormatting>
  <conditionalFormatting sqref="G52">
    <cfRule type="cellIs" dxfId="1155" priority="5" operator="greaterThan">
      <formula>0.299</formula>
    </cfRule>
    <cfRule type="cellIs" dxfId="1154" priority="6" operator="lessThan">
      <formula>0.3</formula>
    </cfRule>
  </conditionalFormatting>
  <conditionalFormatting sqref="G46">
    <cfRule type="cellIs" dxfId="1153" priority="1" operator="greaterThanOrEqual">
      <formula>0.16</formula>
    </cfRule>
    <cfRule type="cellIs" dxfId="1152" priority="2" operator="lessThan">
      <formula>0.16</formula>
    </cfRule>
  </conditionalFormatting>
  <printOptions horizontalCentered="1"/>
  <pageMargins left="0.25" right="0.25" top="1" bottom="0.25" header="0.15" footer="0.3"/>
  <pageSetup scale="66" fitToHeight="0" orientation="portrait" r:id="rId1"/>
  <headerFooter>
    <oddHeader>&amp;L&amp;G&amp;R&amp;"-,Italic"&amp;14Fiscal Year 2023-24 Budget</oddHeader>
    <oddFooter>&amp;L&amp;"-,Italic"&amp;8&amp;K000000&amp;Z&amp;F&amp;R&amp;8&amp;K000000&amp;D &amp;T</oddFooter>
  </headerFooter>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BC2838-D4FB-42C7-B8BE-D1238621D1B5}">
  <sheetPr>
    <tabColor theme="3" tint="0.39997558519241921"/>
    <pageSetUpPr fitToPage="1"/>
  </sheetPr>
  <dimension ref="A1:O69"/>
  <sheetViews>
    <sheetView workbookViewId="0">
      <selection activeCell="L1" sqref="L1"/>
    </sheetView>
  </sheetViews>
  <sheetFormatPr defaultRowHeight="15"/>
  <cols>
    <col min="1" max="1" width="8.85546875" style="7" customWidth="1"/>
    <col min="2" max="2" width="16" style="8" customWidth="1"/>
    <col min="3" max="4" width="12" style="8" bestFit="1" customWidth="1"/>
    <col min="5" max="5" width="11" style="8" customWidth="1"/>
    <col min="6" max="6" width="12" style="8" bestFit="1" customWidth="1"/>
    <col min="7" max="9" width="11" style="8" customWidth="1"/>
    <col min="10" max="11" width="12.28515625" style="8" customWidth="1"/>
    <col min="12" max="12" width="12" style="8" customWidth="1"/>
    <col min="13" max="13" width="10.7109375" style="7" bestFit="1" customWidth="1"/>
    <col min="14" max="16384" width="9.140625" style="7"/>
  </cols>
  <sheetData>
    <row r="1" spans="1:12" s="4" customFormat="1" ht="24.75" customHeight="1">
      <c r="A1" s="551"/>
      <c r="B1" s="552" t="s">
        <v>44</v>
      </c>
      <c r="G1" s="553"/>
      <c r="H1" s="553"/>
      <c r="I1" s="553"/>
      <c r="J1" s="553"/>
      <c r="K1" s="553"/>
      <c r="L1" s="553" t="s">
        <v>7191</v>
      </c>
    </row>
    <row r="2" spans="1:12" s="4" customFormat="1" ht="24.75" customHeight="1">
      <c r="A2" s="551"/>
      <c r="B2" s="552" t="s">
        <v>45</v>
      </c>
      <c r="G2" s="5"/>
      <c r="H2" s="5"/>
      <c r="I2" s="5"/>
      <c r="J2" s="5"/>
      <c r="K2" s="5"/>
      <c r="L2" s="5"/>
    </row>
    <row r="3" spans="1:12" s="4" customFormat="1" ht="14.25">
      <c r="A3" s="103"/>
      <c r="B3" s="104"/>
      <c r="C3" s="104"/>
      <c r="D3" s="104"/>
      <c r="E3" s="104"/>
      <c r="F3" s="104"/>
    </row>
    <row r="4" spans="1:12" s="4" customFormat="1" ht="20.25">
      <c r="A4" s="1163" t="s">
        <v>5358</v>
      </c>
      <c r="B4" s="1163"/>
      <c r="C4" s="1163"/>
      <c r="D4" s="1163"/>
      <c r="E4" s="1163"/>
      <c r="F4" s="1163"/>
      <c r="G4" s="1163"/>
      <c r="H4" s="1163"/>
      <c r="I4" s="1163"/>
      <c r="J4" s="1163"/>
      <c r="K4" s="1163"/>
      <c r="L4" s="1163"/>
    </row>
    <row r="5" spans="1:12" s="4" customFormat="1" ht="14.25" customHeight="1">
      <c r="A5" s="554"/>
      <c r="B5" s="555"/>
      <c r="C5" s="555"/>
      <c r="D5" s="555"/>
      <c r="E5" s="555"/>
      <c r="F5" s="555"/>
      <c r="G5" s="555"/>
      <c r="H5" s="555"/>
      <c r="I5" s="555"/>
      <c r="J5" s="555"/>
      <c r="K5" s="555"/>
      <c r="L5" s="555"/>
    </row>
    <row r="6" spans="1:12" s="4" customFormat="1" ht="18.75">
      <c r="A6" s="1161" t="s">
        <v>6882</v>
      </c>
      <c r="B6" s="1161"/>
      <c r="C6" s="1161"/>
      <c r="D6" s="1161"/>
      <c r="E6" s="1161"/>
      <c r="F6" s="1161"/>
      <c r="G6" s="1161"/>
      <c r="H6" s="1161"/>
      <c r="I6" s="1161"/>
      <c r="J6" s="1161"/>
      <c r="K6" s="1161"/>
      <c r="L6" s="1161"/>
    </row>
    <row r="7" spans="1:12" ht="39.75" customHeight="1" thickBot="1">
      <c r="B7" s="7"/>
      <c r="C7" s="723" t="s">
        <v>46</v>
      </c>
      <c r="D7" s="724" t="s">
        <v>117</v>
      </c>
      <c r="E7" s="724" t="s">
        <v>452</v>
      </c>
      <c r="F7" s="724" t="s">
        <v>104</v>
      </c>
      <c r="G7" s="724" t="s">
        <v>115</v>
      </c>
      <c r="H7" s="724" t="s">
        <v>430</v>
      </c>
      <c r="I7" s="724" t="s">
        <v>444</v>
      </c>
      <c r="J7" s="903" t="s">
        <v>7000</v>
      </c>
      <c r="K7" s="903" t="s">
        <v>6968</v>
      </c>
      <c r="L7" s="721" t="s">
        <v>5359</v>
      </c>
    </row>
    <row r="8" spans="1:12" ht="10.5" customHeight="1">
      <c r="B8" s="898" t="s">
        <v>35</v>
      </c>
      <c r="C8" s="899">
        <v>931235</v>
      </c>
      <c r="D8" s="900">
        <v>931220</v>
      </c>
      <c r="E8" s="900">
        <v>931103</v>
      </c>
      <c r="F8" s="900">
        <v>931240</v>
      </c>
      <c r="G8" s="900">
        <v>931260</v>
      </c>
      <c r="H8" s="900">
        <v>931250</v>
      </c>
      <c r="I8" s="901">
        <v>931108</v>
      </c>
      <c r="J8" s="902">
        <v>931205</v>
      </c>
      <c r="K8" s="902">
        <v>931270</v>
      </c>
      <c r="L8" s="897"/>
    </row>
    <row r="9" spans="1:12">
      <c r="B9" s="571" t="s">
        <v>2780</v>
      </c>
      <c r="C9" s="12"/>
      <c r="D9" s="15"/>
      <c r="E9" s="15"/>
      <c r="F9" s="15"/>
      <c r="G9" s="15"/>
      <c r="H9" s="15"/>
      <c r="I9" s="15"/>
      <c r="J9" s="15"/>
      <c r="K9" s="15"/>
      <c r="L9" s="572"/>
    </row>
    <row r="10" spans="1:12">
      <c r="B10" s="18" t="s">
        <v>2975</v>
      </c>
      <c r="C10" s="752">
        <f>SUMIFS(REVdata!$P:$P,REVdata!$K:$K,BusSvcsProgram!$B$10,REVdata!$J:$J,BusSvcsProgram!C$7)</f>
        <v>7853000</v>
      </c>
      <c r="D10" s="573">
        <f>SUMIFS(REVdata!$P:$P,REVdata!$K:$K,BusSvcsProgram!$B$10,REVdata!$J:$J,BusSvcsProgram!D$7)</f>
        <v>0</v>
      </c>
      <c r="E10" s="573">
        <f>SUMIFS(REVdata!$P:$P,REVdata!$K:$K,BusSvcsProgram!$B$10,REVdata!$J:$J,BusSvcsProgram!E$7)</f>
        <v>0</v>
      </c>
      <c r="F10" s="573">
        <f>SUMIFS(REVdata!$P:$P,REVdata!$K:$K,BusSvcsProgram!$B$10,REVdata!$J:$J,BusSvcsProgram!F$7)</f>
        <v>0</v>
      </c>
      <c r="G10" s="573">
        <f>SUMIFS(REVdata!$P:$P,REVdata!$K:$K,BusSvcsProgram!$B$10,REVdata!$J:$J,BusSvcsProgram!G$7)</f>
        <v>0</v>
      </c>
      <c r="H10" s="573">
        <f>SUMIFS(REVdata!$P:$P,REVdata!$K:$K,BusSvcsProgram!$B$10,REVdata!$J:$J,BusSvcsProgram!H$7)</f>
        <v>0</v>
      </c>
      <c r="I10" s="573">
        <f>SUMIFS(REVdata!$P:$P,REVdata!$K:$K,BusSvcsProgram!$B$10,REVdata!$J:$J,BusSvcsProgram!I$7)</f>
        <v>0</v>
      </c>
      <c r="J10" s="574">
        <f>SUMIFS(REVdata!$P:$P,REVdata!$K:$K,BusSvcsProgram!$B$10,REVdata!$J:$J,BusSvcsProgram!J$7)</f>
        <v>0</v>
      </c>
      <c r="K10" s="574">
        <f>SUMIFS(REVdata!$P:$P,REVdata!$K:$K,BusSvcsProgram!$B$10,REVdata!$J:$J,BusSvcsProgram!K$7)</f>
        <v>0</v>
      </c>
      <c r="L10" s="641">
        <f>SUM(C10:K10)</f>
        <v>7853000</v>
      </c>
    </row>
    <row r="11" spans="1:12">
      <c r="B11" s="18" t="s">
        <v>2974</v>
      </c>
      <c r="C11" s="25">
        <f>SUMIFS(REVdata!$P:$P,REVdata!$K:$K,BusSvcsProgram!$B$11,REVdata!$J:$J,BusSvcsProgram!C$7)</f>
        <v>725622</v>
      </c>
      <c r="D11" s="23">
        <f>SUMIFS(REVdata!$P:$P,REVdata!$K:$K,BusSvcsProgram!$B$11,REVdata!$J:$J,BusSvcsProgram!D$7)</f>
        <v>0</v>
      </c>
      <c r="E11" s="23">
        <f>SUMIFS(REVdata!$P:$P,REVdata!$K:$K,BusSvcsProgram!$B$11,REVdata!$J:$J,BusSvcsProgram!E$7)</f>
        <v>4000</v>
      </c>
      <c r="F11" s="23">
        <f>SUMIFS(REVdata!$P:$P,REVdata!$K:$K,BusSvcsProgram!$B$11,REVdata!$J:$J,BusSvcsProgram!F$7)</f>
        <v>0</v>
      </c>
      <c r="G11" s="23">
        <f>SUMIFS(REVdata!$P:$P,REVdata!$K:$K,BusSvcsProgram!$B$11,REVdata!$J:$J,BusSvcsProgram!G$7)</f>
        <v>0</v>
      </c>
      <c r="H11" s="23">
        <f>SUMIFS(REVdata!$P:$P,REVdata!$K:$K,BusSvcsProgram!$B$11,REVdata!$J:$J,BusSvcsProgram!H$7)</f>
        <v>0</v>
      </c>
      <c r="I11" s="23">
        <f>SUMIFS(REVdata!$P:$P,REVdata!$K:$K,BusSvcsProgram!$B$11,REVdata!$J:$J,BusSvcsProgram!I$7)</f>
        <v>64000</v>
      </c>
      <c r="J11" s="281">
        <f>SUMIFS(REVdata!$P:$P,REVdata!$K:$K,BusSvcsProgram!$B$11,REVdata!$J:$J,BusSvcsProgram!J$7)</f>
        <v>710000</v>
      </c>
      <c r="K11" s="281">
        <f>SUMIFS(REVdata!$P:$P,REVdata!$K:$K,BusSvcsProgram!$B$11,REVdata!$J:$J,BusSvcsProgram!K$7)</f>
        <v>250000</v>
      </c>
      <c r="L11" s="575">
        <f>SUM(C11:K11)</f>
        <v>1753622</v>
      </c>
    </row>
    <row r="12" spans="1:12">
      <c r="B12" s="18" t="s">
        <v>2779</v>
      </c>
      <c r="C12" s="25">
        <f>SUMIFS(REVdata!$P:$P,REVdata!$K:$K,BusSvcsProgram!$B$12,REVdata!$J:$J,BusSvcsProgram!C$7)</f>
        <v>0</v>
      </c>
      <c r="D12" s="23">
        <f>SUMIFS(REVdata!$P:$P,REVdata!$K:$K,BusSvcsProgram!$B$12,REVdata!$J:$J,BusSvcsProgram!D$7)</f>
        <v>0</v>
      </c>
      <c r="E12" s="23">
        <f>SUMIFS(REVdata!$P:$P,REVdata!$K:$K,BusSvcsProgram!$B$12,REVdata!$J:$J,BusSvcsProgram!E$7)</f>
        <v>0</v>
      </c>
      <c r="F12" s="23">
        <f>SUMIFS(REVdata!$P:$P,REVdata!$K:$K,BusSvcsProgram!$B$12,REVdata!$J:$J,BusSvcsProgram!F$7)</f>
        <v>0</v>
      </c>
      <c r="G12" s="23">
        <f>SUMIFS(REVdata!$P:$P,REVdata!$K:$K,BusSvcsProgram!$B$12,REVdata!$J:$J,BusSvcsProgram!G$7)</f>
        <v>0</v>
      </c>
      <c r="H12" s="23">
        <f>SUMIFS(REVdata!$P:$P,REVdata!$K:$K,BusSvcsProgram!$B$12,REVdata!$J:$J,BusSvcsProgram!H$7)</f>
        <v>0</v>
      </c>
      <c r="I12" s="23">
        <f>SUMIFS(REVdata!$P:$P,REVdata!$K:$K,BusSvcsProgram!$B$12,REVdata!$J:$J,BusSvcsProgram!I$7)</f>
        <v>0</v>
      </c>
      <c r="J12" s="281">
        <f>SUMIFS(REVdata!$P:$P,REVdata!$K:$K,BusSvcsProgram!$B$12,REVdata!$J:$J,BusSvcsProgram!J$7)</f>
        <v>0</v>
      </c>
      <c r="K12" s="281">
        <f>SUMIFS(REVdata!$P:$P,REVdata!$K:$K,BusSvcsProgram!$B$12,REVdata!$J:$J,BusSvcsProgram!K$7)</f>
        <v>0</v>
      </c>
      <c r="L12" s="575">
        <f>SUM(C12:K12)</f>
        <v>0</v>
      </c>
    </row>
    <row r="13" spans="1:12">
      <c r="B13" s="18" t="s">
        <v>2134</v>
      </c>
      <c r="C13" s="26">
        <f>SUMIFS(REVdata!$P:$P,REVdata!$K:$K,BusSvcsProgram!$B$13,REVdata!$J:$J,BusSvcsProgram!C$7)</f>
        <v>140</v>
      </c>
      <c r="D13" s="24">
        <f>SUMIFS(REVdata!$P:$P,REVdata!$K:$K,BusSvcsProgram!$B$13,REVdata!$J:$J,BusSvcsProgram!D$7)</f>
        <v>0</v>
      </c>
      <c r="E13" s="24">
        <f>SUMIFS(REVdata!$P:$P,REVdata!$K:$K,BusSvcsProgram!$B$13,REVdata!$J:$J,BusSvcsProgram!E$7)</f>
        <v>50</v>
      </c>
      <c r="F13" s="24">
        <f>SUMIFS(REVdata!$P:$P,REVdata!$K:$K,BusSvcsProgram!$B$13,REVdata!$J:$J,BusSvcsProgram!F$7)</f>
        <v>0</v>
      </c>
      <c r="G13" s="24">
        <f>SUMIFS(REVdata!$P:$P,REVdata!$K:$K,BusSvcsProgram!$B$13,REVdata!$J:$J,BusSvcsProgram!G$7)</f>
        <v>0</v>
      </c>
      <c r="H13" s="24">
        <f>SUMIFS(REVdata!$P:$P,REVdata!$K:$K,BusSvcsProgram!$B$13,REVdata!$J:$J,BusSvcsProgram!H$7)</f>
        <v>0</v>
      </c>
      <c r="I13" s="24">
        <f>SUMIFS(REVdata!$P:$P,REVdata!$K:$K,BusSvcsProgram!$B$13,REVdata!$J:$J,BusSvcsProgram!I$7)</f>
        <v>500</v>
      </c>
      <c r="J13" s="282">
        <f>SUMIFS(REVdata!$P:$P,REVdata!$K:$K,BusSvcsProgram!$B$13,REVdata!$J:$J,BusSvcsProgram!J$7)</f>
        <v>6000</v>
      </c>
      <c r="K13" s="282">
        <f>SUMIFS(REVdata!$P:$P,REVdata!$K:$K,BusSvcsProgram!$B$13,REVdata!$J:$J,BusSvcsProgram!K$7)</f>
        <v>1700000</v>
      </c>
      <c r="L13" s="575">
        <f>SUM(C13:K13)</f>
        <v>1706690</v>
      </c>
    </row>
    <row r="14" spans="1:12">
      <c r="B14" s="571" t="s">
        <v>5942</v>
      </c>
      <c r="C14" s="727">
        <f>SUM(C10:C13)</f>
        <v>8578762</v>
      </c>
      <c r="D14" s="728">
        <f>SUM(D10:D13)</f>
        <v>0</v>
      </c>
      <c r="E14" s="728">
        <f t="shared" ref="E14:K14" si="0">SUM(E10:E13)</f>
        <v>4050</v>
      </c>
      <c r="F14" s="728">
        <f t="shared" si="0"/>
        <v>0</v>
      </c>
      <c r="G14" s="728">
        <f t="shared" si="0"/>
        <v>0</v>
      </c>
      <c r="H14" s="728">
        <f t="shared" ref="H14:I14" si="1">SUM(H10:H13)</f>
        <v>0</v>
      </c>
      <c r="I14" s="728">
        <f t="shared" si="1"/>
        <v>64500</v>
      </c>
      <c r="J14" s="728">
        <f t="shared" ref="J14" si="2">SUM(J10:J13)</f>
        <v>716000</v>
      </c>
      <c r="K14" s="728">
        <f t="shared" si="0"/>
        <v>1950000</v>
      </c>
      <c r="L14" s="644">
        <f>SUM(C14:K14)</f>
        <v>11313312</v>
      </c>
    </row>
    <row r="15" spans="1:12">
      <c r="B15" s="19"/>
      <c r="C15" s="12"/>
      <c r="D15" s="15"/>
      <c r="E15" s="15"/>
      <c r="F15" s="15"/>
      <c r="G15" s="15"/>
      <c r="H15" s="15"/>
      <c r="I15" s="15"/>
      <c r="J15" s="15"/>
      <c r="K15" s="15"/>
      <c r="L15" s="556"/>
    </row>
    <row r="16" spans="1:12">
      <c r="B16" s="571" t="s">
        <v>1721</v>
      </c>
      <c r="C16" s="16"/>
      <c r="D16" s="599"/>
      <c r="E16" s="599"/>
      <c r="F16" s="599"/>
      <c r="G16" s="599"/>
      <c r="H16" s="599"/>
      <c r="I16" s="599"/>
      <c r="J16" s="599"/>
      <c r="K16" s="599"/>
      <c r="L16" s="560"/>
    </row>
    <row r="17" spans="1:12">
      <c r="B17" s="18" t="s">
        <v>48</v>
      </c>
      <c r="C17" s="752">
        <f>SUMIFS(EXPdata!$Q:$Q,EXPdata!$I:$I,BusSvcsProgram!C$7,EXPdata!$K:$K,"1")</f>
        <v>2769268</v>
      </c>
      <c r="D17" s="573">
        <f>SUMIFS(EXPdata!$Q:$Q,EXPdata!$I:$I,BusSvcsProgram!D$7,EXPdata!$K:$K,"1")</f>
        <v>1013721</v>
      </c>
      <c r="E17" s="573">
        <f>SUMIFS(EXPdata!$Q:$Q,EXPdata!$I:$I,BusSvcsProgram!E$7,EXPdata!$K:$K,"1")</f>
        <v>0</v>
      </c>
      <c r="F17" s="573">
        <f>SUMIFS(EXPdata!$Q:$Q,EXPdata!$I:$I,BusSvcsProgram!F$7,EXPdata!$K:$K,"1")</f>
        <v>650561</v>
      </c>
      <c r="G17" s="573">
        <f>SUMIFS(EXPdata!$Q:$Q,EXPdata!$I:$I,BusSvcsProgram!G$7,EXPdata!$K:$K,"1")</f>
        <v>187795</v>
      </c>
      <c r="H17" s="573">
        <f>SUMIFS(EXPdata!$Q:$Q,EXPdata!$I:$I,BusSvcsProgram!H$7,EXPdata!$K:$K,"1")</f>
        <v>271897</v>
      </c>
      <c r="I17" s="573">
        <f>SUMIFS(EXPdata!$Q:$Q,EXPdata!$I:$I,BusSvcsProgram!I$7,EXPdata!$K:$K,"1")</f>
        <v>0</v>
      </c>
      <c r="J17" s="574">
        <f>SUMIFS(EXPdata!$Q:$Q,EXPdata!$I:$I,BusSvcsProgram!J$7,EXPdata!$K:$K,"1")</f>
        <v>463653</v>
      </c>
      <c r="K17" s="574">
        <f>SUMIFS(EXPdata!$Q:$Q,EXPdata!$I:$I,BusSvcsProgram!K$7,EXPdata!$K:$K,"1")</f>
        <v>924533</v>
      </c>
      <c r="L17" s="576">
        <f t="shared" ref="L17:L22" si="3">SUM(C17:K17)</f>
        <v>6281428</v>
      </c>
    </row>
    <row r="18" spans="1:12">
      <c r="B18" s="18" t="s">
        <v>458</v>
      </c>
      <c r="C18" s="25">
        <f>SUMIFS(EXPdata!$Q:$Q,EXPdata!$I:$I,BusSvcsProgram!C$7,EXPdata!$K:$K,"2")</f>
        <v>2326454</v>
      </c>
      <c r="D18" s="23">
        <f>SUMIFS(EXPdata!$Q:$Q,EXPdata!$I:$I,BusSvcsProgram!D$7,EXPdata!$K:$K,"2")</f>
        <v>60300</v>
      </c>
      <c r="E18" s="23">
        <f>SUMIFS(EXPdata!$Q:$Q,EXPdata!$I:$I,BusSvcsProgram!E$7,EXPdata!$K:$K,"2")</f>
        <v>4050</v>
      </c>
      <c r="F18" s="23">
        <f>SUMIFS(EXPdata!$Q:$Q,EXPdata!$I:$I,BusSvcsProgram!F$7,EXPdata!$K:$K,"2")</f>
        <v>38500</v>
      </c>
      <c r="G18" s="23">
        <f>SUMIFS(EXPdata!$Q:$Q,EXPdata!$I:$I,BusSvcsProgram!G$7,EXPdata!$K:$K,"2")</f>
        <v>38550</v>
      </c>
      <c r="H18" s="23">
        <f>SUMIFS(EXPdata!$Q:$Q,EXPdata!$I:$I,BusSvcsProgram!H$7,EXPdata!$K:$K,"2")</f>
        <v>0</v>
      </c>
      <c r="I18" s="23">
        <f>SUMIFS(EXPdata!$Q:$Q,EXPdata!$I:$I,BusSvcsProgram!I$7,EXPdata!$K:$K,"2")</f>
        <v>79500</v>
      </c>
      <c r="J18" s="281">
        <f>SUMIFS(EXPdata!$Q:$Q,EXPdata!$I:$I,BusSvcsProgram!J$7,EXPdata!$K:$K,"2")</f>
        <v>106225</v>
      </c>
      <c r="K18" s="281">
        <f>SUMIFS(EXPdata!$Q:$Q,EXPdata!$I:$I,BusSvcsProgram!K$7,EXPdata!$K:$K,"2")</f>
        <v>509500</v>
      </c>
      <c r="L18" s="576">
        <f t="shared" si="3"/>
        <v>3163079</v>
      </c>
    </row>
    <row r="19" spans="1:12">
      <c r="B19" s="18" t="s">
        <v>459</v>
      </c>
      <c r="C19" s="25">
        <f>SUMIFS(EXPdata!$Q:$Q,EXPdata!$I:$I,BusSvcsProgram!C$7,EXPdata!$K:$K,"3")</f>
        <v>198637</v>
      </c>
      <c r="D19" s="23">
        <f>SUMIFS(EXPdata!$Q:$Q,EXPdata!$I:$I,BusSvcsProgram!D$7,EXPdata!$K:$K,"3")</f>
        <v>2500</v>
      </c>
      <c r="E19" s="23">
        <f>SUMIFS(EXPdata!$Q:$Q,EXPdata!$I:$I,BusSvcsProgram!E$7,EXPdata!$K:$K,"3")</f>
        <v>0</v>
      </c>
      <c r="F19" s="23">
        <f>SUMIFS(EXPdata!$Q:$Q,EXPdata!$I:$I,BusSvcsProgram!F$7,EXPdata!$K:$K,"3")</f>
        <v>175000</v>
      </c>
      <c r="G19" s="23">
        <f>SUMIFS(EXPdata!$Q:$Q,EXPdata!$I:$I,BusSvcsProgram!G$7,EXPdata!$K:$K,"3")</f>
        <v>1080</v>
      </c>
      <c r="H19" s="23">
        <f>SUMIFS(EXPdata!$Q:$Q,EXPdata!$I:$I,BusSvcsProgram!H$7,EXPdata!$K:$K,"3")</f>
        <v>0</v>
      </c>
      <c r="I19" s="23">
        <f>SUMIFS(EXPdata!$Q:$Q,EXPdata!$I:$I,BusSvcsProgram!I$7,EXPdata!$K:$K,"3")</f>
        <v>0</v>
      </c>
      <c r="J19" s="281">
        <f>SUMIFS(EXPdata!$Q:$Q,EXPdata!$I:$I,BusSvcsProgram!J$7,EXPdata!$K:$K,"3")</f>
        <v>3100</v>
      </c>
      <c r="K19" s="281">
        <f>SUMIFS(EXPdata!$Q:$Q,EXPdata!$I:$I,BusSvcsProgram!K$7,EXPdata!$K:$K,"3")</f>
        <v>12000</v>
      </c>
      <c r="L19" s="576">
        <f t="shared" si="3"/>
        <v>392317</v>
      </c>
    </row>
    <row r="20" spans="1:12" s="10" customFormat="1">
      <c r="B20" s="18" t="s">
        <v>460</v>
      </c>
      <c r="C20" s="25">
        <f>SUMIFS(EXPdata!$Q:$Q,EXPdata!$I:$I,BusSvcsProgram!C$7,EXPdata!$K:$K,"4")</f>
        <v>17606</v>
      </c>
      <c r="D20" s="23">
        <f>SUMIFS(EXPdata!$Q:$Q,EXPdata!$I:$I,BusSvcsProgram!D$7,EXPdata!$K:$K,"4")</f>
        <v>0</v>
      </c>
      <c r="E20" s="23">
        <f>SUMIFS(EXPdata!$Q:$Q,EXPdata!$I:$I,BusSvcsProgram!E$7,EXPdata!$K:$K,"4")</f>
        <v>0</v>
      </c>
      <c r="F20" s="23">
        <f>SUMIFS(EXPdata!$Q:$Q,EXPdata!$I:$I,BusSvcsProgram!F$7,EXPdata!$K:$K,"4")</f>
        <v>0</v>
      </c>
      <c r="G20" s="23">
        <f>SUMIFS(EXPdata!$Q:$Q,EXPdata!$I:$I,BusSvcsProgram!G$7,EXPdata!$K:$K,"4")</f>
        <v>0</v>
      </c>
      <c r="H20" s="23">
        <f>SUMIFS(EXPdata!$Q:$Q,EXPdata!$I:$I,BusSvcsProgram!H$7,EXPdata!$K:$K,"4")</f>
        <v>0</v>
      </c>
      <c r="I20" s="23">
        <f>SUMIFS(EXPdata!$Q:$Q,EXPdata!$I:$I,BusSvcsProgram!I$7,EXPdata!$K:$K,"4")</f>
        <v>10000</v>
      </c>
      <c r="J20" s="281">
        <f>SUMIFS(EXPdata!$Q:$Q,EXPdata!$I:$I,BusSvcsProgram!J$7,EXPdata!$K:$K,"4")</f>
        <v>0</v>
      </c>
      <c r="K20" s="281">
        <f>SUMIFS(EXPdata!$Q:$Q,EXPdata!$I:$I,BusSvcsProgram!K$7,EXPdata!$K:$K,"4")</f>
        <v>200000</v>
      </c>
      <c r="L20" s="576">
        <f t="shared" si="3"/>
        <v>227606</v>
      </c>
    </row>
    <row r="21" spans="1:12">
      <c r="B21" s="18" t="s">
        <v>455</v>
      </c>
      <c r="C21" s="26">
        <f>SUMIFS(EXPdata!$Q:$Q,EXPdata!$I:$I,BusSvcsProgram!C$7,EXPdata!$K:$K,"5")</f>
        <v>1400000</v>
      </c>
      <c r="D21" s="24">
        <f>SUMIFS(EXPdata!$Q:$Q,EXPdata!$I:$I,BusSvcsProgram!D$7,EXPdata!$K:$K,"5")</f>
        <v>0</v>
      </c>
      <c r="E21" s="24">
        <f>SUMIFS(EXPdata!$Q:$Q,EXPdata!$I:$I,BusSvcsProgram!E$7,EXPdata!$K:$K,"5")</f>
        <v>0</v>
      </c>
      <c r="F21" s="24">
        <f>SUMIFS(EXPdata!$Q:$Q,EXPdata!$I:$I,BusSvcsProgram!F$7,EXPdata!$K:$K,"5")</f>
        <v>0</v>
      </c>
      <c r="G21" s="24">
        <f>SUMIFS(EXPdata!$Q:$Q,EXPdata!$I:$I,BusSvcsProgram!G$7,EXPdata!$K:$K,"5")</f>
        <v>0</v>
      </c>
      <c r="H21" s="24">
        <f>SUMIFS(EXPdata!$Q:$Q,EXPdata!$I:$I,BusSvcsProgram!H$7,EXPdata!$K:$K,"5")</f>
        <v>0</v>
      </c>
      <c r="I21" s="24">
        <f>SUMIFS(EXPdata!$Q:$Q,EXPdata!$I:$I,BusSvcsProgram!I$7,EXPdata!$K:$K,"5")</f>
        <v>0</v>
      </c>
      <c r="J21" s="282">
        <f>SUMIFS(EXPdata!$Q:$Q,EXPdata!$I:$I,BusSvcsProgram!J$7,EXPdata!$K:$K,"5")</f>
        <v>0</v>
      </c>
      <c r="K21" s="282">
        <f>SUMIFS(EXPdata!$Q:$Q,EXPdata!$I:$I,BusSvcsProgram!K$7,EXPdata!$K:$K,"5")</f>
        <v>0</v>
      </c>
      <c r="L21" s="577">
        <f t="shared" si="3"/>
        <v>1400000</v>
      </c>
    </row>
    <row r="22" spans="1:12">
      <c r="B22" s="571" t="s">
        <v>5943</v>
      </c>
      <c r="C22" s="727">
        <f>SUM(C17:C21)</f>
        <v>6711965</v>
      </c>
      <c r="D22" s="728">
        <f>SUM(D17:D21)</f>
        <v>1076521</v>
      </c>
      <c r="E22" s="728">
        <f t="shared" ref="E22:K22" si="4">SUM(E17:E21)</f>
        <v>4050</v>
      </c>
      <c r="F22" s="728">
        <f t="shared" si="4"/>
        <v>864061</v>
      </c>
      <c r="G22" s="728">
        <f t="shared" si="4"/>
        <v>227425</v>
      </c>
      <c r="H22" s="728">
        <f t="shared" ref="H22:I22" si="5">SUM(H17:H21)</f>
        <v>271897</v>
      </c>
      <c r="I22" s="728">
        <f t="shared" si="5"/>
        <v>89500</v>
      </c>
      <c r="J22" s="728">
        <f t="shared" ref="J22" si="6">SUM(J17:J21)</f>
        <v>572978</v>
      </c>
      <c r="K22" s="728">
        <f t="shared" si="4"/>
        <v>1646033</v>
      </c>
      <c r="L22" s="644">
        <f t="shared" si="3"/>
        <v>11464430</v>
      </c>
    </row>
    <row r="23" spans="1:12">
      <c r="B23" s="53"/>
      <c r="C23" s="557"/>
      <c r="D23" s="558"/>
      <c r="E23" s="558"/>
      <c r="F23" s="558"/>
      <c r="G23" s="558"/>
      <c r="H23" s="558"/>
      <c r="I23" s="558"/>
      <c r="J23" s="558"/>
      <c r="K23" s="558"/>
      <c r="L23" s="559"/>
    </row>
    <row r="24" spans="1:12" ht="23.25" customHeight="1">
      <c r="B24" s="19" t="s">
        <v>5941</v>
      </c>
      <c r="C24" s="642">
        <f>C14-C22</f>
        <v>1866797</v>
      </c>
      <c r="D24" s="373">
        <f t="shared" ref="D24:K24" si="7">D14-D22</f>
        <v>-1076521</v>
      </c>
      <c r="E24" s="373">
        <f t="shared" si="7"/>
        <v>0</v>
      </c>
      <c r="F24" s="373">
        <f t="shared" si="7"/>
        <v>-864061</v>
      </c>
      <c r="G24" s="373">
        <f t="shared" si="7"/>
        <v>-227425</v>
      </c>
      <c r="H24" s="373">
        <f t="shared" ref="H24:I24" si="8">H14-H22</f>
        <v>-271897</v>
      </c>
      <c r="I24" s="373">
        <f t="shared" si="8"/>
        <v>-25000</v>
      </c>
      <c r="J24" s="643">
        <f t="shared" ref="J24" si="9">J14-J22</f>
        <v>143022</v>
      </c>
      <c r="K24" s="643">
        <f t="shared" si="7"/>
        <v>303967</v>
      </c>
      <c r="L24" s="643">
        <f>SUM(C24:K24)</f>
        <v>-151118</v>
      </c>
    </row>
    <row r="25" spans="1:12" ht="15" customHeight="1">
      <c r="C25" s="15"/>
    </row>
    <row r="26" spans="1:12" s="4" customFormat="1" ht="18.75">
      <c r="A26" s="639" t="s">
        <v>6964</v>
      </c>
      <c r="B26" s="639"/>
      <c r="C26" s="639"/>
      <c r="D26" s="639"/>
      <c r="E26" s="639"/>
      <c r="F26" s="639"/>
      <c r="G26" s="639"/>
      <c r="H26" s="639"/>
      <c r="I26" s="639"/>
      <c r="J26" s="639"/>
      <c r="K26" s="639"/>
      <c r="L26" s="639"/>
    </row>
    <row r="27" spans="1:12" ht="39.75" customHeight="1" thickBot="1">
      <c r="B27" s="7"/>
      <c r="C27" s="723" t="s">
        <v>46</v>
      </c>
      <c r="D27" s="724" t="s">
        <v>117</v>
      </c>
      <c r="E27" s="724" t="s">
        <v>452</v>
      </c>
      <c r="F27" s="724" t="s">
        <v>104</v>
      </c>
      <c r="G27" s="724" t="s">
        <v>115</v>
      </c>
      <c r="H27" s="724" t="s">
        <v>430</v>
      </c>
      <c r="I27" s="724" t="s">
        <v>444</v>
      </c>
      <c r="J27" s="903" t="s">
        <v>7000</v>
      </c>
      <c r="K27" s="903" t="s">
        <v>6968</v>
      </c>
      <c r="L27" s="721" t="s">
        <v>5359</v>
      </c>
    </row>
    <row r="28" spans="1:12">
      <c r="B28" s="571" t="s">
        <v>2781</v>
      </c>
      <c r="C28" s="578"/>
      <c r="D28" s="15"/>
      <c r="E28" s="15"/>
      <c r="F28" s="15"/>
      <c r="G28" s="15"/>
      <c r="H28" s="15"/>
      <c r="I28" s="15"/>
      <c r="J28" s="15"/>
      <c r="K28" s="15"/>
      <c r="L28" s="572"/>
    </row>
    <row r="29" spans="1:12" ht="20.25" customHeight="1">
      <c r="B29" s="18" t="s">
        <v>2975</v>
      </c>
      <c r="C29" s="752">
        <f>SUMIFS(REVdata!$AC:$AC,REVdata!$K:$K,BusSvcsProgram!$B$29,REVdata!$J:$J,BusSvcsProgram!C$7)</f>
        <v>9747961.8200000003</v>
      </c>
      <c r="D29" s="573">
        <f>SUMIFS(REVdata!$AC:$AC,REVdata!$K:$K,BusSvcsProgram!$B$29,REVdata!$J:$J,BusSvcsProgram!D$7)</f>
        <v>0</v>
      </c>
      <c r="E29" s="573">
        <f>SUMIFS(REVdata!$AC:$AC,REVdata!$K:$K,BusSvcsProgram!$B$29,REVdata!$J:$J,BusSvcsProgram!E$7)</f>
        <v>0</v>
      </c>
      <c r="F29" s="573">
        <f>SUMIFS(REVdata!$AC:$AC,REVdata!$K:$K,BusSvcsProgram!$B$29,REVdata!$J:$J,BusSvcsProgram!F$7)</f>
        <v>0</v>
      </c>
      <c r="G29" s="573">
        <f>SUMIFS(REVdata!$AC:$AC,REVdata!$K:$K,BusSvcsProgram!$B$29,REVdata!$J:$J,BusSvcsProgram!G$7)</f>
        <v>0</v>
      </c>
      <c r="H29" s="573">
        <f>SUMIFS(REVdata!$AC:$AC,REVdata!$K:$K,BusSvcsProgram!$B$29,REVdata!$J:$J,BusSvcsProgram!H$7)</f>
        <v>0</v>
      </c>
      <c r="I29" s="573">
        <f>SUMIFS(REVdata!$AC:$AC,REVdata!$K:$K,BusSvcsProgram!$B$29,REVdata!$J:$J,BusSvcsProgram!I$7)</f>
        <v>0</v>
      </c>
      <c r="J29" s="574">
        <f>SUMIFS(REVdata!$AC:$AC,REVdata!$K:$K,BusSvcsProgram!$B$29,REVdata!$J:$J,BusSvcsProgram!J$7)</f>
        <v>0</v>
      </c>
      <c r="K29" s="574">
        <f>SUMIFS(REVdata!$AC:$AC,REVdata!$K:$K,BusSvcsProgram!$B$29,REVdata!$J:$J,BusSvcsProgram!K$7)</f>
        <v>0</v>
      </c>
      <c r="L29" s="641">
        <f>SUM(C29:K29)</f>
        <v>9747961.8200000003</v>
      </c>
    </row>
    <row r="30" spans="1:12" ht="20.25" customHeight="1">
      <c r="B30" s="18" t="s">
        <v>2974</v>
      </c>
      <c r="C30" s="25">
        <f>SUMIFS(REVdata!$AC:$AC,REVdata!$K:$K,BusSvcsProgram!$B$30,REVdata!$J:$J,BusSvcsProgram!C$7)</f>
        <v>345626.23</v>
      </c>
      <c r="D30" s="23">
        <f>SUMIFS(REVdata!$AC:$AC,REVdata!$K:$K,BusSvcsProgram!$B$30,REVdata!$J:$J,BusSvcsProgram!D$7)</f>
        <v>0</v>
      </c>
      <c r="E30" s="23">
        <f>SUMIFS(REVdata!$AC:$AC,REVdata!$K:$K,BusSvcsProgram!$B$30,REVdata!$J:$J,BusSvcsProgram!E$7)</f>
        <v>2065.31</v>
      </c>
      <c r="F30" s="23">
        <f>SUMIFS(REVdata!$AC:$AC,REVdata!$K:$K,BusSvcsProgram!$B$30,REVdata!$J:$J,BusSvcsProgram!F$7)</f>
        <v>0</v>
      </c>
      <c r="G30" s="23">
        <f>SUMIFS(REVdata!$AC:$AC,REVdata!$K:$K,BusSvcsProgram!$B$30,REVdata!$J:$J,BusSvcsProgram!G$7)</f>
        <v>0</v>
      </c>
      <c r="H30" s="23">
        <f>SUMIFS(REVdata!$AC:$AC,REVdata!$K:$K,BusSvcsProgram!$B$30,REVdata!$J:$J,BusSvcsProgram!H$7)</f>
        <v>0</v>
      </c>
      <c r="I30" s="23">
        <f>SUMIFS(REVdata!$AC:$AC,REVdata!$K:$K,BusSvcsProgram!$B$30,REVdata!$J:$J,BusSvcsProgram!I$7)</f>
        <v>66247.149999999994</v>
      </c>
      <c r="J30" s="281">
        <f>SUMIFS(REVdata!$AC:$AC,REVdata!$K:$K,BusSvcsProgram!$B$30,REVdata!$J:$J,BusSvcsProgram!J$7)</f>
        <v>671182</v>
      </c>
      <c r="K30" s="281">
        <f>SUMIFS(REVdata!$AC:$AC,REVdata!$K:$K,BusSvcsProgram!$B$30,REVdata!$J:$J,BusSvcsProgram!K$7)</f>
        <v>956119.09999999986</v>
      </c>
      <c r="L30" s="575">
        <f>SUM(C30:K30)</f>
        <v>2041239.7899999998</v>
      </c>
    </row>
    <row r="31" spans="1:12" ht="20.25" customHeight="1">
      <c r="B31" s="18" t="s">
        <v>2779</v>
      </c>
      <c r="C31" s="25">
        <f>SUMIFS(REVdata!$AC:$AC,REVdata!$K:$K,BusSvcsProgram!$B$31,REVdata!$J:$J,BusSvcsProgram!C$7)</f>
        <v>0</v>
      </c>
      <c r="D31" s="23">
        <f>SUMIFS(REVdata!$AC:$AC,REVdata!$K:$K,BusSvcsProgram!$B$31,REVdata!$J:$J,BusSvcsProgram!D$7)</f>
        <v>0</v>
      </c>
      <c r="E31" s="23">
        <f>SUMIFS(REVdata!$AC:$AC,REVdata!$K:$K,BusSvcsProgram!$B$31,REVdata!$J:$J,BusSvcsProgram!E$7)</f>
        <v>0</v>
      </c>
      <c r="F31" s="23">
        <f>SUMIFS(REVdata!$AC:$AC,REVdata!$K:$K,BusSvcsProgram!$B$31,REVdata!$J:$J,BusSvcsProgram!F$7)</f>
        <v>0</v>
      </c>
      <c r="G31" s="23">
        <f>SUMIFS(REVdata!$AC:$AC,REVdata!$K:$K,BusSvcsProgram!$B$31,REVdata!$J:$J,BusSvcsProgram!G$7)</f>
        <v>0</v>
      </c>
      <c r="H31" s="23">
        <f>SUMIFS(REVdata!$AC:$AC,REVdata!$K:$K,BusSvcsProgram!$B$31,REVdata!$J:$J,BusSvcsProgram!H$7)</f>
        <v>0</v>
      </c>
      <c r="I31" s="23">
        <f>SUMIFS(REVdata!$AC:$AC,REVdata!$K:$K,BusSvcsProgram!$B$31,REVdata!$J:$J,BusSvcsProgram!I$7)</f>
        <v>0</v>
      </c>
      <c r="J31" s="281">
        <f>SUMIFS(REVdata!$AC:$AC,REVdata!$K:$K,BusSvcsProgram!$B$31,REVdata!$J:$J,BusSvcsProgram!J$7)</f>
        <v>0</v>
      </c>
      <c r="K31" s="281">
        <f>SUMIFS(REVdata!$AC:$AC,REVdata!$K:$K,BusSvcsProgram!$B$31,REVdata!$J:$J,BusSvcsProgram!K$7)</f>
        <v>0</v>
      </c>
      <c r="L31" s="575">
        <f>SUM(C31:K31)</f>
        <v>0</v>
      </c>
    </row>
    <row r="32" spans="1:12" ht="20.25" customHeight="1">
      <c r="B32" s="18" t="s">
        <v>2134</v>
      </c>
      <c r="C32" s="26">
        <f>SUMIFS(REVdata!$AC:$AC,REVdata!$K:$K,BusSvcsProgram!$B$32,REVdata!$J:$J,BusSvcsProgram!C$7)</f>
        <v>699840.53</v>
      </c>
      <c r="D32" s="24">
        <f>SUMIFS(REVdata!$AC:$AC,REVdata!$K:$K,BusSvcsProgram!$B$32,REVdata!$J:$J,BusSvcsProgram!D$7)</f>
        <v>0</v>
      </c>
      <c r="E32" s="24">
        <f>SUMIFS(REVdata!$AC:$AC,REVdata!$K:$K,BusSvcsProgram!$B$32,REVdata!$J:$J,BusSvcsProgram!E$7)</f>
        <v>958.78000000000009</v>
      </c>
      <c r="F32" s="24">
        <f>SUMIFS(REVdata!$AC:$AC,REVdata!$K:$K,BusSvcsProgram!$B$32,REVdata!$J:$J,BusSvcsProgram!F$7)</f>
        <v>0</v>
      </c>
      <c r="G32" s="24">
        <f>SUMIFS(REVdata!$AC:$AC,REVdata!$K:$K,BusSvcsProgram!$B$32,REVdata!$J:$J,BusSvcsProgram!G$7)</f>
        <v>0</v>
      </c>
      <c r="H32" s="24">
        <f>SUMIFS(REVdata!$AC:$AC,REVdata!$K:$K,BusSvcsProgram!$B$32,REVdata!$J:$J,BusSvcsProgram!H$7)</f>
        <v>0</v>
      </c>
      <c r="I32" s="24">
        <f>SUMIFS(REVdata!$AC:$AC,REVdata!$K:$K,BusSvcsProgram!$B$32,REVdata!$J:$J,BusSvcsProgram!I$7)</f>
        <v>20122.820000000003</v>
      </c>
      <c r="J32" s="282">
        <f>SUMIFS(REVdata!$AC:$AC,REVdata!$K:$K,BusSvcsProgram!$B$32,REVdata!$J:$J,BusSvcsProgram!J$7)</f>
        <v>5463.17</v>
      </c>
      <c r="K32" s="282">
        <f>SUMIFS(REVdata!$AC:$AC,REVdata!$K:$K,BusSvcsProgram!$B$32,REVdata!$J:$J,BusSvcsProgram!K$7)</f>
        <v>0</v>
      </c>
      <c r="L32" s="575">
        <f>SUM(C32:K32)</f>
        <v>726385.3</v>
      </c>
    </row>
    <row r="33" spans="2:15" ht="20.25" customHeight="1">
      <c r="B33" s="571" t="s">
        <v>5942</v>
      </c>
      <c r="C33" s="727">
        <f t="shared" ref="C33:K33" si="10">SUM(C29:C32)</f>
        <v>10793428.58</v>
      </c>
      <c r="D33" s="728">
        <f t="shared" si="10"/>
        <v>0</v>
      </c>
      <c r="E33" s="728">
        <f t="shared" si="10"/>
        <v>3024.09</v>
      </c>
      <c r="F33" s="728">
        <f t="shared" si="10"/>
        <v>0</v>
      </c>
      <c r="G33" s="728">
        <f t="shared" si="10"/>
        <v>0</v>
      </c>
      <c r="H33" s="728">
        <f t="shared" ref="H33" si="11">SUM(H29:H32)</f>
        <v>0</v>
      </c>
      <c r="I33" s="728">
        <f t="shared" si="10"/>
        <v>86369.97</v>
      </c>
      <c r="J33" s="728">
        <f t="shared" ref="J33" si="12">SUM(J29:J32)</f>
        <v>676645.17</v>
      </c>
      <c r="K33" s="728">
        <f t="shared" si="10"/>
        <v>956119.09999999986</v>
      </c>
      <c r="L33" s="644">
        <f>SUM(C33:K33)</f>
        <v>12515586.91</v>
      </c>
      <c r="O33" s="830"/>
    </row>
    <row r="34" spans="2:15" ht="20.25" customHeight="1">
      <c r="B34" s="53" t="s">
        <v>2345</v>
      </c>
      <c r="C34" s="753">
        <f t="shared" ref="C34:L34" si="13">IFERROR(+C33/C14,0)</f>
        <v>1.2581568972306261</v>
      </c>
      <c r="D34" s="753">
        <f t="shared" si="13"/>
        <v>0</v>
      </c>
      <c r="E34" s="753">
        <f t="shared" si="13"/>
        <v>0.74668888888888896</v>
      </c>
      <c r="F34" s="753">
        <f t="shared" si="13"/>
        <v>0</v>
      </c>
      <c r="G34" s="753">
        <f t="shared" si="13"/>
        <v>0</v>
      </c>
      <c r="H34" s="753">
        <f t="shared" ref="H34" si="14">IFERROR(+H33/H14,0)</f>
        <v>0</v>
      </c>
      <c r="I34" s="753">
        <f t="shared" si="13"/>
        <v>1.3390693023255815</v>
      </c>
      <c r="J34" s="753">
        <f t="shared" ref="J34" si="15">IFERROR(+J33/J14,0)</f>
        <v>0.94503515363128499</v>
      </c>
      <c r="K34" s="753">
        <f t="shared" si="13"/>
        <v>0.49031748717948709</v>
      </c>
      <c r="L34" s="720">
        <f t="shared" si="13"/>
        <v>1.1062708170693074</v>
      </c>
    </row>
    <row r="35" spans="2:15">
      <c r="B35" s="53"/>
      <c r="C35" s="722"/>
      <c r="D35" s="725"/>
      <c r="E35" s="725"/>
      <c r="F35" s="725"/>
      <c r="G35" s="725"/>
      <c r="H35" s="725"/>
      <c r="I35" s="725"/>
      <c r="J35" s="725"/>
      <c r="K35" s="725"/>
      <c r="L35" s="726"/>
    </row>
    <row r="36" spans="2:15">
      <c r="B36" s="571" t="s">
        <v>1798</v>
      </c>
      <c r="C36" s="16"/>
      <c r="D36" s="599"/>
      <c r="E36" s="599"/>
      <c r="F36" s="599"/>
      <c r="G36" s="599"/>
      <c r="H36" s="599"/>
      <c r="I36" s="599"/>
      <c r="J36" s="599"/>
      <c r="K36" s="599"/>
      <c r="L36" s="560"/>
    </row>
    <row r="37" spans="2:15" ht="18.75" customHeight="1">
      <c r="B37" s="18" t="s">
        <v>48</v>
      </c>
      <c r="C37" s="752">
        <f>SUMIFS(EXPdata!$AD:$AD,EXPdata!$I:$I,BusSvcsProgram!C$7,EXPdata!$K:$K,"1")</f>
        <v>2856971.9500000007</v>
      </c>
      <c r="D37" s="752">
        <f>SUMIFS(EXPdata!$AD:$AD,EXPdata!$I:$I,BusSvcsProgram!D$7,EXPdata!$K:$K,"1")</f>
        <v>1003015.6100000001</v>
      </c>
      <c r="E37" s="752">
        <f>SUMIFS(EXPdata!$AD:$AD,EXPdata!$I:$I,BusSvcsProgram!E$7,EXPdata!$K:$K,"1")</f>
        <v>0</v>
      </c>
      <c r="F37" s="752">
        <f>SUMIFS(EXPdata!$AD:$AD,EXPdata!$I:$I,BusSvcsProgram!F$7,EXPdata!$K:$K,"1")</f>
        <v>579809.62</v>
      </c>
      <c r="G37" s="752">
        <f>SUMIFS(EXPdata!$AD:$AD,EXPdata!$I:$I,BusSvcsProgram!G$7,EXPdata!$K:$K,"1")</f>
        <v>159497.81</v>
      </c>
      <c r="H37" s="752">
        <f>SUMIFS(EXPdata!$AD:$AD,EXPdata!$I:$I,BusSvcsProgram!H$7,EXPdata!$K:$K,"1")</f>
        <v>0</v>
      </c>
      <c r="I37" s="752">
        <f>SUMIFS(EXPdata!$AD:$AD,EXPdata!$I:$I,BusSvcsProgram!I$7,EXPdata!$K:$K,"1")</f>
        <v>0</v>
      </c>
      <c r="J37" s="752">
        <f>SUMIFS(EXPdata!$AD:$AD,EXPdata!$I:$I,BusSvcsProgram!J$7,EXPdata!$K:$K,"1")</f>
        <v>455936.09</v>
      </c>
      <c r="K37" s="752">
        <f>SUMIFS(EXPdata!$AD:$AD,EXPdata!$I:$I,BusSvcsProgram!K$7,EXPdata!$K:$K,"1")</f>
        <v>582788.63</v>
      </c>
      <c r="L37" s="754">
        <f>SUM(C37:K37)</f>
        <v>5638019.71</v>
      </c>
    </row>
    <row r="38" spans="2:15" ht="18.75" customHeight="1">
      <c r="B38" s="53" t="s">
        <v>2345</v>
      </c>
      <c r="C38" s="755">
        <f t="shared" ref="C38:L38" si="16">IFERROR(+C37/C17,"")</f>
        <v>1.0316704450417946</v>
      </c>
      <c r="D38" s="755">
        <f t="shared" si="16"/>
        <v>0.98943951047674861</v>
      </c>
      <c r="E38" s="755" t="str">
        <f t="shared" si="16"/>
        <v/>
      </c>
      <c r="F38" s="755">
        <f t="shared" si="16"/>
        <v>0.89124558650149643</v>
      </c>
      <c r="G38" s="755">
        <f t="shared" si="16"/>
        <v>0.84931872520567642</v>
      </c>
      <c r="H38" s="755">
        <f t="shared" ref="H38" si="17">IFERROR(+H37/H17,"")</f>
        <v>0</v>
      </c>
      <c r="I38" s="755" t="str">
        <f t="shared" si="16"/>
        <v/>
      </c>
      <c r="J38" s="755">
        <f t="shared" ref="J38" si="18">IFERROR(+J37/J17,"")</f>
        <v>0.98335628152950594</v>
      </c>
      <c r="K38" s="755">
        <f t="shared" si="16"/>
        <v>0.63036000878281251</v>
      </c>
      <c r="L38" s="755">
        <f t="shared" si="16"/>
        <v>0.89756974210322871</v>
      </c>
    </row>
    <row r="39" spans="2:15" ht="18.75" customHeight="1">
      <c r="B39" s="18" t="s">
        <v>458</v>
      </c>
      <c r="C39" s="25">
        <f>SUMIFS(EXPdata!$AD:$AD,EXPdata!$I:$I,BusSvcsProgram!C$7,EXPdata!$K:$K,"2")</f>
        <v>1864737.3200000005</v>
      </c>
      <c r="D39" s="25">
        <f>SUMIFS(EXPdata!$AD:$AD,EXPdata!$I:$I,BusSvcsProgram!D$7,EXPdata!$K:$K,"2")</f>
        <v>65250.219999999987</v>
      </c>
      <c r="E39" s="25">
        <f>SUMIFS(EXPdata!$AD:$AD,EXPdata!$I:$I,BusSvcsProgram!E$7,EXPdata!$K:$K,"2")</f>
        <v>1985.12</v>
      </c>
      <c r="F39" s="25">
        <f>SUMIFS(EXPdata!$AD:$AD,EXPdata!$I:$I,BusSvcsProgram!F$7,EXPdata!$K:$K,"2")</f>
        <v>26994.629999999997</v>
      </c>
      <c r="G39" s="25">
        <f>SUMIFS(EXPdata!$AD:$AD,EXPdata!$I:$I,BusSvcsProgram!G$7,EXPdata!$K:$K,"2")</f>
        <v>34224.720000000001</v>
      </c>
      <c r="H39" s="25">
        <f>SUMIFS(EXPdata!$AD:$AD,EXPdata!$I:$I,BusSvcsProgram!H$7,EXPdata!$K:$K,"2")</f>
        <v>0</v>
      </c>
      <c r="I39" s="25">
        <f>SUMIFS(EXPdata!$AD:$AD,EXPdata!$I:$I,BusSvcsProgram!I$7,EXPdata!$K:$K,"2")</f>
        <v>64421.280000000006</v>
      </c>
      <c r="J39" s="25">
        <f>SUMIFS(EXPdata!$AD:$AD,EXPdata!$I:$I,BusSvcsProgram!J$7,EXPdata!$K:$K,"2")</f>
        <v>55612.010000000017</v>
      </c>
      <c r="K39" s="25">
        <f>SUMIFS(EXPdata!$AD:$AD,EXPdata!$I:$I,BusSvcsProgram!K$7,EXPdata!$K:$K,"2")</f>
        <v>284588.70999999996</v>
      </c>
      <c r="L39" s="754">
        <f>SUM(C39:K39)</f>
        <v>2397814.0100000007</v>
      </c>
    </row>
    <row r="40" spans="2:15" ht="18.75" customHeight="1">
      <c r="B40" s="53" t="s">
        <v>2345</v>
      </c>
      <c r="C40" s="755">
        <f t="shared" ref="C40:L40" si="19">IFERROR(+C39/C18,"")</f>
        <v>0.80153629515133351</v>
      </c>
      <c r="D40" s="755">
        <f t="shared" si="19"/>
        <v>1.0820932006633497</v>
      </c>
      <c r="E40" s="755">
        <f t="shared" si="19"/>
        <v>0.49015308641975308</v>
      </c>
      <c r="F40" s="755">
        <f t="shared" si="19"/>
        <v>0.70115922077922066</v>
      </c>
      <c r="G40" s="755">
        <f t="shared" si="19"/>
        <v>0.88780077821011671</v>
      </c>
      <c r="H40" s="755" t="str">
        <f t="shared" ref="H40" si="20">IFERROR(+H39/H18,"")</f>
        <v/>
      </c>
      <c r="I40" s="755">
        <f t="shared" si="19"/>
        <v>0.8103305660377359</v>
      </c>
      <c r="J40" s="755">
        <f t="shared" ref="J40" si="21">IFERROR(+J39/J18,"")</f>
        <v>0.52353033654977654</v>
      </c>
      <c r="K40" s="755">
        <f t="shared" si="19"/>
        <v>0.55856469087340521</v>
      </c>
      <c r="L40" s="755">
        <f t="shared" si="19"/>
        <v>0.75806326999736673</v>
      </c>
    </row>
    <row r="41" spans="2:15" ht="18.75" customHeight="1">
      <c r="B41" s="18" t="s">
        <v>459</v>
      </c>
      <c r="C41" s="25">
        <f>SUMIFS(EXPdata!$AD:$AD,EXPdata!$I:$I,BusSvcsProgram!C$7,EXPdata!$K:$K,"3")</f>
        <v>282023.06</v>
      </c>
      <c r="D41" s="25">
        <f>SUMIFS(EXPdata!$AD:$AD,EXPdata!$I:$I,BusSvcsProgram!D$7,EXPdata!$K:$K,"3")</f>
        <v>3139.7</v>
      </c>
      <c r="E41" s="25">
        <f>SUMIFS(EXPdata!$AD:$AD,EXPdata!$I:$I,BusSvcsProgram!E$7,EXPdata!$K:$K,"3")</f>
        <v>0</v>
      </c>
      <c r="F41" s="25">
        <f>SUMIFS(EXPdata!$AD:$AD,EXPdata!$I:$I,BusSvcsProgram!F$7,EXPdata!$K:$K,"3")</f>
        <v>51119.97</v>
      </c>
      <c r="G41" s="25">
        <f>SUMIFS(EXPdata!$AD:$AD,EXPdata!$I:$I,BusSvcsProgram!G$7,EXPdata!$K:$K,"3")</f>
        <v>251.66000000000003</v>
      </c>
      <c r="H41" s="25">
        <f>SUMIFS(EXPdata!$AD:$AD,EXPdata!$I:$I,BusSvcsProgram!H$7,EXPdata!$K:$K,"3")</f>
        <v>0</v>
      </c>
      <c r="I41" s="25">
        <f>SUMIFS(EXPdata!$AD:$AD,EXPdata!$I:$I,BusSvcsProgram!I$7,EXPdata!$K:$K,"3")</f>
        <v>0</v>
      </c>
      <c r="J41" s="25">
        <f>SUMIFS(EXPdata!$AD:$AD,EXPdata!$I:$I,BusSvcsProgram!J$7,EXPdata!$K:$K,"3")</f>
        <v>997.60000000000014</v>
      </c>
      <c r="K41" s="25">
        <f>SUMIFS(EXPdata!$AD:$AD,EXPdata!$I:$I,BusSvcsProgram!K$7,EXPdata!$K:$K,"3")</f>
        <v>4549.5599999999995</v>
      </c>
      <c r="L41" s="754">
        <f>SUM(C41:K41)</f>
        <v>342081.54999999993</v>
      </c>
    </row>
    <row r="42" spans="2:15" ht="18.75" customHeight="1">
      <c r="B42" s="53" t="s">
        <v>2345</v>
      </c>
      <c r="C42" s="755">
        <f t="shared" ref="C42:L42" si="22">IFERROR(+C41/C19,"")</f>
        <v>1.4197911768703715</v>
      </c>
      <c r="D42" s="755">
        <f t="shared" si="22"/>
        <v>1.2558799999999999</v>
      </c>
      <c r="E42" s="755" t="str">
        <f t="shared" si="22"/>
        <v/>
      </c>
      <c r="F42" s="755">
        <f t="shared" si="22"/>
        <v>0.29211411428571427</v>
      </c>
      <c r="G42" s="755">
        <f t="shared" si="22"/>
        <v>0.23301851851851854</v>
      </c>
      <c r="H42" s="755" t="str">
        <f t="shared" ref="H42" si="23">IFERROR(+H41/H19,"")</f>
        <v/>
      </c>
      <c r="I42" s="755" t="str">
        <f t="shared" si="22"/>
        <v/>
      </c>
      <c r="J42" s="755">
        <f t="shared" ref="J42" si="24">IFERROR(+J41/J19,"")</f>
        <v>0.32180645161290328</v>
      </c>
      <c r="K42" s="755">
        <f t="shared" si="22"/>
        <v>0.37912999999999997</v>
      </c>
      <c r="L42" s="755">
        <f t="shared" si="22"/>
        <v>0.87195189094533232</v>
      </c>
    </row>
    <row r="43" spans="2:15" s="10" customFormat="1" ht="18.75" customHeight="1">
      <c r="B43" s="18" t="s">
        <v>460</v>
      </c>
      <c r="C43" s="25">
        <f>SUMIFS(EXPdata!$AD:$AD,EXPdata!$I:$I,BusSvcsProgram!C$7,EXPdata!$K:$K,"4")</f>
        <v>0</v>
      </c>
      <c r="D43" s="25">
        <f>SUMIFS(EXPdata!$AD:$AD,EXPdata!$I:$I,BusSvcsProgram!D$7,EXPdata!$K:$K,"4")</f>
        <v>0</v>
      </c>
      <c r="E43" s="25">
        <f>SUMIFS(EXPdata!$AD:$AD,EXPdata!$I:$I,BusSvcsProgram!E$7,EXPdata!$K:$K,"4")</f>
        <v>0</v>
      </c>
      <c r="F43" s="25">
        <f>SUMIFS(EXPdata!$AD:$AD,EXPdata!$I:$I,BusSvcsProgram!F$7,EXPdata!$K:$K,"4")</f>
        <v>0</v>
      </c>
      <c r="G43" s="25">
        <f>SUMIFS(EXPdata!$AD:$AD,EXPdata!$I:$I,BusSvcsProgram!G$7,EXPdata!$K:$K,"4")</f>
        <v>0</v>
      </c>
      <c r="H43" s="25">
        <f>SUMIFS(EXPdata!$AD:$AD,EXPdata!$I:$I,BusSvcsProgram!H$7,EXPdata!$K:$K,"4")</f>
        <v>0</v>
      </c>
      <c r="I43" s="25">
        <f>SUMIFS(EXPdata!$AD:$AD,EXPdata!$I:$I,BusSvcsProgram!I$7,EXPdata!$K:$K,"4")</f>
        <v>9593</v>
      </c>
      <c r="J43" s="25">
        <f>SUMIFS(EXPdata!$AD:$AD,EXPdata!$I:$I,BusSvcsProgram!J$7,EXPdata!$K:$K,"4")</f>
        <v>0</v>
      </c>
      <c r="K43" s="25">
        <f>SUMIFS(EXPdata!$AD:$AD,EXPdata!$I:$I,BusSvcsProgram!K$7,EXPdata!$K:$K,"4")</f>
        <v>208788.82</v>
      </c>
      <c r="L43" s="754">
        <f>SUM(C43:K43)</f>
        <v>218381.82</v>
      </c>
    </row>
    <row r="44" spans="2:15" ht="18.75" customHeight="1">
      <c r="B44" s="53" t="s">
        <v>2345</v>
      </c>
      <c r="C44" s="755">
        <f t="shared" ref="C44:L44" si="25">IFERROR(+C43/C20,"")</f>
        <v>0</v>
      </c>
      <c r="D44" s="755" t="str">
        <f t="shared" si="25"/>
        <v/>
      </c>
      <c r="E44" s="755" t="str">
        <f t="shared" si="25"/>
        <v/>
      </c>
      <c r="F44" s="755" t="str">
        <f t="shared" si="25"/>
        <v/>
      </c>
      <c r="G44" s="755" t="str">
        <f t="shared" si="25"/>
        <v/>
      </c>
      <c r="H44" s="755" t="str">
        <f t="shared" ref="H44" si="26">IFERROR(+H43/H20,"")</f>
        <v/>
      </c>
      <c r="I44" s="755">
        <f t="shared" si="25"/>
        <v>0.95930000000000004</v>
      </c>
      <c r="J44" s="755" t="str">
        <f t="shared" ref="J44" si="27">IFERROR(+J43/J20,"")</f>
        <v/>
      </c>
      <c r="K44" s="755">
        <f t="shared" si="25"/>
        <v>1.0439441</v>
      </c>
      <c r="L44" s="755">
        <f t="shared" si="25"/>
        <v>0.95947303673892603</v>
      </c>
    </row>
    <row r="45" spans="2:15" ht="18.75" customHeight="1">
      <c r="B45" s="18" t="s">
        <v>455</v>
      </c>
      <c r="C45" s="26">
        <f>SUMIFS(EXPdata!$AD:$AD,EXPdata!$I:$I,BusSvcsProgram!C$7,EXPdata!$K:$K,"5")</f>
        <v>1400000</v>
      </c>
      <c r="D45" s="26">
        <f>SUMIFS(EXPdata!$AD:$AD,EXPdata!$I:$I,BusSvcsProgram!D$7,EXPdata!$K:$K,"5")</f>
        <v>0</v>
      </c>
      <c r="E45" s="26">
        <f>SUMIFS(EXPdata!$AD:$AD,EXPdata!$I:$I,BusSvcsProgram!E$7,EXPdata!$K:$K,"5")</f>
        <v>0</v>
      </c>
      <c r="F45" s="26">
        <f>SUMIFS(EXPdata!$AD:$AD,EXPdata!$I:$I,BusSvcsProgram!F$7,EXPdata!$K:$K,"5")</f>
        <v>0</v>
      </c>
      <c r="G45" s="26">
        <f>SUMIFS(EXPdata!$AD:$AD,EXPdata!$I:$I,BusSvcsProgram!G$7,EXPdata!$K:$K,"5")</f>
        <v>0</v>
      </c>
      <c r="H45" s="26">
        <f>SUMIFS(EXPdata!$AD:$AD,EXPdata!$I:$I,BusSvcsProgram!H$7,EXPdata!$K:$K,"5")</f>
        <v>0</v>
      </c>
      <c r="I45" s="26">
        <f>SUMIFS(EXPdata!$AD:$AD,EXPdata!$I:$I,BusSvcsProgram!I$7,EXPdata!$K:$K,"5")</f>
        <v>0</v>
      </c>
      <c r="J45" s="26">
        <f>SUMIFS(EXPdata!$AD:$AD,EXPdata!$I:$I,BusSvcsProgram!J$7,EXPdata!$K:$K,"5")</f>
        <v>0</v>
      </c>
      <c r="K45" s="26">
        <f>SUMIFS(EXPdata!$AD:$AD,EXPdata!$I:$I,BusSvcsProgram!K$7,EXPdata!$K:$K,"5")</f>
        <v>0</v>
      </c>
      <c r="L45" s="754">
        <f>SUM(C45:K45)</f>
        <v>1400000</v>
      </c>
    </row>
    <row r="46" spans="2:15" ht="18.75" customHeight="1">
      <c r="B46" s="53" t="s">
        <v>2345</v>
      </c>
      <c r="C46" s="755">
        <f t="shared" ref="C46:L46" si="28">IFERROR(+C45/C21,"")</f>
        <v>1</v>
      </c>
      <c r="D46" s="755" t="str">
        <f t="shared" si="28"/>
        <v/>
      </c>
      <c r="E46" s="755" t="str">
        <f t="shared" si="28"/>
        <v/>
      </c>
      <c r="F46" s="755" t="str">
        <f t="shared" si="28"/>
        <v/>
      </c>
      <c r="G46" s="755" t="str">
        <f t="shared" si="28"/>
        <v/>
      </c>
      <c r="H46" s="755" t="str">
        <f t="shared" ref="H46" si="29">IFERROR(+H45/H21,"")</f>
        <v/>
      </c>
      <c r="I46" s="755" t="str">
        <f t="shared" si="28"/>
        <v/>
      </c>
      <c r="J46" s="755" t="str">
        <f t="shared" ref="J46" si="30">IFERROR(+J45/J21,"")</f>
        <v/>
      </c>
      <c r="K46" s="755" t="str">
        <f t="shared" si="28"/>
        <v/>
      </c>
      <c r="L46" s="755">
        <f t="shared" si="28"/>
        <v>1</v>
      </c>
    </row>
    <row r="47" spans="2:15" ht="18.75" customHeight="1">
      <c r="B47" s="571" t="s">
        <v>5943</v>
      </c>
      <c r="C47" s="644">
        <f t="shared" ref="C47:I47" si="31">C37+C39+C41+C43+C45</f>
        <v>6403732.330000001</v>
      </c>
      <c r="D47" s="644">
        <f t="shared" si="31"/>
        <v>1071405.53</v>
      </c>
      <c r="E47" s="644">
        <f t="shared" si="31"/>
        <v>1985.12</v>
      </c>
      <c r="F47" s="644">
        <f t="shared" si="31"/>
        <v>657924.22</v>
      </c>
      <c r="G47" s="644">
        <f t="shared" si="31"/>
        <v>193974.19</v>
      </c>
      <c r="H47" s="644">
        <f t="shared" ref="H47" si="32">H37+H39+H41+H43+H45</f>
        <v>0</v>
      </c>
      <c r="I47" s="644">
        <f t="shared" si="31"/>
        <v>74014.28</v>
      </c>
      <c r="J47" s="644">
        <f t="shared" ref="J47" si="33">J37+J39+J41+J43+J45</f>
        <v>512545.7</v>
      </c>
      <c r="K47" s="644">
        <f>K37+K39+K41+K43+K45</f>
        <v>1080715.72</v>
      </c>
      <c r="L47" s="644">
        <f>SUM(C47:K47)</f>
        <v>9996297.0900000017</v>
      </c>
      <c r="M47" s="830"/>
      <c r="O47" s="830"/>
    </row>
    <row r="48" spans="2:15" ht="18.75" customHeight="1">
      <c r="B48" s="53" t="s">
        <v>2345</v>
      </c>
      <c r="C48" s="756">
        <f t="shared" ref="C48:L48" si="34">IFERROR(+C47/C22,"")</f>
        <v>0.95407713389447069</v>
      </c>
      <c r="D48" s="756">
        <f t="shared" si="34"/>
        <v>0.99524814657586802</v>
      </c>
      <c r="E48" s="756">
        <f t="shared" si="34"/>
        <v>0.49015308641975308</v>
      </c>
      <c r="F48" s="756">
        <f t="shared" si="34"/>
        <v>0.76143260718861283</v>
      </c>
      <c r="G48" s="756">
        <f t="shared" si="34"/>
        <v>0.85291498296141588</v>
      </c>
      <c r="H48" s="756">
        <f t="shared" ref="H48" si="35">IFERROR(+H47/H22,"")</f>
        <v>0</v>
      </c>
      <c r="I48" s="756">
        <f t="shared" si="34"/>
        <v>0.82697519553072629</v>
      </c>
      <c r="J48" s="756">
        <f t="shared" ref="J48" si="36">IFERROR(+J47/J22,"")</f>
        <v>0.89452945837361997</v>
      </c>
      <c r="K48" s="756">
        <f t="shared" si="34"/>
        <v>0.65655774823469515</v>
      </c>
      <c r="L48" s="756">
        <f t="shared" si="34"/>
        <v>0.87194017408628266</v>
      </c>
    </row>
    <row r="49" spans="1:12" ht="18.75" customHeight="1">
      <c r="B49" s="19" t="s">
        <v>5941</v>
      </c>
      <c r="C49" s="757">
        <f t="shared" ref="C49:I49" si="37">C33-C47</f>
        <v>4389696.2499999991</v>
      </c>
      <c r="D49" s="757">
        <f t="shared" si="37"/>
        <v>-1071405.53</v>
      </c>
      <c r="E49" s="757">
        <f t="shared" si="37"/>
        <v>1038.9700000000003</v>
      </c>
      <c r="F49" s="757">
        <f t="shared" si="37"/>
        <v>-657924.22</v>
      </c>
      <c r="G49" s="757">
        <f t="shared" si="37"/>
        <v>-193974.19</v>
      </c>
      <c r="H49" s="757">
        <f t="shared" ref="H49" si="38">H33-H47</f>
        <v>0</v>
      </c>
      <c r="I49" s="757">
        <f t="shared" si="37"/>
        <v>12355.690000000002</v>
      </c>
      <c r="J49" s="757">
        <f t="shared" ref="J49" si="39">J33-J47</f>
        <v>164099.47000000003</v>
      </c>
      <c r="K49" s="757">
        <f>K33-K47</f>
        <v>-124596.62000000011</v>
      </c>
      <c r="L49" s="757">
        <f>SUM(C49:K49)</f>
        <v>2519289.8199999989</v>
      </c>
    </row>
    <row r="51" spans="1:12" s="4" customFormat="1" ht="18.75">
      <c r="A51" s="1161" t="s">
        <v>7147</v>
      </c>
      <c r="B51" s="1161"/>
      <c r="C51" s="1161"/>
      <c r="D51" s="1161"/>
      <c r="E51" s="1161"/>
      <c r="F51" s="1161"/>
      <c r="G51" s="1161"/>
      <c r="H51" s="1161"/>
      <c r="I51" s="1161"/>
      <c r="J51" s="1161"/>
      <c r="K51" s="1161"/>
      <c r="L51" s="1161"/>
    </row>
    <row r="52" spans="1:12" ht="39.75" customHeight="1" thickBot="1">
      <c r="B52" s="7"/>
      <c r="C52" s="723" t="s">
        <v>46</v>
      </c>
      <c r="D52" s="724" t="s">
        <v>117</v>
      </c>
      <c r="E52" s="724" t="s">
        <v>452</v>
      </c>
      <c r="F52" s="724" t="s">
        <v>104</v>
      </c>
      <c r="G52" s="724" t="s">
        <v>115</v>
      </c>
      <c r="H52" s="724" t="s">
        <v>430</v>
      </c>
      <c r="I52" s="724" t="s">
        <v>444</v>
      </c>
      <c r="J52" s="903" t="s">
        <v>7000</v>
      </c>
      <c r="K52" s="903" t="s">
        <v>6968</v>
      </c>
      <c r="L52" s="721" t="s">
        <v>5359</v>
      </c>
    </row>
    <row r="53" spans="1:12" ht="10.5" customHeight="1">
      <c r="B53" s="898" t="s">
        <v>35</v>
      </c>
      <c r="C53" s="899">
        <v>931235</v>
      </c>
      <c r="D53" s="900">
        <v>931220</v>
      </c>
      <c r="E53" s="900">
        <v>931103</v>
      </c>
      <c r="F53" s="900">
        <v>931240</v>
      </c>
      <c r="G53" s="900">
        <v>931260</v>
      </c>
      <c r="H53" s="900">
        <v>931250</v>
      </c>
      <c r="I53" s="901">
        <v>931108</v>
      </c>
      <c r="J53" s="902">
        <v>931205</v>
      </c>
      <c r="K53" s="902">
        <v>931270</v>
      </c>
      <c r="L53" s="897"/>
    </row>
    <row r="54" spans="1:12">
      <c r="B54" s="571" t="s">
        <v>2780</v>
      </c>
      <c r="C54" s="12"/>
      <c r="D54" s="15"/>
      <c r="E54" s="15"/>
      <c r="F54" s="15"/>
      <c r="G54" s="15"/>
      <c r="H54" s="15"/>
      <c r="I54" s="15"/>
      <c r="J54" s="15"/>
      <c r="K54" s="15"/>
      <c r="L54" s="572"/>
    </row>
    <row r="55" spans="1:12">
      <c r="B55" s="18" t="s">
        <v>2975</v>
      </c>
      <c r="C55" s="752">
        <f>SUMIFS(REVdata!$AJ:$AJ,REVdata!$K:$K,BusSvcsProgram!$B$10,REVdata!$J:$J,BusSvcsProgram!C$7)</f>
        <v>8350476</v>
      </c>
      <c r="D55" s="573">
        <f>SUMIFS(REVdata!$AJ:$AJ,REVdata!$K:$K,BusSvcsProgram!$B$10,REVdata!$J:$J,BusSvcsProgram!D$7)</f>
        <v>0</v>
      </c>
      <c r="E55" s="573">
        <f>SUMIFS(REVdata!$AJ:$AJ,REVdata!$K:$K,BusSvcsProgram!$B$10,REVdata!$J:$J,BusSvcsProgram!E$7)</f>
        <v>0</v>
      </c>
      <c r="F55" s="573">
        <f>SUMIFS(REVdata!$AJ:$AJ,REVdata!$K:$K,BusSvcsProgram!$B$10,REVdata!$J:$J,BusSvcsProgram!F$7)</f>
        <v>0</v>
      </c>
      <c r="G55" s="573">
        <f>SUMIFS(REVdata!$AJ:$AJ,REVdata!$K:$K,BusSvcsProgram!$B$10,REVdata!$J:$J,BusSvcsProgram!G$7)</f>
        <v>0</v>
      </c>
      <c r="H55" s="573">
        <f>SUMIFS(REVdata!$AJ:$AJ,REVdata!$K:$K,BusSvcsProgram!$B$10,REVdata!$J:$J,BusSvcsProgram!H$7)</f>
        <v>0</v>
      </c>
      <c r="I55" s="573">
        <f>SUMIFS(REVdata!$AJ:$AJ,REVdata!$K:$K,BusSvcsProgram!$B$10,REVdata!$J:$J,BusSvcsProgram!I$7)</f>
        <v>0</v>
      </c>
      <c r="J55" s="574">
        <f>SUMIFS(REVdata!$AJ:$AJ,REVdata!$K:$K,BusSvcsProgram!$B$10,REVdata!$J:$J,BusSvcsProgram!J$7)</f>
        <v>0</v>
      </c>
      <c r="K55" s="574">
        <f>SUMIFS(REVdata!$AJ:$AJ,REVdata!$K:$K,BusSvcsProgram!$B$10,REVdata!$J:$J,BusSvcsProgram!K$7)</f>
        <v>0</v>
      </c>
      <c r="L55" s="641">
        <f>SUM(C55:K55)</f>
        <v>8350476</v>
      </c>
    </row>
    <row r="56" spans="1:12">
      <c r="B56" s="18" t="s">
        <v>2974</v>
      </c>
      <c r="C56" s="25">
        <f>SUMIFS(REVdata!$AJ:$AJ,REVdata!$K:$K,BusSvcsProgram!$B$11,REVdata!$J:$J,BusSvcsProgram!C$7)</f>
        <v>510600</v>
      </c>
      <c r="D56" s="23">
        <f>SUMIFS(REVdata!$AJ:$AJ,REVdata!$K:$K,BusSvcsProgram!$B$11,REVdata!$J:$J,BusSvcsProgram!D$7)</f>
        <v>0</v>
      </c>
      <c r="E56" s="23">
        <f>SUMIFS(REVdata!$AJ:$AJ,REVdata!$K:$K,BusSvcsProgram!$B$11,REVdata!$J:$J,BusSvcsProgram!E$7)</f>
        <v>2500</v>
      </c>
      <c r="F56" s="23">
        <f>SUMIFS(REVdata!$AJ:$AJ,REVdata!$K:$K,BusSvcsProgram!$B$11,REVdata!$J:$J,BusSvcsProgram!F$7)</f>
        <v>0</v>
      </c>
      <c r="G56" s="23">
        <f>SUMIFS(REVdata!$AJ:$AJ,REVdata!$K:$K,BusSvcsProgram!$B$11,REVdata!$J:$J,BusSvcsProgram!G$7)</f>
        <v>0</v>
      </c>
      <c r="H56" s="23">
        <f>SUMIFS(REVdata!$AJ:$AJ,REVdata!$K:$K,BusSvcsProgram!$B$11,REVdata!$J:$J,BusSvcsProgram!H$7)</f>
        <v>0</v>
      </c>
      <c r="I56" s="23">
        <f>SUMIFS(REVdata!$AJ:$AJ,REVdata!$K:$K,BusSvcsProgram!$B$11,REVdata!$J:$J,BusSvcsProgram!I$7)</f>
        <v>65000</v>
      </c>
      <c r="J56" s="281">
        <f>SUMIFS(REVdata!$AJ:$AJ,REVdata!$K:$K,BusSvcsProgram!$B$11,REVdata!$J:$J,BusSvcsProgram!J$7)</f>
        <v>811000</v>
      </c>
      <c r="K56" s="281">
        <f>SUMIFS(REVdata!$AJ:$AJ,REVdata!$K:$K,BusSvcsProgram!$B$11,REVdata!$J:$J,BusSvcsProgram!K$7)</f>
        <v>650000</v>
      </c>
      <c r="L56" s="575">
        <f>SUM(C56:K56)</f>
        <v>2039100</v>
      </c>
    </row>
    <row r="57" spans="1:12">
      <c r="B57" s="18" t="s">
        <v>2779</v>
      </c>
      <c r="C57" s="25">
        <f>SUMIFS(REVdata!$AJ:$AJ,REVdata!$K:$K,BusSvcsProgram!$B$12,REVdata!$J:$J,BusSvcsProgram!C$7)</f>
        <v>0</v>
      </c>
      <c r="D57" s="23">
        <f>SUMIFS(REVdata!$AJ:$AJ,REVdata!$K:$K,BusSvcsProgram!$B$12,REVdata!$J:$J,BusSvcsProgram!D$7)</f>
        <v>0</v>
      </c>
      <c r="E57" s="23">
        <f>SUMIFS(REVdata!$AJ:$AJ,REVdata!$K:$K,BusSvcsProgram!$B$12,REVdata!$J:$J,BusSvcsProgram!E$7)</f>
        <v>0</v>
      </c>
      <c r="F57" s="23">
        <f>SUMIFS(REVdata!$AJ:$AJ,REVdata!$K:$K,BusSvcsProgram!$B$12,REVdata!$J:$J,BusSvcsProgram!F$7)</f>
        <v>0</v>
      </c>
      <c r="G57" s="23">
        <f>SUMIFS(REVdata!$AJ:$AJ,REVdata!$K:$K,BusSvcsProgram!$B$12,REVdata!$J:$J,BusSvcsProgram!G$7)</f>
        <v>0</v>
      </c>
      <c r="H57" s="23">
        <f>SUMIFS(REVdata!$AJ:$AJ,REVdata!$K:$K,BusSvcsProgram!$B$12,REVdata!$J:$J,BusSvcsProgram!H$7)</f>
        <v>0</v>
      </c>
      <c r="I57" s="23">
        <f>SUMIFS(REVdata!$AJ:$AJ,REVdata!$K:$K,BusSvcsProgram!$B$12,REVdata!$J:$J,BusSvcsProgram!I$7)</f>
        <v>0</v>
      </c>
      <c r="J57" s="281">
        <f>SUMIFS(REVdata!$AJ:$AJ,REVdata!$K:$K,BusSvcsProgram!$B$12,REVdata!$J:$J,BusSvcsProgram!J$7)</f>
        <v>0</v>
      </c>
      <c r="K57" s="281">
        <f>SUMIFS(REVdata!$AJ:$AJ,REVdata!$K:$K,BusSvcsProgram!$B$12,REVdata!$J:$J,BusSvcsProgram!K$7)</f>
        <v>0</v>
      </c>
      <c r="L57" s="575">
        <f>SUM(C57:K57)</f>
        <v>0</v>
      </c>
    </row>
    <row r="58" spans="1:12">
      <c r="B58" s="18" t="s">
        <v>2134</v>
      </c>
      <c r="C58" s="26">
        <f>SUMIFS(REVdata!$AJ:$AJ,REVdata!$K:$K,BusSvcsProgram!$B$13,REVdata!$J:$J,BusSvcsProgram!C$7)</f>
        <v>189732</v>
      </c>
      <c r="D58" s="24">
        <f>SUMIFS(REVdata!$AJ:$AJ,REVdata!$K:$K,BusSvcsProgram!$B$13,REVdata!$J:$J,BusSvcsProgram!D$7)</f>
        <v>0</v>
      </c>
      <c r="E58" s="24">
        <f>SUMIFS(REVdata!$AJ:$AJ,REVdata!$K:$K,BusSvcsProgram!$B$13,REVdata!$J:$J,BusSvcsProgram!E$7)</f>
        <v>500</v>
      </c>
      <c r="F58" s="24">
        <f>SUMIFS(REVdata!$AJ:$AJ,REVdata!$K:$K,BusSvcsProgram!$B$13,REVdata!$J:$J,BusSvcsProgram!F$7)</f>
        <v>0</v>
      </c>
      <c r="G58" s="24">
        <f>SUMIFS(REVdata!$AJ:$AJ,REVdata!$K:$K,BusSvcsProgram!$B$13,REVdata!$J:$J,BusSvcsProgram!G$7)</f>
        <v>0</v>
      </c>
      <c r="H58" s="24">
        <f>SUMIFS(REVdata!$AJ:$AJ,REVdata!$K:$K,BusSvcsProgram!$B$13,REVdata!$J:$J,BusSvcsProgram!H$7)</f>
        <v>0</v>
      </c>
      <c r="I58" s="24">
        <f>SUMIFS(REVdata!$AJ:$AJ,REVdata!$K:$K,BusSvcsProgram!$B$13,REVdata!$J:$J,BusSvcsProgram!I$7)</f>
        <v>2500</v>
      </c>
      <c r="J58" s="282">
        <f>SUMIFS(REVdata!$AJ:$AJ,REVdata!$K:$K,BusSvcsProgram!$B$13,REVdata!$J:$J,BusSvcsProgram!J$7)</f>
        <v>5000</v>
      </c>
      <c r="K58" s="282">
        <f>SUMIFS(REVdata!$AJ:$AJ,REVdata!$K:$K,BusSvcsProgram!$B$13,REVdata!$J:$J,BusSvcsProgram!K$7)</f>
        <v>1100000</v>
      </c>
      <c r="L58" s="575">
        <f>SUM(C58:K58)</f>
        <v>1297732</v>
      </c>
    </row>
    <row r="59" spans="1:12">
      <c r="B59" s="571" t="s">
        <v>5942</v>
      </c>
      <c r="C59" s="727">
        <f>SUM(C55:C58)</f>
        <v>9050808</v>
      </c>
      <c r="D59" s="728">
        <f>SUM(D55:D58)</f>
        <v>0</v>
      </c>
      <c r="E59" s="728">
        <f t="shared" ref="E59:K59" si="40">SUM(E55:E58)</f>
        <v>3000</v>
      </c>
      <c r="F59" s="728">
        <f t="shared" si="40"/>
        <v>0</v>
      </c>
      <c r="G59" s="728">
        <f t="shared" si="40"/>
        <v>0</v>
      </c>
      <c r="H59" s="728">
        <f t="shared" si="40"/>
        <v>0</v>
      </c>
      <c r="I59" s="728">
        <f t="shared" si="40"/>
        <v>67500</v>
      </c>
      <c r="J59" s="728">
        <f t="shared" si="40"/>
        <v>816000</v>
      </c>
      <c r="K59" s="728">
        <f t="shared" si="40"/>
        <v>1750000</v>
      </c>
      <c r="L59" s="644">
        <f>SUM(C59:K59)</f>
        <v>11687308</v>
      </c>
    </row>
    <row r="60" spans="1:12">
      <c r="B60" s="19"/>
      <c r="C60" s="12"/>
      <c r="D60" s="15"/>
      <c r="E60" s="15"/>
      <c r="F60" s="15"/>
      <c r="G60" s="15"/>
      <c r="H60" s="15"/>
      <c r="I60" s="15"/>
      <c r="J60" s="15"/>
      <c r="K60" s="15"/>
      <c r="L60" s="556"/>
    </row>
    <row r="61" spans="1:12">
      <c r="B61" s="571" t="s">
        <v>1721</v>
      </c>
      <c r="C61" s="16"/>
      <c r="D61" s="599"/>
      <c r="E61" s="599"/>
      <c r="F61" s="599"/>
      <c r="G61" s="599"/>
      <c r="H61" s="599"/>
      <c r="I61" s="599"/>
      <c r="J61" s="599"/>
      <c r="K61" s="599"/>
      <c r="L61" s="560"/>
    </row>
    <row r="62" spans="1:12">
      <c r="B62" s="18" t="s">
        <v>48</v>
      </c>
      <c r="C62" s="752">
        <f>SUMIFS(EXPdata!$AK:$AK,EXPdata!$I:$I,BusSvcsProgram!C$7,EXPdata!$K:$K,"1")</f>
        <v>3523397</v>
      </c>
      <c r="D62" s="573">
        <f>SUMIFS(EXPdata!$AK:$AK,EXPdata!$I:$I,BusSvcsProgram!D$7,EXPdata!$K:$K,"1")</f>
        <v>1257364</v>
      </c>
      <c r="E62" s="573">
        <f>SUMIFS(EXPdata!$AK:$AK,EXPdata!$I:$I,BusSvcsProgram!E$7,EXPdata!$K:$K,"1")</f>
        <v>0</v>
      </c>
      <c r="F62" s="573">
        <f>SUMIFS(EXPdata!$AK:$AK,EXPdata!$I:$I,BusSvcsProgram!F$7,EXPdata!$K:$K,"1")</f>
        <v>822510</v>
      </c>
      <c r="G62" s="573">
        <f>SUMIFS(EXPdata!$AK:$AK,EXPdata!$I:$I,BusSvcsProgram!G$7,EXPdata!$K:$K,"1")</f>
        <v>222779</v>
      </c>
      <c r="H62" s="573">
        <f>SUMIFS(EXPdata!$AK:$AK,EXPdata!$I:$I,BusSvcsProgram!H$7,EXPdata!$K:$K,"1")</f>
        <v>0</v>
      </c>
      <c r="I62" s="573">
        <f>SUMIFS(EXPdata!$AK:$AK,EXPdata!$I:$I,BusSvcsProgram!I$7,EXPdata!$K:$K,"1")</f>
        <v>0</v>
      </c>
      <c r="J62" s="574">
        <f>SUMIFS(EXPdata!$AK:$AK,EXPdata!$I:$I,BusSvcsProgram!J$7,EXPdata!$K:$K,"1")</f>
        <v>694167</v>
      </c>
      <c r="K62" s="574">
        <f>SUMIFS(EXPdata!$AK:$AK,EXPdata!$I:$I,BusSvcsProgram!K$7,EXPdata!$K:$K,"1")</f>
        <v>1140867</v>
      </c>
      <c r="L62" s="576">
        <f t="shared" ref="L62:L67" si="41">SUM(C62:K62)</f>
        <v>7661084</v>
      </c>
    </row>
    <row r="63" spans="1:12">
      <c r="B63" s="18" t="s">
        <v>458</v>
      </c>
      <c r="C63" s="25">
        <f>SUMIFS(EXPdata!$AK:$AK,EXPdata!$I:$I,BusSvcsProgram!C$7,EXPdata!$K:$K,"2")</f>
        <v>2706669</v>
      </c>
      <c r="D63" s="23">
        <f>SUMIFS(EXPdata!$AK:$AK,EXPdata!$I:$I,BusSvcsProgram!D$7,EXPdata!$K:$K,"2")</f>
        <v>45400</v>
      </c>
      <c r="E63" s="23">
        <f>SUMIFS(EXPdata!$AK:$AK,EXPdata!$I:$I,BusSvcsProgram!E$7,EXPdata!$K:$K,"2")</f>
        <v>3000</v>
      </c>
      <c r="F63" s="23">
        <f>SUMIFS(EXPdata!$AK:$AK,EXPdata!$I:$I,BusSvcsProgram!F$7,EXPdata!$K:$K,"2")</f>
        <v>54700</v>
      </c>
      <c r="G63" s="23">
        <f>SUMIFS(EXPdata!$AK:$AK,EXPdata!$I:$I,BusSvcsProgram!G$7,EXPdata!$K:$K,"2")</f>
        <v>37550</v>
      </c>
      <c r="H63" s="23">
        <f>SUMIFS(EXPdata!$AK:$AK,EXPdata!$I:$I,BusSvcsProgram!H$7,EXPdata!$K:$K,"2")</f>
        <v>0</v>
      </c>
      <c r="I63" s="23">
        <f>SUMIFS(EXPdata!$AK:$AK,EXPdata!$I:$I,BusSvcsProgram!I$7,EXPdata!$K:$K,"2")</f>
        <v>67500</v>
      </c>
      <c r="J63" s="281">
        <f>SUMIFS(EXPdata!$AK:$AK,EXPdata!$I:$I,BusSvcsProgram!J$7,EXPdata!$K:$K,"2")</f>
        <v>95905</v>
      </c>
      <c r="K63" s="281">
        <f>SUMIFS(EXPdata!$AK:$AK,EXPdata!$I:$I,BusSvcsProgram!K$7,EXPdata!$K:$K,"2")</f>
        <v>520214</v>
      </c>
      <c r="L63" s="576">
        <f t="shared" si="41"/>
        <v>3530938</v>
      </c>
    </row>
    <row r="64" spans="1:12">
      <c r="B64" s="18" t="s">
        <v>459</v>
      </c>
      <c r="C64" s="25">
        <f>SUMIFS(EXPdata!$AK:$AK,EXPdata!$I:$I,BusSvcsProgram!C$7,EXPdata!$K:$K,"3")</f>
        <v>757811</v>
      </c>
      <c r="D64" s="23">
        <f>SUMIFS(EXPdata!$AK:$AK,EXPdata!$I:$I,BusSvcsProgram!D$7,EXPdata!$K:$K,"3")</f>
        <v>3600</v>
      </c>
      <c r="E64" s="23">
        <f>SUMIFS(EXPdata!$AK:$AK,EXPdata!$I:$I,BusSvcsProgram!E$7,EXPdata!$K:$K,"3")</f>
        <v>0</v>
      </c>
      <c r="F64" s="23">
        <f>SUMIFS(EXPdata!$AK:$AK,EXPdata!$I:$I,BusSvcsProgram!F$7,EXPdata!$K:$K,"3")</f>
        <v>162177</v>
      </c>
      <c r="G64" s="23">
        <f>SUMIFS(EXPdata!$AK:$AK,EXPdata!$I:$I,BusSvcsProgram!G$7,EXPdata!$K:$K,"3")</f>
        <v>653</v>
      </c>
      <c r="H64" s="23">
        <f>SUMIFS(EXPdata!$AK:$AK,EXPdata!$I:$I,BusSvcsProgram!H$7,EXPdata!$K:$K,"3")</f>
        <v>0</v>
      </c>
      <c r="I64" s="23">
        <f>SUMIFS(EXPdata!$AK:$AK,EXPdata!$I:$I,BusSvcsProgram!I$7,EXPdata!$K:$K,"3")</f>
        <v>0</v>
      </c>
      <c r="J64" s="281">
        <f>SUMIFS(EXPdata!$AK:$AK,EXPdata!$I:$I,BusSvcsProgram!J$7,EXPdata!$K:$K,"3")</f>
        <v>3100</v>
      </c>
      <c r="K64" s="281">
        <f>SUMIFS(EXPdata!$AK:$AK,EXPdata!$I:$I,BusSvcsProgram!K$7,EXPdata!$K:$K,"3")</f>
        <v>13227</v>
      </c>
      <c r="L64" s="576">
        <f t="shared" si="41"/>
        <v>940568</v>
      </c>
    </row>
    <row r="65" spans="2:12" s="10" customFormat="1">
      <c r="B65" s="18" t="s">
        <v>460</v>
      </c>
      <c r="C65" s="25">
        <f>SUMIFS(EXPdata!$AK:$AK,EXPdata!$I:$I,BusSvcsProgram!C$7,EXPdata!$K:$K,"4")</f>
        <v>0</v>
      </c>
      <c r="D65" s="23">
        <f>SUMIFS(EXPdata!$AK:$AK,EXPdata!$I:$I,BusSvcsProgram!D$7,EXPdata!$K:$K,"4")</f>
        <v>0</v>
      </c>
      <c r="E65" s="23">
        <f>SUMIFS(EXPdata!$AK:$AK,EXPdata!$I:$I,BusSvcsProgram!E$7,EXPdata!$K:$K,"4")</f>
        <v>0</v>
      </c>
      <c r="F65" s="23">
        <f>SUMIFS(EXPdata!$AK:$AK,EXPdata!$I:$I,BusSvcsProgram!F$7,EXPdata!$K:$K,"4")</f>
        <v>0</v>
      </c>
      <c r="G65" s="23">
        <f>SUMIFS(EXPdata!$AK:$AK,EXPdata!$I:$I,BusSvcsProgram!G$7,EXPdata!$K:$K,"4")</f>
        <v>0</v>
      </c>
      <c r="H65" s="23">
        <f>SUMIFS(EXPdata!$AK:$AK,EXPdata!$I:$I,BusSvcsProgram!H$7,EXPdata!$K:$K,"4")</f>
        <v>0</v>
      </c>
      <c r="I65" s="23">
        <f>SUMIFS(EXPdata!$AK:$AK,EXPdata!$I:$I,BusSvcsProgram!I$7,EXPdata!$K:$K,"4")</f>
        <v>0</v>
      </c>
      <c r="J65" s="281">
        <f>SUMIFS(EXPdata!$AK:$AK,EXPdata!$I:$I,BusSvcsProgram!J$7,EXPdata!$K:$K,"4")</f>
        <v>0</v>
      </c>
      <c r="K65" s="281">
        <f>SUMIFS(EXPdata!$AK:$AK,EXPdata!$I:$I,BusSvcsProgram!K$7,EXPdata!$K:$K,"4")</f>
        <v>0</v>
      </c>
      <c r="L65" s="576">
        <f t="shared" si="41"/>
        <v>0</v>
      </c>
    </row>
    <row r="66" spans="2:12">
      <c r="B66" s="18" t="s">
        <v>455</v>
      </c>
      <c r="C66" s="26">
        <f>SUMIFS(EXPdata!$AK:$AK,EXPdata!$I:$I,BusSvcsProgram!C$7,EXPdata!$K:$K,"5")</f>
        <v>800000</v>
      </c>
      <c r="D66" s="24">
        <f>SUMIFS(EXPdata!$AK:$AK,EXPdata!$I:$I,BusSvcsProgram!D$7,EXPdata!$K:$K,"5")</f>
        <v>0</v>
      </c>
      <c r="E66" s="24">
        <f>SUMIFS(EXPdata!$AK:$AK,EXPdata!$I:$I,BusSvcsProgram!E$7,EXPdata!$K:$K,"5")</f>
        <v>0</v>
      </c>
      <c r="F66" s="24">
        <f>SUMIFS(EXPdata!$AK:$AK,EXPdata!$I:$I,BusSvcsProgram!F$7,EXPdata!$K:$K,"5")</f>
        <v>0</v>
      </c>
      <c r="G66" s="24">
        <f>SUMIFS(EXPdata!$AK:$AK,EXPdata!$I:$I,BusSvcsProgram!G$7,EXPdata!$K:$K,"5")</f>
        <v>0</v>
      </c>
      <c r="H66" s="24">
        <f>SUMIFS(EXPdata!$AK:$AK,EXPdata!$I:$I,BusSvcsProgram!H$7,EXPdata!$K:$K,"5")</f>
        <v>0</v>
      </c>
      <c r="I66" s="24">
        <f>SUMIFS(EXPdata!$AK:$AK,EXPdata!$I:$I,BusSvcsProgram!I$7,EXPdata!$K:$K,"5")</f>
        <v>0</v>
      </c>
      <c r="J66" s="282">
        <f>SUMIFS(EXPdata!$AK:$AK,EXPdata!$I:$I,BusSvcsProgram!J$7,EXPdata!$K:$K,"5")</f>
        <v>0</v>
      </c>
      <c r="K66" s="282">
        <f>SUMIFS(EXPdata!$AK:$AK,EXPdata!$I:$I,BusSvcsProgram!K$7,EXPdata!$K:$K,"5")</f>
        <v>0</v>
      </c>
      <c r="L66" s="577">
        <f t="shared" si="41"/>
        <v>800000</v>
      </c>
    </row>
    <row r="67" spans="2:12">
      <c r="B67" s="571" t="s">
        <v>5943</v>
      </c>
      <c r="C67" s="727">
        <f>SUM(C62:C66)</f>
        <v>7787877</v>
      </c>
      <c r="D67" s="728">
        <f>SUM(D62:D66)</f>
        <v>1306364</v>
      </c>
      <c r="E67" s="728">
        <f t="shared" ref="E67:K67" si="42">SUM(E62:E66)</f>
        <v>3000</v>
      </c>
      <c r="F67" s="728">
        <f t="shared" si="42"/>
        <v>1039387</v>
      </c>
      <c r="G67" s="728">
        <f t="shared" si="42"/>
        <v>260982</v>
      </c>
      <c r="H67" s="728">
        <f t="shared" si="42"/>
        <v>0</v>
      </c>
      <c r="I67" s="728">
        <f t="shared" si="42"/>
        <v>67500</v>
      </c>
      <c r="J67" s="728">
        <f t="shared" si="42"/>
        <v>793172</v>
      </c>
      <c r="K67" s="728">
        <f t="shared" si="42"/>
        <v>1674308</v>
      </c>
      <c r="L67" s="644">
        <f t="shared" si="41"/>
        <v>12932590</v>
      </c>
    </row>
    <row r="68" spans="2:12">
      <c r="B68" s="53"/>
      <c r="C68" s="557"/>
      <c r="D68" s="558"/>
      <c r="E68" s="558"/>
      <c r="F68" s="558"/>
      <c r="G68" s="558"/>
      <c r="H68" s="558"/>
      <c r="I68" s="558"/>
      <c r="J68" s="558"/>
      <c r="K68" s="558"/>
      <c r="L68" s="559"/>
    </row>
    <row r="69" spans="2:12" ht="23.25" customHeight="1">
      <c r="B69" s="19" t="s">
        <v>5941</v>
      </c>
      <c r="C69" s="642">
        <f>C59-C67</f>
        <v>1262931</v>
      </c>
      <c r="D69" s="373">
        <f t="shared" ref="D69:K69" si="43">D59-D67</f>
        <v>-1306364</v>
      </c>
      <c r="E69" s="373">
        <f t="shared" si="43"/>
        <v>0</v>
      </c>
      <c r="F69" s="373">
        <f t="shared" si="43"/>
        <v>-1039387</v>
      </c>
      <c r="G69" s="373">
        <f t="shared" si="43"/>
        <v>-260982</v>
      </c>
      <c r="H69" s="373">
        <f t="shared" si="43"/>
        <v>0</v>
      </c>
      <c r="I69" s="373">
        <f t="shared" si="43"/>
        <v>0</v>
      </c>
      <c r="J69" s="643">
        <f t="shared" si="43"/>
        <v>22828</v>
      </c>
      <c r="K69" s="643">
        <f t="shared" si="43"/>
        <v>75692</v>
      </c>
      <c r="L69" s="643">
        <f>SUM(C69:K69)</f>
        <v>-1245282</v>
      </c>
    </row>
  </sheetData>
  <mergeCells count="3">
    <mergeCell ref="A4:L4"/>
    <mergeCell ref="A6:L6"/>
    <mergeCell ref="A51:L51"/>
  </mergeCells>
  <conditionalFormatting sqref="C24:G24 C49:G49 J49:K49 J24:L24">
    <cfRule type="cellIs" dxfId="1151" priority="13" operator="greaterThan">
      <formula>0</formula>
    </cfRule>
    <cfRule type="cellIs" dxfId="1150" priority="14" operator="lessThan">
      <formula>0</formula>
    </cfRule>
  </conditionalFormatting>
  <conditionalFormatting sqref="L49">
    <cfRule type="cellIs" dxfId="1149" priority="7" operator="greaterThan">
      <formula>0</formula>
    </cfRule>
    <cfRule type="cellIs" dxfId="1148" priority="8" operator="lessThan">
      <formula>0</formula>
    </cfRule>
  </conditionalFormatting>
  <conditionalFormatting sqref="H24:I24 H49:I49">
    <cfRule type="cellIs" dxfId="1147" priority="5" operator="greaterThan">
      <formula>0</formula>
    </cfRule>
    <cfRule type="cellIs" dxfId="1146" priority="6" operator="lessThan">
      <formula>0</formula>
    </cfRule>
  </conditionalFormatting>
  <conditionalFormatting sqref="C69:G69 J69:L69">
    <cfRule type="cellIs" dxfId="1145" priority="3" operator="greaterThan">
      <formula>0</formula>
    </cfRule>
    <cfRule type="cellIs" dxfId="1144" priority="4" operator="lessThan">
      <formula>0</formula>
    </cfRule>
  </conditionalFormatting>
  <conditionalFormatting sqref="H69:I69">
    <cfRule type="cellIs" dxfId="1143" priority="1" operator="greaterThan">
      <formula>0</formula>
    </cfRule>
    <cfRule type="cellIs" dxfId="1142" priority="2" operator="lessThan">
      <formula>0</formula>
    </cfRule>
  </conditionalFormatting>
  <printOptions horizontalCentered="1"/>
  <pageMargins left="0.5" right="0.5" top="0.5" bottom="0.5" header="0.3" footer="0.3"/>
  <pageSetup scale="67"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C645DA-53C2-49D5-81BA-6A3CEA3A5272}">
  <sheetPr>
    <tabColor theme="3" tint="0.39997558519241921"/>
    <pageSetUpPr fitToPage="1"/>
  </sheetPr>
  <dimension ref="A1:L69"/>
  <sheetViews>
    <sheetView workbookViewId="0">
      <selection activeCell="K1" sqref="K1"/>
    </sheetView>
  </sheetViews>
  <sheetFormatPr defaultRowHeight="15"/>
  <cols>
    <col min="1" max="1" width="8.85546875" style="7" customWidth="1"/>
    <col min="2" max="2" width="16" style="8" customWidth="1"/>
    <col min="3" max="8" width="11" style="8" customWidth="1"/>
    <col min="9" max="9" width="11.7109375" style="8" customWidth="1"/>
    <col min="10" max="10" width="12.28515625" style="8" customWidth="1"/>
    <col min="11" max="11" width="12" style="8" customWidth="1"/>
    <col min="12" max="16384" width="9.140625" style="7"/>
  </cols>
  <sheetData>
    <row r="1" spans="1:11" s="4" customFormat="1" ht="24.75" customHeight="1">
      <c r="A1" s="551"/>
      <c r="B1" s="552" t="s">
        <v>44</v>
      </c>
      <c r="G1" s="553"/>
      <c r="H1" s="553"/>
      <c r="I1" s="553"/>
      <c r="J1" s="553"/>
      <c r="K1" s="553" t="s">
        <v>7191</v>
      </c>
    </row>
    <row r="2" spans="1:11" s="4" customFormat="1" ht="24.75" customHeight="1">
      <c r="A2" s="551"/>
      <c r="B2" s="552" t="s">
        <v>45</v>
      </c>
      <c r="H2" s="5"/>
      <c r="I2" s="5"/>
      <c r="J2" s="5"/>
      <c r="K2" s="5"/>
    </row>
    <row r="3" spans="1:11" s="4" customFormat="1" ht="14.25">
      <c r="A3" s="103"/>
      <c r="B3" s="104"/>
      <c r="C3" s="104"/>
      <c r="D3" s="104"/>
      <c r="E3" s="104"/>
      <c r="F3" s="104"/>
      <c r="G3" s="104"/>
    </row>
    <row r="4" spans="1:11" s="4" customFormat="1" ht="20.25">
      <c r="A4" s="1163" t="s">
        <v>6562</v>
      </c>
      <c r="B4" s="1163"/>
      <c r="C4" s="1163"/>
      <c r="D4" s="1163"/>
      <c r="E4" s="1163"/>
      <c r="F4" s="1163"/>
      <c r="G4" s="1163"/>
      <c r="H4" s="1163"/>
      <c r="I4" s="1163"/>
      <c r="J4" s="1163"/>
      <c r="K4" s="1163"/>
    </row>
    <row r="5" spans="1:11" s="4" customFormat="1" ht="14.25" customHeight="1">
      <c r="A5" s="554"/>
      <c r="B5" s="555"/>
      <c r="C5" s="555"/>
      <c r="D5" s="555"/>
      <c r="E5" s="555"/>
      <c r="F5" s="555"/>
      <c r="G5" s="555"/>
      <c r="H5" s="555"/>
      <c r="I5" s="555"/>
      <c r="J5" s="555"/>
      <c r="K5" s="555"/>
    </row>
    <row r="6" spans="1:11" s="4" customFormat="1" ht="18.75">
      <c r="A6" s="1161" t="s">
        <v>6882</v>
      </c>
      <c r="B6" s="1161"/>
      <c r="C6" s="1161"/>
      <c r="D6" s="1161"/>
      <c r="E6" s="1161"/>
      <c r="F6" s="1161"/>
      <c r="G6" s="1161"/>
      <c r="H6" s="1161"/>
      <c r="I6" s="1161"/>
      <c r="J6" s="1161"/>
      <c r="K6" s="1161"/>
    </row>
    <row r="7" spans="1:11" ht="39.75" customHeight="1" thickBot="1">
      <c r="B7" s="7"/>
      <c r="C7" s="760" t="s">
        <v>433</v>
      </c>
      <c r="D7" s="761" t="s">
        <v>434</v>
      </c>
      <c r="E7" s="761" t="s">
        <v>435</v>
      </c>
      <c r="F7" s="761" t="s">
        <v>436</v>
      </c>
      <c r="G7" s="761" t="s">
        <v>437</v>
      </c>
      <c r="H7" s="761" t="s">
        <v>438</v>
      </c>
      <c r="I7" s="761" t="s">
        <v>439</v>
      </c>
      <c r="J7" s="761" t="s">
        <v>440</v>
      </c>
      <c r="K7" s="721" t="s">
        <v>5359</v>
      </c>
    </row>
    <row r="8" spans="1:11" ht="10.5" customHeight="1">
      <c r="B8" s="898" t="s">
        <v>35</v>
      </c>
      <c r="C8" s="899">
        <v>931301</v>
      </c>
      <c r="D8" s="900">
        <v>931111</v>
      </c>
      <c r="E8" s="900">
        <v>931302</v>
      </c>
      <c r="F8" s="900">
        <v>931306</v>
      </c>
      <c r="G8" s="900">
        <v>931303</v>
      </c>
      <c r="H8" s="900">
        <v>931304</v>
      </c>
      <c r="I8" s="900">
        <v>931307</v>
      </c>
      <c r="J8" s="902">
        <v>931305</v>
      </c>
      <c r="K8" s="897"/>
    </row>
    <row r="9" spans="1:11">
      <c r="B9" s="571" t="s">
        <v>2780</v>
      </c>
      <c r="C9" s="12"/>
      <c r="D9" s="11"/>
      <c r="E9" s="11"/>
      <c r="F9" s="11"/>
      <c r="G9" s="11"/>
      <c r="H9" s="11"/>
      <c r="I9" s="11"/>
      <c r="J9" s="11"/>
      <c r="K9" s="572"/>
    </row>
    <row r="10" spans="1:11">
      <c r="B10" s="18" t="s">
        <v>2975</v>
      </c>
      <c r="C10" s="752">
        <f>SUMIFS(REVdata!$P:$P,REVdata!$K:$K,InterpProgram!$B$10,REVdata!$J:$J,InterpProgram!C$7)</f>
        <v>0</v>
      </c>
      <c r="D10" s="573">
        <f>SUMIFS(REVdata!$P:$P,REVdata!$K:$K,InterpProgram!$B$10,REVdata!$J:$J,InterpProgram!D$7)</f>
        <v>0</v>
      </c>
      <c r="E10" s="573">
        <f>SUMIFS(REVdata!$P:$P,REVdata!$K:$K,InterpProgram!$B$10,REVdata!$J:$J,InterpProgram!E$7)</f>
        <v>0</v>
      </c>
      <c r="F10" s="573">
        <f>SUMIFS(REVdata!$P:$P,REVdata!$K:$K,InterpProgram!$B$10,REVdata!$J:$J,InterpProgram!F$7)</f>
        <v>0</v>
      </c>
      <c r="G10" s="573">
        <f>SUMIFS(REVdata!$P:$P,REVdata!$K:$K,InterpProgram!$B$10,REVdata!$J:$J,InterpProgram!G$7)</f>
        <v>0</v>
      </c>
      <c r="H10" s="573">
        <f>SUMIFS(REVdata!$P:$P,REVdata!$K:$K,InterpProgram!$B$10,REVdata!$J:$J,InterpProgram!H$7)</f>
        <v>0</v>
      </c>
      <c r="I10" s="573">
        <f>SUMIFS(REVdata!$P:$P,REVdata!$K:$K,InterpProgram!$B$10,REVdata!$J:$J,InterpProgram!I$7)</f>
        <v>0</v>
      </c>
      <c r="J10" s="573">
        <f>SUMIFS(REVdata!$P:$P,REVdata!$K:$K,InterpProgram!$B$10,REVdata!$J:$J,InterpProgram!J$7)</f>
        <v>0</v>
      </c>
      <c r="K10" s="762">
        <f>SUM(C10:J10)</f>
        <v>0</v>
      </c>
    </row>
    <row r="11" spans="1:11">
      <c r="B11" s="18" t="s">
        <v>2974</v>
      </c>
      <c r="C11" s="25">
        <f>SUMIFS(REVdata!$P:$P,REVdata!$K:$K,InterpProgram!$B$11,REVdata!$J:$J,InterpProgram!C$7)</f>
        <v>0</v>
      </c>
      <c r="D11" s="23">
        <f>SUMIFS(REVdata!$P:$P,REVdata!$K:$K,InterpProgram!$B$11,REVdata!$J:$J,InterpProgram!D$7)</f>
        <v>0</v>
      </c>
      <c r="E11" s="23">
        <f>SUMIFS(REVdata!$P:$P,REVdata!$K:$K,InterpProgram!$B$11,REVdata!$J:$J,InterpProgram!E$7)</f>
        <v>14500</v>
      </c>
      <c r="F11" s="23">
        <f>SUMIFS(REVdata!$P:$P,REVdata!$K:$K,InterpProgram!$B$11,REVdata!$J:$J,InterpProgram!F$7)</f>
        <v>120000</v>
      </c>
      <c r="G11" s="23">
        <f>SUMIFS(REVdata!$P:$P,REVdata!$K:$K,InterpProgram!$B$11,REVdata!$J:$J,InterpProgram!G$7)</f>
        <v>44500</v>
      </c>
      <c r="H11" s="23">
        <f>SUMIFS(REVdata!$P:$P,REVdata!$K:$K,InterpProgram!$B$11,REVdata!$J:$J,InterpProgram!H$7)</f>
        <v>0</v>
      </c>
      <c r="I11" s="23">
        <f>SUMIFS(REVdata!$P:$P,REVdata!$K:$K,InterpProgram!$B$11,REVdata!$J:$J,InterpProgram!I$7)</f>
        <v>100000</v>
      </c>
      <c r="J11" s="23">
        <f>SUMIFS(REVdata!$P:$P,REVdata!$K:$K,InterpProgram!$B$11,REVdata!$J:$J,InterpProgram!J$7)</f>
        <v>42000</v>
      </c>
      <c r="K11" s="763">
        <f>SUM(C11:J11)</f>
        <v>321000</v>
      </c>
    </row>
    <row r="12" spans="1:11">
      <c r="B12" s="18" t="s">
        <v>2779</v>
      </c>
      <c r="C12" s="25">
        <f>SUMIFS(REVdata!$P:$P,REVdata!$K:$K,InterpProgram!$B$12,REVdata!$J:$J,InterpProgram!C$7)</f>
        <v>0</v>
      </c>
      <c r="D12" s="23">
        <f>SUMIFS(REVdata!$P:$P,REVdata!$K:$K,InterpProgram!$B$12,REVdata!$J:$J,InterpProgram!D$7)</f>
        <v>0</v>
      </c>
      <c r="E12" s="23">
        <f>SUMIFS(REVdata!$P:$P,REVdata!$K:$K,InterpProgram!$B$12,REVdata!$J:$J,InterpProgram!E$7)</f>
        <v>0</v>
      </c>
      <c r="F12" s="23">
        <f>SUMIFS(REVdata!$P:$P,REVdata!$K:$K,InterpProgram!$B$12,REVdata!$J:$J,InterpProgram!F$7)</f>
        <v>0</v>
      </c>
      <c r="G12" s="23">
        <f>SUMIFS(REVdata!$P:$P,REVdata!$K:$K,InterpProgram!$B$12,REVdata!$J:$J,InterpProgram!G$7)</f>
        <v>0</v>
      </c>
      <c r="H12" s="23">
        <f>SUMIFS(REVdata!$P:$P,REVdata!$K:$K,InterpProgram!$B$12,REVdata!$J:$J,InterpProgram!H$7)</f>
        <v>0</v>
      </c>
      <c r="I12" s="23">
        <f>SUMIFS(REVdata!$P:$P,REVdata!$K:$K,InterpProgram!$B$12,REVdata!$J:$J,InterpProgram!I$7)</f>
        <v>0</v>
      </c>
      <c r="J12" s="23">
        <f>SUMIFS(REVdata!$P:$P,REVdata!$K:$K,InterpProgram!$B$12,REVdata!$J:$J,InterpProgram!J$7)</f>
        <v>90000</v>
      </c>
      <c r="K12" s="763">
        <f>SUM(C12:J12)</f>
        <v>90000</v>
      </c>
    </row>
    <row r="13" spans="1:11">
      <c r="B13" s="18" t="s">
        <v>2134</v>
      </c>
      <c r="C13" s="26">
        <f>SUMIFS(REVdata!$P:$P,REVdata!$K:$K,InterpProgram!$B$13,REVdata!$J:$J,InterpProgram!C$7)</f>
        <v>0</v>
      </c>
      <c r="D13" s="24">
        <f>SUMIFS(REVdata!$P:$P,REVdata!$K:$K,InterpProgram!$B$13,REVdata!$J:$J,InterpProgram!D$7)</f>
        <v>100</v>
      </c>
      <c r="E13" s="24">
        <f>SUMIFS(REVdata!$P:$P,REVdata!$K:$K,InterpProgram!$B$13,REVdata!$J:$J,InterpProgram!E$7)</f>
        <v>0</v>
      </c>
      <c r="F13" s="24">
        <f>SUMIFS(REVdata!$P:$P,REVdata!$K:$K,InterpProgram!$B$13,REVdata!$J:$J,InterpProgram!F$7)</f>
        <v>0</v>
      </c>
      <c r="G13" s="24">
        <f>SUMIFS(REVdata!$P:$P,REVdata!$K:$K,InterpProgram!$B$13,REVdata!$J:$J,InterpProgram!G$7)</f>
        <v>0</v>
      </c>
      <c r="H13" s="24">
        <f>SUMIFS(REVdata!$P:$P,REVdata!$K:$K,InterpProgram!$B$13,REVdata!$J:$J,InterpProgram!H$7)</f>
        <v>0</v>
      </c>
      <c r="I13" s="24">
        <f>SUMIFS(REVdata!$P:$P,REVdata!$K:$K,InterpProgram!$B$13,REVdata!$J:$J,InterpProgram!I$7)</f>
        <v>45000</v>
      </c>
      <c r="J13" s="24">
        <f>SUMIFS(REVdata!$P:$P,REVdata!$K:$K,InterpProgram!$B$13,REVdata!$J:$J,InterpProgram!J$7)</f>
        <v>0</v>
      </c>
      <c r="K13" s="763">
        <f>SUM(C13:J13)</f>
        <v>45100</v>
      </c>
    </row>
    <row r="14" spans="1:11">
      <c r="B14" s="571" t="s">
        <v>5942</v>
      </c>
      <c r="C14" s="727">
        <f>SUM(C10:C13)</f>
        <v>0</v>
      </c>
      <c r="D14" s="728">
        <f t="shared" ref="D14:J14" si="0">SUM(D10:D13)</f>
        <v>100</v>
      </c>
      <c r="E14" s="728">
        <f t="shared" si="0"/>
        <v>14500</v>
      </c>
      <c r="F14" s="728">
        <f t="shared" si="0"/>
        <v>120000</v>
      </c>
      <c r="G14" s="728">
        <f t="shared" si="0"/>
        <v>44500</v>
      </c>
      <c r="H14" s="728">
        <f t="shared" si="0"/>
        <v>0</v>
      </c>
      <c r="I14" s="728">
        <f t="shared" si="0"/>
        <v>145000</v>
      </c>
      <c r="J14" s="728">
        <f t="shared" si="0"/>
        <v>132000</v>
      </c>
      <c r="K14" s="644">
        <f>SUM(C14:J14)</f>
        <v>456100</v>
      </c>
    </row>
    <row r="15" spans="1:11">
      <c r="B15" s="19"/>
      <c r="C15" s="12"/>
      <c r="D15" s="11"/>
      <c r="E15" s="11"/>
      <c r="F15" s="11"/>
      <c r="G15" s="11"/>
      <c r="H15" s="11"/>
      <c r="I15" s="11"/>
      <c r="J15" s="11"/>
      <c r="K15" s="556"/>
    </row>
    <row r="16" spans="1:11">
      <c r="B16" s="571" t="s">
        <v>1721</v>
      </c>
      <c r="C16" s="16"/>
      <c r="D16" s="21"/>
      <c r="E16" s="21"/>
      <c r="F16" s="21"/>
      <c r="G16" s="21"/>
      <c r="H16" s="21"/>
      <c r="I16" s="21"/>
      <c r="J16" s="21"/>
      <c r="K16" s="560"/>
    </row>
    <row r="17" spans="1:11">
      <c r="B17" s="18" t="s">
        <v>48</v>
      </c>
      <c r="C17" s="752">
        <f>SUMIFS(EXPdata!$Q:$Q,EXPdata!$I:$I,InterpProgram!C$7,EXPdata!$K:$K,"1")</f>
        <v>109211</v>
      </c>
      <c r="D17" s="573">
        <f>SUMIFS(EXPdata!$Q:$Q,EXPdata!$I:$I,InterpProgram!D$7,EXPdata!$K:$K,"1")</f>
        <v>0</v>
      </c>
      <c r="E17" s="573">
        <f>SUMIFS(EXPdata!$Q:$Q,EXPdata!$I:$I,InterpProgram!E$7,EXPdata!$K:$K,"1")</f>
        <v>70717</v>
      </c>
      <c r="F17" s="573">
        <f>SUMIFS(EXPdata!$Q:$Q,EXPdata!$I:$I,InterpProgram!F$7,EXPdata!$K:$K,"1")</f>
        <v>115341</v>
      </c>
      <c r="G17" s="573">
        <f>SUMIFS(EXPdata!$Q:$Q,EXPdata!$I:$I,InterpProgram!G$7,EXPdata!$K:$K,"1")</f>
        <v>151176</v>
      </c>
      <c r="H17" s="573">
        <f>SUMIFS(EXPdata!$Q:$Q,EXPdata!$I:$I,InterpProgram!H$7,EXPdata!$K:$K,"1")</f>
        <v>0</v>
      </c>
      <c r="I17" s="573">
        <f>SUMIFS(EXPdata!$Q:$Q,EXPdata!$I:$I,InterpProgram!I$7,EXPdata!$K:$K,"1")</f>
        <v>196352</v>
      </c>
      <c r="J17" s="573">
        <f>SUMIFS(EXPdata!$Q:$Q,EXPdata!$I:$I,InterpProgram!J$7,EXPdata!$K:$K,"1")</f>
        <v>221025</v>
      </c>
      <c r="K17" s="764">
        <f t="shared" ref="K17:K22" si="1">SUM(C17:J17)</f>
        <v>863822</v>
      </c>
    </row>
    <row r="18" spans="1:11">
      <c r="B18" s="18" t="s">
        <v>458</v>
      </c>
      <c r="C18" s="25">
        <f>SUMIFS(EXPdata!$Q:$Q,EXPdata!$I:$I,InterpProgram!C$7,EXPdata!$K:$K,"2")</f>
        <v>29130</v>
      </c>
      <c r="D18" s="23">
        <f>SUMIFS(EXPdata!$Q:$Q,EXPdata!$I:$I,InterpProgram!D$7,EXPdata!$K:$K,"2")</f>
        <v>100</v>
      </c>
      <c r="E18" s="23">
        <f>SUMIFS(EXPdata!$Q:$Q,EXPdata!$I:$I,InterpProgram!E$7,EXPdata!$K:$K,"2")</f>
        <v>80500</v>
      </c>
      <c r="F18" s="23">
        <f>SUMIFS(EXPdata!$Q:$Q,EXPdata!$I:$I,InterpProgram!F$7,EXPdata!$K:$K,"2")</f>
        <v>106850</v>
      </c>
      <c r="G18" s="23">
        <f>SUMIFS(EXPdata!$Q:$Q,EXPdata!$I:$I,InterpProgram!G$7,EXPdata!$K:$K,"2")</f>
        <v>129625</v>
      </c>
      <c r="H18" s="23">
        <f>SUMIFS(EXPdata!$Q:$Q,EXPdata!$I:$I,InterpProgram!H$7,EXPdata!$K:$K,"2")</f>
        <v>22150</v>
      </c>
      <c r="I18" s="23">
        <f>SUMIFS(EXPdata!$Q:$Q,EXPdata!$I:$I,InterpProgram!I$7,EXPdata!$K:$K,"2")</f>
        <v>106575</v>
      </c>
      <c r="J18" s="23">
        <f>SUMIFS(EXPdata!$Q:$Q,EXPdata!$I:$I,InterpProgram!J$7,EXPdata!$K:$K,"2")</f>
        <v>88150</v>
      </c>
      <c r="K18" s="764">
        <f t="shared" si="1"/>
        <v>563080</v>
      </c>
    </row>
    <row r="19" spans="1:11">
      <c r="B19" s="18" t="s">
        <v>459</v>
      </c>
      <c r="C19" s="25">
        <f>SUMIFS(EXPdata!$Q:$Q,EXPdata!$I:$I,InterpProgram!C$7,EXPdata!$K:$K,"3")</f>
        <v>350</v>
      </c>
      <c r="D19" s="23">
        <f>SUMIFS(EXPdata!$Q:$Q,EXPdata!$I:$I,InterpProgram!D$7,EXPdata!$K:$K,"3")</f>
        <v>0</v>
      </c>
      <c r="E19" s="23">
        <f>SUMIFS(EXPdata!$Q:$Q,EXPdata!$I:$I,InterpProgram!E$7,EXPdata!$K:$K,"3")</f>
        <v>200</v>
      </c>
      <c r="F19" s="23">
        <f>SUMIFS(EXPdata!$Q:$Q,EXPdata!$I:$I,InterpProgram!F$7,EXPdata!$K:$K,"3")</f>
        <v>500</v>
      </c>
      <c r="G19" s="23">
        <f>SUMIFS(EXPdata!$Q:$Q,EXPdata!$I:$I,InterpProgram!G$7,EXPdata!$K:$K,"3")</f>
        <v>800</v>
      </c>
      <c r="H19" s="23">
        <f>SUMIFS(EXPdata!$Q:$Q,EXPdata!$I:$I,InterpProgram!H$7,EXPdata!$K:$K,"3")</f>
        <v>0</v>
      </c>
      <c r="I19" s="23">
        <f>SUMIFS(EXPdata!$Q:$Q,EXPdata!$I:$I,InterpProgram!I$7,EXPdata!$K:$K,"3")</f>
        <v>500</v>
      </c>
      <c r="J19" s="23">
        <f>SUMIFS(EXPdata!$Q:$Q,EXPdata!$I:$I,InterpProgram!J$7,EXPdata!$K:$K,"3")</f>
        <v>650</v>
      </c>
      <c r="K19" s="764">
        <f t="shared" si="1"/>
        <v>3000</v>
      </c>
    </row>
    <row r="20" spans="1:11" s="10" customFormat="1">
      <c r="B20" s="18" t="s">
        <v>460</v>
      </c>
      <c r="C20" s="25">
        <f>SUMIFS(EXPdata!$Q:$Q,EXPdata!$I:$I,InterpProgram!C$7,EXPdata!$K:$K,"4")</f>
        <v>0</v>
      </c>
      <c r="D20" s="23">
        <f>SUMIFS(EXPdata!$Q:$Q,EXPdata!$I:$I,InterpProgram!D$7,EXPdata!$K:$K,"4")</f>
        <v>0</v>
      </c>
      <c r="E20" s="23">
        <f>SUMIFS(EXPdata!$Q:$Q,EXPdata!$I:$I,InterpProgram!E$7,EXPdata!$K:$K,"4")</f>
        <v>0</v>
      </c>
      <c r="F20" s="23">
        <f>SUMIFS(EXPdata!$Q:$Q,EXPdata!$I:$I,InterpProgram!F$7,EXPdata!$K:$K,"4")</f>
        <v>0</v>
      </c>
      <c r="G20" s="23">
        <f>SUMIFS(EXPdata!$Q:$Q,EXPdata!$I:$I,InterpProgram!G$7,EXPdata!$K:$K,"4")</f>
        <v>0</v>
      </c>
      <c r="H20" s="23">
        <f>SUMIFS(EXPdata!$Q:$Q,EXPdata!$I:$I,InterpProgram!H$7,EXPdata!$K:$K,"4")</f>
        <v>0</v>
      </c>
      <c r="I20" s="23">
        <f>SUMIFS(EXPdata!$Q:$Q,EXPdata!$I:$I,InterpProgram!I$7,EXPdata!$K:$K,"4")</f>
        <v>0</v>
      </c>
      <c r="J20" s="23">
        <f>SUMIFS(EXPdata!$Q:$Q,EXPdata!$I:$I,InterpProgram!J$7,EXPdata!$K:$K,"4")</f>
        <v>0</v>
      </c>
      <c r="K20" s="764">
        <f t="shared" si="1"/>
        <v>0</v>
      </c>
    </row>
    <row r="21" spans="1:11">
      <c r="B21" s="18" t="s">
        <v>455</v>
      </c>
      <c r="C21" s="26">
        <f>SUMIFS(EXPdata!$Q:$Q,EXPdata!$I:$I,InterpProgram!C$7,EXPdata!$K:$K,"5")</f>
        <v>0</v>
      </c>
      <c r="D21" s="24">
        <f>SUMIFS(EXPdata!$Q:$Q,EXPdata!$I:$I,InterpProgram!D$7,EXPdata!$K:$K,"5")</f>
        <v>0</v>
      </c>
      <c r="E21" s="24">
        <f>SUMIFS(EXPdata!$Q:$Q,EXPdata!$I:$I,InterpProgram!E$7,EXPdata!$K:$K,"5")</f>
        <v>0</v>
      </c>
      <c r="F21" s="24">
        <f>SUMIFS(EXPdata!$Q:$Q,EXPdata!$I:$I,InterpProgram!F$7,EXPdata!$K:$K,"5")</f>
        <v>0</v>
      </c>
      <c r="G21" s="24">
        <f>SUMIFS(EXPdata!$Q:$Q,EXPdata!$I:$I,InterpProgram!G$7,EXPdata!$K:$K,"5")</f>
        <v>0</v>
      </c>
      <c r="H21" s="24">
        <f>SUMIFS(EXPdata!$Q:$Q,EXPdata!$I:$I,InterpProgram!H$7,EXPdata!$K:$K,"5")</f>
        <v>0</v>
      </c>
      <c r="I21" s="24">
        <f>SUMIFS(EXPdata!$Q:$Q,EXPdata!$I:$I,InterpProgram!I$7,EXPdata!$K:$K,"5")</f>
        <v>0</v>
      </c>
      <c r="J21" s="24">
        <f>SUMIFS(EXPdata!$Q:$Q,EXPdata!$I:$I,InterpProgram!J$7,EXPdata!$K:$K,"5")</f>
        <v>0</v>
      </c>
      <c r="K21" s="560">
        <f t="shared" si="1"/>
        <v>0</v>
      </c>
    </row>
    <row r="22" spans="1:11">
      <c r="B22" s="571" t="s">
        <v>5943</v>
      </c>
      <c r="C22" s="727">
        <f>SUM(C17:C21)</f>
        <v>138691</v>
      </c>
      <c r="D22" s="728">
        <f t="shared" ref="D22:J22" si="2">SUM(D17:D21)</f>
        <v>100</v>
      </c>
      <c r="E22" s="728">
        <f t="shared" si="2"/>
        <v>151417</v>
      </c>
      <c r="F22" s="728">
        <f t="shared" si="2"/>
        <v>222691</v>
      </c>
      <c r="G22" s="728">
        <f t="shared" si="2"/>
        <v>281601</v>
      </c>
      <c r="H22" s="728">
        <f t="shared" si="2"/>
        <v>22150</v>
      </c>
      <c r="I22" s="728">
        <f t="shared" si="2"/>
        <v>303427</v>
      </c>
      <c r="J22" s="728">
        <f t="shared" si="2"/>
        <v>309825</v>
      </c>
      <c r="K22" s="644">
        <f t="shared" si="1"/>
        <v>1429902</v>
      </c>
    </row>
    <row r="23" spans="1:11">
      <c r="B23" s="53"/>
      <c r="C23" s="557"/>
      <c r="D23" s="558"/>
      <c r="E23" s="558"/>
      <c r="F23" s="558"/>
      <c r="G23" s="558"/>
      <c r="H23" s="558"/>
      <c r="I23" s="558"/>
      <c r="J23" s="558"/>
      <c r="K23" s="559"/>
    </row>
    <row r="24" spans="1:11" ht="23.25" customHeight="1">
      <c r="B24" s="19" t="s">
        <v>5941</v>
      </c>
      <c r="C24" s="642">
        <f t="shared" ref="C24:J24" si="3">C14-C22</f>
        <v>-138691</v>
      </c>
      <c r="D24" s="373">
        <f t="shared" si="3"/>
        <v>0</v>
      </c>
      <c r="E24" s="373">
        <f t="shared" si="3"/>
        <v>-136917</v>
      </c>
      <c r="F24" s="373">
        <f t="shared" si="3"/>
        <v>-102691</v>
      </c>
      <c r="G24" s="373">
        <f t="shared" si="3"/>
        <v>-237101</v>
      </c>
      <c r="H24" s="373">
        <f t="shared" si="3"/>
        <v>-22150</v>
      </c>
      <c r="I24" s="373">
        <f t="shared" si="3"/>
        <v>-158427</v>
      </c>
      <c r="J24" s="373">
        <f t="shared" si="3"/>
        <v>-177825</v>
      </c>
      <c r="K24" s="757">
        <f>SUM(C24:J24)</f>
        <v>-973802</v>
      </c>
    </row>
    <row r="25" spans="1:11" ht="15" customHeight="1"/>
    <row r="26" spans="1:11" s="4" customFormat="1" ht="18.75">
      <c r="A26" s="639" t="s">
        <v>6964</v>
      </c>
      <c r="B26" s="639"/>
      <c r="C26" s="639"/>
      <c r="D26" s="639"/>
      <c r="E26" s="639"/>
      <c r="F26" s="639"/>
      <c r="G26" s="639"/>
      <c r="H26" s="639"/>
      <c r="I26" s="639"/>
      <c r="J26" s="639"/>
      <c r="K26" s="639"/>
    </row>
    <row r="27" spans="1:11" ht="39.75" customHeight="1" thickBot="1">
      <c r="B27" s="7"/>
      <c r="C27" s="760" t="s">
        <v>433</v>
      </c>
      <c r="D27" s="761" t="s">
        <v>434</v>
      </c>
      <c r="E27" s="761" t="s">
        <v>435</v>
      </c>
      <c r="F27" s="761" t="s">
        <v>436</v>
      </c>
      <c r="G27" s="761" t="s">
        <v>437</v>
      </c>
      <c r="H27" s="761" t="s">
        <v>438</v>
      </c>
      <c r="I27" s="761" t="s">
        <v>439</v>
      </c>
      <c r="J27" s="761" t="s">
        <v>440</v>
      </c>
      <c r="K27" s="721" t="s">
        <v>5359</v>
      </c>
    </row>
    <row r="28" spans="1:11">
      <c r="B28" s="571" t="s">
        <v>2781</v>
      </c>
      <c r="C28" s="12"/>
      <c r="D28" s="11"/>
      <c r="E28" s="11"/>
      <c r="F28" s="11"/>
      <c r="G28" s="11"/>
      <c r="H28" s="11"/>
      <c r="I28" s="11"/>
      <c r="J28" s="11"/>
      <c r="K28" s="572"/>
    </row>
    <row r="29" spans="1:11">
      <c r="B29" s="18" t="s">
        <v>2975</v>
      </c>
      <c r="C29" s="752">
        <f>SUMIFS(REVdata!$AC:$AC,REVdata!$K:$K,InterpProgram!$B$29,REVdata!$J:$J,InterpProgram!C$7)</f>
        <v>0</v>
      </c>
      <c r="D29" s="573">
        <f>SUMIFS(REVdata!$AC:$AC,REVdata!$K:$K,InterpProgram!$B$29,REVdata!$J:$J,InterpProgram!D$7)</f>
        <v>0</v>
      </c>
      <c r="E29" s="573">
        <f>SUMIFS(REVdata!$AC:$AC,REVdata!$K:$K,InterpProgram!$B$29,REVdata!$J:$J,InterpProgram!E$7)</f>
        <v>0</v>
      </c>
      <c r="F29" s="573">
        <f>SUMIFS(REVdata!$AC:$AC,REVdata!$K:$K,InterpProgram!$B$29,REVdata!$J:$J,InterpProgram!F$7)</f>
        <v>0</v>
      </c>
      <c r="G29" s="573">
        <f>SUMIFS(REVdata!$AC:$AC,REVdata!$K:$K,InterpProgram!$B$29,REVdata!$J:$J,InterpProgram!G$7)</f>
        <v>0</v>
      </c>
      <c r="H29" s="573">
        <f>SUMIFS(REVdata!$AC:$AC,REVdata!$K:$K,InterpProgram!$B$29,REVdata!$J:$J,InterpProgram!H$7)</f>
        <v>0</v>
      </c>
      <c r="I29" s="573">
        <f>SUMIFS(REVdata!$AC:$AC,REVdata!$K:$K,InterpProgram!$B$29,REVdata!$J:$J,InterpProgram!I$7)</f>
        <v>0</v>
      </c>
      <c r="J29" s="573">
        <f>SUMIFS(REVdata!$AC:$AC,REVdata!$K:$K,InterpProgram!$B$29,REVdata!$J:$J,InterpProgram!J$7)</f>
        <v>0</v>
      </c>
      <c r="K29" s="762">
        <f>SUM(C29:J29)</f>
        <v>0</v>
      </c>
    </row>
    <row r="30" spans="1:11">
      <c r="B30" s="18" t="s">
        <v>2974</v>
      </c>
      <c r="C30" s="25">
        <f>SUMIFS(REVdata!$AC:$AC,REVdata!$K:$K,InterpProgram!$B$30,REVdata!$J:$J,InterpProgram!C$7)</f>
        <v>0</v>
      </c>
      <c r="D30" s="23">
        <f>SUMIFS(REVdata!$AC:$AC,REVdata!$K:$K,InterpProgram!$B$30,REVdata!$J:$J,InterpProgram!D$7)</f>
        <v>0</v>
      </c>
      <c r="E30" s="23">
        <f>SUMIFS(REVdata!$AC:$AC,REVdata!$K:$K,InterpProgram!$B$30,REVdata!$J:$J,InterpProgram!E$7)</f>
        <v>11646.2</v>
      </c>
      <c r="F30" s="23">
        <f>SUMIFS(REVdata!$AC:$AC,REVdata!$K:$K,InterpProgram!$B$30,REVdata!$J:$J,InterpProgram!F$7)</f>
        <v>154182.68</v>
      </c>
      <c r="G30" s="23">
        <f>SUMIFS(REVdata!$AC:$AC,REVdata!$K:$K,InterpProgram!$B$30,REVdata!$J:$J,InterpProgram!G$7)</f>
        <v>70720</v>
      </c>
      <c r="H30" s="23">
        <f>SUMIFS(REVdata!$AC:$AC,REVdata!$K:$K,InterpProgram!$B$30,REVdata!$J:$J,InterpProgram!H$7)</f>
        <v>45</v>
      </c>
      <c r="I30" s="23">
        <f>SUMIFS(REVdata!$AC:$AC,REVdata!$K:$K,InterpProgram!$B$30,REVdata!$J:$J,InterpProgram!I$7)</f>
        <v>45515.25</v>
      </c>
      <c r="J30" s="23">
        <f>SUMIFS(REVdata!$AC:$AC,REVdata!$K:$K,InterpProgram!$B$30,REVdata!$J:$J,InterpProgram!J$7)</f>
        <v>24689</v>
      </c>
      <c r="K30" s="763">
        <f>SUM(C30:J30)</f>
        <v>306798.13</v>
      </c>
    </row>
    <row r="31" spans="1:11">
      <c r="B31" s="18" t="s">
        <v>2779</v>
      </c>
      <c r="C31" s="25">
        <f>SUMIFS(REVdata!$AC:$AC,REVdata!$K:$K,InterpProgram!$B$31,REVdata!$J:$J,InterpProgram!C$7)</f>
        <v>0</v>
      </c>
      <c r="D31" s="23">
        <f>SUMIFS(REVdata!$AC:$AC,REVdata!$K:$K,InterpProgram!$B$31,REVdata!$J:$J,InterpProgram!D$7)</f>
        <v>0</v>
      </c>
      <c r="E31" s="23">
        <f>SUMIFS(REVdata!$AC:$AC,REVdata!$K:$K,InterpProgram!$B$31,REVdata!$J:$J,InterpProgram!E$7)</f>
        <v>450</v>
      </c>
      <c r="F31" s="23">
        <f>SUMIFS(REVdata!$AC:$AC,REVdata!$K:$K,InterpProgram!$B$31,REVdata!$J:$J,InterpProgram!F$7)</f>
        <v>0</v>
      </c>
      <c r="G31" s="23">
        <f>SUMIFS(REVdata!$AC:$AC,REVdata!$K:$K,InterpProgram!$B$31,REVdata!$J:$J,InterpProgram!G$7)</f>
        <v>1772.34</v>
      </c>
      <c r="H31" s="23">
        <f>SUMIFS(REVdata!$AC:$AC,REVdata!$K:$K,InterpProgram!$B$31,REVdata!$J:$J,InterpProgram!H$7)</f>
        <v>0</v>
      </c>
      <c r="I31" s="23">
        <f>SUMIFS(REVdata!$AC:$AC,REVdata!$K:$K,InterpProgram!$B$31,REVdata!$J:$J,InterpProgram!I$7)</f>
        <v>296.71000000000004</v>
      </c>
      <c r="J31" s="23">
        <f>SUMIFS(REVdata!$AC:$AC,REVdata!$K:$K,InterpProgram!$B$31,REVdata!$J:$J,InterpProgram!J$7)</f>
        <v>0</v>
      </c>
      <c r="K31" s="763">
        <f>SUM(C31:J31)</f>
        <v>2519.0500000000002</v>
      </c>
    </row>
    <row r="32" spans="1:11">
      <c r="B32" s="18" t="s">
        <v>2134</v>
      </c>
      <c r="C32" s="26">
        <f>SUMIFS(REVdata!$AC:$AC,REVdata!$K:$K,InterpProgram!$B$32,REVdata!$J:$J,InterpProgram!C$7)</f>
        <v>0</v>
      </c>
      <c r="D32" s="24">
        <f>SUMIFS(REVdata!$AC:$AC,REVdata!$K:$K,InterpProgram!$B$32,REVdata!$J:$J,InterpProgram!D$7)</f>
        <v>1383.35</v>
      </c>
      <c r="E32" s="24">
        <f>SUMIFS(REVdata!$AC:$AC,REVdata!$K:$K,InterpProgram!$B$32,REVdata!$J:$J,InterpProgram!E$7)</f>
        <v>0</v>
      </c>
      <c r="F32" s="24">
        <f>SUMIFS(REVdata!$AC:$AC,REVdata!$K:$K,InterpProgram!$B$32,REVdata!$J:$J,InterpProgram!F$7)</f>
        <v>0</v>
      </c>
      <c r="G32" s="24">
        <f>SUMIFS(REVdata!$AC:$AC,REVdata!$K:$K,InterpProgram!$B$32,REVdata!$J:$J,InterpProgram!G$7)</f>
        <v>0</v>
      </c>
      <c r="H32" s="24">
        <f>SUMIFS(REVdata!$AC:$AC,REVdata!$K:$K,InterpProgram!$B$32,REVdata!$J:$J,InterpProgram!H$7)</f>
        <v>0</v>
      </c>
      <c r="I32" s="24">
        <f>SUMIFS(REVdata!$AC:$AC,REVdata!$K:$K,InterpProgram!$B$32,REVdata!$J:$J,InterpProgram!I$7)</f>
        <v>0</v>
      </c>
      <c r="J32" s="24">
        <f>SUMIFS(REVdata!$AC:$AC,REVdata!$K:$K,InterpProgram!$B$32,REVdata!$J:$J,InterpProgram!J$7)</f>
        <v>0</v>
      </c>
      <c r="K32" s="763">
        <f>SUM(C32:J32)</f>
        <v>1383.35</v>
      </c>
    </row>
    <row r="33" spans="2:11">
      <c r="B33" s="571" t="s">
        <v>5942</v>
      </c>
      <c r="C33" s="727">
        <f t="shared" ref="C33:J33" si="4">SUM(C29:C32)</f>
        <v>0</v>
      </c>
      <c r="D33" s="728">
        <f t="shared" si="4"/>
        <v>1383.35</v>
      </c>
      <c r="E33" s="728">
        <f t="shared" si="4"/>
        <v>12096.2</v>
      </c>
      <c r="F33" s="728">
        <f t="shared" si="4"/>
        <v>154182.68</v>
      </c>
      <c r="G33" s="728">
        <f t="shared" si="4"/>
        <v>72492.34</v>
      </c>
      <c r="H33" s="728">
        <f t="shared" si="4"/>
        <v>45</v>
      </c>
      <c r="I33" s="728">
        <f t="shared" si="4"/>
        <v>45811.96</v>
      </c>
      <c r="J33" s="728">
        <f t="shared" si="4"/>
        <v>24689</v>
      </c>
      <c r="K33" s="644">
        <f>SUM(C33:J33)</f>
        <v>310700.52999999997</v>
      </c>
    </row>
    <row r="34" spans="2:11">
      <c r="B34" s="53" t="s">
        <v>2345</v>
      </c>
      <c r="C34" s="753">
        <f t="shared" ref="C34:K34" si="5">IFERROR(+C33/C14,0)</f>
        <v>0</v>
      </c>
      <c r="D34" s="753">
        <f t="shared" si="5"/>
        <v>13.833499999999999</v>
      </c>
      <c r="E34" s="753">
        <f t="shared" si="5"/>
        <v>0.83422068965517249</v>
      </c>
      <c r="F34" s="753">
        <f t="shared" si="5"/>
        <v>1.2848556666666666</v>
      </c>
      <c r="G34" s="753">
        <f t="shared" si="5"/>
        <v>1.6290413483146067</v>
      </c>
      <c r="H34" s="753">
        <f t="shared" si="5"/>
        <v>0</v>
      </c>
      <c r="I34" s="753">
        <f t="shared" si="5"/>
        <v>0.31594455172413793</v>
      </c>
      <c r="J34" s="753">
        <f t="shared" si="5"/>
        <v>0.18703787878787878</v>
      </c>
      <c r="K34" s="720">
        <f t="shared" si="5"/>
        <v>0.68121142293356718</v>
      </c>
    </row>
    <row r="35" spans="2:11">
      <c r="B35" s="53"/>
      <c r="C35" s="722"/>
      <c r="D35" s="725"/>
      <c r="E35" s="725"/>
      <c r="F35" s="725"/>
      <c r="G35" s="725"/>
      <c r="H35" s="725"/>
      <c r="I35" s="725"/>
      <c r="J35" s="725"/>
      <c r="K35" s="829"/>
    </row>
    <row r="36" spans="2:11">
      <c r="B36" s="571" t="s">
        <v>1798</v>
      </c>
      <c r="C36" s="16"/>
      <c r="D36" s="21"/>
      <c r="E36" s="21"/>
      <c r="F36" s="21"/>
      <c r="G36" s="21"/>
      <c r="H36" s="21"/>
      <c r="I36" s="21"/>
      <c r="J36" s="21"/>
      <c r="K36" s="560"/>
    </row>
    <row r="37" spans="2:11">
      <c r="B37" s="18" t="s">
        <v>48</v>
      </c>
      <c r="C37" s="752">
        <f>SUMIFS(EXPdata!$AD:$AD,EXPdata!$I:$I,InterpProgram!C$7,EXPdata!$K:$K,"1")</f>
        <v>104900.46000000002</v>
      </c>
      <c r="D37" s="752">
        <f>SUMIFS(EXPdata!$AD:$AD,EXPdata!$I:$I,InterpProgram!D$7,EXPdata!$K:$K,"1")</f>
        <v>0</v>
      </c>
      <c r="E37" s="752">
        <f>SUMIFS(EXPdata!$AD:$AD,EXPdata!$I:$I,InterpProgram!E$7,EXPdata!$K:$K,"1")</f>
        <v>65578.759999999995</v>
      </c>
      <c r="F37" s="752">
        <f>SUMIFS(EXPdata!$AD:$AD,EXPdata!$I:$I,InterpProgram!F$7,EXPdata!$K:$K,"1")</f>
        <v>120171.41999999998</v>
      </c>
      <c r="G37" s="752">
        <f>SUMIFS(EXPdata!$AD:$AD,EXPdata!$I:$I,InterpProgram!G$7,EXPdata!$K:$K,"1")</f>
        <v>167186.53999999998</v>
      </c>
      <c r="H37" s="752">
        <f>SUMIFS(EXPdata!$AD:$AD,EXPdata!$I:$I,InterpProgram!H$7,EXPdata!$K:$K,"1")</f>
        <v>123.82999999999997</v>
      </c>
      <c r="I37" s="752">
        <f>SUMIFS(EXPdata!$AD:$AD,EXPdata!$I:$I,InterpProgram!I$7,EXPdata!$K:$K,"1")</f>
        <v>208620.36</v>
      </c>
      <c r="J37" s="752">
        <f>SUMIFS(EXPdata!$AD:$AD,EXPdata!$I:$I,InterpProgram!J$7,EXPdata!$K:$K,"1")</f>
        <v>169887.99000000002</v>
      </c>
      <c r="K37" s="754">
        <f>SUM(C37:J37)</f>
        <v>836469.36</v>
      </c>
    </row>
    <row r="38" spans="2:11">
      <c r="B38" s="53" t="s">
        <v>2345</v>
      </c>
      <c r="C38" s="755">
        <f t="shared" ref="C38:K38" si="6">IFERROR(+C37/C17,"")</f>
        <v>0.96053016637518218</v>
      </c>
      <c r="D38" s="755" t="str">
        <f t="shared" si="6"/>
        <v/>
      </c>
      <c r="E38" s="755">
        <f t="shared" si="6"/>
        <v>0.92734080914065919</v>
      </c>
      <c r="F38" s="755">
        <f t="shared" si="6"/>
        <v>1.0418794704398262</v>
      </c>
      <c r="G38" s="755">
        <f t="shared" si="6"/>
        <v>1.1059066253902734</v>
      </c>
      <c r="H38" s="755" t="str">
        <f t="shared" si="6"/>
        <v/>
      </c>
      <c r="I38" s="755">
        <f t="shared" si="6"/>
        <v>1.0624814618644067</v>
      </c>
      <c r="J38" s="718">
        <f t="shared" si="6"/>
        <v>0.76863698676620296</v>
      </c>
      <c r="K38" s="755">
        <f t="shared" si="6"/>
        <v>0.96833532834310776</v>
      </c>
    </row>
    <row r="39" spans="2:11">
      <c r="B39" s="18" t="s">
        <v>458</v>
      </c>
      <c r="C39" s="25">
        <f>SUMIFS(EXPdata!$AD:$AD,EXPdata!$I:$I,InterpProgram!C$7,EXPdata!$K:$K,"2")</f>
        <v>12126.679999999998</v>
      </c>
      <c r="D39" s="25">
        <f>SUMIFS(EXPdata!$AD:$AD,EXPdata!$I:$I,InterpProgram!D$7,EXPdata!$K:$K,"2")</f>
        <v>65.5</v>
      </c>
      <c r="E39" s="25">
        <f>SUMIFS(EXPdata!$AD:$AD,EXPdata!$I:$I,InterpProgram!E$7,EXPdata!$K:$K,"2")</f>
        <v>45678.96</v>
      </c>
      <c r="F39" s="25">
        <f>SUMIFS(EXPdata!$AD:$AD,EXPdata!$I:$I,InterpProgram!F$7,EXPdata!$K:$K,"2")</f>
        <v>95134.219999999987</v>
      </c>
      <c r="G39" s="25">
        <f>SUMIFS(EXPdata!$AD:$AD,EXPdata!$I:$I,InterpProgram!G$7,EXPdata!$K:$K,"2")</f>
        <v>109019.56999999999</v>
      </c>
      <c r="H39" s="25">
        <f>SUMIFS(EXPdata!$AD:$AD,EXPdata!$I:$I,InterpProgram!H$7,EXPdata!$K:$K,"2")</f>
        <v>7742.58</v>
      </c>
      <c r="I39" s="25">
        <f>SUMIFS(EXPdata!$AD:$AD,EXPdata!$I:$I,InterpProgram!I$7,EXPdata!$K:$K,"2")</f>
        <v>66169.53</v>
      </c>
      <c r="J39" s="25">
        <f>SUMIFS(EXPdata!$AD:$AD,EXPdata!$I:$I,InterpProgram!J$7,EXPdata!$K:$K,"2")</f>
        <v>24729.039999999997</v>
      </c>
      <c r="K39" s="754">
        <f>SUM(C39:J39)</f>
        <v>360666.08</v>
      </c>
    </row>
    <row r="40" spans="2:11" ht="15.75" customHeight="1">
      <c r="B40" s="53" t="s">
        <v>2345</v>
      </c>
      <c r="C40" s="755">
        <f t="shared" ref="C40:K40" si="7">IFERROR(+C39/C18,"")</f>
        <v>0.41629522828698928</v>
      </c>
      <c r="D40" s="755">
        <f t="shared" si="7"/>
        <v>0.65500000000000003</v>
      </c>
      <c r="E40" s="755">
        <f t="shared" si="7"/>
        <v>0.5674404968944099</v>
      </c>
      <c r="F40" s="755">
        <f t="shared" si="7"/>
        <v>0.89035301824988289</v>
      </c>
      <c r="G40" s="755">
        <f t="shared" si="7"/>
        <v>0.84103814850530367</v>
      </c>
      <c r="H40" s="755">
        <f t="shared" si="7"/>
        <v>0.34955214446952598</v>
      </c>
      <c r="I40" s="755">
        <f t="shared" si="7"/>
        <v>0.62087290640394088</v>
      </c>
      <c r="J40" s="718">
        <f t="shared" si="7"/>
        <v>0.28053363584798635</v>
      </c>
      <c r="K40" s="755">
        <f t="shared" si="7"/>
        <v>0.64052369112737095</v>
      </c>
    </row>
    <row r="41" spans="2:11">
      <c r="B41" s="18" t="s">
        <v>459</v>
      </c>
      <c r="C41" s="25">
        <f>SUMIFS(EXPdata!$AD:$AD,EXPdata!$I:$I,InterpProgram!C$7,EXPdata!$K:$K,"3")</f>
        <v>691.27</v>
      </c>
      <c r="D41" s="25">
        <f>SUMIFS(EXPdata!$AD:$AD,EXPdata!$I:$I,InterpProgram!D$7,EXPdata!$K:$K,"3")</f>
        <v>0</v>
      </c>
      <c r="E41" s="25">
        <f>SUMIFS(EXPdata!$AD:$AD,EXPdata!$I:$I,InterpProgram!E$7,EXPdata!$K:$K,"3")</f>
        <v>158.52000000000001</v>
      </c>
      <c r="F41" s="25">
        <f>SUMIFS(EXPdata!$AD:$AD,EXPdata!$I:$I,InterpProgram!F$7,EXPdata!$K:$K,"3")</f>
        <v>287.04000000000008</v>
      </c>
      <c r="G41" s="25">
        <f>SUMIFS(EXPdata!$AD:$AD,EXPdata!$I:$I,InterpProgram!G$7,EXPdata!$K:$K,"3")</f>
        <v>678.74</v>
      </c>
      <c r="H41" s="25">
        <f>SUMIFS(EXPdata!$AD:$AD,EXPdata!$I:$I,InterpProgram!H$7,EXPdata!$K:$K,"3")</f>
        <v>0</v>
      </c>
      <c r="I41" s="25">
        <f>SUMIFS(EXPdata!$AD:$AD,EXPdata!$I:$I,InterpProgram!I$7,EXPdata!$K:$K,"3")</f>
        <v>448.56000000000006</v>
      </c>
      <c r="J41" s="25">
        <f>SUMIFS(EXPdata!$AD:$AD,EXPdata!$I:$I,InterpProgram!J$7,EXPdata!$K:$K,"3")</f>
        <v>1821.96</v>
      </c>
      <c r="K41" s="754">
        <f>SUM(C41:J41)</f>
        <v>4086.09</v>
      </c>
    </row>
    <row r="42" spans="2:11" ht="15.75" customHeight="1">
      <c r="B42" s="53" t="s">
        <v>2345</v>
      </c>
      <c r="C42" s="755">
        <f t="shared" ref="C42:K42" si="8">IFERROR(+C41/C19,"")</f>
        <v>1.9750571428571428</v>
      </c>
      <c r="D42" s="755" t="str">
        <f t="shared" si="8"/>
        <v/>
      </c>
      <c r="E42" s="755">
        <f t="shared" si="8"/>
        <v>0.79260000000000008</v>
      </c>
      <c r="F42" s="755">
        <f t="shared" si="8"/>
        <v>0.57408000000000015</v>
      </c>
      <c r="G42" s="755">
        <f t="shared" si="8"/>
        <v>0.84842499999999998</v>
      </c>
      <c r="H42" s="755" t="str">
        <f t="shared" si="8"/>
        <v/>
      </c>
      <c r="I42" s="755">
        <f t="shared" si="8"/>
        <v>0.89712000000000014</v>
      </c>
      <c r="J42" s="718">
        <f t="shared" si="8"/>
        <v>2.8030153846153847</v>
      </c>
      <c r="K42" s="755">
        <f t="shared" si="8"/>
        <v>1.3620300000000001</v>
      </c>
    </row>
    <row r="43" spans="2:11" s="10" customFormat="1">
      <c r="B43" s="18" t="s">
        <v>460</v>
      </c>
      <c r="C43" s="25">
        <f>SUMIFS(EXPdata!$AD:$AD,EXPdata!$I:$I,InterpProgram!C$7,EXPdata!$K:$K,"4")</f>
        <v>0</v>
      </c>
      <c r="D43" s="25">
        <f>SUMIFS(EXPdata!$AD:$AD,EXPdata!$I:$I,InterpProgram!D$7,EXPdata!$K:$K,"4")</f>
        <v>0</v>
      </c>
      <c r="E43" s="25">
        <f>SUMIFS(EXPdata!$AD:$AD,EXPdata!$I:$I,InterpProgram!E$7,EXPdata!$K:$K,"4")</f>
        <v>0</v>
      </c>
      <c r="F43" s="25">
        <f>SUMIFS(EXPdata!$AD:$AD,EXPdata!$I:$I,InterpProgram!F$7,EXPdata!$K:$K,"4")</f>
        <v>0</v>
      </c>
      <c r="G43" s="25">
        <f>SUMIFS(EXPdata!$AD:$AD,EXPdata!$I:$I,InterpProgram!G$7,EXPdata!$K:$K,"4")</f>
        <v>0</v>
      </c>
      <c r="H43" s="25">
        <f>SUMIFS(EXPdata!$AD:$AD,EXPdata!$I:$I,InterpProgram!H$7,EXPdata!$K:$K,"4")</f>
        <v>0</v>
      </c>
      <c r="I43" s="25">
        <f>SUMIFS(EXPdata!$AD:$AD,EXPdata!$I:$I,InterpProgram!I$7,EXPdata!$K:$K,"4")</f>
        <v>0</v>
      </c>
      <c r="J43" s="25">
        <f>SUMIFS(EXPdata!$AD:$AD,EXPdata!$I:$I,InterpProgram!J$7,EXPdata!$K:$K,"4")</f>
        <v>0</v>
      </c>
      <c r="K43" s="754">
        <f>SUM(C43:J43)</f>
        <v>0</v>
      </c>
    </row>
    <row r="44" spans="2:11" ht="15.75" customHeight="1">
      <c r="B44" s="53" t="s">
        <v>2345</v>
      </c>
      <c r="C44" s="755" t="str">
        <f t="shared" ref="C44:K44" si="9">IFERROR(+C43/C20,"")</f>
        <v/>
      </c>
      <c r="D44" s="755" t="str">
        <f t="shared" si="9"/>
        <v/>
      </c>
      <c r="E44" s="755" t="str">
        <f t="shared" si="9"/>
        <v/>
      </c>
      <c r="F44" s="755" t="str">
        <f t="shared" si="9"/>
        <v/>
      </c>
      <c r="G44" s="755" t="str">
        <f t="shared" si="9"/>
        <v/>
      </c>
      <c r="H44" s="755" t="str">
        <f t="shared" si="9"/>
        <v/>
      </c>
      <c r="I44" s="755" t="str">
        <f t="shared" si="9"/>
        <v/>
      </c>
      <c r="J44" s="718" t="str">
        <f t="shared" si="9"/>
        <v/>
      </c>
      <c r="K44" s="755" t="str">
        <f t="shared" si="9"/>
        <v/>
      </c>
    </row>
    <row r="45" spans="2:11">
      <c r="B45" s="18" t="s">
        <v>455</v>
      </c>
      <c r="C45" s="26">
        <f>SUMIFS(EXPdata!$AD:$AD,EXPdata!$I:$I,InterpProgram!C$7,EXPdata!$K:$K,"5")</f>
        <v>0</v>
      </c>
      <c r="D45" s="26">
        <f>SUMIFS(EXPdata!$AD:$AD,EXPdata!$I:$I,InterpProgram!D$7,EXPdata!$K:$K,"5")</f>
        <v>0</v>
      </c>
      <c r="E45" s="26">
        <f>SUMIFS(EXPdata!$AD:$AD,EXPdata!$I:$I,InterpProgram!E$7,EXPdata!$K:$K,"5")</f>
        <v>0</v>
      </c>
      <c r="F45" s="26">
        <f>SUMIFS(EXPdata!$AD:$AD,EXPdata!$I:$I,InterpProgram!F$7,EXPdata!$K:$K,"5")</f>
        <v>0</v>
      </c>
      <c r="G45" s="26">
        <f>SUMIFS(EXPdata!$AD:$AD,EXPdata!$I:$I,InterpProgram!G$7,EXPdata!$K:$K,"5")</f>
        <v>0</v>
      </c>
      <c r="H45" s="26">
        <f>SUMIFS(EXPdata!$AD:$AD,EXPdata!$I:$I,InterpProgram!H$7,EXPdata!$K:$K,"5")</f>
        <v>0</v>
      </c>
      <c r="I45" s="26">
        <f>SUMIFS(EXPdata!$AD:$AD,EXPdata!$I:$I,InterpProgram!I$7,EXPdata!$K:$K,"5")</f>
        <v>0</v>
      </c>
      <c r="J45" s="26">
        <f>SUMIFS(EXPdata!$AD:$AD,EXPdata!$I:$I,InterpProgram!J$7,EXPdata!$K:$K,"5")</f>
        <v>0</v>
      </c>
      <c r="K45" s="754">
        <f>SUM(C45:J45)</f>
        <v>0</v>
      </c>
    </row>
    <row r="46" spans="2:11" ht="15.75" customHeight="1">
      <c r="B46" s="53" t="s">
        <v>2345</v>
      </c>
      <c r="C46" s="755" t="str">
        <f t="shared" ref="C46:K46" si="10">IFERROR(+C45/C21,"")</f>
        <v/>
      </c>
      <c r="D46" s="755" t="str">
        <f t="shared" si="10"/>
        <v/>
      </c>
      <c r="E46" s="755" t="str">
        <f t="shared" si="10"/>
        <v/>
      </c>
      <c r="F46" s="755" t="str">
        <f t="shared" si="10"/>
        <v/>
      </c>
      <c r="G46" s="755" t="str">
        <f t="shared" si="10"/>
        <v/>
      </c>
      <c r="H46" s="755" t="str">
        <f t="shared" si="10"/>
        <v/>
      </c>
      <c r="I46" s="755" t="str">
        <f t="shared" si="10"/>
        <v/>
      </c>
      <c r="J46" s="718" t="str">
        <f t="shared" si="10"/>
        <v/>
      </c>
      <c r="K46" s="755" t="str">
        <f t="shared" si="10"/>
        <v/>
      </c>
    </row>
    <row r="47" spans="2:11">
      <c r="B47" s="571" t="s">
        <v>5943</v>
      </c>
      <c r="C47" s="644">
        <f t="shared" ref="C47:J47" si="11">C37+C39+C41+C43+C45</f>
        <v>117718.41000000002</v>
      </c>
      <c r="D47" s="644">
        <f t="shared" si="11"/>
        <v>65.5</v>
      </c>
      <c r="E47" s="644">
        <f t="shared" si="11"/>
        <v>111416.24</v>
      </c>
      <c r="F47" s="644">
        <f t="shared" si="11"/>
        <v>215592.67999999996</v>
      </c>
      <c r="G47" s="644">
        <f t="shared" si="11"/>
        <v>276884.84999999998</v>
      </c>
      <c r="H47" s="644">
        <f t="shared" si="11"/>
        <v>7866.41</v>
      </c>
      <c r="I47" s="644">
        <f t="shared" si="11"/>
        <v>275238.45</v>
      </c>
      <c r="J47" s="767">
        <f t="shared" si="11"/>
        <v>196438.99000000002</v>
      </c>
      <c r="K47" s="644">
        <f>SUM(C47:J47)</f>
        <v>1201221.53</v>
      </c>
    </row>
    <row r="48" spans="2:11">
      <c r="B48" s="53" t="s">
        <v>2345</v>
      </c>
      <c r="C48" s="756">
        <f t="shared" ref="C48:K48" si="12">IFERROR(+C47/C22,"")</f>
        <v>0.84878189644605651</v>
      </c>
      <c r="D48" s="756">
        <f t="shared" si="12"/>
        <v>0.65500000000000003</v>
      </c>
      <c r="E48" s="756">
        <f t="shared" si="12"/>
        <v>0.73582385069047729</v>
      </c>
      <c r="F48" s="756">
        <f t="shared" si="12"/>
        <v>0.9681248007328539</v>
      </c>
      <c r="G48" s="756">
        <f t="shared" si="12"/>
        <v>0.98325236771176228</v>
      </c>
      <c r="H48" s="756">
        <f t="shared" si="12"/>
        <v>0.35514266365688485</v>
      </c>
      <c r="I48" s="756">
        <f t="shared" si="12"/>
        <v>0.90709940117392329</v>
      </c>
      <c r="J48" s="719">
        <f t="shared" si="12"/>
        <v>0.63403208262728972</v>
      </c>
      <c r="K48" s="756">
        <f t="shared" si="12"/>
        <v>0.84007262735488164</v>
      </c>
    </row>
    <row r="49" spans="1:12" ht="23.25" customHeight="1">
      <c r="B49" s="19" t="s">
        <v>5941</v>
      </c>
      <c r="C49" s="757">
        <f t="shared" ref="C49:J49" si="13">C33-C47</f>
        <v>-117718.41000000002</v>
      </c>
      <c r="D49" s="757">
        <f t="shared" si="13"/>
        <v>1317.85</v>
      </c>
      <c r="E49" s="757">
        <f t="shared" si="13"/>
        <v>-99320.040000000008</v>
      </c>
      <c r="F49" s="757">
        <f t="shared" si="13"/>
        <v>-61409.999999999971</v>
      </c>
      <c r="G49" s="757">
        <f t="shared" si="13"/>
        <v>-204392.50999999998</v>
      </c>
      <c r="H49" s="757">
        <f t="shared" si="13"/>
        <v>-7821.41</v>
      </c>
      <c r="I49" s="757">
        <f t="shared" si="13"/>
        <v>-229426.49000000002</v>
      </c>
      <c r="J49" s="642">
        <f t="shared" si="13"/>
        <v>-171749.99000000002</v>
      </c>
      <c r="K49" s="757">
        <f>SUM(C49:J49)</f>
        <v>-890521</v>
      </c>
    </row>
    <row r="51" spans="1:12" s="4" customFormat="1" ht="18.75">
      <c r="A51" s="1161" t="s">
        <v>7147</v>
      </c>
      <c r="B51" s="1161"/>
      <c r="C51" s="1161"/>
      <c r="D51" s="1161"/>
      <c r="E51" s="1161"/>
      <c r="F51" s="1161"/>
      <c r="G51" s="1161"/>
      <c r="H51" s="1161"/>
      <c r="I51" s="1161"/>
      <c r="J51" s="1161"/>
      <c r="K51" s="1161"/>
      <c r="L51" s="1156"/>
    </row>
    <row r="52" spans="1:12" ht="39.75" customHeight="1" thickBot="1">
      <c r="B52" s="7"/>
      <c r="C52" s="760" t="s">
        <v>433</v>
      </c>
      <c r="D52" s="761" t="s">
        <v>434</v>
      </c>
      <c r="E52" s="761" t="s">
        <v>435</v>
      </c>
      <c r="F52" s="761" t="s">
        <v>436</v>
      </c>
      <c r="G52" s="761" t="s">
        <v>437</v>
      </c>
      <c r="H52" s="761" t="s">
        <v>438</v>
      </c>
      <c r="I52" s="761" t="s">
        <v>439</v>
      </c>
      <c r="J52" s="761" t="s">
        <v>440</v>
      </c>
      <c r="K52" s="721" t="s">
        <v>5359</v>
      </c>
    </row>
    <row r="53" spans="1:12" ht="10.5" customHeight="1">
      <c r="B53" s="898" t="s">
        <v>35</v>
      </c>
      <c r="C53" s="899">
        <v>931301</v>
      </c>
      <c r="D53" s="900">
        <v>931111</v>
      </c>
      <c r="E53" s="900">
        <v>931302</v>
      </c>
      <c r="F53" s="900">
        <v>931306</v>
      </c>
      <c r="G53" s="900">
        <v>931303</v>
      </c>
      <c r="H53" s="900">
        <v>931304</v>
      </c>
      <c r="I53" s="900">
        <v>931307</v>
      </c>
      <c r="J53" s="902">
        <v>931305</v>
      </c>
      <c r="K53" s="897"/>
    </row>
    <row r="54" spans="1:12">
      <c r="B54" s="571" t="s">
        <v>2780</v>
      </c>
      <c r="C54" s="12"/>
      <c r="D54" s="11"/>
      <c r="E54" s="11"/>
      <c r="F54" s="11"/>
      <c r="G54" s="11"/>
      <c r="H54" s="11"/>
      <c r="I54" s="11"/>
      <c r="J54" s="11"/>
      <c r="K54" s="572"/>
    </row>
    <row r="55" spans="1:12">
      <c r="B55" s="18" t="s">
        <v>2975</v>
      </c>
      <c r="C55" s="752">
        <f>SUMIFS(REVdata!$AJ:$AJ,REVdata!$K:$K,InterpProgram!$B$10,REVdata!$J:$J,InterpProgram!C$7)</f>
        <v>0</v>
      </c>
      <c r="D55" s="573">
        <f>SUMIFS(REVdata!$AJ:$AJ,REVdata!$K:$K,InterpProgram!$B$10,REVdata!$J:$J,InterpProgram!D$7)</f>
        <v>0</v>
      </c>
      <c r="E55" s="573">
        <f>SUMIFS(REVdata!$AJ:$AJ,REVdata!$K:$K,InterpProgram!$B$10,REVdata!$J:$J,InterpProgram!E$7)</f>
        <v>0</v>
      </c>
      <c r="F55" s="573">
        <f>SUMIFS(REVdata!$AJ:$AJ,REVdata!$K:$K,InterpProgram!$B$10,REVdata!$J:$J,InterpProgram!F$7)</f>
        <v>0</v>
      </c>
      <c r="G55" s="573">
        <f>SUMIFS(REVdata!$AJ:$AJ,REVdata!$K:$K,InterpProgram!$B$10,REVdata!$J:$J,InterpProgram!G$7)</f>
        <v>0</v>
      </c>
      <c r="H55" s="573">
        <f>SUMIFS(REVdata!$AJ:$AJ,REVdata!$K:$K,InterpProgram!$B$10,REVdata!$J:$J,InterpProgram!H$7)</f>
        <v>0</v>
      </c>
      <c r="I55" s="573">
        <f>SUMIFS(REVdata!$AJ:$AJ,REVdata!$K:$K,InterpProgram!$B$10,REVdata!$J:$J,InterpProgram!I$7)</f>
        <v>0</v>
      </c>
      <c r="J55" s="573">
        <f>SUMIFS(REVdata!$AJ:$AJ,REVdata!$K:$K,InterpProgram!$B$10,REVdata!$J:$J,InterpProgram!J$7)</f>
        <v>0</v>
      </c>
      <c r="K55" s="762">
        <f>SUM(C55:J55)</f>
        <v>0</v>
      </c>
    </row>
    <row r="56" spans="1:12">
      <c r="B56" s="18" t="s">
        <v>2974</v>
      </c>
      <c r="C56" s="25">
        <f>SUMIFS(REVdata!$AJ:$AJ,REVdata!$K:$K,InterpProgram!$B$11,REVdata!$J:$J,InterpProgram!C$7)</f>
        <v>0</v>
      </c>
      <c r="D56" s="23">
        <f>SUMIFS(REVdata!$AJ:$AJ,REVdata!$K:$K,InterpProgram!$B$11,REVdata!$J:$J,InterpProgram!D$7)</f>
        <v>0</v>
      </c>
      <c r="E56" s="23">
        <f>SUMIFS(REVdata!$AJ:$AJ,REVdata!$K:$K,InterpProgram!$B$11,REVdata!$J:$J,InterpProgram!E$7)</f>
        <v>17500</v>
      </c>
      <c r="F56" s="23">
        <f>SUMIFS(REVdata!$AJ:$AJ,REVdata!$K:$K,InterpProgram!$B$11,REVdata!$J:$J,InterpProgram!F$7)</f>
        <v>144000</v>
      </c>
      <c r="G56" s="23">
        <f>SUMIFS(REVdata!$AJ:$AJ,REVdata!$K:$K,InterpProgram!$B$11,REVdata!$J:$J,InterpProgram!G$7)</f>
        <v>82000</v>
      </c>
      <c r="H56" s="23">
        <f>SUMIFS(REVdata!$AJ:$AJ,REVdata!$K:$K,InterpProgram!$B$11,REVdata!$J:$J,InterpProgram!H$7)</f>
        <v>2000</v>
      </c>
      <c r="I56" s="23">
        <f>SUMIFS(REVdata!$AJ:$AJ,REVdata!$K:$K,InterpProgram!$B$11,REVdata!$J:$J,InterpProgram!I$7)</f>
        <v>70000</v>
      </c>
      <c r="J56" s="23">
        <f>SUMIFS(REVdata!$AJ:$AJ,REVdata!$K:$K,InterpProgram!$B$11,REVdata!$J:$J,InterpProgram!J$7)</f>
        <v>27000</v>
      </c>
      <c r="K56" s="763">
        <f>SUM(C56:J56)</f>
        <v>342500</v>
      </c>
    </row>
    <row r="57" spans="1:12">
      <c r="B57" s="18" t="s">
        <v>2779</v>
      </c>
      <c r="C57" s="25">
        <f>SUMIFS(REVdata!$AJ:$AJ,REVdata!$K:$K,InterpProgram!$B$12,REVdata!$J:$J,InterpProgram!C$7)</f>
        <v>0</v>
      </c>
      <c r="D57" s="23">
        <f>SUMIFS(REVdata!$AJ:$AJ,REVdata!$K:$K,InterpProgram!$B$12,REVdata!$J:$J,InterpProgram!D$7)</f>
        <v>0</v>
      </c>
      <c r="E57" s="23">
        <f>SUMIFS(REVdata!$AJ:$AJ,REVdata!$K:$K,InterpProgram!$B$12,REVdata!$J:$J,InterpProgram!E$7)</f>
        <v>0</v>
      </c>
      <c r="F57" s="23">
        <f>SUMIFS(REVdata!$AJ:$AJ,REVdata!$K:$K,InterpProgram!$B$12,REVdata!$J:$J,InterpProgram!F$7)</f>
        <v>0</v>
      </c>
      <c r="G57" s="23">
        <f>SUMIFS(REVdata!$AJ:$AJ,REVdata!$K:$K,InterpProgram!$B$12,REVdata!$J:$J,InterpProgram!G$7)</f>
        <v>0</v>
      </c>
      <c r="H57" s="23">
        <f>SUMIFS(REVdata!$AJ:$AJ,REVdata!$K:$K,InterpProgram!$B$12,REVdata!$J:$J,InterpProgram!H$7)</f>
        <v>0</v>
      </c>
      <c r="I57" s="23">
        <f>SUMIFS(REVdata!$AJ:$AJ,REVdata!$K:$K,InterpProgram!$B$12,REVdata!$J:$J,InterpProgram!I$7)</f>
        <v>0</v>
      </c>
      <c r="J57" s="23">
        <f>SUMIFS(REVdata!$AJ:$AJ,REVdata!$K:$K,InterpProgram!$B$12,REVdata!$J:$J,InterpProgram!J$7)</f>
        <v>90000</v>
      </c>
      <c r="K57" s="763">
        <f>SUM(C57:J57)</f>
        <v>90000</v>
      </c>
    </row>
    <row r="58" spans="1:12">
      <c r="B58" s="18" t="s">
        <v>2134</v>
      </c>
      <c r="C58" s="26">
        <f>SUMIFS(REVdata!$AJ:$AJ,REVdata!$K:$K,InterpProgram!$B$13,REVdata!$J:$J,InterpProgram!C$7)</f>
        <v>0</v>
      </c>
      <c r="D58" s="24">
        <f>SUMIFS(REVdata!$AJ:$AJ,REVdata!$K:$K,InterpProgram!$B$13,REVdata!$J:$J,InterpProgram!D$7)</f>
        <v>500</v>
      </c>
      <c r="E58" s="24">
        <f>SUMIFS(REVdata!$AJ:$AJ,REVdata!$K:$K,InterpProgram!$B$13,REVdata!$J:$J,InterpProgram!E$7)</f>
        <v>0</v>
      </c>
      <c r="F58" s="24">
        <f>SUMIFS(REVdata!$AJ:$AJ,REVdata!$K:$K,InterpProgram!$B$13,REVdata!$J:$J,InterpProgram!F$7)</f>
        <v>0</v>
      </c>
      <c r="G58" s="24">
        <f>SUMIFS(REVdata!$AJ:$AJ,REVdata!$K:$K,InterpProgram!$B$13,REVdata!$J:$J,InterpProgram!G$7)</f>
        <v>0</v>
      </c>
      <c r="H58" s="24">
        <f>SUMIFS(REVdata!$AJ:$AJ,REVdata!$K:$K,InterpProgram!$B$13,REVdata!$J:$J,InterpProgram!H$7)</f>
        <v>0</v>
      </c>
      <c r="I58" s="24">
        <f>SUMIFS(REVdata!$AJ:$AJ,REVdata!$K:$K,InterpProgram!$B$13,REVdata!$J:$J,InterpProgram!I$7)</f>
        <v>45000</v>
      </c>
      <c r="J58" s="24">
        <f>SUMIFS(REVdata!$AJ:$AJ,REVdata!$K:$K,InterpProgram!$B$13,REVdata!$J:$J,InterpProgram!J$7)</f>
        <v>0</v>
      </c>
      <c r="K58" s="763">
        <f>SUM(C58:J58)</f>
        <v>45500</v>
      </c>
    </row>
    <row r="59" spans="1:12">
      <c r="B59" s="571" t="s">
        <v>5942</v>
      </c>
      <c r="C59" s="727">
        <f>SUM(C55:C58)</f>
        <v>0</v>
      </c>
      <c r="D59" s="728">
        <f t="shared" ref="D59:J59" si="14">SUM(D55:D58)</f>
        <v>500</v>
      </c>
      <c r="E59" s="728">
        <f t="shared" si="14"/>
        <v>17500</v>
      </c>
      <c r="F59" s="728">
        <f t="shared" si="14"/>
        <v>144000</v>
      </c>
      <c r="G59" s="728">
        <f t="shared" si="14"/>
        <v>82000</v>
      </c>
      <c r="H59" s="728">
        <f t="shared" si="14"/>
        <v>2000</v>
      </c>
      <c r="I59" s="728">
        <f t="shared" si="14"/>
        <v>115000</v>
      </c>
      <c r="J59" s="728">
        <f t="shared" si="14"/>
        <v>117000</v>
      </c>
      <c r="K59" s="644">
        <f>SUM(C59:J59)</f>
        <v>478000</v>
      </c>
    </row>
    <row r="60" spans="1:12">
      <c r="B60" s="19"/>
      <c r="C60" s="12"/>
      <c r="D60" s="11"/>
      <c r="E60" s="11"/>
      <c r="F60" s="11"/>
      <c r="G60" s="11"/>
      <c r="H60" s="11"/>
      <c r="I60" s="11"/>
      <c r="J60" s="11"/>
      <c r="K60" s="556"/>
    </row>
    <row r="61" spans="1:12">
      <c r="B61" s="571" t="s">
        <v>1721</v>
      </c>
      <c r="C61" s="16"/>
      <c r="D61" s="21"/>
      <c r="E61" s="21"/>
      <c r="F61" s="21"/>
      <c r="G61" s="21"/>
      <c r="H61" s="21"/>
      <c r="I61" s="21"/>
      <c r="J61" s="21"/>
      <c r="K61" s="560"/>
    </row>
    <row r="62" spans="1:12">
      <c r="B62" s="18" t="s">
        <v>48</v>
      </c>
      <c r="C62" s="752">
        <f>SUMIFS(EXPdata!$AK:$AK,EXPdata!$I:$I,InterpProgram!C$7,EXPdata!$K:$K,"1")</f>
        <v>231623</v>
      </c>
      <c r="D62" s="573">
        <f>SUMIFS(EXPdata!$AK:$AK,EXPdata!$I:$I,InterpProgram!D$7,EXPdata!$K:$K,"1")</f>
        <v>0</v>
      </c>
      <c r="E62" s="573">
        <f>SUMIFS(EXPdata!$AK:$AK,EXPdata!$I:$I,InterpProgram!E$7,EXPdata!$K:$K,"1")</f>
        <v>135460</v>
      </c>
      <c r="F62" s="573">
        <f>SUMIFS(EXPdata!$AK:$AK,EXPdata!$I:$I,InterpProgram!F$7,EXPdata!$K:$K,"1")</f>
        <v>225873</v>
      </c>
      <c r="G62" s="573">
        <f>SUMIFS(EXPdata!$AK:$AK,EXPdata!$I:$I,InterpProgram!G$7,EXPdata!$K:$K,"1")</f>
        <v>190213</v>
      </c>
      <c r="H62" s="573">
        <f>SUMIFS(EXPdata!$AK:$AK,EXPdata!$I:$I,InterpProgram!H$7,EXPdata!$K:$K,"1")</f>
        <v>0</v>
      </c>
      <c r="I62" s="573">
        <f>SUMIFS(EXPdata!$AK:$AK,EXPdata!$I:$I,InterpProgram!I$7,EXPdata!$K:$K,"1")</f>
        <v>225048</v>
      </c>
      <c r="J62" s="573">
        <f>SUMIFS(EXPdata!$AK:$AK,EXPdata!$I:$I,InterpProgram!J$7,EXPdata!$K:$K,"1")</f>
        <v>225813</v>
      </c>
      <c r="K62" s="764">
        <f t="shared" ref="K62:K67" si="15">SUM(C62:J62)</f>
        <v>1234030</v>
      </c>
    </row>
    <row r="63" spans="1:12">
      <c r="B63" s="18" t="s">
        <v>458</v>
      </c>
      <c r="C63" s="25">
        <f>SUMIFS(EXPdata!$AK:$AK,EXPdata!$I:$I,InterpProgram!C$7,EXPdata!$K:$K,"2")</f>
        <v>14450</v>
      </c>
      <c r="D63" s="23">
        <f>SUMIFS(EXPdata!$AK:$AK,EXPdata!$I:$I,InterpProgram!D$7,EXPdata!$K:$K,"2")</f>
        <v>500</v>
      </c>
      <c r="E63" s="23">
        <f>SUMIFS(EXPdata!$AK:$AK,EXPdata!$I:$I,InterpProgram!E$7,EXPdata!$K:$K,"2")</f>
        <v>71075</v>
      </c>
      <c r="F63" s="23">
        <f>SUMIFS(EXPdata!$AK:$AK,EXPdata!$I:$I,InterpProgram!F$7,EXPdata!$K:$K,"2")</f>
        <v>103500</v>
      </c>
      <c r="G63" s="23">
        <f>SUMIFS(EXPdata!$AK:$AK,EXPdata!$I:$I,InterpProgram!G$7,EXPdata!$K:$K,"2")</f>
        <v>122125</v>
      </c>
      <c r="H63" s="23">
        <f>SUMIFS(EXPdata!$AK:$AK,EXPdata!$I:$I,InterpProgram!H$7,EXPdata!$K:$K,"2")</f>
        <v>10012</v>
      </c>
      <c r="I63" s="23">
        <f>SUMIFS(EXPdata!$AK:$AK,EXPdata!$I:$I,InterpProgram!I$7,EXPdata!$K:$K,"2")</f>
        <v>92375</v>
      </c>
      <c r="J63" s="23">
        <f>SUMIFS(EXPdata!$AK:$AK,EXPdata!$I:$I,InterpProgram!J$7,EXPdata!$K:$K,"2")</f>
        <v>83350</v>
      </c>
      <c r="K63" s="764">
        <f t="shared" si="15"/>
        <v>497387</v>
      </c>
    </row>
    <row r="64" spans="1:12">
      <c r="B64" s="18" t="s">
        <v>459</v>
      </c>
      <c r="C64" s="25">
        <f>SUMIFS(EXPdata!$AK:$AK,EXPdata!$I:$I,InterpProgram!C$7,EXPdata!$K:$K,"3")</f>
        <v>350</v>
      </c>
      <c r="D64" s="23">
        <f>SUMIFS(EXPdata!$AK:$AK,EXPdata!$I:$I,InterpProgram!D$7,EXPdata!$K:$K,"3")</f>
        <v>0</v>
      </c>
      <c r="E64" s="23">
        <f>SUMIFS(EXPdata!$AK:$AK,EXPdata!$I:$I,InterpProgram!E$7,EXPdata!$K:$K,"3")</f>
        <v>200</v>
      </c>
      <c r="F64" s="23">
        <f>SUMIFS(EXPdata!$AK:$AK,EXPdata!$I:$I,InterpProgram!F$7,EXPdata!$K:$K,"3")</f>
        <v>500</v>
      </c>
      <c r="G64" s="23">
        <f>SUMIFS(EXPdata!$AK:$AK,EXPdata!$I:$I,InterpProgram!G$7,EXPdata!$K:$K,"3")</f>
        <v>800</v>
      </c>
      <c r="H64" s="23">
        <f>SUMIFS(EXPdata!$AK:$AK,EXPdata!$I:$I,InterpProgram!H$7,EXPdata!$K:$K,"3")</f>
        <v>0</v>
      </c>
      <c r="I64" s="23">
        <f>SUMIFS(EXPdata!$AK:$AK,EXPdata!$I:$I,InterpProgram!I$7,EXPdata!$K:$K,"3")</f>
        <v>500</v>
      </c>
      <c r="J64" s="23">
        <f>SUMIFS(EXPdata!$AK:$AK,EXPdata!$I:$I,InterpProgram!J$7,EXPdata!$K:$K,"3")</f>
        <v>650</v>
      </c>
      <c r="K64" s="764">
        <f t="shared" si="15"/>
        <v>3000</v>
      </c>
    </row>
    <row r="65" spans="2:11" s="10" customFormat="1">
      <c r="B65" s="18" t="s">
        <v>460</v>
      </c>
      <c r="C65" s="25">
        <f>SUMIFS(EXPdata!$AK:$AK,EXPdata!$I:$I,InterpProgram!C$7,EXPdata!$K:$K,"4")</f>
        <v>0</v>
      </c>
      <c r="D65" s="23">
        <f>SUMIFS(EXPdata!$AK:$AK,EXPdata!$I:$I,InterpProgram!D$7,EXPdata!$K:$K,"4")</f>
        <v>0</v>
      </c>
      <c r="E65" s="23">
        <f>SUMIFS(EXPdata!$AK:$AK,EXPdata!$I:$I,InterpProgram!E$7,EXPdata!$K:$K,"4")</f>
        <v>0</v>
      </c>
      <c r="F65" s="23">
        <f>SUMIFS(EXPdata!$AK:$AK,EXPdata!$I:$I,InterpProgram!F$7,EXPdata!$K:$K,"4")</f>
        <v>0</v>
      </c>
      <c r="G65" s="23">
        <f>SUMIFS(EXPdata!$AK:$AK,EXPdata!$I:$I,InterpProgram!G$7,EXPdata!$K:$K,"4")</f>
        <v>0</v>
      </c>
      <c r="H65" s="23">
        <f>SUMIFS(EXPdata!$AK:$AK,EXPdata!$I:$I,InterpProgram!H$7,EXPdata!$K:$K,"4")</f>
        <v>0</v>
      </c>
      <c r="I65" s="23">
        <f>SUMIFS(EXPdata!$AK:$AK,EXPdata!$I:$I,InterpProgram!I$7,EXPdata!$K:$K,"4")</f>
        <v>0</v>
      </c>
      <c r="J65" s="23">
        <f>SUMIFS(EXPdata!$AK:$AK,EXPdata!$I:$I,InterpProgram!J$7,EXPdata!$K:$K,"4")</f>
        <v>0</v>
      </c>
      <c r="K65" s="764">
        <f t="shared" si="15"/>
        <v>0</v>
      </c>
    </row>
    <row r="66" spans="2:11">
      <c r="B66" s="18" t="s">
        <v>455</v>
      </c>
      <c r="C66" s="26">
        <f>SUMIFS(EXPdata!$AK:$AK,EXPdata!$I:$I,InterpProgram!C$7,EXPdata!$K:$K,"5")</f>
        <v>0</v>
      </c>
      <c r="D66" s="24">
        <f>SUMIFS(EXPdata!$AK:$AK,EXPdata!$I:$I,InterpProgram!D$7,EXPdata!$K:$K,"5")</f>
        <v>0</v>
      </c>
      <c r="E66" s="24">
        <f>SUMIFS(EXPdata!$AK:$AK,EXPdata!$I:$I,InterpProgram!E$7,EXPdata!$K:$K,"5")</f>
        <v>0</v>
      </c>
      <c r="F66" s="24">
        <f>SUMIFS(EXPdata!$AK:$AK,EXPdata!$I:$I,InterpProgram!F$7,EXPdata!$K:$K,"5")</f>
        <v>0</v>
      </c>
      <c r="G66" s="24">
        <f>SUMIFS(EXPdata!$AK:$AK,EXPdata!$I:$I,InterpProgram!G$7,EXPdata!$K:$K,"5")</f>
        <v>0</v>
      </c>
      <c r="H66" s="24">
        <f>SUMIFS(EXPdata!$AK:$AK,EXPdata!$I:$I,InterpProgram!H$7,EXPdata!$K:$K,"5")</f>
        <v>0</v>
      </c>
      <c r="I66" s="24">
        <f>SUMIFS(EXPdata!$AK:$AK,EXPdata!$I:$I,InterpProgram!I$7,EXPdata!$K:$K,"5")</f>
        <v>0</v>
      </c>
      <c r="J66" s="24">
        <f>SUMIFS(EXPdata!$AK:$AK,EXPdata!$I:$I,InterpProgram!J$7,EXPdata!$K:$K,"5")</f>
        <v>0</v>
      </c>
      <c r="K66" s="560">
        <f t="shared" si="15"/>
        <v>0</v>
      </c>
    </row>
    <row r="67" spans="2:11">
      <c r="B67" s="571" t="s">
        <v>5943</v>
      </c>
      <c r="C67" s="727">
        <f>SUM(C62:C66)</f>
        <v>246423</v>
      </c>
      <c r="D67" s="728">
        <f t="shared" ref="D67:J67" si="16">SUM(D62:D66)</f>
        <v>500</v>
      </c>
      <c r="E67" s="728">
        <f t="shared" si="16"/>
        <v>206735</v>
      </c>
      <c r="F67" s="728">
        <f t="shared" si="16"/>
        <v>329873</v>
      </c>
      <c r="G67" s="728">
        <f t="shared" si="16"/>
        <v>313138</v>
      </c>
      <c r="H67" s="728">
        <f t="shared" si="16"/>
        <v>10012</v>
      </c>
      <c r="I67" s="728">
        <f t="shared" si="16"/>
        <v>317923</v>
      </c>
      <c r="J67" s="728">
        <f t="shared" si="16"/>
        <v>309813</v>
      </c>
      <c r="K67" s="644">
        <f t="shared" si="15"/>
        <v>1734417</v>
      </c>
    </row>
    <row r="68" spans="2:11">
      <c r="B68" s="53"/>
      <c r="C68" s="557"/>
      <c r="D68" s="558"/>
      <c r="E68" s="558"/>
      <c r="F68" s="558"/>
      <c r="G68" s="558"/>
      <c r="H68" s="558"/>
      <c r="I68" s="558"/>
      <c r="J68" s="558"/>
      <c r="K68" s="559"/>
    </row>
    <row r="69" spans="2:11" ht="23.25" customHeight="1">
      <c r="B69" s="19" t="s">
        <v>5941</v>
      </c>
      <c r="C69" s="642">
        <f t="shared" ref="C69:J69" si="17">C59-C67</f>
        <v>-246423</v>
      </c>
      <c r="D69" s="373">
        <f t="shared" si="17"/>
        <v>0</v>
      </c>
      <c r="E69" s="373">
        <f t="shared" si="17"/>
        <v>-189235</v>
      </c>
      <c r="F69" s="373">
        <f t="shared" si="17"/>
        <v>-185873</v>
      </c>
      <c r="G69" s="373">
        <f t="shared" si="17"/>
        <v>-231138</v>
      </c>
      <c r="H69" s="373">
        <f t="shared" si="17"/>
        <v>-8012</v>
      </c>
      <c r="I69" s="373">
        <f t="shared" si="17"/>
        <v>-202923</v>
      </c>
      <c r="J69" s="373">
        <f t="shared" si="17"/>
        <v>-192813</v>
      </c>
      <c r="K69" s="757">
        <f>SUM(C69:J69)</f>
        <v>-1256417</v>
      </c>
    </row>
  </sheetData>
  <mergeCells count="3">
    <mergeCell ref="A4:K4"/>
    <mergeCell ref="A6:K6"/>
    <mergeCell ref="A51:K51"/>
  </mergeCells>
  <conditionalFormatting sqref="C49:J49 C24:K24">
    <cfRule type="cellIs" dxfId="1141" priority="5" operator="greaterThan">
      <formula>0</formula>
    </cfRule>
    <cfRule type="cellIs" dxfId="1140" priority="6" operator="lessThan">
      <formula>0</formula>
    </cfRule>
  </conditionalFormatting>
  <conditionalFormatting sqref="K49">
    <cfRule type="cellIs" dxfId="1139" priority="3" operator="greaterThan">
      <formula>0</formula>
    </cfRule>
    <cfRule type="cellIs" dxfId="1138" priority="4" operator="lessThan">
      <formula>0</formula>
    </cfRule>
  </conditionalFormatting>
  <conditionalFormatting sqref="C69:K69">
    <cfRule type="cellIs" dxfId="1137" priority="1" operator="greaterThan">
      <formula>0</formula>
    </cfRule>
    <cfRule type="cellIs" dxfId="1136" priority="2" operator="lessThan">
      <formula>0</formula>
    </cfRule>
  </conditionalFormatting>
  <printOptions horizontalCentered="1"/>
  <pageMargins left="0.5" right="0.5" top="0.5" bottom="0.5" header="0.3" footer="0.3"/>
  <pageSetup scale="75"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CADDCE-4DB4-4E97-95B5-5D35BD34608F}">
  <sheetPr>
    <tabColor theme="6" tint="0.39997558519241921"/>
    <pageSetUpPr fitToPage="1"/>
  </sheetPr>
  <dimension ref="A1:BL363"/>
  <sheetViews>
    <sheetView workbookViewId="0"/>
  </sheetViews>
  <sheetFormatPr defaultRowHeight="15"/>
  <cols>
    <col min="1" max="1" width="35.28515625" style="29" customWidth="1"/>
    <col min="2" max="2" width="12.140625" style="773" bestFit="1" customWidth="1"/>
    <col min="3" max="3" width="30" style="771" bestFit="1" customWidth="1"/>
    <col min="4" max="4" width="8.42578125" style="771" bestFit="1" customWidth="1"/>
    <col min="5" max="5" width="9" style="772" bestFit="1" customWidth="1"/>
    <col min="6" max="6" width="9" style="771" hidden="1" customWidth="1"/>
    <col min="7" max="8" width="8" style="771" hidden="1" customWidth="1"/>
    <col min="9" max="9" width="9" style="771" bestFit="1" customWidth="1"/>
    <col min="10" max="12" width="13.42578125" style="773" hidden="1" customWidth="1"/>
    <col min="13" max="13" width="9" style="773" bestFit="1" customWidth="1"/>
    <col min="14" max="15" width="8.140625" style="773" hidden="1" customWidth="1"/>
    <col min="16" max="16" width="9.28515625" style="773" hidden="1" customWidth="1"/>
    <col min="17" max="17" width="10" style="773" bestFit="1" customWidth="1"/>
    <col min="18" max="19" width="9" style="773" bestFit="1" customWidth="1"/>
    <col min="20" max="20" width="2.28515625" style="773" hidden="1" customWidth="1"/>
    <col min="21" max="21" width="9" style="773" hidden="1" customWidth="1"/>
    <col min="22" max="22" width="9" style="773" bestFit="1" customWidth="1"/>
    <col min="23" max="23" width="3.7109375" style="7" customWidth="1"/>
    <col min="24" max="24" width="9" style="7" bestFit="1" customWidth="1"/>
    <col min="25" max="63" width="16.28515625" style="7" bestFit="1" customWidth="1"/>
    <col min="64" max="64" width="11.28515625" style="7" bestFit="1" customWidth="1"/>
    <col min="65" max="67" width="27.28515625" style="7" bestFit="1" customWidth="1"/>
    <col min="68" max="68" width="31.7109375" style="7" bestFit="1" customWidth="1"/>
    <col min="69" max="69" width="33.5703125" style="7" bestFit="1" customWidth="1"/>
    <col min="70" max="16384" width="9.140625" style="7"/>
  </cols>
  <sheetData>
    <row r="1" spans="1:64" ht="21">
      <c r="A1" s="783" t="s">
        <v>6543</v>
      </c>
    </row>
    <row r="2" spans="1:64" s="4" customFormat="1" ht="8.25" customHeight="1">
      <c r="A2" s="768"/>
      <c r="B2" s="769"/>
      <c r="C2" s="769"/>
      <c r="D2" s="769"/>
      <c r="E2" s="769"/>
      <c r="F2" s="769"/>
      <c r="G2" s="769"/>
      <c r="H2" s="769"/>
      <c r="I2" s="770"/>
      <c r="J2" s="770"/>
      <c r="K2" s="770"/>
      <c r="L2" s="770"/>
      <c r="M2" s="770"/>
      <c r="N2" s="770"/>
      <c r="O2" s="770"/>
      <c r="P2" s="769"/>
      <c r="Q2" s="769"/>
      <c r="R2" s="769"/>
      <c r="S2" s="769"/>
      <c r="T2" s="769"/>
      <c r="U2" s="769"/>
      <c r="V2" s="769"/>
    </row>
    <row r="3" spans="1:64" ht="15.75">
      <c r="A3" s="786" t="s">
        <v>19</v>
      </c>
      <c r="B3" s="929" t="s">
        <v>23</v>
      </c>
      <c r="C3" s="787"/>
    </row>
    <row r="4" spans="1:64" ht="12" customHeight="1"/>
    <row r="5" spans="1:64" s="29" customFormat="1" ht="42.75" customHeight="1">
      <c r="A5" s="992" t="s">
        <v>0</v>
      </c>
      <c r="B5" s="992" t="s">
        <v>36</v>
      </c>
      <c r="C5" s="992" t="s">
        <v>2</v>
      </c>
      <c r="D5" s="991" t="s">
        <v>7004</v>
      </c>
      <c r="E5" s="835" t="s">
        <v>7005</v>
      </c>
      <c r="F5" s="835" t="s">
        <v>6544</v>
      </c>
      <c r="G5" s="835" t="s">
        <v>6545</v>
      </c>
      <c r="H5" s="835" t="s">
        <v>6546</v>
      </c>
      <c r="I5" s="835" t="s">
        <v>6596</v>
      </c>
      <c r="J5" s="835" t="s">
        <v>6547</v>
      </c>
      <c r="K5" s="835" t="s">
        <v>6548</v>
      </c>
      <c r="L5" s="835" t="s">
        <v>6549</v>
      </c>
      <c r="M5" s="835" t="s">
        <v>6597</v>
      </c>
      <c r="N5" s="835" t="s">
        <v>6550</v>
      </c>
      <c r="O5" s="835" t="s">
        <v>6551</v>
      </c>
      <c r="P5" s="835" t="s">
        <v>6552</v>
      </c>
      <c r="Q5" s="835" t="s">
        <v>6598</v>
      </c>
      <c r="R5" s="835" t="s">
        <v>6553</v>
      </c>
      <c r="S5" s="835" t="s">
        <v>6554</v>
      </c>
      <c r="T5" s="990" t="s">
        <v>6555</v>
      </c>
      <c r="U5" s="835" t="s">
        <v>6599</v>
      </c>
      <c r="V5" s="844" t="s">
        <v>6600</v>
      </c>
      <c r="W5"/>
      <c r="X5"/>
      <c r="Y5" s="706"/>
      <c r="Z5" s="706"/>
      <c r="AA5" s="706"/>
      <c r="AB5" s="706"/>
      <c r="AC5" s="706"/>
      <c r="AD5" s="706"/>
      <c r="AE5" s="706"/>
      <c r="AF5" s="706"/>
      <c r="AG5" s="706"/>
      <c r="AH5" s="706"/>
      <c r="AI5" s="706"/>
      <c r="AJ5" s="706"/>
      <c r="AK5" s="706"/>
      <c r="AL5" s="706"/>
      <c r="AM5" s="706"/>
      <c r="AN5" s="706"/>
      <c r="AO5" s="706"/>
      <c r="AP5" s="706"/>
      <c r="AQ5" s="706"/>
      <c r="AR5" s="706"/>
      <c r="AS5" s="706"/>
      <c r="AT5" s="706"/>
      <c r="AU5" s="706"/>
      <c r="AV5" s="706"/>
      <c r="AW5" s="706"/>
      <c r="AX5" s="706"/>
      <c r="AY5" s="706"/>
      <c r="AZ5" s="706"/>
      <c r="BA5" s="706"/>
      <c r="BB5" s="706"/>
      <c r="BC5" s="706"/>
      <c r="BD5" s="706"/>
      <c r="BE5" s="706"/>
      <c r="BF5" s="706"/>
      <c r="BG5" s="706"/>
      <c r="BH5" s="706"/>
      <c r="BI5" s="706"/>
      <c r="BJ5" s="706"/>
      <c r="BK5" s="706"/>
      <c r="BL5" s="706"/>
    </row>
    <row r="6" spans="1:64">
      <c r="A6" t="s">
        <v>435</v>
      </c>
      <c r="B6" s="729">
        <v>741020</v>
      </c>
      <c r="C6" s="780" t="s">
        <v>1520</v>
      </c>
      <c r="D6" s="1082">
        <v>1348</v>
      </c>
      <c r="E6" s="1085">
        <v>500</v>
      </c>
      <c r="F6" s="781">
        <v>485</v>
      </c>
      <c r="G6" s="781">
        <v>-440</v>
      </c>
      <c r="H6" s="781">
        <v>15</v>
      </c>
      <c r="I6" s="1085">
        <v>60</v>
      </c>
      <c r="J6" s="1092">
        <v>2038</v>
      </c>
      <c r="K6" s="1092">
        <v>0</v>
      </c>
      <c r="L6" s="1092">
        <v>14</v>
      </c>
      <c r="M6" s="1085">
        <v>2052</v>
      </c>
      <c r="N6" s="1092">
        <v>0</v>
      </c>
      <c r="O6" s="1092">
        <v>2010</v>
      </c>
      <c r="P6" s="1092">
        <v>28</v>
      </c>
      <c r="Q6" s="1085">
        <v>2038</v>
      </c>
      <c r="R6" s="1085">
        <v>45</v>
      </c>
      <c r="S6" s="1085">
        <v>16</v>
      </c>
      <c r="T6" s="776"/>
      <c r="U6" s="776">
        <v>61</v>
      </c>
      <c r="V6" s="842">
        <v>4211</v>
      </c>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row>
    <row r="7" spans="1:64">
      <c r="A7"/>
      <c r="B7" s="729">
        <v>741320</v>
      </c>
      <c r="C7" s="780" t="s">
        <v>1346</v>
      </c>
      <c r="D7" s="1090">
        <v>0</v>
      </c>
      <c r="E7" s="837">
        <v>0</v>
      </c>
      <c r="F7" s="781">
        <v>0</v>
      </c>
      <c r="G7" s="781">
        <v>0</v>
      </c>
      <c r="H7" s="781">
        <v>0</v>
      </c>
      <c r="I7" s="837">
        <v>0</v>
      </c>
      <c r="J7" s="1157">
        <v>0</v>
      </c>
      <c r="K7" s="1157">
        <v>0</v>
      </c>
      <c r="L7" s="1157">
        <v>0</v>
      </c>
      <c r="M7" s="837">
        <v>0</v>
      </c>
      <c r="N7" s="1157">
        <v>0</v>
      </c>
      <c r="O7" s="1157">
        <v>0</v>
      </c>
      <c r="P7" s="1157">
        <v>0</v>
      </c>
      <c r="Q7" s="837">
        <v>0</v>
      </c>
      <c r="R7" s="837">
        <v>0</v>
      </c>
      <c r="S7" s="837">
        <v>0</v>
      </c>
      <c r="T7" s="776"/>
      <c r="U7" s="776">
        <v>0</v>
      </c>
      <c r="V7" s="842">
        <v>0</v>
      </c>
      <c r="W7"/>
      <c r="X7"/>
    </row>
    <row r="8" spans="1:64">
      <c r="A8"/>
      <c r="B8" s="729">
        <v>741360</v>
      </c>
      <c r="C8" s="780" t="s">
        <v>32</v>
      </c>
      <c r="D8" s="1090">
        <v>3</v>
      </c>
      <c r="E8" s="837">
        <v>0</v>
      </c>
      <c r="F8" s="781">
        <v>0</v>
      </c>
      <c r="G8" s="781">
        <v>0</v>
      </c>
      <c r="H8" s="781">
        <v>0</v>
      </c>
      <c r="I8" s="837">
        <v>0</v>
      </c>
      <c r="J8" s="1157">
        <v>0</v>
      </c>
      <c r="K8" s="1157">
        <v>0</v>
      </c>
      <c r="L8" s="1157">
        <v>0</v>
      </c>
      <c r="M8" s="837">
        <v>0</v>
      </c>
      <c r="N8" s="1157">
        <v>0</v>
      </c>
      <c r="O8" s="1157">
        <v>0</v>
      </c>
      <c r="P8" s="1157">
        <v>0</v>
      </c>
      <c r="Q8" s="837">
        <v>0</v>
      </c>
      <c r="R8" s="837">
        <v>0</v>
      </c>
      <c r="S8" s="837">
        <v>0</v>
      </c>
      <c r="T8" s="776"/>
      <c r="U8" s="776">
        <v>0</v>
      </c>
      <c r="V8" s="842">
        <v>0</v>
      </c>
      <c r="W8"/>
      <c r="X8"/>
    </row>
    <row r="9" spans="1:64">
      <c r="A9"/>
      <c r="B9" s="729">
        <v>776710</v>
      </c>
      <c r="C9" s="780" t="s">
        <v>1907</v>
      </c>
      <c r="D9" s="1090">
        <v>895</v>
      </c>
      <c r="E9" s="837">
        <v>5000</v>
      </c>
      <c r="F9" s="781">
        <v>85</v>
      </c>
      <c r="G9" s="781">
        <v>-30</v>
      </c>
      <c r="H9" s="781">
        <v>50</v>
      </c>
      <c r="I9" s="837">
        <v>105</v>
      </c>
      <c r="J9" s="1157">
        <v>25</v>
      </c>
      <c r="K9" s="1157">
        <v>30</v>
      </c>
      <c r="L9" s="1157">
        <v>90</v>
      </c>
      <c r="M9" s="837">
        <v>145</v>
      </c>
      <c r="N9" s="1157">
        <v>0</v>
      </c>
      <c r="O9" s="1157">
        <v>100</v>
      </c>
      <c r="P9" s="1157">
        <v>135</v>
      </c>
      <c r="Q9" s="837">
        <v>235</v>
      </c>
      <c r="R9" s="837">
        <v>50</v>
      </c>
      <c r="S9" s="837">
        <v>0</v>
      </c>
      <c r="T9" s="776"/>
      <c r="U9" s="776">
        <v>50</v>
      </c>
      <c r="V9" s="842">
        <v>535</v>
      </c>
      <c r="W9"/>
      <c r="X9"/>
    </row>
    <row r="10" spans="1:64">
      <c r="A10"/>
      <c r="B10" s="729">
        <v>776720</v>
      </c>
      <c r="C10" s="780" t="s">
        <v>1941</v>
      </c>
      <c r="D10" s="1090"/>
      <c r="E10" s="837">
        <v>0</v>
      </c>
      <c r="F10" s="781"/>
      <c r="G10" s="781"/>
      <c r="H10" s="781"/>
      <c r="I10" s="837">
        <v>0</v>
      </c>
      <c r="J10" s="1157"/>
      <c r="K10" s="1157"/>
      <c r="L10" s="1157"/>
      <c r="M10" s="837">
        <v>0</v>
      </c>
      <c r="N10" s="1157"/>
      <c r="O10" s="1157"/>
      <c r="P10" s="1157"/>
      <c r="Q10" s="837">
        <v>0</v>
      </c>
      <c r="R10" s="837"/>
      <c r="S10" s="837">
        <v>50</v>
      </c>
      <c r="T10" s="776"/>
      <c r="U10" s="776">
        <v>50</v>
      </c>
      <c r="V10" s="842">
        <v>50</v>
      </c>
      <c r="W10"/>
      <c r="X10"/>
    </row>
    <row r="11" spans="1:64">
      <c r="A11"/>
      <c r="B11" s="729">
        <v>777660</v>
      </c>
      <c r="C11" s="780" t="s">
        <v>21</v>
      </c>
      <c r="D11" s="1090">
        <v>111</v>
      </c>
      <c r="E11" s="837">
        <v>0</v>
      </c>
      <c r="F11" s="781">
        <v>0</v>
      </c>
      <c r="G11" s="781">
        <v>12</v>
      </c>
      <c r="H11" s="781">
        <v>1</v>
      </c>
      <c r="I11" s="837">
        <v>13</v>
      </c>
      <c r="J11" s="1157">
        <v>14</v>
      </c>
      <c r="K11" s="1157">
        <v>9</v>
      </c>
      <c r="L11" s="1157">
        <v>0</v>
      </c>
      <c r="M11" s="837">
        <v>23</v>
      </c>
      <c r="N11" s="1157">
        <v>0</v>
      </c>
      <c r="O11" s="1157">
        <v>3</v>
      </c>
      <c r="P11" s="1157">
        <v>73</v>
      </c>
      <c r="Q11" s="837">
        <v>76</v>
      </c>
      <c r="R11" s="837">
        <v>0</v>
      </c>
      <c r="S11" s="837">
        <v>15</v>
      </c>
      <c r="T11" s="776"/>
      <c r="U11" s="776">
        <v>15</v>
      </c>
      <c r="V11" s="842">
        <v>127</v>
      </c>
      <c r="W11"/>
      <c r="X11"/>
    </row>
    <row r="12" spans="1:64">
      <c r="A12"/>
      <c r="B12" s="729">
        <v>780160</v>
      </c>
      <c r="C12" s="780" t="s">
        <v>1914</v>
      </c>
      <c r="D12" s="1090">
        <v>3830</v>
      </c>
      <c r="E12" s="837">
        <v>4000</v>
      </c>
      <c r="F12" s="781">
        <v>125</v>
      </c>
      <c r="G12" s="781">
        <v>-99</v>
      </c>
      <c r="H12" s="781">
        <v>101</v>
      </c>
      <c r="I12" s="837">
        <v>127</v>
      </c>
      <c r="J12" s="1157">
        <v>310</v>
      </c>
      <c r="K12" s="1157">
        <v>209</v>
      </c>
      <c r="L12" s="1157">
        <v>119</v>
      </c>
      <c r="M12" s="837">
        <v>638</v>
      </c>
      <c r="N12" s="1157">
        <v>0</v>
      </c>
      <c r="O12" s="1157">
        <v>117</v>
      </c>
      <c r="P12" s="1157">
        <v>698</v>
      </c>
      <c r="Q12" s="837">
        <v>815</v>
      </c>
      <c r="R12" s="837">
        <v>52</v>
      </c>
      <c r="S12" s="837">
        <v>202.2</v>
      </c>
      <c r="T12" s="776"/>
      <c r="U12" s="776">
        <v>254.2</v>
      </c>
      <c r="V12" s="842">
        <v>1834.2</v>
      </c>
      <c r="W12"/>
      <c r="X12"/>
    </row>
    <row r="13" spans="1:64">
      <c r="A13"/>
      <c r="B13" s="729">
        <v>781080</v>
      </c>
      <c r="C13" s="780" t="s">
        <v>1897</v>
      </c>
      <c r="D13" s="1090">
        <v>0</v>
      </c>
      <c r="E13" s="837">
        <v>0</v>
      </c>
      <c r="F13" s="781">
        <v>0</v>
      </c>
      <c r="G13" s="781">
        <v>0</v>
      </c>
      <c r="H13" s="781">
        <v>0</v>
      </c>
      <c r="I13" s="837">
        <v>0</v>
      </c>
      <c r="J13" s="1157">
        <v>0</v>
      </c>
      <c r="K13" s="1157">
        <v>0</v>
      </c>
      <c r="L13" s="1157">
        <v>0</v>
      </c>
      <c r="M13" s="837">
        <v>0</v>
      </c>
      <c r="N13" s="1157">
        <v>0</v>
      </c>
      <c r="O13" s="1157">
        <v>0</v>
      </c>
      <c r="P13" s="1157">
        <v>0</v>
      </c>
      <c r="Q13" s="837">
        <v>0</v>
      </c>
      <c r="R13" s="837">
        <v>0</v>
      </c>
      <c r="S13" s="837">
        <v>0</v>
      </c>
      <c r="T13" s="776"/>
      <c r="U13" s="776">
        <v>0</v>
      </c>
      <c r="V13" s="842">
        <v>0</v>
      </c>
      <c r="W13"/>
      <c r="X13"/>
    </row>
    <row r="14" spans="1:64">
      <c r="A14"/>
      <c r="B14" s="729">
        <v>781220</v>
      </c>
      <c r="C14" s="780" t="s">
        <v>13</v>
      </c>
      <c r="D14" s="1090">
        <v>475.16</v>
      </c>
      <c r="E14" s="837">
        <v>0</v>
      </c>
      <c r="F14" s="781">
        <v>211.91</v>
      </c>
      <c r="G14" s="781">
        <v>-211.91</v>
      </c>
      <c r="H14" s="781">
        <v>0</v>
      </c>
      <c r="I14" s="837">
        <v>0</v>
      </c>
      <c r="J14" s="1157">
        <v>50</v>
      </c>
      <c r="K14" s="1157">
        <v>0</v>
      </c>
      <c r="L14" s="1157">
        <v>0</v>
      </c>
      <c r="M14" s="837">
        <v>50</v>
      </c>
      <c r="N14" s="1157">
        <v>400</v>
      </c>
      <c r="O14" s="1157">
        <v>0</v>
      </c>
      <c r="P14" s="1157">
        <v>0</v>
      </c>
      <c r="Q14" s="837">
        <v>400</v>
      </c>
      <c r="R14" s="837">
        <v>0</v>
      </c>
      <c r="S14" s="837">
        <v>0</v>
      </c>
      <c r="T14" s="776"/>
      <c r="U14" s="776">
        <v>0</v>
      </c>
      <c r="V14" s="842">
        <v>450</v>
      </c>
      <c r="W14"/>
      <c r="X14"/>
    </row>
    <row r="15" spans="1:64">
      <c r="A15"/>
      <c r="B15" s="729">
        <v>781480</v>
      </c>
      <c r="C15" s="780" t="s">
        <v>39</v>
      </c>
      <c r="D15" s="1090">
        <v>7745</v>
      </c>
      <c r="E15" s="837">
        <v>5000</v>
      </c>
      <c r="F15" s="781">
        <v>0</v>
      </c>
      <c r="G15" s="781">
        <v>0</v>
      </c>
      <c r="H15" s="781">
        <v>0</v>
      </c>
      <c r="I15" s="837">
        <v>0</v>
      </c>
      <c r="J15" s="1157">
        <v>160</v>
      </c>
      <c r="K15" s="1157">
        <v>0</v>
      </c>
      <c r="L15" s="1157">
        <v>352</v>
      </c>
      <c r="M15" s="837">
        <v>512</v>
      </c>
      <c r="N15" s="1157">
        <v>0</v>
      </c>
      <c r="O15" s="1157">
        <v>0</v>
      </c>
      <c r="P15" s="1157">
        <v>1288</v>
      </c>
      <c r="Q15" s="837">
        <v>1288</v>
      </c>
      <c r="R15" s="837">
        <v>1080</v>
      </c>
      <c r="S15" s="837">
        <v>0</v>
      </c>
      <c r="T15" s="776"/>
      <c r="U15" s="776">
        <v>1080</v>
      </c>
      <c r="V15" s="842">
        <v>2880</v>
      </c>
      <c r="W15"/>
      <c r="X15"/>
    </row>
    <row r="16" spans="1:64">
      <c r="A16" s="777" t="s">
        <v>6563</v>
      </c>
      <c r="B16" s="777"/>
      <c r="C16" s="777"/>
      <c r="D16" s="1091">
        <v>14407.16</v>
      </c>
      <c r="E16" s="838">
        <v>14500</v>
      </c>
      <c r="F16" s="782">
        <v>906.91</v>
      </c>
      <c r="G16" s="782">
        <v>-768.91</v>
      </c>
      <c r="H16" s="782">
        <v>167</v>
      </c>
      <c r="I16" s="838">
        <v>305</v>
      </c>
      <c r="J16" s="1158">
        <v>2597</v>
      </c>
      <c r="K16" s="1158">
        <v>248</v>
      </c>
      <c r="L16" s="1158">
        <v>575</v>
      </c>
      <c r="M16" s="838">
        <v>3420</v>
      </c>
      <c r="N16" s="1158">
        <v>400</v>
      </c>
      <c r="O16" s="1158">
        <v>2230</v>
      </c>
      <c r="P16" s="1158">
        <v>2222</v>
      </c>
      <c r="Q16" s="838">
        <v>4852</v>
      </c>
      <c r="R16" s="838">
        <v>1227</v>
      </c>
      <c r="S16" s="838">
        <v>283.2</v>
      </c>
      <c r="T16" s="778"/>
      <c r="U16" s="778">
        <v>1510.2</v>
      </c>
      <c r="V16" s="843">
        <v>10087.200000000001</v>
      </c>
      <c r="W16"/>
      <c r="X16"/>
    </row>
    <row r="17" spans="1:24">
      <c r="A17" t="s">
        <v>440</v>
      </c>
      <c r="B17" s="729">
        <v>741020</v>
      </c>
      <c r="C17" s="780" t="s">
        <v>1520</v>
      </c>
      <c r="D17" s="1090">
        <v>5795</v>
      </c>
      <c r="E17" s="837">
        <v>2000</v>
      </c>
      <c r="F17" s="781">
        <v>0</v>
      </c>
      <c r="G17" s="781">
        <v>0</v>
      </c>
      <c r="H17" s="781">
        <v>0</v>
      </c>
      <c r="I17" s="837">
        <v>0</v>
      </c>
      <c r="J17" s="1157">
        <v>0</v>
      </c>
      <c r="K17" s="1157">
        <v>0</v>
      </c>
      <c r="L17" s="1157">
        <v>20</v>
      </c>
      <c r="M17" s="837">
        <v>20</v>
      </c>
      <c r="N17" s="1157">
        <v>324</v>
      </c>
      <c r="O17" s="1157">
        <v>2713</v>
      </c>
      <c r="P17" s="1157">
        <v>72</v>
      </c>
      <c r="Q17" s="837">
        <v>3109</v>
      </c>
      <c r="R17" s="837">
        <v>155</v>
      </c>
      <c r="S17" s="837">
        <v>147</v>
      </c>
      <c r="T17" s="776"/>
      <c r="U17" s="776">
        <v>302</v>
      </c>
      <c r="V17" s="842">
        <v>3431</v>
      </c>
      <c r="W17"/>
      <c r="X17"/>
    </row>
    <row r="18" spans="1:24">
      <c r="A18"/>
      <c r="B18" s="729">
        <v>741080</v>
      </c>
      <c r="C18" s="780" t="s">
        <v>1191</v>
      </c>
      <c r="D18" s="1090"/>
      <c r="E18" s="837">
        <v>0</v>
      </c>
      <c r="F18" s="781"/>
      <c r="G18" s="781"/>
      <c r="H18" s="781"/>
      <c r="I18" s="837">
        <v>0</v>
      </c>
      <c r="J18" s="1157"/>
      <c r="K18" s="1157">
        <v>200</v>
      </c>
      <c r="L18" s="1157">
        <v>0</v>
      </c>
      <c r="M18" s="837">
        <v>200</v>
      </c>
      <c r="N18" s="1157">
        <v>0</v>
      </c>
      <c r="O18" s="1157">
        <v>0</v>
      </c>
      <c r="P18" s="1157">
        <v>0</v>
      </c>
      <c r="Q18" s="837">
        <v>0</v>
      </c>
      <c r="R18" s="837">
        <v>0</v>
      </c>
      <c r="S18" s="837">
        <v>0</v>
      </c>
      <c r="T18" s="776"/>
      <c r="U18" s="776">
        <v>0</v>
      </c>
      <c r="V18" s="842">
        <v>200</v>
      </c>
      <c r="W18"/>
      <c r="X18"/>
    </row>
    <row r="19" spans="1:24">
      <c r="A19"/>
      <c r="B19" s="729">
        <v>754300</v>
      </c>
      <c r="C19" s="780" t="s">
        <v>1320</v>
      </c>
      <c r="D19" s="1090">
        <v>0</v>
      </c>
      <c r="E19" s="837">
        <v>90000</v>
      </c>
      <c r="F19" s="781">
        <v>0</v>
      </c>
      <c r="G19" s="781">
        <v>0</v>
      </c>
      <c r="H19" s="781">
        <v>0</v>
      </c>
      <c r="I19" s="837">
        <v>0</v>
      </c>
      <c r="J19" s="1157">
        <v>0</v>
      </c>
      <c r="K19" s="1157">
        <v>0</v>
      </c>
      <c r="L19" s="1157">
        <v>0</v>
      </c>
      <c r="M19" s="837">
        <v>0</v>
      </c>
      <c r="N19" s="1157">
        <v>0</v>
      </c>
      <c r="O19" s="1157">
        <v>0</v>
      </c>
      <c r="P19" s="1157">
        <v>0</v>
      </c>
      <c r="Q19" s="837">
        <v>0</v>
      </c>
      <c r="R19" s="837">
        <v>0</v>
      </c>
      <c r="S19" s="837">
        <v>0</v>
      </c>
      <c r="T19" s="776"/>
      <c r="U19" s="776">
        <v>0</v>
      </c>
      <c r="V19" s="842">
        <v>0</v>
      </c>
      <c r="W19"/>
      <c r="X19"/>
    </row>
    <row r="20" spans="1:24">
      <c r="A20"/>
      <c r="B20" s="729">
        <v>776710</v>
      </c>
      <c r="C20" s="780" t="s">
        <v>1907</v>
      </c>
      <c r="D20" s="1090">
        <v>4</v>
      </c>
      <c r="E20" s="837">
        <v>5000</v>
      </c>
      <c r="F20" s="781">
        <v>0</v>
      </c>
      <c r="G20" s="781">
        <v>0</v>
      </c>
      <c r="H20" s="781">
        <v>0</v>
      </c>
      <c r="I20" s="837">
        <v>0</v>
      </c>
      <c r="J20" s="1157">
        <v>0</v>
      </c>
      <c r="K20" s="1157">
        <v>0</v>
      </c>
      <c r="L20" s="1157">
        <v>0</v>
      </c>
      <c r="M20" s="837">
        <v>0</v>
      </c>
      <c r="N20" s="1157">
        <v>0</v>
      </c>
      <c r="O20" s="1157">
        <v>0</v>
      </c>
      <c r="P20" s="1157">
        <v>0</v>
      </c>
      <c r="Q20" s="837">
        <v>0</v>
      </c>
      <c r="R20" s="837">
        <v>0</v>
      </c>
      <c r="S20" s="837">
        <v>0</v>
      </c>
      <c r="T20" s="776"/>
      <c r="U20" s="776">
        <v>0</v>
      </c>
      <c r="V20" s="842">
        <v>0</v>
      </c>
      <c r="W20"/>
      <c r="X20"/>
    </row>
    <row r="21" spans="1:24">
      <c r="A21"/>
      <c r="B21" s="729">
        <v>781080</v>
      </c>
      <c r="C21" s="780" t="s">
        <v>1897</v>
      </c>
      <c r="D21" s="1090">
        <v>0</v>
      </c>
      <c r="E21" s="837">
        <v>0</v>
      </c>
      <c r="F21" s="781">
        <v>0</v>
      </c>
      <c r="G21" s="781">
        <v>0</v>
      </c>
      <c r="H21" s="781">
        <v>0</v>
      </c>
      <c r="I21" s="837">
        <v>0</v>
      </c>
      <c r="J21" s="1157">
        <v>0</v>
      </c>
      <c r="K21" s="1157">
        <v>0</v>
      </c>
      <c r="L21" s="1157">
        <v>0</v>
      </c>
      <c r="M21" s="837">
        <v>0</v>
      </c>
      <c r="N21" s="1157">
        <v>0</v>
      </c>
      <c r="O21" s="1157">
        <v>0</v>
      </c>
      <c r="P21" s="1157">
        <v>0</v>
      </c>
      <c r="Q21" s="837">
        <v>0</v>
      </c>
      <c r="R21" s="837">
        <v>0</v>
      </c>
      <c r="S21" s="837">
        <v>0</v>
      </c>
      <c r="T21" s="776"/>
      <c r="U21" s="776">
        <v>0</v>
      </c>
      <c r="V21" s="842">
        <v>0</v>
      </c>
      <c r="W21"/>
      <c r="X21"/>
    </row>
    <row r="22" spans="1:24">
      <c r="A22"/>
      <c r="B22" s="729">
        <v>781220</v>
      </c>
      <c r="C22" s="780" t="s">
        <v>7006</v>
      </c>
      <c r="D22" s="1090">
        <v>161</v>
      </c>
      <c r="E22" s="837">
        <v>0</v>
      </c>
      <c r="F22" s="781">
        <v>0</v>
      </c>
      <c r="G22" s="781">
        <v>0</v>
      </c>
      <c r="H22" s="781">
        <v>0</v>
      </c>
      <c r="I22" s="837">
        <v>0</v>
      </c>
      <c r="J22" s="1157">
        <v>600</v>
      </c>
      <c r="K22" s="1157">
        <v>0</v>
      </c>
      <c r="L22" s="1157">
        <v>0</v>
      </c>
      <c r="M22" s="837">
        <v>600</v>
      </c>
      <c r="N22" s="1157">
        <v>0</v>
      </c>
      <c r="O22" s="1157">
        <v>135</v>
      </c>
      <c r="P22" s="1157">
        <v>0</v>
      </c>
      <c r="Q22" s="837">
        <v>135</v>
      </c>
      <c r="R22" s="837">
        <v>0</v>
      </c>
      <c r="S22" s="837">
        <v>0</v>
      </c>
      <c r="T22" s="776"/>
      <c r="U22" s="776">
        <v>0</v>
      </c>
      <c r="V22" s="842">
        <v>735</v>
      </c>
      <c r="W22"/>
      <c r="X22"/>
    </row>
    <row r="23" spans="1:24">
      <c r="A23"/>
      <c r="B23" s="729">
        <v>781480</v>
      </c>
      <c r="C23" s="780" t="s">
        <v>39</v>
      </c>
      <c r="D23" s="1090">
        <v>44120</v>
      </c>
      <c r="E23" s="837">
        <v>35000</v>
      </c>
      <c r="F23" s="781">
        <v>200</v>
      </c>
      <c r="G23" s="781">
        <v>1190</v>
      </c>
      <c r="H23" s="781">
        <v>-200</v>
      </c>
      <c r="I23" s="837">
        <v>1190</v>
      </c>
      <c r="J23" s="1157">
        <v>1275</v>
      </c>
      <c r="K23" s="1157">
        <v>170</v>
      </c>
      <c r="L23" s="1157">
        <v>3025</v>
      </c>
      <c r="M23" s="837">
        <v>4470</v>
      </c>
      <c r="N23" s="1157">
        <v>1130</v>
      </c>
      <c r="O23" s="1157">
        <v>2565</v>
      </c>
      <c r="P23" s="1157">
        <v>1720</v>
      </c>
      <c r="Q23" s="837">
        <v>5415</v>
      </c>
      <c r="R23" s="837">
        <v>2115</v>
      </c>
      <c r="S23" s="837">
        <v>2475</v>
      </c>
      <c r="T23" s="776"/>
      <c r="U23" s="776">
        <v>4590</v>
      </c>
      <c r="V23" s="842">
        <v>15665</v>
      </c>
      <c r="W23"/>
      <c r="X23"/>
    </row>
    <row r="24" spans="1:24">
      <c r="A24"/>
      <c r="B24" s="729">
        <v>781560</v>
      </c>
      <c r="C24" s="780" t="s">
        <v>40</v>
      </c>
      <c r="D24" s="1090">
        <v>0</v>
      </c>
      <c r="E24" s="837">
        <v>0</v>
      </c>
      <c r="F24" s="781">
        <v>0</v>
      </c>
      <c r="G24" s="781">
        <v>0</v>
      </c>
      <c r="H24" s="781">
        <v>0</v>
      </c>
      <c r="I24" s="837">
        <v>0</v>
      </c>
      <c r="J24" s="1157">
        <v>0</v>
      </c>
      <c r="K24" s="1157">
        <v>0</v>
      </c>
      <c r="L24" s="1157">
        <v>0</v>
      </c>
      <c r="M24" s="837">
        <v>0</v>
      </c>
      <c r="N24" s="1157">
        <v>0</v>
      </c>
      <c r="O24" s="1157">
        <v>0</v>
      </c>
      <c r="P24" s="1157">
        <v>0</v>
      </c>
      <c r="Q24" s="837">
        <v>0</v>
      </c>
      <c r="R24" s="837">
        <v>0</v>
      </c>
      <c r="S24" s="837">
        <v>0</v>
      </c>
      <c r="T24" s="776"/>
      <c r="U24" s="776">
        <v>0</v>
      </c>
      <c r="V24" s="842">
        <v>0</v>
      </c>
      <c r="W24"/>
      <c r="X24"/>
    </row>
    <row r="25" spans="1:24">
      <c r="A25" s="777" t="s">
        <v>6564</v>
      </c>
      <c r="B25" s="777"/>
      <c r="C25" s="777"/>
      <c r="D25" s="1091">
        <v>50080</v>
      </c>
      <c r="E25" s="838">
        <v>132000</v>
      </c>
      <c r="F25" s="782">
        <v>200</v>
      </c>
      <c r="G25" s="782">
        <v>1190</v>
      </c>
      <c r="H25" s="782">
        <v>-200</v>
      </c>
      <c r="I25" s="838">
        <v>1190</v>
      </c>
      <c r="J25" s="1158">
        <v>1875</v>
      </c>
      <c r="K25" s="1158">
        <v>370</v>
      </c>
      <c r="L25" s="1158">
        <v>3045</v>
      </c>
      <c r="M25" s="838">
        <v>5290</v>
      </c>
      <c r="N25" s="1158">
        <v>1454</v>
      </c>
      <c r="O25" s="1158">
        <v>5413</v>
      </c>
      <c r="P25" s="1158">
        <v>1792</v>
      </c>
      <c r="Q25" s="838">
        <v>8659</v>
      </c>
      <c r="R25" s="838">
        <v>2270</v>
      </c>
      <c r="S25" s="838">
        <v>2622</v>
      </c>
      <c r="T25" s="778"/>
      <c r="U25" s="778">
        <v>4892</v>
      </c>
      <c r="V25" s="843">
        <v>20031</v>
      </c>
      <c r="W25"/>
      <c r="X25"/>
    </row>
    <row r="26" spans="1:24">
      <c r="A26" t="s">
        <v>434</v>
      </c>
      <c r="B26" s="729">
        <v>740020</v>
      </c>
      <c r="C26" s="780" t="s">
        <v>8</v>
      </c>
      <c r="D26" s="1090">
        <v>636.20000000000005</v>
      </c>
      <c r="E26" s="837">
        <v>100</v>
      </c>
      <c r="F26" s="781">
        <v>0</v>
      </c>
      <c r="G26" s="781">
        <v>316.56</v>
      </c>
      <c r="H26" s="781">
        <v>228.21</v>
      </c>
      <c r="I26" s="837">
        <v>544.77</v>
      </c>
      <c r="J26" s="1157">
        <v>30.22</v>
      </c>
      <c r="K26" s="1157">
        <v>0</v>
      </c>
      <c r="L26" s="1157">
        <v>228.84</v>
      </c>
      <c r="M26" s="837">
        <v>259.06</v>
      </c>
      <c r="N26" s="1157">
        <v>0</v>
      </c>
      <c r="O26" s="1157">
        <v>28.8</v>
      </c>
      <c r="P26" s="1157">
        <v>260.33999999999997</v>
      </c>
      <c r="Q26" s="837">
        <v>289.14</v>
      </c>
      <c r="R26" s="837">
        <v>0</v>
      </c>
      <c r="S26" s="837">
        <v>27.5</v>
      </c>
      <c r="T26" s="776"/>
      <c r="U26" s="776">
        <v>27.5</v>
      </c>
      <c r="V26" s="842">
        <v>1120.47</v>
      </c>
      <c r="W26"/>
      <c r="X26"/>
    </row>
    <row r="27" spans="1:24">
      <c r="A27" s="777" t="s">
        <v>6566</v>
      </c>
      <c r="B27" s="777"/>
      <c r="C27" s="777"/>
      <c r="D27" s="1091">
        <v>636.20000000000005</v>
      </c>
      <c r="E27" s="838">
        <v>100</v>
      </c>
      <c r="F27" s="782">
        <v>0</v>
      </c>
      <c r="G27" s="782">
        <v>316.56</v>
      </c>
      <c r="H27" s="782">
        <v>228.21</v>
      </c>
      <c r="I27" s="838">
        <v>544.77</v>
      </c>
      <c r="J27" s="1158">
        <v>30.22</v>
      </c>
      <c r="K27" s="1158">
        <v>0</v>
      </c>
      <c r="L27" s="1158">
        <v>228.84</v>
      </c>
      <c r="M27" s="838">
        <v>259.06</v>
      </c>
      <c r="N27" s="1158">
        <v>0</v>
      </c>
      <c r="O27" s="1158">
        <v>28.8</v>
      </c>
      <c r="P27" s="1158">
        <v>260.33999999999997</v>
      </c>
      <c r="Q27" s="838">
        <v>289.14</v>
      </c>
      <c r="R27" s="838">
        <v>0</v>
      </c>
      <c r="S27" s="838">
        <v>27.5</v>
      </c>
      <c r="T27" s="778"/>
      <c r="U27" s="778">
        <v>27.5</v>
      </c>
      <c r="V27" s="843">
        <v>1120.47</v>
      </c>
      <c r="W27"/>
      <c r="X27"/>
    </row>
    <row r="28" spans="1:24">
      <c r="A28" t="s">
        <v>436</v>
      </c>
      <c r="B28" s="729">
        <v>741000</v>
      </c>
      <c r="C28" s="780" t="s">
        <v>29</v>
      </c>
      <c r="D28" s="1090">
        <v>-200</v>
      </c>
      <c r="E28" s="837">
        <v>0</v>
      </c>
      <c r="F28" s="781">
        <v>200</v>
      </c>
      <c r="G28" s="781">
        <v>0</v>
      </c>
      <c r="H28" s="781">
        <v>0</v>
      </c>
      <c r="I28" s="837">
        <v>200</v>
      </c>
      <c r="J28" s="1157">
        <v>0</v>
      </c>
      <c r="K28" s="1157">
        <v>0</v>
      </c>
      <c r="L28" s="1157">
        <v>0</v>
      </c>
      <c r="M28" s="837">
        <v>0</v>
      </c>
      <c r="N28" s="1157">
        <v>0</v>
      </c>
      <c r="O28" s="1157">
        <v>0</v>
      </c>
      <c r="P28" s="1157">
        <v>0</v>
      </c>
      <c r="Q28" s="837">
        <v>0</v>
      </c>
      <c r="R28" s="837">
        <v>0</v>
      </c>
      <c r="S28" s="837">
        <v>0</v>
      </c>
      <c r="T28" s="776"/>
      <c r="U28" s="776">
        <v>0</v>
      </c>
      <c r="V28" s="842">
        <v>200</v>
      </c>
      <c r="W28"/>
      <c r="X28"/>
    </row>
    <row r="29" spans="1:24">
      <c r="A29"/>
      <c r="B29" s="729">
        <v>741020</v>
      </c>
      <c r="C29" s="780" t="s">
        <v>1520</v>
      </c>
      <c r="D29" s="1090">
        <v>88603</v>
      </c>
      <c r="E29" s="837">
        <v>73000</v>
      </c>
      <c r="F29" s="781">
        <v>4222</v>
      </c>
      <c r="G29" s="781">
        <v>785</v>
      </c>
      <c r="H29" s="781">
        <v>3095</v>
      </c>
      <c r="I29" s="837">
        <v>8102</v>
      </c>
      <c r="J29" s="1157">
        <v>7899</v>
      </c>
      <c r="K29" s="1157">
        <v>3672</v>
      </c>
      <c r="L29" s="1157">
        <v>2632</v>
      </c>
      <c r="M29" s="837">
        <v>14203</v>
      </c>
      <c r="N29" s="1157">
        <v>9454</v>
      </c>
      <c r="O29" s="1157">
        <v>24993</v>
      </c>
      <c r="P29" s="1157">
        <v>16413.8</v>
      </c>
      <c r="Q29" s="837">
        <v>50860.800000000003</v>
      </c>
      <c r="R29" s="837">
        <v>7950</v>
      </c>
      <c r="S29" s="837">
        <v>6153</v>
      </c>
      <c r="T29" s="776"/>
      <c r="U29" s="776">
        <v>14103</v>
      </c>
      <c r="V29" s="842">
        <v>87268.800000000003</v>
      </c>
      <c r="W29"/>
      <c r="X29"/>
    </row>
    <row r="30" spans="1:24">
      <c r="A30"/>
      <c r="B30" s="729">
        <v>741320</v>
      </c>
      <c r="C30" s="780" t="s">
        <v>1346</v>
      </c>
      <c r="D30" s="1090"/>
      <c r="E30" s="837">
        <v>0</v>
      </c>
      <c r="F30" s="781"/>
      <c r="G30" s="781"/>
      <c r="H30" s="781"/>
      <c r="I30" s="837">
        <v>0</v>
      </c>
      <c r="J30" s="1157">
        <v>552</v>
      </c>
      <c r="K30" s="1157">
        <v>0</v>
      </c>
      <c r="L30" s="1157">
        <v>0</v>
      </c>
      <c r="M30" s="837">
        <v>552</v>
      </c>
      <c r="N30" s="1157">
        <v>0</v>
      </c>
      <c r="O30" s="1157">
        <v>0</v>
      </c>
      <c r="P30" s="1157">
        <v>0</v>
      </c>
      <c r="Q30" s="837">
        <v>0</v>
      </c>
      <c r="R30" s="837">
        <v>0</v>
      </c>
      <c r="S30" s="837">
        <v>0</v>
      </c>
      <c r="T30" s="776"/>
      <c r="U30" s="776">
        <v>0</v>
      </c>
      <c r="V30" s="842">
        <v>552</v>
      </c>
      <c r="W30"/>
      <c r="X30"/>
    </row>
    <row r="31" spans="1:24">
      <c r="A31"/>
      <c r="B31" s="729">
        <v>774810</v>
      </c>
      <c r="C31" s="780" t="s">
        <v>1942</v>
      </c>
      <c r="D31" s="1090">
        <v>350</v>
      </c>
      <c r="E31" s="837">
        <v>0</v>
      </c>
      <c r="F31" s="781">
        <v>0</v>
      </c>
      <c r="G31" s="781">
        <v>0</v>
      </c>
      <c r="H31" s="781">
        <v>0</v>
      </c>
      <c r="I31" s="837">
        <v>0</v>
      </c>
      <c r="J31" s="1157">
        <v>350</v>
      </c>
      <c r="K31" s="1157">
        <v>0</v>
      </c>
      <c r="L31" s="1157">
        <v>0</v>
      </c>
      <c r="M31" s="837">
        <v>350</v>
      </c>
      <c r="N31" s="1157">
        <v>0</v>
      </c>
      <c r="O31" s="1157">
        <v>0</v>
      </c>
      <c r="P31" s="1157">
        <v>0</v>
      </c>
      <c r="Q31" s="837">
        <v>0</v>
      </c>
      <c r="R31" s="837">
        <v>1055.08</v>
      </c>
      <c r="S31" s="837">
        <v>0</v>
      </c>
      <c r="T31" s="776"/>
      <c r="U31" s="776">
        <v>1055.08</v>
      </c>
      <c r="V31" s="842">
        <v>1405.08</v>
      </c>
      <c r="W31"/>
      <c r="X31"/>
    </row>
    <row r="32" spans="1:24">
      <c r="A32"/>
      <c r="B32" s="729">
        <v>776710</v>
      </c>
      <c r="C32" s="780" t="s">
        <v>1907</v>
      </c>
      <c r="D32" s="1090">
        <v>0</v>
      </c>
      <c r="E32" s="837">
        <v>0</v>
      </c>
      <c r="F32" s="781">
        <v>200</v>
      </c>
      <c r="G32" s="781">
        <v>0</v>
      </c>
      <c r="H32" s="781">
        <v>0</v>
      </c>
      <c r="I32" s="837">
        <v>200</v>
      </c>
      <c r="J32" s="1157">
        <v>0</v>
      </c>
      <c r="K32" s="1157">
        <v>0</v>
      </c>
      <c r="L32" s="1157">
        <v>0</v>
      </c>
      <c r="M32" s="837">
        <v>0</v>
      </c>
      <c r="N32" s="1157">
        <v>200</v>
      </c>
      <c r="O32" s="1157">
        <v>0</v>
      </c>
      <c r="P32" s="1157">
        <v>400</v>
      </c>
      <c r="Q32" s="837">
        <v>600</v>
      </c>
      <c r="R32" s="837">
        <v>0</v>
      </c>
      <c r="S32" s="837">
        <v>200</v>
      </c>
      <c r="T32" s="776"/>
      <c r="U32" s="776">
        <v>200</v>
      </c>
      <c r="V32" s="842">
        <v>1000</v>
      </c>
      <c r="W32"/>
      <c r="X32"/>
    </row>
    <row r="33" spans="1:24">
      <c r="A33"/>
      <c r="B33" s="729">
        <v>777660</v>
      </c>
      <c r="C33" s="780" t="s">
        <v>21</v>
      </c>
      <c r="D33" s="1090">
        <v>729</v>
      </c>
      <c r="E33" s="837">
        <v>10000</v>
      </c>
      <c r="F33" s="781">
        <v>397</v>
      </c>
      <c r="G33" s="781">
        <v>-66</v>
      </c>
      <c r="H33" s="781">
        <v>87</v>
      </c>
      <c r="I33" s="837">
        <v>418</v>
      </c>
      <c r="J33" s="1157">
        <v>98</v>
      </c>
      <c r="K33" s="1157">
        <v>81</v>
      </c>
      <c r="L33" s="1157">
        <v>70</v>
      </c>
      <c r="M33" s="837">
        <v>249</v>
      </c>
      <c r="N33" s="1157">
        <v>170</v>
      </c>
      <c r="O33" s="1157">
        <v>268</v>
      </c>
      <c r="P33" s="1157">
        <v>434.4</v>
      </c>
      <c r="Q33" s="837">
        <v>872.4</v>
      </c>
      <c r="R33" s="837">
        <v>735.4</v>
      </c>
      <c r="S33" s="837">
        <v>664.8</v>
      </c>
      <c r="T33" s="776"/>
      <c r="U33" s="776">
        <v>1400.1999999999998</v>
      </c>
      <c r="V33" s="842">
        <v>2939.6000000000004</v>
      </c>
      <c r="W33"/>
      <c r="X33"/>
    </row>
    <row r="34" spans="1:24">
      <c r="A34"/>
      <c r="B34" s="729">
        <v>780160</v>
      </c>
      <c r="C34" s="780" t="s">
        <v>1914</v>
      </c>
      <c r="D34" s="1090">
        <v>23108.370000000003</v>
      </c>
      <c r="E34" s="837">
        <v>35000</v>
      </c>
      <c r="F34" s="781">
        <v>3557</v>
      </c>
      <c r="G34" s="781">
        <v>2218.4</v>
      </c>
      <c r="H34" s="781">
        <v>3929.6</v>
      </c>
      <c r="I34" s="837">
        <v>9705</v>
      </c>
      <c r="J34" s="1157">
        <v>5306.4</v>
      </c>
      <c r="K34" s="1157">
        <v>4011</v>
      </c>
      <c r="L34" s="1157">
        <v>2857.6</v>
      </c>
      <c r="M34" s="837">
        <v>12175</v>
      </c>
      <c r="N34" s="1157">
        <v>4544.8</v>
      </c>
      <c r="O34" s="1157">
        <v>6451.8</v>
      </c>
      <c r="P34" s="1157">
        <v>4107.2</v>
      </c>
      <c r="Q34" s="837">
        <v>15103.8</v>
      </c>
      <c r="R34" s="837">
        <v>3965.6</v>
      </c>
      <c r="S34" s="837">
        <v>3740.6</v>
      </c>
      <c r="T34" s="776"/>
      <c r="U34" s="776">
        <v>7706.2</v>
      </c>
      <c r="V34" s="842">
        <v>44689.999999999993</v>
      </c>
      <c r="W34"/>
      <c r="X34"/>
    </row>
    <row r="35" spans="1:24">
      <c r="A35"/>
      <c r="B35" s="729">
        <v>781080</v>
      </c>
      <c r="C35" s="780" t="s">
        <v>1897</v>
      </c>
      <c r="D35" s="1090">
        <v>0</v>
      </c>
      <c r="E35" s="837">
        <v>0</v>
      </c>
      <c r="F35" s="781">
        <v>0</v>
      </c>
      <c r="G35" s="781">
        <v>0</v>
      </c>
      <c r="H35" s="781">
        <v>0</v>
      </c>
      <c r="I35" s="837">
        <v>0</v>
      </c>
      <c r="J35" s="1157">
        <v>0</v>
      </c>
      <c r="K35" s="1157">
        <v>0</v>
      </c>
      <c r="L35" s="1157">
        <v>0</v>
      </c>
      <c r="M35" s="837">
        <v>0</v>
      </c>
      <c r="N35" s="1157">
        <v>0</v>
      </c>
      <c r="O35" s="1157">
        <v>0</v>
      </c>
      <c r="P35" s="1157">
        <v>0</v>
      </c>
      <c r="Q35" s="837">
        <v>0</v>
      </c>
      <c r="R35" s="837">
        <v>0</v>
      </c>
      <c r="S35" s="837">
        <v>0</v>
      </c>
      <c r="T35" s="776"/>
      <c r="U35" s="776">
        <v>0</v>
      </c>
      <c r="V35" s="842">
        <v>0</v>
      </c>
      <c r="W35"/>
      <c r="X35"/>
    </row>
    <row r="36" spans="1:24">
      <c r="A36"/>
      <c r="B36" s="729">
        <v>781360</v>
      </c>
      <c r="C36" s="780" t="s">
        <v>14</v>
      </c>
      <c r="D36" s="1090">
        <v>10</v>
      </c>
      <c r="E36" s="837">
        <v>0</v>
      </c>
      <c r="F36" s="781">
        <v>0</v>
      </c>
      <c r="G36" s="781">
        <v>0</v>
      </c>
      <c r="H36" s="781">
        <v>0</v>
      </c>
      <c r="I36" s="837">
        <v>0</v>
      </c>
      <c r="J36" s="1157">
        <v>0</v>
      </c>
      <c r="K36" s="1157">
        <v>0</v>
      </c>
      <c r="L36" s="1157">
        <v>0</v>
      </c>
      <c r="M36" s="837">
        <v>0</v>
      </c>
      <c r="N36" s="1157">
        <v>0</v>
      </c>
      <c r="O36" s="1157">
        <v>0</v>
      </c>
      <c r="P36" s="1157">
        <v>0</v>
      </c>
      <c r="Q36" s="837">
        <v>0</v>
      </c>
      <c r="R36" s="837">
        <v>0</v>
      </c>
      <c r="S36" s="837">
        <v>0</v>
      </c>
      <c r="T36" s="776"/>
      <c r="U36" s="776">
        <v>0</v>
      </c>
      <c r="V36" s="842">
        <v>0</v>
      </c>
      <c r="W36"/>
      <c r="X36"/>
    </row>
    <row r="37" spans="1:24">
      <c r="A37"/>
      <c r="B37" s="729">
        <v>781480</v>
      </c>
      <c r="C37" s="780" t="s">
        <v>39</v>
      </c>
      <c r="D37" s="1090">
        <v>2160</v>
      </c>
      <c r="E37" s="837">
        <v>2000</v>
      </c>
      <c r="F37" s="781">
        <v>5</v>
      </c>
      <c r="G37" s="781">
        <v>-5</v>
      </c>
      <c r="H37" s="781">
        <v>0</v>
      </c>
      <c r="I37" s="837">
        <v>0</v>
      </c>
      <c r="J37" s="1157">
        <v>300</v>
      </c>
      <c r="K37" s="1157">
        <v>233</v>
      </c>
      <c r="L37" s="1157">
        <v>0</v>
      </c>
      <c r="M37" s="837">
        <v>533</v>
      </c>
      <c r="N37" s="1157">
        <v>0</v>
      </c>
      <c r="O37" s="1157">
        <v>0</v>
      </c>
      <c r="P37" s="1157">
        <v>0</v>
      </c>
      <c r="Q37" s="837">
        <v>0</v>
      </c>
      <c r="R37" s="837">
        <v>185</v>
      </c>
      <c r="S37" s="837">
        <v>50</v>
      </c>
      <c r="T37" s="776"/>
      <c r="U37" s="776">
        <v>235</v>
      </c>
      <c r="V37" s="842">
        <v>768</v>
      </c>
      <c r="W37"/>
      <c r="X37"/>
    </row>
    <row r="38" spans="1:24">
      <c r="A38" s="777" t="s">
        <v>6567</v>
      </c>
      <c r="B38" s="777"/>
      <c r="C38" s="777"/>
      <c r="D38" s="1091">
        <v>114760.37</v>
      </c>
      <c r="E38" s="838">
        <v>120000</v>
      </c>
      <c r="F38" s="782">
        <v>8581</v>
      </c>
      <c r="G38" s="782">
        <v>2932.4</v>
      </c>
      <c r="H38" s="782">
        <v>7111.6</v>
      </c>
      <c r="I38" s="838">
        <v>18625</v>
      </c>
      <c r="J38" s="1158">
        <v>14505.4</v>
      </c>
      <c r="K38" s="1158">
        <v>7997</v>
      </c>
      <c r="L38" s="1158">
        <v>5559.6</v>
      </c>
      <c r="M38" s="838">
        <v>28062</v>
      </c>
      <c r="N38" s="1158">
        <v>14368.8</v>
      </c>
      <c r="O38" s="1158">
        <v>31712.799999999999</v>
      </c>
      <c r="P38" s="1158">
        <v>21355.4</v>
      </c>
      <c r="Q38" s="838">
        <v>67437</v>
      </c>
      <c r="R38" s="838">
        <v>13891.08</v>
      </c>
      <c r="S38" s="838">
        <v>10808.4</v>
      </c>
      <c r="T38" s="778"/>
      <c r="U38" s="778">
        <v>24699.48</v>
      </c>
      <c r="V38" s="843">
        <v>138823.48000000001</v>
      </c>
      <c r="W38"/>
      <c r="X38"/>
    </row>
    <row r="39" spans="1:24">
      <c r="A39" t="s">
        <v>506</v>
      </c>
      <c r="B39" s="729">
        <v>751680</v>
      </c>
      <c r="C39" s="780" t="s">
        <v>41</v>
      </c>
      <c r="D39" s="1090">
        <v>0</v>
      </c>
      <c r="E39" s="837">
        <v>0</v>
      </c>
      <c r="F39" s="781">
        <v>0</v>
      </c>
      <c r="G39" s="781">
        <v>0</v>
      </c>
      <c r="H39" s="781">
        <v>0</v>
      </c>
      <c r="I39" s="837">
        <v>0</v>
      </c>
      <c r="J39" s="1157">
        <v>0</v>
      </c>
      <c r="K39" s="1157">
        <v>0</v>
      </c>
      <c r="L39" s="1157">
        <v>0</v>
      </c>
      <c r="M39" s="837">
        <v>0</v>
      </c>
      <c r="N39" s="1157">
        <v>0</v>
      </c>
      <c r="O39" s="1157">
        <v>0</v>
      </c>
      <c r="P39" s="1157">
        <v>0</v>
      </c>
      <c r="Q39" s="837">
        <v>0</v>
      </c>
      <c r="R39" s="837">
        <v>0</v>
      </c>
      <c r="S39" s="837">
        <v>0</v>
      </c>
      <c r="T39" s="776"/>
      <c r="U39" s="776">
        <v>0</v>
      </c>
      <c r="V39" s="842">
        <v>0</v>
      </c>
      <c r="W39"/>
      <c r="X39"/>
    </row>
    <row r="40" spans="1:24">
      <c r="A40" s="777" t="s">
        <v>6568</v>
      </c>
      <c r="B40" s="777"/>
      <c r="C40" s="777"/>
      <c r="D40" s="1091">
        <v>0</v>
      </c>
      <c r="E40" s="838">
        <v>0</v>
      </c>
      <c r="F40" s="782">
        <v>0</v>
      </c>
      <c r="G40" s="782">
        <v>0</v>
      </c>
      <c r="H40" s="782">
        <v>0</v>
      </c>
      <c r="I40" s="838">
        <v>0</v>
      </c>
      <c r="J40" s="1158">
        <v>0</v>
      </c>
      <c r="K40" s="1158">
        <v>0</v>
      </c>
      <c r="L40" s="1158">
        <v>0</v>
      </c>
      <c r="M40" s="838">
        <v>0</v>
      </c>
      <c r="N40" s="1158">
        <v>0</v>
      </c>
      <c r="O40" s="1158">
        <v>0</v>
      </c>
      <c r="P40" s="1158">
        <v>0</v>
      </c>
      <c r="Q40" s="838">
        <v>0</v>
      </c>
      <c r="R40" s="838">
        <v>0</v>
      </c>
      <c r="S40" s="838">
        <v>0</v>
      </c>
      <c r="T40" s="778"/>
      <c r="U40" s="778">
        <v>0</v>
      </c>
      <c r="V40" s="843">
        <v>0</v>
      </c>
      <c r="W40"/>
      <c r="X40"/>
    </row>
    <row r="41" spans="1:24">
      <c r="A41" t="s">
        <v>437</v>
      </c>
      <c r="B41" s="729">
        <v>741020</v>
      </c>
      <c r="C41" s="780" t="s">
        <v>1520</v>
      </c>
      <c r="D41" s="1090">
        <v>745</v>
      </c>
      <c r="E41" s="837">
        <v>1000</v>
      </c>
      <c r="F41" s="781">
        <v>0</v>
      </c>
      <c r="G41" s="781">
        <v>0</v>
      </c>
      <c r="H41" s="781">
        <v>0</v>
      </c>
      <c r="I41" s="837">
        <v>0</v>
      </c>
      <c r="J41" s="1157">
        <v>0</v>
      </c>
      <c r="K41" s="1157">
        <v>0</v>
      </c>
      <c r="L41" s="1157">
        <v>0</v>
      </c>
      <c r="M41" s="837">
        <v>0</v>
      </c>
      <c r="N41" s="1157">
        <v>0</v>
      </c>
      <c r="O41" s="1157">
        <v>3600</v>
      </c>
      <c r="P41" s="1157">
        <v>0</v>
      </c>
      <c r="Q41" s="837">
        <v>3600</v>
      </c>
      <c r="R41" s="837">
        <v>0</v>
      </c>
      <c r="S41" s="837">
        <v>0</v>
      </c>
      <c r="T41" s="776"/>
      <c r="U41" s="776">
        <v>0</v>
      </c>
      <c r="V41" s="842">
        <v>3600</v>
      </c>
      <c r="W41"/>
      <c r="X41"/>
    </row>
    <row r="42" spans="1:24">
      <c r="A42"/>
      <c r="B42" s="729">
        <v>741320</v>
      </c>
      <c r="C42" s="780" t="s">
        <v>1346</v>
      </c>
      <c r="D42" s="1090">
        <v>0</v>
      </c>
      <c r="E42" s="837">
        <v>2500</v>
      </c>
      <c r="F42" s="781">
        <v>0</v>
      </c>
      <c r="G42" s="781">
        <v>0</v>
      </c>
      <c r="H42" s="781">
        <v>0</v>
      </c>
      <c r="I42" s="837">
        <v>0</v>
      </c>
      <c r="J42" s="1157">
        <v>0</v>
      </c>
      <c r="K42" s="1157">
        <v>0</v>
      </c>
      <c r="L42" s="1157">
        <v>0</v>
      </c>
      <c r="M42" s="837">
        <v>0</v>
      </c>
      <c r="N42" s="1157">
        <v>0</v>
      </c>
      <c r="O42" s="1157">
        <v>0</v>
      </c>
      <c r="P42" s="1157">
        <v>0</v>
      </c>
      <c r="Q42" s="837">
        <v>0</v>
      </c>
      <c r="R42" s="837">
        <v>0</v>
      </c>
      <c r="S42" s="837">
        <v>0</v>
      </c>
      <c r="T42" s="776"/>
      <c r="U42" s="776">
        <v>0</v>
      </c>
      <c r="V42" s="842">
        <v>0</v>
      </c>
      <c r="W42"/>
      <c r="X42"/>
    </row>
    <row r="43" spans="1:24">
      <c r="A43"/>
      <c r="B43" s="729">
        <v>751680</v>
      </c>
      <c r="C43" s="780" t="s">
        <v>41</v>
      </c>
      <c r="D43" s="1090">
        <v>0</v>
      </c>
      <c r="E43" s="837">
        <v>0</v>
      </c>
      <c r="F43" s="781">
        <v>1750</v>
      </c>
      <c r="G43" s="781">
        <v>0</v>
      </c>
      <c r="H43" s="781">
        <v>0</v>
      </c>
      <c r="I43" s="837">
        <v>1750</v>
      </c>
      <c r="J43" s="1157">
        <v>0</v>
      </c>
      <c r="K43" s="1157">
        <v>0</v>
      </c>
      <c r="L43" s="1157">
        <v>0</v>
      </c>
      <c r="M43" s="837">
        <v>0</v>
      </c>
      <c r="N43" s="1157">
        <v>0</v>
      </c>
      <c r="O43" s="1157">
        <v>0</v>
      </c>
      <c r="P43" s="1157">
        <v>0</v>
      </c>
      <c r="Q43" s="837">
        <v>0</v>
      </c>
      <c r="R43" s="837">
        <v>0</v>
      </c>
      <c r="S43" s="837">
        <v>0</v>
      </c>
      <c r="T43" s="776"/>
      <c r="U43" s="776">
        <v>0</v>
      </c>
      <c r="V43" s="842">
        <v>1750</v>
      </c>
      <c r="W43"/>
      <c r="X43"/>
    </row>
    <row r="44" spans="1:24">
      <c r="A44"/>
      <c r="B44" s="729">
        <v>774810</v>
      </c>
      <c r="C44" s="780" t="s">
        <v>1942</v>
      </c>
      <c r="D44" s="1090">
        <v>8416</v>
      </c>
      <c r="E44" s="837">
        <v>0</v>
      </c>
      <c r="F44" s="781">
        <v>0</v>
      </c>
      <c r="G44" s="781">
        <v>0</v>
      </c>
      <c r="H44" s="781">
        <v>0</v>
      </c>
      <c r="I44" s="837">
        <v>0</v>
      </c>
      <c r="J44" s="1157">
        <v>0</v>
      </c>
      <c r="K44" s="1157">
        <v>0</v>
      </c>
      <c r="L44" s="1157">
        <v>0</v>
      </c>
      <c r="M44" s="837">
        <v>0</v>
      </c>
      <c r="N44" s="1157">
        <v>0</v>
      </c>
      <c r="O44" s="1157">
        <v>0</v>
      </c>
      <c r="P44" s="1157">
        <v>0</v>
      </c>
      <c r="Q44" s="837">
        <v>0</v>
      </c>
      <c r="R44" s="837">
        <v>0</v>
      </c>
      <c r="S44" s="837">
        <v>0</v>
      </c>
      <c r="T44" s="776"/>
      <c r="U44" s="776">
        <v>0</v>
      </c>
      <c r="V44" s="842">
        <v>0</v>
      </c>
      <c r="W44"/>
      <c r="X44"/>
    </row>
    <row r="45" spans="1:24">
      <c r="A45"/>
      <c r="B45" s="729">
        <v>776710</v>
      </c>
      <c r="C45" s="780" t="s">
        <v>1907</v>
      </c>
      <c r="D45" s="1090">
        <v>0</v>
      </c>
      <c r="E45" s="837">
        <v>1000</v>
      </c>
      <c r="F45" s="781">
        <v>0</v>
      </c>
      <c r="G45" s="781">
        <v>0</v>
      </c>
      <c r="H45" s="781">
        <v>0</v>
      </c>
      <c r="I45" s="837">
        <v>0</v>
      </c>
      <c r="J45" s="1157">
        <v>0</v>
      </c>
      <c r="K45" s="1157">
        <v>0</v>
      </c>
      <c r="L45" s="1157">
        <v>0</v>
      </c>
      <c r="M45" s="837">
        <v>0</v>
      </c>
      <c r="N45" s="1157">
        <v>0</v>
      </c>
      <c r="O45" s="1157">
        <v>0</v>
      </c>
      <c r="P45" s="1157">
        <v>0</v>
      </c>
      <c r="Q45" s="837">
        <v>0</v>
      </c>
      <c r="R45" s="837">
        <v>0</v>
      </c>
      <c r="S45" s="837">
        <v>0</v>
      </c>
      <c r="T45" s="776"/>
      <c r="U45" s="776">
        <v>0</v>
      </c>
      <c r="V45" s="842">
        <v>0</v>
      </c>
      <c r="W45"/>
      <c r="X45"/>
    </row>
    <row r="46" spans="1:24">
      <c r="A46"/>
      <c r="B46" s="729">
        <v>780160</v>
      </c>
      <c r="C46" s="780" t="s">
        <v>1914</v>
      </c>
      <c r="D46" s="1090">
        <v>384</v>
      </c>
      <c r="E46" s="837">
        <v>0</v>
      </c>
      <c r="F46" s="781">
        <v>0</v>
      </c>
      <c r="G46" s="781">
        <v>0</v>
      </c>
      <c r="H46" s="781">
        <v>0</v>
      </c>
      <c r="I46" s="837">
        <v>0</v>
      </c>
      <c r="J46" s="1157">
        <v>0</v>
      </c>
      <c r="K46" s="1157">
        <v>0</v>
      </c>
      <c r="L46" s="1157">
        <v>0</v>
      </c>
      <c r="M46" s="837">
        <v>0</v>
      </c>
      <c r="N46" s="1157">
        <v>0</v>
      </c>
      <c r="O46" s="1157">
        <v>193</v>
      </c>
      <c r="P46" s="1157">
        <v>160</v>
      </c>
      <c r="Q46" s="837">
        <v>353</v>
      </c>
      <c r="R46" s="837">
        <v>70</v>
      </c>
      <c r="S46" s="837">
        <v>95</v>
      </c>
      <c r="T46" s="776"/>
      <c r="U46" s="776">
        <v>165</v>
      </c>
      <c r="V46" s="842">
        <v>518</v>
      </c>
      <c r="W46"/>
      <c r="X46"/>
    </row>
    <row r="47" spans="1:24">
      <c r="A47"/>
      <c r="B47" s="729">
        <v>781080</v>
      </c>
      <c r="C47" s="780" t="s">
        <v>1897</v>
      </c>
      <c r="D47" s="1090">
        <v>0</v>
      </c>
      <c r="E47" s="837">
        <v>0</v>
      </c>
      <c r="F47" s="781">
        <v>0</v>
      </c>
      <c r="G47" s="781">
        <v>0</v>
      </c>
      <c r="H47" s="781">
        <v>0</v>
      </c>
      <c r="I47" s="837">
        <v>0</v>
      </c>
      <c r="J47" s="1157">
        <v>0</v>
      </c>
      <c r="K47" s="1157">
        <v>0</v>
      </c>
      <c r="L47" s="1157">
        <v>0</v>
      </c>
      <c r="M47" s="837">
        <v>0</v>
      </c>
      <c r="N47" s="1157">
        <v>0</v>
      </c>
      <c r="O47" s="1157">
        <v>0</v>
      </c>
      <c r="P47" s="1157">
        <v>0</v>
      </c>
      <c r="Q47" s="837">
        <v>0</v>
      </c>
      <c r="R47" s="837">
        <v>0</v>
      </c>
      <c r="S47" s="837">
        <v>0</v>
      </c>
      <c r="T47" s="776"/>
      <c r="U47" s="776">
        <v>0</v>
      </c>
      <c r="V47" s="842">
        <v>0</v>
      </c>
      <c r="W47"/>
      <c r="X47"/>
    </row>
    <row r="48" spans="1:24">
      <c r="A48"/>
      <c r="B48" s="729">
        <v>781220</v>
      </c>
      <c r="C48" s="780" t="s">
        <v>13</v>
      </c>
      <c r="D48" s="1090">
        <v>410</v>
      </c>
      <c r="E48" s="837">
        <v>0</v>
      </c>
      <c r="F48" s="781">
        <v>0</v>
      </c>
      <c r="G48" s="781">
        <v>0</v>
      </c>
      <c r="H48" s="781">
        <v>0</v>
      </c>
      <c r="I48" s="837">
        <v>0</v>
      </c>
      <c r="J48" s="1157">
        <v>4</v>
      </c>
      <c r="K48" s="1157">
        <v>0</v>
      </c>
      <c r="L48" s="1157">
        <v>0</v>
      </c>
      <c r="M48" s="837">
        <v>4</v>
      </c>
      <c r="N48" s="1157">
        <v>0</v>
      </c>
      <c r="O48" s="1157">
        <v>0</v>
      </c>
      <c r="P48" s="1157">
        <v>11.34</v>
      </c>
      <c r="Q48" s="837">
        <v>11.34</v>
      </c>
      <c r="R48" s="837">
        <v>7</v>
      </c>
      <c r="S48" s="837">
        <v>0</v>
      </c>
      <c r="T48" s="776"/>
      <c r="U48" s="776">
        <v>7</v>
      </c>
      <c r="V48" s="842">
        <v>22.34</v>
      </c>
      <c r="W48"/>
      <c r="X48"/>
    </row>
    <row r="49" spans="1:24">
      <c r="A49"/>
      <c r="B49" s="729">
        <v>781480</v>
      </c>
      <c r="C49" s="780" t="s">
        <v>39</v>
      </c>
      <c r="D49" s="1090">
        <v>66852</v>
      </c>
      <c r="E49" s="837">
        <v>40000</v>
      </c>
      <c r="F49" s="781">
        <v>0</v>
      </c>
      <c r="G49" s="781">
        <v>0</v>
      </c>
      <c r="H49" s="781">
        <v>0</v>
      </c>
      <c r="I49" s="837">
        <v>0</v>
      </c>
      <c r="J49" s="1157">
        <v>10549</v>
      </c>
      <c r="K49" s="1157">
        <v>8118</v>
      </c>
      <c r="L49" s="1157">
        <v>7996</v>
      </c>
      <c r="M49" s="837">
        <v>26663</v>
      </c>
      <c r="N49" s="1157">
        <v>4400</v>
      </c>
      <c r="O49" s="1157">
        <v>10681</v>
      </c>
      <c r="P49" s="1157">
        <v>13831</v>
      </c>
      <c r="Q49" s="837">
        <v>28912</v>
      </c>
      <c r="R49" s="837">
        <v>1819</v>
      </c>
      <c r="S49" s="837">
        <v>7353</v>
      </c>
      <c r="T49" s="776"/>
      <c r="U49" s="776">
        <v>9172</v>
      </c>
      <c r="V49" s="842">
        <v>64747</v>
      </c>
      <c r="W49"/>
      <c r="X49"/>
    </row>
    <row r="50" spans="1:24">
      <c r="A50" s="777" t="s">
        <v>6569</v>
      </c>
      <c r="B50" s="777"/>
      <c r="C50" s="777"/>
      <c r="D50" s="1091">
        <v>76807</v>
      </c>
      <c r="E50" s="838">
        <v>44500</v>
      </c>
      <c r="F50" s="782">
        <v>1750</v>
      </c>
      <c r="G50" s="782">
        <v>0</v>
      </c>
      <c r="H50" s="782">
        <v>0</v>
      </c>
      <c r="I50" s="838">
        <v>1750</v>
      </c>
      <c r="J50" s="1158">
        <v>10553</v>
      </c>
      <c r="K50" s="1158">
        <v>8118</v>
      </c>
      <c r="L50" s="1158">
        <v>7996</v>
      </c>
      <c r="M50" s="838">
        <v>26667</v>
      </c>
      <c r="N50" s="1158">
        <v>4400</v>
      </c>
      <c r="O50" s="1158">
        <v>14474</v>
      </c>
      <c r="P50" s="1158">
        <v>14002.34</v>
      </c>
      <c r="Q50" s="838">
        <v>32876.339999999997</v>
      </c>
      <c r="R50" s="838">
        <v>1896</v>
      </c>
      <c r="S50" s="838">
        <v>7448</v>
      </c>
      <c r="T50" s="778"/>
      <c r="U50" s="778">
        <v>9344</v>
      </c>
      <c r="V50" s="843">
        <v>70637.34</v>
      </c>
      <c r="W50"/>
      <c r="X50"/>
    </row>
    <row r="51" spans="1:24">
      <c r="A51" t="s">
        <v>438</v>
      </c>
      <c r="B51" s="729">
        <v>776710</v>
      </c>
      <c r="C51" s="780" t="s">
        <v>1907</v>
      </c>
      <c r="D51" s="1090">
        <v>0</v>
      </c>
      <c r="E51" s="837">
        <v>0</v>
      </c>
      <c r="F51" s="781">
        <v>0</v>
      </c>
      <c r="G51" s="781">
        <v>0</v>
      </c>
      <c r="H51" s="781">
        <v>0</v>
      </c>
      <c r="I51" s="837">
        <v>0</v>
      </c>
      <c r="J51" s="1157">
        <v>0</v>
      </c>
      <c r="K51" s="1157">
        <v>0</v>
      </c>
      <c r="L51" s="1157">
        <v>0</v>
      </c>
      <c r="M51" s="837">
        <v>0</v>
      </c>
      <c r="N51" s="1157">
        <v>0</v>
      </c>
      <c r="O51" s="1157">
        <v>0</v>
      </c>
      <c r="P51" s="1157">
        <v>0</v>
      </c>
      <c r="Q51" s="837">
        <v>0</v>
      </c>
      <c r="R51" s="837">
        <v>0</v>
      </c>
      <c r="S51" s="837">
        <v>0</v>
      </c>
      <c r="T51" s="776"/>
      <c r="U51" s="776">
        <v>0</v>
      </c>
      <c r="V51" s="842">
        <v>0</v>
      </c>
      <c r="W51"/>
      <c r="X51"/>
    </row>
    <row r="52" spans="1:24">
      <c r="A52"/>
      <c r="B52" s="729">
        <v>781220</v>
      </c>
      <c r="C52" s="780" t="s">
        <v>13</v>
      </c>
      <c r="D52" s="1090">
        <v>1</v>
      </c>
      <c r="E52" s="837">
        <v>0</v>
      </c>
      <c r="F52" s="781">
        <v>1</v>
      </c>
      <c r="G52" s="781">
        <v>-1</v>
      </c>
      <c r="H52" s="781">
        <v>0</v>
      </c>
      <c r="I52" s="837">
        <v>0</v>
      </c>
      <c r="J52" s="1157">
        <v>0</v>
      </c>
      <c r="K52" s="1157">
        <v>0</v>
      </c>
      <c r="L52" s="1157">
        <v>0</v>
      </c>
      <c r="M52" s="837">
        <v>0</v>
      </c>
      <c r="N52" s="1157">
        <v>0</v>
      </c>
      <c r="O52" s="1157">
        <v>0</v>
      </c>
      <c r="P52" s="1157">
        <v>0</v>
      </c>
      <c r="Q52" s="837">
        <v>0</v>
      </c>
      <c r="R52" s="837">
        <v>0</v>
      </c>
      <c r="S52" s="837">
        <v>0</v>
      </c>
      <c r="T52" s="776"/>
      <c r="U52" s="776">
        <v>0</v>
      </c>
      <c r="V52" s="842">
        <v>0</v>
      </c>
      <c r="W52"/>
      <c r="X52"/>
    </row>
    <row r="53" spans="1:24">
      <c r="A53"/>
      <c r="B53" s="729">
        <v>781480</v>
      </c>
      <c r="C53" s="780" t="s">
        <v>39</v>
      </c>
      <c r="D53" s="1090">
        <v>123</v>
      </c>
      <c r="E53" s="837">
        <v>0</v>
      </c>
      <c r="F53" s="781">
        <v>123</v>
      </c>
      <c r="G53" s="781">
        <v>-123</v>
      </c>
      <c r="H53" s="781">
        <v>0</v>
      </c>
      <c r="I53" s="837">
        <v>0</v>
      </c>
      <c r="J53" s="1157">
        <v>0</v>
      </c>
      <c r="K53" s="1157">
        <v>0</v>
      </c>
      <c r="L53" s="1157">
        <v>45</v>
      </c>
      <c r="M53" s="837">
        <v>45</v>
      </c>
      <c r="N53" s="1157">
        <v>0</v>
      </c>
      <c r="O53" s="1157">
        <v>0</v>
      </c>
      <c r="P53" s="1157">
        <v>0</v>
      </c>
      <c r="Q53" s="837">
        <v>0</v>
      </c>
      <c r="R53" s="837">
        <v>0</v>
      </c>
      <c r="S53" s="837">
        <v>0</v>
      </c>
      <c r="T53" s="776"/>
      <c r="U53" s="776">
        <v>0</v>
      </c>
      <c r="V53" s="842">
        <v>45</v>
      </c>
      <c r="W53"/>
      <c r="X53"/>
    </row>
    <row r="54" spans="1:24">
      <c r="A54" s="777" t="s">
        <v>6570</v>
      </c>
      <c r="B54" s="777"/>
      <c r="C54" s="777"/>
      <c r="D54" s="1091">
        <v>124</v>
      </c>
      <c r="E54" s="838">
        <v>0</v>
      </c>
      <c r="F54" s="782">
        <v>124</v>
      </c>
      <c r="G54" s="782">
        <v>-124</v>
      </c>
      <c r="H54" s="782">
        <v>0</v>
      </c>
      <c r="I54" s="838">
        <v>0</v>
      </c>
      <c r="J54" s="1158">
        <v>0</v>
      </c>
      <c r="K54" s="1158">
        <v>0</v>
      </c>
      <c r="L54" s="1158">
        <v>45</v>
      </c>
      <c r="M54" s="838">
        <v>45</v>
      </c>
      <c r="N54" s="1158">
        <v>0</v>
      </c>
      <c r="O54" s="1158">
        <v>0</v>
      </c>
      <c r="P54" s="1158">
        <v>0</v>
      </c>
      <c r="Q54" s="838">
        <v>0</v>
      </c>
      <c r="R54" s="838">
        <v>0</v>
      </c>
      <c r="S54" s="838">
        <v>0</v>
      </c>
      <c r="T54" s="778"/>
      <c r="U54" s="778">
        <v>0</v>
      </c>
      <c r="V54" s="843">
        <v>45</v>
      </c>
      <c r="W54"/>
      <c r="X54"/>
    </row>
    <row r="55" spans="1:24">
      <c r="A55" t="s">
        <v>439</v>
      </c>
      <c r="B55" s="729">
        <v>741020</v>
      </c>
      <c r="C55" s="780" t="s">
        <v>1520</v>
      </c>
      <c r="D55" s="1090">
        <v>41852</v>
      </c>
      <c r="E55" s="837">
        <v>0</v>
      </c>
      <c r="F55" s="781">
        <v>2895</v>
      </c>
      <c r="G55" s="781">
        <v>-1943</v>
      </c>
      <c r="H55" s="781">
        <v>379</v>
      </c>
      <c r="I55" s="837">
        <v>1331</v>
      </c>
      <c r="J55" s="1157">
        <v>1229.1600000000001</v>
      </c>
      <c r="K55" s="1157">
        <v>1732</v>
      </c>
      <c r="L55" s="1157">
        <v>1028.8699999999999</v>
      </c>
      <c r="M55" s="837">
        <v>3990.0299999999997</v>
      </c>
      <c r="N55" s="1157">
        <v>2764</v>
      </c>
      <c r="O55" s="1157">
        <v>719</v>
      </c>
      <c r="P55" s="1157">
        <v>2856</v>
      </c>
      <c r="Q55" s="837">
        <v>6339</v>
      </c>
      <c r="R55" s="837">
        <v>1857</v>
      </c>
      <c r="S55" s="837">
        <v>3693.03</v>
      </c>
      <c r="T55" s="776"/>
      <c r="U55" s="776">
        <v>5550.0300000000007</v>
      </c>
      <c r="V55" s="842">
        <v>17210.059999999998</v>
      </c>
    </row>
    <row r="56" spans="1:24">
      <c r="A56"/>
      <c r="B56" s="729">
        <v>776710</v>
      </c>
      <c r="C56" s="780" t="s">
        <v>1907</v>
      </c>
      <c r="D56" s="1090">
        <v>866</v>
      </c>
      <c r="E56" s="837">
        <v>50000</v>
      </c>
      <c r="F56" s="781">
        <v>0</v>
      </c>
      <c r="G56" s="781">
        <v>0</v>
      </c>
      <c r="H56" s="781">
        <v>0</v>
      </c>
      <c r="I56" s="837">
        <v>0</v>
      </c>
      <c r="J56" s="1157">
        <v>0</v>
      </c>
      <c r="K56" s="1157">
        <v>0</v>
      </c>
      <c r="L56" s="1157">
        <v>0</v>
      </c>
      <c r="M56" s="837">
        <v>0</v>
      </c>
      <c r="N56" s="1157">
        <v>0</v>
      </c>
      <c r="O56" s="1157">
        <v>0</v>
      </c>
      <c r="P56" s="1157">
        <v>0</v>
      </c>
      <c r="Q56" s="837">
        <v>0</v>
      </c>
      <c r="R56" s="837">
        <v>0</v>
      </c>
      <c r="S56" s="837">
        <v>0</v>
      </c>
      <c r="T56" s="776"/>
      <c r="U56" s="776">
        <v>0</v>
      </c>
      <c r="V56" s="842">
        <v>0</v>
      </c>
    </row>
    <row r="57" spans="1:24">
      <c r="A57"/>
      <c r="B57" s="729">
        <v>777660</v>
      </c>
      <c r="C57" s="780" t="s">
        <v>21</v>
      </c>
      <c r="D57" s="1090">
        <v>6</v>
      </c>
      <c r="E57" s="837">
        <v>0</v>
      </c>
      <c r="F57" s="781">
        <v>0</v>
      </c>
      <c r="G57" s="781">
        <v>0</v>
      </c>
      <c r="H57" s="781">
        <v>0</v>
      </c>
      <c r="I57" s="837">
        <v>0</v>
      </c>
      <c r="J57" s="1157">
        <v>14</v>
      </c>
      <c r="K57" s="1157">
        <v>100</v>
      </c>
      <c r="L57" s="1157">
        <v>74</v>
      </c>
      <c r="M57" s="837">
        <v>188</v>
      </c>
      <c r="N57" s="1157">
        <v>72</v>
      </c>
      <c r="O57" s="1157">
        <v>67</v>
      </c>
      <c r="P57" s="1157">
        <v>38</v>
      </c>
      <c r="Q57" s="837">
        <v>177</v>
      </c>
      <c r="R57" s="837">
        <v>61</v>
      </c>
      <c r="S57" s="837">
        <v>66</v>
      </c>
      <c r="T57" s="776"/>
      <c r="U57" s="776">
        <v>127</v>
      </c>
      <c r="V57" s="842">
        <v>492</v>
      </c>
    </row>
    <row r="58" spans="1:24">
      <c r="A58"/>
      <c r="B58" s="729">
        <v>780160</v>
      </c>
      <c r="C58" s="780" t="s">
        <v>1914</v>
      </c>
      <c r="D58" s="1090"/>
      <c r="E58" s="837">
        <v>0</v>
      </c>
      <c r="F58" s="781"/>
      <c r="G58" s="781"/>
      <c r="H58" s="781"/>
      <c r="I58" s="837">
        <v>0</v>
      </c>
      <c r="J58" s="1157"/>
      <c r="K58" s="1157">
        <v>27</v>
      </c>
      <c r="L58" s="1157">
        <v>6</v>
      </c>
      <c r="M58" s="837">
        <v>33</v>
      </c>
      <c r="N58" s="1157">
        <v>51</v>
      </c>
      <c r="O58" s="1157">
        <v>51</v>
      </c>
      <c r="P58" s="1157">
        <v>51</v>
      </c>
      <c r="Q58" s="837">
        <v>153</v>
      </c>
      <c r="R58" s="837">
        <v>75</v>
      </c>
      <c r="S58" s="837">
        <v>42</v>
      </c>
      <c r="T58" s="776"/>
      <c r="U58" s="776">
        <v>117</v>
      </c>
      <c r="V58" s="842">
        <v>303</v>
      </c>
    </row>
    <row r="59" spans="1:24">
      <c r="A59"/>
      <c r="B59" s="729">
        <v>781220</v>
      </c>
      <c r="C59" s="780" t="s">
        <v>13</v>
      </c>
      <c r="D59" s="1090">
        <v>49</v>
      </c>
      <c r="E59" s="837">
        <v>0</v>
      </c>
      <c r="F59" s="781">
        <v>46</v>
      </c>
      <c r="G59" s="781">
        <v>-8</v>
      </c>
      <c r="H59" s="781">
        <v>16</v>
      </c>
      <c r="I59" s="837">
        <v>54</v>
      </c>
      <c r="J59" s="1157">
        <v>28</v>
      </c>
      <c r="K59" s="1157">
        <v>23.36</v>
      </c>
      <c r="L59" s="1157">
        <v>8</v>
      </c>
      <c r="M59" s="837">
        <v>59.36</v>
      </c>
      <c r="N59" s="1157">
        <v>29</v>
      </c>
      <c r="O59" s="1157">
        <v>10</v>
      </c>
      <c r="P59" s="1157">
        <v>40.1</v>
      </c>
      <c r="Q59" s="837">
        <v>79.099999999999994</v>
      </c>
      <c r="R59" s="837">
        <v>26</v>
      </c>
      <c r="S59" s="837">
        <v>51.25</v>
      </c>
      <c r="T59" s="776"/>
      <c r="U59" s="776">
        <v>77.25</v>
      </c>
      <c r="V59" s="842">
        <v>269.71000000000004</v>
      </c>
    </row>
    <row r="60" spans="1:24">
      <c r="A60"/>
      <c r="B60" s="729">
        <v>781480</v>
      </c>
      <c r="C60" s="780" t="s">
        <v>39</v>
      </c>
      <c r="D60" s="1090">
        <v>22548</v>
      </c>
      <c r="E60" s="837">
        <v>50000</v>
      </c>
      <c r="F60" s="781">
        <v>0</v>
      </c>
      <c r="G60" s="781">
        <v>0</v>
      </c>
      <c r="H60" s="781">
        <v>0</v>
      </c>
      <c r="I60" s="837">
        <v>0</v>
      </c>
      <c r="J60" s="1157">
        <v>911</v>
      </c>
      <c r="K60" s="1157">
        <v>3580</v>
      </c>
      <c r="L60" s="1157">
        <v>780</v>
      </c>
      <c r="M60" s="837">
        <v>5271</v>
      </c>
      <c r="N60" s="1157">
        <v>2830</v>
      </c>
      <c r="O60" s="1157">
        <v>3110</v>
      </c>
      <c r="P60" s="1157">
        <v>5065</v>
      </c>
      <c r="Q60" s="837">
        <v>11005</v>
      </c>
      <c r="R60" s="837">
        <v>2685.19</v>
      </c>
      <c r="S60" s="837">
        <v>5110</v>
      </c>
      <c r="T60" s="776"/>
      <c r="U60" s="776">
        <v>7795.1900000000005</v>
      </c>
      <c r="V60" s="842">
        <v>24071.19</v>
      </c>
    </row>
    <row r="61" spans="1:24">
      <c r="A61"/>
      <c r="B61" s="729">
        <v>781560</v>
      </c>
      <c r="C61" s="780" t="s">
        <v>40</v>
      </c>
      <c r="D61" s="1090">
        <v>10929.15</v>
      </c>
      <c r="E61" s="837">
        <v>45000</v>
      </c>
      <c r="F61" s="781">
        <v>0</v>
      </c>
      <c r="G61" s="781">
        <v>0</v>
      </c>
      <c r="H61" s="781">
        <v>0</v>
      </c>
      <c r="I61" s="837">
        <v>0</v>
      </c>
      <c r="J61" s="1157">
        <v>0</v>
      </c>
      <c r="K61" s="1157">
        <v>0</v>
      </c>
      <c r="L61" s="1157">
        <v>0</v>
      </c>
      <c r="M61" s="837">
        <v>0</v>
      </c>
      <c r="N61" s="1157">
        <v>0</v>
      </c>
      <c r="O61" s="1157">
        <v>0</v>
      </c>
      <c r="P61" s="1157">
        <v>0</v>
      </c>
      <c r="Q61" s="837">
        <v>0</v>
      </c>
      <c r="R61" s="837">
        <v>0</v>
      </c>
      <c r="S61" s="837">
        <v>0</v>
      </c>
      <c r="T61" s="776"/>
      <c r="U61" s="776">
        <v>0</v>
      </c>
      <c r="V61" s="842">
        <v>0</v>
      </c>
    </row>
    <row r="62" spans="1:24">
      <c r="A62" s="777" t="s">
        <v>6571</v>
      </c>
      <c r="B62" s="777"/>
      <c r="C62" s="777"/>
      <c r="D62" s="1091">
        <v>76250.149999999994</v>
      </c>
      <c r="E62" s="838">
        <v>145000</v>
      </c>
      <c r="F62" s="782">
        <v>2941</v>
      </c>
      <c r="G62" s="782">
        <v>-1951</v>
      </c>
      <c r="H62" s="782">
        <v>395</v>
      </c>
      <c r="I62" s="838">
        <v>1385</v>
      </c>
      <c r="J62" s="1158">
        <v>2182.16</v>
      </c>
      <c r="K62" s="1158">
        <v>5462.36</v>
      </c>
      <c r="L62" s="1158">
        <v>1896.87</v>
      </c>
      <c r="M62" s="838">
        <v>9541.39</v>
      </c>
      <c r="N62" s="1158">
        <v>5746</v>
      </c>
      <c r="O62" s="1158">
        <v>3957</v>
      </c>
      <c r="P62" s="1158">
        <v>8050.1</v>
      </c>
      <c r="Q62" s="838">
        <v>17753.099999999999</v>
      </c>
      <c r="R62" s="838">
        <v>4704.1900000000005</v>
      </c>
      <c r="S62" s="838">
        <v>8962.2800000000007</v>
      </c>
      <c r="T62" s="778"/>
      <c r="U62" s="778">
        <v>13666.470000000001</v>
      </c>
      <c r="V62" s="843">
        <v>42345.959999999992</v>
      </c>
    </row>
    <row r="63" spans="1:24">
      <c r="A63" t="s">
        <v>5359</v>
      </c>
      <c r="B63"/>
      <c r="C63"/>
      <c r="D63" s="1090">
        <v>333064.88</v>
      </c>
      <c r="E63" s="837">
        <v>456100</v>
      </c>
      <c r="F63" s="781">
        <v>14502.91</v>
      </c>
      <c r="G63" s="781">
        <v>1595.0500000000002</v>
      </c>
      <c r="H63" s="781">
        <v>7701.8099999999995</v>
      </c>
      <c r="I63" s="837">
        <v>23799.77</v>
      </c>
      <c r="J63" s="1157">
        <v>31742.780000000002</v>
      </c>
      <c r="K63" s="1157">
        <v>22195.360000000001</v>
      </c>
      <c r="L63" s="1157">
        <v>19346.310000000001</v>
      </c>
      <c r="M63" s="837">
        <v>73284.45</v>
      </c>
      <c r="N63" s="1157">
        <v>26368.799999999999</v>
      </c>
      <c r="O63" s="1157">
        <v>57815.600000000006</v>
      </c>
      <c r="P63" s="1157">
        <v>47682.18</v>
      </c>
      <c r="Q63" s="837">
        <v>131866.58000000002</v>
      </c>
      <c r="R63" s="837">
        <v>23988.269999999997</v>
      </c>
      <c r="S63" s="837">
        <v>30151.379999999997</v>
      </c>
      <c r="T63" s="776"/>
      <c r="U63" s="776">
        <v>54139.65</v>
      </c>
      <c r="V63" s="842">
        <v>283090.44999999995</v>
      </c>
    </row>
    <row r="64" spans="1:24">
      <c r="A64"/>
      <c r="B64" s="394"/>
      <c r="C64"/>
      <c r="D64" s="637"/>
      <c r="E64" s="637"/>
      <c r="F64" s="637"/>
      <c r="G64" s="637"/>
      <c r="H64" s="637"/>
      <c r="I64" s="637"/>
      <c r="J64" s="637"/>
      <c r="K64" s="637"/>
      <c r="L64" s="637"/>
      <c r="M64" s="637"/>
      <c r="N64" s="637"/>
      <c r="O64" s="637"/>
      <c r="P64" s="637"/>
      <c r="Q64" s="637"/>
      <c r="R64" s="637"/>
      <c r="S64" s="637"/>
      <c r="T64" s="637"/>
      <c r="U64" s="637"/>
    </row>
    <row r="65" spans="1:21">
      <c r="A65"/>
      <c r="B65" s="394"/>
      <c r="C65"/>
      <c r="D65" s="637"/>
      <c r="E65" s="637"/>
      <c r="F65" s="637"/>
      <c r="G65" s="637"/>
      <c r="H65" s="637"/>
      <c r="I65" s="637"/>
      <c r="J65" s="637"/>
      <c r="K65" s="637"/>
      <c r="L65" s="637"/>
      <c r="M65" s="637"/>
      <c r="N65" s="637"/>
      <c r="O65" s="637"/>
      <c r="P65" s="637"/>
      <c r="Q65" s="637"/>
      <c r="R65" s="637"/>
      <c r="S65" s="637"/>
      <c r="T65" s="637"/>
      <c r="U65" s="637"/>
    </row>
    <row r="66" spans="1:21">
      <c r="A66"/>
      <c r="B66" s="394"/>
      <c r="C66"/>
      <c r="D66" s="637"/>
      <c r="E66" s="637"/>
      <c r="F66" s="637"/>
      <c r="G66" s="637"/>
      <c r="H66" s="637"/>
      <c r="I66" s="637"/>
      <c r="J66" s="637"/>
      <c r="K66" s="637"/>
      <c r="L66" s="637"/>
      <c r="M66" s="637"/>
      <c r="N66" s="637"/>
      <c r="O66" s="637"/>
      <c r="P66" s="637"/>
      <c r="Q66" s="637"/>
      <c r="R66" s="637"/>
      <c r="S66" s="637"/>
      <c r="T66" s="637"/>
      <c r="U66" s="637"/>
    </row>
    <row r="67" spans="1:21">
      <c r="A67"/>
      <c r="B67" s="394"/>
      <c r="C67"/>
      <c r="D67" s="637"/>
      <c r="E67" s="637"/>
      <c r="F67" s="637"/>
      <c r="G67" s="637"/>
      <c r="H67" s="637"/>
      <c r="I67" s="637"/>
      <c r="J67" s="637"/>
      <c r="K67" s="637"/>
      <c r="L67" s="637"/>
      <c r="M67" s="637"/>
      <c r="N67" s="637"/>
      <c r="O67" s="637"/>
      <c r="P67" s="637"/>
      <c r="Q67" s="637"/>
      <c r="R67" s="637"/>
      <c r="S67" s="637"/>
      <c r="T67" s="637"/>
      <c r="U67" s="637"/>
    </row>
    <row r="68" spans="1:21">
      <c r="A68"/>
      <c r="B68" s="394"/>
      <c r="C68"/>
      <c r="D68" s="637"/>
      <c r="E68" s="637"/>
      <c r="F68" s="637"/>
      <c r="G68" s="637"/>
      <c r="H68" s="637"/>
      <c r="I68" s="637"/>
      <c r="J68" s="637"/>
      <c r="K68" s="637"/>
      <c r="L68" s="637"/>
      <c r="M68" s="637"/>
      <c r="N68" s="637"/>
      <c r="O68" s="637"/>
      <c r="P68" s="637"/>
      <c r="Q68" s="637"/>
      <c r="R68" s="637"/>
      <c r="S68" s="637"/>
      <c r="T68" s="637"/>
      <c r="U68" s="637"/>
    </row>
    <row r="69" spans="1:21">
      <c r="A69"/>
      <c r="B69" s="394"/>
      <c r="C69"/>
      <c r="D69" s="637"/>
      <c r="E69" s="637"/>
      <c r="F69" s="637"/>
      <c r="G69" s="637"/>
      <c r="H69" s="637"/>
      <c r="I69" s="637"/>
      <c r="J69" s="637"/>
      <c r="K69" s="637"/>
      <c r="L69" s="637"/>
      <c r="M69" s="637"/>
      <c r="N69" s="637"/>
      <c r="O69" s="637"/>
      <c r="P69" s="637"/>
      <c r="Q69" s="637"/>
      <c r="R69" s="637"/>
      <c r="S69" s="637"/>
      <c r="T69" s="637"/>
      <c r="U69" s="637"/>
    </row>
    <row r="70" spans="1:21">
      <c r="A70"/>
      <c r="B70" s="394"/>
      <c r="C70"/>
      <c r="D70" s="637"/>
      <c r="E70" s="637"/>
      <c r="F70" s="637"/>
      <c r="G70" s="637"/>
      <c r="H70" s="637"/>
      <c r="I70" s="637"/>
      <c r="J70" s="637"/>
      <c r="K70" s="637"/>
      <c r="L70" s="637"/>
      <c r="M70" s="637"/>
      <c r="N70" s="637"/>
      <c r="O70" s="637"/>
      <c r="P70" s="637"/>
      <c r="Q70" s="637"/>
      <c r="R70" s="637"/>
      <c r="S70" s="637"/>
      <c r="T70" s="637"/>
      <c r="U70" s="637"/>
    </row>
    <row r="71" spans="1:21">
      <c r="A71"/>
      <c r="B71" s="394"/>
      <c r="C71"/>
      <c r="D71" s="637"/>
      <c r="E71" s="637"/>
      <c r="F71" s="637"/>
      <c r="G71" s="637"/>
      <c r="H71" s="637"/>
      <c r="I71" s="637"/>
      <c r="J71" s="637"/>
      <c r="K71" s="637"/>
      <c r="L71" s="637"/>
      <c r="M71" s="637"/>
      <c r="N71" s="637"/>
      <c r="O71" s="637"/>
      <c r="P71" s="637"/>
      <c r="Q71" s="637"/>
      <c r="R71" s="637"/>
      <c r="S71" s="637"/>
      <c r="T71" s="637"/>
      <c r="U71" s="637"/>
    </row>
    <row r="72" spans="1:21">
      <c r="A72"/>
      <c r="B72" s="394"/>
      <c r="C72"/>
      <c r="D72" s="637"/>
      <c r="E72" s="637"/>
      <c r="F72" s="637"/>
      <c r="G72" s="637"/>
      <c r="H72" s="637"/>
      <c r="I72" s="637"/>
      <c r="J72" s="637"/>
      <c r="K72" s="637"/>
      <c r="L72" s="637"/>
      <c r="M72" s="637"/>
      <c r="N72" s="637"/>
      <c r="O72" s="637"/>
      <c r="P72" s="637"/>
      <c r="Q72" s="637"/>
      <c r="R72" s="637"/>
      <c r="S72" s="637"/>
      <c r="T72" s="637"/>
      <c r="U72" s="637"/>
    </row>
    <row r="73" spans="1:21">
      <c r="A73"/>
      <c r="B73" s="394"/>
      <c r="C73"/>
      <c r="D73" s="637"/>
      <c r="E73" s="637"/>
      <c r="F73" s="637"/>
      <c r="G73" s="637"/>
      <c r="H73" s="637"/>
      <c r="I73" s="637"/>
      <c r="J73" s="637"/>
      <c r="K73" s="637"/>
      <c r="L73" s="637"/>
      <c r="M73" s="637"/>
      <c r="N73" s="637"/>
      <c r="O73" s="637"/>
      <c r="P73" s="637"/>
      <c r="Q73" s="637"/>
      <c r="R73" s="637"/>
      <c r="S73" s="637"/>
      <c r="T73" s="637"/>
      <c r="U73" s="637"/>
    </row>
    <row r="74" spans="1:21">
      <c r="A74"/>
      <c r="B74" s="394"/>
      <c r="C74"/>
      <c r="D74" s="637"/>
      <c r="E74" s="637"/>
      <c r="F74" s="637"/>
      <c r="G74" s="637"/>
      <c r="H74" s="637"/>
      <c r="I74" s="637"/>
      <c r="J74" s="637"/>
      <c r="K74" s="637"/>
      <c r="L74" s="637"/>
      <c r="M74" s="637"/>
      <c r="N74" s="637"/>
      <c r="O74" s="637"/>
      <c r="P74" s="637"/>
      <c r="Q74" s="637"/>
      <c r="R74" s="637"/>
      <c r="S74" s="637"/>
      <c r="T74" s="637"/>
      <c r="U74" s="637"/>
    </row>
    <row r="75" spans="1:21">
      <c r="A75"/>
      <c r="B75" s="394"/>
      <c r="C75"/>
      <c r="D75" s="637"/>
      <c r="E75" s="637"/>
      <c r="F75" s="637"/>
      <c r="G75" s="637"/>
      <c r="H75" s="637"/>
      <c r="I75" s="637"/>
      <c r="J75" s="637"/>
      <c r="K75" s="637"/>
      <c r="L75" s="637"/>
      <c r="M75" s="637"/>
      <c r="N75" s="637"/>
      <c r="O75" s="637"/>
      <c r="P75" s="637"/>
      <c r="Q75" s="637"/>
      <c r="R75" s="637"/>
      <c r="S75" s="637"/>
      <c r="T75" s="637"/>
      <c r="U75" s="637"/>
    </row>
    <row r="76" spans="1:21">
      <c r="A76"/>
      <c r="B76" s="394"/>
      <c r="C76"/>
      <c r="D76" s="637"/>
      <c r="E76" s="637"/>
      <c r="F76" s="637"/>
      <c r="G76" s="637"/>
      <c r="H76" s="637"/>
      <c r="I76" s="637"/>
      <c r="J76" s="637"/>
      <c r="K76" s="637"/>
      <c r="L76" s="637"/>
      <c r="M76" s="637"/>
      <c r="N76" s="637"/>
      <c r="O76" s="637"/>
      <c r="P76" s="637"/>
      <c r="Q76" s="637"/>
      <c r="R76" s="637"/>
      <c r="S76" s="637"/>
      <c r="T76" s="637"/>
      <c r="U76" s="637"/>
    </row>
    <row r="77" spans="1:21">
      <c r="A77"/>
      <c r="B77" s="394"/>
      <c r="C77"/>
      <c r="D77" s="637"/>
      <c r="E77" s="637"/>
      <c r="F77" s="637"/>
      <c r="G77" s="637"/>
      <c r="H77" s="637"/>
      <c r="I77" s="637"/>
      <c r="J77" s="637"/>
      <c r="K77" s="637"/>
      <c r="L77" s="637"/>
      <c r="M77" s="637"/>
      <c r="N77" s="637"/>
      <c r="O77" s="637"/>
      <c r="P77" s="637"/>
      <c r="Q77" s="637"/>
      <c r="R77" s="637"/>
      <c r="S77" s="637"/>
      <c r="T77" s="637"/>
      <c r="U77" s="637"/>
    </row>
    <row r="78" spans="1:21">
      <c r="A78"/>
      <c r="B78" s="394"/>
      <c r="C78"/>
      <c r="D78" s="637"/>
      <c r="E78" s="637"/>
      <c r="F78" s="637"/>
      <c r="G78" s="637"/>
      <c r="H78" s="637"/>
      <c r="I78" s="637"/>
      <c r="J78" s="637"/>
      <c r="K78" s="637"/>
      <c r="L78" s="637"/>
      <c r="M78" s="637"/>
      <c r="N78" s="637"/>
      <c r="O78" s="637"/>
      <c r="P78" s="637"/>
      <c r="Q78" s="637"/>
      <c r="R78" s="637"/>
      <c r="S78" s="637"/>
      <c r="T78" s="637"/>
      <c r="U78" s="637"/>
    </row>
    <row r="79" spans="1:21">
      <c r="A79"/>
      <c r="B79" s="394"/>
      <c r="C79"/>
      <c r="D79" s="637"/>
      <c r="E79" s="637"/>
      <c r="F79" s="637"/>
      <c r="G79" s="637"/>
      <c r="H79" s="637"/>
      <c r="I79" s="637"/>
      <c r="J79" s="637"/>
      <c r="K79" s="637"/>
      <c r="L79" s="637"/>
      <c r="M79" s="637"/>
      <c r="N79" s="637"/>
      <c r="O79" s="637"/>
      <c r="P79" s="637"/>
      <c r="Q79" s="637"/>
      <c r="R79" s="637"/>
      <c r="S79" s="637"/>
      <c r="T79" s="637"/>
      <c r="U79" s="637"/>
    </row>
    <row r="80" spans="1:21">
      <c r="A80"/>
      <c r="B80" s="394"/>
      <c r="C80"/>
      <c r="D80" s="637"/>
      <c r="E80" s="637"/>
      <c r="F80" s="637"/>
      <c r="G80" s="637"/>
      <c r="H80" s="637"/>
      <c r="I80" s="637"/>
      <c r="J80" s="637"/>
      <c r="K80" s="637"/>
      <c r="L80" s="637"/>
      <c r="M80" s="637"/>
      <c r="N80" s="637"/>
      <c r="O80" s="637"/>
      <c r="P80" s="637"/>
      <c r="Q80" s="637"/>
      <c r="R80" s="637"/>
      <c r="S80" s="637"/>
      <c r="T80" s="637"/>
      <c r="U80" s="637"/>
    </row>
    <row r="81" spans="1:21">
      <c r="A81"/>
      <c r="B81" s="394"/>
      <c r="C81"/>
      <c r="D81" s="637"/>
      <c r="E81" s="637"/>
      <c r="F81" s="637"/>
      <c r="G81" s="637"/>
      <c r="H81" s="637"/>
      <c r="I81" s="637"/>
      <c r="J81" s="637"/>
      <c r="K81" s="637"/>
      <c r="L81" s="637"/>
      <c r="M81" s="637"/>
      <c r="N81" s="637"/>
      <c r="O81" s="637"/>
      <c r="P81" s="637"/>
      <c r="Q81" s="637"/>
      <c r="R81" s="637"/>
      <c r="S81" s="637"/>
      <c r="T81" s="637"/>
      <c r="U81" s="637"/>
    </row>
    <row r="82" spans="1:21">
      <c r="A82"/>
      <c r="B82" s="394"/>
      <c r="C82"/>
      <c r="D82" s="637"/>
      <c r="E82" s="637"/>
      <c r="F82" s="637"/>
      <c r="G82" s="637"/>
      <c r="H82" s="637"/>
      <c r="I82" s="637"/>
      <c r="J82" s="637"/>
      <c r="K82" s="637"/>
      <c r="L82" s="637"/>
      <c r="M82" s="637"/>
      <c r="N82" s="637"/>
      <c r="O82" s="637"/>
      <c r="P82" s="637"/>
      <c r="Q82" s="637"/>
      <c r="R82" s="637"/>
      <c r="S82" s="637"/>
      <c r="T82" s="637"/>
      <c r="U82" s="637"/>
    </row>
    <row r="83" spans="1:21">
      <c r="A83"/>
      <c r="B83" s="394"/>
      <c r="C83"/>
      <c r="D83" s="637"/>
      <c r="E83" s="637"/>
      <c r="F83" s="637"/>
      <c r="G83" s="637"/>
      <c r="H83" s="637"/>
      <c r="I83" s="637"/>
      <c r="J83" s="637"/>
      <c r="K83" s="637"/>
      <c r="L83" s="637"/>
      <c r="M83" s="637"/>
      <c r="N83" s="637"/>
      <c r="O83" s="637"/>
      <c r="P83" s="637"/>
      <c r="Q83" s="637"/>
      <c r="R83" s="637"/>
      <c r="S83" s="637"/>
      <c r="T83" s="637"/>
      <c r="U83" s="637"/>
    </row>
    <row r="84" spans="1:21">
      <c r="A84"/>
      <c r="B84" s="394"/>
      <c r="C84"/>
      <c r="D84" s="637"/>
      <c r="E84" s="637"/>
      <c r="F84" s="637"/>
      <c r="G84" s="637"/>
      <c r="H84" s="637"/>
      <c r="I84" s="637"/>
      <c r="J84" s="637"/>
      <c r="K84" s="637"/>
      <c r="L84" s="637"/>
      <c r="M84" s="637"/>
      <c r="N84" s="637"/>
      <c r="O84" s="637"/>
      <c r="P84" s="637"/>
      <c r="Q84" s="637"/>
      <c r="R84" s="637"/>
      <c r="S84" s="637"/>
      <c r="T84" s="637"/>
      <c r="U84" s="637"/>
    </row>
    <row r="85" spans="1:21">
      <c r="A85"/>
      <c r="B85" s="394"/>
      <c r="C85"/>
      <c r="D85" s="637"/>
      <c r="E85" s="637"/>
      <c r="F85" s="637"/>
      <c r="G85" s="637"/>
      <c r="H85" s="637"/>
      <c r="I85" s="637"/>
      <c r="J85" s="637"/>
      <c r="K85" s="637"/>
      <c r="L85" s="637"/>
      <c r="M85" s="637"/>
      <c r="N85" s="637"/>
      <c r="O85" s="637"/>
      <c r="P85" s="637"/>
      <c r="Q85" s="637"/>
      <c r="R85" s="637"/>
      <c r="S85" s="637"/>
      <c r="T85" s="637"/>
      <c r="U85" s="637"/>
    </row>
    <row r="86" spans="1:21">
      <c r="A86"/>
      <c r="B86" s="394"/>
      <c r="C86"/>
      <c r="D86" s="637"/>
      <c r="E86" s="637"/>
      <c r="F86" s="637"/>
      <c r="G86" s="637"/>
      <c r="H86" s="637"/>
      <c r="I86" s="637"/>
      <c r="J86" s="637"/>
      <c r="K86" s="637"/>
      <c r="L86" s="637"/>
      <c r="M86" s="637"/>
      <c r="N86" s="637"/>
      <c r="O86" s="637"/>
      <c r="P86" s="637"/>
      <c r="Q86" s="637"/>
      <c r="R86" s="637"/>
      <c r="S86" s="637"/>
      <c r="T86" s="637"/>
      <c r="U86" s="637"/>
    </row>
    <row r="87" spans="1:21">
      <c r="A87"/>
      <c r="B87" s="394"/>
      <c r="C87"/>
      <c r="D87" s="637"/>
      <c r="E87" s="637"/>
      <c r="F87" s="637"/>
      <c r="G87" s="637"/>
      <c r="H87" s="637"/>
      <c r="I87" s="637"/>
      <c r="J87" s="637"/>
      <c r="K87" s="637"/>
      <c r="L87" s="637"/>
      <c r="M87" s="637"/>
      <c r="N87" s="637"/>
      <c r="O87" s="637"/>
      <c r="P87" s="637"/>
      <c r="Q87" s="637"/>
      <c r="R87" s="637"/>
      <c r="S87" s="637"/>
      <c r="T87" s="637"/>
      <c r="U87" s="637"/>
    </row>
    <row r="88" spans="1:21">
      <c r="A88"/>
      <c r="B88" s="394"/>
      <c r="C88"/>
      <c r="D88" s="637"/>
      <c r="E88" s="637"/>
      <c r="F88" s="637"/>
      <c r="G88" s="637"/>
      <c r="H88" s="637"/>
      <c r="I88" s="637"/>
      <c r="J88" s="637"/>
      <c r="K88" s="637"/>
      <c r="L88" s="637"/>
      <c r="M88" s="637"/>
      <c r="N88" s="637"/>
      <c r="O88" s="637"/>
      <c r="P88" s="637"/>
      <c r="Q88" s="637"/>
      <c r="R88" s="637"/>
      <c r="S88" s="637"/>
      <c r="T88" s="637"/>
      <c r="U88" s="637"/>
    </row>
    <row r="89" spans="1:21">
      <c r="A89"/>
      <c r="B89" s="394"/>
      <c r="C89"/>
      <c r="D89" s="637"/>
      <c r="E89" s="637"/>
      <c r="F89" s="637"/>
      <c r="G89" s="637"/>
      <c r="H89" s="637"/>
      <c r="I89" s="637"/>
      <c r="J89" s="637"/>
      <c r="K89" s="637"/>
      <c r="L89" s="637"/>
      <c r="M89" s="637"/>
      <c r="N89" s="637"/>
      <c r="O89" s="637"/>
      <c r="P89" s="637"/>
      <c r="Q89" s="637"/>
      <c r="R89" s="637"/>
      <c r="S89" s="637"/>
      <c r="T89" s="637"/>
      <c r="U89" s="637"/>
    </row>
    <row r="90" spans="1:21">
      <c r="A90"/>
      <c r="B90" s="394"/>
      <c r="C90"/>
      <c r="D90" s="637"/>
      <c r="E90" s="637"/>
      <c r="F90" s="637"/>
      <c r="G90" s="637"/>
      <c r="H90" s="637"/>
      <c r="I90" s="637"/>
      <c r="J90" s="637"/>
      <c r="K90" s="637"/>
      <c r="L90" s="637"/>
      <c r="M90" s="637"/>
      <c r="N90" s="637"/>
      <c r="O90" s="637"/>
      <c r="P90" s="637"/>
      <c r="Q90" s="637"/>
      <c r="R90" s="637"/>
      <c r="S90" s="637"/>
      <c r="T90" s="637"/>
      <c r="U90" s="637"/>
    </row>
    <row r="91" spans="1:21">
      <c r="A91"/>
      <c r="B91" s="394"/>
      <c r="C91"/>
      <c r="D91" s="637"/>
      <c r="E91" s="637"/>
      <c r="F91" s="637"/>
      <c r="G91" s="637"/>
      <c r="H91" s="637"/>
      <c r="I91" s="637"/>
      <c r="J91" s="637"/>
      <c r="K91" s="637"/>
      <c r="L91" s="637"/>
      <c r="M91" s="637"/>
      <c r="N91" s="637"/>
      <c r="O91" s="637"/>
      <c r="P91" s="637"/>
      <c r="Q91" s="637"/>
      <c r="R91" s="637"/>
      <c r="S91" s="637"/>
      <c r="T91" s="637"/>
      <c r="U91" s="637"/>
    </row>
    <row r="92" spans="1:21">
      <c r="A92"/>
      <c r="B92" s="394"/>
      <c r="C92"/>
      <c r="D92" s="637"/>
      <c r="E92" s="637"/>
      <c r="F92" s="637"/>
      <c r="G92" s="637"/>
      <c r="H92" s="637"/>
      <c r="I92" s="637"/>
      <c r="J92" s="637"/>
      <c r="K92" s="637"/>
      <c r="L92" s="637"/>
      <c r="M92" s="637"/>
      <c r="N92" s="637"/>
      <c r="O92" s="637"/>
      <c r="P92" s="637"/>
      <c r="Q92" s="637"/>
      <c r="R92" s="637"/>
      <c r="S92" s="637"/>
      <c r="T92" s="637"/>
      <c r="U92" s="637"/>
    </row>
    <row r="93" spans="1:21">
      <c r="A93"/>
      <c r="B93" s="394"/>
      <c r="C93"/>
      <c r="D93" s="637"/>
      <c r="E93" s="637"/>
      <c r="F93" s="637"/>
      <c r="G93" s="637"/>
      <c r="H93" s="637"/>
      <c r="I93" s="637"/>
      <c r="J93" s="637"/>
      <c r="K93" s="637"/>
      <c r="L93" s="637"/>
      <c r="M93" s="637"/>
      <c r="N93" s="637"/>
      <c r="O93" s="637"/>
      <c r="P93" s="637"/>
      <c r="Q93" s="637"/>
      <c r="R93" s="637"/>
      <c r="S93" s="637"/>
      <c r="T93" s="637"/>
      <c r="U93" s="637"/>
    </row>
    <row r="94" spans="1:21">
      <c r="A94"/>
      <c r="B94" s="394"/>
      <c r="C94"/>
      <c r="D94" s="637"/>
      <c r="E94" s="637"/>
      <c r="F94" s="637"/>
      <c r="G94" s="637"/>
      <c r="H94" s="637"/>
      <c r="I94" s="637"/>
      <c r="J94" s="637"/>
      <c r="K94" s="637"/>
      <c r="L94" s="637"/>
      <c r="M94" s="637"/>
      <c r="N94" s="637"/>
      <c r="O94" s="637"/>
      <c r="P94" s="637"/>
      <c r="Q94" s="637"/>
      <c r="R94" s="637"/>
      <c r="S94" s="637"/>
      <c r="T94" s="637"/>
      <c r="U94" s="637"/>
    </row>
    <row r="95" spans="1:21">
      <c r="A95"/>
      <c r="B95" s="394"/>
      <c r="C95"/>
      <c r="D95" s="637"/>
      <c r="E95" s="637"/>
      <c r="F95" s="637"/>
      <c r="G95" s="637"/>
      <c r="H95" s="637"/>
      <c r="I95" s="637"/>
      <c r="J95" s="637"/>
      <c r="K95" s="637"/>
      <c r="L95" s="637"/>
      <c r="M95" s="637"/>
      <c r="N95" s="637"/>
      <c r="O95" s="637"/>
      <c r="P95" s="637"/>
      <c r="Q95" s="637"/>
      <c r="R95" s="637"/>
      <c r="S95" s="637"/>
      <c r="T95" s="637"/>
      <c r="U95" s="637"/>
    </row>
    <row r="96" spans="1:21">
      <c r="A96"/>
      <c r="B96" s="394"/>
      <c r="C96"/>
      <c r="D96" s="637"/>
      <c r="E96" s="637"/>
      <c r="F96" s="637"/>
      <c r="G96" s="637"/>
      <c r="H96" s="637"/>
      <c r="I96" s="637"/>
      <c r="J96" s="637"/>
      <c r="K96" s="637"/>
      <c r="L96" s="637"/>
      <c r="M96" s="637"/>
      <c r="N96" s="637"/>
      <c r="O96" s="637"/>
      <c r="P96" s="637"/>
      <c r="Q96" s="637"/>
      <c r="R96" s="637"/>
      <c r="S96" s="637"/>
      <c r="T96" s="637"/>
      <c r="U96" s="637"/>
    </row>
    <row r="97" spans="1:21">
      <c r="A97"/>
      <c r="B97" s="394"/>
      <c r="C97"/>
      <c r="D97" s="637"/>
      <c r="E97" s="637"/>
      <c r="F97" s="637"/>
      <c r="G97" s="637"/>
      <c r="H97" s="637"/>
      <c r="I97" s="637"/>
      <c r="J97" s="637"/>
      <c r="K97" s="637"/>
      <c r="L97" s="637"/>
      <c r="M97" s="637"/>
      <c r="N97" s="637"/>
      <c r="O97" s="637"/>
      <c r="P97" s="637"/>
      <c r="Q97" s="637"/>
      <c r="R97" s="637"/>
      <c r="S97" s="637"/>
      <c r="T97" s="637"/>
      <c r="U97" s="637"/>
    </row>
    <row r="98" spans="1:21">
      <c r="A98"/>
      <c r="B98" s="394"/>
      <c r="C98"/>
      <c r="D98" s="637"/>
      <c r="E98" s="637"/>
      <c r="F98" s="637"/>
      <c r="G98" s="637"/>
      <c r="H98" s="637"/>
      <c r="I98" s="637"/>
      <c r="J98" s="637"/>
      <c r="K98" s="637"/>
      <c r="L98" s="637"/>
      <c r="M98" s="637"/>
      <c r="N98" s="637"/>
      <c r="O98" s="637"/>
      <c r="P98" s="637"/>
      <c r="Q98" s="637"/>
      <c r="R98" s="637"/>
      <c r="S98" s="637"/>
      <c r="T98" s="637"/>
      <c r="U98" s="637"/>
    </row>
    <row r="99" spans="1:21">
      <c r="A99"/>
      <c r="B99" s="394"/>
      <c r="C99"/>
      <c r="D99" s="637"/>
      <c r="E99" s="637"/>
      <c r="F99" s="637"/>
      <c r="G99" s="637"/>
      <c r="H99" s="637"/>
      <c r="I99" s="637"/>
      <c r="J99" s="637"/>
      <c r="K99" s="637"/>
      <c r="L99" s="637"/>
      <c r="M99" s="637"/>
      <c r="N99" s="637"/>
      <c r="O99" s="637"/>
      <c r="P99" s="637"/>
      <c r="Q99" s="637"/>
      <c r="R99" s="637"/>
      <c r="S99" s="637"/>
      <c r="T99" s="637"/>
      <c r="U99" s="637"/>
    </row>
    <row r="100" spans="1:21">
      <c r="A100"/>
      <c r="B100" s="394"/>
      <c r="C100"/>
      <c r="D100" s="637"/>
      <c r="E100" s="637"/>
      <c r="F100" s="637"/>
      <c r="G100" s="637"/>
      <c r="H100" s="637"/>
      <c r="I100" s="637"/>
      <c r="J100" s="637"/>
      <c r="K100" s="637"/>
      <c r="L100" s="637"/>
      <c r="M100" s="637"/>
      <c r="N100" s="637"/>
      <c r="O100" s="637"/>
      <c r="P100" s="637"/>
      <c r="Q100" s="637"/>
      <c r="R100" s="637"/>
      <c r="S100" s="637"/>
      <c r="T100" s="637"/>
      <c r="U100" s="637"/>
    </row>
    <row r="101" spans="1:21">
      <c r="A101"/>
      <c r="B101" s="394"/>
      <c r="C101"/>
      <c r="D101" s="637"/>
      <c r="E101" s="637"/>
      <c r="F101" s="637"/>
      <c r="G101" s="637"/>
      <c r="H101" s="637"/>
      <c r="I101" s="637"/>
      <c r="J101" s="637"/>
      <c r="K101" s="637"/>
      <c r="L101" s="637"/>
      <c r="M101" s="637"/>
      <c r="N101" s="637"/>
      <c r="O101" s="637"/>
      <c r="P101" s="637"/>
      <c r="Q101" s="637"/>
      <c r="R101" s="637"/>
      <c r="S101" s="637"/>
      <c r="T101" s="637"/>
      <c r="U101" s="637"/>
    </row>
    <row r="102" spans="1:21">
      <c r="A102"/>
      <c r="B102" s="394"/>
      <c r="C102"/>
      <c r="D102" s="637"/>
      <c r="E102" s="637"/>
      <c r="F102" s="637"/>
      <c r="G102" s="637"/>
      <c r="H102" s="637"/>
      <c r="I102" s="637"/>
      <c r="J102" s="637"/>
      <c r="K102" s="637"/>
      <c r="L102" s="637"/>
      <c r="M102" s="637"/>
      <c r="N102" s="637"/>
      <c r="O102" s="637"/>
      <c r="P102" s="637"/>
      <c r="Q102" s="637"/>
      <c r="R102" s="637"/>
      <c r="S102" s="637"/>
      <c r="T102" s="637"/>
      <c r="U102" s="637"/>
    </row>
    <row r="103" spans="1:21">
      <c r="A103"/>
      <c r="B103" s="394"/>
      <c r="C103"/>
      <c r="D103" s="637"/>
      <c r="E103" s="637"/>
      <c r="F103" s="637"/>
      <c r="G103" s="637"/>
      <c r="H103" s="637"/>
      <c r="I103" s="637"/>
      <c r="J103" s="637"/>
      <c r="K103" s="637"/>
      <c r="L103" s="637"/>
      <c r="M103" s="637"/>
      <c r="N103" s="637"/>
      <c r="O103" s="637"/>
      <c r="P103" s="637"/>
      <c r="Q103" s="637"/>
      <c r="R103" s="637"/>
      <c r="S103" s="637"/>
      <c r="T103" s="637"/>
      <c r="U103" s="637"/>
    </row>
    <row r="104" spans="1:21">
      <c r="A104"/>
      <c r="B104" s="394"/>
      <c r="C104"/>
      <c r="D104" s="637"/>
      <c r="E104" s="637"/>
      <c r="F104" s="637"/>
      <c r="G104" s="637"/>
      <c r="H104" s="637"/>
      <c r="I104" s="637"/>
      <c r="J104" s="637"/>
      <c r="K104" s="637"/>
      <c r="L104" s="637"/>
      <c r="M104" s="637"/>
      <c r="N104" s="637"/>
      <c r="O104" s="637"/>
      <c r="P104" s="637"/>
      <c r="Q104" s="637"/>
      <c r="R104" s="637"/>
      <c r="S104" s="637"/>
      <c r="T104" s="637"/>
      <c r="U104" s="637"/>
    </row>
    <row r="105" spans="1:21">
      <c r="A105"/>
      <c r="B105" s="394"/>
      <c r="C105"/>
      <c r="D105" s="637"/>
      <c r="E105" s="637"/>
      <c r="F105" s="637"/>
      <c r="G105" s="637"/>
      <c r="H105" s="637"/>
      <c r="I105" s="637"/>
      <c r="J105" s="637"/>
      <c r="K105" s="637"/>
      <c r="L105" s="637"/>
      <c r="M105" s="637"/>
      <c r="N105" s="637"/>
      <c r="O105" s="637"/>
      <c r="P105" s="637"/>
      <c r="Q105" s="637"/>
      <c r="R105" s="637"/>
      <c r="S105" s="637"/>
      <c r="T105" s="637"/>
      <c r="U105" s="637"/>
    </row>
    <row r="106" spans="1:21">
      <c r="A106"/>
      <c r="B106" s="394"/>
      <c r="C106"/>
      <c r="D106" s="637"/>
      <c r="E106" s="637"/>
      <c r="F106" s="637"/>
      <c r="G106" s="637"/>
      <c r="H106" s="637"/>
      <c r="I106" s="637"/>
      <c r="J106" s="637"/>
      <c r="K106" s="637"/>
      <c r="L106" s="637"/>
      <c r="M106" s="637"/>
      <c r="N106" s="637"/>
      <c r="O106" s="637"/>
      <c r="P106" s="637"/>
      <c r="Q106" s="637"/>
      <c r="R106" s="637"/>
      <c r="S106" s="637"/>
      <c r="T106" s="637"/>
      <c r="U106" s="637"/>
    </row>
    <row r="107" spans="1:21">
      <c r="A107"/>
      <c r="B107" s="394"/>
      <c r="C107"/>
      <c r="D107" s="637"/>
      <c r="E107" s="637"/>
      <c r="F107" s="637"/>
      <c r="G107" s="637"/>
      <c r="H107" s="637"/>
      <c r="I107" s="637"/>
      <c r="J107" s="637"/>
      <c r="K107" s="637"/>
      <c r="L107" s="637"/>
      <c r="M107" s="637"/>
      <c r="N107" s="637"/>
      <c r="O107" s="637"/>
      <c r="P107" s="637"/>
      <c r="Q107" s="637"/>
      <c r="R107" s="637"/>
      <c r="S107" s="637"/>
      <c r="T107" s="637"/>
      <c r="U107" s="637"/>
    </row>
    <row r="108" spans="1:21">
      <c r="A108"/>
      <c r="B108" s="394"/>
      <c r="C108"/>
      <c r="D108" s="637"/>
      <c r="E108" s="637"/>
      <c r="F108" s="637"/>
      <c r="G108" s="637"/>
      <c r="H108" s="637"/>
      <c r="I108" s="637"/>
      <c r="J108" s="637"/>
      <c r="K108" s="637"/>
      <c r="L108" s="637"/>
      <c r="M108" s="637"/>
      <c r="N108" s="637"/>
      <c r="O108" s="637"/>
      <c r="P108" s="637"/>
      <c r="Q108" s="637"/>
      <c r="R108" s="637"/>
      <c r="S108" s="637"/>
      <c r="T108" s="637"/>
      <c r="U108" s="637"/>
    </row>
    <row r="109" spans="1:21">
      <c r="A109"/>
      <c r="B109" s="394"/>
      <c r="C109"/>
      <c r="D109" s="637"/>
      <c r="E109" s="637"/>
      <c r="F109" s="637"/>
      <c r="G109" s="637"/>
      <c r="H109" s="637"/>
      <c r="I109" s="637"/>
      <c r="J109" s="637"/>
      <c r="K109" s="637"/>
      <c r="L109" s="637"/>
      <c r="M109" s="637"/>
      <c r="N109" s="637"/>
      <c r="O109" s="637"/>
      <c r="P109" s="637"/>
      <c r="Q109" s="637"/>
      <c r="R109" s="637"/>
      <c r="S109" s="637"/>
      <c r="T109" s="637"/>
      <c r="U109" s="637"/>
    </row>
    <row r="110" spans="1:21">
      <c r="A110"/>
      <c r="B110" s="394"/>
      <c r="C110"/>
      <c r="D110" s="637"/>
      <c r="E110" s="637"/>
      <c r="F110" s="637"/>
      <c r="G110" s="637"/>
      <c r="H110" s="637"/>
      <c r="I110" s="637"/>
      <c r="J110" s="637"/>
      <c r="K110" s="637"/>
      <c r="L110" s="637"/>
      <c r="M110" s="637"/>
      <c r="N110" s="637"/>
      <c r="O110" s="637"/>
      <c r="P110" s="637"/>
      <c r="Q110" s="637"/>
      <c r="R110" s="637"/>
      <c r="S110" s="637"/>
      <c r="T110" s="637"/>
      <c r="U110" s="637"/>
    </row>
    <row r="111" spans="1:21">
      <c r="A111"/>
      <c r="B111" s="394"/>
      <c r="C111"/>
      <c r="D111" s="637"/>
      <c r="E111" s="637"/>
      <c r="F111" s="637"/>
      <c r="G111" s="637"/>
      <c r="H111" s="637"/>
      <c r="I111" s="637"/>
      <c r="J111" s="637"/>
      <c r="K111" s="637"/>
      <c r="L111" s="637"/>
      <c r="M111" s="637"/>
      <c r="N111" s="637"/>
      <c r="O111" s="637"/>
      <c r="P111" s="637"/>
      <c r="Q111" s="637"/>
      <c r="R111" s="637"/>
      <c r="S111" s="637"/>
      <c r="T111" s="637"/>
      <c r="U111" s="637"/>
    </row>
    <row r="112" spans="1:21">
      <c r="A112"/>
      <c r="B112" s="394"/>
      <c r="C112"/>
      <c r="D112" s="637"/>
      <c r="E112" s="637"/>
      <c r="F112" s="637"/>
      <c r="G112" s="637"/>
      <c r="H112" s="637"/>
      <c r="I112" s="637"/>
      <c r="J112" s="637"/>
      <c r="K112" s="637"/>
      <c r="L112" s="637"/>
      <c r="M112" s="637"/>
      <c r="N112" s="637"/>
      <c r="O112" s="637"/>
      <c r="P112" s="637"/>
      <c r="Q112" s="637"/>
      <c r="R112" s="637"/>
      <c r="S112" s="637"/>
      <c r="T112" s="637"/>
      <c r="U112" s="637"/>
    </row>
    <row r="113" spans="1:21">
      <c r="A113"/>
      <c r="B113" s="394"/>
      <c r="C113"/>
      <c r="D113" s="637"/>
      <c r="E113" s="637"/>
      <c r="F113" s="637"/>
      <c r="G113" s="637"/>
      <c r="H113" s="637"/>
      <c r="I113" s="637"/>
      <c r="J113" s="637"/>
      <c r="K113" s="637"/>
      <c r="L113" s="637"/>
      <c r="M113" s="637"/>
      <c r="N113" s="637"/>
      <c r="O113" s="637"/>
      <c r="P113" s="637"/>
      <c r="Q113" s="637"/>
      <c r="R113" s="637"/>
      <c r="S113" s="637"/>
      <c r="T113" s="637"/>
      <c r="U113" s="637"/>
    </row>
    <row r="114" spans="1:21">
      <c r="A114"/>
      <c r="B114" s="394"/>
      <c r="C114"/>
      <c r="D114" s="637"/>
      <c r="E114" s="637"/>
      <c r="F114" s="637"/>
      <c r="G114" s="637"/>
      <c r="H114" s="637"/>
      <c r="I114" s="637"/>
      <c r="J114" s="637"/>
      <c r="K114" s="637"/>
      <c r="L114" s="637"/>
      <c r="M114" s="637"/>
      <c r="N114" s="637"/>
      <c r="O114" s="637"/>
      <c r="P114" s="637"/>
      <c r="Q114" s="637"/>
      <c r="R114" s="637"/>
      <c r="S114" s="637"/>
      <c r="T114" s="637"/>
      <c r="U114" s="637"/>
    </row>
    <row r="115" spans="1:21">
      <c r="A115"/>
      <c r="B115" s="394"/>
      <c r="C115"/>
      <c r="D115" s="637"/>
      <c r="E115" s="637"/>
      <c r="F115" s="637"/>
      <c r="G115" s="637"/>
      <c r="H115" s="637"/>
      <c r="I115" s="637"/>
      <c r="J115" s="637"/>
      <c r="K115" s="637"/>
      <c r="L115" s="637"/>
      <c r="M115" s="637"/>
      <c r="N115" s="637"/>
      <c r="O115" s="637"/>
      <c r="P115" s="637"/>
      <c r="Q115" s="637"/>
      <c r="R115" s="637"/>
      <c r="S115" s="637"/>
      <c r="T115" s="637"/>
      <c r="U115" s="637"/>
    </row>
    <row r="116" spans="1:21">
      <c r="A116"/>
      <c r="B116" s="394"/>
      <c r="C116"/>
      <c r="D116" s="637"/>
      <c r="E116" s="637"/>
      <c r="F116" s="637"/>
      <c r="G116" s="637"/>
      <c r="H116" s="637"/>
      <c r="I116" s="637"/>
      <c r="J116" s="637"/>
      <c r="K116" s="637"/>
      <c r="L116" s="637"/>
      <c r="M116" s="637"/>
      <c r="N116" s="637"/>
      <c r="O116" s="637"/>
      <c r="P116" s="637"/>
      <c r="Q116" s="637"/>
      <c r="R116" s="637"/>
      <c r="S116" s="637"/>
      <c r="T116" s="637"/>
      <c r="U116" s="637"/>
    </row>
    <row r="117" spans="1:21">
      <c r="A117"/>
      <c r="B117" s="394"/>
      <c r="C117"/>
      <c r="D117" s="637"/>
      <c r="E117" s="637"/>
      <c r="F117" s="637"/>
      <c r="G117" s="637"/>
      <c r="H117" s="637"/>
      <c r="I117" s="637"/>
      <c r="J117" s="637"/>
      <c r="K117" s="637"/>
      <c r="L117" s="637"/>
      <c r="M117" s="637"/>
      <c r="N117" s="637"/>
      <c r="O117" s="637"/>
      <c r="P117" s="637"/>
      <c r="Q117" s="637"/>
      <c r="R117" s="637"/>
      <c r="S117" s="637"/>
      <c r="T117" s="637"/>
      <c r="U117" s="637"/>
    </row>
    <row r="118" spans="1:21">
      <c r="A118"/>
      <c r="B118" s="394"/>
      <c r="C118"/>
      <c r="D118" s="637"/>
      <c r="E118" s="637"/>
      <c r="F118" s="637"/>
      <c r="G118" s="637"/>
      <c r="H118" s="637"/>
      <c r="I118" s="637"/>
      <c r="J118" s="637"/>
      <c r="K118" s="637"/>
      <c r="L118" s="637"/>
      <c r="M118" s="637"/>
      <c r="N118" s="637"/>
      <c r="O118" s="637"/>
      <c r="P118" s="637"/>
      <c r="Q118" s="637"/>
      <c r="R118" s="637"/>
      <c r="S118" s="637"/>
      <c r="T118" s="637"/>
      <c r="U118" s="637"/>
    </row>
    <row r="119" spans="1:21">
      <c r="A119"/>
      <c r="B119" s="394"/>
      <c r="C119"/>
      <c r="D119" s="637"/>
      <c r="E119" s="637"/>
      <c r="F119" s="637"/>
      <c r="G119" s="637"/>
      <c r="H119" s="637"/>
      <c r="I119" s="637"/>
      <c r="J119" s="637"/>
      <c r="K119" s="637"/>
      <c r="L119" s="637"/>
      <c r="M119" s="637"/>
      <c r="N119" s="637"/>
      <c r="O119" s="637"/>
      <c r="P119" s="637"/>
      <c r="Q119" s="637"/>
      <c r="R119" s="637"/>
      <c r="S119" s="637"/>
      <c r="T119" s="637"/>
      <c r="U119" s="637"/>
    </row>
    <row r="120" spans="1:21">
      <c r="A120"/>
      <c r="B120" s="394"/>
      <c r="C120"/>
      <c r="D120" s="637"/>
      <c r="E120" s="637"/>
      <c r="F120" s="637"/>
      <c r="G120" s="637"/>
      <c r="H120" s="637"/>
      <c r="I120" s="637"/>
      <c r="J120" s="637"/>
      <c r="K120" s="637"/>
      <c r="L120" s="637"/>
      <c r="M120" s="637"/>
      <c r="N120" s="637"/>
      <c r="O120" s="637"/>
      <c r="P120" s="637"/>
      <c r="Q120" s="637"/>
      <c r="R120" s="637"/>
      <c r="S120" s="637"/>
      <c r="T120" s="637"/>
      <c r="U120" s="637"/>
    </row>
    <row r="121" spans="1:21">
      <c r="A121"/>
      <c r="B121" s="394"/>
      <c r="C121"/>
      <c r="D121" s="637"/>
      <c r="E121" s="637"/>
      <c r="F121" s="637"/>
      <c r="G121" s="637"/>
      <c r="H121" s="637"/>
      <c r="I121" s="637"/>
      <c r="J121" s="637"/>
      <c r="K121" s="637"/>
      <c r="L121" s="637"/>
      <c r="M121" s="637"/>
      <c r="N121" s="637"/>
      <c r="O121" s="637"/>
      <c r="P121" s="637"/>
      <c r="Q121" s="637"/>
      <c r="R121" s="637"/>
      <c r="S121" s="637"/>
      <c r="T121" s="637"/>
      <c r="U121" s="637"/>
    </row>
    <row r="122" spans="1:21">
      <c r="A122"/>
      <c r="B122" s="394"/>
      <c r="C122"/>
      <c r="D122" s="637"/>
      <c r="E122" s="637"/>
      <c r="F122" s="637"/>
      <c r="G122" s="637"/>
      <c r="H122" s="637"/>
      <c r="I122" s="637"/>
      <c r="J122" s="637"/>
      <c r="K122" s="637"/>
      <c r="L122" s="637"/>
      <c r="M122" s="637"/>
      <c r="N122" s="637"/>
      <c r="O122" s="637"/>
      <c r="P122" s="637"/>
      <c r="Q122" s="637"/>
      <c r="R122" s="637"/>
      <c r="S122" s="637"/>
      <c r="T122" s="637"/>
      <c r="U122" s="637"/>
    </row>
    <row r="123" spans="1:21">
      <c r="A123"/>
      <c r="B123" s="394"/>
      <c r="C123"/>
      <c r="D123" s="637"/>
      <c r="E123" s="637"/>
      <c r="F123" s="637"/>
      <c r="G123" s="637"/>
      <c r="H123" s="637"/>
      <c r="I123" s="637"/>
      <c r="J123" s="637"/>
      <c r="K123" s="637"/>
      <c r="L123" s="637"/>
      <c r="M123" s="637"/>
      <c r="N123" s="637"/>
      <c r="O123" s="637"/>
      <c r="P123" s="637"/>
      <c r="Q123" s="637"/>
      <c r="R123" s="637"/>
      <c r="S123" s="637"/>
      <c r="T123" s="637"/>
      <c r="U123" s="637"/>
    </row>
    <row r="124" spans="1:21">
      <c r="A124"/>
      <c r="B124" s="394"/>
      <c r="C124"/>
      <c r="D124" s="637"/>
      <c r="E124" s="637"/>
      <c r="F124" s="637"/>
      <c r="G124" s="637"/>
      <c r="H124" s="637"/>
      <c r="I124" s="637"/>
      <c r="J124" s="637"/>
      <c r="K124" s="637"/>
      <c r="L124" s="637"/>
      <c r="M124" s="637"/>
      <c r="N124" s="637"/>
      <c r="O124" s="637"/>
      <c r="P124" s="637"/>
      <c r="Q124" s="637"/>
      <c r="R124" s="637"/>
      <c r="S124" s="637"/>
      <c r="T124" s="637"/>
      <c r="U124" s="637"/>
    </row>
    <row r="125" spans="1:21">
      <c r="A125"/>
      <c r="B125" s="394"/>
      <c r="C125"/>
      <c r="D125" s="637"/>
      <c r="E125" s="637"/>
      <c r="F125" s="637"/>
      <c r="G125" s="637"/>
      <c r="H125" s="637"/>
      <c r="I125" s="637"/>
      <c r="J125" s="637"/>
      <c r="K125" s="637"/>
      <c r="L125" s="637"/>
      <c r="M125" s="637"/>
      <c r="N125" s="637"/>
      <c r="O125" s="637"/>
      <c r="P125" s="637"/>
      <c r="Q125" s="637"/>
      <c r="R125" s="637"/>
      <c r="S125" s="637"/>
      <c r="T125" s="637"/>
      <c r="U125" s="637"/>
    </row>
    <row r="126" spans="1:21">
      <c r="A126"/>
      <c r="B126" s="394"/>
      <c r="C126"/>
      <c r="D126" s="637"/>
      <c r="E126" s="637"/>
      <c r="F126" s="637"/>
      <c r="G126" s="637"/>
      <c r="H126" s="637"/>
      <c r="I126" s="637"/>
      <c r="J126" s="637"/>
      <c r="K126" s="637"/>
      <c r="L126" s="637"/>
      <c r="M126" s="637"/>
      <c r="N126" s="637"/>
      <c r="O126" s="637"/>
      <c r="P126" s="637"/>
      <c r="Q126" s="637"/>
      <c r="R126" s="637"/>
      <c r="S126" s="637"/>
      <c r="T126" s="637"/>
      <c r="U126" s="637"/>
    </row>
    <row r="127" spans="1:21">
      <c r="A127"/>
      <c r="B127" s="394"/>
      <c r="C127"/>
      <c r="D127" s="637"/>
      <c r="E127" s="637"/>
      <c r="F127" s="637"/>
      <c r="G127" s="637"/>
      <c r="H127" s="637"/>
      <c r="I127" s="637"/>
      <c r="J127" s="637"/>
      <c r="K127" s="637"/>
      <c r="L127" s="637"/>
      <c r="M127" s="637"/>
      <c r="N127" s="637"/>
      <c r="O127" s="637"/>
      <c r="P127" s="637"/>
      <c r="Q127" s="637"/>
      <c r="R127" s="637"/>
      <c r="S127" s="637"/>
      <c r="T127" s="637"/>
      <c r="U127" s="637"/>
    </row>
    <row r="128" spans="1:21">
      <c r="A128"/>
      <c r="B128" s="394"/>
      <c r="C128"/>
      <c r="D128" s="637"/>
      <c r="E128" s="637"/>
      <c r="F128" s="637"/>
      <c r="G128" s="637"/>
      <c r="H128" s="637"/>
      <c r="I128" s="637"/>
      <c r="J128" s="637"/>
      <c r="K128" s="637"/>
      <c r="L128" s="637"/>
      <c r="M128" s="637"/>
      <c r="N128" s="637"/>
      <c r="O128" s="637"/>
      <c r="P128" s="637"/>
      <c r="Q128" s="637"/>
      <c r="R128" s="637"/>
      <c r="S128" s="637"/>
      <c r="T128" s="637"/>
      <c r="U128" s="637"/>
    </row>
    <row r="129" spans="1:21">
      <c r="A129"/>
      <c r="B129" s="394"/>
      <c r="C129"/>
      <c r="D129" s="637"/>
      <c r="E129" s="637"/>
      <c r="F129" s="637"/>
      <c r="G129" s="637"/>
      <c r="H129" s="637"/>
      <c r="I129" s="637"/>
      <c r="J129" s="637"/>
      <c r="K129" s="637"/>
      <c r="L129" s="637"/>
      <c r="M129" s="637"/>
      <c r="N129" s="637"/>
      <c r="O129" s="637"/>
      <c r="P129" s="637"/>
      <c r="Q129" s="637"/>
      <c r="R129" s="637"/>
      <c r="S129" s="637"/>
      <c r="T129" s="637"/>
      <c r="U129" s="637"/>
    </row>
    <row r="130" spans="1:21">
      <c r="A130"/>
      <c r="B130" s="394"/>
      <c r="C130"/>
      <c r="D130" s="637"/>
      <c r="E130" s="637"/>
      <c r="F130" s="637"/>
      <c r="G130" s="637"/>
      <c r="H130" s="637"/>
      <c r="I130" s="637"/>
      <c r="J130" s="637"/>
      <c r="K130" s="637"/>
      <c r="L130" s="637"/>
      <c r="M130" s="637"/>
      <c r="N130" s="637"/>
      <c r="O130" s="637"/>
      <c r="P130" s="637"/>
      <c r="Q130" s="637"/>
      <c r="R130" s="637"/>
      <c r="S130" s="637"/>
      <c r="T130" s="637"/>
      <c r="U130" s="637"/>
    </row>
    <row r="131" spans="1:21">
      <c r="A131"/>
      <c r="B131" s="394"/>
      <c r="C131"/>
      <c r="D131" s="637"/>
      <c r="E131" s="637"/>
      <c r="F131" s="637"/>
      <c r="G131" s="637"/>
      <c r="H131" s="637"/>
      <c r="I131" s="637"/>
      <c r="J131" s="637"/>
      <c r="K131" s="637"/>
      <c r="L131" s="637"/>
      <c r="M131" s="637"/>
      <c r="N131" s="637"/>
      <c r="O131" s="637"/>
      <c r="P131" s="637"/>
      <c r="Q131" s="637"/>
      <c r="R131" s="637"/>
      <c r="S131" s="637"/>
      <c r="T131" s="637"/>
      <c r="U131" s="637"/>
    </row>
    <row r="132" spans="1:21">
      <c r="A132"/>
      <c r="B132" s="394"/>
      <c r="C132"/>
      <c r="D132" s="637"/>
      <c r="E132" s="637"/>
      <c r="F132" s="637"/>
      <c r="G132" s="637"/>
      <c r="H132" s="637"/>
      <c r="I132" s="637"/>
      <c r="J132" s="637"/>
      <c r="K132" s="637"/>
      <c r="L132" s="637"/>
      <c r="M132" s="637"/>
      <c r="N132" s="637"/>
      <c r="O132" s="637"/>
      <c r="P132" s="637"/>
      <c r="Q132" s="637"/>
      <c r="R132" s="637"/>
      <c r="S132" s="637"/>
      <c r="T132" s="637"/>
      <c r="U132" s="637"/>
    </row>
    <row r="133" spans="1:21">
      <c r="A133"/>
      <c r="B133" s="394"/>
      <c r="C133"/>
      <c r="D133" s="637"/>
      <c r="E133" s="637"/>
      <c r="F133" s="637"/>
      <c r="G133" s="637"/>
      <c r="H133" s="637"/>
      <c r="I133" s="637"/>
      <c r="J133" s="637"/>
      <c r="K133" s="637"/>
      <c r="L133" s="637"/>
      <c r="M133" s="637"/>
      <c r="N133" s="637"/>
      <c r="O133" s="637"/>
      <c r="P133" s="637"/>
      <c r="Q133" s="637"/>
      <c r="R133" s="637"/>
      <c r="S133" s="637"/>
      <c r="T133" s="637"/>
      <c r="U133" s="637"/>
    </row>
    <row r="134" spans="1:21">
      <c r="A134"/>
      <c r="B134" s="394"/>
      <c r="C134"/>
      <c r="D134" s="637"/>
      <c r="E134" s="637"/>
      <c r="F134" s="637"/>
      <c r="G134" s="637"/>
      <c r="H134" s="637"/>
      <c r="I134" s="637"/>
      <c r="J134" s="637"/>
      <c r="K134" s="637"/>
      <c r="L134" s="637"/>
      <c r="M134" s="637"/>
      <c r="N134" s="637"/>
      <c r="O134" s="637"/>
      <c r="P134" s="637"/>
      <c r="Q134" s="637"/>
      <c r="R134" s="637"/>
      <c r="S134" s="637"/>
      <c r="T134" s="637"/>
      <c r="U134" s="637"/>
    </row>
    <row r="135" spans="1:21">
      <c r="A135"/>
      <c r="B135" s="394"/>
      <c r="C135"/>
      <c r="D135" s="637"/>
      <c r="E135" s="637"/>
      <c r="F135" s="637"/>
      <c r="G135" s="637"/>
      <c r="H135" s="637"/>
      <c r="I135" s="637"/>
      <c r="J135" s="637"/>
      <c r="K135" s="637"/>
      <c r="L135" s="637"/>
      <c r="M135" s="637"/>
      <c r="N135" s="637"/>
      <c r="O135" s="637"/>
      <c r="P135" s="637"/>
      <c r="Q135" s="637"/>
      <c r="R135" s="637"/>
      <c r="S135" s="637"/>
      <c r="T135" s="637"/>
      <c r="U135" s="637"/>
    </row>
    <row r="136" spans="1:21">
      <c r="A136"/>
      <c r="B136" s="394"/>
      <c r="C136"/>
      <c r="D136" s="637"/>
      <c r="E136" s="637"/>
      <c r="F136" s="637"/>
      <c r="G136" s="637"/>
      <c r="H136" s="637"/>
      <c r="I136" s="637"/>
      <c r="J136" s="637"/>
      <c r="K136" s="637"/>
      <c r="L136" s="637"/>
      <c r="M136" s="637"/>
      <c r="N136" s="637"/>
      <c r="O136" s="637"/>
      <c r="P136" s="637"/>
      <c r="Q136" s="637"/>
      <c r="R136" s="637"/>
      <c r="S136" s="637"/>
      <c r="T136" s="637"/>
      <c r="U136" s="637"/>
    </row>
    <row r="137" spans="1:21">
      <c r="A137"/>
      <c r="B137" s="394"/>
      <c r="C137"/>
      <c r="D137" s="637"/>
      <c r="E137" s="637"/>
      <c r="F137" s="637"/>
      <c r="G137" s="637"/>
      <c r="H137" s="637"/>
      <c r="I137" s="637"/>
      <c r="J137" s="637"/>
      <c r="K137" s="637"/>
      <c r="L137" s="637"/>
      <c r="M137" s="637"/>
      <c r="N137" s="637"/>
      <c r="O137" s="637"/>
      <c r="P137" s="637"/>
      <c r="Q137" s="637"/>
      <c r="R137" s="637"/>
      <c r="S137" s="637"/>
      <c r="T137" s="637"/>
      <c r="U137" s="637"/>
    </row>
    <row r="138" spans="1:21">
      <c r="A138"/>
      <c r="B138" s="394"/>
      <c r="C138"/>
      <c r="D138" s="637"/>
      <c r="E138" s="637"/>
      <c r="F138" s="637"/>
      <c r="G138" s="637"/>
      <c r="H138" s="637"/>
      <c r="I138" s="637"/>
      <c r="J138" s="637"/>
      <c r="K138" s="637"/>
      <c r="L138" s="637"/>
      <c r="M138" s="637"/>
      <c r="N138" s="637"/>
      <c r="O138" s="637"/>
      <c r="P138" s="637"/>
      <c r="Q138" s="637"/>
      <c r="R138" s="637"/>
      <c r="S138" s="637"/>
      <c r="T138" s="637"/>
      <c r="U138" s="637"/>
    </row>
    <row r="139" spans="1:21">
      <c r="A139"/>
      <c r="B139" s="394"/>
      <c r="C139"/>
      <c r="D139" s="637"/>
      <c r="E139" s="637"/>
      <c r="F139" s="637"/>
      <c r="G139" s="637"/>
      <c r="H139" s="637"/>
      <c r="I139" s="637"/>
      <c r="J139" s="637"/>
      <c r="K139" s="637"/>
      <c r="L139" s="637"/>
      <c r="M139" s="637"/>
      <c r="N139" s="637"/>
      <c r="O139" s="637"/>
      <c r="P139" s="637"/>
      <c r="Q139" s="637"/>
      <c r="R139" s="637"/>
      <c r="S139" s="637"/>
      <c r="T139" s="637"/>
      <c r="U139" s="637"/>
    </row>
    <row r="140" spans="1:21">
      <c r="A140"/>
      <c r="B140" s="394"/>
      <c r="C140"/>
      <c r="D140" s="637"/>
      <c r="E140" s="637"/>
      <c r="F140" s="637"/>
      <c r="G140" s="637"/>
      <c r="H140" s="637"/>
      <c r="I140" s="637"/>
      <c r="J140" s="637"/>
      <c r="K140" s="637"/>
      <c r="L140" s="637"/>
      <c r="M140" s="637"/>
      <c r="N140" s="637"/>
      <c r="O140" s="637"/>
      <c r="P140" s="637"/>
      <c r="Q140" s="637"/>
      <c r="R140" s="637"/>
      <c r="S140" s="637"/>
      <c r="T140" s="637"/>
      <c r="U140" s="637"/>
    </row>
    <row r="141" spans="1:21">
      <c r="A141"/>
      <c r="B141" s="394"/>
      <c r="C141"/>
      <c r="D141" s="637"/>
      <c r="E141" s="637"/>
      <c r="F141" s="637"/>
      <c r="G141" s="637"/>
      <c r="H141" s="637"/>
      <c r="I141" s="637"/>
      <c r="J141" s="637"/>
      <c r="K141" s="637"/>
      <c r="L141" s="637"/>
      <c r="M141" s="637"/>
      <c r="N141" s="637"/>
      <c r="O141" s="637"/>
      <c r="P141" s="637"/>
      <c r="Q141" s="637"/>
      <c r="R141" s="637"/>
      <c r="S141" s="637"/>
      <c r="T141" s="637"/>
      <c r="U141" s="637"/>
    </row>
    <row r="142" spans="1:21">
      <c r="A142"/>
      <c r="B142" s="394"/>
      <c r="C142"/>
      <c r="D142" s="637"/>
      <c r="E142" s="637"/>
      <c r="F142" s="637"/>
      <c r="G142" s="637"/>
      <c r="H142" s="637"/>
      <c r="I142" s="637"/>
      <c r="J142" s="637"/>
      <c r="K142" s="637"/>
      <c r="L142" s="637"/>
      <c r="M142" s="637"/>
      <c r="N142" s="637"/>
      <c r="O142" s="637"/>
      <c r="P142" s="637"/>
      <c r="Q142" s="637"/>
      <c r="R142" s="637"/>
      <c r="S142" s="637"/>
      <c r="T142" s="637"/>
      <c r="U142" s="637"/>
    </row>
    <row r="143" spans="1:21">
      <c r="A143"/>
      <c r="B143" s="394"/>
      <c r="C143"/>
      <c r="D143" s="637"/>
      <c r="E143" s="637"/>
      <c r="F143" s="637"/>
      <c r="G143" s="637"/>
      <c r="H143" s="637"/>
      <c r="I143" s="637"/>
      <c r="J143" s="637"/>
      <c r="K143" s="637"/>
      <c r="L143" s="637"/>
      <c r="M143" s="637"/>
      <c r="N143" s="637"/>
      <c r="O143" s="637"/>
      <c r="P143" s="637"/>
      <c r="Q143" s="637"/>
      <c r="R143" s="637"/>
      <c r="S143" s="637"/>
      <c r="T143" s="637"/>
      <c r="U143" s="637"/>
    </row>
    <row r="144" spans="1:21">
      <c r="A144"/>
      <c r="B144" s="394"/>
      <c r="C144"/>
      <c r="D144" s="637"/>
      <c r="E144" s="637"/>
      <c r="F144" s="637"/>
      <c r="G144" s="637"/>
      <c r="H144" s="637"/>
      <c r="I144" s="637"/>
      <c r="J144" s="637"/>
      <c r="K144" s="637"/>
      <c r="L144" s="637"/>
      <c r="M144" s="637"/>
      <c r="N144" s="637"/>
      <c r="O144" s="637"/>
      <c r="P144" s="637"/>
      <c r="Q144" s="637"/>
      <c r="R144" s="637"/>
      <c r="S144" s="637"/>
      <c r="T144" s="637"/>
      <c r="U144" s="637"/>
    </row>
    <row r="145" spans="1:21">
      <c r="A145"/>
      <c r="B145" s="394"/>
      <c r="C145"/>
      <c r="D145" s="637"/>
      <c r="E145" s="637"/>
      <c r="F145" s="637"/>
      <c r="G145" s="637"/>
      <c r="H145" s="637"/>
      <c r="I145" s="637"/>
      <c r="J145" s="637"/>
      <c r="K145" s="637"/>
      <c r="L145" s="637"/>
      <c r="M145" s="637"/>
      <c r="N145" s="637"/>
      <c r="O145" s="637"/>
      <c r="P145" s="637"/>
      <c r="Q145" s="637"/>
      <c r="R145" s="637"/>
      <c r="S145" s="637"/>
      <c r="T145" s="637"/>
      <c r="U145" s="637"/>
    </row>
    <row r="146" spans="1:21">
      <c r="A146"/>
      <c r="B146" s="394"/>
      <c r="C146"/>
      <c r="D146" s="637"/>
      <c r="E146" s="637"/>
      <c r="F146" s="637"/>
      <c r="G146" s="637"/>
      <c r="H146" s="637"/>
      <c r="I146" s="637"/>
      <c r="J146" s="637"/>
      <c r="K146" s="637"/>
      <c r="L146" s="637"/>
      <c r="M146" s="637"/>
      <c r="N146" s="637"/>
      <c r="O146" s="637"/>
      <c r="P146" s="637"/>
      <c r="Q146" s="637"/>
      <c r="R146" s="637"/>
      <c r="S146" s="637"/>
      <c r="T146" s="637"/>
      <c r="U146" s="637"/>
    </row>
    <row r="147" spans="1:21">
      <c r="A147"/>
      <c r="B147" s="394"/>
      <c r="C147"/>
      <c r="D147" s="637"/>
      <c r="E147" s="637"/>
      <c r="F147" s="637"/>
      <c r="G147" s="637"/>
      <c r="H147" s="637"/>
      <c r="I147" s="637"/>
      <c r="J147" s="637"/>
      <c r="K147" s="637"/>
      <c r="L147" s="637"/>
      <c r="M147" s="637"/>
      <c r="N147" s="637"/>
      <c r="O147" s="637"/>
      <c r="P147" s="637"/>
      <c r="Q147" s="637"/>
      <c r="R147" s="637"/>
      <c r="S147" s="637"/>
      <c r="T147" s="637"/>
      <c r="U147" s="637"/>
    </row>
    <row r="148" spans="1:21">
      <c r="A148"/>
      <c r="B148" s="394"/>
      <c r="C148"/>
      <c r="D148" s="637"/>
      <c r="E148" s="637"/>
      <c r="F148" s="637"/>
      <c r="G148" s="637"/>
      <c r="H148" s="637"/>
      <c r="I148" s="637"/>
      <c r="J148" s="637"/>
      <c r="K148" s="637"/>
      <c r="L148" s="637"/>
      <c r="M148" s="637"/>
      <c r="N148" s="637"/>
      <c r="O148" s="637"/>
      <c r="P148" s="637"/>
      <c r="Q148" s="637"/>
      <c r="R148" s="637"/>
      <c r="S148" s="637"/>
      <c r="T148" s="637"/>
      <c r="U148" s="637"/>
    </row>
    <row r="149" spans="1:21">
      <c r="A149"/>
      <c r="B149" s="394"/>
      <c r="C149"/>
      <c r="D149" s="637"/>
      <c r="E149" s="637"/>
      <c r="F149" s="637"/>
      <c r="G149" s="637"/>
      <c r="H149" s="637"/>
      <c r="I149" s="637"/>
      <c r="J149" s="637"/>
      <c r="K149" s="637"/>
      <c r="L149" s="637"/>
      <c r="M149" s="637"/>
      <c r="N149" s="637"/>
      <c r="O149" s="637"/>
      <c r="P149" s="637"/>
      <c r="Q149" s="637"/>
      <c r="R149" s="637"/>
      <c r="S149" s="637"/>
      <c r="T149" s="637"/>
      <c r="U149" s="637"/>
    </row>
    <row r="150" spans="1:21">
      <c r="A150"/>
      <c r="B150" s="394"/>
      <c r="C150"/>
      <c r="D150" s="637"/>
      <c r="E150" s="637"/>
      <c r="F150" s="637"/>
      <c r="G150" s="637"/>
      <c r="H150" s="637"/>
      <c r="I150" s="637"/>
      <c r="J150" s="637"/>
      <c r="K150" s="637"/>
      <c r="L150" s="637"/>
      <c r="M150" s="637"/>
      <c r="N150" s="637"/>
      <c r="O150" s="637"/>
      <c r="P150" s="637"/>
      <c r="Q150" s="637"/>
      <c r="R150" s="637"/>
      <c r="S150" s="637"/>
      <c r="T150" s="637"/>
      <c r="U150" s="637"/>
    </row>
    <row r="151" spans="1:21">
      <c r="A151"/>
      <c r="B151" s="394"/>
      <c r="C151"/>
      <c r="D151" s="637"/>
      <c r="E151" s="637"/>
      <c r="F151" s="637"/>
      <c r="G151" s="637"/>
      <c r="H151" s="637"/>
      <c r="I151" s="637"/>
      <c r="J151" s="637"/>
      <c r="K151" s="637"/>
      <c r="L151" s="637"/>
      <c r="M151" s="637"/>
      <c r="N151" s="637"/>
      <c r="O151" s="637"/>
      <c r="P151" s="637"/>
      <c r="Q151" s="637"/>
      <c r="R151" s="637"/>
      <c r="S151" s="637"/>
      <c r="T151" s="637"/>
      <c r="U151" s="637"/>
    </row>
    <row r="152" spans="1:21">
      <c r="A152"/>
      <c r="B152" s="394"/>
      <c r="C152"/>
      <c r="D152" s="637"/>
      <c r="E152" s="637"/>
      <c r="F152" s="637"/>
      <c r="G152" s="637"/>
      <c r="H152" s="637"/>
      <c r="I152" s="637"/>
      <c r="J152" s="637"/>
      <c r="K152" s="637"/>
      <c r="L152" s="637"/>
      <c r="M152" s="637"/>
      <c r="N152" s="637"/>
      <c r="O152" s="637"/>
      <c r="P152" s="637"/>
      <c r="Q152" s="637"/>
      <c r="R152" s="637"/>
      <c r="S152" s="637"/>
      <c r="T152" s="637"/>
      <c r="U152" s="637"/>
    </row>
    <row r="153" spans="1:21">
      <c r="A153"/>
      <c r="B153" s="394"/>
      <c r="C153"/>
      <c r="D153" s="637"/>
      <c r="E153" s="637"/>
      <c r="F153" s="637"/>
      <c r="G153" s="637"/>
      <c r="H153" s="637"/>
      <c r="I153" s="637"/>
      <c r="J153" s="637"/>
      <c r="K153" s="637"/>
      <c r="L153" s="637"/>
      <c r="M153" s="637"/>
      <c r="N153" s="637"/>
      <c r="O153" s="637"/>
      <c r="P153" s="637"/>
      <c r="Q153" s="637"/>
      <c r="R153" s="637"/>
      <c r="S153" s="637"/>
      <c r="T153" s="637"/>
      <c r="U153" s="637"/>
    </row>
    <row r="154" spans="1:21">
      <c r="A154"/>
      <c r="B154" s="394"/>
      <c r="C154"/>
      <c r="D154" s="637"/>
      <c r="E154" s="637"/>
      <c r="F154" s="637"/>
      <c r="G154" s="637"/>
      <c r="H154" s="637"/>
      <c r="I154" s="637"/>
      <c r="J154" s="637"/>
      <c r="K154" s="637"/>
      <c r="L154" s="637"/>
      <c r="M154" s="637"/>
      <c r="N154" s="637"/>
      <c r="O154" s="637"/>
      <c r="P154" s="637"/>
      <c r="Q154" s="637"/>
      <c r="R154" s="637"/>
      <c r="S154" s="637"/>
      <c r="T154" s="637"/>
      <c r="U154" s="637"/>
    </row>
    <row r="155" spans="1:21">
      <c r="A155"/>
      <c r="B155" s="394"/>
      <c r="C155"/>
      <c r="D155" s="637"/>
      <c r="E155" s="637"/>
      <c r="F155" s="637"/>
      <c r="G155" s="637"/>
      <c r="H155" s="637"/>
      <c r="I155" s="637"/>
      <c r="J155" s="637"/>
      <c r="K155" s="637"/>
      <c r="L155" s="637"/>
      <c r="M155" s="637"/>
      <c r="N155" s="637"/>
      <c r="O155" s="637"/>
      <c r="P155" s="637"/>
      <c r="Q155" s="637"/>
      <c r="R155" s="637"/>
      <c r="S155" s="637"/>
      <c r="T155" s="637"/>
      <c r="U155" s="637"/>
    </row>
    <row r="156" spans="1:21">
      <c r="A156"/>
      <c r="B156" s="394"/>
      <c r="C156"/>
      <c r="D156" s="637"/>
      <c r="E156" s="637"/>
      <c r="F156" s="637"/>
      <c r="G156" s="637"/>
      <c r="H156" s="637"/>
      <c r="I156" s="637"/>
      <c r="J156" s="637"/>
      <c r="K156" s="637"/>
      <c r="L156" s="637"/>
      <c r="M156" s="637"/>
      <c r="N156" s="637"/>
      <c r="O156" s="637"/>
      <c r="P156" s="637"/>
      <c r="Q156" s="637"/>
      <c r="R156" s="637"/>
      <c r="S156" s="637"/>
      <c r="T156" s="637"/>
      <c r="U156" s="637"/>
    </row>
    <row r="157" spans="1:21">
      <c r="A157"/>
      <c r="B157" s="394"/>
      <c r="C157"/>
      <c r="D157" s="637"/>
      <c r="E157" s="637"/>
      <c r="F157" s="637"/>
      <c r="G157" s="637"/>
      <c r="H157" s="637"/>
      <c r="I157" s="637"/>
      <c r="J157" s="637"/>
      <c r="K157" s="637"/>
      <c r="L157" s="637"/>
      <c r="M157" s="637"/>
      <c r="N157" s="637"/>
      <c r="O157" s="637"/>
      <c r="P157" s="637"/>
      <c r="Q157" s="637"/>
      <c r="R157" s="637"/>
      <c r="S157" s="637"/>
      <c r="T157" s="637"/>
      <c r="U157" s="637"/>
    </row>
    <row r="158" spans="1:21">
      <c r="A158"/>
      <c r="B158" s="394"/>
      <c r="C158"/>
      <c r="D158" s="637"/>
      <c r="E158" s="637"/>
      <c r="F158" s="637"/>
      <c r="G158" s="637"/>
      <c r="H158" s="637"/>
      <c r="I158" s="637"/>
      <c r="J158" s="637"/>
      <c r="K158" s="637"/>
      <c r="L158" s="637"/>
      <c r="M158" s="637"/>
      <c r="N158" s="637"/>
      <c r="O158" s="637"/>
      <c r="P158" s="637"/>
      <c r="Q158" s="637"/>
      <c r="R158" s="637"/>
      <c r="S158" s="637"/>
      <c r="T158" s="637"/>
      <c r="U158" s="637"/>
    </row>
    <row r="159" spans="1:21">
      <c r="A159"/>
      <c r="B159" s="394"/>
      <c r="C159"/>
      <c r="D159" s="637"/>
      <c r="E159" s="637"/>
      <c r="F159" s="637"/>
      <c r="G159" s="637"/>
      <c r="H159" s="637"/>
      <c r="I159" s="637"/>
      <c r="J159" s="637"/>
      <c r="K159" s="637"/>
      <c r="L159" s="637"/>
      <c r="M159" s="637"/>
      <c r="N159" s="637"/>
      <c r="O159" s="637"/>
      <c r="P159" s="637"/>
      <c r="Q159" s="637"/>
      <c r="R159" s="637"/>
      <c r="S159" s="637"/>
      <c r="T159" s="637"/>
      <c r="U159" s="637"/>
    </row>
    <row r="160" spans="1:21">
      <c r="A160"/>
      <c r="B160" s="394"/>
      <c r="C160"/>
      <c r="D160" s="637"/>
      <c r="E160" s="637"/>
      <c r="F160" s="637"/>
      <c r="G160" s="637"/>
      <c r="H160" s="637"/>
      <c r="I160" s="637"/>
      <c r="J160" s="637"/>
      <c r="K160" s="637"/>
      <c r="L160" s="637"/>
      <c r="M160" s="637"/>
      <c r="N160" s="637"/>
      <c r="O160" s="637"/>
      <c r="P160" s="637"/>
      <c r="Q160" s="637"/>
      <c r="R160" s="637"/>
      <c r="S160" s="637"/>
      <c r="T160" s="637"/>
      <c r="U160" s="637"/>
    </row>
    <row r="161" spans="1:21">
      <c r="A161"/>
      <c r="B161" s="394"/>
      <c r="C161"/>
      <c r="D161" s="637"/>
      <c r="E161" s="637"/>
      <c r="F161" s="637"/>
      <c r="G161" s="637"/>
      <c r="H161" s="637"/>
      <c r="I161" s="637"/>
      <c r="J161" s="637"/>
      <c r="K161" s="637"/>
      <c r="L161" s="637"/>
      <c r="M161" s="637"/>
      <c r="N161" s="637"/>
      <c r="O161" s="637"/>
      <c r="P161" s="637"/>
      <c r="Q161" s="637"/>
      <c r="R161" s="637"/>
      <c r="S161" s="637"/>
      <c r="T161" s="637"/>
      <c r="U161" s="637"/>
    </row>
    <row r="162" spans="1:21">
      <c r="A162"/>
      <c r="B162" s="394"/>
      <c r="C162"/>
      <c r="D162" s="637"/>
      <c r="E162" s="637"/>
      <c r="F162" s="637"/>
      <c r="G162" s="637"/>
      <c r="H162" s="637"/>
      <c r="I162" s="637"/>
      <c r="J162" s="637"/>
      <c r="K162" s="637"/>
      <c r="L162" s="637"/>
      <c r="M162" s="637"/>
      <c r="N162" s="637"/>
      <c r="O162" s="637"/>
      <c r="P162" s="637"/>
      <c r="Q162" s="637"/>
      <c r="R162" s="637"/>
      <c r="S162" s="637"/>
      <c r="T162" s="637"/>
      <c r="U162" s="637"/>
    </row>
    <row r="163" spans="1:21">
      <c r="A163"/>
      <c r="B163" s="394"/>
      <c r="C163"/>
      <c r="D163" s="637"/>
      <c r="E163" s="637"/>
      <c r="F163" s="637"/>
      <c r="G163" s="637"/>
      <c r="H163" s="637"/>
      <c r="I163" s="637"/>
      <c r="J163" s="637"/>
      <c r="K163" s="637"/>
      <c r="L163" s="637"/>
      <c r="M163" s="637"/>
      <c r="N163" s="637"/>
      <c r="O163" s="637"/>
      <c r="P163" s="637"/>
      <c r="Q163" s="637"/>
      <c r="R163" s="637"/>
      <c r="S163" s="637"/>
      <c r="T163" s="637"/>
      <c r="U163" s="637"/>
    </row>
    <row r="164" spans="1:21">
      <c r="A164"/>
      <c r="B164" s="394"/>
      <c r="C164"/>
      <c r="D164" s="637"/>
      <c r="E164" s="637"/>
      <c r="F164" s="637"/>
      <c r="G164" s="637"/>
      <c r="H164" s="637"/>
      <c r="I164" s="637"/>
      <c r="J164" s="637"/>
      <c r="K164" s="637"/>
      <c r="L164" s="637"/>
      <c r="M164" s="637"/>
      <c r="N164" s="637"/>
      <c r="O164" s="637"/>
      <c r="P164" s="637"/>
      <c r="Q164" s="637"/>
      <c r="R164" s="637"/>
      <c r="S164" s="637"/>
      <c r="T164" s="637"/>
      <c r="U164" s="637"/>
    </row>
    <row r="165" spans="1:21">
      <c r="A165"/>
      <c r="B165" s="394"/>
      <c r="C165"/>
      <c r="D165" s="637"/>
      <c r="E165" s="637"/>
      <c r="F165" s="637"/>
      <c r="G165" s="637"/>
      <c r="H165" s="637"/>
      <c r="I165" s="637"/>
      <c r="J165" s="637"/>
      <c r="K165" s="637"/>
      <c r="L165" s="637"/>
      <c r="M165" s="637"/>
      <c r="N165" s="637"/>
      <c r="O165" s="637"/>
      <c r="P165" s="637"/>
      <c r="Q165" s="637"/>
      <c r="R165" s="637"/>
      <c r="S165" s="637"/>
      <c r="T165" s="637"/>
      <c r="U165" s="637"/>
    </row>
    <row r="166" spans="1:21">
      <c r="A166"/>
      <c r="B166" s="394"/>
      <c r="C166"/>
      <c r="D166" s="637"/>
      <c r="E166" s="637"/>
      <c r="F166" s="637"/>
      <c r="G166" s="637"/>
      <c r="H166" s="637"/>
      <c r="I166" s="637"/>
      <c r="J166" s="637"/>
      <c r="K166" s="637"/>
      <c r="L166" s="637"/>
      <c r="M166" s="637"/>
      <c r="N166" s="637"/>
      <c r="O166" s="637"/>
      <c r="P166" s="637"/>
      <c r="Q166" s="637"/>
      <c r="R166" s="637"/>
      <c r="S166" s="637"/>
      <c r="T166" s="637"/>
      <c r="U166" s="637"/>
    </row>
    <row r="167" spans="1:21">
      <c r="A167"/>
      <c r="B167" s="394"/>
      <c r="C167"/>
      <c r="D167" s="637"/>
      <c r="E167" s="637"/>
      <c r="F167" s="637"/>
      <c r="G167" s="637"/>
      <c r="H167" s="637"/>
      <c r="I167" s="637"/>
      <c r="J167" s="637"/>
      <c r="K167" s="637"/>
      <c r="L167" s="637"/>
      <c r="M167" s="637"/>
      <c r="N167" s="637"/>
      <c r="O167" s="637"/>
      <c r="P167" s="637"/>
      <c r="Q167" s="637"/>
      <c r="R167" s="637"/>
      <c r="S167" s="637"/>
      <c r="T167" s="637"/>
      <c r="U167" s="637"/>
    </row>
    <row r="168" spans="1:21">
      <c r="A168"/>
      <c r="B168" s="394"/>
      <c r="C168"/>
      <c r="D168" s="637"/>
      <c r="E168" s="637"/>
      <c r="F168" s="637"/>
      <c r="G168" s="637"/>
      <c r="H168" s="637"/>
      <c r="I168" s="637"/>
      <c r="J168" s="637"/>
      <c r="K168" s="637"/>
      <c r="L168" s="637"/>
      <c r="M168" s="637"/>
      <c r="N168" s="637"/>
      <c r="O168" s="637"/>
      <c r="P168" s="637"/>
      <c r="Q168" s="637"/>
      <c r="R168" s="637"/>
      <c r="S168" s="637"/>
      <c r="T168" s="637"/>
      <c r="U168" s="637"/>
    </row>
    <row r="169" spans="1:21">
      <c r="A169"/>
      <c r="B169" s="394"/>
      <c r="C169"/>
      <c r="D169" s="637"/>
      <c r="E169" s="637"/>
      <c r="F169" s="637"/>
      <c r="G169" s="637"/>
      <c r="H169" s="637"/>
      <c r="I169" s="637"/>
      <c r="J169" s="637"/>
      <c r="K169" s="637"/>
      <c r="L169" s="637"/>
      <c r="M169" s="637"/>
      <c r="N169" s="637"/>
      <c r="O169" s="637"/>
      <c r="P169" s="637"/>
      <c r="Q169" s="637"/>
      <c r="R169" s="637"/>
      <c r="S169" s="637"/>
      <c r="T169" s="637"/>
      <c r="U169" s="637"/>
    </row>
    <row r="170" spans="1:21">
      <c r="A170"/>
      <c r="B170" s="394"/>
      <c r="C170"/>
      <c r="D170" s="637"/>
      <c r="E170" s="637"/>
      <c r="F170" s="637"/>
      <c r="G170" s="637"/>
      <c r="H170" s="637"/>
      <c r="I170" s="637"/>
      <c r="J170" s="637"/>
      <c r="K170" s="637"/>
      <c r="L170" s="637"/>
      <c r="M170" s="637"/>
      <c r="N170" s="637"/>
      <c r="O170" s="637"/>
      <c r="P170" s="637"/>
      <c r="Q170" s="637"/>
      <c r="R170" s="637"/>
      <c r="S170" s="637"/>
      <c r="T170" s="637"/>
      <c r="U170" s="637"/>
    </row>
    <row r="171" spans="1:21">
      <c r="A171"/>
      <c r="B171" s="394"/>
      <c r="C171"/>
      <c r="D171" s="637"/>
      <c r="E171" s="637"/>
      <c r="F171" s="637"/>
      <c r="G171" s="637"/>
      <c r="H171" s="637"/>
      <c r="I171" s="637"/>
      <c r="J171" s="637"/>
      <c r="K171" s="637"/>
      <c r="L171" s="637"/>
      <c r="M171" s="637"/>
      <c r="N171" s="637"/>
      <c r="O171" s="637"/>
      <c r="P171" s="637"/>
      <c r="Q171" s="637"/>
      <c r="R171" s="637"/>
      <c r="S171" s="637"/>
      <c r="T171" s="637"/>
      <c r="U171" s="637"/>
    </row>
    <row r="172" spans="1:21">
      <c r="A172"/>
      <c r="B172" s="394"/>
      <c r="C172"/>
      <c r="D172" s="637"/>
      <c r="E172" s="637"/>
      <c r="F172" s="637"/>
      <c r="G172" s="637"/>
      <c r="H172" s="637"/>
      <c r="I172" s="637"/>
      <c r="J172" s="637"/>
      <c r="K172" s="637"/>
      <c r="L172" s="637"/>
      <c r="M172" s="637"/>
      <c r="N172" s="637"/>
      <c r="O172" s="637"/>
      <c r="P172" s="637"/>
      <c r="Q172" s="637"/>
      <c r="R172" s="637"/>
      <c r="S172" s="637"/>
      <c r="T172" s="637"/>
      <c r="U172" s="637"/>
    </row>
    <row r="173" spans="1:21">
      <c r="A173"/>
      <c r="B173" s="394"/>
      <c r="C173"/>
      <c r="D173" s="637"/>
      <c r="E173" s="637"/>
      <c r="F173" s="637"/>
      <c r="G173" s="637"/>
      <c r="H173" s="637"/>
      <c r="I173" s="637"/>
      <c r="J173" s="637"/>
      <c r="K173" s="637"/>
      <c r="L173" s="637"/>
      <c r="M173" s="637"/>
      <c r="N173" s="637"/>
      <c r="O173" s="637"/>
      <c r="P173" s="637"/>
      <c r="Q173" s="637"/>
      <c r="R173" s="637"/>
      <c r="S173" s="637"/>
      <c r="T173" s="637"/>
      <c r="U173" s="637"/>
    </row>
    <row r="174" spans="1:21">
      <c r="A174"/>
      <c r="B174" s="394"/>
      <c r="C174"/>
      <c r="D174" s="637"/>
      <c r="E174" s="637"/>
      <c r="F174" s="637"/>
      <c r="G174" s="637"/>
      <c r="H174" s="637"/>
      <c r="I174" s="637"/>
      <c r="J174" s="637"/>
      <c r="K174" s="637"/>
      <c r="L174" s="637"/>
      <c r="M174" s="637"/>
      <c r="N174" s="637"/>
      <c r="O174" s="637"/>
      <c r="P174" s="637"/>
      <c r="Q174" s="637"/>
      <c r="R174" s="637"/>
      <c r="S174" s="637"/>
      <c r="T174" s="637"/>
      <c r="U174" s="637"/>
    </row>
    <row r="175" spans="1:21">
      <c r="A175"/>
      <c r="B175" s="394"/>
      <c r="C175"/>
      <c r="D175" s="637"/>
      <c r="E175" s="637"/>
      <c r="F175" s="637"/>
      <c r="G175" s="637"/>
      <c r="H175" s="637"/>
      <c r="I175" s="637"/>
      <c r="J175" s="637"/>
      <c r="K175" s="637"/>
      <c r="L175" s="637"/>
      <c r="M175" s="637"/>
      <c r="N175" s="637"/>
      <c r="O175" s="637"/>
      <c r="P175" s="637"/>
      <c r="Q175" s="637"/>
      <c r="R175" s="637"/>
      <c r="S175" s="637"/>
      <c r="T175" s="637"/>
      <c r="U175" s="637"/>
    </row>
    <row r="176" spans="1:21">
      <c r="A176"/>
      <c r="B176" s="394"/>
      <c r="C176"/>
      <c r="D176" s="637"/>
      <c r="E176" s="637"/>
      <c r="F176" s="637"/>
      <c r="G176" s="637"/>
      <c r="H176" s="637"/>
      <c r="I176" s="637"/>
      <c r="J176" s="637"/>
      <c r="K176" s="637"/>
      <c r="L176" s="637"/>
      <c r="M176" s="637"/>
      <c r="N176" s="637"/>
      <c r="O176" s="637"/>
      <c r="P176" s="637"/>
      <c r="Q176" s="637"/>
      <c r="R176" s="637"/>
      <c r="S176" s="637"/>
      <c r="T176" s="637"/>
      <c r="U176" s="637"/>
    </row>
    <row r="177" spans="1:21">
      <c r="A177"/>
      <c r="B177" s="394"/>
      <c r="C177"/>
      <c r="D177" s="637"/>
      <c r="E177" s="637"/>
      <c r="F177" s="637"/>
      <c r="G177" s="637"/>
      <c r="H177" s="637"/>
      <c r="I177" s="637"/>
      <c r="J177" s="637"/>
      <c r="K177" s="637"/>
      <c r="L177" s="637"/>
      <c r="M177" s="637"/>
      <c r="N177" s="637"/>
      <c r="O177" s="637"/>
      <c r="P177" s="637"/>
      <c r="Q177" s="637"/>
      <c r="R177" s="637"/>
      <c r="S177" s="637"/>
      <c r="T177" s="637"/>
      <c r="U177" s="637"/>
    </row>
    <row r="178" spans="1:21">
      <c r="A178"/>
      <c r="B178" s="394"/>
      <c r="C178"/>
      <c r="D178" s="637"/>
      <c r="E178" s="637"/>
      <c r="F178" s="637"/>
      <c r="G178" s="637"/>
      <c r="H178" s="637"/>
      <c r="I178" s="637"/>
      <c r="J178" s="637"/>
      <c r="K178" s="637"/>
      <c r="L178" s="637"/>
      <c r="M178" s="637"/>
      <c r="N178" s="637"/>
      <c r="O178" s="637"/>
      <c r="P178" s="637"/>
      <c r="Q178" s="637"/>
      <c r="R178" s="637"/>
      <c r="S178" s="637"/>
      <c r="T178" s="637"/>
      <c r="U178" s="637"/>
    </row>
    <row r="179" spans="1:21">
      <c r="A179"/>
      <c r="B179" s="394"/>
      <c r="C179"/>
      <c r="D179" s="637"/>
      <c r="E179" s="637"/>
      <c r="F179" s="637"/>
      <c r="G179" s="637"/>
      <c r="H179" s="637"/>
      <c r="I179" s="637"/>
      <c r="J179" s="637"/>
      <c r="K179" s="637"/>
      <c r="L179" s="637"/>
      <c r="M179" s="637"/>
      <c r="N179" s="637"/>
      <c r="O179" s="637"/>
      <c r="P179" s="637"/>
      <c r="Q179" s="637"/>
      <c r="R179" s="637"/>
      <c r="S179" s="637"/>
      <c r="T179" s="637"/>
      <c r="U179" s="637"/>
    </row>
    <row r="180" spans="1:21">
      <c r="A180"/>
      <c r="B180" s="394"/>
      <c r="C180"/>
      <c r="D180" s="637"/>
      <c r="E180" s="637"/>
      <c r="F180" s="637"/>
      <c r="G180" s="637"/>
      <c r="H180" s="637"/>
      <c r="I180" s="637"/>
      <c r="J180" s="637"/>
      <c r="K180" s="637"/>
      <c r="L180" s="637"/>
      <c r="M180" s="637"/>
      <c r="N180" s="637"/>
      <c r="O180" s="637"/>
      <c r="P180" s="637"/>
      <c r="Q180" s="637"/>
      <c r="R180" s="637"/>
      <c r="S180" s="637"/>
      <c r="T180" s="637"/>
      <c r="U180" s="637"/>
    </row>
    <row r="181" spans="1:21">
      <c r="A181"/>
      <c r="B181" s="394"/>
      <c r="C181"/>
      <c r="D181" s="637"/>
      <c r="E181" s="637"/>
      <c r="F181" s="637"/>
      <c r="G181" s="637"/>
      <c r="H181" s="637"/>
      <c r="I181" s="637"/>
      <c r="J181" s="637"/>
      <c r="K181" s="637"/>
      <c r="L181" s="637"/>
      <c r="M181" s="637"/>
      <c r="N181" s="637"/>
      <c r="O181" s="637"/>
      <c r="P181" s="637"/>
      <c r="Q181" s="637"/>
      <c r="R181" s="637"/>
      <c r="S181" s="637"/>
      <c r="T181" s="637"/>
      <c r="U181" s="637"/>
    </row>
    <row r="182" spans="1:21">
      <c r="A182"/>
      <c r="B182" s="394"/>
      <c r="C182"/>
      <c r="D182" s="637"/>
      <c r="E182" s="637"/>
      <c r="F182" s="637"/>
      <c r="G182" s="637"/>
      <c r="H182" s="637"/>
      <c r="I182" s="637"/>
      <c r="J182" s="637"/>
      <c r="K182" s="637"/>
      <c r="L182" s="637"/>
      <c r="M182" s="637"/>
      <c r="N182" s="637"/>
      <c r="O182" s="637"/>
      <c r="P182" s="637"/>
      <c r="Q182" s="637"/>
      <c r="R182" s="637"/>
      <c r="S182" s="637"/>
      <c r="T182" s="637"/>
      <c r="U182" s="637"/>
    </row>
    <row r="183" spans="1:21">
      <c r="A183"/>
      <c r="B183" s="394"/>
      <c r="C183"/>
      <c r="D183" s="637"/>
      <c r="E183" s="637"/>
      <c r="F183" s="637"/>
      <c r="G183" s="637"/>
      <c r="H183" s="637"/>
      <c r="I183" s="637"/>
      <c r="J183" s="637"/>
      <c r="K183" s="637"/>
      <c r="L183" s="637"/>
      <c r="M183" s="637"/>
      <c r="N183" s="637"/>
      <c r="O183" s="637"/>
      <c r="P183" s="637"/>
      <c r="Q183" s="637"/>
      <c r="R183" s="637"/>
      <c r="S183" s="637"/>
      <c r="T183" s="637"/>
      <c r="U183" s="637"/>
    </row>
    <row r="184" spans="1:21">
      <c r="A184"/>
      <c r="B184" s="394"/>
      <c r="C184"/>
      <c r="D184" s="637"/>
      <c r="E184" s="637"/>
      <c r="F184" s="637"/>
      <c r="G184" s="637"/>
      <c r="H184" s="637"/>
      <c r="I184" s="637"/>
      <c r="J184" s="637"/>
      <c r="K184" s="637"/>
      <c r="L184" s="637"/>
      <c r="M184" s="637"/>
      <c r="N184" s="637"/>
      <c r="O184" s="637"/>
      <c r="P184" s="637"/>
      <c r="Q184" s="637"/>
      <c r="R184" s="637"/>
      <c r="S184" s="637"/>
      <c r="T184" s="637"/>
      <c r="U184" s="637"/>
    </row>
    <row r="185" spans="1:21">
      <c r="A185"/>
      <c r="B185" s="394"/>
      <c r="C185"/>
      <c r="D185" s="637"/>
      <c r="E185" s="637"/>
      <c r="F185" s="637"/>
      <c r="G185" s="637"/>
      <c r="H185" s="637"/>
      <c r="I185" s="637"/>
      <c r="J185" s="637"/>
      <c r="K185" s="637"/>
      <c r="L185" s="637"/>
      <c r="M185" s="637"/>
      <c r="N185" s="637"/>
      <c r="O185" s="637"/>
      <c r="P185" s="637"/>
      <c r="Q185" s="637"/>
      <c r="R185" s="637"/>
      <c r="S185" s="637"/>
      <c r="T185" s="637"/>
      <c r="U185" s="637"/>
    </row>
    <row r="186" spans="1:21">
      <c r="A186"/>
      <c r="B186" s="394"/>
      <c r="C186"/>
      <c r="D186" s="637"/>
      <c r="E186" s="637"/>
      <c r="F186" s="637"/>
      <c r="G186" s="637"/>
      <c r="H186" s="637"/>
      <c r="I186" s="637"/>
      <c r="J186" s="637"/>
      <c r="K186" s="637"/>
      <c r="L186" s="637"/>
      <c r="M186" s="637"/>
      <c r="N186" s="637"/>
      <c r="O186" s="637"/>
      <c r="P186" s="637"/>
      <c r="Q186" s="637"/>
      <c r="R186" s="637"/>
      <c r="S186" s="637"/>
      <c r="T186" s="637"/>
      <c r="U186" s="637"/>
    </row>
    <row r="187" spans="1:21">
      <c r="A187"/>
      <c r="B187" s="394"/>
      <c r="C187"/>
      <c r="D187" s="637"/>
      <c r="E187" s="637"/>
      <c r="F187" s="637"/>
      <c r="G187" s="637"/>
      <c r="H187" s="637"/>
      <c r="I187" s="637"/>
      <c r="J187" s="637"/>
      <c r="K187" s="637"/>
      <c r="L187" s="637"/>
      <c r="M187" s="637"/>
      <c r="N187" s="637"/>
      <c r="O187" s="637"/>
      <c r="P187" s="637"/>
      <c r="Q187" s="637"/>
      <c r="R187" s="637"/>
      <c r="S187" s="637"/>
      <c r="T187" s="637"/>
      <c r="U187" s="637"/>
    </row>
    <row r="188" spans="1:21">
      <c r="A188"/>
      <c r="B188" s="394"/>
      <c r="C188"/>
      <c r="D188" s="637"/>
      <c r="E188" s="637"/>
      <c r="F188" s="637"/>
      <c r="G188" s="637"/>
      <c r="H188" s="637"/>
      <c r="I188" s="637"/>
      <c r="J188" s="637"/>
      <c r="K188" s="637"/>
      <c r="L188" s="637"/>
      <c r="M188" s="637"/>
      <c r="N188" s="637"/>
      <c r="O188" s="637"/>
      <c r="P188" s="637"/>
      <c r="Q188" s="637"/>
      <c r="R188" s="637"/>
      <c r="S188" s="637"/>
      <c r="T188" s="637"/>
      <c r="U188" s="637"/>
    </row>
    <row r="189" spans="1:21">
      <c r="A189"/>
      <c r="B189" s="394"/>
      <c r="C189"/>
      <c r="D189" s="637"/>
      <c r="E189" s="637"/>
      <c r="F189" s="637"/>
      <c r="G189" s="637"/>
      <c r="H189" s="637"/>
      <c r="I189" s="637"/>
      <c r="J189" s="637"/>
      <c r="K189" s="637"/>
      <c r="L189" s="637"/>
      <c r="M189" s="637"/>
      <c r="N189" s="637"/>
      <c r="O189" s="637"/>
      <c r="P189" s="637"/>
      <c r="Q189" s="637"/>
      <c r="R189" s="637"/>
      <c r="S189" s="637"/>
      <c r="T189" s="637"/>
      <c r="U189" s="637"/>
    </row>
    <row r="190" spans="1:21">
      <c r="A190"/>
      <c r="B190" s="394"/>
      <c r="C190"/>
      <c r="D190" s="637"/>
      <c r="E190" s="637"/>
      <c r="F190" s="637"/>
      <c r="G190" s="637"/>
      <c r="H190" s="637"/>
      <c r="I190" s="637"/>
      <c r="J190" s="637"/>
      <c r="K190" s="637"/>
      <c r="L190" s="637"/>
      <c r="M190" s="637"/>
      <c r="N190" s="637"/>
      <c r="O190" s="637"/>
      <c r="P190" s="637"/>
      <c r="Q190" s="637"/>
      <c r="R190" s="637"/>
      <c r="S190" s="637"/>
      <c r="T190" s="637"/>
      <c r="U190" s="637"/>
    </row>
    <row r="191" spans="1:21">
      <c r="A191"/>
      <c r="B191" s="394"/>
      <c r="C191"/>
      <c r="D191" s="637"/>
      <c r="E191" s="637"/>
      <c r="F191" s="637"/>
      <c r="G191" s="637"/>
      <c r="H191" s="637"/>
      <c r="I191" s="637"/>
      <c r="J191" s="637"/>
      <c r="K191" s="637"/>
      <c r="L191" s="637"/>
      <c r="M191" s="637"/>
      <c r="N191" s="637"/>
      <c r="O191" s="637"/>
      <c r="P191" s="637"/>
      <c r="Q191" s="637"/>
      <c r="R191" s="637"/>
      <c r="S191" s="637"/>
      <c r="T191" s="637"/>
      <c r="U191" s="637"/>
    </row>
    <row r="192" spans="1:21">
      <c r="A192"/>
      <c r="B192" s="394"/>
      <c r="C192"/>
      <c r="D192" s="637"/>
      <c r="E192" s="637"/>
      <c r="F192" s="637"/>
      <c r="G192" s="637"/>
      <c r="H192" s="637"/>
      <c r="I192" s="637"/>
      <c r="J192" s="637"/>
      <c r="K192" s="637"/>
      <c r="L192" s="637"/>
      <c r="M192" s="637"/>
      <c r="N192" s="637"/>
      <c r="O192" s="637"/>
      <c r="P192" s="637"/>
      <c r="Q192" s="637"/>
      <c r="R192" s="637"/>
      <c r="S192" s="637"/>
      <c r="T192" s="637"/>
      <c r="U192" s="637"/>
    </row>
    <row r="193" spans="1:21">
      <c r="A193"/>
      <c r="B193" s="394"/>
      <c r="C193"/>
      <c r="D193" s="637"/>
      <c r="E193" s="637"/>
      <c r="F193" s="637"/>
      <c r="G193" s="637"/>
      <c r="H193" s="637"/>
      <c r="I193" s="637"/>
      <c r="J193" s="637"/>
      <c r="K193" s="637"/>
      <c r="L193" s="637"/>
      <c r="M193" s="637"/>
      <c r="N193" s="637"/>
      <c r="O193" s="637"/>
      <c r="P193" s="637"/>
      <c r="Q193" s="637"/>
      <c r="R193" s="637"/>
      <c r="S193" s="637"/>
      <c r="T193" s="637"/>
      <c r="U193" s="637"/>
    </row>
    <row r="194" spans="1:21">
      <c r="A194"/>
      <c r="B194" s="394"/>
      <c r="C194"/>
      <c r="D194" s="637"/>
      <c r="E194" s="637"/>
      <c r="F194" s="637"/>
      <c r="G194" s="637"/>
      <c r="H194" s="637"/>
      <c r="I194" s="637"/>
      <c r="J194" s="637"/>
      <c r="K194" s="637"/>
      <c r="L194" s="637"/>
      <c r="M194" s="637"/>
      <c r="N194" s="637"/>
      <c r="O194" s="637"/>
      <c r="P194" s="637"/>
      <c r="Q194" s="637"/>
      <c r="R194" s="637"/>
      <c r="S194" s="637"/>
      <c r="T194" s="637"/>
      <c r="U194" s="637"/>
    </row>
    <row r="195" spans="1:21">
      <c r="A195"/>
      <c r="B195" s="394"/>
      <c r="C195"/>
      <c r="D195" s="637"/>
      <c r="E195" s="637"/>
      <c r="F195" s="637"/>
      <c r="G195" s="637"/>
      <c r="H195" s="637"/>
      <c r="I195" s="637"/>
      <c r="J195" s="637"/>
      <c r="K195" s="637"/>
      <c r="L195" s="637"/>
      <c r="M195" s="637"/>
      <c r="N195" s="637"/>
      <c r="O195" s="637"/>
      <c r="P195" s="637"/>
      <c r="Q195" s="637"/>
      <c r="R195" s="637"/>
      <c r="S195" s="637"/>
      <c r="T195" s="637"/>
      <c r="U195" s="637"/>
    </row>
    <row r="196" spans="1:21">
      <c r="A196"/>
      <c r="B196" s="394"/>
      <c r="C196"/>
      <c r="D196" s="637"/>
      <c r="E196" s="637"/>
      <c r="F196" s="637"/>
      <c r="G196" s="637"/>
      <c r="H196" s="637"/>
      <c r="I196" s="637"/>
      <c r="J196" s="637"/>
      <c r="K196" s="637"/>
      <c r="L196" s="637"/>
      <c r="M196" s="637"/>
      <c r="N196" s="637"/>
      <c r="O196" s="637"/>
      <c r="P196" s="637"/>
      <c r="Q196" s="637"/>
      <c r="R196" s="637"/>
      <c r="S196" s="637"/>
      <c r="T196" s="637"/>
      <c r="U196" s="637"/>
    </row>
    <row r="197" spans="1:21">
      <c r="A197"/>
      <c r="B197" s="394"/>
      <c r="C197"/>
      <c r="D197" s="637"/>
      <c r="E197" s="637"/>
      <c r="F197" s="637"/>
      <c r="G197" s="637"/>
      <c r="H197" s="637"/>
      <c r="I197" s="637"/>
      <c r="J197" s="637"/>
      <c r="K197" s="637"/>
      <c r="L197" s="637"/>
      <c r="M197" s="637"/>
      <c r="N197" s="637"/>
      <c r="O197" s="637"/>
      <c r="P197" s="637"/>
      <c r="Q197" s="637"/>
      <c r="R197" s="637"/>
      <c r="S197" s="637"/>
      <c r="T197" s="637"/>
      <c r="U197" s="637"/>
    </row>
    <row r="198" spans="1:21">
      <c r="A198"/>
      <c r="B198" s="394"/>
      <c r="C198"/>
      <c r="D198" s="637"/>
      <c r="E198" s="637"/>
      <c r="F198" s="637"/>
      <c r="G198" s="637"/>
      <c r="H198" s="637"/>
      <c r="I198" s="637"/>
      <c r="J198" s="637"/>
      <c r="K198" s="637"/>
      <c r="L198" s="637"/>
      <c r="M198" s="637"/>
      <c r="N198" s="637"/>
      <c r="O198" s="637"/>
      <c r="P198" s="637"/>
      <c r="Q198" s="637"/>
      <c r="R198" s="637"/>
      <c r="S198" s="637"/>
      <c r="T198" s="637"/>
      <c r="U198" s="637"/>
    </row>
    <row r="199" spans="1:21">
      <c r="A199"/>
      <c r="B199" s="394"/>
      <c r="C199"/>
      <c r="D199" s="637"/>
      <c r="E199" s="637"/>
      <c r="F199" s="637"/>
      <c r="G199" s="637"/>
      <c r="H199" s="637"/>
      <c r="I199" s="637"/>
      <c r="J199" s="637"/>
      <c r="K199" s="637"/>
      <c r="L199" s="637"/>
      <c r="M199" s="637"/>
      <c r="N199" s="637"/>
      <c r="O199" s="637"/>
      <c r="P199" s="637"/>
      <c r="Q199" s="637"/>
      <c r="R199" s="637"/>
      <c r="S199" s="637"/>
      <c r="T199" s="637"/>
      <c r="U199" s="637"/>
    </row>
    <row r="200" spans="1:21">
      <c r="A200"/>
      <c r="B200" s="394"/>
      <c r="C200"/>
      <c r="D200" s="637"/>
      <c r="E200" s="637"/>
      <c r="F200" s="637"/>
      <c r="G200" s="637"/>
      <c r="H200" s="637"/>
      <c r="I200" s="637"/>
      <c r="J200" s="637"/>
      <c r="K200" s="637"/>
      <c r="L200" s="637"/>
      <c r="M200" s="637"/>
      <c r="N200" s="637"/>
      <c r="O200" s="637"/>
      <c r="P200" s="637"/>
      <c r="Q200" s="637"/>
      <c r="R200" s="637"/>
      <c r="S200" s="637"/>
      <c r="T200" s="637"/>
      <c r="U200" s="637"/>
    </row>
    <row r="201" spans="1:21">
      <c r="A201"/>
      <c r="B201" s="394"/>
      <c r="C201"/>
      <c r="D201" s="637"/>
      <c r="E201" s="637"/>
      <c r="F201" s="637"/>
      <c r="G201" s="637"/>
      <c r="H201" s="637"/>
      <c r="I201" s="637"/>
      <c r="J201" s="637"/>
      <c r="K201" s="637"/>
      <c r="L201" s="637"/>
      <c r="M201" s="637"/>
      <c r="N201" s="637"/>
      <c r="O201" s="637"/>
      <c r="P201" s="637"/>
      <c r="Q201" s="637"/>
      <c r="R201" s="637"/>
      <c r="S201" s="637"/>
      <c r="T201" s="637"/>
      <c r="U201" s="637"/>
    </row>
    <row r="202" spans="1:21">
      <c r="A202"/>
      <c r="B202" s="394"/>
      <c r="C202"/>
      <c r="D202" s="637"/>
      <c r="E202" s="637"/>
      <c r="F202" s="637"/>
      <c r="G202" s="637"/>
      <c r="H202" s="637"/>
      <c r="I202" s="637"/>
      <c r="J202" s="637"/>
      <c r="K202" s="637"/>
      <c r="L202" s="637"/>
      <c r="M202" s="637"/>
      <c r="N202" s="637"/>
      <c r="O202" s="637"/>
      <c r="P202" s="637"/>
      <c r="Q202" s="637"/>
      <c r="R202" s="637"/>
      <c r="S202" s="637"/>
      <c r="T202" s="637"/>
      <c r="U202" s="637"/>
    </row>
    <row r="203" spans="1:21">
      <c r="A203"/>
      <c r="B203" s="394"/>
      <c r="C203"/>
      <c r="D203" s="637"/>
      <c r="E203" s="637"/>
      <c r="F203" s="637"/>
      <c r="G203" s="637"/>
      <c r="H203" s="637"/>
      <c r="I203" s="637"/>
      <c r="J203" s="637"/>
      <c r="K203" s="637"/>
      <c r="L203" s="637"/>
      <c r="M203" s="637"/>
      <c r="N203" s="637"/>
      <c r="O203" s="637"/>
      <c r="P203" s="637"/>
      <c r="Q203" s="637"/>
      <c r="R203" s="637"/>
      <c r="S203" s="637"/>
      <c r="T203" s="637"/>
      <c r="U203" s="637"/>
    </row>
    <row r="204" spans="1:21">
      <c r="A204"/>
      <c r="B204" s="394"/>
      <c r="C204"/>
      <c r="D204" s="637"/>
      <c r="E204" s="637"/>
      <c r="F204" s="637"/>
      <c r="G204" s="637"/>
      <c r="H204" s="637"/>
      <c r="I204" s="637"/>
      <c r="J204" s="637"/>
      <c r="K204" s="637"/>
      <c r="L204" s="637"/>
      <c r="M204" s="637"/>
      <c r="N204" s="637"/>
      <c r="O204" s="637"/>
      <c r="P204" s="637"/>
      <c r="Q204" s="637"/>
      <c r="R204" s="637"/>
      <c r="S204" s="637"/>
      <c r="T204" s="637"/>
      <c r="U204" s="637"/>
    </row>
    <row r="205" spans="1:21">
      <c r="A205"/>
      <c r="B205" s="394"/>
      <c r="C205"/>
      <c r="D205" s="637"/>
      <c r="E205" s="637"/>
      <c r="F205" s="637"/>
      <c r="G205" s="637"/>
      <c r="H205" s="637"/>
      <c r="I205" s="637"/>
      <c r="J205" s="637"/>
      <c r="K205" s="637"/>
      <c r="L205" s="637"/>
      <c r="M205" s="637"/>
      <c r="N205" s="637"/>
      <c r="O205" s="637"/>
      <c r="P205" s="637"/>
      <c r="Q205" s="637"/>
      <c r="R205" s="637"/>
      <c r="S205" s="637"/>
      <c r="T205" s="637"/>
      <c r="U205" s="637"/>
    </row>
    <row r="206" spans="1:21">
      <c r="A206"/>
      <c r="B206" s="394"/>
      <c r="C206"/>
      <c r="D206" s="637"/>
      <c r="E206" s="637"/>
      <c r="F206" s="637"/>
      <c r="G206" s="637"/>
      <c r="H206" s="637"/>
      <c r="I206" s="637"/>
      <c r="J206" s="637"/>
      <c r="K206" s="637"/>
      <c r="L206" s="637"/>
      <c r="M206" s="637"/>
      <c r="N206" s="637"/>
      <c r="O206" s="637"/>
      <c r="P206" s="637"/>
      <c r="Q206" s="637"/>
      <c r="R206" s="637"/>
      <c r="S206" s="637"/>
      <c r="T206" s="637"/>
      <c r="U206" s="637"/>
    </row>
    <row r="207" spans="1:21">
      <c r="A207"/>
      <c r="B207" s="394"/>
      <c r="C207"/>
      <c r="D207" s="637"/>
      <c r="E207" s="637"/>
      <c r="F207" s="637"/>
      <c r="G207" s="637"/>
      <c r="H207" s="637"/>
      <c r="I207" s="637"/>
      <c r="J207" s="637"/>
      <c r="K207" s="637"/>
      <c r="L207" s="637"/>
      <c r="M207" s="637"/>
      <c r="N207" s="637"/>
      <c r="O207" s="637"/>
      <c r="P207" s="637"/>
      <c r="Q207" s="637"/>
      <c r="R207" s="637"/>
      <c r="S207" s="637"/>
      <c r="T207" s="637"/>
      <c r="U207" s="637"/>
    </row>
    <row r="208" spans="1:21">
      <c r="A208"/>
      <c r="B208" s="394"/>
      <c r="C208"/>
      <c r="D208" s="637"/>
      <c r="E208" s="637"/>
      <c r="F208" s="637"/>
      <c r="G208" s="637"/>
      <c r="H208" s="637"/>
      <c r="I208" s="637"/>
      <c r="J208" s="637"/>
      <c r="K208" s="637"/>
      <c r="L208" s="637"/>
      <c r="M208" s="637"/>
      <c r="N208" s="637"/>
      <c r="O208" s="637"/>
      <c r="P208" s="637"/>
      <c r="Q208" s="637"/>
      <c r="R208" s="637"/>
      <c r="S208" s="637"/>
      <c r="T208" s="637"/>
      <c r="U208" s="637"/>
    </row>
    <row r="209" spans="1:21">
      <c r="A209"/>
      <c r="B209" s="394"/>
      <c r="C209"/>
      <c r="D209" s="637"/>
      <c r="E209" s="637"/>
      <c r="F209" s="637"/>
      <c r="G209" s="637"/>
      <c r="H209" s="637"/>
      <c r="I209" s="637"/>
      <c r="J209" s="637"/>
      <c r="K209" s="637"/>
      <c r="L209" s="637"/>
      <c r="M209" s="637"/>
      <c r="N209" s="637"/>
      <c r="O209" s="637"/>
      <c r="P209" s="637"/>
      <c r="Q209" s="637"/>
      <c r="R209" s="637"/>
      <c r="S209" s="637"/>
      <c r="T209" s="637"/>
      <c r="U209" s="637"/>
    </row>
    <row r="210" spans="1:21">
      <c r="A210"/>
      <c r="B210" s="394"/>
      <c r="C210"/>
      <c r="D210" s="637"/>
      <c r="E210" s="637"/>
      <c r="F210" s="637"/>
      <c r="G210" s="637"/>
      <c r="H210" s="637"/>
      <c r="I210" s="637"/>
      <c r="J210" s="637"/>
      <c r="K210" s="637"/>
      <c r="L210" s="637"/>
      <c r="M210" s="637"/>
      <c r="N210" s="637"/>
      <c r="O210" s="637"/>
      <c r="P210" s="637"/>
      <c r="Q210" s="637"/>
      <c r="R210" s="637"/>
      <c r="S210" s="637"/>
      <c r="T210" s="637"/>
      <c r="U210" s="637"/>
    </row>
    <row r="211" spans="1:21">
      <c r="A211"/>
      <c r="B211" s="394"/>
      <c r="C211"/>
      <c r="D211" s="637"/>
      <c r="E211" s="637"/>
      <c r="F211" s="637"/>
      <c r="G211" s="637"/>
      <c r="H211" s="637"/>
      <c r="I211" s="637"/>
      <c r="J211" s="637"/>
      <c r="K211" s="637"/>
      <c r="L211" s="637"/>
      <c r="M211" s="637"/>
      <c r="N211" s="637"/>
      <c r="O211" s="637"/>
      <c r="P211" s="637"/>
      <c r="Q211" s="637"/>
      <c r="R211" s="637"/>
      <c r="S211" s="637"/>
      <c r="T211" s="637"/>
      <c r="U211" s="637"/>
    </row>
    <row r="212" spans="1:21">
      <c r="A212"/>
      <c r="B212" s="394"/>
      <c r="C212"/>
      <c r="D212" s="637"/>
      <c r="E212" s="637"/>
      <c r="F212" s="637"/>
      <c r="G212" s="637"/>
      <c r="H212" s="637"/>
      <c r="I212" s="637"/>
      <c r="J212" s="637"/>
      <c r="K212" s="637"/>
      <c r="L212" s="637"/>
      <c r="M212" s="637"/>
      <c r="N212" s="637"/>
      <c r="O212" s="637"/>
      <c r="P212" s="637"/>
      <c r="Q212" s="637"/>
      <c r="R212" s="637"/>
      <c r="S212" s="637"/>
      <c r="T212" s="637"/>
      <c r="U212" s="637"/>
    </row>
    <row r="213" spans="1:21">
      <c r="A213"/>
      <c r="B213" s="394"/>
      <c r="C213"/>
      <c r="D213" s="637"/>
      <c r="E213" s="637"/>
      <c r="F213" s="637"/>
      <c r="G213" s="637"/>
      <c r="H213" s="637"/>
      <c r="I213" s="637"/>
      <c r="J213" s="637"/>
      <c r="K213" s="637"/>
      <c r="L213" s="637"/>
      <c r="M213" s="637"/>
      <c r="N213" s="637"/>
      <c r="O213" s="637"/>
      <c r="P213" s="637"/>
      <c r="Q213" s="637"/>
      <c r="R213" s="637"/>
      <c r="S213" s="637"/>
      <c r="T213" s="637"/>
      <c r="U213" s="637"/>
    </row>
    <row r="214" spans="1:21">
      <c r="A214"/>
      <c r="B214" s="394"/>
      <c r="C214"/>
      <c r="D214" s="637"/>
      <c r="E214" s="637"/>
      <c r="F214" s="637"/>
      <c r="G214" s="637"/>
      <c r="H214" s="637"/>
      <c r="I214" s="637"/>
      <c r="J214" s="637"/>
      <c r="K214" s="637"/>
      <c r="L214" s="637"/>
      <c r="M214" s="637"/>
      <c r="N214" s="637"/>
      <c r="O214" s="637"/>
      <c r="P214" s="637"/>
      <c r="Q214" s="637"/>
      <c r="R214" s="637"/>
      <c r="S214" s="637"/>
      <c r="T214" s="637"/>
      <c r="U214" s="637"/>
    </row>
    <row r="215" spans="1:21">
      <c r="A215"/>
      <c r="B215" s="394"/>
      <c r="C215"/>
      <c r="D215" s="637"/>
      <c r="E215" s="637"/>
      <c r="F215" s="637"/>
      <c r="G215" s="637"/>
      <c r="H215" s="637"/>
      <c r="I215" s="637"/>
      <c r="J215" s="637"/>
      <c r="K215" s="637"/>
      <c r="L215" s="637"/>
      <c r="M215" s="637"/>
      <c r="N215" s="637"/>
      <c r="O215" s="637"/>
      <c r="P215" s="637"/>
      <c r="Q215" s="637"/>
      <c r="R215" s="637"/>
      <c r="S215" s="637"/>
      <c r="T215" s="637"/>
      <c r="U215" s="637"/>
    </row>
    <row r="216" spans="1:21">
      <c r="A216"/>
      <c r="B216" s="394"/>
      <c r="C216"/>
      <c r="D216" s="637"/>
      <c r="E216" s="637"/>
      <c r="F216" s="637"/>
      <c r="G216" s="637"/>
      <c r="H216" s="637"/>
      <c r="I216" s="637"/>
      <c r="J216" s="637"/>
      <c r="K216" s="637"/>
      <c r="L216" s="637"/>
      <c r="M216" s="637"/>
      <c r="N216" s="637"/>
      <c r="O216" s="637"/>
      <c r="P216" s="637"/>
      <c r="Q216" s="637"/>
      <c r="R216" s="637"/>
      <c r="S216" s="637"/>
      <c r="T216" s="637"/>
      <c r="U216" s="637"/>
    </row>
    <row r="217" spans="1:21">
      <c r="A217"/>
      <c r="B217" s="394"/>
      <c r="C217"/>
      <c r="D217" s="637"/>
      <c r="E217" s="637"/>
      <c r="F217" s="637"/>
      <c r="G217" s="637"/>
      <c r="H217" s="637"/>
      <c r="I217" s="637"/>
      <c r="J217" s="637"/>
      <c r="K217" s="637"/>
      <c r="L217" s="637"/>
      <c r="M217" s="637"/>
      <c r="N217" s="637"/>
      <c r="O217" s="637"/>
      <c r="P217" s="637"/>
      <c r="Q217" s="637"/>
      <c r="R217" s="637"/>
      <c r="S217" s="637"/>
      <c r="T217" s="637"/>
      <c r="U217" s="637"/>
    </row>
    <row r="218" spans="1:21">
      <c r="A218"/>
      <c r="B218" s="394"/>
      <c r="C218"/>
      <c r="D218" s="637"/>
      <c r="E218" s="637"/>
      <c r="F218" s="637"/>
      <c r="G218" s="637"/>
      <c r="H218" s="637"/>
      <c r="I218" s="637"/>
      <c r="J218" s="637"/>
      <c r="K218" s="637"/>
      <c r="L218" s="637"/>
      <c r="M218" s="637"/>
      <c r="N218" s="637"/>
      <c r="O218" s="637"/>
      <c r="P218" s="637"/>
      <c r="Q218" s="637"/>
      <c r="R218" s="637"/>
      <c r="S218" s="637"/>
      <c r="T218" s="637"/>
      <c r="U218" s="637"/>
    </row>
    <row r="219" spans="1:21">
      <c r="A219"/>
      <c r="B219" s="394"/>
      <c r="C219"/>
      <c r="D219" s="637"/>
      <c r="E219" s="637"/>
      <c r="F219" s="637"/>
      <c r="G219" s="637"/>
      <c r="H219" s="637"/>
      <c r="I219" s="637"/>
      <c r="J219" s="637"/>
      <c r="K219" s="637"/>
      <c r="L219" s="637"/>
      <c r="M219" s="637"/>
      <c r="N219" s="637"/>
      <c r="O219" s="637"/>
      <c r="P219" s="637"/>
      <c r="Q219" s="637"/>
      <c r="R219" s="637"/>
      <c r="S219" s="637"/>
      <c r="T219" s="637"/>
      <c r="U219" s="637"/>
    </row>
    <row r="220" spans="1:21">
      <c r="A220"/>
      <c r="B220" s="394"/>
      <c r="C220"/>
      <c r="D220" s="637"/>
      <c r="E220" s="637"/>
      <c r="F220" s="637"/>
      <c r="G220" s="637"/>
      <c r="H220" s="637"/>
      <c r="I220" s="637"/>
      <c r="J220" s="637"/>
      <c r="K220" s="637"/>
      <c r="L220" s="637"/>
      <c r="M220" s="637"/>
      <c r="N220" s="637"/>
      <c r="O220" s="637"/>
      <c r="P220" s="637"/>
      <c r="Q220" s="637"/>
      <c r="R220" s="637"/>
      <c r="S220" s="637"/>
      <c r="T220" s="637"/>
      <c r="U220" s="637"/>
    </row>
    <row r="221" spans="1:21">
      <c r="A221"/>
      <c r="B221" s="394"/>
      <c r="C221"/>
      <c r="D221" s="637"/>
      <c r="E221" s="637"/>
      <c r="F221" s="637"/>
      <c r="G221" s="637"/>
      <c r="H221" s="637"/>
      <c r="I221" s="637"/>
      <c r="J221" s="637"/>
      <c r="K221" s="637"/>
      <c r="L221" s="637"/>
      <c r="M221" s="637"/>
      <c r="N221" s="637"/>
      <c r="O221" s="637"/>
      <c r="P221" s="637"/>
      <c r="Q221" s="637"/>
      <c r="R221" s="637"/>
      <c r="S221" s="637"/>
      <c r="T221" s="637"/>
      <c r="U221" s="637"/>
    </row>
    <row r="222" spans="1:21">
      <c r="A222"/>
      <c r="B222" s="394"/>
      <c r="C222"/>
      <c r="D222" s="637"/>
      <c r="E222" s="637"/>
      <c r="F222" s="637"/>
      <c r="G222" s="637"/>
      <c r="H222" s="637"/>
      <c r="I222" s="637"/>
      <c r="J222" s="637"/>
      <c r="K222" s="637"/>
      <c r="L222" s="637"/>
      <c r="M222" s="637"/>
      <c r="N222" s="637"/>
      <c r="O222" s="637"/>
      <c r="P222" s="637"/>
      <c r="Q222" s="637"/>
      <c r="R222" s="637"/>
      <c r="S222" s="637"/>
      <c r="T222" s="637"/>
      <c r="U222" s="637"/>
    </row>
    <row r="223" spans="1:21">
      <c r="A223"/>
      <c r="B223" s="394"/>
      <c r="C223"/>
      <c r="D223" s="637"/>
      <c r="E223" s="637"/>
      <c r="F223" s="637"/>
      <c r="G223" s="637"/>
      <c r="H223" s="637"/>
      <c r="I223" s="637"/>
      <c r="J223" s="637"/>
      <c r="K223" s="637"/>
      <c r="L223" s="637"/>
      <c r="M223" s="637"/>
      <c r="N223" s="637"/>
      <c r="O223" s="637"/>
      <c r="P223" s="637"/>
      <c r="Q223" s="637"/>
      <c r="R223" s="637"/>
      <c r="S223" s="637"/>
      <c r="T223" s="637"/>
      <c r="U223" s="637"/>
    </row>
    <row r="224" spans="1:21">
      <c r="A224"/>
      <c r="B224" s="394"/>
      <c r="C224"/>
      <c r="D224" s="637"/>
      <c r="E224" s="637"/>
      <c r="F224" s="637"/>
      <c r="G224" s="637"/>
      <c r="H224" s="637"/>
      <c r="I224" s="637"/>
      <c r="J224" s="637"/>
      <c r="K224" s="637"/>
      <c r="L224" s="637"/>
      <c r="M224" s="637"/>
      <c r="N224" s="637"/>
      <c r="O224" s="637"/>
      <c r="P224" s="637"/>
      <c r="Q224" s="637"/>
      <c r="R224" s="637"/>
      <c r="S224" s="637"/>
      <c r="T224" s="637"/>
      <c r="U224" s="637"/>
    </row>
    <row r="225" spans="1:21">
      <c r="A225"/>
      <c r="B225" s="394"/>
      <c r="C225"/>
      <c r="D225" s="637"/>
      <c r="E225" s="637"/>
      <c r="F225" s="637"/>
      <c r="G225" s="637"/>
      <c r="H225" s="637"/>
      <c r="I225" s="637"/>
      <c r="J225" s="637"/>
      <c r="K225" s="637"/>
      <c r="L225" s="637"/>
      <c r="M225" s="637"/>
      <c r="N225" s="637"/>
      <c r="O225" s="637"/>
      <c r="P225" s="637"/>
      <c r="Q225" s="637"/>
      <c r="R225" s="637"/>
      <c r="S225" s="637"/>
      <c r="T225" s="637"/>
      <c r="U225" s="637"/>
    </row>
    <row r="226" spans="1:21">
      <c r="A226"/>
      <c r="B226" s="394"/>
      <c r="C226"/>
      <c r="D226" s="637"/>
      <c r="E226" s="637"/>
      <c r="F226" s="637"/>
      <c r="G226" s="637"/>
      <c r="H226" s="637"/>
      <c r="I226" s="637"/>
      <c r="J226" s="637"/>
      <c r="K226" s="637"/>
      <c r="L226" s="637"/>
      <c r="M226" s="637"/>
      <c r="N226" s="637"/>
      <c r="O226" s="637"/>
      <c r="P226" s="637"/>
      <c r="Q226" s="637"/>
      <c r="R226" s="637"/>
      <c r="S226" s="637"/>
      <c r="T226" s="637"/>
      <c r="U226" s="637"/>
    </row>
    <row r="227" spans="1:21">
      <c r="A227"/>
      <c r="B227" s="394"/>
      <c r="C227"/>
      <c r="D227" s="637"/>
      <c r="E227" s="637"/>
      <c r="F227" s="637"/>
      <c r="G227" s="637"/>
      <c r="H227" s="637"/>
      <c r="I227" s="637"/>
      <c r="J227" s="637"/>
      <c r="K227" s="637"/>
      <c r="L227" s="637"/>
      <c r="M227" s="637"/>
      <c r="N227" s="637"/>
      <c r="O227" s="637"/>
      <c r="P227" s="637"/>
      <c r="Q227" s="637"/>
      <c r="R227" s="637"/>
      <c r="S227" s="637"/>
      <c r="T227" s="637"/>
      <c r="U227" s="637"/>
    </row>
    <row r="228" spans="1:21">
      <c r="A228"/>
      <c r="B228" s="394"/>
      <c r="C228"/>
      <c r="D228" s="637"/>
      <c r="E228" s="637"/>
      <c r="F228" s="637"/>
      <c r="G228" s="637"/>
      <c r="H228" s="637"/>
      <c r="I228" s="637"/>
      <c r="J228" s="637"/>
      <c r="K228" s="637"/>
      <c r="L228" s="637"/>
      <c r="M228" s="637"/>
      <c r="N228" s="637"/>
      <c r="O228" s="637"/>
      <c r="P228" s="637"/>
      <c r="Q228" s="637"/>
      <c r="R228" s="637"/>
      <c r="S228" s="637"/>
      <c r="T228" s="637"/>
      <c r="U228" s="637"/>
    </row>
    <row r="229" spans="1:21">
      <c r="A229"/>
      <c r="B229" s="394"/>
      <c r="C229"/>
      <c r="D229" s="637"/>
      <c r="E229" s="637"/>
      <c r="F229" s="637"/>
      <c r="G229" s="637"/>
      <c r="H229" s="637"/>
      <c r="I229" s="637"/>
      <c r="J229" s="637"/>
      <c r="K229" s="637"/>
      <c r="L229" s="637"/>
      <c r="M229" s="637"/>
      <c r="N229" s="637"/>
      <c r="O229" s="637"/>
      <c r="P229" s="637"/>
      <c r="Q229" s="637"/>
      <c r="R229" s="637"/>
      <c r="S229" s="637"/>
      <c r="T229" s="637"/>
      <c r="U229" s="637"/>
    </row>
    <row r="230" spans="1:21">
      <c r="A230"/>
      <c r="B230" s="394"/>
      <c r="C230"/>
      <c r="D230" s="637"/>
      <c r="E230" s="637"/>
      <c r="F230" s="637"/>
      <c r="G230" s="637"/>
      <c r="H230" s="637"/>
      <c r="I230" s="637"/>
      <c r="J230" s="637"/>
      <c r="K230" s="637"/>
      <c r="L230" s="637"/>
      <c r="M230" s="637"/>
      <c r="N230" s="637"/>
      <c r="O230" s="637"/>
      <c r="P230" s="637"/>
      <c r="Q230" s="637"/>
      <c r="R230" s="637"/>
      <c r="S230" s="637"/>
      <c r="T230" s="637"/>
      <c r="U230" s="637"/>
    </row>
    <row r="231" spans="1:21">
      <c r="A231"/>
      <c r="B231" s="394"/>
      <c r="C231"/>
      <c r="D231" s="637"/>
      <c r="E231" s="637"/>
      <c r="F231" s="637"/>
      <c r="G231" s="637"/>
      <c r="H231" s="637"/>
      <c r="I231" s="637"/>
      <c r="J231" s="637"/>
      <c r="K231" s="637"/>
      <c r="L231" s="637"/>
      <c r="M231" s="637"/>
      <c r="N231" s="637"/>
      <c r="O231" s="637"/>
      <c r="P231" s="637"/>
      <c r="Q231" s="637"/>
      <c r="R231" s="637"/>
      <c r="S231" s="637"/>
      <c r="T231" s="637"/>
      <c r="U231" s="637"/>
    </row>
    <row r="232" spans="1:21">
      <c r="A232"/>
      <c r="B232" s="394"/>
      <c r="C232"/>
      <c r="D232" s="637"/>
      <c r="E232" s="637"/>
      <c r="F232" s="637"/>
      <c r="G232" s="637"/>
      <c r="H232" s="637"/>
      <c r="I232" s="637"/>
      <c r="J232" s="637"/>
      <c r="K232" s="637"/>
      <c r="L232" s="637"/>
      <c r="M232" s="637"/>
      <c r="N232" s="637"/>
      <c r="O232" s="637"/>
      <c r="P232" s="637"/>
      <c r="Q232" s="637"/>
      <c r="R232" s="637"/>
      <c r="S232" s="637"/>
      <c r="T232" s="637"/>
      <c r="U232" s="637"/>
    </row>
    <row r="233" spans="1:21">
      <c r="A233"/>
      <c r="B233" s="394"/>
      <c r="C233"/>
      <c r="D233" s="637"/>
      <c r="E233" s="637"/>
      <c r="F233" s="637"/>
      <c r="G233" s="637"/>
      <c r="H233" s="637"/>
      <c r="I233" s="637"/>
      <c r="J233" s="637"/>
      <c r="K233" s="637"/>
      <c r="L233" s="637"/>
      <c r="M233" s="637"/>
      <c r="N233" s="637"/>
      <c r="O233" s="637"/>
      <c r="P233" s="637"/>
      <c r="Q233" s="637"/>
      <c r="R233" s="637"/>
      <c r="S233" s="637"/>
      <c r="T233" s="637"/>
      <c r="U233" s="637"/>
    </row>
    <row r="234" spans="1:21">
      <c r="A234"/>
      <c r="B234" s="394"/>
      <c r="C234"/>
      <c r="D234" s="637"/>
      <c r="E234" s="637"/>
      <c r="F234" s="637"/>
      <c r="G234" s="637"/>
      <c r="H234" s="637"/>
      <c r="I234" s="637"/>
      <c r="J234" s="637"/>
      <c r="K234" s="637"/>
      <c r="L234" s="637"/>
      <c r="M234" s="637"/>
      <c r="N234" s="637"/>
      <c r="O234" s="637"/>
      <c r="P234" s="637"/>
      <c r="Q234" s="637"/>
      <c r="R234" s="637"/>
      <c r="S234" s="637"/>
      <c r="T234" s="637"/>
      <c r="U234" s="637"/>
    </row>
    <row r="235" spans="1:21">
      <c r="A235"/>
      <c r="B235" s="394"/>
      <c r="C235"/>
      <c r="D235" s="637"/>
      <c r="E235" s="637"/>
      <c r="F235" s="637"/>
      <c r="G235" s="637"/>
      <c r="H235" s="637"/>
      <c r="I235" s="637"/>
      <c r="J235" s="637"/>
      <c r="K235" s="637"/>
      <c r="L235" s="637"/>
      <c r="M235" s="637"/>
      <c r="N235" s="637"/>
      <c r="O235" s="637"/>
      <c r="P235" s="637"/>
      <c r="Q235" s="637"/>
      <c r="R235" s="637"/>
      <c r="S235" s="637"/>
      <c r="T235" s="637"/>
      <c r="U235" s="637"/>
    </row>
    <row r="236" spans="1:21">
      <c r="A236"/>
      <c r="B236" s="394"/>
      <c r="C236"/>
      <c r="D236" s="637"/>
      <c r="E236" s="637"/>
      <c r="F236" s="637"/>
      <c r="G236" s="637"/>
      <c r="H236" s="637"/>
      <c r="I236" s="637"/>
      <c r="J236" s="637"/>
      <c r="K236" s="637"/>
      <c r="L236" s="637"/>
      <c r="M236" s="637"/>
      <c r="N236" s="637"/>
      <c r="O236" s="637"/>
      <c r="P236" s="637"/>
      <c r="Q236" s="637"/>
      <c r="R236" s="637"/>
      <c r="S236" s="637"/>
      <c r="T236" s="637"/>
      <c r="U236" s="637"/>
    </row>
    <row r="237" spans="1:21">
      <c r="A237"/>
      <c r="B237" s="394"/>
      <c r="C237"/>
      <c r="D237" s="637"/>
      <c r="E237" s="637"/>
      <c r="F237" s="637"/>
      <c r="G237" s="637"/>
      <c r="H237" s="637"/>
      <c r="I237" s="637"/>
      <c r="J237" s="637"/>
      <c r="K237" s="637"/>
      <c r="L237" s="637"/>
      <c r="M237" s="637"/>
      <c r="N237" s="637"/>
      <c r="O237" s="637"/>
      <c r="P237" s="637"/>
      <c r="Q237" s="637"/>
      <c r="R237" s="637"/>
      <c r="S237" s="637"/>
      <c r="T237" s="637"/>
      <c r="U237" s="637"/>
    </row>
    <row r="238" spans="1:21">
      <c r="A238"/>
      <c r="B238" s="394"/>
      <c r="C238"/>
      <c r="D238" s="637"/>
      <c r="E238" s="637"/>
      <c r="F238" s="637"/>
      <c r="G238" s="637"/>
      <c r="H238" s="637"/>
      <c r="I238" s="637"/>
      <c r="J238" s="637"/>
      <c r="K238" s="637"/>
      <c r="L238" s="637"/>
      <c r="M238" s="637"/>
      <c r="N238" s="637"/>
      <c r="O238" s="637"/>
      <c r="P238" s="637"/>
      <c r="Q238" s="637"/>
      <c r="R238" s="637"/>
      <c r="S238" s="637"/>
      <c r="T238" s="637"/>
      <c r="U238" s="637"/>
    </row>
    <row r="239" spans="1:21">
      <c r="A239"/>
      <c r="B239" s="394"/>
      <c r="C239"/>
      <c r="D239" s="637"/>
      <c r="E239" s="637"/>
      <c r="F239" s="637"/>
      <c r="G239" s="637"/>
      <c r="H239" s="637"/>
      <c r="I239" s="637"/>
      <c r="J239" s="637"/>
      <c r="K239" s="637"/>
      <c r="L239" s="637"/>
      <c r="M239" s="637"/>
      <c r="N239" s="637"/>
      <c r="O239" s="637"/>
      <c r="P239" s="637"/>
      <c r="Q239" s="637"/>
      <c r="R239" s="637"/>
      <c r="S239" s="637"/>
      <c r="T239" s="637"/>
      <c r="U239" s="637"/>
    </row>
    <row r="240" spans="1:21">
      <c r="A240"/>
      <c r="B240" s="394"/>
      <c r="C240"/>
      <c r="D240" s="637"/>
      <c r="E240" s="637"/>
      <c r="F240" s="637"/>
      <c r="G240" s="637"/>
      <c r="H240" s="637"/>
      <c r="I240" s="637"/>
      <c r="J240" s="637"/>
      <c r="K240" s="637"/>
      <c r="L240" s="637"/>
      <c r="M240" s="637"/>
      <c r="N240" s="637"/>
      <c r="O240" s="637"/>
      <c r="P240" s="637"/>
      <c r="Q240" s="637"/>
      <c r="R240" s="637"/>
      <c r="S240" s="637"/>
      <c r="T240" s="637"/>
      <c r="U240" s="637"/>
    </row>
    <row r="241" spans="1:21">
      <c r="A241"/>
      <c r="B241" s="394"/>
      <c r="C241"/>
      <c r="D241" s="637"/>
      <c r="E241" s="637"/>
      <c r="F241" s="637"/>
      <c r="G241" s="637"/>
      <c r="H241" s="637"/>
      <c r="I241" s="637"/>
      <c r="J241" s="637"/>
      <c r="K241" s="637"/>
      <c r="L241" s="637"/>
      <c r="M241" s="637"/>
      <c r="N241" s="637"/>
      <c r="O241" s="637"/>
      <c r="P241" s="637"/>
      <c r="Q241" s="637"/>
      <c r="R241" s="637"/>
      <c r="S241" s="637"/>
      <c r="T241" s="637"/>
      <c r="U241" s="637"/>
    </row>
    <row r="242" spans="1:21">
      <c r="A242"/>
      <c r="B242" s="394"/>
      <c r="C242"/>
      <c r="D242" s="637"/>
      <c r="E242" s="637"/>
      <c r="F242" s="637"/>
      <c r="G242" s="637"/>
      <c r="H242" s="637"/>
      <c r="I242" s="637"/>
      <c r="J242" s="637"/>
      <c r="K242" s="637"/>
      <c r="L242" s="637"/>
      <c r="M242" s="637"/>
      <c r="N242" s="637"/>
      <c r="O242" s="637"/>
      <c r="P242" s="637"/>
      <c r="Q242" s="637"/>
      <c r="R242" s="637"/>
      <c r="S242" s="637"/>
      <c r="T242" s="637"/>
      <c r="U242" s="637"/>
    </row>
    <row r="243" spans="1:21">
      <c r="A243"/>
      <c r="B243" s="394"/>
      <c r="C243"/>
      <c r="D243" s="637"/>
      <c r="E243" s="637"/>
      <c r="F243" s="637"/>
      <c r="G243" s="637"/>
      <c r="H243" s="637"/>
      <c r="I243" s="637"/>
      <c r="J243" s="637"/>
      <c r="K243" s="637"/>
      <c r="L243" s="637"/>
      <c r="M243" s="637"/>
      <c r="N243" s="637"/>
      <c r="O243" s="637"/>
      <c r="P243" s="637"/>
      <c r="Q243" s="637"/>
      <c r="R243" s="637"/>
      <c r="S243" s="637"/>
      <c r="T243" s="637"/>
      <c r="U243" s="637"/>
    </row>
    <row r="244" spans="1:21">
      <c r="A244"/>
      <c r="B244" s="394"/>
      <c r="C244"/>
      <c r="D244" s="637"/>
      <c r="E244" s="637"/>
      <c r="F244" s="637"/>
      <c r="G244" s="637"/>
      <c r="H244" s="637"/>
      <c r="I244" s="637"/>
      <c r="J244" s="637"/>
      <c r="K244" s="637"/>
      <c r="L244" s="637"/>
      <c r="M244" s="637"/>
      <c r="N244" s="637"/>
      <c r="O244" s="637"/>
      <c r="P244" s="637"/>
      <c r="Q244" s="637"/>
      <c r="R244" s="637"/>
      <c r="S244" s="637"/>
      <c r="T244" s="637"/>
      <c r="U244" s="637"/>
    </row>
    <row r="245" spans="1:21">
      <c r="A245"/>
      <c r="B245" s="394"/>
      <c r="C245"/>
      <c r="D245" s="637"/>
      <c r="E245" s="637"/>
      <c r="F245" s="637"/>
      <c r="G245" s="637"/>
      <c r="H245" s="637"/>
      <c r="I245" s="637"/>
      <c r="J245" s="637"/>
      <c r="K245" s="637"/>
      <c r="L245" s="637"/>
      <c r="M245" s="637"/>
      <c r="N245" s="637"/>
      <c r="O245" s="637"/>
      <c r="P245" s="637"/>
      <c r="Q245" s="637"/>
      <c r="R245" s="637"/>
      <c r="S245" s="637"/>
      <c r="T245" s="637"/>
      <c r="U245" s="637"/>
    </row>
    <row r="246" spans="1:21">
      <c r="A246"/>
      <c r="B246" s="394"/>
      <c r="C246"/>
      <c r="D246" s="637"/>
      <c r="E246" s="637"/>
      <c r="F246" s="637"/>
      <c r="G246" s="637"/>
      <c r="H246" s="637"/>
      <c r="I246" s="637"/>
      <c r="J246" s="637"/>
      <c r="K246" s="637"/>
      <c r="L246" s="637"/>
      <c r="M246" s="637"/>
      <c r="N246" s="637"/>
      <c r="O246" s="637"/>
      <c r="P246" s="637"/>
      <c r="Q246" s="637"/>
      <c r="R246" s="637"/>
      <c r="S246" s="637"/>
      <c r="T246" s="637"/>
      <c r="U246" s="637"/>
    </row>
    <row r="247" spans="1:21">
      <c r="A247"/>
      <c r="B247" s="394"/>
      <c r="C247"/>
      <c r="D247" s="637"/>
      <c r="E247" s="637"/>
      <c r="F247" s="637"/>
      <c r="G247" s="637"/>
      <c r="H247" s="637"/>
      <c r="I247" s="637"/>
      <c r="J247" s="637"/>
      <c r="K247" s="637"/>
      <c r="L247" s="637"/>
      <c r="M247" s="637"/>
      <c r="N247" s="637"/>
      <c r="O247" s="637"/>
      <c r="P247" s="637"/>
      <c r="Q247" s="637"/>
      <c r="R247" s="637"/>
      <c r="S247" s="637"/>
      <c r="T247" s="637"/>
      <c r="U247" s="637"/>
    </row>
    <row r="248" spans="1:21">
      <c r="A248"/>
      <c r="B248" s="394"/>
      <c r="C248"/>
      <c r="D248" s="637"/>
      <c r="E248" s="637"/>
      <c r="F248" s="637"/>
      <c r="G248" s="637"/>
      <c r="H248" s="637"/>
      <c r="I248" s="637"/>
      <c r="J248" s="637"/>
      <c r="K248" s="637"/>
      <c r="L248" s="637"/>
      <c r="M248" s="637"/>
      <c r="N248" s="637"/>
      <c r="O248" s="637"/>
      <c r="P248" s="637"/>
      <c r="Q248" s="637"/>
      <c r="R248" s="637"/>
      <c r="S248" s="637"/>
      <c r="T248" s="637"/>
      <c r="U248" s="637"/>
    </row>
    <row r="249" spans="1:21">
      <c r="A249"/>
      <c r="B249" s="394"/>
      <c r="C249"/>
      <c r="D249" s="637"/>
      <c r="E249" s="637"/>
      <c r="F249" s="637"/>
      <c r="G249" s="637"/>
      <c r="H249" s="637"/>
      <c r="I249" s="637"/>
      <c r="J249" s="637"/>
      <c r="K249" s="637"/>
      <c r="L249" s="637"/>
      <c r="M249" s="637"/>
      <c r="N249" s="637"/>
      <c r="O249" s="637"/>
      <c r="P249" s="637"/>
      <c r="Q249" s="637"/>
      <c r="R249" s="637"/>
      <c r="S249" s="637"/>
      <c r="T249" s="637"/>
      <c r="U249" s="637"/>
    </row>
    <row r="250" spans="1:21">
      <c r="A250"/>
      <c r="B250" s="394"/>
      <c r="C250"/>
      <c r="D250" s="637"/>
      <c r="E250" s="637"/>
      <c r="F250" s="637"/>
      <c r="G250" s="637"/>
      <c r="H250" s="637"/>
      <c r="I250" s="637"/>
      <c r="J250" s="637"/>
      <c r="K250" s="637"/>
      <c r="L250" s="637"/>
      <c r="M250" s="637"/>
      <c r="N250" s="637"/>
      <c r="O250" s="637"/>
      <c r="P250" s="637"/>
      <c r="Q250" s="637"/>
      <c r="R250" s="637"/>
      <c r="S250" s="637"/>
      <c r="T250" s="637"/>
      <c r="U250" s="637"/>
    </row>
    <row r="251" spans="1:21">
      <c r="A251"/>
      <c r="B251" s="394"/>
      <c r="C251"/>
      <c r="D251" s="637"/>
      <c r="E251" s="637"/>
      <c r="F251" s="637"/>
      <c r="G251" s="637"/>
      <c r="H251" s="637"/>
      <c r="I251" s="637"/>
      <c r="J251" s="637"/>
      <c r="K251" s="637"/>
      <c r="L251" s="637"/>
      <c r="M251" s="637"/>
      <c r="N251" s="637"/>
      <c r="O251" s="637"/>
      <c r="P251" s="637"/>
      <c r="Q251" s="637"/>
      <c r="R251" s="637"/>
      <c r="S251" s="637"/>
      <c r="T251" s="637"/>
      <c r="U251" s="637"/>
    </row>
    <row r="252" spans="1:21">
      <c r="A252"/>
      <c r="B252" s="394"/>
      <c r="C252"/>
      <c r="D252" s="637"/>
      <c r="E252" s="637"/>
      <c r="F252" s="637"/>
      <c r="G252" s="637"/>
      <c r="H252" s="637"/>
      <c r="I252" s="637"/>
      <c r="J252" s="637"/>
      <c r="K252" s="637"/>
      <c r="L252" s="637"/>
      <c r="M252" s="637"/>
      <c r="N252" s="637"/>
      <c r="O252" s="637"/>
      <c r="P252" s="637"/>
      <c r="Q252" s="637"/>
      <c r="R252" s="637"/>
      <c r="S252" s="637"/>
      <c r="T252" s="637"/>
      <c r="U252" s="637"/>
    </row>
    <row r="253" spans="1:21">
      <c r="A253"/>
      <c r="B253" s="394"/>
      <c r="C253"/>
      <c r="D253" s="637"/>
      <c r="E253" s="637"/>
      <c r="F253" s="637"/>
      <c r="G253" s="637"/>
      <c r="H253" s="637"/>
      <c r="I253" s="637"/>
      <c r="J253" s="637"/>
      <c r="K253" s="637"/>
      <c r="L253" s="637"/>
      <c r="M253" s="637"/>
      <c r="N253" s="637"/>
      <c r="O253" s="637"/>
      <c r="P253" s="637"/>
      <c r="Q253" s="637"/>
      <c r="R253" s="637"/>
      <c r="S253" s="637"/>
      <c r="T253" s="637"/>
      <c r="U253" s="637"/>
    </row>
    <row r="254" spans="1:21">
      <c r="A254"/>
      <c r="B254" s="394"/>
      <c r="C254"/>
      <c r="D254" s="637"/>
      <c r="E254" s="637"/>
      <c r="F254" s="637"/>
      <c r="G254" s="637"/>
      <c r="H254" s="637"/>
      <c r="I254" s="637"/>
      <c r="J254" s="637"/>
      <c r="K254" s="637"/>
      <c r="L254" s="637"/>
      <c r="M254" s="637"/>
      <c r="N254" s="637"/>
      <c r="O254" s="637"/>
      <c r="P254" s="637"/>
      <c r="Q254" s="637"/>
      <c r="R254" s="637"/>
      <c r="S254" s="637"/>
      <c r="T254" s="637"/>
      <c r="U254" s="637"/>
    </row>
    <row r="255" spans="1:21">
      <c r="A255"/>
      <c r="B255" s="394"/>
      <c r="C255"/>
      <c r="D255" s="637"/>
      <c r="E255" s="637"/>
      <c r="F255" s="637"/>
      <c r="G255" s="637"/>
      <c r="H255" s="637"/>
      <c r="I255" s="637"/>
      <c r="J255" s="637"/>
      <c r="K255" s="637"/>
      <c r="L255" s="637"/>
      <c r="M255" s="637"/>
      <c r="N255" s="637"/>
      <c r="O255" s="637"/>
      <c r="P255" s="637"/>
      <c r="Q255" s="637"/>
      <c r="R255" s="637"/>
      <c r="S255" s="637"/>
      <c r="T255" s="637"/>
      <c r="U255" s="637"/>
    </row>
    <row r="256" spans="1:21">
      <c r="A256"/>
      <c r="B256" s="394"/>
      <c r="C256"/>
      <c r="D256" s="637"/>
      <c r="E256" s="637"/>
      <c r="F256" s="637"/>
      <c r="G256" s="637"/>
      <c r="H256" s="637"/>
      <c r="I256" s="637"/>
      <c r="J256" s="637"/>
      <c r="K256" s="637"/>
      <c r="L256" s="637"/>
      <c r="M256" s="637"/>
      <c r="N256" s="637"/>
      <c r="O256" s="637"/>
      <c r="P256" s="637"/>
      <c r="Q256" s="637"/>
      <c r="R256" s="637"/>
      <c r="S256" s="637"/>
      <c r="T256" s="637"/>
      <c r="U256" s="637"/>
    </row>
    <row r="257" spans="1:21">
      <c r="A257"/>
      <c r="B257" s="394"/>
      <c r="C257"/>
      <c r="D257" s="637"/>
      <c r="E257" s="637"/>
      <c r="F257" s="637"/>
      <c r="G257" s="637"/>
      <c r="H257" s="637"/>
      <c r="I257" s="637"/>
      <c r="J257" s="637"/>
      <c r="K257" s="637"/>
      <c r="L257" s="637"/>
      <c r="M257" s="637"/>
      <c r="N257" s="637"/>
      <c r="O257" s="637"/>
      <c r="P257" s="637"/>
      <c r="Q257" s="637"/>
      <c r="R257" s="637"/>
      <c r="S257" s="637"/>
      <c r="T257" s="637"/>
      <c r="U257" s="637"/>
    </row>
    <row r="258" spans="1:21">
      <c r="A258"/>
      <c r="B258" s="394"/>
      <c r="C258"/>
      <c r="D258" s="637"/>
      <c r="E258" s="637"/>
      <c r="F258" s="637"/>
      <c r="G258" s="637"/>
      <c r="H258" s="637"/>
      <c r="I258" s="637"/>
      <c r="J258" s="637"/>
      <c r="K258" s="637"/>
      <c r="L258" s="637"/>
      <c r="M258" s="637"/>
      <c r="N258" s="637"/>
      <c r="O258" s="637"/>
      <c r="P258" s="637"/>
      <c r="Q258" s="637"/>
      <c r="R258" s="637"/>
      <c r="S258" s="637"/>
      <c r="T258" s="637"/>
      <c r="U258" s="637"/>
    </row>
    <row r="259" spans="1:21">
      <c r="A259"/>
      <c r="B259" s="394"/>
      <c r="C259"/>
      <c r="D259" s="637"/>
      <c r="E259" s="637"/>
      <c r="F259" s="637"/>
      <c r="G259" s="637"/>
      <c r="H259" s="637"/>
      <c r="I259" s="637"/>
      <c r="J259" s="637"/>
      <c r="K259" s="637"/>
      <c r="L259" s="637"/>
      <c r="M259" s="637"/>
      <c r="N259" s="637"/>
      <c r="O259" s="637"/>
      <c r="P259" s="637"/>
      <c r="Q259" s="637"/>
      <c r="R259" s="637"/>
      <c r="S259" s="637"/>
      <c r="T259" s="637"/>
      <c r="U259" s="637"/>
    </row>
    <row r="260" spans="1:21">
      <c r="A260"/>
      <c r="B260" s="394"/>
      <c r="C260"/>
      <c r="D260" s="637"/>
      <c r="E260" s="637"/>
      <c r="F260" s="637"/>
      <c r="G260" s="637"/>
      <c r="H260" s="637"/>
      <c r="I260" s="637"/>
      <c r="J260" s="637"/>
      <c r="K260" s="637"/>
      <c r="L260" s="637"/>
      <c r="M260" s="637"/>
      <c r="N260" s="637"/>
      <c r="O260" s="637"/>
      <c r="P260" s="637"/>
      <c r="Q260" s="637"/>
      <c r="R260" s="637"/>
      <c r="S260" s="637"/>
      <c r="T260" s="637"/>
      <c r="U260" s="637"/>
    </row>
    <row r="261" spans="1:21">
      <c r="A261"/>
      <c r="B261" s="394"/>
      <c r="C261"/>
      <c r="D261" s="637"/>
      <c r="E261" s="637"/>
      <c r="F261" s="637"/>
      <c r="G261" s="637"/>
      <c r="H261" s="637"/>
      <c r="I261" s="637"/>
      <c r="J261" s="637"/>
      <c r="K261" s="637"/>
      <c r="L261" s="637"/>
      <c r="M261" s="637"/>
      <c r="N261" s="637"/>
      <c r="O261" s="637"/>
      <c r="P261" s="637"/>
      <c r="Q261" s="637"/>
      <c r="R261" s="637"/>
      <c r="S261" s="637"/>
      <c r="T261" s="637"/>
      <c r="U261" s="637"/>
    </row>
    <row r="262" spans="1:21">
      <c r="A262"/>
      <c r="B262" s="394"/>
      <c r="C262"/>
      <c r="D262" s="637"/>
      <c r="E262" s="637"/>
      <c r="F262" s="637"/>
      <c r="G262" s="637"/>
      <c r="H262" s="637"/>
      <c r="I262" s="637"/>
      <c r="J262" s="637"/>
      <c r="K262" s="637"/>
      <c r="L262" s="637"/>
      <c r="M262" s="637"/>
      <c r="N262" s="637"/>
      <c r="O262" s="637"/>
      <c r="P262" s="637"/>
      <c r="Q262" s="637"/>
      <c r="R262" s="637"/>
      <c r="S262" s="637"/>
      <c r="T262" s="637"/>
      <c r="U262" s="637"/>
    </row>
    <row r="263" spans="1:21">
      <c r="A263"/>
      <c r="B263" s="394"/>
      <c r="C263"/>
      <c r="D263" s="637"/>
      <c r="E263" s="637"/>
      <c r="F263" s="637"/>
      <c r="G263" s="637"/>
      <c r="H263" s="637"/>
      <c r="I263" s="637"/>
      <c r="J263" s="637"/>
      <c r="K263" s="637"/>
      <c r="L263" s="637"/>
      <c r="M263" s="637"/>
      <c r="N263" s="637"/>
      <c r="O263" s="637"/>
      <c r="P263" s="637"/>
      <c r="Q263" s="637"/>
      <c r="R263" s="637"/>
      <c r="S263" s="637"/>
      <c r="T263" s="637"/>
      <c r="U263" s="637"/>
    </row>
    <row r="264" spans="1:21">
      <c r="A264"/>
      <c r="B264" s="394"/>
      <c r="C264"/>
      <c r="D264" s="637"/>
      <c r="E264" s="637"/>
      <c r="F264" s="637"/>
      <c r="G264" s="637"/>
      <c r="H264" s="637"/>
      <c r="I264" s="637"/>
      <c r="J264" s="637"/>
      <c r="K264" s="637"/>
      <c r="L264" s="637"/>
      <c r="M264" s="637"/>
      <c r="N264" s="637"/>
      <c r="O264" s="637"/>
      <c r="P264" s="637"/>
      <c r="Q264" s="637"/>
      <c r="R264" s="637"/>
      <c r="S264" s="637"/>
      <c r="T264" s="637"/>
      <c r="U264" s="637"/>
    </row>
    <row r="265" spans="1:21">
      <c r="A265"/>
      <c r="B265" s="394"/>
      <c r="C265"/>
      <c r="D265" s="637"/>
      <c r="E265" s="637"/>
      <c r="F265" s="637"/>
      <c r="G265" s="637"/>
      <c r="H265" s="637"/>
      <c r="I265" s="637"/>
      <c r="J265" s="637"/>
      <c r="K265" s="637"/>
      <c r="L265" s="637"/>
      <c r="M265" s="637"/>
      <c r="N265" s="637"/>
      <c r="O265" s="637"/>
      <c r="P265" s="637"/>
      <c r="Q265" s="637"/>
      <c r="R265" s="637"/>
      <c r="S265" s="637"/>
      <c r="T265" s="637"/>
      <c r="U265" s="637"/>
    </row>
    <row r="266" spans="1:21">
      <c r="A266"/>
      <c r="B266" s="394"/>
      <c r="C266"/>
      <c r="D266" s="637"/>
      <c r="E266" s="637"/>
      <c r="F266" s="637"/>
      <c r="G266" s="637"/>
      <c r="H266" s="637"/>
      <c r="I266" s="637"/>
      <c r="J266" s="637"/>
      <c r="K266" s="637"/>
      <c r="L266" s="637"/>
      <c r="M266" s="637"/>
      <c r="N266" s="637"/>
      <c r="O266" s="637"/>
      <c r="P266" s="637"/>
      <c r="Q266" s="637"/>
      <c r="R266" s="637"/>
      <c r="S266" s="637"/>
      <c r="T266" s="637"/>
      <c r="U266" s="637"/>
    </row>
    <row r="267" spans="1:21">
      <c r="A267"/>
      <c r="B267" s="394"/>
      <c r="C267"/>
      <c r="D267" s="637"/>
      <c r="E267" s="637"/>
      <c r="F267" s="637"/>
      <c r="G267" s="637"/>
      <c r="H267" s="637"/>
      <c r="I267" s="637"/>
      <c r="J267" s="637"/>
      <c r="K267" s="637"/>
      <c r="L267" s="637"/>
      <c r="M267" s="637"/>
      <c r="N267" s="637"/>
      <c r="O267" s="637"/>
      <c r="P267" s="637"/>
      <c r="Q267" s="637"/>
      <c r="R267" s="637"/>
      <c r="S267" s="637"/>
      <c r="T267" s="637"/>
      <c r="U267" s="637"/>
    </row>
    <row r="268" spans="1:21">
      <c r="A268"/>
      <c r="B268" s="394"/>
      <c r="C268"/>
      <c r="D268" s="637"/>
      <c r="E268" s="637"/>
      <c r="F268" s="637"/>
      <c r="G268" s="637"/>
      <c r="H268" s="637"/>
      <c r="I268" s="637"/>
      <c r="J268" s="637"/>
      <c r="K268" s="637"/>
      <c r="L268" s="637"/>
      <c r="M268" s="637"/>
      <c r="N268" s="637"/>
      <c r="O268" s="637"/>
      <c r="P268" s="637"/>
      <c r="Q268" s="637"/>
      <c r="R268" s="637"/>
      <c r="S268" s="637"/>
      <c r="T268" s="637"/>
      <c r="U268" s="637"/>
    </row>
    <row r="269" spans="1:21">
      <c r="A269"/>
      <c r="B269" s="394"/>
      <c r="C269"/>
      <c r="D269" s="637"/>
      <c r="E269" s="637"/>
      <c r="F269" s="637"/>
      <c r="G269" s="637"/>
      <c r="H269" s="637"/>
      <c r="I269" s="637"/>
      <c r="J269" s="637"/>
      <c r="K269" s="637"/>
      <c r="L269" s="637"/>
      <c r="M269" s="637"/>
      <c r="N269" s="637"/>
      <c r="O269" s="637"/>
      <c r="P269" s="637"/>
      <c r="Q269" s="637"/>
      <c r="R269" s="637"/>
      <c r="S269" s="637"/>
      <c r="T269" s="637"/>
      <c r="U269" s="637"/>
    </row>
    <row r="270" spans="1:21">
      <c r="A270"/>
      <c r="B270" s="394"/>
      <c r="C270"/>
      <c r="D270" s="637"/>
      <c r="E270" s="637"/>
      <c r="F270" s="637"/>
      <c r="G270" s="637"/>
      <c r="H270" s="637"/>
      <c r="I270" s="637"/>
      <c r="J270" s="637"/>
      <c r="K270" s="637"/>
      <c r="L270" s="637"/>
      <c r="M270" s="637"/>
      <c r="N270" s="637"/>
      <c r="O270" s="637"/>
      <c r="P270" s="637"/>
      <c r="Q270" s="637"/>
      <c r="R270" s="637"/>
      <c r="S270" s="637"/>
      <c r="T270" s="637"/>
      <c r="U270" s="637"/>
    </row>
    <row r="271" spans="1:21">
      <c r="A271"/>
      <c r="B271" s="394"/>
      <c r="C271"/>
      <c r="D271" s="637"/>
      <c r="E271" s="637"/>
      <c r="F271" s="637"/>
      <c r="G271" s="637"/>
      <c r="H271" s="637"/>
      <c r="I271" s="637"/>
      <c r="J271" s="637"/>
      <c r="K271" s="637"/>
      <c r="L271" s="637"/>
      <c r="M271" s="637"/>
      <c r="N271" s="637"/>
      <c r="O271" s="637"/>
      <c r="P271" s="637"/>
      <c r="Q271" s="637"/>
      <c r="R271" s="637"/>
      <c r="S271" s="637"/>
      <c r="T271" s="637"/>
      <c r="U271" s="637"/>
    </row>
    <row r="272" spans="1:21">
      <c r="A272"/>
      <c r="B272" s="394"/>
      <c r="C272"/>
      <c r="D272" s="637"/>
      <c r="E272" s="637"/>
      <c r="F272" s="637"/>
      <c r="G272" s="637"/>
      <c r="H272" s="637"/>
      <c r="I272" s="637"/>
      <c r="J272" s="637"/>
      <c r="K272" s="637"/>
      <c r="L272" s="637"/>
      <c r="M272" s="637"/>
      <c r="N272" s="637"/>
      <c r="O272" s="637"/>
      <c r="P272" s="637"/>
      <c r="Q272" s="637"/>
      <c r="R272" s="637"/>
      <c r="S272" s="637"/>
      <c r="T272" s="637"/>
      <c r="U272" s="637"/>
    </row>
    <row r="273" spans="1:21">
      <c r="A273"/>
      <c r="B273" s="394"/>
      <c r="C273"/>
      <c r="D273" s="637"/>
      <c r="E273" s="637"/>
      <c r="F273" s="637"/>
      <c r="G273" s="637"/>
      <c r="H273" s="637"/>
      <c r="I273" s="637"/>
      <c r="J273" s="637"/>
      <c r="K273" s="637"/>
      <c r="L273" s="637"/>
      <c r="M273" s="637"/>
      <c r="N273" s="637"/>
      <c r="O273" s="637"/>
      <c r="P273" s="637"/>
      <c r="Q273" s="637"/>
      <c r="R273" s="637"/>
      <c r="S273" s="637"/>
      <c r="T273" s="637"/>
      <c r="U273" s="637"/>
    </row>
    <row r="274" spans="1:21">
      <c r="A274"/>
      <c r="B274" s="394"/>
      <c r="C274"/>
      <c r="D274" s="637"/>
      <c r="E274" s="637"/>
      <c r="F274" s="637"/>
      <c r="G274" s="637"/>
      <c r="H274" s="637"/>
      <c r="I274" s="637"/>
      <c r="J274" s="637"/>
      <c r="K274" s="637"/>
      <c r="L274" s="637"/>
      <c r="M274" s="637"/>
      <c r="N274" s="637"/>
      <c r="O274" s="637"/>
      <c r="P274" s="637"/>
      <c r="Q274" s="637"/>
      <c r="R274" s="637"/>
      <c r="S274" s="637"/>
      <c r="T274" s="637"/>
      <c r="U274" s="637"/>
    </row>
    <row r="275" spans="1:21">
      <c r="A275"/>
      <c r="B275" s="394"/>
      <c r="C275"/>
      <c r="D275" s="637"/>
      <c r="E275" s="637"/>
      <c r="F275" s="637"/>
      <c r="G275" s="637"/>
      <c r="H275" s="637"/>
      <c r="I275" s="637"/>
      <c r="J275" s="637"/>
      <c r="K275" s="637"/>
      <c r="L275" s="637"/>
      <c r="M275" s="637"/>
      <c r="N275" s="637"/>
      <c r="O275" s="637"/>
      <c r="P275" s="637"/>
      <c r="Q275" s="637"/>
      <c r="R275" s="637"/>
      <c r="S275" s="637"/>
      <c r="T275" s="637"/>
      <c r="U275" s="637"/>
    </row>
    <row r="276" spans="1:21">
      <c r="A276"/>
      <c r="B276" s="394"/>
      <c r="C276"/>
      <c r="D276" s="637"/>
      <c r="E276" s="637"/>
      <c r="F276" s="637"/>
      <c r="G276" s="637"/>
      <c r="H276" s="637"/>
      <c r="I276" s="637"/>
      <c r="J276" s="637"/>
      <c r="K276" s="637"/>
      <c r="L276" s="637"/>
      <c r="M276" s="637"/>
      <c r="N276" s="637"/>
      <c r="O276" s="637"/>
      <c r="P276" s="637"/>
      <c r="Q276" s="637"/>
      <c r="R276" s="637"/>
      <c r="S276" s="637"/>
      <c r="T276" s="637"/>
      <c r="U276" s="637"/>
    </row>
    <row r="277" spans="1:21">
      <c r="A277"/>
      <c r="B277" s="394"/>
      <c r="C277"/>
      <c r="D277" s="637"/>
      <c r="E277" s="637"/>
      <c r="F277" s="637"/>
      <c r="G277" s="637"/>
      <c r="H277" s="637"/>
      <c r="I277" s="637"/>
      <c r="J277" s="637"/>
      <c r="K277" s="637"/>
      <c r="L277" s="637"/>
      <c r="M277" s="637"/>
      <c r="N277" s="637"/>
      <c r="O277" s="637"/>
      <c r="P277" s="637"/>
      <c r="Q277" s="637"/>
      <c r="R277" s="637"/>
      <c r="S277" s="637"/>
      <c r="T277" s="637"/>
      <c r="U277" s="637"/>
    </row>
    <row r="278" spans="1:21">
      <c r="A278"/>
      <c r="B278" s="394"/>
      <c r="C278"/>
      <c r="D278" s="637"/>
      <c r="E278" s="637"/>
      <c r="F278" s="637"/>
      <c r="G278" s="637"/>
      <c r="H278" s="637"/>
      <c r="I278" s="637"/>
      <c r="J278" s="637"/>
      <c r="K278" s="637"/>
      <c r="L278" s="637"/>
      <c r="M278" s="637"/>
      <c r="N278" s="637"/>
      <c r="O278" s="637"/>
      <c r="P278" s="637"/>
      <c r="Q278" s="637"/>
      <c r="R278" s="637"/>
      <c r="S278" s="637"/>
      <c r="T278" s="637"/>
      <c r="U278" s="637"/>
    </row>
    <row r="279" spans="1:21">
      <c r="A279"/>
      <c r="B279" s="394"/>
      <c r="C279"/>
      <c r="D279" s="637"/>
      <c r="E279" s="637"/>
      <c r="F279" s="637"/>
      <c r="G279" s="637"/>
      <c r="H279" s="637"/>
      <c r="I279" s="637"/>
      <c r="J279" s="637"/>
      <c r="K279" s="637"/>
      <c r="L279" s="637"/>
      <c r="M279" s="637"/>
      <c r="N279" s="637"/>
      <c r="O279" s="637"/>
      <c r="P279" s="637"/>
      <c r="Q279" s="637"/>
      <c r="R279" s="637"/>
      <c r="S279" s="637"/>
      <c r="T279" s="637"/>
      <c r="U279" s="637"/>
    </row>
    <row r="280" spans="1:21">
      <c r="A280"/>
      <c r="B280" s="394"/>
      <c r="C280"/>
      <c r="D280" s="637"/>
      <c r="E280" s="637"/>
      <c r="F280" s="637"/>
      <c r="G280" s="637"/>
      <c r="H280" s="637"/>
      <c r="I280" s="637"/>
      <c r="J280" s="637"/>
      <c r="K280" s="637"/>
      <c r="L280" s="637"/>
      <c r="M280" s="637"/>
      <c r="N280" s="637"/>
      <c r="O280" s="637"/>
      <c r="P280" s="637"/>
      <c r="Q280" s="637"/>
      <c r="R280" s="637"/>
      <c r="S280" s="637"/>
      <c r="T280" s="637"/>
      <c r="U280" s="637"/>
    </row>
    <row r="281" spans="1:21">
      <c r="A281"/>
      <c r="B281" s="394"/>
      <c r="C281"/>
      <c r="D281" s="637"/>
      <c r="E281" s="637"/>
      <c r="F281" s="637"/>
      <c r="G281" s="637"/>
      <c r="H281" s="637"/>
      <c r="I281" s="637"/>
      <c r="J281" s="637"/>
      <c r="K281" s="637"/>
      <c r="L281" s="637"/>
      <c r="M281" s="637"/>
      <c r="N281" s="637"/>
      <c r="O281" s="637"/>
      <c r="P281" s="637"/>
      <c r="Q281" s="637"/>
      <c r="R281" s="637"/>
      <c r="S281" s="637"/>
      <c r="T281" s="637"/>
      <c r="U281" s="637"/>
    </row>
    <row r="282" spans="1:21">
      <c r="A282"/>
      <c r="B282" s="394"/>
      <c r="C282"/>
      <c r="D282" s="637"/>
      <c r="E282" s="637"/>
      <c r="F282" s="637"/>
      <c r="G282" s="637"/>
      <c r="H282" s="637"/>
      <c r="I282" s="637"/>
      <c r="J282" s="637"/>
      <c r="K282" s="637"/>
      <c r="L282" s="637"/>
      <c r="M282" s="637"/>
      <c r="N282" s="637"/>
      <c r="O282" s="637"/>
      <c r="P282" s="637"/>
      <c r="Q282" s="637"/>
      <c r="R282" s="637"/>
      <c r="S282" s="637"/>
      <c r="T282" s="637"/>
      <c r="U282" s="637"/>
    </row>
    <row r="283" spans="1:21">
      <c r="A283"/>
      <c r="B283" s="394"/>
      <c r="C283"/>
      <c r="D283" s="637"/>
      <c r="E283" s="637"/>
      <c r="F283" s="637"/>
      <c r="G283" s="637"/>
      <c r="H283" s="637"/>
      <c r="I283" s="637"/>
      <c r="J283" s="637"/>
      <c r="K283" s="637"/>
      <c r="L283" s="637"/>
      <c r="M283" s="637"/>
      <c r="N283" s="637"/>
      <c r="O283" s="637"/>
      <c r="P283" s="637"/>
      <c r="Q283" s="637"/>
      <c r="R283" s="637"/>
      <c r="S283" s="637"/>
      <c r="T283" s="637"/>
      <c r="U283" s="637"/>
    </row>
    <row r="284" spans="1:21">
      <c r="A284"/>
      <c r="B284" s="394"/>
      <c r="C284"/>
      <c r="D284" s="637"/>
      <c r="E284" s="637"/>
      <c r="F284" s="637"/>
      <c r="G284" s="637"/>
      <c r="H284" s="637"/>
      <c r="I284" s="637"/>
      <c r="J284" s="637"/>
      <c r="K284" s="637"/>
      <c r="L284" s="637"/>
      <c r="M284" s="637"/>
      <c r="N284" s="637"/>
      <c r="O284" s="637"/>
      <c r="P284" s="637"/>
      <c r="Q284" s="637"/>
      <c r="R284" s="637"/>
      <c r="S284" s="637"/>
      <c r="T284" s="637"/>
      <c r="U284" s="637"/>
    </row>
    <row r="285" spans="1:21">
      <c r="A285"/>
      <c r="B285" s="394"/>
      <c r="C285"/>
      <c r="D285" s="637"/>
      <c r="E285" s="637"/>
      <c r="F285" s="637"/>
      <c r="G285" s="637"/>
      <c r="H285" s="637"/>
      <c r="I285" s="637"/>
      <c r="J285" s="637"/>
      <c r="K285" s="637"/>
      <c r="L285" s="637"/>
      <c r="M285" s="637"/>
      <c r="N285" s="637"/>
      <c r="O285" s="637"/>
      <c r="P285" s="637"/>
      <c r="Q285" s="637"/>
      <c r="R285" s="637"/>
      <c r="S285" s="637"/>
      <c r="T285" s="637"/>
      <c r="U285" s="637"/>
    </row>
    <row r="286" spans="1:21">
      <c r="A286"/>
      <c r="B286" s="394"/>
      <c r="C286"/>
      <c r="D286" s="637"/>
      <c r="E286" s="637"/>
      <c r="F286" s="637"/>
      <c r="G286" s="637"/>
      <c r="H286" s="637"/>
      <c r="I286" s="637"/>
      <c r="J286" s="637"/>
      <c r="K286" s="637"/>
      <c r="L286" s="637"/>
      <c r="M286" s="637"/>
      <c r="N286" s="637"/>
      <c r="O286" s="637"/>
      <c r="P286" s="637"/>
      <c r="Q286" s="637"/>
      <c r="R286" s="637"/>
      <c r="S286" s="637"/>
      <c r="T286" s="637"/>
      <c r="U286" s="637"/>
    </row>
    <row r="287" spans="1:21">
      <c r="A287"/>
      <c r="B287" s="394"/>
      <c r="C287"/>
      <c r="D287" s="637"/>
      <c r="E287" s="637"/>
      <c r="F287" s="637"/>
      <c r="G287" s="637"/>
      <c r="H287" s="637"/>
      <c r="I287" s="637"/>
      <c r="J287" s="637"/>
      <c r="K287" s="637"/>
      <c r="L287" s="637"/>
      <c r="M287" s="637"/>
      <c r="N287" s="637"/>
      <c r="O287" s="637"/>
      <c r="P287" s="637"/>
      <c r="Q287" s="637"/>
      <c r="R287" s="637"/>
      <c r="S287" s="637"/>
      <c r="T287" s="637"/>
      <c r="U287" s="637"/>
    </row>
    <row r="288" spans="1:21">
      <c r="A288"/>
      <c r="B288" s="394"/>
      <c r="C288"/>
      <c r="D288" s="637"/>
      <c r="E288" s="637"/>
      <c r="F288" s="637"/>
      <c r="G288" s="637"/>
      <c r="H288" s="637"/>
      <c r="I288" s="637"/>
      <c r="J288" s="637"/>
      <c r="K288" s="637"/>
      <c r="L288" s="637"/>
      <c r="M288" s="637"/>
      <c r="N288" s="637"/>
      <c r="O288" s="637"/>
      <c r="P288" s="637"/>
      <c r="Q288" s="637"/>
      <c r="R288" s="637"/>
      <c r="S288" s="637"/>
      <c r="T288" s="637"/>
      <c r="U288" s="637"/>
    </row>
    <row r="289" spans="1:21">
      <c r="A289"/>
      <c r="B289" s="394"/>
      <c r="C289"/>
      <c r="D289" s="637"/>
      <c r="E289" s="637"/>
      <c r="F289" s="637"/>
      <c r="G289" s="637"/>
      <c r="H289" s="637"/>
      <c r="I289" s="637"/>
      <c r="J289" s="637"/>
      <c r="K289" s="637"/>
      <c r="L289" s="637"/>
      <c r="M289" s="637"/>
      <c r="N289" s="637"/>
      <c r="O289" s="637"/>
      <c r="P289" s="637"/>
      <c r="Q289" s="637"/>
      <c r="R289" s="637"/>
      <c r="S289" s="637"/>
      <c r="T289" s="637"/>
      <c r="U289" s="637"/>
    </row>
    <row r="290" spans="1:21">
      <c r="A290"/>
      <c r="B290" s="394"/>
      <c r="C290"/>
      <c r="D290" s="637"/>
      <c r="E290" s="637"/>
      <c r="F290" s="637"/>
      <c r="G290" s="637"/>
      <c r="H290" s="637"/>
      <c r="I290" s="637"/>
      <c r="J290" s="637"/>
      <c r="K290" s="637"/>
      <c r="L290" s="637"/>
      <c r="M290" s="637"/>
      <c r="N290" s="637"/>
      <c r="O290" s="637"/>
      <c r="P290" s="637"/>
      <c r="Q290" s="637"/>
      <c r="R290" s="637"/>
      <c r="S290" s="637"/>
      <c r="T290" s="637"/>
      <c r="U290" s="637"/>
    </row>
    <row r="291" spans="1:21">
      <c r="A291"/>
      <c r="B291" s="394"/>
      <c r="C291"/>
      <c r="D291" s="637"/>
      <c r="E291" s="637"/>
      <c r="F291" s="637"/>
      <c r="G291" s="637"/>
      <c r="H291" s="637"/>
      <c r="I291" s="637"/>
      <c r="J291" s="637"/>
      <c r="K291" s="637"/>
      <c r="L291" s="637"/>
      <c r="M291" s="637"/>
      <c r="N291" s="637"/>
      <c r="O291" s="637"/>
      <c r="P291" s="637"/>
      <c r="Q291" s="637"/>
      <c r="R291" s="637"/>
      <c r="S291" s="637"/>
      <c r="T291" s="637"/>
      <c r="U291" s="637"/>
    </row>
    <row r="292" spans="1:21">
      <c r="A292"/>
      <c r="B292" s="394"/>
      <c r="C292"/>
      <c r="D292" s="637"/>
      <c r="E292" s="637"/>
      <c r="F292" s="637"/>
      <c r="G292" s="637"/>
      <c r="H292" s="637"/>
      <c r="I292" s="637"/>
      <c r="J292" s="637"/>
      <c r="K292" s="637"/>
      <c r="L292" s="637"/>
      <c r="M292" s="637"/>
      <c r="N292" s="637"/>
      <c r="O292" s="637"/>
      <c r="P292" s="637"/>
      <c r="Q292" s="637"/>
      <c r="R292" s="637"/>
      <c r="S292" s="637"/>
      <c r="T292" s="637"/>
      <c r="U292" s="637"/>
    </row>
    <row r="293" spans="1:21">
      <c r="A293"/>
      <c r="B293" s="394"/>
      <c r="C293"/>
      <c r="D293" s="637"/>
      <c r="E293" s="637"/>
      <c r="F293" s="637"/>
      <c r="G293" s="637"/>
      <c r="H293" s="637"/>
      <c r="I293" s="637"/>
      <c r="J293" s="637"/>
      <c r="K293" s="637"/>
      <c r="L293" s="637"/>
      <c r="M293" s="637"/>
      <c r="N293" s="637"/>
      <c r="O293" s="637"/>
      <c r="P293" s="637"/>
      <c r="Q293" s="637"/>
      <c r="R293" s="637"/>
      <c r="S293" s="637"/>
      <c r="T293" s="637"/>
      <c r="U293" s="637"/>
    </row>
    <row r="294" spans="1:21">
      <c r="A294"/>
      <c r="B294" s="394"/>
      <c r="C294"/>
      <c r="D294" s="637"/>
      <c r="E294" s="637"/>
      <c r="F294" s="637"/>
      <c r="G294" s="637"/>
      <c r="H294" s="637"/>
      <c r="I294" s="637"/>
      <c r="J294" s="637"/>
      <c r="K294" s="637"/>
      <c r="L294" s="637"/>
      <c r="M294" s="637"/>
      <c r="N294" s="637"/>
      <c r="O294" s="637"/>
      <c r="P294" s="637"/>
      <c r="Q294" s="637"/>
      <c r="R294" s="637"/>
      <c r="S294" s="637"/>
      <c r="T294" s="637"/>
      <c r="U294" s="637"/>
    </row>
    <row r="295" spans="1:21">
      <c r="A295"/>
      <c r="B295" s="394"/>
      <c r="C295"/>
      <c r="D295" s="637"/>
      <c r="E295" s="637"/>
      <c r="F295" s="637"/>
      <c r="G295" s="637"/>
      <c r="H295" s="637"/>
      <c r="I295" s="637"/>
      <c r="J295" s="637"/>
      <c r="K295" s="637"/>
      <c r="L295" s="637"/>
      <c r="M295" s="637"/>
      <c r="N295" s="637"/>
      <c r="O295" s="637"/>
      <c r="P295" s="637"/>
      <c r="Q295" s="637"/>
      <c r="R295" s="637"/>
      <c r="S295" s="637"/>
      <c r="T295" s="637"/>
      <c r="U295" s="637"/>
    </row>
    <row r="296" spans="1:21">
      <c r="A296"/>
      <c r="B296" s="394"/>
      <c r="C296"/>
      <c r="D296" s="637"/>
      <c r="E296" s="637"/>
      <c r="F296" s="637"/>
      <c r="G296" s="637"/>
      <c r="H296" s="637"/>
      <c r="I296" s="637"/>
      <c r="J296" s="637"/>
      <c r="K296" s="637"/>
      <c r="L296" s="637"/>
      <c r="M296" s="637"/>
      <c r="N296" s="637"/>
      <c r="O296" s="637"/>
      <c r="P296" s="637"/>
      <c r="Q296" s="637"/>
      <c r="R296" s="637"/>
      <c r="S296" s="637"/>
      <c r="T296" s="637"/>
      <c r="U296" s="637"/>
    </row>
    <row r="297" spans="1:21">
      <c r="A297"/>
      <c r="B297" s="394"/>
      <c r="C297"/>
      <c r="D297" s="637"/>
      <c r="E297" s="637"/>
      <c r="F297" s="637"/>
      <c r="G297" s="637"/>
      <c r="H297" s="637"/>
      <c r="I297" s="637"/>
      <c r="J297" s="637"/>
      <c r="K297" s="637"/>
      <c r="L297" s="637"/>
      <c r="M297" s="637"/>
      <c r="N297" s="637"/>
      <c r="O297" s="637"/>
      <c r="P297" s="637"/>
      <c r="Q297" s="637"/>
      <c r="R297" s="637"/>
      <c r="S297" s="637"/>
      <c r="T297" s="637"/>
      <c r="U297" s="637"/>
    </row>
    <row r="298" spans="1:21">
      <c r="A298"/>
      <c r="B298" s="394"/>
      <c r="C298"/>
      <c r="D298" s="637"/>
      <c r="E298" s="637"/>
      <c r="F298" s="637"/>
      <c r="G298" s="637"/>
      <c r="H298" s="637"/>
      <c r="I298" s="637"/>
      <c r="J298" s="637"/>
      <c r="K298" s="637"/>
      <c r="L298" s="637"/>
      <c r="M298" s="637"/>
      <c r="N298" s="637"/>
      <c r="O298" s="637"/>
      <c r="P298" s="637"/>
      <c r="Q298" s="637"/>
      <c r="R298" s="637"/>
      <c r="S298" s="637"/>
      <c r="T298" s="637"/>
      <c r="U298" s="637"/>
    </row>
    <row r="299" spans="1:21">
      <c r="A299"/>
      <c r="B299" s="394"/>
      <c r="C299"/>
      <c r="D299" s="637"/>
      <c r="E299" s="637"/>
      <c r="F299" s="637"/>
      <c r="G299" s="637"/>
      <c r="H299" s="637"/>
      <c r="I299" s="637"/>
      <c r="J299" s="637"/>
      <c r="K299" s="637"/>
      <c r="L299" s="637"/>
      <c r="M299" s="637"/>
      <c r="N299" s="637"/>
      <c r="O299" s="637"/>
      <c r="P299" s="637"/>
      <c r="Q299" s="637"/>
      <c r="R299" s="637"/>
      <c r="S299" s="637"/>
      <c r="T299" s="637"/>
      <c r="U299" s="637"/>
    </row>
    <row r="300" spans="1:21">
      <c r="A300"/>
      <c r="B300" s="394"/>
      <c r="C300"/>
      <c r="D300" s="637"/>
      <c r="E300" s="637"/>
      <c r="F300" s="637"/>
      <c r="G300" s="637"/>
      <c r="H300" s="637"/>
      <c r="I300" s="637"/>
      <c r="J300" s="637"/>
      <c r="K300" s="637"/>
      <c r="L300" s="637"/>
      <c r="M300" s="637"/>
      <c r="N300" s="637"/>
      <c r="O300" s="637"/>
      <c r="P300" s="637"/>
      <c r="Q300" s="637"/>
      <c r="R300" s="637"/>
      <c r="S300" s="637"/>
      <c r="T300" s="637"/>
      <c r="U300" s="637"/>
    </row>
    <row r="301" spans="1:21">
      <c r="A301"/>
      <c r="B301" s="394"/>
      <c r="C301"/>
      <c r="D301" s="637"/>
      <c r="E301" s="637"/>
      <c r="F301" s="637"/>
      <c r="G301" s="637"/>
      <c r="H301" s="637"/>
      <c r="I301" s="637"/>
      <c r="J301" s="637"/>
      <c r="K301" s="637"/>
      <c r="L301" s="637"/>
      <c r="M301" s="637"/>
      <c r="N301" s="637"/>
      <c r="O301" s="637"/>
      <c r="P301" s="637"/>
      <c r="Q301" s="637"/>
      <c r="R301" s="637"/>
      <c r="S301" s="637"/>
      <c r="T301" s="637"/>
      <c r="U301" s="637"/>
    </row>
    <row r="302" spans="1:21">
      <c r="A302"/>
      <c r="B302" s="394"/>
      <c r="C302"/>
      <c r="D302" s="637"/>
      <c r="E302" s="637"/>
      <c r="F302" s="637"/>
      <c r="G302" s="637"/>
      <c r="H302" s="637"/>
      <c r="I302" s="637"/>
      <c r="J302" s="637"/>
      <c r="K302" s="637"/>
      <c r="L302" s="637"/>
      <c r="M302" s="637"/>
      <c r="N302" s="637"/>
      <c r="O302" s="637"/>
      <c r="P302" s="637"/>
      <c r="Q302" s="637"/>
      <c r="R302" s="637"/>
      <c r="S302" s="637"/>
      <c r="T302" s="637"/>
      <c r="U302" s="637"/>
    </row>
    <row r="303" spans="1:21">
      <c r="A303"/>
      <c r="B303" s="394"/>
      <c r="C303"/>
      <c r="D303" s="637"/>
      <c r="E303" s="637"/>
      <c r="F303" s="637"/>
      <c r="G303" s="637"/>
      <c r="H303" s="637"/>
      <c r="I303" s="637"/>
      <c r="J303" s="637"/>
      <c r="K303" s="637"/>
      <c r="L303" s="637"/>
      <c r="M303" s="637"/>
      <c r="N303" s="637"/>
      <c r="O303" s="637"/>
      <c r="P303" s="637"/>
      <c r="Q303" s="637"/>
      <c r="R303" s="637"/>
      <c r="S303" s="637"/>
      <c r="T303" s="637"/>
      <c r="U303" s="637"/>
    </row>
    <row r="304" spans="1:21">
      <c r="A304"/>
      <c r="B304" s="394"/>
      <c r="C304"/>
      <c r="D304" s="637"/>
      <c r="E304" s="637"/>
      <c r="F304" s="637"/>
      <c r="G304" s="637"/>
      <c r="H304" s="637"/>
      <c r="I304" s="637"/>
      <c r="J304" s="637"/>
      <c r="K304" s="637"/>
      <c r="L304" s="637"/>
      <c r="M304" s="637"/>
      <c r="N304" s="637"/>
      <c r="O304" s="637"/>
      <c r="P304" s="637"/>
      <c r="Q304" s="637"/>
      <c r="R304" s="637"/>
      <c r="S304" s="637"/>
      <c r="T304" s="637"/>
      <c r="U304" s="637"/>
    </row>
    <row r="305" spans="1:21">
      <c r="A305"/>
      <c r="B305" s="394"/>
      <c r="C305"/>
      <c r="D305" s="637"/>
      <c r="E305" s="637"/>
      <c r="F305" s="637"/>
      <c r="G305" s="637"/>
      <c r="H305" s="637"/>
      <c r="I305" s="637"/>
      <c r="J305" s="637"/>
      <c r="K305" s="637"/>
      <c r="L305" s="637"/>
      <c r="M305" s="637"/>
      <c r="N305" s="637"/>
      <c r="O305" s="637"/>
      <c r="P305" s="637"/>
      <c r="Q305" s="637"/>
      <c r="R305" s="637"/>
      <c r="S305" s="637"/>
      <c r="T305" s="637"/>
      <c r="U305" s="637"/>
    </row>
    <row r="306" spans="1:21">
      <c r="A306"/>
      <c r="B306" s="394"/>
      <c r="C306"/>
      <c r="D306" s="637"/>
      <c r="E306" s="637"/>
      <c r="F306" s="637"/>
      <c r="G306" s="637"/>
      <c r="H306" s="637"/>
      <c r="I306" s="637"/>
      <c r="J306" s="637"/>
      <c r="K306" s="637"/>
      <c r="L306" s="637"/>
      <c r="M306" s="637"/>
      <c r="N306" s="637"/>
      <c r="O306" s="637"/>
      <c r="P306" s="637"/>
      <c r="Q306" s="637"/>
      <c r="R306" s="637"/>
      <c r="S306" s="637"/>
      <c r="T306" s="637"/>
      <c r="U306" s="637"/>
    </row>
    <row r="307" spans="1:21">
      <c r="A307"/>
      <c r="B307" s="394"/>
      <c r="C307"/>
      <c r="D307" s="637"/>
      <c r="E307" s="637"/>
      <c r="F307" s="637"/>
      <c r="G307" s="637"/>
      <c r="H307" s="637"/>
      <c r="I307" s="637"/>
      <c r="J307" s="637"/>
      <c r="K307" s="637"/>
      <c r="L307" s="637"/>
      <c r="M307" s="637"/>
      <c r="N307" s="637"/>
      <c r="O307" s="637"/>
      <c r="P307" s="637"/>
      <c r="Q307" s="637"/>
      <c r="R307" s="637"/>
      <c r="S307" s="637"/>
      <c r="T307" s="637"/>
      <c r="U307" s="637"/>
    </row>
    <row r="308" spans="1:21">
      <c r="A308"/>
      <c r="B308" s="394"/>
      <c r="C308"/>
      <c r="D308" s="637"/>
      <c r="E308" s="637"/>
      <c r="F308" s="637"/>
      <c r="G308" s="637"/>
      <c r="H308" s="637"/>
      <c r="I308" s="637"/>
      <c r="J308" s="637"/>
      <c r="K308" s="637"/>
      <c r="L308" s="637"/>
      <c r="M308" s="637"/>
      <c r="N308" s="637"/>
      <c r="O308" s="637"/>
      <c r="P308" s="637"/>
      <c r="Q308" s="637"/>
      <c r="R308" s="637"/>
      <c r="S308" s="637"/>
      <c r="T308" s="637"/>
      <c r="U308" s="637"/>
    </row>
    <row r="309" spans="1:21">
      <c r="A309"/>
      <c r="B309" s="394"/>
      <c r="C309"/>
      <c r="D309" s="637"/>
      <c r="E309" s="637"/>
      <c r="F309" s="637"/>
      <c r="G309" s="637"/>
      <c r="H309" s="637"/>
      <c r="I309" s="637"/>
      <c r="J309" s="637"/>
      <c r="K309" s="637"/>
      <c r="L309" s="637"/>
      <c r="M309" s="637"/>
      <c r="N309" s="637"/>
      <c r="O309" s="637"/>
      <c r="P309" s="637"/>
      <c r="Q309" s="637"/>
      <c r="R309" s="637"/>
      <c r="S309" s="637"/>
      <c r="T309" s="637"/>
      <c r="U309" s="637"/>
    </row>
    <row r="310" spans="1:21">
      <c r="A310"/>
      <c r="B310" s="394"/>
      <c r="C310"/>
      <c r="D310" s="637"/>
      <c r="E310" s="637"/>
      <c r="F310" s="637"/>
      <c r="G310" s="637"/>
      <c r="H310" s="637"/>
      <c r="I310" s="637"/>
      <c r="J310" s="637"/>
      <c r="K310" s="637"/>
      <c r="L310" s="637"/>
      <c r="M310" s="637"/>
      <c r="N310" s="637"/>
      <c r="O310" s="637"/>
      <c r="P310" s="637"/>
      <c r="Q310" s="637"/>
      <c r="R310" s="637"/>
      <c r="S310" s="637"/>
      <c r="T310" s="637"/>
      <c r="U310" s="637"/>
    </row>
    <row r="311" spans="1:21">
      <c r="A311"/>
      <c r="B311" s="394"/>
      <c r="C311"/>
      <c r="D311" s="637"/>
      <c r="E311" s="637"/>
      <c r="F311" s="637"/>
      <c r="G311" s="637"/>
      <c r="H311" s="637"/>
      <c r="I311" s="637"/>
      <c r="J311" s="637"/>
      <c r="K311" s="637"/>
      <c r="L311" s="637"/>
      <c r="M311" s="637"/>
      <c r="N311" s="637"/>
      <c r="O311" s="637"/>
      <c r="P311" s="637"/>
      <c r="Q311" s="637"/>
      <c r="R311" s="637"/>
      <c r="S311" s="637"/>
      <c r="T311" s="637"/>
      <c r="U311" s="637"/>
    </row>
    <row r="312" spans="1:21">
      <c r="A312"/>
      <c r="B312" s="394"/>
      <c r="C312"/>
      <c r="D312" s="637"/>
      <c r="E312" s="637"/>
      <c r="F312" s="637"/>
      <c r="G312" s="637"/>
      <c r="H312" s="637"/>
      <c r="I312" s="637"/>
      <c r="J312" s="637"/>
      <c r="K312" s="637"/>
      <c r="L312" s="637"/>
      <c r="M312" s="637"/>
      <c r="N312" s="637"/>
      <c r="O312" s="637"/>
      <c r="P312" s="637"/>
      <c r="Q312" s="637"/>
      <c r="R312" s="637"/>
      <c r="S312" s="637"/>
      <c r="T312" s="637"/>
      <c r="U312" s="637"/>
    </row>
    <row r="313" spans="1:21">
      <c r="A313"/>
      <c r="B313" s="394"/>
      <c r="C313"/>
      <c r="D313" s="637"/>
      <c r="E313" s="637"/>
      <c r="F313" s="637"/>
      <c r="G313" s="637"/>
      <c r="H313" s="637"/>
      <c r="I313" s="637"/>
      <c r="J313" s="637"/>
      <c r="K313" s="637"/>
      <c r="L313" s="637"/>
      <c r="M313" s="637"/>
      <c r="N313" s="637"/>
      <c r="O313" s="637"/>
      <c r="P313" s="637"/>
      <c r="Q313" s="637"/>
      <c r="R313" s="637"/>
      <c r="S313" s="637"/>
      <c r="T313" s="637"/>
      <c r="U313" s="637"/>
    </row>
    <row r="314" spans="1:21">
      <c r="A314"/>
      <c r="B314" s="394"/>
      <c r="C314"/>
      <c r="D314" s="637"/>
      <c r="E314" s="637"/>
      <c r="F314" s="637"/>
      <c r="G314" s="637"/>
      <c r="H314" s="637"/>
      <c r="I314" s="637"/>
      <c r="J314" s="637"/>
      <c r="K314" s="637"/>
      <c r="L314" s="637"/>
      <c r="M314" s="637"/>
      <c r="N314" s="637"/>
      <c r="O314" s="637"/>
      <c r="P314" s="637"/>
      <c r="Q314" s="637"/>
      <c r="R314" s="637"/>
      <c r="S314" s="637"/>
      <c r="T314" s="637"/>
      <c r="U314" s="637"/>
    </row>
    <row r="315" spans="1:21">
      <c r="A315"/>
      <c r="B315" s="394"/>
      <c r="C315"/>
      <c r="D315" s="637"/>
      <c r="E315" s="637"/>
      <c r="F315" s="637"/>
      <c r="G315" s="637"/>
      <c r="H315" s="637"/>
      <c r="I315" s="637"/>
      <c r="J315" s="637"/>
      <c r="K315" s="637"/>
      <c r="L315" s="637"/>
      <c r="M315" s="637"/>
      <c r="N315" s="637"/>
      <c r="O315" s="637"/>
      <c r="P315" s="637"/>
      <c r="Q315" s="637"/>
      <c r="R315" s="637"/>
      <c r="S315" s="637"/>
      <c r="T315" s="637"/>
      <c r="U315" s="637"/>
    </row>
    <row r="316" spans="1:21">
      <c r="A316"/>
      <c r="B316" s="394"/>
      <c r="C316"/>
      <c r="D316" s="637"/>
      <c r="E316" s="637"/>
      <c r="F316" s="637"/>
      <c r="G316" s="637"/>
      <c r="H316" s="637"/>
      <c r="I316" s="637"/>
      <c r="J316" s="637"/>
      <c r="K316" s="637"/>
      <c r="L316" s="637"/>
      <c r="M316" s="637"/>
      <c r="N316" s="637"/>
      <c r="O316" s="637"/>
      <c r="P316" s="637"/>
      <c r="Q316" s="637"/>
      <c r="R316" s="637"/>
      <c r="S316" s="637"/>
      <c r="T316" s="637"/>
      <c r="U316" s="637"/>
    </row>
    <row r="317" spans="1:21">
      <c r="A317"/>
      <c r="B317" s="394"/>
      <c r="C317"/>
      <c r="D317" s="637"/>
      <c r="E317" s="637"/>
      <c r="F317" s="637"/>
      <c r="G317" s="637"/>
      <c r="H317" s="637"/>
      <c r="I317" s="637"/>
      <c r="J317" s="637"/>
      <c r="K317" s="637"/>
      <c r="L317" s="637"/>
      <c r="M317" s="637"/>
      <c r="N317" s="637"/>
      <c r="O317" s="637"/>
      <c r="P317" s="637"/>
      <c r="Q317" s="637"/>
      <c r="R317" s="637"/>
      <c r="S317" s="637"/>
      <c r="T317" s="637"/>
      <c r="U317" s="637"/>
    </row>
    <row r="318" spans="1:21">
      <c r="A318"/>
      <c r="B318" s="394"/>
      <c r="C318"/>
      <c r="D318" s="637"/>
      <c r="E318" s="637"/>
      <c r="F318" s="637"/>
      <c r="G318" s="637"/>
      <c r="H318" s="637"/>
      <c r="I318" s="637"/>
      <c r="J318" s="637"/>
      <c r="K318" s="637"/>
      <c r="L318" s="637"/>
      <c r="M318" s="637"/>
      <c r="N318" s="637"/>
      <c r="O318" s="637"/>
      <c r="P318" s="637"/>
      <c r="Q318" s="637"/>
      <c r="R318" s="637"/>
      <c r="S318" s="637"/>
      <c r="T318" s="637"/>
      <c r="U318" s="637"/>
    </row>
    <row r="319" spans="1:21">
      <c r="A319"/>
      <c r="B319" s="394"/>
      <c r="C319"/>
      <c r="D319" s="637"/>
      <c r="E319" s="637"/>
      <c r="F319" s="637"/>
      <c r="G319" s="637"/>
      <c r="H319" s="637"/>
      <c r="I319" s="637"/>
      <c r="J319" s="637"/>
      <c r="K319" s="637"/>
      <c r="L319" s="637"/>
      <c r="M319" s="637"/>
      <c r="N319" s="637"/>
      <c r="O319" s="637"/>
      <c r="P319" s="637"/>
      <c r="Q319" s="637"/>
      <c r="R319" s="637"/>
      <c r="S319" s="637"/>
      <c r="T319" s="637"/>
      <c r="U319" s="637"/>
    </row>
    <row r="320" spans="1:21">
      <c r="A320"/>
      <c r="B320" s="394"/>
      <c r="C320"/>
      <c r="D320" s="637"/>
      <c r="E320" s="637"/>
      <c r="F320" s="637"/>
      <c r="G320" s="637"/>
      <c r="H320" s="637"/>
      <c r="I320" s="637"/>
      <c r="J320" s="637"/>
      <c r="K320" s="637"/>
      <c r="L320" s="637"/>
      <c r="M320" s="637"/>
      <c r="N320" s="637"/>
      <c r="O320" s="637"/>
      <c r="P320" s="637"/>
      <c r="Q320" s="637"/>
      <c r="R320" s="637"/>
      <c r="S320" s="637"/>
      <c r="T320" s="637"/>
      <c r="U320" s="637"/>
    </row>
    <row r="321" spans="1:21">
      <c r="A321"/>
      <c r="B321" s="394"/>
      <c r="C321"/>
      <c r="D321" s="637"/>
      <c r="E321" s="637"/>
      <c r="F321" s="637"/>
      <c r="G321" s="637"/>
      <c r="H321" s="637"/>
      <c r="I321" s="637"/>
      <c r="J321" s="637"/>
      <c r="K321" s="637"/>
      <c r="L321" s="637"/>
      <c r="M321" s="637"/>
      <c r="N321" s="637"/>
      <c r="O321" s="637"/>
      <c r="P321" s="637"/>
      <c r="Q321" s="637"/>
      <c r="R321" s="637"/>
      <c r="S321" s="637"/>
      <c r="T321" s="637"/>
      <c r="U321" s="637"/>
    </row>
    <row r="322" spans="1:21">
      <c r="A322"/>
      <c r="B322" s="394"/>
      <c r="C322"/>
      <c r="D322" s="637"/>
      <c r="E322" s="637"/>
      <c r="F322" s="637"/>
      <c r="G322" s="637"/>
      <c r="H322" s="637"/>
      <c r="I322" s="637"/>
      <c r="J322" s="637"/>
      <c r="K322" s="637"/>
      <c r="L322" s="637"/>
      <c r="M322" s="637"/>
      <c r="N322" s="637"/>
      <c r="O322" s="637"/>
      <c r="P322" s="637"/>
      <c r="Q322" s="637"/>
      <c r="R322" s="637"/>
      <c r="S322" s="637"/>
      <c r="T322" s="637"/>
      <c r="U322" s="637"/>
    </row>
    <row r="323" spans="1:21">
      <c r="A323"/>
      <c r="B323" s="394"/>
      <c r="C323"/>
      <c r="D323" s="637"/>
      <c r="E323" s="637"/>
      <c r="F323" s="637"/>
      <c r="G323" s="637"/>
      <c r="H323" s="637"/>
      <c r="I323" s="637"/>
      <c r="J323" s="637"/>
      <c r="K323" s="637"/>
      <c r="L323" s="637"/>
      <c r="M323" s="637"/>
      <c r="N323" s="637"/>
      <c r="O323" s="637"/>
      <c r="P323" s="637"/>
      <c r="Q323" s="637"/>
      <c r="R323" s="637"/>
      <c r="S323" s="637"/>
      <c r="T323" s="637"/>
      <c r="U323" s="637"/>
    </row>
    <row r="324" spans="1:21">
      <c r="A324"/>
      <c r="B324" s="394"/>
      <c r="C324"/>
      <c r="D324" s="637"/>
      <c r="E324" s="637"/>
      <c r="F324" s="637"/>
      <c r="G324" s="637"/>
      <c r="H324" s="637"/>
      <c r="I324" s="637"/>
      <c r="J324" s="637"/>
      <c r="K324" s="637"/>
      <c r="L324" s="637"/>
      <c r="M324" s="637"/>
      <c r="N324" s="637"/>
      <c r="O324" s="637"/>
      <c r="P324" s="637"/>
      <c r="Q324" s="637"/>
      <c r="R324" s="637"/>
      <c r="S324" s="637"/>
      <c r="T324" s="637"/>
      <c r="U324" s="637"/>
    </row>
    <row r="325" spans="1:21">
      <c r="A325"/>
      <c r="B325" s="394"/>
      <c r="C325"/>
      <c r="D325" s="637"/>
      <c r="E325" s="637"/>
      <c r="F325" s="637"/>
      <c r="G325" s="637"/>
      <c r="H325" s="637"/>
      <c r="I325" s="637"/>
      <c r="J325" s="637"/>
      <c r="K325" s="637"/>
      <c r="L325" s="637"/>
      <c r="M325" s="637"/>
      <c r="N325" s="637"/>
      <c r="O325" s="637"/>
      <c r="P325" s="637"/>
      <c r="Q325" s="637"/>
      <c r="R325" s="637"/>
      <c r="S325" s="637"/>
      <c r="T325" s="637"/>
      <c r="U325" s="637"/>
    </row>
    <row r="326" spans="1:21">
      <c r="A326"/>
      <c r="B326" s="394"/>
      <c r="C326"/>
      <c r="D326" s="637"/>
      <c r="E326" s="637"/>
      <c r="F326" s="637"/>
      <c r="G326" s="637"/>
      <c r="H326" s="637"/>
      <c r="I326" s="637"/>
      <c r="J326" s="637"/>
      <c r="K326" s="637"/>
      <c r="L326" s="637"/>
      <c r="M326" s="637"/>
      <c r="N326" s="637"/>
      <c r="O326" s="637"/>
      <c r="P326" s="637"/>
      <c r="Q326" s="637"/>
      <c r="R326" s="637"/>
      <c r="S326" s="637"/>
      <c r="T326" s="637"/>
      <c r="U326" s="637"/>
    </row>
    <row r="327" spans="1:21">
      <c r="A327"/>
      <c r="B327" s="394"/>
      <c r="C327"/>
      <c r="D327" s="637"/>
      <c r="E327" s="637"/>
      <c r="F327" s="637"/>
      <c r="G327" s="637"/>
      <c r="H327" s="637"/>
      <c r="I327" s="637"/>
      <c r="J327" s="637"/>
      <c r="K327" s="637"/>
      <c r="L327" s="637"/>
      <c r="M327" s="637"/>
      <c r="N327" s="637"/>
      <c r="O327" s="637"/>
      <c r="P327" s="637"/>
      <c r="Q327" s="637"/>
      <c r="R327" s="637"/>
      <c r="S327" s="637"/>
      <c r="T327" s="637"/>
      <c r="U327" s="637"/>
    </row>
    <row r="328" spans="1:21">
      <c r="A328"/>
      <c r="B328" s="394"/>
      <c r="C328"/>
      <c r="D328" s="637"/>
      <c r="E328" s="637"/>
      <c r="F328" s="637"/>
      <c r="G328" s="637"/>
      <c r="H328" s="637"/>
      <c r="I328" s="637"/>
      <c r="J328" s="637"/>
      <c r="K328" s="637"/>
      <c r="L328" s="637"/>
      <c r="M328" s="637"/>
      <c r="N328" s="637"/>
      <c r="O328" s="637"/>
      <c r="P328" s="637"/>
      <c r="Q328" s="637"/>
      <c r="R328" s="637"/>
      <c r="S328" s="637"/>
      <c r="T328" s="637"/>
      <c r="U328" s="637"/>
    </row>
    <row r="329" spans="1:21">
      <c r="A329"/>
      <c r="B329" s="394"/>
      <c r="C329"/>
      <c r="D329" s="637"/>
      <c r="E329" s="637"/>
      <c r="F329" s="637"/>
      <c r="G329" s="637"/>
      <c r="H329" s="637"/>
      <c r="I329" s="637"/>
      <c r="J329" s="637"/>
      <c r="K329" s="637"/>
      <c r="L329" s="637"/>
      <c r="M329" s="637"/>
      <c r="N329" s="637"/>
      <c r="O329" s="637"/>
      <c r="P329" s="637"/>
      <c r="Q329" s="637"/>
      <c r="R329" s="637"/>
      <c r="S329" s="637"/>
      <c r="T329" s="637"/>
      <c r="U329" s="637"/>
    </row>
    <row r="330" spans="1:21">
      <c r="A330"/>
      <c r="B330" s="394"/>
      <c r="C330"/>
      <c r="D330" s="637"/>
      <c r="E330" s="637"/>
      <c r="F330" s="637"/>
      <c r="G330" s="637"/>
      <c r="H330" s="637"/>
      <c r="I330" s="637"/>
      <c r="J330" s="637"/>
      <c r="K330" s="637"/>
      <c r="L330" s="637"/>
      <c r="M330" s="637"/>
      <c r="N330" s="637"/>
      <c r="O330" s="637"/>
      <c r="P330" s="637"/>
      <c r="Q330" s="637"/>
      <c r="R330" s="637"/>
      <c r="S330" s="637"/>
      <c r="T330" s="637"/>
      <c r="U330" s="637"/>
    </row>
    <row r="331" spans="1:21">
      <c r="A331"/>
      <c r="B331" s="394"/>
      <c r="C331"/>
      <c r="D331" s="637"/>
      <c r="E331" s="637"/>
      <c r="F331" s="637"/>
      <c r="G331" s="637"/>
      <c r="H331" s="637"/>
      <c r="I331" s="637"/>
      <c r="J331" s="637"/>
      <c r="K331" s="637"/>
      <c r="L331" s="637"/>
      <c r="M331" s="637"/>
      <c r="N331" s="637"/>
      <c r="O331" s="637"/>
      <c r="P331" s="637"/>
      <c r="Q331" s="637"/>
      <c r="R331" s="637"/>
      <c r="S331" s="637"/>
      <c r="T331" s="637"/>
      <c r="U331" s="637"/>
    </row>
    <row r="332" spans="1:21">
      <c r="A332"/>
      <c r="B332" s="394"/>
      <c r="C332"/>
      <c r="D332" s="637"/>
      <c r="E332" s="637"/>
      <c r="F332" s="637"/>
      <c r="G332" s="637"/>
      <c r="H332" s="637"/>
      <c r="I332" s="637"/>
      <c r="J332" s="637"/>
      <c r="K332" s="637"/>
      <c r="L332" s="637"/>
      <c r="M332" s="637"/>
      <c r="N332" s="637"/>
      <c r="O332" s="637"/>
      <c r="P332" s="637"/>
      <c r="Q332" s="637"/>
      <c r="R332" s="637"/>
      <c r="S332" s="637"/>
      <c r="T332" s="637"/>
      <c r="U332" s="637"/>
    </row>
    <row r="333" spans="1:21">
      <c r="A333"/>
      <c r="B333" s="394"/>
      <c r="C333"/>
      <c r="D333" s="637"/>
      <c r="E333" s="637"/>
      <c r="F333" s="637"/>
      <c r="G333" s="637"/>
      <c r="H333" s="637"/>
      <c r="I333" s="637"/>
      <c r="J333" s="637"/>
      <c r="K333" s="637"/>
      <c r="L333" s="637"/>
      <c r="M333" s="637"/>
      <c r="N333" s="637"/>
      <c r="O333" s="637"/>
      <c r="P333" s="637"/>
      <c r="Q333" s="637"/>
      <c r="R333" s="637"/>
      <c r="S333" s="637"/>
      <c r="T333" s="637"/>
      <c r="U333" s="637"/>
    </row>
    <row r="334" spans="1:21">
      <c r="A334"/>
      <c r="B334" s="394"/>
      <c r="C334"/>
      <c r="D334" s="637"/>
      <c r="E334" s="637"/>
      <c r="F334" s="637"/>
      <c r="G334" s="637"/>
      <c r="H334" s="637"/>
      <c r="I334" s="637"/>
      <c r="J334" s="637"/>
      <c r="K334" s="637"/>
      <c r="L334" s="637"/>
      <c r="M334" s="637"/>
      <c r="N334" s="637"/>
      <c r="O334" s="637"/>
      <c r="P334" s="637"/>
      <c r="Q334" s="637"/>
      <c r="R334" s="637"/>
      <c r="S334" s="637"/>
      <c r="T334" s="637"/>
      <c r="U334" s="637"/>
    </row>
    <row r="335" spans="1:21">
      <c r="A335"/>
      <c r="B335" s="394"/>
      <c r="C335"/>
      <c r="D335" s="637"/>
      <c r="E335" s="637"/>
      <c r="F335" s="637"/>
      <c r="G335" s="637"/>
      <c r="H335" s="637"/>
      <c r="I335" s="637"/>
      <c r="J335" s="637"/>
      <c r="K335" s="637"/>
      <c r="L335" s="637"/>
      <c r="M335" s="637"/>
      <c r="N335" s="637"/>
      <c r="O335" s="637"/>
      <c r="P335" s="637"/>
      <c r="Q335" s="637"/>
      <c r="R335" s="637"/>
      <c r="S335" s="637"/>
      <c r="T335" s="637"/>
      <c r="U335" s="637"/>
    </row>
    <row r="336" spans="1:21">
      <c r="A336"/>
      <c r="B336" s="394"/>
      <c r="C336"/>
      <c r="D336" s="637"/>
      <c r="E336" s="637"/>
      <c r="F336" s="637"/>
      <c r="G336" s="637"/>
      <c r="H336" s="637"/>
      <c r="I336" s="637"/>
      <c r="J336" s="637"/>
      <c r="K336" s="637"/>
      <c r="L336" s="637"/>
      <c r="M336" s="637"/>
      <c r="N336" s="637"/>
      <c r="O336" s="637"/>
      <c r="P336" s="637"/>
      <c r="Q336" s="637"/>
      <c r="R336" s="637"/>
      <c r="S336" s="637"/>
      <c r="T336" s="637"/>
      <c r="U336" s="637"/>
    </row>
    <row r="337" spans="1:21">
      <c r="A337"/>
      <c r="B337" s="394"/>
      <c r="C337"/>
      <c r="D337" s="637"/>
      <c r="E337" s="637"/>
      <c r="F337" s="637"/>
      <c r="G337" s="637"/>
      <c r="H337" s="637"/>
      <c r="I337" s="637"/>
      <c r="J337" s="637"/>
      <c r="K337" s="637"/>
      <c r="L337" s="637"/>
      <c r="M337" s="637"/>
      <c r="N337" s="637"/>
      <c r="O337" s="637"/>
      <c r="P337" s="637"/>
      <c r="Q337" s="637"/>
      <c r="R337" s="637"/>
      <c r="S337" s="637"/>
      <c r="T337" s="637"/>
      <c r="U337" s="637"/>
    </row>
    <row r="338" spans="1:21">
      <c r="A338"/>
      <c r="B338" s="394"/>
      <c r="C338"/>
      <c r="D338" s="637"/>
      <c r="E338" s="637"/>
      <c r="F338" s="637"/>
      <c r="G338" s="637"/>
      <c r="H338" s="637"/>
      <c r="I338" s="637"/>
      <c r="J338" s="637"/>
      <c r="K338" s="637"/>
      <c r="L338" s="637"/>
      <c r="M338" s="637"/>
      <c r="N338" s="637"/>
      <c r="O338" s="637"/>
      <c r="P338" s="637"/>
      <c r="Q338" s="637"/>
      <c r="R338" s="637"/>
      <c r="S338" s="637"/>
      <c r="T338" s="637"/>
      <c r="U338" s="637"/>
    </row>
    <row r="339" spans="1:21">
      <c r="A339"/>
      <c r="B339" s="394"/>
      <c r="C339"/>
      <c r="D339" s="637"/>
      <c r="E339" s="637"/>
      <c r="F339" s="637"/>
      <c r="G339" s="637"/>
      <c r="H339" s="637"/>
      <c r="I339" s="637"/>
      <c r="J339" s="637"/>
      <c r="K339" s="637"/>
      <c r="L339" s="637"/>
      <c r="M339" s="637"/>
      <c r="N339" s="637"/>
      <c r="O339" s="637"/>
      <c r="P339" s="637"/>
      <c r="Q339" s="637"/>
      <c r="R339" s="637"/>
      <c r="S339" s="637"/>
      <c r="T339" s="637"/>
      <c r="U339" s="637"/>
    </row>
    <row r="340" spans="1:21">
      <c r="A340"/>
      <c r="B340" s="394"/>
      <c r="C340"/>
      <c r="D340" s="637"/>
      <c r="E340" s="637"/>
      <c r="F340" s="637"/>
      <c r="G340" s="637"/>
      <c r="H340" s="637"/>
      <c r="I340" s="637"/>
      <c r="J340" s="637"/>
      <c r="K340" s="637"/>
      <c r="L340" s="637"/>
      <c r="M340" s="637"/>
      <c r="N340" s="637"/>
      <c r="O340" s="637"/>
      <c r="P340" s="637"/>
      <c r="Q340" s="637"/>
      <c r="R340" s="637"/>
      <c r="S340" s="637"/>
      <c r="T340" s="637"/>
      <c r="U340" s="637"/>
    </row>
    <row r="341" spans="1:21">
      <c r="A341"/>
      <c r="B341" s="394"/>
      <c r="C341"/>
      <c r="D341" s="637"/>
      <c r="E341" s="637"/>
      <c r="F341" s="637"/>
      <c r="G341" s="637"/>
      <c r="H341" s="637"/>
      <c r="I341" s="637"/>
      <c r="J341" s="637"/>
      <c r="K341" s="637"/>
      <c r="L341" s="637"/>
      <c r="M341" s="637"/>
      <c r="N341" s="637"/>
      <c r="O341" s="637"/>
      <c r="P341" s="637"/>
      <c r="Q341" s="637"/>
      <c r="R341" s="637"/>
      <c r="S341" s="637"/>
      <c r="T341" s="637"/>
      <c r="U341" s="637"/>
    </row>
    <row r="342" spans="1:21">
      <c r="A342"/>
      <c r="B342" s="394"/>
      <c r="C342"/>
      <c r="D342" s="637"/>
      <c r="E342" s="637"/>
      <c r="F342" s="637"/>
      <c r="G342" s="637"/>
      <c r="H342" s="637"/>
      <c r="I342" s="637"/>
      <c r="J342" s="637"/>
      <c r="K342" s="637"/>
      <c r="L342" s="637"/>
      <c r="M342" s="637"/>
      <c r="N342" s="637"/>
      <c r="O342" s="637"/>
      <c r="P342" s="637"/>
      <c r="Q342" s="637"/>
      <c r="R342" s="637"/>
      <c r="S342" s="637"/>
      <c r="T342" s="637"/>
      <c r="U342" s="637"/>
    </row>
    <row r="343" spans="1:21">
      <c r="A343"/>
      <c r="B343" s="394"/>
      <c r="C343"/>
      <c r="D343" s="637"/>
      <c r="E343" s="637"/>
      <c r="F343" s="637"/>
      <c r="G343" s="637"/>
      <c r="H343" s="637"/>
      <c r="I343" s="637"/>
      <c r="J343" s="637"/>
      <c r="K343" s="637"/>
      <c r="L343" s="637"/>
      <c r="M343" s="637"/>
      <c r="N343" s="637"/>
      <c r="O343" s="637"/>
      <c r="P343" s="637"/>
      <c r="Q343" s="637"/>
      <c r="R343" s="637"/>
      <c r="S343" s="637"/>
      <c r="T343" s="637"/>
      <c r="U343" s="637"/>
    </row>
    <row r="344" spans="1:21">
      <c r="A344"/>
      <c r="B344" s="394"/>
      <c r="C344"/>
      <c r="D344" s="637"/>
      <c r="E344" s="637"/>
      <c r="F344" s="637"/>
      <c r="G344" s="637"/>
      <c r="H344" s="637"/>
      <c r="I344" s="637"/>
      <c r="J344" s="637"/>
      <c r="K344" s="637"/>
      <c r="L344" s="637"/>
      <c r="M344" s="637"/>
      <c r="N344" s="637"/>
      <c r="O344" s="637"/>
      <c r="P344" s="637"/>
      <c r="Q344" s="637"/>
      <c r="R344" s="637"/>
      <c r="S344" s="637"/>
      <c r="T344" s="637"/>
      <c r="U344" s="637"/>
    </row>
    <row r="345" spans="1:21">
      <c r="A345"/>
      <c r="B345" s="394"/>
      <c r="C345"/>
      <c r="D345" s="637"/>
      <c r="E345" s="637"/>
      <c r="F345" s="637"/>
      <c r="G345" s="637"/>
      <c r="H345" s="637"/>
      <c r="I345" s="637"/>
      <c r="J345" s="637"/>
      <c r="K345" s="637"/>
      <c r="L345" s="637"/>
      <c r="M345" s="637"/>
      <c r="N345" s="637"/>
      <c r="O345" s="637"/>
      <c r="P345" s="637"/>
      <c r="Q345" s="637"/>
      <c r="R345" s="637"/>
      <c r="S345" s="637"/>
      <c r="T345" s="637"/>
      <c r="U345" s="637"/>
    </row>
    <row r="346" spans="1:21">
      <c r="A346"/>
      <c r="B346" s="394"/>
      <c r="C346"/>
      <c r="D346" s="637"/>
      <c r="E346" s="637"/>
      <c r="F346" s="637"/>
      <c r="G346" s="637"/>
      <c r="H346" s="637"/>
      <c r="I346" s="637"/>
      <c r="J346" s="637"/>
      <c r="K346" s="637"/>
      <c r="L346" s="637"/>
      <c r="M346" s="637"/>
      <c r="N346" s="637"/>
      <c r="O346" s="637"/>
      <c r="P346" s="637"/>
      <c r="Q346" s="637"/>
      <c r="R346" s="637"/>
      <c r="S346" s="637"/>
      <c r="T346" s="637"/>
      <c r="U346" s="637"/>
    </row>
    <row r="347" spans="1:21">
      <c r="A347"/>
      <c r="B347" s="394"/>
      <c r="C347"/>
      <c r="D347" s="637"/>
      <c r="E347" s="637"/>
      <c r="F347" s="637"/>
      <c r="G347" s="637"/>
      <c r="H347" s="637"/>
      <c r="I347" s="637"/>
      <c r="J347" s="637"/>
      <c r="K347" s="637"/>
      <c r="L347" s="637"/>
      <c r="M347" s="637"/>
      <c r="N347" s="637"/>
      <c r="O347" s="637"/>
      <c r="P347" s="637"/>
      <c r="Q347" s="637"/>
      <c r="R347" s="637"/>
      <c r="S347" s="637"/>
      <c r="T347" s="637"/>
      <c r="U347" s="637"/>
    </row>
    <row r="348" spans="1:21">
      <c r="A348"/>
      <c r="B348" s="394"/>
      <c r="C348"/>
      <c r="D348" s="637"/>
      <c r="E348" s="637"/>
      <c r="F348" s="637"/>
      <c r="G348" s="637"/>
      <c r="H348" s="637"/>
      <c r="I348" s="637"/>
      <c r="J348" s="637"/>
      <c r="K348" s="637"/>
      <c r="L348" s="637"/>
      <c r="M348" s="637"/>
      <c r="N348" s="637"/>
      <c r="O348" s="637"/>
      <c r="P348" s="637"/>
      <c r="Q348" s="637"/>
      <c r="R348" s="637"/>
      <c r="S348" s="637"/>
      <c r="T348" s="637"/>
      <c r="U348" s="637"/>
    </row>
    <row r="349" spans="1:21">
      <c r="A349"/>
      <c r="B349" s="394"/>
      <c r="C349"/>
      <c r="D349" s="637"/>
      <c r="E349" s="637"/>
      <c r="F349" s="637"/>
      <c r="G349" s="637"/>
      <c r="H349" s="637"/>
      <c r="I349" s="637"/>
      <c r="J349" s="637"/>
      <c r="K349" s="637"/>
      <c r="L349" s="637"/>
      <c r="M349" s="637"/>
      <c r="N349" s="637"/>
      <c r="O349" s="637"/>
      <c r="P349" s="637"/>
      <c r="Q349" s="637"/>
      <c r="R349" s="637"/>
      <c r="S349" s="637"/>
      <c r="T349" s="637"/>
      <c r="U349" s="637"/>
    </row>
    <row r="350" spans="1:21">
      <c r="A350"/>
      <c r="B350" s="394"/>
      <c r="C350"/>
      <c r="D350" s="637"/>
      <c r="E350" s="637"/>
      <c r="F350" s="637"/>
      <c r="G350" s="637"/>
      <c r="H350" s="637"/>
      <c r="I350" s="637"/>
      <c r="J350" s="637"/>
      <c r="K350" s="637"/>
      <c r="L350" s="637"/>
      <c r="M350" s="637"/>
      <c r="N350" s="637"/>
      <c r="O350" s="637"/>
      <c r="P350" s="637"/>
      <c r="Q350" s="637"/>
      <c r="R350" s="637"/>
      <c r="S350" s="637"/>
      <c r="T350" s="637"/>
      <c r="U350" s="637"/>
    </row>
    <row r="351" spans="1:21">
      <c r="A351"/>
      <c r="B351" s="394"/>
      <c r="C351"/>
      <c r="D351" s="637"/>
      <c r="E351" s="637"/>
      <c r="F351" s="637"/>
      <c r="G351" s="637"/>
      <c r="H351" s="637"/>
      <c r="I351" s="637"/>
      <c r="J351" s="637"/>
      <c r="K351" s="637"/>
      <c r="L351" s="637"/>
      <c r="M351" s="637"/>
      <c r="N351" s="637"/>
      <c r="O351" s="637"/>
      <c r="P351" s="637"/>
      <c r="Q351" s="637"/>
      <c r="R351" s="637"/>
      <c r="S351" s="637"/>
      <c r="T351" s="637"/>
      <c r="U351" s="637"/>
    </row>
    <row r="352" spans="1:21">
      <c r="A352"/>
      <c r="B352" s="394"/>
      <c r="C352"/>
      <c r="D352" s="637"/>
      <c r="E352" s="637"/>
      <c r="F352" s="637"/>
      <c r="G352" s="637"/>
      <c r="H352" s="637"/>
      <c r="I352" s="637"/>
      <c r="J352" s="637"/>
      <c r="K352" s="637"/>
      <c r="L352" s="637"/>
      <c r="M352" s="637"/>
      <c r="N352" s="637"/>
      <c r="O352" s="637"/>
      <c r="P352" s="637"/>
      <c r="Q352" s="637"/>
      <c r="R352" s="637"/>
      <c r="S352" s="637"/>
      <c r="T352" s="637"/>
      <c r="U352" s="637"/>
    </row>
    <row r="353" spans="1:21">
      <c r="A353"/>
      <c r="B353" s="394"/>
      <c r="C353"/>
      <c r="D353" s="637"/>
      <c r="E353" s="637"/>
      <c r="F353" s="637"/>
      <c r="G353" s="637"/>
      <c r="H353" s="637"/>
      <c r="I353" s="637"/>
      <c r="J353" s="637"/>
      <c r="K353" s="637"/>
      <c r="L353" s="637"/>
      <c r="M353" s="637"/>
      <c r="N353" s="637"/>
      <c r="O353" s="637"/>
      <c r="P353" s="637"/>
      <c r="Q353" s="637"/>
      <c r="R353" s="637"/>
      <c r="S353" s="637"/>
      <c r="T353" s="637"/>
      <c r="U353" s="637"/>
    </row>
    <row r="354" spans="1:21">
      <c r="A354"/>
      <c r="B354" s="394"/>
      <c r="C354"/>
      <c r="D354" s="637"/>
      <c r="E354" s="637"/>
      <c r="F354" s="637"/>
      <c r="G354" s="637"/>
      <c r="H354" s="637"/>
      <c r="I354" s="637"/>
      <c r="J354" s="637"/>
      <c r="K354" s="637"/>
      <c r="L354" s="637"/>
      <c r="M354" s="637"/>
      <c r="N354" s="637"/>
      <c r="O354" s="637"/>
      <c r="P354" s="637"/>
      <c r="Q354" s="637"/>
      <c r="R354" s="637"/>
      <c r="S354" s="637"/>
      <c r="T354" s="637"/>
      <c r="U354" s="637"/>
    </row>
    <row r="355" spans="1:21">
      <c r="A355"/>
      <c r="B355" s="394"/>
      <c r="C355"/>
      <c r="D355" s="637"/>
      <c r="E355" s="637"/>
      <c r="F355" s="637"/>
      <c r="G355" s="637"/>
      <c r="H355" s="637"/>
      <c r="I355" s="637"/>
      <c r="J355" s="637"/>
      <c r="K355" s="637"/>
      <c r="L355" s="637"/>
      <c r="M355" s="637"/>
      <c r="N355" s="637"/>
      <c r="O355" s="637"/>
      <c r="P355" s="637"/>
      <c r="Q355" s="637"/>
      <c r="R355" s="637"/>
      <c r="S355" s="637"/>
      <c r="T355" s="637"/>
      <c r="U355" s="637"/>
    </row>
    <row r="356" spans="1:21">
      <c r="A356"/>
      <c r="B356" s="394"/>
      <c r="C356"/>
      <c r="D356" s="637"/>
      <c r="E356" s="637"/>
      <c r="F356" s="637"/>
      <c r="G356" s="637"/>
      <c r="H356" s="637"/>
      <c r="I356" s="637"/>
      <c r="J356" s="637"/>
      <c r="K356" s="637"/>
      <c r="L356" s="637"/>
      <c r="M356" s="637"/>
      <c r="N356" s="637"/>
      <c r="O356" s="637"/>
      <c r="P356" s="637"/>
      <c r="Q356" s="637"/>
      <c r="R356" s="637"/>
      <c r="S356" s="637"/>
      <c r="T356" s="637"/>
      <c r="U356" s="637"/>
    </row>
    <row r="357" spans="1:21">
      <c r="A357"/>
      <c r="B357" s="394"/>
      <c r="C357"/>
      <c r="D357" s="637"/>
      <c r="E357" s="637"/>
      <c r="F357" s="637"/>
      <c r="G357" s="637"/>
      <c r="H357" s="637"/>
      <c r="I357" s="637"/>
      <c r="J357" s="637"/>
      <c r="K357" s="637"/>
      <c r="L357" s="637"/>
      <c r="M357" s="637"/>
      <c r="N357" s="637"/>
      <c r="O357" s="637"/>
      <c r="P357" s="637"/>
      <c r="Q357" s="637"/>
      <c r="R357" s="637"/>
      <c r="S357" s="637"/>
      <c r="T357" s="637"/>
      <c r="U357" s="637"/>
    </row>
    <row r="358" spans="1:21">
      <c r="A358"/>
      <c r="B358" s="394"/>
      <c r="C358"/>
      <c r="D358" s="637"/>
      <c r="E358" s="637"/>
      <c r="F358" s="637"/>
      <c r="G358" s="637"/>
      <c r="H358" s="637"/>
      <c r="I358" s="637"/>
      <c r="J358" s="637"/>
      <c r="K358" s="637"/>
      <c r="L358" s="637"/>
      <c r="M358" s="637"/>
      <c r="N358" s="637"/>
      <c r="O358" s="637"/>
      <c r="P358" s="637"/>
      <c r="Q358" s="637"/>
      <c r="R358" s="637"/>
      <c r="S358" s="637"/>
      <c r="T358" s="637"/>
      <c r="U358" s="637"/>
    </row>
    <row r="359" spans="1:21">
      <c r="A359"/>
      <c r="B359" s="394"/>
      <c r="C359"/>
      <c r="D359" s="637"/>
      <c r="E359" s="637"/>
      <c r="F359" s="637"/>
      <c r="G359" s="637"/>
      <c r="H359" s="637"/>
      <c r="I359" s="637"/>
      <c r="J359" s="637"/>
      <c r="K359" s="637"/>
      <c r="L359" s="637"/>
      <c r="M359" s="637"/>
      <c r="N359" s="637"/>
      <c r="O359" s="637"/>
      <c r="P359" s="637"/>
      <c r="Q359" s="637"/>
      <c r="R359" s="637"/>
      <c r="S359" s="637"/>
      <c r="T359" s="637"/>
      <c r="U359" s="637"/>
    </row>
    <row r="360" spans="1:21">
      <c r="A360"/>
      <c r="B360" s="394"/>
      <c r="C360"/>
      <c r="D360" s="637"/>
      <c r="E360" s="637"/>
      <c r="F360" s="637"/>
      <c r="G360" s="637"/>
      <c r="H360" s="637"/>
      <c r="I360" s="637"/>
      <c r="J360" s="637"/>
      <c r="K360" s="637"/>
      <c r="L360" s="637"/>
      <c r="M360" s="637"/>
      <c r="N360" s="637"/>
      <c r="O360" s="637"/>
      <c r="P360" s="637"/>
      <c r="Q360" s="637"/>
      <c r="R360" s="637"/>
      <c r="S360" s="637"/>
      <c r="T360" s="637"/>
      <c r="U360" s="637"/>
    </row>
    <row r="361" spans="1:21">
      <c r="A361"/>
      <c r="B361" s="394"/>
      <c r="C361"/>
      <c r="D361" s="637"/>
      <c r="E361" s="637"/>
      <c r="F361" s="637"/>
      <c r="G361" s="637"/>
      <c r="H361" s="637"/>
      <c r="I361" s="637"/>
      <c r="J361" s="637"/>
      <c r="K361" s="637"/>
      <c r="L361" s="637"/>
      <c r="M361" s="637"/>
      <c r="N361" s="637"/>
      <c r="O361" s="637"/>
      <c r="P361" s="637"/>
      <c r="Q361" s="637"/>
      <c r="R361" s="637"/>
      <c r="S361" s="637"/>
      <c r="T361" s="637"/>
      <c r="U361" s="637"/>
    </row>
    <row r="362" spans="1:21">
      <c r="A362"/>
      <c r="B362" s="394"/>
      <c r="C362"/>
      <c r="D362" s="637"/>
      <c r="E362" s="637"/>
      <c r="F362" s="637"/>
      <c r="G362" s="637"/>
      <c r="H362" s="637"/>
      <c r="I362" s="637"/>
      <c r="J362" s="637"/>
      <c r="K362" s="637"/>
      <c r="L362" s="637"/>
      <c r="M362" s="637"/>
      <c r="N362" s="637"/>
      <c r="O362" s="637"/>
      <c r="P362" s="637"/>
      <c r="Q362" s="637"/>
      <c r="R362" s="637"/>
      <c r="S362" s="637"/>
      <c r="T362" s="637"/>
      <c r="U362" s="637"/>
    </row>
    <row r="363" spans="1:21">
      <c r="A363"/>
      <c r="B363" s="394"/>
      <c r="C363"/>
      <c r="D363" s="637"/>
      <c r="E363" s="637"/>
      <c r="F363" s="637"/>
      <c r="G363" s="637"/>
      <c r="H363" s="637"/>
      <c r="I363" s="637"/>
      <c r="J363" s="637"/>
      <c r="K363" s="637"/>
      <c r="L363" s="637"/>
      <c r="M363" s="637"/>
      <c r="N363" s="637"/>
      <c r="O363" s="637"/>
      <c r="P363" s="637"/>
      <c r="Q363" s="637"/>
      <c r="R363" s="637"/>
      <c r="S363" s="637"/>
      <c r="T363" s="637"/>
      <c r="U363" s="637"/>
    </row>
  </sheetData>
  <pageMargins left="0.5" right="0.5" top="0.8" bottom="0.5" header="0.3" footer="0.3"/>
  <pageSetup scale="63" fitToHeight="0" orientation="portrait" r:id="rId2"/>
  <headerFooter>
    <oddHeader>&amp;L&amp;G&amp;R&amp;"-,Italic"&amp;12Fiscal Year 2023-24 Budget</oddHeader>
  </headerFooter>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6028CF-0711-4A65-A4AC-555DEE85F040}">
  <dimension ref="A1:H3040"/>
  <sheetViews>
    <sheetView workbookViewId="0">
      <selection activeCell="AK1" sqref="AK1"/>
    </sheetView>
  </sheetViews>
  <sheetFormatPr defaultRowHeight="15"/>
  <cols>
    <col min="1" max="1" width="17.7109375" style="59" bestFit="1" customWidth="1"/>
    <col min="2" max="2" width="25.5703125" style="192" customWidth="1"/>
    <col min="3" max="3" width="36.140625" style="192" customWidth="1"/>
    <col min="5" max="5" width="13" style="588" customWidth="1"/>
    <col min="6" max="7" width="26.140625" style="63" customWidth="1"/>
    <col min="8" max="8" width="34" style="62" customWidth="1"/>
  </cols>
  <sheetData>
    <row r="1" spans="1:8" ht="15.75" thickBot="1">
      <c r="A1" s="589" t="s">
        <v>6037</v>
      </c>
      <c r="B1" s="191" t="s">
        <v>19</v>
      </c>
      <c r="C1" s="190" t="s">
        <v>0</v>
      </c>
      <c r="E1" s="364" t="s">
        <v>36</v>
      </c>
      <c r="F1" s="302" t="s">
        <v>2127</v>
      </c>
      <c r="G1" s="302" t="s">
        <v>2782</v>
      </c>
      <c r="H1" s="300" t="s">
        <v>2114</v>
      </c>
    </row>
    <row r="2" spans="1:8">
      <c r="A2" s="61" t="s">
        <v>5990</v>
      </c>
      <c r="B2" s="63" t="s">
        <v>1766</v>
      </c>
      <c r="C2" s="64" t="s">
        <v>46</v>
      </c>
      <c r="E2" s="292">
        <v>700020</v>
      </c>
      <c r="F2" s="63" t="s">
        <v>2777</v>
      </c>
      <c r="G2" s="63" t="s">
        <v>2789</v>
      </c>
      <c r="H2" s="62" t="s">
        <v>2118</v>
      </c>
    </row>
    <row r="3" spans="1:8">
      <c r="A3" s="61" t="s">
        <v>6038</v>
      </c>
      <c r="B3" s="63" t="s">
        <v>23</v>
      </c>
      <c r="C3" s="64" t="s">
        <v>438</v>
      </c>
      <c r="E3" s="292">
        <v>701020</v>
      </c>
      <c r="F3" s="63" t="s">
        <v>2777</v>
      </c>
      <c r="G3" s="63" t="s">
        <v>2789</v>
      </c>
      <c r="H3" s="62" t="s">
        <v>2118</v>
      </c>
    </row>
    <row r="4" spans="1:8">
      <c r="A4" s="61" t="s">
        <v>6039</v>
      </c>
      <c r="B4" s="63" t="s">
        <v>23</v>
      </c>
      <c r="C4" s="64" t="s">
        <v>435</v>
      </c>
      <c r="E4" s="408">
        <v>702000</v>
      </c>
      <c r="F4" s="63" t="s">
        <v>2777</v>
      </c>
      <c r="G4" s="63" t="s">
        <v>2789</v>
      </c>
      <c r="H4" s="62" t="s">
        <v>2118</v>
      </c>
    </row>
    <row r="5" spans="1:8">
      <c r="A5" s="61" t="s">
        <v>6040</v>
      </c>
      <c r="B5" s="63" t="s">
        <v>23</v>
      </c>
      <c r="C5" s="64" t="s">
        <v>436</v>
      </c>
      <c r="E5" s="292">
        <v>703000</v>
      </c>
      <c r="F5" s="63" t="s">
        <v>2777</v>
      </c>
      <c r="G5" s="63" t="s">
        <v>2789</v>
      </c>
      <c r="H5" s="62" t="s">
        <v>2118</v>
      </c>
    </row>
    <row r="6" spans="1:8">
      <c r="A6" s="61" t="s">
        <v>6041</v>
      </c>
      <c r="B6" s="63" t="s">
        <v>23</v>
      </c>
      <c r="C6" s="64" t="s">
        <v>436</v>
      </c>
      <c r="E6" s="292">
        <v>704000</v>
      </c>
      <c r="F6" s="63" t="s">
        <v>2777</v>
      </c>
      <c r="G6" s="63" t="s">
        <v>2789</v>
      </c>
      <c r="H6" s="62" t="s">
        <v>2118</v>
      </c>
    </row>
    <row r="7" spans="1:8">
      <c r="A7" s="61" t="s">
        <v>6042</v>
      </c>
      <c r="B7" s="63" t="s">
        <v>23</v>
      </c>
      <c r="C7" s="64" t="s">
        <v>439</v>
      </c>
      <c r="E7" s="292">
        <v>705000</v>
      </c>
      <c r="F7" s="63" t="s">
        <v>2777</v>
      </c>
      <c r="G7" s="63" t="s">
        <v>2789</v>
      </c>
      <c r="H7" s="62" t="s">
        <v>2118</v>
      </c>
    </row>
    <row r="8" spans="1:8">
      <c r="A8" s="61" t="s">
        <v>6043</v>
      </c>
      <c r="B8" s="63" t="s">
        <v>23</v>
      </c>
      <c r="C8" s="64" t="s">
        <v>440</v>
      </c>
      <c r="E8" s="292">
        <v>715070</v>
      </c>
      <c r="F8" s="63" t="s">
        <v>2777</v>
      </c>
      <c r="G8" s="63" t="s">
        <v>2789</v>
      </c>
      <c r="H8" s="62" t="s">
        <v>2118</v>
      </c>
    </row>
    <row r="9" spans="1:8">
      <c r="A9" s="61" t="s">
        <v>6044</v>
      </c>
      <c r="B9" s="63" t="s">
        <v>23</v>
      </c>
      <c r="C9" s="64" t="s">
        <v>437</v>
      </c>
      <c r="E9" s="292">
        <v>740020</v>
      </c>
      <c r="F9" s="63" t="s">
        <v>2134</v>
      </c>
      <c r="G9" s="63" t="s">
        <v>2794</v>
      </c>
      <c r="H9" s="62" t="s">
        <v>2115</v>
      </c>
    </row>
    <row r="10" spans="1:8">
      <c r="A10" s="61" t="s">
        <v>5989</v>
      </c>
      <c r="B10" s="63" t="s">
        <v>23</v>
      </c>
      <c r="C10" s="64" t="s">
        <v>506</v>
      </c>
      <c r="E10" s="292">
        <v>740020</v>
      </c>
      <c r="F10" s="63" t="s">
        <v>2134</v>
      </c>
      <c r="G10" s="63" t="s">
        <v>2793</v>
      </c>
      <c r="H10" s="62" t="s">
        <v>2115</v>
      </c>
    </row>
    <row r="11" spans="1:8">
      <c r="A11" s="61" t="s">
        <v>5994</v>
      </c>
      <c r="B11" s="63" t="s">
        <v>1766</v>
      </c>
      <c r="C11" s="64" t="s">
        <v>1775</v>
      </c>
      <c r="E11" s="292">
        <v>740020</v>
      </c>
      <c r="F11" s="63" t="s">
        <v>2134</v>
      </c>
      <c r="G11" s="63" t="s">
        <v>2793</v>
      </c>
      <c r="H11" s="62" t="s">
        <v>2115</v>
      </c>
    </row>
    <row r="12" spans="1:8">
      <c r="A12" s="61" t="s">
        <v>6045</v>
      </c>
      <c r="B12" s="63" t="s">
        <v>1766</v>
      </c>
      <c r="C12" s="64" t="s">
        <v>1775</v>
      </c>
      <c r="E12" s="292">
        <v>740020</v>
      </c>
      <c r="F12" s="63" t="s">
        <v>2134</v>
      </c>
      <c r="G12" s="63" t="s">
        <v>2793</v>
      </c>
      <c r="H12" s="62" t="s">
        <v>2115</v>
      </c>
    </row>
    <row r="13" spans="1:8">
      <c r="A13" s="61" t="s">
        <v>6046</v>
      </c>
      <c r="B13" s="63" t="s">
        <v>1766</v>
      </c>
      <c r="C13" s="64" t="s">
        <v>1775</v>
      </c>
      <c r="E13" s="292">
        <v>740020</v>
      </c>
      <c r="F13" s="353" t="s">
        <v>2134</v>
      </c>
      <c r="G13" s="63" t="s">
        <v>2795</v>
      </c>
      <c r="H13" s="62" t="s">
        <v>2115</v>
      </c>
    </row>
    <row r="14" spans="1:8">
      <c r="A14" s="61" t="s">
        <v>6047</v>
      </c>
      <c r="B14" s="63" t="s">
        <v>1766</v>
      </c>
      <c r="C14" s="64" t="s">
        <v>1775</v>
      </c>
      <c r="E14" s="292">
        <v>740020</v>
      </c>
      <c r="F14" s="63" t="s">
        <v>2134</v>
      </c>
      <c r="G14" s="63" t="s">
        <v>2795</v>
      </c>
      <c r="H14" s="62" t="s">
        <v>2115</v>
      </c>
    </row>
    <row r="15" spans="1:8">
      <c r="A15" s="61" t="s">
        <v>5994</v>
      </c>
      <c r="B15" s="63" t="s">
        <v>1766</v>
      </c>
      <c r="C15" s="192" t="s">
        <v>46</v>
      </c>
      <c r="E15" s="292">
        <v>740020</v>
      </c>
      <c r="F15" s="63" t="s">
        <v>2134</v>
      </c>
      <c r="G15" s="63" t="s">
        <v>2791</v>
      </c>
      <c r="H15" s="62" t="s">
        <v>2115</v>
      </c>
    </row>
    <row r="16" spans="1:8">
      <c r="A16" s="61" t="s">
        <v>6048</v>
      </c>
      <c r="B16" s="63" t="s">
        <v>1766</v>
      </c>
      <c r="C16" s="64" t="s">
        <v>1775</v>
      </c>
      <c r="E16" s="292">
        <v>740020</v>
      </c>
      <c r="F16" s="63" t="s">
        <v>2134</v>
      </c>
      <c r="G16" s="63" t="s">
        <v>2794</v>
      </c>
      <c r="H16" s="62" t="s">
        <v>2115</v>
      </c>
    </row>
    <row r="17" spans="1:8">
      <c r="A17" s="61" t="s">
        <v>6034</v>
      </c>
      <c r="B17" s="63" t="s">
        <v>1766</v>
      </c>
      <c r="C17" s="64" t="s">
        <v>46</v>
      </c>
      <c r="E17" s="292">
        <v>740020</v>
      </c>
      <c r="F17" s="353" t="s">
        <v>2134</v>
      </c>
      <c r="G17" s="63" t="s">
        <v>2793</v>
      </c>
      <c r="H17" s="62" t="s">
        <v>2115</v>
      </c>
    </row>
    <row r="18" spans="1:8">
      <c r="A18" s="61" t="s">
        <v>5992</v>
      </c>
      <c r="B18" s="192" t="s">
        <v>1766</v>
      </c>
      <c r="C18" s="192" t="s">
        <v>503</v>
      </c>
      <c r="E18" s="292">
        <v>740020</v>
      </c>
      <c r="F18" s="353" t="s">
        <v>2134</v>
      </c>
      <c r="G18" s="63" t="s">
        <v>2793</v>
      </c>
      <c r="H18" s="62" t="s">
        <v>2115</v>
      </c>
    </row>
    <row r="19" spans="1:8">
      <c r="A19" s="61" t="s">
        <v>6010</v>
      </c>
      <c r="B19" s="63" t="s">
        <v>450</v>
      </c>
      <c r="C19" s="64" t="s">
        <v>510</v>
      </c>
      <c r="E19" s="292">
        <v>740020</v>
      </c>
      <c r="F19" s="353" t="s">
        <v>2134</v>
      </c>
      <c r="G19" s="63" t="s">
        <v>2793</v>
      </c>
      <c r="H19" s="62" t="s">
        <v>2115</v>
      </c>
    </row>
    <row r="20" spans="1:8">
      <c r="A20" s="61" t="s">
        <v>6008</v>
      </c>
      <c r="B20" s="63" t="s">
        <v>1766</v>
      </c>
      <c r="C20" s="64" t="s">
        <v>46</v>
      </c>
      <c r="E20" s="292">
        <v>740020</v>
      </c>
      <c r="F20" s="63" t="s">
        <v>2134</v>
      </c>
      <c r="G20" s="63" t="s">
        <v>2791</v>
      </c>
      <c r="H20" s="62" t="s">
        <v>2119</v>
      </c>
    </row>
    <row r="21" spans="1:8">
      <c r="A21" s="61" t="s">
        <v>5988</v>
      </c>
      <c r="B21" s="63" t="s">
        <v>1766</v>
      </c>
      <c r="C21" s="64" t="s">
        <v>46</v>
      </c>
      <c r="E21" s="292">
        <v>740020</v>
      </c>
      <c r="F21" s="353" t="s">
        <v>2134</v>
      </c>
      <c r="G21" s="63" t="s">
        <v>2795</v>
      </c>
      <c r="H21" s="62" t="s">
        <v>2115</v>
      </c>
    </row>
    <row r="22" spans="1:8">
      <c r="A22" s="61" t="s">
        <v>6049</v>
      </c>
      <c r="B22" s="63" t="s">
        <v>1766</v>
      </c>
      <c r="C22" s="64" t="s">
        <v>46</v>
      </c>
      <c r="E22" s="292">
        <v>740020</v>
      </c>
      <c r="F22" s="353" t="s">
        <v>2134</v>
      </c>
      <c r="G22" s="63" t="s">
        <v>2795</v>
      </c>
      <c r="H22" s="62" t="s">
        <v>2115</v>
      </c>
    </row>
    <row r="23" spans="1:8">
      <c r="A23" s="61" t="s">
        <v>6009</v>
      </c>
      <c r="B23" s="63" t="s">
        <v>1766</v>
      </c>
      <c r="C23" s="64" t="s">
        <v>429</v>
      </c>
      <c r="E23" s="292">
        <v>740020</v>
      </c>
      <c r="F23" s="353" t="s">
        <v>2134</v>
      </c>
      <c r="G23" s="63" t="s">
        <v>2795</v>
      </c>
      <c r="H23" s="62" t="s">
        <v>2115</v>
      </c>
    </row>
    <row r="24" spans="1:8">
      <c r="A24" s="61" t="s">
        <v>6007</v>
      </c>
      <c r="B24" s="63" t="s">
        <v>1766</v>
      </c>
      <c r="C24" s="64" t="s">
        <v>430</v>
      </c>
      <c r="E24" s="292">
        <v>740020</v>
      </c>
      <c r="F24" s="353" t="s">
        <v>2134</v>
      </c>
      <c r="G24" s="63" t="s">
        <v>2795</v>
      </c>
      <c r="H24" s="62" t="s">
        <v>2115</v>
      </c>
    </row>
    <row r="25" spans="1:8">
      <c r="A25" s="61" t="s">
        <v>6050</v>
      </c>
      <c r="B25" s="63" t="s">
        <v>1766</v>
      </c>
      <c r="C25" s="64" t="s">
        <v>1780</v>
      </c>
      <c r="E25" s="292">
        <v>740020</v>
      </c>
      <c r="F25" s="353" t="s">
        <v>2134</v>
      </c>
      <c r="G25" s="63" t="s">
        <v>2795</v>
      </c>
      <c r="H25" s="62" t="s">
        <v>2115</v>
      </c>
    </row>
    <row r="26" spans="1:8">
      <c r="A26" s="61" t="s">
        <v>6051</v>
      </c>
      <c r="B26" s="353" t="s">
        <v>1766</v>
      </c>
      <c r="C26" s="353" t="s">
        <v>1780</v>
      </c>
      <c r="E26" s="292">
        <v>740020</v>
      </c>
      <c r="F26" s="63" t="s">
        <v>2134</v>
      </c>
      <c r="G26" s="63" t="s">
        <v>2794</v>
      </c>
      <c r="H26" s="62" t="s">
        <v>2115</v>
      </c>
    </row>
    <row r="27" spans="1:8">
      <c r="A27" s="61" t="s">
        <v>6052</v>
      </c>
      <c r="B27" s="63" t="s">
        <v>1766</v>
      </c>
      <c r="C27" s="64" t="s">
        <v>1780</v>
      </c>
      <c r="E27" s="292">
        <v>740020</v>
      </c>
      <c r="F27" s="63" t="s">
        <v>2134</v>
      </c>
      <c r="G27" s="63" t="s">
        <v>2794</v>
      </c>
      <c r="H27" s="62" t="s">
        <v>2115</v>
      </c>
    </row>
    <row r="28" spans="1:8">
      <c r="A28" s="61" t="s">
        <v>6053</v>
      </c>
      <c r="B28" s="353" t="s">
        <v>1766</v>
      </c>
      <c r="C28" s="353" t="s">
        <v>1780</v>
      </c>
      <c r="E28" s="292">
        <v>740020</v>
      </c>
      <c r="F28" s="63" t="s">
        <v>2134</v>
      </c>
      <c r="G28" s="63" t="s">
        <v>2794</v>
      </c>
      <c r="H28" s="62" t="s">
        <v>2115</v>
      </c>
    </row>
    <row r="29" spans="1:8">
      <c r="A29" s="61" t="s">
        <v>6054</v>
      </c>
      <c r="B29" s="63" t="s">
        <v>1766</v>
      </c>
      <c r="C29" s="64" t="s">
        <v>1780</v>
      </c>
      <c r="E29" s="292">
        <v>740020</v>
      </c>
      <c r="F29" s="63" t="s">
        <v>2134</v>
      </c>
      <c r="G29" s="63" t="s">
        <v>2792</v>
      </c>
      <c r="H29" s="62" t="s">
        <v>2115</v>
      </c>
    </row>
    <row r="30" spans="1:8">
      <c r="A30" s="61" t="s">
        <v>6055</v>
      </c>
      <c r="B30" s="63" t="s">
        <v>1766</v>
      </c>
      <c r="C30" s="64" t="s">
        <v>1780</v>
      </c>
      <c r="E30" s="292">
        <v>740020</v>
      </c>
      <c r="F30" s="63" t="s">
        <v>2134</v>
      </c>
      <c r="G30" s="63" t="s">
        <v>2793</v>
      </c>
      <c r="H30" s="62" t="s">
        <v>2115</v>
      </c>
    </row>
    <row r="31" spans="1:8">
      <c r="A31" s="61" t="s">
        <v>6031</v>
      </c>
      <c r="B31" s="63" t="s">
        <v>1766</v>
      </c>
      <c r="C31" s="64" t="s">
        <v>1780</v>
      </c>
      <c r="E31" s="292">
        <v>740020</v>
      </c>
      <c r="F31" s="63" t="s">
        <v>2134</v>
      </c>
      <c r="G31" s="63" t="s">
        <v>2793</v>
      </c>
      <c r="H31" s="62" t="s">
        <v>2115</v>
      </c>
    </row>
    <row r="32" spans="1:8">
      <c r="A32" s="61" t="s">
        <v>6056</v>
      </c>
      <c r="B32" s="63" t="s">
        <v>1766</v>
      </c>
      <c r="C32" s="64" t="s">
        <v>1780</v>
      </c>
      <c r="E32" s="292">
        <v>740020</v>
      </c>
      <c r="F32" s="63" t="s">
        <v>2134</v>
      </c>
      <c r="G32" s="63" t="s">
        <v>2799</v>
      </c>
      <c r="H32" s="62" t="s">
        <v>2115</v>
      </c>
    </row>
    <row r="33" spans="1:8">
      <c r="A33" s="61" t="s">
        <v>6057</v>
      </c>
      <c r="B33" s="63" t="s">
        <v>1766</v>
      </c>
      <c r="C33" s="64" t="s">
        <v>1780</v>
      </c>
      <c r="E33" s="292">
        <v>740020</v>
      </c>
      <c r="F33" s="353" t="s">
        <v>2134</v>
      </c>
      <c r="G33" s="63" t="s">
        <v>2795</v>
      </c>
      <c r="H33" s="62" t="s">
        <v>2115</v>
      </c>
    </row>
    <row r="34" spans="1:8">
      <c r="A34" s="61" t="s">
        <v>6004</v>
      </c>
      <c r="B34" s="63" t="s">
        <v>23</v>
      </c>
      <c r="C34" s="64" t="s">
        <v>433</v>
      </c>
      <c r="E34" s="292">
        <v>740020</v>
      </c>
      <c r="F34" s="353" t="s">
        <v>2134</v>
      </c>
      <c r="G34" s="63" t="s">
        <v>2795</v>
      </c>
      <c r="H34" s="62" t="s">
        <v>2115</v>
      </c>
    </row>
    <row r="35" spans="1:8">
      <c r="A35" s="61" t="s">
        <v>6032</v>
      </c>
      <c r="B35" s="192" t="s">
        <v>23</v>
      </c>
      <c r="C35" s="192" t="s">
        <v>506</v>
      </c>
      <c r="E35" s="292">
        <v>741000</v>
      </c>
      <c r="F35" s="63" t="s">
        <v>2778</v>
      </c>
      <c r="G35" s="63" t="s">
        <v>2801</v>
      </c>
      <c r="H35" s="62" t="s">
        <v>2117</v>
      </c>
    </row>
    <row r="36" spans="1:8">
      <c r="A36" s="61" t="s">
        <v>6032</v>
      </c>
      <c r="B36" s="192" t="s">
        <v>23</v>
      </c>
      <c r="C36" s="192" t="s">
        <v>435</v>
      </c>
      <c r="E36" s="292">
        <v>741000</v>
      </c>
      <c r="F36" s="63" t="s">
        <v>2778</v>
      </c>
      <c r="G36" s="63" t="s">
        <v>2801</v>
      </c>
      <c r="H36" s="62" t="s">
        <v>2117</v>
      </c>
    </row>
    <row r="37" spans="1:8">
      <c r="A37" s="61" t="s">
        <v>5995</v>
      </c>
      <c r="B37" s="192" t="s">
        <v>23</v>
      </c>
      <c r="C37" s="192" t="s">
        <v>437</v>
      </c>
      <c r="E37" s="292">
        <v>741000</v>
      </c>
      <c r="F37" s="63" t="s">
        <v>2778</v>
      </c>
      <c r="G37" s="63" t="s">
        <v>2801</v>
      </c>
      <c r="H37" s="62" t="s">
        <v>2117</v>
      </c>
    </row>
    <row r="38" spans="1:8">
      <c r="A38" s="61" t="s">
        <v>6006</v>
      </c>
      <c r="B38" s="192" t="s">
        <v>5795</v>
      </c>
      <c r="C38" s="192" t="s">
        <v>438</v>
      </c>
      <c r="E38" s="292">
        <v>741000</v>
      </c>
      <c r="F38" s="63" t="s">
        <v>2778</v>
      </c>
      <c r="G38" s="63" t="s">
        <v>2801</v>
      </c>
      <c r="H38" s="62" t="s">
        <v>2117</v>
      </c>
    </row>
    <row r="39" spans="1:8">
      <c r="A39" s="61" t="s">
        <v>6033</v>
      </c>
      <c r="B39" s="192" t="s">
        <v>23</v>
      </c>
      <c r="C39" s="192" t="s">
        <v>440</v>
      </c>
      <c r="E39" s="292">
        <v>741000</v>
      </c>
      <c r="F39" s="63" t="s">
        <v>2778</v>
      </c>
      <c r="G39" s="63" t="s">
        <v>2801</v>
      </c>
      <c r="H39" s="62" t="s">
        <v>2117</v>
      </c>
    </row>
    <row r="40" spans="1:8">
      <c r="A40" s="61" t="s">
        <v>5996</v>
      </c>
      <c r="B40" s="192" t="s">
        <v>23</v>
      </c>
      <c r="C40" s="192" t="s">
        <v>436</v>
      </c>
      <c r="E40" s="292">
        <v>741000</v>
      </c>
      <c r="F40" s="63" t="s">
        <v>2778</v>
      </c>
      <c r="G40" s="63" t="s">
        <v>2801</v>
      </c>
      <c r="H40" s="62" t="s">
        <v>2117</v>
      </c>
    </row>
    <row r="41" spans="1:8">
      <c r="A41" s="61" t="s">
        <v>5996</v>
      </c>
      <c r="B41" s="192" t="s">
        <v>23</v>
      </c>
      <c r="C41" s="192" t="s">
        <v>506</v>
      </c>
      <c r="E41" s="292">
        <v>741000</v>
      </c>
      <c r="F41" s="63" t="s">
        <v>2778</v>
      </c>
      <c r="G41" s="63" t="s">
        <v>2801</v>
      </c>
      <c r="H41" s="62" t="s">
        <v>2117</v>
      </c>
    </row>
    <row r="42" spans="1:8">
      <c r="A42" s="61" t="s">
        <v>5997</v>
      </c>
      <c r="B42" s="192" t="s">
        <v>23</v>
      </c>
      <c r="C42" s="192" t="s">
        <v>439</v>
      </c>
      <c r="E42" s="292">
        <v>741000</v>
      </c>
      <c r="F42" s="63" t="s">
        <v>2778</v>
      </c>
      <c r="G42" s="63" t="s">
        <v>2801</v>
      </c>
      <c r="H42" s="62" t="s">
        <v>2117</v>
      </c>
    </row>
    <row r="43" spans="1:8">
      <c r="A43" s="61" t="s">
        <v>5991</v>
      </c>
      <c r="B43" s="63" t="s">
        <v>1524</v>
      </c>
      <c r="C43" s="64" t="s">
        <v>1913</v>
      </c>
      <c r="E43" s="292">
        <v>741000</v>
      </c>
      <c r="F43" s="63" t="s">
        <v>2778</v>
      </c>
      <c r="G43" s="63" t="s">
        <v>2801</v>
      </c>
      <c r="H43" s="62" t="s">
        <v>2117</v>
      </c>
    </row>
    <row r="44" spans="1:8">
      <c r="A44" s="61" t="s">
        <v>6058</v>
      </c>
      <c r="B44" s="63" t="s">
        <v>1524</v>
      </c>
      <c r="C44" s="64" t="s">
        <v>1913</v>
      </c>
      <c r="E44" s="292">
        <v>741000</v>
      </c>
      <c r="F44" s="63" t="s">
        <v>2778</v>
      </c>
      <c r="G44" s="63" t="s">
        <v>2801</v>
      </c>
      <c r="H44" s="62" t="s">
        <v>2117</v>
      </c>
    </row>
    <row r="45" spans="1:8">
      <c r="A45" s="61" t="s">
        <v>6059</v>
      </c>
      <c r="B45" s="63" t="s">
        <v>1524</v>
      </c>
      <c r="C45" s="64" t="s">
        <v>1913</v>
      </c>
      <c r="E45" s="292">
        <v>741000</v>
      </c>
      <c r="F45" s="63" t="s">
        <v>2778</v>
      </c>
      <c r="G45" s="63" t="s">
        <v>2801</v>
      </c>
      <c r="H45" s="62" t="s">
        <v>2117</v>
      </c>
    </row>
    <row r="46" spans="1:8">
      <c r="A46" s="61" t="s">
        <v>6060</v>
      </c>
      <c r="B46" s="63" t="s">
        <v>1524</v>
      </c>
      <c r="C46" s="64" t="s">
        <v>1913</v>
      </c>
      <c r="E46" s="391">
        <v>741000</v>
      </c>
      <c r="F46" s="63" t="s">
        <v>2778</v>
      </c>
      <c r="G46" s="353" t="s">
        <v>2793</v>
      </c>
      <c r="H46" s="62" t="s">
        <v>2115</v>
      </c>
    </row>
    <row r="47" spans="1:8">
      <c r="A47" s="61" t="s">
        <v>6061</v>
      </c>
      <c r="B47" s="63" t="s">
        <v>1524</v>
      </c>
      <c r="C47" s="64" t="s">
        <v>326</v>
      </c>
      <c r="E47" s="292">
        <v>741000</v>
      </c>
      <c r="F47" s="63" t="s">
        <v>2778</v>
      </c>
      <c r="G47" s="63" t="s">
        <v>2784</v>
      </c>
      <c r="H47" s="62" t="s">
        <v>2117</v>
      </c>
    </row>
    <row r="48" spans="1:8">
      <c r="A48" s="61" t="s">
        <v>6062</v>
      </c>
      <c r="B48" s="63" t="s">
        <v>1524</v>
      </c>
      <c r="C48" s="64" t="s">
        <v>1913</v>
      </c>
      <c r="E48" s="391">
        <v>741000</v>
      </c>
      <c r="F48" s="63" t="s">
        <v>2778</v>
      </c>
      <c r="G48" s="353" t="s">
        <v>2793</v>
      </c>
      <c r="H48" s="62" t="s">
        <v>2115</v>
      </c>
    </row>
    <row r="49" spans="1:8">
      <c r="A49" s="61" t="s">
        <v>6063</v>
      </c>
      <c r="B49" s="63" t="s">
        <v>1524</v>
      </c>
      <c r="C49" s="64" t="s">
        <v>1224</v>
      </c>
      <c r="E49" s="292">
        <v>741000</v>
      </c>
      <c r="F49" s="63" t="s">
        <v>2778</v>
      </c>
      <c r="G49" s="63" t="s">
        <v>2786</v>
      </c>
      <c r="H49" s="62" t="s">
        <v>2117</v>
      </c>
    </row>
    <row r="50" spans="1:8">
      <c r="A50" s="61" t="s">
        <v>6064</v>
      </c>
      <c r="B50" s="63" t="s">
        <v>1524</v>
      </c>
      <c r="C50" s="64" t="s">
        <v>436</v>
      </c>
      <c r="E50" s="408">
        <v>741000</v>
      </c>
      <c r="F50" s="63" t="s">
        <v>2778</v>
      </c>
      <c r="G50" s="63" t="s">
        <v>2784</v>
      </c>
    </row>
    <row r="51" spans="1:8">
      <c r="A51" s="61" t="s">
        <v>6065</v>
      </c>
      <c r="B51" s="63" t="s">
        <v>1524</v>
      </c>
      <c r="C51" s="64" t="s">
        <v>295</v>
      </c>
      <c r="E51" s="292">
        <v>741000</v>
      </c>
      <c r="F51" s="63" t="s">
        <v>2778</v>
      </c>
      <c r="G51" s="63" t="s">
        <v>2790</v>
      </c>
      <c r="H51" s="62" t="s">
        <v>2117</v>
      </c>
    </row>
    <row r="52" spans="1:8">
      <c r="A52" s="61" t="s">
        <v>6066</v>
      </c>
      <c r="B52" s="63" t="s">
        <v>1524</v>
      </c>
      <c r="C52" s="64" t="s">
        <v>295</v>
      </c>
      <c r="E52" s="292">
        <v>741000</v>
      </c>
      <c r="F52" s="63" t="s">
        <v>2778</v>
      </c>
      <c r="G52" s="63" t="s">
        <v>2790</v>
      </c>
      <c r="H52" s="62" t="s">
        <v>2117</v>
      </c>
    </row>
    <row r="53" spans="1:8">
      <c r="A53" s="61" t="s">
        <v>6067</v>
      </c>
      <c r="B53" s="63" t="s">
        <v>1524</v>
      </c>
      <c r="C53" s="64" t="s">
        <v>445</v>
      </c>
      <c r="E53" s="391">
        <v>741000</v>
      </c>
      <c r="F53" s="63" t="s">
        <v>2778</v>
      </c>
      <c r="G53" s="353" t="s">
        <v>2793</v>
      </c>
      <c r="H53" s="62" t="s">
        <v>2115</v>
      </c>
    </row>
    <row r="54" spans="1:8">
      <c r="A54" s="61" t="s">
        <v>6068</v>
      </c>
      <c r="B54" s="63" t="s">
        <v>1524</v>
      </c>
      <c r="C54" s="64" t="s">
        <v>446</v>
      </c>
      <c r="E54" s="292">
        <v>741020</v>
      </c>
      <c r="F54" s="63" t="s">
        <v>2778</v>
      </c>
      <c r="G54" s="63" t="s">
        <v>2784</v>
      </c>
      <c r="H54" s="62" t="s">
        <v>2119</v>
      </c>
    </row>
    <row r="55" spans="1:8">
      <c r="A55" s="61" t="s">
        <v>6069</v>
      </c>
      <c r="B55" s="63" t="s">
        <v>1524</v>
      </c>
      <c r="C55" s="64" t="s">
        <v>446</v>
      </c>
      <c r="E55" s="292">
        <v>741020</v>
      </c>
      <c r="F55" s="63" t="s">
        <v>2778</v>
      </c>
      <c r="G55" s="63" t="s">
        <v>2784</v>
      </c>
      <c r="H55" s="62" t="s">
        <v>2119</v>
      </c>
    </row>
    <row r="56" spans="1:8">
      <c r="A56" s="61" t="s">
        <v>6070</v>
      </c>
      <c r="B56" s="63" t="s">
        <v>1524</v>
      </c>
      <c r="C56" s="64" t="s">
        <v>359</v>
      </c>
      <c r="E56" s="292">
        <v>741020</v>
      </c>
      <c r="F56" s="63" t="s">
        <v>2778</v>
      </c>
      <c r="G56" s="63" t="s">
        <v>2784</v>
      </c>
      <c r="H56" s="62" t="s">
        <v>2119</v>
      </c>
    </row>
    <row r="57" spans="1:8">
      <c r="A57" s="61" t="s">
        <v>6071</v>
      </c>
      <c r="B57" s="63" t="s">
        <v>1524</v>
      </c>
      <c r="C57" s="64" t="s">
        <v>447</v>
      </c>
      <c r="E57" s="292">
        <v>741020</v>
      </c>
      <c r="F57" s="63" t="s">
        <v>2778</v>
      </c>
      <c r="G57" s="63" t="s">
        <v>2784</v>
      </c>
      <c r="H57" s="62" t="s">
        <v>2119</v>
      </c>
    </row>
    <row r="58" spans="1:8">
      <c r="A58" s="61" t="s">
        <v>6072</v>
      </c>
      <c r="B58" s="63" t="s">
        <v>1524</v>
      </c>
      <c r="C58" s="64" t="s">
        <v>448</v>
      </c>
      <c r="E58" s="292">
        <v>741020</v>
      </c>
      <c r="F58" s="63" t="s">
        <v>2778</v>
      </c>
      <c r="G58" s="63" t="s">
        <v>2784</v>
      </c>
      <c r="H58" s="62" t="s">
        <v>2119</v>
      </c>
    </row>
    <row r="59" spans="1:8">
      <c r="A59" s="61" t="s">
        <v>6073</v>
      </c>
      <c r="B59" s="63" t="s">
        <v>1524</v>
      </c>
      <c r="C59" s="64" t="s">
        <v>448</v>
      </c>
      <c r="E59" s="292">
        <v>741020</v>
      </c>
      <c r="F59" s="63" t="s">
        <v>2778</v>
      </c>
      <c r="G59" s="63" t="s">
        <v>2784</v>
      </c>
      <c r="H59" s="62" t="s">
        <v>2119</v>
      </c>
    </row>
    <row r="60" spans="1:8">
      <c r="A60" s="61" t="s">
        <v>5998</v>
      </c>
      <c r="B60" s="63" t="s">
        <v>1524</v>
      </c>
      <c r="C60" s="192" t="s">
        <v>446</v>
      </c>
      <c r="E60" s="408">
        <v>741020</v>
      </c>
      <c r="F60" s="63" t="s">
        <v>2778</v>
      </c>
    </row>
    <row r="61" spans="1:8">
      <c r="A61" s="61" t="s">
        <v>5999</v>
      </c>
      <c r="B61" s="63" t="s">
        <v>1524</v>
      </c>
      <c r="C61" s="192" t="s">
        <v>295</v>
      </c>
      <c r="E61" s="292">
        <v>741020</v>
      </c>
      <c r="F61" s="63" t="s">
        <v>2778</v>
      </c>
      <c r="G61" s="63" t="s">
        <v>2785</v>
      </c>
      <c r="H61" s="62" t="s">
        <v>2116</v>
      </c>
    </row>
    <row r="62" spans="1:8">
      <c r="A62" s="61" t="s">
        <v>6000</v>
      </c>
      <c r="B62" s="63" t="s">
        <v>1524</v>
      </c>
      <c r="C62" s="192" t="s">
        <v>445</v>
      </c>
      <c r="E62" s="292">
        <v>741020</v>
      </c>
      <c r="F62" s="63" t="s">
        <v>2778</v>
      </c>
      <c r="G62" s="63" t="s">
        <v>2785</v>
      </c>
      <c r="H62" s="62" t="s">
        <v>2116</v>
      </c>
    </row>
    <row r="63" spans="1:8">
      <c r="A63" s="61" t="s">
        <v>6005</v>
      </c>
      <c r="B63" s="63" t="s">
        <v>1524</v>
      </c>
      <c r="C63" s="192" t="s">
        <v>1224</v>
      </c>
      <c r="E63" s="391">
        <v>741020</v>
      </c>
      <c r="F63" s="63" t="s">
        <v>2778</v>
      </c>
      <c r="G63" s="353" t="s">
        <v>2793</v>
      </c>
      <c r="H63" s="62" t="s">
        <v>2115</v>
      </c>
    </row>
    <row r="64" spans="1:8">
      <c r="A64" s="61" t="s">
        <v>6001</v>
      </c>
      <c r="B64" s="63" t="s">
        <v>1524</v>
      </c>
      <c r="C64" s="192" t="s">
        <v>359</v>
      </c>
      <c r="E64" s="408">
        <v>741020</v>
      </c>
      <c r="F64" s="63" t="s">
        <v>2778</v>
      </c>
    </row>
    <row r="65" spans="1:8">
      <c r="A65" s="61" t="s">
        <v>6002</v>
      </c>
      <c r="B65" s="63" t="s">
        <v>1524</v>
      </c>
      <c r="C65" s="192" t="s">
        <v>447</v>
      </c>
      <c r="E65" s="408">
        <v>741020</v>
      </c>
      <c r="F65" s="63" t="s">
        <v>2778</v>
      </c>
    </row>
    <row r="66" spans="1:8">
      <c r="A66" s="61" t="s">
        <v>6003</v>
      </c>
      <c r="B66" s="192" t="s">
        <v>1524</v>
      </c>
      <c r="C66" s="192" t="s">
        <v>5794</v>
      </c>
      <c r="E66" s="292">
        <v>741020</v>
      </c>
      <c r="F66" s="63" t="s">
        <v>2778</v>
      </c>
      <c r="G66" s="63" t="s">
        <v>2798</v>
      </c>
      <c r="H66" s="62" t="s">
        <v>2116</v>
      </c>
    </row>
    <row r="67" spans="1:8">
      <c r="A67" s="61" t="s">
        <v>5993</v>
      </c>
      <c r="B67" s="192" t="s">
        <v>1524</v>
      </c>
      <c r="C67" s="64" t="s">
        <v>326</v>
      </c>
      <c r="E67" s="408">
        <v>741020</v>
      </c>
      <c r="F67" s="63" t="s">
        <v>2778</v>
      </c>
    </row>
    <row r="68" spans="1:8">
      <c r="A68" s="61" t="s">
        <v>6011</v>
      </c>
      <c r="B68" s="63" t="s">
        <v>23</v>
      </c>
      <c r="C68" s="64" t="s">
        <v>434</v>
      </c>
      <c r="E68" s="408">
        <v>741020</v>
      </c>
      <c r="F68" s="63" t="s">
        <v>2778</v>
      </c>
    </row>
    <row r="69" spans="1:8">
      <c r="A69" s="61" t="s">
        <v>6014</v>
      </c>
      <c r="B69" s="63" t="s">
        <v>449</v>
      </c>
      <c r="C69" s="64" t="s">
        <v>505</v>
      </c>
      <c r="E69" s="391">
        <v>741020</v>
      </c>
      <c r="F69" s="63" t="s">
        <v>2778</v>
      </c>
      <c r="G69" s="353" t="s">
        <v>2793</v>
      </c>
      <c r="H69" s="62" t="s">
        <v>2115</v>
      </c>
    </row>
    <row r="70" spans="1:8">
      <c r="A70" s="61" t="s">
        <v>6012</v>
      </c>
      <c r="B70" s="63" t="s">
        <v>449</v>
      </c>
      <c r="C70" s="64" t="s">
        <v>1056</v>
      </c>
      <c r="E70" s="391">
        <v>741020</v>
      </c>
      <c r="F70" s="63" t="s">
        <v>2778</v>
      </c>
      <c r="G70" s="353" t="s">
        <v>2795</v>
      </c>
      <c r="H70" s="62" t="s">
        <v>2115</v>
      </c>
    </row>
    <row r="71" spans="1:8">
      <c r="A71" s="61" t="s">
        <v>6016</v>
      </c>
      <c r="B71" s="63" t="s">
        <v>449</v>
      </c>
      <c r="C71" s="64" t="s">
        <v>504</v>
      </c>
      <c r="E71" s="391">
        <v>741020</v>
      </c>
      <c r="F71" s="63" t="s">
        <v>2778</v>
      </c>
      <c r="G71" s="353" t="s">
        <v>2786</v>
      </c>
      <c r="H71" s="62" t="s">
        <v>2116</v>
      </c>
    </row>
    <row r="72" spans="1:8">
      <c r="A72" s="61" t="s">
        <v>6074</v>
      </c>
      <c r="B72" s="63" t="s">
        <v>449</v>
      </c>
      <c r="C72" s="64" t="s">
        <v>502</v>
      </c>
      <c r="E72" s="292">
        <v>741020</v>
      </c>
      <c r="F72" s="63" t="s">
        <v>2778</v>
      </c>
      <c r="G72" s="63" t="s">
        <v>2786</v>
      </c>
      <c r="H72" s="62" t="s">
        <v>2116</v>
      </c>
    </row>
    <row r="73" spans="1:8">
      <c r="A73" s="61" t="s">
        <v>6013</v>
      </c>
      <c r="B73" s="63" t="s">
        <v>449</v>
      </c>
      <c r="C73" s="64" t="s">
        <v>502</v>
      </c>
      <c r="E73" s="292">
        <v>741020</v>
      </c>
      <c r="F73" s="63" t="s">
        <v>2778</v>
      </c>
      <c r="G73" s="63" t="s">
        <v>2786</v>
      </c>
      <c r="H73" s="62" t="s">
        <v>2116</v>
      </c>
    </row>
    <row r="74" spans="1:8">
      <c r="A74" s="61" t="s">
        <v>6015</v>
      </c>
      <c r="B74" s="63" t="s">
        <v>1524</v>
      </c>
      <c r="C74" s="64" t="s">
        <v>503</v>
      </c>
      <c r="E74" s="292">
        <v>741020</v>
      </c>
      <c r="F74" s="63" t="s">
        <v>2778</v>
      </c>
      <c r="G74" s="63" t="s">
        <v>2786</v>
      </c>
      <c r="H74" s="62" t="s">
        <v>2116</v>
      </c>
    </row>
    <row r="75" spans="1:8">
      <c r="A75" s="61" t="s">
        <v>6075</v>
      </c>
      <c r="B75" s="63" t="s">
        <v>47</v>
      </c>
      <c r="C75" s="64" t="s">
        <v>508</v>
      </c>
      <c r="E75" s="292">
        <v>741020</v>
      </c>
      <c r="F75" s="63" t="s">
        <v>2778</v>
      </c>
      <c r="G75" s="63" t="s">
        <v>2786</v>
      </c>
      <c r="H75" s="62" t="s">
        <v>2116</v>
      </c>
    </row>
    <row r="76" spans="1:8">
      <c r="A76" s="61" t="s">
        <v>6076</v>
      </c>
      <c r="B76" s="63" t="s">
        <v>47</v>
      </c>
      <c r="C76" s="64" t="s">
        <v>508</v>
      </c>
      <c r="E76" s="292">
        <v>741020</v>
      </c>
      <c r="F76" s="63" t="s">
        <v>2778</v>
      </c>
      <c r="G76" s="63" t="s">
        <v>2786</v>
      </c>
      <c r="H76" s="62" t="s">
        <v>2116</v>
      </c>
    </row>
    <row r="77" spans="1:8">
      <c r="A77" s="61" t="s">
        <v>6017</v>
      </c>
      <c r="B77" s="63" t="s">
        <v>47</v>
      </c>
      <c r="C77" s="64" t="s">
        <v>508</v>
      </c>
      <c r="E77" s="292">
        <v>741020</v>
      </c>
      <c r="F77" s="63" t="s">
        <v>2778</v>
      </c>
      <c r="G77" s="63" t="s">
        <v>2786</v>
      </c>
      <c r="H77" s="62" t="s">
        <v>2116</v>
      </c>
    </row>
    <row r="78" spans="1:8">
      <c r="A78" s="61" t="s">
        <v>6035</v>
      </c>
      <c r="B78" s="192" t="s">
        <v>47</v>
      </c>
      <c r="C78" s="64" t="s">
        <v>508</v>
      </c>
      <c r="E78" s="292">
        <v>741020</v>
      </c>
      <c r="F78" s="63" t="s">
        <v>2778</v>
      </c>
      <c r="G78" s="63" t="s">
        <v>2786</v>
      </c>
      <c r="H78" s="62" t="s">
        <v>2116</v>
      </c>
    </row>
    <row r="79" spans="1:8">
      <c r="A79" s="61" t="s">
        <v>6036</v>
      </c>
      <c r="B79" s="192" t="s">
        <v>47</v>
      </c>
      <c r="C79" s="64" t="s">
        <v>508</v>
      </c>
      <c r="E79" s="292">
        <v>741020</v>
      </c>
      <c r="F79" s="63" t="s">
        <v>2778</v>
      </c>
      <c r="G79" s="63" t="s">
        <v>2786</v>
      </c>
      <c r="H79" s="62" t="s">
        <v>2116</v>
      </c>
    </row>
    <row r="80" spans="1:8">
      <c r="A80" s="61" t="s">
        <v>6018</v>
      </c>
      <c r="B80" s="63" t="s">
        <v>47</v>
      </c>
      <c r="C80" s="64" t="s">
        <v>509</v>
      </c>
      <c r="E80" s="292">
        <v>741020</v>
      </c>
      <c r="F80" s="63" t="s">
        <v>2778</v>
      </c>
      <c r="G80" s="63" t="s">
        <v>2786</v>
      </c>
      <c r="H80" s="62" t="s">
        <v>2116</v>
      </c>
    </row>
    <row r="81" spans="1:8">
      <c r="A81" s="61" t="s">
        <v>6019</v>
      </c>
      <c r="B81" s="63" t="s">
        <v>1766</v>
      </c>
      <c r="C81" s="64" t="s">
        <v>452</v>
      </c>
      <c r="E81" s="292">
        <v>741020</v>
      </c>
      <c r="F81" s="63" t="s">
        <v>2778</v>
      </c>
      <c r="G81" s="63" t="s">
        <v>2786</v>
      </c>
      <c r="H81" s="62" t="s">
        <v>2119</v>
      </c>
    </row>
    <row r="82" spans="1:8">
      <c r="A82" s="61" t="s">
        <v>6077</v>
      </c>
      <c r="B82" s="63" t="s">
        <v>1524</v>
      </c>
      <c r="C82" s="64" t="s">
        <v>444</v>
      </c>
      <c r="E82" s="391">
        <v>741020</v>
      </c>
      <c r="F82" s="63" t="s">
        <v>2778</v>
      </c>
      <c r="G82" s="353" t="s">
        <v>6098</v>
      </c>
      <c r="H82" s="62" t="e">
        <v>#N/A</v>
      </c>
    </row>
    <row r="83" spans="1:8">
      <c r="A83" s="61" t="s">
        <v>6078</v>
      </c>
      <c r="B83" s="63" t="s">
        <v>1524</v>
      </c>
      <c r="C83" s="64" t="s">
        <v>444</v>
      </c>
      <c r="E83" s="391">
        <v>741020</v>
      </c>
      <c r="F83" s="63" t="s">
        <v>2778</v>
      </c>
      <c r="G83" s="353" t="s">
        <v>2793</v>
      </c>
      <c r="H83" s="62" t="s">
        <v>2115</v>
      </c>
    </row>
    <row r="84" spans="1:8">
      <c r="A84" s="61" t="s">
        <v>6079</v>
      </c>
      <c r="B84" s="63" t="s">
        <v>1524</v>
      </c>
      <c r="C84" s="64" t="s">
        <v>444</v>
      </c>
      <c r="E84" s="391">
        <v>741020</v>
      </c>
      <c r="F84" s="63" t="s">
        <v>2778</v>
      </c>
      <c r="G84" s="353" t="s">
        <v>2793</v>
      </c>
      <c r="H84" s="62" t="s">
        <v>2115</v>
      </c>
    </row>
    <row r="85" spans="1:8">
      <c r="A85" s="61" t="s">
        <v>6080</v>
      </c>
      <c r="B85" s="63" t="s">
        <v>1524</v>
      </c>
      <c r="C85" s="64" t="s">
        <v>444</v>
      </c>
      <c r="E85" s="391">
        <v>741020</v>
      </c>
      <c r="F85" s="63" t="s">
        <v>2778</v>
      </c>
      <c r="G85" s="353" t="s">
        <v>2793</v>
      </c>
      <c r="H85" s="62" t="s">
        <v>2115</v>
      </c>
    </row>
    <row r="86" spans="1:8">
      <c r="A86" s="61" t="s">
        <v>6081</v>
      </c>
      <c r="B86" s="63" t="s">
        <v>1524</v>
      </c>
      <c r="C86" s="64" t="s">
        <v>444</v>
      </c>
      <c r="E86" s="391">
        <v>741020</v>
      </c>
      <c r="F86" s="63" t="s">
        <v>2778</v>
      </c>
      <c r="G86" s="353" t="s">
        <v>2793</v>
      </c>
      <c r="H86" s="62" t="s">
        <v>2115</v>
      </c>
    </row>
    <row r="87" spans="1:8">
      <c r="A87" s="61" t="s">
        <v>6082</v>
      </c>
      <c r="B87" s="63" t="s">
        <v>1524</v>
      </c>
      <c r="C87" s="64" t="s">
        <v>444</v>
      </c>
      <c r="E87" s="391">
        <v>741020</v>
      </c>
      <c r="F87" s="63" t="s">
        <v>2778</v>
      </c>
      <c r="G87" s="353" t="s">
        <v>2793</v>
      </c>
      <c r="H87" s="62" t="s">
        <v>2115</v>
      </c>
    </row>
    <row r="88" spans="1:8">
      <c r="A88" s="61" t="s">
        <v>6083</v>
      </c>
      <c r="B88" s="63" t="s">
        <v>1524</v>
      </c>
      <c r="C88" s="64" t="s">
        <v>444</v>
      </c>
      <c r="E88" s="292">
        <v>741020</v>
      </c>
      <c r="F88" s="63" t="s">
        <v>2778</v>
      </c>
      <c r="G88" s="63" t="s">
        <v>2786</v>
      </c>
      <c r="H88" s="62" t="s">
        <v>2116</v>
      </c>
    </row>
    <row r="89" spans="1:8">
      <c r="A89" s="61" t="s">
        <v>6084</v>
      </c>
      <c r="B89" s="63" t="s">
        <v>1524</v>
      </c>
      <c r="C89" s="64" t="s">
        <v>444</v>
      </c>
      <c r="E89" s="292">
        <v>741020</v>
      </c>
      <c r="F89" s="63" t="s">
        <v>2778</v>
      </c>
      <c r="G89" s="63" t="s">
        <v>2786</v>
      </c>
      <c r="H89" s="62" t="s">
        <v>2116</v>
      </c>
    </row>
    <row r="90" spans="1:8">
      <c r="A90" s="61" t="s">
        <v>6085</v>
      </c>
      <c r="B90" s="63" t="s">
        <v>1524</v>
      </c>
      <c r="C90" s="64" t="s">
        <v>444</v>
      </c>
      <c r="E90" s="292">
        <v>741020</v>
      </c>
      <c r="F90" s="63" t="s">
        <v>2778</v>
      </c>
      <c r="G90" s="63" t="s">
        <v>2786</v>
      </c>
      <c r="H90" s="62" t="s">
        <v>2119</v>
      </c>
    </row>
    <row r="91" spans="1:8">
      <c r="A91" s="61" t="s">
        <v>6020</v>
      </c>
      <c r="B91" s="63" t="s">
        <v>1524</v>
      </c>
      <c r="C91" s="64" t="s">
        <v>444</v>
      </c>
      <c r="E91" s="292">
        <v>741080</v>
      </c>
      <c r="F91" s="63" t="s">
        <v>2778</v>
      </c>
      <c r="G91" s="63" t="s">
        <v>2784</v>
      </c>
      <c r="H91" s="62" t="s">
        <v>2119</v>
      </c>
    </row>
    <row r="92" spans="1:8">
      <c r="A92" s="61" t="s">
        <v>6086</v>
      </c>
      <c r="B92" s="63" t="s">
        <v>1524</v>
      </c>
      <c r="C92" s="64" t="s">
        <v>444</v>
      </c>
      <c r="E92" s="292">
        <v>741080</v>
      </c>
      <c r="F92" s="63" t="s">
        <v>2778</v>
      </c>
      <c r="G92" s="63" t="s">
        <v>2784</v>
      </c>
      <c r="H92" s="62" t="s">
        <v>2119</v>
      </c>
    </row>
    <row r="93" spans="1:8">
      <c r="A93" s="61" t="s">
        <v>6087</v>
      </c>
      <c r="B93" s="63" t="s">
        <v>1524</v>
      </c>
      <c r="C93" s="64" t="s">
        <v>444</v>
      </c>
      <c r="E93" s="408">
        <v>741080</v>
      </c>
      <c r="F93" s="63" t="s">
        <v>2778</v>
      </c>
    </row>
    <row r="94" spans="1:8">
      <c r="A94" s="61" t="s">
        <v>6088</v>
      </c>
      <c r="B94" s="63" t="s">
        <v>1524</v>
      </c>
      <c r="C94" s="64" t="s">
        <v>444</v>
      </c>
      <c r="E94" s="292">
        <v>741080</v>
      </c>
      <c r="F94" s="63" t="s">
        <v>2778</v>
      </c>
      <c r="G94" s="63" t="s">
        <v>2798</v>
      </c>
      <c r="H94" s="62" t="s">
        <v>2116</v>
      </c>
    </row>
    <row r="95" spans="1:8">
      <c r="A95" s="61" t="s">
        <v>6089</v>
      </c>
      <c r="B95" s="63" t="s">
        <v>1524</v>
      </c>
      <c r="C95" s="64" t="s">
        <v>444</v>
      </c>
      <c r="E95" s="292">
        <v>741080</v>
      </c>
      <c r="F95" s="63" t="s">
        <v>2778</v>
      </c>
      <c r="G95" s="63" t="s">
        <v>2798</v>
      </c>
      <c r="H95" s="62" t="s">
        <v>2116</v>
      </c>
    </row>
    <row r="96" spans="1:8">
      <c r="A96" s="61" t="s">
        <v>6090</v>
      </c>
      <c r="B96" s="63" t="s">
        <v>1524</v>
      </c>
      <c r="C96" s="64" t="s">
        <v>444</v>
      </c>
      <c r="E96" s="292">
        <v>741080</v>
      </c>
      <c r="F96" s="63" t="s">
        <v>2778</v>
      </c>
      <c r="G96" s="63" t="s">
        <v>2798</v>
      </c>
      <c r="H96" s="62" t="s">
        <v>2116</v>
      </c>
    </row>
    <row r="97" spans="1:8">
      <c r="A97" s="61" t="s">
        <v>6091</v>
      </c>
      <c r="B97" s="63" t="s">
        <v>1524</v>
      </c>
      <c r="C97" s="64" t="s">
        <v>444</v>
      </c>
      <c r="E97" s="292">
        <v>741080</v>
      </c>
      <c r="F97" s="63" t="s">
        <v>2778</v>
      </c>
      <c r="G97" s="63" t="s">
        <v>2798</v>
      </c>
      <c r="H97" s="62" t="s">
        <v>2116</v>
      </c>
    </row>
    <row r="98" spans="1:8">
      <c r="A98" s="61" t="s">
        <v>6092</v>
      </c>
      <c r="B98" s="63" t="s">
        <v>1524</v>
      </c>
      <c r="C98" s="64" t="s">
        <v>444</v>
      </c>
      <c r="E98" s="391">
        <v>741080</v>
      </c>
      <c r="F98" s="63" t="s">
        <v>2778</v>
      </c>
      <c r="G98" s="353" t="s">
        <v>2795</v>
      </c>
      <c r="H98" s="62" t="s">
        <v>2115</v>
      </c>
    </row>
    <row r="99" spans="1:8">
      <c r="A99" s="61" t="s">
        <v>6021</v>
      </c>
      <c r="B99" s="63" t="s">
        <v>47</v>
      </c>
      <c r="C99" s="64" t="s">
        <v>442</v>
      </c>
      <c r="E99" s="292">
        <v>741080</v>
      </c>
      <c r="F99" s="63" t="s">
        <v>2778</v>
      </c>
      <c r="G99" s="63" t="s">
        <v>2786</v>
      </c>
      <c r="H99" s="62" t="s">
        <v>2116</v>
      </c>
    </row>
    <row r="100" spans="1:8">
      <c r="A100" s="61" t="s">
        <v>6093</v>
      </c>
      <c r="B100" s="63" t="s">
        <v>47</v>
      </c>
      <c r="C100" s="64" t="s">
        <v>442</v>
      </c>
      <c r="E100" s="292">
        <v>741080</v>
      </c>
      <c r="F100" s="63" t="s">
        <v>2778</v>
      </c>
      <c r="G100" s="63" t="s">
        <v>2786</v>
      </c>
      <c r="H100" s="62" t="s">
        <v>2116</v>
      </c>
    </row>
    <row r="101" spans="1:8">
      <c r="A101" s="61" t="s">
        <v>6022</v>
      </c>
      <c r="B101" s="63" t="s">
        <v>47</v>
      </c>
      <c r="C101" s="64" t="s">
        <v>443</v>
      </c>
      <c r="E101" s="292">
        <v>741080</v>
      </c>
      <c r="F101" s="63" t="s">
        <v>2778</v>
      </c>
      <c r="G101" s="63" t="s">
        <v>2786</v>
      </c>
      <c r="H101" s="62" t="s">
        <v>2116</v>
      </c>
    </row>
    <row r="102" spans="1:8">
      <c r="A102" s="61" t="s">
        <v>6023</v>
      </c>
      <c r="B102" s="63" t="s">
        <v>47</v>
      </c>
      <c r="C102" s="64" t="s">
        <v>1564</v>
      </c>
      <c r="E102" s="408">
        <v>741080</v>
      </c>
      <c r="F102" s="63" t="s">
        <v>2778</v>
      </c>
    </row>
    <row r="103" spans="1:8">
      <c r="A103" s="61" t="s">
        <v>6024</v>
      </c>
      <c r="B103" s="63" t="s">
        <v>1524</v>
      </c>
      <c r="C103" s="64" t="s">
        <v>448</v>
      </c>
      <c r="E103" s="408">
        <v>741080</v>
      </c>
      <c r="F103" s="63" t="s">
        <v>2778</v>
      </c>
    </row>
    <row r="104" spans="1:8">
      <c r="A104" s="61" t="s">
        <v>6094</v>
      </c>
      <c r="B104" s="63" t="s">
        <v>1524</v>
      </c>
      <c r="C104" s="64" t="s">
        <v>448</v>
      </c>
      <c r="E104" s="292">
        <v>741080</v>
      </c>
      <c r="F104" s="63" t="s">
        <v>2778</v>
      </c>
      <c r="G104" s="63" t="s">
        <v>2786</v>
      </c>
      <c r="H104" s="62" t="s">
        <v>2116</v>
      </c>
    </row>
    <row r="105" spans="1:8">
      <c r="A105" s="61" t="s">
        <v>6025</v>
      </c>
      <c r="B105" s="63" t="s">
        <v>450</v>
      </c>
      <c r="C105" s="64" t="s">
        <v>1641</v>
      </c>
      <c r="E105" s="292">
        <v>741260</v>
      </c>
      <c r="F105" s="63" t="s">
        <v>2778</v>
      </c>
      <c r="G105" s="63" t="s">
        <v>2798</v>
      </c>
      <c r="H105" s="62" t="s">
        <v>2117</v>
      </c>
    </row>
    <row r="106" spans="1:8">
      <c r="A106" s="61" t="s">
        <v>6026</v>
      </c>
      <c r="B106" s="63" t="s">
        <v>450</v>
      </c>
      <c r="C106" s="64" t="s">
        <v>1640</v>
      </c>
      <c r="E106" s="292">
        <v>741260</v>
      </c>
      <c r="F106" s="63" t="s">
        <v>2778</v>
      </c>
      <c r="G106" s="63" t="s">
        <v>2798</v>
      </c>
      <c r="H106" s="62" t="s">
        <v>2117</v>
      </c>
    </row>
    <row r="107" spans="1:8">
      <c r="A107" s="61" t="s">
        <v>6028</v>
      </c>
      <c r="B107" s="63" t="s">
        <v>450</v>
      </c>
      <c r="C107" s="64" t="s">
        <v>1643</v>
      </c>
      <c r="E107" s="292">
        <v>741320</v>
      </c>
      <c r="F107" s="63" t="s">
        <v>2778</v>
      </c>
      <c r="G107" s="63" t="s">
        <v>2784</v>
      </c>
      <c r="H107" s="62" t="s">
        <v>2119</v>
      </c>
    </row>
    <row r="108" spans="1:8">
      <c r="A108" s="61" t="s">
        <v>6027</v>
      </c>
      <c r="B108" s="63" t="s">
        <v>450</v>
      </c>
      <c r="C108" s="64" t="s">
        <v>1643</v>
      </c>
      <c r="E108" s="292">
        <v>741320</v>
      </c>
      <c r="F108" s="63" t="s">
        <v>2778</v>
      </c>
      <c r="G108" s="63" t="s">
        <v>2786</v>
      </c>
      <c r="H108" s="62" t="s">
        <v>2116</v>
      </c>
    </row>
    <row r="109" spans="1:8">
      <c r="A109" s="61" t="s">
        <v>6029</v>
      </c>
      <c r="B109" s="63" t="s">
        <v>450</v>
      </c>
      <c r="C109" s="64" t="s">
        <v>1643</v>
      </c>
      <c r="E109" s="292">
        <v>741320</v>
      </c>
      <c r="F109" s="63" t="s">
        <v>2778</v>
      </c>
      <c r="G109" s="63" t="s">
        <v>2786</v>
      </c>
      <c r="H109" s="62" t="s">
        <v>2116</v>
      </c>
    </row>
    <row r="110" spans="1:8">
      <c r="A110" s="61" t="s">
        <v>6030</v>
      </c>
      <c r="B110" s="63" t="s">
        <v>1766</v>
      </c>
      <c r="C110" s="64" t="s">
        <v>18</v>
      </c>
      <c r="E110" s="292">
        <v>741320</v>
      </c>
      <c r="F110" s="63" t="s">
        <v>2778</v>
      </c>
      <c r="G110" s="63" t="s">
        <v>2786</v>
      </c>
      <c r="H110" s="62" t="s">
        <v>2116</v>
      </c>
    </row>
    <row r="111" spans="1:8">
      <c r="E111" s="292">
        <v>741320</v>
      </c>
      <c r="F111" s="63" t="s">
        <v>2778</v>
      </c>
      <c r="G111" s="63" t="s">
        <v>2786</v>
      </c>
      <c r="H111" s="62" t="s">
        <v>2119</v>
      </c>
    </row>
    <row r="112" spans="1:8">
      <c r="A112"/>
      <c r="B112"/>
      <c r="C112"/>
      <c r="E112" s="292">
        <v>741360</v>
      </c>
      <c r="F112" s="63" t="s">
        <v>2778</v>
      </c>
      <c r="G112" s="63" t="s">
        <v>2786</v>
      </c>
      <c r="H112" s="62" t="s">
        <v>2117</v>
      </c>
    </row>
    <row r="113" spans="1:8">
      <c r="A113"/>
      <c r="B113"/>
      <c r="C113"/>
      <c r="E113" s="292">
        <v>741360</v>
      </c>
      <c r="F113" s="63" t="s">
        <v>2778</v>
      </c>
      <c r="G113" s="63" t="s">
        <v>2786</v>
      </c>
      <c r="H113" s="62" t="s">
        <v>2117</v>
      </c>
    </row>
    <row r="114" spans="1:8">
      <c r="A114"/>
      <c r="B114"/>
      <c r="C114"/>
      <c r="E114" s="292">
        <v>741360</v>
      </c>
      <c r="F114" s="63" t="s">
        <v>2778</v>
      </c>
      <c r="G114" s="63" t="s">
        <v>2786</v>
      </c>
      <c r="H114" s="62" t="s">
        <v>2117</v>
      </c>
    </row>
    <row r="115" spans="1:8">
      <c r="A115"/>
      <c r="B115"/>
      <c r="C115"/>
      <c r="E115" s="292">
        <v>741360</v>
      </c>
      <c r="F115" s="63" t="s">
        <v>2778</v>
      </c>
      <c r="G115" s="63" t="s">
        <v>2786</v>
      </c>
      <c r="H115" s="62" t="s">
        <v>2117</v>
      </c>
    </row>
    <row r="116" spans="1:8">
      <c r="A116"/>
      <c r="B116"/>
      <c r="C116"/>
      <c r="E116" s="292">
        <v>741360</v>
      </c>
      <c r="F116" s="63" t="s">
        <v>2778</v>
      </c>
      <c r="G116" s="63" t="s">
        <v>2786</v>
      </c>
      <c r="H116" s="62" t="s">
        <v>2117</v>
      </c>
    </row>
    <row r="117" spans="1:8">
      <c r="A117"/>
      <c r="B117"/>
      <c r="C117"/>
      <c r="E117" s="292">
        <v>741360</v>
      </c>
      <c r="F117" s="63" t="s">
        <v>2778</v>
      </c>
      <c r="G117" s="63" t="s">
        <v>2786</v>
      </c>
      <c r="H117" s="62" t="s">
        <v>2117</v>
      </c>
    </row>
    <row r="118" spans="1:8">
      <c r="A118"/>
      <c r="B118"/>
      <c r="C118"/>
      <c r="E118" s="391">
        <v>741360</v>
      </c>
      <c r="F118" s="63" t="s">
        <v>2778</v>
      </c>
      <c r="G118" s="353" t="s">
        <v>2786</v>
      </c>
      <c r="H118" s="62" t="s">
        <v>2116</v>
      </c>
    </row>
    <row r="119" spans="1:8">
      <c r="A119"/>
      <c r="B119"/>
      <c r="C119"/>
      <c r="E119" s="391">
        <v>741360</v>
      </c>
      <c r="F119" s="63" t="s">
        <v>2778</v>
      </c>
      <c r="G119" s="353" t="s">
        <v>6098</v>
      </c>
      <c r="H119" s="62" t="e">
        <v>#N/A</v>
      </c>
    </row>
    <row r="120" spans="1:8">
      <c r="A120"/>
      <c r="B120"/>
      <c r="C120"/>
      <c r="E120" s="391">
        <v>741360</v>
      </c>
      <c r="F120" s="63" t="s">
        <v>2778</v>
      </c>
      <c r="G120" s="353" t="s">
        <v>2793</v>
      </c>
      <c r="H120" s="62" t="s">
        <v>2115</v>
      </c>
    </row>
    <row r="121" spans="1:8">
      <c r="A121"/>
      <c r="B121"/>
      <c r="C121"/>
      <c r="E121" s="292">
        <v>741360</v>
      </c>
      <c r="F121" s="63" t="s">
        <v>2778</v>
      </c>
      <c r="G121" s="63" t="s">
        <v>2786</v>
      </c>
      <c r="H121" s="62" t="s">
        <v>2117</v>
      </c>
    </row>
    <row r="122" spans="1:8">
      <c r="A122"/>
      <c r="B122"/>
      <c r="C122"/>
      <c r="E122" s="292">
        <v>751680</v>
      </c>
      <c r="F122" s="63" t="s">
        <v>2779</v>
      </c>
      <c r="G122" s="63" t="s">
        <v>2788</v>
      </c>
      <c r="H122" s="62" t="s">
        <v>2115</v>
      </c>
    </row>
    <row r="123" spans="1:8">
      <c r="A123"/>
      <c r="B123"/>
      <c r="C123"/>
      <c r="E123" s="292">
        <v>751680</v>
      </c>
      <c r="F123" s="63" t="s">
        <v>2779</v>
      </c>
      <c r="G123" s="63" t="s">
        <v>2787</v>
      </c>
      <c r="H123" s="62" t="s">
        <v>2122</v>
      </c>
    </row>
    <row r="124" spans="1:8">
      <c r="A124"/>
      <c r="B124"/>
      <c r="C124"/>
      <c r="E124" s="292">
        <v>751680</v>
      </c>
      <c r="F124" s="63" t="s">
        <v>2779</v>
      </c>
      <c r="G124" s="63" t="s">
        <v>2788</v>
      </c>
      <c r="H124" s="62" t="s">
        <v>2119</v>
      </c>
    </row>
    <row r="125" spans="1:8">
      <c r="A125"/>
      <c r="B125"/>
      <c r="C125"/>
      <c r="E125" s="391">
        <v>752700</v>
      </c>
      <c r="F125" s="353" t="s">
        <v>2134</v>
      </c>
      <c r="G125" s="353" t="s">
        <v>2795</v>
      </c>
      <c r="H125" s="51" t="s">
        <v>2115</v>
      </c>
    </row>
    <row r="126" spans="1:8">
      <c r="A126"/>
      <c r="B126"/>
      <c r="C126"/>
      <c r="E126" s="292">
        <v>752800</v>
      </c>
      <c r="F126" s="63" t="s">
        <v>2777</v>
      </c>
      <c r="G126" s="63" t="s">
        <v>2789</v>
      </c>
      <c r="H126" s="62" t="s">
        <v>2118</v>
      </c>
    </row>
    <row r="127" spans="1:8">
      <c r="A127"/>
      <c r="B127"/>
      <c r="C127"/>
      <c r="E127" s="292">
        <v>752820</v>
      </c>
      <c r="F127" s="63" t="s">
        <v>2777</v>
      </c>
      <c r="G127" s="63" t="s">
        <v>2789</v>
      </c>
      <c r="H127" s="62" t="s">
        <v>2118</v>
      </c>
    </row>
    <row r="128" spans="1:8">
      <c r="A128"/>
      <c r="B128"/>
      <c r="C128"/>
      <c r="E128" s="292">
        <v>754300</v>
      </c>
      <c r="F128" s="63" t="s">
        <v>2779</v>
      </c>
      <c r="G128" s="63" t="s">
        <v>2787</v>
      </c>
      <c r="H128" s="62" t="s">
        <v>2122</v>
      </c>
    </row>
    <row r="129" spans="1:8">
      <c r="A129"/>
      <c r="B129"/>
      <c r="C129"/>
      <c r="E129" s="292">
        <v>755190</v>
      </c>
      <c r="F129" s="63" t="s">
        <v>2779</v>
      </c>
      <c r="G129" s="63" t="s">
        <v>2800</v>
      </c>
      <c r="H129" s="62" t="s">
        <v>2115</v>
      </c>
    </row>
    <row r="130" spans="1:8">
      <c r="A130"/>
      <c r="B130"/>
      <c r="C130"/>
      <c r="E130" s="292">
        <v>755680</v>
      </c>
      <c r="F130" s="63" t="s">
        <v>2779</v>
      </c>
      <c r="G130" s="63" t="s">
        <v>2788</v>
      </c>
      <c r="H130" s="62" t="s">
        <v>2115</v>
      </c>
    </row>
    <row r="131" spans="1:8">
      <c r="A131"/>
      <c r="B131"/>
      <c r="C131"/>
      <c r="E131" s="292">
        <v>755680</v>
      </c>
      <c r="F131" s="63" t="s">
        <v>2779</v>
      </c>
      <c r="G131" s="63" t="s">
        <v>2787</v>
      </c>
      <c r="H131" s="62" t="s">
        <v>2115</v>
      </c>
    </row>
    <row r="132" spans="1:8">
      <c r="A132"/>
      <c r="B132"/>
      <c r="C132"/>
      <c r="E132" s="408">
        <v>763500</v>
      </c>
      <c r="F132" s="63" t="s">
        <v>2779</v>
      </c>
    </row>
    <row r="133" spans="1:8">
      <c r="A133"/>
      <c r="B133"/>
      <c r="C133"/>
      <c r="E133" s="292">
        <v>774810</v>
      </c>
      <c r="F133" s="63" t="s">
        <v>2778</v>
      </c>
      <c r="G133" s="63" t="s">
        <v>2784</v>
      </c>
      <c r="H133" s="62" t="s">
        <v>2115</v>
      </c>
    </row>
    <row r="134" spans="1:8">
      <c r="A134"/>
      <c r="B134"/>
      <c r="C134"/>
      <c r="E134" s="408">
        <v>774810</v>
      </c>
      <c r="F134" s="63" t="s">
        <v>2778</v>
      </c>
    </row>
    <row r="135" spans="1:8">
      <c r="A135"/>
      <c r="B135"/>
      <c r="C135"/>
      <c r="E135" s="292">
        <v>774810</v>
      </c>
      <c r="F135" s="63" t="s">
        <v>2778</v>
      </c>
      <c r="G135" s="63" t="s">
        <v>2790</v>
      </c>
      <c r="H135" s="62" t="s">
        <v>2115</v>
      </c>
    </row>
    <row r="136" spans="1:8">
      <c r="A136"/>
      <c r="B136"/>
      <c r="C136"/>
      <c r="E136" s="292">
        <v>774810</v>
      </c>
      <c r="F136" s="63" t="s">
        <v>2778</v>
      </c>
      <c r="G136" s="63" t="s">
        <v>2786</v>
      </c>
      <c r="H136" s="62" t="s">
        <v>2115</v>
      </c>
    </row>
    <row r="137" spans="1:8">
      <c r="A137"/>
      <c r="B137"/>
      <c r="C137"/>
      <c r="E137" s="292">
        <v>774810</v>
      </c>
      <c r="F137" s="63" t="s">
        <v>2778</v>
      </c>
      <c r="G137" s="63" t="s">
        <v>2786</v>
      </c>
      <c r="H137" s="62" t="s">
        <v>2115</v>
      </c>
    </row>
    <row r="138" spans="1:8">
      <c r="A138"/>
      <c r="B138"/>
      <c r="C138"/>
      <c r="E138" s="391">
        <v>774810</v>
      </c>
      <c r="F138" s="63" t="s">
        <v>2778</v>
      </c>
      <c r="G138" s="353" t="s">
        <v>2786</v>
      </c>
      <c r="H138" s="62" t="s">
        <v>2116</v>
      </c>
    </row>
    <row r="139" spans="1:8">
      <c r="A139"/>
      <c r="B139"/>
      <c r="C139"/>
      <c r="E139" s="408">
        <v>774810</v>
      </c>
      <c r="F139" s="63" t="s">
        <v>2778</v>
      </c>
    </row>
    <row r="140" spans="1:8">
      <c r="A140"/>
      <c r="B140"/>
      <c r="C140"/>
      <c r="E140" s="408">
        <v>774810</v>
      </c>
      <c r="F140" s="63" t="s">
        <v>2778</v>
      </c>
    </row>
    <row r="141" spans="1:8">
      <c r="A141"/>
      <c r="B141"/>
      <c r="C141"/>
      <c r="E141" s="292">
        <v>774810</v>
      </c>
      <c r="F141" s="63" t="s">
        <v>2778</v>
      </c>
      <c r="G141" s="63" t="s">
        <v>2786</v>
      </c>
      <c r="H141" s="62" t="s">
        <v>2116</v>
      </c>
    </row>
    <row r="142" spans="1:8">
      <c r="A142"/>
      <c r="B142"/>
      <c r="C142"/>
      <c r="E142" s="292">
        <v>776455</v>
      </c>
      <c r="F142" s="353" t="s">
        <v>2134</v>
      </c>
      <c r="G142" s="63" t="s">
        <v>2795</v>
      </c>
      <c r="H142" s="62" t="s">
        <v>2122</v>
      </c>
    </row>
    <row r="143" spans="1:8">
      <c r="A143"/>
      <c r="B143"/>
      <c r="C143"/>
      <c r="E143" s="292">
        <v>776455</v>
      </c>
      <c r="F143" s="353" t="s">
        <v>2134</v>
      </c>
      <c r="G143" s="63" t="s">
        <v>2795</v>
      </c>
      <c r="H143" s="62" t="s">
        <v>2122</v>
      </c>
    </row>
    <row r="144" spans="1:8">
      <c r="A144"/>
      <c r="B144"/>
      <c r="C144"/>
      <c r="E144" s="292">
        <v>776700</v>
      </c>
      <c r="F144" s="63" t="s">
        <v>2778</v>
      </c>
      <c r="G144" s="63" t="s">
        <v>2786</v>
      </c>
      <c r="H144" s="62" t="s">
        <v>2116</v>
      </c>
    </row>
    <row r="145" spans="1:8">
      <c r="A145"/>
      <c r="B145"/>
      <c r="C145"/>
      <c r="E145" s="292">
        <v>776700</v>
      </c>
      <c r="F145" s="63" t="s">
        <v>2778</v>
      </c>
      <c r="G145" s="63" t="s">
        <v>2786</v>
      </c>
      <c r="H145" s="62" t="s">
        <v>2116</v>
      </c>
    </row>
    <row r="146" spans="1:8">
      <c r="A146"/>
      <c r="B146"/>
      <c r="C146"/>
      <c r="E146" s="292">
        <v>776700</v>
      </c>
      <c r="F146" s="63" t="s">
        <v>2778</v>
      </c>
      <c r="G146" s="63" t="s">
        <v>2786</v>
      </c>
      <c r="H146" s="62" t="s">
        <v>2116</v>
      </c>
    </row>
    <row r="147" spans="1:8">
      <c r="A147"/>
      <c r="B147"/>
      <c r="C147"/>
      <c r="E147" s="292">
        <v>776700</v>
      </c>
      <c r="F147" s="63" t="s">
        <v>2778</v>
      </c>
      <c r="G147" s="63" t="s">
        <v>2786</v>
      </c>
      <c r="H147" s="62" t="s">
        <v>2116</v>
      </c>
    </row>
    <row r="148" spans="1:8">
      <c r="A148"/>
      <c r="B148"/>
      <c r="C148"/>
      <c r="E148" s="292">
        <v>776700</v>
      </c>
      <c r="F148" s="63" t="s">
        <v>2778</v>
      </c>
      <c r="G148" s="63" t="s">
        <v>2786</v>
      </c>
      <c r="H148" s="62" t="s">
        <v>2116</v>
      </c>
    </row>
    <row r="149" spans="1:8">
      <c r="A149"/>
      <c r="B149"/>
      <c r="C149"/>
      <c r="E149" s="292">
        <v>776700</v>
      </c>
      <c r="F149" s="63" t="s">
        <v>2778</v>
      </c>
      <c r="G149" s="63" t="s">
        <v>2786</v>
      </c>
      <c r="H149" s="62" t="s">
        <v>2116</v>
      </c>
    </row>
    <row r="150" spans="1:8">
      <c r="A150"/>
      <c r="B150"/>
      <c r="C150"/>
      <c r="E150" s="292">
        <v>776700</v>
      </c>
      <c r="F150" s="63" t="s">
        <v>2778</v>
      </c>
      <c r="G150" s="63" t="s">
        <v>2786</v>
      </c>
      <c r="H150" s="62" t="s">
        <v>2116</v>
      </c>
    </row>
    <row r="151" spans="1:8">
      <c r="A151"/>
      <c r="B151"/>
      <c r="C151"/>
      <c r="E151" s="292">
        <v>776700</v>
      </c>
      <c r="F151" s="63" t="s">
        <v>2778</v>
      </c>
      <c r="G151" s="63" t="s">
        <v>2786</v>
      </c>
      <c r="H151" s="62" t="s">
        <v>2116</v>
      </c>
    </row>
    <row r="152" spans="1:8">
      <c r="A152"/>
      <c r="B152"/>
      <c r="C152"/>
      <c r="E152" s="292">
        <v>776700</v>
      </c>
      <c r="F152" s="63" t="s">
        <v>2778</v>
      </c>
      <c r="G152" s="63" t="s">
        <v>2786</v>
      </c>
      <c r="H152" s="62" t="s">
        <v>2116</v>
      </c>
    </row>
    <row r="153" spans="1:8">
      <c r="A153"/>
      <c r="B153"/>
      <c r="C153"/>
      <c r="E153" s="292">
        <v>776700</v>
      </c>
      <c r="F153" s="63" t="s">
        <v>2778</v>
      </c>
      <c r="G153" s="63" t="s">
        <v>2786</v>
      </c>
      <c r="H153" s="62" t="s">
        <v>2116</v>
      </c>
    </row>
    <row r="154" spans="1:8">
      <c r="A154"/>
      <c r="B154"/>
      <c r="C154"/>
      <c r="E154" s="408">
        <v>776700</v>
      </c>
      <c r="F154" s="63" t="s">
        <v>2778</v>
      </c>
    </row>
    <row r="155" spans="1:8">
      <c r="A155"/>
      <c r="B155"/>
      <c r="C155"/>
      <c r="E155" s="391">
        <v>776700</v>
      </c>
      <c r="F155" s="63" t="s">
        <v>2778</v>
      </c>
      <c r="G155" s="353" t="s">
        <v>2793</v>
      </c>
      <c r="H155" s="62" t="s">
        <v>2115</v>
      </c>
    </row>
    <row r="156" spans="1:8">
      <c r="A156"/>
      <c r="B156"/>
      <c r="C156"/>
      <c r="E156" s="391">
        <v>776700</v>
      </c>
      <c r="F156" s="63" t="s">
        <v>2778</v>
      </c>
      <c r="G156" s="353" t="s">
        <v>2793</v>
      </c>
      <c r="H156" s="62" t="s">
        <v>2115</v>
      </c>
    </row>
    <row r="157" spans="1:8">
      <c r="A157"/>
      <c r="B157"/>
      <c r="C157"/>
      <c r="E157" s="391">
        <v>776700</v>
      </c>
      <c r="F157" s="63" t="s">
        <v>2778</v>
      </c>
      <c r="G157" s="353" t="s">
        <v>2793</v>
      </c>
      <c r="H157" s="62" t="s">
        <v>2115</v>
      </c>
    </row>
    <row r="158" spans="1:8">
      <c r="A158"/>
      <c r="B158"/>
      <c r="C158"/>
      <c r="E158" s="391">
        <v>776700</v>
      </c>
      <c r="F158" s="63" t="s">
        <v>2778</v>
      </c>
      <c r="G158" s="353" t="s">
        <v>2793</v>
      </c>
      <c r="H158" s="62" t="s">
        <v>2115</v>
      </c>
    </row>
    <row r="159" spans="1:8">
      <c r="A159"/>
      <c r="B159"/>
      <c r="C159"/>
      <c r="E159" s="391">
        <v>776700</v>
      </c>
      <c r="F159" s="63" t="s">
        <v>2778</v>
      </c>
      <c r="G159" s="353" t="s">
        <v>2795</v>
      </c>
      <c r="H159" s="62" t="s">
        <v>2115</v>
      </c>
    </row>
    <row r="160" spans="1:8">
      <c r="A160"/>
      <c r="B160"/>
      <c r="C160"/>
      <c r="E160" s="391">
        <v>776700</v>
      </c>
      <c r="F160" s="63" t="s">
        <v>2778</v>
      </c>
      <c r="G160" s="353" t="s">
        <v>2786</v>
      </c>
      <c r="H160" s="62" t="s">
        <v>2116</v>
      </c>
    </row>
    <row r="161" spans="1:8">
      <c r="A161"/>
      <c r="B161"/>
      <c r="C161"/>
      <c r="E161" s="391">
        <v>776700</v>
      </c>
      <c r="F161" s="63" t="s">
        <v>2778</v>
      </c>
      <c r="G161" s="353" t="s">
        <v>6098</v>
      </c>
      <c r="H161" s="62" t="e">
        <v>#N/A</v>
      </c>
    </row>
    <row r="162" spans="1:8">
      <c r="A162"/>
      <c r="B162"/>
      <c r="C162"/>
      <c r="E162" s="292">
        <v>776700</v>
      </c>
      <c r="F162" s="63" t="s">
        <v>2778</v>
      </c>
      <c r="G162" s="63" t="s">
        <v>2786</v>
      </c>
      <c r="H162" s="62" t="s">
        <v>2116</v>
      </c>
    </row>
    <row r="163" spans="1:8">
      <c r="A163"/>
      <c r="B163"/>
      <c r="C163"/>
      <c r="E163" s="292">
        <v>776700</v>
      </c>
      <c r="F163" s="63" t="s">
        <v>2778</v>
      </c>
      <c r="G163" s="63" t="s">
        <v>2786</v>
      </c>
      <c r="H163" s="62" t="s">
        <v>2116</v>
      </c>
    </row>
    <row r="164" spans="1:8">
      <c r="A164"/>
      <c r="B164"/>
      <c r="C164"/>
      <c r="E164" s="292">
        <v>776700</v>
      </c>
      <c r="F164" s="63" t="s">
        <v>2778</v>
      </c>
      <c r="G164" s="63" t="s">
        <v>2786</v>
      </c>
      <c r="H164" s="62" t="s">
        <v>2116</v>
      </c>
    </row>
    <row r="165" spans="1:8">
      <c r="A165"/>
      <c r="B165"/>
      <c r="C165"/>
      <c r="E165" s="292">
        <v>776710</v>
      </c>
      <c r="F165" s="63" t="s">
        <v>2778</v>
      </c>
      <c r="G165" s="63" t="s">
        <v>2784</v>
      </c>
      <c r="H165" s="62" t="s">
        <v>2119</v>
      </c>
    </row>
    <row r="166" spans="1:8">
      <c r="A166"/>
      <c r="B166"/>
      <c r="C166"/>
      <c r="E166" s="292">
        <v>776710</v>
      </c>
      <c r="F166" s="63" t="s">
        <v>2778</v>
      </c>
      <c r="G166" s="63" t="s">
        <v>2784</v>
      </c>
      <c r="H166" s="62" t="s">
        <v>2119</v>
      </c>
    </row>
    <row r="167" spans="1:8">
      <c r="A167"/>
      <c r="B167"/>
      <c r="C167"/>
      <c r="E167" s="292">
        <v>776710</v>
      </c>
      <c r="F167" s="63" t="s">
        <v>2778</v>
      </c>
      <c r="G167" s="63" t="s">
        <v>2784</v>
      </c>
      <c r="H167" s="62" t="s">
        <v>2119</v>
      </c>
    </row>
    <row r="168" spans="1:8">
      <c r="A168"/>
      <c r="B168"/>
      <c r="C168"/>
      <c r="E168" s="292">
        <v>776710</v>
      </c>
      <c r="F168" s="63" t="s">
        <v>2778</v>
      </c>
      <c r="G168" s="63" t="s">
        <v>2784</v>
      </c>
      <c r="H168" s="62" t="s">
        <v>2119</v>
      </c>
    </row>
    <row r="169" spans="1:8">
      <c r="A169"/>
      <c r="B169"/>
      <c r="C169"/>
      <c r="E169" s="292">
        <v>776710</v>
      </c>
      <c r="F169" s="63" t="s">
        <v>2778</v>
      </c>
      <c r="G169" s="63" t="s">
        <v>2784</v>
      </c>
      <c r="H169" s="62" t="s">
        <v>2119</v>
      </c>
    </row>
    <row r="170" spans="1:8">
      <c r="A170"/>
      <c r="B170"/>
      <c r="C170"/>
      <c r="E170" s="408">
        <v>776710</v>
      </c>
      <c r="F170" s="63" t="s">
        <v>2778</v>
      </c>
    </row>
    <row r="171" spans="1:8">
      <c r="A171"/>
      <c r="B171"/>
      <c r="C171"/>
      <c r="E171" s="391">
        <v>776710</v>
      </c>
      <c r="F171" s="63" t="s">
        <v>2778</v>
      </c>
      <c r="G171" s="353" t="s">
        <v>2793</v>
      </c>
      <c r="H171" s="62" t="s">
        <v>2115</v>
      </c>
    </row>
    <row r="172" spans="1:8">
      <c r="A172"/>
      <c r="B172"/>
      <c r="C172"/>
      <c r="E172" s="391">
        <v>776710</v>
      </c>
      <c r="F172" s="63" t="s">
        <v>2778</v>
      </c>
      <c r="G172" s="353" t="s">
        <v>2793</v>
      </c>
      <c r="H172" s="62" t="s">
        <v>2115</v>
      </c>
    </row>
    <row r="173" spans="1:8">
      <c r="A173"/>
      <c r="B173"/>
      <c r="C173"/>
      <c r="E173" s="408">
        <v>776710</v>
      </c>
      <c r="F173" s="63" t="s">
        <v>2778</v>
      </c>
    </row>
    <row r="174" spans="1:8">
      <c r="A174"/>
      <c r="B174"/>
      <c r="C174"/>
      <c r="E174" s="391">
        <v>776710</v>
      </c>
      <c r="F174" s="63" t="s">
        <v>2778</v>
      </c>
      <c r="G174" s="353" t="s">
        <v>2793</v>
      </c>
      <c r="H174" s="62" t="s">
        <v>2115</v>
      </c>
    </row>
    <row r="175" spans="1:8">
      <c r="A175"/>
      <c r="B175"/>
      <c r="C175"/>
      <c r="E175" s="292">
        <v>776710</v>
      </c>
      <c r="F175" s="63" t="s">
        <v>2778</v>
      </c>
      <c r="G175" s="63" t="s">
        <v>2786</v>
      </c>
      <c r="H175" s="62" t="s">
        <v>2116</v>
      </c>
    </row>
    <row r="176" spans="1:8">
      <c r="A176"/>
      <c r="B176"/>
      <c r="C176"/>
      <c r="E176" s="292">
        <v>776710</v>
      </c>
      <c r="F176" s="63" t="s">
        <v>2778</v>
      </c>
      <c r="G176" s="63" t="s">
        <v>2786</v>
      </c>
      <c r="H176" s="62" t="s">
        <v>2116</v>
      </c>
    </row>
    <row r="177" spans="1:8">
      <c r="A177"/>
      <c r="B177"/>
      <c r="C177"/>
      <c r="E177" s="292">
        <v>776710</v>
      </c>
      <c r="F177" s="63" t="s">
        <v>2778</v>
      </c>
      <c r="G177" s="63" t="s">
        <v>2786</v>
      </c>
      <c r="H177" s="62" t="s">
        <v>2116</v>
      </c>
    </row>
    <row r="178" spans="1:8">
      <c r="A178"/>
      <c r="B178"/>
      <c r="C178"/>
      <c r="E178" s="292">
        <v>776710</v>
      </c>
      <c r="F178" s="63" t="s">
        <v>2778</v>
      </c>
      <c r="G178" s="63" t="s">
        <v>2786</v>
      </c>
      <c r="H178" s="62" t="s">
        <v>2116</v>
      </c>
    </row>
    <row r="179" spans="1:8">
      <c r="A179"/>
      <c r="B179"/>
      <c r="C179"/>
      <c r="E179" s="292">
        <v>776710</v>
      </c>
      <c r="F179" s="63" t="s">
        <v>2778</v>
      </c>
      <c r="G179" s="63" t="s">
        <v>2786</v>
      </c>
      <c r="H179" s="62" t="s">
        <v>2116</v>
      </c>
    </row>
    <row r="180" spans="1:8">
      <c r="A180"/>
      <c r="B180"/>
      <c r="C180"/>
      <c r="E180" s="292">
        <v>776710</v>
      </c>
      <c r="F180" s="63" t="s">
        <v>2778</v>
      </c>
      <c r="G180" s="63" t="s">
        <v>2786</v>
      </c>
      <c r="H180" s="62" t="s">
        <v>2116</v>
      </c>
    </row>
    <row r="181" spans="1:8">
      <c r="A181"/>
      <c r="B181"/>
      <c r="C181"/>
      <c r="E181" s="408">
        <v>776710</v>
      </c>
      <c r="F181" s="63" t="s">
        <v>2778</v>
      </c>
    </row>
    <row r="182" spans="1:8">
      <c r="A182"/>
      <c r="B182"/>
      <c r="C182"/>
      <c r="E182" s="408">
        <v>776710</v>
      </c>
      <c r="F182" s="63" t="s">
        <v>2778</v>
      </c>
    </row>
    <row r="183" spans="1:8">
      <c r="A183"/>
      <c r="B183"/>
      <c r="C183"/>
      <c r="E183" s="408">
        <v>776710</v>
      </c>
      <c r="F183" s="63" t="s">
        <v>2778</v>
      </c>
    </row>
    <row r="184" spans="1:8">
      <c r="A184"/>
      <c r="B184"/>
      <c r="C184"/>
      <c r="E184" s="391">
        <v>776710</v>
      </c>
      <c r="F184" s="63" t="s">
        <v>2778</v>
      </c>
      <c r="G184" s="353" t="s">
        <v>2793</v>
      </c>
      <c r="H184" s="62" t="s">
        <v>2115</v>
      </c>
    </row>
    <row r="185" spans="1:8">
      <c r="A185"/>
      <c r="B185"/>
      <c r="C185"/>
      <c r="E185" s="391">
        <v>776710</v>
      </c>
      <c r="F185" s="63" t="s">
        <v>2778</v>
      </c>
      <c r="G185" s="353" t="s">
        <v>2793</v>
      </c>
      <c r="H185" s="62" t="s">
        <v>2115</v>
      </c>
    </row>
    <row r="186" spans="1:8">
      <c r="A186"/>
      <c r="B186"/>
      <c r="C186"/>
      <c r="E186" s="292">
        <v>776710</v>
      </c>
      <c r="F186" s="63" t="s">
        <v>2778</v>
      </c>
      <c r="G186" s="63" t="s">
        <v>2786</v>
      </c>
      <c r="H186" s="62" t="s">
        <v>2116</v>
      </c>
    </row>
    <row r="187" spans="1:8">
      <c r="A187"/>
      <c r="B187"/>
      <c r="C187"/>
      <c r="E187" s="292">
        <v>776710</v>
      </c>
      <c r="F187" s="63" t="s">
        <v>2778</v>
      </c>
      <c r="G187" s="63" t="s">
        <v>2786</v>
      </c>
      <c r="H187" s="62" t="s">
        <v>2116</v>
      </c>
    </row>
    <row r="188" spans="1:8">
      <c r="A188"/>
      <c r="B188"/>
      <c r="C188"/>
      <c r="E188" s="292">
        <v>776710</v>
      </c>
      <c r="F188" s="63" t="s">
        <v>2778</v>
      </c>
      <c r="G188" s="63" t="s">
        <v>2786</v>
      </c>
      <c r="H188" s="62" t="s">
        <v>2119</v>
      </c>
    </row>
    <row r="189" spans="1:8">
      <c r="A189"/>
      <c r="B189"/>
      <c r="C189"/>
      <c r="E189" s="292">
        <v>776720</v>
      </c>
      <c r="F189" s="63" t="s">
        <v>2778</v>
      </c>
      <c r="G189" s="63" t="s">
        <v>2786</v>
      </c>
      <c r="H189" s="62" t="s">
        <v>2116</v>
      </c>
    </row>
    <row r="190" spans="1:8">
      <c r="A190"/>
      <c r="B190"/>
      <c r="C190"/>
      <c r="E190" s="292">
        <v>776720</v>
      </c>
      <c r="F190" s="63" t="s">
        <v>2778</v>
      </c>
      <c r="G190" s="63" t="s">
        <v>2786</v>
      </c>
      <c r="H190" s="62" t="s">
        <v>2116</v>
      </c>
    </row>
    <row r="191" spans="1:8">
      <c r="A191"/>
      <c r="B191"/>
      <c r="C191"/>
      <c r="E191" s="292">
        <v>776720</v>
      </c>
      <c r="F191" s="63" t="s">
        <v>2778</v>
      </c>
      <c r="G191" s="63" t="s">
        <v>2786</v>
      </c>
      <c r="H191" s="62" t="s">
        <v>2116</v>
      </c>
    </row>
    <row r="192" spans="1:8">
      <c r="A192"/>
      <c r="B192"/>
      <c r="C192"/>
      <c r="E192" s="292">
        <v>776720</v>
      </c>
      <c r="F192" s="63" t="s">
        <v>2778</v>
      </c>
      <c r="G192" s="63" t="s">
        <v>2786</v>
      </c>
      <c r="H192" s="62" t="s">
        <v>2116</v>
      </c>
    </row>
    <row r="193" spans="1:8">
      <c r="A193"/>
      <c r="B193"/>
      <c r="C193"/>
      <c r="E193" s="292">
        <v>776720</v>
      </c>
      <c r="F193" s="63" t="s">
        <v>2778</v>
      </c>
      <c r="G193" s="63" t="s">
        <v>2786</v>
      </c>
      <c r="H193" s="62" t="s">
        <v>2116</v>
      </c>
    </row>
    <row r="194" spans="1:8">
      <c r="A194"/>
      <c r="B194"/>
      <c r="C194"/>
      <c r="E194" s="408">
        <v>776720</v>
      </c>
      <c r="F194" s="63" t="s">
        <v>2778</v>
      </c>
    </row>
    <row r="195" spans="1:8">
      <c r="A195"/>
      <c r="B195"/>
      <c r="C195"/>
      <c r="E195" s="391">
        <v>776720</v>
      </c>
      <c r="F195" s="63" t="s">
        <v>2778</v>
      </c>
      <c r="G195" s="353" t="s">
        <v>2795</v>
      </c>
      <c r="H195" s="62" t="s">
        <v>2115</v>
      </c>
    </row>
    <row r="196" spans="1:8">
      <c r="A196"/>
      <c r="B196"/>
      <c r="C196"/>
      <c r="E196" s="391">
        <v>776720</v>
      </c>
      <c r="F196" s="63" t="s">
        <v>2778</v>
      </c>
      <c r="G196" s="353" t="s">
        <v>2786</v>
      </c>
      <c r="H196" s="62" t="s">
        <v>2116</v>
      </c>
    </row>
    <row r="197" spans="1:8">
      <c r="A197"/>
      <c r="B197"/>
      <c r="C197"/>
      <c r="E197" s="292">
        <v>776720</v>
      </c>
      <c r="F197" s="63" t="s">
        <v>2778</v>
      </c>
      <c r="G197" s="63" t="s">
        <v>2786</v>
      </c>
      <c r="H197" s="62" t="s">
        <v>2116</v>
      </c>
    </row>
    <row r="198" spans="1:8">
      <c r="A198"/>
      <c r="B198"/>
      <c r="C198"/>
      <c r="E198" s="292">
        <v>776720</v>
      </c>
      <c r="F198" s="63" t="s">
        <v>2778</v>
      </c>
      <c r="G198" s="63" t="s">
        <v>2786</v>
      </c>
      <c r="H198" s="62" t="s">
        <v>2116</v>
      </c>
    </row>
    <row r="199" spans="1:8">
      <c r="A199"/>
      <c r="B199"/>
      <c r="C199"/>
      <c r="E199" s="292">
        <v>776720</v>
      </c>
      <c r="F199" s="63" t="s">
        <v>2778</v>
      </c>
      <c r="G199" s="63" t="s">
        <v>2786</v>
      </c>
      <c r="H199" s="62" t="s">
        <v>2116</v>
      </c>
    </row>
    <row r="200" spans="1:8">
      <c r="A200"/>
      <c r="B200"/>
      <c r="C200"/>
      <c r="E200" s="292">
        <v>776740</v>
      </c>
      <c r="F200" s="63" t="s">
        <v>2778</v>
      </c>
      <c r="G200" s="63" t="s">
        <v>2784</v>
      </c>
      <c r="H200" s="62" t="s">
        <v>2119</v>
      </c>
    </row>
    <row r="201" spans="1:8">
      <c r="A201"/>
      <c r="B201"/>
      <c r="C201"/>
      <c r="E201" s="292">
        <v>776740</v>
      </c>
      <c r="F201" s="63" t="s">
        <v>2778</v>
      </c>
      <c r="G201" s="63" t="s">
        <v>2790</v>
      </c>
      <c r="H201" s="62" t="s">
        <v>2121</v>
      </c>
    </row>
    <row r="202" spans="1:8">
      <c r="A202"/>
      <c r="B202"/>
      <c r="C202"/>
      <c r="E202" s="292">
        <v>776740</v>
      </c>
      <c r="F202" s="63" t="s">
        <v>2778</v>
      </c>
      <c r="G202" s="63" t="s">
        <v>2790</v>
      </c>
      <c r="H202" s="62" t="s">
        <v>2116</v>
      </c>
    </row>
    <row r="203" spans="1:8">
      <c r="A203"/>
      <c r="B203"/>
      <c r="C203"/>
      <c r="E203" s="292">
        <v>776740</v>
      </c>
      <c r="F203" s="63" t="s">
        <v>2778</v>
      </c>
      <c r="G203" s="63" t="s">
        <v>2790</v>
      </c>
      <c r="H203" s="62" t="s">
        <v>2121</v>
      </c>
    </row>
    <row r="204" spans="1:8">
      <c r="A204"/>
      <c r="B204"/>
      <c r="C204"/>
      <c r="E204" s="292">
        <v>776740</v>
      </c>
      <c r="F204" s="63" t="s">
        <v>2778</v>
      </c>
      <c r="G204" s="63" t="s">
        <v>2790</v>
      </c>
      <c r="H204" s="62" t="s">
        <v>2116</v>
      </c>
    </row>
    <row r="205" spans="1:8">
      <c r="A205"/>
      <c r="B205"/>
      <c r="C205"/>
      <c r="E205" s="292">
        <v>776740</v>
      </c>
      <c r="F205" s="63" t="s">
        <v>2778</v>
      </c>
      <c r="G205" s="63" t="s">
        <v>2786</v>
      </c>
      <c r="H205" s="62" t="s">
        <v>2116</v>
      </c>
    </row>
    <row r="206" spans="1:8">
      <c r="A206"/>
      <c r="B206"/>
      <c r="C206"/>
      <c r="E206" s="292">
        <v>776740</v>
      </c>
      <c r="F206" s="63" t="s">
        <v>2778</v>
      </c>
      <c r="G206" s="63" t="s">
        <v>2786</v>
      </c>
      <c r="H206" s="62" t="s">
        <v>2116</v>
      </c>
    </row>
    <row r="207" spans="1:8">
      <c r="A207"/>
      <c r="B207"/>
      <c r="C207"/>
      <c r="E207" s="408">
        <v>776740</v>
      </c>
      <c r="F207" s="63" t="s">
        <v>2778</v>
      </c>
    </row>
    <row r="208" spans="1:8">
      <c r="A208"/>
      <c r="B208"/>
      <c r="C208"/>
      <c r="E208" s="292">
        <v>776760</v>
      </c>
      <c r="F208" s="63" t="s">
        <v>2778</v>
      </c>
      <c r="G208" s="63" t="s">
        <v>2798</v>
      </c>
      <c r="H208" s="62" t="s">
        <v>2116</v>
      </c>
    </row>
    <row r="209" spans="1:8">
      <c r="A209"/>
      <c r="B209"/>
      <c r="C209"/>
      <c r="E209" s="292">
        <v>776760</v>
      </c>
      <c r="F209" s="63" t="s">
        <v>2778</v>
      </c>
      <c r="G209" s="63" t="s">
        <v>2798</v>
      </c>
      <c r="H209" s="62" t="s">
        <v>2116</v>
      </c>
    </row>
    <row r="210" spans="1:8">
      <c r="A210"/>
      <c r="B210"/>
      <c r="C210"/>
      <c r="E210" s="292">
        <v>776760</v>
      </c>
      <c r="F210" s="63" t="s">
        <v>2778</v>
      </c>
      <c r="G210" s="63" t="s">
        <v>2798</v>
      </c>
      <c r="H210" s="62" t="s">
        <v>2116</v>
      </c>
    </row>
    <row r="211" spans="1:8">
      <c r="A211"/>
      <c r="B211"/>
      <c r="C211"/>
      <c r="E211" s="408">
        <v>776760</v>
      </c>
      <c r="F211" s="63" t="s">
        <v>2778</v>
      </c>
    </row>
    <row r="212" spans="1:8">
      <c r="A212"/>
      <c r="B212"/>
      <c r="C212"/>
      <c r="E212" s="292">
        <v>776760</v>
      </c>
      <c r="F212" s="63" t="s">
        <v>2778</v>
      </c>
      <c r="G212" s="63" t="s">
        <v>2786</v>
      </c>
      <c r="H212" s="62" t="s">
        <v>2116</v>
      </c>
    </row>
    <row r="213" spans="1:8">
      <c r="A213"/>
      <c r="B213"/>
      <c r="C213"/>
      <c r="E213" s="292">
        <v>776760</v>
      </c>
      <c r="F213" s="63" t="s">
        <v>2778</v>
      </c>
      <c r="G213" s="63" t="s">
        <v>2786</v>
      </c>
      <c r="H213" s="62" t="s">
        <v>2116</v>
      </c>
    </row>
    <row r="214" spans="1:8">
      <c r="A214"/>
      <c r="B214"/>
      <c r="C214"/>
      <c r="E214" s="408">
        <v>776760</v>
      </c>
      <c r="F214" s="63" t="s">
        <v>2778</v>
      </c>
    </row>
    <row r="215" spans="1:8">
      <c r="A215"/>
      <c r="B215"/>
      <c r="C215"/>
      <c r="E215" s="292">
        <v>776760</v>
      </c>
      <c r="F215" s="63" t="s">
        <v>2778</v>
      </c>
      <c r="G215" s="63" t="s">
        <v>2786</v>
      </c>
      <c r="H215" s="62" t="s">
        <v>2116</v>
      </c>
    </row>
    <row r="216" spans="1:8">
      <c r="A216"/>
      <c r="B216"/>
      <c r="C216"/>
      <c r="E216" s="292">
        <v>777480</v>
      </c>
      <c r="F216" s="63" t="s">
        <v>2778</v>
      </c>
      <c r="G216" s="63" t="s">
        <v>2798</v>
      </c>
      <c r="H216" s="62" t="s">
        <v>2115</v>
      </c>
    </row>
    <row r="217" spans="1:8">
      <c r="A217"/>
      <c r="B217"/>
      <c r="C217"/>
      <c r="E217" s="292">
        <v>777480</v>
      </c>
      <c r="F217" s="63" t="s">
        <v>2778</v>
      </c>
      <c r="G217" s="63" t="s">
        <v>2798</v>
      </c>
      <c r="H217" s="62" t="s">
        <v>2115</v>
      </c>
    </row>
    <row r="218" spans="1:8">
      <c r="A218"/>
      <c r="B218"/>
      <c r="C218"/>
      <c r="E218" s="391">
        <v>777490</v>
      </c>
      <c r="F218" s="63" t="s">
        <v>2778</v>
      </c>
      <c r="G218" s="353" t="s">
        <v>6096</v>
      </c>
      <c r="H218" s="62" t="e">
        <v>#N/A</v>
      </c>
    </row>
    <row r="219" spans="1:8">
      <c r="A219"/>
      <c r="B219"/>
      <c r="C219"/>
      <c r="E219" s="292">
        <v>777490</v>
      </c>
      <c r="F219" s="63" t="s">
        <v>2778</v>
      </c>
      <c r="G219" s="63" t="s">
        <v>2798</v>
      </c>
      <c r="H219" s="62" t="s">
        <v>2115</v>
      </c>
    </row>
    <row r="220" spans="1:8">
      <c r="A220"/>
      <c r="B220"/>
      <c r="C220"/>
      <c r="E220" s="292">
        <v>777520</v>
      </c>
      <c r="F220" s="63" t="s">
        <v>2778</v>
      </c>
      <c r="G220" s="63" t="s">
        <v>2785</v>
      </c>
      <c r="H220" s="62" t="s">
        <v>2115</v>
      </c>
    </row>
    <row r="221" spans="1:8">
      <c r="A221"/>
      <c r="B221"/>
      <c r="C221"/>
      <c r="E221" s="292">
        <v>777520</v>
      </c>
      <c r="F221" s="63" t="s">
        <v>2778</v>
      </c>
      <c r="G221" s="63" t="s">
        <v>2785</v>
      </c>
      <c r="H221" s="62" t="s">
        <v>2119</v>
      </c>
    </row>
    <row r="222" spans="1:8">
      <c r="A222"/>
      <c r="B222"/>
      <c r="C222"/>
      <c r="E222" s="292">
        <v>777520</v>
      </c>
      <c r="F222" s="63" t="s">
        <v>2778</v>
      </c>
      <c r="G222" s="63" t="s">
        <v>2784</v>
      </c>
      <c r="H222" s="62" t="s">
        <v>2119</v>
      </c>
    </row>
    <row r="223" spans="1:8">
      <c r="A223"/>
      <c r="B223"/>
      <c r="C223"/>
      <c r="E223" s="292">
        <v>777520</v>
      </c>
      <c r="F223" s="63" t="s">
        <v>2778</v>
      </c>
      <c r="G223" s="63" t="s">
        <v>2785</v>
      </c>
      <c r="H223" s="62" t="s">
        <v>2115</v>
      </c>
    </row>
    <row r="224" spans="1:8">
      <c r="A224"/>
      <c r="B224"/>
      <c r="C224"/>
      <c r="E224" s="292">
        <v>777520</v>
      </c>
      <c r="F224" s="63" t="s">
        <v>2778</v>
      </c>
      <c r="G224" s="63" t="s">
        <v>2785</v>
      </c>
      <c r="H224" s="62" t="s">
        <v>2119</v>
      </c>
    </row>
    <row r="225" spans="1:8">
      <c r="A225"/>
      <c r="B225"/>
      <c r="C225"/>
      <c r="E225" s="292">
        <v>777520</v>
      </c>
      <c r="F225" s="63" t="s">
        <v>2778</v>
      </c>
      <c r="G225" s="63" t="s">
        <v>2801</v>
      </c>
      <c r="H225" s="62" t="s">
        <v>2115</v>
      </c>
    </row>
    <row r="226" spans="1:8">
      <c r="A226"/>
      <c r="B226"/>
      <c r="C226"/>
      <c r="E226" s="292">
        <v>777520</v>
      </c>
      <c r="F226" s="63" t="s">
        <v>2778</v>
      </c>
      <c r="G226" s="63" t="s">
        <v>2798</v>
      </c>
      <c r="H226" s="62" t="s">
        <v>2115</v>
      </c>
    </row>
    <row r="227" spans="1:8">
      <c r="A227"/>
      <c r="B227"/>
      <c r="C227"/>
      <c r="E227" s="391">
        <v>777520</v>
      </c>
      <c r="F227" s="63" t="s">
        <v>2778</v>
      </c>
      <c r="G227" s="353" t="s">
        <v>2793</v>
      </c>
      <c r="H227" s="62" t="s">
        <v>2115</v>
      </c>
    </row>
    <row r="228" spans="1:8">
      <c r="A228"/>
      <c r="B228"/>
      <c r="C228"/>
      <c r="E228" s="292">
        <v>777520</v>
      </c>
      <c r="F228" s="63" t="s">
        <v>2778</v>
      </c>
      <c r="G228" s="63" t="s">
        <v>2798</v>
      </c>
      <c r="H228" s="62" t="s">
        <v>2115</v>
      </c>
    </row>
    <row r="229" spans="1:8">
      <c r="A229"/>
      <c r="B229"/>
      <c r="C229"/>
      <c r="E229" s="292">
        <v>777610</v>
      </c>
      <c r="F229" s="63" t="s">
        <v>2778</v>
      </c>
      <c r="G229" s="63" t="s">
        <v>2801</v>
      </c>
      <c r="H229" s="62" t="s">
        <v>2117</v>
      </c>
    </row>
    <row r="230" spans="1:8">
      <c r="A230"/>
      <c r="B230"/>
      <c r="C230"/>
      <c r="E230" s="292">
        <v>777610</v>
      </c>
      <c r="F230" s="63" t="s">
        <v>2778</v>
      </c>
      <c r="G230" s="63" t="s">
        <v>2801</v>
      </c>
      <c r="H230" s="62" t="s">
        <v>2117</v>
      </c>
    </row>
    <row r="231" spans="1:8">
      <c r="A231"/>
      <c r="B231"/>
      <c r="C231"/>
      <c r="E231" s="292">
        <v>777610</v>
      </c>
      <c r="F231" s="63" t="s">
        <v>2778</v>
      </c>
      <c r="G231" s="63" t="s">
        <v>2801</v>
      </c>
      <c r="H231" s="62" t="s">
        <v>2117</v>
      </c>
    </row>
    <row r="232" spans="1:8">
      <c r="A232"/>
      <c r="B232"/>
      <c r="C232"/>
      <c r="E232" s="292">
        <v>777610</v>
      </c>
      <c r="F232" s="63" t="s">
        <v>2778</v>
      </c>
      <c r="G232" s="63" t="s">
        <v>2801</v>
      </c>
      <c r="H232" s="62" t="s">
        <v>2117</v>
      </c>
    </row>
    <row r="233" spans="1:8">
      <c r="A233"/>
      <c r="B233"/>
      <c r="C233"/>
      <c r="E233" s="292">
        <v>777610</v>
      </c>
      <c r="F233" s="63" t="s">
        <v>2778</v>
      </c>
      <c r="G233" s="63" t="s">
        <v>2801</v>
      </c>
      <c r="H233" s="62" t="s">
        <v>2117</v>
      </c>
    </row>
    <row r="234" spans="1:8">
      <c r="A234"/>
      <c r="B234"/>
      <c r="C234"/>
      <c r="E234" s="292">
        <v>777610</v>
      </c>
      <c r="F234" s="63" t="s">
        <v>2778</v>
      </c>
      <c r="G234" s="63" t="s">
        <v>2801</v>
      </c>
      <c r="H234" s="62" t="s">
        <v>2117</v>
      </c>
    </row>
    <row r="235" spans="1:8">
      <c r="A235"/>
      <c r="B235"/>
      <c r="C235"/>
      <c r="E235" s="292">
        <v>777610</v>
      </c>
      <c r="F235" s="63" t="s">
        <v>2778</v>
      </c>
      <c r="G235" s="63" t="s">
        <v>2801</v>
      </c>
      <c r="H235" s="62" t="s">
        <v>2117</v>
      </c>
    </row>
    <row r="236" spans="1:8">
      <c r="A236"/>
      <c r="B236"/>
      <c r="C236"/>
      <c r="E236" s="292">
        <v>777610</v>
      </c>
      <c r="F236" s="63" t="s">
        <v>2778</v>
      </c>
      <c r="G236" s="63" t="s">
        <v>2801</v>
      </c>
      <c r="H236" s="62" t="s">
        <v>2117</v>
      </c>
    </row>
    <row r="237" spans="1:8">
      <c r="A237"/>
      <c r="B237"/>
      <c r="C237"/>
      <c r="E237" s="292">
        <v>777610</v>
      </c>
      <c r="F237" s="63" t="s">
        <v>2778</v>
      </c>
      <c r="G237" s="63" t="s">
        <v>2801</v>
      </c>
      <c r="H237" s="62" t="s">
        <v>2117</v>
      </c>
    </row>
    <row r="238" spans="1:8">
      <c r="A238"/>
      <c r="B238"/>
      <c r="C238"/>
      <c r="E238" s="292">
        <v>777610</v>
      </c>
      <c r="F238" s="63" t="s">
        <v>2778</v>
      </c>
      <c r="G238" s="63" t="s">
        <v>2801</v>
      </c>
      <c r="H238" s="62" t="s">
        <v>2117</v>
      </c>
    </row>
    <row r="239" spans="1:8">
      <c r="A239"/>
      <c r="B239"/>
      <c r="C239"/>
      <c r="E239" s="292">
        <v>777610</v>
      </c>
      <c r="F239" s="63" t="s">
        <v>2778</v>
      </c>
      <c r="G239" s="63" t="s">
        <v>2801</v>
      </c>
      <c r="H239" s="62" t="s">
        <v>2117</v>
      </c>
    </row>
    <row r="240" spans="1:8">
      <c r="A240"/>
      <c r="B240"/>
      <c r="C240"/>
      <c r="E240" s="391">
        <v>777610</v>
      </c>
      <c r="F240" s="63" t="s">
        <v>2778</v>
      </c>
      <c r="G240" s="353" t="s">
        <v>2793</v>
      </c>
      <c r="H240" s="62" t="s">
        <v>2115</v>
      </c>
    </row>
    <row r="241" spans="1:8">
      <c r="A241"/>
      <c r="B241"/>
      <c r="C241"/>
      <c r="E241" s="292">
        <v>777660</v>
      </c>
      <c r="F241" s="63" t="s">
        <v>2778</v>
      </c>
      <c r="G241" s="63" t="s">
        <v>2784</v>
      </c>
      <c r="H241" s="62" t="s">
        <v>2119</v>
      </c>
    </row>
    <row r="242" spans="1:8">
      <c r="A242"/>
      <c r="B242"/>
      <c r="C242"/>
      <c r="E242" s="292">
        <v>777660</v>
      </c>
      <c r="F242" s="63" t="s">
        <v>2778</v>
      </c>
      <c r="G242" s="63" t="s">
        <v>2784</v>
      </c>
      <c r="H242" s="62" t="s">
        <v>2119</v>
      </c>
    </row>
    <row r="243" spans="1:8">
      <c r="A243"/>
      <c r="B243"/>
      <c r="C243"/>
      <c r="E243" s="292">
        <v>777660</v>
      </c>
      <c r="F243" s="63" t="s">
        <v>2778</v>
      </c>
      <c r="G243" s="63" t="s">
        <v>2784</v>
      </c>
      <c r="H243" s="62" t="s">
        <v>2119</v>
      </c>
    </row>
    <row r="244" spans="1:8">
      <c r="A244"/>
      <c r="B244"/>
      <c r="C244"/>
      <c r="E244" s="292">
        <v>777660</v>
      </c>
      <c r="F244" s="63" t="s">
        <v>2778</v>
      </c>
      <c r="G244" s="63" t="s">
        <v>2784</v>
      </c>
      <c r="H244" s="62" t="s">
        <v>2119</v>
      </c>
    </row>
    <row r="245" spans="1:8">
      <c r="A245"/>
      <c r="B245"/>
      <c r="C245"/>
      <c r="E245" s="408">
        <v>777660</v>
      </c>
      <c r="F245" s="63" t="s">
        <v>2778</v>
      </c>
    </row>
    <row r="246" spans="1:8">
      <c r="A246"/>
      <c r="B246"/>
      <c r="C246"/>
      <c r="E246" s="391">
        <v>777660</v>
      </c>
      <c r="F246" s="63" t="s">
        <v>2778</v>
      </c>
      <c r="G246" s="353" t="s">
        <v>2793</v>
      </c>
      <c r="H246" s="62" t="s">
        <v>2115</v>
      </c>
    </row>
    <row r="247" spans="1:8">
      <c r="A247"/>
      <c r="B247"/>
      <c r="C247"/>
      <c r="E247" s="292">
        <v>777660</v>
      </c>
      <c r="F247" s="63" t="s">
        <v>2778</v>
      </c>
      <c r="G247" s="63" t="s">
        <v>2786</v>
      </c>
      <c r="H247" s="62" t="s">
        <v>2116</v>
      </c>
    </row>
    <row r="248" spans="1:8">
      <c r="A248"/>
      <c r="B248"/>
      <c r="C248"/>
      <c r="E248" s="292">
        <v>777660</v>
      </c>
      <c r="F248" s="63" t="s">
        <v>2778</v>
      </c>
      <c r="G248" s="63" t="s">
        <v>2786</v>
      </c>
      <c r="H248" s="62" t="s">
        <v>2116</v>
      </c>
    </row>
    <row r="249" spans="1:8">
      <c r="A249"/>
      <c r="B249"/>
      <c r="C249"/>
      <c r="E249" s="292">
        <v>777660</v>
      </c>
      <c r="F249" s="63" t="s">
        <v>2778</v>
      </c>
      <c r="G249" s="63" t="s">
        <v>2786</v>
      </c>
      <c r="H249" s="62" t="s">
        <v>2116</v>
      </c>
    </row>
    <row r="250" spans="1:8">
      <c r="A250"/>
      <c r="B250"/>
      <c r="C250"/>
      <c r="E250" s="292">
        <v>777660</v>
      </c>
      <c r="F250" s="63" t="s">
        <v>2778</v>
      </c>
      <c r="G250" s="63" t="s">
        <v>2786</v>
      </c>
      <c r="H250" s="62" t="s">
        <v>2116</v>
      </c>
    </row>
    <row r="251" spans="1:8">
      <c r="A251"/>
      <c r="B251"/>
      <c r="C251"/>
      <c r="E251" s="292">
        <v>777660</v>
      </c>
      <c r="F251" s="63" t="s">
        <v>2778</v>
      </c>
      <c r="G251" s="63" t="s">
        <v>2784</v>
      </c>
      <c r="H251" s="62" t="s">
        <v>2119</v>
      </c>
    </row>
    <row r="252" spans="1:8">
      <c r="A252"/>
      <c r="B252"/>
      <c r="C252"/>
      <c r="E252" s="408">
        <v>777660</v>
      </c>
      <c r="F252" s="63" t="s">
        <v>2778</v>
      </c>
    </row>
    <row r="253" spans="1:8">
      <c r="A253"/>
      <c r="B253"/>
      <c r="C253"/>
      <c r="E253" s="408">
        <v>777660</v>
      </c>
      <c r="F253" s="63" t="s">
        <v>2778</v>
      </c>
    </row>
    <row r="254" spans="1:8">
      <c r="A254"/>
      <c r="B254"/>
      <c r="C254"/>
      <c r="E254" s="408">
        <v>777660</v>
      </c>
      <c r="F254" s="63" t="s">
        <v>2778</v>
      </c>
    </row>
    <row r="255" spans="1:8">
      <c r="A255"/>
      <c r="B255"/>
      <c r="C255"/>
      <c r="E255" s="391">
        <v>777660</v>
      </c>
      <c r="F255" s="63" t="s">
        <v>2778</v>
      </c>
      <c r="G255" s="353" t="s">
        <v>2793</v>
      </c>
      <c r="H255" s="62" t="s">
        <v>2115</v>
      </c>
    </row>
    <row r="256" spans="1:8">
      <c r="A256"/>
      <c r="B256"/>
      <c r="C256"/>
      <c r="E256" s="292">
        <v>777730</v>
      </c>
      <c r="F256" s="63" t="s">
        <v>2778</v>
      </c>
      <c r="G256" s="63" t="s">
        <v>2798</v>
      </c>
      <c r="H256" s="62" t="s">
        <v>2115</v>
      </c>
    </row>
    <row r="257" spans="1:8">
      <c r="A257"/>
      <c r="B257"/>
      <c r="C257"/>
      <c r="E257" s="292">
        <v>777730</v>
      </c>
      <c r="F257" s="63" t="s">
        <v>2778</v>
      </c>
      <c r="G257" s="63" t="s">
        <v>2798</v>
      </c>
      <c r="H257" s="62" t="s">
        <v>2115</v>
      </c>
    </row>
    <row r="258" spans="1:8">
      <c r="A258"/>
      <c r="B258"/>
      <c r="C258"/>
      <c r="E258" s="292">
        <v>778150</v>
      </c>
      <c r="F258" s="63" t="s">
        <v>2778</v>
      </c>
      <c r="G258" s="63" t="s">
        <v>2798</v>
      </c>
      <c r="H258" s="62" t="s">
        <v>2121</v>
      </c>
    </row>
    <row r="259" spans="1:8">
      <c r="A259"/>
      <c r="B259"/>
      <c r="C259"/>
      <c r="E259" s="391">
        <v>778150</v>
      </c>
      <c r="F259" s="63" t="s">
        <v>2778</v>
      </c>
      <c r="G259" s="353" t="s">
        <v>2793</v>
      </c>
      <c r="H259" s="62" t="s">
        <v>2115</v>
      </c>
    </row>
    <row r="260" spans="1:8">
      <c r="A260"/>
      <c r="B260"/>
      <c r="C260"/>
      <c r="E260" s="292">
        <v>778150</v>
      </c>
      <c r="F260" s="63" t="s">
        <v>2778</v>
      </c>
      <c r="G260" s="63" t="s">
        <v>2786</v>
      </c>
      <c r="H260" s="62" t="s">
        <v>2117</v>
      </c>
    </row>
    <row r="261" spans="1:8">
      <c r="A261"/>
      <c r="B261"/>
      <c r="C261"/>
      <c r="E261" s="292">
        <v>778150</v>
      </c>
      <c r="F261" s="63" t="s">
        <v>2778</v>
      </c>
      <c r="G261" s="63" t="s">
        <v>2790</v>
      </c>
      <c r="H261" s="62" t="s">
        <v>2117</v>
      </c>
    </row>
    <row r="262" spans="1:8">
      <c r="A262"/>
      <c r="B262"/>
      <c r="C262"/>
      <c r="E262" s="292">
        <v>778200</v>
      </c>
      <c r="F262" s="63" t="s">
        <v>2134</v>
      </c>
      <c r="G262" s="63" t="s">
        <v>2794</v>
      </c>
      <c r="H262" s="62" t="s">
        <v>2115</v>
      </c>
    </row>
    <row r="263" spans="1:8">
      <c r="A263"/>
      <c r="B263"/>
      <c r="C263"/>
      <c r="E263" s="292">
        <v>778200</v>
      </c>
      <c r="F263" s="63" t="s">
        <v>2134</v>
      </c>
      <c r="G263" s="63" t="s">
        <v>2795</v>
      </c>
      <c r="H263" s="62" t="s">
        <v>2115</v>
      </c>
    </row>
    <row r="264" spans="1:8">
      <c r="A264"/>
      <c r="B264"/>
      <c r="C264"/>
      <c r="E264" s="292">
        <v>778200</v>
      </c>
      <c r="F264" s="63" t="s">
        <v>2134</v>
      </c>
      <c r="G264" s="63" t="s">
        <v>2794</v>
      </c>
      <c r="H264" s="62" t="s">
        <v>2115</v>
      </c>
    </row>
    <row r="265" spans="1:8">
      <c r="A265"/>
      <c r="B265"/>
      <c r="C265"/>
      <c r="E265" s="292">
        <v>778200</v>
      </c>
      <c r="F265" s="63" t="s">
        <v>2134</v>
      </c>
      <c r="G265" s="63" t="s">
        <v>2794</v>
      </c>
      <c r="H265" s="62" t="s">
        <v>2115</v>
      </c>
    </row>
    <row r="266" spans="1:8">
      <c r="A266"/>
      <c r="B266"/>
      <c r="C266"/>
      <c r="E266" s="408">
        <v>778200</v>
      </c>
      <c r="F266" s="63" t="s">
        <v>2134</v>
      </c>
    </row>
    <row r="267" spans="1:8">
      <c r="A267"/>
      <c r="B267"/>
      <c r="C267"/>
      <c r="E267" s="292">
        <v>780160</v>
      </c>
      <c r="F267" s="63" t="s">
        <v>2778</v>
      </c>
      <c r="G267" s="63" t="s">
        <v>2784</v>
      </c>
      <c r="H267" s="62" t="s">
        <v>2119</v>
      </c>
    </row>
    <row r="268" spans="1:8">
      <c r="A268"/>
      <c r="B268"/>
      <c r="C268"/>
      <c r="E268" s="292">
        <v>780160</v>
      </c>
      <c r="F268" s="63" t="s">
        <v>2778</v>
      </c>
      <c r="G268" s="63" t="s">
        <v>2784</v>
      </c>
      <c r="H268" s="62" t="s">
        <v>2119</v>
      </c>
    </row>
    <row r="269" spans="1:8">
      <c r="A269"/>
      <c r="B269"/>
      <c r="C269"/>
      <c r="E269" s="292">
        <v>780160</v>
      </c>
      <c r="F269" s="63" t="s">
        <v>2778</v>
      </c>
      <c r="G269" s="63" t="s">
        <v>2784</v>
      </c>
      <c r="H269" s="62" t="s">
        <v>2119</v>
      </c>
    </row>
    <row r="270" spans="1:8">
      <c r="A270"/>
      <c r="B270"/>
      <c r="C270"/>
      <c r="E270" s="292">
        <v>780160</v>
      </c>
      <c r="F270" s="63" t="s">
        <v>2778</v>
      </c>
      <c r="G270" s="63" t="s">
        <v>2784</v>
      </c>
      <c r="H270" s="62" t="s">
        <v>2119</v>
      </c>
    </row>
    <row r="271" spans="1:8">
      <c r="A271"/>
      <c r="B271"/>
      <c r="C271"/>
      <c r="E271" s="292">
        <v>780160</v>
      </c>
      <c r="F271" s="63" t="s">
        <v>2778</v>
      </c>
      <c r="G271" s="63" t="s">
        <v>2784</v>
      </c>
      <c r="H271" s="62" t="s">
        <v>2119</v>
      </c>
    </row>
    <row r="272" spans="1:8">
      <c r="A272"/>
      <c r="B272"/>
      <c r="C272"/>
      <c r="E272" s="292">
        <v>780160</v>
      </c>
      <c r="F272" s="63" t="s">
        <v>2778</v>
      </c>
      <c r="G272" s="63" t="s">
        <v>2784</v>
      </c>
      <c r="H272" s="62" t="s">
        <v>2119</v>
      </c>
    </row>
    <row r="273" spans="1:8">
      <c r="A273"/>
      <c r="B273"/>
      <c r="C273"/>
      <c r="E273" s="292">
        <v>780160</v>
      </c>
      <c r="F273" s="63" t="s">
        <v>2778</v>
      </c>
      <c r="G273" s="63" t="s">
        <v>2790</v>
      </c>
      <c r="H273" s="62" t="s">
        <v>2121</v>
      </c>
    </row>
    <row r="274" spans="1:8">
      <c r="A274"/>
      <c r="B274"/>
      <c r="C274"/>
      <c r="E274" s="292">
        <v>780160</v>
      </c>
      <c r="F274" s="63" t="s">
        <v>2778</v>
      </c>
      <c r="G274" s="63" t="s">
        <v>2790</v>
      </c>
      <c r="H274" s="62" t="s">
        <v>2119</v>
      </c>
    </row>
    <row r="275" spans="1:8">
      <c r="A275"/>
      <c r="B275"/>
      <c r="C275"/>
      <c r="E275" s="408">
        <v>780160</v>
      </c>
      <c r="F275" s="63" t="s">
        <v>2778</v>
      </c>
    </row>
    <row r="276" spans="1:8">
      <c r="A276"/>
      <c r="B276"/>
      <c r="C276"/>
      <c r="E276" s="391">
        <v>780160</v>
      </c>
      <c r="F276" s="63" t="s">
        <v>2778</v>
      </c>
      <c r="G276" s="353" t="s">
        <v>2795</v>
      </c>
      <c r="H276" s="62" t="s">
        <v>2115</v>
      </c>
    </row>
    <row r="277" spans="1:8">
      <c r="A277"/>
      <c r="B277"/>
      <c r="C277"/>
      <c r="E277" s="292">
        <v>780160</v>
      </c>
      <c r="F277" s="63" t="s">
        <v>2778</v>
      </c>
      <c r="G277" s="63" t="s">
        <v>2784</v>
      </c>
      <c r="H277" s="62" t="s">
        <v>2119</v>
      </c>
    </row>
    <row r="278" spans="1:8">
      <c r="A278"/>
      <c r="B278"/>
      <c r="C278"/>
      <c r="E278" s="292">
        <v>780160</v>
      </c>
      <c r="F278" s="63" t="s">
        <v>2778</v>
      </c>
      <c r="G278" s="63" t="s">
        <v>2786</v>
      </c>
      <c r="H278" s="62" t="s">
        <v>2116</v>
      </c>
    </row>
    <row r="279" spans="1:8">
      <c r="A279"/>
      <c r="B279"/>
      <c r="C279"/>
      <c r="E279" s="292">
        <v>780160</v>
      </c>
      <c r="F279" s="63" t="s">
        <v>2778</v>
      </c>
      <c r="G279" s="63" t="s">
        <v>2786</v>
      </c>
      <c r="H279" s="62" t="s">
        <v>2116</v>
      </c>
    </row>
    <row r="280" spans="1:8">
      <c r="A280"/>
      <c r="B280"/>
      <c r="C280"/>
      <c r="E280" s="292">
        <v>780160</v>
      </c>
      <c r="F280" s="63" t="s">
        <v>2778</v>
      </c>
      <c r="G280" s="63" t="s">
        <v>2786</v>
      </c>
      <c r="H280" s="62" t="s">
        <v>2116</v>
      </c>
    </row>
    <row r="281" spans="1:8">
      <c r="A281"/>
      <c r="B281"/>
      <c r="C281"/>
      <c r="E281" s="292">
        <v>780160</v>
      </c>
      <c r="F281" s="63" t="s">
        <v>2778</v>
      </c>
      <c r="G281" s="63" t="s">
        <v>2786</v>
      </c>
      <c r="H281" s="62" t="s">
        <v>2116</v>
      </c>
    </row>
    <row r="282" spans="1:8">
      <c r="A282"/>
      <c r="B282"/>
      <c r="C282"/>
      <c r="E282" s="292">
        <v>780160</v>
      </c>
      <c r="F282" s="63" t="s">
        <v>2778</v>
      </c>
      <c r="G282" s="63" t="s">
        <v>2786</v>
      </c>
      <c r="H282" s="62" t="s">
        <v>2116</v>
      </c>
    </row>
    <row r="283" spans="1:8">
      <c r="A283"/>
      <c r="B283"/>
      <c r="C283"/>
      <c r="E283" s="292">
        <v>780160</v>
      </c>
      <c r="F283" s="63" t="s">
        <v>2778</v>
      </c>
      <c r="G283" s="63" t="s">
        <v>2786</v>
      </c>
      <c r="H283" s="62" t="s">
        <v>2116</v>
      </c>
    </row>
    <row r="284" spans="1:8">
      <c r="A284"/>
      <c r="B284"/>
      <c r="C284"/>
      <c r="E284" s="391">
        <v>780160</v>
      </c>
      <c r="F284" s="63" t="s">
        <v>2778</v>
      </c>
      <c r="G284" s="353" t="s">
        <v>2786</v>
      </c>
      <c r="H284" s="62" t="s">
        <v>2116</v>
      </c>
    </row>
    <row r="285" spans="1:8">
      <c r="A285"/>
      <c r="B285"/>
      <c r="C285"/>
      <c r="E285" s="391">
        <v>780160</v>
      </c>
      <c r="F285" s="63" t="s">
        <v>2778</v>
      </c>
      <c r="G285" s="353" t="s">
        <v>6098</v>
      </c>
      <c r="H285" s="62" t="e">
        <v>#N/A</v>
      </c>
    </row>
    <row r="286" spans="1:8">
      <c r="A286"/>
      <c r="B286"/>
      <c r="C286"/>
      <c r="E286" s="391">
        <v>780160</v>
      </c>
      <c r="F286" s="63" t="s">
        <v>2778</v>
      </c>
      <c r="G286" s="353" t="s">
        <v>2793</v>
      </c>
      <c r="H286" s="62" t="s">
        <v>2115</v>
      </c>
    </row>
    <row r="287" spans="1:8">
      <c r="A287"/>
      <c r="B287"/>
      <c r="C287"/>
      <c r="E287" s="391">
        <v>780160</v>
      </c>
      <c r="F287" s="63" t="s">
        <v>2778</v>
      </c>
      <c r="G287" s="353" t="s">
        <v>2793</v>
      </c>
      <c r="H287" s="62" t="s">
        <v>2115</v>
      </c>
    </row>
    <row r="288" spans="1:8">
      <c r="A288"/>
      <c r="B288"/>
      <c r="C288"/>
      <c r="E288" s="408">
        <v>780160</v>
      </c>
      <c r="F288" s="63" t="s">
        <v>2778</v>
      </c>
    </row>
    <row r="289" spans="1:8">
      <c r="A289"/>
      <c r="B289"/>
      <c r="C289"/>
      <c r="E289" s="292">
        <v>780220</v>
      </c>
      <c r="F289" s="63" t="s">
        <v>2134</v>
      </c>
      <c r="G289" s="63" t="s">
        <v>2793</v>
      </c>
      <c r="H289" s="62" t="s">
        <v>2115</v>
      </c>
    </row>
    <row r="290" spans="1:8">
      <c r="A290"/>
      <c r="B290"/>
      <c r="C290"/>
      <c r="E290" s="292">
        <v>780220</v>
      </c>
      <c r="F290" s="63" t="s">
        <v>2134</v>
      </c>
      <c r="G290" s="63" t="s">
        <v>2793</v>
      </c>
      <c r="H290" s="62" t="s">
        <v>2115</v>
      </c>
    </row>
    <row r="291" spans="1:8">
      <c r="A291"/>
      <c r="B291"/>
      <c r="C291"/>
      <c r="E291" s="292">
        <v>781000</v>
      </c>
      <c r="F291" s="63" t="s">
        <v>2777</v>
      </c>
      <c r="G291" s="63" t="s">
        <v>2789</v>
      </c>
      <c r="H291" s="62" t="s">
        <v>2118</v>
      </c>
    </row>
    <row r="292" spans="1:8">
      <c r="A292"/>
      <c r="B292"/>
      <c r="C292"/>
      <c r="E292" s="292">
        <v>781080</v>
      </c>
      <c r="F292" s="63" t="s">
        <v>2778</v>
      </c>
      <c r="G292" s="63" t="s">
        <v>2784</v>
      </c>
      <c r="H292" s="62" t="s">
        <v>2119</v>
      </c>
    </row>
    <row r="293" spans="1:8">
      <c r="A293"/>
      <c r="B293"/>
      <c r="C293"/>
      <c r="E293" s="292">
        <v>781080</v>
      </c>
      <c r="F293" s="63" t="s">
        <v>2778</v>
      </c>
      <c r="G293" s="63" t="s">
        <v>2784</v>
      </c>
      <c r="H293" s="62" t="s">
        <v>2115</v>
      </c>
    </row>
    <row r="294" spans="1:8">
      <c r="A294"/>
      <c r="B294"/>
      <c r="C294"/>
      <c r="E294" s="292">
        <v>781080</v>
      </c>
      <c r="F294" s="63" t="s">
        <v>2778</v>
      </c>
      <c r="G294" s="63" t="s">
        <v>2784</v>
      </c>
      <c r="H294" s="62" t="s">
        <v>2115</v>
      </c>
    </row>
    <row r="295" spans="1:8">
      <c r="A295"/>
      <c r="B295"/>
      <c r="C295"/>
      <c r="E295" s="292">
        <v>781080</v>
      </c>
      <c r="F295" s="63" t="s">
        <v>2778</v>
      </c>
      <c r="G295" s="63" t="s">
        <v>2784</v>
      </c>
      <c r="H295" s="62" t="s">
        <v>2119</v>
      </c>
    </row>
    <row r="296" spans="1:8">
      <c r="A296"/>
      <c r="B296"/>
      <c r="C296"/>
      <c r="E296" s="408">
        <v>781080</v>
      </c>
      <c r="F296" s="63" t="s">
        <v>2778</v>
      </c>
    </row>
    <row r="297" spans="1:8">
      <c r="A297"/>
      <c r="B297"/>
      <c r="C297"/>
      <c r="E297" s="292">
        <v>781080</v>
      </c>
      <c r="F297" s="63" t="s">
        <v>2778</v>
      </c>
      <c r="G297" s="63" t="s">
        <v>2790</v>
      </c>
      <c r="H297" s="62" t="s">
        <v>2115</v>
      </c>
    </row>
    <row r="298" spans="1:8">
      <c r="A298"/>
      <c r="B298"/>
      <c r="C298"/>
      <c r="E298" s="408">
        <v>781080</v>
      </c>
      <c r="F298" s="63" t="s">
        <v>2778</v>
      </c>
    </row>
    <row r="299" spans="1:8">
      <c r="A299"/>
      <c r="B299"/>
      <c r="C299"/>
      <c r="E299" s="292">
        <v>781080</v>
      </c>
      <c r="F299" s="63" t="s">
        <v>2778</v>
      </c>
      <c r="G299" s="63" t="s">
        <v>2786</v>
      </c>
      <c r="H299" s="62" t="s">
        <v>2116</v>
      </c>
    </row>
    <row r="300" spans="1:8">
      <c r="A300"/>
      <c r="B300"/>
      <c r="C300"/>
      <c r="E300" s="292">
        <v>781080</v>
      </c>
      <c r="F300" s="63" t="s">
        <v>2778</v>
      </c>
      <c r="G300" s="63" t="s">
        <v>2786</v>
      </c>
      <c r="H300" s="62" t="s">
        <v>2115</v>
      </c>
    </row>
    <row r="301" spans="1:8">
      <c r="A301"/>
      <c r="B301"/>
      <c r="C301"/>
      <c r="E301" s="292">
        <v>781080</v>
      </c>
      <c r="F301" s="63" t="s">
        <v>2778</v>
      </c>
      <c r="G301" s="63" t="s">
        <v>2786</v>
      </c>
      <c r="H301" s="62" t="s">
        <v>2115</v>
      </c>
    </row>
    <row r="302" spans="1:8">
      <c r="A302"/>
      <c r="B302"/>
      <c r="C302"/>
      <c r="E302" s="292">
        <v>781080</v>
      </c>
      <c r="F302" s="63" t="s">
        <v>2778</v>
      </c>
      <c r="G302" s="63" t="s">
        <v>2786</v>
      </c>
      <c r="H302" s="62" t="s">
        <v>2115</v>
      </c>
    </row>
    <row r="303" spans="1:8">
      <c r="A303"/>
      <c r="B303"/>
      <c r="C303"/>
      <c r="E303" s="292">
        <v>781080</v>
      </c>
      <c r="F303" s="63" t="s">
        <v>2778</v>
      </c>
      <c r="G303" s="63" t="s">
        <v>2786</v>
      </c>
      <c r="H303" s="62" t="s">
        <v>2115</v>
      </c>
    </row>
    <row r="304" spans="1:8">
      <c r="A304"/>
      <c r="B304"/>
      <c r="C304"/>
      <c r="E304" s="292">
        <v>781080</v>
      </c>
      <c r="F304" s="63" t="s">
        <v>2778</v>
      </c>
      <c r="G304" s="63" t="s">
        <v>2786</v>
      </c>
      <c r="H304" s="62" t="s">
        <v>2115</v>
      </c>
    </row>
    <row r="305" spans="1:8">
      <c r="A305"/>
      <c r="B305"/>
      <c r="C305"/>
      <c r="E305" s="292">
        <v>781080</v>
      </c>
      <c r="F305" s="63" t="s">
        <v>2778</v>
      </c>
      <c r="G305" s="63" t="s">
        <v>2786</v>
      </c>
      <c r="H305" s="62" t="s">
        <v>2115</v>
      </c>
    </row>
    <row r="306" spans="1:8">
      <c r="A306"/>
      <c r="B306"/>
      <c r="C306"/>
      <c r="E306" s="292">
        <v>781080</v>
      </c>
      <c r="F306" s="63" t="s">
        <v>2778</v>
      </c>
      <c r="G306" s="63" t="s">
        <v>2786</v>
      </c>
      <c r="H306" s="62" t="s">
        <v>2115</v>
      </c>
    </row>
    <row r="307" spans="1:8">
      <c r="A307"/>
      <c r="B307"/>
      <c r="C307"/>
      <c r="E307" s="408">
        <v>781080</v>
      </c>
      <c r="F307" s="63" t="s">
        <v>2778</v>
      </c>
    </row>
    <row r="308" spans="1:8">
      <c r="A308"/>
      <c r="B308"/>
      <c r="C308"/>
      <c r="E308" s="408">
        <v>781080</v>
      </c>
      <c r="F308" s="63" t="s">
        <v>2778</v>
      </c>
    </row>
    <row r="309" spans="1:8">
      <c r="A309"/>
      <c r="B309"/>
      <c r="C309"/>
      <c r="E309" s="408">
        <v>781080</v>
      </c>
      <c r="F309" s="63" t="s">
        <v>2778</v>
      </c>
    </row>
    <row r="310" spans="1:8">
      <c r="A310"/>
      <c r="B310"/>
      <c r="C310"/>
      <c r="E310" s="408">
        <v>781080</v>
      </c>
      <c r="F310" s="63" t="s">
        <v>2778</v>
      </c>
    </row>
    <row r="311" spans="1:8">
      <c r="A311"/>
      <c r="B311"/>
      <c r="C311"/>
      <c r="E311" s="408">
        <v>781080</v>
      </c>
      <c r="F311" s="63" t="s">
        <v>2778</v>
      </c>
    </row>
    <row r="312" spans="1:8">
      <c r="A312"/>
      <c r="B312"/>
      <c r="C312"/>
      <c r="E312" s="408">
        <v>781080</v>
      </c>
      <c r="F312" s="63" t="s">
        <v>2778</v>
      </c>
    </row>
    <row r="313" spans="1:8">
      <c r="A313"/>
      <c r="B313"/>
      <c r="C313"/>
      <c r="E313" s="292">
        <v>781080</v>
      </c>
      <c r="F313" s="63" t="s">
        <v>2778</v>
      </c>
      <c r="G313" s="63" t="s">
        <v>2786</v>
      </c>
      <c r="H313" s="62" t="s">
        <v>2115</v>
      </c>
    </row>
    <row r="314" spans="1:8">
      <c r="A314"/>
      <c r="B314"/>
      <c r="C314"/>
      <c r="E314" s="292">
        <v>781080</v>
      </c>
      <c r="F314" s="63" t="s">
        <v>2778</v>
      </c>
      <c r="G314" s="63" t="s">
        <v>2786</v>
      </c>
      <c r="H314" s="62" t="s">
        <v>2119</v>
      </c>
    </row>
    <row r="315" spans="1:8">
      <c r="A315"/>
      <c r="B315"/>
      <c r="C315"/>
      <c r="E315" s="292">
        <v>781120</v>
      </c>
      <c r="F315" s="63" t="s">
        <v>2134</v>
      </c>
      <c r="G315" s="63" t="s">
        <v>2791</v>
      </c>
      <c r="H315" s="62" t="s">
        <v>2115</v>
      </c>
    </row>
    <row r="316" spans="1:8">
      <c r="A316"/>
      <c r="B316"/>
      <c r="C316"/>
      <c r="E316" s="292">
        <v>781120</v>
      </c>
      <c r="F316" s="63" t="s">
        <v>2134</v>
      </c>
      <c r="G316" s="63" t="s">
        <v>2792</v>
      </c>
      <c r="H316" s="62" t="s">
        <v>2115</v>
      </c>
    </row>
    <row r="317" spans="1:8">
      <c r="A317"/>
      <c r="B317"/>
      <c r="C317"/>
      <c r="E317" s="292">
        <v>781120</v>
      </c>
      <c r="F317" s="63" t="s">
        <v>2134</v>
      </c>
      <c r="G317" s="63" t="s">
        <v>2793</v>
      </c>
      <c r="H317" s="62" t="s">
        <v>2115</v>
      </c>
    </row>
    <row r="318" spans="1:8">
      <c r="A318"/>
      <c r="B318"/>
      <c r="C318"/>
      <c r="E318" s="292">
        <v>781120</v>
      </c>
      <c r="F318" s="63" t="s">
        <v>2134</v>
      </c>
      <c r="G318" s="63" t="s">
        <v>2793</v>
      </c>
      <c r="H318" s="62" t="s">
        <v>2115</v>
      </c>
    </row>
    <row r="319" spans="1:8">
      <c r="A319"/>
      <c r="B319"/>
      <c r="C319"/>
      <c r="E319" s="292">
        <v>781120</v>
      </c>
      <c r="F319" s="63" t="s">
        <v>2134</v>
      </c>
      <c r="G319" s="63" t="s">
        <v>2799</v>
      </c>
      <c r="H319" s="62" t="s">
        <v>2115</v>
      </c>
    </row>
    <row r="320" spans="1:8">
      <c r="A320"/>
      <c r="B320"/>
      <c r="C320"/>
      <c r="E320" s="292">
        <v>781220</v>
      </c>
      <c r="F320" s="63" t="s">
        <v>2779</v>
      </c>
      <c r="G320" s="63" t="s">
        <v>2788</v>
      </c>
      <c r="H320" s="62" t="s">
        <v>2115</v>
      </c>
    </row>
    <row r="321" spans="1:8">
      <c r="A321"/>
      <c r="B321"/>
      <c r="C321"/>
      <c r="E321" s="292">
        <v>781220</v>
      </c>
      <c r="F321" s="63" t="s">
        <v>2779</v>
      </c>
      <c r="G321" s="63" t="s">
        <v>2788</v>
      </c>
      <c r="H321" s="62" t="s">
        <v>2115</v>
      </c>
    </row>
    <row r="322" spans="1:8">
      <c r="A322"/>
      <c r="B322"/>
      <c r="C322"/>
      <c r="E322" s="292">
        <v>781220</v>
      </c>
      <c r="F322" s="63" t="s">
        <v>2779</v>
      </c>
      <c r="G322" s="63" t="s">
        <v>2796</v>
      </c>
      <c r="H322" s="62" t="s">
        <v>2115</v>
      </c>
    </row>
    <row r="323" spans="1:8">
      <c r="A323"/>
      <c r="B323"/>
      <c r="C323"/>
      <c r="E323" s="292">
        <v>781220</v>
      </c>
      <c r="F323" s="63" t="s">
        <v>2779</v>
      </c>
      <c r="G323" s="63" t="s">
        <v>2796</v>
      </c>
      <c r="H323" s="62" t="s">
        <v>2115</v>
      </c>
    </row>
    <row r="324" spans="1:8">
      <c r="A324"/>
      <c r="B324"/>
      <c r="C324"/>
      <c r="E324" s="292">
        <v>781220</v>
      </c>
      <c r="F324" s="63" t="s">
        <v>2779</v>
      </c>
      <c r="G324" s="63" t="s">
        <v>2796</v>
      </c>
      <c r="H324" s="62" t="s">
        <v>2115</v>
      </c>
    </row>
    <row r="325" spans="1:8">
      <c r="A325"/>
      <c r="B325"/>
      <c r="C325"/>
      <c r="E325" s="292">
        <v>781220</v>
      </c>
      <c r="F325" s="63" t="s">
        <v>2779</v>
      </c>
      <c r="G325" s="63" t="s">
        <v>2796</v>
      </c>
      <c r="H325" s="62" t="s">
        <v>2115</v>
      </c>
    </row>
    <row r="326" spans="1:8">
      <c r="A326"/>
      <c r="B326"/>
      <c r="C326"/>
      <c r="E326" s="292">
        <v>781220</v>
      </c>
      <c r="F326" s="63" t="s">
        <v>2779</v>
      </c>
      <c r="G326" s="63" t="s">
        <v>2797</v>
      </c>
      <c r="H326" s="62" t="s">
        <v>2115</v>
      </c>
    </row>
    <row r="327" spans="1:8">
      <c r="A327"/>
      <c r="B327"/>
      <c r="C327"/>
      <c r="E327" s="292">
        <v>781320</v>
      </c>
      <c r="F327" s="353" t="s">
        <v>2134</v>
      </c>
      <c r="G327" s="63" t="s">
        <v>2795</v>
      </c>
      <c r="H327" s="62" t="s">
        <v>2122</v>
      </c>
    </row>
    <row r="328" spans="1:8">
      <c r="A328"/>
      <c r="B328"/>
      <c r="C328"/>
      <c r="E328" s="292">
        <v>781360</v>
      </c>
      <c r="F328" s="63" t="s">
        <v>2134</v>
      </c>
      <c r="G328" s="63" t="s">
        <v>2791</v>
      </c>
      <c r="H328" s="62" t="s">
        <v>2119</v>
      </c>
    </row>
    <row r="329" spans="1:8">
      <c r="A329"/>
      <c r="B329"/>
      <c r="C329"/>
      <c r="E329" s="292">
        <v>781360</v>
      </c>
      <c r="F329" s="63" t="s">
        <v>2134</v>
      </c>
      <c r="G329" s="63" t="s">
        <v>2793</v>
      </c>
      <c r="H329" s="62" t="s">
        <v>2116</v>
      </c>
    </row>
    <row r="330" spans="1:8">
      <c r="A330"/>
      <c r="B330"/>
      <c r="C330"/>
      <c r="E330" s="292">
        <v>781360</v>
      </c>
      <c r="F330" s="63" t="s">
        <v>2134</v>
      </c>
      <c r="G330" s="63" t="s">
        <v>2793</v>
      </c>
      <c r="H330" s="62" t="s">
        <v>2115</v>
      </c>
    </row>
    <row r="331" spans="1:8">
      <c r="A331"/>
      <c r="B331"/>
      <c r="C331"/>
      <c r="E331" s="292">
        <v>781360</v>
      </c>
      <c r="F331" s="63" t="s">
        <v>2134</v>
      </c>
      <c r="G331" s="63" t="s">
        <v>2799</v>
      </c>
      <c r="H331" s="62" t="s">
        <v>2116</v>
      </c>
    </row>
    <row r="332" spans="1:8">
      <c r="A332"/>
      <c r="B332"/>
      <c r="C332"/>
      <c r="E332" s="292">
        <v>781360</v>
      </c>
      <c r="F332" s="63" t="s">
        <v>2134</v>
      </c>
      <c r="G332" s="63" t="s">
        <v>2799</v>
      </c>
      <c r="H332" s="62" t="s">
        <v>2116</v>
      </c>
    </row>
    <row r="333" spans="1:8">
      <c r="A333"/>
      <c r="B333"/>
      <c r="C333"/>
      <c r="E333" s="292">
        <v>781360</v>
      </c>
      <c r="F333" s="63" t="s">
        <v>2134</v>
      </c>
      <c r="G333" s="63" t="s">
        <v>2799</v>
      </c>
      <c r="H333" s="62" t="s">
        <v>2116</v>
      </c>
    </row>
    <row r="334" spans="1:8">
      <c r="A334"/>
      <c r="B334"/>
      <c r="C334"/>
      <c r="E334" s="292">
        <v>781360</v>
      </c>
      <c r="F334" s="63" t="s">
        <v>2134</v>
      </c>
      <c r="G334" s="63" t="s">
        <v>2799</v>
      </c>
      <c r="H334" s="62" t="s">
        <v>2116</v>
      </c>
    </row>
    <row r="335" spans="1:8">
      <c r="A335"/>
      <c r="B335"/>
      <c r="C335"/>
      <c r="E335" s="292">
        <v>781360</v>
      </c>
      <c r="F335" s="63" t="s">
        <v>2134</v>
      </c>
      <c r="G335" s="63" t="s">
        <v>2799</v>
      </c>
      <c r="H335" s="62" t="s">
        <v>2116</v>
      </c>
    </row>
    <row r="336" spans="1:8">
      <c r="A336"/>
      <c r="B336"/>
      <c r="C336"/>
      <c r="E336" s="292">
        <v>781360</v>
      </c>
      <c r="F336" s="63" t="s">
        <v>2134</v>
      </c>
      <c r="G336" s="63" t="s">
        <v>2799</v>
      </c>
      <c r="H336" s="62" t="s">
        <v>2116</v>
      </c>
    </row>
    <row r="337" spans="1:8">
      <c r="A337"/>
      <c r="B337"/>
      <c r="C337"/>
      <c r="E337" s="408">
        <v>781360</v>
      </c>
      <c r="F337" s="63" t="s">
        <v>2134</v>
      </c>
    </row>
    <row r="338" spans="1:8">
      <c r="A338"/>
      <c r="B338"/>
      <c r="C338"/>
      <c r="E338" s="391">
        <v>781360</v>
      </c>
      <c r="F338" s="63" t="s">
        <v>2134</v>
      </c>
      <c r="G338" s="353" t="s">
        <v>2793</v>
      </c>
      <c r="H338" s="62" t="s">
        <v>2115</v>
      </c>
    </row>
    <row r="339" spans="1:8">
      <c r="A339"/>
      <c r="B339"/>
      <c r="C339"/>
      <c r="E339" s="391">
        <v>781360</v>
      </c>
      <c r="F339" s="63" t="s">
        <v>2134</v>
      </c>
      <c r="G339" s="353" t="s">
        <v>2793</v>
      </c>
      <c r="H339" s="62" t="s">
        <v>2115</v>
      </c>
    </row>
    <row r="340" spans="1:8">
      <c r="A340"/>
      <c r="B340"/>
      <c r="C340"/>
      <c r="E340" s="408">
        <v>781360</v>
      </c>
      <c r="F340" s="63" t="s">
        <v>2134</v>
      </c>
    </row>
    <row r="341" spans="1:8">
      <c r="A341"/>
      <c r="B341"/>
      <c r="C341"/>
      <c r="E341" s="292">
        <v>781360</v>
      </c>
      <c r="F341" s="63" t="s">
        <v>2134</v>
      </c>
      <c r="G341" s="63" t="s">
        <v>2799</v>
      </c>
      <c r="H341" s="62" t="s">
        <v>2116</v>
      </c>
    </row>
    <row r="342" spans="1:8">
      <c r="A342"/>
      <c r="B342"/>
      <c r="C342"/>
      <c r="E342" s="292">
        <v>781360</v>
      </c>
      <c r="F342" s="63" t="s">
        <v>2134</v>
      </c>
      <c r="G342" s="63" t="s">
        <v>2795</v>
      </c>
      <c r="H342" s="62" t="s">
        <v>2119</v>
      </c>
    </row>
    <row r="343" spans="1:8">
      <c r="A343"/>
      <c r="B343"/>
      <c r="C343"/>
      <c r="E343" s="292">
        <v>781480</v>
      </c>
      <c r="F343" s="63" t="s">
        <v>2778</v>
      </c>
      <c r="G343" s="63" t="s">
        <v>2785</v>
      </c>
      <c r="H343" s="62" t="s">
        <v>2115</v>
      </c>
    </row>
    <row r="344" spans="1:8">
      <c r="A344"/>
      <c r="B344"/>
      <c r="C344"/>
      <c r="E344" s="292">
        <v>781480</v>
      </c>
      <c r="F344" s="63" t="s">
        <v>2778</v>
      </c>
      <c r="G344" s="63" t="s">
        <v>2784</v>
      </c>
      <c r="H344" s="62" t="s">
        <v>2119</v>
      </c>
    </row>
    <row r="345" spans="1:8">
      <c r="A345"/>
      <c r="B345"/>
      <c r="C345"/>
      <c r="E345" s="292">
        <v>781480</v>
      </c>
      <c r="F345" s="63" t="s">
        <v>2778</v>
      </c>
      <c r="G345" s="63" t="s">
        <v>2784</v>
      </c>
      <c r="H345" s="62" t="s">
        <v>2119</v>
      </c>
    </row>
    <row r="346" spans="1:8">
      <c r="A346"/>
      <c r="B346"/>
      <c r="C346"/>
      <c r="E346" s="292">
        <v>781480</v>
      </c>
      <c r="F346" s="63" t="s">
        <v>2778</v>
      </c>
      <c r="G346" s="63" t="s">
        <v>2784</v>
      </c>
      <c r="H346" s="62" t="s">
        <v>2119</v>
      </c>
    </row>
    <row r="347" spans="1:8">
      <c r="A347"/>
      <c r="B347"/>
      <c r="C347"/>
      <c r="E347" s="292">
        <v>781480</v>
      </c>
      <c r="F347" s="63" t="s">
        <v>2778</v>
      </c>
      <c r="G347" s="63" t="s">
        <v>2784</v>
      </c>
      <c r="H347" s="62" t="s">
        <v>2119</v>
      </c>
    </row>
    <row r="348" spans="1:8">
      <c r="A348"/>
      <c r="B348"/>
      <c r="C348"/>
      <c r="E348" s="292">
        <v>781480</v>
      </c>
      <c r="F348" s="63" t="s">
        <v>2778</v>
      </c>
      <c r="G348" s="63" t="s">
        <v>2784</v>
      </c>
      <c r="H348" s="62" t="s">
        <v>2119</v>
      </c>
    </row>
    <row r="349" spans="1:8">
      <c r="A349"/>
      <c r="B349"/>
      <c r="C349"/>
      <c r="E349" s="292">
        <v>781480</v>
      </c>
      <c r="F349" s="63" t="s">
        <v>2778</v>
      </c>
      <c r="G349" s="63" t="s">
        <v>2784</v>
      </c>
      <c r="H349" s="62" t="s">
        <v>2119</v>
      </c>
    </row>
    <row r="350" spans="1:8">
      <c r="A350"/>
      <c r="B350"/>
      <c r="C350"/>
      <c r="E350" s="408">
        <v>781480</v>
      </c>
      <c r="F350" s="63" t="s">
        <v>2778</v>
      </c>
    </row>
    <row r="351" spans="1:8">
      <c r="A351"/>
      <c r="B351"/>
      <c r="C351"/>
      <c r="E351" s="391">
        <v>781480</v>
      </c>
      <c r="F351" s="63" t="s">
        <v>2778</v>
      </c>
      <c r="G351" s="353" t="s">
        <v>2793</v>
      </c>
      <c r="H351" s="62" t="s">
        <v>2115</v>
      </c>
    </row>
    <row r="352" spans="1:8">
      <c r="A352"/>
      <c r="B352"/>
      <c r="C352"/>
      <c r="E352" s="391">
        <v>781480</v>
      </c>
      <c r="F352" s="63" t="s">
        <v>2778</v>
      </c>
      <c r="G352" s="353" t="s">
        <v>2795</v>
      </c>
      <c r="H352" s="62" t="s">
        <v>2115</v>
      </c>
    </row>
    <row r="353" spans="1:8">
      <c r="A353"/>
      <c r="B353"/>
      <c r="C353"/>
      <c r="E353" s="391">
        <v>781480</v>
      </c>
      <c r="F353" s="63" t="s">
        <v>2778</v>
      </c>
      <c r="G353" s="353" t="s">
        <v>2786</v>
      </c>
      <c r="H353" s="62" t="s">
        <v>2116</v>
      </c>
    </row>
    <row r="354" spans="1:8">
      <c r="A354"/>
      <c r="B354"/>
      <c r="C354"/>
      <c r="E354" s="391">
        <v>781480</v>
      </c>
      <c r="F354" s="63" t="s">
        <v>2778</v>
      </c>
      <c r="G354" s="353" t="s">
        <v>6097</v>
      </c>
      <c r="H354" s="62" t="e">
        <v>#N/A</v>
      </c>
    </row>
    <row r="355" spans="1:8">
      <c r="A355"/>
      <c r="B355"/>
      <c r="C355"/>
      <c r="E355" s="391">
        <v>781480</v>
      </c>
      <c r="F355" s="63" t="s">
        <v>2778</v>
      </c>
      <c r="G355" s="353" t="s">
        <v>2793</v>
      </c>
      <c r="H355" s="62" t="s">
        <v>2115</v>
      </c>
    </row>
    <row r="356" spans="1:8">
      <c r="A356"/>
      <c r="B356"/>
      <c r="C356"/>
      <c r="E356" s="391">
        <v>781480</v>
      </c>
      <c r="F356" s="63" t="s">
        <v>2778</v>
      </c>
      <c r="G356" s="353" t="s">
        <v>2793</v>
      </c>
      <c r="H356" s="62" t="s">
        <v>2115</v>
      </c>
    </row>
    <row r="357" spans="1:8">
      <c r="A357"/>
      <c r="B357"/>
      <c r="C357"/>
      <c r="E357" s="292">
        <v>781480</v>
      </c>
      <c r="F357" s="63" t="s">
        <v>2778</v>
      </c>
      <c r="G357" s="63" t="s">
        <v>2786</v>
      </c>
      <c r="H357" s="62" t="s">
        <v>2116</v>
      </c>
    </row>
    <row r="358" spans="1:8">
      <c r="A358"/>
      <c r="B358"/>
      <c r="C358"/>
      <c r="E358" s="292">
        <v>781560</v>
      </c>
      <c r="F358" s="63" t="s">
        <v>2134</v>
      </c>
      <c r="G358" s="63" t="s">
        <v>2793</v>
      </c>
      <c r="H358" s="62" t="s">
        <v>2115</v>
      </c>
    </row>
    <row r="359" spans="1:8">
      <c r="A359"/>
      <c r="B359"/>
      <c r="C359"/>
      <c r="E359" s="408">
        <v>781560</v>
      </c>
      <c r="F359" s="353" t="s">
        <v>2134</v>
      </c>
      <c r="G359" s="353" t="s">
        <v>2795</v>
      </c>
    </row>
    <row r="360" spans="1:8">
      <c r="A360"/>
      <c r="B360"/>
      <c r="C360"/>
      <c r="E360" s="292">
        <v>781560</v>
      </c>
      <c r="F360" s="63" t="s">
        <v>2134</v>
      </c>
      <c r="G360" s="63" t="s">
        <v>2791</v>
      </c>
      <c r="H360" s="62" t="s">
        <v>2115</v>
      </c>
    </row>
    <row r="361" spans="1:8">
      <c r="A361"/>
      <c r="B361"/>
      <c r="C361"/>
      <c r="E361" s="292">
        <v>781560</v>
      </c>
      <c r="F361" s="63" t="s">
        <v>2134</v>
      </c>
      <c r="G361" s="63" t="s">
        <v>2791</v>
      </c>
      <c r="H361" s="62" t="s">
        <v>2115</v>
      </c>
    </row>
    <row r="362" spans="1:8">
      <c r="A362"/>
      <c r="B362"/>
      <c r="C362"/>
      <c r="E362" s="292">
        <v>781560</v>
      </c>
      <c r="F362" s="63" t="s">
        <v>2134</v>
      </c>
      <c r="G362" s="63" t="s">
        <v>2791</v>
      </c>
      <c r="H362" s="62" t="s">
        <v>2115</v>
      </c>
    </row>
    <row r="363" spans="1:8">
      <c r="A363"/>
      <c r="B363"/>
      <c r="C363"/>
      <c r="E363" s="391">
        <v>781560</v>
      </c>
      <c r="F363" s="353" t="s">
        <v>2134</v>
      </c>
      <c r="G363" s="353" t="s">
        <v>2787</v>
      </c>
      <c r="H363" s="62" t="s">
        <v>2115</v>
      </c>
    </row>
    <row r="364" spans="1:8">
      <c r="A364"/>
      <c r="B364"/>
      <c r="C364"/>
      <c r="E364" s="292">
        <v>781560</v>
      </c>
      <c r="F364" s="63" t="s">
        <v>2134</v>
      </c>
      <c r="G364" s="63" t="s">
        <v>2792</v>
      </c>
      <c r="H364" s="62" t="s">
        <v>2115</v>
      </c>
    </row>
    <row r="365" spans="1:8">
      <c r="A365"/>
      <c r="B365"/>
      <c r="C365"/>
      <c r="E365" s="391">
        <v>781560</v>
      </c>
      <c r="F365" s="63" t="s">
        <v>2134</v>
      </c>
      <c r="G365" s="353" t="s">
        <v>2793</v>
      </c>
      <c r="H365" s="62" t="s">
        <v>2115</v>
      </c>
    </row>
    <row r="366" spans="1:8">
      <c r="A366"/>
      <c r="B366"/>
      <c r="C366"/>
      <c r="E366" s="391">
        <v>790040</v>
      </c>
      <c r="F366" s="63" t="s">
        <v>2134</v>
      </c>
      <c r="G366" s="353" t="s">
        <v>2793</v>
      </c>
      <c r="H366" s="62" t="s">
        <v>2115</v>
      </c>
    </row>
    <row r="367" spans="1:8">
      <c r="A367"/>
      <c r="B367"/>
      <c r="C367"/>
      <c r="E367" s="292">
        <v>790040</v>
      </c>
      <c r="F367" s="63" t="s">
        <v>2134</v>
      </c>
      <c r="G367" s="63" t="s">
        <v>2793</v>
      </c>
      <c r="H367" s="62" t="s">
        <v>2115</v>
      </c>
    </row>
    <row r="368" spans="1:8">
      <c r="A368"/>
      <c r="B368"/>
      <c r="C368"/>
      <c r="E368" s="292">
        <v>790040</v>
      </c>
      <c r="F368" s="63" t="s">
        <v>2134</v>
      </c>
      <c r="G368" s="63" t="s">
        <v>2793</v>
      </c>
      <c r="H368" s="62" t="s">
        <v>2115</v>
      </c>
    </row>
    <row r="369" spans="1:8">
      <c r="A369"/>
      <c r="B369"/>
      <c r="C369"/>
      <c r="E369" s="292">
        <v>790040</v>
      </c>
      <c r="F369" s="63" t="s">
        <v>2134</v>
      </c>
      <c r="G369" s="63" t="s">
        <v>2793</v>
      </c>
      <c r="H369" s="62" t="s">
        <v>2115</v>
      </c>
    </row>
    <row r="370" spans="1:8">
      <c r="A370"/>
      <c r="B370"/>
      <c r="C370"/>
      <c r="E370" s="292">
        <v>790040</v>
      </c>
      <c r="F370" s="63" t="s">
        <v>2134</v>
      </c>
      <c r="G370" s="63" t="s">
        <v>2793</v>
      </c>
      <c r="H370" s="62" t="s">
        <v>2115</v>
      </c>
    </row>
    <row r="371" spans="1:8">
      <c r="A371"/>
      <c r="B371"/>
      <c r="C371"/>
      <c r="E371" s="292">
        <v>790040</v>
      </c>
      <c r="F371" s="63" t="s">
        <v>2134</v>
      </c>
      <c r="G371" s="63" t="s">
        <v>2793</v>
      </c>
      <c r="H371" s="62" t="s">
        <v>2115</v>
      </c>
    </row>
    <row r="372" spans="1:8">
      <c r="A372"/>
      <c r="B372"/>
      <c r="C372"/>
      <c r="E372" s="292">
        <v>790040</v>
      </c>
      <c r="F372" s="63" t="s">
        <v>2134</v>
      </c>
      <c r="G372" s="63" t="s">
        <v>2793</v>
      </c>
      <c r="H372" s="62" t="s">
        <v>2115</v>
      </c>
    </row>
    <row r="373" spans="1:8">
      <c r="A373"/>
      <c r="B373"/>
      <c r="C373"/>
      <c r="E373" s="292">
        <v>790040</v>
      </c>
      <c r="F373" s="63" t="s">
        <v>2134</v>
      </c>
      <c r="G373" s="63" t="s">
        <v>2793</v>
      </c>
      <c r="H373" s="62" t="s">
        <v>2115</v>
      </c>
    </row>
    <row r="374" spans="1:8">
      <c r="A374"/>
      <c r="B374"/>
      <c r="C374"/>
      <c r="E374" s="391">
        <v>790040</v>
      </c>
      <c r="F374" s="353" t="s">
        <v>2134</v>
      </c>
      <c r="G374" s="353" t="s">
        <v>2793</v>
      </c>
      <c r="H374" s="51" t="s">
        <v>2115</v>
      </c>
    </row>
    <row r="375" spans="1:8">
      <c r="A375"/>
      <c r="B375"/>
      <c r="C375"/>
      <c r="E375" s="391">
        <v>790040</v>
      </c>
      <c r="F375" s="353" t="s">
        <v>2134</v>
      </c>
      <c r="G375" s="353" t="s">
        <v>2793</v>
      </c>
      <c r="H375" s="51" t="s">
        <v>2115</v>
      </c>
    </row>
    <row r="376" spans="1:8">
      <c r="A376"/>
      <c r="B376"/>
      <c r="C376"/>
      <c r="E376" s="292">
        <v>790500</v>
      </c>
      <c r="F376" s="63" t="s">
        <v>2134</v>
      </c>
      <c r="G376" s="63" t="s">
        <v>2794</v>
      </c>
      <c r="H376" s="62" t="s">
        <v>2120</v>
      </c>
    </row>
    <row r="377" spans="1:8">
      <c r="A377"/>
      <c r="B377"/>
      <c r="C377"/>
      <c r="E377" s="292">
        <v>790500</v>
      </c>
      <c r="F377" s="63" t="s">
        <v>2134</v>
      </c>
      <c r="G377" s="63" t="s">
        <v>2792</v>
      </c>
      <c r="H377" s="62" t="s">
        <v>2120</v>
      </c>
    </row>
    <row r="378" spans="1:8">
      <c r="A378"/>
      <c r="B378"/>
      <c r="C378"/>
      <c r="E378" s="292">
        <v>790500</v>
      </c>
      <c r="F378" s="63" t="s">
        <v>2134</v>
      </c>
      <c r="G378" s="63" t="s">
        <v>2793</v>
      </c>
      <c r="H378" s="62" t="s">
        <v>2120</v>
      </c>
    </row>
    <row r="379" spans="1:8">
      <c r="A379"/>
      <c r="B379"/>
      <c r="C379"/>
      <c r="E379" s="292">
        <v>790500</v>
      </c>
      <c r="F379" s="63" t="s">
        <v>2134</v>
      </c>
      <c r="G379" s="63" t="s">
        <v>2799</v>
      </c>
      <c r="H379" s="62" t="s">
        <v>2120</v>
      </c>
    </row>
    <row r="380" spans="1:8">
      <c r="A380"/>
      <c r="B380"/>
      <c r="C380"/>
      <c r="E380" s="408">
        <v>790500</v>
      </c>
      <c r="F380" s="63" t="s">
        <v>2134</v>
      </c>
      <c r="H380" s="62" t="s">
        <v>2115</v>
      </c>
    </row>
    <row r="381" spans="1:8">
      <c r="A381"/>
      <c r="B381"/>
      <c r="C381"/>
      <c r="E381" s="292">
        <v>790600</v>
      </c>
      <c r="F381" s="63" t="s">
        <v>2134</v>
      </c>
      <c r="G381" s="63" t="s">
        <v>2795</v>
      </c>
      <c r="H381" s="62" t="s">
        <v>2122</v>
      </c>
    </row>
    <row r="382" spans="1:8">
      <c r="A382"/>
      <c r="B382"/>
      <c r="C382"/>
      <c r="E382" s="292">
        <v>790600</v>
      </c>
      <c r="F382" s="63" t="s">
        <v>2134</v>
      </c>
      <c r="G382" s="63" t="s">
        <v>2794</v>
      </c>
      <c r="H382" s="62" t="s">
        <v>2115</v>
      </c>
    </row>
    <row r="383" spans="1:8">
      <c r="A383"/>
      <c r="B383"/>
      <c r="C383"/>
      <c r="E383" s="292">
        <v>790600</v>
      </c>
      <c r="F383" s="63" t="s">
        <v>2134</v>
      </c>
      <c r="G383" s="63" t="s">
        <v>2793</v>
      </c>
      <c r="H383" s="62" t="s">
        <v>2115</v>
      </c>
    </row>
    <row r="384" spans="1:8">
      <c r="A384"/>
      <c r="B384"/>
      <c r="C384"/>
      <c r="E384" s="408">
        <v>790600</v>
      </c>
      <c r="F384" s="63" t="s">
        <v>2134</v>
      </c>
      <c r="H384" s="62" t="s">
        <v>2115</v>
      </c>
    </row>
    <row r="385" spans="1:8">
      <c r="A385"/>
      <c r="B385"/>
      <c r="C385"/>
      <c r="E385" s="292">
        <v>790600</v>
      </c>
      <c r="F385" s="63" t="s">
        <v>2134</v>
      </c>
      <c r="G385" s="63" t="s">
        <v>2795</v>
      </c>
      <c r="H385" s="62" t="s">
        <v>2122</v>
      </c>
    </row>
    <row r="386" spans="1:8">
      <c r="A386"/>
      <c r="B386"/>
      <c r="C386"/>
    </row>
    <row r="387" spans="1:8">
      <c r="A387"/>
      <c r="B387"/>
      <c r="C387"/>
    </row>
    <row r="388" spans="1:8">
      <c r="A388"/>
      <c r="B388"/>
      <c r="C388"/>
    </row>
    <row r="389" spans="1:8">
      <c r="A389"/>
      <c r="B389"/>
      <c r="C389"/>
    </row>
    <row r="390" spans="1:8">
      <c r="A390"/>
      <c r="B390"/>
      <c r="C390"/>
    </row>
    <row r="391" spans="1:8">
      <c r="A391"/>
      <c r="B391"/>
      <c r="C391"/>
    </row>
    <row r="392" spans="1:8">
      <c r="A392"/>
      <c r="B392"/>
      <c r="C392"/>
    </row>
    <row r="393" spans="1:8">
      <c r="A393"/>
      <c r="B393"/>
      <c r="C393"/>
    </row>
    <row r="394" spans="1:8">
      <c r="A394"/>
      <c r="B394"/>
      <c r="C394"/>
    </row>
    <row r="395" spans="1:8">
      <c r="A395"/>
      <c r="B395"/>
      <c r="C395"/>
    </row>
    <row r="396" spans="1:8">
      <c r="A396"/>
      <c r="B396"/>
      <c r="C396"/>
    </row>
    <row r="397" spans="1:8">
      <c r="A397"/>
      <c r="B397"/>
      <c r="C397"/>
    </row>
    <row r="398" spans="1:8">
      <c r="A398"/>
      <c r="B398"/>
      <c r="C398"/>
    </row>
    <row r="399" spans="1:8">
      <c r="A399"/>
      <c r="B399"/>
      <c r="C399"/>
    </row>
    <row r="400" spans="1:8">
      <c r="A400"/>
      <c r="B400"/>
      <c r="C400"/>
    </row>
    <row r="401" spans="1:3">
      <c r="A401"/>
      <c r="B401"/>
      <c r="C401"/>
    </row>
    <row r="402" spans="1:3">
      <c r="A402"/>
      <c r="B402"/>
      <c r="C402"/>
    </row>
    <row r="403" spans="1:3">
      <c r="A403"/>
      <c r="B403"/>
      <c r="C403"/>
    </row>
    <row r="404" spans="1:3">
      <c r="A404"/>
      <c r="B404"/>
      <c r="C404"/>
    </row>
    <row r="405" spans="1:3">
      <c r="A405"/>
      <c r="B405"/>
      <c r="C405"/>
    </row>
    <row r="406" spans="1:3">
      <c r="A406"/>
      <c r="B406"/>
      <c r="C406"/>
    </row>
    <row r="407" spans="1:3">
      <c r="A407"/>
      <c r="B407"/>
      <c r="C407"/>
    </row>
    <row r="408" spans="1:3">
      <c r="A408"/>
      <c r="B408"/>
      <c r="C408"/>
    </row>
    <row r="409" spans="1:3">
      <c r="A409"/>
      <c r="B409"/>
      <c r="C409"/>
    </row>
    <row r="410" spans="1:3">
      <c r="A410"/>
      <c r="B410"/>
      <c r="C410"/>
    </row>
    <row r="411" spans="1:3">
      <c r="A411"/>
      <c r="B411"/>
      <c r="C411"/>
    </row>
    <row r="412" spans="1:3">
      <c r="A412"/>
      <c r="B412"/>
      <c r="C412"/>
    </row>
    <row r="413" spans="1:3">
      <c r="A413"/>
      <c r="B413"/>
      <c r="C413"/>
    </row>
    <row r="414" spans="1:3">
      <c r="A414"/>
      <c r="B414"/>
      <c r="C414"/>
    </row>
    <row r="415" spans="1:3">
      <c r="A415"/>
      <c r="B415"/>
      <c r="C415"/>
    </row>
    <row r="416" spans="1:3">
      <c r="A416"/>
      <c r="B416"/>
      <c r="C416"/>
    </row>
    <row r="417" spans="1:3">
      <c r="A417"/>
      <c r="B417"/>
      <c r="C417"/>
    </row>
    <row r="418" spans="1:3">
      <c r="A418"/>
      <c r="B418"/>
      <c r="C418"/>
    </row>
    <row r="419" spans="1:3">
      <c r="A419"/>
      <c r="B419"/>
      <c r="C419"/>
    </row>
    <row r="420" spans="1:3">
      <c r="A420"/>
      <c r="B420"/>
      <c r="C420"/>
    </row>
    <row r="421" spans="1:3">
      <c r="A421"/>
      <c r="B421"/>
      <c r="C421"/>
    </row>
    <row r="422" spans="1:3">
      <c r="A422"/>
      <c r="B422"/>
      <c r="C422"/>
    </row>
    <row r="423" spans="1:3">
      <c r="A423"/>
      <c r="B423"/>
      <c r="C423"/>
    </row>
    <row r="424" spans="1:3">
      <c r="A424"/>
      <c r="B424"/>
      <c r="C424"/>
    </row>
    <row r="425" spans="1:3">
      <c r="A425"/>
      <c r="B425"/>
      <c r="C425"/>
    </row>
    <row r="426" spans="1:3">
      <c r="A426"/>
      <c r="B426"/>
      <c r="C426"/>
    </row>
    <row r="427" spans="1:3">
      <c r="A427"/>
      <c r="B427"/>
      <c r="C427"/>
    </row>
    <row r="428" spans="1:3">
      <c r="A428"/>
      <c r="B428"/>
      <c r="C428"/>
    </row>
    <row r="429" spans="1:3">
      <c r="A429"/>
      <c r="B429"/>
      <c r="C429"/>
    </row>
    <row r="430" spans="1:3">
      <c r="A430"/>
      <c r="B430"/>
      <c r="C430"/>
    </row>
    <row r="431" spans="1:3">
      <c r="A431"/>
      <c r="B431"/>
      <c r="C431"/>
    </row>
    <row r="432" spans="1:3">
      <c r="A432"/>
      <c r="B432"/>
      <c r="C432"/>
    </row>
    <row r="433" spans="1:3">
      <c r="A433"/>
      <c r="B433"/>
      <c r="C433"/>
    </row>
    <row r="434" spans="1:3">
      <c r="A434"/>
      <c r="B434"/>
      <c r="C434"/>
    </row>
    <row r="435" spans="1:3">
      <c r="A435"/>
      <c r="B435"/>
      <c r="C435"/>
    </row>
    <row r="436" spans="1:3">
      <c r="A436"/>
      <c r="B436"/>
      <c r="C436"/>
    </row>
    <row r="437" spans="1:3">
      <c r="A437"/>
      <c r="B437"/>
      <c r="C437"/>
    </row>
    <row r="438" spans="1:3">
      <c r="A438"/>
      <c r="B438"/>
      <c r="C438"/>
    </row>
    <row r="439" spans="1:3">
      <c r="A439"/>
      <c r="B439"/>
      <c r="C439"/>
    </row>
    <row r="440" spans="1:3">
      <c r="A440"/>
      <c r="B440"/>
      <c r="C440"/>
    </row>
    <row r="441" spans="1:3">
      <c r="A441"/>
      <c r="B441"/>
      <c r="C441"/>
    </row>
    <row r="442" spans="1:3">
      <c r="A442"/>
      <c r="B442"/>
      <c r="C442"/>
    </row>
    <row r="443" spans="1:3">
      <c r="A443"/>
      <c r="B443"/>
      <c r="C443"/>
    </row>
    <row r="444" spans="1:3">
      <c r="A444"/>
      <c r="B444"/>
      <c r="C444"/>
    </row>
    <row r="445" spans="1:3">
      <c r="A445"/>
      <c r="B445"/>
      <c r="C445"/>
    </row>
    <row r="446" spans="1:3">
      <c r="A446"/>
      <c r="B446"/>
      <c r="C446"/>
    </row>
    <row r="447" spans="1:3">
      <c r="A447"/>
      <c r="B447"/>
      <c r="C447"/>
    </row>
    <row r="448" spans="1:3">
      <c r="A448"/>
      <c r="B448"/>
      <c r="C448"/>
    </row>
    <row r="449" spans="1:3">
      <c r="A449"/>
      <c r="B449"/>
      <c r="C449"/>
    </row>
    <row r="450" spans="1:3">
      <c r="A450"/>
      <c r="B450"/>
      <c r="C450"/>
    </row>
    <row r="451" spans="1:3">
      <c r="A451"/>
      <c r="B451"/>
      <c r="C451"/>
    </row>
    <row r="452" spans="1:3">
      <c r="A452"/>
      <c r="B452"/>
      <c r="C452"/>
    </row>
    <row r="453" spans="1:3">
      <c r="A453"/>
      <c r="B453"/>
      <c r="C453"/>
    </row>
    <row r="454" spans="1:3">
      <c r="A454"/>
      <c r="B454"/>
      <c r="C454"/>
    </row>
    <row r="455" spans="1:3">
      <c r="A455"/>
      <c r="B455"/>
      <c r="C455"/>
    </row>
    <row r="456" spans="1:3">
      <c r="A456"/>
      <c r="B456"/>
      <c r="C456"/>
    </row>
    <row r="457" spans="1:3">
      <c r="A457"/>
      <c r="B457"/>
      <c r="C457"/>
    </row>
    <row r="458" spans="1:3">
      <c r="A458"/>
      <c r="B458"/>
      <c r="C458"/>
    </row>
    <row r="459" spans="1:3">
      <c r="A459"/>
      <c r="B459"/>
      <c r="C459"/>
    </row>
    <row r="460" spans="1:3">
      <c r="A460"/>
      <c r="B460"/>
      <c r="C460"/>
    </row>
    <row r="461" spans="1:3">
      <c r="A461"/>
      <c r="B461"/>
      <c r="C461"/>
    </row>
    <row r="462" spans="1:3">
      <c r="A462"/>
      <c r="B462"/>
      <c r="C462"/>
    </row>
    <row r="463" spans="1:3">
      <c r="A463"/>
      <c r="B463"/>
      <c r="C463"/>
    </row>
    <row r="464" spans="1:3">
      <c r="A464"/>
      <c r="B464"/>
      <c r="C464"/>
    </row>
    <row r="465" spans="1:3">
      <c r="A465"/>
      <c r="B465"/>
      <c r="C465"/>
    </row>
    <row r="466" spans="1:3">
      <c r="A466"/>
      <c r="B466"/>
      <c r="C466"/>
    </row>
    <row r="467" spans="1:3">
      <c r="A467"/>
      <c r="B467"/>
      <c r="C467"/>
    </row>
    <row r="468" spans="1:3">
      <c r="A468"/>
      <c r="B468"/>
      <c r="C468"/>
    </row>
    <row r="469" spans="1:3">
      <c r="A469"/>
      <c r="B469"/>
      <c r="C469"/>
    </row>
    <row r="470" spans="1:3">
      <c r="A470"/>
      <c r="B470"/>
      <c r="C470"/>
    </row>
    <row r="471" spans="1:3">
      <c r="A471"/>
      <c r="B471"/>
      <c r="C471"/>
    </row>
    <row r="472" spans="1:3">
      <c r="A472"/>
      <c r="B472"/>
      <c r="C472"/>
    </row>
    <row r="473" spans="1:3">
      <c r="A473"/>
      <c r="B473"/>
      <c r="C473"/>
    </row>
    <row r="474" spans="1:3">
      <c r="A474"/>
      <c r="B474"/>
      <c r="C474"/>
    </row>
    <row r="475" spans="1:3">
      <c r="A475"/>
      <c r="B475"/>
      <c r="C475"/>
    </row>
    <row r="476" spans="1:3">
      <c r="A476"/>
      <c r="B476"/>
      <c r="C476"/>
    </row>
    <row r="477" spans="1:3">
      <c r="A477"/>
      <c r="B477"/>
      <c r="C477"/>
    </row>
    <row r="478" spans="1:3">
      <c r="A478"/>
      <c r="B478"/>
      <c r="C478"/>
    </row>
    <row r="479" spans="1:3">
      <c r="A479"/>
      <c r="B479"/>
      <c r="C479"/>
    </row>
    <row r="480" spans="1:3">
      <c r="A480"/>
      <c r="B480"/>
      <c r="C480"/>
    </row>
    <row r="481" spans="1:3">
      <c r="A481"/>
      <c r="B481"/>
      <c r="C481"/>
    </row>
    <row r="482" spans="1:3">
      <c r="A482"/>
      <c r="B482"/>
      <c r="C482"/>
    </row>
    <row r="483" spans="1:3">
      <c r="A483"/>
      <c r="B483"/>
      <c r="C483"/>
    </row>
    <row r="484" spans="1:3">
      <c r="A484"/>
      <c r="B484"/>
      <c r="C484"/>
    </row>
    <row r="485" spans="1:3">
      <c r="A485"/>
      <c r="B485"/>
      <c r="C485"/>
    </row>
    <row r="486" spans="1:3">
      <c r="A486"/>
      <c r="B486"/>
      <c r="C486"/>
    </row>
    <row r="487" spans="1:3">
      <c r="A487"/>
      <c r="B487"/>
      <c r="C487"/>
    </row>
    <row r="488" spans="1:3">
      <c r="A488"/>
      <c r="B488"/>
      <c r="C488"/>
    </row>
    <row r="489" spans="1:3">
      <c r="A489"/>
      <c r="B489"/>
      <c r="C489"/>
    </row>
    <row r="490" spans="1:3">
      <c r="A490"/>
      <c r="B490"/>
      <c r="C490"/>
    </row>
    <row r="491" spans="1:3">
      <c r="A491"/>
      <c r="B491"/>
      <c r="C491"/>
    </row>
    <row r="492" spans="1:3">
      <c r="A492"/>
      <c r="B492"/>
      <c r="C492"/>
    </row>
    <row r="493" spans="1:3">
      <c r="A493"/>
      <c r="B493"/>
      <c r="C493"/>
    </row>
    <row r="494" spans="1:3">
      <c r="A494"/>
      <c r="B494"/>
      <c r="C494"/>
    </row>
    <row r="495" spans="1:3">
      <c r="A495"/>
      <c r="B495"/>
      <c r="C495"/>
    </row>
    <row r="496" spans="1:3">
      <c r="A496"/>
      <c r="B496"/>
      <c r="C496"/>
    </row>
    <row r="497" spans="1:3">
      <c r="A497"/>
      <c r="B497"/>
      <c r="C497"/>
    </row>
    <row r="498" spans="1:3">
      <c r="A498"/>
      <c r="B498"/>
      <c r="C498"/>
    </row>
    <row r="499" spans="1:3">
      <c r="A499"/>
      <c r="B499"/>
      <c r="C499"/>
    </row>
    <row r="500" spans="1:3">
      <c r="A500"/>
      <c r="B500"/>
      <c r="C500"/>
    </row>
    <row r="501" spans="1:3">
      <c r="A501"/>
      <c r="B501"/>
      <c r="C501"/>
    </row>
    <row r="502" spans="1:3">
      <c r="A502"/>
      <c r="B502"/>
      <c r="C502"/>
    </row>
    <row r="503" spans="1:3">
      <c r="A503"/>
      <c r="B503"/>
      <c r="C503"/>
    </row>
    <row r="504" spans="1:3">
      <c r="A504"/>
      <c r="B504"/>
      <c r="C504"/>
    </row>
    <row r="505" spans="1:3">
      <c r="A505"/>
      <c r="B505"/>
      <c r="C505"/>
    </row>
    <row r="506" spans="1:3">
      <c r="A506"/>
      <c r="B506"/>
      <c r="C506"/>
    </row>
    <row r="507" spans="1:3">
      <c r="A507"/>
      <c r="B507"/>
      <c r="C507"/>
    </row>
    <row r="508" spans="1:3">
      <c r="A508"/>
      <c r="B508"/>
      <c r="C508"/>
    </row>
    <row r="509" spans="1:3">
      <c r="A509"/>
      <c r="B509"/>
      <c r="C509"/>
    </row>
    <row r="510" spans="1:3">
      <c r="A510"/>
      <c r="B510"/>
      <c r="C510"/>
    </row>
    <row r="511" spans="1:3">
      <c r="A511"/>
      <c r="B511"/>
      <c r="C511"/>
    </row>
    <row r="512" spans="1:3">
      <c r="A512"/>
      <c r="B512"/>
      <c r="C512"/>
    </row>
    <row r="513" spans="1:3">
      <c r="A513"/>
      <c r="B513"/>
      <c r="C513"/>
    </row>
    <row r="514" spans="1:3">
      <c r="A514"/>
      <c r="B514"/>
      <c r="C514"/>
    </row>
    <row r="515" spans="1:3">
      <c r="A515"/>
      <c r="B515"/>
      <c r="C515"/>
    </row>
    <row r="516" spans="1:3">
      <c r="A516"/>
      <c r="B516"/>
      <c r="C516"/>
    </row>
    <row r="517" spans="1:3">
      <c r="A517"/>
      <c r="B517"/>
      <c r="C517"/>
    </row>
    <row r="518" spans="1:3">
      <c r="A518"/>
      <c r="B518"/>
      <c r="C518"/>
    </row>
    <row r="519" spans="1:3">
      <c r="A519"/>
      <c r="B519"/>
      <c r="C519"/>
    </row>
    <row r="520" spans="1:3">
      <c r="A520"/>
      <c r="B520"/>
      <c r="C520"/>
    </row>
    <row r="521" spans="1:3">
      <c r="A521"/>
      <c r="B521"/>
      <c r="C521"/>
    </row>
    <row r="522" spans="1:3">
      <c r="A522"/>
      <c r="B522"/>
      <c r="C522"/>
    </row>
    <row r="523" spans="1:3">
      <c r="A523"/>
      <c r="B523"/>
      <c r="C523"/>
    </row>
    <row r="524" spans="1:3">
      <c r="A524"/>
      <c r="B524"/>
      <c r="C524"/>
    </row>
    <row r="525" spans="1:3">
      <c r="A525"/>
      <c r="B525"/>
      <c r="C525"/>
    </row>
    <row r="526" spans="1:3">
      <c r="A526"/>
      <c r="B526"/>
      <c r="C526"/>
    </row>
    <row r="527" spans="1:3">
      <c r="A527"/>
      <c r="B527"/>
      <c r="C527"/>
    </row>
    <row r="528" spans="1:3">
      <c r="A528"/>
      <c r="B528"/>
      <c r="C528"/>
    </row>
    <row r="529" spans="1:3">
      <c r="A529"/>
      <c r="B529"/>
      <c r="C529"/>
    </row>
    <row r="530" spans="1:3">
      <c r="A530"/>
      <c r="B530"/>
      <c r="C530"/>
    </row>
    <row r="531" spans="1:3">
      <c r="A531"/>
      <c r="B531"/>
      <c r="C531"/>
    </row>
    <row r="532" spans="1:3">
      <c r="A532"/>
      <c r="B532"/>
      <c r="C532"/>
    </row>
    <row r="533" spans="1:3">
      <c r="A533"/>
      <c r="B533"/>
      <c r="C533"/>
    </row>
    <row r="534" spans="1:3">
      <c r="A534"/>
      <c r="B534"/>
      <c r="C534"/>
    </row>
    <row r="535" spans="1:3">
      <c r="A535"/>
      <c r="B535"/>
      <c r="C535"/>
    </row>
    <row r="536" spans="1:3">
      <c r="A536"/>
      <c r="B536"/>
      <c r="C536"/>
    </row>
    <row r="537" spans="1:3">
      <c r="A537"/>
      <c r="B537"/>
      <c r="C537"/>
    </row>
    <row r="538" spans="1:3">
      <c r="A538"/>
      <c r="B538"/>
      <c r="C538"/>
    </row>
    <row r="539" spans="1:3">
      <c r="A539"/>
      <c r="B539"/>
      <c r="C539"/>
    </row>
    <row r="540" spans="1:3">
      <c r="A540"/>
      <c r="B540"/>
      <c r="C540"/>
    </row>
    <row r="541" spans="1:3">
      <c r="A541"/>
      <c r="B541"/>
      <c r="C541"/>
    </row>
    <row r="542" spans="1:3">
      <c r="A542"/>
      <c r="B542"/>
      <c r="C542"/>
    </row>
    <row r="543" spans="1:3">
      <c r="A543"/>
      <c r="B543"/>
      <c r="C543"/>
    </row>
    <row r="544" spans="1:3">
      <c r="A544"/>
      <c r="B544"/>
      <c r="C544"/>
    </row>
    <row r="545" spans="1:3">
      <c r="A545"/>
      <c r="B545"/>
      <c r="C545"/>
    </row>
    <row r="546" spans="1:3">
      <c r="A546"/>
      <c r="B546"/>
      <c r="C546"/>
    </row>
    <row r="547" spans="1:3">
      <c r="A547"/>
      <c r="B547"/>
      <c r="C547"/>
    </row>
    <row r="548" spans="1:3">
      <c r="A548"/>
      <c r="B548"/>
      <c r="C548"/>
    </row>
    <row r="549" spans="1:3">
      <c r="A549"/>
      <c r="B549"/>
      <c r="C549"/>
    </row>
    <row r="550" spans="1:3">
      <c r="A550"/>
      <c r="B550"/>
      <c r="C550"/>
    </row>
    <row r="551" spans="1:3">
      <c r="A551"/>
      <c r="B551"/>
      <c r="C551"/>
    </row>
    <row r="552" spans="1:3">
      <c r="A552"/>
      <c r="B552"/>
      <c r="C552"/>
    </row>
    <row r="553" spans="1:3">
      <c r="A553"/>
      <c r="B553"/>
      <c r="C553"/>
    </row>
    <row r="554" spans="1:3">
      <c r="A554"/>
      <c r="B554"/>
      <c r="C554"/>
    </row>
    <row r="555" spans="1:3">
      <c r="A555"/>
      <c r="B555"/>
      <c r="C555"/>
    </row>
    <row r="556" spans="1:3">
      <c r="A556"/>
      <c r="B556"/>
      <c r="C556"/>
    </row>
    <row r="557" spans="1:3">
      <c r="A557"/>
      <c r="B557"/>
      <c r="C557"/>
    </row>
    <row r="558" spans="1:3">
      <c r="A558"/>
      <c r="B558"/>
      <c r="C558"/>
    </row>
    <row r="559" spans="1:3">
      <c r="A559"/>
      <c r="B559"/>
      <c r="C559"/>
    </row>
    <row r="560" spans="1:3">
      <c r="A560"/>
      <c r="B560"/>
      <c r="C560"/>
    </row>
    <row r="561" spans="1:3">
      <c r="A561"/>
      <c r="B561"/>
      <c r="C561"/>
    </row>
    <row r="562" spans="1:3">
      <c r="A562"/>
      <c r="B562"/>
      <c r="C562"/>
    </row>
    <row r="563" spans="1:3">
      <c r="A563"/>
      <c r="B563"/>
      <c r="C563"/>
    </row>
    <row r="564" spans="1:3">
      <c r="A564"/>
      <c r="B564"/>
      <c r="C564"/>
    </row>
    <row r="565" spans="1:3">
      <c r="A565"/>
      <c r="B565"/>
      <c r="C565"/>
    </row>
    <row r="566" spans="1:3">
      <c r="A566"/>
      <c r="B566"/>
      <c r="C566"/>
    </row>
    <row r="567" spans="1:3">
      <c r="A567"/>
      <c r="B567"/>
      <c r="C567"/>
    </row>
    <row r="568" spans="1:3">
      <c r="A568"/>
      <c r="B568"/>
      <c r="C568"/>
    </row>
    <row r="569" spans="1:3">
      <c r="A569"/>
      <c r="B569"/>
      <c r="C569"/>
    </row>
    <row r="570" spans="1:3">
      <c r="A570"/>
      <c r="B570"/>
      <c r="C570"/>
    </row>
    <row r="571" spans="1:3">
      <c r="A571"/>
      <c r="B571"/>
      <c r="C571"/>
    </row>
    <row r="572" spans="1:3">
      <c r="A572"/>
      <c r="B572"/>
      <c r="C572"/>
    </row>
    <row r="573" spans="1:3">
      <c r="A573"/>
      <c r="B573"/>
      <c r="C573"/>
    </row>
    <row r="574" spans="1:3">
      <c r="A574"/>
      <c r="B574"/>
      <c r="C574"/>
    </row>
    <row r="575" spans="1:3">
      <c r="A575"/>
      <c r="B575"/>
      <c r="C575"/>
    </row>
    <row r="576" spans="1:3">
      <c r="A576"/>
      <c r="B576"/>
      <c r="C576"/>
    </row>
    <row r="577" spans="1:3">
      <c r="A577"/>
      <c r="B577"/>
      <c r="C577"/>
    </row>
    <row r="578" spans="1:3">
      <c r="A578"/>
      <c r="B578"/>
      <c r="C578"/>
    </row>
    <row r="579" spans="1:3">
      <c r="A579"/>
      <c r="B579"/>
      <c r="C579"/>
    </row>
    <row r="580" spans="1:3">
      <c r="A580"/>
      <c r="B580"/>
      <c r="C580"/>
    </row>
    <row r="581" spans="1:3">
      <c r="A581"/>
      <c r="B581"/>
      <c r="C581"/>
    </row>
    <row r="582" spans="1:3">
      <c r="A582"/>
      <c r="B582"/>
      <c r="C582"/>
    </row>
    <row r="583" spans="1:3">
      <c r="A583"/>
      <c r="B583"/>
      <c r="C583"/>
    </row>
    <row r="584" spans="1:3">
      <c r="A584"/>
      <c r="B584"/>
      <c r="C584"/>
    </row>
    <row r="585" spans="1:3">
      <c r="A585"/>
      <c r="B585"/>
      <c r="C585"/>
    </row>
    <row r="586" spans="1:3">
      <c r="A586"/>
      <c r="B586"/>
      <c r="C586"/>
    </row>
    <row r="587" spans="1:3">
      <c r="A587"/>
      <c r="B587"/>
      <c r="C587"/>
    </row>
    <row r="588" spans="1:3">
      <c r="A588"/>
      <c r="B588"/>
      <c r="C588"/>
    </row>
    <row r="589" spans="1:3">
      <c r="A589"/>
      <c r="B589"/>
      <c r="C589"/>
    </row>
    <row r="590" spans="1:3">
      <c r="A590"/>
      <c r="B590"/>
      <c r="C590"/>
    </row>
    <row r="591" spans="1:3">
      <c r="A591"/>
      <c r="B591"/>
      <c r="C591"/>
    </row>
    <row r="592" spans="1:3">
      <c r="A592"/>
      <c r="B592"/>
      <c r="C592"/>
    </row>
    <row r="593" spans="1:3">
      <c r="A593"/>
      <c r="B593"/>
      <c r="C593"/>
    </row>
    <row r="594" spans="1:3">
      <c r="A594"/>
      <c r="B594"/>
      <c r="C594"/>
    </row>
    <row r="595" spans="1:3">
      <c r="A595"/>
      <c r="B595"/>
      <c r="C595"/>
    </row>
    <row r="596" spans="1:3">
      <c r="A596"/>
      <c r="B596"/>
      <c r="C596"/>
    </row>
    <row r="597" spans="1:3">
      <c r="A597"/>
      <c r="B597"/>
      <c r="C597"/>
    </row>
    <row r="598" spans="1:3">
      <c r="A598"/>
      <c r="B598"/>
      <c r="C598"/>
    </row>
    <row r="599" spans="1:3">
      <c r="A599"/>
      <c r="B599"/>
      <c r="C599"/>
    </row>
    <row r="600" spans="1:3">
      <c r="A600"/>
      <c r="B600"/>
      <c r="C600"/>
    </row>
    <row r="601" spans="1:3">
      <c r="A601"/>
      <c r="B601"/>
      <c r="C601"/>
    </row>
    <row r="602" spans="1:3">
      <c r="A602"/>
      <c r="B602"/>
      <c r="C602"/>
    </row>
    <row r="603" spans="1:3">
      <c r="A603"/>
      <c r="B603"/>
      <c r="C603"/>
    </row>
    <row r="604" spans="1:3">
      <c r="A604"/>
      <c r="B604"/>
      <c r="C604"/>
    </row>
    <row r="605" spans="1:3">
      <c r="A605"/>
      <c r="B605"/>
      <c r="C605"/>
    </row>
    <row r="606" spans="1:3">
      <c r="A606"/>
      <c r="B606"/>
      <c r="C606"/>
    </row>
    <row r="607" spans="1:3">
      <c r="A607"/>
      <c r="B607"/>
      <c r="C607"/>
    </row>
    <row r="608" spans="1:3">
      <c r="A608"/>
      <c r="B608"/>
      <c r="C608"/>
    </row>
    <row r="609" spans="1:3">
      <c r="A609"/>
      <c r="B609"/>
      <c r="C609"/>
    </row>
    <row r="610" spans="1:3">
      <c r="A610"/>
      <c r="B610"/>
      <c r="C610"/>
    </row>
    <row r="611" spans="1:3">
      <c r="A611"/>
      <c r="B611"/>
      <c r="C611"/>
    </row>
    <row r="612" spans="1:3">
      <c r="A612"/>
      <c r="B612"/>
      <c r="C612"/>
    </row>
    <row r="613" spans="1:3">
      <c r="A613"/>
      <c r="B613"/>
      <c r="C613"/>
    </row>
    <row r="614" spans="1:3">
      <c r="A614"/>
      <c r="B614"/>
      <c r="C614"/>
    </row>
    <row r="615" spans="1:3">
      <c r="A615"/>
      <c r="B615"/>
      <c r="C615"/>
    </row>
    <row r="616" spans="1:3">
      <c r="A616"/>
      <c r="B616"/>
      <c r="C616"/>
    </row>
    <row r="617" spans="1:3">
      <c r="A617"/>
      <c r="B617"/>
      <c r="C617"/>
    </row>
    <row r="618" spans="1:3">
      <c r="A618"/>
      <c r="B618"/>
      <c r="C618"/>
    </row>
    <row r="619" spans="1:3">
      <c r="A619"/>
      <c r="B619"/>
      <c r="C619"/>
    </row>
    <row r="620" spans="1:3">
      <c r="A620"/>
      <c r="B620"/>
      <c r="C620"/>
    </row>
    <row r="621" spans="1:3">
      <c r="A621"/>
      <c r="B621"/>
      <c r="C621"/>
    </row>
    <row r="622" spans="1:3">
      <c r="A622"/>
      <c r="B622"/>
      <c r="C622"/>
    </row>
    <row r="623" spans="1:3">
      <c r="A623"/>
      <c r="B623"/>
      <c r="C623"/>
    </row>
    <row r="624" spans="1:3">
      <c r="A624"/>
      <c r="B624"/>
      <c r="C624"/>
    </row>
    <row r="625" spans="1:3">
      <c r="A625"/>
      <c r="B625"/>
      <c r="C625"/>
    </row>
    <row r="626" spans="1:3">
      <c r="A626"/>
      <c r="B626"/>
      <c r="C626"/>
    </row>
    <row r="627" spans="1:3">
      <c r="A627"/>
      <c r="B627"/>
      <c r="C627"/>
    </row>
    <row r="628" spans="1:3">
      <c r="A628"/>
      <c r="B628"/>
      <c r="C628"/>
    </row>
    <row r="629" spans="1:3">
      <c r="A629"/>
      <c r="B629"/>
      <c r="C629"/>
    </row>
    <row r="630" spans="1:3">
      <c r="A630"/>
      <c r="B630"/>
      <c r="C630"/>
    </row>
    <row r="631" spans="1:3">
      <c r="A631"/>
      <c r="B631"/>
      <c r="C631"/>
    </row>
    <row r="632" spans="1:3">
      <c r="A632"/>
      <c r="B632"/>
      <c r="C632"/>
    </row>
    <row r="633" spans="1:3">
      <c r="A633"/>
      <c r="B633"/>
      <c r="C633"/>
    </row>
    <row r="634" spans="1:3">
      <c r="A634"/>
      <c r="B634"/>
      <c r="C634"/>
    </row>
    <row r="635" spans="1:3">
      <c r="A635"/>
      <c r="B635"/>
      <c r="C635"/>
    </row>
    <row r="636" spans="1:3">
      <c r="A636"/>
      <c r="B636"/>
      <c r="C636"/>
    </row>
    <row r="637" spans="1:3">
      <c r="A637"/>
      <c r="B637"/>
      <c r="C637"/>
    </row>
    <row r="638" spans="1:3">
      <c r="A638"/>
      <c r="B638"/>
      <c r="C638"/>
    </row>
    <row r="639" spans="1:3">
      <c r="A639"/>
      <c r="B639"/>
      <c r="C639"/>
    </row>
    <row r="640" spans="1:3">
      <c r="A640"/>
      <c r="B640"/>
      <c r="C640"/>
    </row>
    <row r="641" spans="1:3">
      <c r="A641"/>
      <c r="B641"/>
      <c r="C641"/>
    </row>
    <row r="642" spans="1:3">
      <c r="A642"/>
      <c r="B642"/>
      <c r="C642"/>
    </row>
    <row r="643" spans="1:3">
      <c r="A643"/>
      <c r="B643"/>
      <c r="C643"/>
    </row>
    <row r="644" spans="1:3">
      <c r="A644"/>
      <c r="B644"/>
      <c r="C644"/>
    </row>
    <row r="645" spans="1:3">
      <c r="A645"/>
      <c r="B645"/>
      <c r="C645"/>
    </row>
    <row r="646" spans="1:3">
      <c r="A646"/>
      <c r="B646"/>
      <c r="C646"/>
    </row>
    <row r="647" spans="1:3">
      <c r="A647"/>
      <c r="B647"/>
      <c r="C647"/>
    </row>
    <row r="648" spans="1:3">
      <c r="A648"/>
      <c r="B648"/>
      <c r="C648"/>
    </row>
    <row r="649" spans="1:3">
      <c r="A649"/>
      <c r="B649"/>
      <c r="C649"/>
    </row>
    <row r="650" spans="1:3">
      <c r="A650"/>
      <c r="B650"/>
      <c r="C650"/>
    </row>
    <row r="651" spans="1:3">
      <c r="A651"/>
      <c r="B651"/>
      <c r="C651"/>
    </row>
    <row r="652" spans="1:3">
      <c r="A652"/>
      <c r="B652"/>
      <c r="C652"/>
    </row>
    <row r="653" spans="1:3">
      <c r="A653"/>
      <c r="B653"/>
      <c r="C653"/>
    </row>
    <row r="654" spans="1:3">
      <c r="A654"/>
      <c r="B654"/>
      <c r="C654"/>
    </row>
    <row r="655" spans="1:3">
      <c r="A655"/>
      <c r="B655"/>
      <c r="C655"/>
    </row>
    <row r="656" spans="1:3">
      <c r="A656"/>
      <c r="B656"/>
      <c r="C656"/>
    </row>
    <row r="657" spans="1:3">
      <c r="A657"/>
      <c r="B657"/>
      <c r="C657"/>
    </row>
    <row r="658" spans="1:3">
      <c r="A658"/>
      <c r="B658"/>
      <c r="C658"/>
    </row>
    <row r="659" spans="1:3">
      <c r="A659"/>
      <c r="B659"/>
      <c r="C659"/>
    </row>
    <row r="660" spans="1:3">
      <c r="A660"/>
      <c r="B660"/>
      <c r="C660"/>
    </row>
    <row r="661" spans="1:3">
      <c r="A661"/>
      <c r="B661"/>
      <c r="C661"/>
    </row>
    <row r="662" spans="1:3">
      <c r="A662"/>
      <c r="B662"/>
      <c r="C662"/>
    </row>
    <row r="663" spans="1:3">
      <c r="A663"/>
      <c r="B663"/>
      <c r="C663"/>
    </row>
    <row r="664" spans="1:3">
      <c r="A664"/>
      <c r="B664"/>
      <c r="C664"/>
    </row>
    <row r="665" spans="1:3">
      <c r="A665"/>
      <c r="B665"/>
      <c r="C665"/>
    </row>
    <row r="666" spans="1:3">
      <c r="A666"/>
      <c r="B666"/>
      <c r="C666"/>
    </row>
    <row r="667" spans="1:3">
      <c r="A667"/>
      <c r="B667"/>
      <c r="C667"/>
    </row>
    <row r="668" spans="1:3">
      <c r="A668"/>
      <c r="B668"/>
      <c r="C668"/>
    </row>
    <row r="669" spans="1:3">
      <c r="A669"/>
      <c r="B669"/>
      <c r="C669"/>
    </row>
    <row r="670" spans="1:3">
      <c r="A670"/>
      <c r="B670"/>
      <c r="C670"/>
    </row>
    <row r="671" spans="1:3">
      <c r="A671"/>
      <c r="B671"/>
      <c r="C671"/>
    </row>
    <row r="672" spans="1:3">
      <c r="A672"/>
      <c r="B672"/>
      <c r="C672"/>
    </row>
    <row r="673" spans="1:3">
      <c r="A673"/>
      <c r="B673"/>
      <c r="C673"/>
    </row>
    <row r="674" spans="1:3">
      <c r="A674"/>
      <c r="B674"/>
      <c r="C674"/>
    </row>
    <row r="675" spans="1:3">
      <c r="A675"/>
      <c r="B675"/>
      <c r="C675"/>
    </row>
    <row r="676" spans="1:3">
      <c r="A676"/>
      <c r="B676"/>
      <c r="C676"/>
    </row>
    <row r="677" spans="1:3">
      <c r="A677"/>
      <c r="B677"/>
      <c r="C677"/>
    </row>
    <row r="678" spans="1:3">
      <c r="A678"/>
      <c r="B678"/>
      <c r="C678"/>
    </row>
    <row r="679" spans="1:3">
      <c r="A679"/>
      <c r="B679"/>
      <c r="C679"/>
    </row>
    <row r="680" spans="1:3">
      <c r="A680"/>
      <c r="B680"/>
      <c r="C680"/>
    </row>
    <row r="681" spans="1:3">
      <c r="A681"/>
      <c r="B681"/>
      <c r="C681"/>
    </row>
    <row r="682" spans="1:3">
      <c r="A682"/>
      <c r="B682"/>
      <c r="C682"/>
    </row>
    <row r="683" spans="1:3">
      <c r="A683"/>
      <c r="B683"/>
      <c r="C683"/>
    </row>
    <row r="684" spans="1:3">
      <c r="A684"/>
      <c r="B684"/>
      <c r="C684"/>
    </row>
    <row r="685" spans="1:3">
      <c r="A685"/>
      <c r="B685"/>
      <c r="C685"/>
    </row>
    <row r="686" spans="1:3">
      <c r="A686"/>
      <c r="B686"/>
      <c r="C686"/>
    </row>
    <row r="687" spans="1:3">
      <c r="A687"/>
      <c r="B687"/>
      <c r="C687"/>
    </row>
    <row r="688" spans="1:3">
      <c r="A688"/>
      <c r="B688"/>
      <c r="C688"/>
    </row>
    <row r="689" spans="1:3">
      <c r="A689"/>
      <c r="B689"/>
      <c r="C689"/>
    </row>
    <row r="690" spans="1:3">
      <c r="A690"/>
      <c r="B690"/>
      <c r="C690"/>
    </row>
    <row r="691" spans="1:3">
      <c r="A691"/>
      <c r="B691"/>
      <c r="C691"/>
    </row>
    <row r="692" spans="1:3">
      <c r="A692"/>
      <c r="B692"/>
      <c r="C692"/>
    </row>
    <row r="693" spans="1:3">
      <c r="A693"/>
      <c r="B693"/>
      <c r="C693"/>
    </row>
    <row r="694" spans="1:3">
      <c r="A694"/>
      <c r="B694"/>
      <c r="C694"/>
    </row>
    <row r="695" spans="1:3">
      <c r="A695"/>
      <c r="B695"/>
      <c r="C695"/>
    </row>
    <row r="696" spans="1:3">
      <c r="A696"/>
      <c r="B696"/>
      <c r="C696"/>
    </row>
    <row r="697" spans="1:3">
      <c r="A697"/>
      <c r="B697"/>
      <c r="C697"/>
    </row>
    <row r="698" spans="1:3">
      <c r="A698"/>
      <c r="B698"/>
      <c r="C698"/>
    </row>
    <row r="699" spans="1:3">
      <c r="A699"/>
      <c r="B699"/>
      <c r="C699"/>
    </row>
    <row r="700" spans="1:3">
      <c r="A700"/>
      <c r="B700"/>
      <c r="C700"/>
    </row>
    <row r="701" spans="1:3">
      <c r="A701"/>
      <c r="B701"/>
      <c r="C701"/>
    </row>
    <row r="702" spans="1:3">
      <c r="A702"/>
      <c r="B702"/>
      <c r="C702"/>
    </row>
    <row r="703" spans="1:3">
      <c r="A703"/>
      <c r="B703"/>
      <c r="C703"/>
    </row>
    <row r="704" spans="1:3">
      <c r="A704"/>
      <c r="B704"/>
      <c r="C704"/>
    </row>
    <row r="705" spans="1:3">
      <c r="A705"/>
      <c r="B705"/>
      <c r="C705"/>
    </row>
    <row r="706" spans="1:3">
      <c r="A706"/>
      <c r="B706"/>
      <c r="C706"/>
    </row>
    <row r="707" spans="1:3">
      <c r="A707"/>
      <c r="B707"/>
      <c r="C707"/>
    </row>
    <row r="708" spans="1:3">
      <c r="A708"/>
      <c r="B708"/>
      <c r="C708"/>
    </row>
    <row r="709" spans="1:3">
      <c r="A709"/>
      <c r="B709"/>
      <c r="C709"/>
    </row>
    <row r="710" spans="1:3">
      <c r="A710"/>
      <c r="B710"/>
      <c r="C710"/>
    </row>
    <row r="711" spans="1:3">
      <c r="A711"/>
      <c r="B711"/>
      <c r="C711"/>
    </row>
    <row r="712" spans="1:3">
      <c r="A712"/>
      <c r="B712"/>
      <c r="C712"/>
    </row>
    <row r="713" spans="1:3">
      <c r="A713"/>
      <c r="B713"/>
      <c r="C713"/>
    </row>
    <row r="714" spans="1:3">
      <c r="A714"/>
      <c r="B714"/>
      <c r="C714"/>
    </row>
    <row r="715" spans="1:3">
      <c r="A715"/>
      <c r="B715"/>
      <c r="C715"/>
    </row>
    <row r="716" spans="1:3">
      <c r="A716"/>
      <c r="B716"/>
      <c r="C716"/>
    </row>
    <row r="717" spans="1:3">
      <c r="A717"/>
      <c r="B717"/>
      <c r="C717"/>
    </row>
    <row r="718" spans="1:3">
      <c r="A718"/>
      <c r="B718"/>
      <c r="C718"/>
    </row>
    <row r="719" spans="1:3">
      <c r="A719"/>
      <c r="B719"/>
      <c r="C719"/>
    </row>
    <row r="720" spans="1:3">
      <c r="A720"/>
      <c r="B720"/>
      <c r="C720"/>
    </row>
    <row r="721" spans="1:3">
      <c r="A721"/>
      <c r="B721"/>
      <c r="C721"/>
    </row>
    <row r="722" spans="1:3">
      <c r="A722"/>
      <c r="B722"/>
      <c r="C722"/>
    </row>
    <row r="723" spans="1:3">
      <c r="A723"/>
      <c r="B723"/>
      <c r="C723"/>
    </row>
    <row r="724" spans="1:3">
      <c r="A724"/>
      <c r="B724"/>
      <c r="C724"/>
    </row>
    <row r="725" spans="1:3">
      <c r="A725"/>
      <c r="B725"/>
      <c r="C725"/>
    </row>
    <row r="726" spans="1:3">
      <c r="A726"/>
      <c r="B726"/>
      <c r="C726"/>
    </row>
    <row r="727" spans="1:3">
      <c r="A727"/>
      <c r="B727"/>
      <c r="C727"/>
    </row>
    <row r="728" spans="1:3">
      <c r="A728"/>
      <c r="B728"/>
      <c r="C728"/>
    </row>
    <row r="729" spans="1:3">
      <c r="A729"/>
      <c r="B729"/>
      <c r="C729"/>
    </row>
    <row r="730" spans="1:3">
      <c r="A730"/>
      <c r="B730"/>
      <c r="C730"/>
    </row>
    <row r="731" spans="1:3">
      <c r="A731"/>
      <c r="B731"/>
      <c r="C731"/>
    </row>
    <row r="732" spans="1:3">
      <c r="A732"/>
      <c r="B732"/>
      <c r="C732"/>
    </row>
    <row r="733" spans="1:3">
      <c r="A733"/>
      <c r="B733"/>
      <c r="C733"/>
    </row>
    <row r="734" spans="1:3">
      <c r="A734"/>
      <c r="B734"/>
      <c r="C734"/>
    </row>
    <row r="735" spans="1:3">
      <c r="A735"/>
      <c r="B735"/>
      <c r="C735"/>
    </row>
    <row r="736" spans="1:3">
      <c r="A736"/>
      <c r="B736"/>
      <c r="C736"/>
    </row>
    <row r="737" spans="1:3">
      <c r="A737"/>
      <c r="B737"/>
      <c r="C737"/>
    </row>
    <row r="738" spans="1:3">
      <c r="A738"/>
      <c r="B738"/>
      <c r="C738"/>
    </row>
    <row r="739" spans="1:3">
      <c r="A739"/>
      <c r="B739"/>
      <c r="C739"/>
    </row>
    <row r="740" spans="1:3">
      <c r="A740"/>
      <c r="B740"/>
      <c r="C740"/>
    </row>
    <row r="741" spans="1:3">
      <c r="A741"/>
      <c r="B741"/>
      <c r="C741"/>
    </row>
    <row r="742" spans="1:3">
      <c r="A742"/>
      <c r="B742"/>
      <c r="C742"/>
    </row>
    <row r="743" spans="1:3">
      <c r="A743"/>
      <c r="B743"/>
      <c r="C743"/>
    </row>
    <row r="744" spans="1:3">
      <c r="A744"/>
      <c r="B744"/>
      <c r="C744"/>
    </row>
    <row r="745" spans="1:3">
      <c r="A745"/>
      <c r="B745"/>
      <c r="C745"/>
    </row>
    <row r="746" spans="1:3">
      <c r="A746"/>
      <c r="B746"/>
      <c r="C746"/>
    </row>
    <row r="747" spans="1:3">
      <c r="A747"/>
      <c r="B747"/>
      <c r="C747"/>
    </row>
    <row r="748" spans="1:3">
      <c r="A748"/>
      <c r="B748"/>
      <c r="C748"/>
    </row>
    <row r="749" spans="1:3">
      <c r="A749"/>
      <c r="B749"/>
      <c r="C749"/>
    </row>
    <row r="750" spans="1:3">
      <c r="A750"/>
      <c r="B750"/>
      <c r="C750"/>
    </row>
    <row r="751" spans="1:3">
      <c r="A751"/>
      <c r="B751"/>
      <c r="C751"/>
    </row>
    <row r="752" spans="1:3">
      <c r="A752"/>
      <c r="B752"/>
      <c r="C752"/>
    </row>
    <row r="753" spans="1:3">
      <c r="A753"/>
      <c r="B753"/>
      <c r="C753"/>
    </row>
    <row r="754" spans="1:3">
      <c r="A754"/>
      <c r="B754"/>
      <c r="C754"/>
    </row>
    <row r="755" spans="1:3">
      <c r="A755"/>
      <c r="B755"/>
      <c r="C755"/>
    </row>
    <row r="756" spans="1:3">
      <c r="A756"/>
      <c r="B756"/>
      <c r="C756"/>
    </row>
    <row r="757" spans="1:3">
      <c r="A757"/>
      <c r="B757"/>
      <c r="C757"/>
    </row>
    <row r="758" spans="1:3">
      <c r="A758"/>
      <c r="B758"/>
      <c r="C758"/>
    </row>
    <row r="759" spans="1:3">
      <c r="A759"/>
      <c r="B759"/>
      <c r="C759"/>
    </row>
    <row r="760" spans="1:3">
      <c r="A760"/>
      <c r="B760"/>
      <c r="C760"/>
    </row>
    <row r="761" spans="1:3">
      <c r="A761"/>
      <c r="B761"/>
      <c r="C761"/>
    </row>
    <row r="762" spans="1:3">
      <c r="A762"/>
      <c r="B762"/>
      <c r="C762"/>
    </row>
    <row r="763" spans="1:3">
      <c r="A763"/>
      <c r="B763"/>
      <c r="C763"/>
    </row>
    <row r="764" spans="1:3">
      <c r="A764"/>
      <c r="B764"/>
      <c r="C764"/>
    </row>
    <row r="765" spans="1:3">
      <c r="A765"/>
      <c r="B765"/>
      <c r="C765"/>
    </row>
    <row r="766" spans="1:3">
      <c r="A766"/>
      <c r="B766"/>
      <c r="C766"/>
    </row>
    <row r="767" spans="1:3">
      <c r="A767"/>
      <c r="B767"/>
      <c r="C767"/>
    </row>
    <row r="768" spans="1:3">
      <c r="A768"/>
      <c r="B768"/>
      <c r="C768"/>
    </row>
    <row r="769" spans="1:3">
      <c r="A769"/>
      <c r="B769"/>
      <c r="C769"/>
    </row>
    <row r="770" spans="1:3">
      <c r="A770"/>
      <c r="B770"/>
      <c r="C770"/>
    </row>
    <row r="771" spans="1:3">
      <c r="A771"/>
      <c r="B771"/>
      <c r="C771"/>
    </row>
    <row r="772" spans="1:3">
      <c r="A772"/>
      <c r="B772"/>
      <c r="C772"/>
    </row>
    <row r="773" spans="1:3">
      <c r="A773"/>
      <c r="B773"/>
      <c r="C773"/>
    </row>
    <row r="774" spans="1:3">
      <c r="A774"/>
      <c r="B774"/>
      <c r="C774"/>
    </row>
    <row r="775" spans="1:3">
      <c r="A775"/>
      <c r="B775"/>
      <c r="C775"/>
    </row>
    <row r="776" spans="1:3">
      <c r="A776"/>
      <c r="B776"/>
      <c r="C776"/>
    </row>
    <row r="777" spans="1:3">
      <c r="A777"/>
      <c r="B777"/>
      <c r="C777"/>
    </row>
    <row r="778" spans="1:3">
      <c r="A778"/>
      <c r="B778"/>
      <c r="C778"/>
    </row>
    <row r="779" spans="1:3">
      <c r="A779"/>
      <c r="B779"/>
      <c r="C779"/>
    </row>
    <row r="780" spans="1:3">
      <c r="A780"/>
      <c r="B780"/>
      <c r="C780"/>
    </row>
    <row r="781" spans="1:3">
      <c r="A781"/>
      <c r="B781"/>
      <c r="C781"/>
    </row>
    <row r="782" spans="1:3">
      <c r="A782"/>
      <c r="B782"/>
      <c r="C782"/>
    </row>
    <row r="783" spans="1:3">
      <c r="A783"/>
      <c r="B783"/>
      <c r="C783"/>
    </row>
    <row r="784" spans="1:3">
      <c r="A784"/>
      <c r="B784"/>
      <c r="C784"/>
    </row>
    <row r="785" spans="1:3">
      <c r="A785"/>
      <c r="B785"/>
      <c r="C785"/>
    </row>
    <row r="786" spans="1:3">
      <c r="A786"/>
      <c r="B786"/>
      <c r="C786"/>
    </row>
    <row r="787" spans="1:3">
      <c r="A787"/>
      <c r="B787"/>
      <c r="C787"/>
    </row>
    <row r="788" spans="1:3">
      <c r="A788"/>
      <c r="B788"/>
      <c r="C788"/>
    </row>
    <row r="789" spans="1:3">
      <c r="A789"/>
      <c r="B789"/>
      <c r="C789"/>
    </row>
    <row r="790" spans="1:3">
      <c r="A790"/>
      <c r="B790"/>
      <c r="C790"/>
    </row>
    <row r="791" spans="1:3">
      <c r="A791"/>
      <c r="B791"/>
      <c r="C791"/>
    </row>
    <row r="792" spans="1:3">
      <c r="A792"/>
      <c r="B792"/>
      <c r="C792"/>
    </row>
    <row r="793" spans="1:3">
      <c r="A793"/>
      <c r="B793"/>
      <c r="C793"/>
    </row>
    <row r="794" spans="1:3">
      <c r="A794"/>
      <c r="B794"/>
      <c r="C794"/>
    </row>
    <row r="795" spans="1:3">
      <c r="A795"/>
      <c r="B795"/>
      <c r="C795"/>
    </row>
    <row r="796" spans="1:3">
      <c r="A796"/>
      <c r="B796"/>
      <c r="C796"/>
    </row>
    <row r="797" spans="1:3">
      <c r="A797"/>
      <c r="B797"/>
      <c r="C797"/>
    </row>
    <row r="798" spans="1:3">
      <c r="A798"/>
      <c r="B798"/>
      <c r="C798"/>
    </row>
    <row r="799" spans="1:3">
      <c r="A799"/>
      <c r="B799"/>
      <c r="C799"/>
    </row>
    <row r="800" spans="1:3">
      <c r="A800"/>
      <c r="B800"/>
      <c r="C800"/>
    </row>
    <row r="801" spans="1:3">
      <c r="A801"/>
      <c r="B801"/>
      <c r="C801"/>
    </row>
    <row r="802" spans="1:3">
      <c r="A802"/>
      <c r="B802"/>
      <c r="C802"/>
    </row>
    <row r="803" spans="1:3">
      <c r="A803"/>
      <c r="B803"/>
      <c r="C803"/>
    </row>
    <row r="804" spans="1:3">
      <c r="A804"/>
      <c r="B804"/>
      <c r="C804"/>
    </row>
    <row r="805" spans="1:3">
      <c r="A805"/>
      <c r="B805"/>
      <c r="C805"/>
    </row>
    <row r="806" spans="1:3">
      <c r="A806"/>
      <c r="B806"/>
      <c r="C806"/>
    </row>
    <row r="807" spans="1:3">
      <c r="A807"/>
      <c r="B807"/>
      <c r="C807"/>
    </row>
    <row r="808" spans="1:3">
      <c r="A808"/>
      <c r="B808"/>
      <c r="C808"/>
    </row>
    <row r="809" spans="1:3">
      <c r="A809"/>
      <c r="B809"/>
      <c r="C809"/>
    </row>
    <row r="810" spans="1:3">
      <c r="A810"/>
      <c r="B810"/>
      <c r="C810"/>
    </row>
    <row r="811" spans="1:3">
      <c r="A811"/>
      <c r="B811"/>
      <c r="C811"/>
    </row>
    <row r="812" spans="1:3">
      <c r="A812"/>
      <c r="B812"/>
      <c r="C812"/>
    </row>
    <row r="813" spans="1:3">
      <c r="A813"/>
      <c r="B813"/>
      <c r="C813"/>
    </row>
    <row r="814" spans="1:3">
      <c r="A814"/>
      <c r="B814"/>
      <c r="C814"/>
    </row>
    <row r="815" spans="1:3">
      <c r="A815"/>
      <c r="B815"/>
      <c r="C815"/>
    </row>
    <row r="816" spans="1:3">
      <c r="A816"/>
      <c r="B816"/>
      <c r="C816"/>
    </row>
    <row r="817" spans="1:3">
      <c r="A817"/>
      <c r="B817"/>
      <c r="C817"/>
    </row>
    <row r="818" spans="1:3">
      <c r="A818"/>
      <c r="B818"/>
      <c r="C818"/>
    </row>
    <row r="819" spans="1:3">
      <c r="A819"/>
      <c r="B819"/>
      <c r="C819"/>
    </row>
    <row r="820" spans="1:3">
      <c r="A820"/>
      <c r="B820"/>
      <c r="C820"/>
    </row>
    <row r="821" spans="1:3">
      <c r="A821"/>
      <c r="B821"/>
      <c r="C821"/>
    </row>
    <row r="822" spans="1:3">
      <c r="A822"/>
      <c r="B822"/>
      <c r="C822"/>
    </row>
    <row r="823" spans="1:3">
      <c r="A823"/>
      <c r="B823"/>
      <c r="C823"/>
    </row>
    <row r="824" spans="1:3">
      <c r="A824"/>
      <c r="B824"/>
      <c r="C824"/>
    </row>
    <row r="825" spans="1:3">
      <c r="A825"/>
      <c r="B825"/>
      <c r="C825"/>
    </row>
    <row r="826" spans="1:3">
      <c r="A826"/>
      <c r="B826"/>
      <c r="C826"/>
    </row>
    <row r="827" spans="1:3">
      <c r="A827"/>
      <c r="B827"/>
      <c r="C827"/>
    </row>
    <row r="828" spans="1:3">
      <c r="A828"/>
      <c r="B828"/>
      <c r="C828"/>
    </row>
    <row r="829" spans="1:3">
      <c r="A829"/>
      <c r="B829"/>
      <c r="C829"/>
    </row>
    <row r="830" spans="1:3">
      <c r="A830"/>
      <c r="B830"/>
      <c r="C830"/>
    </row>
    <row r="831" spans="1:3">
      <c r="A831"/>
      <c r="B831"/>
      <c r="C831"/>
    </row>
    <row r="832" spans="1:3">
      <c r="A832"/>
      <c r="B832"/>
      <c r="C832"/>
    </row>
    <row r="833" spans="1:3">
      <c r="A833"/>
      <c r="B833"/>
      <c r="C833"/>
    </row>
    <row r="834" spans="1:3">
      <c r="A834"/>
      <c r="B834"/>
      <c r="C834"/>
    </row>
    <row r="835" spans="1:3">
      <c r="A835"/>
      <c r="B835"/>
      <c r="C835"/>
    </row>
    <row r="836" spans="1:3">
      <c r="A836"/>
      <c r="B836"/>
      <c r="C836"/>
    </row>
    <row r="837" spans="1:3">
      <c r="A837"/>
      <c r="B837"/>
      <c r="C837"/>
    </row>
    <row r="838" spans="1:3">
      <c r="A838"/>
      <c r="B838"/>
      <c r="C838"/>
    </row>
    <row r="839" spans="1:3">
      <c r="A839"/>
      <c r="B839"/>
      <c r="C839"/>
    </row>
    <row r="840" spans="1:3">
      <c r="A840"/>
      <c r="B840"/>
      <c r="C840"/>
    </row>
    <row r="841" spans="1:3">
      <c r="A841"/>
      <c r="B841"/>
      <c r="C841"/>
    </row>
    <row r="842" spans="1:3">
      <c r="A842"/>
      <c r="B842"/>
      <c r="C842"/>
    </row>
    <row r="843" spans="1:3">
      <c r="A843"/>
      <c r="B843"/>
      <c r="C843"/>
    </row>
    <row r="844" spans="1:3">
      <c r="A844"/>
      <c r="B844"/>
      <c r="C844"/>
    </row>
    <row r="845" spans="1:3">
      <c r="A845"/>
      <c r="B845"/>
      <c r="C845"/>
    </row>
    <row r="846" spans="1:3">
      <c r="A846"/>
      <c r="B846"/>
      <c r="C846"/>
    </row>
    <row r="847" spans="1:3">
      <c r="A847"/>
      <c r="B847"/>
      <c r="C847"/>
    </row>
    <row r="848" spans="1:3">
      <c r="A848"/>
      <c r="B848"/>
      <c r="C848"/>
    </row>
    <row r="849" spans="1:3">
      <c r="A849"/>
      <c r="B849"/>
      <c r="C849"/>
    </row>
    <row r="850" spans="1:3">
      <c r="A850"/>
      <c r="B850"/>
      <c r="C850"/>
    </row>
    <row r="851" spans="1:3">
      <c r="A851"/>
      <c r="B851"/>
      <c r="C851"/>
    </row>
    <row r="852" spans="1:3">
      <c r="A852"/>
      <c r="B852"/>
      <c r="C852"/>
    </row>
    <row r="853" spans="1:3">
      <c r="A853"/>
      <c r="B853"/>
      <c r="C853"/>
    </row>
    <row r="854" spans="1:3">
      <c r="A854"/>
      <c r="B854"/>
      <c r="C854"/>
    </row>
    <row r="855" spans="1:3">
      <c r="A855"/>
      <c r="B855"/>
      <c r="C855"/>
    </row>
    <row r="856" spans="1:3">
      <c r="A856"/>
      <c r="B856"/>
      <c r="C856"/>
    </row>
    <row r="857" spans="1:3">
      <c r="A857"/>
      <c r="B857"/>
      <c r="C857"/>
    </row>
    <row r="858" spans="1:3">
      <c r="A858"/>
      <c r="B858"/>
      <c r="C858"/>
    </row>
    <row r="859" spans="1:3">
      <c r="A859"/>
      <c r="B859"/>
      <c r="C859"/>
    </row>
    <row r="860" spans="1:3">
      <c r="A860"/>
      <c r="B860"/>
      <c r="C860"/>
    </row>
    <row r="861" spans="1:3">
      <c r="A861"/>
      <c r="B861"/>
      <c r="C861"/>
    </row>
    <row r="862" spans="1:3">
      <c r="A862"/>
      <c r="B862"/>
      <c r="C862"/>
    </row>
    <row r="863" spans="1:3">
      <c r="A863"/>
      <c r="B863"/>
      <c r="C863"/>
    </row>
    <row r="864" spans="1:3">
      <c r="A864"/>
      <c r="B864"/>
      <c r="C864"/>
    </row>
    <row r="865" spans="1:3">
      <c r="A865"/>
      <c r="B865"/>
      <c r="C865"/>
    </row>
    <row r="866" spans="1:3">
      <c r="A866"/>
      <c r="B866"/>
      <c r="C866"/>
    </row>
    <row r="867" spans="1:3">
      <c r="A867"/>
      <c r="B867"/>
      <c r="C867"/>
    </row>
    <row r="868" spans="1:3">
      <c r="A868"/>
      <c r="B868"/>
      <c r="C868"/>
    </row>
    <row r="869" spans="1:3">
      <c r="A869"/>
      <c r="B869"/>
      <c r="C869"/>
    </row>
    <row r="870" spans="1:3">
      <c r="A870"/>
      <c r="B870"/>
      <c r="C870"/>
    </row>
    <row r="871" spans="1:3">
      <c r="A871"/>
      <c r="B871"/>
      <c r="C871"/>
    </row>
    <row r="872" spans="1:3">
      <c r="A872"/>
      <c r="B872"/>
      <c r="C872"/>
    </row>
    <row r="873" spans="1:3">
      <c r="A873"/>
      <c r="B873"/>
      <c r="C873"/>
    </row>
    <row r="874" spans="1:3">
      <c r="A874"/>
      <c r="B874"/>
      <c r="C874"/>
    </row>
    <row r="875" spans="1:3">
      <c r="A875"/>
      <c r="B875"/>
      <c r="C875"/>
    </row>
    <row r="876" spans="1:3">
      <c r="A876"/>
      <c r="B876"/>
      <c r="C876"/>
    </row>
    <row r="877" spans="1:3">
      <c r="A877"/>
      <c r="B877"/>
      <c r="C877"/>
    </row>
    <row r="878" spans="1:3">
      <c r="A878"/>
      <c r="B878"/>
      <c r="C878"/>
    </row>
    <row r="879" spans="1:3">
      <c r="A879"/>
      <c r="B879"/>
      <c r="C879"/>
    </row>
    <row r="880" spans="1:3">
      <c r="A880"/>
      <c r="B880"/>
      <c r="C880"/>
    </row>
    <row r="881" spans="1:3">
      <c r="A881"/>
      <c r="B881"/>
      <c r="C881"/>
    </row>
    <row r="882" spans="1:3">
      <c r="A882"/>
      <c r="B882"/>
      <c r="C882"/>
    </row>
    <row r="883" spans="1:3">
      <c r="A883"/>
      <c r="B883"/>
      <c r="C883"/>
    </row>
    <row r="884" spans="1:3">
      <c r="A884"/>
      <c r="B884"/>
      <c r="C884"/>
    </row>
    <row r="885" spans="1:3">
      <c r="A885"/>
      <c r="B885"/>
      <c r="C885"/>
    </row>
    <row r="886" spans="1:3">
      <c r="A886"/>
      <c r="B886"/>
      <c r="C886"/>
    </row>
    <row r="887" spans="1:3">
      <c r="A887"/>
      <c r="B887"/>
      <c r="C887"/>
    </row>
    <row r="888" spans="1:3">
      <c r="A888"/>
      <c r="B888"/>
      <c r="C888"/>
    </row>
    <row r="889" spans="1:3">
      <c r="A889"/>
      <c r="B889"/>
      <c r="C889"/>
    </row>
    <row r="890" spans="1:3">
      <c r="A890"/>
      <c r="B890"/>
      <c r="C890"/>
    </row>
    <row r="891" spans="1:3">
      <c r="A891"/>
      <c r="B891"/>
      <c r="C891"/>
    </row>
    <row r="892" spans="1:3">
      <c r="A892"/>
      <c r="B892"/>
      <c r="C892"/>
    </row>
    <row r="893" spans="1:3">
      <c r="A893"/>
      <c r="B893"/>
      <c r="C893"/>
    </row>
    <row r="894" spans="1:3">
      <c r="A894"/>
      <c r="B894"/>
      <c r="C894"/>
    </row>
    <row r="895" spans="1:3">
      <c r="A895"/>
      <c r="B895"/>
      <c r="C895"/>
    </row>
    <row r="896" spans="1:3">
      <c r="A896"/>
      <c r="B896"/>
      <c r="C896"/>
    </row>
    <row r="897" spans="1:3">
      <c r="A897"/>
      <c r="B897"/>
      <c r="C897"/>
    </row>
    <row r="898" spans="1:3">
      <c r="A898"/>
      <c r="B898"/>
      <c r="C898"/>
    </row>
    <row r="899" spans="1:3">
      <c r="A899"/>
      <c r="B899"/>
      <c r="C899"/>
    </row>
    <row r="900" spans="1:3">
      <c r="A900"/>
      <c r="B900"/>
      <c r="C900"/>
    </row>
    <row r="901" spans="1:3">
      <c r="A901"/>
      <c r="B901"/>
      <c r="C901"/>
    </row>
    <row r="902" spans="1:3">
      <c r="A902"/>
      <c r="B902"/>
      <c r="C902"/>
    </row>
    <row r="903" spans="1:3">
      <c r="A903"/>
      <c r="B903"/>
      <c r="C903"/>
    </row>
    <row r="904" spans="1:3">
      <c r="A904"/>
      <c r="B904"/>
      <c r="C904"/>
    </row>
    <row r="905" spans="1:3">
      <c r="A905"/>
      <c r="B905"/>
      <c r="C905"/>
    </row>
    <row r="906" spans="1:3">
      <c r="A906"/>
      <c r="B906"/>
      <c r="C906"/>
    </row>
    <row r="907" spans="1:3">
      <c r="A907"/>
      <c r="B907"/>
      <c r="C907"/>
    </row>
    <row r="908" spans="1:3">
      <c r="A908"/>
      <c r="B908"/>
      <c r="C908"/>
    </row>
    <row r="909" spans="1:3">
      <c r="A909"/>
      <c r="B909"/>
      <c r="C909"/>
    </row>
    <row r="910" spans="1:3">
      <c r="A910"/>
      <c r="B910"/>
      <c r="C910"/>
    </row>
    <row r="911" spans="1:3">
      <c r="A911"/>
      <c r="B911"/>
      <c r="C911"/>
    </row>
    <row r="912" spans="1:3">
      <c r="A912"/>
      <c r="B912"/>
      <c r="C912"/>
    </row>
    <row r="913" spans="1:3">
      <c r="A913"/>
      <c r="B913"/>
      <c r="C913"/>
    </row>
    <row r="914" spans="1:3">
      <c r="A914"/>
      <c r="B914"/>
      <c r="C914"/>
    </row>
    <row r="915" spans="1:3">
      <c r="A915"/>
      <c r="B915"/>
      <c r="C915"/>
    </row>
    <row r="916" spans="1:3">
      <c r="A916"/>
      <c r="B916"/>
      <c r="C916"/>
    </row>
    <row r="917" spans="1:3">
      <c r="A917"/>
      <c r="B917"/>
      <c r="C917"/>
    </row>
    <row r="918" spans="1:3">
      <c r="A918"/>
      <c r="B918"/>
      <c r="C918"/>
    </row>
    <row r="919" spans="1:3">
      <c r="A919"/>
      <c r="B919"/>
      <c r="C919"/>
    </row>
    <row r="920" spans="1:3">
      <c r="A920"/>
      <c r="B920"/>
      <c r="C920"/>
    </row>
    <row r="921" spans="1:3">
      <c r="A921"/>
      <c r="B921"/>
      <c r="C921"/>
    </row>
    <row r="922" spans="1:3">
      <c r="A922"/>
      <c r="B922"/>
      <c r="C922"/>
    </row>
    <row r="923" spans="1:3">
      <c r="A923"/>
      <c r="B923"/>
      <c r="C923"/>
    </row>
    <row r="924" spans="1:3">
      <c r="A924"/>
      <c r="B924"/>
      <c r="C924"/>
    </row>
    <row r="925" spans="1:3">
      <c r="A925"/>
      <c r="B925"/>
      <c r="C925"/>
    </row>
    <row r="926" spans="1:3">
      <c r="A926"/>
      <c r="B926"/>
      <c r="C926"/>
    </row>
    <row r="927" spans="1:3">
      <c r="A927"/>
      <c r="B927"/>
      <c r="C927"/>
    </row>
    <row r="928" spans="1:3">
      <c r="A928"/>
      <c r="B928"/>
      <c r="C928"/>
    </row>
    <row r="929" spans="1:3">
      <c r="A929"/>
      <c r="B929"/>
      <c r="C929"/>
    </row>
    <row r="930" spans="1:3">
      <c r="A930"/>
      <c r="B930"/>
      <c r="C930"/>
    </row>
    <row r="931" spans="1:3">
      <c r="A931"/>
      <c r="B931"/>
      <c r="C931"/>
    </row>
    <row r="932" spans="1:3">
      <c r="A932"/>
      <c r="B932"/>
      <c r="C932"/>
    </row>
    <row r="933" spans="1:3">
      <c r="A933"/>
      <c r="B933"/>
      <c r="C933"/>
    </row>
    <row r="934" spans="1:3">
      <c r="A934"/>
      <c r="B934"/>
      <c r="C934"/>
    </row>
    <row r="935" spans="1:3">
      <c r="A935"/>
      <c r="B935"/>
      <c r="C935"/>
    </row>
    <row r="936" spans="1:3">
      <c r="A936"/>
      <c r="B936"/>
      <c r="C936"/>
    </row>
    <row r="937" spans="1:3">
      <c r="A937"/>
      <c r="B937"/>
      <c r="C937"/>
    </row>
    <row r="938" spans="1:3">
      <c r="A938"/>
      <c r="B938"/>
      <c r="C938"/>
    </row>
    <row r="939" spans="1:3">
      <c r="A939"/>
      <c r="B939"/>
      <c r="C939"/>
    </row>
    <row r="940" spans="1:3">
      <c r="A940"/>
      <c r="B940"/>
      <c r="C940"/>
    </row>
    <row r="941" spans="1:3">
      <c r="A941"/>
      <c r="B941"/>
      <c r="C941"/>
    </row>
    <row r="942" spans="1:3">
      <c r="A942"/>
      <c r="B942"/>
      <c r="C942"/>
    </row>
    <row r="943" spans="1:3">
      <c r="A943"/>
      <c r="B943"/>
      <c r="C943"/>
    </row>
    <row r="944" spans="1:3">
      <c r="A944"/>
      <c r="B944"/>
      <c r="C944"/>
    </row>
    <row r="945" spans="1:3">
      <c r="A945"/>
      <c r="B945"/>
      <c r="C945"/>
    </row>
    <row r="946" spans="1:3">
      <c r="A946"/>
      <c r="B946"/>
      <c r="C946"/>
    </row>
    <row r="947" spans="1:3">
      <c r="A947"/>
      <c r="B947"/>
      <c r="C947"/>
    </row>
    <row r="948" spans="1:3">
      <c r="A948"/>
      <c r="B948"/>
      <c r="C948"/>
    </row>
    <row r="949" spans="1:3">
      <c r="A949"/>
      <c r="B949"/>
      <c r="C949"/>
    </row>
    <row r="950" spans="1:3">
      <c r="A950"/>
      <c r="B950"/>
      <c r="C950"/>
    </row>
    <row r="951" spans="1:3">
      <c r="A951"/>
      <c r="B951"/>
      <c r="C951"/>
    </row>
    <row r="952" spans="1:3">
      <c r="A952"/>
      <c r="B952"/>
      <c r="C952"/>
    </row>
    <row r="953" spans="1:3">
      <c r="A953"/>
      <c r="B953"/>
      <c r="C953"/>
    </row>
    <row r="954" spans="1:3">
      <c r="A954"/>
      <c r="B954"/>
      <c r="C954"/>
    </row>
    <row r="955" spans="1:3">
      <c r="A955"/>
      <c r="B955"/>
      <c r="C955"/>
    </row>
    <row r="956" spans="1:3">
      <c r="A956"/>
      <c r="B956"/>
      <c r="C956"/>
    </row>
    <row r="957" spans="1:3">
      <c r="A957"/>
      <c r="B957"/>
      <c r="C957"/>
    </row>
    <row r="958" spans="1:3">
      <c r="A958"/>
      <c r="B958"/>
      <c r="C958"/>
    </row>
    <row r="959" spans="1:3">
      <c r="A959"/>
      <c r="B959"/>
      <c r="C959"/>
    </row>
    <row r="960" spans="1:3">
      <c r="A960"/>
      <c r="B960"/>
      <c r="C960"/>
    </row>
    <row r="961" spans="1:3">
      <c r="A961"/>
      <c r="B961"/>
      <c r="C961"/>
    </row>
    <row r="962" spans="1:3">
      <c r="A962"/>
      <c r="B962"/>
      <c r="C962"/>
    </row>
    <row r="963" spans="1:3">
      <c r="A963"/>
      <c r="B963"/>
      <c r="C963"/>
    </row>
    <row r="964" spans="1:3">
      <c r="A964"/>
      <c r="B964"/>
      <c r="C964"/>
    </row>
    <row r="965" spans="1:3">
      <c r="A965"/>
      <c r="B965"/>
      <c r="C965"/>
    </row>
    <row r="966" spans="1:3">
      <c r="A966"/>
      <c r="B966"/>
      <c r="C966"/>
    </row>
    <row r="967" spans="1:3">
      <c r="A967"/>
      <c r="B967"/>
      <c r="C967"/>
    </row>
    <row r="968" spans="1:3">
      <c r="A968"/>
      <c r="B968"/>
      <c r="C968"/>
    </row>
    <row r="969" spans="1:3">
      <c r="A969"/>
      <c r="B969"/>
      <c r="C969"/>
    </row>
    <row r="970" spans="1:3">
      <c r="A970"/>
      <c r="B970"/>
      <c r="C970"/>
    </row>
    <row r="971" spans="1:3">
      <c r="A971"/>
      <c r="B971"/>
      <c r="C971"/>
    </row>
    <row r="972" spans="1:3">
      <c r="A972"/>
      <c r="B972"/>
      <c r="C972"/>
    </row>
    <row r="973" spans="1:3">
      <c r="A973"/>
      <c r="B973"/>
      <c r="C973"/>
    </row>
    <row r="974" spans="1:3">
      <c r="A974"/>
      <c r="B974"/>
      <c r="C974"/>
    </row>
    <row r="975" spans="1:3">
      <c r="A975"/>
      <c r="B975"/>
      <c r="C975"/>
    </row>
    <row r="976" spans="1:3">
      <c r="A976"/>
      <c r="B976"/>
      <c r="C976"/>
    </row>
    <row r="977" spans="1:3">
      <c r="A977"/>
      <c r="B977"/>
      <c r="C977"/>
    </row>
    <row r="978" spans="1:3">
      <c r="A978"/>
      <c r="B978"/>
      <c r="C978"/>
    </row>
    <row r="979" spans="1:3">
      <c r="A979"/>
      <c r="B979"/>
      <c r="C979"/>
    </row>
    <row r="980" spans="1:3">
      <c r="A980"/>
      <c r="B980"/>
      <c r="C980"/>
    </row>
    <row r="981" spans="1:3">
      <c r="A981"/>
      <c r="B981"/>
      <c r="C981"/>
    </row>
    <row r="982" spans="1:3">
      <c r="A982"/>
      <c r="B982"/>
      <c r="C982"/>
    </row>
    <row r="983" spans="1:3">
      <c r="A983"/>
      <c r="B983"/>
      <c r="C983"/>
    </row>
    <row r="984" spans="1:3">
      <c r="A984"/>
      <c r="B984"/>
      <c r="C984"/>
    </row>
    <row r="985" spans="1:3">
      <c r="A985"/>
      <c r="B985"/>
      <c r="C985"/>
    </row>
    <row r="986" spans="1:3">
      <c r="A986"/>
      <c r="B986"/>
      <c r="C986"/>
    </row>
    <row r="987" spans="1:3">
      <c r="A987"/>
      <c r="B987"/>
      <c r="C987"/>
    </row>
    <row r="988" spans="1:3">
      <c r="A988"/>
      <c r="B988"/>
      <c r="C988"/>
    </row>
    <row r="989" spans="1:3">
      <c r="A989"/>
      <c r="B989"/>
      <c r="C989"/>
    </row>
    <row r="990" spans="1:3">
      <c r="A990"/>
      <c r="B990"/>
      <c r="C990"/>
    </row>
    <row r="991" spans="1:3">
      <c r="A991"/>
      <c r="B991"/>
      <c r="C991"/>
    </row>
    <row r="992" spans="1:3">
      <c r="A992"/>
      <c r="B992"/>
      <c r="C992"/>
    </row>
    <row r="993" spans="1:3">
      <c r="A993"/>
      <c r="B993"/>
      <c r="C993"/>
    </row>
    <row r="994" spans="1:3">
      <c r="A994"/>
      <c r="B994"/>
      <c r="C994"/>
    </row>
    <row r="995" spans="1:3">
      <c r="A995"/>
      <c r="B995"/>
      <c r="C995"/>
    </row>
    <row r="996" spans="1:3">
      <c r="A996"/>
      <c r="B996"/>
      <c r="C996"/>
    </row>
    <row r="997" spans="1:3">
      <c r="A997"/>
      <c r="B997"/>
      <c r="C997"/>
    </row>
    <row r="998" spans="1:3">
      <c r="A998"/>
      <c r="B998"/>
      <c r="C998"/>
    </row>
    <row r="999" spans="1:3">
      <c r="A999"/>
      <c r="B999"/>
      <c r="C999"/>
    </row>
    <row r="1000" spans="1:3">
      <c r="A1000"/>
      <c r="B1000"/>
      <c r="C1000"/>
    </row>
    <row r="1001" spans="1:3">
      <c r="A1001"/>
      <c r="B1001"/>
      <c r="C1001"/>
    </row>
    <row r="1002" spans="1:3">
      <c r="A1002"/>
      <c r="B1002"/>
      <c r="C1002"/>
    </row>
    <row r="1003" spans="1:3">
      <c r="A1003"/>
      <c r="B1003"/>
      <c r="C1003"/>
    </row>
    <row r="1004" spans="1:3">
      <c r="A1004"/>
      <c r="B1004"/>
      <c r="C1004"/>
    </row>
    <row r="1005" spans="1:3">
      <c r="A1005"/>
      <c r="B1005"/>
      <c r="C1005"/>
    </row>
    <row r="1006" spans="1:3">
      <c r="A1006"/>
      <c r="B1006"/>
      <c r="C1006"/>
    </row>
    <row r="1007" spans="1:3">
      <c r="A1007"/>
      <c r="B1007"/>
      <c r="C1007"/>
    </row>
    <row r="1008" spans="1:3">
      <c r="A1008"/>
      <c r="B1008"/>
      <c r="C1008"/>
    </row>
    <row r="1009" spans="1:3">
      <c r="A1009"/>
      <c r="B1009"/>
      <c r="C1009"/>
    </row>
    <row r="1010" spans="1:3">
      <c r="A1010"/>
      <c r="B1010"/>
      <c r="C1010"/>
    </row>
    <row r="1011" spans="1:3">
      <c r="A1011"/>
      <c r="B1011"/>
      <c r="C1011"/>
    </row>
    <row r="1012" spans="1:3">
      <c r="A1012"/>
      <c r="B1012"/>
      <c r="C1012"/>
    </row>
    <row r="1013" spans="1:3">
      <c r="A1013"/>
      <c r="B1013"/>
      <c r="C1013"/>
    </row>
    <row r="1014" spans="1:3">
      <c r="A1014"/>
      <c r="B1014"/>
      <c r="C1014"/>
    </row>
    <row r="1015" spans="1:3">
      <c r="A1015"/>
      <c r="B1015"/>
      <c r="C1015"/>
    </row>
    <row r="1016" spans="1:3">
      <c r="A1016"/>
      <c r="B1016"/>
      <c r="C1016"/>
    </row>
    <row r="1017" spans="1:3">
      <c r="A1017"/>
      <c r="B1017"/>
      <c r="C1017"/>
    </row>
    <row r="1018" spans="1:3">
      <c r="A1018"/>
      <c r="B1018"/>
      <c r="C1018"/>
    </row>
    <row r="1019" spans="1:3">
      <c r="A1019"/>
      <c r="B1019"/>
      <c r="C1019"/>
    </row>
    <row r="1020" spans="1:3">
      <c r="A1020"/>
      <c r="B1020"/>
      <c r="C1020"/>
    </row>
    <row r="1021" spans="1:3">
      <c r="A1021"/>
      <c r="B1021"/>
      <c r="C1021"/>
    </row>
    <row r="1022" spans="1:3">
      <c r="A1022"/>
      <c r="B1022"/>
      <c r="C1022"/>
    </row>
    <row r="1023" spans="1:3">
      <c r="A1023"/>
      <c r="B1023"/>
      <c r="C1023"/>
    </row>
    <row r="1024" spans="1:3">
      <c r="A1024"/>
      <c r="B1024"/>
      <c r="C1024"/>
    </row>
    <row r="1025" spans="1:3">
      <c r="A1025"/>
      <c r="B1025"/>
      <c r="C1025"/>
    </row>
    <row r="1026" spans="1:3">
      <c r="A1026"/>
      <c r="B1026"/>
      <c r="C1026"/>
    </row>
    <row r="1027" spans="1:3">
      <c r="A1027"/>
      <c r="B1027"/>
      <c r="C1027"/>
    </row>
    <row r="1028" spans="1:3">
      <c r="A1028"/>
      <c r="B1028"/>
      <c r="C1028"/>
    </row>
    <row r="1029" spans="1:3">
      <c r="A1029"/>
      <c r="B1029"/>
      <c r="C1029"/>
    </row>
    <row r="1030" spans="1:3">
      <c r="A1030"/>
      <c r="B1030"/>
      <c r="C1030"/>
    </row>
    <row r="1031" spans="1:3">
      <c r="A1031"/>
      <c r="B1031"/>
      <c r="C1031"/>
    </row>
    <row r="1032" spans="1:3">
      <c r="A1032"/>
      <c r="B1032"/>
      <c r="C1032"/>
    </row>
    <row r="1033" spans="1:3">
      <c r="A1033"/>
      <c r="B1033"/>
      <c r="C1033"/>
    </row>
    <row r="1034" spans="1:3">
      <c r="A1034"/>
      <c r="B1034"/>
      <c r="C1034"/>
    </row>
    <row r="1035" spans="1:3">
      <c r="A1035"/>
      <c r="B1035"/>
      <c r="C1035"/>
    </row>
    <row r="1036" spans="1:3">
      <c r="A1036"/>
      <c r="B1036"/>
      <c r="C1036"/>
    </row>
    <row r="1037" spans="1:3">
      <c r="A1037"/>
      <c r="B1037"/>
      <c r="C1037"/>
    </row>
    <row r="1038" spans="1:3">
      <c r="A1038"/>
      <c r="B1038"/>
      <c r="C1038"/>
    </row>
    <row r="1039" spans="1:3">
      <c r="A1039"/>
      <c r="B1039"/>
      <c r="C1039"/>
    </row>
    <row r="1040" spans="1:3">
      <c r="A1040"/>
      <c r="B1040"/>
      <c r="C1040"/>
    </row>
    <row r="1041" spans="1:3">
      <c r="A1041"/>
      <c r="B1041"/>
      <c r="C1041"/>
    </row>
    <row r="1042" spans="1:3">
      <c r="A1042"/>
      <c r="B1042"/>
      <c r="C1042"/>
    </row>
    <row r="1043" spans="1:3">
      <c r="A1043"/>
      <c r="B1043"/>
      <c r="C1043"/>
    </row>
    <row r="1044" spans="1:3">
      <c r="A1044"/>
      <c r="B1044"/>
      <c r="C1044"/>
    </row>
    <row r="1045" spans="1:3">
      <c r="A1045"/>
      <c r="B1045"/>
      <c r="C1045"/>
    </row>
    <row r="1046" spans="1:3">
      <c r="A1046"/>
      <c r="B1046"/>
      <c r="C1046"/>
    </row>
    <row r="1047" spans="1:3">
      <c r="A1047"/>
      <c r="B1047"/>
      <c r="C1047"/>
    </row>
    <row r="1048" spans="1:3">
      <c r="A1048"/>
      <c r="B1048"/>
      <c r="C1048"/>
    </row>
    <row r="1049" spans="1:3">
      <c r="A1049"/>
      <c r="B1049"/>
      <c r="C1049"/>
    </row>
    <row r="1050" spans="1:3">
      <c r="A1050"/>
      <c r="B1050"/>
      <c r="C1050"/>
    </row>
    <row r="1051" spans="1:3">
      <c r="A1051"/>
      <c r="B1051"/>
      <c r="C1051"/>
    </row>
    <row r="1052" spans="1:3">
      <c r="A1052"/>
      <c r="B1052"/>
      <c r="C1052"/>
    </row>
    <row r="1053" spans="1:3">
      <c r="A1053"/>
      <c r="B1053"/>
      <c r="C1053"/>
    </row>
    <row r="1054" spans="1:3">
      <c r="A1054"/>
      <c r="B1054"/>
      <c r="C1054"/>
    </row>
    <row r="1055" spans="1:3">
      <c r="A1055"/>
      <c r="B1055"/>
      <c r="C1055"/>
    </row>
    <row r="1056" spans="1:3">
      <c r="A1056"/>
      <c r="B1056"/>
      <c r="C1056"/>
    </row>
    <row r="1057" spans="1:3">
      <c r="A1057"/>
      <c r="B1057"/>
      <c r="C1057"/>
    </row>
    <row r="1058" spans="1:3">
      <c r="A1058"/>
      <c r="B1058"/>
      <c r="C1058"/>
    </row>
    <row r="1059" spans="1:3">
      <c r="A1059"/>
      <c r="B1059"/>
      <c r="C1059"/>
    </row>
    <row r="1060" spans="1:3">
      <c r="A1060"/>
      <c r="B1060"/>
      <c r="C1060"/>
    </row>
    <row r="1061" spans="1:3">
      <c r="A1061"/>
      <c r="B1061"/>
      <c r="C1061"/>
    </row>
    <row r="1062" spans="1:3">
      <c r="A1062"/>
      <c r="B1062"/>
      <c r="C1062"/>
    </row>
    <row r="1063" spans="1:3">
      <c r="A1063"/>
      <c r="B1063"/>
      <c r="C1063"/>
    </row>
    <row r="1064" spans="1:3">
      <c r="A1064"/>
      <c r="B1064"/>
      <c r="C1064"/>
    </row>
    <row r="1065" spans="1:3">
      <c r="A1065"/>
      <c r="B1065"/>
      <c r="C1065"/>
    </row>
    <row r="1066" spans="1:3">
      <c r="A1066"/>
      <c r="B1066"/>
      <c r="C1066"/>
    </row>
    <row r="1067" spans="1:3">
      <c r="A1067"/>
      <c r="B1067"/>
      <c r="C1067"/>
    </row>
    <row r="1068" spans="1:3">
      <c r="A1068"/>
      <c r="B1068"/>
      <c r="C1068"/>
    </row>
    <row r="1069" spans="1:3">
      <c r="A1069"/>
      <c r="B1069"/>
      <c r="C1069"/>
    </row>
    <row r="1070" spans="1:3">
      <c r="A1070"/>
      <c r="B1070"/>
      <c r="C1070"/>
    </row>
    <row r="1071" spans="1:3">
      <c r="A1071"/>
      <c r="B1071"/>
      <c r="C1071"/>
    </row>
    <row r="1072" spans="1:3">
      <c r="A1072"/>
      <c r="B1072"/>
      <c r="C1072"/>
    </row>
    <row r="1073" spans="1:3">
      <c r="A1073"/>
      <c r="B1073"/>
      <c r="C1073"/>
    </row>
    <row r="1074" spans="1:3">
      <c r="A1074"/>
      <c r="B1074"/>
      <c r="C1074"/>
    </row>
    <row r="1075" spans="1:3">
      <c r="A1075"/>
      <c r="B1075"/>
      <c r="C1075"/>
    </row>
    <row r="1076" spans="1:3">
      <c r="A1076"/>
      <c r="B1076"/>
      <c r="C1076"/>
    </row>
    <row r="1077" spans="1:3">
      <c r="A1077"/>
      <c r="B1077"/>
      <c r="C1077"/>
    </row>
    <row r="1078" spans="1:3">
      <c r="A1078"/>
      <c r="B1078"/>
      <c r="C1078"/>
    </row>
    <row r="1079" spans="1:3">
      <c r="A1079"/>
      <c r="B1079"/>
      <c r="C1079"/>
    </row>
    <row r="1080" spans="1:3">
      <c r="A1080"/>
      <c r="B1080"/>
      <c r="C1080"/>
    </row>
    <row r="1081" spans="1:3">
      <c r="A1081"/>
      <c r="B1081"/>
      <c r="C1081"/>
    </row>
    <row r="1082" spans="1:3">
      <c r="A1082"/>
      <c r="B1082"/>
      <c r="C1082"/>
    </row>
    <row r="1083" spans="1:3">
      <c r="A1083"/>
      <c r="B1083"/>
      <c r="C1083"/>
    </row>
    <row r="1084" spans="1:3">
      <c r="A1084"/>
      <c r="B1084"/>
      <c r="C1084"/>
    </row>
    <row r="1085" spans="1:3">
      <c r="A1085"/>
      <c r="B1085"/>
      <c r="C1085"/>
    </row>
    <row r="1086" spans="1:3">
      <c r="A1086"/>
      <c r="B1086"/>
      <c r="C1086"/>
    </row>
    <row r="1087" spans="1:3">
      <c r="A1087"/>
      <c r="B1087"/>
      <c r="C1087"/>
    </row>
    <row r="1088" spans="1:3">
      <c r="A1088"/>
      <c r="B1088"/>
      <c r="C1088"/>
    </row>
    <row r="1089" spans="1:3">
      <c r="A1089"/>
      <c r="B1089"/>
      <c r="C1089"/>
    </row>
    <row r="1090" spans="1:3">
      <c r="A1090"/>
      <c r="B1090"/>
      <c r="C1090"/>
    </row>
    <row r="1091" spans="1:3">
      <c r="A1091"/>
      <c r="B1091"/>
      <c r="C1091"/>
    </row>
    <row r="1092" spans="1:3">
      <c r="A1092"/>
      <c r="B1092"/>
      <c r="C1092"/>
    </row>
    <row r="1093" spans="1:3">
      <c r="A1093"/>
      <c r="B1093"/>
      <c r="C1093"/>
    </row>
    <row r="1094" spans="1:3">
      <c r="A1094"/>
      <c r="B1094"/>
      <c r="C1094"/>
    </row>
    <row r="1095" spans="1:3">
      <c r="A1095"/>
      <c r="B1095"/>
      <c r="C1095"/>
    </row>
    <row r="1096" spans="1:3">
      <c r="A1096"/>
      <c r="B1096"/>
      <c r="C1096"/>
    </row>
    <row r="1097" spans="1:3">
      <c r="A1097"/>
      <c r="B1097"/>
      <c r="C1097"/>
    </row>
    <row r="1098" spans="1:3">
      <c r="A1098"/>
      <c r="B1098"/>
      <c r="C1098"/>
    </row>
    <row r="1099" spans="1:3">
      <c r="A1099"/>
      <c r="B1099"/>
      <c r="C1099"/>
    </row>
    <row r="1100" spans="1:3">
      <c r="A1100"/>
      <c r="B1100"/>
      <c r="C1100"/>
    </row>
    <row r="1101" spans="1:3">
      <c r="A1101"/>
      <c r="B1101"/>
      <c r="C1101"/>
    </row>
    <row r="1102" spans="1:3">
      <c r="A1102"/>
      <c r="B1102"/>
      <c r="C1102"/>
    </row>
    <row r="1103" spans="1:3">
      <c r="A1103"/>
      <c r="B1103"/>
      <c r="C1103"/>
    </row>
    <row r="1104" spans="1:3">
      <c r="A1104"/>
      <c r="B1104"/>
      <c r="C1104"/>
    </row>
    <row r="1105" spans="1:3">
      <c r="A1105"/>
      <c r="B1105"/>
      <c r="C1105"/>
    </row>
    <row r="1106" spans="1:3">
      <c r="A1106"/>
      <c r="B1106"/>
      <c r="C1106"/>
    </row>
    <row r="1107" spans="1:3">
      <c r="A1107"/>
      <c r="B1107"/>
      <c r="C1107"/>
    </row>
    <row r="1108" spans="1:3">
      <c r="A1108"/>
      <c r="B1108"/>
      <c r="C1108"/>
    </row>
    <row r="1109" spans="1:3">
      <c r="A1109"/>
      <c r="B1109"/>
      <c r="C1109"/>
    </row>
    <row r="1110" spans="1:3">
      <c r="A1110"/>
      <c r="B1110"/>
      <c r="C1110"/>
    </row>
    <row r="1111" spans="1:3">
      <c r="A1111"/>
      <c r="B1111"/>
      <c r="C1111"/>
    </row>
    <row r="1112" spans="1:3">
      <c r="A1112"/>
      <c r="B1112"/>
      <c r="C1112"/>
    </row>
    <row r="1113" spans="1:3">
      <c r="A1113"/>
      <c r="B1113"/>
      <c r="C1113"/>
    </row>
    <row r="1114" spans="1:3">
      <c r="A1114"/>
      <c r="B1114"/>
      <c r="C1114"/>
    </row>
    <row r="1115" spans="1:3">
      <c r="A1115"/>
      <c r="B1115"/>
      <c r="C1115"/>
    </row>
    <row r="1116" spans="1:3">
      <c r="A1116"/>
      <c r="B1116"/>
      <c r="C1116"/>
    </row>
    <row r="1117" spans="1:3">
      <c r="A1117"/>
      <c r="B1117"/>
      <c r="C1117"/>
    </row>
    <row r="1118" spans="1:3">
      <c r="A1118"/>
      <c r="B1118"/>
      <c r="C1118"/>
    </row>
    <row r="1119" spans="1:3">
      <c r="A1119"/>
      <c r="B1119"/>
      <c r="C1119"/>
    </row>
    <row r="1120" spans="1:3">
      <c r="A1120"/>
      <c r="B1120"/>
      <c r="C1120"/>
    </row>
    <row r="1121" spans="1:3">
      <c r="A1121"/>
      <c r="B1121"/>
      <c r="C1121"/>
    </row>
    <row r="1122" spans="1:3">
      <c r="A1122"/>
      <c r="B1122"/>
      <c r="C1122"/>
    </row>
    <row r="1123" spans="1:3">
      <c r="A1123"/>
      <c r="B1123"/>
      <c r="C1123"/>
    </row>
    <row r="1124" spans="1:3">
      <c r="A1124"/>
      <c r="B1124"/>
      <c r="C1124"/>
    </row>
    <row r="1125" spans="1:3">
      <c r="A1125"/>
      <c r="B1125"/>
      <c r="C1125"/>
    </row>
    <row r="1126" spans="1:3">
      <c r="A1126"/>
      <c r="B1126"/>
      <c r="C1126"/>
    </row>
    <row r="1127" spans="1:3">
      <c r="A1127"/>
      <c r="B1127"/>
      <c r="C1127"/>
    </row>
    <row r="1128" spans="1:3">
      <c r="A1128"/>
      <c r="B1128"/>
      <c r="C1128"/>
    </row>
    <row r="1129" spans="1:3">
      <c r="A1129"/>
      <c r="B1129"/>
      <c r="C1129"/>
    </row>
    <row r="1130" spans="1:3">
      <c r="A1130"/>
      <c r="B1130"/>
      <c r="C1130"/>
    </row>
    <row r="1131" spans="1:3">
      <c r="A1131"/>
      <c r="B1131"/>
      <c r="C1131"/>
    </row>
    <row r="1132" spans="1:3">
      <c r="A1132"/>
      <c r="B1132"/>
      <c r="C1132"/>
    </row>
    <row r="1133" spans="1:3">
      <c r="A1133"/>
      <c r="B1133"/>
      <c r="C1133"/>
    </row>
    <row r="1134" spans="1:3">
      <c r="A1134"/>
      <c r="B1134"/>
      <c r="C1134"/>
    </row>
    <row r="1135" spans="1:3">
      <c r="A1135"/>
      <c r="B1135"/>
      <c r="C1135"/>
    </row>
    <row r="1136" spans="1:3">
      <c r="A1136"/>
      <c r="B1136"/>
      <c r="C1136"/>
    </row>
    <row r="1137" spans="1:3">
      <c r="A1137"/>
      <c r="B1137"/>
      <c r="C1137"/>
    </row>
    <row r="1138" spans="1:3">
      <c r="A1138"/>
      <c r="B1138"/>
      <c r="C1138"/>
    </row>
    <row r="1139" spans="1:3">
      <c r="A1139"/>
      <c r="B1139"/>
      <c r="C1139"/>
    </row>
    <row r="1140" spans="1:3">
      <c r="A1140"/>
      <c r="B1140"/>
      <c r="C1140"/>
    </row>
    <row r="1141" spans="1:3">
      <c r="A1141"/>
      <c r="B1141"/>
      <c r="C1141"/>
    </row>
    <row r="1142" spans="1:3">
      <c r="A1142"/>
      <c r="B1142"/>
      <c r="C1142"/>
    </row>
    <row r="1143" spans="1:3">
      <c r="A1143"/>
      <c r="B1143"/>
      <c r="C1143"/>
    </row>
    <row r="1144" spans="1:3">
      <c r="A1144"/>
      <c r="B1144"/>
      <c r="C1144"/>
    </row>
    <row r="1145" spans="1:3">
      <c r="A1145"/>
      <c r="B1145"/>
      <c r="C1145"/>
    </row>
    <row r="1146" spans="1:3">
      <c r="A1146"/>
      <c r="B1146"/>
      <c r="C1146"/>
    </row>
    <row r="1147" spans="1:3">
      <c r="A1147"/>
      <c r="B1147"/>
      <c r="C1147"/>
    </row>
    <row r="1148" spans="1:3">
      <c r="A1148"/>
      <c r="B1148"/>
      <c r="C1148"/>
    </row>
    <row r="1149" spans="1:3">
      <c r="A1149"/>
      <c r="B1149"/>
      <c r="C1149"/>
    </row>
    <row r="1150" spans="1:3">
      <c r="A1150"/>
      <c r="B1150"/>
      <c r="C1150"/>
    </row>
    <row r="1151" spans="1:3">
      <c r="A1151"/>
      <c r="B1151"/>
      <c r="C1151"/>
    </row>
    <row r="1152" spans="1:3">
      <c r="A1152"/>
      <c r="B1152"/>
      <c r="C1152"/>
    </row>
    <row r="1153" spans="1:3">
      <c r="A1153"/>
      <c r="B1153"/>
      <c r="C1153"/>
    </row>
    <row r="1154" spans="1:3">
      <c r="A1154"/>
      <c r="B1154"/>
      <c r="C1154"/>
    </row>
    <row r="1155" spans="1:3">
      <c r="A1155"/>
      <c r="B1155"/>
      <c r="C1155"/>
    </row>
    <row r="1156" spans="1:3">
      <c r="A1156"/>
      <c r="B1156"/>
      <c r="C1156"/>
    </row>
    <row r="1157" spans="1:3">
      <c r="A1157"/>
      <c r="B1157"/>
      <c r="C1157"/>
    </row>
    <row r="1158" spans="1:3">
      <c r="A1158"/>
      <c r="B1158"/>
      <c r="C1158"/>
    </row>
    <row r="1159" spans="1:3">
      <c r="A1159"/>
      <c r="B1159"/>
      <c r="C1159"/>
    </row>
    <row r="1160" spans="1:3">
      <c r="A1160"/>
      <c r="B1160"/>
      <c r="C1160"/>
    </row>
    <row r="1161" spans="1:3">
      <c r="A1161"/>
      <c r="B1161"/>
      <c r="C1161"/>
    </row>
    <row r="1162" spans="1:3">
      <c r="A1162"/>
      <c r="B1162"/>
      <c r="C1162"/>
    </row>
    <row r="1163" spans="1:3">
      <c r="A1163"/>
      <c r="B1163"/>
      <c r="C1163"/>
    </row>
    <row r="1164" spans="1:3">
      <c r="A1164"/>
      <c r="B1164"/>
      <c r="C1164"/>
    </row>
    <row r="1165" spans="1:3">
      <c r="A1165"/>
      <c r="B1165"/>
      <c r="C1165"/>
    </row>
    <row r="1166" spans="1:3">
      <c r="A1166"/>
      <c r="B1166"/>
      <c r="C1166"/>
    </row>
    <row r="1167" spans="1:3">
      <c r="A1167"/>
      <c r="B1167"/>
      <c r="C1167"/>
    </row>
    <row r="1168" spans="1:3">
      <c r="A1168"/>
      <c r="B1168"/>
      <c r="C1168"/>
    </row>
    <row r="1169" spans="1:3">
      <c r="A1169"/>
      <c r="B1169"/>
      <c r="C1169"/>
    </row>
    <row r="1170" spans="1:3">
      <c r="A1170"/>
      <c r="B1170"/>
      <c r="C1170"/>
    </row>
    <row r="1171" spans="1:3">
      <c r="A1171"/>
      <c r="B1171"/>
      <c r="C1171"/>
    </row>
    <row r="1172" spans="1:3">
      <c r="A1172"/>
      <c r="B1172"/>
      <c r="C1172"/>
    </row>
    <row r="1173" spans="1:3">
      <c r="A1173"/>
      <c r="B1173"/>
      <c r="C1173"/>
    </row>
    <row r="1174" spans="1:3">
      <c r="A1174"/>
      <c r="B1174"/>
      <c r="C1174"/>
    </row>
    <row r="1175" spans="1:3">
      <c r="A1175"/>
      <c r="B1175"/>
      <c r="C1175"/>
    </row>
    <row r="1176" spans="1:3">
      <c r="A1176"/>
      <c r="B1176"/>
      <c r="C1176"/>
    </row>
    <row r="1177" spans="1:3">
      <c r="A1177"/>
      <c r="B1177"/>
      <c r="C1177"/>
    </row>
    <row r="1178" spans="1:3">
      <c r="A1178"/>
      <c r="B1178"/>
      <c r="C1178"/>
    </row>
    <row r="1179" spans="1:3">
      <c r="A1179"/>
      <c r="B1179"/>
      <c r="C1179"/>
    </row>
    <row r="1180" spans="1:3">
      <c r="A1180"/>
      <c r="B1180"/>
      <c r="C1180"/>
    </row>
    <row r="1181" spans="1:3">
      <c r="A1181"/>
      <c r="B1181"/>
      <c r="C1181"/>
    </row>
    <row r="1182" spans="1:3">
      <c r="A1182"/>
      <c r="B1182"/>
      <c r="C1182"/>
    </row>
    <row r="1183" spans="1:3">
      <c r="A1183"/>
      <c r="B1183"/>
      <c r="C1183"/>
    </row>
    <row r="1184" spans="1:3">
      <c r="A1184"/>
      <c r="B1184"/>
      <c r="C1184"/>
    </row>
    <row r="1185" spans="1:3">
      <c r="A1185"/>
      <c r="B1185"/>
      <c r="C1185"/>
    </row>
    <row r="1186" spans="1:3">
      <c r="A1186"/>
      <c r="B1186"/>
      <c r="C1186"/>
    </row>
    <row r="1187" spans="1:3">
      <c r="A1187"/>
      <c r="B1187"/>
      <c r="C1187"/>
    </row>
    <row r="1188" spans="1:3">
      <c r="A1188"/>
      <c r="B1188"/>
      <c r="C1188"/>
    </row>
    <row r="1189" spans="1:3">
      <c r="A1189"/>
      <c r="B1189"/>
      <c r="C1189"/>
    </row>
    <row r="1190" spans="1:3">
      <c r="A1190"/>
      <c r="B1190"/>
      <c r="C1190"/>
    </row>
    <row r="1191" spans="1:3">
      <c r="A1191"/>
      <c r="B1191"/>
      <c r="C1191"/>
    </row>
    <row r="1192" spans="1:3">
      <c r="A1192"/>
      <c r="B1192"/>
      <c r="C1192"/>
    </row>
    <row r="1193" spans="1:3">
      <c r="A1193"/>
      <c r="B1193"/>
      <c r="C1193"/>
    </row>
    <row r="1194" spans="1:3">
      <c r="A1194"/>
      <c r="B1194"/>
      <c r="C1194"/>
    </row>
    <row r="1195" spans="1:3">
      <c r="A1195"/>
      <c r="B1195"/>
      <c r="C1195"/>
    </row>
    <row r="1196" spans="1:3">
      <c r="A1196"/>
      <c r="B1196"/>
      <c r="C1196"/>
    </row>
    <row r="1197" spans="1:3">
      <c r="A1197"/>
      <c r="B1197"/>
      <c r="C1197"/>
    </row>
    <row r="1198" spans="1:3">
      <c r="A1198"/>
      <c r="B1198"/>
      <c r="C1198"/>
    </row>
    <row r="1199" spans="1:3">
      <c r="A1199"/>
      <c r="B1199"/>
      <c r="C1199"/>
    </row>
    <row r="1200" spans="1:3">
      <c r="A1200"/>
      <c r="B1200"/>
      <c r="C1200"/>
    </row>
    <row r="1201" spans="1:3">
      <c r="A1201"/>
      <c r="B1201"/>
      <c r="C1201"/>
    </row>
    <row r="1202" spans="1:3">
      <c r="A1202"/>
      <c r="B1202"/>
      <c r="C1202"/>
    </row>
    <row r="1203" spans="1:3">
      <c r="A1203"/>
      <c r="B1203"/>
      <c r="C1203"/>
    </row>
    <row r="1204" spans="1:3">
      <c r="A1204"/>
      <c r="B1204"/>
      <c r="C1204"/>
    </row>
    <row r="1205" spans="1:3">
      <c r="A1205"/>
      <c r="B1205"/>
      <c r="C1205"/>
    </row>
    <row r="1206" spans="1:3">
      <c r="A1206"/>
      <c r="B1206"/>
      <c r="C1206"/>
    </row>
    <row r="1207" spans="1:3">
      <c r="A1207"/>
      <c r="B1207"/>
      <c r="C1207"/>
    </row>
    <row r="1208" spans="1:3">
      <c r="A1208"/>
      <c r="B1208"/>
      <c r="C1208"/>
    </row>
    <row r="1209" spans="1:3">
      <c r="A1209"/>
      <c r="B1209"/>
      <c r="C1209"/>
    </row>
    <row r="1210" spans="1:3">
      <c r="A1210"/>
      <c r="B1210"/>
      <c r="C1210"/>
    </row>
    <row r="1211" spans="1:3">
      <c r="A1211"/>
      <c r="B1211"/>
      <c r="C1211"/>
    </row>
    <row r="1212" spans="1:3">
      <c r="A1212"/>
      <c r="B1212"/>
      <c r="C1212"/>
    </row>
    <row r="1213" spans="1:3">
      <c r="A1213"/>
      <c r="B1213"/>
      <c r="C1213"/>
    </row>
    <row r="1214" spans="1:3">
      <c r="A1214"/>
      <c r="B1214"/>
      <c r="C1214"/>
    </row>
    <row r="1215" spans="1:3">
      <c r="A1215"/>
      <c r="B1215"/>
      <c r="C1215"/>
    </row>
    <row r="1216" spans="1:3">
      <c r="A1216"/>
      <c r="B1216"/>
      <c r="C1216"/>
    </row>
    <row r="1217" spans="1:3">
      <c r="A1217"/>
      <c r="B1217"/>
      <c r="C1217"/>
    </row>
    <row r="1218" spans="1:3">
      <c r="A1218"/>
      <c r="B1218"/>
      <c r="C1218"/>
    </row>
    <row r="1219" spans="1:3">
      <c r="A1219"/>
      <c r="B1219"/>
      <c r="C1219"/>
    </row>
    <row r="1220" spans="1:3">
      <c r="A1220"/>
      <c r="B1220"/>
      <c r="C1220"/>
    </row>
    <row r="1221" spans="1:3">
      <c r="A1221"/>
      <c r="B1221"/>
      <c r="C1221"/>
    </row>
    <row r="1222" spans="1:3">
      <c r="A1222"/>
      <c r="B1222"/>
      <c r="C1222"/>
    </row>
    <row r="1223" spans="1:3">
      <c r="A1223"/>
      <c r="B1223"/>
      <c r="C1223"/>
    </row>
    <row r="1224" spans="1:3">
      <c r="A1224"/>
      <c r="B1224"/>
      <c r="C1224"/>
    </row>
    <row r="1225" spans="1:3">
      <c r="A1225"/>
      <c r="B1225"/>
      <c r="C1225"/>
    </row>
    <row r="1226" spans="1:3">
      <c r="A1226"/>
      <c r="B1226"/>
      <c r="C1226"/>
    </row>
    <row r="1227" spans="1:3">
      <c r="A1227"/>
      <c r="B1227"/>
      <c r="C1227"/>
    </row>
    <row r="1228" spans="1:3">
      <c r="A1228"/>
      <c r="B1228"/>
      <c r="C1228"/>
    </row>
    <row r="1229" spans="1:3">
      <c r="A1229"/>
      <c r="B1229"/>
      <c r="C1229"/>
    </row>
    <row r="1230" spans="1:3">
      <c r="A1230"/>
      <c r="B1230"/>
      <c r="C1230"/>
    </row>
    <row r="1231" spans="1:3">
      <c r="A1231"/>
      <c r="B1231"/>
      <c r="C1231"/>
    </row>
    <row r="1232" spans="1:3">
      <c r="A1232"/>
      <c r="B1232"/>
      <c r="C1232"/>
    </row>
    <row r="1233" spans="1:3">
      <c r="A1233"/>
      <c r="B1233"/>
      <c r="C1233"/>
    </row>
    <row r="1234" spans="1:3">
      <c r="A1234"/>
      <c r="B1234"/>
      <c r="C1234"/>
    </row>
    <row r="1235" spans="1:3">
      <c r="A1235"/>
      <c r="B1235"/>
      <c r="C1235"/>
    </row>
    <row r="1236" spans="1:3">
      <c r="A1236"/>
      <c r="B1236"/>
      <c r="C1236"/>
    </row>
    <row r="1237" spans="1:3">
      <c r="A1237"/>
      <c r="B1237"/>
      <c r="C1237"/>
    </row>
    <row r="1238" spans="1:3">
      <c r="A1238"/>
      <c r="B1238"/>
      <c r="C1238"/>
    </row>
    <row r="1239" spans="1:3">
      <c r="A1239"/>
      <c r="B1239"/>
      <c r="C1239"/>
    </row>
    <row r="1240" spans="1:3">
      <c r="A1240"/>
      <c r="B1240"/>
      <c r="C1240"/>
    </row>
    <row r="1241" spans="1:3">
      <c r="A1241"/>
      <c r="B1241"/>
      <c r="C1241"/>
    </row>
    <row r="1242" spans="1:3">
      <c r="A1242"/>
      <c r="B1242"/>
      <c r="C1242"/>
    </row>
    <row r="1243" spans="1:3">
      <c r="A1243"/>
      <c r="B1243"/>
      <c r="C1243"/>
    </row>
    <row r="1244" spans="1:3">
      <c r="A1244"/>
      <c r="B1244"/>
      <c r="C1244"/>
    </row>
    <row r="1245" spans="1:3">
      <c r="A1245"/>
      <c r="B1245"/>
      <c r="C1245"/>
    </row>
    <row r="1246" spans="1:3">
      <c r="A1246"/>
      <c r="B1246"/>
      <c r="C1246"/>
    </row>
    <row r="1247" spans="1:3">
      <c r="A1247"/>
      <c r="B1247"/>
      <c r="C1247"/>
    </row>
    <row r="1248" spans="1:3">
      <c r="A1248"/>
      <c r="B1248"/>
      <c r="C1248"/>
    </row>
    <row r="1249" spans="1:3">
      <c r="A1249"/>
      <c r="B1249"/>
      <c r="C1249"/>
    </row>
    <row r="1250" spans="1:3">
      <c r="A1250"/>
      <c r="B1250"/>
      <c r="C1250"/>
    </row>
    <row r="1251" spans="1:3">
      <c r="A1251"/>
      <c r="B1251"/>
      <c r="C1251"/>
    </row>
    <row r="1252" spans="1:3">
      <c r="A1252"/>
      <c r="B1252"/>
      <c r="C1252"/>
    </row>
    <row r="1253" spans="1:3">
      <c r="A1253"/>
      <c r="B1253"/>
      <c r="C1253"/>
    </row>
    <row r="1254" spans="1:3">
      <c r="A1254"/>
      <c r="B1254"/>
      <c r="C1254"/>
    </row>
    <row r="1255" spans="1:3">
      <c r="A1255"/>
      <c r="B1255"/>
      <c r="C1255"/>
    </row>
    <row r="1256" spans="1:3">
      <c r="A1256"/>
      <c r="B1256"/>
      <c r="C1256"/>
    </row>
    <row r="1257" spans="1:3">
      <c r="A1257"/>
      <c r="B1257"/>
      <c r="C1257"/>
    </row>
    <row r="1258" spans="1:3">
      <c r="A1258"/>
      <c r="B1258"/>
      <c r="C1258"/>
    </row>
    <row r="1259" spans="1:3">
      <c r="A1259"/>
      <c r="B1259"/>
      <c r="C1259"/>
    </row>
    <row r="1260" spans="1:3">
      <c r="A1260"/>
      <c r="B1260"/>
      <c r="C1260"/>
    </row>
    <row r="1261" spans="1:3">
      <c r="A1261"/>
      <c r="B1261"/>
      <c r="C1261"/>
    </row>
    <row r="1262" spans="1:3">
      <c r="A1262"/>
      <c r="B1262"/>
      <c r="C1262"/>
    </row>
    <row r="1263" spans="1:3">
      <c r="A1263"/>
      <c r="B1263"/>
      <c r="C1263"/>
    </row>
    <row r="1264" spans="1:3">
      <c r="A1264"/>
      <c r="B1264"/>
      <c r="C1264"/>
    </row>
    <row r="1265" spans="1:3">
      <c r="A1265"/>
      <c r="B1265"/>
      <c r="C1265"/>
    </row>
    <row r="1266" spans="1:3">
      <c r="A1266"/>
      <c r="B1266"/>
      <c r="C1266"/>
    </row>
    <row r="1267" spans="1:3">
      <c r="A1267"/>
      <c r="B1267"/>
      <c r="C1267"/>
    </row>
    <row r="1268" spans="1:3">
      <c r="A1268"/>
      <c r="B1268"/>
      <c r="C1268"/>
    </row>
    <row r="1269" spans="1:3">
      <c r="A1269"/>
      <c r="B1269"/>
      <c r="C1269"/>
    </row>
    <row r="1270" spans="1:3">
      <c r="A1270"/>
      <c r="B1270"/>
      <c r="C1270"/>
    </row>
    <row r="1271" spans="1:3">
      <c r="A1271"/>
      <c r="B1271"/>
      <c r="C1271"/>
    </row>
    <row r="1272" spans="1:3">
      <c r="A1272"/>
      <c r="B1272"/>
      <c r="C1272"/>
    </row>
    <row r="1273" spans="1:3">
      <c r="A1273"/>
      <c r="B1273"/>
      <c r="C1273"/>
    </row>
    <row r="1274" spans="1:3">
      <c r="A1274"/>
      <c r="B1274"/>
      <c r="C1274"/>
    </row>
    <row r="1275" spans="1:3">
      <c r="A1275"/>
      <c r="B1275"/>
      <c r="C1275"/>
    </row>
    <row r="1276" spans="1:3">
      <c r="A1276"/>
      <c r="B1276"/>
      <c r="C1276"/>
    </row>
    <row r="1277" spans="1:3">
      <c r="A1277"/>
      <c r="B1277"/>
      <c r="C1277"/>
    </row>
    <row r="1278" spans="1:3">
      <c r="A1278"/>
      <c r="B1278"/>
      <c r="C1278"/>
    </row>
    <row r="1279" spans="1:3">
      <c r="A1279"/>
      <c r="B1279"/>
      <c r="C1279"/>
    </row>
    <row r="1280" spans="1:3">
      <c r="A1280"/>
      <c r="B1280"/>
      <c r="C1280"/>
    </row>
    <row r="1281" spans="1:3">
      <c r="A1281"/>
      <c r="B1281"/>
      <c r="C1281"/>
    </row>
    <row r="1282" spans="1:3">
      <c r="A1282"/>
      <c r="B1282"/>
      <c r="C1282"/>
    </row>
    <row r="1283" spans="1:3">
      <c r="A1283"/>
      <c r="B1283"/>
      <c r="C1283"/>
    </row>
    <row r="1284" spans="1:3">
      <c r="A1284"/>
      <c r="B1284"/>
      <c r="C1284"/>
    </row>
    <row r="1285" spans="1:3">
      <c r="A1285"/>
      <c r="B1285"/>
      <c r="C1285"/>
    </row>
    <row r="1286" spans="1:3">
      <c r="A1286"/>
      <c r="B1286"/>
      <c r="C1286"/>
    </row>
    <row r="1287" spans="1:3">
      <c r="A1287"/>
      <c r="B1287"/>
      <c r="C1287"/>
    </row>
    <row r="1288" spans="1:3">
      <c r="A1288"/>
      <c r="B1288"/>
      <c r="C1288"/>
    </row>
    <row r="1289" spans="1:3">
      <c r="A1289"/>
      <c r="B1289"/>
      <c r="C1289"/>
    </row>
    <row r="1290" spans="1:3">
      <c r="A1290"/>
      <c r="B1290"/>
      <c r="C1290"/>
    </row>
    <row r="1291" spans="1:3">
      <c r="A1291"/>
      <c r="B1291"/>
      <c r="C1291"/>
    </row>
    <row r="1292" spans="1:3">
      <c r="A1292"/>
      <c r="B1292"/>
      <c r="C1292"/>
    </row>
    <row r="1293" spans="1:3">
      <c r="A1293"/>
      <c r="B1293"/>
      <c r="C1293"/>
    </row>
    <row r="1294" spans="1:3">
      <c r="A1294"/>
      <c r="B1294"/>
      <c r="C1294"/>
    </row>
    <row r="1295" spans="1:3">
      <c r="A1295"/>
      <c r="B1295"/>
      <c r="C1295"/>
    </row>
    <row r="1296" spans="1:3">
      <c r="A1296"/>
      <c r="B1296"/>
      <c r="C1296"/>
    </row>
    <row r="1297" spans="1:3">
      <c r="A1297"/>
      <c r="B1297"/>
      <c r="C1297"/>
    </row>
    <row r="1298" spans="1:3">
      <c r="A1298"/>
      <c r="B1298"/>
      <c r="C1298"/>
    </row>
    <row r="1299" spans="1:3">
      <c r="A1299"/>
      <c r="B1299"/>
      <c r="C1299"/>
    </row>
    <row r="1300" spans="1:3">
      <c r="A1300"/>
      <c r="B1300"/>
      <c r="C1300"/>
    </row>
    <row r="1301" spans="1:3">
      <c r="A1301"/>
      <c r="B1301"/>
      <c r="C1301"/>
    </row>
    <row r="1302" spans="1:3">
      <c r="A1302"/>
      <c r="B1302"/>
      <c r="C1302"/>
    </row>
    <row r="1303" spans="1:3">
      <c r="A1303"/>
      <c r="B1303"/>
      <c r="C1303"/>
    </row>
    <row r="1304" spans="1:3">
      <c r="A1304"/>
      <c r="B1304"/>
      <c r="C1304"/>
    </row>
    <row r="1305" spans="1:3">
      <c r="A1305"/>
      <c r="B1305"/>
      <c r="C1305"/>
    </row>
    <row r="1306" spans="1:3">
      <c r="A1306"/>
      <c r="B1306"/>
      <c r="C1306"/>
    </row>
    <row r="1307" spans="1:3">
      <c r="A1307"/>
      <c r="B1307"/>
      <c r="C1307"/>
    </row>
    <row r="1308" spans="1:3">
      <c r="A1308"/>
      <c r="B1308"/>
      <c r="C1308"/>
    </row>
    <row r="1309" spans="1:3">
      <c r="A1309"/>
      <c r="B1309"/>
      <c r="C1309"/>
    </row>
    <row r="1310" spans="1:3">
      <c r="A1310"/>
      <c r="B1310"/>
      <c r="C1310"/>
    </row>
    <row r="1311" spans="1:3">
      <c r="A1311"/>
      <c r="B1311"/>
      <c r="C1311"/>
    </row>
    <row r="1312" spans="1:3">
      <c r="A1312"/>
      <c r="B1312"/>
      <c r="C1312"/>
    </row>
    <row r="1313" spans="1:3">
      <c r="A1313"/>
      <c r="B1313"/>
      <c r="C1313"/>
    </row>
    <row r="1314" spans="1:3">
      <c r="A1314"/>
      <c r="B1314"/>
      <c r="C1314"/>
    </row>
    <row r="1315" spans="1:3">
      <c r="A1315"/>
      <c r="B1315"/>
      <c r="C1315"/>
    </row>
    <row r="1316" spans="1:3">
      <c r="A1316"/>
      <c r="B1316"/>
      <c r="C1316"/>
    </row>
    <row r="1317" spans="1:3">
      <c r="A1317"/>
      <c r="B1317"/>
      <c r="C1317"/>
    </row>
    <row r="1318" spans="1:3">
      <c r="A1318"/>
      <c r="B1318"/>
      <c r="C1318"/>
    </row>
    <row r="1319" spans="1:3">
      <c r="A1319"/>
      <c r="B1319"/>
      <c r="C1319"/>
    </row>
    <row r="1320" spans="1:3">
      <c r="A1320"/>
      <c r="B1320"/>
      <c r="C1320"/>
    </row>
    <row r="1321" spans="1:3">
      <c r="A1321"/>
      <c r="B1321"/>
      <c r="C1321"/>
    </row>
    <row r="1322" spans="1:3">
      <c r="A1322"/>
      <c r="B1322"/>
      <c r="C1322"/>
    </row>
    <row r="1323" spans="1:3">
      <c r="A1323"/>
      <c r="B1323"/>
      <c r="C1323"/>
    </row>
    <row r="1324" spans="1:3">
      <c r="A1324"/>
      <c r="B1324"/>
      <c r="C1324"/>
    </row>
    <row r="1325" spans="1:3">
      <c r="A1325"/>
      <c r="B1325"/>
      <c r="C1325"/>
    </row>
    <row r="1326" spans="1:3">
      <c r="A1326"/>
      <c r="B1326"/>
      <c r="C1326"/>
    </row>
    <row r="1327" spans="1:3">
      <c r="A1327"/>
      <c r="B1327"/>
      <c r="C1327"/>
    </row>
    <row r="1328" spans="1:3">
      <c r="A1328"/>
      <c r="B1328"/>
      <c r="C1328"/>
    </row>
    <row r="1329" spans="1:3">
      <c r="A1329"/>
      <c r="B1329"/>
      <c r="C1329"/>
    </row>
    <row r="1330" spans="1:3">
      <c r="A1330"/>
      <c r="B1330"/>
      <c r="C1330"/>
    </row>
    <row r="1331" spans="1:3">
      <c r="A1331"/>
      <c r="B1331"/>
      <c r="C1331"/>
    </row>
    <row r="1332" spans="1:3">
      <c r="A1332"/>
      <c r="B1332"/>
      <c r="C1332"/>
    </row>
    <row r="1333" spans="1:3">
      <c r="A1333"/>
      <c r="B1333"/>
      <c r="C1333"/>
    </row>
    <row r="1334" spans="1:3">
      <c r="A1334"/>
      <c r="B1334"/>
      <c r="C1334"/>
    </row>
    <row r="1335" spans="1:3">
      <c r="A1335"/>
      <c r="B1335"/>
      <c r="C1335"/>
    </row>
    <row r="1336" spans="1:3">
      <c r="A1336"/>
      <c r="B1336"/>
      <c r="C1336"/>
    </row>
    <row r="1337" spans="1:3">
      <c r="A1337"/>
      <c r="B1337"/>
      <c r="C1337"/>
    </row>
    <row r="1338" spans="1:3">
      <c r="A1338"/>
      <c r="B1338"/>
      <c r="C1338"/>
    </row>
    <row r="1339" spans="1:3">
      <c r="A1339"/>
      <c r="B1339"/>
      <c r="C1339"/>
    </row>
    <row r="1340" spans="1:3">
      <c r="A1340"/>
      <c r="B1340"/>
      <c r="C1340"/>
    </row>
    <row r="1341" spans="1:3">
      <c r="A1341"/>
      <c r="B1341"/>
      <c r="C1341"/>
    </row>
    <row r="1342" spans="1:3">
      <c r="A1342"/>
      <c r="B1342"/>
      <c r="C1342"/>
    </row>
    <row r="1343" spans="1:3">
      <c r="A1343"/>
      <c r="B1343"/>
      <c r="C1343"/>
    </row>
    <row r="1344" spans="1:3">
      <c r="A1344"/>
      <c r="B1344"/>
      <c r="C1344"/>
    </row>
    <row r="1345" spans="1:3">
      <c r="A1345"/>
      <c r="B1345"/>
      <c r="C1345"/>
    </row>
    <row r="1346" spans="1:3">
      <c r="A1346"/>
      <c r="B1346"/>
      <c r="C1346"/>
    </row>
    <row r="1347" spans="1:3">
      <c r="A1347"/>
      <c r="B1347"/>
      <c r="C1347"/>
    </row>
    <row r="1348" spans="1:3">
      <c r="A1348"/>
      <c r="B1348"/>
      <c r="C1348"/>
    </row>
    <row r="1349" spans="1:3">
      <c r="A1349"/>
      <c r="B1349"/>
      <c r="C1349"/>
    </row>
    <row r="1350" spans="1:3">
      <c r="A1350"/>
      <c r="B1350"/>
      <c r="C1350"/>
    </row>
    <row r="1351" spans="1:3">
      <c r="A1351"/>
      <c r="B1351"/>
      <c r="C1351"/>
    </row>
    <row r="1352" spans="1:3">
      <c r="A1352"/>
      <c r="B1352"/>
      <c r="C1352"/>
    </row>
    <row r="1353" spans="1:3">
      <c r="A1353"/>
      <c r="B1353"/>
      <c r="C1353"/>
    </row>
    <row r="1354" spans="1:3">
      <c r="A1354"/>
      <c r="B1354"/>
      <c r="C1354"/>
    </row>
    <row r="1355" spans="1:3">
      <c r="A1355"/>
      <c r="B1355"/>
      <c r="C1355"/>
    </row>
    <row r="1356" spans="1:3">
      <c r="A1356"/>
      <c r="B1356"/>
      <c r="C1356"/>
    </row>
    <row r="1357" spans="1:3">
      <c r="A1357"/>
      <c r="B1357"/>
      <c r="C1357"/>
    </row>
    <row r="1358" spans="1:3">
      <c r="A1358"/>
      <c r="B1358"/>
      <c r="C1358"/>
    </row>
    <row r="1359" spans="1:3">
      <c r="A1359"/>
      <c r="B1359"/>
      <c r="C1359"/>
    </row>
    <row r="1360" spans="1:3">
      <c r="A1360"/>
      <c r="B1360"/>
      <c r="C1360"/>
    </row>
    <row r="1361" spans="1:3">
      <c r="A1361"/>
      <c r="B1361"/>
      <c r="C1361"/>
    </row>
    <row r="1362" spans="1:3">
      <c r="A1362"/>
      <c r="B1362"/>
      <c r="C1362"/>
    </row>
    <row r="1363" spans="1:3">
      <c r="A1363"/>
      <c r="B1363"/>
      <c r="C1363"/>
    </row>
    <row r="1364" spans="1:3">
      <c r="A1364"/>
      <c r="B1364"/>
      <c r="C1364"/>
    </row>
    <row r="1365" spans="1:3">
      <c r="A1365"/>
      <c r="B1365"/>
      <c r="C1365"/>
    </row>
    <row r="1366" spans="1:3">
      <c r="A1366"/>
      <c r="B1366"/>
      <c r="C1366"/>
    </row>
    <row r="1367" spans="1:3">
      <c r="A1367"/>
      <c r="B1367"/>
      <c r="C1367"/>
    </row>
    <row r="1368" spans="1:3">
      <c r="A1368"/>
      <c r="B1368"/>
      <c r="C1368"/>
    </row>
    <row r="1369" spans="1:3">
      <c r="A1369"/>
      <c r="B1369"/>
      <c r="C1369"/>
    </row>
    <row r="1370" spans="1:3">
      <c r="A1370"/>
      <c r="B1370"/>
      <c r="C1370"/>
    </row>
    <row r="1371" spans="1:3">
      <c r="A1371"/>
      <c r="B1371"/>
      <c r="C1371"/>
    </row>
    <row r="1372" spans="1:3">
      <c r="A1372"/>
      <c r="B1372"/>
      <c r="C1372"/>
    </row>
    <row r="1373" spans="1:3">
      <c r="A1373"/>
      <c r="B1373"/>
      <c r="C1373"/>
    </row>
    <row r="1374" spans="1:3">
      <c r="A1374"/>
      <c r="B1374"/>
      <c r="C1374"/>
    </row>
    <row r="1375" spans="1:3">
      <c r="A1375"/>
      <c r="B1375"/>
      <c r="C1375"/>
    </row>
    <row r="1376" spans="1:3">
      <c r="A1376"/>
      <c r="B1376"/>
      <c r="C1376"/>
    </row>
    <row r="1377" spans="1:3">
      <c r="A1377"/>
      <c r="B1377"/>
      <c r="C1377"/>
    </row>
    <row r="1378" spans="1:3">
      <c r="A1378"/>
      <c r="B1378"/>
      <c r="C1378"/>
    </row>
    <row r="1379" spans="1:3">
      <c r="A1379"/>
      <c r="B1379"/>
      <c r="C1379"/>
    </row>
    <row r="1380" spans="1:3">
      <c r="A1380"/>
      <c r="B1380"/>
      <c r="C1380"/>
    </row>
    <row r="1381" spans="1:3">
      <c r="A1381"/>
      <c r="B1381"/>
      <c r="C1381"/>
    </row>
    <row r="1382" spans="1:3">
      <c r="A1382"/>
      <c r="B1382"/>
      <c r="C1382"/>
    </row>
    <row r="1383" spans="1:3">
      <c r="A1383"/>
      <c r="B1383"/>
      <c r="C1383"/>
    </row>
    <row r="1384" spans="1:3">
      <c r="A1384"/>
      <c r="B1384"/>
      <c r="C1384"/>
    </row>
    <row r="1385" spans="1:3">
      <c r="A1385"/>
      <c r="B1385"/>
      <c r="C1385"/>
    </row>
    <row r="1386" spans="1:3">
      <c r="A1386"/>
      <c r="B1386"/>
      <c r="C1386"/>
    </row>
    <row r="1387" spans="1:3">
      <c r="A1387"/>
      <c r="B1387"/>
      <c r="C1387"/>
    </row>
    <row r="1388" spans="1:3">
      <c r="A1388"/>
      <c r="B1388"/>
      <c r="C1388"/>
    </row>
    <row r="1389" spans="1:3">
      <c r="A1389"/>
      <c r="B1389"/>
      <c r="C1389"/>
    </row>
    <row r="1390" spans="1:3">
      <c r="A1390"/>
      <c r="B1390"/>
      <c r="C1390"/>
    </row>
    <row r="1391" spans="1:3">
      <c r="A1391"/>
      <c r="B1391"/>
      <c r="C1391"/>
    </row>
    <row r="1392" spans="1:3">
      <c r="A1392"/>
      <c r="B1392"/>
      <c r="C1392"/>
    </row>
    <row r="1393" spans="1:3">
      <c r="A1393"/>
      <c r="B1393"/>
      <c r="C1393"/>
    </row>
    <row r="1394" spans="1:3">
      <c r="A1394"/>
      <c r="B1394"/>
      <c r="C1394"/>
    </row>
    <row r="1395" spans="1:3">
      <c r="A1395"/>
      <c r="B1395"/>
      <c r="C1395"/>
    </row>
    <row r="1396" spans="1:3">
      <c r="A1396"/>
      <c r="B1396"/>
      <c r="C1396"/>
    </row>
    <row r="1397" spans="1:3">
      <c r="A1397"/>
      <c r="B1397"/>
      <c r="C1397"/>
    </row>
    <row r="1398" spans="1:3">
      <c r="A1398"/>
      <c r="B1398"/>
      <c r="C1398"/>
    </row>
    <row r="1399" spans="1:3">
      <c r="A1399"/>
      <c r="B1399"/>
      <c r="C1399"/>
    </row>
    <row r="1400" spans="1:3">
      <c r="A1400"/>
      <c r="B1400"/>
      <c r="C1400"/>
    </row>
    <row r="1401" spans="1:3">
      <c r="A1401"/>
      <c r="B1401"/>
      <c r="C1401"/>
    </row>
    <row r="1402" spans="1:3">
      <c r="A1402"/>
      <c r="B1402"/>
      <c r="C1402"/>
    </row>
    <row r="1403" spans="1:3">
      <c r="A1403"/>
      <c r="B1403"/>
      <c r="C1403"/>
    </row>
    <row r="1404" spans="1:3">
      <c r="A1404"/>
      <c r="B1404"/>
      <c r="C1404"/>
    </row>
    <row r="1405" spans="1:3">
      <c r="A1405"/>
      <c r="B1405"/>
      <c r="C1405"/>
    </row>
    <row r="1406" spans="1:3">
      <c r="A1406"/>
      <c r="B1406"/>
      <c r="C1406"/>
    </row>
    <row r="1407" spans="1:3">
      <c r="A1407"/>
      <c r="B1407"/>
      <c r="C1407"/>
    </row>
    <row r="1408" spans="1:3">
      <c r="A1408"/>
      <c r="B1408"/>
      <c r="C1408"/>
    </row>
    <row r="1409" spans="1:3">
      <c r="A1409"/>
      <c r="B1409"/>
      <c r="C1409"/>
    </row>
    <row r="1410" spans="1:3">
      <c r="A1410"/>
      <c r="B1410"/>
      <c r="C1410"/>
    </row>
    <row r="1411" spans="1:3">
      <c r="A1411"/>
      <c r="B1411"/>
      <c r="C1411"/>
    </row>
    <row r="1412" spans="1:3">
      <c r="A1412"/>
      <c r="B1412"/>
      <c r="C1412"/>
    </row>
    <row r="1413" spans="1:3">
      <c r="A1413"/>
      <c r="B1413"/>
      <c r="C1413"/>
    </row>
    <row r="1414" spans="1:3">
      <c r="A1414"/>
      <c r="B1414"/>
      <c r="C1414"/>
    </row>
    <row r="1415" spans="1:3">
      <c r="A1415"/>
      <c r="B1415"/>
      <c r="C1415"/>
    </row>
    <row r="1416" spans="1:3">
      <c r="A1416"/>
      <c r="B1416"/>
      <c r="C1416"/>
    </row>
    <row r="1417" spans="1:3">
      <c r="A1417"/>
      <c r="B1417"/>
      <c r="C1417"/>
    </row>
    <row r="1418" spans="1:3">
      <c r="A1418"/>
      <c r="B1418"/>
      <c r="C1418"/>
    </row>
    <row r="1419" spans="1:3">
      <c r="A1419"/>
      <c r="B1419"/>
      <c r="C1419"/>
    </row>
    <row r="1420" spans="1:3">
      <c r="A1420"/>
      <c r="B1420"/>
      <c r="C1420"/>
    </row>
    <row r="1421" spans="1:3">
      <c r="A1421"/>
      <c r="B1421"/>
      <c r="C1421"/>
    </row>
    <row r="1422" spans="1:3">
      <c r="A1422"/>
      <c r="B1422"/>
      <c r="C1422"/>
    </row>
    <row r="1423" spans="1:3">
      <c r="A1423"/>
      <c r="B1423"/>
      <c r="C1423"/>
    </row>
    <row r="1424" spans="1:3">
      <c r="A1424"/>
      <c r="B1424"/>
      <c r="C1424"/>
    </row>
    <row r="1425" spans="1:3">
      <c r="A1425"/>
      <c r="B1425"/>
      <c r="C1425"/>
    </row>
    <row r="1426" spans="1:3">
      <c r="A1426"/>
      <c r="B1426"/>
      <c r="C1426"/>
    </row>
    <row r="1427" spans="1:3">
      <c r="A1427"/>
      <c r="B1427"/>
      <c r="C1427"/>
    </row>
    <row r="1428" spans="1:3">
      <c r="A1428"/>
      <c r="B1428"/>
      <c r="C1428"/>
    </row>
    <row r="1429" spans="1:3">
      <c r="A1429"/>
      <c r="B1429"/>
      <c r="C1429"/>
    </row>
    <row r="1430" spans="1:3">
      <c r="A1430"/>
      <c r="B1430"/>
      <c r="C1430"/>
    </row>
    <row r="1431" spans="1:3">
      <c r="A1431"/>
      <c r="B1431"/>
      <c r="C1431"/>
    </row>
    <row r="1432" spans="1:3">
      <c r="A1432"/>
      <c r="B1432"/>
      <c r="C1432"/>
    </row>
    <row r="1433" spans="1:3">
      <c r="A1433"/>
      <c r="B1433"/>
      <c r="C1433"/>
    </row>
    <row r="1434" spans="1:3">
      <c r="A1434"/>
      <c r="B1434"/>
      <c r="C1434"/>
    </row>
    <row r="1435" spans="1:3">
      <c r="A1435"/>
      <c r="B1435"/>
      <c r="C1435"/>
    </row>
    <row r="1436" spans="1:3">
      <c r="A1436"/>
      <c r="B1436"/>
      <c r="C1436"/>
    </row>
    <row r="1437" spans="1:3">
      <c r="A1437"/>
      <c r="B1437"/>
      <c r="C1437"/>
    </row>
    <row r="1438" spans="1:3">
      <c r="A1438"/>
      <c r="B1438"/>
      <c r="C1438"/>
    </row>
    <row r="1439" spans="1:3">
      <c r="A1439"/>
      <c r="B1439"/>
      <c r="C1439"/>
    </row>
    <row r="1440" spans="1:3">
      <c r="A1440"/>
      <c r="B1440"/>
      <c r="C1440"/>
    </row>
    <row r="1441" spans="1:3">
      <c r="A1441"/>
      <c r="B1441"/>
      <c r="C1441"/>
    </row>
    <row r="1442" spans="1:3">
      <c r="A1442"/>
      <c r="B1442"/>
      <c r="C1442"/>
    </row>
    <row r="1443" spans="1:3">
      <c r="A1443"/>
      <c r="B1443"/>
      <c r="C1443"/>
    </row>
    <row r="1444" spans="1:3">
      <c r="A1444"/>
      <c r="B1444"/>
      <c r="C1444"/>
    </row>
    <row r="1445" spans="1:3">
      <c r="A1445"/>
      <c r="B1445"/>
      <c r="C1445"/>
    </row>
    <row r="1446" spans="1:3">
      <c r="A1446"/>
      <c r="B1446"/>
      <c r="C1446"/>
    </row>
    <row r="1447" spans="1:3">
      <c r="A1447"/>
      <c r="B1447"/>
      <c r="C1447"/>
    </row>
    <row r="1448" spans="1:3">
      <c r="A1448"/>
      <c r="B1448"/>
      <c r="C1448"/>
    </row>
    <row r="1449" spans="1:3">
      <c r="A1449"/>
      <c r="B1449"/>
      <c r="C1449"/>
    </row>
    <row r="1450" spans="1:3">
      <c r="A1450"/>
      <c r="B1450"/>
      <c r="C1450"/>
    </row>
    <row r="1451" spans="1:3">
      <c r="A1451"/>
      <c r="B1451"/>
      <c r="C1451"/>
    </row>
    <row r="1452" spans="1:3">
      <c r="A1452"/>
      <c r="B1452"/>
      <c r="C1452"/>
    </row>
    <row r="1453" spans="1:3">
      <c r="A1453"/>
      <c r="B1453"/>
      <c r="C1453"/>
    </row>
    <row r="1454" spans="1:3">
      <c r="A1454"/>
      <c r="B1454"/>
      <c r="C1454"/>
    </row>
    <row r="1455" spans="1:3">
      <c r="A1455"/>
      <c r="B1455"/>
      <c r="C1455"/>
    </row>
    <row r="1456" spans="1:3">
      <c r="A1456"/>
      <c r="B1456"/>
      <c r="C1456"/>
    </row>
    <row r="1457" spans="1:3">
      <c r="A1457"/>
      <c r="B1457"/>
      <c r="C1457"/>
    </row>
    <row r="1458" spans="1:3">
      <c r="A1458"/>
      <c r="B1458"/>
      <c r="C1458"/>
    </row>
    <row r="1459" spans="1:3">
      <c r="A1459"/>
      <c r="B1459"/>
      <c r="C1459"/>
    </row>
    <row r="1460" spans="1:3">
      <c r="A1460"/>
      <c r="B1460"/>
      <c r="C1460"/>
    </row>
    <row r="1461" spans="1:3">
      <c r="A1461"/>
      <c r="B1461"/>
      <c r="C1461"/>
    </row>
    <row r="1462" spans="1:3">
      <c r="A1462"/>
      <c r="B1462"/>
      <c r="C1462"/>
    </row>
    <row r="1463" spans="1:3">
      <c r="A1463"/>
      <c r="B1463"/>
      <c r="C1463"/>
    </row>
    <row r="1464" spans="1:3">
      <c r="A1464"/>
      <c r="B1464"/>
      <c r="C1464"/>
    </row>
    <row r="1465" spans="1:3">
      <c r="A1465"/>
      <c r="B1465"/>
      <c r="C1465"/>
    </row>
    <row r="1466" spans="1:3">
      <c r="A1466"/>
      <c r="B1466"/>
      <c r="C1466"/>
    </row>
    <row r="1467" spans="1:3">
      <c r="A1467"/>
      <c r="B1467"/>
      <c r="C1467"/>
    </row>
    <row r="1468" spans="1:3">
      <c r="A1468"/>
      <c r="B1468"/>
      <c r="C1468"/>
    </row>
    <row r="1469" spans="1:3">
      <c r="A1469"/>
      <c r="B1469"/>
      <c r="C1469"/>
    </row>
    <row r="1470" spans="1:3">
      <c r="A1470"/>
      <c r="B1470"/>
      <c r="C1470"/>
    </row>
    <row r="1471" spans="1:3">
      <c r="A1471"/>
      <c r="B1471"/>
      <c r="C1471"/>
    </row>
    <row r="1472" spans="1:3">
      <c r="A1472"/>
      <c r="B1472"/>
      <c r="C1472"/>
    </row>
    <row r="1473" spans="1:3">
      <c r="A1473"/>
      <c r="B1473"/>
      <c r="C1473"/>
    </row>
    <row r="1474" spans="1:3">
      <c r="A1474"/>
      <c r="B1474"/>
      <c r="C1474"/>
    </row>
    <row r="1475" spans="1:3">
      <c r="A1475"/>
      <c r="B1475"/>
      <c r="C1475"/>
    </row>
    <row r="1476" spans="1:3">
      <c r="A1476"/>
      <c r="B1476"/>
      <c r="C1476"/>
    </row>
    <row r="1477" spans="1:3">
      <c r="A1477"/>
      <c r="B1477"/>
      <c r="C1477"/>
    </row>
    <row r="1478" spans="1:3">
      <c r="A1478"/>
      <c r="B1478"/>
      <c r="C1478"/>
    </row>
    <row r="1479" spans="1:3">
      <c r="A1479"/>
      <c r="B1479"/>
      <c r="C1479"/>
    </row>
    <row r="1480" spans="1:3">
      <c r="A1480"/>
      <c r="B1480"/>
      <c r="C1480"/>
    </row>
    <row r="1481" spans="1:3">
      <c r="A1481"/>
      <c r="B1481"/>
      <c r="C1481"/>
    </row>
    <row r="1482" spans="1:3">
      <c r="A1482"/>
      <c r="B1482"/>
      <c r="C1482"/>
    </row>
    <row r="1483" spans="1:3">
      <c r="A1483"/>
      <c r="B1483"/>
      <c r="C1483"/>
    </row>
    <row r="1484" spans="1:3">
      <c r="A1484"/>
      <c r="B1484"/>
      <c r="C1484"/>
    </row>
    <row r="1485" spans="1:3">
      <c r="A1485"/>
      <c r="B1485"/>
      <c r="C1485"/>
    </row>
    <row r="1486" spans="1:3">
      <c r="A1486"/>
      <c r="B1486"/>
      <c r="C1486"/>
    </row>
    <row r="1487" spans="1:3">
      <c r="A1487"/>
      <c r="B1487"/>
      <c r="C1487"/>
    </row>
    <row r="1488" spans="1:3">
      <c r="A1488"/>
      <c r="B1488"/>
      <c r="C1488"/>
    </row>
    <row r="1489" spans="1:3">
      <c r="A1489"/>
      <c r="B1489"/>
      <c r="C1489"/>
    </row>
    <row r="1490" spans="1:3">
      <c r="A1490"/>
      <c r="B1490"/>
      <c r="C1490"/>
    </row>
    <row r="1491" spans="1:3">
      <c r="A1491"/>
      <c r="B1491"/>
      <c r="C1491"/>
    </row>
    <row r="1492" spans="1:3">
      <c r="A1492"/>
      <c r="B1492"/>
      <c r="C1492"/>
    </row>
    <row r="1493" spans="1:3">
      <c r="A1493"/>
      <c r="B1493"/>
      <c r="C1493"/>
    </row>
    <row r="1494" spans="1:3">
      <c r="A1494"/>
      <c r="B1494"/>
      <c r="C1494"/>
    </row>
    <row r="1495" spans="1:3">
      <c r="A1495"/>
      <c r="B1495"/>
      <c r="C1495"/>
    </row>
    <row r="1496" spans="1:3">
      <c r="A1496"/>
      <c r="B1496"/>
      <c r="C1496"/>
    </row>
    <row r="1497" spans="1:3">
      <c r="A1497"/>
      <c r="B1497"/>
      <c r="C1497"/>
    </row>
    <row r="1498" spans="1:3">
      <c r="A1498"/>
      <c r="B1498"/>
      <c r="C1498"/>
    </row>
    <row r="1499" spans="1:3">
      <c r="A1499"/>
      <c r="B1499"/>
      <c r="C1499"/>
    </row>
    <row r="1500" spans="1:3">
      <c r="A1500"/>
      <c r="B1500"/>
      <c r="C1500"/>
    </row>
    <row r="1501" spans="1:3">
      <c r="A1501"/>
      <c r="B1501"/>
      <c r="C1501"/>
    </row>
    <row r="1502" spans="1:3">
      <c r="A1502"/>
      <c r="B1502"/>
      <c r="C1502"/>
    </row>
    <row r="1503" spans="1:3">
      <c r="A1503"/>
      <c r="B1503"/>
      <c r="C1503"/>
    </row>
    <row r="1504" spans="1:3">
      <c r="A1504"/>
      <c r="B1504"/>
      <c r="C1504"/>
    </row>
    <row r="1505" spans="1:3">
      <c r="A1505"/>
      <c r="B1505"/>
      <c r="C1505"/>
    </row>
    <row r="1506" spans="1:3">
      <c r="A1506"/>
      <c r="B1506"/>
      <c r="C1506"/>
    </row>
    <row r="1507" spans="1:3">
      <c r="A1507"/>
      <c r="B1507"/>
      <c r="C1507"/>
    </row>
    <row r="1508" spans="1:3">
      <c r="A1508"/>
      <c r="B1508"/>
      <c r="C1508"/>
    </row>
    <row r="1509" spans="1:3">
      <c r="A1509"/>
      <c r="B1509"/>
      <c r="C1509"/>
    </row>
    <row r="1510" spans="1:3">
      <c r="A1510"/>
      <c r="B1510"/>
      <c r="C1510"/>
    </row>
    <row r="1511" spans="1:3">
      <c r="A1511"/>
      <c r="B1511"/>
      <c r="C1511"/>
    </row>
    <row r="1512" spans="1:3">
      <c r="A1512"/>
      <c r="B1512"/>
      <c r="C1512"/>
    </row>
    <row r="1513" spans="1:3">
      <c r="A1513"/>
      <c r="B1513"/>
      <c r="C1513"/>
    </row>
    <row r="1514" spans="1:3">
      <c r="A1514"/>
      <c r="B1514"/>
      <c r="C1514"/>
    </row>
    <row r="1515" spans="1:3">
      <c r="A1515"/>
      <c r="B1515"/>
      <c r="C1515"/>
    </row>
    <row r="1516" spans="1:3">
      <c r="A1516"/>
      <c r="B1516"/>
      <c r="C1516"/>
    </row>
    <row r="1517" spans="1:3">
      <c r="A1517"/>
      <c r="B1517"/>
      <c r="C1517"/>
    </row>
    <row r="1518" spans="1:3">
      <c r="A1518"/>
      <c r="B1518"/>
      <c r="C1518"/>
    </row>
    <row r="1519" spans="1:3">
      <c r="A1519"/>
      <c r="B1519"/>
      <c r="C1519"/>
    </row>
    <row r="1520" spans="1:3">
      <c r="A1520"/>
      <c r="B1520"/>
      <c r="C1520"/>
    </row>
    <row r="1521" spans="1:3">
      <c r="A1521"/>
      <c r="B1521"/>
      <c r="C1521"/>
    </row>
    <row r="1522" spans="1:3">
      <c r="A1522"/>
      <c r="B1522"/>
      <c r="C1522"/>
    </row>
    <row r="1523" spans="1:3">
      <c r="A1523"/>
      <c r="B1523"/>
      <c r="C1523"/>
    </row>
    <row r="1524" spans="1:3">
      <c r="A1524"/>
      <c r="B1524"/>
      <c r="C1524"/>
    </row>
    <row r="1525" spans="1:3">
      <c r="A1525"/>
      <c r="B1525"/>
      <c r="C1525"/>
    </row>
    <row r="1526" spans="1:3">
      <c r="A1526"/>
      <c r="B1526"/>
      <c r="C1526"/>
    </row>
    <row r="1527" spans="1:3">
      <c r="A1527"/>
      <c r="B1527"/>
      <c r="C1527"/>
    </row>
    <row r="1528" spans="1:3">
      <c r="A1528"/>
      <c r="B1528"/>
      <c r="C1528"/>
    </row>
    <row r="1529" spans="1:3">
      <c r="A1529"/>
      <c r="B1529"/>
      <c r="C1529"/>
    </row>
    <row r="1530" spans="1:3">
      <c r="A1530"/>
      <c r="B1530"/>
      <c r="C1530"/>
    </row>
    <row r="1531" spans="1:3">
      <c r="A1531"/>
      <c r="B1531"/>
      <c r="C1531"/>
    </row>
    <row r="1532" spans="1:3">
      <c r="A1532"/>
      <c r="B1532"/>
      <c r="C1532"/>
    </row>
    <row r="1533" spans="1:3">
      <c r="A1533"/>
      <c r="B1533"/>
      <c r="C1533"/>
    </row>
    <row r="1534" spans="1:3">
      <c r="A1534"/>
      <c r="B1534"/>
      <c r="C1534"/>
    </row>
    <row r="1535" spans="1:3">
      <c r="A1535"/>
      <c r="B1535"/>
      <c r="C1535"/>
    </row>
    <row r="1536" spans="1:3">
      <c r="A1536"/>
      <c r="B1536"/>
      <c r="C1536"/>
    </row>
    <row r="1537" spans="1:3">
      <c r="A1537"/>
      <c r="B1537"/>
      <c r="C1537"/>
    </row>
    <row r="1538" spans="1:3">
      <c r="A1538"/>
      <c r="B1538"/>
      <c r="C1538"/>
    </row>
    <row r="1539" spans="1:3">
      <c r="A1539"/>
      <c r="B1539"/>
      <c r="C1539"/>
    </row>
    <row r="1540" spans="1:3">
      <c r="A1540"/>
      <c r="B1540"/>
      <c r="C1540"/>
    </row>
    <row r="1541" spans="1:3">
      <c r="A1541"/>
      <c r="B1541"/>
      <c r="C1541"/>
    </row>
    <row r="1542" spans="1:3">
      <c r="A1542"/>
      <c r="B1542"/>
      <c r="C1542"/>
    </row>
    <row r="1543" spans="1:3">
      <c r="A1543"/>
      <c r="B1543"/>
      <c r="C1543"/>
    </row>
    <row r="1544" spans="1:3">
      <c r="A1544"/>
      <c r="B1544"/>
      <c r="C1544"/>
    </row>
    <row r="1545" spans="1:3">
      <c r="A1545"/>
      <c r="B1545"/>
      <c r="C1545"/>
    </row>
    <row r="1546" spans="1:3">
      <c r="A1546"/>
      <c r="B1546"/>
      <c r="C1546"/>
    </row>
    <row r="1547" spans="1:3">
      <c r="A1547"/>
      <c r="B1547"/>
      <c r="C1547"/>
    </row>
    <row r="1548" spans="1:3">
      <c r="A1548"/>
      <c r="B1548"/>
      <c r="C1548"/>
    </row>
    <row r="1549" spans="1:3">
      <c r="A1549"/>
      <c r="B1549"/>
      <c r="C1549"/>
    </row>
    <row r="1550" spans="1:3">
      <c r="A1550"/>
      <c r="B1550"/>
      <c r="C1550"/>
    </row>
    <row r="1551" spans="1:3">
      <c r="A1551"/>
      <c r="B1551"/>
      <c r="C1551"/>
    </row>
    <row r="1552" spans="1:3">
      <c r="A1552"/>
      <c r="B1552"/>
      <c r="C1552"/>
    </row>
    <row r="1553" spans="1:3">
      <c r="A1553"/>
      <c r="B1553"/>
      <c r="C1553"/>
    </row>
    <row r="1554" spans="1:3">
      <c r="A1554"/>
      <c r="B1554"/>
      <c r="C1554"/>
    </row>
    <row r="1555" spans="1:3">
      <c r="A1555"/>
      <c r="B1555"/>
      <c r="C1555"/>
    </row>
    <row r="1556" spans="1:3">
      <c r="A1556"/>
      <c r="B1556"/>
      <c r="C1556"/>
    </row>
    <row r="1557" spans="1:3">
      <c r="A1557"/>
      <c r="B1557"/>
      <c r="C1557"/>
    </row>
    <row r="1558" spans="1:3">
      <c r="A1558"/>
      <c r="B1558"/>
      <c r="C1558"/>
    </row>
    <row r="1559" spans="1:3">
      <c r="A1559"/>
      <c r="B1559"/>
      <c r="C1559"/>
    </row>
    <row r="1560" spans="1:3">
      <c r="A1560"/>
      <c r="B1560"/>
      <c r="C1560"/>
    </row>
    <row r="1561" spans="1:3">
      <c r="A1561"/>
      <c r="B1561"/>
      <c r="C1561"/>
    </row>
    <row r="1562" spans="1:3">
      <c r="A1562"/>
      <c r="B1562"/>
      <c r="C1562"/>
    </row>
    <row r="1563" spans="1:3">
      <c r="A1563"/>
      <c r="B1563"/>
      <c r="C1563"/>
    </row>
    <row r="1564" spans="1:3">
      <c r="A1564"/>
      <c r="B1564"/>
      <c r="C1564"/>
    </row>
    <row r="1565" spans="1:3">
      <c r="A1565"/>
      <c r="B1565"/>
      <c r="C1565"/>
    </row>
    <row r="1566" spans="1:3">
      <c r="A1566"/>
      <c r="B1566"/>
      <c r="C1566"/>
    </row>
    <row r="1567" spans="1:3">
      <c r="A1567"/>
      <c r="B1567"/>
      <c r="C1567"/>
    </row>
    <row r="1568" spans="1:3">
      <c r="A1568"/>
      <c r="B1568"/>
      <c r="C1568"/>
    </row>
    <row r="1569" spans="1:3">
      <c r="A1569"/>
      <c r="B1569"/>
      <c r="C1569"/>
    </row>
    <row r="1570" spans="1:3">
      <c r="A1570"/>
      <c r="B1570"/>
      <c r="C1570"/>
    </row>
    <row r="1571" spans="1:3">
      <c r="A1571"/>
      <c r="B1571"/>
      <c r="C1571"/>
    </row>
    <row r="1572" spans="1:3">
      <c r="A1572"/>
      <c r="B1572"/>
      <c r="C1572"/>
    </row>
    <row r="1573" spans="1:3">
      <c r="A1573"/>
      <c r="B1573"/>
      <c r="C1573"/>
    </row>
    <row r="1574" spans="1:3">
      <c r="A1574"/>
      <c r="B1574"/>
      <c r="C1574"/>
    </row>
    <row r="1575" spans="1:3">
      <c r="A1575"/>
      <c r="B1575"/>
      <c r="C1575"/>
    </row>
    <row r="1576" spans="1:3">
      <c r="A1576"/>
      <c r="B1576"/>
      <c r="C1576"/>
    </row>
    <row r="1577" spans="1:3">
      <c r="A1577"/>
      <c r="B1577"/>
      <c r="C1577"/>
    </row>
    <row r="1578" spans="1:3">
      <c r="A1578"/>
      <c r="B1578"/>
      <c r="C1578"/>
    </row>
    <row r="1579" spans="1:3">
      <c r="A1579"/>
      <c r="B1579"/>
      <c r="C1579"/>
    </row>
    <row r="1580" spans="1:3">
      <c r="A1580"/>
      <c r="B1580"/>
      <c r="C1580"/>
    </row>
    <row r="1581" spans="1:3">
      <c r="A1581"/>
      <c r="B1581"/>
      <c r="C1581"/>
    </row>
    <row r="1582" spans="1:3">
      <c r="A1582"/>
      <c r="B1582"/>
      <c r="C1582"/>
    </row>
    <row r="1583" spans="1:3">
      <c r="A1583"/>
      <c r="B1583"/>
      <c r="C1583"/>
    </row>
    <row r="1584" spans="1:3">
      <c r="A1584"/>
      <c r="B1584"/>
      <c r="C1584"/>
    </row>
    <row r="1585" spans="1:3">
      <c r="A1585"/>
      <c r="B1585"/>
      <c r="C1585"/>
    </row>
    <row r="1586" spans="1:3">
      <c r="A1586"/>
      <c r="B1586"/>
      <c r="C1586"/>
    </row>
    <row r="1587" spans="1:3">
      <c r="A1587"/>
      <c r="B1587"/>
      <c r="C1587"/>
    </row>
    <row r="1588" spans="1:3">
      <c r="A1588"/>
      <c r="B1588"/>
      <c r="C1588"/>
    </row>
    <row r="1589" spans="1:3">
      <c r="A1589"/>
      <c r="B1589"/>
      <c r="C1589"/>
    </row>
    <row r="1590" spans="1:3">
      <c r="A1590"/>
      <c r="B1590"/>
      <c r="C1590"/>
    </row>
    <row r="1591" spans="1:3">
      <c r="A1591"/>
      <c r="B1591"/>
      <c r="C1591"/>
    </row>
    <row r="1592" spans="1:3">
      <c r="A1592"/>
      <c r="B1592"/>
      <c r="C1592"/>
    </row>
    <row r="1593" spans="1:3">
      <c r="A1593"/>
      <c r="B1593"/>
      <c r="C1593"/>
    </row>
    <row r="1594" spans="1:3">
      <c r="A1594"/>
      <c r="B1594"/>
      <c r="C1594"/>
    </row>
    <row r="1595" spans="1:3">
      <c r="A1595"/>
      <c r="B1595"/>
      <c r="C1595"/>
    </row>
    <row r="1596" spans="1:3">
      <c r="A1596"/>
      <c r="B1596"/>
      <c r="C1596"/>
    </row>
    <row r="1597" spans="1:3">
      <c r="A1597"/>
      <c r="B1597"/>
      <c r="C1597"/>
    </row>
    <row r="1598" spans="1:3">
      <c r="A1598"/>
      <c r="B1598"/>
      <c r="C1598"/>
    </row>
    <row r="1599" spans="1:3">
      <c r="A1599"/>
      <c r="B1599"/>
      <c r="C1599"/>
    </row>
    <row r="1600" spans="1:3">
      <c r="A1600"/>
      <c r="B1600"/>
      <c r="C1600"/>
    </row>
    <row r="1601" spans="1:3">
      <c r="A1601"/>
      <c r="B1601"/>
      <c r="C1601"/>
    </row>
    <row r="1602" spans="1:3">
      <c r="A1602"/>
      <c r="B1602"/>
      <c r="C1602"/>
    </row>
    <row r="1603" spans="1:3">
      <c r="A1603"/>
      <c r="B1603"/>
      <c r="C1603"/>
    </row>
    <row r="1604" spans="1:3">
      <c r="A1604"/>
      <c r="B1604"/>
      <c r="C1604"/>
    </row>
    <row r="1605" spans="1:3">
      <c r="A1605"/>
      <c r="B1605"/>
      <c r="C1605"/>
    </row>
    <row r="1606" spans="1:3">
      <c r="A1606"/>
      <c r="B1606"/>
      <c r="C1606"/>
    </row>
    <row r="1607" spans="1:3">
      <c r="A1607"/>
      <c r="B1607"/>
      <c r="C1607"/>
    </row>
    <row r="1608" spans="1:3">
      <c r="A1608"/>
      <c r="B1608"/>
      <c r="C1608"/>
    </row>
    <row r="1609" spans="1:3">
      <c r="A1609"/>
      <c r="B1609"/>
      <c r="C1609"/>
    </row>
    <row r="1610" spans="1:3">
      <c r="A1610"/>
      <c r="B1610"/>
      <c r="C1610"/>
    </row>
    <row r="1611" spans="1:3">
      <c r="A1611"/>
      <c r="B1611"/>
      <c r="C1611"/>
    </row>
    <row r="1612" spans="1:3">
      <c r="A1612"/>
      <c r="B1612"/>
      <c r="C1612"/>
    </row>
    <row r="1613" spans="1:3">
      <c r="A1613"/>
      <c r="B1613"/>
      <c r="C1613"/>
    </row>
    <row r="1614" spans="1:3">
      <c r="A1614"/>
      <c r="B1614"/>
      <c r="C1614"/>
    </row>
    <row r="1615" spans="1:3">
      <c r="A1615"/>
      <c r="B1615"/>
      <c r="C1615"/>
    </row>
    <row r="1616" spans="1:3">
      <c r="A1616"/>
      <c r="B1616"/>
      <c r="C1616"/>
    </row>
    <row r="1617" spans="1:3">
      <c r="A1617"/>
      <c r="B1617"/>
      <c r="C1617"/>
    </row>
    <row r="1618" spans="1:3">
      <c r="A1618"/>
      <c r="B1618"/>
      <c r="C1618"/>
    </row>
    <row r="1619" spans="1:3">
      <c r="A1619"/>
      <c r="B1619"/>
      <c r="C1619"/>
    </row>
    <row r="1620" spans="1:3">
      <c r="A1620"/>
      <c r="B1620"/>
      <c r="C1620"/>
    </row>
    <row r="1621" spans="1:3">
      <c r="A1621"/>
      <c r="B1621"/>
      <c r="C1621"/>
    </row>
    <row r="1622" spans="1:3">
      <c r="A1622"/>
      <c r="B1622"/>
      <c r="C1622"/>
    </row>
    <row r="1623" spans="1:3">
      <c r="A1623"/>
      <c r="B1623"/>
      <c r="C1623"/>
    </row>
    <row r="1624" spans="1:3">
      <c r="A1624"/>
      <c r="B1624"/>
      <c r="C1624"/>
    </row>
    <row r="1625" spans="1:3">
      <c r="A1625"/>
      <c r="B1625"/>
      <c r="C1625"/>
    </row>
    <row r="1626" spans="1:3">
      <c r="A1626"/>
      <c r="B1626"/>
      <c r="C1626"/>
    </row>
    <row r="1627" spans="1:3">
      <c r="A1627"/>
      <c r="B1627"/>
      <c r="C1627"/>
    </row>
    <row r="1628" spans="1:3">
      <c r="A1628"/>
      <c r="B1628"/>
      <c r="C1628"/>
    </row>
    <row r="1629" spans="1:3">
      <c r="A1629"/>
      <c r="B1629"/>
      <c r="C1629"/>
    </row>
    <row r="1630" spans="1:3">
      <c r="A1630"/>
      <c r="B1630"/>
      <c r="C1630"/>
    </row>
    <row r="1631" spans="1:3">
      <c r="A1631"/>
      <c r="B1631"/>
      <c r="C1631"/>
    </row>
    <row r="1632" spans="1:3">
      <c r="A1632"/>
      <c r="B1632"/>
      <c r="C1632"/>
    </row>
    <row r="1633" spans="1:3">
      <c r="A1633"/>
      <c r="B1633"/>
      <c r="C1633"/>
    </row>
    <row r="1634" spans="1:3">
      <c r="A1634"/>
      <c r="B1634"/>
      <c r="C1634"/>
    </row>
    <row r="1635" spans="1:3">
      <c r="A1635"/>
      <c r="B1635"/>
      <c r="C1635"/>
    </row>
    <row r="1636" spans="1:3">
      <c r="A1636"/>
      <c r="B1636"/>
      <c r="C1636"/>
    </row>
    <row r="1637" spans="1:3">
      <c r="A1637"/>
      <c r="B1637"/>
      <c r="C1637"/>
    </row>
    <row r="1638" spans="1:3">
      <c r="A1638"/>
      <c r="B1638"/>
      <c r="C1638"/>
    </row>
    <row r="1639" spans="1:3">
      <c r="A1639"/>
      <c r="B1639"/>
      <c r="C1639"/>
    </row>
    <row r="1640" spans="1:3">
      <c r="A1640"/>
      <c r="B1640"/>
      <c r="C1640"/>
    </row>
    <row r="1641" spans="1:3">
      <c r="A1641"/>
      <c r="B1641"/>
      <c r="C1641"/>
    </row>
    <row r="1642" spans="1:3">
      <c r="A1642"/>
      <c r="B1642"/>
      <c r="C1642"/>
    </row>
    <row r="1643" spans="1:3">
      <c r="A1643"/>
      <c r="B1643"/>
      <c r="C1643"/>
    </row>
    <row r="1644" spans="1:3">
      <c r="A1644"/>
      <c r="B1644"/>
      <c r="C1644"/>
    </row>
    <row r="1645" spans="1:3">
      <c r="A1645"/>
      <c r="B1645"/>
      <c r="C1645"/>
    </row>
    <row r="1646" spans="1:3">
      <c r="A1646"/>
      <c r="B1646"/>
      <c r="C1646"/>
    </row>
    <row r="1647" spans="1:3">
      <c r="A1647"/>
      <c r="B1647"/>
      <c r="C1647"/>
    </row>
    <row r="1648" spans="1:3">
      <c r="A1648"/>
      <c r="B1648"/>
      <c r="C1648"/>
    </row>
    <row r="1649" spans="1:3">
      <c r="A1649"/>
      <c r="B1649"/>
      <c r="C1649"/>
    </row>
    <row r="1650" spans="1:3">
      <c r="A1650"/>
      <c r="B1650"/>
      <c r="C1650"/>
    </row>
    <row r="1651" spans="1:3">
      <c r="A1651"/>
      <c r="B1651"/>
      <c r="C1651"/>
    </row>
    <row r="1652" spans="1:3">
      <c r="A1652"/>
      <c r="B1652"/>
      <c r="C1652"/>
    </row>
    <row r="1653" spans="1:3">
      <c r="A1653"/>
      <c r="B1653"/>
      <c r="C1653"/>
    </row>
    <row r="1654" spans="1:3">
      <c r="A1654"/>
      <c r="B1654"/>
      <c r="C1654"/>
    </row>
    <row r="1655" spans="1:3">
      <c r="A1655"/>
      <c r="B1655"/>
      <c r="C1655"/>
    </row>
    <row r="1656" spans="1:3">
      <c r="A1656"/>
      <c r="B1656"/>
      <c r="C1656"/>
    </row>
    <row r="1657" spans="1:3">
      <c r="A1657"/>
      <c r="B1657"/>
      <c r="C1657"/>
    </row>
    <row r="1658" spans="1:3">
      <c r="A1658"/>
      <c r="B1658"/>
      <c r="C1658"/>
    </row>
    <row r="1659" spans="1:3">
      <c r="A1659"/>
      <c r="B1659"/>
      <c r="C1659"/>
    </row>
    <row r="1660" spans="1:3">
      <c r="A1660"/>
      <c r="B1660"/>
      <c r="C1660"/>
    </row>
    <row r="1661" spans="1:3">
      <c r="A1661"/>
      <c r="B1661"/>
      <c r="C1661"/>
    </row>
    <row r="1662" spans="1:3">
      <c r="A1662"/>
      <c r="B1662"/>
      <c r="C1662"/>
    </row>
    <row r="1663" spans="1:3">
      <c r="A1663"/>
      <c r="B1663"/>
      <c r="C1663"/>
    </row>
    <row r="1664" spans="1:3">
      <c r="A1664"/>
      <c r="B1664"/>
      <c r="C1664"/>
    </row>
    <row r="1665" spans="1:3">
      <c r="A1665"/>
      <c r="B1665"/>
      <c r="C1665"/>
    </row>
    <row r="1666" spans="1:3">
      <c r="A1666"/>
      <c r="B1666"/>
      <c r="C1666"/>
    </row>
    <row r="1667" spans="1:3">
      <c r="A1667"/>
      <c r="B1667"/>
      <c r="C1667"/>
    </row>
    <row r="1668" spans="1:3">
      <c r="A1668"/>
      <c r="B1668"/>
      <c r="C1668"/>
    </row>
    <row r="1669" spans="1:3">
      <c r="A1669"/>
      <c r="B1669"/>
      <c r="C1669"/>
    </row>
    <row r="1670" spans="1:3">
      <c r="A1670"/>
      <c r="B1670"/>
      <c r="C1670"/>
    </row>
    <row r="1671" spans="1:3">
      <c r="A1671"/>
      <c r="B1671"/>
      <c r="C1671"/>
    </row>
    <row r="1672" spans="1:3">
      <c r="A1672"/>
      <c r="B1672"/>
      <c r="C1672"/>
    </row>
    <row r="1673" spans="1:3">
      <c r="A1673"/>
      <c r="B1673"/>
      <c r="C1673"/>
    </row>
    <row r="1674" spans="1:3">
      <c r="A1674"/>
      <c r="B1674"/>
      <c r="C1674"/>
    </row>
    <row r="1675" spans="1:3">
      <c r="A1675"/>
      <c r="B1675"/>
      <c r="C1675"/>
    </row>
    <row r="1676" spans="1:3">
      <c r="A1676"/>
      <c r="B1676"/>
      <c r="C1676"/>
    </row>
    <row r="1677" spans="1:3">
      <c r="A1677"/>
      <c r="B1677"/>
      <c r="C1677"/>
    </row>
    <row r="1678" spans="1:3">
      <c r="A1678"/>
      <c r="B1678"/>
      <c r="C1678"/>
    </row>
    <row r="1679" spans="1:3">
      <c r="A1679"/>
      <c r="B1679"/>
      <c r="C1679"/>
    </row>
    <row r="1680" spans="1:3">
      <c r="A1680"/>
      <c r="B1680"/>
      <c r="C1680"/>
    </row>
    <row r="1681" spans="1:3">
      <c r="A1681"/>
      <c r="B1681"/>
      <c r="C1681"/>
    </row>
    <row r="1682" spans="1:3">
      <c r="A1682"/>
      <c r="B1682"/>
      <c r="C1682"/>
    </row>
    <row r="1683" spans="1:3">
      <c r="A1683"/>
      <c r="B1683"/>
      <c r="C1683"/>
    </row>
    <row r="1684" spans="1:3">
      <c r="A1684"/>
      <c r="B1684"/>
      <c r="C1684"/>
    </row>
    <row r="1685" spans="1:3">
      <c r="A1685"/>
      <c r="B1685"/>
      <c r="C1685"/>
    </row>
    <row r="1686" spans="1:3">
      <c r="A1686"/>
      <c r="B1686"/>
      <c r="C1686"/>
    </row>
    <row r="1687" spans="1:3">
      <c r="A1687"/>
      <c r="B1687"/>
      <c r="C1687"/>
    </row>
    <row r="1688" spans="1:3">
      <c r="A1688"/>
      <c r="B1688"/>
      <c r="C1688"/>
    </row>
    <row r="1689" spans="1:3">
      <c r="A1689"/>
      <c r="B1689"/>
      <c r="C1689"/>
    </row>
    <row r="1690" spans="1:3">
      <c r="A1690"/>
      <c r="B1690"/>
      <c r="C1690"/>
    </row>
    <row r="1691" spans="1:3">
      <c r="A1691"/>
      <c r="B1691"/>
      <c r="C1691"/>
    </row>
    <row r="1692" spans="1:3">
      <c r="A1692"/>
      <c r="B1692"/>
      <c r="C1692"/>
    </row>
    <row r="1693" spans="1:3">
      <c r="A1693"/>
      <c r="B1693"/>
      <c r="C1693"/>
    </row>
    <row r="1694" spans="1:3">
      <c r="A1694"/>
      <c r="B1694"/>
      <c r="C1694"/>
    </row>
    <row r="1695" spans="1:3">
      <c r="A1695"/>
      <c r="B1695"/>
      <c r="C1695"/>
    </row>
    <row r="1696" spans="1:3">
      <c r="A1696"/>
      <c r="B1696"/>
      <c r="C1696"/>
    </row>
    <row r="1697" spans="1:3">
      <c r="A1697"/>
      <c r="B1697"/>
      <c r="C1697"/>
    </row>
    <row r="1698" spans="1:3">
      <c r="A1698"/>
      <c r="B1698"/>
      <c r="C1698"/>
    </row>
    <row r="1699" spans="1:3">
      <c r="A1699"/>
      <c r="B1699"/>
      <c r="C1699"/>
    </row>
    <row r="1700" spans="1:3">
      <c r="A1700"/>
      <c r="B1700"/>
      <c r="C1700"/>
    </row>
    <row r="1701" spans="1:3">
      <c r="A1701"/>
      <c r="B1701"/>
      <c r="C1701"/>
    </row>
    <row r="1702" spans="1:3">
      <c r="A1702"/>
      <c r="B1702"/>
      <c r="C1702"/>
    </row>
    <row r="1703" spans="1:3">
      <c r="A1703"/>
      <c r="B1703"/>
      <c r="C1703"/>
    </row>
    <row r="1704" spans="1:3">
      <c r="A1704"/>
      <c r="B1704"/>
      <c r="C1704"/>
    </row>
    <row r="1705" spans="1:3">
      <c r="A1705"/>
      <c r="B1705"/>
      <c r="C1705"/>
    </row>
    <row r="1706" spans="1:3">
      <c r="A1706"/>
      <c r="B1706"/>
      <c r="C1706"/>
    </row>
    <row r="1707" spans="1:3">
      <c r="A1707"/>
      <c r="B1707"/>
      <c r="C1707"/>
    </row>
    <row r="1708" spans="1:3">
      <c r="A1708"/>
      <c r="B1708"/>
      <c r="C1708"/>
    </row>
    <row r="1709" spans="1:3">
      <c r="A1709"/>
      <c r="B1709"/>
      <c r="C1709"/>
    </row>
    <row r="1710" spans="1:3">
      <c r="A1710"/>
      <c r="B1710"/>
      <c r="C1710"/>
    </row>
    <row r="1711" spans="1:3">
      <c r="A1711"/>
      <c r="B1711"/>
      <c r="C1711"/>
    </row>
    <row r="1712" spans="1:3">
      <c r="A1712"/>
      <c r="B1712"/>
      <c r="C1712"/>
    </row>
    <row r="1713" spans="1:3">
      <c r="A1713"/>
      <c r="B1713"/>
      <c r="C1713"/>
    </row>
    <row r="1714" spans="1:3">
      <c r="A1714"/>
      <c r="B1714"/>
      <c r="C1714"/>
    </row>
    <row r="1715" spans="1:3">
      <c r="A1715"/>
      <c r="B1715"/>
      <c r="C1715"/>
    </row>
    <row r="1716" spans="1:3">
      <c r="A1716"/>
      <c r="B1716"/>
      <c r="C1716"/>
    </row>
    <row r="1717" spans="1:3">
      <c r="A1717"/>
      <c r="B1717"/>
      <c r="C1717"/>
    </row>
    <row r="1718" spans="1:3">
      <c r="A1718"/>
      <c r="B1718"/>
      <c r="C1718"/>
    </row>
    <row r="1719" spans="1:3">
      <c r="A1719"/>
      <c r="B1719"/>
      <c r="C1719"/>
    </row>
    <row r="1720" spans="1:3">
      <c r="A1720"/>
      <c r="B1720"/>
      <c r="C1720"/>
    </row>
    <row r="1721" spans="1:3">
      <c r="A1721"/>
      <c r="B1721"/>
      <c r="C1721"/>
    </row>
    <row r="1722" spans="1:3">
      <c r="A1722"/>
      <c r="B1722"/>
      <c r="C1722"/>
    </row>
    <row r="1723" spans="1:3">
      <c r="A1723"/>
      <c r="B1723"/>
      <c r="C1723"/>
    </row>
    <row r="1724" spans="1:3">
      <c r="A1724"/>
      <c r="B1724"/>
      <c r="C1724"/>
    </row>
    <row r="1725" spans="1:3">
      <c r="A1725"/>
      <c r="B1725"/>
      <c r="C1725"/>
    </row>
    <row r="1726" spans="1:3">
      <c r="A1726"/>
      <c r="B1726"/>
      <c r="C1726"/>
    </row>
    <row r="1727" spans="1:3">
      <c r="A1727"/>
      <c r="B1727"/>
      <c r="C1727"/>
    </row>
    <row r="1728" spans="1:3">
      <c r="A1728"/>
      <c r="B1728"/>
      <c r="C1728"/>
    </row>
    <row r="1729" spans="1:3">
      <c r="A1729"/>
      <c r="B1729"/>
      <c r="C1729"/>
    </row>
    <row r="1730" spans="1:3">
      <c r="A1730"/>
      <c r="B1730"/>
      <c r="C1730"/>
    </row>
    <row r="1731" spans="1:3">
      <c r="A1731"/>
      <c r="B1731"/>
      <c r="C1731"/>
    </row>
    <row r="1732" spans="1:3">
      <c r="A1732"/>
      <c r="B1732"/>
      <c r="C1732"/>
    </row>
    <row r="1733" spans="1:3">
      <c r="A1733"/>
      <c r="B1733"/>
      <c r="C1733"/>
    </row>
    <row r="1734" spans="1:3">
      <c r="A1734"/>
      <c r="B1734"/>
      <c r="C1734"/>
    </row>
    <row r="1735" spans="1:3">
      <c r="A1735"/>
      <c r="B1735"/>
      <c r="C1735"/>
    </row>
    <row r="1736" spans="1:3">
      <c r="A1736"/>
      <c r="B1736"/>
      <c r="C1736"/>
    </row>
    <row r="1737" spans="1:3">
      <c r="A1737"/>
      <c r="B1737"/>
      <c r="C1737"/>
    </row>
    <row r="1738" spans="1:3">
      <c r="A1738"/>
      <c r="B1738"/>
      <c r="C1738"/>
    </row>
    <row r="1739" spans="1:3">
      <c r="A1739"/>
      <c r="B1739"/>
      <c r="C1739"/>
    </row>
    <row r="1740" spans="1:3">
      <c r="A1740"/>
      <c r="B1740"/>
      <c r="C1740"/>
    </row>
    <row r="1741" spans="1:3">
      <c r="A1741"/>
      <c r="B1741"/>
      <c r="C1741"/>
    </row>
    <row r="1742" spans="1:3">
      <c r="A1742"/>
      <c r="B1742"/>
      <c r="C1742"/>
    </row>
    <row r="1743" spans="1:3">
      <c r="A1743"/>
      <c r="B1743"/>
      <c r="C1743"/>
    </row>
    <row r="1744" spans="1:3">
      <c r="A1744"/>
      <c r="B1744"/>
      <c r="C1744"/>
    </row>
    <row r="1745" spans="1:3">
      <c r="A1745"/>
      <c r="B1745"/>
      <c r="C1745"/>
    </row>
    <row r="1746" spans="1:3">
      <c r="A1746"/>
      <c r="B1746"/>
      <c r="C1746"/>
    </row>
    <row r="1747" spans="1:3">
      <c r="A1747"/>
      <c r="B1747"/>
      <c r="C1747"/>
    </row>
    <row r="1748" spans="1:3">
      <c r="A1748"/>
      <c r="B1748"/>
      <c r="C1748"/>
    </row>
    <row r="1749" spans="1:3">
      <c r="A1749"/>
      <c r="B1749"/>
      <c r="C1749"/>
    </row>
    <row r="1750" spans="1:3">
      <c r="A1750"/>
      <c r="B1750"/>
      <c r="C1750"/>
    </row>
    <row r="1751" spans="1:3">
      <c r="A1751"/>
      <c r="B1751"/>
      <c r="C1751"/>
    </row>
    <row r="1752" spans="1:3">
      <c r="A1752"/>
      <c r="B1752"/>
      <c r="C1752"/>
    </row>
    <row r="1753" spans="1:3">
      <c r="A1753"/>
      <c r="B1753"/>
      <c r="C1753"/>
    </row>
    <row r="1754" spans="1:3">
      <c r="A1754"/>
      <c r="B1754"/>
      <c r="C1754"/>
    </row>
    <row r="1755" spans="1:3">
      <c r="A1755"/>
      <c r="B1755"/>
      <c r="C1755"/>
    </row>
    <row r="1756" spans="1:3">
      <c r="A1756"/>
      <c r="B1756"/>
      <c r="C1756"/>
    </row>
    <row r="1757" spans="1:3">
      <c r="A1757"/>
      <c r="B1757"/>
      <c r="C1757"/>
    </row>
    <row r="1758" spans="1:3">
      <c r="A1758"/>
      <c r="B1758"/>
      <c r="C1758"/>
    </row>
    <row r="1759" spans="1:3">
      <c r="A1759"/>
      <c r="B1759"/>
      <c r="C1759"/>
    </row>
    <row r="1760" spans="1:3">
      <c r="A1760"/>
      <c r="B1760"/>
      <c r="C1760"/>
    </row>
    <row r="1761" spans="1:3">
      <c r="A1761"/>
      <c r="B1761"/>
      <c r="C1761"/>
    </row>
    <row r="1762" spans="1:3">
      <c r="A1762"/>
      <c r="B1762"/>
      <c r="C1762"/>
    </row>
    <row r="1763" spans="1:3">
      <c r="A1763"/>
      <c r="B1763"/>
      <c r="C1763"/>
    </row>
    <row r="1764" spans="1:3">
      <c r="A1764"/>
      <c r="B1764"/>
      <c r="C1764"/>
    </row>
    <row r="1765" spans="1:3">
      <c r="A1765"/>
      <c r="B1765"/>
      <c r="C1765"/>
    </row>
    <row r="1766" spans="1:3">
      <c r="A1766"/>
      <c r="B1766"/>
      <c r="C1766"/>
    </row>
    <row r="1767" spans="1:3">
      <c r="A1767"/>
      <c r="B1767"/>
      <c r="C1767"/>
    </row>
    <row r="1768" spans="1:3">
      <c r="A1768"/>
      <c r="B1768"/>
      <c r="C1768"/>
    </row>
    <row r="1769" spans="1:3">
      <c r="A1769"/>
      <c r="B1769"/>
      <c r="C1769"/>
    </row>
    <row r="1770" spans="1:3">
      <c r="A1770"/>
      <c r="B1770"/>
      <c r="C1770"/>
    </row>
    <row r="1771" spans="1:3">
      <c r="A1771"/>
      <c r="B1771"/>
      <c r="C1771"/>
    </row>
    <row r="1772" spans="1:3">
      <c r="A1772"/>
      <c r="B1772"/>
      <c r="C1772"/>
    </row>
    <row r="1773" spans="1:3">
      <c r="A1773"/>
      <c r="B1773"/>
      <c r="C1773"/>
    </row>
    <row r="1774" spans="1:3">
      <c r="A1774"/>
      <c r="B1774"/>
      <c r="C1774"/>
    </row>
    <row r="1775" spans="1:3">
      <c r="A1775"/>
      <c r="B1775"/>
      <c r="C1775"/>
    </row>
    <row r="1776" spans="1:3">
      <c r="A1776"/>
      <c r="B1776"/>
      <c r="C1776"/>
    </row>
    <row r="1777" spans="1:3">
      <c r="A1777"/>
      <c r="B1777"/>
      <c r="C1777"/>
    </row>
    <row r="1778" spans="1:3">
      <c r="A1778"/>
      <c r="B1778"/>
      <c r="C1778"/>
    </row>
    <row r="1779" spans="1:3">
      <c r="A1779"/>
      <c r="B1779"/>
      <c r="C1779"/>
    </row>
    <row r="1780" spans="1:3">
      <c r="A1780"/>
      <c r="B1780"/>
      <c r="C1780"/>
    </row>
    <row r="1781" spans="1:3">
      <c r="A1781"/>
      <c r="B1781"/>
      <c r="C1781"/>
    </row>
    <row r="1782" spans="1:3">
      <c r="A1782"/>
      <c r="B1782"/>
      <c r="C1782"/>
    </row>
    <row r="1783" spans="1:3">
      <c r="A1783"/>
      <c r="B1783"/>
      <c r="C1783"/>
    </row>
    <row r="1784" spans="1:3">
      <c r="A1784"/>
      <c r="B1784"/>
      <c r="C1784"/>
    </row>
    <row r="1785" spans="1:3">
      <c r="A1785"/>
      <c r="B1785"/>
      <c r="C1785"/>
    </row>
    <row r="1786" spans="1:3">
      <c r="A1786"/>
      <c r="B1786"/>
      <c r="C1786"/>
    </row>
    <row r="1787" spans="1:3">
      <c r="A1787"/>
      <c r="B1787"/>
      <c r="C1787"/>
    </row>
    <row r="1788" spans="1:3">
      <c r="A1788"/>
      <c r="B1788"/>
      <c r="C1788"/>
    </row>
    <row r="1789" spans="1:3">
      <c r="A1789"/>
      <c r="B1789"/>
      <c r="C1789"/>
    </row>
    <row r="1790" spans="1:3">
      <c r="A1790"/>
      <c r="B1790"/>
      <c r="C1790"/>
    </row>
    <row r="1791" spans="1:3">
      <c r="A1791"/>
      <c r="B1791"/>
      <c r="C1791"/>
    </row>
    <row r="1792" spans="1:3">
      <c r="A1792"/>
      <c r="B1792"/>
      <c r="C1792"/>
    </row>
    <row r="1793" spans="1:3">
      <c r="A1793"/>
      <c r="B1793"/>
      <c r="C1793"/>
    </row>
    <row r="1794" spans="1:3">
      <c r="A1794"/>
      <c r="B1794"/>
      <c r="C1794"/>
    </row>
    <row r="1795" spans="1:3">
      <c r="A1795"/>
      <c r="B1795"/>
      <c r="C1795"/>
    </row>
    <row r="1796" spans="1:3">
      <c r="A1796"/>
      <c r="B1796"/>
      <c r="C1796"/>
    </row>
    <row r="1797" spans="1:3">
      <c r="A1797"/>
      <c r="B1797"/>
      <c r="C1797"/>
    </row>
    <row r="1798" spans="1:3">
      <c r="A1798"/>
      <c r="B1798"/>
      <c r="C1798"/>
    </row>
    <row r="1799" spans="1:3">
      <c r="A1799"/>
      <c r="B1799"/>
      <c r="C1799"/>
    </row>
    <row r="1800" spans="1:3">
      <c r="A1800"/>
      <c r="B1800"/>
      <c r="C1800"/>
    </row>
    <row r="1801" spans="1:3">
      <c r="A1801"/>
      <c r="B1801"/>
      <c r="C1801"/>
    </row>
    <row r="1802" spans="1:3">
      <c r="A1802"/>
      <c r="B1802"/>
      <c r="C1802"/>
    </row>
    <row r="1803" spans="1:3">
      <c r="A1803"/>
      <c r="B1803"/>
      <c r="C1803"/>
    </row>
    <row r="1804" spans="1:3">
      <c r="A1804"/>
      <c r="B1804"/>
      <c r="C1804"/>
    </row>
    <row r="1805" spans="1:3">
      <c r="A1805"/>
      <c r="B1805"/>
      <c r="C1805"/>
    </row>
    <row r="1806" spans="1:3">
      <c r="A1806"/>
      <c r="B1806"/>
      <c r="C1806"/>
    </row>
    <row r="1807" spans="1:3">
      <c r="A1807"/>
      <c r="B1807"/>
      <c r="C1807"/>
    </row>
    <row r="1808" spans="1:3">
      <c r="A1808"/>
      <c r="B1808"/>
      <c r="C1808"/>
    </row>
    <row r="1809" spans="1:3">
      <c r="A1809"/>
      <c r="B1809"/>
      <c r="C1809"/>
    </row>
    <row r="1810" spans="1:3">
      <c r="A1810"/>
      <c r="B1810"/>
      <c r="C1810"/>
    </row>
    <row r="1811" spans="1:3">
      <c r="A1811"/>
      <c r="B1811"/>
      <c r="C1811"/>
    </row>
    <row r="1812" spans="1:3">
      <c r="A1812"/>
      <c r="B1812"/>
      <c r="C1812"/>
    </row>
    <row r="1813" spans="1:3">
      <c r="A1813"/>
      <c r="B1813"/>
      <c r="C1813"/>
    </row>
    <row r="1814" spans="1:3">
      <c r="A1814"/>
      <c r="B1814"/>
      <c r="C1814"/>
    </row>
    <row r="1815" spans="1:3">
      <c r="A1815"/>
      <c r="B1815"/>
      <c r="C1815"/>
    </row>
    <row r="1816" spans="1:3">
      <c r="A1816"/>
      <c r="B1816"/>
      <c r="C1816"/>
    </row>
    <row r="1817" spans="1:3">
      <c r="A1817"/>
      <c r="B1817"/>
      <c r="C1817"/>
    </row>
    <row r="1818" spans="1:3">
      <c r="A1818"/>
      <c r="B1818"/>
      <c r="C1818"/>
    </row>
    <row r="1819" spans="1:3">
      <c r="A1819"/>
      <c r="B1819"/>
      <c r="C1819"/>
    </row>
    <row r="1820" spans="1:3">
      <c r="A1820"/>
      <c r="B1820"/>
      <c r="C1820"/>
    </row>
    <row r="1821" spans="1:3">
      <c r="A1821"/>
      <c r="B1821"/>
      <c r="C1821"/>
    </row>
    <row r="1822" spans="1:3">
      <c r="A1822"/>
      <c r="B1822"/>
      <c r="C1822"/>
    </row>
    <row r="1823" spans="1:3">
      <c r="A1823"/>
      <c r="B1823"/>
      <c r="C1823"/>
    </row>
    <row r="1824" spans="1:3">
      <c r="A1824"/>
      <c r="B1824"/>
      <c r="C1824"/>
    </row>
    <row r="1825" spans="1:3">
      <c r="A1825"/>
      <c r="B1825"/>
      <c r="C1825"/>
    </row>
    <row r="1826" spans="1:3">
      <c r="A1826"/>
      <c r="B1826"/>
      <c r="C1826"/>
    </row>
    <row r="1827" spans="1:3">
      <c r="A1827"/>
      <c r="B1827"/>
      <c r="C1827"/>
    </row>
    <row r="1828" spans="1:3">
      <c r="A1828"/>
      <c r="B1828"/>
      <c r="C1828"/>
    </row>
    <row r="1829" spans="1:3">
      <c r="A1829"/>
      <c r="B1829"/>
      <c r="C1829"/>
    </row>
    <row r="1830" spans="1:3">
      <c r="A1830"/>
      <c r="B1830"/>
      <c r="C1830"/>
    </row>
    <row r="1831" spans="1:3">
      <c r="A1831"/>
      <c r="B1831"/>
      <c r="C1831"/>
    </row>
    <row r="1832" spans="1:3">
      <c r="A1832"/>
      <c r="B1832"/>
      <c r="C1832"/>
    </row>
    <row r="1833" spans="1:3">
      <c r="A1833"/>
      <c r="B1833"/>
      <c r="C1833"/>
    </row>
    <row r="1834" spans="1:3">
      <c r="A1834"/>
      <c r="B1834"/>
      <c r="C1834"/>
    </row>
    <row r="1835" spans="1:3">
      <c r="A1835"/>
      <c r="B1835"/>
      <c r="C1835"/>
    </row>
    <row r="1836" spans="1:3">
      <c r="A1836"/>
      <c r="B1836"/>
      <c r="C1836"/>
    </row>
    <row r="1837" spans="1:3">
      <c r="A1837"/>
      <c r="B1837"/>
      <c r="C1837"/>
    </row>
    <row r="1838" spans="1:3">
      <c r="A1838"/>
      <c r="B1838"/>
      <c r="C1838"/>
    </row>
    <row r="1839" spans="1:3">
      <c r="A1839"/>
      <c r="B1839"/>
      <c r="C1839"/>
    </row>
    <row r="1840" spans="1:3">
      <c r="A1840"/>
      <c r="B1840"/>
      <c r="C1840"/>
    </row>
    <row r="1841" spans="1:3">
      <c r="A1841"/>
      <c r="B1841"/>
      <c r="C1841"/>
    </row>
    <row r="1842" spans="1:3">
      <c r="A1842"/>
      <c r="B1842"/>
      <c r="C1842"/>
    </row>
    <row r="1843" spans="1:3">
      <c r="A1843"/>
      <c r="B1843"/>
      <c r="C1843"/>
    </row>
    <row r="1844" spans="1:3">
      <c r="A1844"/>
      <c r="B1844"/>
      <c r="C1844"/>
    </row>
    <row r="1845" spans="1:3">
      <c r="A1845"/>
      <c r="B1845"/>
      <c r="C1845"/>
    </row>
    <row r="1846" spans="1:3">
      <c r="A1846"/>
      <c r="B1846"/>
      <c r="C1846"/>
    </row>
    <row r="1847" spans="1:3">
      <c r="A1847"/>
      <c r="B1847"/>
      <c r="C1847"/>
    </row>
    <row r="1848" spans="1:3">
      <c r="A1848"/>
      <c r="B1848"/>
      <c r="C1848"/>
    </row>
    <row r="1849" spans="1:3">
      <c r="A1849"/>
      <c r="B1849"/>
      <c r="C1849"/>
    </row>
    <row r="1850" spans="1:3">
      <c r="A1850"/>
      <c r="B1850"/>
      <c r="C1850"/>
    </row>
    <row r="1851" spans="1:3">
      <c r="A1851"/>
      <c r="B1851"/>
      <c r="C1851"/>
    </row>
    <row r="1852" spans="1:3">
      <c r="A1852"/>
      <c r="B1852"/>
      <c r="C1852"/>
    </row>
    <row r="1853" spans="1:3">
      <c r="A1853"/>
      <c r="B1853"/>
      <c r="C1853"/>
    </row>
    <row r="1854" spans="1:3">
      <c r="A1854"/>
      <c r="B1854"/>
      <c r="C1854"/>
    </row>
    <row r="1855" spans="1:3">
      <c r="A1855"/>
      <c r="B1855"/>
      <c r="C1855"/>
    </row>
    <row r="1856" spans="1:3">
      <c r="A1856"/>
      <c r="B1856"/>
      <c r="C1856"/>
    </row>
    <row r="1857" spans="1:3">
      <c r="A1857"/>
      <c r="B1857"/>
      <c r="C1857"/>
    </row>
    <row r="1858" spans="1:3">
      <c r="A1858"/>
      <c r="B1858"/>
      <c r="C1858"/>
    </row>
    <row r="1859" spans="1:3">
      <c r="A1859"/>
      <c r="B1859"/>
      <c r="C1859"/>
    </row>
    <row r="1860" spans="1:3">
      <c r="A1860"/>
      <c r="B1860"/>
      <c r="C1860"/>
    </row>
    <row r="1861" spans="1:3">
      <c r="A1861"/>
      <c r="B1861"/>
      <c r="C1861"/>
    </row>
    <row r="1862" spans="1:3">
      <c r="A1862"/>
      <c r="B1862"/>
      <c r="C1862"/>
    </row>
    <row r="1863" spans="1:3">
      <c r="A1863"/>
      <c r="B1863"/>
      <c r="C1863"/>
    </row>
    <row r="1864" spans="1:3">
      <c r="A1864"/>
      <c r="B1864"/>
      <c r="C1864"/>
    </row>
    <row r="1865" spans="1:3">
      <c r="A1865"/>
      <c r="B1865"/>
      <c r="C1865"/>
    </row>
    <row r="1866" spans="1:3">
      <c r="A1866"/>
      <c r="B1866"/>
      <c r="C1866"/>
    </row>
    <row r="1867" spans="1:3">
      <c r="A1867"/>
      <c r="B1867"/>
      <c r="C1867"/>
    </row>
    <row r="1868" spans="1:3">
      <c r="A1868"/>
      <c r="B1868"/>
      <c r="C1868"/>
    </row>
    <row r="1869" spans="1:3">
      <c r="A1869"/>
      <c r="B1869"/>
      <c r="C1869"/>
    </row>
    <row r="1870" spans="1:3">
      <c r="A1870"/>
      <c r="B1870"/>
      <c r="C1870"/>
    </row>
    <row r="1871" spans="1:3">
      <c r="A1871"/>
      <c r="B1871"/>
      <c r="C1871"/>
    </row>
    <row r="1872" spans="1:3">
      <c r="A1872"/>
      <c r="B1872"/>
      <c r="C1872"/>
    </row>
    <row r="1873" spans="1:3">
      <c r="A1873"/>
      <c r="B1873"/>
      <c r="C1873"/>
    </row>
    <row r="1874" spans="1:3">
      <c r="A1874"/>
      <c r="B1874"/>
      <c r="C1874"/>
    </row>
    <row r="1875" spans="1:3">
      <c r="A1875"/>
      <c r="B1875"/>
      <c r="C1875"/>
    </row>
    <row r="1876" spans="1:3">
      <c r="A1876"/>
      <c r="B1876"/>
      <c r="C1876"/>
    </row>
    <row r="1877" spans="1:3">
      <c r="A1877"/>
      <c r="B1877"/>
      <c r="C1877"/>
    </row>
    <row r="1878" spans="1:3">
      <c r="A1878"/>
      <c r="B1878"/>
      <c r="C1878"/>
    </row>
    <row r="1879" spans="1:3">
      <c r="A1879"/>
      <c r="B1879"/>
      <c r="C1879"/>
    </row>
    <row r="1880" spans="1:3">
      <c r="A1880"/>
      <c r="B1880"/>
      <c r="C1880"/>
    </row>
    <row r="1881" spans="1:3">
      <c r="A1881"/>
      <c r="B1881"/>
      <c r="C1881"/>
    </row>
    <row r="1882" spans="1:3">
      <c r="A1882"/>
      <c r="B1882"/>
      <c r="C1882"/>
    </row>
    <row r="1883" spans="1:3">
      <c r="A1883"/>
      <c r="B1883"/>
      <c r="C1883"/>
    </row>
    <row r="1884" spans="1:3">
      <c r="A1884"/>
      <c r="B1884"/>
      <c r="C1884"/>
    </row>
    <row r="1885" spans="1:3">
      <c r="A1885"/>
      <c r="B1885"/>
      <c r="C1885"/>
    </row>
    <row r="1886" spans="1:3">
      <c r="A1886"/>
      <c r="B1886"/>
      <c r="C1886"/>
    </row>
    <row r="1887" spans="1:3">
      <c r="A1887"/>
      <c r="B1887"/>
      <c r="C1887"/>
    </row>
    <row r="1888" spans="1:3">
      <c r="A1888"/>
      <c r="B1888"/>
      <c r="C1888"/>
    </row>
    <row r="1889" spans="1:3">
      <c r="A1889"/>
      <c r="B1889"/>
      <c r="C1889"/>
    </row>
    <row r="1890" spans="1:3">
      <c r="A1890"/>
      <c r="B1890"/>
      <c r="C1890"/>
    </row>
    <row r="1891" spans="1:3">
      <c r="A1891"/>
      <c r="B1891"/>
      <c r="C1891"/>
    </row>
    <row r="1892" spans="1:3">
      <c r="A1892"/>
      <c r="B1892"/>
      <c r="C1892"/>
    </row>
    <row r="1893" spans="1:3">
      <c r="A1893"/>
      <c r="B1893"/>
      <c r="C1893"/>
    </row>
    <row r="1894" spans="1:3">
      <c r="A1894"/>
      <c r="B1894"/>
      <c r="C1894"/>
    </row>
    <row r="1895" spans="1:3">
      <c r="A1895"/>
      <c r="B1895"/>
      <c r="C1895"/>
    </row>
    <row r="1896" spans="1:3">
      <c r="A1896"/>
      <c r="B1896"/>
      <c r="C1896"/>
    </row>
    <row r="1897" spans="1:3">
      <c r="A1897"/>
      <c r="B1897"/>
      <c r="C1897"/>
    </row>
    <row r="1898" spans="1:3">
      <c r="A1898"/>
      <c r="B1898"/>
      <c r="C1898"/>
    </row>
    <row r="1899" spans="1:3">
      <c r="A1899"/>
      <c r="B1899"/>
      <c r="C1899"/>
    </row>
    <row r="1900" spans="1:3">
      <c r="A1900"/>
      <c r="B1900"/>
      <c r="C1900"/>
    </row>
    <row r="1901" spans="1:3">
      <c r="A1901"/>
      <c r="B1901"/>
      <c r="C1901"/>
    </row>
    <row r="1902" spans="1:3">
      <c r="A1902"/>
      <c r="B1902"/>
      <c r="C1902"/>
    </row>
    <row r="1903" spans="1:3">
      <c r="A1903"/>
      <c r="B1903"/>
      <c r="C1903"/>
    </row>
    <row r="1904" spans="1:3">
      <c r="A1904"/>
      <c r="B1904"/>
      <c r="C1904"/>
    </row>
    <row r="1905" spans="1:3">
      <c r="A1905"/>
      <c r="B1905"/>
      <c r="C1905"/>
    </row>
    <row r="1906" spans="1:3">
      <c r="A1906"/>
      <c r="B1906"/>
      <c r="C1906"/>
    </row>
    <row r="1907" spans="1:3">
      <c r="A1907"/>
      <c r="B1907"/>
      <c r="C1907"/>
    </row>
    <row r="1908" spans="1:3">
      <c r="A1908"/>
      <c r="B1908"/>
      <c r="C1908"/>
    </row>
    <row r="1909" spans="1:3">
      <c r="A1909"/>
      <c r="B1909"/>
      <c r="C1909"/>
    </row>
    <row r="1910" spans="1:3">
      <c r="A1910"/>
      <c r="B1910"/>
      <c r="C1910"/>
    </row>
    <row r="1911" spans="1:3">
      <c r="A1911"/>
      <c r="B1911"/>
      <c r="C1911"/>
    </row>
    <row r="1912" spans="1:3">
      <c r="A1912"/>
      <c r="B1912"/>
      <c r="C1912"/>
    </row>
    <row r="1913" spans="1:3">
      <c r="A1913"/>
      <c r="B1913"/>
      <c r="C1913"/>
    </row>
    <row r="1914" spans="1:3">
      <c r="A1914"/>
      <c r="B1914"/>
      <c r="C1914"/>
    </row>
    <row r="1915" spans="1:3">
      <c r="A1915"/>
      <c r="B1915"/>
      <c r="C1915"/>
    </row>
    <row r="1916" spans="1:3">
      <c r="A1916"/>
      <c r="B1916"/>
      <c r="C1916"/>
    </row>
    <row r="1917" spans="1:3">
      <c r="A1917"/>
      <c r="B1917"/>
      <c r="C1917"/>
    </row>
    <row r="1918" spans="1:3">
      <c r="A1918"/>
      <c r="B1918"/>
      <c r="C1918"/>
    </row>
    <row r="1919" spans="1:3">
      <c r="A1919"/>
      <c r="B1919"/>
      <c r="C1919"/>
    </row>
    <row r="1920" spans="1:3">
      <c r="A1920"/>
      <c r="B1920"/>
      <c r="C1920"/>
    </row>
    <row r="1921" spans="1:3">
      <c r="A1921"/>
      <c r="B1921"/>
      <c r="C1921"/>
    </row>
    <row r="1922" spans="1:3">
      <c r="A1922"/>
      <c r="B1922"/>
      <c r="C1922"/>
    </row>
    <row r="1923" spans="1:3">
      <c r="A1923"/>
      <c r="B1923"/>
      <c r="C1923"/>
    </row>
    <row r="1924" spans="1:3">
      <c r="A1924"/>
      <c r="B1924"/>
      <c r="C1924"/>
    </row>
    <row r="1925" spans="1:3">
      <c r="A1925"/>
      <c r="B1925"/>
      <c r="C1925"/>
    </row>
    <row r="1926" spans="1:3">
      <c r="A1926"/>
      <c r="B1926"/>
      <c r="C1926"/>
    </row>
    <row r="1927" spans="1:3">
      <c r="A1927"/>
      <c r="B1927"/>
      <c r="C1927"/>
    </row>
    <row r="1928" spans="1:3">
      <c r="A1928"/>
      <c r="B1928"/>
      <c r="C1928"/>
    </row>
    <row r="1929" spans="1:3">
      <c r="A1929"/>
      <c r="B1929"/>
      <c r="C1929"/>
    </row>
    <row r="1930" spans="1:3">
      <c r="A1930"/>
      <c r="B1930"/>
      <c r="C1930"/>
    </row>
    <row r="1931" spans="1:3">
      <c r="A1931"/>
      <c r="B1931"/>
      <c r="C1931"/>
    </row>
    <row r="1932" spans="1:3">
      <c r="A1932"/>
      <c r="B1932"/>
      <c r="C1932"/>
    </row>
    <row r="1933" spans="1:3">
      <c r="A1933"/>
      <c r="B1933"/>
      <c r="C1933"/>
    </row>
    <row r="1934" spans="1:3">
      <c r="A1934"/>
      <c r="B1934"/>
      <c r="C1934"/>
    </row>
    <row r="1935" spans="1:3">
      <c r="A1935"/>
      <c r="B1935"/>
      <c r="C1935"/>
    </row>
    <row r="1936" spans="1:3">
      <c r="A1936"/>
      <c r="B1936"/>
      <c r="C1936"/>
    </row>
    <row r="1937" spans="1:3">
      <c r="A1937"/>
      <c r="B1937"/>
      <c r="C1937"/>
    </row>
    <row r="1938" spans="1:3">
      <c r="A1938"/>
      <c r="B1938"/>
      <c r="C1938"/>
    </row>
    <row r="1939" spans="1:3">
      <c r="A1939"/>
      <c r="B1939"/>
      <c r="C1939"/>
    </row>
    <row r="1940" spans="1:3">
      <c r="A1940"/>
      <c r="B1940"/>
      <c r="C1940"/>
    </row>
    <row r="1941" spans="1:3">
      <c r="A1941"/>
      <c r="B1941"/>
      <c r="C1941"/>
    </row>
    <row r="1942" spans="1:3">
      <c r="A1942"/>
      <c r="B1942"/>
      <c r="C1942"/>
    </row>
    <row r="1943" spans="1:3">
      <c r="A1943"/>
      <c r="B1943"/>
      <c r="C1943"/>
    </row>
    <row r="1944" spans="1:3">
      <c r="A1944"/>
      <c r="B1944"/>
      <c r="C1944"/>
    </row>
    <row r="1945" spans="1:3">
      <c r="A1945"/>
      <c r="B1945"/>
      <c r="C1945"/>
    </row>
    <row r="1946" spans="1:3">
      <c r="A1946"/>
      <c r="B1946"/>
      <c r="C1946"/>
    </row>
    <row r="1947" spans="1:3">
      <c r="A1947"/>
      <c r="B1947"/>
      <c r="C1947"/>
    </row>
    <row r="1948" spans="1:3">
      <c r="A1948"/>
      <c r="B1948"/>
      <c r="C1948"/>
    </row>
    <row r="1949" spans="1:3">
      <c r="A1949"/>
      <c r="B1949"/>
      <c r="C1949"/>
    </row>
    <row r="1950" spans="1:3">
      <c r="A1950"/>
      <c r="B1950"/>
      <c r="C1950"/>
    </row>
    <row r="1951" spans="1:3">
      <c r="A1951"/>
      <c r="B1951"/>
      <c r="C1951"/>
    </row>
    <row r="1952" spans="1:3">
      <c r="A1952"/>
      <c r="B1952"/>
      <c r="C1952"/>
    </row>
    <row r="1953" spans="1:3">
      <c r="A1953"/>
      <c r="B1953"/>
      <c r="C1953"/>
    </row>
    <row r="1954" spans="1:3">
      <c r="A1954"/>
      <c r="B1954"/>
      <c r="C1954"/>
    </row>
    <row r="1955" spans="1:3">
      <c r="A1955"/>
      <c r="B1955"/>
      <c r="C1955"/>
    </row>
    <row r="1956" spans="1:3">
      <c r="A1956"/>
      <c r="B1956"/>
      <c r="C1956"/>
    </row>
    <row r="1957" spans="1:3">
      <c r="A1957"/>
      <c r="B1957"/>
      <c r="C1957"/>
    </row>
    <row r="1958" spans="1:3">
      <c r="A1958"/>
      <c r="B1958"/>
      <c r="C1958"/>
    </row>
    <row r="1959" spans="1:3">
      <c r="A1959"/>
      <c r="B1959"/>
      <c r="C1959"/>
    </row>
    <row r="1960" spans="1:3">
      <c r="A1960"/>
      <c r="B1960"/>
      <c r="C1960"/>
    </row>
    <row r="1961" spans="1:3">
      <c r="A1961"/>
      <c r="B1961"/>
      <c r="C1961"/>
    </row>
    <row r="1962" spans="1:3">
      <c r="A1962"/>
      <c r="B1962"/>
      <c r="C1962"/>
    </row>
    <row r="1963" spans="1:3">
      <c r="A1963"/>
      <c r="B1963"/>
      <c r="C1963"/>
    </row>
    <row r="1964" spans="1:3">
      <c r="A1964"/>
      <c r="B1964"/>
      <c r="C1964"/>
    </row>
    <row r="1965" spans="1:3">
      <c r="A1965"/>
      <c r="B1965"/>
      <c r="C1965"/>
    </row>
    <row r="1966" spans="1:3">
      <c r="A1966"/>
      <c r="B1966"/>
      <c r="C1966"/>
    </row>
    <row r="1967" spans="1:3">
      <c r="A1967"/>
      <c r="B1967"/>
      <c r="C1967"/>
    </row>
    <row r="1968" spans="1:3">
      <c r="A1968"/>
      <c r="B1968"/>
      <c r="C1968"/>
    </row>
    <row r="1969" spans="1:3">
      <c r="A1969"/>
      <c r="B1969"/>
      <c r="C1969"/>
    </row>
    <row r="1970" spans="1:3">
      <c r="A1970"/>
      <c r="B1970"/>
      <c r="C1970"/>
    </row>
    <row r="1971" spans="1:3">
      <c r="A1971"/>
      <c r="B1971"/>
      <c r="C1971"/>
    </row>
    <row r="1972" spans="1:3">
      <c r="A1972"/>
      <c r="B1972"/>
      <c r="C1972"/>
    </row>
    <row r="1973" spans="1:3">
      <c r="A1973"/>
      <c r="B1973"/>
      <c r="C1973"/>
    </row>
    <row r="1974" spans="1:3">
      <c r="A1974"/>
      <c r="B1974"/>
      <c r="C1974"/>
    </row>
    <row r="1975" spans="1:3">
      <c r="A1975"/>
      <c r="B1975"/>
      <c r="C1975"/>
    </row>
    <row r="1976" spans="1:3">
      <c r="A1976"/>
      <c r="B1976"/>
      <c r="C1976"/>
    </row>
    <row r="1977" spans="1:3">
      <c r="A1977"/>
      <c r="B1977"/>
      <c r="C1977"/>
    </row>
    <row r="1978" spans="1:3">
      <c r="A1978"/>
      <c r="B1978"/>
      <c r="C1978"/>
    </row>
    <row r="1979" spans="1:3">
      <c r="A1979"/>
      <c r="B1979"/>
      <c r="C1979"/>
    </row>
    <row r="1980" spans="1:3">
      <c r="A1980"/>
      <c r="B1980"/>
      <c r="C1980"/>
    </row>
    <row r="1981" spans="1:3">
      <c r="A1981"/>
      <c r="B1981"/>
      <c r="C1981"/>
    </row>
    <row r="1982" spans="1:3">
      <c r="A1982"/>
      <c r="B1982"/>
      <c r="C1982"/>
    </row>
    <row r="1983" spans="1:3">
      <c r="A1983"/>
      <c r="B1983"/>
      <c r="C1983"/>
    </row>
    <row r="1984" spans="1:3">
      <c r="A1984"/>
      <c r="B1984"/>
      <c r="C1984"/>
    </row>
    <row r="1985" spans="1:3">
      <c r="A1985"/>
      <c r="B1985"/>
      <c r="C1985"/>
    </row>
    <row r="1986" spans="1:3">
      <c r="A1986"/>
      <c r="B1986"/>
      <c r="C1986"/>
    </row>
    <row r="1987" spans="1:3">
      <c r="A1987"/>
      <c r="B1987"/>
      <c r="C1987"/>
    </row>
    <row r="1988" spans="1:3">
      <c r="A1988"/>
      <c r="B1988"/>
      <c r="C1988"/>
    </row>
    <row r="1989" spans="1:3">
      <c r="A1989"/>
      <c r="B1989"/>
      <c r="C1989"/>
    </row>
    <row r="1990" spans="1:3">
      <c r="A1990"/>
      <c r="B1990"/>
      <c r="C1990"/>
    </row>
    <row r="1991" spans="1:3">
      <c r="A1991"/>
      <c r="B1991"/>
      <c r="C1991"/>
    </row>
    <row r="1992" spans="1:3">
      <c r="A1992"/>
      <c r="B1992"/>
      <c r="C1992"/>
    </row>
    <row r="1993" spans="1:3">
      <c r="A1993"/>
      <c r="B1993"/>
      <c r="C1993"/>
    </row>
    <row r="1994" spans="1:3">
      <c r="A1994"/>
      <c r="B1994"/>
      <c r="C1994"/>
    </row>
    <row r="1995" spans="1:3">
      <c r="A1995"/>
      <c r="B1995"/>
      <c r="C1995"/>
    </row>
    <row r="1996" spans="1:3">
      <c r="A1996"/>
      <c r="B1996"/>
      <c r="C1996"/>
    </row>
    <row r="1997" spans="1:3">
      <c r="A1997"/>
      <c r="B1997"/>
      <c r="C1997"/>
    </row>
    <row r="1998" spans="1:3">
      <c r="A1998"/>
      <c r="B1998"/>
      <c r="C1998"/>
    </row>
    <row r="1999" spans="1:3">
      <c r="A1999"/>
      <c r="B1999"/>
      <c r="C1999"/>
    </row>
    <row r="2000" spans="1:3">
      <c r="A2000"/>
      <c r="B2000"/>
      <c r="C2000"/>
    </row>
    <row r="2001" spans="1:3">
      <c r="A2001"/>
      <c r="B2001"/>
      <c r="C2001"/>
    </row>
    <row r="2002" spans="1:3">
      <c r="A2002"/>
      <c r="B2002"/>
      <c r="C2002"/>
    </row>
    <row r="2003" spans="1:3">
      <c r="A2003"/>
      <c r="B2003"/>
      <c r="C2003"/>
    </row>
    <row r="2004" spans="1:3">
      <c r="A2004"/>
      <c r="B2004"/>
      <c r="C2004"/>
    </row>
    <row r="2005" spans="1:3">
      <c r="A2005"/>
      <c r="B2005"/>
      <c r="C2005"/>
    </row>
    <row r="2006" spans="1:3">
      <c r="A2006"/>
      <c r="B2006"/>
      <c r="C2006"/>
    </row>
    <row r="2007" spans="1:3">
      <c r="A2007"/>
      <c r="B2007"/>
      <c r="C2007"/>
    </row>
    <row r="2008" spans="1:3">
      <c r="A2008"/>
      <c r="B2008"/>
      <c r="C2008"/>
    </row>
    <row r="2009" spans="1:3">
      <c r="A2009"/>
      <c r="B2009"/>
      <c r="C2009"/>
    </row>
    <row r="2010" spans="1:3">
      <c r="A2010"/>
      <c r="B2010"/>
      <c r="C2010"/>
    </row>
    <row r="2011" spans="1:3">
      <c r="A2011"/>
      <c r="B2011"/>
      <c r="C2011"/>
    </row>
    <row r="2012" spans="1:3">
      <c r="A2012"/>
      <c r="B2012"/>
      <c r="C2012"/>
    </row>
    <row r="2013" spans="1:3">
      <c r="A2013"/>
      <c r="B2013"/>
      <c r="C2013"/>
    </row>
    <row r="2014" spans="1:3">
      <c r="A2014"/>
      <c r="B2014"/>
      <c r="C2014"/>
    </row>
    <row r="2015" spans="1:3">
      <c r="A2015"/>
      <c r="B2015"/>
      <c r="C2015"/>
    </row>
    <row r="2016" spans="1:3">
      <c r="A2016"/>
      <c r="B2016"/>
      <c r="C2016"/>
    </row>
    <row r="2017" spans="1:3">
      <c r="A2017"/>
      <c r="B2017"/>
      <c r="C2017"/>
    </row>
    <row r="2018" spans="1:3">
      <c r="A2018"/>
      <c r="B2018"/>
      <c r="C2018"/>
    </row>
    <row r="2019" spans="1:3">
      <c r="A2019"/>
      <c r="B2019"/>
      <c r="C2019"/>
    </row>
    <row r="2020" spans="1:3">
      <c r="A2020"/>
      <c r="B2020"/>
      <c r="C2020"/>
    </row>
    <row r="2021" spans="1:3">
      <c r="A2021"/>
      <c r="B2021"/>
      <c r="C2021"/>
    </row>
    <row r="2022" spans="1:3">
      <c r="A2022"/>
      <c r="B2022"/>
      <c r="C2022"/>
    </row>
    <row r="2023" spans="1:3">
      <c r="A2023"/>
      <c r="B2023"/>
      <c r="C2023"/>
    </row>
    <row r="2024" spans="1:3">
      <c r="A2024"/>
      <c r="B2024"/>
      <c r="C2024"/>
    </row>
    <row r="2025" spans="1:3">
      <c r="A2025"/>
      <c r="B2025"/>
      <c r="C2025"/>
    </row>
    <row r="2026" spans="1:3">
      <c r="A2026"/>
      <c r="B2026"/>
      <c r="C2026"/>
    </row>
    <row r="2027" spans="1:3">
      <c r="A2027"/>
      <c r="B2027"/>
      <c r="C2027"/>
    </row>
    <row r="2028" spans="1:3">
      <c r="A2028"/>
      <c r="B2028"/>
      <c r="C2028"/>
    </row>
    <row r="2029" spans="1:3">
      <c r="A2029"/>
      <c r="B2029"/>
      <c r="C2029"/>
    </row>
    <row r="2030" spans="1:3">
      <c r="A2030"/>
      <c r="B2030"/>
      <c r="C2030"/>
    </row>
    <row r="2031" spans="1:3">
      <c r="A2031"/>
      <c r="B2031"/>
      <c r="C2031"/>
    </row>
    <row r="2032" spans="1:3">
      <c r="A2032"/>
      <c r="B2032"/>
      <c r="C2032"/>
    </row>
    <row r="2033" spans="1:3">
      <c r="A2033"/>
      <c r="B2033"/>
      <c r="C2033"/>
    </row>
    <row r="2034" spans="1:3">
      <c r="A2034"/>
      <c r="B2034"/>
      <c r="C2034"/>
    </row>
    <row r="2035" spans="1:3">
      <c r="A2035"/>
      <c r="B2035"/>
      <c r="C2035"/>
    </row>
    <row r="2036" spans="1:3">
      <c r="A2036"/>
      <c r="B2036"/>
      <c r="C2036"/>
    </row>
    <row r="2037" spans="1:3">
      <c r="A2037"/>
      <c r="B2037"/>
      <c r="C2037"/>
    </row>
    <row r="2038" spans="1:3">
      <c r="A2038"/>
      <c r="B2038"/>
      <c r="C2038"/>
    </row>
    <row r="2039" spans="1:3">
      <c r="A2039"/>
      <c r="B2039"/>
      <c r="C2039"/>
    </row>
    <row r="2040" spans="1:3">
      <c r="A2040"/>
      <c r="B2040"/>
      <c r="C2040"/>
    </row>
    <row r="2041" spans="1:3">
      <c r="A2041"/>
      <c r="B2041"/>
      <c r="C2041"/>
    </row>
    <row r="2042" spans="1:3">
      <c r="A2042"/>
      <c r="B2042"/>
      <c r="C2042"/>
    </row>
    <row r="2043" spans="1:3">
      <c r="A2043"/>
      <c r="B2043"/>
      <c r="C2043"/>
    </row>
    <row r="2044" spans="1:3">
      <c r="A2044"/>
      <c r="B2044"/>
      <c r="C2044"/>
    </row>
    <row r="2045" spans="1:3">
      <c r="A2045"/>
      <c r="B2045"/>
      <c r="C2045"/>
    </row>
    <row r="2046" spans="1:3">
      <c r="A2046"/>
      <c r="B2046"/>
      <c r="C2046"/>
    </row>
    <row r="2047" spans="1:3">
      <c r="A2047"/>
      <c r="B2047"/>
      <c r="C2047"/>
    </row>
    <row r="2048" spans="1:3">
      <c r="A2048"/>
      <c r="B2048"/>
      <c r="C2048"/>
    </row>
    <row r="2049" spans="1:3">
      <c r="A2049"/>
      <c r="B2049"/>
      <c r="C2049"/>
    </row>
    <row r="2050" spans="1:3">
      <c r="A2050"/>
      <c r="B2050"/>
      <c r="C2050"/>
    </row>
    <row r="2051" spans="1:3">
      <c r="A2051"/>
      <c r="B2051"/>
      <c r="C2051"/>
    </row>
    <row r="2052" spans="1:3">
      <c r="A2052"/>
      <c r="B2052"/>
      <c r="C2052"/>
    </row>
    <row r="2053" spans="1:3">
      <c r="A2053"/>
      <c r="B2053"/>
      <c r="C2053"/>
    </row>
    <row r="2054" spans="1:3">
      <c r="A2054"/>
      <c r="B2054"/>
      <c r="C2054"/>
    </row>
    <row r="2055" spans="1:3">
      <c r="A2055"/>
      <c r="B2055"/>
      <c r="C2055"/>
    </row>
    <row r="2056" spans="1:3">
      <c r="A2056"/>
      <c r="B2056"/>
      <c r="C2056"/>
    </row>
    <row r="2057" spans="1:3">
      <c r="A2057"/>
      <c r="B2057"/>
      <c r="C2057"/>
    </row>
    <row r="2058" spans="1:3">
      <c r="A2058"/>
      <c r="B2058"/>
      <c r="C2058"/>
    </row>
    <row r="2059" spans="1:3">
      <c r="A2059"/>
      <c r="B2059"/>
      <c r="C2059"/>
    </row>
    <row r="2060" spans="1:3">
      <c r="A2060"/>
      <c r="B2060"/>
      <c r="C2060"/>
    </row>
    <row r="2061" spans="1:3">
      <c r="A2061"/>
      <c r="B2061"/>
      <c r="C2061"/>
    </row>
    <row r="2062" spans="1:3">
      <c r="A2062"/>
      <c r="B2062"/>
      <c r="C2062"/>
    </row>
    <row r="2063" spans="1:3">
      <c r="A2063"/>
      <c r="B2063"/>
      <c r="C2063"/>
    </row>
    <row r="2064" spans="1:3">
      <c r="A2064"/>
      <c r="B2064"/>
      <c r="C2064"/>
    </row>
    <row r="2065" spans="1:3">
      <c r="A2065"/>
      <c r="B2065"/>
      <c r="C2065"/>
    </row>
    <row r="2066" spans="1:3">
      <c r="A2066"/>
      <c r="B2066"/>
      <c r="C2066"/>
    </row>
    <row r="2067" spans="1:3">
      <c r="A2067"/>
      <c r="B2067"/>
      <c r="C2067"/>
    </row>
    <row r="2068" spans="1:3">
      <c r="A2068"/>
      <c r="B2068"/>
      <c r="C2068"/>
    </row>
    <row r="2069" spans="1:3">
      <c r="A2069"/>
      <c r="B2069"/>
      <c r="C2069"/>
    </row>
    <row r="2070" spans="1:3">
      <c r="A2070"/>
      <c r="B2070"/>
      <c r="C2070"/>
    </row>
    <row r="2071" spans="1:3">
      <c r="A2071"/>
      <c r="B2071"/>
      <c r="C2071"/>
    </row>
    <row r="2072" spans="1:3">
      <c r="A2072"/>
      <c r="B2072"/>
      <c r="C2072"/>
    </row>
    <row r="2073" spans="1:3">
      <c r="A2073"/>
      <c r="B2073"/>
      <c r="C2073"/>
    </row>
    <row r="2074" spans="1:3">
      <c r="A2074"/>
      <c r="B2074"/>
      <c r="C2074"/>
    </row>
    <row r="2075" spans="1:3">
      <c r="A2075"/>
      <c r="B2075"/>
      <c r="C2075"/>
    </row>
    <row r="2076" spans="1:3">
      <c r="A2076"/>
      <c r="B2076"/>
      <c r="C2076"/>
    </row>
    <row r="2077" spans="1:3">
      <c r="A2077"/>
      <c r="B2077"/>
      <c r="C2077"/>
    </row>
    <row r="2078" spans="1:3">
      <c r="A2078"/>
      <c r="B2078"/>
      <c r="C2078"/>
    </row>
    <row r="2079" spans="1:3">
      <c r="A2079"/>
      <c r="B2079"/>
      <c r="C2079"/>
    </row>
    <row r="2080" spans="1:3">
      <c r="A2080"/>
      <c r="B2080"/>
      <c r="C2080"/>
    </row>
    <row r="2081" spans="1:3">
      <c r="A2081"/>
      <c r="B2081"/>
      <c r="C2081"/>
    </row>
    <row r="2082" spans="1:3">
      <c r="A2082"/>
      <c r="B2082"/>
      <c r="C2082"/>
    </row>
    <row r="2083" spans="1:3">
      <c r="A2083"/>
      <c r="B2083"/>
      <c r="C2083"/>
    </row>
    <row r="2084" spans="1:3">
      <c r="A2084"/>
      <c r="B2084"/>
      <c r="C2084"/>
    </row>
    <row r="2085" spans="1:3">
      <c r="A2085"/>
      <c r="B2085"/>
      <c r="C2085"/>
    </row>
    <row r="2086" spans="1:3">
      <c r="A2086"/>
      <c r="B2086"/>
      <c r="C2086"/>
    </row>
    <row r="2087" spans="1:3">
      <c r="A2087"/>
      <c r="B2087"/>
      <c r="C2087"/>
    </row>
    <row r="2088" spans="1:3">
      <c r="A2088"/>
      <c r="B2088"/>
      <c r="C2088"/>
    </row>
    <row r="2089" spans="1:3">
      <c r="A2089"/>
      <c r="B2089"/>
      <c r="C2089"/>
    </row>
    <row r="2090" spans="1:3">
      <c r="A2090"/>
      <c r="B2090"/>
      <c r="C2090"/>
    </row>
    <row r="2091" spans="1:3">
      <c r="A2091"/>
      <c r="B2091"/>
      <c r="C2091"/>
    </row>
    <row r="2092" spans="1:3">
      <c r="A2092"/>
      <c r="B2092"/>
      <c r="C2092"/>
    </row>
    <row r="2093" spans="1:3">
      <c r="A2093"/>
      <c r="B2093"/>
      <c r="C2093"/>
    </row>
    <row r="2094" spans="1:3">
      <c r="A2094"/>
      <c r="B2094"/>
      <c r="C2094"/>
    </row>
    <row r="2095" spans="1:3">
      <c r="A2095"/>
      <c r="B2095"/>
      <c r="C2095"/>
    </row>
    <row r="2096" spans="1:3">
      <c r="A2096"/>
      <c r="B2096"/>
      <c r="C2096"/>
    </row>
    <row r="2097" spans="1:3">
      <c r="A2097"/>
      <c r="B2097"/>
      <c r="C2097"/>
    </row>
    <row r="2098" spans="1:3">
      <c r="A2098"/>
      <c r="B2098"/>
      <c r="C2098"/>
    </row>
    <row r="2099" spans="1:3">
      <c r="A2099"/>
      <c r="B2099"/>
      <c r="C2099"/>
    </row>
    <row r="2100" spans="1:3">
      <c r="A2100"/>
      <c r="B2100"/>
      <c r="C2100"/>
    </row>
    <row r="2101" spans="1:3">
      <c r="A2101"/>
      <c r="B2101"/>
      <c r="C2101"/>
    </row>
    <row r="2102" spans="1:3">
      <c r="A2102"/>
      <c r="B2102"/>
      <c r="C2102"/>
    </row>
    <row r="2103" spans="1:3">
      <c r="A2103"/>
      <c r="B2103"/>
      <c r="C2103"/>
    </row>
    <row r="2104" spans="1:3">
      <c r="A2104"/>
      <c r="B2104"/>
      <c r="C2104"/>
    </row>
    <row r="2105" spans="1:3">
      <c r="A2105"/>
      <c r="B2105"/>
      <c r="C2105"/>
    </row>
    <row r="2106" spans="1:3">
      <c r="A2106"/>
      <c r="B2106"/>
      <c r="C2106"/>
    </row>
    <row r="2107" spans="1:3">
      <c r="A2107"/>
      <c r="B2107"/>
      <c r="C2107"/>
    </row>
    <row r="2108" spans="1:3">
      <c r="A2108"/>
      <c r="B2108"/>
      <c r="C2108"/>
    </row>
    <row r="2109" spans="1:3">
      <c r="A2109"/>
      <c r="B2109"/>
      <c r="C2109"/>
    </row>
    <row r="2110" spans="1:3">
      <c r="A2110"/>
      <c r="B2110"/>
      <c r="C2110"/>
    </row>
    <row r="2111" spans="1:3">
      <c r="A2111"/>
      <c r="B2111"/>
      <c r="C2111"/>
    </row>
    <row r="2112" spans="1:3">
      <c r="A2112"/>
      <c r="B2112"/>
      <c r="C2112"/>
    </row>
    <row r="2113" spans="1:3">
      <c r="A2113"/>
      <c r="B2113"/>
      <c r="C2113"/>
    </row>
    <row r="2114" spans="1:3">
      <c r="A2114"/>
      <c r="B2114"/>
      <c r="C2114"/>
    </row>
    <row r="2115" spans="1:3">
      <c r="A2115"/>
      <c r="B2115"/>
      <c r="C2115"/>
    </row>
    <row r="2116" spans="1:3">
      <c r="A2116"/>
      <c r="B2116"/>
      <c r="C2116"/>
    </row>
    <row r="2117" spans="1:3">
      <c r="A2117"/>
      <c r="B2117"/>
      <c r="C2117"/>
    </row>
    <row r="2118" spans="1:3">
      <c r="A2118"/>
      <c r="B2118"/>
      <c r="C2118"/>
    </row>
    <row r="2119" spans="1:3">
      <c r="A2119"/>
      <c r="B2119"/>
      <c r="C2119"/>
    </row>
    <row r="2120" spans="1:3">
      <c r="A2120"/>
      <c r="B2120"/>
      <c r="C2120"/>
    </row>
    <row r="2121" spans="1:3">
      <c r="A2121"/>
      <c r="B2121"/>
      <c r="C2121"/>
    </row>
    <row r="2122" spans="1:3">
      <c r="A2122"/>
      <c r="B2122"/>
      <c r="C2122"/>
    </row>
    <row r="2123" spans="1:3">
      <c r="A2123"/>
      <c r="B2123"/>
      <c r="C2123"/>
    </row>
    <row r="2124" spans="1:3">
      <c r="A2124"/>
      <c r="B2124"/>
      <c r="C2124"/>
    </row>
    <row r="2125" spans="1:3">
      <c r="A2125"/>
      <c r="B2125"/>
      <c r="C2125"/>
    </row>
    <row r="2126" spans="1:3">
      <c r="A2126"/>
      <c r="B2126"/>
      <c r="C2126"/>
    </row>
    <row r="2127" spans="1:3">
      <c r="A2127"/>
      <c r="B2127"/>
      <c r="C2127"/>
    </row>
    <row r="2128" spans="1:3">
      <c r="A2128"/>
      <c r="B2128"/>
      <c r="C2128"/>
    </row>
    <row r="2129" spans="1:3">
      <c r="A2129"/>
      <c r="B2129"/>
      <c r="C2129"/>
    </row>
    <row r="2130" spans="1:3">
      <c r="A2130"/>
      <c r="B2130"/>
      <c r="C2130"/>
    </row>
    <row r="2131" spans="1:3">
      <c r="A2131"/>
      <c r="B2131"/>
      <c r="C2131"/>
    </row>
    <row r="2132" spans="1:3">
      <c r="A2132"/>
      <c r="B2132"/>
      <c r="C2132"/>
    </row>
    <row r="2133" spans="1:3">
      <c r="A2133"/>
      <c r="B2133"/>
      <c r="C2133"/>
    </row>
    <row r="2134" spans="1:3">
      <c r="A2134"/>
      <c r="B2134"/>
      <c r="C2134"/>
    </row>
    <row r="2135" spans="1:3">
      <c r="A2135"/>
      <c r="B2135"/>
      <c r="C2135"/>
    </row>
    <row r="2136" spans="1:3">
      <c r="A2136"/>
      <c r="B2136"/>
      <c r="C2136"/>
    </row>
    <row r="2137" spans="1:3">
      <c r="A2137"/>
      <c r="B2137"/>
      <c r="C2137"/>
    </row>
    <row r="2138" spans="1:3">
      <c r="A2138"/>
      <c r="B2138"/>
      <c r="C2138"/>
    </row>
    <row r="2139" spans="1:3">
      <c r="A2139"/>
      <c r="B2139"/>
      <c r="C2139"/>
    </row>
    <row r="2140" spans="1:3">
      <c r="A2140"/>
      <c r="B2140"/>
      <c r="C2140"/>
    </row>
    <row r="2141" spans="1:3">
      <c r="A2141"/>
      <c r="B2141"/>
      <c r="C2141"/>
    </row>
    <row r="2142" spans="1:3">
      <c r="A2142"/>
      <c r="B2142"/>
      <c r="C2142"/>
    </row>
    <row r="2143" spans="1:3">
      <c r="A2143"/>
      <c r="B2143"/>
      <c r="C2143"/>
    </row>
    <row r="2144" spans="1:3">
      <c r="A2144"/>
      <c r="B2144"/>
      <c r="C2144"/>
    </row>
    <row r="2145" spans="1:3">
      <c r="A2145"/>
      <c r="B2145"/>
      <c r="C2145"/>
    </row>
    <row r="2146" spans="1:3">
      <c r="A2146"/>
      <c r="B2146"/>
      <c r="C2146"/>
    </row>
    <row r="2147" spans="1:3">
      <c r="A2147"/>
      <c r="B2147"/>
      <c r="C2147"/>
    </row>
    <row r="2148" spans="1:3">
      <c r="A2148"/>
      <c r="B2148"/>
      <c r="C2148"/>
    </row>
    <row r="2149" spans="1:3">
      <c r="A2149"/>
      <c r="B2149"/>
      <c r="C2149"/>
    </row>
    <row r="2150" spans="1:3">
      <c r="A2150"/>
      <c r="B2150"/>
      <c r="C2150"/>
    </row>
    <row r="2151" spans="1:3">
      <c r="A2151"/>
      <c r="B2151"/>
      <c r="C2151"/>
    </row>
    <row r="2152" spans="1:3">
      <c r="A2152"/>
      <c r="B2152"/>
      <c r="C2152"/>
    </row>
    <row r="2153" spans="1:3">
      <c r="A2153"/>
      <c r="B2153"/>
      <c r="C2153"/>
    </row>
    <row r="2154" spans="1:3">
      <c r="A2154"/>
      <c r="B2154"/>
      <c r="C2154"/>
    </row>
    <row r="2155" spans="1:3">
      <c r="A2155"/>
      <c r="B2155"/>
      <c r="C2155"/>
    </row>
    <row r="2156" spans="1:3">
      <c r="A2156"/>
      <c r="B2156"/>
      <c r="C2156"/>
    </row>
    <row r="2157" spans="1:3">
      <c r="A2157"/>
      <c r="B2157"/>
      <c r="C2157"/>
    </row>
    <row r="2158" spans="1:3">
      <c r="A2158"/>
      <c r="B2158"/>
      <c r="C2158"/>
    </row>
    <row r="2159" spans="1:3">
      <c r="A2159"/>
      <c r="B2159"/>
      <c r="C2159"/>
    </row>
    <row r="2160" spans="1:3">
      <c r="A2160"/>
      <c r="B2160"/>
      <c r="C2160"/>
    </row>
    <row r="2161" spans="1:3">
      <c r="A2161"/>
      <c r="B2161"/>
      <c r="C2161"/>
    </row>
    <row r="2162" spans="1:3">
      <c r="A2162"/>
      <c r="B2162"/>
      <c r="C2162"/>
    </row>
    <row r="2163" spans="1:3">
      <c r="A2163"/>
      <c r="B2163"/>
      <c r="C2163"/>
    </row>
    <row r="2164" spans="1:3">
      <c r="A2164"/>
      <c r="B2164"/>
      <c r="C2164"/>
    </row>
    <row r="2165" spans="1:3">
      <c r="A2165"/>
      <c r="B2165"/>
      <c r="C2165"/>
    </row>
    <row r="2166" spans="1:3">
      <c r="A2166"/>
      <c r="B2166"/>
      <c r="C2166"/>
    </row>
    <row r="2167" spans="1:3">
      <c r="A2167"/>
      <c r="B2167"/>
      <c r="C2167"/>
    </row>
    <row r="2168" spans="1:3">
      <c r="A2168"/>
      <c r="B2168"/>
      <c r="C2168"/>
    </row>
    <row r="2169" spans="1:3">
      <c r="A2169"/>
      <c r="B2169"/>
      <c r="C2169"/>
    </row>
    <row r="2170" spans="1:3">
      <c r="A2170"/>
      <c r="B2170"/>
      <c r="C2170"/>
    </row>
    <row r="2171" spans="1:3">
      <c r="A2171"/>
      <c r="B2171"/>
      <c r="C2171"/>
    </row>
    <row r="2172" spans="1:3">
      <c r="A2172"/>
      <c r="B2172"/>
      <c r="C2172"/>
    </row>
    <row r="2173" spans="1:3">
      <c r="A2173"/>
      <c r="B2173"/>
      <c r="C2173"/>
    </row>
    <row r="2174" spans="1:3">
      <c r="A2174"/>
      <c r="B2174"/>
      <c r="C2174"/>
    </row>
    <row r="2175" spans="1:3">
      <c r="A2175"/>
      <c r="B2175"/>
      <c r="C2175"/>
    </row>
    <row r="2176" spans="1:3">
      <c r="A2176"/>
      <c r="B2176"/>
      <c r="C2176"/>
    </row>
    <row r="2177" spans="1:3">
      <c r="A2177"/>
      <c r="B2177"/>
      <c r="C2177"/>
    </row>
    <row r="2178" spans="1:3">
      <c r="A2178"/>
      <c r="B2178"/>
      <c r="C2178"/>
    </row>
    <row r="2179" spans="1:3">
      <c r="A2179"/>
      <c r="B2179"/>
      <c r="C2179"/>
    </row>
    <row r="2180" spans="1:3">
      <c r="A2180"/>
      <c r="B2180"/>
      <c r="C2180"/>
    </row>
    <row r="2181" spans="1:3">
      <c r="A2181"/>
      <c r="B2181"/>
      <c r="C2181"/>
    </row>
    <row r="2182" spans="1:3">
      <c r="A2182"/>
      <c r="B2182"/>
      <c r="C2182"/>
    </row>
    <row r="2183" spans="1:3">
      <c r="A2183"/>
      <c r="B2183"/>
      <c r="C2183"/>
    </row>
    <row r="2184" spans="1:3">
      <c r="A2184"/>
      <c r="B2184"/>
      <c r="C2184"/>
    </row>
    <row r="2185" spans="1:3">
      <c r="A2185"/>
      <c r="B2185"/>
      <c r="C2185"/>
    </row>
    <row r="2186" spans="1:3">
      <c r="A2186"/>
      <c r="B2186"/>
      <c r="C2186"/>
    </row>
    <row r="2187" spans="1:3">
      <c r="A2187"/>
      <c r="B2187"/>
      <c r="C2187"/>
    </row>
    <row r="2188" spans="1:3">
      <c r="A2188"/>
      <c r="B2188"/>
      <c r="C2188"/>
    </row>
    <row r="2189" spans="1:3">
      <c r="A2189"/>
      <c r="B2189"/>
      <c r="C2189"/>
    </row>
    <row r="2190" spans="1:3">
      <c r="A2190"/>
      <c r="B2190"/>
      <c r="C2190"/>
    </row>
    <row r="2191" spans="1:3">
      <c r="A2191"/>
      <c r="B2191"/>
      <c r="C2191"/>
    </row>
    <row r="2192" spans="1:3">
      <c r="A2192"/>
      <c r="B2192"/>
      <c r="C2192"/>
    </row>
    <row r="2193" spans="1:3">
      <c r="A2193"/>
      <c r="B2193"/>
      <c r="C2193"/>
    </row>
    <row r="2194" spans="1:3">
      <c r="A2194"/>
      <c r="B2194"/>
      <c r="C2194"/>
    </row>
    <row r="2195" spans="1:3">
      <c r="A2195"/>
      <c r="B2195"/>
      <c r="C2195"/>
    </row>
    <row r="2196" spans="1:3">
      <c r="A2196"/>
      <c r="B2196"/>
      <c r="C2196"/>
    </row>
    <row r="2197" spans="1:3">
      <c r="A2197"/>
      <c r="B2197"/>
      <c r="C2197"/>
    </row>
    <row r="2198" spans="1:3">
      <c r="A2198"/>
      <c r="B2198"/>
      <c r="C2198"/>
    </row>
    <row r="2199" spans="1:3">
      <c r="A2199"/>
      <c r="B2199"/>
      <c r="C2199"/>
    </row>
    <row r="2200" spans="1:3">
      <c r="A2200"/>
      <c r="B2200"/>
      <c r="C2200"/>
    </row>
    <row r="2201" spans="1:3">
      <c r="A2201"/>
      <c r="B2201"/>
      <c r="C2201"/>
    </row>
    <row r="2202" spans="1:3">
      <c r="A2202"/>
      <c r="B2202"/>
      <c r="C2202"/>
    </row>
    <row r="2203" spans="1:3">
      <c r="A2203"/>
      <c r="B2203"/>
      <c r="C2203"/>
    </row>
    <row r="2204" spans="1:3">
      <c r="A2204"/>
      <c r="B2204"/>
      <c r="C2204"/>
    </row>
    <row r="2205" spans="1:3">
      <c r="A2205"/>
      <c r="B2205"/>
      <c r="C2205"/>
    </row>
    <row r="2206" spans="1:3">
      <c r="A2206"/>
      <c r="B2206"/>
      <c r="C2206"/>
    </row>
    <row r="2207" spans="1:3">
      <c r="A2207"/>
      <c r="B2207"/>
      <c r="C2207"/>
    </row>
    <row r="2208" spans="1:3">
      <c r="A2208"/>
      <c r="B2208"/>
      <c r="C2208"/>
    </row>
    <row r="2209" spans="1:3">
      <c r="A2209"/>
      <c r="B2209"/>
      <c r="C2209"/>
    </row>
    <row r="2210" spans="1:3">
      <c r="A2210"/>
      <c r="B2210"/>
      <c r="C2210"/>
    </row>
    <row r="2211" spans="1:3">
      <c r="A2211"/>
      <c r="B2211"/>
      <c r="C2211"/>
    </row>
    <row r="2212" spans="1:3">
      <c r="A2212"/>
      <c r="B2212"/>
      <c r="C2212"/>
    </row>
    <row r="2213" spans="1:3">
      <c r="A2213"/>
      <c r="B2213"/>
      <c r="C2213"/>
    </row>
    <row r="2214" spans="1:3">
      <c r="A2214"/>
      <c r="B2214"/>
      <c r="C2214"/>
    </row>
    <row r="2215" spans="1:3">
      <c r="A2215"/>
      <c r="B2215"/>
      <c r="C2215"/>
    </row>
    <row r="2216" spans="1:3">
      <c r="A2216"/>
      <c r="B2216"/>
      <c r="C2216"/>
    </row>
    <row r="2217" spans="1:3">
      <c r="A2217"/>
      <c r="B2217"/>
      <c r="C2217"/>
    </row>
    <row r="2218" spans="1:3">
      <c r="A2218"/>
      <c r="B2218"/>
      <c r="C2218"/>
    </row>
    <row r="2219" spans="1:3">
      <c r="A2219"/>
      <c r="B2219"/>
      <c r="C2219"/>
    </row>
    <row r="2220" spans="1:3">
      <c r="A2220"/>
      <c r="B2220"/>
      <c r="C2220"/>
    </row>
    <row r="2221" spans="1:3">
      <c r="A2221"/>
      <c r="B2221"/>
      <c r="C2221"/>
    </row>
    <row r="2222" spans="1:3">
      <c r="A2222"/>
      <c r="B2222"/>
      <c r="C2222"/>
    </row>
    <row r="2223" spans="1:3">
      <c r="A2223"/>
      <c r="B2223"/>
      <c r="C2223"/>
    </row>
    <row r="2224" spans="1:3">
      <c r="A2224"/>
      <c r="B2224"/>
      <c r="C2224"/>
    </row>
    <row r="2225" spans="1:3">
      <c r="A2225"/>
      <c r="B2225"/>
      <c r="C2225"/>
    </row>
    <row r="2226" spans="1:3">
      <c r="A2226"/>
      <c r="B2226"/>
      <c r="C2226"/>
    </row>
    <row r="2227" spans="1:3">
      <c r="A2227"/>
      <c r="B2227"/>
      <c r="C2227"/>
    </row>
    <row r="2228" spans="1:3">
      <c r="A2228"/>
      <c r="B2228"/>
      <c r="C2228"/>
    </row>
    <row r="2229" spans="1:3">
      <c r="A2229"/>
      <c r="B2229"/>
      <c r="C2229"/>
    </row>
    <row r="2230" spans="1:3">
      <c r="A2230"/>
      <c r="B2230"/>
      <c r="C2230"/>
    </row>
    <row r="2231" spans="1:3">
      <c r="A2231"/>
      <c r="B2231"/>
      <c r="C2231"/>
    </row>
    <row r="2232" spans="1:3">
      <c r="A2232"/>
      <c r="B2232"/>
      <c r="C2232"/>
    </row>
    <row r="2233" spans="1:3">
      <c r="A2233"/>
      <c r="B2233"/>
      <c r="C2233"/>
    </row>
    <row r="2234" spans="1:3">
      <c r="A2234"/>
      <c r="B2234"/>
      <c r="C2234"/>
    </row>
    <row r="2235" spans="1:3">
      <c r="A2235"/>
      <c r="B2235"/>
      <c r="C2235"/>
    </row>
    <row r="2236" spans="1:3">
      <c r="A2236"/>
      <c r="B2236"/>
      <c r="C2236"/>
    </row>
    <row r="2237" spans="1:3">
      <c r="A2237"/>
      <c r="B2237"/>
      <c r="C2237"/>
    </row>
    <row r="2238" spans="1:3">
      <c r="A2238"/>
      <c r="B2238"/>
      <c r="C2238"/>
    </row>
    <row r="2239" spans="1:3">
      <c r="A2239"/>
      <c r="B2239"/>
      <c r="C2239"/>
    </row>
    <row r="2240" spans="1:3">
      <c r="A2240"/>
      <c r="B2240"/>
      <c r="C2240"/>
    </row>
    <row r="2241" spans="1:3">
      <c r="A2241"/>
      <c r="B2241"/>
      <c r="C2241"/>
    </row>
    <row r="2242" spans="1:3">
      <c r="A2242"/>
      <c r="B2242"/>
      <c r="C2242"/>
    </row>
    <row r="2243" spans="1:3">
      <c r="A2243"/>
      <c r="B2243"/>
      <c r="C2243"/>
    </row>
    <row r="2244" spans="1:3">
      <c r="A2244"/>
      <c r="B2244"/>
      <c r="C2244"/>
    </row>
    <row r="2245" spans="1:3">
      <c r="A2245"/>
      <c r="B2245"/>
      <c r="C2245"/>
    </row>
    <row r="2246" spans="1:3">
      <c r="A2246"/>
      <c r="B2246"/>
      <c r="C2246"/>
    </row>
    <row r="2247" spans="1:3">
      <c r="A2247"/>
      <c r="B2247"/>
      <c r="C2247"/>
    </row>
    <row r="2248" spans="1:3">
      <c r="A2248"/>
      <c r="B2248"/>
      <c r="C2248"/>
    </row>
    <row r="2249" spans="1:3">
      <c r="A2249"/>
      <c r="B2249"/>
      <c r="C2249"/>
    </row>
    <row r="2250" spans="1:3">
      <c r="A2250"/>
      <c r="B2250"/>
      <c r="C2250"/>
    </row>
    <row r="2251" spans="1:3">
      <c r="A2251"/>
      <c r="B2251"/>
      <c r="C2251"/>
    </row>
    <row r="2252" spans="1:3">
      <c r="A2252"/>
      <c r="B2252"/>
      <c r="C2252"/>
    </row>
    <row r="2253" spans="1:3">
      <c r="A2253"/>
      <c r="B2253"/>
      <c r="C2253"/>
    </row>
    <row r="2254" spans="1:3">
      <c r="A2254"/>
      <c r="B2254"/>
      <c r="C2254"/>
    </row>
    <row r="2255" spans="1:3">
      <c r="A2255"/>
      <c r="B2255"/>
      <c r="C2255"/>
    </row>
    <row r="2256" spans="1:3">
      <c r="A2256"/>
      <c r="B2256"/>
      <c r="C2256"/>
    </row>
    <row r="2257" spans="1:3">
      <c r="A2257"/>
      <c r="B2257"/>
      <c r="C2257"/>
    </row>
    <row r="2258" spans="1:3">
      <c r="A2258"/>
      <c r="B2258"/>
      <c r="C2258"/>
    </row>
    <row r="2259" spans="1:3">
      <c r="A2259"/>
      <c r="B2259"/>
      <c r="C2259"/>
    </row>
    <row r="2260" spans="1:3">
      <c r="A2260"/>
      <c r="B2260"/>
      <c r="C2260"/>
    </row>
    <row r="2261" spans="1:3">
      <c r="A2261"/>
      <c r="B2261"/>
      <c r="C2261"/>
    </row>
    <row r="2262" spans="1:3">
      <c r="A2262"/>
      <c r="B2262"/>
      <c r="C2262"/>
    </row>
    <row r="2263" spans="1:3">
      <c r="A2263"/>
      <c r="B2263"/>
      <c r="C2263"/>
    </row>
    <row r="2264" spans="1:3">
      <c r="A2264"/>
      <c r="B2264"/>
      <c r="C2264"/>
    </row>
    <row r="2265" spans="1:3">
      <c r="A2265"/>
      <c r="B2265"/>
      <c r="C2265"/>
    </row>
    <row r="2266" spans="1:3">
      <c r="A2266"/>
      <c r="B2266"/>
      <c r="C2266"/>
    </row>
    <row r="2267" spans="1:3">
      <c r="A2267"/>
      <c r="B2267"/>
      <c r="C2267"/>
    </row>
    <row r="2268" spans="1:3">
      <c r="A2268"/>
      <c r="B2268"/>
      <c r="C2268"/>
    </row>
    <row r="2269" spans="1:3">
      <c r="A2269"/>
      <c r="B2269"/>
      <c r="C2269"/>
    </row>
    <row r="2270" spans="1:3">
      <c r="A2270"/>
      <c r="B2270"/>
      <c r="C2270"/>
    </row>
    <row r="2271" spans="1:3">
      <c r="A2271"/>
      <c r="B2271"/>
      <c r="C2271"/>
    </row>
    <row r="2272" spans="1:3">
      <c r="A2272"/>
      <c r="B2272"/>
      <c r="C2272"/>
    </row>
    <row r="2273" spans="1:3">
      <c r="A2273"/>
      <c r="B2273"/>
      <c r="C2273"/>
    </row>
    <row r="2274" spans="1:3">
      <c r="A2274"/>
      <c r="B2274"/>
      <c r="C2274"/>
    </row>
    <row r="2275" spans="1:3">
      <c r="A2275"/>
      <c r="B2275"/>
      <c r="C2275"/>
    </row>
    <row r="2276" spans="1:3">
      <c r="A2276"/>
      <c r="B2276"/>
      <c r="C2276"/>
    </row>
    <row r="2277" spans="1:3">
      <c r="A2277"/>
      <c r="B2277"/>
      <c r="C2277"/>
    </row>
    <row r="2278" spans="1:3">
      <c r="A2278"/>
      <c r="B2278"/>
      <c r="C2278"/>
    </row>
    <row r="2279" spans="1:3">
      <c r="A2279"/>
      <c r="B2279"/>
      <c r="C2279"/>
    </row>
    <row r="2280" spans="1:3">
      <c r="A2280"/>
      <c r="B2280"/>
      <c r="C2280"/>
    </row>
    <row r="2281" spans="1:3">
      <c r="A2281"/>
      <c r="B2281"/>
      <c r="C2281"/>
    </row>
    <row r="2282" spans="1:3">
      <c r="A2282"/>
      <c r="B2282"/>
      <c r="C2282"/>
    </row>
    <row r="2283" spans="1:3">
      <c r="A2283"/>
      <c r="B2283"/>
      <c r="C2283"/>
    </row>
    <row r="2284" spans="1:3">
      <c r="A2284"/>
      <c r="B2284"/>
      <c r="C2284"/>
    </row>
    <row r="2285" spans="1:3">
      <c r="A2285"/>
      <c r="B2285"/>
      <c r="C2285"/>
    </row>
    <row r="2286" spans="1:3">
      <c r="A2286"/>
      <c r="B2286"/>
      <c r="C2286"/>
    </row>
    <row r="2287" spans="1:3">
      <c r="A2287"/>
      <c r="B2287"/>
      <c r="C2287"/>
    </row>
    <row r="2288" spans="1:3">
      <c r="A2288"/>
      <c r="B2288"/>
      <c r="C2288"/>
    </row>
    <row r="2289" spans="1:3">
      <c r="A2289"/>
      <c r="B2289"/>
      <c r="C2289"/>
    </row>
    <row r="2290" spans="1:3">
      <c r="A2290"/>
      <c r="B2290"/>
      <c r="C2290"/>
    </row>
    <row r="2291" spans="1:3">
      <c r="A2291"/>
      <c r="B2291"/>
      <c r="C2291"/>
    </row>
    <row r="2292" spans="1:3">
      <c r="A2292"/>
      <c r="B2292"/>
      <c r="C2292"/>
    </row>
    <row r="2293" spans="1:3">
      <c r="A2293"/>
      <c r="B2293"/>
      <c r="C2293"/>
    </row>
    <row r="2294" spans="1:3">
      <c r="A2294"/>
      <c r="B2294"/>
      <c r="C2294"/>
    </row>
    <row r="2295" spans="1:3">
      <c r="A2295"/>
      <c r="B2295"/>
      <c r="C2295"/>
    </row>
    <row r="2296" spans="1:3">
      <c r="A2296"/>
      <c r="B2296"/>
      <c r="C2296"/>
    </row>
    <row r="2297" spans="1:3">
      <c r="A2297"/>
      <c r="B2297"/>
      <c r="C2297"/>
    </row>
    <row r="2298" spans="1:3">
      <c r="A2298"/>
      <c r="B2298"/>
      <c r="C2298"/>
    </row>
    <row r="2299" spans="1:3">
      <c r="A2299"/>
      <c r="B2299"/>
      <c r="C2299"/>
    </row>
    <row r="2300" spans="1:3">
      <c r="A2300"/>
      <c r="B2300"/>
      <c r="C2300"/>
    </row>
    <row r="2301" spans="1:3">
      <c r="A2301"/>
      <c r="B2301"/>
      <c r="C2301"/>
    </row>
    <row r="2302" spans="1:3">
      <c r="A2302"/>
      <c r="B2302"/>
      <c r="C2302"/>
    </row>
    <row r="2303" spans="1:3">
      <c r="A2303"/>
      <c r="B2303"/>
      <c r="C2303"/>
    </row>
    <row r="2304" spans="1:3">
      <c r="A2304"/>
      <c r="B2304"/>
      <c r="C2304"/>
    </row>
    <row r="2305" spans="1:3">
      <c r="A2305"/>
      <c r="B2305"/>
      <c r="C2305"/>
    </row>
    <row r="2306" spans="1:3">
      <c r="A2306"/>
      <c r="B2306"/>
      <c r="C2306"/>
    </row>
    <row r="2307" spans="1:3">
      <c r="A2307"/>
      <c r="B2307"/>
      <c r="C2307"/>
    </row>
    <row r="2308" spans="1:3">
      <c r="A2308"/>
      <c r="B2308"/>
      <c r="C2308"/>
    </row>
    <row r="2309" spans="1:3">
      <c r="A2309"/>
      <c r="B2309"/>
      <c r="C2309"/>
    </row>
    <row r="2310" spans="1:3">
      <c r="A2310"/>
      <c r="B2310"/>
      <c r="C2310"/>
    </row>
    <row r="2311" spans="1:3">
      <c r="A2311"/>
      <c r="B2311"/>
      <c r="C2311"/>
    </row>
    <row r="2312" spans="1:3">
      <c r="A2312"/>
      <c r="B2312"/>
      <c r="C2312"/>
    </row>
    <row r="2313" spans="1:3">
      <c r="A2313"/>
      <c r="B2313"/>
      <c r="C2313"/>
    </row>
    <row r="2314" spans="1:3">
      <c r="A2314"/>
      <c r="B2314"/>
      <c r="C2314"/>
    </row>
    <row r="2315" spans="1:3">
      <c r="A2315"/>
      <c r="B2315"/>
      <c r="C2315"/>
    </row>
    <row r="2316" spans="1:3">
      <c r="A2316"/>
      <c r="B2316"/>
      <c r="C2316"/>
    </row>
    <row r="2317" spans="1:3">
      <c r="A2317"/>
      <c r="B2317"/>
      <c r="C2317"/>
    </row>
    <row r="2318" spans="1:3">
      <c r="A2318"/>
      <c r="B2318"/>
      <c r="C2318"/>
    </row>
    <row r="2319" spans="1:3">
      <c r="A2319"/>
      <c r="B2319"/>
      <c r="C2319"/>
    </row>
    <row r="2320" spans="1:3">
      <c r="A2320"/>
      <c r="B2320"/>
      <c r="C2320"/>
    </row>
    <row r="2321" spans="1:3">
      <c r="A2321"/>
      <c r="B2321"/>
      <c r="C2321"/>
    </row>
    <row r="2322" spans="1:3">
      <c r="A2322"/>
      <c r="B2322"/>
      <c r="C2322"/>
    </row>
    <row r="2323" spans="1:3">
      <c r="A2323"/>
      <c r="B2323"/>
      <c r="C2323"/>
    </row>
    <row r="2324" spans="1:3">
      <c r="A2324"/>
      <c r="B2324"/>
      <c r="C2324"/>
    </row>
    <row r="2325" spans="1:3">
      <c r="A2325"/>
      <c r="B2325"/>
      <c r="C2325"/>
    </row>
    <row r="2326" spans="1:3">
      <c r="A2326"/>
      <c r="B2326"/>
      <c r="C2326"/>
    </row>
    <row r="2327" spans="1:3">
      <c r="A2327"/>
      <c r="B2327"/>
      <c r="C2327"/>
    </row>
    <row r="2328" spans="1:3">
      <c r="A2328"/>
      <c r="B2328"/>
      <c r="C2328"/>
    </row>
    <row r="2329" spans="1:3">
      <c r="A2329"/>
      <c r="B2329"/>
      <c r="C2329"/>
    </row>
    <row r="2330" spans="1:3">
      <c r="A2330"/>
      <c r="B2330"/>
      <c r="C2330"/>
    </row>
    <row r="2331" spans="1:3">
      <c r="A2331"/>
      <c r="B2331"/>
      <c r="C2331"/>
    </row>
    <row r="2332" spans="1:3">
      <c r="A2332"/>
      <c r="B2332"/>
      <c r="C2332"/>
    </row>
    <row r="2333" spans="1:3">
      <c r="A2333"/>
      <c r="B2333"/>
      <c r="C2333"/>
    </row>
    <row r="2334" spans="1:3">
      <c r="A2334"/>
      <c r="B2334"/>
      <c r="C2334"/>
    </row>
    <row r="2335" spans="1:3">
      <c r="A2335"/>
      <c r="B2335"/>
      <c r="C2335"/>
    </row>
    <row r="2336" spans="1:3">
      <c r="A2336"/>
      <c r="B2336"/>
      <c r="C2336"/>
    </row>
    <row r="2337" spans="1:3">
      <c r="A2337"/>
      <c r="B2337"/>
      <c r="C2337"/>
    </row>
    <row r="2338" spans="1:3">
      <c r="A2338"/>
      <c r="B2338"/>
      <c r="C2338"/>
    </row>
    <row r="2339" spans="1:3">
      <c r="A2339"/>
      <c r="B2339"/>
      <c r="C2339"/>
    </row>
    <row r="2340" spans="1:3">
      <c r="A2340"/>
      <c r="B2340"/>
      <c r="C2340"/>
    </row>
    <row r="2341" spans="1:3">
      <c r="A2341"/>
      <c r="B2341"/>
      <c r="C2341"/>
    </row>
    <row r="2342" spans="1:3">
      <c r="A2342"/>
      <c r="B2342"/>
      <c r="C2342"/>
    </row>
    <row r="2343" spans="1:3">
      <c r="A2343"/>
      <c r="B2343"/>
      <c r="C2343"/>
    </row>
    <row r="2344" spans="1:3">
      <c r="A2344"/>
      <c r="B2344"/>
      <c r="C2344"/>
    </row>
    <row r="2345" spans="1:3">
      <c r="A2345"/>
      <c r="B2345"/>
      <c r="C2345"/>
    </row>
    <row r="2346" spans="1:3">
      <c r="A2346"/>
      <c r="B2346"/>
      <c r="C2346"/>
    </row>
    <row r="2347" spans="1:3">
      <c r="A2347"/>
      <c r="B2347"/>
      <c r="C2347"/>
    </row>
    <row r="2348" spans="1:3">
      <c r="A2348"/>
      <c r="B2348"/>
      <c r="C2348"/>
    </row>
    <row r="2349" spans="1:3">
      <c r="A2349"/>
      <c r="B2349"/>
      <c r="C2349"/>
    </row>
    <row r="2350" spans="1:3">
      <c r="A2350"/>
      <c r="B2350"/>
      <c r="C2350"/>
    </row>
    <row r="2351" spans="1:3">
      <c r="A2351"/>
      <c r="B2351"/>
      <c r="C2351"/>
    </row>
    <row r="2352" spans="1:3">
      <c r="A2352"/>
      <c r="B2352"/>
      <c r="C2352"/>
    </row>
    <row r="2353" spans="1:3">
      <c r="A2353"/>
      <c r="B2353"/>
      <c r="C2353"/>
    </row>
    <row r="2354" spans="1:3">
      <c r="A2354"/>
      <c r="B2354"/>
      <c r="C2354"/>
    </row>
    <row r="2355" spans="1:3">
      <c r="A2355"/>
      <c r="B2355"/>
      <c r="C2355"/>
    </row>
    <row r="2356" spans="1:3">
      <c r="A2356"/>
      <c r="B2356"/>
      <c r="C2356"/>
    </row>
    <row r="2357" spans="1:3">
      <c r="A2357"/>
      <c r="B2357"/>
      <c r="C2357"/>
    </row>
    <row r="2358" spans="1:3">
      <c r="A2358"/>
      <c r="B2358"/>
      <c r="C2358"/>
    </row>
    <row r="2359" spans="1:3">
      <c r="A2359"/>
      <c r="B2359"/>
      <c r="C2359"/>
    </row>
    <row r="2360" spans="1:3">
      <c r="A2360"/>
      <c r="B2360"/>
      <c r="C2360"/>
    </row>
    <row r="2361" spans="1:3">
      <c r="A2361"/>
      <c r="B2361"/>
      <c r="C2361"/>
    </row>
    <row r="2362" spans="1:3">
      <c r="A2362"/>
      <c r="B2362"/>
      <c r="C2362"/>
    </row>
    <row r="2363" spans="1:3">
      <c r="A2363"/>
      <c r="B2363"/>
      <c r="C2363"/>
    </row>
    <row r="2364" spans="1:3">
      <c r="A2364"/>
      <c r="B2364"/>
      <c r="C2364"/>
    </row>
    <row r="2365" spans="1:3">
      <c r="A2365"/>
      <c r="B2365"/>
      <c r="C2365"/>
    </row>
    <row r="2366" spans="1:3">
      <c r="A2366"/>
      <c r="B2366"/>
      <c r="C2366"/>
    </row>
    <row r="2367" spans="1:3">
      <c r="A2367"/>
      <c r="B2367"/>
      <c r="C2367"/>
    </row>
    <row r="2368" spans="1:3">
      <c r="A2368"/>
      <c r="B2368"/>
      <c r="C2368"/>
    </row>
    <row r="2369" spans="1:3">
      <c r="A2369"/>
      <c r="B2369"/>
      <c r="C2369"/>
    </row>
    <row r="2370" spans="1:3">
      <c r="A2370"/>
      <c r="B2370"/>
      <c r="C2370"/>
    </row>
    <row r="2371" spans="1:3">
      <c r="A2371"/>
      <c r="B2371"/>
      <c r="C2371"/>
    </row>
    <row r="2372" spans="1:3">
      <c r="A2372"/>
      <c r="B2372"/>
      <c r="C2372"/>
    </row>
    <row r="2373" spans="1:3">
      <c r="A2373"/>
      <c r="B2373"/>
      <c r="C2373"/>
    </row>
    <row r="2374" spans="1:3">
      <c r="A2374"/>
      <c r="B2374"/>
      <c r="C2374"/>
    </row>
    <row r="2375" spans="1:3">
      <c r="A2375"/>
      <c r="B2375"/>
      <c r="C2375"/>
    </row>
    <row r="2376" spans="1:3">
      <c r="A2376"/>
      <c r="B2376"/>
      <c r="C2376"/>
    </row>
    <row r="2377" spans="1:3">
      <c r="A2377"/>
      <c r="B2377"/>
      <c r="C2377"/>
    </row>
    <row r="2378" spans="1:3">
      <c r="A2378"/>
      <c r="B2378"/>
      <c r="C2378"/>
    </row>
    <row r="2379" spans="1:3">
      <c r="A2379"/>
      <c r="B2379"/>
      <c r="C2379"/>
    </row>
    <row r="2380" spans="1:3">
      <c r="A2380"/>
      <c r="B2380"/>
      <c r="C2380"/>
    </row>
    <row r="2381" spans="1:3">
      <c r="A2381"/>
      <c r="B2381"/>
      <c r="C2381"/>
    </row>
    <row r="2382" spans="1:3">
      <c r="A2382"/>
      <c r="B2382"/>
      <c r="C2382"/>
    </row>
    <row r="2383" spans="1:3">
      <c r="A2383"/>
      <c r="B2383"/>
      <c r="C2383"/>
    </row>
    <row r="2384" spans="1:3">
      <c r="A2384"/>
      <c r="B2384"/>
      <c r="C2384"/>
    </row>
    <row r="2385" spans="1:3">
      <c r="A2385"/>
      <c r="B2385"/>
      <c r="C2385"/>
    </row>
    <row r="2386" spans="1:3">
      <c r="A2386"/>
      <c r="B2386"/>
      <c r="C2386"/>
    </row>
    <row r="2387" spans="1:3">
      <c r="A2387"/>
      <c r="B2387"/>
      <c r="C2387"/>
    </row>
    <row r="2388" spans="1:3">
      <c r="A2388"/>
      <c r="B2388"/>
      <c r="C2388"/>
    </row>
    <row r="2389" spans="1:3">
      <c r="A2389"/>
      <c r="B2389"/>
      <c r="C2389"/>
    </row>
    <row r="2390" spans="1:3">
      <c r="A2390"/>
      <c r="B2390"/>
      <c r="C2390"/>
    </row>
    <row r="2391" spans="1:3">
      <c r="A2391"/>
      <c r="B2391"/>
      <c r="C2391"/>
    </row>
    <row r="2392" spans="1:3">
      <c r="A2392"/>
      <c r="B2392"/>
      <c r="C2392"/>
    </row>
    <row r="2393" spans="1:3">
      <c r="A2393"/>
      <c r="B2393"/>
      <c r="C2393"/>
    </row>
    <row r="2394" spans="1:3">
      <c r="A2394"/>
      <c r="B2394"/>
      <c r="C2394"/>
    </row>
    <row r="2395" spans="1:3">
      <c r="A2395"/>
      <c r="B2395"/>
      <c r="C2395"/>
    </row>
    <row r="2396" spans="1:3">
      <c r="A2396"/>
      <c r="B2396"/>
      <c r="C2396"/>
    </row>
    <row r="2397" spans="1:3">
      <c r="A2397"/>
      <c r="B2397"/>
      <c r="C2397"/>
    </row>
    <row r="2398" spans="1:3">
      <c r="A2398"/>
      <c r="B2398"/>
      <c r="C2398"/>
    </row>
    <row r="2399" spans="1:3">
      <c r="A2399"/>
      <c r="B2399"/>
      <c r="C2399"/>
    </row>
    <row r="2400" spans="1:3">
      <c r="A2400"/>
      <c r="B2400"/>
      <c r="C2400"/>
    </row>
    <row r="2401" spans="1:3">
      <c r="A2401"/>
      <c r="B2401"/>
      <c r="C2401"/>
    </row>
    <row r="2402" spans="1:3">
      <c r="A2402"/>
      <c r="B2402"/>
      <c r="C2402"/>
    </row>
    <row r="2403" spans="1:3">
      <c r="A2403"/>
      <c r="B2403"/>
      <c r="C2403"/>
    </row>
    <row r="2404" spans="1:3">
      <c r="A2404"/>
      <c r="B2404"/>
      <c r="C2404"/>
    </row>
    <row r="2405" spans="1:3">
      <c r="A2405"/>
      <c r="B2405"/>
      <c r="C2405"/>
    </row>
    <row r="2406" spans="1:3">
      <c r="A2406"/>
      <c r="B2406"/>
      <c r="C2406"/>
    </row>
    <row r="2407" spans="1:3">
      <c r="A2407"/>
      <c r="B2407"/>
      <c r="C2407"/>
    </row>
    <row r="2408" spans="1:3">
      <c r="A2408"/>
      <c r="B2408"/>
      <c r="C2408"/>
    </row>
    <row r="2409" spans="1:3">
      <c r="A2409"/>
      <c r="B2409"/>
      <c r="C2409"/>
    </row>
    <row r="2410" spans="1:3">
      <c r="A2410"/>
      <c r="B2410"/>
      <c r="C2410"/>
    </row>
    <row r="2411" spans="1:3">
      <c r="A2411"/>
      <c r="B2411"/>
      <c r="C2411"/>
    </row>
    <row r="2412" spans="1:3">
      <c r="A2412"/>
      <c r="B2412"/>
      <c r="C2412"/>
    </row>
    <row r="2413" spans="1:3">
      <c r="A2413"/>
      <c r="B2413"/>
      <c r="C2413"/>
    </row>
    <row r="2414" spans="1:3">
      <c r="A2414"/>
      <c r="B2414"/>
      <c r="C2414"/>
    </row>
    <row r="2415" spans="1:3">
      <c r="A2415"/>
      <c r="B2415"/>
      <c r="C2415"/>
    </row>
    <row r="2416" spans="1:3">
      <c r="A2416"/>
      <c r="B2416"/>
      <c r="C2416"/>
    </row>
    <row r="2417" spans="1:3">
      <c r="A2417"/>
      <c r="B2417"/>
      <c r="C2417"/>
    </row>
    <row r="2418" spans="1:3">
      <c r="A2418"/>
      <c r="B2418"/>
      <c r="C2418"/>
    </row>
    <row r="2419" spans="1:3">
      <c r="A2419"/>
      <c r="B2419"/>
      <c r="C2419"/>
    </row>
    <row r="2420" spans="1:3">
      <c r="A2420"/>
      <c r="B2420"/>
      <c r="C2420"/>
    </row>
    <row r="2421" spans="1:3">
      <c r="A2421"/>
      <c r="B2421"/>
      <c r="C2421"/>
    </row>
    <row r="2422" spans="1:3">
      <c r="A2422"/>
      <c r="B2422"/>
      <c r="C2422"/>
    </row>
    <row r="2423" spans="1:3">
      <c r="A2423"/>
      <c r="B2423"/>
      <c r="C2423"/>
    </row>
    <row r="2424" spans="1:3">
      <c r="A2424"/>
      <c r="B2424"/>
      <c r="C2424"/>
    </row>
    <row r="2425" spans="1:3">
      <c r="A2425"/>
      <c r="B2425"/>
      <c r="C2425"/>
    </row>
    <row r="2426" spans="1:3">
      <c r="A2426"/>
      <c r="B2426"/>
      <c r="C2426"/>
    </row>
    <row r="2427" spans="1:3">
      <c r="A2427"/>
      <c r="B2427"/>
      <c r="C2427"/>
    </row>
    <row r="2428" spans="1:3">
      <c r="A2428"/>
      <c r="B2428"/>
      <c r="C2428"/>
    </row>
    <row r="2429" spans="1:3">
      <c r="A2429"/>
      <c r="B2429"/>
      <c r="C2429"/>
    </row>
    <row r="2430" spans="1:3">
      <c r="A2430"/>
      <c r="B2430"/>
      <c r="C2430"/>
    </row>
    <row r="2431" spans="1:3">
      <c r="A2431"/>
      <c r="B2431"/>
      <c r="C2431"/>
    </row>
    <row r="2432" spans="1:3">
      <c r="A2432"/>
      <c r="B2432"/>
      <c r="C2432"/>
    </row>
    <row r="2433" spans="1:3">
      <c r="A2433"/>
      <c r="B2433"/>
      <c r="C2433"/>
    </row>
    <row r="2434" spans="1:3">
      <c r="A2434"/>
      <c r="B2434"/>
      <c r="C2434"/>
    </row>
    <row r="2435" spans="1:3">
      <c r="A2435"/>
      <c r="B2435"/>
      <c r="C2435"/>
    </row>
    <row r="2436" spans="1:3">
      <c r="A2436"/>
      <c r="B2436"/>
      <c r="C2436"/>
    </row>
    <row r="2437" spans="1:3">
      <c r="A2437"/>
      <c r="B2437"/>
      <c r="C2437"/>
    </row>
    <row r="2438" spans="1:3">
      <c r="A2438"/>
      <c r="B2438"/>
      <c r="C2438"/>
    </row>
    <row r="2439" spans="1:3">
      <c r="A2439"/>
      <c r="B2439"/>
      <c r="C2439"/>
    </row>
    <row r="2440" spans="1:3">
      <c r="A2440"/>
      <c r="B2440"/>
      <c r="C2440"/>
    </row>
    <row r="2441" spans="1:3">
      <c r="A2441"/>
      <c r="B2441"/>
      <c r="C2441"/>
    </row>
    <row r="2442" spans="1:3">
      <c r="A2442"/>
      <c r="B2442"/>
      <c r="C2442"/>
    </row>
    <row r="2443" spans="1:3">
      <c r="A2443"/>
      <c r="B2443"/>
      <c r="C2443"/>
    </row>
    <row r="2444" spans="1:3">
      <c r="A2444"/>
      <c r="B2444"/>
      <c r="C2444"/>
    </row>
    <row r="2445" spans="1:3">
      <c r="A2445"/>
      <c r="B2445"/>
      <c r="C2445"/>
    </row>
    <row r="2446" spans="1:3">
      <c r="A2446"/>
      <c r="B2446"/>
      <c r="C2446"/>
    </row>
    <row r="2447" spans="1:3">
      <c r="A2447"/>
      <c r="B2447"/>
      <c r="C2447"/>
    </row>
    <row r="2448" spans="1:3">
      <c r="A2448"/>
      <c r="B2448"/>
      <c r="C2448"/>
    </row>
    <row r="2449" spans="1:3">
      <c r="A2449"/>
      <c r="B2449"/>
      <c r="C2449"/>
    </row>
    <row r="2450" spans="1:3">
      <c r="A2450"/>
      <c r="B2450"/>
      <c r="C2450"/>
    </row>
    <row r="2451" spans="1:3">
      <c r="A2451"/>
      <c r="B2451"/>
      <c r="C2451"/>
    </row>
    <row r="2452" spans="1:3">
      <c r="A2452"/>
      <c r="B2452"/>
      <c r="C2452"/>
    </row>
    <row r="2453" spans="1:3">
      <c r="A2453"/>
      <c r="B2453"/>
      <c r="C2453"/>
    </row>
    <row r="2454" spans="1:3">
      <c r="A2454"/>
      <c r="B2454"/>
      <c r="C2454"/>
    </row>
    <row r="2455" spans="1:3">
      <c r="A2455"/>
      <c r="B2455"/>
      <c r="C2455"/>
    </row>
    <row r="2456" spans="1:3">
      <c r="A2456"/>
      <c r="B2456"/>
      <c r="C2456"/>
    </row>
    <row r="2457" spans="1:3">
      <c r="A2457"/>
      <c r="B2457"/>
      <c r="C2457"/>
    </row>
    <row r="2458" spans="1:3">
      <c r="A2458"/>
      <c r="B2458"/>
      <c r="C2458"/>
    </row>
    <row r="2459" spans="1:3">
      <c r="A2459"/>
      <c r="B2459"/>
      <c r="C2459"/>
    </row>
    <row r="2460" spans="1:3">
      <c r="A2460"/>
      <c r="B2460"/>
      <c r="C2460"/>
    </row>
    <row r="2461" spans="1:3">
      <c r="A2461"/>
      <c r="B2461"/>
      <c r="C2461"/>
    </row>
    <row r="2462" spans="1:3">
      <c r="A2462"/>
      <c r="B2462"/>
      <c r="C2462"/>
    </row>
    <row r="2463" spans="1:3">
      <c r="A2463"/>
      <c r="B2463"/>
      <c r="C2463"/>
    </row>
    <row r="2464" spans="1:3">
      <c r="A2464"/>
      <c r="B2464"/>
      <c r="C2464"/>
    </row>
    <row r="2465" spans="1:3">
      <c r="A2465"/>
      <c r="B2465"/>
      <c r="C2465"/>
    </row>
    <row r="2466" spans="1:3">
      <c r="A2466"/>
      <c r="B2466"/>
      <c r="C2466"/>
    </row>
    <row r="2467" spans="1:3">
      <c r="A2467"/>
      <c r="B2467"/>
      <c r="C2467"/>
    </row>
    <row r="2468" spans="1:3">
      <c r="A2468"/>
      <c r="B2468"/>
      <c r="C2468"/>
    </row>
    <row r="2469" spans="1:3">
      <c r="A2469"/>
      <c r="B2469"/>
      <c r="C2469"/>
    </row>
    <row r="2470" spans="1:3">
      <c r="A2470"/>
      <c r="B2470"/>
      <c r="C2470"/>
    </row>
    <row r="2471" spans="1:3">
      <c r="A2471"/>
      <c r="B2471"/>
      <c r="C2471"/>
    </row>
    <row r="2472" spans="1:3">
      <c r="A2472"/>
      <c r="B2472"/>
      <c r="C2472"/>
    </row>
    <row r="2473" spans="1:3">
      <c r="A2473"/>
      <c r="B2473"/>
      <c r="C2473"/>
    </row>
    <row r="2474" spans="1:3">
      <c r="A2474"/>
      <c r="B2474"/>
      <c r="C2474"/>
    </row>
    <row r="2475" spans="1:3">
      <c r="A2475"/>
      <c r="B2475"/>
      <c r="C2475"/>
    </row>
    <row r="2476" spans="1:3">
      <c r="A2476"/>
      <c r="B2476"/>
      <c r="C2476"/>
    </row>
    <row r="2477" spans="1:3">
      <c r="A2477"/>
      <c r="B2477"/>
      <c r="C2477"/>
    </row>
    <row r="2478" spans="1:3">
      <c r="A2478"/>
      <c r="B2478"/>
      <c r="C2478"/>
    </row>
    <row r="2479" spans="1:3">
      <c r="A2479"/>
      <c r="B2479"/>
      <c r="C2479"/>
    </row>
    <row r="2480" spans="1:3">
      <c r="A2480"/>
      <c r="B2480"/>
      <c r="C2480"/>
    </row>
    <row r="2481" spans="1:3">
      <c r="A2481"/>
      <c r="B2481"/>
      <c r="C2481"/>
    </row>
    <row r="2482" spans="1:3">
      <c r="A2482"/>
      <c r="B2482"/>
      <c r="C2482"/>
    </row>
    <row r="2483" spans="1:3">
      <c r="A2483"/>
      <c r="B2483"/>
      <c r="C2483"/>
    </row>
    <row r="2484" spans="1:3">
      <c r="A2484"/>
      <c r="B2484"/>
      <c r="C2484"/>
    </row>
    <row r="2485" spans="1:3">
      <c r="A2485"/>
      <c r="B2485"/>
      <c r="C2485"/>
    </row>
    <row r="2486" spans="1:3">
      <c r="A2486"/>
      <c r="B2486"/>
      <c r="C2486"/>
    </row>
    <row r="2487" spans="1:3">
      <c r="A2487"/>
      <c r="B2487"/>
      <c r="C2487"/>
    </row>
    <row r="2488" spans="1:3">
      <c r="A2488"/>
      <c r="B2488"/>
      <c r="C2488"/>
    </row>
    <row r="2489" spans="1:3">
      <c r="A2489"/>
      <c r="B2489"/>
      <c r="C2489"/>
    </row>
    <row r="2490" spans="1:3">
      <c r="A2490"/>
      <c r="B2490"/>
      <c r="C2490"/>
    </row>
    <row r="2491" spans="1:3">
      <c r="A2491"/>
      <c r="B2491"/>
      <c r="C2491"/>
    </row>
    <row r="2492" spans="1:3">
      <c r="A2492"/>
      <c r="B2492"/>
      <c r="C2492"/>
    </row>
    <row r="2493" spans="1:3">
      <c r="A2493"/>
      <c r="B2493"/>
      <c r="C2493"/>
    </row>
    <row r="2494" spans="1:3">
      <c r="A2494"/>
      <c r="B2494"/>
      <c r="C2494"/>
    </row>
    <row r="2495" spans="1:3">
      <c r="A2495"/>
      <c r="B2495"/>
      <c r="C2495"/>
    </row>
    <row r="2496" spans="1:3">
      <c r="A2496"/>
      <c r="B2496"/>
      <c r="C2496"/>
    </row>
    <row r="2497" spans="1:3">
      <c r="A2497"/>
      <c r="B2497"/>
      <c r="C2497"/>
    </row>
    <row r="2498" spans="1:3">
      <c r="A2498"/>
      <c r="B2498"/>
      <c r="C2498"/>
    </row>
    <row r="2499" spans="1:3">
      <c r="A2499"/>
      <c r="B2499"/>
      <c r="C2499"/>
    </row>
    <row r="2500" spans="1:3">
      <c r="A2500"/>
      <c r="B2500"/>
      <c r="C2500"/>
    </row>
    <row r="2501" spans="1:3">
      <c r="A2501"/>
      <c r="B2501"/>
      <c r="C2501"/>
    </row>
    <row r="2502" spans="1:3">
      <c r="A2502"/>
      <c r="B2502"/>
      <c r="C2502"/>
    </row>
    <row r="2503" spans="1:3">
      <c r="A2503"/>
      <c r="B2503"/>
      <c r="C2503"/>
    </row>
    <row r="2504" spans="1:3">
      <c r="A2504"/>
      <c r="B2504"/>
      <c r="C2504"/>
    </row>
    <row r="2505" spans="1:3">
      <c r="A2505"/>
      <c r="B2505"/>
      <c r="C2505"/>
    </row>
    <row r="2506" spans="1:3">
      <c r="A2506"/>
      <c r="B2506"/>
      <c r="C2506"/>
    </row>
    <row r="2507" spans="1:3">
      <c r="A2507"/>
      <c r="B2507"/>
      <c r="C2507"/>
    </row>
    <row r="2508" spans="1:3">
      <c r="A2508"/>
      <c r="B2508"/>
      <c r="C2508"/>
    </row>
    <row r="2509" spans="1:3">
      <c r="A2509"/>
      <c r="B2509"/>
      <c r="C2509"/>
    </row>
    <row r="2510" spans="1:3">
      <c r="A2510"/>
      <c r="B2510"/>
      <c r="C2510"/>
    </row>
    <row r="2511" spans="1:3">
      <c r="A2511"/>
      <c r="B2511"/>
      <c r="C2511"/>
    </row>
    <row r="2512" spans="1:3">
      <c r="A2512"/>
      <c r="B2512"/>
      <c r="C2512"/>
    </row>
    <row r="2513" spans="1:3">
      <c r="A2513"/>
      <c r="B2513"/>
      <c r="C2513"/>
    </row>
    <row r="2514" spans="1:3">
      <c r="A2514"/>
      <c r="B2514"/>
      <c r="C2514"/>
    </row>
    <row r="2515" spans="1:3">
      <c r="A2515"/>
      <c r="B2515"/>
      <c r="C2515"/>
    </row>
    <row r="2516" spans="1:3">
      <c r="A2516"/>
      <c r="B2516"/>
      <c r="C2516"/>
    </row>
    <row r="2517" spans="1:3">
      <c r="A2517"/>
      <c r="B2517"/>
      <c r="C2517"/>
    </row>
    <row r="2518" spans="1:3">
      <c r="A2518"/>
      <c r="B2518"/>
      <c r="C2518"/>
    </row>
    <row r="2519" spans="1:3">
      <c r="A2519"/>
      <c r="B2519"/>
      <c r="C2519"/>
    </row>
    <row r="2520" spans="1:3">
      <c r="A2520"/>
      <c r="B2520"/>
      <c r="C2520"/>
    </row>
    <row r="2521" spans="1:3">
      <c r="A2521"/>
      <c r="B2521"/>
      <c r="C2521"/>
    </row>
    <row r="2522" spans="1:3">
      <c r="A2522"/>
      <c r="B2522"/>
      <c r="C2522"/>
    </row>
    <row r="2523" spans="1:3">
      <c r="A2523"/>
      <c r="B2523"/>
      <c r="C2523"/>
    </row>
    <row r="2524" spans="1:3">
      <c r="A2524"/>
      <c r="B2524"/>
      <c r="C2524"/>
    </row>
    <row r="2525" spans="1:3">
      <c r="A2525"/>
      <c r="B2525"/>
      <c r="C2525"/>
    </row>
    <row r="2526" spans="1:3">
      <c r="A2526"/>
      <c r="B2526"/>
      <c r="C2526"/>
    </row>
    <row r="2527" spans="1:3">
      <c r="A2527"/>
      <c r="B2527"/>
      <c r="C2527"/>
    </row>
    <row r="2528" spans="1:3">
      <c r="A2528"/>
      <c r="B2528"/>
      <c r="C2528"/>
    </row>
    <row r="2529" spans="1:3">
      <c r="A2529"/>
      <c r="B2529"/>
      <c r="C2529"/>
    </row>
    <row r="2530" spans="1:3">
      <c r="A2530"/>
      <c r="B2530"/>
      <c r="C2530"/>
    </row>
    <row r="2531" spans="1:3">
      <c r="A2531"/>
      <c r="B2531"/>
      <c r="C2531"/>
    </row>
    <row r="2532" spans="1:3">
      <c r="A2532"/>
      <c r="B2532"/>
      <c r="C2532"/>
    </row>
    <row r="2533" spans="1:3">
      <c r="A2533"/>
      <c r="B2533"/>
      <c r="C2533"/>
    </row>
    <row r="2534" spans="1:3">
      <c r="A2534"/>
      <c r="B2534"/>
      <c r="C2534"/>
    </row>
    <row r="2535" spans="1:3">
      <c r="A2535"/>
      <c r="B2535"/>
      <c r="C2535"/>
    </row>
    <row r="2536" spans="1:3">
      <c r="A2536"/>
      <c r="B2536"/>
      <c r="C2536"/>
    </row>
    <row r="2537" spans="1:3">
      <c r="A2537"/>
      <c r="B2537"/>
      <c r="C2537"/>
    </row>
    <row r="2538" spans="1:3">
      <c r="A2538"/>
      <c r="B2538"/>
      <c r="C2538"/>
    </row>
    <row r="2539" spans="1:3">
      <c r="A2539"/>
      <c r="B2539"/>
      <c r="C2539"/>
    </row>
    <row r="2540" spans="1:3">
      <c r="A2540"/>
      <c r="B2540"/>
      <c r="C2540"/>
    </row>
    <row r="2541" spans="1:3">
      <c r="A2541"/>
      <c r="B2541"/>
      <c r="C2541"/>
    </row>
    <row r="2542" spans="1:3">
      <c r="A2542"/>
      <c r="B2542"/>
      <c r="C2542"/>
    </row>
    <row r="2543" spans="1:3">
      <c r="A2543"/>
      <c r="B2543"/>
      <c r="C2543"/>
    </row>
    <row r="2544" spans="1:3">
      <c r="A2544"/>
      <c r="B2544"/>
      <c r="C2544"/>
    </row>
    <row r="2545" spans="1:3">
      <c r="A2545"/>
      <c r="B2545"/>
      <c r="C2545"/>
    </row>
    <row r="2546" spans="1:3">
      <c r="A2546"/>
      <c r="B2546"/>
      <c r="C2546"/>
    </row>
    <row r="2547" spans="1:3">
      <c r="A2547"/>
      <c r="B2547"/>
      <c r="C2547"/>
    </row>
    <row r="2548" spans="1:3">
      <c r="A2548"/>
      <c r="B2548"/>
      <c r="C2548"/>
    </row>
    <row r="2549" spans="1:3">
      <c r="A2549"/>
      <c r="B2549"/>
      <c r="C2549"/>
    </row>
    <row r="2550" spans="1:3">
      <c r="A2550"/>
      <c r="B2550"/>
      <c r="C2550"/>
    </row>
    <row r="2551" spans="1:3">
      <c r="A2551"/>
      <c r="B2551"/>
      <c r="C2551"/>
    </row>
    <row r="2552" spans="1:3">
      <c r="A2552"/>
      <c r="B2552"/>
      <c r="C2552"/>
    </row>
    <row r="2553" spans="1:3">
      <c r="A2553"/>
      <c r="B2553"/>
      <c r="C2553"/>
    </row>
    <row r="2554" spans="1:3">
      <c r="A2554"/>
      <c r="B2554"/>
      <c r="C2554"/>
    </row>
    <row r="2555" spans="1:3">
      <c r="A2555"/>
      <c r="B2555"/>
      <c r="C2555"/>
    </row>
    <row r="2556" spans="1:3">
      <c r="A2556"/>
      <c r="B2556"/>
      <c r="C2556"/>
    </row>
    <row r="2557" spans="1:3">
      <c r="A2557"/>
      <c r="B2557"/>
      <c r="C2557"/>
    </row>
    <row r="2558" spans="1:3">
      <c r="A2558"/>
      <c r="B2558"/>
      <c r="C2558"/>
    </row>
    <row r="2559" spans="1:3">
      <c r="A2559"/>
      <c r="B2559"/>
      <c r="C2559"/>
    </row>
    <row r="2560" spans="1:3">
      <c r="A2560"/>
      <c r="B2560"/>
      <c r="C2560"/>
    </row>
    <row r="2561" spans="1:3">
      <c r="A2561"/>
      <c r="B2561"/>
      <c r="C2561"/>
    </row>
    <row r="2562" spans="1:3">
      <c r="A2562"/>
      <c r="B2562"/>
      <c r="C2562"/>
    </row>
    <row r="2563" spans="1:3">
      <c r="A2563"/>
      <c r="B2563"/>
      <c r="C2563"/>
    </row>
    <row r="2564" spans="1:3">
      <c r="A2564"/>
      <c r="B2564"/>
      <c r="C2564"/>
    </row>
    <row r="2565" spans="1:3">
      <c r="A2565"/>
      <c r="B2565"/>
      <c r="C2565"/>
    </row>
    <row r="2566" spans="1:3">
      <c r="A2566"/>
      <c r="B2566"/>
      <c r="C2566"/>
    </row>
    <row r="2567" spans="1:3">
      <c r="A2567"/>
      <c r="B2567"/>
      <c r="C2567"/>
    </row>
    <row r="2568" spans="1:3">
      <c r="A2568"/>
      <c r="B2568"/>
      <c r="C2568"/>
    </row>
    <row r="2569" spans="1:3">
      <c r="A2569"/>
      <c r="B2569"/>
      <c r="C2569"/>
    </row>
    <row r="2570" spans="1:3">
      <c r="A2570"/>
      <c r="B2570"/>
      <c r="C2570"/>
    </row>
    <row r="2571" spans="1:3">
      <c r="A2571"/>
      <c r="B2571"/>
      <c r="C2571"/>
    </row>
    <row r="2572" spans="1:3">
      <c r="A2572"/>
      <c r="B2572"/>
      <c r="C2572"/>
    </row>
    <row r="2573" spans="1:3">
      <c r="A2573"/>
      <c r="B2573"/>
      <c r="C2573"/>
    </row>
    <row r="2574" spans="1:3">
      <c r="A2574"/>
      <c r="B2574"/>
      <c r="C2574"/>
    </row>
    <row r="2575" spans="1:3">
      <c r="A2575"/>
      <c r="B2575"/>
      <c r="C2575"/>
    </row>
    <row r="2576" spans="1:3">
      <c r="A2576"/>
      <c r="B2576"/>
      <c r="C2576"/>
    </row>
    <row r="2577" spans="1:3">
      <c r="A2577"/>
      <c r="B2577"/>
      <c r="C2577"/>
    </row>
    <row r="2578" spans="1:3">
      <c r="A2578"/>
      <c r="B2578"/>
      <c r="C2578"/>
    </row>
    <row r="2579" spans="1:3">
      <c r="A2579"/>
      <c r="B2579"/>
      <c r="C2579"/>
    </row>
    <row r="2580" spans="1:3">
      <c r="A2580"/>
      <c r="B2580"/>
      <c r="C2580"/>
    </row>
    <row r="2581" spans="1:3">
      <c r="A2581"/>
      <c r="B2581"/>
      <c r="C2581"/>
    </row>
    <row r="2582" spans="1:3">
      <c r="A2582"/>
      <c r="B2582"/>
      <c r="C2582"/>
    </row>
    <row r="2583" spans="1:3">
      <c r="A2583"/>
      <c r="B2583"/>
      <c r="C2583"/>
    </row>
    <row r="2584" spans="1:3">
      <c r="A2584"/>
      <c r="B2584"/>
      <c r="C2584"/>
    </row>
    <row r="2585" spans="1:3">
      <c r="A2585"/>
      <c r="B2585"/>
      <c r="C2585"/>
    </row>
    <row r="2586" spans="1:3">
      <c r="A2586"/>
      <c r="B2586"/>
      <c r="C2586"/>
    </row>
    <row r="2587" spans="1:3">
      <c r="A2587"/>
      <c r="B2587"/>
      <c r="C2587"/>
    </row>
    <row r="2588" spans="1:3">
      <c r="A2588"/>
      <c r="B2588"/>
      <c r="C2588"/>
    </row>
    <row r="2589" spans="1:3">
      <c r="A2589"/>
      <c r="B2589"/>
      <c r="C2589"/>
    </row>
    <row r="2590" spans="1:3">
      <c r="A2590"/>
      <c r="B2590"/>
      <c r="C2590"/>
    </row>
    <row r="2591" spans="1:3">
      <c r="A2591"/>
      <c r="B2591"/>
      <c r="C2591"/>
    </row>
    <row r="2592" spans="1:3">
      <c r="A2592"/>
      <c r="B2592"/>
      <c r="C2592"/>
    </row>
    <row r="2593" spans="1:3">
      <c r="A2593"/>
      <c r="B2593"/>
      <c r="C2593"/>
    </row>
    <row r="2594" spans="1:3">
      <c r="A2594"/>
      <c r="B2594"/>
      <c r="C2594"/>
    </row>
    <row r="2595" spans="1:3">
      <c r="A2595"/>
      <c r="B2595"/>
      <c r="C2595"/>
    </row>
    <row r="2596" spans="1:3">
      <c r="A2596"/>
      <c r="B2596"/>
      <c r="C2596"/>
    </row>
    <row r="2597" spans="1:3">
      <c r="A2597"/>
      <c r="B2597"/>
      <c r="C2597"/>
    </row>
    <row r="2598" spans="1:3">
      <c r="A2598"/>
      <c r="B2598"/>
      <c r="C2598"/>
    </row>
    <row r="2599" spans="1:3">
      <c r="A2599"/>
      <c r="B2599"/>
      <c r="C2599"/>
    </row>
    <row r="2600" spans="1:3">
      <c r="A2600"/>
      <c r="B2600"/>
      <c r="C2600"/>
    </row>
    <row r="2601" spans="1:3">
      <c r="A2601"/>
      <c r="B2601"/>
      <c r="C2601"/>
    </row>
    <row r="2602" spans="1:3">
      <c r="A2602"/>
      <c r="B2602"/>
      <c r="C2602"/>
    </row>
    <row r="2603" spans="1:3">
      <c r="A2603"/>
      <c r="B2603"/>
      <c r="C2603"/>
    </row>
    <row r="2604" spans="1:3">
      <c r="A2604"/>
      <c r="B2604"/>
      <c r="C2604"/>
    </row>
    <row r="2605" spans="1:3">
      <c r="A2605"/>
      <c r="B2605"/>
      <c r="C2605"/>
    </row>
    <row r="2606" spans="1:3">
      <c r="A2606"/>
      <c r="B2606"/>
      <c r="C2606"/>
    </row>
    <row r="2607" spans="1:3">
      <c r="A2607"/>
      <c r="B2607"/>
      <c r="C2607"/>
    </row>
    <row r="2608" spans="1:3">
      <c r="A2608"/>
      <c r="B2608"/>
      <c r="C2608"/>
    </row>
    <row r="2609" spans="1:3">
      <c r="A2609"/>
      <c r="B2609"/>
      <c r="C2609"/>
    </row>
    <row r="2610" spans="1:3">
      <c r="A2610"/>
      <c r="B2610"/>
      <c r="C2610"/>
    </row>
    <row r="2611" spans="1:3">
      <c r="A2611"/>
      <c r="B2611"/>
      <c r="C2611"/>
    </row>
    <row r="2612" spans="1:3">
      <c r="A2612"/>
      <c r="B2612"/>
      <c r="C2612"/>
    </row>
    <row r="2613" spans="1:3">
      <c r="A2613"/>
      <c r="B2613"/>
      <c r="C2613"/>
    </row>
    <row r="2614" spans="1:3">
      <c r="A2614"/>
      <c r="B2614"/>
      <c r="C2614"/>
    </row>
    <row r="2615" spans="1:3">
      <c r="A2615"/>
      <c r="B2615"/>
      <c r="C2615"/>
    </row>
    <row r="2616" spans="1:3">
      <c r="A2616"/>
      <c r="B2616"/>
      <c r="C2616"/>
    </row>
    <row r="2617" spans="1:3">
      <c r="A2617"/>
      <c r="B2617"/>
      <c r="C2617"/>
    </row>
    <row r="2618" spans="1:3">
      <c r="A2618"/>
      <c r="B2618"/>
      <c r="C2618"/>
    </row>
    <row r="2619" spans="1:3">
      <c r="A2619"/>
      <c r="B2619"/>
      <c r="C2619"/>
    </row>
    <row r="2620" spans="1:3">
      <c r="A2620"/>
      <c r="B2620"/>
      <c r="C2620"/>
    </row>
    <row r="2621" spans="1:3">
      <c r="A2621"/>
      <c r="B2621"/>
      <c r="C2621"/>
    </row>
    <row r="2622" spans="1:3">
      <c r="A2622"/>
      <c r="B2622"/>
      <c r="C2622"/>
    </row>
    <row r="2623" spans="1:3">
      <c r="A2623"/>
      <c r="B2623"/>
      <c r="C2623"/>
    </row>
    <row r="2624" spans="1:3">
      <c r="A2624"/>
      <c r="B2624"/>
      <c r="C2624"/>
    </row>
    <row r="2625" spans="1:3">
      <c r="A2625"/>
      <c r="B2625"/>
      <c r="C2625"/>
    </row>
    <row r="2626" spans="1:3">
      <c r="A2626"/>
      <c r="B2626"/>
      <c r="C2626"/>
    </row>
    <row r="2627" spans="1:3">
      <c r="A2627"/>
      <c r="B2627"/>
      <c r="C2627"/>
    </row>
    <row r="2628" spans="1:3">
      <c r="A2628"/>
      <c r="B2628"/>
      <c r="C2628"/>
    </row>
    <row r="2629" spans="1:3">
      <c r="A2629"/>
      <c r="B2629"/>
      <c r="C2629"/>
    </row>
    <row r="2630" spans="1:3">
      <c r="A2630"/>
      <c r="B2630"/>
      <c r="C2630"/>
    </row>
    <row r="2631" spans="1:3">
      <c r="A2631"/>
      <c r="B2631"/>
      <c r="C2631"/>
    </row>
    <row r="2632" spans="1:3">
      <c r="A2632"/>
      <c r="B2632"/>
      <c r="C2632"/>
    </row>
    <row r="2633" spans="1:3">
      <c r="A2633"/>
      <c r="B2633"/>
      <c r="C2633"/>
    </row>
    <row r="2634" spans="1:3">
      <c r="A2634"/>
      <c r="B2634"/>
      <c r="C2634"/>
    </row>
    <row r="2635" spans="1:3">
      <c r="A2635"/>
      <c r="B2635"/>
      <c r="C2635"/>
    </row>
    <row r="2636" spans="1:3">
      <c r="A2636"/>
      <c r="B2636"/>
      <c r="C2636"/>
    </row>
    <row r="2637" spans="1:3">
      <c r="A2637"/>
      <c r="B2637"/>
      <c r="C2637"/>
    </row>
    <row r="2638" spans="1:3">
      <c r="A2638"/>
      <c r="B2638"/>
      <c r="C2638"/>
    </row>
    <row r="2639" spans="1:3">
      <c r="A2639"/>
      <c r="B2639"/>
      <c r="C2639"/>
    </row>
    <row r="2640" spans="1:3">
      <c r="A2640"/>
      <c r="B2640"/>
      <c r="C2640"/>
    </row>
    <row r="2641" spans="1:3">
      <c r="A2641"/>
      <c r="B2641"/>
      <c r="C2641"/>
    </row>
    <row r="2642" spans="1:3">
      <c r="A2642"/>
      <c r="B2642"/>
      <c r="C2642"/>
    </row>
    <row r="2643" spans="1:3">
      <c r="A2643"/>
      <c r="B2643"/>
      <c r="C2643"/>
    </row>
    <row r="2644" spans="1:3">
      <c r="A2644"/>
      <c r="B2644"/>
      <c r="C2644"/>
    </row>
    <row r="2645" spans="1:3">
      <c r="A2645"/>
      <c r="B2645"/>
      <c r="C2645"/>
    </row>
    <row r="2646" spans="1:3">
      <c r="A2646"/>
      <c r="B2646"/>
      <c r="C2646"/>
    </row>
    <row r="2647" spans="1:3">
      <c r="A2647"/>
      <c r="B2647"/>
      <c r="C2647"/>
    </row>
    <row r="2648" spans="1:3">
      <c r="A2648"/>
      <c r="B2648"/>
      <c r="C2648"/>
    </row>
    <row r="2649" spans="1:3">
      <c r="A2649"/>
      <c r="B2649"/>
      <c r="C2649"/>
    </row>
    <row r="2650" spans="1:3">
      <c r="A2650"/>
      <c r="B2650"/>
      <c r="C2650"/>
    </row>
    <row r="2651" spans="1:3">
      <c r="A2651"/>
      <c r="B2651"/>
      <c r="C2651"/>
    </row>
    <row r="2652" spans="1:3">
      <c r="A2652"/>
      <c r="B2652"/>
      <c r="C2652"/>
    </row>
    <row r="2653" spans="1:3">
      <c r="A2653"/>
      <c r="B2653"/>
      <c r="C2653"/>
    </row>
    <row r="2654" spans="1:3">
      <c r="A2654"/>
      <c r="B2654"/>
      <c r="C2654"/>
    </row>
    <row r="2655" spans="1:3">
      <c r="A2655"/>
      <c r="B2655"/>
      <c r="C2655"/>
    </row>
    <row r="2656" spans="1:3">
      <c r="A2656"/>
      <c r="B2656"/>
      <c r="C2656"/>
    </row>
    <row r="2657" spans="1:3">
      <c r="A2657"/>
      <c r="B2657"/>
      <c r="C2657"/>
    </row>
    <row r="2658" spans="1:3">
      <c r="A2658"/>
      <c r="B2658"/>
      <c r="C2658"/>
    </row>
    <row r="2659" spans="1:3">
      <c r="A2659"/>
      <c r="B2659"/>
      <c r="C2659"/>
    </row>
    <row r="2660" spans="1:3">
      <c r="A2660"/>
      <c r="B2660"/>
      <c r="C2660"/>
    </row>
    <row r="2661" spans="1:3">
      <c r="A2661"/>
      <c r="B2661"/>
      <c r="C2661"/>
    </row>
    <row r="2662" spans="1:3">
      <c r="A2662"/>
      <c r="B2662"/>
      <c r="C2662"/>
    </row>
    <row r="2663" spans="1:3">
      <c r="A2663"/>
      <c r="B2663"/>
      <c r="C2663"/>
    </row>
    <row r="2664" spans="1:3">
      <c r="A2664"/>
      <c r="B2664"/>
      <c r="C2664"/>
    </row>
    <row r="2665" spans="1:3">
      <c r="A2665"/>
      <c r="B2665"/>
      <c r="C2665"/>
    </row>
    <row r="2666" spans="1:3">
      <c r="A2666"/>
      <c r="B2666"/>
      <c r="C2666"/>
    </row>
    <row r="2667" spans="1:3">
      <c r="A2667"/>
      <c r="B2667"/>
      <c r="C2667"/>
    </row>
    <row r="2668" spans="1:3">
      <c r="A2668"/>
      <c r="B2668"/>
      <c r="C2668"/>
    </row>
    <row r="2669" spans="1:3">
      <c r="A2669"/>
      <c r="B2669"/>
      <c r="C2669"/>
    </row>
    <row r="2670" spans="1:3">
      <c r="A2670"/>
      <c r="B2670"/>
      <c r="C2670"/>
    </row>
    <row r="2671" spans="1:3">
      <c r="A2671"/>
      <c r="B2671"/>
      <c r="C2671"/>
    </row>
    <row r="2672" spans="1:3">
      <c r="A2672"/>
      <c r="B2672"/>
      <c r="C2672"/>
    </row>
    <row r="2673" spans="1:3">
      <c r="A2673"/>
      <c r="B2673"/>
      <c r="C2673"/>
    </row>
    <row r="2674" spans="1:3">
      <c r="A2674"/>
      <c r="B2674"/>
      <c r="C2674"/>
    </row>
    <row r="2675" spans="1:3">
      <c r="A2675"/>
      <c r="B2675"/>
      <c r="C2675"/>
    </row>
    <row r="2676" spans="1:3">
      <c r="A2676"/>
      <c r="B2676"/>
      <c r="C2676"/>
    </row>
    <row r="2677" spans="1:3">
      <c r="A2677"/>
      <c r="B2677"/>
      <c r="C2677"/>
    </row>
    <row r="2678" spans="1:3">
      <c r="A2678"/>
      <c r="B2678"/>
      <c r="C2678"/>
    </row>
    <row r="2679" spans="1:3">
      <c r="A2679"/>
      <c r="B2679"/>
      <c r="C2679"/>
    </row>
    <row r="2680" spans="1:3">
      <c r="A2680"/>
      <c r="B2680"/>
      <c r="C2680"/>
    </row>
    <row r="2681" spans="1:3">
      <c r="A2681"/>
      <c r="B2681"/>
      <c r="C2681"/>
    </row>
    <row r="2682" spans="1:3">
      <c r="A2682"/>
      <c r="B2682"/>
      <c r="C2682"/>
    </row>
    <row r="2683" spans="1:3">
      <c r="A2683"/>
      <c r="B2683"/>
      <c r="C2683"/>
    </row>
    <row r="2684" spans="1:3">
      <c r="A2684"/>
      <c r="B2684"/>
      <c r="C2684"/>
    </row>
    <row r="2685" spans="1:3">
      <c r="A2685"/>
      <c r="B2685"/>
      <c r="C2685"/>
    </row>
    <row r="2686" spans="1:3">
      <c r="A2686"/>
      <c r="B2686"/>
      <c r="C2686"/>
    </row>
    <row r="2687" spans="1:3">
      <c r="A2687"/>
      <c r="B2687"/>
      <c r="C2687"/>
    </row>
    <row r="2688" spans="1:3">
      <c r="A2688"/>
      <c r="B2688"/>
      <c r="C2688"/>
    </row>
    <row r="2689" spans="1:3">
      <c r="A2689"/>
      <c r="B2689"/>
      <c r="C2689"/>
    </row>
    <row r="2690" spans="1:3">
      <c r="A2690"/>
      <c r="B2690"/>
      <c r="C2690"/>
    </row>
    <row r="2691" spans="1:3">
      <c r="A2691"/>
      <c r="B2691"/>
      <c r="C2691"/>
    </row>
    <row r="2692" spans="1:3">
      <c r="A2692"/>
      <c r="B2692"/>
      <c r="C2692"/>
    </row>
    <row r="2693" spans="1:3">
      <c r="A2693"/>
      <c r="B2693"/>
      <c r="C2693"/>
    </row>
    <row r="2694" spans="1:3">
      <c r="A2694"/>
      <c r="B2694"/>
      <c r="C2694"/>
    </row>
    <row r="2695" spans="1:3">
      <c r="A2695"/>
      <c r="B2695"/>
      <c r="C2695"/>
    </row>
    <row r="2696" spans="1:3">
      <c r="A2696"/>
      <c r="B2696"/>
      <c r="C2696"/>
    </row>
    <row r="2697" spans="1:3">
      <c r="A2697"/>
      <c r="B2697"/>
      <c r="C2697"/>
    </row>
    <row r="2698" spans="1:3">
      <c r="A2698"/>
      <c r="B2698"/>
      <c r="C2698"/>
    </row>
    <row r="2699" spans="1:3">
      <c r="A2699"/>
      <c r="B2699"/>
      <c r="C2699"/>
    </row>
    <row r="2700" spans="1:3">
      <c r="A2700"/>
      <c r="B2700"/>
      <c r="C2700"/>
    </row>
    <row r="2701" spans="1:3">
      <c r="A2701"/>
      <c r="B2701"/>
      <c r="C2701"/>
    </row>
    <row r="2702" spans="1:3">
      <c r="A2702"/>
      <c r="B2702"/>
      <c r="C2702"/>
    </row>
    <row r="2703" spans="1:3">
      <c r="A2703"/>
      <c r="B2703"/>
      <c r="C2703"/>
    </row>
    <row r="2704" spans="1:3">
      <c r="A2704"/>
      <c r="B2704"/>
      <c r="C2704"/>
    </row>
    <row r="2705" spans="1:3">
      <c r="A2705"/>
      <c r="B2705"/>
      <c r="C2705"/>
    </row>
    <row r="2706" spans="1:3">
      <c r="A2706"/>
      <c r="B2706"/>
      <c r="C2706"/>
    </row>
    <row r="2707" spans="1:3">
      <c r="A2707"/>
      <c r="B2707"/>
      <c r="C2707"/>
    </row>
    <row r="2708" spans="1:3">
      <c r="A2708"/>
      <c r="B2708"/>
      <c r="C2708"/>
    </row>
    <row r="2709" spans="1:3">
      <c r="A2709"/>
      <c r="B2709"/>
      <c r="C2709"/>
    </row>
    <row r="2710" spans="1:3">
      <c r="A2710"/>
      <c r="B2710"/>
      <c r="C2710"/>
    </row>
    <row r="2711" spans="1:3">
      <c r="A2711"/>
      <c r="B2711"/>
      <c r="C2711"/>
    </row>
    <row r="2712" spans="1:3">
      <c r="A2712"/>
      <c r="B2712"/>
      <c r="C2712"/>
    </row>
    <row r="2713" spans="1:3">
      <c r="A2713"/>
      <c r="B2713"/>
      <c r="C2713"/>
    </row>
    <row r="2714" spans="1:3">
      <c r="A2714"/>
      <c r="B2714"/>
      <c r="C2714"/>
    </row>
    <row r="2715" spans="1:3">
      <c r="A2715"/>
      <c r="B2715"/>
      <c r="C2715"/>
    </row>
    <row r="2716" spans="1:3">
      <c r="A2716"/>
      <c r="B2716"/>
      <c r="C2716"/>
    </row>
    <row r="2717" spans="1:3">
      <c r="A2717"/>
      <c r="B2717"/>
      <c r="C2717"/>
    </row>
    <row r="2718" spans="1:3">
      <c r="A2718"/>
      <c r="B2718"/>
      <c r="C2718"/>
    </row>
    <row r="2719" spans="1:3">
      <c r="A2719"/>
      <c r="B2719"/>
      <c r="C2719"/>
    </row>
    <row r="2720" spans="1:3">
      <c r="A2720"/>
      <c r="B2720"/>
      <c r="C2720"/>
    </row>
    <row r="2721" spans="1:3">
      <c r="A2721"/>
      <c r="B2721"/>
      <c r="C2721"/>
    </row>
    <row r="2722" spans="1:3">
      <c r="A2722"/>
      <c r="B2722"/>
      <c r="C2722"/>
    </row>
    <row r="2723" spans="1:3">
      <c r="A2723"/>
      <c r="B2723"/>
      <c r="C2723"/>
    </row>
    <row r="2724" spans="1:3">
      <c r="A2724"/>
      <c r="B2724"/>
      <c r="C2724"/>
    </row>
    <row r="2725" spans="1:3">
      <c r="A2725"/>
      <c r="B2725"/>
      <c r="C2725"/>
    </row>
    <row r="2726" spans="1:3">
      <c r="A2726"/>
      <c r="B2726"/>
      <c r="C2726"/>
    </row>
    <row r="2727" spans="1:3">
      <c r="A2727"/>
      <c r="B2727"/>
      <c r="C2727"/>
    </row>
    <row r="2728" spans="1:3">
      <c r="A2728"/>
      <c r="B2728"/>
      <c r="C2728"/>
    </row>
    <row r="2729" spans="1:3">
      <c r="A2729"/>
      <c r="B2729"/>
      <c r="C2729"/>
    </row>
    <row r="2730" spans="1:3">
      <c r="A2730"/>
      <c r="B2730"/>
      <c r="C2730"/>
    </row>
    <row r="2731" spans="1:3">
      <c r="A2731"/>
      <c r="B2731"/>
      <c r="C2731"/>
    </row>
    <row r="2732" spans="1:3">
      <c r="A2732"/>
      <c r="B2732"/>
      <c r="C2732"/>
    </row>
    <row r="2733" spans="1:3">
      <c r="A2733"/>
      <c r="B2733"/>
      <c r="C2733"/>
    </row>
    <row r="2734" spans="1:3">
      <c r="A2734"/>
      <c r="B2734"/>
      <c r="C2734"/>
    </row>
    <row r="2735" spans="1:3">
      <c r="A2735"/>
      <c r="B2735"/>
      <c r="C2735"/>
    </row>
    <row r="2736" spans="1:3">
      <c r="A2736"/>
      <c r="B2736"/>
      <c r="C2736"/>
    </row>
    <row r="2737" spans="1:3">
      <c r="A2737"/>
      <c r="B2737"/>
      <c r="C2737"/>
    </row>
    <row r="2738" spans="1:3">
      <c r="A2738"/>
      <c r="B2738"/>
      <c r="C2738"/>
    </row>
    <row r="2739" spans="1:3">
      <c r="A2739"/>
      <c r="B2739"/>
      <c r="C2739"/>
    </row>
    <row r="2740" spans="1:3">
      <c r="A2740"/>
      <c r="B2740"/>
      <c r="C2740"/>
    </row>
    <row r="2741" spans="1:3">
      <c r="A2741"/>
      <c r="B2741"/>
      <c r="C2741"/>
    </row>
    <row r="2742" spans="1:3">
      <c r="A2742"/>
      <c r="B2742"/>
      <c r="C2742"/>
    </row>
    <row r="2743" spans="1:3">
      <c r="A2743"/>
      <c r="B2743"/>
      <c r="C2743"/>
    </row>
    <row r="2744" spans="1:3">
      <c r="A2744"/>
      <c r="B2744"/>
      <c r="C2744"/>
    </row>
    <row r="2745" spans="1:3">
      <c r="A2745"/>
      <c r="B2745"/>
      <c r="C2745"/>
    </row>
    <row r="2746" spans="1:3">
      <c r="A2746"/>
      <c r="B2746"/>
      <c r="C2746"/>
    </row>
    <row r="2747" spans="1:3">
      <c r="A2747"/>
      <c r="B2747"/>
      <c r="C2747"/>
    </row>
    <row r="2748" spans="1:3">
      <c r="A2748"/>
      <c r="B2748"/>
      <c r="C2748"/>
    </row>
    <row r="2749" spans="1:3">
      <c r="A2749"/>
      <c r="B2749"/>
      <c r="C2749"/>
    </row>
    <row r="2750" spans="1:3">
      <c r="A2750"/>
      <c r="B2750"/>
      <c r="C2750"/>
    </row>
    <row r="2751" spans="1:3">
      <c r="A2751"/>
      <c r="B2751"/>
      <c r="C2751"/>
    </row>
    <row r="2752" spans="1:3">
      <c r="A2752"/>
      <c r="B2752"/>
      <c r="C2752"/>
    </row>
    <row r="2753" spans="1:3">
      <c r="A2753"/>
      <c r="B2753"/>
      <c r="C2753"/>
    </row>
    <row r="2754" spans="1:3">
      <c r="A2754"/>
      <c r="B2754"/>
      <c r="C2754"/>
    </row>
    <row r="2755" spans="1:3">
      <c r="A2755"/>
      <c r="B2755"/>
      <c r="C2755"/>
    </row>
    <row r="2756" spans="1:3">
      <c r="A2756"/>
      <c r="B2756"/>
      <c r="C2756"/>
    </row>
    <row r="2757" spans="1:3">
      <c r="A2757"/>
      <c r="B2757"/>
      <c r="C2757"/>
    </row>
    <row r="2758" spans="1:3">
      <c r="A2758"/>
      <c r="B2758"/>
      <c r="C2758"/>
    </row>
    <row r="2759" spans="1:3">
      <c r="A2759"/>
      <c r="B2759"/>
      <c r="C2759"/>
    </row>
    <row r="2760" spans="1:3">
      <c r="A2760"/>
      <c r="B2760"/>
      <c r="C2760"/>
    </row>
    <row r="2761" spans="1:3">
      <c r="A2761"/>
      <c r="B2761"/>
      <c r="C2761"/>
    </row>
    <row r="2762" spans="1:3">
      <c r="A2762"/>
      <c r="B2762"/>
      <c r="C2762"/>
    </row>
    <row r="2763" spans="1:3">
      <c r="A2763"/>
      <c r="B2763"/>
      <c r="C2763"/>
    </row>
    <row r="2764" spans="1:3">
      <c r="A2764"/>
      <c r="B2764"/>
      <c r="C2764"/>
    </row>
    <row r="2765" spans="1:3">
      <c r="A2765"/>
      <c r="B2765"/>
      <c r="C2765"/>
    </row>
    <row r="2766" spans="1:3">
      <c r="A2766"/>
      <c r="B2766"/>
      <c r="C2766"/>
    </row>
    <row r="2767" spans="1:3">
      <c r="A2767"/>
      <c r="B2767"/>
      <c r="C2767"/>
    </row>
    <row r="2768" spans="1:3">
      <c r="A2768"/>
      <c r="B2768"/>
      <c r="C2768"/>
    </row>
    <row r="2769" spans="1:3">
      <c r="A2769"/>
      <c r="B2769"/>
      <c r="C2769"/>
    </row>
    <row r="2770" spans="1:3">
      <c r="A2770"/>
      <c r="B2770"/>
      <c r="C2770"/>
    </row>
    <row r="2771" spans="1:3">
      <c r="A2771"/>
      <c r="B2771"/>
      <c r="C2771"/>
    </row>
    <row r="2772" spans="1:3">
      <c r="A2772"/>
      <c r="B2772"/>
      <c r="C2772"/>
    </row>
    <row r="2773" spans="1:3">
      <c r="A2773"/>
      <c r="B2773"/>
      <c r="C2773"/>
    </row>
    <row r="2774" spans="1:3">
      <c r="A2774"/>
      <c r="B2774"/>
      <c r="C2774"/>
    </row>
    <row r="2775" spans="1:3">
      <c r="A2775"/>
      <c r="B2775"/>
      <c r="C2775"/>
    </row>
    <row r="2776" spans="1:3">
      <c r="A2776"/>
      <c r="B2776"/>
      <c r="C2776"/>
    </row>
    <row r="2777" spans="1:3">
      <c r="A2777"/>
      <c r="B2777"/>
      <c r="C2777"/>
    </row>
    <row r="2778" spans="1:3">
      <c r="A2778"/>
      <c r="B2778"/>
      <c r="C2778"/>
    </row>
    <row r="2779" spans="1:3">
      <c r="A2779"/>
      <c r="B2779"/>
      <c r="C2779"/>
    </row>
    <row r="2780" spans="1:3">
      <c r="A2780"/>
      <c r="B2780"/>
      <c r="C2780"/>
    </row>
    <row r="2781" spans="1:3">
      <c r="A2781"/>
      <c r="B2781"/>
      <c r="C2781"/>
    </row>
    <row r="2782" spans="1:3">
      <c r="A2782"/>
      <c r="B2782"/>
      <c r="C2782"/>
    </row>
    <row r="2783" spans="1:3">
      <c r="A2783"/>
      <c r="B2783"/>
      <c r="C2783"/>
    </row>
    <row r="2784" spans="1:3">
      <c r="A2784"/>
      <c r="B2784"/>
      <c r="C2784"/>
    </row>
    <row r="2785" spans="1:3">
      <c r="A2785"/>
      <c r="B2785"/>
      <c r="C2785"/>
    </row>
    <row r="2786" spans="1:3">
      <c r="A2786"/>
      <c r="B2786"/>
      <c r="C2786"/>
    </row>
    <row r="2787" spans="1:3">
      <c r="A2787"/>
      <c r="B2787"/>
      <c r="C2787"/>
    </row>
    <row r="2788" spans="1:3">
      <c r="A2788"/>
      <c r="B2788"/>
      <c r="C2788"/>
    </row>
    <row r="2789" spans="1:3">
      <c r="A2789"/>
      <c r="B2789"/>
      <c r="C2789"/>
    </row>
    <row r="2790" spans="1:3">
      <c r="A2790"/>
      <c r="B2790"/>
      <c r="C2790"/>
    </row>
    <row r="2791" spans="1:3">
      <c r="A2791"/>
      <c r="B2791"/>
      <c r="C2791"/>
    </row>
    <row r="2792" spans="1:3">
      <c r="A2792"/>
      <c r="B2792"/>
      <c r="C2792"/>
    </row>
    <row r="2793" spans="1:3">
      <c r="A2793"/>
      <c r="B2793"/>
      <c r="C2793"/>
    </row>
    <row r="2794" spans="1:3">
      <c r="A2794"/>
      <c r="B2794"/>
      <c r="C2794"/>
    </row>
    <row r="2795" spans="1:3">
      <c r="A2795"/>
      <c r="B2795"/>
      <c r="C2795"/>
    </row>
    <row r="2796" spans="1:3">
      <c r="A2796"/>
      <c r="B2796"/>
      <c r="C2796"/>
    </row>
    <row r="2797" spans="1:3">
      <c r="A2797"/>
      <c r="B2797"/>
      <c r="C2797"/>
    </row>
    <row r="2798" spans="1:3">
      <c r="A2798"/>
      <c r="B2798"/>
      <c r="C2798"/>
    </row>
    <row r="2799" spans="1:3">
      <c r="A2799"/>
      <c r="B2799"/>
      <c r="C2799"/>
    </row>
    <row r="2800" spans="1:3">
      <c r="A2800"/>
      <c r="B2800"/>
      <c r="C2800"/>
    </row>
    <row r="2801" spans="1:3">
      <c r="A2801"/>
      <c r="B2801"/>
      <c r="C2801"/>
    </row>
    <row r="2802" spans="1:3">
      <c r="A2802"/>
      <c r="B2802"/>
      <c r="C2802"/>
    </row>
    <row r="2803" spans="1:3">
      <c r="A2803"/>
      <c r="B2803"/>
      <c r="C2803"/>
    </row>
    <row r="2804" spans="1:3">
      <c r="A2804"/>
      <c r="B2804"/>
      <c r="C2804"/>
    </row>
    <row r="2805" spans="1:3">
      <c r="A2805"/>
      <c r="B2805"/>
      <c r="C2805"/>
    </row>
    <row r="2806" spans="1:3">
      <c r="A2806"/>
      <c r="B2806"/>
      <c r="C2806"/>
    </row>
    <row r="2807" spans="1:3">
      <c r="A2807"/>
      <c r="B2807"/>
      <c r="C2807"/>
    </row>
    <row r="2808" spans="1:3">
      <c r="A2808"/>
      <c r="B2808"/>
      <c r="C2808"/>
    </row>
    <row r="2809" spans="1:3">
      <c r="A2809"/>
      <c r="B2809"/>
      <c r="C2809"/>
    </row>
    <row r="2810" spans="1:3">
      <c r="A2810"/>
      <c r="B2810"/>
      <c r="C2810"/>
    </row>
    <row r="2811" spans="1:3">
      <c r="A2811"/>
      <c r="B2811"/>
      <c r="C2811"/>
    </row>
    <row r="2812" spans="1:3">
      <c r="A2812"/>
      <c r="B2812"/>
      <c r="C2812"/>
    </row>
    <row r="2813" spans="1:3">
      <c r="A2813"/>
      <c r="B2813"/>
      <c r="C2813"/>
    </row>
    <row r="2814" spans="1:3">
      <c r="A2814"/>
      <c r="B2814"/>
      <c r="C2814"/>
    </row>
    <row r="2815" spans="1:3">
      <c r="A2815"/>
      <c r="B2815"/>
      <c r="C2815"/>
    </row>
    <row r="2816" spans="1:3">
      <c r="A2816"/>
      <c r="B2816"/>
      <c r="C2816"/>
    </row>
    <row r="2817" spans="1:3">
      <c r="A2817"/>
      <c r="B2817"/>
      <c r="C2817"/>
    </row>
    <row r="2818" spans="1:3">
      <c r="A2818"/>
      <c r="B2818"/>
      <c r="C2818"/>
    </row>
    <row r="2819" spans="1:3">
      <c r="A2819"/>
      <c r="B2819"/>
      <c r="C2819"/>
    </row>
    <row r="2820" spans="1:3">
      <c r="A2820"/>
      <c r="B2820"/>
      <c r="C2820"/>
    </row>
    <row r="2821" spans="1:3">
      <c r="A2821"/>
      <c r="B2821"/>
      <c r="C2821"/>
    </row>
    <row r="2822" spans="1:3">
      <c r="A2822"/>
      <c r="B2822"/>
      <c r="C2822"/>
    </row>
    <row r="2823" spans="1:3">
      <c r="A2823"/>
      <c r="B2823"/>
      <c r="C2823"/>
    </row>
    <row r="2824" spans="1:3">
      <c r="A2824"/>
      <c r="B2824"/>
      <c r="C2824"/>
    </row>
    <row r="2825" spans="1:3">
      <c r="A2825"/>
      <c r="B2825"/>
      <c r="C2825"/>
    </row>
    <row r="2826" spans="1:3">
      <c r="A2826"/>
      <c r="B2826"/>
      <c r="C2826"/>
    </row>
    <row r="2827" spans="1:3">
      <c r="A2827"/>
      <c r="B2827"/>
      <c r="C2827"/>
    </row>
    <row r="2828" spans="1:3">
      <c r="A2828"/>
      <c r="B2828"/>
      <c r="C2828"/>
    </row>
    <row r="2829" spans="1:3">
      <c r="A2829"/>
      <c r="B2829"/>
      <c r="C2829"/>
    </row>
    <row r="2830" spans="1:3">
      <c r="A2830"/>
      <c r="B2830"/>
      <c r="C2830"/>
    </row>
    <row r="2831" spans="1:3">
      <c r="A2831"/>
      <c r="B2831"/>
      <c r="C2831"/>
    </row>
    <row r="2832" spans="1:3">
      <c r="A2832"/>
      <c r="B2832"/>
      <c r="C2832"/>
    </row>
    <row r="2833" spans="1:3">
      <c r="A2833"/>
      <c r="B2833"/>
      <c r="C2833"/>
    </row>
    <row r="2834" spans="1:3">
      <c r="A2834"/>
      <c r="B2834"/>
      <c r="C2834"/>
    </row>
    <row r="2835" spans="1:3">
      <c r="A2835"/>
      <c r="B2835"/>
      <c r="C2835"/>
    </row>
    <row r="2836" spans="1:3">
      <c r="A2836"/>
      <c r="B2836"/>
      <c r="C2836"/>
    </row>
    <row r="2837" spans="1:3">
      <c r="A2837"/>
      <c r="B2837"/>
      <c r="C2837"/>
    </row>
    <row r="2838" spans="1:3">
      <c r="A2838"/>
      <c r="B2838"/>
      <c r="C2838"/>
    </row>
    <row r="2839" spans="1:3">
      <c r="A2839"/>
      <c r="B2839"/>
      <c r="C2839"/>
    </row>
    <row r="2840" spans="1:3">
      <c r="A2840"/>
      <c r="B2840"/>
      <c r="C2840"/>
    </row>
    <row r="2841" spans="1:3">
      <c r="A2841"/>
      <c r="B2841"/>
      <c r="C2841"/>
    </row>
    <row r="2842" spans="1:3">
      <c r="A2842"/>
      <c r="B2842"/>
      <c r="C2842"/>
    </row>
    <row r="2843" spans="1:3">
      <c r="A2843"/>
      <c r="B2843"/>
      <c r="C2843"/>
    </row>
    <row r="2844" spans="1:3">
      <c r="A2844"/>
      <c r="B2844"/>
      <c r="C2844"/>
    </row>
    <row r="2845" spans="1:3">
      <c r="A2845"/>
      <c r="B2845"/>
      <c r="C2845"/>
    </row>
    <row r="2846" spans="1:3">
      <c r="A2846"/>
      <c r="B2846"/>
      <c r="C2846"/>
    </row>
    <row r="2847" spans="1:3">
      <c r="A2847"/>
      <c r="B2847"/>
      <c r="C2847"/>
    </row>
    <row r="2848" spans="1:3">
      <c r="A2848"/>
      <c r="B2848"/>
      <c r="C2848"/>
    </row>
    <row r="2849" spans="1:3">
      <c r="A2849"/>
      <c r="B2849"/>
      <c r="C2849"/>
    </row>
    <row r="2850" spans="1:3">
      <c r="A2850"/>
      <c r="B2850"/>
      <c r="C2850"/>
    </row>
    <row r="2851" spans="1:3">
      <c r="A2851"/>
      <c r="B2851"/>
      <c r="C2851"/>
    </row>
    <row r="2852" spans="1:3">
      <c r="A2852"/>
      <c r="B2852"/>
      <c r="C2852"/>
    </row>
    <row r="2853" spans="1:3">
      <c r="A2853"/>
      <c r="B2853"/>
      <c r="C2853"/>
    </row>
    <row r="2854" spans="1:3">
      <c r="A2854"/>
      <c r="B2854"/>
      <c r="C2854"/>
    </row>
    <row r="2855" spans="1:3">
      <c r="A2855"/>
      <c r="B2855"/>
      <c r="C2855"/>
    </row>
    <row r="2856" spans="1:3">
      <c r="A2856"/>
      <c r="B2856"/>
      <c r="C2856"/>
    </row>
    <row r="2857" spans="1:3">
      <c r="A2857"/>
      <c r="B2857"/>
      <c r="C2857"/>
    </row>
    <row r="2858" spans="1:3">
      <c r="A2858"/>
      <c r="B2858"/>
      <c r="C2858"/>
    </row>
    <row r="2859" spans="1:3">
      <c r="A2859"/>
      <c r="B2859"/>
      <c r="C2859"/>
    </row>
    <row r="2860" spans="1:3">
      <c r="A2860"/>
      <c r="B2860"/>
      <c r="C2860"/>
    </row>
    <row r="2861" spans="1:3">
      <c r="A2861"/>
      <c r="B2861"/>
      <c r="C2861"/>
    </row>
    <row r="2862" spans="1:3">
      <c r="A2862"/>
      <c r="B2862"/>
      <c r="C2862"/>
    </row>
    <row r="2863" spans="1:3">
      <c r="A2863"/>
      <c r="B2863"/>
      <c r="C2863"/>
    </row>
    <row r="2864" spans="1:3">
      <c r="A2864"/>
      <c r="B2864"/>
      <c r="C2864"/>
    </row>
    <row r="2865" spans="1:3">
      <c r="A2865"/>
      <c r="B2865"/>
      <c r="C2865"/>
    </row>
    <row r="2866" spans="1:3">
      <c r="A2866"/>
      <c r="B2866"/>
      <c r="C2866"/>
    </row>
    <row r="2867" spans="1:3">
      <c r="A2867"/>
      <c r="B2867"/>
      <c r="C2867"/>
    </row>
    <row r="2868" spans="1:3">
      <c r="A2868"/>
      <c r="B2868"/>
      <c r="C2868"/>
    </row>
    <row r="2869" spans="1:3">
      <c r="A2869"/>
      <c r="B2869"/>
      <c r="C2869"/>
    </row>
    <row r="2870" spans="1:3">
      <c r="A2870"/>
      <c r="B2870"/>
      <c r="C2870"/>
    </row>
    <row r="2871" spans="1:3">
      <c r="A2871"/>
      <c r="B2871"/>
      <c r="C2871"/>
    </row>
    <row r="2872" spans="1:3">
      <c r="A2872"/>
      <c r="B2872"/>
      <c r="C2872"/>
    </row>
    <row r="2873" spans="1:3">
      <c r="A2873"/>
      <c r="B2873"/>
      <c r="C2873"/>
    </row>
    <row r="2874" spans="1:3">
      <c r="A2874"/>
      <c r="B2874"/>
      <c r="C2874"/>
    </row>
    <row r="2875" spans="1:3">
      <c r="A2875"/>
      <c r="B2875"/>
      <c r="C2875"/>
    </row>
    <row r="2876" spans="1:3">
      <c r="A2876"/>
      <c r="B2876"/>
      <c r="C2876"/>
    </row>
    <row r="2877" spans="1:3">
      <c r="A2877"/>
      <c r="B2877"/>
      <c r="C2877"/>
    </row>
    <row r="2878" spans="1:3">
      <c r="A2878"/>
      <c r="B2878"/>
      <c r="C2878"/>
    </row>
    <row r="2879" spans="1:3">
      <c r="A2879"/>
      <c r="B2879"/>
      <c r="C2879"/>
    </row>
    <row r="2880" spans="1:3">
      <c r="A2880"/>
      <c r="B2880"/>
      <c r="C2880"/>
    </row>
    <row r="2881" spans="1:3">
      <c r="A2881"/>
      <c r="B2881"/>
      <c r="C2881"/>
    </row>
    <row r="2882" spans="1:3">
      <c r="A2882"/>
      <c r="B2882"/>
      <c r="C2882"/>
    </row>
    <row r="2883" spans="1:3">
      <c r="A2883"/>
      <c r="B2883"/>
      <c r="C2883"/>
    </row>
    <row r="2884" spans="1:3">
      <c r="A2884"/>
      <c r="B2884"/>
      <c r="C2884"/>
    </row>
    <row r="2885" spans="1:3">
      <c r="A2885"/>
      <c r="B2885"/>
      <c r="C2885"/>
    </row>
    <row r="2886" spans="1:3">
      <c r="A2886"/>
      <c r="B2886"/>
      <c r="C2886"/>
    </row>
    <row r="2887" spans="1:3">
      <c r="A2887"/>
      <c r="B2887"/>
      <c r="C2887"/>
    </row>
    <row r="2888" spans="1:3">
      <c r="A2888"/>
      <c r="B2888"/>
      <c r="C2888"/>
    </row>
    <row r="2889" spans="1:3">
      <c r="A2889"/>
      <c r="B2889"/>
      <c r="C2889"/>
    </row>
    <row r="2890" spans="1:3">
      <c r="A2890"/>
      <c r="B2890"/>
      <c r="C2890"/>
    </row>
    <row r="2891" spans="1:3">
      <c r="A2891"/>
      <c r="B2891"/>
      <c r="C2891"/>
    </row>
    <row r="2892" spans="1:3">
      <c r="A2892"/>
      <c r="B2892"/>
      <c r="C2892"/>
    </row>
    <row r="2893" spans="1:3">
      <c r="A2893"/>
      <c r="B2893"/>
      <c r="C2893"/>
    </row>
    <row r="2894" spans="1:3">
      <c r="A2894"/>
      <c r="B2894"/>
      <c r="C2894"/>
    </row>
    <row r="2895" spans="1:3">
      <c r="A2895"/>
      <c r="B2895"/>
      <c r="C2895"/>
    </row>
    <row r="2896" spans="1:3">
      <c r="A2896"/>
      <c r="B2896"/>
      <c r="C2896"/>
    </row>
    <row r="2897" spans="1:3">
      <c r="A2897"/>
      <c r="B2897"/>
      <c r="C2897"/>
    </row>
    <row r="2898" spans="1:3">
      <c r="A2898"/>
      <c r="B2898"/>
      <c r="C2898"/>
    </row>
    <row r="2899" spans="1:3">
      <c r="A2899"/>
      <c r="B2899"/>
      <c r="C2899"/>
    </row>
    <row r="2900" spans="1:3">
      <c r="A2900"/>
      <c r="B2900"/>
      <c r="C2900"/>
    </row>
    <row r="2901" spans="1:3">
      <c r="A2901"/>
      <c r="B2901"/>
      <c r="C2901"/>
    </row>
    <row r="2902" spans="1:3">
      <c r="A2902"/>
      <c r="B2902"/>
      <c r="C2902"/>
    </row>
    <row r="2903" spans="1:3">
      <c r="A2903"/>
      <c r="B2903"/>
      <c r="C2903"/>
    </row>
    <row r="2904" spans="1:3">
      <c r="A2904"/>
      <c r="B2904"/>
      <c r="C2904"/>
    </row>
    <row r="2905" spans="1:3">
      <c r="A2905"/>
      <c r="B2905"/>
      <c r="C2905"/>
    </row>
    <row r="2906" spans="1:3">
      <c r="A2906"/>
      <c r="B2906"/>
      <c r="C2906"/>
    </row>
    <row r="2907" spans="1:3">
      <c r="A2907"/>
      <c r="B2907"/>
      <c r="C2907"/>
    </row>
    <row r="2908" spans="1:3">
      <c r="A2908"/>
      <c r="B2908"/>
      <c r="C2908"/>
    </row>
    <row r="2909" spans="1:3">
      <c r="A2909"/>
      <c r="B2909"/>
      <c r="C2909"/>
    </row>
    <row r="2910" spans="1:3">
      <c r="A2910"/>
      <c r="B2910"/>
      <c r="C2910"/>
    </row>
    <row r="2911" spans="1:3">
      <c r="A2911"/>
      <c r="B2911"/>
      <c r="C2911"/>
    </row>
    <row r="2912" spans="1:3">
      <c r="A2912"/>
      <c r="B2912"/>
      <c r="C2912"/>
    </row>
    <row r="2913" spans="1:3">
      <c r="A2913"/>
      <c r="B2913"/>
      <c r="C2913"/>
    </row>
    <row r="2914" spans="1:3">
      <c r="A2914"/>
      <c r="B2914"/>
      <c r="C2914"/>
    </row>
    <row r="2915" spans="1:3">
      <c r="A2915"/>
      <c r="B2915"/>
      <c r="C2915"/>
    </row>
    <row r="2916" spans="1:3">
      <c r="A2916"/>
      <c r="B2916"/>
      <c r="C2916"/>
    </row>
    <row r="2917" spans="1:3">
      <c r="A2917"/>
      <c r="B2917"/>
      <c r="C2917"/>
    </row>
    <row r="2918" spans="1:3">
      <c r="A2918"/>
      <c r="B2918"/>
      <c r="C2918"/>
    </row>
    <row r="2919" spans="1:3">
      <c r="A2919"/>
      <c r="B2919"/>
      <c r="C2919"/>
    </row>
    <row r="2920" spans="1:3">
      <c r="A2920"/>
      <c r="B2920"/>
      <c r="C2920"/>
    </row>
    <row r="2921" spans="1:3">
      <c r="A2921"/>
      <c r="B2921"/>
      <c r="C2921"/>
    </row>
    <row r="2922" spans="1:3">
      <c r="A2922"/>
      <c r="B2922"/>
      <c r="C2922"/>
    </row>
    <row r="2923" spans="1:3">
      <c r="A2923"/>
      <c r="B2923"/>
      <c r="C2923"/>
    </row>
    <row r="2924" spans="1:3">
      <c r="A2924"/>
      <c r="B2924"/>
      <c r="C2924"/>
    </row>
    <row r="2925" spans="1:3">
      <c r="A2925"/>
      <c r="B2925"/>
      <c r="C2925"/>
    </row>
    <row r="2926" spans="1:3">
      <c r="A2926"/>
      <c r="B2926"/>
      <c r="C2926"/>
    </row>
    <row r="2927" spans="1:3">
      <c r="A2927"/>
      <c r="B2927"/>
      <c r="C2927"/>
    </row>
    <row r="2928" spans="1:3">
      <c r="A2928"/>
      <c r="B2928"/>
      <c r="C2928"/>
    </row>
    <row r="2929" spans="1:3">
      <c r="A2929"/>
      <c r="B2929"/>
      <c r="C2929"/>
    </row>
    <row r="2930" spans="1:3">
      <c r="A2930"/>
      <c r="B2930"/>
      <c r="C2930"/>
    </row>
    <row r="2931" spans="1:3">
      <c r="A2931"/>
      <c r="B2931"/>
      <c r="C2931"/>
    </row>
    <row r="2932" spans="1:3">
      <c r="A2932"/>
      <c r="B2932"/>
      <c r="C2932"/>
    </row>
    <row r="2933" spans="1:3">
      <c r="A2933"/>
      <c r="B2933"/>
      <c r="C2933"/>
    </row>
    <row r="2934" spans="1:3">
      <c r="A2934"/>
      <c r="B2934"/>
      <c r="C2934"/>
    </row>
    <row r="2935" spans="1:3">
      <c r="A2935"/>
      <c r="B2935"/>
      <c r="C2935"/>
    </row>
    <row r="2936" spans="1:3">
      <c r="A2936"/>
      <c r="B2936"/>
      <c r="C2936"/>
    </row>
    <row r="2937" spans="1:3">
      <c r="A2937"/>
      <c r="B2937"/>
      <c r="C2937"/>
    </row>
    <row r="2938" spans="1:3">
      <c r="A2938"/>
      <c r="B2938"/>
      <c r="C2938"/>
    </row>
    <row r="2939" spans="1:3">
      <c r="A2939"/>
      <c r="B2939"/>
      <c r="C2939"/>
    </row>
    <row r="2940" spans="1:3">
      <c r="A2940"/>
      <c r="B2940"/>
      <c r="C2940"/>
    </row>
    <row r="2941" spans="1:3">
      <c r="A2941"/>
      <c r="B2941"/>
      <c r="C2941"/>
    </row>
    <row r="2942" spans="1:3">
      <c r="A2942"/>
      <c r="B2942"/>
      <c r="C2942"/>
    </row>
    <row r="2943" spans="1:3">
      <c r="A2943"/>
      <c r="B2943"/>
      <c r="C2943"/>
    </row>
    <row r="2944" spans="1:3">
      <c r="A2944"/>
      <c r="B2944"/>
      <c r="C2944"/>
    </row>
    <row r="2945" spans="1:3">
      <c r="A2945"/>
      <c r="B2945"/>
      <c r="C2945"/>
    </row>
    <row r="2946" spans="1:3">
      <c r="A2946"/>
      <c r="B2946"/>
      <c r="C2946"/>
    </row>
    <row r="2947" spans="1:3">
      <c r="A2947"/>
      <c r="B2947"/>
      <c r="C2947"/>
    </row>
    <row r="2948" spans="1:3">
      <c r="A2948"/>
      <c r="B2948"/>
      <c r="C2948"/>
    </row>
    <row r="2949" spans="1:3">
      <c r="A2949"/>
      <c r="B2949"/>
      <c r="C2949"/>
    </row>
    <row r="2950" spans="1:3">
      <c r="A2950"/>
      <c r="B2950"/>
      <c r="C2950"/>
    </row>
    <row r="2951" spans="1:3">
      <c r="A2951"/>
      <c r="B2951"/>
      <c r="C2951"/>
    </row>
    <row r="2952" spans="1:3">
      <c r="A2952"/>
      <c r="B2952"/>
      <c r="C2952"/>
    </row>
    <row r="2953" spans="1:3">
      <c r="A2953"/>
      <c r="B2953"/>
      <c r="C2953"/>
    </row>
    <row r="2954" spans="1:3">
      <c r="A2954"/>
      <c r="B2954"/>
      <c r="C2954"/>
    </row>
    <row r="2955" spans="1:3">
      <c r="A2955"/>
      <c r="B2955"/>
      <c r="C2955"/>
    </row>
    <row r="2956" spans="1:3">
      <c r="A2956"/>
      <c r="B2956"/>
      <c r="C2956"/>
    </row>
    <row r="2957" spans="1:3">
      <c r="A2957"/>
      <c r="B2957"/>
      <c r="C2957"/>
    </row>
    <row r="2958" spans="1:3">
      <c r="A2958"/>
      <c r="B2958"/>
      <c r="C2958"/>
    </row>
    <row r="2959" spans="1:3">
      <c r="A2959"/>
      <c r="B2959"/>
      <c r="C2959"/>
    </row>
    <row r="2960" spans="1:3">
      <c r="A2960"/>
      <c r="B2960"/>
      <c r="C2960"/>
    </row>
    <row r="2961" spans="1:3">
      <c r="A2961"/>
      <c r="B2961"/>
      <c r="C2961"/>
    </row>
    <row r="2962" spans="1:3">
      <c r="A2962"/>
      <c r="B2962"/>
      <c r="C2962"/>
    </row>
    <row r="2963" spans="1:3">
      <c r="A2963"/>
      <c r="B2963"/>
      <c r="C2963"/>
    </row>
    <row r="2964" spans="1:3">
      <c r="A2964"/>
      <c r="B2964"/>
      <c r="C2964"/>
    </row>
    <row r="2965" spans="1:3">
      <c r="A2965"/>
      <c r="B2965"/>
      <c r="C2965"/>
    </row>
    <row r="2966" spans="1:3">
      <c r="A2966"/>
      <c r="B2966"/>
      <c r="C2966"/>
    </row>
    <row r="2967" spans="1:3">
      <c r="A2967"/>
      <c r="B2967"/>
      <c r="C2967"/>
    </row>
    <row r="2968" spans="1:3">
      <c r="A2968"/>
      <c r="B2968"/>
      <c r="C2968"/>
    </row>
    <row r="2969" spans="1:3">
      <c r="A2969"/>
      <c r="B2969"/>
      <c r="C2969"/>
    </row>
    <row r="2970" spans="1:3">
      <c r="A2970"/>
      <c r="B2970"/>
      <c r="C2970"/>
    </row>
    <row r="2971" spans="1:3">
      <c r="A2971"/>
      <c r="B2971"/>
      <c r="C2971"/>
    </row>
    <row r="2972" spans="1:3">
      <c r="A2972"/>
      <c r="B2972"/>
      <c r="C2972"/>
    </row>
    <row r="2973" spans="1:3">
      <c r="A2973"/>
      <c r="B2973"/>
      <c r="C2973"/>
    </row>
    <row r="2974" spans="1:3">
      <c r="A2974"/>
      <c r="B2974"/>
      <c r="C2974"/>
    </row>
    <row r="2975" spans="1:3">
      <c r="A2975"/>
      <c r="B2975"/>
      <c r="C2975"/>
    </row>
    <row r="2976" spans="1:3">
      <c r="A2976"/>
      <c r="B2976"/>
      <c r="C2976"/>
    </row>
    <row r="2977" spans="1:3">
      <c r="A2977"/>
      <c r="B2977"/>
      <c r="C2977"/>
    </row>
    <row r="2978" spans="1:3">
      <c r="A2978"/>
      <c r="B2978"/>
      <c r="C2978"/>
    </row>
    <row r="2979" spans="1:3">
      <c r="A2979"/>
      <c r="B2979"/>
      <c r="C2979"/>
    </row>
    <row r="2980" spans="1:3">
      <c r="A2980"/>
      <c r="B2980"/>
      <c r="C2980"/>
    </row>
    <row r="2981" spans="1:3">
      <c r="A2981"/>
      <c r="B2981"/>
      <c r="C2981"/>
    </row>
    <row r="2982" spans="1:3">
      <c r="A2982"/>
      <c r="B2982"/>
      <c r="C2982"/>
    </row>
    <row r="2983" spans="1:3">
      <c r="A2983"/>
      <c r="B2983"/>
      <c r="C2983"/>
    </row>
    <row r="2984" spans="1:3">
      <c r="A2984"/>
      <c r="B2984"/>
      <c r="C2984"/>
    </row>
    <row r="2985" spans="1:3">
      <c r="A2985"/>
      <c r="B2985"/>
      <c r="C2985"/>
    </row>
    <row r="2986" spans="1:3">
      <c r="A2986"/>
      <c r="B2986"/>
      <c r="C2986"/>
    </row>
    <row r="2987" spans="1:3">
      <c r="A2987"/>
      <c r="B2987"/>
      <c r="C2987"/>
    </row>
    <row r="2988" spans="1:3">
      <c r="A2988"/>
      <c r="B2988"/>
      <c r="C2988"/>
    </row>
    <row r="2989" spans="1:3">
      <c r="A2989"/>
      <c r="B2989"/>
      <c r="C2989"/>
    </row>
    <row r="2990" spans="1:3">
      <c r="A2990"/>
      <c r="B2990"/>
      <c r="C2990"/>
    </row>
    <row r="2991" spans="1:3">
      <c r="A2991"/>
      <c r="B2991"/>
      <c r="C2991"/>
    </row>
    <row r="2992" spans="1:3">
      <c r="A2992"/>
      <c r="B2992"/>
      <c r="C2992"/>
    </row>
    <row r="2993" spans="1:3">
      <c r="A2993"/>
      <c r="B2993"/>
      <c r="C2993"/>
    </row>
    <row r="2994" spans="1:3">
      <c r="A2994"/>
      <c r="B2994"/>
      <c r="C2994"/>
    </row>
    <row r="2995" spans="1:3">
      <c r="A2995"/>
      <c r="B2995"/>
      <c r="C2995"/>
    </row>
    <row r="2996" spans="1:3">
      <c r="A2996"/>
      <c r="B2996"/>
      <c r="C2996"/>
    </row>
    <row r="2997" spans="1:3">
      <c r="A2997"/>
      <c r="B2997"/>
      <c r="C2997"/>
    </row>
    <row r="2998" spans="1:3">
      <c r="A2998"/>
      <c r="B2998"/>
      <c r="C2998"/>
    </row>
    <row r="2999" spans="1:3">
      <c r="A2999"/>
      <c r="B2999"/>
      <c r="C2999"/>
    </row>
    <row r="3000" spans="1:3">
      <c r="A3000"/>
      <c r="B3000"/>
      <c r="C3000"/>
    </row>
    <row r="3001" spans="1:3">
      <c r="A3001"/>
      <c r="B3001"/>
      <c r="C3001"/>
    </row>
    <row r="3002" spans="1:3">
      <c r="A3002"/>
      <c r="B3002"/>
      <c r="C3002"/>
    </row>
    <row r="3003" spans="1:3">
      <c r="A3003"/>
      <c r="B3003"/>
      <c r="C3003"/>
    </row>
    <row r="3004" spans="1:3">
      <c r="A3004"/>
      <c r="B3004"/>
      <c r="C3004"/>
    </row>
    <row r="3005" spans="1:3">
      <c r="A3005"/>
      <c r="B3005"/>
      <c r="C3005"/>
    </row>
    <row r="3006" spans="1:3">
      <c r="A3006"/>
      <c r="B3006"/>
      <c r="C3006"/>
    </row>
    <row r="3007" spans="1:3">
      <c r="A3007"/>
      <c r="B3007"/>
      <c r="C3007"/>
    </row>
    <row r="3008" spans="1:3">
      <c r="A3008"/>
      <c r="B3008"/>
      <c r="C3008"/>
    </row>
    <row r="3009" spans="1:3">
      <c r="A3009"/>
      <c r="B3009"/>
      <c r="C3009"/>
    </row>
    <row r="3010" spans="1:3">
      <c r="A3010"/>
      <c r="B3010"/>
      <c r="C3010"/>
    </row>
    <row r="3011" spans="1:3">
      <c r="A3011"/>
      <c r="B3011"/>
      <c r="C3011"/>
    </row>
    <row r="3012" spans="1:3">
      <c r="A3012"/>
      <c r="B3012"/>
      <c r="C3012"/>
    </row>
    <row r="3013" spans="1:3">
      <c r="A3013"/>
      <c r="B3013"/>
      <c r="C3013"/>
    </row>
    <row r="3014" spans="1:3">
      <c r="A3014"/>
      <c r="B3014"/>
      <c r="C3014"/>
    </row>
    <row r="3015" spans="1:3">
      <c r="A3015"/>
      <c r="B3015"/>
      <c r="C3015"/>
    </row>
    <row r="3016" spans="1:3">
      <c r="A3016"/>
      <c r="B3016"/>
      <c r="C3016"/>
    </row>
    <row r="3017" spans="1:3">
      <c r="A3017"/>
      <c r="B3017"/>
      <c r="C3017"/>
    </row>
    <row r="3018" spans="1:3">
      <c r="A3018"/>
      <c r="B3018"/>
      <c r="C3018"/>
    </row>
    <row r="3019" spans="1:3">
      <c r="A3019"/>
      <c r="B3019"/>
      <c r="C3019"/>
    </row>
    <row r="3020" spans="1:3">
      <c r="A3020"/>
      <c r="B3020"/>
      <c r="C3020"/>
    </row>
    <row r="3021" spans="1:3">
      <c r="A3021"/>
      <c r="B3021"/>
      <c r="C3021"/>
    </row>
    <row r="3022" spans="1:3">
      <c r="A3022"/>
      <c r="B3022"/>
      <c r="C3022"/>
    </row>
    <row r="3023" spans="1:3">
      <c r="A3023"/>
      <c r="B3023"/>
      <c r="C3023"/>
    </row>
    <row r="3024" spans="1:3">
      <c r="A3024"/>
      <c r="B3024"/>
      <c r="C3024"/>
    </row>
    <row r="3025" spans="1:3">
      <c r="A3025"/>
      <c r="B3025"/>
      <c r="C3025"/>
    </row>
    <row r="3026" spans="1:3">
      <c r="A3026"/>
      <c r="B3026"/>
      <c r="C3026"/>
    </row>
    <row r="3027" spans="1:3">
      <c r="A3027"/>
      <c r="B3027"/>
      <c r="C3027"/>
    </row>
    <row r="3028" spans="1:3">
      <c r="A3028"/>
      <c r="B3028"/>
      <c r="C3028"/>
    </row>
    <row r="3029" spans="1:3">
      <c r="A3029"/>
      <c r="B3029"/>
      <c r="C3029"/>
    </row>
    <row r="3030" spans="1:3">
      <c r="A3030"/>
      <c r="B3030"/>
      <c r="C3030"/>
    </row>
    <row r="3031" spans="1:3">
      <c r="A3031"/>
      <c r="B3031"/>
      <c r="C3031"/>
    </row>
    <row r="3032" spans="1:3">
      <c r="A3032"/>
      <c r="B3032"/>
      <c r="C3032"/>
    </row>
    <row r="3033" spans="1:3">
      <c r="A3033"/>
      <c r="B3033"/>
      <c r="C3033"/>
    </row>
    <row r="3034" spans="1:3">
      <c r="A3034"/>
      <c r="B3034"/>
      <c r="C3034"/>
    </row>
    <row r="3035" spans="1:3">
      <c r="A3035"/>
      <c r="B3035"/>
      <c r="C3035"/>
    </row>
    <row r="3036" spans="1:3">
      <c r="A3036"/>
      <c r="B3036"/>
      <c r="C3036"/>
    </row>
    <row r="3037" spans="1:3">
      <c r="A3037"/>
      <c r="B3037"/>
      <c r="C3037"/>
    </row>
    <row r="3038" spans="1:3">
      <c r="A3038"/>
      <c r="B3038"/>
      <c r="C3038"/>
    </row>
    <row r="3039" spans="1:3">
      <c r="A3039"/>
      <c r="B3039"/>
      <c r="C3039"/>
    </row>
    <row r="3040" spans="1:3">
      <c r="A3040"/>
      <c r="B3040"/>
      <c r="C3040"/>
    </row>
  </sheetData>
  <autoFilter ref="E1:H1" xr:uid="{64D50424-2E5B-40F0-9541-E17E121D1C82}"/>
  <sortState xmlns:xlrd2="http://schemas.microsoft.com/office/spreadsheetml/2017/richdata2" ref="E2:H385">
    <sortCondition ref="E1:E385"/>
  </sortState>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C2A5A6-E580-48FE-BC7A-DA66AAF1DEBC}">
  <sheetPr>
    <tabColor theme="3" tint="0.79998168889431442"/>
    <pageSetUpPr fitToPage="1"/>
  </sheetPr>
  <dimension ref="A1:BL576"/>
  <sheetViews>
    <sheetView workbookViewId="0"/>
  </sheetViews>
  <sheetFormatPr defaultRowHeight="15"/>
  <cols>
    <col min="1" max="1" width="29.28515625" style="29" customWidth="1"/>
    <col min="2" max="2" width="2.28515625" style="775" customWidth="1"/>
    <col min="3" max="3" width="13.5703125" style="771" customWidth="1"/>
    <col min="4" max="4" width="31.140625" style="832" bestFit="1" customWidth="1"/>
    <col min="5" max="5" width="14.7109375" style="758" bestFit="1" customWidth="1"/>
    <col min="6" max="6" width="14.85546875" style="771" bestFit="1" customWidth="1"/>
    <col min="7" max="8" width="9" style="771" hidden="1" customWidth="1"/>
    <col min="9" max="9" width="10" style="771" hidden="1" customWidth="1"/>
    <col min="10" max="10" width="9" style="759" bestFit="1" customWidth="1"/>
    <col min="11" max="11" width="12.28515625" style="759" hidden="1" customWidth="1"/>
    <col min="12" max="12" width="14.85546875" style="773" hidden="1" customWidth="1"/>
    <col min="13" max="13" width="13.42578125" style="773" hidden="1" customWidth="1"/>
    <col min="14" max="14" width="10" style="773" bestFit="1" customWidth="1"/>
    <col min="15" max="16" width="9" style="773" hidden="1" customWidth="1"/>
    <col min="17" max="17" width="10" style="773" hidden="1" customWidth="1"/>
    <col min="18" max="18" width="10" style="773" customWidth="1"/>
    <col min="19" max="19" width="9" style="773" bestFit="1" customWidth="1"/>
    <col min="20" max="20" width="5.140625" style="773" hidden="1" customWidth="1"/>
    <col min="21" max="21" width="2.28515625" style="773" hidden="1" customWidth="1"/>
    <col min="22" max="22" width="9" style="773" hidden="1" customWidth="1"/>
    <col min="23" max="23" width="9" style="773" bestFit="1" customWidth="1"/>
    <col min="24" max="63" width="16.28515625" style="7" bestFit="1" customWidth="1"/>
    <col min="64" max="64" width="11.28515625" style="7" bestFit="1" customWidth="1"/>
    <col min="65" max="67" width="27.28515625" style="7" bestFit="1" customWidth="1"/>
    <col min="68" max="68" width="31.7109375" style="7" bestFit="1" customWidth="1"/>
    <col min="69" max="69" width="33.5703125" style="7" bestFit="1" customWidth="1"/>
    <col min="70" max="16384" width="9.140625" style="7"/>
  </cols>
  <sheetData>
    <row r="1" spans="1:64" ht="21">
      <c r="A1" s="783" t="s">
        <v>6558</v>
      </c>
    </row>
    <row r="2" spans="1:64" s="4" customFormat="1" ht="8.25" customHeight="1">
      <c r="A2" s="768"/>
      <c r="B2" s="774"/>
      <c r="C2" s="769"/>
      <c r="D2" s="831"/>
      <c r="E2" s="831"/>
      <c r="F2" s="769"/>
      <c r="G2" s="769"/>
      <c r="H2" s="769"/>
      <c r="I2" s="770"/>
      <c r="J2" s="836"/>
      <c r="K2" s="836"/>
      <c r="L2" s="770"/>
      <c r="M2" s="770"/>
      <c r="N2" s="770"/>
      <c r="O2" s="770"/>
      <c r="P2" s="769"/>
      <c r="Q2" s="769"/>
      <c r="R2" s="769"/>
      <c r="S2" s="769"/>
      <c r="T2" s="769"/>
      <c r="U2" s="769"/>
      <c r="V2" s="769"/>
      <c r="W2" s="769"/>
    </row>
    <row r="3" spans="1:64" ht="15.75">
      <c r="A3" s="786" t="s">
        <v>116</v>
      </c>
      <c r="B3" s="779" t="s">
        <v>23</v>
      </c>
      <c r="C3" s="911"/>
    </row>
    <row r="4" spans="1:64" ht="12" customHeight="1"/>
    <row r="5" spans="1:64" s="993" customFormat="1" ht="38.25">
      <c r="A5" s="784" t="s">
        <v>0</v>
      </c>
      <c r="B5" s="784" t="s">
        <v>4404</v>
      </c>
      <c r="C5" s="784" t="s">
        <v>36</v>
      </c>
      <c r="D5" s="784" t="s">
        <v>2</v>
      </c>
      <c r="E5" s="991" t="s">
        <v>7007</v>
      </c>
      <c r="F5" s="839" t="s">
        <v>7005</v>
      </c>
      <c r="G5" s="839" t="s">
        <v>6544</v>
      </c>
      <c r="H5" s="839" t="s">
        <v>6545</v>
      </c>
      <c r="I5" s="839" t="s">
        <v>6546</v>
      </c>
      <c r="J5" s="839" t="s">
        <v>6596</v>
      </c>
      <c r="K5" s="840" t="s">
        <v>6547</v>
      </c>
      <c r="L5" s="840" t="s">
        <v>6548</v>
      </c>
      <c r="M5" s="840" t="s">
        <v>6549</v>
      </c>
      <c r="N5" s="839" t="s">
        <v>6597</v>
      </c>
      <c r="O5" s="840" t="s">
        <v>6550</v>
      </c>
      <c r="P5" s="840" t="s">
        <v>6551</v>
      </c>
      <c r="Q5" s="840" t="s">
        <v>6552</v>
      </c>
      <c r="R5" s="839" t="s">
        <v>6598</v>
      </c>
      <c r="S5" s="839" t="s">
        <v>6553</v>
      </c>
      <c r="T5" s="840" t="s">
        <v>6554</v>
      </c>
      <c r="U5" s="785" t="s">
        <v>6555</v>
      </c>
      <c r="V5" s="840" t="s">
        <v>6599</v>
      </c>
      <c r="W5" s="844" t="s">
        <v>5978</v>
      </c>
      <c r="X5" s="785"/>
      <c r="Y5" s="785"/>
      <c r="Z5" s="785"/>
      <c r="AA5" s="785"/>
      <c r="AB5" s="785"/>
      <c r="AC5" s="785"/>
      <c r="AD5" s="785"/>
      <c r="AE5" s="785"/>
      <c r="AF5" s="785"/>
      <c r="AG5" s="785"/>
      <c r="AH5" s="785"/>
      <c r="AI5" s="785"/>
      <c r="AJ5" s="785"/>
      <c r="AK5" s="785"/>
      <c r="AL5" s="785"/>
      <c r="AM5" s="785"/>
      <c r="AN5" s="785"/>
      <c r="AO5" s="785"/>
      <c r="AP5" s="785"/>
      <c r="AQ5" s="785"/>
      <c r="AR5" s="785"/>
      <c r="AS5" s="785"/>
      <c r="AT5" s="785"/>
      <c r="AU5" s="785"/>
      <c r="AV5" s="785"/>
      <c r="AW5" s="785"/>
      <c r="AX5" s="785"/>
      <c r="AY5" s="785"/>
      <c r="AZ5" s="785"/>
      <c r="BA5" s="785"/>
      <c r="BB5" s="785"/>
      <c r="BC5" s="785"/>
      <c r="BD5" s="785"/>
      <c r="BE5" s="785"/>
      <c r="BF5" s="785"/>
      <c r="BG5" s="785"/>
      <c r="BH5" s="785"/>
      <c r="BI5" s="785"/>
      <c r="BJ5" s="785"/>
      <c r="BK5" s="785"/>
      <c r="BL5" s="785"/>
    </row>
    <row r="6" spans="1:64">
      <c r="A6" t="s">
        <v>433</v>
      </c>
      <c r="B6" t="s">
        <v>48</v>
      </c>
      <c r="C6" s="729">
        <v>510040</v>
      </c>
      <c r="D6" s="780" t="s">
        <v>461</v>
      </c>
      <c r="E6" s="994">
        <v>71035.25</v>
      </c>
      <c r="F6" s="837">
        <v>84927</v>
      </c>
      <c r="G6" s="781">
        <v>2649.22</v>
      </c>
      <c r="H6" s="781">
        <v>6307.69</v>
      </c>
      <c r="I6" s="781">
        <v>6560</v>
      </c>
      <c r="J6" s="837">
        <v>15516.91</v>
      </c>
      <c r="K6" s="833">
        <v>6560</v>
      </c>
      <c r="L6" s="776">
        <v>9840</v>
      </c>
      <c r="M6" s="776">
        <v>6560</v>
      </c>
      <c r="N6" s="837">
        <v>22960</v>
      </c>
      <c r="O6" s="776">
        <v>6560</v>
      </c>
      <c r="P6" s="776">
        <v>6560</v>
      </c>
      <c r="Q6" s="776">
        <v>6560</v>
      </c>
      <c r="R6" s="837">
        <v>19680</v>
      </c>
      <c r="S6" s="837">
        <v>6724</v>
      </c>
      <c r="T6" s="776"/>
      <c r="U6" s="776"/>
      <c r="V6" s="776">
        <v>6724</v>
      </c>
      <c r="W6" s="842">
        <v>64880.91</v>
      </c>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row>
    <row r="7" spans="1:64">
      <c r="A7"/>
      <c r="B7"/>
      <c r="C7" s="729">
        <v>510320</v>
      </c>
      <c r="D7" s="780" t="s">
        <v>463</v>
      </c>
      <c r="E7" s="994">
        <v>0</v>
      </c>
      <c r="F7" s="837">
        <v>0</v>
      </c>
      <c r="G7" s="781">
        <v>0</v>
      </c>
      <c r="H7" s="781">
        <v>0</v>
      </c>
      <c r="I7" s="781">
        <v>0</v>
      </c>
      <c r="J7" s="837">
        <v>0</v>
      </c>
      <c r="K7" s="833">
        <v>0</v>
      </c>
      <c r="L7" s="776">
        <v>0</v>
      </c>
      <c r="M7" s="776">
        <v>0</v>
      </c>
      <c r="N7" s="837">
        <v>0</v>
      </c>
      <c r="O7" s="776">
        <v>0</v>
      </c>
      <c r="P7" s="776">
        <v>0</v>
      </c>
      <c r="Q7" s="776">
        <v>0</v>
      </c>
      <c r="R7" s="837">
        <v>0</v>
      </c>
      <c r="S7" s="837">
        <v>0</v>
      </c>
      <c r="T7" s="776"/>
      <c r="U7" s="776"/>
      <c r="V7" s="776">
        <v>0</v>
      </c>
      <c r="W7" s="842">
        <v>0</v>
      </c>
    </row>
    <row r="8" spans="1:64">
      <c r="A8"/>
      <c r="B8"/>
      <c r="C8" s="729">
        <v>510420</v>
      </c>
      <c r="D8" s="780" t="s">
        <v>464</v>
      </c>
      <c r="E8" s="994">
        <v>200</v>
      </c>
      <c r="F8" s="837">
        <v>500</v>
      </c>
      <c r="G8" s="781">
        <v>0</v>
      </c>
      <c r="H8" s="781">
        <v>0</v>
      </c>
      <c r="I8" s="781">
        <v>0</v>
      </c>
      <c r="J8" s="837">
        <v>0</v>
      </c>
      <c r="K8" s="833">
        <v>0</v>
      </c>
      <c r="L8" s="776">
        <v>0</v>
      </c>
      <c r="M8" s="776">
        <v>0</v>
      </c>
      <c r="N8" s="837">
        <v>0</v>
      </c>
      <c r="O8" s="776">
        <v>0</v>
      </c>
      <c r="P8" s="776">
        <v>0</v>
      </c>
      <c r="Q8" s="776">
        <v>0</v>
      </c>
      <c r="R8" s="837">
        <v>0</v>
      </c>
      <c r="S8" s="837">
        <v>0</v>
      </c>
      <c r="T8" s="776"/>
      <c r="U8" s="776"/>
      <c r="V8" s="776">
        <v>0</v>
      </c>
      <c r="W8" s="842">
        <v>0</v>
      </c>
    </row>
    <row r="9" spans="1:64">
      <c r="A9"/>
      <c r="B9"/>
      <c r="C9" s="729">
        <v>513000</v>
      </c>
      <c r="D9" s="780" t="s">
        <v>469</v>
      </c>
      <c r="E9" s="994">
        <v>5513.59</v>
      </c>
      <c r="F9" s="837">
        <v>6794</v>
      </c>
      <c r="G9" s="781">
        <v>211.94</v>
      </c>
      <c r="H9" s="781">
        <v>504.62</v>
      </c>
      <c r="I9" s="781">
        <v>524.79999999999995</v>
      </c>
      <c r="J9" s="837">
        <v>1241.3599999999999</v>
      </c>
      <c r="K9" s="833">
        <v>524.79999999999995</v>
      </c>
      <c r="L9" s="776">
        <v>787.2</v>
      </c>
      <c r="M9" s="776">
        <v>524.79999999999995</v>
      </c>
      <c r="N9" s="837">
        <v>1836.8</v>
      </c>
      <c r="O9" s="776">
        <v>262.39999999999998</v>
      </c>
      <c r="P9" s="776">
        <v>787.2</v>
      </c>
      <c r="Q9" s="776">
        <v>524.79999999999995</v>
      </c>
      <c r="R9" s="837">
        <v>1574.3999999999999</v>
      </c>
      <c r="S9" s="837">
        <v>537.91999999999996</v>
      </c>
      <c r="T9" s="776"/>
      <c r="U9" s="776"/>
      <c r="V9" s="776">
        <v>537.91999999999996</v>
      </c>
      <c r="W9" s="842">
        <v>5190.4800000000005</v>
      </c>
    </row>
    <row r="10" spans="1:64">
      <c r="A10"/>
      <c r="B10"/>
      <c r="C10" s="729">
        <v>513001</v>
      </c>
      <c r="D10" s="780" t="s">
        <v>6865</v>
      </c>
      <c r="E10" s="994">
        <v>0</v>
      </c>
      <c r="F10" s="837">
        <v>0</v>
      </c>
      <c r="G10" s="781">
        <v>0</v>
      </c>
      <c r="H10" s="781">
        <v>0</v>
      </c>
      <c r="I10" s="781">
        <v>0</v>
      </c>
      <c r="J10" s="837">
        <v>0</v>
      </c>
      <c r="K10" s="833">
        <v>0</v>
      </c>
      <c r="L10" s="776">
        <v>0</v>
      </c>
      <c r="M10" s="776">
        <v>0</v>
      </c>
      <c r="N10" s="837">
        <v>0</v>
      </c>
      <c r="O10" s="776">
        <v>0</v>
      </c>
      <c r="P10" s="776">
        <v>0</v>
      </c>
      <c r="Q10" s="776">
        <v>0</v>
      </c>
      <c r="R10" s="837">
        <v>0</v>
      </c>
      <c r="S10" s="837">
        <v>0</v>
      </c>
      <c r="T10" s="776"/>
      <c r="U10" s="776"/>
      <c r="V10" s="776">
        <v>0</v>
      </c>
      <c r="W10" s="842">
        <v>0</v>
      </c>
    </row>
    <row r="11" spans="1:64">
      <c r="A11"/>
      <c r="B11"/>
      <c r="C11" s="729">
        <v>513120</v>
      </c>
      <c r="D11" s="780" t="s">
        <v>471</v>
      </c>
      <c r="E11" s="994">
        <v>4238.05</v>
      </c>
      <c r="F11" s="837">
        <v>5265</v>
      </c>
      <c r="G11" s="781">
        <v>152.93</v>
      </c>
      <c r="H11" s="781">
        <v>364.11</v>
      </c>
      <c r="I11" s="781">
        <v>379.76</v>
      </c>
      <c r="J11" s="837">
        <v>896.8</v>
      </c>
      <c r="K11" s="833">
        <v>379.76</v>
      </c>
      <c r="L11" s="776">
        <v>583.12</v>
      </c>
      <c r="M11" s="776">
        <v>376.52</v>
      </c>
      <c r="N11" s="837">
        <v>1339.4</v>
      </c>
      <c r="O11" s="776">
        <v>376.52</v>
      </c>
      <c r="P11" s="776">
        <v>376.52</v>
      </c>
      <c r="Q11" s="776">
        <v>376.52</v>
      </c>
      <c r="R11" s="837">
        <v>1129.56</v>
      </c>
      <c r="S11" s="837">
        <v>386.69</v>
      </c>
      <c r="T11" s="776"/>
      <c r="U11" s="776"/>
      <c r="V11" s="776">
        <v>386.69</v>
      </c>
      <c r="W11" s="842">
        <v>3752.45</v>
      </c>
    </row>
    <row r="12" spans="1:64">
      <c r="A12"/>
      <c r="B12"/>
      <c r="C12" s="729">
        <v>513140</v>
      </c>
      <c r="D12" s="780" t="s">
        <v>472</v>
      </c>
      <c r="E12" s="994">
        <v>991.14999999999986</v>
      </c>
      <c r="F12" s="837">
        <v>1231</v>
      </c>
      <c r="G12" s="781">
        <v>35.770000000000003</v>
      </c>
      <c r="H12" s="781">
        <v>85.16</v>
      </c>
      <c r="I12" s="781">
        <v>88.81</v>
      </c>
      <c r="J12" s="837">
        <v>209.74</v>
      </c>
      <c r="K12" s="833">
        <v>88.82</v>
      </c>
      <c r="L12" s="776">
        <v>136.37</v>
      </c>
      <c r="M12" s="776">
        <v>88.06</v>
      </c>
      <c r="N12" s="837">
        <v>313.25</v>
      </c>
      <c r="O12" s="776">
        <v>88.06</v>
      </c>
      <c r="P12" s="776">
        <v>88.05</v>
      </c>
      <c r="Q12" s="776">
        <v>88.06</v>
      </c>
      <c r="R12" s="837">
        <v>264.17</v>
      </c>
      <c r="S12" s="837">
        <v>90.44</v>
      </c>
      <c r="T12" s="776"/>
      <c r="U12" s="776"/>
      <c r="V12" s="776">
        <v>90.44</v>
      </c>
      <c r="W12" s="842">
        <v>877.59999999999991</v>
      </c>
    </row>
    <row r="13" spans="1:64">
      <c r="A13"/>
      <c r="B13"/>
      <c r="C13" s="729">
        <v>515040</v>
      </c>
      <c r="D13" s="780" t="s">
        <v>473</v>
      </c>
      <c r="E13" s="994">
        <v>9488.2199999999993</v>
      </c>
      <c r="F13" s="837">
        <v>9876</v>
      </c>
      <c r="G13" s="781">
        <v>345.66</v>
      </c>
      <c r="H13" s="781">
        <v>823</v>
      </c>
      <c r="I13" s="781">
        <v>823</v>
      </c>
      <c r="J13" s="837">
        <v>1991.66</v>
      </c>
      <c r="K13" s="833">
        <v>823</v>
      </c>
      <c r="L13" s="776">
        <v>823</v>
      </c>
      <c r="M13" s="776">
        <v>873</v>
      </c>
      <c r="N13" s="837">
        <v>2519</v>
      </c>
      <c r="O13" s="776">
        <v>873</v>
      </c>
      <c r="P13" s="776">
        <v>873</v>
      </c>
      <c r="Q13" s="776">
        <v>873</v>
      </c>
      <c r="R13" s="837">
        <v>2619</v>
      </c>
      <c r="S13" s="837">
        <v>873</v>
      </c>
      <c r="T13" s="776"/>
      <c r="U13" s="776"/>
      <c r="V13" s="776">
        <v>873</v>
      </c>
      <c r="W13" s="842">
        <v>8002.66</v>
      </c>
    </row>
    <row r="14" spans="1:64">
      <c r="A14"/>
      <c r="B14"/>
      <c r="C14" s="729">
        <v>515100</v>
      </c>
      <c r="D14" s="780" t="s">
        <v>474</v>
      </c>
      <c r="E14" s="994">
        <v>58.27</v>
      </c>
      <c r="F14" s="837">
        <v>66</v>
      </c>
      <c r="G14" s="781">
        <v>2.29</v>
      </c>
      <c r="H14" s="781">
        <v>5.46</v>
      </c>
      <c r="I14" s="781">
        <v>5.46</v>
      </c>
      <c r="J14" s="837">
        <v>13.21</v>
      </c>
      <c r="K14" s="833">
        <v>5.46</v>
      </c>
      <c r="L14" s="776">
        <v>5.46</v>
      </c>
      <c r="M14" s="776">
        <v>5.46</v>
      </c>
      <c r="N14" s="837">
        <v>16.38</v>
      </c>
      <c r="O14" s="776">
        <v>5.46</v>
      </c>
      <c r="P14" s="776">
        <v>5.46</v>
      </c>
      <c r="Q14" s="776">
        <v>5.46</v>
      </c>
      <c r="R14" s="837">
        <v>16.38</v>
      </c>
      <c r="S14" s="837">
        <v>5.46</v>
      </c>
      <c r="T14" s="776"/>
      <c r="U14" s="776"/>
      <c r="V14" s="776">
        <v>5.46</v>
      </c>
      <c r="W14" s="842">
        <v>51.430000000000007</v>
      </c>
    </row>
    <row r="15" spans="1:64">
      <c r="A15"/>
      <c r="B15"/>
      <c r="C15" s="729">
        <v>515120</v>
      </c>
      <c r="D15" s="780" t="s">
        <v>475</v>
      </c>
      <c r="E15" s="994">
        <v>336.16999999999996</v>
      </c>
      <c r="F15" s="837">
        <v>276</v>
      </c>
      <c r="G15" s="781">
        <v>8.61</v>
      </c>
      <c r="H15" s="781">
        <v>20.5</v>
      </c>
      <c r="I15" s="781">
        <v>21.32</v>
      </c>
      <c r="J15" s="837">
        <v>50.43</v>
      </c>
      <c r="K15" s="833">
        <v>21.32</v>
      </c>
      <c r="L15" s="776">
        <v>31.98</v>
      </c>
      <c r="M15" s="776">
        <v>21.32</v>
      </c>
      <c r="N15" s="837">
        <v>74.62</v>
      </c>
      <c r="O15" s="776">
        <v>21.32</v>
      </c>
      <c r="P15" s="776">
        <v>21.32</v>
      </c>
      <c r="Q15" s="776">
        <v>21.32</v>
      </c>
      <c r="R15" s="837">
        <v>63.96</v>
      </c>
      <c r="S15" s="837">
        <v>21.85</v>
      </c>
      <c r="T15" s="776"/>
      <c r="U15" s="776"/>
      <c r="V15" s="776">
        <v>21.85</v>
      </c>
      <c r="W15" s="842">
        <v>210.85999999999999</v>
      </c>
    </row>
    <row r="16" spans="1:64">
      <c r="A16"/>
      <c r="B16"/>
      <c r="C16" s="729">
        <v>515260</v>
      </c>
      <c r="D16" s="780" t="s">
        <v>479</v>
      </c>
      <c r="E16" s="994">
        <v>219.20000000000002</v>
      </c>
      <c r="F16" s="837">
        <v>255</v>
      </c>
      <c r="G16" s="781">
        <v>7.23</v>
      </c>
      <c r="H16" s="781">
        <v>17.22</v>
      </c>
      <c r="I16" s="781">
        <v>17.899999999999999</v>
      </c>
      <c r="J16" s="837">
        <v>42.349999999999994</v>
      </c>
      <c r="K16" s="833">
        <v>17.899999999999999</v>
      </c>
      <c r="L16" s="776">
        <v>26.85</v>
      </c>
      <c r="M16" s="776">
        <v>17.899999999999999</v>
      </c>
      <c r="N16" s="837">
        <v>62.65</v>
      </c>
      <c r="O16" s="776">
        <v>17.899999999999999</v>
      </c>
      <c r="P16" s="776">
        <v>17.899999999999999</v>
      </c>
      <c r="Q16" s="776">
        <v>17.899999999999999</v>
      </c>
      <c r="R16" s="837">
        <v>53.699999999999996</v>
      </c>
      <c r="S16" s="837">
        <v>18.350000000000001</v>
      </c>
      <c r="T16" s="776"/>
      <c r="U16" s="776"/>
      <c r="V16" s="776">
        <v>18.350000000000001</v>
      </c>
      <c r="W16" s="842">
        <v>177.05</v>
      </c>
    </row>
    <row r="17" spans="1:23">
      <c r="A17"/>
      <c r="B17"/>
      <c r="C17" s="729">
        <v>518020</v>
      </c>
      <c r="D17" s="780" t="s">
        <v>482</v>
      </c>
      <c r="E17" s="994">
        <v>26.32</v>
      </c>
      <c r="F17" s="837">
        <v>0</v>
      </c>
      <c r="G17" s="781">
        <v>1.68</v>
      </c>
      <c r="H17" s="781">
        <v>4</v>
      </c>
      <c r="I17" s="781">
        <v>4</v>
      </c>
      <c r="J17" s="837">
        <v>9.68</v>
      </c>
      <c r="K17" s="833">
        <v>4</v>
      </c>
      <c r="L17" s="776">
        <v>4</v>
      </c>
      <c r="M17" s="776">
        <v>4</v>
      </c>
      <c r="N17" s="837">
        <v>12</v>
      </c>
      <c r="O17" s="776">
        <v>4</v>
      </c>
      <c r="P17" s="776">
        <v>4</v>
      </c>
      <c r="Q17" s="776">
        <v>4</v>
      </c>
      <c r="R17" s="837">
        <v>12</v>
      </c>
      <c r="S17" s="837">
        <v>4</v>
      </c>
      <c r="T17" s="776"/>
      <c r="U17" s="776"/>
      <c r="V17" s="776">
        <v>4</v>
      </c>
      <c r="W17" s="842">
        <v>37.68</v>
      </c>
    </row>
    <row r="18" spans="1:23">
      <c r="A18"/>
      <c r="B18"/>
      <c r="C18" s="729">
        <v>518140</v>
      </c>
      <c r="D18" s="780" t="s">
        <v>484</v>
      </c>
      <c r="E18" s="994">
        <v>18.05</v>
      </c>
      <c r="F18" s="837">
        <v>21</v>
      </c>
      <c r="G18" s="781">
        <v>0.67</v>
      </c>
      <c r="H18" s="781">
        <v>1.6</v>
      </c>
      <c r="I18" s="781">
        <v>1.6</v>
      </c>
      <c r="J18" s="837">
        <v>3.87</v>
      </c>
      <c r="K18" s="833">
        <v>1.6</v>
      </c>
      <c r="L18" s="776">
        <v>2.4</v>
      </c>
      <c r="M18" s="776">
        <v>1.6</v>
      </c>
      <c r="N18" s="837">
        <v>5.6</v>
      </c>
      <c r="O18" s="776">
        <v>1.6</v>
      </c>
      <c r="P18" s="776">
        <v>0</v>
      </c>
      <c r="Q18" s="776">
        <v>0</v>
      </c>
      <c r="R18" s="837">
        <v>1.6</v>
      </c>
      <c r="S18" s="837">
        <v>0</v>
      </c>
      <c r="T18" s="776"/>
      <c r="U18" s="776"/>
      <c r="V18" s="776">
        <v>0</v>
      </c>
      <c r="W18" s="842">
        <v>11.07</v>
      </c>
    </row>
    <row r="19" spans="1:23">
      <c r="A19"/>
      <c r="B19" s="527" t="s">
        <v>6625</v>
      </c>
      <c r="C19" s="527"/>
      <c r="D19" s="527"/>
      <c r="E19" s="995">
        <v>92124.27</v>
      </c>
      <c r="F19" s="997">
        <v>109211</v>
      </c>
      <c r="G19" s="1079">
        <v>3415.9999999999995</v>
      </c>
      <c r="H19" s="1079">
        <v>8133.36</v>
      </c>
      <c r="I19" s="1079">
        <v>8426.65</v>
      </c>
      <c r="J19" s="997">
        <v>19976.009999999998</v>
      </c>
      <c r="K19" s="1088">
        <v>8426.66</v>
      </c>
      <c r="L19" s="846">
        <v>12240.380000000001</v>
      </c>
      <c r="M19" s="846">
        <v>8472.66</v>
      </c>
      <c r="N19" s="997">
        <v>29139.7</v>
      </c>
      <c r="O19" s="846">
        <v>8210.26</v>
      </c>
      <c r="P19" s="846">
        <v>8733.4499999999989</v>
      </c>
      <c r="Q19" s="846">
        <v>8471.06</v>
      </c>
      <c r="R19" s="997">
        <v>25414.77</v>
      </c>
      <c r="S19" s="997">
        <v>8661.7099999999991</v>
      </c>
      <c r="T19" s="846"/>
      <c r="U19" s="846"/>
      <c r="V19" s="846">
        <v>8661.7099999999991</v>
      </c>
      <c r="W19" s="892">
        <v>83192.19</v>
      </c>
    </row>
    <row r="20" spans="1:23">
      <c r="A20"/>
      <c r="B20" t="s">
        <v>6626</v>
      </c>
      <c r="C20" s="729">
        <v>520115</v>
      </c>
      <c r="D20" s="780" t="s">
        <v>49</v>
      </c>
      <c r="E20" s="994">
        <v>105.02</v>
      </c>
      <c r="F20" s="837">
        <v>350</v>
      </c>
      <c r="G20" s="781">
        <v>0</v>
      </c>
      <c r="H20" s="781">
        <v>0</v>
      </c>
      <c r="I20" s="781">
        <v>0</v>
      </c>
      <c r="J20" s="837">
        <v>0</v>
      </c>
      <c r="K20" s="833">
        <v>0</v>
      </c>
      <c r="L20" s="776">
        <v>0</v>
      </c>
      <c r="M20" s="776">
        <v>0</v>
      </c>
      <c r="N20" s="837">
        <v>0</v>
      </c>
      <c r="O20" s="776">
        <v>0</v>
      </c>
      <c r="P20" s="776">
        <v>0</v>
      </c>
      <c r="Q20" s="776">
        <v>0</v>
      </c>
      <c r="R20" s="837">
        <v>0</v>
      </c>
      <c r="S20" s="837">
        <v>0</v>
      </c>
      <c r="T20" s="776"/>
      <c r="U20" s="776"/>
      <c r="V20" s="776">
        <v>0</v>
      </c>
      <c r="W20" s="842">
        <v>0</v>
      </c>
    </row>
    <row r="21" spans="1:23">
      <c r="A21"/>
      <c r="B21"/>
      <c r="C21" s="729">
        <v>520230</v>
      </c>
      <c r="D21" s="780" t="s">
        <v>50</v>
      </c>
      <c r="E21" s="994">
        <v>583.26</v>
      </c>
      <c r="F21" s="837">
        <v>480</v>
      </c>
      <c r="G21" s="781">
        <v>0</v>
      </c>
      <c r="H21" s="781">
        <v>166.75</v>
      </c>
      <c r="I21" s="781">
        <v>41.79</v>
      </c>
      <c r="J21" s="837">
        <v>208.54</v>
      </c>
      <c r="K21" s="833">
        <v>41.87</v>
      </c>
      <c r="L21" s="776">
        <v>41.9</v>
      </c>
      <c r="M21" s="776">
        <v>41.9</v>
      </c>
      <c r="N21" s="837">
        <v>125.66999999999999</v>
      </c>
      <c r="O21" s="776">
        <v>41.9</v>
      </c>
      <c r="P21" s="776">
        <v>41.92</v>
      </c>
      <c r="Q21" s="776">
        <v>41.92</v>
      </c>
      <c r="R21" s="837">
        <v>125.74</v>
      </c>
      <c r="S21" s="837">
        <v>41.93</v>
      </c>
      <c r="T21" s="776"/>
      <c r="U21" s="776"/>
      <c r="V21" s="776">
        <v>41.93</v>
      </c>
      <c r="W21" s="842">
        <v>501.88</v>
      </c>
    </row>
    <row r="22" spans="1:23">
      <c r="A22"/>
      <c r="B22"/>
      <c r="C22" s="729">
        <v>520705</v>
      </c>
      <c r="D22" s="780" t="s">
        <v>53</v>
      </c>
      <c r="E22" s="994">
        <v>101.05</v>
      </c>
      <c r="F22" s="837">
        <v>0</v>
      </c>
      <c r="G22" s="781">
        <v>0</v>
      </c>
      <c r="H22" s="781">
        <v>0</v>
      </c>
      <c r="I22" s="781">
        <v>0</v>
      </c>
      <c r="J22" s="837">
        <v>0</v>
      </c>
      <c r="K22" s="833">
        <v>0</v>
      </c>
      <c r="L22" s="776">
        <v>0</v>
      </c>
      <c r="M22" s="776">
        <v>0</v>
      </c>
      <c r="N22" s="837">
        <v>0</v>
      </c>
      <c r="O22" s="776">
        <v>0</v>
      </c>
      <c r="P22" s="776">
        <v>0</v>
      </c>
      <c r="Q22" s="776">
        <v>0</v>
      </c>
      <c r="R22" s="837">
        <v>0</v>
      </c>
      <c r="S22" s="837">
        <v>0</v>
      </c>
      <c r="T22" s="776"/>
      <c r="U22" s="776"/>
      <c r="V22" s="776">
        <v>0</v>
      </c>
      <c r="W22" s="842">
        <v>0</v>
      </c>
    </row>
    <row r="23" spans="1:23">
      <c r="A23"/>
      <c r="B23"/>
      <c r="C23" s="729">
        <v>520845</v>
      </c>
      <c r="D23" s="780" t="s">
        <v>89</v>
      </c>
      <c r="E23" s="994">
        <v>52.33</v>
      </c>
      <c r="F23" s="837">
        <v>0</v>
      </c>
      <c r="G23" s="781">
        <v>0</v>
      </c>
      <c r="H23" s="781">
        <v>0</v>
      </c>
      <c r="I23" s="781">
        <v>0</v>
      </c>
      <c r="J23" s="837">
        <v>0</v>
      </c>
      <c r="K23" s="833">
        <v>0</v>
      </c>
      <c r="L23" s="776">
        <v>0</v>
      </c>
      <c r="M23" s="776">
        <v>0</v>
      </c>
      <c r="N23" s="837">
        <v>0</v>
      </c>
      <c r="O23" s="776">
        <v>0</v>
      </c>
      <c r="P23" s="776">
        <v>0</v>
      </c>
      <c r="Q23" s="776">
        <v>0</v>
      </c>
      <c r="R23" s="837">
        <v>0</v>
      </c>
      <c r="S23" s="837">
        <v>0</v>
      </c>
      <c r="T23" s="776"/>
      <c r="U23" s="776"/>
      <c r="V23" s="776">
        <v>0</v>
      </c>
      <c r="W23" s="842">
        <v>0</v>
      </c>
    </row>
    <row r="24" spans="1:23">
      <c r="A24"/>
      <c r="B24"/>
      <c r="C24" s="729">
        <v>521640</v>
      </c>
      <c r="D24" s="780" t="s">
        <v>107</v>
      </c>
      <c r="E24" s="994">
        <v>0</v>
      </c>
      <c r="F24" s="837">
        <v>100</v>
      </c>
      <c r="G24" s="781">
        <v>0</v>
      </c>
      <c r="H24" s="781">
        <v>0</v>
      </c>
      <c r="I24" s="781">
        <v>0</v>
      </c>
      <c r="J24" s="837">
        <v>0</v>
      </c>
      <c r="K24" s="833">
        <v>0</v>
      </c>
      <c r="L24" s="776">
        <v>0</v>
      </c>
      <c r="M24" s="776">
        <v>0</v>
      </c>
      <c r="N24" s="837">
        <v>0</v>
      </c>
      <c r="O24" s="776">
        <v>0</v>
      </c>
      <c r="P24" s="776">
        <v>0</v>
      </c>
      <c r="Q24" s="776">
        <v>0</v>
      </c>
      <c r="R24" s="837">
        <v>0</v>
      </c>
      <c r="S24" s="837">
        <v>0</v>
      </c>
      <c r="T24" s="776"/>
      <c r="U24" s="776"/>
      <c r="V24" s="776">
        <v>0</v>
      </c>
      <c r="W24" s="842">
        <v>0</v>
      </c>
    </row>
    <row r="25" spans="1:23">
      <c r="A25"/>
      <c r="B25"/>
      <c r="C25" s="729">
        <v>522320</v>
      </c>
      <c r="D25" s="780" t="s">
        <v>93</v>
      </c>
      <c r="E25" s="994">
        <v>4850</v>
      </c>
      <c r="F25" s="837">
        <v>15000</v>
      </c>
      <c r="G25" s="781">
        <v>0</v>
      </c>
      <c r="H25" s="781">
        <v>0</v>
      </c>
      <c r="I25" s="781">
        <v>0</v>
      </c>
      <c r="J25" s="837">
        <v>0</v>
      </c>
      <c r="K25" s="833">
        <v>564</v>
      </c>
      <c r="L25" s="776">
        <v>0</v>
      </c>
      <c r="M25" s="776">
        <v>0</v>
      </c>
      <c r="N25" s="837">
        <v>564</v>
      </c>
      <c r="O25" s="776">
        <v>350</v>
      </c>
      <c r="P25" s="776">
        <v>1050</v>
      </c>
      <c r="Q25" s="776">
        <v>350</v>
      </c>
      <c r="R25" s="837">
        <v>1750</v>
      </c>
      <c r="S25" s="837">
        <v>350</v>
      </c>
      <c r="T25" s="776"/>
      <c r="U25" s="776"/>
      <c r="V25" s="776">
        <v>350</v>
      </c>
      <c r="W25" s="842">
        <v>2664</v>
      </c>
    </row>
    <row r="26" spans="1:23">
      <c r="A26"/>
      <c r="B26"/>
      <c r="C26" s="729">
        <v>523100</v>
      </c>
      <c r="D26" s="780" t="s">
        <v>61</v>
      </c>
      <c r="E26" s="994">
        <v>121</v>
      </c>
      <c r="F26" s="837">
        <v>750</v>
      </c>
      <c r="G26" s="781">
        <v>0</v>
      </c>
      <c r="H26" s="781">
        <v>0</v>
      </c>
      <c r="I26" s="781">
        <v>0</v>
      </c>
      <c r="J26" s="837">
        <v>0</v>
      </c>
      <c r="K26" s="833">
        <v>0</v>
      </c>
      <c r="L26" s="776">
        <v>0</v>
      </c>
      <c r="M26" s="776">
        <v>0</v>
      </c>
      <c r="N26" s="837">
        <v>0</v>
      </c>
      <c r="O26" s="776">
        <v>0</v>
      </c>
      <c r="P26" s="776">
        <v>0</v>
      </c>
      <c r="Q26" s="776">
        <v>0</v>
      </c>
      <c r="R26" s="837">
        <v>0</v>
      </c>
      <c r="S26" s="837">
        <v>0</v>
      </c>
      <c r="T26" s="776"/>
      <c r="U26" s="776"/>
      <c r="V26" s="776">
        <v>0</v>
      </c>
      <c r="W26" s="842">
        <v>0</v>
      </c>
    </row>
    <row r="27" spans="1:23">
      <c r="A27"/>
      <c r="B27"/>
      <c r="C27" s="729">
        <v>523620</v>
      </c>
      <c r="D27" s="780" t="s">
        <v>63</v>
      </c>
      <c r="E27" s="994">
        <v>600</v>
      </c>
      <c r="F27" s="837">
        <v>500</v>
      </c>
      <c r="G27" s="781">
        <v>0</v>
      </c>
      <c r="H27" s="781">
        <v>0</v>
      </c>
      <c r="I27" s="781">
        <v>0</v>
      </c>
      <c r="J27" s="837">
        <v>0</v>
      </c>
      <c r="K27" s="833">
        <v>28</v>
      </c>
      <c r="L27" s="776">
        <v>0</v>
      </c>
      <c r="M27" s="776">
        <v>0</v>
      </c>
      <c r="N27" s="837">
        <v>28</v>
      </c>
      <c r="O27" s="776">
        <v>16</v>
      </c>
      <c r="P27" s="776">
        <v>0</v>
      </c>
      <c r="Q27" s="776">
        <v>0</v>
      </c>
      <c r="R27" s="837">
        <v>16</v>
      </c>
      <c r="S27" s="837">
        <v>0</v>
      </c>
      <c r="T27" s="776"/>
      <c r="U27" s="776"/>
      <c r="V27" s="776">
        <v>0</v>
      </c>
      <c r="W27" s="842">
        <v>44</v>
      </c>
    </row>
    <row r="28" spans="1:23">
      <c r="A28"/>
      <c r="B28"/>
      <c r="C28" s="729">
        <v>523700</v>
      </c>
      <c r="D28" s="780" t="s">
        <v>66</v>
      </c>
      <c r="E28" s="994">
        <v>0</v>
      </c>
      <c r="F28" s="837">
        <v>0</v>
      </c>
      <c r="G28" s="781">
        <v>0</v>
      </c>
      <c r="H28" s="781">
        <v>0</v>
      </c>
      <c r="I28" s="781">
        <v>98.43</v>
      </c>
      <c r="J28" s="837">
        <v>98.43</v>
      </c>
      <c r="K28" s="833">
        <v>0</v>
      </c>
      <c r="L28" s="776">
        <v>0</v>
      </c>
      <c r="M28" s="776">
        <v>0</v>
      </c>
      <c r="N28" s="837">
        <v>0</v>
      </c>
      <c r="O28" s="776">
        <v>0</v>
      </c>
      <c r="P28" s="776">
        <v>0</v>
      </c>
      <c r="Q28" s="776">
        <v>0</v>
      </c>
      <c r="R28" s="837">
        <v>0</v>
      </c>
      <c r="S28" s="837">
        <v>0</v>
      </c>
      <c r="T28" s="776"/>
      <c r="U28" s="776"/>
      <c r="V28" s="776">
        <v>0</v>
      </c>
      <c r="W28" s="842">
        <v>98.43</v>
      </c>
    </row>
    <row r="29" spans="1:23">
      <c r="A29"/>
      <c r="B29"/>
      <c r="C29" s="729">
        <v>523800</v>
      </c>
      <c r="D29" s="780" t="s">
        <v>67</v>
      </c>
      <c r="E29" s="994">
        <v>195.75</v>
      </c>
      <c r="F29" s="837">
        <v>50</v>
      </c>
      <c r="G29" s="781">
        <v>0</v>
      </c>
      <c r="H29" s="781">
        <v>0</v>
      </c>
      <c r="I29" s="781">
        <v>0</v>
      </c>
      <c r="J29" s="837">
        <v>0</v>
      </c>
      <c r="K29" s="833">
        <v>0</v>
      </c>
      <c r="L29" s="776">
        <v>0</v>
      </c>
      <c r="M29" s="776">
        <v>0</v>
      </c>
      <c r="N29" s="837">
        <v>0</v>
      </c>
      <c r="O29" s="776">
        <v>0</v>
      </c>
      <c r="P29" s="776">
        <v>0</v>
      </c>
      <c r="Q29" s="776">
        <v>0</v>
      </c>
      <c r="R29" s="837">
        <v>0</v>
      </c>
      <c r="S29" s="837">
        <v>0</v>
      </c>
      <c r="T29" s="776"/>
      <c r="U29" s="776"/>
      <c r="V29" s="776">
        <v>0</v>
      </c>
      <c r="W29" s="842">
        <v>0</v>
      </c>
    </row>
    <row r="30" spans="1:23">
      <c r="A30"/>
      <c r="B30"/>
      <c r="C30" s="729">
        <v>525060</v>
      </c>
      <c r="D30" s="780" t="s">
        <v>96</v>
      </c>
      <c r="E30" s="994">
        <v>53.02</v>
      </c>
      <c r="F30" s="837">
        <v>0</v>
      </c>
      <c r="G30" s="781">
        <v>0</v>
      </c>
      <c r="H30" s="781">
        <v>0</v>
      </c>
      <c r="I30" s="781">
        <v>0</v>
      </c>
      <c r="J30" s="837">
        <v>0</v>
      </c>
      <c r="K30" s="833">
        <v>0</v>
      </c>
      <c r="L30" s="776">
        <v>0</v>
      </c>
      <c r="M30" s="776">
        <v>0</v>
      </c>
      <c r="N30" s="837">
        <v>0</v>
      </c>
      <c r="O30" s="776">
        <v>0</v>
      </c>
      <c r="P30" s="776">
        <v>0</v>
      </c>
      <c r="Q30" s="776">
        <v>0</v>
      </c>
      <c r="R30" s="837">
        <v>0</v>
      </c>
      <c r="S30" s="837">
        <v>0</v>
      </c>
      <c r="T30" s="776"/>
      <c r="U30" s="776"/>
      <c r="V30" s="776">
        <v>0</v>
      </c>
      <c r="W30" s="842">
        <v>0</v>
      </c>
    </row>
    <row r="31" spans="1:23">
      <c r="A31"/>
      <c r="B31"/>
      <c r="C31" s="729">
        <v>526420</v>
      </c>
      <c r="D31" s="780" t="s">
        <v>114</v>
      </c>
      <c r="E31" s="994">
        <v>0</v>
      </c>
      <c r="F31" s="837">
        <v>200</v>
      </c>
      <c r="G31" s="781">
        <v>0</v>
      </c>
      <c r="H31" s="781">
        <v>0</v>
      </c>
      <c r="I31" s="781">
        <v>0</v>
      </c>
      <c r="J31" s="837">
        <v>0</v>
      </c>
      <c r="K31" s="833">
        <v>14.99</v>
      </c>
      <c r="L31" s="776">
        <v>0</v>
      </c>
      <c r="M31" s="776">
        <v>0</v>
      </c>
      <c r="N31" s="837">
        <v>14.99</v>
      </c>
      <c r="O31" s="776">
        <v>0</v>
      </c>
      <c r="P31" s="776">
        <v>0</v>
      </c>
      <c r="Q31" s="776">
        <v>0</v>
      </c>
      <c r="R31" s="837">
        <v>0</v>
      </c>
      <c r="S31" s="837">
        <v>0</v>
      </c>
      <c r="T31" s="776"/>
      <c r="U31" s="776"/>
      <c r="V31" s="776">
        <v>0</v>
      </c>
      <c r="W31" s="842">
        <v>14.99</v>
      </c>
    </row>
    <row r="32" spans="1:23">
      <c r="A32"/>
      <c r="B32"/>
      <c r="C32" s="729">
        <v>526940</v>
      </c>
      <c r="D32" s="780" t="s">
        <v>71</v>
      </c>
      <c r="E32" s="994">
        <v>25.9</v>
      </c>
      <c r="F32" s="837">
        <v>0</v>
      </c>
      <c r="G32" s="781">
        <v>25.9</v>
      </c>
      <c r="H32" s="781">
        <v>-25.9</v>
      </c>
      <c r="I32" s="781">
        <v>0</v>
      </c>
      <c r="J32" s="837">
        <v>0</v>
      </c>
      <c r="K32" s="833">
        <v>0</v>
      </c>
      <c r="L32" s="776">
        <v>0</v>
      </c>
      <c r="M32" s="776">
        <v>0</v>
      </c>
      <c r="N32" s="837">
        <v>0</v>
      </c>
      <c r="O32" s="776">
        <v>0</v>
      </c>
      <c r="P32" s="776">
        <v>0</v>
      </c>
      <c r="Q32" s="776">
        <v>0</v>
      </c>
      <c r="R32" s="837">
        <v>0</v>
      </c>
      <c r="S32" s="837">
        <v>0</v>
      </c>
      <c r="T32" s="776"/>
      <c r="U32" s="776"/>
      <c r="V32" s="776">
        <v>0</v>
      </c>
      <c r="W32" s="842">
        <v>0</v>
      </c>
    </row>
    <row r="33" spans="1:23">
      <c r="A33"/>
      <c r="B33"/>
      <c r="C33" s="729">
        <v>527690</v>
      </c>
      <c r="D33" s="780" t="s">
        <v>2571</v>
      </c>
      <c r="E33" s="994">
        <v>63.75</v>
      </c>
      <c r="F33" s="837">
        <v>0</v>
      </c>
      <c r="G33" s="781">
        <v>0</v>
      </c>
      <c r="H33" s="781">
        <v>0</v>
      </c>
      <c r="I33" s="781">
        <v>0</v>
      </c>
      <c r="J33" s="837">
        <v>0</v>
      </c>
      <c r="K33" s="833">
        <v>0</v>
      </c>
      <c r="L33" s="776">
        <v>0</v>
      </c>
      <c r="M33" s="776">
        <v>0</v>
      </c>
      <c r="N33" s="837">
        <v>0</v>
      </c>
      <c r="O33" s="776">
        <v>0</v>
      </c>
      <c r="P33" s="776">
        <v>0</v>
      </c>
      <c r="Q33" s="776">
        <v>0</v>
      </c>
      <c r="R33" s="837">
        <v>0</v>
      </c>
      <c r="S33" s="837">
        <v>0</v>
      </c>
      <c r="T33" s="776"/>
      <c r="U33" s="776"/>
      <c r="V33" s="776">
        <v>0</v>
      </c>
      <c r="W33" s="842">
        <v>0</v>
      </c>
    </row>
    <row r="34" spans="1:23">
      <c r="A34"/>
      <c r="B34"/>
      <c r="C34" s="729">
        <v>527700</v>
      </c>
      <c r="D34" s="780" t="s">
        <v>124</v>
      </c>
      <c r="E34" s="994"/>
      <c r="F34" s="837"/>
      <c r="G34" s="781"/>
      <c r="H34" s="781"/>
      <c r="I34" s="781"/>
      <c r="J34" s="837">
        <v>0</v>
      </c>
      <c r="K34" s="833"/>
      <c r="L34" s="776"/>
      <c r="M34" s="776"/>
      <c r="N34" s="837">
        <v>0</v>
      </c>
      <c r="O34" s="776"/>
      <c r="P34" s="776"/>
      <c r="Q34" s="776">
        <v>446.5</v>
      </c>
      <c r="R34" s="837">
        <v>446.5</v>
      </c>
      <c r="S34" s="837">
        <v>0</v>
      </c>
      <c r="T34" s="776"/>
      <c r="U34" s="776"/>
      <c r="V34" s="776">
        <v>0</v>
      </c>
      <c r="W34" s="842">
        <v>446.5</v>
      </c>
    </row>
    <row r="35" spans="1:23">
      <c r="A35"/>
      <c r="B35"/>
      <c r="C35" s="729">
        <v>527780</v>
      </c>
      <c r="D35" s="780" t="s">
        <v>128</v>
      </c>
      <c r="E35" s="994">
        <v>389.27</v>
      </c>
      <c r="F35" s="837">
        <v>0</v>
      </c>
      <c r="G35" s="781">
        <v>0</v>
      </c>
      <c r="H35" s="781">
        <v>0</v>
      </c>
      <c r="I35" s="781">
        <v>150.18</v>
      </c>
      <c r="J35" s="837">
        <v>150.18</v>
      </c>
      <c r="K35" s="833">
        <v>0</v>
      </c>
      <c r="L35" s="776">
        <v>0</v>
      </c>
      <c r="M35" s="776">
        <v>0</v>
      </c>
      <c r="N35" s="837">
        <v>0</v>
      </c>
      <c r="O35" s="776">
        <v>14.98</v>
      </c>
      <c r="P35" s="776">
        <v>0</v>
      </c>
      <c r="Q35" s="776">
        <v>0</v>
      </c>
      <c r="R35" s="837">
        <v>14.98</v>
      </c>
      <c r="S35" s="837">
        <v>0</v>
      </c>
      <c r="T35" s="776"/>
      <c r="U35" s="776"/>
      <c r="V35" s="776">
        <v>0</v>
      </c>
      <c r="W35" s="842">
        <v>165.16</v>
      </c>
    </row>
    <row r="36" spans="1:23">
      <c r="A36"/>
      <c r="B36"/>
      <c r="C36" s="729">
        <v>527840</v>
      </c>
      <c r="D36" s="780" t="s">
        <v>75</v>
      </c>
      <c r="E36" s="994">
        <v>535</v>
      </c>
      <c r="F36" s="837">
        <v>9500</v>
      </c>
      <c r="G36" s="781">
        <v>0</v>
      </c>
      <c r="H36" s="781">
        <v>0</v>
      </c>
      <c r="I36" s="781">
        <v>640.96</v>
      </c>
      <c r="J36" s="837">
        <v>640.96</v>
      </c>
      <c r="K36" s="833">
        <v>0</v>
      </c>
      <c r="L36" s="776">
        <v>0</v>
      </c>
      <c r="M36" s="776">
        <v>0</v>
      </c>
      <c r="N36" s="837">
        <v>0</v>
      </c>
      <c r="O36" s="776">
        <v>0</v>
      </c>
      <c r="P36" s="776">
        <v>0</v>
      </c>
      <c r="Q36" s="776">
        <v>0</v>
      </c>
      <c r="R36" s="837">
        <v>0</v>
      </c>
      <c r="S36" s="837">
        <v>0</v>
      </c>
      <c r="T36" s="776"/>
      <c r="U36" s="776"/>
      <c r="V36" s="776">
        <v>0</v>
      </c>
      <c r="W36" s="842">
        <v>640.96</v>
      </c>
    </row>
    <row r="37" spans="1:23">
      <c r="A37"/>
      <c r="B37"/>
      <c r="C37" s="729">
        <v>528140</v>
      </c>
      <c r="D37" s="780" t="s">
        <v>76</v>
      </c>
      <c r="E37" s="994">
        <v>575</v>
      </c>
      <c r="F37" s="837">
        <v>0</v>
      </c>
      <c r="G37" s="781">
        <v>0</v>
      </c>
      <c r="H37" s="781">
        <v>0</v>
      </c>
      <c r="I37" s="781">
        <v>0</v>
      </c>
      <c r="J37" s="837">
        <v>0</v>
      </c>
      <c r="K37" s="833">
        <v>0</v>
      </c>
      <c r="L37" s="776">
        <v>0</v>
      </c>
      <c r="M37" s="776">
        <v>0</v>
      </c>
      <c r="N37" s="837">
        <v>0</v>
      </c>
      <c r="O37" s="776">
        <v>0</v>
      </c>
      <c r="P37" s="776">
        <v>0</v>
      </c>
      <c r="Q37" s="776">
        <v>0</v>
      </c>
      <c r="R37" s="837">
        <v>0</v>
      </c>
      <c r="S37" s="837">
        <v>0</v>
      </c>
      <c r="T37" s="776"/>
      <c r="U37" s="776"/>
      <c r="V37" s="776">
        <v>0</v>
      </c>
      <c r="W37" s="842">
        <v>0</v>
      </c>
    </row>
    <row r="38" spans="1:23">
      <c r="A38"/>
      <c r="B38"/>
      <c r="C38" s="729">
        <v>528960</v>
      </c>
      <c r="D38" s="780" t="s">
        <v>79</v>
      </c>
      <c r="E38" s="994"/>
      <c r="F38" s="837">
        <v>0</v>
      </c>
      <c r="G38" s="781"/>
      <c r="H38" s="781"/>
      <c r="I38" s="781"/>
      <c r="J38" s="837">
        <v>0</v>
      </c>
      <c r="K38" s="833">
        <v>305.10000000000002</v>
      </c>
      <c r="L38" s="776">
        <v>0</v>
      </c>
      <c r="M38" s="776">
        <v>0</v>
      </c>
      <c r="N38" s="837">
        <v>305.10000000000002</v>
      </c>
      <c r="O38" s="776">
        <v>0</v>
      </c>
      <c r="P38" s="776">
        <v>0</v>
      </c>
      <c r="Q38" s="776">
        <v>0</v>
      </c>
      <c r="R38" s="837">
        <v>0</v>
      </c>
      <c r="S38" s="837">
        <v>0</v>
      </c>
      <c r="T38" s="776"/>
      <c r="U38" s="776"/>
      <c r="V38" s="776">
        <v>0</v>
      </c>
      <c r="W38" s="842">
        <v>305.10000000000002</v>
      </c>
    </row>
    <row r="39" spans="1:23">
      <c r="A39"/>
      <c r="B39"/>
      <c r="C39" s="729">
        <v>528980</v>
      </c>
      <c r="D39" s="780" t="s">
        <v>80</v>
      </c>
      <c r="E39" s="994"/>
      <c r="F39" s="837">
        <v>0</v>
      </c>
      <c r="G39" s="781"/>
      <c r="H39" s="781"/>
      <c r="I39" s="781"/>
      <c r="J39" s="837">
        <v>0</v>
      </c>
      <c r="K39" s="833">
        <v>180.17</v>
      </c>
      <c r="L39" s="776">
        <v>0</v>
      </c>
      <c r="M39" s="776">
        <v>0</v>
      </c>
      <c r="N39" s="837">
        <v>180.17</v>
      </c>
      <c r="O39" s="776">
        <v>0</v>
      </c>
      <c r="P39" s="776">
        <v>0</v>
      </c>
      <c r="Q39" s="776">
        <v>0</v>
      </c>
      <c r="R39" s="837">
        <v>0</v>
      </c>
      <c r="S39" s="837">
        <v>0</v>
      </c>
      <c r="T39" s="776"/>
      <c r="U39" s="776"/>
      <c r="V39" s="776">
        <v>0</v>
      </c>
      <c r="W39" s="842">
        <v>180.17</v>
      </c>
    </row>
    <row r="40" spans="1:23">
      <c r="A40"/>
      <c r="B40"/>
      <c r="C40" s="729">
        <v>529040</v>
      </c>
      <c r="D40" s="780" t="s">
        <v>82</v>
      </c>
      <c r="E40" s="994">
        <v>4527.4099999999989</v>
      </c>
      <c r="F40" s="837">
        <v>0</v>
      </c>
      <c r="G40" s="781">
        <v>0</v>
      </c>
      <c r="H40" s="781">
        <v>280.39999999999998</v>
      </c>
      <c r="I40" s="781">
        <v>411.21</v>
      </c>
      <c r="J40" s="837">
        <v>691.6099999999999</v>
      </c>
      <c r="K40" s="833">
        <v>203.05</v>
      </c>
      <c r="L40" s="776">
        <v>696.53</v>
      </c>
      <c r="M40" s="776">
        <v>381.67</v>
      </c>
      <c r="N40" s="837">
        <v>1281.25</v>
      </c>
      <c r="O40" s="776">
        <v>127.07</v>
      </c>
      <c r="P40" s="776">
        <v>291.37</v>
      </c>
      <c r="Q40" s="776">
        <v>369.58</v>
      </c>
      <c r="R40" s="837">
        <v>788.02</v>
      </c>
      <c r="S40" s="837">
        <v>497.95</v>
      </c>
      <c r="T40" s="776"/>
      <c r="U40" s="776"/>
      <c r="V40" s="776">
        <v>497.95</v>
      </c>
      <c r="W40" s="842">
        <v>3258.8299999999995</v>
      </c>
    </row>
    <row r="41" spans="1:23">
      <c r="A41"/>
      <c r="B41"/>
      <c r="C41" s="729">
        <v>529060</v>
      </c>
      <c r="D41" s="780" t="s">
        <v>7017</v>
      </c>
      <c r="E41" s="994"/>
      <c r="F41" s="837">
        <v>0</v>
      </c>
      <c r="G41" s="781"/>
      <c r="H41" s="781"/>
      <c r="I41" s="781"/>
      <c r="J41" s="837">
        <v>0</v>
      </c>
      <c r="K41" s="833">
        <v>14.74</v>
      </c>
      <c r="L41" s="776">
        <v>0</v>
      </c>
      <c r="M41" s="776">
        <v>0</v>
      </c>
      <c r="N41" s="837">
        <v>14.74</v>
      </c>
      <c r="O41" s="776">
        <v>0</v>
      </c>
      <c r="P41" s="776">
        <v>0</v>
      </c>
      <c r="Q41" s="776">
        <v>0</v>
      </c>
      <c r="R41" s="837">
        <v>0</v>
      </c>
      <c r="S41" s="837">
        <v>0</v>
      </c>
      <c r="T41" s="776"/>
      <c r="U41" s="776"/>
      <c r="V41" s="776">
        <v>0</v>
      </c>
      <c r="W41" s="842">
        <v>14.74</v>
      </c>
    </row>
    <row r="42" spans="1:23">
      <c r="A42"/>
      <c r="B42"/>
      <c r="C42" s="729">
        <v>529500</v>
      </c>
      <c r="D42" s="780" t="s">
        <v>100</v>
      </c>
      <c r="E42" s="994">
        <v>1113.22</v>
      </c>
      <c r="F42" s="837">
        <v>1200</v>
      </c>
      <c r="G42" s="781">
        <v>0</v>
      </c>
      <c r="H42" s="781">
        <v>0</v>
      </c>
      <c r="I42" s="781">
        <v>110.29</v>
      </c>
      <c r="J42" s="837">
        <v>110.29</v>
      </c>
      <c r="K42" s="833">
        <v>116.59</v>
      </c>
      <c r="L42" s="776">
        <v>111.6</v>
      </c>
      <c r="M42" s="776">
        <v>111.23</v>
      </c>
      <c r="N42" s="837">
        <v>339.42</v>
      </c>
      <c r="O42" s="776">
        <v>95.87</v>
      </c>
      <c r="P42" s="776">
        <v>109.16</v>
      </c>
      <c r="Q42" s="776">
        <v>106.25</v>
      </c>
      <c r="R42" s="837">
        <v>311.27999999999997</v>
      </c>
      <c r="S42" s="837">
        <v>-0.56000000000000005</v>
      </c>
      <c r="T42" s="776"/>
      <c r="U42" s="776"/>
      <c r="V42" s="776">
        <v>-0.56000000000000005</v>
      </c>
      <c r="W42" s="842">
        <v>760.43000000000006</v>
      </c>
    </row>
    <row r="43" spans="1:23">
      <c r="A43"/>
      <c r="B43"/>
      <c r="C43" s="729">
        <v>529550</v>
      </c>
      <c r="D43" s="780" t="s">
        <v>103</v>
      </c>
      <c r="E43" s="994">
        <v>35.479999999999997</v>
      </c>
      <c r="F43" s="837">
        <v>1000</v>
      </c>
      <c r="G43" s="781">
        <v>0</v>
      </c>
      <c r="H43" s="781">
        <v>130.38999999999999</v>
      </c>
      <c r="I43" s="781">
        <v>53.6</v>
      </c>
      <c r="J43" s="837">
        <v>183.98999999999998</v>
      </c>
      <c r="K43" s="833">
        <v>75.680000000000007</v>
      </c>
      <c r="L43" s="776">
        <v>79.8</v>
      </c>
      <c r="M43" s="776">
        <v>55.06</v>
      </c>
      <c r="N43" s="837">
        <v>210.54000000000002</v>
      </c>
      <c r="O43" s="776">
        <v>131.16999999999999</v>
      </c>
      <c r="P43" s="776">
        <v>109.21</v>
      </c>
      <c r="Q43" s="776">
        <v>116.39</v>
      </c>
      <c r="R43" s="837">
        <v>356.77</v>
      </c>
      <c r="S43" s="837">
        <v>208.12</v>
      </c>
      <c r="T43" s="776"/>
      <c r="U43" s="776"/>
      <c r="V43" s="776">
        <v>208.12</v>
      </c>
      <c r="W43" s="842">
        <v>959.42</v>
      </c>
    </row>
    <row r="44" spans="1:23">
      <c r="A44"/>
      <c r="B44" s="527" t="s">
        <v>6627</v>
      </c>
      <c r="C44" s="527"/>
      <c r="D44" s="527"/>
      <c r="E44" s="995">
        <v>13926.459999999997</v>
      </c>
      <c r="F44" s="997">
        <v>29130</v>
      </c>
      <c r="G44" s="1079">
        <v>25.9</v>
      </c>
      <c r="H44" s="1079">
        <v>551.64</v>
      </c>
      <c r="I44" s="1079">
        <v>1506.4599999999998</v>
      </c>
      <c r="J44" s="997">
        <v>2084</v>
      </c>
      <c r="K44" s="1088">
        <v>1544.19</v>
      </c>
      <c r="L44" s="846">
        <v>929.82999999999993</v>
      </c>
      <c r="M44" s="846">
        <v>589.8599999999999</v>
      </c>
      <c r="N44" s="997">
        <v>3063.88</v>
      </c>
      <c r="O44" s="846">
        <v>776.99</v>
      </c>
      <c r="P44" s="846">
        <v>1601.66</v>
      </c>
      <c r="Q44" s="846">
        <v>1430.64</v>
      </c>
      <c r="R44" s="997">
        <v>3809.2899999999995</v>
      </c>
      <c r="S44" s="997">
        <v>1097.44</v>
      </c>
      <c r="T44" s="846"/>
      <c r="U44" s="846"/>
      <c r="V44" s="846">
        <v>1097.44</v>
      </c>
      <c r="W44" s="892">
        <v>10054.61</v>
      </c>
    </row>
    <row r="45" spans="1:23">
      <c r="A45"/>
      <c r="B45" t="s">
        <v>6628</v>
      </c>
      <c r="C45" s="729">
        <v>535220</v>
      </c>
      <c r="D45" s="780" t="s">
        <v>495</v>
      </c>
      <c r="E45" s="994">
        <v>208.13</v>
      </c>
      <c r="F45" s="837">
        <v>250</v>
      </c>
      <c r="G45" s="781">
        <v>0</v>
      </c>
      <c r="H45" s="781">
        <v>0</v>
      </c>
      <c r="I45" s="781">
        <v>0</v>
      </c>
      <c r="J45" s="837">
        <v>0</v>
      </c>
      <c r="K45" s="833">
        <v>210.99</v>
      </c>
      <c r="L45" s="776">
        <v>0</v>
      </c>
      <c r="M45" s="776">
        <v>0</v>
      </c>
      <c r="N45" s="837">
        <v>210.99</v>
      </c>
      <c r="O45" s="776">
        <v>0</v>
      </c>
      <c r="P45" s="776">
        <v>0</v>
      </c>
      <c r="Q45" s="776">
        <v>0</v>
      </c>
      <c r="R45" s="837">
        <v>0</v>
      </c>
      <c r="S45" s="837">
        <v>0</v>
      </c>
      <c r="T45" s="776"/>
      <c r="U45" s="776"/>
      <c r="V45" s="776">
        <v>0</v>
      </c>
      <c r="W45" s="842">
        <v>210.99</v>
      </c>
    </row>
    <row r="46" spans="1:23">
      <c r="A46"/>
      <c r="B46"/>
      <c r="C46" s="729">
        <v>536760</v>
      </c>
      <c r="D46" s="780" t="s">
        <v>2872</v>
      </c>
      <c r="E46" s="994">
        <v>105.16000000000001</v>
      </c>
      <c r="F46" s="837">
        <v>0</v>
      </c>
      <c r="G46" s="781">
        <v>10.16</v>
      </c>
      <c r="H46" s="781">
        <v>10.76</v>
      </c>
      <c r="I46" s="781">
        <v>10.76</v>
      </c>
      <c r="J46" s="837">
        <v>31.68</v>
      </c>
      <c r="K46" s="833">
        <v>10.76</v>
      </c>
      <c r="L46" s="776">
        <v>16.14</v>
      </c>
      <c r="M46" s="776">
        <v>10.76</v>
      </c>
      <c r="N46" s="837">
        <v>37.659999999999997</v>
      </c>
      <c r="O46" s="776">
        <v>10.76</v>
      </c>
      <c r="P46" s="776">
        <v>10.76</v>
      </c>
      <c r="Q46" s="776">
        <v>10.76</v>
      </c>
      <c r="R46" s="837">
        <v>32.28</v>
      </c>
      <c r="S46" s="837">
        <v>10.76</v>
      </c>
      <c r="T46" s="776"/>
      <c r="U46" s="776"/>
      <c r="V46" s="776">
        <v>10.76</v>
      </c>
      <c r="W46" s="842">
        <v>112.38000000000002</v>
      </c>
    </row>
    <row r="47" spans="1:23">
      <c r="A47"/>
      <c r="B47"/>
      <c r="C47" s="729">
        <v>536761</v>
      </c>
      <c r="D47" s="780" t="s">
        <v>6868</v>
      </c>
      <c r="E47" s="994">
        <v>0</v>
      </c>
      <c r="F47" s="837">
        <v>0</v>
      </c>
      <c r="G47" s="781">
        <v>0</v>
      </c>
      <c r="H47" s="781">
        <v>0</v>
      </c>
      <c r="I47" s="781">
        <v>0</v>
      </c>
      <c r="J47" s="837">
        <v>0</v>
      </c>
      <c r="K47" s="833">
        <v>0</v>
      </c>
      <c r="L47" s="776">
        <v>0</v>
      </c>
      <c r="M47" s="776">
        <v>0</v>
      </c>
      <c r="N47" s="837">
        <v>0</v>
      </c>
      <c r="O47" s="776">
        <v>0</v>
      </c>
      <c r="P47" s="776">
        <v>0</v>
      </c>
      <c r="Q47" s="776">
        <v>0</v>
      </c>
      <c r="R47" s="837">
        <v>0</v>
      </c>
      <c r="S47" s="837">
        <v>0</v>
      </c>
      <c r="T47" s="776"/>
      <c r="U47" s="776"/>
      <c r="V47" s="776">
        <v>0</v>
      </c>
      <c r="W47" s="842">
        <v>0</v>
      </c>
    </row>
    <row r="48" spans="1:23">
      <c r="A48"/>
      <c r="B48"/>
      <c r="C48" s="729">
        <v>537020</v>
      </c>
      <c r="D48" s="780" t="s">
        <v>83</v>
      </c>
      <c r="E48" s="994"/>
      <c r="F48" s="837"/>
      <c r="G48" s="781"/>
      <c r="H48" s="781"/>
      <c r="I48" s="781"/>
      <c r="J48" s="837">
        <v>0</v>
      </c>
      <c r="K48" s="833"/>
      <c r="L48" s="776"/>
      <c r="M48" s="776"/>
      <c r="N48" s="837">
        <v>0</v>
      </c>
      <c r="O48" s="776"/>
      <c r="P48" s="776"/>
      <c r="Q48" s="776">
        <v>121</v>
      </c>
      <c r="R48" s="837">
        <v>121</v>
      </c>
      <c r="S48" s="837">
        <v>0</v>
      </c>
      <c r="T48" s="776"/>
      <c r="U48" s="776"/>
      <c r="V48" s="776">
        <v>0</v>
      </c>
      <c r="W48" s="842">
        <v>121</v>
      </c>
    </row>
    <row r="49" spans="1:23">
      <c r="A49"/>
      <c r="B49"/>
      <c r="C49" s="729">
        <v>537080</v>
      </c>
      <c r="D49" s="780" t="s">
        <v>84</v>
      </c>
      <c r="E49" s="994">
        <v>0</v>
      </c>
      <c r="F49" s="837">
        <v>100</v>
      </c>
      <c r="G49" s="781">
        <v>0</v>
      </c>
      <c r="H49" s="781">
        <v>0</v>
      </c>
      <c r="I49" s="781">
        <v>0</v>
      </c>
      <c r="J49" s="837">
        <v>0</v>
      </c>
      <c r="K49" s="833">
        <v>0</v>
      </c>
      <c r="L49" s="776">
        <v>220</v>
      </c>
      <c r="M49" s="776">
        <v>0</v>
      </c>
      <c r="N49" s="837">
        <v>220</v>
      </c>
      <c r="O49" s="776">
        <v>0</v>
      </c>
      <c r="P49" s="776">
        <v>0</v>
      </c>
      <c r="Q49" s="776">
        <v>0</v>
      </c>
      <c r="R49" s="837">
        <v>0</v>
      </c>
      <c r="S49" s="837">
        <v>0</v>
      </c>
      <c r="T49" s="776"/>
      <c r="U49" s="776"/>
      <c r="V49" s="776">
        <v>0</v>
      </c>
      <c r="W49" s="842">
        <v>220</v>
      </c>
    </row>
    <row r="50" spans="1:23">
      <c r="A50"/>
      <c r="B50" s="527" t="s">
        <v>6629</v>
      </c>
      <c r="C50" s="527"/>
      <c r="D50" s="527"/>
      <c r="E50" s="995">
        <v>313.29000000000002</v>
      </c>
      <c r="F50" s="997">
        <v>350</v>
      </c>
      <c r="G50" s="1079">
        <v>10.16</v>
      </c>
      <c r="H50" s="1079">
        <v>10.76</v>
      </c>
      <c r="I50" s="1079">
        <v>10.76</v>
      </c>
      <c r="J50" s="997">
        <v>31.68</v>
      </c>
      <c r="K50" s="1088">
        <v>221.75</v>
      </c>
      <c r="L50" s="846">
        <v>236.14</v>
      </c>
      <c r="M50" s="846">
        <v>10.76</v>
      </c>
      <c r="N50" s="997">
        <v>468.65</v>
      </c>
      <c r="O50" s="846">
        <v>10.76</v>
      </c>
      <c r="P50" s="846">
        <v>10.76</v>
      </c>
      <c r="Q50" s="846">
        <v>131.76</v>
      </c>
      <c r="R50" s="997">
        <v>153.28</v>
      </c>
      <c r="S50" s="997">
        <v>10.76</v>
      </c>
      <c r="T50" s="846"/>
      <c r="U50" s="846"/>
      <c r="V50" s="846">
        <v>10.76</v>
      </c>
      <c r="W50" s="892">
        <v>664.37</v>
      </c>
    </row>
    <row r="51" spans="1:23">
      <c r="A51" s="777" t="s">
        <v>6565</v>
      </c>
      <c r="B51" s="777"/>
      <c r="C51" s="777"/>
      <c r="D51" s="777"/>
      <c r="E51" s="996">
        <v>106364.02000000002</v>
      </c>
      <c r="F51" s="838">
        <v>138691</v>
      </c>
      <c r="G51" s="782">
        <v>3452.0599999999995</v>
      </c>
      <c r="H51" s="782">
        <v>8695.76</v>
      </c>
      <c r="I51" s="782">
        <v>9943.8700000000026</v>
      </c>
      <c r="J51" s="838">
        <v>22091.690000000002</v>
      </c>
      <c r="K51" s="834">
        <v>10192.6</v>
      </c>
      <c r="L51" s="778">
        <v>13406.35</v>
      </c>
      <c r="M51" s="778">
        <v>9073.2799999999988</v>
      </c>
      <c r="N51" s="838">
        <v>32672.23</v>
      </c>
      <c r="O51" s="778">
        <v>8998.01</v>
      </c>
      <c r="P51" s="778">
        <v>10345.869999999999</v>
      </c>
      <c r="Q51" s="778">
        <v>10033.459999999999</v>
      </c>
      <c r="R51" s="838">
        <v>29377.34</v>
      </c>
      <c r="S51" s="838">
        <v>9769.9100000000017</v>
      </c>
      <c r="T51" s="778"/>
      <c r="U51" s="778"/>
      <c r="V51" s="778">
        <v>9769.9100000000017</v>
      </c>
      <c r="W51" s="843">
        <v>93911.170000000027</v>
      </c>
    </row>
    <row r="52" spans="1:23">
      <c r="A52" t="s">
        <v>434</v>
      </c>
      <c r="B52" t="s">
        <v>6626</v>
      </c>
      <c r="C52" s="729">
        <v>523800</v>
      </c>
      <c r="D52" s="780" t="s">
        <v>67</v>
      </c>
      <c r="E52" s="994">
        <v>0</v>
      </c>
      <c r="F52" s="837">
        <v>0</v>
      </c>
      <c r="G52" s="781">
        <v>0</v>
      </c>
      <c r="H52" s="781">
        <v>0</v>
      </c>
      <c r="I52" s="781">
        <v>0</v>
      </c>
      <c r="J52" s="837">
        <v>0</v>
      </c>
      <c r="K52" s="833">
        <v>0</v>
      </c>
      <c r="L52" s="776">
        <v>0</v>
      </c>
      <c r="M52" s="776">
        <v>0</v>
      </c>
      <c r="N52" s="837">
        <v>0</v>
      </c>
      <c r="O52" s="776">
        <v>0</v>
      </c>
      <c r="P52" s="776">
        <v>0</v>
      </c>
      <c r="Q52" s="776">
        <v>0</v>
      </c>
      <c r="R52" s="837">
        <v>0</v>
      </c>
      <c r="S52" s="837">
        <v>0</v>
      </c>
      <c r="T52" s="776"/>
      <c r="U52" s="776"/>
      <c r="V52" s="776">
        <v>0</v>
      </c>
      <c r="W52" s="842">
        <v>0</v>
      </c>
    </row>
    <row r="53" spans="1:23">
      <c r="A53"/>
      <c r="B53"/>
      <c r="C53" s="729">
        <v>529040</v>
      </c>
      <c r="D53" s="780" t="s">
        <v>82</v>
      </c>
      <c r="E53" s="994">
        <v>0</v>
      </c>
      <c r="F53" s="837">
        <v>100</v>
      </c>
      <c r="G53" s="781">
        <v>0</v>
      </c>
      <c r="H53" s="781">
        <v>0</v>
      </c>
      <c r="I53" s="781">
        <v>65.5</v>
      </c>
      <c r="J53" s="837">
        <v>65.5</v>
      </c>
      <c r="K53" s="833">
        <v>0</v>
      </c>
      <c r="L53" s="776">
        <v>0</v>
      </c>
      <c r="M53" s="776">
        <v>0</v>
      </c>
      <c r="N53" s="837">
        <v>0</v>
      </c>
      <c r="O53" s="776">
        <v>0</v>
      </c>
      <c r="P53" s="776">
        <v>0</v>
      </c>
      <c r="Q53" s="776">
        <v>0</v>
      </c>
      <c r="R53" s="837">
        <v>0</v>
      </c>
      <c r="S53" s="837">
        <v>0</v>
      </c>
      <c r="T53" s="776"/>
      <c r="U53" s="776"/>
      <c r="V53" s="776">
        <v>0</v>
      </c>
      <c r="W53" s="842">
        <v>65.5</v>
      </c>
    </row>
    <row r="54" spans="1:23">
      <c r="A54"/>
      <c r="B54" s="527" t="s">
        <v>6627</v>
      </c>
      <c r="C54" s="527"/>
      <c r="D54" s="527"/>
      <c r="E54" s="995">
        <v>0</v>
      </c>
      <c r="F54" s="997">
        <v>100</v>
      </c>
      <c r="G54" s="1079">
        <v>0</v>
      </c>
      <c r="H54" s="1079">
        <v>0</v>
      </c>
      <c r="I54" s="1079">
        <v>65.5</v>
      </c>
      <c r="J54" s="997">
        <v>65.5</v>
      </c>
      <c r="K54" s="1088">
        <v>0</v>
      </c>
      <c r="L54" s="846">
        <v>0</v>
      </c>
      <c r="M54" s="846">
        <v>0</v>
      </c>
      <c r="N54" s="997">
        <v>0</v>
      </c>
      <c r="O54" s="846">
        <v>0</v>
      </c>
      <c r="P54" s="846">
        <v>0</v>
      </c>
      <c r="Q54" s="846">
        <v>0</v>
      </c>
      <c r="R54" s="997">
        <v>0</v>
      </c>
      <c r="S54" s="997">
        <v>0</v>
      </c>
      <c r="T54" s="846"/>
      <c r="U54" s="846"/>
      <c r="V54" s="846">
        <v>0</v>
      </c>
      <c r="W54" s="892">
        <v>65.5</v>
      </c>
    </row>
    <row r="55" spans="1:23">
      <c r="A55" s="777" t="s">
        <v>6566</v>
      </c>
      <c r="B55" s="777"/>
      <c r="C55" s="777"/>
      <c r="D55" s="777"/>
      <c r="E55" s="996">
        <v>0</v>
      </c>
      <c r="F55" s="838">
        <v>100</v>
      </c>
      <c r="G55" s="782">
        <v>0</v>
      </c>
      <c r="H55" s="782">
        <v>0</v>
      </c>
      <c r="I55" s="782">
        <v>65.5</v>
      </c>
      <c r="J55" s="838">
        <v>65.5</v>
      </c>
      <c r="K55" s="834">
        <v>0</v>
      </c>
      <c r="L55" s="778">
        <v>0</v>
      </c>
      <c r="M55" s="778">
        <v>0</v>
      </c>
      <c r="N55" s="838">
        <v>0</v>
      </c>
      <c r="O55" s="778">
        <v>0</v>
      </c>
      <c r="P55" s="778">
        <v>0</v>
      </c>
      <c r="Q55" s="778">
        <v>0</v>
      </c>
      <c r="R55" s="838">
        <v>0</v>
      </c>
      <c r="S55" s="838">
        <v>0</v>
      </c>
      <c r="T55" s="778"/>
      <c r="U55" s="778"/>
      <c r="V55" s="778">
        <v>0</v>
      </c>
      <c r="W55" s="843">
        <v>65.5</v>
      </c>
    </row>
    <row r="56" spans="1:23">
      <c r="A56" t="s">
        <v>435</v>
      </c>
      <c r="B56" t="s">
        <v>48</v>
      </c>
      <c r="C56" s="729">
        <v>510040</v>
      </c>
      <c r="D56" s="780" t="s">
        <v>461</v>
      </c>
      <c r="E56" s="994">
        <v>41194.800000000003</v>
      </c>
      <c r="F56" s="837">
        <v>47625</v>
      </c>
      <c r="G56" s="781">
        <v>1444.93</v>
      </c>
      <c r="H56" s="781">
        <v>4428.28</v>
      </c>
      <c r="I56" s="781">
        <v>3612.36</v>
      </c>
      <c r="J56" s="837">
        <v>9485.57</v>
      </c>
      <c r="K56" s="833">
        <v>4670.24</v>
      </c>
      <c r="L56" s="776">
        <v>5358.39</v>
      </c>
      <c r="M56" s="776">
        <v>4069.5</v>
      </c>
      <c r="N56" s="837">
        <v>14098.130000000001</v>
      </c>
      <c r="O56" s="776">
        <v>3612.34</v>
      </c>
      <c r="P56" s="776">
        <v>4020.31</v>
      </c>
      <c r="Q56" s="776">
        <v>4166.8500000000004</v>
      </c>
      <c r="R56" s="837">
        <v>11799.5</v>
      </c>
      <c r="S56" s="837">
        <v>800.93</v>
      </c>
      <c r="T56" s="776"/>
      <c r="U56" s="776"/>
      <c r="V56" s="776">
        <v>800.93</v>
      </c>
      <c r="W56" s="842">
        <v>36184.130000000005</v>
      </c>
    </row>
    <row r="57" spans="1:23">
      <c r="A57"/>
      <c r="B57"/>
      <c r="C57" s="729">
        <v>510200</v>
      </c>
      <c r="D57" s="780" t="s">
        <v>462</v>
      </c>
      <c r="E57" s="994"/>
      <c r="F57" s="837"/>
      <c r="G57" s="781"/>
      <c r="H57" s="781"/>
      <c r="I57" s="781"/>
      <c r="J57" s="837">
        <v>0</v>
      </c>
      <c r="K57" s="833"/>
      <c r="L57" s="776"/>
      <c r="M57" s="776"/>
      <c r="N57" s="837">
        <v>0</v>
      </c>
      <c r="O57" s="776"/>
      <c r="P57" s="776"/>
      <c r="Q57" s="776"/>
      <c r="R57" s="837">
        <v>0</v>
      </c>
      <c r="S57" s="837">
        <v>3011.34</v>
      </c>
      <c r="T57" s="776"/>
      <c r="U57" s="776"/>
      <c r="V57" s="776">
        <v>3011.34</v>
      </c>
      <c r="W57" s="842">
        <v>3011.34</v>
      </c>
    </row>
    <row r="58" spans="1:23">
      <c r="A58"/>
      <c r="B58"/>
      <c r="C58" s="729">
        <v>510420</v>
      </c>
      <c r="D58" s="780" t="s">
        <v>464</v>
      </c>
      <c r="E58" s="994">
        <v>336.15999999999997</v>
      </c>
      <c r="F58" s="837">
        <v>500</v>
      </c>
      <c r="G58" s="781">
        <v>0</v>
      </c>
      <c r="H58" s="781">
        <v>0</v>
      </c>
      <c r="I58" s="781">
        <v>0</v>
      </c>
      <c r="J58" s="837">
        <v>0</v>
      </c>
      <c r="K58" s="833">
        <v>0</v>
      </c>
      <c r="L58" s="776">
        <v>0</v>
      </c>
      <c r="M58" s="776">
        <v>0</v>
      </c>
      <c r="N58" s="837">
        <v>0</v>
      </c>
      <c r="O58" s="776">
        <v>0</v>
      </c>
      <c r="P58" s="776">
        <v>0</v>
      </c>
      <c r="Q58" s="776">
        <v>361.24</v>
      </c>
      <c r="R58" s="837">
        <v>361.24</v>
      </c>
      <c r="S58" s="837">
        <v>0</v>
      </c>
      <c r="T58" s="776"/>
      <c r="U58" s="776"/>
      <c r="V58" s="776">
        <v>0</v>
      </c>
      <c r="W58" s="842">
        <v>361.24</v>
      </c>
    </row>
    <row r="59" spans="1:23">
      <c r="A59"/>
      <c r="B59"/>
      <c r="C59" s="729">
        <v>510700</v>
      </c>
      <c r="D59" s="780" t="s">
        <v>468</v>
      </c>
      <c r="E59" s="994">
        <v>0</v>
      </c>
      <c r="F59" s="837">
        <v>0</v>
      </c>
      <c r="G59" s="781">
        <v>0</v>
      </c>
      <c r="H59" s="781">
        <v>0</v>
      </c>
      <c r="I59" s="781">
        <v>0</v>
      </c>
      <c r="J59" s="837">
        <v>0</v>
      </c>
      <c r="K59" s="833">
        <v>0</v>
      </c>
      <c r="L59" s="776">
        <v>0</v>
      </c>
      <c r="M59" s="776">
        <v>0</v>
      </c>
      <c r="N59" s="837">
        <v>0</v>
      </c>
      <c r="O59" s="776">
        <v>0</v>
      </c>
      <c r="P59" s="776">
        <v>0</v>
      </c>
      <c r="Q59" s="776">
        <v>0</v>
      </c>
      <c r="R59" s="837">
        <v>0</v>
      </c>
      <c r="S59" s="837">
        <v>0</v>
      </c>
      <c r="T59" s="776"/>
      <c r="U59" s="776"/>
      <c r="V59" s="776">
        <v>0</v>
      </c>
      <c r="W59" s="842">
        <v>0</v>
      </c>
    </row>
    <row r="60" spans="1:23">
      <c r="A60"/>
      <c r="B60"/>
      <c r="C60" s="729">
        <v>513000</v>
      </c>
      <c r="D60" s="780" t="s">
        <v>469</v>
      </c>
      <c r="E60" s="994">
        <v>6224.99</v>
      </c>
      <c r="F60" s="837">
        <v>8687</v>
      </c>
      <c r="G60" s="781">
        <v>263.56</v>
      </c>
      <c r="H60" s="781">
        <v>807.73</v>
      </c>
      <c r="I60" s="781">
        <v>658.9</v>
      </c>
      <c r="J60" s="837">
        <v>1730.19</v>
      </c>
      <c r="K60" s="833">
        <v>800.98</v>
      </c>
      <c r="L60" s="776">
        <v>938.04</v>
      </c>
      <c r="M60" s="776">
        <v>695.46</v>
      </c>
      <c r="N60" s="837">
        <v>2434.48</v>
      </c>
      <c r="O60" s="776">
        <v>658.89</v>
      </c>
      <c r="P60" s="776">
        <v>733.31</v>
      </c>
      <c r="Q60" s="776">
        <v>739.58</v>
      </c>
      <c r="R60" s="837">
        <v>2131.7799999999997</v>
      </c>
      <c r="S60" s="837">
        <v>105.2</v>
      </c>
      <c r="T60" s="776"/>
      <c r="U60" s="776"/>
      <c r="V60" s="776">
        <v>105.2</v>
      </c>
      <c r="W60" s="842">
        <v>6401.6500000000005</v>
      </c>
    </row>
    <row r="61" spans="1:23">
      <c r="A61"/>
      <c r="B61"/>
      <c r="C61" s="729">
        <v>513120</v>
      </c>
      <c r="D61" s="780" t="s">
        <v>471</v>
      </c>
      <c r="E61" s="994">
        <v>2543.06</v>
      </c>
      <c r="F61" s="837">
        <v>2953</v>
      </c>
      <c r="G61" s="781">
        <v>89.59</v>
      </c>
      <c r="H61" s="781">
        <v>273.76</v>
      </c>
      <c r="I61" s="781">
        <v>223.97</v>
      </c>
      <c r="J61" s="837">
        <v>587.32000000000005</v>
      </c>
      <c r="K61" s="833">
        <v>288</v>
      </c>
      <c r="L61" s="776">
        <v>331.78</v>
      </c>
      <c r="M61" s="776">
        <v>250.84</v>
      </c>
      <c r="N61" s="837">
        <v>870.62</v>
      </c>
      <c r="O61" s="776">
        <v>222.39</v>
      </c>
      <c r="P61" s="776">
        <v>247.67</v>
      </c>
      <c r="Q61" s="776">
        <v>278.07</v>
      </c>
      <c r="R61" s="837">
        <v>748.12999999999988</v>
      </c>
      <c r="S61" s="837">
        <v>97.76</v>
      </c>
      <c r="T61" s="776"/>
      <c r="U61" s="776"/>
      <c r="V61" s="776">
        <v>97.76</v>
      </c>
      <c r="W61" s="842">
        <v>2303.8300000000004</v>
      </c>
    </row>
    <row r="62" spans="1:23">
      <c r="A62"/>
      <c r="B62"/>
      <c r="C62" s="729">
        <v>513140</v>
      </c>
      <c r="D62" s="780" t="s">
        <v>472</v>
      </c>
      <c r="E62" s="994">
        <v>594.75</v>
      </c>
      <c r="F62" s="837">
        <v>691</v>
      </c>
      <c r="G62" s="781">
        <v>20.95</v>
      </c>
      <c r="H62" s="781">
        <v>64.02</v>
      </c>
      <c r="I62" s="781">
        <v>52.38</v>
      </c>
      <c r="J62" s="837">
        <v>137.35</v>
      </c>
      <c r="K62" s="833">
        <v>67.34</v>
      </c>
      <c r="L62" s="776">
        <v>77.59</v>
      </c>
      <c r="M62" s="776">
        <v>58.66</v>
      </c>
      <c r="N62" s="837">
        <v>203.59</v>
      </c>
      <c r="O62" s="776">
        <v>52.01</v>
      </c>
      <c r="P62" s="776">
        <v>57.92</v>
      </c>
      <c r="Q62" s="776">
        <v>65.03</v>
      </c>
      <c r="R62" s="837">
        <v>174.96</v>
      </c>
      <c r="S62" s="837">
        <v>22.86</v>
      </c>
      <c r="T62" s="776"/>
      <c r="U62" s="776"/>
      <c r="V62" s="776">
        <v>22.86</v>
      </c>
      <c r="W62" s="842">
        <v>538.76</v>
      </c>
    </row>
    <row r="63" spans="1:23">
      <c r="A63"/>
      <c r="B63"/>
      <c r="C63" s="729">
        <v>515040</v>
      </c>
      <c r="D63" s="780" t="s">
        <v>473</v>
      </c>
      <c r="E63" s="994">
        <v>9230.92</v>
      </c>
      <c r="F63" s="837">
        <v>9876</v>
      </c>
      <c r="G63" s="781">
        <v>320.20999999999998</v>
      </c>
      <c r="H63" s="781">
        <v>998.83</v>
      </c>
      <c r="I63" s="781">
        <v>823</v>
      </c>
      <c r="J63" s="837">
        <v>2142.04</v>
      </c>
      <c r="K63" s="833">
        <v>1033.3900000000001</v>
      </c>
      <c r="L63" s="776">
        <v>755.48</v>
      </c>
      <c r="M63" s="776">
        <v>909.95</v>
      </c>
      <c r="N63" s="837">
        <v>2698.82</v>
      </c>
      <c r="O63" s="776">
        <v>873</v>
      </c>
      <c r="P63" s="776">
        <v>952.36</v>
      </c>
      <c r="Q63" s="776">
        <v>1023.95</v>
      </c>
      <c r="R63" s="837">
        <v>2849.3100000000004</v>
      </c>
      <c r="S63" s="837">
        <v>169.14</v>
      </c>
      <c r="T63" s="776"/>
      <c r="U63" s="776"/>
      <c r="V63" s="776">
        <v>169.14</v>
      </c>
      <c r="W63" s="842">
        <v>7859.31</v>
      </c>
    </row>
    <row r="64" spans="1:23">
      <c r="A64"/>
      <c r="B64"/>
      <c r="C64" s="729">
        <v>515100</v>
      </c>
      <c r="D64" s="780" t="s">
        <v>474</v>
      </c>
      <c r="E64" s="994">
        <v>40.000000000000007</v>
      </c>
      <c r="F64" s="837">
        <v>66</v>
      </c>
      <c r="G64" s="781">
        <v>1.34</v>
      </c>
      <c r="H64" s="781">
        <v>4.43</v>
      </c>
      <c r="I64" s="781">
        <v>3.34</v>
      </c>
      <c r="J64" s="837">
        <v>9.11</v>
      </c>
      <c r="K64" s="833">
        <v>4.74</v>
      </c>
      <c r="L64" s="776">
        <v>3.28</v>
      </c>
      <c r="M64" s="776">
        <v>3.97</v>
      </c>
      <c r="N64" s="837">
        <v>11.99</v>
      </c>
      <c r="O64" s="776">
        <v>3.34</v>
      </c>
      <c r="P64" s="776">
        <v>3.84</v>
      </c>
      <c r="Q64" s="776">
        <v>4.28</v>
      </c>
      <c r="R64" s="837">
        <v>11.46</v>
      </c>
      <c r="S64" s="837">
        <v>1.06</v>
      </c>
      <c r="T64" s="776"/>
      <c r="U64" s="776"/>
      <c r="V64" s="776">
        <v>1.06</v>
      </c>
      <c r="W64" s="842">
        <v>33.619999999999997</v>
      </c>
    </row>
    <row r="65" spans="1:23">
      <c r="A65"/>
      <c r="B65"/>
      <c r="C65" s="729">
        <v>515120</v>
      </c>
      <c r="D65" s="780" t="s">
        <v>475</v>
      </c>
      <c r="E65" s="994">
        <v>68.38</v>
      </c>
      <c r="F65" s="837">
        <v>155</v>
      </c>
      <c r="G65" s="781">
        <v>4.7</v>
      </c>
      <c r="H65" s="781">
        <v>14.39</v>
      </c>
      <c r="I65" s="781">
        <v>11.74</v>
      </c>
      <c r="J65" s="837">
        <v>30.83</v>
      </c>
      <c r="K65" s="833">
        <v>15.1</v>
      </c>
      <c r="L65" s="776">
        <v>17.41</v>
      </c>
      <c r="M65" s="776">
        <v>13.17</v>
      </c>
      <c r="N65" s="837">
        <v>45.68</v>
      </c>
      <c r="O65" s="776">
        <v>11.74</v>
      </c>
      <c r="P65" s="776">
        <v>12.95</v>
      </c>
      <c r="Q65" s="776">
        <v>14.02</v>
      </c>
      <c r="R65" s="837">
        <v>38.709999999999994</v>
      </c>
      <c r="S65" s="837">
        <v>2.6</v>
      </c>
      <c r="T65" s="776"/>
      <c r="U65" s="776"/>
      <c r="V65" s="776">
        <v>2.6</v>
      </c>
      <c r="W65" s="842">
        <v>117.82</v>
      </c>
    </row>
    <row r="66" spans="1:23">
      <c r="A66"/>
      <c r="B66"/>
      <c r="C66" s="729">
        <v>515220</v>
      </c>
      <c r="D66" s="780" t="s">
        <v>478</v>
      </c>
      <c r="E66" s="994">
        <v>0</v>
      </c>
      <c r="F66" s="837">
        <v>0</v>
      </c>
      <c r="G66" s="781">
        <v>0</v>
      </c>
      <c r="H66" s="781">
        <v>0</v>
      </c>
      <c r="I66" s="781">
        <v>0</v>
      </c>
      <c r="J66" s="837">
        <v>0</v>
      </c>
      <c r="K66" s="833">
        <v>0</v>
      </c>
      <c r="L66" s="776">
        <v>0</v>
      </c>
      <c r="M66" s="776">
        <v>0</v>
      </c>
      <c r="N66" s="837">
        <v>0</v>
      </c>
      <c r="O66" s="776">
        <v>0</v>
      </c>
      <c r="P66" s="776">
        <v>0</v>
      </c>
      <c r="Q66" s="776">
        <v>0</v>
      </c>
      <c r="R66" s="837">
        <v>0</v>
      </c>
      <c r="S66" s="837">
        <v>0</v>
      </c>
      <c r="T66" s="776"/>
      <c r="U66" s="776"/>
      <c r="V66" s="776">
        <v>0</v>
      </c>
      <c r="W66" s="842">
        <v>0</v>
      </c>
    </row>
    <row r="67" spans="1:23">
      <c r="A67"/>
      <c r="B67"/>
      <c r="C67" s="729">
        <v>515260</v>
      </c>
      <c r="D67" s="780" t="s">
        <v>479</v>
      </c>
      <c r="E67" s="994">
        <v>121.42999999999998</v>
      </c>
      <c r="F67" s="837">
        <v>143</v>
      </c>
      <c r="G67" s="781">
        <v>3.94</v>
      </c>
      <c r="H67" s="781">
        <v>12.09</v>
      </c>
      <c r="I67" s="781">
        <v>9.86</v>
      </c>
      <c r="J67" s="837">
        <v>25.89</v>
      </c>
      <c r="K67" s="833">
        <v>12.69</v>
      </c>
      <c r="L67" s="776">
        <v>14.63</v>
      </c>
      <c r="M67" s="776">
        <v>11.07</v>
      </c>
      <c r="N67" s="837">
        <v>38.39</v>
      </c>
      <c r="O67" s="776">
        <v>9.86</v>
      </c>
      <c r="P67" s="776">
        <v>10.87</v>
      </c>
      <c r="Q67" s="776">
        <v>11.78</v>
      </c>
      <c r="R67" s="837">
        <v>32.51</v>
      </c>
      <c r="S67" s="837">
        <v>2.19</v>
      </c>
      <c r="T67" s="776"/>
      <c r="U67" s="776"/>
      <c r="V67" s="776">
        <v>2.19</v>
      </c>
      <c r="W67" s="842">
        <v>98.98</v>
      </c>
    </row>
    <row r="68" spans="1:23">
      <c r="A68"/>
      <c r="B68"/>
      <c r="C68" s="729">
        <v>518140</v>
      </c>
      <c r="D68" s="780" t="s">
        <v>484</v>
      </c>
      <c r="E68" s="994">
        <v>18.010000000000002</v>
      </c>
      <c r="F68" s="837">
        <v>21</v>
      </c>
      <c r="G68" s="781">
        <v>0.64</v>
      </c>
      <c r="H68" s="781">
        <v>1.92</v>
      </c>
      <c r="I68" s="781">
        <v>1.6</v>
      </c>
      <c r="J68" s="837">
        <v>4.16</v>
      </c>
      <c r="K68" s="833">
        <v>2.0499999999999998</v>
      </c>
      <c r="L68" s="776">
        <v>2.34</v>
      </c>
      <c r="M68" s="776">
        <v>1.8</v>
      </c>
      <c r="N68" s="837">
        <v>6.1899999999999995</v>
      </c>
      <c r="O68" s="776">
        <v>1.6</v>
      </c>
      <c r="P68" s="776">
        <v>1.76</v>
      </c>
      <c r="Q68" s="776">
        <v>1.81</v>
      </c>
      <c r="R68" s="837">
        <v>5.17</v>
      </c>
      <c r="S68" s="837">
        <v>0.31</v>
      </c>
      <c r="T68" s="776"/>
      <c r="U68" s="776"/>
      <c r="V68" s="776">
        <v>0.31</v>
      </c>
      <c r="W68" s="842">
        <v>15.830000000000002</v>
      </c>
    </row>
    <row r="69" spans="1:23">
      <c r="A69"/>
      <c r="B69" s="527" t="s">
        <v>6625</v>
      </c>
      <c r="C69" s="527"/>
      <c r="D69" s="527"/>
      <c r="E69" s="995">
        <v>60372.5</v>
      </c>
      <c r="F69" s="997">
        <v>70717</v>
      </c>
      <c r="G69" s="1079">
        <v>2149.8599999999997</v>
      </c>
      <c r="H69" s="1079">
        <v>6605.4500000000016</v>
      </c>
      <c r="I69" s="1079">
        <v>5397.1500000000005</v>
      </c>
      <c r="J69" s="997">
        <v>14152.460000000001</v>
      </c>
      <c r="K69" s="1088">
        <v>6894.53</v>
      </c>
      <c r="L69" s="846">
        <v>7498.9400000000005</v>
      </c>
      <c r="M69" s="846">
        <v>6014.42</v>
      </c>
      <c r="N69" s="997">
        <v>20407.89</v>
      </c>
      <c r="O69" s="846">
        <v>5445.170000000001</v>
      </c>
      <c r="P69" s="846">
        <v>6040.99</v>
      </c>
      <c r="Q69" s="846">
        <v>6666.61</v>
      </c>
      <c r="R69" s="997">
        <v>18152.769999999993</v>
      </c>
      <c r="S69" s="997">
        <v>4213.3900000000012</v>
      </c>
      <c r="T69" s="846"/>
      <c r="U69" s="846"/>
      <c r="V69" s="846">
        <v>4213.3900000000012</v>
      </c>
      <c r="W69" s="892">
        <v>56926.510000000009</v>
      </c>
    </row>
    <row r="70" spans="1:23">
      <c r="A70"/>
      <c r="B70" t="s">
        <v>6626</v>
      </c>
      <c r="C70" s="729">
        <v>520015</v>
      </c>
      <c r="D70" s="780" t="s">
        <v>485</v>
      </c>
      <c r="E70" s="994">
        <v>339.03000000000003</v>
      </c>
      <c r="F70" s="837">
        <v>2000</v>
      </c>
      <c r="G70" s="781">
        <v>0</v>
      </c>
      <c r="H70" s="781">
        <v>137.19</v>
      </c>
      <c r="I70" s="781">
        <v>0</v>
      </c>
      <c r="J70" s="837">
        <v>137.19</v>
      </c>
      <c r="K70" s="833">
        <v>0</v>
      </c>
      <c r="L70" s="776">
        <v>0</v>
      </c>
      <c r="M70" s="776">
        <v>0</v>
      </c>
      <c r="N70" s="837">
        <v>0</v>
      </c>
      <c r="O70" s="776">
        <v>0</v>
      </c>
      <c r="P70" s="776">
        <v>0</v>
      </c>
      <c r="Q70" s="776">
        <v>0</v>
      </c>
      <c r="R70" s="837">
        <v>0</v>
      </c>
      <c r="S70" s="837">
        <v>0</v>
      </c>
      <c r="T70" s="776"/>
      <c r="U70" s="776"/>
      <c r="V70" s="776">
        <v>0</v>
      </c>
      <c r="W70" s="842">
        <v>137.19</v>
      </c>
    </row>
    <row r="71" spans="1:23">
      <c r="A71"/>
      <c r="B71"/>
      <c r="C71" s="729">
        <v>520020</v>
      </c>
      <c r="D71" s="780" t="s">
        <v>86</v>
      </c>
      <c r="E71" s="994">
        <v>3352</v>
      </c>
      <c r="F71" s="837">
        <v>4400</v>
      </c>
      <c r="G71" s="781">
        <v>242</v>
      </c>
      <c r="H71" s="781">
        <v>0</v>
      </c>
      <c r="I71" s="781">
        <v>484</v>
      </c>
      <c r="J71" s="837">
        <v>726</v>
      </c>
      <c r="K71" s="833">
        <v>0</v>
      </c>
      <c r="L71" s="776">
        <v>242</v>
      </c>
      <c r="M71" s="776">
        <v>1319</v>
      </c>
      <c r="N71" s="837">
        <v>1561</v>
      </c>
      <c r="O71" s="776">
        <v>50</v>
      </c>
      <c r="P71" s="776">
        <v>242</v>
      </c>
      <c r="Q71" s="776">
        <v>242</v>
      </c>
      <c r="R71" s="837">
        <v>534</v>
      </c>
      <c r="S71" s="837">
        <v>0</v>
      </c>
      <c r="T71" s="776"/>
      <c r="U71" s="776"/>
      <c r="V71" s="776">
        <v>0</v>
      </c>
      <c r="W71" s="842">
        <v>2821</v>
      </c>
    </row>
    <row r="72" spans="1:23">
      <c r="A72"/>
      <c r="B72"/>
      <c r="C72" s="729">
        <v>520115</v>
      </c>
      <c r="D72" s="780" t="s">
        <v>49</v>
      </c>
      <c r="E72" s="994">
        <v>233.01</v>
      </c>
      <c r="F72" s="837">
        <v>600</v>
      </c>
      <c r="G72" s="781">
        <v>0</v>
      </c>
      <c r="H72" s="781">
        <v>0</v>
      </c>
      <c r="I72" s="781">
        <v>0</v>
      </c>
      <c r="J72" s="837">
        <v>0</v>
      </c>
      <c r="K72" s="833">
        <v>0</v>
      </c>
      <c r="L72" s="776">
        <v>0</v>
      </c>
      <c r="M72" s="776">
        <v>0</v>
      </c>
      <c r="N72" s="837">
        <v>0</v>
      </c>
      <c r="O72" s="776">
        <v>0</v>
      </c>
      <c r="P72" s="776">
        <v>0</v>
      </c>
      <c r="Q72" s="776">
        <v>0</v>
      </c>
      <c r="R72" s="837">
        <v>0</v>
      </c>
      <c r="S72" s="837">
        <v>0</v>
      </c>
      <c r="T72" s="776"/>
      <c r="U72" s="776"/>
      <c r="V72" s="776">
        <v>0</v>
      </c>
      <c r="W72" s="842">
        <v>0</v>
      </c>
    </row>
    <row r="73" spans="1:23">
      <c r="A73"/>
      <c r="B73"/>
      <c r="C73" s="729">
        <v>520230</v>
      </c>
      <c r="D73" s="780" t="s">
        <v>50</v>
      </c>
      <c r="E73" s="994">
        <v>839.87000000000012</v>
      </c>
      <c r="F73" s="837">
        <v>1000</v>
      </c>
      <c r="G73" s="781">
        <v>0</v>
      </c>
      <c r="H73" s="781">
        <v>69.36</v>
      </c>
      <c r="I73" s="781">
        <v>90.25</v>
      </c>
      <c r="J73" s="837">
        <v>159.61000000000001</v>
      </c>
      <c r="K73" s="833">
        <v>69.41</v>
      </c>
      <c r="L73" s="776">
        <v>69.44</v>
      </c>
      <c r="M73" s="776">
        <v>69.430000000000007</v>
      </c>
      <c r="N73" s="837">
        <v>208.28</v>
      </c>
      <c r="O73" s="776">
        <v>489.36</v>
      </c>
      <c r="P73" s="776">
        <v>107.46</v>
      </c>
      <c r="Q73" s="776">
        <v>107.46</v>
      </c>
      <c r="R73" s="837">
        <v>704.28000000000009</v>
      </c>
      <c r="S73" s="837">
        <v>117.95</v>
      </c>
      <c r="T73" s="776"/>
      <c r="U73" s="776"/>
      <c r="V73" s="776">
        <v>117.95</v>
      </c>
      <c r="W73" s="842">
        <v>1190.1200000000001</v>
      </c>
    </row>
    <row r="74" spans="1:23">
      <c r="A74"/>
      <c r="B74"/>
      <c r="C74" s="729">
        <v>520320</v>
      </c>
      <c r="D74" s="780" t="s">
        <v>51</v>
      </c>
      <c r="E74" s="994">
        <v>2586.29</v>
      </c>
      <c r="F74" s="837">
        <v>3100</v>
      </c>
      <c r="G74" s="781">
        <v>215.48</v>
      </c>
      <c r="H74" s="781">
        <v>215.7</v>
      </c>
      <c r="I74" s="781">
        <v>215.76</v>
      </c>
      <c r="J74" s="837">
        <v>646.93999999999994</v>
      </c>
      <c r="K74" s="833">
        <v>215.48</v>
      </c>
      <c r="L74" s="776">
        <v>247.25</v>
      </c>
      <c r="M74" s="776">
        <v>220.03</v>
      </c>
      <c r="N74" s="837">
        <v>682.76</v>
      </c>
      <c r="O74" s="776">
        <v>221.03</v>
      </c>
      <c r="P74" s="776">
        <v>220.56</v>
      </c>
      <c r="Q74" s="776">
        <v>220.85</v>
      </c>
      <c r="R74" s="837">
        <v>662.44</v>
      </c>
      <c r="S74" s="837">
        <v>219.99</v>
      </c>
      <c r="T74" s="776"/>
      <c r="U74" s="776"/>
      <c r="V74" s="776">
        <v>219.99</v>
      </c>
      <c r="W74" s="842">
        <v>2212.13</v>
      </c>
    </row>
    <row r="75" spans="1:23">
      <c r="A75"/>
      <c r="B75"/>
      <c r="C75" s="729">
        <v>520330</v>
      </c>
      <c r="D75" s="780" t="s">
        <v>52</v>
      </c>
      <c r="E75" s="994">
        <v>1303.1199999999999</v>
      </c>
      <c r="F75" s="837">
        <v>1500</v>
      </c>
      <c r="G75" s="781">
        <v>110.09</v>
      </c>
      <c r="H75" s="781">
        <v>110.09</v>
      </c>
      <c r="I75" s="781">
        <v>110.09</v>
      </c>
      <c r="J75" s="837">
        <v>330.27</v>
      </c>
      <c r="K75" s="833">
        <v>110.09</v>
      </c>
      <c r="L75" s="776">
        <v>123.97</v>
      </c>
      <c r="M75" s="776">
        <v>110.09</v>
      </c>
      <c r="N75" s="837">
        <v>344.15</v>
      </c>
      <c r="O75" s="776">
        <v>110.15</v>
      </c>
      <c r="P75" s="776">
        <v>110.15</v>
      </c>
      <c r="Q75" s="776">
        <v>110.15</v>
      </c>
      <c r="R75" s="837">
        <v>330.45000000000005</v>
      </c>
      <c r="S75" s="837">
        <v>122.15</v>
      </c>
      <c r="T75" s="776"/>
      <c r="U75" s="776"/>
      <c r="V75" s="776">
        <v>122.15</v>
      </c>
      <c r="W75" s="842">
        <v>1127.02</v>
      </c>
    </row>
    <row r="76" spans="1:23">
      <c r="A76"/>
      <c r="B76"/>
      <c r="C76" s="729">
        <v>520705</v>
      </c>
      <c r="D76" s="780" t="s">
        <v>53</v>
      </c>
      <c r="E76" s="994">
        <v>112.75</v>
      </c>
      <c r="F76" s="837">
        <v>500</v>
      </c>
      <c r="G76" s="781">
        <v>0</v>
      </c>
      <c r="H76" s="781">
        <v>0</v>
      </c>
      <c r="I76" s="781">
        <v>0</v>
      </c>
      <c r="J76" s="837">
        <v>0</v>
      </c>
      <c r="K76" s="833">
        <v>0</v>
      </c>
      <c r="L76" s="776">
        <v>0</v>
      </c>
      <c r="M76" s="776">
        <v>0</v>
      </c>
      <c r="N76" s="837">
        <v>0</v>
      </c>
      <c r="O76" s="776">
        <v>0</v>
      </c>
      <c r="P76" s="776">
        <v>0</v>
      </c>
      <c r="Q76" s="776">
        <v>0</v>
      </c>
      <c r="R76" s="837">
        <v>0</v>
      </c>
      <c r="S76" s="837">
        <v>0</v>
      </c>
      <c r="T76" s="776"/>
      <c r="U76" s="776"/>
      <c r="V76" s="776">
        <v>0</v>
      </c>
      <c r="W76" s="842">
        <v>0</v>
      </c>
    </row>
    <row r="77" spans="1:23">
      <c r="A77"/>
      <c r="B77"/>
      <c r="C77" s="729">
        <v>520800</v>
      </c>
      <c r="D77" s="780" t="s">
        <v>54</v>
      </c>
      <c r="E77" s="994">
        <v>51.26</v>
      </c>
      <c r="F77" s="837">
        <v>1000</v>
      </c>
      <c r="G77" s="781">
        <v>35.54</v>
      </c>
      <c r="H77" s="781">
        <v>15.92</v>
      </c>
      <c r="I77" s="781">
        <v>86.79</v>
      </c>
      <c r="J77" s="837">
        <v>138.25</v>
      </c>
      <c r="K77" s="833">
        <v>0</v>
      </c>
      <c r="L77" s="776">
        <v>0</v>
      </c>
      <c r="M77" s="776">
        <v>88.56</v>
      </c>
      <c r="N77" s="837">
        <v>88.56</v>
      </c>
      <c r="O77" s="776">
        <v>0</v>
      </c>
      <c r="P77" s="776">
        <v>17.61</v>
      </c>
      <c r="Q77" s="776">
        <v>51.24</v>
      </c>
      <c r="R77" s="837">
        <v>68.849999999999994</v>
      </c>
      <c r="S77" s="837">
        <v>0</v>
      </c>
      <c r="T77" s="776"/>
      <c r="U77" s="776"/>
      <c r="V77" s="776">
        <v>0</v>
      </c>
      <c r="W77" s="842">
        <v>295.66000000000003</v>
      </c>
    </row>
    <row r="78" spans="1:23">
      <c r="A78"/>
      <c r="B78"/>
      <c r="C78" s="729">
        <v>520845</v>
      </c>
      <c r="D78" s="780" t="s">
        <v>89</v>
      </c>
      <c r="E78" s="994">
        <v>3388.94</v>
      </c>
      <c r="F78" s="837">
        <v>5000</v>
      </c>
      <c r="G78" s="781">
        <v>266.98</v>
      </c>
      <c r="H78" s="781">
        <v>266.98</v>
      </c>
      <c r="I78" s="781">
        <v>266.98</v>
      </c>
      <c r="J78" s="837">
        <v>800.94</v>
      </c>
      <c r="K78" s="833">
        <v>266.98</v>
      </c>
      <c r="L78" s="776">
        <v>266.98</v>
      </c>
      <c r="M78" s="776">
        <v>266.98</v>
      </c>
      <c r="N78" s="837">
        <v>800.94</v>
      </c>
      <c r="O78" s="776">
        <v>266.98</v>
      </c>
      <c r="P78" s="776">
        <v>266.98</v>
      </c>
      <c r="Q78" s="776">
        <v>266.98</v>
      </c>
      <c r="R78" s="837">
        <v>800.94</v>
      </c>
      <c r="S78" s="837">
        <v>266.98</v>
      </c>
      <c r="T78" s="776"/>
      <c r="U78" s="776"/>
      <c r="V78" s="776">
        <v>266.98</v>
      </c>
      <c r="W78" s="842">
        <v>2669.8</v>
      </c>
    </row>
    <row r="79" spans="1:23">
      <c r="A79"/>
      <c r="B79"/>
      <c r="C79" s="729">
        <v>521420</v>
      </c>
      <c r="D79" s="780" t="s">
        <v>90</v>
      </c>
      <c r="E79" s="994">
        <v>3635.17</v>
      </c>
      <c r="F79" s="837">
        <v>3500</v>
      </c>
      <c r="G79" s="781">
        <v>0</v>
      </c>
      <c r="H79" s="781">
        <v>222.86</v>
      </c>
      <c r="I79" s="781">
        <v>13.32</v>
      </c>
      <c r="J79" s="837">
        <v>236.18</v>
      </c>
      <c r="K79" s="833">
        <v>523.79999999999995</v>
      </c>
      <c r="L79" s="776">
        <v>0</v>
      </c>
      <c r="M79" s="776">
        <v>0</v>
      </c>
      <c r="N79" s="837">
        <v>523.79999999999995</v>
      </c>
      <c r="O79" s="776">
        <v>40.880000000000003</v>
      </c>
      <c r="P79" s="776">
        <v>0</v>
      </c>
      <c r="Q79" s="776">
        <v>523.62</v>
      </c>
      <c r="R79" s="837">
        <v>564.5</v>
      </c>
      <c r="S79" s="837">
        <v>0</v>
      </c>
      <c r="T79" s="776"/>
      <c r="U79" s="776"/>
      <c r="V79" s="776">
        <v>0</v>
      </c>
      <c r="W79" s="842">
        <v>1324.48</v>
      </c>
    </row>
    <row r="80" spans="1:23">
      <c r="A80"/>
      <c r="B80"/>
      <c r="C80" s="729">
        <v>521700</v>
      </c>
      <c r="D80" s="780" t="s">
        <v>1072</v>
      </c>
      <c r="E80" s="994">
        <v>1836.8399999999997</v>
      </c>
      <c r="F80" s="837">
        <v>2300</v>
      </c>
      <c r="G80" s="781">
        <v>218.64</v>
      </c>
      <c r="H80" s="781">
        <v>157.62</v>
      </c>
      <c r="I80" s="781">
        <v>157.62</v>
      </c>
      <c r="J80" s="837">
        <v>533.88</v>
      </c>
      <c r="K80" s="833">
        <v>96.6</v>
      </c>
      <c r="L80" s="776">
        <v>157.62</v>
      </c>
      <c r="M80" s="776">
        <v>218.64</v>
      </c>
      <c r="N80" s="837">
        <v>472.86</v>
      </c>
      <c r="O80" s="776">
        <v>96.6</v>
      </c>
      <c r="P80" s="776">
        <v>157.62</v>
      </c>
      <c r="Q80" s="776">
        <v>122.04</v>
      </c>
      <c r="R80" s="837">
        <v>376.26</v>
      </c>
      <c r="S80" s="837">
        <v>300.95</v>
      </c>
      <c r="T80" s="776"/>
      <c r="U80" s="776"/>
      <c r="V80" s="776">
        <v>300.95</v>
      </c>
      <c r="W80" s="842">
        <v>1683.95</v>
      </c>
    </row>
    <row r="81" spans="1:23">
      <c r="A81"/>
      <c r="B81"/>
      <c r="C81" s="729">
        <v>521720</v>
      </c>
      <c r="D81" s="780" t="s">
        <v>121</v>
      </c>
      <c r="E81" s="994">
        <v>0</v>
      </c>
      <c r="F81" s="837">
        <v>250</v>
      </c>
      <c r="G81" s="781">
        <v>0</v>
      </c>
      <c r="H81" s="781">
        <v>0</v>
      </c>
      <c r="I81" s="781">
        <v>0</v>
      </c>
      <c r="J81" s="837">
        <v>0</v>
      </c>
      <c r="K81" s="833">
        <v>0</v>
      </c>
      <c r="L81" s="776">
        <v>0</v>
      </c>
      <c r="M81" s="776">
        <v>0</v>
      </c>
      <c r="N81" s="837">
        <v>0</v>
      </c>
      <c r="O81" s="776">
        <v>163.19</v>
      </c>
      <c r="P81" s="776">
        <v>0</v>
      </c>
      <c r="Q81" s="776">
        <v>0</v>
      </c>
      <c r="R81" s="837">
        <v>163.19</v>
      </c>
      <c r="S81" s="837">
        <v>0</v>
      </c>
      <c r="T81" s="776"/>
      <c r="U81" s="776"/>
      <c r="V81" s="776">
        <v>0</v>
      </c>
      <c r="W81" s="842">
        <v>163.19</v>
      </c>
    </row>
    <row r="82" spans="1:23">
      <c r="A82"/>
      <c r="B82"/>
      <c r="C82" s="729">
        <v>521740</v>
      </c>
      <c r="D82" s="780" t="s">
        <v>5950</v>
      </c>
      <c r="E82" s="994">
        <v>308.95000000000005</v>
      </c>
      <c r="F82" s="837">
        <v>0</v>
      </c>
      <c r="G82" s="781">
        <v>0</v>
      </c>
      <c r="H82" s="781">
        <v>0</v>
      </c>
      <c r="I82" s="781">
        <v>0</v>
      </c>
      <c r="J82" s="837">
        <v>0</v>
      </c>
      <c r="K82" s="833">
        <v>0</v>
      </c>
      <c r="L82" s="776">
        <v>0</v>
      </c>
      <c r="M82" s="776">
        <v>0</v>
      </c>
      <c r="N82" s="837">
        <v>0</v>
      </c>
      <c r="O82" s="776">
        <v>0</v>
      </c>
      <c r="P82" s="776">
        <v>0</v>
      </c>
      <c r="Q82" s="776">
        <v>0</v>
      </c>
      <c r="R82" s="837">
        <v>0</v>
      </c>
      <c r="S82" s="837">
        <v>0</v>
      </c>
      <c r="T82" s="776"/>
      <c r="U82" s="776"/>
      <c r="V82" s="776">
        <v>0</v>
      </c>
      <c r="W82" s="842">
        <v>0</v>
      </c>
    </row>
    <row r="83" spans="1:23">
      <c r="A83"/>
      <c r="B83"/>
      <c r="C83" s="729">
        <v>522310</v>
      </c>
      <c r="D83" s="780" t="s">
        <v>60</v>
      </c>
      <c r="E83" s="994">
        <v>4756.9400000000005</v>
      </c>
      <c r="F83" s="837">
        <v>5000</v>
      </c>
      <c r="G83" s="781">
        <v>172.94</v>
      </c>
      <c r="H83" s="781">
        <v>0</v>
      </c>
      <c r="I83" s="781">
        <v>950.22</v>
      </c>
      <c r="J83" s="837">
        <v>1123.1600000000001</v>
      </c>
      <c r="K83" s="833">
        <v>0</v>
      </c>
      <c r="L83" s="776">
        <v>174.14</v>
      </c>
      <c r="M83" s="776">
        <v>0</v>
      </c>
      <c r="N83" s="837">
        <v>174.14</v>
      </c>
      <c r="O83" s="776">
        <v>0</v>
      </c>
      <c r="P83" s="776">
        <v>0</v>
      </c>
      <c r="Q83" s="776">
        <v>533.04</v>
      </c>
      <c r="R83" s="837">
        <v>533.04</v>
      </c>
      <c r="S83" s="837">
        <v>57.6</v>
      </c>
      <c r="T83" s="776"/>
      <c r="U83" s="776"/>
      <c r="V83" s="776">
        <v>57.6</v>
      </c>
      <c r="W83" s="842">
        <v>1887.94</v>
      </c>
    </row>
    <row r="84" spans="1:23">
      <c r="A84"/>
      <c r="B84"/>
      <c r="C84" s="729">
        <v>522320</v>
      </c>
      <c r="D84" s="780" t="s">
        <v>93</v>
      </c>
      <c r="E84" s="994">
        <v>8632.8200000000015</v>
      </c>
      <c r="F84" s="837">
        <v>8000</v>
      </c>
      <c r="G84" s="781">
        <v>448.06</v>
      </c>
      <c r="H84" s="781">
        <v>0</v>
      </c>
      <c r="I84" s="781">
        <v>369.94</v>
      </c>
      <c r="J84" s="837">
        <v>818</v>
      </c>
      <c r="K84" s="833">
        <v>0</v>
      </c>
      <c r="L84" s="776">
        <v>114.74</v>
      </c>
      <c r="M84" s="776">
        <v>112.78</v>
      </c>
      <c r="N84" s="837">
        <v>227.51999999999998</v>
      </c>
      <c r="O84" s="776">
        <v>367.06</v>
      </c>
      <c r="P84" s="776">
        <v>58.14</v>
      </c>
      <c r="Q84" s="776">
        <v>233.28</v>
      </c>
      <c r="R84" s="837">
        <v>658.48</v>
      </c>
      <c r="S84" s="837">
        <v>0</v>
      </c>
      <c r="T84" s="776"/>
      <c r="U84" s="776"/>
      <c r="V84" s="776">
        <v>0</v>
      </c>
      <c r="W84" s="842">
        <v>1704</v>
      </c>
    </row>
    <row r="85" spans="1:23">
      <c r="A85"/>
      <c r="B85"/>
      <c r="C85" s="729">
        <v>522340</v>
      </c>
      <c r="D85" s="780" t="s">
        <v>94</v>
      </c>
      <c r="E85" s="994">
        <v>0</v>
      </c>
      <c r="F85" s="837">
        <v>0</v>
      </c>
      <c r="G85" s="781">
        <v>0</v>
      </c>
      <c r="H85" s="781">
        <v>0</v>
      </c>
      <c r="I85" s="781">
        <v>36</v>
      </c>
      <c r="J85" s="837">
        <v>36</v>
      </c>
      <c r="K85" s="833">
        <v>0</v>
      </c>
      <c r="L85" s="776">
        <v>0</v>
      </c>
      <c r="M85" s="776">
        <v>0</v>
      </c>
      <c r="N85" s="837">
        <v>0</v>
      </c>
      <c r="O85" s="776">
        <v>0</v>
      </c>
      <c r="P85" s="776">
        <v>0</v>
      </c>
      <c r="Q85" s="776">
        <v>0</v>
      </c>
      <c r="R85" s="837">
        <v>0</v>
      </c>
      <c r="S85" s="837">
        <v>0</v>
      </c>
      <c r="T85" s="776"/>
      <c r="U85" s="776"/>
      <c r="V85" s="776">
        <v>0</v>
      </c>
      <c r="W85" s="842">
        <v>36</v>
      </c>
    </row>
    <row r="86" spans="1:23">
      <c r="A86"/>
      <c r="B86"/>
      <c r="C86" s="729">
        <v>523100</v>
      </c>
      <c r="D86" s="780" t="s">
        <v>61</v>
      </c>
      <c r="E86" s="994">
        <v>185</v>
      </c>
      <c r="F86" s="837">
        <v>500</v>
      </c>
      <c r="G86" s="781">
        <v>0</v>
      </c>
      <c r="H86" s="781">
        <v>0</v>
      </c>
      <c r="I86" s="781">
        <v>90</v>
      </c>
      <c r="J86" s="837">
        <v>90</v>
      </c>
      <c r="K86" s="833">
        <v>0</v>
      </c>
      <c r="L86" s="776">
        <v>90</v>
      </c>
      <c r="M86" s="776">
        <v>0</v>
      </c>
      <c r="N86" s="837">
        <v>90</v>
      </c>
      <c r="O86" s="776">
        <v>0</v>
      </c>
      <c r="P86" s="776">
        <v>0</v>
      </c>
      <c r="Q86" s="776">
        <v>0</v>
      </c>
      <c r="R86" s="837">
        <v>0</v>
      </c>
      <c r="S86" s="837">
        <v>0</v>
      </c>
      <c r="T86" s="776"/>
      <c r="U86" s="776"/>
      <c r="V86" s="776">
        <v>0</v>
      </c>
      <c r="W86" s="842">
        <v>180</v>
      </c>
    </row>
    <row r="87" spans="1:23">
      <c r="A87"/>
      <c r="B87"/>
      <c r="C87" s="729">
        <v>523220</v>
      </c>
      <c r="D87" s="780" t="s">
        <v>108</v>
      </c>
      <c r="E87" s="994">
        <v>423.82</v>
      </c>
      <c r="F87" s="837">
        <v>500</v>
      </c>
      <c r="G87" s="781">
        <v>0</v>
      </c>
      <c r="H87" s="781">
        <v>0</v>
      </c>
      <c r="I87" s="781">
        <v>0</v>
      </c>
      <c r="J87" s="837">
        <v>0</v>
      </c>
      <c r="K87" s="833">
        <v>0</v>
      </c>
      <c r="L87" s="776">
        <v>0</v>
      </c>
      <c r="M87" s="776">
        <v>0</v>
      </c>
      <c r="N87" s="837">
        <v>0</v>
      </c>
      <c r="O87" s="776">
        <v>211.91</v>
      </c>
      <c r="P87" s="776">
        <v>0</v>
      </c>
      <c r="Q87" s="776">
        <v>0</v>
      </c>
      <c r="R87" s="837">
        <v>211.91</v>
      </c>
      <c r="S87" s="837">
        <v>0</v>
      </c>
      <c r="T87" s="776"/>
      <c r="U87" s="776"/>
      <c r="V87" s="776">
        <v>0</v>
      </c>
      <c r="W87" s="842">
        <v>211.91</v>
      </c>
    </row>
    <row r="88" spans="1:23">
      <c r="A88"/>
      <c r="B88"/>
      <c r="C88" s="729">
        <v>523270</v>
      </c>
      <c r="D88" s="780" t="s">
        <v>62</v>
      </c>
      <c r="E88" s="994">
        <v>375.16999999999996</v>
      </c>
      <c r="F88" s="837">
        <v>4000</v>
      </c>
      <c r="G88" s="781">
        <v>0</v>
      </c>
      <c r="H88" s="781">
        <v>0</v>
      </c>
      <c r="I88" s="781">
        <v>0</v>
      </c>
      <c r="J88" s="837">
        <v>0</v>
      </c>
      <c r="K88" s="833">
        <v>142.96</v>
      </c>
      <c r="L88" s="776">
        <v>0</v>
      </c>
      <c r="M88" s="776">
        <v>379.66</v>
      </c>
      <c r="N88" s="837">
        <v>522.62</v>
      </c>
      <c r="O88" s="776">
        <v>294.23</v>
      </c>
      <c r="P88" s="776">
        <v>0</v>
      </c>
      <c r="Q88" s="776">
        <v>0</v>
      </c>
      <c r="R88" s="837">
        <v>294.23</v>
      </c>
      <c r="S88" s="837">
        <v>0</v>
      </c>
      <c r="T88" s="776"/>
      <c r="U88" s="776"/>
      <c r="V88" s="776">
        <v>0</v>
      </c>
      <c r="W88" s="842">
        <v>816.85</v>
      </c>
    </row>
    <row r="89" spans="1:23">
      <c r="A89"/>
      <c r="B89"/>
      <c r="C89" s="729">
        <v>523290</v>
      </c>
      <c r="D89" s="780" t="s">
        <v>1281</v>
      </c>
      <c r="E89" s="994">
        <v>71.09</v>
      </c>
      <c r="F89" s="837">
        <v>500</v>
      </c>
      <c r="G89" s="781">
        <v>27.61</v>
      </c>
      <c r="H89" s="781">
        <v>-23.19</v>
      </c>
      <c r="I89" s="781">
        <v>0.76</v>
      </c>
      <c r="J89" s="837">
        <v>5.1799999999999979</v>
      </c>
      <c r="K89" s="833">
        <v>2.17</v>
      </c>
      <c r="L89" s="776">
        <v>4.37</v>
      </c>
      <c r="M89" s="776">
        <v>0.95</v>
      </c>
      <c r="N89" s="837">
        <v>7.49</v>
      </c>
      <c r="O89" s="776">
        <v>1.93</v>
      </c>
      <c r="P89" s="776">
        <v>0.11</v>
      </c>
      <c r="Q89" s="776">
        <v>4.83</v>
      </c>
      <c r="R89" s="837">
        <v>6.87</v>
      </c>
      <c r="S89" s="837">
        <v>1.37</v>
      </c>
      <c r="T89" s="776"/>
      <c r="U89" s="776"/>
      <c r="V89" s="776">
        <v>1.37</v>
      </c>
      <c r="W89" s="842">
        <v>20.91</v>
      </c>
    </row>
    <row r="90" spans="1:23">
      <c r="A90"/>
      <c r="B90"/>
      <c r="C90" s="729">
        <v>523640</v>
      </c>
      <c r="D90" s="780" t="s">
        <v>109</v>
      </c>
      <c r="E90" s="994">
        <v>1213.69</v>
      </c>
      <c r="F90" s="837">
        <v>0</v>
      </c>
      <c r="G90" s="781">
        <v>0</v>
      </c>
      <c r="H90" s="781">
        <v>0</v>
      </c>
      <c r="I90" s="781">
        <v>0</v>
      </c>
      <c r="J90" s="837">
        <v>0</v>
      </c>
      <c r="K90" s="833">
        <v>0</v>
      </c>
      <c r="L90" s="776">
        <v>0</v>
      </c>
      <c r="M90" s="776">
        <v>0</v>
      </c>
      <c r="N90" s="837">
        <v>0</v>
      </c>
      <c r="O90" s="776">
        <v>0</v>
      </c>
      <c r="P90" s="776">
        <v>0</v>
      </c>
      <c r="Q90" s="776">
        <v>0</v>
      </c>
      <c r="R90" s="837">
        <v>0</v>
      </c>
      <c r="S90" s="837">
        <v>0</v>
      </c>
      <c r="T90" s="776"/>
      <c r="U90" s="776"/>
      <c r="V90" s="776">
        <v>0</v>
      </c>
      <c r="W90" s="842">
        <v>0</v>
      </c>
    </row>
    <row r="91" spans="1:23">
      <c r="A91"/>
      <c r="B91"/>
      <c r="C91" s="729">
        <v>523680</v>
      </c>
      <c r="D91" s="780" t="s">
        <v>65</v>
      </c>
      <c r="E91" s="994">
        <v>348.59</v>
      </c>
      <c r="F91" s="837">
        <v>1500</v>
      </c>
      <c r="G91" s="781">
        <v>0</v>
      </c>
      <c r="H91" s="781">
        <v>0</v>
      </c>
      <c r="I91" s="781">
        <v>0</v>
      </c>
      <c r="J91" s="837">
        <v>0</v>
      </c>
      <c r="K91" s="833">
        <v>0</v>
      </c>
      <c r="L91" s="776">
        <v>0</v>
      </c>
      <c r="M91" s="776">
        <v>0</v>
      </c>
      <c r="N91" s="837">
        <v>0</v>
      </c>
      <c r="O91" s="776">
        <v>0</v>
      </c>
      <c r="P91" s="776">
        <v>0</v>
      </c>
      <c r="Q91" s="776">
        <v>0</v>
      </c>
      <c r="R91" s="837">
        <v>0</v>
      </c>
      <c r="S91" s="837">
        <v>0</v>
      </c>
      <c r="T91" s="776"/>
      <c r="U91" s="776"/>
      <c r="V91" s="776">
        <v>0</v>
      </c>
      <c r="W91" s="842">
        <v>0</v>
      </c>
    </row>
    <row r="92" spans="1:23">
      <c r="A92"/>
      <c r="B92"/>
      <c r="C92" s="729">
        <v>523700</v>
      </c>
      <c r="D92" s="780" t="s">
        <v>66</v>
      </c>
      <c r="E92" s="994">
        <v>609.06999999999994</v>
      </c>
      <c r="F92" s="837">
        <v>600</v>
      </c>
      <c r="G92" s="781">
        <v>0</v>
      </c>
      <c r="H92" s="781">
        <v>0</v>
      </c>
      <c r="I92" s="781">
        <v>297.42</v>
      </c>
      <c r="J92" s="837">
        <v>297.42</v>
      </c>
      <c r="K92" s="833">
        <v>0</v>
      </c>
      <c r="L92" s="776">
        <v>1.83</v>
      </c>
      <c r="M92" s="776">
        <v>113.15</v>
      </c>
      <c r="N92" s="837">
        <v>114.98</v>
      </c>
      <c r="O92" s="776">
        <v>196.17</v>
      </c>
      <c r="P92" s="776">
        <v>0</v>
      </c>
      <c r="Q92" s="776">
        <v>90.28</v>
      </c>
      <c r="R92" s="837">
        <v>286.45</v>
      </c>
      <c r="S92" s="837">
        <v>0</v>
      </c>
      <c r="T92" s="776"/>
      <c r="U92" s="776"/>
      <c r="V92" s="776">
        <v>0</v>
      </c>
      <c r="W92" s="842">
        <v>698.84999999999991</v>
      </c>
    </row>
    <row r="93" spans="1:23">
      <c r="A93"/>
      <c r="B93"/>
      <c r="C93" s="729">
        <v>523760</v>
      </c>
      <c r="D93" s="780" t="s">
        <v>2835</v>
      </c>
      <c r="E93" s="994">
        <v>0</v>
      </c>
      <c r="F93" s="837">
        <v>0</v>
      </c>
      <c r="G93" s="781">
        <v>0</v>
      </c>
      <c r="H93" s="781">
        <v>0</v>
      </c>
      <c r="I93" s="781">
        <v>0</v>
      </c>
      <c r="J93" s="837">
        <v>0</v>
      </c>
      <c r="K93" s="833">
        <v>0</v>
      </c>
      <c r="L93" s="776">
        <v>0</v>
      </c>
      <c r="M93" s="776">
        <v>0</v>
      </c>
      <c r="N93" s="837">
        <v>0</v>
      </c>
      <c r="O93" s="776">
        <v>0</v>
      </c>
      <c r="P93" s="776">
        <v>0</v>
      </c>
      <c r="Q93" s="776">
        <v>0</v>
      </c>
      <c r="R93" s="837">
        <v>0</v>
      </c>
      <c r="S93" s="837">
        <v>0</v>
      </c>
      <c r="T93" s="776"/>
      <c r="U93" s="776"/>
      <c r="V93" s="776">
        <v>0</v>
      </c>
      <c r="W93" s="842">
        <v>0</v>
      </c>
    </row>
    <row r="94" spans="1:23">
      <c r="A94"/>
      <c r="B94"/>
      <c r="C94" s="729">
        <v>523800</v>
      </c>
      <c r="D94" s="780" t="s">
        <v>67</v>
      </c>
      <c r="E94" s="994">
        <v>65.25</v>
      </c>
      <c r="F94" s="837">
        <v>0</v>
      </c>
      <c r="G94" s="781">
        <v>0</v>
      </c>
      <c r="H94" s="781">
        <v>0</v>
      </c>
      <c r="I94" s="781">
        <v>140.08000000000001</v>
      </c>
      <c r="J94" s="837">
        <v>140.08000000000001</v>
      </c>
      <c r="K94" s="833">
        <v>0</v>
      </c>
      <c r="L94" s="776">
        <v>0</v>
      </c>
      <c r="M94" s="776">
        <v>0</v>
      </c>
      <c r="N94" s="837">
        <v>0</v>
      </c>
      <c r="O94" s="776">
        <v>0</v>
      </c>
      <c r="P94" s="776">
        <v>0</v>
      </c>
      <c r="Q94" s="776">
        <v>0</v>
      </c>
      <c r="R94" s="837">
        <v>0</v>
      </c>
      <c r="S94" s="837">
        <v>0</v>
      </c>
      <c r="T94" s="776"/>
      <c r="U94" s="776"/>
      <c r="V94" s="776">
        <v>0</v>
      </c>
      <c r="W94" s="842">
        <v>140.08000000000001</v>
      </c>
    </row>
    <row r="95" spans="1:23">
      <c r="A95"/>
      <c r="B95"/>
      <c r="C95" s="729">
        <v>524840</v>
      </c>
      <c r="D95" s="780" t="s">
        <v>69</v>
      </c>
      <c r="E95" s="994">
        <v>15</v>
      </c>
      <c r="F95" s="837">
        <v>500</v>
      </c>
      <c r="G95" s="781">
        <v>0</v>
      </c>
      <c r="H95" s="781">
        <v>0</v>
      </c>
      <c r="I95" s="781">
        <v>0</v>
      </c>
      <c r="J95" s="837">
        <v>0</v>
      </c>
      <c r="K95" s="833">
        <v>0</v>
      </c>
      <c r="L95" s="776">
        <v>0</v>
      </c>
      <c r="M95" s="776">
        <v>0</v>
      </c>
      <c r="N95" s="837">
        <v>0</v>
      </c>
      <c r="O95" s="776">
        <v>0</v>
      </c>
      <c r="P95" s="776">
        <v>45</v>
      </c>
      <c r="Q95" s="776">
        <v>0</v>
      </c>
      <c r="R95" s="837">
        <v>45</v>
      </c>
      <c r="S95" s="837">
        <v>0</v>
      </c>
      <c r="T95" s="776"/>
      <c r="U95" s="776"/>
      <c r="V95" s="776">
        <v>0</v>
      </c>
      <c r="W95" s="842">
        <v>45</v>
      </c>
    </row>
    <row r="96" spans="1:23">
      <c r="A96"/>
      <c r="B96"/>
      <c r="C96" s="729">
        <v>524860</v>
      </c>
      <c r="D96" s="780" t="s">
        <v>6358</v>
      </c>
      <c r="E96" s="994">
        <v>248.24</v>
      </c>
      <c r="F96" s="837">
        <v>0</v>
      </c>
      <c r="G96" s="781">
        <v>0</v>
      </c>
      <c r="H96" s="781">
        <v>0</v>
      </c>
      <c r="I96" s="781">
        <v>0</v>
      </c>
      <c r="J96" s="837">
        <v>0</v>
      </c>
      <c r="K96" s="833">
        <v>0</v>
      </c>
      <c r="L96" s="776">
        <v>0</v>
      </c>
      <c r="M96" s="776">
        <v>0</v>
      </c>
      <c r="N96" s="837">
        <v>0</v>
      </c>
      <c r="O96" s="776">
        <v>0</v>
      </c>
      <c r="P96" s="776">
        <v>0</v>
      </c>
      <c r="Q96" s="776">
        <v>0</v>
      </c>
      <c r="R96" s="837">
        <v>0</v>
      </c>
      <c r="S96" s="837">
        <v>0</v>
      </c>
      <c r="T96" s="776"/>
      <c r="U96" s="776"/>
      <c r="V96" s="776">
        <v>0</v>
      </c>
      <c r="W96" s="842">
        <v>0</v>
      </c>
    </row>
    <row r="97" spans="1:23">
      <c r="A97"/>
      <c r="B97"/>
      <c r="C97" s="729">
        <v>525440</v>
      </c>
      <c r="D97" s="780" t="s">
        <v>111</v>
      </c>
      <c r="E97" s="994">
        <v>0</v>
      </c>
      <c r="F97" s="837">
        <v>0</v>
      </c>
      <c r="G97" s="781">
        <v>0</v>
      </c>
      <c r="H97" s="781">
        <v>0</v>
      </c>
      <c r="I97" s="781">
        <v>0</v>
      </c>
      <c r="J97" s="837">
        <v>0</v>
      </c>
      <c r="K97" s="833">
        <v>0</v>
      </c>
      <c r="L97" s="776">
        <v>0</v>
      </c>
      <c r="M97" s="776">
        <v>0</v>
      </c>
      <c r="N97" s="837">
        <v>0</v>
      </c>
      <c r="O97" s="776">
        <v>0</v>
      </c>
      <c r="P97" s="776">
        <v>0</v>
      </c>
      <c r="Q97" s="776">
        <v>0</v>
      </c>
      <c r="R97" s="837">
        <v>0</v>
      </c>
      <c r="S97" s="837">
        <v>0</v>
      </c>
      <c r="T97" s="776"/>
      <c r="U97" s="776"/>
      <c r="V97" s="776">
        <v>0</v>
      </c>
      <c r="W97" s="842">
        <v>0</v>
      </c>
    </row>
    <row r="98" spans="1:23">
      <c r="A98"/>
      <c r="B98"/>
      <c r="C98" s="729">
        <v>526530</v>
      </c>
      <c r="D98" s="780" t="s">
        <v>1789</v>
      </c>
      <c r="E98" s="994">
        <v>0</v>
      </c>
      <c r="F98" s="837">
        <v>500</v>
      </c>
      <c r="G98" s="781">
        <v>0</v>
      </c>
      <c r="H98" s="781">
        <v>0</v>
      </c>
      <c r="I98" s="781">
        <v>0</v>
      </c>
      <c r="J98" s="837">
        <v>0</v>
      </c>
      <c r="K98" s="833">
        <v>0</v>
      </c>
      <c r="L98" s="776">
        <v>0</v>
      </c>
      <c r="M98" s="776">
        <v>0</v>
      </c>
      <c r="N98" s="837">
        <v>0</v>
      </c>
      <c r="O98" s="776">
        <v>0</v>
      </c>
      <c r="P98" s="776">
        <v>0</v>
      </c>
      <c r="Q98" s="776">
        <v>0</v>
      </c>
      <c r="R98" s="837">
        <v>0</v>
      </c>
      <c r="S98" s="837">
        <v>0</v>
      </c>
      <c r="T98" s="776"/>
      <c r="U98" s="776"/>
      <c r="V98" s="776">
        <v>0</v>
      </c>
      <c r="W98" s="842">
        <v>0</v>
      </c>
    </row>
    <row r="99" spans="1:23">
      <c r="A99"/>
      <c r="B99"/>
      <c r="C99" s="729">
        <v>526940</v>
      </c>
      <c r="D99" s="780" t="s">
        <v>71</v>
      </c>
      <c r="E99" s="994">
        <v>60.52</v>
      </c>
      <c r="F99" s="837">
        <v>0</v>
      </c>
      <c r="G99" s="781">
        <v>215.48</v>
      </c>
      <c r="H99" s="781">
        <v>0</v>
      </c>
      <c r="I99" s="781">
        <v>0</v>
      </c>
      <c r="J99" s="837">
        <v>215.48</v>
      </c>
      <c r="K99" s="833">
        <v>0</v>
      </c>
      <c r="L99" s="776">
        <v>0</v>
      </c>
      <c r="M99" s="776">
        <v>0</v>
      </c>
      <c r="N99" s="837">
        <v>0</v>
      </c>
      <c r="O99" s="776">
        <v>0</v>
      </c>
      <c r="P99" s="776">
        <v>0</v>
      </c>
      <c r="Q99" s="776">
        <v>0</v>
      </c>
      <c r="R99" s="837">
        <v>0</v>
      </c>
      <c r="S99" s="837">
        <v>5.79</v>
      </c>
      <c r="T99" s="776"/>
      <c r="U99" s="776"/>
      <c r="V99" s="776">
        <v>5.79</v>
      </c>
      <c r="W99" s="842">
        <v>221.26999999999998</v>
      </c>
    </row>
    <row r="100" spans="1:23">
      <c r="A100"/>
      <c r="B100"/>
      <c r="C100" s="729">
        <v>526950</v>
      </c>
      <c r="D100" s="780" t="s">
        <v>583</v>
      </c>
      <c r="E100" s="994">
        <v>38.770000000000003</v>
      </c>
      <c r="F100" s="837">
        <v>0</v>
      </c>
      <c r="G100" s="781">
        <v>0</v>
      </c>
      <c r="H100" s="781">
        <v>0</v>
      </c>
      <c r="I100" s="781">
        <v>0</v>
      </c>
      <c r="J100" s="837">
        <v>0</v>
      </c>
      <c r="K100" s="833">
        <v>0</v>
      </c>
      <c r="L100" s="776">
        <v>0</v>
      </c>
      <c r="M100" s="776">
        <v>0</v>
      </c>
      <c r="N100" s="837">
        <v>0</v>
      </c>
      <c r="O100" s="776">
        <v>0</v>
      </c>
      <c r="P100" s="776">
        <v>0</v>
      </c>
      <c r="Q100" s="776">
        <v>0</v>
      </c>
      <c r="R100" s="837">
        <v>0</v>
      </c>
      <c r="S100" s="837">
        <v>0</v>
      </c>
      <c r="T100" s="776"/>
      <c r="U100" s="776"/>
      <c r="V100" s="776">
        <v>0</v>
      </c>
      <c r="W100" s="842">
        <v>0</v>
      </c>
    </row>
    <row r="101" spans="1:23">
      <c r="A101"/>
      <c r="B101"/>
      <c r="C101" s="729">
        <v>526960</v>
      </c>
      <c r="D101" s="780" t="s">
        <v>97</v>
      </c>
      <c r="E101" s="994">
        <v>85.13</v>
      </c>
      <c r="F101" s="837">
        <v>4000</v>
      </c>
      <c r="G101" s="781">
        <v>0</v>
      </c>
      <c r="H101" s="781">
        <v>0</v>
      </c>
      <c r="I101" s="781">
        <v>0</v>
      </c>
      <c r="J101" s="837">
        <v>0</v>
      </c>
      <c r="K101" s="833">
        <v>18.309999999999999</v>
      </c>
      <c r="L101" s="776">
        <v>0</v>
      </c>
      <c r="M101" s="776">
        <v>0</v>
      </c>
      <c r="N101" s="837">
        <v>18.309999999999999</v>
      </c>
      <c r="O101" s="776">
        <v>0</v>
      </c>
      <c r="P101" s="776">
        <v>0</v>
      </c>
      <c r="Q101" s="776">
        <v>0</v>
      </c>
      <c r="R101" s="837">
        <v>0</v>
      </c>
      <c r="S101" s="837">
        <v>0</v>
      </c>
      <c r="T101" s="776"/>
      <c r="U101" s="776"/>
      <c r="V101" s="776">
        <v>0</v>
      </c>
      <c r="W101" s="842">
        <v>18.309999999999999</v>
      </c>
    </row>
    <row r="102" spans="1:23">
      <c r="A102"/>
      <c r="B102"/>
      <c r="C102" s="729">
        <v>527100</v>
      </c>
      <c r="D102" s="780" t="s">
        <v>72</v>
      </c>
      <c r="E102" s="994">
        <v>0</v>
      </c>
      <c r="F102" s="837">
        <v>750</v>
      </c>
      <c r="G102" s="781">
        <v>0</v>
      </c>
      <c r="H102" s="781">
        <v>0</v>
      </c>
      <c r="I102" s="781">
        <v>0</v>
      </c>
      <c r="J102" s="837">
        <v>0</v>
      </c>
      <c r="K102" s="833">
        <v>0</v>
      </c>
      <c r="L102" s="776">
        <v>0</v>
      </c>
      <c r="M102" s="776">
        <v>0</v>
      </c>
      <c r="N102" s="837">
        <v>0</v>
      </c>
      <c r="O102" s="776">
        <v>0</v>
      </c>
      <c r="P102" s="776">
        <v>0</v>
      </c>
      <c r="Q102" s="776">
        <v>0</v>
      </c>
      <c r="R102" s="837">
        <v>0</v>
      </c>
      <c r="S102" s="837">
        <v>0</v>
      </c>
      <c r="T102" s="776"/>
      <c r="U102" s="776"/>
      <c r="V102" s="776">
        <v>0</v>
      </c>
      <c r="W102" s="842">
        <v>0</v>
      </c>
    </row>
    <row r="103" spans="1:23">
      <c r="A103"/>
      <c r="B103"/>
      <c r="C103" s="729">
        <v>527660</v>
      </c>
      <c r="D103" s="780" t="s">
        <v>112</v>
      </c>
      <c r="E103" s="994">
        <v>176.45000000000002</v>
      </c>
      <c r="F103" s="837">
        <v>0</v>
      </c>
      <c r="G103" s="781">
        <v>0</v>
      </c>
      <c r="H103" s="781">
        <v>0</v>
      </c>
      <c r="I103" s="781">
        <v>9</v>
      </c>
      <c r="J103" s="837">
        <v>9</v>
      </c>
      <c r="K103" s="833">
        <v>0</v>
      </c>
      <c r="L103" s="776">
        <v>0</v>
      </c>
      <c r="M103" s="776">
        <v>0</v>
      </c>
      <c r="N103" s="837">
        <v>0</v>
      </c>
      <c r="O103" s="776">
        <v>0</v>
      </c>
      <c r="P103" s="776">
        <v>0</v>
      </c>
      <c r="Q103" s="776">
        <v>0</v>
      </c>
      <c r="R103" s="837">
        <v>0</v>
      </c>
      <c r="S103" s="837">
        <v>0</v>
      </c>
      <c r="T103" s="776"/>
      <c r="U103" s="776"/>
      <c r="V103" s="776">
        <v>0</v>
      </c>
      <c r="W103" s="842">
        <v>9</v>
      </c>
    </row>
    <row r="104" spans="1:23">
      <c r="A104"/>
      <c r="B104"/>
      <c r="C104" s="729">
        <v>527680</v>
      </c>
      <c r="D104" s="780" t="s">
        <v>74</v>
      </c>
      <c r="E104" s="994">
        <v>0</v>
      </c>
      <c r="F104" s="837">
        <v>1200</v>
      </c>
      <c r="G104" s="781">
        <v>0</v>
      </c>
      <c r="H104" s="781">
        <v>0</v>
      </c>
      <c r="I104" s="781">
        <v>0</v>
      </c>
      <c r="J104" s="837">
        <v>0</v>
      </c>
      <c r="K104" s="833">
        <v>0</v>
      </c>
      <c r="L104" s="776">
        <v>0</v>
      </c>
      <c r="M104" s="776">
        <v>0</v>
      </c>
      <c r="N104" s="837">
        <v>0</v>
      </c>
      <c r="O104" s="776">
        <v>0</v>
      </c>
      <c r="P104" s="776">
        <v>0</v>
      </c>
      <c r="Q104" s="776">
        <v>0</v>
      </c>
      <c r="R104" s="837">
        <v>0</v>
      </c>
      <c r="S104" s="837">
        <v>0</v>
      </c>
      <c r="T104" s="776"/>
      <c r="U104" s="776"/>
      <c r="V104" s="776">
        <v>0</v>
      </c>
      <c r="W104" s="842">
        <v>0</v>
      </c>
    </row>
    <row r="105" spans="1:23">
      <c r="A105"/>
      <c r="B105"/>
      <c r="C105" s="729">
        <v>527690</v>
      </c>
      <c r="D105" s="780" t="s">
        <v>2571</v>
      </c>
      <c r="E105" s="994">
        <v>591.83000000000004</v>
      </c>
      <c r="F105" s="837">
        <v>0</v>
      </c>
      <c r="G105" s="781">
        <v>0</v>
      </c>
      <c r="H105" s="781">
        <v>0</v>
      </c>
      <c r="I105" s="781">
        <v>31.58</v>
      </c>
      <c r="J105" s="837">
        <v>31.58</v>
      </c>
      <c r="K105" s="833">
        <v>0</v>
      </c>
      <c r="L105" s="776">
        <v>0</v>
      </c>
      <c r="M105" s="776">
        <v>0</v>
      </c>
      <c r="N105" s="837">
        <v>0</v>
      </c>
      <c r="O105" s="776">
        <v>75.319999999999993</v>
      </c>
      <c r="P105" s="776">
        <v>0</v>
      </c>
      <c r="Q105" s="776">
        <v>436.77</v>
      </c>
      <c r="R105" s="837">
        <v>512.08999999999992</v>
      </c>
      <c r="S105" s="837">
        <v>350.12</v>
      </c>
      <c r="T105" s="776"/>
      <c r="U105" s="776"/>
      <c r="V105" s="776">
        <v>350.12</v>
      </c>
      <c r="W105" s="842">
        <v>893.79</v>
      </c>
    </row>
    <row r="106" spans="1:23">
      <c r="A106"/>
      <c r="B106"/>
      <c r="C106" s="729">
        <v>527720</v>
      </c>
      <c r="D106" s="780" t="s">
        <v>98</v>
      </c>
      <c r="E106" s="994">
        <v>0</v>
      </c>
      <c r="F106" s="837">
        <v>500</v>
      </c>
      <c r="G106" s="781">
        <v>0</v>
      </c>
      <c r="H106" s="781">
        <v>0</v>
      </c>
      <c r="I106" s="781">
        <v>102.35</v>
      </c>
      <c r="J106" s="837">
        <v>102.35</v>
      </c>
      <c r="K106" s="833">
        <v>0</v>
      </c>
      <c r="L106" s="776">
        <v>0</v>
      </c>
      <c r="M106" s="776">
        <v>0</v>
      </c>
      <c r="N106" s="837">
        <v>0</v>
      </c>
      <c r="O106" s="776">
        <v>0</v>
      </c>
      <c r="P106" s="776">
        <v>0</v>
      </c>
      <c r="Q106" s="776">
        <v>0</v>
      </c>
      <c r="R106" s="837">
        <v>0</v>
      </c>
      <c r="S106" s="837">
        <v>0</v>
      </c>
      <c r="T106" s="776"/>
      <c r="U106" s="776"/>
      <c r="V106" s="776">
        <v>0</v>
      </c>
      <c r="W106" s="842">
        <v>102.35</v>
      </c>
    </row>
    <row r="107" spans="1:23">
      <c r="A107"/>
      <c r="B107"/>
      <c r="C107" s="729">
        <v>527780</v>
      </c>
      <c r="D107" s="780" t="s">
        <v>128</v>
      </c>
      <c r="E107" s="994">
        <v>1527.65</v>
      </c>
      <c r="F107" s="837">
        <v>5000</v>
      </c>
      <c r="G107" s="781">
        <v>138.26</v>
      </c>
      <c r="H107" s="781">
        <v>1.03</v>
      </c>
      <c r="I107" s="781">
        <v>0</v>
      </c>
      <c r="J107" s="837">
        <v>139.29</v>
      </c>
      <c r="K107" s="833">
        <v>53.5</v>
      </c>
      <c r="L107" s="776">
        <v>0</v>
      </c>
      <c r="M107" s="776">
        <v>0</v>
      </c>
      <c r="N107" s="837">
        <v>53.5</v>
      </c>
      <c r="O107" s="776">
        <v>315.58</v>
      </c>
      <c r="P107" s="776">
        <v>51.66</v>
      </c>
      <c r="Q107" s="776">
        <v>69.81</v>
      </c>
      <c r="R107" s="837">
        <v>437.05</v>
      </c>
      <c r="S107" s="837">
        <v>0</v>
      </c>
      <c r="T107" s="776"/>
      <c r="U107" s="776"/>
      <c r="V107" s="776">
        <v>0</v>
      </c>
      <c r="W107" s="842">
        <v>629.83999999999992</v>
      </c>
    </row>
    <row r="108" spans="1:23">
      <c r="A108"/>
      <c r="B108"/>
      <c r="C108" s="729">
        <v>527840</v>
      </c>
      <c r="D108" s="780" t="s">
        <v>75</v>
      </c>
      <c r="E108" s="994">
        <v>35</v>
      </c>
      <c r="F108" s="837">
        <v>1300</v>
      </c>
      <c r="G108" s="781">
        <v>0</v>
      </c>
      <c r="H108" s="781">
        <v>0</v>
      </c>
      <c r="I108" s="781">
        <v>0</v>
      </c>
      <c r="J108" s="837">
        <v>0</v>
      </c>
      <c r="K108" s="833">
        <v>0</v>
      </c>
      <c r="L108" s="776">
        <v>0</v>
      </c>
      <c r="M108" s="776">
        <v>0</v>
      </c>
      <c r="N108" s="837">
        <v>0</v>
      </c>
      <c r="O108" s="776">
        <v>0</v>
      </c>
      <c r="P108" s="776">
        <v>0</v>
      </c>
      <c r="Q108" s="776">
        <v>0</v>
      </c>
      <c r="R108" s="837">
        <v>0</v>
      </c>
      <c r="S108" s="837">
        <v>0</v>
      </c>
      <c r="T108" s="776"/>
      <c r="U108" s="776"/>
      <c r="V108" s="776">
        <v>0</v>
      </c>
      <c r="W108" s="842">
        <v>0</v>
      </c>
    </row>
    <row r="109" spans="1:23">
      <c r="A109"/>
      <c r="B109"/>
      <c r="C109" s="729">
        <v>527940</v>
      </c>
      <c r="D109" s="780" t="s">
        <v>125</v>
      </c>
      <c r="E109" s="994">
        <v>1690</v>
      </c>
      <c r="F109" s="837">
        <v>4200</v>
      </c>
      <c r="G109" s="781">
        <v>0</v>
      </c>
      <c r="H109" s="781">
        <v>0</v>
      </c>
      <c r="I109" s="781">
        <v>1890.9</v>
      </c>
      <c r="J109" s="837">
        <v>1890.9</v>
      </c>
      <c r="K109" s="833">
        <v>0</v>
      </c>
      <c r="L109" s="776">
        <v>0</v>
      </c>
      <c r="M109" s="776">
        <v>0</v>
      </c>
      <c r="N109" s="837">
        <v>0</v>
      </c>
      <c r="O109" s="776">
        <v>1890.9</v>
      </c>
      <c r="P109" s="776">
        <v>0</v>
      </c>
      <c r="Q109" s="776">
        <v>0</v>
      </c>
      <c r="R109" s="837">
        <v>1890.9</v>
      </c>
      <c r="S109" s="837">
        <v>0</v>
      </c>
      <c r="T109" s="776"/>
      <c r="U109" s="776"/>
      <c r="V109" s="776">
        <v>0</v>
      </c>
      <c r="W109" s="842">
        <v>3781.8</v>
      </c>
    </row>
    <row r="110" spans="1:23">
      <c r="A110"/>
      <c r="B110"/>
      <c r="C110" s="729">
        <v>528020</v>
      </c>
      <c r="D110" s="780" t="s">
        <v>152</v>
      </c>
      <c r="E110" s="994">
        <v>2043.42</v>
      </c>
      <c r="F110" s="837">
        <v>2000</v>
      </c>
      <c r="G110" s="781">
        <v>0</v>
      </c>
      <c r="H110" s="781">
        <v>0</v>
      </c>
      <c r="I110" s="781">
        <v>461.23</v>
      </c>
      <c r="J110" s="837">
        <v>461.23</v>
      </c>
      <c r="K110" s="833">
        <v>803.61</v>
      </c>
      <c r="L110" s="776">
        <v>0</v>
      </c>
      <c r="M110" s="776">
        <v>0</v>
      </c>
      <c r="N110" s="837">
        <v>803.61</v>
      </c>
      <c r="O110" s="776">
        <v>0</v>
      </c>
      <c r="P110" s="776">
        <v>0</v>
      </c>
      <c r="Q110" s="776">
        <v>63.67</v>
      </c>
      <c r="R110" s="837">
        <v>63.67</v>
      </c>
      <c r="S110" s="837">
        <v>0</v>
      </c>
      <c r="T110" s="776"/>
      <c r="U110" s="776"/>
      <c r="V110" s="776">
        <v>0</v>
      </c>
      <c r="W110" s="842">
        <v>1328.5100000000002</v>
      </c>
    </row>
    <row r="111" spans="1:23">
      <c r="A111"/>
      <c r="B111"/>
      <c r="C111" s="729">
        <v>528140</v>
      </c>
      <c r="D111" s="780" t="s">
        <v>76</v>
      </c>
      <c r="E111" s="994">
        <v>0</v>
      </c>
      <c r="F111" s="837">
        <v>0</v>
      </c>
      <c r="G111" s="781">
        <v>0</v>
      </c>
      <c r="H111" s="781">
        <v>0</v>
      </c>
      <c r="I111" s="781">
        <v>0</v>
      </c>
      <c r="J111" s="837">
        <v>0</v>
      </c>
      <c r="K111" s="833">
        <v>0</v>
      </c>
      <c r="L111" s="776">
        <v>0</v>
      </c>
      <c r="M111" s="776">
        <v>0</v>
      </c>
      <c r="N111" s="837">
        <v>0</v>
      </c>
      <c r="O111" s="776">
        <v>0</v>
      </c>
      <c r="P111" s="776">
        <v>0</v>
      </c>
      <c r="Q111" s="776">
        <v>0</v>
      </c>
      <c r="R111" s="837">
        <v>0</v>
      </c>
      <c r="S111" s="837">
        <v>0</v>
      </c>
      <c r="T111" s="776"/>
      <c r="U111" s="776"/>
      <c r="V111" s="776">
        <v>0</v>
      </c>
      <c r="W111" s="842">
        <v>0</v>
      </c>
    </row>
    <row r="112" spans="1:23">
      <c r="A112"/>
      <c r="B112"/>
      <c r="C112" s="729">
        <v>528260</v>
      </c>
      <c r="D112" s="780" t="s">
        <v>227</v>
      </c>
      <c r="E112" s="994">
        <v>0</v>
      </c>
      <c r="F112" s="837">
        <v>0</v>
      </c>
      <c r="G112" s="781">
        <v>0</v>
      </c>
      <c r="H112" s="781">
        <v>0</v>
      </c>
      <c r="I112" s="781">
        <v>0</v>
      </c>
      <c r="J112" s="837">
        <v>0</v>
      </c>
      <c r="K112" s="833">
        <v>0</v>
      </c>
      <c r="L112" s="776">
        <v>0</v>
      </c>
      <c r="M112" s="776">
        <v>0</v>
      </c>
      <c r="N112" s="837">
        <v>0</v>
      </c>
      <c r="O112" s="776">
        <v>0</v>
      </c>
      <c r="P112" s="776">
        <v>0</v>
      </c>
      <c r="Q112" s="776">
        <v>0</v>
      </c>
      <c r="R112" s="837">
        <v>0</v>
      </c>
      <c r="S112" s="837">
        <v>0</v>
      </c>
      <c r="T112" s="776"/>
      <c r="U112" s="776"/>
      <c r="V112" s="776">
        <v>0</v>
      </c>
      <c r="W112" s="842">
        <v>0</v>
      </c>
    </row>
    <row r="113" spans="1:23">
      <c r="A113"/>
      <c r="B113"/>
      <c r="C113" s="729">
        <v>528960</v>
      </c>
      <c r="D113" s="780" t="s">
        <v>79</v>
      </c>
      <c r="E113" s="994">
        <v>0</v>
      </c>
      <c r="F113" s="837">
        <v>0</v>
      </c>
      <c r="G113" s="781">
        <v>0</v>
      </c>
      <c r="H113" s="781">
        <v>0</v>
      </c>
      <c r="I113" s="781">
        <v>0</v>
      </c>
      <c r="J113" s="837">
        <v>0</v>
      </c>
      <c r="K113" s="833">
        <v>0</v>
      </c>
      <c r="L113" s="776">
        <v>0</v>
      </c>
      <c r="M113" s="776">
        <v>0</v>
      </c>
      <c r="N113" s="837">
        <v>0</v>
      </c>
      <c r="O113" s="776">
        <v>0</v>
      </c>
      <c r="P113" s="776">
        <v>0</v>
      </c>
      <c r="Q113" s="776">
        <v>0</v>
      </c>
      <c r="R113" s="837">
        <v>0</v>
      </c>
      <c r="S113" s="837">
        <v>0</v>
      </c>
      <c r="T113" s="776"/>
      <c r="U113" s="776"/>
      <c r="V113" s="776">
        <v>0</v>
      </c>
      <c r="W113" s="842">
        <v>0</v>
      </c>
    </row>
    <row r="114" spans="1:23">
      <c r="A114"/>
      <c r="B114"/>
      <c r="C114" s="729">
        <v>529040</v>
      </c>
      <c r="D114" s="780" t="s">
        <v>82</v>
      </c>
      <c r="E114" s="994">
        <v>441.69</v>
      </c>
      <c r="F114" s="837">
        <v>0</v>
      </c>
      <c r="G114" s="781">
        <v>0</v>
      </c>
      <c r="H114" s="781">
        <v>0</v>
      </c>
      <c r="I114" s="781">
        <v>145.41</v>
      </c>
      <c r="J114" s="837">
        <v>145.41</v>
      </c>
      <c r="K114" s="833">
        <v>94.98</v>
      </c>
      <c r="L114" s="776">
        <v>106.77</v>
      </c>
      <c r="M114" s="776">
        <v>34.06</v>
      </c>
      <c r="N114" s="837">
        <v>235.81</v>
      </c>
      <c r="O114" s="776">
        <v>0</v>
      </c>
      <c r="P114" s="776">
        <v>0</v>
      </c>
      <c r="Q114" s="776">
        <v>0</v>
      </c>
      <c r="R114" s="837">
        <v>0</v>
      </c>
      <c r="S114" s="837">
        <v>0</v>
      </c>
      <c r="T114" s="776"/>
      <c r="U114" s="776"/>
      <c r="V114" s="776">
        <v>0</v>
      </c>
      <c r="W114" s="842">
        <v>381.21999999999997</v>
      </c>
    </row>
    <row r="115" spans="1:23">
      <c r="A115"/>
      <c r="B115"/>
      <c r="C115" s="729">
        <v>529500</v>
      </c>
      <c r="D115" s="780" t="s">
        <v>100</v>
      </c>
      <c r="E115" s="994">
        <v>6867.25</v>
      </c>
      <c r="F115" s="837">
        <v>12500</v>
      </c>
      <c r="G115" s="781">
        <v>201.77</v>
      </c>
      <c r="H115" s="781">
        <v>0</v>
      </c>
      <c r="I115" s="781">
        <v>249.08</v>
      </c>
      <c r="J115" s="837">
        <v>450.85</v>
      </c>
      <c r="K115" s="833">
        <v>233.31</v>
      </c>
      <c r="L115" s="776">
        <v>184.98</v>
      </c>
      <c r="M115" s="776">
        <v>169.48</v>
      </c>
      <c r="N115" s="837">
        <v>587.77</v>
      </c>
      <c r="O115" s="776">
        <v>169.48</v>
      </c>
      <c r="P115" s="776">
        <v>202.1</v>
      </c>
      <c r="Q115" s="776">
        <v>175.69</v>
      </c>
      <c r="R115" s="837">
        <v>547.27</v>
      </c>
      <c r="S115" s="837">
        <v>-130.41</v>
      </c>
      <c r="T115" s="776"/>
      <c r="U115" s="776"/>
      <c r="V115" s="776">
        <v>-130.41</v>
      </c>
      <c r="W115" s="842">
        <v>1455.48</v>
      </c>
    </row>
    <row r="116" spans="1:23">
      <c r="A116"/>
      <c r="B116"/>
      <c r="C116" s="729">
        <v>529520</v>
      </c>
      <c r="D116" s="780" t="s">
        <v>102</v>
      </c>
      <c r="E116" s="994">
        <v>280.37</v>
      </c>
      <c r="F116" s="837">
        <v>300</v>
      </c>
      <c r="G116" s="781">
        <v>54.79</v>
      </c>
      <c r="H116" s="781">
        <v>0</v>
      </c>
      <c r="I116" s="781">
        <v>54.79</v>
      </c>
      <c r="J116" s="837">
        <v>109.58</v>
      </c>
      <c r="K116" s="833">
        <v>54.79</v>
      </c>
      <c r="L116" s="776">
        <v>54.79</v>
      </c>
      <c r="M116" s="776">
        <v>54.79</v>
      </c>
      <c r="N116" s="837">
        <v>164.37</v>
      </c>
      <c r="O116" s="776">
        <v>54.79</v>
      </c>
      <c r="P116" s="776">
        <v>55.34</v>
      </c>
      <c r="Q116" s="776">
        <v>56.72</v>
      </c>
      <c r="R116" s="837">
        <v>166.85</v>
      </c>
      <c r="S116" s="837">
        <v>56.72</v>
      </c>
      <c r="T116" s="776"/>
      <c r="U116" s="776"/>
      <c r="V116" s="776">
        <v>56.72</v>
      </c>
      <c r="W116" s="842">
        <v>497.5200000000001</v>
      </c>
    </row>
    <row r="117" spans="1:23">
      <c r="A117"/>
      <c r="B117"/>
      <c r="C117" s="729">
        <v>529550</v>
      </c>
      <c r="D117" s="780" t="s">
        <v>103</v>
      </c>
      <c r="E117" s="994">
        <v>1523.18</v>
      </c>
      <c r="F117" s="837">
        <v>2000</v>
      </c>
      <c r="G117" s="781">
        <v>429.1</v>
      </c>
      <c r="H117" s="781">
        <v>0</v>
      </c>
      <c r="I117" s="781">
        <v>296.8</v>
      </c>
      <c r="J117" s="837">
        <v>725.90000000000009</v>
      </c>
      <c r="K117" s="833">
        <v>164.5</v>
      </c>
      <c r="L117" s="776">
        <v>145.6</v>
      </c>
      <c r="M117" s="776">
        <v>136.15</v>
      </c>
      <c r="N117" s="837">
        <v>446.25</v>
      </c>
      <c r="O117" s="776">
        <v>161.35</v>
      </c>
      <c r="P117" s="776">
        <v>126.84</v>
      </c>
      <c r="Q117" s="776">
        <v>145.63</v>
      </c>
      <c r="R117" s="837">
        <v>433.82</v>
      </c>
      <c r="S117" s="837">
        <v>462.44</v>
      </c>
      <c r="T117" s="776"/>
      <c r="U117" s="776"/>
      <c r="V117" s="776">
        <v>462.44</v>
      </c>
      <c r="W117" s="842">
        <v>2068.41</v>
      </c>
    </row>
    <row r="118" spans="1:23">
      <c r="A118"/>
      <c r="B118" s="527" t="s">
        <v>6627</v>
      </c>
      <c r="C118" s="527"/>
      <c r="D118" s="527"/>
      <c r="E118" s="995">
        <v>50293.169999999984</v>
      </c>
      <c r="F118" s="997">
        <v>80500</v>
      </c>
      <c r="G118" s="1079">
        <v>2776.74</v>
      </c>
      <c r="H118" s="1079">
        <v>1173.5599999999997</v>
      </c>
      <c r="I118" s="1079">
        <v>6550.369999999999</v>
      </c>
      <c r="J118" s="997">
        <v>10500.67</v>
      </c>
      <c r="K118" s="1088">
        <v>2850.49</v>
      </c>
      <c r="L118" s="846">
        <v>1984.4799999999998</v>
      </c>
      <c r="M118" s="846">
        <v>3293.75</v>
      </c>
      <c r="N118" s="997">
        <v>8128.72</v>
      </c>
      <c r="O118" s="846">
        <v>5176.9100000000008</v>
      </c>
      <c r="P118" s="846">
        <v>1661.57</v>
      </c>
      <c r="Q118" s="846">
        <v>3454.0600000000004</v>
      </c>
      <c r="R118" s="997">
        <v>10292.540000000001</v>
      </c>
      <c r="S118" s="997">
        <v>1831.6499999999996</v>
      </c>
      <c r="T118" s="846"/>
      <c r="U118" s="846"/>
      <c r="V118" s="846">
        <v>1831.6499999999996</v>
      </c>
      <c r="W118" s="892">
        <v>30753.580000000005</v>
      </c>
    </row>
    <row r="119" spans="1:23">
      <c r="A119"/>
      <c r="B119" t="s">
        <v>6628</v>
      </c>
      <c r="C119" s="729">
        <v>536760</v>
      </c>
      <c r="D119" s="780" t="s">
        <v>2872</v>
      </c>
      <c r="E119" s="994">
        <v>124.50000000000001</v>
      </c>
      <c r="F119" s="837">
        <v>0</v>
      </c>
      <c r="G119" s="781">
        <v>10.16</v>
      </c>
      <c r="H119" s="781">
        <v>10.76</v>
      </c>
      <c r="I119" s="781">
        <v>10.76</v>
      </c>
      <c r="J119" s="837">
        <v>31.68</v>
      </c>
      <c r="K119" s="833">
        <v>10.76</v>
      </c>
      <c r="L119" s="776">
        <v>16.14</v>
      </c>
      <c r="M119" s="776">
        <v>10.76</v>
      </c>
      <c r="N119" s="837">
        <v>37.659999999999997</v>
      </c>
      <c r="O119" s="776">
        <v>10.76</v>
      </c>
      <c r="P119" s="776">
        <v>10.76</v>
      </c>
      <c r="Q119" s="776">
        <v>16.14</v>
      </c>
      <c r="R119" s="837">
        <v>37.659999999999997</v>
      </c>
      <c r="S119" s="837">
        <v>0</v>
      </c>
      <c r="T119" s="776"/>
      <c r="U119" s="776"/>
      <c r="V119" s="776">
        <v>0</v>
      </c>
      <c r="W119" s="842">
        <v>107.00000000000001</v>
      </c>
    </row>
    <row r="120" spans="1:23">
      <c r="A120"/>
      <c r="B120"/>
      <c r="C120" s="729">
        <v>536761</v>
      </c>
      <c r="D120" s="780" t="s">
        <v>6868</v>
      </c>
      <c r="E120" s="994">
        <v>0</v>
      </c>
      <c r="F120" s="837">
        <v>0</v>
      </c>
      <c r="G120" s="781">
        <v>0</v>
      </c>
      <c r="H120" s="781">
        <v>0</v>
      </c>
      <c r="I120" s="781">
        <v>0</v>
      </c>
      <c r="J120" s="837">
        <v>0</v>
      </c>
      <c r="K120" s="833">
        <v>0</v>
      </c>
      <c r="L120" s="776">
        <v>0</v>
      </c>
      <c r="M120" s="776">
        <v>0</v>
      </c>
      <c r="N120" s="837">
        <v>0</v>
      </c>
      <c r="O120" s="776">
        <v>0</v>
      </c>
      <c r="P120" s="776">
        <v>0</v>
      </c>
      <c r="Q120" s="776">
        <v>0</v>
      </c>
      <c r="R120" s="837">
        <v>0</v>
      </c>
      <c r="S120" s="837">
        <v>0</v>
      </c>
      <c r="T120" s="776"/>
      <c r="U120" s="776"/>
      <c r="V120" s="776">
        <v>0</v>
      </c>
      <c r="W120" s="842">
        <v>0</v>
      </c>
    </row>
    <row r="121" spans="1:23">
      <c r="A121"/>
      <c r="B121"/>
      <c r="C121" s="729">
        <v>537080</v>
      </c>
      <c r="D121" s="780" t="s">
        <v>84</v>
      </c>
      <c r="E121" s="994">
        <v>0</v>
      </c>
      <c r="F121" s="837">
        <v>200</v>
      </c>
      <c r="G121" s="781">
        <v>0</v>
      </c>
      <c r="H121" s="781">
        <v>0</v>
      </c>
      <c r="I121" s="781">
        <v>0</v>
      </c>
      <c r="J121" s="837">
        <v>0</v>
      </c>
      <c r="K121" s="833">
        <v>0</v>
      </c>
      <c r="L121" s="776">
        <v>0</v>
      </c>
      <c r="M121" s="776">
        <v>0</v>
      </c>
      <c r="N121" s="837">
        <v>0</v>
      </c>
      <c r="O121" s="776">
        <v>0</v>
      </c>
      <c r="P121" s="776">
        <v>0</v>
      </c>
      <c r="Q121" s="776">
        <v>0</v>
      </c>
      <c r="R121" s="837">
        <v>0</v>
      </c>
      <c r="S121" s="837">
        <v>0</v>
      </c>
      <c r="T121" s="776"/>
      <c r="U121" s="776"/>
      <c r="V121" s="776">
        <v>0</v>
      </c>
      <c r="W121" s="842">
        <v>0</v>
      </c>
    </row>
    <row r="122" spans="1:23">
      <c r="A122"/>
      <c r="B122"/>
      <c r="C122" s="729">
        <v>537090</v>
      </c>
      <c r="D122" s="780" t="s">
        <v>85</v>
      </c>
      <c r="E122" s="994">
        <v>20</v>
      </c>
      <c r="F122" s="837">
        <v>0</v>
      </c>
      <c r="G122" s="781">
        <v>0</v>
      </c>
      <c r="H122" s="781">
        <v>0</v>
      </c>
      <c r="I122" s="781">
        <v>0</v>
      </c>
      <c r="J122" s="837">
        <v>0</v>
      </c>
      <c r="K122" s="833">
        <v>0</v>
      </c>
      <c r="L122" s="776">
        <v>0</v>
      </c>
      <c r="M122" s="776">
        <v>0</v>
      </c>
      <c r="N122" s="837">
        <v>0</v>
      </c>
      <c r="O122" s="776">
        <v>0</v>
      </c>
      <c r="P122" s="776">
        <v>0</v>
      </c>
      <c r="Q122" s="776">
        <v>30</v>
      </c>
      <c r="R122" s="837">
        <v>30</v>
      </c>
      <c r="S122" s="837">
        <v>0</v>
      </c>
      <c r="T122" s="776"/>
      <c r="U122" s="776"/>
      <c r="V122" s="776">
        <v>0</v>
      </c>
      <c r="W122" s="842">
        <v>30</v>
      </c>
    </row>
    <row r="123" spans="1:23">
      <c r="A123"/>
      <c r="B123" s="527" t="s">
        <v>6629</v>
      </c>
      <c r="C123" s="527"/>
      <c r="D123" s="527"/>
      <c r="E123" s="995">
        <v>144.5</v>
      </c>
      <c r="F123" s="997">
        <v>200</v>
      </c>
      <c r="G123" s="1079">
        <v>10.16</v>
      </c>
      <c r="H123" s="1079">
        <v>10.76</v>
      </c>
      <c r="I123" s="1079">
        <v>10.76</v>
      </c>
      <c r="J123" s="997">
        <v>31.68</v>
      </c>
      <c r="K123" s="1088">
        <v>10.76</v>
      </c>
      <c r="L123" s="846">
        <v>16.14</v>
      </c>
      <c r="M123" s="846">
        <v>10.76</v>
      </c>
      <c r="N123" s="997">
        <v>37.659999999999997</v>
      </c>
      <c r="O123" s="846">
        <v>10.76</v>
      </c>
      <c r="P123" s="846">
        <v>10.76</v>
      </c>
      <c r="Q123" s="846">
        <v>46.14</v>
      </c>
      <c r="R123" s="997">
        <v>67.66</v>
      </c>
      <c r="S123" s="997">
        <v>0</v>
      </c>
      <c r="T123" s="846"/>
      <c r="U123" s="846"/>
      <c r="V123" s="846">
        <v>0</v>
      </c>
      <c r="W123" s="892">
        <v>137</v>
      </c>
    </row>
    <row r="124" spans="1:23">
      <c r="A124" s="777" t="s">
        <v>6563</v>
      </c>
      <c r="B124" s="777"/>
      <c r="C124" s="777"/>
      <c r="D124" s="777"/>
      <c r="E124" s="996">
        <v>110810.17</v>
      </c>
      <c r="F124" s="838">
        <v>151417</v>
      </c>
      <c r="G124" s="782">
        <v>4936.76</v>
      </c>
      <c r="H124" s="782">
        <v>7789.77</v>
      </c>
      <c r="I124" s="782">
        <v>11958.279999999999</v>
      </c>
      <c r="J124" s="838">
        <v>24684.810000000009</v>
      </c>
      <c r="K124" s="834">
        <v>9755.7800000000007</v>
      </c>
      <c r="L124" s="778">
        <v>9499.5600000000013</v>
      </c>
      <c r="M124" s="778">
        <v>9318.93</v>
      </c>
      <c r="N124" s="838">
        <v>28574.27</v>
      </c>
      <c r="O124" s="778">
        <v>10632.840000000002</v>
      </c>
      <c r="P124" s="778">
        <v>7713.3200000000006</v>
      </c>
      <c r="Q124" s="778">
        <v>10166.809999999998</v>
      </c>
      <c r="R124" s="838">
        <v>28512.969999999983</v>
      </c>
      <c r="S124" s="838">
        <v>6045.0400000000009</v>
      </c>
      <c r="T124" s="778"/>
      <c r="U124" s="778"/>
      <c r="V124" s="778">
        <v>6045.0400000000009</v>
      </c>
      <c r="W124" s="843">
        <v>87817.090000000026</v>
      </c>
    </row>
    <row r="125" spans="1:23">
      <c r="A125" t="s">
        <v>440</v>
      </c>
      <c r="B125" t="s">
        <v>48</v>
      </c>
      <c r="C125" s="729">
        <v>510040</v>
      </c>
      <c r="D125" s="780" t="s">
        <v>461</v>
      </c>
      <c r="E125" s="994">
        <v>126823.60999999999</v>
      </c>
      <c r="F125" s="837">
        <v>158341</v>
      </c>
      <c r="G125" s="781">
        <v>3279.42</v>
      </c>
      <c r="H125" s="781">
        <v>8455.9599999999991</v>
      </c>
      <c r="I125" s="781">
        <v>8262.52</v>
      </c>
      <c r="J125" s="837">
        <v>19997.900000000001</v>
      </c>
      <c r="K125" s="833">
        <v>7800.91</v>
      </c>
      <c r="L125" s="776">
        <v>12486.89</v>
      </c>
      <c r="M125" s="776">
        <v>8242.9599999999991</v>
      </c>
      <c r="N125" s="837">
        <v>28530.76</v>
      </c>
      <c r="O125" s="776">
        <v>8252.14</v>
      </c>
      <c r="P125" s="776">
        <v>8238.26</v>
      </c>
      <c r="Q125" s="776">
        <v>7621.18</v>
      </c>
      <c r="R125" s="837">
        <v>24111.58</v>
      </c>
      <c r="S125" s="837">
        <v>8210</v>
      </c>
      <c r="T125" s="776"/>
      <c r="U125" s="776"/>
      <c r="V125" s="776">
        <v>8210</v>
      </c>
      <c r="W125" s="842">
        <v>80850.239999999991</v>
      </c>
    </row>
    <row r="126" spans="1:23">
      <c r="A126"/>
      <c r="B126"/>
      <c r="C126" s="729">
        <v>510200</v>
      </c>
      <c r="D126" s="780" t="s">
        <v>462</v>
      </c>
      <c r="E126" s="994">
        <v>5.74</v>
      </c>
      <c r="F126" s="837">
        <v>0</v>
      </c>
      <c r="G126" s="781">
        <v>0</v>
      </c>
      <c r="H126" s="781">
        <v>0</v>
      </c>
      <c r="I126" s="781">
        <v>0</v>
      </c>
      <c r="J126" s="837">
        <v>0</v>
      </c>
      <c r="K126" s="833">
        <v>0</v>
      </c>
      <c r="L126" s="776">
        <v>0</v>
      </c>
      <c r="M126" s="776">
        <v>0</v>
      </c>
      <c r="N126" s="837">
        <v>0</v>
      </c>
      <c r="O126" s="776">
        <v>0</v>
      </c>
      <c r="P126" s="776">
        <v>0</v>
      </c>
      <c r="Q126" s="776">
        <v>0</v>
      </c>
      <c r="R126" s="837">
        <v>0</v>
      </c>
      <c r="S126" s="837">
        <v>0</v>
      </c>
      <c r="T126" s="776"/>
      <c r="U126" s="776"/>
      <c r="V126" s="776">
        <v>0</v>
      </c>
      <c r="W126" s="842">
        <v>0</v>
      </c>
    </row>
    <row r="127" spans="1:23">
      <c r="A127"/>
      <c r="B127"/>
      <c r="C127" s="729">
        <v>510320</v>
      </c>
      <c r="D127" s="780" t="s">
        <v>463</v>
      </c>
      <c r="E127" s="994">
        <v>4221.09</v>
      </c>
      <c r="F127" s="837">
        <v>0</v>
      </c>
      <c r="G127" s="781">
        <v>526.61</v>
      </c>
      <c r="H127" s="781">
        <v>1316.52</v>
      </c>
      <c r="I127" s="781">
        <v>1316.52</v>
      </c>
      <c r="J127" s="837">
        <v>3159.65</v>
      </c>
      <c r="K127" s="833">
        <v>1316.52</v>
      </c>
      <c r="L127" s="776">
        <v>1974.78</v>
      </c>
      <c r="M127" s="776">
        <v>1316.52</v>
      </c>
      <c r="N127" s="837">
        <v>4607.82</v>
      </c>
      <c r="O127" s="776">
        <v>1316.52</v>
      </c>
      <c r="P127" s="776">
        <v>1250.7</v>
      </c>
      <c r="Q127" s="776">
        <v>1316.52</v>
      </c>
      <c r="R127" s="837">
        <v>3883.7400000000002</v>
      </c>
      <c r="S127" s="837">
        <v>1184.8699999999999</v>
      </c>
      <c r="T127" s="776"/>
      <c r="U127" s="776"/>
      <c r="V127" s="776">
        <v>1184.8699999999999</v>
      </c>
      <c r="W127" s="842">
        <v>12836.080000000002</v>
      </c>
    </row>
    <row r="128" spans="1:23">
      <c r="A128"/>
      <c r="B128"/>
      <c r="C128" s="729">
        <v>510420</v>
      </c>
      <c r="D128" s="780" t="s">
        <v>464</v>
      </c>
      <c r="E128" s="994">
        <v>689.92</v>
      </c>
      <c r="F128" s="837">
        <v>1000</v>
      </c>
      <c r="G128" s="781">
        <v>0</v>
      </c>
      <c r="H128" s="781">
        <v>0</v>
      </c>
      <c r="I128" s="781">
        <v>174.64</v>
      </c>
      <c r="J128" s="837">
        <v>174.64</v>
      </c>
      <c r="K128" s="833">
        <v>0</v>
      </c>
      <c r="L128" s="776">
        <v>196.46</v>
      </c>
      <c r="M128" s="776">
        <v>0</v>
      </c>
      <c r="N128" s="837">
        <v>196.46</v>
      </c>
      <c r="O128" s="776">
        <v>0</v>
      </c>
      <c r="P128" s="776">
        <v>0</v>
      </c>
      <c r="Q128" s="776">
        <v>0</v>
      </c>
      <c r="R128" s="837">
        <v>0</v>
      </c>
      <c r="S128" s="837">
        <v>68.760000000000005</v>
      </c>
      <c r="T128" s="776"/>
      <c r="U128" s="776"/>
      <c r="V128" s="776">
        <v>68.760000000000005</v>
      </c>
      <c r="W128" s="842">
        <v>439.86</v>
      </c>
    </row>
    <row r="129" spans="1:23">
      <c r="A129"/>
      <c r="B129"/>
      <c r="C129" s="729">
        <v>510520</v>
      </c>
      <c r="D129" s="780" t="s">
        <v>466</v>
      </c>
      <c r="E129" s="994">
        <v>6</v>
      </c>
      <c r="F129" s="837">
        <v>0</v>
      </c>
      <c r="G129" s="781">
        <v>0</v>
      </c>
      <c r="H129" s="781">
        <v>0</v>
      </c>
      <c r="I129" s="781">
        <v>0</v>
      </c>
      <c r="J129" s="837">
        <v>0</v>
      </c>
      <c r="K129" s="833">
        <v>0</v>
      </c>
      <c r="L129" s="776">
        <v>0</v>
      </c>
      <c r="M129" s="776">
        <v>0</v>
      </c>
      <c r="N129" s="837">
        <v>0</v>
      </c>
      <c r="O129" s="776">
        <v>0</v>
      </c>
      <c r="P129" s="776">
        <v>0</v>
      </c>
      <c r="Q129" s="776">
        <v>0</v>
      </c>
      <c r="R129" s="837">
        <v>0</v>
      </c>
      <c r="S129" s="837">
        <v>0</v>
      </c>
      <c r="T129" s="776"/>
      <c r="U129" s="776"/>
      <c r="V129" s="776">
        <v>0</v>
      </c>
      <c r="W129" s="842">
        <v>0</v>
      </c>
    </row>
    <row r="130" spans="1:23">
      <c r="A130"/>
      <c r="B130"/>
      <c r="C130" s="729">
        <v>510700</v>
      </c>
      <c r="D130" s="780" t="s">
        <v>468</v>
      </c>
      <c r="E130" s="994">
        <v>173.15000000000003</v>
      </c>
      <c r="F130" s="837">
        <v>1000</v>
      </c>
      <c r="G130" s="781">
        <v>0</v>
      </c>
      <c r="H130" s="781">
        <v>0</v>
      </c>
      <c r="I130" s="781">
        <v>0</v>
      </c>
      <c r="J130" s="837">
        <v>0</v>
      </c>
      <c r="K130" s="833">
        <v>0</v>
      </c>
      <c r="L130" s="776">
        <v>0</v>
      </c>
      <c r="M130" s="776">
        <v>36.58</v>
      </c>
      <c r="N130" s="837">
        <v>36.58</v>
      </c>
      <c r="O130" s="776">
        <v>0</v>
      </c>
      <c r="P130" s="776">
        <v>0</v>
      </c>
      <c r="Q130" s="776">
        <v>164.81</v>
      </c>
      <c r="R130" s="837">
        <v>164.81</v>
      </c>
      <c r="S130" s="837">
        <v>0</v>
      </c>
      <c r="T130" s="776"/>
      <c r="U130" s="776"/>
      <c r="V130" s="776">
        <v>0</v>
      </c>
      <c r="W130" s="842">
        <v>201.39</v>
      </c>
    </row>
    <row r="131" spans="1:23">
      <c r="A131"/>
      <c r="B131"/>
      <c r="C131" s="729">
        <v>513000</v>
      </c>
      <c r="D131" s="780" t="s">
        <v>469</v>
      </c>
      <c r="E131" s="994">
        <v>11432.849999999999</v>
      </c>
      <c r="F131" s="837">
        <v>12668</v>
      </c>
      <c r="G131" s="781">
        <v>427.46</v>
      </c>
      <c r="H131" s="781">
        <v>1089.26</v>
      </c>
      <c r="I131" s="781">
        <v>1073.78</v>
      </c>
      <c r="J131" s="837">
        <v>2590.5</v>
      </c>
      <c r="K131" s="833">
        <v>1036.8499999999999</v>
      </c>
      <c r="L131" s="776">
        <v>1636.62</v>
      </c>
      <c r="M131" s="776">
        <v>1075.1400000000001</v>
      </c>
      <c r="N131" s="837">
        <v>3748.6099999999997</v>
      </c>
      <c r="O131" s="776">
        <v>1072.96</v>
      </c>
      <c r="P131" s="776">
        <v>1051.21</v>
      </c>
      <c r="Q131" s="776">
        <v>1035.6600000000001</v>
      </c>
      <c r="R131" s="837">
        <v>3159.83</v>
      </c>
      <c r="S131" s="837">
        <v>1028.3</v>
      </c>
      <c r="T131" s="776"/>
      <c r="U131" s="776"/>
      <c r="V131" s="776">
        <v>1028.3</v>
      </c>
      <c r="W131" s="842">
        <v>10527.239999999998</v>
      </c>
    </row>
    <row r="132" spans="1:23">
      <c r="A132"/>
      <c r="B132"/>
      <c r="C132" s="729">
        <v>513001</v>
      </c>
      <c r="D132" s="780" t="s">
        <v>6865</v>
      </c>
      <c r="E132" s="994">
        <v>0</v>
      </c>
      <c r="F132" s="837">
        <v>0</v>
      </c>
      <c r="G132" s="781">
        <v>0</v>
      </c>
      <c r="H132" s="781">
        <v>0</v>
      </c>
      <c r="I132" s="781">
        <v>0</v>
      </c>
      <c r="J132" s="837">
        <v>0</v>
      </c>
      <c r="K132" s="833">
        <v>0</v>
      </c>
      <c r="L132" s="776">
        <v>0</v>
      </c>
      <c r="M132" s="776">
        <v>0</v>
      </c>
      <c r="N132" s="837">
        <v>0</v>
      </c>
      <c r="O132" s="776">
        <v>0</v>
      </c>
      <c r="P132" s="776">
        <v>0</v>
      </c>
      <c r="Q132" s="776">
        <v>0</v>
      </c>
      <c r="R132" s="837">
        <v>0</v>
      </c>
      <c r="S132" s="837">
        <v>0</v>
      </c>
      <c r="T132" s="776"/>
      <c r="U132" s="776"/>
      <c r="V132" s="776">
        <v>0</v>
      </c>
      <c r="W132" s="842">
        <v>0</v>
      </c>
    </row>
    <row r="133" spans="1:23">
      <c r="A133"/>
      <c r="B133"/>
      <c r="C133" s="729">
        <v>513120</v>
      </c>
      <c r="D133" s="780" t="s">
        <v>471</v>
      </c>
      <c r="E133" s="994">
        <v>7883.55</v>
      </c>
      <c r="F133" s="837">
        <v>9817</v>
      </c>
      <c r="G133" s="781">
        <v>227.97</v>
      </c>
      <c r="H133" s="781">
        <v>581.44000000000005</v>
      </c>
      <c r="I133" s="781">
        <v>580.29</v>
      </c>
      <c r="J133" s="837">
        <v>1389.7</v>
      </c>
      <c r="K133" s="833">
        <v>546.44000000000005</v>
      </c>
      <c r="L133" s="776">
        <v>890.85</v>
      </c>
      <c r="M133" s="776">
        <v>568.99</v>
      </c>
      <c r="N133" s="837">
        <v>2006.28</v>
      </c>
      <c r="O133" s="776">
        <v>566.9</v>
      </c>
      <c r="P133" s="776">
        <v>566.97</v>
      </c>
      <c r="Q133" s="776">
        <v>548.82000000000005</v>
      </c>
      <c r="R133" s="837">
        <v>1682.69</v>
      </c>
      <c r="S133" s="837">
        <v>566.71</v>
      </c>
      <c r="T133" s="776"/>
      <c r="U133" s="776"/>
      <c r="V133" s="776">
        <v>566.71</v>
      </c>
      <c r="W133" s="842">
        <v>5645.38</v>
      </c>
    </row>
    <row r="134" spans="1:23">
      <c r="A134"/>
      <c r="B134"/>
      <c r="C134" s="729">
        <v>513140</v>
      </c>
      <c r="D134" s="780" t="s">
        <v>472</v>
      </c>
      <c r="E134" s="994">
        <v>1843.73</v>
      </c>
      <c r="F134" s="837">
        <v>2296</v>
      </c>
      <c r="G134" s="781">
        <v>53.31</v>
      </c>
      <c r="H134" s="781">
        <v>135.97</v>
      </c>
      <c r="I134" s="781">
        <v>135.72</v>
      </c>
      <c r="J134" s="837">
        <v>325</v>
      </c>
      <c r="K134" s="833">
        <v>127.81</v>
      </c>
      <c r="L134" s="776">
        <v>208.34</v>
      </c>
      <c r="M134" s="776">
        <v>133.07</v>
      </c>
      <c r="N134" s="837">
        <v>469.21999999999997</v>
      </c>
      <c r="O134" s="776">
        <v>132.58000000000001</v>
      </c>
      <c r="P134" s="776">
        <v>132.6</v>
      </c>
      <c r="Q134" s="776">
        <v>128.35</v>
      </c>
      <c r="R134" s="837">
        <v>393.53</v>
      </c>
      <c r="S134" s="837">
        <v>132.53</v>
      </c>
      <c r="T134" s="776"/>
      <c r="U134" s="776"/>
      <c r="V134" s="776">
        <v>132.53</v>
      </c>
      <c r="W134" s="842">
        <v>1320.28</v>
      </c>
    </row>
    <row r="135" spans="1:23">
      <c r="A135"/>
      <c r="B135"/>
      <c r="C135" s="729">
        <v>515040</v>
      </c>
      <c r="D135" s="780" t="s">
        <v>473</v>
      </c>
      <c r="E135" s="994">
        <v>37279.050000000003</v>
      </c>
      <c r="F135" s="837">
        <v>34566</v>
      </c>
      <c r="G135" s="781">
        <v>782.01</v>
      </c>
      <c r="H135" s="781">
        <v>2728.72</v>
      </c>
      <c r="I135" s="781">
        <v>2469</v>
      </c>
      <c r="J135" s="837">
        <v>5979.73</v>
      </c>
      <c r="K135" s="833">
        <v>2332.02</v>
      </c>
      <c r="L135" s="776">
        <v>2397.91</v>
      </c>
      <c r="M135" s="776">
        <v>2525.77</v>
      </c>
      <c r="N135" s="837">
        <v>7255.7000000000007</v>
      </c>
      <c r="O135" s="776">
        <v>2531.6999999999998</v>
      </c>
      <c r="P135" s="776">
        <v>2522.81</v>
      </c>
      <c r="Q135" s="776">
        <v>2370.73</v>
      </c>
      <c r="R135" s="837">
        <v>7425.24</v>
      </c>
      <c r="S135" s="837">
        <v>2478.37</v>
      </c>
      <c r="T135" s="776"/>
      <c r="U135" s="776"/>
      <c r="V135" s="776">
        <v>2478.37</v>
      </c>
      <c r="W135" s="842">
        <v>23139.040000000001</v>
      </c>
    </row>
    <row r="136" spans="1:23">
      <c r="A136"/>
      <c r="B136"/>
      <c r="C136" s="729">
        <v>515100</v>
      </c>
      <c r="D136" s="780" t="s">
        <v>474</v>
      </c>
      <c r="E136" s="994">
        <v>170.91</v>
      </c>
      <c r="F136" s="837">
        <v>264</v>
      </c>
      <c r="G136" s="781">
        <v>4.72</v>
      </c>
      <c r="H136" s="781">
        <v>11.68</v>
      </c>
      <c r="I136" s="781">
        <v>11.68</v>
      </c>
      <c r="J136" s="837">
        <v>28.08</v>
      </c>
      <c r="K136" s="833">
        <v>10.98</v>
      </c>
      <c r="L136" s="776">
        <v>11.36</v>
      </c>
      <c r="M136" s="776">
        <v>11.44</v>
      </c>
      <c r="N136" s="837">
        <v>33.78</v>
      </c>
      <c r="O136" s="776">
        <v>11.46</v>
      </c>
      <c r="P136" s="776">
        <v>11.5</v>
      </c>
      <c r="Q136" s="776">
        <v>10.66</v>
      </c>
      <c r="R136" s="837">
        <v>33.620000000000005</v>
      </c>
      <c r="S136" s="837">
        <v>11.48</v>
      </c>
      <c r="T136" s="776"/>
      <c r="U136" s="776"/>
      <c r="V136" s="776">
        <v>11.48</v>
      </c>
      <c r="W136" s="842">
        <v>106.96</v>
      </c>
    </row>
    <row r="137" spans="1:23">
      <c r="A137"/>
      <c r="B137"/>
      <c r="C137" s="729">
        <v>515120</v>
      </c>
      <c r="D137" s="780" t="s">
        <v>475</v>
      </c>
      <c r="E137" s="994">
        <v>220.49</v>
      </c>
      <c r="F137" s="837">
        <v>514</v>
      </c>
      <c r="G137" s="781">
        <v>10.6</v>
      </c>
      <c r="H137" s="781">
        <v>26.22</v>
      </c>
      <c r="I137" s="781">
        <v>26.22</v>
      </c>
      <c r="J137" s="837">
        <v>63.04</v>
      </c>
      <c r="K137" s="833">
        <v>24.66</v>
      </c>
      <c r="L137" s="776">
        <v>38.93</v>
      </c>
      <c r="M137" s="776">
        <v>25.83</v>
      </c>
      <c r="N137" s="837">
        <v>89.42</v>
      </c>
      <c r="O137" s="776">
        <v>25.88</v>
      </c>
      <c r="P137" s="776">
        <v>26.13</v>
      </c>
      <c r="Q137" s="776">
        <v>24.14</v>
      </c>
      <c r="R137" s="837">
        <v>76.150000000000006</v>
      </c>
      <c r="S137" s="837">
        <v>26.07</v>
      </c>
      <c r="T137" s="776"/>
      <c r="U137" s="776"/>
      <c r="V137" s="776">
        <v>26.07</v>
      </c>
      <c r="W137" s="842">
        <v>254.67999999999995</v>
      </c>
    </row>
    <row r="138" spans="1:23">
      <c r="A138"/>
      <c r="B138"/>
      <c r="C138" s="729">
        <v>515220</v>
      </c>
      <c r="D138" s="780" t="s">
        <v>478</v>
      </c>
      <c r="E138" s="994">
        <v>0</v>
      </c>
      <c r="F138" s="837">
        <v>0</v>
      </c>
      <c r="G138" s="781">
        <v>0</v>
      </c>
      <c r="H138" s="781">
        <v>0</v>
      </c>
      <c r="I138" s="781">
        <v>0</v>
      </c>
      <c r="J138" s="837">
        <v>0</v>
      </c>
      <c r="K138" s="833">
        <v>0</v>
      </c>
      <c r="L138" s="776">
        <v>0</v>
      </c>
      <c r="M138" s="776">
        <v>0</v>
      </c>
      <c r="N138" s="837">
        <v>0</v>
      </c>
      <c r="O138" s="776">
        <v>0</v>
      </c>
      <c r="P138" s="776">
        <v>0</v>
      </c>
      <c r="Q138" s="776">
        <v>0</v>
      </c>
      <c r="R138" s="837">
        <v>0</v>
      </c>
      <c r="S138" s="837">
        <v>0</v>
      </c>
      <c r="T138" s="776"/>
      <c r="U138" s="776"/>
      <c r="V138" s="776">
        <v>0</v>
      </c>
      <c r="W138" s="842">
        <v>0</v>
      </c>
    </row>
    <row r="139" spans="1:23">
      <c r="A139"/>
      <c r="B139"/>
      <c r="C139" s="729">
        <v>515260</v>
      </c>
      <c r="D139" s="780" t="s">
        <v>479</v>
      </c>
      <c r="E139" s="994">
        <v>480.58000000000004</v>
      </c>
      <c r="F139" s="837">
        <v>475</v>
      </c>
      <c r="G139" s="781">
        <v>11.4</v>
      </c>
      <c r="H139" s="781">
        <v>28.24</v>
      </c>
      <c r="I139" s="781">
        <v>28.24</v>
      </c>
      <c r="J139" s="837">
        <v>67.88</v>
      </c>
      <c r="K139" s="833">
        <v>26.92</v>
      </c>
      <c r="L139" s="776">
        <v>42.01</v>
      </c>
      <c r="M139" s="776">
        <v>27.9</v>
      </c>
      <c r="N139" s="837">
        <v>96.830000000000013</v>
      </c>
      <c r="O139" s="776">
        <v>27.96</v>
      </c>
      <c r="P139" s="776">
        <v>28.17</v>
      </c>
      <c r="Q139" s="776">
        <v>26.49</v>
      </c>
      <c r="R139" s="837">
        <v>82.62</v>
      </c>
      <c r="S139" s="837">
        <v>28.12</v>
      </c>
      <c r="T139" s="776"/>
      <c r="U139" s="776"/>
      <c r="V139" s="776">
        <v>28.12</v>
      </c>
      <c r="W139" s="842">
        <v>275.45000000000005</v>
      </c>
    </row>
    <row r="140" spans="1:23">
      <c r="A140"/>
      <c r="B140"/>
      <c r="C140" s="729">
        <v>518140</v>
      </c>
      <c r="D140" s="780" t="s">
        <v>484</v>
      </c>
      <c r="E140" s="994">
        <v>66.970000000000013</v>
      </c>
      <c r="F140" s="837">
        <v>84</v>
      </c>
      <c r="G140" s="781">
        <v>1.61</v>
      </c>
      <c r="H140" s="781">
        <v>4.2300000000000004</v>
      </c>
      <c r="I140" s="781">
        <v>4.1100000000000003</v>
      </c>
      <c r="J140" s="837">
        <v>9.9500000000000011</v>
      </c>
      <c r="K140" s="833">
        <v>3.86</v>
      </c>
      <c r="L140" s="776">
        <v>6.11</v>
      </c>
      <c r="M140" s="776">
        <v>4</v>
      </c>
      <c r="N140" s="837">
        <v>13.97</v>
      </c>
      <c r="O140" s="776">
        <v>4.01</v>
      </c>
      <c r="P140" s="776">
        <v>3.95</v>
      </c>
      <c r="Q140" s="776">
        <v>3.67</v>
      </c>
      <c r="R140" s="837">
        <v>11.629999999999999</v>
      </c>
      <c r="S140" s="837">
        <v>3.85</v>
      </c>
      <c r="T140" s="776"/>
      <c r="U140" s="776"/>
      <c r="V140" s="776">
        <v>3.85</v>
      </c>
      <c r="W140" s="842">
        <v>39.4</v>
      </c>
    </row>
    <row r="141" spans="1:23">
      <c r="A141"/>
      <c r="B141" s="527" t="s">
        <v>6625</v>
      </c>
      <c r="C141" s="527"/>
      <c r="D141" s="527"/>
      <c r="E141" s="995">
        <v>191297.63999999998</v>
      </c>
      <c r="F141" s="997">
        <v>221025</v>
      </c>
      <c r="G141" s="1079">
        <v>5325.1100000000006</v>
      </c>
      <c r="H141" s="1079">
        <v>14378.239999999998</v>
      </c>
      <c r="I141" s="1079">
        <v>14082.72</v>
      </c>
      <c r="J141" s="997">
        <v>33786.07</v>
      </c>
      <c r="K141" s="1088">
        <v>13226.970000000001</v>
      </c>
      <c r="L141" s="846">
        <v>19890.259999999998</v>
      </c>
      <c r="M141" s="846">
        <v>13968.199999999999</v>
      </c>
      <c r="N141" s="997">
        <v>47085.430000000008</v>
      </c>
      <c r="O141" s="846">
        <v>13942.109999999997</v>
      </c>
      <c r="P141" s="846">
        <v>13832.300000000001</v>
      </c>
      <c r="Q141" s="846">
        <v>13251.029999999999</v>
      </c>
      <c r="R141" s="997">
        <v>41025.44000000001</v>
      </c>
      <c r="S141" s="997">
        <v>13739.060000000001</v>
      </c>
      <c r="T141" s="846"/>
      <c r="U141" s="846"/>
      <c r="V141" s="846">
        <v>13739.060000000001</v>
      </c>
      <c r="W141" s="892">
        <v>135636</v>
      </c>
    </row>
    <row r="142" spans="1:23">
      <c r="A142"/>
      <c r="B142" t="s">
        <v>6626</v>
      </c>
      <c r="C142" s="729">
        <v>520020</v>
      </c>
      <c r="D142" s="780" t="s">
        <v>86</v>
      </c>
      <c r="E142" s="994">
        <v>484</v>
      </c>
      <c r="F142" s="837">
        <v>450</v>
      </c>
      <c r="G142" s="781">
        <v>0</v>
      </c>
      <c r="H142" s="781">
        <v>0</v>
      </c>
      <c r="I142" s="781">
        <v>0</v>
      </c>
      <c r="J142" s="837">
        <v>0</v>
      </c>
      <c r="K142" s="833">
        <v>125</v>
      </c>
      <c r="L142" s="776">
        <v>0</v>
      </c>
      <c r="M142" s="776">
        <v>0</v>
      </c>
      <c r="N142" s="837">
        <v>125</v>
      </c>
      <c r="O142" s="776">
        <v>125</v>
      </c>
      <c r="P142" s="776">
        <v>0</v>
      </c>
      <c r="Q142" s="776">
        <v>0</v>
      </c>
      <c r="R142" s="837">
        <v>125</v>
      </c>
      <c r="S142" s="837">
        <v>134</v>
      </c>
      <c r="T142" s="776"/>
      <c r="U142" s="776"/>
      <c r="V142" s="776">
        <v>134</v>
      </c>
      <c r="W142" s="842">
        <v>384</v>
      </c>
    </row>
    <row r="143" spans="1:23">
      <c r="A143"/>
      <c r="B143"/>
      <c r="C143" s="729">
        <v>520115</v>
      </c>
      <c r="D143" s="780" t="s">
        <v>49</v>
      </c>
      <c r="E143" s="994">
        <v>1472.3400000000001</v>
      </c>
      <c r="F143" s="837">
        <v>1650</v>
      </c>
      <c r="G143" s="781">
        <v>0</v>
      </c>
      <c r="H143" s="781">
        <v>0</v>
      </c>
      <c r="I143" s="781">
        <v>0</v>
      </c>
      <c r="J143" s="837">
        <v>0</v>
      </c>
      <c r="K143" s="833">
        <v>0</v>
      </c>
      <c r="L143" s="776">
        <v>0</v>
      </c>
      <c r="M143" s="776">
        <v>0</v>
      </c>
      <c r="N143" s="837">
        <v>0</v>
      </c>
      <c r="O143" s="776">
        <v>0</v>
      </c>
      <c r="P143" s="776">
        <v>0</v>
      </c>
      <c r="Q143" s="776">
        <v>0</v>
      </c>
      <c r="R143" s="837">
        <v>0</v>
      </c>
      <c r="S143" s="837">
        <v>89.18</v>
      </c>
      <c r="T143" s="776"/>
      <c r="U143" s="776"/>
      <c r="V143" s="776">
        <v>89.18</v>
      </c>
      <c r="W143" s="842">
        <v>89.18</v>
      </c>
    </row>
    <row r="144" spans="1:23">
      <c r="A144"/>
      <c r="B144"/>
      <c r="C144" s="729">
        <v>520230</v>
      </c>
      <c r="D144" s="780" t="s">
        <v>50</v>
      </c>
      <c r="E144" s="994">
        <v>1219.4000000000001</v>
      </c>
      <c r="F144" s="837">
        <v>1200</v>
      </c>
      <c r="G144" s="781">
        <v>0</v>
      </c>
      <c r="H144" s="781">
        <v>79.8</v>
      </c>
      <c r="I144" s="781">
        <v>79.8</v>
      </c>
      <c r="J144" s="837">
        <v>159.6</v>
      </c>
      <c r="K144" s="833">
        <v>79.88</v>
      </c>
      <c r="L144" s="776">
        <v>79.91</v>
      </c>
      <c r="M144" s="776">
        <v>79.91</v>
      </c>
      <c r="N144" s="837">
        <v>239.7</v>
      </c>
      <c r="O144" s="776">
        <v>499.83</v>
      </c>
      <c r="P144" s="776">
        <v>117.94</v>
      </c>
      <c r="Q144" s="776">
        <v>117.94</v>
      </c>
      <c r="R144" s="837">
        <v>735.71</v>
      </c>
      <c r="S144" s="837">
        <v>159.88</v>
      </c>
      <c r="T144" s="776"/>
      <c r="U144" s="776"/>
      <c r="V144" s="776">
        <v>159.88</v>
      </c>
      <c r="W144" s="842">
        <v>1294.8899999999999</v>
      </c>
    </row>
    <row r="145" spans="1:23">
      <c r="A145"/>
      <c r="B145"/>
      <c r="C145" s="729">
        <v>520320</v>
      </c>
      <c r="D145" s="780" t="s">
        <v>51</v>
      </c>
      <c r="E145" s="994">
        <v>1878.2500000000002</v>
      </c>
      <c r="F145" s="837">
        <v>2000</v>
      </c>
      <c r="G145" s="781">
        <v>55.04</v>
      </c>
      <c r="H145" s="781">
        <v>166.23</v>
      </c>
      <c r="I145" s="781">
        <v>156.71</v>
      </c>
      <c r="J145" s="837">
        <v>377.98</v>
      </c>
      <c r="K145" s="833">
        <v>160.56</v>
      </c>
      <c r="L145" s="776">
        <v>112.38</v>
      </c>
      <c r="M145" s="776">
        <v>228.93</v>
      </c>
      <c r="N145" s="837">
        <v>501.87</v>
      </c>
      <c r="O145" s="776">
        <v>107.11</v>
      </c>
      <c r="P145" s="776">
        <v>167.24</v>
      </c>
      <c r="Q145" s="776">
        <v>215.41</v>
      </c>
      <c r="R145" s="837">
        <v>489.76</v>
      </c>
      <c r="S145" s="837">
        <v>166.49</v>
      </c>
      <c r="T145" s="776"/>
      <c r="U145" s="776"/>
      <c r="V145" s="776">
        <v>166.49</v>
      </c>
      <c r="W145" s="842">
        <v>1536.1</v>
      </c>
    </row>
    <row r="146" spans="1:23">
      <c r="A146"/>
      <c r="B146"/>
      <c r="C146" s="729">
        <v>520705</v>
      </c>
      <c r="D146" s="780" t="s">
        <v>53</v>
      </c>
      <c r="E146" s="994">
        <v>0</v>
      </c>
      <c r="F146" s="837">
        <v>500</v>
      </c>
      <c r="G146" s="781">
        <v>0</v>
      </c>
      <c r="H146" s="781">
        <v>0</v>
      </c>
      <c r="I146" s="781">
        <v>0</v>
      </c>
      <c r="J146" s="837">
        <v>0</v>
      </c>
      <c r="K146" s="833">
        <v>49.36</v>
      </c>
      <c r="L146" s="776">
        <v>0</v>
      </c>
      <c r="M146" s="776">
        <v>0</v>
      </c>
      <c r="N146" s="837">
        <v>49.36</v>
      </c>
      <c r="O146" s="776">
        <v>0</v>
      </c>
      <c r="P146" s="776">
        <v>0</v>
      </c>
      <c r="Q146" s="776">
        <v>173.13</v>
      </c>
      <c r="R146" s="837">
        <v>173.13</v>
      </c>
      <c r="S146" s="837">
        <v>48.84</v>
      </c>
      <c r="T146" s="776"/>
      <c r="U146" s="776"/>
      <c r="V146" s="776">
        <v>48.84</v>
      </c>
      <c r="W146" s="842">
        <v>271.33000000000004</v>
      </c>
    </row>
    <row r="147" spans="1:23">
      <c r="A147"/>
      <c r="B147"/>
      <c r="C147" s="729">
        <v>520710</v>
      </c>
      <c r="D147" s="780" t="s">
        <v>162</v>
      </c>
      <c r="E147" s="994">
        <v>1273.1300000000001</v>
      </c>
      <c r="F147" s="837">
        <v>2000</v>
      </c>
      <c r="G147" s="781">
        <v>378.99</v>
      </c>
      <c r="H147" s="781">
        <v>-378.99</v>
      </c>
      <c r="I147" s="781">
        <v>0</v>
      </c>
      <c r="J147" s="837">
        <v>0</v>
      </c>
      <c r="K147" s="833">
        <v>0</v>
      </c>
      <c r="L147" s="776">
        <v>0</v>
      </c>
      <c r="M147" s="776">
        <v>0</v>
      </c>
      <c r="N147" s="837">
        <v>0</v>
      </c>
      <c r="O147" s="776">
        <v>239.87</v>
      </c>
      <c r="P147" s="776">
        <v>0</v>
      </c>
      <c r="Q147" s="776">
        <v>0</v>
      </c>
      <c r="R147" s="837">
        <v>239.87</v>
      </c>
      <c r="S147" s="837">
        <v>0</v>
      </c>
      <c r="T147" s="776"/>
      <c r="U147" s="776"/>
      <c r="V147" s="776">
        <v>0</v>
      </c>
      <c r="W147" s="842">
        <v>239.87</v>
      </c>
    </row>
    <row r="148" spans="1:23">
      <c r="A148"/>
      <c r="B148"/>
      <c r="C148" s="729">
        <v>520800</v>
      </c>
      <c r="D148" s="780" t="s">
        <v>54</v>
      </c>
      <c r="E148" s="994">
        <v>921.78000000000009</v>
      </c>
      <c r="F148" s="837">
        <v>1500</v>
      </c>
      <c r="G148" s="781">
        <v>0</v>
      </c>
      <c r="H148" s="781">
        <v>0</v>
      </c>
      <c r="I148" s="781">
        <v>230.79</v>
      </c>
      <c r="J148" s="837">
        <v>230.79</v>
      </c>
      <c r="K148" s="833">
        <v>0</v>
      </c>
      <c r="L148" s="776">
        <v>0</v>
      </c>
      <c r="M148" s="776">
        <v>0</v>
      </c>
      <c r="N148" s="837">
        <v>0</v>
      </c>
      <c r="O148" s="776">
        <v>132.54</v>
      </c>
      <c r="P148" s="776">
        <v>46.92</v>
      </c>
      <c r="Q148" s="776">
        <v>254.35</v>
      </c>
      <c r="R148" s="837">
        <v>433.80999999999995</v>
      </c>
      <c r="S148" s="837">
        <v>248.14</v>
      </c>
      <c r="T148" s="776"/>
      <c r="U148" s="776"/>
      <c r="V148" s="776">
        <v>248.14</v>
      </c>
      <c r="W148" s="842">
        <v>912.74</v>
      </c>
    </row>
    <row r="149" spans="1:23">
      <c r="A149"/>
      <c r="B149"/>
      <c r="C149" s="729">
        <v>520805</v>
      </c>
      <c r="D149" s="780" t="s">
        <v>488</v>
      </c>
      <c r="E149" s="994"/>
      <c r="F149" s="837">
        <v>0</v>
      </c>
      <c r="G149" s="781"/>
      <c r="H149" s="781"/>
      <c r="I149" s="781"/>
      <c r="J149" s="837">
        <v>0</v>
      </c>
      <c r="K149" s="833"/>
      <c r="L149" s="776">
        <v>923.29</v>
      </c>
      <c r="M149" s="776">
        <v>0</v>
      </c>
      <c r="N149" s="837">
        <v>923.29</v>
      </c>
      <c r="O149" s="776">
        <v>0</v>
      </c>
      <c r="P149" s="776">
        <v>0</v>
      </c>
      <c r="Q149" s="776">
        <v>0</v>
      </c>
      <c r="R149" s="837">
        <v>0</v>
      </c>
      <c r="S149" s="837">
        <v>0</v>
      </c>
      <c r="T149" s="776"/>
      <c r="U149" s="776"/>
      <c r="V149" s="776">
        <v>0</v>
      </c>
      <c r="W149" s="842">
        <v>923.29</v>
      </c>
    </row>
    <row r="150" spans="1:23">
      <c r="A150"/>
      <c r="B150"/>
      <c r="C150" s="729">
        <v>521700</v>
      </c>
      <c r="D150" s="780" t="s">
        <v>1072</v>
      </c>
      <c r="E150" s="994">
        <v>388.27</v>
      </c>
      <c r="F150" s="837">
        <v>450</v>
      </c>
      <c r="G150" s="781">
        <v>83.9</v>
      </c>
      <c r="H150" s="781">
        <v>41.95</v>
      </c>
      <c r="I150" s="781">
        <v>371.95</v>
      </c>
      <c r="J150" s="837">
        <v>497.8</v>
      </c>
      <c r="K150" s="833">
        <v>0</v>
      </c>
      <c r="L150" s="776">
        <v>41.95</v>
      </c>
      <c r="M150" s="776">
        <v>83.9</v>
      </c>
      <c r="N150" s="837">
        <v>125.85000000000001</v>
      </c>
      <c r="O150" s="776">
        <v>0</v>
      </c>
      <c r="P150" s="776">
        <v>41.95</v>
      </c>
      <c r="Q150" s="776">
        <v>83.9</v>
      </c>
      <c r="R150" s="837">
        <v>125.85000000000001</v>
      </c>
      <c r="S150" s="837">
        <v>75</v>
      </c>
      <c r="T150" s="776"/>
      <c r="U150" s="776"/>
      <c r="V150" s="776">
        <v>75</v>
      </c>
      <c r="W150" s="842">
        <v>824.5</v>
      </c>
    </row>
    <row r="151" spans="1:23">
      <c r="A151"/>
      <c r="B151"/>
      <c r="C151" s="729">
        <v>521720</v>
      </c>
      <c r="D151" s="780" t="s">
        <v>121</v>
      </c>
      <c r="E151" s="994">
        <v>0</v>
      </c>
      <c r="F151" s="837">
        <v>100</v>
      </c>
      <c r="G151" s="781">
        <v>0</v>
      </c>
      <c r="H151" s="781">
        <v>0</v>
      </c>
      <c r="I151" s="781">
        <v>0</v>
      </c>
      <c r="J151" s="837">
        <v>0</v>
      </c>
      <c r="K151" s="833">
        <v>0</v>
      </c>
      <c r="L151" s="776">
        <v>0</v>
      </c>
      <c r="M151" s="776">
        <v>177.07</v>
      </c>
      <c r="N151" s="837">
        <v>177.07</v>
      </c>
      <c r="O151" s="776">
        <v>0</v>
      </c>
      <c r="P151" s="776">
        <v>0</v>
      </c>
      <c r="Q151" s="776">
        <v>0</v>
      </c>
      <c r="R151" s="837">
        <v>0</v>
      </c>
      <c r="S151" s="837">
        <v>0</v>
      </c>
      <c r="T151" s="776"/>
      <c r="U151" s="776"/>
      <c r="V151" s="776">
        <v>0</v>
      </c>
      <c r="W151" s="842">
        <v>177.07</v>
      </c>
    </row>
    <row r="152" spans="1:23">
      <c r="A152"/>
      <c r="B152"/>
      <c r="C152" s="729">
        <v>521740</v>
      </c>
      <c r="D152" s="780" t="s">
        <v>5950</v>
      </c>
      <c r="E152" s="994">
        <v>565.37</v>
      </c>
      <c r="F152" s="837">
        <v>0</v>
      </c>
      <c r="G152" s="781">
        <v>72.459999999999994</v>
      </c>
      <c r="H152" s="781">
        <v>-72.459999999999994</v>
      </c>
      <c r="I152" s="781">
        <v>0</v>
      </c>
      <c r="J152" s="837">
        <v>0</v>
      </c>
      <c r="K152" s="833">
        <v>0</v>
      </c>
      <c r="L152" s="776">
        <v>0</v>
      </c>
      <c r="M152" s="776">
        <v>0</v>
      </c>
      <c r="N152" s="837">
        <v>0</v>
      </c>
      <c r="O152" s="776">
        <v>0</v>
      </c>
      <c r="P152" s="776">
        <v>0</v>
      </c>
      <c r="Q152" s="776">
        <v>0</v>
      </c>
      <c r="R152" s="837">
        <v>0</v>
      </c>
      <c r="S152" s="837">
        <v>0</v>
      </c>
      <c r="T152" s="776"/>
      <c r="U152" s="776"/>
      <c r="V152" s="776">
        <v>0</v>
      </c>
      <c r="W152" s="842">
        <v>0</v>
      </c>
    </row>
    <row r="153" spans="1:23">
      <c r="A153"/>
      <c r="B153"/>
      <c r="C153" s="729">
        <v>522310</v>
      </c>
      <c r="D153" s="780" t="s">
        <v>60</v>
      </c>
      <c r="E153" s="994">
        <v>1970.18</v>
      </c>
      <c r="F153" s="837">
        <v>3000</v>
      </c>
      <c r="G153" s="781">
        <v>166.22</v>
      </c>
      <c r="H153" s="781">
        <v>-166.22</v>
      </c>
      <c r="I153" s="781">
        <v>38.82</v>
      </c>
      <c r="J153" s="837">
        <v>38.82</v>
      </c>
      <c r="K153" s="833">
        <v>102.13</v>
      </c>
      <c r="L153" s="776">
        <v>0</v>
      </c>
      <c r="M153" s="776">
        <v>0</v>
      </c>
      <c r="N153" s="837">
        <v>102.13</v>
      </c>
      <c r="O153" s="776">
        <v>0</v>
      </c>
      <c r="P153" s="776">
        <v>272.05</v>
      </c>
      <c r="Q153" s="776">
        <v>0</v>
      </c>
      <c r="R153" s="837">
        <v>272.05</v>
      </c>
      <c r="S153" s="837">
        <v>26.66</v>
      </c>
      <c r="T153" s="776"/>
      <c r="U153" s="776"/>
      <c r="V153" s="776">
        <v>26.66</v>
      </c>
      <c r="W153" s="842">
        <v>439.66</v>
      </c>
    </row>
    <row r="154" spans="1:23">
      <c r="A154"/>
      <c r="B154"/>
      <c r="C154" s="729">
        <v>522320</v>
      </c>
      <c r="D154" s="780" t="s">
        <v>93</v>
      </c>
      <c r="E154" s="994">
        <v>366.19</v>
      </c>
      <c r="F154" s="837">
        <v>2000</v>
      </c>
      <c r="G154" s="781">
        <v>0</v>
      </c>
      <c r="H154" s="781">
        <v>0</v>
      </c>
      <c r="I154" s="781">
        <v>0</v>
      </c>
      <c r="J154" s="837">
        <v>0</v>
      </c>
      <c r="K154" s="833">
        <v>0</v>
      </c>
      <c r="L154" s="776">
        <v>0</v>
      </c>
      <c r="M154" s="776">
        <v>0</v>
      </c>
      <c r="N154" s="837">
        <v>0</v>
      </c>
      <c r="O154" s="776">
        <v>21.54</v>
      </c>
      <c r="P154" s="776">
        <v>0</v>
      </c>
      <c r="Q154" s="776">
        <v>0</v>
      </c>
      <c r="R154" s="837">
        <v>21.54</v>
      </c>
      <c r="S154" s="837">
        <v>2350</v>
      </c>
      <c r="T154" s="776"/>
      <c r="U154" s="776"/>
      <c r="V154" s="776">
        <v>2350</v>
      </c>
      <c r="W154" s="842">
        <v>2371.54</v>
      </c>
    </row>
    <row r="155" spans="1:23">
      <c r="A155"/>
      <c r="B155"/>
      <c r="C155" s="729">
        <v>522350</v>
      </c>
      <c r="D155" s="780" t="s">
        <v>95</v>
      </c>
      <c r="E155" s="994">
        <v>0</v>
      </c>
      <c r="F155" s="837">
        <v>0</v>
      </c>
      <c r="G155" s="781">
        <v>0</v>
      </c>
      <c r="H155" s="781">
        <v>0</v>
      </c>
      <c r="I155" s="781">
        <v>0</v>
      </c>
      <c r="J155" s="837">
        <v>0</v>
      </c>
      <c r="K155" s="833">
        <v>0</v>
      </c>
      <c r="L155" s="776">
        <v>0</v>
      </c>
      <c r="M155" s="776">
        <v>0</v>
      </c>
      <c r="N155" s="837">
        <v>0</v>
      </c>
      <c r="O155" s="776">
        <v>0</v>
      </c>
      <c r="P155" s="776">
        <v>0</v>
      </c>
      <c r="Q155" s="776">
        <v>0</v>
      </c>
      <c r="R155" s="837">
        <v>0</v>
      </c>
      <c r="S155" s="837">
        <v>0</v>
      </c>
      <c r="T155" s="776"/>
      <c r="U155" s="776"/>
      <c r="V155" s="776">
        <v>0</v>
      </c>
      <c r="W155" s="842">
        <v>0</v>
      </c>
    </row>
    <row r="156" spans="1:23">
      <c r="A156"/>
      <c r="B156"/>
      <c r="C156" s="729">
        <v>523220</v>
      </c>
      <c r="D156" s="780" t="s">
        <v>108</v>
      </c>
      <c r="E156" s="994">
        <v>0</v>
      </c>
      <c r="F156" s="837">
        <v>500</v>
      </c>
      <c r="G156" s="781">
        <v>0</v>
      </c>
      <c r="H156" s="781">
        <v>0</v>
      </c>
      <c r="I156" s="781">
        <v>0</v>
      </c>
      <c r="J156" s="837">
        <v>0</v>
      </c>
      <c r="K156" s="833">
        <v>0</v>
      </c>
      <c r="L156" s="776">
        <v>0</v>
      </c>
      <c r="M156" s="776">
        <v>0</v>
      </c>
      <c r="N156" s="837">
        <v>0</v>
      </c>
      <c r="O156" s="776">
        <v>0</v>
      </c>
      <c r="P156" s="776">
        <v>0</v>
      </c>
      <c r="Q156" s="776">
        <v>0</v>
      </c>
      <c r="R156" s="837">
        <v>0</v>
      </c>
      <c r="S156" s="837">
        <v>0</v>
      </c>
      <c r="T156" s="776"/>
      <c r="U156" s="776"/>
      <c r="V156" s="776">
        <v>0</v>
      </c>
      <c r="W156" s="842">
        <v>0</v>
      </c>
    </row>
    <row r="157" spans="1:23">
      <c r="A157"/>
      <c r="B157"/>
      <c r="C157" s="729">
        <v>523230</v>
      </c>
      <c r="D157" s="780" t="s">
        <v>122</v>
      </c>
      <c r="E157" s="994">
        <v>-0.95</v>
      </c>
      <c r="F157" s="837">
        <v>0</v>
      </c>
      <c r="G157" s="781">
        <v>0</v>
      </c>
      <c r="H157" s="781">
        <v>0</v>
      </c>
      <c r="I157" s="781">
        <v>0</v>
      </c>
      <c r="J157" s="837">
        <v>0</v>
      </c>
      <c r="K157" s="833">
        <v>0</v>
      </c>
      <c r="L157" s="776">
        <v>0</v>
      </c>
      <c r="M157" s="776">
        <v>0</v>
      </c>
      <c r="N157" s="837">
        <v>0</v>
      </c>
      <c r="O157" s="776">
        <v>0</v>
      </c>
      <c r="P157" s="776">
        <v>0</v>
      </c>
      <c r="Q157" s="776">
        <v>0</v>
      </c>
      <c r="R157" s="837">
        <v>0</v>
      </c>
      <c r="S157" s="837">
        <v>0</v>
      </c>
      <c r="T157" s="776"/>
      <c r="U157" s="776"/>
      <c r="V157" s="776">
        <v>0</v>
      </c>
      <c r="W157" s="842">
        <v>0</v>
      </c>
    </row>
    <row r="158" spans="1:23">
      <c r="A158"/>
      <c r="B158"/>
      <c r="C158" s="729">
        <v>523270</v>
      </c>
      <c r="D158" s="780" t="s">
        <v>62</v>
      </c>
      <c r="E158" s="994">
        <v>4200.6200000000008</v>
      </c>
      <c r="F158" s="837">
        <v>9000</v>
      </c>
      <c r="G158" s="781">
        <v>0</v>
      </c>
      <c r="H158" s="781">
        <v>0</v>
      </c>
      <c r="I158" s="781">
        <v>150</v>
      </c>
      <c r="J158" s="837">
        <v>150</v>
      </c>
      <c r="K158" s="833">
        <v>965.62</v>
      </c>
      <c r="L158" s="776">
        <v>90</v>
      </c>
      <c r="M158" s="776">
        <v>0</v>
      </c>
      <c r="N158" s="837">
        <v>1055.6199999999999</v>
      </c>
      <c r="O158" s="776">
        <v>3026.1</v>
      </c>
      <c r="P158" s="776">
        <v>41.99</v>
      </c>
      <c r="Q158" s="776">
        <v>153.94999999999999</v>
      </c>
      <c r="R158" s="837">
        <v>3222.0399999999995</v>
      </c>
      <c r="S158" s="837">
        <v>147.05000000000001</v>
      </c>
      <c r="T158" s="776"/>
      <c r="U158" s="776"/>
      <c r="V158" s="776">
        <v>147.05000000000001</v>
      </c>
      <c r="W158" s="842">
        <v>4574.7099999999991</v>
      </c>
    </row>
    <row r="159" spans="1:23">
      <c r="A159"/>
      <c r="B159"/>
      <c r="C159" s="729">
        <v>523290</v>
      </c>
      <c r="D159" s="780" t="s">
        <v>1281</v>
      </c>
      <c r="E159" s="994">
        <v>175.56</v>
      </c>
      <c r="F159" s="837">
        <v>1000</v>
      </c>
      <c r="G159" s="781">
        <v>2.86</v>
      </c>
      <c r="H159" s="781">
        <v>21.04</v>
      </c>
      <c r="I159" s="781">
        <v>5.09</v>
      </c>
      <c r="J159" s="837">
        <v>28.99</v>
      </c>
      <c r="K159" s="833">
        <v>6.06</v>
      </c>
      <c r="L159" s="776">
        <v>16.489999999999998</v>
      </c>
      <c r="M159" s="776">
        <v>11.68</v>
      </c>
      <c r="N159" s="837">
        <v>34.229999999999997</v>
      </c>
      <c r="O159" s="776">
        <v>19.39</v>
      </c>
      <c r="P159" s="776">
        <v>14.23</v>
      </c>
      <c r="Q159" s="776">
        <v>36</v>
      </c>
      <c r="R159" s="837">
        <v>69.62</v>
      </c>
      <c r="S159" s="837">
        <v>20.239999999999998</v>
      </c>
      <c r="T159" s="776"/>
      <c r="U159" s="776"/>
      <c r="V159" s="776">
        <v>20.239999999999998</v>
      </c>
      <c r="W159" s="842">
        <v>153.07999999999998</v>
      </c>
    </row>
    <row r="160" spans="1:23">
      <c r="A160"/>
      <c r="B160"/>
      <c r="C160" s="729">
        <v>523340</v>
      </c>
      <c r="D160" s="780" t="s">
        <v>6127</v>
      </c>
      <c r="E160" s="994"/>
      <c r="F160" s="837">
        <v>0</v>
      </c>
      <c r="G160" s="781"/>
      <c r="H160" s="781"/>
      <c r="I160" s="781"/>
      <c r="J160" s="837">
        <v>0</v>
      </c>
      <c r="K160" s="833">
        <v>5.98</v>
      </c>
      <c r="L160" s="776">
        <v>0</v>
      </c>
      <c r="M160" s="776">
        <v>0</v>
      </c>
      <c r="N160" s="837">
        <v>5.98</v>
      </c>
      <c r="O160" s="776">
        <v>0</v>
      </c>
      <c r="P160" s="776">
        <v>0</v>
      </c>
      <c r="Q160" s="776">
        <v>0</v>
      </c>
      <c r="R160" s="837">
        <v>0</v>
      </c>
      <c r="S160" s="837">
        <v>0</v>
      </c>
      <c r="T160" s="776"/>
      <c r="U160" s="776"/>
      <c r="V160" s="776">
        <v>0</v>
      </c>
      <c r="W160" s="842">
        <v>5.98</v>
      </c>
    </row>
    <row r="161" spans="1:23">
      <c r="A161"/>
      <c r="B161"/>
      <c r="C161" s="729">
        <v>523620</v>
      </c>
      <c r="D161" s="780" t="s">
        <v>63</v>
      </c>
      <c r="E161" s="994">
        <v>0</v>
      </c>
      <c r="F161" s="837">
        <v>500</v>
      </c>
      <c r="G161" s="781">
        <v>0</v>
      </c>
      <c r="H161" s="781">
        <v>0</v>
      </c>
      <c r="I161" s="781">
        <v>0</v>
      </c>
      <c r="J161" s="837">
        <v>0</v>
      </c>
      <c r="K161" s="833">
        <v>0</v>
      </c>
      <c r="L161" s="776">
        <v>0</v>
      </c>
      <c r="M161" s="776">
        <v>0</v>
      </c>
      <c r="N161" s="837">
        <v>0</v>
      </c>
      <c r="O161" s="776">
        <v>0</v>
      </c>
      <c r="P161" s="776">
        <v>0</v>
      </c>
      <c r="Q161" s="776">
        <v>0</v>
      </c>
      <c r="R161" s="837">
        <v>0</v>
      </c>
      <c r="S161" s="837">
        <v>0</v>
      </c>
      <c r="T161" s="776"/>
      <c r="U161" s="776"/>
      <c r="V161" s="776">
        <v>0</v>
      </c>
      <c r="W161" s="842">
        <v>0</v>
      </c>
    </row>
    <row r="162" spans="1:23">
      <c r="A162"/>
      <c r="B162"/>
      <c r="C162" s="729">
        <v>523640</v>
      </c>
      <c r="D162" s="780" t="s">
        <v>109</v>
      </c>
      <c r="E162" s="994">
        <v>231.2</v>
      </c>
      <c r="F162" s="837">
        <v>0</v>
      </c>
      <c r="G162" s="781">
        <v>0</v>
      </c>
      <c r="H162" s="781">
        <v>0</v>
      </c>
      <c r="I162" s="781">
        <v>0</v>
      </c>
      <c r="J162" s="837">
        <v>0</v>
      </c>
      <c r="K162" s="833">
        <v>0</v>
      </c>
      <c r="L162" s="776">
        <v>0</v>
      </c>
      <c r="M162" s="776">
        <v>0</v>
      </c>
      <c r="N162" s="837">
        <v>0</v>
      </c>
      <c r="O162" s="776">
        <v>0</v>
      </c>
      <c r="P162" s="776">
        <v>0</v>
      </c>
      <c r="Q162" s="776">
        <v>0</v>
      </c>
      <c r="R162" s="837">
        <v>0</v>
      </c>
      <c r="S162" s="837">
        <v>0</v>
      </c>
      <c r="T162" s="776"/>
      <c r="U162" s="776"/>
      <c r="V162" s="776">
        <v>0</v>
      </c>
      <c r="W162" s="842">
        <v>0</v>
      </c>
    </row>
    <row r="163" spans="1:23">
      <c r="A163"/>
      <c r="B163"/>
      <c r="C163" s="729">
        <v>523680</v>
      </c>
      <c r="D163" s="780" t="s">
        <v>65</v>
      </c>
      <c r="E163" s="994">
        <v>0</v>
      </c>
      <c r="F163" s="837">
        <v>3750</v>
      </c>
      <c r="G163" s="781">
        <v>0</v>
      </c>
      <c r="H163" s="781">
        <v>0</v>
      </c>
      <c r="I163" s="781">
        <v>0</v>
      </c>
      <c r="J163" s="837">
        <v>0</v>
      </c>
      <c r="K163" s="833">
        <v>0</v>
      </c>
      <c r="L163" s="776">
        <v>0</v>
      </c>
      <c r="M163" s="776">
        <v>0</v>
      </c>
      <c r="N163" s="837">
        <v>0</v>
      </c>
      <c r="O163" s="776">
        <v>0</v>
      </c>
      <c r="P163" s="776">
        <v>0</v>
      </c>
      <c r="Q163" s="776">
        <v>0</v>
      </c>
      <c r="R163" s="837">
        <v>0</v>
      </c>
      <c r="S163" s="837">
        <v>0</v>
      </c>
      <c r="T163" s="776"/>
      <c r="U163" s="776"/>
      <c r="V163" s="776">
        <v>0</v>
      </c>
      <c r="W163" s="842">
        <v>0</v>
      </c>
    </row>
    <row r="164" spans="1:23">
      <c r="A164"/>
      <c r="B164"/>
      <c r="C164" s="729">
        <v>523700</v>
      </c>
      <c r="D164" s="780" t="s">
        <v>66</v>
      </c>
      <c r="E164" s="994">
        <v>796.01</v>
      </c>
      <c r="F164" s="837">
        <v>1000</v>
      </c>
      <c r="G164" s="781">
        <v>0</v>
      </c>
      <c r="H164" s="781">
        <v>36.15</v>
      </c>
      <c r="I164" s="781">
        <v>223.77</v>
      </c>
      <c r="J164" s="837">
        <v>259.92</v>
      </c>
      <c r="K164" s="833">
        <v>90.92</v>
      </c>
      <c r="L164" s="776">
        <v>0</v>
      </c>
      <c r="M164" s="776">
        <v>208.16</v>
      </c>
      <c r="N164" s="837">
        <v>299.08</v>
      </c>
      <c r="O164" s="776">
        <v>277.73</v>
      </c>
      <c r="P164" s="776">
        <v>53.14</v>
      </c>
      <c r="Q164" s="776">
        <v>4.1900000000000004</v>
      </c>
      <c r="R164" s="837">
        <v>335.06</v>
      </c>
      <c r="S164" s="837">
        <v>287.31</v>
      </c>
      <c r="T164" s="776"/>
      <c r="U164" s="776"/>
      <c r="V164" s="776">
        <v>287.31</v>
      </c>
      <c r="W164" s="842">
        <v>1181.3700000000001</v>
      </c>
    </row>
    <row r="165" spans="1:23">
      <c r="A165"/>
      <c r="B165"/>
      <c r="C165" s="729">
        <v>523760</v>
      </c>
      <c r="D165" s="780" t="s">
        <v>2835</v>
      </c>
      <c r="E165" s="994">
        <v>43.039999999999992</v>
      </c>
      <c r="F165" s="837">
        <v>0</v>
      </c>
      <c r="G165" s="781">
        <v>0</v>
      </c>
      <c r="H165" s="781">
        <v>0</v>
      </c>
      <c r="I165" s="781">
        <v>0</v>
      </c>
      <c r="J165" s="837">
        <v>0</v>
      </c>
      <c r="K165" s="833">
        <v>0</v>
      </c>
      <c r="L165" s="776">
        <v>0</v>
      </c>
      <c r="M165" s="776">
        <v>5.85</v>
      </c>
      <c r="N165" s="837">
        <v>5.85</v>
      </c>
      <c r="O165" s="776">
        <v>0</v>
      </c>
      <c r="P165" s="776">
        <v>0</v>
      </c>
      <c r="Q165" s="776">
        <v>0</v>
      </c>
      <c r="R165" s="837">
        <v>0</v>
      </c>
      <c r="S165" s="837">
        <v>0</v>
      </c>
      <c r="T165" s="776"/>
      <c r="U165" s="776"/>
      <c r="V165" s="776">
        <v>0</v>
      </c>
      <c r="W165" s="842">
        <v>5.85</v>
      </c>
    </row>
    <row r="166" spans="1:23">
      <c r="A166"/>
      <c r="B166"/>
      <c r="C166" s="729">
        <v>523800</v>
      </c>
      <c r="D166" s="780" t="s">
        <v>67</v>
      </c>
      <c r="E166" s="994">
        <v>47.31</v>
      </c>
      <c r="F166" s="837">
        <v>1000</v>
      </c>
      <c r="G166" s="781">
        <v>0</v>
      </c>
      <c r="H166" s="781">
        <v>0</v>
      </c>
      <c r="I166" s="781">
        <v>0</v>
      </c>
      <c r="J166" s="837">
        <v>0</v>
      </c>
      <c r="K166" s="833">
        <v>0</v>
      </c>
      <c r="L166" s="776">
        <v>0</v>
      </c>
      <c r="M166" s="776">
        <v>0</v>
      </c>
      <c r="N166" s="837">
        <v>0</v>
      </c>
      <c r="O166" s="776">
        <v>0</v>
      </c>
      <c r="P166" s="776">
        <v>0</v>
      </c>
      <c r="Q166" s="776">
        <v>0</v>
      </c>
      <c r="R166" s="837">
        <v>0</v>
      </c>
      <c r="S166" s="837">
        <v>0</v>
      </c>
      <c r="T166" s="776"/>
      <c r="U166" s="776"/>
      <c r="V166" s="776">
        <v>0</v>
      </c>
      <c r="W166" s="842">
        <v>0</v>
      </c>
    </row>
    <row r="167" spans="1:23">
      <c r="A167"/>
      <c r="B167"/>
      <c r="C167" s="729">
        <v>524840</v>
      </c>
      <c r="D167" s="780" t="s">
        <v>69</v>
      </c>
      <c r="E167" s="994">
        <v>105</v>
      </c>
      <c r="F167" s="837">
        <v>500</v>
      </c>
      <c r="G167" s="781">
        <v>0</v>
      </c>
      <c r="H167" s="781">
        <v>0</v>
      </c>
      <c r="I167" s="781">
        <v>0</v>
      </c>
      <c r="J167" s="837">
        <v>0</v>
      </c>
      <c r="K167" s="833">
        <v>0</v>
      </c>
      <c r="L167" s="776">
        <v>0</v>
      </c>
      <c r="M167" s="776">
        <v>0</v>
      </c>
      <c r="N167" s="837">
        <v>0</v>
      </c>
      <c r="O167" s="776">
        <v>0</v>
      </c>
      <c r="P167" s="776">
        <v>0</v>
      </c>
      <c r="Q167" s="776">
        <v>0</v>
      </c>
      <c r="R167" s="837">
        <v>0</v>
      </c>
      <c r="S167" s="837">
        <v>0</v>
      </c>
      <c r="T167" s="776"/>
      <c r="U167" s="776"/>
      <c r="V167" s="776">
        <v>0</v>
      </c>
      <c r="W167" s="842">
        <v>0</v>
      </c>
    </row>
    <row r="168" spans="1:23">
      <c r="A168"/>
      <c r="B168"/>
      <c r="C168" s="729">
        <v>525060</v>
      </c>
      <c r="D168" s="780" t="s">
        <v>96</v>
      </c>
      <c r="E168" s="994">
        <v>866.94</v>
      </c>
      <c r="F168" s="837">
        <v>0</v>
      </c>
      <c r="G168" s="781">
        <v>0</v>
      </c>
      <c r="H168" s="781">
        <v>0</v>
      </c>
      <c r="I168" s="781">
        <v>0</v>
      </c>
      <c r="J168" s="837">
        <v>0</v>
      </c>
      <c r="K168" s="833">
        <v>0</v>
      </c>
      <c r="L168" s="776">
        <v>0</v>
      </c>
      <c r="M168" s="776">
        <v>0</v>
      </c>
      <c r="N168" s="837">
        <v>0</v>
      </c>
      <c r="O168" s="776">
        <v>0</v>
      </c>
      <c r="P168" s="776">
        <v>0</v>
      </c>
      <c r="Q168" s="776">
        <v>0</v>
      </c>
      <c r="R168" s="837">
        <v>0</v>
      </c>
      <c r="S168" s="837">
        <v>0</v>
      </c>
      <c r="T168" s="776"/>
      <c r="U168" s="776"/>
      <c r="V168" s="776">
        <v>0</v>
      </c>
      <c r="W168" s="842">
        <v>0</v>
      </c>
    </row>
    <row r="169" spans="1:23">
      <c r="A169"/>
      <c r="B169"/>
      <c r="C169" s="729">
        <v>525520</v>
      </c>
      <c r="D169" s="780" t="s">
        <v>197</v>
      </c>
      <c r="E169" s="994">
        <v>0</v>
      </c>
      <c r="F169" s="837">
        <v>2000</v>
      </c>
      <c r="G169" s="781">
        <v>0</v>
      </c>
      <c r="H169" s="781">
        <v>0</v>
      </c>
      <c r="I169" s="781">
        <v>0</v>
      </c>
      <c r="J169" s="837">
        <v>0</v>
      </c>
      <c r="K169" s="833">
        <v>0</v>
      </c>
      <c r="L169" s="776">
        <v>0</v>
      </c>
      <c r="M169" s="776">
        <v>0</v>
      </c>
      <c r="N169" s="837">
        <v>0</v>
      </c>
      <c r="O169" s="776">
        <v>468.25</v>
      </c>
      <c r="P169" s="776">
        <v>0</v>
      </c>
      <c r="Q169" s="776">
        <v>0</v>
      </c>
      <c r="R169" s="837">
        <v>468.25</v>
      </c>
      <c r="S169" s="837">
        <v>0</v>
      </c>
      <c r="T169" s="776"/>
      <c r="U169" s="776"/>
      <c r="V169" s="776">
        <v>0</v>
      </c>
      <c r="W169" s="842">
        <v>468.25</v>
      </c>
    </row>
    <row r="170" spans="1:23">
      <c r="A170"/>
      <c r="B170"/>
      <c r="C170" s="729">
        <v>526960</v>
      </c>
      <c r="D170" s="780" t="s">
        <v>97</v>
      </c>
      <c r="E170" s="994">
        <v>264.44</v>
      </c>
      <c r="F170" s="837">
        <v>2000</v>
      </c>
      <c r="G170" s="781">
        <v>0</v>
      </c>
      <c r="H170" s="781">
        <v>0</v>
      </c>
      <c r="I170" s="781">
        <v>0</v>
      </c>
      <c r="J170" s="837">
        <v>0</v>
      </c>
      <c r="K170" s="833">
        <v>0</v>
      </c>
      <c r="L170" s="776">
        <v>0</v>
      </c>
      <c r="M170" s="776">
        <v>0</v>
      </c>
      <c r="N170" s="837">
        <v>0</v>
      </c>
      <c r="O170" s="776">
        <v>0</v>
      </c>
      <c r="P170" s="776">
        <v>0</v>
      </c>
      <c r="Q170" s="776">
        <v>0</v>
      </c>
      <c r="R170" s="837">
        <v>0</v>
      </c>
      <c r="S170" s="837">
        <v>0</v>
      </c>
      <c r="T170" s="776"/>
      <c r="U170" s="776"/>
      <c r="V170" s="776">
        <v>0</v>
      </c>
      <c r="W170" s="842">
        <v>0</v>
      </c>
    </row>
    <row r="171" spans="1:23">
      <c r="A171"/>
      <c r="B171"/>
      <c r="C171" s="729">
        <v>527660</v>
      </c>
      <c r="D171" s="780" t="s">
        <v>112</v>
      </c>
      <c r="E171" s="994">
        <v>0</v>
      </c>
      <c r="F171" s="837">
        <v>0</v>
      </c>
      <c r="G171" s="781">
        <v>0</v>
      </c>
      <c r="H171" s="781">
        <v>0</v>
      </c>
      <c r="I171" s="781">
        <v>0</v>
      </c>
      <c r="J171" s="837">
        <v>0</v>
      </c>
      <c r="K171" s="833">
        <v>0</v>
      </c>
      <c r="L171" s="776">
        <v>0</v>
      </c>
      <c r="M171" s="776">
        <v>0</v>
      </c>
      <c r="N171" s="837">
        <v>0</v>
      </c>
      <c r="O171" s="776">
        <v>0</v>
      </c>
      <c r="P171" s="776">
        <v>0</v>
      </c>
      <c r="Q171" s="776">
        <v>0</v>
      </c>
      <c r="R171" s="837">
        <v>0</v>
      </c>
      <c r="S171" s="837">
        <v>0</v>
      </c>
      <c r="T171" s="776"/>
      <c r="U171" s="776"/>
      <c r="V171" s="776">
        <v>0</v>
      </c>
      <c r="W171" s="842">
        <v>0</v>
      </c>
    </row>
    <row r="172" spans="1:23">
      <c r="A172"/>
      <c r="B172"/>
      <c r="C172" s="729">
        <v>527680</v>
      </c>
      <c r="D172" s="780" t="s">
        <v>74</v>
      </c>
      <c r="E172" s="994">
        <v>39.86</v>
      </c>
      <c r="F172" s="837">
        <v>1500</v>
      </c>
      <c r="G172" s="781">
        <v>0</v>
      </c>
      <c r="H172" s="781">
        <v>0</v>
      </c>
      <c r="I172" s="781">
        <v>0</v>
      </c>
      <c r="J172" s="837">
        <v>0</v>
      </c>
      <c r="K172" s="833">
        <v>0</v>
      </c>
      <c r="L172" s="776">
        <v>0</v>
      </c>
      <c r="M172" s="776">
        <v>0</v>
      </c>
      <c r="N172" s="837">
        <v>0</v>
      </c>
      <c r="O172" s="776">
        <v>0</v>
      </c>
      <c r="P172" s="776">
        <v>0</v>
      </c>
      <c r="Q172" s="776">
        <v>87.03</v>
      </c>
      <c r="R172" s="837">
        <v>87.03</v>
      </c>
      <c r="S172" s="837">
        <v>0</v>
      </c>
      <c r="T172" s="776"/>
      <c r="U172" s="776"/>
      <c r="V172" s="776">
        <v>0</v>
      </c>
      <c r="W172" s="842">
        <v>87.03</v>
      </c>
    </row>
    <row r="173" spans="1:23">
      <c r="A173"/>
      <c r="B173"/>
      <c r="C173" s="729">
        <v>527700</v>
      </c>
      <c r="D173" s="780" t="s">
        <v>124</v>
      </c>
      <c r="E173" s="994">
        <v>695.14</v>
      </c>
      <c r="F173" s="837">
        <v>0</v>
      </c>
      <c r="G173" s="781">
        <v>0</v>
      </c>
      <c r="H173" s="781">
        <v>656.26</v>
      </c>
      <c r="I173" s="781">
        <v>587.70000000000005</v>
      </c>
      <c r="J173" s="837">
        <v>1243.96</v>
      </c>
      <c r="K173" s="833">
        <v>185.49</v>
      </c>
      <c r="L173" s="776">
        <v>110.4</v>
      </c>
      <c r="M173" s="776">
        <v>285.76</v>
      </c>
      <c r="N173" s="837">
        <v>581.65</v>
      </c>
      <c r="O173" s="776">
        <v>24.77</v>
      </c>
      <c r="P173" s="776">
        <v>163.36000000000001</v>
      </c>
      <c r="Q173" s="776">
        <v>346.77</v>
      </c>
      <c r="R173" s="837">
        <v>534.9</v>
      </c>
      <c r="S173" s="837">
        <v>0</v>
      </c>
      <c r="T173" s="776"/>
      <c r="U173" s="776"/>
      <c r="V173" s="776">
        <v>0</v>
      </c>
      <c r="W173" s="842">
        <v>2360.5100000000002</v>
      </c>
    </row>
    <row r="174" spans="1:23">
      <c r="A174"/>
      <c r="B174"/>
      <c r="C174" s="729">
        <v>527720</v>
      </c>
      <c r="D174" s="780" t="s">
        <v>98</v>
      </c>
      <c r="E174" s="994">
        <v>0</v>
      </c>
      <c r="F174" s="837">
        <v>0</v>
      </c>
      <c r="G174" s="781">
        <v>0</v>
      </c>
      <c r="H174" s="781">
        <v>0</v>
      </c>
      <c r="I174" s="781">
        <v>0</v>
      </c>
      <c r="J174" s="837">
        <v>0</v>
      </c>
      <c r="K174" s="833">
        <v>0</v>
      </c>
      <c r="L174" s="776">
        <v>0</v>
      </c>
      <c r="M174" s="776">
        <v>0</v>
      </c>
      <c r="N174" s="837">
        <v>0</v>
      </c>
      <c r="O174" s="776">
        <v>0</v>
      </c>
      <c r="P174" s="776">
        <v>0</v>
      </c>
      <c r="Q174" s="776">
        <v>0</v>
      </c>
      <c r="R174" s="837">
        <v>0</v>
      </c>
      <c r="S174" s="837">
        <v>0</v>
      </c>
      <c r="T174" s="776"/>
      <c r="U174" s="776"/>
      <c r="V174" s="776">
        <v>0</v>
      </c>
      <c r="W174" s="842">
        <v>0</v>
      </c>
    </row>
    <row r="175" spans="1:23">
      <c r="A175"/>
      <c r="B175"/>
      <c r="C175" s="729">
        <v>527780</v>
      </c>
      <c r="D175" s="780" t="s">
        <v>128</v>
      </c>
      <c r="E175" s="994">
        <v>18425.599999999999</v>
      </c>
      <c r="F175" s="837">
        <v>38000</v>
      </c>
      <c r="G175" s="781">
        <v>85.21</v>
      </c>
      <c r="H175" s="781">
        <v>62.88</v>
      </c>
      <c r="I175" s="781">
        <v>631.41999999999996</v>
      </c>
      <c r="J175" s="837">
        <v>779.51</v>
      </c>
      <c r="K175" s="833">
        <v>169.9</v>
      </c>
      <c r="L175" s="776">
        <v>16.260000000000002</v>
      </c>
      <c r="M175" s="776">
        <v>264.14999999999998</v>
      </c>
      <c r="N175" s="837">
        <v>450.30999999999995</v>
      </c>
      <c r="O175" s="776">
        <v>0</v>
      </c>
      <c r="P175" s="776">
        <v>36.4</v>
      </c>
      <c r="Q175" s="776">
        <v>495.44</v>
      </c>
      <c r="R175" s="837">
        <v>531.84</v>
      </c>
      <c r="S175" s="837">
        <v>192.54</v>
      </c>
      <c r="T175" s="776"/>
      <c r="U175" s="776"/>
      <c r="V175" s="776">
        <v>192.54</v>
      </c>
      <c r="W175" s="842">
        <v>1954.2</v>
      </c>
    </row>
    <row r="176" spans="1:23">
      <c r="A176"/>
      <c r="B176"/>
      <c r="C176" s="729">
        <v>527840</v>
      </c>
      <c r="D176" s="780" t="s">
        <v>75</v>
      </c>
      <c r="E176" s="994">
        <v>0</v>
      </c>
      <c r="F176" s="837">
        <v>2000</v>
      </c>
      <c r="G176" s="781">
        <v>0</v>
      </c>
      <c r="H176" s="781">
        <v>0</v>
      </c>
      <c r="I176" s="781">
        <v>50</v>
      </c>
      <c r="J176" s="837">
        <v>50</v>
      </c>
      <c r="K176" s="833">
        <v>0</v>
      </c>
      <c r="L176" s="776">
        <v>0</v>
      </c>
      <c r="M176" s="776">
        <v>0</v>
      </c>
      <c r="N176" s="837">
        <v>0</v>
      </c>
      <c r="O176" s="776">
        <v>0</v>
      </c>
      <c r="P176" s="776">
        <v>0</v>
      </c>
      <c r="Q176" s="776">
        <v>0</v>
      </c>
      <c r="R176" s="837">
        <v>0</v>
      </c>
      <c r="S176" s="837">
        <v>0</v>
      </c>
      <c r="T176" s="776"/>
      <c r="U176" s="776"/>
      <c r="V176" s="776">
        <v>0</v>
      </c>
      <c r="W176" s="842">
        <v>50</v>
      </c>
    </row>
    <row r="177" spans="1:23">
      <c r="A177"/>
      <c r="B177"/>
      <c r="C177" s="729">
        <v>528020</v>
      </c>
      <c r="D177" s="780" t="s">
        <v>152</v>
      </c>
      <c r="E177" s="994">
        <v>100</v>
      </c>
      <c r="F177" s="837">
        <v>2000</v>
      </c>
      <c r="G177" s="781">
        <v>0</v>
      </c>
      <c r="H177" s="781">
        <v>0</v>
      </c>
      <c r="I177" s="781">
        <v>0</v>
      </c>
      <c r="J177" s="837">
        <v>0</v>
      </c>
      <c r="K177" s="833">
        <v>0</v>
      </c>
      <c r="L177" s="776">
        <v>424.72</v>
      </c>
      <c r="M177" s="776">
        <v>0</v>
      </c>
      <c r="N177" s="837">
        <v>424.72</v>
      </c>
      <c r="O177" s="776">
        <v>47.76</v>
      </c>
      <c r="P177" s="776">
        <v>0</v>
      </c>
      <c r="Q177" s="776">
        <v>0</v>
      </c>
      <c r="R177" s="837">
        <v>47.76</v>
      </c>
      <c r="S177" s="837">
        <v>0</v>
      </c>
      <c r="T177" s="776"/>
      <c r="U177" s="776"/>
      <c r="V177" s="776">
        <v>0</v>
      </c>
      <c r="W177" s="842">
        <v>472.48</v>
      </c>
    </row>
    <row r="178" spans="1:23">
      <c r="A178"/>
      <c r="B178"/>
      <c r="C178" s="729">
        <v>529040</v>
      </c>
      <c r="D178" s="780" t="s">
        <v>82</v>
      </c>
      <c r="E178" s="994">
        <v>893.18000000000006</v>
      </c>
      <c r="F178" s="837">
        <v>0</v>
      </c>
      <c r="G178" s="781">
        <v>30.13</v>
      </c>
      <c r="H178" s="781">
        <v>0</v>
      </c>
      <c r="I178" s="781">
        <v>0</v>
      </c>
      <c r="J178" s="837">
        <v>30.13</v>
      </c>
      <c r="K178" s="833">
        <v>19</v>
      </c>
      <c r="L178" s="776">
        <v>108.73</v>
      </c>
      <c r="M178" s="776">
        <v>0</v>
      </c>
      <c r="N178" s="837">
        <v>127.73</v>
      </c>
      <c r="O178" s="776">
        <v>11.79</v>
      </c>
      <c r="P178" s="776">
        <v>0</v>
      </c>
      <c r="Q178" s="776">
        <v>168.84</v>
      </c>
      <c r="R178" s="837">
        <v>180.63</v>
      </c>
      <c r="S178" s="837">
        <v>18.09</v>
      </c>
      <c r="T178" s="776"/>
      <c r="U178" s="776"/>
      <c r="V178" s="776">
        <v>18.09</v>
      </c>
      <c r="W178" s="842">
        <v>356.58</v>
      </c>
    </row>
    <row r="179" spans="1:23">
      <c r="A179"/>
      <c r="B179"/>
      <c r="C179" s="729">
        <v>529500</v>
      </c>
      <c r="D179" s="780" t="s">
        <v>100</v>
      </c>
      <c r="E179" s="994">
        <v>2879.5899999999997</v>
      </c>
      <c r="F179" s="837">
        <v>3500</v>
      </c>
      <c r="G179" s="781">
        <v>32.39</v>
      </c>
      <c r="H179" s="781">
        <v>535.64</v>
      </c>
      <c r="I179" s="781">
        <v>0</v>
      </c>
      <c r="J179" s="837">
        <v>568.03</v>
      </c>
      <c r="K179" s="833">
        <v>644.4</v>
      </c>
      <c r="L179" s="776">
        <v>192.74</v>
      </c>
      <c r="M179" s="776">
        <v>190.44</v>
      </c>
      <c r="N179" s="837">
        <v>1027.58</v>
      </c>
      <c r="O179" s="776">
        <v>194.15</v>
      </c>
      <c r="P179" s="776">
        <v>221.29</v>
      </c>
      <c r="Q179" s="776">
        <v>228.25</v>
      </c>
      <c r="R179" s="837">
        <v>643.69000000000005</v>
      </c>
      <c r="S179" s="837">
        <v>60.58</v>
      </c>
      <c r="T179" s="776"/>
      <c r="U179" s="776"/>
      <c r="V179" s="776">
        <v>60.58</v>
      </c>
      <c r="W179" s="842">
        <v>2299.88</v>
      </c>
    </row>
    <row r="180" spans="1:23">
      <c r="A180"/>
      <c r="B180"/>
      <c r="C180" s="729">
        <v>529510</v>
      </c>
      <c r="D180" s="780" t="s">
        <v>101</v>
      </c>
      <c r="E180" s="994">
        <v>650.65</v>
      </c>
      <c r="F180" s="837">
        <v>750</v>
      </c>
      <c r="G180" s="781">
        <v>0</v>
      </c>
      <c r="H180" s="781">
        <v>0</v>
      </c>
      <c r="I180" s="781">
        <v>0</v>
      </c>
      <c r="J180" s="837">
        <v>0</v>
      </c>
      <c r="K180" s="833">
        <v>0</v>
      </c>
      <c r="L180" s="776">
        <v>0</v>
      </c>
      <c r="M180" s="776">
        <v>0</v>
      </c>
      <c r="N180" s="837">
        <v>0</v>
      </c>
      <c r="O180" s="776">
        <v>0</v>
      </c>
      <c r="P180" s="776">
        <v>0</v>
      </c>
      <c r="Q180" s="776">
        <v>0</v>
      </c>
      <c r="R180" s="837">
        <v>0</v>
      </c>
      <c r="S180" s="837">
        <v>25</v>
      </c>
      <c r="T180" s="776"/>
      <c r="U180" s="776"/>
      <c r="V180" s="776">
        <v>25</v>
      </c>
      <c r="W180" s="842">
        <v>25</v>
      </c>
    </row>
    <row r="181" spans="1:23">
      <c r="A181"/>
      <c r="B181"/>
      <c r="C181" s="729">
        <v>529520</v>
      </c>
      <c r="D181" s="780" t="s">
        <v>102</v>
      </c>
      <c r="E181" s="994">
        <v>3345.19</v>
      </c>
      <c r="F181" s="837">
        <v>3500</v>
      </c>
      <c r="G181" s="781">
        <v>111.5</v>
      </c>
      <c r="H181" s="781">
        <v>111.5</v>
      </c>
      <c r="I181" s="781">
        <v>111.5</v>
      </c>
      <c r="J181" s="837">
        <v>334.5</v>
      </c>
      <c r="K181" s="833">
        <v>334.5</v>
      </c>
      <c r="L181" s="776">
        <v>111.5</v>
      </c>
      <c r="M181" s="776">
        <v>111.5</v>
      </c>
      <c r="N181" s="837">
        <v>557.5</v>
      </c>
      <c r="O181" s="776">
        <v>111.5</v>
      </c>
      <c r="P181" s="776">
        <v>0</v>
      </c>
      <c r="Q181" s="776">
        <v>334.5</v>
      </c>
      <c r="R181" s="837">
        <v>446</v>
      </c>
      <c r="S181" s="837">
        <v>111.5</v>
      </c>
      <c r="T181" s="776"/>
      <c r="U181" s="776"/>
      <c r="V181" s="776">
        <v>111.5</v>
      </c>
      <c r="W181" s="842">
        <v>1449.5</v>
      </c>
    </row>
    <row r="182" spans="1:23">
      <c r="A182"/>
      <c r="B182"/>
      <c r="C182" s="729">
        <v>529550</v>
      </c>
      <c r="D182" s="780" t="s">
        <v>103</v>
      </c>
      <c r="E182" s="994">
        <v>592.17999999999995</v>
      </c>
      <c r="F182" s="837">
        <v>800</v>
      </c>
      <c r="G182" s="781">
        <v>0</v>
      </c>
      <c r="H182" s="781">
        <v>0</v>
      </c>
      <c r="I182" s="781">
        <v>118.48</v>
      </c>
      <c r="J182" s="837">
        <v>118.48</v>
      </c>
      <c r="K182" s="833">
        <v>53.39</v>
      </c>
      <c r="L182" s="776">
        <v>0</v>
      </c>
      <c r="M182" s="776">
        <v>78.959999999999994</v>
      </c>
      <c r="N182" s="837">
        <v>132.35</v>
      </c>
      <c r="O182" s="776">
        <v>0</v>
      </c>
      <c r="P182" s="776">
        <v>36.93</v>
      </c>
      <c r="Q182" s="776">
        <v>102</v>
      </c>
      <c r="R182" s="837">
        <v>138.93</v>
      </c>
      <c r="S182" s="837">
        <v>68.819999999999993</v>
      </c>
      <c r="T182" s="776"/>
      <c r="U182" s="776"/>
      <c r="V182" s="776">
        <v>68.819999999999993</v>
      </c>
      <c r="W182" s="842">
        <v>458.58</v>
      </c>
    </row>
    <row r="183" spans="1:23">
      <c r="A183"/>
      <c r="B183" s="527" t="s">
        <v>6627</v>
      </c>
      <c r="C183" s="527"/>
      <c r="D183" s="527"/>
      <c r="E183" s="995">
        <v>44889.47</v>
      </c>
      <c r="F183" s="997">
        <v>88150</v>
      </c>
      <c r="G183" s="1079">
        <v>1018.7000000000002</v>
      </c>
      <c r="H183" s="1079">
        <v>1093.78</v>
      </c>
      <c r="I183" s="1079">
        <v>2756.03</v>
      </c>
      <c r="J183" s="997">
        <v>4868.5099999999993</v>
      </c>
      <c r="K183" s="1088">
        <v>2992.19</v>
      </c>
      <c r="L183" s="846">
        <v>2228.37</v>
      </c>
      <c r="M183" s="846">
        <v>1726.31</v>
      </c>
      <c r="N183" s="997">
        <v>6946.87</v>
      </c>
      <c r="O183" s="846">
        <v>5307.3300000000008</v>
      </c>
      <c r="P183" s="846">
        <v>1213.44</v>
      </c>
      <c r="Q183" s="846">
        <v>2801.7000000000003</v>
      </c>
      <c r="R183" s="997">
        <v>9322.4699999999993</v>
      </c>
      <c r="S183" s="997">
        <v>4229.32</v>
      </c>
      <c r="T183" s="846"/>
      <c r="U183" s="846"/>
      <c r="V183" s="846">
        <v>4229.32</v>
      </c>
      <c r="W183" s="892">
        <v>25367.170000000002</v>
      </c>
    </row>
    <row r="184" spans="1:23">
      <c r="A184"/>
      <c r="B184" t="s">
        <v>6628</v>
      </c>
      <c r="C184" s="729">
        <v>536760</v>
      </c>
      <c r="D184" s="780" t="s">
        <v>2872</v>
      </c>
      <c r="E184" s="994">
        <v>474.1</v>
      </c>
      <c r="F184" s="837">
        <v>0</v>
      </c>
      <c r="G184" s="781">
        <v>40.64</v>
      </c>
      <c r="H184" s="781">
        <v>43.04</v>
      </c>
      <c r="I184" s="781">
        <v>43.04</v>
      </c>
      <c r="J184" s="837">
        <v>126.72</v>
      </c>
      <c r="K184" s="833">
        <v>43.04</v>
      </c>
      <c r="L184" s="776">
        <v>64.56</v>
      </c>
      <c r="M184" s="776">
        <v>43.04</v>
      </c>
      <c r="N184" s="837">
        <v>150.63999999999999</v>
      </c>
      <c r="O184" s="776">
        <v>43.04</v>
      </c>
      <c r="P184" s="776">
        <v>43.04</v>
      </c>
      <c r="Q184" s="776">
        <v>43.04</v>
      </c>
      <c r="R184" s="837">
        <v>129.12</v>
      </c>
      <c r="S184" s="837">
        <v>43.04</v>
      </c>
      <c r="T184" s="776"/>
      <c r="U184" s="776"/>
      <c r="V184" s="776">
        <v>43.04</v>
      </c>
      <c r="W184" s="842">
        <v>449.5200000000001</v>
      </c>
    </row>
    <row r="185" spans="1:23">
      <c r="A185"/>
      <c r="B185"/>
      <c r="C185" s="729">
        <v>536761</v>
      </c>
      <c r="D185" s="780" t="s">
        <v>6868</v>
      </c>
      <c r="E185" s="994">
        <v>0</v>
      </c>
      <c r="F185" s="837">
        <v>0</v>
      </c>
      <c r="G185" s="781">
        <v>0</v>
      </c>
      <c r="H185" s="781">
        <v>0</v>
      </c>
      <c r="I185" s="781">
        <v>0</v>
      </c>
      <c r="J185" s="837">
        <v>0</v>
      </c>
      <c r="K185" s="833">
        <v>0</v>
      </c>
      <c r="L185" s="776">
        <v>0</v>
      </c>
      <c r="M185" s="776">
        <v>0</v>
      </c>
      <c r="N185" s="837">
        <v>0</v>
      </c>
      <c r="O185" s="776">
        <v>0</v>
      </c>
      <c r="P185" s="776">
        <v>0</v>
      </c>
      <c r="Q185" s="776">
        <v>0</v>
      </c>
      <c r="R185" s="837">
        <v>0</v>
      </c>
      <c r="S185" s="837">
        <v>0</v>
      </c>
      <c r="T185" s="776"/>
      <c r="U185" s="776"/>
      <c r="V185" s="776">
        <v>0</v>
      </c>
      <c r="W185" s="842">
        <v>0</v>
      </c>
    </row>
    <row r="186" spans="1:23">
      <c r="A186"/>
      <c r="B186"/>
      <c r="C186" s="729">
        <v>537080</v>
      </c>
      <c r="D186" s="780" t="s">
        <v>84</v>
      </c>
      <c r="E186" s="994">
        <v>45</v>
      </c>
      <c r="F186" s="837">
        <v>650</v>
      </c>
      <c r="G186" s="781">
        <v>0</v>
      </c>
      <c r="H186" s="781">
        <v>0</v>
      </c>
      <c r="I186" s="781">
        <v>0</v>
      </c>
      <c r="J186" s="837">
        <v>0</v>
      </c>
      <c r="K186" s="833">
        <v>55</v>
      </c>
      <c r="L186" s="776">
        <v>215</v>
      </c>
      <c r="M186" s="776">
        <v>45</v>
      </c>
      <c r="N186" s="837">
        <v>315</v>
      </c>
      <c r="O186" s="776">
        <v>0</v>
      </c>
      <c r="P186" s="776">
        <v>25</v>
      </c>
      <c r="Q186" s="776">
        <v>0</v>
      </c>
      <c r="R186" s="837">
        <v>25</v>
      </c>
      <c r="S186" s="837">
        <v>0</v>
      </c>
      <c r="T186" s="776"/>
      <c r="U186" s="776"/>
      <c r="V186" s="776">
        <v>0</v>
      </c>
      <c r="W186" s="842">
        <v>340</v>
      </c>
    </row>
    <row r="187" spans="1:23">
      <c r="A187"/>
      <c r="B187"/>
      <c r="C187" s="729">
        <v>537090</v>
      </c>
      <c r="D187" s="780" t="s">
        <v>85</v>
      </c>
      <c r="E187" s="994">
        <v>0</v>
      </c>
      <c r="F187" s="837">
        <v>0</v>
      </c>
      <c r="G187" s="781">
        <v>0</v>
      </c>
      <c r="H187" s="781">
        <v>0</v>
      </c>
      <c r="I187" s="781">
        <v>0</v>
      </c>
      <c r="J187" s="837">
        <v>0</v>
      </c>
      <c r="K187" s="833">
        <v>0</v>
      </c>
      <c r="L187" s="776">
        <v>0</v>
      </c>
      <c r="M187" s="776">
        <v>0</v>
      </c>
      <c r="N187" s="837">
        <v>0</v>
      </c>
      <c r="O187" s="776">
        <v>0</v>
      </c>
      <c r="P187" s="776">
        <v>0</v>
      </c>
      <c r="Q187" s="776">
        <v>0</v>
      </c>
      <c r="R187" s="837">
        <v>0</v>
      </c>
      <c r="S187" s="837">
        <v>0</v>
      </c>
      <c r="T187" s="776"/>
      <c r="U187" s="776"/>
      <c r="V187" s="776">
        <v>0</v>
      </c>
      <c r="W187" s="842">
        <v>0</v>
      </c>
    </row>
    <row r="188" spans="1:23">
      <c r="A188"/>
      <c r="B188" s="527" t="s">
        <v>6629</v>
      </c>
      <c r="C188" s="527"/>
      <c r="D188" s="527"/>
      <c r="E188" s="995">
        <v>519.1</v>
      </c>
      <c r="F188" s="997">
        <v>650</v>
      </c>
      <c r="G188" s="1079">
        <v>40.64</v>
      </c>
      <c r="H188" s="1079">
        <v>43.04</v>
      </c>
      <c r="I188" s="1079">
        <v>43.04</v>
      </c>
      <c r="J188" s="997">
        <v>126.72</v>
      </c>
      <c r="K188" s="1088">
        <v>98.039999999999992</v>
      </c>
      <c r="L188" s="846">
        <v>279.56</v>
      </c>
      <c r="M188" s="846">
        <v>88.039999999999992</v>
      </c>
      <c r="N188" s="997">
        <v>465.64</v>
      </c>
      <c r="O188" s="846">
        <v>43.04</v>
      </c>
      <c r="P188" s="846">
        <v>68.039999999999992</v>
      </c>
      <c r="Q188" s="846">
        <v>43.04</v>
      </c>
      <c r="R188" s="997">
        <v>154.12</v>
      </c>
      <c r="S188" s="997">
        <v>43.04</v>
      </c>
      <c r="T188" s="846"/>
      <c r="U188" s="846"/>
      <c r="V188" s="846">
        <v>43.04</v>
      </c>
      <c r="W188" s="892">
        <v>789.5200000000001</v>
      </c>
    </row>
    <row r="189" spans="1:23">
      <c r="A189" s="777" t="s">
        <v>6564</v>
      </c>
      <c r="B189" s="777"/>
      <c r="C189" s="777"/>
      <c r="D189" s="777"/>
      <c r="E189" s="996">
        <v>236706.20999999996</v>
      </c>
      <c r="F189" s="838">
        <v>309825</v>
      </c>
      <c r="G189" s="782">
        <v>6384.4500000000007</v>
      </c>
      <c r="H189" s="782">
        <v>15515.06</v>
      </c>
      <c r="I189" s="782">
        <v>16881.79</v>
      </c>
      <c r="J189" s="838">
        <v>38781.300000000003</v>
      </c>
      <c r="K189" s="834">
        <v>16317.199999999999</v>
      </c>
      <c r="L189" s="778">
        <v>22398.190000000006</v>
      </c>
      <c r="M189" s="778">
        <v>15782.55</v>
      </c>
      <c r="N189" s="838">
        <v>54497.940000000017</v>
      </c>
      <c r="O189" s="778">
        <v>19292.48</v>
      </c>
      <c r="P189" s="778">
        <v>15113.780000000002</v>
      </c>
      <c r="Q189" s="778">
        <v>16095.770000000002</v>
      </c>
      <c r="R189" s="838">
        <v>50502.030000000013</v>
      </c>
      <c r="S189" s="838">
        <v>18011.420000000006</v>
      </c>
      <c r="T189" s="778"/>
      <c r="U189" s="778"/>
      <c r="V189" s="778">
        <v>18011.420000000006</v>
      </c>
      <c r="W189" s="843">
        <v>161792.69</v>
      </c>
    </row>
    <row r="190" spans="1:23">
      <c r="A190" t="s">
        <v>436</v>
      </c>
      <c r="B190" t="s">
        <v>48</v>
      </c>
      <c r="C190" s="729">
        <v>510040</v>
      </c>
      <c r="D190" s="780" t="s">
        <v>461</v>
      </c>
      <c r="E190" s="994">
        <v>81359.109999999986</v>
      </c>
      <c r="F190" s="837">
        <v>86555</v>
      </c>
      <c r="G190" s="781">
        <v>2721.44</v>
      </c>
      <c r="H190" s="781">
        <v>7141.51</v>
      </c>
      <c r="I190" s="781">
        <v>6803.6</v>
      </c>
      <c r="J190" s="837">
        <v>16666.550000000003</v>
      </c>
      <c r="K190" s="833">
        <v>7007.57</v>
      </c>
      <c r="L190" s="776">
        <v>10205.4</v>
      </c>
      <c r="M190" s="776">
        <v>6803.6</v>
      </c>
      <c r="N190" s="837">
        <v>24016.57</v>
      </c>
      <c r="O190" s="776">
        <v>7020.32</v>
      </c>
      <c r="P190" s="776">
        <v>6803.6</v>
      </c>
      <c r="Q190" s="776">
        <v>6989.51</v>
      </c>
      <c r="R190" s="837">
        <v>20813.43</v>
      </c>
      <c r="S190" s="837">
        <v>7187.85</v>
      </c>
      <c r="T190" s="776"/>
      <c r="U190" s="776"/>
      <c r="V190" s="776">
        <v>7187.85</v>
      </c>
      <c r="W190" s="842">
        <v>68684.400000000009</v>
      </c>
    </row>
    <row r="191" spans="1:23">
      <c r="A191"/>
      <c r="B191"/>
      <c r="C191" s="729">
        <v>510200</v>
      </c>
      <c r="D191" s="780" t="s">
        <v>462</v>
      </c>
      <c r="E191" s="994">
        <v>4908.29</v>
      </c>
      <c r="F191" s="837">
        <v>0</v>
      </c>
      <c r="G191" s="781">
        <v>0</v>
      </c>
      <c r="H191" s="781">
        <v>0</v>
      </c>
      <c r="I191" s="781">
        <v>0</v>
      </c>
      <c r="J191" s="837">
        <v>0</v>
      </c>
      <c r="K191" s="833">
        <v>0</v>
      </c>
      <c r="L191" s="776">
        <v>0</v>
      </c>
      <c r="M191" s="776">
        <v>0</v>
      </c>
      <c r="N191" s="837">
        <v>0</v>
      </c>
      <c r="O191" s="776">
        <v>0</v>
      </c>
      <c r="P191" s="776">
        <v>0</v>
      </c>
      <c r="Q191" s="776">
        <v>0</v>
      </c>
      <c r="R191" s="837">
        <v>0</v>
      </c>
      <c r="S191" s="837">
        <v>0</v>
      </c>
      <c r="T191" s="776"/>
      <c r="U191" s="776"/>
      <c r="V191" s="776">
        <v>0</v>
      </c>
      <c r="W191" s="842">
        <v>0</v>
      </c>
    </row>
    <row r="192" spans="1:23">
      <c r="A192"/>
      <c r="B192"/>
      <c r="C192" s="729">
        <v>510420</v>
      </c>
      <c r="D192" s="780" t="s">
        <v>464</v>
      </c>
      <c r="E192" s="994">
        <v>3489.9000000000005</v>
      </c>
      <c r="F192" s="837">
        <v>1500</v>
      </c>
      <c r="G192" s="781">
        <v>340.18</v>
      </c>
      <c r="H192" s="781">
        <v>57</v>
      </c>
      <c r="I192" s="781">
        <v>340.18</v>
      </c>
      <c r="J192" s="837">
        <v>737.36</v>
      </c>
      <c r="K192" s="833">
        <v>488.56</v>
      </c>
      <c r="L192" s="776">
        <v>340.18</v>
      </c>
      <c r="M192" s="776">
        <v>0</v>
      </c>
      <c r="N192" s="837">
        <v>828.74</v>
      </c>
      <c r="O192" s="776">
        <v>526.29999999999995</v>
      </c>
      <c r="P192" s="776">
        <v>340.18</v>
      </c>
      <c r="Q192" s="776">
        <v>680.36</v>
      </c>
      <c r="R192" s="837">
        <v>1546.8400000000001</v>
      </c>
      <c r="S192" s="837">
        <v>0</v>
      </c>
      <c r="T192" s="776"/>
      <c r="U192" s="776"/>
      <c r="V192" s="776">
        <v>0</v>
      </c>
      <c r="W192" s="842">
        <v>3112.94</v>
      </c>
    </row>
    <row r="193" spans="1:23">
      <c r="A193"/>
      <c r="B193"/>
      <c r="C193" s="729">
        <v>510421</v>
      </c>
      <c r="D193" s="780" t="s">
        <v>6864</v>
      </c>
      <c r="E193" s="994">
        <v>0</v>
      </c>
      <c r="F193" s="837">
        <v>0</v>
      </c>
      <c r="G193" s="781">
        <v>0</v>
      </c>
      <c r="H193" s="781">
        <v>0</v>
      </c>
      <c r="I193" s="781">
        <v>0</v>
      </c>
      <c r="J193" s="837">
        <v>0</v>
      </c>
      <c r="K193" s="833">
        <v>0</v>
      </c>
      <c r="L193" s="776">
        <v>0</v>
      </c>
      <c r="M193" s="776">
        <v>0</v>
      </c>
      <c r="N193" s="837">
        <v>0</v>
      </c>
      <c r="O193" s="776">
        <v>0</v>
      </c>
      <c r="P193" s="776">
        <v>0</v>
      </c>
      <c r="Q193" s="776">
        <v>0</v>
      </c>
      <c r="R193" s="837">
        <v>0</v>
      </c>
      <c r="S193" s="837">
        <v>0</v>
      </c>
      <c r="T193" s="776"/>
      <c r="U193" s="776"/>
      <c r="V193" s="776">
        <v>0</v>
      </c>
      <c r="W193" s="842">
        <v>0</v>
      </c>
    </row>
    <row r="194" spans="1:23">
      <c r="A194"/>
      <c r="B194"/>
      <c r="C194" s="729">
        <v>510620</v>
      </c>
      <c r="D194" s="780" t="s">
        <v>467</v>
      </c>
      <c r="E194" s="994">
        <v>97.2</v>
      </c>
      <c r="F194" s="837">
        <v>0</v>
      </c>
      <c r="G194" s="781">
        <v>16.95</v>
      </c>
      <c r="H194" s="781">
        <v>12</v>
      </c>
      <c r="I194" s="781">
        <v>0</v>
      </c>
      <c r="J194" s="837">
        <v>28.95</v>
      </c>
      <c r="K194" s="833">
        <v>0</v>
      </c>
      <c r="L194" s="776">
        <v>0</v>
      </c>
      <c r="M194" s="776">
        <v>0</v>
      </c>
      <c r="N194" s="837">
        <v>0</v>
      </c>
      <c r="O194" s="776">
        <v>0</v>
      </c>
      <c r="P194" s="776">
        <v>0</v>
      </c>
      <c r="Q194" s="776">
        <v>0</v>
      </c>
      <c r="R194" s="837">
        <v>0</v>
      </c>
      <c r="S194" s="837">
        <v>0</v>
      </c>
      <c r="T194" s="776"/>
      <c r="U194" s="776"/>
      <c r="V194" s="776">
        <v>0</v>
      </c>
      <c r="W194" s="842">
        <v>28.95</v>
      </c>
    </row>
    <row r="195" spans="1:23">
      <c r="A195"/>
      <c r="B195"/>
      <c r="C195" s="729">
        <v>510700</v>
      </c>
      <c r="D195" s="780" t="s">
        <v>468</v>
      </c>
      <c r="E195" s="994">
        <v>801.95999999999992</v>
      </c>
      <c r="F195" s="837">
        <v>750</v>
      </c>
      <c r="G195" s="781">
        <v>0</v>
      </c>
      <c r="H195" s="781">
        <v>0</v>
      </c>
      <c r="I195" s="781">
        <v>0</v>
      </c>
      <c r="J195" s="837">
        <v>0</v>
      </c>
      <c r="K195" s="833">
        <v>0</v>
      </c>
      <c r="L195" s="776">
        <v>186.12</v>
      </c>
      <c r="M195" s="776">
        <v>0</v>
      </c>
      <c r="N195" s="837">
        <v>186.12</v>
      </c>
      <c r="O195" s="776">
        <v>0</v>
      </c>
      <c r="P195" s="776">
        <v>0</v>
      </c>
      <c r="Q195" s="776">
        <v>0</v>
      </c>
      <c r="R195" s="837">
        <v>0</v>
      </c>
      <c r="S195" s="837">
        <v>0</v>
      </c>
      <c r="T195" s="776"/>
      <c r="U195" s="776"/>
      <c r="V195" s="776">
        <v>0</v>
      </c>
      <c r="W195" s="842">
        <v>186.12</v>
      </c>
    </row>
    <row r="196" spans="1:23">
      <c r="A196"/>
      <c r="B196"/>
      <c r="C196" s="729">
        <v>513000</v>
      </c>
      <c r="D196" s="780" t="s">
        <v>469</v>
      </c>
      <c r="E196" s="994">
        <v>6538.9699999999993</v>
      </c>
      <c r="F196" s="837">
        <v>6924</v>
      </c>
      <c r="G196" s="781">
        <v>219.07</v>
      </c>
      <c r="H196" s="781">
        <v>591.33000000000004</v>
      </c>
      <c r="I196" s="781">
        <v>544.29999999999995</v>
      </c>
      <c r="J196" s="837">
        <v>1354.7</v>
      </c>
      <c r="K196" s="833">
        <v>581.5</v>
      </c>
      <c r="L196" s="776">
        <v>831.34</v>
      </c>
      <c r="M196" s="776">
        <v>544.29999999999995</v>
      </c>
      <c r="N196" s="837">
        <v>1957.14</v>
      </c>
      <c r="O196" s="776">
        <v>583.83000000000004</v>
      </c>
      <c r="P196" s="776">
        <v>544.29999999999995</v>
      </c>
      <c r="Q196" s="776">
        <v>578.21</v>
      </c>
      <c r="R196" s="837">
        <v>1706.3400000000001</v>
      </c>
      <c r="S196" s="837">
        <v>596.96</v>
      </c>
      <c r="T196" s="776"/>
      <c r="U196" s="776"/>
      <c r="V196" s="776">
        <v>596.96</v>
      </c>
      <c r="W196" s="842">
        <v>5615.14</v>
      </c>
    </row>
    <row r="197" spans="1:23">
      <c r="A197"/>
      <c r="B197"/>
      <c r="C197" s="729">
        <v>513120</v>
      </c>
      <c r="D197" s="780" t="s">
        <v>471</v>
      </c>
      <c r="E197" s="994">
        <v>5680.7900000000009</v>
      </c>
      <c r="F197" s="837">
        <v>5366</v>
      </c>
      <c r="G197" s="781">
        <v>195.95</v>
      </c>
      <c r="H197" s="781">
        <v>457.5</v>
      </c>
      <c r="I197" s="781">
        <v>455.32</v>
      </c>
      <c r="J197" s="837">
        <v>1108.77</v>
      </c>
      <c r="K197" s="833">
        <v>476.96</v>
      </c>
      <c r="L197" s="776">
        <v>677.77</v>
      </c>
      <c r="M197" s="776">
        <v>434.22</v>
      </c>
      <c r="N197" s="837">
        <v>1588.95</v>
      </c>
      <c r="O197" s="776">
        <v>480.12</v>
      </c>
      <c r="P197" s="776">
        <v>455.31</v>
      </c>
      <c r="Q197" s="776">
        <v>487.75</v>
      </c>
      <c r="R197" s="837">
        <v>1423.18</v>
      </c>
      <c r="S197" s="837">
        <v>458.04</v>
      </c>
      <c r="T197" s="776"/>
      <c r="U197" s="776"/>
      <c r="V197" s="776">
        <v>458.04</v>
      </c>
      <c r="W197" s="842">
        <v>4578.9399999999996</v>
      </c>
    </row>
    <row r="198" spans="1:23">
      <c r="A198"/>
      <c r="B198"/>
      <c r="C198" s="729">
        <v>513140</v>
      </c>
      <c r="D198" s="780" t="s">
        <v>472</v>
      </c>
      <c r="E198" s="994">
        <v>1328.6000000000001</v>
      </c>
      <c r="F198" s="837">
        <v>1255</v>
      </c>
      <c r="G198" s="781">
        <v>45.82</v>
      </c>
      <c r="H198" s="781">
        <v>107</v>
      </c>
      <c r="I198" s="781">
        <v>106.48</v>
      </c>
      <c r="J198" s="837">
        <v>259.3</v>
      </c>
      <c r="K198" s="833">
        <v>111.55</v>
      </c>
      <c r="L198" s="776">
        <v>158.51</v>
      </c>
      <c r="M198" s="776">
        <v>101.55</v>
      </c>
      <c r="N198" s="837">
        <v>371.61</v>
      </c>
      <c r="O198" s="776">
        <v>112.28</v>
      </c>
      <c r="P198" s="776">
        <v>106.49</v>
      </c>
      <c r="Q198" s="776">
        <v>114.07</v>
      </c>
      <c r="R198" s="837">
        <v>332.84</v>
      </c>
      <c r="S198" s="837">
        <v>107.11</v>
      </c>
      <c r="T198" s="776"/>
      <c r="U198" s="776"/>
      <c r="V198" s="776">
        <v>107.11</v>
      </c>
      <c r="W198" s="842">
        <v>1070.8599999999999</v>
      </c>
    </row>
    <row r="199" spans="1:23">
      <c r="A199"/>
      <c r="B199"/>
      <c r="C199" s="729">
        <v>515040</v>
      </c>
      <c r="D199" s="780" t="s">
        <v>473</v>
      </c>
      <c r="E199" s="994">
        <v>19014.03</v>
      </c>
      <c r="F199" s="837">
        <v>12276</v>
      </c>
      <c r="G199" s="781">
        <v>372.55</v>
      </c>
      <c r="H199" s="781">
        <v>2155</v>
      </c>
      <c r="I199" s="781">
        <v>1646</v>
      </c>
      <c r="J199" s="837">
        <v>4173.55</v>
      </c>
      <c r="K199" s="833">
        <v>1687.15</v>
      </c>
      <c r="L199" s="776">
        <v>1646</v>
      </c>
      <c r="M199" s="776">
        <v>1746</v>
      </c>
      <c r="N199" s="837">
        <v>5079.1499999999996</v>
      </c>
      <c r="O199" s="776">
        <v>1787.43</v>
      </c>
      <c r="P199" s="776">
        <v>1746</v>
      </c>
      <c r="Q199" s="776">
        <v>1783.96</v>
      </c>
      <c r="R199" s="837">
        <v>5317.39</v>
      </c>
      <c r="S199" s="837">
        <v>1789.65</v>
      </c>
      <c r="T199" s="776"/>
      <c r="U199" s="776"/>
      <c r="V199" s="776">
        <v>1789.65</v>
      </c>
      <c r="W199" s="842">
        <v>16359.74</v>
      </c>
    </row>
    <row r="200" spans="1:23">
      <c r="A200"/>
      <c r="B200"/>
      <c r="C200" s="729">
        <v>515100</v>
      </c>
      <c r="D200" s="780" t="s">
        <v>474</v>
      </c>
      <c r="E200" s="994">
        <v>107.39</v>
      </c>
      <c r="F200" s="837">
        <v>132</v>
      </c>
      <c r="G200" s="781">
        <v>4.0199999999999996</v>
      </c>
      <c r="H200" s="781">
        <v>10.38</v>
      </c>
      <c r="I200" s="781">
        <v>9.82</v>
      </c>
      <c r="J200" s="837">
        <v>24.22</v>
      </c>
      <c r="K200" s="833">
        <v>10.09</v>
      </c>
      <c r="L200" s="776">
        <v>9.82</v>
      </c>
      <c r="M200" s="776">
        <v>9.82</v>
      </c>
      <c r="N200" s="837">
        <v>29.73</v>
      </c>
      <c r="O200" s="776">
        <v>10.08</v>
      </c>
      <c r="P200" s="776">
        <v>9.82</v>
      </c>
      <c r="Q200" s="776">
        <v>10.050000000000001</v>
      </c>
      <c r="R200" s="837">
        <v>29.95</v>
      </c>
      <c r="S200" s="837">
        <v>10.26</v>
      </c>
      <c r="T200" s="776"/>
      <c r="U200" s="776"/>
      <c r="V200" s="776">
        <v>10.26</v>
      </c>
      <c r="W200" s="842">
        <v>94.16</v>
      </c>
    </row>
    <row r="201" spans="1:23">
      <c r="A201"/>
      <c r="B201"/>
      <c r="C201" s="729">
        <v>515120</v>
      </c>
      <c r="D201" s="780" t="s">
        <v>475</v>
      </c>
      <c r="E201" s="994">
        <v>146.82999999999998</v>
      </c>
      <c r="F201" s="837">
        <v>281</v>
      </c>
      <c r="G201" s="781">
        <v>9.0500000000000007</v>
      </c>
      <c r="H201" s="781">
        <v>23.37</v>
      </c>
      <c r="I201" s="781">
        <v>22.12</v>
      </c>
      <c r="J201" s="837">
        <v>54.540000000000006</v>
      </c>
      <c r="K201" s="833">
        <v>22.78</v>
      </c>
      <c r="L201" s="776">
        <v>33.18</v>
      </c>
      <c r="M201" s="776">
        <v>22.12</v>
      </c>
      <c r="N201" s="837">
        <v>78.08</v>
      </c>
      <c r="O201" s="776">
        <v>22.75</v>
      </c>
      <c r="P201" s="776">
        <v>22.12</v>
      </c>
      <c r="Q201" s="776">
        <v>22.65</v>
      </c>
      <c r="R201" s="837">
        <v>67.52000000000001</v>
      </c>
      <c r="S201" s="837">
        <v>23.37</v>
      </c>
      <c r="T201" s="776"/>
      <c r="U201" s="776"/>
      <c r="V201" s="776">
        <v>23.37</v>
      </c>
      <c r="W201" s="842">
        <v>223.51000000000002</v>
      </c>
    </row>
    <row r="202" spans="1:23">
      <c r="A202"/>
      <c r="B202"/>
      <c r="C202" s="729">
        <v>515220</v>
      </c>
      <c r="D202" s="780" t="s">
        <v>478</v>
      </c>
      <c r="E202" s="994">
        <v>0</v>
      </c>
      <c r="F202" s="837">
        <v>0</v>
      </c>
      <c r="G202" s="781">
        <v>0</v>
      </c>
      <c r="H202" s="781">
        <v>0</v>
      </c>
      <c r="I202" s="781">
        <v>0</v>
      </c>
      <c r="J202" s="837">
        <v>0</v>
      </c>
      <c r="K202" s="833">
        <v>0</v>
      </c>
      <c r="L202" s="776">
        <v>0</v>
      </c>
      <c r="M202" s="776">
        <v>0</v>
      </c>
      <c r="N202" s="837">
        <v>0</v>
      </c>
      <c r="O202" s="776">
        <v>0</v>
      </c>
      <c r="P202" s="776">
        <v>0</v>
      </c>
      <c r="Q202" s="776">
        <v>0</v>
      </c>
      <c r="R202" s="837">
        <v>0</v>
      </c>
      <c r="S202" s="837">
        <v>0</v>
      </c>
      <c r="T202" s="776"/>
      <c r="U202" s="776"/>
      <c r="V202" s="776">
        <v>0</v>
      </c>
      <c r="W202" s="842">
        <v>0</v>
      </c>
    </row>
    <row r="203" spans="1:23">
      <c r="A203"/>
      <c r="B203"/>
      <c r="C203" s="729">
        <v>515260</v>
      </c>
      <c r="D203" s="780" t="s">
        <v>479</v>
      </c>
      <c r="E203" s="994">
        <v>243.15000000000003</v>
      </c>
      <c r="F203" s="837">
        <v>260</v>
      </c>
      <c r="G203" s="781">
        <v>7.6</v>
      </c>
      <c r="H203" s="781">
        <v>19.62</v>
      </c>
      <c r="I203" s="781">
        <v>18.559999999999999</v>
      </c>
      <c r="J203" s="837">
        <v>45.78</v>
      </c>
      <c r="K203" s="833">
        <v>19.12</v>
      </c>
      <c r="L203" s="776">
        <v>27.84</v>
      </c>
      <c r="M203" s="776">
        <v>18.559999999999999</v>
      </c>
      <c r="N203" s="837">
        <v>65.52</v>
      </c>
      <c r="O203" s="776">
        <v>19.09</v>
      </c>
      <c r="P203" s="776">
        <v>18.559999999999999</v>
      </c>
      <c r="Q203" s="776">
        <v>19</v>
      </c>
      <c r="R203" s="837">
        <v>56.65</v>
      </c>
      <c r="S203" s="837">
        <v>19.62</v>
      </c>
      <c r="T203" s="776"/>
      <c r="U203" s="776"/>
      <c r="V203" s="776">
        <v>19.62</v>
      </c>
      <c r="W203" s="842">
        <v>187.57000000000002</v>
      </c>
    </row>
    <row r="204" spans="1:23">
      <c r="A204"/>
      <c r="B204"/>
      <c r="C204" s="729">
        <v>518140</v>
      </c>
      <c r="D204" s="780" t="s">
        <v>484</v>
      </c>
      <c r="E204" s="994">
        <v>40.07</v>
      </c>
      <c r="F204" s="837">
        <v>42</v>
      </c>
      <c r="G204" s="781">
        <v>1.28</v>
      </c>
      <c r="H204" s="781">
        <v>3.36</v>
      </c>
      <c r="I204" s="781">
        <v>3.2</v>
      </c>
      <c r="J204" s="837">
        <v>7.84</v>
      </c>
      <c r="K204" s="833">
        <v>3.28</v>
      </c>
      <c r="L204" s="776">
        <v>4.8</v>
      </c>
      <c r="M204" s="776">
        <v>3.2</v>
      </c>
      <c r="N204" s="837">
        <v>11.280000000000001</v>
      </c>
      <c r="O204" s="776">
        <v>3.29</v>
      </c>
      <c r="P204" s="776">
        <v>3.2</v>
      </c>
      <c r="Q204" s="776">
        <v>3.28</v>
      </c>
      <c r="R204" s="837">
        <v>9.77</v>
      </c>
      <c r="S204" s="837">
        <v>3.28</v>
      </c>
      <c r="T204" s="776"/>
      <c r="U204" s="776"/>
      <c r="V204" s="776">
        <v>3.28</v>
      </c>
      <c r="W204" s="842">
        <v>32.169999999999995</v>
      </c>
    </row>
    <row r="205" spans="1:23">
      <c r="A205"/>
      <c r="B205" s="527" t="s">
        <v>6625</v>
      </c>
      <c r="C205" s="527"/>
      <c r="D205" s="527"/>
      <c r="E205" s="995">
        <v>123756.28999999998</v>
      </c>
      <c r="F205" s="997">
        <v>115341</v>
      </c>
      <c r="G205" s="1079">
        <v>3933.9100000000003</v>
      </c>
      <c r="H205" s="1079">
        <v>10578.070000000002</v>
      </c>
      <c r="I205" s="1079">
        <v>9949.5800000000017</v>
      </c>
      <c r="J205" s="997">
        <v>24461.560000000005</v>
      </c>
      <c r="K205" s="1088">
        <v>10408.560000000001</v>
      </c>
      <c r="L205" s="846">
        <v>14120.960000000001</v>
      </c>
      <c r="M205" s="846">
        <v>9683.3700000000026</v>
      </c>
      <c r="N205" s="997">
        <v>34212.89</v>
      </c>
      <c r="O205" s="846">
        <v>10565.490000000002</v>
      </c>
      <c r="P205" s="846">
        <v>10049.580000000002</v>
      </c>
      <c r="Q205" s="846">
        <v>10688.84</v>
      </c>
      <c r="R205" s="997">
        <v>31303.910000000003</v>
      </c>
      <c r="S205" s="997">
        <v>10196.140000000003</v>
      </c>
      <c r="T205" s="846"/>
      <c r="U205" s="846"/>
      <c r="V205" s="846">
        <v>10196.140000000003</v>
      </c>
      <c r="W205" s="892">
        <v>100174.50000000001</v>
      </c>
    </row>
    <row r="206" spans="1:23">
      <c r="A206"/>
      <c r="B206" t="s">
        <v>6626</v>
      </c>
      <c r="C206" s="729">
        <v>520020</v>
      </c>
      <c r="D206" s="780" t="s">
        <v>86</v>
      </c>
      <c r="E206" s="994">
        <v>22.04</v>
      </c>
      <c r="F206" s="837">
        <v>0</v>
      </c>
      <c r="G206" s="781">
        <v>0</v>
      </c>
      <c r="H206" s="781">
        <v>0</v>
      </c>
      <c r="I206" s="781">
        <v>0</v>
      </c>
      <c r="J206" s="837">
        <v>0</v>
      </c>
      <c r="K206" s="833">
        <v>0</v>
      </c>
      <c r="L206" s="776">
        <v>0</v>
      </c>
      <c r="M206" s="776">
        <v>0</v>
      </c>
      <c r="N206" s="837">
        <v>0</v>
      </c>
      <c r="O206" s="776">
        <v>0</v>
      </c>
      <c r="P206" s="776">
        <v>0</v>
      </c>
      <c r="Q206" s="776">
        <v>0</v>
      </c>
      <c r="R206" s="837">
        <v>0</v>
      </c>
      <c r="S206" s="837">
        <v>0</v>
      </c>
      <c r="T206" s="776"/>
      <c r="U206" s="776"/>
      <c r="V206" s="776">
        <v>0</v>
      </c>
      <c r="W206" s="842">
        <v>0</v>
      </c>
    </row>
    <row r="207" spans="1:23">
      <c r="A207"/>
      <c r="B207"/>
      <c r="C207" s="729">
        <v>520115</v>
      </c>
      <c r="D207" s="780" t="s">
        <v>49</v>
      </c>
      <c r="E207" s="994">
        <v>436.7</v>
      </c>
      <c r="F207" s="837">
        <v>700</v>
      </c>
      <c r="G207" s="781">
        <v>0</v>
      </c>
      <c r="H207" s="781">
        <v>0</v>
      </c>
      <c r="I207" s="781">
        <v>0</v>
      </c>
      <c r="J207" s="837">
        <v>0</v>
      </c>
      <c r="K207" s="833">
        <v>92.43</v>
      </c>
      <c r="L207" s="776">
        <v>0</v>
      </c>
      <c r="M207" s="776">
        <v>0</v>
      </c>
      <c r="N207" s="837">
        <v>92.43</v>
      </c>
      <c r="O207" s="776">
        <v>0</v>
      </c>
      <c r="P207" s="776">
        <v>0</v>
      </c>
      <c r="Q207" s="776">
        <v>59</v>
      </c>
      <c r="R207" s="837">
        <v>59</v>
      </c>
      <c r="S207" s="837">
        <v>0</v>
      </c>
      <c r="T207" s="776"/>
      <c r="U207" s="776"/>
      <c r="V207" s="776">
        <v>0</v>
      </c>
      <c r="W207" s="842">
        <v>151.43</v>
      </c>
    </row>
    <row r="208" spans="1:23">
      <c r="A208"/>
      <c r="B208"/>
      <c r="C208" s="729">
        <v>520230</v>
      </c>
      <c r="D208" s="780" t="s">
        <v>50</v>
      </c>
      <c r="E208" s="994">
        <v>1308.8699999999999</v>
      </c>
      <c r="F208" s="837">
        <v>1850</v>
      </c>
      <c r="G208" s="781">
        <v>0</v>
      </c>
      <c r="H208" s="781">
        <v>121.59</v>
      </c>
      <c r="I208" s="781">
        <v>163.38</v>
      </c>
      <c r="J208" s="837">
        <v>284.97000000000003</v>
      </c>
      <c r="K208" s="833">
        <v>121.75</v>
      </c>
      <c r="L208" s="776">
        <v>121.81</v>
      </c>
      <c r="M208" s="776">
        <v>121.81</v>
      </c>
      <c r="N208" s="837">
        <v>365.37</v>
      </c>
      <c r="O208" s="776">
        <v>541.73</v>
      </c>
      <c r="P208" s="776">
        <v>159.86000000000001</v>
      </c>
      <c r="Q208" s="776">
        <v>159.86000000000001</v>
      </c>
      <c r="R208" s="837">
        <v>861.45</v>
      </c>
      <c r="S208" s="837">
        <v>159.87</v>
      </c>
      <c r="T208" s="776"/>
      <c r="U208" s="776"/>
      <c r="V208" s="776">
        <v>159.87</v>
      </c>
      <c r="W208" s="842">
        <v>1671.6599999999999</v>
      </c>
    </row>
    <row r="209" spans="1:23">
      <c r="A209"/>
      <c r="B209"/>
      <c r="C209" s="729">
        <v>520320</v>
      </c>
      <c r="D209" s="780" t="s">
        <v>51</v>
      </c>
      <c r="E209" s="994">
        <v>1317.9699999999998</v>
      </c>
      <c r="F209" s="837">
        <v>1000</v>
      </c>
      <c r="G209" s="781">
        <v>72.239999999999995</v>
      </c>
      <c r="H209" s="781">
        <v>107.53</v>
      </c>
      <c r="I209" s="781">
        <v>142.79</v>
      </c>
      <c r="J209" s="837">
        <v>322.55999999999995</v>
      </c>
      <c r="K209" s="833">
        <v>72.22</v>
      </c>
      <c r="L209" s="776">
        <v>139.46</v>
      </c>
      <c r="M209" s="776">
        <v>109.61</v>
      </c>
      <c r="N209" s="837">
        <v>321.29000000000002</v>
      </c>
      <c r="O209" s="776">
        <v>109.89</v>
      </c>
      <c r="P209" s="776">
        <v>109.89</v>
      </c>
      <c r="Q209" s="776">
        <v>109.89</v>
      </c>
      <c r="R209" s="837">
        <v>329.67</v>
      </c>
      <c r="S209" s="837">
        <v>109.93</v>
      </c>
      <c r="T209" s="776"/>
      <c r="U209" s="776"/>
      <c r="V209" s="776">
        <v>109.93</v>
      </c>
      <c r="W209" s="842">
        <v>1083.45</v>
      </c>
    </row>
    <row r="210" spans="1:23">
      <c r="A210"/>
      <c r="B210"/>
      <c r="C210" s="729">
        <v>520330</v>
      </c>
      <c r="D210" s="780" t="s">
        <v>52</v>
      </c>
      <c r="E210" s="994">
        <v>844.36</v>
      </c>
      <c r="F210" s="837">
        <v>950</v>
      </c>
      <c r="G210" s="781">
        <v>153.52000000000001</v>
      </c>
      <c r="H210" s="781">
        <v>0</v>
      </c>
      <c r="I210" s="781">
        <v>230.36</v>
      </c>
      <c r="J210" s="837">
        <v>383.88</v>
      </c>
      <c r="K210" s="833">
        <v>0</v>
      </c>
      <c r="L210" s="776">
        <v>112.15</v>
      </c>
      <c r="M210" s="776">
        <v>76.760000000000005</v>
      </c>
      <c r="N210" s="837">
        <v>188.91000000000003</v>
      </c>
      <c r="O210" s="776">
        <v>76.760000000000005</v>
      </c>
      <c r="P210" s="776">
        <v>76.760000000000005</v>
      </c>
      <c r="Q210" s="776">
        <v>76.760000000000005</v>
      </c>
      <c r="R210" s="837">
        <v>230.28000000000003</v>
      </c>
      <c r="S210" s="837">
        <v>88.76</v>
      </c>
      <c r="T210" s="776"/>
      <c r="U210" s="776"/>
      <c r="V210" s="776">
        <v>88.76</v>
      </c>
      <c r="W210" s="842">
        <v>891.82999999999993</v>
      </c>
    </row>
    <row r="211" spans="1:23">
      <c r="A211"/>
      <c r="B211"/>
      <c r="C211" s="729">
        <v>520710</v>
      </c>
      <c r="D211" s="780" t="s">
        <v>162</v>
      </c>
      <c r="E211" s="994">
        <v>1546.6100000000001</v>
      </c>
      <c r="F211" s="837">
        <v>3000</v>
      </c>
      <c r="G211" s="781">
        <v>157.77000000000001</v>
      </c>
      <c r="H211" s="781">
        <v>-157.77000000000001</v>
      </c>
      <c r="I211" s="781">
        <v>329.35</v>
      </c>
      <c r="J211" s="837">
        <v>329.35</v>
      </c>
      <c r="K211" s="833">
        <v>86.08</v>
      </c>
      <c r="L211" s="776">
        <v>120.1</v>
      </c>
      <c r="M211" s="776">
        <v>0</v>
      </c>
      <c r="N211" s="837">
        <v>206.18</v>
      </c>
      <c r="O211" s="776">
        <v>349.58</v>
      </c>
      <c r="P211" s="776">
        <v>59.61</v>
      </c>
      <c r="Q211" s="776">
        <v>223.09</v>
      </c>
      <c r="R211" s="837">
        <v>632.28</v>
      </c>
      <c r="S211" s="837">
        <v>27.38</v>
      </c>
      <c r="T211" s="776"/>
      <c r="U211" s="776"/>
      <c r="V211" s="776">
        <v>27.38</v>
      </c>
      <c r="W211" s="842">
        <v>1195.19</v>
      </c>
    </row>
    <row r="212" spans="1:23">
      <c r="A212"/>
      <c r="B212"/>
      <c r="C212" s="729">
        <v>520800</v>
      </c>
      <c r="D212" s="780" t="s">
        <v>54</v>
      </c>
      <c r="E212" s="994">
        <v>1445.5800000000002</v>
      </c>
      <c r="F212" s="837">
        <v>1500</v>
      </c>
      <c r="G212" s="781">
        <v>0</v>
      </c>
      <c r="H212" s="781">
        <v>0</v>
      </c>
      <c r="I212" s="781">
        <v>191.5</v>
      </c>
      <c r="J212" s="837">
        <v>191.5</v>
      </c>
      <c r="K212" s="833">
        <v>0</v>
      </c>
      <c r="L212" s="776">
        <v>19.93</v>
      </c>
      <c r="M212" s="776">
        <v>168.65</v>
      </c>
      <c r="N212" s="837">
        <v>188.58</v>
      </c>
      <c r="O212" s="776">
        <v>95.9</v>
      </c>
      <c r="P212" s="776">
        <v>0</v>
      </c>
      <c r="Q212" s="776">
        <v>227.76</v>
      </c>
      <c r="R212" s="837">
        <v>323.65999999999997</v>
      </c>
      <c r="S212" s="837">
        <v>133.36000000000001</v>
      </c>
      <c r="T212" s="776"/>
      <c r="U212" s="776"/>
      <c r="V212" s="776">
        <v>133.36000000000001</v>
      </c>
      <c r="W212" s="842">
        <v>837.1</v>
      </c>
    </row>
    <row r="213" spans="1:23">
      <c r="A213"/>
      <c r="B213"/>
      <c r="C213" s="729">
        <v>520815</v>
      </c>
      <c r="D213" s="780" t="s">
        <v>489</v>
      </c>
      <c r="E213" s="994">
        <v>177.55</v>
      </c>
      <c r="F213" s="837">
        <v>0</v>
      </c>
      <c r="G213" s="781">
        <v>0</v>
      </c>
      <c r="H213" s="781">
        <v>0</v>
      </c>
      <c r="I213" s="781">
        <v>0</v>
      </c>
      <c r="J213" s="837">
        <v>0</v>
      </c>
      <c r="K213" s="833">
        <v>0</v>
      </c>
      <c r="L213" s="776">
        <v>0</v>
      </c>
      <c r="M213" s="776">
        <v>0</v>
      </c>
      <c r="N213" s="837">
        <v>0</v>
      </c>
      <c r="O213" s="776">
        <v>0</v>
      </c>
      <c r="P213" s="776">
        <v>0</v>
      </c>
      <c r="Q213" s="776">
        <v>0</v>
      </c>
      <c r="R213" s="837">
        <v>0</v>
      </c>
      <c r="S213" s="837">
        <v>0</v>
      </c>
      <c r="T213" s="776"/>
      <c r="U213" s="776"/>
      <c r="V213" s="776">
        <v>0</v>
      </c>
      <c r="W213" s="842">
        <v>0</v>
      </c>
    </row>
    <row r="214" spans="1:23">
      <c r="A214"/>
      <c r="B214"/>
      <c r="C214" s="729">
        <v>520845</v>
      </c>
      <c r="D214" s="780" t="s">
        <v>89</v>
      </c>
      <c r="E214" s="994">
        <v>4423.9199999999992</v>
      </c>
      <c r="F214" s="837">
        <v>5200</v>
      </c>
      <c r="G214" s="781">
        <v>366.88</v>
      </c>
      <c r="H214" s="781">
        <v>368.66</v>
      </c>
      <c r="I214" s="781">
        <v>370.44</v>
      </c>
      <c r="J214" s="837">
        <v>1105.98</v>
      </c>
      <c r="K214" s="833">
        <v>368.66</v>
      </c>
      <c r="L214" s="776">
        <v>368.66</v>
      </c>
      <c r="M214" s="776">
        <v>368.66</v>
      </c>
      <c r="N214" s="837">
        <v>1105.98</v>
      </c>
      <c r="O214" s="776">
        <v>368.66</v>
      </c>
      <c r="P214" s="776">
        <v>368.66</v>
      </c>
      <c r="Q214" s="776">
        <v>368.66</v>
      </c>
      <c r="R214" s="837">
        <v>1105.98</v>
      </c>
      <c r="S214" s="837">
        <v>368.66</v>
      </c>
      <c r="T214" s="776"/>
      <c r="U214" s="776"/>
      <c r="V214" s="776">
        <v>368.66</v>
      </c>
      <c r="W214" s="842">
        <v>3686.5999999999995</v>
      </c>
    </row>
    <row r="215" spans="1:23">
      <c r="A215"/>
      <c r="B215"/>
      <c r="C215" s="729">
        <v>521420</v>
      </c>
      <c r="D215" s="780" t="s">
        <v>90</v>
      </c>
      <c r="E215" s="994">
        <v>32.6</v>
      </c>
      <c r="F215" s="837">
        <v>500</v>
      </c>
      <c r="G215" s="781">
        <v>0</v>
      </c>
      <c r="H215" s="781">
        <v>0</v>
      </c>
      <c r="I215" s="781">
        <v>100</v>
      </c>
      <c r="J215" s="837">
        <v>100</v>
      </c>
      <c r="K215" s="833">
        <v>0</v>
      </c>
      <c r="L215" s="776">
        <v>0</v>
      </c>
      <c r="M215" s="776">
        <v>0</v>
      </c>
      <c r="N215" s="837">
        <v>0</v>
      </c>
      <c r="O215" s="776">
        <v>21.38</v>
      </c>
      <c r="P215" s="776">
        <v>14.63</v>
      </c>
      <c r="Q215" s="776">
        <v>0</v>
      </c>
      <c r="R215" s="837">
        <v>36.01</v>
      </c>
      <c r="S215" s="837">
        <v>0</v>
      </c>
      <c r="T215" s="776"/>
      <c r="U215" s="776"/>
      <c r="V215" s="776">
        <v>0</v>
      </c>
      <c r="W215" s="842">
        <v>136.01</v>
      </c>
    </row>
    <row r="216" spans="1:23">
      <c r="A216"/>
      <c r="B216"/>
      <c r="C216" s="729">
        <v>521700</v>
      </c>
      <c r="D216" s="780" t="s">
        <v>1072</v>
      </c>
      <c r="E216" s="994">
        <v>1555.52</v>
      </c>
      <c r="F216" s="837">
        <v>500</v>
      </c>
      <c r="G216" s="781">
        <v>216</v>
      </c>
      <c r="H216" s="781">
        <v>0</v>
      </c>
      <c r="I216" s="781">
        <v>0</v>
      </c>
      <c r="J216" s="837">
        <v>216</v>
      </c>
      <c r="K216" s="833">
        <v>0</v>
      </c>
      <c r="L216" s="776">
        <v>216</v>
      </c>
      <c r="M216" s="776">
        <v>0</v>
      </c>
      <c r="N216" s="837">
        <v>216</v>
      </c>
      <c r="O216" s="776">
        <v>0</v>
      </c>
      <c r="P216" s="776">
        <v>216</v>
      </c>
      <c r="Q216" s="776">
        <v>0</v>
      </c>
      <c r="R216" s="837">
        <v>216</v>
      </c>
      <c r="S216" s="837">
        <v>0</v>
      </c>
      <c r="T216" s="776"/>
      <c r="U216" s="776"/>
      <c r="V216" s="776">
        <v>0</v>
      </c>
      <c r="W216" s="842">
        <v>648</v>
      </c>
    </row>
    <row r="217" spans="1:23">
      <c r="A217"/>
      <c r="B217"/>
      <c r="C217" s="729">
        <v>521740</v>
      </c>
      <c r="D217" s="780" t="s">
        <v>5950</v>
      </c>
      <c r="E217" s="994">
        <v>259.52</v>
      </c>
      <c r="F217" s="837">
        <v>0</v>
      </c>
      <c r="G217" s="781">
        <v>0</v>
      </c>
      <c r="H217" s="781">
        <v>0</v>
      </c>
      <c r="I217" s="781">
        <v>0</v>
      </c>
      <c r="J217" s="837">
        <v>0</v>
      </c>
      <c r="K217" s="833">
        <v>0</v>
      </c>
      <c r="L217" s="776">
        <v>0</v>
      </c>
      <c r="M217" s="776">
        <v>0</v>
      </c>
      <c r="N217" s="837">
        <v>0</v>
      </c>
      <c r="O217" s="776">
        <v>0</v>
      </c>
      <c r="P217" s="776">
        <v>0</v>
      </c>
      <c r="Q217" s="776">
        <v>0</v>
      </c>
      <c r="R217" s="837">
        <v>0</v>
      </c>
      <c r="S217" s="837">
        <v>0</v>
      </c>
      <c r="T217" s="776"/>
      <c r="U217" s="776"/>
      <c r="V217" s="776">
        <v>0</v>
      </c>
      <c r="W217" s="842">
        <v>0</v>
      </c>
    </row>
    <row r="218" spans="1:23">
      <c r="A218"/>
      <c r="B218"/>
      <c r="C218" s="729">
        <v>522310</v>
      </c>
      <c r="D218" s="780" t="s">
        <v>60</v>
      </c>
      <c r="E218" s="994">
        <v>3455.49</v>
      </c>
      <c r="F218" s="837">
        <v>4000</v>
      </c>
      <c r="G218" s="781">
        <v>969.8</v>
      </c>
      <c r="H218" s="781">
        <v>-969.8</v>
      </c>
      <c r="I218" s="781">
        <v>719.86</v>
      </c>
      <c r="J218" s="837">
        <v>719.86</v>
      </c>
      <c r="K218" s="833">
        <v>73.16</v>
      </c>
      <c r="L218" s="776">
        <v>384.79</v>
      </c>
      <c r="M218" s="776">
        <v>186</v>
      </c>
      <c r="N218" s="837">
        <v>643.95000000000005</v>
      </c>
      <c r="O218" s="776">
        <v>195.95</v>
      </c>
      <c r="P218" s="776">
        <v>509.22</v>
      </c>
      <c r="Q218" s="776">
        <v>664.8</v>
      </c>
      <c r="R218" s="837">
        <v>1369.97</v>
      </c>
      <c r="S218" s="837">
        <v>787.01</v>
      </c>
      <c r="T218" s="776"/>
      <c r="U218" s="776"/>
      <c r="V218" s="776">
        <v>787.01</v>
      </c>
      <c r="W218" s="842">
        <v>3520.79</v>
      </c>
    </row>
    <row r="219" spans="1:23">
      <c r="A219"/>
      <c r="B219"/>
      <c r="C219" s="729">
        <v>522320</v>
      </c>
      <c r="D219" s="780" t="s">
        <v>93</v>
      </c>
      <c r="E219" s="994">
        <v>3734.3999999999996</v>
      </c>
      <c r="F219" s="837">
        <v>3000</v>
      </c>
      <c r="G219" s="781">
        <v>0</v>
      </c>
      <c r="H219" s="781">
        <v>0</v>
      </c>
      <c r="I219" s="781">
        <v>1269.45</v>
      </c>
      <c r="J219" s="837">
        <v>1269.45</v>
      </c>
      <c r="K219" s="833">
        <v>0</v>
      </c>
      <c r="L219" s="776">
        <v>331.92</v>
      </c>
      <c r="M219" s="776">
        <v>79.27</v>
      </c>
      <c r="N219" s="837">
        <v>411.19</v>
      </c>
      <c r="O219" s="776">
        <v>46.64</v>
      </c>
      <c r="P219" s="776">
        <v>227.81</v>
      </c>
      <c r="Q219" s="776">
        <v>106.57</v>
      </c>
      <c r="R219" s="837">
        <v>381.02</v>
      </c>
      <c r="S219" s="837">
        <v>209.69</v>
      </c>
      <c r="T219" s="776"/>
      <c r="U219" s="776"/>
      <c r="V219" s="776">
        <v>209.69</v>
      </c>
      <c r="W219" s="842">
        <v>2271.3500000000004</v>
      </c>
    </row>
    <row r="220" spans="1:23">
      <c r="A220"/>
      <c r="B220"/>
      <c r="C220" s="729">
        <v>522400</v>
      </c>
      <c r="D220" s="780" t="s">
        <v>340</v>
      </c>
      <c r="E220" s="994">
        <v>0</v>
      </c>
      <c r="F220" s="837">
        <v>0</v>
      </c>
      <c r="G220" s="781">
        <v>0</v>
      </c>
      <c r="H220" s="781">
        <v>0</v>
      </c>
      <c r="I220" s="781">
        <v>0</v>
      </c>
      <c r="J220" s="837">
        <v>0</v>
      </c>
      <c r="K220" s="833">
        <v>0</v>
      </c>
      <c r="L220" s="776">
        <v>0</v>
      </c>
      <c r="M220" s="776">
        <v>0</v>
      </c>
      <c r="N220" s="837">
        <v>0</v>
      </c>
      <c r="O220" s="776">
        <v>0</v>
      </c>
      <c r="P220" s="776">
        <v>0</v>
      </c>
      <c r="Q220" s="776">
        <v>0</v>
      </c>
      <c r="R220" s="837">
        <v>0</v>
      </c>
      <c r="S220" s="837">
        <v>0</v>
      </c>
      <c r="T220" s="776"/>
      <c r="U220" s="776"/>
      <c r="V220" s="776">
        <v>0</v>
      </c>
      <c r="W220" s="842">
        <v>0</v>
      </c>
    </row>
    <row r="221" spans="1:23">
      <c r="A221"/>
      <c r="B221"/>
      <c r="C221" s="729">
        <v>523100</v>
      </c>
      <c r="D221" s="780" t="s">
        <v>61</v>
      </c>
      <c r="E221" s="994">
        <v>0</v>
      </c>
      <c r="F221" s="837">
        <v>500</v>
      </c>
      <c r="G221" s="781">
        <v>0</v>
      </c>
      <c r="H221" s="781">
        <v>0</v>
      </c>
      <c r="I221" s="781">
        <v>0</v>
      </c>
      <c r="J221" s="837">
        <v>0</v>
      </c>
      <c r="K221" s="833">
        <v>90</v>
      </c>
      <c r="L221" s="776">
        <v>0</v>
      </c>
      <c r="M221" s="776">
        <v>0</v>
      </c>
      <c r="N221" s="837">
        <v>90</v>
      </c>
      <c r="O221" s="776">
        <v>0</v>
      </c>
      <c r="P221" s="776">
        <v>0</v>
      </c>
      <c r="Q221" s="776">
        <v>0</v>
      </c>
      <c r="R221" s="837">
        <v>0</v>
      </c>
      <c r="S221" s="837">
        <v>0</v>
      </c>
      <c r="T221" s="776"/>
      <c r="U221" s="776"/>
      <c r="V221" s="776">
        <v>0</v>
      </c>
      <c r="W221" s="842">
        <v>90</v>
      </c>
    </row>
    <row r="222" spans="1:23">
      <c r="A222"/>
      <c r="B222"/>
      <c r="C222" s="729">
        <v>523270</v>
      </c>
      <c r="D222" s="780" t="s">
        <v>62</v>
      </c>
      <c r="E222" s="994">
        <v>631.23</v>
      </c>
      <c r="F222" s="837">
        <v>4000</v>
      </c>
      <c r="G222" s="781">
        <v>28.36</v>
      </c>
      <c r="H222" s="781">
        <v>-28.36</v>
      </c>
      <c r="I222" s="781">
        <v>350</v>
      </c>
      <c r="J222" s="837">
        <v>350</v>
      </c>
      <c r="K222" s="833">
        <v>0</v>
      </c>
      <c r="L222" s="776">
        <v>51.7</v>
      </c>
      <c r="M222" s="776">
        <v>0</v>
      </c>
      <c r="N222" s="837">
        <v>51.7</v>
      </c>
      <c r="O222" s="776">
        <v>0</v>
      </c>
      <c r="P222" s="776">
        <v>0</v>
      </c>
      <c r="Q222" s="776">
        <v>324</v>
      </c>
      <c r="R222" s="837">
        <v>324</v>
      </c>
      <c r="S222" s="837">
        <v>235.79</v>
      </c>
      <c r="T222" s="776"/>
      <c r="U222" s="776"/>
      <c r="V222" s="776">
        <v>235.79</v>
      </c>
      <c r="W222" s="842">
        <v>961.49</v>
      </c>
    </row>
    <row r="223" spans="1:23">
      <c r="A223"/>
      <c r="B223"/>
      <c r="C223" s="729">
        <v>523290</v>
      </c>
      <c r="D223" s="780" t="s">
        <v>1281</v>
      </c>
      <c r="E223" s="994">
        <v>2592.9700000000003</v>
      </c>
      <c r="F223" s="837">
        <v>2500</v>
      </c>
      <c r="G223" s="781">
        <v>374.74</v>
      </c>
      <c r="H223" s="781">
        <v>-66.14</v>
      </c>
      <c r="I223" s="781">
        <v>190.53</v>
      </c>
      <c r="J223" s="837">
        <v>499.13</v>
      </c>
      <c r="K223" s="833">
        <v>213.68</v>
      </c>
      <c r="L223" s="776">
        <v>201.16</v>
      </c>
      <c r="M223" s="776">
        <v>222.14</v>
      </c>
      <c r="N223" s="837">
        <v>636.98</v>
      </c>
      <c r="O223" s="776">
        <v>293.88</v>
      </c>
      <c r="P223" s="776">
        <v>271.69</v>
      </c>
      <c r="Q223" s="776">
        <v>631.72</v>
      </c>
      <c r="R223" s="837">
        <v>1197.29</v>
      </c>
      <c r="S223" s="837">
        <v>521.25</v>
      </c>
      <c r="T223" s="776"/>
      <c r="U223" s="776"/>
      <c r="V223" s="776">
        <v>521.25</v>
      </c>
      <c r="W223" s="842">
        <v>2854.6499999999996</v>
      </c>
    </row>
    <row r="224" spans="1:23">
      <c r="A224"/>
      <c r="B224"/>
      <c r="C224" s="729">
        <v>523340</v>
      </c>
      <c r="D224" s="780" t="s">
        <v>6127</v>
      </c>
      <c r="E224" s="994">
        <v>0</v>
      </c>
      <c r="F224" s="837">
        <v>0</v>
      </c>
      <c r="G224" s="781">
        <v>0</v>
      </c>
      <c r="H224" s="781">
        <v>0</v>
      </c>
      <c r="I224" s="781">
        <v>29.19</v>
      </c>
      <c r="J224" s="837">
        <v>29.19</v>
      </c>
      <c r="K224" s="833">
        <v>4.4400000000000004</v>
      </c>
      <c r="L224" s="776">
        <v>0</v>
      </c>
      <c r="M224" s="776">
        <v>2.8</v>
      </c>
      <c r="N224" s="837">
        <v>7.24</v>
      </c>
      <c r="O224" s="776">
        <v>0</v>
      </c>
      <c r="P224" s="776">
        <v>0</v>
      </c>
      <c r="Q224" s="776">
        <v>0</v>
      </c>
      <c r="R224" s="837">
        <v>0</v>
      </c>
      <c r="S224" s="837">
        <v>0</v>
      </c>
      <c r="T224" s="776"/>
      <c r="U224" s="776"/>
      <c r="V224" s="776">
        <v>0</v>
      </c>
      <c r="W224" s="842">
        <v>36.43</v>
      </c>
    </row>
    <row r="225" spans="1:23">
      <c r="A225"/>
      <c r="B225"/>
      <c r="C225" s="729">
        <v>523620</v>
      </c>
      <c r="D225" s="780" t="s">
        <v>63</v>
      </c>
      <c r="E225" s="994">
        <v>26.55</v>
      </c>
      <c r="F225" s="837">
        <v>500</v>
      </c>
      <c r="G225" s="781">
        <v>26.55</v>
      </c>
      <c r="H225" s="781">
        <v>-26.55</v>
      </c>
      <c r="I225" s="781">
        <v>0</v>
      </c>
      <c r="J225" s="837">
        <v>0</v>
      </c>
      <c r="K225" s="833">
        <v>0</v>
      </c>
      <c r="L225" s="776">
        <v>0</v>
      </c>
      <c r="M225" s="776">
        <v>0</v>
      </c>
      <c r="N225" s="837">
        <v>0</v>
      </c>
      <c r="O225" s="776">
        <v>0</v>
      </c>
      <c r="P225" s="776">
        <v>0</v>
      </c>
      <c r="Q225" s="776">
        <v>0</v>
      </c>
      <c r="R225" s="837">
        <v>0</v>
      </c>
      <c r="S225" s="837">
        <v>0</v>
      </c>
      <c r="T225" s="776"/>
      <c r="U225" s="776"/>
      <c r="V225" s="776">
        <v>0</v>
      </c>
      <c r="W225" s="842">
        <v>0</v>
      </c>
    </row>
    <row r="226" spans="1:23">
      <c r="A226"/>
      <c r="B226"/>
      <c r="C226" s="729">
        <v>523680</v>
      </c>
      <c r="D226" s="780" t="s">
        <v>65</v>
      </c>
      <c r="E226" s="994">
        <v>439.19</v>
      </c>
      <c r="F226" s="837">
        <v>1200</v>
      </c>
      <c r="G226" s="781">
        <v>0</v>
      </c>
      <c r="H226" s="781">
        <v>0</v>
      </c>
      <c r="I226" s="781">
        <v>0</v>
      </c>
      <c r="J226" s="837">
        <v>0</v>
      </c>
      <c r="K226" s="833">
        <v>0</v>
      </c>
      <c r="L226" s="776">
        <v>21.54</v>
      </c>
      <c r="M226" s="776">
        <v>0</v>
      </c>
      <c r="N226" s="837">
        <v>21.54</v>
      </c>
      <c r="O226" s="776">
        <v>165.77</v>
      </c>
      <c r="P226" s="776">
        <v>0</v>
      </c>
      <c r="Q226" s="776">
        <v>265.58999999999997</v>
      </c>
      <c r="R226" s="837">
        <v>431.36</v>
      </c>
      <c r="S226" s="837">
        <v>0</v>
      </c>
      <c r="T226" s="776"/>
      <c r="U226" s="776"/>
      <c r="V226" s="776">
        <v>0</v>
      </c>
      <c r="W226" s="842">
        <v>452.9</v>
      </c>
    </row>
    <row r="227" spans="1:23">
      <c r="A227"/>
      <c r="B227"/>
      <c r="C227" s="729">
        <v>523700</v>
      </c>
      <c r="D227" s="780" t="s">
        <v>66</v>
      </c>
      <c r="E227" s="994">
        <v>838.19</v>
      </c>
      <c r="F227" s="837">
        <v>1500</v>
      </c>
      <c r="G227" s="781">
        <v>0</v>
      </c>
      <c r="H227" s="781">
        <v>144.32</v>
      </c>
      <c r="I227" s="781">
        <v>152.88999999999999</v>
      </c>
      <c r="J227" s="837">
        <v>297.20999999999998</v>
      </c>
      <c r="K227" s="833">
        <v>-15.92</v>
      </c>
      <c r="L227" s="776">
        <v>52.62</v>
      </c>
      <c r="M227" s="776">
        <v>0</v>
      </c>
      <c r="N227" s="837">
        <v>36.699999999999996</v>
      </c>
      <c r="O227" s="776">
        <v>348.77</v>
      </c>
      <c r="P227" s="776">
        <v>86.89</v>
      </c>
      <c r="Q227" s="776">
        <v>130.61000000000001</v>
      </c>
      <c r="R227" s="837">
        <v>566.27</v>
      </c>
      <c r="S227" s="837">
        <v>60.35</v>
      </c>
      <c r="T227" s="776"/>
      <c r="U227" s="776"/>
      <c r="V227" s="776">
        <v>60.35</v>
      </c>
      <c r="W227" s="842">
        <v>960.53</v>
      </c>
    </row>
    <row r="228" spans="1:23">
      <c r="A228"/>
      <c r="B228"/>
      <c r="C228" s="729">
        <v>523760</v>
      </c>
      <c r="D228" s="780" t="s">
        <v>2835</v>
      </c>
      <c r="E228" s="994">
        <v>8.6999999999999993</v>
      </c>
      <c r="F228" s="837">
        <v>0</v>
      </c>
      <c r="G228" s="781">
        <v>0</v>
      </c>
      <c r="H228" s="781">
        <v>0</v>
      </c>
      <c r="I228" s="781">
        <v>0</v>
      </c>
      <c r="J228" s="837">
        <v>0</v>
      </c>
      <c r="K228" s="833">
        <v>0</v>
      </c>
      <c r="L228" s="776">
        <v>0</v>
      </c>
      <c r="M228" s="776">
        <v>0</v>
      </c>
      <c r="N228" s="837">
        <v>0</v>
      </c>
      <c r="O228" s="776">
        <v>0</v>
      </c>
      <c r="P228" s="776">
        <v>0</v>
      </c>
      <c r="Q228" s="776">
        <v>0</v>
      </c>
      <c r="R228" s="837">
        <v>0</v>
      </c>
      <c r="S228" s="837">
        <v>0</v>
      </c>
      <c r="T228" s="776"/>
      <c r="U228" s="776"/>
      <c r="V228" s="776">
        <v>0</v>
      </c>
      <c r="W228" s="842">
        <v>0</v>
      </c>
    </row>
    <row r="229" spans="1:23">
      <c r="A229"/>
      <c r="B229"/>
      <c r="C229" s="729">
        <v>523800</v>
      </c>
      <c r="D229" s="780" t="s">
        <v>67</v>
      </c>
      <c r="E229" s="994">
        <v>65.25</v>
      </c>
      <c r="F229" s="837">
        <v>1500</v>
      </c>
      <c r="G229" s="781">
        <v>0</v>
      </c>
      <c r="H229" s="781">
        <v>506.32</v>
      </c>
      <c r="I229" s="781">
        <v>159.91</v>
      </c>
      <c r="J229" s="837">
        <v>666.23</v>
      </c>
      <c r="K229" s="833">
        <v>0</v>
      </c>
      <c r="L229" s="776">
        <v>0</v>
      </c>
      <c r="M229" s="776">
        <v>0</v>
      </c>
      <c r="N229" s="837">
        <v>0</v>
      </c>
      <c r="O229" s="776">
        <v>0</v>
      </c>
      <c r="P229" s="776">
        <v>0</v>
      </c>
      <c r="Q229" s="776">
        <v>0</v>
      </c>
      <c r="R229" s="837">
        <v>0</v>
      </c>
      <c r="S229" s="837">
        <v>0</v>
      </c>
      <c r="T229" s="776"/>
      <c r="U229" s="776"/>
      <c r="V229" s="776">
        <v>0</v>
      </c>
      <c r="W229" s="842">
        <v>666.23</v>
      </c>
    </row>
    <row r="230" spans="1:23">
      <c r="A230"/>
      <c r="B230"/>
      <c r="C230" s="729">
        <v>524840</v>
      </c>
      <c r="D230" s="780" t="s">
        <v>69</v>
      </c>
      <c r="E230" s="994">
        <v>45</v>
      </c>
      <c r="F230" s="837">
        <v>500</v>
      </c>
      <c r="G230" s="781">
        <v>0</v>
      </c>
      <c r="H230" s="781">
        <v>15</v>
      </c>
      <c r="I230" s="781">
        <v>0</v>
      </c>
      <c r="J230" s="837">
        <v>15</v>
      </c>
      <c r="K230" s="833">
        <v>0</v>
      </c>
      <c r="L230" s="776">
        <v>0</v>
      </c>
      <c r="M230" s="776">
        <v>0</v>
      </c>
      <c r="N230" s="837">
        <v>0</v>
      </c>
      <c r="O230" s="776">
        <v>0</v>
      </c>
      <c r="P230" s="776">
        <v>0</v>
      </c>
      <c r="Q230" s="776">
        <v>0</v>
      </c>
      <c r="R230" s="837">
        <v>0</v>
      </c>
      <c r="S230" s="837">
        <v>0</v>
      </c>
      <c r="T230" s="776"/>
      <c r="U230" s="776"/>
      <c r="V230" s="776">
        <v>0</v>
      </c>
      <c r="W230" s="842">
        <v>15</v>
      </c>
    </row>
    <row r="231" spans="1:23">
      <c r="A231"/>
      <c r="B231"/>
      <c r="C231" s="729">
        <v>525060</v>
      </c>
      <c r="D231" s="780" t="s">
        <v>96</v>
      </c>
      <c r="E231" s="994">
        <v>0</v>
      </c>
      <c r="F231" s="837">
        <v>0</v>
      </c>
      <c r="G231" s="781">
        <v>0</v>
      </c>
      <c r="H231" s="781">
        <v>0</v>
      </c>
      <c r="I231" s="781">
        <v>0</v>
      </c>
      <c r="J231" s="837">
        <v>0</v>
      </c>
      <c r="K231" s="833">
        <v>0</v>
      </c>
      <c r="L231" s="776">
        <v>0</v>
      </c>
      <c r="M231" s="776">
        <v>0</v>
      </c>
      <c r="N231" s="837">
        <v>0</v>
      </c>
      <c r="O231" s="776">
        <v>0</v>
      </c>
      <c r="P231" s="776">
        <v>0</v>
      </c>
      <c r="Q231" s="776">
        <v>0</v>
      </c>
      <c r="R231" s="837">
        <v>0</v>
      </c>
      <c r="S231" s="837">
        <v>0</v>
      </c>
      <c r="T231" s="776"/>
      <c r="U231" s="776"/>
      <c r="V231" s="776">
        <v>0</v>
      </c>
      <c r="W231" s="842">
        <v>0</v>
      </c>
    </row>
    <row r="232" spans="1:23">
      <c r="A232"/>
      <c r="B232"/>
      <c r="C232" s="729">
        <v>525520</v>
      </c>
      <c r="D232" s="780" t="s">
        <v>197</v>
      </c>
      <c r="E232" s="994">
        <v>0</v>
      </c>
      <c r="F232" s="837">
        <v>500</v>
      </c>
      <c r="G232" s="781">
        <v>0</v>
      </c>
      <c r="H232" s="781">
        <v>0</v>
      </c>
      <c r="I232" s="781">
        <v>0</v>
      </c>
      <c r="J232" s="837">
        <v>0</v>
      </c>
      <c r="K232" s="833">
        <v>0</v>
      </c>
      <c r="L232" s="776">
        <v>0</v>
      </c>
      <c r="M232" s="776">
        <v>0</v>
      </c>
      <c r="N232" s="837">
        <v>0</v>
      </c>
      <c r="O232" s="776">
        <v>0</v>
      </c>
      <c r="P232" s="776">
        <v>0</v>
      </c>
      <c r="Q232" s="776">
        <v>0</v>
      </c>
      <c r="R232" s="837">
        <v>0</v>
      </c>
      <c r="S232" s="837">
        <v>0</v>
      </c>
      <c r="T232" s="776"/>
      <c r="U232" s="776"/>
      <c r="V232" s="776">
        <v>0</v>
      </c>
      <c r="W232" s="842">
        <v>0</v>
      </c>
    </row>
    <row r="233" spans="1:23">
      <c r="A233"/>
      <c r="B233"/>
      <c r="C233" s="729">
        <v>526940</v>
      </c>
      <c r="D233" s="780" t="s">
        <v>71</v>
      </c>
      <c r="E233" s="994">
        <v>34.090000000000003</v>
      </c>
      <c r="F233" s="837">
        <v>0</v>
      </c>
      <c r="G233" s="781">
        <v>0</v>
      </c>
      <c r="H233" s="781">
        <v>0</v>
      </c>
      <c r="I233" s="781">
        <v>0</v>
      </c>
      <c r="J233" s="837">
        <v>0</v>
      </c>
      <c r="K233" s="833">
        <v>0</v>
      </c>
      <c r="L233" s="776">
        <v>0</v>
      </c>
      <c r="M233" s="776">
        <v>0</v>
      </c>
      <c r="N233" s="837">
        <v>0</v>
      </c>
      <c r="O233" s="776">
        <v>0</v>
      </c>
      <c r="P233" s="776">
        <v>0</v>
      </c>
      <c r="Q233" s="776">
        <v>0</v>
      </c>
      <c r="R233" s="837">
        <v>0</v>
      </c>
      <c r="S233" s="837">
        <v>0</v>
      </c>
      <c r="T233" s="776"/>
      <c r="U233" s="776"/>
      <c r="V233" s="776">
        <v>0</v>
      </c>
      <c r="W233" s="842">
        <v>0</v>
      </c>
    </row>
    <row r="234" spans="1:23">
      <c r="A234"/>
      <c r="B234"/>
      <c r="C234" s="729">
        <v>526960</v>
      </c>
      <c r="D234" s="780" t="s">
        <v>97</v>
      </c>
      <c r="E234" s="994">
        <v>1147.55</v>
      </c>
      <c r="F234" s="837">
        <v>2000</v>
      </c>
      <c r="G234" s="781">
        <v>0</v>
      </c>
      <c r="H234" s="781">
        <v>0</v>
      </c>
      <c r="I234" s="781">
        <v>155.08000000000001</v>
      </c>
      <c r="J234" s="837">
        <v>155.08000000000001</v>
      </c>
      <c r="K234" s="833">
        <v>0</v>
      </c>
      <c r="L234" s="776">
        <v>0</v>
      </c>
      <c r="M234" s="776">
        <v>234.84</v>
      </c>
      <c r="N234" s="837">
        <v>234.84</v>
      </c>
      <c r="O234" s="776">
        <v>0</v>
      </c>
      <c r="P234" s="776">
        <v>50.09</v>
      </c>
      <c r="Q234" s="776">
        <v>699.26</v>
      </c>
      <c r="R234" s="837">
        <v>749.35</v>
      </c>
      <c r="S234" s="837">
        <v>334.55</v>
      </c>
      <c r="T234" s="776"/>
      <c r="U234" s="776"/>
      <c r="V234" s="776">
        <v>334.55</v>
      </c>
      <c r="W234" s="842">
        <v>1473.82</v>
      </c>
    </row>
    <row r="235" spans="1:23">
      <c r="A235"/>
      <c r="B235"/>
      <c r="C235" s="729">
        <v>527160</v>
      </c>
      <c r="D235" s="780" t="s">
        <v>147</v>
      </c>
      <c r="E235" s="994">
        <v>0</v>
      </c>
      <c r="F235" s="837">
        <v>0</v>
      </c>
      <c r="G235" s="781">
        <v>0</v>
      </c>
      <c r="H235" s="781">
        <v>0</v>
      </c>
      <c r="I235" s="781">
        <v>0</v>
      </c>
      <c r="J235" s="837">
        <v>0</v>
      </c>
      <c r="K235" s="833">
        <v>0</v>
      </c>
      <c r="L235" s="776">
        <v>0</v>
      </c>
      <c r="M235" s="776">
        <v>0</v>
      </c>
      <c r="N235" s="837">
        <v>0</v>
      </c>
      <c r="O235" s="776">
        <v>0</v>
      </c>
      <c r="P235" s="776">
        <v>0</v>
      </c>
      <c r="Q235" s="776">
        <v>0</v>
      </c>
      <c r="R235" s="837">
        <v>0</v>
      </c>
      <c r="S235" s="837">
        <v>0</v>
      </c>
      <c r="T235" s="776"/>
      <c r="U235" s="776"/>
      <c r="V235" s="776">
        <v>0</v>
      </c>
      <c r="W235" s="842">
        <v>0</v>
      </c>
    </row>
    <row r="236" spans="1:23">
      <c r="A236"/>
      <c r="B236"/>
      <c r="C236" s="729">
        <v>527660</v>
      </c>
      <c r="D236" s="780" t="s">
        <v>112</v>
      </c>
      <c r="E236" s="994">
        <v>3.17</v>
      </c>
      <c r="F236" s="837">
        <v>0</v>
      </c>
      <c r="G236" s="781">
        <v>0</v>
      </c>
      <c r="H236" s="781">
        <v>0</v>
      </c>
      <c r="I236" s="781">
        <v>0</v>
      </c>
      <c r="J236" s="837">
        <v>0</v>
      </c>
      <c r="K236" s="833">
        <v>0</v>
      </c>
      <c r="L236" s="776">
        <v>0</v>
      </c>
      <c r="M236" s="776">
        <v>0</v>
      </c>
      <c r="N236" s="837">
        <v>0</v>
      </c>
      <c r="O236" s="776">
        <v>0</v>
      </c>
      <c r="P236" s="776">
        <v>0</v>
      </c>
      <c r="Q236" s="776">
        <v>0</v>
      </c>
      <c r="R236" s="837">
        <v>0</v>
      </c>
      <c r="S236" s="837">
        <v>0</v>
      </c>
      <c r="T236" s="776"/>
      <c r="U236" s="776"/>
      <c r="V236" s="776">
        <v>0</v>
      </c>
      <c r="W236" s="842">
        <v>0</v>
      </c>
    </row>
    <row r="237" spans="1:23">
      <c r="A237"/>
      <c r="B237"/>
      <c r="C237" s="729">
        <v>527680</v>
      </c>
      <c r="D237" s="780" t="s">
        <v>74</v>
      </c>
      <c r="E237" s="994">
        <v>178.54000000000002</v>
      </c>
      <c r="F237" s="837">
        <v>750</v>
      </c>
      <c r="G237" s="781">
        <v>0</v>
      </c>
      <c r="H237" s="781">
        <v>0</v>
      </c>
      <c r="I237" s="781">
        <v>0</v>
      </c>
      <c r="J237" s="837">
        <v>0</v>
      </c>
      <c r="K237" s="833">
        <v>0</v>
      </c>
      <c r="L237" s="776">
        <v>0</v>
      </c>
      <c r="M237" s="776">
        <v>0</v>
      </c>
      <c r="N237" s="837">
        <v>0</v>
      </c>
      <c r="O237" s="776">
        <v>0</v>
      </c>
      <c r="P237" s="776">
        <v>169.07</v>
      </c>
      <c r="Q237" s="776">
        <v>215.12</v>
      </c>
      <c r="R237" s="837">
        <v>384.19</v>
      </c>
      <c r="S237" s="837">
        <v>0</v>
      </c>
      <c r="T237" s="776"/>
      <c r="U237" s="776"/>
      <c r="V237" s="776">
        <v>0</v>
      </c>
      <c r="W237" s="842">
        <v>384.19</v>
      </c>
    </row>
    <row r="238" spans="1:23">
      <c r="A238"/>
      <c r="B238"/>
      <c r="C238" s="729">
        <v>527720</v>
      </c>
      <c r="D238" s="780" t="s">
        <v>98</v>
      </c>
      <c r="E238" s="994">
        <v>234.43</v>
      </c>
      <c r="F238" s="837">
        <v>200</v>
      </c>
      <c r="G238" s="781">
        <v>0</v>
      </c>
      <c r="H238" s="781">
        <v>0</v>
      </c>
      <c r="I238" s="781">
        <v>0</v>
      </c>
      <c r="J238" s="837">
        <v>0</v>
      </c>
      <c r="K238" s="833">
        <v>0</v>
      </c>
      <c r="L238" s="776">
        <v>67.19</v>
      </c>
      <c r="M238" s="776">
        <v>0</v>
      </c>
      <c r="N238" s="837">
        <v>67.19</v>
      </c>
      <c r="O238" s="776">
        <v>0</v>
      </c>
      <c r="P238" s="776">
        <v>0</v>
      </c>
      <c r="Q238" s="776">
        <v>0</v>
      </c>
      <c r="R238" s="837">
        <v>0</v>
      </c>
      <c r="S238" s="837">
        <v>0</v>
      </c>
      <c r="T238" s="776"/>
      <c r="U238" s="776"/>
      <c r="V238" s="776">
        <v>0</v>
      </c>
      <c r="W238" s="842">
        <v>67.19</v>
      </c>
    </row>
    <row r="239" spans="1:23">
      <c r="A239"/>
      <c r="B239"/>
      <c r="C239" s="729">
        <v>527780</v>
      </c>
      <c r="D239" s="780" t="s">
        <v>128</v>
      </c>
      <c r="E239" s="994">
        <v>3951.9399999999996</v>
      </c>
      <c r="F239" s="837">
        <v>2000</v>
      </c>
      <c r="G239" s="781">
        <v>-40.15</v>
      </c>
      <c r="H239" s="781">
        <v>0</v>
      </c>
      <c r="I239" s="781">
        <v>234.83</v>
      </c>
      <c r="J239" s="837">
        <v>194.68</v>
      </c>
      <c r="K239" s="833">
        <v>0</v>
      </c>
      <c r="L239" s="776">
        <v>53.85</v>
      </c>
      <c r="M239" s="776">
        <v>195.88</v>
      </c>
      <c r="N239" s="837">
        <v>249.73</v>
      </c>
      <c r="O239" s="776">
        <v>455.98</v>
      </c>
      <c r="P239" s="776">
        <v>9.36</v>
      </c>
      <c r="Q239" s="776">
        <v>369.44</v>
      </c>
      <c r="R239" s="837">
        <v>834.78</v>
      </c>
      <c r="S239" s="837">
        <v>0</v>
      </c>
      <c r="T239" s="776"/>
      <c r="U239" s="776"/>
      <c r="V239" s="776">
        <v>0</v>
      </c>
      <c r="W239" s="842">
        <v>1279.19</v>
      </c>
    </row>
    <row r="240" spans="1:23">
      <c r="A240"/>
      <c r="B240"/>
      <c r="C240" s="729">
        <v>527840</v>
      </c>
      <c r="D240" s="780" t="s">
        <v>75</v>
      </c>
      <c r="E240" s="994">
        <v>400</v>
      </c>
      <c r="F240" s="837">
        <v>1000</v>
      </c>
      <c r="G240" s="781">
        <v>0</v>
      </c>
      <c r="H240" s="781">
        <v>0</v>
      </c>
      <c r="I240" s="781">
        <v>50</v>
      </c>
      <c r="J240" s="837">
        <v>50</v>
      </c>
      <c r="K240" s="833">
        <v>35</v>
      </c>
      <c r="L240" s="776">
        <v>0</v>
      </c>
      <c r="M240" s="776">
        <v>0</v>
      </c>
      <c r="N240" s="837">
        <v>35</v>
      </c>
      <c r="O240" s="776">
        <v>0</v>
      </c>
      <c r="P240" s="776">
        <v>0</v>
      </c>
      <c r="Q240" s="776">
        <v>17.850000000000001</v>
      </c>
      <c r="R240" s="837">
        <v>17.850000000000001</v>
      </c>
      <c r="S240" s="837">
        <v>0</v>
      </c>
      <c r="T240" s="776"/>
      <c r="U240" s="776"/>
      <c r="V240" s="776">
        <v>0</v>
      </c>
      <c r="W240" s="842">
        <v>102.85</v>
      </c>
    </row>
    <row r="241" spans="1:23">
      <c r="A241"/>
      <c r="B241"/>
      <c r="C241" s="729">
        <v>528020</v>
      </c>
      <c r="D241" s="780" t="s">
        <v>152</v>
      </c>
      <c r="E241" s="994">
        <v>16656.990000000002</v>
      </c>
      <c r="F241" s="837">
        <v>15000</v>
      </c>
      <c r="G241" s="781">
        <v>293.56</v>
      </c>
      <c r="H241" s="781">
        <v>710.49</v>
      </c>
      <c r="I241" s="781">
        <v>8232.27</v>
      </c>
      <c r="J241" s="837">
        <v>9236.32</v>
      </c>
      <c r="K241" s="833">
        <v>2242.13</v>
      </c>
      <c r="L241" s="776">
        <v>3821.72</v>
      </c>
      <c r="M241" s="776">
        <v>563.88</v>
      </c>
      <c r="N241" s="837">
        <v>6627.7300000000005</v>
      </c>
      <c r="O241" s="776">
        <v>4548.43</v>
      </c>
      <c r="P241" s="776">
        <v>2290.35</v>
      </c>
      <c r="Q241" s="776">
        <v>5667.29</v>
      </c>
      <c r="R241" s="837">
        <v>12506.07</v>
      </c>
      <c r="S241" s="837">
        <v>553.24</v>
      </c>
      <c r="T241" s="776"/>
      <c r="U241" s="776"/>
      <c r="V241" s="776">
        <v>553.24</v>
      </c>
      <c r="W241" s="842">
        <v>28923.360000000001</v>
      </c>
    </row>
    <row r="242" spans="1:23">
      <c r="A242"/>
      <c r="B242"/>
      <c r="C242" s="729">
        <v>528140</v>
      </c>
      <c r="D242" s="780" t="s">
        <v>76</v>
      </c>
      <c r="E242" s="994">
        <v>0</v>
      </c>
      <c r="F242" s="837">
        <v>0</v>
      </c>
      <c r="G242" s="781">
        <v>0</v>
      </c>
      <c r="H242" s="781">
        <v>0</v>
      </c>
      <c r="I242" s="781">
        <v>0</v>
      </c>
      <c r="J242" s="837">
        <v>0</v>
      </c>
      <c r="K242" s="833">
        <v>0</v>
      </c>
      <c r="L242" s="776">
        <v>0</v>
      </c>
      <c r="M242" s="776">
        <v>0</v>
      </c>
      <c r="N242" s="837">
        <v>0</v>
      </c>
      <c r="O242" s="776">
        <v>0</v>
      </c>
      <c r="P242" s="776">
        <v>0</v>
      </c>
      <c r="Q242" s="776">
        <v>0</v>
      </c>
      <c r="R242" s="837">
        <v>0</v>
      </c>
      <c r="S242" s="837">
        <v>0</v>
      </c>
      <c r="T242" s="776"/>
      <c r="U242" s="776"/>
      <c r="V242" s="776">
        <v>0</v>
      </c>
      <c r="W242" s="842">
        <v>0</v>
      </c>
    </row>
    <row r="243" spans="1:23">
      <c r="A243"/>
      <c r="B243"/>
      <c r="C243" s="729">
        <v>528960</v>
      </c>
      <c r="D243" s="780" t="s">
        <v>79</v>
      </c>
      <c r="E243" s="994">
        <v>0</v>
      </c>
      <c r="F243" s="837">
        <v>0</v>
      </c>
      <c r="G243" s="781">
        <v>0</v>
      </c>
      <c r="H243" s="781">
        <v>0</v>
      </c>
      <c r="I243" s="781">
        <v>0</v>
      </c>
      <c r="J243" s="837">
        <v>0</v>
      </c>
      <c r="K243" s="833">
        <v>0</v>
      </c>
      <c r="L243" s="776">
        <v>0</v>
      </c>
      <c r="M243" s="776">
        <v>0</v>
      </c>
      <c r="N243" s="837">
        <v>0</v>
      </c>
      <c r="O243" s="776">
        <v>0</v>
      </c>
      <c r="P243" s="776">
        <v>0</v>
      </c>
      <c r="Q243" s="776">
        <v>0</v>
      </c>
      <c r="R243" s="837">
        <v>0</v>
      </c>
      <c r="S243" s="837">
        <v>0</v>
      </c>
      <c r="T243" s="776"/>
      <c r="U243" s="776"/>
      <c r="V243" s="776">
        <v>0</v>
      </c>
      <c r="W243" s="842">
        <v>0</v>
      </c>
    </row>
    <row r="244" spans="1:23">
      <c r="A244"/>
      <c r="B244"/>
      <c r="C244" s="729">
        <v>528980</v>
      </c>
      <c r="D244" s="780" t="s">
        <v>80</v>
      </c>
      <c r="E244" s="994">
        <v>0</v>
      </c>
      <c r="F244" s="837">
        <v>0</v>
      </c>
      <c r="G244" s="781">
        <v>0</v>
      </c>
      <c r="H244" s="781">
        <v>0</v>
      </c>
      <c r="I244" s="781">
        <v>0</v>
      </c>
      <c r="J244" s="837">
        <v>0</v>
      </c>
      <c r="K244" s="833">
        <v>0</v>
      </c>
      <c r="L244" s="776">
        <v>0</v>
      </c>
      <c r="M244" s="776">
        <v>0</v>
      </c>
      <c r="N244" s="837">
        <v>0</v>
      </c>
      <c r="O244" s="776">
        <v>0</v>
      </c>
      <c r="P244" s="776">
        <v>0</v>
      </c>
      <c r="Q244" s="776">
        <v>0</v>
      </c>
      <c r="R244" s="837">
        <v>0</v>
      </c>
      <c r="S244" s="837">
        <v>0</v>
      </c>
      <c r="T244" s="776"/>
      <c r="U244" s="776"/>
      <c r="V244" s="776">
        <v>0</v>
      </c>
      <c r="W244" s="842">
        <v>0</v>
      </c>
    </row>
    <row r="245" spans="1:23">
      <c r="A245"/>
      <c r="B245"/>
      <c r="C245" s="729">
        <v>529040</v>
      </c>
      <c r="D245" s="780" t="s">
        <v>82</v>
      </c>
      <c r="E245" s="994">
        <v>93.75</v>
      </c>
      <c r="F245" s="837">
        <v>0</v>
      </c>
      <c r="G245" s="781">
        <v>0</v>
      </c>
      <c r="H245" s="781">
        <v>0</v>
      </c>
      <c r="I245" s="781">
        <v>0</v>
      </c>
      <c r="J245" s="837">
        <v>0</v>
      </c>
      <c r="K245" s="833">
        <v>41.27</v>
      </c>
      <c r="L245" s="776">
        <v>0</v>
      </c>
      <c r="M245" s="776">
        <v>0</v>
      </c>
      <c r="N245" s="837">
        <v>41.27</v>
      </c>
      <c r="O245" s="776">
        <v>0</v>
      </c>
      <c r="P245" s="776">
        <v>0</v>
      </c>
      <c r="Q245" s="776">
        <v>0</v>
      </c>
      <c r="R245" s="837">
        <v>0</v>
      </c>
      <c r="S245" s="837">
        <v>0</v>
      </c>
      <c r="T245" s="776"/>
      <c r="U245" s="776"/>
      <c r="V245" s="776">
        <v>0</v>
      </c>
      <c r="W245" s="842">
        <v>41.27</v>
      </c>
    </row>
    <row r="246" spans="1:23">
      <c r="A246"/>
      <c r="B246"/>
      <c r="C246" s="729">
        <v>529500</v>
      </c>
      <c r="D246" s="780" t="s">
        <v>100</v>
      </c>
      <c r="E246" s="994">
        <v>7830.0999999999985</v>
      </c>
      <c r="F246" s="837">
        <v>7500</v>
      </c>
      <c r="G246" s="781">
        <v>0</v>
      </c>
      <c r="H246" s="781">
        <v>0</v>
      </c>
      <c r="I246" s="781">
        <v>738.75</v>
      </c>
      <c r="J246" s="837">
        <v>738.75</v>
      </c>
      <c r="K246" s="833">
        <v>485.72</v>
      </c>
      <c r="L246" s="776">
        <v>471.89</v>
      </c>
      <c r="M246" s="776">
        <v>650.17999999999995</v>
      </c>
      <c r="N246" s="837">
        <v>1607.79</v>
      </c>
      <c r="O246" s="776">
        <v>749.2</v>
      </c>
      <c r="P246" s="776">
        <v>826.27</v>
      </c>
      <c r="Q246" s="776">
        <v>819.24</v>
      </c>
      <c r="R246" s="837">
        <v>2394.71</v>
      </c>
      <c r="S246" s="837">
        <v>1578.65</v>
      </c>
      <c r="T246" s="776"/>
      <c r="U246" s="776"/>
      <c r="V246" s="776">
        <v>1578.65</v>
      </c>
      <c r="W246" s="842">
        <v>6319.9</v>
      </c>
    </row>
    <row r="247" spans="1:23">
      <c r="A247"/>
      <c r="B247"/>
      <c r="C247" s="729">
        <v>529510</v>
      </c>
      <c r="D247" s="780" t="s">
        <v>101</v>
      </c>
      <c r="E247" s="994">
        <v>2275.48</v>
      </c>
      <c r="F247" s="837">
        <v>2500</v>
      </c>
      <c r="G247" s="781">
        <v>0</v>
      </c>
      <c r="H247" s="781">
        <v>0</v>
      </c>
      <c r="I247" s="781">
        <v>0</v>
      </c>
      <c r="J247" s="837">
        <v>0</v>
      </c>
      <c r="K247" s="833">
        <v>0</v>
      </c>
      <c r="L247" s="776">
        <v>0</v>
      </c>
      <c r="M247" s="776">
        <v>0</v>
      </c>
      <c r="N247" s="837">
        <v>0</v>
      </c>
      <c r="O247" s="776">
        <v>607.02</v>
      </c>
      <c r="P247" s="776">
        <v>613.63</v>
      </c>
      <c r="Q247" s="776">
        <v>0</v>
      </c>
      <c r="R247" s="837">
        <v>1220.6500000000001</v>
      </c>
      <c r="S247" s="837">
        <v>704.13</v>
      </c>
      <c r="T247" s="776"/>
      <c r="U247" s="776"/>
      <c r="V247" s="776">
        <v>704.13</v>
      </c>
      <c r="W247" s="842">
        <v>1924.7800000000002</v>
      </c>
    </row>
    <row r="248" spans="1:23">
      <c r="A248"/>
      <c r="B248"/>
      <c r="C248" s="729">
        <v>529520</v>
      </c>
      <c r="D248" s="780" t="s">
        <v>102</v>
      </c>
      <c r="E248" s="994">
        <v>0</v>
      </c>
      <c r="F248" s="837">
        <v>1000</v>
      </c>
      <c r="G248" s="781">
        <v>0</v>
      </c>
      <c r="H248" s="781">
        <v>0</v>
      </c>
      <c r="I248" s="781">
        <v>0</v>
      </c>
      <c r="J248" s="837">
        <v>0</v>
      </c>
      <c r="K248" s="833">
        <v>1767.5</v>
      </c>
      <c r="L248" s="776">
        <v>0</v>
      </c>
      <c r="M248" s="776">
        <v>0</v>
      </c>
      <c r="N248" s="837">
        <v>1767.5</v>
      </c>
      <c r="O248" s="776">
        <v>0</v>
      </c>
      <c r="P248" s="776">
        <v>0</v>
      </c>
      <c r="Q248" s="776">
        <v>0</v>
      </c>
      <c r="R248" s="837">
        <v>0</v>
      </c>
      <c r="S248" s="837">
        <v>0</v>
      </c>
      <c r="T248" s="776"/>
      <c r="U248" s="776"/>
      <c r="V248" s="776">
        <v>0</v>
      </c>
      <c r="W248" s="842">
        <v>1767.5</v>
      </c>
    </row>
    <row r="249" spans="1:23">
      <c r="A249"/>
      <c r="B249"/>
      <c r="C249" s="729">
        <v>529550</v>
      </c>
      <c r="D249" s="780" t="s">
        <v>103</v>
      </c>
      <c r="E249" s="994">
        <v>23577.68</v>
      </c>
      <c r="F249" s="837">
        <v>25000</v>
      </c>
      <c r="G249" s="781">
        <v>0</v>
      </c>
      <c r="H249" s="781">
        <v>2730.44</v>
      </c>
      <c r="I249" s="781">
        <v>1768.75</v>
      </c>
      <c r="J249" s="837">
        <v>4499.1900000000005</v>
      </c>
      <c r="K249" s="833">
        <v>1784.67</v>
      </c>
      <c r="L249" s="776">
        <v>1759.44</v>
      </c>
      <c r="M249" s="776">
        <v>1699.33</v>
      </c>
      <c r="N249" s="837">
        <v>5243.4400000000005</v>
      </c>
      <c r="O249" s="776">
        <v>1647.74</v>
      </c>
      <c r="P249" s="776">
        <v>1636.6</v>
      </c>
      <c r="Q249" s="776">
        <v>1707.33</v>
      </c>
      <c r="R249" s="837">
        <v>4991.67</v>
      </c>
      <c r="S249" s="837">
        <v>701.45</v>
      </c>
      <c r="T249" s="776"/>
      <c r="U249" s="776"/>
      <c r="V249" s="776">
        <v>701.45</v>
      </c>
      <c r="W249" s="842">
        <v>15435.750000000002</v>
      </c>
    </row>
    <row r="250" spans="1:23">
      <c r="A250"/>
      <c r="B250" s="527" t="s">
        <v>6627</v>
      </c>
      <c r="C250" s="527"/>
      <c r="D250" s="527"/>
      <c r="E250" s="995">
        <v>81591.929999999993</v>
      </c>
      <c r="F250" s="997">
        <v>91850</v>
      </c>
      <c r="G250" s="1079">
        <v>2619.27</v>
      </c>
      <c r="H250" s="1079">
        <v>3455.73</v>
      </c>
      <c r="I250" s="1079">
        <v>15579.330000000002</v>
      </c>
      <c r="J250" s="997">
        <v>21654.33</v>
      </c>
      <c r="K250" s="1088">
        <v>7462.79</v>
      </c>
      <c r="L250" s="846">
        <v>8315.93</v>
      </c>
      <c r="M250" s="846">
        <v>4679.8099999999995</v>
      </c>
      <c r="N250" s="997">
        <v>20458.53</v>
      </c>
      <c r="O250" s="846">
        <v>10623.28</v>
      </c>
      <c r="P250" s="846">
        <v>7696.3899999999994</v>
      </c>
      <c r="Q250" s="846">
        <v>12843.84</v>
      </c>
      <c r="R250" s="997">
        <v>31163.510000000002</v>
      </c>
      <c r="S250" s="997">
        <v>6574.07</v>
      </c>
      <c r="T250" s="846"/>
      <c r="U250" s="846"/>
      <c r="V250" s="846">
        <v>6574.07</v>
      </c>
      <c r="W250" s="892">
        <v>79850.439999999988</v>
      </c>
    </row>
    <row r="251" spans="1:23">
      <c r="A251"/>
      <c r="B251" t="s">
        <v>6628</v>
      </c>
      <c r="C251" s="729">
        <v>536760</v>
      </c>
      <c r="D251" s="780" t="s">
        <v>2872</v>
      </c>
      <c r="E251" s="994">
        <v>244.22000000000003</v>
      </c>
      <c r="F251" s="837">
        <v>0</v>
      </c>
      <c r="G251" s="781">
        <v>20.32</v>
      </c>
      <c r="H251" s="781">
        <v>21.52</v>
      </c>
      <c r="I251" s="781">
        <v>21.52</v>
      </c>
      <c r="J251" s="837">
        <v>63.36</v>
      </c>
      <c r="K251" s="833">
        <v>21.52</v>
      </c>
      <c r="L251" s="776">
        <v>32.28</v>
      </c>
      <c r="M251" s="776">
        <v>21.52</v>
      </c>
      <c r="N251" s="837">
        <v>75.319999999999993</v>
      </c>
      <c r="O251" s="776">
        <v>21.52</v>
      </c>
      <c r="P251" s="776">
        <v>21.52</v>
      </c>
      <c r="Q251" s="776">
        <v>21.52</v>
      </c>
      <c r="R251" s="837">
        <v>64.56</v>
      </c>
      <c r="S251" s="837">
        <v>21.52</v>
      </c>
      <c r="T251" s="776"/>
      <c r="U251" s="776"/>
      <c r="V251" s="776">
        <v>21.52</v>
      </c>
      <c r="W251" s="842">
        <v>224.76000000000005</v>
      </c>
    </row>
    <row r="252" spans="1:23">
      <c r="A252"/>
      <c r="B252"/>
      <c r="C252" s="729">
        <v>536761</v>
      </c>
      <c r="D252" s="780" t="s">
        <v>6868</v>
      </c>
      <c r="E252" s="994">
        <v>0</v>
      </c>
      <c r="F252" s="837">
        <v>0</v>
      </c>
      <c r="G252" s="781">
        <v>0</v>
      </c>
      <c r="H252" s="781">
        <v>0</v>
      </c>
      <c r="I252" s="781">
        <v>0</v>
      </c>
      <c r="J252" s="837">
        <v>0</v>
      </c>
      <c r="K252" s="833">
        <v>0</v>
      </c>
      <c r="L252" s="776">
        <v>0</v>
      </c>
      <c r="M252" s="776">
        <v>0</v>
      </c>
      <c r="N252" s="837">
        <v>0</v>
      </c>
      <c r="O252" s="776">
        <v>0</v>
      </c>
      <c r="P252" s="776">
        <v>0</v>
      </c>
      <c r="Q252" s="776">
        <v>0</v>
      </c>
      <c r="R252" s="837">
        <v>0</v>
      </c>
      <c r="S252" s="837">
        <v>0</v>
      </c>
      <c r="T252" s="776"/>
      <c r="U252" s="776"/>
      <c r="V252" s="776">
        <v>0</v>
      </c>
      <c r="W252" s="842">
        <v>0</v>
      </c>
    </row>
    <row r="253" spans="1:23">
      <c r="A253"/>
      <c r="B253"/>
      <c r="C253" s="729">
        <v>537080</v>
      </c>
      <c r="D253" s="780" t="s">
        <v>84</v>
      </c>
      <c r="E253" s="994">
        <v>90</v>
      </c>
      <c r="F253" s="837">
        <v>500</v>
      </c>
      <c r="G253" s="781">
        <v>0</v>
      </c>
      <c r="H253" s="781">
        <v>0</v>
      </c>
      <c r="I253" s="781">
        <v>0</v>
      </c>
      <c r="J253" s="837">
        <v>0</v>
      </c>
      <c r="K253" s="833">
        <v>0</v>
      </c>
      <c r="L253" s="776">
        <v>0</v>
      </c>
      <c r="M253" s="776">
        <v>0</v>
      </c>
      <c r="N253" s="837">
        <v>0</v>
      </c>
      <c r="O253" s="776">
        <v>0</v>
      </c>
      <c r="P253" s="776">
        <v>0</v>
      </c>
      <c r="Q253" s="776">
        <v>0</v>
      </c>
      <c r="R253" s="837">
        <v>0</v>
      </c>
      <c r="S253" s="837">
        <v>0</v>
      </c>
      <c r="T253" s="776"/>
      <c r="U253" s="776"/>
      <c r="V253" s="776">
        <v>0</v>
      </c>
      <c r="W253" s="842">
        <v>0</v>
      </c>
    </row>
    <row r="254" spans="1:23">
      <c r="A254"/>
      <c r="B254"/>
      <c r="C254" s="729">
        <v>537090</v>
      </c>
      <c r="D254" s="780" t="s">
        <v>85</v>
      </c>
      <c r="E254" s="994"/>
      <c r="F254" s="837">
        <v>0</v>
      </c>
      <c r="G254" s="781"/>
      <c r="H254" s="781"/>
      <c r="I254" s="781"/>
      <c r="J254" s="837">
        <v>0</v>
      </c>
      <c r="K254" s="833"/>
      <c r="L254" s="776"/>
      <c r="M254" s="776">
        <v>10</v>
      </c>
      <c r="N254" s="837">
        <v>10</v>
      </c>
      <c r="O254" s="776">
        <v>0</v>
      </c>
      <c r="P254" s="776">
        <v>0</v>
      </c>
      <c r="Q254" s="776">
        <v>0</v>
      </c>
      <c r="R254" s="837">
        <v>0</v>
      </c>
      <c r="S254" s="837">
        <v>0</v>
      </c>
      <c r="T254" s="776"/>
      <c r="U254" s="776"/>
      <c r="V254" s="776">
        <v>0</v>
      </c>
      <c r="W254" s="842">
        <v>10</v>
      </c>
    </row>
    <row r="255" spans="1:23">
      <c r="A255"/>
      <c r="B255" s="527" t="s">
        <v>6629</v>
      </c>
      <c r="C255" s="527"/>
      <c r="D255" s="527"/>
      <c r="E255" s="995">
        <v>334.22</v>
      </c>
      <c r="F255" s="997">
        <v>500</v>
      </c>
      <c r="G255" s="1079">
        <v>20.32</v>
      </c>
      <c r="H255" s="1079">
        <v>21.52</v>
      </c>
      <c r="I255" s="1079">
        <v>21.52</v>
      </c>
      <c r="J255" s="997">
        <v>63.36</v>
      </c>
      <c r="K255" s="1088">
        <v>21.52</v>
      </c>
      <c r="L255" s="846">
        <v>32.28</v>
      </c>
      <c r="M255" s="846">
        <v>31.52</v>
      </c>
      <c r="N255" s="997">
        <v>85.32</v>
      </c>
      <c r="O255" s="846">
        <v>21.52</v>
      </c>
      <c r="P255" s="846">
        <v>21.52</v>
      </c>
      <c r="Q255" s="846">
        <v>21.52</v>
      </c>
      <c r="R255" s="997">
        <v>64.56</v>
      </c>
      <c r="S255" s="997">
        <v>21.52</v>
      </c>
      <c r="T255" s="846"/>
      <c r="U255" s="846"/>
      <c r="V255" s="846">
        <v>21.52</v>
      </c>
      <c r="W255" s="892">
        <v>234.76000000000005</v>
      </c>
    </row>
    <row r="256" spans="1:23">
      <c r="A256" s="777" t="s">
        <v>6567</v>
      </c>
      <c r="B256" s="777"/>
      <c r="C256" s="777"/>
      <c r="D256" s="777"/>
      <c r="E256" s="996">
        <v>205682.43999999997</v>
      </c>
      <c r="F256" s="838">
        <v>207691</v>
      </c>
      <c r="G256" s="782">
        <v>6573.5000000000009</v>
      </c>
      <c r="H256" s="782">
        <v>14055.320000000003</v>
      </c>
      <c r="I256" s="782">
        <v>25550.430000000004</v>
      </c>
      <c r="J256" s="838">
        <v>46179.250000000015</v>
      </c>
      <c r="K256" s="834">
        <v>17892.870000000003</v>
      </c>
      <c r="L256" s="778">
        <v>22469.170000000002</v>
      </c>
      <c r="M256" s="778">
        <v>14394.7</v>
      </c>
      <c r="N256" s="838">
        <v>54756.740000000013</v>
      </c>
      <c r="O256" s="778">
        <v>21210.29</v>
      </c>
      <c r="P256" s="778">
        <v>17767.490000000002</v>
      </c>
      <c r="Q256" s="778">
        <v>23554.2</v>
      </c>
      <c r="R256" s="838">
        <v>62531.98</v>
      </c>
      <c r="S256" s="838">
        <v>16791.730000000003</v>
      </c>
      <c r="T256" s="778"/>
      <c r="U256" s="778"/>
      <c r="V256" s="778">
        <v>16791.730000000003</v>
      </c>
      <c r="W256" s="843">
        <v>180259.7</v>
      </c>
    </row>
    <row r="257" spans="1:23">
      <c r="A257" t="s">
        <v>437</v>
      </c>
      <c r="B257" t="s">
        <v>48</v>
      </c>
      <c r="C257" s="729">
        <v>510040</v>
      </c>
      <c r="D257" s="780" t="s">
        <v>461</v>
      </c>
      <c r="E257" s="994">
        <v>69175.83</v>
      </c>
      <c r="F257" s="837">
        <v>87940</v>
      </c>
      <c r="G257" s="781">
        <v>2703.31</v>
      </c>
      <c r="H257" s="781">
        <v>6420.36</v>
      </c>
      <c r="I257" s="781">
        <v>6758.27</v>
      </c>
      <c r="J257" s="837">
        <v>15881.94</v>
      </c>
      <c r="K257" s="833">
        <v>8816.59</v>
      </c>
      <c r="L257" s="776">
        <v>12240.51</v>
      </c>
      <c r="M257" s="776">
        <v>7919.46</v>
      </c>
      <c r="N257" s="837">
        <v>28976.559999999998</v>
      </c>
      <c r="O257" s="776">
        <v>7972.68</v>
      </c>
      <c r="P257" s="776">
        <v>8001.35</v>
      </c>
      <c r="Q257" s="776">
        <v>8029.17</v>
      </c>
      <c r="R257" s="837">
        <v>24003.200000000001</v>
      </c>
      <c r="S257" s="837">
        <v>9298.3799999999992</v>
      </c>
      <c r="T257" s="776"/>
      <c r="U257" s="776"/>
      <c r="V257" s="776">
        <v>9298.3799999999992</v>
      </c>
      <c r="W257" s="842">
        <v>78160.08</v>
      </c>
    </row>
    <row r="258" spans="1:23">
      <c r="A258"/>
      <c r="B258"/>
      <c r="C258" s="729">
        <v>510200</v>
      </c>
      <c r="D258" s="780" t="s">
        <v>462</v>
      </c>
      <c r="E258" s="994">
        <v>1429.08</v>
      </c>
      <c r="F258" s="837">
        <v>0</v>
      </c>
      <c r="G258" s="781">
        <v>0</v>
      </c>
      <c r="H258" s="781">
        <v>0</v>
      </c>
      <c r="I258" s="781">
        <v>0</v>
      </c>
      <c r="J258" s="837">
        <v>0</v>
      </c>
      <c r="K258" s="833">
        <v>0</v>
      </c>
      <c r="L258" s="776">
        <v>0</v>
      </c>
      <c r="M258" s="776">
        <v>0</v>
      </c>
      <c r="N258" s="837">
        <v>0</v>
      </c>
      <c r="O258" s="776">
        <v>0</v>
      </c>
      <c r="P258" s="776">
        <v>0</v>
      </c>
      <c r="Q258" s="776">
        <v>0</v>
      </c>
      <c r="R258" s="837">
        <v>0</v>
      </c>
      <c r="S258" s="837">
        <v>0</v>
      </c>
      <c r="T258" s="776"/>
      <c r="U258" s="776"/>
      <c r="V258" s="776">
        <v>0</v>
      </c>
      <c r="W258" s="842">
        <v>0</v>
      </c>
    </row>
    <row r="259" spans="1:23">
      <c r="A259"/>
      <c r="B259"/>
      <c r="C259" s="729">
        <v>510320</v>
      </c>
      <c r="D259" s="780" t="s">
        <v>463</v>
      </c>
      <c r="E259" s="994">
        <v>7413.67</v>
      </c>
      <c r="F259" s="837">
        <v>20000</v>
      </c>
      <c r="G259" s="781">
        <v>0</v>
      </c>
      <c r="H259" s="781">
        <v>0</v>
      </c>
      <c r="I259" s="781">
        <v>0</v>
      </c>
      <c r="J259" s="837">
        <v>0</v>
      </c>
      <c r="K259" s="833">
        <v>0</v>
      </c>
      <c r="L259" s="776">
        <v>0</v>
      </c>
      <c r="M259" s="776">
        <v>0</v>
      </c>
      <c r="N259" s="837">
        <v>0</v>
      </c>
      <c r="O259" s="776">
        <v>0</v>
      </c>
      <c r="P259" s="776">
        <v>2432</v>
      </c>
      <c r="Q259" s="776">
        <v>2560</v>
      </c>
      <c r="R259" s="837">
        <v>4992</v>
      </c>
      <c r="S259" s="837">
        <v>2464</v>
      </c>
      <c r="T259" s="776"/>
      <c r="U259" s="776"/>
      <c r="V259" s="776">
        <v>2464</v>
      </c>
      <c r="W259" s="842">
        <v>7456</v>
      </c>
    </row>
    <row r="260" spans="1:23">
      <c r="A260"/>
      <c r="B260"/>
      <c r="C260" s="729">
        <v>510420</v>
      </c>
      <c r="D260" s="780" t="s">
        <v>464</v>
      </c>
      <c r="E260" s="994">
        <v>2127.77</v>
      </c>
      <c r="F260" s="837">
        <v>4000</v>
      </c>
      <c r="G260" s="781">
        <v>0</v>
      </c>
      <c r="H260" s="781">
        <v>0</v>
      </c>
      <c r="I260" s="781">
        <v>0</v>
      </c>
      <c r="J260" s="837">
        <v>0</v>
      </c>
      <c r="K260" s="833">
        <v>0</v>
      </c>
      <c r="L260" s="776">
        <v>0</v>
      </c>
      <c r="M260" s="776">
        <v>0</v>
      </c>
      <c r="N260" s="837">
        <v>0</v>
      </c>
      <c r="O260" s="776">
        <v>152</v>
      </c>
      <c r="P260" s="776">
        <v>0</v>
      </c>
      <c r="Q260" s="776">
        <v>0</v>
      </c>
      <c r="R260" s="837">
        <v>152</v>
      </c>
      <c r="S260" s="837">
        <v>0</v>
      </c>
      <c r="T260" s="776"/>
      <c r="U260" s="776"/>
      <c r="V260" s="776">
        <v>0</v>
      </c>
      <c r="W260" s="842">
        <v>152</v>
      </c>
    </row>
    <row r="261" spans="1:23">
      <c r="A261"/>
      <c r="B261"/>
      <c r="C261" s="729">
        <v>510700</v>
      </c>
      <c r="D261" s="780" t="s">
        <v>468</v>
      </c>
      <c r="E261" s="994">
        <v>357.52</v>
      </c>
      <c r="F261" s="837">
        <v>0</v>
      </c>
      <c r="G261" s="781">
        <v>0</v>
      </c>
      <c r="H261" s="781">
        <v>0</v>
      </c>
      <c r="I261" s="781">
        <v>0</v>
      </c>
      <c r="J261" s="837">
        <v>0</v>
      </c>
      <c r="K261" s="833">
        <v>0</v>
      </c>
      <c r="L261" s="776">
        <v>69.72</v>
      </c>
      <c r="M261" s="776">
        <v>0</v>
      </c>
      <c r="N261" s="837">
        <v>69.72</v>
      </c>
      <c r="O261" s="776">
        <v>0</v>
      </c>
      <c r="P261" s="776">
        <v>0</v>
      </c>
      <c r="Q261" s="776">
        <v>278.87</v>
      </c>
      <c r="R261" s="837">
        <v>278.87</v>
      </c>
      <c r="S261" s="837">
        <v>0</v>
      </c>
      <c r="T261" s="776"/>
      <c r="U261" s="776"/>
      <c r="V261" s="776">
        <v>0</v>
      </c>
      <c r="W261" s="842">
        <v>348.59000000000003</v>
      </c>
    </row>
    <row r="262" spans="1:23">
      <c r="A262"/>
      <c r="B262"/>
      <c r="C262" s="729">
        <v>513000</v>
      </c>
      <c r="D262" s="780" t="s">
        <v>469</v>
      </c>
      <c r="E262" s="994">
        <v>10244.64</v>
      </c>
      <c r="F262" s="837">
        <v>12032</v>
      </c>
      <c r="G262" s="781">
        <v>394.81</v>
      </c>
      <c r="H262" s="781">
        <v>872.07</v>
      </c>
      <c r="I262" s="781">
        <v>921.42</v>
      </c>
      <c r="J262" s="837">
        <v>2188.3000000000002</v>
      </c>
      <c r="K262" s="833">
        <v>1086.0899999999999</v>
      </c>
      <c r="L262" s="776">
        <v>1618.58</v>
      </c>
      <c r="M262" s="776">
        <v>1014.32</v>
      </c>
      <c r="N262" s="837">
        <v>3718.9900000000002</v>
      </c>
      <c r="O262" s="776">
        <v>1018.57</v>
      </c>
      <c r="P262" s="776">
        <v>1020.87</v>
      </c>
      <c r="Q262" s="776">
        <v>1054.92</v>
      </c>
      <c r="R262" s="837">
        <v>3094.36</v>
      </c>
      <c r="S262" s="837">
        <v>1134.1400000000001</v>
      </c>
      <c r="T262" s="776"/>
      <c r="U262" s="776"/>
      <c r="V262" s="776">
        <v>1134.1400000000001</v>
      </c>
      <c r="W262" s="842">
        <v>10135.789999999999</v>
      </c>
    </row>
    <row r="263" spans="1:23">
      <c r="A263"/>
      <c r="B263"/>
      <c r="C263" s="729">
        <v>513020</v>
      </c>
      <c r="D263" s="780" t="s">
        <v>470</v>
      </c>
      <c r="E263" s="994">
        <v>413.67999999999995</v>
      </c>
      <c r="F263" s="837">
        <v>0</v>
      </c>
      <c r="G263" s="781">
        <v>0</v>
      </c>
      <c r="H263" s="781">
        <v>0</v>
      </c>
      <c r="I263" s="781">
        <v>0</v>
      </c>
      <c r="J263" s="837">
        <v>0</v>
      </c>
      <c r="K263" s="833">
        <v>0</v>
      </c>
      <c r="L263" s="776">
        <v>0</v>
      </c>
      <c r="M263" s="776">
        <v>0</v>
      </c>
      <c r="N263" s="837">
        <v>0</v>
      </c>
      <c r="O263" s="776">
        <v>0</v>
      </c>
      <c r="P263" s="776">
        <v>71.42</v>
      </c>
      <c r="Q263" s="776">
        <v>207.12</v>
      </c>
      <c r="R263" s="837">
        <v>278.54000000000002</v>
      </c>
      <c r="S263" s="837">
        <v>137.49</v>
      </c>
      <c r="T263" s="776"/>
      <c r="U263" s="776"/>
      <c r="V263" s="776">
        <v>137.49</v>
      </c>
      <c r="W263" s="842">
        <v>416.03000000000003</v>
      </c>
    </row>
    <row r="264" spans="1:23">
      <c r="A264"/>
      <c r="B264"/>
      <c r="C264" s="729">
        <v>513120</v>
      </c>
      <c r="D264" s="780" t="s">
        <v>471</v>
      </c>
      <c r="E264" s="994">
        <v>4491.5099999999993</v>
      </c>
      <c r="F264" s="837">
        <v>5453</v>
      </c>
      <c r="G264" s="781">
        <v>92.06</v>
      </c>
      <c r="H264" s="781">
        <v>372.95</v>
      </c>
      <c r="I264" s="781">
        <v>394.42</v>
      </c>
      <c r="J264" s="837">
        <v>859.43000000000006</v>
      </c>
      <c r="K264" s="833">
        <v>517.98</v>
      </c>
      <c r="L264" s="776">
        <v>733.26</v>
      </c>
      <c r="M264" s="776">
        <v>456.7</v>
      </c>
      <c r="N264" s="837">
        <v>1707.94</v>
      </c>
      <c r="O264" s="776">
        <v>468.68</v>
      </c>
      <c r="P264" s="776">
        <v>456.03</v>
      </c>
      <c r="Q264" s="776">
        <v>470.45</v>
      </c>
      <c r="R264" s="837">
        <v>1395.16</v>
      </c>
      <c r="S264" s="837">
        <v>535.13</v>
      </c>
      <c r="T264" s="776"/>
      <c r="U264" s="776"/>
      <c r="V264" s="776">
        <v>535.13</v>
      </c>
      <c r="W264" s="842">
        <v>4497.66</v>
      </c>
    </row>
    <row r="265" spans="1:23">
      <c r="A265"/>
      <c r="B265"/>
      <c r="C265" s="729">
        <v>513140</v>
      </c>
      <c r="D265" s="780" t="s">
        <v>472</v>
      </c>
      <c r="E265" s="994">
        <v>1157.93</v>
      </c>
      <c r="F265" s="837">
        <v>1276</v>
      </c>
      <c r="G265" s="781">
        <v>21.53</v>
      </c>
      <c r="H265" s="781">
        <v>87.23</v>
      </c>
      <c r="I265" s="781">
        <v>92.25</v>
      </c>
      <c r="J265" s="837">
        <v>201.01</v>
      </c>
      <c r="K265" s="833">
        <v>121.13</v>
      </c>
      <c r="L265" s="776">
        <v>171.49</v>
      </c>
      <c r="M265" s="776">
        <v>106.8</v>
      </c>
      <c r="N265" s="837">
        <v>399.42</v>
      </c>
      <c r="O265" s="776">
        <v>109.61</v>
      </c>
      <c r="P265" s="776">
        <v>141.9</v>
      </c>
      <c r="Q265" s="776">
        <v>147.15</v>
      </c>
      <c r="R265" s="837">
        <v>398.65999999999997</v>
      </c>
      <c r="S265" s="837">
        <v>160.87</v>
      </c>
      <c r="T265" s="776"/>
      <c r="U265" s="776"/>
      <c r="V265" s="776">
        <v>160.87</v>
      </c>
      <c r="W265" s="842">
        <v>1159.96</v>
      </c>
    </row>
    <row r="266" spans="1:23">
      <c r="A266"/>
      <c r="B266"/>
      <c r="C266" s="729">
        <v>515040</v>
      </c>
      <c r="D266" s="780" t="s">
        <v>473</v>
      </c>
      <c r="E266" s="994">
        <v>14947.5</v>
      </c>
      <c r="F266" s="837">
        <v>19752</v>
      </c>
      <c r="G266" s="781">
        <v>6373.2</v>
      </c>
      <c r="H266" s="781">
        <v>2192.7199999999998</v>
      </c>
      <c r="I266" s="781">
        <v>2334</v>
      </c>
      <c r="J266" s="837">
        <v>10899.92</v>
      </c>
      <c r="K266" s="833">
        <v>2476.7399999999998</v>
      </c>
      <c r="L266" s="776">
        <v>2653.07</v>
      </c>
      <c r="M266" s="776">
        <v>2684.64</v>
      </c>
      <c r="N266" s="837">
        <v>7814.4499999999989</v>
      </c>
      <c r="O266" s="776">
        <v>2695.66</v>
      </c>
      <c r="P266" s="776">
        <v>2708.25</v>
      </c>
      <c r="Q266" s="776">
        <v>2715.58</v>
      </c>
      <c r="R266" s="837">
        <v>8119.49</v>
      </c>
      <c r="S266" s="837">
        <v>3156.72</v>
      </c>
      <c r="T266" s="776"/>
      <c r="U266" s="776"/>
      <c r="V266" s="776">
        <v>3156.72</v>
      </c>
      <c r="W266" s="842">
        <v>29990.58</v>
      </c>
    </row>
    <row r="267" spans="1:23">
      <c r="A267"/>
      <c r="B267"/>
      <c r="C267" s="729">
        <v>515100</v>
      </c>
      <c r="D267" s="780" t="s">
        <v>474</v>
      </c>
      <c r="E267" s="994">
        <v>90.1</v>
      </c>
      <c r="F267" s="837">
        <v>132</v>
      </c>
      <c r="G267" s="781">
        <v>19.579999999999998</v>
      </c>
      <c r="H267" s="781">
        <v>9.14</v>
      </c>
      <c r="I267" s="781">
        <v>9.6999999999999993</v>
      </c>
      <c r="J267" s="837">
        <v>38.42</v>
      </c>
      <c r="K267" s="833">
        <v>10.62</v>
      </c>
      <c r="L267" s="776">
        <v>11.49</v>
      </c>
      <c r="M267" s="776">
        <v>11.18</v>
      </c>
      <c r="N267" s="837">
        <v>33.29</v>
      </c>
      <c r="O267" s="776">
        <v>11.24</v>
      </c>
      <c r="P267" s="776">
        <v>11.21</v>
      </c>
      <c r="Q267" s="776">
        <v>11.18</v>
      </c>
      <c r="R267" s="837">
        <v>33.630000000000003</v>
      </c>
      <c r="S267" s="837">
        <v>14.38</v>
      </c>
      <c r="T267" s="776"/>
      <c r="U267" s="776"/>
      <c r="V267" s="776">
        <v>14.38</v>
      </c>
      <c r="W267" s="842">
        <v>119.72</v>
      </c>
    </row>
    <row r="268" spans="1:23">
      <c r="A268"/>
      <c r="B268"/>
      <c r="C268" s="729">
        <v>515120</v>
      </c>
      <c r="D268" s="780" t="s">
        <v>475</v>
      </c>
      <c r="E268" s="994">
        <v>151.36000000000001</v>
      </c>
      <c r="F268" s="837">
        <v>286</v>
      </c>
      <c r="G268" s="781">
        <v>44.35</v>
      </c>
      <c r="H268" s="781">
        <v>20.71</v>
      </c>
      <c r="I268" s="781">
        <v>21.96</v>
      </c>
      <c r="J268" s="837">
        <v>87.02000000000001</v>
      </c>
      <c r="K268" s="833">
        <v>24.11</v>
      </c>
      <c r="L268" s="776">
        <v>39.29</v>
      </c>
      <c r="M268" s="776">
        <v>25.49</v>
      </c>
      <c r="N268" s="837">
        <v>88.89</v>
      </c>
      <c r="O268" s="776">
        <v>25.68</v>
      </c>
      <c r="P268" s="776">
        <v>25.48</v>
      </c>
      <c r="Q268" s="776">
        <v>25.37</v>
      </c>
      <c r="R268" s="837">
        <v>76.53</v>
      </c>
      <c r="S268" s="837">
        <v>33.06</v>
      </c>
      <c r="T268" s="776"/>
      <c r="U268" s="776"/>
      <c r="V268" s="776">
        <v>33.06</v>
      </c>
      <c r="W268" s="842">
        <v>285.5</v>
      </c>
    </row>
    <row r="269" spans="1:23">
      <c r="A269"/>
      <c r="B269"/>
      <c r="C269" s="729">
        <v>515220</v>
      </c>
      <c r="D269" s="780" t="s">
        <v>478</v>
      </c>
      <c r="E269" s="994">
        <v>0</v>
      </c>
      <c r="F269" s="837">
        <v>0</v>
      </c>
      <c r="G269" s="781">
        <v>0</v>
      </c>
      <c r="H269" s="781">
        <v>0</v>
      </c>
      <c r="I269" s="781">
        <v>0</v>
      </c>
      <c r="J269" s="837">
        <v>0</v>
      </c>
      <c r="K269" s="833">
        <v>0</v>
      </c>
      <c r="L269" s="776">
        <v>0</v>
      </c>
      <c r="M269" s="776">
        <v>0</v>
      </c>
      <c r="N269" s="837">
        <v>0</v>
      </c>
      <c r="O269" s="776">
        <v>0</v>
      </c>
      <c r="P269" s="776">
        <v>0</v>
      </c>
      <c r="Q269" s="776">
        <v>0</v>
      </c>
      <c r="R269" s="837">
        <v>0</v>
      </c>
      <c r="S269" s="837">
        <v>0</v>
      </c>
      <c r="T269" s="776"/>
      <c r="U269" s="776"/>
      <c r="V269" s="776">
        <v>0</v>
      </c>
      <c r="W269" s="842">
        <v>0</v>
      </c>
    </row>
    <row r="270" spans="1:23">
      <c r="A270"/>
      <c r="B270"/>
      <c r="C270" s="729">
        <v>515260</v>
      </c>
      <c r="D270" s="780" t="s">
        <v>479</v>
      </c>
      <c r="E270" s="994">
        <v>364.08000000000004</v>
      </c>
      <c r="F270" s="837">
        <v>263</v>
      </c>
      <c r="G270" s="781">
        <v>37.26</v>
      </c>
      <c r="H270" s="781">
        <v>17.399999999999999</v>
      </c>
      <c r="I270" s="781">
        <v>18.46</v>
      </c>
      <c r="J270" s="837">
        <v>73.12</v>
      </c>
      <c r="K270" s="833">
        <v>20.27</v>
      </c>
      <c r="L270" s="776">
        <v>33.049999999999997</v>
      </c>
      <c r="M270" s="776">
        <v>21.44</v>
      </c>
      <c r="N270" s="837">
        <v>74.759999999999991</v>
      </c>
      <c r="O270" s="776">
        <v>21.58</v>
      </c>
      <c r="P270" s="776">
        <v>27.45</v>
      </c>
      <c r="Q270" s="776">
        <v>27.36</v>
      </c>
      <c r="R270" s="837">
        <v>76.39</v>
      </c>
      <c r="S270" s="837">
        <v>33.799999999999997</v>
      </c>
      <c r="T270" s="776"/>
      <c r="U270" s="776"/>
      <c r="V270" s="776">
        <v>33.799999999999997</v>
      </c>
      <c r="W270" s="842">
        <v>258.07</v>
      </c>
    </row>
    <row r="271" spans="1:23">
      <c r="A271"/>
      <c r="B271"/>
      <c r="C271" s="729">
        <v>518140</v>
      </c>
      <c r="D271" s="780" t="s">
        <v>484</v>
      </c>
      <c r="E271" s="994">
        <v>29.770000000000003</v>
      </c>
      <c r="F271" s="837">
        <v>42</v>
      </c>
      <c r="G271" s="781">
        <v>7.04</v>
      </c>
      <c r="H271" s="781">
        <v>3.04</v>
      </c>
      <c r="I271" s="781">
        <v>3.2</v>
      </c>
      <c r="J271" s="837">
        <v>13.280000000000001</v>
      </c>
      <c r="K271" s="833">
        <v>4.2300000000000004</v>
      </c>
      <c r="L271" s="776">
        <v>5.73</v>
      </c>
      <c r="M271" s="776">
        <v>3.7</v>
      </c>
      <c r="N271" s="837">
        <v>13.66</v>
      </c>
      <c r="O271" s="776">
        <v>2.92</v>
      </c>
      <c r="P271" s="776">
        <v>3.79</v>
      </c>
      <c r="Q271" s="776">
        <v>3.84</v>
      </c>
      <c r="R271" s="837">
        <v>10.55</v>
      </c>
      <c r="S271" s="837">
        <v>4.16</v>
      </c>
      <c r="T271" s="776"/>
      <c r="U271" s="776"/>
      <c r="V271" s="776">
        <v>4.16</v>
      </c>
      <c r="W271" s="842">
        <v>41.649999999999991</v>
      </c>
    </row>
    <row r="272" spans="1:23">
      <c r="A272"/>
      <c r="B272" s="527" t="s">
        <v>6625</v>
      </c>
      <c r="C272" s="527"/>
      <c r="D272" s="527"/>
      <c r="E272" s="995">
        <v>112394.44</v>
      </c>
      <c r="F272" s="997">
        <v>151176</v>
      </c>
      <c r="G272" s="1079">
        <v>9693.1400000000012</v>
      </c>
      <c r="H272" s="1079">
        <v>9995.6199999999972</v>
      </c>
      <c r="I272" s="1079">
        <v>10553.68</v>
      </c>
      <c r="J272" s="997">
        <v>30242.439999999995</v>
      </c>
      <c r="K272" s="1088">
        <v>13077.76</v>
      </c>
      <c r="L272" s="846">
        <v>17576.190000000002</v>
      </c>
      <c r="M272" s="846">
        <v>12243.730000000001</v>
      </c>
      <c r="N272" s="997">
        <v>42897.68</v>
      </c>
      <c r="O272" s="846">
        <v>12478.62</v>
      </c>
      <c r="P272" s="846">
        <v>14899.750000000002</v>
      </c>
      <c r="Q272" s="846">
        <v>15531.010000000004</v>
      </c>
      <c r="R272" s="997">
        <v>42909.380000000005</v>
      </c>
      <c r="S272" s="997">
        <v>16972.13</v>
      </c>
      <c r="T272" s="846"/>
      <c r="U272" s="846"/>
      <c r="V272" s="846">
        <v>16972.13</v>
      </c>
      <c r="W272" s="892">
        <v>133021.63</v>
      </c>
    </row>
    <row r="273" spans="1:23">
      <c r="A273"/>
      <c r="B273" t="s">
        <v>6626</v>
      </c>
      <c r="C273" s="729">
        <v>520015</v>
      </c>
      <c r="D273" s="780" t="s">
        <v>485</v>
      </c>
      <c r="E273" s="994">
        <v>390.16</v>
      </c>
      <c r="F273" s="837">
        <v>1500</v>
      </c>
      <c r="G273" s="781">
        <v>0</v>
      </c>
      <c r="H273" s="781">
        <v>0</v>
      </c>
      <c r="I273" s="781">
        <v>2594.4699999999998</v>
      </c>
      <c r="J273" s="837">
        <v>2594.4699999999998</v>
      </c>
      <c r="K273" s="833">
        <v>44.3</v>
      </c>
      <c r="L273" s="776">
        <v>0</v>
      </c>
      <c r="M273" s="776">
        <v>82.85</v>
      </c>
      <c r="N273" s="837">
        <v>127.14999999999999</v>
      </c>
      <c r="O273" s="776">
        <v>0</v>
      </c>
      <c r="P273" s="776">
        <v>0</v>
      </c>
      <c r="Q273" s="776">
        <v>0</v>
      </c>
      <c r="R273" s="837">
        <v>0</v>
      </c>
      <c r="S273" s="837">
        <v>0</v>
      </c>
      <c r="T273" s="776"/>
      <c r="U273" s="776"/>
      <c r="V273" s="776">
        <v>0</v>
      </c>
      <c r="W273" s="842">
        <v>2721.62</v>
      </c>
    </row>
    <row r="274" spans="1:23">
      <c r="A274"/>
      <c r="B274"/>
      <c r="C274" s="729">
        <v>520020</v>
      </c>
      <c r="D274" s="780" t="s">
        <v>86</v>
      </c>
      <c r="E274" s="994">
        <v>4841</v>
      </c>
      <c r="F274" s="837">
        <v>5600</v>
      </c>
      <c r="G274" s="781">
        <v>0</v>
      </c>
      <c r="H274" s="781">
        <v>300</v>
      </c>
      <c r="I274" s="781">
        <v>300</v>
      </c>
      <c r="J274" s="837">
        <v>600</v>
      </c>
      <c r="K274" s="833">
        <v>433</v>
      </c>
      <c r="L274" s="776">
        <v>300</v>
      </c>
      <c r="M274" s="776">
        <v>1098</v>
      </c>
      <c r="N274" s="837">
        <v>1831</v>
      </c>
      <c r="O274" s="776">
        <v>433</v>
      </c>
      <c r="P274" s="776">
        <v>300</v>
      </c>
      <c r="Q274" s="776">
        <v>300</v>
      </c>
      <c r="R274" s="837">
        <v>1033</v>
      </c>
      <c r="S274" s="837">
        <v>433</v>
      </c>
      <c r="T274" s="776"/>
      <c r="U274" s="776"/>
      <c r="V274" s="776">
        <v>433</v>
      </c>
      <c r="W274" s="842">
        <v>3897</v>
      </c>
    </row>
    <row r="275" spans="1:23">
      <c r="A275"/>
      <c r="B275"/>
      <c r="C275" s="729">
        <v>520115</v>
      </c>
      <c r="D275" s="780" t="s">
        <v>49</v>
      </c>
      <c r="E275" s="994">
        <v>1360.77</v>
      </c>
      <c r="F275" s="837">
        <v>1000</v>
      </c>
      <c r="G275" s="781">
        <v>0</v>
      </c>
      <c r="H275" s="781">
        <v>0</v>
      </c>
      <c r="I275" s="781">
        <v>0</v>
      </c>
      <c r="J275" s="837">
        <v>0</v>
      </c>
      <c r="K275" s="833">
        <v>0</v>
      </c>
      <c r="L275" s="776">
        <v>0</v>
      </c>
      <c r="M275" s="776">
        <v>0</v>
      </c>
      <c r="N275" s="837">
        <v>0</v>
      </c>
      <c r="O275" s="776">
        <v>0</v>
      </c>
      <c r="P275" s="776">
        <v>0</v>
      </c>
      <c r="Q275" s="776">
        <v>0</v>
      </c>
      <c r="R275" s="837">
        <v>0</v>
      </c>
      <c r="S275" s="837">
        <v>0</v>
      </c>
      <c r="T275" s="776"/>
      <c r="U275" s="776"/>
      <c r="V275" s="776">
        <v>0</v>
      </c>
      <c r="W275" s="842">
        <v>0</v>
      </c>
    </row>
    <row r="276" spans="1:23">
      <c r="A276"/>
      <c r="B276"/>
      <c r="C276" s="729">
        <v>520230</v>
      </c>
      <c r="D276" s="780" t="s">
        <v>50</v>
      </c>
      <c r="E276" s="994">
        <v>1561.52</v>
      </c>
      <c r="F276" s="837">
        <v>600</v>
      </c>
      <c r="G276" s="781">
        <v>0</v>
      </c>
      <c r="H276" s="781">
        <v>52.24</v>
      </c>
      <c r="I276" s="781">
        <v>31.34</v>
      </c>
      <c r="J276" s="837">
        <v>83.58</v>
      </c>
      <c r="K276" s="833">
        <v>108.16</v>
      </c>
      <c r="L276" s="776">
        <v>90.38</v>
      </c>
      <c r="M276" s="776">
        <v>90.39</v>
      </c>
      <c r="N276" s="837">
        <v>288.93</v>
      </c>
      <c r="O276" s="776">
        <v>510.3</v>
      </c>
      <c r="P276" s="776">
        <v>128.41999999999999</v>
      </c>
      <c r="Q276" s="776">
        <v>128.41999999999999</v>
      </c>
      <c r="R276" s="837">
        <v>767.14</v>
      </c>
      <c r="S276" s="837">
        <v>117.95</v>
      </c>
      <c r="T276" s="776"/>
      <c r="U276" s="776"/>
      <c r="V276" s="776">
        <v>117.95</v>
      </c>
      <c r="W276" s="842">
        <v>1257.5999999999999</v>
      </c>
    </row>
    <row r="277" spans="1:23">
      <c r="A277"/>
      <c r="B277"/>
      <c r="C277" s="729">
        <v>520320</v>
      </c>
      <c r="D277" s="780" t="s">
        <v>51</v>
      </c>
      <c r="E277" s="994">
        <v>1091.0500000000002</v>
      </c>
      <c r="F277" s="837">
        <v>1100</v>
      </c>
      <c r="G277" s="781">
        <v>0</v>
      </c>
      <c r="H277" s="781">
        <v>92.95</v>
      </c>
      <c r="I277" s="781">
        <v>98.3</v>
      </c>
      <c r="J277" s="837">
        <v>191.25</v>
      </c>
      <c r="K277" s="833">
        <v>94.44</v>
      </c>
      <c r="L277" s="776">
        <v>98.5</v>
      </c>
      <c r="M277" s="776">
        <v>131.33000000000001</v>
      </c>
      <c r="N277" s="837">
        <v>324.27</v>
      </c>
      <c r="O277" s="776">
        <v>99.99</v>
      </c>
      <c r="P277" s="776">
        <v>100.43</v>
      </c>
      <c r="Q277" s="776">
        <v>100.69</v>
      </c>
      <c r="R277" s="837">
        <v>301.11</v>
      </c>
      <c r="S277" s="837">
        <v>96.02</v>
      </c>
      <c r="T277" s="776"/>
      <c r="U277" s="776"/>
      <c r="V277" s="776">
        <v>96.02</v>
      </c>
      <c r="W277" s="842">
        <v>912.65000000000009</v>
      </c>
    </row>
    <row r="278" spans="1:23">
      <c r="A278"/>
      <c r="B278"/>
      <c r="C278" s="729">
        <v>520330</v>
      </c>
      <c r="D278" s="780" t="s">
        <v>52</v>
      </c>
      <c r="E278" s="994">
        <v>1123.5000000000002</v>
      </c>
      <c r="F278" s="837">
        <v>1300</v>
      </c>
      <c r="G278" s="781">
        <v>107</v>
      </c>
      <c r="H278" s="781">
        <v>107</v>
      </c>
      <c r="I278" s="781">
        <v>107</v>
      </c>
      <c r="J278" s="837">
        <v>321</v>
      </c>
      <c r="K278" s="833">
        <v>107</v>
      </c>
      <c r="L278" s="776">
        <v>107</v>
      </c>
      <c r="M278" s="776">
        <v>107</v>
      </c>
      <c r="N278" s="837">
        <v>321</v>
      </c>
      <c r="O278" s="776">
        <v>107</v>
      </c>
      <c r="P278" s="776">
        <v>107</v>
      </c>
      <c r="Q278" s="776">
        <v>107</v>
      </c>
      <c r="R278" s="837">
        <v>321</v>
      </c>
      <c r="S278" s="837">
        <v>107</v>
      </c>
      <c r="T278" s="776"/>
      <c r="U278" s="776"/>
      <c r="V278" s="776">
        <v>107</v>
      </c>
      <c r="W278" s="842">
        <v>1070</v>
      </c>
    </row>
    <row r="279" spans="1:23">
      <c r="A279"/>
      <c r="B279"/>
      <c r="C279" s="729">
        <v>520710</v>
      </c>
      <c r="D279" s="780" t="s">
        <v>162</v>
      </c>
      <c r="E279" s="994">
        <v>3442.79</v>
      </c>
      <c r="F279" s="837">
        <v>4000</v>
      </c>
      <c r="G279" s="781">
        <v>261.98</v>
      </c>
      <c r="H279" s="781">
        <v>0</v>
      </c>
      <c r="I279" s="781">
        <v>381.99</v>
      </c>
      <c r="J279" s="837">
        <v>643.97</v>
      </c>
      <c r="K279" s="833">
        <v>0</v>
      </c>
      <c r="L279" s="776">
        <v>218.95</v>
      </c>
      <c r="M279" s="776">
        <v>0</v>
      </c>
      <c r="N279" s="837">
        <v>218.95</v>
      </c>
      <c r="O279" s="776">
        <v>271.66000000000003</v>
      </c>
      <c r="P279" s="776">
        <v>97.6</v>
      </c>
      <c r="Q279" s="776">
        <v>159.07</v>
      </c>
      <c r="R279" s="837">
        <v>528.32999999999993</v>
      </c>
      <c r="S279" s="837">
        <v>123.31</v>
      </c>
      <c r="T279" s="776"/>
      <c r="U279" s="776"/>
      <c r="V279" s="776">
        <v>123.31</v>
      </c>
      <c r="W279" s="842">
        <v>1514.56</v>
      </c>
    </row>
    <row r="280" spans="1:23">
      <c r="A280"/>
      <c r="B280"/>
      <c r="C280" s="729">
        <v>520800</v>
      </c>
      <c r="D280" s="780" t="s">
        <v>54</v>
      </c>
      <c r="E280" s="994">
        <v>713.42000000000007</v>
      </c>
      <c r="F280" s="837">
        <v>1000</v>
      </c>
      <c r="G280" s="781">
        <v>0</v>
      </c>
      <c r="H280" s="781">
        <v>0</v>
      </c>
      <c r="I280" s="781">
        <v>0</v>
      </c>
      <c r="J280" s="837">
        <v>0</v>
      </c>
      <c r="K280" s="833">
        <v>291.52999999999997</v>
      </c>
      <c r="L280" s="776">
        <v>400.37</v>
      </c>
      <c r="M280" s="776">
        <v>11.47</v>
      </c>
      <c r="N280" s="837">
        <v>703.37</v>
      </c>
      <c r="O280" s="776">
        <v>0</v>
      </c>
      <c r="P280" s="776">
        <v>293.67</v>
      </c>
      <c r="Q280" s="776">
        <v>0</v>
      </c>
      <c r="R280" s="837">
        <v>293.67</v>
      </c>
      <c r="S280" s="837">
        <v>0</v>
      </c>
      <c r="T280" s="776"/>
      <c r="U280" s="776"/>
      <c r="V280" s="776">
        <v>0</v>
      </c>
      <c r="W280" s="842">
        <v>997.04</v>
      </c>
    </row>
    <row r="281" spans="1:23">
      <c r="A281"/>
      <c r="B281"/>
      <c r="C281" s="729">
        <v>520845</v>
      </c>
      <c r="D281" s="780" t="s">
        <v>89</v>
      </c>
      <c r="E281" s="994">
        <v>4006.48</v>
      </c>
      <c r="F281" s="837">
        <v>4000</v>
      </c>
      <c r="G281" s="781">
        <v>0</v>
      </c>
      <c r="H281" s="781">
        <v>379.54</v>
      </c>
      <c r="I281" s="781">
        <v>379.54</v>
      </c>
      <c r="J281" s="837">
        <v>759.08</v>
      </c>
      <c r="K281" s="833">
        <v>379.54</v>
      </c>
      <c r="L281" s="776">
        <v>379.54</v>
      </c>
      <c r="M281" s="776">
        <v>379.54</v>
      </c>
      <c r="N281" s="837">
        <v>1138.6200000000001</v>
      </c>
      <c r="O281" s="776">
        <v>379.54</v>
      </c>
      <c r="P281" s="776">
        <v>379.54</v>
      </c>
      <c r="Q281" s="776">
        <v>379.54</v>
      </c>
      <c r="R281" s="837">
        <v>1138.6200000000001</v>
      </c>
      <c r="S281" s="837">
        <v>379.54</v>
      </c>
      <c r="T281" s="776"/>
      <c r="U281" s="776"/>
      <c r="V281" s="776">
        <v>379.54</v>
      </c>
      <c r="W281" s="842">
        <v>3415.86</v>
      </c>
    </row>
    <row r="282" spans="1:23">
      <c r="A282"/>
      <c r="B282"/>
      <c r="C282" s="729">
        <v>521420</v>
      </c>
      <c r="D282" s="780" t="s">
        <v>90</v>
      </c>
      <c r="E282" s="994">
        <v>741.83999999999992</v>
      </c>
      <c r="F282" s="837">
        <v>1500</v>
      </c>
      <c r="G282" s="781">
        <v>0</v>
      </c>
      <c r="H282" s="781">
        <v>0</v>
      </c>
      <c r="I282" s="781">
        <v>0</v>
      </c>
      <c r="J282" s="837">
        <v>0</v>
      </c>
      <c r="K282" s="833">
        <v>0</v>
      </c>
      <c r="L282" s="776">
        <v>0</v>
      </c>
      <c r="M282" s="776">
        <v>0</v>
      </c>
      <c r="N282" s="837">
        <v>0</v>
      </c>
      <c r="O282" s="776">
        <v>0</v>
      </c>
      <c r="P282" s="776">
        <v>0</v>
      </c>
      <c r="Q282" s="776">
        <v>0</v>
      </c>
      <c r="R282" s="837">
        <v>0</v>
      </c>
      <c r="S282" s="837">
        <v>0</v>
      </c>
      <c r="T282" s="776"/>
      <c r="U282" s="776"/>
      <c r="V282" s="776">
        <v>0</v>
      </c>
      <c r="W282" s="842">
        <v>0</v>
      </c>
    </row>
    <row r="283" spans="1:23">
      <c r="A283"/>
      <c r="B283"/>
      <c r="C283" s="729">
        <v>521560</v>
      </c>
      <c r="D283" s="780" t="s">
        <v>120</v>
      </c>
      <c r="E283" s="994">
        <v>446.95</v>
      </c>
      <c r="F283" s="837">
        <v>0</v>
      </c>
      <c r="G283" s="781">
        <v>0</v>
      </c>
      <c r="H283" s="781">
        <v>0</v>
      </c>
      <c r="I283" s="781">
        <v>0</v>
      </c>
      <c r="J283" s="837">
        <v>0</v>
      </c>
      <c r="K283" s="833">
        <v>0</v>
      </c>
      <c r="L283" s="776">
        <v>0</v>
      </c>
      <c r="M283" s="776">
        <v>0</v>
      </c>
      <c r="N283" s="837">
        <v>0</v>
      </c>
      <c r="O283" s="776">
        <v>0</v>
      </c>
      <c r="P283" s="776">
        <v>0</v>
      </c>
      <c r="Q283" s="776">
        <v>0</v>
      </c>
      <c r="R283" s="837">
        <v>0</v>
      </c>
      <c r="S283" s="837">
        <v>0</v>
      </c>
      <c r="T283" s="776"/>
      <c r="U283" s="776"/>
      <c r="V283" s="776">
        <v>0</v>
      </c>
      <c r="W283" s="842">
        <v>0</v>
      </c>
    </row>
    <row r="284" spans="1:23">
      <c r="A284"/>
      <c r="B284"/>
      <c r="C284" s="729">
        <v>521600</v>
      </c>
      <c r="D284" s="780" t="s">
        <v>91</v>
      </c>
      <c r="E284" s="994">
        <v>19795.8</v>
      </c>
      <c r="F284" s="837">
        <v>23000</v>
      </c>
      <c r="G284" s="781">
        <v>0</v>
      </c>
      <c r="H284" s="781">
        <v>0</v>
      </c>
      <c r="I284" s="781">
        <v>3500</v>
      </c>
      <c r="J284" s="837">
        <v>3500</v>
      </c>
      <c r="K284" s="833">
        <v>1750</v>
      </c>
      <c r="L284" s="776">
        <v>1750</v>
      </c>
      <c r="M284" s="776">
        <v>1750</v>
      </c>
      <c r="N284" s="837">
        <v>5250</v>
      </c>
      <c r="O284" s="776">
        <v>1750</v>
      </c>
      <c r="P284" s="776">
        <v>1750</v>
      </c>
      <c r="Q284" s="776">
        <v>1750</v>
      </c>
      <c r="R284" s="837">
        <v>5250</v>
      </c>
      <c r="S284" s="837">
        <v>1750</v>
      </c>
      <c r="T284" s="776"/>
      <c r="U284" s="776"/>
      <c r="V284" s="776">
        <v>1750</v>
      </c>
      <c r="W284" s="842">
        <v>15750</v>
      </c>
    </row>
    <row r="285" spans="1:23">
      <c r="A285"/>
      <c r="B285"/>
      <c r="C285" s="729">
        <v>521700</v>
      </c>
      <c r="D285" s="780" t="s">
        <v>1072</v>
      </c>
      <c r="E285" s="994">
        <v>1373.36</v>
      </c>
      <c r="F285" s="837">
        <v>2000</v>
      </c>
      <c r="G285" s="781">
        <v>194.36</v>
      </c>
      <c r="H285" s="781">
        <v>35.590000000000003</v>
      </c>
      <c r="I285" s="781">
        <v>960.72</v>
      </c>
      <c r="J285" s="837">
        <v>1190.67</v>
      </c>
      <c r="K285" s="833">
        <v>0</v>
      </c>
      <c r="L285" s="776">
        <v>71.180000000000007</v>
      </c>
      <c r="M285" s="776">
        <v>142.36000000000001</v>
      </c>
      <c r="N285" s="837">
        <v>213.54000000000002</v>
      </c>
      <c r="O285" s="776">
        <v>0</v>
      </c>
      <c r="P285" s="776">
        <v>71.180000000000007</v>
      </c>
      <c r="Q285" s="776">
        <v>142.36000000000001</v>
      </c>
      <c r="R285" s="837">
        <v>213.54000000000002</v>
      </c>
      <c r="S285" s="837">
        <v>0</v>
      </c>
      <c r="T285" s="776"/>
      <c r="U285" s="776"/>
      <c r="V285" s="776">
        <v>0</v>
      </c>
      <c r="W285" s="842">
        <v>1617.75</v>
      </c>
    </row>
    <row r="286" spans="1:23">
      <c r="A286"/>
      <c r="B286"/>
      <c r="C286" s="729">
        <v>521720</v>
      </c>
      <c r="D286" s="780" t="s">
        <v>121</v>
      </c>
      <c r="E286" s="994">
        <v>0</v>
      </c>
      <c r="F286" s="837">
        <v>500</v>
      </c>
      <c r="G286" s="781">
        <v>0</v>
      </c>
      <c r="H286" s="781">
        <v>0</v>
      </c>
      <c r="I286" s="781">
        <v>0</v>
      </c>
      <c r="J286" s="837">
        <v>0</v>
      </c>
      <c r="K286" s="833">
        <v>0</v>
      </c>
      <c r="L286" s="776">
        <v>0</v>
      </c>
      <c r="M286" s="776">
        <v>316.48</v>
      </c>
      <c r="N286" s="837">
        <v>316.48</v>
      </c>
      <c r="O286" s="776">
        <v>0</v>
      </c>
      <c r="P286" s="776">
        <v>0</v>
      </c>
      <c r="Q286" s="776">
        <v>0</v>
      </c>
      <c r="R286" s="837">
        <v>0</v>
      </c>
      <c r="S286" s="837">
        <v>0</v>
      </c>
      <c r="T286" s="776"/>
      <c r="U286" s="776"/>
      <c r="V286" s="776">
        <v>0</v>
      </c>
      <c r="W286" s="842">
        <v>316.48</v>
      </c>
    </row>
    <row r="287" spans="1:23">
      <c r="A287"/>
      <c r="B287"/>
      <c r="C287" s="729">
        <v>521740</v>
      </c>
      <c r="D287" s="780" t="s">
        <v>5950</v>
      </c>
      <c r="E287" s="994">
        <v>723.08</v>
      </c>
      <c r="F287" s="837">
        <v>0</v>
      </c>
      <c r="G287" s="781">
        <v>0</v>
      </c>
      <c r="H287" s="781">
        <v>0</v>
      </c>
      <c r="I287" s="781">
        <v>0</v>
      </c>
      <c r="J287" s="837">
        <v>0</v>
      </c>
      <c r="K287" s="833">
        <v>0</v>
      </c>
      <c r="L287" s="776">
        <v>0</v>
      </c>
      <c r="M287" s="776">
        <v>0</v>
      </c>
      <c r="N287" s="837">
        <v>0</v>
      </c>
      <c r="O287" s="776">
        <v>0</v>
      </c>
      <c r="P287" s="776">
        <v>340</v>
      </c>
      <c r="Q287" s="776">
        <v>0</v>
      </c>
      <c r="R287" s="837">
        <v>340</v>
      </c>
      <c r="S287" s="837">
        <v>0</v>
      </c>
      <c r="T287" s="776"/>
      <c r="U287" s="776"/>
      <c r="V287" s="776">
        <v>0</v>
      </c>
      <c r="W287" s="842">
        <v>340</v>
      </c>
    </row>
    <row r="288" spans="1:23">
      <c r="A288"/>
      <c r="B288"/>
      <c r="C288" s="729">
        <v>521760</v>
      </c>
      <c r="D288" s="780" t="s">
        <v>92</v>
      </c>
      <c r="E288" s="994">
        <v>0</v>
      </c>
      <c r="F288" s="837">
        <v>0</v>
      </c>
      <c r="G288" s="781">
        <v>0</v>
      </c>
      <c r="H288" s="781">
        <v>0</v>
      </c>
      <c r="I288" s="781">
        <v>0</v>
      </c>
      <c r="J288" s="837">
        <v>0</v>
      </c>
      <c r="K288" s="833">
        <v>0</v>
      </c>
      <c r="L288" s="776">
        <v>0</v>
      </c>
      <c r="M288" s="776">
        <v>0</v>
      </c>
      <c r="N288" s="837">
        <v>0</v>
      </c>
      <c r="O288" s="776">
        <v>0</v>
      </c>
      <c r="P288" s="776">
        <v>0</v>
      </c>
      <c r="Q288" s="776">
        <v>0</v>
      </c>
      <c r="R288" s="837">
        <v>0</v>
      </c>
      <c r="S288" s="837">
        <v>0</v>
      </c>
      <c r="T288" s="776"/>
      <c r="U288" s="776"/>
      <c r="V288" s="776">
        <v>0</v>
      </c>
      <c r="W288" s="842">
        <v>0</v>
      </c>
    </row>
    <row r="289" spans="1:23">
      <c r="A289"/>
      <c r="B289"/>
      <c r="C289" s="729">
        <v>522310</v>
      </c>
      <c r="D289" s="780" t="s">
        <v>60</v>
      </c>
      <c r="E289" s="994">
        <v>1011.32</v>
      </c>
      <c r="F289" s="837">
        <v>3000</v>
      </c>
      <c r="G289" s="781">
        <v>0</v>
      </c>
      <c r="H289" s="781">
        <v>0</v>
      </c>
      <c r="I289" s="781">
        <v>0</v>
      </c>
      <c r="J289" s="837">
        <v>0</v>
      </c>
      <c r="K289" s="833">
        <v>144.84</v>
      </c>
      <c r="L289" s="776">
        <v>0</v>
      </c>
      <c r="M289" s="776">
        <v>0</v>
      </c>
      <c r="N289" s="837">
        <v>144.84</v>
      </c>
      <c r="O289" s="776">
        <v>71.709999999999994</v>
      </c>
      <c r="P289" s="776">
        <v>241.77</v>
      </c>
      <c r="Q289" s="776">
        <v>81.739999999999995</v>
      </c>
      <c r="R289" s="837">
        <v>395.22</v>
      </c>
      <c r="S289" s="837">
        <v>0</v>
      </c>
      <c r="T289" s="776"/>
      <c r="U289" s="776"/>
      <c r="V289" s="776">
        <v>0</v>
      </c>
      <c r="W289" s="842">
        <v>540.06000000000006</v>
      </c>
    </row>
    <row r="290" spans="1:23">
      <c r="A290"/>
      <c r="B290"/>
      <c r="C290" s="729">
        <v>522320</v>
      </c>
      <c r="D290" s="780" t="s">
        <v>93</v>
      </c>
      <c r="E290" s="994">
        <v>4818.51</v>
      </c>
      <c r="F290" s="837">
        <v>4000</v>
      </c>
      <c r="G290" s="781">
        <v>0</v>
      </c>
      <c r="H290" s="781">
        <v>0</v>
      </c>
      <c r="I290" s="781">
        <v>503.98</v>
      </c>
      <c r="J290" s="837">
        <v>503.98</v>
      </c>
      <c r="K290" s="833">
        <v>0</v>
      </c>
      <c r="L290" s="776">
        <v>0</v>
      </c>
      <c r="M290" s="776">
        <v>0</v>
      </c>
      <c r="N290" s="837">
        <v>0</v>
      </c>
      <c r="O290" s="776">
        <v>750.88</v>
      </c>
      <c r="P290" s="776">
        <v>247.4</v>
      </c>
      <c r="Q290" s="776">
        <v>11014.84</v>
      </c>
      <c r="R290" s="837">
        <v>12013.12</v>
      </c>
      <c r="S290" s="837">
        <v>0</v>
      </c>
      <c r="T290" s="776"/>
      <c r="U290" s="776"/>
      <c r="V290" s="776">
        <v>0</v>
      </c>
      <c r="W290" s="842">
        <v>12517.1</v>
      </c>
    </row>
    <row r="291" spans="1:23">
      <c r="A291"/>
      <c r="B291"/>
      <c r="C291" s="729">
        <v>522340</v>
      </c>
      <c r="D291" s="780" t="s">
        <v>94</v>
      </c>
      <c r="E291" s="994">
        <v>0</v>
      </c>
      <c r="F291" s="837">
        <v>0</v>
      </c>
      <c r="G291" s="781">
        <v>36</v>
      </c>
      <c r="H291" s="781">
        <v>0</v>
      </c>
      <c r="I291" s="781">
        <v>-36</v>
      </c>
      <c r="J291" s="837">
        <v>0</v>
      </c>
      <c r="K291" s="833">
        <v>0</v>
      </c>
      <c r="L291" s="776">
        <v>0</v>
      </c>
      <c r="M291" s="776">
        <v>0</v>
      </c>
      <c r="N291" s="837">
        <v>0</v>
      </c>
      <c r="O291" s="776">
        <v>0</v>
      </c>
      <c r="P291" s="776">
        <v>0</v>
      </c>
      <c r="Q291" s="776">
        <v>0</v>
      </c>
      <c r="R291" s="837">
        <v>0</v>
      </c>
      <c r="S291" s="837">
        <v>0</v>
      </c>
      <c r="T291" s="776"/>
      <c r="U291" s="776"/>
      <c r="V291" s="776">
        <v>0</v>
      </c>
      <c r="W291" s="842">
        <v>0</v>
      </c>
    </row>
    <row r="292" spans="1:23">
      <c r="A292"/>
      <c r="B292"/>
      <c r="C292" s="729">
        <v>523100</v>
      </c>
      <c r="D292" s="780" t="s">
        <v>61</v>
      </c>
      <c r="E292" s="994">
        <v>75</v>
      </c>
      <c r="F292" s="837">
        <v>500</v>
      </c>
      <c r="G292" s="781">
        <v>0</v>
      </c>
      <c r="H292" s="781">
        <v>0</v>
      </c>
      <c r="I292" s="781">
        <v>0</v>
      </c>
      <c r="J292" s="837">
        <v>0</v>
      </c>
      <c r="K292" s="833">
        <v>0</v>
      </c>
      <c r="L292" s="776">
        <v>0</v>
      </c>
      <c r="M292" s="776">
        <v>0</v>
      </c>
      <c r="N292" s="837">
        <v>0</v>
      </c>
      <c r="O292" s="776">
        <v>0</v>
      </c>
      <c r="P292" s="776">
        <v>0</v>
      </c>
      <c r="Q292" s="776">
        <v>0</v>
      </c>
      <c r="R292" s="837">
        <v>0</v>
      </c>
      <c r="S292" s="837">
        <v>0</v>
      </c>
      <c r="T292" s="776"/>
      <c r="U292" s="776"/>
      <c r="V292" s="776">
        <v>0</v>
      </c>
      <c r="W292" s="842">
        <v>0</v>
      </c>
    </row>
    <row r="293" spans="1:23">
      <c r="A293"/>
      <c r="B293"/>
      <c r="C293" s="729">
        <v>523220</v>
      </c>
      <c r="D293" s="780" t="s">
        <v>108</v>
      </c>
      <c r="E293" s="994">
        <v>203.72</v>
      </c>
      <c r="F293" s="837">
        <v>750</v>
      </c>
      <c r="G293" s="781">
        <v>0</v>
      </c>
      <c r="H293" s="781">
        <v>0</v>
      </c>
      <c r="I293" s="781">
        <v>0</v>
      </c>
      <c r="J293" s="837">
        <v>0</v>
      </c>
      <c r="K293" s="833">
        <v>0</v>
      </c>
      <c r="L293" s="776">
        <v>0</v>
      </c>
      <c r="M293" s="776">
        <v>0</v>
      </c>
      <c r="N293" s="837">
        <v>0</v>
      </c>
      <c r="O293" s="776">
        <v>0</v>
      </c>
      <c r="P293" s="776">
        <v>0</v>
      </c>
      <c r="Q293" s="776">
        <v>0</v>
      </c>
      <c r="R293" s="837">
        <v>0</v>
      </c>
      <c r="S293" s="837">
        <v>0</v>
      </c>
      <c r="T293" s="776"/>
      <c r="U293" s="776"/>
      <c r="V293" s="776">
        <v>0</v>
      </c>
      <c r="W293" s="842">
        <v>0</v>
      </c>
    </row>
    <row r="294" spans="1:23">
      <c r="A294"/>
      <c r="B294"/>
      <c r="C294" s="729">
        <v>523270</v>
      </c>
      <c r="D294" s="780" t="s">
        <v>62</v>
      </c>
      <c r="E294" s="994">
        <v>2254.56</v>
      </c>
      <c r="F294" s="837">
        <v>3500</v>
      </c>
      <c r="G294" s="781">
        <v>0</v>
      </c>
      <c r="H294" s="781">
        <v>0</v>
      </c>
      <c r="I294" s="781">
        <v>0</v>
      </c>
      <c r="J294" s="837">
        <v>0</v>
      </c>
      <c r="K294" s="833">
        <v>0</v>
      </c>
      <c r="L294" s="776">
        <v>0</v>
      </c>
      <c r="M294" s="776">
        <v>0</v>
      </c>
      <c r="N294" s="837">
        <v>0</v>
      </c>
      <c r="O294" s="776">
        <v>0</v>
      </c>
      <c r="P294" s="776">
        <v>0</v>
      </c>
      <c r="Q294" s="776">
        <v>0</v>
      </c>
      <c r="R294" s="837">
        <v>0</v>
      </c>
      <c r="S294" s="837">
        <v>0</v>
      </c>
      <c r="T294" s="776"/>
      <c r="U294" s="776"/>
      <c r="V294" s="776">
        <v>0</v>
      </c>
      <c r="W294" s="842">
        <v>0</v>
      </c>
    </row>
    <row r="295" spans="1:23">
      <c r="A295"/>
      <c r="B295"/>
      <c r="C295" s="729">
        <v>523290</v>
      </c>
      <c r="D295" s="780" t="s">
        <v>1281</v>
      </c>
      <c r="E295" s="994">
        <v>17.420000000000002</v>
      </c>
      <c r="F295" s="837">
        <v>500</v>
      </c>
      <c r="G295" s="781">
        <v>0</v>
      </c>
      <c r="H295" s="781">
        <v>0</v>
      </c>
      <c r="I295" s="781">
        <v>0</v>
      </c>
      <c r="J295" s="837">
        <v>0</v>
      </c>
      <c r="K295" s="833">
        <v>0</v>
      </c>
      <c r="L295" s="776">
        <v>24.83</v>
      </c>
      <c r="M295" s="776">
        <v>0</v>
      </c>
      <c r="N295" s="837">
        <v>24.83</v>
      </c>
      <c r="O295" s="776">
        <v>0</v>
      </c>
      <c r="P295" s="776">
        <v>5.75</v>
      </c>
      <c r="Q295" s="776">
        <v>77.239999999999995</v>
      </c>
      <c r="R295" s="837">
        <v>82.99</v>
      </c>
      <c r="S295" s="837">
        <v>21.21</v>
      </c>
      <c r="T295" s="776"/>
      <c r="U295" s="776"/>
      <c r="V295" s="776">
        <v>21.21</v>
      </c>
      <c r="W295" s="842">
        <v>129.03</v>
      </c>
    </row>
    <row r="296" spans="1:23">
      <c r="A296"/>
      <c r="B296"/>
      <c r="C296" s="729">
        <v>523340</v>
      </c>
      <c r="D296" s="780" t="s">
        <v>6127</v>
      </c>
      <c r="E296" s="994">
        <v>3.22</v>
      </c>
      <c r="F296" s="837">
        <v>50</v>
      </c>
      <c r="G296" s="781">
        <v>0</v>
      </c>
      <c r="H296" s="781">
        <v>3.66</v>
      </c>
      <c r="I296" s="781">
        <v>0</v>
      </c>
      <c r="J296" s="837">
        <v>3.66</v>
      </c>
      <c r="K296" s="833">
        <v>0</v>
      </c>
      <c r="L296" s="776">
        <v>0</v>
      </c>
      <c r="M296" s="776">
        <v>2.21</v>
      </c>
      <c r="N296" s="837">
        <v>2.21</v>
      </c>
      <c r="O296" s="776">
        <v>1.88</v>
      </c>
      <c r="P296" s="776">
        <v>0</v>
      </c>
      <c r="Q296" s="776">
        <v>0</v>
      </c>
      <c r="R296" s="837">
        <v>1.88</v>
      </c>
      <c r="S296" s="837">
        <v>0</v>
      </c>
      <c r="T296" s="776"/>
      <c r="U296" s="776"/>
      <c r="V296" s="776">
        <v>0</v>
      </c>
      <c r="W296" s="842">
        <v>7.75</v>
      </c>
    </row>
    <row r="297" spans="1:23">
      <c r="A297"/>
      <c r="B297"/>
      <c r="C297" s="729">
        <v>523620</v>
      </c>
      <c r="D297" s="780" t="s">
        <v>63</v>
      </c>
      <c r="E297" s="994">
        <v>0</v>
      </c>
      <c r="F297" s="837">
        <v>500</v>
      </c>
      <c r="G297" s="781">
        <v>0</v>
      </c>
      <c r="H297" s="781">
        <v>0</v>
      </c>
      <c r="I297" s="781">
        <v>0</v>
      </c>
      <c r="J297" s="837">
        <v>0</v>
      </c>
      <c r="K297" s="833">
        <v>0</v>
      </c>
      <c r="L297" s="776">
        <v>0</v>
      </c>
      <c r="M297" s="776">
        <v>0</v>
      </c>
      <c r="N297" s="837">
        <v>0</v>
      </c>
      <c r="O297" s="776">
        <v>0</v>
      </c>
      <c r="P297" s="776">
        <v>0</v>
      </c>
      <c r="Q297" s="776">
        <v>0</v>
      </c>
      <c r="R297" s="837">
        <v>0</v>
      </c>
      <c r="S297" s="837">
        <v>0</v>
      </c>
      <c r="T297" s="776"/>
      <c r="U297" s="776"/>
      <c r="V297" s="776">
        <v>0</v>
      </c>
      <c r="W297" s="842">
        <v>0</v>
      </c>
    </row>
    <row r="298" spans="1:23">
      <c r="A298"/>
      <c r="B298"/>
      <c r="C298" s="729">
        <v>523680</v>
      </c>
      <c r="D298" s="780" t="s">
        <v>65</v>
      </c>
      <c r="E298" s="994">
        <v>0</v>
      </c>
      <c r="F298" s="837">
        <v>2000</v>
      </c>
      <c r="G298" s="781">
        <v>0</v>
      </c>
      <c r="H298" s="781">
        <v>0</v>
      </c>
      <c r="I298" s="781">
        <v>0</v>
      </c>
      <c r="J298" s="837">
        <v>0</v>
      </c>
      <c r="K298" s="833">
        <v>0</v>
      </c>
      <c r="L298" s="776">
        <v>0</v>
      </c>
      <c r="M298" s="776">
        <v>0</v>
      </c>
      <c r="N298" s="837">
        <v>0</v>
      </c>
      <c r="O298" s="776">
        <v>0</v>
      </c>
      <c r="P298" s="776">
        <v>0</v>
      </c>
      <c r="Q298" s="776">
        <v>0</v>
      </c>
      <c r="R298" s="837">
        <v>0</v>
      </c>
      <c r="S298" s="837">
        <v>0</v>
      </c>
      <c r="T298" s="776"/>
      <c r="U298" s="776"/>
      <c r="V298" s="776">
        <v>0</v>
      </c>
      <c r="W298" s="842">
        <v>0</v>
      </c>
    </row>
    <row r="299" spans="1:23">
      <c r="A299"/>
      <c r="B299"/>
      <c r="C299" s="729">
        <v>523700</v>
      </c>
      <c r="D299" s="780" t="s">
        <v>66</v>
      </c>
      <c r="E299" s="994">
        <v>1258.29</v>
      </c>
      <c r="F299" s="837">
        <v>1000</v>
      </c>
      <c r="G299" s="781">
        <v>0</v>
      </c>
      <c r="H299" s="781">
        <v>0</v>
      </c>
      <c r="I299" s="781">
        <v>379.83</v>
      </c>
      <c r="J299" s="837">
        <v>379.83</v>
      </c>
      <c r="K299" s="833">
        <v>0</v>
      </c>
      <c r="L299" s="776">
        <v>405.26</v>
      </c>
      <c r="M299" s="776">
        <v>11.61</v>
      </c>
      <c r="N299" s="837">
        <v>416.87</v>
      </c>
      <c r="O299" s="776">
        <v>0</v>
      </c>
      <c r="P299" s="776">
        <v>164.37</v>
      </c>
      <c r="Q299" s="776">
        <v>0</v>
      </c>
      <c r="R299" s="837">
        <v>164.37</v>
      </c>
      <c r="S299" s="837">
        <v>0</v>
      </c>
      <c r="T299" s="776"/>
      <c r="U299" s="776"/>
      <c r="V299" s="776">
        <v>0</v>
      </c>
      <c r="W299" s="842">
        <v>961.06999999999994</v>
      </c>
    </row>
    <row r="300" spans="1:23">
      <c r="A300"/>
      <c r="B300"/>
      <c r="C300" s="729">
        <v>523800</v>
      </c>
      <c r="D300" s="780" t="s">
        <v>67</v>
      </c>
      <c r="E300" s="994">
        <v>2360.6</v>
      </c>
      <c r="F300" s="837">
        <v>0</v>
      </c>
      <c r="G300" s="781">
        <v>0</v>
      </c>
      <c r="H300" s="781">
        <v>0</v>
      </c>
      <c r="I300" s="781">
        <v>0</v>
      </c>
      <c r="J300" s="837">
        <v>0</v>
      </c>
      <c r="K300" s="833">
        <v>0</v>
      </c>
      <c r="L300" s="776">
        <v>0</v>
      </c>
      <c r="M300" s="776">
        <v>0</v>
      </c>
      <c r="N300" s="837">
        <v>0</v>
      </c>
      <c r="O300" s="776">
        <v>0</v>
      </c>
      <c r="P300" s="776">
        <v>0</v>
      </c>
      <c r="Q300" s="776">
        <v>0</v>
      </c>
      <c r="R300" s="837">
        <v>0</v>
      </c>
      <c r="S300" s="837">
        <v>0</v>
      </c>
      <c r="T300" s="776"/>
      <c r="U300" s="776"/>
      <c r="V300" s="776">
        <v>0</v>
      </c>
      <c r="W300" s="842">
        <v>0</v>
      </c>
    </row>
    <row r="301" spans="1:23">
      <c r="A301"/>
      <c r="B301"/>
      <c r="C301" s="729">
        <v>524660</v>
      </c>
      <c r="D301" s="780" t="s">
        <v>343</v>
      </c>
      <c r="E301" s="994">
        <v>4353</v>
      </c>
      <c r="F301" s="837">
        <v>0</v>
      </c>
      <c r="G301" s="781">
        <v>0</v>
      </c>
      <c r="H301" s="781">
        <v>0</v>
      </c>
      <c r="I301" s="781">
        <v>0</v>
      </c>
      <c r="J301" s="837">
        <v>0</v>
      </c>
      <c r="K301" s="833">
        <v>0</v>
      </c>
      <c r="L301" s="776">
        <v>0</v>
      </c>
      <c r="M301" s="776">
        <v>0</v>
      </c>
      <c r="N301" s="837">
        <v>0</v>
      </c>
      <c r="O301" s="776">
        <v>0</v>
      </c>
      <c r="P301" s="776">
        <v>0</v>
      </c>
      <c r="Q301" s="776">
        <v>0</v>
      </c>
      <c r="R301" s="837">
        <v>0</v>
      </c>
      <c r="S301" s="837">
        <v>0</v>
      </c>
      <c r="T301" s="776"/>
      <c r="U301" s="776"/>
      <c r="V301" s="776">
        <v>0</v>
      </c>
      <c r="W301" s="842">
        <v>0</v>
      </c>
    </row>
    <row r="302" spans="1:23">
      <c r="A302"/>
      <c r="B302"/>
      <c r="C302" s="729">
        <v>524840</v>
      </c>
      <c r="D302" s="780" t="s">
        <v>69</v>
      </c>
      <c r="E302" s="994">
        <v>137</v>
      </c>
      <c r="F302" s="837">
        <v>100</v>
      </c>
      <c r="G302" s="781">
        <v>0</v>
      </c>
      <c r="H302" s="781">
        <v>0</v>
      </c>
      <c r="I302" s="781">
        <v>0</v>
      </c>
      <c r="J302" s="837">
        <v>0</v>
      </c>
      <c r="K302" s="833">
        <v>0</v>
      </c>
      <c r="L302" s="776">
        <v>0</v>
      </c>
      <c r="M302" s="776">
        <v>0</v>
      </c>
      <c r="N302" s="837">
        <v>0</v>
      </c>
      <c r="O302" s="776">
        <v>0</v>
      </c>
      <c r="P302" s="776">
        <v>0</v>
      </c>
      <c r="Q302" s="776">
        <v>0</v>
      </c>
      <c r="R302" s="837">
        <v>0</v>
      </c>
      <c r="S302" s="837">
        <v>0</v>
      </c>
      <c r="T302" s="776"/>
      <c r="U302" s="776"/>
      <c r="V302" s="776">
        <v>0</v>
      </c>
      <c r="W302" s="842">
        <v>0</v>
      </c>
    </row>
    <row r="303" spans="1:23">
      <c r="A303"/>
      <c r="B303"/>
      <c r="C303" s="729">
        <v>525060</v>
      </c>
      <c r="D303" s="780" t="s">
        <v>96</v>
      </c>
      <c r="E303" s="994">
        <v>933.48</v>
      </c>
      <c r="F303" s="837">
        <v>125</v>
      </c>
      <c r="G303" s="781">
        <v>0</v>
      </c>
      <c r="H303" s="781">
        <v>0</v>
      </c>
      <c r="I303" s="781">
        <v>0</v>
      </c>
      <c r="J303" s="837">
        <v>0</v>
      </c>
      <c r="K303" s="833">
        <v>0</v>
      </c>
      <c r="L303" s="776">
        <v>0</v>
      </c>
      <c r="M303" s="776">
        <v>0</v>
      </c>
      <c r="N303" s="837">
        <v>0</v>
      </c>
      <c r="O303" s="776">
        <v>0</v>
      </c>
      <c r="P303" s="776">
        <v>0</v>
      </c>
      <c r="Q303" s="776">
        <v>0</v>
      </c>
      <c r="R303" s="837">
        <v>0</v>
      </c>
      <c r="S303" s="837">
        <v>0</v>
      </c>
      <c r="T303" s="776"/>
      <c r="U303" s="776"/>
      <c r="V303" s="776">
        <v>0</v>
      </c>
      <c r="W303" s="842">
        <v>0</v>
      </c>
    </row>
    <row r="304" spans="1:23">
      <c r="A304"/>
      <c r="B304"/>
      <c r="C304" s="729">
        <v>525520</v>
      </c>
      <c r="D304" s="780" t="s">
        <v>197</v>
      </c>
      <c r="E304" s="994">
        <v>1502.6399999999999</v>
      </c>
      <c r="F304" s="837">
        <v>2500</v>
      </c>
      <c r="G304" s="781">
        <v>248.57</v>
      </c>
      <c r="H304" s="781">
        <v>-248.57</v>
      </c>
      <c r="I304" s="781">
        <v>0</v>
      </c>
      <c r="J304" s="837">
        <v>0</v>
      </c>
      <c r="K304" s="833">
        <v>0</v>
      </c>
      <c r="L304" s="776">
        <v>33.799999999999997</v>
      </c>
      <c r="M304" s="776">
        <v>0</v>
      </c>
      <c r="N304" s="837">
        <v>33.799999999999997</v>
      </c>
      <c r="O304" s="776">
        <v>40.32</v>
      </c>
      <c r="P304" s="776">
        <v>109.2</v>
      </c>
      <c r="Q304" s="776">
        <v>0</v>
      </c>
      <c r="R304" s="837">
        <v>149.52000000000001</v>
      </c>
      <c r="S304" s="837">
        <v>0</v>
      </c>
      <c r="T304" s="776"/>
      <c r="U304" s="776"/>
      <c r="V304" s="776">
        <v>0</v>
      </c>
      <c r="W304" s="842">
        <v>183.32</v>
      </c>
    </row>
    <row r="305" spans="1:23">
      <c r="A305"/>
      <c r="B305"/>
      <c r="C305" s="729">
        <v>526940</v>
      </c>
      <c r="D305" s="780" t="s">
        <v>71</v>
      </c>
      <c r="E305" s="994">
        <v>0</v>
      </c>
      <c r="F305" s="837">
        <v>0</v>
      </c>
      <c r="G305" s="781">
        <v>0</v>
      </c>
      <c r="H305" s="781">
        <v>0</v>
      </c>
      <c r="I305" s="781">
        <v>0</v>
      </c>
      <c r="J305" s="837">
        <v>0</v>
      </c>
      <c r="K305" s="833">
        <v>0</v>
      </c>
      <c r="L305" s="776">
        <v>0</v>
      </c>
      <c r="M305" s="776">
        <v>0</v>
      </c>
      <c r="N305" s="837">
        <v>0</v>
      </c>
      <c r="O305" s="776">
        <v>0</v>
      </c>
      <c r="P305" s="776">
        <v>0</v>
      </c>
      <c r="Q305" s="776">
        <v>0</v>
      </c>
      <c r="R305" s="837">
        <v>0</v>
      </c>
      <c r="S305" s="837">
        <v>61.26</v>
      </c>
      <c r="T305" s="776"/>
      <c r="U305" s="776"/>
      <c r="V305" s="776">
        <v>61.26</v>
      </c>
      <c r="W305" s="842">
        <v>61.26</v>
      </c>
    </row>
    <row r="306" spans="1:23">
      <c r="A306"/>
      <c r="B306"/>
      <c r="C306" s="729">
        <v>526960</v>
      </c>
      <c r="D306" s="780" t="s">
        <v>97</v>
      </c>
      <c r="E306" s="994">
        <v>1177.92</v>
      </c>
      <c r="F306" s="837">
        <v>3000</v>
      </c>
      <c r="G306" s="781">
        <v>264.74</v>
      </c>
      <c r="H306" s="781">
        <v>-264.74</v>
      </c>
      <c r="I306" s="781">
        <v>90.2</v>
      </c>
      <c r="J306" s="837">
        <v>90.2</v>
      </c>
      <c r="K306" s="833">
        <v>0</v>
      </c>
      <c r="L306" s="776">
        <v>0</v>
      </c>
      <c r="M306" s="776">
        <v>0</v>
      </c>
      <c r="N306" s="837">
        <v>0</v>
      </c>
      <c r="O306" s="776">
        <v>0</v>
      </c>
      <c r="P306" s="776">
        <v>0</v>
      </c>
      <c r="Q306" s="776">
        <v>0</v>
      </c>
      <c r="R306" s="837">
        <v>0</v>
      </c>
      <c r="S306" s="837">
        <v>53.81</v>
      </c>
      <c r="T306" s="776"/>
      <c r="U306" s="776"/>
      <c r="V306" s="776">
        <v>53.81</v>
      </c>
      <c r="W306" s="842">
        <v>144.01</v>
      </c>
    </row>
    <row r="307" spans="1:23">
      <c r="A307"/>
      <c r="B307"/>
      <c r="C307" s="729">
        <v>527690</v>
      </c>
      <c r="D307" s="780" t="s">
        <v>2571</v>
      </c>
      <c r="E307" s="994">
        <v>719.48</v>
      </c>
      <c r="F307" s="837">
        <v>0</v>
      </c>
      <c r="G307" s="781">
        <v>0</v>
      </c>
      <c r="H307" s="781">
        <v>0</v>
      </c>
      <c r="I307" s="781">
        <v>73.52</v>
      </c>
      <c r="J307" s="837">
        <v>73.52</v>
      </c>
      <c r="K307" s="833">
        <v>95.02</v>
      </c>
      <c r="L307" s="776">
        <v>0</v>
      </c>
      <c r="M307" s="776">
        <v>0</v>
      </c>
      <c r="N307" s="837">
        <v>95.02</v>
      </c>
      <c r="O307" s="776">
        <v>65.09</v>
      </c>
      <c r="P307" s="776">
        <v>65.09</v>
      </c>
      <c r="Q307" s="776">
        <v>0</v>
      </c>
      <c r="R307" s="837">
        <v>130.18</v>
      </c>
      <c r="S307" s="837">
        <v>59.02</v>
      </c>
      <c r="T307" s="776"/>
      <c r="U307" s="776"/>
      <c r="V307" s="776">
        <v>59.02</v>
      </c>
      <c r="W307" s="842">
        <v>357.74</v>
      </c>
    </row>
    <row r="308" spans="1:23">
      <c r="A308"/>
      <c r="B308"/>
      <c r="C308" s="729">
        <v>527720</v>
      </c>
      <c r="D308" s="780" t="s">
        <v>98</v>
      </c>
      <c r="E308" s="994">
        <v>95.95</v>
      </c>
      <c r="F308" s="837">
        <v>0</v>
      </c>
      <c r="G308" s="781">
        <v>0</v>
      </c>
      <c r="H308" s="781">
        <v>0</v>
      </c>
      <c r="I308" s="781">
        <v>127.49</v>
      </c>
      <c r="J308" s="837">
        <v>127.49</v>
      </c>
      <c r="K308" s="833">
        <v>0</v>
      </c>
      <c r="L308" s="776">
        <v>0</v>
      </c>
      <c r="M308" s="776">
        <v>0</v>
      </c>
      <c r="N308" s="837">
        <v>0</v>
      </c>
      <c r="O308" s="776">
        <v>0</v>
      </c>
      <c r="P308" s="776">
        <v>0</v>
      </c>
      <c r="Q308" s="776">
        <v>0</v>
      </c>
      <c r="R308" s="837">
        <v>0</v>
      </c>
      <c r="S308" s="837">
        <v>0</v>
      </c>
      <c r="T308" s="776"/>
      <c r="U308" s="776"/>
      <c r="V308" s="776">
        <v>0</v>
      </c>
      <c r="W308" s="842">
        <v>127.49</v>
      </c>
    </row>
    <row r="309" spans="1:23">
      <c r="A309"/>
      <c r="B309"/>
      <c r="C309" s="729">
        <v>527780</v>
      </c>
      <c r="D309" s="780" t="s">
        <v>128</v>
      </c>
      <c r="E309" s="994">
        <v>6826.65</v>
      </c>
      <c r="F309" s="837">
        <v>8000</v>
      </c>
      <c r="G309" s="781">
        <v>643.29</v>
      </c>
      <c r="H309" s="781">
        <v>-643.29</v>
      </c>
      <c r="I309" s="781">
        <v>111.07</v>
      </c>
      <c r="J309" s="837">
        <v>111.07</v>
      </c>
      <c r="K309" s="833">
        <v>0</v>
      </c>
      <c r="L309" s="776">
        <v>441.13</v>
      </c>
      <c r="M309" s="776">
        <v>0</v>
      </c>
      <c r="N309" s="837">
        <v>441.13</v>
      </c>
      <c r="O309" s="776">
        <v>1351.36</v>
      </c>
      <c r="P309" s="776">
        <v>298.25</v>
      </c>
      <c r="Q309" s="776">
        <v>602.62</v>
      </c>
      <c r="R309" s="837">
        <v>2252.23</v>
      </c>
      <c r="S309" s="837">
        <v>1005.15</v>
      </c>
      <c r="T309" s="776"/>
      <c r="U309" s="776"/>
      <c r="V309" s="776">
        <v>1005.15</v>
      </c>
      <c r="W309" s="842">
        <v>3809.58</v>
      </c>
    </row>
    <row r="310" spans="1:23">
      <c r="A310"/>
      <c r="B310"/>
      <c r="C310" s="729">
        <v>527840</v>
      </c>
      <c r="D310" s="780" t="s">
        <v>75</v>
      </c>
      <c r="E310" s="994">
        <v>80</v>
      </c>
      <c r="F310" s="837">
        <v>1500</v>
      </c>
      <c r="G310" s="781">
        <v>80</v>
      </c>
      <c r="H310" s="781">
        <v>-80</v>
      </c>
      <c r="I310" s="781">
        <v>100</v>
      </c>
      <c r="J310" s="837">
        <v>100</v>
      </c>
      <c r="K310" s="833">
        <v>0</v>
      </c>
      <c r="L310" s="776">
        <v>0</v>
      </c>
      <c r="M310" s="776">
        <v>0</v>
      </c>
      <c r="N310" s="837">
        <v>0</v>
      </c>
      <c r="O310" s="776">
        <v>0</v>
      </c>
      <c r="P310" s="776">
        <v>0</v>
      </c>
      <c r="Q310" s="776">
        <v>0</v>
      </c>
      <c r="R310" s="837">
        <v>0</v>
      </c>
      <c r="S310" s="837">
        <v>0</v>
      </c>
      <c r="T310" s="776"/>
      <c r="U310" s="776"/>
      <c r="V310" s="776">
        <v>0</v>
      </c>
      <c r="W310" s="842">
        <v>100</v>
      </c>
    </row>
    <row r="311" spans="1:23">
      <c r="A311"/>
      <c r="B311"/>
      <c r="C311" s="729">
        <v>528020</v>
      </c>
      <c r="D311" s="780" t="s">
        <v>152</v>
      </c>
      <c r="E311" s="994">
        <v>331.32</v>
      </c>
      <c r="F311" s="837">
        <v>2000</v>
      </c>
      <c r="G311" s="781">
        <v>0</v>
      </c>
      <c r="H311" s="781">
        <v>0</v>
      </c>
      <c r="I311" s="781">
        <v>0</v>
      </c>
      <c r="J311" s="837">
        <v>0</v>
      </c>
      <c r="K311" s="833">
        <v>42.87</v>
      </c>
      <c r="L311" s="776">
        <v>0</v>
      </c>
      <c r="M311" s="776">
        <v>0</v>
      </c>
      <c r="N311" s="837">
        <v>42.87</v>
      </c>
      <c r="O311" s="776">
        <v>0</v>
      </c>
      <c r="P311" s="776">
        <v>0</v>
      </c>
      <c r="Q311" s="776">
        <v>0</v>
      </c>
      <c r="R311" s="837">
        <v>0</v>
      </c>
      <c r="S311" s="837">
        <v>0</v>
      </c>
      <c r="T311" s="776"/>
      <c r="U311" s="776"/>
      <c r="V311" s="776">
        <v>0</v>
      </c>
      <c r="W311" s="842">
        <v>42.87</v>
      </c>
    </row>
    <row r="312" spans="1:23">
      <c r="A312"/>
      <c r="B312"/>
      <c r="C312" s="729">
        <v>528140</v>
      </c>
      <c r="D312" s="780" t="s">
        <v>76</v>
      </c>
      <c r="E312" s="994">
        <v>0</v>
      </c>
      <c r="F312" s="837">
        <v>0</v>
      </c>
      <c r="G312" s="781">
        <v>0</v>
      </c>
      <c r="H312" s="781">
        <v>0</v>
      </c>
      <c r="I312" s="781">
        <v>0</v>
      </c>
      <c r="J312" s="837">
        <v>0</v>
      </c>
      <c r="K312" s="833">
        <v>0</v>
      </c>
      <c r="L312" s="776">
        <v>0</v>
      </c>
      <c r="M312" s="776">
        <v>0</v>
      </c>
      <c r="N312" s="837">
        <v>0</v>
      </c>
      <c r="O312" s="776">
        <v>0</v>
      </c>
      <c r="P312" s="776">
        <v>0</v>
      </c>
      <c r="Q312" s="776">
        <v>0</v>
      </c>
      <c r="R312" s="837">
        <v>0</v>
      </c>
      <c r="S312" s="837">
        <v>0</v>
      </c>
      <c r="T312" s="776"/>
      <c r="U312" s="776"/>
      <c r="V312" s="776">
        <v>0</v>
      </c>
      <c r="W312" s="842">
        <v>0</v>
      </c>
    </row>
    <row r="313" spans="1:23">
      <c r="A313"/>
      <c r="B313"/>
      <c r="C313" s="729">
        <v>528920</v>
      </c>
      <c r="D313" s="780" t="s">
        <v>78</v>
      </c>
      <c r="E313" s="994">
        <v>0</v>
      </c>
      <c r="F313" s="837">
        <v>1200</v>
      </c>
      <c r="G313" s="781">
        <v>0</v>
      </c>
      <c r="H313" s="781">
        <v>0</v>
      </c>
      <c r="I313" s="781">
        <v>0</v>
      </c>
      <c r="J313" s="837">
        <v>0</v>
      </c>
      <c r="K313" s="833">
        <v>0</v>
      </c>
      <c r="L313" s="776">
        <v>0</v>
      </c>
      <c r="M313" s="776">
        <v>0</v>
      </c>
      <c r="N313" s="837">
        <v>0</v>
      </c>
      <c r="O313" s="776">
        <v>0</v>
      </c>
      <c r="P313" s="776">
        <v>0</v>
      </c>
      <c r="Q313" s="776">
        <v>0</v>
      </c>
      <c r="R313" s="837">
        <v>0</v>
      </c>
      <c r="S313" s="837">
        <v>0</v>
      </c>
      <c r="T313" s="776"/>
      <c r="U313" s="776"/>
      <c r="V313" s="776">
        <v>0</v>
      </c>
      <c r="W313" s="842">
        <v>0</v>
      </c>
    </row>
    <row r="314" spans="1:23">
      <c r="A314"/>
      <c r="B314"/>
      <c r="C314" s="729">
        <v>528960</v>
      </c>
      <c r="D314" s="780" t="s">
        <v>79</v>
      </c>
      <c r="E314" s="994">
        <v>0</v>
      </c>
      <c r="F314" s="837">
        <v>0</v>
      </c>
      <c r="G314" s="781">
        <v>0</v>
      </c>
      <c r="H314" s="781">
        <v>0</v>
      </c>
      <c r="I314" s="781">
        <v>0</v>
      </c>
      <c r="J314" s="837">
        <v>0</v>
      </c>
      <c r="K314" s="833">
        <v>0</v>
      </c>
      <c r="L314" s="776">
        <v>0</v>
      </c>
      <c r="M314" s="776">
        <v>0</v>
      </c>
      <c r="N314" s="837">
        <v>0</v>
      </c>
      <c r="O314" s="776">
        <v>0</v>
      </c>
      <c r="P314" s="776">
        <v>0</v>
      </c>
      <c r="Q314" s="776">
        <v>0</v>
      </c>
      <c r="R314" s="837">
        <v>0</v>
      </c>
      <c r="S314" s="837">
        <v>0</v>
      </c>
      <c r="T314" s="776"/>
      <c r="U314" s="776"/>
      <c r="V314" s="776">
        <v>0</v>
      </c>
      <c r="W314" s="842">
        <v>0</v>
      </c>
    </row>
    <row r="315" spans="1:23">
      <c r="A315"/>
      <c r="B315"/>
      <c r="C315" s="729">
        <v>529040</v>
      </c>
      <c r="D315" s="780" t="s">
        <v>82</v>
      </c>
      <c r="E315" s="994">
        <v>1751.97</v>
      </c>
      <c r="F315" s="837">
        <v>0</v>
      </c>
      <c r="G315" s="781">
        <v>0</v>
      </c>
      <c r="H315" s="781">
        <v>0</v>
      </c>
      <c r="I315" s="781">
        <v>0</v>
      </c>
      <c r="J315" s="837">
        <v>0</v>
      </c>
      <c r="K315" s="833">
        <v>72.05</v>
      </c>
      <c r="L315" s="776">
        <v>97.6</v>
      </c>
      <c r="M315" s="776">
        <v>15.72</v>
      </c>
      <c r="N315" s="837">
        <v>185.36999999999998</v>
      </c>
      <c r="O315" s="776">
        <v>31.44</v>
      </c>
      <c r="P315" s="776">
        <v>8.0399999999999991</v>
      </c>
      <c r="Q315" s="776">
        <v>16.079999999999998</v>
      </c>
      <c r="R315" s="837">
        <v>55.56</v>
      </c>
      <c r="S315" s="837">
        <v>8.0399999999999991</v>
      </c>
      <c r="T315" s="776"/>
      <c r="U315" s="776"/>
      <c r="V315" s="776">
        <v>8.0399999999999991</v>
      </c>
      <c r="W315" s="842">
        <v>248.96999999999994</v>
      </c>
    </row>
    <row r="316" spans="1:23">
      <c r="A316"/>
      <c r="B316"/>
      <c r="C316" s="729">
        <v>529500</v>
      </c>
      <c r="D316" s="780" t="s">
        <v>100</v>
      </c>
      <c r="E316" s="994">
        <v>4476.62</v>
      </c>
      <c r="F316" s="837">
        <v>5300</v>
      </c>
      <c r="G316" s="781">
        <v>0</v>
      </c>
      <c r="H316" s="781">
        <v>1354.42</v>
      </c>
      <c r="I316" s="781">
        <v>679.59</v>
      </c>
      <c r="J316" s="837">
        <v>2034.0100000000002</v>
      </c>
      <c r="K316" s="833">
        <v>332.47</v>
      </c>
      <c r="L316" s="776">
        <v>54.4</v>
      </c>
      <c r="M316" s="776">
        <v>253.04</v>
      </c>
      <c r="N316" s="837">
        <v>639.91</v>
      </c>
      <c r="O316" s="776">
        <v>626.55999999999995</v>
      </c>
      <c r="P316" s="776">
        <v>344.67</v>
      </c>
      <c r="Q316" s="776">
        <v>455.74</v>
      </c>
      <c r="R316" s="837">
        <v>1426.97</v>
      </c>
      <c r="S316" s="837">
        <v>137.16</v>
      </c>
      <c r="T316" s="776"/>
      <c r="U316" s="776"/>
      <c r="V316" s="776">
        <v>137.16</v>
      </c>
      <c r="W316" s="842">
        <v>4238.05</v>
      </c>
    </row>
    <row r="317" spans="1:23">
      <c r="A317"/>
      <c r="B317"/>
      <c r="C317" s="729">
        <v>529520</v>
      </c>
      <c r="D317" s="780" t="s">
        <v>102</v>
      </c>
      <c r="E317" s="994">
        <v>2761.62</v>
      </c>
      <c r="F317" s="837">
        <v>3000</v>
      </c>
      <c r="G317" s="781">
        <v>29.92</v>
      </c>
      <c r="H317" s="781">
        <v>216.78</v>
      </c>
      <c r="I317" s="781">
        <v>216.78</v>
      </c>
      <c r="J317" s="837">
        <v>463.48</v>
      </c>
      <c r="K317" s="833">
        <v>216.78</v>
      </c>
      <c r="L317" s="776">
        <v>216.18</v>
      </c>
      <c r="M317" s="776">
        <v>301.86</v>
      </c>
      <c r="N317" s="837">
        <v>734.82</v>
      </c>
      <c r="O317" s="776">
        <v>353.23</v>
      </c>
      <c r="P317" s="776">
        <v>88.65</v>
      </c>
      <c r="Q317" s="776">
        <v>2032.12</v>
      </c>
      <c r="R317" s="837">
        <v>2474</v>
      </c>
      <c r="S317" s="837">
        <v>311.38</v>
      </c>
      <c r="T317" s="776"/>
      <c r="U317" s="776"/>
      <c r="V317" s="776">
        <v>311.38</v>
      </c>
      <c r="W317" s="842">
        <v>3983.6800000000003</v>
      </c>
    </row>
    <row r="318" spans="1:23">
      <c r="A318"/>
      <c r="B318"/>
      <c r="C318" s="729">
        <v>529550</v>
      </c>
      <c r="D318" s="780" t="s">
        <v>103</v>
      </c>
      <c r="E318" s="994">
        <v>27208.33</v>
      </c>
      <c r="F318" s="837">
        <v>40000</v>
      </c>
      <c r="G318" s="781">
        <v>39.630000000000003</v>
      </c>
      <c r="H318" s="781">
        <v>2202.67</v>
      </c>
      <c r="I318" s="781">
        <v>3118.1</v>
      </c>
      <c r="J318" s="837">
        <v>5360.4</v>
      </c>
      <c r="K318" s="833">
        <v>13114.58</v>
      </c>
      <c r="L318" s="776">
        <v>932.82</v>
      </c>
      <c r="M318" s="776">
        <v>1214.94</v>
      </c>
      <c r="N318" s="837">
        <v>15262.34</v>
      </c>
      <c r="O318" s="776">
        <v>724.13</v>
      </c>
      <c r="P318" s="776">
        <v>1614.25</v>
      </c>
      <c r="Q318" s="776">
        <v>1848.22</v>
      </c>
      <c r="R318" s="837">
        <v>4186.6000000000004</v>
      </c>
      <c r="S318" s="837">
        <v>764.42</v>
      </c>
      <c r="T318" s="776"/>
      <c r="U318" s="776"/>
      <c r="V318" s="776">
        <v>764.42</v>
      </c>
      <c r="W318" s="842">
        <v>25573.759999999998</v>
      </c>
    </row>
    <row r="319" spans="1:23">
      <c r="A319"/>
      <c r="B319" s="527" t="s">
        <v>6627</v>
      </c>
      <c r="C319" s="527"/>
      <c r="D319" s="527"/>
      <c r="E319" s="995">
        <v>105970.34</v>
      </c>
      <c r="F319" s="997">
        <v>129625</v>
      </c>
      <c r="G319" s="1079">
        <v>1905.4900000000002</v>
      </c>
      <c r="H319" s="1079">
        <v>3508.25</v>
      </c>
      <c r="I319" s="1079">
        <v>13717.920000000002</v>
      </c>
      <c r="J319" s="997">
        <v>19131.659999999996</v>
      </c>
      <c r="K319" s="1088">
        <v>17226.580000000002</v>
      </c>
      <c r="L319" s="846">
        <v>5621.94</v>
      </c>
      <c r="M319" s="846">
        <v>5908.7999999999993</v>
      </c>
      <c r="N319" s="997">
        <v>28757.32</v>
      </c>
      <c r="O319" s="846">
        <v>7568.0899999999992</v>
      </c>
      <c r="P319" s="846">
        <v>6755.28</v>
      </c>
      <c r="Q319" s="846">
        <v>19195.68</v>
      </c>
      <c r="R319" s="997">
        <v>33519.050000000003</v>
      </c>
      <c r="S319" s="997">
        <v>5428.2699999999995</v>
      </c>
      <c r="T319" s="846"/>
      <c r="U319" s="846"/>
      <c r="V319" s="846">
        <v>5428.2699999999995</v>
      </c>
      <c r="W319" s="892">
        <v>86836.3</v>
      </c>
    </row>
    <row r="320" spans="1:23">
      <c r="A320"/>
      <c r="B320" t="s">
        <v>6628</v>
      </c>
      <c r="C320" s="729">
        <v>536760</v>
      </c>
      <c r="D320" s="780" t="s">
        <v>2872</v>
      </c>
      <c r="E320" s="994">
        <v>191.42000000000002</v>
      </c>
      <c r="F320" s="837">
        <v>0</v>
      </c>
      <c r="G320" s="781">
        <v>20.32</v>
      </c>
      <c r="H320" s="781">
        <v>26.9</v>
      </c>
      <c r="I320" s="781">
        <v>21.52</v>
      </c>
      <c r="J320" s="837">
        <v>68.739999999999995</v>
      </c>
      <c r="K320" s="833">
        <v>21.52</v>
      </c>
      <c r="L320" s="776">
        <v>32.28</v>
      </c>
      <c r="M320" s="776">
        <v>21.52</v>
      </c>
      <c r="N320" s="837">
        <v>75.319999999999993</v>
      </c>
      <c r="O320" s="776">
        <v>21.52</v>
      </c>
      <c r="P320" s="776">
        <v>21.52</v>
      </c>
      <c r="Q320" s="776">
        <v>21.52</v>
      </c>
      <c r="R320" s="837">
        <v>64.56</v>
      </c>
      <c r="S320" s="837">
        <v>26.9</v>
      </c>
      <c r="T320" s="776"/>
      <c r="U320" s="776"/>
      <c r="V320" s="776">
        <v>26.9</v>
      </c>
      <c r="W320" s="842">
        <v>235.52000000000004</v>
      </c>
    </row>
    <row r="321" spans="1:23">
      <c r="A321"/>
      <c r="B321"/>
      <c r="C321" s="729">
        <v>536761</v>
      </c>
      <c r="D321" s="780" t="s">
        <v>6868</v>
      </c>
      <c r="E321" s="994">
        <v>0</v>
      </c>
      <c r="F321" s="837">
        <v>0</v>
      </c>
      <c r="G321" s="781">
        <v>0</v>
      </c>
      <c r="H321" s="781">
        <v>0</v>
      </c>
      <c r="I321" s="781">
        <v>0</v>
      </c>
      <c r="J321" s="837">
        <v>0</v>
      </c>
      <c r="K321" s="833">
        <v>0</v>
      </c>
      <c r="L321" s="776">
        <v>0</v>
      </c>
      <c r="M321" s="776">
        <v>0</v>
      </c>
      <c r="N321" s="837">
        <v>0</v>
      </c>
      <c r="O321" s="776">
        <v>0</v>
      </c>
      <c r="P321" s="776">
        <v>0</v>
      </c>
      <c r="Q321" s="776">
        <v>0</v>
      </c>
      <c r="R321" s="837">
        <v>0</v>
      </c>
      <c r="S321" s="837">
        <v>0</v>
      </c>
      <c r="T321" s="776"/>
      <c r="U321" s="776"/>
      <c r="V321" s="776">
        <v>0</v>
      </c>
      <c r="W321" s="842">
        <v>0</v>
      </c>
    </row>
    <row r="322" spans="1:23">
      <c r="A322"/>
      <c r="B322"/>
      <c r="C322" s="729">
        <v>536910</v>
      </c>
      <c r="D322" s="780" t="s">
        <v>126</v>
      </c>
      <c r="E322" s="994">
        <v>323.8</v>
      </c>
      <c r="F322" s="837">
        <v>0</v>
      </c>
      <c r="G322" s="781">
        <v>0</v>
      </c>
      <c r="H322" s="781">
        <v>0</v>
      </c>
      <c r="I322" s="781">
        <v>0</v>
      </c>
      <c r="J322" s="837">
        <v>0</v>
      </c>
      <c r="K322" s="833">
        <v>47.52</v>
      </c>
      <c r="L322" s="776">
        <v>0</v>
      </c>
      <c r="M322" s="776">
        <v>0</v>
      </c>
      <c r="N322" s="837">
        <v>47.52</v>
      </c>
      <c r="O322" s="776">
        <v>0</v>
      </c>
      <c r="P322" s="776">
        <v>0</v>
      </c>
      <c r="Q322" s="776">
        <v>0</v>
      </c>
      <c r="R322" s="837">
        <v>0</v>
      </c>
      <c r="S322" s="837">
        <v>0</v>
      </c>
      <c r="T322" s="776"/>
      <c r="U322" s="776"/>
      <c r="V322" s="776">
        <v>0</v>
      </c>
      <c r="W322" s="842">
        <v>47.52</v>
      </c>
    </row>
    <row r="323" spans="1:23">
      <c r="A323"/>
      <c r="B323"/>
      <c r="C323" s="729">
        <v>537080</v>
      </c>
      <c r="D323" s="780" t="s">
        <v>84</v>
      </c>
      <c r="E323" s="994">
        <v>45</v>
      </c>
      <c r="F323" s="837">
        <v>800</v>
      </c>
      <c r="G323" s="781">
        <v>0</v>
      </c>
      <c r="H323" s="781">
        <v>0</v>
      </c>
      <c r="I323" s="781">
        <v>0</v>
      </c>
      <c r="J323" s="837">
        <v>0</v>
      </c>
      <c r="K323" s="833">
        <v>55</v>
      </c>
      <c r="L323" s="776">
        <v>215</v>
      </c>
      <c r="M323" s="776">
        <v>45</v>
      </c>
      <c r="N323" s="837">
        <v>315</v>
      </c>
      <c r="O323" s="776">
        <v>0</v>
      </c>
      <c r="P323" s="776">
        <v>0</v>
      </c>
      <c r="Q323" s="776">
        <v>0</v>
      </c>
      <c r="R323" s="837">
        <v>0</v>
      </c>
      <c r="S323" s="837">
        <v>0</v>
      </c>
      <c r="T323" s="776"/>
      <c r="U323" s="776"/>
      <c r="V323" s="776">
        <v>0</v>
      </c>
      <c r="W323" s="842">
        <v>315</v>
      </c>
    </row>
    <row r="324" spans="1:23">
      <c r="A324"/>
      <c r="B324"/>
      <c r="C324" s="729">
        <v>537090</v>
      </c>
      <c r="D324" s="780" t="s">
        <v>85</v>
      </c>
      <c r="E324" s="994">
        <v>40</v>
      </c>
      <c r="F324" s="837">
        <v>0</v>
      </c>
      <c r="G324" s="781">
        <v>0</v>
      </c>
      <c r="H324" s="781">
        <v>0</v>
      </c>
      <c r="I324" s="781">
        <v>0</v>
      </c>
      <c r="J324" s="837">
        <v>0</v>
      </c>
      <c r="K324" s="833">
        <v>0</v>
      </c>
      <c r="L324" s="776">
        <v>0</v>
      </c>
      <c r="M324" s="776">
        <v>0</v>
      </c>
      <c r="N324" s="837">
        <v>0</v>
      </c>
      <c r="O324" s="776">
        <v>0</v>
      </c>
      <c r="P324" s="776">
        <v>0</v>
      </c>
      <c r="Q324" s="776">
        <v>0</v>
      </c>
      <c r="R324" s="837">
        <v>0</v>
      </c>
      <c r="S324" s="837">
        <v>0</v>
      </c>
      <c r="T324" s="776"/>
      <c r="U324" s="776"/>
      <c r="V324" s="776">
        <v>0</v>
      </c>
      <c r="W324" s="842">
        <v>0</v>
      </c>
    </row>
    <row r="325" spans="1:23">
      <c r="A325"/>
      <c r="B325" s="527" t="s">
        <v>6629</v>
      </c>
      <c r="C325" s="527"/>
      <c r="D325" s="527"/>
      <c r="E325" s="995">
        <v>600.22</v>
      </c>
      <c r="F325" s="997">
        <v>800</v>
      </c>
      <c r="G325" s="1079">
        <v>20.32</v>
      </c>
      <c r="H325" s="1079">
        <v>26.9</v>
      </c>
      <c r="I325" s="1079">
        <v>21.52</v>
      </c>
      <c r="J325" s="997">
        <v>68.739999999999995</v>
      </c>
      <c r="K325" s="1088">
        <v>124.04</v>
      </c>
      <c r="L325" s="846">
        <v>247.28</v>
      </c>
      <c r="M325" s="846">
        <v>66.52</v>
      </c>
      <c r="N325" s="997">
        <v>437.84000000000003</v>
      </c>
      <c r="O325" s="846">
        <v>21.52</v>
      </c>
      <c r="P325" s="846">
        <v>21.52</v>
      </c>
      <c r="Q325" s="846">
        <v>21.52</v>
      </c>
      <c r="R325" s="997">
        <v>64.56</v>
      </c>
      <c r="S325" s="997">
        <v>26.9</v>
      </c>
      <c r="T325" s="846"/>
      <c r="U325" s="846"/>
      <c r="V325" s="846">
        <v>26.9</v>
      </c>
      <c r="W325" s="892">
        <v>598.04</v>
      </c>
    </row>
    <row r="326" spans="1:23">
      <c r="A326" s="777" t="s">
        <v>6569</v>
      </c>
      <c r="B326" s="777"/>
      <c r="C326" s="777"/>
      <c r="D326" s="777"/>
      <c r="E326" s="996">
        <v>218965.00000000009</v>
      </c>
      <c r="F326" s="838">
        <v>281601</v>
      </c>
      <c r="G326" s="782">
        <v>11618.95</v>
      </c>
      <c r="H326" s="782">
        <v>13530.77</v>
      </c>
      <c r="I326" s="782">
        <v>24293.120000000003</v>
      </c>
      <c r="J326" s="838">
        <v>49442.840000000004</v>
      </c>
      <c r="K326" s="834">
        <v>30428.379999999997</v>
      </c>
      <c r="L326" s="778">
        <v>23445.410000000003</v>
      </c>
      <c r="M326" s="778">
        <v>18219.05</v>
      </c>
      <c r="N326" s="838">
        <v>72092.840000000026</v>
      </c>
      <c r="O326" s="778">
        <v>20068.230000000003</v>
      </c>
      <c r="P326" s="778">
        <v>21676.550000000007</v>
      </c>
      <c r="Q326" s="778">
        <v>34748.210000000006</v>
      </c>
      <c r="R326" s="838">
        <v>76492.990000000005</v>
      </c>
      <c r="S326" s="838">
        <v>22427.300000000007</v>
      </c>
      <c r="T326" s="778"/>
      <c r="U326" s="778"/>
      <c r="V326" s="778">
        <v>22427.300000000007</v>
      </c>
      <c r="W326" s="843">
        <v>220455.96999999997</v>
      </c>
    </row>
    <row r="327" spans="1:23">
      <c r="A327" t="s">
        <v>438</v>
      </c>
      <c r="B327" t="s">
        <v>48</v>
      </c>
      <c r="C327" s="729">
        <v>510040</v>
      </c>
      <c r="D327" s="780" t="s">
        <v>461</v>
      </c>
      <c r="E327" s="994">
        <v>295.72000000000003</v>
      </c>
      <c r="F327" s="837">
        <v>0</v>
      </c>
      <c r="G327" s="781">
        <v>0</v>
      </c>
      <c r="H327" s="781">
        <v>0</v>
      </c>
      <c r="I327" s="781">
        <v>0</v>
      </c>
      <c r="J327" s="837">
        <v>0</v>
      </c>
      <c r="K327" s="833">
        <v>0</v>
      </c>
      <c r="L327" s="776">
        <v>91.44</v>
      </c>
      <c r="M327" s="776">
        <v>0</v>
      </c>
      <c r="N327" s="837">
        <v>91.44</v>
      </c>
      <c r="O327" s="776">
        <v>0</v>
      </c>
      <c r="P327" s="776">
        <v>0</v>
      </c>
      <c r="Q327" s="776">
        <v>0</v>
      </c>
      <c r="R327" s="837">
        <v>0</v>
      </c>
      <c r="S327" s="837">
        <v>0</v>
      </c>
      <c r="T327" s="776"/>
      <c r="U327" s="776"/>
      <c r="V327" s="776">
        <v>0</v>
      </c>
      <c r="W327" s="842">
        <v>91.44</v>
      </c>
    </row>
    <row r="328" spans="1:23">
      <c r="A328"/>
      <c r="B328"/>
      <c r="C328" s="729">
        <v>513000</v>
      </c>
      <c r="D328" s="780" t="s">
        <v>469</v>
      </c>
      <c r="E328" s="994">
        <v>39.69</v>
      </c>
      <c r="F328" s="837">
        <v>0</v>
      </c>
      <c r="G328" s="781">
        <v>0</v>
      </c>
      <c r="H328" s="781">
        <v>0</v>
      </c>
      <c r="I328" s="781">
        <v>0</v>
      </c>
      <c r="J328" s="837">
        <v>0</v>
      </c>
      <c r="K328" s="833">
        <v>0</v>
      </c>
      <c r="L328" s="776">
        <v>7.32</v>
      </c>
      <c r="M328" s="776">
        <v>0</v>
      </c>
      <c r="N328" s="837">
        <v>7.32</v>
      </c>
      <c r="O328" s="776">
        <v>0</v>
      </c>
      <c r="P328" s="776">
        <v>0</v>
      </c>
      <c r="Q328" s="776">
        <v>0</v>
      </c>
      <c r="R328" s="837">
        <v>0</v>
      </c>
      <c r="S328" s="837">
        <v>0</v>
      </c>
      <c r="T328" s="776"/>
      <c r="U328" s="776"/>
      <c r="V328" s="776">
        <v>0</v>
      </c>
      <c r="W328" s="842">
        <v>7.32</v>
      </c>
    </row>
    <row r="329" spans="1:23">
      <c r="A329"/>
      <c r="B329"/>
      <c r="C329" s="729">
        <v>513120</v>
      </c>
      <c r="D329" s="780" t="s">
        <v>471</v>
      </c>
      <c r="E329" s="994">
        <v>16.84</v>
      </c>
      <c r="F329" s="837">
        <v>0</v>
      </c>
      <c r="G329" s="781">
        <v>0</v>
      </c>
      <c r="H329" s="781">
        <v>0</v>
      </c>
      <c r="I329" s="781">
        <v>0</v>
      </c>
      <c r="J329" s="837">
        <v>0</v>
      </c>
      <c r="K329" s="833">
        <v>0</v>
      </c>
      <c r="L329" s="776">
        <v>4.57</v>
      </c>
      <c r="M329" s="776">
        <v>0</v>
      </c>
      <c r="N329" s="837">
        <v>4.57</v>
      </c>
      <c r="O329" s="776">
        <v>0</v>
      </c>
      <c r="P329" s="776">
        <v>0</v>
      </c>
      <c r="Q329" s="776">
        <v>0</v>
      </c>
      <c r="R329" s="837">
        <v>0</v>
      </c>
      <c r="S329" s="837">
        <v>0</v>
      </c>
      <c r="T329" s="776"/>
      <c r="U329" s="776"/>
      <c r="V329" s="776">
        <v>0</v>
      </c>
      <c r="W329" s="842">
        <v>4.57</v>
      </c>
    </row>
    <row r="330" spans="1:23">
      <c r="A330"/>
      <c r="B330"/>
      <c r="C330" s="729">
        <v>513140</v>
      </c>
      <c r="D330" s="780" t="s">
        <v>472</v>
      </c>
      <c r="E330" s="994">
        <v>3.94</v>
      </c>
      <c r="F330" s="837">
        <v>0</v>
      </c>
      <c r="G330" s="781">
        <v>0</v>
      </c>
      <c r="H330" s="781">
        <v>0</v>
      </c>
      <c r="I330" s="781">
        <v>0</v>
      </c>
      <c r="J330" s="837">
        <v>0</v>
      </c>
      <c r="K330" s="833">
        <v>0</v>
      </c>
      <c r="L330" s="776">
        <v>1.07</v>
      </c>
      <c r="M330" s="776">
        <v>0</v>
      </c>
      <c r="N330" s="837">
        <v>1.07</v>
      </c>
      <c r="O330" s="776">
        <v>0</v>
      </c>
      <c r="P330" s="776">
        <v>0</v>
      </c>
      <c r="Q330" s="776">
        <v>0</v>
      </c>
      <c r="R330" s="837">
        <v>0</v>
      </c>
      <c r="S330" s="837">
        <v>0</v>
      </c>
      <c r="T330" s="776"/>
      <c r="U330" s="776"/>
      <c r="V330" s="776">
        <v>0</v>
      </c>
      <c r="W330" s="842">
        <v>1.07</v>
      </c>
    </row>
    <row r="331" spans="1:23">
      <c r="A331"/>
      <c r="B331"/>
      <c r="C331" s="729">
        <v>515040</v>
      </c>
      <c r="D331" s="780" t="s">
        <v>473</v>
      </c>
      <c r="E331" s="994">
        <v>65.489999999999995</v>
      </c>
      <c r="F331" s="837">
        <v>0</v>
      </c>
      <c r="G331" s="781">
        <v>0</v>
      </c>
      <c r="H331" s="781">
        <v>0</v>
      </c>
      <c r="I331" s="781">
        <v>0</v>
      </c>
      <c r="J331" s="837">
        <v>0</v>
      </c>
      <c r="K331" s="833">
        <v>0</v>
      </c>
      <c r="L331" s="776">
        <v>18.88</v>
      </c>
      <c r="M331" s="776">
        <v>0</v>
      </c>
      <c r="N331" s="837">
        <v>18.88</v>
      </c>
      <c r="O331" s="776">
        <v>0</v>
      </c>
      <c r="P331" s="776">
        <v>0</v>
      </c>
      <c r="Q331" s="776">
        <v>0</v>
      </c>
      <c r="R331" s="837">
        <v>0</v>
      </c>
      <c r="S331" s="837">
        <v>0</v>
      </c>
      <c r="T331" s="776"/>
      <c r="U331" s="776"/>
      <c r="V331" s="776">
        <v>0</v>
      </c>
      <c r="W331" s="842">
        <v>18.88</v>
      </c>
    </row>
    <row r="332" spans="1:23">
      <c r="A332"/>
      <c r="B332"/>
      <c r="C332" s="729">
        <v>515100</v>
      </c>
      <c r="D332" s="780" t="s">
        <v>474</v>
      </c>
      <c r="E332" s="994">
        <v>0.39</v>
      </c>
      <c r="F332" s="837">
        <v>0</v>
      </c>
      <c r="G332" s="781">
        <v>0</v>
      </c>
      <c r="H332" s="781">
        <v>0</v>
      </c>
      <c r="I332" s="781">
        <v>0</v>
      </c>
      <c r="J332" s="837">
        <v>0</v>
      </c>
      <c r="K332" s="833">
        <v>0</v>
      </c>
      <c r="L332" s="776">
        <v>0.1</v>
      </c>
      <c r="M332" s="776">
        <v>0</v>
      </c>
      <c r="N332" s="837">
        <v>0.1</v>
      </c>
      <c r="O332" s="776">
        <v>0</v>
      </c>
      <c r="P332" s="776">
        <v>0</v>
      </c>
      <c r="Q332" s="776">
        <v>0</v>
      </c>
      <c r="R332" s="837">
        <v>0</v>
      </c>
      <c r="S332" s="837">
        <v>0</v>
      </c>
      <c r="T332" s="776"/>
      <c r="U332" s="776"/>
      <c r="V332" s="776">
        <v>0</v>
      </c>
      <c r="W332" s="842">
        <v>0.1</v>
      </c>
    </row>
    <row r="333" spans="1:23">
      <c r="A333"/>
      <c r="B333"/>
      <c r="C333" s="729">
        <v>515120</v>
      </c>
      <c r="D333" s="780" t="s">
        <v>475</v>
      </c>
      <c r="E333" s="994">
        <v>0.65</v>
      </c>
      <c r="F333" s="837">
        <v>0</v>
      </c>
      <c r="G333" s="781">
        <v>0</v>
      </c>
      <c r="H333" s="781">
        <v>0</v>
      </c>
      <c r="I333" s="781">
        <v>0</v>
      </c>
      <c r="J333" s="837">
        <v>0</v>
      </c>
      <c r="K333" s="833">
        <v>0</v>
      </c>
      <c r="L333" s="776">
        <v>0.22</v>
      </c>
      <c r="M333" s="776">
        <v>0</v>
      </c>
      <c r="N333" s="837">
        <v>0.22</v>
      </c>
      <c r="O333" s="776">
        <v>0</v>
      </c>
      <c r="P333" s="776">
        <v>0</v>
      </c>
      <c r="Q333" s="776">
        <v>0</v>
      </c>
      <c r="R333" s="837">
        <v>0</v>
      </c>
      <c r="S333" s="837">
        <v>0</v>
      </c>
      <c r="T333" s="776"/>
      <c r="U333" s="776"/>
      <c r="V333" s="776">
        <v>0</v>
      </c>
      <c r="W333" s="842">
        <v>0.22</v>
      </c>
    </row>
    <row r="334" spans="1:23">
      <c r="A334"/>
      <c r="B334"/>
      <c r="C334" s="729">
        <v>515260</v>
      </c>
      <c r="D334" s="780" t="s">
        <v>479</v>
      </c>
      <c r="E334" s="994">
        <v>0.85</v>
      </c>
      <c r="F334" s="837">
        <v>0</v>
      </c>
      <c r="G334" s="781">
        <v>0</v>
      </c>
      <c r="H334" s="781">
        <v>0</v>
      </c>
      <c r="I334" s="781">
        <v>0</v>
      </c>
      <c r="J334" s="837">
        <v>0</v>
      </c>
      <c r="K334" s="833">
        <v>0</v>
      </c>
      <c r="L334" s="776">
        <v>0.18</v>
      </c>
      <c r="M334" s="776">
        <v>0</v>
      </c>
      <c r="N334" s="837">
        <v>0.18</v>
      </c>
      <c r="O334" s="776">
        <v>0</v>
      </c>
      <c r="P334" s="776">
        <v>0</v>
      </c>
      <c r="Q334" s="776">
        <v>0</v>
      </c>
      <c r="R334" s="837">
        <v>0</v>
      </c>
      <c r="S334" s="837">
        <v>0</v>
      </c>
      <c r="T334" s="776"/>
      <c r="U334" s="776"/>
      <c r="V334" s="776">
        <v>0</v>
      </c>
      <c r="W334" s="842">
        <v>0.18</v>
      </c>
    </row>
    <row r="335" spans="1:23">
      <c r="A335"/>
      <c r="B335"/>
      <c r="C335" s="729">
        <v>518140</v>
      </c>
      <c r="D335" s="780" t="s">
        <v>484</v>
      </c>
      <c r="E335" s="994">
        <v>0.14000000000000001</v>
      </c>
      <c r="F335" s="837">
        <v>0</v>
      </c>
      <c r="G335" s="781">
        <v>0</v>
      </c>
      <c r="H335" s="781">
        <v>0</v>
      </c>
      <c r="I335" s="781">
        <v>0</v>
      </c>
      <c r="J335" s="837">
        <v>0</v>
      </c>
      <c r="K335" s="833">
        <v>0</v>
      </c>
      <c r="L335" s="776">
        <v>0.05</v>
      </c>
      <c r="M335" s="776">
        <v>0</v>
      </c>
      <c r="N335" s="837">
        <v>0.05</v>
      </c>
      <c r="O335" s="776">
        <v>0</v>
      </c>
      <c r="P335" s="776">
        <v>0</v>
      </c>
      <c r="Q335" s="776">
        <v>0</v>
      </c>
      <c r="R335" s="837">
        <v>0</v>
      </c>
      <c r="S335" s="837">
        <v>0</v>
      </c>
      <c r="T335" s="776"/>
      <c r="U335" s="776"/>
      <c r="V335" s="776">
        <v>0</v>
      </c>
      <c r="W335" s="842">
        <v>0.05</v>
      </c>
    </row>
    <row r="336" spans="1:23">
      <c r="A336"/>
      <c r="B336" s="527" t="s">
        <v>6625</v>
      </c>
      <c r="C336" s="527"/>
      <c r="D336" s="527"/>
      <c r="E336" s="995">
        <v>423.71</v>
      </c>
      <c r="F336" s="997">
        <v>0</v>
      </c>
      <c r="G336" s="1079">
        <v>0</v>
      </c>
      <c r="H336" s="1079">
        <v>0</v>
      </c>
      <c r="I336" s="1079">
        <v>0</v>
      </c>
      <c r="J336" s="997">
        <v>0</v>
      </c>
      <c r="K336" s="1088">
        <v>0</v>
      </c>
      <c r="L336" s="846">
        <v>123.82999999999997</v>
      </c>
      <c r="M336" s="846">
        <v>0</v>
      </c>
      <c r="N336" s="997">
        <v>123.82999999999997</v>
      </c>
      <c r="O336" s="846">
        <v>0</v>
      </c>
      <c r="P336" s="846">
        <v>0</v>
      </c>
      <c r="Q336" s="846">
        <v>0</v>
      </c>
      <c r="R336" s="997">
        <v>0</v>
      </c>
      <c r="S336" s="997">
        <v>0</v>
      </c>
      <c r="T336" s="846"/>
      <c r="U336" s="846"/>
      <c r="V336" s="846">
        <v>0</v>
      </c>
      <c r="W336" s="892">
        <v>123.82999999999997</v>
      </c>
    </row>
    <row r="337" spans="1:23">
      <c r="A337"/>
      <c r="B337" t="s">
        <v>6626</v>
      </c>
      <c r="C337" s="729">
        <v>520020</v>
      </c>
      <c r="D337" s="780" t="s">
        <v>86</v>
      </c>
      <c r="E337" s="994">
        <v>1280.46</v>
      </c>
      <c r="F337" s="837">
        <v>1100</v>
      </c>
      <c r="G337" s="781">
        <v>0</v>
      </c>
      <c r="H337" s="781">
        <v>85</v>
      </c>
      <c r="I337" s="781">
        <v>85</v>
      </c>
      <c r="J337" s="837">
        <v>170</v>
      </c>
      <c r="K337" s="833">
        <v>85</v>
      </c>
      <c r="L337" s="776">
        <v>85</v>
      </c>
      <c r="M337" s="776">
        <v>85</v>
      </c>
      <c r="N337" s="837">
        <v>255</v>
      </c>
      <c r="O337" s="776">
        <v>85</v>
      </c>
      <c r="P337" s="776">
        <v>0</v>
      </c>
      <c r="Q337" s="776">
        <v>401</v>
      </c>
      <c r="R337" s="837">
        <v>486</v>
      </c>
      <c r="S337" s="837">
        <v>85</v>
      </c>
      <c r="T337" s="776"/>
      <c r="U337" s="776"/>
      <c r="V337" s="776">
        <v>85</v>
      </c>
      <c r="W337" s="842">
        <v>996</v>
      </c>
    </row>
    <row r="338" spans="1:23">
      <c r="A338"/>
      <c r="B338"/>
      <c r="C338" s="729">
        <v>520115</v>
      </c>
      <c r="D338" s="780" t="s">
        <v>49</v>
      </c>
      <c r="E338" s="994">
        <v>18</v>
      </c>
      <c r="F338" s="837">
        <v>400</v>
      </c>
      <c r="G338" s="781">
        <v>0</v>
      </c>
      <c r="H338" s="781">
        <v>0</v>
      </c>
      <c r="I338" s="781">
        <v>0</v>
      </c>
      <c r="J338" s="837">
        <v>0</v>
      </c>
      <c r="K338" s="833">
        <v>0</v>
      </c>
      <c r="L338" s="776">
        <v>0</v>
      </c>
      <c r="M338" s="776">
        <v>0</v>
      </c>
      <c r="N338" s="837">
        <v>0</v>
      </c>
      <c r="O338" s="776">
        <v>0</v>
      </c>
      <c r="P338" s="776">
        <v>0</v>
      </c>
      <c r="Q338" s="776">
        <v>0</v>
      </c>
      <c r="R338" s="837">
        <v>0</v>
      </c>
      <c r="S338" s="837">
        <v>0</v>
      </c>
      <c r="T338" s="776"/>
      <c r="U338" s="776"/>
      <c r="V338" s="776">
        <v>0</v>
      </c>
      <c r="W338" s="842">
        <v>0</v>
      </c>
    </row>
    <row r="339" spans="1:23">
      <c r="A339"/>
      <c r="B339"/>
      <c r="C339" s="729">
        <v>520230</v>
      </c>
      <c r="D339" s="780" t="s">
        <v>50</v>
      </c>
      <c r="E339" s="994">
        <v>41.78</v>
      </c>
      <c r="F339" s="837">
        <v>600</v>
      </c>
      <c r="G339" s="781">
        <v>0</v>
      </c>
      <c r="H339" s="781">
        <v>41.79</v>
      </c>
      <c r="I339" s="781">
        <v>41.79</v>
      </c>
      <c r="J339" s="837">
        <v>83.58</v>
      </c>
      <c r="K339" s="833">
        <v>41.87</v>
      </c>
      <c r="L339" s="776">
        <v>41.9</v>
      </c>
      <c r="M339" s="776">
        <v>41.9</v>
      </c>
      <c r="N339" s="837">
        <v>125.66999999999999</v>
      </c>
      <c r="O339" s="776">
        <v>41.9</v>
      </c>
      <c r="P339" s="776">
        <v>41.92</v>
      </c>
      <c r="Q339" s="776">
        <v>41.92</v>
      </c>
      <c r="R339" s="837">
        <v>125.74</v>
      </c>
      <c r="S339" s="837">
        <v>41.92</v>
      </c>
      <c r="T339" s="776"/>
      <c r="U339" s="776"/>
      <c r="V339" s="776">
        <v>41.92</v>
      </c>
      <c r="W339" s="842">
        <v>376.91</v>
      </c>
    </row>
    <row r="340" spans="1:23">
      <c r="A340"/>
      <c r="B340"/>
      <c r="C340" s="729">
        <v>520800</v>
      </c>
      <c r="D340" s="780" t="s">
        <v>54</v>
      </c>
      <c r="E340" s="994">
        <v>127.52</v>
      </c>
      <c r="F340" s="837">
        <v>500</v>
      </c>
      <c r="G340" s="781">
        <v>0</v>
      </c>
      <c r="H340" s="781">
        <v>0</v>
      </c>
      <c r="I340" s="781">
        <v>0</v>
      </c>
      <c r="J340" s="837">
        <v>0</v>
      </c>
      <c r="K340" s="833">
        <v>0</v>
      </c>
      <c r="L340" s="776">
        <v>0</v>
      </c>
      <c r="M340" s="776">
        <v>0</v>
      </c>
      <c r="N340" s="837">
        <v>0</v>
      </c>
      <c r="O340" s="776">
        <v>0</v>
      </c>
      <c r="P340" s="776">
        <v>0</v>
      </c>
      <c r="Q340" s="776">
        <v>0</v>
      </c>
      <c r="R340" s="837">
        <v>0</v>
      </c>
      <c r="S340" s="837">
        <v>0</v>
      </c>
      <c r="T340" s="776"/>
      <c r="U340" s="776"/>
      <c r="V340" s="776">
        <v>0</v>
      </c>
      <c r="W340" s="842">
        <v>0</v>
      </c>
    </row>
    <row r="341" spans="1:23">
      <c r="A341"/>
      <c r="B341"/>
      <c r="C341" s="729">
        <v>520845</v>
      </c>
      <c r="D341" s="780" t="s">
        <v>89</v>
      </c>
      <c r="E341" s="994">
        <v>1328.9000000000003</v>
      </c>
      <c r="F341" s="837">
        <v>1200</v>
      </c>
      <c r="G341" s="781">
        <v>109.94</v>
      </c>
      <c r="H341" s="781">
        <v>109.94</v>
      </c>
      <c r="I341" s="781">
        <v>109.94</v>
      </c>
      <c r="J341" s="837">
        <v>329.82</v>
      </c>
      <c r="K341" s="833">
        <v>109.94</v>
      </c>
      <c r="L341" s="776">
        <v>109.94</v>
      </c>
      <c r="M341" s="776">
        <v>220.46</v>
      </c>
      <c r="N341" s="837">
        <v>440.34000000000003</v>
      </c>
      <c r="O341" s="776">
        <v>166.52</v>
      </c>
      <c r="P341" s="776">
        <v>166.52</v>
      </c>
      <c r="Q341" s="776">
        <v>166.52</v>
      </c>
      <c r="R341" s="837">
        <v>499.56000000000006</v>
      </c>
      <c r="S341" s="837">
        <v>166.52</v>
      </c>
      <c r="T341" s="776"/>
      <c r="U341" s="776"/>
      <c r="V341" s="776">
        <v>166.52</v>
      </c>
      <c r="W341" s="842">
        <v>1436.24</v>
      </c>
    </row>
    <row r="342" spans="1:23">
      <c r="A342"/>
      <c r="B342"/>
      <c r="C342" s="729">
        <v>521420</v>
      </c>
      <c r="D342" s="780" t="s">
        <v>90</v>
      </c>
      <c r="E342" s="994">
        <v>131.54</v>
      </c>
      <c r="F342" s="837">
        <v>500</v>
      </c>
      <c r="G342" s="781">
        <v>0</v>
      </c>
      <c r="H342" s="781">
        <v>0</v>
      </c>
      <c r="I342" s="781">
        <v>0</v>
      </c>
      <c r="J342" s="837">
        <v>0</v>
      </c>
      <c r="K342" s="833">
        <v>0</v>
      </c>
      <c r="L342" s="776">
        <v>0</v>
      </c>
      <c r="M342" s="776">
        <v>0</v>
      </c>
      <c r="N342" s="837">
        <v>0</v>
      </c>
      <c r="O342" s="776">
        <v>10.88</v>
      </c>
      <c r="P342" s="776">
        <v>0</v>
      </c>
      <c r="Q342" s="776">
        <v>0</v>
      </c>
      <c r="R342" s="837">
        <v>10.88</v>
      </c>
      <c r="S342" s="837">
        <v>52.79</v>
      </c>
      <c r="T342" s="776"/>
      <c r="U342" s="776"/>
      <c r="V342" s="776">
        <v>52.79</v>
      </c>
      <c r="W342" s="842">
        <v>63.67</v>
      </c>
    </row>
    <row r="343" spans="1:23">
      <c r="A343"/>
      <c r="B343"/>
      <c r="C343" s="729">
        <v>521500</v>
      </c>
      <c r="D343" s="780" t="s">
        <v>58</v>
      </c>
      <c r="E343" s="994">
        <v>0</v>
      </c>
      <c r="F343" s="837">
        <v>0</v>
      </c>
      <c r="G343" s="781">
        <v>0</v>
      </c>
      <c r="H343" s="781">
        <v>0</v>
      </c>
      <c r="I343" s="781">
        <v>0</v>
      </c>
      <c r="J343" s="837">
        <v>0</v>
      </c>
      <c r="K343" s="833">
        <v>0</v>
      </c>
      <c r="L343" s="776">
        <v>0</v>
      </c>
      <c r="M343" s="776">
        <v>0</v>
      </c>
      <c r="N343" s="837">
        <v>0</v>
      </c>
      <c r="O343" s="776">
        <v>0</v>
      </c>
      <c r="P343" s="776">
        <v>0</v>
      </c>
      <c r="Q343" s="776">
        <v>0</v>
      </c>
      <c r="R343" s="837">
        <v>0</v>
      </c>
      <c r="S343" s="837">
        <v>0</v>
      </c>
      <c r="T343" s="776"/>
      <c r="U343" s="776"/>
      <c r="V343" s="776">
        <v>0</v>
      </c>
      <c r="W343" s="842">
        <v>0</v>
      </c>
    </row>
    <row r="344" spans="1:23">
      <c r="A344"/>
      <c r="B344"/>
      <c r="C344" s="729">
        <v>522310</v>
      </c>
      <c r="D344" s="780" t="s">
        <v>60</v>
      </c>
      <c r="E344" s="994">
        <v>174.26000000000022</v>
      </c>
      <c r="F344" s="837">
        <v>2000</v>
      </c>
      <c r="G344" s="781">
        <v>265</v>
      </c>
      <c r="H344" s="781">
        <v>0</v>
      </c>
      <c r="I344" s="781">
        <v>1376</v>
      </c>
      <c r="J344" s="837">
        <v>1641</v>
      </c>
      <c r="K344" s="833">
        <v>0</v>
      </c>
      <c r="L344" s="776">
        <v>0</v>
      </c>
      <c r="M344" s="776">
        <v>0</v>
      </c>
      <c r="N344" s="837">
        <v>0</v>
      </c>
      <c r="O344" s="776">
        <v>0</v>
      </c>
      <c r="P344" s="776">
        <v>233.64</v>
      </c>
      <c r="Q344" s="776">
        <v>310.8</v>
      </c>
      <c r="R344" s="837">
        <v>544.44000000000005</v>
      </c>
      <c r="S344" s="837">
        <v>0</v>
      </c>
      <c r="T344" s="776"/>
      <c r="U344" s="776"/>
      <c r="V344" s="776">
        <v>0</v>
      </c>
      <c r="W344" s="842">
        <v>2185.44</v>
      </c>
    </row>
    <row r="345" spans="1:23">
      <c r="A345"/>
      <c r="B345"/>
      <c r="C345" s="729">
        <v>522320</v>
      </c>
      <c r="D345" s="780" t="s">
        <v>93</v>
      </c>
      <c r="E345" s="994">
        <v>1863.24</v>
      </c>
      <c r="F345" s="837">
        <v>3500</v>
      </c>
      <c r="G345" s="781">
        <v>0</v>
      </c>
      <c r="H345" s="781">
        <v>0</v>
      </c>
      <c r="I345" s="781">
        <v>88.76</v>
      </c>
      <c r="J345" s="837">
        <v>88.76</v>
      </c>
      <c r="K345" s="833">
        <v>315.29000000000002</v>
      </c>
      <c r="L345" s="776">
        <v>0</v>
      </c>
      <c r="M345" s="776">
        <v>0</v>
      </c>
      <c r="N345" s="837">
        <v>315.29000000000002</v>
      </c>
      <c r="O345" s="776">
        <v>0</v>
      </c>
      <c r="P345" s="776">
        <v>0</v>
      </c>
      <c r="Q345" s="776">
        <v>409.31</v>
      </c>
      <c r="R345" s="837">
        <v>409.31</v>
      </c>
      <c r="S345" s="837">
        <v>26.58</v>
      </c>
      <c r="T345" s="776"/>
      <c r="U345" s="776"/>
      <c r="V345" s="776">
        <v>26.58</v>
      </c>
      <c r="W345" s="842">
        <v>839.94</v>
      </c>
    </row>
    <row r="346" spans="1:23">
      <c r="A346"/>
      <c r="B346"/>
      <c r="C346" s="729">
        <v>523270</v>
      </c>
      <c r="D346" s="780" t="s">
        <v>62</v>
      </c>
      <c r="E346" s="994"/>
      <c r="F346" s="837">
        <v>0</v>
      </c>
      <c r="G346" s="781"/>
      <c r="H346" s="781"/>
      <c r="I346" s="781"/>
      <c r="J346" s="837">
        <v>0</v>
      </c>
      <c r="K346" s="833"/>
      <c r="L346" s="776">
        <v>187.5</v>
      </c>
      <c r="M346" s="776">
        <v>0</v>
      </c>
      <c r="N346" s="837">
        <v>187.5</v>
      </c>
      <c r="O346" s="776">
        <v>0</v>
      </c>
      <c r="P346" s="776">
        <v>0</v>
      </c>
      <c r="Q346" s="776">
        <v>191.3</v>
      </c>
      <c r="R346" s="837">
        <v>191.3</v>
      </c>
      <c r="S346" s="837">
        <v>-95.65</v>
      </c>
      <c r="T346" s="776"/>
      <c r="U346" s="776"/>
      <c r="V346" s="776">
        <v>-95.65</v>
      </c>
      <c r="W346" s="842">
        <v>283.14999999999998</v>
      </c>
    </row>
    <row r="347" spans="1:23">
      <c r="A347"/>
      <c r="B347"/>
      <c r="C347" s="729">
        <v>523290</v>
      </c>
      <c r="D347" s="780" t="s">
        <v>1281</v>
      </c>
      <c r="E347" s="994">
        <v>0.23</v>
      </c>
      <c r="F347" s="837">
        <v>0</v>
      </c>
      <c r="G347" s="781">
        <v>0.23</v>
      </c>
      <c r="H347" s="781">
        <v>-0.23</v>
      </c>
      <c r="I347" s="781">
        <v>0</v>
      </c>
      <c r="J347" s="837">
        <v>0</v>
      </c>
      <c r="K347" s="833">
        <v>0</v>
      </c>
      <c r="L347" s="776">
        <v>0</v>
      </c>
      <c r="M347" s="776">
        <v>0.04</v>
      </c>
      <c r="N347" s="837">
        <v>0.04</v>
      </c>
      <c r="O347" s="776">
        <v>0</v>
      </c>
      <c r="P347" s="776">
        <v>0</v>
      </c>
      <c r="Q347" s="776">
        <v>0</v>
      </c>
      <c r="R347" s="837">
        <v>0</v>
      </c>
      <c r="S347" s="837">
        <v>0</v>
      </c>
      <c r="T347" s="776"/>
      <c r="U347" s="776"/>
      <c r="V347" s="776">
        <v>0</v>
      </c>
      <c r="W347" s="842">
        <v>0.04</v>
      </c>
    </row>
    <row r="348" spans="1:23">
      <c r="A348"/>
      <c r="B348"/>
      <c r="C348" s="729">
        <v>523340</v>
      </c>
      <c r="D348" s="780" t="s">
        <v>6127</v>
      </c>
      <c r="E348" s="994">
        <v>0</v>
      </c>
      <c r="F348" s="837">
        <v>0</v>
      </c>
      <c r="G348" s="781">
        <v>0</v>
      </c>
      <c r="H348" s="781">
        <v>0.2</v>
      </c>
      <c r="I348" s="781">
        <v>0</v>
      </c>
      <c r="J348" s="837">
        <v>0.2</v>
      </c>
      <c r="K348" s="833">
        <v>0</v>
      </c>
      <c r="L348" s="776">
        <v>0</v>
      </c>
      <c r="M348" s="776">
        <v>0</v>
      </c>
      <c r="N348" s="837">
        <v>0</v>
      </c>
      <c r="O348" s="776">
        <v>0</v>
      </c>
      <c r="P348" s="776">
        <v>0</v>
      </c>
      <c r="Q348" s="776">
        <v>0</v>
      </c>
      <c r="R348" s="837">
        <v>0</v>
      </c>
      <c r="S348" s="837">
        <v>0</v>
      </c>
      <c r="T348" s="776"/>
      <c r="U348" s="776"/>
      <c r="V348" s="776">
        <v>0</v>
      </c>
      <c r="W348" s="842">
        <v>0.2</v>
      </c>
    </row>
    <row r="349" spans="1:23">
      <c r="A349"/>
      <c r="B349"/>
      <c r="C349" s="729">
        <v>523820</v>
      </c>
      <c r="D349" s="780" t="s">
        <v>68</v>
      </c>
      <c r="E349" s="994"/>
      <c r="F349" s="837">
        <v>0</v>
      </c>
      <c r="G349" s="781"/>
      <c r="H349" s="781"/>
      <c r="I349" s="781"/>
      <c r="J349" s="837">
        <v>0</v>
      </c>
      <c r="K349" s="833"/>
      <c r="L349" s="776">
        <v>14.99</v>
      </c>
      <c r="M349" s="776">
        <v>0</v>
      </c>
      <c r="N349" s="837">
        <v>14.99</v>
      </c>
      <c r="O349" s="776">
        <v>0</v>
      </c>
      <c r="P349" s="776">
        <v>0</v>
      </c>
      <c r="Q349" s="776">
        <v>0</v>
      </c>
      <c r="R349" s="837">
        <v>0</v>
      </c>
      <c r="S349" s="837">
        <v>0</v>
      </c>
      <c r="T349" s="776"/>
      <c r="U349" s="776"/>
      <c r="V349" s="776">
        <v>0</v>
      </c>
      <c r="W349" s="842">
        <v>14.99</v>
      </c>
    </row>
    <row r="350" spans="1:23">
      <c r="A350"/>
      <c r="B350"/>
      <c r="C350" s="729">
        <v>524840</v>
      </c>
      <c r="D350" s="780" t="s">
        <v>69</v>
      </c>
      <c r="E350" s="994">
        <v>15</v>
      </c>
      <c r="F350" s="837">
        <v>0</v>
      </c>
      <c r="G350" s="781">
        <v>0</v>
      </c>
      <c r="H350" s="781">
        <v>0</v>
      </c>
      <c r="I350" s="781">
        <v>0</v>
      </c>
      <c r="J350" s="837">
        <v>0</v>
      </c>
      <c r="K350" s="833">
        <v>0</v>
      </c>
      <c r="L350" s="776">
        <v>0</v>
      </c>
      <c r="M350" s="776">
        <v>0</v>
      </c>
      <c r="N350" s="837">
        <v>0</v>
      </c>
      <c r="O350" s="776">
        <v>0</v>
      </c>
      <c r="P350" s="776">
        <v>0</v>
      </c>
      <c r="Q350" s="776">
        <v>0</v>
      </c>
      <c r="R350" s="837">
        <v>0</v>
      </c>
      <c r="S350" s="837">
        <v>0</v>
      </c>
      <c r="T350" s="776"/>
      <c r="U350" s="776"/>
      <c r="V350" s="776">
        <v>0</v>
      </c>
      <c r="W350" s="842">
        <v>0</v>
      </c>
    </row>
    <row r="351" spans="1:23">
      <c r="A351"/>
      <c r="B351"/>
      <c r="C351" s="729">
        <v>525440</v>
      </c>
      <c r="D351" s="780" t="s">
        <v>111</v>
      </c>
      <c r="E351" s="994">
        <v>0</v>
      </c>
      <c r="F351" s="837">
        <v>0</v>
      </c>
      <c r="G351" s="781">
        <v>0</v>
      </c>
      <c r="H351" s="781">
        <v>0</v>
      </c>
      <c r="I351" s="781">
        <v>0</v>
      </c>
      <c r="J351" s="837">
        <v>0</v>
      </c>
      <c r="K351" s="833">
        <v>0</v>
      </c>
      <c r="L351" s="776">
        <v>0</v>
      </c>
      <c r="M351" s="776">
        <v>0</v>
      </c>
      <c r="N351" s="837">
        <v>0</v>
      </c>
      <c r="O351" s="776">
        <v>0</v>
      </c>
      <c r="P351" s="776">
        <v>0</v>
      </c>
      <c r="Q351" s="776">
        <v>0</v>
      </c>
      <c r="R351" s="837">
        <v>0</v>
      </c>
      <c r="S351" s="837">
        <v>0</v>
      </c>
      <c r="T351" s="776"/>
      <c r="U351" s="776"/>
      <c r="V351" s="776">
        <v>0</v>
      </c>
      <c r="W351" s="842">
        <v>0</v>
      </c>
    </row>
    <row r="352" spans="1:23">
      <c r="A352"/>
      <c r="B352"/>
      <c r="C352" s="729">
        <v>526940</v>
      </c>
      <c r="D352" s="780" t="s">
        <v>71</v>
      </c>
      <c r="E352" s="994">
        <v>6.44</v>
      </c>
      <c r="F352" s="837">
        <v>0</v>
      </c>
      <c r="G352" s="781">
        <v>0</v>
      </c>
      <c r="H352" s="781">
        <v>0</v>
      </c>
      <c r="I352" s="781">
        <v>0</v>
      </c>
      <c r="J352" s="837">
        <v>0</v>
      </c>
      <c r="K352" s="833">
        <v>0</v>
      </c>
      <c r="L352" s="776">
        <v>0</v>
      </c>
      <c r="M352" s="776">
        <v>0</v>
      </c>
      <c r="N352" s="837">
        <v>0</v>
      </c>
      <c r="O352" s="776">
        <v>0</v>
      </c>
      <c r="P352" s="776">
        <v>0</v>
      </c>
      <c r="Q352" s="776">
        <v>0</v>
      </c>
      <c r="R352" s="837">
        <v>0</v>
      </c>
      <c r="S352" s="837">
        <v>0</v>
      </c>
      <c r="T352" s="776"/>
      <c r="U352" s="776"/>
      <c r="V352" s="776">
        <v>0</v>
      </c>
      <c r="W352" s="842">
        <v>0</v>
      </c>
    </row>
    <row r="353" spans="1:23">
      <c r="A353"/>
      <c r="B353"/>
      <c r="C353" s="729">
        <v>526960</v>
      </c>
      <c r="D353" s="780" t="s">
        <v>97</v>
      </c>
      <c r="E353" s="994">
        <v>820.53</v>
      </c>
      <c r="F353" s="837">
        <v>250</v>
      </c>
      <c r="G353" s="781">
        <v>753.22</v>
      </c>
      <c r="H353" s="781">
        <v>-753.22</v>
      </c>
      <c r="I353" s="781">
        <v>18.850000000000001</v>
      </c>
      <c r="J353" s="837">
        <v>18.850000000000001</v>
      </c>
      <c r="K353" s="833">
        <v>0</v>
      </c>
      <c r="L353" s="776">
        <v>0</v>
      </c>
      <c r="M353" s="776">
        <v>0</v>
      </c>
      <c r="N353" s="837">
        <v>0</v>
      </c>
      <c r="O353" s="776">
        <v>0</v>
      </c>
      <c r="P353" s="776">
        <v>0</v>
      </c>
      <c r="Q353" s="776">
        <v>0</v>
      </c>
      <c r="R353" s="837">
        <v>0</v>
      </c>
      <c r="S353" s="837">
        <v>0</v>
      </c>
      <c r="T353" s="776"/>
      <c r="U353" s="776"/>
      <c r="V353" s="776">
        <v>0</v>
      </c>
      <c r="W353" s="842">
        <v>18.850000000000001</v>
      </c>
    </row>
    <row r="354" spans="1:23">
      <c r="A354"/>
      <c r="B354"/>
      <c r="C354" s="729">
        <v>527660</v>
      </c>
      <c r="D354" s="780" t="s">
        <v>112</v>
      </c>
      <c r="E354" s="994">
        <v>0</v>
      </c>
      <c r="F354" s="837">
        <v>500</v>
      </c>
      <c r="G354" s="781">
        <v>0</v>
      </c>
      <c r="H354" s="781">
        <v>0</v>
      </c>
      <c r="I354" s="781">
        <v>0</v>
      </c>
      <c r="J354" s="837">
        <v>0</v>
      </c>
      <c r="K354" s="833">
        <v>0</v>
      </c>
      <c r="L354" s="776">
        <v>107.75</v>
      </c>
      <c r="M354" s="776">
        <v>0</v>
      </c>
      <c r="N354" s="837">
        <v>107.75</v>
      </c>
      <c r="O354" s="776">
        <v>0</v>
      </c>
      <c r="P354" s="776">
        <v>0</v>
      </c>
      <c r="Q354" s="776">
        <v>0</v>
      </c>
      <c r="R354" s="837">
        <v>0</v>
      </c>
      <c r="S354" s="837">
        <v>0</v>
      </c>
      <c r="T354" s="776"/>
      <c r="U354" s="776"/>
      <c r="V354" s="776">
        <v>0</v>
      </c>
      <c r="W354" s="842">
        <v>107.75</v>
      </c>
    </row>
    <row r="355" spans="1:23">
      <c r="A355"/>
      <c r="B355"/>
      <c r="C355" s="729">
        <v>527690</v>
      </c>
      <c r="D355" s="780" t="s">
        <v>2571</v>
      </c>
      <c r="E355" s="994">
        <v>502.15</v>
      </c>
      <c r="F355" s="837">
        <v>0</v>
      </c>
      <c r="G355" s="781">
        <v>0</v>
      </c>
      <c r="H355" s="781">
        <v>0</v>
      </c>
      <c r="I355" s="781">
        <v>0</v>
      </c>
      <c r="J355" s="837">
        <v>0</v>
      </c>
      <c r="K355" s="833">
        <v>0</v>
      </c>
      <c r="L355" s="776">
        <v>0</v>
      </c>
      <c r="M355" s="776">
        <v>0</v>
      </c>
      <c r="N355" s="837">
        <v>0</v>
      </c>
      <c r="O355" s="776">
        <v>0</v>
      </c>
      <c r="P355" s="776">
        <v>0</v>
      </c>
      <c r="Q355" s="776">
        <v>0</v>
      </c>
      <c r="R355" s="837">
        <v>0</v>
      </c>
      <c r="S355" s="837">
        <v>0</v>
      </c>
      <c r="T355" s="776"/>
      <c r="U355" s="776"/>
      <c r="V355" s="776">
        <v>0</v>
      </c>
      <c r="W355" s="842">
        <v>0</v>
      </c>
    </row>
    <row r="356" spans="1:23">
      <c r="A356"/>
      <c r="B356"/>
      <c r="C356" s="729">
        <v>527720</v>
      </c>
      <c r="D356" s="780" t="s">
        <v>98</v>
      </c>
      <c r="E356" s="994">
        <v>0</v>
      </c>
      <c r="F356" s="837">
        <v>100</v>
      </c>
      <c r="G356" s="781">
        <v>0</v>
      </c>
      <c r="H356" s="781">
        <v>0</v>
      </c>
      <c r="I356" s="781">
        <v>0</v>
      </c>
      <c r="J356" s="837">
        <v>0</v>
      </c>
      <c r="K356" s="833">
        <v>0</v>
      </c>
      <c r="L356" s="776">
        <v>0</v>
      </c>
      <c r="M356" s="776">
        <v>0</v>
      </c>
      <c r="N356" s="837">
        <v>0</v>
      </c>
      <c r="O356" s="776">
        <v>0</v>
      </c>
      <c r="P356" s="776">
        <v>0</v>
      </c>
      <c r="Q356" s="776">
        <v>0</v>
      </c>
      <c r="R356" s="837">
        <v>0</v>
      </c>
      <c r="S356" s="837">
        <v>0</v>
      </c>
      <c r="T356" s="776"/>
      <c r="U356" s="776"/>
      <c r="V356" s="776">
        <v>0</v>
      </c>
      <c r="W356" s="842">
        <v>0</v>
      </c>
    </row>
    <row r="357" spans="1:23">
      <c r="A357"/>
      <c r="B357"/>
      <c r="C357" s="729">
        <v>527780</v>
      </c>
      <c r="D357" s="780" t="s">
        <v>128</v>
      </c>
      <c r="E357" s="994">
        <v>17.61</v>
      </c>
      <c r="F357" s="837">
        <v>10750</v>
      </c>
      <c r="G357" s="781">
        <v>0</v>
      </c>
      <c r="H357" s="781">
        <v>0</v>
      </c>
      <c r="I357" s="781">
        <v>0</v>
      </c>
      <c r="J357" s="837">
        <v>0</v>
      </c>
      <c r="K357" s="833">
        <v>23.23</v>
      </c>
      <c r="L357" s="776">
        <v>38.94</v>
      </c>
      <c r="M357" s="776">
        <v>0</v>
      </c>
      <c r="N357" s="837">
        <v>62.17</v>
      </c>
      <c r="O357" s="776">
        <v>0</v>
      </c>
      <c r="P357" s="776">
        <v>0</v>
      </c>
      <c r="Q357" s="776">
        <v>0</v>
      </c>
      <c r="R357" s="837">
        <v>0</v>
      </c>
      <c r="S357" s="837">
        <v>0</v>
      </c>
      <c r="T357" s="776"/>
      <c r="U357" s="776"/>
      <c r="V357" s="776">
        <v>0</v>
      </c>
      <c r="W357" s="842">
        <v>62.17</v>
      </c>
    </row>
    <row r="358" spans="1:23">
      <c r="A358"/>
      <c r="B358"/>
      <c r="C358" s="729">
        <v>528920</v>
      </c>
      <c r="D358" s="780" t="s">
        <v>78</v>
      </c>
      <c r="E358" s="994">
        <v>0</v>
      </c>
      <c r="F358" s="837">
        <v>0</v>
      </c>
      <c r="G358" s="781">
        <v>0</v>
      </c>
      <c r="H358" s="781">
        <v>0</v>
      </c>
      <c r="I358" s="781">
        <v>0</v>
      </c>
      <c r="J358" s="837">
        <v>0</v>
      </c>
      <c r="K358" s="833">
        <v>0</v>
      </c>
      <c r="L358" s="776">
        <v>0</v>
      </c>
      <c r="M358" s="776">
        <v>0</v>
      </c>
      <c r="N358" s="837">
        <v>0</v>
      </c>
      <c r="O358" s="776">
        <v>0</v>
      </c>
      <c r="P358" s="776">
        <v>0</v>
      </c>
      <c r="Q358" s="776">
        <v>0</v>
      </c>
      <c r="R358" s="837">
        <v>0</v>
      </c>
      <c r="S358" s="837">
        <v>0</v>
      </c>
      <c r="T358" s="776"/>
      <c r="U358" s="776"/>
      <c r="V358" s="776">
        <v>0</v>
      </c>
      <c r="W358" s="842">
        <v>0</v>
      </c>
    </row>
    <row r="359" spans="1:23">
      <c r="A359"/>
      <c r="B359"/>
      <c r="C359" s="729">
        <v>529500</v>
      </c>
      <c r="D359" s="780" t="s">
        <v>100</v>
      </c>
      <c r="E359" s="994">
        <v>394.69</v>
      </c>
      <c r="F359" s="837">
        <v>750</v>
      </c>
      <c r="G359" s="781">
        <v>0</v>
      </c>
      <c r="H359" s="781">
        <v>63</v>
      </c>
      <c r="I359" s="781">
        <v>66.05</v>
      </c>
      <c r="J359" s="837">
        <v>129.05000000000001</v>
      </c>
      <c r="K359" s="833">
        <v>0</v>
      </c>
      <c r="L359" s="776">
        <v>34.42</v>
      </c>
      <c r="M359" s="776">
        <v>32.799999999999997</v>
      </c>
      <c r="N359" s="837">
        <v>67.22</v>
      </c>
      <c r="O359" s="776">
        <v>98.3</v>
      </c>
      <c r="P359" s="776">
        <v>45.68</v>
      </c>
      <c r="Q359" s="776">
        <v>42.73</v>
      </c>
      <c r="R359" s="837">
        <v>186.70999999999998</v>
      </c>
      <c r="S359" s="837">
        <v>0</v>
      </c>
      <c r="T359" s="776"/>
      <c r="U359" s="776"/>
      <c r="V359" s="776">
        <v>0</v>
      </c>
      <c r="W359" s="842">
        <v>382.98000000000008</v>
      </c>
    </row>
    <row r="360" spans="1:23">
      <c r="A360"/>
      <c r="B360" s="527" t="s">
        <v>6627</v>
      </c>
      <c r="C360" s="527"/>
      <c r="D360" s="527"/>
      <c r="E360" s="995">
        <v>6722.3499999999985</v>
      </c>
      <c r="F360" s="997">
        <v>22150</v>
      </c>
      <c r="G360" s="1079">
        <v>1128.3900000000001</v>
      </c>
      <c r="H360" s="1079">
        <v>-453.52</v>
      </c>
      <c r="I360" s="1079">
        <v>1786.3899999999999</v>
      </c>
      <c r="J360" s="997">
        <v>2461.2600000000002</v>
      </c>
      <c r="K360" s="1088">
        <v>575.33000000000004</v>
      </c>
      <c r="L360" s="846">
        <v>620.43999999999994</v>
      </c>
      <c r="M360" s="846">
        <v>380.20000000000005</v>
      </c>
      <c r="N360" s="997">
        <v>1575.97</v>
      </c>
      <c r="O360" s="846">
        <v>402.6</v>
      </c>
      <c r="P360" s="846">
        <v>487.76</v>
      </c>
      <c r="Q360" s="846">
        <v>1563.58</v>
      </c>
      <c r="R360" s="997">
        <v>2453.9400000000005</v>
      </c>
      <c r="S360" s="997">
        <v>277.15999999999997</v>
      </c>
      <c r="T360" s="846"/>
      <c r="U360" s="846"/>
      <c r="V360" s="846">
        <v>277.15999999999997</v>
      </c>
      <c r="W360" s="892">
        <v>6768.3300000000008</v>
      </c>
    </row>
    <row r="361" spans="1:23">
      <c r="A361" s="777" t="s">
        <v>6570</v>
      </c>
      <c r="B361" s="777"/>
      <c r="C361" s="777"/>
      <c r="D361" s="777"/>
      <c r="E361" s="996">
        <v>7146.0599999999986</v>
      </c>
      <c r="F361" s="838">
        <v>22150</v>
      </c>
      <c r="G361" s="782">
        <v>1128.3900000000001</v>
      </c>
      <c r="H361" s="782">
        <v>-453.52</v>
      </c>
      <c r="I361" s="782">
        <v>1786.3899999999999</v>
      </c>
      <c r="J361" s="838">
        <v>2461.2600000000002</v>
      </c>
      <c r="K361" s="834">
        <v>575.33000000000004</v>
      </c>
      <c r="L361" s="778">
        <v>744.26999999999987</v>
      </c>
      <c r="M361" s="778">
        <v>380.20000000000005</v>
      </c>
      <c r="N361" s="838">
        <v>1699.8000000000002</v>
      </c>
      <c r="O361" s="778">
        <v>402.6</v>
      </c>
      <c r="P361" s="778">
        <v>487.76</v>
      </c>
      <c r="Q361" s="778">
        <v>1563.58</v>
      </c>
      <c r="R361" s="838">
        <v>2453.9400000000005</v>
      </c>
      <c r="S361" s="838">
        <v>277.15999999999997</v>
      </c>
      <c r="T361" s="778"/>
      <c r="U361" s="778"/>
      <c r="V361" s="778">
        <v>277.15999999999997</v>
      </c>
      <c r="W361" s="843">
        <v>6892.1600000000008</v>
      </c>
    </row>
    <row r="362" spans="1:23">
      <c r="A362" t="s">
        <v>439</v>
      </c>
      <c r="B362" t="s">
        <v>48</v>
      </c>
      <c r="C362" s="729">
        <v>510040</v>
      </c>
      <c r="D362" s="780" t="s">
        <v>461</v>
      </c>
      <c r="E362" s="994">
        <v>134473.77000000002</v>
      </c>
      <c r="F362" s="837">
        <v>131060</v>
      </c>
      <c r="G362" s="781">
        <v>4590.88</v>
      </c>
      <c r="H362" s="781">
        <v>11287.27</v>
      </c>
      <c r="I362" s="781">
        <v>11183.27</v>
      </c>
      <c r="J362" s="837">
        <v>27061.420000000002</v>
      </c>
      <c r="K362" s="833">
        <v>10871.28</v>
      </c>
      <c r="L362" s="776">
        <v>16963.11</v>
      </c>
      <c r="M362" s="776">
        <v>10633.67</v>
      </c>
      <c r="N362" s="837">
        <v>38468.06</v>
      </c>
      <c r="O362" s="776">
        <v>10891.58</v>
      </c>
      <c r="P362" s="776">
        <v>11057.98</v>
      </c>
      <c r="Q362" s="776">
        <v>11382.47</v>
      </c>
      <c r="R362" s="837">
        <v>33332.03</v>
      </c>
      <c r="S362" s="837">
        <v>11001.85</v>
      </c>
      <c r="T362" s="776"/>
      <c r="U362" s="776"/>
      <c r="V362" s="776">
        <v>11001.85</v>
      </c>
      <c r="W362" s="842">
        <v>109863.36</v>
      </c>
    </row>
    <row r="363" spans="1:23">
      <c r="A363"/>
      <c r="B363"/>
      <c r="C363" s="729">
        <v>510420</v>
      </c>
      <c r="D363" s="780" t="s">
        <v>464</v>
      </c>
      <c r="E363" s="994">
        <v>2860.89</v>
      </c>
      <c r="F363" s="837">
        <v>3000</v>
      </c>
      <c r="G363" s="781">
        <v>0</v>
      </c>
      <c r="H363" s="781">
        <v>0</v>
      </c>
      <c r="I363" s="781">
        <v>443.8</v>
      </c>
      <c r="J363" s="837">
        <v>443.8</v>
      </c>
      <c r="K363" s="833">
        <v>0</v>
      </c>
      <c r="L363" s="776">
        <v>614.88</v>
      </c>
      <c r="M363" s="776">
        <v>0</v>
      </c>
      <c r="N363" s="837">
        <v>614.88</v>
      </c>
      <c r="O363" s="776">
        <v>171.08</v>
      </c>
      <c r="P363" s="776">
        <v>0</v>
      </c>
      <c r="Q363" s="776">
        <v>471.6</v>
      </c>
      <c r="R363" s="837">
        <v>642.68000000000006</v>
      </c>
      <c r="S363" s="837">
        <v>0</v>
      </c>
      <c r="T363" s="776"/>
      <c r="U363" s="776"/>
      <c r="V363" s="776">
        <v>0</v>
      </c>
      <c r="W363" s="842">
        <v>1701.3600000000001</v>
      </c>
    </row>
    <row r="364" spans="1:23">
      <c r="A364"/>
      <c r="B364"/>
      <c r="C364" s="729">
        <v>510421</v>
      </c>
      <c r="D364" s="780" t="s">
        <v>6864</v>
      </c>
      <c r="E364" s="994">
        <v>0</v>
      </c>
      <c r="F364" s="837">
        <v>0</v>
      </c>
      <c r="G364" s="781">
        <v>0</v>
      </c>
      <c r="H364" s="781">
        <v>0</v>
      </c>
      <c r="I364" s="781">
        <v>0</v>
      </c>
      <c r="J364" s="837">
        <v>0</v>
      </c>
      <c r="K364" s="833">
        <v>0</v>
      </c>
      <c r="L364" s="776">
        <v>0</v>
      </c>
      <c r="M364" s="776">
        <v>0</v>
      </c>
      <c r="N364" s="837">
        <v>0</v>
      </c>
      <c r="O364" s="776">
        <v>0</v>
      </c>
      <c r="P364" s="776">
        <v>0</v>
      </c>
      <c r="Q364" s="776">
        <v>0</v>
      </c>
      <c r="R364" s="837">
        <v>0</v>
      </c>
      <c r="S364" s="837">
        <v>0</v>
      </c>
      <c r="T364" s="776"/>
      <c r="U364" s="776"/>
      <c r="V364" s="776">
        <v>0</v>
      </c>
      <c r="W364" s="842">
        <v>0</v>
      </c>
    </row>
    <row r="365" spans="1:23">
      <c r="A365"/>
      <c r="B365"/>
      <c r="C365" s="729">
        <v>510700</v>
      </c>
      <c r="D365" s="780" t="s">
        <v>468</v>
      </c>
      <c r="E365" s="994">
        <v>0</v>
      </c>
      <c r="F365" s="837">
        <v>1500</v>
      </c>
      <c r="G365" s="781">
        <v>235.8</v>
      </c>
      <c r="H365" s="781">
        <v>0</v>
      </c>
      <c r="I365" s="781">
        <v>0</v>
      </c>
      <c r="J365" s="837">
        <v>235.8</v>
      </c>
      <c r="K365" s="833">
        <v>0</v>
      </c>
      <c r="L365" s="776">
        <v>0</v>
      </c>
      <c r="M365" s="776">
        <v>0</v>
      </c>
      <c r="N365" s="837">
        <v>0</v>
      </c>
      <c r="O365" s="776">
        <v>0</v>
      </c>
      <c r="P365" s="776">
        <v>0</v>
      </c>
      <c r="Q365" s="776">
        <v>0</v>
      </c>
      <c r="R365" s="837">
        <v>0</v>
      </c>
      <c r="S365" s="837">
        <v>0</v>
      </c>
      <c r="T365" s="776"/>
      <c r="U365" s="776"/>
      <c r="V365" s="776">
        <v>0</v>
      </c>
      <c r="W365" s="842">
        <v>235.8</v>
      </c>
    </row>
    <row r="366" spans="1:23">
      <c r="A366"/>
      <c r="B366"/>
      <c r="C366" s="729">
        <v>513000</v>
      </c>
      <c r="D366" s="780" t="s">
        <v>469</v>
      </c>
      <c r="E366" s="994">
        <v>18991.520000000004</v>
      </c>
      <c r="F366" s="837">
        <v>21080</v>
      </c>
      <c r="G366" s="781">
        <v>752.58</v>
      </c>
      <c r="H366" s="781">
        <v>1718.01</v>
      </c>
      <c r="I366" s="781">
        <v>1709.69</v>
      </c>
      <c r="J366" s="837">
        <v>4180.2800000000007</v>
      </c>
      <c r="K366" s="833">
        <v>1684.74</v>
      </c>
      <c r="L366" s="776">
        <v>2625.49</v>
      </c>
      <c r="M366" s="776">
        <v>1683.99</v>
      </c>
      <c r="N366" s="837">
        <v>5994.2199999999993</v>
      </c>
      <c r="O366" s="776">
        <v>1704.61</v>
      </c>
      <c r="P366" s="776">
        <v>1717.94</v>
      </c>
      <c r="Q366" s="776">
        <v>1743.9</v>
      </c>
      <c r="R366" s="837">
        <v>5166.4500000000007</v>
      </c>
      <c r="S366" s="837">
        <v>1734.29</v>
      </c>
      <c r="T366" s="776"/>
      <c r="U366" s="776"/>
      <c r="V366" s="776">
        <v>1734.29</v>
      </c>
      <c r="W366" s="842">
        <v>17075.240000000002</v>
      </c>
    </row>
    <row r="367" spans="1:23">
      <c r="A367"/>
      <c r="B367"/>
      <c r="C367" s="729">
        <v>513120</v>
      </c>
      <c r="D367" s="780" t="s">
        <v>471</v>
      </c>
      <c r="E367" s="994">
        <v>8476.19</v>
      </c>
      <c r="F367" s="837">
        <v>8126</v>
      </c>
      <c r="G367" s="781">
        <v>306.22000000000003</v>
      </c>
      <c r="H367" s="781">
        <v>715.98</v>
      </c>
      <c r="I367" s="781">
        <v>737.02</v>
      </c>
      <c r="J367" s="837">
        <v>1759.22</v>
      </c>
      <c r="K367" s="833">
        <v>690.19</v>
      </c>
      <c r="L367" s="776">
        <v>1106.01</v>
      </c>
      <c r="M367" s="776">
        <v>664.83</v>
      </c>
      <c r="N367" s="837">
        <v>2461.0300000000002</v>
      </c>
      <c r="O367" s="776">
        <v>691.43</v>
      </c>
      <c r="P367" s="776">
        <v>691.13</v>
      </c>
      <c r="Q367" s="776">
        <v>740.5</v>
      </c>
      <c r="R367" s="837">
        <v>2123.06</v>
      </c>
      <c r="S367" s="837">
        <v>687.64</v>
      </c>
      <c r="T367" s="776"/>
      <c r="U367" s="776"/>
      <c r="V367" s="776">
        <v>687.64</v>
      </c>
      <c r="W367" s="842">
        <v>7030.9500000000007</v>
      </c>
    </row>
    <row r="368" spans="1:23">
      <c r="A368"/>
      <c r="B368"/>
      <c r="C368" s="729">
        <v>513140</v>
      </c>
      <c r="D368" s="780" t="s">
        <v>472</v>
      </c>
      <c r="E368" s="994">
        <v>1982.3000000000002</v>
      </c>
      <c r="F368" s="837">
        <v>1900</v>
      </c>
      <c r="G368" s="781">
        <v>71.61</v>
      </c>
      <c r="H368" s="781">
        <v>167.44</v>
      </c>
      <c r="I368" s="781">
        <v>172.36</v>
      </c>
      <c r="J368" s="837">
        <v>411.41</v>
      </c>
      <c r="K368" s="833">
        <v>161.41999999999999</v>
      </c>
      <c r="L368" s="776">
        <v>258.64999999999998</v>
      </c>
      <c r="M368" s="776">
        <v>155.5</v>
      </c>
      <c r="N368" s="837">
        <v>575.56999999999994</v>
      </c>
      <c r="O368" s="776">
        <v>161.69999999999999</v>
      </c>
      <c r="P368" s="776">
        <v>161.63999999999999</v>
      </c>
      <c r="Q368" s="776">
        <v>173.17</v>
      </c>
      <c r="R368" s="837">
        <v>496.51</v>
      </c>
      <c r="S368" s="837">
        <v>160.83000000000001</v>
      </c>
      <c r="T368" s="776"/>
      <c r="U368" s="776"/>
      <c r="V368" s="776">
        <v>160.83000000000001</v>
      </c>
      <c r="W368" s="842">
        <v>1644.3200000000002</v>
      </c>
    </row>
    <row r="369" spans="1:23">
      <c r="A369"/>
      <c r="B369"/>
      <c r="C369" s="729">
        <v>515040</v>
      </c>
      <c r="D369" s="780" t="s">
        <v>473</v>
      </c>
      <c r="E369" s="994">
        <v>28980.480000000003</v>
      </c>
      <c r="F369" s="837">
        <v>28650</v>
      </c>
      <c r="G369" s="781">
        <v>1053.49</v>
      </c>
      <c r="H369" s="781">
        <v>3100.15</v>
      </c>
      <c r="I369" s="781">
        <v>2909.48</v>
      </c>
      <c r="J369" s="837">
        <v>7063.1200000000008</v>
      </c>
      <c r="K369" s="833">
        <v>2847.76</v>
      </c>
      <c r="L369" s="776">
        <v>2854.44</v>
      </c>
      <c r="M369" s="776">
        <v>2957.12</v>
      </c>
      <c r="N369" s="837">
        <v>8659.32</v>
      </c>
      <c r="O369" s="776">
        <v>3000.71</v>
      </c>
      <c r="P369" s="776">
        <v>3022.5</v>
      </c>
      <c r="Q369" s="776">
        <v>3087.89</v>
      </c>
      <c r="R369" s="837">
        <v>9111.1</v>
      </c>
      <c r="S369" s="837">
        <v>2957.11</v>
      </c>
      <c r="T369" s="776"/>
      <c r="U369" s="776"/>
      <c r="V369" s="776">
        <v>2957.11</v>
      </c>
      <c r="W369" s="842">
        <v>27790.65</v>
      </c>
    </row>
    <row r="370" spans="1:23">
      <c r="A370"/>
      <c r="B370"/>
      <c r="C370" s="729">
        <v>515100</v>
      </c>
      <c r="D370" s="780" t="s">
        <v>474</v>
      </c>
      <c r="E370" s="994">
        <v>158.03000000000003</v>
      </c>
      <c r="F370" s="837">
        <v>165</v>
      </c>
      <c r="G370" s="781">
        <v>5.25</v>
      </c>
      <c r="H370" s="781">
        <v>12.89</v>
      </c>
      <c r="I370" s="781">
        <v>12.79</v>
      </c>
      <c r="J370" s="837">
        <v>30.93</v>
      </c>
      <c r="K370" s="833">
        <v>12.34</v>
      </c>
      <c r="L370" s="776">
        <v>12.52</v>
      </c>
      <c r="M370" s="776">
        <v>11.92</v>
      </c>
      <c r="N370" s="837">
        <v>36.78</v>
      </c>
      <c r="O370" s="776">
        <v>12.21</v>
      </c>
      <c r="P370" s="776">
        <v>12.34</v>
      </c>
      <c r="Q370" s="776">
        <v>12.75</v>
      </c>
      <c r="R370" s="837">
        <v>37.299999999999997</v>
      </c>
      <c r="S370" s="837">
        <v>12</v>
      </c>
      <c r="T370" s="776"/>
      <c r="U370" s="776"/>
      <c r="V370" s="776">
        <v>12</v>
      </c>
      <c r="W370" s="842">
        <v>117.00999999999999</v>
      </c>
    </row>
    <row r="371" spans="1:23">
      <c r="A371"/>
      <c r="B371"/>
      <c r="C371" s="729">
        <v>515120</v>
      </c>
      <c r="D371" s="780" t="s">
        <v>475</v>
      </c>
      <c r="E371" s="994">
        <v>228.73000000000002</v>
      </c>
      <c r="F371" s="837">
        <v>426</v>
      </c>
      <c r="G371" s="781">
        <v>15.04</v>
      </c>
      <c r="H371" s="781">
        <v>36.67</v>
      </c>
      <c r="I371" s="781">
        <v>36.47</v>
      </c>
      <c r="J371" s="837">
        <v>88.18</v>
      </c>
      <c r="K371" s="833">
        <v>35.32</v>
      </c>
      <c r="L371" s="776">
        <v>55.26</v>
      </c>
      <c r="M371" s="776">
        <v>34.56</v>
      </c>
      <c r="N371" s="837">
        <v>125.14</v>
      </c>
      <c r="O371" s="776">
        <v>35.39</v>
      </c>
      <c r="P371" s="776">
        <v>35.93</v>
      </c>
      <c r="Q371" s="776">
        <v>36.979999999999997</v>
      </c>
      <c r="R371" s="837">
        <v>108.29999999999998</v>
      </c>
      <c r="S371" s="837">
        <v>35.74</v>
      </c>
      <c r="T371" s="776"/>
      <c r="U371" s="776"/>
      <c r="V371" s="776">
        <v>35.74</v>
      </c>
      <c r="W371" s="842">
        <v>357.36</v>
      </c>
    </row>
    <row r="372" spans="1:23">
      <c r="A372"/>
      <c r="B372"/>
      <c r="C372" s="729">
        <v>515220</v>
      </c>
      <c r="D372" s="780" t="s">
        <v>478</v>
      </c>
      <c r="E372" s="994">
        <v>0</v>
      </c>
      <c r="F372" s="837">
        <v>0</v>
      </c>
      <c r="G372" s="781">
        <v>0</v>
      </c>
      <c r="H372" s="781">
        <v>0</v>
      </c>
      <c r="I372" s="781">
        <v>0</v>
      </c>
      <c r="J372" s="837">
        <v>0</v>
      </c>
      <c r="K372" s="833">
        <v>0</v>
      </c>
      <c r="L372" s="776">
        <v>0</v>
      </c>
      <c r="M372" s="776">
        <v>0</v>
      </c>
      <c r="N372" s="837">
        <v>0</v>
      </c>
      <c r="O372" s="776">
        <v>0</v>
      </c>
      <c r="P372" s="776">
        <v>0</v>
      </c>
      <c r="Q372" s="776">
        <v>0</v>
      </c>
      <c r="R372" s="837">
        <v>0</v>
      </c>
      <c r="S372" s="837">
        <v>0</v>
      </c>
      <c r="T372" s="776"/>
      <c r="U372" s="776"/>
      <c r="V372" s="776">
        <v>0</v>
      </c>
      <c r="W372" s="842">
        <v>0</v>
      </c>
    </row>
    <row r="373" spans="1:23">
      <c r="A373"/>
      <c r="B373"/>
      <c r="C373" s="729">
        <v>515260</v>
      </c>
      <c r="D373" s="780" t="s">
        <v>479</v>
      </c>
      <c r="E373" s="994">
        <v>400.62</v>
      </c>
      <c r="F373" s="837">
        <v>393</v>
      </c>
      <c r="G373" s="781">
        <v>12.62</v>
      </c>
      <c r="H373" s="781">
        <v>30.82</v>
      </c>
      <c r="I373" s="781">
        <v>30.64</v>
      </c>
      <c r="J373" s="837">
        <v>74.08</v>
      </c>
      <c r="K373" s="833">
        <v>29.68</v>
      </c>
      <c r="L373" s="776">
        <v>46.4</v>
      </c>
      <c r="M373" s="776">
        <v>29.02</v>
      </c>
      <c r="N373" s="837">
        <v>105.1</v>
      </c>
      <c r="O373" s="776">
        <v>29.74</v>
      </c>
      <c r="P373" s="776">
        <v>30.2</v>
      </c>
      <c r="Q373" s="776">
        <v>31.09</v>
      </c>
      <c r="R373" s="837">
        <v>91.03</v>
      </c>
      <c r="S373" s="837">
        <v>30.05</v>
      </c>
      <c r="T373" s="776"/>
      <c r="U373" s="776"/>
      <c r="V373" s="776">
        <v>30.05</v>
      </c>
      <c r="W373" s="842">
        <v>300.26</v>
      </c>
    </row>
    <row r="374" spans="1:23">
      <c r="A374"/>
      <c r="B374"/>
      <c r="C374" s="729">
        <v>518140</v>
      </c>
      <c r="D374" s="780" t="s">
        <v>484</v>
      </c>
      <c r="E374" s="994">
        <v>54.64</v>
      </c>
      <c r="F374" s="837">
        <v>52</v>
      </c>
      <c r="G374" s="781">
        <v>1.82</v>
      </c>
      <c r="H374" s="781">
        <v>4.4800000000000004</v>
      </c>
      <c r="I374" s="781">
        <v>4.4400000000000004</v>
      </c>
      <c r="J374" s="837">
        <v>10.740000000000002</v>
      </c>
      <c r="K374" s="833">
        <v>4.32</v>
      </c>
      <c r="L374" s="776">
        <v>5.84</v>
      </c>
      <c r="M374" s="776">
        <v>4.16</v>
      </c>
      <c r="N374" s="837">
        <v>14.32</v>
      </c>
      <c r="O374" s="776">
        <v>4.24</v>
      </c>
      <c r="P374" s="776">
        <v>4.28</v>
      </c>
      <c r="Q374" s="776">
        <v>4.4000000000000004</v>
      </c>
      <c r="R374" s="837">
        <v>12.92</v>
      </c>
      <c r="S374" s="837">
        <v>4.16</v>
      </c>
      <c r="T374" s="776"/>
      <c r="U374" s="776"/>
      <c r="V374" s="776">
        <v>4.16</v>
      </c>
      <c r="W374" s="842">
        <v>42.14</v>
      </c>
    </row>
    <row r="375" spans="1:23">
      <c r="A375"/>
      <c r="B375" s="527" t="s">
        <v>6625</v>
      </c>
      <c r="C375" s="527"/>
      <c r="D375" s="527"/>
      <c r="E375" s="995">
        <v>196607.17000000007</v>
      </c>
      <c r="F375" s="997">
        <v>196352</v>
      </c>
      <c r="G375" s="1079">
        <v>7045.3099999999995</v>
      </c>
      <c r="H375" s="1079">
        <v>17073.71</v>
      </c>
      <c r="I375" s="1079">
        <v>17239.960000000003</v>
      </c>
      <c r="J375" s="997">
        <v>41358.98000000001</v>
      </c>
      <c r="K375" s="1088">
        <v>16337.050000000001</v>
      </c>
      <c r="L375" s="846">
        <v>24542.600000000002</v>
      </c>
      <c r="M375" s="846">
        <v>16174.77</v>
      </c>
      <c r="N375" s="997">
        <v>57054.419999999991</v>
      </c>
      <c r="O375" s="846">
        <v>16702.690000000002</v>
      </c>
      <c r="P375" s="846">
        <v>16733.939999999999</v>
      </c>
      <c r="Q375" s="846">
        <v>17684.75</v>
      </c>
      <c r="R375" s="997">
        <v>51121.380000000005</v>
      </c>
      <c r="S375" s="997">
        <v>16623.669999999998</v>
      </c>
      <c r="T375" s="846"/>
      <c r="U375" s="846"/>
      <c r="V375" s="846">
        <v>16623.669999999998</v>
      </c>
      <c r="W375" s="892">
        <v>166158.45000000004</v>
      </c>
    </row>
    <row r="376" spans="1:23">
      <c r="A376"/>
      <c r="B376" t="s">
        <v>6626</v>
      </c>
      <c r="C376" s="729">
        <v>520020</v>
      </c>
      <c r="D376" s="780" t="s">
        <v>86</v>
      </c>
      <c r="E376" s="994">
        <v>95</v>
      </c>
      <c r="F376" s="837">
        <v>1500</v>
      </c>
      <c r="G376" s="781">
        <v>0</v>
      </c>
      <c r="H376" s="781">
        <v>0</v>
      </c>
      <c r="I376" s="781">
        <v>0</v>
      </c>
      <c r="J376" s="837">
        <v>0</v>
      </c>
      <c r="K376" s="833">
        <v>0</v>
      </c>
      <c r="L376" s="776">
        <v>0</v>
      </c>
      <c r="M376" s="776">
        <v>0</v>
      </c>
      <c r="N376" s="837">
        <v>0</v>
      </c>
      <c r="O376" s="776">
        <v>0</v>
      </c>
      <c r="P376" s="776">
        <v>0</v>
      </c>
      <c r="Q376" s="776">
        <v>0</v>
      </c>
      <c r="R376" s="837">
        <v>0</v>
      </c>
      <c r="S376" s="837">
        <v>0</v>
      </c>
      <c r="T376" s="776"/>
      <c r="U376" s="776"/>
      <c r="V376" s="776">
        <v>0</v>
      </c>
      <c r="W376" s="842">
        <v>0</v>
      </c>
    </row>
    <row r="377" spans="1:23">
      <c r="A377"/>
      <c r="B377"/>
      <c r="C377" s="729">
        <v>520025</v>
      </c>
      <c r="D377" s="780" t="s">
        <v>486</v>
      </c>
      <c r="E377" s="994">
        <v>55</v>
      </c>
      <c r="F377" s="837">
        <v>0</v>
      </c>
      <c r="G377" s="781">
        <v>0</v>
      </c>
      <c r="H377" s="781">
        <v>0</v>
      </c>
      <c r="I377" s="781">
        <v>0</v>
      </c>
      <c r="J377" s="837">
        <v>0</v>
      </c>
      <c r="K377" s="833">
        <v>0</v>
      </c>
      <c r="L377" s="776">
        <v>0</v>
      </c>
      <c r="M377" s="776">
        <v>0</v>
      </c>
      <c r="N377" s="837">
        <v>0</v>
      </c>
      <c r="O377" s="776">
        <v>0</v>
      </c>
      <c r="P377" s="776">
        <v>0</v>
      </c>
      <c r="Q377" s="776">
        <v>0</v>
      </c>
      <c r="R377" s="837">
        <v>0</v>
      </c>
      <c r="S377" s="837">
        <v>0</v>
      </c>
      <c r="T377" s="776"/>
      <c r="U377" s="776"/>
      <c r="V377" s="776">
        <v>0</v>
      </c>
      <c r="W377" s="842">
        <v>0</v>
      </c>
    </row>
    <row r="378" spans="1:23">
      <c r="A378"/>
      <c r="B378"/>
      <c r="C378" s="729">
        <v>520115</v>
      </c>
      <c r="D378" s="780" t="s">
        <v>49</v>
      </c>
      <c r="E378" s="994">
        <v>152</v>
      </c>
      <c r="F378" s="837">
        <v>1200</v>
      </c>
      <c r="G378" s="781">
        <v>0</v>
      </c>
      <c r="H378" s="781">
        <v>515.09</v>
      </c>
      <c r="I378" s="781">
        <v>0</v>
      </c>
      <c r="J378" s="837">
        <v>515.09</v>
      </c>
      <c r="K378" s="833">
        <v>0</v>
      </c>
      <c r="L378" s="776">
        <v>0</v>
      </c>
      <c r="M378" s="776">
        <v>0</v>
      </c>
      <c r="N378" s="837">
        <v>0</v>
      </c>
      <c r="O378" s="776">
        <v>0</v>
      </c>
      <c r="P378" s="776">
        <v>0</v>
      </c>
      <c r="Q378" s="776">
        <v>0</v>
      </c>
      <c r="R378" s="837">
        <v>0</v>
      </c>
      <c r="S378" s="837">
        <v>0</v>
      </c>
      <c r="T378" s="776"/>
      <c r="U378" s="776"/>
      <c r="V378" s="776">
        <v>0</v>
      </c>
      <c r="W378" s="842">
        <v>515.09</v>
      </c>
    </row>
    <row r="379" spans="1:23">
      <c r="A379"/>
      <c r="B379"/>
      <c r="C379" s="729">
        <v>520230</v>
      </c>
      <c r="D379" s="780" t="s">
        <v>50</v>
      </c>
      <c r="E379" s="994">
        <v>825.92000000000007</v>
      </c>
      <c r="F379" s="837">
        <v>1200</v>
      </c>
      <c r="G379" s="781">
        <v>0</v>
      </c>
      <c r="H379" s="781">
        <v>41.79</v>
      </c>
      <c r="I379" s="781">
        <v>41.79</v>
      </c>
      <c r="J379" s="837">
        <v>83.58</v>
      </c>
      <c r="K379" s="833">
        <v>41.87</v>
      </c>
      <c r="L379" s="776">
        <v>41.9</v>
      </c>
      <c r="M379" s="776">
        <v>41.9</v>
      </c>
      <c r="N379" s="837">
        <v>125.66999999999999</v>
      </c>
      <c r="O379" s="776">
        <v>589.65</v>
      </c>
      <c r="P379" s="776">
        <v>79.930000000000007</v>
      </c>
      <c r="Q379" s="776">
        <v>79.930000000000007</v>
      </c>
      <c r="R379" s="837">
        <v>749.51</v>
      </c>
      <c r="S379" s="837">
        <v>38.01</v>
      </c>
      <c r="T379" s="776"/>
      <c r="U379" s="776"/>
      <c r="V379" s="776">
        <v>38.01</v>
      </c>
      <c r="W379" s="842">
        <v>996.77</v>
      </c>
    </row>
    <row r="380" spans="1:23">
      <c r="A380"/>
      <c r="B380"/>
      <c r="C380" s="729">
        <v>520320</v>
      </c>
      <c r="D380" s="780" t="s">
        <v>51</v>
      </c>
      <c r="E380" s="994">
        <v>2339.89</v>
      </c>
      <c r="F380" s="837">
        <v>2500</v>
      </c>
      <c r="G380" s="781">
        <v>97.51</v>
      </c>
      <c r="H380" s="781">
        <v>156.63999999999999</v>
      </c>
      <c r="I380" s="781">
        <v>363.7</v>
      </c>
      <c r="J380" s="837">
        <v>617.84999999999991</v>
      </c>
      <c r="K380" s="833">
        <v>31.42</v>
      </c>
      <c r="L380" s="776">
        <v>287.05</v>
      </c>
      <c r="M380" s="776">
        <v>198.93</v>
      </c>
      <c r="N380" s="837">
        <v>517.40000000000009</v>
      </c>
      <c r="O380" s="776">
        <v>196.31</v>
      </c>
      <c r="P380" s="776">
        <v>196.04</v>
      </c>
      <c r="Q380" s="776">
        <v>199.47</v>
      </c>
      <c r="R380" s="837">
        <v>591.82000000000005</v>
      </c>
      <c r="S380" s="837">
        <v>192.93</v>
      </c>
      <c r="T380" s="776"/>
      <c r="U380" s="776"/>
      <c r="V380" s="776">
        <v>192.93</v>
      </c>
      <c r="W380" s="842">
        <v>1920</v>
      </c>
    </row>
    <row r="381" spans="1:23">
      <c r="A381"/>
      <c r="B381"/>
      <c r="C381" s="729">
        <v>520330</v>
      </c>
      <c r="D381" s="780" t="s">
        <v>52</v>
      </c>
      <c r="E381" s="994">
        <v>995.66000000000008</v>
      </c>
      <c r="F381" s="837">
        <v>1200</v>
      </c>
      <c r="G381" s="781">
        <v>0</v>
      </c>
      <c r="H381" s="781">
        <v>80.98</v>
      </c>
      <c r="I381" s="781">
        <v>157.97999999999999</v>
      </c>
      <c r="J381" s="837">
        <v>238.95999999999998</v>
      </c>
      <c r="K381" s="833">
        <v>119.88</v>
      </c>
      <c r="L381" s="776">
        <v>128.47999999999999</v>
      </c>
      <c r="M381" s="776">
        <v>80.98</v>
      </c>
      <c r="N381" s="837">
        <v>329.34</v>
      </c>
      <c r="O381" s="776">
        <v>80.98</v>
      </c>
      <c r="P381" s="776">
        <v>80.98</v>
      </c>
      <c r="Q381" s="776">
        <v>80.98</v>
      </c>
      <c r="R381" s="837">
        <v>242.94</v>
      </c>
      <c r="S381" s="837">
        <v>92.98</v>
      </c>
      <c r="T381" s="776"/>
      <c r="U381" s="776"/>
      <c r="V381" s="776">
        <v>92.98</v>
      </c>
      <c r="W381" s="842">
        <v>904.22</v>
      </c>
    </row>
    <row r="382" spans="1:23">
      <c r="A382"/>
      <c r="B382"/>
      <c r="C382" s="729">
        <v>520705</v>
      </c>
      <c r="D382" s="780" t="s">
        <v>53</v>
      </c>
      <c r="E382" s="994">
        <v>116.02000000000001</v>
      </c>
      <c r="F382" s="837">
        <v>0</v>
      </c>
      <c r="G382" s="781">
        <v>49.98</v>
      </c>
      <c r="H382" s="781">
        <v>-49.98</v>
      </c>
      <c r="I382" s="781">
        <v>0</v>
      </c>
      <c r="J382" s="837">
        <v>0</v>
      </c>
      <c r="K382" s="833">
        <v>0</v>
      </c>
      <c r="L382" s="776">
        <v>27.27</v>
      </c>
      <c r="M382" s="776">
        <v>0</v>
      </c>
      <c r="N382" s="837">
        <v>27.27</v>
      </c>
      <c r="O382" s="776">
        <v>50</v>
      </c>
      <c r="P382" s="776">
        <v>0</v>
      </c>
      <c r="Q382" s="776">
        <v>162.75</v>
      </c>
      <c r="R382" s="837">
        <v>212.75</v>
      </c>
      <c r="S382" s="837">
        <v>0</v>
      </c>
      <c r="T382" s="776"/>
      <c r="U382" s="776"/>
      <c r="V382" s="776">
        <v>0</v>
      </c>
      <c r="W382" s="842">
        <v>240.01999999999998</v>
      </c>
    </row>
    <row r="383" spans="1:23">
      <c r="A383"/>
      <c r="B383"/>
      <c r="C383" s="729">
        <v>520710</v>
      </c>
      <c r="D383" s="780" t="s">
        <v>162</v>
      </c>
      <c r="E383" s="994">
        <v>21.76</v>
      </c>
      <c r="F383" s="837">
        <v>500</v>
      </c>
      <c r="G383" s="781">
        <v>0</v>
      </c>
      <c r="H383" s="781">
        <v>0</v>
      </c>
      <c r="I383" s="781">
        <v>0</v>
      </c>
      <c r="J383" s="837">
        <v>0</v>
      </c>
      <c r="K383" s="833">
        <v>0</v>
      </c>
      <c r="L383" s="776">
        <v>0</v>
      </c>
      <c r="M383" s="776">
        <v>0</v>
      </c>
      <c r="N383" s="837">
        <v>0</v>
      </c>
      <c r="O383" s="776">
        <v>0</v>
      </c>
      <c r="P383" s="776">
        <v>0</v>
      </c>
      <c r="Q383" s="776">
        <v>0</v>
      </c>
      <c r="R383" s="837">
        <v>0</v>
      </c>
      <c r="S383" s="837">
        <v>0</v>
      </c>
      <c r="T383" s="776"/>
      <c r="U383" s="776"/>
      <c r="V383" s="776">
        <v>0</v>
      </c>
      <c r="W383" s="842">
        <v>0</v>
      </c>
    </row>
    <row r="384" spans="1:23">
      <c r="A384"/>
      <c r="B384"/>
      <c r="C384" s="729">
        <v>520800</v>
      </c>
      <c r="D384" s="780" t="s">
        <v>54</v>
      </c>
      <c r="E384" s="994">
        <v>2180.4500000000003</v>
      </c>
      <c r="F384" s="837">
        <v>3000</v>
      </c>
      <c r="G384" s="781">
        <v>0</v>
      </c>
      <c r="H384" s="781">
        <v>0</v>
      </c>
      <c r="I384" s="781">
        <v>783.34</v>
      </c>
      <c r="J384" s="837">
        <v>783.34</v>
      </c>
      <c r="K384" s="833">
        <v>0</v>
      </c>
      <c r="L384" s="776">
        <v>0</v>
      </c>
      <c r="M384" s="776">
        <v>0</v>
      </c>
      <c r="N384" s="837">
        <v>0</v>
      </c>
      <c r="O384" s="776">
        <v>289.52</v>
      </c>
      <c r="P384" s="776">
        <v>0</v>
      </c>
      <c r="Q384" s="776">
        <v>204.52</v>
      </c>
      <c r="R384" s="837">
        <v>494.03999999999996</v>
      </c>
      <c r="S384" s="837">
        <v>296.87</v>
      </c>
      <c r="T384" s="776"/>
      <c r="U384" s="776"/>
      <c r="V384" s="776">
        <v>296.87</v>
      </c>
      <c r="W384" s="842">
        <v>1574.25</v>
      </c>
    </row>
    <row r="385" spans="1:23">
      <c r="A385"/>
      <c r="B385"/>
      <c r="C385" s="729">
        <v>520845</v>
      </c>
      <c r="D385" s="780" t="s">
        <v>89</v>
      </c>
      <c r="E385" s="994">
        <v>2157.3000000000002</v>
      </c>
      <c r="F385" s="837">
        <v>3500</v>
      </c>
      <c r="G385" s="781">
        <v>165.7</v>
      </c>
      <c r="H385" s="781">
        <v>519.83000000000004</v>
      </c>
      <c r="I385" s="781">
        <v>319.60000000000002</v>
      </c>
      <c r="J385" s="837">
        <v>1005.13</v>
      </c>
      <c r="K385" s="833">
        <v>165.7</v>
      </c>
      <c r="L385" s="776">
        <v>165.7</v>
      </c>
      <c r="M385" s="776">
        <v>165.7</v>
      </c>
      <c r="N385" s="837">
        <v>497.09999999999997</v>
      </c>
      <c r="O385" s="776">
        <v>165.7</v>
      </c>
      <c r="P385" s="776">
        <v>165.7</v>
      </c>
      <c r="Q385" s="776">
        <v>165.7</v>
      </c>
      <c r="R385" s="837">
        <v>497.09999999999997</v>
      </c>
      <c r="S385" s="837">
        <v>165.7</v>
      </c>
      <c r="T385" s="776"/>
      <c r="U385" s="776"/>
      <c r="V385" s="776">
        <v>165.7</v>
      </c>
      <c r="W385" s="842">
        <v>2165.0300000000002</v>
      </c>
    </row>
    <row r="386" spans="1:23">
      <c r="A386"/>
      <c r="B386"/>
      <c r="C386" s="729">
        <v>521720</v>
      </c>
      <c r="D386" s="780" t="s">
        <v>121</v>
      </c>
      <c r="E386" s="994">
        <v>0</v>
      </c>
      <c r="F386" s="837">
        <v>325</v>
      </c>
      <c r="G386" s="781">
        <v>0</v>
      </c>
      <c r="H386" s="781">
        <v>0</v>
      </c>
      <c r="I386" s="781">
        <v>0</v>
      </c>
      <c r="J386" s="837">
        <v>0</v>
      </c>
      <c r="K386" s="833">
        <v>0</v>
      </c>
      <c r="L386" s="776">
        <v>0</v>
      </c>
      <c r="M386" s="776">
        <v>0</v>
      </c>
      <c r="N386" s="837">
        <v>0</v>
      </c>
      <c r="O386" s="776">
        <v>0</v>
      </c>
      <c r="P386" s="776">
        <v>0</v>
      </c>
      <c r="Q386" s="776">
        <v>0</v>
      </c>
      <c r="R386" s="837">
        <v>0</v>
      </c>
      <c r="S386" s="837">
        <v>0</v>
      </c>
      <c r="T386" s="776"/>
      <c r="U386" s="776"/>
      <c r="V386" s="776">
        <v>0</v>
      </c>
      <c r="W386" s="842">
        <v>0</v>
      </c>
    </row>
    <row r="387" spans="1:23">
      <c r="A387"/>
      <c r="B387"/>
      <c r="C387" s="729">
        <v>521740</v>
      </c>
      <c r="D387" s="780" t="s">
        <v>5950</v>
      </c>
      <c r="E387" s="994">
        <v>433.30999999999995</v>
      </c>
      <c r="F387" s="837">
        <v>0</v>
      </c>
      <c r="G387" s="781">
        <v>0</v>
      </c>
      <c r="H387" s="781">
        <v>0</v>
      </c>
      <c r="I387" s="781">
        <v>0</v>
      </c>
      <c r="J387" s="837">
        <v>0</v>
      </c>
      <c r="K387" s="833">
        <v>0</v>
      </c>
      <c r="L387" s="776">
        <v>0</v>
      </c>
      <c r="M387" s="776">
        <v>0</v>
      </c>
      <c r="N387" s="837">
        <v>0</v>
      </c>
      <c r="O387" s="776">
        <v>0</v>
      </c>
      <c r="P387" s="776">
        <v>0</v>
      </c>
      <c r="Q387" s="776">
        <v>0</v>
      </c>
      <c r="R387" s="837">
        <v>0</v>
      </c>
      <c r="S387" s="837">
        <v>0</v>
      </c>
      <c r="T387" s="776"/>
      <c r="U387" s="776"/>
      <c r="V387" s="776">
        <v>0</v>
      </c>
      <c r="W387" s="842">
        <v>0</v>
      </c>
    </row>
    <row r="388" spans="1:23">
      <c r="A388"/>
      <c r="B388"/>
      <c r="C388" s="729">
        <v>521760</v>
      </c>
      <c r="D388" s="780" t="s">
        <v>92</v>
      </c>
      <c r="E388" s="994">
        <v>0</v>
      </c>
      <c r="F388" s="837">
        <v>0</v>
      </c>
      <c r="G388" s="781">
        <v>0</v>
      </c>
      <c r="H388" s="781">
        <v>0</v>
      </c>
      <c r="I388" s="781">
        <v>0</v>
      </c>
      <c r="J388" s="837">
        <v>0</v>
      </c>
      <c r="K388" s="833">
        <v>0</v>
      </c>
      <c r="L388" s="776">
        <v>0</v>
      </c>
      <c r="M388" s="776">
        <v>0</v>
      </c>
      <c r="N388" s="837">
        <v>0</v>
      </c>
      <c r="O388" s="776">
        <v>0</v>
      </c>
      <c r="P388" s="776">
        <v>0</v>
      </c>
      <c r="Q388" s="776">
        <v>0</v>
      </c>
      <c r="R388" s="837">
        <v>0</v>
      </c>
      <c r="S388" s="837">
        <v>0</v>
      </c>
      <c r="T388" s="776"/>
      <c r="U388" s="776"/>
      <c r="V388" s="776">
        <v>0</v>
      </c>
      <c r="W388" s="842">
        <v>0</v>
      </c>
    </row>
    <row r="389" spans="1:23">
      <c r="A389"/>
      <c r="B389"/>
      <c r="C389" s="729">
        <v>522310</v>
      </c>
      <c r="D389" s="780" t="s">
        <v>60</v>
      </c>
      <c r="E389" s="994">
        <v>4598.6399999999994</v>
      </c>
      <c r="F389" s="837">
        <v>5000</v>
      </c>
      <c r="G389" s="781">
        <v>619.72</v>
      </c>
      <c r="H389" s="781">
        <v>-619.72</v>
      </c>
      <c r="I389" s="781">
        <v>5680.25</v>
      </c>
      <c r="J389" s="837">
        <v>5680.25</v>
      </c>
      <c r="K389" s="833">
        <v>8133.97</v>
      </c>
      <c r="L389" s="776">
        <v>288.85000000000002</v>
      </c>
      <c r="M389" s="776">
        <v>0</v>
      </c>
      <c r="N389" s="837">
        <v>8422.82</v>
      </c>
      <c r="O389" s="776">
        <v>2166.17</v>
      </c>
      <c r="P389" s="776">
        <v>0</v>
      </c>
      <c r="Q389" s="776">
        <v>0</v>
      </c>
      <c r="R389" s="837">
        <v>2166.17</v>
      </c>
      <c r="S389" s="837">
        <v>0</v>
      </c>
      <c r="T389" s="776"/>
      <c r="U389" s="776"/>
      <c r="V389" s="776">
        <v>0</v>
      </c>
      <c r="W389" s="842">
        <v>16269.240000000002</v>
      </c>
    </row>
    <row r="390" spans="1:23">
      <c r="A390"/>
      <c r="B390"/>
      <c r="C390" s="729">
        <v>522320</v>
      </c>
      <c r="D390" s="780" t="s">
        <v>93</v>
      </c>
      <c r="E390" s="994">
        <v>38.04</v>
      </c>
      <c r="F390" s="837">
        <v>3500</v>
      </c>
      <c r="G390" s="781">
        <v>0</v>
      </c>
      <c r="H390" s="781">
        <v>0</v>
      </c>
      <c r="I390" s="781">
        <v>47.83</v>
      </c>
      <c r="J390" s="837">
        <v>47.83</v>
      </c>
      <c r="K390" s="833">
        <v>0</v>
      </c>
      <c r="L390" s="776">
        <v>103.85</v>
      </c>
      <c r="M390" s="776">
        <v>0</v>
      </c>
      <c r="N390" s="837">
        <v>103.85</v>
      </c>
      <c r="O390" s="776">
        <v>0</v>
      </c>
      <c r="P390" s="776">
        <v>0</v>
      </c>
      <c r="Q390" s="776">
        <v>0</v>
      </c>
      <c r="R390" s="837">
        <v>0</v>
      </c>
      <c r="S390" s="837">
        <v>0</v>
      </c>
      <c r="T390" s="776"/>
      <c r="U390" s="776"/>
      <c r="V390" s="776">
        <v>0</v>
      </c>
      <c r="W390" s="842">
        <v>151.68</v>
      </c>
    </row>
    <row r="391" spans="1:23">
      <c r="A391"/>
      <c r="B391"/>
      <c r="C391" s="729">
        <v>523100</v>
      </c>
      <c r="D391" s="780" t="s">
        <v>61</v>
      </c>
      <c r="E391" s="994">
        <v>0</v>
      </c>
      <c r="F391" s="837">
        <v>500</v>
      </c>
      <c r="G391" s="781">
        <v>0</v>
      </c>
      <c r="H391" s="781">
        <v>0</v>
      </c>
      <c r="I391" s="781">
        <v>0</v>
      </c>
      <c r="J391" s="837">
        <v>0</v>
      </c>
      <c r="K391" s="833">
        <v>0</v>
      </c>
      <c r="L391" s="776">
        <v>0</v>
      </c>
      <c r="M391" s="776">
        <v>0</v>
      </c>
      <c r="N391" s="837">
        <v>0</v>
      </c>
      <c r="O391" s="776">
        <v>0</v>
      </c>
      <c r="P391" s="776">
        <v>0</v>
      </c>
      <c r="Q391" s="776">
        <v>0</v>
      </c>
      <c r="R391" s="837">
        <v>0</v>
      </c>
      <c r="S391" s="837">
        <v>0</v>
      </c>
      <c r="T391" s="776"/>
      <c r="U391" s="776"/>
      <c r="V391" s="776">
        <v>0</v>
      </c>
      <c r="W391" s="842">
        <v>0</v>
      </c>
    </row>
    <row r="392" spans="1:23">
      <c r="A392"/>
      <c r="B392"/>
      <c r="C392" s="729">
        <v>523230</v>
      </c>
      <c r="D392" s="780" t="s">
        <v>122</v>
      </c>
      <c r="E392" s="994">
        <v>5</v>
      </c>
      <c r="F392" s="837">
        <v>0</v>
      </c>
      <c r="G392" s="781">
        <v>0</v>
      </c>
      <c r="H392" s="781">
        <v>0</v>
      </c>
      <c r="I392" s="781">
        <v>0</v>
      </c>
      <c r="J392" s="837">
        <v>0</v>
      </c>
      <c r="K392" s="833">
        <v>0</v>
      </c>
      <c r="L392" s="776">
        <v>0</v>
      </c>
      <c r="M392" s="776">
        <v>0</v>
      </c>
      <c r="N392" s="837">
        <v>0</v>
      </c>
      <c r="O392" s="776">
        <v>0</v>
      </c>
      <c r="P392" s="776">
        <v>0</v>
      </c>
      <c r="Q392" s="776">
        <v>0</v>
      </c>
      <c r="R392" s="837">
        <v>0</v>
      </c>
      <c r="S392" s="837">
        <v>0</v>
      </c>
      <c r="T392" s="776"/>
      <c r="U392" s="776"/>
      <c r="V392" s="776">
        <v>0</v>
      </c>
      <c r="W392" s="842">
        <v>0</v>
      </c>
    </row>
    <row r="393" spans="1:23">
      <c r="A393"/>
      <c r="B393"/>
      <c r="C393" s="729">
        <v>523270</v>
      </c>
      <c r="D393" s="780" t="s">
        <v>62</v>
      </c>
      <c r="E393" s="994">
        <v>0</v>
      </c>
      <c r="F393" s="837">
        <v>1500</v>
      </c>
      <c r="G393" s="781">
        <v>0</v>
      </c>
      <c r="H393" s="781">
        <v>0</v>
      </c>
      <c r="I393" s="781">
        <v>0</v>
      </c>
      <c r="J393" s="837">
        <v>0</v>
      </c>
      <c r="K393" s="833">
        <v>0</v>
      </c>
      <c r="L393" s="776">
        <v>0</v>
      </c>
      <c r="M393" s="776">
        <v>0</v>
      </c>
      <c r="N393" s="837">
        <v>0</v>
      </c>
      <c r="O393" s="776">
        <v>0</v>
      </c>
      <c r="P393" s="776">
        <v>0</v>
      </c>
      <c r="Q393" s="776">
        <v>0</v>
      </c>
      <c r="R393" s="837">
        <v>0</v>
      </c>
      <c r="S393" s="837">
        <v>0</v>
      </c>
      <c r="T393" s="776"/>
      <c r="U393" s="776"/>
      <c r="V393" s="776">
        <v>0</v>
      </c>
      <c r="W393" s="842">
        <v>0</v>
      </c>
    </row>
    <row r="394" spans="1:23">
      <c r="A394"/>
      <c r="B394"/>
      <c r="C394" s="729">
        <v>523290</v>
      </c>
      <c r="D394" s="780" t="s">
        <v>1281</v>
      </c>
      <c r="E394" s="994">
        <v>13.45</v>
      </c>
      <c r="F394" s="837">
        <v>200</v>
      </c>
      <c r="G394" s="781">
        <v>26.85</v>
      </c>
      <c r="H394" s="781">
        <v>0</v>
      </c>
      <c r="I394" s="781">
        <v>7.18</v>
      </c>
      <c r="J394" s="837">
        <v>34.03</v>
      </c>
      <c r="K394" s="833">
        <v>13.86</v>
      </c>
      <c r="L394" s="776">
        <v>17.48</v>
      </c>
      <c r="M394" s="776">
        <v>0</v>
      </c>
      <c r="N394" s="837">
        <v>31.34</v>
      </c>
      <c r="O394" s="776">
        <v>26.06</v>
      </c>
      <c r="P394" s="776">
        <v>11.37</v>
      </c>
      <c r="Q394" s="776">
        <v>16.329999999999998</v>
      </c>
      <c r="R394" s="837">
        <v>53.76</v>
      </c>
      <c r="S394" s="837">
        <v>0</v>
      </c>
      <c r="T394" s="776"/>
      <c r="U394" s="776"/>
      <c r="V394" s="776">
        <v>0</v>
      </c>
      <c r="W394" s="842">
        <v>119.13000000000001</v>
      </c>
    </row>
    <row r="395" spans="1:23">
      <c r="A395"/>
      <c r="B395"/>
      <c r="C395" s="729">
        <v>523340</v>
      </c>
      <c r="D395" s="780" t="s">
        <v>6127</v>
      </c>
      <c r="E395" s="994">
        <v>0</v>
      </c>
      <c r="F395" s="837">
        <v>0</v>
      </c>
      <c r="G395" s="781">
        <v>0</v>
      </c>
      <c r="H395" s="781">
        <v>2.09</v>
      </c>
      <c r="I395" s="781">
        <v>42</v>
      </c>
      <c r="J395" s="837">
        <v>44.09</v>
      </c>
      <c r="K395" s="833">
        <v>0</v>
      </c>
      <c r="L395" s="776">
        <v>0</v>
      </c>
      <c r="M395" s="776">
        <v>0</v>
      </c>
      <c r="N395" s="837">
        <v>0</v>
      </c>
      <c r="O395" s="776">
        <v>0</v>
      </c>
      <c r="P395" s="776">
        <v>0</v>
      </c>
      <c r="Q395" s="776">
        <v>0</v>
      </c>
      <c r="R395" s="837">
        <v>0</v>
      </c>
      <c r="S395" s="837">
        <v>0</v>
      </c>
      <c r="T395" s="776"/>
      <c r="U395" s="776"/>
      <c r="V395" s="776">
        <v>0</v>
      </c>
      <c r="W395" s="842">
        <v>44.09</v>
      </c>
    </row>
    <row r="396" spans="1:23">
      <c r="A396"/>
      <c r="B396"/>
      <c r="C396" s="729">
        <v>523600</v>
      </c>
      <c r="D396" s="780" t="s">
        <v>6796</v>
      </c>
      <c r="E396" s="994">
        <v>22.79</v>
      </c>
      <c r="F396" s="837">
        <v>0</v>
      </c>
      <c r="G396" s="781">
        <v>0</v>
      </c>
      <c r="H396" s="781">
        <v>0</v>
      </c>
      <c r="I396" s="781">
        <v>0</v>
      </c>
      <c r="J396" s="837">
        <v>0</v>
      </c>
      <c r="K396" s="833">
        <v>0</v>
      </c>
      <c r="L396" s="776">
        <v>0</v>
      </c>
      <c r="M396" s="776">
        <v>0</v>
      </c>
      <c r="N396" s="837">
        <v>0</v>
      </c>
      <c r="O396" s="776">
        <v>0</v>
      </c>
      <c r="P396" s="776">
        <v>0</v>
      </c>
      <c r="Q396" s="776">
        <v>0</v>
      </c>
      <c r="R396" s="837">
        <v>0</v>
      </c>
      <c r="S396" s="837">
        <v>0</v>
      </c>
      <c r="T396" s="776"/>
      <c r="U396" s="776"/>
      <c r="V396" s="776">
        <v>0</v>
      </c>
      <c r="W396" s="842">
        <v>0</v>
      </c>
    </row>
    <row r="397" spans="1:23">
      <c r="A397"/>
      <c r="B397"/>
      <c r="C397" s="729">
        <v>523640</v>
      </c>
      <c r="D397" s="780" t="s">
        <v>109</v>
      </c>
      <c r="E397" s="994">
        <v>1787.5500000000002</v>
      </c>
      <c r="F397" s="837">
        <v>2050</v>
      </c>
      <c r="G397" s="781">
        <v>0</v>
      </c>
      <c r="H397" s="781">
        <v>0</v>
      </c>
      <c r="I397" s="781">
        <v>0</v>
      </c>
      <c r="J397" s="837">
        <v>0</v>
      </c>
      <c r="K397" s="833">
        <v>0</v>
      </c>
      <c r="L397" s="776">
        <v>0</v>
      </c>
      <c r="M397" s="776">
        <v>0</v>
      </c>
      <c r="N397" s="837">
        <v>0</v>
      </c>
      <c r="O397" s="776">
        <v>0</v>
      </c>
      <c r="P397" s="776">
        <v>0</v>
      </c>
      <c r="Q397" s="776">
        <v>0</v>
      </c>
      <c r="R397" s="837">
        <v>0</v>
      </c>
      <c r="S397" s="837">
        <v>0</v>
      </c>
      <c r="T397" s="776"/>
      <c r="U397" s="776"/>
      <c r="V397" s="776">
        <v>0</v>
      </c>
      <c r="W397" s="842">
        <v>0</v>
      </c>
    </row>
    <row r="398" spans="1:23">
      <c r="A398"/>
      <c r="B398"/>
      <c r="C398" s="729">
        <v>523700</v>
      </c>
      <c r="D398" s="780" t="s">
        <v>66</v>
      </c>
      <c r="E398" s="994">
        <v>1287.9100000000001</v>
      </c>
      <c r="F398" s="837">
        <v>2000</v>
      </c>
      <c r="G398" s="781">
        <v>0</v>
      </c>
      <c r="H398" s="781">
        <v>0</v>
      </c>
      <c r="I398" s="781">
        <v>0</v>
      </c>
      <c r="J398" s="837">
        <v>0</v>
      </c>
      <c r="K398" s="833">
        <v>0</v>
      </c>
      <c r="L398" s="776">
        <v>601.99</v>
      </c>
      <c r="M398" s="776">
        <v>0</v>
      </c>
      <c r="N398" s="837">
        <v>601.99</v>
      </c>
      <c r="O398" s="776">
        <v>0</v>
      </c>
      <c r="P398" s="776">
        <v>0</v>
      </c>
      <c r="Q398" s="776">
        <v>51.18</v>
      </c>
      <c r="R398" s="837">
        <v>51.18</v>
      </c>
      <c r="S398" s="837">
        <v>0</v>
      </c>
      <c r="T398" s="776"/>
      <c r="U398" s="776"/>
      <c r="V398" s="776">
        <v>0</v>
      </c>
      <c r="W398" s="842">
        <v>653.16999999999996</v>
      </c>
    </row>
    <row r="399" spans="1:23">
      <c r="A399"/>
      <c r="B399"/>
      <c r="C399" s="729">
        <v>523760</v>
      </c>
      <c r="D399" s="780" t="s">
        <v>2835</v>
      </c>
      <c r="E399" s="994">
        <v>49</v>
      </c>
      <c r="F399" s="837">
        <v>0</v>
      </c>
      <c r="G399" s="781">
        <v>0</v>
      </c>
      <c r="H399" s="781">
        <v>0</v>
      </c>
      <c r="I399" s="781">
        <v>0</v>
      </c>
      <c r="J399" s="837">
        <v>0</v>
      </c>
      <c r="K399" s="833">
        <v>0</v>
      </c>
      <c r="L399" s="776">
        <v>0</v>
      </c>
      <c r="M399" s="776">
        <v>0</v>
      </c>
      <c r="N399" s="837">
        <v>0</v>
      </c>
      <c r="O399" s="776">
        <v>0</v>
      </c>
      <c r="P399" s="776">
        <v>0</v>
      </c>
      <c r="Q399" s="776">
        <v>0</v>
      </c>
      <c r="R399" s="837">
        <v>0</v>
      </c>
      <c r="S399" s="837">
        <v>0</v>
      </c>
      <c r="T399" s="776"/>
      <c r="U399" s="776"/>
      <c r="V399" s="776">
        <v>0</v>
      </c>
      <c r="W399" s="842">
        <v>0</v>
      </c>
    </row>
    <row r="400" spans="1:23">
      <c r="A400"/>
      <c r="B400"/>
      <c r="C400" s="729">
        <v>523800</v>
      </c>
      <c r="D400" s="780" t="s">
        <v>67</v>
      </c>
      <c r="E400" s="994">
        <v>1650</v>
      </c>
      <c r="F400" s="837">
        <v>2400</v>
      </c>
      <c r="G400" s="781">
        <v>0</v>
      </c>
      <c r="H400" s="781">
        <v>0</v>
      </c>
      <c r="I400" s="781">
        <v>0</v>
      </c>
      <c r="J400" s="837">
        <v>0</v>
      </c>
      <c r="K400" s="833">
        <v>0</v>
      </c>
      <c r="L400" s="776">
        <v>0</v>
      </c>
      <c r="M400" s="776">
        <v>0</v>
      </c>
      <c r="N400" s="837">
        <v>0</v>
      </c>
      <c r="O400" s="776">
        <v>0</v>
      </c>
      <c r="P400" s="776">
        <v>0</v>
      </c>
      <c r="Q400" s="776">
        <v>0</v>
      </c>
      <c r="R400" s="837">
        <v>0</v>
      </c>
      <c r="S400" s="837">
        <v>0</v>
      </c>
      <c r="T400" s="776"/>
      <c r="U400" s="776"/>
      <c r="V400" s="776">
        <v>0</v>
      </c>
      <c r="W400" s="842">
        <v>0</v>
      </c>
    </row>
    <row r="401" spans="1:23">
      <c r="A401"/>
      <c r="B401"/>
      <c r="C401" s="729">
        <v>524840</v>
      </c>
      <c r="D401" s="780" t="s">
        <v>69</v>
      </c>
      <c r="E401" s="994">
        <v>240</v>
      </c>
      <c r="F401" s="837">
        <v>1500</v>
      </c>
      <c r="G401" s="781">
        <v>0</v>
      </c>
      <c r="H401" s="781">
        <v>60</v>
      </c>
      <c r="I401" s="781">
        <v>15</v>
      </c>
      <c r="J401" s="837">
        <v>75</v>
      </c>
      <c r="K401" s="833">
        <v>15</v>
      </c>
      <c r="L401" s="776">
        <v>0</v>
      </c>
      <c r="M401" s="776">
        <v>30</v>
      </c>
      <c r="N401" s="837">
        <v>45</v>
      </c>
      <c r="O401" s="776">
        <v>30</v>
      </c>
      <c r="P401" s="776">
        <v>15</v>
      </c>
      <c r="Q401" s="776">
        <v>105</v>
      </c>
      <c r="R401" s="837">
        <v>150</v>
      </c>
      <c r="S401" s="837">
        <v>45</v>
      </c>
      <c r="T401" s="776"/>
      <c r="U401" s="776"/>
      <c r="V401" s="776">
        <v>45</v>
      </c>
      <c r="W401" s="842">
        <v>315</v>
      </c>
    </row>
    <row r="402" spans="1:23">
      <c r="A402"/>
      <c r="B402"/>
      <c r="C402" s="729">
        <v>525060</v>
      </c>
      <c r="D402" s="780" t="s">
        <v>96</v>
      </c>
      <c r="E402" s="994"/>
      <c r="F402" s="837">
        <v>0</v>
      </c>
      <c r="G402" s="781"/>
      <c r="H402" s="781"/>
      <c r="I402" s="781"/>
      <c r="J402" s="837">
        <v>0</v>
      </c>
      <c r="K402" s="833"/>
      <c r="L402" s="776"/>
      <c r="M402" s="776">
        <v>53.02</v>
      </c>
      <c r="N402" s="837">
        <v>53.02</v>
      </c>
      <c r="O402" s="776">
        <v>0</v>
      </c>
      <c r="P402" s="776">
        <v>0</v>
      </c>
      <c r="Q402" s="776">
        <v>0</v>
      </c>
      <c r="R402" s="837">
        <v>0</v>
      </c>
      <c r="S402" s="837">
        <v>0</v>
      </c>
      <c r="T402" s="776"/>
      <c r="U402" s="776"/>
      <c r="V402" s="776">
        <v>0</v>
      </c>
      <c r="W402" s="842">
        <v>53.02</v>
      </c>
    </row>
    <row r="403" spans="1:23">
      <c r="A403"/>
      <c r="B403"/>
      <c r="C403" s="729">
        <v>527280</v>
      </c>
      <c r="D403" s="780" t="s">
        <v>73</v>
      </c>
      <c r="E403" s="994">
        <v>55.04</v>
      </c>
      <c r="F403" s="837">
        <v>2000</v>
      </c>
      <c r="G403" s="781">
        <v>0</v>
      </c>
      <c r="H403" s="781">
        <v>0</v>
      </c>
      <c r="I403" s="781">
        <v>0</v>
      </c>
      <c r="J403" s="837">
        <v>0</v>
      </c>
      <c r="K403" s="833">
        <v>0</v>
      </c>
      <c r="L403" s="776">
        <v>0</v>
      </c>
      <c r="M403" s="776">
        <v>0</v>
      </c>
      <c r="N403" s="837">
        <v>0</v>
      </c>
      <c r="O403" s="776">
        <v>0</v>
      </c>
      <c r="P403" s="776">
        <v>0</v>
      </c>
      <c r="Q403" s="776">
        <v>0</v>
      </c>
      <c r="R403" s="837">
        <v>0</v>
      </c>
      <c r="S403" s="837">
        <v>0</v>
      </c>
      <c r="T403" s="776"/>
      <c r="U403" s="776"/>
      <c r="V403" s="776">
        <v>0</v>
      </c>
      <c r="W403" s="842">
        <v>0</v>
      </c>
    </row>
    <row r="404" spans="1:23">
      <c r="A404"/>
      <c r="B404"/>
      <c r="C404" s="729">
        <v>527660</v>
      </c>
      <c r="D404" s="780" t="s">
        <v>112</v>
      </c>
      <c r="E404" s="994">
        <v>39.42</v>
      </c>
      <c r="F404" s="837">
        <v>0</v>
      </c>
      <c r="G404" s="781">
        <v>0</v>
      </c>
      <c r="H404" s="781">
        <v>0</v>
      </c>
      <c r="I404" s="781">
        <v>0</v>
      </c>
      <c r="J404" s="837">
        <v>0</v>
      </c>
      <c r="K404" s="833">
        <v>0</v>
      </c>
      <c r="L404" s="776">
        <v>0</v>
      </c>
      <c r="M404" s="776">
        <v>0</v>
      </c>
      <c r="N404" s="837">
        <v>0</v>
      </c>
      <c r="O404" s="776">
        <v>0</v>
      </c>
      <c r="P404" s="776">
        <v>0</v>
      </c>
      <c r="Q404" s="776">
        <v>0</v>
      </c>
      <c r="R404" s="837">
        <v>0</v>
      </c>
      <c r="S404" s="837">
        <v>0</v>
      </c>
      <c r="T404" s="776"/>
      <c r="U404" s="776"/>
      <c r="V404" s="776">
        <v>0</v>
      </c>
      <c r="W404" s="842">
        <v>0</v>
      </c>
    </row>
    <row r="405" spans="1:23">
      <c r="A405"/>
      <c r="B405"/>
      <c r="C405" s="729">
        <v>527680</v>
      </c>
      <c r="D405" s="780" t="s">
        <v>74</v>
      </c>
      <c r="E405" s="994">
        <v>1114.3800000000001</v>
      </c>
      <c r="F405" s="837">
        <v>2500</v>
      </c>
      <c r="G405" s="781">
        <v>164.05</v>
      </c>
      <c r="H405" s="781">
        <v>179.44</v>
      </c>
      <c r="I405" s="781">
        <v>0</v>
      </c>
      <c r="J405" s="837">
        <v>343.49</v>
      </c>
      <c r="K405" s="833">
        <v>0</v>
      </c>
      <c r="L405" s="776">
        <v>0</v>
      </c>
      <c r="M405" s="776">
        <v>0</v>
      </c>
      <c r="N405" s="837">
        <v>0</v>
      </c>
      <c r="O405" s="776">
        <v>0</v>
      </c>
      <c r="P405" s="776">
        <v>0</v>
      </c>
      <c r="Q405" s="776">
        <v>0</v>
      </c>
      <c r="R405" s="837">
        <v>0</v>
      </c>
      <c r="S405" s="837">
        <v>0</v>
      </c>
      <c r="T405" s="776"/>
      <c r="U405" s="776"/>
      <c r="V405" s="776">
        <v>0</v>
      </c>
      <c r="W405" s="842">
        <v>343.49</v>
      </c>
    </row>
    <row r="406" spans="1:23">
      <c r="A406"/>
      <c r="B406"/>
      <c r="C406" s="729">
        <v>527780</v>
      </c>
      <c r="D406" s="780" t="s">
        <v>128</v>
      </c>
      <c r="E406" s="994">
        <v>10457.710000000001</v>
      </c>
      <c r="F406" s="837">
        <v>45000</v>
      </c>
      <c r="G406" s="781">
        <v>192.67</v>
      </c>
      <c r="H406" s="781">
        <v>-186.18</v>
      </c>
      <c r="I406" s="781">
        <v>0</v>
      </c>
      <c r="J406" s="837">
        <v>6.4899999999999807</v>
      </c>
      <c r="K406" s="833">
        <v>0</v>
      </c>
      <c r="L406" s="776">
        <v>1328.75</v>
      </c>
      <c r="M406" s="776">
        <v>4279.01</v>
      </c>
      <c r="N406" s="837">
        <v>5607.76</v>
      </c>
      <c r="O406" s="776">
        <v>450</v>
      </c>
      <c r="P406" s="776">
        <v>7623.47</v>
      </c>
      <c r="Q406" s="776">
        <v>7512.69</v>
      </c>
      <c r="R406" s="837">
        <v>15586.16</v>
      </c>
      <c r="S406" s="837">
        <v>7811.13</v>
      </c>
      <c r="T406" s="776"/>
      <c r="U406" s="776"/>
      <c r="V406" s="776">
        <v>7811.13</v>
      </c>
      <c r="W406" s="842">
        <v>29011.54</v>
      </c>
    </row>
    <row r="407" spans="1:23">
      <c r="A407"/>
      <c r="B407"/>
      <c r="C407" s="729">
        <v>527840</v>
      </c>
      <c r="D407" s="780" t="s">
        <v>75</v>
      </c>
      <c r="E407" s="994">
        <v>0</v>
      </c>
      <c r="F407" s="837">
        <v>1500</v>
      </c>
      <c r="G407" s="781">
        <v>0</v>
      </c>
      <c r="H407" s="781">
        <v>0</v>
      </c>
      <c r="I407" s="781">
        <v>0</v>
      </c>
      <c r="J407" s="837">
        <v>0</v>
      </c>
      <c r="K407" s="833">
        <v>0</v>
      </c>
      <c r="L407" s="776">
        <v>0</v>
      </c>
      <c r="M407" s="776">
        <v>0</v>
      </c>
      <c r="N407" s="837">
        <v>0</v>
      </c>
      <c r="O407" s="776">
        <v>0</v>
      </c>
      <c r="P407" s="776">
        <v>0</v>
      </c>
      <c r="Q407" s="776">
        <v>0</v>
      </c>
      <c r="R407" s="837">
        <v>0</v>
      </c>
      <c r="S407" s="837">
        <v>0</v>
      </c>
      <c r="T407" s="776"/>
      <c r="U407" s="776"/>
      <c r="V407" s="776">
        <v>0</v>
      </c>
      <c r="W407" s="842">
        <v>0</v>
      </c>
    </row>
    <row r="408" spans="1:23">
      <c r="A408"/>
      <c r="B408"/>
      <c r="C408" s="729">
        <v>528020</v>
      </c>
      <c r="D408" s="780" t="s">
        <v>152</v>
      </c>
      <c r="E408" s="994"/>
      <c r="F408" s="837"/>
      <c r="G408" s="781"/>
      <c r="H408" s="781"/>
      <c r="I408" s="781"/>
      <c r="J408" s="837">
        <v>0</v>
      </c>
      <c r="K408" s="833"/>
      <c r="L408" s="776"/>
      <c r="M408" s="776"/>
      <c r="N408" s="837">
        <v>0</v>
      </c>
      <c r="O408" s="776">
        <v>491.35</v>
      </c>
      <c r="P408" s="776">
        <v>142.1</v>
      </c>
      <c r="Q408" s="776">
        <v>91.76</v>
      </c>
      <c r="R408" s="837">
        <v>725.21</v>
      </c>
      <c r="S408" s="837">
        <v>35.56</v>
      </c>
      <c r="T408" s="776"/>
      <c r="U408" s="776"/>
      <c r="V408" s="776">
        <v>35.56</v>
      </c>
      <c r="W408" s="842">
        <v>760.77</v>
      </c>
    </row>
    <row r="409" spans="1:23">
      <c r="A409"/>
      <c r="B409"/>
      <c r="C409" s="729">
        <v>528920</v>
      </c>
      <c r="D409" s="780" t="s">
        <v>78</v>
      </c>
      <c r="E409" s="994">
        <v>0</v>
      </c>
      <c r="F409" s="837">
        <v>0</v>
      </c>
      <c r="G409" s="781">
        <v>0</v>
      </c>
      <c r="H409" s="781">
        <v>0</v>
      </c>
      <c r="I409" s="781">
        <v>0</v>
      </c>
      <c r="J409" s="837">
        <v>0</v>
      </c>
      <c r="K409" s="833">
        <v>0</v>
      </c>
      <c r="L409" s="776">
        <v>0</v>
      </c>
      <c r="M409" s="776">
        <v>0</v>
      </c>
      <c r="N409" s="837">
        <v>0</v>
      </c>
      <c r="O409" s="776">
        <v>0</v>
      </c>
      <c r="P409" s="776">
        <v>0</v>
      </c>
      <c r="Q409" s="776">
        <v>0</v>
      </c>
      <c r="R409" s="837">
        <v>0</v>
      </c>
      <c r="S409" s="837">
        <v>0</v>
      </c>
      <c r="T409" s="776"/>
      <c r="U409" s="776"/>
      <c r="V409" s="776">
        <v>0</v>
      </c>
      <c r="W409" s="842">
        <v>0</v>
      </c>
    </row>
    <row r="410" spans="1:23">
      <c r="A410"/>
      <c r="B410"/>
      <c r="C410" s="729">
        <v>529040</v>
      </c>
      <c r="D410" s="780" t="s">
        <v>82</v>
      </c>
      <c r="E410" s="994">
        <v>52.129999999999995</v>
      </c>
      <c r="F410" s="837">
        <v>0</v>
      </c>
      <c r="G410" s="781">
        <v>0</v>
      </c>
      <c r="H410" s="781">
        <v>0</v>
      </c>
      <c r="I410" s="781">
        <v>0</v>
      </c>
      <c r="J410" s="837">
        <v>0</v>
      </c>
      <c r="K410" s="833">
        <v>0</v>
      </c>
      <c r="L410" s="776">
        <v>43.23</v>
      </c>
      <c r="M410" s="776">
        <v>0</v>
      </c>
      <c r="N410" s="837">
        <v>43.23</v>
      </c>
      <c r="O410" s="776">
        <v>0</v>
      </c>
      <c r="P410" s="776">
        <v>0</v>
      </c>
      <c r="Q410" s="776">
        <v>0</v>
      </c>
      <c r="R410" s="837">
        <v>0</v>
      </c>
      <c r="S410" s="837">
        <v>0</v>
      </c>
      <c r="T410" s="776"/>
      <c r="U410" s="776"/>
      <c r="V410" s="776">
        <v>0</v>
      </c>
      <c r="W410" s="842">
        <v>43.23</v>
      </c>
    </row>
    <row r="411" spans="1:23">
      <c r="A411"/>
      <c r="B411"/>
      <c r="C411" s="729">
        <v>529500</v>
      </c>
      <c r="D411" s="780" t="s">
        <v>100</v>
      </c>
      <c r="E411" s="994">
        <v>2475.2000000000003</v>
      </c>
      <c r="F411" s="837">
        <v>6500</v>
      </c>
      <c r="G411" s="781">
        <v>0</v>
      </c>
      <c r="H411" s="781">
        <v>684.56</v>
      </c>
      <c r="I411" s="781">
        <v>197.2</v>
      </c>
      <c r="J411" s="837">
        <v>881.76</v>
      </c>
      <c r="K411" s="833">
        <v>75.69</v>
      </c>
      <c r="L411" s="776">
        <v>164.7</v>
      </c>
      <c r="M411" s="776">
        <v>155.13999999999999</v>
      </c>
      <c r="N411" s="837">
        <v>395.53</v>
      </c>
      <c r="O411" s="776">
        <v>213.88</v>
      </c>
      <c r="P411" s="776">
        <v>192.72</v>
      </c>
      <c r="Q411" s="776">
        <v>209.45</v>
      </c>
      <c r="R411" s="837">
        <v>616.04999999999995</v>
      </c>
      <c r="S411" s="837">
        <v>112.7</v>
      </c>
      <c r="T411" s="776"/>
      <c r="U411" s="776"/>
      <c r="V411" s="776">
        <v>112.7</v>
      </c>
      <c r="W411" s="842">
        <v>2006.0400000000002</v>
      </c>
    </row>
    <row r="412" spans="1:23">
      <c r="A412"/>
      <c r="B412"/>
      <c r="C412" s="729">
        <v>529520</v>
      </c>
      <c r="D412" s="780" t="s">
        <v>102</v>
      </c>
      <c r="E412" s="994">
        <v>60</v>
      </c>
      <c r="F412" s="837">
        <v>0</v>
      </c>
      <c r="G412" s="781">
        <v>474</v>
      </c>
      <c r="H412" s="781">
        <v>0</v>
      </c>
      <c r="I412" s="781">
        <v>820</v>
      </c>
      <c r="J412" s="837">
        <v>1294</v>
      </c>
      <c r="K412" s="833">
        <v>0</v>
      </c>
      <c r="L412" s="776">
        <v>0</v>
      </c>
      <c r="M412" s="776">
        <v>0</v>
      </c>
      <c r="N412" s="837">
        <v>0</v>
      </c>
      <c r="O412" s="776">
        <v>0</v>
      </c>
      <c r="P412" s="776">
        <v>0</v>
      </c>
      <c r="Q412" s="776">
        <v>0</v>
      </c>
      <c r="R412" s="837">
        <v>0</v>
      </c>
      <c r="S412" s="837">
        <v>0</v>
      </c>
      <c r="T412" s="776"/>
      <c r="U412" s="776"/>
      <c r="V412" s="776">
        <v>0</v>
      </c>
      <c r="W412" s="842">
        <v>1294</v>
      </c>
    </row>
    <row r="413" spans="1:23">
      <c r="A413"/>
      <c r="B413"/>
      <c r="C413" s="729">
        <v>529550</v>
      </c>
      <c r="D413" s="780" t="s">
        <v>103</v>
      </c>
      <c r="E413" s="994">
        <v>2784.46</v>
      </c>
      <c r="F413" s="837">
        <v>3500</v>
      </c>
      <c r="G413" s="781">
        <v>0</v>
      </c>
      <c r="H413" s="781">
        <v>249</v>
      </c>
      <c r="I413" s="781">
        <v>251.59</v>
      </c>
      <c r="J413" s="837">
        <v>500.59000000000003</v>
      </c>
      <c r="K413" s="833">
        <v>247.38</v>
      </c>
      <c r="L413" s="776">
        <v>221.45</v>
      </c>
      <c r="M413" s="776">
        <v>254.44</v>
      </c>
      <c r="N413" s="837">
        <v>723.27</v>
      </c>
      <c r="O413" s="776">
        <v>267.32</v>
      </c>
      <c r="P413" s="776">
        <v>242.89</v>
      </c>
      <c r="Q413" s="776">
        <v>252.93</v>
      </c>
      <c r="R413" s="837">
        <v>763.14</v>
      </c>
      <c r="S413" s="837">
        <v>234.34</v>
      </c>
      <c r="T413" s="776"/>
      <c r="U413" s="776"/>
      <c r="V413" s="776">
        <v>234.34</v>
      </c>
      <c r="W413" s="842">
        <v>2221.34</v>
      </c>
    </row>
    <row r="414" spans="1:23">
      <c r="A414"/>
      <c r="B414" s="527" t="s">
        <v>6627</v>
      </c>
      <c r="C414" s="527"/>
      <c r="D414" s="527"/>
      <c r="E414" s="995">
        <v>36103.030000000006</v>
      </c>
      <c r="F414" s="997">
        <v>94575</v>
      </c>
      <c r="G414" s="1079">
        <v>1790.4800000000002</v>
      </c>
      <c r="H414" s="1079">
        <v>1633.5399999999997</v>
      </c>
      <c r="I414" s="1079">
        <v>8727.4599999999991</v>
      </c>
      <c r="J414" s="997">
        <v>12151.480000000001</v>
      </c>
      <c r="K414" s="1088">
        <v>8844.77</v>
      </c>
      <c r="L414" s="846">
        <v>3420.6999999999994</v>
      </c>
      <c r="M414" s="846">
        <v>5259.12</v>
      </c>
      <c r="N414" s="997">
        <v>17524.59</v>
      </c>
      <c r="O414" s="846">
        <v>5016.9399999999996</v>
      </c>
      <c r="P414" s="846">
        <v>8750.1999999999989</v>
      </c>
      <c r="Q414" s="846">
        <v>9132.69</v>
      </c>
      <c r="R414" s="997">
        <v>22899.829999999998</v>
      </c>
      <c r="S414" s="997">
        <v>9025.2200000000012</v>
      </c>
      <c r="T414" s="846"/>
      <c r="U414" s="846"/>
      <c r="V414" s="846">
        <v>9025.2200000000012</v>
      </c>
      <c r="W414" s="892">
        <v>61601.12000000001</v>
      </c>
    </row>
    <row r="415" spans="1:23">
      <c r="A415"/>
      <c r="B415" t="s">
        <v>6628</v>
      </c>
      <c r="C415" s="729">
        <v>536760</v>
      </c>
      <c r="D415" s="780" t="s">
        <v>2872</v>
      </c>
      <c r="E415" s="994">
        <v>249.00000000000003</v>
      </c>
      <c r="F415" s="837">
        <v>0</v>
      </c>
      <c r="G415" s="781">
        <v>20.32</v>
      </c>
      <c r="H415" s="781">
        <v>21.52</v>
      </c>
      <c r="I415" s="781">
        <v>21.52</v>
      </c>
      <c r="J415" s="837">
        <v>63.36</v>
      </c>
      <c r="K415" s="833">
        <v>21.52</v>
      </c>
      <c r="L415" s="776">
        <v>32.28</v>
      </c>
      <c r="M415" s="776">
        <v>21.52</v>
      </c>
      <c r="N415" s="837">
        <v>75.319999999999993</v>
      </c>
      <c r="O415" s="776">
        <v>21.52</v>
      </c>
      <c r="P415" s="776">
        <v>21.52</v>
      </c>
      <c r="Q415" s="776">
        <v>21.52</v>
      </c>
      <c r="R415" s="837">
        <v>64.56</v>
      </c>
      <c r="S415" s="837">
        <v>21.52</v>
      </c>
      <c r="T415" s="776"/>
      <c r="U415" s="776"/>
      <c r="V415" s="776">
        <v>21.52</v>
      </c>
      <c r="W415" s="842">
        <v>224.76000000000005</v>
      </c>
    </row>
    <row r="416" spans="1:23">
      <c r="A416"/>
      <c r="B416"/>
      <c r="C416" s="729">
        <v>536761</v>
      </c>
      <c r="D416" s="780" t="s">
        <v>6868</v>
      </c>
      <c r="E416" s="994">
        <v>0</v>
      </c>
      <c r="F416" s="837">
        <v>0</v>
      </c>
      <c r="G416" s="781">
        <v>0</v>
      </c>
      <c r="H416" s="781">
        <v>0</v>
      </c>
      <c r="I416" s="781">
        <v>0</v>
      </c>
      <c r="J416" s="837">
        <v>0</v>
      </c>
      <c r="K416" s="833">
        <v>0</v>
      </c>
      <c r="L416" s="776">
        <v>0</v>
      </c>
      <c r="M416" s="776">
        <v>0</v>
      </c>
      <c r="N416" s="837">
        <v>0</v>
      </c>
      <c r="O416" s="776">
        <v>0</v>
      </c>
      <c r="P416" s="776">
        <v>0</v>
      </c>
      <c r="Q416" s="776">
        <v>0</v>
      </c>
      <c r="R416" s="837">
        <v>0</v>
      </c>
      <c r="S416" s="837">
        <v>0</v>
      </c>
      <c r="T416" s="776"/>
      <c r="U416" s="776"/>
      <c r="V416" s="776">
        <v>0</v>
      </c>
      <c r="W416" s="842">
        <v>0</v>
      </c>
    </row>
    <row r="417" spans="1:23">
      <c r="A417"/>
      <c r="B417"/>
      <c r="C417" s="729">
        <v>536910</v>
      </c>
      <c r="D417" s="780" t="s">
        <v>126</v>
      </c>
      <c r="E417" s="994">
        <v>0</v>
      </c>
      <c r="F417" s="837">
        <v>0</v>
      </c>
      <c r="G417" s="781">
        <v>0</v>
      </c>
      <c r="H417" s="781">
        <v>0</v>
      </c>
      <c r="I417" s="781">
        <v>0</v>
      </c>
      <c r="J417" s="837">
        <v>0</v>
      </c>
      <c r="K417" s="833">
        <v>0</v>
      </c>
      <c r="L417" s="776">
        <v>0</v>
      </c>
      <c r="M417" s="776">
        <v>0</v>
      </c>
      <c r="N417" s="837">
        <v>0</v>
      </c>
      <c r="O417" s="776">
        <v>0</v>
      </c>
      <c r="P417" s="776">
        <v>0</v>
      </c>
      <c r="Q417" s="776">
        <v>0</v>
      </c>
      <c r="R417" s="837">
        <v>0</v>
      </c>
      <c r="S417" s="837">
        <v>0</v>
      </c>
      <c r="T417" s="776"/>
      <c r="U417" s="776"/>
      <c r="V417" s="776">
        <v>0</v>
      </c>
      <c r="W417" s="842">
        <v>0</v>
      </c>
    </row>
    <row r="418" spans="1:23">
      <c r="A418"/>
      <c r="B418"/>
      <c r="C418" s="729">
        <v>537080</v>
      </c>
      <c r="D418" s="780" t="s">
        <v>84</v>
      </c>
      <c r="E418" s="994">
        <v>90</v>
      </c>
      <c r="F418" s="837">
        <v>500</v>
      </c>
      <c r="G418" s="781">
        <v>0</v>
      </c>
      <c r="H418" s="781">
        <v>0</v>
      </c>
      <c r="I418" s="781">
        <v>0</v>
      </c>
      <c r="J418" s="837">
        <v>0</v>
      </c>
      <c r="K418" s="833">
        <v>0</v>
      </c>
      <c r="L418" s="776">
        <v>0</v>
      </c>
      <c r="M418" s="776">
        <v>0</v>
      </c>
      <c r="N418" s="837">
        <v>0</v>
      </c>
      <c r="O418" s="776">
        <v>0</v>
      </c>
      <c r="P418" s="776">
        <v>0</v>
      </c>
      <c r="Q418" s="776">
        <v>0</v>
      </c>
      <c r="R418" s="837">
        <v>0</v>
      </c>
      <c r="S418" s="837">
        <v>0</v>
      </c>
      <c r="T418" s="776"/>
      <c r="U418" s="776"/>
      <c r="V418" s="776">
        <v>0</v>
      </c>
      <c r="W418" s="842">
        <v>0</v>
      </c>
    </row>
    <row r="419" spans="1:23">
      <c r="A419"/>
      <c r="B419"/>
      <c r="C419" s="729">
        <v>537090</v>
      </c>
      <c r="D419" s="780" t="s">
        <v>85</v>
      </c>
      <c r="E419" s="994">
        <v>30</v>
      </c>
      <c r="F419" s="837">
        <v>0</v>
      </c>
      <c r="G419" s="781">
        <v>0</v>
      </c>
      <c r="H419" s="781">
        <v>0</v>
      </c>
      <c r="I419" s="781">
        <v>0</v>
      </c>
      <c r="J419" s="837">
        <v>0</v>
      </c>
      <c r="K419" s="833">
        <v>0</v>
      </c>
      <c r="L419" s="776">
        <v>0</v>
      </c>
      <c r="M419" s="776">
        <v>60</v>
      </c>
      <c r="N419" s="837">
        <v>60</v>
      </c>
      <c r="O419" s="776">
        <v>0</v>
      </c>
      <c r="P419" s="776">
        <v>0</v>
      </c>
      <c r="Q419" s="776">
        <v>80</v>
      </c>
      <c r="R419" s="837">
        <v>80</v>
      </c>
      <c r="S419" s="837">
        <v>0</v>
      </c>
      <c r="T419" s="776"/>
      <c r="U419" s="776"/>
      <c r="V419" s="776">
        <v>0</v>
      </c>
      <c r="W419" s="842">
        <v>140</v>
      </c>
    </row>
    <row r="420" spans="1:23">
      <c r="A420"/>
      <c r="B420" s="527" t="s">
        <v>6629</v>
      </c>
      <c r="C420" s="527"/>
      <c r="D420" s="527"/>
      <c r="E420" s="995">
        <v>369</v>
      </c>
      <c r="F420" s="997">
        <v>500</v>
      </c>
      <c r="G420" s="1079">
        <v>20.32</v>
      </c>
      <c r="H420" s="1079">
        <v>21.52</v>
      </c>
      <c r="I420" s="1079">
        <v>21.52</v>
      </c>
      <c r="J420" s="997">
        <v>63.36</v>
      </c>
      <c r="K420" s="1088">
        <v>21.52</v>
      </c>
      <c r="L420" s="846">
        <v>32.28</v>
      </c>
      <c r="M420" s="846">
        <v>81.52</v>
      </c>
      <c r="N420" s="997">
        <v>135.32</v>
      </c>
      <c r="O420" s="846">
        <v>21.52</v>
      </c>
      <c r="P420" s="846">
        <v>21.52</v>
      </c>
      <c r="Q420" s="846">
        <v>101.52</v>
      </c>
      <c r="R420" s="997">
        <v>144.56</v>
      </c>
      <c r="S420" s="997">
        <v>21.52</v>
      </c>
      <c r="T420" s="846"/>
      <c r="U420" s="846"/>
      <c r="V420" s="846">
        <v>21.52</v>
      </c>
      <c r="W420" s="892">
        <v>364.76000000000005</v>
      </c>
    </row>
    <row r="421" spans="1:23">
      <c r="A421" s="777" t="s">
        <v>6571</v>
      </c>
      <c r="B421" s="777"/>
      <c r="C421" s="777"/>
      <c r="D421" s="777"/>
      <c r="E421" s="996">
        <v>233079.20000000016</v>
      </c>
      <c r="F421" s="838">
        <v>291427</v>
      </c>
      <c r="G421" s="782">
        <v>8856.1099999999988</v>
      </c>
      <c r="H421" s="782">
        <v>18728.77</v>
      </c>
      <c r="I421" s="782">
        <v>25988.940000000006</v>
      </c>
      <c r="J421" s="838">
        <v>53573.819999999992</v>
      </c>
      <c r="K421" s="834">
        <v>25203.340000000004</v>
      </c>
      <c r="L421" s="778">
        <v>27995.58</v>
      </c>
      <c r="M421" s="778">
        <v>21515.409999999996</v>
      </c>
      <c r="N421" s="838">
        <v>74714.33</v>
      </c>
      <c r="O421" s="778">
        <v>21741.150000000005</v>
      </c>
      <c r="P421" s="778">
        <v>25505.66</v>
      </c>
      <c r="Q421" s="778">
        <v>26918.960000000003</v>
      </c>
      <c r="R421" s="838">
        <v>74165.770000000019</v>
      </c>
      <c r="S421" s="838">
        <v>25670.41</v>
      </c>
      <c r="T421" s="778"/>
      <c r="U421" s="778"/>
      <c r="V421" s="778">
        <v>25670.41</v>
      </c>
      <c r="W421" s="843">
        <v>228124.33000000002</v>
      </c>
    </row>
    <row r="422" spans="1:23">
      <c r="A422" t="s">
        <v>5359</v>
      </c>
      <c r="B422"/>
      <c r="C422"/>
      <c r="D422"/>
      <c r="E422" s="994">
        <v>1118753.0999999992</v>
      </c>
      <c r="F422" s="837">
        <v>1402902</v>
      </c>
      <c r="G422" s="781">
        <v>42950.220000000008</v>
      </c>
      <c r="H422" s="781">
        <v>77861.929999999978</v>
      </c>
      <c r="I422" s="781">
        <v>116468.32</v>
      </c>
      <c r="J422" s="837">
        <v>237280.46999999991</v>
      </c>
      <c r="K422" s="833">
        <v>110365.5</v>
      </c>
      <c r="L422" s="776">
        <v>119958.53000000001</v>
      </c>
      <c r="M422" s="776">
        <v>88684.12000000001</v>
      </c>
      <c r="N422" s="837">
        <v>319008.15000000026</v>
      </c>
      <c r="O422" s="776">
        <v>102345.60000000006</v>
      </c>
      <c r="P422" s="776">
        <v>98610.429999999906</v>
      </c>
      <c r="Q422" s="776">
        <v>123080.98999999996</v>
      </c>
      <c r="R422" s="837">
        <v>324037.01999999984</v>
      </c>
      <c r="S422" s="837">
        <v>98992.969999999987</v>
      </c>
      <c r="T422" s="776"/>
      <c r="U422" s="776"/>
      <c r="V422" s="776">
        <v>98992.969999999987</v>
      </c>
      <c r="W422" s="842">
        <v>979318.61</v>
      </c>
    </row>
    <row r="423" spans="1:23">
      <c r="A423"/>
      <c r="B423"/>
      <c r="C423"/>
      <c r="D423"/>
      <c r="E423"/>
      <c r="F423"/>
      <c r="G423" s="637"/>
      <c r="H423" s="637"/>
      <c r="I423" s="637"/>
      <c r="J423" s="645"/>
      <c r="K423" s="645"/>
      <c r="L423" s="637"/>
      <c r="M423" s="637"/>
      <c r="N423" s="637"/>
      <c r="O423" s="637"/>
      <c r="P423" s="637"/>
      <c r="Q423" s="637"/>
      <c r="R423" s="637"/>
      <c r="S423" s="637"/>
      <c r="T423" s="637"/>
      <c r="U423" s="637"/>
      <c r="V423" s="637"/>
      <c r="W423" s="637"/>
    </row>
    <row r="424" spans="1:23">
      <c r="A424"/>
      <c r="B424"/>
      <c r="C424"/>
      <c r="D424"/>
      <c r="E424"/>
      <c r="F424"/>
      <c r="G424" s="637"/>
      <c r="H424" s="637"/>
      <c r="I424" s="637"/>
      <c r="J424" s="645"/>
      <c r="K424" s="645"/>
      <c r="L424" s="637"/>
      <c r="M424" s="637"/>
      <c r="N424" s="637"/>
      <c r="O424" s="637"/>
      <c r="P424" s="637"/>
      <c r="Q424" s="637"/>
      <c r="R424" s="637"/>
      <c r="S424" s="637"/>
      <c r="T424" s="637"/>
      <c r="U424" s="637"/>
      <c r="V424" s="637"/>
      <c r="W424" s="637"/>
    </row>
    <row r="425" spans="1:23">
      <c r="A425"/>
      <c r="B425"/>
      <c r="C425"/>
      <c r="D425"/>
      <c r="E425"/>
      <c r="F425"/>
      <c r="G425" s="637"/>
      <c r="H425" s="637"/>
      <c r="I425" s="637"/>
      <c r="J425" s="645"/>
      <c r="K425" s="645"/>
      <c r="L425" s="637"/>
      <c r="M425" s="637"/>
      <c r="N425" s="637"/>
      <c r="O425" s="637"/>
      <c r="P425" s="637"/>
      <c r="Q425" s="637"/>
      <c r="R425" s="637"/>
      <c r="S425" s="637"/>
      <c r="T425" s="637"/>
      <c r="U425" s="637"/>
      <c r="V425" s="637"/>
      <c r="W425" s="637"/>
    </row>
    <row r="426" spans="1:23">
      <c r="A426"/>
      <c r="B426"/>
      <c r="C426"/>
      <c r="D426"/>
      <c r="E426"/>
      <c r="F426"/>
      <c r="G426" s="637"/>
      <c r="H426" s="637"/>
      <c r="I426" s="637"/>
      <c r="J426" s="645"/>
      <c r="K426" s="645"/>
      <c r="L426" s="637"/>
      <c r="M426" s="637"/>
      <c r="N426" s="637"/>
      <c r="O426" s="637"/>
      <c r="P426" s="637"/>
      <c r="Q426" s="637"/>
      <c r="R426" s="637"/>
      <c r="S426" s="637"/>
      <c r="T426" s="637"/>
      <c r="U426" s="637"/>
      <c r="V426" s="637"/>
      <c r="W426" s="637"/>
    </row>
    <row r="427" spans="1:23">
      <c r="A427"/>
      <c r="B427"/>
      <c r="C427"/>
      <c r="D427"/>
      <c r="E427"/>
      <c r="F427"/>
      <c r="G427" s="637"/>
      <c r="H427" s="637"/>
      <c r="I427" s="637"/>
      <c r="J427" s="645"/>
      <c r="K427" s="645"/>
      <c r="L427" s="637"/>
      <c r="M427" s="637"/>
      <c r="N427" s="637"/>
      <c r="O427" s="637"/>
      <c r="P427" s="637"/>
      <c r="Q427" s="637"/>
      <c r="R427" s="637"/>
      <c r="S427" s="637"/>
      <c r="T427" s="637"/>
      <c r="U427" s="637"/>
      <c r="V427" s="637"/>
      <c r="W427" s="637"/>
    </row>
    <row r="428" spans="1:23">
      <c r="A428"/>
      <c r="B428"/>
      <c r="C428"/>
      <c r="D428"/>
      <c r="E428"/>
      <c r="F428"/>
      <c r="G428" s="637"/>
      <c r="H428" s="637"/>
      <c r="I428" s="637"/>
      <c r="J428" s="645"/>
      <c r="K428" s="645"/>
      <c r="L428" s="637"/>
      <c r="M428" s="637"/>
      <c r="N428" s="637"/>
      <c r="O428" s="637"/>
      <c r="P428" s="637"/>
      <c r="Q428" s="637"/>
      <c r="R428" s="637"/>
      <c r="S428" s="637"/>
      <c r="T428" s="637"/>
      <c r="U428" s="637"/>
      <c r="V428" s="637"/>
      <c r="W428" s="637"/>
    </row>
    <row r="429" spans="1:23">
      <c r="A429"/>
      <c r="B429"/>
      <c r="C429"/>
      <c r="D429"/>
      <c r="E429"/>
      <c r="F429"/>
      <c r="G429" s="637"/>
      <c r="H429" s="637"/>
      <c r="I429" s="637"/>
      <c r="J429" s="645"/>
      <c r="K429" s="645"/>
      <c r="L429" s="637"/>
      <c r="M429" s="637"/>
      <c r="N429" s="637"/>
      <c r="O429" s="637"/>
      <c r="P429" s="637"/>
      <c r="Q429" s="637"/>
      <c r="R429" s="637"/>
      <c r="S429" s="637"/>
      <c r="T429" s="637"/>
      <c r="U429" s="637"/>
      <c r="V429" s="637"/>
      <c r="W429" s="637"/>
    </row>
    <row r="430" spans="1:23">
      <c r="A430"/>
      <c r="B430"/>
      <c r="C430"/>
      <c r="D430"/>
      <c r="E430"/>
      <c r="F430"/>
      <c r="G430" s="637"/>
      <c r="H430" s="637"/>
      <c r="I430" s="637"/>
      <c r="J430" s="645"/>
      <c r="K430" s="645"/>
      <c r="L430" s="637"/>
      <c r="M430" s="637"/>
      <c r="N430" s="637"/>
      <c r="O430" s="637"/>
      <c r="P430" s="637"/>
      <c r="Q430" s="637"/>
      <c r="R430" s="637"/>
      <c r="S430" s="637"/>
      <c r="T430" s="637"/>
      <c r="U430" s="637"/>
      <c r="V430" s="637"/>
      <c r="W430" s="637"/>
    </row>
    <row r="431" spans="1:23">
      <c r="A431"/>
      <c r="B431"/>
      <c r="C431"/>
      <c r="D431"/>
      <c r="E431"/>
      <c r="F431"/>
      <c r="G431" s="637"/>
      <c r="H431" s="637"/>
      <c r="I431" s="637"/>
      <c r="J431" s="645"/>
      <c r="K431" s="645"/>
      <c r="L431" s="637"/>
      <c r="M431" s="637"/>
      <c r="N431" s="637"/>
      <c r="O431" s="637"/>
      <c r="P431" s="637"/>
      <c r="Q431" s="637"/>
      <c r="R431" s="637"/>
      <c r="S431" s="637"/>
      <c r="T431" s="637"/>
      <c r="U431" s="637"/>
      <c r="V431" s="637"/>
      <c r="W431" s="637"/>
    </row>
    <row r="432" spans="1:23">
      <c r="A432"/>
      <c r="B432"/>
      <c r="C432"/>
      <c r="D432"/>
      <c r="E432"/>
      <c r="F432"/>
      <c r="G432" s="637"/>
      <c r="H432" s="637"/>
      <c r="I432" s="637"/>
      <c r="J432" s="645"/>
      <c r="K432" s="645"/>
      <c r="L432" s="637"/>
      <c r="M432" s="637"/>
      <c r="N432" s="637"/>
      <c r="O432" s="637"/>
      <c r="P432" s="637"/>
      <c r="Q432" s="637"/>
      <c r="R432" s="637"/>
      <c r="S432" s="637"/>
      <c r="T432" s="637"/>
      <c r="U432" s="637"/>
      <c r="V432" s="637"/>
      <c r="W432" s="637"/>
    </row>
    <row r="433" spans="1:23">
      <c r="A433"/>
      <c r="B433"/>
      <c r="C433"/>
      <c r="D433"/>
      <c r="E433"/>
      <c r="F433"/>
      <c r="G433" s="637"/>
      <c r="H433" s="637"/>
      <c r="I433" s="637"/>
      <c r="J433" s="645"/>
      <c r="K433" s="645"/>
      <c r="L433" s="637"/>
      <c r="M433" s="637"/>
      <c r="N433" s="637"/>
      <c r="O433" s="637"/>
      <c r="P433" s="637"/>
      <c r="Q433" s="637"/>
      <c r="R433" s="637"/>
      <c r="S433" s="637"/>
      <c r="T433" s="637"/>
      <c r="U433" s="637"/>
      <c r="V433" s="637"/>
      <c r="W433" s="637"/>
    </row>
    <row r="434" spans="1:23">
      <c r="A434"/>
      <c r="B434"/>
      <c r="C434"/>
      <c r="D434"/>
      <c r="E434"/>
      <c r="F434"/>
      <c r="G434" s="637"/>
      <c r="H434" s="637"/>
      <c r="I434" s="637"/>
      <c r="J434" s="645"/>
      <c r="K434" s="645"/>
      <c r="L434" s="637"/>
      <c r="M434" s="637"/>
      <c r="N434" s="637"/>
      <c r="O434" s="637"/>
      <c r="P434" s="637"/>
      <c r="Q434" s="637"/>
      <c r="R434" s="637"/>
      <c r="S434" s="637"/>
      <c r="T434" s="637"/>
      <c r="U434" s="637"/>
      <c r="V434" s="637"/>
      <c r="W434" s="637"/>
    </row>
    <row r="435" spans="1:23">
      <c r="A435"/>
      <c r="B435"/>
      <c r="C435"/>
      <c r="D435"/>
      <c r="E435"/>
      <c r="F435"/>
      <c r="G435" s="637"/>
      <c r="H435" s="637"/>
      <c r="I435" s="637"/>
      <c r="J435" s="645"/>
      <c r="K435" s="645"/>
      <c r="L435" s="637"/>
      <c r="M435" s="637"/>
      <c r="N435" s="637"/>
      <c r="O435" s="637"/>
      <c r="P435" s="637"/>
      <c r="Q435" s="637"/>
      <c r="R435" s="637"/>
      <c r="S435" s="637"/>
      <c r="T435" s="637"/>
      <c r="U435" s="637"/>
      <c r="V435" s="637"/>
      <c r="W435" s="637"/>
    </row>
    <row r="436" spans="1:23">
      <c r="A436"/>
      <c r="B436"/>
      <c r="C436"/>
      <c r="D436"/>
      <c r="E436"/>
      <c r="F436"/>
      <c r="G436" s="637"/>
      <c r="H436" s="637"/>
      <c r="I436" s="637"/>
      <c r="J436" s="645"/>
      <c r="K436" s="645"/>
      <c r="L436" s="637"/>
      <c r="M436" s="637"/>
      <c r="N436" s="637"/>
      <c r="O436" s="637"/>
      <c r="P436" s="637"/>
      <c r="Q436" s="637"/>
      <c r="R436" s="637"/>
      <c r="S436" s="637"/>
      <c r="T436" s="637"/>
      <c r="U436" s="637"/>
      <c r="V436" s="637"/>
      <c r="W436" s="637"/>
    </row>
    <row r="437" spans="1:23">
      <c r="A437"/>
      <c r="B437"/>
      <c r="C437"/>
      <c r="D437"/>
      <c r="E437"/>
      <c r="F437"/>
      <c r="G437" s="637"/>
      <c r="H437" s="637"/>
      <c r="I437" s="637"/>
      <c r="J437" s="645"/>
      <c r="K437" s="645"/>
      <c r="L437" s="637"/>
      <c r="M437" s="637"/>
      <c r="N437" s="637"/>
      <c r="O437" s="637"/>
      <c r="P437" s="637"/>
      <c r="Q437" s="637"/>
      <c r="R437" s="637"/>
      <c r="S437" s="637"/>
      <c r="T437" s="637"/>
      <c r="U437" s="637"/>
      <c r="V437" s="637"/>
      <c r="W437" s="637"/>
    </row>
    <row r="438" spans="1:23">
      <c r="A438"/>
      <c r="B438"/>
      <c r="C438"/>
      <c r="D438"/>
      <c r="E438"/>
      <c r="F438"/>
      <c r="G438" s="637"/>
      <c r="H438" s="637"/>
      <c r="I438" s="637"/>
      <c r="J438" s="645"/>
      <c r="K438" s="645"/>
      <c r="L438" s="637"/>
      <c r="M438" s="637"/>
      <c r="N438" s="637"/>
      <c r="O438" s="637"/>
      <c r="P438" s="637"/>
      <c r="Q438" s="637"/>
      <c r="R438" s="637"/>
      <c r="S438" s="637"/>
      <c r="T438" s="637"/>
      <c r="U438" s="637"/>
      <c r="V438" s="637"/>
      <c r="W438" s="637"/>
    </row>
    <row r="439" spans="1:23">
      <c r="A439"/>
      <c r="B439"/>
      <c r="C439"/>
      <c r="D439"/>
      <c r="E439"/>
      <c r="F439"/>
      <c r="G439" s="637"/>
      <c r="H439" s="637"/>
      <c r="I439" s="637"/>
      <c r="J439" s="645"/>
      <c r="K439" s="645"/>
      <c r="L439" s="637"/>
      <c r="M439" s="637"/>
      <c r="N439" s="637"/>
      <c r="O439" s="637"/>
      <c r="P439" s="637"/>
      <c r="Q439" s="637"/>
      <c r="R439" s="637"/>
      <c r="S439" s="637"/>
      <c r="T439" s="637"/>
      <c r="U439" s="637"/>
      <c r="V439" s="637"/>
      <c r="W439" s="637"/>
    </row>
    <row r="440" spans="1:23">
      <c r="A440"/>
      <c r="B440"/>
      <c r="C440"/>
      <c r="D440"/>
      <c r="E440"/>
      <c r="F440"/>
      <c r="G440" s="637"/>
      <c r="H440" s="637"/>
      <c r="I440" s="637"/>
      <c r="J440" s="645"/>
      <c r="K440" s="645"/>
      <c r="L440" s="637"/>
      <c r="M440" s="637"/>
      <c r="N440" s="637"/>
      <c r="O440" s="637"/>
      <c r="P440" s="637"/>
      <c r="Q440" s="637"/>
      <c r="R440" s="637"/>
      <c r="S440" s="637"/>
      <c r="T440" s="637"/>
      <c r="U440" s="637"/>
      <c r="V440" s="637"/>
      <c r="W440" s="637"/>
    </row>
    <row r="441" spans="1:23">
      <c r="A441"/>
      <c r="B441"/>
      <c r="C441"/>
      <c r="D441"/>
      <c r="E441"/>
      <c r="F441"/>
      <c r="G441" s="637"/>
      <c r="H441" s="637"/>
      <c r="I441" s="637"/>
      <c r="J441" s="645"/>
      <c r="K441" s="645"/>
      <c r="L441" s="637"/>
      <c r="M441" s="637"/>
      <c r="N441" s="637"/>
      <c r="O441" s="637"/>
      <c r="P441" s="637"/>
      <c r="Q441" s="637"/>
      <c r="R441" s="637"/>
      <c r="S441" s="637"/>
      <c r="T441" s="637"/>
      <c r="U441" s="637"/>
      <c r="V441" s="637"/>
      <c r="W441" s="637"/>
    </row>
    <row r="442" spans="1:23">
      <c r="A442"/>
      <c r="B442"/>
      <c r="C442"/>
      <c r="D442"/>
      <c r="E442"/>
      <c r="F442"/>
      <c r="G442" s="637"/>
      <c r="H442" s="637"/>
      <c r="I442" s="637"/>
      <c r="J442" s="645"/>
      <c r="K442" s="645"/>
      <c r="L442" s="637"/>
      <c r="M442" s="637"/>
      <c r="N442" s="637"/>
      <c r="O442" s="637"/>
      <c r="P442" s="637"/>
      <c r="Q442" s="637"/>
      <c r="R442" s="637"/>
      <c r="S442" s="637"/>
      <c r="T442" s="637"/>
      <c r="U442" s="637"/>
      <c r="V442" s="637"/>
      <c r="W442" s="637"/>
    </row>
    <row r="443" spans="1:23">
      <c r="A443"/>
      <c r="B443"/>
      <c r="C443"/>
      <c r="D443"/>
      <c r="E443"/>
      <c r="F443"/>
      <c r="G443" s="637"/>
      <c r="H443" s="637"/>
      <c r="I443" s="637"/>
      <c r="J443" s="645"/>
      <c r="K443" s="645"/>
      <c r="L443" s="637"/>
      <c r="M443" s="637"/>
      <c r="N443" s="637"/>
      <c r="O443" s="637"/>
      <c r="P443" s="637"/>
      <c r="Q443" s="637"/>
      <c r="R443" s="637"/>
      <c r="S443" s="637"/>
      <c r="T443" s="637"/>
      <c r="U443" s="637"/>
      <c r="V443" s="637"/>
      <c r="W443" s="637"/>
    </row>
    <row r="444" spans="1:23">
      <c r="A444"/>
      <c r="B444"/>
      <c r="C444"/>
      <c r="D444"/>
      <c r="E444"/>
      <c r="F444"/>
      <c r="G444" s="637"/>
      <c r="H444" s="637"/>
      <c r="I444" s="637"/>
      <c r="J444" s="645"/>
      <c r="K444" s="645"/>
      <c r="L444" s="637"/>
      <c r="M444" s="637"/>
      <c r="N444" s="637"/>
      <c r="O444" s="637"/>
      <c r="P444" s="637"/>
      <c r="Q444" s="637"/>
      <c r="R444" s="637"/>
      <c r="S444" s="637"/>
      <c r="T444" s="637"/>
      <c r="U444" s="637"/>
      <c r="V444" s="637"/>
      <c r="W444" s="637"/>
    </row>
    <row r="445" spans="1:23">
      <c r="A445"/>
      <c r="B445"/>
      <c r="C445"/>
      <c r="D445"/>
      <c r="E445"/>
      <c r="F445"/>
      <c r="G445" s="637"/>
      <c r="H445" s="637"/>
      <c r="I445" s="637"/>
      <c r="J445" s="645"/>
      <c r="K445" s="645"/>
      <c r="L445" s="637"/>
      <c r="M445" s="637"/>
      <c r="N445" s="637"/>
      <c r="O445" s="637"/>
      <c r="P445" s="637"/>
      <c r="Q445" s="637"/>
      <c r="R445" s="637"/>
      <c r="S445" s="637"/>
      <c r="T445" s="637"/>
      <c r="U445" s="637"/>
      <c r="V445" s="637"/>
      <c r="W445" s="637"/>
    </row>
    <row r="446" spans="1:23">
      <c r="A446"/>
      <c r="B446"/>
      <c r="C446"/>
      <c r="D446"/>
      <c r="E446"/>
      <c r="F446"/>
      <c r="G446" s="637"/>
      <c r="H446" s="637"/>
      <c r="I446" s="637"/>
      <c r="J446" s="645"/>
      <c r="K446" s="645"/>
      <c r="L446" s="637"/>
      <c r="M446" s="637"/>
      <c r="N446" s="637"/>
      <c r="O446" s="637"/>
      <c r="P446" s="637"/>
      <c r="Q446" s="637"/>
      <c r="R446" s="637"/>
      <c r="S446" s="637"/>
      <c r="T446" s="637"/>
      <c r="U446" s="637"/>
      <c r="V446" s="637"/>
      <c r="W446" s="637"/>
    </row>
    <row r="447" spans="1:23">
      <c r="A447"/>
      <c r="B447"/>
      <c r="C447"/>
      <c r="D447"/>
      <c r="E447"/>
      <c r="F447"/>
      <c r="G447" s="637"/>
      <c r="H447" s="637"/>
      <c r="I447" s="637"/>
      <c r="J447" s="645"/>
      <c r="K447" s="645"/>
      <c r="L447" s="637"/>
      <c r="M447" s="637"/>
      <c r="N447" s="637"/>
      <c r="O447" s="637"/>
      <c r="P447" s="637"/>
      <c r="Q447" s="637"/>
      <c r="R447" s="637"/>
      <c r="S447" s="637"/>
      <c r="T447" s="637"/>
      <c r="U447" s="637"/>
      <c r="V447" s="637"/>
      <c r="W447" s="637"/>
    </row>
    <row r="448" spans="1:23">
      <c r="A448"/>
      <c r="B448"/>
      <c r="C448"/>
      <c r="D448"/>
      <c r="E448"/>
      <c r="F448"/>
      <c r="G448" s="637"/>
      <c r="H448" s="637"/>
      <c r="I448" s="637"/>
      <c r="J448" s="645"/>
      <c r="K448" s="645"/>
      <c r="L448" s="637"/>
      <c r="M448" s="637"/>
      <c r="N448" s="637"/>
      <c r="O448" s="637"/>
      <c r="P448" s="637"/>
      <c r="Q448" s="637"/>
      <c r="R448" s="637"/>
      <c r="S448" s="637"/>
      <c r="T448" s="637"/>
      <c r="U448" s="637"/>
      <c r="V448" s="637"/>
      <c r="W448" s="637"/>
    </row>
    <row r="449" spans="1:23">
      <c r="A449"/>
      <c r="B449"/>
      <c r="C449"/>
      <c r="D449"/>
      <c r="E449"/>
      <c r="F449"/>
      <c r="G449" s="637"/>
      <c r="H449" s="637"/>
      <c r="I449" s="637"/>
      <c r="J449" s="645"/>
      <c r="K449" s="645"/>
      <c r="L449" s="637"/>
      <c r="M449" s="637"/>
      <c r="N449" s="637"/>
      <c r="O449" s="637"/>
      <c r="P449" s="637"/>
      <c r="Q449" s="637"/>
      <c r="R449" s="637"/>
      <c r="S449" s="637"/>
      <c r="T449" s="637"/>
      <c r="U449" s="637"/>
      <c r="V449" s="637"/>
      <c r="W449" s="637"/>
    </row>
    <row r="450" spans="1:23">
      <c r="A450"/>
      <c r="B450"/>
      <c r="C450"/>
      <c r="D450"/>
      <c r="E450"/>
      <c r="F450"/>
      <c r="G450" s="637"/>
      <c r="H450" s="637"/>
      <c r="I450" s="637"/>
      <c r="J450" s="645"/>
      <c r="K450" s="645"/>
      <c r="L450" s="637"/>
      <c r="M450" s="637"/>
      <c r="N450" s="637"/>
      <c r="O450" s="637"/>
      <c r="P450" s="637"/>
      <c r="Q450" s="637"/>
      <c r="R450" s="637"/>
      <c r="S450" s="637"/>
      <c r="T450" s="637"/>
      <c r="U450" s="637"/>
      <c r="V450" s="637"/>
      <c r="W450" s="637"/>
    </row>
    <row r="451" spans="1:23">
      <c r="A451"/>
      <c r="B451"/>
      <c r="C451"/>
      <c r="D451"/>
      <c r="E451"/>
      <c r="F451"/>
      <c r="G451" s="637"/>
      <c r="H451" s="637"/>
      <c r="I451" s="637"/>
      <c r="J451" s="645"/>
      <c r="K451" s="645"/>
      <c r="L451" s="637"/>
      <c r="M451" s="637"/>
      <c r="N451" s="637"/>
      <c r="O451" s="637"/>
      <c r="P451" s="637"/>
      <c r="Q451" s="637"/>
      <c r="R451" s="637"/>
      <c r="S451" s="637"/>
      <c r="T451" s="637"/>
      <c r="U451" s="637"/>
      <c r="V451" s="637"/>
      <c r="W451" s="637"/>
    </row>
    <row r="452" spans="1:23">
      <c r="A452"/>
      <c r="B452"/>
      <c r="C452"/>
      <c r="D452"/>
      <c r="E452"/>
      <c r="F452"/>
      <c r="G452" s="637"/>
      <c r="H452" s="637"/>
      <c r="I452" s="637"/>
      <c r="J452" s="645"/>
      <c r="K452" s="645"/>
      <c r="L452" s="637"/>
      <c r="M452" s="637"/>
      <c r="N452" s="637"/>
      <c r="O452" s="637"/>
      <c r="P452" s="637"/>
      <c r="Q452" s="637"/>
      <c r="R452" s="637"/>
      <c r="S452" s="637"/>
      <c r="T452" s="637"/>
      <c r="U452" s="637"/>
      <c r="V452" s="637"/>
      <c r="W452" s="637"/>
    </row>
    <row r="453" spans="1:23">
      <c r="A453"/>
      <c r="B453"/>
      <c r="C453"/>
      <c r="D453"/>
      <c r="E453"/>
      <c r="F453"/>
      <c r="G453" s="637"/>
      <c r="H453" s="637"/>
      <c r="I453" s="637"/>
      <c r="J453" s="645"/>
      <c r="K453" s="645"/>
      <c r="L453" s="637"/>
      <c r="M453" s="637"/>
      <c r="N453" s="637"/>
      <c r="O453" s="637"/>
      <c r="P453" s="637"/>
      <c r="Q453" s="637"/>
      <c r="R453" s="637"/>
      <c r="S453" s="637"/>
      <c r="T453" s="637"/>
      <c r="U453" s="637"/>
      <c r="V453" s="637"/>
      <c r="W453" s="637"/>
    </row>
    <row r="454" spans="1:23">
      <c r="A454"/>
      <c r="B454"/>
      <c r="C454"/>
      <c r="D454"/>
      <c r="E454"/>
      <c r="F454"/>
      <c r="G454" s="637"/>
      <c r="H454" s="637"/>
      <c r="I454" s="637"/>
      <c r="J454" s="645"/>
      <c r="K454" s="645"/>
      <c r="L454" s="637"/>
      <c r="M454" s="637"/>
      <c r="N454" s="637"/>
      <c r="O454" s="637"/>
      <c r="P454" s="637"/>
      <c r="Q454" s="637"/>
      <c r="R454" s="637"/>
      <c r="S454" s="637"/>
      <c r="T454" s="637"/>
      <c r="U454" s="637"/>
      <c r="V454" s="637"/>
      <c r="W454" s="637"/>
    </row>
    <row r="455" spans="1:23">
      <c r="A455"/>
      <c r="B455"/>
      <c r="C455"/>
      <c r="D455"/>
      <c r="E455"/>
      <c r="F455"/>
      <c r="G455" s="637"/>
      <c r="H455" s="637"/>
      <c r="I455" s="637"/>
      <c r="J455" s="645"/>
      <c r="K455" s="645"/>
      <c r="L455" s="637"/>
      <c r="M455" s="637"/>
      <c r="N455" s="637"/>
      <c r="O455" s="637"/>
      <c r="P455" s="637"/>
      <c r="Q455" s="637"/>
      <c r="R455" s="637"/>
      <c r="S455" s="637"/>
      <c r="T455" s="637"/>
      <c r="U455" s="637"/>
      <c r="V455" s="637"/>
      <c r="W455" s="637"/>
    </row>
    <row r="456" spans="1:23">
      <c r="A456"/>
      <c r="B456"/>
      <c r="C456"/>
      <c r="D456"/>
      <c r="E456"/>
      <c r="F456"/>
      <c r="G456" s="637"/>
      <c r="H456" s="637"/>
      <c r="I456" s="637"/>
      <c r="J456" s="645"/>
      <c r="K456" s="645"/>
      <c r="L456" s="637"/>
      <c r="M456" s="637"/>
      <c r="N456" s="637"/>
      <c r="O456" s="637"/>
      <c r="P456" s="637"/>
      <c r="Q456" s="637"/>
      <c r="R456" s="637"/>
      <c r="S456" s="637"/>
      <c r="T456" s="637"/>
      <c r="U456" s="637"/>
      <c r="V456" s="637"/>
      <c r="W456" s="637"/>
    </row>
    <row r="457" spans="1:23">
      <c r="A457"/>
      <c r="B457"/>
      <c r="C457"/>
      <c r="D457"/>
      <c r="E457"/>
      <c r="F457"/>
      <c r="G457" s="637"/>
      <c r="H457" s="637"/>
      <c r="I457" s="637"/>
      <c r="J457" s="645"/>
      <c r="K457" s="645"/>
      <c r="L457" s="637"/>
      <c r="M457" s="637"/>
      <c r="N457" s="637"/>
      <c r="O457" s="637"/>
      <c r="P457" s="637"/>
      <c r="Q457" s="637"/>
      <c r="R457" s="637"/>
      <c r="S457" s="637"/>
      <c r="T457" s="637"/>
      <c r="U457" s="637"/>
      <c r="V457" s="637"/>
      <c r="W457" s="637"/>
    </row>
    <row r="458" spans="1:23">
      <c r="A458"/>
      <c r="B458"/>
      <c r="C458"/>
      <c r="D458"/>
      <c r="E458"/>
      <c r="F458"/>
      <c r="G458" s="637"/>
      <c r="H458" s="637"/>
      <c r="I458" s="637"/>
      <c r="J458" s="645"/>
      <c r="K458" s="645"/>
      <c r="L458" s="637"/>
      <c r="M458" s="637"/>
      <c r="N458" s="637"/>
      <c r="O458" s="637"/>
      <c r="P458" s="637"/>
      <c r="Q458" s="637"/>
      <c r="R458" s="637"/>
      <c r="S458" s="637"/>
      <c r="T458" s="637"/>
      <c r="U458" s="637"/>
      <c r="V458" s="637"/>
      <c r="W458" s="637"/>
    </row>
    <row r="459" spans="1:23">
      <c r="A459"/>
      <c r="B459"/>
      <c r="C459"/>
      <c r="D459"/>
      <c r="E459"/>
      <c r="F459"/>
      <c r="G459" s="637"/>
      <c r="H459" s="637"/>
      <c r="I459" s="637"/>
      <c r="J459" s="645"/>
      <c r="K459" s="645"/>
      <c r="L459" s="637"/>
      <c r="M459" s="637"/>
      <c r="N459" s="637"/>
      <c r="O459" s="637"/>
      <c r="P459" s="637"/>
      <c r="Q459" s="637"/>
      <c r="R459" s="637"/>
      <c r="S459" s="637"/>
      <c r="T459" s="637"/>
      <c r="U459" s="637"/>
      <c r="V459" s="637"/>
      <c r="W459" s="637"/>
    </row>
    <row r="460" spans="1:23">
      <c r="A460"/>
      <c r="B460"/>
      <c r="C460"/>
      <c r="D460"/>
      <c r="E460"/>
      <c r="F460"/>
      <c r="G460" s="637"/>
      <c r="H460" s="637"/>
      <c r="I460" s="637"/>
      <c r="J460" s="645"/>
      <c r="K460" s="645"/>
      <c r="L460" s="637"/>
      <c r="M460" s="637"/>
      <c r="N460" s="637"/>
      <c r="O460" s="637"/>
      <c r="P460" s="637"/>
      <c r="Q460" s="637"/>
      <c r="R460" s="637"/>
      <c r="S460" s="637"/>
      <c r="T460" s="637"/>
      <c r="U460" s="637"/>
      <c r="V460" s="637"/>
      <c r="W460" s="637"/>
    </row>
    <row r="461" spans="1:23">
      <c r="A461"/>
      <c r="B461"/>
      <c r="C461"/>
      <c r="D461"/>
      <c r="E461"/>
      <c r="F461"/>
      <c r="G461" s="637"/>
      <c r="H461" s="637"/>
      <c r="I461" s="637"/>
      <c r="J461" s="645"/>
      <c r="K461" s="645"/>
      <c r="L461" s="637"/>
      <c r="M461" s="637"/>
      <c r="N461" s="637"/>
      <c r="O461" s="637"/>
      <c r="P461" s="637"/>
      <c r="Q461" s="637"/>
      <c r="R461" s="637"/>
      <c r="S461" s="637"/>
      <c r="T461" s="637"/>
      <c r="U461" s="637"/>
      <c r="V461" s="637"/>
      <c r="W461" s="637"/>
    </row>
    <row r="462" spans="1:23">
      <c r="A462"/>
      <c r="B462"/>
      <c r="C462"/>
      <c r="D462"/>
      <c r="E462"/>
      <c r="F462"/>
      <c r="G462" s="637"/>
      <c r="H462" s="637"/>
      <c r="I462" s="637"/>
      <c r="J462" s="645"/>
      <c r="K462" s="645"/>
      <c r="L462" s="637"/>
      <c r="M462" s="637"/>
      <c r="N462" s="637"/>
      <c r="O462" s="637"/>
      <c r="P462" s="637"/>
      <c r="Q462" s="637"/>
      <c r="R462" s="637"/>
      <c r="S462" s="637"/>
      <c r="T462" s="637"/>
      <c r="U462" s="637"/>
      <c r="V462" s="637"/>
      <c r="W462" s="637"/>
    </row>
    <row r="463" spans="1:23">
      <c r="A463"/>
      <c r="B463"/>
      <c r="C463"/>
      <c r="D463"/>
      <c r="E463"/>
      <c r="F463"/>
      <c r="G463" s="637"/>
      <c r="H463" s="637"/>
      <c r="I463" s="637"/>
      <c r="J463" s="645"/>
      <c r="K463" s="645"/>
      <c r="L463" s="637"/>
      <c r="M463" s="637"/>
      <c r="N463" s="637"/>
      <c r="O463" s="637"/>
      <c r="P463" s="637"/>
      <c r="Q463" s="637"/>
      <c r="R463" s="637"/>
      <c r="S463" s="637"/>
      <c r="T463" s="637"/>
      <c r="U463" s="637"/>
      <c r="V463" s="637"/>
      <c r="W463" s="637"/>
    </row>
    <row r="464" spans="1:23">
      <c r="A464"/>
      <c r="B464"/>
      <c r="C464"/>
      <c r="D464"/>
      <c r="E464"/>
      <c r="F464"/>
      <c r="G464" s="637"/>
      <c r="H464" s="637"/>
      <c r="I464" s="637"/>
      <c r="J464" s="645"/>
      <c r="K464" s="645"/>
      <c r="L464" s="637"/>
      <c r="M464" s="637"/>
      <c r="N464" s="637"/>
      <c r="O464" s="637"/>
      <c r="P464" s="637"/>
      <c r="Q464" s="637"/>
      <c r="R464" s="637"/>
      <c r="S464" s="637"/>
      <c r="T464" s="637"/>
      <c r="U464" s="637"/>
      <c r="V464" s="637"/>
      <c r="W464" s="637"/>
    </row>
    <row r="465" spans="1:23">
      <c r="A465"/>
      <c r="B465"/>
      <c r="C465"/>
      <c r="D465"/>
      <c r="E465"/>
      <c r="F465"/>
      <c r="G465" s="637"/>
      <c r="H465" s="637"/>
      <c r="I465" s="637"/>
      <c r="J465" s="645"/>
      <c r="K465" s="645"/>
      <c r="L465" s="637"/>
      <c r="M465" s="637"/>
      <c r="N465" s="637"/>
      <c r="O465" s="637"/>
      <c r="P465" s="637"/>
      <c r="Q465" s="637"/>
      <c r="R465" s="637"/>
      <c r="S465" s="637"/>
      <c r="T465" s="637"/>
      <c r="U465" s="637"/>
      <c r="V465" s="637"/>
      <c r="W465" s="637"/>
    </row>
    <row r="466" spans="1:23">
      <c r="A466"/>
      <c r="B466"/>
      <c r="C466"/>
      <c r="D466"/>
      <c r="E466"/>
      <c r="F466"/>
      <c r="G466" s="637"/>
      <c r="H466" s="637"/>
      <c r="I466" s="637"/>
      <c r="J466" s="645"/>
      <c r="K466" s="645"/>
      <c r="L466" s="637"/>
      <c r="M466" s="637"/>
      <c r="N466" s="637"/>
      <c r="O466" s="637"/>
      <c r="P466" s="637"/>
      <c r="Q466" s="637"/>
      <c r="R466" s="637"/>
      <c r="S466" s="637"/>
      <c r="T466" s="637"/>
      <c r="U466" s="637"/>
      <c r="V466" s="637"/>
      <c r="W466" s="637"/>
    </row>
    <row r="467" spans="1:23">
      <c r="A467"/>
      <c r="B467"/>
      <c r="C467"/>
      <c r="D467"/>
      <c r="E467"/>
      <c r="F467"/>
      <c r="G467" s="637"/>
      <c r="H467" s="637"/>
      <c r="I467" s="637"/>
      <c r="J467" s="645"/>
      <c r="K467" s="645"/>
      <c r="L467" s="637"/>
      <c r="M467" s="637"/>
      <c r="N467" s="637"/>
      <c r="O467" s="637"/>
      <c r="P467" s="637"/>
      <c r="Q467" s="637"/>
      <c r="R467" s="637"/>
      <c r="S467" s="637"/>
      <c r="T467" s="637"/>
      <c r="U467" s="637"/>
      <c r="V467" s="637"/>
      <c r="W467" s="637"/>
    </row>
    <row r="468" spans="1:23">
      <c r="A468"/>
      <c r="B468"/>
      <c r="C468"/>
      <c r="D468"/>
      <c r="E468"/>
      <c r="F468"/>
      <c r="G468" s="637"/>
      <c r="H468" s="637"/>
      <c r="I468" s="637"/>
      <c r="J468" s="645"/>
      <c r="K468" s="645"/>
      <c r="L468" s="637"/>
      <c r="M468" s="637"/>
      <c r="N468" s="637"/>
      <c r="O468" s="637"/>
      <c r="P468" s="637"/>
      <c r="Q468" s="637"/>
      <c r="R468" s="637"/>
      <c r="S468" s="637"/>
      <c r="T468" s="637"/>
      <c r="U468" s="637"/>
      <c r="V468" s="637"/>
      <c r="W468" s="637"/>
    </row>
    <row r="469" spans="1:23">
      <c r="A469"/>
      <c r="B469"/>
      <c r="C469"/>
      <c r="D469"/>
      <c r="E469"/>
      <c r="F469"/>
      <c r="G469" s="637"/>
      <c r="H469" s="637"/>
      <c r="I469" s="637"/>
      <c r="J469" s="645"/>
      <c r="K469" s="645"/>
      <c r="L469" s="637"/>
      <c r="M469" s="637"/>
      <c r="N469" s="637"/>
      <c r="O469" s="637"/>
      <c r="P469" s="637"/>
      <c r="Q469" s="637"/>
      <c r="R469" s="637"/>
      <c r="S469" s="637"/>
      <c r="T469" s="637"/>
      <c r="U469" s="637"/>
      <c r="V469" s="637"/>
      <c r="W469" s="637"/>
    </row>
    <row r="470" spans="1:23">
      <c r="A470"/>
      <c r="B470"/>
      <c r="C470"/>
      <c r="D470"/>
      <c r="E470"/>
      <c r="F470"/>
      <c r="G470" s="637"/>
      <c r="H470" s="637"/>
      <c r="I470" s="637"/>
      <c r="J470" s="645"/>
      <c r="K470" s="645"/>
      <c r="L470" s="637"/>
      <c r="M470" s="637"/>
      <c r="N470" s="637"/>
      <c r="O470" s="637"/>
      <c r="P470" s="637"/>
      <c r="Q470" s="637"/>
      <c r="R470" s="637"/>
      <c r="S470" s="637"/>
      <c r="T470" s="637"/>
      <c r="U470" s="637"/>
      <c r="V470" s="637"/>
      <c r="W470" s="637"/>
    </row>
    <row r="471" spans="1:23">
      <c r="A471"/>
      <c r="B471"/>
      <c r="C471"/>
      <c r="D471"/>
      <c r="E471"/>
      <c r="F471"/>
      <c r="G471" s="637"/>
      <c r="H471" s="637"/>
      <c r="I471" s="637"/>
      <c r="J471" s="645"/>
      <c r="K471" s="645"/>
      <c r="L471" s="637"/>
      <c r="M471" s="637"/>
      <c r="N471" s="637"/>
      <c r="O471" s="637"/>
      <c r="P471" s="637"/>
      <c r="Q471" s="637"/>
      <c r="R471" s="637"/>
      <c r="S471" s="637"/>
      <c r="T471" s="637"/>
      <c r="U471" s="637"/>
      <c r="V471" s="637"/>
      <c r="W471" s="637"/>
    </row>
    <row r="472" spans="1:23">
      <c r="A472"/>
      <c r="B472"/>
      <c r="C472"/>
      <c r="D472"/>
      <c r="E472"/>
      <c r="F472"/>
      <c r="G472" s="637"/>
      <c r="H472" s="637"/>
      <c r="I472" s="637"/>
      <c r="J472" s="645"/>
      <c r="K472" s="645"/>
      <c r="L472" s="637"/>
      <c r="M472" s="637"/>
      <c r="N472" s="637"/>
      <c r="O472" s="637"/>
      <c r="P472" s="637"/>
      <c r="Q472" s="637"/>
      <c r="R472" s="637"/>
      <c r="S472" s="637"/>
      <c r="T472" s="637"/>
      <c r="U472" s="637"/>
      <c r="V472" s="637"/>
      <c r="W472" s="637"/>
    </row>
    <row r="473" spans="1:23">
      <c r="A473"/>
      <c r="B473"/>
      <c r="C473"/>
      <c r="D473"/>
      <c r="E473"/>
      <c r="F473"/>
      <c r="G473" s="637"/>
      <c r="H473" s="637"/>
      <c r="I473" s="637"/>
      <c r="J473" s="645"/>
      <c r="K473" s="645"/>
      <c r="L473" s="637"/>
      <c r="M473" s="637"/>
      <c r="N473" s="637"/>
      <c r="O473" s="637"/>
      <c r="P473" s="637"/>
      <c r="Q473" s="637"/>
      <c r="R473" s="637"/>
      <c r="S473" s="637"/>
      <c r="T473" s="637"/>
      <c r="U473" s="637"/>
      <c r="V473" s="637"/>
      <c r="W473" s="637"/>
    </row>
    <row r="474" spans="1:23">
      <c r="A474"/>
      <c r="B474"/>
      <c r="C474"/>
      <c r="D474"/>
      <c r="E474"/>
      <c r="F474"/>
      <c r="G474" s="637"/>
      <c r="H474" s="637"/>
      <c r="I474" s="637"/>
      <c r="J474" s="645"/>
      <c r="K474" s="645"/>
      <c r="L474" s="637"/>
      <c r="M474" s="637"/>
      <c r="N474" s="637"/>
      <c r="O474" s="637"/>
      <c r="P474" s="637"/>
      <c r="Q474" s="637"/>
      <c r="R474" s="637"/>
      <c r="S474" s="637"/>
      <c r="T474" s="637"/>
      <c r="U474" s="637"/>
      <c r="V474" s="637"/>
      <c r="W474" s="637"/>
    </row>
    <row r="475" spans="1:23">
      <c r="A475"/>
      <c r="B475"/>
      <c r="C475"/>
      <c r="D475"/>
      <c r="E475"/>
      <c r="F475"/>
      <c r="G475" s="637"/>
      <c r="H475" s="637"/>
      <c r="I475" s="637"/>
      <c r="J475" s="645"/>
      <c r="K475" s="645"/>
      <c r="L475" s="637"/>
      <c r="M475" s="637"/>
      <c r="N475" s="637"/>
      <c r="O475" s="637"/>
      <c r="P475" s="637"/>
      <c r="Q475" s="637"/>
      <c r="R475" s="637"/>
      <c r="S475" s="637"/>
      <c r="T475" s="637"/>
      <c r="U475" s="637"/>
      <c r="V475" s="637"/>
      <c r="W475" s="637"/>
    </row>
    <row r="476" spans="1:23">
      <c r="A476"/>
      <c r="B476"/>
      <c r="C476"/>
      <c r="D476"/>
      <c r="E476"/>
      <c r="F476"/>
      <c r="G476" s="637"/>
      <c r="H476" s="637"/>
      <c r="I476" s="637"/>
      <c r="J476" s="645"/>
      <c r="K476" s="645"/>
      <c r="L476" s="637"/>
      <c r="M476" s="637"/>
      <c r="N476" s="637"/>
      <c r="O476" s="637"/>
      <c r="P476" s="637"/>
      <c r="Q476" s="637"/>
      <c r="R476" s="637"/>
      <c r="S476" s="637"/>
      <c r="T476" s="637"/>
      <c r="U476" s="637"/>
      <c r="V476" s="637"/>
      <c r="W476" s="637"/>
    </row>
    <row r="477" spans="1:23">
      <c r="A477"/>
      <c r="B477"/>
      <c r="C477"/>
      <c r="D477"/>
      <c r="E477"/>
      <c r="F477"/>
      <c r="G477" s="637"/>
      <c r="H477" s="637"/>
      <c r="I477" s="637"/>
      <c r="J477" s="645"/>
      <c r="K477" s="645"/>
      <c r="L477" s="637"/>
      <c r="M477" s="637"/>
      <c r="N477" s="637"/>
      <c r="O477" s="637"/>
      <c r="P477" s="637"/>
      <c r="Q477" s="637"/>
      <c r="R477" s="637"/>
      <c r="S477" s="637"/>
      <c r="T477" s="637"/>
      <c r="U477" s="637"/>
      <c r="V477" s="637"/>
      <c r="W477" s="637"/>
    </row>
    <row r="478" spans="1:23">
      <c r="A478"/>
      <c r="B478"/>
      <c r="C478"/>
      <c r="D478"/>
      <c r="E478"/>
      <c r="F478"/>
      <c r="G478" s="637"/>
      <c r="H478" s="637"/>
      <c r="I478" s="637"/>
      <c r="J478" s="645"/>
      <c r="K478" s="645"/>
      <c r="L478" s="637"/>
      <c r="M478" s="637"/>
      <c r="N478" s="637"/>
      <c r="O478" s="637"/>
      <c r="P478" s="637"/>
      <c r="Q478" s="637"/>
      <c r="R478" s="637"/>
      <c r="S478" s="637"/>
      <c r="T478" s="637"/>
      <c r="U478" s="637"/>
      <c r="V478" s="637"/>
      <c r="W478" s="637"/>
    </row>
    <row r="479" spans="1:23">
      <c r="A479"/>
      <c r="B479"/>
      <c r="C479"/>
      <c r="D479"/>
      <c r="E479"/>
      <c r="F479"/>
      <c r="G479" s="637"/>
      <c r="H479" s="637"/>
      <c r="I479" s="637"/>
      <c r="J479" s="645"/>
      <c r="K479" s="645"/>
      <c r="L479" s="637"/>
      <c r="M479" s="637"/>
      <c r="N479" s="637"/>
      <c r="O479" s="637"/>
      <c r="P479" s="637"/>
      <c r="Q479" s="637"/>
      <c r="R479" s="637"/>
      <c r="S479" s="637"/>
      <c r="T479" s="637"/>
      <c r="U479" s="637"/>
      <c r="V479" s="637"/>
      <c r="W479" s="637"/>
    </row>
    <row r="480" spans="1:23">
      <c r="A480"/>
      <c r="B480"/>
      <c r="C480"/>
      <c r="D480"/>
      <c r="E480"/>
      <c r="F480"/>
      <c r="G480" s="637"/>
      <c r="H480" s="637"/>
      <c r="I480" s="637"/>
      <c r="J480" s="645"/>
      <c r="K480" s="645"/>
      <c r="L480" s="637"/>
      <c r="M480" s="637"/>
      <c r="N480" s="637"/>
      <c r="O480" s="637"/>
      <c r="P480" s="637"/>
      <c r="Q480" s="637"/>
      <c r="R480" s="637"/>
      <c r="S480" s="637"/>
      <c r="T480" s="637"/>
      <c r="U480" s="637"/>
      <c r="V480" s="637"/>
      <c r="W480" s="637"/>
    </row>
    <row r="481" spans="1:23">
      <c r="A481"/>
      <c r="B481"/>
      <c r="C481"/>
      <c r="D481"/>
      <c r="E481"/>
      <c r="F481"/>
      <c r="G481" s="637"/>
      <c r="H481" s="637"/>
      <c r="I481" s="637"/>
      <c r="J481" s="645"/>
      <c r="K481" s="645"/>
      <c r="L481" s="637"/>
      <c r="M481" s="637"/>
      <c r="N481" s="637"/>
      <c r="O481" s="637"/>
      <c r="P481" s="637"/>
      <c r="Q481" s="637"/>
      <c r="R481" s="637"/>
      <c r="S481" s="637"/>
      <c r="T481" s="637"/>
      <c r="U481" s="637"/>
      <c r="V481" s="637"/>
      <c r="W481" s="637"/>
    </row>
    <row r="482" spans="1:23">
      <c r="A482"/>
      <c r="B482"/>
      <c r="C482"/>
      <c r="D482"/>
      <c r="E482"/>
      <c r="F482"/>
      <c r="G482" s="637"/>
      <c r="H482" s="637"/>
      <c r="I482" s="637"/>
      <c r="J482" s="645"/>
      <c r="K482" s="645"/>
      <c r="L482" s="637"/>
      <c r="M482" s="637"/>
      <c r="N482" s="637"/>
      <c r="O482" s="637"/>
      <c r="P482" s="637"/>
      <c r="Q482" s="637"/>
      <c r="R482" s="637"/>
      <c r="S482" s="637"/>
      <c r="T482" s="637"/>
      <c r="U482" s="637"/>
      <c r="V482" s="637"/>
      <c r="W482" s="637"/>
    </row>
    <row r="483" spans="1:23">
      <c r="A483"/>
      <c r="B483"/>
      <c r="C483"/>
      <c r="D483"/>
      <c r="E483"/>
      <c r="F483"/>
      <c r="G483" s="637"/>
      <c r="H483" s="637"/>
      <c r="I483" s="637"/>
      <c r="J483" s="645"/>
      <c r="K483" s="645"/>
      <c r="L483" s="637"/>
      <c r="M483" s="637"/>
      <c r="N483" s="637"/>
      <c r="O483" s="637"/>
      <c r="P483" s="637"/>
      <c r="Q483" s="637"/>
      <c r="R483" s="637"/>
      <c r="S483" s="637"/>
      <c r="T483" s="637"/>
      <c r="U483" s="637"/>
      <c r="V483" s="637"/>
      <c r="W483" s="637"/>
    </row>
    <row r="484" spans="1:23">
      <c r="A484"/>
      <c r="B484"/>
      <c r="C484"/>
      <c r="D484"/>
      <c r="E484"/>
      <c r="F484"/>
      <c r="G484" s="637"/>
      <c r="H484" s="637"/>
      <c r="I484" s="637"/>
      <c r="J484" s="645"/>
      <c r="K484" s="645"/>
      <c r="L484" s="637"/>
      <c r="M484" s="637"/>
      <c r="N484" s="637"/>
      <c r="O484" s="637"/>
      <c r="P484" s="637"/>
      <c r="Q484" s="637"/>
      <c r="R484" s="637"/>
      <c r="S484" s="637"/>
      <c r="T484" s="637"/>
      <c r="U484" s="637"/>
      <c r="V484" s="637"/>
      <c r="W484" s="637"/>
    </row>
    <row r="485" spans="1:23">
      <c r="A485"/>
      <c r="B485"/>
      <c r="C485"/>
      <c r="D485"/>
      <c r="E485"/>
      <c r="F485"/>
      <c r="G485" s="637"/>
      <c r="H485" s="637"/>
      <c r="I485" s="637"/>
      <c r="J485" s="645"/>
      <c r="K485" s="645"/>
      <c r="L485" s="637"/>
      <c r="M485" s="637"/>
      <c r="N485" s="637"/>
      <c r="O485" s="637"/>
      <c r="P485" s="637"/>
      <c r="Q485" s="637"/>
      <c r="R485" s="637"/>
      <c r="S485" s="637"/>
      <c r="T485" s="637"/>
      <c r="U485" s="637"/>
      <c r="V485" s="637"/>
      <c r="W485" s="637"/>
    </row>
    <row r="486" spans="1:23">
      <c r="A486"/>
      <c r="B486"/>
      <c r="C486"/>
      <c r="D486"/>
      <c r="E486"/>
      <c r="F486"/>
      <c r="G486" s="637"/>
      <c r="H486" s="637"/>
      <c r="I486" s="637"/>
      <c r="J486" s="645"/>
      <c r="K486" s="645"/>
      <c r="L486" s="637"/>
      <c r="M486" s="637"/>
      <c r="N486" s="637"/>
      <c r="O486" s="637"/>
      <c r="P486" s="637"/>
      <c r="Q486" s="637"/>
      <c r="R486" s="637"/>
      <c r="S486" s="637"/>
      <c r="T486" s="637"/>
      <c r="U486" s="637"/>
      <c r="V486" s="637"/>
      <c r="W486" s="637"/>
    </row>
    <row r="487" spans="1:23">
      <c r="A487"/>
      <c r="B487"/>
      <c r="C487"/>
      <c r="D487"/>
      <c r="E487"/>
      <c r="F487"/>
      <c r="G487" s="637"/>
      <c r="H487" s="637"/>
      <c r="I487" s="637"/>
      <c r="J487" s="645"/>
      <c r="K487" s="645"/>
      <c r="L487" s="637"/>
      <c r="M487" s="637"/>
      <c r="N487" s="637"/>
      <c r="O487" s="637"/>
      <c r="P487" s="637"/>
      <c r="Q487" s="637"/>
      <c r="R487" s="637"/>
      <c r="S487" s="637"/>
      <c r="T487" s="637"/>
      <c r="U487" s="637"/>
      <c r="V487" s="637"/>
      <c r="W487" s="637"/>
    </row>
    <row r="488" spans="1:23">
      <c r="A488"/>
      <c r="B488"/>
      <c r="C488"/>
      <c r="D488"/>
      <c r="E488"/>
      <c r="F488"/>
      <c r="G488" s="637"/>
      <c r="H488" s="637"/>
      <c r="I488" s="637"/>
      <c r="J488" s="645"/>
      <c r="K488" s="645"/>
      <c r="L488" s="637"/>
      <c r="M488" s="637"/>
      <c r="N488" s="637"/>
      <c r="O488" s="637"/>
      <c r="P488" s="637"/>
      <c r="Q488" s="637"/>
      <c r="R488" s="637"/>
      <c r="S488" s="637"/>
      <c r="T488" s="637"/>
      <c r="U488" s="637"/>
      <c r="V488" s="637"/>
      <c r="W488" s="637"/>
    </row>
    <row r="489" spans="1:23">
      <c r="A489"/>
      <c r="B489"/>
      <c r="C489"/>
      <c r="D489"/>
      <c r="E489"/>
      <c r="F489"/>
      <c r="G489" s="637"/>
      <c r="H489" s="637"/>
      <c r="I489" s="637"/>
      <c r="J489" s="645"/>
      <c r="K489" s="645"/>
      <c r="L489" s="637"/>
      <c r="M489" s="637"/>
      <c r="N489" s="637"/>
      <c r="O489" s="637"/>
      <c r="P489" s="637"/>
      <c r="Q489" s="637"/>
      <c r="R489" s="637"/>
      <c r="S489" s="637"/>
      <c r="T489" s="637"/>
      <c r="U489" s="637"/>
      <c r="V489" s="637"/>
      <c r="W489" s="637"/>
    </row>
    <row r="490" spans="1:23">
      <c r="A490"/>
      <c r="B490"/>
      <c r="C490"/>
      <c r="D490"/>
      <c r="E490"/>
      <c r="F490"/>
      <c r="G490" s="637"/>
      <c r="H490" s="637"/>
      <c r="I490" s="637"/>
      <c r="J490" s="645"/>
      <c r="K490" s="645"/>
      <c r="L490" s="637"/>
      <c r="M490" s="637"/>
      <c r="N490" s="637"/>
      <c r="O490" s="637"/>
      <c r="P490" s="637"/>
      <c r="Q490" s="637"/>
      <c r="R490" s="637"/>
      <c r="S490" s="637"/>
      <c r="T490" s="637"/>
      <c r="U490" s="637"/>
      <c r="V490" s="637"/>
      <c r="W490" s="637"/>
    </row>
    <row r="491" spans="1:23">
      <c r="A491"/>
      <c r="B491"/>
      <c r="C491"/>
      <c r="D491"/>
      <c r="E491"/>
      <c r="F491"/>
      <c r="G491" s="637"/>
      <c r="H491" s="637"/>
      <c r="I491" s="637"/>
      <c r="J491" s="645"/>
      <c r="K491" s="645"/>
      <c r="L491" s="637"/>
      <c r="M491" s="637"/>
      <c r="N491" s="637"/>
      <c r="O491" s="637"/>
      <c r="P491" s="637"/>
      <c r="Q491" s="637"/>
      <c r="R491" s="637"/>
      <c r="S491" s="637"/>
      <c r="T491" s="637"/>
      <c r="U491" s="637"/>
      <c r="V491" s="637"/>
      <c r="W491" s="637"/>
    </row>
    <row r="492" spans="1:23">
      <c r="A492"/>
      <c r="B492"/>
      <c r="C492"/>
      <c r="D492"/>
      <c r="E492"/>
      <c r="F492"/>
      <c r="G492" s="637"/>
      <c r="H492" s="637"/>
      <c r="I492" s="637"/>
      <c r="J492" s="645"/>
      <c r="K492" s="645"/>
      <c r="L492" s="637"/>
      <c r="M492" s="637"/>
      <c r="N492" s="637"/>
      <c r="O492" s="637"/>
      <c r="P492" s="637"/>
      <c r="Q492" s="637"/>
      <c r="R492" s="637"/>
      <c r="S492" s="637"/>
      <c r="T492" s="637"/>
      <c r="U492" s="637"/>
      <c r="V492" s="637"/>
      <c r="W492" s="637"/>
    </row>
    <row r="493" spans="1:23">
      <c r="A493"/>
      <c r="B493"/>
      <c r="C493"/>
      <c r="D493"/>
      <c r="E493"/>
      <c r="F493"/>
      <c r="G493" s="637"/>
      <c r="H493" s="637"/>
      <c r="I493" s="637"/>
      <c r="J493" s="645"/>
      <c r="K493" s="645"/>
      <c r="L493" s="637"/>
      <c r="M493" s="637"/>
      <c r="N493" s="637"/>
      <c r="O493" s="637"/>
      <c r="P493" s="637"/>
      <c r="Q493" s="637"/>
      <c r="R493" s="637"/>
      <c r="S493" s="637"/>
      <c r="T493" s="637"/>
      <c r="U493" s="637"/>
      <c r="V493" s="637"/>
      <c r="W493" s="637"/>
    </row>
    <row r="494" spans="1:23">
      <c r="A494"/>
      <c r="B494"/>
      <c r="C494"/>
      <c r="D494"/>
      <c r="E494"/>
      <c r="F494"/>
      <c r="G494" s="637"/>
      <c r="H494" s="637"/>
      <c r="I494" s="637"/>
      <c r="J494" s="645"/>
      <c r="K494" s="645"/>
      <c r="L494" s="637"/>
      <c r="M494" s="637"/>
      <c r="N494" s="637"/>
      <c r="O494" s="637"/>
      <c r="P494" s="637"/>
      <c r="Q494" s="637"/>
      <c r="R494" s="637"/>
      <c r="S494" s="637"/>
      <c r="T494" s="637"/>
      <c r="U494" s="637"/>
      <c r="V494" s="637"/>
      <c r="W494" s="637"/>
    </row>
    <row r="495" spans="1:23">
      <c r="A495"/>
      <c r="B495"/>
      <c r="C495"/>
      <c r="D495"/>
      <c r="E495"/>
      <c r="F495"/>
      <c r="G495" s="637"/>
      <c r="H495" s="637"/>
      <c r="I495" s="637"/>
      <c r="J495" s="645"/>
      <c r="K495" s="645"/>
      <c r="L495" s="637"/>
      <c r="M495" s="637"/>
      <c r="N495" s="637"/>
      <c r="O495" s="637"/>
      <c r="P495" s="637"/>
      <c r="Q495" s="637"/>
      <c r="R495" s="637"/>
      <c r="S495" s="637"/>
      <c r="T495" s="637"/>
      <c r="U495" s="637"/>
      <c r="V495" s="637"/>
      <c r="W495" s="637"/>
    </row>
    <row r="496" spans="1:23">
      <c r="A496"/>
      <c r="B496"/>
      <c r="C496"/>
      <c r="D496"/>
      <c r="E496"/>
      <c r="F496"/>
      <c r="G496" s="637"/>
      <c r="H496" s="637"/>
      <c r="I496" s="637"/>
      <c r="J496" s="645"/>
      <c r="K496" s="645"/>
      <c r="L496" s="637"/>
      <c r="M496" s="637"/>
      <c r="N496" s="637"/>
      <c r="O496" s="637"/>
      <c r="P496" s="637"/>
      <c r="Q496" s="637"/>
      <c r="R496" s="637"/>
      <c r="S496" s="637"/>
      <c r="T496" s="637"/>
      <c r="U496" s="637"/>
      <c r="V496" s="637"/>
      <c r="W496" s="637"/>
    </row>
    <row r="497" spans="1:23">
      <c r="A497"/>
      <c r="B497"/>
      <c r="C497"/>
      <c r="D497"/>
      <c r="E497"/>
      <c r="F497"/>
      <c r="G497" s="637"/>
      <c r="H497" s="637"/>
      <c r="I497" s="637"/>
      <c r="J497" s="645"/>
      <c r="K497" s="645"/>
      <c r="L497" s="637"/>
      <c r="M497" s="637"/>
      <c r="N497" s="637"/>
      <c r="O497" s="637"/>
      <c r="P497" s="637"/>
      <c r="Q497" s="637"/>
      <c r="R497" s="637"/>
      <c r="S497" s="637"/>
      <c r="T497" s="637"/>
      <c r="U497" s="637"/>
      <c r="V497" s="637"/>
      <c r="W497" s="637"/>
    </row>
    <row r="498" spans="1:23">
      <c r="A498"/>
      <c r="B498"/>
      <c r="C498"/>
      <c r="D498"/>
      <c r="E498"/>
      <c r="F498"/>
      <c r="G498" s="637"/>
      <c r="H498" s="637"/>
      <c r="I498" s="637"/>
      <c r="J498" s="645"/>
      <c r="K498" s="645"/>
      <c r="L498" s="637"/>
      <c r="M498" s="637"/>
      <c r="N498" s="637"/>
      <c r="O498" s="637"/>
      <c r="P498" s="637"/>
      <c r="Q498" s="637"/>
      <c r="R498" s="637"/>
      <c r="S498" s="637"/>
      <c r="T498" s="637"/>
      <c r="U498" s="637"/>
      <c r="V498" s="637"/>
      <c r="W498" s="637"/>
    </row>
    <row r="499" spans="1:23">
      <c r="A499"/>
      <c r="B499"/>
      <c r="C499"/>
      <c r="D499"/>
      <c r="E499"/>
      <c r="F499"/>
      <c r="G499" s="637"/>
      <c r="H499" s="637"/>
      <c r="I499" s="637"/>
      <c r="J499" s="645"/>
      <c r="K499" s="645"/>
      <c r="L499" s="637"/>
      <c r="M499" s="637"/>
      <c r="N499" s="637"/>
      <c r="O499" s="637"/>
      <c r="P499" s="637"/>
      <c r="Q499" s="637"/>
      <c r="R499" s="637"/>
      <c r="S499" s="637"/>
      <c r="T499" s="637"/>
      <c r="U499" s="637"/>
      <c r="V499" s="637"/>
      <c r="W499" s="637"/>
    </row>
    <row r="500" spans="1:23">
      <c r="A500"/>
      <c r="B500"/>
      <c r="C500"/>
      <c r="D500"/>
      <c r="E500"/>
      <c r="F500"/>
      <c r="G500" s="637"/>
      <c r="H500" s="637"/>
      <c r="I500" s="637"/>
      <c r="J500" s="645"/>
      <c r="K500" s="645"/>
      <c r="L500" s="637"/>
      <c r="M500" s="637"/>
      <c r="N500" s="637"/>
      <c r="O500" s="637"/>
      <c r="P500" s="637"/>
      <c r="Q500" s="637"/>
      <c r="R500" s="637"/>
      <c r="S500" s="637"/>
      <c r="T500" s="637"/>
      <c r="U500" s="637"/>
      <c r="V500" s="637"/>
      <c r="W500" s="637"/>
    </row>
    <row r="501" spans="1:23">
      <c r="A501"/>
      <c r="B501"/>
      <c r="C501"/>
      <c r="D501"/>
      <c r="E501"/>
      <c r="F501"/>
      <c r="G501" s="637"/>
      <c r="H501" s="637"/>
      <c r="I501" s="637"/>
      <c r="J501" s="645"/>
      <c r="K501" s="645"/>
      <c r="L501" s="637"/>
      <c r="M501" s="637"/>
      <c r="N501" s="637"/>
      <c r="O501" s="637"/>
      <c r="P501" s="637"/>
      <c r="Q501" s="637"/>
      <c r="R501" s="637"/>
      <c r="S501" s="637"/>
      <c r="T501" s="637"/>
      <c r="U501" s="637"/>
      <c r="V501" s="637"/>
      <c r="W501" s="637"/>
    </row>
    <row r="502" spans="1:23">
      <c r="A502"/>
      <c r="B502"/>
      <c r="C502"/>
      <c r="D502"/>
      <c r="E502"/>
      <c r="F502"/>
      <c r="G502" s="637"/>
      <c r="H502" s="637"/>
      <c r="I502" s="637"/>
      <c r="J502" s="645"/>
      <c r="K502" s="645"/>
      <c r="L502" s="637"/>
      <c r="M502" s="637"/>
      <c r="N502" s="637"/>
      <c r="O502" s="637"/>
      <c r="P502" s="637"/>
      <c r="Q502" s="637"/>
      <c r="R502" s="637"/>
      <c r="S502" s="637"/>
      <c r="T502" s="637"/>
      <c r="U502" s="637"/>
      <c r="V502" s="637"/>
      <c r="W502" s="637"/>
    </row>
    <row r="503" spans="1:23">
      <c r="A503"/>
      <c r="B503"/>
      <c r="C503"/>
      <c r="D503"/>
      <c r="E503"/>
      <c r="F503"/>
      <c r="G503" s="637"/>
      <c r="H503" s="637"/>
      <c r="I503" s="637"/>
      <c r="J503" s="645"/>
      <c r="K503" s="645"/>
      <c r="L503" s="637"/>
      <c r="M503" s="637"/>
      <c r="N503" s="637"/>
      <c r="O503" s="637"/>
      <c r="P503" s="637"/>
      <c r="Q503" s="637"/>
      <c r="R503" s="637"/>
      <c r="S503" s="637"/>
      <c r="T503" s="637"/>
      <c r="U503" s="637"/>
      <c r="V503" s="637"/>
      <c r="W503" s="637"/>
    </row>
    <row r="504" spans="1:23">
      <c r="A504"/>
      <c r="B504"/>
      <c r="C504"/>
      <c r="D504"/>
      <c r="E504"/>
      <c r="F504"/>
      <c r="G504" s="637"/>
      <c r="H504" s="637"/>
      <c r="I504" s="637"/>
      <c r="J504" s="645"/>
      <c r="K504" s="645"/>
      <c r="L504" s="637"/>
      <c r="M504" s="637"/>
      <c r="N504" s="637"/>
      <c r="O504" s="637"/>
      <c r="P504" s="637"/>
      <c r="Q504" s="637"/>
      <c r="R504" s="637"/>
      <c r="S504" s="637"/>
      <c r="T504" s="637"/>
      <c r="U504" s="637"/>
      <c r="V504" s="637"/>
      <c r="W504" s="637"/>
    </row>
    <row r="505" spans="1:23">
      <c r="A505"/>
      <c r="B505"/>
      <c r="C505"/>
      <c r="D505"/>
      <c r="E505"/>
      <c r="F505"/>
      <c r="G505" s="637"/>
      <c r="H505" s="637"/>
      <c r="I505" s="637"/>
      <c r="J505" s="645"/>
      <c r="K505" s="645"/>
      <c r="L505" s="637"/>
      <c r="M505" s="637"/>
      <c r="N505" s="637"/>
      <c r="O505" s="637"/>
      <c r="P505" s="637"/>
      <c r="Q505" s="637"/>
      <c r="R505" s="637"/>
      <c r="S505" s="637"/>
      <c r="T505" s="637"/>
      <c r="U505" s="637"/>
      <c r="V505" s="637"/>
      <c r="W505" s="637"/>
    </row>
    <row r="506" spans="1:23">
      <c r="A506"/>
      <c r="B506"/>
      <c r="C506"/>
      <c r="D506"/>
      <c r="E506"/>
      <c r="F506"/>
      <c r="G506" s="637"/>
      <c r="H506" s="637"/>
      <c r="I506" s="637"/>
      <c r="J506" s="645"/>
      <c r="K506" s="645"/>
      <c r="L506" s="637"/>
      <c r="M506" s="637"/>
      <c r="N506" s="637"/>
      <c r="O506" s="637"/>
      <c r="P506" s="637"/>
      <c r="Q506" s="637"/>
      <c r="R506" s="637"/>
      <c r="S506" s="637"/>
      <c r="T506" s="637"/>
      <c r="U506" s="637"/>
      <c r="V506" s="637"/>
      <c r="W506" s="637"/>
    </row>
    <row r="507" spans="1:23">
      <c r="A507"/>
      <c r="B507"/>
      <c r="C507"/>
      <c r="D507"/>
      <c r="E507"/>
      <c r="F507"/>
      <c r="G507" s="637"/>
      <c r="H507" s="637"/>
      <c r="I507" s="637"/>
      <c r="J507" s="645"/>
      <c r="K507" s="645"/>
      <c r="L507" s="637"/>
      <c r="M507" s="637"/>
      <c r="N507" s="637"/>
      <c r="O507" s="637"/>
      <c r="P507" s="637"/>
      <c r="Q507" s="637"/>
      <c r="R507" s="637"/>
      <c r="S507" s="637"/>
      <c r="T507" s="637"/>
      <c r="U507" s="637"/>
      <c r="V507" s="637"/>
      <c r="W507" s="637"/>
    </row>
    <row r="508" spans="1:23">
      <c r="A508"/>
      <c r="B508"/>
      <c r="C508"/>
      <c r="D508"/>
      <c r="E508"/>
      <c r="F508"/>
      <c r="G508" s="637"/>
      <c r="H508" s="637"/>
      <c r="I508" s="637"/>
      <c r="J508" s="645"/>
      <c r="K508" s="645"/>
      <c r="L508" s="637"/>
      <c r="M508" s="637"/>
      <c r="N508" s="637"/>
      <c r="O508" s="637"/>
      <c r="P508" s="637"/>
      <c r="Q508" s="637"/>
      <c r="R508" s="637"/>
      <c r="S508" s="637"/>
      <c r="T508" s="637"/>
      <c r="U508" s="637"/>
      <c r="V508" s="637"/>
      <c r="W508" s="637"/>
    </row>
    <row r="509" spans="1:23">
      <c r="A509"/>
      <c r="B509"/>
      <c r="C509"/>
      <c r="D509"/>
      <c r="E509"/>
      <c r="F509"/>
      <c r="G509" s="637"/>
      <c r="H509" s="637"/>
      <c r="I509" s="637"/>
      <c r="J509" s="645"/>
      <c r="K509" s="645"/>
      <c r="L509" s="637"/>
      <c r="M509" s="637"/>
      <c r="N509" s="637"/>
      <c r="O509" s="637"/>
      <c r="P509" s="637"/>
      <c r="Q509" s="637"/>
      <c r="R509" s="637"/>
      <c r="S509" s="637"/>
      <c r="T509" s="637"/>
      <c r="U509" s="637"/>
      <c r="V509" s="637"/>
      <c r="W509" s="637"/>
    </row>
    <row r="510" spans="1:23">
      <c r="A510"/>
      <c r="B510"/>
      <c r="C510"/>
      <c r="D510"/>
      <c r="E510"/>
      <c r="F510"/>
      <c r="G510" s="637"/>
      <c r="H510" s="637"/>
      <c r="I510" s="637"/>
      <c r="J510" s="645"/>
      <c r="K510" s="645"/>
      <c r="L510" s="637"/>
      <c r="M510" s="637"/>
      <c r="N510" s="637"/>
      <c r="O510" s="637"/>
      <c r="P510" s="637"/>
      <c r="Q510" s="637"/>
      <c r="R510" s="637"/>
      <c r="S510" s="637"/>
      <c r="T510" s="637"/>
      <c r="U510" s="637"/>
      <c r="V510" s="637"/>
      <c r="W510" s="637"/>
    </row>
    <row r="511" spans="1:23">
      <c r="A511"/>
      <c r="B511"/>
      <c r="C511"/>
      <c r="D511"/>
      <c r="E511"/>
      <c r="F511"/>
      <c r="G511" s="637"/>
      <c r="H511" s="637"/>
      <c r="I511" s="637"/>
      <c r="J511" s="645"/>
      <c r="K511" s="645"/>
      <c r="L511" s="637"/>
      <c r="M511" s="637"/>
      <c r="N511" s="637"/>
      <c r="O511" s="637"/>
      <c r="P511" s="637"/>
      <c r="Q511" s="637"/>
      <c r="R511" s="637"/>
      <c r="S511" s="637"/>
      <c r="T511" s="637"/>
      <c r="U511" s="637"/>
      <c r="V511" s="637"/>
      <c r="W511" s="637"/>
    </row>
    <row r="512" spans="1:23">
      <c r="A512"/>
      <c r="B512"/>
      <c r="C512"/>
      <c r="D512"/>
      <c r="E512"/>
      <c r="F512"/>
      <c r="G512" s="637"/>
      <c r="H512" s="637"/>
      <c r="I512" s="637"/>
      <c r="J512" s="645"/>
      <c r="K512" s="645"/>
      <c r="L512" s="637"/>
      <c r="M512" s="637"/>
      <c r="N512" s="637"/>
      <c r="O512" s="637"/>
      <c r="P512" s="637"/>
      <c r="Q512" s="637"/>
      <c r="R512" s="637"/>
      <c r="S512" s="637"/>
      <c r="T512" s="637"/>
      <c r="U512" s="637"/>
      <c r="V512" s="637"/>
      <c r="W512" s="637"/>
    </row>
    <row r="513" spans="1:23">
      <c r="A513"/>
      <c r="B513"/>
      <c r="C513"/>
      <c r="D513"/>
      <c r="E513"/>
      <c r="F513"/>
      <c r="G513" s="637"/>
      <c r="H513" s="637"/>
      <c r="I513" s="637"/>
      <c r="J513" s="645"/>
      <c r="K513" s="645"/>
      <c r="L513" s="637"/>
      <c r="M513" s="637"/>
      <c r="N513" s="637"/>
      <c r="O513" s="637"/>
      <c r="P513" s="637"/>
      <c r="Q513" s="637"/>
      <c r="R513" s="637"/>
      <c r="S513" s="637"/>
      <c r="T513" s="637"/>
      <c r="U513" s="637"/>
      <c r="V513" s="637"/>
      <c r="W513" s="637"/>
    </row>
    <row r="514" spans="1:23">
      <c r="A514"/>
      <c r="B514"/>
      <c r="C514"/>
      <c r="D514"/>
      <c r="E514"/>
      <c r="F514"/>
      <c r="G514" s="637"/>
      <c r="H514" s="637"/>
      <c r="I514" s="637"/>
      <c r="J514" s="645"/>
      <c r="K514" s="645"/>
      <c r="L514" s="637"/>
      <c r="M514" s="637"/>
      <c r="N514" s="637"/>
      <c r="O514" s="637"/>
      <c r="P514" s="637"/>
      <c r="Q514" s="637"/>
      <c r="R514" s="637"/>
      <c r="S514" s="637"/>
      <c r="T514" s="637"/>
      <c r="U514" s="637"/>
      <c r="V514" s="637"/>
      <c r="W514" s="637"/>
    </row>
    <row r="515" spans="1:23">
      <c r="A515"/>
      <c r="B515"/>
      <c r="C515"/>
      <c r="D515"/>
      <c r="E515"/>
      <c r="F515"/>
      <c r="G515" s="637"/>
      <c r="H515" s="637"/>
      <c r="I515" s="637"/>
      <c r="J515" s="645"/>
      <c r="K515" s="645"/>
      <c r="L515" s="637"/>
      <c r="M515" s="637"/>
      <c r="N515" s="637"/>
      <c r="O515" s="637"/>
      <c r="P515" s="637"/>
      <c r="Q515" s="637"/>
      <c r="R515" s="637"/>
      <c r="S515" s="637"/>
      <c r="T515" s="637"/>
      <c r="U515" s="637"/>
      <c r="V515" s="637"/>
      <c r="W515" s="637"/>
    </row>
    <row r="516" spans="1:23">
      <c r="A516"/>
      <c r="B516"/>
      <c r="C516"/>
      <c r="D516"/>
      <c r="E516"/>
      <c r="F516"/>
      <c r="G516" s="637"/>
      <c r="H516" s="637"/>
      <c r="I516" s="637"/>
      <c r="J516" s="645"/>
      <c r="K516" s="645"/>
      <c r="L516" s="637"/>
      <c r="M516" s="637"/>
      <c r="N516" s="637"/>
      <c r="O516" s="637"/>
      <c r="P516" s="637"/>
      <c r="Q516" s="637"/>
      <c r="R516" s="637"/>
      <c r="S516" s="637"/>
      <c r="T516" s="637"/>
      <c r="U516" s="637"/>
      <c r="V516" s="637"/>
      <c r="W516" s="637"/>
    </row>
    <row r="517" spans="1:23">
      <c r="A517"/>
      <c r="B517"/>
      <c r="C517"/>
      <c r="D517"/>
      <c r="E517"/>
      <c r="F517"/>
      <c r="G517" s="637"/>
      <c r="H517" s="637"/>
      <c r="I517" s="637"/>
      <c r="J517" s="645"/>
      <c r="K517" s="645"/>
      <c r="L517" s="637"/>
      <c r="M517" s="637"/>
      <c r="N517" s="637"/>
      <c r="O517" s="637"/>
      <c r="P517" s="637"/>
      <c r="Q517" s="637"/>
      <c r="R517" s="637"/>
      <c r="S517" s="637"/>
      <c r="T517" s="637"/>
      <c r="U517" s="637"/>
      <c r="V517" s="637"/>
      <c r="W517" s="637"/>
    </row>
    <row r="518" spans="1:23">
      <c r="A518"/>
      <c r="B518"/>
      <c r="C518"/>
      <c r="D518"/>
      <c r="E518"/>
      <c r="F518"/>
      <c r="G518" s="637"/>
      <c r="H518" s="637"/>
      <c r="I518" s="637"/>
      <c r="J518" s="645"/>
      <c r="K518" s="645"/>
      <c r="L518" s="637"/>
      <c r="M518" s="637"/>
      <c r="N518" s="637"/>
      <c r="O518" s="637"/>
      <c r="P518" s="637"/>
      <c r="Q518" s="637"/>
      <c r="R518" s="637"/>
      <c r="S518" s="637"/>
      <c r="T518" s="637"/>
      <c r="U518" s="637"/>
      <c r="V518" s="637"/>
      <c r="W518" s="637"/>
    </row>
    <row r="519" spans="1:23">
      <c r="A519"/>
      <c r="B519"/>
      <c r="C519"/>
      <c r="D519"/>
      <c r="E519"/>
      <c r="F519"/>
      <c r="G519" s="637"/>
      <c r="H519" s="637"/>
      <c r="I519" s="637"/>
      <c r="J519" s="645"/>
      <c r="K519" s="645"/>
      <c r="L519" s="637"/>
      <c r="M519" s="637"/>
      <c r="N519" s="637"/>
      <c r="O519" s="637"/>
      <c r="P519" s="637"/>
      <c r="Q519" s="637"/>
      <c r="R519" s="637"/>
      <c r="S519" s="637"/>
      <c r="T519" s="637"/>
      <c r="U519" s="637"/>
      <c r="V519" s="637"/>
      <c r="W519" s="637"/>
    </row>
    <row r="520" spans="1:23">
      <c r="A520"/>
      <c r="B520"/>
      <c r="C520"/>
      <c r="D520"/>
      <c r="E520"/>
      <c r="F520"/>
      <c r="G520" s="637"/>
      <c r="H520" s="637"/>
      <c r="I520" s="637"/>
      <c r="J520" s="645"/>
      <c r="K520" s="645"/>
      <c r="L520" s="637"/>
      <c r="M520" s="637"/>
      <c r="N520" s="637"/>
      <c r="O520" s="637"/>
      <c r="P520" s="637"/>
      <c r="Q520" s="637"/>
      <c r="R520" s="637"/>
      <c r="S520" s="637"/>
      <c r="T520" s="637"/>
      <c r="U520" s="637"/>
      <c r="V520" s="637"/>
      <c r="W520" s="637"/>
    </row>
    <row r="521" spans="1:23">
      <c r="A521"/>
      <c r="B521"/>
      <c r="C521"/>
      <c r="D521"/>
      <c r="E521"/>
      <c r="F521"/>
      <c r="G521" s="637"/>
      <c r="H521" s="637"/>
      <c r="I521" s="637"/>
      <c r="J521" s="645"/>
      <c r="K521" s="645"/>
      <c r="L521" s="637"/>
      <c r="M521" s="637"/>
      <c r="N521" s="637"/>
      <c r="O521" s="637"/>
      <c r="P521" s="637"/>
      <c r="Q521" s="637"/>
      <c r="R521" s="637"/>
      <c r="S521" s="637"/>
      <c r="T521" s="637"/>
      <c r="U521" s="637"/>
      <c r="V521" s="637"/>
      <c r="W521" s="637"/>
    </row>
    <row r="522" spans="1:23">
      <c r="A522"/>
      <c r="B522"/>
      <c r="C522"/>
      <c r="D522"/>
      <c r="E522"/>
      <c r="F522"/>
      <c r="G522" s="637"/>
      <c r="H522" s="637"/>
      <c r="I522" s="637"/>
      <c r="J522" s="645"/>
      <c r="K522" s="645"/>
      <c r="L522" s="637"/>
      <c r="M522" s="637"/>
      <c r="N522" s="637"/>
      <c r="O522" s="637"/>
      <c r="P522" s="637"/>
      <c r="Q522" s="637"/>
      <c r="R522" s="637"/>
      <c r="S522" s="637"/>
      <c r="T522" s="637"/>
      <c r="U522" s="637"/>
      <c r="V522" s="637"/>
      <c r="W522" s="637"/>
    </row>
    <row r="523" spans="1:23">
      <c r="A523"/>
      <c r="B523"/>
      <c r="C523"/>
      <c r="D523"/>
      <c r="E523"/>
      <c r="F523"/>
      <c r="G523" s="637"/>
      <c r="H523" s="637"/>
      <c r="I523" s="637"/>
      <c r="J523" s="645"/>
      <c r="K523" s="645"/>
      <c r="L523" s="637"/>
      <c r="M523" s="637"/>
      <c r="N523" s="637"/>
      <c r="O523" s="637"/>
      <c r="P523" s="637"/>
      <c r="Q523" s="637"/>
      <c r="R523" s="637"/>
      <c r="S523" s="637"/>
      <c r="T523" s="637"/>
      <c r="U523" s="637"/>
      <c r="V523" s="637"/>
      <c r="W523" s="637"/>
    </row>
    <row r="524" spans="1:23">
      <c r="A524"/>
      <c r="B524"/>
      <c r="C524"/>
      <c r="D524"/>
      <c r="E524"/>
      <c r="F524"/>
      <c r="G524" s="637"/>
      <c r="H524" s="637"/>
      <c r="I524" s="637"/>
      <c r="J524" s="645"/>
      <c r="K524" s="645"/>
      <c r="L524" s="637"/>
      <c r="M524" s="637"/>
      <c r="N524" s="637"/>
      <c r="O524" s="637"/>
      <c r="P524" s="637"/>
      <c r="Q524" s="637"/>
      <c r="R524" s="637"/>
      <c r="S524" s="637"/>
      <c r="T524" s="637"/>
      <c r="U524" s="637"/>
      <c r="V524" s="637"/>
      <c r="W524" s="637"/>
    </row>
    <row r="525" spans="1:23">
      <c r="A525"/>
      <c r="B525"/>
      <c r="C525"/>
      <c r="D525"/>
      <c r="E525"/>
      <c r="F525"/>
      <c r="G525" s="637"/>
      <c r="H525" s="637"/>
      <c r="I525" s="637"/>
      <c r="J525" s="645"/>
      <c r="K525" s="645"/>
      <c r="L525" s="637"/>
      <c r="M525" s="637"/>
      <c r="N525" s="637"/>
      <c r="O525" s="637"/>
      <c r="P525" s="637"/>
      <c r="Q525" s="637"/>
      <c r="R525" s="637"/>
      <c r="S525" s="637"/>
      <c r="T525" s="637"/>
      <c r="U525" s="637"/>
      <c r="V525" s="637"/>
      <c r="W525" s="637"/>
    </row>
    <row r="526" spans="1:23">
      <c r="A526"/>
      <c r="B526"/>
      <c r="C526"/>
      <c r="D526"/>
      <c r="E526"/>
      <c r="F526"/>
      <c r="G526" s="637"/>
      <c r="H526" s="637"/>
      <c r="I526" s="637"/>
      <c r="J526" s="645"/>
      <c r="K526" s="645"/>
      <c r="L526" s="637"/>
      <c r="M526" s="637"/>
      <c r="N526" s="637"/>
      <c r="O526" s="637"/>
      <c r="P526" s="637"/>
      <c r="Q526" s="637"/>
      <c r="R526" s="637"/>
      <c r="S526" s="637"/>
      <c r="T526" s="637"/>
      <c r="U526" s="637"/>
      <c r="V526" s="637"/>
      <c r="W526" s="637"/>
    </row>
    <row r="527" spans="1:23">
      <c r="A527"/>
      <c r="B527"/>
      <c r="C527"/>
      <c r="D527"/>
      <c r="E527"/>
      <c r="F527"/>
      <c r="G527" s="637"/>
      <c r="H527" s="637"/>
      <c r="I527" s="637"/>
      <c r="J527" s="645"/>
      <c r="K527" s="645"/>
      <c r="L527" s="637"/>
      <c r="M527" s="637"/>
      <c r="N527" s="637"/>
      <c r="O527" s="637"/>
      <c r="P527" s="637"/>
      <c r="Q527" s="637"/>
      <c r="R527" s="637"/>
      <c r="S527" s="637"/>
      <c r="T527" s="637"/>
      <c r="U527" s="637"/>
      <c r="V527" s="637"/>
      <c r="W527" s="637"/>
    </row>
    <row r="528" spans="1:23">
      <c r="A528"/>
      <c r="B528"/>
      <c r="C528"/>
      <c r="D528"/>
      <c r="E528"/>
      <c r="F528"/>
      <c r="G528" s="637"/>
      <c r="H528" s="637"/>
      <c r="I528" s="637"/>
      <c r="J528" s="645"/>
      <c r="K528" s="645"/>
      <c r="L528" s="637"/>
      <c r="M528" s="637"/>
      <c r="N528" s="637"/>
      <c r="O528" s="637"/>
      <c r="P528" s="637"/>
      <c r="Q528" s="637"/>
      <c r="R528" s="637"/>
      <c r="S528" s="637"/>
      <c r="T528" s="637"/>
      <c r="U528" s="637"/>
      <c r="V528" s="637"/>
      <c r="W528" s="637"/>
    </row>
    <row r="529" spans="1:23">
      <c r="A529"/>
      <c r="B529"/>
      <c r="C529"/>
      <c r="D529"/>
      <c r="E529"/>
      <c r="F529"/>
      <c r="G529" s="637"/>
      <c r="H529" s="637"/>
      <c r="I529" s="637"/>
      <c r="J529" s="645"/>
      <c r="K529" s="645"/>
      <c r="L529" s="637"/>
      <c r="M529" s="637"/>
      <c r="N529" s="637"/>
      <c r="O529" s="637"/>
      <c r="P529" s="637"/>
      <c r="Q529" s="637"/>
      <c r="R529" s="637"/>
      <c r="S529" s="637"/>
      <c r="T529" s="637"/>
      <c r="U529" s="637"/>
      <c r="V529" s="637"/>
      <c r="W529" s="637"/>
    </row>
    <row r="530" spans="1:23">
      <c r="A530"/>
      <c r="B530"/>
      <c r="C530"/>
      <c r="D530"/>
      <c r="E530"/>
      <c r="F530"/>
      <c r="G530" s="637"/>
      <c r="H530" s="637"/>
      <c r="I530" s="637"/>
      <c r="J530" s="645"/>
      <c r="K530" s="645"/>
      <c r="L530" s="637"/>
      <c r="M530" s="637"/>
      <c r="N530" s="637"/>
      <c r="O530" s="637"/>
      <c r="P530" s="637"/>
      <c r="Q530" s="637"/>
      <c r="R530" s="637"/>
      <c r="S530" s="637"/>
      <c r="T530" s="637"/>
      <c r="U530" s="637"/>
      <c r="V530" s="637"/>
      <c r="W530" s="637"/>
    </row>
    <row r="531" spans="1:23">
      <c r="A531"/>
      <c r="B531"/>
      <c r="C531"/>
      <c r="D531"/>
      <c r="E531"/>
      <c r="F531"/>
      <c r="G531" s="637"/>
      <c r="H531" s="637"/>
      <c r="I531" s="637"/>
      <c r="J531" s="645"/>
      <c r="K531" s="645"/>
      <c r="L531" s="637"/>
      <c r="M531" s="637"/>
      <c r="N531" s="637"/>
      <c r="O531" s="637"/>
      <c r="P531" s="637"/>
      <c r="Q531" s="637"/>
      <c r="R531" s="637"/>
      <c r="S531" s="637"/>
      <c r="T531" s="637"/>
      <c r="U531" s="637"/>
      <c r="V531" s="637"/>
      <c r="W531" s="637"/>
    </row>
    <row r="532" spans="1:23">
      <c r="A532"/>
      <c r="B532"/>
      <c r="C532"/>
      <c r="D532"/>
      <c r="E532"/>
      <c r="F532"/>
      <c r="G532" s="637"/>
      <c r="H532" s="637"/>
      <c r="I532" s="637"/>
      <c r="J532" s="645"/>
      <c r="K532" s="645"/>
      <c r="L532" s="637"/>
      <c r="M532" s="637"/>
      <c r="N532" s="637"/>
      <c r="O532" s="637"/>
      <c r="P532" s="637"/>
      <c r="Q532" s="637"/>
      <c r="R532" s="637"/>
      <c r="S532" s="637"/>
      <c r="T532" s="637"/>
      <c r="U532" s="637"/>
      <c r="V532" s="637"/>
      <c r="W532" s="637"/>
    </row>
    <row r="533" spans="1:23">
      <c r="A533"/>
      <c r="B533"/>
      <c r="C533"/>
      <c r="D533"/>
      <c r="E533"/>
      <c r="F533"/>
      <c r="G533" s="637"/>
      <c r="H533" s="637"/>
      <c r="I533" s="637"/>
      <c r="J533" s="645"/>
      <c r="K533" s="645"/>
      <c r="L533" s="637"/>
      <c r="M533" s="637"/>
      <c r="N533" s="637"/>
      <c r="O533" s="637"/>
      <c r="P533" s="637"/>
      <c r="Q533" s="637"/>
      <c r="R533" s="637"/>
      <c r="S533" s="637"/>
      <c r="T533" s="637"/>
      <c r="U533" s="637"/>
      <c r="V533" s="637"/>
      <c r="W533" s="637"/>
    </row>
    <row r="534" spans="1:23">
      <c r="A534"/>
      <c r="B534"/>
      <c r="C534"/>
      <c r="D534"/>
      <c r="E534"/>
      <c r="F534"/>
      <c r="G534" s="637"/>
      <c r="H534" s="637"/>
      <c r="I534" s="637"/>
      <c r="J534" s="645"/>
      <c r="K534" s="645"/>
      <c r="L534" s="637"/>
      <c r="M534" s="637"/>
      <c r="N534" s="637"/>
      <c r="O534" s="637"/>
      <c r="P534" s="637"/>
      <c r="Q534" s="637"/>
      <c r="R534" s="637"/>
      <c r="S534" s="637"/>
      <c r="T534" s="637"/>
      <c r="U534" s="637"/>
      <c r="V534" s="637"/>
      <c r="W534" s="637"/>
    </row>
    <row r="535" spans="1:23">
      <c r="A535"/>
      <c r="B535"/>
      <c r="C535"/>
      <c r="D535"/>
      <c r="E535"/>
      <c r="F535"/>
      <c r="G535" s="637"/>
      <c r="H535" s="637"/>
      <c r="I535" s="637"/>
      <c r="J535" s="645"/>
      <c r="K535" s="645"/>
      <c r="L535" s="637"/>
      <c r="M535" s="637"/>
      <c r="N535" s="637"/>
      <c r="O535" s="637"/>
      <c r="P535" s="637"/>
      <c r="Q535" s="637"/>
      <c r="R535" s="637"/>
      <c r="S535" s="637"/>
      <c r="T535" s="637"/>
      <c r="U535" s="637"/>
      <c r="V535" s="637"/>
      <c r="W535" s="637"/>
    </row>
    <row r="536" spans="1:23">
      <c r="A536"/>
      <c r="B536"/>
      <c r="C536"/>
      <c r="D536"/>
      <c r="E536"/>
      <c r="F536"/>
      <c r="G536" s="637"/>
      <c r="H536" s="637"/>
      <c r="I536" s="637"/>
      <c r="J536" s="645"/>
      <c r="K536" s="645"/>
      <c r="L536" s="637"/>
      <c r="M536" s="637"/>
      <c r="N536" s="637"/>
      <c r="O536" s="637"/>
      <c r="P536" s="637"/>
      <c r="Q536" s="637"/>
      <c r="R536" s="637"/>
      <c r="S536" s="637"/>
      <c r="T536" s="637"/>
      <c r="U536" s="637"/>
      <c r="V536" s="637"/>
      <c r="W536" s="637"/>
    </row>
    <row r="537" spans="1:23">
      <c r="A537"/>
      <c r="B537"/>
      <c r="C537"/>
      <c r="D537"/>
      <c r="E537"/>
      <c r="F537"/>
      <c r="G537" s="637"/>
      <c r="H537" s="637"/>
      <c r="I537" s="637"/>
      <c r="J537" s="645"/>
      <c r="K537" s="645"/>
      <c r="L537" s="637"/>
      <c r="M537" s="637"/>
      <c r="N537" s="637"/>
      <c r="O537" s="637"/>
      <c r="P537" s="637"/>
      <c r="Q537" s="637"/>
      <c r="R537" s="637"/>
      <c r="S537" s="637"/>
      <c r="T537" s="637"/>
      <c r="U537" s="637"/>
      <c r="V537" s="637"/>
      <c r="W537" s="637"/>
    </row>
    <row r="538" spans="1:23">
      <c r="A538"/>
      <c r="B538"/>
      <c r="C538"/>
      <c r="D538"/>
      <c r="E538"/>
      <c r="F538"/>
      <c r="G538" s="637"/>
      <c r="H538" s="637"/>
      <c r="I538" s="637"/>
      <c r="J538" s="645"/>
      <c r="K538" s="645"/>
      <c r="L538" s="637"/>
      <c r="M538" s="637"/>
      <c r="N538" s="637"/>
      <c r="O538" s="637"/>
      <c r="P538" s="637"/>
      <c r="Q538" s="637"/>
      <c r="R538" s="637"/>
      <c r="S538" s="637"/>
      <c r="T538" s="637"/>
      <c r="U538" s="637"/>
      <c r="V538" s="637"/>
      <c r="W538" s="637"/>
    </row>
    <row r="539" spans="1:23">
      <c r="A539"/>
      <c r="B539"/>
      <c r="C539"/>
      <c r="D539"/>
      <c r="E539"/>
      <c r="F539"/>
      <c r="G539" s="637"/>
      <c r="H539" s="637"/>
      <c r="I539" s="637"/>
      <c r="J539" s="645"/>
      <c r="K539" s="645"/>
      <c r="L539" s="637"/>
      <c r="M539" s="637"/>
      <c r="N539" s="637"/>
      <c r="O539" s="637"/>
      <c r="P539" s="637"/>
      <c r="Q539" s="637"/>
      <c r="R539" s="637"/>
      <c r="S539" s="637"/>
      <c r="T539" s="637"/>
      <c r="U539" s="637"/>
      <c r="V539" s="637"/>
      <c r="W539" s="637"/>
    </row>
    <row r="540" spans="1:23">
      <c r="A540"/>
      <c r="B540"/>
      <c r="C540"/>
      <c r="D540"/>
      <c r="E540"/>
      <c r="F540"/>
      <c r="G540" s="637"/>
      <c r="H540" s="637"/>
      <c r="I540" s="637"/>
      <c r="J540" s="645"/>
      <c r="K540" s="645"/>
      <c r="L540" s="637"/>
      <c r="M540" s="637"/>
      <c r="N540" s="637"/>
      <c r="O540" s="637"/>
      <c r="P540" s="637"/>
      <c r="Q540" s="637"/>
      <c r="R540" s="637"/>
      <c r="S540" s="637"/>
      <c r="T540" s="637"/>
      <c r="U540" s="637"/>
      <c r="V540" s="637"/>
      <c r="W540" s="637"/>
    </row>
    <row r="541" spans="1:23">
      <c r="A541"/>
      <c r="B541"/>
      <c r="C541"/>
      <c r="D541"/>
      <c r="E541"/>
      <c r="F541"/>
      <c r="G541" s="637"/>
      <c r="H541" s="637"/>
      <c r="I541" s="637"/>
      <c r="J541" s="645"/>
      <c r="K541" s="645"/>
      <c r="L541" s="637"/>
      <c r="M541" s="637"/>
      <c r="N541" s="637"/>
      <c r="O541" s="637"/>
      <c r="P541" s="637"/>
      <c r="Q541" s="637"/>
      <c r="R541" s="637"/>
      <c r="S541" s="637"/>
      <c r="T541" s="637"/>
      <c r="U541" s="637"/>
      <c r="V541" s="637"/>
      <c r="W541" s="637"/>
    </row>
    <row r="542" spans="1:23">
      <c r="A542"/>
      <c r="B542"/>
      <c r="C542"/>
      <c r="D542"/>
      <c r="E542"/>
      <c r="F542"/>
      <c r="G542" s="637"/>
      <c r="H542" s="637"/>
      <c r="I542" s="637"/>
      <c r="J542" s="645"/>
      <c r="K542" s="645"/>
      <c r="L542" s="637"/>
      <c r="M542" s="637"/>
      <c r="N542" s="637"/>
      <c r="O542" s="637"/>
      <c r="P542" s="637"/>
      <c r="Q542" s="637"/>
      <c r="R542" s="637"/>
      <c r="S542" s="637"/>
      <c r="T542" s="637"/>
      <c r="U542" s="637"/>
      <c r="V542" s="637"/>
      <c r="W542" s="637"/>
    </row>
    <row r="543" spans="1:23">
      <c r="A543"/>
      <c r="B543"/>
      <c r="C543"/>
      <c r="D543"/>
      <c r="E543"/>
      <c r="F543"/>
      <c r="G543" s="637"/>
      <c r="H543" s="637"/>
      <c r="I543" s="637"/>
      <c r="J543" s="645"/>
      <c r="K543" s="645"/>
      <c r="L543" s="637"/>
      <c r="M543" s="637"/>
      <c r="N543" s="637"/>
      <c r="O543" s="637"/>
      <c r="P543" s="637"/>
      <c r="Q543" s="637"/>
      <c r="R543" s="637"/>
      <c r="S543" s="637"/>
      <c r="T543" s="637"/>
      <c r="U543" s="637"/>
      <c r="V543" s="637"/>
      <c r="W543" s="637"/>
    </row>
    <row r="544" spans="1:23">
      <c r="A544"/>
      <c r="B544"/>
      <c r="C544"/>
      <c r="D544"/>
      <c r="E544"/>
      <c r="F544"/>
      <c r="G544" s="637"/>
      <c r="H544" s="637"/>
      <c r="I544" s="637"/>
      <c r="J544" s="645"/>
      <c r="K544" s="645"/>
      <c r="L544" s="637"/>
      <c r="M544" s="637"/>
      <c r="N544" s="637"/>
      <c r="O544" s="637"/>
      <c r="P544" s="637"/>
      <c r="Q544" s="637"/>
      <c r="R544" s="637"/>
      <c r="S544" s="637"/>
      <c r="T544" s="637"/>
      <c r="U544" s="637"/>
      <c r="V544" s="637"/>
      <c r="W544" s="637"/>
    </row>
    <row r="545" spans="1:23">
      <c r="A545"/>
      <c r="B545"/>
      <c r="C545"/>
      <c r="D545"/>
      <c r="E545"/>
      <c r="F545"/>
      <c r="G545" s="637"/>
      <c r="H545" s="637"/>
      <c r="I545" s="637"/>
      <c r="J545" s="645"/>
      <c r="K545" s="645"/>
      <c r="L545" s="637"/>
      <c r="M545" s="637"/>
      <c r="N545" s="637"/>
      <c r="O545" s="637"/>
      <c r="P545" s="637"/>
      <c r="Q545" s="637"/>
      <c r="R545" s="637"/>
      <c r="S545" s="637"/>
      <c r="T545" s="637"/>
      <c r="U545" s="637"/>
      <c r="V545" s="637"/>
      <c r="W545" s="637"/>
    </row>
    <row r="546" spans="1:23">
      <c r="A546"/>
      <c r="B546"/>
      <c r="C546"/>
      <c r="D546"/>
      <c r="E546"/>
      <c r="F546"/>
      <c r="G546" s="637"/>
      <c r="H546" s="637"/>
      <c r="I546" s="637"/>
      <c r="J546" s="645"/>
      <c r="K546" s="645"/>
      <c r="L546" s="637"/>
      <c r="M546" s="637"/>
      <c r="N546" s="637"/>
      <c r="O546" s="637"/>
      <c r="P546" s="637"/>
      <c r="Q546" s="637"/>
      <c r="R546" s="637"/>
      <c r="S546" s="637"/>
      <c r="T546" s="637"/>
      <c r="U546" s="637"/>
      <c r="V546" s="637"/>
      <c r="W546" s="637"/>
    </row>
    <row r="547" spans="1:23">
      <c r="A547"/>
      <c r="B547"/>
      <c r="C547"/>
      <c r="D547"/>
      <c r="E547"/>
      <c r="F547"/>
      <c r="G547" s="637"/>
      <c r="H547" s="637"/>
      <c r="I547" s="637"/>
      <c r="J547" s="645"/>
      <c r="K547" s="645"/>
      <c r="L547" s="637"/>
      <c r="M547" s="637"/>
      <c r="N547" s="637"/>
      <c r="O547" s="637"/>
      <c r="P547" s="637"/>
      <c r="Q547" s="637"/>
      <c r="R547" s="637"/>
      <c r="S547" s="637"/>
      <c r="T547" s="637"/>
      <c r="U547" s="637"/>
      <c r="V547" s="637"/>
      <c r="W547" s="637"/>
    </row>
    <row r="548" spans="1:23">
      <c r="A548"/>
      <c r="B548"/>
      <c r="C548"/>
      <c r="D548"/>
      <c r="E548"/>
      <c r="F548"/>
      <c r="G548" s="637"/>
      <c r="H548" s="637"/>
      <c r="I548" s="637"/>
      <c r="J548" s="645"/>
      <c r="K548" s="645"/>
      <c r="L548" s="637"/>
      <c r="M548" s="637"/>
      <c r="N548" s="637"/>
      <c r="O548" s="637"/>
      <c r="P548" s="637"/>
      <c r="Q548" s="637"/>
      <c r="R548" s="637"/>
      <c r="S548" s="637"/>
      <c r="T548" s="637"/>
      <c r="U548" s="637"/>
      <c r="V548" s="637"/>
      <c r="W548" s="637"/>
    </row>
    <row r="549" spans="1:23">
      <c r="A549"/>
      <c r="B549"/>
      <c r="C549"/>
      <c r="D549"/>
      <c r="E549"/>
      <c r="F549"/>
      <c r="G549" s="637"/>
      <c r="H549" s="637"/>
      <c r="I549" s="637"/>
      <c r="J549" s="645"/>
      <c r="K549" s="645"/>
      <c r="L549" s="637"/>
      <c r="M549" s="637"/>
      <c r="N549" s="637"/>
      <c r="O549" s="637"/>
      <c r="P549" s="637"/>
      <c r="Q549" s="637"/>
      <c r="R549" s="637"/>
      <c r="S549" s="637"/>
      <c r="T549" s="637"/>
      <c r="U549" s="637"/>
      <c r="V549" s="637"/>
      <c r="W549" s="637"/>
    </row>
    <row r="550" spans="1:23">
      <c r="A550"/>
      <c r="B550"/>
      <c r="C550"/>
      <c r="D550"/>
      <c r="E550"/>
      <c r="F550"/>
      <c r="G550" s="637"/>
      <c r="H550" s="637"/>
      <c r="I550" s="637"/>
      <c r="J550" s="645"/>
      <c r="K550" s="645"/>
      <c r="L550" s="637"/>
      <c r="M550" s="637"/>
      <c r="N550" s="637"/>
      <c r="O550" s="637"/>
      <c r="P550" s="637"/>
      <c r="Q550" s="637"/>
      <c r="R550" s="637"/>
      <c r="S550" s="637"/>
      <c r="T550" s="637"/>
      <c r="U550" s="637"/>
      <c r="V550" s="637"/>
      <c r="W550" s="637"/>
    </row>
    <row r="551" spans="1:23">
      <c r="A551"/>
      <c r="B551"/>
      <c r="C551"/>
      <c r="D551"/>
      <c r="E551"/>
      <c r="F551"/>
      <c r="G551" s="637"/>
      <c r="H551" s="637"/>
      <c r="I551" s="637"/>
      <c r="J551" s="645"/>
      <c r="K551" s="645"/>
      <c r="L551" s="637"/>
      <c r="M551" s="637"/>
      <c r="N551" s="637"/>
      <c r="O551" s="637"/>
      <c r="P551" s="637"/>
      <c r="Q551" s="637"/>
      <c r="R551" s="637"/>
      <c r="S551" s="637"/>
      <c r="T551" s="637"/>
      <c r="U551" s="637"/>
      <c r="V551" s="637"/>
      <c r="W551" s="637"/>
    </row>
    <row r="552" spans="1:23">
      <c r="A552"/>
      <c r="B552"/>
      <c r="C552"/>
      <c r="D552"/>
      <c r="E552"/>
      <c r="F552"/>
      <c r="G552" s="637"/>
      <c r="H552" s="637"/>
      <c r="I552" s="637"/>
      <c r="J552" s="645"/>
      <c r="K552" s="645"/>
      <c r="L552" s="637"/>
      <c r="M552" s="637"/>
      <c r="N552" s="637"/>
      <c r="O552" s="637"/>
      <c r="P552" s="637"/>
      <c r="Q552" s="637"/>
      <c r="R552" s="637"/>
      <c r="S552" s="637"/>
      <c r="T552" s="637"/>
      <c r="U552" s="637"/>
      <c r="V552" s="637"/>
      <c r="W552" s="637"/>
    </row>
    <row r="553" spans="1:23">
      <c r="A553"/>
      <c r="B553"/>
      <c r="C553"/>
      <c r="D553"/>
      <c r="E553"/>
      <c r="F553"/>
      <c r="G553" s="637"/>
      <c r="H553" s="637"/>
      <c r="I553" s="637"/>
      <c r="J553" s="645"/>
      <c r="K553" s="645"/>
      <c r="L553" s="637"/>
      <c r="M553" s="637"/>
      <c r="N553" s="637"/>
      <c r="O553" s="637"/>
      <c r="P553" s="637"/>
      <c r="Q553" s="637"/>
      <c r="R553" s="637"/>
      <c r="S553" s="637"/>
      <c r="T553" s="637"/>
      <c r="U553" s="637"/>
      <c r="V553" s="637"/>
      <c r="W553" s="637"/>
    </row>
    <row r="554" spans="1:23">
      <c r="A554"/>
      <c r="B554"/>
      <c r="C554"/>
      <c r="D554"/>
      <c r="E554"/>
      <c r="F554"/>
      <c r="G554" s="637"/>
      <c r="H554" s="637"/>
      <c r="I554" s="637"/>
      <c r="J554" s="645"/>
      <c r="K554" s="645"/>
      <c r="L554" s="637"/>
      <c r="M554" s="637"/>
      <c r="N554" s="637"/>
      <c r="O554" s="637"/>
      <c r="P554" s="637"/>
      <c r="Q554" s="637"/>
      <c r="R554" s="637"/>
      <c r="S554" s="637"/>
      <c r="T554" s="637"/>
      <c r="U554" s="637"/>
      <c r="V554" s="637"/>
      <c r="W554" s="637"/>
    </row>
    <row r="555" spans="1:23">
      <c r="A555"/>
      <c r="B555"/>
      <c r="C555"/>
      <c r="D555"/>
      <c r="E555"/>
      <c r="F555"/>
      <c r="G555" s="637"/>
      <c r="H555" s="637"/>
      <c r="I555" s="637"/>
      <c r="J555" s="645"/>
      <c r="K555" s="645"/>
      <c r="L555" s="637"/>
      <c r="M555" s="637"/>
      <c r="N555" s="637"/>
      <c r="O555" s="637"/>
      <c r="P555" s="637"/>
      <c r="Q555" s="637"/>
      <c r="R555" s="637"/>
      <c r="S555" s="637"/>
      <c r="T555" s="637"/>
      <c r="U555" s="637"/>
      <c r="V555" s="637"/>
      <c r="W555" s="637"/>
    </row>
    <row r="556" spans="1:23">
      <c r="A556"/>
      <c r="B556"/>
      <c r="C556"/>
      <c r="D556"/>
      <c r="E556"/>
      <c r="F556"/>
      <c r="G556" s="637"/>
      <c r="H556" s="637"/>
      <c r="I556" s="637"/>
      <c r="J556" s="645"/>
      <c r="K556" s="645"/>
      <c r="L556" s="637"/>
      <c r="M556" s="637"/>
      <c r="N556" s="637"/>
      <c r="O556" s="637"/>
      <c r="P556" s="637"/>
      <c r="Q556" s="637"/>
      <c r="R556" s="637"/>
      <c r="S556" s="637"/>
      <c r="T556" s="637"/>
      <c r="U556" s="637"/>
      <c r="V556" s="637"/>
      <c r="W556" s="637"/>
    </row>
    <row r="557" spans="1:23">
      <c r="A557"/>
      <c r="B557"/>
      <c r="C557"/>
      <c r="D557"/>
      <c r="E557"/>
      <c r="F557"/>
      <c r="G557" s="637"/>
      <c r="H557" s="637"/>
      <c r="I557" s="637"/>
      <c r="J557" s="645"/>
      <c r="K557" s="645"/>
      <c r="L557" s="637"/>
      <c r="M557" s="637"/>
      <c r="N557" s="637"/>
      <c r="O557" s="637"/>
      <c r="P557" s="637"/>
      <c r="Q557" s="637"/>
      <c r="R557" s="637"/>
      <c r="S557" s="637"/>
      <c r="T557" s="637"/>
      <c r="U557" s="637"/>
      <c r="V557" s="637"/>
      <c r="W557" s="637"/>
    </row>
    <row r="558" spans="1:23">
      <c r="A558"/>
      <c r="B558"/>
      <c r="C558"/>
      <c r="D558"/>
      <c r="E558"/>
      <c r="F558"/>
      <c r="G558" s="637"/>
      <c r="H558" s="637"/>
      <c r="I558" s="637"/>
      <c r="J558" s="645"/>
      <c r="K558" s="645"/>
      <c r="L558" s="637"/>
      <c r="M558" s="637"/>
      <c r="N558" s="637"/>
      <c r="O558" s="637"/>
      <c r="P558" s="637"/>
      <c r="Q558" s="637"/>
      <c r="R558" s="637"/>
      <c r="S558" s="637"/>
      <c r="T558" s="637"/>
      <c r="U558" s="637"/>
      <c r="V558" s="637"/>
      <c r="W558" s="637"/>
    </row>
    <row r="559" spans="1:23">
      <c r="A559"/>
      <c r="B559"/>
      <c r="C559"/>
      <c r="D559"/>
      <c r="E559"/>
      <c r="F559"/>
      <c r="G559" s="637"/>
      <c r="H559" s="637"/>
      <c r="I559" s="637"/>
      <c r="J559" s="645"/>
      <c r="K559" s="645"/>
      <c r="L559" s="637"/>
      <c r="M559" s="637"/>
      <c r="N559" s="637"/>
      <c r="O559" s="637"/>
      <c r="P559" s="637"/>
      <c r="Q559" s="637"/>
      <c r="R559" s="637"/>
      <c r="S559" s="637"/>
      <c r="T559" s="637"/>
      <c r="U559" s="637"/>
      <c r="V559" s="637"/>
      <c r="W559" s="637"/>
    </row>
    <row r="560" spans="1:23">
      <c r="A560"/>
      <c r="B560"/>
      <c r="C560"/>
      <c r="D560"/>
      <c r="E560"/>
      <c r="F560"/>
      <c r="G560" s="637"/>
      <c r="H560" s="637"/>
      <c r="I560" s="637"/>
      <c r="J560" s="645"/>
      <c r="K560" s="645"/>
      <c r="L560" s="637"/>
      <c r="M560" s="637"/>
      <c r="N560" s="637"/>
      <c r="O560" s="637"/>
      <c r="P560" s="637"/>
      <c r="Q560" s="637"/>
      <c r="R560" s="637"/>
      <c r="S560" s="637"/>
      <c r="T560" s="637"/>
      <c r="U560" s="637"/>
      <c r="V560" s="637"/>
      <c r="W560" s="637"/>
    </row>
    <row r="561" spans="1:23">
      <c r="A561"/>
      <c r="B561"/>
      <c r="C561"/>
      <c r="D561"/>
      <c r="E561"/>
      <c r="F561"/>
      <c r="G561" s="637"/>
      <c r="H561" s="637"/>
      <c r="I561" s="637"/>
      <c r="J561" s="645"/>
      <c r="K561" s="645"/>
      <c r="L561" s="637"/>
      <c r="M561" s="637"/>
      <c r="N561" s="637"/>
      <c r="O561" s="637"/>
      <c r="P561" s="637"/>
      <c r="Q561" s="637"/>
      <c r="R561" s="637"/>
      <c r="S561" s="637"/>
      <c r="T561" s="637"/>
      <c r="U561" s="637"/>
      <c r="V561" s="637"/>
      <c r="W561" s="637"/>
    </row>
    <row r="562" spans="1:23">
      <c r="A562"/>
      <c r="B562"/>
      <c r="C562"/>
      <c r="D562"/>
      <c r="E562"/>
      <c r="F562"/>
      <c r="G562" s="637"/>
      <c r="H562" s="637"/>
      <c r="I562" s="637"/>
      <c r="J562" s="645"/>
      <c r="K562" s="645"/>
      <c r="L562" s="637"/>
      <c r="M562" s="637"/>
      <c r="N562" s="637"/>
      <c r="O562" s="637"/>
      <c r="P562" s="637"/>
      <c r="Q562" s="637"/>
      <c r="R562" s="637"/>
      <c r="S562" s="637"/>
      <c r="T562" s="637"/>
      <c r="U562" s="637"/>
      <c r="V562" s="637"/>
      <c r="W562" s="637"/>
    </row>
    <row r="563" spans="1:23">
      <c r="A563"/>
      <c r="B563"/>
      <c r="C563"/>
      <c r="D563"/>
      <c r="E563"/>
      <c r="F563"/>
      <c r="G563" s="637"/>
      <c r="H563" s="637"/>
      <c r="I563" s="637"/>
      <c r="J563" s="645"/>
      <c r="K563" s="645"/>
      <c r="L563" s="637"/>
      <c r="M563" s="637"/>
      <c r="N563" s="637"/>
      <c r="O563" s="637"/>
      <c r="P563" s="637"/>
      <c r="Q563" s="637"/>
      <c r="R563" s="637"/>
      <c r="S563" s="637"/>
      <c r="T563" s="637"/>
      <c r="U563" s="637"/>
      <c r="V563" s="637"/>
      <c r="W563" s="637"/>
    </row>
    <row r="564" spans="1:23">
      <c r="A564"/>
      <c r="B564"/>
      <c r="C564"/>
      <c r="D564"/>
      <c r="E564"/>
      <c r="F564"/>
      <c r="G564" s="637"/>
      <c r="H564" s="637"/>
      <c r="I564" s="637"/>
      <c r="J564" s="645"/>
      <c r="K564" s="645"/>
      <c r="L564" s="637"/>
      <c r="M564" s="637"/>
      <c r="N564" s="637"/>
      <c r="O564" s="637"/>
      <c r="P564" s="637"/>
      <c r="Q564" s="637"/>
      <c r="R564" s="637"/>
      <c r="S564" s="637"/>
      <c r="T564" s="637"/>
      <c r="U564" s="637"/>
      <c r="V564" s="637"/>
      <c r="W564" s="637"/>
    </row>
    <row r="565" spans="1:23">
      <c r="A565"/>
      <c r="B565"/>
      <c r="C565"/>
      <c r="D565"/>
      <c r="E565"/>
      <c r="F565"/>
      <c r="G565" s="637"/>
      <c r="H565" s="637"/>
      <c r="I565" s="637"/>
      <c r="J565" s="645"/>
      <c r="K565" s="645"/>
      <c r="L565" s="637"/>
      <c r="M565" s="637"/>
      <c r="N565" s="637"/>
      <c r="O565" s="637"/>
      <c r="P565" s="637"/>
      <c r="Q565" s="637"/>
      <c r="R565" s="637"/>
      <c r="S565" s="637"/>
      <c r="T565" s="637"/>
      <c r="U565" s="637"/>
      <c r="V565" s="637"/>
      <c r="W565" s="637"/>
    </row>
    <row r="566" spans="1:23">
      <c r="A566"/>
      <c r="B566"/>
      <c r="C566"/>
      <c r="D566"/>
      <c r="E566"/>
      <c r="F566"/>
      <c r="G566" s="637"/>
      <c r="H566" s="637"/>
      <c r="I566" s="637"/>
      <c r="J566" s="645"/>
      <c r="K566" s="645"/>
      <c r="L566" s="637"/>
      <c r="M566" s="637"/>
      <c r="N566" s="637"/>
      <c r="O566" s="637"/>
      <c r="P566" s="637"/>
      <c r="Q566" s="637"/>
      <c r="R566" s="637"/>
      <c r="S566" s="637"/>
      <c r="T566" s="637"/>
      <c r="U566" s="637"/>
      <c r="V566" s="637"/>
      <c r="W566" s="637"/>
    </row>
    <row r="567" spans="1:23">
      <c r="A567"/>
      <c r="B567"/>
      <c r="C567"/>
      <c r="D567"/>
      <c r="E567"/>
      <c r="F567"/>
      <c r="G567" s="637"/>
      <c r="H567" s="637"/>
      <c r="I567" s="637"/>
      <c r="J567" s="645"/>
      <c r="K567" s="645"/>
      <c r="L567" s="637"/>
      <c r="M567" s="637"/>
      <c r="N567" s="637"/>
      <c r="O567" s="637"/>
      <c r="P567" s="637"/>
      <c r="Q567" s="637"/>
      <c r="R567" s="637"/>
      <c r="S567" s="637"/>
      <c r="T567" s="637"/>
      <c r="U567" s="637"/>
      <c r="V567" s="637"/>
      <c r="W567" s="637"/>
    </row>
    <row r="568" spans="1:23">
      <c r="A568"/>
      <c r="B568"/>
      <c r="C568"/>
      <c r="D568"/>
      <c r="E568"/>
      <c r="F568"/>
      <c r="G568" s="637"/>
      <c r="H568" s="637"/>
      <c r="I568" s="637"/>
      <c r="J568" s="645"/>
      <c r="K568" s="645"/>
      <c r="L568" s="637"/>
      <c r="M568" s="637"/>
      <c r="N568" s="637"/>
      <c r="O568" s="637"/>
      <c r="P568" s="637"/>
      <c r="Q568" s="637"/>
      <c r="R568" s="637"/>
      <c r="S568" s="637"/>
      <c r="T568" s="637"/>
      <c r="U568" s="637"/>
      <c r="V568" s="637"/>
      <c r="W568" s="637"/>
    </row>
    <row r="569" spans="1:23">
      <c r="A569"/>
      <c r="B569"/>
      <c r="C569"/>
      <c r="D569"/>
      <c r="E569"/>
      <c r="F569"/>
      <c r="G569" s="637"/>
      <c r="H569" s="637"/>
      <c r="I569" s="637"/>
      <c r="J569" s="645"/>
      <c r="K569" s="645"/>
      <c r="L569" s="637"/>
      <c r="M569" s="637"/>
      <c r="N569" s="637"/>
      <c r="O569" s="637"/>
      <c r="P569" s="637"/>
      <c r="Q569" s="637"/>
      <c r="R569" s="637"/>
      <c r="S569" s="637"/>
      <c r="T569" s="637"/>
      <c r="U569" s="637"/>
      <c r="V569" s="637"/>
      <c r="W569" s="637"/>
    </row>
    <row r="570" spans="1:23">
      <c r="A570"/>
      <c r="B570"/>
      <c r="C570"/>
      <c r="D570"/>
      <c r="E570"/>
      <c r="F570"/>
      <c r="G570" s="637"/>
      <c r="H570" s="637"/>
      <c r="I570" s="637"/>
      <c r="J570" s="645"/>
      <c r="K570" s="645"/>
      <c r="L570" s="637"/>
      <c r="M570" s="637"/>
      <c r="N570" s="637"/>
      <c r="O570" s="637"/>
      <c r="P570" s="637"/>
      <c r="Q570" s="637"/>
      <c r="R570" s="637"/>
      <c r="S570" s="637"/>
      <c r="T570" s="637"/>
      <c r="U570" s="637"/>
      <c r="V570" s="637"/>
      <c r="W570" s="637"/>
    </row>
    <row r="571" spans="1:23">
      <c r="A571"/>
      <c r="B571"/>
      <c r="C571"/>
      <c r="D571"/>
      <c r="E571"/>
      <c r="F571"/>
      <c r="G571" s="637"/>
      <c r="H571" s="637"/>
      <c r="I571" s="637"/>
      <c r="J571" s="645"/>
      <c r="K571" s="645"/>
      <c r="L571" s="637"/>
      <c r="M571" s="637"/>
      <c r="N571" s="637"/>
      <c r="O571" s="637"/>
      <c r="P571" s="637"/>
      <c r="Q571" s="637"/>
      <c r="R571" s="637"/>
      <c r="S571" s="637"/>
      <c r="T571" s="637"/>
      <c r="U571" s="637"/>
      <c r="V571" s="637"/>
      <c r="W571" s="637"/>
    </row>
    <row r="572" spans="1:23">
      <c r="A572"/>
      <c r="B572"/>
      <c r="C572"/>
      <c r="D572"/>
      <c r="E572"/>
      <c r="F572"/>
      <c r="G572" s="637"/>
      <c r="H572" s="637"/>
      <c r="I572" s="637"/>
      <c r="J572" s="645"/>
      <c r="K572" s="645"/>
      <c r="L572" s="637"/>
      <c r="M572" s="637"/>
      <c r="N572" s="637"/>
      <c r="O572" s="637"/>
      <c r="P572" s="637"/>
      <c r="Q572" s="637"/>
      <c r="R572" s="637"/>
      <c r="S572" s="637"/>
      <c r="T572" s="637"/>
      <c r="U572" s="637"/>
      <c r="V572" s="637"/>
      <c r="W572" s="637"/>
    </row>
    <row r="573" spans="1:23">
      <c r="A573"/>
      <c r="B573"/>
      <c r="C573"/>
      <c r="D573"/>
      <c r="E573"/>
      <c r="F573"/>
      <c r="G573" s="637"/>
      <c r="H573" s="637"/>
      <c r="I573" s="637"/>
      <c r="J573" s="645"/>
      <c r="K573" s="645"/>
      <c r="L573" s="637"/>
      <c r="M573" s="637"/>
      <c r="N573" s="637"/>
      <c r="O573" s="637"/>
      <c r="P573" s="637"/>
      <c r="Q573" s="637"/>
      <c r="R573" s="637"/>
      <c r="S573" s="637"/>
      <c r="T573" s="637"/>
      <c r="U573" s="637"/>
      <c r="V573" s="637"/>
      <c r="W573" s="637"/>
    </row>
    <row r="574" spans="1:23">
      <c r="A574"/>
      <c r="B574"/>
      <c r="C574"/>
      <c r="D574"/>
      <c r="E574"/>
      <c r="F574"/>
      <c r="G574" s="637"/>
      <c r="H574" s="637"/>
      <c r="I574" s="637"/>
      <c r="J574" s="645"/>
      <c r="K574" s="645"/>
      <c r="L574" s="637"/>
      <c r="M574" s="637"/>
      <c r="N574" s="637"/>
      <c r="O574" s="637"/>
      <c r="P574" s="637"/>
      <c r="Q574" s="637"/>
      <c r="R574" s="637"/>
      <c r="S574" s="637"/>
      <c r="T574" s="637"/>
      <c r="U574" s="637"/>
      <c r="V574" s="637"/>
      <c r="W574" s="637"/>
    </row>
    <row r="575" spans="1:23">
      <c r="A575"/>
      <c r="B575"/>
      <c r="C575"/>
      <c r="D575"/>
      <c r="E575"/>
      <c r="F575"/>
      <c r="G575" s="637"/>
      <c r="H575" s="637"/>
      <c r="I575" s="637"/>
      <c r="J575" s="645"/>
      <c r="K575" s="645"/>
      <c r="L575" s="637"/>
      <c r="M575" s="637"/>
      <c r="N575" s="637"/>
      <c r="O575" s="637"/>
      <c r="P575" s="637"/>
      <c r="Q575" s="637"/>
      <c r="R575" s="637"/>
      <c r="S575" s="637"/>
      <c r="T575" s="637"/>
      <c r="U575" s="637"/>
      <c r="V575" s="637"/>
      <c r="W575" s="637"/>
    </row>
    <row r="576" spans="1:23">
      <c r="A576"/>
      <c r="B576"/>
      <c r="C576"/>
      <c r="D576"/>
      <c r="E576"/>
      <c r="F576"/>
      <c r="G576" s="637"/>
      <c r="H576" s="637"/>
      <c r="I576" s="637"/>
      <c r="J576" s="645"/>
      <c r="K576" s="645"/>
      <c r="L576" s="637"/>
      <c r="M576" s="637"/>
      <c r="N576" s="637"/>
      <c r="O576" s="637"/>
      <c r="P576" s="637"/>
      <c r="Q576" s="637"/>
      <c r="R576" s="637"/>
      <c r="S576" s="637"/>
      <c r="T576" s="637"/>
      <c r="U576" s="637"/>
      <c r="V576" s="637"/>
      <c r="W576" s="637"/>
    </row>
  </sheetData>
  <pageMargins left="0.5" right="0.5" top="0.8" bottom="0.5" header="0.3" footer="0.3"/>
  <pageSetup scale="63" fitToHeight="0" orientation="portrait" r:id="rId2"/>
  <headerFooter>
    <oddHeader>&amp;L&amp;G&amp;R&amp;"-,Italic"&amp;12Fiscal Year 2023-24 Budget</oddHeader>
  </headerFooter>
  <rowBreaks count="9" manualBreakCount="9">
    <brk id="55" max="22" man="1"/>
    <brk id="124" max="22" man="1"/>
    <brk id="189" max="22" man="1"/>
    <brk id="256" max="22" man="1"/>
    <brk id="326" max="22" man="1"/>
    <brk id="361" max="22" man="1"/>
    <brk id="439" max="16383" man="1"/>
    <brk id="465" max="16383" man="1"/>
    <brk id="539" max="16383" man="1"/>
  </rowBreaks>
  <legacyDrawingHF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BF863C-851B-45E0-A1C1-811D166CD0F8}">
  <sheetPr>
    <tabColor theme="3" tint="0.39997558519241921"/>
    <pageSetUpPr fitToPage="1"/>
  </sheetPr>
  <dimension ref="A1:L69"/>
  <sheetViews>
    <sheetView workbookViewId="0">
      <selection activeCell="H1" sqref="H1"/>
    </sheetView>
  </sheetViews>
  <sheetFormatPr defaultRowHeight="15"/>
  <cols>
    <col min="1" max="1" width="8.85546875" style="7" customWidth="1"/>
    <col min="2" max="2" width="16" style="8" customWidth="1"/>
    <col min="3" max="8" width="14.7109375" style="8" customWidth="1"/>
    <col min="9" max="16384" width="9.140625" style="7"/>
  </cols>
  <sheetData>
    <row r="1" spans="1:8" s="4" customFormat="1" ht="24.75" customHeight="1">
      <c r="A1" s="551"/>
      <c r="B1" s="552" t="s">
        <v>44</v>
      </c>
      <c r="G1" s="553"/>
      <c r="H1" s="553" t="s">
        <v>7191</v>
      </c>
    </row>
    <row r="2" spans="1:8" s="4" customFormat="1" ht="24.75" customHeight="1">
      <c r="A2" s="551"/>
      <c r="B2" s="552" t="s">
        <v>45</v>
      </c>
      <c r="H2" s="5"/>
    </row>
    <row r="3" spans="1:8" s="4" customFormat="1" ht="14.25">
      <c r="A3" s="103"/>
      <c r="B3" s="104"/>
      <c r="C3" s="104"/>
      <c r="D3" s="104"/>
      <c r="E3" s="104"/>
      <c r="F3" s="104"/>
      <c r="G3" s="104"/>
    </row>
    <row r="4" spans="1:8" s="4" customFormat="1" ht="20.25">
      <c r="A4" s="1163" t="s">
        <v>6572</v>
      </c>
      <c r="B4" s="1163"/>
      <c r="C4" s="1163"/>
      <c r="D4" s="1163"/>
      <c r="E4" s="1163"/>
      <c r="F4" s="1163"/>
      <c r="G4" s="1163"/>
      <c r="H4" s="1163"/>
    </row>
    <row r="5" spans="1:8" s="4" customFormat="1" ht="14.25" customHeight="1">
      <c r="A5" s="554"/>
      <c r="B5" s="555"/>
      <c r="C5" s="555"/>
      <c r="D5" s="555"/>
      <c r="E5" s="555"/>
      <c r="F5" s="555"/>
      <c r="G5" s="555"/>
      <c r="H5" s="555"/>
    </row>
    <row r="6" spans="1:8" s="4" customFormat="1" ht="18.75">
      <c r="A6" s="1161" t="s">
        <v>6882</v>
      </c>
      <c r="B6" s="1161"/>
      <c r="C6" s="1161"/>
      <c r="D6" s="1161"/>
      <c r="E6" s="1161"/>
      <c r="F6" s="1161"/>
      <c r="G6" s="1161"/>
      <c r="H6" s="1161"/>
    </row>
    <row r="7" spans="1:8" ht="39.75" customHeight="1" thickBot="1">
      <c r="B7" s="7"/>
      <c r="C7" s="765" t="s">
        <v>508</v>
      </c>
      <c r="D7" s="766" t="s">
        <v>509</v>
      </c>
      <c r="E7" s="766" t="s">
        <v>443</v>
      </c>
      <c r="F7" s="766" t="s">
        <v>1564</v>
      </c>
      <c r="G7" s="766" t="s">
        <v>442</v>
      </c>
      <c r="H7" s="721" t="s">
        <v>5359</v>
      </c>
    </row>
    <row r="8" spans="1:8" ht="10.5" customHeight="1">
      <c r="B8" s="898" t="s">
        <v>35</v>
      </c>
      <c r="C8" s="899">
        <v>931170</v>
      </c>
      <c r="D8" s="900">
        <v>931160</v>
      </c>
      <c r="E8" s="900">
        <v>931101</v>
      </c>
      <c r="F8" s="900">
        <v>931150</v>
      </c>
      <c r="G8" s="900">
        <v>931116</v>
      </c>
      <c r="H8" s="904"/>
    </row>
    <row r="9" spans="1:8">
      <c r="B9" s="571" t="s">
        <v>2780</v>
      </c>
      <c r="C9" s="12"/>
      <c r="D9" s="11"/>
      <c r="E9" s="11"/>
      <c r="F9" s="11"/>
      <c r="G9" s="11"/>
      <c r="H9" s="572"/>
    </row>
    <row r="10" spans="1:8">
      <c r="B10" s="18" t="s">
        <v>2975</v>
      </c>
      <c r="C10" s="752">
        <f>SUMIFS(REVdata!$P:$P,REVdata!$K:$K,NatResProgram!$B$10,REVdata!$J:$J,NatResProgram!C$7)</f>
        <v>0</v>
      </c>
      <c r="D10" s="573">
        <f>SUMIFS(REVdata!$P:$P,REVdata!$K:$K,NatResProgram!$B$10,REVdata!$J:$J,NatResProgram!D$7)</f>
        <v>0</v>
      </c>
      <c r="E10" s="573">
        <f>SUMIFS(REVdata!$P:$P,REVdata!$K:$K,NatResProgram!$B$10,REVdata!$J:$J,NatResProgram!E$7)</f>
        <v>0</v>
      </c>
      <c r="F10" s="573">
        <f>SUMIFS(REVdata!$P:$P,REVdata!$K:$K,NatResProgram!$B$10,REVdata!$J:$J,NatResProgram!F$7)</f>
        <v>0</v>
      </c>
      <c r="G10" s="573">
        <f>SUMIFS(REVdata!$P:$P,REVdata!$K:$K,NatResProgram!$B$10,REVdata!$J:$J,NatResProgram!G$7)</f>
        <v>0</v>
      </c>
      <c r="H10" s="762">
        <f>SUM(C10:G10)</f>
        <v>0</v>
      </c>
    </row>
    <row r="11" spans="1:8">
      <c r="B11" s="18" t="s">
        <v>2974</v>
      </c>
      <c r="C11" s="25">
        <f>SUMIFS(REVdata!$P:$P,REVdata!$K:$K,NatResProgram!$B$11,REVdata!$J:$J,NatResProgram!C$7)</f>
        <v>8000</v>
      </c>
      <c r="D11" s="23">
        <f>SUMIFS(REVdata!$P:$P,REVdata!$K:$K,NatResProgram!$B$11,REVdata!$J:$J,NatResProgram!D$7)</f>
        <v>0</v>
      </c>
      <c r="E11" s="23">
        <f>SUMIFS(REVdata!$P:$P,REVdata!$K:$K,NatResProgram!$B$11,REVdata!$J:$J,NatResProgram!E$7)</f>
        <v>0</v>
      </c>
      <c r="F11" s="23">
        <f>SUMIFS(REVdata!$P:$P,REVdata!$K:$K,NatResProgram!$B$11,REVdata!$J:$J,NatResProgram!F$7)</f>
        <v>1746244</v>
      </c>
      <c r="G11" s="23">
        <f>SUMIFS(REVdata!$P:$P,REVdata!$K:$K,NatResProgram!$B$11,REVdata!$J:$J,NatResProgram!G$7)</f>
        <v>509852</v>
      </c>
      <c r="H11" s="763">
        <f>SUM(C11:G11)</f>
        <v>2264096</v>
      </c>
    </row>
    <row r="12" spans="1:8">
      <c r="B12" s="18" t="s">
        <v>2779</v>
      </c>
      <c r="C12" s="25">
        <f>SUMIFS(REVdata!$P:$P,REVdata!$K:$K,NatResProgram!$B$12,REVdata!$J:$J,NatResProgram!C$7)</f>
        <v>0</v>
      </c>
      <c r="D12" s="23">
        <f>SUMIFS(REVdata!$P:$P,REVdata!$K:$K,NatResProgram!$B$12,REVdata!$J:$J,NatResProgram!D$7)</f>
        <v>0</v>
      </c>
      <c r="E12" s="23">
        <f>SUMIFS(REVdata!$P:$P,REVdata!$K:$K,NatResProgram!$B$12,REVdata!$J:$J,NatResProgram!E$7)</f>
        <v>0</v>
      </c>
      <c r="F12" s="23">
        <f>SUMIFS(REVdata!$P:$P,REVdata!$K:$K,NatResProgram!$B$12,REVdata!$J:$J,NatResProgram!F$7)</f>
        <v>0</v>
      </c>
      <c r="G12" s="23">
        <f>SUMIFS(REVdata!$P:$P,REVdata!$K:$K,NatResProgram!$B$12,REVdata!$J:$J,NatResProgram!G$7)</f>
        <v>0</v>
      </c>
      <c r="H12" s="763">
        <f>SUM(C12:G12)</f>
        <v>0</v>
      </c>
    </row>
    <row r="13" spans="1:8">
      <c r="B13" s="18" t="s">
        <v>2134</v>
      </c>
      <c r="C13" s="26">
        <f>SUMIFS(REVdata!$P:$P,REVdata!$K:$K,NatResProgram!$B$13,REVdata!$J:$J,NatResProgram!C$7)</f>
        <v>850000</v>
      </c>
      <c r="D13" s="24">
        <f>SUMIFS(REVdata!$P:$P,REVdata!$K:$K,NatResProgram!$B$13,REVdata!$J:$J,NatResProgram!D$7)</f>
        <v>90000</v>
      </c>
      <c r="E13" s="24">
        <f>SUMIFS(REVdata!$P:$P,REVdata!$K:$K,NatResProgram!$B$13,REVdata!$J:$J,NatResProgram!E$7)</f>
        <v>0</v>
      </c>
      <c r="F13" s="24">
        <f>SUMIFS(REVdata!$P:$P,REVdata!$K:$K,NatResProgram!$B$13,REVdata!$J:$J,NatResProgram!F$7)</f>
        <v>0</v>
      </c>
      <c r="G13" s="24">
        <f>SUMIFS(REVdata!$P:$P,REVdata!$K:$K,NatResProgram!$B$13,REVdata!$J:$J,NatResProgram!G$7)</f>
        <v>0</v>
      </c>
      <c r="H13" s="883">
        <f>SUM(C13:G13)</f>
        <v>940000</v>
      </c>
    </row>
    <row r="14" spans="1:8">
      <c r="B14" s="571" t="s">
        <v>5942</v>
      </c>
      <c r="C14" s="727">
        <f>SUM(C10:C13)</f>
        <v>858000</v>
      </c>
      <c r="D14" s="728">
        <f t="shared" ref="D14:G14" si="0">SUM(D10:D13)</f>
        <v>90000</v>
      </c>
      <c r="E14" s="728">
        <f t="shared" si="0"/>
        <v>0</v>
      </c>
      <c r="F14" s="728">
        <f t="shared" si="0"/>
        <v>1746244</v>
      </c>
      <c r="G14" s="728">
        <f t="shared" si="0"/>
        <v>509852</v>
      </c>
      <c r="H14" s="644">
        <f>SUM(C14:G14)</f>
        <v>3204096</v>
      </c>
    </row>
    <row r="15" spans="1:8">
      <c r="B15" s="19"/>
      <c r="C15" s="12"/>
      <c r="D15" s="11"/>
      <c r="E15" s="11"/>
      <c r="F15" s="11"/>
      <c r="G15" s="11"/>
      <c r="H15" s="556"/>
    </row>
    <row r="16" spans="1:8">
      <c r="B16" s="571" t="s">
        <v>1721</v>
      </c>
      <c r="C16" s="16"/>
      <c r="D16" s="21"/>
      <c r="E16" s="21"/>
      <c r="F16" s="21"/>
      <c r="G16" s="21"/>
      <c r="H16" s="560"/>
    </row>
    <row r="17" spans="1:8">
      <c r="B17" s="18" t="s">
        <v>48</v>
      </c>
      <c r="C17" s="752">
        <f>SUMIFS(EXPdata!$Q:$Q,EXPdata!$I:$I,NatResProgram!C$7,EXPdata!$K:$K,"1")</f>
        <v>676315</v>
      </c>
      <c r="D17" s="573">
        <f>SUMIFS(EXPdata!$Q:$Q,EXPdata!$I:$I,NatResProgram!D$7,EXPdata!$K:$K,"1")</f>
        <v>0</v>
      </c>
      <c r="E17" s="573">
        <f>SUMIFS(EXPdata!$Q:$Q,EXPdata!$I:$I,NatResProgram!E$7,EXPdata!$K:$K,"1")</f>
        <v>66921</v>
      </c>
      <c r="F17" s="573">
        <f>SUMIFS(EXPdata!$Q:$Q,EXPdata!$I:$I,NatResProgram!F$7,EXPdata!$K:$K,"1")</f>
        <v>967923</v>
      </c>
      <c r="G17" s="573">
        <f>SUMIFS(EXPdata!$Q:$Q,EXPdata!$I:$I,NatResProgram!G$7,EXPdata!$K:$K,"1")</f>
        <v>292451</v>
      </c>
      <c r="H17" s="884">
        <f t="shared" ref="H17:H22" si="1">SUM(C17:G17)</f>
        <v>2003610</v>
      </c>
    </row>
    <row r="18" spans="1:8">
      <c r="B18" s="18" t="s">
        <v>458</v>
      </c>
      <c r="C18" s="25">
        <f>SUMIFS(EXPdata!$Q:$Q,EXPdata!$I:$I,NatResProgram!C$7,EXPdata!$K:$K,"2")</f>
        <v>331825</v>
      </c>
      <c r="D18" s="23">
        <f>SUMIFS(EXPdata!$Q:$Q,EXPdata!$I:$I,NatResProgram!D$7,EXPdata!$K:$K,"2")</f>
        <v>0</v>
      </c>
      <c r="E18" s="23">
        <f>SUMIFS(EXPdata!$Q:$Q,EXPdata!$I:$I,NatResProgram!E$7,EXPdata!$K:$K,"2")</f>
        <v>118459</v>
      </c>
      <c r="F18" s="23">
        <f>SUMIFS(EXPdata!$Q:$Q,EXPdata!$I:$I,NatResProgram!F$7,EXPdata!$K:$K,"2")</f>
        <v>504242</v>
      </c>
      <c r="G18" s="23">
        <f>SUMIFS(EXPdata!$Q:$Q,EXPdata!$I:$I,NatResProgram!G$7,EXPdata!$K:$K,"2")</f>
        <v>205833</v>
      </c>
      <c r="H18" s="764">
        <f t="shared" si="1"/>
        <v>1160359</v>
      </c>
    </row>
    <row r="19" spans="1:8">
      <c r="B19" s="18" t="s">
        <v>459</v>
      </c>
      <c r="C19" s="25">
        <f>SUMIFS(EXPdata!$Q:$Q,EXPdata!$I:$I,NatResProgram!C$7,EXPdata!$K:$K,"3")</f>
        <v>16259</v>
      </c>
      <c r="D19" s="23">
        <f>SUMIFS(EXPdata!$Q:$Q,EXPdata!$I:$I,NatResProgram!D$7,EXPdata!$K:$K,"3")</f>
        <v>0</v>
      </c>
      <c r="E19" s="23">
        <f>SUMIFS(EXPdata!$Q:$Q,EXPdata!$I:$I,NatResProgram!E$7,EXPdata!$K:$K,"3")</f>
        <v>8396</v>
      </c>
      <c r="F19" s="23">
        <f>SUMIFS(EXPdata!$Q:$Q,EXPdata!$I:$I,NatResProgram!F$7,EXPdata!$K:$K,"3")</f>
        <v>8554</v>
      </c>
      <c r="G19" s="23">
        <f>SUMIFS(EXPdata!$Q:$Q,EXPdata!$I:$I,NatResProgram!G$7,EXPdata!$K:$K,"3")</f>
        <v>11568</v>
      </c>
      <c r="H19" s="764">
        <f t="shared" si="1"/>
        <v>44777</v>
      </c>
    </row>
    <row r="20" spans="1:8" s="10" customFormat="1">
      <c r="B20" s="18" t="s">
        <v>460</v>
      </c>
      <c r="C20" s="25">
        <f>SUMIFS(EXPdata!$Q:$Q,EXPdata!$I:$I,NatResProgram!C$7,EXPdata!$K:$K,"4")</f>
        <v>194691</v>
      </c>
      <c r="D20" s="23">
        <f>SUMIFS(EXPdata!$Q:$Q,EXPdata!$I:$I,NatResProgram!D$7,EXPdata!$K:$K,"4")</f>
        <v>0</v>
      </c>
      <c r="E20" s="23">
        <f>SUMIFS(EXPdata!$Q:$Q,EXPdata!$I:$I,NatResProgram!E$7,EXPdata!$K:$K,"4")</f>
        <v>150000</v>
      </c>
      <c r="F20" s="23">
        <f>SUMIFS(EXPdata!$Q:$Q,EXPdata!$I:$I,NatResProgram!F$7,EXPdata!$K:$K,"4")</f>
        <v>0</v>
      </c>
      <c r="G20" s="23">
        <f>SUMIFS(EXPdata!$Q:$Q,EXPdata!$I:$I,NatResProgram!G$7,EXPdata!$K:$K,"4")</f>
        <v>0</v>
      </c>
      <c r="H20" s="764">
        <f t="shared" si="1"/>
        <v>344691</v>
      </c>
    </row>
    <row r="21" spans="1:8">
      <c r="B21" s="18" t="s">
        <v>455</v>
      </c>
      <c r="C21" s="26">
        <f>SUMIFS(EXPdata!$Q:$Q,EXPdata!$I:$I,NatResProgram!C$7,EXPdata!$K:$K,"5")</f>
        <v>0</v>
      </c>
      <c r="D21" s="24">
        <f>SUMIFS(EXPdata!$Q:$Q,EXPdata!$I:$I,NatResProgram!D$7,EXPdata!$K:$K,"5")</f>
        <v>90000</v>
      </c>
      <c r="E21" s="24">
        <f>SUMIFS(EXPdata!$Q:$Q,EXPdata!$I:$I,NatResProgram!E$7,EXPdata!$K:$K,"5")</f>
        <v>0</v>
      </c>
      <c r="F21" s="24">
        <f>SUMIFS(EXPdata!$Q:$Q,EXPdata!$I:$I,NatResProgram!F$7,EXPdata!$K:$K,"5")</f>
        <v>0</v>
      </c>
      <c r="G21" s="24">
        <f>SUMIFS(EXPdata!$Q:$Q,EXPdata!$I:$I,NatResProgram!G$7,EXPdata!$K:$K,"5")</f>
        <v>0</v>
      </c>
      <c r="H21" s="560">
        <f t="shared" si="1"/>
        <v>90000</v>
      </c>
    </row>
    <row r="22" spans="1:8">
      <c r="B22" s="571" t="s">
        <v>5943</v>
      </c>
      <c r="C22" s="727">
        <f>SUM(C17:C21)</f>
        <v>1219090</v>
      </c>
      <c r="D22" s="728">
        <f t="shared" ref="D22:G22" si="2">SUM(D17:D21)</f>
        <v>90000</v>
      </c>
      <c r="E22" s="728">
        <f t="shared" si="2"/>
        <v>343776</v>
      </c>
      <c r="F22" s="728">
        <f t="shared" si="2"/>
        <v>1480719</v>
      </c>
      <c r="G22" s="728">
        <f t="shared" si="2"/>
        <v>509852</v>
      </c>
      <c r="H22" s="644">
        <f t="shared" si="1"/>
        <v>3643437</v>
      </c>
    </row>
    <row r="23" spans="1:8">
      <c r="B23" s="53"/>
      <c r="C23" s="557"/>
      <c r="D23" s="558"/>
      <c r="E23" s="558"/>
      <c r="F23" s="558"/>
      <c r="G23" s="558"/>
      <c r="H23" s="559"/>
    </row>
    <row r="24" spans="1:8" ht="23.25" customHeight="1">
      <c r="B24" s="19" t="s">
        <v>5941</v>
      </c>
      <c r="C24" s="642">
        <f t="shared" ref="C24:G24" si="3">C14-C22</f>
        <v>-361090</v>
      </c>
      <c r="D24" s="373">
        <f t="shared" si="3"/>
        <v>0</v>
      </c>
      <c r="E24" s="373">
        <f t="shared" si="3"/>
        <v>-343776</v>
      </c>
      <c r="F24" s="373">
        <f t="shared" si="3"/>
        <v>265525</v>
      </c>
      <c r="G24" s="373">
        <f t="shared" si="3"/>
        <v>0</v>
      </c>
      <c r="H24" s="643">
        <f>SUM(C24:G24)</f>
        <v>-439341</v>
      </c>
    </row>
    <row r="25" spans="1:8" ht="15" customHeight="1"/>
    <row r="26" spans="1:8" s="4" customFormat="1" ht="18.75">
      <c r="A26" s="639" t="s">
        <v>6964</v>
      </c>
      <c r="B26" s="639"/>
      <c r="C26" s="639"/>
      <c r="D26" s="639"/>
      <c r="E26" s="639"/>
      <c r="F26" s="639"/>
      <c r="G26" s="639"/>
      <c r="H26" s="639"/>
    </row>
    <row r="27" spans="1:8" ht="39.75" customHeight="1" thickBot="1">
      <c r="B27" s="7"/>
      <c r="C27" s="765" t="s">
        <v>508</v>
      </c>
      <c r="D27" s="766" t="s">
        <v>509</v>
      </c>
      <c r="E27" s="766" t="s">
        <v>443</v>
      </c>
      <c r="F27" s="766" t="s">
        <v>1564</v>
      </c>
      <c r="G27" s="766" t="s">
        <v>442</v>
      </c>
      <c r="H27" s="721" t="s">
        <v>5359</v>
      </c>
    </row>
    <row r="28" spans="1:8" ht="11.25" customHeight="1">
      <c r="B28" s="571" t="s">
        <v>2781</v>
      </c>
      <c r="C28" s="12"/>
      <c r="D28" s="11"/>
      <c r="E28" s="11"/>
      <c r="F28" s="11"/>
      <c r="G28" s="11"/>
      <c r="H28" s="572"/>
    </row>
    <row r="29" spans="1:8">
      <c r="B29" s="18" t="s">
        <v>2975</v>
      </c>
      <c r="C29" s="752">
        <f>SUMIFS(REVdata!$AC:$AC,REVdata!$K:$K,NatResProgram!$B$29,REVdata!$J:$J,NatResProgram!C$7)</f>
        <v>0</v>
      </c>
      <c r="D29" s="573">
        <f>SUMIFS(REVdata!$AC:$AC,REVdata!$K:$K,NatResProgram!$B$29,REVdata!$J:$J,NatResProgram!D$7)</f>
        <v>0</v>
      </c>
      <c r="E29" s="573">
        <f>SUMIFS(REVdata!$AC:$AC,REVdata!$K:$K,NatResProgram!$B$29,REVdata!$J:$J,NatResProgram!E$7)</f>
        <v>0</v>
      </c>
      <c r="F29" s="573">
        <f>SUMIFS(REVdata!$AC:$AC,REVdata!$K:$K,NatResProgram!$B$29,REVdata!$J:$J,NatResProgram!F$7)</f>
        <v>0</v>
      </c>
      <c r="G29" s="573">
        <f>SUMIFS(REVdata!$AC:$AC,REVdata!$K:$K,NatResProgram!$B$29,REVdata!$J:$J,NatResProgram!G$7)</f>
        <v>0</v>
      </c>
      <c r="H29" s="762">
        <f>SUM(C29:G29)</f>
        <v>0</v>
      </c>
    </row>
    <row r="30" spans="1:8">
      <c r="B30" s="18" t="s">
        <v>2974</v>
      </c>
      <c r="C30" s="25">
        <f>SUMIFS(REVdata!$AC:$AC,REVdata!$K:$K,NatResProgram!$B$30,REVdata!$J:$J,NatResProgram!C$7)</f>
        <v>184914.78</v>
      </c>
      <c r="D30" s="23">
        <f>SUMIFS(REVdata!$AC:$AC,REVdata!$K:$K,NatResProgram!$B$30,REVdata!$J:$J,NatResProgram!D$7)</f>
        <v>0</v>
      </c>
      <c r="E30" s="23">
        <f>SUMIFS(REVdata!$AC:$AC,REVdata!$K:$K,NatResProgram!$B$30,REVdata!$J:$J,NatResProgram!E$7)</f>
        <v>0</v>
      </c>
      <c r="F30" s="23">
        <f>SUMIFS(REVdata!$AC:$AC,REVdata!$K:$K,NatResProgram!$B$30,REVdata!$J:$J,NatResProgram!F$7)</f>
        <v>1189765</v>
      </c>
      <c r="G30" s="23">
        <f>SUMIFS(REVdata!$AC:$AC,REVdata!$K:$K,NatResProgram!$B$30,REVdata!$J:$J,NatResProgram!G$7)</f>
        <v>164298.82999999999</v>
      </c>
      <c r="H30" s="763">
        <f>SUM(C30:G30)</f>
        <v>1538978.61</v>
      </c>
    </row>
    <row r="31" spans="1:8">
      <c r="B31" s="18" t="s">
        <v>2779</v>
      </c>
      <c r="C31" s="25">
        <f>SUMIFS(REVdata!$AC:$AC,REVdata!$K:$K,NatResProgram!$B$31,REVdata!$J:$J,NatResProgram!C$7)</f>
        <v>0</v>
      </c>
      <c r="D31" s="23">
        <f>SUMIFS(REVdata!$AC:$AC,REVdata!$K:$K,NatResProgram!$B$31,REVdata!$J:$J,NatResProgram!D$7)</f>
        <v>0</v>
      </c>
      <c r="E31" s="23">
        <f>SUMIFS(REVdata!$AC:$AC,REVdata!$K:$K,NatResProgram!$B$31,REVdata!$J:$J,NatResProgram!E$7)</f>
        <v>0</v>
      </c>
      <c r="F31" s="23">
        <f>SUMIFS(REVdata!$AC:$AC,REVdata!$K:$K,NatResProgram!$B$31,REVdata!$J:$J,NatResProgram!F$7)</f>
        <v>0</v>
      </c>
      <c r="G31" s="23">
        <f>SUMIFS(REVdata!$AC:$AC,REVdata!$K:$K,NatResProgram!$B$31,REVdata!$J:$J,NatResProgram!G$7)</f>
        <v>0</v>
      </c>
      <c r="H31" s="763">
        <f>SUM(C31:G31)</f>
        <v>0</v>
      </c>
    </row>
    <row r="32" spans="1:8">
      <c r="B32" s="18" t="s">
        <v>2134</v>
      </c>
      <c r="C32" s="26">
        <f>SUMIFS(REVdata!$AC:$AC,REVdata!$K:$K,NatResProgram!$B$32,REVdata!$J:$J,NatResProgram!C$7)</f>
        <v>841543.34</v>
      </c>
      <c r="D32" s="24">
        <f>SUMIFS(REVdata!$AC:$AC,REVdata!$K:$K,NatResProgram!$B$32,REVdata!$J:$J,NatResProgram!D$7)</f>
        <v>101488.5</v>
      </c>
      <c r="E32" s="24">
        <f>SUMIFS(REVdata!$AC:$AC,REVdata!$K:$K,NatResProgram!$B$32,REVdata!$J:$J,NatResProgram!E$7)</f>
        <v>186268.97999999998</v>
      </c>
      <c r="F32" s="24">
        <f>SUMIFS(REVdata!$AC:$AC,REVdata!$K:$K,NatResProgram!$B$32,REVdata!$J:$J,NatResProgram!F$7)</f>
        <v>16164.13</v>
      </c>
      <c r="G32" s="24">
        <f>SUMIFS(REVdata!$AC:$AC,REVdata!$K:$K,NatResProgram!$B$32,REVdata!$J:$J,NatResProgram!G$7)</f>
        <v>23352.43</v>
      </c>
      <c r="H32" s="883">
        <f>SUM(C32:G32)</f>
        <v>1168817.3799999997</v>
      </c>
    </row>
    <row r="33" spans="2:8">
      <c r="B33" s="571" t="s">
        <v>5942</v>
      </c>
      <c r="C33" s="727">
        <f t="shared" ref="C33:G33" si="4">SUM(C29:C32)</f>
        <v>1026458.12</v>
      </c>
      <c r="D33" s="728">
        <f t="shared" si="4"/>
        <v>101488.5</v>
      </c>
      <c r="E33" s="728">
        <f t="shared" si="4"/>
        <v>186268.97999999998</v>
      </c>
      <c r="F33" s="728">
        <f t="shared" si="4"/>
        <v>1205929.1299999999</v>
      </c>
      <c r="G33" s="728">
        <f t="shared" si="4"/>
        <v>187651.25999999998</v>
      </c>
      <c r="H33" s="644">
        <f>SUM(C33:G33)</f>
        <v>2707795.9899999998</v>
      </c>
    </row>
    <row r="34" spans="2:8">
      <c r="B34" s="53" t="s">
        <v>2345</v>
      </c>
      <c r="C34" s="753">
        <f t="shared" ref="C34:H34" si="5">IFERROR(+C33/C14,0)</f>
        <v>1.1963381351981353</v>
      </c>
      <c r="D34" s="753">
        <f t="shared" si="5"/>
        <v>1.12765</v>
      </c>
      <c r="E34" s="753">
        <f t="shared" si="5"/>
        <v>0</v>
      </c>
      <c r="F34" s="753">
        <f t="shared" si="5"/>
        <v>0.69058455175794442</v>
      </c>
      <c r="G34" s="753">
        <f t="shared" si="5"/>
        <v>0.36805045385719776</v>
      </c>
      <c r="H34" s="720">
        <f t="shared" si="5"/>
        <v>0.8451045130982342</v>
      </c>
    </row>
    <row r="35" spans="2:8">
      <c r="B35" s="53"/>
      <c r="C35" s="722"/>
      <c r="D35" s="725"/>
      <c r="E35" s="725"/>
      <c r="F35" s="725"/>
      <c r="G35" s="725"/>
      <c r="H35" s="726"/>
    </row>
    <row r="36" spans="2:8">
      <c r="B36" s="571" t="s">
        <v>1798</v>
      </c>
      <c r="C36" s="16"/>
      <c r="D36" s="21"/>
      <c r="E36" s="21"/>
      <c r="F36" s="21"/>
      <c r="G36" s="21"/>
      <c r="H36" s="560"/>
    </row>
    <row r="37" spans="2:8">
      <c r="B37" s="18" t="s">
        <v>48</v>
      </c>
      <c r="C37" s="752">
        <f>SUMIFS(EXPdata!$AD:$AD,EXPdata!$I:$I,NatResProgram!C$7,EXPdata!$K:$K,"1")</f>
        <v>624661.6</v>
      </c>
      <c r="D37" s="752">
        <f>SUMIFS(EXPdata!$AD:$AD,EXPdata!$I:$I,NatResProgram!D$7,EXPdata!$K:$K,"1")</f>
        <v>0</v>
      </c>
      <c r="E37" s="752">
        <f>SUMIFS(EXPdata!$AD:$AD,EXPdata!$I:$I,NatResProgram!E$7,EXPdata!$K:$K,"1")</f>
        <v>2093.8200000000006</v>
      </c>
      <c r="F37" s="752">
        <f>SUMIFS(EXPdata!$AD:$AD,EXPdata!$I:$I,NatResProgram!F$7,EXPdata!$K:$K,"1")</f>
        <v>844508.61</v>
      </c>
      <c r="G37" s="752">
        <f>SUMIFS(EXPdata!$AD:$AD,EXPdata!$I:$I,NatResProgram!G$7,EXPdata!$K:$K,"1")</f>
        <v>232766.29000000007</v>
      </c>
      <c r="H37" s="754">
        <f>SUM(C37:G37)</f>
        <v>1704030.3199999998</v>
      </c>
    </row>
    <row r="38" spans="2:8">
      <c r="B38" s="53" t="s">
        <v>2345</v>
      </c>
      <c r="C38" s="755">
        <f t="shared" ref="C38:H38" si="6">IFERROR(+C37/C17,"")</f>
        <v>0.92362523380377481</v>
      </c>
      <c r="D38" s="755" t="str">
        <f t="shared" si="6"/>
        <v/>
      </c>
      <c r="E38" s="755">
        <f t="shared" si="6"/>
        <v>3.1287936522167936E-2</v>
      </c>
      <c r="F38" s="755">
        <f t="shared" si="6"/>
        <v>0.87249565306331189</v>
      </c>
      <c r="G38" s="755">
        <f t="shared" si="6"/>
        <v>0.7959155208906793</v>
      </c>
      <c r="H38" s="755">
        <f t="shared" si="6"/>
        <v>0.85048004352144368</v>
      </c>
    </row>
    <row r="39" spans="2:8">
      <c r="B39" s="18" t="s">
        <v>458</v>
      </c>
      <c r="C39" s="25">
        <f>SUMIFS(EXPdata!$AD:$AD,EXPdata!$I:$I,NatResProgram!C$7,EXPdata!$K:$K,"2")</f>
        <v>257884.60000000003</v>
      </c>
      <c r="D39" s="25">
        <f>SUMIFS(EXPdata!$AD:$AD,EXPdata!$I:$I,NatResProgram!D$7,EXPdata!$K:$K,"2")</f>
        <v>0</v>
      </c>
      <c r="E39" s="25">
        <f>SUMIFS(EXPdata!$AD:$AD,EXPdata!$I:$I,NatResProgram!E$7,EXPdata!$K:$K,"2")</f>
        <v>100638.29999999999</v>
      </c>
      <c r="F39" s="25">
        <f>SUMIFS(EXPdata!$AD:$AD,EXPdata!$I:$I,NatResProgram!F$7,EXPdata!$K:$K,"2")</f>
        <v>416825.41999999993</v>
      </c>
      <c r="G39" s="25">
        <f>SUMIFS(EXPdata!$AD:$AD,EXPdata!$I:$I,NatResProgram!G$7,EXPdata!$K:$K,"2")</f>
        <v>155586.19999999998</v>
      </c>
      <c r="H39" s="754">
        <f>SUM(C39:G39)</f>
        <v>930934.5199999999</v>
      </c>
    </row>
    <row r="40" spans="2:8" ht="15.75" customHeight="1">
      <c r="B40" s="53" t="s">
        <v>2345</v>
      </c>
      <c r="C40" s="755">
        <f t="shared" ref="C40:H40" si="7">IFERROR(+C39/C18,"")</f>
        <v>0.77717049649664749</v>
      </c>
      <c r="D40" s="755" t="str">
        <f t="shared" si="7"/>
        <v/>
      </c>
      <c r="E40" s="755">
        <f t="shared" si="7"/>
        <v>0.84956229581542975</v>
      </c>
      <c r="F40" s="755">
        <f t="shared" si="7"/>
        <v>0.82663764620955793</v>
      </c>
      <c r="G40" s="755">
        <f t="shared" si="7"/>
        <v>0.75588559657586485</v>
      </c>
      <c r="H40" s="755">
        <f t="shared" si="7"/>
        <v>0.80228146633929664</v>
      </c>
    </row>
    <row r="41" spans="2:8">
      <c r="B41" s="18" t="s">
        <v>459</v>
      </c>
      <c r="C41" s="25">
        <f>SUMIFS(EXPdata!$AD:$AD,EXPdata!$I:$I,NatResProgram!C$7,EXPdata!$K:$K,"3")</f>
        <v>12986.95</v>
      </c>
      <c r="D41" s="25">
        <f>SUMIFS(EXPdata!$AD:$AD,EXPdata!$I:$I,NatResProgram!D$7,EXPdata!$K:$K,"3")</f>
        <v>0</v>
      </c>
      <c r="E41" s="25">
        <f>SUMIFS(EXPdata!$AD:$AD,EXPdata!$I:$I,NatResProgram!E$7,EXPdata!$K:$K,"3")</f>
        <v>0</v>
      </c>
      <c r="F41" s="25">
        <f>SUMIFS(EXPdata!$AD:$AD,EXPdata!$I:$I,NatResProgram!F$7,EXPdata!$K:$K,"3")</f>
        <v>12200.14</v>
      </c>
      <c r="G41" s="25">
        <f>SUMIFS(EXPdata!$AD:$AD,EXPdata!$I:$I,NatResProgram!G$7,EXPdata!$K:$K,"3")</f>
        <v>2951.2099999999996</v>
      </c>
      <c r="H41" s="754">
        <f>SUM(C41:G41)</f>
        <v>28138.3</v>
      </c>
    </row>
    <row r="42" spans="2:8" ht="15.75" customHeight="1">
      <c r="B42" s="53" t="s">
        <v>2345</v>
      </c>
      <c r="C42" s="755">
        <f t="shared" ref="C42:H42" si="8">IFERROR(+C41/C19,"")</f>
        <v>0.79875453594932044</v>
      </c>
      <c r="D42" s="755" t="str">
        <f t="shared" si="8"/>
        <v/>
      </c>
      <c r="E42" s="755">
        <f t="shared" si="8"/>
        <v>0</v>
      </c>
      <c r="F42" s="755">
        <f t="shared" si="8"/>
        <v>1.4262497077390694</v>
      </c>
      <c r="G42" s="755">
        <f t="shared" si="8"/>
        <v>0.2551184301521438</v>
      </c>
      <c r="H42" s="755">
        <f t="shared" si="8"/>
        <v>0.62840967460973263</v>
      </c>
    </row>
    <row r="43" spans="2:8" s="10" customFormat="1">
      <c r="B43" s="18" t="s">
        <v>460</v>
      </c>
      <c r="C43" s="25">
        <f>SUMIFS(EXPdata!$AD:$AD,EXPdata!$I:$I,NatResProgram!C$7,EXPdata!$K:$K,"4")</f>
        <v>-48072.320000000007</v>
      </c>
      <c r="D43" s="25">
        <f>SUMIFS(EXPdata!$AD:$AD,EXPdata!$I:$I,NatResProgram!D$7,EXPdata!$K:$K,"4")</f>
        <v>0</v>
      </c>
      <c r="E43" s="25">
        <f>SUMIFS(EXPdata!$AD:$AD,EXPdata!$I:$I,NatResProgram!E$7,EXPdata!$K:$K,"4")</f>
        <v>0</v>
      </c>
      <c r="F43" s="25">
        <f>SUMIFS(EXPdata!$AD:$AD,EXPdata!$I:$I,NatResProgram!F$7,EXPdata!$K:$K,"4")</f>
        <v>0</v>
      </c>
      <c r="G43" s="25">
        <f>SUMIFS(EXPdata!$AD:$AD,EXPdata!$I:$I,NatResProgram!G$7,EXPdata!$K:$K,"4")</f>
        <v>0</v>
      </c>
      <c r="H43" s="754">
        <f>SUM(C43:G43)</f>
        <v>-48072.320000000007</v>
      </c>
    </row>
    <row r="44" spans="2:8" ht="15.75" customHeight="1">
      <c r="B44" s="53" t="s">
        <v>2345</v>
      </c>
      <c r="C44" s="755">
        <f t="shared" ref="C44:H44" si="9">IFERROR(+C43/C20,"")</f>
        <v>-0.24691598481696642</v>
      </c>
      <c r="D44" s="755" t="str">
        <f t="shared" si="9"/>
        <v/>
      </c>
      <c r="E44" s="755">
        <f t="shared" si="9"/>
        <v>0</v>
      </c>
      <c r="F44" s="755" t="str">
        <f t="shared" si="9"/>
        <v/>
      </c>
      <c r="G44" s="755" t="str">
        <f t="shared" si="9"/>
        <v/>
      </c>
      <c r="H44" s="755">
        <f t="shared" si="9"/>
        <v>-0.13946497007464659</v>
      </c>
    </row>
    <row r="45" spans="2:8">
      <c r="B45" s="18" t="s">
        <v>455</v>
      </c>
      <c r="C45" s="26">
        <f>SUMIFS(EXPdata!$AD:$AD,EXPdata!$I:$I,NatResProgram!C$7,EXPdata!$K:$K,"5")</f>
        <v>0</v>
      </c>
      <c r="D45" s="26">
        <f>SUMIFS(EXPdata!$AD:$AD,EXPdata!$I:$I,NatResProgram!D$7,EXPdata!$K:$K,"5")</f>
        <v>90000</v>
      </c>
      <c r="E45" s="26">
        <f>SUMIFS(EXPdata!$AD:$AD,EXPdata!$I:$I,NatResProgram!E$7,EXPdata!$K:$K,"5")</f>
        <v>0</v>
      </c>
      <c r="F45" s="26">
        <f>SUMIFS(EXPdata!$AD:$AD,EXPdata!$I:$I,NatResProgram!F$7,EXPdata!$K:$K,"5")</f>
        <v>0</v>
      </c>
      <c r="G45" s="26">
        <f>SUMIFS(EXPdata!$AD:$AD,EXPdata!$I:$I,NatResProgram!G$7,EXPdata!$K:$K,"5")</f>
        <v>0</v>
      </c>
      <c r="H45" s="754">
        <f>SUM(C45:G45)</f>
        <v>90000</v>
      </c>
    </row>
    <row r="46" spans="2:8" ht="15.75" customHeight="1">
      <c r="B46" s="53" t="s">
        <v>2345</v>
      </c>
      <c r="C46" s="755" t="str">
        <f t="shared" ref="C46:H46" si="10">IFERROR(+C45/C21,"")</f>
        <v/>
      </c>
      <c r="D46" s="755">
        <f t="shared" si="10"/>
        <v>1</v>
      </c>
      <c r="E46" s="755" t="str">
        <f t="shared" si="10"/>
        <v/>
      </c>
      <c r="F46" s="755" t="str">
        <f t="shared" si="10"/>
        <v/>
      </c>
      <c r="G46" s="755" t="str">
        <f t="shared" si="10"/>
        <v/>
      </c>
      <c r="H46" s="755">
        <f t="shared" si="10"/>
        <v>1</v>
      </c>
    </row>
    <row r="47" spans="2:8">
      <c r="B47" s="571" t="s">
        <v>5943</v>
      </c>
      <c r="C47" s="644">
        <f t="shared" ref="C47:G47" si="11">C37+C39+C41+C43+C45</f>
        <v>847460.82999999984</v>
      </c>
      <c r="D47" s="644">
        <f t="shared" si="11"/>
        <v>90000</v>
      </c>
      <c r="E47" s="644">
        <f t="shared" si="11"/>
        <v>102732.12</v>
      </c>
      <c r="F47" s="644">
        <f t="shared" si="11"/>
        <v>1273534.1699999997</v>
      </c>
      <c r="G47" s="644">
        <f t="shared" si="11"/>
        <v>391303.70000000007</v>
      </c>
      <c r="H47" s="644">
        <f>SUM(C47:G47)</f>
        <v>2705030.82</v>
      </c>
    </row>
    <row r="48" spans="2:8">
      <c r="B48" s="53" t="s">
        <v>2345</v>
      </c>
      <c r="C48" s="756">
        <f t="shared" ref="C48:H48" si="12">IFERROR(+C47/C22,"")</f>
        <v>0.69515854448810166</v>
      </c>
      <c r="D48" s="756">
        <f t="shared" si="12"/>
        <v>1</v>
      </c>
      <c r="E48" s="756">
        <f t="shared" si="12"/>
        <v>0.29883447361072324</v>
      </c>
      <c r="F48" s="756">
        <f t="shared" si="12"/>
        <v>0.86007822551071456</v>
      </c>
      <c r="G48" s="756">
        <f t="shared" si="12"/>
        <v>0.76748487796458598</v>
      </c>
      <c r="H48" s="756">
        <f t="shared" si="12"/>
        <v>0.74243930113241974</v>
      </c>
    </row>
    <row r="49" spans="1:12" ht="23.25" customHeight="1">
      <c r="B49" s="19" t="s">
        <v>5941</v>
      </c>
      <c r="C49" s="757">
        <f t="shared" ref="C49:G49" si="13">C33-C47</f>
        <v>178997.29000000015</v>
      </c>
      <c r="D49" s="757">
        <f t="shared" si="13"/>
        <v>11488.5</v>
      </c>
      <c r="E49" s="757">
        <f t="shared" si="13"/>
        <v>83536.859999999986</v>
      </c>
      <c r="F49" s="757">
        <f t="shared" si="13"/>
        <v>-67605.039999999804</v>
      </c>
      <c r="G49" s="757">
        <f t="shared" si="13"/>
        <v>-203652.44000000009</v>
      </c>
      <c r="H49" s="757">
        <f>SUM(C49:G49)</f>
        <v>2765.1700000002456</v>
      </c>
    </row>
    <row r="51" spans="1:12" s="4" customFormat="1" ht="18.75">
      <c r="A51" s="1161" t="s">
        <v>7147</v>
      </c>
      <c r="B51" s="1161"/>
      <c r="C51" s="1161"/>
      <c r="D51" s="1161"/>
      <c r="E51" s="1161"/>
      <c r="F51" s="1161"/>
      <c r="G51" s="1161"/>
      <c r="H51" s="1161"/>
      <c r="I51" s="1156"/>
      <c r="J51" s="1156"/>
      <c r="K51" s="1156"/>
      <c r="L51" s="1156"/>
    </row>
    <row r="52" spans="1:12" ht="39.75" customHeight="1" thickBot="1">
      <c r="B52" s="7"/>
      <c r="C52" s="765" t="s">
        <v>508</v>
      </c>
      <c r="D52" s="766" t="s">
        <v>509</v>
      </c>
      <c r="E52" s="766" t="s">
        <v>443</v>
      </c>
      <c r="F52" s="766" t="s">
        <v>1564</v>
      </c>
      <c r="G52" s="766" t="s">
        <v>442</v>
      </c>
      <c r="H52" s="721" t="s">
        <v>5359</v>
      </c>
    </row>
    <row r="53" spans="1:12" ht="10.5" customHeight="1">
      <c r="B53" s="898" t="s">
        <v>35</v>
      </c>
      <c r="C53" s="899">
        <v>931170</v>
      </c>
      <c r="D53" s="900">
        <v>931160</v>
      </c>
      <c r="E53" s="900">
        <v>931101</v>
      </c>
      <c r="F53" s="900">
        <v>931150</v>
      </c>
      <c r="G53" s="900">
        <v>931116</v>
      </c>
      <c r="H53" s="904"/>
    </row>
    <row r="54" spans="1:12">
      <c r="B54" s="571" t="s">
        <v>2780</v>
      </c>
      <c r="C54" s="12"/>
      <c r="D54" s="11"/>
      <c r="E54" s="11"/>
      <c r="F54" s="11"/>
      <c r="G54" s="11"/>
      <c r="H54" s="572"/>
    </row>
    <row r="55" spans="1:12">
      <c r="B55" s="18" t="s">
        <v>2975</v>
      </c>
      <c r="C55" s="752">
        <f>SUMIFS(REVdata!$AJ:$AJ,REVdata!$K:$K,NatResProgram!$B$10,REVdata!$J:$J,NatResProgram!C$7)</f>
        <v>0</v>
      </c>
      <c r="D55" s="573">
        <f>SUMIFS(REVdata!$AJ:$AJ,REVdata!$K:$K,NatResProgram!$B$10,REVdata!$J:$J,NatResProgram!D$7)</f>
        <v>0</v>
      </c>
      <c r="E55" s="573">
        <f>SUMIFS(REVdata!$AJ:$AJ,REVdata!$K:$K,NatResProgram!$B$10,REVdata!$J:$J,NatResProgram!E$7)</f>
        <v>0</v>
      </c>
      <c r="F55" s="573">
        <f>SUMIFS(REVdata!$AJ:$AJ,REVdata!$K:$K,NatResProgram!$B$10,REVdata!$J:$J,NatResProgram!F$7)</f>
        <v>0</v>
      </c>
      <c r="G55" s="573">
        <f>SUMIFS(REVdata!$AJ:$AJ,REVdata!$K:$K,NatResProgram!$B$10,REVdata!$J:$J,NatResProgram!G$7)</f>
        <v>0</v>
      </c>
      <c r="H55" s="762">
        <f>SUM(C55:G55)</f>
        <v>0</v>
      </c>
    </row>
    <row r="56" spans="1:12">
      <c r="B56" s="18" t="s">
        <v>2974</v>
      </c>
      <c r="C56" s="25">
        <f>SUMIFS(REVdata!$AJ:$AJ,REVdata!$K:$K,NatResProgram!$B$11,REVdata!$J:$J,NatResProgram!C$7)</f>
        <v>57382</v>
      </c>
      <c r="D56" s="23">
        <f>SUMIFS(REVdata!$AJ:$AJ,REVdata!$K:$K,NatResProgram!$B$11,REVdata!$J:$J,NatResProgram!D$7)</f>
        <v>0</v>
      </c>
      <c r="E56" s="23">
        <f>SUMIFS(REVdata!$AJ:$AJ,REVdata!$K:$K,NatResProgram!$B$11,REVdata!$J:$J,NatResProgram!E$7)</f>
        <v>0</v>
      </c>
      <c r="F56" s="23">
        <f>SUMIFS(REVdata!$AJ:$AJ,REVdata!$K:$K,NatResProgram!$B$11,REVdata!$J:$J,NatResProgram!F$7)</f>
        <v>2169187</v>
      </c>
      <c r="G56" s="23">
        <f>SUMIFS(REVdata!$AJ:$AJ,REVdata!$K:$K,NatResProgram!$B$11,REVdata!$J:$J,NatResProgram!G$7)</f>
        <v>500000</v>
      </c>
      <c r="H56" s="763">
        <f>SUM(C56:G56)</f>
        <v>2726569</v>
      </c>
    </row>
    <row r="57" spans="1:12">
      <c r="B57" s="18" t="s">
        <v>2779</v>
      </c>
      <c r="C57" s="25">
        <f>SUMIFS(REVdata!$AJ:$AJ,REVdata!$K:$K,NatResProgram!$B$12,REVdata!$J:$J,NatResProgram!C$7)</f>
        <v>0</v>
      </c>
      <c r="D57" s="23">
        <f>SUMIFS(REVdata!$AJ:$AJ,REVdata!$K:$K,NatResProgram!$B$12,REVdata!$J:$J,NatResProgram!D$7)</f>
        <v>0</v>
      </c>
      <c r="E57" s="23">
        <f>SUMIFS(REVdata!$AJ:$AJ,REVdata!$K:$K,NatResProgram!$B$12,REVdata!$J:$J,NatResProgram!E$7)</f>
        <v>0</v>
      </c>
      <c r="F57" s="23">
        <f>SUMIFS(REVdata!$AJ:$AJ,REVdata!$K:$K,NatResProgram!$B$12,REVdata!$J:$J,NatResProgram!F$7)</f>
        <v>0</v>
      </c>
      <c r="G57" s="23">
        <f>SUMIFS(REVdata!$AJ:$AJ,REVdata!$K:$K,NatResProgram!$B$12,REVdata!$J:$J,NatResProgram!G$7)</f>
        <v>0</v>
      </c>
      <c r="H57" s="763">
        <f>SUM(C57:G57)</f>
        <v>0</v>
      </c>
    </row>
    <row r="58" spans="1:12">
      <c r="B58" s="18" t="s">
        <v>2134</v>
      </c>
      <c r="C58" s="26">
        <f>SUMIFS(REVdata!$AJ:$AJ,REVdata!$K:$K,NatResProgram!$B$13,REVdata!$J:$J,NatResProgram!C$7)</f>
        <v>1260000</v>
      </c>
      <c r="D58" s="24">
        <f>SUMIFS(REVdata!$AJ:$AJ,REVdata!$K:$K,NatResProgram!$B$13,REVdata!$J:$J,NatResProgram!D$7)</f>
        <v>100000</v>
      </c>
      <c r="E58" s="24">
        <f>SUMIFS(REVdata!$AJ:$AJ,REVdata!$K:$K,NatResProgram!$B$13,REVdata!$J:$J,NatResProgram!E$7)</f>
        <v>110000</v>
      </c>
      <c r="F58" s="24">
        <f>SUMIFS(REVdata!$AJ:$AJ,REVdata!$K:$K,NatResProgram!$B$13,REVdata!$J:$J,NatResProgram!F$7)</f>
        <v>1000</v>
      </c>
      <c r="G58" s="24">
        <f>SUMIFS(REVdata!$AJ:$AJ,REVdata!$K:$K,NatResProgram!$B$13,REVdata!$J:$J,NatResProgram!G$7)</f>
        <v>0</v>
      </c>
      <c r="H58" s="883">
        <f>SUM(C58:G58)</f>
        <v>1471000</v>
      </c>
    </row>
    <row r="59" spans="1:12">
      <c r="B59" s="571" t="s">
        <v>5942</v>
      </c>
      <c r="C59" s="727">
        <f>SUM(C55:C58)</f>
        <v>1317382</v>
      </c>
      <c r="D59" s="728">
        <f t="shared" ref="D59:G59" si="14">SUM(D55:D58)</f>
        <v>100000</v>
      </c>
      <c r="E59" s="728">
        <f t="shared" si="14"/>
        <v>110000</v>
      </c>
      <c r="F59" s="728">
        <f t="shared" si="14"/>
        <v>2170187</v>
      </c>
      <c r="G59" s="728">
        <f t="shared" si="14"/>
        <v>500000</v>
      </c>
      <c r="H59" s="644">
        <f>SUM(C59:G59)</f>
        <v>4197569</v>
      </c>
    </row>
    <row r="60" spans="1:12">
      <c r="B60" s="19"/>
      <c r="C60" s="12"/>
      <c r="D60" s="11"/>
      <c r="E60" s="11"/>
      <c r="F60" s="11"/>
      <c r="G60" s="11"/>
      <c r="H60" s="556"/>
    </row>
    <row r="61" spans="1:12">
      <c r="B61" s="571" t="s">
        <v>1721</v>
      </c>
      <c r="C61" s="16"/>
      <c r="D61" s="21"/>
      <c r="E61" s="21"/>
      <c r="F61" s="21"/>
      <c r="G61" s="21"/>
      <c r="H61" s="560"/>
    </row>
    <row r="62" spans="1:12">
      <c r="B62" s="18" t="s">
        <v>48</v>
      </c>
      <c r="C62" s="752">
        <f>SUMIFS(EXPdata!$AK:$AK,EXPdata!$I:$I,NatResProgram!C$7,EXPdata!$K:$K,"1")</f>
        <v>798321</v>
      </c>
      <c r="D62" s="573">
        <f>SUMIFS(EXPdata!$AK:$AK,EXPdata!$I:$I,NatResProgram!D$7,EXPdata!$K:$K,"1")</f>
        <v>0</v>
      </c>
      <c r="E62" s="573">
        <f>SUMIFS(EXPdata!$AK:$AK,EXPdata!$I:$I,NatResProgram!E$7,EXPdata!$K:$K,"1")</f>
        <v>0</v>
      </c>
      <c r="F62" s="573">
        <f>SUMIFS(EXPdata!$AK:$AK,EXPdata!$I:$I,NatResProgram!F$7,EXPdata!$K:$K,"1")</f>
        <v>1249614</v>
      </c>
      <c r="G62" s="573">
        <f>SUMIFS(EXPdata!$AK:$AK,EXPdata!$I:$I,NatResProgram!G$7,EXPdata!$K:$K,"1")</f>
        <v>405882</v>
      </c>
      <c r="H62" s="884">
        <f t="shared" ref="H62:H67" si="15">SUM(C62:G62)</f>
        <v>2453817</v>
      </c>
    </row>
    <row r="63" spans="1:12">
      <c r="B63" s="18" t="s">
        <v>458</v>
      </c>
      <c r="C63" s="25">
        <f>SUMIFS(EXPdata!$AK:$AK,EXPdata!$I:$I,NatResProgram!C$7,EXPdata!$K:$K,"2")</f>
        <v>575294</v>
      </c>
      <c r="D63" s="23">
        <f>SUMIFS(EXPdata!$AK:$AK,EXPdata!$I:$I,NatResProgram!D$7,EXPdata!$K:$K,"2")</f>
        <v>0</v>
      </c>
      <c r="E63" s="23">
        <f>SUMIFS(EXPdata!$AK:$AK,EXPdata!$I:$I,NatResProgram!E$7,EXPdata!$K:$K,"2")</f>
        <v>138000</v>
      </c>
      <c r="F63" s="23">
        <f>SUMIFS(EXPdata!$AK:$AK,EXPdata!$I:$I,NatResProgram!F$7,EXPdata!$K:$K,"2")</f>
        <v>659026</v>
      </c>
      <c r="G63" s="23">
        <f>SUMIFS(EXPdata!$AK:$AK,EXPdata!$I:$I,NatResProgram!G$7,EXPdata!$K:$K,"2")</f>
        <v>190328</v>
      </c>
      <c r="H63" s="764">
        <f t="shared" si="15"/>
        <v>1562648</v>
      </c>
    </row>
    <row r="64" spans="1:12">
      <c r="B64" s="18" t="s">
        <v>459</v>
      </c>
      <c r="C64" s="25">
        <f>SUMIFS(EXPdata!$AK:$AK,EXPdata!$I:$I,NatResProgram!C$7,EXPdata!$K:$K,"3")</f>
        <v>18767</v>
      </c>
      <c r="D64" s="23">
        <f>SUMIFS(EXPdata!$AK:$AK,EXPdata!$I:$I,NatResProgram!D$7,EXPdata!$K:$K,"3")</f>
        <v>0</v>
      </c>
      <c r="E64" s="23">
        <f>SUMIFS(EXPdata!$AK:$AK,EXPdata!$I:$I,NatResProgram!E$7,EXPdata!$K:$K,"3")</f>
        <v>614</v>
      </c>
      <c r="F64" s="23">
        <f>SUMIFS(EXPdata!$AK:$AK,EXPdata!$I:$I,NatResProgram!F$7,EXPdata!$K:$K,"3")</f>
        <v>14141</v>
      </c>
      <c r="G64" s="23">
        <f>SUMIFS(EXPdata!$AK:$AK,EXPdata!$I:$I,NatResProgram!G$7,EXPdata!$K:$K,"3")</f>
        <v>13152</v>
      </c>
      <c r="H64" s="764">
        <f t="shared" si="15"/>
        <v>46674</v>
      </c>
    </row>
    <row r="65" spans="2:8" s="10" customFormat="1">
      <c r="B65" s="18" t="s">
        <v>460</v>
      </c>
      <c r="C65" s="25">
        <f>SUMIFS(EXPdata!$AK:$AK,EXPdata!$I:$I,NatResProgram!C$7,EXPdata!$K:$K,"4")</f>
        <v>0</v>
      </c>
      <c r="D65" s="23">
        <f>SUMIFS(EXPdata!$AK:$AK,EXPdata!$I:$I,NatResProgram!D$7,EXPdata!$K:$K,"4")</f>
        <v>0</v>
      </c>
      <c r="E65" s="23">
        <f>SUMIFS(EXPdata!$AK:$AK,EXPdata!$I:$I,NatResProgram!E$7,EXPdata!$K:$K,"4")</f>
        <v>0</v>
      </c>
      <c r="F65" s="23">
        <f>SUMIFS(EXPdata!$AK:$AK,EXPdata!$I:$I,NatResProgram!F$7,EXPdata!$K:$K,"4")</f>
        <v>0</v>
      </c>
      <c r="G65" s="23">
        <f>SUMIFS(EXPdata!$AK:$AK,EXPdata!$I:$I,NatResProgram!G$7,EXPdata!$K:$K,"4")</f>
        <v>110000</v>
      </c>
      <c r="H65" s="764">
        <f t="shared" si="15"/>
        <v>110000</v>
      </c>
    </row>
    <row r="66" spans="2:8">
      <c r="B66" s="18" t="s">
        <v>455</v>
      </c>
      <c r="C66" s="26">
        <f>SUMIFS(EXPdata!$AK:$AK,EXPdata!$I:$I,NatResProgram!C$7,EXPdata!$K:$K,"5")</f>
        <v>0</v>
      </c>
      <c r="D66" s="24">
        <f>SUMIFS(EXPdata!$AK:$AK,EXPdata!$I:$I,NatResProgram!D$7,EXPdata!$K:$K,"5")</f>
        <v>100000</v>
      </c>
      <c r="E66" s="24">
        <f>SUMIFS(EXPdata!$AK:$AK,EXPdata!$I:$I,NatResProgram!E$7,EXPdata!$K:$K,"5")</f>
        <v>100000</v>
      </c>
      <c r="F66" s="24">
        <f>SUMIFS(EXPdata!$AK:$AK,EXPdata!$I:$I,NatResProgram!F$7,EXPdata!$K:$K,"5")</f>
        <v>0</v>
      </c>
      <c r="G66" s="24">
        <f>SUMIFS(EXPdata!$AK:$AK,EXPdata!$I:$I,NatResProgram!G$7,EXPdata!$K:$K,"5")</f>
        <v>0</v>
      </c>
      <c r="H66" s="560">
        <f t="shared" si="15"/>
        <v>200000</v>
      </c>
    </row>
    <row r="67" spans="2:8">
      <c r="B67" s="571" t="s">
        <v>5943</v>
      </c>
      <c r="C67" s="727">
        <f>SUM(C62:C66)</f>
        <v>1392382</v>
      </c>
      <c r="D67" s="728">
        <f t="shared" ref="D67:G67" si="16">SUM(D62:D66)</f>
        <v>100000</v>
      </c>
      <c r="E67" s="728">
        <f t="shared" si="16"/>
        <v>238614</v>
      </c>
      <c r="F67" s="728">
        <f t="shared" si="16"/>
        <v>1922781</v>
      </c>
      <c r="G67" s="728">
        <f t="shared" si="16"/>
        <v>719362</v>
      </c>
      <c r="H67" s="644">
        <f t="shared" si="15"/>
        <v>4373139</v>
      </c>
    </row>
    <row r="68" spans="2:8">
      <c r="B68" s="53"/>
      <c r="C68" s="557"/>
      <c r="D68" s="558"/>
      <c r="E68" s="558"/>
      <c r="F68" s="558"/>
      <c r="G68" s="558"/>
      <c r="H68" s="559"/>
    </row>
    <row r="69" spans="2:8" ht="23.25" customHeight="1">
      <c r="B69" s="19" t="s">
        <v>5941</v>
      </c>
      <c r="C69" s="642">
        <f t="shared" ref="C69:G69" si="17">C59-C67</f>
        <v>-75000</v>
      </c>
      <c r="D69" s="373">
        <f t="shared" si="17"/>
        <v>0</v>
      </c>
      <c r="E69" s="373">
        <f t="shared" si="17"/>
        <v>-128614</v>
      </c>
      <c r="F69" s="373">
        <f t="shared" si="17"/>
        <v>247406</v>
      </c>
      <c r="G69" s="373">
        <f t="shared" si="17"/>
        <v>-219362</v>
      </c>
      <c r="H69" s="643">
        <f>SUM(C69:G69)</f>
        <v>-175570</v>
      </c>
    </row>
  </sheetData>
  <mergeCells count="3">
    <mergeCell ref="A4:H4"/>
    <mergeCell ref="A6:H6"/>
    <mergeCell ref="A51:H51"/>
  </mergeCells>
  <conditionalFormatting sqref="C49:G49 C24:H24">
    <cfRule type="cellIs" dxfId="1135" priority="5" operator="greaterThan">
      <formula>0</formula>
    </cfRule>
    <cfRule type="cellIs" dxfId="1134" priority="6" operator="lessThan">
      <formula>0</formula>
    </cfRule>
  </conditionalFormatting>
  <conditionalFormatting sqref="H49">
    <cfRule type="cellIs" dxfId="1133" priority="3" operator="greaterThan">
      <formula>0</formula>
    </cfRule>
    <cfRule type="cellIs" dxfId="1132" priority="4" operator="lessThan">
      <formula>0</formula>
    </cfRule>
  </conditionalFormatting>
  <conditionalFormatting sqref="C69:H69">
    <cfRule type="cellIs" dxfId="1131" priority="1" operator="greaterThan">
      <formula>0</formula>
    </cfRule>
    <cfRule type="cellIs" dxfId="1130" priority="2" operator="lessThan">
      <formula>0</formula>
    </cfRule>
  </conditionalFormatting>
  <printOptions horizontalCentered="1"/>
  <pageMargins left="0.5" right="0.5" top="0.5" bottom="0.5" header="0.3" footer="0.3"/>
  <pageSetup scale="84"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F5D95B-628F-4165-9001-49857C9854F6}">
  <sheetPr>
    <tabColor theme="6" tint="0.39997558519241921"/>
    <pageSetUpPr fitToPage="1"/>
  </sheetPr>
  <dimension ref="A1:BL363"/>
  <sheetViews>
    <sheetView workbookViewId="0"/>
  </sheetViews>
  <sheetFormatPr defaultRowHeight="15"/>
  <cols>
    <col min="1" max="1" width="35.28515625" style="29" customWidth="1"/>
    <col min="2" max="2" width="12.140625" style="773" bestFit="1" customWidth="1"/>
    <col min="3" max="3" width="30" style="771" bestFit="1" customWidth="1"/>
    <col min="4" max="4" width="9.5703125" style="771" bestFit="1" customWidth="1"/>
    <col min="5" max="5" width="10.5703125" style="772" bestFit="1" customWidth="1"/>
    <col min="6" max="6" width="8.7109375" style="771" hidden="1" customWidth="1"/>
    <col min="7" max="8" width="10" style="771" hidden="1" customWidth="1"/>
    <col min="9" max="9" width="10" style="771" customWidth="1"/>
    <col min="10" max="10" width="9" style="773" hidden="1" customWidth="1"/>
    <col min="11" max="12" width="10" style="773" hidden="1" customWidth="1"/>
    <col min="13" max="13" width="10" style="773" bestFit="1" customWidth="1"/>
    <col min="14" max="16" width="10" style="773" hidden="1" customWidth="1"/>
    <col min="17" max="18" width="10" style="773" bestFit="1" customWidth="1"/>
    <col min="19" max="19" width="5.140625" style="773" hidden="1" customWidth="1"/>
    <col min="20" max="20" width="4" style="773" hidden="1" customWidth="1"/>
    <col min="21" max="21" width="10" style="773" hidden="1" customWidth="1"/>
    <col min="22" max="22" width="10.5703125" style="773" bestFit="1" customWidth="1"/>
    <col min="23" max="23" width="3.7109375" style="7" customWidth="1"/>
    <col min="24" max="24" width="9" style="7" bestFit="1" customWidth="1"/>
    <col min="25" max="63" width="16.28515625" style="7" bestFit="1" customWidth="1"/>
    <col min="64" max="64" width="11.28515625" style="7" bestFit="1" customWidth="1"/>
    <col min="65" max="67" width="27.28515625" style="7" bestFit="1" customWidth="1"/>
    <col min="68" max="68" width="31.7109375" style="7" bestFit="1" customWidth="1"/>
    <col min="69" max="69" width="33.5703125" style="7" bestFit="1" customWidth="1"/>
    <col min="70" max="16384" width="9.140625" style="7"/>
  </cols>
  <sheetData>
    <row r="1" spans="1:64" ht="21">
      <c r="A1" s="783" t="s">
        <v>6543</v>
      </c>
    </row>
    <row r="2" spans="1:64" s="4" customFormat="1" ht="8.25" customHeight="1">
      <c r="A2" s="768"/>
      <c r="B2" s="769"/>
      <c r="C2" s="769"/>
      <c r="D2" s="769"/>
      <c r="E2" s="769"/>
      <c r="F2" s="769"/>
      <c r="G2" s="769"/>
      <c r="H2" s="769"/>
      <c r="I2" s="770"/>
      <c r="J2" s="770"/>
      <c r="K2" s="770"/>
      <c r="L2" s="770"/>
      <c r="M2" s="770"/>
      <c r="N2" s="770"/>
      <c r="O2" s="770"/>
      <c r="P2" s="769"/>
      <c r="Q2" s="769"/>
      <c r="R2" s="769"/>
      <c r="S2" s="769"/>
      <c r="T2" s="769"/>
      <c r="U2" s="769"/>
      <c r="V2" s="769"/>
    </row>
    <row r="3" spans="1:64" ht="15.75">
      <c r="A3" s="786" t="s">
        <v>19</v>
      </c>
      <c r="B3" s="929" t="s">
        <v>47</v>
      </c>
      <c r="C3" s="787"/>
    </row>
    <row r="4" spans="1:64" ht="12" customHeight="1"/>
    <row r="5" spans="1:64" s="29" customFormat="1" ht="42.75" customHeight="1">
      <c r="A5" s="992" t="s">
        <v>0</v>
      </c>
      <c r="B5" s="992" t="s">
        <v>36</v>
      </c>
      <c r="C5" s="992" t="s">
        <v>2</v>
      </c>
      <c r="D5" s="991" t="s">
        <v>7004</v>
      </c>
      <c r="E5" s="835" t="s">
        <v>7005</v>
      </c>
      <c r="F5" s="835" t="s">
        <v>6544</v>
      </c>
      <c r="G5" s="835" t="s">
        <v>6545</v>
      </c>
      <c r="H5" s="835" t="s">
        <v>6546</v>
      </c>
      <c r="I5" s="835" t="s">
        <v>6596</v>
      </c>
      <c r="J5" s="835" t="s">
        <v>6547</v>
      </c>
      <c r="K5" s="835" t="s">
        <v>6548</v>
      </c>
      <c r="L5" s="835" t="s">
        <v>6549</v>
      </c>
      <c r="M5" s="835" t="s">
        <v>6597</v>
      </c>
      <c r="N5" s="835" t="s">
        <v>6550</v>
      </c>
      <c r="O5" s="835" t="s">
        <v>6551</v>
      </c>
      <c r="P5" s="835" t="s">
        <v>6552</v>
      </c>
      <c r="Q5" s="835" t="s">
        <v>6598</v>
      </c>
      <c r="R5" s="835" t="s">
        <v>6553</v>
      </c>
      <c r="S5" s="835" t="s">
        <v>6554</v>
      </c>
      <c r="T5" s="990" t="s">
        <v>6555</v>
      </c>
      <c r="U5" s="835" t="s">
        <v>6599</v>
      </c>
      <c r="V5" s="844" t="s">
        <v>6600</v>
      </c>
      <c r="W5"/>
      <c r="X5"/>
      <c r="Y5" s="706"/>
      <c r="Z5" s="706"/>
      <c r="AA5" s="706"/>
      <c r="AB5" s="706"/>
      <c r="AC5" s="706"/>
      <c r="AD5" s="706"/>
      <c r="AE5" s="706"/>
      <c r="AF5" s="706"/>
      <c r="AG5" s="706"/>
      <c r="AH5" s="706"/>
      <c r="AI5" s="706"/>
      <c r="AJ5" s="706"/>
      <c r="AK5" s="706"/>
      <c r="AL5" s="706"/>
      <c r="AM5" s="706"/>
      <c r="AN5" s="706"/>
      <c r="AO5" s="706"/>
      <c r="AP5" s="706"/>
      <c r="AQ5" s="706"/>
      <c r="AR5" s="706"/>
      <c r="AS5" s="706"/>
      <c r="AT5" s="706"/>
      <c r="AU5" s="706"/>
      <c r="AV5" s="706"/>
      <c r="AW5" s="706"/>
      <c r="AX5" s="706"/>
      <c r="AY5" s="706"/>
      <c r="AZ5" s="706"/>
      <c r="BA5" s="706"/>
      <c r="BB5" s="706"/>
      <c r="BC5" s="706"/>
      <c r="BD5" s="706"/>
      <c r="BE5" s="706"/>
      <c r="BF5" s="706"/>
      <c r="BG5" s="706"/>
      <c r="BH5" s="706"/>
      <c r="BI5" s="706"/>
      <c r="BJ5" s="706"/>
      <c r="BK5" s="706"/>
      <c r="BL5" s="706"/>
    </row>
    <row r="6" spans="1:64">
      <c r="A6" t="s">
        <v>508</v>
      </c>
      <c r="B6" s="729">
        <v>740020</v>
      </c>
      <c r="C6" s="780" t="s">
        <v>8</v>
      </c>
      <c r="D6" s="1082">
        <v>21656.76</v>
      </c>
      <c r="E6" s="1085">
        <v>0</v>
      </c>
      <c r="F6" s="781">
        <v>0</v>
      </c>
      <c r="G6" s="781">
        <v>-1207.44</v>
      </c>
      <c r="H6" s="781">
        <v>2020.36</v>
      </c>
      <c r="I6" s="1085">
        <v>812.91999999999985</v>
      </c>
      <c r="J6" s="1092">
        <v>26.59</v>
      </c>
      <c r="K6" s="1092">
        <v>0</v>
      </c>
      <c r="L6" s="1092">
        <v>201.37</v>
      </c>
      <c r="M6" s="1085">
        <v>227.96</v>
      </c>
      <c r="N6" s="1085">
        <v>0</v>
      </c>
      <c r="O6" s="1085">
        <v>226.02</v>
      </c>
      <c r="P6" s="1092">
        <v>2043.2</v>
      </c>
      <c r="Q6" s="1085">
        <v>2269.2200000000003</v>
      </c>
      <c r="R6" s="1085">
        <v>0</v>
      </c>
      <c r="S6" s="1092"/>
      <c r="T6" s="1092"/>
      <c r="U6" s="1092">
        <v>0</v>
      </c>
      <c r="V6" s="842">
        <v>3310.1</v>
      </c>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row>
    <row r="7" spans="1:64">
      <c r="A7"/>
      <c r="B7" s="729">
        <v>741020</v>
      </c>
      <c r="C7" s="780" t="s">
        <v>1520</v>
      </c>
      <c r="D7" s="1090">
        <v>4842</v>
      </c>
      <c r="E7" s="837">
        <v>8000</v>
      </c>
      <c r="F7" s="781">
        <v>3375</v>
      </c>
      <c r="G7" s="781">
        <v>431</v>
      </c>
      <c r="H7" s="781">
        <v>511</v>
      </c>
      <c r="I7" s="837">
        <v>4317</v>
      </c>
      <c r="J7" s="1093">
        <v>5487</v>
      </c>
      <c r="K7" s="1093">
        <v>4840</v>
      </c>
      <c r="L7" s="1093">
        <v>627</v>
      </c>
      <c r="M7" s="837">
        <v>10954</v>
      </c>
      <c r="N7" s="837">
        <v>9943</v>
      </c>
      <c r="O7" s="837">
        <v>2344</v>
      </c>
      <c r="P7" s="1093">
        <v>6955</v>
      </c>
      <c r="Q7" s="837">
        <v>19242</v>
      </c>
      <c r="R7" s="837">
        <v>5131</v>
      </c>
      <c r="S7" s="1093"/>
      <c r="T7" s="1093"/>
      <c r="U7" s="1093">
        <v>5131</v>
      </c>
      <c r="V7" s="842">
        <v>39644</v>
      </c>
      <c r="W7"/>
      <c r="X7"/>
    </row>
    <row r="8" spans="1:64">
      <c r="A8"/>
      <c r="B8" s="729">
        <v>774810</v>
      </c>
      <c r="C8" s="780" t="s">
        <v>1942</v>
      </c>
      <c r="D8" s="1090">
        <v>385</v>
      </c>
      <c r="E8" s="837">
        <v>0</v>
      </c>
      <c r="F8" s="781">
        <v>0</v>
      </c>
      <c r="G8" s="781">
        <v>0</v>
      </c>
      <c r="H8" s="781">
        <v>0</v>
      </c>
      <c r="I8" s="837">
        <v>0</v>
      </c>
      <c r="J8" s="1093">
        <v>0</v>
      </c>
      <c r="K8" s="1093">
        <v>0</v>
      </c>
      <c r="L8" s="1093">
        <v>0</v>
      </c>
      <c r="M8" s="837">
        <v>0</v>
      </c>
      <c r="N8" s="837">
        <v>0</v>
      </c>
      <c r="O8" s="837">
        <v>0</v>
      </c>
      <c r="P8" s="1093">
        <v>0</v>
      </c>
      <c r="Q8" s="837">
        <v>0</v>
      </c>
      <c r="R8" s="837">
        <v>0</v>
      </c>
      <c r="S8" s="1093"/>
      <c r="T8" s="1093"/>
      <c r="U8" s="1093">
        <v>0</v>
      </c>
      <c r="V8" s="842">
        <v>0</v>
      </c>
      <c r="W8"/>
      <c r="X8"/>
    </row>
    <row r="9" spans="1:64">
      <c r="A9"/>
      <c r="B9" s="729">
        <v>777520</v>
      </c>
      <c r="C9" s="780" t="s">
        <v>25</v>
      </c>
      <c r="D9" s="1090">
        <v>18563</v>
      </c>
      <c r="E9" s="837">
        <v>0</v>
      </c>
      <c r="F9" s="781">
        <v>0</v>
      </c>
      <c r="G9" s="781">
        <v>0</v>
      </c>
      <c r="H9" s="781">
        <v>0</v>
      </c>
      <c r="I9" s="837">
        <v>0</v>
      </c>
      <c r="J9" s="1093">
        <v>0</v>
      </c>
      <c r="K9" s="1093">
        <v>0</v>
      </c>
      <c r="L9" s="1093">
        <v>0</v>
      </c>
      <c r="M9" s="837">
        <v>0</v>
      </c>
      <c r="N9" s="837">
        <v>0</v>
      </c>
      <c r="O9" s="837">
        <v>0</v>
      </c>
      <c r="P9" s="1093">
        <v>0</v>
      </c>
      <c r="Q9" s="837">
        <v>0</v>
      </c>
      <c r="R9" s="837">
        <v>0</v>
      </c>
      <c r="S9" s="1093"/>
      <c r="T9" s="1093"/>
      <c r="U9" s="1093">
        <v>0</v>
      </c>
      <c r="V9" s="842">
        <v>0</v>
      </c>
      <c r="W9"/>
      <c r="X9"/>
    </row>
    <row r="10" spans="1:64">
      <c r="A10"/>
      <c r="B10" s="729">
        <v>781120</v>
      </c>
      <c r="C10" s="780" t="s">
        <v>38</v>
      </c>
      <c r="D10" s="1090">
        <v>17.52</v>
      </c>
      <c r="E10" s="837">
        <v>0</v>
      </c>
      <c r="F10" s="781">
        <v>0</v>
      </c>
      <c r="G10" s="781">
        <v>0</v>
      </c>
      <c r="H10" s="781">
        <v>0</v>
      </c>
      <c r="I10" s="837">
        <v>0</v>
      </c>
      <c r="J10" s="1093">
        <v>0</v>
      </c>
      <c r="K10" s="1093">
        <v>0</v>
      </c>
      <c r="L10" s="1093">
        <v>0</v>
      </c>
      <c r="M10" s="837">
        <v>0</v>
      </c>
      <c r="N10" s="837">
        <v>0</v>
      </c>
      <c r="O10" s="837">
        <v>0</v>
      </c>
      <c r="P10" s="1093">
        <v>0</v>
      </c>
      <c r="Q10" s="837">
        <v>0</v>
      </c>
      <c r="R10" s="837">
        <v>0</v>
      </c>
      <c r="S10" s="1093"/>
      <c r="T10" s="1093"/>
      <c r="U10" s="1093">
        <v>0</v>
      </c>
      <c r="V10" s="842">
        <v>0</v>
      </c>
      <c r="W10"/>
      <c r="X10"/>
    </row>
    <row r="11" spans="1:64">
      <c r="A11"/>
      <c r="B11" s="729">
        <v>781220</v>
      </c>
      <c r="C11" s="780" t="s">
        <v>13</v>
      </c>
      <c r="D11" s="1090">
        <v>0</v>
      </c>
      <c r="E11" s="837">
        <v>0</v>
      </c>
      <c r="F11" s="781">
        <v>0</v>
      </c>
      <c r="G11" s="781">
        <v>0</v>
      </c>
      <c r="H11" s="781">
        <v>0</v>
      </c>
      <c r="I11" s="837">
        <v>0</v>
      </c>
      <c r="J11" s="1093">
        <v>0</v>
      </c>
      <c r="K11" s="1093">
        <v>0</v>
      </c>
      <c r="L11" s="1093">
        <v>0</v>
      </c>
      <c r="M11" s="837">
        <v>0</v>
      </c>
      <c r="N11" s="837">
        <v>0</v>
      </c>
      <c r="O11" s="837">
        <v>0</v>
      </c>
      <c r="P11" s="1093">
        <v>0</v>
      </c>
      <c r="Q11" s="837">
        <v>0</v>
      </c>
      <c r="R11" s="837">
        <v>0</v>
      </c>
      <c r="S11" s="1093"/>
      <c r="T11" s="1093"/>
      <c r="U11" s="1093">
        <v>0</v>
      </c>
      <c r="V11" s="842">
        <v>0</v>
      </c>
      <c r="W11"/>
      <c r="X11"/>
    </row>
    <row r="12" spans="1:64">
      <c r="A12"/>
      <c r="B12" s="729">
        <v>781560</v>
      </c>
      <c r="C12" s="780" t="s">
        <v>6623</v>
      </c>
      <c r="D12" s="1090">
        <v>0</v>
      </c>
      <c r="E12" s="837">
        <v>0</v>
      </c>
      <c r="F12" s="781">
        <v>0</v>
      </c>
      <c r="G12" s="781">
        <v>0</v>
      </c>
      <c r="H12" s="781">
        <v>0</v>
      </c>
      <c r="I12" s="837">
        <v>0</v>
      </c>
      <c r="J12" s="1093">
        <v>0</v>
      </c>
      <c r="K12" s="1093">
        <v>0</v>
      </c>
      <c r="L12" s="1093">
        <v>0</v>
      </c>
      <c r="M12" s="837">
        <v>0</v>
      </c>
      <c r="N12" s="837">
        <v>0</v>
      </c>
      <c r="O12" s="837">
        <v>0</v>
      </c>
      <c r="P12" s="1093">
        <v>0</v>
      </c>
      <c r="Q12" s="837">
        <v>0</v>
      </c>
      <c r="R12" s="837">
        <v>0</v>
      </c>
      <c r="S12" s="1093"/>
      <c r="T12" s="1093"/>
      <c r="U12" s="1093">
        <v>0</v>
      </c>
      <c r="V12" s="842">
        <v>0</v>
      </c>
      <c r="W12"/>
      <c r="X12"/>
    </row>
    <row r="13" spans="1:64">
      <c r="A13"/>
      <c r="B13" s="729">
        <v>790500</v>
      </c>
      <c r="C13" s="780" t="s">
        <v>9</v>
      </c>
      <c r="D13" s="1090">
        <v>580000</v>
      </c>
      <c r="E13" s="837">
        <v>590000</v>
      </c>
      <c r="F13" s="781">
        <v>0</v>
      </c>
      <c r="G13" s="781">
        <v>490000</v>
      </c>
      <c r="H13" s="781">
        <v>0</v>
      </c>
      <c r="I13" s="837">
        <v>490000</v>
      </c>
      <c r="J13" s="1093">
        <v>0</v>
      </c>
      <c r="K13" s="1093">
        <v>0</v>
      </c>
      <c r="L13" s="1093">
        <v>0</v>
      </c>
      <c r="M13" s="837">
        <v>0</v>
      </c>
      <c r="N13" s="837">
        <v>0</v>
      </c>
      <c r="O13" s="837">
        <v>0</v>
      </c>
      <c r="P13" s="1093">
        <v>0</v>
      </c>
      <c r="Q13" s="837">
        <v>0</v>
      </c>
      <c r="R13" s="837">
        <v>0</v>
      </c>
      <c r="S13" s="1093"/>
      <c r="T13" s="1093"/>
      <c r="U13" s="1093">
        <v>0</v>
      </c>
      <c r="V13" s="842">
        <v>490000</v>
      </c>
      <c r="W13"/>
      <c r="X13"/>
    </row>
    <row r="14" spans="1:64">
      <c r="A14"/>
      <c r="B14" s="729">
        <v>790600</v>
      </c>
      <c r="C14" s="780" t="s">
        <v>16</v>
      </c>
      <c r="D14" s="1090">
        <v>260000</v>
      </c>
      <c r="E14" s="837">
        <v>260000</v>
      </c>
      <c r="F14" s="781">
        <v>0</v>
      </c>
      <c r="G14" s="781">
        <v>0</v>
      </c>
      <c r="H14" s="781">
        <v>0</v>
      </c>
      <c r="I14" s="837">
        <v>0</v>
      </c>
      <c r="J14" s="1093">
        <v>0</v>
      </c>
      <c r="K14" s="1093">
        <v>0</v>
      </c>
      <c r="L14" s="1093">
        <v>130000</v>
      </c>
      <c r="M14" s="837">
        <v>130000</v>
      </c>
      <c r="N14" s="837">
        <v>0</v>
      </c>
      <c r="O14" s="837">
        <v>0</v>
      </c>
      <c r="P14" s="1093">
        <v>0</v>
      </c>
      <c r="Q14" s="837">
        <v>0</v>
      </c>
      <c r="R14" s="837">
        <v>0</v>
      </c>
      <c r="S14" s="1093"/>
      <c r="T14" s="1093"/>
      <c r="U14" s="1093">
        <v>0</v>
      </c>
      <c r="V14" s="842">
        <v>130000</v>
      </c>
      <c r="W14"/>
      <c r="X14"/>
    </row>
    <row r="15" spans="1:64">
      <c r="A15"/>
      <c r="B15" s="729">
        <v>778280</v>
      </c>
      <c r="C15" s="780" t="s">
        <v>6395</v>
      </c>
      <c r="D15" s="1090">
        <v>2704.08</v>
      </c>
      <c r="E15" s="837">
        <v>0</v>
      </c>
      <c r="F15" s="781">
        <v>0</v>
      </c>
      <c r="G15" s="781">
        <v>0</v>
      </c>
      <c r="H15" s="781">
        <v>127822.78</v>
      </c>
      <c r="I15" s="837">
        <v>127822.78</v>
      </c>
      <c r="J15" s="1093">
        <v>0</v>
      </c>
      <c r="K15" s="1093">
        <v>0</v>
      </c>
      <c r="L15" s="1093">
        <v>0</v>
      </c>
      <c r="M15" s="837">
        <v>0</v>
      </c>
      <c r="N15" s="837">
        <v>0</v>
      </c>
      <c r="O15" s="837">
        <v>0</v>
      </c>
      <c r="P15" s="1093">
        <v>0</v>
      </c>
      <c r="Q15" s="837">
        <v>0</v>
      </c>
      <c r="R15" s="837">
        <v>0</v>
      </c>
      <c r="S15" s="1093"/>
      <c r="T15" s="1093"/>
      <c r="U15" s="1093">
        <v>0</v>
      </c>
      <c r="V15" s="842">
        <v>127822.78</v>
      </c>
      <c r="W15"/>
      <c r="X15"/>
    </row>
    <row r="16" spans="1:64">
      <c r="A16" s="777" t="s">
        <v>6573</v>
      </c>
      <c r="B16" s="777"/>
      <c r="C16" s="777"/>
      <c r="D16" s="1091">
        <v>888168.36</v>
      </c>
      <c r="E16" s="838">
        <v>858000</v>
      </c>
      <c r="F16" s="782">
        <v>3375</v>
      </c>
      <c r="G16" s="782">
        <v>489223.56</v>
      </c>
      <c r="H16" s="782">
        <v>130354.14</v>
      </c>
      <c r="I16" s="838">
        <v>622952.69999999995</v>
      </c>
      <c r="J16" s="1094">
        <v>5513.59</v>
      </c>
      <c r="K16" s="1094">
        <v>4840</v>
      </c>
      <c r="L16" s="1094">
        <v>130828.37</v>
      </c>
      <c r="M16" s="838">
        <v>141181.96</v>
      </c>
      <c r="N16" s="838">
        <v>9943</v>
      </c>
      <c r="O16" s="838">
        <v>2570.02</v>
      </c>
      <c r="P16" s="1094">
        <v>8998.2000000000007</v>
      </c>
      <c r="Q16" s="838">
        <v>21511.22</v>
      </c>
      <c r="R16" s="838">
        <v>5131</v>
      </c>
      <c r="S16" s="1094"/>
      <c r="T16" s="1094"/>
      <c r="U16" s="1094">
        <v>5131</v>
      </c>
      <c r="V16" s="843">
        <v>790776.88</v>
      </c>
      <c r="W16"/>
      <c r="X16"/>
    </row>
    <row r="17" spans="1:24">
      <c r="A17" t="s">
        <v>1564</v>
      </c>
      <c r="B17" s="729">
        <v>740020</v>
      </c>
      <c r="C17" s="780" t="s">
        <v>8</v>
      </c>
      <c r="D17" s="1090">
        <v>-1885.1299999999997</v>
      </c>
      <c r="E17" s="837">
        <v>0</v>
      </c>
      <c r="F17" s="781">
        <v>0</v>
      </c>
      <c r="G17" s="781">
        <v>4790.1000000000004</v>
      </c>
      <c r="H17" s="781">
        <v>692.61</v>
      </c>
      <c r="I17" s="837">
        <v>5482.71</v>
      </c>
      <c r="J17" s="1093">
        <v>69.319999999999993</v>
      </c>
      <c r="K17" s="1093">
        <v>0</v>
      </c>
      <c r="L17" s="1093">
        <v>524.94000000000005</v>
      </c>
      <c r="M17" s="837">
        <v>594.26</v>
      </c>
      <c r="N17" s="837">
        <v>0</v>
      </c>
      <c r="O17" s="837">
        <v>42.16</v>
      </c>
      <c r="P17" s="1093">
        <v>381.09</v>
      </c>
      <c r="Q17" s="837">
        <v>423.25</v>
      </c>
      <c r="R17" s="837">
        <v>0</v>
      </c>
      <c r="S17" s="1093"/>
      <c r="T17" s="1093"/>
      <c r="U17" s="1093">
        <v>0</v>
      </c>
      <c r="V17" s="842">
        <v>6500.2199999999993</v>
      </c>
      <c r="W17"/>
      <c r="X17"/>
    </row>
    <row r="18" spans="1:24">
      <c r="A18"/>
      <c r="B18" s="729">
        <v>777520</v>
      </c>
      <c r="C18" s="780" t="s">
        <v>25</v>
      </c>
      <c r="D18" s="1090">
        <v>1168814.9099999999</v>
      </c>
      <c r="E18" s="837">
        <v>1746244</v>
      </c>
      <c r="F18" s="781">
        <v>0</v>
      </c>
      <c r="G18" s="781">
        <v>0</v>
      </c>
      <c r="H18" s="781">
        <v>60448.89</v>
      </c>
      <c r="I18" s="837">
        <v>60448.89</v>
      </c>
      <c r="J18" s="1093">
        <v>84370.09</v>
      </c>
      <c r="K18" s="1093">
        <v>93444.82</v>
      </c>
      <c r="L18" s="1093">
        <v>126069.38</v>
      </c>
      <c r="M18" s="837">
        <v>303884.29000000004</v>
      </c>
      <c r="N18" s="837">
        <v>70613.539999999994</v>
      </c>
      <c r="O18" s="837">
        <v>151922.22</v>
      </c>
      <c r="P18" s="1093">
        <v>79912.899999999994</v>
      </c>
      <c r="Q18" s="837">
        <v>302448.66000000003</v>
      </c>
      <c r="R18" s="837">
        <v>273088.09000000003</v>
      </c>
      <c r="S18" s="1093"/>
      <c r="T18" s="1093"/>
      <c r="U18" s="1093">
        <v>273088.09000000003</v>
      </c>
      <c r="V18" s="842">
        <v>939869.92999999993</v>
      </c>
      <c r="W18"/>
      <c r="X18"/>
    </row>
    <row r="19" spans="1:24">
      <c r="A19"/>
      <c r="B19" s="729">
        <v>781320</v>
      </c>
      <c r="C19" s="780" t="s">
        <v>2783</v>
      </c>
      <c r="D19" s="1090">
        <v>4938.47</v>
      </c>
      <c r="E19" s="837">
        <v>0</v>
      </c>
      <c r="F19" s="781">
        <v>0</v>
      </c>
      <c r="G19" s="781">
        <v>0</v>
      </c>
      <c r="H19" s="781">
        <v>0</v>
      </c>
      <c r="I19" s="837">
        <v>0</v>
      </c>
      <c r="J19" s="1093">
        <v>0</v>
      </c>
      <c r="K19" s="1093">
        <v>0</v>
      </c>
      <c r="L19" s="1093">
        <v>0</v>
      </c>
      <c r="M19" s="837">
        <v>0</v>
      </c>
      <c r="N19" s="837">
        <v>0</v>
      </c>
      <c r="O19" s="837">
        <v>0</v>
      </c>
      <c r="P19" s="1093">
        <v>0</v>
      </c>
      <c r="Q19" s="837">
        <v>0</v>
      </c>
      <c r="R19" s="837">
        <v>0</v>
      </c>
      <c r="S19" s="1093"/>
      <c r="T19" s="1093"/>
      <c r="U19" s="1093">
        <v>0</v>
      </c>
      <c r="V19" s="842">
        <v>0</v>
      </c>
      <c r="W19"/>
      <c r="X19"/>
    </row>
    <row r="20" spans="1:24">
      <c r="A20"/>
      <c r="B20" s="729">
        <v>790040</v>
      </c>
      <c r="C20" s="780" t="s">
        <v>15</v>
      </c>
      <c r="D20" s="1090">
        <v>12500</v>
      </c>
      <c r="E20" s="837">
        <v>0</v>
      </c>
      <c r="F20" s="781">
        <v>0</v>
      </c>
      <c r="G20" s="781">
        <v>0</v>
      </c>
      <c r="H20" s="781">
        <v>0</v>
      </c>
      <c r="I20" s="837">
        <v>0</v>
      </c>
      <c r="J20" s="1093">
        <v>0</v>
      </c>
      <c r="K20" s="1093">
        <v>0</v>
      </c>
      <c r="L20" s="1093">
        <v>0</v>
      </c>
      <c r="M20" s="837">
        <v>0</v>
      </c>
      <c r="N20" s="837">
        <v>0</v>
      </c>
      <c r="O20" s="837">
        <v>0</v>
      </c>
      <c r="P20" s="1093">
        <v>0</v>
      </c>
      <c r="Q20" s="837">
        <v>0</v>
      </c>
      <c r="R20" s="837">
        <v>0</v>
      </c>
      <c r="S20" s="1093"/>
      <c r="T20" s="1093"/>
      <c r="U20" s="1093">
        <v>0</v>
      </c>
      <c r="V20" s="842">
        <v>0</v>
      </c>
      <c r="W20"/>
      <c r="X20"/>
    </row>
    <row r="21" spans="1:24">
      <c r="A21" s="777" t="s">
        <v>6574</v>
      </c>
      <c r="B21" s="777"/>
      <c r="C21" s="777"/>
      <c r="D21" s="1091">
        <v>1184368.25</v>
      </c>
      <c r="E21" s="838">
        <v>1746244</v>
      </c>
      <c r="F21" s="782">
        <v>0</v>
      </c>
      <c r="G21" s="782">
        <v>4790.1000000000004</v>
      </c>
      <c r="H21" s="782">
        <v>61141.5</v>
      </c>
      <c r="I21" s="838">
        <v>65931.600000000006</v>
      </c>
      <c r="J21" s="1094">
        <v>84439.41</v>
      </c>
      <c r="K21" s="1094">
        <v>93444.82</v>
      </c>
      <c r="L21" s="1094">
        <v>126594.32</v>
      </c>
      <c r="M21" s="838">
        <v>304478.55000000005</v>
      </c>
      <c r="N21" s="838">
        <v>70613.539999999994</v>
      </c>
      <c r="O21" s="838">
        <v>151964.38</v>
      </c>
      <c r="P21" s="1094">
        <v>80293.989999999991</v>
      </c>
      <c r="Q21" s="838">
        <v>302871.91000000003</v>
      </c>
      <c r="R21" s="838">
        <v>273088.09000000003</v>
      </c>
      <c r="S21" s="1094"/>
      <c r="T21" s="1094"/>
      <c r="U21" s="1094">
        <v>273088.09000000003</v>
      </c>
      <c r="V21" s="843">
        <v>946370.14999999991</v>
      </c>
      <c r="W21"/>
      <c r="X21"/>
    </row>
    <row r="22" spans="1:24">
      <c r="A22" t="s">
        <v>442</v>
      </c>
      <c r="B22" s="729">
        <v>740020</v>
      </c>
      <c r="C22" s="780" t="s">
        <v>8</v>
      </c>
      <c r="D22" s="1090">
        <v>7148.15</v>
      </c>
      <c r="E22" s="837">
        <v>0</v>
      </c>
      <c r="F22" s="781">
        <v>0</v>
      </c>
      <c r="G22" s="781">
        <v>5525.96</v>
      </c>
      <c r="H22" s="781">
        <v>3386.81</v>
      </c>
      <c r="I22" s="837">
        <v>8912.77</v>
      </c>
      <c r="J22" s="1093">
        <v>512.42999999999995</v>
      </c>
      <c r="K22" s="1093">
        <v>0</v>
      </c>
      <c r="L22" s="1093">
        <v>3880.55</v>
      </c>
      <c r="M22" s="837">
        <v>4392.9800000000005</v>
      </c>
      <c r="N22" s="837">
        <v>0</v>
      </c>
      <c r="O22" s="837">
        <v>521.41999999999996</v>
      </c>
      <c r="P22" s="1093">
        <v>4713.66</v>
      </c>
      <c r="Q22" s="837">
        <v>5235.08</v>
      </c>
      <c r="R22" s="837">
        <v>0</v>
      </c>
      <c r="S22" s="1093"/>
      <c r="T22" s="1093"/>
      <c r="U22" s="1093">
        <v>0</v>
      </c>
      <c r="V22" s="842">
        <v>18540.830000000002</v>
      </c>
      <c r="W22"/>
      <c r="X22"/>
    </row>
    <row r="23" spans="1:24">
      <c r="A23"/>
      <c r="B23" s="729">
        <v>777520</v>
      </c>
      <c r="C23" s="780" t="s">
        <v>25</v>
      </c>
      <c r="D23" s="1090">
        <v>392978.99</v>
      </c>
      <c r="E23" s="837">
        <v>509852</v>
      </c>
      <c r="F23" s="781">
        <v>-107584</v>
      </c>
      <c r="G23" s="781">
        <v>74705.399999999994</v>
      </c>
      <c r="H23" s="781">
        <v>58564.59</v>
      </c>
      <c r="I23" s="837">
        <v>25685.989999999991</v>
      </c>
      <c r="J23" s="1093">
        <v>0</v>
      </c>
      <c r="K23" s="1093">
        <v>23346.35</v>
      </c>
      <c r="L23" s="1093">
        <v>12552.41</v>
      </c>
      <c r="M23" s="837">
        <v>35898.759999999995</v>
      </c>
      <c r="N23" s="837">
        <v>17969.849999999999</v>
      </c>
      <c r="O23" s="837">
        <v>0</v>
      </c>
      <c r="P23" s="1093">
        <v>43690.85</v>
      </c>
      <c r="Q23" s="837">
        <v>61660.7</v>
      </c>
      <c r="R23" s="837">
        <v>18980.5</v>
      </c>
      <c r="S23" s="1093"/>
      <c r="T23" s="1093"/>
      <c r="U23" s="1093">
        <v>18980.5</v>
      </c>
      <c r="V23" s="842">
        <v>142225.94999999998</v>
      </c>
      <c r="W23"/>
      <c r="X23"/>
    </row>
    <row r="24" spans="1:24">
      <c r="A24"/>
      <c r="B24" s="729">
        <v>781360</v>
      </c>
      <c r="C24" s="780" t="s">
        <v>14</v>
      </c>
      <c r="D24" s="1090">
        <v>1003</v>
      </c>
      <c r="E24" s="837">
        <v>0</v>
      </c>
      <c r="F24" s="781">
        <v>326</v>
      </c>
      <c r="G24" s="781">
        <v>0</v>
      </c>
      <c r="H24" s="781">
        <v>0</v>
      </c>
      <c r="I24" s="837">
        <v>326</v>
      </c>
      <c r="J24" s="1093">
        <v>0</v>
      </c>
      <c r="K24" s="1093">
        <v>0</v>
      </c>
      <c r="L24" s="1093">
        <v>0</v>
      </c>
      <c r="M24" s="837">
        <v>0</v>
      </c>
      <c r="N24" s="837">
        <v>0</v>
      </c>
      <c r="O24" s="837">
        <v>0</v>
      </c>
      <c r="P24" s="1093">
        <v>0</v>
      </c>
      <c r="Q24" s="837">
        <v>0</v>
      </c>
      <c r="R24" s="837">
        <v>0</v>
      </c>
      <c r="S24" s="1093"/>
      <c r="T24" s="1093"/>
      <c r="U24" s="1093">
        <v>0</v>
      </c>
      <c r="V24" s="842">
        <v>326</v>
      </c>
      <c r="W24"/>
      <c r="X24"/>
    </row>
    <row r="25" spans="1:24">
      <c r="A25" s="777" t="s">
        <v>6575</v>
      </c>
      <c r="B25" s="777"/>
      <c r="C25" s="777"/>
      <c r="D25" s="1091">
        <v>401130.14</v>
      </c>
      <c r="E25" s="838">
        <v>509852</v>
      </c>
      <c r="F25" s="782">
        <v>-107258</v>
      </c>
      <c r="G25" s="782">
        <v>80231.360000000001</v>
      </c>
      <c r="H25" s="782">
        <v>61951.399999999994</v>
      </c>
      <c r="I25" s="838">
        <v>34924.759999999995</v>
      </c>
      <c r="J25" s="1094">
        <v>512.42999999999995</v>
      </c>
      <c r="K25" s="1094">
        <v>23346.35</v>
      </c>
      <c r="L25" s="1094">
        <v>16432.96</v>
      </c>
      <c r="M25" s="838">
        <v>40291.74</v>
      </c>
      <c r="N25" s="838">
        <v>17969.849999999999</v>
      </c>
      <c r="O25" s="838">
        <v>521.41999999999996</v>
      </c>
      <c r="P25" s="1094">
        <v>48404.509999999995</v>
      </c>
      <c r="Q25" s="838">
        <v>66895.78</v>
      </c>
      <c r="R25" s="838">
        <v>18980.5</v>
      </c>
      <c r="S25" s="1094"/>
      <c r="T25" s="1094"/>
      <c r="U25" s="1094">
        <v>18980.5</v>
      </c>
      <c r="V25" s="843">
        <v>161092.77999999997</v>
      </c>
      <c r="W25"/>
      <c r="X25"/>
    </row>
    <row r="26" spans="1:24">
      <c r="A26" t="s">
        <v>509</v>
      </c>
      <c r="B26" s="729">
        <v>740020</v>
      </c>
      <c r="C26" s="780" t="s">
        <v>8</v>
      </c>
      <c r="D26" s="1090">
        <v>8701.5500000000011</v>
      </c>
      <c r="E26" s="837">
        <v>0</v>
      </c>
      <c r="F26" s="781">
        <v>0</v>
      </c>
      <c r="G26" s="781">
        <v>4140.24</v>
      </c>
      <c r="H26" s="781">
        <v>2985.37</v>
      </c>
      <c r="I26" s="837">
        <v>7125.61</v>
      </c>
      <c r="J26" s="1093">
        <v>417.74</v>
      </c>
      <c r="K26" s="1093">
        <v>0</v>
      </c>
      <c r="L26" s="1093">
        <v>3163.47</v>
      </c>
      <c r="M26" s="837">
        <v>3581.21</v>
      </c>
      <c r="N26" s="837">
        <v>0</v>
      </c>
      <c r="O26" s="837">
        <v>337.32</v>
      </c>
      <c r="P26" s="1093">
        <v>3049.39</v>
      </c>
      <c r="Q26" s="837">
        <v>3386.71</v>
      </c>
      <c r="R26" s="837">
        <v>0</v>
      </c>
      <c r="S26" s="1093"/>
      <c r="T26" s="1093"/>
      <c r="U26" s="1093">
        <v>0</v>
      </c>
      <c r="V26" s="842">
        <v>14093.529999999999</v>
      </c>
      <c r="W26"/>
      <c r="X26"/>
    </row>
    <row r="27" spans="1:24">
      <c r="A27"/>
      <c r="B27" s="729">
        <v>755190</v>
      </c>
      <c r="C27" s="780" t="s">
        <v>5945</v>
      </c>
      <c r="D27" s="1090">
        <v>87852.290000000008</v>
      </c>
      <c r="E27" s="837">
        <v>90000</v>
      </c>
      <c r="F27" s="781">
        <v>52509.8</v>
      </c>
      <c r="G27" s="781">
        <v>0</v>
      </c>
      <c r="H27" s="781">
        <v>0</v>
      </c>
      <c r="I27" s="837">
        <v>52509.8</v>
      </c>
      <c r="J27" s="1093">
        <v>0</v>
      </c>
      <c r="K27" s="1093">
        <v>0</v>
      </c>
      <c r="L27" s="1093">
        <v>0</v>
      </c>
      <c r="M27" s="837">
        <v>0</v>
      </c>
      <c r="N27" s="837">
        <v>31202.54</v>
      </c>
      <c r="O27" s="837">
        <v>0</v>
      </c>
      <c r="P27" s="1093">
        <v>0</v>
      </c>
      <c r="Q27" s="837">
        <v>31202.54</v>
      </c>
      <c r="R27" s="837">
        <v>0</v>
      </c>
      <c r="S27" s="1093"/>
      <c r="T27" s="1093"/>
      <c r="U27" s="1093">
        <v>0</v>
      </c>
      <c r="V27" s="842">
        <v>83712.34</v>
      </c>
      <c r="W27"/>
      <c r="X27"/>
    </row>
    <row r="28" spans="1:24">
      <c r="A28" s="777" t="s">
        <v>6576</v>
      </c>
      <c r="B28" s="777"/>
      <c r="C28" s="777"/>
      <c r="D28" s="1091">
        <v>96553.840000000011</v>
      </c>
      <c r="E28" s="838">
        <v>90000</v>
      </c>
      <c r="F28" s="782">
        <v>52509.8</v>
      </c>
      <c r="G28" s="782">
        <v>4140.24</v>
      </c>
      <c r="H28" s="782">
        <v>2985.37</v>
      </c>
      <c r="I28" s="838">
        <v>59635.41</v>
      </c>
      <c r="J28" s="1094">
        <v>417.74</v>
      </c>
      <c r="K28" s="1094">
        <v>0</v>
      </c>
      <c r="L28" s="1094">
        <v>3163.47</v>
      </c>
      <c r="M28" s="838">
        <v>3581.21</v>
      </c>
      <c r="N28" s="838">
        <v>31202.54</v>
      </c>
      <c r="O28" s="838">
        <v>337.32</v>
      </c>
      <c r="P28" s="1094">
        <v>3049.39</v>
      </c>
      <c r="Q28" s="838">
        <v>34589.25</v>
      </c>
      <c r="R28" s="838">
        <v>0</v>
      </c>
      <c r="S28" s="1094"/>
      <c r="T28" s="1094"/>
      <c r="U28" s="1094">
        <v>0</v>
      </c>
      <c r="V28" s="843">
        <v>97805.87</v>
      </c>
      <c r="W28"/>
      <c r="X28"/>
    </row>
    <row r="29" spans="1:24">
      <c r="A29" t="s">
        <v>443</v>
      </c>
      <c r="B29" s="729">
        <v>740020</v>
      </c>
      <c r="C29" s="780" t="s">
        <v>8</v>
      </c>
      <c r="D29" s="1090">
        <v>91708.770000000019</v>
      </c>
      <c r="E29" s="837">
        <v>0</v>
      </c>
      <c r="F29" s="781">
        <v>0</v>
      </c>
      <c r="G29" s="781">
        <v>41760.86</v>
      </c>
      <c r="H29" s="781">
        <v>31705.88</v>
      </c>
      <c r="I29" s="837">
        <v>73466.740000000005</v>
      </c>
      <c r="J29" s="1093">
        <v>4073.76</v>
      </c>
      <c r="K29" s="1093">
        <v>0</v>
      </c>
      <c r="L29" s="1093">
        <v>30849.71</v>
      </c>
      <c r="M29" s="837">
        <v>34923.47</v>
      </c>
      <c r="N29" s="837">
        <v>0</v>
      </c>
      <c r="O29" s="837">
        <v>3880.14</v>
      </c>
      <c r="P29" s="1093">
        <v>35076.82</v>
      </c>
      <c r="Q29" s="837">
        <v>38956.959999999999</v>
      </c>
      <c r="R29" s="837">
        <v>0</v>
      </c>
      <c r="S29" s="1093"/>
      <c r="T29" s="1093"/>
      <c r="U29" s="1093">
        <v>0</v>
      </c>
      <c r="V29" s="842">
        <v>147347.16999999998</v>
      </c>
      <c r="W29"/>
      <c r="X29"/>
    </row>
    <row r="30" spans="1:24">
      <c r="A30"/>
      <c r="B30" s="729">
        <v>777520</v>
      </c>
      <c r="C30" s="780" t="s">
        <v>25</v>
      </c>
      <c r="D30" s="1090">
        <v>0</v>
      </c>
      <c r="E30" s="837">
        <v>0</v>
      </c>
      <c r="F30" s="781">
        <v>0</v>
      </c>
      <c r="G30" s="781">
        <v>0</v>
      </c>
      <c r="H30" s="781">
        <v>0</v>
      </c>
      <c r="I30" s="837">
        <v>0</v>
      </c>
      <c r="J30" s="1093">
        <v>0</v>
      </c>
      <c r="K30" s="1093">
        <v>0</v>
      </c>
      <c r="L30" s="1093">
        <v>0</v>
      </c>
      <c r="M30" s="837">
        <v>0</v>
      </c>
      <c r="N30" s="837">
        <v>0</v>
      </c>
      <c r="O30" s="837">
        <v>0</v>
      </c>
      <c r="P30" s="1093">
        <v>0</v>
      </c>
      <c r="Q30" s="837">
        <v>0</v>
      </c>
      <c r="R30" s="837">
        <v>0</v>
      </c>
      <c r="S30" s="1093"/>
      <c r="T30" s="1093"/>
      <c r="U30" s="1093">
        <v>0</v>
      </c>
      <c r="V30" s="842">
        <v>0</v>
      </c>
      <c r="W30"/>
      <c r="X30"/>
    </row>
    <row r="31" spans="1:24">
      <c r="A31"/>
      <c r="B31" s="729">
        <v>781120</v>
      </c>
      <c r="C31" s="780" t="s">
        <v>38</v>
      </c>
      <c r="D31" s="1090">
        <v>17.52</v>
      </c>
      <c r="E31" s="837">
        <v>0</v>
      </c>
      <c r="F31" s="781">
        <v>0</v>
      </c>
      <c r="G31" s="781">
        <v>0</v>
      </c>
      <c r="H31" s="781">
        <v>0</v>
      </c>
      <c r="I31" s="837">
        <v>0</v>
      </c>
      <c r="J31" s="1093">
        <v>0</v>
      </c>
      <c r="K31" s="1093">
        <v>0</v>
      </c>
      <c r="L31" s="1093">
        <v>0</v>
      </c>
      <c r="M31" s="837">
        <v>0</v>
      </c>
      <c r="N31" s="837">
        <v>0</v>
      </c>
      <c r="O31" s="837">
        <v>0</v>
      </c>
      <c r="P31" s="1093">
        <v>0</v>
      </c>
      <c r="Q31" s="837">
        <v>0</v>
      </c>
      <c r="R31" s="837">
        <v>0</v>
      </c>
      <c r="S31" s="1093"/>
      <c r="T31" s="1093"/>
      <c r="U31" s="1093">
        <v>0</v>
      </c>
      <c r="V31" s="842">
        <v>0</v>
      </c>
      <c r="W31"/>
      <c r="X31"/>
    </row>
    <row r="32" spans="1:24">
      <c r="A32" s="777" t="s">
        <v>6577</v>
      </c>
      <c r="B32" s="777"/>
      <c r="C32" s="777"/>
      <c r="D32" s="1091">
        <v>91726.290000000023</v>
      </c>
      <c r="E32" s="838">
        <v>0</v>
      </c>
      <c r="F32" s="782">
        <v>0</v>
      </c>
      <c r="G32" s="782">
        <v>41760.86</v>
      </c>
      <c r="H32" s="782">
        <v>31705.88</v>
      </c>
      <c r="I32" s="838">
        <v>73466.740000000005</v>
      </c>
      <c r="J32" s="1094">
        <v>4073.76</v>
      </c>
      <c r="K32" s="1094">
        <v>0</v>
      </c>
      <c r="L32" s="1094">
        <v>30849.71</v>
      </c>
      <c r="M32" s="838">
        <v>34923.47</v>
      </c>
      <c r="N32" s="838">
        <v>0</v>
      </c>
      <c r="O32" s="838">
        <v>3880.14</v>
      </c>
      <c r="P32" s="1094">
        <v>35076.82</v>
      </c>
      <c r="Q32" s="838">
        <v>38956.959999999999</v>
      </c>
      <c r="R32" s="838">
        <v>0</v>
      </c>
      <c r="S32" s="1094"/>
      <c r="T32" s="1094"/>
      <c r="U32" s="1094">
        <v>0</v>
      </c>
      <c r="V32" s="843">
        <v>147347.16999999998</v>
      </c>
      <c r="W32"/>
      <c r="X32"/>
    </row>
    <row r="33" spans="1:24">
      <c r="A33" t="s">
        <v>5359</v>
      </c>
      <c r="B33"/>
      <c r="C33"/>
      <c r="D33" s="1090">
        <v>2661946.88</v>
      </c>
      <c r="E33" s="837">
        <v>3204096</v>
      </c>
      <c r="F33" s="781">
        <v>-51373.2</v>
      </c>
      <c r="G33" s="781">
        <v>620146.12</v>
      </c>
      <c r="H33" s="781">
        <v>288138.28999999998</v>
      </c>
      <c r="I33" s="837">
        <v>856911.21</v>
      </c>
      <c r="J33" s="1093">
        <v>94956.93</v>
      </c>
      <c r="K33" s="1093">
        <v>121631.17000000001</v>
      </c>
      <c r="L33" s="1093">
        <v>307868.82999999996</v>
      </c>
      <c r="M33" s="837">
        <v>524456.93000000005</v>
      </c>
      <c r="N33" s="837">
        <v>129728.93</v>
      </c>
      <c r="O33" s="837">
        <v>159273.28000000003</v>
      </c>
      <c r="P33" s="1093">
        <v>175822.91000000003</v>
      </c>
      <c r="Q33" s="837">
        <v>464825.12000000005</v>
      </c>
      <c r="R33" s="837">
        <v>297199.59000000003</v>
      </c>
      <c r="S33" s="1093"/>
      <c r="T33" s="1093"/>
      <c r="U33" s="1093">
        <v>297199.59000000003</v>
      </c>
      <c r="V33" s="842">
        <v>2143392.85</v>
      </c>
      <c r="W33"/>
      <c r="X33"/>
    </row>
    <row r="34" spans="1:24">
      <c r="A34"/>
      <c r="B34"/>
      <c r="C34"/>
      <c r="D34"/>
      <c r="E34"/>
      <c r="F34"/>
      <c r="G34"/>
      <c r="H34"/>
      <c r="I34"/>
      <c r="J34"/>
      <c r="K34"/>
      <c r="L34"/>
      <c r="M34"/>
      <c r="N34"/>
      <c r="O34"/>
      <c r="P34"/>
      <c r="Q34"/>
      <c r="R34"/>
      <c r="S34"/>
      <c r="T34"/>
      <c r="U34"/>
      <c r="V34"/>
      <c r="W34"/>
      <c r="X34"/>
    </row>
    <row r="35" spans="1:24">
      <c r="A35"/>
      <c r="B35"/>
      <c r="C35"/>
      <c r="D35"/>
      <c r="E35"/>
      <c r="F35"/>
      <c r="G35"/>
      <c r="H35"/>
      <c r="I35"/>
      <c r="J35"/>
      <c r="K35"/>
      <c r="L35"/>
      <c r="M35"/>
      <c r="N35"/>
      <c r="O35"/>
      <c r="P35"/>
      <c r="Q35"/>
      <c r="R35"/>
      <c r="S35"/>
      <c r="T35"/>
      <c r="U35"/>
      <c r="V35"/>
      <c r="W35"/>
      <c r="X35"/>
    </row>
    <row r="36" spans="1:24">
      <c r="A36"/>
      <c r="B36"/>
      <c r="C36"/>
      <c r="D36"/>
      <c r="E36"/>
      <c r="F36"/>
      <c r="G36"/>
      <c r="H36"/>
      <c r="I36"/>
      <c r="J36"/>
      <c r="K36"/>
      <c r="L36"/>
      <c r="M36"/>
      <c r="N36"/>
      <c r="O36"/>
      <c r="P36"/>
      <c r="Q36"/>
      <c r="R36"/>
      <c r="S36"/>
      <c r="T36"/>
      <c r="U36"/>
      <c r="V36"/>
      <c r="W36"/>
      <c r="X36"/>
    </row>
    <row r="37" spans="1:24">
      <c r="A37"/>
      <c r="B37"/>
      <c r="C37"/>
      <c r="D37"/>
      <c r="E37"/>
      <c r="F37"/>
      <c r="G37"/>
      <c r="H37"/>
      <c r="I37"/>
      <c r="J37"/>
      <c r="K37"/>
      <c r="L37"/>
      <c r="M37"/>
      <c r="N37"/>
      <c r="O37"/>
      <c r="P37"/>
      <c r="Q37"/>
      <c r="R37"/>
      <c r="S37"/>
      <c r="T37"/>
      <c r="U37"/>
      <c r="V37"/>
      <c r="W37"/>
      <c r="X37"/>
    </row>
    <row r="38" spans="1:24">
      <c r="A38"/>
      <c r="B38"/>
      <c r="C38"/>
      <c r="D38"/>
      <c r="E38"/>
      <c r="F38"/>
      <c r="G38"/>
      <c r="H38"/>
      <c r="I38"/>
      <c r="J38"/>
      <c r="K38"/>
      <c r="L38"/>
      <c r="M38"/>
      <c r="N38"/>
      <c r="O38"/>
      <c r="P38"/>
      <c r="Q38"/>
      <c r="R38"/>
      <c r="S38"/>
      <c r="T38"/>
      <c r="U38"/>
      <c r="V38"/>
      <c r="W38"/>
      <c r="X38"/>
    </row>
    <row r="39" spans="1:24">
      <c r="A39"/>
      <c r="B39"/>
      <c r="C39"/>
      <c r="D39"/>
      <c r="E39"/>
      <c r="F39"/>
      <c r="G39"/>
      <c r="H39"/>
      <c r="I39"/>
      <c r="J39"/>
      <c r="K39"/>
      <c r="L39"/>
      <c r="M39"/>
      <c r="N39"/>
      <c r="O39"/>
      <c r="P39"/>
      <c r="Q39"/>
      <c r="R39"/>
      <c r="S39"/>
      <c r="T39"/>
      <c r="U39"/>
      <c r="V39"/>
      <c r="W39"/>
      <c r="X39"/>
    </row>
    <row r="40" spans="1:24">
      <c r="A40"/>
      <c r="B40"/>
      <c r="C40"/>
      <c r="D40"/>
      <c r="E40"/>
      <c r="F40"/>
      <c r="G40"/>
      <c r="H40"/>
      <c r="I40"/>
      <c r="J40"/>
      <c r="K40"/>
      <c r="L40"/>
      <c r="M40"/>
      <c r="N40"/>
      <c r="O40"/>
      <c r="P40"/>
      <c r="Q40"/>
      <c r="R40"/>
      <c r="S40"/>
      <c r="T40"/>
      <c r="U40"/>
      <c r="V40"/>
      <c r="W40"/>
      <c r="X40"/>
    </row>
    <row r="41" spans="1:24">
      <c r="A41"/>
      <c r="B41"/>
      <c r="C41"/>
      <c r="D41"/>
      <c r="E41"/>
      <c r="F41"/>
      <c r="G41"/>
      <c r="H41"/>
      <c r="I41"/>
      <c r="J41"/>
      <c r="K41"/>
      <c r="L41"/>
      <c r="M41"/>
      <c r="N41"/>
      <c r="O41"/>
      <c r="P41"/>
      <c r="Q41"/>
      <c r="R41"/>
      <c r="S41"/>
      <c r="T41"/>
      <c r="U41"/>
      <c r="V41"/>
      <c r="W41"/>
      <c r="X41"/>
    </row>
    <row r="42" spans="1:24">
      <c r="A42"/>
      <c r="B42"/>
      <c r="C42"/>
      <c r="D42"/>
      <c r="E42"/>
      <c r="F42"/>
      <c r="G42"/>
      <c r="H42"/>
      <c r="I42"/>
      <c r="J42"/>
      <c r="K42"/>
      <c r="L42"/>
      <c r="M42"/>
      <c r="N42"/>
      <c r="O42"/>
      <c r="P42"/>
      <c r="Q42"/>
      <c r="R42"/>
      <c r="S42"/>
      <c r="T42"/>
      <c r="U42"/>
      <c r="V42"/>
      <c r="W42"/>
      <c r="X42"/>
    </row>
    <row r="43" spans="1:24">
      <c r="A43"/>
      <c r="B43"/>
      <c r="C43"/>
      <c r="D43"/>
      <c r="E43"/>
      <c r="F43"/>
      <c r="G43"/>
      <c r="H43"/>
      <c r="I43"/>
      <c r="J43"/>
      <c r="K43"/>
      <c r="L43"/>
      <c r="M43"/>
      <c r="N43"/>
      <c r="O43"/>
      <c r="P43"/>
      <c r="Q43"/>
      <c r="R43"/>
      <c r="S43"/>
      <c r="T43"/>
      <c r="U43"/>
      <c r="V43"/>
      <c r="W43"/>
      <c r="X43"/>
    </row>
    <row r="44" spans="1:24">
      <c r="A44"/>
      <c r="B44"/>
      <c r="C44"/>
      <c r="D44"/>
      <c r="E44"/>
      <c r="F44"/>
      <c r="G44"/>
      <c r="H44"/>
      <c r="I44"/>
      <c r="J44"/>
      <c r="K44"/>
      <c r="L44"/>
      <c r="M44"/>
      <c r="N44"/>
      <c r="O44"/>
      <c r="P44"/>
      <c r="Q44"/>
      <c r="R44"/>
      <c r="S44"/>
      <c r="T44"/>
      <c r="U44"/>
      <c r="V44"/>
      <c r="W44"/>
      <c r="X44"/>
    </row>
    <row r="45" spans="1:24">
      <c r="A45"/>
      <c r="B45"/>
      <c r="C45"/>
      <c r="D45"/>
      <c r="E45"/>
      <c r="F45"/>
      <c r="G45"/>
      <c r="H45"/>
      <c r="I45"/>
      <c r="J45"/>
      <c r="K45"/>
      <c r="L45"/>
      <c r="M45"/>
      <c r="N45"/>
      <c r="O45"/>
      <c r="P45"/>
      <c r="Q45"/>
      <c r="R45"/>
      <c r="S45"/>
      <c r="T45"/>
      <c r="U45"/>
      <c r="V45"/>
      <c r="W45"/>
      <c r="X45"/>
    </row>
    <row r="46" spans="1:24">
      <c r="A46"/>
      <c r="B46"/>
      <c r="C46"/>
      <c r="D46"/>
      <c r="E46"/>
      <c r="F46"/>
      <c r="G46"/>
      <c r="H46"/>
      <c r="I46"/>
      <c r="J46"/>
      <c r="K46"/>
      <c r="L46"/>
      <c r="M46"/>
      <c r="N46"/>
      <c r="O46"/>
      <c r="P46"/>
      <c r="Q46"/>
      <c r="R46"/>
      <c r="S46"/>
      <c r="T46"/>
      <c r="U46"/>
      <c r="V46"/>
      <c r="W46"/>
      <c r="X46"/>
    </row>
    <row r="47" spans="1:24">
      <c r="A47"/>
      <c r="B47"/>
      <c r="C47"/>
      <c r="D47"/>
      <c r="E47"/>
      <c r="F47"/>
      <c r="G47"/>
      <c r="H47"/>
      <c r="I47"/>
      <c r="J47"/>
      <c r="K47"/>
      <c r="L47"/>
      <c r="M47"/>
      <c r="N47"/>
      <c r="O47"/>
      <c r="P47"/>
      <c r="Q47"/>
      <c r="R47"/>
      <c r="S47"/>
      <c r="T47"/>
      <c r="U47"/>
      <c r="V47"/>
      <c r="W47"/>
      <c r="X47"/>
    </row>
    <row r="48" spans="1:24">
      <c r="A48"/>
      <c r="B48"/>
      <c r="C48"/>
      <c r="D48"/>
      <c r="E48"/>
      <c r="F48"/>
      <c r="G48"/>
      <c r="H48"/>
      <c r="I48"/>
      <c r="J48"/>
      <c r="K48"/>
      <c r="L48"/>
      <c r="M48"/>
      <c r="N48"/>
      <c r="O48"/>
      <c r="P48"/>
      <c r="Q48"/>
      <c r="R48"/>
      <c r="S48"/>
      <c r="T48"/>
      <c r="U48"/>
      <c r="V48"/>
      <c r="W48"/>
      <c r="X48"/>
    </row>
    <row r="49" spans="1:24">
      <c r="A49"/>
      <c r="B49"/>
      <c r="C49"/>
      <c r="D49"/>
      <c r="E49"/>
      <c r="F49"/>
      <c r="G49"/>
      <c r="H49"/>
      <c r="I49"/>
      <c r="J49"/>
      <c r="K49"/>
      <c r="L49"/>
      <c r="M49"/>
      <c r="N49"/>
      <c r="O49"/>
      <c r="P49"/>
      <c r="Q49"/>
      <c r="R49"/>
      <c r="S49"/>
      <c r="T49"/>
      <c r="U49"/>
      <c r="V49"/>
      <c r="W49"/>
      <c r="X49"/>
    </row>
    <row r="50" spans="1:24">
      <c r="A50"/>
      <c r="B50"/>
      <c r="C50"/>
      <c r="D50"/>
      <c r="E50"/>
      <c r="F50"/>
      <c r="G50"/>
      <c r="H50"/>
      <c r="I50"/>
      <c r="J50"/>
      <c r="K50"/>
      <c r="L50"/>
      <c r="M50"/>
      <c r="N50"/>
      <c r="O50"/>
      <c r="P50"/>
      <c r="Q50"/>
      <c r="R50"/>
      <c r="S50"/>
      <c r="T50"/>
      <c r="U50"/>
      <c r="V50"/>
      <c r="W50"/>
      <c r="X50"/>
    </row>
    <row r="51" spans="1:24">
      <c r="A51"/>
      <c r="B51"/>
      <c r="C51"/>
      <c r="D51"/>
      <c r="E51"/>
      <c r="F51"/>
      <c r="G51"/>
      <c r="H51"/>
      <c r="I51"/>
      <c r="J51"/>
      <c r="K51"/>
      <c r="L51"/>
      <c r="M51"/>
      <c r="N51"/>
      <c r="O51"/>
      <c r="P51"/>
      <c r="Q51"/>
      <c r="R51"/>
      <c r="S51"/>
      <c r="T51"/>
      <c r="U51"/>
      <c r="V51"/>
      <c r="W51"/>
      <c r="X51"/>
    </row>
    <row r="52" spans="1:24">
      <c r="A52"/>
      <c r="B52"/>
      <c r="C52"/>
      <c r="D52"/>
      <c r="E52"/>
      <c r="F52"/>
      <c r="G52"/>
      <c r="H52"/>
      <c r="I52"/>
      <c r="J52"/>
      <c r="K52"/>
      <c r="L52"/>
      <c r="M52"/>
      <c r="N52"/>
      <c r="O52"/>
      <c r="P52"/>
      <c r="Q52"/>
      <c r="R52"/>
      <c r="S52"/>
      <c r="T52"/>
      <c r="U52"/>
      <c r="V52"/>
      <c r="W52"/>
      <c r="X52"/>
    </row>
    <row r="53" spans="1:24">
      <c r="A53"/>
      <c r="B53"/>
      <c r="C53"/>
      <c r="D53"/>
      <c r="E53"/>
      <c r="F53"/>
      <c r="G53"/>
      <c r="H53"/>
      <c r="I53"/>
      <c r="J53"/>
      <c r="K53"/>
      <c r="L53"/>
      <c r="M53"/>
      <c r="N53"/>
      <c r="O53"/>
      <c r="P53"/>
      <c r="Q53"/>
      <c r="R53"/>
      <c r="S53"/>
      <c r="T53"/>
      <c r="U53"/>
      <c r="V53"/>
      <c r="W53"/>
      <c r="X53"/>
    </row>
    <row r="54" spans="1:24">
      <c r="A54"/>
      <c r="B54"/>
      <c r="C54"/>
      <c r="D54"/>
      <c r="E54"/>
      <c r="F54"/>
      <c r="G54"/>
      <c r="H54"/>
      <c r="I54"/>
      <c r="J54"/>
      <c r="K54"/>
      <c r="L54"/>
      <c r="M54"/>
      <c r="N54"/>
      <c r="O54"/>
      <c r="P54"/>
      <c r="Q54"/>
      <c r="R54"/>
      <c r="S54"/>
      <c r="T54"/>
      <c r="U54"/>
      <c r="V54"/>
      <c r="W54"/>
      <c r="X54"/>
    </row>
    <row r="55" spans="1:24">
      <c r="A55"/>
      <c r="B55" s="394"/>
      <c r="C55"/>
      <c r="D55" s="637"/>
      <c r="E55" s="637"/>
      <c r="F55" s="637"/>
      <c r="G55" s="637"/>
      <c r="H55" s="637"/>
      <c r="I55" s="637"/>
      <c r="J55" s="637"/>
      <c r="K55" s="637"/>
      <c r="L55" s="637"/>
      <c r="M55" s="637"/>
      <c r="N55" s="637"/>
      <c r="O55" s="637"/>
      <c r="P55" s="637"/>
      <c r="Q55" s="637"/>
      <c r="R55" s="637"/>
      <c r="S55" s="637"/>
      <c r="T55" s="637"/>
      <c r="U55" s="637"/>
    </row>
    <row r="56" spans="1:24">
      <c r="A56"/>
      <c r="B56" s="394"/>
      <c r="C56"/>
      <c r="D56" s="637"/>
      <c r="E56" s="637"/>
      <c r="F56" s="637"/>
      <c r="G56" s="637"/>
      <c r="H56" s="637"/>
      <c r="I56" s="637"/>
      <c r="J56" s="637"/>
      <c r="K56" s="637"/>
      <c r="L56" s="637"/>
      <c r="M56" s="637"/>
      <c r="N56" s="637"/>
      <c r="O56" s="637"/>
      <c r="P56" s="637"/>
      <c r="Q56" s="637"/>
      <c r="R56" s="637"/>
      <c r="S56" s="637"/>
      <c r="T56" s="637"/>
      <c r="U56" s="637"/>
    </row>
    <row r="57" spans="1:24">
      <c r="A57"/>
      <c r="B57" s="394"/>
      <c r="C57"/>
      <c r="D57" s="637"/>
      <c r="E57" s="637"/>
      <c r="F57" s="637"/>
      <c r="G57" s="637"/>
      <c r="H57" s="637"/>
      <c r="I57" s="637"/>
      <c r="J57" s="637"/>
      <c r="K57" s="637"/>
      <c r="L57" s="637"/>
      <c r="M57" s="637"/>
      <c r="N57" s="637"/>
      <c r="O57" s="637"/>
      <c r="P57" s="637"/>
      <c r="Q57" s="637"/>
      <c r="R57" s="637"/>
      <c r="S57" s="637"/>
      <c r="T57" s="637"/>
      <c r="U57" s="637"/>
    </row>
    <row r="58" spans="1:24">
      <c r="A58"/>
      <c r="B58" s="394"/>
      <c r="C58"/>
      <c r="D58" s="637"/>
      <c r="E58" s="637"/>
      <c r="F58" s="637"/>
      <c r="G58" s="637"/>
      <c r="H58" s="637"/>
      <c r="I58" s="637"/>
      <c r="J58" s="637"/>
      <c r="K58" s="637"/>
      <c r="L58" s="637"/>
      <c r="M58" s="637"/>
      <c r="N58" s="637"/>
      <c r="O58" s="637"/>
      <c r="P58" s="637"/>
      <c r="Q58" s="637"/>
      <c r="R58" s="637"/>
      <c r="S58" s="637"/>
      <c r="T58" s="637"/>
      <c r="U58" s="637"/>
    </row>
    <row r="59" spans="1:24">
      <c r="A59"/>
      <c r="B59" s="394"/>
      <c r="C59"/>
      <c r="D59" s="637"/>
      <c r="E59" s="637"/>
      <c r="F59" s="637"/>
      <c r="G59" s="637"/>
      <c r="H59" s="637"/>
      <c r="I59" s="637"/>
      <c r="J59" s="637"/>
      <c r="K59" s="637"/>
      <c r="L59" s="637"/>
      <c r="M59" s="637"/>
      <c r="N59" s="637"/>
      <c r="O59" s="637"/>
      <c r="P59" s="637"/>
      <c r="Q59" s="637"/>
      <c r="R59" s="637"/>
      <c r="S59" s="637"/>
      <c r="T59" s="637"/>
      <c r="U59" s="637"/>
    </row>
    <row r="60" spans="1:24">
      <c r="A60"/>
      <c r="B60" s="394"/>
      <c r="C60"/>
      <c r="D60" s="637"/>
      <c r="E60" s="637"/>
      <c r="F60" s="637"/>
      <c r="G60" s="637"/>
      <c r="H60" s="637"/>
      <c r="I60" s="637"/>
      <c r="J60" s="637"/>
      <c r="K60" s="637"/>
      <c r="L60" s="637"/>
      <c r="M60" s="637"/>
      <c r="N60" s="637"/>
      <c r="O60" s="637"/>
      <c r="P60" s="637"/>
      <c r="Q60" s="637"/>
      <c r="R60" s="637"/>
      <c r="S60" s="637"/>
      <c r="T60" s="637"/>
      <c r="U60" s="637"/>
    </row>
    <row r="61" spans="1:24">
      <c r="A61"/>
      <c r="B61" s="394"/>
      <c r="C61"/>
      <c r="D61" s="637"/>
      <c r="E61" s="637"/>
      <c r="F61" s="637"/>
      <c r="G61" s="637"/>
      <c r="H61" s="637"/>
      <c r="I61" s="637"/>
      <c r="J61" s="637"/>
      <c r="K61" s="637"/>
      <c r="L61" s="637"/>
      <c r="M61" s="637"/>
      <c r="N61" s="637"/>
      <c r="O61" s="637"/>
      <c r="P61" s="637"/>
      <c r="Q61" s="637"/>
      <c r="R61" s="637"/>
      <c r="S61" s="637"/>
      <c r="T61" s="637"/>
      <c r="U61" s="637"/>
    </row>
    <row r="62" spans="1:24">
      <c r="A62"/>
      <c r="B62" s="394"/>
      <c r="C62"/>
      <c r="D62" s="637"/>
      <c r="E62" s="637"/>
      <c r="F62" s="637"/>
      <c r="G62" s="637"/>
      <c r="H62" s="637"/>
      <c r="I62" s="637"/>
      <c r="J62" s="637"/>
      <c r="K62" s="637"/>
      <c r="L62" s="637"/>
      <c r="M62" s="637"/>
      <c r="N62" s="637"/>
      <c r="O62" s="637"/>
      <c r="P62" s="637"/>
      <c r="Q62" s="637"/>
      <c r="R62" s="637"/>
      <c r="S62" s="637"/>
      <c r="T62" s="637"/>
      <c r="U62" s="637"/>
    </row>
    <row r="63" spans="1:24">
      <c r="A63"/>
      <c r="B63" s="394"/>
      <c r="C63"/>
      <c r="D63" s="637"/>
      <c r="E63" s="637"/>
      <c r="F63" s="637"/>
      <c r="G63" s="637"/>
      <c r="H63" s="637"/>
      <c r="I63" s="637"/>
      <c r="J63" s="637"/>
      <c r="K63" s="637"/>
      <c r="L63" s="637"/>
      <c r="M63" s="637"/>
      <c r="N63" s="637"/>
      <c r="O63" s="637"/>
      <c r="P63" s="637"/>
      <c r="Q63" s="637"/>
      <c r="R63" s="637"/>
      <c r="S63" s="637"/>
      <c r="T63" s="637"/>
      <c r="U63" s="637"/>
    </row>
    <row r="64" spans="1:24">
      <c r="A64"/>
      <c r="B64" s="394"/>
      <c r="C64"/>
      <c r="D64" s="637"/>
      <c r="E64" s="637"/>
      <c r="F64" s="637"/>
      <c r="G64" s="637"/>
      <c r="H64" s="637"/>
      <c r="I64" s="637"/>
      <c r="J64" s="637"/>
      <c r="K64" s="637"/>
      <c r="L64" s="637"/>
      <c r="M64" s="637"/>
      <c r="N64" s="637"/>
      <c r="O64" s="637"/>
      <c r="P64" s="637"/>
      <c r="Q64" s="637"/>
      <c r="R64" s="637"/>
      <c r="S64" s="637"/>
      <c r="T64" s="637"/>
      <c r="U64" s="637"/>
    </row>
    <row r="65" spans="1:21">
      <c r="A65"/>
      <c r="B65" s="394"/>
      <c r="C65"/>
      <c r="D65" s="637"/>
      <c r="E65" s="637"/>
      <c r="F65" s="637"/>
      <c r="G65" s="637"/>
      <c r="H65" s="637"/>
      <c r="I65" s="637"/>
      <c r="J65" s="637"/>
      <c r="K65" s="637"/>
      <c r="L65" s="637"/>
      <c r="M65" s="637"/>
      <c r="N65" s="637"/>
      <c r="O65" s="637"/>
      <c r="P65" s="637"/>
      <c r="Q65" s="637"/>
      <c r="R65" s="637"/>
      <c r="S65" s="637"/>
      <c r="T65" s="637"/>
      <c r="U65" s="637"/>
    </row>
    <row r="66" spans="1:21">
      <c r="A66"/>
      <c r="B66" s="394"/>
      <c r="C66"/>
      <c r="D66" s="637"/>
      <c r="E66" s="637"/>
      <c r="F66" s="637"/>
      <c r="G66" s="637"/>
      <c r="H66" s="637"/>
      <c r="I66" s="637"/>
      <c r="J66" s="637"/>
      <c r="K66" s="637"/>
      <c r="L66" s="637"/>
      <c r="M66" s="637"/>
      <c r="N66" s="637"/>
      <c r="O66" s="637"/>
      <c r="P66" s="637"/>
      <c r="Q66" s="637"/>
      <c r="R66" s="637"/>
      <c r="S66" s="637"/>
      <c r="T66" s="637"/>
      <c r="U66" s="637"/>
    </row>
    <row r="67" spans="1:21">
      <c r="A67"/>
      <c r="B67" s="394"/>
      <c r="C67"/>
      <c r="D67" s="637"/>
      <c r="E67" s="637"/>
      <c r="F67" s="637"/>
      <c r="G67" s="637"/>
      <c r="H67" s="637"/>
      <c r="I67" s="637"/>
      <c r="J67" s="637"/>
      <c r="K67" s="637"/>
      <c r="L67" s="637"/>
      <c r="M67" s="637"/>
      <c r="N67" s="637"/>
      <c r="O67" s="637"/>
      <c r="P67" s="637"/>
      <c r="Q67" s="637"/>
      <c r="R67" s="637"/>
      <c r="S67" s="637"/>
      <c r="T67" s="637"/>
      <c r="U67" s="637"/>
    </row>
    <row r="68" spans="1:21">
      <c r="A68"/>
      <c r="B68" s="394"/>
      <c r="C68"/>
      <c r="D68" s="637"/>
      <c r="E68" s="637"/>
      <c r="F68" s="637"/>
      <c r="G68" s="637"/>
      <c r="H68" s="637"/>
      <c r="I68" s="637"/>
      <c r="J68" s="637"/>
      <c r="K68" s="637"/>
      <c r="L68" s="637"/>
      <c r="M68" s="637"/>
      <c r="N68" s="637"/>
      <c r="O68" s="637"/>
      <c r="P68" s="637"/>
      <c r="Q68" s="637"/>
      <c r="R68" s="637"/>
      <c r="S68" s="637"/>
      <c r="T68" s="637"/>
      <c r="U68" s="637"/>
    </row>
    <row r="69" spans="1:21">
      <c r="A69"/>
      <c r="B69" s="394"/>
      <c r="C69"/>
      <c r="D69" s="637"/>
      <c r="E69" s="637"/>
      <c r="F69" s="637"/>
      <c r="G69" s="637"/>
      <c r="H69" s="637"/>
      <c r="I69" s="637"/>
      <c r="J69" s="637"/>
      <c r="K69" s="637"/>
      <c r="L69" s="637"/>
      <c r="M69" s="637"/>
      <c r="N69" s="637"/>
      <c r="O69" s="637"/>
      <c r="P69" s="637"/>
      <c r="Q69" s="637"/>
      <c r="R69" s="637"/>
      <c r="S69" s="637"/>
      <c r="T69" s="637"/>
      <c r="U69" s="637"/>
    </row>
    <row r="70" spans="1:21">
      <c r="A70"/>
      <c r="B70" s="394"/>
      <c r="C70"/>
      <c r="D70" s="637"/>
      <c r="E70" s="637"/>
      <c r="F70" s="637"/>
      <c r="G70" s="637"/>
      <c r="H70" s="637"/>
      <c r="I70" s="637"/>
      <c r="J70" s="637"/>
      <c r="K70" s="637"/>
      <c r="L70" s="637"/>
      <c r="M70" s="637"/>
      <c r="N70" s="637"/>
      <c r="O70" s="637"/>
      <c r="P70" s="637"/>
      <c r="Q70" s="637"/>
      <c r="R70" s="637"/>
      <c r="S70" s="637"/>
      <c r="T70" s="637"/>
      <c r="U70" s="637"/>
    </row>
    <row r="71" spans="1:21">
      <c r="A71"/>
      <c r="B71" s="394"/>
      <c r="C71"/>
      <c r="D71" s="637"/>
      <c r="E71" s="637"/>
      <c r="F71" s="637"/>
      <c r="G71" s="637"/>
      <c r="H71" s="637"/>
      <c r="I71" s="637"/>
      <c r="J71" s="637"/>
      <c r="K71" s="637"/>
      <c r="L71" s="637"/>
      <c r="M71" s="637"/>
      <c r="N71" s="637"/>
      <c r="O71" s="637"/>
      <c r="P71" s="637"/>
      <c r="Q71" s="637"/>
      <c r="R71" s="637"/>
      <c r="S71" s="637"/>
      <c r="T71" s="637"/>
      <c r="U71" s="637"/>
    </row>
    <row r="72" spans="1:21">
      <c r="A72"/>
      <c r="B72" s="394"/>
      <c r="C72"/>
      <c r="D72" s="637"/>
      <c r="E72" s="637"/>
      <c r="F72" s="637"/>
      <c r="G72" s="637"/>
      <c r="H72" s="637"/>
      <c r="I72" s="637"/>
      <c r="J72" s="637"/>
      <c r="K72" s="637"/>
      <c r="L72" s="637"/>
      <c r="M72" s="637"/>
      <c r="N72" s="637"/>
      <c r="O72" s="637"/>
      <c r="P72" s="637"/>
      <c r="Q72" s="637"/>
      <c r="R72" s="637"/>
      <c r="S72" s="637"/>
      <c r="T72" s="637"/>
      <c r="U72" s="637"/>
    </row>
    <row r="73" spans="1:21">
      <c r="A73"/>
      <c r="B73" s="394"/>
      <c r="C73"/>
      <c r="D73" s="637"/>
      <c r="E73" s="637"/>
      <c r="F73" s="637"/>
      <c r="G73" s="637"/>
      <c r="H73" s="637"/>
      <c r="I73" s="637"/>
      <c r="J73" s="637"/>
      <c r="K73" s="637"/>
      <c r="L73" s="637"/>
      <c r="M73" s="637"/>
      <c r="N73" s="637"/>
      <c r="O73" s="637"/>
      <c r="P73" s="637"/>
      <c r="Q73" s="637"/>
      <c r="R73" s="637"/>
      <c r="S73" s="637"/>
      <c r="T73" s="637"/>
      <c r="U73" s="637"/>
    </row>
    <row r="74" spans="1:21">
      <c r="A74"/>
      <c r="B74" s="394"/>
      <c r="C74"/>
      <c r="D74" s="637"/>
      <c r="E74" s="637"/>
      <c r="F74" s="637"/>
      <c r="G74" s="637"/>
      <c r="H74" s="637"/>
      <c r="I74" s="637"/>
      <c r="J74" s="637"/>
      <c r="K74" s="637"/>
      <c r="L74" s="637"/>
      <c r="M74" s="637"/>
      <c r="N74" s="637"/>
      <c r="O74" s="637"/>
      <c r="P74" s="637"/>
      <c r="Q74" s="637"/>
      <c r="R74" s="637"/>
      <c r="S74" s="637"/>
      <c r="T74" s="637"/>
      <c r="U74" s="637"/>
    </row>
    <row r="75" spans="1:21">
      <c r="A75"/>
      <c r="B75" s="394"/>
      <c r="C75"/>
      <c r="D75" s="637"/>
      <c r="E75" s="637"/>
      <c r="F75" s="637"/>
      <c r="G75" s="637"/>
      <c r="H75" s="637"/>
      <c r="I75" s="637"/>
      <c r="J75" s="637"/>
      <c r="K75" s="637"/>
      <c r="L75" s="637"/>
      <c r="M75" s="637"/>
      <c r="N75" s="637"/>
      <c r="O75" s="637"/>
      <c r="P75" s="637"/>
      <c r="Q75" s="637"/>
      <c r="R75" s="637"/>
      <c r="S75" s="637"/>
      <c r="T75" s="637"/>
      <c r="U75" s="637"/>
    </row>
    <row r="76" spans="1:21">
      <c r="A76"/>
      <c r="B76" s="394"/>
      <c r="C76"/>
      <c r="D76" s="637"/>
      <c r="E76" s="637"/>
      <c r="F76" s="637"/>
      <c r="G76" s="637"/>
      <c r="H76" s="637"/>
      <c r="I76" s="637"/>
      <c r="J76" s="637"/>
      <c r="K76" s="637"/>
      <c r="L76" s="637"/>
      <c r="M76" s="637"/>
      <c r="N76" s="637"/>
      <c r="O76" s="637"/>
      <c r="P76" s="637"/>
      <c r="Q76" s="637"/>
      <c r="R76" s="637"/>
      <c r="S76" s="637"/>
      <c r="T76" s="637"/>
      <c r="U76" s="637"/>
    </row>
    <row r="77" spans="1:21">
      <c r="A77"/>
      <c r="B77" s="394"/>
      <c r="C77"/>
      <c r="D77" s="637"/>
      <c r="E77" s="637"/>
      <c r="F77" s="637"/>
      <c r="G77" s="637"/>
      <c r="H77" s="637"/>
      <c r="I77" s="637"/>
      <c r="J77" s="637"/>
      <c r="K77" s="637"/>
      <c r="L77" s="637"/>
      <c r="M77" s="637"/>
      <c r="N77" s="637"/>
      <c r="O77" s="637"/>
      <c r="P77" s="637"/>
      <c r="Q77" s="637"/>
      <c r="R77" s="637"/>
      <c r="S77" s="637"/>
      <c r="T77" s="637"/>
      <c r="U77" s="637"/>
    </row>
    <row r="78" spans="1:21">
      <c r="A78"/>
      <c r="B78" s="394"/>
      <c r="C78"/>
      <c r="D78" s="637"/>
      <c r="E78" s="637"/>
      <c r="F78" s="637"/>
      <c r="G78" s="637"/>
      <c r="H78" s="637"/>
      <c r="I78" s="637"/>
      <c r="J78" s="637"/>
      <c r="K78" s="637"/>
      <c r="L78" s="637"/>
      <c r="M78" s="637"/>
      <c r="N78" s="637"/>
      <c r="O78" s="637"/>
      <c r="P78" s="637"/>
      <c r="Q78" s="637"/>
      <c r="R78" s="637"/>
      <c r="S78" s="637"/>
      <c r="T78" s="637"/>
      <c r="U78" s="637"/>
    </row>
    <row r="79" spans="1:21">
      <c r="A79"/>
      <c r="B79" s="394"/>
      <c r="C79"/>
      <c r="D79" s="637"/>
      <c r="E79" s="637"/>
      <c r="F79" s="637"/>
      <c r="G79" s="637"/>
      <c r="H79" s="637"/>
      <c r="I79" s="637"/>
      <c r="J79" s="637"/>
      <c r="K79" s="637"/>
      <c r="L79" s="637"/>
      <c r="M79" s="637"/>
      <c r="N79" s="637"/>
      <c r="O79" s="637"/>
      <c r="P79" s="637"/>
      <c r="Q79" s="637"/>
      <c r="R79" s="637"/>
      <c r="S79" s="637"/>
      <c r="T79" s="637"/>
      <c r="U79" s="637"/>
    </row>
    <row r="80" spans="1:21">
      <c r="A80"/>
      <c r="B80" s="394"/>
      <c r="C80"/>
      <c r="D80" s="637"/>
      <c r="E80" s="637"/>
      <c r="F80" s="637"/>
      <c r="G80" s="637"/>
      <c r="H80" s="637"/>
      <c r="I80" s="637"/>
      <c r="J80" s="637"/>
      <c r="K80" s="637"/>
      <c r="L80" s="637"/>
      <c r="M80" s="637"/>
      <c r="N80" s="637"/>
      <c r="O80" s="637"/>
      <c r="P80" s="637"/>
      <c r="Q80" s="637"/>
      <c r="R80" s="637"/>
      <c r="S80" s="637"/>
      <c r="T80" s="637"/>
      <c r="U80" s="637"/>
    </row>
    <row r="81" spans="1:21">
      <c r="A81"/>
      <c r="B81" s="394"/>
      <c r="C81"/>
      <c r="D81" s="637"/>
      <c r="E81" s="637"/>
      <c r="F81" s="637"/>
      <c r="G81" s="637"/>
      <c r="H81" s="637"/>
      <c r="I81" s="637"/>
      <c r="J81" s="637"/>
      <c r="K81" s="637"/>
      <c r="L81" s="637"/>
      <c r="M81" s="637"/>
      <c r="N81" s="637"/>
      <c r="O81" s="637"/>
      <c r="P81" s="637"/>
      <c r="Q81" s="637"/>
      <c r="R81" s="637"/>
      <c r="S81" s="637"/>
      <c r="T81" s="637"/>
      <c r="U81" s="637"/>
    </row>
    <row r="82" spans="1:21">
      <c r="A82"/>
      <c r="B82" s="394"/>
      <c r="C82"/>
      <c r="D82" s="637"/>
      <c r="E82" s="637"/>
      <c r="F82" s="637"/>
      <c r="G82" s="637"/>
      <c r="H82" s="637"/>
      <c r="I82" s="637"/>
      <c r="J82" s="637"/>
      <c r="K82" s="637"/>
      <c r="L82" s="637"/>
      <c r="M82" s="637"/>
      <c r="N82" s="637"/>
      <c r="O82" s="637"/>
      <c r="P82" s="637"/>
      <c r="Q82" s="637"/>
      <c r="R82" s="637"/>
      <c r="S82" s="637"/>
      <c r="T82" s="637"/>
      <c r="U82" s="637"/>
    </row>
    <row r="83" spans="1:21">
      <c r="A83"/>
      <c r="B83" s="394"/>
      <c r="C83"/>
      <c r="D83" s="637"/>
      <c r="E83" s="637"/>
      <c r="F83" s="637"/>
      <c r="G83" s="637"/>
      <c r="H83" s="637"/>
      <c r="I83" s="637"/>
      <c r="J83" s="637"/>
      <c r="K83" s="637"/>
      <c r="L83" s="637"/>
      <c r="M83" s="637"/>
      <c r="N83" s="637"/>
      <c r="O83" s="637"/>
      <c r="P83" s="637"/>
      <c r="Q83" s="637"/>
      <c r="R83" s="637"/>
      <c r="S83" s="637"/>
      <c r="T83" s="637"/>
      <c r="U83" s="637"/>
    </row>
    <row r="84" spans="1:21">
      <c r="A84"/>
      <c r="B84" s="394"/>
      <c r="C84"/>
      <c r="D84" s="637"/>
      <c r="E84" s="637"/>
      <c r="F84" s="637"/>
      <c r="G84" s="637"/>
      <c r="H84" s="637"/>
      <c r="I84" s="637"/>
      <c r="J84" s="637"/>
      <c r="K84" s="637"/>
      <c r="L84" s="637"/>
      <c r="M84" s="637"/>
      <c r="N84" s="637"/>
      <c r="O84" s="637"/>
      <c r="P84" s="637"/>
      <c r="Q84" s="637"/>
      <c r="R84" s="637"/>
      <c r="S84" s="637"/>
      <c r="T84" s="637"/>
      <c r="U84" s="637"/>
    </row>
    <row r="85" spans="1:21">
      <c r="A85"/>
      <c r="B85" s="394"/>
      <c r="C85"/>
      <c r="D85" s="637"/>
      <c r="E85" s="637"/>
      <c r="F85" s="637"/>
      <c r="G85" s="637"/>
      <c r="H85" s="637"/>
      <c r="I85" s="637"/>
      <c r="J85" s="637"/>
      <c r="K85" s="637"/>
      <c r="L85" s="637"/>
      <c r="M85" s="637"/>
      <c r="N85" s="637"/>
      <c r="O85" s="637"/>
      <c r="P85" s="637"/>
      <c r="Q85" s="637"/>
      <c r="R85" s="637"/>
      <c r="S85" s="637"/>
      <c r="T85" s="637"/>
      <c r="U85" s="637"/>
    </row>
    <row r="86" spans="1:21">
      <c r="A86"/>
      <c r="B86" s="394"/>
      <c r="C86"/>
      <c r="D86" s="637"/>
      <c r="E86" s="637"/>
      <c r="F86" s="637"/>
      <c r="G86" s="637"/>
      <c r="H86" s="637"/>
      <c r="I86" s="637"/>
      <c r="J86" s="637"/>
      <c r="K86" s="637"/>
      <c r="L86" s="637"/>
      <c r="M86" s="637"/>
      <c r="N86" s="637"/>
      <c r="O86" s="637"/>
      <c r="P86" s="637"/>
      <c r="Q86" s="637"/>
      <c r="R86" s="637"/>
      <c r="S86" s="637"/>
      <c r="T86" s="637"/>
      <c r="U86" s="637"/>
    </row>
    <row r="87" spans="1:21">
      <c r="A87"/>
      <c r="B87" s="394"/>
      <c r="C87"/>
      <c r="D87" s="637"/>
      <c r="E87" s="637"/>
      <c r="F87" s="637"/>
      <c r="G87" s="637"/>
      <c r="H87" s="637"/>
      <c r="I87" s="637"/>
      <c r="J87" s="637"/>
      <c r="K87" s="637"/>
      <c r="L87" s="637"/>
      <c r="M87" s="637"/>
      <c r="N87" s="637"/>
      <c r="O87" s="637"/>
      <c r="P87" s="637"/>
      <c r="Q87" s="637"/>
      <c r="R87" s="637"/>
      <c r="S87" s="637"/>
      <c r="T87" s="637"/>
      <c r="U87" s="637"/>
    </row>
    <row r="88" spans="1:21">
      <c r="A88"/>
      <c r="B88" s="394"/>
      <c r="C88"/>
      <c r="D88" s="637"/>
      <c r="E88" s="637"/>
      <c r="F88" s="637"/>
      <c r="G88" s="637"/>
      <c r="H88" s="637"/>
      <c r="I88" s="637"/>
      <c r="J88" s="637"/>
      <c r="K88" s="637"/>
      <c r="L88" s="637"/>
      <c r="M88" s="637"/>
      <c r="N88" s="637"/>
      <c r="O88" s="637"/>
      <c r="P88" s="637"/>
      <c r="Q88" s="637"/>
      <c r="R88" s="637"/>
      <c r="S88" s="637"/>
      <c r="T88" s="637"/>
      <c r="U88" s="637"/>
    </row>
    <row r="89" spans="1:21">
      <c r="A89"/>
      <c r="B89" s="394"/>
      <c r="C89"/>
      <c r="D89" s="637"/>
      <c r="E89" s="637"/>
      <c r="F89" s="637"/>
      <c r="G89" s="637"/>
      <c r="H89" s="637"/>
      <c r="I89" s="637"/>
      <c r="J89" s="637"/>
      <c r="K89" s="637"/>
      <c r="L89" s="637"/>
      <c r="M89" s="637"/>
      <c r="N89" s="637"/>
      <c r="O89" s="637"/>
      <c r="P89" s="637"/>
      <c r="Q89" s="637"/>
      <c r="R89" s="637"/>
      <c r="S89" s="637"/>
      <c r="T89" s="637"/>
      <c r="U89" s="637"/>
    </row>
    <row r="90" spans="1:21">
      <c r="A90"/>
      <c r="B90" s="394"/>
      <c r="C90"/>
      <c r="D90" s="637"/>
      <c r="E90" s="637"/>
      <c r="F90" s="637"/>
      <c r="G90" s="637"/>
      <c r="H90" s="637"/>
      <c r="I90" s="637"/>
      <c r="J90" s="637"/>
      <c r="K90" s="637"/>
      <c r="L90" s="637"/>
      <c r="M90" s="637"/>
      <c r="N90" s="637"/>
      <c r="O90" s="637"/>
      <c r="P90" s="637"/>
      <c r="Q90" s="637"/>
      <c r="R90" s="637"/>
      <c r="S90" s="637"/>
      <c r="T90" s="637"/>
      <c r="U90" s="637"/>
    </row>
    <row r="91" spans="1:21">
      <c r="A91"/>
      <c r="B91" s="394"/>
      <c r="C91"/>
      <c r="D91" s="637"/>
      <c r="E91" s="637"/>
      <c r="F91" s="637"/>
      <c r="G91" s="637"/>
      <c r="H91" s="637"/>
      <c r="I91" s="637"/>
      <c r="J91" s="637"/>
      <c r="K91" s="637"/>
      <c r="L91" s="637"/>
      <c r="M91" s="637"/>
      <c r="N91" s="637"/>
      <c r="O91" s="637"/>
      <c r="P91" s="637"/>
      <c r="Q91" s="637"/>
      <c r="R91" s="637"/>
      <c r="S91" s="637"/>
      <c r="T91" s="637"/>
      <c r="U91" s="637"/>
    </row>
    <row r="92" spans="1:21">
      <c r="A92"/>
      <c r="B92" s="394"/>
      <c r="C92"/>
      <c r="D92" s="637"/>
      <c r="E92" s="637"/>
      <c r="F92" s="637"/>
      <c r="G92" s="637"/>
      <c r="H92" s="637"/>
      <c r="I92" s="637"/>
      <c r="J92" s="637"/>
      <c r="K92" s="637"/>
      <c r="L92" s="637"/>
      <c r="M92" s="637"/>
      <c r="N92" s="637"/>
      <c r="O92" s="637"/>
      <c r="P92" s="637"/>
      <c r="Q92" s="637"/>
      <c r="R92" s="637"/>
      <c r="S92" s="637"/>
      <c r="T92" s="637"/>
      <c r="U92" s="637"/>
    </row>
    <row r="93" spans="1:21">
      <c r="A93"/>
      <c r="B93" s="394"/>
      <c r="C93"/>
      <c r="D93" s="637"/>
      <c r="E93" s="637"/>
      <c r="F93" s="637"/>
      <c r="G93" s="637"/>
      <c r="H93" s="637"/>
      <c r="I93" s="637"/>
      <c r="J93" s="637"/>
      <c r="K93" s="637"/>
      <c r="L93" s="637"/>
      <c r="M93" s="637"/>
      <c r="N93" s="637"/>
      <c r="O93" s="637"/>
      <c r="P93" s="637"/>
      <c r="Q93" s="637"/>
      <c r="R93" s="637"/>
      <c r="S93" s="637"/>
      <c r="T93" s="637"/>
      <c r="U93" s="637"/>
    </row>
    <row r="94" spans="1:21">
      <c r="A94"/>
      <c r="B94" s="394"/>
      <c r="C94"/>
      <c r="D94" s="637"/>
      <c r="E94" s="637"/>
      <c r="F94" s="637"/>
      <c r="G94" s="637"/>
      <c r="H94" s="637"/>
      <c r="I94" s="637"/>
      <c r="J94" s="637"/>
      <c r="K94" s="637"/>
      <c r="L94" s="637"/>
      <c r="M94" s="637"/>
      <c r="N94" s="637"/>
      <c r="O94" s="637"/>
      <c r="P94" s="637"/>
      <c r="Q94" s="637"/>
      <c r="R94" s="637"/>
      <c r="S94" s="637"/>
      <c r="T94" s="637"/>
      <c r="U94" s="637"/>
    </row>
    <row r="95" spans="1:21">
      <c r="A95"/>
      <c r="B95" s="394"/>
      <c r="C95"/>
      <c r="D95" s="637"/>
      <c r="E95" s="637"/>
      <c r="F95" s="637"/>
      <c r="G95" s="637"/>
      <c r="H95" s="637"/>
      <c r="I95" s="637"/>
      <c r="J95" s="637"/>
      <c r="K95" s="637"/>
      <c r="L95" s="637"/>
      <c r="M95" s="637"/>
      <c r="N95" s="637"/>
      <c r="O95" s="637"/>
      <c r="P95" s="637"/>
      <c r="Q95" s="637"/>
      <c r="R95" s="637"/>
      <c r="S95" s="637"/>
      <c r="T95" s="637"/>
      <c r="U95" s="637"/>
    </row>
    <row r="96" spans="1:21">
      <c r="A96"/>
      <c r="B96" s="394"/>
      <c r="C96"/>
      <c r="D96" s="637"/>
      <c r="E96" s="637"/>
      <c r="F96" s="637"/>
      <c r="G96" s="637"/>
      <c r="H96" s="637"/>
      <c r="I96" s="637"/>
      <c r="J96" s="637"/>
      <c r="K96" s="637"/>
      <c r="L96" s="637"/>
      <c r="M96" s="637"/>
      <c r="N96" s="637"/>
      <c r="O96" s="637"/>
      <c r="P96" s="637"/>
      <c r="Q96" s="637"/>
      <c r="R96" s="637"/>
      <c r="S96" s="637"/>
      <c r="T96" s="637"/>
      <c r="U96" s="637"/>
    </row>
    <row r="97" spans="1:21">
      <c r="A97"/>
      <c r="B97" s="394"/>
      <c r="C97"/>
      <c r="D97" s="637"/>
      <c r="E97" s="637"/>
      <c r="F97" s="637"/>
      <c r="G97" s="637"/>
      <c r="H97" s="637"/>
      <c r="I97" s="637"/>
      <c r="J97" s="637"/>
      <c r="K97" s="637"/>
      <c r="L97" s="637"/>
      <c r="M97" s="637"/>
      <c r="N97" s="637"/>
      <c r="O97" s="637"/>
      <c r="P97" s="637"/>
      <c r="Q97" s="637"/>
      <c r="R97" s="637"/>
      <c r="S97" s="637"/>
      <c r="T97" s="637"/>
      <c r="U97" s="637"/>
    </row>
    <row r="98" spans="1:21">
      <c r="A98"/>
      <c r="B98" s="394"/>
      <c r="C98"/>
      <c r="D98" s="637"/>
      <c r="E98" s="637"/>
      <c r="F98" s="637"/>
      <c r="G98" s="637"/>
      <c r="H98" s="637"/>
      <c r="I98" s="637"/>
      <c r="J98" s="637"/>
      <c r="K98" s="637"/>
      <c r="L98" s="637"/>
      <c r="M98" s="637"/>
      <c r="N98" s="637"/>
      <c r="O98" s="637"/>
      <c r="P98" s="637"/>
      <c r="Q98" s="637"/>
      <c r="R98" s="637"/>
      <c r="S98" s="637"/>
      <c r="T98" s="637"/>
      <c r="U98" s="637"/>
    </row>
    <row r="99" spans="1:21">
      <c r="A99"/>
      <c r="B99" s="394"/>
      <c r="C99"/>
      <c r="D99" s="637"/>
      <c r="E99" s="637"/>
      <c r="F99" s="637"/>
      <c r="G99" s="637"/>
      <c r="H99" s="637"/>
      <c r="I99" s="637"/>
      <c r="J99" s="637"/>
      <c r="K99" s="637"/>
      <c r="L99" s="637"/>
      <c r="M99" s="637"/>
      <c r="N99" s="637"/>
      <c r="O99" s="637"/>
      <c r="P99" s="637"/>
      <c r="Q99" s="637"/>
      <c r="R99" s="637"/>
      <c r="S99" s="637"/>
      <c r="T99" s="637"/>
      <c r="U99" s="637"/>
    </row>
    <row r="100" spans="1:21">
      <c r="A100"/>
      <c r="B100" s="394"/>
      <c r="C100"/>
      <c r="D100" s="637"/>
      <c r="E100" s="637"/>
      <c r="F100" s="637"/>
      <c r="G100" s="637"/>
      <c r="H100" s="637"/>
      <c r="I100" s="637"/>
      <c r="J100" s="637"/>
      <c r="K100" s="637"/>
      <c r="L100" s="637"/>
      <c r="M100" s="637"/>
      <c r="N100" s="637"/>
      <c r="O100" s="637"/>
      <c r="P100" s="637"/>
      <c r="Q100" s="637"/>
      <c r="R100" s="637"/>
      <c r="S100" s="637"/>
      <c r="T100" s="637"/>
      <c r="U100" s="637"/>
    </row>
    <row r="101" spans="1:21">
      <c r="A101"/>
      <c r="B101" s="394"/>
      <c r="C101"/>
      <c r="D101" s="637"/>
      <c r="E101" s="637"/>
      <c r="F101" s="637"/>
      <c r="G101" s="637"/>
      <c r="H101" s="637"/>
      <c r="I101" s="637"/>
      <c r="J101" s="637"/>
      <c r="K101" s="637"/>
      <c r="L101" s="637"/>
      <c r="M101" s="637"/>
      <c r="N101" s="637"/>
      <c r="O101" s="637"/>
      <c r="P101" s="637"/>
      <c r="Q101" s="637"/>
      <c r="R101" s="637"/>
      <c r="S101" s="637"/>
      <c r="T101" s="637"/>
      <c r="U101" s="637"/>
    </row>
    <row r="102" spans="1:21">
      <c r="A102"/>
      <c r="B102" s="394"/>
      <c r="C102"/>
      <c r="D102" s="637"/>
      <c r="E102" s="637"/>
      <c r="F102" s="637"/>
      <c r="G102" s="637"/>
      <c r="H102" s="637"/>
      <c r="I102" s="637"/>
      <c r="J102" s="637"/>
      <c r="K102" s="637"/>
      <c r="L102" s="637"/>
      <c r="M102" s="637"/>
      <c r="N102" s="637"/>
      <c r="O102" s="637"/>
      <c r="P102" s="637"/>
      <c r="Q102" s="637"/>
      <c r="R102" s="637"/>
      <c r="S102" s="637"/>
      <c r="T102" s="637"/>
      <c r="U102" s="637"/>
    </row>
    <row r="103" spans="1:21">
      <c r="A103"/>
      <c r="B103" s="394"/>
      <c r="C103"/>
      <c r="D103" s="637"/>
      <c r="E103" s="637"/>
      <c r="F103" s="637"/>
      <c r="G103" s="637"/>
      <c r="H103" s="637"/>
      <c r="I103" s="637"/>
      <c r="J103" s="637"/>
      <c r="K103" s="637"/>
      <c r="L103" s="637"/>
      <c r="M103" s="637"/>
      <c r="N103" s="637"/>
      <c r="O103" s="637"/>
      <c r="P103" s="637"/>
      <c r="Q103" s="637"/>
      <c r="R103" s="637"/>
      <c r="S103" s="637"/>
      <c r="T103" s="637"/>
      <c r="U103" s="637"/>
    </row>
    <row r="104" spans="1:21">
      <c r="A104"/>
      <c r="B104" s="394"/>
      <c r="C104"/>
      <c r="D104" s="637"/>
      <c r="E104" s="637"/>
      <c r="F104" s="637"/>
      <c r="G104" s="637"/>
      <c r="H104" s="637"/>
      <c r="I104" s="637"/>
      <c r="J104" s="637"/>
      <c r="K104" s="637"/>
      <c r="L104" s="637"/>
      <c r="M104" s="637"/>
      <c r="N104" s="637"/>
      <c r="O104" s="637"/>
      <c r="P104" s="637"/>
      <c r="Q104" s="637"/>
      <c r="R104" s="637"/>
      <c r="S104" s="637"/>
      <c r="T104" s="637"/>
      <c r="U104" s="637"/>
    </row>
    <row r="105" spans="1:21">
      <c r="A105"/>
      <c r="B105" s="394"/>
      <c r="C105"/>
      <c r="D105" s="637"/>
      <c r="E105" s="637"/>
      <c r="F105" s="637"/>
      <c r="G105" s="637"/>
      <c r="H105" s="637"/>
      <c r="I105" s="637"/>
      <c r="J105" s="637"/>
      <c r="K105" s="637"/>
      <c r="L105" s="637"/>
      <c r="M105" s="637"/>
      <c r="N105" s="637"/>
      <c r="O105" s="637"/>
      <c r="P105" s="637"/>
      <c r="Q105" s="637"/>
      <c r="R105" s="637"/>
      <c r="S105" s="637"/>
      <c r="T105" s="637"/>
      <c r="U105" s="637"/>
    </row>
    <row r="106" spans="1:21">
      <c r="A106"/>
      <c r="B106" s="394"/>
      <c r="C106"/>
      <c r="D106" s="637"/>
      <c r="E106" s="637"/>
      <c r="F106" s="637"/>
      <c r="G106" s="637"/>
      <c r="H106" s="637"/>
      <c r="I106" s="637"/>
      <c r="J106" s="637"/>
      <c r="K106" s="637"/>
      <c r="L106" s="637"/>
      <c r="M106" s="637"/>
      <c r="N106" s="637"/>
      <c r="O106" s="637"/>
      <c r="P106" s="637"/>
      <c r="Q106" s="637"/>
      <c r="R106" s="637"/>
      <c r="S106" s="637"/>
      <c r="T106" s="637"/>
      <c r="U106" s="637"/>
    </row>
    <row r="107" spans="1:21">
      <c r="A107"/>
      <c r="B107" s="394"/>
      <c r="C107"/>
      <c r="D107" s="637"/>
      <c r="E107" s="637"/>
      <c r="F107" s="637"/>
      <c r="G107" s="637"/>
      <c r="H107" s="637"/>
      <c r="I107" s="637"/>
      <c r="J107" s="637"/>
      <c r="K107" s="637"/>
      <c r="L107" s="637"/>
      <c r="M107" s="637"/>
      <c r="N107" s="637"/>
      <c r="O107" s="637"/>
      <c r="P107" s="637"/>
      <c r="Q107" s="637"/>
      <c r="R107" s="637"/>
      <c r="S107" s="637"/>
      <c r="T107" s="637"/>
      <c r="U107" s="637"/>
    </row>
    <row r="108" spans="1:21">
      <c r="A108"/>
      <c r="B108" s="394"/>
      <c r="C108"/>
      <c r="D108" s="637"/>
      <c r="E108" s="637"/>
      <c r="F108" s="637"/>
      <c r="G108" s="637"/>
      <c r="H108" s="637"/>
      <c r="I108" s="637"/>
      <c r="J108" s="637"/>
      <c r="K108" s="637"/>
      <c r="L108" s="637"/>
      <c r="M108" s="637"/>
      <c r="N108" s="637"/>
      <c r="O108" s="637"/>
      <c r="P108" s="637"/>
      <c r="Q108" s="637"/>
      <c r="R108" s="637"/>
      <c r="S108" s="637"/>
      <c r="T108" s="637"/>
      <c r="U108" s="637"/>
    </row>
    <row r="109" spans="1:21">
      <c r="A109"/>
      <c r="B109" s="394"/>
      <c r="C109"/>
      <c r="D109" s="637"/>
      <c r="E109" s="637"/>
      <c r="F109" s="637"/>
      <c r="G109" s="637"/>
      <c r="H109" s="637"/>
      <c r="I109" s="637"/>
      <c r="J109" s="637"/>
      <c r="K109" s="637"/>
      <c r="L109" s="637"/>
      <c r="M109" s="637"/>
      <c r="N109" s="637"/>
      <c r="O109" s="637"/>
      <c r="P109" s="637"/>
      <c r="Q109" s="637"/>
      <c r="R109" s="637"/>
      <c r="S109" s="637"/>
      <c r="T109" s="637"/>
      <c r="U109" s="637"/>
    </row>
    <row r="110" spans="1:21">
      <c r="A110"/>
      <c r="B110" s="394"/>
      <c r="C110"/>
      <c r="D110" s="637"/>
      <c r="E110" s="637"/>
      <c r="F110" s="637"/>
      <c r="G110" s="637"/>
      <c r="H110" s="637"/>
      <c r="I110" s="637"/>
      <c r="J110" s="637"/>
      <c r="K110" s="637"/>
      <c r="L110" s="637"/>
      <c r="M110" s="637"/>
      <c r="N110" s="637"/>
      <c r="O110" s="637"/>
      <c r="P110" s="637"/>
      <c r="Q110" s="637"/>
      <c r="R110" s="637"/>
      <c r="S110" s="637"/>
      <c r="T110" s="637"/>
      <c r="U110" s="637"/>
    </row>
    <row r="111" spans="1:21">
      <c r="A111"/>
      <c r="B111" s="394"/>
      <c r="C111"/>
      <c r="D111" s="637"/>
      <c r="E111" s="637"/>
      <c r="F111" s="637"/>
      <c r="G111" s="637"/>
      <c r="H111" s="637"/>
      <c r="I111" s="637"/>
      <c r="J111" s="637"/>
      <c r="K111" s="637"/>
      <c r="L111" s="637"/>
      <c r="M111" s="637"/>
      <c r="N111" s="637"/>
      <c r="O111" s="637"/>
      <c r="P111" s="637"/>
      <c r="Q111" s="637"/>
      <c r="R111" s="637"/>
      <c r="S111" s="637"/>
      <c r="T111" s="637"/>
      <c r="U111" s="637"/>
    </row>
    <row r="112" spans="1:21">
      <c r="A112"/>
      <c r="B112" s="394"/>
      <c r="C112"/>
      <c r="D112" s="637"/>
      <c r="E112" s="637"/>
      <c r="F112" s="637"/>
      <c r="G112" s="637"/>
      <c r="H112" s="637"/>
      <c r="I112" s="637"/>
      <c r="J112" s="637"/>
      <c r="K112" s="637"/>
      <c r="L112" s="637"/>
      <c r="M112" s="637"/>
      <c r="N112" s="637"/>
      <c r="O112" s="637"/>
      <c r="P112" s="637"/>
      <c r="Q112" s="637"/>
      <c r="R112" s="637"/>
      <c r="S112" s="637"/>
      <c r="T112" s="637"/>
      <c r="U112" s="637"/>
    </row>
    <row r="113" spans="1:21">
      <c r="A113"/>
      <c r="B113" s="394"/>
      <c r="C113"/>
      <c r="D113" s="637"/>
      <c r="E113" s="637"/>
      <c r="F113" s="637"/>
      <c r="G113" s="637"/>
      <c r="H113" s="637"/>
      <c r="I113" s="637"/>
      <c r="J113" s="637"/>
      <c r="K113" s="637"/>
      <c r="L113" s="637"/>
      <c r="M113" s="637"/>
      <c r="N113" s="637"/>
      <c r="O113" s="637"/>
      <c r="P113" s="637"/>
      <c r="Q113" s="637"/>
      <c r="R113" s="637"/>
      <c r="S113" s="637"/>
      <c r="T113" s="637"/>
      <c r="U113" s="637"/>
    </row>
    <row r="114" spans="1:21">
      <c r="A114"/>
      <c r="B114" s="394"/>
      <c r="C114"/>
      <c r="D114" s="637"/>
      <c r="E114" s="637"/>
      <c r="F114" s="637"/>
      <c r="G114" s="637"/>
      <c r="H114" s="637"/>
      <c r="I114" s="637"/>
      <c r="J114" s="637"/>
      <c r="K114" s="637"/>
      <c r="L114" s="637"/>
      <c r="M114" s="637"/>
      <c r="N114" s="637"/>
      <c r="O114" s="637"/>
      <c r="P114" s="637"/>
      <c r="Q114" s="637"/>
      <c r="R114" s="637"/>
      <c r="S114" s="637"/>
      <c r="T114" s="637"/>
      <c r="U114" s="637"/>
    </row>
    <row r="115" spans="1:21">
      <c r="A115"/>
      <c r="B115" s="394"/>
      <c r="C115"/>
      <c r="D115" s="637"/>
      <c r="E115" s="637"/>
      <c r="F115" s="637"/>
      <c r="G115" s="637"/>
      <c r="H115" s="637"/>
      <c r="I115" s="637"/>
      <c r="J115" s="637"/>
      <c r="K115" s="637"/>
      <c r="L115" s="637"/>
      <c r="M115" s="637"/>
      <c r="N115" s="637"/>
      <c r="O115" s="637"/>
      <c r="P115" s="637"/>
      <c r="Q115" s="637"/>
      <c r="R115" s="637"/>
      <c r="S115" s="637"/>
      <c r="T115" s="637"/>
      <c r="U115" s="637"/>
    </row>
    <row r="116" spans="1:21">
      <c r="A116"/>
      <c r="B116" s="394"/>
      <c r="C116"/>
      <c r="D116" s="637"/>
      <c r="E116" s="637"/>
      <c r="F116" s="637"/>
      <c r="G116" s="637"/>
      <c r="H116" s="637"/>
      <c r="I116" s="637"/>
      <c r="J116" s="637"/>
      <c r="K116" s="637"/>
      <c r="L116" s="637"/>
      <c r="M116" s="637"/>
      <c r="N116" s="637"/>
      <c r="O116" s="637"/>
      <c r="P116" s="637"/>
      <c r="Q116" s="637"/>
      <c r="R116" s="637"/>
      <c r="S116" s="637"/>
      <c r="T116" s="637"/>
      <c r="U116" s="637"/>
    </row>
    <row r="117" spans="1:21">
      <c r="A117"/>
      <c r="B117" s="394"/>
      <c r="C117"/>
      <c r="D117" s="637"/>
      <c r="E117" s="637"/>
      <c r="F117" s="637"/>
      <c r="G117" s="637"/>
      <c r="H117" s="637"/>
      <c r="I117" s="637"/>
      <c r="J117" s="637"/>
      <c r="K117" s="637"/>
      <c r="L117" s="637"/>
      <c r="M117" s="637"/>
      <c r="N117" s="637"/>
      <c r="O117" s="637"/>
      <c r="P117" s="637"/>
      <c r="Q117" s="637"/>
      <c r="R117" s="637"/>
      <c r="S117" s="637"/>
      <c r="T117" s="637"/>
      <c r="U117" s="637"/>
    </row>
    <row r="118" spans="1:21">
      <c r="A118"/>
      <c r="B118" s="394"/>
      <c r="C118"/>
      <c r="D118" s="637"/>
      <c r="E118" s="637"/>
      <c r="F118" s="637"/>
      <c r="G118" s="637"/>
      <c r="H118" s="637"/>
      <c r="I118" s="637"/>
      <c r="J118" s="637"/>
      <c r="K118" s="637"/>
      <c r="L118" s="637"/>
      <c r="M118" s="637"/>
      <c r="N118" s="637"/>
      <c r="O118" s="637"/>
      <c r="P118" s="637"/>
      <c r="Q118" s="637"/>
      <c r="R118" s="637"/>
      <c r="S118" s="637"/>
      <c r="T118" s="637"/>
      <c r="U118" s="637"/>
    </row>
    <row r="119" spans="1:21">
      <c r="A119"/>
      <c r="B119" s="394"/>
      <c r="C119"/>
      <c r="D119" s="637"/>
      <c r="E119" s="637"/>
      <c r="F119" s="637"/>
      <c r="G119" s="637"/>
      <c r="H119" s="637"/>
      <c r="I119" s="637"/>
      <c r="J119" s="637"/>
      <c r="K119" s="637"/>
      <c r="L119" s="637"/>
      <c r="M119" s="637"/>
      <c r="N119" s="637"/>
      <c r="O119" s="637"/>
      <c r="P119" s="637"/>
      <c r="Q119" s="637"/>
      <c r="R119" s="637"/>
      <c r="S119" s="637"/>
      <c r="T119" s="637"/>
      <c r="U119" s="637"/>
    </row>
    <row r="120" spans="1:21">
      <c r="A120"/>
      <c r="B120" s="394"/>
      <c r="C120"/>
      <c r="D120" s="637"/>
      <c r="E120" s="637"/>
      <c r="F120" s="637"/>
      <c r="G120" s="637"/>
      <c r="H120" s="637"/>
      <c r="I120" s="637"/>
      <c r="J120" s="637"/>
      <c r="K120" s="637"/>
      <c r="L120" s="637"/>
      <c r="M120" s="637"/>
      <c r="N120" s="637"/>
      <c r="O120" s="637"/>
      <c r="P120" s="637"/>
      <c r="Q120" s="637"/>
      <c r="R120" s="637"/>
      <c r="S120" s="637"/>
      <c r="T120" s="637"/>
      <c r="U120" s="637"/>
    </row>
    <row r="121" spans="1:21">
      <c r="A121"/>
      <c r="B121" s="394"/>
      <c r="C121"/>
      <c r="D121" s="637"/>
      <c r="E121" s="637"/>
      <c r="F121" s="637"/>
      <c r="G121" s="637"/>
      <c r="H121" s="637"/>
      <c r="I121" s="637"/>
      <c r="J121" s="637"/>
      <c r="K121" s="637"/>
      <c r="L121" s="637"/>
      <c r="M121" s="637"/>
      <c r="N121" s="637"/>
      <c r="O121" s="637"/>
      <c r="P121" s="637"/>
      <c r="Q121" s="637"/>
      <c r="R121" s="637"/>
      <c r="S121" s="637"/>
      <c r="T121" s="637"/>
      <c r="U121" s="637"/>
    </row>
    <row r="122" spans="1:21">
      <c r="A122"/>
      <c r="B122" s="394"/>
      <c r="C122"/>
      <c r="D122" s="637"/>
      <c r="E122" s="637"/>
      <c r="F122" s="637"/>
      <c r="G122" s="637"/>
      <c r="H122" s="637"/>
      <c r="I122" s="637"/>
      <c r="J122" s="637"/>
      <c r="K122" s="637"/>
      <c r="L122" s="637"/>
      <c r="M122" s="637"/>
      <c r="N122" s="637"/>
      <c r="O122" s="637"/>
      <c r="P122" s="637"/>
      <c r="Q122" s="637"/>
      <c r="R122" s="637"/>
      <c r="S122" s="637"/>
      <c r="T122" s="637"/>
      <c r="U122" s="637"/>
    </row>
    <row r="123" spans="1:21">
      <c r="A123"/>
      <c r="B123" s="394"/>
      <c r="C123"/>
      <c r="D123" s="637"/>
      <c r="E123" s="637"/>
      <c r="F123" s="637"/>
      <c r="G123" s="637"/>
      <c r="H123" s="637"/>
      <c r="I123" s="637"/>
      <c r="J123" s="637"/>
      <c r="K123" s="637"/>
      <c r="L123" s="637"/>
      <c r="M123" s="637"/>
      <c r="N123" s="637"/>
      <c r="O123" s="637"/>
      <c r="P123" s="637"/>
      <c r="Q123" s="637"/>
      <c r="R123" s="637"/>
      <c r="S123" s="637"/>
      <c r="T123" s="637"/>
      <c r="U123" s="637"/>
    </row>
    <row r="124" spans="1:21">
      <c r="A124"/>
      <c r="B124" s="394"/>
      <c r="C124"/>
      <c r="D124" s="637"/>
      <c r="E124" s="637"/>
      <c r="F124" s="637"/>
      <c r="G124" s="637"/>
      <c r="H124" s="637"/>
      <c r="I124" s="637"/>
      <c r="J124" s="637"/>
      <c r="K124" s="637"/>
      <c r="L124" s="637"/>
      <c r="M124" s="637"/>
      <c r="N124" s="637"/>
      <c r="O124" s="637"/>
      <c r="P124" s="637"/>
      <c r="Q124" s="637"/>
      <c r="R124" s="637"/>
      <c r="S124" s="637"/>
      <c r="T124" s="637"/>
      <c r="U124" s="637"/>
    </row>
    <row r="125" spans="1:21">
      <c r="A125"/>
      <c r="B125" s="394"/>
      <c r="C125"/>
      <c r="D125" s="637"/>
      <c r="E125" s="637"/>
      <c r="F125" s="637"/>
      <c r="G125" s="637"/>
      <c r="H125" s="637"/>
      <c r="I125" s="637"/>
      <c r="J125" s="637"/>
      <c r="K125" s="637"/>
      <c r="L125" s="637"/>
      <c r="M125" s="637"/>
      <c r="N125" s="637"/>
      <c r="O125" s="637"/>
      <c r="P125" s="637"/>
      <c r="Q125" s="637"/>
      <c r="R125" s="637"/>
      <c r="S125" s="637"/>
      <c r="T125" s="637"/>
      <c r="U125" s="637"/>
    </row>
    <row r="126" spans="1:21">
      <c r="A126"/>
      <c r="B126" s="394"/>
      <c r="C126"/>
      <c r="D126" s="637"/>
      <c r="E126" s="637"/>
      <c r="F126" s="637"/>
      <c r="G126" s="637"/>
      <c r="H126" s="637"/>
      <c r="I126" s="637"/>
      <c r="J126" s="637"/>
      <c r="K126" s="637"/>
      <c r="L126" s="637"/>
      <c r="M126" s="637"/>
      <c r="N126" s="637"/>
      <c r="O126" s="637"/>
      <c r="P126" s="637"/>
      <c r="Q126" s="637"/>
      <c r="R126" s="637"/>
      <c r="S126" s="637"/>
      <c r="T126" s="637"/>
      <c r="U126" s="637"/>
    </row>
    <row r="127" spans="1:21">
      <c r="A127"/>
      <c r="B127" s="394"/>
      <c r="C127"/>
      <c r="D127" s="637"/>
      <c r="E127" s="637"/>
      <c r="F127" s="637"/>
      <c r="G127" s="637"/>
      <c r="H127" s="637"/>
      <c r="I127" s="637"/>
      <c r="J127" s="637"/>
      <c r="K127" s="637"/>
      <c r="L127" s="637"/>
      <c r="M127" s="637"/>
      <c r="N127" s="637"/>
      <c r="O127" s="637"/>
      <c r="P127" s="637"/>
      <c r="Q127" s="637"/>
      <c r="R127" s="637"/>
      <c r="S127" s="637"/>
      <c r="T127" s="637"/>
      <c r="U127" s="637"/>
    </row>
    <row r="128" spans="1:21">
      <c r="A128"/>
      <c r="B128" s="394"/>
      <c r="C128"/>
      <c r="D128" s="637"/>
      <c r="E128" s="637"/>
      <c r="F128" s="637"/>
      <c r="G128" s="637"/>
      <c r="H128" s="637"/>
      <c r="I128" s="637"/>
      <c r="J128" s="637"/>
      <c r="K128" s="637"/>
      <c r="L128" s="637"/>
      <c r="M128" s="637"/>
      <c r="N128" s="637"/>
      <c r="O128" s="637"/>
      <c r="P128" s="637"/>
      <c r="Q128" s="637"/>
      <c r="R128" s="637"/>
      <c r="S128" s="637"/>
      <c r="T128" s="637"/>
      <c r="U128" s="637"/>
    </row>
    <row r="129" spans="1:21">
      <c r="A129"/>
      <c r="B129" s="394"/>
      <c r="C129"/>
      <c r="D129" s="637"/>
      <c r="E129" s="637"/>
      <c r="F129" s="637"/>
      <c r="G129" s="637"/>
      <c r="H129" s="637"/>
      <c r="I129" s="637"/>
      <c r="J129" s="637"/>
      <c r="K129" s="637"/>
      <c r="L129" s="637"/>
      <c r="M129" s="637"/>
      <c r="N129" s="637"/>
      <c r="O129" s="637"/>
      <c r="P129" s="637"/>
      <c r="Q129" s="637"/>
      <c r="R129" s="637"/>
      <c r="S129" s="637"/>
      <c r="T129" s="637"/>
      <c r="U129" s="637"/>
    </row>
    <row r="130" spans="1:21">
      <c r="A130"/>
      <c r="B130" s="394"/>
      <c r="C130"/>
      <c r="D130" s="637"/>
      <c r="E130" s="637"/>
      <c r="F130" s="637"/>
      <c r="G130" s="637"/>
      <c r="H130" s="637"/>
      <c r="I130" s="637"/>
      <c r="J130" s="637"/>
      <c r="K130" s="637"/>
      <c r="L130" s="637"/>
      <c r="M130" s="637"/>
      <c r="N130" s="637"/>
      <c r="O130" s="637"/>
      <c r="P130" s="637"/>
      <c r="Q130" s="637"/>
      <c r="R130" s="637"/>
      <c r="S130" s="637"/>
      <c r="T130" s="637"/>
      <c r="U130" s="637"/>
    </row>
    <row r="131" spans="1:21">
      <c r="A131"/>
      <c r="B131" s="394"/>
      <c r="C131"/>
      <c r="D131" s="637"/>
      <c r="E131" s="637"/>
      <c r="F131" s="637"/>
      <c r="G131" s="637"/>
      <c r="H131" s="637"/>
      <c r="I131" s="637"/>
      <c r="J131" s="637"/>
      <c r="K131" s="637"/>
      <c r="L131" s="637"/>
      <c r="M131" s="637"/>
      <c r="N131" s="637"/>
      <c r="O131" s="637"/>
      <c r="P131" s="637"/>
      <c r="Q131" s="637"/>
      <c r="R131" s="637"/>
      <c r="S131" s="637"/>
      <c r="T131" s="637"/>
      <c r="U131" s="637"/>
    </row>
    <row r="132" spans="1:21">
      <c r="A132"/>
      <c r="B132" s="394"/>
      <c r="C132"/>
      <c r="D132" s="637"/>
      <c r="E132" s="637"/>
      <c r="F132" s="637"/>
      <c r="G132" s="637"/>
      <c r="H132" s="637"/>
      <c r="I132" s="637"/>
      <c r="J132" s="637"/>
      <c r="K132" s="637"/>
      <c r="L132" s="637"/>
      <c r="M132" s="637"/>
      <c r="N132" s="637"/>
      <c r="O132" s="637"/>
      <c r="P132" s="637"/>
      <c r="Q132" s="637"/>
      <c r="R132" s="637"/>
      <c r="S132" s="637"/>
      <c r="T132" s="637"/>
      <c r="U132" s="637"/>
    </row>
    <row r="133" spans="1:21">
      <c r="A133"/>
      <c r="B133" s="394"/>
      <c r="C133"/>
      <c r="D133" s="637"/>
      <c r="E133" s="637"/>
      <c r="F133" s="637"/>
      <c r="G133" s="637"/>
      <c r="H133" s="637"/>
      <c r="I133" s="637"/>
      <c r="J133" s="637"/>
      <c r="K133" s="637"/>
      <c r="L133" s="637"/>
      <c r="M133" s="637"/>
      <c r="N133" s="637"/>
      <c r="O133" s="637"/>
      <c r="P133" s="637"/>
      <c r="Q133" s="637"/>
      <c r="R133" s="637"/>
      <c r="S133" s="637"/>
      <c r="T133" s="637"/>
      <c r="U133" s="637"/>
    </row>
    <row r="134" spans="1:21">
      <c r="A134"/>
      <c r="B134" s="394"/>
      <c r="C134"/>
      <c r="D134" s="637"/>
      <c r="E134" s="637"/>
      <c r="F134" s="637"/>
      <c r="G134" s="637"/>
      <c r="H134" s="637"/>
      <c r="I134" s="637"/>
      <c r="J134" s="637"/>
      <c r="K134" s="637"/>
      <c r="L134" s="637"/>
      <c r="M134" s="637"/>
      <c r="N134" s="637"/>
      <c r="O134" s="637"/>
      <c r="P134" s="637"/>
      <c r="Q134" s="637"/>
      <c r="R134" s="637"/>
      <c r="S134" s="637"/>
      <c r="T134" s="637"/>
      <c r="U134" s="637"/>
    </row>
    <row r="135" spans="1:21">
      <c r="A135"/>
      <c r="B135" s="394"/>
      <c r="C135"/>
      <c r="D135" s="637"/>
      <c r="E135" s="637"/>
      <c r="F135" s="637"/>
      <c r="G135" s="637"/>
      <c r="H135" s="637"/>
      <c r="I135" s="637"/>
      <c r="J135" s="637"/>
      <c r="K135" s="637"/>
      <c r="L135" s="637"/>
      <c r="M135" s="637"/>
      <c r="N135" s="637"/>
      <c r="O135" s="637"/>
      <c r="P135" s="637"/>
      <c r="Q135" s="637"/>
      <c r="R135" s="637"/>
      <c r="S135" s="637"/>
      <c r="T135" s="637"/>
      <c r="U135" s="637"/>
    </row>
    <row r="136" spans="1:21">
      <c r="A136"/>
      <c r="B136" s="394"/>
      <c r="C136"/>
      <c r="D136" s="637"/>
      <c r="E136" s="637"/>
      <c r="F136" s="637"/>
      <c r="G136" s="637"/>
      <c r="H136" s="637"/>
      <c r="I136" s="637"/>
      <c r="J136" s="637"/>
      <c r="K136" s="637"/>
      <c r="L136" s="637"/>
      <c r="M136" s="637"/>
      <c r="N136" s="637"/>
      <c r="O136" s="637"/>
      <c r="P136" s="637"/>
      <c r="Q136" s="637"/>
      <c r="R136" s="637"/>
      <c r="S136" s="637"/>
      <c r="T136" s="637"/>
      <c r="U136" s="637"/>
    </row>
    <row r="137" spans="1:21">
      <c r="A137"/>
      <c r="B137" s="394"/>
      <c r="C137"/>
      <c r="D137" s="637"/>
      <c r="E137" s="637"/>
      <c r="F137" s="637"/>
      <c r="G137" s="637"/>
      <c r="H137" s="637"/>
      <c r="I137" s="637"/>
      <c r="J137" s="637"/>
      <c r="K137" s="637"/>
      <c r="L137" s="637"/>
      <c r="M137" s="637"/>
      <c r="N137" s="637"/>
      <c r="O137" s="637"/>
      <c r="P137" s="637"/>
      <c r="Q137" s="637"/>
      <c r="R137" s="637"/>
      <c r="S137" s="637"/>
      <c r="T137" s="637"/>
      <c r="U137" s="637"/>
    </row>
    <row r="138" spans="1:21">
      <c r="A138"/>
      <c r="B138" s="394"/>
      <c r="C138"/>
      <c r="D138" s="637"/>
      <c r="E138" s="637"/>
      <c r="F138" s="637"/>
      <c r="G138" s="637"/>
      <c r="H138" s="637"/>
      <c r="I138" s="637"/>
      <c r="J138" s="637"/>
      <c r="K138" s="637"/>
      <c r="L138" s="637"/>
      <c r="M138" s="637"/>
      <c r="N138" s="637"/>
      <c r="O138" s="637"/>
      <c r="P138" s="637"/>
      <c r="Q138" s="637"/>
      <c r="R138" s="637"/>
      <c r="S138" s="637"/>
      <c r="T138" s="637"/>
      <c r="U138" s="637"/>
    </row>
    <row r="139" spans="1:21">
      <c r="A139"/>
      <c r="B139" s="394"/>
      <c r="C139"/>
      <c r="D139" s="637"/>
      <c r="E139" s="637"/>
      <c r="F139" s="637"/>
      <c r="G139" s="637"/>
      <c r="H139" s="637"/>
      <c r="I139" s="637"/>
      <c r="J139" s="637"/>
      <c r="K139" s="637"/>
      <c r="L139" s="637"/>
      <c r="M139" s="637"/>
      <c r="N139" s="637"/>
      <c r="O139" s="637"/>
      <c r="P139" s="637"/>
      <c r="Q139" s="637"/>
      <c r="R139" s="637"/>
      <c r="S139" s="637"/>
      <c r="T139" s="637"/>
      <c r="U139" s="637"/>
    </row>
    <row r="140" spans="1:21">
      <c r="A140"/>
      <c r="B140" s="394"/>
      <c r="C140"/>
      <c r="D140" s="637"/>
      <c r="E140" s="637"/>
      <c r="F140" s="637"/>
      <c r="G140" s="637"/>
      <c r="H140" s="637"/>
      <c r="I140" s="637"/>
      <c r="J140" s="637"/>
      <c r="K140" s="637"/>
      <c r="L140" s="637"/>
      <c r="M140" s="637"/>
      <c r="N140" s="637"/>
      <c r="O140" s="637"/>
      <c r="P140" s="637"/>
      <c r="Q140" s="637"/>
      <c r="R140" s="637"/>
      <c r="S140" s="637"/>
      <c r="T140" s="637"/>
      <c r="U140" s="637"/>
    </row>
    <row r="141" spans="1:21">
      <c r="A141"/>
      <c r="B141" s="394"/>
      <c r="C141"/>
      <c r="D141" s="637"/>
      <c r="E141" s="637"/>
      <c r="F141" s="637"/>
      <c r="G141" s="637"/>
      <c r="H141" s="637"/>
      <c r="I141" s="637"/>
      <c r="J141" s="637"/>
      <c r="K141" s="637"/>
      <c r="L141" s="637"/>
      <c r="M141" s="637"/>
      <c r="N141" s="637"/>
      <c r="O141" s="637"/>
      <c r="P141" s="637"/>
      <c r="Q141" s="637"/>
      <c r="R141" s="637"/>
      <c r="S141" s="637"/>
      <c r="T141" s="637"/>
      <c r="U141" s="637"/>
    </row>
    <row r="142" spans="1:21">
      <c r="A142"/>
      <c r="B142" s="394"/>
      <c r="C142"/>
      <c r="D142" s="637"/>
      <c r="E142" s="637"/>
      <c r="F142" s="637"/>
      <c r="G142" s="637"/>
      <c r="H142" s="637"/>
      <c r="I142" s="637"/>
      <c r="J142" s="637"/>
      <c r="K142" s="637"/>
      <c r="L142" s="637"/>
      <c r="M142" s="637"/>
      <c r="N142" s="637"/>
      <c r="O142" s="637"/>
      <c r="P142" s="637"/>
      <c r="Q142" s="637"/>
      <c r="R142" s="637"/>
      <c r="S142" s="637"/>
      <c r="T142" s="637"/>
      <c r="U142" s="637"/>
    </row>
    <row r="143" spans="1:21">
      <c r="A143"/>
      <c r="B143" s="394"/>
      <c r="C143"/>
      <c r="D143" s="637"/>
      <c r="E143" s="637"/>
      <c r="F143" s="637"/>
      <c r="G143" s="637"/>
      <c r="H143" s="637"/>
      <c r="I143" s="637"/>
      <c r="J143" s="637"/>
      <c r="K143" s="637"/>
      <c r="L143" s="637"/>
      <c r="M143" s="637"/>
      <c r="N143" s="637"/>
      <c r="O143" s="637"/>
      <c r="P143" s="637"/>
      <c r="Q143" s="637"/>
      <c r="R143" s="637"/>
      <c r="S143" s="637"/>
      <c r="T143" s="637"/>
      <c r="U143" s="637"/>
    </row>
    <row r="144" spans="1:21">
      <c r="A144"/>
      <c r="B144" s="394"/>
      <c r="C144"/>
      <c r="D144" s="637"/>
      <c r="E144" s="637"/>
      <c r="F144" s="637"/>
      <c r="G144" s="637"/>
      <c r="H144" s="637"/>
      <c r="I144" s="637"/>
      <c r="J144" s="637"/>
      <c r="K144" s="637"/>
      <c r="L144" s="637"/>
      <c r="M144" s="637"/>
      <c r="N144" s="637"/>
      <c r="O144" s="637"/>
      <c r="P144" s="637"/>
      <c r="Q144" s="637"/>
      <c r="R144" s="637"/>
      <c r="S144" s="637"/>
      <c r="T144" s="637"/>
      <c r="U144" s="637"/>
    </row>
    <row r="145" spans="1:21">
      <c r="A145"/>
      <c r="B145" s="394"/>
      <c r="C145"/>
      <c r="D145" s="637"/>
      <c r="E145" s="637"/>
      <c r="F145" s="637"/>
      <c r="G145" s="637"/>
      <c r="H145" s="637"/>
      <c r="I145" s="637"/>
      <c r="J145" s="637"/>
      <c r="K145" s="637"/>
      <c r="L145" s="637"/>
      <c r="M145" s="637"/>
      <c r="N145" s="637"/>
      <c r="O145" s="637"/>
      <c r="P145" s="637"/>
      <c r="Q145" s="637"/>
      <c r="R145" s="637"/>
      <c r="S145" s="637"/>
      <c r="T145" s="637"/>
      <c r="U145" s="637"/>
    </row>
    <row r="146" spans="1:21">
      <c r="A146"/>
      <c r="B146" s="394"/>
      <c r="C146"/>
      <c r="D146" s="637"/>
      <c r="E146" s="637"/>
      <c r="F146" s="637"/>
      <c r="G146" s="637"/>
      <c r="H146" s="637"/>
      <c r="I146" s="637"/>
      <c r="J146" s="637"/>
      <c r="K146" s="637"/>
      <c r="L146" s="637"/>
      <c r="M146" s="637"/>
      <c r="N146" s="637"/>
      <c r="O146" s="637"/>
      <c r="P146" s="637"/>
      <c r="Q146" s="637"/>
      <c r="R146" s="637"/>
      <c r="S146" s="637"/>
      <c r="T146" s="637"/>
      <c r="U146" s="637"/>
    </row>
    <row r="147" spans="1:21">
      <c r="A147"/>
      <c r="B147" s="394"/>
      <c r="C147"/>
      <c r="D147" s="637"/>
      <c r="E147" s="637"/>
      <c r="F147" s="637"/>
      <c r="G147" s="637"/>
      <c r="H147" s="637"/>
      <c r="I147" s="637"/>
      <c r="J147" s="637"/>
      <c r="K147" s="637"/>
      <c r="L147" s="637"/>
      <c r="M147" s="637"/>
      <c r="N147" s="637"/>
      <c r="O147" s="637"/>
      <c r="P147" s="637"/>
      <c r="Q147" s="637"/>
      <c r="R147" s="637"/>
      <c r="S147" s="637"/>
      <c r="T147" s="637"/>
      <c r="U147" s="637"/>
    </row>
    <row r="148" spans="1:21">
      <c r="A148"/>
      <c r="B148" s="394"/>
      <c r="C148"/>
      <c r="D148" s="637"/>
      <c r="E148" s="637"/>
      <c r="F148" s="637"/>
      <c r="G148" s="637"/>
      <c r="H148" s="637"/>
      <c r="I148" s="637"/>
      <c r="J148" s="637"/>
      <c r="K148" s="637"/>
      <c r="L148" s="637"/>
      <c r="M148" s="637"/>
      <c r="N148" s="637"/>
      <c r="O148" s="637"/>
      <c r="P148" s="637"/>
      <c r="Q148" s="637"/>
      <c r="R148" s="637"/>
      <c r="S148" s="637"/>
      <c r="T148" s="637"/>
      <c r="U148" s="637"/>
    </row>
    <row r="149" spans="1:21">
      <c r="A149"/>
      <c r="B149" s="394"/>
      <c r="C149"/>
      <c r="D149" s="637"/>
      <c r="E149" s="637"/>
      <c r="F149" s="637"/>
      <c r="G149" s="637"/>
      <c r="H149" s="637"/>
      <c r="I149" s="637"/>
      <c r="J149" s="637"/>
      <c r="K149" s="637"/>
      <c r="L149" s="637"/>
      <c r="M149" s="637"/>
      <c r="N149" s="637"/>
      <c r="O149" s="637"/>
      <c r="P149" s="637"/>
      <c r="Q149" s="637"/>
      <c r="R149" s="637"/>
      <c r="S149" s="637"/>
      <c r="T149" s="637"/>
      <c r="U149" s="637"/>
    </row>
    <row r="150" spans="1:21">
      <c r="A150"/>
      <c r="B150" s="394"/>
      <c r="C150"/>
      <c r="D150" s="637"/>
      <c r="E150" s="637"/>
      <c r="F150" s="637"/>
      <c r="G150" s="637"/>
      <c r="H150" s="637"/>
      <c r="I150" s="637"/>
      <c r="J150" s="637"/>
      <c r="K150" s="637"/>
      <c r="L150" s="637"/>
      <c r="M150" s="637"/>
      <c r="N150" s="637"/>
      <c r="O150" s="637"/>
      <c r="P150" s="637"/>
      <c r="Q150" s="637"/>
      <c r="R150" s="637"/>
      <c r="S150" s="637"/>
      <c r="T150" s="637"/>
      <c r="U150" s="637"/>
    </row>
    <row r="151" spans="1:21">
      <c r="A151"/>
      <c r="B151" s="394"/>
      <c r="C151"/>
      <c r="D151" s="637"/>
      <c r="E151" s="637"/>
      <c r="F151" s="637"/>
      <c r="G151" s="637"/>
      <c r="H151" s="637"/>
      <c r="I151" s="637"/>
      <c r="J151" s="637"/>
      <c r="K151" s="637"/>
      <c r="L151" s="637"/>
      <c r="M151" s="637"/>
      <c r="N151" s="637"/>
      <c r="O151" s="637"/>
      <c r="P151" s="637"/>
      <c r="Q151" s="637"/>
      <c r="R151" s="637"/>
      <c r="S151" s="637"/>
      <c r="T151" s="637"/>
      <c r="U151" s="637"/>
    </row>
    <row r="152" spans="1:21">
      <c r="A152"/>
      <c r="B152" s="394"/>
      <c r="C152"/>
      <c r="D152" s="637"/>
      <c r="E152" s="637"/>
      <c r="F152" s="637"/>
      <c r="G152" s="637"/>
      <c r="H152" s="637"/>
      <c r="I152" s="637"/>
      <c r="J152" s="637"/>
      <c r="K152" s="637"/>
      <c r="L152" s="637"/>
      <c r="M152" s="637"/>
      <c r="N152" s="637"/>
      <c r="O152" s="637"/>
      <c r="P152" s="637"/>
      <c r="Q152" s="637"/>
      <c r="R152" s="637"/>
      <c r="S152" s="637"/>
      <c r="T152" s="637"/>
      <c r="U152" s="637"/>
    </row>
    <row r="153" spans="1:21">
      <c r="A153"/>
      <c r="B153" s="394"/>
      <c r="C153"/>
      <c r="D153" s="637"/>
      <c r="E153" s="637"/>
      <c r="F153" s="637"/>
      <c r="G153" s="637"/>
      <c r="H153" s="637"/>
      <c r="I153" s="637"/>
      <c r="J153" s="637"/>
      <c r="K153" s="637"/>
      <c r="L153" s="637"/>
      <c r="M153" s="637"/>
      <c r="N153" s="637"/>
      <c r="O153" s="637"/>
      <c r="P153" s="637"/>
      <c r="Q153" s="637"/>
      <c r="R153" s="637"/>
      <c r="S153" s="637"/>
      <c r="T153" s="637"/>
      <c r="U153" s="637"/>
    </row>
    <row r="154" spans="1:21">
      <c r="A154"/>
      <c r="B154" s="394"/>
      <c r="C154"/>
      <c r="D154" s="637"/>
      <c r="E154" s="637"/>
      <c r="F154" s="637"/>
      <c r="G154" s="637"/>
      <c r="H154" s="637"/>
      <c r="I154" s="637"/>
      <c r="J154" s="637"/>
      <c r="K154" s="637"/>
      <c r="L154" s="637"/>
      <c r="M154" s="637"/>
      <c r="N154" s="637"/>
      <c r="O154" s="637"/>
      <c r="P154" s="637"/>
      <c r="Q154" s="637"/>
      <c r="R154" s="637"/>
      <c r="S154" s="637"/>
      <c r="T154" s="637"/>
      <c r="U154" s="637"/>
    </row>
    <row r="155" spans="1:21">
      <c r="A155"/>
      <c r="B155" s="394"/>
      <c r="C155"/>
      <c r="D155" s="637"/>
      <c r="E155" s="637"/>
      <c r="F155" s="637"/>
      <c r="G155" s="637"/>
      <c r="H155" s="637"/>
      <c r="I155" s="637"/>
      <c r="J155" s="637"/>
      <c r="K155" s="637"/>
      <c r="L155" s="637"/>
      <c r="M155" s="637"/>
      <c r="N155" s="637"/>
      <c r="O155" s="637"/>
      <c r="P155" s="637"/>
      <c r="Q155" s="637"/>
      <c r="R155" s="637"/>
      <c r="S155" s="637"/>
      <c r="T155" s="637"/>
      <c r="U155" s="637"/>
    </row>
    <row r="156" spans="1:21">
      <c r="A156"/>
      <c r="B156" s="394"/>
      <c r="C156"/>
      <c r="D156" s="637"/>
      <c r="E156" s="637"/>
      <c r="F156" s="637"/>
      <c r="G156" s="637"/>
      <c r="H156" s="637"/>
      <c r="I156" s="637"/>
      <c r="J156" s="637"/>
      <c r="K156" s="637"/>
      <c r="L156" s="637"/>
      <c r="M156" s="637"/>
      <c r="N156" s="637"/>
      <c r="O156" s="637"/>
      <c r="P156" s="637"/>
      <c r="Q156" s="637"/>
      <c r="R156" s="637"/>
      <c r="S156" s="637"/>
      <c r="T156" s="637"/>
      <c r="U156" s="637"/>
    </row>
    <row r="157" spans="1:21">
      <c r="A157"/>
      <c r="B157" s="394"/>
      <c r="C157"/>
      <c r="D157" s="637"/>
      <c r="E157" s="637"/>
      <c r="F157" s="637"/>
      <c r="G157" s="637"/>
      <c r="H157" s="637"/>
      <c r="I157" s="637"/>
      <c r="J157" s="637"/>
      <c r="K157" s="637"/>
      <c r="L157" s="637"/>
      <c r="M157" s="637"/>
      <c r="N157" s="637"/>
      <c r="O157" s="637"/>
      <c r="P157" s="637"/>
      <c r="Q157" s="637"/>
      <c r="R157" s="637"/>
      <c r="S157" s="637"/>
      <c r="T157" s="637"/>
      <c r="U157" s="637"/>
    </row>
    <row r="158" spans="1:21">
      <c r="A158"/>
      <c r="B158" s="394"/>
      <c r="C158"/>
      <c r="D158" s="637"/>
      <c r="E158" s="637"/>
      <c r="F158" s="637"/>
      <c r="G158" s="637"/>
      <c r="H158" s="637"/>
      <c r="I158" s="637"/>
      <c r="J158" s="637"/>
      <c r="K158" s="637"/>
      <c r="L158" s="637"/>
      <c r="M158" s="637"/>
      <c r="N158" s="637"/>
      <c r="O158" s="637"/>
      <c r="P158" s="637"/>
      <c r="Q158" s="637"/>
      <c r="R158" s="637"/>
      <c r="S158" s="637"/>
      <c r="T158" s="637"/>
      <c r="U158" s="637"/>
    </row>
    <row r="159" spans="1:21">
      <c r="A159"/>
      <c r="B159" s="394"/>
      <c r="C159"/>
      <c r="D159" s="637"/>
      <c r="E159" s="637"/>
      <c r="F159" s="637"/>
      <c r="G159" s="637"/>
      <c r="H159" s="637"/>
      <c r="I159" s="637"/>
      <c r="J159" s="637"/>
      <c r="K159" s="637"/>
      <c r="L159" s="637"/>
      <c r="M159" s="637"/>
      <c r="N159" s="637"/>
      <c r="O159" s="637"/>
      <c r="P159" s="637"/>
      <c r="Q159" s="637"/>
      <c r="R159" s="637"/>
      <c r="S159" s="637"/>
      <c r="T159" s="637"/>
      <c r="U159" s="637"/>
    </row>
    <row r="160" spans="1:21">
      <c r="A160"/>
      <c r="B160" s="394"/>
      <c r="C160"/>
      <c r="D160" s="637"/>
      <c r="E160" s="637"/>
      <c r="F160" s="637"/>
      <c r="G160" s="637"/>
      <c r="H160" s="637"/>
      <c r="I160" s="637"/>
      <c r="J160" s="637"/>
      <c r="K160" s="637"/>
      <c r="L160" s="637"/>
      <c r="M160" s="637"/>
      <c r="N160" s="637"/>
      <c r="O160" s="637"/>
      <c r="P160" s="637"/>
      <c r="Q160" s="637"/>
      <c r="R160" s="637"/>
      <c r="S160" s="637"/>
      <c r="T160" s="637"/>
      <c r="U160" s="637"/>
    </row>
    <row r="161" spans="1:21">
      <c r="A161"/>
      <c r="B161" s="394"/>
      <c r="C161"/>
      <c r="D161" s="637"/>
      <c r="E161" s="637"/>
      <c r="F161" s="637"/>
      <c r="G161" s="637"/>
      <c r="H161" s="637"/>
      <c r="I161" s="637"/>
      <c r="J161" s="637"/>
      <c r="K161" s="637"/>
      <c r="L161" s="637"/>
      <c r="M161" s="637"/>
      <c r="N161" s="637"/>
      <c r="O161" s="637"/>
      <c r="P161" s="637"/>
      <c r="Q161" s="637"/>
      <c r="R161" s="637"/>
      <c r="S161" s="637"/>
      <c r="T161" s="637"/>
      <c r="U161" s="637"/>
    </row>
    <row r="162" spans="1:21">
      <c r="A162"/>
      <c r="B162" s="394"/>
      <c r="C162"/>
      <c r="D162" s="637"/>
      <c r="E162" s="637"/>
      <c r="F162" s="637"/>
      <c r="G162" s="637"/>
      <c r="H162" s="637"/>
      <c r="I162" s="637"/>
      <c r="J162" s="637"/>
      <c r="K162" s="637"/>
      <c r="L162" s="637"/>
      <c r="M162" s="637"/>
      <c r="N162" s="637"/>
      <c r="O162" s="637"/>
      <c r="P162" s="637"/>
      <c r="Q162" s="637"/>
      <c r="R162" s="637"/>
      <c r="S162" s="637"/>
      <c r="T162" s="637"/>
      <c r="U162" s="637"/>
    </row>
    <row r="163" spans="1:21">
      <c r="A163"/>
      <c r="B163" s="394"/>
      <c r="C163"/>
      <c r="D163" s="637"/>
      <c r="E163" s="637"/>
      <c r="F163" s="637"/>
      <c r="G163" s="637"/>
      <c r="H163" s="637"/>
      <c r="I163" s="637"/>
      <c r="J163" s="637"/>
      <c r="K163" s="637"/>
      <c r="L163" s="637"/>
      <c r="M163" s="637"/>
      <c r="N163" s="637"/>
      <c r="O163" s="637"/>
      <c r="P163" s="637"/>
      <c r="Q163" s="637"/>
      <c r="R163" s="637"/>
      <c r="S163" s="637"/>
      <c r="T163" s="637"/>
      <c r="U163" s="637"/>
    </row>
    <row r="164" spans="1:21">
      <c r="A164"/>
      <c r="B164" s="394"/>
      <c r="C164"/>
      <c r="D164" s="637"/>
      <c r="E164" s="637"/>
      <c r="F164" s="637"/>
      <c r="G164" s="637"/>
      <c r="H164" s="637"/>
      <c r="I164" s="637"/>
      <c r="J164" s="637"/>
      <c r="K164" s="637"/>
      <c r="L164" s="637"/>
      <c r="M164" s="637"/>
      <c r="N164" s="637"/>
      <c r="O164" s="637"/>
      <c r="P164" s="637"/>
      <c r="Q164" s="637"/>
      <c r="R164" s="637"/>
      <c r="S164" s="637"/>
      <c r="T164" s="637"/>
      <c r="U164" s="637"/>
    </row>
    <row r="165" spans="1:21">
      <c r="A165"/>
      <c r="B165" s="394"/>
      <c r="C165"/>
      <c r="D165" s="637"/>
      <c r="E165" s="637"/>
      <c r="F165" s="637"/>
      <c r="G165" s="637"/>
      <c r="H165" s="637"/>
      <c r="I165" s="637"/>
      <c r="J165" s="637"/>
      <c r="K165" s="637"/>
      <c r="L165" s="637"/>
      <c r="M165" s="637"/>
      <c r="N165" s="637"/>
      <c r="O165" s="637"/>
      <c r="P165" s="637"/>
      <c r="Q165" s="637"/>
      <c r="R165" s="637"/>
      <c r="S165" s="637"/>
      <c r="T165" s="637"/>
      <c r="U165" s="637"/>
    </row>
    <row r="166" spans="1:21">
      <c r="A166"/>
      <c r="B166" s="394"/>
      <c r="C166"/>
      <c r="D166" s="637"/>
      <c r="E166" s="637"/>
      <c r="F166" s="637"/>
      <c r="G166" s="637"/>
      <c r="H166" s="637"/>
      <c r="I166" s="637"/>
      <c r="J166" s="637"/>
      <c r="K166" s="637"/>
      <c r="L166" s="637"/>
      <c r="M166" s="637"/>
      <c r="N166" s="637"/>
      <c r="O166" s="637"/>
      <c r="P166" s="637"/>
      <c r="Q166" s="637"/>
      <c r="R166" s="637"/>
      <c r="S166" s="637"/>
      <c r="T166" s="637"/>
      <c r="U166" s="637"/>
    </row>
    <row r="167" spans="1:21">
      <c r="A167"/>
      <c r="B167" s="394"/>
      <c r="C167"/>
      <c r="D167" s="637"/>
      <c r="E167" s="637"/>
      <c r="F167" s="637"/>
      <c r="G167" s="637"/>
      <c r="H167" s="637"/>
      <c r="I167" s="637"/>
      <c r="J167" s="637"/>
      <c r="K167" s="637"/>
      <c r="L167" s="637"/>
      <c r="M167" s="637"/>
      <c r="N167" s="637"/>
      <c r="O167" s="637"/>
      <c r="P167" s="637"/>
      <c r="Q167" s="637"/>
      <c r="R167" s="637"/>
      <c r="S167" s="637"/>
      <c r="T167" s="637"/>
      <c r="U167" s="637"/>
    </row>
    <row r="168" spans="1:21">
      <c r="A168"/>
      <c r="B168" s="394"/>
      <c r="C168"/>
      <c r="D168" s="637"/>
      <c r="E168" s="637"/>
      <c r="F168" s="637"/>
      <c r="G168" s="637"/>
      <c r="H168" s="637"/>
      <c r="I168" s="637"/>
      <c r="J168" s="637"/>
      <c r="K168" s="637"/>
      <c r="L168" s="637"/>
      <c r="M168" s="637"/>
      <c r="N168" s="637"/>
      <c r="O168" s="637"/>
      <c r="P168" s="637"/>
      <c r="Q168" s="637"/>
      <c r="R168" s="637"/>
      <c r="S168" s="637"/>
      <c r="T168" s="637"/>
      <c r="U168" s="637"/>
    </row>
    <row r="169" spans="1:21">
      <c r="A169"/>
      <c r="B169" s="394"/>
      <c r="C169"/>
      <c r="D169" s="637"/>
      <c r="E169" s="637"/>
      <c r="F169" s="637"/>
      <c r="G169" s="637"/>
      <c r="H169" s="637"/>
      <c r="I169" s="637"/>
      <c r="J169" s="637"/>
      <c r="K169" s="637"/>
      <c r="L169" s="637"/>
      <c r="M169" s="637"/>
      <c r="N169" s="637"/>
      <c r="O169" s="637"/>
      <c r="P169" s="637"/>
      <c r="Q169" s="637"/>
      <c r="R169" s="637"/>
      <c r="S169" s="637"/>
      <c r="T169" s="637"/>
      <c r="U169" s="637"/>
    </row>
    <row r="170" spans="1:21">
      <c r="A170"/>
      <c r="B170" s="394"/>
      <c r="C170"/>
      <c r="D170" s="637"/>
      <c r="E170" s="637"/>
      <c r="F170" s="637"/>
      <c r="G170" s="637"/>
      <c r="H170" s="637"/>
      <c r="I170" s="637"/>
      <c r="J170" s="637"/>
      <c r="K170" s="637"/>
      <c r="L170" s="637"/>
      <c r="M170" s="637"/>
      <c r="N170" s="637"/>
      <c r="O170" s="637"/>
      <c r="P170" s="637"/>
      <c r="Q170" s="637"/>
      <c r="R170" s="637"/>
      <c r="S170" s="637"/>
      <c r="T170" s="637"/>
      <c r="U170" s="637"/>
    </row>
    <row r="171" spans="1:21">
      <c r="A171"/>
      <c r="B171" s="394"/>
      <c r="C171"/>
      <c r="D171" s="637"/>
      <c r="E171" s="637"/>
      <c r="F171" s="637"/>
      <c r="G171" s="637"/>
      <c r="H171" s="637"/>
      <c r="I171" s="637"/>
      <c r="J171" s="637"/>
      <c r="K171" s="637"/>
      <c r="L171" s="637"/>
      <c r="M171" s="637"/>
      <c r="N171" s="637"/>
      <c r="O171" s="637"/>
      <c r="P171" s="637"/>
      <c r="Q171" s="637"/>
      <c r="R171" s="637"/>
      <c r="S171" s="637"/>
      <c r="T171" s="637"/>
      <c r="U171" s="637"/>
    </row>
    <row r="172" spans="1:21">
      <c r="A172"/>
      <c r="B172" s="394"/>
      <c r="C172"/>
      <c r="D172" s="637"/>
      <c r="E172" s="637"/>
      <c r="F172" s="637"/>
      <c r="G172" s="637"/>
      <c r="H172" s="637"/>
      <c r="I172" s="637"/>
      <c r="J172" s="637"/>
      <c r="K172" s="637"/>
      <c r="L172" s="637"/>
      <c r="M172" s="637"/>
      <c r="N172" s="637"/>
      <c r="O172" s="637"/>
      <c r="P172" s="637"/>
      <c r="Q172" s="637"/>
      <c r="R172" s="637"/>
      <c r="S172" s="637"/>
      <c r="T172" s="637"/>
      <c r="U172" s="637"/>
    </row>
    <row r="173" spans="1:21">
      <c r="A173"/>
      <c r="B173" s="394"/>
      <c r="C173"/>
      <c r="D173" s="637"/>
      <c r="E173" s="637"/>
      <c r="F173" s="637"/>
      <c r="G173" s="637"/>
      <c r="H173" s="637"/>
      <c r="I173" s="637"/>
      <c r="J173" s="637"/>
      <c r="K173" s="637"/>
      <c r="L173" s="637"/>
      <c r="M173" s="637"/>
      <c r="N173" s="637"/>
      <c r="O173" s="637"/>
      <c r="P173" s="637"/>
      <c r="Q173" s="637"/>
      <c r="R173" s="637"/>
      <c r="S173" s="637"/>
      <c r="T173" s="637"/>
      <c r="U173" s="637"/>
    </row>
    <row r="174" spans="1:21">
      <c r="A174"/>
      <c r="B174" s="394"/>
      <c r="C174"/>
      <c r="D174" s="637"/>
      <c r="E174" s="637"/>
      <c r="F174" s="637"/>
      <c r="G174" s="637"/>
      <c r="H174" s="637"/>
      <c r="I174" s="637"/>
      <c r="J174" s="637"/>
      <c r="K174" s="637"/>
      <c r="L174" s="637"/>
      <c r="M174" s="637"/>
      <c r="N174" s="637"/>
      <c r="O174" s="637"/>
      <c r="P174" s="637"/>
      <c r="Q174" s="637"/>
      <c r="R174" s="637"/>
      <c r="S174" s="637"/>
      <c r="T174" s="637"/>
      <c r="U174" s="637"/>
    </row>
    <row r="175" spans="1:21">
      <c r="A175"/>
      <c r="B175" s="394"/>
      <c r="C175"/>
      <c r="D175" s="637"/>
      <c r="E175" s="637"/>
      <c r="F175" s="637"/>
      <c r="G175" s="637"/>
      <c r="H175" s="637"/>
      <c r="I175" s="637"/>
      <c r="J175" s="637"/>
      <c r="K175" s="637"/>
      <c r="L175" s="637"/>
      <c r="M175" s="637"/>
      <c r="N175" s="637"/>
      <c r="O175" s="637"/>
      <c r="P175" s="637"/>
      <c r="Q175" s="637"/>
      <c r="R175" s="637"/>
      <c r="S175" s="637"/>
      <c r="T175" s="637"/>
      <c r="U175" s="637"/>
    </row>
    <row r="176" spans="1:21">
      <c r="A176"/>
      <c r="B176" s="394"/>
      <c r="C176"/>
      <c r="D176" s="637"/>
      <c r="E176" s="637"/>
      <c r="F176" s="637"/>
      <c r="G176" s="637"/>
      <c r="H176" s="637"/>
      <c r="I176" s="637"/>
      <c r="J176" s="637"/>
      <c r="K176" s="637"/>
      <c r="L176" s="637"/>
      <c r="M176" s="637"/>
      <c r="N176" s="637"/>
      <c r="O176" s="637"/>
      <c r="P176" s="637"/>
      <c r="Q176" s="637"/>
      <c r="R176" s="637"/>
      <c r="S176" s="637"/>
      <c r="T176" s="637"/>
      <c r="U176" s="637"/>
    </row>
    <row r="177" spans="1:21">
      <c r="A177"/>
      <c r="B177" s="394"/>
      <c r="C177"/>
      <c r="D177" s="637"/>
      <c r="E177" s="637"/>
      <c r="F177" s="637"/>
      <c r="G177" s="637"/>
      <c r="H177" s="637"/>
      <c r="I177" s="637"/>
      <c r="J177" s="637"/>
      <c r="K177" s="637"/>
      <c r="L177" s="637"/>
      <c r="M177" s="637"/>
      <c r="N177" s="637"/>
      <c r="O177" s="637"/>
      <c r="P177" s="637"/>
      <c r="Q177" s="637"/>
      <c r="R177" s="637"/>
      <c r="S177" s="637"/>
      <c r="T177" s="637"/>
      <c r="U177" s="637"/>
    </row>
    <row r="178" spans="1:21">
      <c r="A178"/>
      <c r="B178" s="394"/>
      <c r="C178"/>
      <c r="D178" s="637"/>
      <c r="E178" s="637"/>
      <c r="F178" s="637"/>
      <c r="G178" s="637"/>
      <c r="H178" s="637"/>
      <c r="I178" s="637"/>
      <c r="J178" s="637"/>
      <c r="K178" s="637"/>
      <c r="L178" s="637"/>
      <c r="M178" s="637"/>
      <c r="N178" s="637"/>
      <c r="O178" s="637"/>
      <c r="P178" s="637"/>
      <c r="Q178" s="637"/>
      <c r="R178" s="637"/>
      <c r="S178" s="637"/>
      <c r="T178" s="637"/>
      <c r="U178" s="637"/>
    </row>
    <row r="179" spans="1:21">
      <c r="A179"/>
      <c r="B179" s="394"/>
      <c r="C179"/>
      <c r="D179" s="637"/>
      <c r="E179" s="637"/>
      <c r="F179" s="637"/>
      <c r="G179" s="637"/>
      <c r="H179" s="637"/>
      <c r="I179" s="637"/>
      <c r="J179" s="637"/>
      <c r="K179" s="637"/>
      <c r="L179" s="637"/>
      <c r="M179" s="637"/>
      <c r="N179" s="637"/>
      <c r="O179" s="637"/>
      <c r="P179" s="637"/>
      <c r="Q179" s="637"/>
      <c r="R179" s="637"/>
      <c r="S179" s="637"/>
      <c r="T179" s="637"/>
      <c r="U179" s="637"/>
    </row>
    <row r="180" spans="1:21">
      <c r="A180"/>
      <c r="B180" s="394"/>
      <c r="C180"/>
      <c r="D180" s="637"/>
      <c r="E180" s="637"/>
      <c r="F180" s="637"/>
      <c r="G180" s="637"/>
      <c r="H180" s="637"/>
      <c r="I180" s="637"/>
      <c r="J180" s="637"/>
      <c r="K180" s="637"/>
      <c r="L180" s="637"/>
      <c r="M180" s="637"/>
      <c r="N180" s="637"/>
      <c r="O180" s="637"/>
      <c r="P180" s="637"/>
      <c r="Q180" s="637"/>
      <c r="R180" s="637"/>
      <c r="S180" s="637"/>
      <c r="T180" s="637"/>
      <c r="U180" s="637"/>
    </row>
    <row r="181" spans="1:21">
      <c r="A181"/>
      <c r="B181" s="394"/>
      <c r="C181"/>
      <c r="D181" s="637"/>
      <c r="E181" s="637"/>
      <c r="F181" s="637"/>
      <c r="G181" s="637"/>
      <c r="H181" s="637"/>
      <c r="I181" s="637"/>
      <c r="J181" s="637"/>
      <c r="K181" s="637"/>
      <c r="L181" s="637"/>
      <c r="M181" s="637"/>
      <c r="N181" s="637"/>
      <c r="O181" s="637"/>
      <c r="P181" s="637"/>
      <c r="Q181" s="637"/>
      <c r="R181" s="637"/>
      <c r="S181" s="637"/>
      <c r="T181" s="637"/>
      <c r="U181" s="637"/>
    </row>
    <row r="182" spans="1:21">
      <c r="A182"/>
      <c r="B182" s="394"/>
      <c r="C182"/>
      <c r="D182" s="637"/>
      <c r="E182" s="637"/>
      <c r="F182" s="637"/>
      <c r="G182" s="637"/>
      <c r="H182" s="637"/>
      <c r="I182" s="637"/>
      <c r="J182" s="637"/>
      <c r="K182" s="637"/>
      <c r="L182" s="637"/>
      <c r="M182" s="637"/>
      <c r="N182" s="637"/>
      <c r="O182" s="637"/>
      <c r="P182" s="637"/>
      <c r="Q182" s="637"/>
      <c r="R182" s="637"/>
      <c r="S182" s="637"/>
      <c r="T182" s="637"/>
      <c r="U182" s="637"/>
    </row>
    <row r="183" spans="1:21">
      <c r="A183"/>
      <c r="B183" s="394"/>
      <c r="C183"/>
      <c r="D183" s="637"/>
      <c r="E183" s="637"/>
      <c r="F183" s="637"/>
      <c r="G183" s="637"/>
      <c r="H183" s="637"/>
      <c r="I183" s="637"/>
      <c r="J183" s="637"/>
      <c r="K183" s="637"/>
      <c r="L183" s="637"/>
      <c r="M183" s="637"/>
      <c r="N183" s="637"/>
      <c r="O183" s="637"/>
      <c r="P183" s="637"/>
      <c r="Q183" s="637"/>
      <c r="R183" s="637"/>
      <c r="S183" s="637"/>
      <c r="T183" s="637"/>
      <c r="U183" s="637"/>
    </row>
    <row r="184" spans="1:21">
      <c r="A184"/>
      <c r="B184" s="394"/>
      <c r="C184"/>
      <c r="D184" s="637"/>
      <c r="E184" s="637"/>
      <c r="F184" s="637"/>
      <c r="G184" s="637"/>
      <c r="H184" s="637"/>
      <c r="I184" s="637"/>
      <c r="J184" s="637"/>
      <c r="K184" s="637"/>
      <c r="L184" s="637"/>
      <c r="M184" s="637"/>
      <c r="N184" s="637"/>
      <c r="O184" s="637"/>
      <c r="P184" s="637"/>
      <c r="Q184" s="637"/>
      <c r="R184" s="637"/>
      <c r="S184" s="637"/>
      <c r="T184" s="637"/>
      <c r="U184" s="637"/>
    </row>
    <row r="185" spans="1:21">
      <c r="A185"/>
      <c r="B185" s="394"/>
      <c r="C185"/>
      <c r="D185" s="637"/>
      <c r="E185" s="637"/>
      <c r="F185" s="637"/>
      <c r="G185" s="637"/>
      <c r="H185" s="637"/>
      <c r="I185" s="637"/>
      <c r="J185" s="637"/>
      <c r="K185" s="637"/>
      <c r="L185" s="637"/>
      <c r="M185" s="637"/>
      <c r="N185" s="637"/>
      <c r="O185" s="637"/>
      <c r="P185" s="637"/>
      <c r="Q185" s="637"/>
      <c r="R185" s="637"/>
      <c r="S185" s="637"/>
      <c r="T185" s="637"/>
      <c r="U185" s="637"/>
    </row>
    <row r="186" spans="1:21">
      <c r="A186"/>
      <c r="B186" s="394"/>
      <c r="C186"/>
      <c r="D186" s="637"/>
      <c r="E186" s="637"/>
      <c r="F186" s="637"/>
      <c r="G186" s="637"/>
      <c r="H186" s="637"/>
      <c r="I186" s="637"/>
      <c r="J186" s="637"/>
      <c r="K186" s="637"/>
      <c r="L186" s="637"/>
      <c r="M186" s="637"/>
      <c r="N186" s="637"/>
      <c r="O186" s="637"/>
      <c r="P186" s="637"/>
      <c r="Q186" s="637"/>
      <c r="R186" s="637"/>
      <c r="S186" s="637"/>
      <c r="T186" s="637"/>
      <c r="U186" s="637"/>
    </row>
    <row r="187" spans="1:21">
      <c r="A187"/>
      <c r="B187" s="394"/>
      <c r="C187"/>
      <c r="D187" s="637"/>
      <c r="E187" s="637"/>
      <c r="F187" s="637"/>
      <c r="G187" s="637"/>
      <c r="H187" s="637"/>
      <c r="I187" s="637"/>
      <c r="J187" s="637"/>
      <c r="K187" s="637"/>
      <c r="L187" s="637"/>
      <c r="M187" s="637"/>
      <c r="N187" s="637"/>
      <c r="O187" s="637"/>
      <c r="P187" s="637"/>
      <c r="Q187" s="637"/>
      <c r="R187" s="637"/>
      <c r="S187" s="637"/>
      <c r="T187" s="637"/>
      <c r="U187" s="637"/>
    </row>
    <row r="188" spans="1:21">
      <c r="A188"/>
      <c r="B188" s="394"/>
      <c r="C188"/>
      <c r="D188" s="637"/>
      <c r="E188" s="637"/>
      <c r="F188" s="637"/>
      <c r="G188" s="637"/>
      <c r="H188" s="637"/>
      <c r="I188" s="637"/>
      <c r="J188" s="637"/>
      <c r="K188" s="637"/>
      <c r="L188" s="637"/>
      <c r="M188" s="637"/>
      <c r="N188" s="637"/>
      <c r="O188" s="637"/>
      <c r="P188" s="637"/>
      <c r="Q188" s="637"/>
      <c r="R188" s="637"/>
      <c r="S188" s="637"/>
      <c r="T188" s="637"/>
      <c r="U188" s="637"/>
    </row>
    <row r="189" spans="1:21">
      <c r="A189"/>
      <c r="B189" s="394"/>
      <c r="C189"/>
      <c r="D189" s="637"/>
      <c r="E189" s="637"/>
      <c r="F189" s="637"/>
      <c r="G189" s="637"/>
      <c r="H189" s="637"/>
      <c r="I189" s="637"/>
      <c r="J189" s="637"/>
      <c r="K189" s="637"/>
      <c r="L189" s="637"/>
      <c r="M189" s="637"/>
      <c r="N189" s="637"/>
      <c r="O189" s="637"/>
      <c r="P189" s="637"/>
      <c r="Q189" s="637"/>
      <c r="R189" s="637"/>
      <c r="S189" s="637"/>
      <c r="T189" s="637"/>
      <c r="U189" s="637"/>
    </row>
    <row r="190" spans="1:21">
      <c r="A190"/>
      <c r="B190" s="394"/>
      <c r="C190"/>
      <c r="D190" s="637"/>
      <c r="E190" s="637"/>
      <c r="F190" s="637"/>
      <c r="G190" s="637"/>
      <c r="H190" s="637"/>
      <c r="I190" s="637"/>
      <c r="J190" s="637"/>
      <c r="K190" s="637"/>
      <c r="L190" s="637"/>
      <c r="M190" s="637"/>
      <c r="N190" s="637"/>
      <c r="O190" s="637"/>
      <c r="P190" s="637"/>
      <c r="Q190" s="637"/>
      <c r="R190" s="637"/>
      <c r="S190" s="637"/>
      <c r="T190" s="637"/>
      <c r="U190" s="637"/>
    </row>
    <row r="191" spans="1:21">
      <c r="A191"/>
      <c r="B191" s="394"/>
      <c r="C191"/>
      <c r="D191" s="637"/>
      <c r="E191" s="637"/>
      <c r="F191" s="637"/>
      <c r="G191" s="637"/>
      <c r="H191" s="637"/>
      <c r="I191" s="637"/>
      <c r="J191" s="637"/>
      <c r="K191" s="637"/>
      <c r="L191" s="637"/>
      <c r="M191" s="637"/>
      <c r="N191" s="637"/>
      <c r="O191" s="637"/>
      <c r="P191" s="637"/>
      <c r="Q191" s="637"/>
      <c r="R191" s="637"/>
      <c r="S191" s="637"/>
      <c r="T191" s="637"/>
      <c r="U191" s="637"/>
    </row>
    <row r="192" spans="1:21">
      <c r="A192"/>
      <c r="B192" s="394"/>
      <c r="C192"/>
      <c r="D192" s="637"/>
      <c r="E192" s="637"/>
      <c r="F192" s="637"/>
      <c r="G192" s="637"/>
      <c r="H192" s="637"/>
      <c r="I192" s="637"/>
      <c r="J192" s="637"/>
      <c r="K192" s="637"/>
      <c r="L192" s="637"/>
      <c r="M192" s="637"/>
      <c r="N192" s="637"/>
      <c r="O192" s="637"/>
      <c r="P192" s="637"/>
      <c r="Q192" s="637"/>
      <c r="R192" s="637"/>
      <c r="S192" s="637"/>
      <c r="T192" s="637"/>
      <c r="U192" s="637"/>
    </row>
    <row r="193" spans="1:21">
      <c r="A193"/>
      <c r="B193" s="394"/>
      <c r="C193"/>
      <c r="D193" s="637"/>
      <c r="E193" s="637"/>
      <c r="F193" s="637"/>
      <c r="G193" s="637"/>
      <c r="H193" s="637"/>
      <c r="I193" s="637"/>
      <c r="J193" s="637"/>
      <c r="K193" s="637"/>
      <c r="L193" s="637"/>
      <c r="M193" s="637"/>
      <c r="N193" s="637"/>
      <c r="O193" s="637"/>
      <c r="P193" s="637"/>
      <c r="Q193" s="637"/>
      <c r="R193" s="637"/>
      <c r="S193" s="637"/>
      <c r="T193" s="637"/>
      <c r="U193" s="637"/>
    </row>
    <row r="194" spans="1:21">
      <c r="A194"/>
      <c r="B194" s="394"/>
      <c r="C194"/>
      <c r="D194" s="637"/>
      <c r="E194" s="637"/>
      <c r="F194" s="637"/>
      <c r="G194" s="637"/>
      <c r="H194" s="637"/>
      <c r="I194" s="637"/>
      <c r="J194" s="637"/>
      <c r="K194" s="637"/>
      <c r="L194" s="637"/>
      <c r="M194" s="637"/>
      <c r="N194" s="637"/>
      <c r="O194" s="637"/>
      <c r="P194" s="637"/>
      <c r="Q194" s="637"/>
      <c r="R194" s="637"/>
      <c r="S194" s="637"/>
      <c r="T194" s="637"/>
      <c r="U194" s="637"/>
    </row>
    <row r="195" spans="1:21">
      <c r="A195"/>
      <c r="B195" s="394"/>
      <c r="C195"/>
      <c r="D195" s="637"/>
      <c r="E195" s="637"/>
      <c r="F195" s="637"/>
      <c r="G195" s="637"/>
      <c r="H195" s="637"/>
      <c r="I195" s="637"/>
      <c r="J195" s="637"/>
      <c r="K195" s="637"/>
      <c r="L195" s="637"/>
      <c r="M195" s="637"/>
      <c r="N195" s="637"/>
      <c r="O195" s="637"/>
      <c r="P195" s="637"/>
      <c r="Q195" s="637"/>
      <c r="R195" s="637"/>
      <c r="S195" s="637"/>
      <c r="T195" s="637"/>
      <c r="U195" s="637"/>
    </row>
    <row r="196" spans="1:21">
      <c r="A196"/>
      <c r="B196" s="394"/>
      <c r="C196"/>
      <c r="D196" s="637"/>
      <c r="E196" s="637"/>
      <c r="F196" s="637"/>
      <c r="G196" s="637"/>
      <c r="H196" s="637"/>
      <c r="I196" s="637"/>
      <c r="J196" s="637"/>
      <c r="K196" s="637"/>
      <c r="L196" s="637"/>
      <c r="M196" s="637"/>
      <c r="N196" s="637"/>
      <c r="O196" s="637"/>
      <c r="P196" s="637"/>
      <c r="Q196" s="637"/>
      <c r="R196" s="637"/>
      <c r="S196" s="637"/>
      <c r="T196" s="637"/>
      <c r="U196" s="637"/>
    </row>
    <row r="197" spans="1:21">
      <c r="A197"/>
      <c r="B197" s="394"/>
      <c r="C197"/>
      <c r="D197" s="637"/>
      <c r="E197" s="637"/>
      <c r="F197" s="637"/>
      <c r="G197" s="637"/>
      <c r="H197" s="637"/>
      <c r="I197" s="637"/>
      <c r="J197" s="637"/>
      <c r="K197" s="637"/>
      <c r="L197" s="637"/>
      <c r="M197" s="637"/>
      <c r="N197" s="637"/>
      <c r="O197" s="637"/>
      <c r="P197" s="637"/>
      <c r="Q197" s="637"/>
      <c r="R197" s="637"/>
      <c r="S197" s="637"/>
      <c r="T197" s="637"/>
      <c r="U197" s="637"/>
    </row>
    <row r="198" spans="1:21">
      <c r="A198"/>
      <c r="B198" s="394"/>
      <c r="C198"/>
      <c r="D198" s="637"/>
      <c r="E198" s="637"/>
      <c r="F198" s="637"/>
      <c r="G198" s="637"/>
      <c r="H198" s="637"/>
      <c r="I198" s="637"/>
      <c r="J198" s="637"/>
      <c r="K198" s="637"/>
      <c r="L198" s="637"/>
      <c r="M198" s="637"/>
      <c r="N198" s="637"/>
      <c r="O198" s="637"/>
      <c r="P198" s="637"/>
      <c r="Q198" s="637"/>
      <c r="R198" s="637"/>
      <c r="S198" s="637"/>
      <c r="T198" s="637"/>
      <c r="U198" s="637"/>
    </row>
    <row r="199" spans="1:21">
      <c r="A199"/>
      <c r="B199" s="394"/>
      <c r="C199"/>
      <c r="D199" s="637"/>
      <c r="E199" s="637"/>
      <c r="F199" s="637"/>
      <c r="G199" s="637"/>
      <c r="H199" s="637"/>
      <c r="I199" s="637"/>
      <c r="J199" s="637"/>
      <c r="K199" s="637"/>
      <c r="L199" s="637"/>
      <c r="M199" s="637"/>
      <c r="N199" s="637"/>
      <c r="O199" s="637"/>
      <c r="P199" s="637"/>
      <c r="Q199" s="637"/>
      <c r="R199" s="637"/>
      <c r="S199" s="637"/>
      <c r="T199" s="637"/>
      <c r="U199" s="637"/>
    </row>
    <row r="200" spans="1:21">
      <c r="A200"/>
      <c r="B200" s="394"/>
      <c r="C200"/>
      <c r="D200" s="637"/>
      <c r="E200" s="637"/>
      <c r="F200" s="637"/>
      <c r="G200" s="637"/>
      <c r="H200" s="637"/>
      <c r="I200" s="637"/>
      <c r="J200" s="637"/>
      <c r="K200" s="637"/>
      <c r="L200" s="637"/>
      <c r="M200" s="637"/>
      <c r="N200" s="637"/>
      <c r="O200" s="637"/>
      <c r="P200" s="637"/>
      <c r="Q200" s="637"/>
      <c r="R200" s="637"/>
      <c r="S200" s="637"/>
      <c r="T200" s="637"/>
      <c r="U200" s="637"/>
    </row>
    <row r="201" spans="1:21">
      <c r="A201"/>
      <c r="B201" s="394"/>
      <c r="C201"/>
      <c r="D201" s="637"/>
      <c r="E201" s="637"/>
      <c r="F201" s="637"/>
      <c r="G201" s="637"/>
      <c r="H201" s="637"/>
      <c r="I201" s="637"/>
      <c r="J201" s="637"/>
      <c r="K201" s="637"/>
      <c r="L201" s="637"/>
      <c r="M201" s="637"/>
      <c r="N201" s="637"/>
      <c r="O201" s="637"/>
      <c r="P201" s="637"/>
      <c r="Q201" s="637"/>
      <c r="R201" s="637"/>
      <c r="S201" s="637"/>
      <c r="T201" s="637"/>
      <c r="U201" s="637"/>
    </row>
    <row r="202" spans="1:21">
      <c r="A202"/>
      <c r="B202" s="394"/>
      <c r="C202"/>
      <c r="D202" s="637"/>
      <c r="E202" s="637"/>
      <c r="F202" s="637"/>
      <c r="G202" s="637"/>
      <c r="H202" s="637"/>
      <c r="I202" s="637"/>
      <c r="J202" s="637"/>
      <c r="K202" s="637"/>
      <c r="L202" s="637"/>
      <c r="M202" s="637"/>
      <c r="N202" s="637"/>
      <c r="O202" s="637"/>
      <c r="P202" s="637"/>
      <c r="Q202" s="637"/>
      <c r="R202" s="637"/>
      <c r="S202" s="637"/>
      <c r="T202" s="637"/>
      <c r="U202" s="637"/>
    </row>
    <row r="203" spans="1:21">
      <c r="A203"/>
      <c r="B203" s="394"/>
      <c r="C203"/>
      <c r="D203" s="637"/>
      <c r="E203" s="637"/>
      <c r="F203" s="637"/>
      <c r="G203" s="637"/>
      <c r="H203" s="637"/>
      <c r="I203" s="637"/>
      <c r="J203" s="637"/>
      <c r="K203" s="637"/>
      <c r="L203" s="637"/>
      <c r="M203" s="637"/>
      <c r="N203" s="637"/>
      <c r="O203" s="637"/>
      <c r="P203" s="637"/>
      <c r="Q203" s="637"/>
      <c r="R203" s="637"/>
      <c r="S203" s="637"/>
      <c r="T203" s="637"/>
      <c r="U203" s="637"/>
    </row>
    <row r="204" spans="1:21">
      <c r="A204"/>
      <c r="B204" s="394"/>
      <c r="C204"/>
      <c r="D204" s="637"/>
      <c r="E204" s="637"/>
      <c r="F204" s="637"/>
      <c r="G204" s="637"/>
      <c r="H204" s="637"/>
      <c r="I204" s="637"/>
      <c r="J204" s="637"/>
      <c r="K204" s="637"/>
      <c r="L204" s="637"/>
      <c r="M204" s="637"/>
      <c r="N204" s="637"/>
      <c r="O204" s="637"/>
      <c r="P204" s="637"/>
      <c r="Q204" s="637"/>
      <c r="R204" s="637"/>
      <c r="S204" s="637"/>
      <c r="T204" s="637"/>
      <c r="U204" s="637"/>
    </row>
    <row r="205" spans="1:21">
      <c r="A205"/>
      <c r="B205" s="394"/>
      <c r="C205"/>
      <c r="D205" s="637"/>
      <c r="E205" s="637"/>
      <c r="F205" s="637"/>
      <c r="G205" s="637"/>
      <c r="H205" s="637"/>
      <c r="I205" s="637"/>
      <c r="J205" s="637"/>
      <c r="K205" s="637"/>
      <c r="L205" s="637"/>
      <c r="M205" s="637"/>
      <c r="N205" s="637"/>
      <c r="O205" s="637"/>
      <c r="P205" s="637"/>
      <c r="Q205" s="637"/>
      <c r="R205" s="637"/>
      <c r="S205" s="637"/>
      <c r="T205" s="637"/>
      <c r="U205" s="637"/>
    </row>
    <row r="206" spans="1:21">
      <c r="A206"/>
      <c r="B206" s="394"/>
      <c r="C206"/>
      <c r="D206" s="637"/>
      <c r="E206" s="637"/>
      <c r="F206" s="637"/>
      <c r="G206" s="637"/>
      <c r="H206" s="637"/>
      <c r="I206" s="637"/>
      <c r="J206" s="637"/>
      <c r="K206" s="637"/>
      <c r="L206" s="637"/>
      <c r="M206" s="637"/>
      <c r="N206" s="637"/>
      <c r="O206" s="637"/>
      <c r="P206" s="637"/>
      <c r="Q206" s="637"/>
      <c r="R206" s="637"/>
      <c r="S206" s="637"/>
      <c r="T206" s="637"/>
      <c r="U206" s="637"/>
    </row>
    <row r="207" spans="1:21">
      <c r="A207"/>
      <c r="B207" s="394"/>
      <c r="C207"/>
      <c r="D207" s="637"/>
      <c r="E207" s="637"/>
      <c r="F207" s="637"/>
      <c r="G207" s="637"/>
      <c r="H207" s="637"/>
      <c r="I207" s="637"/>
      <c r="J207" s="637"/>
      <c r="K207" s="637"/>
      <c r="L207" s="637"/>
      <c r="M207" s="637"/>
      <c r="N207" s="637"/>
      <c r="O207" s="637"/>
      <c r="P207" s="637"/>
      <c r="Q207" s="637"/>
      <c r="R207" s="637"/>
      <c r="S207" s="637"/>
      <c r="T207" s="637"/>
      <c r="U207" s="637"/>
    </row>
    <row r="208" spans="1:21">
      <c r="A208"/>
      <c r="B208" s="394"/>
      <c r="C208"/>
      <c r="D208" s="637"/>
      <c r="E208" s="637"/>
      <c r="F208" s="637"/>
      <c r="G208" s="637"/>
      <c r="H208" s="637"/>
      <c r="I208" s="637"/>
      <c r="J208" s="637"/>
      <c r="K208" s="637"/>
      <c r="L208" s="637"/>
      <c r="M208" s="637"/>
      <c r="N208" s="637"/>
      <c r="O208" s="637"/>
      <c r="P208" s="637"/>
      <c r="Q208" s="637"/>
      <c r="R208" s="637"/>
      <c r="S208" s="637"/>
      <c r="T208" s="637"/>
      <c r="U208" s="637"/>
    </row>
    <row r="209" spans="1:21">
      <c r="A209"/>
      <c r="B209" s="394"/>
      <c r="C209"/>
      <c r="D209" s="637"/>
      <c r="E209" s="637"/>
      <c r="F209" s="637"/>
      <c r="G209" s="637"/>
      <c r="H209" s="637"/>
      <c r="I209" s="637"/>
      <c r="J209" s="637"/>
      <c r="K209" s="637"/>
      <c r="L209" s="637"/>
      <c r="M209" s="637"/>
      <c r="N209" s="637"/>
      <c r="O209" s="637"/>
      <c r="P209" s="637"/>
      <c r="Q209" s="637"/>
      <c r="R209" s="637"/>
      <c r="S209" s="637"/>
      <c r="T209" s="637"/>
      <c r="U209" s="637"/>
    </row>
    <row r="210" spans="1:21">
      <c r="A210"/>
      <c r="B210" s="394"/>
      <c r="C210"/>
      <c r="D210" s="637"/>
      <c r="E210" s="637"/>
      <c r="F210" s="637"/>
      <c r="G210" s="637"/>
      <c r="H210" s="637"/>
      <c r="I210" s="637"/>
      <c r="J210" s="637"/>
      <c r="K210" s="637"/>
      <c r="L210" s="637"/>
      <c r="M210" s="637"/>
      <c r="N210" s="637"/>
      <c r="O210" s="637"/>
      <c r="P210" s="637"/>
      <c r="Q210" s="637"/>
      <c r="R210" s="637"/>
      <c r="S210" s="637"/>
      <c r="T210" s="637"/>
      <c r="U210" s="637"/>
    </row>
    <row r="211" spans="1:21">
      <c r="A211"/>
      <c r="B211" s="394"/>
      <c r="C211"/>
      <c r="D211" s="637"/>
      <c r="E211" s="637"/>
      <c r="F211" s="637"/>
      <c r="G211" s="637"/>
      <c r="H211" s="637"/>
      <c r="I211" s="637"/>
      <c r="J211" s="637"/>
      <c r="K211" s="637"/>
      <c r="L211" s="637"/>
      <c r="M211" s="637"/>
      <c r="N211" s="637"/>
      <c r="O211" s="637"/>
      <c r="P211" s="637"/>
      <c r="Q211" s="637"/>
      <c r="R211" s="637"/>
      <c r="S211" s="637"/>
      <c r="T211" s="637"/>
      <c r="U211" s="637"/>
    </row>
    <row r="212" spans="1:21">
      <c r="A212"/>
      <c r="B212" s="394"/>
      <c r="C212"/>
      <c r="D212" s="637"/>
      <c r="E212" s="637"/>
      <c r="F212" s="637"/>
      <c r="G212" s="637"/>
      <c r="H212" s="637"/>
      <c r="I212" s="637"/>
      <c r="J212" s="637"/>
      <c r="K212" s="637"/>
      <c r="L212" s="637"/>
      <c r="M212" s="637"/>
      <c r="N212" s="637"/>
      <c r="O212" s="637"/>
      <c r="P212" s="637"/>
      <c r="Q212" s="637"/>
      <c r="R212" s="637"/>
      <c r="S212" s="637"/>
      <c r="T212" s="637"/>
      <c r="U212" s="637"/>
    </row>
    <row r="213" spans="1:21">
      <c r="A213"/>
      <c r="B213" s="394"/>
      <c r="C213"/>
      <c r="D213" s="637"/>
      <c r="E213" s="637"/>
      <c r="F213" s="637"/>
      <c r="G213" s="637"/>
      <c r="H213" s="637"/>
      <c r="I213" s="637"/>
      <c r="J213" s="637"/>
      <c r="K213" s="637"/>
      <c r="L213" s="637"/>
      <c r="M213" s="637"/>
      <c r="N213" s="637"/>
      <c r="O213" s="637"/>
      <c r="P213" s="637"/>
      <c r="Q213" s="637"/>
      <c r="R213" s="637"/>
      <c r="S213" s="637"/>
      <c r="T213" s="637"/>
      <c r="U213" s="637"/>
    </row>
    <row r="214" spans="1:21">
      <c r="A214"/>
      <c r="B214" s="394"/>
      <c r="C214"/>
      <c r="D214" s="637"/>
      <c r="E214" s="637"/>
      <c r="F214" s="637"/>
      <c r="G214" s="637"/>
      <c r="H214" s="637"/>
      <c r="I214" s="637"/>
      <c r="J214" s="637"/>
      <c r="K214" s="637"/>
      <c r="L214" s="637"/>
      <c r="M214" s="637"/>
      <c r="N214" s="637"/>
      <c r="O214" s="637"/>
      <c r="P214" s="637"/>
      <c r="Q214" s="637"/>
      <c r="R214" s="637"/>
      <c r="S214" s="637"/>
      <c r="T214" s="637"/>
      <c r="U214" s="637"/>
    </row>
    <row r="215" spans="1:21">
      <c r="A215"/>
      <c r="B215" s="394"/>
      <c r="C215"/>
      <c r="D215" s="637"/>
      <c r="E215" s="637"/>
      <c r="F215" s="637"/>
      <c r="G215" s="637"/>
      <c r="H215" s="637"/>
      <c r="I215" s="637"/>
      <c r="J215" s="637"/>
      <c r="K215" s="637"/>
      <c r="L215" s="637"/>
      <c r="M215" s="637"/>
      <c r="N215" s="637"/>
      <c r="O215" s="637"/>
      <c r="P215" s="637"/>
      <c r="Q215" s="637"/>
      <c r="R215" s="637"/>
      <c r="S215" s="637"/>
      <c r="T215" s="637"/>
      <c r="U215" s="637"/>
    </row>
    <row r="216" spans="1:21">
      <c r="A216"/>
      <c r="B216" s="394"/>
      <c r="C216"/>
      <c r="D216" s="637"/>
      <c r="E216" s="637"/>
      <c r="F216" s="637"/>
      <c r="G216" s="637"/>
      <c r="H216" s="637"/>
      <c r="I216" s="637"/>
      <c r="J216" s="637"/>
      <c r="K216" s="637"/>
      <c r="L216" s="637"/>
      <c r="M216" s="637"/>
      <c r="N216" s="637"/>
      <c r="O216" s="637"/>
      <c r="P216" s="637"/>
      <c r="Q216" s="637"/>
      <c r="R216" s="637"/>
      <c r="S216" s="637"/>
      <c r="T216" s="637"/>
      <c r="U216" s="637"/>
    </row>
    <row r="217" spans="1:21">
      <c r="A217"/>
      <c r="B217" s="394"/>
      <c r="C217"/>
      <c r="D217" s="637"/>
      <c r="E217" s="637"/>
      <c r="F217" s="637"/>
      <c r="G217" s="637"/>
      <c r="H217" s="637"/>
      <c r="I217" s="637"/>
      <c r="J217" s="637"/>
      <c r="K217" s="637"/>
      <c r="L217" s="637"/>
      <c r="M217" s="637"/>
      <c r="N217" s="637"/>
      <c r="O217" s="637"/>
      <c r="P217" s="637"/>
      <c r="Q217" s="637"/>
      <c r="R217" s="637"/>
      <c r="S217" s="637"/>
      <c r="T217" s="637"/>
      <c r="U217" s="637"/>
    </row>
    <row r="218" spans="1:21">
      <c r="A218"/>
      <c r="B218" s="394"/>
      <c r="C218"/>
      <c r="D218" s="637"/>
      <c r="E218" s="637"/>
      <c r="F218" s="637"/>
      <c r="G218" s="637"/>
      <c r="H218" s="637"/>
      <c r="I218" s="637"/>
      <c r="J218" s="637"/>
      <c r="K218" s="637"/>
      <c r="L218" s="637"/>
      <c r="M218" s="637"/>
      <c r="N218" s="637"/>
      <c r="O218" s="637"/>
      <c r="P218" s="637"/>
      <c r="Q218" s="637"/>
      <c r="R218" s="637"/>
      <c r="S218" s="637"/>
      <c r="T218" s="637"/>
      <c r="U218" s="637"/>
    </row>
    <row r="219" spans="1:21">
      <c r="A219"/>
      <c r="B219" s="394"/>
      <c r="C219"/>
      <c r="D219" s="637"/>
      <c r="E219" s="637"/>
      <c r="F219" s="637"/>
      <c r="G219" s="637"/>
      <c r="H219" s="637"/>
      <c r="I219" s="637"/>
      <c r="J219" s="637"/>
      <c r="K219" s="637"/>
      <c r="L219" s="637"/>
      <c r="M219" s="637"/>
      <c r="N219" s="637"/>
      <c r="O219" s="637"/>
      <c r="P219" s="637"/>
      <c r="Q219" s="637"/>
      <c r="R219" s="637"/>
      <c r="S219" s="637"/>
      <c r="T219" s="637"/>
      <c r="U219" s="637"/>
    </row>
    <row r="220" spans="1:21">
      <c r="A220"/>
      <c r="B220" s="394"/>
      <c r="C220"/>
      <c r="D220" s="637"/>
      <c r="E220" s="637"/>
      <c r="F220" s="637"/>
      <c r="G220" s="637"/>
      <c r="H220" s="637"/>
      <c r="I220" s="637"/>
      <c r="J220" s="637"/>
      <c r="K220" s="637"/>
      <c r="L220" s="637"/>
      <c r="M220" s="637"/>
      <c r="N220" s="637"/>
      <c r="O220" s="637"/>
      <c r="P220" s="637"/>
      <c r="Q220" s="637"/>
      <c r="R220" s="637"/>
      <c r="S220" s="637"/>
      <c r="T220" s="637"/>
      <c r="U220" s="637"/>
    </row>
    <row r="221" spans="1:21">
      <c r="A221"/>
      <c r="B221" s="394"/>
      <c r="C221"/>
      <c r="D221" s="637"/>
      <c r="E221" s="637"/>
      <c r="F221" s="637"/>
      <c r="G221" s="637"/>
      <c r="H221" s="637"/>
      <c r="I221" s="637"/>
      <c r="J221" s="637"/>
      <c r="K221" s="637"/>
      <c r="L221" s="637"/>
      <c r="M221" s="637"/>
      <c r="N221" s="637"/>
      <c r="O221" s="637"/>
      <c r="P221" s="637"/>
      <c r="Q221" s="637"/>
      <c r="R221" s="637"/>
      <c r="S221" s="637"/>
      <c r="T221" s="637"/>
      <c r="U221" s="637"/>
    </row>
    <row r="222" spans="1:21">
      <c r="A222"/>
      <c r="B222" s="394"/>
      <c r="C222"/>
      <c r="D222" s="637"/>
      <c r="E222" s="637"/>
      <c r="F222" s="637"/>
      <c r="G222" s="637"/>
      <c r="H222" s="637"/>
      <c r="I222" s="637"/>
      <c r="J222" s="637"/>
      <c r="K222" s="637"/>
      <c r="L222" s="637"/>
      <c r="M222" s="637"/>
      <c r="N222" s="637"/>
      <c r="O222" s="637"/>
      <c r="P222" s="637"/>
      <c r="Q222" s="637"/>
      <c r="R222" s="637"/>
      <c r="S222" s="637"/>
      <c r="T222" s="637"/>
      <c r="U222" s="637"/>
    </row>
    <row r="223" spans="1:21">
      <c r="A223"/>
      <c r="B223" s="394"/>
      <c r="C223"/>
      <c r="D223" s="637"/>
      <c r="E223" s="637"/>
      <c r="F223" s="637"/>
      <c r="G223" s="637"/>
      <c r="H223" s="637"/>
      <c r="I223" s="637"/>
      <c r="J223" s="637"/>
      <c r="K223" s="637"/>
      <c r="L223" s="637"/>
      <c r="M223" s="637"/>
      <c r="N223" s="637"/>
      <c r="O223" s="637"/>
      <c r="P223" s="637"/>
      <c r="Q223" s="637"/>
      <c r="R223" s="637"/>
      <c r="S223" s="637"/>
      <c r="T223" s="637"/>
      <c r="U223" s="637"/>
    </row>
    <row r="224" spans="1:21">
      <c r="A224"/>
      <c r="B224" s="394"/>
      <c r="C224"/>
      <c r="D224" s="637"/>
      <c r="E224" s="637"/>
      <c r="F224" s="637"/>
      <c r="G224" s="637"/>
      <c r="H224" s="637"/>
      <c r="I224" s="637"/>
      <c r="J224" s="637"/>
      <c r="K224" s="637"/>
      <c r="L224" s="637"/>
      <c r="M224" s="637"/>
      <c r="N224" s="637"/>
      <c r="O224" s="637"/>
      <c r="P224" s="637"/>
      <c r="Q224" s="637"/>
      <c r="R224" s="637"/>
      <c r="S224" s="637"/>
      <c r="T224" s="637"/>
      <c r="U224" s="637"/>
    </row>
    <row r="225" spans="1:21">
      <c r="A225"/>
      <c r="B225" s="394"/>
      <c r="C225"/>
      <c r="D225" s="637"/>
      <c r="E225" s="637"/>
      <c r="F225" s="637"/>
      <c r="G225" s="637"/>
      <c r="H225" s="637"/>
      <c r="I225" s="637"/>
      <c r="J225" s="637"/>
      <c r="K225" s="637"/>
      <c r="L225" s="637"/>
      <c r="M225" s="637"/>
      <c r="N225" s="637"/>
      <c r="O225" s="637"/>
      <c r="P225" s="637"/>
      <c r="Q225" s="637"/>
      <c r="R225" s="637"/>
      <c r="S225" s="637"/>
      <c r="T225" s="637"/>
      <c r="U225" s="637"/>
    </row>
    <row r="226" spans="1:21">
      <c r="A226"/>
      <c r="B226" s="394"/>
      <c r="C226"/>
      <c r="D226" s="637"/>
      <c r="E226" s="637"/>
      <c r="F226" s="637"/>
      <c r="G226" s="637"/>
      <c r="H226" s="637"/>
      <c r="I226" s="637"/>
      <c r="J226" s="637"/>
      <c r="K226" s="637"/>
      <c r="L226" s="637"/>
      <c r="M226" s="637"/>
      <c r="N226" s="637"/>
      <c r="O226" s="637"/>
      <c r="P226" s="637"/>
      <c r="Q226" s="637"/>
      <c r="R226" s="637"/>
      <c r="S226" s="637"/>
      <c r="T226" s="637"/>
      <c r="U226" s="637"/>
    </row>
    <row r="227" spans="1:21">
      <c r="A227"/>
      <c r="B227" s="394"/>
      <c r="C227"/>
      <c r="D227" s="637"/>
      <c r="E227" s="637"/>
      <c r="F227" s="637"/>
      <c r="G227" s="637"/>
      <c r="H227" s="637"/>
      <c r="I227" s="637"/>
      <c r="J227" s="637"/>
      <c r="K227" s="637"/>
      <c r="L227" s="637"/>
      <c r="M227" s="637"/>
      <c r="N227" s="637"/>
      <c r="O227" s="637"/>
      <c r="P227" s="637"/>
      <c r="Q227" s="637"/>
      <c r="R227" s="637"/>
      <c r="S227" s="637"/>
      <c r="T227" s="637"/>
      <c r="U227" s="637"/>
    </row>
    <row r="228" spans="1:21">
      <c r="A228"/>
      <c r="B228" s="394"/>
      <c r="C228"/>
      <c r="D228" s="637"/>
      <c r="E228" s="637"/>
      <c r="F228" s="637"/>
      <c r="G228" s="637"/>
      <c r="H228" s="637"/>
      <c r="I228" s="637"/>
      <c r="J228" s="637"/>
      <c r="K228" s="637"/>
      <c r="L228" s="637"/>
      <c r="M228" s="637"/>
      <c r="N228" s="637"/>
      <c r="O228" s="637"/>
      <c r="P228" s="637"/>
      <c r="Q228" s="637"/>
      <c r="R228" s="637"/>
      <c r="S228" s="637"/>
      <c r="T228" s="637"/>
      <c r="U228" s="637"/>
    </row>
    <row r="229" spans="1:21">
      <c r="A229"/>
      <c r="B229" s="394"/>
      <c r="C229"/>
      <c r="D229" s="637"/>
      <c r="E229" s="637"/>
      <c r="F229" s="637"/>
      <c r="G229" s="637"/>
      <c r="H229" s="637"/>
      <c r="I229" s="637"/>
      <c r="J229" s="637"/>
      <c r="K229" s="637"/>
      <c r="L229" s="637"/>
      <c r="M229" s="637"/>
      <c r="N229" s="637"/>
      <c r="O229" s="637"/>
      <c r="P229" s="637"/>
      <c r="Q229" s="637"/>
      <c r="R229" s="637"/>
      <c r="S229" s="637"/>
      <c r="T229" s="637"/>
      <c r="U229" s="637"/>
    </row>
    <row r="230" spans="1:21">
      <c r="A230"/>
      <c r="B230" s="394"/>
      <c r="C230"/>
      <c r="D230" s="637"/>
      <c r="E230" s="637"/>
      <c r="F230" s="637"/>
      <c r="G230" s="637"/>
      <c r="H230" s="637"/>
      <c r="I230" s="637"/>
      <c r="J230" s="637"/>
      <c r="K230" s="637"/>
      <c r="L230" s="637"/>
      <c r="M230" s="637"/>
      <c r="N230" s="637"/>
      <c r="O230" s="637"/>
      <c r="P230" s="637"/>
      <c r="Q230" s="637"/>
      <c r="R230" s="637"/>
      <c r="S230" s="637"/>
      <c r="T230" s="637"/>
      <c r="U230" s="637"/>
    </row>
    <row r="231" spans="1:21">
      <c r="A231"/>
      <c r="B231" s="394"/>
      <c r="C231"/>
      <c r="D231" s="637"/>
      <c r="E231" s="637"/>
      <c r="F231" s="637"/>
      <c r="G231" s="637"/>
      <c r="H231" s="637"/>
      <c r="I231" s="637"/>
      <c r="J231" s="637"/>
      <c r="K231" s="637"/>
      <c r="L231" s="637"/>
      <c r="M231" s="637"/>
      <c r="N231" s="637"/>
      <c r="O231" s="637"/>
      <c r="P231" s="637"/>
      <c r="Q231" s="637"/>
      <c r="R231" s="637"/>
      <c r="S231" s="637"/>
      <c r="T231" s="637"/>
      <c r="U231" s="637"/>
    </row>
    <row r="232" spans="1:21">
      <c r="A232"/>
      <c r="B232" s="394"/>
      <c r="C232"/>
      <c r="D232" s="637"/>
      <c r="E232" s="637"/>
      <c r="F232" s="637"/>
      <c r="G232" s="637"/>
      <c r="H232" s="637"/>
      <c r="I232" s="637"/>
      <c r="J232" s="637"/>
      <c r="K232" s="637"/>
      <c r="L232" s="637"/>
      <c r="M232" s="637"/>
      <c r="N232" s="637"/>
      <c r="O232" s="637"/>
      <c r="P232" s="637"/>
      <c r="Q232" s="637"/>
      <c r="R232" s="637"/>
      <c r="S232" s="637"/>
      <c r="T232" s="637"/>
      <c r="U232" s="637"/>
    </row>
    <row r="233" spans="1:21">
      <c r="A233"/>
      <c r="B233" s="394"/>
      <c r="C233"/>
      <c r="D233" s="637"/>
      <c r="E233" s="637"/>
      <c r="F233" s="637"/>
      <c r="G233" s="637"/>
      <c r="H233" s="637"/>
      <c r="I233" s="637"/>
      <c r="J233" s="637"/>
      <c r="K233" s="637"/>
      <c r="L233" s="637"/>
      <c r="M233" s="637"/>
      <c r="N233" s="637"/>
      <c r="O233" s="637"/>
      <c r="P233" s="637"/>
      <c r="Q233" s="637"/>
      <c r="R233" s="637"/>
      <c r="S233" s="637"/>
      <c r="T233" s="637"/>
      <c r="U233" s="637"/>
    </row>
    <row r="234" spans="1:21">
      <c r="A234"/>
      <c r="B234" s="394"/>
      <c r="C234"/>
      <c r="D234" s="637"/>
      <c r="E234" s="637"/>
      <c r="F234" s="637"/>
      <c r="G234" s="637"/>
      <c r="H234" s="637"/>
      <c r="I234" s="637"/>
      <c r="J234" s="637"/>
      <c r="K234" s="637"/>
      <c r="L234" s="637"/>
      <c r="M234" s="637"/>
      <c r="N234" s="637"/>
      <c r="O234" s="637"/>
      <c r="P234" s="637"/>
      <c r="Q234" s="637"/>
      <c r="R234" s="637"/>
      <c r="S234" s="637"/>
      <c r="T234" s="637"/>
      <c r="U234" s="637"/>
    </row>
    <row r="235" spans="1:21">
      <c r="A235"/>
      <c r="B235" s="394"/>
      <c r="C235"/>
      <c r="D235" s="637"/>
      <c r="E235" s="637"/>
      <c r="F235" s="637"/>
      <c r="G235" s="637"/>
      <c r="H235" s="637"/>
      <c r="I235" s="637"/>
      <c r="J235" s="637"/>
      <c r="K235" s="637"/>
      <c r="L235" s="637"/>
      <c r="M235" s="637"/>
      <c r="N235" s="637"/>
      <c r="O235" s="637"/>
      <c r="P235" s="637"/>
      <c r="Q235" s="637"/>
      <c r="R235" s="637"/>
      <c r="S235" s="637"/>
      <c r="T235" s="637"/>
      <c r="U235" s="637"/>
    </row>
    <row r="236" spans="1:21">
      <c r="A236"/>
      <c r="B236" s="394"/>
      <c r="C236"/>
      <c r="D236" s="637"/>
      <c r="E236" s="637"/>
      <c r="F236" s="637"/>
      <c r="G236" s="637"/>
      <c r="H236" s="637"/>
      <c r="I236" s="637"/>
      <c r="J236" s="637"/>
      <c r="K236" s="637"/>
      <c r="L236" s="637"/>
      <c r="M236" s="637"/>
      <c r="N236" s="637"/>
      <c r="O236" s="637"/>
      <c r="P236" s="637"/>
      <c r="Q236" s="637"/>
      <c r="R236" s="637"/>
      <c r="S236" s="637"/>
      <c r="T236" s="637"/>
      <c r="U236" s="637"/>
    </row>
    <row r="237" spans="1:21">
      <c r="A237"/>
      <c r="B237" s="394"/>
      <c r="C237"/>
      <c r="D237" s="637"/>
      <c r="E237" s="637"/>
      <c r="F237" s="637"/>
      <c r="G237" s="637"/>
      <c r="H237" s="637"/>
      <c r="I237" s="637"/>
      <c r="J237" s="637"/>
      <c r="K237" s="637"/>
      <c r="L237" s="637"/>
      <c r="M237" s="637"/>
      <c r="N237" s="637"/>
      <c r="O237" s="637"/>
      <c r="P237" s="637"/>
      <c r="Q237" s="637"/>
      <c r="R237" s="637"/>
      <c r="S237" s="637"/>
      <c r="T237" s="637"/>
      <c r="U237" s="637"/>
    </row>
    <row r="238" spans="1:21">
      <c r="A238"/>
      <c r="B238" s="394"/>
      <c r="C238"/>
      <c r="D238" s="637"/>
      <c r="E238" s="637"/>
      <c r="F238" s="637"/>
      <c r="G238" s="637"/>
      <c r="H238" s="637"/>
      <c r="I238" s="637"/>
      <c r="J238" s="637"/>
      <c r="K238" s="637"/>
      <c r="L238" s="637"/>
      <c r="M238" s="637"/>
      <c r="N238" s="637"/>
      <c r="O238" s="637"/>
      <c r="P238" s="637"/>
      <c r="Q238" s="637"/>
      <c r="R238" s="637"/>
      <c r="S238" s="637"/>
      <c r="T238" s="637"/>
      <c r="U238" s="637"/>
    </row>
    <row r="239" spans="1:21">
      <c r="A239"/>
      <c r="B239" s="394"/>
      <c r="C239"/>
      <c r="D239" s="637"/>
      <c r="E239" s="637"/>
      <c r="F239" s="637"/>
      <c r="G239" s="637"/>
      <c r="H239" s="637"/>
      <c r="I239" s="637"/>
      <c r="J239" s="637"/>
      <c r="K239" s="637"/>
      <c r="L239" s="637"/>
      <c r="M239" s="637"/>
      <c r="N239" s="637"/>
      <c r="O239" s="637"/>
      <c r="P239" s="637"/>
      <c r="Q239" s="637"/>
      <c r="R239" s="637"/>
      <c r="S239" s="637"/>
      <c r="T239" s="637"/>
      <c r="U239" s="637"/>
    </row>
    <row r="240" spans="1:21">
      <c r="A240"/>
      <c r="B240" s="394"/>
      <c r="C240"/>
      <c r="D240" s="637"/>
      <c r="E240" s="637"/>
      <c r="F240" s="637"/>
      <c r="G240" s="637"/>
      <c r="H240" s="637"/>
      <c r="I240" s="637"/>
      <c r="J240" s="637"/>
      <c r="K240" s="637"/>
      <c r="L240" s="637"/>
      <c r="M240" s="637"/>
      <c r="N240" s="637"/>
      <c r="O240" s="637"/>
      <c r="P240" s="637"/>
      <c r="Q240" s="637"/>
      <c r="R240" s="637"/>
      <c r="S240" s="637"/>
      <c r="T240" s="637"/>
      <c r="U240" s="637"/>
    </row>
    <row r="241" spans="1:21">
      <c r="A241"/>
      <c r="B241" s="394"/>
      <c r="C241"/>
      <c r="D241" s="637"/>
      <c r="E241" s="637"/>
      <c r="F241" s="637"/>
      <c r="G241" s="637"/>
      <c r="H241" s="637"/>
      <c r="I241" s="637"/>
      <c r="J241" s="637"/>
      <c r="K241" s="637"/>
      <c r="L241" s="637"/>
      <c r="M241" s="637"/>
      <c r="N241" s="637"/>
      <c r="O241" s="637"/>
      <c r="P241" s="637"/>
      <c r="Q241" s="637"/>
      <c r="R241" s="637"/>
      <c r="S241" s="637"/>
      <c r="T241" s="637"/>
      <c r="U241" s="637"/>
    </row>
    <row r="242" spans="1:21">
      <c r="A242"/>
      <c r="B242" s="394"/>
      <c r="C242"/>
      <c r="D242" s="637"/>
      <c r="E242" s="637"/>
      <c r="F242" s="637"/>
      <c r="G242" s="637"/>
      <c r="H242" s="637"/>
      <c r="I242" s="637"/>
      <c r="J242" s="637"/>
      <c r="K242" s="637"/>
      <c r="L242" s="637"/>
      <c r="M242" s="637"/>
      <c r="N242" s="637"/>
      <c r="O242" s="637"/>
      <c r="P242" s="637"/>
      <c r="Q242" s="637"/>
      <c r="R242" s="637"/>
      <c r="S242" s="637"/>
      <c r="T242" s="637"/>
      <c r="U242" s="637"/>
    </row>
    <row r="243" spans="1:21">
      <c r="A243"/>
      <c r="B243" s="394"/>
      <c r="C243"/>
      <c r="D243" s="637"/>
      <c r="E243" s="637"/>
      <c r="F243" s="637"/>
      <c r="G243" s="637"/>
      <c r="H243" s="637"/>
      <c r="I243" s="637"/>
      <c r="J243" s="637"/>
      <c r="K243" s="637"/>
      <c r="L243" s="637"/>
      <c r="M243" s="637"/>
      <c r="N243" s="637"/>
      <c r="O243" s="637"/>
      <c r="P243" s="637"/>
      <c r="Q243" s="637"/>
      <c r="R243" s="637"/>
      <c r="S243" s="637"/>
      <c r="T243" s="637"/>
      <c r="U243" s="637"/>
    </row>
    <row r="244" spans="1:21">
      <c r="A244"/>
      <c r="B244" s="394"/>
      <c r="C244"/>
      <c r="D244" s="637"/>
      <c r="E244" s="637"/>
      <c r="F244" s="637"/>
      <c r="G244" s="637"/>
      <c r="H244" s="637"/>
      <c r="I244" s="637"/>
      <c r="J244" s="637"/>
      <c r="K244" s="637"/>
      <c r="L244" s="637"/>
      <c r="M244" s="637"/>
      <c r="N244" s="637"/>
      <c r="O244" s="637"/>
      <c r="P244" s="637"/>
      <c r="Q244" s="637"/>
      <c r="R244" s="637"/>
      <c r="S244" s="637"/>
      <c r="T244" s="637"/>
      <c r="U244" s="637"/>
    </row>
    <row r="245" spans="1:21">
      <c r="A245"/>
      <c r="B245" s="394"/>
      <c r="C245"/>
      <c r="D245" s="637"/>
      <c r="E245" s="637"/>
      <c r="F245" s="637"/>
      <c r="G245" s="637"/>
      <c r="H245" s="637"/>
      <c r="I245" s="637"/>
      <c r="J245" s="637"/>
      <c r="K245" s="637"/>
      <c r="L245" s="637"/>
      <c r="M245" s="637"/>
      <c r="N245" s="637"/>
      <c r="O245" s="637"/>
      <c r="P245" s="637"/>
      <c r="Q245" s="637"/>
      <c r="R245" s="637"/>
      <c r="S245" s="637"/>
      <c r="T245" s="637"/>
      <c r="U245" s="637"/>
    </row>
    <row r="246" spans="1:21">
      <c r="A246"/>
      <c r="B246" s="394"/>
      <c r="C246"/>
      <c r="D246" s="637"/>
      <c r="E246" s="637"/>
      <c r="F246" s="637"/>
      <c r="G246" s="637"/>
      <c r="H246" s="637"/>
      <c r="I246" s="637"/>
      <c r="J246" s="637"/>
      <c r="K246" s="637"/>
      <c r="L246" s="637"/>
      <c r="M246" s="637"/>
      <c r="N246" s="637"/>
      <c r="O246" s="637"/>
      <c r="P246" s="637"/>
      <c r="Q246" s="637"/>
      <c r="R246" s="637"/>
      <c r="S246" s="637"/>
      <c r="T246" s="637"/>
      <c r="U246" s="637"/>
    </row>
    <row r="247" spans="1:21">
      <c r="A247"/>
      <c r="B247" s="394"/>
      <c r="C247"/>
      <c r="D247" s="637"/>
      <c r="E247" s="637"/>
      <c r="F247" s="637"/>
      <c r="G247" s="637"/>
      <c r="H247" s="637"/>
      <c r="I247" s="637"/>
      <c r="J247" s="637"/>
      <c r="K247" s="637"/>
      <c r="L247" s="637"/>
      <c r="M247" s="637"/>
      <c r="N247" s="637"/>
      <c r="O247" s="637"/>
      <c r="P247" s="637"/>
      <c r="Q247" s="637"/>
      <c r="R247" s="637"/>
      <c r="S247" s="637"/>
      <c r="T247" s="637"/>
      <c r="U247" s="637"/>
    </row>
    <row r="248" spans="1:21">
      <c r="A248"/>
      <c r="B248" s="394"/>
      <c r="C248"/>
      <c r="D248" s="637"/>
      <c r="E248" s="637"/>
      <c r="F248" s="637"/>
      <c r="G248" s="637"/>
      <c r="H248" s="637"/>
      <c r="I248" s="637"/>
      <c r="J248" s="637"/>
      <c r="K248" s="637"/>
      <c r="L248" s="637"/>
      <c r="M248" s="637"/>
      <c r="N248" s="637"/>
      <c r="O248" s="637"/>
      <c r="P248" s="637"/>
      <c r="Q248" s="637"/>
      <c r="R248" s="637"/>
      <c r="S248" s="637"/>
      <c r="T248" s="637"/>
      <c r="U248" s="637"/>
    </row>
    <row r="249" spans="1:21">
      <c r="A249"/>
      <c r="B249" s="394"/>
      <c r="C249"/>
      <c r="D249" s="637"/>
      <c r="E249" s="637"/>
      <c r="F249" s="637"/>
      <c r="G249" s="637"/>
      <c r="H249" s="637"/>
      <c r="I249" s="637"/>
      <c r="J249" s="637"/>
      <c r="K249" s="637"/>
      <c r="L249" s="637"/>
      <c r="M249" s="637"/>
      <c r="N249" s="637"/>
      <c r="O249" s="637"/>
      <c r="P249" s="637"/>
      <c r="Q249" s="637"/>
      <c r="R249" s="637"/>
      <c r="S249" s="637"/>
      <c r="T249" s="637"/>
      <c r="U249" s="637"/>
    </row>
    <row r="250" spans="1:21">
      <c r="A250"/>
      <c r="B250" s="394"/>
      <c r="C250"/>
      <c r="D250" s="637"/>
      <c r="E250" s="637"/>
      <c r="F250" s="637"/>
      <c r="G250" s="637"/>
      <c r="H250" s="637"/>
      <c r="I250" s="637"/>
      <c r="J250" s="637"/>
      <c r="K250" s="637"/>
      <c r="L250" s="637"/>
      <c r="M250" s="637"/>
      <c r="N250" s="637"/>
      <c r="O250" s="637"/>
      <c r="P250" s="637"/>
      <c r="Q250" s="637"/>
      <c r="R250" s="637"/>
      <c r="S250" s="637"/>
      <c r="T250" s="637"/>
      <c r="U250" s="637"/>
    </row>
    <row r="251" spans="1:21">
      <c r="A251"/>
      <c r="B251" s="394"/>
      <c r="C251"/>
      <c r="D251" s="637"/>
      <c r="E251" s="637"/>
      <c r="F251" s="637"/>
      <c r="G251" s="637"/>
      <c r="H251" s="637"/>
      <c r="I251" s="637"/>
      <c r="J251" s="637"/>
      <c r="K251" s="637"/>
      <c r="L251" s="637"/>
      <c r="M251" s="637"/>
      <c r="N251" s="637"/>
      <c r="O251" s="637"/>
      <c r="P251" s="637"/>
      <c r="Q251" s="637"/>
      <c r="R251" s="637"/>
      <c r="S251" s="637"/>
      <c r="T251" s="637"/>
      <c r="U251" s="637"/>
    </row>
    <row r="252" spans="1:21">
      <c r="A252"/>
      <c r="B252" s="394"/>
      <c r="C252"/>
      <c r="D252" s="637"/>
      <c r="E252" s="637"/>
      <c r="F252" s="637"/>
      <c r="G252" s="637"/>
      <c r="H252" s="637"/>
      <c r="I252" s="637"/>
      <c r="J252" s="637"/>
      <c r="K252" s="637"/>
      <c r="L252" s="637"/>
      <c r="M252" s="637"/>
      <c r="N252" s="637"/>
      <c r="O252" s="637"/>
      <c r="P252" s="637"/>
      <c r="Q252" s="637"/>
      <c r="R252" s="637"/>
      <c r="S252" s="637"/>
      <c r="T252" s="637"/>
      <c r="U252" s="637"/>
    </row>
    <row r="253" spans="1:21">
      <c r="A253"/>
      <c r="B253" s="394"/>
      <c r="C253"/>
      <c r="D253" s="637"/>
      <c r="E253" s="637"/>
      <c r="F253" s="637"/>
      <c r="G253" s="637"/>
      <c r="H253" s="637"/>
      <c r="I253" s="637"/>
      <c r="J253" s="637"/>
      <c r="K253" s="637"/>
      <c r="L253" s="637"/>
      <c r="M253" s="637"/>
      <c r="N253" s="637"/>
      <c r="O253" s="637"/>
      <c r="P253" s="637"/>
      <c r="Q253" s="637"/>
      <c r="R253" s="637"/>
      <c r="S253" s="637"/>
      <c r="T253" s="637"/>
      <c r="U253" s="637"/>
    </row>
    <row r="254" spans="1:21">
      <c r="A254"/>
      <c r="B254" s="394"/>
      <c r="C254"/>
      <c r="D254" s="637"/>
      <c r="E254" s="637"/>
      <c r="F254" s="637"/>
      <c r="G254" s="637"/>
      <c r="H254" s="637"/>
      <c r="I254" s="637"/>
      <c r="J254" s="637"/>
      <c r="K254" s="637"/>
      <c r="L254" s="637"/>
      <c r="M254" s="637"/>
      <c r="N254" s="637"/>
      <c r="O254" s="637"/>
      <c r="P254" s="637"/>
      <c r="Q254" s="637"/>
      <c r="R254" s="637"/>
      <c r="S254" s="637"/>
      <c r="T254" s="637"/>
      <c r="U254" s="637"/>
    </row>
    <row r="255" spans="1:21">
      <c r="A255"/>
      <c r="B255" s="394"/>
      <c r="C255"/>
      <c r="D255" s="637"/>
      <c r="E255" s="637"/>
      <c r="F255" s="637"/>
      <c r="G255" s="637"/>
      <c r="H255" s="637"/>
      <c r="I255" s="637"/>
      <c r="J255" s="637"/>
      <c r="K255" s="637"/>
      <c r="L255" s="637"/>
      <c r="M255" s="637"/>
      <c r="N255" s="637"/>
      <c r="O255" s="637"/>
      <c r="P255" s="637"/>
      <c r="Q255" s="637"/>
      <c r="R255" s="637"/>
      <c r="S255" s="637"/>
      <c r="T255" s="637"/>
      <c r="U255" s="637"/>
    </row>
    <row r="256" spans="1:21">
      <c r="A256"/>
      <c r="B256" s="394"/>
      <c r="C256"/>
      <c r="D256" s="637"/>
      <c r="E256" s="637"/>
      <c r="F256" s="637"/>
      <c r="G256" s="637"/>
      <c r="H256" s="637"/>
      <c r="I256" s="637"/>
      <c r="J256" s="637"/>
      <c r="K256" s="637"/>
      <c r="L256" s="637"/>
      <c r="M256" s="637"/>
      <c r="N256" s="637"/>
      <c r="O256" s="637"/>
      <c r="P256" s="637"/>
      <c r="Q256" s="637"/>
      <c r="R256" s="637"/>
      <c r="S256" s="637"/>
      <c r="T256" s="637"/>
      <c r="U256" s="637"/>
    </row>
    <row r="257" spans="1:21">
      <c r="A257"/>
      <c r="B257" s="394"/>
      <c r="C257"/>
      <c r="D257" s="637"/>
      <c r="E257" s="637"/>
      <c r="F257" s="637"/>
      <c r="G257" s="637"/>
      <c r="H257" s="637"/>
      <c r="I257" s="637"/>
      <c r="J257" s="637"/>
      <c r="K257" s="637"/>
      <c r="L257" s="637"/>
      <c r="M257" s="637"/>
      <c r="N257" s="637"/>
      <c r="O257" s="637"/>
      <c r="P257" s="637"/>
      <c r="Q257" s="637"/>
      <c r="R257" s="637"/>
      <c r="S257" s="637"/>
      <c r="T257" s="637"/>
      <c r="U257" s="637"/>
    </row>
    <row r="258" spans="1:21">
      <c r="A258"/>
      <c r="B258" s="394"/>
      <c r="C258"/>
      <c r="D258" s="637"/>
      <c r="E258" s="637"/>
      <c r="F258" s="637"/>
      <c r="G258" s="637"/>
      <c r="H258" s="637"/>
      <c r="I258" s="637"/>
      <c r="J258" s="637"/>
      <c r="K258" s="637"/>
      <c r="L258" s="637"/>
      <c r="M258" s="637"/>
      <c r="N258" s="637"/>
      <c r="O258" s="637"/>
      <c r="P258" s="637"/>
      <c r="Q258" s="637"/>
      <c r="R258" s="637"/>
      <c r="S258" s="637"/>
      <c r="T258" s="637"/>
      <c r="U258" s="637"/>
    </row>
    <row r="259" spans="1:21">
      <c r="A259"/>
      <c r="B259" s="394"/>
      <c r="C259"/>
      <c r="D259" s="637"/>
      <c r="E259" s="637"/>
      <c r="F259" s="637"/>
      <c r="G259" s="637"/>
      <c r="H259" s="637"/>
      <c r="I259" s="637"/>
      <c r="J259" s="637"/>
      <c r="K259" s="637"/>
      <c r="L259" s="637"/>
      <c r="M259" s="637"/>
      <c r="N259" s="637"/>
      <c r="O259" s="637"/>
      <c r="P259" s="637"/>
      <c r="Q259" s="637"/>
      <c r="R259" s="637"/>
      <c r="S259" s="637"/>
      <c r="T259" s="637"/>
      <c r="U259" s="637"/>
    </row>
    <row r="260" spans="1:21">
      <c r="A260"/>
      <c r="B260" s="394"/>
      <c r="C260"/>
      <c r="D260" s="637"/>
      <c r="E260" s="637"/>
      <c r="F260" s="637"/>
      <c r="G260" s="637"/>
      <c r="H260" s="637"/>
      <c r="I260" s="637"/>
      <c r="J260" s="637"/>
      <c r="K260" s="637"/>
      <c r="L260" s="637"/>
      <c r="M260" s="637"/>
      <c r="N260" s="637"/>
      <c r="O260" s="637"/>
      <c r="P260" s="637"/>
      <c r="Q260" s="637"/>
      <c r="R260" s="637"/>
      <c r="S260" s="637"/>
      <c r="T260" s="637"/>
      <c r="U260" s="637"/>
    </row>
    <row r="261" spans="1:21">
      <c r="A261"/>
      <c r="B261" s="394"/>
      <c r="C261"/>
      <c r="D261" s="637"/>
      <c r="E261" s="637"/>
      <c r="F261" s="637"/>
      <c r="G261" s="637"/>
      <c r="H261" s="637"/>
      <c r="I261" s="637"/>
      <c r="J261" s="637"/>
      <c r="K261" s="637"/>
      <c r="L261" s="637"/>
      <c r="M261" s="637"/>
      <c r="N261" s="637"/>
      <c r="O261" s="637"/>
      <c r="P261" s="637"/>
      <c r="Q261" s="637"/>
      <c r="R261" s="637"/>
      <c r="S261" s="637"/>
      <c r="T261" s="637"/>
      <c r="U261" s="637"/>
    </row>
    <row r="262" spans="1:21">
      <c r="A262"/>
      <c r="B262" s="394"/>
      <c r="C262"/>
      <c r="D262" s="637"/>
      <c r="E262" s="637"/>
      <c r="F262" s="637"/>
      <c r="G262" s="637"/>
      <c r="H262" s="637"/>
      <c r="I262" s="637"/>
      <c r="J262" s="637"/>
      <c r="K262" s="637"/>
      <c r="L262" s="637"/>
      <c r="M262" s="637"/>
      <c r="N262" s="637"/>
      <c r="O262" s="637"/>
      <c r="P262" s="637"/>
      <c r="Q262" s="637"/>
      <c r="R262" s="637"/>
      <c r="S262" s="637"/>
      <c r="T262" s="637"/>
      <c r="U262" s="637"/>
    </row>
    <row r="263" spans="1:21">
      <c r="A263"/>
      <c r="B263" s="394"/>
      <c r="C263"/>
      <c r="D263" s="637"/>
      <c r="E263" s="637"/>
      <c r="F263" s="637"/>
      <c r="G263" s="637"/>
      <c r="H263" s="637"/>
      <c r="I263" s="637"/>
      <c r="J263" s="637"/>
      <c r="K263" s="637"/>
      <c r="L263" s="637"/>
      <c r="M263" s="637"/>
      <c r="N263" s="637"/>
      <c r="O263" s="637"/>
      <c r="P263" s="637"/>
      <c r="Q263" s="637"/>
      <c r="R263" s="637"/>
      <c r="S263" s="637"/>
      <c r="T263" s="637"/>
      <c r="U263" s="637"/>
    </row>
    <row r="264" spans="1:21">
      <c r="A264"/>
      <c r="B264" s="394"/>
      <c r="C264"/>
      <c r="D264" s="637"/>
      <c r="E264" s="637"/>
      <c r="F264" s="637"/>
      <c r="G264" s="637"/>
      <c r="H264" s="637"/>
      <c r="I264" s="637"/>
      <c r="J264" s="637"/>
      <c r="K264" s="637"/>
      <c r="L264" s="637"/>
      <c r="M264" s="637"/>
      <c r="N264" s="637"/>
      <c r="O264" s="637"/>
      <c r="P264" s="637"/>
      <c r="Q264" s="637"/>
      <c r="R264" s="637"/>
      <c r="S264" s="637"/>
      <c r="T264" s="637"/>
      <c r="U264" s="637"/>
    </row>
    <row r="265" spans="1:21">
      <c r="A265"/>
      <c r="B265" s="394"/>
      <c r="C265"/>
      <c r="D265" s="637"/>
      <c r="E265" s="637"/>
      <c r="F265" s="637"/>
      <c r="G265" s="637"/>
      <c r="H265" s="637"/>
      <c r="I265" s="637"/>
      <c r="J265" s="637"/>
      <c r="K265" s="637"/>
      <c r="L265" s="637"/>
      <c r="M265" s="637"/>
      <c r="N265" s="637"/>
      <c r="O265" s="637"/>
      <c r="P265" s="637"/>
      <c r="Q265" s="637"/>
      <c r="R265" s="637"/>
      <c r="S265" s="637"/>
      <c r="T265" s="637"/>
      <c r="U265" s="637"/>
    </row>
    <row r="266" spans="1:21">
      <c r="A266"/>
      <c r="B266" s="394"/>
      <c r="C266"/>
      <c r="D266" s="637"/>
      <c r="E266" s="637"/>
      <c r="F266" s="637"/>
      <c r="G266" s="637"/>
      <c r="H266" s="637"/>
      <c r="I266" s="637"/>
      <c r="J266" s="637"/>
      <c r="K266" s="637"/>
      <c r="L266" s="637"/>
      <c r="M266" s="637"/>
      <c r="N266" s="637"/>
      <c r="O266" s="637"/>
      <c r="P266" s="637"/>
      <c r="Q266" s="637"/>
      <c r="R266" s="637"/>
      <c r="S266" s="637"/>
      <c r="T266" s="637"/>
      <c r="U266" s="637"/>
    </row>
    <row r="267" spans="1:21">
      <c r="A267"/>
      <c r="B267" s="394"/>
      <c r="C267"/>
      <c r="D267" s="637"/>
      <c r="E267" s="637"/>
      <c r="F267" s="637"/>
      <c r="G267" s="637"/>
      <c r="H267" s="637"/>
      <c r="I267" s="637"/>
      <c r="J267" s="637"/>
      <c r="K267" s="637"/>
      <c r="L267" s="637"/>
      <c r="M267" s="637"/>
      <c r="N267" s="637"/>
      <c r="O267" s="637"/>
      <c r="P267" s="637"/>
      <c r="Q267" s="637"/>
      <c r="R267" s="637"/>
      <c r="S267" s="637"/>
      <c r="T267" s="637"/>
      <c r="U267" s="637"/>
    </row>
    <row r="268" spans="1:21">
      <c r="A268"/>
      <c r="B268" s="394"/>
      <c r="C268"/>
      <c r="D268" s="637"/>
      <c r="E268" s="637"/>
      <c r="F268" s="637"/>
      <c r="G268" s="637"/>
      <c r="H268" s="637"/>
      <c r="I268" s="637"/>
      <c r="J268" s="637"/>
      <c r="K268" s="637"/>
      <c r="L268" s="637"/>
      <c r="M268" s="637"/>
      <c r="N268" s="637"/>
      <c r="O268" s="637"/>
      <c r="P268" s="637"/>
      <c r="Q268" s="637"/>
      <c r="R268" s="637"/>
      <c r="S268" s="637"/>
      <c r="T268" s="637"/>
      <c r="U268" s="637"/>
    </row>
    <row r="269" spans="1:21">
      <c r="A269"/>
      <c r="B269" s="394"/>
      <c r="C269"/>
      <c r="D269" s="637"/>
      <c r="E269" s="637"/>
      <c r="F269" s="637"/>
      <c r="G269" s="637"/>
      <c r="H269" s="637"/>
      <c r="I269" s="637"/>
      <c r="J269" s="637"/>
      <c r="K269" s="637"/>
      <c r="L269" s="637"/>
      <c r="M269" s="637"/>
      <c r="N269" s="637"/>
      <c r="O269" s="637"/>
      <c r="P269" s="637"/>
      <c r="Q269" s="637"/>
      <c r="R269" s="637"/>
      <c r="S269" s="637"/>
      <c r="T269" s="637"/>
      <c r="U269" s="637"/>
    </row>
    <row r="270" spans="1:21">
      <c r="A270"/>
      <c r="B270" s="394"/>
      <c r="C270"/>
      <c r="D270" s="637"/>
      <c r="E270" s="637"/>
      <c r="F270" s="637"/>
      <c r="G270" s="637"/>
      <c r="H270" s="637"/>
      <c r="I270" s="637"/>
      <c r="J270" s="637"/>
      <c r="K270" s="637"/>
      <c r="L270" s="637"/>
      <c r="M270" s="637"/>
      <c r="N270" s="637"/>
      <c r="O270" s="637"/>
      <c r="P270" s="637"/>
      <c r="Q270" s="637"/>
      <c r="R270" s="637"/>
      <c r="S270" s="637"/>
      <c r="T270" s="637"/>
      <c r="U270" s="637"/>
    </row>
    <row r="271" spans="1:21">
      <c r="A271"/>
      <c r="B271" s="394"/>
      <c r="C271"/>
      <c r="D271" s="637"/>
      <c r="E271" s="637"/>
      <c r="F271" s="637"/>
      <c r="G271" s="637"/>
      <c r="H271" s="637"/>
      <c r="I271" s="637"/>
      <c r="J271" s="637"/>
      <c r="K271" s="637"/>
      <c r="L271" s="637"/>
      <c r="M271" s="637"/>
      <c r="N271" s="637"/>
      <c r="O271" s="637"/>
      <c r="P271" s="637"/>
      <c r="Q271" s="637"/>
      <c r="R271" s="637"/>
      <c r="S271" s="637"/>
      <c r="T271" s="637"/>
      <c r="U271" s="637"/>
    </row>
    <row r="272" spans="1:21">
      <c r="A272"/>
      <c r="B272" s="394"/>
      <c r="C272"/>
      <c r="D272" s="637"/>
      <c r="E272" s="637"/>
      <c r="F272" s="637"/>
      <c r="G272" s="637"/>
      <c r="H272" s="637"/>
      <c r="I272" s="637"/>
      <c r="J272" s="637"/>
      <c r="K272" s="637"/>
      <c r="L272" s="637"/>
      <c r="M272" s="637"/>
      <c r="N272" s="637"/>
      <c r="O272" s="637"/>
      <c r="P272" s="637"/>
      <c r="Q272" s="637"/>
      <c r="R272" s="637"/>
      <c r="S272" s="637"/>
      <c r="T272" s="637"/>
      <c r="U272" s="637"/>
    </row>
    <row r="273" spans="1:21">
      <c r="A273"/>
      <c r="B273" s="394"/>
      <c r="C273"/>
      <c r="D273" s="637"/>
      <c r="E273" s="637"/>
      <c r="F273" s="637"/>
      <c r="G273" s="637"/>
      <c r="H273" s="637"/>
      <c r="I273" s="637"/>
      <c r="J273" s="637"/>
      <c r="K273" s="637"/>
      <c r="L273" s="637"/>
      <c r="M273" s="637"/>
      <c r="N273" s="637"/>
      <c r="O273" s="637"/>
      <c r="P273" s="637"/>
      <c r="Q273" s="637"/>
      <c r="R273" s="637"/>
      <c r="S273" s="637"/>
      <c r="T273" s="637"/>
      <c r="U273" s="637"/>
    </row>
    <row r="274" spans="1:21">
      <c r="A274"/>
      <c r="B274" s="394"/>
      <c r="C274"/>
      <c r="D274" s="637"/>
      <c r="E274" s="637"/>
      <c r="F274" s="637"/>
      <c r="G274" s="637"/>
      <c r="H274" s="637"/>
      <c r="I274" s="637"/>
      <c r="J274" s="637"/>
      <c r="K274" s="637"/>
      <c r="L274" s="637"/>
      <c r="M274" s="637"/>
      <c r="N274" s="637"/>
      <c r="O274" s="637"/>
      <c r="P274" s="637"/>
      <c r="Q274" s="637"/>
      <c r="R274" s="637"/>
      <c r="S274" s="637"/>
      <c r="T274" s="637"/>
      <c r="U274" s="637"/>
    </row>
    <row r="275" spans="1:21">
      <c r="A275"/>
      <c r="B275" s="394"/>
      <c r="C275"/>
      <c r="D275" s="637"/>
      <c r="E275" s="637"/>
      <c r="F275" s="637"/>
      <c r="G275" s="637"/>
      <c r="H275" s="637"/>
      <c r="I275" s="637"/>
      <c r="J275" s="637"/>
      <c r="K275" s="637"/>
      <c r="L275" s="637"/>
      <c r="M275" s="637"/>
      <c r="N275" s="637"/>
      <c r="O275" s="637"/>
      <c r="P275" s="637"/>
      <c r="Q275" s="637"/>
      <c r="R275" s="637"/>
      <c r="S275" s="637"/>
      <c r="T275" s="637"/>
      <c r="U275" s="637"/>
    </row>
    <row r="276" spans="1:21">
      <c r="A276"/>
      <c r="B276" s="394"/>
      <c r="C276"/>
      <c r="D276" s="637"/>
      <c r="E276" s="637"/>
      <c r="F276" s="637"/>
      <c r="G276" s="637"/>
      <c r="H276" s="637"/>
      <c r="I276" s="637"/>
      <c r="J276" s="637"/>
      <c r="K276" s="637"/>
      <c r="L276" s="637"/>
      <c r="M276" s="637"/>
      <c r="N276" s="637"/>
      <c r="O276" s="637"/>
      <c r="P276" s="637"/>
      <c r="Q276" s="637"/>
      <c r="R276" s="637"/>
      <c r="S276" s="637"/>
      <c r="T276" s="637"/>
      <c r="U276" s="637"/>
    </row>
    <row r="277" spans="1:21">
      <c r="A277"/>
      <c r="B277" s="394"/>
      <c r="C277"/>
      <c r="D277" s="637"/>
      <c r="E277" s="637"/>
      <c r="F277" s="637"/>
      <c r="G277" s="637"/>
      <c r="H277" s="637"/>
      <c r="I277" s="637"/>
      <c r="J277" s="637"/>
      <c r="K277" s="637"/>
      <c r="L277" s="637"/>
      <c r="M277" s="637"/>
      <c r="N277" s="637"/>
      <c r="O277" s="637"/>
      <c r="P277" s="637"/>
      <c r="Q277" s="637"/>
      <c r="R277" s="637"/>
      <c r="S277" s="637"/>
      <c r="T277" s="637"/>
      <c r="U277" s="637"/>
    </row>
    <row r="278" spans="1:21">
      <c r="A278"/>
      <c r="B278" s="394"/>
      <c r="C278"/>
      <c r="D278" s="637"/>
      <c r="E278" s="637"/>
      <c r="F278" s="637"/>
      <c r="G278" s="637"/>
      <c r="H278" s="637"/>
      <c r="I278" s="637"/>
      <c r="J278" s="637"/>
      <c r="K278" s="637"/>
      <c r="L278" s="637"/>
      <c r="M278" s="637"/>
      <c r="N278" s="637"/>
      <c r="O278" s="637"/>
      <c r="P278" s="637"/>
      <c r="Q278" s="637"/>
      <c r="R278" s="637"/>
      <c r="S278" s="637"/>
      <c r="T278" s="637"/>
      <c r="U278" s="637"/>
    </row>
    <row r="279" spans="1:21">
      <c r="A279"/>
      <c r="B279" s="394"/>
      <c r="C279"/>
      <c r="D279" s="637"/>
      <c r="E279" s="637"/>
      <c r="F279" s="637"/>
      <c r="G279" s="637"/>
      <c r="H279" s="637"/>
      <c r="I279" s="637"/>
      <c r="J279" s="637"/>
      <c r="K279" s="637"/>
      <c r="L279" s="637"/>
      <c r="M279" s="637"/>
      <c r="N279" s="637"/>
      <c r="O279" s="637"/>
      <c r="P279" s="637"/>
      <c r="Q279" s="637"/>
      <c r="R279" s="637"/>
      <c r="S279" s="637"/>
      <c r="T279" s="637"/>
      <c r="U279" s="637"/>
    </row>
    <row r="280" spans="1:21">
      <c r="A280"/>
      <c r="B280" s="394"/>
      <c r="C280"/>
      <c r="D280" s="637"/>
      <c r="E280" s="637"/>
      <c r="F280" s="637"/>
      <c r="G280" s="637"/>
      <c r="H280" s="637"/>
      <c r="I280" s="637"/>
      <c r="J280" s="637"/>
      <c r="K280" s="637"/>
      <c r="L280" s="637"/>
      <c r="M280" s="637"/>
      <c r="N280" s="637"/>
      <c r="O280" s="637"/>
      <c r="P280" s="637"/>
      <c r="Q280" s="637"/>
      <c r="R280" s="637"/>
      <c r="S280" s="637"/>
      <c r="T280" s="637"/>
      <c r="U280" s="637"/>
    </row>
    <row r="281" spans="1:21">
      <c r="A281"/>
      <c r="B281" s="394"/>
      <c r="C281"/>
      <c r="D281" s="637"/>
      <c r="E281" s="637"/>
      <c r="F281" s="637"/>
      <c r="G281" s="637"/>
      <c r="H281" s="637"/>
      <c r="I281" s="637"/>
      <c r="J281" s="637"/>
      <c r="K281" s="637"/>
      <c r="L281" s="637"/>
      <c r="M281" s="637"/>
      <c r="N281" s="637"/>
      <c r="O281" s="637"/>
      <c r="P281" s="637"/>
      <c r="Q281" s="637"/>
      <c r="R281" s="637"/>
      <c r="S281" s="637"/>
      <c r="T281" s="637"/>
      <c r="U281" s="637"/>
    </row>
    <row r="282" spans="1:21">
      <c r="A282"/>
      <c r="B282" s="394"/>
      <c r="C282"/>
      <c r="D282" s="637"/>
      <c r="E282" s="637"/>
      <c r="F282" s="637"/>
      <c r="G282" s="637"/>
      <c r="H282" s="637"/>
      <c r="I282" s="637"/>
      <c r="J282" s="637"/>
      <c r="K282" s="637"/>
      <c r="L282" s="637"/>
      <c r="M282" s="637"/>
      <c r="N282" s="637"/>
      <c r="O282" s="637"/>
      <c r="P282" s="637"/>
      <c r="Q282" s="637"/>
      <c r="R282" s="637"/>
      <c r="S282" s="637"/>
      <c r="T282" s="637"/>
      <c r="U282" s="637"/>
    </row>
    <row r="283" spans="1:21">
      <c r="A283"/>
      <c r="B283" s="394"/>
      <c r="C283"/>
      <c r="D283" s="637"/>
      <c r="E283" s="637"/>
      <c r="F283" s="637"/>
      <c r="G283" s="637"/>
      <c r="H283" s="637"/>
      <c r="I283" s="637"/>
      <c r="J283" s="637"/>
      <c r="K283" s="637"/>
      <c r="L283" s="637"/>
      <c r="M283" s="637"/>
      <c r="N283" s="637"/>
      <c r="O283" s="637"/>
      <c r="P283" s="637"/>
      <c r="Q283" s="637"/>
      <c r="R283" s="637"/>
      <c r="S283" s="637"/>
      <c r="T283" s="637"/>
      <c r="U283" s="637"/>
    </row>
    <row r="284" spans="1:21">
      <c r="A284"/>
      <c r="B284" s="394"/>
      <c r="C284"/>
      <c r="D284" s="637"/>
      <c r="E284" s="637"/>
      <c r="F284" s="637"/>
      <c r="G284" s="637"/>
      <c r="H284" s="637"/>
      <c r="I284" s="637"/>
      <c r="J284" s="637"/>
      <c r="K284" s="637"/>
      <c r="L284" s="637"/>
      <c r="M284" s="637"/>
      <c r="N284" s="637"/>
      <c r="O284" s="637"/>
      <c r="P284" s="637"/>
      <c r="Q284" s="637"/>
      <c r="R284" s="637"/>
      <c r="S284" s="637"/>
      <c r="T284" s="637"/>
      <c r="U284" s="637"/>
    </row>
    <row r="285" spans="1:21">
      <c r="A285"/>
      <c r="B285" s="394"/>
      <c r="C285"/>
      <c r="D285" s="637"/>
      <c r="E285" s="637"/>
      <c r="F285" s="637"/>
      <c r="G285" s="637"/>
      <c r="H285" s="637"/>
      <c r="I285" s="637"/>
      <c r="J285" s="637"/>
      <c r="K285" s="637"/>
      <c r="L285" s="637"/>
      <c r="M285" s="637"/>
      <c r="N285" s="637"/>
      <c r="O285" s="637"/>
      <c r="P285" s="637"/>
      <c r="Q285" s="637"/>
      <c r="R285" s="637"/>
      <c r="S285" s="637"/>
      <c r="T285" s="637"/>
      <c r="U285" s="637"/>
    </row>
    <row r="286" spans="1:21">
      <c r="A286"/>
      <c r="B286" s="394"/>
      <c r="C286"/>
      <c r="D286" s="637"/>
      <c r="E286" s="637"/>
      <c r="F286" s="637"/>
      <c r="G286" s="637"/>
      <c r="H286" s="637"/>
      <c r="I286" s="637"/>
      <c r="J286" s="637"/>
      <c r="K286" s="637"/>
      <c r="L286" s="637"/>
      <c r="M286" s="637"/>
      <c r="N286" s="637"/>
      <c r="O286" s="637"/>
      <c r="P286" s="637"/>
      <c r="Q286" s="637"/>
      <c r="R286" s="637"/>
      <c r="S286" s="637"/>
      <c r="T286" s="637"/>
      <c r="U286" s="637"/>
    </row>
    <row r="287" spans="1:21">
      <c r="A287"/>
      <c r="B287" s="394"/>
      <c r="C287"/>
      <c r="D287" s="637"/>
      <c r="E287" s="637"/>
      <c r="F287" s="637"/>
      <c r="G287" s="637"/>
      <c r="H287" s="637"/>
      <c r="I287" s="637"/>
      <c r="J287" s="637"/>
      <c r="K287" s="637"/>
      <c r="L287" s="637"/>
      <c r="M287" s="637"/>
      <c r="N287" s="637"/>
      <c r="O287" s="637"/>
      <c r="P287" s="637"/>
      <c r="Q287" s="637"/>
      <c r="R287" s="637"/>
      <c r="S287" s="637"/>
      <c r="T287" s="637"/>
      <c r="U287" s="637"/>
    </row>
    <row r="288" spans="1:21">
      <c r="A288"/>
      <c r="B288" s="394"/>
      <c r="C288"/>
      <c r="D288" s="637"/>
      <c r="E288" s="637"/>
      <c r="F288" s="637"/>
      <c r="G288" s="637"/>
      <c r="H288" s="637"/>
      <c r="I288" s="637"/>
      <c r="J288" s="637"/>
      <c r="K288" s="637"/>
      <c r="L288" s="637"/>
      <c r="M288" s="637"/>
      <c r="N288" s="637"/>
      <c r="O288" s="637"/>
      <c r="P288" s="637"/>
      <c r="Q288" s="637"/>
      <c r="R288" s="637"/>
      <c r="S288" s="637"/>
      <c r="T288" s="637"/>
      <c r="U288" s="637"/>
    </row>
    <row r="289" spans="1:21">
      <c r="A289"/>
      <c r="B289" s="394"/>
      <c r="C289"/>
      <c r="D289" s="637"/>
      <c r="E289" s="637"/>
      <c r="F289" s="637"/>
      <c r="G289" s="637"/>
      <c r="H289" s="637"/>
      <c r="I289" s="637"/>
      <c r="J289" s="637"/>
      <c r="K289" s="637"/>
      <c r="L289" s="637"/>
      <c r="M289" s="637"/>
      <c r="N289" s="637"/>
      <c r="O289" s="637"/>
      <c r="P289" s="637"/>
      <c r="Q289" s="637"/>
      <c r="R289" s="637"/>
      <c r="S289" s="637"/>
      <c r="T289" s="637"/>
      <c r="U289" s="637"/>
    </row>
    <row r="290" spans="1:21">
      <c r="A290"/>
      <c r="B290" s="394"/>
      <c r="C290"/>
      <c r="D290" s="637"/>
      <c r="E290" s="637"/>
      <c r="F290" s="637"/>
      <c r="G290" s="637"/>
      <c r="H290" s="637"/>
      <c r="I290" s="637"/>
      <c r="J290" s="637"/>
      <c r="K290" s="637"/>
      <c r="L290" s="637"/>
      <c r="M290" s="637"/>
      <c r="N290" s="637"/>
      <c r="O290" s="637"/>
      <c r="P290" s="637"/>
      <c r="Q290" s="637"/>
      <c r="R290" s="637"/>
      <c r="S290" s="637"/>
      <c r="T290" s="637"/>
      <c r="U290" s="637"/>
    </row>
    <row r="291" spans="1:21">
      <c r="A291"/>
      <c r="B291" s="394"/>
      <c r="C291"/>
      <c r="D291" s="637"/>
      <c r="E291" s="637"/>
      <c r="F291" s="637"/>
      <c r="G291" s="637"/>
      <c r="H291" s="637"/>
      <c r="I291" s="637"/>
      <c r="J291" s="637"/>
      <c r="K291" s="637"/>
      <c r="L291" s="637"/>
      <c r="M291" s="637"/>
      <c r="N291" s="637"/>
      <c r="O291" s="637"/>
      <c r="P291" s="637"/>
      <c r="Q291" s="637"/>
      <c r="R291" s="637"/>
      <c r="S291" s="637"/>
      <c r="T291" s="637"/>
      <c r="U291" s="637"/>
    </row>
    <row r="292" spans="1:21">
      <c r="A292"/>
      <c r="B292" s="394"/>
      <c r="C292"/>
      <c r="D292" s="637"/>
      <c r="E292" s="637"/>
      <c r="F292" s="637"/>
      <c r="G292" s="637"/>
      <c r="H292" s="637"/>
      <c r="I292" s="637"/>
      <c r="J292" s="637"/>
      <c r="K292" s="637"/>
      <c r="L292" s="637"/>
      <c r="M292" s="637"/>
      <c r="N292" s="637"/>
      <c r="O292" s="637"/>
      <c r="P292" s="637"/>
      <c r="Q292" s="637"/>
      <c r="R292" s="637"/>
      <c r="S292" s="637"/>
      <c r="T292" s="637"/>
      <c r="U292" s="637"/>
    </row>
    <row r="293" spans="1:21">
      <c r="A293"/>
      <c r="B293" s="394"/>
      <c r="C293"/>
      <c r="D293" s="637"/>
      <c r="E293" s="637"/>
      <c r="F293" s="637"/>
      <c r="G293" s="637"/>
      <c r="H293" s="637"/>
      <c r="I293" s="637"/>
      <c r="J293" s="637"/>
      <c r="K293" s="637"/>
      <c r="L293" s="637"/>
      <c r="M293" s="637"/>
      <c r="N293" s="637"/>
      <c r="O293" s="637"/>
      <c r="P293" s="637"/>
      <c r="Q293" s="637"/>
      <c r="R293" s="637"/>
      <c r="S293" s="637"/>
      <c r="T293" s="637"/>
      <c r="U293" s="637"/>
    </row>
    <row r="294" spans="1:21">
      <c r="A294"/>
      <c r="B294" s="394"/>
      <c r="C294"/>
      <c r="D294" s="637"/>
      <c r="E294" s="637"/>
      <c r="F294" s="637"/>
      <c r="G294" s="637"/>
      <c r="H294" s="637"/>
      <c r="I294" s="637"/>
      <c r="J294" s="637"/>
      <c r="K294" s="637"/>
      <c r="L294" s="637"/>
      <c r="M294" s="637"/>
      <c r="N294" s="637"/>
      <c r="O294" s="637"/>
      <c r="P294" s="637"/>
      <c r="Q294" s="637"/>
      <c r="R294" s="637"/>
      <c r="S294" s="637"/>
      <c r="T294" s="637"/>
      <c r="U294" s="637"/>
    </row>
    <row r="295" spans="1:21">
      <c r="A295"/>
      <c r="B295" s="394"/>
      <c r="C295"/>
      <c r="D295" s="637"/>
      <c r="E295" s="637"/>
      <c r="F295" s="637"/>
      <c r="G295" s="637"/>
      <c r="H295" s="637"/>
      <c r="I295" s="637"/>
      <c r="J295" s="637"/>
      <c r="K295" s="637"/>
      <c r="L295" s="637"/>
      <c r="M295" s="637"/>
      <c r="N295" s="637"/>
      <c r="O295" s="637"/>
      <c r="P295" s="637"/>
      <c r="Q295" s="637"/>
      <c r="R295" s="637"/>
      <c r="S295" s="637"/>
      <c r="T295" s="637"/>
      <c r="U295" s="637"/>
    </row>
    <row r="296" spans="1:21">
      <c r="A296"/>
      <c r="B296" s="394"/>
      <c r="C296"/>
      <c r="D296" s="637"/>
      <c r="E296" s="637"/>
      <c r="F296" s="637"/>
      <c r="G296" s="637"/>
      <c r="H296" s="637"/>
      <c r="I296" s="637"/>
      <c r="J296" s="637"/>
      <c r="K296" s="637"/>
      <c r="L296" s="637"/>
      <c r="M296" s="637"/>
      <c r="N296" s="637"/>
      <c r="O296" s="637"/>
      <c r="P296" s="637"/>
      <c r="Q296" s="637"/>
      <c r="R296" s="637"/>
      <c r="S296" s="637"/>
      <c r="T296" s="637"/>
      <c r="U296" s="637"/>
    </row>
    <row r="297" spans="1:21">
      <c r="A297"/>
      <c r="B297" s="394"/>
      <c r="C297"/>
      <c r="D297" s="637"/>
      <c r="E297" s="637"/>
      <c r="F297" s="637"/>
      <c r="G297" s="637"/>
      <c r="H297" s="637"/>
      <c r="I297" s="637"/>
      <c r="J297" s="637"/>
      <c r="K297" s="637"/>
      <c r="L297" s="637"/>
      <c r="M297" s="637"/>
      <c r="N297" s="637"/>
      <c r="O297" s="637"/>
      <c r="P297" s="637"/>
      <c r="Q297" s="637"/>
      <c r="R297" s="637"/>
      <c r="S297" s="637"/>
      <c r="T297" s="637"/>
      <c r="U297" s="637"/>
    </row>
    <row r="298" spans="1:21">
      <c r="A298"/>
      <c r="B298" s="394"/>
      <c r="C298"/>
      <c r="D298" s="637"/>
      <c r="E298" s="637"/>
      <c r="F298" s="637"/>
      <c r="G298" s="637"/>
      <c r="H298" s="637"/>
      <c r="I298" s="637"/>
      <c r="J298" s="637"/>
      <c r="K298" s="637"/>
      <c r="L298" s="637"/>
      <c r="M298" s="637"/>
      <c r="N298" s="637"/>
      <c r="O298" s="637"/>
      <c r="P298" s="637"/>
      <c r="Q298" s="637"/>
      <c r="R298" s="637"/>
      <c r="S298" s="637"/>
      <c r="T298" s="637"/>
      <c r="U298" s="637"/>
    </row>
    <row r="299" spans="1:21">
      <c r="A299"/>
      <c r="B299" s="394"/>
      <c r="C299"/>
      <c r="D299" s="637"/>
      <c r="E299" s="637"/>
      <c r="F299" s="637"/>
      <c r="G299" s="637"/>
      <c r="H299" s="637"/>
      <c r="I299" s="637"/>
      <c r="J299" s="637"/>
      <c r="K299" s="637"/>
      <c r="L299" s="637"/>
      <c r="M299" s="637"/>
      <c r="N299" s="637"/>
      <c r="O299" s="637"/>
      <c r="P299" s="637"/>
      <c r="Q299" s="637"/>
      <c r="R299" s="637"/>
      <c r="S299" s="637"/>
      <c r="T299" s="637"/>
      <c r="U299" s="637"/>
    </row>
    <row r="300" spans="1:21">
      <c r="A300"/>
      <c r="B300" s="394"/>
      <c r="C300"/>
      <c r="D300" s="637"/>
      <c r="E300" s="637"/>
      <c r="F300" s="637"/>
      <c r="G300" s="637"/>
      <c r="H300" s="637"/>
      <c r="I300" s="637"/>
      <c r="J300" s="637"/>
      <c r="K300" s="637"/>
      <c r="L300" s="637"/>
      <c r="M300" s="637"/>
      <c r="N300" s="637"/>
      <c r="O300" s="637"/>
      <c r="P300" s="637"/>
      <c r="Q300" s="637"/>
      <c r="R300" s="637"/>
      <c r="S300" s="637"/>
      <c r="T300" s="637"/>
      <c r="U300" s="637"/>
    </row>
    <row r="301" spans="1:21">
      <c r="A301"/>
      <c r="B301" s="394"/>
      <c r="C301"/>
      <c r="D301" s="637"/>
      <c r="E301" s="637"/>
      <c r="F301" s="637"/>
      <c r="G301" s="637"/>
      <c r="H301" s="637"/>
      <c r="I301" s="637"/>
      <c r="J301" s="637"/>
      <c r="K301" s="637"/>
      <c r="L301" s="637"/>
      <c r="M301" s="637"/>
      <c r="N301" s="637"/>
      <c r="O301" s="637"/>
      <c r="P301" s="637"/>
      <c r="Q301" s="637"/>
      <c r="R301" s="637"/>
      <c r="S301" s="637"/>
      <c r="T301" s="637"/>
      <c r="U301" s="637"/>
    </row>
    <row r="302" spans="1:21">
      <c r="A302"/>
      <c r="B302" s="394"/>
      <c r="C302"/>
      <c r="D302" s="637"/>
      <c r="E302" s="637"/>
      <c r="F302" s="637"/>
      <c r="G302" s="637"/>
      <c r="H302" s="637"/>
      <c r="I302" s="637"/>
      <c r="J302" s="637"/>
      <c r="K302" s="637"/>
      <c r="L302" s="637"/>
      <c r="M302" s="637"/>
      <c r="N302" s="637"/>
      <c r="O302" s="637"/>
      <c r="P302" s="637"/>
      <c r="Q302" s="637"/>
      <c r="R302" s="637"/>
      <c r="S302" s="637"/>
      <c r="T302" s="637"/>
      <c r="U302" s="637"/>
    </row>
    <row r="303" spans="1:21">
      <c r="A303"/>
      <c r="B303" s="394"/>
      <c r="C303"/>
      <c r="D303" s="637"/>
      <c r="E303" s="637"/>
      <c r="F303" s="637"/>
      <c r="G303" s="637"/>
      <c r="H303" s="637"/>
      <c r="I303" s="637"/>
      <c r="J303" s="637"/>
      <c r="K303" s="637"/>
      <c r="L303" s="637"/>
      <c r="M303" s="637"/>
      <c r="N303" s="637"/>
      <c r="O303" s="637"/>
      <c r="P303" s="637"/>
      <c r="Q303" s="637"/>
      <c r="R303" s="637"/>
      <c r="S303" s="637"/>
      <c r="T303" s="637"/>
      <c r="U303" s="637"/>
    </row>
    <row r="304" spans="1:21">
      <c r="A304"/>
      <c r="B304" s="394"/>
      <c r="C304"/>
      <c r="D304" s="637"/>
      <c r="E304" s="637"/>
      <c r="F304" s="637"/>
      <c r="G304" s="637"/>
      <c r="H304" s="637"/>
      <c r="I304" s="637"/>
      <c r="J304" s="637"/>
      <c r="K304" s="637"/>
      <c r="L304" s="637"/>
      <c r="M304" s="637"/>
      <c r="N304" s="637"/>
      <c r="O304" s="637"/>
      <c r="P304" s="637"/>
      <c r="Q304" s="637"/>
      <c r="R304" s="637"/>
      <c r="S304" s="637"/>
      <c r="T304" s="637"/>
      <c r="U304" s="637"/>
    </row>
    <row r="305" spans="1:21">
      <c r="A305"/>
      <c r="B305" s="394"/>
      <c r="C305"/>
      <c r="D305" s="637"/>
      <c r="E305" s="637"/>
      <c r="F305" s="637"/>
      <c r="G305" s="637"/>
      <c r="H305" s="637"/>
      <c r="I305" s="637"/>
      <c r="J305" s="637"/>
      <c r="K305" s="637"/>
      <c r="L305" s="637"/>
      <c r="M305" s="637"/>
      <c r="N305" s="637"/>
      <c r="O305" s="637"/>
      <c r="P305" s="637"/>
      <c r="Q305" s="637"/>
      <c r="R305" s="637"/>
      <c r="S305" s="637"/>
      <c r="T305" s="637"/>
      <c r="U305" s="637"/>
    </row>
    <row r="306" spans="1:21">
      <c r="A306"/>
      <c r="B306" s="394"/>
      <c r="C306"/>
      <c r="D306" s="637"/>
      <c r="E306" s="637"/>
      <c r="F306" s="637"/>
      <c r="G306" s="637"/>
      <c r="H306" s="637"/>
      <c r="I306" s="637"/>
      <c r="J306" s="637"/>
      <c r="K306" s="637"/>
      <c r="L306" s="637"/>
      <c r="M306" s="637"/>
      <c r="N306" s="637"/>
      <c r="O306" s="637"/>
      <c r="P306" s="637"/>
      <c r="Q306" s="637"/>
      <c r="R306" s="637"/>
      <c r="S306" s="637"/>
      <c r="T306" s="637"/>
      <c r="U306" s="637"/>
    </row>
    <row r="307" spans="1:21">
      <c r="A307"/>
      <c r="B307" s="394"/>
      <c r="C307"/>
      <c r="D307" s="637"/>
      <c r="E307" s="637"/>
      <c r="F307" s="637"/>
      <c r="G307" s="637"/>
      <c r="H307" s="637"/>
      <c r="I307" s="637"/>
      <c r="J307" s="637"/>
      <c r="K307" s="637"/>
      <c r="L307" s="637"/>
      <c r="M307" s="637"/>
      <c r="N307" s="637"/>
      <c r="O307" s="637"/>
      <c r="P307" s="637"/>
      <c r="Q307" s="637"/>
      <c r="R307" s="637"/>
      <c r="S307" s="637"/>
      <c r="T307" s="637"/>
      <c r="U307" s="637"/>
    </row>
    <row r="308" spans="1:21">
      <c r="A308"/>
      <c r="B308" s="394"/>
      <c r="C308"/>
      <c r="D308" s="637"/>
      <c r="E308" s="637"/>
      <c r="F308" s="637"/>
      <c r="G308" s="637"/>
      <c r="H308" s="637"/>
      <c r="I308" s="637"/>
      <c r="J308" s="637"/>
      <c r="K308" s="637"/>
      <c r="L308" s="637"/>
      <c r="M308" s="637"/>
      <c r="N308" s="637"/>
      <c r="O308" s="637"/>
      <c r="P308" s="637"/>
      <c r="Q308" s="637"/>
      <c r="R308" s="637"/>
      <c r="S308" s="637"/>
      <c r="T308" s="637"/>
      <c r="U308" s="637"/>
    </row>
    <row r="309" spans="1:21">
      <c r="A309"/>
      <c r="B309" s="394"/>
      <c r="C309"/>
      <c r="D309" s="637"/>
      <c r="E309" s="637"/>
      <c r="F309" s="637"/>
      <c r="G309" s="637"/>
      <c r="H309" s="637"/>
      <c r="I309" s="637"/>
      <c r="J309" s="637"/>
      <c r="K309" s="637"/>
      <c r="L309" s="637"/>
      <c r="M309" s="637"/>
      <c r="N309" s="637"/>
      <c r="O309" s="637"/>
      <c r="P309" s="637"/>
      <c r="Q309" s="637"/>
      <c r="R309" s="637"/>
      <c r="S309" s="637"/>
      <c r="T309" s="637"/>
      <c r="U309" s="637"/>
    </row>
    <row r="310" spans="1:21">
      <c r="A310"/>
      <c r="B310" s="394"/>
      <c r="C310"/>
      <c r="D310" s="637"/>
      <c r="E310" s="637"/>
      <c r="F310" s="637"/>
      <c r="G310" s="637"/>
      <c r="H310" s="637"/>
      <c r="I310" s="637"/>
      <c r="J310" s="637"/>
      <c r="K310" s="637"/>
      <c r="L310" s="637"/>
      <c r="M310" s="637"/>
      <c r="N310" s="637"/>
      <c r="O310" s="637"/>
      <c r="P310" s="637"/>
      <c r="Q310" s="637"/>
      <c r="R310" s="637"/>
      <c r="S310" s="637"/>
      <c r="T310" s="637"/>
      <c r="U310" s="637"/>
    </row>
    <row r="311" spans="1:21">
      <c r="A311"/>
      <c r="B311" s="394"/>
      <c r="C311"/>
      <c r="D311" s="637"/>
      <c r="E311" s="637"/>
      <c r="F311" s="637"/>
      <c r="G311" s="637"/>
      <c r="H311" s="637"/>
      <c r="I311" s="637"/>
      <c r="J311" s="637"/>
      <c r="K311" s="637"/>
      <c r="L311" s="637"/>
      <c r="M311" s="637"/>
      <c r="N311" s="637"/>
      <c r="O311" s="637"/>
      <c r="P311" s="637"/>
      <c r="Q311" s="637"/>
      <c r="R311" s="637"/>
      <c r="S311" s="637"/>
      <c r="T311" s="637"/>
      <c r="U311" s="637"/>
    </row>
    <row r="312" spans="1:21">
      <c r="A312"/>
      <c r="B312" s="394"/>
      <c r="C312"/>
      <c r="D312" s="637"/>
      <c r="E312" s="637"/>
      <c r="F312" s="637"/>
      <c r="G312" s="637"/>
      <c r="H312" s="637"/>
      <c r="I312" s="637"/>
      <c r="J312" s="637"/>
      <c r="K312" s="637"/>
      <c r="L312" s="637"/>
      <c r="M312" s="637"/>
      <c r="N312" s="637"/>
      <c r="O312" s="637"/>
      <c r="P312" s="637"/>
      <c r="Q312" s="637"/>
      <c r="R312" s="637"/>
      <c r="S312" s="637"/>
      <c r="T312" s="637"/>
      <c r="U312" s="637"/>
    </row>
    <row r="313" spans="1:21">
      <c r="A313"/>
      <c r="B313" s="394"/>
      <c r="C313"/>
      <c r="D313" s="637"/>
      <c r="E313" s="637"/>
      <c r="F313" s="637"/>
      <c r="G313" s="637"/>
      <c r="H313" s="637"/>
      <c r="I313" s="637"/>
      <c r="J313" s="637"/>
      <c r="K313" s="637"/>
      <c r="L313" s="637"/>
      <c r="M313" s="637"/>
      <c r="N313" s="637"/>
      <c r="O313" s="637"/>
      <c r="P313" s="637"/>
      <c r="Q313" s="637"/>
      <c r="R313" s="637"/>
      <c r="S313" s="637"/>
      <c r="T313" s="637"/>
      <c r="U313" s="637"/>
    </row>
    <row r="314" spans="1:21">
      <c r="A314"/>
      <c r="B314" s="394"/>
      <c r="C314"/>
      <c r="D314" s="637"/>
      <c r="E314" s="637"/>
      <c r="F314" s="637"/>
      <c r="G314" s="637"/>
      <c r="H314" s="637"/>
      <c r="I314" s="637"/>
      <c r="J314" s="637"/>
      <c r="K314" s="637"/>
      <c r="L314" s="637"/>
      <c r="M314" s="637"/>
      <c r="N314" s="637"/>
      <c r="O314" s="637"/>
      <c r="P314" s="637"/>
      <c r="Q314" s="637"/>
      <c r="R314" s="637"/>
      <c r="S314" s="637"/>
      <c r="T314" s="637"/>
      <c r="U314" s="637"/>
    </row>
    <row r="315" spans="1:21">
      <c r="A315"/>
      <c r="B315" s="394"/>
      <c r="C315"/>
      <c r="D315" s="637"/>
      <c r="E315" s="637"/>
      <c r="F315" s="637"/>
      <c r="G315" s="637"/>
      <c r="H315" s="637"/>
      <c r="I315" s="637"/>
      <c r="J315" s="637"/>
      <c r="K315" s="637"/>
      <c r="L315" s="637"/>
      <c r="M315" s="637"/>
      <c r="N315" s="637"/>
      <c r="O315" s="637"/>
      <c r="P315" s="637"/>
      <c r="Q315" s="637"/>
      <c r="R315" s="637"/>
      <c r="S315" s="637"/>
      <c r="T315" s="637"/>
      <c r="U315" s="637"/>
    </row>
    <row r="316" spans="1:21">
      <c r="A316"/>
      <c r="B316" s="394"/>
      <c r="C316"/>
      <c r="D316" s="637"/>
      <c r="E316" s="637"/>
      <c r="F316" s="637"/>
      <c r="G316" s="637"/>
      <c r="H316" s="637"/>
      <c r="I316" s="637"/>
      <c r="J316" s="637"/>
      <c r="K316" s="637"/>
      <c r="L316" s="637"/>
      <c r="M316" s="637"/>
      <c r="N316" s="637"/>
      <c r="O316" s="637"/>
      <c r="P316" s="637"/>
      <c r="Q316" s="637"/>
      <c r="R316" s="637"/>
      <c r="S316" s="637"/>
      <c r="T316" s="637"/>
      <c r="U316" s="637"/>
    </row>
    <row r="317" spans="1:21">
      <c r="A317"/>
      <c r="B317" s="394"/>
      <c r="C317"/>
      <c r="D317" s="637"/>
      <c r="E317" s="637"/>
      <c r="F317" s="637"/>
      <c r="G317" s="637"/>
      <c r="H317" s="637"/>
      <c r="I317" s="637"/>
      <c r="J317" s="637"/>
      <c r="K317" s="637"/>
      <c r="L317" s="637"/>
      <c r="M317" s="637"/>
      <c r="N317" s="637"/>
      <c r="O317" s="637"/>
      <c r="P317" s="637"/>
      <c r="Q317" s="637"/>
      <c r="R317" s="637"/>
      <c r="S317" s="637"/>
      <c r="T317" s="637"/>
      <c r="U317" s="637"/>
    </row>
    <row r="318" spans="1:21">
      <c r="A318"/>
      <c r="B318" s="394"/>
      <c r="C318"/>
      <c r="D318" s="637"/>
      <c r="E318" s="637"/>
      <c r="F318" s="637"/>
      <c r="G318" s="637"/>
      <c r="H318" s="637"/>
      <c r="I318" s="637"/>
      <c r="J318" s="637"/>
      <c r="K318" s="637"/>
      <c r="L318" s="637"/>
      <c r="M318" s="637"/>
      <c r="N318" s="637"/>
      <c r="O318" s="637"/>
      <c r="P318" s="637"/>
      <c r="Q318" s="637"/>
      <c r="R318" s="637"/>
      <c r="S318" s="637"/>
      <c r="T318" s="637"/>
      <c r="U318" s="637"/>
    </row>
    <row r="319" spans="1:21">
      <c r="A319"/>
      <c r="B319" s="394"/>
      <c r="C319"/>
      <c r="D319" s="637"/>
      <c r="E319" s="637"/>
      <c r="F319" s="637"/>
      <c r="G319" s="637"/>
      <c r="H319" s="637"/>
      <c r="I319" s="637"/>
      <c r="J319" s="637"/>
      <c r="K319" s="637"/>
      <c r="L319" s="637"/>
      <c r="M319" s="637"/>
      <c r="N319" s="637"/>
      <c r="O319" s="637"/>
      <c r="P319" s="637"/>
      <c r="Q319" s="637"/>
      <c r="R319" s="637"/>
      <c r="S319" s="637"/>
      <c r="T319" s="637"/>
      <c r="U319" s="637"/>
    </row>
    <row r="320" spans="1:21">
      <c r="A320"/>
      <c r="B320" s="394"/>
      <c r="C320"/>
      <c r="D320" s="637"/>
      <c r="E320" s="637"/>
      <c r="F320" s="637"/>
      <c r="G320" s="637"/>
      <c r="H320" s="637"/>
      <c r="I320" s="637"/>
      <c r="J320" s="637"/>
      <c r="K320" s="637"/>
      <c r="L320" s="637"/>
      <c r="M320" s="637"/>
      <c r="N320" s="637"/>
      <c r="O320" s="637"/>
      <c r="P320" s="637"/>
      <c r="Q320" s="637"/>
      <c r="R320" s="637"/>
      <c r="S320" s="637"/>
      <c r="T320" s="637"/>
      <c r="U320" s="637"/>
    </row>
    <row r="321" spans="1:21">
      <c r="A321"/>
      <c r="B321" s="394"/>
      <c r="C321"/>
      <c r="D321" s="637"/>
      <c r="E321" s="637"/>
      <c r="F321" s="637"/>
      <c r="G321" s="637"/>
      <c r="H321" s="637"/>
      <c r="I321" s="637"/>
      <c r="J321" s="637"/>
      <c r="K321" s="637"/>
      <c r="L321" s="637"/>
      <c r="M321" s="637"/>
      <c r="N321" s="637"/>
      <c r="O321" s="637"/>
      <c r="P321" s="637"/>
      <c r="Q321" s="637"/>
      <c r="R321" s="637"/>
      <c r="S321" s="637"/>
      <c r="T321" s="637"/>
      <c r="U321" s="637"/>
    </row>
    <row r="322" spans="1:21">
      <c r="A322"/>
      <c r="B322" s="394"/>
      <c r="C322"/>
      <c r="D322" s="637"/>
      <c r="E322" s="637"/>
      <c r="F322" s="637"/>
      <c r="G322" s="637"/>
      <c r="H322" s="637"/>
      <c r="I322" s="637"/>
      <c r="J322" s="637"/>
      <c r="K322" s="637"/>
      <c r="L322" s="637"/>
      <c r="M322" s="637"/>
      <c r="N322" s="637"/>
      <c r="O322" s="637"/>
      <c r="P322" s="637"/>
      <c r="Q322" s="637"/>
      <c r="R322" s="637"/>
      <c r="S322" s="637"/>
      <c r="T322" s="637"/>
      <c r="U322" s="637"/>
    </row>
    <row r="323" spans="1:21">
      <c r="A323"/>
      <c r="B323" s="394"/>
      <c r="C323"/>
      <c r="D323" s="637"/>
      <c r="E323" s="637"/>
      <c r="F323" s="637"/>
      <c r="G323" s="637"/>
      <c r="H323" s="637"/>
      <c r="I323" s="637"/>
      <c r="J323" s="637"/>
      <c r="K323" s="637"/>
      <c r="L323" s="637"/>
      <c r="M323" s="637"/>
      <c r="N323" s="637"/>
      <c r="O323" s="637"/>
      <c r="P323" s="637"/>
      <c r="Q323" s="637"/>
      <c r="R323" s="637"/>
      <c r="S323" s="637"/>
      <c r="T323" s="637"/>
      <c r="U323" s="637"/>
    </row>
    <row r="324" spans="1:21">
      <c r="A324"/>
      <c r="B324" s="394"/>
      <c r="C324"/>
      <c r="D324" s="637"/>
      <c r="E324" s="637"/>
      <c r="F324" s="637"/>
      <c r="G324" s="637"/>
      <c r="H324" s="637"/>
      <c r="I324" s="637"/>
      <c r="J324" s="637"/>
      <c r="K324" s="637"/>
      <c r="L324" s="637"/>
      <c r="M324" s="637"/>
      <c r="N324" s="637"/>
      <c r="O324" s="637"/>
      <c r="P324" s="637"/>
      <c r="Q324" s="637"/>
      <c r="R324" s="637"/>
      <c r="S324" s="637"/>
      <c r="T324" s="637"/>
      <c r="U324" s="637"/>
    </row>
    <row r="325" spans="1:21">
      <c r="A325"/>
      <c r="B325" s="394"/>
      <c r="C325"/>
      <c r="D325" s="637"/>
      <c r="E325" s="637"/>
      <c r="F325" s="637"/>
      <c r="G325" s="637"/>
      <c r="H325" s="637"/>
      <c r="I325" s="637"/>
      <c r="J325" s="637"/>
      <c r="K325" s="637"/>
      <c r="L325" s="637"/>
      <c r="M325" s="637"/>
      <c r="N325" s="637"/>
      <c r="O325" s="637"/>
      <c r="P325" s="637"/>
      <c r="Q325" s="637"/>
      <c r="R325" s="637"/>
      <c r="S325" s="637"/>
      <c r="T325" s="637"/>
      <c r="U325" s="637"/>
    </row>
    <row r="326" spans="1:21">
      <c r="A326"/>
      <c r="B326" s="394"/>
      <c r="C326"/>
      <c r="D326" s="637"/>
      <c r="E326" s="637"/>
      <c r="F326" s="637"/>
      <c r="G326" s="637"/>
      <c r="H326" s="637"/>
      <c r="I326" s="637"/>
      <c r="J326" s="637"/>
      <c r="K326" s="637"/>
      <c r="L326" s="637"/>
      <c r="M326" s="637"/>
      <c r="N326" s="637"/>
      <c r="O326" s="637"/>
      <c r="P326" s="637"/>
      <c r="Q326" s="637"/>
      <c r="R326" s="637"/>
      <c r="S326" s="637"/>
      <c r="T326" s="637"/>
      <c r="U326" s="637"/>
    </row>
    <row r="327" spans="1:21">
      <c r="A327"/>
      <c r="B327" s="394"/>
      <c r="C327"/>
      <c r="D327" s="637"/>
      <c r="E327" s="637"/>
      <c r="F327" s="637"/>
      <c r="G327" s="637"/>
      <c r="H327" s="637"/>
      <c r="I327" s="637"/>
      <c r="J327" s="637"/>
      <c r="K327" s="637"/>
      <c r="L327" s="637"/>
      <c r="M327" s="637"/>
      <c r="N327" s="637"/>
      <c r="O327" s="637"/>
      <c r="P327" s="637"/>
      <c r="Q327" s="637"/>
      <c r="R327" s="637"/>
      <c r="S327" s="637"/>
      <c r="T327" s="637"/>
      <c r="U327" s="637"/>
    </row>
    <row r="328" spans="1:21">
      <c r="A328"/>
      <c r="B328" s="394"/>
      <c r="C328"/>
      <c r="D328" s="637"/>
      <c r="E328" s="637"/>
      <c r="F328" s="637"/>
      <c r="G328" s="637"/>
      <c r="H328" s="637"/>
      <c r="I328" s="637"/>
      <c r="J328" s="637"/>
      <c r="K328" s="637"/>
      <c r="L328" s="637"/>
      <c r="M328" s="637"/>
      <c r="N328" s="637"/>
      <c r="O328" s="637"/>
      <c r="P328" s="637"/>
      <c r="Q328" s="637"/>
      <c r="R328" s="637"/>
      <c r="S328" s="637"/>
      <c r="T328" s="637"/>
      <c r="U328" s="637"/>
    </row>
    <row r="329" spans="1:21">
      <c r="A329"/>
      <c r="B329" s="394"/>
      <c r="C329"/>
      <c r="D329" s="637"/>
      <c r="E329" s="637"/>
      <c r="F329" s="637"/>
      <c r="G329" s="637"/>
      <c r="H329" s="637"/>
      <c r="I329" s="637"/>
      <c r="J329" s="637"/>
      <c r="K329" s="637"/>
      <c r="L329" s="637"/>
      <c r="M329" s="637"/>
      <c r="N329" s="637"/>
      <c r="O329" s="637"/>
      <c r="P329" s="637"/>
      <c r="Q329" s="637"/>
      <c r="R329" s="637"/>
      <c r="S329" s="637"/>
      <c r="T329" s="637"/>
      <c r="U329" s="637"/>
    </row>
    <row r="330" spans="1:21">
      <c r="A330"/>
      <c r="B330" s="394"/>
      <c r="C330"/>
      <c r="D330" s="637"/>
      <c r="E330" s="637"/>
      <c r="F330" s="637"/>
      <c r="G330" s="637"/>
      <c r="H330" s="637"/>
      <c r="I330" s="637"/>
      <c r="J330" s="637"/>
      <c r="K330" s="637"/>
      <c r="L330" s="637"/>
      <c r="M330" s="637"/>
      <c r="N330" s="637"/>
      <c r="O330" s="637"/>
      <c r="P330" s="637"/>
      <c r="Q330" s="637"/>
      <c r="R330" s="637"/>
      <c r="S330" s="637"/>
      <c r="T330" s="637"/>
      <c r="U330" s="637"/>
    </row>
    <row r="331" spans="1:21">
      <c r="A331"/>
      <c r="B331" s="394"/>
      <c r="C331"/>
      <c r="D331" s="637"/>
      <c r="E331" s="637"/>
      <c r="F331" s="637"/>
      <c r="G331" s="637"/>
      <c r="H331" s="637"/>
      <c r="I331" s="637"/>
      <c r="J331" s="637"/>
      <c r="K331" s="637"/>
      <c r="L331" s="637"/>
      <c r="M331" s="637"/>
      <c r="N331" s="637"/>
      <c r="O331" s="637"/>
      <c r="P331" s="637"/>
      <c r="Q331" s="637"/>
      <c r="R331" s="637"/>
      <c r="S331" s="637"/>
      <c r="T331" s="637"/>
      <c r="U331" s="637"/>
    </row>
    <row r="332" spans="1:21">
      <c r="A332"/>
      <c r="B332" s="394"/>
      <c r="C332"/>
      <c r="D332" s="637"/>
      <c r="E332" s="637"/>
      <c r="F332" s="637"/>
      <c r="G332" s="637"/>
      <c r="H332" s="637"/>
      <c r="I332" s="637"/>
      <c r="J332" s="637"/>
      <c r="K332" s="637"/>
      <c r="L332" s="637"/>
      <c r="M332" s="637"/>
      <c r="N332" s="637"/>
      <c r="O332" s="637"/>
      <c r="P332" s="637"/>
      <c r="Q332" s="637"/>
      <c r="R332" s="637"/>
      <c r="S332" s="637"/>
      <c r="T332" s="637"/>
      <c r="U332" s="637"/>
    </row>
    <row r="333" spans="1:21">
      <c r="A333"/>
      <c r="B333" s="394"/>
      <c r="C333"/>
      <c r="D333" s="637"/>
      <c r="E333" s="637"/>
      <c r="F333" s="637"/>
      <c r="G333" s="637"/>
      <c r="H333" s="637"/>
      <c r="I333" s="637"/>
      <c r="J333" s="637"/>
      <c r="K333" s="637"/>
      <c r="L333" s="637"/>
      <c r="M333" s="637"/>
      <c r="N333" s="637"/>
      <c r="O333" s="637"/>
      <c r="P333" s="637"/>
      <c r="Q333" s="637"/>
      <c r="R333" s="637"/>
      <c r="S333" s="637"/>
      <c r="T333" s="637"/>
      <c r="U333" s="637"/>
    </row>
    <row r="334" spans="1:21">
      <c r="A334"/>
      <c r="B334" s="394"/>
      <c r="C334"/>
      <c r="D334" s="637"/>
      <c r="E334" s="637"/>
      <c r="F334" s="637"/>
      <c r="G334" s="637"/>
      <c r="H334" s="637"/>
      <c r="I334" s="637"/>
      <c r="J334" s="637"/>
      <c r="K334" s="637"/>
      <c r="L334" s="637"/>
      <c r="M334" s="637"/>
      <c r="N334" s="637"/>
      <c r="O334" s="637"/>
      <c r="P334" s="637"/>
      <c r="Q334" s="637"/>
      <c r="R334" s="637"/>
      <c r="S334" s="637"/>
      <c r="T334" s="637"/>
      <c r="U334" s="637"/>
    </row>
    <row r="335" spans="1:21">
      <c r="A335"/>
      <c r="B335" s="394"/>
      <c r="C335"/>
      <c r="D335" s="637"/>
      <c r="E335" s="637"/>
      <c r="F335" s="637"/>
      <c r="G335" s="637"/>
      <c r="H335" s="637"/>
      <c r="I335" s="637"/>
      <c r="J335" s="637"/>
      <c r="K335" s="637"/>
      <c r="L335" s="637"/>
      <c r="M335" s="637"/>
      <c r="N335" s="637"/>
      <c r="O335" s="637"/>
      <c r="P335" s="637"/>
      <c r="Q335" s="637"/>
      <c r="R335" s="637"/>
      <c r="S335" s="637"/>
      <c r="T335" s="637"/>
      <c r="U335" s="637"/>
    </row>
    <row r="336" spans="1:21">
      <c r="A336"/>
      <c r="B336" s="394"/>
      <c r="C336"/>
      <c r="D336" s="637"/>
      <c r="E336" s="637"/>
      <c r="F336" s="637"/>
      <c r="G336" s="637"/>
      <c r="H336" s="637"/>
      <c r="I336" s="637"/>
      <c r="J336" s="637"/>
      <c r="K336" s="637"/>
      <c r="L336" s="637"/>
      <c r="M336" s="637"/>
      <c r="N336" s="637"/>
      <c r="O336" s="637"/>
      <c r="P336" s="637"/>
      <c r="Q336" s="637"/>
      <c r="R336" s="637"/>
      <c r="S336" s="637"/>
      <c r="T336" s="637"/>
      <c r="U336" s="637"/>
    </row>
    <row r="337" spans="1:21">
      <c r="A337"/>
      <c r="B337" s="394"/>
      <c r="C337"/>
      <c r="D337" s="637"/>
      <c r="E337" s="637"/>
      <c r="F337" s="637"/>
      <c r="G337" s="637"/>
      <c r="H337" s="637"/>
      <c r="I337" s="637"/>
      <c r="J337" s="637"/>
      <c r="K337" s="637"/>
      <c r="L337" s="637"/>
      <c r="M337" s="637"/>
      <c r="N337" s="637"/>
      <c r="O337" s="637"/>
      <c r="P337" s="637"/>
      <c r="Q337" s="637"/>
      <c r="R337" s="637"/>
      <c r="S337" s="637"/>
      <c r="T337" s="637"/>
      <c r="U337" s="637"/>
    </row>
    <row r="338" spans="1:21">
      <c r="A338"/>
      <c r="B338" s="394"/>
      <c r="C338"/>
      <c r="D338" s="637"/>
      <c r="E338" s="637"/>
      <c r="F338" s="637"/>
      <c r="G338" s="637"/>
      <c r="H338" s="637"/>
      <c r="I338" s="637"/>
      <c r="J338" s="637"/>
      <c r="K338" s="637"/>
      <c r="L338" s="637"/>
      <c r="M338" s="637"/>
      <c r="N338" s="637"/>
      <c r="O338" s="637"/>
      <c r="P338" s="637"/>
      <c r="Q338" s="637"/>
      <c r="R338" s="637"/>
      <c r="S338" s="637"/>
      <c r="T338" s="637"/>
      <c r="U338" s="637"/>
    </row>
    <row r="339" spans="1:21">
      <c r="A339"/>
      <c r="B339" s="394"/>
      <c r="C339"/>
      <c r="D339" s="637"/>
      <c r="E339" s="637"/>
      <c r="F339" s="637"/>
      <c r="G339" s="637"/>
      <c r="H339" s="637"/>
      <c r="I339" s="637"/>
      <c r="J339" s="637"/>
      <c r="K339" s="637"/>
      <c r="L339" s="637"/>
      <c r="M339" s="637"/>
      <c r="N339" s="637"/>
      <c r="O339" s="637"/>
      <c r="P339" s="637"/>
      <c r="Q339" s="637"/>
      <c r="R339" s="637"/>
      <c r="S339" s="637"/>
      <c r="T339" s="637"/>
      <c r="U339" s="637"/>
    </row>
    <row r="340" spans="1:21">
      <c r="A340"/>
      <c r="B340" s="394"/>
      <c r="C340"/>
      <c r="D340" s="637"/>
      <c r="E340" s="637"/>
      <c r="F340" s="637"/>
      <c r="G340" s="637"/>
      <c r="H340" s="637"/>
      <c r="I340" s="637"/>
      <c r="J340" s="637"/>
      <c r="K340" s="637"/>
      <c r="L340" s="637"/>
      <c r="M340" s="637"/>
      <c r="N340" s="637"/>
      <c r="O340" s="637"/>
      <c r="P340" s="637"/>
      <c r="Q340" s="637"/>
      <c r="R340" s="637"/>
      <c r="S340" s="637"/>
      <c r="T340" s="637"/>
      <c r="U340" s="637"/>
    </row>
    <row r="341" spans="1:21">
      <c r="A341"/>
      <c r="B341" s="394"/>
      <c r="C341"/>
      <c r="D341" s="637"/>
      <c r="E341" s="637"/>
      <c r="F341" s="637"/>
      <c r="G341" s="637"/>
      <c r="H341" s="637"/>
      <c r="I341" s="637"/>
      <c r="J341" s="637"/>
      <c r="K341" s="637"/>
      <c r="L341" s="637"/>
      <c r="M341" s="637"/>
      <c r="N341" s="637"/>
      <c r="O341" s="637"/>
      <c r="P341" s="637"/>
      <c r="Q341" s="637"/>
      <c r="R341" s="637"/>
      <c r="S341" s="637"/>
      <c r="T341" s="637"/>
      <c r="U341" s="637"/>
    </row>
    <row r="342" spans="1:21">
      <c r="A342"/>
      <c r="B342" s="394"/>
      <c r="C342"/>
      <c r="D342" s="637"/>
      <c r="E342" s="637"/>
      <c r="F342" s="637"/>
      <c r="G342" s="637"/>
      <c r="H342" s="637"/>
      <c r="I342" s="637"/>
      <c r="J342" s="637"/>
      <c r="K342" s="637"/>
      <c r="L342" s="637"/>
      <c r="M342" s="637"/>
      <c r="N342" s="637"/>
      <c r="O342" s="637"/>
      <c r="P342" s="637"/>
      <c r="Q342" s="637"/>
      <c r="R342" s="637"/>
      <c r="S342" s="637"/>
      <c r="T342" s="637"/>
      <c r="U342" s="637"/>
    </row>
    <row r="343" spans="1:21">
      <c r="A343"/>
      <c r="B343" s="394"/>
      <c r="C343"/>
      <c r="D343" s="637"/>
      <c r="E343" s="637"/>
      <c r="F343" s="637"/>
      <c r="G343" s="637"/>
      <c r="H343" s="637"/>
      <c r="I343" s="637"/>
      <c r="J343" s="637"/>
      <c r="K343" s="637"/>
      <c r="L343" s="637"/>
      <c r="M343" s="637"/>
      <c r="N343" s="637"/>
      <c r="O343" s="637"/>
      <c r="P343" s="637"/>
      <c r="Q343" s="637"/>
      <c r="R343" s="637"/>
      <c r="S343" s="637"/>
      <c r="T343" s="637"/>
      <c r="U343" s="637"/>
    </row>
    <row r="344" spans="1:21">
      <c r="A344"/>
      <c r="B344" s="394"/>
      <c r="C344"/>
      <c r="D344" s="637"/>
      <c r="E344" s="637"/>
      <c r="F344" s="637"/>
      <c r="G344" s="637"/>
      <c r="H344" s="637"/>
      <c r="I344" s="637"/>
      <c r="J344" s="637"/>
      <c r="K344" s="637"/>
      <c r="L344" s="637"/>
      <c r="M344" s="637"/>
      <c r="N344" s="637"/>
      <c r="O344" s="637"/>
      <c r="P344" s="637"/>
      <c r="Q344" s="637"/>
      <c r="R344" s="637"/>
      <c r="S344" s="637"/>
      <c r="T344" s="637"/>
      <c r="U344" s="637"/>
    </row>
    <row r="345" spans="1:21">
      <c r="A345"/>
      <c r="B345" s="394"/>
      <c r="C345"/>
      <c r="D345" s="637"/>
      <c r="E345" s="637"/>
      <c r="F345" s="637"/>
      <c r="G345" s="637"/>
      <c r="H345" s="637"/>
      <c r="I345" s="637"/>
      <c r="J345" s="637"/>
      <c r="K345" s="637"/>
      <c r="L345" s="637"/>
      <c r="M345" s="637"/>
      <c r="N345" s="637"/>
      <c r="O345" s="637"/>
      <c r="P345" s="637"/>
      <c r="Q345" s="637"/>
      <c r="R345" s="637"/>
      <c r="S345" s="637"/>
      <c r="T345" s="637"/>
      <c r="U345" s="637"/>
    </row>
    <row r="346" spans="1:21">
      <c r="A346"/>
      <c r="B346" s="394"/>
      <c r="C346"/>
      <c r="D346" s="637"/>
      <c r="E346" s="637"/>
      <c r="F346" s="637"/>
      <c r="G346" s="637"/>
      <c r="H346" s="637"/>
      <c r="I346" s="637"/>
      <c r="J346" s="637"/>
      <c r="K346" s="637"/>
      <c r="L346" s="637"/>
      <c r="M346" s="637"/>
      <c r="N346" s="637"/>
      <c r="O346" s="637"/>
      <c r="P346" s="637"/>
      <c r="Q346" s="637"/>
      <c r="R346" s="637"/>
      <c r="S346" s="637"/>
      <c r="T346" s="637"/>
      <c r="U346" s="637"/>
    </row>
    <row r="347" spans="1:21">
      <c r="A347"/>
      <c r="B347" s="394"/>
      <c r="C347"/>
      <c r="D347" s="637"/>
      <c r="E347" s="637"/>
      <c r="F347" s="637"/>
      <c r="G347" s="637"/>
      <c r="H347" s="637"/>
      <c r="I347" s="637"/>
      <c r="J347" s="637"/>
      <c r="K347" s="637"/>
      <c r="L347" s="637"/>
      <c r="M347" s="637"/>
      <c r="N347" s="637"/>
      <c r="O347" s="637"/>
      <c r="P347" s="637"/>
      <c r="Q347" s="637"/>
      <c r="R347" s="637"/>
      <c r="S347" s="637"/>
      <c r="T347" s="637"/>
      <c r="U347" s="637"/>
    </row>
    <row r="348" spans="1:21">
      <c r="A348"/>
      <c r="B348" s="394"/>
      <c r="C348"/>
      <c r="D348" s="637"/>
      <c r="E348" s="637"/>
      <c r="F348" s="637"/>
      <c r="G348" s="637"/>
      <c r="H348" s="637"/>
      <c r="I348" s="637"/>
      <c r="J348" s="637"/>
      <c r="K348" s="637"/>
      <c r="L348" s="637"/>
      <c r="M348" s="637"/>
      <c r="N348" s="637"/>
      <c r="O348" s="637"/>
      <c r="P348" s="637"/>
      <c r="Q348" s="637"/>
      <c r="R348" s="637"/>
      <c r="S348" s="637"/>
      <c r="T348" s="637"/>
      <c r="U348" s="637"/>
    </row>
    <row r="349" spans="1:21">
      <c r="A349"/>
      <c r="B349" s="394"/>
      <c r="C349"/>
      <c r="D349" s="637"/>
      <c r="E349" s="637"/>
      <c r="F349" s="637"/>
      <c r="G349" s="637"/>
      <c r="H349" s="637"/>
      <c r="I349" s="637"/>
      <c r="J349" s="637"/>
      <c r="K349" s="637"/>
      <c r="L349" s="637"/>
      <c r="M349" s="637"/>
      <c r="N349" s="637"/>
      <c r="O349" s="637"/>
      <c r="P349" s="637"/>
      <c r="Q349" s="637"/>
      <c r="R349" s="637"/>
      <c r="S349" s="637"/>
      <c r="T349" s="637"/>
      <c r="U349" s="637"/>
    </row>
    <row r="350" spans="1:21">
      <c r="A350"/>
      <c r="B350" s="394"/>
      <c r="C350"/>
      <c r="D350" s="637"/>
      <c r="E350" s="637"/>
      <c r="F350" s="637"/>
      <c r="G350" s="637"/>
      <c r="H350" s="637"/>
      <c r="I350" s="637"/>
      <c r="J350" s="637"/>
      <c r="K350" s="637"/>
      <c r="L350" s="637"/>
      <c r="M350" s="637"/>
      <c r="N350" s="637"/>
      <c r="O350" s="637"/>
      <c r="P350" s="637"/>
      <c r="Q350" s="637"/>
      <c r="R350" s="637"/>
      <c r="S350" s="637"/>
      <c r="T350" s="637"/>
      <c r="U350" s="637"/>
    </row>
    <row r="351" spans="1:21">
      <c r="A351"/>
      <c r="B351" s="394"/>
      <c r="C351"/>
      <c r="D351" s="637"/>
      <c r="E351" s="637"/>
      <c r="F351" s="637"/>
      <c r="G351" s="637"/>
      <c r="H351" s="637"/>
      <c r="I351" s="637"/>
      <c r="J351" s="637"/>
      <c r="K351" s="637"/>
      <c r="L351" s="637"/>
      <c r="M351" s="637"/>
      <c r="N351" s="637"/>
      <c r="O351" s="637"/>
      <c r="P351" s="637"/>
      <c r="Q351" s="637"/>
      <c r="R351" s="637"/>
      <c r="S351" s="637"/>
      <c r="T351" s="637"/>
      <c r="U351" s="637"/>
    </row>
    <row r="352" spans="1:21">
      <c r="A352"/>
      <c r="B352" s="394"/>
      <c r="C352"/>
      <c r="D352" s="637"/>
      <c r="E352" s="637"/>
      <c r="F352" s="637"/>
      <c r="G352" s="637"/>
      <c r="H352" s="637"/>
      <c r="I352" s="637"/>
      <c r="J352" s="637"/>
      <c r="K352" s="637"/>
      <c r="L352" s="637"/>
      <c r="M352" s="637"/>
      <c r="N352" s="637"/>
      <c r="O352" s="637"/>
      <c r="P352" s="637"/>
      <c r="Q352" s="637"/>
      <c r="R352" s="637"/>
      <c r="S352" s="637"/>
      <c r="T352" s="637"/>
      <c r="U352" s="637"/>
    </row>
    <row r="353" spans="1:21">
      <c r="A353"/>
      <c r="B353" s="394"/>
      <c r="C353"/>
      <c r="D353" s="637"/>
      <c r="E353" s="637"/>
      <c r="F353" s="637"/>
      <c r="G353" s="637"/>
      <c r="H353" s="637"/>
      <c r="I353" s="637"/>
      <c r="J353" s="637"/>
      <c r="K353" s="637"/>
      <c r="L353" s="637"/>
      <c r="M353" s="637"/>
      <c r="N353" s="637"/>
      <c r="O353" s="637"/>
      <c r="P353" s="637"/>
      <c r="Q353" s="637"/>
      <c r="R353" s="637"/>
      <c r="S353" s="637"/>
      <c r="T353" s="637"/>
      <c r="U353" s="637"/>
    </row>
    <row r="354" spans="1:21">
      <c r="A354"/>
      <c r="B354" s="394"/>
      <c r="C354"/>
      <c r="D354" s="637"/>
      <c r="E354" s="637"/>
      <c r="F354" s="637"/>
      <c r="G354" s="637"/>
      <c r="H354" s="637"/>
      <c r="I354" s="637"/>
      <c r="J354" s="637"/>
      <c r="K354" s="637"/>
      <c r="L354" s="637"/>
      <c r="M354" s="637"/>
      <c r="N354" s="637"/>
      <c r="O354" s="637"/>
      <c r="P354" s="637"/>
      <c r="Q354" s="637"/>
      <c r="R354" s="637"/>
      <c r="S354" s="637"/>
      <c r="T354" s="637"/>
      <c r="U354" s="637"/>
    </row>
    <row r="355" spans="1:21">
      <c r="A355"/>
      <c r="B355" s="394"/>
      <c r="C355"/>
      <c r="D355" s="637"/>
      <c r="E355" s="637"/>
      <c r="F355" s="637"/>
      <c r="G355" s="637"/>
      <c r="H355" s="637"/>
      <c r="I355" s="637"/>
      <c r="J355" s="637"/>
      <c r="K355" s="637"/>
      <c r="L355" s="637"/>
      <c r="M355" s="637"/>
      <c r="N355" s="637"/>
      <c r="O355" s="637"/>
      <c r="P355" s="637"/>
      <c r="Q355" s="637"/>
      <c r="R355" s="637"/>
      <c r="S355" s="637"/>
      <c r="T355" s="637"/>
      <c r="U355" s="637"/>
    </row>
    <row r="356" spans="1:21">
      <c r="A356"/>
      <c r="B356" s="394"/>
      <c r="C356"/>
      <c r="D356" s="637"/>
      <c r="E356" s="637"/>
      <c r="F356" s="637"/>
      <c r="G356" s="637"/>
      <c r="H356" s="637"/>
      <c r="I356" s="637"/>
      <c r="J356" s="637"/>
      <c r="K356" s="637"/>
      <c r="L356" s="637"/>
      <c r="M356" s="637"/>
      <c r="N356" s="637"/>
      <c r="O356" s="637"/>
      <c r="P356" s="637"/>
      <c r="Q356" s="637"/>
      <c r="R356" s="637"/>
      <c r="S356" s="637"/>
      <c r="T356" s="637"/>
      <c r="U356" s="637"/>
    </row>
    <row r="357" spans="1:21">
      <c r="A357"/>
      <c r="B357" s="394"/>
      <c r="C357"/>
      <c r="D357" s="637"/>
      <c r="E357" s="637"/>
      <c r="F357" s="637"/>
      <c r="G357" s="637"/>
      <c r="H357" s="637"/>
      <c r="I357" s="637"/>
      <c r="J357" s="637"/>
      <c r="K357" s="637"/>
      <c r="L357" s="637"/>
      <c r="M357" s="637"/>
      <c r="N357" s="637"/>
      <c r="O357" s="637"/>
      <c r="P357" s="637"/>
      <c r="Q357" s="637"/>
      <c r="R357" s="637"/>
      <c r="S357" s="637"/>
      <c r="T357" s="637"/>
      <c r="U357" s="637"/>
    </row>
    <row r="358" spans="1:21">
      <c r="A358"/>
      <c r="B358" s="394"/>
      <c r="C358"/>
      <c r="D358" s="637"/>
      <c r="E358" s="637"/>
      <c r="F358" s="637"/>
      <c r="G358" s="637"/>
      <c r="H358" s="637"/>
      <c r="I358" s="637"/>
      <c r="J358" s="637"/>
      <c r="K358" s="637"/>
      <c r="L358" s="637"/>
      <c r="M358" s="637"/>
      <c r="N358" s="637"/>
      <c r="O358" s="637"/>
      <c r="P358" s="637"/>
      <c r="Q358" s="637"/>
      <c r="R358" s="637"/>
      <c r="S358" s="637"/>
      <c r="T358" s="637"/>
      <c r="U358" s="637"/>
    </row>
    <row r="359" spans="1:21">
      <c r="A359"/>
      <c r="B359" s="394"/>
      <c r="C359"/>
      <c r="D359" s="637"/>
      <c r="E359" s="637"/>
      <c r="F359" s="637"/>
      <c r="G359" s="637"/>
      <c r="H359" s="637"/>
      <c r="I359" s="637"/>
      <c r="J359" s="637"/>
      <c r="K359" s="637"/>
      <c r="L359" s="637"/>
      <c r="M359" s="637"/>
      <c r="N359" s="637"/>
      <c r="O359" s="637"/>
      <c r="P359" s="637"/>
      <c r="Q359" s="637"/>
      <c r="R359" s="637"/>
      <c r="S359" s="637"/>
      <c r="T359" s="637"/>
      <c r="U359" s="637"/>
    </row>
    <row r="360" spans="1:21">
      <c r="A360"/>
      <c r="B360" s="394"/>
      <c r="C360"/>
      <c r="D360" s="637"/>
      <c r="E360" s="637"/>
      <c r="F360" s="637"/>
      <c r="G360" s="637"/>
      <c r="H360" s="637"/>
      <c r="I360" s="637"/>
      <c r="J360" s="637"/>
      <c r="K360" s="637"/>
      <c r="L360" s="637"/>
      <c r="M360" s="637"/>
      <c r="N360" s="637"/>
      <c r="O360" s="637"/>
      <c r="P360" s="637"/>
      <c r="Q360" s="637"/>
      <c r="R360" s="637"/>
      <c r="S360" s="637"/>
      <c r="T360" s="637"/>
      <c r="U360" s="637"/>
    </row>
    <row r="361" spans="1:21">
      <c r="A361"/>
      <c r="B361" s="394"/>
      <c r="C361"/>
      <c r="D361" s="637"/>
      <c r="E361" s="637"/>
      <c r="F361" s="637"/>
      <c r="G361" s="637"/>
      <c r="H361" s="637"/>
      <c r="I361" s="637"/>
      <c r="J361" s="637"/>
      <c r="K361" s="637"/>
      <c r="L361" s="637"/>
      <c r="M361" s="637"/>
      <c r="N361" s="637"/>
      <c r="O361" s="637"/>
      <c r="P361" s="637"/>
      <c r="Q361" s="637"/>
      <c r="R361" s="637"/>
      <c r="S361" s="637"/>
      <c r="T361" s="637"/>
      <c r="U361" s="637"/>
    </row>
    <row r="362" spans="1:21">
      <c r="A362"/>
      <c r="B362" s="394"/>
      <c r="C362"/>
      <c r="D362" s="637"/>
      <c r="E362" s="637"/>
      <c r="F362" s="637"/>
      <c r="G362" s="637"/>
      <c r="H362" s="637"/>
      <c r="I362" s="637"/>
      <c r="J362" s="637"/>
      <c r="K362" s="637"/>
      <c r="L362" s="637"/>
      <c r="M362" s="637"/>
      <c r="N362" s="637"/>
      <c r="O362" s="637"/>
      <c r="P362" s="637"/>
      <c r="Q362" s="637"/>
      <c r="R362" s="637"/>
      <c r="S362" s="637"/>
      <c r="T362" s="637"/>
      <c r="U362" s="637"/>
    </row>
    <row r="363" spans="1:21">
      <c r="A363"/>
      <c r="B363" s="394"/>
      <c r="C363"/>
      <c r="D363" s="637"/>
      <c r="E363" s="637"/>
      <c r="F363" s="637"/>
      <c r="G363" s="637"/>
      <c r="H363" s="637"/>
      <c r="I363" s="637"/>
      <c r="J363" s="637"/>
      <c r="K363" s="637"/>
      <c r="L363" s="637"/>
      <c r="M363" s="637"/>
      <c r="N363" s="637"/>
      <c r="O363" s="637"/>
      <c r="P363" s="637"/>
      <c r="Q363" s="637"/>
      <c r="R363" s="637"/>
      <c r="S363" s="637"/>
      <c r="T363" s="637"/>
      <c r="U363" s="637"/>
    </row>
  </sheetData>
  <pageMargins left="0.5" right="0.5" top="0.8" bottom="0.5" header="0.3" footer="0.3"/>
  <pageSetup scale="65" fitToHeight="0" orientation="portrait" r:id="rId2"/>
  <headerFooter>
    <oddHeader>&amp;L&amp;G&amp;R&amp;"-,Italic"&amp;12Fiscal Year 2023-24 Budget</oddHeader>
  </headerFooter>
  <legacyDrawingHF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BB7CA9-F474-4EB7-B5C3-BC422993DEA9}">
  <sheetPr>
    <tabColor theme="3" tint="0.79998168889431442"/>
    <pageSetUpPr fitToPage="1"/>
  </sheetPr>
  <dimension ref="A1:BL576"/>
  <sheetViews>
    <sheetView workbookViewId="0"/>
  </sheetViews>
  <sheetFormatPr defaultRowHeight="15"/>
  <cols>
    <col min="1" max="1" width="35.5703125" style="29" customWidth="1"/>
    <col min="2" max="2" width="2.42578125" style="775" customWidth="1"/>
    <col min="3" max="3" width="11.85546875" style="771" customWidth="1"/>
    <col min="4" max="4" width="31.140625" style="832" bestFit="1" customWidth="1"/>
    <col min="5" max="5" width="10.5703125" style="758" bestFit="1" customWidth="1"/>
    <col min="6" max="6" width="14.85546875" style="771" bestFit="1" customWidth="1"/>
    <col min="7" max="9" width="10" style="771" hidden="1" customWidth="1"/>
    <col min="10" max="10" width="9" style="759" bestFit="1" customWidth="1"/>
    <col min="11" max="11" width="10.7109375" style="759" hidden="1" customWidth="1"/>
    <col min="12" max="12" width="11.42578125" style="773" hidden="1" customWidth="1"/>
    <col min="13" max="13" width="10.28515625" style="773" hidden="1" customWidth="1"/>
    <col min="14" max="14" width="10" style="773" bestFit="1" customWidth="1"/>
    <col min="15" max="16" width="11.140625" style="773" hidden="1" customWidth="1"/>
    <col min="17" max="17" width="11.7109375" style="773" hidden="1" customWidth="1"/>
    <col min="18" max="18" width="10.7109375" style="773" bestFit="1" customWidth="1"/>
    <col min="19" max="19" width="10" style="773" bestFit="1" customWidth="1"/>
    <col min="20" max="20" width="5.28515625" style="773" hidden="1" customWidth="1"/>
    <col min="21" max="21" width="2.28515625" style="773" hidden="1" customWidth="1"/>
    <col min="22" max="22" width="3.7109375" style="773" hidden="1" customWidth="1"/>
    <col min="23" max="23" width="10.5703125" style="773" bestFit="1" customWidth="1"/>
    <col min="24" max="63" width="16.28515625" style="7" bestFit="1" customWidth="1"/>
    <col min="64" max="64" width="11.28515625" style="7" bestFit="1" customWidth="1"/>
    <col min="65" max="67" width="27.28515625" style="7" bestFit="1" customWidth="1"/>
    <col min="68" max="68" width="31.7109375" style="7" bestFit="1" customWidth="1"/>
    <col min="69" max="69" width="33.5703125" style="7" bestFit="1" customWidth="1"/>
    <col min="70" max="16384" width="9.140625" style="7"/>
  </cols>
  <sheetData>
    <row r="1" spans="1:64" ht="21">
      <c r="A1" s="783" t="s">
        <v>6558</v>
      </c>
    </row>
    <row r="2" spans="1:64" s="4" customFormat="1" ht="8.25" customHeight="1">
      <c r="A2" s="768"/>
      <c r="B2" s="774"/>
      <c r="C2" s="769"/>
      <c r="D2" s="831"/>
      <c r="E2" s="831"/>
      <c r="F2" s="769"/>
      <c r="G2" s="769"/>
      <c r="H2" s="769"/>
      <c r="I2" s="770"/>
      <c r="J2" s="836"/>
      <c r="K2" s="836"/>
      <c r="L2" s="770"/>
      <c r="M2" s="770"/>
      <c r="N2" s="770"/>
      <c r="O2" s="770"/>
      <c r="P2" s="769"/>
      <c r="Q2" s="769"/>
      <c r="R2" s="769"/>
      <c r="S2" s="769"/>
      <c r="T2" s="769"/>
      <c r="U2" s="769"/>
      <c r="V2" s="769"/>
      <c r="W2" s="769"/>
    </row>
    <row r="3" spans="1:64" ht="15.75">
      <c r="A3" s="786" t="s">
        <v>116</v>
      </c>
      <c r="B3" s="779" t="s">
        <v>47</v>
      </c>
      <c r="C3" s="841"/>
    </row>
    <row r="4" spans="1:64" ht="12" customHeight="1"/>
    <row r="5" spans="1:64" s="993" customFormat="1" ht="38.25">
      <c r="A5" s="784" t="s">
        <v>0</v>
      </c>
      <c r="B5" s="784" t="s">
        <v>4404</v>
      </c>
      <c r="C5" s="784" t="s">
        <v>36</v>
      </c>
      <c r="D5" s="784" t="s">
        <v>2</v>
      </c>
      <c r="E5" s="991" t="s">
        <v>7007</v>
      </c>
      <c r="F5" s="839" t="s">
        <v>7005</v>
      </c>
      <c r="G5" s="839" t="s">
        <v>6544</v>
      </c>
      <c r="H5" s="839" t="s">
        <v>6545</v>
      </c>
      <c r="I5" s="839" t="s">
        <v>6546</v>
      </c>
      <c r="J5" s="839" t="s">
        <v>6596</v>
      </c>
      <c r="K5" s="840" t="s">
        <v>6547</v>
      </c>
      <c r="L5" s="840" t="s">
        <v>6548</v>
      </c>
      <c r="M5" s="840" t="s">
        <v>6549</v>
      </c>
      <c r="N5" s="839" t="s">
        <v>6597</v>
      </c>
      <c r="O5" s="840" t="s">
        <v>6550</v>
      </c>
      <c r="P5" s="840" t="s">
        <v>6551</v>
      </c>
      <c r="Q5" s="840" t="s">
        <v>6552</v>
      </c>
      <c r="R5" s="839" t="s">
        <v>6598</v>
      </c>
      <c r="S5" s="839" t="s">
        <v>6553</v>
      </c>
      <c r="T5" s="840" t="s">
        <v>6554</v>
      </c>
      <c r="U5" s="785" t="s">
        <v>6555</v>
      </c>
      <c r="V5" s="840" t="s">
        <v>6599</v>
      </c>
      <c r="W5" s="844" t="s">
        <v>5978</v>
      </c>
      <c r="X5" s="785"/>
      <c r="Y5" s="785"/>
      <c r="Z5" s="785"/>
      <c r="AA5" s="785"/>
      <c r="AB5" s="785"/>
      <c r="AC5" s="785"/>
      <c r="AD5" s="785"/>
      <c r="AE5" s="785"/>
      <c r="AF5" s="785"/>
      <c r="AG5" s="785"/>
      <c r="AH5" s="785"/>
      <c r="AI5" s="785"/>
      <c r="AJ5" s="785"/>
      <c r="AK5" s="785"/>
      <c r="AL5" s="785"/>
      <c r="AM5" s="785"/>
      <c r="AN5" s="785"/>
      <c r="AO5" s="785"/>
      <c r="AP5" s="785"/>
      <c r="AQ5" s="785"/>
      <c r="AR5" s="785"/>
      <c r="AS5" s="785"/>
      <c r="AT5" s="785"/>
      <c r="AU5" s="785"/>
      <c r="AV5" s="785"/>
      <c r="AW5" s="785"/>
      <c r="AX5" s="785"/>
      <c r="AY5" s="785"/>
      <c r="AZ5" s="785"/>
      <c r="BA5" s="785"/>
      <c r="BB5" s="785"/>
      <c r="BC5" s="785"/>
      <c r="BD5" s="785"/>
      <c r="BE5" s="785"/>
      <c r="BF5" s="785"/>
      <c r="BG5" s="785"/>
      <c r="BH5" s="785"/>
      <c r="BI5" s="785"/>
      <c r="BJ5" s="785"/>
      <c r="BK5" s="785"/>
      <c r="BL5" s="785"/>
    </row>
    <row r="6" spans="1:64">
      <c r="A6" t="s">
        <v>508</v>
      </c>
      <c r="B6" t="s">
        <v>48</v>
      </c>
      <c r="C6" s="729">
        <v>510040</v>
      </c>
      <c r="D6" s="780" t="s">
        <v>461</v>
      </c>
      <c r="E6" s="994">
        <v>754175.91</v>
      </c>
      <c r="F6" s="837">
        <v>485623</v>
      </c>
      <c r="G6" s="781">
        <v>28142.7</v>
      </c>
      <c r="H6" s="781">
        <v>34608.269999999997</v>
      </c>
      <c r="I6" s="781">
        <v>30453.88</v>
      </c>
      <c r="J6" s="837">
        <v>93204.85</v>
      </c>
      <c r="K6" s="833">
        <v>35197.870000000003</v>
      </c>
      <c r="L6" s="776">
        <v>49532.76</v>
      </c>
      <c r="M6" s="776">
        <v>30707.360000000001</v>
      </c>
      <c r="N6" s="837">
        <v>115437.99</v>
      </c>
      <c r="O6" s="776">
        <v>29263.19</v>
      </c>
      <c r="P6" s="776">
        <v>30201.13</v>
      </c>
      <c r="Q6" s="776">
        <v>31221.08</v>
      </c>
      <c r="R6" s="837">
        <v>90685.4</v>
      </c>
      <c r="S6" s="837">
        <v>35504.28</v>
      </c>
      <c r="T6" s="776"/>
      <c r="U6" s="776"/>
      <c r="V6" s="776">
        <v>35504.28</v>
      </c>
      <c r="W6" s="842">
        <v>334832.52</v>
      </c>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row>
    <row r="7" spans="1:64">
      <c r="A7"/>
      <c r="B7"/>
      <c r="C7" s="729">
        <v>510200</v>
      </c>
      <c r="D7" s="780" t="s">
        <v>462</v>
      </c>
      <c r="E7" s="994">
        <v>263.56</v>
      </c>
      <c r="F7" s="837">
        <v>0</v>
      </c>
      <c r="G7" s="781">
        <v>32656.79</v>
      </c>
      <c r="H7" s="781">
        <v>0</v>
      </c>
      <c r="I7" s="781">
        <v>0</v>
      </c>
      <c r="J7" s="837">
        <v>32656.79</v>
      </c>
      <c r="K7" s="833">
        <v>0</v>
      </c>
      <c r="L7" s="776">
        <v>2540.39</v>
      </c>
      <c r="M7" s="776">
        <v>250.8</v>
      </c>
      <c r="N7" s="837">
        <v>2791.19</v>
      </c>
      <c r="O7" s="776">
        <v>105.07</v>
      </c>
      <c r="P7" s="776">
        <v>2213.58</v>
      </c>
      <c r="Q7" s="776">
        <v>0</v>
      </c>
      <c r="R7" s="837">
        <v>2318.65</v>
      </c>
      <c r="S7" s="837">
        <v>2893.3</v>
      </c>
      <c r="T7" s="776"/>
      <c r="U7" s="776"/>
      <c r="V7" s="776">
        <v>2893.3</v>
      </c>
      <c r="W7" s="842">
        <v>40659.930000000008</v>
      </c>
    </row>
    <row r="8" spans="1:64">
      <c r="A8"/>
      <c r="B8"/>
      <c r="C8" s="729">
        <v>510320</v>
      </c>
      <c r="D8" s="780" t="s">
        <v>463</v>
      </c>
      <c r="E8" s="994">
        <v>31830.37</v>
      </c>
      <c r="F8" s="837">
        <v>22000</v>
      </c>
      <c r="G8" s="781">
        <v>2055.9699999999998</v>
      </c>
      <c r="H8" s="781">
        <v>5692.64</v>
      </c>
      <c r="I8" s="781">
        <v>6235.52</v>
      </c>
      <c r="J8" s="837">
        <v>13984.130000000001</v>
      </c>
      <c r="K8" s="833">
        <v>3139.44</v>
      </c>
      <c r="L8" s="776">
        <v>1569.72</v>
      </c>
      <c r="M8" s="776">
        <v>0</v>
      </c>
      <c r="N8" s="837">
        <v>4709.16</v>
      </c>
      <c r="O8" s="776">
        <v>0</v>
      </c>
      <c r="P8" s="776">
        <v>0</v>
      </c>
      <c r="Q8" s="776">
        <v>0</v>
      </c>
      <c r="R8" s="837">
        <v>0</v>
      </c>
      <c r="S8" s="837">
        <v>0</v>
      </c>
      <c r="T8" s="776"/>
      <c r="U8" s="776"/>
      <c r="V8" s="776">
        <v>0</v>
      </c>
      <c r="W8" s="842">
        <v>18693.29</v>
      </c>
    </row>
    <row r="9" spans="1:64">
      <c r="A9"/>
      <c r="B9"/>
      <c r="C9" s="729">
        <v>510420</v>
      </c>
      <c r="D9" s="780" t="s">
        <v>464</v>
      </c>
      <c r="E9" s="994">
        <v>4761.04</v>
      </c>
      <c r="F9" s="837">
        <v>4000</v>
      </c>
      <c r="G9" s="781">
        <v>0</v>
      </c>
      <c r="H9" s="781">
        <v>7.52</v>
      </c>
      <c r="I9" s="781">
        <v>180.81</v>
      </c>
      <c r="J9" s="837">
        <v>188.33</v>
      </c>
      <c r="K9" s="833">
        <v>135.31</v>
      </c>
      <c r="L9" s="776">
        <v>368.01</v>
      </c>
      <c r="M9" s="776">
        <v>0</v>
      </c>
      <c r="N9" s="837">
        <v>503.32</v>
      </c>
      <c r="O9" s="776">
        <v>811.61</v>
      </c>
      <c r="P9" s="776">
        <v>198.62</v>
      </c>
      <c r="Q9" s="776">
        <v>440.94</v>
      </c>
      <c r="R9" s="837">
        <v>1451.17</v>
      </c>
      <c r="S9" s="837">
        <v>0</v>
      </c>
      <c r="T9" s="776"/>
      <c r="U9" s="776"/>
      <c r="V9" s="776">
        <v>0</v>
      </c>
      <c r="W9" s="842">
        <v>2142.8200000000002</v>
      </c>
    </row>
    <row r="10" spans="1:64">
      <c r="A10"/>
      <c r="B10"/>
      <c r="C10" s="729">
        <v>510440</v>
      </c>
      <c r="D10" s="780" t="s">
        <v>465</v>
      </c>
      <c r="E10" s="994">
        <v>3993.6</v>
      </c>
      <c r="F10" s="837">
        <v>0</v>
      </c>
      <c r="G10" s="781">
        <v>0</v>
      </c>
      <c r="H10" s="781">
        <v>0</v>
      </c>
      <c r="I10" s="781">
        <v>0</v>
      </c>
      <c r="J10" s="837">
        <v>0</v>
      </c>
      <c r="K10" s="833">
        <v>0</v>
      </c>
      <c r="L10" s="776">
        <v>0</v>
      </c>
      <c r="M10" s="776">
        <v>0</v>
      </c>
      <c r="N10" s="837">
        <v>0</v>
      </c>
      <c r="O10" s="776">
        <v>0</v>
      </c>
      <c r="P10" s="776">
        <v>0</v>
      </c>
      <c r="Q10" s="776">
        <v>0</v>
      </c>
      <c r="R10" s="837">
        <v>0</v>
      </c>
      <c r="S10" s="837">
        <v>0</v>
      </c>
      <c r="T10" s="776"/>
      <c r="U10" s="776"/>
      <c r="V10" s="776">
        <v>0</v>
      </c>
      <c r="W10" s="842">
        <v>0</v>
      </c>
    </row>
    <row r="11" spans="1:64">
      <c r="A11"/>
      <c r="B11"/>
      <c r="C11" s="729">
        <v>510620</v>
      </c>
      <c r="D11" s="780" t="s">
        <v>467</v>
      </c>
      <c r="E11" s="994">
        <v>1723.3799999999999</v>
      </c>
      <c r="F11" s="837">
        <v>2000</v>
      </c>
      <c r="G11" s="781">
        <v>88.64</v>
      </c>
      <c r="H11" s="781">
        <v>200.66</v>
      </c>
      <c r="I11" s="781">
        <v>192.18</v>
      </c>
      <c r="J11" s="837">
        <v>481.48</v>
      </c>
      <c r="K11" s="833">
        <v>131.79</v>
      </c>
      <c r="L11" s="776">
        <v>232.08</v>
      </c>
      <c r="M11" s="776">
        <v>133.37</v>
      </c>
      <c r="N11" s="837">
        <v>497.24</v>
      </c>
      <c r="O11" s="776">
        <v>79.819999999999993</v>
      </c>
      <c r="P11" s="776">
        <v>143.34</v>
      </c>
      <c r="Q11" s="776">
        <v>60.91</v>
      </c>
      <c r="R11" s="837">
        <v>284.07</v>
      </c>
      <c r="S11" s="837">
        <v>92.88</v>
      </c>
      <c r="T11" s="776"/>
      <c r="U11" s="776"/>
      <c r="V11" s="776">
        <v>92.88</v>
      </c>
      <c r="W11" s="842">
        <v>1355.67</v>
      </c>
    </row>
    <row r="12" spans="1:64">
      <c r="A12"/>
      <c r="B12"/>
      <c r="C12" s="729">
        <v>510700</v>
      </c>
      <c r="D12" s="780" t="s">
        <v>468</v>
      </c>
      <c r="E12" s="994">
        <v>1466.6399999999999</v>
      </c>
      <c r="F12" s="837">
        <v>2000</v>
      </c>
      <c r="G12" s="781">
        <v>173.86</v>
      </c>
      <c r="H12" s="781">
        <v>0</v>
      </c>
      <c r="I12" s="781">
        <v>0</v>
      </c>
      <c r="J12" s="837">
        <v>173.86</v>
      </c>
      <c r="K12" s="833">
        <v>0</v>
      </c>
      <c r="L12" s="776">
        <v>356.81</v>
      </c>
      <c r="M12" s="776">
        <v>578.04999999999995</v>
      </c>
      <c r="N12" s="837">
        <v>934.8599999999999</v>
      </c>
      <c r="O12" s="776">
        <v>0</v>
      </c>
      <c r="P12" s="776">
        <v>0</v>
      </c>
      <c r="Q12" s="776">
        <v>373.85</v>
      </c>
      <c r="R12" s="837">
        <v>373.85</v>
      </c>
      <c r="S12" s="837">
        <v>0</v>
      </c>
      <c r="T12" s="776"/>
      <c r="U12" s="776"/>
      <c r="V12" s="776">
        <v>0</v>
      </c>
      <c r="W12" s="842">
        <v>1482.5700000000002</v>
      </c>
    </row>
    <row r="13" spans="1:64">
      <c r="A13"/>
      <c r="B13"/>
      <c r="C13" s="729">
        <v>513000</v>
      </c>
      <c r="D13" s="780" t="s">
        <v>469</v>
      </c>
      <c r="E13" s="994">
        <v>70115.650000000009</v>
      </c>
      <c r="F13" s="837">
        <v>50432</v>
      </c>
      <c r="G13" s="781">
        <v>3014.27</v>
      </c>
      <c r="H13" s="781">
        <v>4000.26</v>
      </c>
      <c r="I13" s="781">
        <v>3924.3</v>
      </c>
      <c r="J13" s="837">
        <v>10938.830000000002</v>
      </c>
      <c r="K13" s="833">
        <v>4288.83</v>
      </c>
      <c r="L13" s="776">
        <v>5221.9799999999996</v>
      </c>
      <c r="M13" s="776">
        <v>2993.17</v>
      </c>
      <c r="N13" s="837">
        <v>12503.98</v>
      </c>
      <c r="O13" s="776">
        <v>2822.59</v>
      </c>
      <c r="P13" s="776">
        <v>2906.86</v>
      </c>
      <c r="Q13" s="776">
        <v>3011.01</v>
      </c>
      <c r="R13" s="837">
        <v>8740.4600000000009</v>
      </c>
      <c r="S13" s="837">
        <v>3337.54</v>
      </c>
      <c r="T13" s="776"/>
      <c r="U13" s="776"/>
      <c r="V13" s="776">
        <v>3337.54</v>
      </c>
      <c r="W13" s="842">
        <v>35520.81</v>
      </c>
    </row>
    <row r="14" spans="1:64">
      <c r="A14"/>
      <c r="B14"/>
      <c r="C14" s="729">
        <v>513001</v>
      </c>
      <c r="D14" s="780" t="s">
        <v>6865</v>
      </c>
      <c r="E14" s="994">
        <v>0</v>
      </c>
      <c r="F14" s="837">
        <v>0</v>
      </c>
      <c r="G14" s="781">
        <v>0</v>
      </c>
      <c r="H14" s="781">
        <v>0</v>
      </c>
      <c r="I14" s="781">
        <v>0</v>
      </c>
      <c r="J14" s="837">
        <v>0</v>
      </c>
      <c r="K14" s="833">
        <v>0</v>
      </c>
      <c r="L14" s="776">
        <v>0</v>
      </c>
      <c r="M14" s="776">
        <v>0</v>
      </c>
      <c r="N14" s="837">
        <v>0</v>
      </c>
      <c r="O14" s="776">
        <v>0</v>
      </c>
      <c r="P14" s="776">
        <v>0</v>
      </c>
      <c r="Q14" s="776">
        <v>0</v>
      </c>
      <c r="R14" s="837">
        <v>0</v>
      </c>
      <c r="S14" s="837">
        <v>0</v>
      </c>
      <c r="T14" s="776"/>
      <c r="U14" s="776"/>
      <c r="V14" s="776">
        <v>0</v>
      </c>
      <c r="W14" s="842">
        <v>0</v>
      </c>
    </row>
    <row r="15" spans="1:64">
      <c r="A15"/>
      <c r="B15"/>
      <c r="C15" s="729">
        <v>513020</v>
      </c>
      <c r="D15" s="780" t="s">
        <v>470</v>
      </c>
      <c r="E15" s="994">
        <v>1507.93</v>
      </c>
      <c r="F15" s="837">
        <v>0</v>
      </c>
      <c r="G15" s="781">
        <v>43.19</v>
      </c>
      <c r="H15" s="781">
        <v>153.88</v>
      </c>
      <c r="I15" s="781">
        <v>172.76</v>
      </c>
      <c r="J15" s="837">
        <v>369.83</v>
      </c>
      <c r="K15" s="833">
        <v>0</v>
      </c>
      <c r="L15" s="776">
        <v>0</v>
      </c>
      <c r="M15" s="776">
        <v>0</v>
      </c>
      <c r="N15" s="837">
        <v>0</v>
      </c>
      <c r="O15" s="776">
        <v>0</v>
      </c>
      <c r="P15" s="776">
        <v>0</v>
      </c>
      <c r="Q15" s="776">
        <v>0</v>
      </c>
      <c r="R15" s="837">
        <v>0</v>
      </c>
      <c r="S15" s="837">
        <v>0</v>
      </c>
      <c r="T15" s="776"/>
      <c r="U15" s="776"/>
      <c r="V15" s="776">
        <v>0</v>
      </c>
      <c r="W15" s="842">
        <v>369.83</v>
      </c>
    </row>
    <row r="16" spans="1:64">
      <c r="A16"/>
      <c r="B16"/>
      <c r="C16" s="729">
        <v>513120</v>
      </c>
      <c r="D16" s="780" t="s">
        <v>471</v>
      </c>
      <c r="E16" s="994">
        <v>48106.45</v>
      </c>
      <c r="F16" s="837">
        <v>30108</v>
      </c>
      <c r="G16" s="781">
        <v>3501.43</v>
      </c>
      <c r="H16" s="781">
        <v>2372.3200000000002</v>
      </c>
      <c r="I16" s="781">
        <v>2137.58</v>
      </c>
      <c r="J16" s="837">
        <v>8011.33</v>
      </c>
      <c r="K16" s="833">
        <v>2425.12</v>
      </c>
      <c r="L16" s="776">
        <v>3407.56</v>
      </c>
      <c r="M16" s="776">
        <v>1948.73</v>
      </c>
      <c r="N16" s="837">
        <v>7781.41</v>
      </c>
      <c r="O16" s="776">
        <v>1852.13</v>
      </c>
      <c r="P16" s="776">
        <v>1997.64</v>
      </c>
      <c r="Q16" s="776">
        <v>1958.3</v>
      </c>
      <c r="R16" s="837">
        <v>5808.0700000000006</v>
      </c>
      <c r="S16" s="837">
        <v>2361.77</v>
      </c>
      <c r="T16" s="776"/>
      <c r="U16" s="776"/>
      <c r="V16" s="776">
        <v>2361.77</v>
      </c>
      <c r="W16" s="842">
        <v>23962.579999999998</v>
      </c>
    </row>
    <row r="17" spans="1:23">
      <c r="A17"/>
      <c r="B17"/>
      <c r="C17" s="729">
        <v>513140</v>
      </c>
      <c r="D17" s="780" t="s">
        <v>472</v>
      </c>
      <c r="E17" s="994">
        <v>11623.48</v>
      </c>
      <c r="F17" s="837">
        <v>7041</v>
      </c>
      <c r="G17" s="781">
        <v>830.07</v>
      </c>
      <c r="H17" s="781">
        <v>592.99</v>
      </c>
      <c r="I17" s="781">
        <v>544.80999999999995</v>
      </c>
      <c r="J17" s="837">
        <v>1967.87</v>
      </c>
      <c r="K17" s="833">
        <v>567.15</v>
      </c>
      <c r="L17" s="776">
        <v>796.95</v>
      </c>
      <c r="M17" s="776">
        <v>455.76</v>
      </c>
      <c r="N17" s="837">
        <v>1819.86</v>
      </c>
      <c r="O17" s="776">
        <v>433.15</v>
      </c>
      <c r="P17" s="776">
        <v>467.19</v>
      </c>
      <c r="Q17" s="776">
        <v>457.98</v>
      </c>
      <c r="R17" s="837">
        <v>1358.32</v>
      </c>
      <c r="S17" s="837">
        <v>552.30999999999995</v>
      </c>
      <c r="T17" s="776"/>
      <c r="U17" s="776"/>
      <c r="V17" s="776">
        <v>552.30999999999995</v>
      </c>
      <c r="W17" s="842">
        <v>5698.3599999999988</v>
      </c>
    </row>
    <row r="18" spans="1:23">
      <c r="A18"/>
      <c r="B18"/>
      <c r="C18" s="729">
        <v>515040</v>
      </c>
      <c r="D18" s="780" t="s">
        <v>473</v>
      </c>
      <c r="E18" s="994">
        <v>148536.03</v>
      </c>
      <c r="F18" s="837">
        <v>68925</v>
      </c>
      <c r="G18" s="781">
        <v>4499.87</v>
      </c>
      <c r="H18" s="781">
        <v>10190.879999999999</v>
      </c>
      <c r="I18" s="781">
        <v>7282.58</v>
      </c>
      <c r="J18" s="837">
        <v>21973.33</v>
      </c>
      <c r="K18" s="833">
        <v>7272</v>
      </c>
      <c r="L18" s="776">
        <v>6860.5</v>
      </c>
      <c r="M18" s="776">
        <v>6863.89</v>
      </c>
      <c r="N18" s="837">
        <v>20996.39</v>
      </c>
      <c r="O18" s="776">
        <v>7150.8</v>
      </c>
      <c r="P18" s="776">
        <v>6624.05</v>
      </c>
      <c r="Q18" s="776">
        <v>6696.8</v>
      </c>
      <c r="R18" s="837">
        <v>20471.650000000001</v>
      </c>
      <c r="S18" s="837">
        <v>6582.96</v>
      </c>
      <c r="T18" s="776"/>
      <c r="U18" s="776"/>
      <c r="V18" s="776">
        <v>6582.96</v>
      </c>
      <c r="W18" s="842">
        <v>70024.330000000016</v>
      </c>
    </row>
    <row r="19" spans="1:23">
      <c r="A19"/>
      <c r="B19"/>
      <c r="C19" s="729">
        <v>515100</v>
      </c>
      <c r="D19" s="780" t="s">
        <v>474</v>
      </c>
      <c r="E19" s="994">
        <v>926.73</v>
      </c>
      <c r="F19" s="837">
        <v>614</v>
      </c>
      <c r="G19" s="781">
        <v>36.82</v>
      </c>
      <c r="H19" s="781">
        <v>51.31</v>
      </c>
      <c r="I19" s="781">
        <v>47.34</v>
      </c>
      <c r="J19" s="837">
        <v>135.47</v>
      </c>
      <c r="K19" s="833">
        <v>52.28</v>
      </c>
      <c r="L19" s="776">
        <v>49.55</v>
      </c>
      <c r="M19" s="776">
        <v>47.09</v>
      </c>
      <c r="N19" s="837">
        <v>148.92000000000002</v>
      </c>
      <c r="O19" s="776">
        <v>43.93</v>
      </c>
      <c r="P19" s="776">
        <v>31.65</v>
      </c>
      <c r="Q19" s="776">
        <v>42.59</v>
      </c>
      <c r="R19" s="837">
        <v>118.17</v>
      </c>
      <c r="S19" s="837">
        <v>44.11</v>
      </c>
      <c r="T19" s="776"/>
      <c r="U19" s="776"/>
      <c r="V19" s="776">
        <v>44.11</v>
      </c>
      <c r="W19" s="842">
        <v>446.66999999999996</v>
      </c>
    </row>
    <row r="20" spans="1:23">
      <c r="A20"/>
      <c r="B20"/>
      <c r="C20" s="729">
        <v>515120</v>
      </c>
      <c r="D20" s="780" t="s">
        <v>475</v>
      </c>
      <c r="E20" s="994">
        <v>2240.61</v>
      </c>
      <c r="F20" s="837">
        <v>1712</v>
      </c>
      <c r="G20" s="781">
        <v>117.45</v>
      </c>
      <c r="H20" s="781">
        <v>126.32</v>
      </c>
      <c r="I20" s="781">
        <v>104.56</v>
      </c>
      <c r="J20" s="837">
        <v>348.33</v>
      </c>
      <c r="K20" s="833">
        <v>115.66</v>
      </c>
      <c r="L20" s="776">
        <v>161.01</v>
      </c>
      <c r="M20" s="776">
        <v>103.79</v>
      </c>
      <c r="N20" s="837">
        <v>380.46</v>
      </c>
      <c r="O20" s="776">
        <v>104.69</v>
      </c>
      <c r="P20" s="776">
        <v>113.98</v>
      </c>
      <c r="Q20" s="776">
        <v>116.34</v>
      </c>
      <c r="R20" s="837">
        <v>335.01</v>
      </c>
      <c r="S20" s="837">
        <v>131.35</v>
      </c>
      <c r="T20" s="776"/>
      <c r="U20" s="776"/>
      <c r="V20" s="776">
        <v>131.35</v>
      </c>
      <c r="W20" s="842">
        <v>1195.1499999999999</v>
      </c>
    </row>
    <row r="21" spans="1:23">
      <c r="A21"/>
      <c r="B21"/>
      <c r="C21" s="729">
        <v>515160</v>
      </c>
      <c r="D21" s="780" t="s">
        <v>476</v>
      </c>
      <c r="E21" s="994">
        <v>260.98</v>
      </c>
      <c r="F21" s="837">
        <v>48</v>
      </c>
      <c r="G21" s="781">
        <v>8.19</v>
      </c>
      <c r="H21" s="781">
        <v>4.12</v>
      </c>
      <c r="I21" s="781">
        <v>0.2</v>
      </c>
      <c r="J21" s="837">
        <v>12.509999999999998</v>
      </c>
      <c r="K21" s="833">
        <v>0</v>
      </c>
      <c r="L21" s="776">
        <v>0</v>
      </c>
      <c r="M21" s="776">
        <v>0</v>
      </c>
      <c r="N21" s="837">
        <v>0</v>
      </c>
      <c r="O21" s="776">
        <v>2.38</v>
      </c>
      <c r="P21" s="776">
        <v>6.26</v>
      </c>
      <c r="Q21" s="776">
        <v>6.26</v>
      </c>
      <c r="R21" s="837">
        <v>14.9</v>
      </c>
      <c r="S21" s="837">
        <v>5.46</v>
      </c>
      <c r="T21" s="776"/>
      <c r="U21" s="776"/>
      <c r="V21" s="776">
        <v>5.46</v>
      </c>
      <c r="W21" s="842">
        <v>32.869999999999997</v>
      </c>
    </row>
    <row r="22" spans="1:23">
      <c r="A22"/>
      <c r="B22"/>
      <c r="C22" s="729">
        <v>515220</v>
      </c>
      <c r="D22" s="780" t="s">
        <v>478</v>
      </c>
      <c r="E22" s="994">
        <v>0</v>
      </c>
      <c r="F22" s="837">
        <v>0</v>
      </c>
      <c r="G22" s="781">
        <v>0</v>
      </c>
      <c r="H22" s="781">
        <v>0</v>
      </c>
      <c r="I22" s="781">
        <v>0</v>
      </c>
      <c r="J22" s="837">
        <v>0</v>
      </c>
      <c r="K22" s="833">
        <v>0</v>
      </c>
      <c r="L22" s="776">
        <v>0</v>
      </c>
      <c r="M22" s="776">
        <v>0</v>
      </c>
      <c r="N22" s="837">
        <v>0</v>
      </c>
      <c r="O22" s="776">
        <v>0</v>
      </c>
      <c r="P22" s="776">
        <v>0</v>
      </c>
      <c r="Q22" s="776">
        <v>0</v>
      </c>
      <c r="R22" s="837">
        <v>0</v>
      </c>
      <c r="S22" s="837">
        <v>0</v>
      </c>
      <c r="T22" s="776"/>
      <c r="U22" s="776"/>
      <c r="V22" s="776">
        <v>0</v>
      </c>
      <c r="W22" s="842">
        <v>0</v>
      </c>
    </row>
    <row r="23" spans="1:23">
      <c r="A23"/>
      <c r="B23"/>
      <c r="C23" s="729">
        <v>515260</v>
      </c>
      <c r="D23" s="780" t="s">
        <v>479</v>
      </c>
      <c r="E23" s="994">
        <v>2706.1400000000003</v>
      </c>
      <c r="F23" s="837">
        <v>1298</v>
      </c>
      <c r="G23" s="781">
        <v>81.040000000000006</v>
      </c>
      <c r="H23" s="781">
        <v>111.29</v>
      </c>
      <c r="I23" s="781">
        <v>102.1</v>
      </c>
      <c r="J23" s="837">
        <v>294.43</v>
      </c>
      <c r="K23" s="833">
        <v>104.54</v>
      </c>
      <c r="L23" s="776">
        <v>138.91</v>
      </c>
      <c r="M23" s="776">
        <v>87.15</v>
      </c>
      <c r="N23" s="837">
        <v>330.6</v>
      </c>
      <c r="O23" s="776">
        <v>82.27</v>
      </c>
      <c r="P23" s="776">
        <v>80.349999999999994</v>
      </c>
      <c r="Q23" s="776">
        <v>82.31</v>
      </c>
      <c r="R23" s="837">
        <v>244.93</v>
      </c>
      <c r="S23" s="837">
        <v>96.91</v>
      </c>
      <c r="T23" s="776"/>
      <c r="U23" s="776"/>
      <c r="V23" s="776">
        <v>96.91</v>
      </c>
      <c r="W23" s="842">
        <v>966.87</v>
      </c>
    </row>
    <row r="24" spans="1:23">
      <c r="A24"/>
      <c r="B24"/>
      <c r="C24" s="729">
        <v>518010</v>
      </c>
      <c r="D24" s="780" t="s">
        <v>481</v>
      </c>
      <c r="E24" s="994">
        <v>1550.3100000000002</v>
      </c>
      <c r="F24" s="837">
        <v>325</v>
      </c>
      <c r="G24" s="781">
        <v>57.25</v>
      </c>
      <c r="H24" s="781">
        <v>28.75</v>
      </c>
      <c r="I24" s="781">
        <v>1.36</v>
      </c>
      <c r="J24" s="837">
        <v>87.36</v>
      </c>
      <c r="K24" s="833">
        <v>0</v>
      </c>
      <c r="L24" s="776">
        <v>0</v>
      </c>
      <c r="M24" s="776">
        <v>0</v>
      </c>
      <c r="N24" s="837">
        <v>0</v>
      </c>
      <c r="O24" s="776">
        <v>16.670000000000002</v>
      </c>
      <c r="P24" s="776">
        <v>43.76</v>
      </c>
      <c r="Q24" s="776">
        <v>43.75</v>
      </c>
      <c r="R24" s="837">
        <v>104.18</v>
      </c>
      <c r="S24" s="837">
        <v>38.119999999999997</v>
      </c>
      <c r="T24" s="776"/>
      <c r="U24" s="776"/>
      <c r="V24" s="776">
        <v>38.119999999999997</v>
      </c>
      <c r="W24" s="842">
        <v>229.66</v>
      </c>
    </row>
    <row r="25" spans="1:23">
      <c r="A25"/>
      <c r="B25"/>
      <c r="C25" s="729">
        <v>518020</v>
      </c>
      <c r="D25" s="780" t="s">
        <v>482</v>
      </c>
      <c r="E25" s="994">
        <v>47.84</v>
      </c>
      <c r="F25" s="837">
        <v>0</v>
      </c>
      <c r="G25" s="781">
        <v>1.6</v>
      </c>
      <c r="H25" s="781">
        <v>2</v>
      </c>
      <c r="I25" s="781">
        <v>0</v>
      </c>
      <c r="J25" s="837">
        <v>3.6</v>
      </c>
      <c r="K25" s="833">
        <v>0</v>
      </c>
      <c r="L25" s="776">
        <v>0</v>
      </c>
      <c r="M25" s="776">
        <v>0</v>
      </c>
      <c r="N25" s="837">
        <v>0</v>
      </c>
      <c r="O25" s="776">
        <v>0</v>
      </c>
      <c r="P25" s="776">
        <v>0</v>
      </c>
      <c r="Q25" s="776">
        <v>0</v>
      </c>
      <c r="R25" s="837">
        <v>0</v>
      </c>
      <c r="S25" s="837">
        <v>0</v>
      </c>
      <c r="T25" s="776"/>
      <c r="U25" s="776"/>
      <c r="V25" s="776">
        <v>0</v>
      </c>
      <c r="W25" s="842">
        <v>3.6</v>
      </c>
    </row>
    <row r="26" spans="1:23">
      <c r="A26"/>
      <c r="B26"/>
      <c r="C26" s="729">
        <v>518140</v>
      </c>
      <c r="D26" s="780" t="s">
        <v>484</v>
      </c>
      <c r="E26" s="994">
        <v>266.28000000000003</v>
      </c>
      <c r="F26" s="837">
        <v>189</v>
      </c>
      <c r="G26" s="781">
        <v>10.02</v>
      </c>
      <c r="H26" s="781">
        <v>13.04</v>
      </c>
      <c r="I26" s="781">
        <v>12.16</v>
      </c>
      <c r="J26" s="837">
        <v>35.22</v>
      </c>
      <c r="K26" s="833">
        <v>14.24</v>
      </c>
      <c r="L26" s="776">
        <v>20</v>
      </c>
      <c r="M26" s="776">
        <v>12.32</v>
      </c>
      <c r="N26" s="837">
        <v>46.56</v>
      </c>
      <c r="O26" s="776">
        <v>10.4</v>
      </c>
      <c r="P26" s="776">
        <v>8.8800000000000008</v>
      </c>
      <c r="Q26" s="776">
        <v>10.24</v>
      </c>
      <c r="R26" s="837">
        <v>29.520000000000003</v>
      </c>
      <c r="S26" s="837">
        <v>12.36</v>
      </c>
      <c r="T26" s="776"/>
      <c r="U26" s="776"/>
      <c r="V26" s="776">
        <v>12.36</v>
      </c>
      <c r="W26" s="842">
        <v>123.66</v>
      </c>
    </row>
    <row r="27" spans="1:23">
      <c r="A27"/>
      <c r="B27"/>
      <c r="C27" s="729">
        <v>518150</v>
      </c>
      <c r="D27" s="780" t="s">
        <v>6496</v>
      </c>
      <c r="E27" s="994">
        <v>0</v>
      </c>
      <c r="F27" s="837">
        <v>0</v>
      </c>
      <c r="G27" s="781">
        <v>0</v>
      </c>
      <c r="H27" s="781">
        <v>0</v>
      </c>
      <c r="I27" s="781">
        <v>0</v>
      </c>
      <c r="J27" s="837">
        <v>0</v>
      </c>
      <c r="K27" s="833">
        <v>0</v>
      </c>
      <c r="L27" s="776">
        <v>0</v>
      </c>
      <c r="M27" s="776">
        <v>0</v>
      </c>
      <c r="N27" s="837">
        <v>0</v>
      </c>
      <c r="O27" s="776">
        <v>0</v>
      </c>
      <c r="P27" s="776">
        <v>0</v>
      </c>
      <c r="Q27" s="776">
        <v>0</v>
      </c>
      <c r="R27" s="837">
        <v>0</v>
      </c>
      <c r="S27" s="837">
        <v>0</v>
      </c>
      <c r="T27" s="776"/>
      <c r="U27" s="776"/>
      <c r="V27" s="776">
        <v>0</v>
      </c>
      <c r="W27" s="842">
        <v>0</v>
      </c>
    </row>
    <row r="28" spans="1:23">
      <c r="A28"/>
      <c r="B28"/>
      <c r="C28" s="729">
        <v>518160</v>
      </c>
      <c r="D28" s="780" t="s">
        <v>7100</v>
      </c>
      <c r="E28" s="994"/>
      <c r="F28" s="837"/>
      <c r="G28" s="781"/>
      <c r="H28" s="781"/>
      <c r="I28" s="781"/>
      <c r="J28" s="837">
        <v>0</v>
      </c>
      <c r="K28" s="833"/>
      <c r="L28" s="776"/>
      <c r="M28" s="776"/>
      <c r="N28" s="837">
        <v>0</v>
      </c>
      <c r="O28" s="776"/>
      <c r="P28" s="776"/>
      <c r="Q28" s="776">
        <v>1050</v>
      </c>
      <c r="R28" s="837">
        <v>1050</v>
      </c>
      <c r="S28" s="837">
        <v>0</v>
      </c>
      <c r="T28" s="776"/>
      <c r="U28" s="776"/>
      <c r="V28" s="776">
        <v>0</v>
      </c>
      <c r="W28" s="842">
        <v>1050</v>
      </c>
    </row>
    <row r="29" spans="1:23">
      <c r="A29"/>
      <c r="B29"/>
      <c r="C29" s="729">
        <v>518180</v>
      </c>
      <c r="D29" s="780" t="s">
        <v>1815</v>
      </c>
      <c r="E29" s="994">
        <v>0</v>
      </c>
      <c r="F29" s="837">
        <v>0</v>
      </c>
      <c r="G29" s="781">
        <v>0</v>
      </c>
      <c r="H29" s="781">
        <v>-2.46</v>
      </c>
      <c r="I29" s="781">
        <v>0</v>
      </c>
      <c r="J29" s="837">
        <v>-2.46</v>
      </c>
      <c r="K29" s="833">
        <v>0</v>
      </c>
      <c r="L29" s="776">
        <v>0</v>
      </c>
      <c r="M29" s="776">
        <v>0</v>
      </c>
      <c r="N29" s="837">
        <v>0</v>
      </c>
      <c r="O29" s="776">
        <v>0</v>
      </c>
      <c r="P29" s="776">
        <v>0</v>
      </c>
      <c r="Q29" s="776">
        <v>0</v>
      </c>
      <c r="R29" s="837">
        <v>0</v>
      </c>
      <c r="S29" s="837">
        <v>0</v>
      </c>
      <c r="T29" s="776"/>
      <c r="U29" s="776"/>
      <c r="V29" s="776">
        <v>0</v>
      </c>
      <c r="W29" s="842">
        <v>-2.46</v>
      </c>
    </row>
    <row r="30" spans="1:23">
      <c r="A30"/>
      <c r="B30" s="527" t="s">
        <v>6625</v>
      </c>
      <c r="C30" s="527"/>
      <c r="D30" s="527"/>
      <c r="E30" s="995">
        <v>1086102.9300000002</v>
      </c>
      <c r="F30" s="997">
        <v>676315</v>
      </c>
      <c r="G30" s="1079">
        <v>75319.160000000018</v>
      </c>
      <c r="H30" s="1079">
        <v>58153.789999999994</v>
      </c>
      <c r="I30" s="1079">
        <v>51392.14</v>
      </c>
      <c r="J30" s="997">
        <v>184865.09</v>
      </c>
      <c r="K30" s="1088">
        <v>53444.23000000001</v>
      </c>
      <c r="L30" s="846">
        <v>71256.23</v>
      </c>
      <c r="M30" s="846">
        <v>44181.48</v>
      </c>
      <c r="N30" s="997">
        <v>168881.94000000003</v>
      </c>
      <c r="O30" s="846">
        <v>42778.7</v>
      </c>
      <c r="P30" s="846">
        <v>45037.290000000008</v>
      </c>
      <c r="Q30" s="846">
        <v>45572.36</v>
      </c>
      <c r="R30" s="997">
        <v>133388.35</v>
      </c>
      <c r="S30" s="997">
        <v>51653.35</v>
      </c>
      <c r="T30" s="846"/>
      <c r="U30" s="846"/>
      <c r="V30" s="846">
        <v>51653.35</v>
      </c>
      <c r="W30" s="892">
        <v>538788.7300000001</v>
      </c>
    </row>
    <row r="31" spans="1:23">
      <c r="A31"/>
      <c r="B31" t="s">
        <v>6626</v>
      </c>
      <c r="C31" s="729">
        <v>520010</v>
      </c>
      <c r="D31" s="780" t="s">
        <v>119</v>
      </c>
      <c r="E31" s="994">
        <v>2035.79</v>
      </c>
      <c r="F31" s="837">
        <v>6000</v>
      </c>
      <c r="G31" s="781">
        <v>0</v>
      </c>
      <c r="H31" s="781">
        <v>0</v>
      </c>
      <c r="I31" s="781">
        <v>0</v>
      </c>
      <c r="J31" s="837">
        <v>0</v>
      </c>
      <c r="K31" s="833">
        <v>0</v>
      </c>
      <c r="L31" s="776">
        <v>0</v>
      </c>
      <c r="M31" s="776">
        <v>3675.36</v>
      </c>
      <c r="N31" s="837">
        <v>3675.36</v>
      </c>
      <c r="O31" s="776">
        <v>0</v>
      </c>
      <c r="P31" s="776">
        <v>0</v>
      </c>
      <c r="Q31" s="776">
        <v>0</v>
      </c>
      <c r="R31" s="837">
        <v>0</v>
      </c>
      <c r="S31" s="837">
        <v>0</v>
      </c>
      <c r="T31" s="776"/>
      <c r="U31" s="776"/>
      <c r="V31" s="776">
        <v>0</v>
      </c>
      <c r="W31" s="842">
        <v>3675.36</v>
      </c>
    </row>
    <row r="32" spans="1:23">
      <c r="A32"/>
      <c r="B32"/>
      <c r="C32" s="729">
        <v>520015</v>
      </c>
      <c r="D32" s="780" t="s">
        <v>485</v>
      </c>
      <c r="E32" s="994">
        <v>4.3</v>
      </c>
      <c r="F32" s="837">
        <v>0</v>
      </c>
      <c r="G32" s="781">
        <v>0</v>
      </c>
      <c r="H32" s="781">
        <v>0</v>
      </c>
      <c r="I32" s="781">
        <v>0</v>
      </c>
      <c r="J32" s="837">
        <v>0</v>
      </c>
      <c r="K32" s="833">
        <v>0</v>
      </c>
      <c r="L32" s="776">
        <v>0</v>
      </c>
      <c r="M32" s="776">
        <v>0</v>
      </c>
      <c r="N32" s="837">
        <v>0</v>
      </c>
      <c r="O32" s="776">
        <v>0</v>
      </c>
      <c r="P32" s="776">
        <v>0</v>
      </c>
      <c r="Q32" s="776">
        <v>0</v>
      </c>
      <c r="R32" s="837">
        <v>0</v>
      </c>
      <c r="S32" s="837">
        <v>0</v>
      </c>
      <c r="T32" s="776"/>
      <c r="U32" s="776"/>
      <c r="V32" s="776">
        <v>0</v>
      </c>
      <c r="W32" s="842">
        <v>0</v>
      </c>
    </row>
    <row r="33" spans="1:23">
      <c r="A33"/>
      <c r="B33"/>
      <c r="C33" s="729">
        <v>520020</v>
      </c>
      <c r="D33" s="780" t="s">
        <v>86</v>
      </c>
      <c r="E33" s="994">
        <v>2314.5100000000002</v>
      </c>
      <c r="F33" s="837">
        <v>5000</v>
      </c>
      <c r="G33" s="781">
        <v>0</v>
      </c>
      <c r="H33" s="781">
        <v>0</v>
      </c>
      <c r="I33" s="781">
        <v>464.32</v>
      </c>
      <c r="J33" s="837">
        <v>464.32</v>
      </c>
      <c r="K33" s="833">
        <v>0</v>
      </c>
      <c r="L33" s="776">
        <v>21.88</v>
      </c>
      <c r="M33" s="776">
        <v>0</v>
      </c>
      <c r="N33" s="837">
        <v>21.88</v>
      </c>
      <c r="O33" s="776">
        <v>0</v>
      </c>
      <c r="P33" s="776">
        <v>0</v>
      </c>
      <c r="Q33" s="776">
        <v>0</v>
      </c>
      <c r="R33" s="837">
        <v>0</v>
      </c>
      <c r="S33" s="837">
        <v>0</v>
      </c>
      <c r="T33" s="776"/>
      <c r="U33" s="776"/>
      <c r="V33" s="776">
        <v>0</v>
      </c>
      <c r="W33" s="842">
        <v>486.2</v>
      </c>
    </row>
    <row r="34" spans="1:23">
      <c r="A34"/>
      <c r="B34"/>
      <c r="C34" s="729">
        <v>520025</v>
      </c>
      <c r="D34" s="780" t="s">
        <v>486</v>
      </c>
      <c r="E34" s="994">
        <v>1710</v>
      </c>
      <c r="F34" s="837">
        <v>0</v>
      </c>
      <c r="G34" s="781">
        <v>0</v>
      </c>
      <c r="H34" s="781">
        <v>0</v>
      </c>
      <c r="I34" s="781">
        <v>335</v>
      </c>
      <c r="J34" s="837">
        <v>335</v>
      </c>
      <c r="K34" s="833">
        <v>670</v>
      </c>
      <c r="L34" s="776">
        <v>335</v>
      </c>
      <c r="M34" s="776">
        <v>-1340</v>
      </c>
      <c r="N34" s="837">
        <v>-335</v>
      </c>
      <c r="O34" s="776">
        <v>380</v>
      </c>
      <c r="P34" s="776">
        <v>0</v>
      </c>
      <c r="Q34" s="776">
        <v>670</v>
      </c>
      <c r="R34" s="837">
        <v>1050</v>
      </c>
      <c r="S34" s="837">
        <v>0</v>
      </c>
      <c r="T34" s="776"/>
      <c r="U34" s="776"/>
      <c r="V34" s="776">
        <v>0</v>
      </c>
      <c r="W34" s="842">
        <v>1050</v>
      </c>
    </row>
    <row r="35" spans="1:23">
      <c r="A35"/>
      <c r="B35"/>
      <c r="C35" s="729">
        <v>520105</v>
      </c>
      <c r="D35" s="780" t="s">
        <v>487</v>
      </c>
      <c r="E35" s="994">
        <v>0</v>
      </c>
      <c r="F35" s="837">
        <v>0</v>
      </c>
      <c r="G35" s="781">
        <v>0</v>
      </c>
      <c r="H35" s="781">
        <v>937.56</v>
      </c>
      <c r="I35" s="781">
        <v>0</v>
      </c>
      <c r="J35" s="837">
        <v>937.56</v>
      </c>
      <c r="K35" s="833">
        <v>0</v>
      </c>
      <c r="L35" s="776">
        <v>0</v>
      </c>
      <c r="M35" s="776">
        <v>0</v>
      </c>
      <c r="N35" s="837">
        <v>0</v>
      </c>
      <c r="O35" s="776">
        <v>0</v>
      </c>
      <c r="P35" s="776">
        <v>0</v>
      </c>
      <c r="Q35" s="776">
        <v>0</v>
      </c>
      <c r="R35" s="837">
        <v>0</v>
      </c>
      <c r="S35" s="837">
        <v>0</v>
      </c>
      <c r="T35" s="776"/>
      <c r="U35" s="776"/>
      <c r="V35" s="776">
        <v>0</v>
      </c>
      <c r="W35" s="842">
        <v>937.56</v>
      </c>
    </row>
    <row r="36" spans="1:23">
      <c r="A36"/>
      <c r="B36"/>
      <c r="C36" s="729">
        <v>520115</v>
      </c>
      <c r="D36" s="780" t="s">
        <v>49</v>
      </c>
      <c r="E36" s="994">
        <v>12361.47</v>
      </c>
      <c r="F36" s="837">
        <v>4000</v>
      </c>
      <c r="G36" s="781">
        <v>0</v>
      </c>
      <c r="H36" s="781">
        <v>30</v>
      </c>
      <c r="I36" s="781">
        <v>0</v>
      </c>
      <c r="J36" s="837">
        <v>30</v>
      </c>
      <c r="K36" s="833">
        <v>71.5</v>
      </c>
      <c r="L36" s="776">
        <v>0</v>
      </c>
      <c r="M36" s="776">
        <v>1099.58</v>
      </c>
      <c r="N36" s="837">
        <v>1171.08</v>
      </c>
      <c r="O36" s="776">
        <v>1303.3699999999999</v>
      </c>
      <c r="P36" s="776">
        <v>338.3</v>
      </c>
      <c r="Q36" s="776">
        <v>0</v>
      </c>
      <c r="R36" s="837">
        <v>1641.6699999999998</v>
      </c>
      <c r="S36" s="837">
        <v>576.69000000000005</v>
      </c>
      <c r="T36" s="776"/>
      <c r="U36" s="776"/>
      <c r="V36" s="776">
        <v>576.69000000000005</v>
      </c>
      <c r="W36" s="842">
        <v>3419.44</v>
      </c>
    </row>
    <row r="37" spans="1:23">
      <c r="A37"/>
      <c r="B37"/>
      <c r="C37" s="729">
        <v>520230</v>
      </c>
      <c r="D37" s="780" t="s">
        <v>50</v>
      </c>
      <c r="E37" s="994">
        <v>11521.79</v>
      </c>
      <c r="F37" s="837">
        <v>6500</v>
      </c>
      <c r="G37" s="781">
        <v>0</v>
      </c>
      <c r="H37" s="781">
        <v>469.79</v>
      </c>
      <c r="I37" s="781">
        <v>569.61</v>
      </c>
      <c r="J37" s="837">
        <v>1039.4000000000001</v>
      </c>
      <c r="K37" s="833">
        <v>482.69</v>
      </c>
      <c r="L37" s="776">
        <v>481.48</v>
      </c>
      <c r="M37" s="776">
        <v>439.59</v>
      </c>
      <c r="N37" s="837">
        <v>1403.76</v>
      </c>
      <c r="O37" s="776">
        <v>685.31</v>
      </c>
      <c r="P37" s="776">
        <v>397.86</v>
      </c>
      <c r="Q37" s="776">
        <v>407.39</v>
      </c>
      <c r="R37" s="837">
        <v>1490.56</v>
      </c>
      <c r="S37" s="837">
        <v>407.4</v>
      </c>
      <c r="T37" s="776"/>
      <c r="U37" s="776"/>
      <c r="V37" s="776">
        <v>407.4</v>
      </c>
      <c r="W37" s="842">
        <v>4341.12</v>
      </c>
    </row>
    <row r="38" spans="1:23">
      <c r="A38"/>
      <c r="B38"/>
      <c r="C38" s="729">
        <v>520320</v>
      </c>
      <c r="D38" s="780" t="s">
        <v>51</v>
      </c>
      <c r="E38" s="994">
        <v>1093.45</v>
      </c>
      <c r="F38" s="837">
        <v>1300</v>
      </c>
      <c r="G38" s="781">
        <v>0.46</v>
      </c>
      <c r="H38" s="781">
        <v>76.98</v>
      </c>
      <c r="I38" s="781">
        <v>112.29</v>
      </c>
      <c r="J38" s="837">
        <v>189.73000000000002</v>
      </c>
      <c r="K38" s="833">
        <v>41.72</v>
      </c>
      <c r="L38" s="776">
        <v>50.06</v>
      </c>
      <c r="M38" s="776">
        <v>120.35</v>
      </c>
      <c r="N38" s="837">
        <v>212.13</v>
      </c>
      <c r="O38" s="776">
        <v>78.36</v>
      </c>
      <c r="P38" s="776">
        <v>36.14</v>
      </c>
      <c r="Q38" s="776">
        <v>65.03</v>
      </c>
      <c r="R38" s="837">
        <v>179.53</v>
      </c>
      <c r="S38" s="837">
        <v>36.17</v>
      </c>
      <c r="T38" s="776"/>
      <c r="U38" s="776"/>
      <c r="V38" s="776">
        <v>36.17</v>
      </c>
      <c r="W38" s="842">
        <v>617.55999999999995</v>
      </c>
    </row>
    <row r="39" spans="1:23">
      <c r="A39"/>
      <c r="B39"/>
      <c r="C39" s="729">
        <v>520360</v>
      </c>
      <c r="D39" s="780" t="s">
        <v>2917</v>
      </c>
      <c r="E39" s="994">
        <v>10951.5</v>
      </c>
      <c r="F39" s="837">
        <v>8209</v>
      </c>
      <c r="G39" s="781">
        <v>0</v>
      </c>
      <c r="H39" s="781">
        <v>684.15</v>
      </c>
      <c r="I39" s="781">
        <v>1317.49</v>
      </c>
      <c r="J39" s="837">
        <v>2001.6399999999999</v>
      </c>
      <c r="K39" s="833">
        <v>992.02</v>
      </c>
      <c r="L39" s="776">
        <v>957.81</v>
      </c>
      <c r="M39" s="776">
        <v>992.02</v>
      </c>
      <c r="N39" s="837">
        <v>2941.85</v>
      </c>
      <c r="O39" s="776">
        <v>957.81</v>
      </c>
      <c r="P39" s="776">
        <v>1026.23</v>
      </c>
      <c r="Q39" s="776">
        <v>992.02</v>
      </c>
      <c r="R39" s="837">
        <v>2976.06</v>
      </c>
      <c r="S39" s="837">
        <v>992.02</v>
      </c>
      <c r="T39" s="776"/>
      <c r="U39" s="776"/>
      <c r="V39" s="776">
        <v>992.02</v>
      </c>
      <c r="W39" s="842">
        <v>8911.57</v>
      </c>
    </row>
    <row r="40" spans="1:23">
      <c r="A40"/>
      <c r="B40"/>
      <c r="C40" s="729">
        <v>520800</v>
      </c>
      <c r="D40" s="780" t="s">
        <v>54</v>
      </c>
      <c r="E40" s="994">
        <v>149.31</v>
      </c>
      <c r="F40" s="837">
        <v>1000</v>
      </c>
      <c r="G40" s="781">
        <v>0</v>
      </c>
      <c r="H40" s="781">
        <v>351.24</v>
      </c>
      <c r="I40" s="781">
        <v>104.26</v>
      </c>
      <c r="J40" s="837">
        <v>455.5</v>
      </c>
      <c r="K40" s="833">
        <v>0</v>
      </c>
      <c r="L40" s="776">
        <v>0</v>
      </c>
      <c r="M40" s="776">
        <v>0</v>
      </c>
      <c r="N40" s="837">
        <v>0</v>
      </c>
      <c r="O40" s="776">
        <v>50.09</v>
      </c>
      <c r="P40" s="776">
        <v>175.45</v>
      </c>
      <c r="Q40" s="776">
        <v>193.19</v>
      </c>
      <c r="R40" s="837">
        <v>418.73</v>
      </c>
      <c r="S40" s="837">
        <v>0</v>
      </c>
      <c r="T40" s="776"/>
      <c r="U40" s="776"/>
      <c r="V40" s="776">
        <v>0</v>
      </c>
      <c r="W40" s="842">
        <v>874.23</v>
      </c>
    </row>
    <row r="41" spans="1:23">
      <c r="A41"/>
      <c r="B41"/>
      <c r="C41" s="729">
        <v>520845</v>
      </c>
      <c r="D41" s="780" t="s">
        <v>89</v>
      </c>
      <c r="E41" s="994">
        <v>19946.560000000001</v>
      </c>
      <c r="F41" s="837">
        <v>50000</v>
      </c>
      <c r="G41" s="781">
        <v>1057.31</v>
      </c>
      <c r="H41" s="781">
        <v>1073.9000000000001</v>
      </c>
      <c r="I41" s="781">
        <v>1342.86</v>
      </c>
      <c r="J41" s="837">
        <v>3474.0699999999997</v>
      </c>
      <c r="K41" s="833">
        <v>1203.28</v>
      </c>
      <c r="L41" s="776">
        <v>1342.86</v>
      </c>
      <c r="M41" s="776">
        <v>938.49</v>
      </c>
      <c r="N41" s="837">
        <v>3484.63</v>
      </c>
      <c r="O41" s="776">
        <v>1345.25</v>
      </c>
      <c r="P41" s="776">
        <v>1304.19</v>
      </c>
      <c r="Q41" s="776">
        <v>2290.27</v>
      </c>
      <c r="R41" s="837">
        <v>4939.71</v>
      </c>
      <c r="S41" s="837">
        <v>1240.27</v>
      </c>
      <c r="T41" s="776"/>
      <c r="U41" s="776"/>
      <c r="V41" s="776">
        <v>1240.27</v>
      </c>
      <c r="W41" s="842">
        <v>13138.68</v>
      </c>
    </row>
    <row r="42" spans="1:23">
      <c r="A42"/>
      <c r="B42"/>
      <c r="C42" s="729">
        <v>521380</v>
      </c>
      <c r="D42" s="780" t="s">
        <v>57</v>
      </c>
      <c r="E42" s="994"/>
      <c r="F42" s="837">
        <v>0</v>
      </c>
      <c r="G42" s="781"/>
      <c r="H42" s="781"/>
      <c r="I42" s="781"/>
      <c r="J42" s="837">
        <v>0</v>
      </c>
      <c r="K42" s="833"/>
      <c r="L42" s="776">
        <v>75.64</v>
      </c>
      <c r="M42" s="776">
        <v>46.77</v>
      </c>
      <c r="N42" s="837">
        <v>122.41</v>
      </c>
      <c r="O42" s="776">
        <v>46.77</v>
      </c>
      <c r="P42" s="776">
        <v>46.77</v>
      </c>
      <c r="Q42" s="776">
        <v>46.77</v>
      </c>
      <c r="R42" s="837">
        <v>140.31</v>
      </c>
      <c r="S42" s="837">
        <v>46.77</v>
      </c>
      <c r="T42" s="776"/>
      <c r="U42" s="776"/>
      <c r="V42" s="776">
        <v>46.77</v>
      </c>
      <c r="W42" s="842">
        <v>309.49</v>
      </c>
    </row>
    <row r="43" spans="1:23">
      <c r="A43"/>
      <c r="B43"/>
      <c r="C43" s="729">
        <v>521420</v>
      </c>
      <c r="D43" s="780" t="s">
        <v>90</v>
      </c>
      <c r="E43" s="994">
        <v>21046.13</v>
      </c>
      <c r="F43" s="837">
        <v>20000</v>
      </c>
      <c r="G43" s="781">
        <v>301.64</v>
      </c>
      <c r="H43" s="781">
        <v>-20.25</v>
      </c>
      <c r="I43" s="781">
        <v>1300.3599999999999</v>
      </c>
      <c r="J43" s="837">
        <v>1581.75</v>
      </c>
      <c r="K43" s="833">
        <v>2839.74</v>
      </c>
      <c r="L43" s="776">
        <v>865.95</v>
      </c>
      <c r="M43" s="776">
        <v>749.55</v>
      </c>
      <c r="N43" s="837">
        <v>4455.24</v>
      </c>
      <c r="O43" s="776">
        <v>506.31</v>
      </c>
      <c r="P43" s="776">
        <v>1154.23</v>
      </c>
      <c r="Q43" s="776">
        <v>2835.87</v>
      </c>
      <c r="R43" s="837">
        <v>4496.41</v>
      </c>
      <c r="S43" s="837">
        <v>1655.95</v>
      </c>
      <c r="T43" s="776"/>
      <c r="U43" s="776"/>
      <c r="V43" s="776">
        <v>1655.95</v>
      </c>
      <c r="W43" s="842">
        <v>12189.350000000002</v>
      </c>
    </row>
    <row r="44" spans="1:23">
      <c r="A44"/>
      <c r="B44"/>
      <c r="C44" s="729">
        <v>521500</v>
      </c>
      <c r="D44" s="780" t="s">
        <v>58</v>
      </c>
      <c r="E44" s="994">
        <v>409.56</v>
      </c>
      <c r="F44" s="837">
        <v>20000</v>
      </c>
      <c r="G44" s="781">
        <v>15.21</v>
      </c>
      <c r="H44" s="781">
        <v>-15.21</v>
      </c>
      <c r="I44" s="781">
        <v>0</v>
      </c>
      <c r="J44" s="837">
        <v>0</v>
      </c>
      <c r="K44" s="833">
        <v>0</v>
      </c>
      <c r="L44" s="776">
        <v>482.32</v>
      </c>
      <c r="M44" s="776">
        <v>19.55</v>
      </c>
      <c r="N44" s="837">
        <v>501.87</v>
      </c>
      <c r="O44" s="776">
        <v>0</v>
      </c>
      <c r="P44" s="776">
        <v>0</v>
      </c>
      <c r="Q44" s="776">
        <v>3894.44</v>
      </c>
      <c r="R44" s="837">
        <v>3894.44</v>
      </c>
      <c r="S44" s="837">
        <v>516.47</v>
      </c>
      <c r="T44" s="776"/>
      <c r="U44" s="776"/>
      <c r="V44" s="776">
        <v>516.47</v>
      </c>
      <c r="W44" s="842">
        <v>4912.7800000000007</v>
      </c>
    </row>
    <row r="45" spans="1:23">
      <c r="A45"/>
      <c r="B45"/>
      <c r="C45" s="729">
        <v>521580</v>
      </c>
      <c r="D45" s="780" t="s">
        <v>6231</v>
      </c>
      <c r="E45" s="994">
        <v>0</v>
      </c>
      <c r="F45" s="837">
        <v>0</v>
      </c>
      <c r="G45" s="781">
        <v>0</v>
      </c>
      <c r="H45" s="781">
        <v>0</v>
      </c>
      <c r="I45" s="781">
        <v>0</v>
      </c>
      <c r="J45" s="837">
        <v>0</v>
      </c>
      <c r="K45" s="833">
        <v>0</v>
      </c>
      <c r="L45" s="776">
        <v>0</v>
      </c>
      <c r="M45" s="776">
        <v>0</v>
      </c>
      <c r="N45" s="837">
        <v>0</v>
      </c>
      <c r="O45" s="776">
        <v>0</v>
      </c>
      <c r="P45" s="776">
        <v>0</v>
      </c>
      <c r="Q45" s="776">
        <v>0</v>
      </c>
      <c r="R45" s="837">
        <v>0</v>
      </c>
      <c r="S45" s="837">
        <v>0</v>
      </c>
      <c r="T45" s="776"/>
      <c r="U45" s="776"/>
      <c r="V45" s="776">
        <v>0</v>
      </c>
      <c r="W45" s="842">
        <v>0</v>
      </c>
    </row>
    <row r="46" spans="1:23">
      <c r="A46"/>
      <c r="B46"/>
      <c r="C46" s="729">
        <v>521700</v>
      </c>
      <c r="D46" s="780" t="s">
        <v>1072</v>
      </c>
      <c r="E46" s="994">
        <v>900.2399999999999</v>
      </c>
      <c r="F46" s="837">
        <v>900</v>
      </c>
      <c r="G46" s="781">
        <v>100.53</v>
      </c>
      <c r="H46" s="781">
        <v>64.94</v>
      </c>
      <c r="I46" s="781">
        <v>64.94</v>
      </c>
      <c r="J46" s="837">
        <v>230.41</v>
      </c>
      <c r="K46" s="833">
        <v>29.35</v>
      </c>
      <c r="L46" s="776">
        <v>64.94</v>
      </c>
      <c r="M46" s="776">
        <v>100.53</v>
      </c>
      <c r="N46" s="837">
        <v>194.82</v>
      </c>
      <c r="O46" s="776">
        <v>29.35</v>
      </c>
      <c r="P46" s="776">
        <v>64.94</v>
      </c>
      <c r="Q46" s="776">
        <v>243.41</v>
      </c>
      <c r="R46" s="837">
        <v>337.7</v>
      </c>
      <c r="S46" s="837">
        <v>29.35</v>
      </c>
      <c r="T46" s="776"/>
      <c r="U46" s="776"/>
      <c r="V46" s="776">
        <v>29.35</v>
      </c>
      <c r="W46" s="842">
        <v>792.28</v>
      </c>
    </row>
    <row r="47" spans="1:23">
      <c r="A47"/>
      <c r="B47"/>
      <c r="C47" s="729">
        <v>521720</v>
      </c>
      <c r="D47" s="780" t="s">
        <v>121</v>
      </c>
      <c r="E47" s="994">
        <v>378</v>
      </c>
      <c r="F47" s="837">
        <v>2500</v>
      </c>
      <c r="G47" s="781">
        <v>0</v>
      </c>
      <c r="H47" s="781">
        <v>0</v>
      </c>
      <c r="I47" s="781">
        <v>0</v>
      </c>
      <c r="J47" s="837">
        <v>0</v>
      </c>
      <c r="K47" s="833">
        <v>0</v>
      </c>
      <c r="L47" s="776">
        <v>0</v>
      </c>
      <c r="M47" s="776">
        <v>583.98</v>
      </c>
      <c r="N47" s="837">
        <v>583.98</v>
      </c>
      <c r="O47" s="776">
        <v>0</v>
      </c>
      <c r="P47" s="776">
        <v>0</v>
      </c>
      <c r="Q47" s="776">
        <v>0</v>
      </c>
      <c r="R47" s="837">
        <v>0</v>
      </c>
      <c r="S47" s="837">
        <v>0</v>
      </c>
      <c r="T47" s="776"/>
      <c r="U47" s="776"/>
      <c r="V47" s="776">
        <v>0</v>
      </c>
      <c r="W47" s="842">
        <v>583.98</v>
      </c>
    </row>
    <row r="48" spans="1:23">
      <c r="A48"/>
      <c r="B48"/>
      <c r="C48" s="729">
        <v>521740</v>
      </c>
      <c r="D48" s="780" t="s">
        <v>5950</v>
      </c>
      <c r="E48" s="994">
        <v>345.40000000000003</v>
      </c>
      <c r="F48" s="837">
        <v>0</v>
      </c>
      <c r="G48" s="781">
        <v>0</v>
      </c>
      <c r="H48" s="781">
        <v>0</v>
      </c>
      <c r="I48" s="781">
        <v>0</v>
      </c>
      <c r="J48" s="837">
        <v>0</v>
      </c>
      <c r="K48" s="833">
        <v>71.7</v>
      </c>
      <c r="L48" s="776">
        <v>0</v>
      </c>
      <c r="M48" s="776">
        <v>0</v>
      </c>
      <c r="N48" s="837">
        <v>71.7</v>
      </c>
      <c r="O48" s="776">
        <v>43.48</v>
      </c>
      <c r="P48" s="776">
        <v>0</v>
      </c>
      <c r="Q48" s="776">
        <v>0</v>
      </c>
      <c r="R48" s="837">
        <v>43.48</v>
      </c>
      <c r="S48" s="837">
        <v>0</v>
      </c>
      <c r="T48" s="776"/>
      <c r="U48" s="776"/>
      <c r="V48" s="776">
        <v>0</v>
      </c>
      <c r="W48" s="842">
        <v>115.18</v>
      </c>
    </row>
    <row r="49" spans="1:23">
      <c r="A49"/>
      <c r="B49"/>
      <c r="C49" s="729">
        <v>522310</v>
      </c>
      <c r="D49" s="780" t="s">
        <v>60</v>
      </c>
      <c r="E49" s="994">
        <v>959.37</v>
      </c>
      <c r="F49" s="837">
        <v>3000</v>
      </c>
      <c r="G49" s="781">
        <v>16.829999999999998</v>
      </c>
      <c r="H49" s="781">
        <v>-16.829999999999998</v>
      </c>
      <c r="I49" s="781">
        <v>133.66</v>
      </c>
      <c r="J49" s="837">
        <v>133.66</v>
      </c>
      <c r="K49" s="833">
        <v>0</v>
      </c>
      <c r="L49" s="776">
        <v>116.98</v>
      </c>
      <c r="M49" s="776">
        <v>0</v>
      </c>
      <c r="N49" s="837">
        <v>116.98</v>
      </c>
      <c r="O49" s="776">
        <v>0</v>
      </c>
      <c r="P49" s="776">
        <v>0</v>
      </c>
      <c r="Q49" s="776">
        <v>0</v>
      </c>
      <c r="R49" s="837">
        <v>0</v>
      </c>
      <c r="S49" s="837">
        <v>0</v>
      </c>
      <c r="T49" s="776"/>
      <c r="U49" s="776"/>
      <c r="V49" s="776">
        <v>0</v>
      </c>
      <c r="W49" s="842">
        <v>250.64</v>
      </c>
    </row>
    <row r="50" spans="1:23">
      <c r="A50"/>
      <c r="B50"/>
      <c r="C50" s="729">
        <v>522320</v>
      </c>
      <c r="D50" s="780" t="s">
        <v>93</v>
      </c>
      <c r="E50" s="994">
        <v>47119.100000000006</v>
      </c>
      <c r="F50" s="837">
        <v>65000</v>
      </c>
      <c r="G50" s="781">
        <v>829</v>
      </c>
      <c r="H50" s="781">
        <v>-529.22</v>
      </c>
      <c r="I50" s="781">
        <v>2801.56</v>
      </c>
      <c r="J50" s="837">
        <v>3101.34</v>
      </c>
      <c r="K50" s="833">
        <v>344.1</v>
      </c>
      <c r="L50" s="776">
        <v>699.23</v>
      </c>
      <c r="M50" s="776">
        <v>86.66</v>
      </c>
      <c r="N50" s="837">
        <v>1129.99</v>
      </c>
      <c r="O50" s="776">
        <v>617.24</v>
      </c>
      <c r="P50" s="776">
        <v>1162.98</v>
      </c>
      <c r="Q50" s="776">
        <v>1690.39</v>
      </c>
      <c r="R50" s="837">
        <v>3470.61</v>
      </c>
      <c r="S50" s="837">
        <v>3127.93</v>
      </c>
      <c r="T50" s="776"/>
      <c r="U50" s="776"/>
      <c r="V50" s="776">
        <v>3127.93</v>
      </c>
      <c r="W50" s="842">
        <v>10829.869999999999</v>
      </c>
    </row>
    <row r="51" spans="1:23">
      <c r="A51"/>
      <c r="B51"/>
      <c r="C51" s="729">
        <v>522400</v>
      </c>
      <c r="D51" s="780" t="s">
        <v>340</v>
      </c>
      <c r="E51" s="994">
        <v>11020.49</v>
      </c>
      <c r="F51" s="837">
        <v>20000</v>
      </c>
      <c r="G51" s="781">
        <v>0</v>
      </c>
      <c r="H51" s="781">
        <v>0</v>
      </c>
      <c r="I51" s="781">
        <v>4530</v>
      </c>
      <c r="J51" s="837">
        <v>4530</v>
      </c>
      <c r="K51" s="833">
        <v>60</v>
      </c>
      <c r="L51" s="776">
        <v>9.0399999999999991</v>
      </c>
      <c r="M51" s="776">
        <v>1688.05</v>
      </c>
      <c r="N51" s="837">
        <v>1757.09</v>
      </c>
      <c r="O51" s="776">
        <v>335</v>
      </c>
      <c r="P51" s="776">
        <v>0</v>
      </c>
      <c r="Q51" s="776">
        <v>0</v>
      </c>
      <c r="R51" s="837">
        <v>335</v>
      </c>
      <c r="S51" s="837">
        <v>630.75</v>
      </c>
      <c r="T51" s="776"/>
      <c r="U51" s="776"/>
      <c r="V51" s="776">
        <v>630.75</v>
      </c>
      <c r="W51" s="842">
        <v>7252.84</v>
      </c>
    </row>
    <row r="52" spans="1:23">
      <c r="A52"/>
      <c r="B52"/>
      <c r="C52" s="729">
        <v>523100</v>
      </c>
      <c r="D52" s="780" t="s">
        <v>61</v>
      </c>
      <c r="E52" s="994">
        <v>40</v>
      </c>
      <c r="F52" s="837">
        <v>500</v>
      </c>
      <c r="G52" s="781">
        <v>0</v>
      </c>
      <c r="H52" s="781">
        <v>0</v>
      </c>
      <c r="I52" s="781">
        <v>0</v>
      </c>
      <c r="J52" s="837">
        <v>0</v>
      </c>
      <c r="K52" s="833">
        <v>0</v>
      </c>
      <c r="L52" s="776">
        <v>0</v>
      </c>
      <c r="M52" s="776">
        <v>0</v>
      </c>
      <c r="N52" s="837">
        <v>0</v>
      </c>
      <c r="O52" s="776">
        <v>0</v>
      </c>
      <c r="P52" s="776">
        <v>50</v>
      </c>
      <c r="Q52" s="776">
        <v>0</v>
      </c>
      <c r="R52" s="837">
        <v>50</v>
      </c>
      <c r="S52" s="837">
        <v>0</v>
      </c>
      <c r="T52" s="776"/>
      <c r="U52" s="776"/>
      <c r="V52" s="776">
        <v>0</v>
      </c>
      <c r="W52" s="842">
        <v>50</v>
      </c>
    </row>
    <row r="53" spans="1:23">
      <c r="A53"/>
      <c r="B53"/>
      <c r="C53" s="729">
        <v>523220</v>
      </c>
      <c r="D53" s="780" t="s">
        <v>108</v>
      </c>
      <c r="E53" s="994">
        <v>84</v>
      </c>
      <c r="F53" s="837">
        <v>1200</v>
      </c>
      <c r="G53" s="781">
        <v>84</v>
      </c>
      <c r="H53" s="781">
        <v>0</v>
      </c>
      <c r="I53" s="781">
        <v>0</v>
      </c>
      <c r="J53" s="837">
        <v>84</v>
      </c>
      <c r="K53" s="833">
        <v>0</v>
      </c>
      <c r="L53" s="776">
        <v>0</v>
      </c>
      <c r="M53" s="776">
        <v>0</v>
      </c>
      <c r="N53" s="837">
        <v>0</v>
      </c>
      <c r="O53" s="776">
        <v>0</v>
      </c>
      <c r="P53" s="776">
        <v>0</v>
      </c>
      <c r="Q53" s="776">
        <v>0</v>
      </c>
      <c r="R53" s="837">
        <v>0</v>
      </c>
      <c r="S53" s="837">
        <v>0</v>
      </c>
      <c r="T53" s="776"/>
      <c r="U53" s="776"/>
      <c r="V53" s="776">
        <v>0</v>
      </c>
      <c r="W53" s="842">
        <v>84</v>
      </c>
    </row>
    <row r="54" spans="1:23">
      <c r="A54"/>
      <c r="B54"/>
      <c r="C54" s="729">
        <v>523290</v>
      </c>
      <c r="D54" s="780" t="s">
        <v>1281</v>
      </c>
      <c r="E54" s="994"/>
      <c r="F54" s="837"/>
      <c r="G54" s="781"/>
      <c r="H54" s="781"/>
      <c r="I54" s="781"/>
      <c r="J54" s="837">
        <v>0</v>
      </c>
      <c r="K54" s="833"/>
      <c r="L54" s="776"/>
      <c r="M54" s="776"/>
      <c r="N54" s="837">
        <v>0</v>
      </c>
      <c r="O54" s="776"/>
      <c r="P54" s="776"/>
      <c r="Q54" s="776">
        <v>15.6</v>
      </c>
      <c r="R54" s="837">
        <v>15.6</v>
      </c>
      <c r="S54" s="837">
        <v>38.880000000000003</v>
      </c>
      <c r="T54" s="776"/>
      <c r="U54" s="776"/>
      <c r="V54" s="776">
        <v>38.880000000000003</v>
      </c>
      <c r="W54" s="842">
        <v>54.480000000000004</v>
      </c>
    </row>
    <row r="55" spans="1:23">
      <c r="A55"/>
      <c r="B55"/>
      <c r="C55" s="729">
        <v>523340</v>
      </c>
      <c r="D55" s="780" t="s">
        <v>6127</v>
      </c>
      <c r="E55" s="994">
        <v>2.8499999999999996</v>
      </c>
      <c r="F55" s="837">
        <v>0</v>
      </c>
      <c r="G55" s="781">
        <v>0</v>
      </c>
      <c r="H55" s="781">
        <v>0.4</v>
      </c>
      <c r="I55" s="781">
        <v>3.12</v>
      </c>
      <c r="J55" s="837">
        <v>3.52</v>
      </c>
      <c r="K55" s="833">
        <v>2.75</v>
      </c>
      <c r="L55" s="776">
        <v>0</v>
      </c>
      <c r="M55" s="776">
        <v>0.32</v>
      </c>
      <c r="N55" s="837">
        <v>3.07</v>
      </c>
      <c r="O55" s="776">
        <v>0</v>
      </c>
      <c r="P55" s="776">
        <v>0</v>
      </c>
      <c r="Q55" s="776">
        <v>0</v>
      </c>
      <c r="R55" s="837">
        <v>0</v>
      </c>
      <c r="S55" s="837">
        <v>0</v>
      </c>
      <c r="T55" s="776"/>
      <c r="U55" s="776"/>
      <c r="V55" s="776">
        <v>0</v>
      </c>
      <c r="W55" s="842">
        <v>6.59</v>
      </c>
    </row>
    <row r="56" spans="1:23">
      <c r="A56"/>
      <c r="B56"/>
      <c r="C56" s="729">
        <v>523620</v>
      </c>
      <c r="D56" s="780" t="s">
        <v>63</v>
      </c>
      <c r="E56" s="994">
        <v>0</v>
      </c>
      <c r="F56" s="837">
        <v>0</v>
      </c>
      <c r="G56" s="781">
        <v>0</v>
      </c>
      <c r="H56" s="781">
        <v>0</v>
      </c>
      <c r="I56" s="781">
        <v>0</v>
      </c>
      <c r="J56" s="837">
        <v>0</v>
      </c>
      <c r="K56" s="833">
        <v>0</v>
      </c>
      <c r="L56" s="776">
        <v>0</v>
      </c>
      <c r="M56" s="776">
        <v>0</v>
      </c>
      <c r="N56" s="837">
        <v>0</v>
      </c>
      <c r="O56" s="776">
        <v>0</v>
      </c>
      <c r="P56" s="776">
        <v>0</v>
      </c>
      <c r="Q56" s="776">
        <v>0</v>
      </c>
      <c r="R56" s="837">
        <v>0</v>
      </c>
      <c r="S56" s="837">
        <v>0</v>
      </c>
      <c r="T56" s="776"/>
      <c r="U56" s="776"/>
      <c r="V56" s="776">
        <v>0</v>
      </c>
      <c r="W56" s="842">
        <v>0</v>
      </c>
    </row>
    <row r="57" spans="1:23">
      <c r="A57"/>
      <c r="B57"/>
      <c r="C57" s="729">
        <v>523640</v>
      </c>
      <c r="D57" s="780" t="s">
        <v>109</v>
      </c>
      <c r="E57" s="994">
        <v>1904.8</v>
      </c>
      <c r="F57" s="837">
        <v>2000</v>
      </c>
      <c r="G57" s="781">
        <v>0</v>
      </c>
      <c r="H57" s="781">
        <v>0</v>
      </c>
      <c r="I57" s="781">
        <v>0</v>
      </c>
      <c r="J57" s="837">
        <v>0</v>
      </c>
      <c r="K57" s="833">
        <v>0</v>
      </c>
      <c r="L57" s="776">
        <v>0</v>
      </c>
      <c r="M57" s="776">
        <v>0</v>
      </c>
      <c r="N57" s="837">
        <v>0</v>
      </c>
      <c r="O57" s="776">
        <v>0</v>
      </c>
      <c r="P57" s="776">
        <v>0</v>
      </c>
      <c r="Q57" s="776">
        <v>0</v>
      </c>
      <c r="R57" s="837">
        <v>0</v>
      </c>
      <c r="S57" s="837">
        <v>0</v>
      </c>
      <c r="T57" s="776"/>
      <c r="U57" s="776"/>
      <c r="V57" s="776">
        <v>0</v>
      </c>
      <c r="W57" s="842">
        <v>0</v>
      </c>
    </row>
    <row r="58" spans="1:23">
      <c r="A58"/>
      <c r="B58"/>
      <c r="C58" s="729">
        <v>523680</v>
      </c>
      <c r="D58" s="780" t="s">
        <v>65</v>
      </c>
      <c r="E58" s="994"/>
      <c r="F58" s="837">
        <v>0</v>
      </c>
      <c r="G58" s="781"/>
      <c r="H58" s="781"/>
      <c r="I58" s="781"/>
      <c r="J58" s="837">
        <v>0</v>
      </c>
      <c r="K58" s="833"/>
      <c r="L58" s="776">
        <v>2266.29</v>
      </c>
      <c r="M58" s="776">
        <v>0</v>
      </c>
      <c r="N58" s="837">
        <v>2266.29</v>
      </c>
      <c r="O58" s="776">
        <v>0</v>
      </c>
      <c r="P58" s="776">
        <v>0</v>
      </c>
      <c r="Q58" s="776">
        <v>0</v>
      </c>
      <c r="R58" s="837">
        <v>0</v>
      </c>
      <c r="S58" s="837">
        <v>0</v>
      </c>
      <c r="T58" s="776"/>
      <c r="U58" s="776"/>
      <c r="V58" s="776">
        <v>0</v>
      </c>
      <c r="W58" s="842">
        <v>2266.29</v>
      </c>
    </row>
    <row r="59" spans="1:23">
      <c r="A59"/>
      <c r="B59"/>
      <c r="C59" s="729">
        <v>523700</v>
      </c>
      <c r="D59" s="780" t="s">
        <v>66</v>
      </c>
      <c r="E59" s="994">
        <v>1310.1400000000001</v>
      </c>
      <c r="F59" s="837">
        <v>1500</v>
      </c>
      <c r="G59" s="781">
        <v>0</v>
      </c>
      <c r="H59" s="781">
        <v>0</v>
      </c>
      <c r="I59" s="781">
        <v>0</v>
      </c>
      <c r="J59" s="837">
        <v>0</v>
      </c>
      <c r="K59" s="833">
        <v>28</v>
      </c>
      <c r="L59" s="776">
        <v>0</v>
      </c>
      <c r="M59" s="776">
        <v>0</v>
      </c>
      <c r="N59" s="837">
        <v>28</v>
      </c>
      <c r="O59" s="776">
        <v>0</v>
      </c>
      <c r="P59" s="776">
        <v>135.16</v>
      </c>
      <c r="Q59" s="776">
        <v>213.76</v>
      </c>
      <c r="R59" s="837">
        <v>348.91999999999996</v>
      </c>
      <c r="S59" s="837">
        <v>0</v>
      </c>
      <c r="T59" s="776"/>
      <c r="U59" s="776"/>
      <c r="V59" s="776">
        <v>0</v>
      </c>
      <c r="W59" s="842">
        <v>376.91999999999996</v>
      </c>
    </row>
    <row r="60" spans="1:23">
      <c r="A60"/>
      <c r="B60"/>
      <c r="C60" s="729">
        <v>523800</v>
      </c>
      <c r="D60" s="780" t="s">
        <v>67</v>
      </c>
      <c r="E60" s="994">
        <v>261</v>
      </c>
      <c r="F60" s="837">
        <v>0</v>
      </c>
      <c r="G60" s="781">
        <v>0</v>
      </c>
      <c r="H60" s="781">
        <v>0</v>
      </c>
      <c r="I60" s="781">
        <v>0</v>
      </c>
      <c r="J60" s="837">
        <v>0</v>
      </c>
      <c r="K60" s="833">
        <v>0</v>
      </c>
      <c r="L60" s="776">
        <v>0</v>
      </c>
      <c r="M60" s="776">
        <v>0</v>
      </c>
      <c r="N60" s="837">
        <v>0</v>
      </c>
      <c r="O60" s="776">
        <v>0</v>
      </c>
      <c r="P60" s="776">
        <v>0</v>
      </c>
      <c r="Q60" s="776">
        <v>0</v>
      </c>
      <c r="R60" s="837">
        <v>0</v>
      </c>
      <c r="S60" s="837">
        <v>0</v>
      </c>
      <c r="T60" s="776"/>
      <c r="U60" s="776"/>
      <c r="V60" s="776">
        <v>0</v>
      </c>
      <c r="W60" s="842">
        <v>0</v>
      </c>
    </row>
    <row r="61" spans="1:23">
      <c r="A61"/>
      <c r="B61"/>
      <c r="C61" s="729">
        <v>523820</v>
      </c>
      <c r="D61" s="780" t="s">
        <v>68</v>
      </c>
      <c r="E61" s="994">
        <v>539.64</v>
      </c>
      <c r="F61" s="837">
        <v>0</v>
      </c>
      <c r="G61" s="781">
        <v>0</v>
      </c>
      <c r="H61" s="781">
        <v>0</v>
      </c>
      <c r="I61" s="781">
        <v>0</v>
      </c>
      <c r="J61" s="837">
        <v>0</v>
      </c>
      <c r="K61" s="833">
        <v>0</v>
      </c>
      <c r="L61" s="776">
        <v>0</v>
      </c>
      <c r="M61" s="776">
        <v>0</v>
      </c>
      <c r="N61" s="837">
        <v>0</v>
      </c>
      <c r="O61" s="776">
        <v>0</v>
      </c>
      <c r="P61" s="776">
        <v>0</v>
      </c>
      <c r="Q61" s="776">
        <v>0</v>
      </c>
      <c r="R61" s="837">
        <v>0</v>
      </c>
      <c r="S61" s="837">
        <v>0</v>
      </c>
      <c r="T61" s="776"/>
      <c r="U61" s="776"/>
      <c r="V61" s="776">
        <v>0</v>
      </c>
      <c r="W61" s="842">
        <v>0</v>
      </c>
    </row>
    <row r="62" spans="1:23">
      <c r="A62"/>
      <c r="B62"/>
      <c r="C62" s="729">
        <v>524840</v>
      </c>
      <c r="D62" s="780" t="s">
        <v>69</v>
      </c>
      <c r="E62" s="994">
        <v>300</v>
      </c>
      <c r="F62" s="837">
        <v>600</v>
      </c>
      <c r="G62" s="781">
        <v>0</v>
      </c>
      <c r="H62" s="781">
        <v>0</v>
      </c>
      <c r="I62" s="781">
        <v>15</v>
      </c>
      <c r="J62" s="837">
        <v>15</v>
      </c>
      <c r="K62" s="833">
        <v>0</v>
      </c>
      <c r="L62" s="776">
        <v>0</v>
      </c>
      <c r="M62" s="776">
        <v>0</v>
      </c>
      <c r="N62" s="837">
        <v>0</v>
      </c>
      <c r="O62" s="776">
        <v>0</v>
      </c>
      <c r="P62" s="776">
        <v>0</v>
      </c>
      <c r="Q62" s="776">
        <v>0</v>
      </c>
      <c r="R62" s="837">
        <v>0</v>
      </c>
      <c r="S62" s="837">
        <v>0</v>
      </c>
      <c r="T62" s="776"/>
      <c r="U62" s="776"/>
      <c r="V62" s="776">
        <v>0</v>
      </c>
      <c r="W62" s="842">
        <v>15</v>
      </c>
    </row>
    <row r="63" spans="1:23">
      <c r="A63"/>
      <c r="B63"/>
      <c r="C63" s="729">
        <v>525060</v>
      </c>
      <c r="D63" s="780" t="s">
        <v>96</v>
      </c>
      <c r="E63" s="994">
        <v>4490.6499999999996</v>
      </c>
      <c r="F63" s="837">
        <v>250</v>
      </c>
      <c r="G63" s="781">
        <v>0</v>
      </c>
      <c r="H63" s="781">
        <v>0</v>
      </c>
      <c r="I63" s="781">
        <v>0</v>
      </c>
      <c r="J63" s="837">
        <v>0</v>
      </c>
      <c r="K63" s="833">
        <v>0</v>
      </c>
      <c r="L63" s="776">
        <v>509.18</v>
      </c>
      <c r="M63" s="776">
        <v>0</v>
      </c>
      <c r="N63" s="837">
        <v>509.18</v>
      </c>
      <c r="O63" s="776">
        <v>0</v>
      </c>
      <c r="P63" s="776">
        <v>0</v>
      </c>
      <c r="Q63" s="776">
        <v>53.02</v>
      </c>
      <c r="R63" s="837">
        <v>53.02</v>
      </c>
      <c r="S63" s="837">
        <v>429.96</v>
      </c>
      <c r="T63" s="776"/>
      <c r="U63" s="776"/>
      <c r="V63" s="776">
        <v>429.96</v>
      </c>
      <c r="W63" s="842">
        <v>992.16000000000008</v>
      </c>
    </row>
    <row r="64" spans="1:23">
      <c r="A64"/>
      <c r="B64"/>
      <c r="C64" s="729">
        <v>526910</v>
      </c>
      <c r="D64" s="780" t="s">
        <v>123</v>
      </c>
      <c r="E64" s="994">
        <v>0</v>
      </c>
      <c r="F64" s="837">
        <v>0</v>
      </c>
      <c r="G64" s="781">
        <v>0</v>
      </c>
      <c r="H64" s="781">
        <v>0</v>
      </c>
      <c r="I64" s="781">
        <v>0</v>
      </c>
      <c r="J64" s="837">
        <v>0</v>
      </c>
      <c r="K64" s="833">
        <v>0</v>
      </c>
      <c r="L64" s="776">
        <v>0</v>
      </c>
      <c r="M64" s="776">
        <v>0</v>
      </c>
      <c r="N64" s="837">
        <v>0</v>
      </c>
      <c r="O64" s="776">
        <v>0</v>
      </c>
      <c r="P64" s="776">
        <v>4888.3100000000004</v>
      </c>
      <c r="Q64" s="776">
        <v>0</v>
      </c>
      <c r="R64" s="837">
        <v>4888.3100000000004</v>
      </c>
      <c r="S64" s="837">
        <v>0</v>
      </c>
      <c r="T64" s="776"/>
      <c r="U64" s="776"/>
      <c r="V64" s="776">
        <v>0</v>
      </c>
      <c r="W64" s="842">
        <v>4888.3100000000004</v>
      </c>
    </row>
    <row r="65" spans="1:23">
      <c r="A65"/>
      <c r="B65"/>
      <c r="C65" s="729">
        <v>526940</v>
      </c>
      <c r="D65" s="780" t="s">
        <v>71</v>
      </c>
      <c r="E65" s="994">
        <v>1910.77</v>
      </c>
      <c r="F65" s="837">
        <v>2000</v>
      </c>
      <c r="G65" s="781">
        <v>0</v>
      </c>
      <c r="H65" s="781">
        <v>45.07</v>
      </c>
      <c r="I65" s="781">
        <v>508.12</v>
      </c>
      <c r="J65" s="837">
        <v>553.19000000000005</v>
      </c>
      <c r="K65" s="833">
        <v>51.31</v>
      </c>
      <c r="L65" s="776">
        <v>0</v>
      </c>
      <c r="M65" s="776">
        <v>0</v>
      </c>
      <c r="N65" s="837">
        <v>51.31</v>
      </c>
      <c r="O65" s="776">
        <v>0</v>
      </c>
      <c r="P65" s="776">
        <v>120</v>
      </c>
      <c r="Q65" s="776">
        <v>208.67</v>
      </c>
      <c r="R65" s="837">
        <v>328.66999999999996</v>
      </c>
      <c r="S65" s="837">
        <v>208.67</v>
      </c>
      <c r="T65" s="776"/>
      <c r="U65" s="776"/>
      <c r="V65" s="776">
        <v>208.67</v>
      </c>
      <c r="W65" s="842">
        <v>1141.8399999999999</v>
      </c>
    </row>
    <row r="66" spans="1:23">
      <c r="A66"/>
      <c r="B66"/>
      <c r="C66" s="729">
        <v>526960</v>
      </c>
      <c r="D66" s="780" t="s">
        <v>97</v>
      </c>
      <c r="E66" s="994">
        <v>7867.7500000000009</v>
      </c>
      <c r="F66" s="837">
        <v>8000</v>
      </c>
      <c r="G66" s="781">
        <v>0</v>
      </c>
      <c r="H66" s="781">
        <v>0</v>
      </c>
      <c r="I66" s="781">
        <v>307.32</v>
      </c>
      <c r="J66" s="837">
        <v>307.32</v>
      </c>
      <c r="K66" s="833">
        <v>59.21</v>
      </c>
      <c r="L66" s="776">
        <v>0</v>
      </c>
      <c r="M66" s="776">
        <v>0</v>
      </c>
      <c r="N66" s="837">
        <v>59.21</v>
      </c>
      <c r="O66" s="776">
        <v>66.86</v>
      </c>
      <c r="P66" s="776">
        <v>448.56</v>
      </c>
      <c r="Q66" s="776">
        <v>1539.21</v>
      </c>
      <c r="R66" s="837">
        <v>2054.63</v>
      </c>
      <c r="S66" s="837">
        <v>1027.72</v>
      </c>
      <c r="T66" s="776"/>
      <c r="U66" s="776"/>
      <c r="V66" s="776">
        <v>1027.72</v>
      </c>
      <c r="W66" s="842">
        <v>3448.88</v>
      </c>
    </row>
    <row r="67" spans="1:23">
      <c r="A67"/>
      <c r="B67"/>
      <c r="C67" s="729">
        <v>527100</v>
      </c>
      <c r="D67" s="780" t="s">
        <v>72</v>
      </c>
      <c r="E67" s="994">
        <v>215.82</v>
      </c>
      <c r="F67" s="837">
        <v>0</v>
      </c>
      <c r="G67" s="781">
        <v>0</v>
      </c>
      <c r="H67" s="781">
        <v>0</v>
      </c>
      <c r="I67" s="781">
        <v>0</v>
      </c>
      <c r="J67" s="837">
        <v>0</v>
      </c>
      <c r="K67" s="833">
        <v>0</v>
      </c>
      <c r="L67" s="776">
        <v>0</v>
      </c>
      <c r="M67" s="776">
        <v>0</v>
      </c>
      <c r="N67" s="837">
        <v>0</v>
      </c>
      <c r="O67" s="776">
        <v>0</v>
      </c>
      <c r="P67" s="776">
        <v>0</v>
      </c>
      <c r="Q67" s="776">
        <v>0</v>
      </c>
      <c r="R67" s="837">
        <v>0</v>
      </c>
      <c r="S67" s="837">
        <v>0</v>
      </c>
      <c r="T67" s="776"/>
      <c r="U67" s="776"/>
      <c r="V67" s="776">
        <v>0</v>
      </c>
      <c r="W67" s="842">
        <v>0</v>
      </c>
    </row>
    <row r="68" spans="1:23">
      <c r="A68"/>
      <c r="B68"/>
      <c r="C68" s="729">
        <v>527140</v>
      </c>
      <c r="D68" s="780" t="s">
        <v>226</v>
      </c>
      <c r="E68" s="994">
        <v>0</v>
      </c>
      <c r="F68" s="837">
        <v>0</v>
      </c>
      <c r="G68" s="781">
        <v>0</v>
      </c>
      <c r="H68" s="781">
        <v>0</v>
      </c>
      <c r="I68" s="781">
        <v>0</v>
      </c>
      <c r="J68" s="837">
        <v>0</v>
      </c>
      <c r="K68" s="833">
        <v>0</v>
      </c>
      <c r="L68" s="776">
        <v>0</v>
      </c>
      <c r="M68" s="776">
        <v>0</v>
      </c>
      <c r="N68" s="837">
        <v>0</v>
      </c>
      <c r="O68" s="776">
        <v>0</v>
      </c>
      <c r="P68" s="776">
        <v>0</v>
      </c>
      <c r="Q68" s="776">
        <v>0</v>
      </c>
      <c r="R68" s="837">
        <v>0</v>
      </c>
      <c r="S68" s="837">
        <v>0</v>
      </c>
      <c r="T68" s="776"/>
      <c r="U68" s="776"/>
      <c r="V68" s="776">
        <v>0</v>
      </c>
      <c r="W68" s="842">
        <v>0</v>
      </c>
    </row>
    <row r="69" spans="1:23">
      <c r="A69"/>
      <c r="B69"/>
      <c r="C69" s="729">
        <v>527280</v>
      </c>
      <c r="D69" s="780" t="s">
        <v>73</v>
      </c>
      <c r="E69" s="994">
        <v>0</v>
      </c>
      <c r="F69" s="837">
        <v>0</v>
      </c>
      <c r="G69" s="781">
        <v>0</v>
      </c>
      <c r="H69" s="781">
        <v>0</v>
      </c>
      <c r="I69" s="781">
        <v>0</v>
      </c>
      <c r="J69" s="837">
        <v>0</v>
      </c>
      <c r="K69" s="833">
        <v>0</v>
      </c>
      <c r="L69" s="776">
        <v>0</v>
      </c>
      <c r="M69" s="776">
        <v>0</v>
      </c>
      <c r="N69" s="837">
        <v>0</v>
      </c>
      <c r="O69" s="776">
        <v>0</v>
      </c>
      <c r="P69" s="776">
        <v>0</v>
      </c>
      <c r="Q69" s="776">
        <v>0</v>
      </c>
      <c r="R69" s="837">
        <v>0</v>
      </c>
      <c r="S69" s="837">
        <v>0</v>
      </c>
      <c r="T69" s="776"/>
      <c r="U69" s="776"/>
      <c r="V69" s="776">
        <v>0</v>
      </c>
      <c r="W69" s="842">
        <v>0</v>
      </c>
    </row>
    <row r="70" spans="1:23">
      <c r="A70"/>
      <c r="B70"/>
      <c r="C70" s="729">
        <v>527660</v>
      </c>
      <c r="D70" s="780" t="s">
        <v>112</v>
      </c>
      <c r="E70" s="994">
        <v>124.37</v>
      </c>
      <c r="F70" s="837">
        <v>0</v>
      </c>
      <c r="G70" s="781">
        <v>0</v>
      </c>
      <c r="H70" s="781">
        <v>0</v>
      </c>
      <c r="I70" s="781">
        <v>0</v>
      </c>
      <c r="J70" s="837">
        <v>0</v>
      </c>
      <c r="K70" s="833">
        <v>0</v>
      </c>
      <c r="L70" s="776">
        <v>0</v>
      </c>
      <c r="M70" s="776">
        <v>0</v>
      </c>
      <c r="N70" s="837">
        <v>0</v>
      </c>
      <c r="O70" s="776">
        <v>0</v>
      </c>
      <c r="P70" s="776">
        <v>0</v>
      </c>
      <c r="Q70" s="776">
        <v>0</v>
      </c>
      <c r="R70" s="837">
        <v>0</v>
      </c>
      <c r="S70" s="837">
        <v>0</v>
      </c>
      <c r="T70" s="776"/>
      <c r="U70" s="776"/>
      <c r="V70" s="776">
        <v>0</v>
      </c>
      <c r="W70" s="842">
        <v>0</v>
      </c>
    </row>
    <row r="71" spans="1:23">
      <c r="A71"/>
      <c r="B71"/>
      <c r="C71" s="729">
        <v>527680</v>
      </c>
      <c r="D71" s="780" t="s">
        <v>74</v>
      </c>
      <c r="E71" s="994">
        <v>2542.3199999999997</v>
      </c>
      <c r="F71" s="837">
        <v>3000</v>
      </c>
      <c r="G71" s="781">
        <v>20.420000000000002</v>
      </c>
      <c r="H71" s="781">
        <v>1202.6300000000001</v>
      </c>
      <c r="I71" s="781">
        <v>0</v>
      </c>
      <c r="J71" s="837">
        <v>1223.0500000000002</v>
      </c>
      <c r="K71" s="833">
        <v>0</v>
      </c>
      <c r="L71" s="776">
        <v>0</v>
      </c>
      <c r="M71" s="776">
        <v>1952.26</v>
      </c>
      <c r="N71" s="837">
        <v>1952.26</v>
      </c>
      <c r="O71" s="776">
        <v>124.21</v>
      </c>
      <c r="P71" s="776">
        <v>0</v>
      </c>
      <c r="Q71" s="776">
        <v>163.80000000000001</v>
      </c>
      <c r="R71" s="837">
        <v>288.01</v>
      </c>
      <c r="S71" s="837">
        <v>0</v>
      </c>
      <c r="T71" s="776"/>
      <c r="U71" s="776"/>
      <c r="V71" s="776">
        <v>0</v>
      </c>
      <c r="W71" s="842">
        <v>3463.3200000000006</v>
      </c>
    </row>
    <row r="72" spans="1:23">
      <c r="A72"/>
      <c r="B72"/>
      <c r="C72" s="729">
        <v>527690</v>
      </c>
      <c r="D72" s="780" t="s">
        <v>2571</v>
      </c>
      <c r="E72" s="994">
        <v>91691.180000000008</v>
      </c>
      <c r="F72" s="837">
        <v>16968</v>
      </c>
      <c r="G72" s="781">
        <v>0</v>
      </c>
      <c r="H72" s="781">
        <v>5507.93</v>
      </c>
      <c r="I72" s="781">
        <v>4398.16</v>
      </c>
      <c r="J72" s="837">
        <v>9906.09</v>
      </c>
      <c r="K72" s="833">
        <v>8248.65</v>
      </c>
      <c r="L72" s="776">
        <v>4181</v>
      </c>
      <c r="M72" s="776">
        <v>5753.72</v>
      </c>
      <c r="N72" s="837">
        <v>18183.37</v>
      </c>
      <c r="O72" s="776">
        <v>2423.9</v>
      </c>
      <c r="P72" s="776">
        <v>3739.2</v>
      </c>
      <c r="Q72" s="776">
        <v>6231.06</v>
      </c>
      <c r="R72" s="837">
        <v>12394.16</v>
      </c>
      <c r="S72" s="837">
        <v>4689.2700000000004</v>
      </c>
      <c r="T72" s="776"/>
      <c r="U72" s="776"/>
      <c r="V72" s="776">
        <v>4689.2700000000004</v>
      </c>
      <c r="W72" s="842">
        <v>45172.89</v>
      </c>
    </row>
    <row r="73" spans="1:23">
      <c r="A73"/>
      <c r="B73"/>
      <c r="C73" s="729">
        <v>527720</v>
      </c>
      <c r="D73" s="780" t="s">
        <v>98</v>
      </c>
      <c r="E73" s="994">
        <v>11623.41</v>
      </c>
      <c r="F73" s="837">
        <v>11766</v>
      </c>
      <c r="G73" s="781">
        <v>8544.92</v>
      </c>
      <c r="H73" s="781">
        <v>-8544.92</v>
      </c>
      <c r="I73" s="781">
        <v>0</v>
      </c>
      <c r="J73" s="837">
        <v>0</v>
      </c>
      <c r="K73" s="833">
        <v>87.95</v>
      </c>
      <c r="L73" s="776">
        <v>0</v>
      </c>
      <c r="M73" s="776">
        <v>390.53</v>
      </c>
      <c r="N73" s="837">
        <v>478.47999999999996</v>
      </c>
      <c r="O73" s="776">
        <v>0</v>
      </c>
      <c r="P73" s="776">
        <v>46.71</v>
      </c>
      <c r="Q73" s="776">
        <v>178.39</v>
      </c>
      <c r="R73" s="837">
        <v>225.1</v>
      </c>
      <c r="S73" s="837">
        <v>357.74</v>
      </c>
      <c r="T73" s="776"/>
      <c r="U73" s="776"/>
      <c r="V73" s="776">
        <v>357.74</v>
      </c>
      <c r="W73" s="842">
        <v>1061.32</v>
      </c>
    </row>
    <row r="74" spans="1:23">
      <c r="A74"/>
      <c r="B74"/>
      <c r="C74" s="729">
        <v>527840</v>
      </c>
      <c r="D74" s="780" t="s">
        <v>75</v>
      </c>
      <c r="E74" s="994">
        <v>3536.31</v>
      </c>
      <c r="F74" s="837">
        <v>15200</v>
      </c>
      <c r="G74" s="781">
        <v>0</v>
      </c>
      <c r="H74" s="781">
        <v>0</v>
      </c>
      <c r="I74" s="781">
        <v>1095</v>
      </c>
      <c r="J74" s="837">
        <v>1095</v>
      </c>
      <c r="K74" s="833">
        <v>455</v>
      </c>
      <c r="L74" s="776">
        <v>0</v>
      </c>
      <c r="M74" s="776">
        <v>0</v>
      </c>
      <c r="N74" s="837">
        <v>455</v>
      </c>
      <c r="O74" s="776">
        <v>0</v>
      </c>
      <c r="P74" s="776">
        <v>0</v>
      </c>
      <c r="Q74" s="776">
        <v>900</v>
      </c>
      <c r="R74" s="837">
        <v>900</v>
      </c>
      <c r="S74" s="837">
        <v>1020</v>
      </c>
      <c r="T74" s="776"/>
      <c r="U74" s="776"/>
      <c r="V74" s="776">
        <v>1020</v>
      </c>
      <c r="W74" s="842">
        <v>3470</v>
      </c>
    </row>
    <row r="75" spans="1:23">
      <c r="A75"/>
      <c r="B75"/>
      <c r="C75" s="729">
        <v>527940</v>
      </c>
      <c r="D75" s="780" t="s">
        <v>125</v>
      </c>
      <c r="E75" s="994">
        <v>3483.21</v>
      </c>
      <c r="F75" s="837">
        <v>5000</v>
      </c>
      <c r="G75" s="781">
        <v>0</v>
      </c>
      <c r="H75" s="781">
        <v>0</v>
      </c>
      <c r="I75" s="781">
        <v>0</v>
      </c>
      <c r="J75" s="837">
        <v>0</v>
      </c>
      <c r="K75" s="833">
        <v>0</v>
      </c>
      <c r="L75" s="776">
        <v>0</v>
      </c>
      <c r="M75" s="776">
        <v>0</v>
      </c>
      <c r="N75" s="837">
        <v>0</v>
      </c>
      <c r="O75" s="776">
        <v>730.79</v>
      </c>
      <c r="P75" s="776">
        <v>0</v>
      </c>
      <c r="Q75" s="776">
        <v>0</v>
      </c>
      <c r="R75" s="837">
        <v>730.79</v>
      </c>
      <c r="S75" s="837">
        <v>0</v>
      </c>
      <c r="T75" s="776"/>
      <c r="U75" s="776"/>
      <c r="V75" s="776">
        <v>0</v>
      </c>
      <c r="W75" s="842">
        <v>730.79</v>
      </c>
    </row>
    <row r="76" spans="1:23">
      <c r="A76"/>
      <c r="B76"/>
      <c r="C76" s="729">
        <v>528140</v>
      </c>
      <c r="D76" s="780" t="s">
        <v>76</v>
      </c>
      <c r="E76" s="994">
        <v>1200</v>
      </c>
      <c r="F76" s="837">
        <v>0</v>
      </c>
      <c r="G76" s="781">
        <v>0</v>
      </c>
      <c r="H76" s="781">
        <v>0</v>
      </c>
      <c r="I76" s="781">
        <v>0</v>
      </c>
      <c r="J76" s="837">
        <v>0</v>
      </c>
      <c r="K76" s="833">
        <v>0</v>
      </c>
      <c r="L76" s="776">
        <v>0</v>
      </c>
      <c r="M76" s="776">
        <v>0</v>
      </c>
      <c r="N76" s="837">
        <v>0</v>
      </c>
      <c r="O76" s="776">
        <v>800</v>
      </c>
      <c r="P76" s="776">
        <v>340</v>
      </c>
      <c r="Q76" s="776">
        <v>0</v>
      </c>
      <c r="R76" s="837">
        <v>1140</v>
      </c>
      <c r="S76" s="837">
        <v>0</v>
      </c>
      <c r="T76" s="776"/>
      <c r="U76" s="776"/>
      <c r="V76" s="776">
        <v>0</v>
      </c>
      <c r="W76" s="842">
        <v>1140</v>
      </c>
    </row>
    <row r="77" spans="1:23">
      <c r="A77"/>
      <c r="B77"/>
      <c r="C77" s="729">
        <v>528260</v>
      </c>
      <c r="D77" s="780" t="s">
        <v>227</v>
      </c>
      <c r="E77" s="994">
        <v>465.5</v>
      </c>
      <c r="F77" s="837">
        <v>5000</v>
      </c>
      <c r="G77" s="781">
        <v>0</v>
      </c>
      <c r="H77" s="781">
        <v>0</v>
      </c>
      <c r="I77" s="781">
        <v>139.78</v>
      </c>
      <c r="J77" s="837">
        <v>139.78</v>
      </c>
      <c r="K77" s="833">
        <v>0</v>
      </c>
      <c r="L77" s="776">
        <v>0</v>
      </c>
      <c r="M77" s="776">
        <v>0</v>
      </c>
      <c r="N77" s="837">
        <v>0</v>
      </c>
      <c r="O77" s="776">
        <v>0</v>
      </c>
      <c r="P77" s="776">
        <v>0</v>
      </c>
      <c r="Q77" s="776">
        <v>251.32</v>
      </c>
      <c r="R77" s="837">
        <v>251.32</v>
      </c>
      <c r="S77" s="837">
        <v>708.66</v>
      </c>
      <c r="T77" s="776"/>
      <c r="U77" s="776"/>
      <c r="V77" s="776">
        <v>708.66</v>
      </c>
      <c r="W77" s="842">
        <v>1099.76</v>
      </c>
    </row>
    <row r="78" spans="1:23">
      <c r="A78"/>
      <c r="B78"/>
      <c r="C78" s="729">
        <v>528920</v>
      </c>
      <c r="D78" s="780" t="s">
        <v>78</v>
      </c>
      <c r="E78" s="994">
        <v>23204.559999999998</v>
      </c>
      <c r="F78" s="837">
        <v>13032</v>
      </c>
      <c r="G78" s="781">
        <v>0</v>
      </c>
      <c r="H78" s="781">
        <v>1438.27</v>
      </c>
      <c r="I78" s="781">
        <v>1438.27</v>
      </c>
      <c r="J78" s="837">
        <v>2876.54</v>
      </c>
      <c r="K78" s="833">
        <v>1438.27</v>
      </c>
      <c r="L78" s="776">
        <v>2810.65</v>
      </c>
      <c r="M78" s="776">
        <v>2810.65</v>
      </c>
      <c r="N78" s="837">
        <v>7059.57</v>
      </c>
      <c r="O78" s="776">
        <v>2810.65</v>
      </c>
      <c r="P78" s="776">
        <v>3245.13</v>
      </c>
      <c r="Q78" s="776">
        <v>3245.13</v>
      </c>
      <c r="R78" s="837">
        <v>9300.91</v>
      </c>
      <c r="S78" s="837">
        <v>2810.65</v>
      </c>
      <c r="T78" s="776"/>
      <c r="U78" s="776"/>
      <c r="V78" s="776">
        <v>2810.65</v>
      </c>
      <c r="W78" s="842">
        <v>22047.670000000002</v>
      </c>
    </row>
    <row r="79" spans="1:23">
      <c r="A79"/>
      <c r="B79"/>
      <c r="C79" s="729">
        <v>528960</v>
      </c>
      <c r="D79" s="780" t="s">
        <v>79</v>
      </c>
      <c r="E79" s="994">
        <v>1719.88</v>
      </c>
      <c r="F79" s="837">
        <v>0</v>
      </c>
      <c r="G79" s="781">
        <v>0</v>
      </c>
      <c r="H79" s="781">
        <v>0</v>
      </c>
      <c r="I79" s="781">
        <v>0</v>
      </c>
      <c r="J79" s="837">
        <v>0</v>
      </c>
      <c r="K79" s="833">
        <v>0</v>
      </c>
      <c r="L79" s="776">
        <v>0</v>
      </c>
      <c r="M79" s="776">
        <v>0</v>
      </c>
      <c r="N79" s="837">
        <v>0</v>
      </c>
      <c r="O79" s="776">
        <v>0</v>
      </c>
      <c r="P79" s="776">
        <v>0</v>
      </c>
      <c r="Q79" s="776">
        <v>0</v>
      </c>
      <c r="R79" s="837">
        <v>0</v>
      </c>
      <c r="S79" s="837">
        <v>1483.74</v>
      </c>
      <c r="T79" s="776"/>
      <c r="U79" s="776"/>
      <c r="V79" s="776">
        <v>1483.74</v>
      </c>
      <c r="W79" s="842">
        <v>1483.74</v>
      </c>
    </row>
    <row r="80" spans="1:23">
      <c r="A80"/>
      <c r="B80"/>
      <c r="C80" s="729">
        <v>528980</v>
      </c>
      <c r="D80" s="780" t="s">
        <v>80</v>
      </c>
      <c r="E80" s="994">
        <v>197.18</v>
      </c>
      <c r="F80" s="837">
        <v>0</v>
      </c>
      <c r="G80" s="781">
        <v>0</v>
      </c>
      <c r="H80" s="781">
        <v>0</v>
      </c>
      <c r="I80" s="781">
        <v>0</v>
      </c>
      <c r="J80" s="837">
        <v>0</v>
      </c>
      <c r="K80" s="833">
        <v>0</v>
      </c>
      <c r="L80" s="776">
        <v>0</v>
      </c>
      <c r="M80" s="776">
        <v>0</v>
      </c>
      <c r="N80" s="837">
        <v>0</v>
      </c>
      <c r="O80" s="776">
        <v>0</v>
      </c>
      <c r="P80" s="776">
        <v>0</v>
      </c>
      <c r="Q80" s="776">
        <v>0</v>
      </c>
      <c r="R80" s="837">
        <v>0</v>
      </c>
      <c r="S80" s="837">
        <v>0</v>
      </c>
      <c r="T80" s="776"/>
      <c r="U80" s="776"/>
      <c r="V80" s="776">
        <v>0</v>
      </c>
      <c r="W80" s="842">
        <v>0</v>
      </c>
    </row>
    <row r="81" spans="1:23">
      <c r="A81"/>
      <c r="B81"/>
      <c r="C81" s="729">
        <v>529040</v>
      </c>
      <c r="D81" s="780" t="s">
        <v>82</v>
      </c>
      <c r="E81" s="994">
        <v>604</v>
      </c>
      <c r="F81" s="837">
        <v>0</v>
      </c>
      <c r="G81" s="781">
        <v>0</v>
      </c>
      <c r="H81" s="781">
        <v>0</v>
      </c>
      <c r="I81" s="781">
        <v>0</v>
      </c>
      <c r="J81" s="837">
        <v>0</v>
      </c>
      <c r="K81" s="833">
        <v>373.35</v>
      </c>
      <c r="L81" s="776">
        <v>0</v>
      </c>
      <c r="M81" s="776">
        <v>0</v>
      </c>
      <c r="N81" s="837">
        <v>373.35</v>
      </c>
      <c r="O81" s="776">
        <v>0</v>
      </c>
      <c r="P81" s="776">
        <v>0</v>
      </c>
      <c r="Q81" s="776">
        <v>0</v>
      </c>
      <c r="R81" s="837">
        <v>0</v>
      </c>
      <c r="S81" s="837">
        <v>0</v>
      </c>
      <c r="T81" s="776"/>
      <c r="U81" s="776"/>
      <c r="V81" s="776">
        <v>0</v>
      </c>
      <c r="W81" s="842">
        <v>373.35</v>
      </c>
    </row>
    <row r="82" spans="1:23">
      <c r="A82"/>
      <c r="B82"/>
      <c r="C82" s="729">
        <v>529120</v>
      </c>
      <c r="D82" s="780" t="s">
        <v>6356</v>
      </c>
      <c r="E82" s="994">
        <v>0</v>
      </c>
      <c r="F82" s="837">
        <v>0</v>
      </c>
      <c r="G82" s="781">
        <v>0</v>
      </c>
      <c r="H82" s="781">
        <v>0</v>
      </c>
      <c r="I82" s="781">
        <v>0</v>
      </c>
      <c r="J82" s="837">
        <v>0</v>
      </c>
      <c r="K82" s="833">
        <v>0</v>
      </c>
      <c r="L82" s="776">
        <v>0</v>
      </c>
      <c r="M82" s="776">
        <v>0</v>
      </c>
      <c r="N82" s="837">
        <v>0</v>
      </c>
      <c r="O82" s="776">
        <v>0</v>
      </c>
      <c r="P82" s="776">
        <v>0</v>
      </c>
      <c r="Q82" s="776">
        <v>0</v>
      </c>
      <c r="R82" s="837">
        <v>0</v>
      </c>
      <c r="S82" s="837">
        <v>0</v>
      </c>
      <c r="T82" s="776"/>
      <c r="U82" s="776"/>
      <c r="V82" s="776">
        <v>0</v>
      </c>
      <c r="W82" s="842">
        <v>0</v>
      </c>
    </row>
    <row r="83" spans="1:23">
      <c r="A83"/>
      <c r="B83"/>
      <c r="C83" s="729">
        <v>529500</v>
      </c>
      <c r="D83" s="780" t="s">
        <v>100</v>
      </c>
      <c r="E83" s="994">
        <v>7264.7100000000009</v>
      </c>
      <c r="F83" s="837">
        <v>9500</v>
      </c>
      <c r="G83" s="781">
        <v>20.8</v>
      </c>
      <c r="H83" s="781">
        <v>1240.92</v>
      </c>
      <c r="I83" s="781">
        <v>1079.24</v>
      </c>
      <c r="J83" s="837">
        <v>2340.96</v>
      </c>
      <c r="K83" s="833">
        <v>683.79</v>
      </c>
      <c r="L83" s="776">
        <v>748.83</v>
      </c>
      <c r="M83" s="776">
        <v>757.26</v>
      </c>
      <c r="N83" s="837">
        <v>2189.88</v>
      </c>
      <c r="O83" s="776">
        <v>715.45</v>
      </c>
      <c r="P83" s="776">
        <v>675.5</v>
      </c>
      <c r="Q83" s="776">
        <v>594.75</v>
      </c>
      <c r="R83" s="837">
        <v>1985.7</v>
      </c>
      <c r="S83" s="837">
        <v>564.66999999999996</v>
      </c>
      <c r="T83" s="776"/>
      <c r="U83" s="776"/>
      <c r="V83" s="776">
        <v>564.66999999999996</v>
      </c>
      <c r="W83" s="842">
        <v>7081.21</v>
      </c>
    </row>
    <row r="84" spans="1:23">
      <c r="A84"/>
      <c r="B84"/>
      <c r="C84" s="729">
        <v>529510</v>
      </c>
      <c r="D84" s="780" t="s">
        <v>101</v>
      </c>
      <c r="E84" s="994"/>
      <c r="F84" s="837"/>
      <c r="G84" s="781"/>
      <c r="H84" s="781"/>
      <c r="I84" s="781"/>
      <c r="J84" s="837">
        <v>0</v>
      </c>
      <c r="K84" s="833"/>
      <c r="L84" s="776"/>
      <c r="M84" s="776"/>
      <c r="N84" s="837">
        <v>0</v>
      </c>
      <c r="O84" s="776">
        <v>288.36</v>
      </c>
      <c r="P84" s="776">
        <v>0</v>
      </c>
      <c r="Q84" s="776">
        <v>0</v>
      </c>
      <c r="R84" s="837">
        <v>288.36</v>
      </c>
      <c r="S84" s="837">
        <v>0</v>
      </c>
      <c r="T84" s="776"/>
      <c r="U84" s="776"/>
      <c r="V84" s="776">
        <v>0</v>
      </c>
      <c r="W84" s="842">
        <v>288.36</v>
      </c>
    </row>
    <row r="85" spans="1:23">
      <c r="A85"/>
      <c r="B85"/>
      <c r="C85" s="729">
        <v>529520</v>
      </c>
      <c r="D85" s="780" t="s">
        <v>102</v>
      </c>
      <c r="E85" s="994">
        <v>16994.129999999997</v>
      </c>
      <c r="F85" s="837">
        <v>17000</v>
      </c>
      <c r="G85" s="781">
        <v>380.75</v>
      </c>
      <c r="H85" s="781">
        <v>941.25</v>
      </c>
      <c r="I85" s="781">
        <v>797.25</v>
      </c>
      <c r="J85" s="837">
        <v>2119.25</v>
      </c>
      <c r="K85" s="833">
        <v>1960.28</v>
      </c>
      <c r="L85" s="776">
        <v>812.79</v>
      </c>
      <c r="M85" s="776">
        <v>965.85</v>
      </c>
      <c r="N85" s="837">
        <v>3738.9199999999996</v>
      </c>
      <c r="O85" s="776">
        <v>991.89</v>
      </c>
      <c r="P85" s="776">
        <v>0</v>
      </c>
      <c r="Q85" s="776">
        <v>2962.12</v>
      </c>
      <c r="R85" s="837">
        <v>3954.0099999999998</v>
      </c>
      <c r="S85" s="837">
        <v>1908.25</v>
      </c>
      <c r="T85" s="776"/>
      <c r="U85" s="776"/>
      <c r="V85" s="776">
        <v>1908.25</v>
      </c>
      <c r="W85" s="842">
        <v>11720.43</v>
      </c>
    </row>
    <row r="86" spans="1:23">
      <c r="A86"/>
      <c r="B86"/>
      <c r="C86" s="729">
        <v>529550</v>
      </c>
      <c r="D86" s="780" t="s">
        <v>103</v>
      </c>
      <c r="E86" s="994">
        <v>4319.6900000000005</v>
      </c>
      <c r="F86" s="837">
        <v>5900</v>
      </c>
      <c r="G86" s="781">
        <v>0</v>
      </c>
      <c r="H86" s="781">
        <v>251.46</v>
      </c>
      <c r="I86" s="781">
        <v>376.03</v>
      </c>
      <c r="J86" s="837">
        <v>627.49</v>
      </c>
      <c r="K86" s="833">
        <v>375.39</v>
      </c>
      <c r="L86" s="776">
        <v>382.59</v>
      </c>
      <c r="M86" s="776">
        <v>678.01</v>
      </c>
      <c r="N86" s="837">
        <v>1435.99</v>
      </c>
      <c r="O86" s="776">
        <v>696.13</v>
      </c>
      <c r="P86" s="776">
        <v>715.17</v>
      </c>
      <c r="Q86" s="776">
        <v>701.36</v>
      </c>
      <c r="R86" s="837">
        <v>2112.66</v>
      </c>
      <c r="S86" s="837">
        <v>629.24</v>
      </c>
      <c r="T86" s="776"/>
      <c r="U86" s="776"/>
      <c r="V86" s="776">
        <v>629.24</v>
      </c>
      <c r="W86" s="842">
        <v>4805.38</v>
      </c>
    </row>
    <row r="87" spans="1:23">
      <c r="A87"/>
      <c r="B87" s="527" t="s">
        <v>6627</v>
      </c>
      <c r="C87" s="527"/>
      <c r="D87" s="527"/>
      <c r="E87" s="995">
        <v>332164.84000000003</v>
      </c>
      <c r="F87" s="997">
        <v>331825</v>
      </c>
      <c r="G87" s="1079">
        <v>11371.869999999999</v>
      </c>
      <c r="H87" s="1079">
        <v>5190.0600000000022</v>
      </c>
      <c r="I87" s="1079">
        <v>23233.64</v>
      </c>
      <c r="J87" s="997">
        <v>39795.569999999992</v>
      </c>
      <c r="K87" s="1088">
        <v>20570.05</v>
      </c>
      <c r="L87" s="846">
        <v>17214.52</v>
      </c>
      <c r="M87" s="846">
        <v>22509.079999999994</v>
      </c>
      <c r="N87" s="997">
        <v>60293.649999999987</v>
      </c>
      <c r="O87" s="846">
        <v>16026.580000000002</v>
      </c>
      <c r="P87" s="846">
        <v>20110.829999999998</v>
      </c>
      <c r="Q87" s="846">
        <v>30586.97</v>
      </c>
      <c r="R87" s="997">
        <v>66724.37999999999</v>
      </c>
      <c r="S87" s="997">
        <v>25137.22</v>
      </c>
      <c r="T87" s="846"/>
      <c r="U87" s="846"/>
      <c r="V87" s="846">
        <v>25137.22</v>
      </c>
      <c r="W87" s="892">
        <v>191950.82</v>
      </c>
    </row>
    <row r="88" spans="1:23">
      <c r="A88"/>
      <c r="B88" t="s">
        <v>6628</v>
      </c>
      <c r="C88" s="729">
        <v>536760</v>
      </c>
      <c r="D88" s="780" t="s">
        <v>2872</v>
      </c>
      <c r="E88" s="994">
        <v>1890.08</v>
      </c>
      <c r="F88" s="837">
        <v>1259</v>
      </c>
      <c r="G88" s="781">
        <v>218.74</v>
      </c>
      <c r="H88" s="781">
        <v>123.74</v>
      </c>
      <c r="I88" s="781">
        <v>107.6</v>
      </c>
      <c r="J88" s="837">
        <v>450.08000000000004</v>
      </c>
      <c r="K88" s="833">
        <v>107.6</v>
      </c>
      <c r="L88" s="776">
        <v>145.26</v>
      </c>
      <c r="M88" s="776">
        <v>96.84</v>
      </c>
      <c r="N88" s="837">
        <v>349.7</v>
      </c>
      <c r="O88" s="776">
        <v>75.319999999999993</v>
      </c>
      <c r="P88" s="776">
        <v>69.94</v>
      </c>
      <c r="Q88" s="776">
        <v>64.56</v>
      </c>
      <c r="R88" s="837">
        <v>209.82</v>
      </c>
      <c r="S88" s="837">
        <v>86.08</v>
      </c>
      <c r="T88" s="776"/>
      <c r="U88" s="776"/>
      <c r="V88" s="776">
        <v>86.08</v>
      </c>
      <c r="W88" s="842">
        <v>1095.68</v>
      </c>
    </row>
    <row r="89" spans="1:23">
      <c r="A89"/>
      <c r="B89"/>
      <c r="C89" s="729">
        <v>536761</v>
      </c>
      <c r="D89" s="780" t="s">
        <v>6868</v>
      </c>
      <c r="E89" s="994">
        <v>0</v>
      </c>
      <c r="F89" s="837">
        <v>0</v>
      </c>
      <c r="G89" s="781">
        <v>0</v>
      </c>
      <c r="H89" s="781">
        <v>0</v>
      </c>
      <c r="I89" s="781">
        <v>0</v>
      </c>
      <c r="J89" s="837">
        <v>0</v>
      </c>
      <c r="K89" s="833">
        <v>0</v>
      </c>
      <c r="L89" s="776">
        <v>0</v>
      </c>
      <c r="M89" s="776">
        <v>0</v>
      </c>
      <c r="N89" s="837">
        <v>0</v>
      </c>
      <c r="O89" s="776">
        <v>0</v>
      </c>
      <c r="P89" s="776">
        <v>0</v>
      </c>
      <c r="Q89" s="776">
        <v>0</v>
      </c>
      <c r="R89" s="837">
        <v>0</v>
      </c>
      <c r="S89" s="837">
        <v>0</v>
      </c>
      <c r="T89" s="776"/>
      <c r="U89" s="776"/>
      <c r="V89" s="776">
        <v>0</v>
      </c>
      <c r="W89" s="842">
        <v>0</v>
      </c>
    </row>
    <row r="90" spans="1:23">
      <c r="A90"/>
      <c r="B90"/>
      <c r="C90" s="729">
        <v>536910</v>
      </c>
      <c r="D90" s="780" t="s">
        <v>126</v>
      </c>
      <c r="E90" s="994">
        <v>11894.09</v>
      </c>
      <c r="F90" s="837">
        <v>12000</v>
      </c>
      <c r="G90" s="781">
        <v>0</v>
      </c>
      <c r="H90" s="781">
        <v>0</v>
      </c>
      <c r="I90" s="781">
        <v>0</v>
      </c>
      <c r="J90" s="837">
        <v>0</v>
      </c>
      <c r="K90" s="833">
        <v>330.73</v>
      </c>
      <c r="L90" s="776">
        <v>2244.84</v>
      </c>
      <c r="M90" s="776">
        <v>567.14</v>
      </c>
      <c r="N90" s="837">
        <v>3142.71</v>
      </c>
      <c r="O90" s="776">
        <v>979.8</v>
      </c>
      <c r="P90" s="776">
        <v>1722.71</v>
      </c>
      <c r="Q90" s="776">
        <v>0</v>
      </c>
      <c r="R90" s="837">
        <v>2702.51</v>
      </c>
      <c r="S90" s="837">
        <v>1566.03</v>
      </c>
      <c r="T90" s="776"/>
      <c r="U90" s="776"/>
      <c r="V90" s="776">
        <v>1566.03</v>
      </c>
      <c r="W90" s="842">
        <v>7411.25</v>
      </c>
    </row>
    <row r="91" spans="1:23">
      <c r="A91"/>
      <c r="B91"/>
      <c r="C91" s="729">
        <v>537020</v>
      </c>
      <c r="D91" s="780" t="s">
        <v>83</v>
      </c>
      <c r="E91" s="994">
        <v>1004.47</v>
      </c>
      <c r="F91" s="837">
        <v>0</v>
      </c>
      <c r="G91" s="781">
        <v>0</v>
      </c>
      <c r="H91" s="781">
        <v>0</v>
      </c>
      <c r="I91" s="781">
        <v>0</v>
      </c>
      <c r="J91" s="837">
        <v>0</v>
      </c>
      <c r="K91" s="833">
        <v>0</v>
      </c>
      <c r="L91" s="776">
        <v>0</v>
      </c>
      <c r="M91" s="776">
        <v>0</v>
      </c>
      <c r="N91" s="837">
        <v>0</v>
      </c>
      <c r="O91" s="776">
        <v>1431.92</v>
      </c>
      <c r="P91" s="776">
        <v>0</v>
      </c>
      <c r="Q91" s="776">
        <v>0</v>
      </c>
      <c r="R91" s="837">
        <v>1431.92</v>
      </c>
      <c r="S91" s="837">
        <v>0</v>
      </c>
      <c r="T91" s="776"/>
      <c r="U91" s="776"/>
      <c r="V91" s="776">
        <v>0</v>
      </c>
      <c r="W91" s="842">
        <v>1431.92</v>
      </c>
    </row>
    <row r="92" spans="1:23">
      <c r="A92"/>
      <c r="B92"/>
      <c r="C92" s="729">
        <v>537080</v>
      </c>
      <c r="D92" s="780" t="s">
        <v>84</v>
      </c>
      <c r="E92" s="994">
        <v>3785</v>
      </c>
      <c r="F92" s="837">
        <v>3000</v>
      </c>
      <c r="G92" s="781">
        <v>511</v>
      </c>
      <c r="H92" s="781">
        <v>0</v>
      </c>
      <c r="I92" s="781">
        <v>0</v>
      </c>
      <c r="J92" s="837">
        <v>511</v>
      </c>
      <c r="K92" s="833">
        <v>0</v>
      </c>
      <c r="L92" s="776">
        <v>0</v>
      </c>
      <c r="M92" s="776">
        <v>0</v>
      </c>
      <c r="N92" s="837">
        <v>0</v>
      </c>
      <c r="O92" s="776">
        <v>0</v>
      </c>
      <c r="P92" s="776">
        <v>0</v>
      </c>
      <c r="Q92" s="776">
        <v>0</v>
      </c>
      <c r="R92" s="837">
        <v>0</v>
      </c>
      <c r="S92" s="837">
        <v>0</v>
      </c>
      <c r="T92" s="776"/>
      <c r="U92" s="776"/>
      <c r="V92" s="776">
        <v>0</v>
      </c>
      <c r="W92" s="842">
        <v>511</v>
      </c>
    </row>
    <row r="93" spans="1:23">
      <c r="A93"/>
      <c r="B93"/>
      <c r="C93" s="729">
        <v>537090</v>
      </c>
      <c r="D93" s="780" t="s">
        <v>85</v>
      </c>
      <c r="E93" s="994">
        <v>20</v>
      </c>
      <c r="F93" s="837">
        <v>0</v>
      </c>
      <c r="G93" s="781">
        <v>0</v>
      </c>
      <c r="H93" s="781">
        <v>0</v>
      </c>
      <c r="I93" s="781">
        <v>0</v>
      </c>
      <c r="J93" s="837">
        <v>0</v>
      </c>
      <c r="K93" s="833">
        <v>0</v>
      </c>
      <c r="L93" s="776">
        <v>0</v>
      </c>
      <c r="M93" s="776">
        <v>0</v>
      </c>
      <c r="N93" s="837">
        <v>0</v>
      </c>
      <c r="O93" s="776">
        <v>0</v>
      </c>
      <c r="P93" s="776">
        <v>0</v>
      </c>
      <c r="Q93" s="776">
        <v>0</v>
      </c>
      <c r="R93" s="837">
        <v>0</v>
      </c>
      <c r="S93" s="837">
        <v>0</v>
      </c>
      <c r="T93" s="776"/>
      <c r="U93" s="776"/>
      <c r="V93" s="776">
        <v>0</v>
      </c>
      <c r="W93" s="842">
        <v>0</v>
      </c>
    </row>
    <row r="94" spans="1:23">
      <c r="A94"/>
      <c r="B94" s="527" t="s">
        <v>6629</v>
      </c>
      <c r="C94" s="527"/>
      <c r="D94" s="527"/>
      <c r="E94" s="995">
        <v>18593.64</v>
      </c>
      <c r="F94" s="997">
        <v>16259</v>
      </c>
      <c r="G94" s="1079">
        <v>729.74</v>
      </c>
      <c r="H94" s="1079">
        <v>123.74</v>
      </c>
      <c r="I94" s="1079">
        <v>107.6</v>
      </c>
      <c r="J94" s="997">
        <v>961.08</v>
      </c>
      <c r="K94" s="1088">
        <v>438.33000000000004</v>
      </c>
      <c r="L94" s="846">
        <v>2390.1000000000004</v>
      </c>
      <c r="M94" s="846">
        <v>663.98</v>
      </c>
      <c r="N94" s="997">
        <v>3492.41</v>
      </c>
      <c r="O94" s="846">
        <v>2487.04</v>
      </c>
      <c r="P94" s="846">
        <v>1792.65</v>
      </c>
      <c r="Q94" s="846">
        <v>64.56</v>
      </c>
      <c r="R94" s="997">
        <v>4344.25</v>
      </c>
      <c r="S94" s="997">
        <v>1652.11</v>
      </c>
      <c r="T94" s="846"/>
      <c r="U94" s="846"/>
      <c r="V94" s="846">
        <v>1652.11</v>
      </c>
      <c r="W94" s="892">
        <v>10449.85</v>
      </c>
    </row>
    <row r="95" spans="1:23">
      <c r="A95"/>
      <c r="B95" t="s">
        <v>460</v>
      </c>
      <c r="C95" s="729">
        <v>546160</v>
      </c>
      <c r="D95" s="780" t="s">
        <v>2139</v>
      </c>
      <c r="E95" s="994">
        <v>55507.35</v>
      </c>
      <c r="F95" s="837">
        <v>134691</v>
      </c>
      <c r="G95" s="781">
        <v>0</v>
      </c>
      <c r="H95" s="781">
        <v>0</v>
      </c>
      <c r="I95" s="781">
        <v>0</v>
      </c>
      <c r="J95" s="837">
        <v>0</v>
      </c>
      <c r="K95" s="833">
        <v>0</v>
      </c>
      <c r="L95" s="776">
        <v>0</v>
      </c>
      <c r="M95" s="776">
        <v>134690.71</v>
      </c>
      <c r="N95" s="837">
        <v>134690.71</v>
      </c>
      <c r="O95" s="776">
        <v>0</v>
      </c>
      <c r="P95" s="776">
        <v>0</v>
      </c>
      <c r="Q95" s="776">
        <v>-182763.03</v>
      </c>
      <c r="R95" s="837">
        <v>-182763.03</v>
      </c>
      <c r="S95" s="837">
        <v>0</v>
      </c>
      <c r="T95" s="776"/>
      <c r="U95" s="776"/>
      <c r="V95" s="776">
        <v>0</v>
      </c>
      <c r="W95" s="842">
        <v>-48072.320000000007</v>
      </c>
    </row>
    <row r="96" spans="1:23">
      <c r="A96"/>
      <c r="B96"/>
      <c r="C96" s="729">
        <v>546360</v>
      </c>
      <c r="D96" s="780" t="s">
        <v>6825</v>
      </c>
      <c r="E96" s="994">
        <v>59470.66</v>
      </c>
      <c r="F96" s="837">
        <v>60000</v>
      </c>
      <c r="G96" s="781">
        <v>0</v>
      </c>
      <c r="H96" s="781">
        <v>0</v>
      </c>
      <c r="I96" s="781">
        <v>0</v>
      </c>
      <c r="J96" s="837">
        <v>0</v>
      </c>
      <c r="K96" s="833">
        <v>0</v>
      </c>
      <c r="L96" s="776">
        <v>0</v>
      </c>
      <c r="M96" s="776">
        <v>0</v>
      </c>
      <c r="N96" s="837">
        <v>0</v>
      </c>
      <c r="O96" s="776">
        <v>0</v>
      </c>
      <c r="P96" s="776">
        <v>0</v>
      </c>
      <c r="Q96" s="776">
        <v>0</v>
      </c>
      <c r="R96" s="837">
        <v>0</v>
      </c>
      <c r="S96" s="837">
        <v>0</v>
      </c>
      <c r="T96" s="776"/>
      <c r="U96" s="776"/>
      <c r="V96" s="776">
        <v>0</v>
      </c>
      <c r="W96" s="842">
        <v>0</v>
      </c>
    </row>
    <row r="97" spans="1:23">
      <c r="A97"/>
      <c r="B97" s="527" t="s">
        <v>6630</v>
      </c>
      <c r="C97" s="527"/>
      <c r="D97" s="527"/>
      <c r="E97" s="995">
        <v>114978.01000000001</v>
      </c>
      <c r="F97" s="997">
        <v>194691</v>
      </c>
      <c r="G97" s="1079">
        <v>0</v>
      </c>
      <c r="H97" s="1079">
        <v>0</v>
      </c>
      <c r="I97" s="1079">
        <v>0</v>
      </c>
      <c r="J97" s="997">
        <v>0</v>
      </c>
      <c r="K97" s="1088">
        <v>0</v>
      </c>
      <c r="L97" s="846">
        <v>0</v>
      </c>
      <c r="M97" s="846">
        <v>134690.71</v>
      </c>
      <c r="N97" s="997">
        <v>134690.71</v>
      </c>
      <c r="O97" s="846">
        <v>0</v>
      </c>
      <c r="P97" s="846">
        <v>0</v>
      </c>
      <c r="Q97" s="846">
        <v>-182763.03</v>
      </c>
      <c r="R97" s="997">
        <v>-182763.03</v>
      </c>
      <c r="S97" s="997">
        <v>0</v>
      </c>
      <c r="T97" s="846"/>
      <c r="U97" s="846"/>
      <c r="V97" s="846">
        <v>0</v>
      </c>
      <c r="W97" s="892">
        <v>-48072.320000000007</v>
      </c>
    </row>
    <row r="98" spans="1:23">
      <c r="A98" s="777" t="s">
        <v>6573</v>
      </c>
      <c r="B98" s="777"/>
      <c r="C98" s="777"/>
      <c r="D98" s="777"/>
      <c r="E98" s="996">
        <v>1551839.4200000002</v>
      </c>
      <c r="F98" s="838">
        <v>1219090</v>
      </c>
      <c r="G98" s="782">
        <v>87420.770000000033</v>
      </c>
      <c r="H98" s="782">
        <v>63467.589999999989</v>
      </c>
      <c r="I98" s="782">
        <v>74733.380000000019</v>
      </c>
      <c r="J98" s="838">
        <v>225621.74</v>
      </c>
      <c r="K98" s="834">
        <v>74452.61</v>
      </c>
      <c r="L98" s="778">
        <v>90860.849999999948</v>
      </c>
      <c r="M98" s="778">
        <v>202045.25</v>
      </c>
      <c r="N98" s="838">
        <v>367358.71000000008</v>
      </c>
      <c r="O98" s="778">
        <v>61292.319999999985</v>
      </c>
      <c r="P98" s="778">
        <v>66940.770000000019</v>
      </c>
      <c r="Q98" s="778">
        <v>-106539.14</v>
      </c>
      <c r="R98" s="838">
        <v>21693.950000000128</v>
      </c>
      <c r="S98" s="838">
        <v>78442.679999999993</v>
      </c>
      <c r="T98" s="778"/>
      <c r="U98" s="778"/>
      <c r="V98" s="778">
        <v>78442.679999999993</v>
      </c>
      <c r="W98" s="843">
        <v>693117.08000000031</v>
      </c>
    </row>
    <row r="99" spans="1:23">
      <c r="A99" t="s">
        <v>1564</v>
      </c>
      <c r="B99" t="s">
        <v>48</v>
      </c>
      <c r="C99" s="729">
        <v>510040</v>
      </c>
      <c r="D99" s="780" t="s">
        <v>461</v>
      </c>
      <c r="E99" s="994">
        <v>575116.60999999987</v>
      </c>
      <c r="F99" s="837">
        <v>643688</v>
      </c>
      <c r="G99" s="781">
        <v>18038.75</v>
      </c>
      <c r="H99" s="781">
        <v>45769.38</v>
      </c>
      <c r="I99" s="781">
        <v>46522.54</v>
      </c>
      <c r="J99" s="837">
        <v>110330.67</v>
      </c>
      <c r="K99" s="833">
        <v>46605.34</v>
      </c>
      <c r="L99" s="776">
        <v>70638.98</v>
      </c>
      <c r="M99" s="776">
        <v>45859.22</v>
      </c>
      <c r="N99" s="837">
        <v>163103.53999999998</v>
      </c>
      <c r="O99" s="776">
        <v>40976.57</v>
      </c>
      <c r="P99" s="776">
        <v>43646.71</v>
      </c>
      <c r="Q99" s="776">
        <v>43584.959999999999</v>
      </c>
      <c r="R99" s="837">
        <v>128208.23999999999</v>
      </c>
      <c r="S99" s="837">
        <v>46172.23</v>
      </c>
      <c r="T99" s="776"/>
      <c r="U99" s="776"/>
      <c r="V99" s="776">
        <v>46172.23</v>
      </c>
      <c r="W99" s="842">
        <v>447814.68</v>
      </c>
    </row>
    <row r="100" spans="1:23">
      <c r="A100"/>
      <c r="B100"/>
      <c r="C100" s="729">
        <v>510200</v>
      </c>
      <c r="D100" s="780" t="s">
        <v>462</v>
      </c>
      <c r="E100" s="994">
        <v>0</v>
      </c>
      <c r="F100" s="837">
        <v>0</v>
      </c>
      <c r="G100" s="781">
        <v>0</v>
      </c>
      <c r="H100" s="781">
        <v>0</v>
      </c>
      <c r="I100" s="781">
        <v>0</v>
      </c>
      <c r="J100" s="837">
        <v>0</v>
      </c>
      <c r="K100" s="833">
        <v>0</v>
      </c>
      <c r="L100" s="776">
        <v>0</v>
      </c>
      <c r="M100" s="776">
        <v>0</v>
      </c>
      <c r="N100" s="837">
        <v>0</v>
      </c>
      <c r="O100" s="776">
        <v>0</v>
      </c>
      <c r="P100" s="776">
        <v>0</v>
      </c>
      <c r="Q100" s="776">
        <v>0</v>
      </c>
      <c r="R100" s="837">
        <v>0</v>
      </c>
      <c r="S100" s="837">
        <v>0</v>
      </c>
      <c r="T100" s="776"/>
      <c r="U100" s="776"/>
      <c r="V100" s="776">
        <v>0</v>
      </c>
      <c r="W100" s="842">
        <v>0</v>
      </c>
    </row>
    <row r="101" spans="1:23">
      <c r="A101"/>
      <c r="B101"/>
      <c r="C101" s="729">
        <v>510420</v>
      </c>
      <c r="D101" s="780" t="s">
        <v>464</v>
      </c>
      <c r="E101" s="994">
        <v>19780.489999999998</v>
      </c>
      <c r="F101" s="837">
        <v>80000</v>
      </c>
      <c r="G101" s="781">
        <v>0</v>
      </c>
      <c r="H101" s="781">
        <v>0</v>
      </c>
      <c r="I101" s="781">
        <v>0</v>
      </c>
      <c r="J101" s="837">
        <v>0</v>
      </c>
      <c r="K101" s="833">
        <v>0</v>
      </c>
      <c r="L101" s="776">
        <v>0</v>
      </c>
      <c r="M101" s="776">
        <v>0</v>
      </c>
      <c r="N101" s="837">
        <v>0</v>
      </c>
      <c r="O101" s="776">
        <v>0</v>
      </c>
      <c r="P101" s="776">
        <v>0</v>
      </c>
      <c r="Q101" s="776">
        <v>461.17</v>
      </c>
      <c r="R101" s="837">
        <v>461.17</v>
      </c>
      <c r="S101" s="837">
        <v>0</v>
      </c>
      <c r="T101" s="776"/>
      <c r="U101" s="776"/>
      <c r="V101" s="776">
        <v>0</v>
      </c>
      <c r="W101" s="842">
        <v>461.17</v>
      </c>
    </row>
    <row r="102" spans="1:23">
      <c r="A102"/>
      <c r="B102"/>
      <c r="C102" s="729">
        <v>510421</v>
      </c>
      <c r="D102" s="780" t="s">
        <v>6864</v>
      </c>
      <c r="E102" s="994">
        <v>0</v>
      </c>
      <c r="F102" s="837">
        <v>0</v>
      </c>
      <c r="G102" s="781">
        <v>0</v>
      </c>
      <c r="H102" s="781">
        <v>0</v>
      </c>
      <c r="I102" s="781">
        <v>0</v>
      </c>
      <c r="J102" s="837">
        <v>0</v>
      </c>
      <c r="K102" s="833">
        <v>0</v>
      </c>
      <c r="L102" s="776">
        <v>0</v>
      </c>
      <c r="M102" s="776">
        <v>0</v>
      </c>
      <c r="N102" s="837">
        <v>0</v>
      </c>
      <c r="O102" s="776">
        <v>0</v>
      </c>
      <c r="P102" s="776">
        <v>0</v>
      </c>
      <c r="Q102" s="776">
        <v>0</v>
      </c>
      <c r="R102" s="837">
        <v>0</v>
      </c>
      <c r="S102" s="837">
        <v>0</v>
      </c>
      <c r="T102" s="776"/>
      <c r="U102" s="776"/>
      <c r="V102" s="776">
        <v>0</v>
      </c>
      <c r="W102" s="842">
        <v>0</v>
      </c>
    </row>
    <row r="103" spans="1:23">
      <c r="A103"/>
      <c r="B103"/>
      <c r="C103" s="729">
        <v>510440</v>
      </c>
      <c r="D103" s="780" t="s">
        <v>465</v>
      </c>
      <c r="E103" s="994">
        <v>7218.04</v>
      </c>
      <c r="F103" s="837">
        <v>7000</v>
      </c>
      <c r="G103" s="781">
        <v>0</v>
      </c>
      <c r="H103" s="781">
        <v>0</v>
      </c>
      <c r="I103" s="781">
        <v>0</v>
      </c>
      <c r="J103" s="837">
        <v>0</v>
      </c>
      <c r="K103" s="833">
        <v>0</v>
      </c>
      <c r="L103" s="776">
        <v>0</v>
      </c>
      <c r="M103" s="776">
        <v>3609.02</v>
      </c>
      <c r="N103" s="837">
        <v>3609.02</v>
      </c>
      <c r="O103" s="776">
        <v>0</v>
      </c>
      <c r="P103" s="776">
        <v>0</v>
      </c>
      <c r="Q103" s="776">
        <v>0</v>
      </c>
      <c r="R103" s="837">
        <v>0</v>
      </c>
      <c r="S103" s="837">
        <v>0</v>
      </c>
      <c r="T103" s="776"/>
      <c r="U103" s="776"/>
      <c r="V103" s="776">
        <v>0</v>
      </c>
      <c r="W103" s="842">
        <v>3609.02</v>
      </c>
    </row>
    <row r="104" spans="1:23">
      <c r="A104"/>
      <c r="B104"/>
      <c r="C104" s="729">
        <v>510620</v>
      </c>
      <c r="D104" s="780" t="s">
        <v>467</v>
      </c>
      <c r="E104" s="994">
        <v>734.51</v>
      </c>
      <c r="F104" s="837">
        <v>300</v>
      </c>
      <c r="G104" s="781">
        <v>24.16</v>
      </c>
      <c r="H104" s="781">
        <v>66.150000000000006</v>
      </c>
      <c r="I104" s="781">
        <v>63.63</v>
      </c>
      <c r="J104" s="837">
        <v>153.94</v>
      </c>
      <c r="K104" s="833">
        <v>67.75</v>
      </c>
      <c r="L104" s="776">
        <v>84.8</v>
      </c>
      <c r="M104" s="776">
        <v>50.05</v>
      </c>
      <c r="N104" s="837">
        <v>202.60000000000002</v>
      </c>
      <c r="O104" s="776">
        <v>27.25</v>
      </c>
      <c r="P104" s="776">
        <v>36.5</v>
      </c>
      <c r="Q104" s="776">
        <v>33.25</v>
      </c>
      <c r="R104" s="837">
        <v>97</v>
      </c>
      <c r="S104" s="837">
        <v>28.75</v>
      </c>
      <c r="T104" s="776"/>
      <c r="U104" s="776"/>
      <c r="V104" s="776">
        <v>28.75</v>
      </c>
      <c r="W104" s="842">
        <v>482.29</v>
      </c>
    </row>
    <row r="105" spans="1:23">
      <c r="A105"/>
      <c r="B105"/>
      <c r="C105" s="729">
        <v>510700</v>
      </c>
      <c r="D105" s="780" t="s">
        <v>468</v>
      </c>
      <c r="E105" s="994">
        <v>347.16</v>
      </c>
      <c r="F105" s="837">
        <v>0</v>
      </c>
      <c r="G105" s="781">
        <v>0</v>
      </c>
      <c r="H105" s="781">
        <v>0</v>
      </c>
      <c r="I105" s="781">
        <v>0</v>
      </c>
      <c r="J105" s="837">
        <v>0</v>
      </c>
      <c r="K105" s="833">
        <v>0</v>
      </c>
      <c r="L105" s="776">
        <v>0</v>
      </c>
      <c r="M105" s="776">
        <v>0</v>
      </c>
      <c r="N105" s="837">
        <v>0</v>
      </c>
      <c r="O105" s="776">
        <v>0</v>
      </c>
      <c r="P105" s="776">
        <v>0</v>
      </c>
      <c r="Q105" s="776">
        <v>245.96</v>
      </c>
      <c r="R105" s="837">
        <v>245.96</v>
      </c>
      <c r="S105" s="837">
        <v>0</v>
      </c>
      <c r="T105" s="776"/>
      <c r="U105" s="776"/>
      <c r="V105" s="776">
        <v>0</v>
      </c>
      <c r="W105" s="842">
        <v>245.96</v>
      </c>
    </row>
    <row r="106" spans="1:23">
      <c r="A106"/>
      <c r="B106"/>
      <c r="C106" s="729">
        <v>513000</v>
      </c>
      <c r="D106" s="780" t="s">
        <v>469</v>
      </c>
      <c r="E106" s="994">
        <v>59958</v>
      </c>
      <c r="F106" s="837">
        <v>71373</v>
      </c>
      <c r="G106" s="781">
        <v>1898.89</v>
      </c>
      <c r="H106" s="781">
        <v>4859.8999999999996</v>
      </c>
      <c r="I106" s="781">
        <v>4974.79</v>
      </c>
      <c r="J106" s="837">
        <v>11733.58</v>
      </c>
      <c r="K106" s="833">
        <v>4981.8900000000003</v>
      </c>
      <c r="L106" s="776">
        <v>7926.92</v>
      </c>
      <c r="M106" s="776">
        <v>5124.21</v>
      </c>
      <c r="N106" s="837">
        <v>18033.02</v>
      </c>
      <c r="O106" s="776">
        <v>4458.53</v>
      </c>
      <c r="P106" s="776">
        <v>4691.16</v>
      </c>
      <c r="Q106" s="776">
        <v>4714.97</v>
      </c>
      <c r="R106" s="837">
        <v>13864.66</v>
      </c>
      <c r="S106" s="837">
        <v>4930.75</v>
      </c>
      <c r="T106" s="776"/>
      <c r="U106" s="776"/>
      <c r="V106" s="776">
        <v>4930.75</v>
      </c>
      <c r="W106" s="842">
        <v>48562.009999999995</v>
      </c>
    </row>
    <row r="107" spans="1:23">
      <c r="A107"/>
      <c r="B107"/>
      <c r="C107" s="729">
        <v>513120</v>
      </c>
      <c r="D107" s="780" t="s">
        <v>471</v>
      </c>
      <c r="E107" s="994">
        <v>36495.46</v>
      </c>
      <c r="F107" s="837">
        <v>39909</v>
      </c>
      <c r="G107" s="781">
        <v>1105.1099999999999</v>
      </c>
      <c r="H107" s="781">
        <v>2803.19</v>
      </c>
      <c r="I107" s="781">
        <v>2849.74</v>
      </c>
      <c r="J107" s="837">
        <v>6758.04</v>
      </c>
      <c r="K107" s="833">
        <v>2855.11</v>
      </c>
      <c r="L107" s="776">
        <v>4346.2700000000004</v>
      </c>
      <c r="M107" s="776">
        <v>2991.85</v>
      </c>
      <c r="N107" s="837">
        <v>10193.230000000001</v>
      </c>
      <c r="O107" s="776">
        <v>2508.91</v>
      </c>
      <c r="P107" s="776">
        <v>2677.5</v>
      </c>
      <c r="Q107" s="776">
        <v>2717.27</v>
      </c>
      <c r="R107" s="837">
        <v>7903.68</v>
      </c>
      <c r="S107" s="837">
        <v>2833.21</v>
      </c>
      <c r="T107" s="776"/>
      <c r="U107" s="776"/>
      <c r="V107" s="776">
        <v>2833.21</v>
      </c>
      <c r="W107" s="842">
        <v>27688.16</v>
      </c>
    </row>
    <row r="108" spans="1:23">
      <c r="A108"/>
      <c r="B108"/>
      <c r="C108" s="729">
        <v>513140</v>
      </c>
      <c r="D108" s="780" t="s">
        <v>472</v>
      </c>
      <c r="E108" s="994">
        <v>8535.2100000000009</v>
      </c>
      <c r="F108" s="837">
        <v>9332</v>
      </c>
      <c r="G108" s="781">
        <v>258.45</v>
      </c>
      <c r="H108" s="781">
        <v>655.57</v>
      </c>
      <c r="I108" s="781">
        <v>666.47</v>
      </c>
      <c r="J108" s="837">
        <v>1580.49</v>
      </c>
      <c r="K108" s="833">
        <v>667.73</v>
      </c>
      <c r="L108" s="776">
        <v>1016.47</v>
      </c>
      <c r="M108" s="776">
        <v>699.71</v>
      </c>
      <c r="N108" s="837">
        <v>2383.91</v>
      </c>
      <c r="O108" s="776">
        <v>586.76</v>
      </c>
      <c r="P108" s="776">
        <v>626.19000000000005</v>
      </c>
      <c r="Q108" s="776">
        <v>635.48</v>
      </c>
      <c r="R108" s="837">
        <v>1848.43</v>
      </c>
      <c r="S108" s="837">
        <v>662.6</v>
      </c>
      <c r="T108" s="776"/>
      <c r="U108" s="776"/>
      <c r="V108" s="776">
        <v>662.6</v>
      </c>
      <c r="W108" s="842">
        <v>6475.43</v>
      </c>
    </row>
    <row r="109" spans="1:23">
      <c r="A109"/>
      <c r="B109"/>
      <c r="C109" s="729">
        <v>515040</v>
      </c>
      <c r="D109" s="780" t="s">
        <v>473</v>
      </c>
      <c r="E109" s="994">
        <v>110148.59</v>
      </c>
      <c r="F109" s="837">
        <v>109416</v>
      </c>
      <c r="G109" s="781">
        <v>3798.1</v>
      </c>
      <c r="H109" s="781">
        <v>10897.88</v>
      </c>
      <c r="I109" s="781">
        <v>10429</v>
      </c>
      <c r="J109" s="837">
        <v>25124.98</v>
      </c>
      <c r="K109" s="833">
        <v>10374.17</v>
      </c>
      <c r="L109" s="776">
        <v>10429</v>
      </c>
      <c r="M109" s="776">
        <v>11913.38</v>
      </c>
      <c r="N109" s="837">
        <v>32716.549999999996</v>
      </c>
      <c r="O109" s="776">
        <v>11249.24</v>
      </c>
      <c r="P109" s="776">
        <v>10731.2</v>
      </c>
      <c r="Q109" s="776">
        <v>10733.56</v>
      </c>
      <c r="R109" s="837">
        <v>32714</v>
      </c>
      <c r="S109" s="837">
        <v>10749.83</v>
      </c>
      <c r="T109" s="776"/>
      <c r="U109" s="776"/>
      <c r="V109" s="776">
        <v>10749.83</v>
      </c>
      <c r="W109" s="842">
        <v>101305.36</v>
      </c>
    </row>
    <row r="110" spans="1:23">
      <c r="A110"/>
      <c r="B110"/>
      <c r="C110" s="729">
        <v>515100</v>
      </c>
      <c r="D110" s="780" t="s">
        <v>474</v>
      </c>
      <c r="E110" s="994">
        <v>654.96</v>
      </c>
      <c r="F110" s="837">
        <v>740</v>
      </c>
      <c r="G110" s="781">
        <v>24.06</v>
      </c>
      <c r="H110" s="781">
        <v>59.72</v>
      </c>
      <c r="I110" s="781">
        <v>59.72</v>
      </c>
      <c r="J110" s="837">
        <v>143.5</v>
      </c>
      <c r="K110" s="833">
        <v>59.39</v>
      </c>
      <c r="L110" s="776">
        <v>59.94</v>
      </c>
      <c r="M110" s="776">
        <v>59.94</v>
      </c>
      <c r="N110" s="837">
        <v>179.26999999999998</v>
      </c>
      <c r="O110" s="776">
        <v>55.24</v>
      </c>
      <c r="P110" s="776">
        <v>54.92</v>
      </c>
      <c r="Q110" s="776">
        <v>54.92</v>
      </c>
      <c r="R110" s="837">
        <v>165.07999999999998</v>
      </c>
      <c r="S110" s="837">
        <v>57.34</v>
      </c>
      <c r="T110" s="776"/>
      <c r="U110" s="776"/>
      <c r="V110" s="776">
        <v>57.34</v>
      </c>
      <c r="W110" s="842">
        <v>545.19000000000005</v>
      </c>
    </row>
    <row r="111" spans="1:23">
      <c r="A111"/>
      <c r="B111"/>
      <c r="C111" s="729">
        <v>515120</v>
      </c>
      <c r="D111" s="780" t="s">
        <v>475</v>
      </c>
      <c r="E111" s="994">
        <v>1780.7</v>
      </c>
      <c r="F111" s="837">
        <v>2687</v>
      </c>
      <c r="G111" s="781">
        <v>81.81</v>
      </c>
      <c r="H111" s="781">
        <v>204.62</v>
      </c>
      <c r="I111" s="781">
        <v>204.89</v>
      </c>
      <c r="J111" s="837">
        <v>491.32</v>
      </c>
      <c r="K111" s="833">
        <v>204.4</v>
      </c>
      <c r="L111" s="776">
        <v>303.32</v>
      </c>
      <c r="M111" s="776">
        <v>196.24</v>
      </c>
      <c r="N111" s="837">
        <v>703.96</v>
      </c>
      <c r="O111" s="776">
        <v>190.49</v>
      </c>
      <c r="P111" s="776">
        <v>198.46</v>
      </c>
      <c r="Q111" s="776">
        <v>198.77</v>
      </c>
      <c r="R111" s="837">
        <v>587.72</v>
      </c>
      <c r="S111" s="837">
        <v>207.3</v>
      </c>
      <c r="T111" s="776"/>
      <c r="U111" s="776"/>
      <c r="V111" s="776">
        <v>207.3</v>
      </c>
      <c r="W111" s="842">
        <v>1990.3</v>
      </c>
    </row>
    <row r="112" spans="1:23">
      <c r="A112"/>
      <c r="B112"/>
      <c r="C112" s="729">
        <v>515160</v>
      </c>
      <c r="D112" s="780" t="s">
        <v>476</v>
      </c>
      <c r="E112" s="994">
        <v>192.73999999999998</v>
      </c>
      <c r="F112" s="837">
        <v>191</v>
      </c>
      <c r="G112" s="781">
        <v>5.52</v>
      </c>
      <c r="H112" s="781">
        <v>14.3</v>
      </c>
      <c r="I112" s="781">
        <v>14.3</v>
      </c>
      <c r="J112" s="837">
        <v>34.120000000000005</v>
      </c>
      <c r="K112" s="833">
        <v>14.3</v>
      </c>
      <c r="L112" s="776">
        <v>14.3</v>
      </c>
      <c r="M112" s="776">
        <v>14.3</v>
      </c>
      <c r="N112" s="837">
        <v>42.900000000000006</v>
      </c>
      <c r="O112" s="776">
        <v>14.3</v>
      </c>
      <c r="P112" s="776">
        <v>14.3</v>
      </c>
      <c r="Q112" s="776">
        <v>14.3</v>
      </c>
      <c r="R112" s="837">
        <v>42.900000000000006</v>
      </c>
      <c r="S112" s="837">
        <v>14.3</v>
      </c>
      <c r="T112" s="776"/>
      <c r="U112" s="776"/>
      <c r="V112" s="776">
        <v>14.3</v>
      </c>
      <c r="W112" s="842">
        <v>134.22</v>
      </c>
    </row>
    <row r="113" spans="1:23">
      <c r="A113"/>
      <c r="B113"/>
      <c r="C113" s="729">
        <v>515220</v>
      </c>
      <c r="D113" s="780" t="s">
        <v>478</v>
      </c>
      <c r="E113" s="994">
        <v>0</v>
      </c>
      <c r="F113" s="837">
        <v>0</v>
      </c>
      <c r="G113" s="781">
        <v>0</v>
      </c>
      <c r="H113" s="781">
        <v>0</v>
      </c>
      <c r="I113" s="781">
        <v>0</v>
      </c>
      <c r="J113" s="837">
        <v>0</v>
      </c>
      <c r="K113" s="833">
        <v>0</v>
      </c>
      <c r="L113" s="776">
        <v>0</v>
      </c>
      <c r="M113" s="776">
        <v>0</v>
      </c>
      <c r="N113" s="837">
        <v>0</v>
      </c>
      <c r="O113" s="776">
        <v>0</v>
      </c>
      <c r="P113" s="776">
        <v>0</v>
      </c>
      <c r="Q113" s="776">
        <v>0</v>
      </c>
      <c r="R113" s="837">
        <v>0</v>
      </c>
      <c r="S113" s="837">
        <v>0</v>
      </c>
      <c r="T113" s="776"/>
      <c r="U113" s="776"/>
      <c r="V113" s="776">
        <v>0</v>
      </c>
      <c r="W113" s="842">
        <v>0</v>
      </c>
    </row>
    <row r="114" spans="1:23">
      <c r="A114"/>
      <c r="B114"/>
      <c r="C114" s="729">
        <v>515260</v>
      </c>
      <c r="D114" s="780" t="s">
        <v>479</v>
      </c>
      <c r="E114" s="994">
        <v>1723.8600000000001</v>
      </c>
      <c r="F114" s="837">
        <v>1777</v>
      </c>
      <c r="G114" s="781">
        <v>54.15</v>
      </c>
      <c r="H114" s="781">
        <v>134.12</v>
      </c>
      <c r="I114" s="781">
        <v>134.35</v>
      </c>
      <c r="J114" s="837">
        <v>322.62</v>
      </c>
      <c r="K114" s="833">
        <v>133.94999999999999</v>
      </c>
      <c r="L114" s="776">
        <v>198.17</v>
      </c>
      <c r="M114" s="776">
        <v>127.1</v>
      </c>
      <c r="N114" s="837">
        <v>459.22</v>
      </c>
      <c r="O114" s="776">
        <v>122.25</v>
      </c>
      <c r="P114" s="776">
        <v>127.44</v>
      </c>
      <c r="Q114" s="776">
        <v>127.71</v>
      </c>
      <c r="R114" s="837">
        <v>377.4</v>
      </c>
      <c r="S114" s="837">
        <v>134.86000000000001</v>
      </c>
      <c r="T114" s="776"/>
      <c r="U114" s="776"/>
      <c r="V114" s="776">
        <v>134.86000000000001</v>
      </c>
      <c r="W114" s="842">
        <v>1294.0999999999999</v>
      </c>
    </row>
    <row r="115" spans="1:23">
      <c r="A115"/>
      <c r="B115"/>
      <c r="C115" s="729">
        <v>517000</v>
      </c>
      <c r="D115" s="780" t="s">
        <v>480</v>
      </c>
      <c r="E115" s="994"/>
      <c r="F115" s="837">
        <v>0</v>
      </c>
      <c r="G115" s="781"/>
      <c r="H115" s="781"/>
      <c r="I115" s="781"/>
      <c r="J115" s="837">
        <v>0</v>
      </c>
      <c r="K115" s="833"/>
      <c r="L115" s="776"/>
      <c r="M115" s="776">
        <v>12235.36</v>
      </c>
      <c r="N115" s="837">
        <v>12235.36</v>
      </c>
      <c r="O115" s="776">
        <v>0</v>
      </c>
      <c r="P115" s="776">
        <v>0</v>
      </c>
      <c r="Q115" s="776">
        <v>6117.68</v>
      </c>
      <c r="R115" s="837">
        <v>6117.68</v>
      </c>
      <c r="S115" s="837">
        <v>0</v>
      </c>
      <c r="T115" s="776"/>
      <c r="U115" s="776"/>
      <c r="V115" s="776">
        <v>0</v>
      </c>
      <c r="W115" s="842">
        <v>18353.04</v>
      </c>
    </row>
    <row r="116" spans="1:23">
      <c r="A116"/>
      <c r="B116"/>
      <c r="C116" s="729">
        <v>518010</v>
      </c>
      <c r="D116" s="780" t="s">
        <v>481</v>
      </c>
      <c r="E116" s="994">
        <v>1312.5500000000002</v>
      </c>
      <c r="F116" s="837">
        <v>1300</v>
      </c>
      <c r="G116" s="781">
        <v>38.630000000000003</v>
      </c>
      <c r="H116" s="781">
        <v>100</v>
      </c>
      <c r="I116" s="781">
        <v>100</v>
      </c>
      <c r="J116" s="837">
        <v>238.63</v>
      </c>
      <c r="K116" s="833">
        <v>100</v>
      </c>
      <c r="L116" s="776">
        <v>150</v>
      </c>
      <c r="M116" s="776">
        <v>100</v>
      </c>
      <c r="N116" s="837">
        <v>350</v>
      </c>
      <c r="O116" s="776">
        <v>100</v>
      </c>
      <c r="P116" s="776">
        <v>100</v>
      </c>
      <c r="Q116" s="776">
        <v>100</v>
      </c>
      <c r="R116" s="837">
        <v>300</v>
      </c>
      <c r="S116" s="837">
        <v>100</v>
      </c>
      <c r="T116" s="776"/>
      <c r="U116" s="776"/>
      <c r="V116" s="776">
        <v>100</v>
      </c>
      <c r="W116" s="842">
        <v>988.63</v>
      </c>
    </row>
    <row r="117" spans="1:23">
      <c r="A117"/>
      <c r="B117"/>
      <c r="C117" s="729">
        <v>518140</v>
      </c>
      <c r="D117" s="780" t="s">
        <v>484</v>
      </c>
      <c r="E117" s="994">
        <v>185.42000000000002</v>
      </c>
      <c r="F117" s="837">
        <v>210</v>
      </c>
      <c r="G117" s="781">
        <v>5.84</v>
      </c>
      <c r="H117" s="781">
        <v>15.08</v>
      </c>
      <c r="I117" s="781">
        <v>15.07</v>
      </c>
      <c r="J117" s="837">
        <v>35.99</v>
      </c>
      <c r="K117" s="833">
        <v>15.06</v>
      </c>
      <c r="L117" s="776">
        <v>22.07</v>
      </c>
      <c r="M117" s="776">
        <v>13.51</v>
      </c>
      <c r="N117" s="837">
        <v>50.64</v>
      </c>
      <c r="O117" s="776">
        <v>12.11</v>
      </c>
      <c r="P117" s="776">
        <v>13.14</v>
      </c>
      <c r="Q117" s="776">
        <v>13.08</v>
      </c>
      <c r="R117" s="837">
        <v>38.33</v>
      </c>
      <c r="S117" s="837">
        <v>13.08</v>
      </c>
      <c r="T117" s="776"/>
      <c r="U117" s="776"/>
      <c r="V117" s="776">
        <v>13.08</v>
      </c>
      <c r="W117" s="842">
        <v>138.04000000000002</v>
      </c>
    </row>
    <row r="118" spans="1:23">
      <c r="A118"/>
      <c r="B118" s="527" t="s">
        <v>6625</v>
      </c>
      <c r="C118" s="527"/>
      <c r="D118" s="527"/>
      <c r="E118" s="995">
        <v>824184.29999999981</v>
      </c>
      <c r="F118" s="997">
        <v>967923</v>
      </c>
      <c r="G118" s="1079">
        <v>25333.470000000005</v>
      </c>
      <c r="H118" s="1079">
        <v>65579.910000000018</v>
      </c>
      <c r="I118" s="1079">
        <v>66034.500000000015</v>
      </c>
      <c r="J118" s="997">
        <v>156947.88</v>
      </c>
      <c r="K118" s="1088">
        <v>66079.09</v>
      </c>
      <c r="L118" s="846">
        <v>95190.24000000002</v>
      </c>
      <c r="M118" s="846">
        <v>82993.890000000014</v>
      </c>
      <c r="N118" s="997">
        <v>244263.21999999997</v>
      </c>
      <c r="O118" s="846">
        <v>60301.649999999994</v>
      </c>
      <c r="P118" s="846">
        <v>62917.52</v>
      </c>
      <c r="Q118" s="846">
        <v>69753.08</v>
      </c>
      <c r="R118" s="997">
        <v>192972.24999999994</v>
      </c>
      <c r="S118" s="997">
        <v>65904.25</v>
      </c>
      <c r="T118" s="846"/>
      <c r="U118" s="846"/>
      <c r="V118" s="846">
        <v>65904.25</v>
      </c>
      <c r="W118" s="892">
        <v>660087.60000000009</v>
      </c>
    </row>
    <row r="119" spans="1:23">
      <c r="A119"/>
      <c r="B119" t="s">
        <v>6626</v>
      </c>
      <c r="C119" s="729">
        <v>520115</v>
      </c>
      <c r="D119" s="780" t="s">
        <v>49</v>
      </c>
      <c r="E119" s="994">
        <v>4172.3599999999997</v>
      </c>
      <c r="F119" s="837">
        <v>4850</v>
      </c>
      <c r="G119" s="781">
        <v>0</v>
      </c>
      <c r="H119" s="781">
        <v>140</v>
      </c>
      <c r="I119" s="781">
        <v>222.3</v>
      </c>
      <c r="J119" s="837">
        <v>362.3</v>
      </c>
      <c r="K119" s="833">
        <v>303.87</v>
      </c>
      <c r="L119" s="776">
        <v>1311.15</v>
      </c>
      <c r="M119" s="776">
        <v>0</v>
      </c>
      <c r="N119" s="837">
        <v>1615.02</v>
      </c>
      <c r="O119" s="776">
        <v>279</v>
      </c>
      <c r="P119" s="776">
        <v>0</v>
      </c>
      <c r="Q119" s="776">
        <v>435.31</v>
      </c>
      <c r="R119" s="837">
        <v>714.31</v>
      </c>
      <c r="S119" s="837">
        <v>0</v>
      </c>
      <c r="T119" s="776"/>
      <c r="U119" s="776"/>
      <c r="V119" s="776">
        <v>0</v>
      </c>
      <c r="W119" s="842">
        <v>2691.63</v>
      </c>
    </row>
    <row r="120" spans="1:23">
      <c r="A120"/>
      <c r="B120"/>
      <c r="C120" s="729">
        <v>520220</v>
      </c>
      <c r="D120" s="780" t="s">
        <v>1792</v>
      </c>
      <c r="E120" s="994">
        <v>0</v>
      </c>
      <c r="F120" s="837">
        <v>0</v>
      </c>
      <c r="G120" s="781">
        <v>0</v>
      </c>
      <c r="H120" s="781">
        <v>0</v>
      </c>
      <c r="I120" s="781">
        <v>0</v>
      </c>
      <c r="J120" s="837">
        <v>0</v>
      </c>
      <c r="K120" s="833">
        <v>0</v>
      </c>
      <c r="L120" s="776">
        <v>0</v>
      </c>
      <c r="M120" s="776">
        <v>0</v>
      </c>
      <c r="N120" s="837">
        <v>0</v>
      </c>
      <c r="O120" s="776">
        <v>0</v>
      </c>
      <c r="P120" s="776">
        <v>0</v>
      </c>
      <c r="Q120" s="776">
        <v>0</v>
      </c>
      <c r="R120" s="837">
        <v>0</v>
      </c>
      <c r="S120" s="837">
        <v>0</v>
      </c>
      <c r="T120" s="776"/>
      <c r="U120" s="776"/>
      <c r="V120" s="776">
        <v>0</v>
      </c>
      <c r="W120" s="842">
        <v>0</v>
      </c>
    </row>
    <row r="121" spans="1:23">
      <c r="A121"/>
      <c r="B121"/>
      <c r="C121" s="729">
        <v>520230</v>
      </c>
      <c r="D121" s="780" t="s">
        <v>50</v>
      </c>
      <c r="E121" s="994">
        <v>6462.8</v>
      </c>
      <c r="F121" s="837">
        <v>7600</v>
      </c>
      <c r="G121" s="781">
        <v>0</v>
      </c>
      <c r="H121" s="781">
        <v>459.69</v>
      </c>
      <c r="I121" s="781">
        <v>459.69</v>
      </c>
      <c r="J121" s="837">
        <v>919.38</v>
      </c>
      <c r="K121" s="833">
        <v>617.32000000000005</v>
      </c>
      <c r="L121" s="776">
        <v>460.9</v>
      </c>
      <c r="M121" s="776">
        <v>460.9</v>
      </c>
      <c r="N121" s="837">
        <v>1539.12</v>
      </c>
      <c r="O121" s="776">
        <v>588.72</v>
      </c>
      <c r="P121" s="776">
        <v>405.62</v>
      </c>
      <c r="Q121" s="776">
        <v>419.2</v>
      </c>
      <c r="R121" s="837">
        <v>1413.54</v>
      </c>
      <c r="S121" s="837">
        <v>419.21</v>
      </c>
      <c r="T121" s="776"/>
      <c r="U121" s="776"/>
      <c r="V121" s="776">
        <v>419.21</v>
      </c>
      <c r="W121" s="842">
        <v>4291.25</v>
      </c>
    </row>
    <row r="122" spans="1:23">
      <c r="A122"/>
      <c r="B122"/>
      <c r="C122" s="729">
        <v>520320</v>
      </c>
      <c r="D122" s="780" t="s">
        <v>51</v>
      </c>
      <c r="E122" s="994">
        <v>471.6</v>
      </c>
      <c r="F122" s="837">
        <v>550</v>
      </c>
      <c r="G122" s="781">
        <v>35.229999999999997</v>
      </c>
      <c r="H122" s="781">
        <v>31.7</v>
      </c>
      <c r="I122" s="781">
        <v>83.78</v>
      </c>
      <c r="J122" s="837">
        <v>150.70999999999998</v>
      </c>
      <c r="K122" s="833">
        <v>55.72</v>
      </c>
      <c r="L122" s="776">
        <v>50.06</v>
      </c>
      <c r="M122" s="776">
        <v>58.19</v>
      </c>
      <c r="N122" s="837">
        <v>163.97</v>
      </c>
      <c r="O122" s="776">
        <v>56.7</v>
      </c>
      <c r="P122" s="776">
        <v>54.58</v>
      </c>
      <c r="Q122" s="776">
        <v>55.74</v>
      </c>
      <c r="R122" s="837">
        <v>167.02</v>
      </c>
      <c r="S122" s="837">
        <v>50.34</v>
      </c>
      <c r="T122" s="776"/>
      <c r="U122" s="776"/>
      <c r="V122" s="776">
        <v>50.34</v>
      </c>
      <c r="W122" s="842">
        <v>532.04</v>
      </c>
    </row>
    <row r="123" spans="1:23">
      <c r="A123"/>
      <c r="B123"/>
      <c r="C123" s="729">
        <v>520330</v>
      </c>
      <c r="D123" s="780" t="s">
        <v>52</v>
      </c>
      <c r="E123" s="994">
        <v>0</v>
      </c>
      <c r="F123" s="837">
        <v>0</v>
      </c>
      <c r="G123" s="781">
        <v>0</v>
      </c>
      <c r="H123" s="781">
        <v>0</v>
      </c>
      <c r="I123" s="781">
        <v>0</v>
      </c>
      <c r="J123" s="837">
        <v>0</v>
      </c>
      <c r="K123" s="833">
        <v>0</v>
      </c>
      <c r="L123" s="776">
        <v>0</v>
      </c>
      <c r="M123" s="776">
        <v>0</v>
      </c>
      <c r="N123" s="837">
        <v>0</v>
      </c>
      <c r="O123" s="776">
        <v>0</v>
      </c>
      <c r="P123" s="776">
        <v>0</v>
      </c>
      <c r="Q123" s="776">
        <v>0</v>
      </c>
      <c r="R123" s="837">
        <v>0</v>
      </c>
      <c r="S123" s="837">
        <v>0</v>
      </c>
      <c r="T123" s="776"/>
      <c r="U123" s="776"/>
      <c r="V123" s="776">
        <v>0</v>
      </c>
      <c r="W123" s="842">
        <v>0</v>
      </c>
    </row>
    <row r="124" spans="1:23">
      <c r="A124"/>
      <c r="B124"/>
      <c r="C124" s="729">
        <v>520360</v>
      </c>
      <c r="D124" s="780" t="s">
        <v>2917</v>
      </c>
      <c r="E124" s="994">
        <v>18538.259999999998</v>
      </c>
      <c r="F124" s="837">
        <v>18061</v>
      </c>
      <c r="G124" s="781">
        <v>0</v>
      </c>
      <c r="H124" s="781">
        <v>1505.13</v>
      </c>
      <c r="I124" s="781">
        <v>1505.13</v>
      </c>
      <c r="J124" s="837">
        <v>3010.26</v>
      </c>
      <c r="K124" s="833">
        <v>1505.13</v>
      </c>
      <c r="L124" s="776">
        <v>1505.13</v>
      </c>
      <c r="M124" s="776">
        <v>1505.13</v>
      </c>
      <c r="N124" s="837">
        <v>4515.3900000000003</v>
      </c>
      <c r="O124" s="776">
        <v>1505.13</v>
      </c>
      <c r="P124" s="776">
        <v>1505.13</v>
      </c>
      <c r="Q124" s="776">
        <v>1505.13</v>
      </c>
      <c r="R124" s="837">
        <v>4515.3900000000003</v>
      </c>
      <c r="S124" s="837">
        <v>1505.13</v>
      </c>
      <c r="T124" s="776"/>
      <c r="U124" s="776"/>
      <c r="V124" s="776">
        <v>1505.13</v>
      </c>
      <c r="W124" s="842">
        <v>13546.170000000002</v>
      </c>
    </row>
    <row r="125" spans="1:23">
      <c r="A125"/>
      <c r="B125"/>
      <c r="C125" s="729">
        <v>520800</v>
      </c>
      <c r="D125" s="780" t="s">
        <v>54</v>
      </c>
      <c r="E125" s="994">
        <v>33.46</v>
      </c>
      <c r="F125" s="837">
        <v>0</v>
      </c>
      <c r="G125" s="781">
        <v>0</v>
      </c>
      <c r="H125" s="781">
        <v>351.24</v>
      </c>
      <c r="I125" s="781">
        <v>13.54</v>
      </c>
      <c r="J125" s="837">
        <v>364.78000000000003</v>
      </c>
      <c r="K125" s="833">
        <v>0</v>
      </c>
      <c r="L125" s="776">
        <v>14.74</v>
      </c>
      <c r="M125" s="776">
        <v>0</v>
      </c>
      <c r="N125" s="837">
        <v>14.74</v>
      </c>
      <c r="O125" s="776">
        <v>0</v>
      </c>
      <c r="P125" s="776">
        <v>0</v>
      </c>
      <c r="Q125" s="776">
        <v>0</v>
      </c>
      <c r="R125" s="837">
        <v>0</v>
      </c>
      <c r="S125" s="837">
        <v>0</v>
      </c>
      <c r="T125" s="776"/>
      <c r="U125" s="776"/>
      <c r="V125" s="776">
        <v>0</v>
      </c>
      <c r="W125" s="842">
        <v>379.52000000000004</v>
      </c>
    </row>
    <row r="126" spans="1:23">
      <c r="A126"/>
      <c r="B126"/>
      <c r="C126" s="729">
        <v>520845</v>
      </c>
      <c r="D126" s="780" t="s">
        <v>89</v>
      </c>
      <c r="E126" s="994">
        <v>6850.49</v>
      </c>
      <c r="F126" s="837">
        <v>8500</v>
      </c>
      <c r="G126" s="781">
        <v>466.85</v>
      </c>
      <c r="H126" s="781">
        <v>466.85</v>
      </c>
      <c r="I126" s="781">
        <v>197.89</v>
      </c>
      <c r="J126" s="837">
        <v>1131.5900000000001</v>
      </c>
      <c r="K126" s="833">
        <v>735.85</v>
      </c>
      <c r="L126" s="776">
        <v>987.27</v>
      </c>
      <c r="M126" s="776">
        <v>935</v>
      </c>
      <c r="N126" s="837">
        <v>2658.12</v>
      </c>
      <c r="O126" s="776">
        <v>847.22</v>
      </c>
      <c r="P126" s="776">
        <v>2978.03</v>
      </c>
      <c r="Q126" s="776">
        <v>1817.25</v>
      </c>
      <c r="R126" s="837">
        <v>5642.5</v>
      </c>
      <c r="S126" s="837">
        <v>633.22</v>
      </c>
      <c r="T126" s="776"/>
      <c r="U126" s="776"/>
      <c r="V126" s="776">
        <v>633.22</v>
      </c>
      <c r="W126" s="842">
        <v>10065.43</v>
      </c>
    </row>
    <row r="127" spans="1:23">
      <c r="A127"/>
      <c r="B127"/>
      <c r="C127" s="729">
        <v>520930</v>
      </c>
      <c r="D127" s="780" t="s">
        <v>55</v>
      </c>
      <c r="E127" s="994"/>
      <c r="F127" s="837">
        <v>0</v>
      </c>
      <c r="G127" s="781"/>
      <c r="H127" s="781"/>
      <c r="I127" s="781"/>
      <c r="J127" s="837">
        <v>0</v>
      </c>
      <c r="K127" s="833"/>
      <c r="L127" s="776"/>
      <c r="M127" s="776">
        <v>34515.94</v>
      </c>
      <c r="N127" s="837">
        <v>34515.94</v>
      </c>
      <c r="O127" s="776">
        <v>0</v>
      </c>
      <c r="P127" s="776">
        <v>0</v>
      </c>
      <c r="Q127" s="776">
        <v>17257.97</v>
      </c>
      <c r="R127" s="837">
        <v>17257.97</v>
      </c>
      <c r="S127" s="837">
        <v>0</v>
      </c>
      <c r="T127" s="776"/>
      <c r="U127" s="776"/>
      <c r="V127" s="776">
        <v>0</v>
      </c>
      <c r="W127" s="842">
        <v>51773.91</v>
      </c>
    </row>
    <row r="128" spans="1:23">
      <c r="A128"/>
      <c r="B128"/>
      <c r="C128" s="729">
        <v>520945</v>
      </c>
      <c r="D128" s="780" t="s">
        <v>56</v>
      </c>
      <c r="E128" s="994"/>
      <c r="F128" s="837">
        <v>0</v>
      </c>
      <c r="G128" s="781"/>
      <c r="H128" s="781"/>
      <c r="I128" s="781"/>
      <c r="J128" s="837">
        <v>0</v>
      </c>
      <c r="K128" s="833"/>
      <c r="L128" s="776"/>
      <c r="M128" s="776">
        <v>16626.2</v>
      </c>
      <c r="N128" s="837">
        <v>16626.2</v>
      </c>
      <c r="O128" s="776">
        <v>0</v>
      </c>
      <c r="P128" s="776">
        <v>0</v>
      </c>
      <c r="Q128" s="776">
        <v>8313.1</v>
      </c>
      <c r="R128" s="837">
        <v>8313.1</v>
      </c>
      <c r="S128" s="837">
        <v>0</v>
      </c>
      <c r="T128" s="776"/>
      <c r="U128" s="776"/>
      <c r="V128" s="776">
        <v>0</v>
      </c>
      <c r="W128" s="842">
        <v>24939.300000000003</v>
      </c>
    </row>
    <row r="129" spans="1:23">
      <c r="A129"/>
      <c r="B129"/>
      <c r="C129" s="729">
        <v>521380</v>
      </c>
      <c r="D129" s="780" t="s">
        <v>57</v>
      </c>
      <c r="E129" s="994"/>
      <c r="F129" s="837">
        <v>0</v>
      </c>
      <c r="G129" s="781"/>
      <c r="H129" s="781"/>
      <c r="I129" s="781"/>
      <c r="J129" s="837">
        <v>0</v>
      </c>
      <c r="K129" s="833"/>
      <c r="L129" s="776">
        <v>75.64</v>
      </c>
      <c r="M129" s="776">
        <v>46.77</v>
      </c>
      <c r="N129" s="837">
        <v>122.41</v>
      </c>
      <c r="O129" s="776">
        <v>46.77</v>
      </c>
      <c r="P129" s="776">
        <v>46.77</v>
      </c>
      <c r="Q129" s="776">
        <v>46.77</v>
      </c>
      <c r="R129" s="837">
        <v>140.31</v>
      </c>
      <c r="S129" s="837">
        <v>46.77</v>
      </c>
      <c r="T129" s="776"/>
      <c r="U129" s="776"/>
      <c r="V129" s="776">
        <v>46.77</v>
      </c>
      <c r="W129" s="842">
        <v>309.49</v>
      </c>
    </row>
    <row r="130" spans="1:23">
      <c r="A130"/>
      <c r="B130"/>
      <c r="C130" s="729">
        <v>521420</v>
      </c>
      <c r="D130" s="780" t="s">
        <v>90</v>
      </c>
      <c r="E130" s="994">
        <v>4807.1099999999997</v>
      </c>
      <c r="F130" s="837">
        <v>6000</v>
      </c>
      <c r="G130" s="781">
        <v>22.07</v>
      </c>
      <c r="H130" s="781">
        <v>-22.07</v>
      </c>
      <c r="I130" s="781">
        <v>517.73</v>
      </c>
      <c r="J130" s="837">
        <v>517.73</v>
      </c>
      <c r="K130" s="833">
        <v>527.01</v>
      </c>
      <c r="L130" s="776">
        <v>85.03</v>
      </c>
      <c r="M130" s="776">
        <v>282.25</v>
      </c>
      <c r="N130" s="837">
        <v>894.29</v>
      </c>
      <c r="O130" s="776">
        <v>1113.81</v>
      </c>
      <c r="P130" s="776">
        <v>426.27</v>
      </c>
      <c r="Q130" s="776">
        <v>1061.6500000000001</v>
      </c>
      <c r="R130" s="837">
        <v>2601.73</v>
      </c>
      <c r="S130" s="837">
        <v>83.98</v>
      </c>
      <c r="T130" s="776"/>
      <c r="U130" s="776"/>
      <c r="V130" s="776">
        <v>83.98</v>
      </c>
      <c r="W130" s="842">
        <v>4097.7299999999996</v>
      </c>
    </row>
    <row r="131" spans="1:23">
      <c r="A131"/>
      <c r="B131"/>
      <c r="C131" s="729">
        <v>521500</v>
      </c>
      <c r="D131" s="780" t="s">
        <v>58</v>
      </c>
      <c r="E131" s="994">
        <v>8838.4</v>
      </c>
      <c r="F131" s="837">
        <v>10000</v>
      </c>
      <c r="G131" s="781">
        <v>0</v>
      </c>
      <c r="H131" s="781">
        <v>0</v>
      </c>
      <c r="I131" s="781">
        <v>1987.27</v>
      </c>
      <c r="J131" s="837">
        <v>1987.27</v>
      </c>
      <c r="K131" s="833">
        <v>1429.91</v>
      </c>
      <c r="L131" s="776">
        <v>2072.0300000000002</v>
      </c>
      <c r="M131" s="776">
        <v>0</v>
      </c>
      <c r="N131" s="837">
        <v>3501.9400000000005</v>
      </c>
      <c r="O131" s="776">
        <v>2077.91</v>
      </c>
      <c r="P131" s="776">
        <v>210.19</v>
      </c>
      <c r="Q131" s="776">
        <v>1862.1</v>
      </c>
      <c r="R131" s="837">
        <v>4150.2</v>
      </c>
      <c r="S131" s="837">
        <v>762.19</v>
      </c>
      <c r="T131" s="776"/>
      <c r="U131" s="776"/>
      <c r="V131" s="776">
        <v>762.19</v>
      </c>
      <c r="W131" s="842">
        <v>10401.6</v>
      </c>
    </row>
    <row r="132" spans="1:23">
      <c r="A132"/>
      <c r="B132"/>
      <c r="C132" s="729">
        <v>521560</v>
      </c>
      <c r="D132" s="780" t="s">
        <v>120</v>
      </c>
      <c r="E132" s="994">
        <v>1164.27</v>
      </c>
      <c r="F132" s="837">
        <v>30120</v>
      </c>
      <c r="G132" s="781">
        <v>0</v>
      </c>
      <c r="H132" s="781">
        <v>0</v>
      </c>
      <c r="I132" s="781">
        <v>0</v>
      </c>
      <c r="J132" s="837">
        <v>0</v>
      </c>
      <c r="K132" s="833">
        <v>0</v>
      </c>
      <c r="L132" s="776">
        <v>0</v>
      </c>
      <c r="M132" s="776">
        <v>0</v>
      </c>
      <c r="N132" s="837">
        <v>0</v>
      </c>
      <c r="O132" s="776">
        <v>0</v>
      </c>
      <c r="P132" s="776">
        <v>0</v>
      </c>
      <c r="Q132" s="776">
        <v>0</v>
      </c>
      <c r="R132" s="837">
        <v>0</v>
      </c>
      <c r="S132" s="837">
        <v>0</v>
      </c>
      <c r="T132" s="776"/>
      <c r="U132" s="776"/>
      <c r="V132" s="776">
        <v>0</v>
      </c>
      <c r="W132" s="842">
        <v>0</v>
      </c>
    </row>
    <row r="133" spans="1:23">
      <c r="A133"/>
      <c r="B133"/>
      <c r="C133" s="729">
        <v>521580</v>
      </c>
      <c r="D133" s="780" t="s">
        <v>6231</v>
      </c>
      <c r="E133" s="994">
        <v>0</v>
      </c>
      <c r="F133" s="837">
        <v>0</v>
      </c>
      <c r="G133" s="781">
        <v>0</v>
      </c>
      <c r="H133" s="781">
        <v>0</v>
      </c>
      <c r="I133" s="781">
        <v>0</v>
      </c>
      <c r="J133" s="837">
        <v>0</v>
      </c>
      <c r="K133" s="833">
        <v>0</v>
      </c>
      <c r="L133" s="776">
        <v>0</v>
      </c>
      <c r="M133" s="776">
        <v>0</v>
      </c>
      <c r="N133" s="837">
        <v>0</v>
      </c>
      <c r="O133" s="776">
        <v>0</v>
      </c>
      <c r="P133" s="776">
        <v>0</v>
      </c>
      <c r="Q133" s="776">
        <v>0</v>
      </c>
      <c r="R133" s="837">
        <v>0</v>
      </c>
      <c r="S133" s="837">
        <v>0</v>
      </c>
      <c r="T133" s="776"/>
      <c r="U133" s="776"/>
      <c r="V133" s="776">
        <v>0</v>
      </c>
      <c r="W133" s="842">
        <v>0</v>
      </c>
    </row>
    <row r="134" spans="1:23">
      <c r="A134"/>
      <c r="B134"/>
      <c r="C134" s="729">
        <v>521720</v>
      </c>
      <c r="D134" s="780" t="s">
        <v>121</v>
      </c>
      <c r="E134" s="994">
        <v>0</v>
      </c>
      <c r="F134" s="837">
        <v>0</v>
      </c>
      <c r="G134" s="781">
        <v>0</v>
      </c>
      <c r="H134" s="781">
        <v>0</v>
      </c>
      <c r="I134" s="781">
        <v>458.49</v>
      </c>
      <c r="J134" s="837">
        <v>458.49</v>
      </c>
      <c r="K134" s="833">
        <v>0</v>
      </c>
      <c r="L134" s="776">
        <v>0</v>
      </c>
      <c r="M134" s="776">
        <v>0</v>
      </c>
      <c r="N134" s="837">
        <v>0</v>
      </c>
      <c r="O134" s="776">
        <v>921.25</v>
      </c>
      <c r="P134" s="776">
        <v>0</v>
      </c>
      <c r="Q134" s="776">
        <v>0</v>
      </c>
      <c r="R134" s="837">
        <v>921.25</v>
      </c>
      <c r="S134" s="837">
        <v>0</v>
      </c>
      <c r="T134" s="776"/>
      <c r="U134" s="776"/>
      <c r="V134" s="776">
        <v>0</v>
      </c>
      <c r="W134" s="842">
        <v>1379.74</v>
      </c>
    </row>
    <row r="135" spans="1:23">
      <c r="A135"/>
      <c r="B135"/>
      <c r="C135" s="729">
        <v>521740</v>
      </c>
      <c r="D135" s="780" t="s">
        <v>5950</v>
      </c>
      <c r="E135" s="994">
        <v>0</v>
      </c>
      <c r="F135" s="837">
        <v>0</v>
      </c>
      <c r="G135" s="781">
        <v>0</v>
      </c>
      <c r="H135" s="781">
        <v>0</v>
      </c>
      <c r="I135" s="781">
        <v>0</v>
      </c>
      <c r="J135" s="837">
        <v>0</v>
      </c>
      <c r="K135" s="833">
        <v>0</v>
      </c>
      <c r="L135" s="776">
        <v>0</v>
      </c>
      <c r="M135" s="776">
        <v>0</v>
      </c>
      <c r="N135" s="837">
        <v>0</v>
      </c>
      <c r="O135" s="776">
        <v>0</v>
      </c>
      <c r="P135" s="776">
        <v>0</v>
      </c>
      <c r="Q135" s="776">
        <v>0</v>
      </c>
      <c r="R135" s="837">
        <v>0</v>
      </c>
      <c r="S135" s="837">
        <v>0</v>
      </c>
      <c r="T135" s="776"/>
      <c r="U135" s="776"/>
      <c r="V135" s="776">
        <v>0</v>
      </c>
      <c r="W135" s="842">
        <v>0</v>
      </c>
    </row>
    <row r="136" spans="1:23">
      <c r="A136"/>
      <c r="B136"/>
      <c r="C136" s="729">
        <v>521760</v>
      </c>
      <c r="D136" s="780" t="s">
        <v>92</v>
      </c>
      <c r="E136" s="994">
        <v>830.55</v>
      </c>
      <c r="F136" s="837">
        <v>0</v>
      </c>
      <c r="G136" s="781">
        <v>2065.41</v>
      </c>
      <c r="H136" s="781">
        <v>0</v>
      </c>
      <c r="I136" s="781">
        <v>0</v>
      </c>
      <c r="J136" s="837">
        <v>2065.41</v>
      </c>
      <c r="K136" s="833">
        <v>0</v>
      </c>
      <c r="L136" s="776">
        <v>0</v>
      </c>
      <c r="M136" s="776">
        <v>0</v>
      </c>
      <c r="N136" s="837">
        <v>0</v>
      </c>
      <c r="O136" s="776">
        <v>0</v>
      </c>
      <c r="P136" s="776">
        <v>40</v>
      </c>
      <c r="Q136" s="776">
        <v>0</v>
      </c>
      <c r="R136" s="837">
        <v>40</v>
      </c>
      <c r="S136" s="837">
        <v>0</v>
      </c>
      <c r="T136" s="776"/>
      <c r="U136" s="776"/>
      <c r="V136" s="776">
        <v>0</v>
      </c>
      <c r="W136" s="842">
        <v>2105.41</v>
      </c>
    </row>
    <row r="137" spans="1:23">
      <c r="A137"/>
      <c r="B137"/>
      <c r="C137" s="729">
        <v>522310</v>
      </c>
      <c r="D137" s="780" t="s">
        <v>60</v>
      </c>
      <c r="E137" s="994">
        <v>1015.3199999999999</v>
      </c>
      <c r="F137" s="837">
        <v>5000</v>
      </c>
      <c r="G137" s="781">
        <v>0</v>
      </c>
      <c r="H137" s="781">
        <v>0</v>
      </c>
      <c r="I137" s="781">
        <v>1160.45</v>
      </c>
      <c r="J137" s="837">
        <v>1160.45</v>
      </c>
      <c r="K137" s="833">
        <v>1659.03</v>
      </c>
      <c r="L137" s="776">
        <v>0</v>
      </c>
      <c r="M137" s="776">
        <v>0</v>
      </c>
      <c r="N137" s="837">
        <v>1659.03</v>
      </c>
      <c r="O137" s="776">
        <v>0</v>
      </c>
      <c r="P137" s="776">
        <v>423.24</v>
      </c>
      <c r="Q137" s="776">
        <v>442.31</v>
      </c>
      <c r="R137" s="837">
        <v>865.55</v>
      </c>
      <c r="S137" s="837">
        <v>0</v>
      </c>
      <c r="T137" s="776"/>
      <c r="U137" s="776"/>
      <c r="V137" s="776">
        <v>0</v>
      </c>
      <c r="W137" s="842">
        <v>3685.03</v>
      </c>
    </row>
    <row r="138" spans="1:23">
      <c r="A138"/>
      <c r="B138"/>
      <c r="C138" s="729">
        <v>522320</v>
      </c>
      <c r="D138" s="780" t="s">
        <v>93</v>
      </c>
      <c r="E138" s="994">
        <v>20358.349999999999</v>
      </c>
      <c r="F138" s="837">
        <v>31000</v>
      </c>
      <c r="G138" s="781">
        <v>71.73</v>
      </c>
      <c r="H138" s="781">
        <v>-154.35</v>
      </c>
      <c r="I138" s="781">
        <v>3611.16</v>
      </c>
      <c r="J138" s="837">
        <v>3528.54</v>
      </c>
      <c r="K138" s="833">
        <v>1876.66</v>
      </c>
      <c r="L138" s="776">
        <v>4171.79</v>
      </c>
      <c r="M138" s="776">
        <v>10934.32</v>
      </c>
      <c r="N138" s="837">
        <v>16982.77</v>
      </c>
      <c r="O138" s="776">
        <v>2899.83</v>
      </c>
      <c r="P138" s="776">
        <v>3908.44</v>
      </c>
      <c r="Q138" s="776">
        <v>844.76</v>
      </c>
      <c r="R138" s="837">
        <v>7653.0300000000007</v>
      </c>
      <c r="S138" s="837">
        <v>1593.36</v>
      </c>
      <c r="T138" s="776"/>
      <c r="U138" s="776"/>
      <c r="V138" s="776">
        <v>1593.36</v>
      </c>
      <c r="W138" s="842">
        <v>29757.699999999997</v>
      </c>
    </row>
    <row r="139" spans="1:23">
      <c r="A139"/>
      <c r="B139"/>
      <c r="C139" s="729">
        <v>523100</v>
      </c>
      <c r="D139" s="780" t="s">
        <v>61</v>
      </c>
      <c r="E139" s="994">
        <v>175</v>
      </c>
      <c r="F139" s="837">
        <v>500</v>
      </c>
      <c r="G139" s="781">
        <v>0</v>
      </c>
      <c r="H139" s="781">
        <v>0</v>
      </c>
      <c r="I139" s="781">
        <v>50</v>
      </c>
      <c r="J139" s="837">
        <v>50</v>
      </c>
      <c r="K139" s="833">
        <v>70</v>
      </c>
      <c r="L139" s="776">
        <v>50</v>
      </c>
      <c r="M139" s="776">
        <v>0</v>
      </c>
      <c r="N139" s="837">
        <v>120</v>
      </c>
      <c r="O139" s="776">
        <v>80</v>
      </c>
      <c r="P139" s="776">
        <v>50</v>
      </c>
      <c r="Q139" s="776">
        <v>0</v>
      </c>
      <c r="R139" s="837">
        <v>130</v>
      </c>
      <c r="S139" s="837">
        <v>0</v>
      </c>
      <c r="T139" s="776"/>
      <c r="U139" s="776"/>
      <c r="V139" s="776">
        <v>0</v>
      </c>
      <c r="W139" s="842">
        <v>300</v>
      </c>
    </row>
    <row r="140" spans="1:23">
      <c r="A140"/>
      <c r="B140"/>
      <c r="C140" s="729">
        <v>523640</v>
      </c>
      <c r="D140" s="780" t="s">
        <v>109</v>
      </c>
      <c r="E140" s="994">
        <v>0</v>
      </c>
      <c r="F140" s="837">
        <v>1000</v>
      </c>
      <c r="G140" s="781">
        <v>0</v>
      </c>
      <c r="H140" s="781">
        <v>0</v>
      </c>
      <c r="I140" s="781">
        <v>0</v>
      </c>
      <c r="J140" s="837">
        <v>0</v>
      </c>
      <c r="K140" s="833">
        <v>0</v>
      </c>
      <c r="L140" s="776">
        <v>0</v>
      </c>
      <c r="M140" s="776">
        <v>0</v>
      </c>
      <c r="N140" s="837">
        <v>0</v>
      </c>
      <c r="O140" s="776">
        <v>0</v>
      </c>
      <c r="P140" s="776">
        <v>0</v>
      </c>
      <c r="Q140" s="776">
        <v>0</v>
      </c>
      <c r="R140" s="837">
        <v>0</v>
      </c>
      <c r="S140" s="837">
        <v>0</v>
      </c>
      <c r="T140" s="776"/>
      <c r="U140" s="776"/>
      <c r="V140" s="776">
        <v>0</v>
      </c>
      <c r="W140" s="842">
        <v>0</v>
      </c>
    </row>
    <row r="141" spans="1:23">
      <c r="A141"/>
      <c r="B141"/>
      <c r="C141" s="729">
        <v>523680</v>
      </c>
      <c r="D141" s="780" t="s">
        <v>65</v>
      </c>
      <c r="E141" s="994">
        <v>216.41</v>
      </c>
      <c r="F141" s="837">
        <v>0</v>
      </c>
      <c r="G141" s="781">
        <v>0</v>
      </c>
      <c r="H141" s="781">
        <v>0</v>
      </c>
      <c r="I141" s="781">
        <v>0</v>
      </c>
      <c r="J141" s="837">
        <v>0</v>
      </c>
      <c r="K141" s="833">
        <v>0</v>
      </c>
      <c r="L141" s="776">
        <v>2266.29</v>
      </c>
      <c r="M141" s="776">
        <v>0</v>
      </c>
      <c r="N141" s="837">
        <v>2266.29</v>
      </c>
      <c r="O141" s="776">
        <v>0</v>
      </c>
      <c r="P141" s="776">
        <v>0</v>
      </c>
      <c r="Q141" s="776">
        <v>0</v>
      </c>
      <c r="R141" s="837">
        <v>0</v>
      </c>
      <c r="S141" s="837">
        <v>0</v>
      </c>
      <c r="T141" s="776"/>
      <c r="U141" s="776"/>
      <c r="V141" s="776">
        <v>0</v>
      </c>
      <c r="W141" s="842">
        <v>2266.29</v>
      </c>
    </row>
    <row r="142" spans="1:23">
      <c r="A142"/>
      <c r="B142"/>
      <c r="C142" s="729">
        <v>523700</v>
      </c>
      <c r="D142" s="780" t="s">
        <v>66</v>
      </c>
      <c r="E142" s="994">
        <v>1296.18</v>
      </c>
      <c r="F142" s="837">
        <v>2500</v>
      </c>
      <c r="G142" s="781">
        <v>0</v>
      </c>
      <c r="H142" s="781">
        <v>0</v>
      </c>
      <c r="I142" s="781">
        <v>552.14</v>
      </c>
      <c r="J142" s="837">
        <v>552.14</v>
      </c>
      <c r="K142" s="833">
        <v>0</v>
      </c>
      <c r="L142" s="776">
        <v>0</v>
      </c>
      <c r="M142" s="776">
        <v>0</v>
      </c>
      <c r="N142" s="837">
        <v>0</v>
      </c>
      <c r="O142" s="776">
        <v>59.79</v>
      </c>
      <c r="P142" s="776">
        <v>184.98</v>
      </c>
      <c r="Q142" s="776">
        <v>15.35</v>
      </c>
      <c r="R142" s="837">
        <v>260.12</v>
      </c>
      <c r="S142" s="837">
        <v>0</v>
      </c>
      <c r="T142" s="776"/>
      <c r="U142" s="776"/>
      <c r="V142" s="776">
        <v>0</v>
      </c>
      <c r="W142" s="842">
        <v>812.26</v>
      </c>
    </row>
    <row r="143" spans="1:23">
      <c r="A143"/>
      <c r="B143"/>
      <c r="C143" s="729">
        <v>523800</v>
      </c>
      <c r="D143" s="780" t="s">
        <v>67</v>
      </c>
      <c r="E143" s="994">
        <v>65.25</v>
      </c>
      <c r="F143" s="837">
        <v>0</v>
      </c>
      <c r="G143" s="781">
        <v>0</v>
      </c>
      <c r="H143" s="781">
        <v>0</v>
      </c>
      <c r="I143" s="781">
        <v>0</v>
      </c>
      <c r="J143" s="837">
        <v>0</v>
      </c>
      <c r="K143" s="833">
        <v>0</v>
      </c>
      <c r="L143" s="776">
        <v>0</v>
      </c>
      <c r="M143" s="776">
        <v>0</v>
      </c>
      <c r="N143" s="837">
        <v>0</v>
      </c>
      <c r="O143" s="776">
        <v>0</v>
      </c>
      <c r="P143" s="776">
        <v>0</v>
      </c>
      <c r="Q143" s="776">
        <v>0</v>
      </c>
      <c r="R143" s="837">
        <v>0</v>
      </c>
      <c r="S143" s="837">
        <v>0</v>
      </c>
      <c r="T143" s="776"/>
      <c r="U143" s="776"/>
      <c r="V143" s="776">
        <v>0</v>
      </c>
      <c r="W143" s="842">
        <v>0</v>
      </c>
    </row>
    <row r="144" spans="1:23">
      <c r="A144"/>
      <c r="B144"/>
      <c r="C144" s="729">
        <v>523840</v>
      </c>
      <c r="D144" s="780" t="s">
        <v>110</v>
      </c>
      <c r="E144" s="994">
        <v>700</v>
      </c>
      <c r="F144" s="837">
        <v>700</v>
      </c>
      <c r="G144" s="781">
        <v>0</v>
      </c>
      <c r="H144" s="781">
        <v>0</v>
      </c>
      <c r="I144" s="781">
        <v>0</v>
      </c>
      <c r="J144" s="837">
        <v>0</v>
      </c>
      <c r="K144" s="833">
        <v>0</v>
      </c>
      <c r="L144" s="776">
        <v>0</v>
      </c>
      <c r="M144" s="776">
        <v>0</v>
      </c>
      <c r="N144" s="837">
        <v>0</v>
      </c>
      <c r="O144" s="776">
        <v>800</v>
      </c>
      <c r="P144" s="776">
        <v>0</v>
      </c>
      <c r="Q144" s="776">
        <v>0</v>
      </c>
      <c r="R144" s="837">
        <v>800</v>
      </c>
      <c r="S144" s="837">
        <v>0</v>
      </c>
      <c r="T144" s="776"/>
      <c r="U144" s="776"/>
      <c r="V144" s="776">
        <v>0</v>
      </c>
      <c r="W144" s="842">
        <v>800</v>
      </c>
    </row>
    <row r="145" spans="1:23">
      <c r="A145"/>
      <c r="B145"/>
      <c r="C145" s="729">
        <v>524790</v>
      </c>
      <c r="D145" s="780" t="s">
        <v>7046</v>
      </c>
      <c r="E145" s="994"/>
      <c r="F145" s="837">
        <v>0</v>
      </c>
      <c r="G145" s="781"/>
      <c r="H145" s="781"/>
      <c r="I145" s="781"/>
      <c r="J145" s="837">
        <v>0</v>
      </c>
      <c r="K145" s="833"/>
      <c r="L145" s="776"/>
      <c r="M145" s="776">
        <v>1208.3399999999999</v>
      </c>
      <c r="N145" s="837">
        <v>1208.3399999999999</v>
      </c>
      <c r="O145" s="776">
        <v>0</v>
      </c>
      <c r="P145" s="776">
        <v>0</v>
      </c>
      <c r="Q145" s="776">
        <v>604.16999999999996</v>
      </c>
      <c r="R145" s="837">
        <v>604.16999999999996</v>
      </c>
      <c r="S145" s="837">
        <v>201.39</v>
      </c>
      <c r="T145" s="776"/>
      <c r="U145" s="776"/>
      <c r="V145" s="776">
        <v>201.39</v>
      </c>
      <c r="W145" s="842">
        <v>2013.8999999999996</v>
      </c>
    </row>
    <row r="146" spans="1:23">
      <c r="A146"/>
      <c r="B146"/>
      <c r="C146" s="729">
        <v>525060</v>
      </c>
      <c r="D146" s="780" t="s">
        <v>96</v>
      </c>
      <c r="E146" s="994">
        <v>762.91</v>
      </c>
      <c r="F146" s="837">
        <v>250</v>
      </c>
      <c r="G146" s="781">
        <v>0</v>
      </c>
      <c r="H146" s="781">
        <v>0</v>
      </c>
      <c r="I146" s="781">
        <v>0</v>
      </c>
      <c r="J146" s="837">
        <v>0</v>
      </c>
      <c r="K146" s="833">
        <v>0</v>
      </c>
      <c r="L146" s="776">
        <v>0</v>
      </c>
      <c r="M146" s="776">
        <v>0</v>
      </c>
      <c r="N146" s="837">
        <v>0</v>
      </c>
      <c r="O146" s="776">
        <v>0</v>
      </c>
      <c r="P146" s="776">
        <v>0</v>
      </c>
      <c r="Q146" s="776">
        <v>0</v>
      </c>
      <c r="R146" s="837">
        <v>0</v>
      </c>
      <c r="S146" s="837">
        <v>0</v>
      </c>
      <c r="T146" s="776"/>
      <c r="U146" s="776"/>
      <c r="V146" s="776">
        <v>0</v>
      </c>
      <c r="W146" s="842">
        <v>0</v>
      </c>
    </row>
    <row r="147" spans="1:23">
      <c r="A147"/>
      <c r="B147"/>
      <c r="C147" s="729">
        <v>525840</v>
      </c>
      <c r="D147" s="780" t="s">
        <v>2962</v>
      </c>
      <c r="E147" s="994"/>
      <c r="F147" s="837">
        <v>0</v>
      </c>
      <c r="G147" s="781"/>
      <c r="H147" s="781"/>
      <c r="I147" s="781"/>
      <c r="J147" s="837">
        <v>0</v>
      </c>
      <c r="K147" s="833"/>
      <c r="L147" s="776"/>
      <c r="M147" s="776">
        <v>14581.09</v>
      </c>
      <c r="N147" s="837">
        <v>14581.09</v>
      </c>
      <c r="O147" s="776">
        <v>0</v>
      </c>
      <c r="P147" s="776">
        <v>0</v>
      </c>
      <c r="Q147" s="776">
        <v>8748.66</v>
      </c>
      <c r="R147" s="837">
        <v>8748.66</v>
      </c>
      <c r="S147" s="837">
        <v>2916.22</v>
      </c>
      <c r="T147" s="776"/>
      <c r="U147" s="776"/>
      <c r="V147" s="776">
        <v>2916.22</v>
      </c>
      <c r="W147" s="842">
        <v>26245.97</v>
      </c>
    </row>
    <row r="148" spans="1:23">
      <c r="A148"/>
      <c r="B148"/>
      <c r="C148" s="729">
        <v>526910</v>
      </c>
      <c r="D148" s="780" t="s">
        <v>123</v>
      </c>
      <c r="E148" s="994">
        <v>0</v>
      </c>
      <c r="F148" s="837">
        <v>0</v>
      </c>
      <c r="G148" s="781">
        <v>0</v>
      </c>
      <c r="H148" s="781">
        <v>0</v>
      </c>
      <c r="I148" s="781">
        <v>0</v>
      </c>
      <c r="J148" s="837">
        <v>0</v>
      </c>
      <c r="K148" s="833">
        <v>0</v>
      </c>
      <c r="L148" s="776">
        <v>0</v>
      </c>
      <c r="M148" s="776">
        <v>0</v>
      </c>
      <c r="N148" s="837">
        <v>0</v>
      </c>
      <c r="O148" s="776">
        <v>0</v>
      </c>
      <c r="P148" s="776">
        <v>0</v>
      </c>
      <c r="Q148" s="776">
        <v>0</v>
      </c>
      <c r="R148" s="837">
        <v>0</v>
      </c>
      <c r="S148" s="837">
        <v>0</v>
      </c>
      <c r="T148" s="776"/>
      <c r="U148" s="776"/>
      <c r="V148" s="776">
        <v>0</v>
      </c>
      <c r="W148" s="842">
        <v>0</v>
      </c>
    </row>
    <row r="149" spans="1:23">
      <c r="A149"/>
      <c r="B149"/>
      <c r="C149" s="729">
        <v>526940</v>
      </c>
      <c r="D149" s="780" t="s">
        <v>71</v>
      </c>
      <c r="E149" s="994">
        <v>2755.71</v>
      </c>
      <c r="F149" s="837">
        <v>2200</v>
      </c>
      <c r="G149" s="781">
        <v>0</v>
      </c>
      <c r="H149" s="781">
        <v>0</v>
      </c>
      <c r="I149" s="781">
        <v>1490.42</v>
      </c>
      <c r="J149" s="837">
        <v>1490.42</v>
      </c>
      <c r="K149" s="833">
        <v>103.4</v>
      </c>
      <c r="L149" s="776">
        <v>62.47</v>
      </c>
      <c r="M149" s="776">
        <v>0</v>
      </c>
      <c r="N149" s="837">
        <v>165.87</v>
      </c>
      <c r="O149" s="776">
        <v>229.31</v>
      </c>
      <c r="P149" s="776">
        <v>0</v>
      </c>
      <c r="Q149" s="776">
        <v>64.63</v>
      </c>
      <c r="R149" s="837">
        <v>293.94</v>
      </c>
      <c r="S149" s="837">
        <v>302.87</v>
      </c>
      <c r="T149" s="776"/>
      <c r="U149" s="776"/>
      <c r="V149" s="776">
        <v>302.87</v>
      </c>
      <c r="W149" s="842">
        <v>2253.1</v>
      </c>
    </row>
    <row r="150" spans="1:23">
      <c r="A150"/>
      <c r="B150"/>
      <c r="C150" s="729">
        <v>526960</v>
      </c>
      <c r="D150" s="780" t="s">
        <v>97</v>
      </c>
      <c r="E150" s="994">
        <v>0</v>
      </c>
      <c r="F150" s="837">
        <v>0</v>
      </c>
      <c r="G150" s="781">
        <v>0</v>
      </c>
      <c r="H150" s="781">
        <v>0</v>
      </c>
      <c r="I150" s="781">
        <v>122.86</v>
      </c>
      <c r="J150" s="837">
        <v>122.86</v>
      </c>
      <c r="K150" s="833">
        <v>0</v>
      </c>
      <c r="L150" s="776">
        <v>0</v>
      </c>
      <c r="M150" s="776">
        <v>0</v>
      </c>
      <c r="N150" s="837">
        <v>0</v>
      </c>
      <c r="O150" s="776">
        <v>38.04</v>
      </c>
      <c r="P150" s="776">
        <v>0</v>
      </c>
      <c r="Q150" s="776">
        <v>359.14</v>
      </c>
      <c r="R150" s="837">
        <v>397.18</v>
      </c>
      <c r="S150" s="837">
        <v>0</v>
      </c>
      <c r="T150" s="776"/>
      <c r="U150" s="776"/>
      <c r="V150" s="776">
        <v>0</v>
      </c>
      <c r="W150" s="842">
        <v>520.04</v>
      </c>
    </row>
    <row r="151" spans="1:23">
      <c r="A151"/>
      <c r="B151"/>
      <c r="C151" s="729">
        <v>527140</v>
      </c>
      <c r="D151" s="780" t="s">
        <v>226</v>
      </c>
      <c r="E151" s="994">
        <v>662.15</v>
      </c>
      <c r="F151" s="837">
        <v>1500</v>
      </c>
      <c r="G151" s="781">
        <v>0</v>
      </c>
      <c r="H151" s="781">
        <v>0</v>
      </c>
      <c r="I151" s="781">
        <v>0</v>
      </c>
      <c r="J151" s="837">
        <v>0</v>
      </c>
      <c r="K151" s="833">
        <v>0</v>
      </c>
      <c r="L151" s="776">
        <v>0</v>
      </c>
      <c r="M151" s="776">
        <v>0</v>
      </c>
      <c r="N151" s="837">
        <v>0</v>
      </c>
      <c r="O151" s="776">
        <v>0</v>
      </c>
      <c r="P151" s="776">
        <v>0</v>
      </c>
      <c r="Q151" s="776">
        <v>0</v>
      </c>
      <c r="R151" s="837">
        <v>0</v>
      </c>
      <c r="S151" s="837">
        <v>0</v>
      </c>
      <c r="T151" s="776"/>
      <c r="U151" s="776"/>
      <c r="V151" s="776">
        <v>0</v>
      </c>
      <c r="W151" s="842">
        <v>0</v>
      </c>
    </row>
    <row r="152" spans="1:23">
      <c r="A152"/>
      <c r="B152"/>
      <c r="C152" s="729">
        <v>527680</v>
      </c>
      <c r="D152" s="780" t="s">
        <v>74</v>
      </c>
      <c r="E152" s="994">
        <v>137.18</v>
      </c>
      <c r="F152" s="837">
        <v>6000</v>
      </c>
      <c r="G152" s="781">
        <v>0</v>
      </c>
      <c r="H152" s="781">
        <v>0</v>
      </c>
      <c r="I152" s="781">
        <v>0</v>
      </c>
      <c r="J152" s="837">
        <v>0</v>
      </c>
      <c r="K152" s="833">
        <v>0</v>
      </c>
      <c r="L152" s="776">
        <v>0</v>
      </c>
      <c r="M152" s="776">
        <v>0</v>
      </c>
      <c r="N152" s="837">
        <v>0</v>
      </c>
      <c r="O152" s="776">
        <v>0</v>
      </c>
      <c r="P152" s="776">
        <v>0</v>
      </c>
      <c r="Q152" s="776">
        <v>289.55</v>
      </c>
      <c r="R152" s="837">
        <v>289.55</v>
      </c>
      <c r="S152" s="837">
        <v>0</v>
      </c>
      <c r="T152" s="776"/>
      <c r="U152" s="776"/>
      <c r="V152" s="776">
        <v>0</v>
      </c>
      <c r="W152" s="842">
        <v>289.55</v>
      </c>
    </row>
    <row r="153" spans="1:23">
      <c r="A153"/>
      <c r="B153"/>
      <c r="C153" s="729">
        <v>527690</v>
      </c>
      <c r="D153" s="780" t="s">
        <v>2571</v>
      </c>
      <c r="E153" s="994">
        <v>85311.48000000001</v>
      </c>
      <c r="F153" s="837">
        <v>36600</v>
      </c>
      <c r="G153" s="781">
        <v>0</v>
      </c>
      <c r="H153" s="781">
        <v>9762.73</v>
      </c>
      <c r="I153" s="781">
        <v>9631.84</v>
      </c>
      <c r="J153" s="837">
        <v>19394.57</v>
      </c>
      <c r="K153" s="833">
        <v>6809.26</v>
      </c>
      <c r="L153" s="776">
        <v>1179.1400000000001</v>
      </c>
      <c r="M153" s="776">
        <v>9057.92</v>
      </c>
      <c r="N153" s="837">
        <v>17046.32</v>
      </c>
      <c r="O153" s="776">
        <v>4987.33</v>
      </c>
      <c r="P153" s="776">
        <v>4986.1400000000003</v>
      </c>
      <c r="Q153" s="776">
        <v>4785.6099999999997</v>
      </c>
      <c r="R153" s="837">
        <v>14759.080000000002</v>
      </c>
      <c r="S153" s="837">
        <v>8520.48</v>
      </c>
      <c r="T153" s="776"/>
      <c r="U153" s="776"/>
      <c r="V153" s="776">
        <v>8520.48</v>
      </c>
      <c r="W153" s="842">
        <v>59720.45</v>
      </c>
    </row>
    <row r="154" spans="1:23">
      <c r="A154"/>
      <c r="B154"/>
      <c r="C154" s="729">
        <v>527720</v>
      </c>
      <c r="D154" s="780" t="s">
        <v>98</v>
      </c>
      <c r="E154" s="994">
        <v>6119.8799999999992</v>
      </c>
      <c r="F154" s="837">
        <v>6883</v>
      </c>
      <c r="G154" s="781">
        <v>4883.24</v>
      </c>
      <c r="H154" s="781">
        <v>-4335.5600000000004</v>
      </c>
      <c r="I154" s="781">
        <v>1183.1600000000001</v>
      </c>
      <c r="J154" s="837">
        <v>1730.8399999999995</v>
      </c>
      <c r="K154" s="833">
        <v>532.85</v>
      </c>
      <c r="L154" s="776">
        <v>0</v>
      </c>
      <c r="M154" s="776">
        <v>0</v>
      </c>
      <c r="N154" s="837">
        <v>532.85</v>
      </c>
      <c r="O154" s="776">
        <v>132.5</v>
      </c>
      <c r="P154" s="776">
        <v>0</v>
      </c>
      <c r="Q154" s="776">
        <v>16.350000000000001</v>
      </c>
      <c r="R154" s="837">
        <v>148.85</v>
      </c>
      <c r="S154" s="837">
        <v>244.72</v>
      </c>
      <c r="T154" s="776"/>
      <c r="U154" s="776"/>
      <c r="V154" s="776">
        <v>244.72</v>
      </c>
      <c r="W154" s="842">
        <v>2657.2599999999993</v>
      </c>
    </row>
    <row r="155" spans="1:23">
      <c r="A155"/>
      <c r="B155"/>
      <c r="C155" s="729">
        <v>527840</v>
      </c>
      <c r="D155" s="780" t="s">
        <v>75</v>
      </c>
      <c r="E155" s="994">
        <v>2031.87</v>
      </c>
      <c r="F155" s="837">
        <v>8600</v>
      </c>
      <c r="G155" s="781">
        <v>0</v>
      </c>
      <c r="H155" s="781">
        <v>0</v>
      </c>
      <c r="I155" s="781">
        <v>150</v>
      </c>
      <c r="J155" s="837">
        <v>150</v>
      </c>
      <c r="K155" s="833">
        <v>80</v>
      </c>
      <c r="L155" s="776">
        <v>100</v>
      </c>
      <c r="M155" s="776">
        <v>0</v>
      </c>
      <c r="N155" s="837">
        <v>180</v>
      </c>
      <c r="O155" s="776">
        <v>988.8</v>
      </c>
      <c r="P155" s="776">
        <v>249.2</v>
      </c>
      <c r="Q155" s="776">
        <v>900</v>
      </c>
      <c r="R155" s="837">
        <v>2138</v>
      </c>
      <c r="S155" s="837">
        <v>1530</v>
      </c>
      <c r="T155" s="776"/>
      <c r="U155" s="776"/>
      <c r="V155" s="776">
        <v>1530</v>
      </c>
      <c r="W155" s="842">
        <v>3998</v>
      </c>
    </row>
    <row r="156" spans="1:23">
      <c r="A156"/>
      <c r="B156"/>
      <c r="C156" s="729">
        <v>527940</v>
      </c>
      <c r="D156" s="780" t="s">
        <v>125</v>
      </c>
      <c r="E156" s="994">
        <v>8701.99</v>
      </c>
      <c r="F156" s="837">
        <v>13000</v>
      </c>
      <c r="G156" s="781">
        <v>0</v>
      </c>
      <c r="H156" s="781">
        <v>0</v>
      </c>
      <c r="I156" s="781">
        <v>0</v>
      </c>
      <c r="J156" s="837">
        <v>0</v>
      </c>
      <c r="K156" s="833">
        <v>901</v>
      </c>
      <c r="L156" s="776">
        <v>0</v>
      </c>
      <c r="M156" s="776">
        <v>0</v>
      </c>
      <c r="N156" s="837">
        <v>901</v>
      </c>
      <c r="O156" s="776">
        <v>0</v>
      </c>
      <c r="P156" s="776">
        <v>0</v>
      </c>
      <c r="Q156" s="776">
        <v>0</v>
      </c>
      <c r="R156" s="837">
        <v>0</v>
      </c>
      <c r="S156" s="837">
        <v>0</v>
      </c>
      <c r="T156" s="776"/>
      <c r="U156" s="776"/>
      <c r="V156" s="776">
        <v>0</v>
      </c>
      <c r="W156" s="842">
        <v>901</v>
      </c>
    </row>
    <row r="157" spans="1:23">
      <c r="A157"/>
      <c r="B157"/>
      <c r="C157" s="729">
        <v>528140</v>
      </c>
      <c r="D157" s="780" t="s">
        <v>76</v>
      </c>
      <c r="E157" s="994">
        <v>963</v>
      </c>
      <c r="F157" s="837">
        <v>0</v>
      </c>
      <c r="G157" s="781">
        <v>0</v>
      </c>
      <c r="H157" s="781">
        <v>0</v>
      </c>
      <c r="I157" s="781">
        <v>0</v>
      </c>
      <c r="J157" s="837">
        <v>0</v>
      </c>
      <c r="K157" s="833">
        <v>0</v>
      </c>
      <c r="L157" s="776">
        <v>0</v>
      </c>
      <c r="M157" s="776">
        <v>0</v>
      </c>
      <c r="N157" s="837">
        <v>0</v>
      </c>
      <c r="O157" s="776">
        <v>220.8</v>
      </c>
      <c r="P157" s="776">
        <v>-220.8</v>
      </c>
      <c r="Q157" s="776">
        <v>63</v>
      </c>
      <c r="R157" s="837">
        <v>63</v>
      </c>
      <c r="S157" s="837">
        <v>0</v>
      </c>
      <c r="T157" s="776"/>
      <c r="U157" s="776"/>
      <c r="V157" s="776">
        <v>0</v>
      </c>
      <c r="W157" s="842">
        <v>63</v>
      </c>
    </row>
    <row r="158" spans="1:23">
      <c r="A158"/>
      <c r="B158"/>
      <c r="C158" s="729">
        <v>528260</v>
      </c>
      <c r="D158" s="780" t="s">
        <v>227</v>
      </c>
      <c r="E158" s="994">
        <v>8531.3900000000012</v>
      </c>
      <c r="F158" s="837">
        <v>10000</v>
      </c>
      <c r="G158" s="781">
        <v>94.54</v>
      </c>
      <c r="H158" s="781">
        <v>95.51</v>
      </c>
      <c r="I158" s="781">
        <v>159.82</v>
      </c>
      <c r="J158" s="837">
        <v>349.87</v>
      </c>
      <c r="K158" s="833">
        <v>207.22</v>
      </c>
      <c r="L158" s="776">
        <v>652.48</v>
      </c>
      <c r="M158" s="776">
        <v>78.569999999999993</v>
      </c>
      <c r="N158" s="837">
        <v>938.27</v>
      </c>
      <c r="O158" s="776">
        <v>388.65</v>
      </c>
      <c r="P158" s="776">
        <v>208.34</v>
      </c>
      <c r="Q158" s="776">
        <v>706.56</v>
      </c>
      <c r="R158" s="837">
        <v>1303.55</v>
      </c>
      <c r="S158" s="837">
        <v>0</v>
      </c>
      <c r="T158" s="776"/>
      <c r="U158" s="776"/>
      <c r="V158" s="776">
        <v>0</v>
      </c>
      <c r="W158" s="842">
        <v>2591.6899999999996</v>
      </c>
    </row>
    <row r="159" spans="1:23">
      <c r="A159"/>
      <c r="B159"/>
      <c r="C159" s="729">
        <v>528900</v>
      </c>
      <c r="D159" s="780" t="s">
        <v>77</v>
      </c>
      <c r="E159" s="994">
        <v>0</v>
      </c>
      <c r="F159" s="837">
        <v>0</v>
      </c>
      <c r="G159" s="781">
        <v>0</v>
      </c>
      <c r="H159" s="781">
        <v>0</v>
      </c>
      <c r="I159" s="781">
        <v>0</v>
      </c>
      <c r="J159" s="837">
        <v>0</v>
      </c>
      <c r="K159" s="833">
        <v>0</v>
      </c>
      <c r="L159" s="776">
        <v>0</v>
      </c>
      <c r="M159" s="776">
        <v>0</v>
      </c>
      <c r="N159" s="837">
        <v>0</v>
      </c>
      <c r="O159" s="776">
        <v>0</v>
      </c>
      <c r="P159" s="776">
        <v>461.6</v>
      </c>
      <c r="Q159" s="776">
        <v>0</v>
      </c>
      <c r="R159" s="837">
        <v>461.6</v>
      </c>
      <c r="S159" s="837">
        <v>0</v>
      </c>
      <c r="T159" s="776"/>
      <c r="U159" s="776"/>
      <c r="V159" s="776">
        <v>0</v>
      </c>
      <c r="W159" s="842">
        <v>461.6</v>
      </c>
    </row>
    <row r="160" spans="1:23">
      <c r="A160"/>
      <c r="B160"/>
      <c r="C160" s="729">
        <v>528920</v>
      </c>
      <c r="D160" s="780" t="s">
        <v>78</v>
      </c>
      <c r="E160" s="994">
        <v>40148.590000000018</v>
      </c>
      <c r="F160" s="837">
        <v>292828</v>
      </c>
      <c r="G160" s="781">
        <v>0</v>
      </c>
      <c r="H160" s="781">
        <v>398.91</v>
      </c>
      <c r="I160" s="781">
        <v>808.38</v>
      </c>
      <c r="J160" s="837">
        <v>1207.29</v>
      </c>
      <c r="K160" s="833">
        <v>808.38</v>
      </c>
      <c r="L160" s="776">
        <v>398.91</v>
      </c>
      <c r="M160" s="776">
        <v>1217.8499999999999</v>
      </c>
      <c r="N160" s="837">
        <v>2425.14</v>
      </c>
      <c r="O160" s="776">
        <v>1558.81</v>
      </c>
      <c r="P160" s="776">
        <v>1558.81</v>
      </c>
      <c r="Q160" s="776">
        <v>59699.38</v>
      </c>
      <c r="R160" s="837">
        <v>62817</v>
      </c>
      <c r="S160" s="837">
        <v>1558.81</v>
      </c>
      <c r="T160" s="776"/>
      <c r="U160" s="776"/>
      <c r="V160" s="776">
        <v>1558.81</v>
      </c>
      <c r="W160" s="842">
        <v>68008.239999999991</v>
      </c>
    </row>
    <row r="161" spans="1:23">
      <c r="A161"/>
      <c r="B161"/>
      <c r="C161" s="729">
        <v>528960</v>
      </c>
      <c r="D161" s="780" t="s">
        <v>79</v>
      </c>
      <c r="E161" s="994">
        <v>1263.08</v>
      </c>
      <c r="F161" s="837">
        <v>0</v>
      </c>
      <c r="G161" s="781">
        <v>0</v>
      </c>
      <c r="H161" s="781">
        <v>0</v>
      </c>
      <c r="I161" s="781">
        <v>0</v>
      </c>
      <c r="J161" s="837">
        <v>0</v>
      </c>
      <c r="K161" s="833">
        <v>0</v>
      </c>
      <c r="L161" s="776">
        <v>0</v>
      </c>
      <c r="M161" s="776">
        <v>0</v>
      </c>
      <c r="N161" s="837">
        <v>0</v>
      </c>
      <c r="O161" s="776">
        <v>0</v>
      </c>
      <c r="P161" s="776">
        <v>0</v>
      </c>
      <c r="Q161" s="776">
        <v>1412.38</v>
      </c>
      <c r="R161" s="837">
        <v>1412.38</v>
      </c>
      <c r="S161" s="837">
        <v>1483.74</v>
      </c>
      <c r="T161" s="776"/>
      <c r="U161" s="776"/>
      <c r="V161" s="776">
        <v>1483.74</v>
      </c>
      <c r="W161" s="842">
        <v>2896.12</v>
      </c>
    </row>
    <row r="162" spans="1:23">
      <c r="A162"/>
      <c r="B162"/>
      <c r="C162" s="729">
        <v>528980</v>
      </c>
      <c r="D162" s="780" t="s">
        <v>80</v>
      </c>
      <c r="E162" s="994">
        <v>262.73</v>
      </c>
      <c r="F162" s="837">
        <v>0</v>
      </c>
      <c r="G162" s="781">
        <v>0</v>
      </c>
      <c r="H162" s="781">
        <v>0</v>
      </c>
      <c r="I162" s="781">
        <v>0</v>
      </c>
      <c r="J162" s="837">
        <v>0</v>
      </c>
      <c r="K162" s="833">
        <v>0</v>
      </c>
      <c r="L162" s="776">
        <v>0</v>
      </c>
      <c r="M162" s="776">
        <v>0</v>
      </c>
      <c r="N162" s="837">
        <v>0</v>
      </c>
      <c r="O162" s="776">
        <v>0</v>
      </c>
      <c r="P162" s="776">
        <v>0</v>
      </c>
      <c r="Q162" s="776">
        <v>329.78</v>
      </c>
      <c r="R162" s="837">
        <v>329.78</v>
      </c>
      <c r="S162" s="837">
        <v>335.88</v>
      </c>
      <c r="T162" s="776"/>
      <c r="U162" s="776"/>
      <c r="V162" s="776">
        <v>335.88</v>
      </c>
      <c r="W162" s="842">
        <v>665.66</v>
      </c>
    </row>
    <row r="163" spans="1:23">
      <c r="A163"/>
      <c r="B163"/>
      <c r="C163" s="729">
        <v>529010</v>
      </c>
      <c r="D163" s="780" t="s">
        <v>6424</v>
      </c>
      <c r="E163" s="994">
        <v>30</v>
      </c>
      <c r="F163" s="837">
        <v>0</v>
      </c>
      <c r="G163" s="781">
        <v>0</v>
      </c>
      <c r="H163" s="781">
        <v>0</v>
      </c>
      <c r="I163" s="781">
        <v>0</v>
      </c>
      <c r="J163" s="837">
        <v>0</v>
      </c>
      <c r="K163" s="833">
        <v>0</v>
      </c>
      <c r="L163" s="776">
        <v>0</v>
      </c>
      <c r="M163" s="776">
        <v>0</v>
      </c>
      <c r="N163" s="837">
        <v>0</v>
      </c>
      <c r="O163" s="776">
        <v>0</v>
      </c>
      <c r="P163" s="776">
        <v>0</v>
      </c>
      <c r="Q163" s="776">
        <v>0</v>
      </c>
      <c r="R163" s="837">
        <v>0</v>
      </c>
      <c r="S163" s="837">
        <v>0</v>
      </c>
      <c r="T163" s="776"/>
      <c r="U163" s="776"/>
      <c r="V163" s="776">
        <v>0</v>
      </c>
      <c r="W163" s="842">
        <v>0</v>
      </c>
    </row>
    <row r="164" spans="1:23">
      <c r="A164"/>
      <c r="B164"/>
      <c r="C164" s="729">
        <v>529040</v>
      </c>
      <c r="D164" s="780" t="s">
        <v>82</v>
      </c>
      <c r="E164" s="994">
        <v>38.75</v>
      </c>
      <c r="F164" s="837">
        <v>0</v>
      </c>
      <c r="G164" s="781">
        <v>0</v>
      </c>
      <c r="H164" s="781">
        <v>0</v>
      </c>
      <c r="I164" s="781">
        <v>0</v>
      </c>
      <c r="J164" s="837">
        <v>0</v>
      </c>
      <c r="K164" s="833">
        <v>0</v>
      </c>
      <c r="L164" s="776">
        <v>0</v>
      </c>
      <c r="M164" s="776">
        <v>0</v>
      </c>
      <c r="N164" s="837">
        <v>0</v>
      </c>
      <c r="O164" s="776">
        <v>0</v>
      </c>
      <c r="P164" s="776">
        <v>0</v>
      </c>
      <c r="Q164" s="776">
        <v>0</v>
      </c>
      <c r="R164" s="837">
        <v>0</v>
      </c>
      <c r="S164" s="837">
        <v>0</v>
      </c>
      <c r="T164" s="776"/>
      <c r="U164" s="776"/>
      <c r="V164" s="776">
        <v>0</v>
      </c>
      <c r="W164" s="842">
        <v>0</v>
      </c>
    </row>
    <row r="165" spans="1:23">
      <c r="A165"/>
      <c r="B165"/>
      <c r="C165" s="729">
        <v>529080</v>
      </c>
      <c r="D165" s="780" t="s">
        <v>1783</v>
      </c>
      <c r="E165" s="994"/>
      <c r="F165" s="837"/>
      <c r="G165" s="781"/>
      <c r="H165" s="781"/>
      <c r="I165" s="781"/>
      <c r="J165" s="837">
        <v>0</v>
      </c>
      <c r="K165" s="833"/>
      <c r="L165" s="776"/>
      <c r="M165" s="776"/>
      <c r="N165" s="837">
        <v>0</v>
      </c>
      <c r="O165" s="776">
        <v>167.32</v>
      </c>
      <c r="P165" s="776">
        <v>0</v>
      </c>
      <c r="Q165" s="776">
        <v>59.45</v>
      </c>
      <c r="R165" s="837">
        <v>226.76999999999998</v>
      </c>
      <c r="S165" s="837">
        <v>0</v>
      </c>
      <c r="T165" s="776"/>
      <c r="U165" s="776"/>
      <c r="V165" s="776">
        <v>0</v>
      </c>
      <c r="W165" s="842">
        <v>226.76999999999998</v>
      </c>
    </row>
    <row r="166" spans="1:23">
      <c r="A166"/>
      <c r="B166"/>
      <c r="C166" s="729">
        <v>529550</v>
      </c>
      <c r="D166" s="780" t="s">
        <v>103</v>
      </c>
      <c r="E166" s="994">
        <v>0</v>
      </c>
      <c r="F166" s="837">
        <v>0</v>
      </c>
      <c r="G166" s="781">
        <v>0</v>
      </c>
      <c r="H166" s="781">
        <v>0</v>
      </c>
      <c r="I166" s="781">
        <v>56.21</v>
      </c>
      <c r="J166" s="837">
        <v>56.21</v>
      </c>
      <c r="K166" s="833">
        <v>0</v>
      </c>
      <c r="L166" s="776">
        <v>0</v>
      </c>
      <c r="M166" s="776">
        <v>0</v>
      </c>
      <c r="N166" s="837">
        <v>0</v>
      </c>
      <c r="O166" s="776">
        <v>0</v>
      </c>
      <c r="P166" s="776">
        <v>-56.21</v>
      </c>
      <c r="Q166" s="776">
        <v>0</v>
      </c>
      <c r="R166" s="837">
        <v>-56.21</v>
      </c>
      <c r="S166" s="837">
        <v>73.22</v>
      </c>
      <c r="T166" s="776"/>
      <c r="U166" s="776"/>
      <c r="V166" s="776">
        <v>73.22</v>
      </c>
      <c r="W166" s="842">
        <v>73.22</v>
      </c>
    </row>
    <row r="167" spans="1:23">
      <c r="A167"/>
      <c r="B167" s="527" t="s">
        <v>6627</v>
      </c>
      <c r="C167" s="527"/>
      <c r="D167" s="527"/>
      <c r="E167" s="995">
        <v>233716.52000000002</v>
      </c>
      <c r="F167" s="997">
        <v>504242</v>
      </c>
      <c r="G167" s="1079">
        <v>7639.07</v>
      </c>
      <c r="H167" s="1079">
        <v>8699.7800000000007</v>
      </c>
      <c r="I167" s="1079">
        <v>24422.260000000002</v>
      </c>
      <c r="J167" s="997">
        <v>40761.11</v>
      </c>
      <c r="K167" s="1088">
        <v>18222.610000000004</v>
      </c>
      <c r="L167" s="846">
        <v>15443.03</v>
      </c>
      <c r="M167" s="846">
        <v>91508.47</v>
      </c>
      <c r="N167" s="997">
        <v>125174.10999999999</v>
      </c>
      <c r="O167" s="846">
        <v>19987.690000000002</v>
      </c>
      <c r="P167" s="846">
        <v>17420.330000000002</v>
      </c>
      <c r="Q167" s="846">
        <v>112115.3</v>
      </c>
      <c r="R167" s="997">
        <v>149523.32000000004</v>
      </c>
      <c r="S167" s="997">
        <v>22261.530000000006</v>
      </c>
      <c r="T167" s="846"/>
      <c r="U167" s="846"/>
      <c r="V167" s="846">
        <v>22261.530000000006</v>
      </c>
      <c r="W167" s="892">
        <v>337720.06999999995</v>
      </c>
    </row>
    <row r="168" spans="1:23">
      <c r="A168"/>
      <c r="B168" t="s">
        <v>6628</v>
      </c>
      <c r="C168" s="729">
        <v>536760</v>
      </c>
      <c r="D168" s="780" t="s">
        <v>2872</v>
      </c>
      <c r="E168" s="994">
        <v>1225.6600000000001</v>
      </c>
      <c r="F168" s="837">
        <v>1119</v>
      </c>
      <c r="G168" s="781">
        <v>111.76</v>
      </c>
      <c r="H168" s="781">
        <v>118.36</v>
      </c>
      <c r="I168" s="781">
        <v>118.36</v>
      </c>
      <c r="J168" s="837">
        <v>348.48</v>
      </c>
      <c r="K168" s="833">
        <v>118.36</v>
      </c>
      <c r="L168" s="776">
        <v>177.54</v>
      </c>
      <c r="M168" s="776">
        <v>118.36</v>
      </c>
      <c r="N168" s="837">
        <v>414.26</v>
      </c>
      <c r="O168" s="776">
        <v>107.6</v>
      </c>
      <c r="P168" s="776">
        <v>107.6</v>
      </c>
      <c r="Q168" s="776">
        <v>107.6</v>
      </c>
      <c r="R168" s="837">
        <v>322.79999999999995</v>
      </c>
      <c r="S168" s="837">
        <v>112.98</v>
      </c>
      <c r="T168" s="776"/>
      <c r="U168" s="776"/>
      <c r="V168" s="776">
        <v>112.98</v>
      </c>
      <c r="W168" s="842">
        <v>1198.52</v>
      </c>
    </row>
    <row r="169" spans="1:23">
      <c r="A169"/>
      <c r="B169"/>
      <c r="C169" s="729">
        <v>536761</v>
      </c>
      <c r="D169" s="780" t="s">
        <v>6868</v>
      </c>
      <c r="E169" s="994">
        <v>0</v>
      </c>
      <c r="F169" s="837">
        <v>0</v>
      </c>
      <c r="G169" s="781">
        <v>0</v>
      </c>
      <c r="H169" s="781">
        <v>0</v>
      </c>
      <c r="I169" s="781">
        <v>0</v>
      </c>
      <c r="J169" s="837">
        <v>0</v>
      </c>
      <c r="K169" s="833">
        <v>0</v>
      </c>
      <c r="L169" s="776">
        <v>0</v>
      </c>
      <c r="M169" s="776">
        <v>0</v>
      </c>
      <c r="N169" s="837">
        <v>0</v>
      </c>
      <c r="O169" s="776">
        <v>0</v>
      </c>
      <c r="P169" s="776">
        <v>0</v>
      </c>
      <c r="Q169" s="776">
        <v>0</v>
      </c>
      <c r="R169" s="837">
        <v>0</v>
      </c>
      <c r="S169" s="837">
        <v>0</v>
      </c>
      <c r="T169" s="776"/>
      <c r="U169" s="776"/>
      <c r="V169" s="776">
        <v>0</v>
      </c>
      <c r="W169" s="842">
        <v>0</v>
      </c>
    </row>
    <row r="170" spans="1:23">
      <c r="A170"/>
      <c r="B170"/>
      <c r="C170" s="729">
        <v>536910</v>
      </c>
      <c r="D170" s="780" t="s">
        <v>126</v>
      </c>
      <c r="E170" s="994">
        <v>3304.08</v>
      </c>
      <c r="F170" s="837">
        <v>2000</v>
      </c>
      <c r="G170" s="781">
        <v>0</v>
      </c>
      <c r="H170" s="781">
        <v>0</v>
      </c>
      <c r="I170" s="781">
        <v>0</v>
      </c>
      <c r="J170" s="837">
        <v>0</v>
      </c>
      <c r="K170" s="833">
        <v>981.81</v>
      </c>
      <c r="L170" s="776">
        <v>0</v>
      </c>
      <c r="M170" s="776">
        <v>964.57</v>
      </c>
      <c r="N170" s="837">
        <v>1946.38</v>
      </c>
      <c r="O170" s="776">
        <v>0</v>
      </c>
      <c r="P170" s="776">
        <v>257.63</v>
      </c>
      <c r="Q170" s="776">
        <v>0</v>
      </c>
      <c r="R170" s="837">
        <v>257.63</v>
      </c>
      <c r="S170" s="837">
        <v>185.47</v>
      </c>
      <c r="T170" s="776"/>
      <c r="U170" s="776"/>
      <c r="V170" s="776">
        <v>185.47</v>
      </c>
      <c r="W170" s="842">
        <v>2389.48</v>
      </c>
    </row>
    <row r="171" spans="1:23">
      <c r="A171"/>
      <c r="B171"/>
      <c r="C171" s="729">
        <v>537080</v>
      </c>
      <c r="D171" s="780" t="s">
        <v>84</v>
      </c>
      <c r="E171" s="994">
        <v>774</v>
      </c>
      <c r="F171" s="837">
        <v>5435</v>
      </c>
      <c r="G171" s="781">
        <v>0</v>
      </c>
      <c r="H171" s="781">
        <v>0</v>
      </c>
      <c r="I171" s="781">
        <v>0</v>
      </c>
      <c r="J171" s="837">
        <v>0</v>
      </c>
      <c r="K171" s="833">
        <v>0</v>
      </c>
      <c r="L171" s="776">
        <v>0</v>
      </c>
      <c r="M171" s="776">
        <v>0</v>
      </c>
      <c r="N171" s="837">
        <v>0</v>
      </c>
      <c r="O171" s="776">
        <v>0</v>
      </c>
      <c r="P171" s="776">
        <v>0</v>
      </c>
      <c r="Q171" s="776">
        <v>0</v>
      </c>
      <c r="R171" s="837">
        <v>0</v>
      </c>
      <c r="S171" s="837">
        <v>0</v>
      </c>
      <c r="T171" s="776"/>
      <c r="U171" s="776"/>
      <c r="V171" s="776">
        <v>0</v>
      </c>
      <c r="W171" s="842">
        <v>0</v>
      </c>
    </row>
    <row r="172" spans="1:23">
      <c r="A172"/>
      <c r="B172"/>
      <c r="C172" s="729">
        <v>537090</v>
      </c>
      <c r="D172" s="780" t="s">
        <v>85</v>
      </c>
      <c r="E172" s="994">
        <v>0</v>
      </c>
      <c r="F172" s="837">
        <v>0</v>
      </c>
      <c r="G172" s="781">
        <v>0</v>
      </c>
      <c r="H172" s="781">
        <v>0</v>
      </c>
      <c r="I172" s="781">
        <v>0</v>
      </c>
      <c r="J172" s="837">
        <v>0</v>
      </c>
      <c r="K172" s="833">
        <v>0</v>
      </c>
      <c r="L172" s="776">
        <v>0</v>
      </c>
      <c r="M172" s="776">
        <v>3568.06</v>
      </c>
      <c r="N172" s="837">
        <v>3568.06</v>
      </c>
      <c r="O172" s="776">
        <v>0</v>
      </c>
      <c r="P172" s="776">
        <v>0</v>
      </c>
      <c r="Q172" s="776">
        <v>1784.03</v>
      </c>
      <c r="R172" s="837">
        <v>1784.03</v>
      </c>
      <c r="S172" s="837">
        <v>0</v>
      </c>
      <c r="T172" s="776"/>
      <c r="U172" s="776"/>
      <c r="V172" s="776">
        <v>0</v>
      </c>
      <c r="W172" s="842">
        <v>5352.09</v>
      </c>
    </row>
    <row r="173" spans="1:23">
      <c r="A173"/>
      <c r="B173" s="527" t="s">
        <v>6629</v>
      </c>
      <c r="C173" s="527"/>
      <c r="D173" s="527"/>
      <c r="E173" s="995">
        <v>5303.74</v>
      </c>
      <c r="F173" s="997">
        <v>8554</v>
      </c>
      <c r="G173" s="1079">
        <v>111.76</v>
      </c>
      <c r="H173" s="1079">
        <v>118.36</v>
      </c>
      <c r="I173" s="1079">
        <v>118.36</v>
      </c>
      <c r="J173" s="997">
        <v>348.48</v>
      </c>
      <c r="K173" s="1088">
        <v>1100.1699999999998</v>
      </c>
      <c r="L173" s="846">
        <v>177.54</v>
      </c>
      <c r="M173" s="846">
        <v>4650.99</v>
      </c>
      <c r="N173" s="997">
        <v>5928.7000000000007</v>
      </c>
      <c r="O173" s="846">
        <v>107.6</v>
      </c>
      <c r="P173" s="846">
        <v>365.23</v>
      </c>
      <c r="Q173" s="846">
        <v>1891.6299999999999</v>
      </c>
      <c r="R173" s="997">
        <v>2364.46</v>
      </c>
      <c r="S173" s="997">
        <v>298.45</v>
      </c>
      <c r="T173" s="846"/>
      <c r="U173" s="846"/>
      <c r="V173" s="846">
        <v>298.45</v>
      </c>
      <c r="W173" s="892">
        <v>8940.09</v>
      </c>
    </row>
    <row r="174" spans="1:23">
      <c r="A174"/>
      <c r="B174" t="s">
        <v>460</v>
      </c>
      <c r="C174" s="729">
        <v>546160</v>
      </c>
      <c r="D174" s="780" t="s">
        <v>2139</v>
      </c>
      <c r="E174" s="994">
        <v>12920.43</v>
      </c>
      <c r="F174" s="837">
        <v>0</v>
      </c>
      <c r="G174" s="781">
        <v>0</v>
      </c>
      <c r="H174" s="781">
        <v>0</v>
      </c>
      <c r="I174" s="781">
        <v>0</v>
      </c>
      <c r="J174" s="837">
        <v>0</v>
      </c>
      <c r="K174" s="833">
        <v>0</v>
      </c>
      <c r="L174" s="776">
        <v>0</v>
      </c>
      <c r="M174" s="776">
        <v>0</v>
      </c>
      <c r="N174" s="837">
        <v>0</v>
      </c>
      <c r="O174" s="776">
        <v>0</v>
      </c>
      <c r="P174" s="776">
        <v>0</v>
      </c>
      <c r="Q174" s="776">
        <v>0</v>
      </c>
      <c r="R174" s="837">
        <v>0</v>
      </c>
      <c r="S174" s="837">
        <v>0</v>
      </c>
      <c r="T174" s="776"/>
      <c r="U174" s="776"/>
      <c r="V174" s="776">
        <v>0</v>
      </c>
      <c r="W174" s="842">
        <v>0</v>
      </c>
    </row>
    <row r="175" spans="1:23">
      <c r="A175"/>
      <c r="B175" s="527" t="s">
        <v>6630</v>
      </c>
      <c r="C175" s="527"/>
      <c r="D175" s="527"/>
      <c r="E175" s="995">
        <v>12920.43</v>
      </c>
      <c r="F175" s="997">
        <v>0</v>
      </c>
      <c r="G175" s="1079">
        <v>0</v>
      </c>
      <c r="H175" s="1079">
        <v>0</v>
      </c>
      <c r="I175" s="1079">
        <v>0</v>
      </c>
      <c r="J175" s="997">
        <v>0</v>
      </c>
      <c r="K175" s="1088">
        <v>0</v>
      </c>
      <c r="L175" s="846">
        <v>0</v>
      </c>
      <c r="M175" s="846">
        <v>0</v>
      </c>
      <c r="N175" s="997">
        <v>0</v>
      </c>
      <c r="O175" s="846">
        <v>0</v>
      </c>
      <c r="P175" s="846">
        <v>0</v>
      </c>
      <c r="Q175" s="846">
        <v>0</v>
      </c>
      <c r="R175" s="997">
        <v>0</v>
      </c>
      <c r="S175" s="997">
        <v>0</v>
      </c>
      <c r="T175" s="846"/>
      <c r="U175" s="846"/>
      <c r="V175" s="846">
        <v>0</v>
      </c>
      <c r="W175" s="892">
        <v>0</v>
      </c>
    </row>
    <row r="176" spans="1:23">
      <c r="A176" s="777" t="s">
        <v>6574</v>
      </c>
      <c r="B176" s="777"/>
      <c r="C176" s="777"/>
      <c r="D176" s="777"/>
      <c r="E176" s="996">
        <v>1076124.99</v>
      </c>
      <c r="F176" s="838">
        <v>1480719</v>
      </c>
      <c r="G176" s="782">
        <v>33084.300000000003</v>
      </c>
      <c r="H176" s="782">
        <v>74398.050000000017</v>
      </c>
      <c r="I176" s="782">
        <v>90575.120000000039</v>
      </c>
      <c r="J176" s="838">
        <v>198057.47000000003</v>
      </c>
      <c r="K176" s="834">
        <v>85401.87000000001</v>
      </c>
      <c r="L176" s="778">
        <v>110810.81</v>
      </c>
      <c r="M176" s="778">
        <v>179153.35000000003</v>
      </c>
      <c r="N176" s="838">
        <v>375366.03</v>
      </c>
      <c r="O176" s="778">
        <v>80396.939999999988</v>
      </c>
      <c r="P176" s="778">
        <v>80703.080000000016</v>
      </c>
      <c r="Q176" s="778">
        <v>183760.01000000004</v>
      </c>
      <c r="R176" s="838">
        <v>344860.02999999997</v>
      </c>
      <c r="S176" s="838">
        <v>88464.23000000001</v>
      </c>
      <c r="T176" s="778"/>
      <c r="U176" s="778"/>
      <c r="V176" s="778">
        <v>88464.23000000001</v>
      </c>
      <c r="W176" s="843">
        <v>1006747.7600000002</v>
      </c>
    </row>
    <row r="177" spans="1:23">
      <c r="A177" t="s">
        <v>442</v>
      </c>
      <c r="B177" t="s">
        <v>48</v>
      </c>
      <c r="C177" s="729">
        <v>510040</v>
      </c>
      <c r="D177" s="780" t="s">
        <v>461</v>
      </c>
      <c r="E177" s="994">
        <v>164382.74</v>
      </c>
      <c r="F177" s="837">
        <v>196347</v>
      </c>
      <c r="G177" s="781">
        <v>5055.91</v>
      </c>
      <c r="H177" s="781">
        <v>10620.68</v>
      </c>
      <c r="I177" s="781">
        <v>12917.58</v>
      </c>
      <c r="J177" s="837">
        <v>28594.17</v>
      </c>
      <c r="K177" s="833">
        <v>9690.8700000000008</v>
      </c>
      <c r="L177" s="776">
        <v>14256.94</v>
      </c>
      <c r="M177" s="776">
        <v>11166.33</v>
      </c>
      <c r="N177" s="837">
        <v>35114.14</v>
      </c>
      <c r="O177" s="776">
        <v>7640.17</v>
      </c>
      <c r="P177" s="776">
        <v>9459.26</v>
      </c>
      <c r="Q177" s="776">
        <v>10071.209999999999</v>
      </c>
      <c r="R177" s="837">
        <v>27170.639999999999</v>
      </c>
      <c r="S177" s="837">
        <v>11883.86</v>
      </c>
      <c r="T177" s="776"/>
      <c r="U177" s="776"/>
      <c r="V177" s="776">
        <v>11883.86</v>
      </c>
      <c r="W177" s="842">
        <v>102762.81000000001</v>
      </c>
    </row>
    <row r="178" spans="1:23">
      <c r="A178"/>
      <c r="B178"/>
      <c r="C178" s="729">
        <v>510200</v>
      </c>
      <c r="D178" s="780" t="s">
        <v>462</v>
      </c>
      <c r="E178" s="994">
        <v>2973.52</v>
      </c>
      <c r="F178" s="837">
        <v>0</v>
      </c>
      <c r="G178" s="781">
        <v>0</v>
      </c>
      <c r="H178" s="781">
        <v>0</v>
      </c>
      <c r="I178" s="781">
        <v>0</v>
      </c>
      <c r="J178" s="837">
        <v>0</v>
      </c>
      <c r="K178" s="833">
        <v>0</v>
      </c>
      <c r="L178" s="776">
        <v>0</v>
      </c>
      <c r="M178" s="776">
        <v>0</v>
      </c>
      <c r="N178" s="837">
        <v>0</v>
      </c>
      <c r="O178" s="776">
        <v>4619.66</v>
      </c>
      <c r="P178" s="776">
        <v>0</v>
      </c>
      <c r="Q178" s="776">
        <v>0</v>
      </c>
      <c r="R178" s="837">
        <v>4619.66</v>
      </c>
      <c r="S178" s="837">
        <v>0</v>
      </c>
      <c r="T178" s="776"/>
      <c r="U178" s="776"/>
      <c r="V178" s="776">
        <v>0</v>
      </c>
      <c r="W178" s="842">
        <v>4619.66</v>
      </c>
    </row>
    <row r="179" spans="1:23">
      <c r="A179"/>
      <c r="B179"/>
      <c r="C179" s="729">
        <v>510320</v>
      </c>
      <c r="D179" s="780" t="s">
        <v>463</v>
      </c>
      <c r="E179" s="994">
        <v>309.60000000000002</v>
      </c>
      <c r="F179" s="837">
        <v>22000</v>
      </c>
      <c r="G179" s="781">
        <v>774.03</v>
      </c>
      <c r="H179" s="781">
        <v>309.61</v>
      </c>
      <c r="I179" s="781">
        <v>0</v>
      </c>
      <c r="J179" s="837">
        <v>1083.6399999999999</v>
      </c>
      <c r="K179" s="833">
        <v>0</v>
      </c>
      <c r="L179" s="776">
        <v>0</v>
      </c>
      <c r="M179" s="776">
        <v>0</v>
      </c>
      <c r="N179" s="837">
        <v>0</v>
      </c>
      <c r="O179" s="776">
        <v>0</v>
      </c>
      <c r="P179" s="776">
        <v>0</v>
      </c>
      <c r="Q179" s="776">
        <v>0</v>
      </c>
      <c r="R179" s="837">
        <v>0</v>
      </c>
      <c r="S179" s="837">
        <v>0</v>
      </c>
      <c r="T179" s="776"/>
      <c r="U179" s="776"/>
      <c r="V179" s="776">
        <v>0</v>
      </c>
      <c r="W179" s="842">
        <v>1083.6399999999999</v>
      </c>
    </row>
    <row r="180" spans="1:23">
      <c r="A180"/>
      <c r="B180"/>
      <c r="C180" s="729">
        <v>510420</v>
      </c>
      <c r="D180" s="780" t="s">
        <v>464</v>
      </c>
      <c r="E180" s="994">
        <v>2997.72</v>
      </c>
      <c r="F180" s="837">
        <v>0</v>
      </c>
      <c r="G180" s="781">
        <v>212.14</v>
      </c>
      <c r="H180" s="781">
        <v>0</v>
      </c>
      <c r="I180" s="781">
        <v>212.14</v>
      </c>
      <c r="J180" s="837">
        <v>424.28</v>
      </c>
      <c r="K180" s="833">
        <v>0</v>
      </c>
      <c r="L180" s="776">
        <v>424.28</v>
      </c>
      <c r="M180" s="776">
        <v>411.22</v>
      </c>
      <c r="N180" s="837">
        <v>835.5</v>
      </c>
      <c r="O180" s="776">
        <v>635.47</v>
      </c>
      <c r="P180" s="776">
        <v>288.85000000000002</v>
      </c>
      <c r="Q180" s="776">
        <v>462.16</v>
      </c>
      <c r="R180" s="837">
        <v>1386.48</v>
      </c>
      <c r="S180" s="837">
        <v>0</v>
      </c>
      <c r="T180" s="776"/>
      <c r="U180" s="776"/>
      <c r="V180" s="776">
        <v>0</v>
      </c>
      <c r="W180" s="842">
        <v>2646.2599999999998</v>
      </c>
    </row>
    <row r="181" spans="1:23">
      <c r="A181"/>
      <c r="B181"/>
      <c r="C181" s="729">
        <v>510421</v>
      </c>
      <c r="D181" s="780" t="s">
        <v>6864</v>
      </c>
      <c r="E181" s="994">
        <v>0</v>
      </c>
      <c r="F181" s="837">
        <v>0</v>
      </c>
      <c r="G181" s="781">
        <v>0</v>
      </c>
      <c r="H181" s="781">
        <v>0</v>
      </c>
      <c r="I181" s="781">
        <v>0</v>
      </c>
      <c r="J181" s="837">
        <v>0</v>
      </c>
      <c r="K181" s="833">
        <v>0</v>
      </c>
      <c r="L181" s="776">
        <v>0</v>
      </c>
      <c r="M181" s="776">
        <v>0</v>
      </c>
      <c r="N181" s="837">
        <v>0</v>
      </c>
      <c r="O181" s="776">
        <v>0</v>
      </c>
      <c r="P181" s="776">
        <v>0</v>
      </c>
      <c r="Q181" s="776">
        <v>0</v>
      </c>
      <c r="R181" s="837">
        <v>0</v>
      </c>
      <c r="S181" s="837">
        <v>0</v>
      </c>
      <c r="T181" s="776"/>
      <c r="U181" s="776"/>
      <c r="V181" s="776">
        <v>0</v>
      </c>
      <c r="W181" s="842">
        <v>0</v>
      </c>
    </row>
    <row r="182" spans="1:23">
      <c r="A182"/>
      <c r="B182"/>
      <c r="C182" s="729">
        <v>510520</v>
      </c>
      <c r="D182" s="780" t="s">
        <v>466</v>
      </c>
      <c r="E182" s="994">
        <v>20</v>
      </c>
      <c r="F182" s="837">
        <v>0</v>
      </c>
      <c r="G182" s="781">
        <v>12</v>
      </c>
      <c r="H182" s="781">
        <v>40</v>
      </c>
      <c r="I182" s="781">
        <v>33</v>
      </c>
      <c r="J182" s="837">
        <v>85</v>
      </c>
      <c r="K182" s="833">
        <v>0</v>
      </c>
      <c r="L182" s="776">
        <v>0</v>
      </c>
      <c r="M182" s="776">
        <v>40</v>
      </c>
      <c r="N182" s="837">
        <v>40</v>
      </c>
      <c r="O182" s="776">
        <v>0</v>
      </c>
      <c r="P182" s="776">
        <v>0</v>
      </c>
      <c r="Q182" s="776">
        <v>0</v>
      </c>
      <c r="R182" s="837">
        <v>0</v>
      </c>
      <c r="S182" s="837">
        <v>0</v>
      </c>
      <c r="T182" s="776"/>
      <c r="U182" s="776"/>
      <c r="V182" s="776">
        <v>0</v>
      </c>
      <c r="W182" s="842">
        <v>125</v>
      </c>
    </row>
    <row r="183" spans="1:23">
      <c r="A183"/>
      <c r="B183"/>
      <c r="C183" s="729">
        <v>510620</v>
      </c>
      <c r="D183" s="780" t="s">
        <v>467</v>
      </c>
      <c r="E183" s="994">
        <v>47.26</v>
      </c>
      <c r="F183" s="837">
        <v>0</v>
      </c>
      <c r="G183" s="781">
        <v>9.4600000000000009</v>
      </c>
      <c r="H183" s="781">
        <v>28.36</v>
      </c>
      <c r="I183" s="781">
        <v>18.91</v>
      </c>
      <c r="J183" s="837">
        <v>56.730000000000004</v>
      </c>
      <c r="K183" s="833">
        <v>23.63</v>
      </c>
      <c r="L183" s="776">
        <v>36.75</v>
      </c>
      <c r="M183" s="776">
        <v>14.18</v>
      </c>
      <c r="N183" s="837">
        <v>74.56</v>
      </c>
      <c r="O183" s="776">
        <v>0</v>
      </c>
      <c r="P183" s="776">
        <v>0</v>
      </c>
      <c r="Q183" s="776">
        <v>0</v>
      </c>
      <c r="R183" s="837">
        <v>0</v>
      </c>
      <c r="S183" s="837">
        <v>0</v>
      </c>
      <c r="T183" s="776"/>
      <c r="U183" s="776"/>
      <c r="V183" s="776">
        <v>0</v>
      </c>
      <c r="W183" s="842">
        <v>131.29</v>
      </c>
    </row>
    <row r="184" spans="1:23">
      <c r="A184"/>
      <c r="B184"/>
      <c r="C184" s="729">
        <v>510700</v>
      </c>
      <c r="D184" s="780" t="s">
        <v>468</v>
      </c>
      <c r="E184" s="994">
        <v>361.68</v>
      </c>
      <c r="F184" s="837">
        <v>0</v>
      </c>
      <c r="G184" s="781">
        <v>0</v>
      </c>
      <c r="H184" s="781">
        <v>0</v>
      </c>
      <c r="I184" s="781">
        <v>0</v>
      </c>
      <c r="J184" s="837">
        <v>0</v>
      </c>
      <c r="K184" s="833">
        <v>0</v>
      </c>
      <c r="L184" s="776">
        <v>0</v>
      </c>
      <c r="M184" s="776">
        <v>424.27</v>
      </c>
      <c r="N184" s="837">
        <v>424.27</v>
      </c>
      <c r="O184" s="776">
        <v>0</v>
      </c>
      <c r="P184" s="776">
        <v>0</v>
      </c>
      <c r="Q184" s="776">
        <v>0</v>
      </c>
      <c r="R184" s="837">
        <v>0</v>
      </c>
      <c r="S184" s="837">
        <v>0</v>
      </c>
      <c r="T184" s="776"/>
      <c r="U184" s="776"/>
      <c r="V184" s="776">
        <v>0</v>
      </c>
      <c r="W184" s="842">
        <v>424.27</v>
      </c>
    </row>
    <row r="185" spans="1:23">
      <c r="A185"/>
      <c r="B185"/>
      <c r="C185" s="729">
        <v>513000</v>
      </c>
      <c r="D185" s="780" t="s">
        <v>469</v>
      </c>
      <c r="E185" s="994">
        <v>12893.970000000001</v>
      </c>
      <c r="F185" s="837">
        <v>15708</v>
      </c>
      <c r="G185" s="781">
        <v>484.02</v>
      </c>
      <c r="H185" s="781">
        <v>1050.72</v>
      </c>
      <c r="I185" s="781">
        <v>1352.15</v>
      </c>
      <c r="J185" s="837">
        <v>2886.8900000000003</v>
      </c>
      <c r="K185" s="833">
        <v>865.82</v>
      </c>
      <c r="L185" s="776">
        <v>1279.83</v>
      </c>
      <c r="M185" s="776">
        <v>1188.48</v>
      </c>
      <c r="N185" s="837">
        <v>3334.13</v>
      </c>
      <c r="O185" s="776">
        <v>611.23</v>
      </c>
      <c r="P185" s="776">
        <v>768.47</v>
      </c>
      <c r="Q185" s="776">
        <v>834.97</v>
      </c>
      <c r="R185" s="837">
        <v>2214.67</v>
      </c>
      <c r="S185" s="837">
        <v>1011</v>
      </c>
      <c r="T185" s="776"/>
      <c r="U185" s="776"/>
      <c r="V185" s="776">
        <v>1011</v>
      </c>
      <c r="W185" s="842">
        <v>9446.69</v>
      </c>
    </row>
    <row r="186" spans="1:23">
      <c r="A186"/>
      <c r="B186"/>
      <c r="C186" s="729">
        <v>513020</v>
      </c>
      <c r="D186" s="780" t="s">
        <v>470</v>
      </c>
      <c r="E186" s="994">
        <v>17.28</v>
      </c>
      <c r="F186" s="837">
        <v>0</v>
      </c>
      <c r="G186" s="781">
        <v>43.19</v>
      </c>
      <c r="H186" s="781">
        <v>17.28</v>
      </c>
      <c r="I186" s="781">
        <v>0</v>
      </c>
      <c r="J186" s="837">
        <v>60.47</v>
      </c>
      <c r="K186" s="833">
        <v>0</v>
      </c>
      <c r="L186" s="776">
        <v>0</v>
      </c>
      <c r="M186" s="776">
        <v>0</v>
      </c>
      <c r="N186" s="837">
        <v>0</v>
      </c>
      <c r="O186" s="776">
        <v>0</v>
      </c>
      <c r="P186" s="776">
        <v>0</v>
      </c>
      <c r="Q186" s="776">
        <v>0</v>
      </c>
      <c r="R186" s="837">
        <v>0</v>
      </c>
      <c r="S186" s="837">
        <v>0</v>
      </c>
      <c r="T186" s="776"/>
      <c r="U186" s="776"/>
      <c r="V186" s="776">
        <v>0</v>
      </c>
      <c r="W186" s="842">
        <v>60.47</v>
      </c>
    </row>
    <row r="187" spans="1:23">
      <c r="A187"/>
      <c r="B187"/>
      <c r="C187" s="729">
        <v>513120</v>
      </c>
      <c r="D187" s="780" t="s">
        <v>471</v>
      </c>
      <c r="E187" s="994">
        <v>10460.67</v>
      </c>
      <c r="F187" s="837">
        <v>12174</v>
      </c>
      <c r="G187" s="781">
        <v>322.17</v>
      </c>
      <c r="H187" s="781">
        <v>648.23</v>
      </c>
      <c r="I187" s="781">
        <v>798.94</v>
      </c>
      <c r="J187" s="837">
        <v>1769.3400000000001</v>
      </c>
      <c r="K187" s="833">
        <v>521.66</v>
      </c>
      <c r="L187" s="776">
        <v>861.28</v>
      </c>
      <c r="M187" s="776">
        <v>573.95000000000005</v>
      </c>
      <c r="N187" s="837">
        <v>1956.89</v>
      </c>
      <c r="O187" s="776">
        <v>731.74</v>
      </c>
      <c r="P187" s="776">
        <v>547.79999999999995</v>
      </c>
      <c r="Q187" s="776">
        <v>594.67999999999995</v>
      </c>
      <c r="R187" s="837">
        <v>1874.2199999999998</v>
      </c>
      <c r="S187" s="837">
        <v>672.58</v>
      </c>
      <c r="T187" s="776"/>
      <c r="U187" s="776"/>
      <c r="V187" s="776">
        <v>672.58</v>
      </c>
      <c r="W187" s="842">
        <v>6273.03</v>
      </c>
    </row>
    <row r="188" spans="1:23">
      <c r="A188"/>
      <c r="B188"/>
      <c r="C188" s="729">
        <v>513140</v>
      </c>
      <c r="D188" s="780" t="s">
        <v>472</v>
      </c>
      <c r="E188" s="994">
        <v>2450.9700000000003</v>
      </c>
      <c r="F188" s="837">
        <v>2847</v>
      </c>
      <c r="G188" s="781">
        <v>86.58</v>
      </c>
      <c r="H188" s="781">
        <v>156.11000000000001</v>
      </c>
      <c r="I188" s="781">
        <v>186.85</v>
      </c>
      <c r="J188" s="837">
        <v>429.53999999999996</v>
      </c>
      <c r="K188" s="833">
        <v>122.01</v>
      </c>
      <c r="L188" s="776">
        <v>201.43</v>
      </c>
      <c r="M188" s="776">
        <v>134.22999999999999</v>
      </c>
      <c r="N188" s="837">
        <v>457.66999999999996</v>
      </c>
      <c r="O188" s="776">
        <v>171.15</v>
      </c>
      <c r="P188" s="776">
        <v>128.13999999999999</v>
      </c>
      <c r="Q188" s="776">
        <v>139.07</v>
      </c>
      <c r="R188" s="837">
        <v>438.35999999999996</v>
      </c>
      <c r="S188" s="837">
        <v>157.32</v>
      </c>
      <c r="T188" s="776"/>
      <c r="U188" s="776"/>
      <c r="V188" s="776">
        <v>157.32</v>
      </c>
      <c r="W188" s="842">
        <v>1482.8899999999999</v>
      </c>
    </row>
    <row r="189" spans="1:23">
      <c r="A189"/>
      <c r="B189"/>
      <c r="C189" s="729">
        <v>515040</v>
      </c>
      <c r="D189" s="780" t="s">
        <v>473</v>
      </c>
      <c r="E189" s="994">
        <v>35262.35</v>
      </c>
      <c r="F189" s="837">
        <v>40353</v>
      </c>
      <c r="G189" s="781">
        <v>1299.6400000000001</v>
      </c>
      <c r="H189" s="781">
        <v>3059.23</v>
      </c>
      <c r="I189" s="781">
        <v>3776.86</v>
      </c>
      <c r="J189" s="837">
        <v>8135.73</v>
      </c>
      <c r="K189" s="833">
        <v>5466.89</v>
      </c>
      <c r="L189" s="776">
        <v>4757.1400000000003</v>
      </c>
      <c r="M189" s="776">
        <v>4858.5200000000004</v>
      </c>
      <c r="N189" s="837">
        <v>15082.550000000001</v>
      </c>
      <c r="O189" s="776">
        <v>2993.76</v>
      </c>
      <c r="P189" s="776">
        <v>2727.1</v>
      </c>
      <c r="Q189" s="776">
        <v>2949.88</v>
      </c>
      <c r="R189" s="837">
        <v>8670.7400000000016</v>
      </c>
      <c r="S189" s="837">
        <v>3482.89</v>
      </c>
      <c r="T189" s="776"/>
      <c r="U189" s="776"/>
      <c r="V189" s="776">
        <v>3482.89</v>
      </c>
      <c r="W189" s="842">
        <v>35371.910000000003</v>
      </c>
    </row>
    <row r="190" spans="1:23">
      <c r="A190"/>
      <c r="B190"/>
      <c r="C190" s="729">
        <v>515100</v>
      </c>
      <c r="D190" s="780" t="s">
        <v>474</v>
      </c>
      <c r="E190" s="994">
        <v>192.67000000000004</v>
      </c>
      <c r="F190" s="837">
        <v>225</v>
      </c>
      <c r="G190" s="781">
        <v>6.27</v>
      </c>
      <c r="H190" s="781">
        <v>12.88</v>
      </c>
      <c r="I190" s="781">
        <v>17.16</v>
      </c>
      <c r="J190" s="837">
        <v>36.31</v>
      </c>
      <c r="K190" s="833">
        <v>18.059999999999999</v>
      </c>
      <c r="L190" s="776">
        <v>18.16</v>
      </c>
      <c r="M190" s="776">
        <v>18.399999999999999</v>
      </c>
      <c r="N190" s="837">
        <v>54.62</v>
      </c>
      <c r="O190" s="776">
        <v>11.64</v>
      </c>
      <c r="P190" s="776">
        <v>10.44</v>
      </c>
      <c r="Q190" s="776">
        <v>11.23</v>
      </c>
      <c r="R190" s="837">
        <v>33.31</v>
      </c>
      <c r="S190" s="837">
        <v>13.27</v>
      </c>
      <c r="T190" s="776"/>
      <c r="U190" s="776"/>
      <c r="V190" s="776">
        <v>13.27</v>
      </c>
      <c r="W190" s="842">
        <v>137.51000000000002</v>
      </c>
    </row>
    <row r="191" spans="1:23">
      <c r="A191"/>
      <c r="B191"/>
      <c r="C191" s="729">
        <v>515120</v>
      </c>
      <c r="D191" s="780" t="s">
        <v>475</v>
      </c>
      <c r="E191" s="994">
        <v>558.66</v>
      </c>
      <c r="F191" s="837">
        <v>1038</v>
      </c>
      <c r="G191" s="781">
        <v>26.9</v>
      </c>
      <c r="H191" s="781">
        <v>57.42</v>
      </c>
      <c r="I191" s="781">
        <v>85.34</v>
      </c>
      <c r="J191" s="837">
        <v>169.66</v>
      </c>
      <c r="K191" s="833">
        <v>89.25</v>
      </c>
      <c r="L191" s="776">
        <v>134.88</v>
      </c>
      <c r="M191" s="776">
        <v>90.77</v>
      </c>
      <c r="N191" s="837">
        <v>314.89999999999998</v>
      </c>
      <c r="O191" s="776">
        <v>68.150000000000006</v>
      </c>
      <c r="P191" s="776">
        <v>54.28</v>
      </c>
      <c r="Q191" s="776">
        <v>56.19</v>
      </c>
      <c r="R191" s="837">
        <v>178.62</v>
      </c>
      <c r="S191" s="837">
        <v>64.55</v>
      </c>
      <c r="T191" s="776"/>
      <c r="U191" s="776"/>
      <c r="V191" s="776">
        <v>64.55</v>
      </c>
      <c r="W191" s="842">
        <v>727.72999999999979</v>
      </c>
    </row>
    <row r="192" spans="1:23">
      <c r="A192"/>
      <c r="B192"/>
      <c r="C192" s="729">
        <v>515160</v>
      </c>
      <c r="D192" s="780" t="s">
        <v>476</v>
      </c>
      <c r="E192" s="994">
        <v>157.85</v>
      </c>
      <c r="F192" s="837">
        <v>143</v>
      </c>
      <c r="G192" s="781">
        <v>3.66</v>
      </c>
      <c r="H192" s="781">
        <v>8.1300000000000008</v>
      </c>
      <c r="I192" s="781">
        <v>13.71</v>
      </c>
      <c r="J192" s="837">
        <v>25.5</v>
      </c>
      <c r="K192" s="833">
        <v>14.3</v>
      </c>
      <c r="L192" s="776">
        <v>14.57</v>
      </c>
      <c r="M192" s="776">
        <v>14.3</v>
      </c>
      <c r="N192" s="837">
        <v>43.17</v>
      </c>
      <c r="O192" s="776">
        <v>11.92</v>
      </c>
      <c r="P192" s="776">
        <v>8.0399999999999991</v>
      </c>
      <c r="Q192" s="776">
        <v>8.0399999999999991</v>
      </c>
      <c r="R192" s="837">
        <v>28</v>
      </c>
      <c r="S192" s="837">
        <v>8.84</v>
      </c>
      <c r="T192" s="776"/>
      <c r="U192" s="776"/>
      <c r="V192" s="776">
        <v>8.84</v>
      </c>
      <c r="W192" s="842">
        <v>105.50999999999999</v>
      </c>
    </row>
    <row r="193" spans="1:23">
      <c r="A193"/>
      <c r="B193"/>
      <c r="C193" s="729">
        <v>515220</v>
      </c>
      <c r="D193" s="780" t="s">
        <v>478</v>
      </c>
      <c r="E193" s="994">
        <v>0</v>
      </c>
      <c r="F193" s="837">
        <v>0</v>
      </c>
      <c r="G193" s="781">
        <v>0</v>
      </c>
      <c r="H193" s="781">
        <v>0</v>
      </c>
      <c r="I193" s="781">
        <v>0</v>
      </c>
      <c r="J193" s="837">
        <v>0</v>
      </c>
      <c r="K193" s="833">
        <v>0</v>
      </c>
      <c r="L193" s="776">
        <v>0</v>
      </c>
      <c r="M193" s="776">
        <v>0</v>
      </c>
      <c r="N193" s="837">
        <v>0</v>
      </c>
      <c r="O193" s="776">
        <v>0</v>
      </c>
      <c r="P193" s="776">
        <v>0</v>
      </c>
      <c r="Q193" s="776">
        <v>0</v>
      </c>
      <c r="R193" s="837">
        <v>0</v>
      </c>
      <c r="S193" s="837">
        <v>0</v>
      </c>
      <c r="T193" s="776"/>
      <c r="U193" s="776"/>
      <c r="V193" s="776">
        <v>0</v>
      </c>
      <c r="W193" s="842">
        <v>0</v>
      </c>
    </row>
    <row r="194" spans="1:23">
      <c r="A194"/>
      <c r="B194"/>
      <c r="C194" s="729">
        <v>515260</v>
      </c>
      <c r="D194" s="780" t="s">
        <v>479</v>
      </c>
      <c r="E194" s="994">
        <v>494.82000000000005</v>
      </c>
      <c r="F194" s="837">
        <v>589</v>
      </c>
      <c r="G194" s="781">
        <v>16.53</v>
      </c>
      <c r="H194" s="781">
        <v>32.67</v>
      </c>
      <c r="I194" s="781">
        <v>39.24</v>
      </c>
      <c r="J194" s="837">
        <v>88.44</v>
      </c>
      <c r="K194" s="833">
        <v>41.13</v>
      </c>
      <c r="L194" s="776">
        <v>61.39</v>
      </c>
      <c r="M194" s="776">
        <v>42.43</v>
      </c>
      <c r="N194" s="837">
        <v>144.95000000000002</v>
      </c>
      <c r="O194" s="776">
        <v>29.07</v>
      </c>
      <c r="P194" s="776">
        <v>25.82</v>
      </c>
      <c r="Q194" s="776">
        <v>27.42</v>
      </c>
      <c r="R194" s="837">
        <v>82.31</v>
      </c>
      <c r="S194" s="837">
        <v>32.44</v>
      </c>
      <c r="T194" s="776"/>
      <c r="U194" s="776"/>
      <c r="V194" s="776">
        <v>32.44</v>
      </c>
      <c r="W194" s="842">
        <v>348.14</v>
      </c>
    </row>
    <row r="195" spans="1:23">
      <c r="A195"/>
      <c r="B195"/>
      <c r="C195" s="729">
        <v>517000</v>
      </c>
      <c r="D195" s="780" t="s">
        <v>480</v>
      </c>
      <c r="E195" s="994"/>
      <c r="F195" s="837">
        <v>0</v>
      </c>
      <c r="G195" s="781"/>
      <c r="H195" s="781"/>
      <c r="I195" s="781"/>
      <c r="J195" s="837">
        <v>0</v>
      </c>
      <c r="K195" s="833"/>
      <c r="L195" s="776"/>
      <c r="M195" s="776">
        <v>4078.45</v>
      </c>
      <c r="N195" s="837">
        <v>4078.45</v>
      </c>
      <c r="O195" s="776">
        <v>0</v>
      </c>
      <c r="P195" s="776">
        <v>0</v>
      </c>
      <c r="Q195" s="776">
        <v>2039.23</v>
      </c>
      <c r="R195" s="837">
        <v>2039.23</v>
      </c>
      <c r="S195" s="837">
        <v>0</v>
      </c>
      <c r="T195" s="776"/>
      <c r="U195" s="776"/>
      <c r="V195" s="776">
        <v>0</v>
      </c>
      <c r="W195" s="842">
        <v>6117.68</v>
      </c>
    </row>
    <row r="196" spans="1:23">
      <c r="A196"/>
      <c r="B196"/>
      <c r="C196" s="729">
        <v>518010</v>
      </c>
      <c r="D196" s="780" t="s">
        <v>481</v>
      </c>
      <c r="E196" s="994">
        <v>911.2</v>
      </c>
      <c r="F196" s="837">
        <v>975</v>
      </c>
      <c r="G196" s="781">
        <v>25.62</v>
      </c>
      <c r="H196" s="781">
        <v>56.87</v>
      </c>
      <c r="I196" s="781">
        <v>95.91</v>
      </c>
      <c r="J196" s="837">
        <v>178.39999999999998</v>
      </c>
      <c r="K196" s="833">
        <v>100</v>
      </c>
      <c r="L196" s="776">
        <v>151.87</v>
      </c>
      <c r="M196" s="776">
        <v>100</v>
      </c>
      <c r="N196" s="837">
        <v>351.87</v>
      </c>
      <c r="O196" s="776">
        <v>83.33</v>
      </c>
      <c r="P196" s="776">
        <v>56.24</v>
      </c>
      <c r="Q196" s="776">
        <v>56.25</v>
      </c>
      <c r="R196" s="837">
        <v>195.82</v>
      </c>
      <c r="S196" s="837">
        <v>61.88</v>
      </c>
      <c r="T196" s="776"/>
      <c r="U196" s="776"/>
      <c r="V196" s="776">
        <v>61.88</v>
      </c>
      <c r="W196" s="842">
        <v>787.97</v>
      </c>
    </row>
    <row r="197" spans="1:23">
      <c r="A197"/>
      <c r="B197"/>
      <c r="C197" s="729">
        <v>518020</v>
      </c>
      <c r="D197" s="780" t="s">
        <v>482</v>
      </c>
      <c r="E197" s="994">
        <v>0.2</v>
      </c>
      <c r="F197" s="837">
        <v>0</v>
      </c>
      <c r="G197" s="781">
        <v>0</v>
      </c>
      <c r="H197" s="781">
        <v>0</v>
      </c>
      <c r="I197" s="781">
        <v>0</v>
      </c>
      <c r="J197" s="837">
        <v>0</v>
      </c>
      <c r="K197" s="833">
        <v>0</v>
      </c>
      <c r="L197" s="776">
        <v>0</v>
      </c>
      <c r="M197" s="776">
        <v>0</v>
      </c>
      <c r="N197" s="837">
        <v>0</v>
      </c>
      <c r="O197" s="776">
        <v>0</v>
      </c>
      <c r="P197" s="776">
        <v>0</v>
      </c>
      <c r="Q197" s="776">
        <v>0</v>
      </c>
      <c r="R197" s="837">
        <v>0</v>
      </c>
      <c r="S197" s="837">
        <v>0</v>
      </c>
      <c r="T197" s="776"/>
      <c r="U197" s="776"/>
      <c r="V197" s="776">
        <v>0</v>
      </c>
      <c r="W197" s="842">
        <v>0</v>
      </c>
    </row>
    <row r="198" spans="1:23">
      <c r="A198"/>
      <c r="B198"/>
      <c r="C198" s="729">
        <v>518140</v>
      </c>
      <c r="D198" s="780" t="s">
        <v>484</v>
      </c>
      <c r="E198" s="994">
        <v>44.52000000000001</v>
      </c>
      <c r="F198" s="837">
        <v>52</v>
      </c>
      <c r="G198" s="781">
        <v>1.35</v>
      </c>
      <c r="H198" s="781">
        <v>2.72</v>
      </c>
      <c r="I198" s="781">
        <v>2.7</v>
      </c>
      <c r="J198" s="837">
        <v>6.7700000000000005</v>
      </c>
      <c r="K198" s="833">
        <v>2.12</v>
      </c>
      <c r="L198" s="776">
        <v>3.12</v>
      </c>
      <c r="M198" s="776">
        <v>2.96</v>
      </c>
      <c r="N198" s="837">
        <v>8.1999999999999993</v>
      </c>
      <c r="O198" s="776">
        <v>1.84</v>
      </c>
      <c r="P198" s="776">
        <v>2</v>
      </c>
      <c r="Q198" s="776">
        <v>2.2400000000000002</v>
      </c>
      <c r="R198" s="837">
        <v>6.08</v>
      </c>
      <c r="S198" s="837">
        <v>2.72</v>
      </c>
      <c r="T198" s="776"/>
      <c r="U198" s="776"/>
      <c r="V198" s="776">
        <v>2.72</v>
      </c>
      <c r="W198" s="842">
        <v>23.770000000000003</v>
      </c>
    </row>
    <row r="199" spans="1:23">
      <c r="A199"/>
      <c r="B199" s="527" t="s">
        <v>6625</v>
      </c>
      <c r="C199" s="527"/>
      <c r="D199" s="527"/>
      <c r="E199" s="995">
        <v>234537.68000000005</v>
      </c>
      <c r="F199" s="997">
        <v>292451</v>
      </c>
      <c r="G199" s="1079">
        <v>8379.4700000000012</v>
      </c>
      <c r="H199" s="1079">
        <v>16100.91</v>
      </c>
      <c r="I199" s="1079">
        <v>19550.490000000002</v>
      </c>
      <c r="J199" s="997">
        <v>44030.87000000001</v>
      </c>
      <c r="K199" s="1088">
        <v>16955.740000000002</v>
      </c>
      <c r="L199" s="846">
        <v>22201.64</v>
      </c>
      <c r="M199" s="846">
        <v>23158.49</v>
      </c>
      <c r="N199" s="997">
        <v>62315.869999999988</v>
      </c>
      <c r="O199" s="846">
        <v>17609.13</v>
      </c>
      <c r="P199" s="846">
        <v>14076.44</v>
      </c>
      <c r="Q199" s="846">
        <v>17252.57</v>
      </c>
      <c r="R199" s="997">
        <v>48938.140000000007</v>
      </c>
      <c r="S199" s="997">
        <v>17391.350000000002</v>
      </c>
      <c r="T199" s="846"/>
      <c r="U199" s="846"/>
      <c r="V199" s="846">
        <v>17391.350000000002</v>
      </c>
      <c r="W199" s="892">
        <v>172676.23000000004</v>
      </c>
    </row>
    <row r="200" spans="1:23">
      <c r="A200"/>
      <c r="B200" t="s">
        <v>6626</v>
      </c>
      <c r="C200" s="729">
        <v>520010</v>
      </c>
      <c r="D200" s="780" t="s">
        <v>119</v>
      </c>
      <c r="E200" s="994">
        <v>1526.7</v>
      </c>
      <c r="F200" s="837">
        <v>2000</v>
      </c>
      <c r="G200" s="781">
        <v>0</v>
      </c>
      <c r="H200" s="781">
        <v>0</v>
      </c>
      <c r="I200" s="781">
        <v>0</v>
      </c>
      <c r="J200" s="837">
        <v>0</v>
      </c>
      <c r="K200" s="833">
        <v>0</v>
      </c>
      <c r="L200" s="776">
        <v>0</v>
      </c>
      <c r="M200" s="776">
        <v>0</v>
      </c>
      <c r="N200" s="837">
        <v>0</v>
      </c>
      <c r="O200" s="776">
        <v>0</v>
      </c>
      <c r="P200" s="776">
        <v>0</v>
      </c>
      <c r="Q200" s="776">
        <v>0</v>
      </c>
      <c r="R200" s="837">
        <v>0</v>
      </c>
      <c r="S200" s="837">
        <v>0</v>
      </c>
      <c r="T200" s="776"/>
      <c r="U200" s="776"/>
      <c r="V200" s="776">
        <v>0</v>
      </c>
      <c r="W200" s="842">
        <v>0</v>
      </c>
    </row>
    <row r="201" spans="1:23">
      <c r="A201"/>
      <c r="B201"/>
      <c r="C201" s="729">
        <v>520105</v>
      </c>
      <c r="D201" s="780" t="s">
        <v>487</v>
      </c>
      <c r="E201" s="994">
        <v>0</v>
      </c>
      <c r="F201" s="837">
        <v>0</v>
      </c>
      <c r="G201" s="781">
        <v>0</v>
      </c>
      <c r="H201" s="781">
        <v>0</v>
      </c>
      <c r="I201" s="781">
        <v>0</v>
      </c>
      <c r="J201" s="837">
        <v>0</v>
      </c>
      <c r="K201" s="833">
        <v>0</v>
      </c>
      <c r="L201" s="776">
        <v>0</v>
      </c>
      <c r="M201" s="776">
        <v>0</v>
      </c>
      <c r="N201" s="837">
        <v>0</v>
      </c>
      <c r="O201" s="776">
        <v>0</v>
      </c>
      <c r="P201" s="776">
        <v>0</v>
      </c>
      <c r="Q201" s="776">
        <v>0</v>
      </c>
      <c r="R201" s="837">
        <v>0</v>
      </c>
      <c r="S201" s="837">
        <v>0</v>
      </c>
      <c r="T201" s="776"/>
      <c r="U201" s="776"/>
      <c r="V201" s="776">
        <v>0</v>
      </c>
      <c r="W201" s="842">
        <v>0</v>
      </c>
    </row>
    <row r="202" spans="1:23">
      <c r="A202"/>
      <c r="B202"/>
      <c r="C202" s="729">
        <v>520115</v>
      </c>
      <c r="D202" s="780" t="s">
        <v>49</v>
      </c>
      <c r="E202" s="994">
        <v>442.9</v>
      </c>
      <c r="F202" s="837">
        <v>1050</v>
      </c>
      <c r="G202" s="781">
        <v>0</v>
      </c>
      <c r="H202" s="781">
        <v>0</v>
      </c>
      <c r="I202" s="781">
        <v>350</v>
      </c>
      <c r="J202" s="837">
        <v>350</v>
      </c>
      <c r="K202" s="833">
        <v>0</v>
      </c>
      <c r="L202" s="776">
        <v>0</v>
      </c>
      <c r="M202" s="776">
        <v>0</v>
      </c>
      <c r="N202" s="837">
        <v>0</v>
      </c>
      <c r="O202" s="776">
        <v>0</v>
      </c>
      <c r="P202" s="776">
        <v>0</v>
      </c>
      <c r="Q202" s="776">
        <v>0</v>
      </c>
      <c r="R202" s="837">
        <v>0</v>
      </c>
      <c r="S202" s="837">
        <v>0</v>
      </c>
      <c r="T202" s="776"/>
      <c r="U202" s="776"/>
      <c r="V202" s="776">
        <v>0</v>
      </c>
      <c r="W202" s="842">
        <v>350</v>
      </c>
    </row>
    <row r="203" spans="1:23">
      <c r="A203"/>
      <c r="B203"/>
      <c r="C203" s="729">
        <v>520230</v>
      </c>
      <c r="D203" s="780" t="s">
        <v>50</v>
      </c>
      <c r="E203" s="994">
        <v>1207.0600000000002</v>
      </c>
      <c r="F203" s="837">
        <v>3200</v>
      </c>
      <c r="G203" s="781">
        <v>0</v>
      </c>
      <c r="H203" s="781">
        <v>197.36</v>
      </c>
      <c r="I203" s="781">
        <v>183.56</v>
      </c>
      <c r="J203" s="837">
        <v>380.92</v>
      </c>
      <c r="K203" s="833">
        <v>192.98</v>
      </c>
      <c r="L203" s="776">
        <v>151.34</v>
      </c>
      <c r="M203" s="776">
        <v>155.57</v>
      </c>
      <c r="N203" s="837">
        <v>499.89</v>
      </c>
      <c r="O203" s="776">
        <v>207.23</v>
      </c>
      <c r="P203" s="776">
        <v>191.25</v>
      </c>
      <c r="Q203" s="776">
        <v>181.82</v>
      </c>
      <c r="R203" s="837">
        <v>580.29999999999995</v>
      </c>
      <c r="S203" s="837">
        <v>101.96</v>
      </c>
      <c r="T203" s="776"/>
      <c r="U203" s="776"/>
      <c r="V203" s="776">
        <v>101.96</v>
      </c>
      <c r="W203" s="842">
        <v>1563.07</v>
      </c>
    </row>
    <row r="204" spans="1:23">
      <c r="A204"/>
      <c r="B204"/>
      <c r="C204" s="729">
        <v>520320</v>
      </c>
      <c r="D204" s="780" t="s">
        <v>51</v>
      </c>
      <c r="E204" s="994">
        <v>813.33999999999992</v>
      </c>
      <c r="F204" s="837">
        <v>650</v>
      </c>
      <c r="G204" s="781">
        <v>108.6</v>
      </c>
      <c r="H204" s="781">
        <v>0</v>
      </c>
      <c r="I204" s="781">
        <v>108.8</v>
      </c>
      <c r="J204" s="837">
        <v>217.39999999999998</v>
      </c>
      <c r="K204" s="833">
        <v>0</v>
      </c>
      <c r="L204" s="776">
        <v>83.07</v>
      </c>
      <c r="M204" s="776">
        <v>55.87</v>
      </c>
      <c r="N204" s="837">
        <v>138.94</v>
      </c>
      <c r="O204" s="776">
        <v>55.98</v>
      </c>
      <c r="P204" s="776">
        <v>55.83</v>
      </c>
      <c r="Q204" s="776">
        <v>55.83</v>
      </c>
      <c r="R204" s="837">
        <v>167.64</v>
      </c>
      <c r="S204" s="837">
        <v>55.74</v>
      </c>
      <c r="T204" s="776"/>
      <c r="U204" s="776"/>
      <c r="V204" s="776">
        <v>55.74</v>
      </c>
      <c r="W204" s="842">
        <v>579.72</v>
      </c>
    </row>
    <row r="205" spans="1:23">
      <c r="A205"/>
      <c r="B205"/>
      <c r="C205" s="729">
        <v>520360</v>
      </c>
      <c r="D205" s="780" t="s">
        <v>2917</v>
      </c>
      <c r="E205" s="994">
        <v>4995.7199999999993</v>
      </c>
      <c r="F205" s="837">
        <v>6567</v>
      </c>
      <c r="G205" s="781">
        <v>0</v>
      </c>
      <c r="H205" s="781">
        <v>410.49</v>
      </c>
      <c r="I205" s="781">
        <v>342.07</v>
      </c>
      <c r="J205" s="837">
        <v>752.56</v>
      </c>
      <c r="K205" s="833">
        <v>376.28</v>
      </c>
      <c r="L205" s="776">
        <v>410.49</v>
      </c>
      <c r="M205" s="776">
        <v>376.28</v>
      </c>
      <c r="N205" s="837">
        <v>1163.05</v>
      </c>
      <c r="O205" s="776">
        <v>410.49</v>
      </c>
      <c r="P205" s="776">
        <v>342.07</v>
      </c>
      <c r="Q205" s="776">
        <v>376.28</v>
      </c>
      <c r="R205" s="837">
        <v>1128.8399999999999</v>
      </c>
      <c r="S205" s="837">
        <v>376.28</v>
      </c>
      <c r="T205" s="776"/>
      <c r="U205" s="776"/>
      <c r="V205" s="776">
        <v>376.28</v>
      </c>
      <c r="W205" s="842">
        <v>3420.7299999999996</v>
      </c>
    </row>
    <row r="206" spans="1:23">
      <c r="A206"/>
      <c r="B206"/>
      <c r="C206" s="729">
        <v>520710</v>
      </c>
      <c r="D206" s="780" t="s">
        <v>162</v>
      </c>
      <c r="E206" s="994">
        <v>0</v>
      </c>
      <c r="F206" s="837">
        <v>0</v>
      </c>
      <c r="G206" s="781">
        <v>0</v>
      </c>
      <c r="H206" s="781">
        <v>0</v>
      </c>
      <c r="I206" s="781">
        <v>0</v>
      </c>
      <c r="J206" s="837">
        <v>0</v>
      </c>
      <c r="K206" s="833">
        <v>0</v>
      </c>
      <c r="L206" s="776">
        <v>0</v>
      </c>
      <c r="M206" s="776">
        <v>0</v>
      </c>
      <c r="N206" s="837">
        <v>0</v>
      </c>
      <c r="O206" s="776">
        <v>0</v>
      </c>
      <c r="P206" s="776">
        <v>0</v>
      </c>
      <c r="Q206" s="776">
        <v>0</v>
      </c>
      <c r="R206" s="837">
        <v>0</v>
      </c>
      <c r="S206" s="837">
        <v>0</v>
      </c>
      <c r="T206" s="776"/>
      <c r="U206" s="776"/>
      <c r="V206" s="776">
        <v>0</v>
      </c>
      <c r="W206" s="842">
        <v>0</v>
      </c>
    </row>
    <row r="207" spans="1:23">
      <c r="A207"/>
      <c r="B207"/>
      <c r="C207" s="729">
        <v>520800</v>
      </c>
      <c r="D207" s="780" t="s">
        <v>54</v>
      </c>
      <c r="E207" s="994">
        <v>169.06</v>
      </c>
      <c r="F207" s="837">
        <v>0</v>
      </c>
      <c r="G207" s="781">
        <v>0</v>
      </c>
      <c r="H207" s="781">
        <v>0</v>
      </c>
      <c r="I207" s="781">
        <v>100.01</v>
      </c>
      <c r="J207" s="837">
        <v>100.01</v>
      </c>
      <c r="K207" s="833">
        <v>0</v>
      </c>
      <c r="L207" s="776">
        <v>0</v>
      </c>
      <c r="M207" s="776">
        <v>0</v>
      </c>
      <c r="N207" s="837">
        <v>0</v>
      </c>
      <c r="O207" s="776">
        <v>0</v>
      </c>
      <c r="P207" s="776">
        <v>0</v>
      </c>
      <c r="Q207" s="776">
        <v>0</v>
      </c>
      <c r="R207" s="837">
        <v>0</v>
      </c>
      <c r="S207" s="837">
        <v>0</v>
      </c>
      <c r="T207" s="776"/>
      <c r="U207" s="776"/>
      <c r="V207" s="776">
        <v>0</v>
      </c>
      <c r="W207" s="842">
        <v>100.01</v>
      </c>
    </row>
    <row r="208" spans="1:23">
      <c r="A208"/>
      <c r="B208"/>
      <c r="C208" s="729">
        <v>520845</v>
      </c>
      <c r="D208" s="780" t="s">
        <v>89</v>
      </c>
      <c r="E208" s="994">
        <v>0</v>
      </c>
      <c r="F208" s="837">
        <v>1000</v>
      </c>
      <c r="G208" s="781">
        <v>0</v>
      </c>
      <c r="H208" s="781">
        <v>0</v>
      </c>
      <c r="I208" s="781">
        <v>0</v>
      </c>
      <c r="J208" s="837">
        <v>0</v>
      </c>
      <c r="K208" s="833">
        <v>0</v>
      </c>
      <c r="L208" s="776">
        <v>0</v>
      </c>
      <c r="M208" s="776">
        <v>0</v>
      </c>
      <c r="N208" s="837">
        <v>0</v>
      </c>
      <c r="O208" s="776">
        <v>0</v>
      </c>
      <c r="P208" s="776">
        <v>0</v>
      </c>
      <c r="Q208" s="776">
        <v>0</v>
      </c>
      <c r="R208" s="837">
        <v>0</v>
      </c>
      <c r="S208" s="837">
        <v>0</v>
      </c>
      <c r="T208" s="776"/>
      <c r="U208" s="776"/>
      <c r="V208" s="776">
        <v>0</v>
      </c>
      <c r="W208" s="842">
        <v>0</v>
      </c>
    </row>
    <row r="209" spans="1:23">
      <c r="A209"/>
      <c r="B209"/>
      <c r="C209" s="729">
        <v>520930</v>
      </c>
      <c r="D209" s="780" t="s">
        <v>55</v>
      </c>
      <c r="E209" s="994"/>
      <c r="F209" s="837">
        <v>0</v>
      </c>
      <c r="G209" s="781"/>
      <c r="H209" s="781"/>
      <c r="I209" s="781"/>
      <c r="J209" s="837">
        <v>0</v>
      </c>
      <c r="K209" s="833"/>
      <c r="L209" s="776"/>
      <c r="M209" s="776">
        <v>11505.32</v>
      </c>
      <c r="N209" s="837">
        <v>11505.32</v>
      </c>
      <c r="O209" s="776">
        <v>0</v>
      </c>
      <c r="P209" s="776">
        <v>0</v>
      </c>
      <c r="Q209" s="776">
        <v>5752.66</v>
      </c>
      <c r="R209" s="837">
        <v>5752.66</v>
      </c>
      <c r="S209" s="837">
        <v>0</v>
      </c>
      <c r="T209" s="776"/>
      <c r="U209" s="776"/>
      <c r="V209" s="776">
        <v>0</v>
      </c>
      <c r="W209" s="842">
        <v>17257.98</v>
      </c>
    </row>
    <row r="210" spans="1:23">
      <c r="A210"/>
      <c r="B210"/>
      <c r="C210" s="729">
        <v>520945</v>
      </c>
      <c r="D210" s="780" t="s">
        <v>56</v>
      </c>
      <c r="E210" s="994"/>
      <c r="F210" s="837">
        <v>0</v>
      </c>
      <c r="G210" s="781"/>
      <c r="H210" s="781"/>
      <c r="I210" s="781"/>
      <c r="J210" s="837">
        <v>0</v>
      </c>
      <c r="K210" s="833"/>
      <c r="L210" s="776"/>
      <c r="M210" s="776">
        <v>5542.07</v>
      </c>
      <c r="N210" s="837">
        <v>5542.07</v>
      </c>
      <c r="O210" s="776">
        <v>0</v>
      </c>
      <c r="P210" s="776">
        <v>0</v>
      </c>
      <c r="Q210" s="776">
        <v>2771.03</v>
      </c>
      <c r="R210" s="837">
        <v>2771.03</v>
      </c>
      <c r="S210" s="837">
        <v>0</v>
      </c>
      <c r="T210" s="776"/>
      <c r="U210" s="776"/>
      <c r="V210" s="776">
        <v>0</v>
      </c>
      <c r="W210" s="842">
        <v>8313.1</v>
      </c>
    </row>
    <row r="211" spans="1:23">
      <c r="A211"/>
      <c r="B211"/>
      <c r="C211" s="729">
        <v>521420</v>
      </c>
      <c r="D211" s="780" t="s">
        <v>90</v>
      </c>
      <c r="E211" s="994">
        <v>3236.96</v>
      </c>
      <c r="F211" s="837">
        <v>18000</v>
      </c>
      <c r="G211" s="781">
        <v>0</v>
      </c>
      <c r="H211" s="781">
        <v>0</v>
      </c>
      <c r="I211" s="781">
        <v>296.87</v>
      </c>
      <c r="J211" s="837">
        <v>296.87</v>
      </c>
      <c r="K211" s="833">
        <v>1225.94</v>
      </c>
      <c r="L211" s="776">
        <v>0</v>
      </c>
      <c r="M211" s="776">
        <v>2538.1</v>
      </c>
      <c r="N211" s="837">
        <v>3764.04</v>
      </c>
      <c r="O211" s="776">
        <v>922.62</v>
      </c>
      <c r="P211" s="776">
        <v>533.1</v>
      </c>
      <c r="Q211" s="776">
        <v>68.05</v>
      </c>
      <c r="R211" s="837">
        <v>1523.77</v>
      </c>
      <c r="S211" s="837">
        <v>630.71</v>
      </c>
      <c r="T211" s="776"/>
      <c r="U211" s="776"/>
      <c r="V211" s="776">
        <v>630.71</v>
      </c>
      <c r="W211" s="842">
        <v>6215.39</v>
      </c>
    </row>
    <row r="212" spans="1:23">
      <c r="A212"/>
      <c r="B212"/>
      <c r="C212" s="729">
        <v>521500</v>
      </c>
      <c r="D212" s="780" t="s">
        <v>58</v>
      </c>
      <c r="E212" s="994">
        <v>1068.78</v>
      </c>
      <c r="F212" s="837">
        <v>0</v>
      </c>
      <c r="G212" s="781">
        <v>0</v>
      </c>
      <c r="H212" s="781">
        <v>0</v>
      </c>
      <c r="I212" s="781">
        <v>0</v>
      </c>
      <c r="J212" s="837">
        <v>0</v>
      </c>
      <c r="K212" s="833">
        <v>-28.88</v>
      </c>
      <c r="L212" s="776">
        <v>0</v>
      </c>
      <c r="M212" s="776">
        <v>0</v>
      </c>
      <c r="N212" s="837">
        <v>-28.88</v>
      </c>
      <c r="O212" s="776">
        <v>258.60000000000002</v>
      </c>
      <c r="P212" s="776">
        <v>0</v>
      </c>
      <c r="Q212" s="776">
        <v>0</v>
      </c>
      <c r="R212" s="837">
        <v>258.60000000000002</v>
      </c>
      <c r="S212" s="837">
        <v>-19.579999999999998</v>
      </c>
      <c r="T212" s="776"/>
      <c r="U212" s="776"/>
      <c r="V212" s="776">
        <v>-19.579999999999998</v>
      </c>
      <c r="W212" s="842">
        <v>210.14000000000004</v>
      </c>
    </row>
    <row r="213" spans="1:23">
      <c r="A213"/>
      <c r="B213"/>
      <c r="C213" s="729">
        <v>521560</v>
      </c>
      <c r="D213" s="780" t="s">
        <v>120</v>
      </c>
      <c r="E213" s="994">
        <v>0</v>
      </c>
      <c r="F213" s="837">
        <v>0</v>
      </c>
      <c r="G213" s="781">
        <v>0</v>
      </c>
      <c r="H213" s="781">
        <v>0</v>
      </c>
      <c r="I213" s="781">
        <v>0</v>
      </c>
      <c r="J213" s="837">
        <v>0</v>
      </c>
      <c r="K213" s="833">
        <v>0</v>
      </c>
      <c r="L213" s="776">
        <v>0</v>
      </c>
      <c r="M213" s="776">
        <v>0</v>
      </c>
      <c r="N213" s="837">
        <v>0</v>
      </c>
      <c r="O213" s="776">
        <v>0</v>
      </c>
      <c r="P213" s="776">
        <v>0</v>
      </c>
      <c r="Q213" s="776">
        <v>0</v>
      </c>
      <c r="R213" s="837">
        <v>0</v>
      </c>
      <c r="S213" s="837">
        <v>0</v>
      </c>
      <c r="T213" s="776"/>
      <c r="U213" s="776"/>
      <c r="V213" s="776">
        <v>0</v>
      </c>
      <c r="W213" s="842">
        <v>0</v>
      </c>
    </row>
    <row r="214" spans="1:23">
      <c r="A214"/>
      <c r="B214"/>
      <c r="C214" s="729">
        <v>521720</v>
      </c>
      <c r="D214" s="780" t="s">
        <v>121</v>
      </c>
      <c r="E214" s="994">
        <v>275</v>
      </c>
      <c r="F214" s="837">
        <v>3000</v>
      </c>
      <c r="G214" s="781">
        <v>0</v>
      </c>
      <c r="H214" s="781">
        <v>17.39</v>
      </c>
      <c r="I214" s="781">
        <v>95</v>
      </c>
      <c r="J214" s="837">
        <v>112.39</v>
      </c>
      <c r="K214" s="833">
        <v>0</v>
      </c>
      <c r="L214" s="776">
        <v>0</v>
      </c>
      <c r="M214" s="776">
        <v>0</v>
      </c>
      <c r="N214" s="837">
        <v>0</v>
      </c>
      <c r="O214" s="776">
        <v>0</v>
      </c>
      <c r="P214" s="776">
        <v>0</v>
      </c>
      <c r="Q214" s="776">
        <v>0</v>
      </c>
      <c r="R214" s="837">
        <v>0</v>
      </c>
      <c r="S214" s="837">
        <v>0</v>
      </c>
      <c r="T214" s="776"/>
      <c r="U214" s="776"/>
      <c r="V214" s="776">
        <v>0</v>
      </c>
      <c r="W214" s="842">
        <v>112.39</v>
      </c>
    </row>
    <row r="215" spans="1:23">
      <c r="A215"/>
      <c r="B215"/>
      <c r="C215" s="729">
        <v>522310</v>
      </c>
      <c r="D215" s="780" t="s">
        <v>60</v>
      </c>
      <c r="E215" s="994">
        <v>734.1099999999999</v>
      </c>
      <c r="F215" s="837">
        <v>2000</v>
      </c>
      <c r="G215" s="781">
        <v>0</v>
      </c>
      <c r="H215" s="781">
        <v>0</v>
      </c>
      <c r="I215" s="781">
        <v>0</v>
      </c>
      <c r="J215" s="837">
        <v>0</v>
      </c>
      <c r="K215" s="833">
        <v>0</v>
      </c>
      <c r="L215" s="776">
        <v>0</v>
      </c>
      <c r="M215" s="776">
        <v>0</v>
      </c>
      <c r="N215" s="837">
        <v>0</v>
      </c>
      <c r="O215" s="776">
        <v>0</v>
      </c>
      <c r="P215" s="776">
        <v>0</v>
      </c>
      <c r="Q215" s="776">
        <v>0</v>
      </c>
      <c r="R215" s="837">
        <v>0</v>
      </c>
      <c r="S215" s="837">
        <v>0</v>
      </c>
      <c r="T215" s="776"/>
      <c r="U215" s="776"/>
      <c r="V215" s="776">
        <v>0</v>
      </c>
      <c r="W215" s="842">
        <v>0</v>
      </c>
    </row>
    <row r="216" spans="1:23">
      <c r="A216"/>
      <c r="B216"/>
      <c r="C216" s="729">
        <v>522320</v>
      </c>
      <c r="D216" s="780" t="s">
        <v>93</v>
      </c>
      <c r="E216" s="994">
        <v>2969.0800000000004</v>
      </c>
      <c r="F216" s="837">
        <v>40000</v>
      </c>
      <c r="G216" s="781">
        <v>0</v>
      </c>
      <c r="H216" s="781">
        <v>0</v>
      </c>
      <c r="I216" s="781">
        <v>43.06</v>
      </c>
      <c r="J216" s="837">
        <v>43.06</v>
      </c>
      <c r="K216" s="833">
        <v>29.19</v>
      </c>
      <c r="L216" s="776">
        <v>62.67</v>
      </c>
      <c r="M216" s="776">
        <v>0</v>
      </c>
      <c r="N216" s="837">
        <v>91.86</v>
      </c>
      <c r="O216" s="776">
        <v>0</v>
      </c>
      <c r="P216" s="776">
        <v>96.11</v>
      </c>
      <c r="Q216" s="776">
        <v>230.76</v>
      </c>
      <c r="R216" s="837">
        <v>326.87</v>
      </c>
      <c r="S216" s="837">
        <v>221.08</v>
      </c>
      <c r="T216" s="776"/>
      <c r="U216" s="776"/>
      <c r="V216" s="776">
        <v>221.08</v>
      </c>
      <c r="W216" s="842">
        <v>682.87</v>
      </c>
    </row>
    <row r="217" spans="1:23">
      <c r="A217"/>
      <c r="B217"/>
      <c r="C217" s="729">
        <v>523100</v>
      </c>
      <c r="D217" s="780" t="s">
        <v>61</v>
      </c>
      <c r="E217" s="994">
        <v>0</v>
      </c>
      <c r="F217" s="837">
        <v>500</v>
      </c>
      <c r="G217" s="781">
        <v>0</v>
      </c>
      <c r="H217" s="781">
        <v>0</v>
      </c>
      <c r="I217" s="781">
        <v>0</v>
      </c>
      <c r="J217" s="837">
        <v>0</v>
      </c>
      <c r="K217" s="833">
        <v>0</v>
      </c>
      <c r="L217" s="776">
        <v>0</v>
      </c>
      <c r="M217" s="776">
        <v>0</v>
      </c>
      <c r="N217" s="837">
        <v>0</v>
      </c>
      <c r="O217" s="776">
        <v>0</v>
      </c>
      <c r="P217" s="776">
        <v>0</v>
      </c>
      <c r="Q217" s="776">
        <v>0</v>
      </c>
      <c r="R217" s="837">
        <v>0</v>
      </c>
      <c r="S217" s="837">
        <v>0</v>
      </c>
      <c r="T217" s="776"/>
      <c r="U217" s="776"/>
      <c r="V217" s="776">
        <v>0</v>
      </c>
      <c r="W217" s="842">
        <v>0</v>
      </c>
    </row>
    <row r="218" spans="1:23">
      <c r="A218"/>
      <c r="B218"/>
      <c r="C218" s="729">
        <v>523220</v>
      </c>
      <c r="D218" s="780" t="s">
        <v>108</v>
      </c>
      <c r="E218" s="994">
        <v>179.52</v>
      </c>
      <c r="F218" s="837">
        <v>500</v>
      </c>
      <c r="G218" s="781">
        <v>179.52</v>
      </c>
      <c r="H218" s="781">
        <v>0</v>
      </c>
      <c r="I218" s="781">
        <v>0</v>
      </c>
      <c r="J218" s="837">
        <v>179.52</v>
      </c>
      <c r="K218" s="833">
        <v>0</v>
      </c>
      <c r="L218" s="776">
        <v>0</v>
      </c>
      <c r="M218" s="776">
        <v>0</v>
      </c>
      <c r="N218" s="837">
        <v>0</v>
      </c>
      <c r="O218" s="776">
        <v>0</v>
      </c>
      <c r="P218" s="776">
        <v>0</v>
      </c>
      <c r="Q218" s="776">
        <v>0</v>
      </c>
      <c r="R218" s="837">
        <v>0</v>
      </c>
      <c r="S218" s="837">
        <v>0</v>
      </c>
      <c r="T218" s="776"/>
      <c r="U218" s="776"/>
      <c r="V218" s="776">
        <v>0</v>
      </c>
      <c r="W218" s="842">
        <v>179.52</v>
      </c>
    </row>
    <row r="219" spans="1:23">
      <c r="A219"/>
      <c r="B219"/>
      <c r="C219" s="729">
        <v>523340</v>
      </c>
      <c r="D219" s="780" t="s">
        <v>6127</v>
      </c>
      <c r="E219" s="994">
        <v>0</v>
      </c>
      <c r="F219" s="837">
        <v>0</v>
      </c>
      <c r="G219" s="781">
        <v>0</v>
      </c>
      <c r="H219" s="781">
        <v>0</v>
      </c>
      <c r="I219" s="781">
        <v>29.09</v>
      </c>
      <c r="J219" s="837">
        <v>29.09</v>
      </c>
      <c r="K219" s="833">
        <v>0</v>
      </c>
      <c r="L219" s="776">
        <v>0</v>
      </c>
      <c r="M219" s="776">
        <v>0</v>
      </c>
      <c r="N219" s="837">
        <v>0</v>
      </c>
      <c r="O219" s="776">
        <v>0</v>
      </c>
      <c r="P219" s="776">
        <v>0</v>
      </c>
      <c r="Q219" s="776">
        <v>0</v>
      </c>
      <c r="R219" s="837">
        <v>0</v>
      </c>
      <c r="S219" s="837">
        <v>0</v>
      </c>
      <c r="T219" s="776"/>
      <c r="U219" s="776"/>
      <c r="V219" s="776">
        <v>0</v>
      </c>
      <c r="W219" s="842">
        <v>29.09</v>
      </c>
    </row>
    <row r="220" spans="1:23">
      <c r="A220"/>
      <c r="B220"/>
      <c r="C220" s="729">
        <v>523640</v>
      </c>
      <c r="D220" s="780" t="s">
        <v>109</v>
      </c>
      <c r="E220" s="994">
        <v>0</v>
      </c>
      <c r="F220" s="837">
        <v>1950</v>
      </c>
      <c r="G220" s="781">
        <v>0</v>
      </c>
      <c r="H220" s="781">
        <v>1062.92</v>
      </c>
      <c r="I220" s="781">
        <v>103.29</v>
      </c>
      <c r="J220" s="837">
        <v>1166.21</v>
      </c>
      <c r="K220" s="833">
        <v>0</v>
      </c>
      <c r="L220" s="776">
        <v>0</v>
      </c>
      <c r="M220" s="776">
        <v>0</v>
      </c>
      <c r="N220" s="837">
        <v>0</v>
      </c>
      <c r="O220" s="776">
        <v>0</v>
      </c>
      <c r="P220" s="776">
        <v>0</v>
      </c>
      <c r="Q220" s="776">
        <v>0</v>
      </c>
      <c r="R220" s="837">
        <v>0</v>
      </c>
      <c r="S220" s="837">
        <v>0</v>
      </c>
      <c r="T220" s="776"/>
      <c r="U220" s="776"/>
      <c r="V220" s="776">
        <v>0</v>
      </c>
      <c r="W220" s="842">
        <v>1166.21</v>
      </c>
    </row>
    <row r="221" spans="1:23">
      <c r="A221"/>
      <c r="B221"/>
      <c r="C221" s="729">
        <v>523680</v>
      </c>
      <c r="D221" s="780" t="s">
        <v>65</v>
      </c>
      <c r="E221" s="994">
        <v>0</v>
      </c>
      <c r="F221" s="837">
        <v>450</v>
      </c>
      <c r="G221" s="781">
        <v>0</v>
      </c>
      <c r="H221" s="781">
        <v>0</v>
      </c>
      <c r="I221" s="781">
        <v>0</v>
      </c>
      <c r="J221" s="837">
        <v>0</v>
      </c>
      <c r="K221" s="833">
        <v>0</v>
      </c>
      <c r="L221" s="776">
        <v>0</v>
      </c>
      <c r="M221" s="776">
        <v>0</v>
      </c>
      <c r="N221" s="837">
        <v>0</v>
      </c>
      <c r="O221" s="776">
        <v>0</v>
      </c>
      <c r="P221" s="776">
        <v>0</v>
      </c>
      <c r="Q221" s="776">
        <v>0</v>
      </c>
      <c r="R221" s="837">
        <v>0</v>
      </c>
      <c r="S221" s="837">
        <v>0</v>
      </c>
      <c r="T221" s="776"/>
      <c r="U221" s="776"/>
      <c r="V221" s="776">
        <v>0</v>
      </c>
      <c r="W221" s="842">
        <v>0</v>
      </c>
    </row>
    <row r="222" spans="1:23">
      <c r="A222"/>
      <c r="B222"/>
      <c r="C222" s="729">
        <v>523700</v>
      </c>
      <c r="D222" s="780" t="s">
        <v>66</v>
      </c>
      <c r="E222" s="994">
        <v>387.08000000000004</v>
      </c>
      <c r="F222" s="837">
        <v>1000</v>
      </c>
      <c r="G222" s="781">
        <v>0</v>
      </c>
      <c r="H222" s="781">
        <v>0</v>
      </c>
      <c r="I222" s="781">
        <v>0</v>
      </c>
      <c r="J222" s="837">
        <v>0</v>
      </c>
      <c r="K222" s="833">
        <v>0</v>
      </c>
      <c r="L222" s="776">
        <v>0</v>
      </c>
      <c r="M222" s="776">
        <v>0</v>
      </c>
      <c r="N222" s="837">
        <v>0</v>
      </c>
      <c r="O222" s="776">
        <v>10.86</v>
      </c>
      <c r="P222" s="776">
        <v>0</v>
      </c>
      <c r="Q222" s="776">
        <v>0</v>
      </c>
      <c r="R222" s="837">
        <v>10.86</v>
      </c>
      <c r="S222" s="837">
        <v>0</v>
      </c>
      <c r="T222" s="776"/>
      <c r="U222" s="776"/>
      <c r="V222" s="776">
        <v>0</v>
      </c>
      <c r="W222" s="842">
        <v>10.86</v>
      </c>
    </row>
    <row r="223" spans="1:23">
      <c r="A223"/>
      <c r="B223"/>
      <c r="C223" s="729">
        <v>523760</v>
      </c>
      <c r="D223" s="780" t="s">
        <v>2835</v>
      </c>
      <c r="E223" s="994">
        <v>0</v>
      </c>
      <c r="F223" s="837">
        <v>0</v>
      </c>
      <c r="G223" s="781">
        <v>0</v>
      </c>
      <c r="H223" s="781">
        <v>0</v>
      </c>
      <c r="I223" s="781">
        <v>0</v>
      </c>
      <c r="J223" s="837">
        <v>0</v>
      </c>
      <c r="K223" s="833">
        <v>0</v>
      </c>
      <c r="L223" s="776">
        <v>0</v>
      </c>
      <c r="M223" s="776">
        <v>0</v>
      </c>
      <c r="N223" s="837">
        <v>0</v>
      </c>
      <c r="O223" s="776">
        <v>0</v>
      </c>
      <c r="P223" s="776">
        <v>0</v>
      </c>
      <c r="Q223" s="776">
        <v>0</v>
      </c>
      <c r="R223" s="837">
        <v>0</v>
      </c>
      <c r="S223" s="837">
        <v>0</v>
      </c>
      <c r="T223" s="776"/>
      <c r="U223" s="776"/>
      <c r="V223" s="776">
        <v>0</v>
      </c>
      <c r="W223" s="842">
        <v>0</v>
      </c>
    </row>
    <row r="224" spans="1:23">
      <c r="A224"/>
      <c r="B224"/>
      <c r="C224" s="729">
        <v>523800</v>
      </c>
      <c r="D224" s="780" t="s">
        <v>67</v>
      </c>
      <c r="E224" s="994">
        <v>0</v>
      </c>
      <c r="F224" s="837">
        <v>0</v>
      </c>
      <c r="G224" s="781">
        <v>0</v>
      </c>
      <c r="H224" s="781">
        <v>0</v>
      </c>
      <c r="I224" s="781">
        <v>201.32</v>
      </c>
      <c r="J224" s="837">
        <v>201.32</v>
      </c>
      <c r="K224" s="833">
        <v>0</v>
      </c>
      <c r="L224" s="776">
        <v>0</v>
      </c>
      <c r="M224" s="776">
        <v>0</v>
      </c>
      <c r="N224" s="837">
        <v>0</v>
      </c>
      <c r="O224" s="776">
        <v>0</v>
      </c>
      <c r="P224" s="776">
        <v>0</v>
      </c>
      <c r="Q224" s="776">
        <v>0</v>
      </c>
      <c r="R224" s="837">
        <v>0</v>
      </c>
      <c r="S224" s="837">
        <v>0</v>
      </c>
      <c r="T224" s="776"/>
      <c r="U224" s="776"/>
      <c r="V224" s="776">
        <v>0</v>
      </c>
      <c r="W224" s="842">
        <v>201.32</v>
      </c>
    </row>
    <row r="225" spans="1:23">
      <c r="A225"/>
      <c r="B225"/>
      <c r="C225" s="729">
        <v>524660</v>
      </c>
      <c r="D225" s="780" t="s">
        <v>343</v>
      </c>
      <c r="E225" s="994">
        <v>0</v>
      </c>
      <c r="F225" s="837">
        <v>500</v>
      </c>
      <c r="G225" s="781">
        <v>0</v>
      </c>
      <c r="H225" s="781">
        <v>0</v>
      </c>
      <c r="I225" s="781">
        <v>0</v>
      </c>
      <c r="J225" s="837">
        <v>0</v>
      </c>
      <c r="K225" s="833">
        <v>0</v>
      </c>
      <c r="L225" s="776">
        <v>0</v>
      </c>
      <c r="M225" s="776">
        <v>0</v>
      </c>
      <c r="N225" s="837">
        <v>0</v>
      </c>
      <c r="O225" s="776">
        <v>0</v>
      </c>
      <c r="P225" s="776">
        <v>0</v>
      </c>
      <c r="Q225" s="776">
        <v>0</v>
      </c>
      <c r="R225" s="837">
        <v>0</v>
      </c>
      <c r="S225" s="837">
        <v>0</v>
      </c>
      <c r="T225" s="776"/>
      <c r="U225" s="776"/>
      <c r="V225" s="776">
        <v>0</v>
      </c>
      <c r="W225" s="842">
        <v>0</v>
      </c>
    </row>
    <row r="226" spans="1:23">
      <c r="A226"/>
      <c r="B226"/>
      <c r="C226" s="729">
        <v>524790</v>
      </c>
      <c r="D226" s="780" t="s">
        <v>7046</v>
      </c>
      <c r="E226" s="994"/>
      <c r="F226" s="837">
        <v>0</v>
      </c>
      <c r="G226" s="781"/>
      <c r="H226" s="781"/>
      <c r="I226" s="781"/>
      <c r="J226" s="837">
        <v>0</v>
      </c>
      <c r="K226" s="833"/>
      <c r="L226" s="776"/>
      <c r="M226" s="776">
        <v>402.78</v>
      </c>
      <c r="N226" s="837">
        <v>402.78</v>
      </c>
      <c r="O226" s="776">
        <v>0</v>
      </c>
      <c r="P226" s="776">
        <v>0</v>
      </c>
      <c r="Q226" s="776">
        <v>201.39</v>
      </c>
      <c r="R226" s="837">
        <v>201.39</v>
      </c>
      <c r="S226" s="837">
        <v>67.13</v>
      </c>
      <c r="T226" s="776"/>
      <c r="U226" s="776"/>
      <c r="V226" s="776">
        <v>67.13</v>
      </c>
      <c r="W226" s="842">
        <v>671.3</v>
      </c>
    </row>
    <row r="227" spans="1:23">
      <c r="A227"/>
      <c r="B227"/>
      <c r="C227" s="729">
        <v>524840</v>
      </c>
      <c r="D227" s="780" t="s">
        <v>69</v>
      </c>
      <c r="E227" s="994"/>
      <c r="F227" s="837"/>
      <c r="G227" s="781"/>
      <c r="H227" s="781"/>
      <c r="I227" s="781"/>
      <c r="J227" s="837">
        <v>0</v>
      </c>
      <c r="K227" s="833"/>
      <c r="L227" s="776"/>
      <c r="M227" s="776"/>
      <c r="N227" s="837">
        <v>0</v>
      </c>
      <c r="O227" s="776"/>
      <c r="P227" s="776"/>
      <c r="Q227" s="776">
        <v>15</v>
      </c>
      <c r="R227" s="837">
        <v>15</v>
      </c>
      <c r="S227" s="837">
        <v>0</v>
      </c>
      <c r="T227" s="776"/>
      <c r="U227" s="776"/>
      <c r="V227" s="776">
        <v>0</v>
      </c>
      <c r="W227" s="842">
        <v>15</v>
      </c>
    </row>
    <row r="228" spans="1:23">
      <c r="A228"/>
      <c r="B228"/>
      <c r="C228" s="729">
        <v>525060</v>
      </c>
      <c r="D228" s="780" t="s">
        <v>96</v>
      </c>
      <c r="E228" s="994">
        <v>547.20000000000005</v>
      </c>
      <c r="F228" s="837">
        <v>0</v>
      </c>
      <c r="G228" s="781">
        <v>0</v>
      </c>
      <c r="H228" s="781">
        <v>0</v>
      </c>
      <c r="I228" s="781">
        <v>0</v>
      </c>
      <c r="J228" s="837">
        <v>0</v>
      </c>
      <c r="K228" s="833">
        <v>0</v>
      </c>
      <c r="L228" s="776">
        <v>0</v>
      </c>
      <c r="M228" s="776">
        <v>0</v>
      </c>
      <c r="N228" s="837">
        <v>0</v>
      </c>
      <c r="O228" s="776">
        <v>0</v>
      </c>
      <c r="P228" s="776">
        <v>0</v>
      </c>
      <c r="Q228" s="776">
        <v>441.16</v>
      </c>
      <c r="R228" s="837">
        <v>441.16</v>
      </c>
      <c r="S228" s="837">
        <v>0</v>
      </c>
      <c r="T228" s="776"/>
      <c r="U228" s="776"/>
      <c r="V228" s="776">
        <v>0</v>
      </c>
      <c r="W228" s="842">
        <v>441.16</v>
      </c>
    </row>
    <row r="229" spans="1:23">
      <c r="A229"/>
      <c r="B229"/>
      <c r="C229" s="729">
        <v>525440</v>
      </c>
      <c r="D229" s="780" t="s">
        <v>111</v>
      </c>
      <c r="E229" s="994">
        <v>0</v>
      </c>
      <c r="F229" s="837">
        <v>8000</v>
      </c>
      <c r="G229" s="781">
        <v>0</v>
      </c>
      <c r="H229" s="781">
        <v>0</v>
      </c>
      <c r="I229" s="781">
        <v>0</v>
      </c>
      <c r="J229" s="837">
        <v>0</v>
      </c>
      <c r="K229" s="833">
        <v>0</v>
      </c>
      <c r="L229" s="776">
        <v>0</v>
      </c>
      <c r="M229" s="776">
        <v>0</v>
      </c>
      <c r="N229" s="837">
        <v>0</v>
      </c>
      <c r="O229" s="776">
        <v>0</v>
      </c>
      <c r="P229" s="776">
        <v>0</v>
      </c>
      <c r="Q229" s="776">
        <v>0</v>
      </c>
      <c r="R229" s="837">
        <v>0</v>
      </c>
      <c r="S229" s="837">
        <v>0</v>
      </c>
      <c r="T229" s="776"/>
      <c r="U229" s="776"/>
      <c r="V229" s="776">
        <v>0</v>
      </c>
      <c r="W229" s="842">
        <v>0</v>
      </c>
    </row>
    <row r="230" spans="1:23">
      <c r="A230"/>
      <c r="B230"/>
      <c r="C230" s="729">
        <v>525840</v>
      </c>
      <c r="D230" s="780" t="s">
        <v>2962</v>
      </c>
      <c r="E230" s="994"/>
      <c r="F230" s="837">
        <v>0</v>
      </c>
      <c r="G230" s="781"/>
      <c r="H230" s="781"/>
      <c r="I230" s="781"/>
      <c r="J230" s="837">
        <v>0</v>
      </c>
      <c r="K230" s="833"/>
      <c r="L230" s="776"/>
      <c r="M230" s="776">
        <v>4860.3599999999997</v>
      </c>
      <c r="N230" s="837">
        <v>4860.3599999999997</v>
      </c>
      <c r="O230" s="776">
        <v>0</v>
      </c>
      <c r="P230" s="776">
        <v>0</v>
      </c>
      <c r="Q230" s="776">
        <v>2916.21</v>
      </c>
      <c r="R230" s="837">
        <v>2916.21</v>
      </c>
      <c r="S230" s="837">
        <v>972.07</v>
      </c>
      <c r="T230" s="776"/>
      <c r="U230" s="776"/>
      <c r="V230" s="776">
        <v>972.07</v>
      </c>
      <c r="W230" s="842">
        <v>8748.64</v>
      </c>
    </row>
    <row r="231" spans="1:23">
      <c r="A231"/>
      <c r="B231"/>
      <c r="C231" s="729">
        <v>526940</v>
      </c>
      <c r="D231" s="780" t="s">
        <v>71</v>
      </c>
      <c r="E231" s="994">
        <v>87.44</v>
      </c>
      <c r="F231" s="837">
        <v>500</v>
      </c>
      <c r="G231" s="781">
        <v>0</v>
      </c>
      <c r="H231" s="781">
        <v>0</v>
      </c>
      <c r="I231" s="781">
        <v>82.61</v>
      </c>
      <c r="J231" s="837">
        <v>82.61</v>
      </c>
      <c r="K231" s="833">
        <v>0</v>
      </c>
      <c r="L231" s="776">
        <v>0</v>
      </c>
      <c r="M231" s="776">
        <v>0</v>
      </c>
      <c r="N231" s="837">
        <v>0</v>
      </c>
      <c r="O231" s="776">
        <v>0</v>
      </c>
      <c r="P231" s="776">
        <v>0</v>
      </c>
      <c r="Q231" s="776">
        <v>0</v>
      </c>
      <c r="R231" s="837">
        <v>0</v>
      </c>
      <c r="S231" s="837">
        <v>0</v>
      </c>
      <c r="T231" s="776"/>
      <c r="U231" s="776"/>
      <c r="V231" s="776">
        <v>0</v>
      </c>
      <c r="W231" s="842">
        <v>82.61</v>
      </c>
    </row>
    <row r="232" spans="1:23">
      <c r="A232"/>
      <c r="B232"/>
      <c r="C232" s="729">
        <v>526960</v>
      </c>
      <c r="D232" s="780" t="s">
        <v>97</v>
      </c>
      <c r="E232" s="994">
        <v>169.95</v>
      </c>
      <c r="F232" s="837">
        <v>2000</v>
      </c>
      <c r="G232" s="781">
        <v>0</v>
      </c>
      <c r="H232" s="781">
        <v>0</v>
      </c>
      <c r="I232" s="781">
        <v>0</v>
      </c>
      <c r="J232" s="837">
        <v>0</v>
      </c>
      <c r="K232" s="833">
        <v>117.38</v>
      </c>
      <c r="L232" s="776">
        <v>0</v>
      </c>
      <c r="M232" s="776">
        <v>0</v>
      </c>
      <c r="N232" s="837">
        <v>117.38</v>
      </c>
      <c r="O232" s="776">
        <v>0</v>
      </c>
      <c r="P232" s="776">
        <v>0</v>
      </c>
      <c r="Q232" s="776">
        <v>0</v>
      </c>
      <c r="R232" s="837">
        <v>0</v>
      </c>
      <c r="S232" s="837">
        <v>0</v>
      </c>
      <c r="T232" s="776"/>
      <c r="U232" s="776"/>
      <c r="V232" s="776">
        <v>0</v>
      </c>
      <c r="W232" s="842">
        <v>117.38</v>
      </c>
    </row>
    <row r="233" spans="1:23">
      <c r="A233"/>
      <c r="B233"/>
      <c r="C233" s="729">
        <v>527100</v>
      </c>
      <c r="D233" s="780" t="s">
        <v>72</v>
      </c>
      <c r="E233" s="994">
        <v>0</v>
      </c>
      <c r="F233" s="837">
        <v>1500</v>
      </c>
      <c r="G233" s="781">
        <v>0</v>
      </c>
      <c r="H233" s="781">
        <v>0</v>
      </c>
      <c r="I233" s="781">
        <v>0</v>
      </c>
      <c r="J233" s="837">
        <v>0</v>
      </c>
      <c r="K233" s="833">
        <v>0</v>
      </c>
      <c r="L233" s="776">
        <v>0</v>
      </c>
      <c r="M233" s="776">
        <v>0</v>
      </c>
      <c r="N233" s="837">
        <v>0</v>
      </c>
      <c r="O233" s="776">
        <v>0</v>
      </c>
      <c r="P233" s="776">
        <v>0</v>
      </c>
      <c r="Q233" s="776">
        <v>0</v>
      </c>
      <c r="R233" s="837">
        <v>0</v>
      </c>
      <c r="S233" s="837">
        <v>0</v>
      </c>
      <c r="T233" s="776"/>
      <c r="U233" s="776"/>
      <c r="V233" s="776">
        <v>0</v>
      </c>
      <c r="W233" s="842">
        <v>0</v>
      </c>
    </row>
    <row r="234" spans="1:23">
      <c r="A234"/>
      <c r="B234"/>
      <c r="C234" s="729">
        <v>527690</v>
      </c>
      <c r="D234" s="780" t="s">
        <v>2571</v>
      </c>
      <c r="E234" s="994">
        <v>21638.720000000001</v>
      </c>
      <c r="F234" s="837">
        <v>6979</v>
      </c>
      <c r="G234" s="781">
        <v>0</v>
      </c>
      <c r="H234" s="781">
        <v>1640.32</v>
      </c>
      <c r="I234" s="781">
        <v>828.86</v>
      </c>
      <c r="J234" s="837">
        <v>2469.1799999999998</v>
      </c>
      <c r="K234" s="833">
        <v>399.03</v>
      </c>
      <c r="L234" s="776">
        <v>368.56</v>
      </c>
      <c r="M234" s="776">
        <v>1355.18</v>
      </c>
      <c r="N234" s="837">
        <v>2122.77</v>
      </c>
      <c r="O234" s="776">
        <v>244.21</v>
      </c>
      <c r="P234" s="776">
        <v>728</v>
      </c>
      <c r="Q234" s="776">
        <v>458.31</v>
      </c>
      <c r="R234" s="837">
        <v>1430.52</v>
      </c>
      <c r="S234" s="837">
        <v>1495.49</v>
      </c>
      <c r="T234" s="776"/>
      <c r="U234" s="776"/>
      <c r="V234" s="776">
        <v>1495.49</v>
      </c>
      <c r="W234" s="842">
        <v>7517.96</v>
      </c>
    </row>
    <row r="235" spans="1:23">
      <c r="A235"/>
      <c r="B235"/>
      <c r="C235" s="729">
        <v>527720</v>
      </c>
      <c r="D235" s="780" t="s">
        <v>98</v>
      </c>
      <c r="E235" s="994">
        <v>75.08</v>
      </c>
      <c r="F235" s="837">
        <v>1000</v>
      </c>
      <c r="G235" s="781">
        <v>0</v>
      </c>
      <c r="H235" s="781">
        <v>0</v>
      </c>
      <c r="I235" s="781">
        <v>55.32</v>
      </c>
      <c r="J235" s="837">
        <v>55.32</v>
      </c>
      <c r="K235" s="833">
        <v>0</v>
      </c>
      <c r="L235" s="776">
        <v>0</v>
      </c>
      <c r="M235" s="776">
        <v>0</v>
      </c>
      <c r="N235" s="837">
        <v>0</v>
      </c>
      <c r="O235" s="776">
        <v>68.48</v>
      </c>
      <c r="P235" s="776">
        <v>33.590000000000003</v>
      </c>
      <c r="Q235" s="776">
        <v>0</v>
      </c>
      <c r="R235" s="837">
        <v>102.07000000000001</v>
      </c>
      <c r="S235" s="837">
        <v>0</v>
      </c>
      <c r="T235" s="776"/>
      <c r="U235" s="776"/>
      <c r="V235" s="776">
        <v>0</v>
      </c>
      <c r="W235" s="842">
        <v>157.39000000000001</v>
      </c>
    </row>
    <row r="236" spans="1:23">
      <c r="A236"/>
      <c r="B236"/>
      <c r="C236" s="729">
        <v>527780</v>
      </c>
      <c r="D236" s="780" t="s">
        <v>128</v>
      </c>
      <c r="E236" s="994">
        <v>867.46</v>
      </c>
      <c r="F236" s="837">
        <v>0</v>
      </c>
      <c r="G236" s="781">
        <v>0</v>
      </c>
      <c r="H236" s="781">
        <v>0</v>
      </c>
      <c r="I236" s="781">
        <v>0</v>
      </c>
      <c r="J236" s="837">
        <v>0</v>
      </c>
      <c r="K236" s="833">
        <v>0</v>
      </c>
      <c r="L236" s="776">
        <v>0</v>
      </c>
      <c r="M236" s="776">
        <v>0</v>
      </c>
      <c r="N236" s="837">
        <v>0</v>
      </c>
      <c r="O236" s="776">
        <v>0</v>
      </c>
      <c r="P236" s="776">
        <v>0</v>
      </c>
      <c r="Q236" s="776">
        <v>0</v>
      </c>
      <c r="R236" s="837">
        <v>0</v>
      </c>
      <c r="S236" s="837">
        <v>0</v>
      </c>
      <c r="T236" s="776"/>
      <c r="U236" s="776"/>
      <c r="V236" s="776">
        <v>0</v>
      </c>
      <c r="W236" s="842">
        <v>0</v>
      </c>
    </row>
    <row r="237" spans="1:23">
      <c r="A237"/>
      <c r="B237"/>
      <c r="C237" s="729">
        <v>527840</v>
      </c>
      <c r="D237" s="780" t="s">
        <v>75</v>
      </c>
      <c r="E237" s="994">
        <v>425</v>
      </c>
      <c r="F237" s="837">
        <v>3000</v>
      </c>
      <c r="G237" s="781">
        <v>0</v>
      </c>
      <c r="H237" s="781">
        <v>0</v>
      </c>
      <c r="I237" s="781">
        <v>0</v>
      </c>
      <c r="J237" s="837">
        <v>0</v>
      </c>
      <c r="K237" s="833">
        <v>0</v>
      </c>
      <c r="L237" s="776">
        <v>0</v>
      </c>
      <c r="M237" s="776">
        <v>0</v>
      </c>
      <c r="N237" s="837">
        <v>0</v>
      </c>
      <c r="O237" s="776">
        <v>0</v>
      </c>
      <c r="P237" s="776">
        <v>0</v>
      </c>
      <c r="Q237" s="776">
        <v>390</v>
      </c>
      <c r="R237" s="837">
        <v>390</v>
      </c>
      <c r="S237" s="837">
        <v>340</v>
      </c>
      <c r="T237" s="776"/>
      <c r="U237" s="776"/>
      <c r="V237" s="776">
        <v>340</v>
      </c>
      <c r="W237" s="842">
        <v>730</v>
      </c>
    </row>
    <row r="238" spans="1:23">
      <c r="A238"/>
      <c r="B238"/>
      <c r="C238" s="729">
        <v>527940</v>
      </c>
      <c r="D238" s="780" t="s">
        <v>125</v>
      </c>
      <c r="E238" s="994">
        <v>0</v>
      </c>
      <c r="F238" s="837">
        <v>2000</v>
      </c>
      <c r="G238" s="781">
        <v>0</v>
      </c>
      <c r="H238" s="781">
        <v>0</v>
      </c>
      <c r="I238" s="781">
        <v>0</v>
      </c>
      <c r="J238" s="837">
        <v>0</v>
      </c>
      <c r="K238" s="833">
        <v>0</v>
      </c>
      <c r="L238" s="776">
        <v>0</v>
      </c>
      <c r="M238" s="776">
        <v>0</v>
      </c>
      <c r="N238" s="837">
        <v>0</v>
      </c>
      <c r="O238" s="776">
        <v>0</v>
      </c>
      <c r="P238" s="776">
        <v>0</v>
      </c>
      <c r="Q238" s="776">
        <v>0</v>
      </c>
      <c r="R238" s="837">
        <v>0</v>
      </c>
      <c r="S238" s="837">
        <v>0</v>
      </c>
      <c r="T238" s="776"/>
      <c r="U238" s="776"/>
      <c r="V238" s="776">
        <v>0</v>
      </c>
      <c r="W238" s="842">
        <v>0</v>
      </c>
    </row>
    <row r="239" spans="1:23">
      <c r="A239"/>
      <c r="B239"/>
      <c r="C239" s="729">
        <v>528260</v>
      </c>
      <c r="D239" s="780" t="s">
        <v>227</v>
      </c>
      <c r="E239" s="994">
        <v>517.64</v>
      </c>
      <c r="F239" s="837">
        <v>5000</v>
      </c>
      <c r="G239" s="781">
        <v>0</v>
      </c>
      <c r="H239" s="781">
        <v>0</v>
      </c>
      <c r="I239" s="781">
        <v>0</v>
      </c>
      <c r="J239" s="837">
        <v>0</v>
      </c>
      <c r="K239" s="833">
        <v>0</v>
      </c>
      <c r="L239" s="776">
        <v>0</v>
      </c>
      <c r="M239" s="776">
        <v>0</v>
      </c>
      <c r="N239" s="837">
        <v>0</v>
      </c>
      <c r="O239" s="776">
        <v>0</v>
      </c>
      <c r="P239" s="776">
        <v>0</v>
      </c>
      <c r="Q239" s="776">
        <v>0</v>
      </c>
      <c r="R239" s="837">
        <v>0</v>
      </c>
      <c r="S239" s="837">
        <v>0</v>
      </c>
      <c r="T239" s="776"/>
      <c r="U239" s="776"/>
      <c r="V239" s="776">
        <v>0</v>
      </c>
      <c r="W239" s="842">
        <v>0</v>
      </c>
    </row>
    <row r="240" spans="1:23">
      <c r="A240"/>
      <c r="B240"/>
      <c r="C240" s="729">
        <v>528920</v>
      </c>
      <c r="D240" s="780" t="s">
        <v>78</v>
      </c>
      <c r="E240" s="994">
        <v>7083.48</v>
      </c>
      <c r="F240" s="837">
        <v>80000</v>
      </c>
      <c r="G240" s="781">
        <v>0</v>
      </c>
      <c r="H240" s="781">
        <v>590.29</v>
      </c>
      <c r="I240" s="781">
        <v>590.29</v>
      </c>
      <c r="J240" s="837">
        <v>1180.58</v>
      </c>
      <c r="K240" s="833">
        <v>590.29</v>
      </c>
      <c r="L240" s="776">
        <v>590.29</v>
      </c>
      <c r="M240" s="776">
        <v>590.29</v>
      </c>
      <c r="N240" s="837">
        <v>1770.87</v>
      </c>
      <c r="O240" s="776">
        <v>590.29</v>
      </c>
      <c r="P240" s="776">
        <v>590.29</v>
      </c>
      <c r="Q240" s="776">
        <v>590.29</v>
      </c>
      <c r="R240" s="837">
        <v>1770.87</v>
      </c>
      <c r="S240" s="837">
        <v>62394.34</v>
      </c>
      <c r="T240" s="776"/>
      <c r="U240" s="776"/>
      <c r="V240" s="776">
        <v>62394.34</v>
      </c>
      <c r="W240" s="842">
        <v>67116.66</v>
      </c>
    </row>
    <row r="241" spans="1:23">
      <c r="A241"/>
      <c r="B241"/>
      <c r="C241" s="729">
        <v>528960</v>
      </c>
      <c r="D241" s="780" t="s">
        <v>79</v>
      </c>
      <c r="E241" s="994"/>
      <c r="F241" s="837"/>
      <c r="G241" s="781"/>
      <c r="H241" s="781"/>
      <c r="I241" s="781"/>
      <c r="J241" s="837">
        <v>0</v>
      </c>
      <c r="K241" s="833"/>
      <c r="L241" s="776"/>
      <c r="M241" s="776"/>
      <c r="N241" s="837">
        <v>0</v>
      </c>
      <c r="O241" s="776"/>
      <c r="P241" s="776"/>
      <c r="Q241" s="776"/>
      <c r="R241" s="837">
        <v>0</v>
      </c>
      <c r="S241" s="837">
        <v>528.69000000000005</v>
      </c>
      <c r="T241" s="776"/>
      <c r="U241" s="776"/>
      <c r="V241" s="776">
        <v>528.69000000000005</v>
      </c>
      <c r="W241" s="842">
        <v>528.69000000000005</v>
      </c>
    </row>
    <row r="242" spans="1:23">
      <c r="A242"/>
      <c r="B242"/>
      <c r="C242" s="729">
        <v>529040</v>
      </c>
      <c r="D242" s="780" t="s">
        <v>82</v>
      </c>
      <c r="E242" s="994">
        <v>0</v>
      </c>
      <c r="F242" s="837">
        <v>0</v>
      </c>
      <c r="G242" s="781">
        <v>0</v>
      </c>
      <c r="H242" s="781">
        <v>0</v>
      </c>
      <c r="I242" s="781">
        <v>0</v>
      </c>
      <c r="J242" s="837">
        <v>0</v>
      </c>
      <c r="K242" s="833">
        <v>0</v>
      </c>
      <c r="L242" s="776">
        <v>0</v>
      </c>
      <c r="M242" s="776">
        <v>0</v>
      </c>
      <c r="N242" s="837">
        <v>0</v>
      </c>
      <c r="O242" s="776">
        <v>0</v>
      </c>
      <c r="P242" s="776">
        <v>0</v>
      </c>
      <c r="Q242" s="776">
        <v>0</v>
      </c>
      <c r="R242" s="837">
        <v>0</v>
      </c>
      <c r="S242" s="837">
        <v>0</v>
      </c>
      <c r="T242" s="776"/>
      <c r="U242" s="776"/>
      <c r="V242" s="776">
        <v>0</v>
      </c>
      <c r="W242" s="842">
        <v>0</v>
      </c>
    </row>
    <row r="243" spans="1:23">
      <c r="A243"/>
      <c r="B243"/>
      <c r="C243" s="729">
        <v>529500</v>
      </c>
      <c r="D243" s="780" t="s">
        <v>100</v>
      </c>
      <c r="E243" s="994">
        <v>1297.8600000000001</v>
      </c>
      <c r="F243" s="837">
        <v>3000</v>
      </c>
      <c r="G243" s="781">
        <v>0</v>
      </c>
      <c r="H243" s="781">
        <v>199.99</v>
      </c>
      <c r="I243" s="781">
        <v>181.62</v>
      </c>
      <c r="J243" s="837">
        <v>381.61</v>
      </c>
      <c r="K243" s="833">
        <v>45.28</v>
      </c>
      <c r="L243" s="776">
        <v>70.09</v>
      </c>
      <c r="M243" s="776">
        <v>72.599999999999994</v>
      </c>
      <c r="N243" s="837">
        <v>187.97</v>
      </c>
      <c r="O243" s="776">
        <v>108.75</v>
      </c>
      <c r="P243" s="776">
        <v>195.68</v>
      </c>
      <c r="Q243" s="776">
        <v>188.93</v>
      </c>
      <c r="R243" s="837">
        <v>493.36</v>
      </c>
      <c r="S243" s="837">
        <v>0</v>
      </c>
      <c r="T243" s="776"/>
      <c r="U243" s="776"/>
      <c r="V243" s="776">
        <v>0</v>
      </c>
      <c r="W243" s="842">
        <v>1062.94</v>
      </c>
    </row>
    <row r="244" spans="1:23">
      <c r="A244"/>
      <c r="B244"/>
      <c r="C244" s="729">
        <v>529510</v>
      </c>
      <c r="D244" s="780" t="s">
        <v>101</v>
      </c>
      <c r="E244" s="994">
        <v>25</v>
      </c>
      <c r="F244" s="837">
        <v>0</v>
      </c>
      <c r="G244" s="781">
        <v>0</v>
      </c>
      <c r="H244" s="781">
        <v>0</v>
      </c>
      <c r="I244" s="781">
        <v>0</v>
      </c>
      <c r="J244" s="837">
        <v>0</v>
      </c>
      <c r="K244" s="833">
        <v>0</v>
      </c>
      <c r="L244" s="776">
        <v>0</v>
      </c>
      <c r="M244" s="776">
        <v>0</v>
      </c>
      <c r="N244" s="837">
        <v>0</v>
      </c>
      <c r="O244" s="776">
        <v>0</v>
      </c>
      <c r="P244" s="776">
        <v>0</v>
      </c>
      <c r="Q244" s="776">
        <v>-25</v>
      </c>
      <c r="R244" s="837">
        <v>-25</v>
      </c>
      <c r="S244" s="837">
        <v>0</v>
      </c>
      <c r="T244" s="776"/>
      <c r="U244" s="776"/>
      <c r="V244" s="776">
        <v>0</v>
      </c>
      <c r="W244" s="842">
        <v>-25</v>
      </c>
    </row>
    <row r="245" spans="1:23">
      <c r="A245"/>
      <c r="B245"/>
      <c r="C245" s="729">
        <v>529520</v>
      </c>
      <c r="D245" s="780" t="s">
        <v>102</v>
      </c>
      <c r="E245" s="994">
        <v>2657.51</v>
      </c>
      <c r="F245" s="837">
        <v>10487</v>
      </c>
      <c r="G245" s="781">
        <v>0</v>
      </c>
      <c r="H245" s="781">
        <v>0</v>
      </c>
      <c r="I245" s="781">
        <v>0</v>
      </c>
      <c r="J245" s="837">
        <v>0</v>
      </c>
      <c r="K245" s="833">
        <v>0</v>
      </c>
      <c r="L245" s="776">
        <v>0</v>
      </c>
      <c r="M245" s="776">
        <v>0</v>
      </c>
      <c r="N245" s="837">
        <v>0</v>
      </c>
      <c r="O245" s="776">
        <v>0</v>
      </c>
      <c r="P245" s="776">
        <v>0</v>
      </c>
      <c r="Q245" s="776">
        <v>0</v>
      </c>
      <c r="R245" s="837">
        <v>0</v>
      </c>
      <c r="S245" s="837">
        <v>0</v>
      </c>
      <c r="T245" s="776"/>
      <c r="U245" s="776"/>
      <c r="V245" s="776">
        <v>0</v>
      </c>
      <c r="W245" s="842">
        <v>0</v>
      </c>
    </row>
    <row r="246" spans="1:23">
      <c r="A246"/>
      <c r="B246"/>
      <c r="C246" s="729">
        <v>529550</v>
      </c>
      <c r="D246" s="780" t="s">
        <v>103</v>
      </c>
      <c r="E246" s="994">
        <v>199.65999999999997</v>
      </c>
      <c r="F246" s="837">
        <v>0</v>
      </c>
      <c r="G246" s="781">
        <v>0</v>
      </c>
      <c r="H246" s="781">
        <v>3.55</v>
      </c>
      <c r="I246" s="781">
        <v>34.31</v>
      </c>
      <c r="J246" s="837">
        <v>37.86</v>
      </c>
      <c r="K246" s="833">
        <v>41.8</v>
      </c>
      <c r="L246" s="776">
        <v>55.27</v>
      </c>
      <c r="M246" s="776">
        <v>27.28</v>
      </c>
      <c r="N246" s="837">
        <v>124.35</v>
      </c>
      <c r="O246" s="776">
        <v>41.43</v>
      </c>
      <c r="P246" s="776">
        <v>44.81</v>
      </c>
      <c r="Q246" s="776">
        <v>42.3</v>
      </c>
      <c r="R246" s="837">
        <v>128.54000000000002</v>
      </c>
      <c r="S246" s="837">
        <v>42.3</v>
      </c>
      <c r="T246" s="776"/>
      <c r="U246" s="776"/>
      <c r="V246" s="776">
        <v>42.3</v>
      </c>
      <c r="W246" s="842">
        <v>333.05</v>
      </c>
    </row>
    <row r="247" spans="1:23">
      <c r="A247"/>
      <c r="B247" s="527" t="s">
        <v>6627</v>
      </c>
      <c r="C247" s="527"/>
      <c r="D247" s="527"/>
      <c r="E247" s="995">
        <v>53597.310000000005</v>
      </c>
      <c r="F247" s="997">
        <v>205833</v>
      </c>
      <c r="G247" s="1079">
        <v>288.12</v>
      </c>
      <c r="H247" s="1079">
        <v>4122.3100000000004</v>
      </c>
      <c r="I247" s="1079">
        <v>3626.0799999999995</v>
      </c>
      <c r="J247" s="997">
        <v>8036.5099999999993</v>
      </c>
      <c r="K247" s="1088">
        <v>2989.2900000000004</v>
      </c>
      <c r="L247" s="846">
        <v>1791.7799999999997</v>
      </c>
      <c r="M247" s="846">
        <v>27481.699999999997</v>
      </c>
      <c r="N247" s="997">
        <v>32262.769999999997</v>
      </c>
      <c r="O247" s="846">
        <v>2918.9399999999996</v>
      </c>
      <c r="P247" s="846">
        <v>2810.7299999999996</v>
      </c>
      <c r="Q247" s="846">
        <v>14655.019999999997</v>
      </c>
      <c r="R247" s="997">
        <v>20384.690000000002</v>
      </c>
      <c r="S247" s="997">
        <v>67206.210000000006</v>
      </c>
      <c r="T247" s="846"/>
      <c r="U247" s="846"/>
      <c r="V247" s="846">
        <v>67206.210000000006</v>
      </c>
      <c r="W247" s="892">
        <v>127890.18000000001</v>
      </c>
    </row>
    <row r="248" spans="1:23">
      <c r="A248"/>
      <c r="B248" t="s">
        <v>6628</v>
      </c>
      <c r="C248" s="729">
        <v>536760</v>
      </c>
      <c r="D248" s="780" t="s">
        <v>2872</v>
      </c>
      <c r="E248" s="994">
        <v>497.78000000000003</v>
      </c>
      <c r="F248" s="837">
        <v>700</v>
      </c>
      <c r="G248" s="781">
        <v>46.02</v>
      </c>
      <c r="H248" s="781">
        <v>48.42</v>
      </c>
      <c r="I248" s="781">
        <v>43.04</v>
      </c>
      <c r="J248" s="837">
        <v>137.47999999999999</v>
      </c>
      <c r="K248" s="833">
        <v>43.04</v>
      </c>
      <c r="L248" s="776">
        <v>64.56</v>
      </c>
      <c r="M248" s="776">
        <v>43.04</v>
      </c>
      <c r="N248" s="837">
        <v>150.63999999999999</v>
      </c>
      <c r="O248" s="776">
        <v>37.659999999999997</v>
      </c>
      <c r="P248" s="776">
        <v>32.28</v>
      </c>
      <c r="Q248" s="776">
        <v>37.659999999999997</v>
      </c>
      <c r="R248" s="837">
        <v>107.6</v>
      </c>
      <c r="S248" s="837">
        <v>37.659999999999997</v>
      </c>
      <c r="T248" s="776"/>
      <c r="U248" s="776"/>
      <c r="V248" s="776">
        <v>37.659999999999997</v>
      </c>
      <c r="W248" s="842">
        <v>433.37999999999988</v>
      </c>
    </row>
    <row r="249" spans="1:23">
      <c r="A249"/>
      <c r="B249"/>
      <c r="C249" s="729">
        <v>536761</v>
      </c>
      <c r="D249" s="780" t="s">
        <v>6868</v>
      </c>
      <c r="E249" s="994">
        <v>0</v>
      </c>
      <c r="F249" s="837">
        <v>0</v>
      </c>
      <c r="G249" s="781">
        <v>0</v>
      </c>
      <c r="H249" s="781">
        <v>0</v>
      </c>
      <c r="I249" s="781">
        <v>0</v>
      </c>
      <c r="J249" s="837">
        <v>0</v>
      </c>
      <c r="K249" s="833">
        <v>0</v>
      </c>
      <c r="L249" s="776">
        <v>0</v>
      </c>
      <c r="M249" s="776">
        <v>0</v>
      </c>
      <c r="N249" s="837">
        <v>0</v>
      </c>
      <c r="O249" s="776">
        <v>0</v>
      </c>
      <c r="P249" s="776">
        <v>0</v>
      </c>
      <c r="Q249" s="776">
        <v>0</v>
      </c>
      <c r="R249" s="837">
        <v>0</v>
      </c>
      <c r="S249" s="837">
        <v>0</v>
      </c>
      <c r="T249" s="776"/>
      <c r="U249" s="776"/>
      <c r="V249" s="776">
        <v>0</v>
      </c>
      <c r="W249" s="842">
        <v>0</v>
      </c>
    </row>
    <row r="250" spans="1:23">
      <c r="A250"/>
      <c r="B250"/>
      <c r="C250" s="729">
        <v>537080</v>
      </c>
      <c r="D250" s="780" t="s">
        <v>84</v>
      </c>
      <c r="E250" s="994">
        <v>90</v>
      </c>
      <c r="F250" s="837">
        <v>10868</v>
      </c>
      <c r="G250" s="781">
        <v>0</v>
      </c>
      <c r="H250" s="781">
        <v>0</v>
      </c>
      <c r="I250" s="781">
        <v>0</v>
      </c>
      <c r="J250" s="837">
        <v>0</v>
      </c>
      <c r="K250" s="833">
        <v>0</v>
      </c>
      <c r="L250" s="776">
        <v>0</v>
      </c>
      <c r="M250" s="776">
        <v>0</v>
      </c>
      <c r="N250" s="837">
        <v>0</v>
      </c>
      <c r="O250" s="776">
        <v>0</v>
      </c>
      <c r="P250" s="776">
        <v>0</v>
      </c>
      <c r="Q250" s="776">
        <v>0</v>
      </c>
      <c r="R250" s="837">
        <v>0</v>
      </c>
      <c r="S250" s="837">
        <v>0</v>
      </c>
      <c r="T250" s="776"/>
      <c r="U250" s="776"/>
      <c r="V250" s="776">
        <v>0</v>
      </c>
      <c r="W250" s="842">
        <v>0</v>
      </c>
    </row>
    <row r="251" spans="1:23">
      <c r="A251"/>
      <c r="B251"/>
      <c r="C251" s="729">
        <v>537090</v>
      </c>
      <c r="D251" s="780" t="s">
        <v>85</v>
      </c>
      <c r="E251" s="994">
        <v>0</v>
      </c>
      <c r="F251" s="837">
        <v>0</v>
      </c>
      <c r="G251" s="781">
        <v>0</v>
      </c>
      <c r="H251" s="781">
        <v>0</v>
      </c>
      <c r="I251" s="781">
        <v>0</v>
      </c>
      <c r="J251" s="837">
        <v>0</v>
      </c>
      <c r="K251" s="833">
        <v>0</v>
      </c>
      <c r="L251" s="776">
        <v>0</v>
      </c>
      <c r="M251" s="776">
        <v>1189.3499999999999</v>
      </c>
      <c r="N251" s="837">
        <v>1189.3499999999999</v>
      </c>
      <c r="O251" s="776">
        <v>0</v>
      </c>
      <c r="P251" s="776">
        <v>0</v>
      </c>
      <c r="Q251" s="776">
        <v>604.67999999999995</v>
      </c>
      <c r="R251" s="837">
        <v>604.67999999999995</v>
      </c>
      <c r="S251" s="837">
        <v>0</v>
      </c>
      <c r="T251" s="776"/>
      <c r="U251" s="776"/>
      <c r="V251" s="776">
        <v>0</v>
      </c>
      <c r="W251" s="842">
        <v>1794.0299999999997</v>
      </c>
    </row>
    <row r="252" spans="1:23">
      <c r="A252"/>
      <c r="B252" s="527" t="s">
        <v>6629</v>
      </c>
      <c r="C252" s="527"/>
      <c r="D252" s="527"/>
      <c r="E252" s="995">
        <v>587.78</v>
      </c>
      <c r="F252" s="997">
        <v>11568</v>
      </c>
      <c r="G252" s="1079">
        <v>46.02</v>
      </c>
      <c r="H252" s="1079">
        <v>48.42</v>
      </c>
      <c r="I252" s="1079">
        <v>43.04</v>
      </c>
      <c r="J252" s="997">
        <v>137.47999999999999</v>
      </c>
      <c r="K252" s="1088">
        <v>43.04</v>
      </c>
      <c r="L252" s="846">
        <v>64.56</v>
      </c>
      <c r="M252" s="846">
        <v>1232.3899999999999</v>
      </c>
      <c r="N252" s="997">
        <v>1339.9899999999998</v>
      </c>
      <c r="O252" s="846">
        <v>37.659999999999997</v>
      </c>
      <c r="P252" s="846">
        <v>32.28</v>
      </c>
      <c r="Q252" s="846">
        <v>642.33999999999992</v>
      </c>
      <c r="R252" s="997">
        <v>712.28</v>
      </c>
      <c r="S252" s="997">
        <v>37.659999999999997</v>
      </c>
      <c r="T252" s="846"/>
      <c r="U252" s="846"/>
      <c r="V252" s="846">
        <v>37.659999999999997</v>
      </c>
      <c r="W252" s="892">
        <v>2227.41</v>
      </c>
    </row>
    <row r="253" spans="1:23">
      <c r="A253" s="777" t="s">
        <v>6575</v>
      </c>
      <c r="B253" s="777"/>
      <c r="C253" s="777"/>
      <c r="D253" s="777"/>
      <c r="E253" s="996">
        <v>288722.77000000008</v>
      </c>
      <c r="F253" s="838">
        <v>509852</v>
      </c>
      <c r="G253" s="782">
        <v>8713.6100000000024</v>
      </c>
      <c r="H253" s="782">
        <v>20271.64</v>
      </c>
      <c r="I253" s="782">
        <v>23219.610000000004</v>
      </c>
      <c r="J253" s="838">
        <v>52204.860000000008</v>
      </c>
      <c r="K253" s="834">
        <v>19988.069999999996</v>
      </c>
      <c r="L253" s="778">
        <v>24057.980000000003</v>
      </c>
      <c r="M253" s="778">
        <v>51872.579999999994</v>
      </c>
      <c r="N253" s="838">
        <v>95918.62999999999</v>
      </c>
      <c r="O253" s="778">
        <v>20565.73</v>
      </c>
      <c r="P253" s="778">
        <v>16919.45</v>
      </c>
      <c r="Q253" s="778">
        <v>32549.929999999997</v>
      </c>
      <c r="R253" s="838">
        <v>70035.11</v>
      </c>
      <c r="S253" s="838">
        <v>84635.220000000016</v>
      </c>
      <c r="T253" s="778"/>
      <c r="U253" s="778"/>
      <c r="V253" s="778">
        <v>84635.220000000016</v>
      </c>
      <c r="W253" s="843">
        <v>302793.82000000012</v>
      </c>
    </row>
    <row r="254" spans="1:23">
      <c r="A254" t="s">
        <v>509</v>
      </c>
      <c r="B254" t="s">
        <v>6631</v>
      </c>
      <c r="C254" s="729">
        <v>551000</v>
      </c>
      <c r="D254" s="780" t="s">
        <v>451</v>
      </c>
      <c r="E254" s="994">
        <v>90000</v>
      </c>
      <c r="F254" s="837">
        <v>90000</v>
      </c>
      <c r="G254" s="781">
        <v>0</v>
      </c>
      <c r="H254" s="781">
        <v>90000</v>
      </c>
      <c r="I254" s="781">
        <v>0</v>
      </c>
      <c r="J254" s="837">
        <v>90000</v>
      </c>
      <c r="K254" s="833">
        <v>0</v>
      </c>
      <c r="L254" s="776">
        <v>0</v>
      </c>
      <c r="M254" s="776">
        <v>0</v>
      </c>
      <c r="N254" s="837">
        <v>0</v>
      </c>
      <c r="O254" s="776">
        <v>0</v>
      </c>
      <c r="P254" s="776">
        <v>0</v>
      </c>
      <c r="Q254" s="776">
        <v>0</v>
      </c>
      <c r="R254" s="837">
        <v>0</v>
      </c>
      <c r="S254" s="837">
        <v>0</v>
      </c>
      <c r="T254" s="776"/>
      <c r="U254" s="776"/>
      <c r="V254" s="776">
        <v>0</v>
      </c>
      <c r="W254" s="842">
        <v>90000</v>
      </c>
    </row>
    <row r="255" spans="1:23">
      <c r="A255"/>
      <c r="B255" s="527" t="s">
        <v>6632</v>
      </c>
      <c r="C255" s="527"/>
      <c r="D255" s="527"/>
      <c r="E255" s="995">
        <v>90000</v>
      </c>
      <c r="F255" s="997">
        <v>90000</v>
      </c>
      <c r="G255" s="1079">
        <v>0</v>
      </c>
      <c r="H255" s="1079">
        <v>90000</v>
      </c>
      <c r="I255" s="1079">
        <v>0</v>
      </c>
      <c r="J255" s="997">
        <v>90000</v>
      </c>
      <c r="K255" s="1088">
        <v>0</v>
      </c>
      <c r="L255" s="846">
        <v>0</v>
      </c>
      <c r="M255" s="846">
        <v>0</v>
      </c>
      <c r="N255" s="997">
        <v>0</v>
      </c>
      <c r="O255" s="846">
        <v>0</v>
      </c>
      <c r="P255" s="846">
        <v>0</v>
      </c>
      <c r="Q255" s="846">
        <v>0</v>
      </c>
      <c r="R255" s="997">
        <v>0</v>
      </c>
      <c r="S255" s="997">
        <v>0</v>
      </c>
      <c r="T255" s="846"/>
      <c r="U255" s="846"/>
      <c r="V255" s="846">
        <v>0</v>
      </c>
      <c r="W255" s="892">
        <v>90000</v>
      </c>
    </row>
    <row r="256" spans="1:23">
      <c r="A256" s="777" t="s">
        <v>6576</v>
      </c>
      <c r="B256" s="777"/>
      <c r="C256" s="777"/>
      <c r="D256" s="777"/>
      <c r="E256" s="996">
        <v>90000</v>
      </c>
      <c r="F256" s="838">
        <v>90000</v>
      </c>
      <c r="G256" s="782">
        <v>0</v>
      </c>
      <c r="H256" s="782">
        <v>90000</v>
      </c>
      <c r="I256" s="782">
        <v>0</v>
      </c>
      <c r="J256" s="838">
        <v>90000</v>
      </c>
      <c r="K256" s="834">
        <v>0</v>
      </c>
      <c r="L256" s="778">
        <v>0</v>
      </c>
      <c r="M256" s="778">
        <v>0</v>
      </c>
      <c r="N256" s="838">
        <v>0</v>
      </c>
      <c r="O256" s="778">
        <v>0</v>
      </c>
      <c r="P256" s="778">
        <v>0</v>
      </c>
      <c r="Q256" s="778">
        <v>0</v>
      </c>
      <c r="R256" s="838">
        <v>0</v>
      </c>
      <c r="S256" s="838">
        <v>0</v>
      </c>
      <c r="T256" s="778"/>
      <c r="U256" s="778"/>
      <c r="V256" s="778">
        <v>0</v>
      </c>
      <c r="W256" s="843">
        <v>90000</v>
      </c>
    </row>
    <row r="257" spans="1:23">
      <c r="A257" t="s">
        <v>443</v>
      </c>
      <c r="B257" t="s">
        <v>48</v>
      </c>
      <c r="C257" s="729">
        <v>510040</v>
      </c>
      <c r="D257" s="780" t="s">
        <v>461</v>
      </c>
      <c r="E257" s="994">
        <v>0</v>
      </c>
      <c r="F257" s="837">
        <v>48986</v>
      </c>
      <c r="G257" s="781">
        <v>0</v>
      </c>
      <c r="H257" s="781">
        <v>1391.65</v>
      </c>
      <c r="I257" s="781">
        <v>161.57</v>
      </c>
      <c r="J257" s="837">
        <v>1553.22</v>
      </c>
      <c r="K257" s="833">
        <v>0</v>
      </c>
      <c r="L257" s="776">
        <v>0</v>
      </c>
      <c r="M257" s="776">
        <v>0</v>
      </c>
      <c r="N257" s="837">
        <v>0</v>
      </c>
      <c r="O257" s="776">
        <v>0</v>
      </c>
      <c r="P257" s="776">
        <v>0</v>
      </c>
      <c r="Q257" s="776">
        <v>0</v>
      </c>
      <c r="R257" s="837">
        <v>0</v>
      </c>
      <c r="S257" s="837">
        <v>0</v>
      </c>
      <c r="T257" s="776"/>
      <c r="U257" s="776"/>
      <c r="V257" s="776">
        <v>0</v>
      </c>
      <c r="W257" s="842">
        <v>1553.22</v>
      </c>
    </row>
    <row r="258" spans="1:23">
      <c r="A258"/>
      <c r="B258"/>
      <c r="C258" s="729">
        <v>510320</v>
      </c>
      <c r="D258" s="780" t="s">
        <v>463</v>
      </c>
      <c r="E258" s="994">
        <v>0</v>
      </c>
      <c r="F258" s="837">
        <v>0</v>
      </c>
      <c r="G258" s="781">
        <v>0</v>
      </c>
      <c r="H258" s="781">
        <v>78.47</v>
      </c>
      <c r="I258" s="781">
        <v>0</v>
      </c>
      <c r="J258" s="837">
        <v>78.47</v>
      </c>
      <c r="K258" s="833">
        <v>0</v>
      </c>
      <c r="L258" s="776">
        <v>0</v>
      </c>
      <c r="M258" s="776">
        <v>0</v>
      </c>
      <c r="N258" s="837">
        <v>0</v>
      </c>
      <c r="O258" s="776">
        <v>0</v>
      </c>
      <c r="P258" s="776">
        <v>0</v>
      </c>
      <c r="Q258" s="776">
        <v>0</v>
      </c>
      <c r="R258" s="837">
        <v>0</v>
      </c>
      <c r="S258" s="837">
        <v>0</v>
      </c>
      <c r="T258" s="776"/>
      <c r="U258" s="776"/>
      <c r="V258" s="776">
        <v>0</v>
      </c>
      <c r="W258" s="842">
        <v>78.47</v>
      </c>
    </row>
    <row r="259" spans="1:23">
      <c r="A259"/>
      <c r="B259"/>
      <c r="C259" s="729">
        <v>510620</v>
      </c>
      <c r="D259" s="780" t="s">
        <v>467</v>
      </c>
      <c r="E259" s="994">
        <v>0</v>
      </c>
      <c r="F259" s="837">
        <v>0</v>
      </c>
      <c r="G259" s="781">
        <v>0</v>
      </c>
      <c r="H259" s="781">
        <v>0</v>
      </c>
      <c r="I259" s="781">
        <v>0</v>
      </c>
      <c r="J259" s="837">
        <v>0</v>
      </c>
      <c r="K259" s="833">
        <v>0</v>
      </c>
      <c r="L259" s="776">
        <v>0</v>
      </c>
      <c r="M259" s="776">
        <v>0</v>
      </c>
      <c r="N259" s="837">
        <v>0</v>
      </c>
      <c r="O259" s="776">
        <v>0</v>
      </c>
      <c r="P259" s="776">
        <v>0</v>
      </c>
      <c r="Q259" s="776">
        <v>0</v>
      </c>
      <c r="R259" s="837">
        <v>0</v>
      </c>
      <c r="S259" s="837">
        <v>0</v>
      </c>
      <c r="T259" s="776"/>
      <c r="U259" s="776"/>
      <c r="V259" s="776">
        <v>0</v>
      </c>
      <c r="W259" s="842">
        <v>0</v>
      </c>
    </row>
    <row r="260" spans="1:23">
      <c r="A260"/>
      <c r="B260"/>
      <c r="C260" s="729">
        <v>513000</v>
      </c>
      <c r="D260" s="780" t="s">
        <v>469</v>
      </c>
      <c r="E260" s="994">
        <v>0</v>
      </c>
      <c r="F260" s="837">
        <v>3919</v>
      </c>
      <c r="G260" s="781">
        <v>0</v>
      </c>
      <c r="H260" s="781">
        <v>131.88999999999999</v>
      </c>
      <c r="I260" s="781">
        <v>12.93</v>
      </c>
      <c r="J260" s="837">
        <v>144.82</v>
      </c>
      <c r="K260" s="833">
        <v>0</v>
      </c>
      <c r="L260" s="776">
        <v>0</v>
      </c>
      <c r="M260" s="776">
        <v>0</v>
      </c>
      <c r="N260" s="837">
        <v>0</v>
      </c>
      <c r="O260" s="776">
        <v>0</v>
      </c>
      <c r="P260" s="776">
        <v>0</v>
      </c>
      <c r="Q260" s="776">
        <v>0</v>
      </c>
      <c r="R260" s="837">
        <v>0</v>
      </c>
      <c r="S260" s="837">
        <v>0</v>
      </c>
      <c r="T260" s="776"/>
      <c r="U260" s="776"/>
      <c r="V260" s="776">
        <v>0</v>
      </c>
      <c r="W260" s="842">
        <v>144.82</v>
      </c>
    </row>
    <row r="261" spans="1:23">
      <c r="A261"/>
      <c r="B261"/>
      <c r="C261" s="729">
        <v>513020</v>
      </c>
      <c r="D261" s="780" t="s">
        <v>470</v>
      </c>
      <c r="E261" s="994">
        <v>0</v>
      </c>
      <c r="F261" s="837">
        <v>0</v>
      </c>
      <c r="G261" s="781">
        <v>0</v>
      </c>
      <c r="H261" s="781">
        <v>0.76</v>
      </c>
      <c r="I261" s="781">
        <v>0</v>
      </c>
      <c r="J261" s="837">
        <v>0.76</v>
      </c>
      <c r="K261" s="833">
        <v>0</v>
      </c>
      <c r="L261" s="776">
        <v>0</v>
      </c>
      <c r="M261" s="776">
        <v>0</v>
      </c>
      <c r="N261" s="837">
        <v>0</v>
      </c>
      <c r="O261" s="776">
        <v>0</v>
      </c>
      <c r="P261" s="776">
        <v>0</v>
      </c>
      <c r="Q261" s="776">
        <v>0</v>
      </c>
      <c r="R261" s="837">
        <v>0</v>
      </c>
      <c r="S261" s="837">
        <v>0</v>
      </c>
      <c r="T261" s="776"/>
      <c r="U261" s="776"/>
      <c r="V261" s="776">
        <v>0</v>
      </c>
      <c r="W261" s="842">
        <v>0.76</v>
      </c>
    </row>
    <row r="262" spans="1:23">
      <c r="A262"/>
      <c r="B262"/>
      <c r="C262" s="729">
        <v>513120</v>
      </c>
      <c r="D262" s="780" t="s">
        <v>471</v>
      </c>
      <c r="E262" s="994">
        <v>0</v>
      </c>
      <c r="F262" s="837">
        <v>3037</v>
      </c>
      <c r="G262" s="781">
        <v>0</v>
      </c>
      <c r="H262" s="781">
        <v>92.39</v>
      </c>
      <c r="I262" s="781">
        <v>10.02</v>
      </c>
      <c r="J262" s="837">
        <v>102.41</v>
      </c>
      <c r="K262" s="833">
        <v>0</v>
      </c>
      <c r="L262" s="776">
        <v>0</v>
      </c>
      <c r="M262" s="776">
        <v>0</v>
      </c>
      <c r="N262" s="837">
        <v>0</v>
      </c>
      <c r="O262" s="776">
        <v>0</v>
      </c>
      <c r="P262" s="776">
        <v>0</v>
      </c>
      <c r="Q262" s="776">
        <v>0</v>
      </c>
      <c r="R262" s="837">
        <v>0</v>
      </c>
      <c r="S262" s="837">
        <v>0</v>
      </c>
      <c r="T262" s="776"/>
      <c r="U262" s="776"/>
      <c r="V262" s="776">
        <v>0</v>
      </c>
      <c r="W262" s="842">
        <v>102.41</v>
      </c>
    </row>
    <row r="263" spans="1:23">
      <c r="A263"/>
      <c r="B263"/>
      <c r="C263" s="729">
        <v>513140</v>
      </c>
      <c r="D263" s="780" t="s">
        <v>472</v>
      </c>
      <c r="E263" s="994">
        <v>0</v>
      </c>
      <c r="F263" s="837">
        <v>710</v>
      </c>
      <c r="G263" s="781">
        <v>0</v>
      </c>
      <c r="H263" s="781">
        <v>21.61</v>
      </c>
      <c r="I263" s="781">
        <v>2.34</v>
      </c>
      <c r="J263" s="837">
        <v>23.95</v>
      </c>
      <c r="K263" s="833">
        <v>0</v>
      </c>
      <c r="L263" s="776">
        <v>0</v>
      </c>
      <c r="M263" s="776">
        <v>0</v>
      </c>
      <c r="N263" s="837">
        <v>0</v>
      </c>
      <c r="O263" s="776">
        <v>0</v>
      </c>
      <c r="P263" s="776">
        <v>0</v>
      </c>
      <c r="Q263" s="776">
        <v>0</v>
      </c>
      <c r="R263" s="837">
        <v>0</v>
      </c>
      <c r="S263" s="837">
        <v>0</v>
      </c>
      <c r="T263" s="776"/>
      <c r="U263" s="776"/>
      <c r="V263" s="776">
        <v>0</v>
      </c>
      <c r="W263" s="842">
        <v>23.95</v>
      </c>
    </row>
    <row r="264" spans="1:23">
      <c r="A264"/>
      <c r="B264"/>
      <c r="C264" s="729">
        <v>515040</v>
      </c>
      <c r="D264" s="780" t="s">
        <v>473</v>
      </c>
      <c r="E264" s="994">
        <v>0</v>
      </c>
      <c r="F264" s="837">
        <v>9876</v>
      </c>
      <c r="G264" s="781">
        <v>0</v>
      </c>
      <c r="H264" s="781">
        <v>131.53</v>
      </c>
      <c r="I264" s="781">
        <v>21.17</v>
      </c>
      <c r="J264" s="837">
        <v>152.69999999999999</v>
      </c>
      <c r="K264" s="833">
        <v>0</v>
      </c>
      <c r="L264" s="776">
        <v>0</v>
      </c>
      <c r="M264" s="776">
        <v>0</v>
      </c>
      <c r="N264" s="837">
        <v>0</v>
      </c>
      <c r="O264" s="776">
        <v>0</v>
      </c>
      <c r="P264" s="776">
        <v>0</v>
      </c>
      <c r="Q264" s="776">
        <v>0</v>
      </c>
      <c r="R264" s="837">
        <v>0</v>
      </c>
      <c r="S264" s="837">
        <v>0</v>
      </c>
      <c r="T264" s="776"/>
      <c r="U264" s="776"/>
      <c r="V264" s="776">
        <v>0</v>
      </c>
      <c r="W264" s="842">
        <v>152.69999999999999</v>
      </c>
    </row>
    <row r="265" spans="1:23">
      <c r="A265"/>
      <c r="B265"/>
      <c r="C265" s="729">
        <v>515100</v>
      </c>
      <c r="D265" s="780" t="s">
        <v>474</v>
      </c>
      <c r="E265" s="994">
        <v>0</v>
      </c>
      <c r="F265" s="837">
        <v>66</v>
      </c>
      <c r="G265" s="781">
        <v>0</v>
      </c>
      <c r="H265" s="781">
        <v>1.46</v>
      </c>
      <c r="I265" s="781">
        <v>0.18</v>
      </c>
      <c r="J265" s="837">
        <v>1.64</v>
      </c>
      <c r="K265" s="833">
        <v>0</v>
      </c>
      <c r="L265" s="776">
        <v>0</v>
      </c>
      <c r="M265" s="776">
        <v>0</v>
      </c>
      <c r="N265" s="837">
        <v>0</v>
      </c>
      <c r="O265" s="776">
        <v>0</v>
      </c>
      <c r="P265" s="776">
        <v>0</v>
      </c>
      <c r="Q265" s="776">
        <v>0</v>
      </c>
      <c r="R265" s="837">
        <v>0</v>
      </c>
      <c r="S265" s="837">
        <v>0</v>
      </c>
      <c r="T265" s="776"/>
      <c r="U265" s="776"/>
      <c r="V265" s="776">
        <v>0</v>
      </c>
      <c r="W265" s="842">
        <v>1.64</v>
      </c>
    </row>
    <row r="266" spans="1:23">
      <c r="A266"/>
      <c r="B266"/>
      <c r="C266" s="729">
        <v>515120</v>
      </c>
      <c r="D266" s="780" t="s">
        <v>475</v>
      </c>
      <c r="E266" s="994">
        <v>0</v>
      </c>
      <c r="F266" s="837">
        <v>159</v>
      </c>
      <c r="G266" s="781">
        <v>0</v>
      </c>
      <c r="H266" s="781">
        <v>10.3</v>
      </c>
      <c r="I266" s="781">
        <v>1.67</v>
      </c>
      <c r="J266" s="837">
        <v>11.97</v>
      </c>
      <c r="K266" s="833">
        <v>0</v>
      </c>
      <c r="L266" s="776">
        <v>0</v>
      </c>
      <c r="M266" s="776">
        <v>0</v>
      </c>
      <c r="N266" s="837">
        <v>0</v>
      </c>
      <c r="O266" s="776">
        <v>0</v>
      </c>
      <c r="P266" s="776">
        <v>0</v>
      </c>
      <c r="Q266" s="776">
        <v>0</v>
      </c>
      <c r="R266" s="837">
        <v>0</v>
      </c>
      <c r="S266" s="837">
        <v>0</v>
      </c>
      <c r="T266" s="776"/>
      <c r="U266" s="776"/>
      <c r="V266" s="776">
        <v>0</v>
      </c>
      <c r="W266" s="842">
        <v>11.97</v>
      </c>
    </row>
    <row r="267" spans="1:23">
      <c r="A267"/>
      <c r="B267"/>
      <c r="C267" s="729">
        <v>515160</v>
      </c>
      <c r="D267" s="780" t="s">
        <v>476</v>
      </c>
      <c r="E267" s="994">
        <v>0</v>
      </c>
      <c r="F267" s="837">
        <v>0</v>
      </c>
      <c r="G267" s="781">
        <v>0</v>
      </c>
      <c r="H267" s="781">
        <v>2.0499999999999998</v>
      </c>
      <c r="I267" s="781">
        <v>0.39</v>
      </c>
      <c r="J267" s="837">
        <v>2.44</v>
      </c>
      <c r="K267" s="833">
        <v>0</v>
      </c>
      <c r="L267" s="776">
        <v>0</v>
      </c>
      <c r="M267" s="776">
        <v>0</v>
      </c>
      <c r="N267" s="837">
        <v>0</v>
      </c>
      <c r="O267" s="776">
        <v>0</v>
      </c>
      <c r="P267" s="776">
        <v>0</v>
      </c>
      <c r="Q267" s="776">
        <v>0</v>
      </c>
      <c r="R267" s="837">
        <v>0</v>
      </c>
      <c r="S267" s="837">
        <v>0</v>
      </c>
      <c r="T267" s="776"/>
      <c r="U267" s="776"/>
      <c r="V267" s="776">
        <v>0</v>
      </c>
      <c r="W267" s="842">
        <v>2.44</v>
      </c>
    </row>
    <row r="268" spans="1:23">
      <c r="A268"/>
      <c r="B268"/>
      <c r="C268" s="729">
        <v>515260</v>
      </c>
      <c r="D268" s="780" t="s">
        <v>479</v>
      </c>
      <c r="E268" s="994">
        <v>0</v>
      </c>
      <c r="F268" s="837">
        <v>147</v>
      </c>
      <c r="G268" s="781">
        <v>0</v>
      </c>
      <c r="H268" s="781">
        <v>3.96</v>
      </c>
      <c r="I268" s="781">
        <v>0.48</v>
      </c>
      <c r="J268" s="837">
        <v>4.4399999999999995</v>
      </c>
      <c r="K268" s="833">
        <v>0</v>
      </c>
      <c r="L268" s="776">
        <v>0</v>
      </c>
      <c r="M268" s="776">
        <v>0</v>
      </c>
      <c r="N268" s="837">
        <v>0</v>
      </c>
      <c r="O268" s="776">
        <v>0</v>
      </c>
      <c r="P268" s="776">
        <v>0</v>
      </c>
      <c r="Q268" s="776">
        <v>0</v>
      </c>
      <c r="R268" s="837">
        <v>0</v>
      </c>
      <c r="S268" s="837">
        <v>0</v>
      </c>
      <c r="T268" s="776"/>
      <c r="U268" s="776"/>
      <c r="V268" s="776">
        <v>0</v>
      </c>
      <c r="W268" s="842">
        <v>4.4399999999999995</v>
      </c>
    </row>
    <row r="269" spans="1:23">
      <c r="A269"/>
      <c r="B269"/>
      <c r="C269" s="729">
        <v>518010</v>
      </c>
      <c r="D269" s="780" t="s">
        <v>481</v>
      </c>
      <c r="E269" s="994">
        <v>0</v>
      </c>
      <c r="F269" s="837">
        <v>0</v>
      </c>
      <c r="G269" s="781">
        <v>0</v>
      </c>
      <c r="H269" s="781">
        <v>14.38</v>
      </c>
      <c r="I269" s="781">
        <v>2.73</v>
      </c>
      <c r="J269" s="837">
        <v>17.11</v>
      </c>
      <c r="K269" s="833">
        <v>0</v>
      </c>
      <c r="L269" s="776">
        <v>0</v>
      </c>
      <c r="M269" s="776">
        <v>0</v>
      </c>
      <c r="N269" s="837">
        <v>0</v>
      </c>
      <c r="O269" s="776">
        <v>0</v>
      </c>
      <c r="P269" s="776">
        <v>0</v>
      </c>
      <c r="Q269" s="776">
        <v>0</v>
      </c>
      <c r="R269" s="837">
        <v>0</v>
      </c>
      <c r="S269" s="837">
        <v>0</v>
      </c>
      <c r="T269" s="776"/>
      <c r="U269" s="776"/>
      <c r="V269" s="776">
        <v>0</v>
      </c>
      <c r="W269" s="842">
        <v>17.11</v>
      </c>
    </row>
    <row r="270" spans="1:23">
      <c r="A270"/>
      <c r="B270"/>
      <c r="C270" s="729">
        <v>518140</v>
      </c>
      <c r="D270" s="780" t="s">
        <v>484</v>
      </c>
      <c r="E270" s="994">
        <v>0</v>
      </c>
      <c r="F270" s="837">
        <v>21</v>
      </c>
      <c r="G270" s="781">
        <v>0</v>
      </c>
      <c r="H270" s="781">
        <v>0.16</v>
      </c>
      <c r="I270" s="781">
        <v>0</v>
      </c>
      <c r="J270" s="837">
        <v>0.16</v>
      </c>
      <c r="K270" s="833">
        <v>0</v>
      </c>
      <c r="L270" s="776">
        <v>0</v>
      </c>
      <c r="M270" s="776">
        <v>0</v>
      </c>
      <c r="N270" s="837">
        <v>0</v>
      </c>
      <c r="O270" s="776">
        <v>0</v>
      </c>
      <c r="P270" s="776">
        <v>0</v>
      </c>
      <c r="Q270" s="776">
        <v>0</v>
      </c>
      <c r="R270" s="837">
        <v>0</v>
      </c>
      <c r="S270" s="837">
        <v>0</v>
      </c>
      <c r="T270" s="776"/>
      <c r="U270" s="776"/>
      <c r="V270" s="776">
        <v>0</v>
      </c>
      <c r="W270" s="842">
        <v>0.16</v>
      </c>
    </row>
    <row r="271" spans="1:23">
      <c r="A271"/>
      <c r="B271"/>
      <c r="C271" s="729">
        <v>518180</v>
      </c>
      <c r="D271" s="780" t="s">
        <v>1815</v>
      </c>
      <c r="E271" s="994">
        <v>0</v>
      </c>
      <c r="F271" s="837">
        <v>0</v>
      </c>
      <c r="G271" s="781">
        <v>0</v>
      </c>
      <c r="H271" s="781">
        <v>-0.27</v>
      </c>
      <c r="I271" s="781">
        <v>0</v>
      </c>
      <c r="J271" s="837">
        <v>-0.27</v>
      </c>
      <c r="K271" s="833">
        <v>0</v>
      </c>
      <c r="L271" s="776">
        <v>0</v>
      </c>
      <c r="M271" s="776">
        <v>0</v>
      </c>
      <c r="N271" s="837">
        <v>0</v>
      </c>
      <c r="O271" s="776">
        <v>0</v>
      </c>
      <c r="P271" s="776">
        <v>0</v>
      </c>
      <c r="Q271" s="776">
        <v>0</v>
      </c>
      <c r="R271" s="837">
        <v>0</v>
      </c>
      <c r="S271" s="837">
        <v>0</v>
      </c>
      <c r="T271" s="776"/>
      <c r="U271" s="776"/>
      <c r="V271" s="776">
        <v>0</v>
      </c>
      <c r="W271" s="842">
        <v>-0.27</v>
      </c>
    </row>
    <row r="272" spans="1:23">
      <c r="A272"/>
      <c r="B272" s="527" t="s">
        <v>6625</v>
      </c>
      <c r="C272" s="527"/>
      <c r="D272" s="527"/>
      <c r="E272" s="995">
        <v>0</v>
      </c>
      <c r="F272" s="997">
        <v>66921</v>
      </c>
      <c r="G272" s="1079">
        <v>0</v>
      </c>
      <c r="H272" s="1079">
        <v>1880.3400000000004</v>
      </c>
      <c r="I272" s="1079">
        <v>213.48</v>
      </c>
      <c r="J272" s="997">
        <v>2093.8199999999997</v>
      </c>
      <c r="K272" s="1088">
        <v>0</v>
      </c>
      <c r="L272" s="846">
        <v>0</v>
      </c>
      <c r="M272" s="846">
        <v>0</v>
      </c>
      <c r="N272" s="997">
        <v>0</v>
      </c>
      <c r="O272" s="846">
        <v>0</v>
      </c>
      <c r="P272" s="846">
        <v>0</v>
      </c>
      <c r="Q272" s="846">
        <v>0</v>
      </c>
      <c r="R272" s="997">
        <v>0</v>
      </c>
      <c r="S272" s="997">
        <v>0</v>
      </c>
      <c r="T272" s="846"/>
      <c r="U272" s="846"/>
      <c r="V272" s="846">
        <v>0</v>
      </c>
      <c r="W272" s="892">
        <v>2093.8199999999997</v>
      </c>
    </row>
    <row r="273" spans="1:23">
      <c r="A273"/>
      <c r="B273" t="s">
        <v>6626</v>
      </c>
      <c r="C273" s="729">
        <v>520230</v>
      </c>
      <c r="D273" s="780" t="s">
        <v>50</v>
      </c>
      <c r="E273" s="994">
        <v>0</v>
      </c>
      <c r="F273" s="837">
        <v>385</v>
      </c>
      <c r="G273" s="781">
        <v>0</v>
      </c>
      <c r="H273" s="781">
        <v>0</v>
      </c>
      <c r="I273" s="781">
        <v>0</v>
      </c>
      <c r="J273" s="837">
        <v>0</v>
      </c>
      <c r="K273" s="833">
        <v>0</v>
      </c>
      <c r="L273" s="776">
        <v>0</v>
      </c>
      <c r="M273" s="776">
        <v>0</v>
      </c>
      <c r="N273" s="837">
        <v>0</v>
      </c>
      <c r="O273" s="776">
        <v>0</v>
      </c>
      <c r="P273" s="776">
        <v>0</v>
      </c>
      <c r="Q273" s="776">
        <v>0</v>
      </c>
      <c r="R273" s="837">
        <v>0</v>
      </c>
      <c r="S273" s="837">
        <v>0</v>
      </c>
      <c r="T273" s="776"/>
      <c r="U273" s="776"/>
      <c r="V273" s="776">
        <v>0</v>
      </c>
      <c r="W273" s="842">
        <v>0</v>
      </c>
    </row>
    <row r="274" spans="1:23">
      <c r="A274"/>
      <c r="B274"/>
      <c r="C274" s="729">
        <v>520320</v>
      </c>
      <c r="D274" s="780" t="s">
        <v>51</v>
      </c>
      <c r="E274" s="994">
        <v>17.52</v>
      </c>
      <c r="F274" s="837">
        <v>500</v>
      </c>
      <c r="G274" s="781">
        <v>0</v>
      </c>
      <c r="H274" s="781">
        <v>17.52</v>
      </c>
      <c r="I274" s="781">
        <v>-17.52</v>
      </c>
      <c r="J274" s="837">
        <v>0</v>
      </c>
      <c r="K274" s="833">
        <v>0</v>
      </c>
      <c r="L274" s="776">
        <v>0</v>
      </c>
      <c r="M274" s="776">
        <v>0</v>
      </c>
      <c r="N274" s="837">
        <v>0</v>
      </c>
      <c r="O274" s="776">
        <v>0</v>
      </c>
      <c r="P274" s="776">
        <v>0</v>
      </c>
      <c r="Q274" s="776">
        <v>0</v>
      </c>
      <c r="R274" s="837">
        <v>0</v>
      </c>
      <c r="S274" s="837">
        <v>0</v>
      </c>
      <c r="T274" s="776"/>
      <c r="U274" s="776"/>
      <c r="V274" s="776">
        <v>0</v>
      </c>
      <c r="W274" s="842">
        <v>0</v>
      </c>
    </row>
    <row r="275" spans="1:23">
      <c r="A275"/>
      <c r="B275"/>
      <c r="C275" s="729">
        <v>521420</v>
      </c>
      <c r="D275" s="780" t="s">
        <v>90</v>
      </c>
      <c r="E275" s="994">
        <v>0</v>
      </c>
      <c r="F275" s="837">
        <v>7000</v>
      </c>
      <c r="G275" s="781">
        <v>0</v>
      </c>
      <c r="H275" s="781">
        <v>0</v>
      </c>
      <c r="I275" s="781">
        <v>0</v>
      </c>
      <c r="J275" s="837">
        <v>0</v>
      </c>
      <c r="K275" s="833">
        <v>0</v>
      </c>
      <c r="L275" s="776">
        <v>0</v>
      </c>
      <c r="M275" s="776">
        <v>0</v>
      </c>
      <c r="N275" s="837">
        <v>0</v>
      </c>
      <c r="O275" s="776">
        <v>0</v>
      </c>
      <c r="P275" s="776">
        <v>0</v>
      </c>
      <c r="Q275" s="776">
        <v>0</v>
      </c>
      <c r="R275" s="837">
        <v>0</v>
      </c>
      <c r="S275" s="837">
        <v>0</v>
      </c>
      <c r="T275" s="776"/>
      <c r="U275" s="776"/>
      <c r="V275" s="776">
        <v>0</v>
      </c>
      <c r="W275" s="842">
        <v>0</v>
      </c>
    </row>
    <row r="276" spans="1:23">
      <c r="A276"/>
      <c r="B276"/>
      <c r="C276" s="729">
        <v>523220</v>
      </c>
      <c r="D276" s="780" t="s">
        <v>108</v>
      </c>
      <c r="E276" s="994"/>
      <c r="F276" s="837"/>
      <c r="G276" s="781"/>
      <c r="H276" s="781"/>
      <c r="I276" s="781"/>
      <c r="J276" s="837">
        <v>0</v>
      </c>
      <c r="K276" s="833"/>
      <c r="L276" s="776"/>
      <c r="M276" s="776"/>
      <c r="N276" s="837">
        <v>0</v>
      </c>
      <c r="O276" s="776"/>
      <c r="P276" s="776"/>
      <c r="Q276" s="776"/>
      <c r="R276" s="837">
        <v>0</v>
      </c>
      <c r="S276" s="837">
        <v>9794.09</v>
      </c>
      <c r="T276" s="776"/>
      <c r="U276" s="776"/>
      <c r="V276" s="776">
        <v>9794.09</v>
      </c>
      <c r="W276" s="842">
        <v>9794.09</v>
      </c>
    </row>
    <row r="277" spans="1:23">
      <c r="A277"/>
      <c r="B277"/>
      <c r="C277" s="729">
        <v>525440</v>
      </c>
      <c r="D277" s="780" t="s">
        <v>111</v>
      </c>
      <c r="E277" s="994">
        <v>8340</v>
      </c>
      <c r="F277" s="837">
        <v>25000</v>
      </c>
      <c r="G277" s="781">
        <v>0</v>
      </c>
      <c r="H277" s="781">
        <v>0</v>
      </c>
      <c r="I277" s="781">
        <v>0</v>
      </c>
      <c r="J277" s="837">
        <v>0</v>
      </c>
      <c r="K277" s="833">
        <v>0</v>
      </c>
      <c r="L277" s="776">
        <v>14276.03</v>
      </c>
      <c r="M277" s="776">
        <v>11773.75</v>
      </c>
      <c r="N277" s="837">
        <v>26049.78</v>
      </c>
      <c r="O277" s="776">
        <v>512</v>
      </c>
      <c r="P277" s="776">
        <v>0</v>
      </c>
      <c r="Q277" s="776">
        <v>0</v>
      </c>
      <c r="R277" s="837">
        <v>512</v>
      </c>
      <c r="S277" s="837">
        <v>1008.75</v>
      </c>
      <c r="T277" s="776"/>
      <c r="U277" s="776"/>
      <c r="V277" s="776">
        <v>1008.75</v>
      </c>
      <c r="W277" s="842">
        <v>27570.53</v>
      </c>
    </row>
    <row r="278" spans="1:23">
      <c r="A278"/>
      <c r="B278"/>
      <c r="C278" s="729">
        <v>527690</v>
      </c>
      <c r="D278" s="780" t="s">
        <v>2571</v>
      </c>
      <c r="E278" s="994">
        <v>0</v>
      </c>
      <c r="F278" s="837">
        <v>1924</v>
      </c>
      <c r="G278" s="781">
        <v>0</v>
      </c>
      <c r="H278" s="781">
        <v>0</v>
      </c>
      <c r="I278" s="781">
        <v>0</v>
      </c>
      <c r="J278" s="837">
        <v>0</v>
      </c>
      <c r="K278" s="833">
        <v>0</v>
      </c>
      <c r="L278" s="776">
        <v>0</v>
      </c>
      <c r="M278" s="776">
        <v>0</v>
      </c>
      <c r="N278" s="837">
        <v>0</v>
      </c>
      <c r="O278" s="776">
        <v>0</v>
      </c>
      <c r="P278" s="776">
        <v>0</v>
      </c>
      <c r="Q278" s="776">
        <v>0</v>
      </c>
      <c r="R278" s="837">
        <v>0</v>
      </c>
      <c r="S278" s="837">
        <v>0</v>
      </c>
      <c r="T278" s="776"/>
      <c r="U278" s="776"/>
      <c r="V278" s="776">
        <v>0</v>
      </c>
      <c r="W278" s="842">
        <v>0</v>
      </c>
    </row>
    <row r="279" spans="1:23">
      <c r="A279"/>
      <c r="B279"/>
      <c r="C279" s="729">
        <v>527840</v>
      </c>
      <c r="D279" s="780" t="s">
        <v>75</v>
      </c>
      <c r="E279" s="994">
        <v>0</v>
      </c>
      <c r="F279" s="837">
        <v>3000</v>
      </c>
      <c r="G279" s="781">
        <v>0</v>
      </c>
      <c r="H279" s="781">
        <v>0</v>
      </c>
      <c r="I279" s="781">
        <v>0</v>
      </c>
      <c r="J279" s="837">
        <v>0</v>
      </c>
      <c r="K279" s="833">
        <v>0</v>
      </c>
      <c r="L279" s="776">
        <v>0</v>
      </c>
      <c r="M279" s="776">
        <v>0</v>
      </c>
      <c r="N279" s="837">
        <v>0</v>
      </c>
      <c r="O279" s="776">
        <v>0</v>
      </c>
      <c r="P279" s="776">
        <v>0</v>
      </c>
      <c r="Q279" s="776">
        <v>0</v>
      </c>
      <c r="R279" s="837">
        <v>0</v>
      </c>
      <c r="S279" s="837">
        <v>0</v>
      </c>
      <c r="T279" s="776"/>
      <c r="U279" s="776"/>
      <c r="V279" s="776">
        <v>0</v>
      </c>
      <c r="W279" s="842">
        <v>0</v>
      </c>
    </row>
    <row r="280" spans="1:23">
      <c r="A280"/>
      <c r="B280"/>
      <c r="C280" s="729">
        <v>528920</v>
      </c>
      <c r="D280" s="780" t="s">
        <v>78</v>
      </c>
      <c r="E280" s="994">
        <v>0</v>
      </c>
      <c r="F280" s="837">
        <v>77000</v>
      </c>
      <c r="G280" s="781">
        <v>0</v>
      </c>
      <c r="H280" s="781">
        <v>0</v>
      </c>
      <c r="I280" s="781">
        <v>0</v>
      </c>
      <c r="J280" s="837">
        <v>0</v>
      </c>
      <c r="K280" s="833">
        <v>0</v>
      </c>
      <c r="L280" s="776">
        <v>0</v>
      </c>
      <c r="M280" s="776">
        <v>0</v>
      </c>
      <c r="N280" s="837">
        <v>0</v>
      </c>
      <c r="O280" s="776">
        <v>0</v>
      </c>
      <c r="P280" s="776">
        <v>0</v>
      </c>
      <c r="Q280" s="776">
        <v>0</v>
      </c>
      <c r="R280" s="837">
        <v>0</v>
      </c>
      <c r="S280" s="837">
        <v>58700.85</v>
      </c>
      <c r="T280" s="776"/>
      <c r="U280" s="776"/>
      <c r="V280" s="776">
        <v>58700.85</v>
      </c>
      <c r="W280" s="842">
        <v>58700.85</v>
      </c>
    </row>
    <row r="281" spans="1:23">
      <c r="A281"/>
      <c r="B281"/>
      <c r="C281" s="729">
        <v>529500</v>
      </c>
      <c r="D281" s="780" t="s">
        <v>100</v>
      </c>
      <c r="E281" s="994">
        <v>5097.1499999999996</v>
      </c>
      <c r="F281" s="837">
        <v>3650</v>
      </c>
      <c r="G281" s="781">
        <v>0</v>
      </c>
      <c r="H281" s="781">
        <v>687.11</v>
      </c>
      <c r="I281" s="781">
        <v>726.95</v>
      </c>
      <c r="J281" s="837">
        <v>1414.06</v>
      </c>
      <c r="K281" s="833">
        <v>338.25</v>
      </c>
      <c r="L281" s="776">
        <v>369.26</v>
      </c>
      <c r="M281" s="776">
        <v>323.88</v>
      </c>
      <c r="N281" s="837">
        <v>1031.3899999999999</v>
      </c>
      <c r="O281" s="776">
        <v>328.14</v>
      </c>
      <c r="P281" s="776">
        <v>377.97</v>
      </c>
      <c r="Q281" s="776">
        <v>354.33</v>
      </c>
      <c r="R281" s="837">
        <v>1060.44</v>
      </c>
      <c r="S281" s="837">
        <v>184.03</v>
      </c>
      <c r="T281" s="776"/>
      <c r="U281" s="776"/>
      <c r="V281" s="776">
        <v>184.03</v>
      </c>
      <c r="W281" s="842">
        <v>3689.9199999999996</v>
      </c>
    </row>
    <row r="282" spans="1:23">
      <c r="A282"/>
      <c r="B282" s="527" t="s">
        <v>6627</v>
      </c>
      <c r="C282" s="527"/>
      <c r="D282" s="527"/>
      <c r="E282" s="995">
        <v>13454.67</v>
      </c>
      <c r="F282" s="997">
        <v>118459</v>
      </c>
      <c r="G282" s="1079">
        <v>0</v>
      </c>
      <c r="H282" s="1079">
        <v>704.63</v>
      </c>
      <c r="I282" s="1079">
        <v>709.43000000000006</v>
      </c>
      <c r="J282" s="997">
        <v>1414.06</v>
      </c>
      <c r="K282" s="1088">
        <v>338.25</v>
      </c>
      <c r="L282" s="846">
        <v>14645.29</v>
      </c>
      <c r="M282" s="846">
        <v>12097.63</v>
      </c>
      <c r="N282" s="997">
        <v>27081.17</v>
      </c>
      <c r="O282" s="846">
        <v>840.14</v>
      </c>
      <c r="P282" s="846">
        <v>377.97</v>
      </c>
      <c r="Q282" s="846">
        <v>354.33</v>
      </c>
      <c r="R282" s="997">
        <v>1572.44</v>
      </c>
      <c r="S282" s="997">
        <v>69687.72</v>
      </c>
      <c r="T282" s="846"/>
      <c r="U282" s="846"/>
      <c r="V282" s="846">
        <v>69687.72</v>
      </c>
      <c r="W282" s="892">
        <v>99755.39</v>
      </c>
    </row>
    <row r="283" spans="1:23">
      <c r="A283"/>
      <c r="B283" t="s">
        <v>6628</v>
      </c>
      <c r="C283" s="729">
        <v>536760</v>
      </c>
      <c r="D283" s="780" t="s">
        <v>2872</v>
      </c>
      <c r="E283" s="994">
        <v>0</v>
      </c>
      <c r="F283" s="837">
        <v>8396</v>
      </c>
      <c r="G283" s="781">
        <v>0</v>
      </c>
      <c r="H283" s="781">
        <v>0</v>
      </c>
      <c r="I283" s="781">
        <v>0</v>
      </c>
      <c r="J283" s="837">
        <v>0</v>
      </c>
      <c r="K283" s="833">
        <v>0</v>
      </c>
      <c r="L283" s="776">
        <v>0</v>
      </c>
      <c r="M283" s="776">
        <v>0</v>
      </c>
      <c r="N283" s="837">
        <v>0</v>
      </c>
      <c r="O283" s="776">
        <v>0</v>
      </c>
      <c r="P283" s="776">
        <v>0</v>
      </c>
      <c r="Q283" s="776">
        <v>0</v>
      </c>
      <c r="R283" s="837">
        <v>0</v>
      </c>
      <c r="S283" s="837">
        <v>0</v>
      </c>
      <c r="T283" s="776"/>
      <c r="U283" s="776"/>
      <c r="V283" s="776">
        <v>0</v>
      </c>
      <c r="W283" s="842">
        <v>0</v>
      </c>
    </row>
    <row r="284" spans="1:23">
      <c r="A284"/>
      <c r="B284" s="527" t="s">
        <v>6629</v>
      </c>
      <c r="C284" s="527"/>
      <c r="D284" s="527"/>
      <c r="E284" s="995">
        <v>0</v>
      </c>
      <c r="F284" s="997">
        <v>8396</v>
      </c>
      <c r="G284" s="1079">
        <v>0</v>
      </c>
      <c r="H284" s="1079">
        <v>0</v>
      </c>
      <c r="I284" s="1079">
        <v>0</v>
      </c>
      <c r="J284" s="997">
        <v>0</v>
      </c>
      <c r="K284" s="1088">
        <v>0</v>
      </c>
      <c r="L284" s="846">
        <v>0</v>
      </c>
      <c r="M284" s="846">
        <v>0</v>
      </c>
      <c r="N284" s="997">
        <v>0</v>
      </c>
      <c r="O284" s="846">
        <v>0</v>
      </c>
      <c r="P284" s="846">
        <v>0</v>
      </c>
      <c r="Q284" s="846">
        <v>0</v>
      </c>
      <c r="R284" s="997">
        <v>0</v>
      </c>
      <c r="S284" s="997">
        <v>0</v>
      </c>
      <c r="T284" s="846"/>
      <c r="U284" s="846"/>
      <c r="V284" s="846">
        <v>0</v>
      </c>
      <c r="W284" s="892">
        <v>0</v>
      </c>
    </row>
    <row r="285" spans="1:23">
      <c r="A285"/>
      <c r="B285" t="s">
        <v>460</v>
      </c>
      <c r="C285" s="729">
        <v>546160</v>
      </c>
      <c r="D285" s="780" t="s">
        <v>2139</v>
      </c>
      <c r="E285" s="994">
        <v>0</v>
      </c>
      <c r="F285" s="837">
        <v>0</v>
      </c>
      <c r="G285" s="781">
        <v>0</v>
      </c>
      <c r="H285" s="781">
        <v>0</v>
      </c>
      <c r="I285" s="781">
        <v>0</v>
      </c>
      <c r="J285" s="837">
        <v>0</v>
      </c>
      <c r="K285" s="833">
        <v>0</v>
      </c>
      <c r="L285" s="776">
        <v>0</v>
      </c>
      <c r="M285" s="776">
        <v>0</v>
      </c>
      <c r="N285" s="837">
        <v>0</v>
      </c>
      <c r="O285" s="776">
        <v>0</v>
      </c>
      <c r="P285" s="776">
        <v>0</v>
      </c>
      <c r="Q285" s="776">
        <v>0</v>
      </c>
      <c r="R285" s="837">
        <v>0</v>
      </c>
      <c r="S285" s="837">
        <v>0</v>
      </c>
      <c r="T285" s="776"/>
      <c r="U285" s="776"/>
      <c r="V285" s="776">
        <v>0</v>
      </c>
      <c r="W285" s="842">
        <v>0</v>
      </c>
    </row>
    <row r="286" spans="1:23">
      <c r="A286"/>
      <c r="B286"/>
      <c r="C286" s="729">
        <v>546360</v>
      </c>
      <c r="D286" s="780" t="s">
        <v>6825</v>
      </c>
      <c r="E286" s="994">
        <v>129480.08</v>
      </c>
      <c r="F286" s="837">
        <v>150000</v>
      </c>
      <c r="G286" s="781">
        <v>0</v>
      </c>
      <c r="H286" s="781">
        <v>0</v>
      </c>
      <c r="I286" s="781">
        <v>0</v>
      </c>
      <c r="J286" s="837">
        <v>0</v>
      </c>
      <c r="K286" s="833">
        <v>0</v>
      </c>
      <c r="L286" s="776">
        <v>0</v>
      </c>
      <c r="M286" s="776">
        <v>0</v>
      </c>
      <c r="N286" s="837">
        <v>0</v>
      </c>
      <c r="O286" s="776">
        <v>0</v>
      </c>
      <c r="P286" s="776">
        <v>0</v>
      </c>
      <c r="Q286" s="776">
        <v>0</v>
      </c>
      <c r="R286" s="837">
        <v>0</v>
      </c>
      <c r="S286" s="837">
        <v>0</v>
      </c>
      <c r="T286" s="776"/>
      <c r="U286" s="776"/>
      <c r="V286" s="776">
        <v>0</v>
      </c>
      <c r="W286" s="842">
        <v>0</v>
      </c>
    </row>
    <row r="287" spans="1:23">
      <c r="A287"/>
      <c r="B287" s="527" t="s">
        <v>6630</v>
      </c>
      <c r="C287" s="527"/>
      <c r="D287" s="527"/>
      <c r="E287" s="995">
        <v>129480.08</v>
      </c>
      <c r="F287" s="997">
        <v>150000</v>
      </c>
      <c r="G287" s="1079">
        <v>0</v>
      </c>
      <c r="H287" s="1079">
        <v>0</v>
      </c>
      <c r="I287" s="1079">
        <v>0</v>
      </c>
      <c r="J287" s="997">
        <v>0</v>
      </c>
      <c r="K287" s="1088">
        <v>0</v>
      </c>
      <c r="L287" s="846">
        <v>0</v>
      </c>
      <c r="M287" s="846">
        <v>0</v>
      </c>
      <c r="N287" s="997">
        <v>0</v>
      </c>
      <c r="O287" s="846">
        <v>0</v>
      </c>
      <c r="P287" s="846">
        <v>0</v>
      </c>
      <c r="Q287" s="846">
        <v>0</v>
      </c>
      <c r="R287" s="997">
        <v>0</v>
      </c>
      <c r="S287" s="997">
        <v>0</v>
      </c>
      <c r="T287" s="846"/>
      <c r="U287" s="846"/>
      <c r="V287" s="846">
        <v>0</v>
      </c>
      <c r="W287" s="892">
        <v>0</v>
      </c>
    </row>
    <row r="288" spans="1:23">
      <c r="A288" s="777" t="s">
        <v>6577</v>
      </c>
      <c r="B288" s="777"/>
      <c r="C288" s="777"/>
      <c r="D288" s="777"/>
      <c r="E288" s="996">
        <v>142934.75</v>
      </c>
      <c r="F288" s="838">
        <v>343776</v>
      </c>
      <c r="G288" s="782">
        <v>0</v>
      </c>
      <c r="H288" s="782">
        <v>2584.9700000000003</v>
      </c>
      <c r="I288" s="782">
        <v>922.91000000000008</v>
      </c>
      <c r="J288" s="838">
        <v>3507.8799999999997</v>
      </c>
      <c r="K288" s="834">
        <v>338.25</v>
      </c>
      <c r="L288" s="778">
        <v>14645.29</v>
      </c>
      <c r="M288" s="778">
        <v>12097.63</v>
      </c>
      <c r="N288" s="838">
        <v>27081.17</v>
      </c>
      <c r="O288" s="778">
        <v>840.14</v>
      </c>
      <c r="P288" s="778">
        <v>377.97</v>
      </c>
      <c r="Q288" s="778">
        <v>354.33</v>
      </c>
      <c r="R288" s="838">
        <v>1572.44</v>
      </c>
      <c r="S288" s="838">
        <v>69687.72</v>
      </c>
      <c r="T288" s="778"/>
      <c r="U288" s="778"/>
      <c r="V288" s="778">
        <v>69687.72</v>
      </c>
      <c r="W288" s="843">
        <v>101849.21</v>
      </c>
    </row>
    <row r="289" spans="1:23">
      <c r="A289" t="s">
        <v>5359</v>
      </c>
      <c r="B289"/>
      <c r="C289"/>
      <c r="D289"/>
      <c r="E289" s="994">
        <v>3149621.9300000016</v>
      </c>
      <c r="F289" s="837">
        <v>3643437</v>
      </c>
      <c r="G289" s="781">
        <v>129218.68000000007</v>
      </c>
      <c r="H289" s="781">
        <v>250722.24999999997</v>
      </c>
      <c r="I289" s="781">
        <v>189451.02000000011</v>
      </c>
      <c r="J289" s="837">
        <v>569391.94999999984</v>
      </c>
      <c r="K289" s="833">
        <v>180180.80000000008</v>
      </c>
      <c r="L289" s="776">
        <v>240374.93000000002</v>
      </c>
      <c r="M289" s="776">
        <v>445168.81</v>
      </c>
      <c r="N289" s="837">
        <v>865724.54</v>
      </c>
      <c r="O289" s="776">
        <v>163095.13000000003</v>
      </c>
      <c r="P289" s="776">
        <v>164941.27000000008</v>
      </c>
      <c r="Q289" s="776">
        <v>110125.12999999999</v>
      </c>
      <c r="R289" s="837">
        <v>438161.52999999991</v>
      </c>
      <c r="S289" s="837">
        <v>321229.84999999992</v>
      </c>
      <c r="T289" s="776"/>
      <c r="U289" s="776"/>
      <c r="V289" s="776">
        <v>321229.84999999992</v>
      </c>
      <c r="W289" s="842">
        <v>2194507.8699999987</v>
      </c>
    </row>
    <row r="290" spans="1:23">
      <c r="A290"/>
      <c r="B290"/>
      <c r="C290"/>
      <c r="D290"/>
      <c r="E290"/>
      <c r="F290"/>
      <c r="G290"/>
      <c r="H290"/>
      <c r="I290"/>
      <c r="J290"/>
      <c r="K290"/>
      <c r="L290"/>
      <c r="M290"/>
      <c r="N290"/>
      <c r="O290"/>
      <c r="P290"/>
      <c r="Q290"/>
      <c r="R290"/>
      <c r="S290"/>
      <c r="T290"/>
      <c r="U290"/>
      <c r="V290"/>
      <c r="W290"/>
    </row>
    <row r="291" spans="1:23">
      <c r="A291"/>
      <c r="B291"/>
      <c r="C291"/>
      <c r="D291"/>
      <c r="E291"/>
      <c r="F291"/>
      <c r="G291"/>
      <c r="H291"/>
      <c r="I291"/>
      <c r="J291"/>
      <c r="K291"/>
      <c r="L291"/>
      <c r="M291"/>
      <c r="N291"/>
      <c r="O291"/>
      <c r="P291"/>
      <c r="Q291"/>
      <c r="R291"/>
      <c r="S291"/>
      <c r="T291"/>
      <c r="U291"/>
      <c r="V291"/>
      <c r="W291"/>
    </row>
    <row r="292" spans="1:23">
      <c r="A292"/>
      <c r="B292"/>
      <c r="C292"/>
      <c r="D292"/>
      <c r="E292"/>
      <c r="F292"/>
      <c r="G292"/>
      <c r="H292"/>
      <c r="I292"/>
      <c r="J292"/>
      <c r="K292"/>
      <c r="L292"/>
      <c r="M292"/>
      <c r="N292"/>
      <c r="O292"/>
      <c r="P292"/>
      <c r="Q292"/>
      <c r="R292"/>
      <c r="S292"/>
      <c r="T292"/>
      <c r="U292"/>
      <c r="V292"/>
      <c r="W292"/>
    </row>
    <row r="293" spans="1:23">
      <c r="A293"/>
      <c r="B293"/>
      <c r="C293"/>
      <c r="D293"/>
      <c r="E293"/>
      <c r="F293"/>
      <c r="G293"/>
      <c r="H293"/>
      <c r="I293"/>
      <c r="J293"/>
      <c r="K293"/>
      <c r="L293"/>
      <c r="M293"/>
      <c r="N293"/>
      <c r="O293"/>
      <c r="P293"/>
      <c r="Q293"/>
      <c r="R293"/>
      <c r="S293"/>
      <c r="T293"/>
      <c r="U293"/>
      <c r="V293"/>
      <c r="W293"/>
    </row>
    <row r="294" spans="1:23">
      <c r="A294"/>
      <c r="B294"/>
      <c r="C294"/>
      <c r="D294"/>
      <c r="E294"/>
      <c r="F294"/>
      <c r="G294"/>
      <c r="H294"/>
      <c r="I294"/>
      <c r="J294"/>
      <c r="K294"/>
      <c r="L294"/>
      <c r="M294"/>
      <c r="N294"/>
      <c r="O294"/>
      <c r="P294"/>
      <c r="Q294"/>
      <c r="R294"/>
      <c r="S294"/>
      <c r="T294"/>
      <c r="U294"/>
      <c r="V294"/>
      <c r="W294"/>
    </row>
    <row r="295" spans="1:23">
      <c r="A295"/>
      <c r="B295"/>
      <c r="C295"/>
      <c r="D295"/>
      <c r="E295"/>
      <c r="F295"/>
      <c r="G295"/>
      <c r="H295"/>
      <c r="I295"/>
      <c r="J295"/>
      <c r="K295"/>
      <c r="L295"/>
      <c r="M295"/>
      <c r="N295"/>
      <c r="O295"/>
      <c r="P295"/>
      <c r="Q295"/>
      <c r="R295"/>
      <c r="S295"/>
      <c r="T295"/>
      <c r="U295"/>
      <c r="V295"/>
      <c r="W295"/>
    </row>
    <row r="296" spans="1:23">
      <c r="A296"/>
      <c r="B296"/>
      <c r="C296"/>
      <c r="D296"/>
      <c r="E296"/>
      <c r="F296"/>
      <c r="G296"/>
      <c r="H296"/>
      <c r="I296"/>
      <c r="J296"/>
      <c r="K296"/>
      <c r="L296"/>
      <c r="M296"/>
      <c r="N296"/>
      <c r="O296"/>
      <c r="P296"/>
      <c r="Q296"/>
      <c r="R296"/>
      <c r="S296"/>
      <c r="T296"/>
      <c r="U296"/>
      <c r="V296"/>
      <c r="W296"/>
    </row>
    <row r="297" spans="1:23">
      <c r="A297"/>
      <c r="B297"/>
      <c r="C297"/>
      <c r="D297"/>
      <c r="E297"/>
      <c r="F297"/>
      <c r="G297"/>
      <c r="H297"/>
      <c r="I297"/>
      <c r="J297"/>
      <c r="K297"/>
      <c r="L297"/>
      <c r="M297"/>
      <c r="N297"/>
      <c r="O297"/>
      <c r="P297"/>
      <c r="Q297"/>
      <c r="R297"/>
      <c r="S297"/>
      <c r="T297"/>
      <c r="U297"/>
      <c r="V297"/>
      <c r="W297"/>
    </row>
    <row r="298" spans="1:23">
      <c r="A298"/>
      <c r="B298"/>
      <c r="C298"/>
      <c r="D298"/>
      <c r="E298"/>
      <c r="F298"/>
      <c r="G298"/>
      <c r="H298"/>
      <c r="I298"/>
      <c r="J298"/>
      <c r="K298"/>
      <c r="L298"/>
      <c r="M298"/>
      <c r="N298"/>
      <c r="O298"/>
      <c r="P298"/>
      <c r="Q298"/>
      <c r="R298"/>
      <c r="S298"/>
      <c r="T298"/>
      <c r="U298"/>
      <c r="V298"/>
      <c r="W298"/>
    </row>
    <row r="299" spans="1:23">
      <c r="A299"/>
      <c r="B299"/>
      <c r="C299"/>
      <c r="D299"/>
      <c r="E299"/>
      <c r="F299"/>
      <c r="G299"/>
      <c r="H299"/>
      <c r="I299"/>
      <c r="J299"/>
      <c r="K299"/>
      <c r="L299"/>
      <c r="M299"/>
      <c r="N299"/>
      <c r="O299"/>
      <c r="P299"/>
      <c r="Q299"/>
      <c r="R299"/>
      <c r="S299"/>
      <c r="T299"/>
      <c r="U299"/>
      <c r="V299"/>
      <c r="W299"/>
    </row>
    <row r="300" spans="1:23">
      <c r="A300"/>
      <c r="B300"/>
      <c r="C300"/>
      <c r="D300"/>
      <c r="E300"/>
      <c r="F300"/>
      <c r="G300"/>
      <c r="H300"/>
      <c r="I300"/>
      <c r="J300"/>
      <c r="K300"/>
      <c r="L300"/>
      <c r="M300"/>
      <c r="N300"/>
      <c r="O300"/>
      <c r="P300"/>
      <c r="Q300"/>
      <c r="R300"/>
      <c r="S300"/>
      <c r="T300"/>
      <c r="U300"/>
      <c r="V300"/>
      <c r="W300"/>
    </row>
    <row r="301" spans="1:23">
      <c r="A301"/>
      <c r="B301"/>
      <c r="C301"/>
      <c r="D301"/>
      <c r="E301"/>
      <c r="F301"/>
      <c r="G301"/>
      <c r="H301"/>
      <c r="I301"/>
      <c r="J301"/>
      <c r="K301"/>
      <c r="L301"/>
      <c r="M301"/>
      <c r="N301"/>
      <c r="O301"/>
      <c r="P301"/>
      <c r="Q301"/>
      <c r="R301"/>
      <c r="S301"/>
      <c r="T301"/>
      <c r="U301"/>
      <c r="V301"/>
      <c r="W301"/>
    </row>
    <row r="302" spans="1:23">
      <c r="A302"/>
      <c r="B302"/>
      <c r="C302"/>
      <c r="D302"/>
      <c r="E302"/>
      <c r="F302"/>
      <c r="G302"/>
      <c r="H302"/>
      <c r="I302"/>
      <c r="J302"/>
      <c r="K302"/>
      <c r="L302"/>
      <c r="M302"/>
      <c r="N302"/>
      <c r="O302"/>
      <c r="P302"/>
      <c r="Q302"/>
      <c r="R302"/>
      <c r="S302"/>
      <c r="T302"/>
      <c r="U302"/>
      <c r="V302"/>
      <c r="W302"/>
    </row>
    <row r="303" spans="1:23">
      <c r="A303"/>
      <c r="B303"/>
      <c r="C303"/>
      <c r="D303"/>
      <c r="E303"/>
      <c r="F303"/>
      <c r="G303"/>
      <c r="H303"/>
      <c r="I303"/>
      <c r="J303"/>
      <c r="K303"/>
      <c r="L303"/>
      <c r="M303"/>
      <c r="N303"/>
      <c r="O303"/>
      <c r="P303"/>
      <c r="Q303"/>
      <c r="R303"/>
      <c r="S303"/>
      <c r="T303"/>
      <c r="U303"/>
      <c r="V303"/>
      <c r="W303"/>
    </row>
    <row r="304" spans="1:23">
      <c r="A304"/>
      <c r="B304"/>
      <c r="C304"/>
      <c r="D304"/>
      <c r="E304"/>
      <c r="F304"/>
      <c r="G304"/>
      <c r="H304"/>
      <c r="I304"/>
      <c r="J304"/>
      <c r="K304"/>
      <c r="L304"/>
      <c r="M304"/>
      <c r="N304"/>
      <c r="O304"/>
      <c r="P304"/>
      <c r="Q304"/>
      <c r="R304"/>
      <c r="S304"/>
      <c r="T304"/>
      <c r="U304"/>
      <c r="V304"/>
      <c r="W304"/>
    </row>
    <row r="305" spans="1:23">
      <c r="A305"/>
      <c r="B305"/>
      <c r="C305"/>
      <c r="D305"/>
      <c r="E305"/>
      <c r="F305"/>
      <c r="G305"/>
      <c r="H305"/>
      <c r="I305"/>
      <c r="J305"/>
      <c r="K305"/>
      <c r="L305"/>
      <c r="M305"/>
      <c r="N305"/>
      <c r="O305"/>
      <c r="P305"/>
      <c r="Q305"/>
      <c r="R305"/>
      <c r="S305"/>
      <c r="T305"/>
      <c r="U305"/>
      <c r="V305"/>
      <c r="W305"/>
    </row>
    <row r="306" spans="1:23">
      <c r="A306"/>
      <c r="B306"/>
      <c r="C306"/>
      <c r="D306"/>
      <c r="E306"/>
      <c r="F306"/>
      <c r="G306"/>
      <c r="H306"/>
      <c r="I306"/>
      <c r="J306"/>
      <c r="K306"/>
      <c r="L306"/>
      <c r="M306"/>
      <c r="N306"/>
      <c r="O306"/>
      <c r="P306"/>
      <c r="Q306"/>
      <c r="R306"/>
      <c r="S306"/>
      <c r="T306"/>
      <c r="U306"/>
      <c r="V306"/>
      <c r="W306"/>
    </row>
    <row r="307" spans="1:23">
      <c r="A307"/>
      <c r="B307"/>
      <c r="C307"/>
      <c r="D307"/>
      <c r="E307"/>
      <c r="F307"/>
      <c r="G307"/>
      <c r="H307"/>
      <c r="I307"/>
      <c r="J307"/>
      <c r="K307"/>
      <c r="L307"/>
      <c r="M307"/>
      <c r="N307"/>
      <c r="O307"/>
      <c r="P307"/>
      <c r="Q307"/>
      <c r="R307"/>
      <c r="S307"/>
      <c r="T307"/>
      <c r="U307"/>
      <c r="V307"/>
      <c r="W307"/>
    </row>
    <row r="308" spans="1:23">
      <c r="A308"/>
      <c r="B308"/>
      <c r="C308"/>
      <c r="D308"/>
      <c r="E308"/>
      <c r="F308"/>
      <c r="G308"/>
      <c r="H308"/>
      <c r="I308"/>
      <c r="J308"/>
      <c r="K308"/>
      <c r="L308"/>
      <c r="M308"/>
      <c r="N308"/>
      <c r="O308"/>
      <c r="P308"/>
      <c r="Q308"/>
      <c r="R308"/>
      <c r="S308"/>
      <c r="T308"/>
      <c r="U308"/>
      <c r="V308"/>
      <c r="W308"/>
    </row>
    <row r="309" spans="1:23">
      <c r="A309"/>
      <c r="B309"/>
      <c r="C309"/>
      <c r="D309"/>
      <c r="E309"/>
      <c r="F309"/>
      <c r="G309"/>
      <c r="H309"/>
      <c r="I309"/>
      <c r="J309"/>
      <c r="K309"/>
      <c r="L309"/>
      <c r="M309"/>
      <c r="N309"/>
      <c r="O309"/>
      <c r="P309"/>
      <c r="Q309"/>
      <c r="R309"/>
      <c r="S309"/>
      <c r="T309"/>
      <c r="U309"/>
      <c r="V309"/>
      <c r="W309"/>
    </row>
    <row r="310" spans="1:23">
      <c r="A310"/>
      <c r="B310"/>
      <c r="C310"/>
      <c r="D310"/>
      <c r="E310"/>
      <c r="F310"/>
      <c r="G310"/>
      <c r="H310"/>
      <c r="I310"/>
      <c r="J310"/>
      <c r="K310"/>
      <c r="L310"/>
      <c r="M310"/>
      <c r="N310"/>
      <c r="O310"/>
      <c r="P310"/>
      <c r="Q310"/>
      <c r="R310"/>
      <c r="S310"/>
      <c r="T310"/>
      <c r="U310"/>
      <c r="V310"/>
      <c r="W310"/>
    </row>
    <row r="311" spans="1:23">
      <c r="A311"/>
      <c r="B311"/>
      <c r="C311"/>
      <c r="D311"/>
      <c r="E311"/>
      <c r="F311"/>
      <c r="G311"/>
      <c r="H311"/>
      <c r="I311"/>
      <c r="J311"/>
      <c r="K311"/>
      <c r="L311"/>
      <c r="M311"/>
      <c r="N311"/>
      <c r="O311"/>
      <c r="P311"/>
      <c r="Q311"/>
      <c r="R311"/>
      <c r="S311"/>
      <c r="T311"/>
      <c r="U311"/>
      <c r="V311"/>
      <c r="W311"/>
    </row>
    <row r="312" spans="1:23">
      <c r="A312"/>
      <c r="B312"/>
      <c r="C312"/>
      <c r="D312"/>
      <c r="E312"/>
      <c r="F312"/>
      <c r="G312"/>
      <c r="H312"/>
      <c r="I312"/>
      <c r="J312"/>
      <c r="K312"/>
      <c r="L312"/>
      <c r="M312"/>
      <c r="N312"/>
      <c r="O312"/>
      <c r="P312"/>
      <c r="Q312"/>
      <c r="R312"/>
      <c r="S312"/>
      <c r="T312"/>
      <c r="U312"/>
      <c r="V312"/>
      <c r="W312"/>
    </row>
    <row r="313" spans="1:23">
      <c r="A313"/>
      <c r="B313"/>
      <c r="C313"/>
      <c r="D313"/>
      <c r="E313"/>
      <c r="F313"/>
      <c r="G313"/>
      <c r="H313"/>
      <c r="I313"/>
      <c r="J313"/>
      <c r="K313"/>
      <c r="L313"/>
      <c r="M313"/>
      <c r="N313"/>
      <c r="O313"/>
      <c r="P313"/>
      <c r="Q313"/>
      <c r="R313"/>
      <c r="S313"/>
      <c r="T313"/>
      <c r="U313"/>
      <c r="V313"/>
      <c r="W313"/>
    </row>
    <row r="314" spans="1:23">
      <c r="A314"/>
      <c r="B314"/>
      <c r="C314"/>
      <c r="D314"/>
      <c r="E314"/>
      <c r="F314"/>
      <c r="G314"/>
      <c r="H314"/>
      <c r="I314"/>
      <c r="J314"/>
      <c r="K314"/>
      <c r="L314"/>
      <c r="M314"/>
      <c r="N314"/>
      <c r="O314"/>
      <c r="P314"/>
      <c r="Q314"/>
      <c r="R314"/>
      <c r="S314"/>
      <c r="T314"/>
      <c r="U314"/>
      <c r="V314"/>
      <c r="W314"/>
    </row>
    <row r="315" spans="1:23">
      <c r="A315"/>
      <c r="B315"/>
      <c r="C315"/>
      <c r="D315"/>
      <c r="E315"/>
      <c r="F315"/>
      <c r="G315"/>
      <c r="H315"/>
      <c r="I315"/>
      <c r="J315"/>
      <c r="K315"/>
      <c r="L315"/>
      <c r="M315"/>
      <c r="N315"/>
      <c r="O315"/>
      <c r="P315"/>
      <c r="Q315"/>
      <c r="R315"/>
      <c r="S315"/>
      <c r="T315"/>
      <c r="U315"/>
      <c r="V315"/>
      <c r="W315"/>
    </row>
    <row r="316" spans="1:23">
      <c r="A316"/>
      <c r="B316"/>
      <c r="C316"/>
      <c r="D316"/>
      <c r="E316"/>
      <c r="F316"/>
      <c r="G316"/>
      <c r="H316"/>
      <c r="I316"/>
      <c r="J316"/>
      <c r="K316"/>
      <c r="L316"/>
      <c r="M316"/>
      <c r="N316"/>
      <c r="O316"/>
      <c r="P316"/>
      <c r="Q316"/>
      <c r="R316"/>
      <c r="S316"/>
      <c r="T316"/>
      <c r="U316"/>
      <c r="V316"/>
      <c r="W316"/>
    </row>
    <row r="317" spans="1:23">
      <c r="A317"/>
      <c r="B317"/>
      <c r="C317"/>
      <c r="D317"/>
      <c r="E317"/>
      <c r="F317"/>
      <c r="G317"/>
      <c r="H317"/>
      <c r="I317"/>
      <c r="J317"/>
      <c r="K317"/>
      <c r="L317"/>
      <c r="M317"/>
      <c r="N317"/>
      <c r="O317"/>
      <c r="P317"/>
      <c r="Q317"/>
      <c r="R317"/>
      <c r="S317"/>
      <c r="T317"/>
      <c r="U317"/>
      <c r="V317"/>
      <c r="W317"/>
    </row>
    <row r="318" spans="1:23">
      <c r="A318"/>
      <c r="B318"/>
      <c r="C318"/>
      <c r="D318"/>
      <c r="E318"/>
      <c r="F318"/>
      <c r="G318"/>
      <c r="H318"/>
      <c r="I318"/>
      <c r="J318"/>
      <c r="K318"/>
      <c r="L318"/>
      <c r="M318"/>
      <c r="N318"/>
      <c r="O318"/>
      <c r="P318"/>
      <c r="Q318"/>
      <c r="R318"/>
      <c r="S318"/>
      <c r="T318"/>
      <c r="U318"/>
      <c r="V318"/>
      <c r="W318"/>
    </row>
    <row r="319" spans="1:23">
      <c r="A319"/>
      <c r="B319"/>
      <c r="C319"/>
      <c r="D319"/>
      <c r="E319"/>
      <c r="F319"/>
      <c r="G319"/>
      <c r="H319"/>
      <c r="I319"/>
      <c r="J319"/>
      <c r="K319"/>
      <c r="L319"/>
      <c r="M319"/>
      <c r="N319"/>
      <c r="O319"/>
      <c r="P319"/>
      <c r="Q319"/>
      <c r="R319"/>
      <c r="S319"/>
      <c r="T319"/>
      <c r="U319"/>
      <c r="V319"/>
      <c r="W319"/>
    </row>
    <row r="320" spans="1:23">
      <c r="A320"/>
      <c r="B320"/>
      <c r="C320"/>
      <c r="D320"/>
      <c r="E320"/>
      <c r="F320"/>
      <c r="G320"/>
      <c r="H320"/>
      <c r="I320"/>
      <c r="J320"/>
      <c r="K320"/>
      <c r="L320"/>
      <c r="M320"/>
      <c r="N320"/>
      <c r="O320"/>
      <c r="P320"/>
      <c r="Q320"/>
      <c r="R320"/>
      <c r="S320"/>
      <c r="T320"/>
      <c r="U320"/>
      <c r="V320"/>
      <c r="W320"/>
    </row>
    <row r="321" spans="1:23">
      <c r="A321"/>
      <c r="B321"/>
      <c r="C321"/>
      <c r="D321"/>
      <c r="E321"/>
      <c r="F321"/>
      <c r="G321"/>
      <c r="H321"/>
      <c r="I321"/>
      <c r="J321"/>
      <c r="K321"/>
      <c r="L321"/>
      <c r="M321"/>
      <c r="N321"/>
      <c r="O321"/>
      <c r="P321"/>
      <c r="Q321"/>
      <c r="R321"/>
      <c r="S321"/>
      <c r="T321"/>
      <c r="U321"/>
      <c r="V321"/>
      <c r="W321"/>
    </row>
    <row r="322" spans="1:23">
      <c r="A322"/>
      <c r="B322"/>
      <c r="C322"/>
      <c r="D322"/>
      <c r="E322"/>
      <c r="F322"/>
      <c r="G322"/>
      <c r="H322"/>
      <c r="I322"/>
      <c r="J322"/>
      <c r="K322"/>
      <c r="L322"/>
      <c r="M322"/>
      <c r="N322"/>
      <c r="O322"/>
      <c r="P322"/>
      <c r="Q322"/>
      <c r="R322"/>
      <c r="S322"/>
      <c r="T322"/>
      <c r="U322"/>
      <c r="V322"/>
      <c r="W322"/>
    </row>
    <row r="323" spans="1:23">
      <c r="A323"/>
      <c r="B323"/>
      <c r="C323"/>
      <c r="D323"/>
      <c r="E323"/>
      <c r="F323"/>
      <c r="G323"/>
      <c r="H323"/>
      <c r="I323"/>
      <c r="J323"/>
      <c r="K323"/>
      <c r="L323"/>
      <c r="M323"/>
      <c r="N323"/>
      <c r="O323"/>
      <c r="P323"/>
      <c r="Q323"/>
      <c r="R323"/>
      <c r="S323"/>
      <c r="T323"/>
      <c r="U323"/>
      <c r="V323"/>
      <c r="W323"/>
    </row>
    <row r="324" spans="1:23">
      <c r="A324"/>
      <c r="B324"/>
      <c r="C324"/>
      <c r="D324"/>
      <c r="E324"/>
      <c r="F324"/>
      <c r="G324"/>
      <c r="H324"/>
      <c r="I324"/>
      <c r="J324"/>
      <c r="K324"/>
      <c r="L324"/>
      <c r="M324"/>
      <c r="N324"/>
      <c r="O324"/>
      <c r="P324"/>
      <c r="Q324"/>
      <c r="R324"/>
      <c r="S324"/>
      <c r="T324"/>
      <c r="U324"/>
      <c r="V324"/>
      <c r="W324"/>
    </row>
    <row r="325" spans="1:23">
      <c r="A325"/>
      <c r="B325"/>
      <c r="C325"/>
      <c r="D325"/>
      <c r="E325"/>
      <c r="F325"/>
      <c r="G325"/>
      <c r="H325"/>
      <c r="I325"/>
      <c r="J325"/>
      <c r="K325"/>
      <c r="L325"/>
      <c r="M325"/>
      <c r="N325"/>
      <c r="O325"/>
      <c r="P325"/>
      <c r="Q325"/>
      <c r="R325"/>
      <c r="S325"/>
      <c r="T325"/>
      <c r="U325"/>
      <c r="V325"/>
      <c r="W325"/>
    </row>
    <row r="326" spans="1:23">
      <c r="A326"/>
      <c r="B326"/>
      <c r="C326"/>
      <c r="D326"/>
      <c r="E326"/>
      <c r="F326"/>
      <c r="G326"/>
      <c r="H326"/>
      <c r="I326"/>
      <c r="J326"/>
      <c r="K326"/>
      <c r="L326"/>
      <c r="M326"/>
      <c r="N326"/>
      <c r="O326"/>
      <c r="P326"/>
      <c r="Q326"/>
      <c r="R326"/>
      <c r="S326"/>
      <c r="T326"/>
      <c r="U326"/>
      <c r="V326"/>
      <c r="W326"/>
    </row>
    <row r="327" spans="1:23">
      <c r="A327"/>
      <c r="B327"/>
      <c r="C327"/>
      <c r="D327"/>
      <c r="E327"/>
      <c r="F327"/>
      <c r="G327"/>
      <c r="H327"/>
      <c r="I327"/>
      <c r="J327"/>
      <c r="K327"/>
      <c r="L327"/>
      <c r="M327"/>
      <c r="N327"/>
      <c r="O327"/>
      <c r="P327"/>
      <c r="Q327"/>
      <c r="R327"/>
      <c r="S327"/>
      <c r="T327"/>
      <c r="U327"/>
      <c r="V327"/>
      <c r="W327"/>
    </row>
    <row r="328" spans="1:23">
      <c r="A328"/>
      <c r="B328"/>
      <c r="C328"/>
      <c r="D328"/>
      <c r="E328"/>
      <c r="F328"/>
      <c r="G328"/>
      <c r="H328"/>
      <c r="I328"/>
      <c r="J328"/>
      <c r="K328"/>
      <c r="L328"/>
      <c r="M328"/>
      <c r="N328"/>
      <c r="O328"/>
      <c r="P328"/>
      <c r="Q328"/>
      <c r="R328"/>
      <c r="S328"/>
      <c r="T328"/>
      <c r="U328"/>
      <c r="V328"/>
      <c r="W328"/>
    </row>
    <row r="329" spans="1:23">
      <c r="A329"/>
      <c r="B329"/>
      <c r="C329"/>
      <c r="D329"/>
      <c r="E329"/>
      <c r="F329"/>
      <c r="G329"/>
      <c r="H329"/>
      <c r="I329"/>
      <c r="J329"/>
      <c r="K329"/>
      <c r="L329"/>
      <c r="M329"/>
      <c r="N329"/>
      <c r="O329"/>
      <c r="P329"/>
      <c r="Q329"/>
      <c r="R329"/>
      <c r="S329"/>
      <c r="T329"/>
      <c r="U329"/>
      <c r="V329"/>
      <c r="W329"/>
    </row>
    <row r="330" spans="1:23">
      <c r="A330"/>
      <c r="B330"/>
      <c r="C330"/>
      <c r="D330"/>
      <c r="E330"/>
      <c r="F330"/>
      <c r="G330"/>
      <c r="H330"/>
      <c r="I330"/>
      <c r="J330"/>
      <c r="K330"/>
      <c r="L330"/>
      <c r="M330"/>
      <c r="N330"/>
      <c r="O330"/>
      <c r="P330"/>
      <c r="Q330"/>
      <c r="R330"/>
      <c r="S330"/>
      <c r="T330"/>
      <c r="U330"/>
      <c r="V330"/>
      <c r="W330"/>
    </row>
    <row r="331" spans="1:23">
      <c r="A331"/>
      <c r="B331"/>
      <c r="C331"/>
      <c r="D331"/>
      <c r="E331"/>
      <c r="F331"/>
      <c r="G331"/>
      <c r="H331"/>
      <c r="I331"/>
      <c r="J331"/>
      <c r="K331"/>
      <c r="L331"/>
      <c r="M331"/>
      <c r="N331"/>
      <c r="O331"/>
      <c r="P331"/>
      <c r="Q331"/>
      <c r="R331"/>
      <c r="S331"/>
      <c r="T331"/>
      <c r="U331"/>
      <c r="V331"/>
      <c r="W331"/>
    </row>
    <row r="332" spans="1:23">
      <c r="A332"/>
      <c r="B332"/>
      <c r="C332"/>
      <c r="D332"/>
      <c r="E332"/>
      <c r="F332"/>
      <c r="G332"/>
      <c r="H332"/>
      <c r="I332"/>
      <c r="J332"/>
      <c r="K332"/>
      <c r="L332"/>
      <c r="M332"/>
      <c r="N332"/>
      <c r="O332"/>
      <c r="P332"/>
      <c r="Q332"/>
      <c r="R332"/>
      <c r="S332"/>
      <c r="T332"/>
      <c r="U332"/>
      <c r="V332"/>
      <c r="W332"/>
    </row>
    <row r="333" spans="1:23">
      <c r="A333"/>
      <c r="B333"/>
      <c r="C333"/>
      <c r="D333"/>
      <c r="E333"/>
      <c r="F333"/>
      <c r="G333"/>
      <c r="H333"/>
      <c r="I333"/>
      <c r="J333"/>
      <c r="K333"/>
      <c r="L333"/>
      <c r="M333"/>
      <c r="N333"/>
      <c r="O333"/>
      <c r="P333"/>
      <c r="Q333"/>
      <c r="R333"/>
      <c r="S333"/>
      <c r="T333"/>
      <c r="U333"/>
      <c r="V333"/>
      <c r="W333"/>
    </row>
    <row r="334" spans="1:23">
      <c r="A334"/>
      <c r="B334"/>
      <c r="C334"/>
      <c r="D334"/>
      <c r="E334"/>
      <c r="F334"/>
      <c r="G334"/>
      <c r="H334"/>
      <c r="I334"/>
      <c r="J334"/>
      <c r="K334"/>
      <c r="L334"/>
      <c r="M334"/>
      <c r="N334"/>
      <c r="O334"/>
      <c r="P334"/>
      <c r="Q334"/>
      <c r="R334"/>
      <c r="S334"/>
      <c r="T334"/>
      <c r="U334"/>
      <c r="V334"/>
      <c r="W334"/>
    </row>
    <row r="335" spans="1:23">
      <c r="A335"/>
      <c r="B335"/>
      <c r="C335"/>
      <c r="D335"/>
      <c r="E335"/>
      <c r="F335"/>
      <c r="G335"/>
      <c r="H335"/>
      <c r="I335"/>
      <c r="J335"/>
      <c r="K335"/>
      <c r="L335"/>
      <c r="M335"/>
      <c r="N335"/>
      <c r="O335"/>
      <c r="P335"/>
      <c r="Q335"/>
      <c r="R335"/>
      <c r="S335"/>
      <c r="T335"/>
      <c r="U335"/>
      <c r="V335"/>
      <c r="W335"/>
    </row>
    <row r="336" spans="1:23">
      <c r="A336"/>
      <c r="B336"/>
      <c r="C336"/>
      <c r="D336"/>
      <c r="E336"/>
      <c r="F336"/>
      <c r="G336"/>
      <c r="H336"/>
      <c r="I336"/>
      <c r="J336"/>
      <c r="K336"/>
      <c r="L336"/>
      <c r="M336"/>
      <c r="N336"/>
      <c r="O336"/>
      <c r="P336"/>
      <c r="Q336"/>
      <c r="R336"/>
      <c r="S336"/>
      <c r="T336"/>
      <c r="U336"/>
      <c r="V336"/>
      <c r="W336"/>
    </row>
    <row r="337" spans="1:23">
      <c r="A337"/>
      <c r="B337"/>
      <c r="C337"/>
      <c r="D337"/>
      <c r="E337"/>
      <c r="F337"/>
      <c r="G337"/>
      <c r="H337"/>
      <c r="I337"/>
      <c r="J337"/>
      <c r="K337"/>
      <c r="L337"/>
      <c r="M337"/>
      <c r="N337"/>
      <c r="O337"/>
      <c r="P337"/>
      <c r="Q337"/>
      <c r="R337"/>
      <c r="S337"/>
      <c r="T337"/>
      <c r="U337"/>
      <c r="V337"/>
      <c r="W337"/>
    </row>
    <row r="338" spans="1:23">
      <c r="A338"/>
      <c r="B338"/>
      <c r="C338"/>
      <c r="D338"/>
      <c r="E338"/>
      <c r="F338"/>
      <c r="G338"/>
      <c r="H338"/>
      <c r="I338"/>
      <c r="J338"/>
      <c r="K338"/>
      <c r="L338"/>
      <c r="M338"/>
      <c r="N338"/>
      <c r="O338"/>
      <c r="P338"/>
      <c r="Q338"/>
      <c r="R338"/>
      <c r="S338"/>
      <c r="T338"/>
      <c r="U338"/>
      <c r="V338"/>
      <c r="W338"/>
    </row>
    <row r="339" spans="1:23">
      <c r="A339"/>
      <c r="B339"/>
      <c r="C339"/>
      <c r="D339"/>
      <c r="E339"/>
      <c r="F339"/>
      <c r="G339"/>
      <c r="H339"/>
      <c r="I339"/>
      <c r="J339"/>
      <c r="K339"/>
      <c r="L339"/>
      <c r="M339"/>
      <c r="N339"/>
      <c r="O339"/>
      <c r="P339"/>
      <c r="Q339"/>
      <c r="R339"/>
      <c r="S339"/>
      <c r="T339"/>
      <c r="U339"/>
      <c r="V339"/>
      <c r="W339"/>
    </row>
    <row r="340" spans="1:23">
      <c r="A340"/>
      <c r="B340"/>
      <c r="C340"/>
      <c r="D340"/>
      <c r="E340"/>
      <c r="F340"/>
      <c r="G340"/>
      <c r="H340"/>
      <c r="I340"/>
      <c r="J340"/>
      <c r="K340"/>
      <c r="L340"/>
      <c r="M340"/>
      <c r="N340"/>
      <c r="O340"/>
      <c r="P340"/>
      <c r="Q340"/>
      <c r="R340"/>
      <c r="S340"/>
      <c r="T340"/>
      <c r="U340"/>
      <c r="V340"/>
      <c r="W340"/>
    </row>
    <row r="341" spans="1:23">
      <c r="A341"/>
      <c r="B341"/>
      <c r="C341"/>
      <c r="D341"/>
      <c r="E341"/>
      <c r="F341"/>
      <c r="G341"/>
      <c r="H341"/>
      <c r="I341"/>
      <c r="J341"/>
      <c r="K341"/>
      <c r="L341"/>
      <c r="M341"/>
      <c r="N341"/>
      <c r="O341"/>
      <c r="P341"/>
      <c r="Q341"/>
      <c r="R341"/>
      <c r="S341"/>
      <c r="T341"/>
      <c r="U341"/>
      <c r="V341"/>
      <c r="W341"/>
    </row>
    <row r="342" spans="1:23">
      <c r="A342"/>
      <c r="B342"/>
      <c r="C342"/>
      <c r="D342"/>
      <c r="E342"/>
      <c r="F342"/>
      <c r="G342"/>
      <c r="H342"/>
      <c r="I342"/>
      <c r="J342"/>
      <c r="K342"/>
      <c r="L342"/>
      <c r="M342"/>
      <c r="N342"/>
      <c r="O342"/>
      <c r="P342"/>
      <c r="Q342"/>
      <c r="R342"/>
      <c r="S342"/>
      <c r="T342"/>
      <c r="U342"/>
      <c r="V342"/>
      <c r="W342"/>
    </row>
    <row r="343" spans="1:23">
      <c r="A343"/>
      <c r="B343"/>
      <c r="C343"/>
      <c r="D343"/>
      <c r="E343"/>
      <c r="F343"/>
      <c r="G343"/>
      <c r="H343"/>
      <c r="I343"/>
      <c r="J343"/>
      <c r="K343"/>
      <c r="L343"/>
      <c r="M343"/>
      <c r="N343"/>
      <c r="O343"/>
      <c r="P343"/>
      <c r="Q343"/>
      <c r="R343"/>
      <c r="S343"/>
      <c r="T343"/>
      <c r="U343"/>
      <c r="V343"/>
      <c r="W343"/>
    </row>
    <row r="344" spans="1:23">
      <c r="A344"/>
      <c r="B344"/>
      <c r="C344"/>
      <c r="D344"/>
      <c r="E344"/>
      <c r="F344"/>
      <c r="G344"/>
      <c r="H344"/>
      <c r="I344"/>
      <c r="J344"/>
      <c r="K344"/>
      <c r="L344"/>
      <c r="M344"/>
      <c r="N344"/>
      <c r="O344"/>
      <c r="P344"/>
      <c r="Q344"/>
      <c r="R344"/>
      <c r="S344"/>
      <c r="T344"/>
      <c r="U344"/>
      <c r="V344"/>
      <c r="W344"/>
    </row>
    <row r="345" spans="1:23">
      <c r="A345"/>
      <c r="B345"/>
      <c r="C345"/>
      <c r="D345"/>
      <c r="E345"/>
      <c r="F345"/>
      <c r="G345"/>
      <c r="H345"/>
      <c r="I345"/>
      <c r="J345"/>
      <c r="K345"/>
      <c r="L345"/>
      <c r="M345"/>
      <c r="N345"/>
      <c r="O345"/>
      <c r="P345"/>
      <c r="Q345"/>
      <c r="R345"/>
      <c r="S345"/>
      <c r="T345"/>
      <c r="U345"/>
      <c r="V345"/>
      <c r="W345"/>
    </row>
    <row r="346" spans="1:23">
      <c r="A346"/>
      <c r="B346"/>
      <c r="C346"/>
      <c r="D346"/>
      <c r="E346"/>
      <c r="F346"/>
      <c r="G346"/>
      <c r="H346"/>
      <c r="I346"/>
      <c r="J346"/>
      <c r="K346"/>
      <c r="L346"/>
      <c r="M346"/>
      <c r="N346"/>
      <c r="O346"/>
      <c r="P346"/>
      <c r="Q346"/>
      <c r="R346"/>
      <c r="S346"/>
      <c r="T346"/>
      <c r="U346"/>
      <c r="V346"/>
      <c r="W346"/>
    </row>
    <row r="347" spans="1:23">
      <c r="A347"/>
      <c r="B347"/>
      <c r="C347"/>
      <c r="D347"/>
      <c r="E347"/>
      <c r="F347"/>
      <c r="G347"/>
      <c r="H347"/>
      <c r="I347"/>
      <c r="J347"/>
      <c r="K347"/>
      <c r="L347"/>
      <c r="M347"/>
      <c r="N347"/>
      <c r="O347"/>
      <c r="P347"/>
      <c r="Q347"/>
      <c r="R347"/>
      <c r="S347"/>
      <c r="T347"/>
      <c r="U347"/>
      <c r="V347"/>
      <c r="W347"/>
    </row>
    <row r="348" spans="1:23">
      <c r="A348"/>
      <c r="B348"/>
      <c r="C348"/>
      <c r="D348"/>
      <c r="E348"/>
      <c r="F348"/>
      <c r="G348" s="637"/>
      <c r="H348" s="637"/>
      <c r="I348" s="637"/>
      <c r="J348" s="645"/>
      <c r="K348" s="645"/>
      <c r="L348" s="637"/>
      <c r="M348" s="637"/>
      <c r="N348" s="637"/>
      <c r="O348" s="637"/>
      <c r="P348" s="637"/>
      <c r="Q348" s="637"/>
      <c r="R348" s="637"/>
      <c r="S348" s="637"/>
      <c r="T348" s="637"/>
      <c r="U348" s="637"/>
      <c r="V348" s="637"/>
      <c r="W348" s="637"/>
    </row>
    <row r="349" spans="1:23">
      <c r="A349"/>
      <c r="B349"/>
      <c r="C349"/>
      <c r="D349"/>
      <c r="E349"/>
      <c r="F349"/>
      <c r="G349" s="637"/>
      <c r="H349" s="637"/>
      <c r="I349" s="637"/>
      <c r="J349" s="645"/>
      <c r="K349" s="645"/>
      <c r="L349" s="637"/>
      <c r="M349" s="637"/>
      <c r="N349" s="637"/>
      <c r="O349" s="637"/>
      <c r="P349" s="637"/>
      <c r="Q349" s="637"/>
      <c r="R349" s="637"/>
      <c r="S349" s="637"/>
      <c r="T349" s="637"/>
      <c r="U349" s="637"/>
      <c r="V349" s="637"/>
      <c r="W349" s="637"/>
    </row>
    <row r="350" spans="1:23">
      <c r="A350"/>
      <c r="B350"/>
      <c r="C350"/>
      <c r="D350"/>
      <c r="E350"/>
      <c r="F350"/>
      <c r="G350" s="637"/>
      <c r="H350" s="637"/>
      <c r="I350" s="637"/>
      <c r="J350" s="645"/>
      <c r="K350" s="645"/>
      <c r="L350" s="637"/>
      <c r="M350" s="637"/>
      <c r="N350" s="637"/>
      <c r="O350" s="637"/>
      <c r="P350" s="637"/>
      <c r="Q350" s="637"/>
      <c r="R350" s="637"/>
      <c r="S350" s="637"/>
      <c r="T350" s="637"/>
      <c r="U350" s="637"/>
      <c r="V350" s="637"/>
      <c r="W350" s="637"/>
    </row>
    <row r="351" spans="1:23">
      <c r="A351"/>
      <c r="B351"/>
      <c r="C351"/>
      <c r="D351"/>
      <c r="E351"/>
      <c r="F351"/>
      <c r="G351" s="637"/>
      <c r="H351" s="637"/>
      <c r="I351" s="637"/>
      <c r="J351" s="645"/>
      <c r="K351" s="645"/>
      <c r="L351" s="637"/>
      <c r="M351" s="637"/>
      <c r="N351" s="637"/>
      <c r="O351" s="637"/>
      <c r="P351" s="637"/>
      <c r="Q351" s="637"/>
      <c r="R351" s="637"/>
      <c r="S351" s="637"/>
      <c r="T351" s="637"/>
      <c r="U351" s="637"/>
      <c r="V351" s="637"/>
      <c r="W351" s="637"/>
    </row>
    <row r="352" spans="1:23">
      <c r="A352"/>
      <c r="B352"/>
      <c r="C352"/>
      <c r="D352"/>
      <c r="E352"/>
      <c r="F352"/>
      <c r="G352" s="637"/>
      <c r="H352" s="637"/>
      <c r="I352" s="637"/>
      <c r="J352" s="645"/>
      <c r="K352" s="645"/>
      <c r="L352" s="637"/>
      <c r="M352" s="637"/>
      <c r="N352" s="637"/>
      <c r="O352" s="637"/>
      <c r="P352" s="637"/>
      <c r="Q352" s="637"/>
      <c r="R352" s="637"/>
      <c r="S352" s="637"/>
      <c r="T352" s="637"/>
      <c r="U352" s="637"/>
      <c r="V352" s="637"/>
      <c r="W352" s="637"/>
    </row>
    <row r="353" spans="1:23">
      <c r="A353"/>
      <c r="B353"/>
      <c r="C353"/>
      <c r="D353"/>
      <c r="E353"/>
      <c r="F353"/>
      <c r="G353" s="637"/>
      <c r="H353" s="637"/>
      <c r="I353" s="637"/>
      <c r="J353" s="645"/>
      <c r="K353" s="645"/>
      <c r="L353" s="637"/>
      <c r="M353" s="637"/>
      <c r="N353" s="637"/>
      <c r="O353" s="637"/>
      <c r="P353" s="637"/>
      <c r="Q353" s="637"/>
      <c r="R353" s="637"/>
      <c r="S353" s="637"/>
      <c r="T353" s="637"/>
      <c r="U353" s="637"/>
      <c r="V353" s="637"/>
      <c r="W353" s="637"/>
    </row>
    <row r="354" spans="1:23">
      <c r="A354"/>
      <c r="B354"/>
      <c r="C354"/>
      <c r="D354"/>
      <c r="E354"/>
      <c r="F354"/>
      <c r="G354" s="637"/>
      <c r="H354" s="637"/>
      <c r="I354" s="637"/>
      <c r="J354" s="645"/>
      <c r="K354" s="645"/>
      <c r="L354" s="637"/>
      <c r="M354" s="637"/>
      <c r="N354" s="637"/>
      <c r="O354" s="637"/>
      <c r="P354" s="637"/>
      <c r="Q354" s="637"/>
      <c r="R354" s="637"/>
      <c r="S354" s="637"/>
      <c r="T354" s="637"/>
      <c r="U354" s="637"/>
      <c r="V354" s="637"/>
      <c r="W354" s="637"/>
    </row>
    <row r="355" spans="1:23">
      <c r="A355"/>
      <c r="B355"/>
      <c r="C355"/>
      <c r="D355"/>
      <c r="E355"/>
      <c r="F355"/>
      <c r="G355" s="637"/>
      <c r="H355" s="637"/>
      <c r="I355" s="637"/>
      <c r="J355" s="645"/>
      <c r="K355" s="645"/>
      <c r="L355" s="637"/>
      <c r="M355" s="637"/>
      <c r="N355" s="637"/>
      <c r="O355" s="637"/>
      <c r="P355" s="637"/>
      <c r="Q355" s="637"/>
      <c r="R355" s="637"/>
      <c r="S355" s="637"/>
      <c r="T355" s="637"/>
      <c r="U355" s="637"/>
      <c r="V355" s="637"/>
      <c r="W355" s="637"/>
    </row>
    <row r="356" spans="1:23">
      <c r="A356"/>
      <c r="B356"/>
      <c r="C356"/>
      <c r="D356"/>
      <c r="E356"/>
      <c r="F356"/>
      <c r="G356" s="637"/>
      <c r="H356" s="637"/>
      <c r="I356" s="637"/>
      <c r="J356" s="645"/>
      <c r="K356" s="645"/>
      <c r="L356" s="637"/>
      <c r="M356" s="637"/>
      <c r="N356" s="637"/>
      <c r="O356" s="637"/>
      <c r="P356" s="637"/>
      <c r="Q356" s="637"/>
      <c r="R356" s="637"/>
      <c r="S356" s="637"/>
      <c r="T356" s="637"/>
      <c r="U356" s="637"/>
      <c r="V356" s="637"/>
      <c r="W356" s="637"/>
    </row>
    <row r="357" spans="1:23">
      <c r="A357"/>
      <c r="B357"/>
      <c r="C357"/>
      <c r="D357"/>
      <c r="E357"/>
      <c r="F357"/>
      <c r="G357" s="637"/>
      <c r="H357" s="637"/>
      <c r="I357" s="637"/>
      <c r="J357" s="645"/>
      <c r="K357" s="645"/>
      <c r="L357" s="637"/>
      <c r="M357" s="637"/>
      <c r="N357" s="637"/>
      <c r="O357" s="637"/>
      <c r="P357" s="637"/>
      <c r="Q357" s="637"/>
      <c r="R357" s="637"/>
      <c r="S357" s="637"/>
      <c r="T357" s="637"/>
      <c r="U357" s="637"/>
      <c r="V357" s="637"/>
      <c r="W357" s="637"/>
    </row>
    <row r="358" spans="1:23">
      <c r="A358"/>
      <c r="B358"/>
      <c r="C358"/>
      <c r="D358"/>
      <c r="E358"/>
      <c r="F358"/>
      <c r="G358" s="637"/>
      <c r="H358" s="637"/>
      <c r="I358" s="637"/>
      <c r="J358" s="645"/>
      <c r="K358" s="645"/>
      <c r="L358" s="637"/>
      <c r="M358" s="637"/>
      <c r="N358" s="637"/>
      <c r="O358" s="637"/>
      <c r="P358" s="637"/>
      <c r="Q358" s="637"/>
      <c r="R358" s="637"/>
      <c r="S358" s="637"/>
      <c r="T358" s="637"/>
      <c r="U358" s="637"/>
      <c r="V358" s="637"/>
      <c r="W358" s="637"/>
    </row>
    <row r="359" spans="1:23">
      <c r="A359"/>
      <c r="B359"/>
      <c r="C359"/>
      <c r="D359"/>
      <c r="E359"/>
      <c r="F359"/>
      <c r="G359" s="637"/>
      <c r="H359" s="637"/>
      <c r="I359" s="637"/>
      <c r="J359" s="645"/>
      <c r="K359" s="645"/>
      <c r="L359" s="637"/>
      <c r="M359" s="637"/>
      <c r="N359" s="637"/>
      <c r="O359" s="637"/>
      <c r="P359" s="637"/>
      <c r="Q359" s="637"/>
      <c r="R359" s="637"/>
      <c r="S359" s="637"/>
      <c r="T359" s="637"/>
      <c r="U359" s="637"/>
      <c r="V359" s="637"/>
      <c r="W359" s="637"/>
    </row>
    <row r="360" spans="1:23">
      <c r="A360"/>
      <c r="B360"/>
      <c r="C360"/>
      <c r="D360"/>
      <c r="E360"/>
      <c r="F360"/>
      <c r="G360" s="637"/>
      <c r="H360" s="637"/>
      <c r="I360" s="637"/>
      <c r="J360" s="645"/>
      <c r="K360" s="645"/>
      <c r="L360" s="637"/>
      <c r="M360" s="637"/>
      <c r="N360" s="637"/>
      <c r="O360" s="637"/>
      <c r="P360" s="637"/>
      <c r="Q360" s="637"/>
      <c r="R360" s="637"/>
      <c r="S360" s="637"/>
      <c r="T360" s="637"/>
      <c r="U360" s="637"/>
      <c r="V360" s="637"/>
      <c r="W360" s="637"/>
    </row>
    <row r="361" spans="1:23">
      <c r="A361"/>
      <c r="B361"/>
      <c r="C361"/>
      <c r="D361"/>
      <c r="E361"/>
      <c r="F361"/>
      <c r="G361" s="637"/>
      <c r="H361" s="637"/>
      <c r="I361" s="637"/>
      <c r="J361" s="645"/>
      <c r="K361" s="645"/>
      <c r="L361" s="637"/>
      <c r="M361" s="637"/>
      <c r="N361" s="637"/>
      <c r="O361" s="637"/>
      <c r="P361" s="637"/>
      <c r="Q361" s="637"/>
      <c r="R361" s="637"/>
      <c r="S361" s="637"/>
      <c r="T361" s="637"/>
      <c r="U361" s="637"/>
      <c r="V361" s="637"/>
      <c r="W361" s="637"/>
    </row>
    <row r="362" spans="1:23">
      <c r="A362"/>
      <c r="B362"/>
      <c r="C362"/>
      <c r="D362"/>
      <c r="E362"/>
      <c r="F362"/>
      <c r="G362" s="637"/>
      <c r="H362" s="637"/>
      <c r="I362" s="637"/>
      <c r="J362" s="645"/>
      <c r="K362" s="645"/>
      <c r="L362" s="637"/>
      <c r="M362" s="637"/>
      <c r="N362" s="637"/>
      <c r="O362" s="637"/>
      <c r="P362" s="637"/>
      <c r="Q362" s="637"/>
      <c r="R362" s="637"/>
      <c r="S362" s="637"/>
      <c r="T362" s="637"/>
      <c r="U362" s="637"/>
      <c r="V362" s="637"/>
      <c r="W362" s="637"/>
    </row>
    <row r="363" spans="1:23">
      <c r="A363"/>
      <c r="B363"/>
      <c r="C363"/>
      <c r="D363"/>
      <c r="E363"/>
      <c r="F363"/>
      <c r="G363" s="637"/>
      <c r="H363" s="637"/>
      <c r="I363" s="637"/>
      <c r="J363" s="645"/>
      <c r="K363" s="645"/>
      <c r="L363" s="637"/>
      <c r="M363" s="637"/>
      <c r="N363" s="637"/>
      <c r="O363" s="637"/>
      <c r="P363" s="637"/>
      <c r="Q363" s="637"/>
      <c r="R363" s="637"/>
      <c r="S363" s="637"/>
      <c r="T363" s="637"/>
      <c r="U363" s="637"/>
      <c r="V363" s="637"/>
      <c r="W363" s="637"/>
    </row>
    <row r="364" spans="1:23">
      <c r="A364"/>
      <c r="B364"/>
      <c r="C364"/>
      <c r="D364"/>
      <c r="E364"/>
      <c r="F364"/>
      <c r="G364" s="637"/>
      <c r="H364" s="637"/>
      <c r="I364" s="637"/>
      <c r="J364" s="645"/>
      <c r="K364" s="645"/>
      <c r="L364" s="637"/>
      <c r="M364" s="637"/>
      <c r="N364" s="637"/>
      <c r="O364" s="637"/>
      <c r="P364" s="637"/>
      <c r="Q364" s="637"/>
      <c r="R364" s="637"/>
      <c r="S364" s="637"/>
      <c r="T364" s="637"/>
      <c r="U364" s="637"/>
      <c r="V364" s="637"/>
      <c r="W364" s="637"/>
    </row>
    <row r="365" spans="1:23">
      <c r="A365"/>
      <c r="B365"/>
      <c r="C365"/>
      <c r="D365"/>
      <c r="E365"/>
      <c r="F365"/>
      <c r="G365" s="637"/>
      <c r="H365" s="637"/>
      <c r="I365" s="637"/>
      <c r="J365" s="645"/>
      <c r="K365" s="645"/>
      <c r="L365" s="637"/>
      <c r="M365" s="637"/>
      <c r="N365" s="637"/>
      <c r="O365" s="637"/>
      <c r="P365" s="637"/>
      <c r="Q365" s="637"/>
      <c r="R365" s="637"/>
      <c r="S365" s="637"/>
      <c r="T365" s="637"/>
      <c r="U365" s="637"/>
      <c r="V365" s="637"/>
      <c r="W365" s="637"/>
    </row>
    <row r="366" spans="1:23">
      <c r="A366"/>
      <c r="B366"/>
      <c r="C366"/>
      <c r="D366"/>
      <c r="E366"/>
      <c r="F366"/>
      <c r="G366" s="637"/>
      <c r="H366" s="637"/>
      <c r="I366" s="637"/>
      <c r="J366" s="645"/>
      <c r="K366" s="645"/>
      <c r="L366" s="637"/>
      <c r="M366" s="637"/>
      <c r="N366" s="637"/>
      <c r="O366" s="637"/>
      <c r="P366" s="637"/>
      <c r="Q366" s="637"/>
      <c r="R366" s="637"/>
      <c r="S366" s="637"/>
      <c r="T366" s="637"/>
      <c r="U366" s="637"/>
      <c r="V366" s="637"/>
      <c r="W366" s="637"/>
    </row>
    <row r="367" spans="1:23">
      <c r="A367"/>
      <c r="B367"/>
      <c r="C367"/>
      <c r="D367"/>
      <c r="E367"/>
      <c r="F367"/>
      <c r="G367" s="637"/>
      <c r="H367" s="637"/>
      <c r="I367" s="637"/>
      <c r="J367" s="645"/>
      <c r="K367" s="645"/>
      <c r="L367" s="637"/>
      <c r="M367" s="637"/>
      <c r="N367" s="637"/>
      <c r="O367" s="637"/>
      <c r="P367" s="637"/>
      <c r="Q367" s="637"/>
      <c r="R367" s="637"/>
      <c r="S367" s="637"/>
      <c r="T367" s="637"/>
      <c r="U367" s="637"/>
      <c r="V367" s="637"/>
      <c r="W367" s="637"/>
    </row>
    <row r="368" spans="1:23">
      <c r="A368"/>
      <c r="B368"/>
      <c r="C368"/>
      <c r="D368"/>
      <c r="E368"/>
      <c r="F368"/>
      <c r="G368" s="637"/>
      <c r="H368" s="637"/>
      <c r="I368" s="637"/>
      <c r="J368" s="645"/>
      <c r="K368" s="645"/>
      <c r="L368" s="637"/>
      <c r="M368" s="637"/>
      <c r="N368" s="637"/>
      <c r="O368" s="637"/>
      <c r="P368" s="637"/>
      <c r="Q368" s="637"/>
      <c r="R368" s="637"/>
      <c r="S368" s="637"/>
      <c r="T368" s="637"/>
      <c r="U368" s="637"/>
      <c r="V368" s="637"/>
      <c r="W368" s="637"/>
    </row>
    <row r="369" spans="1:23">
      <c r="A369"/>
      <c r="B369"/>
      <c r="C369"/>
      <c r="D369"/>
      <c r="E369"/>
      <c r="F369"/>
      <c r="G369" s="637"/>
      <c r="H369" s="637"/>
      <c r="I369" s="637"/>
      <c r="J369" s="645"/>
      <c r="K369" s="645"/>
      <c r="L369" s="637"/>
      <c r="M369" s="637"/>
      <c r="N369" s="637"/>
      <c r="O369" s="637"/>
      <c r="P369" s="637"/>
      <c r="Q369" s="637"/>
      <c r="R369" s="637"/>
      <c r="S369" s="637"/>
      <c r="T369" s="637"/>
      <c r="U369" s="637"/>
      <c r="V369" s="637"/>
      <c r="W369" s="637"/>
    </row>
    <row r="370" spans="1:23">
      <c r="A370"/>
      <c r="B370"/>
      <c r="C370"/>
      <c r="D370"/>
      <c r="E370"/>
      <c r="F370"/>
      <c r="G370" s="637"/>
      <c r="H370" s="637"/>
      <c r="I370" s="637"/>
      <c r="J370" s="645"/>
      <c r="K370" s="645"/>
      <c r="L370" s="637"/>
      <c r="M370" s="637"/>
      <c r="N370" s="637"/>
      <c r="O370" s="637"/>
      <c r="P370" s="637"/>
      <c r="Q370" s="637"/>
      <c r="R370" s="637"/>
      <c r="S370" s="637"/>
      <c r="T370" s="637"/>
      <c r="U370" s="637"/>
      <c r="V370" s="637"/>
      <c r="W370" s="637"/>
    </row>
    <row r="371" spans="1:23">
      <c r="A371"/>
      <c r="B371"/>
      <c r="C371"/>
      <c r="D371"/>
      <c r="E371"/>
      <c r="F371"/>
      <c r="G371" s="637"/>
      <c r="H371" s="637"/>
      <c r="I371" s="637"/>
      <c r="J371" s="645"/>
      <c r="K371" s="645"/>
      <c r="L371" s="637"/>
      <c r="M371" s="637"/>
      <c r="N371" s="637"/>
      <c r="O371" s="637"/>
      <c r="P371" s="637"/>
      <c r="Q371" s="637"/>
      <c r="R371" s="637"/>
      <c r="S371" s="637"/>
      <c r="T371" s="637"/>
      <c r="U371" s="637"/>
      <c r="V371" s="637"/>
      <c r="W371" s="637"/>
    </row>
    <row r="372" spans="1:23">
      <c r="A372"/>
      <c r="B372"/>
      <c r="C372"/>
      <c r="D372"/>
      <c r="E372"/>
      <c r="F372"/>
      <c r="G372" s="637"/>
      <c r="H372" s="637"/>
      <c r="I372" s="637"/>
      <c r="J372" s="645"/>
      <c r="K372" s="645"/>
      <c r="L372" s="637"/>
      <c r="M372" s="637"/>
      <c r="N372" s="637"/>
      <c r="O372" s="637"/>
      <c r="P372" s="637"/>
      <c r="Q372" s="637"/>
      <c r="R372" s="637"/>
      <c r="S372" s="637"/>
      <c r="T372" s="637"/>
      <c r="U372" s="637"/>
      <c r="V372" s="637"/>
      <c r="W372" s="637"/>
    </row>
    <row r="373" spans="1:23">
      <c r="A373"/>
      <c r="B373"/>
      <c r="C373"/>
      <c r="D373"/>
      <c r="E373"/>
      <c r="F373"/>
      <c r="G373" s="637"/>
      <c r="H373" s="637"/>
      <c r="I373" s="637"/>
      <c r="J373" s="645"/>
      <c r="K373" s="645"/>
      <c r="L373" s="637"/>
      <c r="M373" s="637"/>
      <c r="N373" s="637"/>
      <c r="O373" s="637"/>
      <c r="P373" s="637"/>
      <c r="Q373" s="637"/>
      <c r="R373" s="637"/>
      <c r="S373" s="637"/>
      <c r="T373" s="637"/>
      <c r="U373" s="637"/>
      <c r="V373" s="637"/>
      <c r="W373" s="637"/>
    </row>
    <row r="374" spans="1:23">
      <c r="A374"/>
      <c r="B374"/>
      <c r="C374"/>
      <c r="D374"/>
      <c r="E374"/>
      <c r="F374"/>
      <c r="G374" s="637"/>
      <c r="H374" s="637"/>
      <c r="I374" s="637"/>
      <c r="J374" s="645"/>
      <c r="K374" s="645"/>
      <c r="L374" s="637"/>
      <c r="M374" s="637"/>
      <c r="N374" s="637"/>
      <c r="O374" s="637"/>
      <c r="P374" s="637"/>
      <c r="Q374" s="637"/>
      <c r="R374" s="637"/>
      <c r="S374" s="637"/>
      <c r="T374" s="637"/>
      <c r="U374" s="637"/>
      <c r="V374" s="637"/>
      <c r="W374" s="637"/>
    </row>
    <row r="375" spans="1:23">
      <c r="A375"/>
      <c r="B375"/>
      <c r="C375"/>
      <c r="D375"/>
      <c r="E375"/>
      <c r="F375"/>
      <c r="G375" s="637"/>
      <c r="H375" s="637"/>
      <c r="I375" s="637"/>
      <c r="J375" s="645"/>
      <c r="K375" s="645"/>
      <c r="L375" s="637"/>
      <c r="M375" s="637"/>
      <c r="N375" s="637"/>
      <c r="O375" s="637"/>
      <c r="P375" s="637"/>
      <c r="Q375" s="637"/>
      <c r="R375" s="637"/>
      <c r="S375" s="637"/>
      <c r="T375" s="637"/>
      <c r="U375" s="637"/>
      <c r="V375" s="637"/>
      <c r="W375" s="637"/>
    </row>
    <row r="376" spans="1:23">
      <c r="A376"/>
      <c r="B376"/>
      <c r="C376"/>
      <c r="D376"/>
      <c r="E376"/>
      <c r="F376"/>
      <c r="G376" s="637"/>
      <c r="H376" s="637"/>
      <c r="I376" s="637"/>
      <c r="J376" s="645"/>
      <c r="K376" s="645"/>
      <c r="L376" s="637"/>
      <c r="M376" s="637"/>
      <c r="N376" s="637"/>
      <c r="O376" s="637"/>
      <c r="P376" s="637"/>
      <c r="Q376" s="637"/>
      <c r="R376" s="637"/>
      <c r="S376" s="637"/>
      <c r="T376" s="637"/>
      <c r="U376" s="637"/>
      <c r="V376" s="637"/>
      <c r="W376" s="637"/>
    </row>
    <row r="377" spans="1:23">
      <c r="A377"/>
      <c r="B377"/>
      <c r="C377"/>
      <c r="D377"/>
      <c r="E377"/>
      <c r="F377"/>
      <c r="G377" s="637"/>
      <c r="H377" s="637"/>
      <c r="I377" s="637"/>
      <c r="J377" s="645"/>
      <c r="K377" s="645"/>
      <c r="L377" s="637"/>
      <c r="M377" s="637"/>
      <c r="N377" s="637"/>
      <c r="O377" s="637"/>
      <c r="P377" s="637"/>
      <c r="Q377" s="637"/>
      <c r="R377" s="637"/>
      <c r="S377" s="637"/>
      <c r="T377" s="637"/>
      <c r="U377" s="637"/>
      <c r="V377" s="637"/>
      <c r="W377" s="637"/>
    </row>
    <row r="378" spans="1:23">
      <c r="A378"/>
      <c r="B378"/>
      <c r="C378"/>
      <c r="D378"/>
      <c r="E378"/>
      <c r="F378"/>
      <c r="G378" s="637"/>
      <c r="H378" s="637"/>
      <c r="I378" s="637"/>
      <c r="J378" s="645"/>
      <c r="K378" s="645"/>
      <c r="L378" s="637"/>
      <c r="M378" s="637"/>
      <c r="N378" s="637"/>
      <c r="O378" s="637"/>
      <c r="P378" s="637"/>
      <c r="Q378" s="637"/>
      <c r="R378" s="637"/>
      <c r="S378" s="637"/>
      <c r="T378" s="637"/>
      <c r="U378" s="637"/>
      <c r="V378" s="637"/>
      <c r="W378" s="637"/>
    </row>
    <row r="379" spans="1:23">
      <c r="A379"/>
      <c r="B379"/>
      <c r="C379"/>
      <c r="D379"/>
      <c r="E379"/>
      <c r="F379"/>
      <c r="G379" s="637"/>
      <c r="H379" s="637"/>
      <c r="I379" s="637"/>
      <c r="J379" s="645"/>
      <c r="K379" s="645"/>
      <c r="L379" s="637"/>
      <c r="M379" s="637"/>
      <c r="N379" s="637"/>
      <c r="O379" s="637"/>
      <c r="P379" s="637"/>
      <c r="Q379" s="637"/>
      <c r="R379" s="637"/>
      <c r="S379" s="637"/>
      <c r="T379" s="637"/>
      <c r="U379" s="637"/>
      <c r="V379" s="637"/>
      <c r="W379" s="637"/>
    </row>
    <row r="380" spans="1:23">
      <c r="A380"/>
      <c r="B380"/>
      <c r="C380"/>
      <c r="D380"/>
      <c r="E380"/>
      <c r="F380"/>
      <c r="G380" s="637"/>
      <c r="H380" s="637"/>
      <c r="I380" s="637"/>
      <c r="J380" s="645"/>
      <c r="K380" s="645"/>
      <c r="L380" s="637"/>
      <c r="M380" s="637"/>
      <c r="N380" s="637"/>
      <c r="O380" s="637"/>
      <c r="P380" s="637"/>
      <c r="Q380" s="637"/>
      <c r="R380" s="637"/>
      <c r="S380" s="637"/>
      <c r="T380" s="637"/>
      <c r="U380" s="637"/>
      <c r="V380" s="637"/>
      <c r="W380" s="637"/>
    </row>
    <row r="381" spans="1:23">
      <c r="A381"/>
      <c r="B381"/>
      <c r="C381"/>
      <c r="D381"/>
      <c r="E381"/>
      <c r="F381"/>
      <c r="G381" s="637"/>
      <c r="H381" s="637"/>
      <c r="I381" s="637"/>
      <c r="J381" s="645"/>
      <c r="K381" s="645"/>
      <c r="L381" s="637"/>
      <c r="M381" s="637"/>
      <c r="N381" s="637"/>
      <c r="O381" s="637"/>
      <c r="P381" s="637"/>
      <c r="Q381" s="637"/>
      <c r="R381" s="637"/>
      <c r="S381" s="637"/>
      <c r="T381" s="637"/>
      <c r="U381" s="637"/>
      <c r="V381" s="637"/>
      <c r="W381" s="637"/>
    </row>
    <row r="382" spans="1:23">
      <c r="A382"/>
      <c r="B382"/>
      <c r="C382"/>
      <c r="D382"/>
      <c r="E382"/>
      <c r="F382"/>
      <c r="G382" s="637"/>
      <c r="H382" s="637"/>
      <c r="I382" s="637"/>
      <c r="J382" s="645"/>
      <c r="K382" s="645"/>
      <c r="L382" s="637"/>
      <c r="M382" s="637"/>
      <c r="N382" s="637"/>
      <c r="O382" s="637"/>
      <c r="P382" s="637"/>
      <c r="Q382" s="637"/>
      <c r="R382" s="637"/>
      <c r="S382" s="637"/>
      <c r="T382" s="637"/>
      <c r="U382" s="637"/>
      <c r="V382" s="637"/>
      <c r="W382" s="637"/>
    </row>
    <row r="383" spans="1:23">
      <c r="A383"/>
      <c r="B383"/>
      <c r="C383"/>
      <c r="D383"/>
      <c r="E383"/>
      <c r="F383"/>
      <c r="G383" s="637"/>
      <c r="H383" s="637"/>
      <c r="I383" s="637"/>
      <c r="J383" s="645"/>
      <c r="K383" s="645"/>
      <c r="L383" s="637"/>
      <c r="M383" s="637"/>
      <c r="N383" s="637"/>
      <c r="O383" s="637"/>
      <c r="P383" s="637"/>
      <c r="Q383" s="637"/>
      <c r="R383" s="637"/>
      <c r="S383" s="637"/>
      <c r="T383" s="637"/>
      <c r="U383" s="637"/>
      <c r="V383" s="637"/>
      <c r="W383" s="637"/>
    </row>
    <row r="384" spans="1:23">
      <c r="A384"/>
      <c r="B384"/>
      <c r="C384"/>
      <c r="D384"/>
      <c r="E384"/>
      <c r="F384"/>
      <c r="G384" s="637"/>
      <c r="H384" s="637"/>
      <c r="I384" s="637"/>
      <c r="J384" s="645"/>
      <c r="K384" s="645"/>
      <c r="L384" s="637"/>
      <c r="M384" s="637"/>
      <c r="N384" s="637"/>
      <c r="O384" s="637"/>
      <c r="P384" s="637"/>
      <c r="Q384" s="637"/>
      <c r="R384" s="637"/>
      <c r="S384" s="637"/>
      <c r="T384" s="637"/>
      <c r="U384" s="637"/>
      <c r="V384" s="637"/>
      <c r="W384" s="637"/>
    </row>
    <row r="385" spans="1:23">
      <c r="A385"/>
      <c r="B385"/>
      <c r="C385"/>
      <c r="D385"/>
      <c r="E385"/>
      <c r="F385"/>
      <c r="G385" s="637"/>
      <c r="H385" s="637"/>
      <c r="I385" s="637"/>
      <c r="J385" s="645"/>
      <c r="K385" s="645"/>
      <c r="L385" s="637"/>
      <c r="M385" s="637"/>
      <c r="N385" s="637"/>
      <c r="O385" s="637"/>
      <c r="P385" s="637"/>
      <c r="Q385" s="637"/>
      <c r="R385" s="637"/>
      <c r="S385" s="637"/>
      <c r="T385" s="637"/>
      <c r="U385" s="637"/>
      <c r="V385" s="637"/>
      <c r="W385" s="637"/>
    </row>
    <row r="386" spans="1:23">
      <c r="A386"/>
      <c r="B386"/>
      <c r="C386"/>
      <c r="D386"/>
      <c r="E386"/>
      <c r="F386"/>
      <c r="G386" s="637"/>
      <c r="H386" s="637"/>
      <c r="I386" s="637"/>
      <c r="J386" s="645"/>
      <c r="K386" s="645"/>
      <c r="L386" s="637"/>
      <c r="M386" s="637"/>
      <c r="N386" s="637"/>
      <c r="O386" s="637"/>
      <c r="P386" s="637"/>
      <c r="Q386" s="637"/>
      <c r="R386" s="637"/>
      <c r="S386" s="637"/>
      <c r="T386" s="637"/>
      <c r="U386" s="637"/>
      <c r="V386" s="637"/>
      <c r="W386" s="637"/>
    </row>
    <row r="387" spans="1:23">
      <c r="A387"/>
      <c r="B387"/>
      <c r="C387"/>
      <c r="D387"/>
      <c r="E387"/>
      <c r="F387"/>
      <c r="G387" s="637"/>
      <c r="H387" s="637"/>
      <c r="I387" s="637"/>
      <c r="J387" s="645"/>
      <c r="K387" s="645"/>
      <c r="L387" s="637"/>
      <c r="M387" s="637"/>
      <c r="N387" s="637"/>
      <c r="O387" s="637"/>
      <c r="P387" s="637"/>
      <c r="Q387" s="637"/>
      <c r="R387" s="637"/>
      <c r="S387" s="637"/>
      <c r="T387" s="637"/>
      <c r="U387" s="637"/>
      <c r="V387" s="637"/>
      <c r="W387" s="637"/>
    </row>
    <row r="388" spans="1:23">
      <c r="A388"/>
      <c r="B388"/>
      <c r="C388"/>
      <c r="D388"/>
      <c r="E388"/>
      <c r="F388"/>
      <c r="G388" s="637"/>
      <c r="H388" s="637"/>
      <c r="I388" s="637"/>
      <c r="J388" s="645"/>
      <c r="K388" s="645"/>
      <c r="L388" s="637"/>
      <c r="M388" s="637"/>
      <c r="N388" s="637"/>
      <c r="O388" s="637"/>
      <c r="P388" s="637"/>
      <c r="Q388" s="637"/>
      <c r="R388" s="637"/>
      <c r="S388" s="637"/>
      <c r="T388" s="637"/>
      <c r="U388" s="637"/>
      <c r="V388" s="637"/>
      <c r="W388" s="637"/>
    </row>
    <row r="389" spans="1:23">
      <c r="A389"/>
      <c r="B389"/>
      <c r="C389"/>
      <c r="D389"/>
      <c r="E389"/>
      <c r="F389"/>
      <c r="G389" s="637"/>
      <c r="H389" s="637"/>
      <c r="I389" s="637"/>
      <c r="J389" s="645"/>
      <c r="K389" s="645"/>
      <c r="L389" s="637"/>
      <c r="M389" s="637"/>
      <c r="N389" s="637"/>
      <c r="O389" s="637"/>
      <c r="P389" s="637"/>
      <c r="Q389" s="637"/>
      <c r="R389" s="637"/>
      <c r="S389" s="637"/>
      <c r="T389" s="637"/>
      <c r="U389" s="637"/>
      <c r="V389" s="637"/>
      <c r="W389" s="637"/>
    </row>
    <row r="390" spans="1:23">
      <c r="A390"/>
      <c r="B390"/>
      <c r="C390"/>
      <c r="D390"/>
      <c r="E390"/>
      <c r="F390"/>
      <c r="G390" s="637"/>
      <c r="H390" s="637"/>
      <c r="I390" s="637"/>
      <c r="J390" s="645"/>
      <c r="K390" s="645"/>
      <c r="L390" s="637"/>
      <c r="M390" s="637"/>
      <c r="N390" s="637"/>
      <c r="O390" s="637"/>
      <c r="P390" s="637"/>
      <c r="Q390" s="637"/>
      <c r="R390" s="637"/>
      <c r="S390" s="637"/>
      <c r="T390" s="637"/>
      <c r="U390" s="637"/>
      <c r="V390" s="637"/>
      <c r="W390" s="637"/>
    </row>
    <row r="391" spans="1:23">
      <c r="A391"/>
      <c r="B391"/>
      <c r="C391"/>
      <c r="D391"/>
      <c r="E391"/>
      <c r="F391"/>
      <c r="G391" s="637"/>
      <c r="H391" s="637"/>
      <c r="I391" s="637"/>
      <c r="J391" s="645"/>
      <c r="K391" s="645"/>
      <c r="L391" s="637"/>
      <c r="M391" s="637"/>
      <c r="N391" s="637"/>
      <c r="O391" s="637"/>
      <c r="P391" s="637"/>
      <c r="Q391" s="637"/>
      <c r="R391" s="637"/>
      <c r="S391" s="637"/>
      <c r="T391" s="637"/>
      <c r="U391" s="637"/>
      <c r="V391" s="637"/>
      <c r="W391" s="637"/>
    </row>
    <row r="392" spans="1:23">
      <c r="A392"/>
      <c r="B392"/>
      <c r="C392"/>
      <c r="D392"/>
      <c r="E392"/>
      <c r="F392"/>
      <c r="G392" s="637"/>
      <c r="H392" s="637"/>
      <c r="I392" s="637"/>
      <c r="J392" s="645"/>
      <c r="K392" s="645"/>
      <c r="L392" s="637"/>
      <c r="M392" s="637"/>
      <c r="N392" s="637"/>
      <c r="O392" s="637"/>
      <c r="P392" s="637"/>
      <c r="Q392" s="637"/>
      <c r="R392" s="637"/>
      <c r="S392" s="637"/>
      <c r="T392" s="637"/>
      <c r="U392" s="637"/>
      <c r="V392" s="637"/>
      <c r="W392" s="637"/>
    </row>
    <row r="393" spans="1:23">
      <c r="A393"/>
      <c r="B393"/>
      <c r="C393"/>
      <c r="D393"/>
      <c r="E393"/>
      <c r="F393"/>
      <c r="G393" s="637"/>
      <c r="H393" s="637"/>
      <c r="I393" s="637"/>
      <c r="J393" s="645"/>
      <c r="K393" s="645"/>
      <c r="L393" s="637"/>
      <c r="M393" s="637"/>
      <c r="N393" s="637"/>
      <c r="O393" s="637"/>
      <c r="P393" s="637"/>
      <c r="Q393" s="637"/>
      <c r="R393" s="637"/>
      <c r="S393" s="637"/>
      <c r="T393" s="637"/>
      <c r="U393" s="637"/>
      <c r="V393" s="637"/>
      <c r="W393" s="637"/>
    </row>
    <row r="394" spans="1:23">
      <c r="A394"/>
      <c r="B394"/>
      <c r="C394"/>
      <c r="D394"/>
      <c r="E394"/>
      <c r="F394"/>
      <c r="G394" s="637"/>
      <c r="H394" s="637"/>
      <c r="I394" s="637"/>
      <c r="J394" s="645"/>
      <c r="K394" s="645"/>
      <c r="L394" s="637"/>
      <c r="M394" s="637"/>
      <c r="N394" s="637"/>
      <c r="O394" s="637"/>
      <c r="P394" s="637"/>
      <c r="Q394" s="637"/>
      <c r="R394" s="637"/>
      <c r="S394" s="637"/>
      <c r="T394" s="637"/>
      <c r="U394" s="637"/>
      <c r="V394" s="637"/>
      <c r="W394" s="637"/>
    </row>
    <row r="395" spans="1:23">
      <c r="A395"/>
      <c r="B395"/>
      <c r="C395"/>
      <c r="D395"/>
      <c r="E395"/>
      <c r="F395"/>
      <c r="G395" s="637"/>
      <c r="H395" s="637"/>
      <c r="I395" s="637"/>
      <c r="J395" s="645"/>
      <c r="K395" s="645"/>
      <c r="L395" s="637"/>
      <c r="M395" s="637"/>
      <c r="N395" s="637"/>
      <c r="O395" s="637"/>
      <c r="P395" s="637"/>
      <c r="Q395" s="637"/>
      <c r="R395" s="637"/>
      <c r="S395" s="637"/>
      <c r="T395" s="637"/>
      <c r="U395" s="637"/>
      <c r="V395" s="637"/>
      <c r="W395" s="637"/>
    </row>
    <row r="396" spans="1:23">
      <c r="A396"/>
      <c r="B396"/>
      <c r="C396"/>
      <c r="D396"/>
      <c r="E396"/>
      <c r="F396"/>
      <c r="G396" s="637"/>
      <c r="H396" s="637"/>
      <c r="I396" s="637"/>
      <c r="J396" s="645"/>
      <c r="K396" s="645"/>
      <c r="L396" s="637"/>
      <c r="M396" s="637"/>
      <c r="N396" s="637"/>
      <c r="O396" s="637"/>
      <c r="P396" s="637"/>
      <c r="Q396" s="637"/>
      <c r="R396" s="637"/>
      <c r="S396" s="637"/>
      <c r="T396" s="637"/>
      <c r="U396" s="637"/>
      <c r="V396" s="637"/>
      <c r="W396" s="637"/>
    </row>
    <row r="397" spans="1:23">
      <c r="A397"/>
      <c r="B397"/>
      <c r="C397"/>
      <c r="D397"/>
      <c r="E397"/>
      <c r="F397"/>
      <c r="G397" s="637"/>
      <c r="H397" s="637"/>
      <c r="I397" s="637"/>
      <c r="J397" s="645"/>
      <c r="K397" s="645"/>
      <c r="L397" s="637"/>
      <c r="M397" s="637"/>
      <c r="N397" s="637"/>
      <c r="O397" s="637"/>
      <c r="P397" s="637"/>
      <c r="Q397" s="637"/>
      <c r="R397" s="637"/>
      <c r="S397" s="637"/>
      <c r="T397" s="637"/>
      <c r="U397" s="637"/>
      <c r="V397" s="637"/>
      <c r="W397" s="637"/>
    </row>
    <row r="398" spans="1:23">
      <c r="A398"/>
      <c r="B398"/>
      <c r="C398"/>
      <c r="D398"/>
      <c r="E398"/>
      <c r="F398"/>
      <c r="G398" s="637"/>
      <c r="H398" s="637"/>
      <c r="I398" s="637"/>
      <c r="J398" s="645"/>
      <c r="K398" s="645"/>
      <c r="L398" s="637"/>
      <c r="M398" s="637"/>
      <c r="N398" s="637"/>
      <c r="O398" s="637"/>
      <c r="P398" s="637"/>
      <c r="Q398" s="637"/>
      <c r="R398" s="637"/>
      <c r="S398" s="637"/>
      <c r="T398" s="637"/>
      <c r="U398" s="637"/>
      <c r="V398" s="637"/>
      <c r="W398" s="637"/>
    </row>
    <row r="399" spans="1:23">
      <c r="A399"/>
      <c r="B399"/>
      <c r="C399"/>
      <c r="D399"/>
      <c r="E399"/>
      <c r="F399"/>
      <c r="G399" s="637"/>
      <c r="H399" s="637"/>
      <c r="I399" s="637"/>
      <c r="J399" s="645"/>
      <c r="K399" s="645"/>
      <c r="L399" s="637"/>
      <c r="M399" s="637"/>
      <c r="N399" s="637"/>
      <c r="O399" s="637"/>
      <c r="P399" s="637"/>
      <c r="Q399" s="637"/>
      <c r="R399" s="637"/>
      <c r="S399" s="637"/>
      <c r="T399" s="637"/>
      <c r="U399" s="637"/>
      <c r="V399" s="637"/>
      <c r="W399" s="637"/>
    </row>
    <row r="400" spans="1:23">
      <c r="A400"/>
      <c r="B400"/>
      <c r="C400"/>
      <c r="D400"/>
      <c r="E400"/>
      <c r="F400"/>
      <c r="G400" s="637"/>
      <c r="H400" s="637"/>
      <c r="I400" s="637"/>
      <c r="J400" s="645"/>
      <c r="K400" s="645"/>
      <c r="L400" s="637"/>
      <c r="M400" s="637"/>
      <c r="N400" s="637"/>
      <c r="O400" s="637"/>
      <c r="P400" s="637"/>
      <c r="Q400" s="637"/>
      <c r="R400" s="637"/>
      <c r="S400" s="637"/>
      <c r="T400" s="637"/>
      <c r="U400" s="637"/>
      <c r="V400" s="637"/>
      <c r="W400" s="637"/>
    </row>
    <row r="401" spans="1:23">
      <c r="A401"/>
      <c r="B401"/>
      <c r="C401"/>
      <c r="D401"/>
      <c r="E401"/>
      <c r="F401"/>
      <c r="G401" s="637"/>
      <c r="H401" s="637"/>
      <c r="I401" s="637"/>
      <c r="J401" s="645"/>
      <c r="K401" s="645"/>
      <c r="L401" s="637"/>
      <c r="M401" s="637"/>
      <c r="N401" s="637"/>
      <c r="O401" s="637"/>
      <c r="P401" s="637"/>
      <c r="Q401" s="637"/>
      <c r="R401" s="637"/>
      <c r="S401" s="637"/>
      <c r="T401" s="637"/>
      <c r="U401" s="637"/>
      <c r="V401" s="637"/>
      <c r="W401" s="637"/>
    </row>
    <row r="402" spans="1:23">
      <c r="A402"/>
      <c r="B402"/>
      <c r="C402"/>
      <c r="D402"/>
      <c r="E402"/>
      <c r="F402"/>
      <c r="G402" s="637"/>
      <c r="H402" s="637"/>
      <c r="I402" s="637"/>
      <c r="J402" s="645"/>
      <c r="K402" s="645"/>
      <c r="L402" s="637"/>
      <c r="M402" s="637"/>
      <c r="N402" s="637"/>
      <c r="O402" s="637"/>
      <c r="P402" s="637"/>
      <c r="Q402" s="637"/>
      <c r="R402" s="637"/>
      <c r="S402" s="637"/>
      <c r="T402" s="637"/>
      <c r="U402" s="637"/>
      <c r="V402" s="637"/>
      <c r="W402" s="637"/>
    </row>
    <row r="403" spans="1:23">
      <c r="A403"/>
      <c r="B403"/>
      <c r="C403"/>
      <c r="D403"/>
      <c r="E403"/>
      <c r="F403"/>
      <c r="G403" s="637"/>
      <c r="H403" s="637"/>
      <c r="I403" s="637"/>
      <c r="J403" s="645"/>
      <c r="K403" s="645"/>
      <c r="L403" s="637"/>
      <c r="M403" s="637"/>
      <c r="N403" s="637"/>
      <c r="O403" s="637"/>
      <c r="P403" s="637"/>
      <c r="Q403" s="637"/>
      <c r="R403" s="637"/>
      <c r="S403" s="637"/>
      <c r="T403" s="637"/>
      <c r="U403" s="637"/>
      <c r="V403" s="637"/>
      <c r="W403" s="637"/>
    </row>
    <row r="404" spans="1:23">
      <c r="A404"/>
      <c r="B404"/>
      <c r="C404"/>
      <c r="D404"/>
      <c r="E404"/>
      <c r="F404"/>
      <c r="G404" s="637"/>
      <c r="H404" s="637"/>
      <c r="I404" s="637"/>
      <c r="J404" s="645"/>
      <c r="K404" s="645"/>
      <c r="L404" s="637"/>
      <c r="M404" s="637"/>
      <c r="N404" s="637"/>
      <c r="O404" s="637"/>
      <c r="P404" s="637"/>
      <c r="Q404" s="637"/>
      <c r="R404" s="637"/>
      <c r="S404" s="637"/>
      <c r="T404" s="637"/>
      <c r="U404" s="637"/>
      <c r="V404" s="637"/>
      <c r="W404" s="637"/>
    </row>
    <row r="405" spans="1:23">
      <c r="A405"/>
      <c r="B405"/>
      <c r="C405"/>
      <c r="D405"/>
      <c r="E405"/>
      <c r="F405"/>
      <c r="G405" s="637"/>
      <c r="H405" s="637"/>
      <c r="I405" s="637"/>
      <c r="J405" s="645"/>
      <c r="K405" s="645"/>
      <c r="L405" s="637"/>
      <c r="M405" s="637"/>
      <c r="N405" s="637"/>
      <c r="O405" s="637"/>
      <c r="P405" s="637"/>
      <c r="Q405" s="637"/>
      <c r="R405" s="637"/>
      <c r="S405" s="637"/>
      <c r="T405" s="637"/>
      <c r="U405" s="637"/>
      <c r="V405" s="637"/>
      <c r="W405" s="637"/>
    </row>
    <row r="406" spans="1:23">
      <c r="A406"/>
      <c r="B406"/>
      <c r="C406"/>
      <c r="D406"/>
      <c r="E406"/>
      <c r="F406"/>
      <c r="G406" s="637"/>
      <c r="H406" s="637"/>
      <c r="I406" s="637"/>
      <c r="J406" s="645"/>
      <c r="K406" s="645"/>
      <c r="L406" s="637"/>
      <c r="M406" s="637"/>
      <c r="N406" s="637"/>
      <c r="O406" s="637"/>
      <c r="P406" s="637"/>
      <c r="Q406" s="637"/>
      <c r="R406" s="637"/>
      <c r="S406" s="637"/>
      <c r="T406" s="637"/>
      <c r="U406" s="637"/>
      <c r="V406" s="637"/>
      <c r="W406" s="637"/>
    </row>
    <row r="407" spans="1:23">
      <c r="A407"/>
      <c r="B407"/>
      <c r="C407"/>
      <c r="D407"/>
      <c r="E407"/>
      <c r="F407"/>
      <c r="G407" s="637"/>
      <c r="H407" s="637"/>
      <c r="I407" s="637"/>
      <c r="J407" s="645"/>
      <c r="K407" s="645"/>
      <c r="L407" s="637"/>
      <c r="M407" s="637"/>
      <c r="N407" s="637"/>
      <c r="O407" s="637"/>
      <c r="P407" s="637"/>
      <c r="Q407" s="637"/>
      <c r="R407" s="637"/>
      <c r="S407" s="637"/>
      <c r="T407" s="637"/>
      <c r="U407" s="637"/>
      <c r="V407" s="637"/>
      <c r="W407" s="637"/>
    </row>
    <row r="408" spans="1:23">
      <c r="A408"/>
      <c r="B408"/>
      <c r="C408"/>
      <c r="D408"/>
      <c r="E408"/>
      <c r="F408"/>
      <c r="G408" s="637"/>
      <c r="H408" s="637"/>
      <c r="I408" s="637"/>
      <c r="J408" s="645"/>
      <c r="K408" s="645"/>
      <c r="L408" s="637"/>
      <c r="M408" s="637"/>
      <c r="N408" s="637"/>
      <c r="O408" s="637"/>
      <c r="P408" s="637"/>
      <c r="Q408" s="637"/>
      <c r="R408" s="637"/>
      <c r="S408" s="637"/>
      <c r="T408" s="637"/>
      <c r="U408" s="637"/>
      <c r="V408" s="637"/>
      <c r="W408" s="637"/>
    </row>
    <row r="409" spans="1:23">
      <c r="A409"/>
      <c r="B409"/>
      <c r="C409"/>
      <c r="D409"/>
      <c r="E409"/>
      <c r="F409"/>
      <c r="G409" s="637"/>
      <c r="H409" s="637"/>
      <c r="I409" s="637"/>
      <c r="J409" s="645"/>
      <c r="K409" s="645"/>
      <c r="L409" s="637"/>
      <c r="M409" s="637"/>
      <c r="N409" s="637"/>
      <c r="O409" s="637"/>
      <c r="P409" s="637"/>
      <c r="Q409" s="637"/>
      <c r="R409" s="637"/>
      <c r="S409" s="637"/>
      <c r="T409" s="637"/>
      <c r="U409" s="637"/>
      <c r="V409" s="637"/>
      <c r="W409" s="637"/>
    </row>
    <row r="410" spans="1:23">
      <c r="A410"/>
      <c r="B410"/>
      <c r="C410"/>
      <c r="D410"/>
      <c r="E410"/>
      <c r="F410"/>
      <c r="G410" s="637"/>
      <c r="H410" s="637"/>
      <c r="I410" s="637"/>
      <c r="J410" s="645"/>
      <c r="K410" s="645"/>
      <c r="L410" s="637"/>
      <c r="M410" s="637"/>
      <c r="N410" s="637"/>
      <c r="O410" s="637"/>
      <c r="P410" s="637"/>
      <c r="Q410" s="637"/>
      <c r="R410" s="637"/>
      <c r="S410" s="637"/>
      <c r="T410" s="637"/>
      <c r="U410" s="637"/>
      <c r="V410" s="637"/>
      <c r="W410" s="637"/>
    </row>
    <row r="411" spans="1:23">
      <c r="A411"/>
      <c r="B411"/>
      <c r="C411"/>
      <c r="D411"/>
      <c r="E411"/>
      <c r="F411"/>
      <c r="G411" s="637"/>
      <c r="H411" s="637"/>
      <c r="I411" s="637"/>
      <c r="J411" s="645"/>
      <c r="K411" s="645"/>
      <c r="L411" s="637"/>
      <c r="M411" s="637"/>
      <c r="N411" s="637"/>
      <c r="O411" s="637"/>
      <c r="P411" s="637"/>
      <c r="Q411" s="637"/>
      <c r="R411" s="637"/>
      <c r="S411" s="637"/>
      <c r="T411" s="637"/>
      <c r="U411" s="637"/>
      <c r="V411" s="637"/>
      <c r="W411" s="637"/>
    </row>
    <row r="412" spans="1:23">
      <c r="A412"/>
      <c r="B412"/>
      <c r="C412"/>
      <c r="D412"/>
      <c r="E412"/>
      <c r="F412"/>
      <c r="G412" s="637"/>
      <c r="H412" s="637"/>
      <c r="I412" s="637"/>
      <c r="J412" s="645"/>
      <c r="K412" s="645"/>
      <c r="L412" s="637"/>
      <c r="M412" s="637"/>
      <c r="N412" s="637"/>
      <c r="O412" s="637"/>
      <c r="P412" s="637"/>
      <c r="Q412" s="637"/>
      <c r="R412" s="637"/>
      <c r="S412" s="637"/>
      <c r="T412" s="637"/>
      <c r="U412" s="637"/>
      <c r="V412" s="637"/>
      <c r="W412" s="637"/>
    </row>
    <row r="413" spans="1:23">
      <c r="A413"/>
      <c r="B413"/>
      <c r="C413"/>
      <c r="D413"/>
      <c r="E413"/>
      <c r="F413"/>
      <c r="G413" s="637"/>
      <c r="H413" s="637"/>
      <c r="I413" s="637"/>
      <c r="J413" s="645"/>
      <c r="K413" s="645"/>
      <c r="L413" s="637"/>
      <c r="M413" s="637"/>
      <c r="N413" s="637"/>
      <c r="O413" s="637"/>
      <c r="P413" s="637"/>
      <c r="Q413" s="637"/>
      <c r="R413" s="637"/>
      <c r="S413" s="637"/>
      <c r="T413" s="637"/>
      <c r="U413" s="637"/>
      <c r="V413" s="637"/>
      <c r="W413" s="637"/>
    </row>
    <row r="414" spans="1:23">
      <c r="A414"/>
      <c r="B414"/>
      <c r="C414"/>
      <c r="D414"/>
      <c r="E414"/>
      <c r="F414"/>
      <c r="G414" s="637"/>
      <c r="H414" s="637"/>
      <c r="I414" s="637"/>
      <c r="J414" s="645"/>
      <c r="K414" s="645"/>
      <c r="L414" s="637"/>
      <c r="M414" s="637"/>
      <c r="N414" s="637"/>
      <c r="O414" s="637"/>
      <c r="P414" s="637"/>
      <c r="Q414" s="637"/>
      <c r="R414" s="637"/>
      <c r="S414" s="637"/>
      <c r="T414" s="637"/>
      <c r="U414" s="637"/>
      <c r="V414" s="637"/>
      <c r="W414" s="637"/>
    </row>
    <row r="415" spans="1:23">
      <c r="A415"/>
      <c r="B415"/>
      <c r="C415"/>
      <c r="D415"/>
      <c r="E415"/>
      <c r="F415"/>
      <c r="G415" s="637"/>
      <c r="H415" s="637"/>
      <c r="I415" s="637"/>
      <c r="J415" s="645"/>
      <c r="K415" s="645"/>
      <c r="L415" s="637"/>
      <c r="M415" s="637"/>
      <c r="N415" s="637"/>
      <c r="O415" s="637"/>
      <c r="P415" s="637"/>
      <c r="Q415" s="637"/>
      <c r="R415" s="637"/>
      <c r="S415" s="637"/>
      <c r="T415" s="637"/>
      <c r="U415" s="637"/>
      <c r="V415" s="637"/>
      <c r="W415" s="637"/>
    </row>
    <row r="416" spans="1:23">
      <c r="A416"/>
      <c r="B416"/>
      <c r="C416"/>
      <c r="D416"/>
      <c r="E416"/>
      <c r="F416"/>
      <c r="G416" s="637"/>
      <c r="H416" s="637"/>
      <c r="I416" s="637"/>
      <c r="J416" s="645"/>
      <c r="K416" s="645"/>
      <c r="L416" s="637"/>
      <c r="M416" s="637"/>
      <c r="N416" s="637"/>
      <c r="O416" s="637"/>
      <c r="P416" s="637"/>
      <c r="Q416" s="637"/>
      <c r="R416" s="637"/>
      <c r="S416" s="637"/>
      <c r="T416" s="637"/>
      <c r="U416" s="637"/>
      <c r="V416" s="637"/>
      <c r="W416" s="637"/>
    </row>
    <row r="417" spans="1:23">
      <c r="A417"/>
      <c r="B417"/>
      <c r="C417"/>
      <c r="D417"/>
      <c r="E417"/>
      <c r="F417"/>
      <c r="G417" s="637"/>
      <c r="H417" s="637"/>
      <c r="I417" s="637"/>
      <c r="J417" s="645"/>
      <c r="K417" s="645"/>
      <c r="L417" s="637"/>
      <c r="M417" s="637"/>
      <c r="N417" s="637"/>
      <c r="O417" s="637"/>
      <c r="P417" s="637"/>
      <c r="Q417" s="637"/>
      <c r="R417" s="637"/>
      <c r="S417" s="637"/>
      <c r="T417" s="637"/>
      <c r="U417" s="637"/>
      <c r="V417" s="637"/>
      <c r="W417" s="637"/>
    </row>
    <row r="418" spans="1:23">
      <c r="A418"/>
      <c r="B418"/>
      <c r="C418"/>
      <c r="D418"/>
      <c r="E418"/>
      <c r="F418"/>
      <c r="G418" s="637"/>
      <c r="H418" s="637"/>
      <c r="I418" s="637"/>
      <c r="J418" s="645"/>
      <c r="K418" s="645"/>
      <c r="L418" s="637"/>
      <c r="M418" s="637"/>
      <c r="N418" s="637"/>
      <c r="O418" s="637"/>
      <c r="P418" s="637"/>
      <c r="Q418" s="637"/>
      <c r="R418" s="637"/>
      <c r="S418" s="637"/>
      <c r="T418" s="637"/>
      <c r="U418" s="637"/>
      <c r="V418" s="637"/>
      <c r="W418" s="637"/>
    </row>
    <row r="419" spans="1:23">
      <c r="A419"/>
      <c r="B419"/>
      <c r="C419"/>
      <c r="D419"/>
      <c r="E419"/>
      <c r="F419"/>
      <c r="G419" s="637"/>
      <c r="H419" s="637"/>
      <c r="I419" s="637"/>
      <c r="J419" s="645"/>
      <c r="K419" s="645"/>
      <c r="L419" s="637"/>
      <c r="M419" s="637"/>
      <c r="N419" s="637"/>
      <c r="O419" s="637"/>
      <c r="P419" s="637"/>
      <c r="Q419" s="637"/>
      <c r="R419" s="637"/>
      <c r="S419" s="637"/>
      <c r="T419" s="637"/>
      <c r="U419" s="637"/>
      <c r="V419" s="637"/>
      <c r="W419" s="637"/>
    </row>
    <row r="420" spans="1:23">
      <c r="A420"/>
      <c r="B420"/>
      <c r="C420"/>
      <c r="D420"/>
      <c r="E420"/>
      <c r="F420"/>
      <c r="G420" s="637"/>
      <c r="H420" s="637"/>
      <c r="I420" s="637"/>
      <c r="J420" s="645"/>
      <c r="K420" s="645"/>
      <c r="L420" s="637"/>
      <c r="M420" s="637"/>
      <c r="N420" s="637"/>
      <c r="O420" s="637"/>
      <c r="P420" s="637"/>
      <c r="Q420" s="637"/>
      <c r="R420" s="637"/>
      <c r="S420" s="637"/>
      <c r="T420" s="637"/>
      <c r="U420" s="637"/>
      <c r="V420" s="637"/>
      <c r="W420" s="637"/>
    </row>
    <row r="421" spans="1:23">
      <c r="A421"/>
      <c r="B421"/>
      <c r="C421"/>
      <c r="D421"/>
      <c r="E421"/>
      <c r="F421"/>
      <c r="G421" s="637"/>
      <c r="H421" s="637"/>
      <c r="I421" s="637"/>
      <c r="J421" s="645"/>
      <c r="K421" s="645"/>
      <c r="L421" s="637"/>
      <c r="M421" s="637"/>
      <c r="N421" s="637"/>
      <c r="O421" s="637"/>
      <c r="P421" s="637"/>
      <c r="Q421" s="637"/>
      <c r="R421" s="637"/>
      <c r="S421" s="637"/>
      <c r="T421" s="637"/>
      <c r="U421" s="637"/>
      <c r="V421" s="637"/>
      <c r="W421" s="637"/>
    </row>
    <row r="422" spans="1:23">
      <c r="A422"/>
      <c r="B422"/>
      <c r="C422"/>
      <c r="D422"/>
      <c r="E422"/>
      <c r="F422"/>
      <c r="G422" s="637"/>
      <c r="H422" s="637"/>
      <c r="I422" s="637"/>
      <c r="J422" s="645"/>
      <c r="K422" s="645"/>
      <c r="L422" s="637"/>
      <c r="M422" s="637"/>
      <c r="N422" s="637"/>
      <c r="O422" s="637"/>
      <c r="P422" s="637"/>
      <c r="Q422" s="637"/>
      <c r="R422" s="637"/>
      <c r="S422" s="637"/>
      <c r="T422" s="637"/>
      <c r="U422" s="637"/>
      <c r="V422" s="637"/>
      <c r="W422" s="637"/>
    </row>
    <row r="423" spans="1:23">
      <c r="A423"/>
      <c r="B423"/>
      <c r="C423"/>
      <c r="D423"/>
      <c r="E423"/>
      <c r="F423"/>
      <c r="G423" s="637"/>
      <c r="H423" s="637"/>
      <c r="I423" s="637"/>
      <c r="J423" s="645"/>
      <c r="K423" s="645"/>
      <c r="L423" s="637"/>
      <c r="M423" s="637"/>
      <c r="N423" s="637"/>
      <c r="O423" s="637"/>
      <c r="P423" s="637"/>
      <c r="Q423" s="637"/>
      <c r="R423" s="637"/>
      <c r="S423" s="637"/>
      <c r="T423" s="637"/>
      <c r="U423" s="637"/>
      <c r="V423" s="637"/>
      <c r="W423" s="637"/>
    </row>
    <row r="424" spans="1:23">
      <c r="A424"/>
      <c r="B424"/>
      <c r="C424"/>
      <c r="D424"/>
      <c r="E424"/>
      <c r="F424"/>
      <c r="G424" s="637"/>
      <c r="H424" s="637"/>
      <c r="I424" s="637"/>
      <c r="J424" s="645"/>
      <c r="K424" s="645"/>
      <c r="L424" s="637"/>
      <c r="M424" s="637"/>
      <c r="N424" s="637"/>
      <c r="O424" s="637"/>
      <c r="P424" s="637"/>
      <c r="Q424" s="637"/>
      <c r="R424" s="637"/>
      <c r="S424" s="637"/>
      <c r="T424" s="637"/>
      <c r="U424" s="637"/>
      <c r="V424" s="637"/>
      <c r="W424" s="637"/>
    </row>
    <row r="425" spans="1:23">
      <c r="A425"/>
      <c r="B425"/>
      <c r="C425"/>
      <c r="D425"/>
      <c r="E425"/>
      <c r="F425"/>
      <c r="G425" s="637"/>
      <c r="H425" s="637"/>
      <c r="I425" s="637"/>
      <c r="J425" s="645"/>
      <c r="K425" s="645"/>
      <c r="L425" s="637"/>
      <c r="M425" s="637"/>
      <c r="N425" s="637"/>
      <c r="O425" s="637"/>
      <c r="P425" s="637"/>
      <c r="Q425" s="637"/>
      <c r="R425" s="637"/>
      <c r="S425" s="637"/>
      <c r="T425" s="637"/>
      <c r="U425" s="637"/>
      <c r="V425" s="637"/>
      <c r="W425" s="637"/>
    </row>
    <row r="426" spans="1:23">
      <c r="A426"/>
      <c r="B426"/>
      <c r="C426"/>
      <c r="D426"/>
      <c r="E426"/>
      <c r="F426"/>
      <c r="G426" s="637"/>
      <c r="H426" s="637"/>
      <c r="I426" s="637"/>
      <c r="J426" s="645"/>
      <c r="K426" s="645"/>
      <c r="L426" s="637"/>
      <c r="M426" s="637"/>
      <c r="N426" s="637"/>
      <c r="O426" s="637"/>
      <c r="P426" s="637"/>
      <c r="Q426" s="637"/>
      <c r="R426" s="637"/>
      <c r="S426" s="637"/>
      <c r="T426" s="637"/>
      <c r="U426" s="637"/>
      <c r="V426" s="637"/>
      <c r="W426" s="637"/>
    </row>
    <row r="427" spans="1:23">
      <c r="A427"/>
      <c r="B427"/>
      <c r="C427"/>
      <c r="D427"/>
      <c r="E427"/>
      <c r="F427"/>
      <c r="G427" s="637"/>
      <c r="H427" s="637"/>
      <c r="I427" s="637"/>
      <c r="J427" s="645"/>
      <c r="K427" s="645"/>
      <c r="L427" s="637"/>
      <c r="M427" s="637"/>
      <c r="N427" s="637"/>
      <c r="O427" s="637"/>
      <c r="P427" s="637"/>
      <c r="Q427" s="637"/>
      <c r="R427" s="637"/>
      <c r="S427" s="637"/>
      <c r="T427" s="637"/>
      <c r="U427" s="637"/>
      <c r="V427" s="637"/>
      <c r="W427" s="637"/>
    </row>
    <row r="428" spans="1:23">
      <c r="A428"/>
      <c r="B428"/>
      <c r="C428"/>
      <c r="D428"/>
      <c r="E428"/>
      <c r="F428"/>
      <c r="G428" s="637"/>
      <c r="H428" s="637"/>
      <c r="I428" s="637"/>
      <c r="J428" s="645"/>
      <c r="K428" s="645"/>
      <c r="L428" s="637"/>
      <c r="M428" s="637"/>
      <c r="N428" s="637"/>
      <c r="O428" s="637"/>
      <c r="P428" s="637"/>
      <c r="Q428" s="637"/>
      <c r="R428" s="637"/>
      <c r="S428" s="637"/>
      <c r="T428" s="637"/>
      <c r="U428" s="637"/>
      <c r="V428" s="637"/>
      <c r="W428" s="637"/>
    </row>
    <row r="429" spans="1:23">
      <c r="A429"/>
      <c r="B429"/>
      <c r="C429"/>
      <c r="D429"/>
      <c r="E429"/>
      <c r="F429"/>
      <c r="G429" s="637"/>
      <c r="H429" s="637"/>
      <c r="I429" s="637"/>
      <c r="J429" s="645"/>
      <c r="K429" s="645"/>
      <c r="L429" s="637"/>
      <c r="M429" s="637"/>
      <c r="N429" s="637"/>
      <c r="O429" s="637"/>
      <c r="P429" s="637"/>
      <c r="Q429" s="637"/>
      <c r="R429" s="637"/>
      <c r="S429" s="637"/>
      <c r="T429" s="637"/>
      <c r="U429" s="637"/>
      <c r="V429" s="637"/>
      <c r="W429" s="637"/>
    </row>
    <row r="430" spans="1:23">
      <c r="A430"/>
      <c r="B430"/>
      <c r="C430"/>
      <c r="D430"/>
      <c r="E430"/>
      <c r="F430"/>
      <c r="G430" s="637"/>
      <c r="H430" s="637"/>
      <c r="I430" s="637"/>
      <c r="J430" s="645"/>
      <c r="K430" s="645"/>
      <c r="L430" s="637"/>
      <c r="M430" s="637"/>
      <c r="N430" s="637"/>
      <c r="O430" s="637"/>
      <c r="P430" s="637"/>
      <c r="Q430" s="637"/>
      <c r="R430" s="637"/>
      <c r="S430" s="637"/>
      <c r="T430" s="637"/>
      <c r="U430" s="637"/>
      <c r="V430" s="637"/>
      <c r="W430" s="637"/>
    </row>
    <row r="431" spans="1:23">
      <c r="A431"/>
      <c r="B431"/>
      <c r="C431"/>
      <c r="D431"/>
      <c r="E431"/>
      <c r="F431"/>
      <c r="G431" s="637"/>
      <c r="H431" s="637"/>
      <c r="I431" s="637"/>
      <c r="J431" s="645"/>
      <c r="K431" s="645"/>
      <c r="L431" s="637"/>
      <c r="M431" s="637"/>
      <c r="N431" s="637"/>
      <c r="O431" s="637"/>
      <c r="P431" s="637"/>
      <c r="Q431" s="637"/>
      <c r="R431" s="637"/>
      <c r="S431" s="637"/>
      <c r="T431" s="637"/>
      <c r="U431" s="637"/>
      <c r="V431" s="637"/>
      <c r="W431" s="637"/>
    </row>
    <row r="432" spans="1:23">
      <c r="A432"/>
      <c r="B432"/>
      <c r="C432"/>
      <c r="D432"/>
      <c r="E432"/>
      <c r="F432"/>
      <c r="G432" s="637"/>
      <c r="H432" s="637"/>
      <c r="I432" s="637"/>
      <c r="J432" s="645"/>
      <c r="K432" s="645"/>
      <c r="L432" s="637"/>
      <c r="M432" s="637"/>
      <c r="N432" s="637"/>
      <c r="O432" s="637"/>
      <c r="P432" s="637"/>
      <c r="Q432" s="637"/>
      <c r="R432" s="637"/>
      <c r="S432" s="637"/>
      <c r="T432" s="637"/>
      <c r="U432" s="637"/>
      <c r="V432" s="637"/>
      <c r="W432" s="637"/>
    </row>
    <row r="433" spans="1:23">
      <c r="A433"/>
      <c r="B433"/>
      <c r="C433"/>
      <c r="D433"/>
      <c r="E433"/>
      <c r="F433"/>
      <c r="G433" s="637"/>
      <c r="H433" s="637"/>
      <c r="I433" s="637"/>
      <c r="J433" s="645"/>
      <c r="K433" s="645"/>
      <c r="L433" s="637"/>
      <c r="M433" s="637"/>
      <c r="N433" s="637"/>
      <c r="O433" s="637"/>
      <c r="P433" s="637"/>
      <c r="Q433" s="637"/>
      <c r="R433" s="637"/>
      <c r="S433" s="637"/>
      <c r="T433" s="637"/>
      <c r="U433" s="637"/>
      <c r="V433" s="637"/>
      <c r="W433" s="637"/>
    </row>
    <row r="434" spans="1:23">
      <c r="A434"/>
      <c r="B434"/>
      <c r="C434"/>
      <c r="D434"/>
      <c r="E434"/>
      <c r="F434"/>
      <c r="G434" s="637"/>
      <c r="H434" s="637"/>
      <c r="I434" s="637"/>
      <c r="J434" s="645"/>
      <c r="K434" s="645"/>
      <c r="L434" s="637"/>
      <c r="M434" s="637"/>
      <c r="N434" s="637"/>
      <c r="O434" s="637"/>
      <c r="P434" s="637"/>
      <c r="Q434" s="637"/>
      <c r="R434" s="637"/>
      <c r="S434" s="637"/>
      <c r="T434" s="637"/>
      <c r="U434" s="637"/>
      <c r="V434" s="637"/>
      <c r="W434" s="637"/>
    </row>
    <row r="435" spans="1:23">
      <c r="A435"/>
      <c r="B435"/>
      <c r="C435"/>
      <c r="D435"/>
      <c r="E435"/>
      <c r="F435"/>
      <c r="G435" s="637"/>
      <c r="H435" s="637"/>
      <c r="I435" s="637"/>
      <c r="J435" s="645"/>
      <c r="K435" s="645"/>
      <c r="L435" s="637"/>
      <c r="M435" s="637"/>
      <c r="N435" s="637"/>
      <c r="O435" s="637"/>
      <c r="P435" s="637"/>
      <c r="Q435" s="637"/>
      <c r="R435" s="637"/>
      <c r="S435" s="637"/>
      <c r="T435" s="637"/>
      <c r="U435" s="637"/>
      <c r="V435" s="637"/>
      <c r="W435" s="637"/>
    </row>
    <row r="436" spans="1:23">
      <c r="A436"/>
      <c r="B436"/>
      <c r="C436"/>
      <c r="D436"/>
      <c r="E436"/>
      <c r="F436"/>
      <c r="G436" s="637"/>
      <c r="H436" s="637"/>
      <c r="I436" s="637"/>
      <c r="J436" s="645"/>
      <c r="K436" s="645"/>
      <c r="L436" s="637"/>
      <c r="M436" s="637"/>
      <c r="N436" s="637"/>
      <c r="O436" s="637"/>
      <c r="P436" s="637"/>
      <c r="Q436" s="637"/>
      <c r="R436" s="637"/>
      <c r="S436" s="637"/>
      <c r="T436" s="637"/>
      <c r="U436" s="637"/>
      <c r="V436" s="637"/>
      <c r="W436" s="637"/>
    </row>
    <row r="437" spans="1:23">
      <c r="A437"/>
      <c r="B437"/>
      <c r="C437"/>
      <c r="D437"/>
      <c r="E437"/>
      <c r="F437"/>
      <c r="G437" s="637"/>
      <c r="H437" s="637"/>
      <c r="I437" s="637"/>
      <c r="J437" s="645"/>
      <c r="K437" s="645"/>
      <c r="L437" s="637"/>
      <c r="M437" s="637"/>
      <c r="N437" s="637"/>
      <c r="O437" s="637"/>
      <c r="P437" s="637"/>
      <c r="Q437" s="637"/>
      <c r="R437" s="637"/>
      <c r="S437" s="637"/>
      <c r="T437" s="637"/>
      <c r="U437" s="637"/>
      <c r="V437" s="637"/>
      <c r="W437" s="637"/>
    </row>
    <row r="438" spans="1:23">
      <c r="A438"/>
      <c r="B438"/>
      <c r="C438"/>
      <c r="D438"/>
      <c r="E438"/>
      <c r="F438"/>
      <c r="G438" s="637"/>
      <c r="H438" s="637"/>
      <c r="I438" s="637"/>
      <c r="J438" s="645"/>
      <c r="K438" s="645"/>
      <c r="L438" s="637"/>
      <c r="M438" s="637"/>
      <c r="N438" s="637"/>
      <c r="O438" s="637"/>
      <c r="P438" s="637"/>
      <c r="Q438" s="637"/>
      <c r="R438" s="637"/>
      <c r="S438" s="637"/>
      <c r="T438" s="637"/>
      <c r="U438" s="637"/>
      <c r="V438" s="637"/>
      <c r="W438" s="637"/>
    </row>
    <row r="439" spans="1:23">
      <c r="A439"/>
      <c r="B439"/>
      <c r="C439"/>
      <c r="D439"/>
      <c r="E439"/>
      <c r="F439"/>
      <c r="G439" s="637"/>
      <c r="H439" s="637"/>
      <c r="I439" s="637"/>
      <c r="J439" s="645"/>
      <c r="K439" s="645"/>
      <c r="L439" s="637"/>
      <c r="M439" s="637"/>
      <c r="N439" s="637"/>
      <c r="O439" s="637"/>
      <c r="P439" s="637"/>
      <c r="Q439" s="637"/>
      <c r="R439" s="637"/>
      <c r="S439" s="637"/>
      <c r="T439" s="637"/>
      <c r="U439" s="637"/>
      <c r="V439" s="637"/>
      <c r="W439" s="637"/>
    </row>
    <row r="440" spans="1:23">
      <c r="A440"/>
      <c r="B440"/>
      <c r="C440"/>
      <c r="D440"/>
      <c r="E440"/>
      <c r="F440"/>
      <c r="G440" s="637"/>
      <c r="H440" s="637"/>
      <c r="I440" s="637"/>
      <c r="J440" s="645"/>
      <c r="K440" s="645"/>
      <c r="L440" s="637"/>
      <c r="M440" s="637"/>
      <c r="N440" s="637"/>
      <c r="O440" s="637"/>
      <c r="P440" s="637"/>
      <c r="Q440" s="637"/>
      <c r="R440" s="637"/>
      <c r="S440" s="637"/>
      <c r="T440" s="637"/>
      <c r="U440" s="637"/>
      <c r="V440" s="637"/>
      <c r="W440" s="637"/>
    </row>
    <row r="441" spans="1:23">
      <c r="A441"/>
      <c r="B441"/>
      <c r="C441"/>
      <c r="D441"/>
      <c r="E441"/>
      <c r="F441"/>
      <c r="G441" s="637"/>
      <c r="H441" s="637"/>
      <c r="I441" s="637"/>
      <c r="J441" s="645"/>
      <c r="K441" s="645"/>
      <c r="L441" s="637"/>
      <c r="M441" s="637"/>
      <c r="N441" s="637"/>
      <c r="O441" s="637"/>
      <c r="P441" s="637"/>
      <c r="Q441" s="637"/>
      <c r="R441" s="637"/>
      <c r="S441" s="637"/>
      <c r="T441" s="637"/>
      <c r="U441" s="637"/>
      <c r="V441" s="637"/>
      <c r="W441" s="637"/>
    </row>
    <row r="442" spans="1:23">
      <c r="A442"/>
      <c r="B442"/>
      <c r="C442"/>
      <c r="D442"/>
      <c r="E442"/>
      <c r="F442"/>
      <c r="G442" s="637"/>
      <c r="H442" s="637"/>
      <c r="I442" s="637"/>
      <c r="J442" s="645"/>
      <c r="K442" s="645"/>
      <c r="L442" s="637"/>
      <c r="M442" s="637"/>
      <c r="N442" s="637"/>
      <c r="O442" s="637"/>
      <c r="P442" s="637"/>
      <c r="Q442" s="637"/>
      <c r="R442" s="637"/>
      <c r="S442" s="637"/>
      <c r="T442" s="637"/>
      <c r="U442" s="637"/>
      <c r="V442" s="637"/>
      <c r="W442" s="637"/>
    </row>
    <row r="443" spans="1:23">
      <c r="A443"/>
      <c r="B443"/>
      <c r="C443"/>
      <c r="D443"/>
      <c r="E443"/>
      <c r="F443"/>
      <c r="G443" s="637"/>
      <c r="H443" s="637"/>
      <c r="I443" s="637"/>
      <c r="J443" s="645"/>
      <c r="K443" s="645"/>
      <c r="L443" s="637"/>
      <c r="M443" s="637"/>
      <c r="N443" s="637"/>
      <c r="O443" s="637"/>
      <c r="P443" s="637"/>
      <c r="Q443" s="637"/>
      <c r="R443" s="637"/>
      <c r="S443" s="637"/>
      <c r="T443" s="637"/>
      <c r="U443" s="637"/>
      <c r="V443" s="637"/>
      <c r="W443" s="637"/>
    </row>
    <row r="444" spans="1:23">
      <c r="A444"/>
      <c r="B444"/>
      <c r="C444"/>
      <c r="D444"/>
      <c r="E444"/>
      <c r="F444"/>
      <c r="G444" s="637"/>
      <c r="H444" s="637"/>
      <c r="I444" s="637"/>
      <c r="J444" s="645"/>
      <c r="K444" s="645"/>
      <c r="L444" s="637"/>
      <c r="M444" s="637"/>
      <c r="N444" s="637"/>
      <c r="O444" s="637"/>
      <c r="P444" s="637"/>
      <c r="Q444" s="637"/>
      <c r="R444" s="637"/>
      <c r="S444" s="637"/>
      <c r="T444" s="637"/>
      <c r="U444" s="637"/>
      <c r="V444" s="637"/>
      <c r="W444" s="637"/>
    </row>
    <row r="445" spans="1:23">
      <c r="A445"/>
      <c r="B445"/>
      <c r="C445"/>
      <c r="D445"/>
      <c r="E445"/>
      <c r="F445"/>
      <c r="G445" s="637"/>
      <c r="H445" s="637"/>
      <c r="I445" s="637"/>
      <c r="J445" s="645"/>
      <c r="K445" s="645"/>
      <c r="L445" s="637"/>
      <c r="M445" s="637"/>
      <c r="N445" s="637"/>
      <c r="O445" s="637"/>
      <c r="P445" s="637"/>
      <c r="Q445" s="637"/>
      <c r="R445" s="637"/>
      <c r="S445" s="637"/>
      <c r="T445" s="637"/>
      <c r="U445" s="637"/>
      <c r="V445" s="637"/>
      <c r="W445" s="637"/>
    </row>
    <row r="446" spans="1:23">
      <c r="A446"/>
      <c r="B446"/>
      <c r="C446"/>
      <c r="D446"/>
      <c r="E446"/>
      <c r="F446"/>
      <c r="G446" s="637"/>
      <c r="H446" s="637"/>
      <c r="I446" s="637"/>
      <c r="J446" s="645"/>
      <c r="K446" s="645"/>
      <c r="L446" s="637"/>
      <c r="M446" s="637"/>
      <c r="N446" s="637"/>
      <c r="O446" s="637"/>
      <c r="P446" s="637"/>
      <c r="Q446" s="637"/>
      <c r="R446" s="637"/>
      <c r="S446" s="637"/>
      <c r="T446" s="637"/>
      <c r="U446" s="637"/>
      <c r="V446" s="637"/>
      <c r="W446" s="637"/>
    </row>
    <row r="447" spans="1:23">
      <c r="A447"/>
      <c r="B447"/>
      <c r="C447"/>
      <c r="D447"/>
      <c r="E447"/>
      <c r="F447"/>
      <c r="G447" s="637"/>
      <c r="H447" s="637"/>
      <c r="I447" s="637"/>
      <c r="J447" s="645"/>
      <c r="K447" s="645"/>
      <c r="L447" s="637"/>
      <c r="M447" s="637"/>
      <c r="N447" s="637"/>
      <c r="O447" s="637"/>
      <c r="P447" s="637"/>
      <c r="Q447" s="637"/>
      <c r="R447" s="637"/>
      <c r="S447" s="637"/>
      <c r="T447" s="637"/>
      <c r="U447" s="637"/>
      <c r="V447" s="637"/>
      <c r="W447" s="637"/>
    </row>
    <row r="448" spans="1:23">
      <c r="A448"/>
      <c r="B448"/>
      <c r="C448"/>
      <c r="D448"/>
      <c r="E448"/>
      <c r="F448"/>
      <c r="G448" s="637"/>
      <c r="H448" s="637"/>
      <c r="I448" s="637"/>
      <c r="J448" s="645"/>
      <c r="K448" s="645"/>
      <c r="L448" s="637"/>
      <c r="M448" s="637"/>
      <c r="N448" s="637"/>
      <c r="O448" s="637"/>
      <c r="P448" s="637"/>
      <c r="Q448" s="637"/>
      <c r="R448" s="637"/>
      <c r="S448" s="637"/>
      <c r="T448" s="637"/>
      <c r="U448" s="637"/>
      <c r="V448" s="637"/>
      <c r="W448" s="637"/>
    </row>
    <row r="449" spans="1:23">
      <c r="A449"/>
      <c r="B449"/>
      <c r="C449"/>
      <c r="D449"/>
      <c r="E449"/>
      <c r="F449"/>
      <c r="G449" s="637"/>
      <c r="H449" s="637"/>
      <c r="I449" s="637"/>
      <c r="J449" s="645"/>
      <c r="K449" s="645"/>
      <c r="L449" s="637"/>
      <c r="M449" s="637"/>
      <c r="N449" s="637"/>
      <c r="O449" s="637"/>
      <c r="P449" s="637"/>
      <c r="Q449" s="637"/>
      <c r="R449" s="637"/>
      <c r="S449" s="637"/>
      <c r="T449" s="637"/>
      <c r="U449" s="637"/>
      <c r="V449" s="637"/>
      <c r="W449" s="637"/>
    </row>
    <row r="450" spans="1:23">
      <c r="A450"/>
      <c r="B450"/>
      <c r="C450"/>
      <c r="D450"/>
      <c r="E450"/>
      <c r="F450"/>
      <c r="G450" s="637"/>
      <c r="H450" s="637"/>
      <c r="I450" s="637"/>
      <c r="J450" s="645"/>
      <c r="K450" s="645"/>
      <c r="L450" s="637"/>
      <c r="M450" s="637"/>
      <c r="N450" s="637"/>
      <c r="O450" s="637"/>
      <c r="P450" s="637"/>
      <c r="Q450" s="637"/>
      <c r="R450" s="637"/>
      <c r="S450" s="637"/>
      <c r="T450" s="637"/>
      <c r="U450" s="637"/>
      <c r="V450" s="637"/>
      <c r="W450" s="637"/>
    </row>
    <row r="451" spans="1:23">
      <c r="A451"/>
      <c r="B451"/>
      <c r="C451"/>
      <c r="D451"/>
      <c r="E451"/>
      <c r="F451"/>
      <c r="G451" s="637"/>
      <c r="H451" s="637"/>
      <c r="I451" s="637"/>
      <c r="J451" s="645"/>
      <c r="K451" s="645"/>
      <c r="L451" s="637"/>
      <c r="M451" s="637"/>
      <c r="N451" s="637"/>
      <c r="O451" s="637"/>
      <c r="P451" s="637"/>
      <c r="Q451" s="637"/>
      <c r="R451" s="637"/>
      <c r="S451" s="637"/>
      <c r="T451" s="637"/>
      <c r="U451" s="637"/>
      <c r="V451" s="637"/>
      <c r="W451" s="637"/>
    </row>
    <row r="452" spans="1:23">
      <c r="A452"/>
      <c r="B452"/>
      <c r="C452"/>
      <c r="D452"/>
      <c r="E452"/>
      <c r="F452"/>
      <c r="G452" s="637"/>
      <c r="H452" s="637"/>
      <c r="I452" s="637"/>
      <c r="J452" s="645"/>
      <c r="K452" s="645"/>
      <c r="L452" s="637"/>
      <c r="M452" s="637"/>
      <c r="N452" s="637"/>
      <c r="O452" s="637"/>
      <c r="P452" s="637"/>
      <c r="Q452" s="637"/>
      <c r="R452" s="637"/>
      <c r="S452" s="637"/>
      <c r="T452" s="637"/>
      <c r="U452" s="637"/>
      <c r="V452" s="637"/>
      <c r="W452" s="637"/>
    </row>
    <row r="453" spans="1:23">
      <c r="A453"/>
      <c r="B453"/>
      <c r="C453"/>
      <c r="D453"/>
      <c r="E453"/>
      <c r="F453"/>
      <c r="G453" s="637"/>
      <c r="H453" s="637"/>
      <c r="I453" s="637"/>
      <c r="J453" s="645"/>
      <c r="K453" s="645"/>
      <c r="L453" s="637"/>
      <c r="M453" s="637"/>
      <c r="N453" s="637"/>
      <c r="O453" s="637"/>
      <c r="P453" s="637"/>
      <c r="Q453" s="637"/>
      <c r="R453" s="637"/>
      <c r="S453" s="637"/>
      <c r="T453" s="637"/>
      <c r="U453" s="637"/>
      <c r="V453" s="637"/>
      <c r="W453" s="637"/>
    </row>
    <row r="454" spans="1:23">
      <c r="A454"/>
      <c r="B454"/>
      <c r="C454"/>
      <c r="D454"/>
      <c r="E454"/>
      <c r="F454"/>
      <c r="G454" s="637"/>
      <c r="H454" s="637"/>
      <c r="I454" s="637"/>
      <c r="J454" s="645"/>
      <c r="K454" s="645"/>
      <c r="L454" s="637"/>
      <c r="M454" s="637"/>
      <c r="N454" s="637"/>
      <c r="O454" s="637"/>
      <c r="P454" s="637"/>
      <c r="Q454" s="637"/>
      <c r="R454" s="637"/>
      <c r="S454" s="637"/>
      <c r="T454" s="637"/>
      <c r="U454" s="637"/>
      <c r="V454" s="637"/>
      <c r="W454" s="637"/>
    </row>
    <row r="455" spans="1:23">
      <c r="A455"/>
      <c r="B455"/>
      <c r="C455"/>
      <c r="D455"/>
      <c r="E455"/>
      <c r="F455"/>
      <c r="G455" s="637"/>
      <c r="H455" s="637"/>
      <c r="I455" s="637"/>
      <c r="J455" s="645"/>
      <c r="K455" s="645"/>
      <c r="L455" s="637"/>
      <c r="M455" s="637"/>
      <c r="N455" s="637"/>
      <c r="O455" s="637"/>
      <c r="P455" s="637"/>
      <c r="Q455" s="637"/>
      <c r="R455" s="637"/>
      <c r="S455" s="637"/>
      <c r="T455" s="637"/>
      <c r="U455" s="637"/>
      <c r="V455" s="637"/>
      <c r="W455" s="637"/>
    </row>
    <row r="456" spans="1:23">
      <c r="A456"/>
      <c r="B456"/>
      <c r="C456"/>
      <c r="D456"/>
      <c r="E456"/>
      <c r="F456"/>
      <c r="G456" s="637"/>
      <c r="H456" s="637"/>
      <c r="I456" s="637"/>
      <c r="J456" s="645"/>
      <c r="K456" s="645"/>
      <c r="L456" s="637"/>
      <c r="M456" s="637"/>
      <c r="N456" s="637"/>
      <c r="O456" s="637"/>
      <c r="P456" s="637"/>
      <c r="Q456" s="637"/>
      <c r="R456" s="637"/>
      <c r="S456" s="637"/>
      <c r="T456" s="637"/>
      <c r="U456" s="637"/>
      <c r="V456" s="637"/>
      <c r="W456" s="637"/>
    </row>
    <row r="457" spans="1:23">
      <c r="A457"/>
      <c r="B457"/>
      <c r="C457"/>
      <c r="D457"/>
      <c r="E457"/>
      <c r="F457"/>
      <c r="G457" s="637"/>
      <c r="H457" s="637"/>
      <c r="I457" s="637"/>
      <c r="J457" s="645"/>
      <c r="K457" s="645"/>
      <c r="L457" s="637"/>
      <c r="M457" s="637"/>
      <c r="N457" s="637"/>
      <c r="O457" s="637"/>
      <c r="P457" s="637"/>
      <c r="Q457" s="637"/>
      <c r="R457" s="637"/>
      <c r="S457" s="637"/>
      <c r="T457" s="637"/>
      <c r="U457" s="637"/>
      <c r="V457" s="637"/>
      <c r="W457" s="637"/>
    </row>
    <row r="458" spans="1:23">
      <c r="A458"/>
      <c r="B458"/>
      <c r="C458"/>
      <c r="D458"/>
      <c r="E458"/>
      <c r="F458"/>
      <c r="G458" s="637"/>
      <c r="H458" s="637"/>
      <c r="I458" s="637"/>
      <c r="J458" s="645"/>
      <c r="K458" s="645"/>
      <c r="L458" s="637"/>
      <c r="M458" s="637"/>
      <c r="N458" s="637"/>
      <c r="O458" s="637"/>
      <c r="P458" s="637"/>
      <c r="Q458" s="637"/>
      <c r="R458" s="637"/>
      <c r="S458" s="637"/>
      <c r="T458" s="637"/>
      <c r="U458" s="637"/>
      <c r="V458" s="637"/>
      <c r="W458" s="637"/>
    </row>
    <row r="459" spans="1:23">
      <c r="A459"/>
      <c r="B459"/>
      <c r="C459"/>
      <c r="D459"/>
      <c r="E459"/>
      <c r="F459"/>
      <c r="G459" s="637"/>
      <c r="H459" s="637"/>
      <c r="I459" s="637"/>
      <c r="J459" s="645"/>
      <c r="K459" s="645"/>
      <c r="L459" s="637"/>
      <c r="M459" s="637"/>
      <c r="N459" s="637"/>
      <c r="O459" s="637"/>
      <c r="P459" s="637"/>
      <c r="Q459" s="637"/>
      <c r="R459" s="637"/>
      <c r="S459" s="637"/>
      <c r="T459" s="637"/>
      <c r="U459" s="637"/>
      <c r="V459" s="637"/>
      <c r="W459" s="637"/>
    </row>
    <row r="460" spans="1:23">
      <c r="A460"/>
      <c r="B460"/>
      <c r="C460"/>
      <c r="D460"/>
      <c r="E460"/>
      <c r="F460"/>
      <c r="G460" s="637"/>
      <c r="H460" s="637"/>
      <c r="I460" s="637"/>
      <c r="J460" s="645"/>
      <c r="K460" s="645"/>
      <c r="L460" s="637"/>
      <c r="M460" s="637"/>
      <c r="N460" s="637"/>
      <c r="O460" s="637"/>
      <c r="P460" s="637"/>
      <c r="Q460" s="637"/>
      <c r="R460" s="637"/>
      <c r="S460" s="637"/>
      <c r="T460" s="637"/>
      <c r="U460" s="637"/>
      <c r="V460" s="637"/>
      <c r="W460" s="637"/>
    </row>
    <row r="461" spans="1:23">
      <c r="A461"/>
      <c r="B461"/>
      <c r="C461"/>
      <c r="D461"/>
      <c r="E461"/>
      <c r="F461"/>
      <c r="G461" s="637"/>
      <c r="H461" s="637"/>
      <c r="I461" s="637"/>
      <c r="J461" s="645"/>
      <c r="K461" s="645"/>
      <c r="L461" s="637"/>
      <c r="M461" s="637"/>
      <c r="N461" s="637"/>
      <c r="O461" s="637"/>
      <c r="P461" s="637"/>
      <c r="Q461" s="637"/>
      <c r="R461" s="637"/>
      <c r="S461" s="637"/>
      <c r="T461" s="637"/>
      <c r="U461" s="637"/>
      <c r="V461" s="637"/>
      <c r="W461" s="637"/>
    </row>
    <row r="462" spans="1:23">
      <c r="A462"/>
      <c r="B462"/>
      <c r="C462"/>
      <c r="D462"/>
      <c r="E462"/>
      <c r="F462"/>
      <c r="G462" s="637"/>
      <c r="H462" s="637"/>
      <c r="I462" s="637"/>
      <c r="J462" s="645"/>
      <c r="K462" s="645"/>
      <c r="L462" s="637"/>
      <c r="M462" s="637"/>
      <c r="N462" s="637"/>
      <c r="O462" s="637"/>
      <c r="P462" s="637"/>
      <c r="Q462" s="637"/>
      <c r="R462" s="637"/>
      <c r="S462" s="637"/>
      <c r="T462" s="637"/>
      <c r="U462" s="637"/>
      <c r="V462" s="637"/>
      <c r="W462" s="637"/>
    </row>
    <row r="463" spans="1:23">
      <c r="A463"/>
      <c r="B463"/>
      <c r="C463"/>
      <c r="D463"/>
      <c r="E463"/>
      <c r="F463"/>
      <c r="G463" s="637"/>
      <c r="H463" s="637"/>
      <c r="I463" s="637"/>
      <c r="J463" s="645"/>
      <c r="K463" s="645"/>
      <c r="L463" s="637"/>
      <c r="M463" s="637"/>
      <c r="N463" s="637"/>
      <c r="O463" s="637"/>
      <c r="P463" s="637"/>
      <c r="Q463" s="637"/>
      <c r="R463" s="637"/>
      <c r="S463" s="637"/>
      <c r="T463" s="637"/>
      <c r="U463" s="637"/>
      <c r="V463" s="637"/>
      <c r="W463" s="637"/>
    </row>
    <row r="464" spans="1:23">
      <c r="A464"/>
      <c r="B464"/>
      <c r="C464"/>
      <c r="D464"/>
      <c r="E464"/>
      <c r="F464"/>
      <c r="G464" s="637"/>
      <c r="H464" s="637"/>
      <c r="I464" s="637"/>
      <c r="J464" s="645"/>
      <c r="K464" s="645"/>
      <c r="L464" s="637"/>
      <c r="M464" s="637"/>
      <c r="N464" s="637"/>
      <c r="O464" s="637"/>
      <c r="P464" s="637"/>
      <c r="Q464" s="637"/>
      <c r="R464" s="637"/>
      <c r="S464" s="637"/>
      <c r="T464" s="637"/>
      <c r="U464" s="637"/>
      <c r="V464" s="637"/>
      <c r="W464" s="637"/>
    </row>
    <row r="465" spans="1:23">
      <c r="A465"/>
      <c r="B465"/>
      <c r="C465"/>
      <c r="D465"/>
      <c r="E465"/>
      <c r="F465"/>
      <c r="G465" s="637"/>
      <c r="H465" s="637"/>
      <c r="I465" s="637"/>
      <c r="J465" s="645"/>
      <c r="K465" s="645"/>
      <c r="L465" s="637"/>
      <c r="M465" s="637"/>
      <c r="N465" s="637"/>
      <c r="O465" s="637"/>
      <c r="P465" s="637"/>
      <c r="Q465" s="637"/>
      <c r="R465" s="637"/>
      <c r="S465" s="637"/>
      <c r="T465" s="637"/>
      <c r="U465" s="637"/>
      <c r="V465" s="637"/>
      <c r="W465" s="637"/>
    </row>
    <row r="466" spans="1:23">
      <c r="A466"/>
      <c r="B466"/>
      <c r="C466"/>
      <c r="D466"/>
      <c r="E466"/>
      <c r="F466"/>
      <c r="G466" s="637"/>
      <c r="H466" s="637"/>
      <c r="I466" s="637"/>
      <c r="J466" s="645"/>
      <c r="K466" s="645"/>
      <c r="L466" s="637"/>
      <c r="M466" s="637"/>
      <c r="N466" s="637"/>
      <c r="O466" s="637"/>
      <c r="P466" s="637"/>
      <c r="Q466" s="637"/>
      <c r="R466" s="637"/>
      <c r="S466" s="637"/>
      <c r="T466" s="637"/>
      <c r="U466" s="637"/>
      <c r="V466" s="637"/>
      <c r="W466" s="637"/>
    </row>
    <row r="467" spans="1:23">
      <c r="A467"/>
      <c r="B467"/>
      <c r="C467"/>
      <c r="D467"/>
      <c r="E467"/>
      <c r="F467"/>
      <c r="G467" s="637"/>
      <c r="H467" s="637"/>
      <c r="I467" s="637"/>
      <c r="J467" s="645"/>
      <c r="K467" s="645"/>
      <c r="L467" s="637"/>
      <c r="M467" s="637"/>
      <c r="N467" s="637"/>
      <c r="O467" s="637"/>
      <c r="P467" s="637"/>
      <c r="Q467" s="637"/>
      <c r="R467" s="637"/>
      <c r="S467" s="637"/>
      <c r="T467" s="637"/>
      <c r="U467" s="637"/>
      <c r="V467" s="637"/>
      <c r="W467" s="637"/>
    </row>
    <row r="468" spans="1:23">
      <c r="A468"/>
      <c r="B468"/>
      <c r="C468"/>
      <c r="D468"/>
      <c r="E468"/>
      <c r="F468"/>
      <c r="G468" s="637"/>
      <c r="H468" s="637"/>
      <c r="I468" s="637"/>
      <c r="J468" s="645"/>
      <c r="K468" s="645"/>
      <c r="L468" s="637"/>
      <c r="M468" s="637"/>
      <c r="N468" s="637"/>
      <c r="O468" s="637"/>
      <c r="P468" s="637"/>
      <c r="Q468" s="637"/>
      <c r="R468" s="637"/>
      <c r="S468" s="637"/>
      <c r="T468" s="637"/>
      <c r="U468" s="637"/>
      <c r="V468" s="637"/>
      <c r="W468" s="637"/>
    </row>
    <row r="469" spans="1:23">
      <c r="A469"/>
      <c r="B469"/>
      <c r="C469"/>
      <c r="D469"/>
      <c r="E469"/>
      <c r="F469"/>
      <c r="G469" s="637"/>
      <c r="H469" s="637"/>
      <c r="I469" s="637"/>
      <c r="J469" s="645"/>
      <c r="K469" s="645"/>
      <c r="L469" s="637"/>
      <c r="M469" s="637"/>
      <c r="N469" s="637"/>
      <c r="O469" s="637"/>
      <c r="P469" s="637"/>
      <c r="Q469" s="637"/>
      <c r="R469" s="637"/>
      <c r="S469" s="637"/>
      <c r="T469" s="637"/>
      <c r="U469" s="637"/>
      <c r="V469" s="637"/>
      <c r="W469" s="637"/>
    </row>
    <row r="470" spans="1:23">
      <c r="A470"/>
      <c r="B470"/>
      <c r="C470"/>
      <c r="D470"/>
      <c r="E470"/>
      <c r="F470"/>
      <c r="G470" s="637"/>
      <c r="H470" s="637"/>
      <c r="I470" s="637"/>
      <c r="J470" s="645"/>
      <c r="K470" s="645"/>
      <c r="L470" s="637"/>
      <c r="M470" s="637"/>
      <c r="N470" s="637"/>
      <c r="O470" s="637"/>
      <c r="P470" s="637"/>
      <c r="Q470" s="637"/>
      <c r="R470" s="637"/>
      <c r="S470" s="637"/>
      <c r="T470" s="637"/>
      <c r="U470" s="637"/>
      <c r="V470" s="637"/>
      <c r="W470" s="637"/>
    </row>
    <row r="471" spans="1:23">
      <c r="A471"/>
      <c r="B471"/>
      <c r="C471"/>
      <c r="D471"/>
      <c r="E471"/>
      <c r="F471"/>
      <c r="G471" s="637"/>
      <c r="H471" s="637"/>
      <c r="I471" s="637"/>
      <c r="J471" s="645"/>
      <c r="K471" s="645"/>
      <c r="L471" s="637"/>
      <c r="M471" s="637"/>
      <c r="N471" s="637"/>
      <c r="O471" s="637"/>
      <c r="P471" s="637"/>
      <c r="Q471" s="637"/>
      <c r="R471" s="637"/>
      <c r="S471" s="637"/>
      <c r="T471" s="637"/>
      <c r="U471" s="637"/>
      <c r="V471" s="637"/>
      <c r="W471" s="637"/>
    </row>
    <row r="472" spans="1:23">
      <c r="A472"/>
      <c r="B472"/>
      <c r="C472"/>
      <c r="D472"/>
      <c r="E472"/>
      <c r="F472"/>
      <c r="G472" s="637"/>
      <c r="H472" s="637"/>
      <c r="I472" s="637"/>
      <c r="J472" s="645"/>
      <c r="K472" s="645"/>
      <c r="L472" s="637"/>
      <c r="M472" s="637"/>
      <c r="N472" s="637"/>
      <c r="O472" s="637"/>
      <c r="P472" s="637"/>
      <c r="Q472" s="637"/>
      <c r="R472" s="637"/>
      <c r="S472" s="637"/>
      <c r="T472" s="637"/>
      <c r="U472" s="637"/>
      <c r="V472" s="637"/>
      <c r="W472" s="637"/>
    </row>
    <row r="473" spans="1:23">
      <c r="A473"/>
      <c r="B473"/>
      <c r="C473"/>
      <c r="D473"/>
      <c r="E473"/>
      <c r="F473"/>
      <c r="G473" s="637"/>
      <c r="H473" s="637"/>
      <c r="I473" s="637"/>
      <c r="J473" s="645"/>
      <c r="K473" s="645"/>
      <c r="L473" s="637"/>
      <c r="M473" s="637"/>
      <c r="N473" s="637"/>
      <c r="O473" s="637"/>
      <c r="P473" s="637"/>
      <c r="Q473" s="637"/>
      <c r="R473" s="637"/>
      <c r="S473" s="637"/>
      <c r="T473" s="637"/>
      <c r="U473" s="637"/>
      <c r="V473" s="637"/>
      <c r="W473" s="637"/>
    </row>
    <row r="474" spans="1:23">
      <c r="A474"/>
      <c r="B474"/>
      <c r="C474"/>
      <c r="D474"/>
      <c r="E474"/>
      <c r="F474"/>
      <c r="G474" s="637"/>
      <c r="H474" s="637"/>
      <c r="I474" s="637"/>
      <c r="J474" s="645"/>
      <c r="K474" s="645"/>
      <c r="L474" s="637"/>
      <c r="M474" s="637"/>
      <c r="N474" s="637"/>
      <c r="O474" s="637"/>
      <c r="P474" s="637"/>
      <c r="Q474" s="637"/>
      <c r="R474" s="637"/>
      <c r="S474" s="637"/>
      <c r="T474" s="637"/>
      <c r="U474" s="637"/>
      <c r="V474" s="637"/>
      <c r="W474" s="637"/>
    </row>
    <row r="475" spans="1:23">
      <c r="A475"/>
      <c r="B475"/>
      <c r="C475"/>
      <c r="D475"/>
      <c r="E475"/>
      <c r="F475"/>
      <c r="G475" s="637"/>
      <c r="H475" s="637"/>
      <c r="I475" s="637"/>
      <c r="J475" s="645"/>
      <c r="K475" s="645"/>
      <c r="L475" s="637"/>
      <c r="M475" s="637"/>
      <c r="N475" s="637"/>
      <c r="O475" s="637"/>
      <c r="P475" s="637"/>
      <c r="Q475" s="637"/>
      <c r="R475" s="637"/>
      <c r="S475" s="637"/>
      <c r="T475" s="637"/>
      <c r="U475" s="637"/>
      <c r="V475" s="637"/>
      <c r="W475" s="637"/>
    </row>
    <row r="476" spans="1:23">
      <c r="A476"/>
      <c r="B476"/>
      <c r="C476"/>
      <c r="D476"/>
      <c r="E476"/>
      <c r="F476"/>
      <c r="G476" s="637"/>
      <c r="H476" s="637"/>
      <c r="I476" s="637"/>
      <c r="J476" s="645"/>
      <c r="K476" s="645"/>
      <c r="L476" s="637"/>
      <c r="M476" s="637"/>
      <c r="N476" s="637"/>
      <c r="O476" s="637"/>
      <c r="P476" s="637"/>
      <c r="Q476" s="637"/>
      <c r="R476" s="637"/>
      <c r="S476" s="637"/>
      <c r="T476" s="637"/>
      <c r="U476" s="637"/>
      <c r="V476" s="637"/>
      <c r="W476" s="637"/>
    </row>
    <row r="477" spans="1:23">
      <c r="A477"/>
      <c r="B477"/>
      <c r="C477"/>
      <c r="D477"/>
      <c r="E477"/>
      <c r="F477"/>
      <c r="G477" s="637"/>
      <c r="H477" s="637"/>
      <c r="I477" s="637"/>
      <c r="J477" s="645"/>
      <c r="K477" s="645"/>
      <c r="L477" s="637"/>
      <c r="M477" s="637"/>
      <c r="N477" s="637"/>
      <c r="O477" s="637"/>
      <c r="P477" s="637"/>
      <c r="Q477" s="637"/>
      <c r="R477" s="637"/>
      <c r="S477" s="637"/>
      <c r="T477" s="637"/>
      <c r="U477" s="637"/>
      <c r="V477" s="637"/>
      <c r="W477" s="637"/>
    </row>
    <row r="478" spans="1:23">
      <c r="A478"/>
      <c r="B478"/>
      <c r="C478"/>
      <c r="D478"/>
      <c r="E478"/>
      <c r="F478"/>
      <c r="G478" s="637"/>
      <c r="H478" s="637"/>
      <c r="I478" s="637"/>
      <c r="J478" s="645"/>
      <c r="K478" s="645"/>
      <c r="L478" s="637"/>
      <c r="M478" s="637"/>
      <c r="N478" s="637"/>
      <c r="O478" s="637"/>
      <c r="P478" s="637"/>
      <c r="Q478" s="637"/>
      <c r="R478" s="637"/>
      <c r="S478" s="637"/>
      <c r="T478" s="637"/>
      <c r="U478" s="637"/>
      <c r="V478" s="637"/>
      <c r="W478" s="637"/>
    </row>
    <row r="479" spans="1:23">
      <c r="A479"/>
      <c r="B479"/>
      <c r="C479"/>
      <c r="D479"/>
      <c r="E479"/>
      <c r="F479"/>
      <c r="G479" s="637"/>
      <c r="H479" s="637"/>
      <c r="I479" s="637"/>
      <c r="J479" s="645"/>
      <c r="K479" s="645"/>
      <c r="L479" s="637"/>
      <c r="M479" s="637"/>
      <c r="N479" s="637"/>
      <c r="O479" s="637"/>
      <c r="P479" s="637"/>
      <c r="Q479" s="637"/>
      <c r="R479" s="637"/>
      <c r="S479" s="637"/>
      <c r="T479" s="637"/>
      <c r="U479" s="637"/>
      <c r="V479" s="637"/>
      <c r="W479" s="637"/>
    </row>
    <row r="480" spans="1:23">
      <c r="A480"/>
      <c r="B480"/>
      <c r="C480"/>
      <c r="D480"/>
      <c r="E480"/>
      <c r="F480"/>
      <c r="G480" s="637"/>
      <c r="H480" s="637"/>
      <c r="I480" s="637"/>
      <c r="J480" s="645"/>
      <c r="K480" s="645"/>
      <c r="L480" s="637"/>
      <c r="M480" s="637"/>
      <c r="N480" s="637"/>
      <c r="O480" s="637"/>
      <c r="P480" s="637"/>
      <c r="Q480" s="637"/>
      <c r="R480" s="637"/>
      <c r="S480" s="637"/>
      <c r="T480" s="637"/>
      <c r="U480" s="637"/>
      <c r="V480" s="637"/>
      <c r="W480" s="637"/>
    </row>
    <row r="481" spans="1:23">
      <c r="A481"/>
      <c r="B481"/>
      <c r="C481"/>
      <c r="D481"/>
      <c r="E481"/>
      <c r="F481"/>
      <c r="G481" s="637"/>
      <c r="H481" s="637"/>
      <c r="I481" s="637"/>
      <c r="J481" s="645"/>
      <c r="K481" s="645"/>
      <c r="L481" s="637"/>
      <c r="M481" s="637"/>
      <c r="N481" s="637"/>
      <c r="O481" s="637"/>
      <c r="P481" s="637"/>
      <c r="Q481" s="637"/>
      <c r="R481" s="637"/>
      <c r="S481" s="637"/>
      <c r="T481" s="637"/>
      <c r="U481" s="637"/>
      <c r="V481" s="637"/>
      <c r="W481" s="637"/>
    </row>
    <row r="482" spans="1:23">
      <c r="A482"/>
      <c r="B482"/>
      <c r="C482"/>
      <c r="D482"/>
      <c r="E482"/>
      <c r="F482"/>
      <c r="G482" s="637"/>
      <c r="H482" s="637"/>
      <c r="I482" s="637"/>
      <c r="J482" s="645"/>
      <c r="K482" s="645"/>
      <c r="L482" s="637"/>
      <c r="M482" s="637"/>
      <c r="N482" s="637"/>
      <c r="O482" s="637"/>
      <c r="P482" s="637"/>
      <c r="Q482" s="637"/>
      <c r="R482" s="637"/>
      <c r="S482" s="637"/>
      <c r="T482" s="637"/>
      <c r="U482" s="637"/>
      <c r="V482" s="637"/>
      <c r="W482" s="637"/>
    </row>
    <row r="483" spans="1:23">
      <c r="A483"/>
      <c r="B483"/>
      <c r="C483"/>
      <c r="D483"/>
      <c r="E483"/>
      <c r="F483"/>
      <c r="G483" s="637"/>
      <c r="H483" s="637"/>
      <c r="I483" s="637"/>
      <c r="J483" s="645"/>
      <c r="K483" s="645"/>
      <c r="L483" s="637"/>
      <c r="M483" s="637"/>
      <c r="N483" s="637"/>
      <c r="O483" s="637"/>
      <c r="P483" s="637"/>
      <c r="Q483" s="637"/>
      <c r="R483" s="637"/>
      <c r="S483" s="637"/>
      <c r="T483" s="637"/>
      <c r="U483" s="637"/>
      <c r="V483" s="637"/>
      <c r="W483" s="637"/>
    </row>
    <row r="484" spans="1:23">
      <c r="A484"/>
      <c r="B484"/>
      <c r="C484"/>
      <c r="D484"/>
      <c r="E484"/>
      <c r="F484"/>
      <c r="G484" s="637"/>
      <c r="H484" s="637"/>
      <c r="I484" s="637"/>
      <c r="J484" s="645"/>
      <c r="K484" s="645"/>
      <c r="L484" s="637"/>
      <c r="M484" s="637"/>
      <c r="N484" s="637"/>
      <c r="O484" s="637"/>
      <c r="P484" s="637"/>
      <c r="Q484" s="637"/>
      <c r="R484" s="637"/>
      <c r="S484" s="637"/>
      <c r="T484" s="637"/>
      <c r="U484" s="637"/>
      <c r="V484" s="637"/>
      <c r="W484" s="637"/>
    </row>
    <row r="485" spans="1:23">
      <c r="A485"/>
      <c r="B485"/>
      <c r="C485"/>
      <c r="D485"/>
      <c r="E485"/>
      <c r="F485"/>
      <c r="G485" s="637"/>
      <c r="H485" s="637"/>
      <c r="I485" s="637"/>
      <c r="J485" s="645"/>
      <c r="K485" s="645"/>
      <c r="L485" s="637"/>
      <c r="M485" s="637"/>
      <c r="N485" s="637"/>
      <c r="O485" s="637"/>
      <c r="P485" s="637"/>
      <c r="Q485" s="637"/>
      <c r="R485" s="637"/>
      <c r="S485" s="637"/>
      <c r="T485" s="637"/>
      <c r="U485" s="637"/>
      <c r="V485" s="637"/>
      <c r="W485" s="637"/>
    </row>
    <row r="486" spans="1:23">
      <c r="A486"/>
      <c r="B486"/>
      <c r="C486"/>
      <c r="D486"/>
      <c r="E486"/>
      <c r="F486"/>
      <c r="G486" s="637"/>
      <c r="H486" s="637"/>
      <c r="I486" s="637"/>
      <c r="J486" s="645"/>
      <c r="K486" s="645"/>
      <c r="L486" s="637"/>
      <c r="M486" s="637"/>
      <c r="N486" s="637"/>
      <c r="O486" s="637"/>
      <c r="P486" s="637"/>
      <c r="Q486" s="637"/>
      <c r="R486" s="637"/>
      <c r="S486" s="637"/>
      <c r="T486" s="637"/>
      <c r="U486" s="637"/>
      <c r="V486" s="637"/>
      <c r="W486" s="637"/>
    </row>
    <row r="487" spans="1:23">
      <c r="A487"/>
      <c r="B487"/>
      <c r="C487"/>
      <c r="D487"/>
      <c r="E487"/>
      <c r="F487"/>
      <c r="G487" s="637"/>
      <c r="H487" s="637"/>
      <c r="I487" s="637"/>
      <c r="J487" s="645"/>
      <c r="K487" s="645"/>
      <c r="L487" s="637"/>
      <c r="M487" s="637"/>
      <c r="N487" s="637"/>
      <c r="O487" s="637"/>
      <c r="P487" s="637"/>
      <c r="Q487" s="637"/>
      <c r="R487" s="637"/>
      <c r="S487" s="637"/>
      <c r="T487" s="637"/>
      <c r="U487" s="637"/>
      <c r="V487" s="637"/>
      <c r="W487" s="637"/>
    </row>
    <row r="488" spans="1:23">
      <c r="A488"/>
      <c r="B488"/>
      <c r="C488"/>
      <c r="D488"/>
      <c r="E488"/>
      <c r="F488"/>
      <c r="G488" s="637"/>
      <c r="H488" s="637"/>
      <c r="I488" s="637"/>
      <c r="J488" s="645"/>
      <c r="K488" s="645"/>
      <c r="L488" s="637"/>
      <c r="M488" s="637"/>
      <c r="N488" s="637"/>
      <c r="O488" s="637"/>
      <c r="P488" s="637"/>
      <c r="Q488" s="637"/>
      <c r="R488" s="637"/>
      <c r="S488" s="637"/>
      <c r="T488" s="637"/>
      <c r="U488" s="637"/>
      <c r="V488" s="637"/>
      <c r="W488" s="637"/>
    </row>
    <row r="489" spans="1:23">
      <c r="A489"/>
      <c r="B489"/>
      <c r="C489"/>
      <c r="D489"/>
      <c r="E489"/>
      <c r="F489"/>
      <c r="G489" s="637"/>
      <c r="H489" s="637"/>
      <c r="I489" s="637"/>
      <c r="J489" s="645"/>
      <c r="K489" s="645"/>
      <c r="L489" s="637"/>
      <c r="M489" s="637"/>
      <c r="N489" s="637"/>
      <c r="O489" s="637"/>
      <c r="P489" s="637"/>
      <c r="Q489" s="637"/>
      <c r="R489" s="637"/>
      <c r="S489" s="637"/>
      <c r="T489" s="637"/>
      <c r="U489" s="637"/>
      <c r="V489" s="637"/>
      <c r="W489" s="637"/>
    </row>
    <row r="490" spans="1:23">
      <c r="A490"/>
      <c r="B490"/>
      <c r="C490"/>
      <c r="D490"/>
      <c r="E490"/>
      <c r="F490"/>
      <c r="G490" s="637"/>
      <c r="H490" s="637"/>
      <c r="I490" s="637"/>
      <c r="J490" s="645"/>
      <c r="K490" s="645"/>
      <c r="L490" s="637"/>
      <c r="M490" s="637"/>
      <c r="N490" s="637"/>
      <c r="O490" s="637"/>
      <c r="P490" s="637"/>
      <c r="Q490" s="637"/>
      <c r="R490" s="637"/>
      <c r="S490" s="637"/>
      <c r="T490" s="637"/>
      <c r="U490" s="637"/>
      <c r="V490" s="637"/>
      <c r="W490" s="637"/>
    </row>
    <row r="491" spans="1:23">
      <c r="A491"/>
      <c r="B491"/>
      <c r="C491"/>
      <c r="D491"/>
      <c r="E491"/>
      <c r="F491"/>
      <c r="G491" s="637"/>
      <c r="H491" s="637"/>
      <c r="I491" s="637"/>
      <c r="J491" s="645"/>
      <c r="K491" s="645"/>
      <c r="L491" s="637"/>
      <c r="M491" s="637"/>
      <c r="N491" s="637"/>
      <c r="O491" s="637"/>
      <c r="P491" s="637"/>
      <c r="Q491" s="637"/>
      <c r="R491" s="637"/>
      <c r="S491" s="637"/>
      <c r="T491" s="637"/>
      <c r="U491" s="637"/>
      <c r="V491" s="637"/>
      <c r="W491" s="637"/>
    </row>
    <row r="492" spans="1:23">
      <c r="A492"/>
      <c r="B492"/>
      <c r="C492"/>
      <c r="D492"/>
      <c r="E492"/>
      <c r="F492"/>
      <c r="G492" s="637"/>
      <c r="H492" s="637"/>
      <c r="I492" s="637"/>
      <c r="J492" s="645"/>
      <c r="K492" s="645"/>
      <c r="L492" s="637"/>
      <c r="M492" s="637"/>
      <c r="N492" s="637"/>
      <c r="O492" s="637"/>
      <c r="P492" s="637"/>
      <c r="Q492" s="637"/>
      <c r="R492" s="637"/>
      <c r="S492" s="637"/>
      <c r="T492" s="637"/>
      <c r="U492" s="637"/>
      <c r="V492" s="637"/>
      <c r="W492" s="637"/>
    </row>
    <row r="493" spans="1:23">
      <c r="A493"/>
      <c r="B493"/>
      <c r="C493"/>
      <c r="D493"/>
      <c r="E493"/>
      <c r="F493"/>
      <c r="G493" s="637"/>
      <c r="H493" s="637"/>
      <c r="I493" s="637"/>
      <c r="J493" s="645"/>
      <c r="K493" s="645"/>
      <c r="L493" s="637"/>
      <c r="M493" s="637"/>
      <c r="N493" s="637"/>
      <c r="O493" s="637"/>
      <c r="P493" s="637"/>
      <c r="Q493" s="637"/>
      <c r="R493" s="637"/>
      <c r="S493" s="637"/>
      <c r="T493" s="637"/>
      <c r="U493" s="637"/>
      <c r="V493" s="637"/>
      <c r="W493" s="637"/>
    </row>
    <row r="494" spans="1:23">
      <c r="A494"/>
      <c r="B494"/>
      <c r="C494"/>
      <c r="D494"/>
      <c r="E494"/>
      <c r="F494"/>
      <c r="G494" s="637"/>
      <c r="H494" s="637"/>
      <c r="I494" s="637"/>
      <c r="J494" s="645"/>
      <c r="K494" s="645"/>
      <c r="L494" s="637"/>
      <c r="M494" s="637"/>
      <c r="N494" s="637"/>
      <c r="O494" s="637"/>
      <c r="P494" s="637"/>
      <c r="Q494" s="637"/>
      <c r="R494" s="637"/>
      <c r="S494" s="637"/>
      <c r="T494" s="637"/>
      <c r="U494" s="637"/>
      <c r="V494" s="637"/>
      <c r="W494" s="637"/>
    </row>
    <row r="495" spans="1:23">
      <c r="A495"/>
      <c r="B495"/>
      <c r="C495"/>
      <c r="D495"/>
      <c r="E495"/>
      <c r="F495"/>
      <c r="G495" s="637"/>
      <c r="H495" s="637"/>
      <c r="I495" s="637"/>
      <c r="J495" s="645"/>
      <c r="K495" s="645"/>
      <c r="L495" s="637"/>
      <c r="M495" s="637"/>
      <c r="N495" s="637"/>
      <c r="O495" s="637"/>
      <c r="P495" s="637"/>
      <c r="Q495" s="637"/>
      <c r="R495" s="637"/>
      <c r="S495" s="637"/>
      <c r="T495" s="637"/>
      <c r="U495" s="637"/>
      <c r="V495" s="637"/>
      <c r="W495" s="637"/>
    </row>
    <row r="496" spans="1:23">
      <c r="A496"/>
      <c r="B496"/>
      <c r="C496"/>
      <c r="D496"/>
      <c r="E496"/>
      <c r="F496"/>
      <c r="G496" s="637"/>
      <c r="H496" s="637"/>
      <c r="I496" s="637"/>
      <c r="J496" s="645"/>
      <c r="K496" s="645"/>
      <c r="L496" s="637"/>
      <c r="M496" s="637"/>
      <c r="N496" s="637"/>
      <c r="O496" s="637"/>
      <c r="P496" s="637"/>
      <c r="Q496" s="637"/>
      <c r="R496" s="637"/>
      <c r="S496" s="637"/>
      <c r="T496" s="637"/>
      <c r="U496" s="637"/>
      <c r="V496" s="637"/>
      <c r="W496" s="637"/>
    </row>
    <row r="497" spans="1:23">
      <c r="A497"/>
      <c r="B497"/>
      <c r="C497"/>
      <c r="D497"/>
      <c r="E497"/>
      <c r="F497"/>
      <c r="G497" s="637"/>
      <c r="H497" s="637"/>
      <c r="I497" s="637"/>
      <c r="J497" s="645"/>
      <c r="K497" s="645"/>
      <c r="L497" s="637"/>
      <c r="M497" s="637"/>
      <c r="N497" s="637"/>
      <c r="O497" s="637"/>
      <c r="P497" s="637"/>
      <c r="Q497" s="637"/>
      <c r="R497" s="637"/>
      <c r="S497" s="637"/>
      <c r="T497" s="637"/>
      <c r="U497" s="637"/>
      <c r="V497" s="637"/>
      <c r="W497" s="637"/>
    </row>
    <row r="498" spans="1:23">
      <c r="A498"/>
      <c r="B498"/>
      <c r="C498"/>
      <c r="D498"/>
      <c r="E498"/>
      <c r="F498"/>
      <c r="G498" s="637"/>
      <c r="H498" s="637"/>
      <c r="I498" s="637"/>
      <c r="J498" s="645"/>
      <c r="K498" s="645"/>
      <c r="L498" s="637"/>
      <c r="M498" s="637"/>
      <c r="N498" s="637"/>
      <c r="O498" s="637"/>
      <c r="P498" s="637"/>
      <c r="Q498" s="637"/>
      <c r="R498" s="637"/>
      <c r="S498" s="637"/>
      <c r="T498" s="637"/>
      <c r="U498" s="637"/>
      <c r="V498" s="637"/>
      <c r="W498" s="637"/>
    </row>
    <row r="499" spans="1:23">
      <c r="A499"/>
      <c r="B499"/>
      <c r="C499"/>
      <c r="D499"/>
      <c r="E499"/>
      <c r="F499"/>
      <c r="G499" s="637"/>
      <c r="H499" s="637"/>
      <c r="I499" s="637"/>
      <c r="J499" s="645"/>
      <c r="K499" s="645"/>
      <c r="L499" s="637"/>
      <c r="M499" s="637"/>
      <c r="N499" s="637"/>
      <c r="O499" s="637"/>
      <c r="P499" s="637"/>
      <c r="Q499" s="637"/>
      <c r="R499" s="637"/>
      <c r="S499" s="637"/>
      <c r="T499" s="637"/>
      <c r="U499" s="637"/>
      <c r="V499" s="637"/>
      <c r="W499" s="637"/>
    </row>
    <row r="500" spans="1:23">
      <c r="A500"/>
      <c r="B500"/>
      <c r="C500"/>
      <c r="D500"/>
      <c r="E500"/>
      <c r="F500"/>
      <c r="G500" s="637"/>
      <c r="H500" s="637"/>
      <c r="I500" s="637"/>
      <c r="J500" s="645"/>
      <c r="K500" s="645"/>
      <c r="L500" s="637"/>
      <c r="M500" s="637"/>
      <c r="N500" s="637"/>
      <c r="O500" s="637"/>
      <c r="P500" s="637"/>
      <c r="Q500" s="637"/>
      <c r="R500" s="637"/>
      <c r="S500" s="637"/>
      <c r="T500" s="637"/>
      <c r="U500" s="637"/>
      <c r="V500" s="637"/>
      <c r="W500" s="637"/>
    </row>
    <row r="501" spans="1:23">
      <c r="A501"/>
      <c r="B501"/>
      <c r="C501"/>
      <c r="D501"/>
      <c r="E501"/>
      <c r="F501"/>
      <c r="G501" s="637"/>
      <c r="H501" s="637"/>
      <c r="I501" s="637"/>
      <c r="J501" s="645"/>
      <c r="K501" s="645"/>
      <c r="L501" s="637"/>
      <c r="M501" s="637"/>
      <c r="N501" s="637"/>
      <c r="O501" s="637"/>
      <c r="P501" s="637"/>
      <c r="Q501" s="637"/>
      <c r="R501" s="637"/>
      <c r="S501" s="637"/>
      <c r="T501" s="637"/>
      <c r="U501" s="637"/>
      <c r="V501" s="637"/>
      <c r="W501" s="637"/>
    </row>
    <row r="502" spans="1:23">
      <c r="A502"/>
      <c r="B502"/>
      <c r="C502"/>
      <c r="D502"/>
      <c r="E502"/>
      <c r="F502"/>
      <c r="G502" s="637"/>
      <c r="H502" s="637"/>
      <c r="I502" s="637"/>
      <c r="J502" s="645"/>
      <c r="K502" s="645"/>
      <c r="L502" s="637"/>
      <c r="M502" s="637"/>
      <c r="N502" s="637"/>
      <c r="O502" s="637"/>
      <c r="P502" s="637"/>
      <c r="Q502" s="637"/>
      <c r="R502" s="637"/>
      <c r="S502" s="637"/>
      <c r="T502" s="637"/>
      <c r="U502" s="637"/>
      <c r="V502" s="637"/>
      <c r="W502" s="637"/>
    </row>
    <row r="503" spans="1:23">
      <c r="A503"/>
      <c r="B503"/>
      <c r="C503"/>
      <c r="D503"/>
      <c r="E503"/>
      <c r="F503"/>
      <c r="G503" s="637"/>
      <c r="H503" s="637"/>
      <c r="I503" s="637"/>
      <c r="J503" s="645"/>
      <c r="K503" s="645"/>
      <c r="L503" s="637"/>
      <c r="M503" s="637"/>
      <c r="N503" s="637"/>
      <c r="O503" s="637"/>
      <c r="P503" s="637"/>
      <c r="Q503" s="637"/>
      <c r="R503" s="637"/>
      <c r="S503" s="637"/>
      <c r="T503" s="637"/>
      <c r="U503" s="637"/>
      <c r="V503" s="637"/>
      <c r="W503" s="637"/>
    </row>
    <row r="504" spans="1:23">
      <c r="A504"/>
      <c r="B504"/>
      <c r="C504"/>
      <c r="D504"/>
      <c r="E504"/>
      <c r="F504"/>
      <c r="G504" s="637"/>
      <c r="H504" s="637"/>
      <c r="I504" s="637"/>
      <c r="J504" s="645"/>
      <c r="K504" s="645"/>
      <c r="L504" s="637"/>
      <c r="M504" s="637"/>
      <c r="N504" s="637"/>
      <c r="O504" s="637"/>
      <c r="P504" s="637"/>
      <c r="Q504" s="637"/>
      <c r="R504" s="637"/>
      <c r="S504" s="637"/>
      <c r="T504" s="637"/>
      <c r="U504" s="637"/>
      <c r="V504" s="637"/>
      <c r="W504" s="637"/>
    </row>
    <row r="505" spans="1:23">
      <c r="A505"/>
      <c r="B505"/>
      <c r="C505"/>
      <c r="D505"/>
      <c r="E505"/>
      <c r="F505"/>
      <c r="G505" s="637"/>
      <c r="H505" s="637"/>
      <c r="I505" s="637"/>
      <c r="J505" s="645"/>
      <c r="K505" s="645"/>
      <c r="L505" s="637"/>
      <c r="M505" s="637"/>
      <c r="N505" s="637"/>
      <c r="O505" s="637"/>
      <c r="P505" s="637"/>
      <c r="Q505" s="637"/>
      <c r="R505" s="637"/>
      <c r="S505" s="637"/>
      <c r="T505" s="637"/>
      <c r="U505" s="637"/>
      <c r="V505" s="637"/>
      <c r="W505" s="637"/>
    </row>
    <row r="506" spans="1:23">
      <c r="A506"/>
      <c r="B506"/>
      <c r="C506"/>
      <c r="D506"/>
      <c r="E506"/>
      <c r="F506"/>
      <c r="G506" s="637"/>
      <c r="H506" s="637"/>
      <c r="I506" s="637"/>
      <c r="J506" s="645"/>
      <c r="K506" s="645"/>
      <c r="L506" s="637"/>
      <c r="M506" s="637"/>
      <c r="N506" s="637"/>
      <c r="O506" s="637"/>
      <c r="P506" s="637"/>
      <c r="Q506" s="637"/>
      <c r="R506" s="637"/>
      <c r="S506" s="637"/>
      <c r="T506" s="637"/>
      <c r="U506" s="637"/>
      <c r="V506" s="637"/>
      <c r="W506" s="637"/>
    </row>
    <row r="507" spans="1:23">
      <c r="A507"/>
      <c r="B507"/>
      <c r="C507"/>
      <c r="D507"/>
      <c r="E507"/>
      <c r="F507"/>
      <c r="G507" s="637"/>
      <c r="H507" s="637"/>
      <c r="I507" s="637"/>
      <c r="J507" s="645"/>
      <c r="K507" s="645"/>
      <c r="L507" s="637"/>
      <c r="M507" s="637"/>
      <c r="N507" s="637"/>
      <c r="O507" s="637"/>
      <c r="P507" s="637"/>
      <c r="Q507" s="637"/>
      <c r="R507" s="637"/>
      <c r="S507" s="637"/>
      <c r="T507" s="637"/>
      <c r="U507" s="637"/>
      <c r="V507" s="637"/>
      <c r="W507" s="637"/>
    </row>
    <row r="508" spans="1:23">
      <c r="A508"/>
      <c r="B508"/>
      <c r="C508"/>
      <c r="D508"/>
      <c r="E508"/>
      <c r="F508"/>
      <c r="G508" s="637"/>
      <c r="H508" s="637"/>
      <c r="I508" s="637"/>
      <c r="J508" s="645"/>
      <c r="K508" s="645"/>
      <c r="L508" s="637"/>
      <c r="M508" s="637"/>
      <c r="N508" s="637"/>
      <c r="O508" s="637"/>
      <c r="P508" s="637"/>
      <c r="Q508" s="637"/>
      <c r="R508" s="637"/>
      <c r="S508" s="637"/>
      <c r="T508" s="637"/>
      <c r="U508" s="637"/>
      <c r="V508" s="637"/>
      <c r="W508" s="637"/>
    </row>
    <row r="509" spans="1:23">
      <c r="A509"/>
      <c r="B509"/>
      <c r="C509"/>
      <c r="D509"/>
      <c r="E509"/>
      <c r="F509"/>
      <c r="G509" s="637"/>
      <c r="H509" s="637"/>
      <c r="I509" s="637"/>
      <c r="J509" s="645"/>
      <c r="K509" s="645"/>
      <c r="L509" s="637"/>
      <c r="M509" s="637"/>
      <c r="N509" s="637"/>
      <c r="O509" s="637"/>
      <c r="P509" s="637"/>
      <c r="Q509" s="637"/>
      <c r="R509" s="637"/>
      <c r="S509" s="637"/>
      <c r="T509" s="637"/>
      <c r="U509" s="637"/>
      <c r="V509" s="637"/>
      <c r="W509" s="637"/>
    </row>
    <row r="510" spans="1:23">
      <c r="A510"/>
      <c r="B510"/>
      <c r="C510"/>
      <c r="D510"/>
      <c r="E510"/>
      <c r="F510"/>
      <c r="G510" s="637"/>
      <c r="H510" s="637"/>
      <c r="I510" s="637"/>
      <c r="J510" s="645"/>
      <c r="K510" s="645"/>
      <c r="L510" s="637"/>
      <c r="M510" s="637"/>
      <c r="N510" s="637"/>
      <c r="O510" s="637"/>
      <c r="P510" s="637"/>
      <c r="Q510" s="637"/>
      <c r="R510" s="637"/>
      <c r="S510" s="637"/>
      <c r="T510" s="637"/>
      <c r="U510" s="637"/>
      <c r="V510" s="637"/>
      <c r="W510" s="637"/>
    </row>
    <row r="511" spans="1:23">
      <c r="A511"/>
      <c r="B511"/>
      <c r="C511"/>
      <c r="D511"/>
      <c r="E511"/>
      <c r="F511"/>
      <c r="G511" s="637"/>
      <c r="H511" s="637"/>
      <c r="I511" s="637"/>
      <c r="J511" s="645"/>
      <c r="K511" s="645"/>
      <c r="L511" s="637"/>
      <c r="M511" s="637"/>
      <c r="N511" s="637"/>
      <c r="O511" s="637"/>
      <c r="P511" s="637"/>
      <c r="Q511" s="637"/>
      <c r="R511" s="637"/>
      <c r="S511" s="637"/>
      <c r="T511" s="637"/>
      <c r="U511" s="637"/>
      <c r="V511" s="637"/>
      <c r="W511" s="637"/>
    </row>
    <row r="512" spans="1:23">
      <c r="A512"/>
      <c r="B512"/>
      <c r="C512"/>
      <c r="D512"/>
      <c r="E512"/>
      <c r="F512"/>
      <c r="G512" s="637"/>
      <c r="H512" s="637"/>
      <c r="I512" s="637"/>
      <c r="J512" s="645"/>
      <c r="K512" s="645"/>
      <c r="L512" s="637"/>
      <c r="M512" s="637"/>
      <c r="N512" s="637"/>
      <c r="O512" s="637"/>
      <c r="P512" s="637"/>
      <c r="Q512" s="637"/>
      <c r="R512" s="637"/>
      <c r="S512" s="637"/>
      <c r="T512" s="637"/>
      <c r="U512" s="637"/>
      <c r="V512" s="637"/>
      <c r="W512" s="637"/>
    </row>
    <row r="513" spans="1:23">
      <c r="A513"/>
      <c r="B513"/>
      <c r="C513"/>
      <c r="D513"/>
      <c r="E513"/>
      <c r="F513"/>
      <c r="G513" s="637"/>
      <c r="H513" s="637"/>
      <c r="I513" s="637"/>
      <c r="J513" s="645"/>
      <c r="K513" s="645"/>
      <c r="L513" s="637"/>
      <c r="M513" s="637"/>
      <c r="N513" s="637"/>
      <c r="O513" s="637"/>
      <c r="P513" s="637"/>
      <c r="Q513" s="637"/>
      <c r="R513" s="637"/>
      <c r="S513" s="637"/>
      <c r="T513" s="637"/>
      <c r="U513" s="637"/>
      <c r="V513" s="637"/>
      <c r="W513" s="637"/>
    </row>
    <row r="514" spans="1:23">
      <c r="A514"/>
      <c r="B514"/>
      <c r="C514"/>
      <c r="D514"/>
      <c r="E514"/>
      <c r="F514"/>
      <c r="G514" s="637"/>
      <c r="H514" s="637"/>
      <c r="I514" s="637"/>
      <c r="J514" s="645"/>
      <c r="K514" s="645"/>
      <c r="L514" s="637"/>
      <c r="M514" s="637"/>
      <c r="N514" s="637"/>
      <c r="O514" s="637"/>
      <c r="P514" s="637"/>
      <c r="Q514" s="637"/>
      <c r="R514" s="637"/>
      <c r="S514" s="637"/>
      <c r="T514" s="637"/>
      <c r="U514" s="637"/>
      <c r="V514" s="637"/>
      <c r="W514" s="637"/>
    </row>
    <row r="515" spans="1:23">
      <c r="A515"/>
      <c r="B515"/>
      <c r="C515"/>
      <c r="D515"/>
      <c r="E515"/>
      <c r="F515"/>
      <c r="G515" s="637"/>
      <c r="H515" s="637"/>
      <c r="I515" s="637"/>
      <c r="J515" s="645"/>
      <c r="K515" s="645"/>
      <c r="L515" s="637"/>
      <c r="M515" s="637"/>
      <c r="N515" s="637"/>
      <c r="O515" s="637"/>
      <c r="P515" s="637"/>
      <c r="Q515" s="637"/>
      <c r="R515" s="637"/>
      <c r="S515" s="637"/>
      <c r="T515" s="637"/>
      <c r="U515" s="637"/>
      <c r="V515" s="637"/>
      <c r="W515" s="637"/>
    </row>
    <row r="516" spans="1:23">
      <c r="A516"/>
      <c r="B516"/>
      <c r="C516"/>
      <c r="D516"/>
      <c r="E516"/>
      <c r="F516"/>
      <c r="G516" s="637"/>
      <c r="H516" s="637"/>
      <c r="I516" s="637"/>
      <c r="J516" s="645"/>
      <c r="K516" s="645"/>
      <c r="L516" s="637"/>
      <c r="M516" s="637"/>
      <c r="N516" s="637"/>
      <c r="O516" s="637"/>
      <c r="P516" s="637"/>
      <c r="Q516" s="637"/>
      <c r="R516" s="637"/>
      <c r="S516" s="637"/>
      <c r="T516" s="637"/>
      <c r="U516" s="637"/>
      <c r="V516" s="637"/>
      <c r="W516" s="637"/>
    </row>
    <row r="517" spans="1:23">
      <c r="A517"/>
      <c r="B517"/>
      <c r="C517"/>
      <c r="D517"/>
      <c r="E517"/>
      <c r="F517"/>
      <c r="G517" s="637"/>
      <c r="H517" s="637"/>
      <c r="I517" s="637"/>
      <c r="J517" s="645"/>
      <c r="K517" s="645"/>
      <c r="L517" s="637"/>
      <c r="M517" s="637"/>
      <c r="N517" s="637"/>
      <c r="O517" s="637"/>
      <c r="P517" s="637"/>
      <c r="Q517" s="637"/>
      <c r="R517" s="637"/>
      <c r="S517" s="637"/>
      <c r="T517" s="637"/>
      <c r="U517" s="637"/>
      <c r="V517" s="637"/>
      <c r="W517" s="637"/>
    </row>
    <row r="518" spans="1:23">
      <c r="A518"/>
      <c r="B518"/>
      <c r="C518"/>
      <c r="D518"/>
      <c r="E518"/>
      <c r="F518"/>
      <c r="G518" s="637"/>
      <c r="H518" s="637"/>
      <c r="I518" s="637"/>
      <c r="J518" s="645"/>
      <c r="K518" s="645"/>
      <c r="L518" s="637"/>
      <c r="M518" s="637"/>
      <c r="N518" s="637"/>
      <c r="O518" s="637"/>
      <c r="P518" s="637"/>
      <c r="Q518" s="637"/>
      <c r="R518" s="637"/>
      <c r="S518" s="637"/>
      <c r="T518" s="637"/>
      <c r="U518" s="637"/>
      <c r="V518" s="637"/>
      <c r="W518" s="637"/>
    </row>
    <row r="519" spans="1:23">
      <c r="A519"/>
      <c r="B519"/>
      <c r="C519"/>
      <c r="D519"/>
      <c r="E519"/>
      <c r="F519"/>
      <c r="G519" s="637"/>
      <c r="H519" s="637"/>
      <c r="I519" s="637"/>
      <c r="J519" s="645"/>
      <c r="K519" s="645"/>
      <c r="L519" s="637"/>
      <c r="M519" s="637"/>
      <c r="N519" s="637"/>
      <c r="O519" s="637"/>
      <c r="P519" s="637"/>
      <c r="Q519" s="637"/>
      <c r="R519" s="637"/>
      <c r="S519" s="637"/>
      <c r="T519" s="637"/>
      <c r="U519" s="637"/>
      <c r="V519" s="637"/>
      <c r="W519" s="637"/>
    </row>
    <row r="520" spans="1:23">
      <c r="A520"/>
      <c r="B520"/>
      <c r="C520"/>
      <c r="D520"/>
      <c r="E520"/>
      <c r="F520"/>
      <c r="G520" s="637"/>
      <c r="H520" s="637"/>
      <c r="I520" s="637"/>
      <c r="J520" s="645"/>
      <c r="K520" s="645"/>
      <c r="L520" s="637"/>
      <c r="M520" s="637"/>
      <c r="N520" s="637"/>
      <c r="O520" s="637"/>
      <c r="P520" s="637"/>
      <c r="Q520" s="637"/>
      <c r="R520" s="637"/>
      <c r="S520" s="637"/>
      <c r="T520" s="637"/>
      <c r="U520" s="637"/>
      <c r="V520" s="637"/>
      <c r="W520" s="637"/>
    </row>
    <row r="521" spans="1:23">
      <c r="A521"/>
      <c r="B521"/>
      <c r="C521"/>
      <c r="D521"/>
      <c r="E521"/>
      <c r="F521"/>
      <c r="G521" s="637"/>
      <c r="H521" s="637"/>
      <c r="I521" s="637"/>
      <c r="J521" s="645"/>
      <c r="K521" s="645"/>
      <c r="L521" s="637"/>
      <c r="M521" s="637"/>
      <c r="N521" s="637"/>
      <c r="O521" s="637"/>
      <c r="P521" s="637"/>
      <c r="Q521" s="637"/>
      <c r="R521" s="637"/>
      <c r="S521" s="637"/>
      <c r="T521" s="637"/>
      <c r="U521" s="637"/>
      <c r="V521" s="637"/>
      <c r="W521" s="637"/>
    </row>
    <row r="522" spans="1:23">
      <c r="A522"/>
      <c r="B522"/>
      <c r="C522"/>
      <c r="D522"/>
      <c r="E522"/>
      <c r="F522"/>
      <c r="G522" s="637"/>
      <c r="H522" s="637"/>
      <c r="I522" s="637"/>
      <c r="J522" s="645"/>
      <c r="K522" s="645"/>
      <c r="L522" s="637"/>
      <c r="M522" s="637"/>
      <c r="N522" s="637"/>
      <c r="O522" s="637"/>
      <c r="P522" s="637"/>
      <c r="Q522" s="637"/>
      <c r="R522" s="637"/>
      <c r="S522" s="637"/>
      <c r="T522" s="637"/>
      <c r="U522" s="637"/>
      <c r="V522" s="637"/>
      <c r="W522" s="637"/>
    </row>
    <row r="523" spans="1:23">
      <c r="A523"/>
      <c r="B523"/>
      <c r="C523"/>
      <c r="D523"/>
      <c r="E523"/>
      <c r="F523"/>
      <c r="G523" s="637"/>
      <c r="H523" s="637"/>
      <c r="I523" s="637"/>
      <c r="J523" s="645"/>
      <c r="K523" s="645"/>
      <c r="L523" s="637"/>
      <c r="M523" s="637"/>
      <c r="N523" s="637"/>
      <c r="O523" s="637"/>
      <c r="P523" s="637"/>
      <c r="Q523" s="637"/>
      <c r="R523" s="637"/>
      <c r="S523" s="637"/>
      <c r="T523" s="637"/>
      <c r="U523" s="637"/>
      <c r="V523" s="637"/>
      <c r="W523" s="637"/>
    </row>
    <row r="524" spans="1:23">
      <c r="A524"/>
      <c r="B524"/>
      <c r="C524"/>
      <c r="D524"/>
      <c r="E524"/>
      <c r="F524"/>
      <c r="G524" s="637"/>
      <c r="H524" s="637"/>
      <c r="I524" s="637"/>
      <c r="J524" s="645"/>
      <c r="K524" s="645"/>
      <c r="L524" s="637"/>
      <c r="M524" s="637"/>
      <c r="N524" s="637"/>
      <c r="O524" s="637"/>
      <c r="P524" s="637"/>
      <c r="Q524" s="637"/>
      <c r="R524" s="637"/>
      <c r="S524" s="637"/>
      <c r="T524" s="637"/>
      <c r="U524" s="637"/>
      <c r="V524" s="637"/>
      <c r="W524" s="637"/>
    </row>
    <row r="525" spans="1:23">
      <c r="A525"/>
      <c r="B525"/>
      <c r="C525"/>
      <c r="D525"/>
      <c r="E525"/>
      <c r="F525"/>
      <c r="G525" s="637"/>
      <c r="H525" s="637"/>
      <c r="I525" s="637"/>
      <c r="J525" s="645"/>
      <c r="K525" s="645"/>
      <c r="L525" s="637"/>
      <c r="M525" s="637"/>
      <c r="N525" s="637"/>
      <c r="O525" s="637"/>
      <c r="P525" s="637"/>
      <c r="Q525" s="637"/>
      <c r="R525" s="637"/>
      <c r="S525" s="637"/>
      <c r="T525" s="637"/>
      <c r="U525" s="637"/>
      <c r="V525" s="637"/>
      <c r="W525" s="637"/>
    </row>
    <row r="526" spans="1:23">
      <c r="A526"/>
      <c r="B526"/>
      <c r="C526"/>
      <c r="D526"/>
      <c r="E526"/>
      <c r="F526"/>
      <c r="G526" s="637"/>
      <c r="H526" s="637"/>
      <c r="I526" s="637"/>
      <c r="J526" s="645"/>
      <c r="K526" s="645"/>
      <c r="L526" s="637"/>
      <c r="M526" s="637"/>
      <c r="N526" s="637"/>
      <c r="O526" s="637"/>
      <c r="P526" s="637"/>
      <c r="Q526" s="637"/>
      <c r="R526" s="637"/>
      <c r="S526" s="637"/>
      <c r="T526" s="637"/>
      <c r="U526" s="637"/>
      <c r="V526" s="637"/>
      <c r="W526" s="637"/>
    </row>
    <row r="527" spans="1:23">
      <c r="A527"/>
      <c r="B527"/>
      <c r="C527"/>
      <c r="D527"/>
      <c r="E527"/>
      <c r="F527"/>
      <c r="G527" s="637"/>
      <c r="H527" s="637"/>
      <c r="I527" s="637"/>
      <c r="J527" s="645"/>
      <c r="K527" s="645"/>
      <c r="L527" s="637"/>
      <c r="M527" s="637"/>
      <c r="N527" s="637"/>
      <c r="O527" s="637"/>
      <c r="P527" s="637"/>
      <c r="Q527" s="637"/>
      <c r="R527" s="637"/>
      <c r="S527" s="637"/>
      <c r="T527" s="637"/>
      <c r="U527" s="637"/>
      <c r="V527" s="637"/>
      <c r="W527" s="637"/>
    </row>
    <row r="528" spans="1:23">
      <c r="A528"/>
      <c r="B528"/>
      <c r="C528"/>
      <c r="D528"/>
      <c r="E528"/>
      <c r="F528"/>
      <c r="G528" s="637"/>
      <c r="H528" s="637"/>
      <c r="I528" s="637"/>
      <c r="J528" s="645"/>
      <c r="K528" s="645"/>
      <c r="L528" s="637"/>
      <c r="M528" s="637"/>
      <c r="N528" s="637"/>
      <c r="O528" s="637"/>
      <c r="P528" s="637"/>
      <c r="Q528" s="637"/>
      <c r="R528" s="637"/>
      <c r="S528" s="637"/>
      <c r="T528" s="637"/>
      <c r="U528" s="637"/>
      <c r="V528" s="637"/>
      <c r="W528" s="637"/>
    </row>
    <row r="529" spans="1:23">
      <c r="A529"/>
      <c r="B529"/>
      <c r="C529"/>
      <c r="D529"/>
      <c r="E529"/>
      <c r="F529"/>
      <c r="G529" s="637"/>
      <c r="H529" s="637"/>
      <c r="I529" s="637"/>
      <c r="J529" s="645"/>
      <c r="K529" s="645"/>
      <c r="L529" s="637"/>
      <c r="M529" s="637"/>
      <c r="N529" s="637"/>
      <c r="O529" s="637"/>
      <c r="P529" s="637"/>
      <c r="Q529" s="637"/>
      <c r="R529" s="637"/>
      <c r="S529" s="637"/>
      <c r="T529" s="637"/>
      <c r="U529" s="637"/>
      <c r="V529" s="637"/>
      <c r="W529" s="637"/>
    </row>
    <row r="530" spans="1:23">
      <c r="A530"/>
      <c r="B530"/>
      <c r="C530"/>
      <c r="D530"/>
      <c r="E530"/>
      <c r="F530"/>
      <c r="G530" s="637"/>
      <c r="H530" s="637"/>
      <c r="I530" s="637"/>
      <c r="J530" s="645"/>
      <c r="K530" s="645"/>
      <c r="L530" s="637"/>
      <c r="M530" s="637"/>
      <c r="N530" s="637"/>
      <c r="O530" s="637"/>
      <c r="P530" s="637"/>
      <c r="Q530" s="637"/>
      <c r="R530" s="637"/>
      <c r="S530" s="637"/>
      <c r="T530" s="637"/>
      <c r="U530" s="637"/>
      <c r="V530" s="637"/>
      <c r="W530" s="637"/>
    </row>
    <row r="531" spans="1:23">
      <c r="A531"/>
      <c r="B531"/>
      <c r="C531"/>
      <c r="D531"/>
      <c r="E531"/>
      <c r="F531"/>
      <c r="G531" s="637"/>
      <c r="H531" s="637"/>
      <c r="I531" s="637"/>
      <c r="J531" s="645"/>
      <c r="K531" s="645"/>
      <c r="L531" s="637"/>
      <c r="M531" s="637"/>
      <c r="N531" s="637"/>
      <c r="O531" s="637"/>
      <c r="P531" s="637"/>
      <c r="Q531" s="637"/>
      <c r="R531" s="637"/>
      <c r="S531" s="637"/>
      <c r="T531" s="637"/>
      <c r="U531" s="637"/>
      <c r="V531" s="637"/>
      <c r="W531" s="637"/>
    </row>
    <row r="532" spans="1:23">
      <c r="A532"/>
      <c r="B532"/>
      <c r="C532"/>
      <c r="D532"/>
      <c r="E532"/>
      <c r="F532"/>
      <c r="G532" s="637"/>
      <c r="H532" s="637"/>
      <c r="I532" s="637"/>
      <c r="J532" s="645"/>
      <c r="K532" s="645"/>
      <c r="L532" s="637"/>
      <c r="M532" s="637"/>
      <c r="N532" s="637"/>
      <c r="O532" s="637"/>
      <c r="P532" s="637"/>
      <c r="Q532" s="637"/>
      <c r="R532" s="637"/>
      <c r="S532" s="637"/>
      <c r="T532" s="637"/>
      <c r="U532" s="637"/>
      <c r="V532" s="637"/>
      <c r="W532" s="637"/>
    </row>
    <row r="533" spans="1:23">
      <c r="A533"/>
      <c r="B533"/>
      <c r="C533"/>
      <c r="D533"/>
      <c r="E533"/>
      <c r="F533"/>
      <c r="G533" s="637"/>
      <c r="H533" s="637"/>
      <c r="I533" s="637"/>
      <c r="J533" s="645"/>
      <c r="K533" s="645"/>
      <c r="L533" s="637"/>
      <c r="M533" s="637"/>
      <c r="N533" s="637"/>
      <c r="O533" s="637"/>
      <c r="P533" s="637"/>
      <c r="Q533" s="637"/>
      <c r="R533" s="637"/>
      <c r="S533" s="637"/>
      <c r="T533" s="637"/>
      <c r="U533" s="637"/>
      <c r="V533" s="637"/>
      <c r="W533" s="637"/>
    </row>
    <row r="534" spans="1:23">
      <c r="A534"/>
      <c r="B534"/>
      <c r="C534"/>
      <c r="D534"/>
      <c r="E534"/>
      <c r="F534"/>
      <c r="G534" s="637"/>
      <c r="H534" s="637"/>
      <c r="I534" s="637"/>
      <c r="J534" s="645"/>
      <c r="K534" s="645"/>
      <c r="L534" s="637"/>
      <c r="M534" s="637"/>
      <c r="N534" s="637"/>
      <c r="O534" s="637"/>
      <c r="P534" s="637"/>
      <c r="Q534" s="637"/>
      <c r="R534" s="637"/>
      <c r="S534" s="637"/>
      <c r="T534" s="637"/>
      <c r="U534" s="637"/>
      <c r="V534" s="637"/>
      <c r="W534" s="637"/>
    </row>
    <row r="535" spans="1:23">
      <c r="A535"/>
      <c r="B535"/>
      <c r="C535"/>
      <c r="D535"/>
      <c r="E535"/>
      <c r="F535"/>
      <c r="G535" s="637"/>
      <c r="H535" s="637"/>
      <c r="I535" s="637"/>
      <c r="J535" s="645"/>
      <c r="K535" s="645"/>
      <c r="L535" s="637"/>
      <c r="M535" s="637"/>
      <c r="N535" s="637"/>
      <c r="O535" s="637"/>
      <c r="P535" s="637"/>
      <c r="Q535" s="637"/>
      <c r="R535" s="637"/>
      <c r="S535" s="637"/>
      <c r="T535" s="637"/>
      <c r="U535" s="637"/>
      <c r="V535" s="637"/>
      <c r="W535" s="637"/>
    </row>
    <row r="536" spans="1:23">
      <c r="A536"/>
      <c r="B536"/>
      <c r="C536"/>
      <c r="D536"/>
      <c r="E536"/>
      <c r="F536"/>
      <c r="G536" s="637"/>
      <c r="H536" s="637"/>
      <c r="I536" s="637"/>
      <c r="J536" s="645"/>
      <c r="K536" s="645"/>
      <c r="L536" s="637"/>
      <c r="M536" s="637"/>
      <c r="N536" s="637"/>
      <c r="O536" s="637"/>
      <c r="P536" s="637"/>
      <c r="Q536" s="637"/>
      <c r="R536" s="637"/>
      <c r="S536" s="637"/>
      <c r="T536" s="637"/>
      <c r="U536" s="637"/>
      <c r="V536" s="637"/>
      <c r="W536" s="637"/>
    </row>
    <row r="537" spans="1:23">
      <c r="A537"/>
      <c r="B537"/>
      <c r="C537"/>
      <c r="D537"/>
      <c r="E537"/>
      <c r="F537"/>
      <c r="G537" s="637"/>
      <c r="H537" s="637"/>
      <c r="I537" s="637"/>
      <c r="J537" s="645"/>
      <c r="K537" s="645"/>
      <c r="L537" s="637"/>
      <c r="M537" s="637"/>
      <c r="N537" s="637"/>
      <c r="O537" s="637"/>
      <c r="P537" s="637"/>
      <c r="Q537" s="637"/>
      <c r="R537" s="637"/>
      <c r="S537" s="637"/>
      <c r="T537" s="637"/>
      <c r="U537" s="637"/>
      <c r="V537" s="637"/>
      <c r="W537" s="637"/>
    </row>
    <row r="538" spans="1:23">
      <c r="A538"/>
      <c r="B538"/>
      <c r="C538"/>
      <c r="D538"/>
      <c r="E538"/>
      <c r="F538"/>
      <c r="G538" s="637"/>
      <c r="H538" s="637"/>
      <c r="I538" s="637"/>
      <c r="J538" s="645"/>
      <c r="K538" s="645"/>
      <c r="L538" s="637"/>
      <c r="M538" s="637"/>
      <c r="N538" s="637"/>
      <c r="O538" s="637"/>
      <c r="P538" s="637"/>
      <c r="Q538" s="637"/>
      <c r="R538" s="637"/>
      <c r="S538" s="637"/>
      <c r="T538" s="637"/>
      <c r="U538" s="637"/>
      <c r="V538" s="637"/>
      <c r="W538" s="637"/>
    </row>
    <row r="539" spans="1:23">
      <c r="A539"/>
      <c r="B539"/>
      <c r="C539"/>
      <c r="D539"/>
      <c r="E539"/>
      <c r="F539"/>
      <c r="G539" s="637"/>
      <c r="H539" s="637"/>
      <c r="I539" s="637"/>
      <c r="J539" s="645"/>
      <c r="K539" s="645"/>
      <c r="L539" s="637"/>
      <c r="M539" s="637"/>
      <c r="N539" s="637"/>
      <c r="O539" s="637"/>
      <c r="P539" s="637"/>
      <c r="Q539" s="637"/>
      <c r="R539" s="637"/>
      <c r="S539" s="637"/>
      <c r="T539" s="637"/>
      <c r="U539" s="637"/>
      <c r="V539" s="637"/>
      <c r="W539" s="637"/>
    </row>
    <row r="540" spans="1:23">
      <c r="A540"/>
      <c r="B540"/>
      <c r="C540"/>
      <c r="D540"/>
      <c r="E540"/>
      <c r="F540"/>
      <c r="G540" s="637"/>
      <c r="H540" s="637"/>
      <c r="I540" s="637"/>
      <c r="J540" s="645"/>
      <c r="K540" s="645"/>
      <c r="L540" s="637"/>
      <c r="M540" s="637"/>
      <c r="N540" s="637"/>
      <c r="O540" s="637"/>
      <c r="P540" s="637"/>
      <c r="Q540" s="637"/>
      <c r="R540" s="637"/>
      <c r="S540" s="637"/>
      <c r="T540" s="637"/>
      <c r="U540" s="637"/>
      <c r="V540" s="637"/>
      <c r="W540" s="637"/>
    </row>
    <row r="541" spans="1:23">
      <c r="A541"/>
      <c r="B541"/>
      <c r="C541"/>
      <c r="D541"/>
      <c r="E541"/>
      <c r="F541"/>
      <c r="G541" s="637"/>
      <c r="H541" s="637"/>
      <c r="I541" s="637"/>
      <c r="J541" s="645"/>
      <c r="K541" s="645"/>
      <c r="L541" s="637"/>
      <c r="M541" s="637"/>
      <c r="N541" s="637"/>
      <c r="O541" s="637"/>
      <c r="P541" s="637"/>
      <c r="Q541" s="637"/>
      <c r="R541" s="637"/>
      <c r="S541" s="637"/>
      <c r="T541" s="637"/>
      <c r="U541" s="637"/>
      <c r="V541" s="637"/>
      <c r="W541" s="637"/>
    </row>
    <row r="542" spans="1:23">
      <c r="A542"/>
      <c r="B542"/>
      <c r="C542"/>
      <c r="D542"/>
      <c r="E542"/>
      <c r="F542"/>
      <c r="G542" s="637"/>
      <c r="H542" s="637"/>
      <c r="I542" s="637"/>
      <c r="J542" s="645"/>
      <c r="K542" s="645"/>
      <c r="L542" s="637"/>
      <c r="M542" s="637"/>
      <c r="N542" s="637"/>
      <c r="O542" s="637"/>
      <c r="P542" s="637"/>
      <c r="Q542" s="637"/>
      <c r="R542" s="637"/>
      <c r="S542" s="637"/>
      <c r="T542" s="637"/>
      <c r="U542" s="637"/>
      <c r="V542" s="637"/>
      <c r="W542" s="637"/>
    </row>
    <row r="543" spans="1:23">
      <c r="A543"/>
      <c r="B543"/>
      <c r="C543"/>
      <c r="D543"/>
      <c r="E543"/>
      <c r="F543"/>
      <c r="G543" s="637"/>
      <c r="H543" s="637"/>
      <c r="I543" s="637"/>
      <c r="J543" s="645"/>
      <c r="K543" s="645"/>
      <c r="L543" s="637"/>
      <c r="M543" s="637"/>
      <c r="N543" s="637"/>
      <c r="O543" s="637"/>
      <c r="P543" s="637"/>
      <c r="Q543" s="637"/>
      <c r="R543" s="637"/>
      <c r="S543" s="637"/>
      <c r="T543" s="637"/>
      <c r="U543" s="637"/>
      <c r="V543" s="637"/>
      <c r="W543" s="637"/>
    </row>
    <row r="544" spans="1:23">
      <c r="A544"/>
      <c r="B544"/>
      <c r="C544"/>
      <c r="D544"/>
      <c r="E544"/>
      <c r="F544"/>
      <c r="G544" s="637"/>
      <c r="H544" s="637"/>
      <c r="I544" s="637"/>
      <c r="J544" s="645"/>
      <c r="K544" s="645"/>
      <c r="L544" s="637"/>
      <c r="M544" s="637"/>
      <c r="N544" s="637"/>
      <c r="O544" s="637"/>
      <c r="P544" s="637"/>
      <c r="Q544" s="637"/>
      <c r="R544" s="637"/>
      <c r="S544" s="637"/>
      <c r="T544" s="637"/>
      <c r="U544" s="637"/>
      <c r="V544" s="637"/>
      <c r="W544" s="637"/>
    </row>
    <row r="545" spans="1:23">
      <c r="A545"/>
      <c r="B545"/>
      <c r="C545"/>
      <c r="D545"/>
      <c r="E545"/>
      <c r="F545"/>
      <c r="G545" s="637"/>
      <c r="H545" s="637"/>
      <c r="I545" s="637"/>
      <c r="J545" s="645"/>
      <c r="K545" s="645"/>
      <c r="L545" s="637"/>
      <c r="M545" s="637"/>
      <c r="N545" s="637"/>
      <c r="O545" s="637"/>
      <c r="P545" s="637"/>
      <c r="Q545" s="637"/>
      <c r="R545" s="637"/>
      <c r="S545" s="637"/>
      <c r="T545" s="637"/>
      <c r="U545" s="637"/>
      <c r="V545" s="637"/>
      <c r="W545" s="637"/>
    </row>
    <row r="546" spans="1:23">
      <c r="A546"/>
      <c r="B546"/>
      <c r="C546"/>
      <c r="D546"/>
      <c r="E546"/>
      <c r="F546"/>
      <c r="G546" s="637"/>
      <c r="H546" s="637"/>
      <c r="I546" s="637"/>
      <c r="J546" s="645"/>
      <c r="K546" s="645"/>
      <c r="L546" s="637"/>
      <c r="M546" s="637"/>
      <c r="N546" s="637"/>
      <c r="O546" s="637"/>
      <c r="P546" s="637"/>
      <c r="Q546" s="637"/>
      <c r="R546" s="637"/>
      <c r="S546" s="637"/>
      <c r="T546" s="637"/>
      <c r="U546" s="637"/>
      <c r="V546" s="637"/>
      <c r="W546" s="637"/>
    </row>
    <row r="547" spans="1:23">
      <c r="A547"/>
      <c r="B547"/>
      <c r="C547"/>
      <c r="D547"/>
      <c r="E547"/>
      <c r="F547"/>
      <c r="G547" s="637"/>
      <c r="H547" s="637"/>
      <c r="I547" s="637"/>
      <c r="J547" s="645"/>
      <c r="K547" s="645"/>
      <c r="L547" s="637"/>
      <c r="M547" s="637"/>
      <c r="N547" s="637"/>
      <c r="O547" s="637"/>
      <c r="P547" s="637"/>
      <c r="Q547" s="637"/>
      <c r="R547" s="637"/>
      <c r="S547" s="637"/>
      <c r="T547" s="637"/>
      <c r="U547" s="637"/>
      <c r="V547" s="637"/>
      <c r="W547" s="637"/>
    </row>
    <row r="548" spans="1:23">
      <c r="A548"/>
      <c r="B548"/>
      <c r="C548"/>
      <c r="D548"/>
      <c r="E548"/>
      <c r="F548"/>
      <c r="G548" s="637"/>
      <c r="H548" s="637"/>
      <c r="I548" s="637"/>
      <c r="J548" s="645"/>
      <c r="K548" s="645"/>
      <c r="L548" s="637"/>
      <c r="M548" s="637"/>
      <c r="N548" s="637"/>
      <c r="O548" s="637"/>
      <c r="P548" s="637"/>
      <c r="Q548" s="637"/>
      <c r="R548" s="637"/>
      <c r="S548" s="637"/>
      <c r="T548" s="637"/>
      <c r="U548" s="637"/>
      <c r="V548" s="637"/>
      <c r="W548" s="637"/>
    </row>
    <row r="549" spans="1:23">
      <c r="A549"/>
      <c r="B549"/>
      <c r="C549"/>
      <c r="D549"/>
      <c r="E549"/>
      <c r="F549"/>
      <c r="G549" s="637"/>
      <c r="H549" s="637"/>
      <c r="I549" s="637"/>
      <c r="J549" s="645"/>
      <c r="K549" s="645"/>
      <c r="L549" s="637"/>
      <c r="M549" s="637"/>
      <c r="N549" s="637"/>
      <c r="O549" s="637"/>
      <c r="P549" s="637"/>
      <c r="Q549" s="637"/>
      <c r="R549" s="637"/>
      <c r="S549" s="637"/>
      <c r="T549" s="637"/>
      <c r="U549" s="637"/>
      <c r="V549" s="637"/>
      <c r="W549" s="637"/>
    </row>
    <row r="550" spans="1:23">
      <c r="A550"/>
      <c r="B550"/>
      <c r="C550"/>
      <c r="D550"/>
      <c r="E550"/>
      <c r="F550"/>
      <c r="G550" s="637"/>
      <c r="H550" s="637"/>
      <c r="I550" s="637"/>
      <c r="J550" s="645"/>
      <c r="K550" s="645"/>
      <c r="L550" s="637"/>
      <c r="M550" s="637"/>
      <c r="N550" s="637"/>
      <c r="O550" s="637"/>
      <c r="P550" s="637"/>
      <c r="Q550" s="637"/>
      <c r="R550" s="637"/>
      <c r="S550" s="637"/>
      <c r="T550" s="637"/>
      <c r="U550" s="637"/>
      <c r="V550" s="637"/>
      <c r="W550" s="637"/>
    </row>
    <row r="551" spans="1:23">
      <c r="A551"/>
      <c r="B551"/>
      <c r="C551"/>
      <c r="D551"/>
      <c r="E551"/>
      <c r="F551"/>
      <c r="G551" s="637"/>
      <c r="H551" s="637"/>
      <c r="I551" s="637"/>
      <c r="J551" s="645"/>
      <c r="K551" s="645"/>
      <c r="L551" s="637"/>
      <c r="M551" s="637"/>
      <c r="N551" s="637"/>
      <c r="O551" s="637"/>
      <c r="P551" s="637"/>
      <c r="Q551" s="637"/>
      <c r="R551" s="637"/>
      <c r="S551" s="637"/>
      <c r="T551" s="637"/>
      <c r="U551" s="637"/>
      <c r="V551" s="637"/>
      <c r="W551" s="637"/>
    </row>
    <row r="552" spans="1:23">
      <c r="A552"/>
      <c r="B552"/>
      <c r="C552"/>
      <c r="D552"/>
      <c r="E552"/>
      <c r="F552"/>
      <c r="G552" s="637"/>
      <c r="H552" s="637"/>
      <c r="I552" s="637"/>
      <c r="J552" s="645"/>
      <c r="K552" s="645"/>
      <c r="L552" s="637"/>
      <c r="M552" s="637"/>
      <c r="N552" s="637"/>
      <c r="O552" s="637"/>
      <c r="P552" s="637"/>
      <c r="Q552" s="637"/>
      <c r="R552" s="637"/>
      <c r="S552" s="637"/>
      <c r="T552" s="637"/>
      <c r="U552" s="637"/>
      <c r="V552" s="637"/>
      <c r="W552" s="637"/>
    </row>
    <row r="553" spans="1:23">
      <c r="A553"/>
      <c r="B553"/>
      <c r="C553"/>
      <c r="D553"/>
      <c r="E553"/>
      <c r="F553"/>
      <c r="G553" s="637"/>
      <c r="H553" s="637"/>
      <c r="I553" s="637"/>
      <c r="J553" s="645"/>
      <c r="K553" s="645"/>
      <c r="L553" s="637"/>
      <c r="M553" s="637"/>
      <c r="N553" s="637"/>
      <c r="O553" s="637"/>
      <c r="P553" s="637"/>
      <c r="Q553" s="637"/>
      <c r="R553" s="637"/>
      <c r="S553" s="637"/>
      <c r="T553" s="637"/>
      <c r="U553" s="637"/>
      <c r="V553" s="637"/>
      <c r="W553" s="637"/>
    </row>
    <row r="554" spans="1:23">
      <c r="A554"/>
      <c r="B554"/>
      <c r="C554"/>
      <c r="D554"/>
      <c r="E554"/>
      <c r="F554"/>
      <c r="G554" s="637"/>
      <c r="H554" s="637"/>
      <c r="I554" s="637"/>
      <c r="J554" s="645"/>
      <c r="K554" s="645"/>
      <c r="L554" s="637"/>
      <c r="M554" s="637"/>
      <c r="N554" s="637"/>
      <c r="O554" s="637"/>
      <c r="P554" s="637"/>
      <c r="Q554" s="637"/>
      <c r="R554" s="637"/>
      <c r="S554" s="637"/>
      <c r="T554" s="637"/>
      <c r="U554" s="637"/>
      <c r="V554" s="637"/>
      <c r="W554" s="637"/>
    </row>
    <row r="555" spans="1:23">
      <c r="A555"/>
      <c r="B555"/>
      <c r="C555"/>
      <c r="D555"/>
      <c r="E555"/>
      <c r="F555"/>
      <c r="G555" s="637"/>
      <c r="H555" s="637"/>
      <c r="I555" s="637"/>
      <c r="J555" s="645"/>
      <c r="K555" s="645"/>
      <c r="L555" s="637"/>
      <c r="M555" s="637"/>
      <c r="N555" s="637"/>
      <c r="O555" s="637"/>
      <c r="P555" s="637"/>
      <c r="Q555" s="637"/>
      <c r="R555" s="637"/>
      <c r="S555" s="637"/>
      <c r="T555" s="637"/>
      <c r="U555" s="637"/>
      <c r="V555" s="637"/>
      <c r="W555" s="637"/>
    </row>
    <row r="556" spans="1:23">
      <c r="A556"/>
      <c r="B556"/>
      <c r="C556"/>
      <c r="D556"/>
      <c r="E556"/>
      <c r="F556"/>
      <c r="G556" s="637"/>
      <c r="H556" s="637"/>
      <c r="I556" s="637"/>
      <c r="J556" s="645"/>
      <c r="K556" s="645"/>
      <c r="L556" s="637"/>
      <c r="M556" s="637"/>
      <c r="N556" s="637"/>
      <c r="O556" s="637"/>
      <c r="P556" s="637"/>
      <c r="Q556" s="637"/>
      <c r="R556" s="637"/>
      <c r="S556" s="637"/>
      <c r="T556" s="637"/>
      <c r="U556" s="637"/>
      <c r="V556" s="637"/>
      <c r="W556" s="637"/>
    </row>
    <row r="557" spans="1:23">
      <c r="A557"/>
      <c r="B557"/>
      <c r="C557"/>
      <c r="D557"/>
      <c r="E557"/>
      <c r="F557"/>
      <c r="G557" s="637"/>
      <c r="H557" s="637"/>
      <c r="I557" s="637"/>
      <c r="J557" s="645"/>
      <c r="K557" s="645"/>
      <c r="L557" s="637"/>
      <c r="M557" s="637"/>
      <c r="N557" s="637"/>
      <c r="O557" s="637"/>
      <c r="P557" s="637"/>
      <c r="Q557" s="637"/>
      <c r="R557" s="637"/>
      <c r="S557" s="637"/>
      <c r="T557" s="637"/>
      <c r="U557" s="637"/>
      <c r="V557" s="637"/>
      <c r="W557" s="637"/>
    </row>
    <row r="558" spans="1:23">
      <c r="A558"/>
      <c r="B558"/>
      <c r="C558"/>
      <c r="D558"/>
      <c r="E558"/>
      <c r="F558"/>
      <c r="G558" s="637"/>
      <c r="H558" s="637"/>
      <c r="I558" s="637"/>
      <c r="J558" s="645"/>
      <c r="K558" s="645"/>
      <c r="L558" s="637"/>
      <c r="M558" s="637"/>
      <c r="N558" s="637"/>
      <c r="O558" s="637"/>
      <c r="P558" s="637"/>
      <c r="Q558" s="637"/>
      <c r="R558" s="637"/>
      <c r="S558" s="637"/>
      <c r="T558" s="637"/>
      <c r="U558" s="637"/>
      <c r="V558" s="637"/>
      <c r="W558" s="637"/>
    </row>
    <row r="559" spans="1:23">
      <c r="A559"/>
      <c r="B559"/>
      <c r="C559"/>
      <c r="D559"/>
      <c r="E559"/>
      <c r="F559"/>
      <c r="G559" s="637"/>
      <c r="H559" s="637"/>
      <c r="I559" s="637"/>
      <c r="J559" s="645"/>
      <c r="K559" s="645"/>
      <c r="L559" s="637"/>
      <c r="M559" s="637"/>
      <c r="N559" s="637"/>
      <c r="O559" s="637"/>
      <c r="P559" s="637"/>
      <c r="Q559" s="637"/>
      <c r="R559" s="637"/>
      <c r="S559" s="637"/>
      <c r="T559" s="637"/>
      <c r="U559" s="637"/>
      <c r="V559" s="637"/>
      <c r="W559" s="637"/>
    </row>
    <row r="560" spans="1:23">
      <c r="A560"/>
      <c r="B560"/>
      <c r="C560"/>
      <c r="D560"/>
      <c r="E560"/>
      <c r="F560"/>
      <c r="G560" s="637"/>
      <c r="H560" s="637"/>
      <c r="I560" s="637"/>
      <c r="J560" s="645"/>
      <c r="K560" s="645"/>
      <c r="L560" s="637"/>
      <c r="M560" s="637"/>
      <c r="N560" s="637"/>
      <c r="O560" s="637"/>
      <c r="P560" s="637"/>
      <c r="Q560" s="637"/>
      <c r="R560" s="637"/>
      <c r="S560" s="637"/>
      <c r="T560" s="637"/>
      <c r="U560" s="637"/>
      <c r="V560" s="637"/>
      <c r="W560" s="637"/>
    </row>
    <row r="561" spans="1:23">
      <c r="A561"/>
      <c r="B561"/>
      <c r="C561"/>
      <c r="D561"/>
      <c r="E561"/>
      <c r="F561"/>
      <c r="G561" s="637"/>
      <c r="H561" s="637"/>
      <c r="I561" s="637"/>
      <c r="J561" s="645"/>
      <c r="K561" s="645"/>
      <c r="L561" s="637"/>
      <c r="M561" s="637"/>
      <c r="N561" s="637"/>
      <c r="O561" s="637"/>
      <c r="P561" s="637"/>
      <c r="Q561" s="637"/>
      <c r="R561" s="637"/>
      <c r="S561" s="637"/>
      <c r="T561" s="637"/>
      <c r="U561" s="637"/>
      <c r="V561" s="637"/>
      <c r="W561" s="637"/>
    </row>
    <row r="562" spans="1:23">
      <c r="A562"/>
      <c r="B562"/>
      <c r="C562"/>
      <c r="D562"/>
      <c r="E562"/>
      <c r="F562"/>
      <c r="G562" s="637"/>
      <c r="H562" s="637"/>
      <c r="I562" s="637"/>
      <c r="J562" s="645"/>
      <c r="K562" s="645"/>
      <c r="L562" s="637"/>
      <c r="M562" s="637"/>
      <c r="N562" s="637"/>
      <c r="O562" s="637"/>
      <c r="P562" s="637"/>
      <c r="Q562" s="637"/>
      <c r="R562" s="637"/>
      <c r="S562" s="637"/>
      <c r="T562" s="637"/>
      <c r="U562" s="637"/>
      <c r="V562" s="637"/>
      <c r="W562" s="637"/>
    </row>
    <row r="563" spans="1:23">
      <c r="A563"/>
      <c r="B563"/>
      <c r="C563"/>
      <c r="D563"/>
      <c r="E563"/>
      <c r="F563"/>
      <c r="G563" s="637"/>
      <c r="H563" s="637"/>
      <c r="I563" s="637"/>
      <c r="J563" s="645"/>
      <c r="K563" s="645"/>
      <c r="L563" s="637"/>
      <c r="M563" s="637"/>
      <c r="N563" s="637"/>
      <c r="O563" s="637"/>
      <c r="P563" s="637"/>
      <c r="Q563" s="637"/>
      <c r="R563" s="637"/>
      <c r="S563" s="637"/>
      <c r="T563" s="637"/>
      <c r="U563" s="637"/>
      <c r="V563" s="637"/>
      <c r="W563" s="637"/>
    </row>
    <row r="564" spans="1:23">
      <c r="A564"/>
      <c r="B564"/>
      <c r="C564"/>
      <c r="D564"/>
      <c r="E564"/>
      <c r="F564"/>
      <c r="G564" s="637"/>
      <c r="H564" s="637"/>
      <c r="I564" s="637"/>
      <c r="J564" s="645"/>
      <c r="K564" s="645"/>
      <c r="L564" s="637"/>
      <c r="M564" s="637"/>
      <c r="N564" s="637"/>
      <c r="O564" s="637"/>
      <c r="P564" s="637"/>
      <c r="Q564" s="637"/>
      <c r="R564" s="637"/>
      <c r="S564" s="637"/>
      <c r="T564" s="637"/>
      <c r="U564" s="637"/>
      <c r="V564" s="637"/>
      <c r="W564" s="637"/>
    </row>
    <row r="565" spans="1:23">
      <c r="A565"/>
      <c r="B565"/>
      <c r="C565"/>
      <c r="D565"/>
      <c r="E565"/>
      <c r="F565"/>
      <c r="G565" s="637"/>
      <c r="H565" s="637"/>
      <c r="I565" s="637"/>
      <c r="J565" s="645"/>
      <c r="K565" s="645"/>
      <c r="L565" s="637"/>
      <c r="M565" s="637"/>
      <c r="N565" s="637"/>
      <c r="O565" s="637"/>
      <c r="P565" s="637"/>
      <c r="Q565" s="637"/>
      <c r="R565" s="637"/>
      <c r="S565" s="637"/>
      <c r="T565" s="637"/>
      <c r="U565" s="637"/>
      <c r="V565" s="637"/>
      <c r="W565" s="637"/>
    </row>
    <row r="566" spans="1:23">
      <c r="A566"/>
      <c r="B566"/>
      <c r="C566"/>
      <c r="D566"/>
      <c r="E566"/>
      <c r="F566"/>
      <c r="G566" s="637"/>
      <c r="H566" s="637"/>
      <c r="I566" s="637"/>
      <c r="J566" s="645"/>
      <c r="K566" s="645"/>
      <c r="L566" s="637"/>
      <c r="M566" s="637"/>
      <c r="N566" s="637"/>
      <c r="O566" s="637"/>
      <c r="P566" s="637"/>
      <c r="Q566" s="637"/>
      <c r="R566" s="637"/>
      <c r="S566" s="637"/>
      <c r="T566" s="637"/>
      <c r="U566" s="637"/>
      <c r="V566" s="637"/>
      <c r="W566" s="637"/>
    </row>
    <row r="567" spans="1:23">
      <c r="A567"/>
      <c r="B567"/>
      <c r="C567"/>
      <c r="D567"/>
      <c r="E567"/>
      <c r="F567"/>
      <c r="G567" s="637"/>
      <c r="H567" s="637"/>
      <c r="I567" s="637"/>
      <c r="J567" s="645"/>
      <c r="K567" s="645"/>
      <c r="L567" s="637"/>
      <c r="M567" s="637"/>
      <c r="N567" s="637"/>
      <c r="O567" s="637"/>
      <c r="P567" s="637"/>
      <c r="Q567" s="637"/>
      <c r="R567" s="637"/>
      <c r="S567" s="637"/>
      <c r="T567" s="637"/>
      <c r="U567" s="637"/>
      <c r="V567" s="637"/>
      <c r="W567" s="637"/>
    </row>
    <row r="568" spans="1:23">
      <c r="A568"/>
      <c r="B568"/>
      <c r="C568"/>
      <c r="D568"/>
      <c r="E568"/>
      <c r="F568"/>
      <c r="G568" s="637"/>
      <c r="H568" s="637"/>
      <c r="I568" s="637"/>
      <c r="J568" s="645"/>
      <c r="K568" s="645"/>
      <c r="L568" s="637"/>
      <c r="M568" s="637"/>
      <c r="N568" s="637"/>
      <c r="O568" s="637"/>
      <c r="P568" s="637"/>
      <c r="Q568" s="637"/>
      <c r="R568" s="637"/>
      <c r="S568" s="637"/>
      <c r="T568" s="637"/>
      <c r="U568" s="637"/>
      <c r="V568" s="637"/>
      <c r="W568" s="637"/>
    </row>
    <row r="569" spans="1:23">
      <c r="A569"/>
      <c r="B569"/>
      <c r="C569"/>
      <c r="D569"/>
      <c r="E569"/>
      <c r="F569"/>
      <c r="G569" s="637"/>
      <c r="H569" s="637"/>
      <c r="I569" s="637"/>
      <c r="J569" s="645"/>
      <c r="K569" s="645"/>
      <c r="L569" s="637"/>
      <c r="M569" s="637"/>
      <c r="N569" s="637"/>
      <c r="O569" s="637"/>
      <c r="P569" s="637"/>
      <c r="Q569" s="637"/>
      <c r="R569" s="637"/>
      <c r="S569" s="637"/>
      <c r="T569" s="637"/>
      <c r="U569" s="637"/>
      <c r="V569" s="637"/>
      <c r="W569" s="637"/>
    </row>
    <row r="570" spans="1:23">
      <c r="A570"/>
      <c r="B570"/>
      <c r="C570"/>
      <c r="D570"/>
      <c r="E570"/>
      <c r="F570"/>
      <c r="G570" s="637"/>
      <c r="H570" s="637"/>
      <c r="I570" s="637"/>
      <c r="J570" s="645"/>
      <c r="K570" s="645"/>
      <c r="L570" s="637"/>
      <c r="M570" s="637"/>
      <c r="N570" s="637"/>
      <c r="O570" s="637"/>
      <c r="P570" s="637"/>
      <c r="Q570" s="637"/>
      <c r="R570" s="637"/>
      <c r="S570" s="637"/>
      <c r="T570" s="637"/>
      <c r="U570" s="637"/>
      <c r="V570" s="637"/>
      <c r="W570" s="637"/>
    </row>
    <row r="571" spans="1:23">
      <c r="A571"/>
      <c r="B571"/>
      <c r="C571"/>
      <c r="D571"/>
      <c r="E571"/>
      <c r="F571"/>
      <c r="G571" s="637"/>
      <c r="H571" s="637"/>
      <c r="I571" s="637"/>
      <c r="J571" s="645"/>
      <c r="K571" s="645"/>
      <c r="L571" s="637"/>
      <c r="M571" s="637"/>
      <c r="N571" s="637"/>
      <c r="O571" s="637"/>
      <c r="P571" s="637"/>
      <c r="Q571" s="637"/>
      <c r="R571" s="637"/>
      <c r="S571" s="637"/>
      <c r="T571" s="637"/>
      <c r="U571" s="637"/>
      <c r="V571" s="637"/>
      <c r="W571" s="637"/>
    </row>
    <row r="572" spans="1:23">
      <c r="A572"/>
      <c r="B572"/>
      <c r="C572"/>
      <c r="D572"/>
      <c r="E572"/>
      <c r="F572"/>
      <c r="G572" s="637"/>
      <c r="H572" s="637"/>
      <c r="I572" s="637"/>
      <c r="J572" s="645"/>
      <c r="K572" s="645"/>
      <c r="L572" s="637"/>
      <c r="M572" s="637"/>
      <c r="N572" s="637"/>
      <c r="O572" s="637"/>
      <c r="P572" s="637"/>
      <c r="Q572" s="637"/>
      <c r="R572" s="637"/>
      <c r="S572" s="637"/>
      <c r="T572" s="637"/>
      <c r="U572" s="637"/>
      <c r="V572" s="637"/>
      <c r="W572" s="637"/>
    </row>
    <row r="573" spans="1:23">
      <c r="A573"/>
      <c r="B573"/>
      <c r="C573"/>
      <c r="D573"/>
      <c r="E573"/>
      <c r="F573"/>
      <c r="G573" s="637"/>
      <c r="H573" s="637"/>
      <c r="I573" s="637"/>
      <c r="J573" s="645"/>
      <c r="K573" s="645"/>
      <c r="L573" s="637"/>
      <c r="M573" s="637"/>
      <c r="N573" s="637"/>
      <c r="O573" s="637"/>
      <c r="P573" s="637"/>
      <c r="Q573" s="637"/>
      <c r="R573" s="637"/>
      <c r="S573" s="637"/>
      <c r="T573" s="637"/>
      <c r="U573" s="637"/>
      <c r="V573" s="637"/>
      <c r="W573" s="637"/>
    </row>
    <row r="574" spans="1:23">
      <c r="A574"/>
      <c r="B574"/>
      <c r="C574"/>
      <c r="D574"/>
      <c r="E574"/>
      <c r="F574"/>
      <c r="G574" s="637"/>
      <c r="H574" s="637"/>
      <c r="I574" s="637"/>
      <c r="J574" s="645"/>
      <c r="K574" s="645"/>
      <c r="L574" s="637"/>
      <c r="M574" s="637"/>
      <c r="N574" s="637"/>
      <c r="O574" s="637"/>
      <c r="P574" s="637"/>
      <c r="Q574" s="637"/>
      <c r="R574" s="637"/>
      <c r="S574" s="637"/>
      <c r="T574" s="637"/>
      <c r="U574" s="637"/>
      <c r="V574" s="637"/>
      <c r="W574" s="637"/>
    </row>
    <row r="575" spans="1:23">
      <c r="A575"/>
      <c r="B575"/>
      <c r="C575"/>
      <c r="D575"/>
      <c r="E575"/>
      <c r="F575"/>
      <c r="G575" s="637"/>
      <c r="H575" s="637"/>
      <c r="I575" s="637"/>
      <c r="J575" s="645"/>
      <c r="K575" s="645"/>
      <c r="L575" s="637"/>
      <c r="M575" s="637"/>
      <c r="N575" s="637"/>
      <c r="O575" s="637"/>
      <c r="P575" s="637"/>
      <c r="Q575" s="637"/>
      <c r="R575" s="637"/>
      <c r="S575" s="637"/>
      <c r="T575" s="637"/>
      <c r="U575" s="637"/>
      <c r="V575" s="637"/>
      <c r="W575" s="637"/>
    </row>
    <row r="576" spans="1:23">
      <c r="A576"/>
      <c r="B576"/>
      <c r="C576"/>
      <c r="D576"/>
      <c r="E576"/>
      <c r="F576"/>
      <c r="G576" s="637"/>
      <c r="H576" s="637"/>
      <c r="I576" s="637"/>
      <c r="J576" s="645"/>
      <c r="K576" s="645"/>
      <c r="L576" s="637"/>
      <c r="M576" s="637"/>
      <c r="N576" s="637"/>
      <c r="O576" s="637"/>
      <c r="P576" s="637"/>
      <c r="Q576" s="637"/>
      <c r="R576" s="637"/>
      <c r="S576" s="637"/>
      <c r="T576" s="637"/>
      <c r="U576" s="637"/>
      <c r="V576" s="637"/>
      <c r="W576" s="637"/>
    </row>
  </sheetData>
  <pageMargins left="0.5" right="0.5" top="0.8" bottom="0.5" header="0.3" footer="0.3"/>
  <pageSetup scale="61" fitToHeight="0" orientation="portrait" r:id="rId2"/>
  <headerFooter>
    <oddHeader>&amp;L&amp;G&amp;R&amp;"-,Italic"&amp;12Fiscal Year 2023-24 Budget</oddHeader>
  </headerFooter>
  <rowBreaks count="9" manualBreakCount="9">
    <brk id="98" max="22" man="1"/>
    <brk id="176" max="22" man="1"/>
    <brk id="253" max="22" man="1"/>
    <brk id="256" max="22" man="1"/>
    <brk id="296" max="16383" man="1"/>
    <brk id="368" max="16383" man="1"/>
    <brk id="439" max="16383" man="1"/>
    <brk id="465" max="16383" man="1"/>
    <brk id="539" max="16383" man="1"/>
  </rowBreaks>
  <legacyDrawingHF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71C624-1B5E-4A39-AAD8-EDF111698A2F}">
  <sheetPr>
    <tabColor theme="3" tint="0.39997558519241921"/>
    <pageSetUpPr fitToPage="1"/>
  </sheetPr>
  <dimension ref="A1:R69"/>
  <sheetViews>
    <sheetView workbookViewId="0">
      <selection activeCell="O1" sqref="O1"/>
    </sheetView>
  </sheetViews>
  <sheetFormatPr defaultRowHeight="15"/>
  <cols>
    <col min="1" max="1" width="8.85546875" style="7" customWidth="1"/>
    <col min="2" max="2" width="16" style="8" customWidth="1"/>
    <col min="3" max="3" width="13.5703125" style="8" customWidth="1"/>
    <col min="4" max="4" width="12.28515625" style="8" bestFit="1" customWidth="1"/>
    <col min="5" max="5" width="12.140625" style="8" bestFit="1" customWidth="1"/>
    <col min="6" max="6" width="10.28515625" style="8" bestFit="1" customWidth="1"/>
    <col min="7" max="7" width="9.28515625" style="8" bestFit="1" customWidth="1"/>
    <col min="8" max="8" width="13.42578125" style="8" customWidth="1"/>
    <col min="9" max="9" width="10.28515625" style="8" bestFit="1" customWidth="1"/>
    <col min="10" max="10" width="9.28515625" style="8" bestFit="1" customWidth="1"/>
    <col min="11" max="11" width="10.28515625" style="8" customWidth="1"/>
    <col min="12" max="12" width="10.28515625" style="8" bestFit="1" customWidth="1"/>
    <col min="13" max="14" width="11.28515625" style="8" bestFit="1" customWidth="1"/>
    <col min="15" max="15" width="11.85546875" style="8" customWidth="1"/>
    <col min="16" max="17" width="9.140625" style="7"/>
    <col min="18" max="18" width="13.28515625" style="7" bestFit="1" customWidth="1"/>
    <col min="19" max="16384" width="9.140625" style="7"/>
  </cols>
  <sheetData>
    <row r="1" spans="1:15" s="4" customFormat="1" ht="24.75" customHeight="1">
      <c r="A1" s="551"/>
      <c r="B1" s="552" t="s">
        <v>44</v>
      </c>
      <c r="G1" s="553"/>
      <c r="H1" s="553"/>
      <c r="I1" s="553"/>
      <c r="J1" s="553"/>
      <c r="L1" s="553"/>
      <c r="M1" s="553"/>
      <c r="N1" s="553"/>
      <c r="O1" s="553" t="s">
        <v>7191</v>
      </c>
    </row>
    <row r="2" spans="1:15" s="4" customFormat="1" ht="24.75" customHeight="1">
      <c r="A2" s="551"/>
      <c r="B2" s="552" t="s">
        <v>45</v>
      </c>
      <c r="H2" s="5"/>
      <c r="I2" s="5"/>
      <c r="J2" s="5"/>
      <c r="K2" s="5"/>
      <c r="L2" s="5"/>
      <c r="M2" s="5"/>
      <c r="N2" s="5"/>
      <c r="O2" s="5"/>
    </row>
    <row r="3" spans="1:15" s="4" customFormat="1" ht="9" customHeight="1">
      <c r="A3" s="103"/>
      <c r="B3" s="104"/>
      <c r="C3" s="104"/>
      <c r="D3" s="104"/>
      <c r="E3" s="104"/>
      <c r="F3" s="104"/>
      <c r="G3" s="104"/>
    </row>
    <row r="4" spans="1:15" s="4" customFormat="1" ht="20.25">
      <c r="A4" s="1163" t="s">
        <v>6578</v>
      </c>
      <c r="B4" s="1163"/>
      <c r="C4" s="1163"/>
      <c r="D4" s="1163"/>
      <c r="E4" s="1163"/>
      <c r="F4" s="1163"/>
      <c r="G4" s="1163"/>
      <c r="H4" s="1163"/>
      <c r="I4" s="1163"/>
      <c r="J4" s="1163"/>
      <c r="K4" s="1163"/>
      <c r="L4" s="1163"/>
      <c r="M4" s="1163"/>
      <c r="N4" s="1163"/>
      <c r="O4" s="1163"/>
    </row>
    <row r="5" spans="1:15" s="4" customFormat="1" ht="8.25" customHeight="1">
      <c r="A5" s="554"/>
      <c r="B5" s="555"/>
      <c r="C5" s="555"/>
      <c r="D5" s="555"/>
      <c r="E5" s="555"/>
      <c r="F5" s="555"/>
      <c r="G5" s="555"/>
      <c r="H5" s="555"/>
      <c r="I5" s="555"/>
      <c r="J5" s="555"/>
      <c r="K5" s="555"/>
      <c r="L5" s="555"/>
      <c r="M5" s="555"/>
      <c r="N5" s="555"/>
      <c r="O5" s="555"/>
    </row>
    <row r="6" spans="1:15" s="4" customFormat="1" ht="14.25" customHeight="1" thickBot="1">
      <c r="A6" s="1161" t="s">
        <v>6882</v>
      </c>
      <c r="B6" s="1161"/>
      <c r="C6" s="1161"/>
      <c r="D6" s="1161"/>
      <c r="E6" s="1161"/>
      <c r="F6" s="1161"/>
      <c r="G6" s="1161"/>
      <c r="H6" s="1161"/>
      <c r="I6" s="1161"/>
      <c r="J6" s="1161"/>
      <c r="K6" s="1161"/>
      <c r="L6" s="1161"/>
      <c r="M6" s="1161"/>
      <c r="N6" s="1161"/>
      <c r="O6" s="1161"/>
    </row>
    <row r="7" spans="1:15" ht="36" customHeight="1" thickBot="1">
      <c r="B7" s="7"/>
      <c r="C7" s="845" t="s">
        <v>1913</v>
      </c>
      <c r="D7" s="845" t="s">
        <v>447</v>
      </c>
      <c r="E7" s="845" t="s">
        <v>446</v>
      </c>
      <c r="F7" s="845" t="s">
        <v>295</v>
      </c>
      <c r="G7" s="845" t="s">
        <v>359</v>
      </c>
      <c r="H7" s="845" t="s">
        <v>1224</v>
      </c>
      <c r="I7" s="845" t="s">
        <v>445</v>
      </c>
      <c r="J7" s="845" t="s">
        <v>1455</v>
      </c>
      <c r="K7" s="845" t="s">
        <v>5794</v>
      </c>
      <c r="L7" s="1027" t="s">
        <v>326</v>
      </c>
      <c r="M7" s="1035" t="s">
        <v>7009</v>
      </c>
      <c r="N7" s="1040" t="s">
        <v>448</v>
      </c>
      <c r="O7" s="1041" t="s">
        <v>5359</v>
      </c>
    </row>
    <row r="8" spans="1:15" ht="10.5" customHeight="1">
      <c r="B8" s="898" t="s">
        <v>35</v>
      </c>
      <c r="C8" s="1066">
        <v>931400</v>
      </c>
      <c r="D8" s="904">
        <v>931409</v>
      </c>
      <c r="E8" s="904">
        <v>931402</v>
      </c>
      <c r="F8" s="904">
        <v>931403</v>
      </c>
      <c r="G8" s="904">
        <v>931408</v>
      </c>
      <c r="H8" s="904">
        <v>931406</v>
      </c>
      <c r="I8" s="904">
        <v>931405</v>
      </c>
      <c r="J8" s="904">
        <v>931404</v>
      </c>
      <c r="K8" s="904">
        <v>931420</v>
      </c>
      <c r="L8" s="1028">
        <v>931421</v>
      </c>
      <c r="M8" s="1036"/>
      <c r="N8" s="1028">
        <v>931750</v>
      </c>
      <c r="O8" s="1042"/>
    </row>
    <row r="9" spans="1:15">
      <c r="B9" s="571" t="s">
        <v>2780</v>
      </c>
      <c r="C9" s="12"/>
      <c r="D9" s="11"/>
      <c r="E9" s="11"/>
      <c r="F9" s="11"/>
      <c r="G9" s="11"/>
      <c r="H9" s="11"/>
      <c r="I9" s="11"/>
      <c r="J9" s="11"/>
      <c r="K9" s="11"/>
      <c r="L9" s="11"/>
      <c r="M9" s="1037"/>
      <c r="N9" s="11"/>
      <c r="O9" s="1029"/>
    </row>
    <row r="10" spans="1:15">
      <c r="B10" s="18" t="s">
        <v>2975</v>
      </c>
      <c r="C10" s="752">
        <f>SUMIFS(REVdata!$P:$P,REVdata!$K:$K,RegParksProgram!$B$10,REVdata!$J:$J,RegParksProgram!C$7)</f>
        <v>0</v>
      </c>
      <c r="D10" s="573">
        <f>SUMIFS(REVdata!$P:$P,REVdata!$K:$K,RegParksProgram!$B$10,REVdata!$J:$J,RegParksProgram!D$7)</f>
        <v>0</v>
      </c>
      <c r="E10" s="573">
        <f>SUMIFS(REVdata!$P:$P,REVdata!$K:$K,RegParksProgram!$B$10,REVdata!$J:$J,RegParksProgram!E$7)</f>
        <v>0</v>
      </c>
      <c r="F10" s="573">
        <f>SUMIFS(REVdata!$P:$P,REVdata!$K:$K,RegParksProgram!$B$10,REVdata!$J:$J,RegParksProgram!F$7)</f>
        <v>0</v>
      </c>
      <c r="G10" s="573">
        <f>SUMIFS(REVdata!$P:$P,REVdata!$K:$K,RegParksProgram!$B$10,REVdata!$J:$J,RegParksProgram!G$7)</f>
        <v>0</v>
      </c>
      <c r="H10" s="573">
        <f>SUMIFS(REVdata!$P:$P,REVdata!$K:$K,RegParksProgram!$B$10,REVdata!$J:$J,RegParksProgram!H$7)</f>
        <v>0</v>
      </c>
      <c r="I10" s="573">
        <f>SUMIFS(REVdata!$P:$P,REVdata!$K:$K,RegParksProgram!$B$10,REVdata!$J:$J,RegParksProgram!I$7)</f>
        <v>0</v>
      </c>
      <c r="J10" s="573">
        <f>SUMIFS(REVdata!$P:$P,REVdata!$K:$K,RegParksProgram!$B$10,REVdata!$J:$J,RegParksProgram!J$7)</f>
        <v>0</v>
      </c>
      <c r="K10" s="573">
        <f>SUMIFS(REVdata!$P:$P,REVdata!$K:$K,RegParksProgram!$B$10,REVdata!$J:$J,RegParksProgram!K$7)</f>
        <v>0</v>
      </c>
      <c r="L10" s="573">
        <f>SUMIFS(REVdata!$P:$P,REVdata!$K:$K,RegParksProgram!$B$10,REVdata!$J:$J,RegParksProgram!L$7)</f>
        <v>0</v>
      </c>
      <c r="M10" s="1038">
        <f>SUM(C10:L10)</f>
        <v>0</v>
      </c>
      <c r="N10" s="573">
        <f>SUMIFS(REVdata!$P:$P,REVdata!$K:$K,RegParksProgram!$B$10,REVdata!$J:$J,RegParksProgram!N$7)</f>
        <v>0</v>
      </c>
      <c r="O10" s="1043">
        <f>M10+N10</f>
        <v>0</v>
      </c>
    </row>
    <row r="11" spans="1:15">
      <c r="B11" s="18" t="s">
        <v>2974</v>
      </c>
      <c r="C11" s="25">
        <f>SUMIFS(REVdata!$P:$P,REVdata!$K:$K,RegParksProgram!$B$11,REVdata!$J:$J,RegParksProgram!C$7)</f>
        <v>75500</v>
      </c>
      <c r="D11" s="23">
        <f>SUMIFS(REVdata!$P:$P,REVdata!$K:$K,RegParksProgram!$B$11,REVdata!$J:$J,RegParksProgram!D$7)</f>
        <v>2155000</v>
      </c>
      <c r="E11" s="23">
        <f>SUMIFS(REVdata!$P:$P,REVdata!$K:$K,RegParksProgram!$B$11,REVdata!$J:$J,RegParksProgram!E$7)</f>
        <v>427000</v>
      </c>
      <c r="F11" s="23">
        <f>SUMIFS(REVdata!$P:$P,REVdata!$K:$K,RegParksProgram!$B$11,REVdata!$J:$J,RegParksProgram!F$7)</f>
        <v>334000</v>
      </c>
      <c r="G11" s="23">
        <f>SUMIFS(REVdata!$P:$P,REVdata!$K:$K,RegParksProgram!$B$11,REVdata!$J:$J,RegParksProgram!G$7)</f>
        <v>8000</v>
      </c>
      <c r="H11" s="23">
        <f>SUMIFS(REVdata!$P:$P,REVdata!$K:$K,RegParksProgram!$B$11,REVdata!$J:$J,RegParksProgram!H$7)</f>
        <v>65500</v>
      </c>
      <c r="I11" s="23">
        <f>SUMIFS(REVdata!$P:$P,REVdata!$K:$K,RegParksProgram!$B$11,REVdata!$J:$J,RegParksProgram!I$7)</f>
        <v>629500</v>
      </c>
      <c r="J11" s="23">
        <f>SUMIFS(REVdata!$P:$P,REVdata!$K:$K,RegParksProgram!$B$11,REVdata!$J:$J,RegParksProgram!J$7)</f>
        <v>0</v>
      </c>
      <c r="K11" s="23">
        <f>SUMIFS(REVdata!$P:$P,REVdata!$K:$K,RegParksProgram!$B$11,REVdata!$J:$J,RegParksProgram!K$7)</f>
        <v>150000</v>
      </c>
      <c r="L11" s="23">
        <f>SUMIFS(REVdata!$P:$P,REVdata!$K:$K,RegParksProgram!$B$11,REVdata!$J:$J,RegParksProgram!L$7)</f>
        <v>308500</v>
      </c>
      <c r="M11" s="1052">
        <f t="shared" ref="M11:M13" si="0">SUM(C11:L11)</f>
        <v>4153000</v>
      </c>
      <c r="N11" s="23">
        <f>SUMIFS(REVdata!$P:$P,REVdata!$K:$K,RegParksProgram!$B$11,REVdata!$J:$J,RegParksProgram!N$7)</f>
        <v>3140000</v>
      </c>
      <c r="O11" s="1044">
        <f>M11+N11</f>
        <v>7293000</v>
      </c>
    </row>
    <row r="12" spans="1:15">
      <c r="B12" s="18" t="s">
        <v>2779</v>
      </c>
      <c r="C12" s="25">
        <f>SUMIFS(REVdata!$P:$P,REVdata!$K:$K,RegParksProgram!$B$12,REVdata!$J:$J,RegParksProgram!C$7)</f>
        <v>0</v>
      </c>
      <c r="D12" s="23">
        <f>SUMIFS(REVdata!$P:$P,REVdata!$K:$K,RegParksProgram!$B$12,REVdata!$J:$J,RegParksProgram!D$7)</f>
        <v>0</v>
      </c>
      <c r="E12" s="23">
        <f>SUMIFS(REVdata!$P:$P,REVdata!$K:$K,RegParksProgram!$B$12,REVdata!$J:$J,RegParksProgram!E$7)</f>
        <v>0</v>
      </c>
      <c r="F12" s="23">
        <f>SUMIFS(REVdata!$P:$P,REVdata!$K:$K,RegParksProgram!$B$12,REVdata!$J:$J,RegParksProgram!F$7)</f>
        <v>0</v>
      </c>
      <c r="G12" s="23">
        <f>SUMIFS(REVdata!$P:$P,REVdata!$K:$K,RegParksProgram!$B$12,REVdata!$J:$J,RegParksProgram!G$7)</f>
        <v>0</v>
      </c>
      <c r="H12" s="23">
        <f>SUMIFS(REVdata!$P:$P,REVdata!$K:$K,RegParksProgram!$B$12,REVdata!$J:$J,RegParksProgram!H$7)</f>
        <v>0</v>
      </c>
      <c r="I12" s="23">
        <f>SUMIFS(REVdata!$P:$P,REVdata!$K:$K,RegParksProgram!$B$12,REVdata!$J:$J,RegParksProgram!I$7)</f>
        <v>0</v>
      </c>
      <c r="J12" s="23">
        <f>SUMIFS(REVdata!$P:$P,REVdata!$K:$K,RegParksProgram!$B$12,REVdata!$J:$J,RegParksProgram!J$7)</f>
        <v>0</v>
      </c>
      <c r="K12" s="23">
        <f>SUMIFS(REVdata!$P:$P,REVdata!$K:$K,RegParksProgram!$B$12,REVdata!$J:$J,RegParksProgram!K$7)</f>
        <v>0</v>
      </c>
      <c r="L12" s="23">
        <f>SUMIFS(REVdata!$P:$P,REVdata!$K:$K,RegParksProgram!$B$12,REVdata!$J:$J,RegParksProgram!L$7)</f>
        <v>0</v>
      </c>
      <c r="M12" s="1052">
        <f t="shared" si="0"/>
        <v>0</v>
      </c>
      <c r="N12" s="23">
        <f>SUMIFS(REVdata!$P:$P,REVdata!$K:$K,RegParksProgram!$B$12,REVdata!$J:$J,RegParksProgram!N$7)</f>
        <v>0</v>
      </c>
      <c r="O12" s="1044">
        <f>M12+N12</f>
        <v>0</v>
      </c>
    </row>
    <row r="13" spans="1:15">
      <c r="B13" s="18" t="s">
        <v>2134</v>
      </c>
      <c r="C13" s="26">
        <f>SUMIFS(REVdata!$P:$P,REVdata!$K:$K,RegParksProgram!$B$13,REVdata!$J:$J,RegParksProgram!C$7)</f>
        <v>0</v>
      </c>
      <c r="D13" s="24">
        <f>SUMIFS(REVdata!$P:$P,REVdata!$K:$K,RegParksProgram!$B$13,REVdata!$J:$J,RegParksProgram!D$7)</f>
        <v>0</v>
      </c>
      <c r="E13" s="24">
        <f>SUMIFS(REVdata!$P:$P,REVdata!$K:$K,RegParksProgram!$B$13,REVdata!$J:$J,RegParksProgram!E$7)</f>
        <v>0</v>
      </c>
      <c r="F13" s="24">
        <f>SUMIFS(REVdata!$P:$P,REVdata!$K:$K,RegParksProgram!$B$13,REVdata!$J:$J,RegParksProgram!F$7)</f>
        <v>0</v>
      </c>
      <c r="G13" s="24">
        <f>SUMIFS(REVdata!$P:$P,REVdata!$K:$K,RegParksProgram!$B$13,REVdata!$J:$J,RegParksProgram!G$7)</f>
        <v>0</v>
      </c>
      <c r="H13" s="24">
        <f>SUMIFS(REVdata!$P:$P,REVdata!$K:$K,RegParksProgram!$B$13,REVdata!$J:$J,RegParksProgram!H$7)</f>
        <v>0</v>
      </c>
      <c r="I13" s="24">
        <f>SUMIFS(REVdata!$P:$P,REVdata!$K:$K,RegParksProgram!$B$13,REVdata!$J:$J,RegParksProgram!I$7)</f>
        <v>0</v>
      </c>
      <c r="J13" s="24">
        <f>SUMIFS(REVdata!$P:$P,REVdata!$K:$K,RegParksProgram!$B$13,REVdata!$J:$J,RegParksProgram!J$7)</f>
        <v>0</v>
      </c>
      <c r="K13" s="24">
        <f>SUMIFS(REVdata!$P:$P,REVdata!$K:$K,RegParksProgram!$B$13,REVdata!$J:$J,RegParksProgram!K$7)</f>
        <v>0</v>
      </c>
      <c r="L13" s="24">
        <f>SUMIFS(REVdata!$P:$P,REVdata!$K:$K,RegParksProgram!$B$13,REVdata!$J:$J,RegParksProgram!L$7)</f>
        <v>0</v>
      </c>
      <c r="M13" s="1053">
        <f t="shared" si="0"/>
        <v>0</v>
      </c>
      <c r="N13" s="24">
        <f>SUMIFS(REVdata!$P:$P,REVdata!$K:$K,RegParksProgram!$B$13,REVdata!$J:$J,RegParksProgram!N$7)</f>
        <v>0</v>
      </c>
      <c r="O13" s="1044">
        <f>M13+N13</f>
        <v>0</v>
      </c>
    </row>
    <row r="14" spans="1:15" ht="15.75" thickBot="1">
      <c r="B14" s="571" t="s">
        <v>5942</v>
      </c>
      <c r="C14" s="727">
        <f>SUM(C10:C13)</f>
        <v>75500</v>
      </c>
      <c r="D14" s="728">
        <f t="shared" ref="D14:N14" si="1">SUM(D10:D13)</f>
        <v>2155000</v>
      </c>
      <c r="E14" s="728">
        <f t="shared" si="1"/>
        <v>427000</v>
      </c>
      <c r="F14" s="728">
        <f t="shared" si="1"/>
        <v>334000</v>
      </c>
      <c r="G14" s="728">
        <f t="shared" si="1"/>
        <v>8000</v>
      </c>
      <c r="H14" s="728">
        <f t="shared" si="1"/>
        <v>65500</v>
      </c>
      <c r="I14" s="728">
        <f t="shared" si="1"/>
        <v>629500</v>
      </c>
      <c r="J14" s="728">
        <f t="shared" si="1"/>
        <v>0</v>
      </c>
      <c r="K14" s="728">
        <f t="shared" si="1"/>
        <v>150000</v>
      </c>
      <c r="L14" s="728">
        <f t="shared" si="1"/>
        <v>308500</v>
      </c>
      <c r="M14" s="1033">
        <f t="shared" si="1"/>
        <v>4153000</v>
      </c>
      <c r="N14" s="728">
        <f t="shared" si="1"/>
        <v>3140000</v>
      </c>
      <c r="O14" s="1068">
        <f>SUM(O10:O13)</f>
        <v>7293000</v>
      </c>
    </row>
    <row r="15" spans="1:15" ht="6.75" customHeight="1">
      <c r="B15" s="19"/>
      <c r="C15" s="1064"/>
      <c r="D15" s="1067"/>
      <c r="E15" s="1067"/>
      <c r="F15" s="1067"/>
      <c r="G15" s="1067"/>
      <c r="H15" s="1067"/>
      <c r="I15" s="1067"/>
      <c r="J15" s="1067"/>
      <c r="K15" s="1067"/>
      <c r="L15" s="1067"/>
      <c r="M15" s="1072"/>
      <c r="N15" s="1067"/>
      <c r="O15" s="1072"/>
    </row>
    <row r="16" spans="1:15" ht="15.75" thickBot="1">
      <c r="B16" s="571" t="s">
        <v>1721</v>
      </c>
      <c r="C16" s="16"/>
      <c r="D16" s="21"/>
      <c r="E16" s="21"/>
      <c r="F16" s="21"/>
      <c r="G16" s="21"/>
      <c r="H16" s="21"/>
      <c r="I16" s="21"/>
      <c r="J16" s="21"/>
      <c r="K16" s="21"/>
      <c r="L16" s="21"/>
      <c r="M16" s="1030"/>
      <c r="N16" s="21"/>
      <c r="O16" s="1030"/>
    </row>
    <row r="17" spans="1:15">
      <c r="B17" s="18" t="s">
        <v>48</v>
      </c>
      <c r="C17" s="752">
        <f>SUMIFS(EXPdata!$Q:$Q,EXPdata!$I:$I,RegParksProgram!C$7,EXPdata!$K:$K,"1")</f>
        <v>175847</v>
      </c>
      <c r="D17" s="573">
        <f>SUMIFS(EXPdata!$Q:$Q,EXPdata!$I:$I,RegParksProgram!D$7,EXPdata!$K:$K,"1")</f>
        <v>578740</v>
      </c>
      <c r="E17" s="573">
        <f>SUMIFS(EXPdata!$Q:$Q,EXPdata!$I:$I,RegParksProgram!E$7,EXPdata!$K:$K,"1")</f>
        <v>296158</v>
      </c>
      <c r="F17" s="573">
        <f>SUMIFS(EXPdata!$Q:$Q,EXPdata!$I:$I,RegParksProgram!F$7,EXPdata!$K:$K,"1")</f>
        <v>228164</v>
      </c>
      <c r="G17" s="573">
        <f>SUMIFS(EXPdata!$Q:$Q,EXPdata!$I:$I,RegParksProgram!G$7,EXPdata!$K:$K,"1")</f>
        <v>70088</v>
      </c>
      <c r="H17" s="573">
        <f>SUMIFS(EXPdata!$Q:$Q,EXPdata!$I:$I,RegParksProgram!H$7,EXPdata!$K:$K,"1")</f>
        <v>850</v>
      </c>
      <c r="I17" s="573">
        <f>SUMIFS(EXPdata!$Q:$Q,EXPdata!$I:$I,RegParksProgram!I$7,EXPdata!$K:$K,"1")</f>
        <v>247181</v>
      </c>
      <c r="J17" s="573">
        <f>SUMIFS(EXPdata!$Q:$Q,EXPdata!$I:$I,RegParksProgram!J$7,EXPdata!$K:$K,"1")</f>
        <v>0</v>
      </c>
      <c r="K17" s="573">
        <f>SUMIFS(EXPdata!$Q:$Q,EXPdata!$I:$I,RegParksProgram!K$7,EXPdata!$K:$K,"1")</f>
        <v>0</v>
      </c>
      <c r="L17" s="573">
        <f>SUMIFS(EXPdata!$Q:$Q,EXPdata!$I:$I,RegParksProgram!L$7,EXPdata!$K:$K,"1")</f>
        <v>235172</v>
      </c>
      <c r="M17" s="1051">
        <f>SUM(C17:L17)</f>
        <v>1832200</v>
      </c>
      <c r="N17" s="573">
        <f>SUMIFS(EXPdata!$Q:$Q,EXPdata!$I:$I,RegParksProgram!N$7,EXPdata!$K:$K,"1")</f>
        <v>926317</v>
      </c>
      <c r="O17" s="1065">
        <f t="shared" ref="O17:O22" si="2">M17+N17</f>
        <v>2758517</v>
      </c>
    </row>
    <row r="18" spans="1:15">
      <c r="B18" s="18" t="s">
        <v>458</v>
      </c>
      <c r="C18" s="25">
        <f>SUMIFS(EXPdata!$Q:$Q,EXPdata!$I:$I,RegParksProgram!C$7,EXPdata!$K:$K,"2")</f>
        <v>55468</v>
      </c>
      <c r="D18" s="23">
        <f>SUMIFS(EXPdata!$Q:$Q,EXPdata!$I:$I,RegParksProgram!D$7,EXPdata!$K:$K,"2")</f>
        <v>1007470</v>
      </c>
      <c r="E18" s="23">
        <f>SUMIFS(EXPdata!$Q:$Q,EXPdata!$I:$I,RegParksProgram!E$7,EXPdata!$K:$K,"2")</f>
        <v>173900</v>
      </c>
      <c r="F18" s="23">
        <f>SUMIFS(EXPdata!$Q:$Q,EXPdata!$I:$I,RegParksProgram!F$7,EXPdata!$K:$K,"2")</f>
        <v>134575</v>
      </c>
      <c r="G18" s="23">
        <f>SUMIFS(EXPdata!$Q:$Q,EXPdata!$I:$I,RegParksProgram!G$7,EXPdata!$K:$K,"2")</f>
        <v>33355</v>
      </c>
      <c r="H18" s="23">
        <f>SUMIFS(EXPdata!$Q:$Q,EXPdata!$I:$I,RegParksProgram!H$7,EXPdata!$K:$K,"2")</f>
        <v>58630</v>
      </c>
      <c r="I18" s="23">
        <f>SUMIFS(EXPdata!$Q:$Q,EXPdata!$I:$I,RegParksProgram!I$7,EXPdata!$K:$K,"2")</f>
        <v>410587</v>
      </c>
      <c r="J18" s="23">
        <f>SUMIFS(EXPdata!$Q:$Q,EXPdata!$I:$I,RegParksProgram!J$7,EXPdata!$K:$K,"2")</f>
        <v>53925</v>
      </c>
      <c r="K18" s="23">
        <f>SUMIFS(EXPdata!$Q:$Q,EXPdata!$I:$I,RegParksProgram!K$7,EXPdata!$K:$K,"2")</f>
        <v>12000</v>
      </c>
      <c r="L18" s="23">
        <f>SUMIFS(EXPdata!$Q:$Q,EXPdata!$I:$I,RegParksProgram!L$7,EXPdata!$K:$K,"2")</f>
        <v>272477</v>
      </c>
      <c r="M18" s="1052">
        <f>SUM(C18:L18)</f>
        <v>2212387</v>
      </c>
      <c r="N18" s="23">
        <f>SUMIFS(EXPdata!$Q:$Q,EXPdata!$I:$I,RegParksProgram!N$7,EXPdata!$K:$K,"2")</f>
        <v>1686203</v>
      </c>
      <c r="O18" s="1046">
        <f t="shared" si="2"/>
        <v>3898590</v>
      </c>
    </row>
    <row r="19" spans="1:15">
      <c r="B19" s="18" t="s">
        <v>459</v>
      </c>
      <c r="C19" s="25">
        <f>SUMIFS(EXPdata!$Q:$Q,EXPdata!$I:$I,RegParksProgram!C$7,EXPdata!$K:$K,"3")</f>
        <v>0</v>
      </c>
      <c r="D19" s="23">
        <f>SUMIFS(EXPdata!$Q:$Q,EXPdata!$I:$I,RegParksProgram!D$7,EXPdata!$K:$K,"3")</f>
        <v>4700</v>
      </c>
      <c r="E19" s="23">
        <f>SUMIFS(EXPdata!$Q:$Q,EXPdata!$I:$I,RegParksProgram!E$7,EXPdata!$K:$K,"3")</f>
        <v>1200</v>
      </c>
      <c r="F19" s="23">
        <f>SUMIFS(EXPdata!$Q:$Q,EXPdata!$I:$I,RegParksProgram!F$7,EXPdata!$K:$K,"3")</f>
        <v>1000</v>
      </c>
      <c r="G19" s="23">
        <f>SUMIFS(EXPdata!$Q:$Q,EXPdata!$I:$I,RegParksProgram!G$7,EXPdata!$K:$K,"3")</f>
        <v>1000</v>
      </c>
      <c r="H19" s="23">
        <f>SUMIFS(EXPdata!$Q:$Q,EXPdata!$I:$I,RegParksProgram!H$7,EXPdata!$K:$K,"3")</f>
        <v>850</v>
      </c>
      <c r="I19" s="23">
        <f>SUMIFS(EXPdata!$Q:$Q,EXPdata!$I:$I,RegParksProgram!I$7,EXPdata!$K:$K,"3")</f>
        <v>1000</v>
      </c>
      <c r="J19" s="23">
        <f>SUMIFS(EXPdata!$Q:$Q,EXPdata!$I:$I,RegParksProgram!J$7,EXPdata!$K:$K,"3")</f>
        <v>0</v>
      </c>
      <c r="K19" s="23">
        <f>SUMIFS(EXPdata!$Q:$Q,EXPdata!$I:$I,RegParksProgram!K$7,EXPdata!$K:$K,"3")</f>
        <v>403</v>
      </c>
      <c r="L19" s="23">
        <f>SUMIFS(EXPdata!$Q:$Q,EXPdata!$I:$I,RegParksProgram!L$7,EXPdata!$K:$K,"3")</f>
        <v>6500</v>
      </c>
      <c r="M19" s="1052">
        <f>SUM(C19:L19)</f>
        <v>16653</v>
      </c>
      <c r="N19" s="23">
        <f>SUMIFS(EXPdata!$Q:$Q,EXPdata!$I:$I,RegParksProgram!N$7,EXPdata!$K:$K,"3")</f>
        <v>264079</v>
      </c>
      <c r="O19" s="1046">
        <f t="shared" si="2"/>
        <v>280732</v>
      </c>
    </row>
    <row r="20" spans="1:15" s="10" customFormat="1">
      <c r="B20" s="18" t="s">
        <v>460</v>
      </c>
      <c r="C20" s="25">
        <f>SUMIFS(EXPdata!$Q:$Q,EXPdata!$I:$I,RegParksProgram!C$7,EXPdata!$K:$K,"4")</f>
        <v>0</v>
      </c>
      <c r="D20" s="23">
        <f>SUMIFS(EXPdata!$Q:$Q,EXPdata!$I:$I,RegParksProgram!D$7,EXPdata!$K:$K,"4")</f>
        <v>0</v>
      </c>
      <c r="E20" s="23">
        <f>SUMIFS(EXPdata!$Q:$Q,EXPdata!$I:$I,RegParksProgram!E$7,EXPdata!$K:$K,"4")</f>
        <v>0</v>
      </c>
      <c r="F20" s="23">
        <f>SUMIFS(EXPdata!$Q:$Q,EXPdata!$I:$I,RegParksProgram!F$7,EXPdata!$K:$K,"4")</f>
        <v>0</v>
      </c>
      <c r="G20" s="23">
        <f>SUMIFS(EXPdata!$Q:$Q,EXPdata!$I:$I,RegParksProgram!G$7,EXPdata!$K:$K,"4")</f>
        <v>0</v>
      </c>
      <c r="H20" s="23">
        <f>SUMIFS(EXPdata!$Q:$Q,EXPdata!$I:$I,RegParksProgram!H$7,EXPdata!$K:$K,"4")</f>
        <v>0</v>
      </c>
      <c r="I20" s="23">
        <f>SUMIFS(EXPdata!$Q:$Q,EXPdata!$I:$I,RegParksProgram!I$7,EXPdata!$K:$K,"4")</f>
        <v>0</v>
      </c>
      <c r="J20" s="23">
        <f>SUMIFS(EXPdata!$Q:$Q,EXPdata!$I:$I,RegParksProgram!J$7,EXPdata!$K:$K,"4")</f>
        <v>0</v>
      </c>
      <c r="K20" s="23">
        <f>SUMIFS(EXPdata!$Q:$Q,EXPdata!$I:$I,RegParksProgram!K$7,EXPdata!$K:$K,"4")</f>
        <v>0</v>
      </c>
      <c r="L20" s="23">
        <f>SUMIFS(EXPdata!$Q:$Q,EXPdata!$I:$I,RegParksProgram!L$7,EXPdata!$K:$K,"4")</f>
        <v>0</v>
      </c>
      <c r="M20" s="1052">
        <f>SUM(C20:L20)</f>
        <v>0</v>
      </c>
      <c r="N20" s="23">
        <f>SUMIFS(EXPdata!$Q:$Q,EXPdata!$I:$I,RegParksProgram!N$7,EXPdata!$K:$K,"4")</f>
        <v>100000</v>
      </c>
      <c r="O20" s="1046">
        <f t="shared" si="2"/>
        <v>100000</v>
      </c>
    </row>
    <row r="21" spans="1:15">
      <c r="B21" s="18" t="s">
        <v>455</v>
      </c>
      <c r="C21" s="26">
        <f>SUMIFS(EXPdata!$Q:$Q,EXPdata!$I:$I,RegParksProgram!C$7,EXPdata!$K:$K,"5")</f>
        <v>0</v>
      </c>
      <c r="D21" s="24">
        <f>SUMIFS(EXPdata!$Q:$Q,EXPdata!$I:$I,RegParksProgram!D$7,EXPdata!$K:$K,"5")</f>
        <v>0</v>
      </c>
      <c r="E21" s="24">
        <f>SUMIFS(EXPdata!$Q:$Q,EXPdata!$I:$I,RegParksProgram!E$7,EXPdata!$K:$K,"5")</f>
        <v>0</v>
      </c>
      <c r="F21" s="24">
        <f>SUMIFS(EXPdata!$Q:$Q,EXPdata!$I:$I,RegParksProgram!F$7,EXPdata!$K:$K,"5")</f>
        <v>0</v>
      </c>
      <c r="G21" s="24">
        <f>SUMIFS(EXPdata!$Q:$Q,EXPdata!$I:$I,RegParksProgram!G$7,EXPdata!$K:$K,"5")</f>
        <v>0</v>
      </c>
      <c r="H21" s="24">
        <f>SUMIFS(EXPdata!$Q:$Q,EXPdata!$I:$I,RegParksProgram!H$7,EXPdata!$K:$K,"5")</f>
        <v>0</v>
      </c>
      <c r="I21" s="24">
        <f>SUMIFS(EXPdata!$Q:$Q,EXPdata!$I:$I,RegParksProgram!I$7,EXPdata!$K:$K,"5")</f>
        <v>0</v>
      </c>
      <c r="J21" s="24">
        <f>SUMIFS(EXPdata!$Q:$Q,EXPdata!$I:$I,RegParksProgram!J$7,EXPdata!$K:$K,"5")</f>
        <v>0</v>
      </c>
      <c r="K21" s="24">
        <f>SUMIFS(EXPdata!$Q:$Q,EXPdata!$I:$I,RegParksProgram!K$7,EXPdata!$K:$K,"5")</f>
        <v>0</v>
      </c>
      <c r="L21" s="24">
        <f>SUMIFS(EXPdata!$Q:$Q,EXPdata!$I:$I,RegParksProgram!L$7,EXPdata!$K:$K,"5")</f>
        <v>0</v>
      </c>
      <c r="M21" s="1053">
        <f>SUM(C21:L21)</f>
        <v>0</v>
      </c>
      <c r="N21" s="24">
        <f>SUMIFS(EXPdata!$Q:$Q,EXPdata!$I:$I,RegParksProgram!N$7,EXPdata!$K:$K,"5")</f>
        <v>0</v>
      </c>
      <c r="O21" s="1046">
        <f t="shared" si="2"/>
        <v>0</v>
      </c>
    </row>
    <row r="22" spans="1:15">
      <c r="B22" s="571" t="s">
        <v>5943</v>
      </c>
      <c r="C22" s="727">
        <f>SUM(C17:C21)</f>
        <v>231315</v>
      </c>
      <c r="D22" s="728">
        <f t="shared" ref="D22:N22" si="3">SUM(D17:D21)</f>
        <v>1590910</v>
      </c>
      <c r="E22" s="728">
        <f t="shared" si="3"/>
        <v>471258</v>
      </c>
      <c r="F22" s="728">
        <f t="shared" si="3"/>
        <v>363739</v>
      </c>
      <c r="G22" s="728">
        <f t="shared" si="3"/>
        <v>104443</v>
      </c>
      <c r="H22" s="728">
        <f t="shared" si="3"/>
        <v>60330</v>
      </c>
      <c r="I22" s="728">
        <f t="shared" si="3"/>
        <v>658768</v>
      </c>
      <c r="J22" s="728">
        <f t="shared" si="3"/>
        <v>53925</v>
      </c>
      <c r="K22" s="728">
        <f t="shared" si="3"/>
        <v>12403</v>
      </c>
      <c r="L22" s="728">
        <f t="shared" si="3"/>
        <v>514149</v>
      </c>
      <c r="M22" s="1033">
        <f>SUM(M17:M21)</f>
        <v>4061240</v>
      </c>
      <c r="N22" s="728">
        <f t="shared" si="3"/>
        <v>2976599</v>
      </c>
      <c r="O22" s="1045">
        <f t="shared" si="2"/>
        <v>7037839</v>
      </c>
    </row>
    <row r="23" spans="1:15">
      <c r="B23" s="53"/>
      <c r="C23" s="557"/>
      <c r="D23" s="558"/>
      <c r="E23" s="558"/>
      <c r="F23" s="558"/>
      <c r="G23" s="558"/>
      <c r="H23" s="558"/>
      <c r="I23" s="558"/>
      <c r="J23" s="558"/>
      <c r="K23" s="558"/>
      <c r="L23" s="558"/>
      <c r="M23" s="1039"/>
      <c r="N23" s="558"/>
      <c r="O23" s="1047"/>
    </row>
    <row r="24" spans="1:15" ht="23.25" customHeight="1" thickBot="1">
      <c r="B24" s="19" t="s">
        <v>5941</v>
      </c>
      <c r="C24" s="642">
        <f>C14-C22</f>
        <v>-155815</v>
      </c>
      <c r="D24" s="373">
        <f t="shared" ref="D24:N24" si="4">D14-D22</f>
        <v>564090</v>
      </c>
      <c r="E24" s="373">
        <f t="shared" si="4"/>
        <v>-44258</v>
      </c>
      <c r="F24" s="373">
        <f t="shared" si="4"/>
        <v>-29739</v>
      </c>
      <c r="G24" s="373">
        <f t="shared" si="4"/>
        <v>-96443</v>
      </c>
      <c r="H24" s="373">
        <f t="shared" si="4"/>
        <v>5170</v>
      </c>
      <c r="I24" s="373">
        <f t="shared" si="4"/>
        <v>-29268</v>
      </c>
      <c r="J24" s="373">
        <f t="shared" si="4"/>
        <v>-53925</v>
      </c>
      <c r="K24" s="373">
        <f t="shared" si="4"/>
        <v>137597</v>
      </c>
      <c r="L24" s="373">
        <f t="shared" si="4"/>
        <v>-205649</v>
      </c>
      <c r="M24" s="1034">
        <f t="shared" si="4"/>
        <v>91760</v>
      </c>
      <c r="N24" s="373">
        <f t="shared" si="4"/>
        <v>163401</v>
      </c>
      <c r="O24" s="1031">
        <f>SUM(C24:N24)</f>
        <v>346921</v>
      </c>
    </row>
    <row r="25" spans="1:15" ht="10.5" customHeight="1">
      <c r="C25" s="15"/>
    </row>
    <row r="26" spans="1:15" s="4" customFormat="1" ht="17.25" customHeight="1" thickBot="1">
      <c r="A26" s="639" t="s">
        <v>6964</v>
      </c>
      <c r="B26" s="639"/>
      <c r="C26" s="639"/>
      <c r="D26" s="639"/>
      <c r="E26" s="639"/>
      <c r="F26" s="639"/>
      <c r="G26" s="639"/>
      <c r="H26" s="639"/>
      <c r="I26" s="639"/>
      <c r="J26" s="639"/>
      <c r="K26" s="639"/>
      <c r="L26" s="639"/>
      <c r="M26" s="639"/>
      <c r="N26" s="639"/>
      <c r="O26" s="639"/>
    </row>
    <row r="27" spans="1:15" ht="38.25" customHeight="1">
      <c r="B27" s="7"/>
      <c r="C27" s="845" t="s">
        <v>1913</v>
      </c>
      <c r="D27" s="845" t="s">
        <v>447</v>
      </c>
      <c r="E27" s="845" t="s">
        <v>446</v>
      </c>
      <c r="F27" s="845" t="s">
        <v>295</v>
      </c>
      <c r="G27" s="845" t="s">
        <v>359</v>
      </c>
      <c r="H27" s="845" t="s">
        <v>1224</v>
      </c>
      <c r="I27" s="845" t="s">
        <v>445</v>
      </c>
      <c r="J27" s="845" t="s">
        <v>1455</v>
      </c>
      <c r="K27" s="845" t="s">
        <v>5794</v>
      </c>
      <c r="L27" s="1027" t="s">
        <v>326</v>
      </c>
      <c r="M27" s="1035" t="s">
        <v>7009</v>
      </c>
      <c r="N27" s="1040" t="s">
        <v>448</v>
      </c>
      <c r="O27" s="1058" t="s">
        <v>5359</v>
      </c>
    </row>
    <row r="28" spans="1:15" ht="12" customHeight="1">
      <c r="B28" s="571" t="s">
        <v>2781</v>
      </c>
      <c r="C28" s="578"/>
      <c r="D28" s="15"/>
      <c r="E28" s="15"/>
      <c r="F28" s="15"/>
      <c r="G28" s="15"/>
      <c r="H28" s="15"/>
      <c r="I28" s="15"/>
      <c r="J28" s="15"/>
      <c r="K28" s="15"/>
      <c r="L28" s="15"/>
      <c r="M28" s="1032"/>
      <c r="N28" s="15"/>
      <c r="O28" s="1059"/>
    </row>
    <row r="29" spans="1:15">
      <c r="B29" s="18" t="s">
        <v>2975</v>
      </c>
      <c r="C29" s="752">
        <f>SUMIFS(REVdata!$AC:$AC,REVdata!$K:$K,RegParksProgram!$B$29,REVdata!$J:$J,RegParksProgram!C$7)</f>
        <v>0</v>
      </c>
      <c r="D29" s="573">
        <f>SUMIFS(REVdata!$AC:$AC,REVdata!$K:$K,RegParksProgram!$B$29,REVdata!$J:$J,RegParksProgram!D$7)</f>
        <v>0</v>
      </c>
      <c r="E29" s="573">
        <f>SUMIFS(REVdata!$AC:$AC,REVdata!$K:$K,RegParksProgram!$B$29,REVdata!$J:$J,RegParksProgram!E$7)</f>
        <v>0</v>
      </c>
      <c r="F29" s="573">
        <f>SUMIFS(REVdata!$AC:$AC,REVdata!$K:$K,RegParksProgram!$B$29,REVdata!$J:$J,RegParksProgram!F$7)</f>
        <v>0</v>
      </c>
      <c r="G29" s="573">
        <f>SUMIFS(REVdata!$AC:$AC,REVdata!$K:$K,RegParksProgram!$B$29,REVdata!$J:$J,RegParksProgram!G$7)</f>
        <v>0</v>
      </c>
      <c r="H29" s="573">
        <f>SUMIFS(REVdata!$AC:$AC,REVdata!$K:$K,RegParksProgram!$B$29,REVdata!$J:$J,RegParksProgram!H$7)</f>
        <v>0</v>
      </c>
      <c r="I29" s="573">
        <f>SUMIFS(REVdata!$AC:$AC,REVdata!$K:$K,RegParksProgram!$B$29,REVdata!$J:$J,RegParksProgram!I$7)</f>
        <v>0</v>
      </c>
      <c r="J29" s="573">
        <f>SUMIFS(REVdata!$AC:$AC,REVdata!$K:$K,RegParksProgram!$B$29,REVdata!$J:$J,RegParksProgram!J$7)</f>
        <v>0</v>
      </c>
      <c r="K29" s="573">
        <f>SUMIFS(REVdata!$AC:$AC,REVdata!$K:$K,RegParksProgram!$B$29,REVdata!$J:$J,RegParksProgram!K$7)</f>
        <v>0</v>
      </c>
      <c r="L29" s="573">
        <f>SUMIFS(REVdata!$AC:$AC,REVdata!$K:$K,RegParksProgram!$B$29,REVdata!$J:$J,RegParksProgram!L$7)</f>
        <v>0</v>
      </c>
      <c r="M29" s="1051">
        <f>SUM(C29:L29)</f>
        <v>0</v>
      </c>
      <c r="N29" s="573">
        <f>SUMIFS(REVdata!$AC:$AC,REVdata!$K:$K,RegParksProgram!$B$29,REVdata!$J:$J,RegParksProgram!N$7)</f>
        <v>0</v>
      </c>
      <c r="O29" s="1060">
        <f>M29+N29</f>
        <v>0</v>
      </c>
    </row>
    <row r="30" spans="1:15">
      <c r="B30" s="18" t="s">
        <v>2974</v>
      </c>
      <c r="C30" s="25">
        <f>SUMIFS(REVdata!$AC:$AC,REVdata!$K:$K,RegParksProgram!$B$30,REVdata!$J:$J,RegParksProgram!C$7)</f>
        <v>87786.790000000008</v>
      </c>
      <c r="D30" s="23">
        <f>SUMIFS(REVdata!$AC:$AC,REVdata!$K:$K,RegParksProgram!$B$30,REVdata!$J:$J,RegParksProgram!D$7)</f>
        <v>2188619.4</v>
      </c>
      <c r="E30" s="23">
        <f>SUMIFS(REVdata!$AC:$AC,REVdata!$K:$K,RegParksProgram!$B$30,REVdata!$J:$J,RegParksProgram!E$7)</f>
        <v>519005.53</v>
      </c>
      <c r="F30" s="23">
        <f>SUMIFS(REVdata!$AC:$AC,REVdata!$K:$K,RegParksProgram!$B$30,REVdata!$J:$J,RegParksProgram!F$7)</f>
        <v>422202.73</v>
      </c>
      <c r="G30" s="23">
        <f>SUMIFS(REVdata!$AC:$AC,REVdata!$K:$K,RegParksProgram!$B$30,REVdata!$J:$J,RegParksProgram!G$7)</f>
        <v>7876.25</v>
      </c>
      <c r="H30" s="23">
        <f>SUMIFS(REVdata!$AC:$AC,REVdata!$K:$K,RegParksProgram!$B$30,REVdata!$J:$J,RegParksProgram!H$7)</f>
        <v>70094</v>
      </c>
      <c r="I30" s="23">
        <f>SUMIFS(REVdata!$AC:$AC,REVdata!$K:$K,RegParksProgram!$B$30,REVdata!$J:$J,RegParksProgram!I$7)</f>
        <v>714534.14999999991</v>
      </c>
      <c r="J30" s="23">
        <f>SUMIFS(REVdata!$AC:$AC,REVdata!$K:$K,RegParksProgram!$B$30,REVdata!$J:$J,RegParksProgram!J$7)</f>
        <v>621.6</v>
      </c>
      <c r="K30" s="23">
        <f>SUMIFS(REVdata!$AC:$AC,REVdata!$K:$K,RegParksProgram!$B$30,REVdata!$J:$J,RegParksProgram!K$7)</f>
        <v>129108.13999999998</v>
      </c>
      <c r="L30" s="23">
        <f>SUMIFS(REVdata!$AC:$AC,REVdata!$K:$K,RegParksProgram!$B$30,REVdata!$J:$J,RegParksProgram!L$7)</f>
        <v>239924.96</v>
      </c>
      <c r="M30" s="1052">
        <f>SUM(C30:L30)</f>
        <v>4379773.55</v>
      </c>
      <c r="N30" s="23">
        <f>SUMIFS(REVdata!$AC:$AC,REVdata!$K:$K,RegParksProgram!$B$30,REVdata!$J:$J,RegParksProgram!N$7)</f>
        <v>2511065.7099999995</v>
      </c>
      <c r="O30" s="1061">
        <f>M30+N30</f>
        <v>6890839.2599999998</v>
      </c>
    </row>
    <row r="31" spans="1:15">
      <c r="B31" s="18" t="s">
        <v>2779</v>
      </c>
      <c r="C31" s="25">
        <f>SUMIFS(REVdata!$AC:$AC,REVdata!$K:$K,RegParksProgram!$B$31,REVdata!$J:$J,RegParksProgram!C$7)</f>
        <v>0</v>
      </c>
      <c r="D31" s="23">
        <f>SUMIFS(REVdata!$AC:$AC,REVdata!$K:$K,RegParksProgram!$B$31,REVdata!$J:$J,RegParksProgram!D$7)</f>
        <v>0</v>
      </c>
      <c r="E31" s="23">
        <f>SUMIFS(REVdata!$AC:$AC,REVdata!$K:$K,RegParksProgram!$B$31,REVdata!$J:$J,RegParksProgram!E$7)</f>
        <v>0</v>
      </c>
      <c r="F31" s="23">
        <f>SUMIFS(REVdata!$AC:$AC,REVdata!$K:$K,RegParksProgram!$B$31,REVdata!$J:$J,RegParksProgram!F$7)</f>
        <v>0</v>
      </c>
      <c r="G31" s="23">
        <f>SUMIFS(REVdata!$AC:$AC,REVdata!$K:$K,RegParksProgram!$B$31,REVdata!$J:$J,RegParksProgram!G$7)</f>
        <v>0</v>
      </c>
      <c r="H31" s="23">
        <f>SUMIFS(REVdata!$AC:$AC,REVdata!$K:$K,RegParksProgram!$B$31,REVdata!$J:$J,RegParksProgram!H$7)</f>
        <v>0</v>
      </c>
      <c r="I31" s="23">
        <f>SUMIFS(REVdata!$AC:$AC,REVdata!$K:$K,RegParksProgram!$B$31,REVdata!$J:$J,RegParksProgram!I$7)</f>
        <v>227</v>
      </c>
      <c r="J31" s="23">
        <f>SUMIFS(REVdata!$AC:$AC,REVdata!$K:$K,RegParksProgram!$B$31,REVdata!$J:$J,RegParksProgram!J$7)</f>
        <v>0</v>
      </c>
      <c r="K31" s="23">
        <f>SUMIFS(REVdata!$AC:$AC,REVdata!$K:$K,RegParksProgram!$B$31,REVdata!$J:$J,RegParksProgram!K$7)</f>
        <v>0</v>
      </c>
      <c r="L31" s="23">
        <f>SUMIFS(REVdata!$AC:$AC,REVdata!$K:$K,RegParksProgram!$B$31,REVdata!$J:$J,RegParksProgram!L$7)</f>
        <v>0</v>
      </c>
      <c r="M31" s="1052">
        <f>SUM(C31:L31)</f>
        <v>227</v>
      </c>
      <c r="N31" s="23">
        <f>SUMIFS(REVdata!$AC:$AC,REVdata!$K:$K,RegParksProgram!$B$31,REVdata!$J:$J,RegParksProgram!N$7)</f>
        <v>0</v>
      </c>
      <c r="O31" s="1061">
        <f>M31+N31</f>
        <v>227</v>
      </c>
    </row>
    <row r="32" spans="1:15">
      <c r="B32" s="18" t="s">
        <v>2134</v>
      </c>
      <c r="C32" s="26">
        <f>SUMIFS(REVdata!$AC:$AC,REVdata!$K:$K,RegParksProgram!$B$32,REVdata!$J:$J,RegParksProgram!C$7)</f>
        <v>0</v>
      </c>
      <c r="D32" s="24">
        <f>SUMIFS(REVdata!$AC:$AC,REVdata!$K:$K,RegParksProgram!$B$32,REVdata!$J:$J,RegParksProgram!D$7)</f>
        <v>0</v>
      </c>
      <c r="E32" s="24">
        <f>SUMIFS(REVdata!$AC:$AC,REVdata!$K:$K,RegParksProgram!$B$32,REVdata!$J:$J,RegParksProgram!E$7)</f>
        <v>0</v>
      </c>
      <c r="F32" s="24">
        <f>SUMIFS(REVdata!$AC:$AC,REVdata!$K:$K,RegParksProgram!$B$32,REVdata!$J:$J,RegParksProgram!F$7)</f>
        <v>0</v>
      </c>
      <c r="G32" s="24">
        <f>SUMIFS(REVdata!$AC:$AC,REVdata!$K:$K,RegParksProgram!$B$32,REVdata!$J:$J,RegParksProgram!G$7)</f>
        <v>0</v>
      </c>
      <c r="H32" s="24">
        <f>SUMIFS(REVdata!$AC:$AC,REVdata!$K:$K,RegParksProgram!$B$32,REVdata!$J:$J,RegParksProgram!H$7)</f>
        <v>0</v>
      </c>
      <c r="I32" s="24">
        <f>SUMIFS(REVdata!$AC:$AC,REVdata!$K:$K,RegParksProgram!$B$32,REVdata!$J:$J,RegParksProgram!I$7)</f>
        <v>0</v>
      </c>
      <c r="J32" s="24">
        <f>SUMIFS(REVdata!$AC:$AC,REVdata!$K:$K,RegParksProgram!$B$32,REVdata!$J:$J,RegParksProgram!J$7)</f>
        <v>0</v>
      </c>
      <c r="K32" s="24">
        <f>SUMIFS(REVdata!$AC:$AC,REVdata!$K:$K,RegParksProgram!$B$32,REVdata!$J:$J,RegParksProgram!K$7)</f>
        <v>0</v>
      </c>
      <c r="L32" s="24">
        <f>SUMIFS(REVdata!$AC:$AC,REVdata!$K:$K,RegParksProgram!$B$32,REVdata!$J:$J,RegParksProgram!L$7)</f>
        <v>0</v>
      </c>
      <c r="M32" s="1053">
        <f>SUM(C32:L32)</f>
        <v>0</v>
      </c>
      <c r="N32" s="24">
        <f>SUMIFS(REVdata!$AC:$AC,REVdata!$K:$K,RegParksProgram!$B$32,REVdata!$J:$J,RegParksProgram!N$7)</f>
        <v>116212.96</v>
      </c>
      <c r="O32" s="1061">
        <f>M32+N32</f>
        <v>116212.96</v>
      </c>
    </row>
    <row r="33" spans="2:18">
      <c r="B33" s="571" t="s">
        <v>5942</v>
      </c>
      <c r="C33" s="727">
        <f t="shared" ref="C33:N33" si="5">SUM(C29:C32)</f>
        <v>87786.790000000008</v>
      </c>
      <c r="D33" s="728">
        <f t="shared" si="5"/>
        <v>2188619.4</v>
      </c>
      <c r="E33" s="728">
        <f t="shared" si="5"/>
        <v>519005.53</v>
      </c>
      <c r="F33" s="728">
        <f t="shared" si="5"/>
        <v>422202.73</v>
      </c>
      <c r="G33" s="728">
        <f t="shared" si="5"/>
        <v>7876.25</v>
      </c>
      <c r="H33" s="728">
        <f t="shared" si="5"/>
        <v>70094</v>
      </c>
      <c r="I33" s="728">
        <f t="shared" si="5"/>
        <v>714761.14999999991</v>
      </c>
      <c r="J33" s="728">
        <f t="shared" si="5"/>
        <v>621.6</v>
      </c>
      <c r="K33" s="728">
        <f t="shared" si="5"/>
        <v>129108.13999999998</v>
      </c>
      <c r="L33" s="728">
        <f t="shared" si="5"/>
        <v>239924.96</v>
      </c>
      <c r="M33" s="1033">
        <f>SUM(M29:M32)</f>
        <v>4380000.55</v>
      </c>
      <c r="N33" s="728">
        <f t="shared" si="5"/>
        <v>2627278.6699999995</v>
      </c>
      <c r="O33" s="1045">
        <f>M33+N33</f>
        <v>7007279.2199999988</v>
      </c>
    </row>
    <row r="34" spans="2:18" ht="15.75" thickBot="1">
      <c r="B34" s="53" t="s">
        <v>2345</v>
      </c>
      <c r="C34" s="753">
        <f t="shared" ref="C34:O34" si="6">IFERROR(+C33/C14,0)</f>
        <v>1.1627389403973512</v>
      </c>
      <c r="D34" s="753">
        <f t="shared" si="6"/>
        <v>1.0156006496519721</v>
      </c>
      <c r="E34" s="753">
        <f t="shared" si="6"/>
        <v>1.2154696252927402</v>
      </c>
      <c r="F34" s="753">
        <f t="shared" si="6"/>
        <v>1.2640800299401198</v>
      </c>
      <c r="G34" s="753">
        <f t="shared" si="6"/>
        <v>0.98453124999999997</v>
      </c>
      <c r="H34" s="753">
        <f t="shared" si="6"/>
        <v>1.0701374045801526</v>
      </c>
      <c r="I34" s="753">
        <f t="shared" si="6"/>
        <v>1.1354426528991262</v>
      </c>
      <c r="J34" s="753">
        <f t="shared" si="6"/>
        <v>0</v>
      </c>
      <c r="K34" s="753">
        <f t="shared" si="6"/>
        <v>0.86072093333333322</v>
      </c>
      <c r="L34" s="753">
        <f t="shared" si="6"/>
        <v>0.77771461912479734</v>
      </c>
      <c r="M34" s="1049">
        <f t="shared" si="6"/>
        <v>1.0546594148808091</v>
      </c>
      <c r="N34" s="1048">
        <f t="shared" si="6"/>
        <v>0.8367129522292992</v>
      </c>
      <c r="O34" s="1070">
        <f t="shared" si="6"/>
        <v>0.96082259975318784</v>
      </c>
    </row>
    <row r="35" spans="2:18" ht="9.75" customHeight="1">
      <c r="B35" s="53"/>
      <c r="C35" s="722"/>
      <c r="D35" s="725"/>
      <c r="E35" s="725"/>
      <c r="F35" s="725"/>
      <c r="G35" s="725"/>
      <c r="H35" s="725"/>
      <c r="I35" s="725"/>
      <c r="J35" s="725"/>
      <c r="K35" s="725"/>
      <c r="L35" s="725"/>
      <c r="M35" s="1062"/>
      <c r="N35" s="725"/>
      <c r="O35" s="1062"/>
    </row>
    <row r="36" spans="2:18" ht="13.5" customHeight="1" thickBot="1">
      <c r="B36" s="571" t="s">
        <v>1798</v>
      </c>
      <c r="C36" s="16"/>
      <c r="D36" s="599"/>
      <c r="E36" s="599"/>
      <c r="F36" s="599"/>
      <c r="G36" s="599"/>
      <c r="H36" s="599"/>
      <c r="I36" s="599"/>
      <c r="J36" s="599"/>
      <c r="K36" s="599"/>
      <c r="L36" s="599"/>
      <c r="M36" s="1030"/>
      <c r="N36" s="599"/>
      <c r="O36" s="1030"/>
    </row>
    <row r="37" spans="2:18">
      <c r="B37" s="18" t="s">
        <v>48</v>
      </c>
      <c r="C37" s="752">
        <f>SUMIFS(EXPdata!$AD:$AD,EXPdata!$I:$I,RegParksProgram!C$7,EXPdata!$K:$K,"1")</f>
        <v>179583.84</v>
      </c>
      <c r="D37" s="752">
        <f>SUMIFS(EXPdata!$AD:$AD,EXPdata!$I:$I,RegParksProgram!D$7,EXPdata!$K:$K,"1")</f>
        <v>571558.63000000012</v>
      </c>
      <c r="E37" s="752">
        <f>SUMIFS(EXPdata!$AD:$AD,EXPdata!$I:$I,RegParksProgram!E$7,EXPdata!$K:$K,"1")</f>
        <v>165127.38999999998</v>
      </c>
      <c r="F37" s="752">
        <f>SUMIFS(EXPdata!$AD:$AD,EXPdata!$I:$I,RegParksProgram!F$7,EXPdata!$K:$K,"1")</f>
        <v>254543.70999999996</v>
      </c>
      <c r="G37" s="752">
        <f>SUMIFS(EXPdata!$AD:$AD,EXPdata!$I:$I,RegParksProgram!G$7,EXPdata!$K:$K,"1")</f>
        <v>8484.1499999999978</v>
      </c>
      <c r="H37" s="752">
        <f>SUMIFS(EXPdata!$AD:$AD,EXPdata!$I:$I,RegParksProgram!H$7,EXPdata!$K:$K,"1")</f>
        <v>5842.3999999999978</v>
      </c>
      <c r="I37" s="752">
        <f>SUMIFS(EXPdata!$AD:$AD,EXPdata!$I:$I,RegParksProgram!I$7,EXPdata!$K:$K,"1")</f>
        <v>265038.61000000004</v>
      </c>
      <c r="J37" s="752">
        <f>SUMIFS(EXPdata!$AD:$AD,EXPdata!$I:$I,RegParksProgram!J$7,EXPdata!$K:$K,"1")</f>
        <v>7819.6999999999989</v>
      </c>
      <c r="K37" s="752">
        <f>SUMIFS(EXPdata!$AD:$AD,EXPdata!$I:$I,RegParksProgram!K$7,EXPdata!$K:$K,"1")</f>
        <v>0</v>
      </c>
      <c r="L37" s="752">
        <f>SUMIFS(EXPdata!$AD:$AD,EXPdata!$I:$I,RegParksProgram!L$7,EXPdata!$K:$K,"1")</f>
        <v>171483.84999999998</v>
      </c>
      <c r="M37" s="1069">
        <f>SUM(C37:L37)</f>
        <v>1629482.2799999998</v>
      </c>
      <c r="N37" s="573">
        <f>SUMIFS(EXPdata!$AD:$AD,EXPdata!$I:$I,RegParksProgram!N$7,EXPdata!$K:$K,"1")</f>
        <v>809015.23999999964</v>
      </c>
      <c r="O37" s="1071">
        <f>M37+N37</f>
        <v>2438497.5199999996</v>
      </c>
    </row>
    <row r="38" spans="2:18" ht="11.25" customHeight="1">
      <c r="B38" s="53" t="s">
        <v>2345</v>
      </c>
      <c r="C38" s="755">
        <f t="shared" ref="C38:O38" si="7">IFERROR(+C37/C17,"")</f>
        <v>1.0212505189170131</v>
      </c>
      <c r="D38" s="755">
        <f t="shared" si="7"/>
        <v>0.98759137090921678</v>
      </c>
      <c r="E38" s="755">
        <f t="shared" si="7"/>
        <v>0.55756518480000539</v>
      </c>
      <c r="F38" s="755">
        <f t="shared" si="7"/>
        <v>1.1156173191213337</v>
      </c>
      <c r="G38" s="755">
        <f t="shared" si="7"/>
        <v>0.12104996575733361</v>
      </c>
      <c r="H38" s="755">
        <f t="shared" si="7"/>
        <v>6.8734117647058799</v>
      </c>
      <c r="I38" s="755">
        <f t="shared" si="7"/>
        <v>1.0722450754710113</v>
      </c>
      <c r="J38" s="755" t="str">
        <f t="shared" si="7"/>
        <v/>
      </c>
      <c r="K38" s="755" t="str">
        <f t="shared" si="7"/>
        <v/>
      </c>
      <c r="L38" s="718">
        <f t="shared" si="7"/>
        <v>0.72918480941608688</v>
      </c>
      <c r="M38" s="1054"/>
      <c r="N38" s="1055">
        <f t="shared" si="7"/>
        <v>0.87336758366736189</v>
      </c>
      <c r="O38" s="1049">
        <f t="shared" si="7"/>
        <v>0.88398857792067242</v>
      </c>
    </row>
    <row r="39" spans="2:18">
      <c r="B39" s="18" t="s">
        <v>458</v>
      </c>
      <c r="C39" s="25">
        <f>SUMIFS(EXPdata!$AD:$AD,EXPdata!$I:$I,RegParksProgram!C$7,EXPdata!$K:$K,"2")</f>
        <v>20015.98</v>
      </c>
      <c r="D39" s="25">
        <f>SUMIFS(EXPdata!$AD:$AD,EXPdata!$I:$I,RegParksProgram!D$7,EXPdata!$K:$K,"2")</f>
        <v>873544.83000000007</v>
      </c>
      <c r="E39" s="25">
        <f>SUMIFS(EXPdata!$AD:$AD,EXPdata!$I:$I,RegParksProgram!E$7,EXPdata!$K:$K,"2")</f>
        <v>168764.77999999997</v>
      </c>
      <c r="F39" s="25">
        <f>SUMIFS(EXPdata!$AD:$AD,EXPdata!$I:$I,RegParksProgram!F$7,EXPdata!$K:$K,"2")</f>
        <v>116289.27000000002</v>
      </c>
      <c r="G39" s="25">
        <f>SUMIFS(EXPdata!$AD:$AD,EXPdata!$I:$I,RegParksProgram!G$7,EXPdata!$K:$K,"2")</f>
        <v>25995.339999999997</v>
      </c>
      <c r="H39" s="25">
        <f>SUMIFS(EXPdata!$AD:$AD,EXPdata!$I:$I,RegParksProgram!H$7,EXPdata!$K:$K,"2")</f>
        <v>37610.239999999998</v>
      </c>
      <c r="I39" s="25">
        <f>SUMIFS(EXPdata!$AD:$AD,EXPdata!$I:$I,RegParksProgram!I$7,EXPdata!$K:$K,"2")</f>
        <v>303433.11999999994</v>
      </c>
      <c r="J39" s="25">
        <f>SUMIFS(EXPdata!$AD:$AD,EXPdata!$I:$I,RegParksProgram!J$7,EXPdata!$K:$K,"2")</f>
        <v>43925.759999999995</v>
      </c>
      <c r="K39" s="25">
        <f>SUMIFS(EXPdata!$AD:$AD,EXPdata!$I:$I,RegParksProgram!K$7,EXPdata!$K:$K,"2")</f>
        <v>0</v>
      </c>
      <c r="L39" s="25">
        <f>SUMIFS(EXPdata!$AD:$AD,EXPdata!$I:$I,RegParksProgram!L$7,EXPdata!$K:$K,"2")</f>
        <v>234651.37999999995</v>
      </c>
      <c r="M39" s="1052">
        <f>SUM(C39:L39)</f>
        <v>1824230.7</v>
      </c>
      <c r="N39" s="23">
        <f>SUMIFS(EXPdata!$AD:$AD,EXPdata!$I:$I,RegParksProgram!N$7,EXPdata!$K:$K,"2")</f>
        <v>1227138.0100000002</v>
      </c>
      <c r="O39" s="1063">
        <f>M39+N39</f>
        <v>3051368.71</v>
      </c>
    </row>
    <row r="40" spans="2:18" ht="10.5" customHeight="1">
      <c r="B40" s="53" t="s">
        <v>2345</v>
      </c>
      <c r="C40" s="755">
        <f t="shared" ref="C40:O40" si="8">IFERROR(+C39/C18,"")</f>
        <v>0.3608563496069806</v>
      </c>
      <c r="D40" s="755">
        <f t="shared" si="8"/>
        <v>0.86706783328535841</v>
      </c>
      <c r="E40" s="755">
        <f t="shared" si="8"/>
        <v>0.97047027027027011</v>
      </c>
      <c r="F40" s="755">
        <f t="shared" si="8"/>
        <v>0.86412238528701479</v>
      </c>
      <c r="G40" s="755">
        <f t="shared" si="8"/>
        <v>0.77935362014690446</v>
      </c>
      <c r="H40" s="755">
        <f t="shared" si="8"/>
        <v>0.64148456421627154</v>
      </c>
      <c r="I40" s="755">
        <f t="shared" si="8"/>
        <v>0.73902271625745564</v>
      </c>
      <c r="J40" s="755">
        <f t="shared" si="8"/>
        <v>0.81457134909596651</v>
      </c>
      <c r="K40" s="755">
        <f t="shared" si="8"/>
        <v>0</v>
      </c>
      <c r="L40" s="718">
        <f t="shared" si="8"/>
        <v>0.86117866829126843</v>
      </c>
      <c r="M40" s="1054"/>
      <c r="N40" s="1055">
        <f t="shared" si="8"/>
        <v>0.72775223979556447</v>
      </c>
      <c r="O40" s="1049">
        <f t="shared" si="8"/>
        <v>0.78268520413790621</v>
      </c>
    </row>
    <row r="41" spans="2:18">
      <c r="B41" s="18" t="s">
        <v>459</v>
      </c>
      <c r="C41" s="25">
        <f>SUMIFS(EXPdata!$AD:$AD,EXPdata!$I:$I,RegParksProgram!C$7,EXPdata!$K:$K,"3")</f>
        <v>480.24000000000007</v>
      </c>
      <c r="D41" s="25">
        <f>SUMIFS(EXPdata!$AD:$AD,EXPdata!$I:$I,RegParksProgram!D$7,EXPdata!$K:$K,"3")</f>
        <v>6292.57</v>
      </c>
      <c r="E41" s="25">
        <f>SUMIFS(EXPdata!$AD:$AD,EXPdata!$I:$I,RegParksProgram!E$7,EXPdata!$K:$K,"3")</f>
        <v>1102.56</v>
      </c>
      <c r="F41" s="25">
        <f>SUMIFS(EXPdata!$AD:$AD,EXPdata!$I:$I,RegParksProgram!F$7,EXPdata!$K:$K,"3")</f>
        <v>909.72</v>
      </c>
      <c r="G41" s="25">
        <f>SUMIFS(EXPdata!$AD:$AD,EXPdata!$I:$I,RegParksProgram!G$7,EXPdata!$K:$K,"3")</f>
        <v>834</v>
      </c>
      <c r="H41" s="25">
        <f>SUMIFS(EXPdata!$AD:$AD,EXPdata!$I:$I,RegParksProgram!H$7,EXPdata!$K:$K,"3")</f>
        <v>824</v>
      </c>
      <c r="I41" s="25">
        <f>SUMIFS(EXPdata!$AD:$AD,EXPdata!$I:$I,RegParksProgram!I$7,EXPdata!$K:$K,"3")</f>
        <v>639.84</v>
      </c>
      <c r="J41" s="25">
        <f>SUMIFS(EXPdata!$AD:$AD,EXPdata!$I:$I,RegParksProgram!J$7,EXPdata!$K:$K,"3")</f>
        <v>0</v>
      </c>
      <c r="K41" s="25">
        <f>SUMIFS(EXPdata!$AD:$AD,EXPdata!$I:$I,RegParksProgram!K$7,EXPdata!$K:$K,"3")</f>
        <v>12460.36</v>
      </c>
      <c r="L41" s="25">
        <f>SUMIFS(EXPdata!$AD:$AD,EXPdata!$I:$I,RegParksProgram!L$7,EXPdata!$K:$K,"3")</f>
        <v>4327.84</v>
      </c>
      <c r="M41" s="1052">
        <f>SUM(C41:L41)</f>
        <v>27871.13</v>
      </c>
      <c r="N41" s="23">
        <f>SUMIFS(EXPdata!$AD:$AD,EXPdata!$I:$I,RegParksProgram!N$7,EXPdata!$K:$K,"3")</f>
        <v>11755.279999999999</v>
      </c>
      <c r="O41" s="1063">
        <f>M41+N41</f>
        <v>39626.410000000003</v>
      </c>
      <c r="P41" s="830"/>
      <c r="Q41" s="925"/>
      <c r="R41" s="926"/>
    </row>
    <row r="42" spans="2:18" ht="12" customHeight="1">
      <c r="B42" s="53" t="s">
        <v>2345</v>
      </c>
      <c r="C42" s="755" t="str">
        <f t="shared" ref="C42:O42" si="9">IFERROR(+C41/C19,"")</f>
        <v/>
      </c>
      <c r="D42" s="755">
        <f t="shared" si="9"/>
        <v>1.3388446808510637</v>
      </c>
      <c r="E42" s="755">
        <f t="shared" si="9"/>
        <v>0.91879999999999995</v>
      </c>
      <c r="F42" s="755">
        <f t="shared" si="9"/>
        <v>0.90971999999999997</v>
      </c>
      <c r="G42" s="755">
        <f t="shared" si="9"/>
        <v>0.83399999999999996</v>
      </c>
      <c r="H42" s="755">
        <f t="shared" si="9"/>
        <v>0.96941176470588231</v>
      </c>
      <c r="I42" s="755">
        <f t="shared" si="9"/>
        <v>0.63984000000000008</v>
      </c>
      <c r="J42" s="755" t="str">
        <f t="shared" si="9"/>
        <v/>
      </c>
      <c r="K42" s="755">
        <f t="shared" si="9"/>
        <v>30.919007444168734</v>
      </c>
      <c r="L42" s="718">
        <f t="shared" si="9"/>
        <v>0.66582153846153846</v>
      </c>
      <c r="M42" s="1054"/>
      <c r="N42" s="1055">
        <f t="shared" si="9"/>
        <v>4.4514255203935184E-2</v>
      </c>
      <c r="O42" s="1049">
        <f t="shared" si="9"/>
        <v>0.14115387629482926</v>
      </c>
    </row>
    <row r="43" spans="2:18" s="10" customFormat="1">
      <c r="B43" s="18" t="s">
        <v>460</v>
      </c>
      <c r="C43" s="25">
        <f>SUMIFS(EXPdata!$AD:$AD,EXPdata!$I:$I,RegParksProgram!C$7,EXPdata!$K:$K,"4")</f>
        <v>0</v>
      </c>
      <c r="D43" s="25">
        <f>SUMIFS(EXPdata!$AD:$AD,EXPdata!$I:$I,RegParksProgram!D$7,EXPdata!$K:$K,"4")</f>
        <v>0</v>
      </c>
      <c r="E43" s="25">
        <f>SUMIFS(EXPdata!$AD:$AD,EXPdata!$I:$I,RegParksProgram!E$7,EXPdata!$K:$K,"4")</f>
        <v>0</v>
      </c>
      <c r="F43" s="25">
        <f>SUMIFS(EXPdata!$AD:$AD,EXPdata!$I:$I,RegParksProgram!F$7,EXPdata!$K:$K,"4")</f>
        <v>0</v>
      </c>
      <c r="G43" s="25">
        <f>SUMIFS(EXPdata!$AD:$AD,EXPdata!$I:$I,RegParksProgram!G$7,EXPdata!$K:$K,"4")</f>
        <v>0</v>
      </c>
      <c r="H43" s="25">
        <f>SUMIFS(EXPdata!$AD:$AD,EXPdata!$I:$I,RegParksProgram!H$7,EXPdata!$K:$K,"4")</f>
        <v>0</v>
      </c>
      <c r="I43" s="25">
        <f>SUMIFS(EXPdata!$AD:$AD,EXPdata!$I:$I,RegParksProgram!I$7,EXPdata!$K:$K,"4")</f>
        <v>10501.38</v>
      </c>
      <c r="J43" s="25">
        <f>SUMIFS(EXPdata!$AD:$AD,EXPdata!$I:$I,RegParksProgram!J$7,EXPdata!$K:$K,"4")</f>
        <v>0</v>
      </c>
      <c r="K43" s="25">
        <f>SUMIFS(EXPdata!$AD:$AD,EXPdata!$I:$I,RegParksProgram!K$7,EXPdata!$K:$K,"4")</f>
        <v>0</v>
      </c>
      <c r="L43" s="25">
        <f>SUMIFS(EXPdata!$AD:$AD,EXPdata!$I:$I,RegParksProgram!L$7,EXPdata!$K:$K,"4")</f>
        <v>0</v>
      </c>
      <c r="M43" s="1052">
        <f>SUM(C43:L43)</f>
        <v>10501.38</v>
      </c>
      <c r="N43" s="23">
        <f>SUMIFS(EXPdata!$AD:$AD,EXPdata!$I:$I,RegParksProgram!N$7,EXPdata!$K:$K,"4")</f>
        <v>23456.880000000001</v>
      </c>
      <c r="O43" s="1063">
        <f>M43+N43</f>
        <v>33958.26</v>
      </c>
    </row>
    <row r="44" spans="2:18" ht="12.75" customHeight="1">
      <c r="B44" s="53" t="s">
        <v>2345</v>
      </c>
      <c r="C44" s="755" t="str">
        <f t="shared" ref="C44:O44" si="10">IFERROR(+C43/C20,"")</f>
        <v/>
      </c>
      <c r="D44" s="755" t="str">
        <f t="shared" si="10"/>
        <v/>
      </c>
      <c r="E44" s="755" t="str">
        <f t="shared" si="10"/>
        <v/>
      </c>
      <c r="F44" s="755" t="str">
        <f t="shared" si="10"/>
        <v/>
      </c>
      <c r="G44" s="755" t="str">
        <f t="shared" si="10"/>
        <v/>
      </c>
      <c r="H44" s="755" t="str">
        <f t="shared" si="10"/>
        <v/>
      </c>
      <c r="I44" s="755" t="str">
        <f t="shared" si="10"/>
        <v/>
      </c>
      <c r="J44" s="755" t="str">
        <f t="shared" si="10"/>
        <v/>
      </c>
      <c r="K44" s="755" t="str">
        <f t="shared" si="10"/>
        <v/>
      </c>
      <c r="L44" s="718" t="str">
        <f t="shared" si="10"/>
        <v/>
      </c>
      <c r="M44" s="1054"/>
      <c r="N44" s="1055">
        <f t="shared" si="10"/>
        <v>0.23456880000000002</v>
      </c>
      <c r="O44" s="1049">
        <f t="shared" si="10"/>
        <v>0.33958260000000001</v>
      </c>
    </row>
    <row r="45" spans="2:18">
      <c r="B45" s="18" t="s">
        <v>455</v>
      </c>
      <c r="C45" s="26">
        <f>SUMIFS(EXPdata!$AD:$AD,EXPdata!$I:$I,RegParksProgram!C$7,EXPdata!$K:$K,"5")</f>
        <v>0</v>
      </c>
      <c r="D45" s="26">
        <f>SUMIFS(EXPdata!$AD:$AD,EXPdata!$I:$I,RegParksProgram!D$7,EXPdata!$K:$K,"5")</f>
        <v>0</v>
      </c>
      <c r="E45" s="26">
        <f>SUMIFS(EXPdata!$AD:$AD,EXPdata!$I:$I,RegParksProgram!E$7,EXPdata!$K:$K,"5")</f>
        <v>0</v>
      </c>
      <c r="F45" s="26">
        <f>SUMIFS(EXPdata!$AD:$AD,EXPdata!$I:$I,RegParksProgram!F$7,EXPdata!$K:$K,"5")</f>
        <v>0</v>
      </c>
      <c r="G45" s="26">
        <f>SUMIFS(EXPdata!$AD:$AD,EXPdata!$I:$I,RegParksProgram!G$7,EXPdata!$K:$K,"5")</f>
        <v>0</v>
      </c>
      <c r="H45" s="26">
        <f>SUMIFS(EXPdata!$AD:$AD,EXPdata!$I:$I,RegParksProgram!H$7,EXPdata!$K:$K,"5")</f>
        <v>0</v>
      </c>
      <c r="I45" s="26">
        <f>SUMIFS(EXPdata!$AD:$AD,EXPdata!$I:$I,RegParksProgram!I$7,EXPdata!$K:$K,"5")</f>
        <v>0</v>
      </c>
      <c r="J45" s="26">
        <f>SUMIFS(EXPdata!$AD:$AD,EXPdata!$I:$I,RegParksProgram!J$7,EXPdata!$K:$K,"5")</f>
        <v>0</v>
      </c>
      <c r="K45" s="26">
        <f>SUMIFS(EXPdata!$AD:$AD,EXPdata!$I:$I,RegParksProgram!K$7,EXPdata!$K:$K,"5")</f>
        <v>0</v>
      </c>
      <c r="L45" s="26">
        <f>SUMIFS(EXPdata!$AD:$AD,EXPdata!$I:$I,RegParksProgram!L$7,EXPdata!$K:$K,"5")</f>
        <v>0</v>
      </c>
      <c r="M45" s="1053">
        <f>SUM(C45:L45)</f>
        <v>0</v>
      </c>
      <c r="N45" s="24">
        <f>SUMIFS(EXPdata!$AD:$AD,EXPdata!$I:$I,RegParksProgram!N$7,EXPdata!$K:$K,"5")</f>
        <v>0</v>
      </c>
      <c r="O45" s="1063">
        <f>M45+N45</f>
        <v>0</v>
      </c>
    </row>
    <row r="46" spans="2:18" ht="12.75" customHeight="1">
      <c r="B46" s="53" t="s">
        <v>2345</v>
      </c>
      <c r="C46" s="755" t="str">
        <f t="shared" ref="C46:O46" si="11">IFERROR(+C45/C21,"")</f>
        <v/>
      </c>
      <c r="D46" s="755" t="str">
        <f t="shared" si="11"/>
        <v/>
      </c>
      <c r="E46" s="755" t="str">
        <f t="shared" si="11"/>
        <v/>
      </c>
      <c r="F46" s="755" t="str">
        <f t="shared" si="11"/>
        <v/>
      </c>
      <c r="G46" s="755" t="str">
        <f t="shared" si="11"/>
        <v/>
      </c>
      <c r="H46" s="755" t="str">
        <f t="shared" si="11"/>
        <v/>
      </c>
      <c r="I46" s="755" t="str">
        <f t="shared" si="11"/>
        <v/>
      </c>
      <c r="J46" s="755" t="str">
        <f t="shared" si="11"/>
        <v/>
      </c>
      <c r="K46" s="755" t="str">
        <f t="shared" si="11"/>
        <v/>
      </c>
      <c r="L46" s="718" t="str">
        <f t="shared" si="11"/>
        <v/>
      </c>
      <c r="M46" s="1054"/>
      <c r="N46" s="1055" t="str">
        <f t="shared" si="11"/>
        <v/>
      </c>
      <c r="O46" s="1049" t="str">
        <f t="shared" si="11"/>
        <v/>
      </c>
    </row>
    <row r="47" spans="2:18">
      <c r="B47" s="571" t="s">
        <v>5943</v>
      </c>
      <c r="C47" s="644">
        <f t="shared" ref="C47:N47" si="12">C37+C39+C41+C43+C45</f>
        <v>200080.06</v>
      </c>
      <c r="D47" s="644">
        <f t="shared" si="12"/>
        <v>1451396.0300000003</v>
      </c>
      <c r="E47" s="644">
        <f t="shared" si="12"/>
        <v>334994.72999999992</v>
      </c>
      <c r="F47" s="644">
        <f t="shared" si="12"/>
        <v>371742.69999999995</v>
      </c>
      <c r="G47" s="644">
        <f t="shared" si="12"/>
        <v>35313.489999999991</v>
      </c>
      <c r="H47" s="644">
        <f t="shared" si="12"/>
        <v>44276.639999999999</v>
      </c>
      <c r="I47" s="644">
        <f t="shared" si="12"/>
        <v>579612.94999999995</v>
      </c>
      <c r="J47" s="644">
        <f t="shared" si="12"/>
        <v>51745.459999999992</v>
      </c>
      <c r="K47" s="644">
        <f t="shared" si="12"/>
        <v>12460.36</v>
      </c>
      <c r="L47" s="767">
        <f t="shared" si="12"/>
        <v>410463.06999999995</v>
      </c>
      <c r="M47" s="1033">
        <f t="shared" si="12"/>
        <v>3492085.4899999993</v>
      </c>
      <c r="N47" s="1056">
        <f t="shared" si="12"/>
        <v>2071365.41</v>
      </c>
      <c r="O47" s="1045">
        <f>M47+N47</f>
        <v>5563450.8999999994</v>
      </c>
    </row>
    <row r="48" spans="2:18">
      <c r="B48" s="53" t="s">
        <v>2345</v>
      </c>
      <c r="C48" s="756">
        <f t="shared" ref="C48:O48" si="13">IFERROR(+C47/C22,"")</f>
        <v>0.86496794414542943</v>
      </c>
      <c r="D48" s="756">
        <f t="shared" si="13"/>
        <v>0.91230555468254038</v>
      </c>
      <c r="E48" s="756">
        <f t="shared" si="13"/>
        <v>0.71085208102567998</v>
      </c>
      <c r="F48" s="756">
        <f t="shared" si="13"/>
        <v>1.0220039643810532</v>
      </c>
      <c r="G48" s="756">
        <f t="shared" si="13"/>
        <v>0.33811255900347548</v>
      </c>
      <c r="H48" s="756">
        <f t="shared" si="13"/>
        <v>0.73390750870213828</v>
      </c>
      <c r="I48" s="756">
        <f t="shared" si="13"/>
        <v>0.87984381451436611</v>
      </c>
      <c r="J48" s="756">
        <f t="shared" si="13"/>
        <v>0.95958201205377824</v>
      </c>
      <c r="K48" s="756">
        <f t="shared" si="13"/>
        <v>1.0046246875755867</v>
      </c>
      <c r="L48" s="719">
        <f t="shared" si="13"/>
        <v>0.79833486012809507</v>
      </c>
      <c r="M48" s="1050">
        <f t="shared" si="13"/>
        <v>0.85985696240557052</v>
      </c>
      <c r="N48" s="1057">
        <f t="shared" si="13"/>
        <v>0.69588325804046836</v>
      </c>
      <c r="O48" s="1050">
        <f t="shared" si="13"/>
        <v>0.79050556569992569</v>
      </c>
    </row>
    <row r="49" spans="1:15" ht="18.75" customHeight="1" thickBot="1">
      <c r="B49" s="19" t="s">
        <v>5941</v>
      </c>
      <c r="C49" s="757">
        <f t="shared" ref="C49:N49" si="14">C33-C47</f>
        <v>-112293.26999999999</v>
      </c>
      <c r="D49" s="757">
        <f t="shared" si="14"/>
        <v>737223.36999999965</v>
      </c>
      <c r="E49" s="757">
        <f t="shared" si="14"/>
        <v>184010.8000000001</v>
      </c>
      <c r="F49" s="757">
        <f t="shared" si="14"/>
        <v>50460.030000000028</v>
      </c>
      <c r="G49" s="757">
        <f t="shared" si="14"/>
        <v>-27437.239999999991</v>
      </c>
      <c r="H49" s="757">
        <f t="shared" si="14"/>
        <v>25817.360000000001</v>
      </c>
      <c r="I49" s="757">
        <f t="shared" si="14"/>
        <v>135148.19999999995</v>
      </c>
      <c r="J49" s="757">
        <f t="shared" si="14"/>
        <v>-51123.859999999993</v>
      </c>
      <c r="K49" s="757">
        <f t="shared" si="14"/>
        <v>116647.77999999998</v>
      </c>
      <c r="L49" s="642">
        <f>L33-L47</f>
        <v>-170538.10999999996</v>
      </c>
      <c r="M49" s="1031">
        <f t="shared" si="14"/>
        <v>887915.06000000052</v>
      </c>
      <c r="N49" s="373">
        <f t="shared" si="14"/>
        <v>555913.25999999954</v>
      </c>
      <c r="O49" s="1031">
        <f>M49+N49</f>
        <v>1443828.32</v>
      </c>
    </row>
    <row r="51" spans="1:15" s="4" customFormat="1" ht="19.5" customHeight="1" thickBot="1">
      <c r="A51" s="1161" t="s">
        <v>7147</v>
      </c>
      <c r="B51" s="1161"/>
      <c r="C51" s="1161"/>
      <c r="D51" s="1161"/>
      <c r="E51" s="1161"/>
      <c r="F51" s="1161"/>
      <c r="G51" s="1161"/>
      <c r="H51" s="1161"/>
      <c r="I51" s="1161"/>
      <c r="J51" s="1161"/>
      <c r="K51" s="1161"/>
      <c r="L51" s="1161"/>
      <c r="M51" s="1161"/>
      <c r="N51" s="1161"/>
      <c r="O51" s="1161"/>
    </row>
    <row r="52" spans="1:15" ht="36" customHeight="1" thickBot="1">
      <c r="B52" s="7"/>
      <c r="C52" s="845" t="s">
        <v>1913</v>
      </c>
      <c r="D52" s="845" t="s">
        <v>447</v>
      </c>
      <c r="E52" s="845" t="s">
        <v>446</v>
      </c>
      <c r="F52" s="845" t="s">
        <v>295</v>
      </c>
      <c r="G52" s="845" t="s">
        <v>359</v>
      </c>
      <c r="H52" s="845" t="s">
        <v>1224</v>
      </c>
      <c r="I52" s="845" t="s">
        <v>445</v>
      </c>
      <c r="J52" s="845" t="s">
        <v>1455</v>
      </c>
      <c r="K52" s="845" t="s">
        <v>5794</v>
      </c>
      <c r="L52" s="1027" t="s">
        <v>326</v>
      </c>
      <c r="M52" s="1035" t="s">
        <v>7009</v>
      </c>
      <c r="N52" s="1040" t="s">
        <v>448</v>
      </c>
      <c r="O52" s="1041" t="s">
        <v>5359</v>
      </c>
    </row>
    <row r="53" spans="1:15" ht="10.5" customHeight="1">
      <c r="B53" s="898" t="s">
        <v>35</v>
      </c>
      <c r="C53" s="1066">
        <v>931400</v>
      </c>
      <c r="D53" s="904">
        <v>931409</v>
      </c>
      <c r="E53" s="904">
        <v>931402</v>
      </c>
      <c r="F53" s="904">
        <v>931403</v>
      </c>
      <c r="G53" s="904">
        <v>931408</v>
      </c>
      <c r="H53" s="904">
        <v>931406</v>
      </c>
      <c r="I53" s="904">
        <v>931405</v>
      </c>
      <c r="J53" s="904">
        <v>931404</v>
      </c>
      <c r="K53" s="904">
        <v>931420</v>
      </c>
      <c r="L53" s="1028">
        <v>931421</v>
      </c>
      <c r="M53" s="1036"/>
      <c r="N53" s="1028">
        <v>931750</v>
      </c>
      <c r="O53" s="1042"/>
    </row>
    <row r="54" spans="1:15">
      <c r="B54" s="571" t="s">
        <v>2780</v>
      </c>
      <c r="C54" s="12"/>
      <c r="D54" s="11"/>
      <c r="E54" s="11"/>
      <c r="F54" s="11"/>
      <c r="G54" s="11"/>
      <c r="H54" s="11"/>
      <c r="I54" s="11"/>
      <c r="J54" s="11"/>
      <c r="K54" s="11"/>
      <c r="L54" s="11"/>
      <c r="M54" s="1037"/>
      <c r="N54" s="11"/>
      <c r="O54" s="1029"/>
    </row>
    <row r="55" spans="1:15">
      <c r="B55" s="18" t="s">
        <v>2975</v>
      </c>
      <c r="C55" s="752">
        <f>SUMIFS(REVdata!$AJ:$AJ,REVdata!$K:$K,RegParksProgram!$B$10,REVdata!$J:$J,RegParksProgram!C$7)</f>
        <v>0</v>
      </c>
      <c r="D55" s="573">
        <f>SUMIFS(REVdata!$AJ:$AJ,REVdata!$K:$K,RegParksProgram!$B$10,REVdata!$J:$J,RegParksProgram!D$7)</f>
        <v>0</v>
      </c>
      <c r="E55" s="573">
        <f>SUMIFS(REVdata!$AJ:$AJ,REVdata!$K:$K,RegParksProgram!$B$10,REVdata!$J:$J,RegParksProgram!E$7)</f>
        <v>0</v>
      </c>
      <c r="F55" s="573">
        <f>SUMIFS(REVdata!$AJ:$AJ,REVdata!$K:$K,RegParksProgram!$B$10,REVdata!$J:$J,RegParksProgram!F$7)</f>
        <v>0</v>
      </c>
      <c r="G55" s="573">
        <f>SUMIFS(REVdata!$AJ:$AJ,REVdata!$K:$K,RegParksProgram!$B$10,REVdata!$J:$J,RegParksProgram!G$7)</f>
        <v>0</v>
      </c>
      <c r="H55" s="573">
        <f>SUMIFS(REVdata!$AJ:$AJ,REVdata!$K:$K,RegParksProgram!$B$10,REVdata!$J:$J,RegParksProgram!H$7)</f>
        <v>0</v>
      </c>
      <c r="I55" s="573">
        <f>SUMIFS(REVdata!$AJ:$AJ,REVdata!$K:$K,RegParksProgram!$B$10,REVdata!$J:$J,RegParksProgram!I$7)</f>
        <v>0</v>
      </c>
      <c r="J55" s="573">
        <f>SUMIFS(REVdata!$AJ:$AJ,REVdata!$K:$K,RegParksProgram!$B$10,REVdata!$J:$J,RegParksProgram!J$7)</f>
        <v>0</v>
      </c>
      <c r="K55" s="573">
        <f>SUMIFS(REVdata!$AJ:$AJ,REVdata!$K:$K,RegParksProgram!$B$10,REVdata!$J:$J,RegParksProgram!K$7)</f>
        <v>0</v>
      </c>
      <c r="L55" s="573">
        <f>SUMIFS(REVdata!$AJ:$AJ,REVdata!$K:$K,RegParksProgram!$B$10,REVdata!$J:$J,RegParksProgram!L$7)</f>
        <v>0</v>
      </c>
      <c r="M55" s="1038">
        <f>SUM(C55:L55)</f>
        <v>0</v>
      </c>
      <c r="N55" s="573">
        <f>SUMIFS(REVdata!$AJ:$AJ,REVdata!$K:$K,RegParksProgram!$B$10,REVdata!$J:$J,RegParksProgram!N$7)</f>
        <v>0</v>
      </c>
      <c r="O55" s="1043">
        <f>M55+N55</f>
        <v>0</v>
      </c>
    </row>
    <row r="56" spans="1:15">
      <c r="B56" s="18" t="s">
        <v>2974</v>
      </c>
      <c r="C56" s="25">
        <f>SUMIFS(REVdata!$AJ:$AJ,REVdata!$K:$K,RegParksProgram!$B$11,REVdata!$J:$J,RegParksProgram!C$7)</f>
        <v>85500</v>
      </c>
      <c r="D56" s="23">
        <f>SUMIFS(REVdata!$AJ:$AJ,REVdata!$K:$K,RegParksProgram!$B$11,REVdata!$J:$J,RegParksProgram!D$7)</f>
        <v>2350000</v>
      </c>
      <c r="E56" s="23">
        <f>SUMIFS(REVdata!$AJ:$AJ,REVdata!$K:$K,RegParksProgram!$B$11,REVdata!$J:$J,RegParksProgram!E$7)</f>
        <v>457000</v>
      </c>
      <c r="F56" s="23">
        <f>SUMIFS(REVdata!$AJ:$AJ,REVdata!$K:$K,RegParksProgram!$B$11,REVdata!$J:$J,RegParksProgram!F$7)</f>
        <v>327000</v>
      </c>
      <c r="G56" s="23">
        <f>SUMIFS(REVdata!$AJ:$AJ,REVdata!$K:$K,RegParksProgram!$B$11,REVdata!$J:$J,RegParksProgram!G$7)</f>
        <v>16500</v>
      </c>
      <c r="H56" s="23">
        <f>SUMIFS(REVdata!$AJ:$AJ,REVdata!$K:$K,RegParksProgram!$B$11,REVdata!$J:$J,RegParksProgram!H$7)</f>
        <v>61600</v>
      </c>
      <c r="I56" s="23">
        <f>SUMIFS(REVdata!$AJ:$AJ,REVdata!$K:$K,RegParksProgram!$B$11,REVdata!$J:$J,RegParksProgram!I$7)</f>
        <v>616500</v>
      </c>
      <c r="J56" s="23">
        <f>SUMIFS(REVdata!$AJ:$AJ,REVdata!$K:$K,RegParksProgram!$B$11,REVdata!$J:$J,RegParksProgram!J$7)</f>
        <v>0</v>
      </c>
      <c r="K56" s="23">
        <f>SUMIFS(REVdata!$AJ:$AJ,REVdata!$K:$K,RegParksProgram!$B$11,REVdata!$J:$J,RegParksProgram!K$7)</f>
        <v>150000</v>
      </c>
      <c r="L56" s="23">
        <f>SUMIFS(REVdata!$AJ:$AJ,REVdata!$K:$K,RegParksProgram!$B$11,REVdata!$J:$J,RegParksProgram!L$7)</f>
        <v>288200</v>
      </c>
      <c r="M56" s="1052">
        <f t="shared" ref="M56:M58" si="15">SUM(C56:L56)</f>
        <v>4352300</v>
      </c>
      <c r="N56" s="23">
        <f>SUMIFS(REVdata!$AJ:$AJ,REVdata!$K:$K,RegParksProgram!$B$11,REVdata!$J:$J,RegParksProgram!N$7)</f>
        <v>2807000</v>
      </c>
      <c r="O56" s="1044">
        <f>M56+N56</f>
        <v>7159300</v>
      </c>
    </row>
    <row r="57" spans="1:15">
      <c r="B57" s="18" t="s">
        <v>2779</v>
      </c>
      <c r="C57" s="25">
        <f>SUMIFS(REVdata!$AJ:$AJ,REVdata!$K:$K,RegParksProgram!$B$12,REVdata!$J:$J,RegParksProgram!C$7)</f>
        <v>0</v>
      </c>
      <c r="D57" s="23">
        <f>SUMIFS(REVdata!$AJ:$AJ,REVdata!$K:$K,RegParksProgram!$B$12,REVdata!$J:$J,RegParksProgram!D$7)</f>
        <v>0</v>
      </c>
      <c r="E57" s="23">
        <f>SUMIFS(REVdata!$AJ:$AJ,REVdata!$K:$K,RegParksProgram!$B$12,REVdata!$J:$J,RegParksProgram!E$7)</f>
        <v>0</v>
      </c>
      <c r="F57" s="23">
        <f>SUMIFS(REVdata!$AJ:$AJ,REVdata!$K:$K,RegParksProgram!$B$12,REVdata!$J:$J,RegParksProgram!F$7)</f>
        <v>0</v>
      </c>
      <c r="G57" s="23">
        <f>SUMIFS(REVdata!$AJ:$AJ,REVdata!$K:$K,RegParksProgram!$B$12,REVdata!$J:$J,RegParksProgram!G$7)</f>
        <v>0</v>
      </c>
      <c r="H57" s="23">
        <f>SUMIFS(REVdata!$AJ:$AJ,REVdata!$K:$K,RegParksProgram!$B$12,REVdata!$J:$J,RegParksProgram!H$7)</f>
        <v>0</v>
      </c>
      <c r="I57" s="23">
        <f>SUMIFS(REVdata!$AJ:$AJ,REVdata!$K:$K,RegParksProgram!$B$12,REVdata!$J:$J,RegParksProgram!I$7)</f>
        <v>0</v>
      </c>
      <c r="J57" s="23">
        <f>SUMIFS(REVdata!$AJ:$AJ,REVdata!$K:$K,RegParksProgram!$B$12,REVdata!$J:$J,RegParksProgram!J$7)</f>
        <v>0</v>
      </c>
      <c r="K57" s="23">
        <f>SUMIFS(REVdata!$AJ:$AJ,REVdata!$K:$K,RegParksProgram!$B$12,REVdata!$J:$J,RegParksProgram!K$7)</f>
        <v>0</v>
      </c>
      <c r="L57" s="23">
        <f>SUMIFS(REVdata!$AJ:$AJ,REVdata!$K:$K,RegParksProgram!$B$12,REVdata!$J:$J,RegParksProgram!L$7)</f>
        <v>0</v>
      </c>
      <c r="M57" s="1052">
        <f t="shared" si="15"/>
        <v>0</v>
      </c>
      <c r="N57" s="23">
        <f>SUMIFS(REVdata!$AJ:$AJ,REVdata!$K:$K,RegParksProgram!$B$12,REVdata!$J:$J,RegParksProgram!N$7)</f>
        <v>0</v>
      </c>
      <c r="O57" s="1044">
        <f>M57+N57</f>
        <v>0</v>
      </c>
    </row>
    <row r="58" spans="1:15">
      <c r="B58" s="18" t="s">
        <v>2134</v>
      </c>
      <c r="C58" s="26">
        <f>SUMIFS(REVdata!$AJ:$AJ,REVdata!$K:$K,RegParksProgram!$B$13,REVdata!$J:$J,RegParksProgram!C$7)</f>
        <v>0</v>
      </c>
      <c r="D58" s="24">
        <f>SUMIFS(REVdata!$AJ:$AJ,REVdata!$K:$K,RegParksProgram!$B$13,REVdata!$J:$J,RegParksProgram!D$7)</f>
        <v>0</v>
      </c>
      <c r="E58" s="24">
        <f>SUMIFS(REVdata!$AJ:$AJ,REVdata!$K:$K,RegParksProgram!$B$13,REVdata!$J:$J,RegParksProgram!E$7)</f>
        <v>0</v>
      </c>
      <c r="F58" s="24">
        <f>SUMIFS(REVdata!$AJ:$AJ,REVdata!$K:$K,RegParksProgram!$B$13,REVdata!$J:$J,RegParksProgram!F$7)</f>
        <v>0</v>
      </c>
      <c r="G58" s="24">
        <f>SUMIFS(REVdata!$AJ:$AJ,REVdata!$K:$K,RegParksProgram!$B$13,REVdata!$J:$J,RegParksProgram!G$7)</f>
        <v>0</v>
      </c>
      <c r="H58" s="24">
        <f>SUMIFS(REVdata!$AJ:$AJ,REVdata!$K:$K,RegParksProgram!$B$13,REVdata!$J:$J,RegParksProgram!H$7)</f>
        <v>0</v>
      </c>
      <c r="I58" s="24">
        <f>SUMIFS(REVdata!$AJ:$AJ,REVdata!$K:$K,RegParksProgram!$B$13,REVdata!$J:$J,RegParksProgram!I$7)</f>
        <v>0</v>
      </c>
      <c r="J58" s="24">
        <f>SUMIFS(REVdata!$AJ:$AJ,REVdata!$K:$K,RegParksProgram!$B$13,REVdata!$J:$J,RegParksProgram!J$7)</f>
        <v>0</v>
      </c>
      <c r="K58" s="24">
        <f>SUMIFS(REVdata!$AJ:$AJ,REVdata!$K:$K,RegParksProgram!$B$13,REVdata!$J:$J,RegParksProgram!K$7)</f>
        <v>0</v>
      </c>
      <c r="L58" s="24">
        <f>SUMIFS(REVdata!$AJ:$AJ,REVdata!$K:$K,RegParksProgram!$B$13,REVdata!$J:$J,RegParksProgram!L$7)</f>
        <v>0</v>
      </c>
      <c r="M58" s="1053">
        <f t="shared" si="15"/>
        <v>0</v>
      </c>
      <c r="N58" s="24">
        <f>SUMIFS(REVdata!$AJ:$AJ,REVdata!$K:$K,RegParksProgram!$B$13,REVdata!$J:$J,RegParksProgram!N$7)</f>
        <v>50000</v>
      </c>
      <c r="O58" s="1044">
        <f>M58+N58</f>
        <v>50000</v>
      </c>
    </row>
    <row r="59" spans="1:15" ht="15.75" thickBot="1">
      <c r="B59" s="571" t="s">
        <v>5942</v>
      </c>
      <c r="C59" s="727">
        <f>SUM(C55:C58)</f>
        <v>85500</v>
      </c>
      <c r="D59" s="728">
        <f t="shared" ref="D59:N59" si="16">SUM(D55:D58)</f>
        <v>2350000</v>
      </c>
      <c r="E59" s="728">
        <f t="shared" si="16"/>
        <v>457000</v>
      </c>
      <c r="F59" s="728">
        <f t="shared" si="16"/>
        <v>327000</v>
      </c>
      <c r="G59" s="728">
        <f t="shared" si="16"/>
        <v>16500</v>
      </c>
      <c r="H59" s="728">
        <f t="shared" si="16"/>
        <v>61600</v>
      </c>
      <c r="I59" s="728">
        <f t="shared" si="16"/>
        <v>616500</v>
      </c>
      <c r="J59" s="728">
        <f t="shared" si="16"/>
        <v>0</v>
      </c>
      <c r="K59" s="728">
        <f t="shared" si="16"/>
        <v>150000</v>
      </c>
      <c r="L59" s="728">
        <f t="shared" si="16"/>
        <v>288200</v>
      </c>
      <c r="M59" s="1033">
        <f t="shared" si="16"/>
        <v>4352300</v>
      </c>
      <c r="N59" s="728">
        <f t="shared" si="16"/>
        <v>2857000</v>
      </c>
      <c r="O59" s="1068">
        <f>SUM(O55:O58)</f>
        <v>7209300</v>
      </c>
    </row>
    <row r="60" spans="1:15" ht="6.75" customHeight="1">
      <c r="B60" s="19"/>
      <c r="C60" s="1064"/>
      <c r="D60" s="1067"/>
      <c r="E60" s="1067"/>
      <c r="F60" s="1067"/>
      <c r="G60" s="1067"/>
      <c r="H60" s="1067"/>
      <c r="I60" s="1067"/>
      <c r="J60" s="1067"/>
      <c r="K60" s="1067"/>
      <c r="L60" s="1067"/>
      <c r="M60" s="1072"/>
      <c r="N60" s="1067"/>
      <c r="O60" s="1072"/>
    </row>
    <row r="61" spans="1:15" ht="15.75" thickBot="1">
      <c r="B61" s="571" t="s">
        <v>1721</v>
      </c>
      <c r="C61" s="16"/>
      <c r="D61" s="21"/>
      <c r="E61" s="21"/>
      <c r="F61" s="21"/>
      <c r="G61" s="21"/>
      <c r="H61" s="21"/>
      <c r="I61" s="21"/>
      <c r="J61" s="21"/>
      <c r="K61" s="21"/>
      <c r="L61" s="21"/>
      <c r="M61" s="1030"/>
      <c r="N61" s="21"/>
      <c r="O61" s="1030"/>
    </row>
    <row r="62" spans="1:15">
      <c r="B62" s="18" t="s">
        <v>48</v>
      </c>
      <c r="C62" s="752">
        <f>SUMIFS(EXPdata!$AK:$AK,EXPdata!$I:$I,RegParksProgram!C$7,EXPdata!$K:$K,"1")</f>
        <v>207494</v>
      </c>
      <c r="D62" s="573">
        <f>SUMIFS(EXPdata!$AK:$AK,EXPdata!$I:$I,RegParksProgram!D$7,EXPdata!$K:$K,"1")</f>
        <v>713262</v>
      </c>
      <c r="E62" s="573">
        <f>SUMIFS(EXPdata!$AK:$AK,EXPdata!$I:$I,RegParksProgram!E$7,EXPdata!$K:$K,"1")</f>
        <v>242035</v>
      </c>
      <c r="F62" s="573">
        <f>SUMIFS(EXPdata!$AK:$AK,EXPdata!$I:$I,RegParksProgram!F$7,EXPdata!$K:$K,"1")</f>
        <v>258843</v>
      </c>
      <c r="G62" s="573">
        <f>SUMIFS(EXPdata!$AK:$AK,EXPdata!$I:$I,RegParksProgram!G$7,EXPdata!$K:$K,"1")</f>
        <v>43920</v>
      </c>
      <c r="H62" s="573">
        <f>SUMIFS(EXPdata!$AK:$AK,EXPdata!$I:$I,RegParksProgram!H$7,EXPdata!$K:$K,"1")</f>
        <v>43920</v>
      </c>
      <c r="I62" s="573">
        <f>SUMIFS(EXPdata!$AK:$AK,EXPdata!$I:$I,RegParksProgram!I$7,EXPdata!$K:$K,"1")</f>
        <v>411462</v>
      </c>
      <c r="J62" s="573">
        <f>SUMIFS(EXPdata!$AK:$AK,EXPdata!$I:$I,RegParksProgram!J$7,EXPdata!$K:$K,"1")</f>
        <v>21635</v>
      </c>
      <c r="K62" s="573">
        <f>SUMIFS(EXPdata!$AK:$AK,EXPdata!$I:$I,RegParksProgram!K$7,EXPdata!$K:$K,"1")</f>
        <v>0</v>
      </c>
      <c r="L62" s="573">
        <f>SUMIFS(EXPdata!$AK:$AK,EXPdata!$I:$I,RegParksProgram!L$7,EXPdata!$K:$K,"1")</f>
        <v>267820</v>
      </c>
      <c r="M62" s="1051">
        <f>SUM(C62:L62)</f>
        <v>2210391</v>
      </c>
      <c r="N62" s="573">
        <f>SUMIFS(EXPdata!$AK:$AK,EXPdata!$I:$I,RegParksProgram!N$7,EXPdata!$K:$K,"1")</f>
        <v>1134090</v>
      </c>
      <c r="O62" s="1065">
        <f t="shared" ref="O62:O67" si="17">M62+N62</f>
        <v>3344481</v>
      </c>
    </row>
    <row r="63" spans="1:15">
      <c r="B63" s="18" t="s">
        <v>458</v>
      </c>
      <c r="C63" s="25">
        <f>SUMIFS(EXPdata!$AK:$AK,EXPdata!$I:$I,RegParksProgram!C$7,EXPdata!$K:$K,"2")</f>
        <v>13126</v>
      </c>
      <c r="D63" s="23">
        <f>SUMIFS(EXPdata!$AK:$AK,EXPdata!$I:$I,RegParksProgram!D$7,EXPdata!$K:$K,"2")</f>
        <v>978970</v>
      </c>
      <c r="E63" s="23">
        <f>SUMIFS(EXPdata!$AK:$AK,EXPdata!$I:$I,RegParksProgram!E$7,EXPdata!$K:$K,"2")</f>
        <v>197500</v>
      </c>
      <c r="F63" s="23">
        <f>SUMIFS(EXPdata!$AK:$AK,EXPdata!$I:$I,RegParksProgram!F$7,EXPdata!$K:$K,"2")</f>
        <v>141050</v>
      </c>
      <c r="G63" s="23">
        <f>SUMIFS(EXPdata!$AK:$AK,EXPdata!$I:$I,RegParksProgram!G$7,EXPdata!$K:$K,"2")</f>
        <v>36100</v>
      </c>
      <c r="H63" s="23">
        <f>SUMIFS(EXPdata!$AK:$AK,EXPdata!$I:$I,RegParksProgram!H$7,EXPdata!$K:$K,"2")</f>
        <v>52355</v>
      </c>
      <c r="I63" s="23">
        <f>SUMIFS(EXPdata!$AK:$AK,EXPdata!$I:$I,RegParksProgram!I$7,EXPdata!$K:$K,"2")</f>
        <v>398930</v>
      </c>
      <c r="J63" s="23">
        <f>SUMIFS(EXPdata!$AK:$AK,EXPdata!$I:$I,RegParksProgram!J$7,EXPdata!$K:$K,"2")</f>
        <v>46925</v>
      </c>
      <c r="K63" s="23">
        <f>SUMIFS(EXPdata!$AK:$AK,EXPdata!$I:$I,RegParksProgram!K$7,EXPdata!$K:$K,"2")</f>
        <v>0</v>
      </c>
      <c r="L63" s="23">
        <f>SUMIFS(EXPdata!$AK:$AK,EXPdata!$I:$I,RegParksProgram!L$7,EXPdata!$K:$K,"2")</f>
        <v>276553</v>
      </c>
      <c r="M63" s="1052">
        <f>SUM(C63:L63)</f>
        <v>2141509</v>
      </c>
      <c r="N63" s="23">
        <f>SUMIFS(EXPdata!$AK:$AK,EXPdata!$I:$I,RegParksProgram!N$7,EXPdata!$K:$K,"2")</f>
        <v>1646056</v>
      </c>
      <c r="O63" s="1046">
        <f t="shared" si="17"/>
        <v>3787565</v>
      </c>
    </row>
    <row r="64" spans="1:15">
      <c r="B64" s="18" t="s">
        <v>459</v>
      </c>
      <c r="C64" s="25">
        <f>SUMIFS(EXPdata!$AK:$AK,EXPdata!$I:$I,RegParksProgram!C$7,EXPdata!$K:$K,"3")</f>
        <v>3068</v>
      </c>
      <c r="D64" s="23">
        <f>SUMIFS(EXPdata!$AK:$AK,EXPdata!$I:$I,RegParksProgram!D$7,EXPdata!$K:$K,"3")</f>
        <v>5000</v>
      </c>
      <c r="E64" s="23">
        <f>SUMIFS(EXPdata!$AK:$AK,EXPdata!$I:$I,RegParksProgram!E$7,EXPdata!$K:$K,"3")</f>
        <v>2000</v>
      </c>
      <c r="F64" s="23">
        <f>SUMIFS(EXPdata!$AK:$AK,EXPdata!$I:$I,RegParksProgram!F$7,EXPdata!$K:$K,"3")</f>
        <v>1000</v>
      </c>
      <c r="G64" s="23">
        <f>SUMIFS(EXPdata!$AK:$AK,EXPdata!$I:$I,RegParksProgram!G$7,EXPdata!$K:$K,"3")</f>
        <v>850</v>
      </c>
      <c r="H64" s="23">
        <f>SUMIFS(EXPdata!$AK:$AK,EXPdata!$I:$I,RegParksProgram!H$7,EXPdata!$K:$K,"3")</f>
        <v>1660</v>
      </c>
      <c r="I64" s="23">
        <f>SUMIFS(EXPdata!$AK:$AK,EXPdata!$I:$I,RegParksProgram!I$7,EXPdata!$K:$K,"3")</f>
        <v>5000</v>
      </c>
      <c r="J64" s="23">
        <f>SUMIFS(EXPdata!$AK:$AK,EXPdata!$I:$I,RegParksProgram!J$7,EXPdata!$K:$K,"3")</f>
        <v>0</v>
      </c>
      <c r="K64" s="23">
        <f>SUMIFS(EXPdata!$AK:$AK,EXPdata!$I:$I,RegParksProgram!K$7,EXPdata!$K:$K,"3")</f>
        <v>14307</v>
      </c>
      <c r="L64" s="23">
        <f>SUMIFS(EXPdata!$AK:$AK,EXPdata!$I:$I,RegParksProgram!L$7,EXPdata!$K:$K,"3")</f>
        <v>5000</v>
      </c>
      <c r="M64" s="1052">
        <f>SUM(C64:L64)</f>
        <v>37885</v>
      </c>
      <c r="N64" s="23">
        <f>SUMIFS(EXPdata!$AK:$AK,EXPdata!$I:$I,RegParksProgram!N$7,EXPdata!$K:$K,"3")</f>
        <v>286665</v>
      </c>
      <c r="O64" s="1046">
        <f t="shared" si="17"/>
        <v>324550</v>
      </c>
    </row>
    <row r="65" spans="2:15" s="10" customFormat="1">
      <c r="B65" s="18" t="s">
        <v>460</v>
      </c>
      <c r="C65" s="25">
        <f>SUMIFS(EXPdata!$AK:$AK,EXPdata!$I:$I,RegParksProgram!C$7,EXPdata!$K:$K,"4")</f>
        <v>0</v>
      </c>
      <c r="D65" s="23">
        <f>SUMIFS(EXPdata!$AK:$AK,EXPdata!$I:$I,RegParksProgram!D$7,EXPdata!$K:$K,"4")</f>
        <v>0</v>
      </c>
      <c r="E65" s="23">
        <f>SUMIFS(EXPdata!$AK:$AK,EXPdata!$I:$I,RegParksProgram!E$7,EXPdata!$K:$K,"4")</f>
        <v>0</v>
      </c>
      <c r="F65" s="23">
        <f>SUMIFS(EXPdata!$AK:$AK,EXPdata!$I:$I,RegParksProgram!F$7,EXPdata!$K:$K,"4")</f>
        <v>0</v>
      </c>
      <c r="G65" s="23">
        <f>SUMIFS(EXPdata!$AK:$AK,EXPdata!$I:$I,RegParksProgram!G$7,EXPdata!$K:$K,"4")</f>
        <v>0</v>
      </c>
      <c r="H65" s="23">
        <f>SUMIFS(EXPdata!$AK:$AK,EXPdata!$I:$I,RegParksProgram!H$7,EXPdata!$K:$K,"4")</f>
        <v>0</v>
      </c>
      <c r="I65" s="23">
        <f>SUMIFS(EXPdata!$AK:$AK,EXPdata!$I:$I,RegParksProgram!I$7,EXPdata!$K:$K,"4")</f>
        <v>0</v>
      </c>
      <c r="J65" s="23">
        <f>SUMIFS(EXPdata!$AK:$AK,EXPdata!$I:$I,RegParksProgram!J$7,EXPdata!$K:$K,"4")</f>
        <v>0</v>
      </c>
      <c r="K65" s="23">
        <f>SUMIFS(EXPdata!$AK:$AK,EXPdata!$I:$I,RegParksProgram!K$7,EXPdata!$K:$K,"4")</f>
        <v>0</v>
      </c>
      <c r="L65" s="23">
        <f>SUMIFS(EXPdata!$AK:$AK,EXPdata!$I:$I,RegParksProgram!L$7,EXPdata!$K:$K,"4")</f>
        <v>0</v>
      </c>
      <c r="M65" s="1052">
        <f>SUM(C65:L65)</f>
        <v>0</v>
      </c>
      <c r="N65" s="23">
        <f>SUMIFS(EXPdata!$AK:$AK,EXPdata!$I:$I,RegParksProgram!N$7,EXPdata!$K:$K,"4")</f>
        <v>0</v>
      </c>
      <c r="O65" s="1046">
        <f t="shared" si="17"/>
        <v>0</v>
      </c>
    </row>
    <row r="66" spans="2:15">
      <c r="B66" s="18" t="s">
        <v>455</v>
      </c>
      <c r="C66" s="26">
        <f>SUMIFS(EXPdata!$AK:$AK,EXPdata!$I:$I,RegParksProgram!C$7,EXPdata!$K:$K,"5")</f>
        <v>0</v>
      </c>
      <c r="D66" s="24">
        <f>SUMIFS(EXPdata!$AK:$AK,EXPdata!$I:$I,RegParksProgram!D$7,EXPdata!$K:$K,"5")</f>
        <v>0</v>
      </c>
      <c r="E66" s="24">
        <f>SUMIFS(EXPdata!$AK:$AK,EXPdata!$I:$I,RegParksProgram!E$7,EXPdata!$K:$K,"5")</f>
        <v>0</v>
      </c>
      <c r="F66" s="24">
        <f>SUMIFS(EXPdata!$AK:$AK,EXPdata!$I:$I,RegParksProgram!F$7,EXPdata!$K:$K,"5")</f>
        <v>0</v>
      </c>
      <c r="G66" s="24">
        <f>SUMIFS(EXPdata!$AK:$AK,EXPdata!$I:$I,RegParksProgram!G$7,EXPdata!$K:$K,"5")</f>
        <v>0</v>
      </c>
      <c r="H66" s="24">
        <f>SUMIFS(EXPdata!$AK:$AK,EXPdata!$I:$I,RegParksProgram!H$7,EXPdata!$K:$K,"5")</f>
        <v>0</v>
      </c>
      <c r="I66" s="24">
        <f>SUMIFS(EXPdata!$AK:$AK,EXPdata!$I:$I,RegParksProgram!I$7,EXPdata!$K:$K,"5")</f>
        <v>0</v>
      </c>
      <c r="J66" s="24">
        <f>SUMIFS(EXPdata!$AK:$AK,EXPdata!$I:$I,RegParksProgram!J$7,EXPdata!$K:$K,"5")</f>
        <v>0</v>
      </c>
      <c r="K66" s="24">
        <f>SUMIFS(EXPdata!$AK:$AK,EXPdata!$I:$I,RegParksProgram!K$7,EXPdata!$K:$K,"5")</f>
        <v>0</v>
      </c>
      <c r="L66" s="24">
        <f>SUMIFS(EXPdata!$AK:$AK,EXPdata!$I:$I,RegParksProgram!L$7,EXPdata!$K:$K,"5")</f>
        <v>0</v>
      </c>
      <c r="M66" s="1053">
        <f>SUM(C66:L66)</f>
        <v>0</v>
      </c>
      <c r="N66" s="24">
        <f>SUMIFS(EXPdata!$AK:$AK,EXPdata!$I:$I,RegParksProgram!N$7,EXPdata!$K:$K,"5")</f>
        <v>0</v>
      </c>
      <c r="O66" s="1046">
        <f t="shared" si="17"/>
        <v>0</v>
      </c>
    </row>
    <row r="67" spans="2:15">
      <c r="B67" s="571" t="s">
        <v>5943</v>
      </c>
      <c r="C67" s="727">
        <f>SUM(C62:C66)</f>
        <v>223688</v>
      </c>
      <c r="D67" s="728">
        <f t="shared" ref="D67:L67" si="18">SUM(D62:D66)</f>
        <v>1697232</v>
      </c>
      <c r="E67" s="728">
        <f t="shared" si="18"/>
        <v>441535</v>
      </c>
      <c r="F67" s="728">
        <f t="shared" si="18"/>
        <v>400893</v>
      </c>
      <c r="G67" s="728">
        <f t="shared" si="18"/>
        <v>80870</v>
      </c>
      <c r="H67" s="728">
        <f t="shared" si="18"/>
        <v>97935</v>
      </c>
      <c r="I67" s="728">
        <f t="shared" si="18"/>
        <v>815392</v>
      </c>
      <c r="J67" s="728">
        <f t="shared" si="18"/>
        <v>68560</v>
      </c>
      <c r="K67" s="728">
        <f t="shared" si="18"/>
        <v>14307</v>
      </c>
      <c r="L67" s="728">
        <f t="shared" si="18"/>
        <v>549373</v>
      </c>
      <c r="M67" s="1033">
        <f>SUM(M62:M66)</f>
        <v>4389785</v>
      </c>
      <c r="N67" s="728">
        <f t="shared" ref="N67" si="19">SUM(N62:N66)</f>
        <v>3066811</v>
      </c>
      <c r="O67" s="1045">
        <f t="shared" si="17"/>
        <v>7456596</v>
      </c>
    </row>
    <row r="68" spans="2:15">
      <c r="B68" s="53"/>
      <c r="C68" s="557"/>
      <c r="D68" s="558"/>
      <c r="E68" s="558"/>
      <c r="F68" s="558"/>
      <c r="G68" s="558"/>
      <c r="H68" s="558"/>
      <c r="I68" s="558"/>
      <c r="J68" s="558"/>
      <c r="K68" s="558"/>
      <c r="L68" s="558"/>
      <c r="M68" s="1039"/>
      <c r="N68" s="558"/>
      <c r="O68" s="1047"/>
    </row>
    <row r="69" spans="2:15" ht="23.25" customHeight="1" thickBot="1">
      <c r="B69" s="19" t="s">
        <v>5941</v>
      </c>
      <c r="C69" s="642">
        <f>C59-C67</f>
        <v>-138188</v>
      </c>
      <c r="D69" s="373">
        <f t="shared" ref="D69:N69" si="20">D59-D67</f>
        <v>652768</v>
      </c>
      <c r="E69" s="373">
        <f t="shared" si="20"/>
        <v>15465</v>
      </c>
      <c r="F69" s="373">
        <f t="shared" si="20"/>
        <v>-73893</v>
      </c>
      <c r="G69" s="373">
        <f t="shared" si="20"/>
        <v>-64370</v>
      </c>
      <c r="H69" s="373">
        <f t="shared" si="20"/>
        <v>-36335</v>
      </c>
      <c r="I69" s="373">
        <f t="shared" si="20"/>
        <v>-198892</v>
      </c>
      <c r="J69" s="373">
        <f t="shared" si="20"/>
        <v>-68560</v>
      </c>
      <c r="K69" s="373">
        <f t="shared" si="20"/>
        <v>135693</v>
      </c>
      <c r="L69" s="373">
        <f t="shared" si="20"/>
        <v>-261173</v>
      </c>
      <c r="M69" s="1034">
        <f t="shared" si="20"/>
        <v>-37485</v>
      </c>
      <c r="N69" s="373">
        <f t="shared" si="20"/>
        <v>-209811</v>
      </c>
      <c r="O69" s="1031">
        <f>SUM(C69:N69)</f>
        <v>-284781</v>
      </c>
    </row>
  </sheetData>
  <mergeCells count="3">
    <mergeCell ref="A4:O4"/>
    <mergeCell ref="A6:O6"/>
    <mergeCell ref="A51:O51"/>
  </mergeCells>
  <conditionalFormatting sqref="C49:N49 C24:O24">
    <cfRule type="cellIs" dxfId="1129" priority="5" operator="greaterThan">
      <formula>0</formula>
    </cfRule>
    <cfRule type="cellIs" dxfId="1128" priority="6" operator="lessThan">
      <formula>0</formula>
    </cfRule>
  </conditionalFormatting>
  <conditionalFormatting sqref="O49">
    <cfRule type="cellIs" dxfId="1127" priority="3" operator="greaterThan">
      <formula>0</formula>
    </cfRule>
    <cfRule type="cellIs" dxfId="1126" priority="4" operator="lessThan">
      <formula>0</formula>
    </cfRule>
  </conditionalFormatting>
  <conditionalFormatting sqref="C69:O69">
    <cfRule type="cellIs" dxfId="1125" priority="1" operator="greaterThan">
      <formula>0</formula>
    </cfRule>
    <cfRule type="cellIs" dxfId="1124" priority="2" operator="lessThan">
      <formula>0</formula>
    </cfRule>
  </conditionalFormatting>
  <printOptions horizontalCentered="1"/>
  <pageMargins left="0.25" right="0.5" top="0.3" bottom="0.5" header="0.3" footer="0.3"/>
  <pageSetup scale="73"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7BD807-751A-4356-8870-825A4219AD2B}">
  <sheetPr>
    <tabColor theme="6" tint="0.39997558519241921"/>
    <pageSetUpPr fitToPage="1"/>
  </sheetPr>
  <dimension ref="A1:BL363"/>
  <sheetViews>
    <sheetView workbookViewId="0"/>
  </sheetViews>
  <sheetFormatPr defaultRowHeight="15"/>
  <cols>
    <col min="1" max="1" width="35.28515625" style="29" customWidth="1"/>
    <col min="2" max="2" width="12.140625" style="773" bestFit="1" customWidth="1"/>
    <col min="3" max="3" width="27.5703125" style="771" bestFit="1" customWidth="1"/>
    <col min="4" max="4" width="14.7109375" style="771" bestFit="1" customWidth="1"/>
    <col min="5" max="5" width="14.85546875" style="772" bestFit="1" customWidth="1"/>
    <col min="6" max="6" width="11" style="771" hidden="1" customWidth="1"/>
    <col min="7" max="8" width="10" style="771" hidden="1" customWidth="1"/>
    <col min="9" max="9" width="11" style="771" bestFit="1" customWidth="1"/>
    <col min="10" max="12" width="10" style="773" hidden="1" customWidth="1"/>
    <col min="13" max="13" width="11" style="773" bestFit="1" customWidth="1"/>
    <col min="14" max="16" width="14.85546875" style="773" hidden="1" customWidth="1"/>
    <col min="17" max="17" width="11" style="773" bestFit="1" customWidth="1"/>
    <col min="18" max="18" width="10" style="773" bestFit="1" customWidth="1"/>
    <col min="19" max="19" width="5.140625" style="773" hidden="1" customWidth="1"/>
    <col min="20" max="20" width="4" style="773" hidden="1" customWidth="1"/>
    <col min="21" max="21" width="10" style="773" hidden="1" customWidth="1"/>
    <col min="22" max="22" width="15.42578125" style="773" bestFit="1" customWidth="1"/>
    <col min="23" max="23" width="3.7109375" style="7" customWidth="1"/>
    <col min="24" max="24" width="9" style="7" bestFit="1" customWidth="1"/>
    <col min="25" max="63" width="16.28515625" style="7" bestFit="1" customWidth="1"/>
    <col min="64" max="64" width="11.28515625" style="7" bestFit="1" customWidth="1"/>
    <col min="65" max="67" width="27.28515625" style="7" bestFit="1" customWidth="1"/>
    <col min="68" max="68" width="31.7109375" style="7" bestFit="1" customWidth="1"/>
    <col min="69" max="69" width="33.5703125" style="7" bestFit="1" customWidth="1"/>
    <col min="70" max="16384" width="9.140625" style="7"/>
  </cols>
  <sheetData>
    <row r="1" spans="1:64" ht="21">
      <c r="A1" s="783" t="s">
        <v>6543</v>
      </c>
    </row>
    <row r="2" spans="1:64" s="4" customFormat="1" ht="8.25" customHeight="1">
      <c r="A2" s="768"/>
      <c r="B2" s="769"/>
      <c r="C2" s="769"/>
      <c r="D2" s="769"/>
      <c r="E2" s="769"/>
      <c r="F2" s="769"/>
      <c r="G2" s="769"/>
      <c r="H2" s="769"/>
      <c r="I2" s="770"/>
      <c r="J2" s="770"/>
      <c r="K2" s="770"/>
      <c r="L2" s="770"/>
      <c r="M2" s="770"/>
      <c r="N2" s="770"/>
      <c r="O2" s="770"/>
      <c r="P2" s="769"/>
      <c r="Q2" s="769"/>
      <c r="R2" s="769"/>
      <c r="S2" s="769"/>
      <c r="T2" s="769"/>
      <c r="U2" s="769"/>
      <c r="V2" s="769"/>
    </row>
    <row r="3" spans="1:64" ht="15.75">
      <c r="A3" s="786" t="s">
        <v>19</v>
      </c>
      <c r="B3" s="929" t="s">
        <v>1524</v>
      </c>
      <c r="C3" s="787"/>
    </row>
    <row r="4" spans="1:64" ht="12" customHeight="1"/>
    <row r="5" spans="1:64" s="29" customFormat="1" ht="42.75" customHeight="1">
      <c r="A5" s="992" t="s">
        <v>0</v>
      </c>
      <c r="B5" s="992" t="s">
        <v>36</v>
      </c>
      <c r="C5" s="992" t="s">
        <v>2</v>
      </c>
      <c r="D5" s="991" t="s">
        <v>7004</v>
      </c>
      <c r="E5" s="835" t="s">
        <v>7005</v>
      </c>
      <c r="F5" s="835" t="s">
        <v>6544</v>
      </c>
      <c r="G5" s="835" t="s">
        <v>6545</v>
      </c>
      <c r="H5" s="835" t="s">
        <v>6546</v>
      </c>
      <c r="I5" s="835" t="s">
        <v>6596</v>
      </c>
      <c r="J5" s="835" t="s">
        <v>6547</v>
      </c>
      <c r="K5" s="835" t="s">
        <v>6548</v>
      </c>
      <c r="L5" s="835" t="s">
        <v>6549</v>
      </c>
      <c r="M5" s="835" t="s">
        <v>6597</v>
      </c>
      <c r="N5" s="835" t="s">
        <v>6550</v>
      </c>
      <c r="O5" s="835" t="s">
        <v>6551</v>
      </c>
      <c r="P5" s="835" t="s">
        <v>6552</v>
      </c>
      <c r="Q5" s="835" t="s">
        <v>6598</v>
      </c>
      <c r="R5" s="835" t="s">
        <v>6553</v>
      </c>
      <c r="S5" s="835" t="s">
        <v>6554</v>
      </c>
      <c r="T5" s="990" t="s">
        <v>6555</v>
      </c>
      <c r="U5" s="835" t="s">
        <v>6599</v>
      </c>
      <c r="V5" s="844" t="s">
        <v>6600</v>
      </c>
      <c r="W5"/>
      <c r="X5"/>
      <c r="Y5" s="706"/>
      <c r="Z5" s="706"/>
      <c r="AA5" s="706"/>
      <c r="AB5" s="706"/>
      <c r="AC5" s="706"/>
      <c r="AD5" s="706"/>
      <c r="AE5" s="706"/>
      <c r="AF5" s="706"/>
      <c r="AG5" s="706"/>
      <c r="AH5" s="706"/>
      <c r="AI5" s="706"/>
      <c r="AJ5" s="706"/>
      <c r="AK5" s="706"/>
      <c r="AL5" s="706"/>
      <c r="AM5" s="706"/>
      <c r="AN5" s="706"/>
      <c r="AO5" s="706"/>
      <c r="AP5" s="706"/>
      <c r="AQ5" s="706"/>
      <c r="AR5" s="706"/>
      <c r="AS5" s="706"/>
      <c r="AT5" s="706"/>
      <c r="AU5" s="706"/>
      <c r="AV5" s="706"/>
      <c r="AW5" s="706"/>
      <c r="AX5" s="706"/>
      <c r="AY5" s="706"/>
      <c r="AZ5" s="706"/>
      <c r="BA5" s="706"/>
      <c r="BB5" s="706"/>
      <c r="BC5" s="706"/>
      <c r="BD5" s="706"/>
      <c r="BE5" s="706"/>
      <c r="BF5" s="706"/>
      <c r="BG5" s="706"/>
      <c r="BH5" s="706"/>
      <c r="BI5" s="706"/>
      <c r="BJ5" s="706"/>
      <c r="BK5" s="706"/>
      <c r="BL5" s="706"/>
    </row>
    <row r="6" spans="1:64">
      <c r="A6" t="s">
        <v>1913</v>
      </c>
      <c r="B6" s="729">
        <v>741000</v>
      </c>
      <c r="C6" s="780" t="s">
        <v>29</v>
      </c>
      <c r="D6" s="1080">
        <v>1850.66</v>
      </c>
      <c r="E6" s="1083">
        <v>0</v>
      </c>
      <c r="F6" s="781">
        <v>0</v>
      </c>
      <c r="G6" s="781">
        <v>0</v>
      </c>
      <c r="H6" s="781">
        <v>0</v>
      </c>
      <c r="I6" s="1083">
        <v>0</v>
      </c>
      <c r="J6" s="776">
        <v>0</v>
      </c>
      <c r="K6" s="776">
        <v>0</v>
      </c>
      <c r="L6" s="776">
        <v>0</v>
      </c>
      <c r="M6" s="1083">
        <v>0</v>
      </c>
      <c r="N6" s="776">
        <v>0</v>
      </c>
      <c r="O6" s="776">
        <v>0</v>
      </c>
      <c r="P6" s="776">
        <v>0</v>
      </c>
      <c r="Q6" s="1083">
        <v>0</v>
      </c>
      <c r="R6" s="1083">
        <v>0</v>
      </c>
      <c r="S6" s="776"/>
      <c r="T6" s="776"/>
      <c r="U6" s="776">
        <v>0</v>
      </c>
      <c r="V6" s="842">
        <v>0</v>
      </c>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row>
    <row r="7" spans="1:64">
      <c r="A7"/>
      <c r="B7" s="729">
        <v>741020</v>
      </c>
      <c r="C7" s="780" t="s">
        <v>1520</v>
      </c>
      <c r="D7" s="1080">
        <v>1134</v>
      </c>
      <c r="E7" s="1083">
        <v>0</v>
      </c>
      <c r="F7" s="781">
        <v>80</v>
      </c>
      <c r="G7" s="781">
        <v>94</v>
      </c>
      <c r="H7" s="781">
        <v>145</v>
      </c>
      <c r="I7" s="1083">
        <v>319</v>
      </c>
      <c r="J7" s="776">
        <v>-225</v>
      </c>
      <c r="K7" s="776">
        <v>0</v>
      </c>
      <c r="L7" s="776">
        <v>0</v>
      </c>
      <c r="M7" s="1083">
        <v>-225</v>
      </c>
      <c r="N7" s="776">
        <v>0</v>
      </c>
      <c r="O7" s="776">
        <v>0</v>
      </c>
      <c r="P7" s="776">
        <v>-94</v>
      </c>
      <c r="Q7" s="1083">
        <v>-94</v>
      </c>
      <c r="R7" s="1083">
        <v>0</v>
      </c>
      <c r="S7" s="776"/>
      <c r="T7" s="776"/>
      <c r="U7" s="776">
        <v>0</v>
      </c>
      <c r="V7" s="842">
        <v>0</v>
      </c>
      <c r="W7"/>
      <c r="X7"/>
    </row>
    <row r="8" spans="1:64">
      <c r="A8"/>
      <c r="B8" s="729">
        <v>741360</v>
      </c>
      <c r="C8" s="780" t="s">
        <v>32</v>
      </c>
      <c r="D8" s="1080">
        <v>45124.619999999995</v>
      </c>
      <c r="E8" s="1083">
        <v>50000</v>
      </c>
      <c r="F8" s="781">
        <v>0</v>
      </c>
      <c r="G8" s="781">
        <v>31704.99</v>
      </c>
      <c r="H8" s="781">
        <v>1373.5</v>
      </c>
      <c r="I8" s="1083">
        <v>33078.490000000005</v>
      </c>
      <c r="J8" s="776">
        <v>1843.5</v>
      </c>
      <c r="K8" s="776">
        <v>1135</v>
      </c>
      <c r="L8" s="776">
        <v>6464.8</v>
      </c>
      <c r="M8" s="1083">
        <v>9443.2999999999993</v>
      </c>
      <c r="N8" s="776">
        <v>1839</v>
      </c>
      <c r="O8" s="776">
        <v>1000</v>
      </c>
      <c r="P8" s="776">
        <v>2051</v>
      </c>
      <c r="Q8" s="1083">
        <v>4890</v>
      </c>
      <c r="R8" s="1083">
        <v>1370</v>
      </c>
      <c r="S8" s="776"/>
      <c r="T8" s="776"/>
      <c r="U8" s="776">
        <v>1370</v>
      </c>
      <c r="V8" s="842">
        <v>48781.790000000008</v>
      </c>
      <c r="W8"/>
      <c r="X8"/>
    </row>
    <row r="9" spans="1:64">
      <c r="A9"/>
      <c r="B9" s="729">
        <v>776710</v>
      </c>
      <c r="C9" s="780" t="s">
        <v>1907</v>
      </c>
      <c r="D9" s="1080"/>
      <c r="E9" s="1083">
        <v>0</v>
      </c>
      <c r="F9" s="781"/>
      <c r="G9" s="781"/>
      <c r="H9" s="781"/>
      <c r="I9" s="1083">
        <v>0</v>
      </c>
      <c r="J9" s="776"/>
      <c r="K9" s="776">
        <v>50</v>
      </c>
      <c r="L9" s="776">
        <v>0</v>
      </c>
      <c r="M9" s="1083">
        <v>50</v>
      </c>
      <c r="N9" s="776">
        <v>0</v>
      </c>
      <c r="O9" s="776">
        <v>0</v>
      </c>
      <c r="P9" s="776">
        <v>-50</v>
      </c>
      <c r="Q9" s="1083">
        <v>-50</v>
      </c>
      <c r="R9" s="1083">
        <v>0</v>
      </c>
      <c r="S9" s="776"/>
      <c r="T9" s="776"/>
      <c r="U9" s="776">
        <v>0</v>
      </c>
      <c r="V9" s="842">
        <v>0</v>
      </c>
      <c r="W9"/>
      <c r="X9"/>
    </row>
    <row r="10" spans="1:64">
      <c r="A10"/>
      <c r="B10" s="729">
        <v>776720</v>
      </c>
      <c r="C10" s="780" t="s">
        <v>1941</v>
      </c>
      <c r="D10" s="1080">
        <v>890</v>
      </c>
      <c r="E10" s="1083">
        <v>500</v>
      </c>
      <c r="F10" s="781">
        <v>-150</v>
      </c>
      <c r="G10" s="781">
        <v>75</v>
      </c>
      <c r="H10" s="781">
        <v>70</v>
      </c>
      <c r="I10" s="1083">
        <v>-5</v>
      </c>
      <c r="J10" s="776">
        <v>75</v>
      </c>
      <c r="K10" s="776">
        <v>0</v>
      </c>
      <c r="L10" s="776">
        <v>70</v>
      </c>
      <c r="M10" s="1083">
        <v>145</v>
      </c>
      <c r="N10" s="776">
        <v>300</v>
      </c>
      <c r="O10" s="776">
        <v>0</v>
      </c>
      <c r="P10" s="776">
        <v>225</v>
      </c>
      <c r="Q10" s="1083">
        <v>525</v>
      </c>
      <c r="R10" s="1083">
        <v>220</v>
      </c>
      <c r="S10" s="776"/>
      <c r="T10" s="776"/>
      <c r="U10" s="776">
        <v>220</v>
      </c>
      <c r="V10" s="842">
        <v>885</v>
      </c>
      <c r="W10"/>
      <c r="X10"/>
    </row>
    <row r="11" spans="1:64">
      <c r="A11"/>
      <c r="B11" s="729">
        <v>776740</v>
      </c>
      <c r="C11" s="780" t="s">
        <v>20</v>
      </c>
      <c r="D11" s="1080">
        <v>23675.750000000029</v>
      </c>
      <c r="E11" s="1083">
        <v>25000</v>
      </c>
      <c r="F11" s="781">
        <v>2490</v>
      </c>
      <c r="G11" s="781">
        <v>1034</v>
      </c>
      <c r="H11" s="781">
        <v>2886</v>
      </c>
      <c r="I11" s="1083">
        <v>6410</v>
      </c>
      <c r="J11" s="776">
        <v>2693</v>
      </c>
      <c r="K11" s="776">
        <v>1533</v>
      </c>
      <c r="L11" s="776">
        <v>1541</v>
      </c>
      <c r="M11" s="1083">
        <v>5767</v>
      </c>
      <c r="N11" s="776">
        <v>3477</v>
      </c>
      <c r="O11" s="776">
        <v>9749</v>
      </c>
      <c r="P11" s="776">
        <v>1951</v>
      </c>
      <c r="Q11" s="1083">
        <v>15177</v>
      </c>
      <c r="R11" s="1083">
        <v>2370</v>
      </c>
      <c r="S11" s="776"/>
      <c r="T11" s="776"/>
      <c r="U11" s="776">
        <v>2370</v>
      </c>
      <c r="V11" s="842">
        <v>29724</v>
      </c>
      <c r="W11"/>
      <c r="X11"/>
    </row>
    <row r="12" spans="1:64">
      <c r="A12"/>
      <c r="B12" s="729">
        <v>776760</v>
      </c>
      <c r="C12" s="780" t="s">
        <v>28</v>
      </c>
      <c r="D12" s="1080">
        <v>8</v>
      </c>
      <c r="E12" s="1083">
        <v>0</v>
      </c>
      <c r="F12" s="781">
        <v>0</v>
      </c>
      <c r="G12" s="781">
        <v>0</v>
      </c>
      <c r="H12" s="781">
        <v>0</v>
      </c>
      <c r="I12" s="1083">
        <v>0</v>
      </c>
      <c r="J12" s="776">
        <v>0</v>
      </c>
      <c r="K12" s="776">
        <v>0</v>
      </c>
      <c r="L12" s="776">
        <v>0</v>
      </c>
      <c r="M12" s="1083">
        <v>0</v>
      </c>
      <c r="N12" s="776">
        <v>0</v>
      </c>
      <c r="O12" s="776">
        <v>0</v>
      </c>
      <c r="P12" s="776">
        <v>0</v>
      </c>
      <c r="Q12" s="1083">
        <v>0</v>
      </c>
      <c r="R12" s="1083">
        <v>0</v>
      </c>
      <c r="S12" s="776"/>
      <c r="T12" s="776"/>
      <c r="U12" s="776">
        <v>0</v>
      </c>
      <c r="V12" s="842">
        <v>0</v>
      </c>
      <c r="W12"/>
      <c r="X12"/>
    </row>
    <row r="13" spans="1:64">
      <c r="A13"/>
      <c r="B13" s="729">
        <v>776741</v>
      </c>
      <c r="C13" s="780" t="s">
        <v>6844</v>
      </c>
      <c r="D13" s="1080">
        <v>0</v>
      </c>
      <c r="E13" s="1083">
        <v>0</v>
      </c>
      <c r="F13" s="781">
        <v>0</v>
      </c>
      <c r="G13" s="781">
        <v>0</v>
      </c>
      <c r="H13" s="781">
        <v>0</v>
      </c>
      <c r="I13" s="1083">
        <v>0</v>
      </c>
      <c r="J13" s="776">
        <v>0</v>
      </c>
      <c r="K13" s="776">
        <v>0</v>
      </c>
      <c r="L13" s="776">
        <v>0</v>
      </c>
      <c r="M13" s="1083">
        <v>0</v>
      </c>
      <c r="N13" s="776">
        <v>0</v>
      </c>
      <c r="O13" s="776">
        <v>0</v>
      </c>
      <c r="P13" s="776">
        <v>0</v>
      </c>
      <c r="Q13" s="1083">
        <v>0</v>
      </c>
      <c r="R13" s="1083">
        <v>0</v>
      </c>
      <c r="S13" s="776"/>
      <c r="T13" s="776"/>
      <c r="U13" s="776">
        <v>0</v>
      </c>
      <c r="V13" s="842">
        <v>0</v>
      </c>
      <c r="W13"/>
      <c r="X13"/>
    </row>
    <row r="14" spans="1:64">
      <c r="A14" s="777" t="s">
        <v>6589</v>
      </c>
      <c r="B14" s="777"/>
      <c r="C14" s="777"/>
      <c r="D14" s="1081">
        <v>72683.030000000028</v>
      </c>
      <c r="E14" s="1084">
        <v>75500</v>
      </c>
      <c r="F14" s="782">
        <v>2420</v>
      </c>
      <c r="G14" s="782">
        <v>32907.990000000005</v>
      </c>
      <c r="H14" s="782">
        <v>4474.5</v>
      </c>
      <c r="I14" s="1084">
        <v>39802.490000000005</v>
      </c>
      <c r="J14" s="778">
        <v>4386.5</v>
      </c>
      <c r="K14" s="778">
        <v>2718</v>
      </c>
      <c r="L14" s="778">
        <v>8075.8</v>
      </c>
      <c r="M14" s="1084">
        <v>15180.3</v>
      </c>
      <c r="N14" s="778">
        <v>5616</v>
      </c>
      <c r="O14" s="778">
        <v>10749</v>
      </c>
      <c r="P14" s="778">
        <v>4083</v>
      </c>
      <c r="Q14" s="1084">
        <v>20448</v>
      </c>
      <c r="R14" s="1084">
        <v>3960</v>
      </c>
      <c r="S14" s="778"/>
      <c r="T14" s="778"/>
      <c r="U14" s="778">
        <v>3960</v>
      </c>
      <c r="V14" s="843">
        <v>79390.790000000008</v>
      </c>
      <c r="W14"/>
      <c r="X14"/>
    </row>
    <row r="15" spans="1:64">
      <c r="A15" t="s">
        <v>446</v>
      </c>
      <c r="B15" s="729">
        <v>741020</v>
      </c>
      <c r="C15" s="780" t="s">
        <v>1520</v>
      </c>
      <c r="D15" s="1080">
        <v>49348.25</v>
      </c>
      <c r="E15" s="1083">
        <v>50000</v>
      </c>
      <c r="F15" s="781">
        <v>5947</v>
      </c>
      <c r="G15" s="781">
        <v>2730</v>
      </c>
      <c r="H15" s="781">
        <v>6832.38</v>
      </c>
      <c r="I15" s="1083">
        <v>15509.380000000001</v>
      </c>
      <c r="J15" s="776">
        <v>5556.21</v>
      </c>
      <c r="K15" s="776">
        <v>2187.75</v>
      </c>
      <c r="L15" s="776">
        <v>1159</v>
      </c>
      <c r="M15" s="1083">
        <v>8902.9599999999991</v>
      </c>
      <c r="N15" s="776">
        <v>1740</v>
      </c>
      <c r="O15" s="776">
        <v>2159</v>
      </c>
      <c r="P15" s="776">
        <v>1514</v>
      </c>
      <c r="Q15" s="1083">
        <v>5413</v>
      </c>
      <c r="R15" s="1083">
        <v>1727</v>
      </c>
      <c r="S15" s="776"/>
      <c r="T15" s="776"/>
      <c r="U15" s="776">
        <v>1727</v>
      </c>
      <c r="V15" s="842">
        <v>31552.34</v>
      </c>
      <c r="W15"/>
      <c r="X15"/>
    </row>
    <row r="16" spans="1:64">
      <c r="A16"/>
      <c r="B16" s="729">
        <v>741080</v>
      </c>
      <c r="C16" s="780" t="s">
        <v>1191</v>
      </c>
      <c r="D16" s="1080">
        <v>0</v>
      </c>
      <c r="E16" s="1083">
        <v>0</v>
      </c>
      <c r="F16" s="781">
        <v>0</v>
      </c>
      <c r="G16" s="781">
        <v>0</v>
      </c>
      <c r="H16" s="781">
        <v>200</v>
      </c>
      <c r="I16" s="1083">
        <v>200</v>
      </c>
      <c r="J16" s="776">
        <v>0</v>
      </c>
      <c r="K16" s="776">
        <v>0</v>
      </c>
      <c r="L16" s="776">
        <v>0</v>
      </c>
      <c r="M16" s="1083">
        <v>0</v>
      </c>
      <c r="N16" s="776">
        <v>0</v>
      </c>
      <c r="O16" s="776">
        <v>0</v>
      </c>
      <c r="P16" s="776">
        <v>0</v>
      </c>
      <c r="Q16" s="1083">
        <v>0</v>
      </c>
      <c r="R16" s="1083">
        <v>0</v>
      </c>
      <c r="S16" s="776"/>
      <c r="T16" s="776"/>
      <c r="U16" s="776">
        <v>0</v>
      </c>
      <c r="V16" s="842">
        <v>200</v>
      </c>
      <c r="W16"/>
      <c r="X16"/>
    </row>
    <row r="17" spans="1:24">
      <c r="A17"/>
      <c r="B17" s="729">
        <v>774810</v>
      </c>
      <c r="C17" s="780" t="s">
        <v>1942</v>
      </c>
      <c r="D17" s="1080">
        <v>0</v>
      </c>
      <c r="E17" s="1083">
        <v>0</v>
      </c>
      <c r="F17" s="781">
        <v>0</v>
      </c>
      <c r="G17" s="781">
        <v>0</v>
      </c>
      <c r="H17" s="781">
        <v>0</v>
      </c>
      <c r="I17" s="1083">
        <v>0</v>
      </c>
      <c r="J17" s="776">
        <v>0</v>
      </c>
      <c r="K17" s="776">
        <v>0</v>
      </c>
      <c r="L17" s="776">
        <v>0</v>
      </c>
      <c r="M17" s="1083">
        <v>0</v>
      </c>
      <c r="N17" s="776">
        <v>0</v>
      </c>
      <c r="O17" s="776">
        <v>0</v>
      </c>
      <c r="P17" s="776">
        <v>0</v>
      </c>
      <c r="Q17" s="1083">
        <v>0</v>
      </c>
      <c r="R17" s="1083">
        <v>0</v>
      </c>
      <c r="S17" s="776"/>
      <c r="T17" s="776"/>
      <c r="U17" s="776">
        <v>0</v>
      </c>
      <c r="V17" s="842">
        <v>0</v>
      </c>
      <c r="W17"/>
      <c r="X17"/>
    </row>
    <row r="18" spans="1:24">
      <c r="A18"/>
      <c r="B18" s="729">
        <v>776700</v>
      </c>
      <c r="C18" s="780" t="s">
        <v>1898</v>
      </c>
      <c r="D18" s="1080">
        <v>305047.34999999998</v>
      </c>
      <c r="E18" s="1083">
        <v>350000</v>
      </c>
      <c r="F18" s="781">
        <v>169447</v>
      </c>
      <c r="G18" s="781">
        <v>17323</v>
      </c>
      <c r="H18" s="781">
        <v>27191</v>
      </c>
      <c r="I18" s="1083">
        <v>213961</v>
      </c>
      <c r="J18" s="776">
        <v>21297</v>
      </c>
      <c r="K18" s="776">
        <v>16306.25</v>
      </c>
      <c r="L18" s="776">
        <v>11766.93</v>
      </c>
      <c r="M18" s="1083">
        <v>49370.18</v>
      </c>
      <c r="N18" s="776">
        <v>24443</v>
      </c>
      <c r="O18" s="776">
        <v>29049</v>
      </c>
      <c r="P18" s="776">
        <v>32250</v>
      </c>
      <c r="Q18" s="1083">
        <v>85742</v>
      </c>
      <c r="R18" s="1083">
        <v>35332</v>
      </c>
      <c r="S18" s="776"/>
      <c r="T18" s="776"/>
      <c r="U18" s="776">
        <v>35332</v>
      </c>
      <c r="V18" s="842">
        <v>384405.18</v>
      </c>
      <c r="W18"/>
      <c r="X18"/>
    </row>
    <row r="19" spans="1:24">
      <c r="A19"/>
      <c r="B19" s="729">
        <v>776710</v>
      </c>
      <c r="C19" s="780" t="s">
        <v>1907</v>
      </c>
      <c r="D19" s="1080">
        <v>1440</v>
      </c>
      <c r="E19" s="1083">
        <v>1000</v>
      </c>
      <c r="F19" s="781">
        <v>240</v>
      </c>
      <c r="G19" s="781">
        <v>0</v>
      </c>
      <c r="H19" s="781">
        <v>0</v>
      </c>
      <c r="I19" s="1083">
        <v>240</v>
      </c>
      <c r="J19" s="776">
        <v>0</v>
      </c>
      <c r="K19" s="776">
        <v>0</v>
      </c>
      <c r="L19" s="776">
        <v>0</v>
      </c>
      <c r="M19" s="1083">
        <v>0</v>
      </c>
      <c r="N19" s="776">
        <v>0</v>
      </c>
      <c r="O19" s="776">
        <v>720</v>
      </c>
      <c r="P19" s="776">
        <v>240</v>
      </c>
      <c r="Q19" s="1083">
        <v>960</v>
      </c>
      <c r="R19" s="1083">
        <v>960</v>
      </c>
      <c r="S19" s="776"/>
      <c r="T19" s="776"/>
      <c r="U19" s="776">
        <v>960</v>
      </c>
      <c r="V19" s="842">
        <v>2160</v>
      </c>
      <c r="W19"/>
      <c r="X19"/>
    </row>
    <row r="20" spans="1:24">
      <c r="A20"/>
      <c r="B20" s="729">
        <v>776760</v>
      </c>
      <c r="C20" s="780" t="s">
        <v>28</v>
      </c>
      <c r="D20" s="1080">
        <v>1368</v>
      </c>
      <c r="E20" s="1083">
        <v>0</v>
      </c>
      <c r="F20" s="781">
        <v>0</v>
      </c>
      <c r="G20" s="781">
        <v>0</v>
      </c>
      <c r="H20" s="781">
        <v>0</v>
      </c>
      <c r="I20" s="1083">
        <v>0</v>
      </c>
      <c r="J20" s="776">
        <v>0</v>
      </c>
      <c r="K20" s="776">
        <v>0</v>
      </c>
      <c r="L20" s="776">
        <v>0</v>
      </c>
      <c r="M20" s="1083">
        <v>0</v>
      </c>
      <c r="N20" s="776">
        <v>0</v>
      </c>
      <c r="O20" s="776">
        <v>0</v>
      </c>
      <c r="P20" s="776">
        <v>0</v>
      </c>
      <c r="Q20" s="1083">
        <v>0</v>
      </c>
      <c r="R20" s="1083">
        <v>0</v>
      </c>
      <c r="S20" s="776"/>
      <c r="T20" s="776"/>
      <c r="U20" s="776">
        <v>0</v>
      </c>
      <c r="V20" s="842">
        <v>0</v>
      </c>
      <c r="W20"/>
      <c r="X20"/>
    </row>
    <row r="21" spans="1:24">
      <c r="A21"/>
      <c r="B21" s="729">
        <v>780160</v>
      </c>
      <c r="C21" s="780" t="s">
        <v>1914</v>
      </c>
      <c r="D21" s="1080">
        <v>5616</v>
      </c>
      <c r="E21" s="1083">
        <v>6000</v>
      </c>
      <c r="F21" s="781">
        <v>917</v>
      </c>
      <c r="G21" s="781">
        <v>-277</v>
      </c>
      <c r="H21" s="781">
        <v>630</v>
      </c>
      <c r="I21" s="1083">
        <v>1270</v>
      </c>
      <c r="J21" s="776">
        <v>524</v>
      </c>
      <c r="K21" s="776">
        <v>32</v>
      </c>
      <c r="L21" s="776">
        <v>0</v>
      </c>
      <c r="M21" s="1083">
        <v>556</v>
      </c>
      <c r="N21" s="776">
        <v>0</v>
      </c>
      <c r="O21" s="776">
        <v>56</v>
      </c>
      <c r="P21" s="776">
        <v>264</v>
      </c>
      <c r="Q21" s="1083">
        <v>320</v>
      </c>
      <c r="R21" s="1083">
        <v>296</v>
      </c>
      <c r="S21" s="776"/>
      <c r="T21" s="776"/>
      <c r="U21" s="776">
        <v>296</v>
      </c>
      <c r="V21" s="842">
        <v>2442</v>
      </c>
      <c r="W21"/>
      <c r="X21"/>
    </row>
    <row r="22" spans="1:24">
      <c r="A22"/>
      <c r="B22" s="729">
        <v>781080</v>
      </c>
      <c r="C22" s="780" t="s">
        <v>1897</v>
      </c>
      <c r="D22" s="1080">
        <v>25.64</v>
      </c>
      <c r="E22" s="1083">
        <v>0</v>
      </c>
      <c r="F22" s="781">
        <v>0</v>
      </c>
      <c r="G22" s="781">
        <v>0</v>
      </c>
      <c r="H22" s="781">
        <v>0</v>
      </c>
      <c r="I22" s="1083">
        <v>0</v>
      </c>
      <c r="J22" s="776">
        <v>0</v>
      </c>
      <c r="K22" s="776">
        <v>0</v>
      </c>
      <c r="L22" s="776">
        <v>0</v>
      </c>
      <c r="M22" s="1083">
        <v>0</v>
      </c>
      <c r="N22" s="776">
        <v>0</v>
      </c>
      <c r="O22" s="776">
        <v>0</v>
      </c>
      <c r="P22" s="776">
        <v>0</v>
      </c>
      <c r="Q22" s="1083">
        <v>0</v>
      </c>
      <c r="R22" s="1083">
        <v>0</v>
      </c>
      <c r="S22" s="776"/>
      <c r="T22" s="776"/>
      <c r="U22" s="776">
        <v>0</v>
      </c>
      <c r="V22" s="842">
        <v>0</v>
      </c>
      <c r="W22"/>
      <c r="X22"/>
    </row>
    <row r="23" spans="1:24">
      <c r="A23"/>
      <c r="B23" s="729">
        <v>781360</v>
      </c>
      <c r="C23" s="780" t="s">
        <v>14</v>
      </c>
      <c r="D23" s="1080">
        <v>0</v>
      </c>
      <c r="E23" s="1083">
        <v>0</v>
      </c>
      <c r="F23" s="781">
        <v>0</v>
      </c>
      <c r="G23" s="781">
        <v>0</v>
      </c>
      <c r="H23" s="781">
        <v>0</v>
      </c>
      <c r="I23" s="1083">
        <v>0</v>
      </c>
      <c r="J23" s="776">
        <v>0</v>
      </c>
      <c r="K23" s="776">
        <v>0</v>
      </c>
      <c r="L23" s="776">
        <v>0</v>
      </c>
      <c r="M23" s="1083">
        <v>0</v>
      </c>
      <c r="N23" s="776">
        <v>0</v>
      </c>
      <c r="O23" s="776">
        <v>0</v>
      </c>
      <c r="P23" s="776">
        <v>0</v>
      </c>
      <c r="Q23" s="1083">
        <v>0</v>
      </c>
      <c r="R23" s="1083">
        <v>0</v>
      </c>
      <c r="S23" s="776"/>
      <c r="T23" s="776"/>
      <c r="U23" s="776">
        <v>0</v>
      </c>
      <c r="V23" s="842">
        <v>0</v>
      </c>
      <c r="W23"/>
      <c r="X23"/>
    </row>
    <row r="24" spans="1:24">
      <c r="A24" s="777" t="s">
        <v>6579</v>
      </c>
      <c r="B24" s="777"/>
      <c r="C24" s="777"/>
      <c r="D24" s="1081">
        <v>362845.24</v>
      </c>
      <c r="E24" s="1084">
        <v>407000</v>
      </c>
      <c r="F24" s="782">
        <v>176551</v>
      </c>
      <c r="G24" s="782">
        <v>19776</v>
      </c>
      <c r="H24" s="782">
        <v>34853.379999999997</v>
      </c>
      <c r="I24" s="1084">
        <v>231180.38</v>
      </c>
      <c r="J24" s="778">
        <v>27377.21</v>
      </c>
      <c r="K24" s="778">
        <v>18526</v>
      </c>
      <c r="L24" s="778">
        <v>12925.93</v>
      </c>
      <c r="M24" s="1084">
        <v>58829.14</v>
      </c>
      <c r="N24" s="778">
        <v>26183</v>
      </c>
      <c r="O24" s="778">
        <v>31984</v>
      </c>
      <c r="P24" s="778">
        <v>34268</v>
      </c>
      <c r="Q24" s="1084">
        <v>92435</v>
      </c>
      <c r="R24" s="1084">
        <v>38315</v>
      </c>
      <c r="S24" s="778"/>
      <c r="T24" s="778"/>
      <c r="U24" s="778">
        <v>38315</v>
      </c>
      <c r="V24" s="843">
        <v>420759.52</v>
      </c>
      <c r="W24"/>
      <c r="X24"/>
    </row>
    <row r="25" spans="1:24">
      <c r="A25" t="s">
        <v>295</v>
      </c>
      <c r="B25" s="729">
        <v>741020</v>
      </c>
      <c r="C25" s="780" t="s">
        <v>1520</v>
      </c>
      <c r="D25" s="1080">
        <v>79055.760000000009</v>
      </c>
      <c r="E25" s="1083">
        <v>65000</v>
      </c>
      <c r="F25" s="781">
        <v>3801</v>
      </c>
      <c r="G25" s="781">
        <v>536</v>
      </c>
      <c r="H25" s="781">
        <v>3678</v>
      </c>
      <c r="I25" s="1083">
        <v>8015</v>
      </c>
      <c r="J25" s="776">
        <v>2263</v>
      </c>
      <c r="K25" s="776">
        <v>2575</v>
      </c>
      <c r="L25" s="776">
        <v>2892</v>
      </c>
      <c r="M25" s="1083">
        <v>7730</v>
      </c>
      <c r="N25" s="776">
        <v>4465</v>
      </c>
      <c r="O25" s="776">
        <v>8573</v>
      </c>
      <c r="P25" s="776">
        <v>8088.01</v>
      </c>
      <c r="Q25" s="1083">
        <v>21126.010000000002</v>
      </c>
      <c r="R25" s="1083">
        <v>3772</v>
      </c>
      <c r="S25" s="776"/>
      <c r="T25" s="776"/>
      <c r="U25" s="776">
        <v>3772</v>
      </c>
      <c r="V25" s="842">
        <v>40643.01</v>
      </c>
      <c r="W25"/>
      <c r="X25"/>
    </row>
    <row r="26" spans="1:24">
      <c r="A26"/>
      <c r="B26" s="729">
        <v>741080</v>
      </c>
      <c r="C26" s="780" t="s">
        <v>1191</v>
      </c>
      <c r="D26" s="1080">
        <v>0</v>
      </c>
      <c r="E26" s="1083">
        <v>0</v>
      </c>
      <c r="F26" s="781">
        <v>0</v>
      </c>
      <c r="G26" s="781">
        <v>0</v>
      </c>
      <c r="H26" s="781">
        <v>0</v>
      </c>
      <c r="I26" s="1083">
        <v>0</v>
      </c>
      <c r="J26" s="776">
        <v>200</v>
      </c>
      <c r="K26" s="776">
        <v>0</v>
      </c>
      <c r="L26" s="776">
        <v>0</v>
      </c>
      <c r="M26" s="1083">
        <v>200</v>
      </c>
      <c r="N26" s="776">
        <v>0</v>
      </c>
      <c r="O26" s="776">
        <v>0</v>
      </c>
      <c r="P26" s="776">
        <v>0</v>
      </c>
      <c r="Q26" s="1083">
        <v>0</v>
      </c>
      <c r="R26" s="1083">
        <v>0</v>
      </c>
      <c r="S26" s="776"/>
      <c r="T26" s="776"/>
      <c r="U26" s="776">
        <v>0</v>
      </c>
      <c r="V26" s="842">
        <v>200</v>
      </c>
      <c r="W26"/>
      <c r="X26"/>
    </row>
    <row r="27" spans="1:24">
      <c r="A27"/>
      <c r="B27" s="729">
        <v>774810</v>
      </c>
      <c r="C27" s="780" t="s">
        <v>1942</v>
      </c>
      <c r="D27" s="1080"/>
      <c r="E27" s="1083"/>
      <c r="F27" s="781"/>
      <c r="G27" s="781"/>
      <c r="H27" s="781"/>
      <c r="I27" s="1083">
        <v>0</v>
      </c>
      <c r="J27" s="776"/>
      <c r="K27" s="776"/>
      <c r="L27" s="776"/>
      <c r="M27" s="1083">
        <v>0</v>
      </c>
      <c r="N27" s="776"/>
      <c r="O27" s="776"/>
      <c r="P27" s="776"/>
      <c r="Q27" s="1083">
        <v>0</v>
      </c>
      <c r="R27" s="1083">
        <v>672.92</v>
      </c>
      <c r="S27" s="776"/>
      <c r="T27" s="776"/>
      <c r="U27" s="776">
        <v>672.92</v>
      </c>
      <c r="V27" s="842">
        <v>672.92</v>
      </c>
      <c r="W27"/>
      <c r="X27"/>
    </row>
    <row r="28" spans="1:24">
      <c r="A28"/>
      <c r="B28" s="729">
        <v>776700</v>
      </c>
      <c r="C28" s="780" t="s">
        <v>1898</v>
      </c>
      <c r="D28" s="1080">
        <v>216408.75</v>
      </c>
      <c r="E28" s="1083">
        <v>260000</v>
      </c>
      <c r="F28" s="781">
        <v>121208</v>
      </c>
      <c r="G28" s="781">
        <v>22593.9</v>
      </c>
      <c r="H28" s="781">
        <v>26798.35</v>
      </c>
      <c r="I28" s="1083">
        <v>170600.25</v>
      </c>
      <c r="J28" s="776">
        <v>11571.61</v>
      </c>
      <c r="K28" s="776">
        <v>19328.73</v>
      </c>
      <c r="L28" s="776">
        <v>4883.25</v>
      </c>
      <c r="M28" s="1083">
        <v>35783.589999999997</v>
      </c>
      <c r="N28" s="776">
        <v>14427.92</v>
      </c>
      <c r="O28" s="776">
        <v>12445.48</v>
      </c>
      <c r="P28" s="776">
        <v>30121.5</v>
      </c>
      <c r="Q28" s="1083">
        <v>56994.9</v>
      </c>
      <c r="R28" s="1083">
        <v>32291.06</v>
      </c>
      <c r="S28" s="776"/>
      <c r="T28" s="776"/>
      <c r="U28" s="776">
        <v>32291.06</v>
      </c>
      <c r="V28" s="842">
        <v>295669.8</v>
      </c>
      <c r="W28"/>
      <c r="X28"/>
    </row>
    <row r="29" spans="1:24">
      <c r="A29"/>
      <c r="B29" s="729">
        <v>776710</v>
      </c>
      <c r="C29" s="780" t="s">
        <v>1907</v>
      </c>
      <c r="D29" s="1080">
        <v>600</v>
      </c>
      <c r="E29" s="1083">
        <v>0</v>
      </c>
      <c r="F29" s="781">
        <v>200</v>
      </c>
      <c r="G29" s="781">
        <v>0</v>
      </c>
      <c r="H29" s="781">
        <v>20</v>
      </c>
      <c r="I29" s="1083">
        <v>220</v>
      </c>
      <c r="J29" s="776">
        <v>240</v>
      </c>
      <c r="K29" s="776">
        <v>40</v>
      </c>
      <c r="L29" s="776">
        <v>0</v>
      </c>
      <c r="M29" s="1083">
        <v>280</v>
      </c>
      <c r="N29" s="776">
        <v>0</v>
      </c>
      <c r="O29" s="776">
        <v>0</v>
      </c>
      <c r="P29" s="776">
        <v>0</v>
      </c>
      <c r="Q29" s="1083">
        <v>0</v>
      </c>
      <c r="R29" s="1083">
        <v>20</v>
      </c>
      <c r="S29" s="776"/>
      <c r="T29" s="776"/>
      <c r="U29" s="776">
        <v>20</v>
      </c>
      <c r="V29" s="842">
        <v>520</v>
      </c>
      <c r="W29"/>
      <c r="X29"/>
    </row>
    <row r="30" spans="1:24">
      <c r="A30"/>
      <c r="B30" s="729">
        <v>780160</v>
      </c>
      <c r="C30" s="780" t="s">
        <v>1914</v>
      </c>
      <c r="D30" s="1080">
        <v>7351</v>
      </c>
      <c r="E30" s="1083">
        <v>9000</v>
      </c>
      <c r="F30" s="781">
        <v>1057</v>
      </c>
      <c r="G30" s="781">
        <v>-107</v>
      </c>
      <c r="H30" s="781">
        <v>834</v>
      </c>
      <c r="I30" s="1083">
        <v>1784</v>
      </c>
      <c r="J30" s="776">
        <v>368</v>
      </c>
      <c r="K30" s="776">
        <v>0</v>
      </c>
      <c r="L30" s="776">
        <v>48</v>
      </c>
      <c r="M30" s="1083">
        <v>416</v>
      </c>
      <c r="N30" s="776">
        <v>75</v>
      </c>
      <c r="O30" s="776">
        <v>608</v>
      </c>
      <c r="P30" s="776">
        <v>604</v>
      </c>
      <c r="Q30" s="1083">
        <v>1287</v>
      </c>
      <c r="R30" s="1083">
        <v>791</v>
      </c>
      <c r="S30" s="776"/>
      <c r="T30" s="776"/>
      <c r="U30" s="776">
        <v>791</v>
      </c>
      <c r="V30" s="842">
        <v>4278</v>
      </c>
      <c r="W30"/>
      <c r="X30"/>
    </row>
    <row r="31" spans="1:24">
      <c r="A31"/>
      <c r="B31" s="729">
        <v>781080</v>
      </c>
      <c r="C31" s="780" t="s">
        <v>1897</v>
      </c>
      <c r="D31" s="1080">
        <v>34</v>
      </c>
      <c r="E31" s="1083">
        <v>0</v>
      </c>
      <c r="F31" s="781">
        <v>0</v>
      </c>
      <c r="G31" s="781">
        <v>0</v>
      </c>
      <c r="H31" s="781">
        <v>0</v>
      </c>
      <c r="I31" s="1083">
        <v>0</v>
      </c>
      <c r="J31" s="776">
        <v>0</v>
      </c>
      <c r="K31" s="776">
        <v>0</v>
      </c>
      <c r="L31" s="776">
        <v>0</v>
      </c>
      <c r="M31" s="1083">
        <v>0</v>
      </c>
      <c r="N31" s="776">
        <v>0</v>
      </c>
      <c r="O31" s="776">
        <v>0</v>
      </c>
      <c r="P31" s="776">
        <v>0</v>
      </c>
      <c r="Q31" s="1083">
        <v>0</v>
      </c>
      <c r="R31" s="1083">
        <v>0</v>
      </c>
      <c r="S31" s="776"/>
      <c r="T31" s="776"/>
      <c r="U31" s="776">
        <v>0</v>
      </c>
      <c r="V31" s="842">
        <v>0</v>
      </c>
      <c r="W31"/>
      <c r="X31"/>
    </row>
    <row r="32" spans="1:24">
      <c r="A32"/>
      <c r="B32" s="729">
        <v>781360</v>
      </c>
      <c r="C32" s="780" t="s">
        <v>14</v>
      </c>
      <c r="D32" s="1080">
        <v>0</v>
      </c>
      <c r="E32" s="1083">
        <v>0</v>
      </c>
      <c r="F32" s="781">
        <v>0</v>
      </c>
      <c r="G32" s="781">
        <v>0</v>
      </c>
      <c r="H32" s="781">
        <v>0</v>
      </c>
      <c r="I32" s="1083">
        <v>0</v>
      </c>
      <c r="J32" s="776">
        <v>0</v>
      </c>
      <c r="K32" s="776">
        <v>0</v>
      </c>
      <c r="L32" s="776">
        <v>0</v>
      </c>
      <c r="M32" s="1083">
        <v>0</v>
      </c>
      <c r="N32" s="776">
        <v>0</v>
      </c>
      <c r="O32" s="776">
        <v>0</v>
      </c>
      <c r="P32" s="776">
        <v>0</v>
      </c>
      <c r="Q32" s="1083">
        <v>0</v>
      </c>
      <c r="R32" s="1083">
        <v>0</v>
      </c>
      <c r="S32" s="776"/>
      <c r="T32" s="776"/>
      <c r="U32" s="776">
        <v>0</v>
      </c>
      <c r="V32" s="842">
        <v>0</v>
      </c>
      <c r="W32"/>
      <c r="X32"/>
    </row>
    <row r="33" spans="1:24">
      <c r="A33" s="777" t="s">
        <v>6580</v>
      </c>
      <c r="B33" s="777"/>
      <c r="C33" s="777"/>
      <c r="D33" s="1081">
        <v>303449.51</v>
      </c>
      <c r="E33" s="1084">
        <v>334000</v>
      </c>
      <c r="F33" s="782">
        <v>126266</v>
      </c>
      <c r="G33" s="782">
        <v>23022.9</v>
      </c>
      <c r="H33" s="782">
        <v>31330.35</v>
      </c>
      <c r="I33" s="1084">
        <v>180619.25</v>
      </c>
      <c r="J33" s="778">
        <v>14642.61</v>
      </c>
      <c r="K33" s="778">
        <v>21943.73</v>
      </c>
      <c r="L33" s="778">
        <v>7823.25</v>
      </c>
      <c r="M33" s="1084">
        <v>44409.59</v>
      </c>
      <c r="N33" s="778">
        <v>18967.919999999998</v>
      </c>
      <c r="O33" s="778">
        <v>21626.48</v>
      </c>
      <c r="P33" s="778">
        <v>38813.51</v>
      </c>
      <c r="Q33" s="1084">
        <v>79407.91</v>
      </c>
      <c r="R33" s="1084">
        <v>37546.980000000003</v>
      </c>
      <c r="S33" s="778"/>
      <c r="T33" s="778"/>
      <c r="U33" s="778">
        <v>37546.980000000003</v>
      </c>
      <c r="V33" s="843">
        <v>341983.73</v>
      </c>
      <c r="W33"/>
      <c r="X33"/>
    </row>
    <row r="34" spans="1:24">
      <c r="A34" t="s">
        <v>359</v>
      </c>
      <c r="B34" s="729">
        <v>741020</v>
      </c>
      <c r="C34" s="780" t="s">
        <v>1520</v>
      </c>
      <c r="D34" s="1080">
        <v>2137</v>
      </c>
      <c r="E34" s="1083">
        <v>1500</v>
      </c>
      <c r="F34" s="781">
        <v>60</v>
      </c>
      <c r="G34" s="781">
        <v>-6</v>
      </c>
      <c r="H34" s="781">
        <v>251</v>
      </c>
      <c r="I34" s="1083">
        <v>305</v>
      </c>
      <c r="J34" s="776">
        <v>38</v>
      </c>
      <c r="K34" s="776">
        <v>13</v>
      </c>
      <c r="L34" s="776">
        <v>7</v>
      </c>
      <c r="M34" s="1083">
        <v>58</v>
      </c>
      <c r="N34" s="776">
        <v>50</v>
      </c>
      <c r="O34" s="776">
        <v>18</v>
      </c>
      <c r="P34" s="776">
        <v>72</v>
      </c>
      <c r="Q34" s="1083">
        <v>140</v>
      </c>
      <c r="R34" s="1083">
        <v>112.25</v>
      </c>
      <c r="S34" s="776"/>
      <c r="T34" s="776"/>
      <c r="U34" s="776">
        <v>112.25</v>
      </c>
      <c r="V34" s="842">
        <v>615.25</v>
      </c>
      <c r="W34"/>
      <c r="X34"/>
    </row>
    <row r="35" spans="1:24">
      <c r="A35"/>
      <c r="B35" s="729">
        <v>776700</v>
      </c>
      <c r="C35" s="780" t="s">
        <v>1898</v>
      </c>
      <c r="D35" s="1080">
        <v>4443.5</v>
      </c>
      <c r="E35" s="1083">
        <v>6500</v>
      </c>
      <c r="F35" s="781">
        <v>738</v>
      </c>
      <c r="G35" s="781">
        <v>682</v>
      </c>
      <c r="H35" s="781">
        <v>568</v>
      </c>
      <c r="I35" s="1083">
        <v>1988</v>
      </c>
      <c r="J35" s="776">
        <v>68</v>
      </c>
      <c r="K35" s="776">
        <v>90</v>
      </c>
      <c r="L35" s="776">
        <v>0</v>
      </c>
      <c r="M35" s="1083">
        <v>158</v>
      </c>
      <c r="N35" s="776">
        <v>90</v>
      </c>
      <c r="O35" s="776">
        <v>780</v>
      </c>
      <c r="P35" s="776">
        <v>540</v>
      </c>
      <c r="Q35" s="1083">
        <v>1410</v>
      </c>
      <c r="R35" s="1083">
        <v>900</v>
      </c>
      <c r="S35" s="776"/>
      <c r="T35" s="776"/>
      <c r="U35" s="776">
        <v>900</v>
      </c>
      <c r="V35" s="842">
        <v>4456</v>
      </c>
      <c r="W35"/>
      <c r="X35"/>
    </row>
    <row r="36" spans="1:24">
      <c r="A36"/>
      <c r="B36" s="729">
        <v>780160</v>
      </c>
      <c r="C36" s="780" t="s">
        <v>1914</v>
      </c>
      <c r="D36" s="1080">
        <v>16</v>
      </c>
      <c r="E36" s="1083">
        <v>0</v>
      </c>
      <c r="F36" s="781">
        <v>0</v>
      </c>
      <c r="G36" s="781">
        <v>0</v>
      </c>
      <c r="H36" s="781">
        <v>0</v>
      </c>
      <c r="I36" s="1083">
        <v>0</v>
      </c>
      <c r="J36" s="776">
        <v>0</v>
      </c>
      <c r="K36" s="776">
        <v>0</v>
      </c>
      <c r="L36" s="776">
        <v>0</v>
      </c>
      <c r="M36" s="1083">
        <v>0</v>
      </c>
      <c r="N36" s="776">
        <v>0</v>
      </c>
      <c r="O36" s="776">
        <v>0</v>
      </c>
      <c r="P36" s="776">
        <v>0</v>
      </c>
      <c r="Q36" s="1083">
        <v>0</v>
      </c>
      <c r="R36" s="1083">
        <v>0</v>
      </c>
      <c r="S36" s="776"/>
      <c r="T36" s="776"/>
      <c r="U36" s="776">
        <v>0</v>
      </c>
      <c r="V36" s="842">
        <v>0</v>
      </c>
      <c r="W36"/>
      <c r="X36"/>
    </row>
    <row r="37" spans="1:24">
      <c r="A37"/>
      <c r="B37" s="729">
        <v>781080</v>
      </c>
      <c r="C37" s="780" t="s">
        <v>1897</v>
      </c>
      <c r="D37" s="1080">
        <v>14.25</v>
      </c>
      <c r="E37" s="1083">
        <v>0</v>
      </c>
      <c r="F37" s="781">
        <v>0</v>
      </c>
      <c r="G37" s="781">
        <v>0</v>
      </c>
      <c r="H37" s="781">
        <v>0</v>
      </c>
      <c r="I37" s="1083">
        <v>0</v>
      </c>
      <c r="J37" s="776">
        <v>0</v>
      </c>
      <c r="K37" s="776">
        <v>0</v>
      </c>
      <c r="L37" s="776">
        <v>0</v>
      </c>
      <c r="M37" s="1083">
        <v>0</v>
      </c>
      <c r="N37" s="776">
        <v>0</v>
      </c>
      <c r="O37" s="776">
        <v>0</v>
      </c>
      <c r="P37" s="776">
        <v>0</v>
      </c>
      <c r="Q37" s="1083">
        <v>0</v>
      </c>
      <c r="R37" s="1083">
        <v>0</v>
      </c>
      <c r="S37" s="776"/>
      <c r="T37" s="776"/>
      <c r="U37" s="776">
        <v>0</v>
      </c>
      <c r="V37" s="842">
        <v>0</v>
      </c>
      <c r="W37"/>
      <c r="X37"/>
    </row>
    <row r="38" spans="1:24">
      <c r="A38"/>
      <c r="B38" s="729">
        <v>781360</v>
      </c>
      <c r="C38" s="780" t="s">
        <v>14</v>
      </c>
      <c r="D38" s="1080">
        <v>0</v>
      </c>
      <c r="E38" s="1083">
        <v>0</v>
      </c>
      <c r="F38" s="781">
        <v>0</v>
      </c>
      <c r="G38" s="781">
        <v>0</v>
      </c>
      <c r="H38" s="781">
        <v>0</v>
      </c>
      <c r="I38" s="1083">
        <v>0</v>
      </c>
      <c r="J38" s="776">
        <v>0</v>
      </c>
      <c r="K38" s="776">
        <v>0</v>
      </c>
      <c r="L38" s="776">
        <v>0</v>
      </c>
      <c r="M38" s="1083">
        <v>0</v>
      </c>
      <c r="N38" s="776">
        <v>0</v>
      </c>
      <c r="O38" s="776">
        <v>0</v>
      </c>
      <c r="P38" s="776">
        <v>0</v>
      </c>
      <c r="Q38" s="1083">
        <v>0</v>
      </c>
      <c r="R38" s="1083">
        <v>0</v>
      </c>
      <c r="S38" s="776"/>
      <c r="T38" s="776"/>
      <c r="U38" s="776">
        <v>0</v>
      </c>
      <c r="V38" s="842">
        <v>0</v>
      </c>
      <c r="W38"/>
      <c r="X38"/>
    </row>
    <row r="39" spans="1:24">
      <c r="A39" s="777" t="s">
        <v>6586</v>
      </c>
      <c r="B39" s="777"/>
      <c r="C39" s="777"/>
      <c r="D39" s="1081">
        <v>6610.75</v>
      </c>
      <c r="E39" s="1084">
        <v>8000</v>
      </c>
      <c r="F39" s="782">
        <v>798</v>
      </c>
      <c r="G39" s="782">
        <v>676</v>
      </c>
      <c r="H39" s="782">
        <v>819</v>
      </c>
      <c r="I39" s="1084">
        <v>2293</v>
      </c>
      <c r="J39" s="778">
        <v>106</v>
      </c>
      <c r="K39" s="778">
        <v>103</v>
      </c>
      <c r="L39" s="778">
        <v>7</v>
      </c>
      <c r="M39" s="1084">
        <v>216</v>
      </c>
      <c r="N39" s="778">
        <v>140</v>
      </c>
      <c r="O39" s="778">
        <v>798</v>
      </c>
      <c r="P39" s="778">
        <v>612</v>
      </c>
      <c r="Q39" s="1084">
        <v>1550</v>
      </c>
      <c r="R39" s="1084">
        <v>1012.25</v>
      </c>
      <c r="S39" s="778"/>
      <c r="T39" s="778"/>
      <c r="U39" s="778">
        <v>1012.25</v>
      </c>
      <c r="V39" s="843">
        <v>5071.25</v>
      </c>
      <c r="W39"/>
      <c r="X39"/>
    </row>
    <row r="40" spans="1:24">
      <c r="A40" t="s">
        <v>1224</v>
      </c>
      <c r="B40" s="729">
        <v>741020</v>
      </c>
      <c r="C40" s="780" t="s">
        <v>1520</v>
      </c>
      <c r="D40" s="1080">
        <v>86</v>
      </c>
      <c r="E40" s="1083">
        <v>0</v>
      </c>
      <c r="F40" s="781">
        <v>0</v>
      </c>
      <c r="G40" s="781">
        <v>0</v>
      </c>
      <c r="H40" s="781">
        <v>0</v>
      </c>
      <c r="I40" s="1083">
        <v>0</v>
      </c>
      <c r="J40" s="776">
        <v>0</v>
      </c>
      <c r="K40" s="776">
        <v>0</v>
      </c>
      <c r="L40" s="776">
        <v>0</v>
      </c>
      <c r="M40" s="1083">
        <v>0</v>
      </c>
      <c r="N40" s="776">
        <v>0</v>
      </c>
      <c r="O40" s="776">
        <v>0</v>
      </c>
      <c r="P40" s="776">
        <v>32</v>
      </c>
      <c r="Q40" s="1083">
        <v>32</v>
      </c>
      <c r="R40" s="1083">
        <v>0</v>
      </c>
      <c r="S40" s="776"/>
      <c r="T40" s="776"/>
      <c r="U40" s="776">
        <v>0</v>
      </c>
      <c r="V40" s="842">
        <v>32</v>
      </c>
      <c r="W40"/>
      <c r="X40"/>
    </row>
    <row r="41" spans="1:24">
      <c r="A41"/>
      <c r="B41" s="729">
        <v>741080</v>
      </c>
      <c r="C41" s="780" t="s">
        <v>1191</v>
      </c>
      <c r="D41" s="1080">
        <v>0</v>
      </c>
      <c r="E41" s="1083">
        <v>0</v>
      </c>
      <c r="F41" s="781">
        <v>0</v>
      </c>
      <c r="G41" s="781">
        <v>0</v>
      </c>
      <c r="H41" s="781">
        <v>0</v>
      </c>
      <c r="I41" s="1083">
        <v>0</v>
      </c>
      <c r="J41" s="776">
        <v>0</v>
      </c>
      <c r="K41" s="776">
        <v>0</v>
      </c>
      <c r="L41" s="776">
        <v>0</v>
      </c>
      <c r="M41" s="1083">
        <v>0</v>
      </c>
      <c r="N41" s="776">
        <v>0</v>
      </c>
      <c r="O41" s="776">
        <v>0</v>
      </c>
      <c r="P41" s="776">
        <v>0</v>
      </c>
      <c r="Q41" s="1083">
        <v>0</v>
      </c>
      <c r="R41" s="1083">
        <v>0</v>
      </c>
      <c r="S41" s="776"/>
      <c r="T41" s="776"/>
      <c r="U41" s="776">
        <v>0</v>
      </c>
      <c r="V41" s="842">
        <v>0</v>
      </c>
      <c r="W41"/>
      <c r="X41"/>
    </row>
    <row r="42" spans="1:24">
      <c r="A42"/>
      <c r="B42" s="729">
        <v>774810</v>
      </c>
      <c r="C42" s="780" t="s">
        <v>1942</v>
      </c>
      <c r="D42" s="1080">
        <v>1830</v>
      </c>
      <c r="E42" s="1083">
        <v>0</v>
      </c>
      <c r="F42" s="781">
        <v>0</v>
      </c>
      <c r="G42" s="781">
        <v>0</v>
      </c>
      <c r="H42" s="781">
        <v>0</v>
      </c>
      <c r="I42" s="1083">
        <v>0</v>
      </c>
      <c r="J42" s="776">
        <v>0</v>
      </c>
      <c r="K42" s="776">
        <v>0</v>
      </c>
      <c r="L42" s="776">
        <v>0</v>
      </c>
      <c r="M42" s="1083">
        <v>0</v>
      </c>
      <c r="N42" s="776">
        <v>0</v>
      </c>
      <c r="O42" s="776">
        <v>0</v>
      </c>
      <c r="P42" s="776">
        <v>0</v>
      </c>
      <c r="Q42" s="1083">
        <v>0</v>
      </c>
      <c r="R42" s="1083">
        <v>0</v>
      </c>
      <c r="S42" s="776"/>
      <c r="T42" s="776"/>
      <c r="U42" s="776">
        <v>0</v>
      </c>
      <c r="V42" s="842">
        <v>0</v>
      </c>
      <c r="W42"/>
      <c r="X42"/>
    </row>
    <row r="43" spans="1:24">
      <c r="A43"/>
      <c r="B43" s="729">
        <v>776700</v>
      </c>
      <c r="C43" s="780" t="s">
        <v>1898</v>
      </c>
      <c r="D43" s="1080">
        <v>43287</v>
      </c>
      <c r="E43" s="1083">
        <v>50000</v>
      </c>
      <c r="F43" s="781">
        <v>22787</v>
      </c>
      <c r="G43" s="781">
        <v>3633</v>
      </c>
      <c r="H43" s="781">
        <v>5220</v>
      </c>
      <c r="I43" s="1083">
        <v>31640</v>
      </c>
      <c r="J43" s="776">
        <v>2928</v>
      </c>
      <c r="K43" s="776">
        <v>3297</v>
      </c>
      <c r="L43" s="776">
        <v>2135</v>
      </c>
      <c r="M43" s="1083">
        <v>8360</v>
      </c>
      <c r="N43" s="776">
        <v>8267</v>
      </c>
      <c r="O43" s="776">
        <v>6060</v>
      </c>
      <c r="P43" s="776">
        <v>7701</v>
      </c>
      <c r="Q43" s="1083">
        <v>22028</v>
      </c>
      <c r="R43" s="1083">
        <v>4377</v>
      </c>
      <c r="S43" s="776"/>
      <c r="T43" s="776"/>
      <c r="U43" s="776">
        <v>4377</v>
      </c>
      <c r="V43" s="842">
        <v>66405</v>
      </c>
      <c r="W43"/>
      <c r="X43"/>
    </row>
    <row r="44" spans="1:24">
      <c r="A44"/>
      <c r="B44" s="729">
        <v>780160</v>
      </c>
      <c r="C44" s="780" t="s">
        <v>1914</v>
      </c>
      <c r="D44" s="1080">
        <v>17</v>
      </c>
      <c r="E44" s="1083">
        <v>500</v>
      </c>
      <c r="F44" s="781">
        <v>0</v>
      </c>
      <c r="G44" s="781">
        <v>0</v>
      </c>
      <c r="H44" s="781">
        <v>0</v>
      </c>
      <c r="I44" s="1083">
        <v>0</v>
      </c>
      <c r="J44" s="776">
        <v>0</v>
      </c>
      <c r="K44" s="776">
        <v>0</v>
      </c>
      <c r="L44" s="776">
        <v>0</v>
      </c>
      <c r="M44" s="1083">
        <v>0</v>
      </c>
      <c r="N44" s="776">
        <v>0</v>
      </c>
      <c r="O44" s="776">
        <v>0</v>
      </c>
      <c r="P44" s="776">
        <v>0</v>
      </c>
      <c r="Q44" s="1083">
        <v>0</v>
      </c>
      <c r="R44" s="1083">
        <v>0</v>
      </c>
      <c r="S44" s="776"/>
      <c r="T44" s="776"/>
      <c r="U44" s="776">
        <v>0</v>
      </c>
      <c r="V44" s="842">
        <v>0</v>
      </c>
      <c r="W44"/>
      <c r="X44"/>
    </row>
    <row r="45" spans="1:24">
      <c r="A45" s="777" t="s">
        <v>6583</v>
      </c>
      <c r="B45" s="777"/>
      <c r="C45" s="777"/>
      <c r="D45" s="1081">
        <v>45220</v>
      </c>
      <c r="E45" s="1084">
        <v>50500</v>
      </c>
      <c r="F45" s="782">
        <v>22787</v>
      </c>
      <c r="G45" s="782">
        <v>3633</v>
      </c>
      <c r="H45" s="782">
        <v>5220</v>
      </c>
      <c r="I45" s="1084">
        <v>31640</v>
      </c>
      <c r="J45" s="778">
        <v>2928</v>
      </c>
      <c r="K45" s="778">
        <v>3297</v>
      </c>
      <c r="L45" s="778">
        <v>2135</v>
      </c>
      <c r="M45" s="1084">
        <v>8360</v>
      </c>
      <c r="N45" s="778">
        <v>8267</v>
      </c>
      <c r="O45" s="778">
        <v>6060</v>
      </c>
      <c r="P45" s="778">
        <v>7733</v>
      </c>
      <c r="Q45" s="1084">
        <v>22060</v>
      </c>
      <c r="R45" s="1084">
        <v>4377</v>
      </c>
      <c r="S45" s="778"/>
      <c r="T45" s="778"/>
      <c r="U45" s="778">
        <v>4377</v>
      </c>
      <c r="V45" s="843">
        <v>66437</v>
      </c>
      <c r="W45"/>
      <c r="X45"/>
    </row>
    <row r="46" spans="1:24">
      <c r="A46" t="s">
        <v>447</v>
      </c>
      <c r="B46" s="729">
        <v>741020</v>
      </c>
      <c r="C46" s="780" t="s">
        <v>1520</v>
      </c>
      <c r="D46" s="1080">
        <v>241161.27000000002</v>
      </c>
      <c r="E46" s="1083">
        <v>230000</v>
      </c>
      <c r="F46" s="781">
        <v>52275</v>
      </c>
      <c r="G46" s="781">
        <v>35330.5</v>
      </c>
      <c r="H46" s="781">
        <v>23692.75</v>
      </c>
      <c r="I46" s="1083">
        <v>111298.25</v>
      </c>
      <c r="J46" s="776">
        <v>18144.25</v>
      </c>
      <c r="K46" s="776">
        <v>8811.51</v>
      </c>
      <c r="L46" s="776">
        <v>5387.5</v>
      </c>
      <c r="M46" s="1083">
        <v>32343.260000000002</v>
      </c>
      <c r="N46" s="776">
        <v>9983.75</v>
      </c>
      <c r="O46" s="776">
        <v>17393.5</v>
      </c>
      <c r="P46" s="776">
        <v>9693</v>
      </c>
      <c r="Q46" s="1083">
        <v>37070.25</v>
      </c>
      <c r="R46" s="1083">
        <v>18767.5</v>
      </c>
      <c r="S46" s="776"/>
      <c r="T46" s="776"/>
      <c r="U46" s="776">
        <v>18767.5</v>
      </c>
      <c r="V46" s="842">
        <v>199479.26</v>
      </c>
      <c r="W46"/>
      <c r="X46"/>
    </row>
    <row r="47" spans="1:24">
      <c r="A47"/>
      <c r="B47" s="729">
        <v>741080</v>
      </c>
      <c r="C47" s="780" t="s">
        <v>1191</v>
      </c>
      <c r="D47" s="1080">
        <v>0</v>
      </c>
      <c r="E47" s="1083">
        <v>0</v>
      </c>
      <c r="F47" s="781">
        <v>0</v>
      </c>
      <c r="G47" s="781">
        <v>0</v>
      </c>
      <c r="H47" s="781">
        <v>200</v>
      </c>
      <c r="I47" s="1083">
        <v>200</v>
      </c>
      <c r="J47" s="776">
        <v>0</v>
      </c>
      <c r="K47" s="776">
        <v>0</v>
      </c>
      <c r="L47" s="776">
        <v>200</v>
      </c>
      <c r="M47" s="1083">
        <v>200</v>
      </c>
      <c r="N47" s="776">
        <v>0</v>
      </c>
      <c r="O47" s="776">
        <v>0</v>
      </c>
      <c r="P47" s="776">
        <v>0</v>
      </c>
      <c r="Q47" s="1083">
        <v>0</v>
      </c>
      <c r="R47" s="1083">
        <v>0</v>
      </c>
      <c r="S47" s="776"/>
      <c r="T47" s="776"/>
      <c r="U47" s="776">
        <v>0</v>
      </c>
      <c r="V47" s="842">
        <v>400</v>
      </c>
      <c r="W47"/>
      <c r="X47"/>
    </row>
    <row r="48" spans="1:24">
      <c r="A48"/>
      <c r="B48" s="729">
        <v>741360</v>
      </c>
      <c r="C48" s="780" t="s">
        <v>32</v>
      </c>
      <c r="D48" s="1080">
        <v>32732.43</v>
      </c>
      <c r="E48" s="1083">
        <v>30000</v>
      </c>
      <c r="F48" s="781">
        <v>0</v>
      </c>
      <c r="G48" s="781">
        <v>5334.4</v>
      </c>
      <c r="H48" s="781">
        <v>7112.56</v>
      </c>
      <c r="I48" s="1083">
        <v>12446.96</v>
      </c>
      <c r="J48" s="776">
        <v>2139.46</v>
      </c>
      <c r="K48" s="776">
        <v>1461.23</v>
      </c>
      <c r="L48" s="776">
        <v>1247.43</v>
      </c>
      <c r="M48" s="1083">
        <v>4848.12</v>
      </c>
      <c r="N48" s="776">
        <v>1645.68</v>
      </c>
      <c r="O48" s="776">
        <v>1094.4000000000001</v>
      </c>
      <c r="P48" s="776">
        <v>9827.5300000000007</v>
      </c>
      <c r="Q48" s="1083">
        <v>12567.61</v>
      </c>
      <c r="R48" s="1083">
        <v>1448.76</v>
      </c>
      <c r="S48" s="776"/>
      <c r="T48" s="776"/>
      <c r="U48" s="776">
        <v>1448.76</v>
      </c>
      <c r="V48" s="842">
        <v>31311.45</v>
      </c>
      <c r="W48"/>
      <c r="X48"/>
    </row>
    <row r="49" spans="1:24">
      <c r="A49"/>
      <c r="B49" s="729">
        <v>776700</v>
      </c>
      <c r="C49" s="780" t="s">
        <v>1898</v>
      </c>
      <c r="D49" s="1080">
        <v>1414066.47</v>
      </c>
      <c r="E49" s="1083">
        <v>1800000</v>
      </c>
      <c r="F49" s="781">
        <v>467112</v>
      </c>
      <c r="G49" s="781">
        <v>91728</v>
      </c>
      <c r="H49" s="781">
        <v>91901.5</v>
      </c>
      <c r="I49" s="1083">
        <v>650741.5</v>
      </c>
      <c r="J49" s="776">
        <v>127274.5</v>
      </c>
      <c r="K49" s="776">
        <v>87264</v>
      </c>
      <c r="L49" s="776">
        <v>74479</v>
      </c>
      <c r="M49" s="1083">
        <v>289017.5</v>
      </c>
      <c r="N49" s="776">
        <v>169007.04</v>
      </c>
      <c r="O49" s="776">
        <v>103024</v>
      </c>
      <c r="P49" s="776">
        <v>165338.5</v>
      </c>
      <c r="Q49" s="1083">
        <v>437369.54000000004</v>
      </c>
      <c r="R49" s="1083">
        <v>129352</v>
      </c>
      <c r="S49" s="776"/>
      <c r="T49" s="776"/>
      <c r="U49" s="776">
        <v>129352</v>
      </c>
      <c r="V49" s="842">
        <v>1506480.54</v>
      </c>
      <c r="W49"/>
      <c r="X49"/>
    </row>
    <row r="50" spans="1:24">
      <c r="A50"/>
      <c r="B50" s="729">
        <v>776710</v>
      </c>
      <c r="C50" s="780" t="s">
        <v>1907</v>
      </c>
      <c r="D50" s="1080">
        <v>28284</v>
      </c>
      <c r="E50" s="1083">
        <v>20000</v>
      </c>
      <c r="F50" s="781">
        <v>6133</v>
      </c>
      <c r="G50" s="781">
        <v>950</v>
      </c>
      <c r="H50" s="781">
        <v>2000</v>
      </c>
      <c r="I50" s="1083">
        <v>9083</v>
      </c>
      <c r="J50" s="776">
        <v>1060</v>
      </c>
      <c r="K50" s="776">
        <v>9840</v>
      </c>
      <c r="L50" s="776">
        <v>400</v>
      </c>
      <c r="M50" s="1083">
        <v>11300</v>
      </c>
      <c r="N50" s="776">
        <v>840</v>
      </c>
      <c r="O50" s="776">
        <v>2470</v>
      </c>
      <c r="P50" s="776">
        <v>4000</v>
      </c>
      <c r="Q50" s="1083">
        <v>7310</v>
      </c>
      <c r="R50" s="1083">
        <v>5840</v>
      </c>
      <c r="S50" s="776"/>
      <c r="T50" s="776"/>
      <c r="U50" s="776">
        <v>5840</v>
      </c>
      <c r="V50" s="842">
        <v>33533</v>
      </c>
      <c r="W50"/>
      <c r="X50"/>
    </row>
    <row r="51" spans="1:24">
      <c r="A51"/>
      <c r="B51" s="729">
        <v>776720</v>
      </c>
      <c r="C51" s="780" t="s">
        <v>1941</v>
      </c>
      <c r="D51" s="1080">
        <v>96748</v>
      </c>
      <c r="E51" s="1083">
        <v>75000</v>
      </c>
      <c r="F51" s="781">
        <v>8692</v>
      </c>
      <c r="G51" s="781">
        <v>7803</v>
      </c>
      <c r="H51" s="781">
        <v>6302</v>
      </c>
      <c r="I51" s="1083">
        <v>22797</v>
      </c>
      <c r="J51" s="776">
        <v>3296</v>
      </c>
      <c r="K51" s="776">
        <v>6760</v>
      </c>
      <c r="L51" s="776">
        <v>11705</v>
      </c>
      <c r="M51" s="1083">
        <v>21761</v>
      </c>
      <c r="N51" s="776">
        <v>20434</v>
      </c>
      <c r="O51" s="776">
        <v>14622</v>
      </c>
      <c r="P51" s="776">
        <v>12020</v>
      </c>
      <c r="Q51" s="1083">
        <v>47076</v>
      </c>
      <c r="R51" s="1083">
        <v>4181</v>
      </c>
      <c r="S51" s="776"/>
      <c r="T51" s="776"/>
      <c r="U51" s="776">
        <v>4181</v>
      </c>
      <c r="V51" s="842">
        <v>95815</v>
      </c>
      <c r="W51"/>
      <c r="X51"/>
    </row>
    <row r="52" spans="1:24">
      <c r="A52"/>
      <c r="B52" s="729">
        <v>776740</v>
      </c>
      <c r="C52" s="780" t="s">
        <v>20</v>
      </c>
      <c r="D52" s="1080"/>
      <c r="E52" s="1083"/>
      <c r="F52" s="781"/>
      <c r="G52" s="781"/>
      <c r="H52" s="781"/>
      <c r="I52" s="1083">
        <v>0</v>
      </c>
      <c r="J52" s="776"/>
      <c r="K52" s="776"/>
      <c r="L52" s="776"/>
      <c r="M52" s="1083">
        <v>0</v>
      </c>
      <c r="N52" s="776">
        <v>8</v>
      </c>
      <c r="O52" s="776">
        <v>0</v>
      </c>
      <c r="P52" s="776">
        <v>0</v>
      </c>
      <c r="Q52" s="1083">
        <v>8</v>
      </c>
      <c r="R52" s="1083">
        <v>0</v>
      </c>
      <c r="S52" s="776"/>
      <c r="T52" s="776"/>
      <c r="U52" s="776">
        <v>0</v>
      </c>
      <c r="V52" s="842">
        <v>8</v>
      </c>
      <c r="W52"/>
      <c r="X52"/>
    </row>
    <row r="53" spans="1:24">
      <c r="A53"/>
      <c r="B53" s="729">
        <v>776760</v>
      </c>
      <c r="C53" s="780" t="s">
        <v>28</v>
      </c>
      <c r="D53" s="1080"/>
      <c r="E53" s="1083"/>
      <c r="F53" s="781"/>
      <c r="G53" s="781"/>
      <c r="H53" s="781"/>
      <c r="I53" s="1083">
        <v>0</v>
      </c>
      <c r="J53" s="776"/>
      <c r="K53" s="776"/>
      <c r="L53" s="776"/>
      <c r="M53" s="1083">
        <v>0</v>
      </c>
      <c r="N53" s="776"/>
      <c r="O53" s="776"/>
      <c r="P53" s="776">
        <v>-8</v>
      </c>
      <c r="Q53" s="1083">
        <v>-8</v>
      </c>
      <c r="R53" s="1083">
        <v>0</v>
      </c>
      <c r="S53" s="776"/>
      <c r="T53" s="776"/>
      <c r="U53" s="776">
        <v>0</v>
      </c>
      <c r="V53" s="842">
        <v>-8</v>
      </c>
      <c r="W53"/>
      <c r="X53"/>
    </row>
    <row r="54" spans="1:24">
      <c r="A54"/>
      <c r="B54" s="729">
        <v>781080</v>
      </c>
      <c r="C54" s="780" t="s">
        <v>1897</v>
      </c>
      <c r="D54" s="1080">
        <v>90.100000000000023</v>
      </c>
      <c r="E54" s="1083">
        <v>0</v>
      </c>
      <c r="F54" s="781">
        <v>0</v>
      </c>
      <c r="G54" s="781">
        <v>0</v>
      </c>
      <c r="H54" s="781">
        <v>0</v>
      </c>
      <c r="I54" s="1083">
        <v>0</v>
      </c>
      <c r="J54" s="776">
        <v>0</v>
      </c>
      <c r="K54" s="776">
        <v>0</v>
      </c>
      <c r="L54" s="776">
        <v>0</v>
      </c>
      <c r="M54" s="1083">
        <v>0</v>
      </c>
      <c r="N54" s="776">
        <v>0</v>
      </c>
      <c r="O54" s="776">
        <v>0</v>
      </c>
      <c r="P54" s="776">
        <v>0</v>
      </c>
      <c r="Q54" s="1083">
        <v>0</v>
      </c>
      <c r="R54" s="1083">
        <v>0</v>
      </c>
      <c r="S54" s="776"/>
      <c r="T54" s="776"/>
      <c r="U54" s="776">
        <v>0</v>
      </c>
      <c r="V54" s="842">
        <v>0</v>
      </c>
      <c r="W54"/>
      <c r="X54"/>
    </row>
    <row r="55" spans="1:24">
      <c r="A55"/>
      <c r="B55" s="729">
        <v>781360</v>
      </c>
      <c r="C55" s="780" t="s">
        <v>14</v>
      </c>
      <c r="D55" s="1080"/>
      <c r="E55" s="1083"/>
      <c r="F55" s="781"/>
      <c r="G55" s="781"/>
      <c r="H55" s="781"/>
      <c r="I55" s="1083">
        <v>0</v>
      </c>
      <c r="J55" s="776"/>
      <c r="K55" s="776"/>
      <c r="L55" s="776"/>
      <c r="M55" s="1083">
        <v>0</v>
      </c>
      <c r="N55" s="776"/>
      <c r="O55" s="776"/>
      <c r="P55" s="776">
        <v>20</v>
      </c>
      <c r="Q55" s="1083">
        <v>20</v>
      </c>
      <c r="R55" s="1083">
        <v>84</v>
      </c>
      <c r="S55" s="776"/>
      <c r="T55" s="776"/>
      <c r="U55" s="776">
        <v>84</v>
      </c>
      <c r="V55" s="842">
        <v>104</v>
      </c>
    </row>
    <row r="56" spans="1:24">
      <c r="A56" s="777" t="s">
        <v>6588</v>
      </c>
      <c r="B56" s="777"/>
      <c r="C56" s="777"/>
      <c r="D56" s="1081">
        <v>1813082.27</v>
      </c>
      <c r="E56" s="1084">
        <v>2155000</v>
      </c>
      <c r="F56" s="782">
        <v>534212</v>
      </c>
      <c r="G56" s="782">
        <v>141145.9</v>
      </c>
      <c r="H56" s="782">
        <v>131208.81</v>
      </c>
      <c r="I56" s="1084">
        <v>806566.71</v>
      </c>
      <c r="J56" s="778">
        <v>151914.21</v>
      </c>
      <c r="K56" s="778">
        <v>114136.74</v>
      </c>
      <c r="L56" s="778">
        <v>93418.93</v>
      </c>
      <c r="M56" s="1084">
        <v>359469.88</v>
      </c>
      <c r="N56" s="778">
        <v>201918.47</v>
      </c>
      <c r="O56" s="778">
        <v>138603.9</v>
      </c>
      <c r="P56" s="778">
        <v>200891.03</v>
      </c>
      <c r="Q56" s="1084">
        <v>541413.4</v>
      </c>
      <c r="R56" s="1084">
        <v>159673.26</v>
      </c>
      <c r="S56" s="778"/>
      <c r="T56" s="778"/>
      <c r="U56" s="778">
        <v>159673.26</v>
      </c>
      <c r="V56" s="843">
        <v>1867123.25</v>
      </c>
    </row>
    <row r="57" spans="1:24">
      <c r="A57" t="s">
        <v>5794</v>
      </c>
      <c r="B57" s="729">
        <v>741010</v>
      </c>
      <c r="C57" s="780" t="s">
        <v>6528</v>
      </c>
      <c r="D57" s="1080">
        <v>5000.3900000000003</v>
      </c>
      <c r="E57" s="1083">
        <v>0</v>
      </c>
      <c r="F57" s="781">
        <v>0</v>
      </c>
      <c r="G57" s="781">
        <v>0</v>
      </c>
      <c r="H57" s="781">
        <v>0</v>
      </c>
      <c r="I57" s="1083">
        <v>0</v>
      </c>
      <c r="J57" s="776">
        <v>0</v>
      </c>
      <c r="K57" s="776">
        <v>0</v>
      </c>
      <c r="L57" s="776">
        <v>0</v>
      </c>
      <c r="M57" s="1083">
        <v>0</v>
      </c>
      <c r="N57" s="776">
        <v>0</v>
      </c>
      <c r="O57" s="776">
        <v>0</v>
      </c>
      <c r="P57" s="776">
        <v>0</v>
      </c>
      <c r="Q57" s="1083">
        <v>0</v>
      </c>
      <c r="R57" s="1083">
        <v>0</v>
      </c>
      <c r="S57" s="776"/>
      <c r="T57" s="776"/>
      <c r="U57" s="776">
        <v>0</v>
      </c>
      <c r="V57" s="842">
        <v>0</v>
      </c>
    </row>
    <row r="58" spans="1:24">
      <c r="A58"/>
      <c r="B58" s="729">
        <v>741020</v>
      </c>
      <c r="C58" s="780" t="s">
        <v>1520</v>
      </c>
      <c r="D58" s="1080">
        <v>0</v>
      </c>
      <c r="E58" s="1083">
        <v>150000</v>
      </c>
      <c r="F58" s="781">
        <v>0</v>
      </c>
      <c r="G58" s="781">
        <v>0</v>
      </c>
      <c r="H58" s="781">
        <v>0</v>
      </c>
      <c r="I58" s="1083">
        <v>0</v>
      </c>
      <c r="J58" s="776">
        <v>0</v>
      </c>
      <c r="K58" s="776">
        <v>0</v>
      </c>
      <c r="L58" s="776">
        <v>0</v>
      </c>
      <c r="M58" s="1083">
        <v>0</v>
      </c>
      <c r="N58" s="776">
        <v>0</v>
      </c>
      <c r="O58" s="776">
        <v>0</v>
      </c>
      <c r="P58" s="776">
        <v>0</v>
      </c>
      <c r="Q58" s="1083">
        <v>0</v>
      </c>
      <c r="R58" s="1083">
        <v>0</v>
      </c>
      <c r="S58" s="776"/>
      <c r="T58" s="776"/>
      <c r="U58" s="776">
        <v>0</v>
      </c>
      <c r="V58" s="842">
        <v>0</v>
      </c>
    </row>
    <row r="59" spans="1:24">
      <c r="A59"/>
      <c r="B59" s="729">
        <v>741360</v>
      </c>
      <c r="C59" s="780" t="s">
        <v>32</v>
      </c>
      <c r="D59" s="1080">
        <v>123613.69000000003</v>
      </c>
      <c r="E59" s="1083">
        <v>0</v>
      </c>
      <c r="F59" s="781">
        <v>13.34</v>
      </c>
      <c r="G59" s="781">
        <v>14004.53</v>
      </c>
      <c r="H59" s="781">
        <v>12591.14</v>
      </c>
      <c r="I59" s="1083">
        <v>26609.010000000002</v>
      </c>
      <c r="J59" s="776">
        <v>10712.53</v>
      </c>
      <c r="K59" s="776">
        <v>7931.76</v>
      </c>
      <c r="L59" s="776">
        <v>13171.63</v>
      </c>
      <c r="M59" s="1083">
        <v>31815.919999999998</v>
      </c>
      <c r="N59" s="776">
        <v>9746.5</v>
      </c>
      <c r="O59" s="776">
        <v>9818.2800000000007</v>
      </c>
      <c r="P59" s="776">
        <v>3726.42</v>
      </c>
      <c r="Q59" s="1083">
        <v>23291.199999999997</v>
      </c>
      <c r="R59" s="1083">
        <v>18346.060000000001</v>
      </c>
      <c r="S59" s="776"/>
      <c r="T59" s="776"/>
      <c r="U59" s="776">
        <v>18346.060000000001</v>
      </c>
      <c r="V59" s="842">
        <v>100062.18999999999</v>
      </c>
    </row>
    <row r="60" spans="1:24">
      <c r="A60"/>
      <c r="B60" s="729">
        <v>740040</v>
      </c>
      <c r="C60" s="780" t="s">
        <v>6621</v>
      </c>
      <c r="D60" s="1080">
        <v>4995.6099999999997</v>
      </c>
      <c r="E60" s="1083">
        <v>0</v>
      </c>
      <c r="F60" s="781">
        <v>0</v>
      </c>
      <c r="G60" s="781">
        <v>0</v>
      </c>
      <c r="H60" s="781">
        <v>0</v>
      </c>
      <c r="I60" s="1083">
        <v>0</v>
      </c>
      <c r="J60" s="776">
        <v>0</v>
      </c>
      <c r="K60" s="776">
        <v>0</v>
      </c>
      <c r="L60" s="776">
        <v>0</v>
      </c>
      <c r="M60" s="1083">
        <v>0</v>
      </c>
      <c r="N60" s="776">
        <v>0</v>
      </c>
      <c r="O60" s="776">
        <v>0</v>
      </c>
      <c r="P60" s="776">
        <v>0</v>
      </c>
      <c r="Q60" s="1083">
        <v>0</v>
      </c>
      <c r="R60" s="1083">
        <v>0</v>
      </c>
      <c r="S60" s="776"/>
      <c r="T60" s="776"/>
      <c r="U60" s="776">
        <v>0</v>
      </c>
      <c r="V60" s="842">
        <v>0</v>
      </c>
    </row>
    <row r="61" spans="1:24">
      <c r="A61" s="777" t="s">
        <v>6584</v>
      </c>
      <c r="B61" s="777"/>
      <c r="C61" s="777"/>
      <c r="D61" s="1081">
        <v>133609.69000000003</v>
      </c>
      <c r="E61" s="1084">
        <v>150000</v>
      </c>
      <c r="F61" s="782">
        <v>13.34</v>
      </c>
      <c r="G61" s="782">
        <v>14004.53</v>
      </c>
      <c r="H61" s="782">
        <v>12591.14</v>
      </c>
      <c r="I61" s="1084">
        <v>26609.010000000002</v>
      </c>
      <c r="J61" s="778">
        <v>10712.53</v>
      </c>
      <c r="K61" s="778">
        <v>7931.76</v>
      </c>
      <c r="L61" s="778">
        <v>13171.63</v>
      </c>
      <c r="M61" s="1084">
        <v>31815.919999999998</v>
      </c>
      <c r="N61" s="778">
        <v>9746.5</v>
      </c>
      <c r="O61" s="778">
        <v>9818.2800000000007</v>
      </c>
      <c r="P61" s="778">
        <v>3726.42</v>
      </c>
      <c r="Q61" s="1084">
        <v>23291.199999999997</v>
      </c>
      <c r="R61" s="1084">
        <v>18346.060000000001</v>
      </c>
      <c r="S61" s="778"/>
      <c r="T61" s="778"/>
      <c r="U61" s="778">
        <v>18346.060000000001</v>
      </c>
      <c r="V61" s="843">
        <v>100062.18999999999</v>
      </c>
    </row>
    <row r="62" spans="1:24">
      <c r="A62" t="s">
        <v>326</v>
      </c>
      <c r="B62" s="729">
        <v>741000</v>
      </c>
      <c r="C62" s="780" t="s">
        <v>29</v>
      </c>
      <c r="D62" s="1080">
        <v>7080</v>
      </c>
      <c r="E62" s="1083">
        <v>12500</v>
      </c>
      <c r="F62" s="781">
        <v>2100</v>
      </c>
      <c r="G62" s="781">
        <v>1570</v>
      </c>
      <c r="H62" s="781">
        <v>1560</v>
      </c>
      <c r="I62" s="1083">
        <v>5230</v>
      </c>
      <c r="J62" s="776">
        <v>1500</v>
      </c>
      <c r="K62" s="776">
        <v>1535</v>
      </c>
      <c r="L62" s="776">
        <v>1125</v>
      </c>
      <c r="M62" s="1083">
        <v>4160</v>
      </c>
      <c r="N62" s="776">
        <v>1260</v>
      </c>
      <c r="O62" s="776">
        <v>1495</v>
      </c>
      <c r="P62" s="776">
        <v>1345</v>
      </c>
      <c r="Q62" s="1083">
        <v>4100</v>
      </c>
      <c r="R62" s="1083">
        <v>3180</v>
      </c>
      <c r="S62" s="776"/>
      <c r="T62" s="776"/>
      <c r="U62" s="776">
        <v>3180</v>
      </c>
      <c r="V62" s="842">
        <v>16670</v>
      </c>
    </row>
    <row r="63" spans="1:24">
      <c r="A63"/>
      <c r="B63" s="729">
        <v>741020</v>
      </c>
      <c r="C63" s="780" t="s">
        <v>1520</v>
      </c>
      <c r="D63" s="1080">
        <v>30020.65</v>
      </c>
      <c r="E63" s="1083">
        <v>40000</v>
      </c>
      <c r="F63" s="781">
        <v>3206</v>
      </c>
      <c r="G63" s="781">
        <v>2066</v>
      </c>
      <c r="H63" s="781">
        <v>1497</v>
      </c>
      <c r="I63" s="1083">
        <v>6769</v>
      </c>
      <c r="J63" s="776">
        <v>255</v>
      </c>
      <c r="K63" s="776">
        <v>818</v>
      </c>
      <c r="L63" s="776">
        <v>1007</v>
      </c>
      <c r="M63" s="1083">
        <v>2080</v>
      </c>
      <c r="N63" s="776">
        <v>1133</v>
      </c>
      <c r="O63" s="776">
        <v>962</v>
      </c>
      <c r="P63" s="776">
        <v>429</v>
      </c>
      <c r="Q63" s="1083">
        <v>2524</v>
      </c>
      <c r="R63" s="1083">
        <v>1324</v>
      </c>
      <c r="S63" s="776"/>
      <c r="T63" s="776"/>
      <c r="U63" s="776">
        <v>1324</v>
      </c>
      <c r="V63" s="842">
        <v>12697</v>
      </c>
    </row>
    <row r="64" spans="1:24">
      <c r="A64"/>
      <c r="B64" s="729">
        <v>774810</v>
      </c>
      <c r="C64" s="780" t="s">
        <v>1942</v>
      </c>
      <c r="D64" s="1080"/>
      <c r="E64" s="1083"/>
      <c r="F64" s="781"/>
      <c r="G64" s="781"/>
      <c r="H64" s="781"/>
      <c r="I64" s="1083">
        <v>0</v>
      </c>
      <c r="J64" s="776"/>
      <c r="K64" s="776"/>
      <c r="L64" s="776"/>
      <c r="M64" s="1083">
        <v>0</v>
      </c>
      <c r="N64" s="776"/>
      <c r="O64" s="776"/>
      <c r="P64" s="776"/>
      <c r="Q64" s="1083">
        <v>0</v>
      </c>
      <c r="R64" s="1083">
        <v>350</v>
      </c>
      <c r="S64" s="776"/>
      <c r="T64" s="776"/>
      <c r="U64" s="776">
        <v>350</v>
      </c>
      <c r="V64" s="842">
        <v>350</v>
      </c>
    </row>
    <row r="65" spans="1:22">
      <c r="A65"/>
      <c r="B65" s="729">
        <v>776700</v>
      </c>
      <c r="C65" s="780" t="s">
        <v>1898</v>
      </c>
      <c r="D65" s="1080">
        <v>208596.91</v>
      </c>
      <c r="E65" s="1083">
        <v>200000</v>
      </c>
      <c r="F65" s="781">
        <v>23889</v>
      </c>
      <c r="G65" s="781">
        <v>10328</v>
      </c>
      <c r="H65" s="781">
        <v>9228</v>
      </c>
      <c r="I65" s="1083">
        <v>43445</v>
      </c>
      <c r="J65" s="776">
        <v>12754</v>
      </c>
      <c r="K65" s="776">
        <v>12440</v>
      </c>
      <c r="L65" s="776">
        <v>12670.5</v>
      </c>
      <c r="M65" s="1083">
        <v>37864.5</v>
      </c>
      <c r="N65" s="776">
        <v>22036.5</v>
      </c>
      <c r="O65" s="776">
        <v>24111.96</v>
      </c>
      <c r="P65" s="776">
        <v>16547</v>
      </c>
      <c r="Q65" s="1083">
        <v>62695.46</v>
      </c>
      <c r="R65" s="1083">
        <v>16991</v>
      </c>
      <c r="S65" s="776"/>
      <c r="T65" s="776"/>
      <c r="U65" s="776">
        <v>16991</v>
      </c>
      <c r="V65" s="842">
        <v>160995.96</v>
      </c>
    </row>
    <row r="66" spans="1:22">
      <c r="A66"/>
      <c r="B66" s="729">
        <v>776710</v>
      </c>
      <c r="C66" s="780" t="s">
        <v>1907</v>
      </c>
      <c r="D66" s="1080">
        <v>3446</v>
      </c>
      <c r="E66" s="1083">
        <v>7500</v>
      </c>
      <c r="F66" s="781">
        <v>1085</v>
      </c>
      <c r="G66" s="781">
        <v>553</v>
      </c>
      <c r="H66" s="781">
        <v>770</v>
      </c>
      <c r="I66" s="1083">
        <v>2408</v>
      </c>
      <c r="J66" s="776">
        <v>161</v>
      </c>
      <c r="K66" s="776">
        <v>56</v>
      </c>
      <c r="L66" s="776">
        <v>0</v>
      </c>
      <c r="M66" s="1083">
        <v>217</v>
      </c>
      <c r="N66" s="776">
        <v>7</v>
      </c>
      <c r="O66" s="776">
        <v>7</v>
      </c>
      <c r="P66" s="776">
        <v>91</v>
      </c>
      <c r="Q66" s="1083">
        <v>105</v>
      </c>
      <c r="R66" s="1083">
        <v>182</v>
      </c>
      <c r="S66" s="776"/>
      <c r="T66" s="776"/>
      <c r="U66" s="776">
        <v>182</v>
      </c>
      <c r="V66" s="842">
        <v>2912</v>
      </c>
    </row>
    <row r="67" spans="1:22">
      <c r="A67"/>
      <c r="B67" s="729">
        <v>776740</v>
      </c>
      <c r="C67" s="780" t="s">
        <v>20</v>
      </c>
      <c r="D67" s="1080">
        <v>2395</v>
      </c>
      <c r="E67" s="1083">
        <v>1000</v>
      </c>
      <c r="F67" s="781">
        <v>670</v>
      </c>
      <c r="G67" s="781">
        <v>360</v>
      </c>
      <c r="H67" s="781">
        <v>180</v>
      </c>
      <c r="I67" s="1083">
        <v>1210</v>
      </c>
      <c r="J67" s="776">
        <v>110</v>
      </c>
      <c r="K67" s="776">
        <v>0</v>
      </c>
      <c r="L67" s="776">
        <v>180</v>
      </c>
      <c r="M67" s="1083">
        <v>290</v>
      </c>
      <c r="N67" s="776">
        <v>0</v>
      </c>
      <c r="O67" s="776">
        <v>0</v>
      </c>
      <c r="P67" s="776">
        <v>180</v>
      </c>
      <c r="Q67" s="1083">
        <v>180</v>
      </c>
      <c r="R67" s="1083">
        <v>611</v>
      </c>
      <c r="S67" s="776"/>
      <c r="T67" s="776"/>
      <c r="U67" s="776">
        <v>611</v>
      </c>
      <c r="V67" s="842">
        <v>2291</v>
      </c>
    </row>
    <row r="68" spans="1:22">
      <c r="A68"/>
      <c r="B68" s="729">
        <v>777660</v>
      </c>
      <c r="C68" s="780" t="s">
        <v>21</v>
      </c>
      <c r="D68" s="1080">
        <v>4859</v>
      </c>
      <c r="E68" s="1083">
        <v>2500</v>
      </c>
      <c r="F68" s="781">
        <v>681</v>
      </c>
      <c r="G68" s="781">
        <v>256</v>
      </c>
      <c r="H68" s="781">
        <v>598</v>
      </c>
      <c r="I68" s="1083">
        <v>1535</v>
      </c>
      <c r="J68" s="776">
        <v>115</v>
      </c>
      <c r="K68" s="776">
        <v>168</v>
      </c>
      <c r="L68" s="776">
        <v>64</v>
      </c>
      <c r="M68" s="1083">
        <v>347</v>
      </c>
      <c r="N68" s="776">
        <v>78</v>
      </c>
      <c r="O68" s="776">
        <v>124</v>
      </c>
      <c r="P68" s="776">
        <v>100</v>
      </c>
      <c r="Q68" s="1083">
        <v>302</v>
      </c>
      <c r="R68" s="1083">
        <v>425</v>
      </c>
      <c r="S68" s="776"/>
      <c r="T68" s="776"/>
      <c r="U68" s="776">
        <v>425</v>
      </c>
      <c r="V68" s="842">
        <v>2609</v>
      </c>
    </row>
    <row r="69" spans="1:22">
      <c r="A69"/>
      <c r="B69" s="729">
        <v>780160</v>
      </c>
      <c r="C69" s="780" t="s">
        <v>1914</v>
      </c>
      <c r="D69" s="1080">
        <v>1115</v>
      </c>
      <c r="E69" s="1083">
        <v>0</v>
      </c>
      <c r="F69" s="781">
        <v>129</v>
      </c>
      <c r="G69" s="781">
        <v>23</v>
      </c>
      <c r="H69" s="781">
        <v>238</v>
      </c>
      <c r="I69" s="1083">
        <v>390</v>
      </c>
      <c r="J69" s="776">
        <v>56</v>
      </c>
      <c r="K69" s="776">
        <v>168</v>
      </c>
      <c r="L69" s="776">
        <v>91</v>
      </c>
      <c r="M69" s="1083">
        <v>315</v>
      </c>
      <c r="N69" s="776">
        <v>50</v>
      </c>
      <c r="O69" s="776">
        <v>58</v>
      </c>
      <c r="P69" s="776">
        <v>35</v>
      </c>
      <c r="Q69" s="1083">
        <v>143</v>
      </c>
      <c r="R69" s="1083">
        <v>70</v>
      </c>
      <c r="S69" s="776"/>
      <c r="T69" s="776"/>
      <c r="U69" s="776">
        <v>70</v>
      </c>
      <c r="V69" s="842">
        <v>918</v>
      </c>
    </row>
    <row r="70" spans="1:22">
      <c r="A70"/>
      <c r="B70" s="729">
        <v>781080</v>
      </c>
      <c r="C70" s="780" t="s">
        <v>1897</v>
      </c>
      <c r="D70" s="1080">
        <v>113.26000000000002</v>
      </c>
      <c r="E70" s="1083">
        <v>0</v>
      </c>
      <c r="F70" s="781">
        <v>0</v>
      </c>
      <c r="G70" s="781">
        <v>0</v>
      </c>
      <c r="H70" s="781">
        <v>0</v>
      </c>
      <c r="I70" s="1083">
        <v>0</v>
      </c>
      <c r="J70" s="776">
        <v>0</v>
      </c>
      <c r="K70" s="776">
        <v>0</v>
      </c>
      <c r="L70" s="776">
        <v>0</v>
      </c>
      <c r="M70" s="1083">
        <v>0</v>
      </c>
      <c r="N70" s="776">
        <v>0</v>
      </c>
      <c r="O70" s="776">
        <v>0</v>
      </c>
      <c r="P70" s="776">
        <v>0</v>
      </c>
      <c r="Q70" s="1083">
        <v>0</v>
      </c>
      <c r="R70" s="1083">
        <v>0</v>
      </c>
      <c r="S70" s="776"/>
      <c r="T70" s="776"/>
      <c r="U70" s="776">
        <v>0</v>
      </c>
      <c r="V70" s="842">
        <v>0</v>
      </c>
    </row>
    <row r="71" spans="1:22">
      <c r="A71"/>
      <c r="B71" s="729">
        <v>776741</v>
      </c>
      <c r="C71" s="780" t="s">
        <v>6844</v>
      </c>
      <c r="D71" s="1080">
        <v>0</v>
      </c>
      <c r="E71" s="1083">
        <v>0</v>
      </c>
      <c r="F71" s="781">
        <v>0</v>
      </c>
      <c r="G71" s="781">
        <v>0</v>
      </c>
      <c r="H71" s="781">
        <v>0</v>
      </c>
      <c r="I71" s="1083">
        <v>0</v>
      </c>
      <c r="J71" s="776">
        <v>0</v>
      </c>
      <c r="K71" s="776">
        <v>0</v>
      </c>
      <c r="L71" s="776">
        <v>0</v>
      </c>
      <c r="M71" s="1083">
        <v>0</v>
      </c>
      <c r="N71" s="776">
        <v>0</v>
      </c>
      <c r="O71" s="776">
        <v>0</v>
      </c>
      <c r="P71" s="776">
        <v>0</v>
      </c>
      <c r="Q71" s="1083">
        <v>0</v>
      </c>
      <c r="R71" s="1083">
        <v>0</v>
      </c>
      <c r="S71" s="776"/>
      <c r="T71" s="776"/>
      <c r="U71" s="776">
        <v>0</v>
      </c>
      <c r="V71" s="842">
        <v>0</v>
      </c>
    </row>
    <row r="72" spans="1:22">
      <c r="A72" s="777" t="s">
        <v>6585</v>
      </c>
      <c r="B72" s="777"/>
      <c r="C72" s="777"/>
      <c r="D72" s="1081">
        <v>257625.82</v>
      </c>
      <c r="E72" s="1084">
        <v>263500</v>
      </c>
      <c r="F72" s="782">
        <v>31760</v>
      </c>
      <c r="G72" s="782">
        <v>15156</v>
      </c>
      <c r="H72" s="782">
        <v>14071</v>
      </c>
      <c r="I72" s="1084">
        <v>60987</v>
      </c>
      <c r="J72" s="778">
        <v>14951</v>
      </c>
      <c r="K72" s="778">
        <v>15185</v>
      </c>
      <c r="L72" s="778">
        <v>15137.5</v>
      </c>
      <c r="M72" s="1084">
        <v>45273.5</v>
      </c>
      <c r="N72" s="778">
        <v>24564.5</v>
      </c>
      <c r="O72" s="778">
        <v>26757.96</v>
      </c>
      <c r="P72" s="778">
        <v>18727</v>
      </c>
      <c r="Q72" s="1084">
        <v>70049.459999999992</v>
      </c>
      <c r="R72" s="1084">
        <v>23133</v>
      </c>
      <c r="S72" s="778"/>
      <c r="T72" s="778"/>
      <c r="U72" s="778">
        <v>23133</v>
      </c>
      <c r="V72" s="843">
        <v>199442.96</v>
      </c>
    </row>
    <row r="73" spans="1:22">
      <c r="A73" t="s">
        <v>445</v>
      </c>
      <c r="B73" s="729">
        <v>741020</v>
      </c>
      <c r="C73" s="780" t="s">
        <v>1520</v>
      </c>
      <c r="D73" s="1080">
        <v>98309</v>
      </c>
      <c r="E73" s="1083">
        <v>75000</v>
      </c>
      <c r="F73" s="781">
        <v>2023</v>
      </c>
      <c r="G73" s="781">
        <v>-200</v>
      </c>
      <c r="H73" s="781">
        <v>1777</v>
      </c>
      <c r="I73" s="1083">
        <v>3600</v>
      </c>
      <c r="J73" s="776">
        <v>18865</v>
      </c>
      <c r="K73" s="776">
        <v>7208</v>
      </c>
      <c r="L73" s="776">
        <v>15655</v>
      </c>
      <c r="M73" s="1083">
        <v>41728</v>
      </c>
      <c r="N73" s="776">
        <v>9824</v>
      </c>
      <c r="O73" s="776">
        <v>31728</v>
      </c>
      <c r="P73" s="776">
        <v>9709</v>
      </c>
      <c r="Q73" s="1083">
        <v>51261</v>
      </c>
      <c r="R73" s="1083">
        <v>10970</v>
      </c>
      <c r="S73" s="776"/>
      <c r="T73" s="776"/>
      <c r="U73" s="776">
        <v>10970</v>
      </c>
      <c r="V73" s="842">
        <v>107559</v>
      </c>
    </row>
    <row r="74" spans="1:22">
      <c r="A74"/>
      <c r="B74" s="729">
        <v>741080</v>
      </c>
      <c r="C74" s="780" t="s">
        <v>1191</v>
      </c>
      <c r="D74" s="1080">
        <v>0</v>
      </c>
      <c r="E74" s="1083">
        <v>0</v>
      </c>
      <c r="F74" s="781">
        <v>0</v>
      </c>
      <c r="G74" s="781">
        <v>0</v>
      </c>
      <c r="H74" s="781">
        <v>0</v>
      </c>
      <c r="I74" s="1083">
        <v>0</v>
      </c>
      <c r="J74" s="776">
        <v>300</v>
      </c>
      <c r="K74" s="776">
        <v>0</v>
      </c>
      <c r="L74" s="776">
        <v>0</v>
      </c>
      <c r="M74" s="1083">
        <v>300</v>
      </c>
      <c r="N74" s="776">
        <v>0</v>
      </c>
      <c r="O74" s="776">
        <v>0</v>
      </c>
      <c r="P74" s="776">
        <v>0</v>
      </c>
      <c r="Q74" s="1083">
        <v>0</v>
      </c>
      <c r="R74" s="1083">
        <v>0</v>
      </c>
      <c r="S74" s="776"/>
      <c r="T74" s="776"/>
      <c r="U74" s="776">
        <v>0</v>
      </c>
      <c r="V74" s="842">
        <v>300</v>
      </c>
    </row>
    <row r="75" spans="1:22">
      <c r="A75"/>
      <c r="B75" s="729">
        <v>741320</v>
      </c>
      <c r="C75" s="780" t="s">
        <v>1346</v>
      </c>
      <c r="D75" s="1080">
        <v>0</v>
      </c>
      <c r="E75" s="1083">
        <v>0</v>
      </c>
      <c r="F75" s="781">
        <v>0</v>
      </c>
      <c r="G75" s="781">
        <v>0</v>
      </c>
      <c r="H75" s="781">
        <v>0</v>
      </c>
      <c r="I75" s="1083">
        <v>0</v>
      </c>
      <c r="J75" s="776">
        <v>0</v>
      </c>
      <c r="K75" s="776">
        <v>0</v>
      </c>
      <c r="L75" s="776">
        <v>0</v>
      </c>
      <c r="M75" s="1083">
        <v>0</v>
      </c>
      <c r="N75" s="776">
        <v>0</v>
      </c>
      <c r="O75" s="776">
        <v>0</v>
      </c>
      <c r="P75" s="776">
        <v>0</v>
      </c>
      <c r="Q75" s="1083">
        <v>0</v>
      </c>
      <c r="R75" s="1083">
        <v>0</v>
      </c>
      <c r="S75" s="776"/>
      <c r="T75" s="776"/>
      <c r="U75" s="776">
        <v>0</v>
      </c>
      <c r="V75" s="842">
        <v>0</v>
      </c>
    </row>
    <row r="76" spans="1:22">
      <c r="A76"/>
      <c r="B76" s="729">
        <v>776700</v>
      </c>
      <c r="C76" s="780" t="s">
        <v>1898</v>
      </c>
      <c r="D76" s="1080">
        <v>428553.94</v>
      </c>
      <c r="E76" s="1083">
        <v>450000</v>
      </c>
      <c r="F76" s="781">
        <v>34631.760000000002</v>
      </c>
      <c r="G76" s="781">
        <v>22841.24</v>
      </c>
      <c r="H76" s="781">
        <v>25699</v>
      </c>
      <c r="I76" s="1083">
        <v>83172</v>
      </c>
      <c r="J76" s="776">
        <v>39911</v>
      </c>
      <c r="K76" s="776">
        <v>37326.85</v>
      </c>
      <c r="L76" s="776">
        <v>35267.050000000003</v>
      </c>
      <c r="M76" s="1083">
        <v>112504.90000000001</v>
      </c>
      <c r="N76" s="776">
        <v>44200.54</v>
      </c>
      <c r="O76" s="776">
        <v>111623.35</v>
      </c>
      <c r="P76" s="776">
        <v>33439.32</v>
      </c>
      <c r="Q76" s="1083">
        <v>189263.21000000002</v>
      </c>
      <c r="R76" s="1083">
        <v>26149.040000000001</v>
      </c>
      <c r="S76" s="776"/>
      <c r="T76" s="776"/>
      <c r="U76" s="776">
        <v>26149.040000000001</v>
      </c>
      <c r="V76" s="842">
        <v>411089.15</v>
      </c>
    </row>
    <row r="77" spans="1:22">
      <c r="A77"/>
      <c r="B77" s="729">
        <v>776710</v>
      </c>
      <c r="C77" s="780" t="s">
        <v>1907</v>
      </c>
      <c r="D77" s="1080">
        <v>1366</v>
      </c>
      <c r="E77" s="1083">
        <v>5000</v>
      </c>
      <c r="F77" s="781">
        <v>0</v>
      </c>
      <c r="G77" s="781">
        <v>0</v>
      </c>
      <c r="H77" s="781">
        <v>35</v>
      </c>
      <c r="I77" s="1083">
        <v>35</v>
      </c>
      <c r="J77" s="776">
        <v>135</v>
      </c>
      <c r="K77" s="776">
        <v>1035</v>
      </c>
      <c r="L77" s="776">
        <v>2615</v>
      </c>
      <c r="M77" s="1083">
        <v>3785</v>
      </c>
      <c r="N77" s="776">
        <v>190</v>
      </c>
      <c r="O77" s="776">
        <v>11565</v>
      </c>
      <c r="P77" s="776">
        <v>35</v>
      </c>
      <c r="Q77" s="1083">
        <v>11790</v>
      </c>
      <c r="R77" s="1083">
        <v>0</v>
      </c>
      <c r="S77" s="776"/>
      <c r="T77" s="776"/>
      <c r="U77" s="776">
        <v>0</v>
      </c>
      <c r="V77" s="842">
        <v>15610</v>
      </c>
    </row>
    <row r="78" spans="1:22">
      <c r="A78"/>
      <c r="B78" s="729">
        <v>776720</v>
      </c>
      <c r="C78" s="780" t="s">
        <v>1941</v>
      </c>
      <c r="D78" s="1080">
        <v>87050</v>
      </c>
      <c r="E78" s="1083">
        <v>75000</v>
      </c>
      <c r="F78" s="781">
        <v>6050</v>
      </c>
      <c r="G78" s="781">
        <v>1057</v>
      </c>
      <c r="H78" s="781">
        <v>3342</v>
      </c>
      <c r="I78" s="1083">
        <v>10449</v>
      </c>
      <c r="J78" s="776">
        <v>4189</v>
      </c>
      <c r="K78" s="776">
        <v>7480</v>
      </c>
      <c r="L78" s="776">
        <v>8562</v>
      </c>
      <c r="M78" s="1083">
        <v>20231</v>
      </c>
      <c r="N78" s="776">
        <v>15782</v>
      </c>
      <c r="O78" s="776">
        <v>21415.5</v>
      </c>
      <c r="P78" s="776">
        <v>13273</v>
      </c>
      <c r="Q78" s="1083">
        <v>50470.5</v>
      </c>
      <c r="R78" s="1083">
        <v>13393</v>
      </c>
      <c r="S78" s="776"/>
      <c r="T78" s="776"/>
      <c r="U78" s="776">
        <v>13393</v>
      </c>
      <c r="V78" s="842">
        <v>94543.5</v>
      </c>
    </row>
    <row r="79" spans="1:22">
      <c r="A79"/>
      <c r="B79" s="729">
        <v>776740</v>
      </c>
      <c r="C79" s="780" t="s">
        <v>20</v>
      </c>
      <c r="D79" s="1080">
        <v>315</v>
      </c>
      <c r="E79" s="1083">
        <v>0</v>
      </c>
      <c r="F79" s="781">
        <v>0</v>
      </c>
      <c r="G79" s="781">
        <v>0</v>
      </c>
      <c r="H79" s="781">
        <v>0</v>
      </c>
      <c r="I79" s="1083">
        <v>0</v>
      </c>
      <c r="J79" s="776">
        <v>0</v>
      </c>
      <c r="K79" s="776">
        <v>0</v>
      </c>
      <c r="L79" s="776">
        <v>100</v>
      </c>
      <c r="M79" s="1083">
        <v>100</v>
      </c>
      <c r="N79" s="776">
        <v>0</v>
      </c>
      <c r="O79" s="776">
        <v>0</v>
      </c>
      <c r="P79" s="776">
        <v>0</v>
      </c>
      <c r="Q79" s="1083">
        <v>0</v>
      </c>
      <c r="R79" s="1083">
        <v>0</v>
      </c>
      <c r="S79" s="776"/>
      <c r="T79" s="776"/>
      <c r="U79" s="776">
        <v>0</v>
      </c>
      <c r="V79" s="842">
        <v>100</v>
      </c>
    </row>
    <row r="80" spans="1:22">
      <c r="A80"/>
      <c r="B80" s="729">
        <v>776760</v>
      </c>
      <c r="C80" s="780" t="s">
        <v>28</v>
      </c>
      <c r="D80" s="1080">
        <v>400</v>
      </c>
      <c r="E80" s="1083">
        <v>0</v>
      </c>
      <c r="F80" s="781">
        <v>0</v>
      </c>
      <c r="G80" s="781">
        <v>0</v>
      </c>
      <c r="H80" s="781">
        <v>0</v>
      </c>
      <c r="I80" s="1083">
        <v>0</v>
      </c>
      <c r="J80" s="776">
        <v>8</v>
      </c>
      <c r="K80" s="776">
        <v>23</v>
      </c>
      <c r="L80" s="776">
        <v>458</v>
      </c>
      <c r="M80" s="1083">
        <v>489</v>
      </c>
      <c r="N80" s="776">
        <v>23</v>
      </c>
      <c r="O80" s="776">
        <v>16</v>
      </c>
      <c r="P80" s="776">
        <v>-528</v>
      </c>
      <c r="Q80" s="1083">
        <v>-489</v>
      </c>
      <c r="R80" s="1083">
        <v>0</v>
      </c>
      <c r="S80" s="776"/>
      <c r="T80" s="776"/>
      <c r="U80" s="776">
        <v>0</v>
      </c>
      <c r="V80" s="842">
        <v>0</v>
      </c>
    </row>
    <row r="81" spans="1:22">
      <c r="A81"/>
      <c r="B81" s="729">
        <v>777610</v>
      </c>
      <c r="C81" s="780" t="s">
        <v>30</v>
      </c>
      <c r="D81" s="1080">
        <v>0</v>
      </c>
      <c r="E81" s="1083">
        <v>0</v>
      </c>
      <c r="F81" s="781">
        <v>0</v>
      </c>
      <c r="G81" s="781">
        <v>0</v>
      </c>
      <c r="H81" s="781">
        <v>0</v>
      </c>
      <c r="I81" s="1083">
        <v>0</v>
      </c>
      <c r="J81" s="776">
        <v>0</v>
      </c>
      <c r="K81" s="776">
        <v>0</v>
      </c>
      <c r="L81" s="776">
        <v>0</v>
      </c>
      <c r="M81" s="1083">
        <v>0</v>
      </c>
      <c r="N81" s="776">
        <v>0</v>
      </c>
      <c r="O81" s="776">
        <v>0</v>
      </c>
      <c r="P81" s="776">
        <v>0</v>
      </c>
      <c r="Q81" s="1083">
        <v>0</v>
      </c>
      <c r="R81" s="1083">
        <v>0</v>
      </c>
      <c r="S81" s="776"/>
      <c r="T81" s="776"/>
      <c r="U81" s="776">
        <v>0</v>
      </c>
      <c r="V81" s="842">
        <v>0</v>
      </c>
    </row>
    <row r="82" spans="1:22">
      <c r="A82"/>
      <c r="B82" s="729">
        <v>777660</v>
      </c>
      <c r="C82" s="780" t="s">
        <v>21</v>
      </c>
      <c r="D82" s="1080">
        <v>3559</v>
      </c>
      <c r="E82" s="1083">
        <v>1500</v>
      </c>
      <c r="F82" s="781">
        <v>115</v>
      </c>
      <c r="G82" s="781">
        <v>-39</v>
      </c>
      <c r="H82" s="781">
        <v>0</v>
      </c>
      <c r="I82" s="1083">
        <v>76</v>
      </c>
      <c r="J82" s="776">
        <v>0</v>
      </c>
      <c r="K82" s="776">
        <v>0</v>
      </c>
      <c r="L82" s="776">
        <v>0</v>
      </c>
      <c r="M82" s="1083">
        <v>0</v>
      </c>
      <c r="N82" s="776">
        <v>0</v>
      </c>
      <c r="O82" s="776">
        <v>0</v>
      </c>
      <c r="P82" s="776">
        <v>0</v>
      </c>
      <c r="Q82" s="1083">
        <v>0</v>
      </c>
      <c r="R82" s="1083">
        <v>0</v>
      </c>
      <c r="S82" s="776"/>
      <c r="T82" s="776"/>
      <c r="U82" s="776">
        <v>0</v>
      </c>
      <c r="V82" s="842">
        <v>76</v>
      </c>
    </row>
    <row r="83" spans="1:22">
      <c r="A83"/>
      <c r="B83" s="729">
        <v>780160</v>
      </c>
      <c r="C83" s="780" t="s">
        <v>1914</v>
      </c>
      <c r="D83" s="1080">
        <v>14850</v>
      </c>
      <c r="E83" s="1083">
        <v>10000</v>
      </c>
      <c r="F83" s="781">
        <v>896</v>
      </c>
      <c r="G83" s="781">
        <v>94</v>
      </c>
      <c r="H83" s="781">
        <v>817</v>
      </c>
      <c r="I83" s="1083">
        <v>1807</v>
      </c>
      <c r="J83" s="776">
        <v>1399</v>
      </c>
      <c r="K83" s="776">
        <v>1629</v>
      </c>
      <c r="L83" s="776">
        <v>1600</v>
      </c>
      <c r="M83" s="1083">
        <v>4628</v>
      </c>
      <c r="N83" s="776">
        <v>2538</v>
      </c>
      <c r="O83" s="776">
        <v>3415</v>
      </c>
      <c r="P83" s="776">
        <v>2935</v>
      </c>
      <c r="Q83" s="1083">
        <v>8888</v>
      </c>
      <c r="R83" s="1083">
        <v>2545</v>
      </c>
      <c r="S83" s="776"/>
      <c r="T83" s="776"/>
      <c r="U83" s="776">
        <v>2545</v>
      </c>
      <c r="V83" s="842">
        <v>17868</v>
      </c>
    </row>
    <row r="84" spans="1:22">
      <c r="A84"/>
      <c r="B84" s="729">
        <v>781080</v>
      </c>
      <c r="C84" s="780" t="s">
        <v>1897</v>
      </c>
      <c r="D84" s="1080">
        <v>20.009999999999998</v>
      </c>
      <c r="E84" s="1083">
        <v>0</v>
      </c>
      <c r="F84" s="781">
        <v>0</v>
      </c>
      <c r="G84" s="781">
        <v>0</v>
      </c>
      <c r="H84" s="781">
        <v>0</v>
      </c>
      <c r="I84" s="1083">
        <v>0</v>
      </c>
      <c r="J84" s="776">
        <v>0</v>
      </c>
      <c r="K84" s="776">
        <v>0</v>
      </c>
      <c r="L84" s="776">
        <v>0</v>
      </c>
      <c r="M84" s="1083">
        <v>0</v>
      </c>
      <c r="N84" s="776">
        <v>0</v>
      </c>
      <c r="O84" s="776">
        <v>0</v>
      </c>
      <c r="P84" s="776">
        <v>0</v>
      </c>
      <c r="Q84" s="1083">
        <v>0</v>
      </c>
      <c r="R84" s="1083">
        <v>0</v>
      </c>
      <c r="S84" s="776"/>
      <c r="T84" s="776"/>
      <c r="U84" s="776">
        <v>0</v>
      </c>
      <c r="V84" s="842">
        <v>0</v>
      </c>
    </row>
    <row r="85" spans="1:22">
      <c r="A85"/>
      <c r="B85" s="729">
        <v>781220</v>
      </c>
      <c r="C85" s="780" t="s">
        <v>13</v>
      </c>
      <c r="D85" s="1080">
        <v>311.5</v>
      </c>
      <c r="E85" s="1083">
        <v>0</v>
      </c>
      <c r="F85" s="781">
        <v>5</v>
      </c>
      <c r="G85" s="781">
        <v>14</v>
      </c>
      <c r="H85" s="781">
        <v>0</v>
      </c>
      <c r="I85" s="1083">
        <v>19</v>
      </c>
      <c r="J85" s="776">
        <v>6</v>
      </c>
      <c r="K85" s="776">
        <v>8</v>
      </c>
      <c r="L85" s="776">
        <v>20</v>
      </c>
      <c r="M85" s="1083">
        <v>34</v>
      </c>
      <c r="N85" s="776">
        <v>52</v>
      </c>
      <c r="O85" s="776">
        <v>29</v>
      </c>
      <c r="P85" s="776">
        <v>47</v>
      </c>
      <c r="Q85" s="1083">
        <v>128</v>
      </c>
      <c r="R85" s="1083">
        <v>8</v>
      </c>
      <c r="S85" s="776"/>
      <c r="T85" s="776"/>
      <c r="U85" s="776">
        <v>8</v>
      </c>
      <c r="V85" s="842">
        <v>189</v>
      </c>
    </row>
    <row r="86" spans="1:22">
      <c r="A86"/>
      <c r="B86" s="729">
        <v>781360</v>
      </c>
      <c r="C86" s="780" t="s">
        <v>14</v>
      </c>
      <c r="D86" s="1080">
        <v>0</v>
      </c>
      <c r="E86" s="1083">
        <v>0</v>
      </c>
      <c r="F86" s="781">
        <v>0</v>
      </c>
      <c r="G86" s="781">
        <v>0</v>
      </c>
      <c r="H86" s="781">
        <v>0</v>
      </c>
      <c r="I86" s="1083">
        <v>0</v>
      </c>
      <c r="J86" s="776">
        <v>0</v>
      </c>
      <c r="K86" s="776">
        <v>0</v>
      </c>
      <c r="L86" s="776">
        <v>0</v>
      </c>
      <c r="M86" s="1083">
        <v>0</v>
      </c>
      <c r="N86" s="776">
        <v>0</v>
      </c>
      <c r="O86" s="776">
        <v>0</v>
      </c>
      <c r="P86" s="776">
        <v>24.19</v>
      </c>
      <c r="Q86" s="1083">
        <v>24.19</v>
      </c>
      <c r="R86" s="1083">
        <v>0</v>
      </c>
      <c r="S86" s="776"/>
      <c r="T86" s="776"/>
      <c r="U86" s="776">
        <v>0</v>
      </c>
      <c r="V86" s="842">
        <v>24.19</v>
      </c>
    </row>
    <row r="87" spans="1:22">
      <c r="A87" s="777" t="s">
        <v>6581</v>
      </c>
      <c r="B87" s="777"/>
      <c r="C87" s="777"/>
      <c r="D87" s="1081">
        <v>634734.44999999995</v>
      </c>
      <c r="E87" s="1084">
        <v>616500</v>
      </c>
      <c r="F87" s="782">
        <v>43720.76</v>
      </c>
      <c r="G87" s="782">
        <v>23767.24</v>
      </c>
      <c r="H87" s="782">
        <v>31670</v>
      </c>
      <c r="I87" s="1084">
        <v>99158</v>
      </c>
      <c r="J87" s="778">
        <v>64813</v>
      </c>
      <c r="K87" s="778">
        <v>54709.85</v>
      </c>
      <c r="L87" s="778">
        <v>64277.05</v>
      </c>
      <c r="M87" s="1084">
        <v>183799.90000000002</v>
      </c>
      <c r="N87" s="778">
        <v>72609.540000000008</v>
      </c>
      <c r="O87" s="778">
        <v>179791.85</v>
      </c>
      <c r="P87" s="778">
        <v>58934.51</v>
      </c>
      <c r="Q87" s="1084">
        <v>311335.90000000002</v>
      </c>
      <c r="R87" s="1084">
        <v>53065.04</v>
      </c>
      <c r="S87" s="778"/>
      <c r="T87" s="778"/>
      <c r="U87" s="778">
        <v>53065.04</v>
      </c>
      <c r="V87" s="843">
        <v>647358.84</v>
      </c>
    </row>
    <row r="88" spans="1:22">
      <c r="A88" t="s">
        <v>1455</v>
      </c>
      <c r="B88" s="729">
        <v>776760</v>
      </c>
      <c r="C88" s="780" t="s">
        <v>28</v>
      </c>
      <c r="D88" s="1080">
        <v>8</v>
      </c>
      <c r="E88" s="1083">
        <v>0</v>
      </c>
      <c r="F88" s="781">
        <v>0</v>
      </c>
      <c r="G88" s="781">
        <v>0</v>
      </c>
      <c r="H88" s="781">
        <v>0</v>
      </c>
      <c r="I88" s="1083">
        <v>0</v>
      </c>
      <c r="J88" s="776">
        <v>0</v>
      </c>
      <c r="K88" s="776">
        <v>0</v>
      </c>
      <c r="L88" s="776">
        <v>0</v>
      </c>
      <c r="M88" s="1083">
        <v>0</v>
      </c>
      <c r="N88" s="776">
        <v>0</v>
      </c>
      <c r="O88" s="776">
        <v>0</v>
      </c>
      <c r="P88" s="776">
        <v>0</v>
      </c>
      <c r="Q88" s="1083">
        <v>0</v>
      </c>
      <c r="R88" s="1083">
        <v>0</v>
      </c>
      <c r="S88" s="776"/>
      <c r="T88" s="776"/>
      <c r="U88" s="776">
        <v>0</v>
      </c>
      <c r="V88" s="842">
        <v>0</v>
      </c>
    </row>
    <row r="89" spans="1:22">
      <c r="A89"/>
      <c r="B89" s="729">
        <v>780160</v>
      </c>
      <c r="C89" s="780" t="s">
        <v>1914</v>
      </c>
      <c r="D89" s="1080">
        <v>399.75</v>
      </c>
      <c r="E89" s="1083">
        <v>0</v>
      </c>
      <c r="F89" s="781">
        <v>1</v>
      </c>
      <c r="G89" s="781">
        <v>0</v>
      </c>
      <c r="H89" s="781">
        <v>0</v>
      </c>
      <c r="I89" s="1083">
        <v>1</v>
      </c>
      <c r="J89" s="776">
        <v>180.6</v>
      </c>
      <c r="K89" s="776">
        <v>0</v>
      </c>
      <c r="L89" s="776">
        <v>126</v>
      </c>
      <c r="M89" s="1083">
        <v>306.60000000000002</v>
      </c>
      <c r="N89" s="776">
        <v>0</v>
      </c>
      <c r="O89" s="776">
        <v>0</v>
      </c>
      <c r="P89" s="776">
        <v>122</v>
      </c>
      <c r="Q89" s="1083">
        <v>122</v>
      </c>
      <c r="R89" s="1083">
        <v>192</v>
      </c>
      <c r="S89" s="776"/>
      <c r="T89" s="776"/>
      <c r="U89" s="776">
        <v>192</v>
      </c>
      <c r="V89" s="842">
        <v>621.6</v>
      </c>
    </row>
    <row r="90" spans="1:22">
      <c r="A90" s="777" t="s">
        <v>6590</v>
      </c>
      <c r="B90" s="777"/>
      <c r="C90" s="777"/>
      <c r="D90" s="1081">
        <v>407.75</v>
      </c>
      <c r="E90" s="1084">
        <v>0</v>
      </c>
      <c r="F90" s="782">
        <v>1</v>
      </c>
      <c r="G90" s="782">
        <v>0</v>
      </c>
      <c r="H90" s="782">
        <v>0</v>
      </c>
      <c r="I90" s="1084">
        <v>1</v>
      </c>
      <c r="J90" s="778">
        <v>180.6</v>
      </c>
      <c r="K90" s="778">
        <v>0</v>
      </c>
      <c r="L90" s="778">
        <v>126</v>
      </c>
      <c r="M90" s="1084">
        <v>306.60000000000002</v>
      </c>
      <c r="N90" s="778">
        <v>0</v>
      </c>
      <c r="O90" s="778">
        <v>0</v>
      </c>
      <c r="P90" s="778">
        <v>122</v>
      </c>
      <c r="Q90" s="1084">
        <v>122</v>
      </c>
      <c r="R90" s="1084">
        <v>192</v>
      </c>
      <c r="S90" s="778"/>
      <c r="T90" s="778"/>
      <c r="U90" s="778">
        <v>192</v>
      </c>
      <c r="V90" s="843">
        <v>621.6</v>
      </c>
    </row>
    <row r="91" spans="1:22">
      <c r="A91" t="s">
        <v>448</v>
      </c>
      <c r="B91" s="729">
        <v>740020</v>
      </c>
      <c r="C91" s="780" t="s">
        <v>8</v>
      </c>
      <c r="D91" s="1080">
        <v>37080.76</v>
      </c>
      <c r="E91" s="1083">
        <v>0</v>
      </c>
      <c r="F91" s="781">
        <v>0</v>
      </c>
      <c r="G91" s="781">
        <v>25851.84</v>
      </c>
      <c r="H91" s="781">
        <v>18494.47</v>
      </c>
      <c r="I91" s="1083">
        <v>44346.31</v>
      </c>
      <c r="J91" s="776">
        <v>2554.38</v>
      </c>
      <c r="K91" s="776">
        <v>0</v>
      </c>
      <c r="L91" s="776">
        <v>19343.810000000001</v>
      </c>
      <c r="M91" s="1083">
        <v>21898.190000000002</v>
      </c>
      <c r="N91" s="776">
        <v>0</v>
      </c>
      <c r="O91" s="776">
        <v>2378.9699999999998</v>
      </c>
      <c r="P91" s="776">
        <v>21506.11</v>
      </c>
      <c r="Q91" s="1083">
        <v>23885.08</v>
      </c>
      <c r="R91" s="1083">
        <v>0</v>
      </c>
      <c r="S91" s="776"/>
      <c r="T91" s="776"/>
      <c r="U91" s="776">
        <v>0</v>
      </c>
      <c r="V91" s="842">
        <v>90129.58</v>
      </c>
    </row>
    <row r="92" spans="1:22">
      <c r="A92"/>
      <c r="B92" s="729">
        <v>741020</v>
      </c>
      <c r="C92" s="780" t="s">
        <v>1520</v>
      </c>
      <c r="D92" s="1080">
        <v>319551.01</v>
      </c>
      <c r="E92" s="1083">
        <v>300000</v>
      </c>
      <c r="F92" s="781">
        <v>37325</v>
      </c>
      <c r="G92" s="781">
        <v>26720</v>
      </c>
      <c r="H92" s="781">
        <v>20436</v>
      </c>
      <c r="I92" s="1083">
        <v>84481</v>
      </c>
      <c r="J92" s="776">
        <v>33890.75</v>
      </c>
      <c r="K92" s="776">
        <v>16562</v>
      </c>
      <c r="L92" s="776">
        <v>9199</v>
      </c>
      <c r="M92" s="1083">
        <v>59651.75</v>
      </c>
      <c r="N92" s="776">
        <v>14556</v>
      </c>
      <c r="O92" s="776">
        <v>11247</v>
      </c>
      <c r="P92" s="776">
        <v>11363</v>
      </c>
      <c r="Q92" s="1083">
        <v>37166</v>
      </c>
      <c r="R92" s="1083">
        <v>22757</v>
      </c>
      <c r="S92" s="776"/>
      <c r="T92" s="776"/>
      <c r="U92" s="776">
        <v>22757</v>
      </c>
      <c r="V92" s="842">
        <v>204055.75</v>
      </c>
    </row>
    <row r="93" spans="1:22">
      <c r="A93"/>
      <c r="B93" s="729">
        <v>741080</v>
      </c>
      <c r="C93" s="780" t="s">
        <v>1191</v>
      </c>
      <c r="D93" s="1080">
        <v>-300</v>
      </c>
      <c r="E93" s="1083">
        <v>0</v>
      </c>
      <c r="F93" s="781">
        <v>0</v>
      </c>
      <c r="G93" s="781">
        <v>0</v>
      </c>
      <c r="H93" s="781">
        <v>0</v>
      </c>
      <c r="I93" s="1083">
        <v>0</v>
      </c>
      <c r="J93" s="776">
        <v>0</v>
      </c>
      <c r="K93" s="776">
        <v>0</v>
      </c>
      <c r="L93" s="776">
        <v>0</v>
      </c>
      <c r="M93" s="1083">
        <v>0</v>
      </c>
      <c r="N93" s="776">
        <v>0</v>
      </c>
      <c r="O93" s="776">
        <v>0</v>
      </c>
      <c r="P93" s="776">
        <v>0</v>
      </c>
      <c r="Q93" s="1083">
        <v>0</v>
      </c>
      <c r="R93" s="1083">
        <v>0</v>
      </c>
      <c r="S93" s="776"/>
      <c r="T93" s="776"/>
      <c r="U93" s="776">
        <v>0</v>
      </c>
      <c r="V93" s="842">
        <v>0</v>
      </c>
    </row>
    <row r="94" spans="1:22">
      <c r="A94"/>
      <c r="B94" s="729">
        <v>741320</v>
      </c>
      <c r="C94" s="780" t="s">
        <v>1346</v>
      </c>
      <c r="D94" s="1080"/>
      <c r="E94" s="1083">
        <v>0</v>
      </c>
      <c r="F94" s="781"/>
      <c r="G94" s="781"/>
      <c r="H94" s="781"/>
      <c r="I94" s="1083">
        <v>0</v>
      </c>
      <c r="J94" s="776">
        <v>8318.48</v>
      </c>
      <c r="K94" s="776">
        <v>0</v>
      </c>
      <c r="L94" s="776">
        <v>0</v>
      </c>
      <c r="M94" s="1083">
        <v>8318.48</v>
      </c>
      <c r="N94" s="776">
        <v>0</v>
      </c>
      <c r="O94" s="776">
        <v>0</v>
      </c>
      <c r="P94" s="776">
        <v>0</v>
      </c>
      <c r="Q94" s="1083">
        <v>0</v>
      </c>
      <c r="R94" s="1083">
        <v>0</v>
      </c>
      <c r="S94" s="776"/>
      <c r="T94" s="776"/>
      <c r="U94" s="776">
        <v>0</v>
      </c>
      <c r="V94" s="842">
        <v>8318.48</v>
      </c>
    </row>
    <row r="95" spans="1:22">
      <c r="A95"/>
      <c r="B95" s="729">
        <v>741360</v>
      </c>
      <c r="C95" s="780" t="s">
        <v>32</v>
      </c>
      <c r="D95" s="1080">
        <v>83986.92</v>
      </c>
      <c r="E95" s="1083">
        <v>80000</v>
      </c>
      <c r="F95" s="781">
        <v>0</v>
      </c>
      <c r="G95" s="781">
        <v>10224.200000000001</v>
      </c>
      <c r="H95" s="781">
        <v>6420.32</v>
      </c>
      <c r="I95" s="1083">
        <v>16644.52</v>
      </c>
      <c r="J95" s="776">
        <v>7699.37</v>
      </c>
      <c r="K95" s="776">
        <v>6168.78</v>
      </c>
      <c r="L95" s="776">
        <v>5984.74</v>
      </c>
      <c r="M95" s="1083">
        <v>19852.89</v>
      </c>
      <c r="N95" s="776">
        <v>4702.7</v>
      </c>
      <c r="O95" s="776">
        <v>4494.82</v>
      </c>
      <c r="P95" s="776">
        <v>5129.3900000000003</v>
      </c>
      <c r="Q95" s="1083">
        <v>14326.91</v>
      </c>
      <c r="R95" s="1083">
        <v>5823.7</v>
      </c>
      <c r="S95" s="776"/>
      <c r="T95" s="776"/>
      <c r="U95" s="776">
        <v>5823.7</v>
      </c>
      <c r="V95" s="842">
        <v>56648.01999999999</v>
      </c>
    </row>
    <row r="96" spans="1:22">
      <c r="A96"/>
      <c r="B96" s="729">
        <v>774810</v>
      </c>
      <c r="C96" s="780" t="s">
        <v>1942</v>
      </c>
      <c r="D96" s="1080"/>
      <c r="E96" s="1083">
        <v>0</v>
      </c>
      <c r="F96" s="781"/>
      <c r="G96" s="781"/>
      <c r="H96" s="781"/>
      <c r="I96" s="1083">
        <v>0</v>
      </c>
      <c r="J96" s="776"/>
      <c r="K96" s="776">
        <v>325</v>
      </c>
      <c r="L96" s="776">
        <v>0</v>
      </c>
      <c r="M96" s="1083">
        <v>325</v>
      </c>
      <c r="N96" s="776">
        <v>0</v>
      </c>
      <c r="O96" s="776">
        <v>0</v>
      </c>
      <c r="P96" s="776">
        <v>0</v>
      </c>
      <c r="Q96" s="1083">
        <v>0</v>
      </c>
      <c r="R96" s="1083">
        <v>0</v>
      </c>
      <c r="S96" s="776"/>
      <c r="T96" s="776"/>
      <c r="U96" s="776">
        <v>0</v>
      </c>
      <c r="V96" s="842">
        <v>325</v>
      </c>
    </row>
    <row r="97" spans="1:22">
      <c r="A97"/>
      <c r="B97" s="729">
        <v>776700</v>
      </c>
      <c r="C97" s="780" t="s">
        <v>1898</v>
      </c>
      <c r="D97" s="1080">
        <v>1630151.6600000001</v>
      </c>
      <c r="E97" s="1083">
        <v>2400000</v>
      </c>
      <c r="F97" s="781">
        <v>402159.5</v>
      </c>
      <c r="G97" s="781">
        <v>107587.13</v>
      </c>
      <c r="H97" s="781">
        <v>128051.09</v>
      </c>
      <c r="I97" s="1083">
        <v>637797.72</v>
      </c>
      <c r="J97" s="776">
        <v>170264.19</v>
      </c>
      <c r="K97" s="776">
        <v>97643.39</v>
      </c>
      <c r="L97" s="776">
        <v>81117.5</v>
      </c>
      <c r="M97" s="1083">
        <v>349025.08</v>
      </c>
      <c r="N97" s="776">
        <v>182027</v>
      </c>
      <c r="O97" s="776">
        <v>128983.92</v>
      </c>
      <c r="P97" s="776">
        <v>132346</v>
      </c>
      <c r="Q97" s="1083">
        <v>443356.92</v>
      </c>
      <c r="R97" s="1083">
        <v>159306.94</v>
      </c>
      <c r="S97" s="776"/>
      <c r="T97" s="776"/>
      <c r="U97" s="776">
        <v>159306.94</v>
      </c>
      <c r="V97" s="842">
        <v>1589486.6599999997</v>
      </c>
    </row>
    <row r="98" spans="1:22">
      <c r="A98"/>
      <c r="B98" s="729">
        <v>776710</v>
      </c>
      <c r="C98" s="780" t="s">
        <v>1907</v>
      </c>
      <c r="D98" s="1080">
        <v>60669.979999999996</v>
      </c>
      <c r="E98" s="1083">
        <v>50000</v>
      </c>
      <c r="F98" s="781">
        <v>-19401.98</v>
      </c>
      <c r="G98" s="781">
        <v>5115</v>
      </c>
      <c r="H98" s="781">
        <v>3591</v>
      </c>
      <c r="I98" s="1083">
        <v>-10695.98</v>
      </c>
      <c r="J98" s="776">
        <v>10099</v>
      </c>
      <c r="K98" s="776">
        <v>2203</v>
      </c>
      <c r="L98" s="776">
        <v>1543</v>
      </c>
      <c r="M98" s="1083">
        <v>13845</v>
      </c>
      <c r="N98" s="776">
        <v>1491</v>
      </c>
      <c r="O98" s="776">
        <v>2131</v>
      </c>
      <c r="P98" s="776">
        <v>2868</v>
      </c>
      <c r="Q98" s="1083">
        <v>6490</v>
      </c>
      <c r="R98" s="1083">
        <v>3131</v>
      </c>
      <c r="S98" s="776"/>
      <c r="T98" s="776"/>
      <c r="U98" s="776">
        <v>3131</v>
      </c>
      <c r="V98" s="842">
        <v>12770.02</v>
      </c>
    </row>
    <row r="99" spans="1:22">
      <c r="A99"/>
      <c r="B99" s="729">
        <v>776720</v>
      </c>
      <c r="C99" s="780" t="s">
        <v>1941</v>
      </c>
      <c r="D99" s="1080">
        <v>230417</v>
      </c>
      <c r="E99" s="1083">
        <v>300000</v>
      </c>
      <c r="F99" s="781">
        <v>25083</v>
      </c>
      <c r="G99" s="781">
        <v>23701</v>
      </c>
      <c r="H99" s="781">
        <v>21919</v>
      </c>
      <c r="I99" s="1083">
        <v>70703</v>
      </c>
      <c r="J99" s="776">
        <v>18601</v>
      </c>
      <c r="K99" s="776">
        <v>16130</v>
      </c>
      <c r="L99" s="776">
        <v>11781</v>
      </c>
      <c r="M99" s="1083">
        <v>46512</v>
      </c>
      <c r="N99" s="776">
        <v>16469</v>
      </c>
      <c r="O99" s="776">
        <v>9303</v>
      </c>
      <c r="P99" s="776">
        <v>20408</v>
      </c>
      <c r="Q99" s="1083">
        <v>46180</v>
      </c>
      <c r="R99" s="1083">
        <v>30161</v>
      </c>
      <c r="S99" s="776"/>
      <c r="T99" s="776"/>
      <c r="U99" s="776">
        <v>30161</v>
      </c>
      <c r="V99" s="842">
        <v>193556</v>
      </c>
    </row>
    <row r="100" spans="1:22">
      <c r="A100"/>
      <c r="B100" s="729">
        <v>776740</v>
      </c>
      <c r="C100" s="780" t="s">
        <v>20</v>
      </c>
      <c r="D100" s="1080">
        <v>8165</v>
      </c>
      <c r="E100" s="1083">
        <v>10000</v>
      </c>
      <c r="F100" s="781">
        <v>320</v>
      </c>
      <c r="G100" s="781">
        <v>500</v>
      </c>
      <c r="H100" s="781">
        <v>400</v>
      </c>
      <c r="I100" s="1083">
        <v>1220</v>
      </c>
      <c r="J100" s="776">
        <v>800</v>
      </c>
      <c r="K100" s="776">
        <v>800</v>
      </c>
      <c r="L100" s="776">
        <v>400</v>
      </c>
      <c r="M100" s="1083">
        <v>2000</v>
      </c>
      <c r="N100" s="776">
        <v>700</v>
      </c>
      <c r="O100" s="776">
        <v>850</v>
      </c>
      <c r="P100" s="776">
        <v>600</v>
      </c>
      <c r="Q100" s="1083">
        <v>2150</v>
      </c>
      <c r="R100" s="1083">
        <v>1400</v>
      </c>
      <c r="S100" s="776"/>
      <c r="T100" s="776"/>
      <c r="U100" s="776">
        <v>1400</v>
      </c>
      <c r="V100" s="842">
        <v>6770</v>
      </c>
    </row>
    <row r="101" spans="1:22">
      <c r="A101"/>
      <c r="B101" s="729">
        <v>781080</v>
      </c>
      <c r="C101" s="780" t="s">
        <v>1897</v>
      </c>
      <c r="D101" s="1080">
        <v>-25</v>
      </c>
      <c r="E101" s="1083">
        <v>0</v>
      </c>
      <c r="F101" s="781">
        <v>0</v>
      </c>
      <c r="G101" s="781">
        <v>0</v>
      </c>
      <c r="H101" s="781">
        <v>0</v>
      </c>
      <c r="I101" s="1083">
        <v>0</v>
      </c>
      <c r="J101" s="776">
        <v>0</v>
      </c>
      <c r="K101" s="776">
        <v>0</v>
      </c>
      <c r="L101" s="776">
        <v>0</v>
      </c>
      <c r="M101" s="1083">
        <v>0</v>
      </c>
      <c r="N101" s="776">
        <v>0</v>
      </c>
      <c r="O101" s="776">
        <v>0</v>
      </c>
      <c r="P101" s="776">
        <v>0</v>
      </c>
      <c r="Q101" s="1083">
        <v>0</v>
      </c>
      <c r="R101" s="1083">
        <v>0</v>
      </c>
      <c r="S101" s="776"/>
      <c r="T101" s="776"/>
      <c r="U101" s="776">
        <v>0</v>
      </c>
      <c r="V101" s="842">
        <v>0</v>
      </c>
    </row>
    <row r="102" spans="1:22">
      <c r="A102"/>
      <c r="B102" s="729">
        <v>781180</v>
      </c>
      <c r="C102" s="780" t="s">
        <v>6255</v>
      </c>
      <c r="D102" s="1080">
        <v>1096.07</v>
      </c>
      <c r="E102" s="1083">
        <v>0</v>
      </c>
      <c r="F102" s="781">
        <v>0</v>
      </c>
      <c r="G102" s="781">
        <v>0</v>
      </c>
      <c r="H102" s="781">
        <v>0</v>
      </c>
      <c r="I102" s="1083">
        <v>0</v>
      </c>
      <c r="J102" s="776">
        <v>0</v>
      </c>
      <c r="K102" s="776">
        <v>0</v>
      </c>
      <c r="L102" s="776">
        <v>0</v>
      </c>
      <c r="M102" s="1083">
        <v>0</v>
      </c>
      <c r="N102" s="776">
        <v>0</v>
      </c>
      <c r="O102" s="776">
        <v>0</v>
      </c>
      <c r="P102" s="776">
        <v>0</v>
      </c>
      <c r="Q102" s="1083">
        <v>0</v>
      </c>
      <c r="R102" s="1083">
        <v>0</v>
      </c>
      <c r="S102" s="776"/>
      <c r="T102" s="776"/>
      <c r="U102" s="776">
        <v>0</v>
      </c>
      <c r="V102" s="842">
        <v>0</v>
      </c>
    </row>
    <row r="103" spans="1:22">
      <c r="A103"/>
      <c r="B103" s="729">
        <v>781320</v>
      </c>
      <c r="C103" s="780" t="s">
        <v>2783</v>
      </c>
      <c r="D103" s="1080">
        <v>0</v>
      </c>
      <c r="E103" s="1083">
        <v>0</v>
      </c>
      <c r="F103" s="781">
        <v>0</v>
      </c>
      <c r="G103" s="781">
        <v>0</v>
      </c>
      <c r="H103" s="781">
        <v>0</v>
      </c>
      <c r="I103" s="1083">
        <v>0</v>
      </c>
      <c r="J103" s="776">
        <v>0</v>
      </c>
      <c r="K103" s="776">
        <v>0</v>
      </c>
      <c r="L103" s="776">
        <v>0</v>
      </c>
      <c r="M103" s="1083">
        <v>0</v>
      </c>
      <c r="N103" s="776">
        <v>0</v>
      </c>
      <c r="O103" s="776">
        <v>0</v>
      </c>
      <c r="P103" s="776">
        <v>0</v>
      </c>
      <c r="Q103" s="1083">
        <v>0</v>
      </c>
      <c r="R103" s="1083">
        <v>0</v>
      </c>
      <c r="S103" s="776"/>
      <c r="T103" s="776"/>
      <c r="U103" s="776">
        <v>0</v>
      </c>
      <c r="V103" s="842">
        <v>0</v>
      </c>
    </row>
    <row r="104" spans="1:22">
      <c r="A104"/>
      <c r="B104" s="729">
        <v>781360</v>
      </c>
      <c r="C104" s="780" t="s">
        <v>14</v>
      </c>
      <c r="D104" s="1080">
        <v>19213.259999999998</v>
      </c>
      <c r="E104" s="1083">
        <v>0</v>
      </c>
      <c r="F104" s="781">
        <v>0</v>
      </c>
      <c r="G104" s="781">
        <v>0</v>
      </c>
      <c r="H104" s="781">
        <v>0</v>
      </c>
      <c r="I104" s="1083">
        <v>0</v>
      </c>
      <c r="J104" s="776">
        <v>0</v>
      </c>
      <c r="K104" s="776">
        <v>0</v>
      </c>
      <c r="L104" s="776">
        <v>0</v>
      </c>
      <c r="M104" s="1083">
        <v>0</v>
      </c>
      <c r="N104" s="776">
        <v>4957.17</v>
      </c>
      <c r="O104" s="776">
        <v>0</v>
      </c>
      <c r="P104" s="776">
        <v>0</v>
      </c>
      <c r="Q104" s="1083">
        <v>4957.17</v>
      </c>
      <c r="R104" s="1083">
        <v>0</v>
      </c>
      <c r="S104" s="776"/>
      <c r="T104" s="776"/>
      <c r="U104" s="776">
        <v>0</v>
      </c>
      <c r="V104" s="842">
        <v>4957.17</v>
      </c>
    </row>
    <row r="105" spans="1:22">
      <c r="A105"/>
      <c r="B105" s="729">
        <v>790040</v>
      </c>
      <c r="C105" s="780" t="s">
        <v>15</v>
      </c>
      <c r="D105" s="1080">
        <v>4250</v>
      </c>
      <c r="E105" s="1083">
        <v>0</v>
      </c>
      <c r="F105" s="781">
        <v>0</v>
      </c>
      <c r="G105" s="781">
        <v>0</v>
      </c>
      <c r="H105" s="781">
        <v>0</v>
      </c>
      <c r="I105" s="1083">
        <v>0</v>
      </c>
      <c r="J105" s="776">
        <v>0</v>
      </c>
      <c r="K105" s="776">
        <v>0</v>
      </c>
      <c r="L105" s="776">
        <v>0</v>
      </c>
      <c r="M105" s="1083">
        <v>0</v>
      </c>
      <c r="N105" s="776">
        <v>0</v>
      </c>
      <c r="O105" s="776">
        <v>0</v>
      </c>
      <c r="P105" s="776">
        <v>0</v>
      </c>
      <c r="Q105" s="1083">
        <v>0</v>
      </c>
      <c r="R105" s="1083">
        <v>0</v>
      </c>
      <c r="S105" s="776"/>
      <c r="T105" s="776"/>
      <c r="U105" s="776">
        <v>0</v>
      </c>
      <c r="V105" s="842">
        <v>0</v>
      </c>
    </row>
    <row r="106" spans="1:22">
      <c r="A106"/>
      <c r="B106" s="729">
        <v>776741</v>
      </c>
      <c r="C106" s="780" t="s">
        <v>6844</v>
      </c>
      <c r="D106" s="1080">
        <v>0</v>
      </c>
      <c r="E106" s="1083">
        <v>0</v>
      </c>
      <c r="F106" s="781">
        <v>0</v>
      </c>
      <c r="G106" s="781">
        <v>0</v>
      </c>
      <c r="H106" s="781">
        <v>0</v>
      </c>
      <c r="I106" s="1083">
        <v>0</v>
      </c>
      <c r="J106" s="776">
        <v>0</v>
      </c>
      <c r="K106" s="776">
        <v>0</v>
      </c>
      <c r="L106" s="776">
        <v>0</v>
      </c>
      <c r="M106" s="1083">
        <v>0</v>
      </c>
      <c r="N106" s="776">
        <v>0</v>
      </c>
      <c r="O106" s="776">
        <v>0</v>
      </c>
      <c r="P106" s="776">
        <v>0</v>
      </c>
      <c r="Q106" s="1083">
        <v>0</v>
      </c>
      <c r="R106" s="1083">
        <v>0</v>
      </c>
      <c r="S106" s="776"/>
      <c r="T106" s="776"/>
      <c r="U106" s="776">
        <v>0</v>
      </c>
      <c r="V106" s="842">
        <v>0</v>
      </c>
    </row>
    <row r="107" spans="1:22">
      <c r="A107" s="777" t="s">
        <v>6582</v>
      </c>
      <c r="B107" s="777"/>
      <c r="C107" s="777"/>
      <c r="D107" s="1081">
        <v>2394256.6599999997</v>
      </c>
      <c r="E107" s="1084">
        <v>3140000</v>
      </c>
      <c r="F107" s="782">
        <v>445485.52</v>
      </c>
      <c r="G107" s="782">
        <v>199699.16999999998</v>
      </c>
      <c r="H107" s="782">
        <v>199311.88</v>
      </c>
      <c r="I107" s="1084">
        <v>844496.57</v>
      </c>
      <c r="J107" s="778">
        <v>252227.17</v>
      </c>
      <c r="K107" s="778">
        <v>139832.16999999998</v>
      </c>
      <c r="L107" s="778">
        <v>129369.05</v>
      </c>
      <c r="M107" s="1084">
        <v>521428.39</v>
      </c>
      <c r="N107" s="778">
        <v>224902.87000000002</v>
      </c>
      <c r="O107" s="778">
        <v>159388.71</v>
      </c>
      <c r="P107" s="778">
        <v>194220.5</v>
      </c>
      <c r="Q107" s="1084">
        <v>578512.07999999996</v>
      </c>
      <c r="R107" s="1084">
        <v>222579.64</v>
      </c>
      <c r="S107" s="778"/>
      <c r="T107" s="778"/>
      <c r="U107" s="778">
        <v>222579.64</v>
      </c>
      <c r="V107" s="843">
        <v>2167016.6799999997</v>
      </c>
    </row>
    <row r="108" spans="1:22">
      <c r="A108" t="s">
        <v>5359</v>
      </c>
      <c r="B108"/>
      <c r="C108"/>
      <c r="D108" s="1082">
        <v>6024525.1699999999</v>
      </c>
      <c r="E108" s="1085">
        <v>7200000</v>
      </c>
      <c r="F108" s="781">
        <v>1384014.62</v>
      </c>
      <c r="G108" s="781">
        <v>473788.73000000004</v>
      </c>
      <c r="H108" s="781">
        <v>465550.06000000006</v>
      </c>
      <c r="I108" s="1085">
        <v>2323353.41</v>
      </c>
      <c r="J108" s="776">
        <v>544238.83000000007</v>
      </c>
      <c r="K108" s="776">
        <v>378383.25</v>
      </c>
      <c r="L108" s="776">
        <v>346467.14</v>
      </c>
      <c r="M108" s="1085">
        <v>1269089.22</v>
      </c>
      <c r="N108" s="776">
        <v>592915.80000000005</v>
      </c>
      <c r="O108" s="776">
        <v>585578.17999999993</v>
      </c>
      <c r="P108" s="776">
        <v>562130.97</v>
      </c>
      <c r="Q108" s="1085">
        <v>1740624.9499999997</v>
      </c>
      <c r="R108" s="1085">
        <v>562200.23</v>
      </c>
      <c r="S108" s="776"/>
      <c r="T108" s="776"/>
      <c r="U108" s="776">
        <v>562200.23</v>
      </c>
      <c r="V108" s="842">
        <v>5895267.8099999987</v>
      </c>
    </row>
    <row r="109" spans="1:22">
      <c r="A109"/>
      <c r="B109" s="394"/>
      <c r="C109"/>
      <c r="D109" s="637"/>
      <c r="E109" s="637"/>
      <c r="F109" s="637"/>
      <c r="G109" s="637"/>
      <c r="H109" s="637"/>
      <c r="I109" s="637"/>
      <c r="J109" s="637"/>
      <c r="K109" s="637"/>
      <c r="L109" s="637"/>
      <c r="M109" s="637"/>
      <c r="N109" s="637"/>
      <c r="O109" s="637"/>
      <c r="P109" s="637"/>
      <c r="Q109" s="637"/>
      <c r="R109" s="637"/>
      <c r="S109" s="637"/>
      <c r="T109" s="637"/>
      <c r="U109" s="637"/>
    </row>
    <row r="110" spans="1:22">
      <c r="A110"/>
      <c r="B110" s="394"/>
      <c r="C110"/>
      <c r="D110" s="637"/>
      <c r="E110" s="637"/>
      <c r="F110" s="637"/>
      <c r="G110" s="637"/>
      <c r="H110" s="637"/>
      <c r="I110" s="637"/>
      <c r="J110" s="637"/>
      <c r="K110" s="637"/>
      <c r="L110" s="637"/>
      <c r="M110" s="637"/>
      <c r="N110" s="637"/>
      <c r="O110" s="637"/>
      <c r="P110" s="637"/>
      <c r="Q110" s="637"/>
      <c r="R110" s="637"/>
      <c r="S110" s="637"/>
      <c r="T110" s="637"/>
      <c r="U110" s="637"/>
    </row>
    <row r="111" spans="1:22">
      <c r="A111"/>
      <c r="B111" s="394"/>
      <c r="C111"/>
      <c r="D111" s="637"/>
      <c r="E111" s="637"/>
      <c r="F111" s="637"/>
      <c r="G111" s="637"/>
      <c r="H111" s="637"/>
      <c r="I111" s="637"/>
      <c r="J111" s="637"/>
      <c r="K111" s="637"/>
      <c r="L111" s="637"/>
      <c r="M111" s="637"/>
      <c r="N111" s="637"/>
      <c r="O111" s="637"/>
      <c r="P111" s="637"/>
      <c r="Q111" s="637"/>
      <c r="R111" s="637"/>
      <c r="S111" s="637"/>
      <c r="T111" s="637"/>
      <c r="U111" s="637"/>
    </row>
    <row r="112" spans="1:22">
      <c r="A112"/>
      <c r="B112" s="394"/>
      <c r="C112"/>
      <c r="D112" s="637"/>
      <c r="E112" s="637"/>
      <c r="F112" s="637"/>
      <c r="G112" s="637"/>
      <c r="H112" s="637"/>
      <c r="I112" s="637"/>
      <c r="J112" s="637"/>
      <c r="K112" s="637"/>
      <c r="L112" s="637"/>
      <c r="M112" s="637"/>
      <c r="N112" s="637"/>
      <c r="O112" s="637"/>
      <c r="P112" s="637"/>
      <c r="Q112" s="637"/>
      <c r="R112" s="637"/>
      <c r="S112" s="637"/>
      <c r="T112" s="637"/>
      <c r="U112" s="637"/>
    </row>
    <row r="113" spans="1:21">
      <c r="A113"/>
      <c r="B113" s="394"/>
      <c r="C113"/>
      <c r="D113" s="637"/>
      <c r="E113" s="637"/>
      <c r="F113" s="637"/>
      <c r="G113" s="637"/>
      <c r="H113" s="637"/>
      <c r="I113" s="637"/>
      <c r="J113" s="637"/>
      <c r="K113" s="637"/>
      <c r="L113" s="637"/>
      <c r="M113" s="637"/>
      <c r="N113" s="637"/>
      <c r="O113" s="637"/>
      <c r="P113" s="637"/>
      <c r="Q113" s="637"/>
      <c r="R113" s="637"/>
      <c r="S113" s="637"/>
      <c r="T113" s="637"/>
      <c r="U113" s="637"/>
    </row>
    <row r="114" spans="1:21">
      <c r="A114"/>
      <c r="B114" s="394"/>
      <c r="C114"/>
      <c r="D114" s="637"/>
      <c r="E114" s="637"/>
      <c r="F114" s="637"/>
      <c r="G114" s="637"/>
      <c r="H114" s="637"/>
      <c r="I114" s="637"/>
      <c r="J114" s="637"/>
      <c r="K114" s="637"/>
      <c r="L114" s="637"/>
      <c r="M114" s="637"/>
      <c r="N114" s="637"/>
      <c r="O114" s="637"/>
      <c r="P114" s="637"/>
      <c r="Q114" s="637"/>
      <c r="R114" s="637"/>
      <c r="S114" s="637"/>
      <c r="T114" s="637"/>
      <c r="U114" s="637"/>
    </row>
    <row r="115" spans="1:21">
      <c r="A115"/>
      <c r="B115" s="394"/>
      <c r="C115"/>
      <c r="D115" s="637"/>
      <c r="E115" s="637"/>
      <c r="F115" s="637"/>
      <c r="G115" s="637"/>
      <c r="H115" s="637"/>
      <c r="I115" s="637"/>
      <c r="J115" s="637"/>
      <c r="K115" s="637"/>
      <c r="L115" s="637"/>
      <c r="M115" s="637"/>
      <c r="N115" s="637"/>
      <c r="O115" s="637"/>
      <c r="P115" s="637"/>
      <c r="Q115" s="637"/>
      <c r="R115" s="637"/>
      <c r="S115" s="637"/>
      <c r="T115" s="637"/>
      <c r="U115" s="637"/>
    </row>
    <row r="116" spans="1:21">
      <c r="A116"/>
      <c r="B116" s="394"/>
      <c r="C116"/>
      <c r="D116" s="637"/>
      <c r="E116" s="637"/>
      <c r="F116" s="637"/>
      <c r="G116" s="637"/>
      <c r="H116" s="637"/>
      <c r="I116" s="637"/>
      <c r="J116" s="637"/>
      <c r="K116" s="637"/>
      <c r="L116" s="637"/>
      <c r="M116" s="637"/>
      <c r="N116" s="637"/>
      <c r="O116" s="637"/>
      <c r="P116" s="637"/>
      <c r="Q116" s="637"/>
      <c r="R116" s="637"/>
      <c r="S116" s="637"/>
      <c r="T116" s="637"/>
      <c r="U116" s="637"/>
    </row>
    <row r="117" spans="1:21">
      <c r="A117"/>
      <c r="B117" s="394"/>
      <c r="C117"/>
      <c r="D117" s="637"/>
      <c r="E117" s="637"/>
      <c r="F117" s="637"/>
      <c r="G117" s="637"/>
      <c r="H117" s="637"/>
      <c r="I117" s="637"/>
      <c r="J117" s="637"/>
      <c r="K117" s="637"/>
      <c r="L117" s="637"/>
      <c r="M117" s="637"/>
      <c r="N117" s="637"/>
      <c r="O117" s="637"/>
      <c r="P117" s="637"/>
      <c r="Q117" s="637"/>
      <c r="R117" s="637"/>
      <c r="S117" s="637"/>
      <c r="T117" s="637"/>
      <c r="U117" s="637"/>
    </row>
    <row r="118" spans="1:21">
      <c r="A118"/>
      <c r="B118" s="394"/>
      <c r="C118"/>
      <c r="D118" s="637"/>
      <c r="E118" s="637"/>
      <c r="F118" s="637"/>
      <c r="G118" s="637"/>
      <c r="H118" s="637"/>
      <c r="I118" s="637"/>
      <c r="J118" s="637"/>
      <c r="K118" s="637"/>
      <c r="L118" s="637"/>
      <c r="M118" s="637"/>
      <c r="N118" s="637"/>
      <c r="O118" s="637"/>
      <c r="P118" s="637"/>
      <c r="Q118" s="637"/>
      <c r="R118" s="637"/>
      <c r="S118" s="637"/>
      <c r="T118" s="637"/>
      <c r="U118" s="637"/>
    </row>
    <row r="119" spans="1:21">
      <c r="A119"/>
      <c r="B119" s="394"/>
      <c r="C119"/>
      <c r="D119" s="637"/>
      <c r="E119" s="637"/>
      <c r="F119" s="637"/>
      <c r="G119" s="637"/>
      <c r="H119" s="637"/>
      <c r="I119" s="637"/>
      <c r="J119" s="637"/>
      <c r="K119" s="637"/>
      <c r="L119" s="637"/>
      <c r="M119" s="637"/>
      <c r="N119" s="637"/>
      <c r="O119" s="637"/>
      <c r="P119" s="637"/>
      <c r="Q119" s="637"/>
      <c r="R119" s="637"/>
      <c r="S119" s="637"/>
      <c r="T119" s="637"/>
      <c r="U119" s="637"/>
    </row>
    <row r="120" spans="1:21">
      <c r="A120"/>
      <c r="B120" s="394"/>
      <c r="C120"/>
      <c r="D120" s="637"/>
      <c r="E120" s="637"/>
      <c r="F120" s="637"/>
      <c r="G120" s="637"/>
      <c r="H120" s="637"/>
      <c r="I120" s="637"/>
      <c r="J120" s="637"/>
      <c r="K120" s="637"/>
      <c r="L120" s="637"/>
      <c r="M120" s="637"/>
      <c r="N120" s="637"/>
      <c r="O120" s="637"/>
      <c r="P120" s="637"/>
      <c r="Q120" s="637"/>
      <c r="R120" s="637"/>
      <c r="S120" s="637"/>
      <c r="T120" s="637"/>
      <c r="U120" s="637"/>
    </row>
    <row r="121" spans="1:21">
      <c r="A121"/>
      <c r="B121" s="394"/>
      <c r="C121"/>
      <c r="D121" s="637"/>
      <c r="E121" s="637"/>
      <c r="F121" s="637"/>
      <c r="G121" s="637"/>
      <c r="H121" s="637"/>
      <c r="I121" s="637"/>
      <c r="J121" s="637"/>
      <c r="K121" s="637"/>
      <c r="L121" s="637"/>
      <c r="M121" s="637"/>
      <c r="N121" s="637"/>
      <c r="O121" s="637"/>
      <c r="P121" s="637"/>
      <c r="Q121" s="637"/>
      <c r="R121" s="637"/>
      <c r="S121" s="637"/>
      <c r="T121" s="637"/>
      <c r="U121" s="637"/>
    </row>
    <row r="122" spans="1:21">
      <c r="A122"/>
      <c r="B122" s="394"/>
      <c r="C122"/>
      <c r="D122" s="637"/>
      <c r="E122" s="637"/>
      <c r="F122" s="637"/>
      <c r="G122" s="637"/>
      <c r="H122" s="637"/>
      <c r="I122" s="637"/>
      <c r="J122" s="637"/>
      <c r="K122" s="637"/>
      <c r="L122" s="637"/>
      <c r="M122" s="637"/>
      <c r="N122" s="637"/>
      <c r="O122" s="637"/>
      <c r="P122" s="637"/>
      <c r="Q122" s="637"/>
      <c r="R122" s="637"/>
      <c r="S122" s="637"/>
      <c r="T122" s="637"/>
      <c r="U122" s="637"/>
    </row>
    <row r="123" spans="1:21">
      <c r="A123"/>
      <c r="B123" s="394"/>
      <c r="C123"/>
      <c r="D123" s="637"/>
      <c r="E123" s="637"/>
      <c r="F123" s="637"/>
      <c r="G123" s="637"/>
      <c r="H123" s="637"/>
      <c r="I123" s="637"/>
      <c r="J123" s="637"/>
      <c r="K123" s="637"/>
      <c r="L123" s="637"/>
      <c r="M123" s="637"/>
      <c r="N123" s="637"/>
      <c r="O123" s="637"/>
      <c r="P123" s="637"/>
      <c r="Q123" s="637"/>
      <c r="R123" s="637"/>
      <c r="S123" s="637"/>
      <c r="T123" s="637"/>
      <c r="U123" s="637"/>
    </row>
    <row r="124" spans="1:21">
      <c r="A124"/>
      <c r="B124" s="394"/>
      <c r="C124"/>
      <c r="D124" s="637"/>
      <c r="E124" s="637"/>
      <c r="F124" s="637"/>
      <c r="G124" s="637"/>
      <c r="H124" s="637"/>
      <c r="I124" s="637"/>
      <c r="J124" s="637"/>
      <c r="K124" s="637"/>
      <c r="L124" s="637"/>
      <c r="M124" s="637"/>
      <c r="N124" s="637"/>
      <c r="O124" s="637"/>
      <c r="P124" s="637"/>
      <c r="Q124" s="637"/>
      <c r="R124" s="637"/>
      <c r="S124" s="637"/>
      <c r="T124" s="637"/>
      <c r="U124" s="637"/>
    </row>
    <row r="125" spans="1:21">
      <c r="A125"/>
      <c r="B125" s="394"/>
      <c r="C125"/>
      <c r="D125" s="637"/>
      <c r="E125" s="637"/>
      <c r="F125" s="637"/>
      <c r="G125" s="637"/>
      <c r="H125" s="637"/>
      <c r="I125" s="637"/>
      <c r="J125" s="637"/>
      <c r="K125" s="637"/>
      <c r="L125" s="637"/>
      <c r="M125" s="637"/>
      <c r="N125" s="637"/>
      <c r="O125" s="637"/>
      <c r="P125" s="637"/>
      <c r="Q125" s="637"/>
      <c r="R125" s="637"/>
      <c r="S125" s="637"/>
      <c r="T125" s="637"/>
      <c r="U125" s="637"/>
    </row>
    <row r="126" spans="1:21">
      <c r="A126"/>
      <c r="B126" s="394"/>
      <c r="C126"/>
      <c r="D126" s="637"/>
      <c r="E126" s="637"/>
      <c r="F126" s="637"/>
      <c r="G126" s="637"/>
      <c r="H126" s="637"/>
      <c r="I126" s="637"/>
      <c r="J126" s="637"/>
      <c r="K126" s="637"/>
      <c r="L126" s="637"/>
      <c r="M126" s="637"/>
      <c r="N126" s="637"/>
      <c r="O126" s="637"/>
      <c r="P126" s="637"/>
      <c r="Q126" s="637"/>
      <c r="R126" s="637"/>
      <c r="S126" s="637"/>
      <c r="T126" s="637"/>
      <c r="U126" s="637"/>
    </row>
    <row r="127" spans="1:21">
      <c r="A127"/>
      <c r="B127" s="394"/>
      <c r="C127"/>
      <c r="D127" s="637"/>
      <c r="E127" s="637"/>
      <c r="F127" s="637"/>
      <c r="G127" s="637"/>
      <c r="H127" s="637"/>
      <c r="I127" s="637"/>
      <c r="J127" s="637"/>
      <c r="K127" s="637"/>
      <c r="L127" s="637"/>
      <c r="M127" s="637"/>
      <c r="N127" s="637"/>
      <c r="O127" s="637"/>
      <c r="P127" s="637"/>
      <c r="Q127" s="637"/>
      <c r="R127" s="637"/>
      <c r="S127" s="637"/>
      <c r="T127" s="637"/>
      <c r="U127" s="637"/>
    </row>
    <row r="128" spans="1:21">
      <c r="A128"/>
      <c r="B128" s="394"/>
      <c r="C128"/>
      <c r="D128" s="637"/>
      <c r="E128" s="637"/>
      <c r="F128" s="637"/>
      <c r="G128" s="637"/>
      <c r="H128" s="637"/>
      <c r="I128" s="637"/>
      <c r="J128" s="637"/>
      <c r="K128" s="637"/>
      <c r="L128" s="637"/>
      <c r="M128" s="637"/>
      <c r="N128" s="637"/>
      <c r="O128" s="637"/>
      <c r="P128" s="637"/>
      <c r="Q128" s="637"/>
      <c r="R128" s="637"/>
      <c r="S128" s="637"/>
      <c r="T128" s="637"/>
      <c r="U128" s="637"/>
    </row>
    <row r="129" spans="1:21">
      <c r="A129"/>
      <c r="B129" s="394"/>
      <c r="C129"/>
      <c r="D129" s="637"/>
      <c r="E129" s="637"/>
      <c r="F129" s="637"/>
      <c r="G129" s="637"/>
      <c r="H129" s="637"/>
      <c r="I129" s="637"/>
      <c r="J129" s="637"/>
      <c r="K129" s="637"/>
      <c r="L129" s="637"/>
      <c r="M129" s="637"/>
      <c r="N129" s="637"/>
      <c r="O129" s="637"/>
      <c r="P129" s="637"/>
      <c r="Q129" s="637"/>
      <c r="R129" s="637"/>
      <c r="S129" s="637"/>
      <c r="T129" s="637"/>
      <c r="U129" s="637"/>
    </row>
    <row r="130" spans="1:21">
      <c r="A130"/>
      <c r="B130" s="394"/>
      <c r="C130"/>
      <c r="D130" s="637"/>
      <c r="E130" s="637"/>
      <c r="F130" s="637"/>
      <c r="G130" s="637"/>
      <c r="H130" s="637"/>
      <c r="I130" s="637"/>
      <c r="J130" s="637"/>
      <c r="K130" s="637"/>
      <c r="L130" s="637"/>
      <c r="M130" s="637"/>
      <c r="N130" s="637"/>
      <c r="O130" s="637"/>
      <c r="P130" s="637"/>
      <c r="Q130" s="637"/>
      <c r="R130" s="637"/>
      <c r="S130" s="637"/>
      <c r="T130" s="637"/>
      <c r="U130" s="637"/>
    </row>
    <row r="131" spans="1:21">
      <c r="A131"/>
      <c r="B131" s="394"/>
      <c r="C131"/>
      <c r="D131" s="637"/>
      <c r="E131" s="637"/>
      <c r="F131" s="637"/>
      <c r="G131" s="637"/>
      <c r="H131" s="637"/>
      <c r="I131" s="637"/>
      <c r="J131" s="637"/>
      <c r="K131" s="637"/>
      <c r="L131" s="637"/>
      <c r="M131" s="637"/>
      <c r="N131" s="637"/>
      <c r="O131" s="637"/>
      <c r="P131" s="637"/>
      <c r="Q131" s="637"/>
      <c r="R131" s="637"/>
      <c r="S131" s="637"/>
      <c r="T131" s="637"/>
      <c r="U131" s="637"/>
    </row>
    <row r="132" spans="1:21">
      <c r="A132"/>
      <c r="B132" s="394"/>
      <c r="C132"/>
      <c r="D132" s="637"/>
      <c r="E132" s="637"/>
      <c r="F132" s="637"/>
      <c r="G132" s="637"/>
      <c r="H132" s="637"/>
      <c r="I132" s="637"/>
      <c r="J132" s="637"/>
      <c r="K132" s="637"/>
      <c r="L132" s="637"/>
      <c r="M132" s="637"/>
      <c r="N132" s="637"/>
      <c r="O132" s="637"/>
      <c r="P132" s="637"/>
      <c r="Q132" s="637"/>
      <c r="R132" s="637"/>
      <c r="S132" s="637"/>
      <c r="T132" s="637"/>
      <c r="U132" s="637"/>
    </row>
    <row r="133" spans="1:21">
      <c r="A133"/>
      <c r="B133" s="394"/>
      <c r="C133"/>
      <c r="D133" s="637"/>
      <c r="E133" s="637"/>
      <c r="F133" s="637"/>
      <c r="G133" s="637"/>
      <c r="H133" s="637"/>
      <c r="I133" s="637"/>
      <c r="J133" s="637"/>
      <c r="K133" s="637"/>
      <c r="L133" s="637"/>
      <c r="M133" s="637"/>
      <c r="N133" s="637"/>
      <c r="O133" s="637"/>
      <c r="P133" s="637"/>
      <c r="Q133" s="637"/>
      <c r="R133" s="637"/>
      <c r="S133" s="637"/>
      <c r="T133" s="637"/>
      <c r="U133" s="637"/>
    </row>
    <row r="134" spans="1:21">
      <c r="A134"/>
      <c r="B134" s="394"/>
      <c r="C134"/>
      <c r="D134" s="637"/>
      <c r="E134" s="637"/>
      <c r="F134" s="637"/>
      <c r="G134" s="637"/>
      <c r="H134" s="637"/>
      <c r="I134" s="637"/>
      <c r="J134" s="637"/>
      <c r="K134" s="637"/>
      <c r="L134" s="637"/>
      <c r="M134" s="637"/>
      <c r="N134" s="637"/>
      <c r="O134" s="637"/>
      <c r="P134" s="637"/>
      <c r="Q134" s="637"/>
      <c r="R134" s="637"/>
      <c r="S134" s="637"/>
      <c r="T134" s="637"/>
      <c r="U134" s="637"/>
    </row>
    <row r="135" spans="1:21">
      <c r="A135"/>
      <c r="B135" s="394"/>
      <c r="C135"/>
      <c r="D135" s="637"/>
      <c r="E135" s="637"/>
      <c r="F135" s="637"/>
      <c r="G135" s="637"/>
      <c r="H135" s="637"/>
      <c r="I135" s="637"/>
      <c r="J135" s="637"/>
      <c r="K135" s="637"/>
      <c r="L135" s="637"/>
      <c r="M135" s="637"/>
      <c r="N135" s="637"/>
      <c r="O135" s="637"/>
      <c r="P135" s="637"/>
      <c r="Q135" s="637"/>
      <c r="R135" s="637"/>
      <c r="S135" s="637"/>
      <c r="T135" s="637"/>
      <c r="U135" s="637"/>
    </row>
    <row r="136" spans="1:21">
      <c r="A136"/>
      <c r="B136" s="394"/>
      <c r="C136"/>
      <c r="D136" s="637"/>
      <c r="E136" s="637"/>
      <c r="F136" s="637"/>
      <c r="G136" s="637"/>
      <c r="H136" s="637"/>
      <c r="I136" s="637"/>
      <c r="J136" s="637"/>
      <c r="K136" s="637"/>
      <c r="L136" s="637"/>
      <c r="M136" s="637"/>
      <c r="N136" s="637"/>
      <c r="O136" s="637"/>
      <c r="P136" s="637"/>
      <c r="Q136" s="637"/>
      <c r="R136" s="637"/>
      <c r="S136" s="637"/>
      <c r="T136" s="637"/>
      <c r="U136" s="637"/>
    </row>
    <row r="137" spans="1:21">
      <c r="A137"/>
      <c r="B137" s="394"/>
      <c r="C137"/>
      <c r="D137" s="637"/>
      <c r="E137" s="637"/>
      <c r="F137" s="637"/>
      <c r="G137" s="637"/>
      <c r="H137" s="637"/>
      <c r="I137" s="637"/>
      <c r="J137" s="637"/>
      <c r="K137" s="637"/>
      <c r="L137" s="637"/>
      <c r="M137" s="637"/>
      <c r="N137" s="637"/>
      <c r="O137" s="637"/>
      <c r="P137" s="637"/>
      <c r="Q137" s="637"/>
      <c r="R137" s="637"/>
      <c r="S137" s="637"/>
      <c r="T137" s="637"/>
      <c r="U137" s="637"/>
    </row>
    <row r="138" spans="1:21">
      <c r="A138"/>
      <c r="B138" s="394"/>
      <c r="C138"/>
      <c r="D138" s="637"/>
      <c r="E138" s="637"/>
      <c r="F138" s="637"/>
      <c r="G138" s="637"/>
      <c r="H138" s="637"/>
      <c r="I138" s="637"/>
      <c r="J138" s="637"/>
      <c r="K138" s="637"/>
      <c r="L138" s="637"/>
      <c r="M138" s="637"/>
      <c r="N138" s="637"/>
      <c r="O138" s="637"/>
      <c r="P138" s="637"/>
      <c r="Q138" s="637"/>
      <c r="R138" s="637"/>
      <c r="S138" s="637"/>
      <c r="T138" s="637"/>
      <c r="U138" s="637"/>
    </row>
    <row r="139" spans="1:21">
      <c r="A139"/>
      <c r="B139" s="394"/>
      <c r="C139"/>
      <c r="D139" s="637"/>
      <c r="E139" s="637"/>
      <c r="F139" s="637"/>
      <c r="G139" s="637"/>
      <c r="H139" s="637"/>
      <c r="I139" s="637"/>
      <c r="J139" s="637"/>
      <c r="K139" s="637"/>
      <c r="L139" s="637"/>
      <c r="M139" s="637"/>
      <c r="N139" s="637"/>
      <c r="O139" s="637"/>
      <c r="P139" s="637"/>
      <c r="Q139" s="637"/>
      <c r="R139" s="637"/>
      <c r="S139" s="637"/>
      <c r="T139" s="637"/>
      <c r="U139" s="637"/>
    </row>
    <row r="140" spans="1:21">
      <c r="A140"/>
      <c r="B140" s="394"/>
      <c r="C140"/>
      <c r="D140" s="637"/>
      <c r="E140" s="637"/>
      <c r="F140" s="637"/>
      <c r="G140" s="637"/>
      <c r="H140" s="637"/>
      <c r="I140" s="637"/>
      <c r="J140" s="637"/>
      <c r="K140" s="637"/>
      <c r="L140" s="637"/>
      <c r="M140" s="637"/>
      <c r="N140" s="637"/>
      <c r="O140" s="637"/>
      <c r="P140" s="637"/>
      <c r="Q140" s="637"/>
      <c r="R140" s="637"/>
      <c r="S140" s="637"/>
      <c r="T140" s="637"/>
      <c r="U140" s="637"/>
    </row>
    <row r="141" spans="1:21">
      <c r="A141"/>
      <c r="B141" s="394"/>
      <c r="C141"/>
      <c r="D141" s="637"/>
      <c r="E141" s="637"/>
      <c r="F141" s="637"/>
      <c r="G141" s="637"/>
      <c r="H141" s="637"/>
      <c r="I141" s="637"/>
      <c r="J141" s="637"/>
      <c r="K141" s="637"/>
      <c r="L141" s="637"/>
      <c r="M141" s="637"/>
      <c r="N141" s="637"/>
      <c r="O141" s="637"/>
      <c r="P141" s="637"/>
      <c r="Q141" s="637"/>
      <c r="R141" s="637"/>
      <c r="S141" s="637"/>
      <c r="T141" s="637"/>
      <c r="U141" s="637"/>
    </row>
    <row r="142" spans="1:21">
      <c r="A142"/>
      <c r="B142" s="394"/>
      <c r="C142"/>
      <c r="D142" s="637"/>
      <c r="E142" s="637"/>
      <c r="F142" s="637"/>
      <c r="G142" s="637"/>
      <c r="H142" s="637"/>
      <c r="I142" s="637"/>
      <c r="J142" s="637"/>
      <c r="K142" s="637"/>
      <c r="L142" s="637"/>
      <c r="M142" s="637"/>
      <c r="N142" s="637"/>
      <c r="O142" s="637"/>
      <c r="P142" s="637"/>
      <c r="Q142" s="637"/>
      <c r="R142" s="637"/>
      <c r="S142" s="637"/>
      <c r="T142" s="637"/>
      <c r="U142" s="637"/>
    </row>
    <row r="143" spans="1:21">
      <c r="A143"/>
      <c r="B143" s="394"/>
      <c r="C143"/>
      <c r="D143" s="637"/>
      <c r="E143" s="637"/>
      <c r="F143" s="637"/>
      <c r="G143" s="637"/>
      <c r="H143" s="637"/>
      <c r="I143" s="637"/>
      <c r="J143" s="637"/>
      <c r="K143" s="637"/>
      <c r="L143" s="637"/>
      <c r="M143" s="637"/>
      <c r="N143" s="637"/>
      <c r="O143" s="637"/>
      <c r="P143" s="637"/>
      <c r="Q143" s="637"/>
      <c r="R143" s="637"/>
      <c r="S143" s="637"/>
      <c r="T143" s="637"/>
      <c r="U143" s="637"/>
    </row>
    <row r="144" spans="1:21">
      <c r="A144"/>
      <c r="B144" s="394"/>
      <c r="C144"/>
      <c r="D144" s="637"/>
      <c r="E144" s="637"/>
      <c r="F144" s="637"/>
      <c r="G144" s="637"/>
      <c r="H144" s="637"/>
      <c r="I144" s="637"/>
      <c r="J144" s="637"/>
      <c r="K144" s="637"/>
      <c r="L144" s="637"/>
      <c r="M144" s="637"/>
      <c r="N144" s="637"/>
      <c r="O144" s="637"/>
      <c r="P144" s="637"/>
      <c r="Q144" s="637"/>
      <c r="R144" s="637"/>
      <c r="S144" s="637"/>
      <c r="T144" s="637"/>
      <c r="U144" s="637"/>
    </row>
    <row r="145" spans="1:21">
      <c r="A145"/>
      <c r="B145" s="394"/>
      <c r="C145"/>
      <c r="D145" s="637"/>
      <c r="E145" s="637"/>
      <c r="F145" s="637"/>
      <c r="G145" s="637"/>
      <c r="H145" s="637"/>
      <c r="I145" s="637"/>
      <c r="J145" s="637"/>
      <c r="K145" s="637"/>
      <c r="L145" s="637"/>
      <c r="M145" s="637"/>
      <c r="N145" s="637"/>
      <c r="O145" s="637"/>
      <c r="P145" s="637"/>
      <c r="Q145" s="637"/>
      <c r="R145" s="637"/>
      <c r="S145" s="637"/>
      <c r="T145" s="637"/>
      <c r="U145" s="637"/>
    </row>
    <row r="146" spans="1:21">
      <c r="A146"/>
      <c r="B146" s="394"/>
      <c r="C146"/>
      <c r="D146" s="637"/>
      <c r="E146" s="637"/>
      <c r="F146" s="637"/>
      <c r="G146" s="637"/>
      <c r="H146" s="637"/>
      <c r="I146" s="637"/>
      <c r="J146" s="637"/>
      <c r="K146" s="637"/>
      <c r="L146" s="637"/>
      <c r="M146" s="637"/>
      <c r="N146" s="637"/>
      <c r="O146" s="637"/>
      <c r="P146" s="637"/>
      <c r="Q146" s="637"/>
      <c r="R146" s="637"/>
      <c r="S146" s="637"/>
      <c r="T146" s="637"/>
      <c r="U146" s="637"/>
    </row>
    <row r="147" spans="1:21">
      <c r="A147"/>
      <c r="B147" s="394"/>
      <c r="C147"/>
      <c r="D147" s="637"/>
      <c r="E147" s="637"/>
      <c r="F147" s="637"/>
      <c r="G147" s="637"/>
      <c r="H147" s="637"/>
      <c r="I147" s="637"/>
      <c r="J147" s="637"/>
      <c r="K147" s="637"/>
      <c r="L147" s="637"/>
      <c r="M147" s="637"/>
      <c r="N147" s="637"/>
      <c r="O147" s="637"/>
      <c r="P147" s="637"/>
      <c r="Q147" s="637"/>
      <c r="R147" s="637"/>
      <c r="S147" s="637"/>
      <c r="T147" s="637"/>
      <c r="U147" s="637"/>
    </row>
    <row r="148" spans="1:21">
      <c r="A148"/>
      <c r="B148" s="394"/>
      <c r="C148"/>
      <c r="D148" s="637"/>
      <c r="E148" s="637"/>
      <c r="F148" s="637"/>
      <c r="G148" s="637"/>
      <c r="H148" s="637"/>
      <c r="I148" s="637"/>
      <c r="J148" s="637"/>
      <c r="K148" s="637"/>
      <c r="L148" s="637"/>
      <c r="M148" s="637"/>
      <c r="N148" s="637"/>
      <c r="O148" s="637"/>
      <c r="P148" s="637"/>
      <c r="Q148" s="637"/>
      <c r="R148" s="637"/>
      <c r="S148" s="637"/>
      <c r="T148" s="637"/>
      <c r="U148" s="637"/>
    </row>
    <row r="149" spans="1:21">
      <c r="A149"/>
      <c r="B149" s="394"/>
      <c r="C149"/>
      <c r="D149" s="637"/>
      <c r="E149" s="637"/>
      <c r="F149" s="637"/>
      <c r="G149" s="637"/>
      <c r="H149" s="637"/>
      <c r="I149" s="637"/>
      <c r="J149" s="637"/>
      <c r="K149" s="637"/>
      <c r="L149" s="637"/>
      <c r="M149" s="637"/>
      <c r="N149" s="637"/>
      <c r="O149" s="637"/>
      <c r="P149" s="637"/>
      <c r="Q149" s="637"/>
      <c r="R149" s="637"/>
      <c r="S149" s="637"/>
      <c r="T149" s="637"/>
      <c r="U149" s="637"/>
    </row>
    <row r="150" spans="1:21">
      <c r="A150"/>
      <c r="B150" s="394"/>
      <c r="C150"/>
      <c r="D150" s="637"/>
      <c r="E150" s="637"/>
      <c r="F150" s="637"/>
      <c r="G150" s="637"/>
      <c r="H150" s="637"/>
      <c r="I150" s="637"/>
      <c r="J150" s="637"/>
      <c r="K150" s="637"/>
      <c r="L150" s="637"/>
      <c r="M150" s="637"/>
      <c r="N150" s="637"/>
      <c r="O150" s="637"/>
      <c r="P150" s="637"/>
      <c r="Q150" s="637"/>
      <c r="R150" s="637"/>
      <c r="S150" s="637"/>
      <c r="T150" s="637"/>
      <c r="U150" s="637"/>
    </row>
    <row r="151" spans="1:21">
      <c r="A151"/>
      <c r="B151" s="394"/>
      <c r="C151"/>
      <c r="D151" s="637"/>
      <c r="E151" s="637"/>
      <c r="F151" s="637"/>
      <c r="G151" s="637"/>
      <c r="H151" s="637"/>
      <c r="I151" s="637"/>
      <c r="J151" s="637"/>
      <c r="K151" s="637"/>
      <c r="L151" s="637"/>
      <c r="M151" s="637"/>
      <c r="N151" s="637"/>
      <c r="O151" s="637"/>
      <c r="P151" s="637"/>
      <c r="Q151" s="637"/>
      <c r="R151" s="637"/>
      <c r="S151" s="637"/>
      <c r="T151" s="637"/>
      <c r="U151" s="637"/>
    </row>
    <row r="152" spans="1:21">
      <c r="A152"/>
      <c r="B152" s="394"/>
      <c r="C152"/>
      <c r="D152" s="637"/>
      <c r="E152" s="637"/>
      <c r="F152" s="637"/>
      <c r="G152" s="637"/>
      <c r="H152" s="637"/>
      <c r="I152" s="637"/>
      <c r="J152" s="637"/>
      <c r="K152" s="637"/>
      <c r="L152" s="637"/>
      <c r="M152" s="637"/>
      <c r="N152" s="637"/>
      <c r="O152" s="637"/>
      <c r="P152" s="637"/>
      <c r="Q152" s="637"/>
      <c r="R152" s="637"/>
      <c r="S152" s="637"/>
      <c r="T152" s="637"/>
      <c r="U152" s="637"/>
    </row>
    <row r="153" spans="1:21">
      <c r="A153"/>
      <c r="B153" s="394"/>
      <c r="C153"/>
      <c r="D153" s="637"/>
      <c r="E153" s="637"/>
      <c r="F153" s="637"/>
      <c r="G153" s="637"/>
      <c r="H153" s="637"/>
      <c r="I153" s="637"/>
      <c r="J153" s="637"/>
      <c r="K153" s="637"/>
      <c r="L153" s="637"/>
      <c r="M153" s="637"/>
      <c r="N153" s="637"/>
      <c r="O153" s="637"/>
      <c r="P153" s="637"/>
      <c r="Q153" s="637"/>
      <c r="R153" s="637"/>
      <c r="S153" s="637"/>
      <c r="T153" s="637"/>
      <c r="U153" s="637"/>
    </row>
    <row r="154" spans="1:21">
      <c r="A154"/>
      <c r="B154" s="394"/>
      <c r="C154"/>
      <c r="D154" s="637"/>
      <c r="E154" s="637"/>
      <c r="F154" s="637"/>
      <c r="G154" s="637"/>
      <c r="H154" s="637"/>
      <c r="I154" s="637"/>
      <c r="J154" s="637"/>
      <c r="K154" s="637"/>
      <c r="L154" s="637"/>
      <c r="M154" s="637"/>
      <c r="N154" s="637"/>
      <c r="O154" s="637"/>
      <c r="P154" s="637"/>
      <c r="Q154" s="637"/>
      <c r="R154" s="637"/>
      <c r="S154" s="637"/>
      <c r="T154" s="637"/>
      <c r="U154" s="637"/>
    </row>
    <row r="155" spans="1:21">
      <c r="A155"/>
      <c r="B155" s="394"/>
      <c r="C155"/>
      <c r="D155" s="637"/>
      <c r="E155" s="637"/>
      <c r="F155" s="637"/>
      <c r="G155" s="637"/>
      <c r="H155" s="637"/>
      <c r="I155" s="637"/>
      <c r="J155" s="637"/>
      <c r="K155" s="637"/>
      <c r="L155" s="637"/>
      <c r="M155" s="637"/>
      <c r="N155" s="637"/>
      <c r="O155" s="637"/>
      <c r="P155" s="637"/>
      <c r="Q155" s="637"/>
      <c r="R155" s="637"/>
      <c r="S155" s="637"/>
      <c r="T155" s="637"/>
      <c r="U155" s="637"/>
    </row>
    <row r="156" spans="1:21">
      <c r="A156"/>
      <c r="B156" s="394"/>
      <c r="C156"/>
      <c r="D156" s="637"/>
      <c r="E156" s="637"/>
      <c r="F156" s="637"/>
      <c r="G156" s="637"/>
      <c r="H156" s="637"/>
      <c r="I156" s="637"/>
      <c r="J156" s="637"/>
      <c r="K156" s="637"/>
      <c r="L156" s="637"/>
      <c r="M156" s="637"/>
      <c r="N156" s="637"/>
      <c r="O156" s="637"/>
      <c r="P156" s="637"/>
      <c r="Q156" s="637"/>
      <c r="R156" s="637"/>
      <c r="S156" s="637"/>
      <c r="T156" s="637"/>
      <c r="U156" s="637"/>
    </row>
    <row r="157" spans="1:21">
      <c r="A157"/>
      <c r="B157" s="394"/>
      <c r="C157"/>
      <c r="D157" s="637"/>
      <c r="E157" s="637"/>
      <c r="F157" s="637"/>
      <c r="G157" s="637"/>
      <c r="H157" s="637"/>
      <c r="I157" s="637"/>
      <c r="J157" s="637"/>
      <c r="K157" s="637"/>
      <c r="L157" s="637"/>
      <c r="M157" s="637"/>
      <c r="N157" s="637"/>
      <c r="O157" s="637"/>
      <c r="P157" s="637"/>
      <c r="Q157" s="637"/>
      <c r="R157" s="637"/>
      <c r="S157" s="637"/>
      <c r="T157" s="637"/>
      <c r="U157" s="637"/>
    </row>
    <row r="158" spans="1:21">
      <c r="A158"/>
      <c r="B158" s="394"/>
      <c r="C158"/>
      <c r="D158" s="637"/>
      <c r="E158" s="637"/>
      <c r="F158" s="637"/>
      <c r="G158" s="637"/>
      <c r="H158" s="637"/>
      <c r="I158" s="637"/>
      <c r="J158" s="637"/>
      <c r="K158" s="637"/>
      <c r="L158" s="637"/>
      <c r="M158" s="637"/>
      <c r="N158" s="637"/>
      <c r="O158" s="637"/>
      <c r="P158" s="637"/>
      <c r="Q158" s="637"/>
      <c r="R158" s="637"/>
      <c r="S158" s="637"/>
      <c r="T158" s="637"/>
      <c r="U158" s="637"/>
    </row>
    <row r="159" spans="1:21">
      <c r="A159"/>
      <c r="B159" s="394"/>
      <c r="C159"/>
      <c r="D159" s="637"/>
      <c r="E159" s="637"/>
      <c r="F159" s="637"/>
      <c r="G159" s="637"/>
      <c r="H159" s="637"/>
      <c r="I159" s="637"/>
      <c r="J159" s="637"/>
      <c r="K159" s="637"/>
      <c r="L159" s="637"/>
      <c r="M159" s="637"/>
      <c r="N159" s="637"/>
      <c r="O159" s="637"/>
      <c r="P159" s="637"/>
      <c r="Q159" s="637"/>
      <c r="R159" s="637"/>
      <c r="S159" s="637"/>
      <c r="T159" s="637"/>
      <c r="U159" s="637"/>
    </row>
    <row r="160" spans="1:21">
      <c r="A160"/>
      <c r="B160" s="394"/>
      <c r="C160"/>
      <c r="D160" s="637"/>
      <c r="E160" s="637"/>
      <c r="F160" s="637"/>
      <c r="G160" s="637"/>
      <c r="H160" s="637"/>
      <c r="I160" s="637"/>
      <c r="J160" s="637"/>
      <c r="K160" s="637"/>
      <c r="L160" s="637"/>
      <c r="M160" s="637"/>
      <c r="N160" s="637"/>
      <c r="O160" s="637"/>
      <c r="P160" s="637"/>
      <c r="Q160" s="637"/>
      <c r="R160" s="637"/>
      <c r="S160" s="637"/>
      <c r="T160" s="637"/>
      <c r="U160" s="637"/>
    </row>
    <row r="161" spans="1:21">
      <c r="A161"/>
      <c r="B161" s="394"/>
      <c r="C161"/>
      <c r="D161" s="637"/>
      <c r="E161" s="637"/>
      <c r="F161" s="637"/>
      <c r="G161" s="637"/>
      <c r="H161" s="637"/>
      <c r="I161" s="637"/>
      <c r="J161" s="637"/>
      <c r="K161" s="637"/>
      <c r="L161" s="637"/>
      <c r="M161" s="637"/>
      <c r="N161" s="637"/>
      <c r="O161" s="637"/>
      <c r="P161" s="637"/>
      <c r="Q161" s="637"/>
      <c r="R161" s="637"/>
      <c r="S161" s="637"/>
      <c r="T161" s="637"/>
      <c r="U161" s="637"/>
    </row>
    <row r="162" spans="1:21">
      <c r="A162"/>
      <c r="B162" s="394"/>
      <c r="C162"/>
      <c r="D162" s="637"/>
      <c r="E162" s="637"/>
      <c r="F162" s="637"/>
      <c r="G162" s="637"/>
      <c r="H162" s="637"/>
      <c r="I162" s="637"/>
      <c r="J162" s="637"/>
      <c r="K162" s="637"/>
      <c r="L162" s="637"/>
      <c r="M162" s="637"/>
      <c r="N162" s="637"/>
      <c r="O162" s="637"/>
      <c r="P162" s="637"/>
      <c r="Q162" s="637"/>
      <c r="R162" s="637"/>
      <c r="S162" s="637"/>
      <c r="T162" s="637"/>
      <c r="U162" s="637"/>
    </row>
    <row r="163" spans="1:21">
      <c r="A163"/>
      <c r="B163" s="394"/>
      <c r="C163"/>
      <c r="D163" s="637"/>
      <c r="E163" s="637"/>
      <c r="F163" s="637"/>
      <c r="G163" s="637"/>
      <c r="H163" s="637"/>
      <c r="I163" s="637"/>
      <c r="J163" s="637"/>
      <c r="K163" s="637"/>
      <c r="L163" s="637"/>
      <c r="M163" s="637"/>
      <c r="N163" s="637"/>
      <c r="O163" s="637"/>
      <c r="P163" s="637"/>
      <c r="Q163" s="637"/>
      <c r="R163" s="637"/>
      <c r="S163" s="637"/>
      <c r="T163" s="637"/>
      <c r="U163" s="637"/>
    </row>
    <row r="164" spans="1:21">
      <c r="A164"/>
      <c r="B164" s="394"/>
      <c r="C164"/>
      <c r="D164" s="637"/>
      <c r="E164" s="637"/>
      <c r="F164" s="637"/>
      <c r="G164" s="637"/>
      <c r="H164" s="637"/>
      <c r="I164" s="637"/>
      <c r="J164" s="637"/>
      <c r="K164" s="637"/>
      <c r="L164" s="637"/>
      <c r="M164" s="637"/>
      <c r="N164" s="637"/>
      <c r="O164" s="637"/>
      <c r="P164" s="637"/>
      <c r="Q164" s="637"/>
      <c r="R164" s="637"/>
      <c r="S164" s="637"/>
      <c r="T164" s="637"/>
      <c r="U164" s="637"/>
    </row>
    <row r="165" spans="1:21">
      <c r="A165"/>
      <c r="B165" s="394"/>
      <c r="C165"/>
      <c r="D165" s="637"/>
      <c r="E165" s="637"/>
      <c r="F165" s="637"/>
      <c r="G165" s="637"/>
      <c r="H165" s="637"/>
      <c r="I165" s="637"/>
      <c r="J165" s="637"/>
      <c r="K165" s="637"/>
      <c r="L165" s="637"/>
      <c r="M165" s="637"/>
      <c r="N165" s="637"/>
      <c r="O165" s="637"/>
      <c r="P165" s="637"/>
      <c r="Q165" s="637"/>
      <c r="R165" s="637"/>
      <c r="S165" s="637"/>
      <c r="T165" s="637"/>
      <c r="U165" s="637"/>
    </row>
    <row r="166" spans="1:21">
      <c r="A166"/>
      <c r="B166" s="394"/>
      <c r="C166"/>
      <c r="D166" s="637"/>
      <c r="E166" s="637"/>
      <c r="F166" s="637"/>
      <c r="G166" s="637"/>
      <c r="H166" s="637"/>
      <c r="I166" s="637"/>
      <c r="J166" s="637"/>
      <c r="K166" s="637"/>
      <c r="L166" s="637"/>
      <c r="M166" s="637"/>
      <c r="N166" s="637"/>
      <c r="O166" s="637"/>
      <c r="P166" s="637"/>
      <c r="Q166" s="637"/>
      <c r="R166" s="637"/>
      <c r="S166" s="637"/>
      <c r="T166" s="637"/>
      <c r="U166" s="637"/>
    </row>
    <row r="167" spans="1:21">
      <c r="A167"/>
      <c r="B167" s="394"/>
      <c r="C167"/>
      <c r="D167" s="637"/>
      <c r="E167" s="637"/>
      <c r="F167" s="637"/>
      <c r="G167" s="637"/>
      <c r="H167" s="637"/>
      <c r="I167" s="637"/>
      <c r="J167" s="637"/>
      <c r="K167" s="637"/>
      <c r="L167" s="637"/>
      <c r="M167" s="637"/>
      <c r="N167" s="637"/>
      <c r="O167" s="637"/>
      <c r="P167" s="637"/>
      <c r="Q167" s="637"/>
      <c r="R167" s="637"/>
      <c r="S167" s="637"/>
      <c r="T167" s="637"/>
      <c r="U167" s="637"/>
    </row>
    <row r="168" spans="1:21">
      <c r="A168"/>
      <c r="B168" s="394"/>
      <c r="C168"/>
      <c r="D168" s="637"/>
      <c r="E168" s="637"/>
      <c r="F168" s="637"/>
      <c r="G168" s="637"/>
      <c r="H168" s="637"/>
      <c r="I168" s="637"/>
      <c r="J168" s="637"/>
      <c r="K168" s="637"/>
      <c r="L168" s="637"/>
      <c r="M168" s="637"/>
      <c r="N168" s="637"/>
      <c r="O168" s="637"/>
      <c r="P168" s="637"/>
      <c r="Q168" s="637"/>
      <c r="R168" s="637"/>
      <c r="S168" s="637"/>
      <c r="T168" s="637"/>
      <c r="U168" s="637"/>
    </row>
    <row r="169" spans="1:21">
      <c r="A169"/>
      <c r="B169" s="394"/>
      <c r="C169"/>
      <c r="D169" s="637"/>
      <c r="E169" s="637"/>
      <c r="F169" s="637"/>
      <c r="G169" s="637"/>
      <c r="H169" s="637"/>
      <c r="I169" s="637"/>
      <c r="J169" s="637"/>
      <c r="K169" s="637"/>
      <c r="L169" s="637"/>
      <c r="M169" s="637"/>
      <c r="N169" s="637"/>
      <c r="O169" s="637"/>
      <c r="P169" s="637"/>
      <c r="Q169" s="637"/>
      <c r="R169" s="637"/>
      <c r="S169" s="637"/>
      <c r="T169" s="637"/>
      <c r="U169" s="637"/>
    </row>
    <row r="170" spans="1:21">
      <c r="A170"/>
      <c r="B170" s="394"/>
      <c r="C170"/>
      <c r="D170" s="637"/>
      <c r="E170" s="637"/>
      <c r="F170" s="637"/>
      <c r="G170" s="637"/>
      <c r="H170" s="637"/>
      <c r="I170" s="637"/>
      <c r="J170" s="637"/>
      <c r="K170" s="637"/>
      <c r="L170" s="637"/>
      <c r="M170" s="637"/>
      <c r="N170" s="637"/>
      <c r="O170" s="637"/>
      <c r="P170" s="637"/>
      <c r="Q170" s="637"/>
      <c r="R170" s="637"/>
      <c r="S170" s="637"/>
      <c r="T170" s="637"/>
      <c r="U170" s="637"/>
    </row>
    <row r="171" spans="1:21">
      <c r="A171"/>
      <c r="B171" s="394"/>
      <c r="C171"/>
      <c r="D171" s="637"/>
      <c r="E171" s="637"/>
      <c r="F171" s="637"/>
      <c r="G171" s="637"/>
      <c r="H171" s="637"/>
      <c r="I171" s="637"/>
      <c r="J171" s="637"/>
      <c r="K171" s="637"/>
      <c r="L171" s="637"/>
      <c r="M171" s="637"/>
      <c r="N171" s="637"/>
      <c r="O171" s="637"/>
      <c r="P171" s="637"/>
      <c r="Q171" s="637"/>
      <c r="R171" s="637"/>
      <c r="S171" s="637"/>
      <c r="T171" s="637"/>
      <c r="U171" s="637"/>
    </row>
    <row r="172" spans="1:21">
      <c r="A172"/>
      <c r="B172" s="394"/>
      <c r="C172"/>
      <c r="D172" s="637"/>
      <c r="E172" s="637"/>
      <c r="F172" s="637"/>
      <c r="G172" s="637"/>
      <c r="H172" s="637"/>
      <c r="I172" s="637"/>
      <c r="J172" s="637"/>
      <c r="K172" s="637"/>
      <c r="L172" s="637"/>
      <c r="M172" s="637"/>
      <c r="N172" s="637"/>
      <c r="O172" s="637"/>
      <c r="P172" s="637"/>
      <c r="Q172" s="637"/>
      <c r="R172" s="637"/>
      <c r="S172" s="637"/>
      <c r="T172" s="637"/>
      <c r="U172" s="637"/>
    </row>
    <row r="173" spans="1:21">
      <c r="A173"/>
      <c r="B173" s="394"/>
      <c r="C173"/>
      <c r="D173" s="637"/>
      <c r="E173" s="637"/>
      <c r="F173" s="637"/>
      <c r="G173" s="637"/>
      <c r="H173" s="637"/>
      <c r="I173" s="637"/>
      <c r="J173" s="637"/>
      <c r="K173" s="637"/>
      <c r="L173" s="637"/>
      <c r="M173" s="637"/>
      <c r="N173" s="637"/>
      <c r="O173" s="637"/>
      <c r="P173" s="637"/>
      <c r="Q173" s="637"/>
      <c r="R173" s="637"/>
      <c r="S173" s="637"/>
      <c r="T173" s="637"/>
      <c r="U173" s="637"/>
    </row>
    <row r="174" spans="1:21">
      <c r="A174"/>
      <c r="B174" s="394"/>
      <c r="C174"/>
      <c r="D174" s="637"/>
      <c r="E174" s="637"/>
      <c r="F174" s="637"/>
      <c r="G174" s="637"/>
      <c r="H174" s="637"/>
      <c r="I174" s="637"/>
      <c r="J174" s="637"/>
      <c r="K174" s="637"/>
      <c r="L174" s="637"/>
      <c r="M174" s="637"/>
      <c r="N174" s="637"/>
      <c r="O174" s="637"/>
      <c r="P174" s="637"/>
      <c r="Q174" s="637"/>
      <c r="R174" s="637"/>
      <c r="S174" s="637"/>
      <c r="T174" s="637"/>
      <c r="U174" s="637"/>
    </row>
    <row r="175" spans="1:21">
      <c r="A175"/>
      <c r="B175" s="394"/>
      <c r="C175"/>
      <c r="D175" s="637"/>
      <c r="E175" s="637"/>
      <c r="F175" s="637"/>
      <c r="G175" s="637"/>
      <c r="H175" s="637"/>
      <c r="I175" s="637"/>
      <c r="J175" s="637"/>
      <c r="K175" s="637"/>
      <c r="L175" s="637"/>
      <c r="M175" s="637"/>
      <c r="N175" s="637"/>
      <c r="O175" s="637"/>
      <c r="P175" s="637"/>
      <c r="Q175" s="637"/>
      <c r="R175" s="637"/>
      <c r="S175" s="637"/>
      <c r="T175" s="637"/>
      <c r="U175" s="637"/>
    </row>
    <row r="176" spans="1:21">
      <c r="A176"/>
      <c r="B176" s="394"/>
      <c r="C176"/>
      <c r="D176" s="637"/>
      <c r="E176" s="637"/>
      <c r="F176" s="637"/>
      <c r="G176" s="637"/>
      <c r="H176" s="637"/>
      <c r="I176" s="637"/>
      <c r="J176" s="637"/>
      <c r="K176" s="637"/>
      <c r="L176" s="637"/>
      <c r="M176" s="637"/>
      <c r="N176" s="637"/>
      <c r="O176" s="637"/>
      <c r="P176" s="637"/>
      <c r="Q176" s="637"/>
      <c r="R176" s="637"/>
      <c r="S176" s="637"/>
      <c r="T176" s="637"/>
      <c r="U176" s="637"/>
    </row>
    <row r="177" spans="1:21">
      <c r="A177"/>
      <c r="B177" s="394"/>
      <c r="C177"/>
      <c r="D177" s="637"/>
      <c r="E177" s="637"/>
      <c r="F177" s="637"/>
      <c r="G177" s="637"/>
      <c r="H177" s="637"/>
      <c r="I177" s="637"/>
      <c r="J177" s="637"/>
      <c r="K177" s="637"/>
      <c r="L177" s="637"/>
      <c r="M177" s="637"/>
      <c r="N177" s="637"/>
      <c r="O177" s="637"/>
      <c r="P177" s="637"/>
      <c r="Q177" s="637"/>
      <c r="R177" s="637"/>
      <c r="S177" s="637"/>
      <c r="T177" s="637"/>
      <c r="U177" s="637"/>
    </row>
    <row r="178" spans="1:21">
      <c r="A178"/>
      <c r="B178" s="394"/>
      <c r="C178"/>
      <c r="D178" s="637"/>
      <c r="E178" s="637"/>
      <c r="F178" s="637"/>
      <c r="G178" s="637"/>
      <c r="H178" s="637"/>
      <c r="I178" s="637"/>
      <c r="J178" s="637"/>
      <c r="K178" s="637"/>
      <c r="L178" s="637"/>
      <c r="M178" s="637"/>
      <c r="N178" s="637"/>
      <c r="O178" s="637"/>
      <c r="P178" s="637"/>
      <c r="Q178" s="637"/>
      <c r="R178" s="637"/>
      <c r="S178" s="637"/>
      <c r="T178" s="637"/>
      <c r="U178" s="637"/>
    </row>
    <row r="179" spans="1:21">
      <c r="A179"/>
      <c r="B179" s="394"/>
      <c r="C179"/>
      <c r="D179" s="637"/>
      <c r="E179" s="637"/>
      <c r="F179" s="637"/>
      <c r="G179" s="637"/>
      <c r="H179" s="637"/>
      <c r="I179" s="637"/>
      <c r="J179" s="637"/>
      <c r="K179" s="637"/>
      <c r="L179" s="637"/>
      <c r="M179" s="637"/>
      <c r="N179" s="637"/>
      <c r="O179" s="637"/>
      <c r="P179" s="637"/>
      <c r="Q179" s="637"/>
      <c r="R179" s="637"/>
      <c r="S179" s="637"/>
      <c r="T179" s="637"/>
      <c r="U179" s="637"/>
    </row>
    <row r="180" spans="1:21">
      <c r="A180"/>
      <c r="B180" s="394"/>
      <c r="C180"/>
      <c r="D180" s="637"/>
      <c r="E180" s="637"/>
      <c r="F180" s="637"/>
      <c r="G180" s="637"/>
      <c r="H180" s="637"/>
      <c r="I180" s="637"/>
      <c r="J180" s="637"/>
      <c r="K180" s="637"/>
      <c r="L180" s="637"/>
      <c r="M180" s="637"/>
      <c r="N180" s="637"/>
      <c r="O180" s="637"/>
      <c r="P180" s="637"/>
      <c r="Q180" s="637"/>
      <c r="R180" s="637"/>
      <c r="S180" s="637"/>
      <c r="T180" s="637"/>
      <c r="U180" s="637"/>
    </row>
    <row r="181" spans="1:21">
      <c r="A181"/>
      <c r="B181" s="394"/>
      <c r="C181"/>
      <c r="D181" s="637"/>
      <c r="E181" s="637"/>
      <c r="F181" s="637"/>
      <c r="G181" s="637"/>
      <c r="H181" s="637"/>
      <c r="I181" s="637"/>
      <c r="J181" s="637"/>
      <c r="K181" s="637"/>
      <c r="L181" s="637"/>
      <c r="M181" s="637"/>
      <c r="N181" s="637"/>
      <c r="O181" s="637"/>
      <c r="P181" s="637"/>
      <c r="Q181" s="637"/>
      <c r="R181" s="637"/>
      <c r="S181" s="637"/>
      <c r="T181" s="637"/>
      <c r="U181" s="637"/>
    </row>
    <row r="182" spans="1:21">
      <c r="A182"/>
      <c r="B182" s="394"/>
      <c r="C182"/>
      <c r="D182" s="637"/>
      <c r="E182" s="637"/>
      <c r="F182" s="637"/>
      <c r="G182" s="637"/>
      <c r="H182" s="637"/>
      <c r="I182" s="637"/>
      <c r="J182" s="637"/>
      <c r="K182" s="637"/>
      <c r="L182" s="637"/>
      <c r="M182" s="637"/>
      <c r="N182" s="637"/>
      <c r="O182" s="637"/>
      <c r="P182" s="637"/>
      <c r="Q182" s="637"/>
      <c r="R182" s="637"/>
      <c r="S182" s="637"/>
      <c r="T182" s="637"/>
      <c r="U182" s="637"/>
    </row>
    <row r="183" spans="1:21">
      <c r="A183"/>
      <c r="B183" s="394"/>
      <c r="C183"/>
      <c r="D183" s="637"/>
      <c r="E183" s="637"/>
      <c r="F183" s="637"/>
      <c r="G183" s="637"/>
      <c r="H183" s="637"/>
      <c r="I183" s="637"/>
      <c r="J183" s="637"/>
      <c r="K183" s="637"/>
      <c r="L183" s="637"/>
      <c r="M183" s="637"/>
      <c r="N183" s="637"/>
      <c r="O183" s="637"/>
      <c r="P183" s="637"/>
      <c r="Q183" s="637"/>
      <c r="R183" s="637"/>
      <c r="S183" s="637"/>
      <c r="T183" s="637"/>
      <c r="U183" s="637"/>
    </row>
    <row r="184" spans="1:21">
      <c r="A184"/>
      <c r="B184" s="394"/>
      <c r="C184"/>
      <c r="D184" s="637"/>
      <c r="E184" s="637"/>
      <c r="F184" s="637"/>
      <c r="G184" s="637"/>
      <c r="H184" s="637"/>
      <c r="I184" s="637"/>
      <c r="J184" s="637"/>
      <c r="K184" s="637"/>
      <c r="L184" s="637"/>
      <c r="M184" s="637"/>
      <c r="N184" s="637"/>
      <c r="O184" s="637"/>
      <c r="P184" s="637"/>
      <c r="Q184" s="637"/>
      <c r="R184" s="637"/>
      <c r="S184" s="637"/>
      <c r="T184" s="637"/>
      <c r="U184" s="637"/>
    </row>
    <row r="185" spans="1:21">
      <c r="A185"/>
      <c r="B185" s="394"/>
      <c r="C185"/>
      <c r="D185" s="637"/>
      <c r="E185" s="637"/>
      <c r="F185" s="637"/>
      <c r="G185" s="637"/>
      <c r="H185" s="637"/>
      <c r="I185" s="637"/>
      <c r="J185" s="637"/>
      <c r="K185" s="637"/>
      <c r="L185" s="637"/>
      <c r="M185" s="637"/>
      <c r="N185" s="637"/>
      <c r="O185" s="637"/>
      <c r="P185" s="637"/>
      <c r="Q185" s="637"/>
      <c r="R185" s="637"/>
      <c r="S185" s="637"/>
      <c r="T185" s="637"/>
      <c r="U185" s="637"/>
    </row>
    <row r="186" spans="1:21">
      <c r="A186"/>
      <c r="B186" s="394"/>
      <c r="C186"/>
      <c r="D186" s="637"/>
      <c r="E186" s="637"/>
      <c r="F186" s="637"/>
      <c r="G186" s="637"/>
      <c r="H186" s="637"/>
      <c r="I186" s="637"/>
      <c r="J186" s="637"/>
      <c r="K186" s="637"/>
      <c r="L186" s="637"/>
      <c r="M186" s="637"/>
      <c r="N186" s="637"/>
      <c r="O186" s="637"/>
      <c r="P186" s="637"/>
      <c r="Q186" s="637"/>
      <c r="R186" s="637"/>
      <c r="S186" s="637"/>
      <c r="T186" s="637"/>
      <c r="U186" s="637"/>
    </row>
    <row r="187" spans="1:21">
      <c r="A187"/>
      <c r="B187" s="394"/>
      <c r="C187"/>
      <c r="D187" s="637"/>
      <c r="E187" s="637"/>
      <c r="F187" s="637"/>
      <c r="G187" s="637"/>
      <c r="H187" s="637"/>
      <c r="I187" s="637"/>
      <c r="J187" s="637"/>
      <c r="K187" s="637"/>
      <c r="L187" s="637"/>
      <c r="M187" s="637"/>
      <c r="N187" s="637"/>
      <c r="O187" s="637"/>
      <c r="P187" s="637"/>
      <c r="Q187" s="637"/>
      <c r="R187" s="637"/>
      <c r="S187" s="637"/>
      <c r="T187" s="637"/>
      <c r="U187" s="637"/>
    </row>
    <row r="188" spans="1:21">
      <c r="A188"/>
      <c r="B188" s="394"/>
      <c r="C188"/>
      <c r="D188" s="637"/>
      <c r="E188" s="637"/>
      <c r="F188" s="637"/>
      <c r="G188" s="637"/>
      <c r="H188" s="637"/>
      <c r="I188" s="637"/>
      <c r="J188" s="637"/>
      <c r="K188" s="637"/>
      <c r="L188" s="637"/>
      <c r="M188" s="637"/>
      <c r="N188" s="637"/>
      <c r="O188" s="637"/>
      <c r="P188" s="637"/>
      <c r="Q188" s="637"/>
      <c r="R188" s="637"/>
      <c r="S188" s="637"/>
      <c r="T188" s="637"/>
      <c r="U188" s="637"/>
    </row>
    <row r="189" spans="1:21">
      <c r="A189"/>
      <c r="B189" s="394"/>
      <c r="C189"/>
      <c r="D189" s="637"/>
      <c r="E189" s="637"/>
      <c r="F189" s="637"/>
      <c r="G189" s="637"/>
      <c r="H189" s="637"/>
      <c r="I189" s="637"/>
      <c r="J189" s="637"/>
      <c r="K189" s="637"/>
      <c r="L189" s="637"/>
      <c r="M189" s="637"/>
      <c r="N189" s="637"/>
      <c r="O189" s="637"/>
      <c r="P189" s="637"/>
      <c r="Q189" s="637"/>
      <c r="R189" s="637"/>
      <c r="S189" s="637"/>
      <c r="T189" s="637"/>
      <c r="U189" s="637"/>
    </row>
    <row r="190" spans="1:21">
      <c r="A190"/>
      <c r="B190" s="394"/>
      <c r="C190"/>
      <c r="D190" s="637"/>
      <c r="E190" s="637"/>
      <c r="F190" s="637"/>
      <c r="G190" s="637"/>
      <c r="H190" s="637"/>
      <c r="I190" s="637"/>
      <c r="J190" s="637"/>
      <c r="K190" s="637"/>
      <c r="L190" s="637"/>
      <c r="M190" s="637"/>
      <c r="N190" s="637"/>
      <c r="O190" s="637"/>
      <c r="P190" s="637"/>
      <c r="Q190" s="637"/>
      <c r="R190" s="637"/>
      <c r="S190" s="637"/>
      <c r="T190" s="637"/>
      <c r="U190" s="637"/>
    </row>
    <row r="191" spans="1:21">
      <c r="A191"/>
      <c r="B191" s="394"/>
      <c r="C191"/>
      <c r="D191" s="637"/>
      <c r="E191" s="637"/>
      <c r="F191" s="637"/>
      <c r="G191" s="637"/>
      <c r="H191" s="637"/>
      <c r="I191" s="637"/>
      <c r="J191" s="637"/>
      <c r="K191" s="637"/>
      <c r="L191" s="637"/>
      <c r="M191" s="637"/>
      <c r="N191" s="637"/>
      <c r="O191" s="637"/>
      <c r="P191" s="637"/>
      <c r="Q191" s="637"/>
      <c r="R191" s="637"/>
      <c r="S191" s="637"/>
      <c r="T191" s="637"/>
      <c r="U191" s="637"/>
    </row>
    <row r="192" spans="1:21">
      <c r="A192"/>
      <c r="B192" s="394"/>
      <c r="C192"/>
      <c r="D192" s="637"/>
      <c r="E192" s="637"/>
      <c r="F192" s="637"/>
      <c r="G192" s="637"/>
      <c r="H192" s="637"/>
      <c r="I192" s="637"/>
      <c r="J192" s="637"/>
      <c r="K192" s="637"/>
      <c r="L192" s="637"/>
      <c r="M192" s="637"/>
      <c r="N192" s="637"/>
      <c r="O192" s="637"/>
      <c r="P192" s="637"/>
      <c r="Q192" s="637"/>
      <c r="R192" s="637"/>
      <c r="S192" s="637"/>
      <c r="T192" s="637"/>
      <c r="U192" s="637"/>
    </row>
    <row r="193" spans="1:21">
      <c r="A193"/>
      <c r="B193" s="394"/>
      <c r="C193"/>
      <c r="D193" s="637"/>
      <c r="E193" s="637"/>
      <c r="F193" s="637"/>
      <c r="G193" s="637"/>
      <c r="H193" s="637"/>
      <c r="I193" s="637"/>
      <c r="J193" s="637"/>
      <c r="K193" s="637"/>
      <c r="L193" s="637"/>
      <c r="M193" s="637"/>
      <c r="N193" s="637"/>
      <c r="O193" s="637"/>
      <c r="P193" s="637"/>
      <c r="Q193" s="637"/>
      <c r="R193" s="637"/>
      <c r="S193" s="637"/>
      <c r="T193" s="637"/>
      <c r="U193" s="637"/>
    </row>
    <row r="194" spans="1:21">
      <c r="A194"/>
      <c r="B194" s="394"/>
      <c r="C194"/>
      <c r="D194" s="637"/>
      <c r="E194" s="637"/>
      <c r="F194" s="637"/>
      <c r="G194" s="637"/>
      <c r="H194" s="637"/>
      <c r="I194" s="637"/>
      <c r="J194" s="637"/>
      <c r="K194" s="637"/>
      <c r="L194" s="637"/>
      <c r="M194" s="637"/>
      <c r="N194" s="637"/>
      <c r="O194" s="637"/>
      <c r="P194" s="637"/>
      <c r="Q194" s="637"/>
      <c r="R194" s="637"/>
      <c r="S194" s="637"/>
      <c r="T194" s="637"/>
      <c r="U194" s="637"/>
    </row>
    <row r="195" spans="1:21">
      <c r="A195"/>
      <c r="B195" s="394"/>
      <c r="C195"/>
      <c r="D195" s="637"/>
      <c r="E195" s="637"/>
      <c r="F195" s="637"/>
      <c r="G195" s="637"/>
      <c r="H195" s="637"/>
      <c r="I195" s="637"/>
      <c r="J195" s="637"/>
      <c r="K195" s="637"/>
      <c r="L195" s="637"/>
      <c r="M195" s="637"/>
      <c r="N195" s="637"/>
      <c r="O195" s="637"/>
      <c r="P195" s="637"/>
      <c r="Q195" s="637"/>
      <c r="R195" s="637"/>
      <c r="S195" s="637"/>
      <c r="T195" s="637"/>
      <c r="U195" s="637"/>
    </row>
    <row r="196" spans="1:21">
      <c r="A196"/>
      <c r="B196" s="394"/>
      <c r="C196"/>
      <c r="D196" s="637"/>
      <c r="E196" s="637"/>
      <c r="F196" s="637"/>
      <c r="G196" s="637"/>
      <c r="H196" s="637"/>
      <c r="I196" s="637"/>
      <c r="J196" s="637"/>
      <c r="K196" s="637"/>
      <c r="L196" s="637"/>
      <c r="M196" s="637"/>
      <c r="N196" s="637"/>
      <c r="O196" s="637"/>
      <c r="P196" s="637"/>
      <c r="Q196" s="637"/>
      <c r="R196" s="637"/>
      <c r="S196" s="637"/>
      <c r="T196" s="637"/>
      <c r="U196" s="637"/>
    </row>
    <row r="197" spans="1:21">
      <c r="A197"/>
      <c r="B197" s="394"/>
      <c r="C197"/>
      <c r="D197" s="637"/>
      <c r="E197" s="637"/>
      <c r="F197" s="637"/>
      <c r="G197" s="637"/>
      <c r="H197" s="637"/>
      <c r="I197" s="637"/>
      <c r="J197" s="637"/>
      <c r="K197" s="637"/>
      <c r="L197" s="637"/>
      <c r="M197" s="637"/>
      <c r="N197" s="637"/>
      <c r="O197" s="637"/>
      <c r="P197" s="637"/>
      <c r="Q197" s="637"/>
      <c r="R197" s="637"/>
      <c r="S197" s="637"/>
      <c r="T197" s="637"/>
      <c r="U197" s="637"/>
    </row>
    <row r="198" spans="1:21">
      <c r="A198"/>
      <c r="B198" s="394"/>
      <c r="C198"/>
      <c r="D198" s="637"/>
      <c r="E198" s="637"/>
      <c r="F198" s="637"/>
      <c r="G198" s="637"/>
      <c r="H198" s="637"/>
      <c r="I198" s="637"/>
      <c r="J198" s="637"/>
      <c r="K198" s="637"/>
      <c r="L198" s="637"/>
      <c r="M198" s="637"/>
      <c r="N198" s="637"/>
      <c r="O198" s="637"/>
      <c r="P198" s="637"/>
      <c r="Q198" s="637"/>
      <c r="R198" s="637"/>
      <c r="S198" s="637"/>
      <c r="T198" s="637"/>
      <c r="U198" s="637"/>
    </row>
    <row r="199" spans="1:21">
      <c r="A199"/>
      <c r="B199" s="394"/>
      <c r="C199"/>
      <c r="D199" s="637"/>
      <c r="E199" s="637"/>
      <c r="F199" s="637"/>
      <c r="G199" s="637"/>
      <c r="H199" s="637"/>
      <c r="I199" s="637"/>
      <c r="J199" s="637"/>
      <c r="K199" s="637"/>
      <c r="L199" s="637"/>
      <c r="M199" s="637"/>
      <c r="N199" s="637"/>
      <c r="O199" s="637"/>
      <c r="P199" s="637"/>
      <c r="Q199" s="637"/>
      <c r="R199" s="637"/>
      <c r="S199" s="637"/>
      <c r="T199" s="637"/>
      <c r="U199" s="637"/>
    </row>
    <row r="200" spans="1:21">
      <c r="A200"/>
      <c r="B200" s="394"/>
      <c r="C200"/>
      <c r="D200" s="637"/>
      <c r="E200" s="637"/>
      <c r="F200" s="637"/>
      <c r="G200" s="637"/>
      <c r="H200" s="637"/>
      <c r="I200" s="637"/>
      <c r="J200" s="637"/>
      <c r="K200" s="637"/>
      <c r="L200" s="637"/>
      <c r="M200" s="637"/>
      <c r="N200" s="637"/>
      <c r="O200" s="637"/>
      <c r="P200" s="637"/>
      <c r="Q200" s="637"/>
      <c r="R200" s="637"/>
      <c r="S200" s="637"/>
      <c r="T200" s="637"/>
      <c r="U200" s="637"/>
    </row>
    <row r="201" spans="1:21">
      <c r="A201"/>
      <c r="B201" s="394"/>
      <c r="C201"/>
      <c r="D201" s="637"/>
      <c r="E201" s="637"/>
      <c r="F201" s="637"/>
      <c r="G201" s="637"/>
      <c r="H201" s="637"/>
      <c r="I201" s="637"/>
      <c r="J201" s="637"/>
      <c r="K201" s="637"/>
      <c r="L201" s="637"/>
      <c r="M201" s="637"/>
      <c r="N201" s="637"/>
      <c r="O201" s="637"/>
      <c r="P201" s="637"/>
      <c r="Q201" s="637"/>
      <c r="R201" s="637"/>
      <c r="S201" s="637"/>
      <c r="T201" s="637"/>
      <c r="U201" s="637"/>
    </row>
    <row r="202" spans="1:21">
      <c r="A202"/>
      <c r="B202" s="394"/>
      <c r="C202"/>
      <c r="D202" s="637"/>
      <c r="E202" s="637"/>
      <c r="F202" s="637"/>
      <c r="G202" s="637"/>
      <c r="H202" s="637"/>
      <c r="I202" s="637"/>
      <c r="J202" s="637"/>
      <c r="K202" s="637"/>
      <c r="L202" s="637"/>
      <c r="M202" s="637"/>
      <c r="N202" s="637"/>
      <c r="O202" s="637"/>
      <c r="P202" s="637"/>
      <c r="Q202" s="637"/>
      <c r="R202" s="637"/>
      <c r="S202" s="637"/>
      <c r="T202" s="637"/>
      <c r="U202" s="637"/>
    </row>
    <row r="203" spans="1:21">
      <c r="A203"/>
      <c r="B203" s="394"/>
      <c r="C203"/>
      <c r="D203" s="637"/>
      <c r="E203" s="637"/>
      <c r="F203" s="637"/>
      <c r="G203" s="637"/>
      <c r="H203" s="637"/>
      <c r="I203" s="637"/>
      <c r="J203" s="637"/>
      <c r="K203" s="637"/>
      <c r="L203" s="637"/>
      <c r="M203" s="637"/>
      <c r="N203" s="637"/>
      <c r="O203" s="637"/>
      <c r="P203" s="637"/>
      <c r="Q203" s="637"/>
      <c r="R203" s="637"/>
      <c r="S203" s="637"/>
      <c r="T203" s="637"/>
      <c r="U203" s="637"/>
    </row>
    <row r="204" spans="1:21">
      <c r="A204"/>
      <c r="B204" s="394"/>
      <c r="C204"/>
      <c r="D204" s="637"/>
      <c r="E204" s="637"/>
      <c r="F204" s="637"/>
      <c r="G204" s="637"/>
      <c r="H204" s="637"/>
      <c r="I204" s="637"/>
      <c r="J204" s="637"/>
      <c r="K204" s="637"/>
      <c r="L204" s="637"/>
      <c r="M204" s="637"/>
      <c r="N204" s="637"/>
      <c r="O204" s="637"/>
      <c r="P204" s="637"/>
      <c r="Q204" s="637"/>
      <c r="R204" s="637"/>
      <c r="S204" s="637"/>
      <c r="T204" s="637"/>
      <c r="U204" s="637"/>
    </row>
    <row r="205" spans="1:21">
      <c r="A205"/>
      <c r="B205" s="394"/>
      <c r="C205"/>
      <c r="D205" s="637"/>
      <c r="E205" s="637"/>
      <c r="F205" s="637"/>
      <c r="G205" s="637"/>
      <c r="H205" s="637"/>
      <c r="I205" s="637"/>
      <c r="J205" s="637"/>
      <c r="K205" s="637"/>
      <c r="L205" s="637"/>
      <c r="M205" s="637"/>
      <c r="N205" s="637"/>
      <c r="O205" s="637"/>
      <c r="P205" s="637"/>
      <c r="Q205" s="637"/>
      <c r="R205" s="637"/>
      <c r="S205" s="637"/>
      <c r="T205" s="637"/>
      <c r="U205" s="637"/>
    </row>
    <row r="206" spans="1:21">
      <c r="A206"/>
      <c r="B206" s="394"/>
      <c r="C206"/>
      <c r="D206" s="637"/>
      <c r="E206" s="637"/>
      <c r="F206" s="637"/>
      <c r="G206" s="637"/>
      <c r="H206" s="637"/>
      <c r="I206" s="637"/>
      <c r="J206" s="637"/>
      <c r="K206" s="637"/>
      <c r="L206" s="637"/>
      <c r="M206" s="637"/>
      <c r="N206" s="637"/>
      <c r="O206" s="637"/>
      <c r="P206" s="637"/>
      <c r="Q206" s="637"/>
      <c r="R206" s="637"/>
      <c r="S206" s="637"/>
      <c r="T206" s="637"/>
      <c r="U206" s="637"/>
    </row>
    <row r="207" spans="1:21">
      <c r="A207"/>
      <c r="B207" s="394"/>
      <c r="C207"/>
      <c r="D207" s="637"/>
      <c r="E207" s="637"/>
      <c r="F207" s="637"/>
      <c r="G207" s="637"/>
      <c r="H207" s="637"/>
      <c r="I207" s="637"/>
      <c r="J207" s="637"/>
      <c r="K207" s="637"/>
      <c r="L207" s="637"/>
      <c r="M207" s="637"/>
      <c r="N207" s="637"/>
      <c r="O207" s="637"/>
      <c r="P207" s="637"/>
      <c r="Q207" s="637"/>
      <c r="R207" s="637"/>
      <c r="S207" s="637"/>
      <c r="T207" s="637"/>
      <c r="U207" s="637"/>
    </row>
    <row r="208" spans="1:21">
      <c r="A208"/>
      <c r="B208" s="394"/>
      <c r="C208"/>
      <c r="D208" s="637"/>
      <c r="E208" s="637"/>
      <c r="F208" s="637"/>
      <c r="G208" s="637"/>
      <c r="H208" s="637"/>
      <c r="I208" s="637"/>
      <c r="J208" s="637"/>
      <c r="K208" s="637"/>
      <c r="L208" s="637"/>
      <c r="M208" s="637"/>
      <c r="N208" s="637"/>
      <c r="O208" s="637"/>
      <c r="P208" s="637"/>
      <c r="Q208" s="637"/>
      <c r="R208" s="637"/>
      <c r="S208" s="637"/>
      <c r="T208" s="637"/>
      <c r="U208" s="637"/>
    </row>
    <row r="209" spans="1:21">
      <c r="A209"/>
      <c r="B209" s="394"/>
      <c r="C209"/>
      <c r="D209" s="637"/>
      <c r="E209" s="637"/>
      <c r="F209" s="637"/>
      <c r="G209" s="637"/>
      <c r="H209" s="637"/>
      <c r="I209" s="637"/>
      <c r="J209" s="637"/>
      <c r="K209" s="637"/>
      <c r="L209" s="637"/>
      <c r="M209" s="637"/>
      <c r="N209" s="637"/>
      <c r="O209" s="637"/>
      <c r="P209" s="637"/>
      <c r="Q209" s="637"/>
      <c r="R209" s="637"/>
      <c r="S209" s="637"/>
      <c r="T209" s="637"/>
      <c r="U209" s="637"/>
    </row>
    <row r="210" spans="1:21">
      <c r="A210"/>
      <c r="B210" s="394"/>
      <c r="C210"/>
      <c r="D210" s="637"/>
      <c r="E210" s="637"/>
      <c r="F210" s="637"/>
      <c r="G210" s="637"/>
      <c r="H210" s="637"/>
      <c r="I210" s="637"/>
      <c r="J210" s="637"/>
      <c r="K210" s="637"/>
      <c r="L210" s="637"/>
      <c r="M210" s="637"/>
      <c r="N210" s="637"/>
      <c r="O210" s="637"/>
      <c r="P210" s="637"/>
      <c r="Q210" s="637"/>
      <c r="R210" s="637"/>
      <c r="S210" s="637"/>
      <c r="T210" s="637"/>
      <c r="U210" s="637"/>
    </row>
    <row r="211" spans="1:21">
      <c r="A211"/>
      <c r="B211" s="394"/>
      <c r="C211"/>
      <c r="D211" s="637"/>
      <c r="E211" s="637"/>
      <c r="F211" s="637"/>
      <c r="G211" s="637"/>
      <c r="H211" s="637"/>
      <c r="I211" s="637"/>
      <c r="J211" s="637"/>
      <c r="K211" s="637"/>
      <c r="L211" s="637"/>
      <c r="M211" s="637"/>
      <c r="N211" s="637"/>
      <c r="O211" s="637"/>
      <c r="P211" s="637"/>
      <c r="Q211" s="637"/>
      <c r="R211" s="637"/>
      <c r="S211" s="637"/>
      <c r="T211" s="637"/>
      <c r="U211" s="637"/>
    </row>
    <row r="212" spans="1:21">
      <c r="A212"/>
      <c r="B212" s="394"/>
      <c r="C212"/>
      <c r="D212" s="637"/>
      <c r="E212" s="637"/>
      <c r="F212" s="637"/>
      <c r="G212" s="637"/>
      <c r="H212" s="637"/>
      <c r="I212" s="637"/>
      <c r="J212" s="637"/>
      <c r="K212" s="637"/>
      <c r="L212" s="637"/>
      <c r="M212" s="637"/>
      <c r="N212" s="637"/>
      <c r="O212" s="637"/>
      <c r="P212" s="637"/>
      <c r="Q212" s="637"/>
      <c r="R212" s="637"/>
      <c r="S212" s="637"/>
      <c r="T212" s="637"/>
      <c r="U212" s="637"/>
    </row>
    <row r="213" spans="1:21">
      <c r="A213"/>
      <c r="B213" s="394"/>
      <c r="C213"/>
      <c r="D213" s="637"/>
      <c r="E213" s="637"/>
      <c r="F213" s="637"/>
      <c r="G213" s="637"/>
      <c r="H213" s="637"/>
      <c r="I213" s="637"/>
      <c r="J213" s="637"/>
      <c r="K213" s="637"/>
      <c r="L213" s="637"/>
      <c r="M213" s="637"/>
      <c r="N213" s="637"/>
      <c r="O213" s="637"/>
      <c r="P213" s="637"/>
      <c r="Q213" s="637"/>
      <c r="R213" s="637"/>
      <c r="S213" s="637"/>
      <c r="T213" s="637"/>
      <c r="U213" s="637"/>
    </row>
    <row r="214" spans="1:21">
      <c r="A214"/>
      <c r="B214" s="394"/>
      <c r="C214"/>
      <c r="D214" s="637"/>
      <c r="E214" s="637"/>
      <c r="F214" s="637"/>
      <c r="G214" s="637"/>
      <c r="H214" s="637"/>
      <c r="I214" s="637"/>
      <c r="J214" s="637"/>
      <c r="K214" s="637"/>
      <c r="L214" s="637"/>
      <c r="M214" s="637"/>
      <c r="N214" s="637"/>
      <c r="O214" s="637"/>
      <c r="P214" s="637"/>
      <c r="Q214" s="637"/>
      <c r="R214" s="637"/>
      <c r="S214" s="637"/>
      <c r="T214" s="637"/>
      <c r="U214" s="637"/>
    </row>
    <row r="215" spans="1:21">
      <c r="A215"/>
      <c r="B215" s="394"/>
      <c r="C215"/>
      <c r="D215" s="637"/>
      <c r="E215" s="637"/>
      <c r="F215" s="637"/>
      <c r="G215" s="637"/>
      <c r="H215" s="637"/>
      <c r="I215" s="637"/>
      <c r="J215" s="637"/>
      <c r="K215" s="637"/>
      <c r="L215" s="637"/>
      <c r="M215" s="637"/>
      <c r="N215" s="637"/>
      <c r="O215" s="637"/>
      <c r="P215" s="637"/>
      <c r="Q215" s="637"/>
      <c r="R215" s="637"/>
      <c r="S215" s="637"/>
      <c r="T215" s="637"/>
      <c r="U215" s="637"/>
    </row>
    <row r="216" spans="1:21">
      <c r="A216"/>
      <c r="B216" s="394"/>
      <c r="C216"/>
      <c r="D216" s="637"/>
      <c r="E216" s="637"/>
      <c r="F216" s="637"/>
      <c r="G216" s="637"/>
      <c r="H216" s="637"/>
      <c r="I216" s="637"/>
      <c r="J216" s="637"/>
      <c r="K216" s="637"/>
      <c r="L216" s="637"/>
      <c r="M216" s="637"/>
      <c r="N216" s="637"/>
      <c r="O216" s="637"/>
      <c r="P216" s="637"/>
      <c r="Q216" s="637"/>
      <c r="R216" s="637"/>
      <c r="S216" s="637"/>
      <c r="T216" s="637"/>
      <c r="U216" s="637"/>
    </row>
    <row r="217" spans="1:21">
      <c r="A217"/>
      <c r="B217" s="394"/>
      <c r="C217"/>
      <c r="D217" s="637"/>
      <c r="E217" s="637"/>
      <c r="F217" s="637"/>
      <c r="G217" s="637"/>
      <c r="H217" s="637"/>
      <c r="I217" s="637"/>
      <c r="J217" s="637"/>
      <c r="K217" s="637"/>
      <c r="L217" s="637"/>
      <c r="M217" s="637"/>
      <c r="N217" s="637"/>
      <c r="O217" s="637"/>
      <c r="P217" s="637"/>
      <c r="Q217" s="637"/>
      <c r="R217" s="637"/>
      <c r="S217" s="637"/>
      <c r="T217" s="637"/>
      <c r="U217" s="637"/>
    </row>
    <row r="218" spans="1:21">
      <c r="A218"/>
      <c r="B218" s="394"/>
      <c r="C218"/>
      <c r="D218" s="637"/>
      <c r="E218" s="637"/>
      <c r="F218" s="637"/>
      <c r="G218" s="637"/>
      <c r="H218" s="637"/>
      <c r="I218" s="637"/>
      <c r="J218" s="637"/>
      <c r="K218" s="637"/>
      <c r="L218" s="637"/>
      <c r="M218" s="637"/>
      <c r="N218" s="637"/>
      <c r="O218" s="637"/>
      <c r="P218" s="637"/>
      <c r="Q218" s="637"/>
      <c r="R218" s="637"/>
      <c r="S218" s="637"/>
      <c r="T218" s="637"/>
      <c r="U218" s="637"/>
    </row>
    <row r="219" spans="1:21">
      <c r="A219"/>
      <c r="B219" s="394"/>
      <c r="C219"/>
      <c r="D219" s="637"/>
      <c r="E219" s="637"/>
      <c r="F219" s="637"/>
      <c r="G219" s="637"/>
      <c r="H219" s="637"/>
      <c r="I219" s="637"/>
      <c r="J219" s="637"/>
      <c r="K219" s="637"/>
      <c r="L219" s="637"/>
      <c r="M219" s="637"/>
      <c r="N219" s="637"/>
      <c r="O219" s="637"/>
      <c r="P219" s="637"/>
      <c r="Q219" s="637"/>
      <c r="R219" s="637"/>
      <c r="S219" s="637"/>
      <c r="T219" s="637"/>
      <c r="U219" s="637"/>
    </row>
    <row r="220" spans="1:21">
      <c r="A220"/>
      <c r="B220" s="394"/>
      <c r="C220"/>
      <c r="D220" s="637"/>
      <c r="E220" s="637"/>
      <c r="F220" s="637"/>
      <c r="G220" s="637"/>
      <c r="H220" s="637"/>
      <c r="I220" s="637"/>
      <c r="J220" s="637"/>
      <c r="K220" s="637"/>
      <c r="L220" s="637"/>
      <c r="M220" s="637"/>
      <c r="N220" s="637"/>
      <c r="O220" s="637"/>
      <c r="P220" s="637"/>
      <c r="Q220" s="637"/>
      <c r="R220" s="637"/>
      <c r="S220" s="637"/>
      <c r="T220" s="637"/>
      <c r="U220" s="637"/>
    </row>
    <row r="221" spans="1:21">
      <c r="A221"/>
      <c r="B221" s="394"/>
      <c r="C221"/>
      <c r="D221" s="637"/>
      <c r="E221" s="637"/>
      <c r="F221" s="637"/>
      <c r="G221" s="637"/>
      <c r="H221" s="637"/>
      <c r="I221" s="637"/>
      <c r="J221" s="637"/>
      <c r="K221" s="637"/>
      <c r="L221" s="637"/>
      <c r="M221" s="637"/>
      <c r="N221" s="637"/>
      <c r="O221" s="637"/>
      <c r="P221" s="637"/>
      <c r="Q221" s="637"/>
      <c r="R221" s="637"/>
      <c r="S221" s="637"/>
      <c r="T221" s="637"/>
      <c r="U221" s="637"/>
    </row>
    <row r="222" spans="1:21">
      <c r="A222"/>
      <c r="B222" s="394"/>
      <c r="C222"/>
      <c r="D222" s="637"/>
      <c r="E222" s="637"/>
      <c r="F222" s="637"/>
      <c r="G222" s="637"/>
      <c r="H222" s="637"/>
      <c r="I222" s="637"/>
      <c r="J222" s="637"/>
      <c r="K222" s="637"/>
      <c r="L222" s="637"/>
      <c r="M222" s="637"/>
      <c r="N222" s="637"/>
      <c r="O222" s="637"/>
      <c r="P222" s="637"/>
      <c r="Q222" s="637"/>
      <c r="R222" s="637"/>
      <c r="S222" s="637"/>
      <c r="T222" s="637"/>
      <c r="U222" s="637"/>
    </row>
    <row r="223" spans="1:21">
      <c r="A223"/>
      <c r="B223" s="394"/>
      <c r="C223"/>
      <c r="D223" s="637"/>
      <c r="E223" s="637"/>
      <c r="F223" s="637"/>
      <c r="G223" s="637"/>
      <c r="H223" s="637"/>
      <c r="I223" s="637"/>
      <c r="J223" s="637"/>
      <c r="K223" s="637"/>
      <c r="L223" s="637"/>
      <c r="M223" s="637"/>
      <c r="N223" s="637"/>
      <c r="O223" s="637"/>
      <c r="P223" s="637"/>
      <c r="Q223" s="637"/>
      <c r="R223" s="637"/>
      <c r="S223" s="637"/>
      <c r="T223" s="637"/>
      <c r="U223" s="637"/>
    </row>
    <row r="224" spans="1:21">
      <c r="A224"/>
      <c r="B224" s="394"/>
      <c r="C224"/>
      <c r="D224" s="637"/>
      <c r="E224" s="637"/>
      <c r="F224" s="637"/>
      <c r="G224" s="637"/>
      <c r="H224" s="637"/>
      <c r="I224" s="637"/>
      <c r="J224" s="637"/>
      <c r="K224" s="637"/>
      <c r="L224" s="637"/>
      <c r="M224" s="637"/>
      <c r="N224" s="637"/>
      <c r="O224" s="637"/>
      <c r="P224" s="637"/>
      <c r="Q224" s="637"/>
      <c r="R224" s="637"/>
      <c r="S224" s="637"/>
      <c r="T224" s="637"/>
      <c r="U224" s="637"/>
    </row>
    <row r="225" spans="1:21">
      <c r="A225"/>
      <c r="B225" s="394"/>
      <c r="C225"/>
      <c r="D225" s="637"/>
      <c r="E225" s="637"/>
      <c r="F225" s="637"/>
      <c r="G225" s="637"/>
      <c r="H225" s="637"/>
      <c r="I225" s="637"/>
      <c r="J225" s="637"/>
      <c r="K225" s="637"/>
      <c r="L225" s="637"/>
      <c r="M225" s="637"/>
      <c r="N225" s="637"/>
      <c r="O225" s="637"/>
      <c r="P225" s="637"/>
      <c r="Q225" s="637"/>
      <c r="R225" s="637"/>
      <c r="S225" s="637"/>
      <c r="T225" s="637"/>
      <c r="U225" s="637"/>
    </row>
    <row r="226" spans="1:21">
      <c r="A226"/>
      <c r="B226" s="394"/>
      <c r="C226"/>
      <c r="D226" s="637"/>
      <c r="E226" s="637"/>
      <c r="F226" s="637"/>
      <c r="G226" s="637"/>
      <c r="H226" s="637"/>
      <c r="I226" s="637"/>
      <c r="J226" s="637"/>
      <c r="K226" s="637"/>
      <c r="L226" s="637"/>
      <c r="M226" s="637"/>
      <c r="N226" s="637"/>
      <c r="O226" s="637"/>
      <c r="P226" s="637"/>
      <c r="Q226" s="637"/>
      <c r="R226" s="637"/>
      <c r="S226" s="637"/>
      <c r="T226" s="637"/>
      <c r="U226" s="637"/>
    </row>
    <row r="227" spans="1:21">
      <c r="A227"/>
      <c r="B227" s="394"/>
      <c r="C227"/>
      <c r="D227" s="637"/>
      <c r="E227" s="637"/>
      <c r="F227" s="637"/>
      <c r="G227" s="637"/>
      <c r="H227" s="637"/>
      <c r="I227" s="637"/>
      <c r="J227" s="637"/>
      <c r="K227" s="637"/>
      <c r="L227" s="637"/>
      <c r="M227" s="637"/>
      <c r="N227" s="637"/>
      <c r="O227" s="637"/>
      <c r="P227" s="637"/>
      <c r="Q227" s="637"/>
      <c r="R227" s="637"/>
      <c r="S227" s="637"/>
      <c r="T227" s="637"/>
      <c r="U227" s="637"/>
    </row>
    <row r="228" spans="1:21">
      <c r="A228"/>
      <c r="B228" s="394"/>
      <c r="C228"/>
      <c r="D228" s="637"/>
      <c r="E228" s="637"/>
      <c r="F228" s="637"/>
      <c r="G228" s="637"/>
      <c r="H228" s="637"/>
      <c r="I228" s="637"/>
      <c r="J228" s="637"/>
      <c r="K228" s="637"/>
      <c r="L228" s="637"/>
      <c r="M228" s="637"/>
      <c r="N228" s="637"/>
      <c r="O228" s="637"/>
      <c r="P228" s="637"/>
      <c r="Q228" s="637"/>
      <c r="R228" s="637"/>
      <c r="S228" s="637"/>
      <c r="T228" s="637"/>
      <c r="U228" s="637"/>
    </row>
    <row r="229" spans="1:21">
      <c r="A229"/>
      <c r="B229" s="394"/>
      <c r="C229"/>
      <c r="D229" s="637"/>
      <c r="E229" s="637"/>
      <c r="F229" s="637"/>
      <c r="G229" s="637"/>
      <c r="H229" s="637"/>
      <c r="I229" s="637"/>
      <c r="J229" s="637"/>
      <c r="K229" s="637"/>
      <c r="L229" s="637"/>
      <c r="M229" s="637"/>
      <c r="N229" s="637"/>
      <c r="O229" s="637"/>
      <c r="P229" s="637"/>
      <c r="Q229" s="637"/>
      <c r="R229" s="637"/>
      <c r="S229" s="637"/>
      <c r="T229" s="637"/>
      <c r="U229" s="637"/>
    </row>
    <row r="230" spans="1:21">
      <c r="A230"/>
      <c r="B230" s="394"/>
      <c r="C230"/>
      <c r="D230" s="637"/>
      <c r="E230" s="637"/>
      <c r="F230" s="637"/>
      <c r="G230" s="637"/>
      <c r="H230" s="637"/>
      <c r="I230" s="637"/>
      <c r="J230" s="637"/>
      <c r="K230" s="637"/>
      <c r="L230" s="637"/>
      <c r="M230" s="637"/>
      <c r="N230" s="637"/>
      <c r="O230" s="637"/>
      <c r="P230" s="637"/>
      <c r="Q230" s="637"/>
      <c r="R230" s="637"/>
      <c r="S230" s="637"/>
      <c r="T230" s="637"/>
      <c r="U230" s="637"/>
    </row>
    <row r="231" spans="1:21">
      <c r="A231"/>
      <c r="B231" s="394"/>
      <c r="C231"/>
      <c r="D231" s="637"/>
      <c r="E231" s="637"/>
      <c r="F231" s="637"/>
      <c r="G231" s="637"/>
      <c r="H231" s="637"/>
      <c r="I231" s="637"/>
      <c r="J231" s="637"/>
      <c r="K231" s="637"/>
      <c r="L231" s="637"/>
      <c r="M231" s="637"/>
      <c r="N231" s="637"/>
      <c r="O231" s="637"/>
      <c r="P231" s="637"/>
      <c r="Q231" s="637"/>
      <c r="R231" s="637"/>
      <c r="S231" s="637"/>
      <c r="T231" s="637"/>
      <c r="U231" s="637"/>
    </row>
    <row r="232" spans="1:21">
      <c r="A232"/>
      <c r="B232" s="394"/>
      <c r="C232"/>
      <c r="D232" s="637"/>
      <c r="E232" s="637"/>
      <c r="F232" s="637"/>
      <c r="G232" s="637"/>
      <c r="H232" s="637"/>
      <c r="I232" s="637"/>
      <c r="J232" s="637"/>
      <c r="K232" s="637"/>
      <c r="L232" s="637"/>
      <c r="M232" s="637"/>
      <c r="N232" s="637"/>
      <c r="O232" s="637"/>
      <c r="P232" s="637"/>
      <c r="Q232" s="637"/>
      <c r="R232" s="637"/>
      <c r="S232" s="637"/>
      <c r="T232" s="637"/>
      <c r="U232" s="637"/>
    </row>
    <row r="233" spans="1:21">
      <c r="A233"/>
      <c r="B233" s="394"/>
      <c r="C233"/>
      <c r="D233" s="637"/>
      <c r="E233" s="637"/>
      <c r="F233" s="637"/>
      <c r="G233" s="637"/>
      <c r="H233" s="637"/>
      <c r="I233" s="637"/>
      <c r="J233" s="637"/>
      <c r="K233" s="637"/>
      <c r="L233" s="637"/>
      <c r="M233" s="637"/>
      <c r="N233" s="637"/>
      <c r="O233" s="637"/>
      <c r="P233" s="637"/>
      <c r="Q233" s="637"/>
      <c r="R233" s="637"/>
      <c r="S233" s="637"/>
      <c r="T233" s="637"/>
      <c r="U233" s="637"/>
    </row>
    <row r="234" spans="1:21">
      <c r="A234"/>
      <c r="B234" s="394"/>
      <c r="C234"/>
      <c r="D234" s="637"/>
      <c r="E234" s="637"/>
      <c r="F234" s="637"/>
      <c r="G234" s="637"/>
      <c r="H234" s="637"/>
      <c r="I234" s="637"/>
      <c r="J234" s="637"/>
      <c r="K234" s="637"/>
      <c r="L234" s="637"/>
      <c r="M234" s="637"/>
      <c r="N234" s="637"/>
      <c r="O234" s="637"/>
      <c r="P234" s="637"/>
      <c r="Q234" s="637"/>
      <c r="R234" s="637"/>
      <c r="S234" s="637"/>
      <c r="T234" s="637"/>
      <c r="U234" s="637"/>
    </row>
    <row r="235" spans="1:21">
      <c r="A235"/>
      <c r="B235" s="394"/>
      <c r="C235"/>
      <c r="D235" s="637"/>
      <c r="E235" s="637"/>
      <c r="F235" s="637"/>
      <c r="G235" s="637"/>
      <c r="H235" s="637"/>
      <c r="I235" s="637"/>
      <c r="J235" s="637"/>
      <c r="K235" s="637"/>
      <c r="L235" s="637"/>
      <c r="M235" s="637"/>
      <c r="N235" s="637"/>
      <c r="O235" s="637"/>
      <c r="P235" s="637"/>
      <c r="Q235" s="637"/>
      <c r="R235" s="637"/>
      <c r="S235" s="637"/>
      <c r="T235" s="637"/>
      <c r="U235" s="637"/>
    </row>
    <row r="236" spans="1:21">
      <c r="A236"/>
      <c r="B236" s="394"/>
      <c r="C236"/>
      <c r="D236" s="637"/>
      <c r="E236" s="637"/>
      <c r="F236" s="637"/>
      <c r="G236" s="637"/>
      <c r="H236" s="637"/>
      <c r="I236" s="637"/>
      <c r="J236" s="637"/>
      <c r="K236" s="637"/>
      <c r="L236" s="637"/>
      <c r="M236" s="637"/>
      <c r="N236" s="637"/>
      <c r="O236" s="637"/>
      <c r="P236" s="637"/>
      <c r="Q236" s="637"/>
      <c r="R236" s="637"/>
      <c r="S236" s="637"/>
      <c r="T236" s="637"/>
      <c r="U236" s="637"/>
    </row>
    <row r="237" spans="1:21">
      <c r="A237"/>
      <c r="B237" s="394"/>
      <c r="C237"/>
      <c r="D237" s="637"/>
      <c r="E237" s="637"/>
      <c r="F237" s="637"/>
      <c r="G237" s="637"/>
      <c r="H237" s="637"/>
      <c r="I237" s="637"/>
      <c r="J237" s="637"/>
      <c r="K237" s="637"/>
      <c r="L237" s="637"/>
      <c r="M237" s="637"/>
      <c r="N237" s="637"/>
      <c r="O237" s="637"/>
      <c r="P237" s="637"/>
      <c r="Q237" s="637"/>
      <c r="R237" s="637"/>
      <c r="S237" s="637"/>
      <c r="T237" s="637"/>
      <c r="U237" s="637"/>
    </row>
    <row r="238" spans="1:21">
      <c r="A238"/>
      <c r="B238" s="394"/>
      <c r="C238"/>
      <c r="D238" s="637"/>
      <c r="E238" s="637"/>
      <c r="F238" s="637"/>
      <c r="G238" s="637"/>
      <c r="H238" s="637"/>
      <c r="I238" s="637"/>
      <c r="J238" s="637"/>
      <c r="K238" s="637"/>
      <c r="L238" s="637"/>
      <c r="M238" s="637"/>
      <c r="N238" s="637"/>
      <c r="O238" s="637"/>
      <c r="P238" s="637"/>
      <c r="Q238" s="637"/>
      <c r="R238" s="637"/>
      <c r="S238" s="637"/>
      <c r="T238" s="637"/>
      <c r="U238" s="637"/>
    </row>
    <row r="239" spans="1:21">
      <c r="A239"/>
      <c r="B239" s="394"/>
      <c r="C239"/>
      <c r="D239" s="637"/>
      <c r="E239" s="637"/>
      <c r="F239" s="637"/>
      <c r="G239" s="637"/>
      <c r="H239" s="637"/>
      <c r="I239" s="637"/>
      <c r="J239" s="637"/>
      <c r="K239" s="637"/>
      <c r="L239" s="637"/>
      <c r="M239" s="637"/>
      <c r="N239" s="637"/>
      <c r="O239" s="637"/>
      <c r="P239" s="637"/>
      <c r="Q239" s="637"/>
      <c r="R239" s="637"/>
      <c r="S239" s="637"/>
      <c r="T239" s="637"/>
      <c r="U239" s="637"/>
    </row>
    <row r="240" spans="1:21">
      <c r="A240"/>
      <c r="B240" s="394"/>
      <c r="C240"/>
      <c r="D240" s="637"/>
      <c r="E240" s="637"/>
      <c r="F240" s="637"/>
      <c r="G240" s="637"/>
      <c r="H240" s="637"/>
      <c r="I240" s="637"/>
      <c r="J240" s="637"/>
      <c r="K240" s="637"/>
      <c r="L240" s="637"/>
      <c r="M240" s="637"/>
      <c r="N240" s="637"/>
      <c r="O240" s="637"/>
      <c r="P240" s="637"/>
      <c r="Q240" s="637"/>
      <c r="R240" s="637"/>
      <c r="S240" s="637"/>
      <c r="T240" s="637"/>
      <c r="U240" s="637"/>
    </row>
    <row r="241" spans="1:21">
      <c r="A241"/>
      <c r="B241" s="394"/>
      <c r="C241"/>
      <c r="D241" s="637"/>
      <c r="E241" s="637"/>
      <c r="F241" s="637"/>
      <c r="G241" s="637"/>
      <c r="H241" s="637"/>
      <c r="I241" s="637"/>
      <c r="J241" s="637"/>
      <c r="K241" s="637"/>
      <c r="L241" s="637"/>
      <c r="M241" s="637"/>
      <c r="N241" s="637"/>
      <c r="O241" s="637"/>
      <c r="P241" s="637"/>
      <c r="Q241" s="637"/>
      <c r="R241" s="637"/>
      <c r="S241" s="637"/>
      <c r="T241" s="637"/>
      <c r="U241" s="637"/>
    </row>
    <row r="242" spans="1:21">
      <c r="A242"/>
      <c r="B242" s="394"/>
      <c r="C242"/>
      <c r="D242" s="637"/>
      <c r="E242" s="637"/>
      <c r="F242" s="637"/>
      <c r="G242" s="637"/>
      <c r="H242" s="637"/>
      <c r="I242" s="637"/>
      <c r="J242" s="637"/>
      <c r="K242" s="637"/>
      <c r="L242" s="637"/>
      <c r="M242" s="637"/>
      <c r="N242" s="637"/>
      <c r="O242" s="637"/>
      <c r="P242" s="637"/>
      <c r="Q242" s="637"/>
      <c r="R242" s="637"/>
      <c r="S242" s="637"/>
      <c r="T242" s="637"/>
      <c r="U242" s="637"/>
    </row>
    <row r="243" spans="1:21">
      <c r="A243"/>
      <c r="B243" s="394"/>
      <c r="C243"/>
      <c r="D243" s="637"/>
      <c r="E243" s="637"/>
      <c r="F243" s="637"/>
      <c r="G243" s="637"/>
      <c r="H243" s="637"/>
      <c r="I243" s="637"/>
      <c r="J243" s="637"/>
      <c r="K243" s="637"/>
      <c r="L243" s="637"/>
      <c r="M243" s="637"/>
      <c r="N243" s="637"/>
      <c r="O243" s="637"/>
      <c r="P243" s="637"/>
      <c r="Q243" s="637"/>
      <c r="R243" s="637"/>
      <c r="S243" s="637"/>
      <c r="T243" s="637"/>
      <c r="U243" s="637"/>
    </row>
    <row r="244" spans="1:21">
      <c r="A244"/>
      <c r="B244" s="394"/>
      <c r="C244"/>
      <c r="D244" s="637"/>
      <c r="E244" s="637"/>
      <c r="F244" s="637"/>
      <c r="G244" s="637"/>
      <c r="H244" s="637"/>
      <c r="I244" s="637"/>
      <c r="J244" s="637"/>
      <c r="K244" s="637"/>
      <c r="L244" s="637"/>
      <c r="M244" s="637"/>
      <c r="N244" s="637"/>
      <c r="O244" s="637"/>
      <c r="P244" s="637"/>
      <c r="Q244" s="637"/>
      <c r="R244" s="637"/>
      <c r="S244" s="637"/>
      <c r="T244" s="637"/>
      <c r="U244" s="637"/>
    </row>
    <row r="245" spans="1:21">
      <c r="A245"/>
      <c r="B245" s="394"/>
      <c r="C245"/>
      <c r="D245" s="637"/>
      <c r="E245" s="637"/>
      <c r="F245" s="637"/>
      <c r="G245" s="637"/>
      <c r="H245" s="637"/>
      <c r="I245" s="637"/>
      <c r="J245" s="637"/>
      <c r="K245" s="637"/>
      <c r="L245" s="637"/>
      <c r="M245" s="637"/>
      <c r="N245" s="637"/>
      <c r="O245" s="637"/>
      <c r="P245" s="637"/>
      <c r="Q245" s="637"/>
      <c r="R245" s="637"/>
      <c r="S245" s="637"/>
      <c r="T245" s="637"/>
      <c r="U245" s="637"/>
    </row>
    <row r="246" spans="1:21">
      <c r="A246"/>
      <c r="B246" s="394"/>
      <c r="C246"/>
      <c r="D246" s="637"/>
      <c r="E246" s="637"/>
      <c r="F246" s="637"/>
      <c r="G246" s="637"/>
      <c r="H246" s="637"/>
      <c r="I246" s="637"/>
      <c r="J246" s="637"/>
      <c r="K246" s="637"/>
      <c r="L246" s="637"/>
      <c r="M246" s="637"/>
      <c r="N246" s="637"/>
      <c r="O246" s="637"/>
      <c r="P246" s="637"/>
      <c r="Q246" s="637"/>
      <c r="R246" s="637"/>
      <c r="S246" s="637"/>
      <c r="T246" s="637"/>
      <c r="U246" s="637"/>
    </row>
    <row r="247" spans="1:21">
      <c r="A247"/>
      <c r="B247" s="394"/>
      <c r="C247"/>
      <c r="D247" s="637"/>
      <c r="E247" s="637"/>
      <c r="F247" s="637"/>
      <c r="G247" s="637"/>
      <c r="H247" s="637"/>
      <c r="I247" s="637"/>
      <c r="J247" s="637"/>
      <c r="K247" s="637"/>
      <c r="L247" s="637"/>
      <c r="M247" s="637"/>
      <c r="N247" s="637"/>
      <c r="O247" s="637"/>
      <c r="P247" s="637"/>
      <c r="Q247" s="637"/>
      <c r="R247" s="637"/>
      <c r="S247" s="637"/>
      <c r="T247" s="637"/>
      <c r="U247" s="637"/>
    </row>
    <row r="248" spans="1:21">
      <c r="A248"/>
      <c r="B248" s="394"/>
      <c r="C248"/>
      <c r="D248" s="637"/>
      <c r="E248" s="637"/>
      <c r="F248" s="637"/>
      <c r="G248" s="637"/>
      <c r="H248" s="637"/>
      <c r="I248" s="637"/>
      <c r="J248" s="637"/>
      <c r="K248" s="637"/>
      <c r="L248" s="637"/>
      <c r="M248" s="637"/>
      <c r="N248" s="637"/>
      <c r="O248" s="637"/>
      <c r="P248" s="637"/>
      <c r="Q248" s="637"/>
      <c r="R248" s="637"/>
      <c r="S248" s="637"/>
      <c r="T248" s="637"/>
      <c r="U248" s="637"/>
    </row>
    <row r="249" spans="1:21">
      <c r="A249"/>
      <c r="B249" s="394"/>
      <c r="C249"/>
      <c r="D249" s="637"/>
      <c r="E249" s="637"/>
      <c r="F249" s="637"/>
      <c r="G249" s="637"/>
      <c r="H249" s="637"/>
      <c r="I249" s="637"/>
      <c r="J249" s="637"/>
      <c r="K249" s="637"/>
      <c r="L249" s="637"/>
      <c r="M249" s="637"/>
      <c r="N249" s="637"/>
      <c r="O249" s="637"/>
      <c r="P249" s="637"/>
      <c r="Q249" s="637"/>
      <c r="R249" s="637"/>
      <c r="S249" s="637"/>
      <c r="T249" s="637"/>
      <c r="U249" s="637"/>
    </row>
    <row r="250" spans="1:21">
      <c r="A250"/>
      <c r="B250" s="394"/>
      <c r="C250"/>
      <c r="D250" s="637"/>
      <c r="E250" s="637"/>
      <c r="F250" s="637"/>
      <c r="G250" s="637"/>
      <c r="H250" s="637"/>
      <c r="I250" s="637"/>
      <c r="J250" s="637"/>
      <c r="K250" s="637"/>
      <c r="L250" s="637"/>
      <c r="M250" s="637"/>
      <c r="N250" s="637"/>
      <c r="O250" s="637"/>
      <c r="P250" s="637"/>
      <c r="Q250" s="637"/>
      <c r="R250" s="637"/>
      <c r="S250" s="637"/>
      <c r="T250" s="637"/>
      <c r="U250" s="637"/>
    </row>
    <row r="251" spans="1:21">
      <c r="A251"/>
      <c r="B251" s="394"/>
      <c r="C251"/>
      <c r="D251" s="637"/>
      <c r="E251" s="637"/>
      <c r="F251" s="637"/>
      <c r="G251" s="637"/>
      <c r="H251" s="637"/>
      <c r="I251" s="637"/>
      <c r="J251" s="637"/>
      <c r="K251" s="637"/>
      <c r="L251" s="637"/>
      <c r="M251" s="637"/>
      <c r="N251" s="637"/>
      <c r="O251" s="637"/>
      <c r="P251" s="637"/>
      <c r="Q251" s="637"/>
      <c r="R251" s="637"/>
      <c r="S251" s="637"/>
      <c r="T251" s="637"/>
      <c r="U251" s="637"/>
    </row>
    <row r="252" spans="1:21">
      <c r="A252"/>
      <c r="B252" s="394"/>
      <c r="C252"/>
      <c r="D252" s="637"/>
      <c r="E252" s="637"/>
      <c r="F252" s="637"/>
      <c r="G252" s="637"/>
      <c r="H252" s="637"/>
      <c r="I252" s="637"/>
      <c r="J252" s="637"/>
      <c r="K252" s="637"/>
      <c r="L252" s="637"/>
      <c r="M252" s="637"/>
      <c r="N252" s="637"/>
      <c r="O252" s="637"/>
      <c r="P252" s="637"/>
      <c r="Q252" s="637"/>
      <c r="R252" s="637"/>
      <c r="S252" s="637"/>
      <c r="T252" s="637"/>
      <c r="U252" s="637"/>
    </row>
    <row r="253" spans="1:21">
      <c r="A253"/>
      <c r="B253" s="394"/>
      <c r="C253"/>
      <c r="D253" s="637"/>
      <c r="E253" s="637"/>
      <c r="F253" s="637"/>
      <c r="G253" s="637"/>
      <c r="H253" s="637"/>
      <c r="I253" s="637"/>
      <c r="J253" s="637"/>
      <c r="K253" s="637"/>
      <c r="L253" s="637"/>
      <c r="M253" s="637"/>
      <c r="N253" s="637"/>
      <c r="O253" s="637"/>
      <c r="P253" s="637"/>
      <c r="Q253" s="637"/>
      <c r="R253" s="637"/>
      <c r="S253" s="637"/>
      <c r="T253" s="637"/>
      <c r="U253" s="637"/>
    </row>
    <row r="254" spans="1:21">
      <c r="A254"/>
      <c r="B254" s="394"/>
      <c r="C254"/>
      <c r="D254" s="637"/>
      <c r="E254" s="637"/>
      <c r="F254" s="637"/>
      <c r="G254" s="637"/>
      <c r="H254" s="637"/>
      <c r="I254" s="637"/>
      <c r="J254" s="637"/>
      <c r="K254" s="637"/>
      <c r="L254" s="637"/>
      <c r="M254" s="637"/>
      <c r="N254" s="637"/>
      <c r="O254" s="637"/>
      <c r="P254" s="637"/>
      <c r="Q254" s="637"/>
      <c r="R254" s="637"/>
      <c r="S254" s="637"/>
      <c r="T254" s="637"/>
      <c r="U254" s="637"/>
    </row>
    <row r="255" spans="1:21">
      <c r="A255"/>
      <c r="B255" s="394"/>
      <c r="C255"/>
      <c r="D255" s="637"/>
      <c r="E255" s="637"/>
      <c r="F255" s="637"/>
      <c r="G255" s="637"/>
      <c r="H255" s="637"/>
      <c r="I255" s="637"/>
      <c r="J255" s="637"/>
      <c r="K255" s="637"/>
      <c r="L255" s="637"/>
      <c r="M255" s="637"/>
      <c r="N255" s="637"/>
      <c r="O255" s="637"/>
      <c r="P255" s="637"/>
      <c r="Q255" s="637"/>
      <c r="R255" s="637"/>
      <c r="S255" s="637"/>
      <c r="T255" s="637"/>
      <c r="U255" s="637"/>
    </row>
    <row r="256" spans="1:21">
      <c r="A256"/>
      <c r="B256" s="394"/>
      <c r="C256"/>
      <c r="D256" s="637"/>
      <c r="E256" s="637"/>
      <c r="F256" s="637"/>
      <c r="G256" s="637"/>
      <c r="H256" s="637"/>
      <c r="I256" s="637"/>
      <c r="J256" s="637"/>
      <c r="K256" s="637"/>
      <c r="L256" s="637"/>
      <c r="M256" s="637"/>
      <c r="N256" s="637"/>
      <c r="O256" s="637"/>
      <c r="P256" s="637"/>
      <c r="Q256" s="637"/>
      <c r="R256" s="637"/>
      <c r="S256" s="637"/>
      <c r="T256" s="637"/>
      <c r="U256" s="637"/>
    </row>
    <row r="257" spans="1:21">
      <c r="A257"/>
      <c r="B257" s="394"/>
      <c r="C257"/>
      <c r="D257" s="637"/>
      <c r="E257" s="637"/>
      <c r="F257" s="637"/>
      <c r="G257" s="637"/>
      <c r="H257" s="637"/>
      <c r="I257" s="637"/>
      <c r="J257" s="637"/>
      <c r="K257" s="637"/>
      <c r="L257" s="637"/>
      <c r="M257" s="637"/>
      <c r="N257" s="637"/>
      <c r="O257" s="637"/>
      <c r="P257" s="637"/>
      <c r="Q257" s="637"/>
      <c r="R257" s="637"/>
      <c r="S257" s="637"/>
      <c r="T257" s="637"/>
      <c r="U257" s="637"/>
    </row>
    <row r="258" spans="1:21">
      <c r="A258"/>
      <c r="B258" s="394"/>
      <c r="C258"/>
      <c r="D258" s="637"/>
      <c r="E258" s="637"/>
      <c r="F258" s="637"/>
      <c r="G258" s="637"/>
      <c r="H258" s="637"/>
      <c r="I258" s="637"/>
      <c r="J258" s="637"/>
      <c r="K258" s="637"/>
      <c r="L258" s="637"/>
      <c r="M258" s="637"/>
      <c r="N258" s="637"/>
      <c r="O258" s="637"/>
      <c r="P258" s="637"/>
      <c r="Q258" s="637"/>
      <c r="R258" s="637"/>
      <c r="S258" s="637"/>
      <c r="T258" s="637"/>
      <c r="U258" s="637"/>
    </row>
    <row r="259" spans="1:21">
      <c r="A259"/>
      <c r="B259" s="394"/>
      <c r="C259"/>
      <c r="D259" s="637"/>
      <c r="E259" s="637"/>
      <c r="F259" s="637"/>
      <c r="G259" s="637"/>
      <c r="H259" s="637"/>
      <c r="I259" s="637"/>
      <c r="J259" s="637"/>
      <c r="K259" s="637"/>
      <c r="L259" s="637"/>
      <c r="M259" s="637"/>
      <c r="N259" s="637"/>
      <c r="O259" s="637"/>
      <c r="P259" s="637"/>
      <c r="Q259" s="637"/>
      <c r="R259" s="637"/>
      <c r="S259" s="637"/>
      <c r="T259" s="637"/>
      <c r="U259" s="637"/>
    </row>
    <row r="260" spans="1:21">
      <c r="A260"/>
      <c r="B260" s="394"/>
      <c r="C260"/>
      <c r="D260" s="637"/>
      <c r="E260" s="637"/>
      <c r="F260" s="637"/>
      <c r="G260" s="637"/>
      <c r="H260" s="637"/>
      <c r="I260" s="637"/>
      <c r="J260" s="637"/>
      <c r="K260" s="637"/>
      <c r="L260" s="637"/>
      <c r="M260" s="637"/>
      <c r="N260" s="637"/>
      <c r="O260" s="637"/>
      <c r="P260" s="637"/>
      <c r="Q260" s="637"/>
      <c r="R260" s="637"/>
      <c r="S260" s="637"/>
      <c r="T260" s="637"/>
      <c r="U260" s="637"/>
    </row>
    <row r="261" spans="1:21">
      <c r="A261"/>
      <c r="B261" s="394"/>
      <c r="C261"/>
      <c r="D261" s="637"/>
      <c r="E261" s="637"/>
      <c r="F261" s="637"/>
      <c r="G261" s="637"/>
      <c r="H261" s="637"/>
      <c r="I261" s="637"/>
      <c r="J261" s="637"/>
      <c r="K261" s="637"/>
      <c r="L261" s="637"/>
      <c r="M261" s="637"/>
      <c r="N261" s="637"/>
      <c r="O261" s="637"/>
      <c r="P261" s="637"/>
      <c r="Q261" s="637"/>
      <c r="R261" s="637"/>
      <c r="S261" s="637"/>
      <c r="T261" s="637"/>
      <c r="U261" s="637"/>
    </row>
    <row r="262" spans="1:21">
      <c r="A262"/>
      <c r="B262" s="394"/>
      <c r="C262"/>
      <c r="D262" s="637"/>
      <c r="E262" s="637"/>
      <c r="F262" s="637"/>
      <c r="G262" s="637"/>
      <c r="H262" s="637"/>
      <c r="I262" s="637"/>
      <c r="J262" s="637"/>
      <c r="K262" s="637"/>
      <c r="L262" s="637"/>
      <c r="M262" s="637"/>
      <c r="N262" s="637"/>
      <c r="O262" s="637"/>
      <c r="P262" s="637"/>
      <c r="Q262" s="637"/>
      <c r="R262" s="637"/>
      <c r="S262" s="637"/>
      <c r="T262" s="637"/>
      <c r="U262" s="637"/>
    </row>
    <row r="263" spans="1:21">
      <c r="A263"/>
      <c r="B263" s="394"/>
      <c r="C263"/>
      <c r="D263" s="637"/>
      <c r="E263" s="637"/>
      <c r="F263" s="637"/>
      <c r="G263" s="637"/>
      <c r="H263" s="637"/>
      <c r="I263" s="637"/>
      <c r="J263" s="637"/>
      <c r="K263" s="637"/>
      <c r="L263" s="637"/>
      <c r="M263" s="637"/>
      <c r="N263" s="637"/>
      <c r="O263" s="637"/>
      <c r="P263" s="637"/>
      <c r="Q263" s="637"/>
      <c r="R263" s="637"/>
      <c r="S263" s="637"/>
      <c r="T263" s="637"/>
      <c r="U263" s="637"/>
    </row>
    <row r="264" spans="1:21">
      <c r="A264"/>
      <c r="B264" s="394"/>
      <c r="C264"/>
      <c r="D264" s="637"/>
      <c r="E264" s="637"/>
      <c r="F264" s="637"/>
      <c r="G264" s="637"/>
      <c r="H264" s="637"/>
      <c r="I264" s="637"/>
      <c r="J264" s="637"/>
      <c r="K264" s="637"/>
      <c r="L264" s="637"/>
      <c r="M264" s="637"/>
      <c r="N264" s="637"/>
      <c r="O264" s="637"/>
      <c r="P264" s="637"/>
      <c r="Q264" s="637"/>
      <c r="R264" s="637"/>
      <c r="S264" s="637"/>
      <c r="T264" s="637"/>
      <c r="U264" s="637"/>
    </row>
    <row r="265" spans="1:21">
      <c r="A265"/>
      <c r="B265" s="394"/>
      <c r="C265"/>
      <c r="D265" s="637"/>
      <c r="E265" s="637"/>
      <c r="F265" s="637"/>
      <c r="G265" s="637"/>
      <c r="H265" s="637"/>
      <c r="I265" s="637"/>
      <c r="J265" s="637"/>
      <c r="K265" s="637"/>
      <c r="L265" s="637"/>
      <c r="M265" s="637"/>
      <c r="N265" s="637"/>
      <c r="O265" s="637"/>
      <c r="P265" s="637"/>
      <c r="Q265" s="637"/>
      <c r="R265" s="637"/>
      <c r="S265" s="637"/>
      <c r="T265" s="637"/>
      <c r="U265" s="637"/>
    </row>
    <row r="266" spans="1:21">
      <c r="A266"/>
      <c r="B266" s="394"/>
      <c r="C266"/>
      <c r="D266" s="637"/>
      <c r="E266" s="637"/>
      <c r="F266" s="637"/>
      <c r="G266" s="637"/>
      <c r="H266" s="637"/>
      <c r="I266" s="637"/>
      <c r="J266" s="637"/>
      <c r="K266" s="637"/>
      <c r="L266" s="637"/>
      <c r="M266" s="637"/>
      <c r="N266" s="637"/>
      <c r="O266" s="637"/>
      <c r="P266" s="637"/>
      <c r="Q266" s="637"/>
      <c r="R266" s="637"/>
      <c r="S266" s="637"/>
      <c r="T266" s="637"/>
      <c r="U266" s="637"/>
    </row>
    <row r="267" spans="1:21">
      <c r="A267"/>
      <c r="B267" s="394"/>
      <c r="C267"/>
      <c r="D267" s="637"/>
      <c r="E267" s="637"/>
      <c r="F267" s="637"/>
      <c r="G267" s="637"/>
      <c r="H267" s="637"/>
      <c r="I267" s="637"/>
      <c r="J267" s="637"/>
      <c r="K267" s="637"/>
      <c r="L267" s="637"/>
      <c r="M267" s="637"/>
      <c r="N267" s="637"/>
      <c r="O267" s="637"/>
      <c r="P267" s="637"/>
      <c r="Q267" s="637"/>
      <c r="R267" s="637"/>
      <c r="S267" s="637"/>
      <c r="T267" s="637"/>
      <c r="U267" s="637"/>
    </row>
    <row r="268" spans="1:21">
      <c r="A268"/>
      <c r="B268" s="394"/>
      <c r="C268"/>
      <c r="D268" s="637"/>
      <c r="E268" s="637"/>
      <c r="F268" s="637"/>
      <c r="G268" s="637"/>
      <c r="H268" s="637"/>
      <c r="I268" s="637"/>
      <c r="J268" s="637"/>
      <c r="K268" s="637"/>
      <c r="L268" s="637"/>
      <c r="M268" s="637"/>
      <c r="N268" s="637"/>
      <c r="O268" s="637"/>
      <c r="P268" s="637"/>
      <c r="Q268" s="637"/>
      <c r="R268" s="637"/>
      <c r="S268" s="637"/>
      <c r="T268" s="637"/>
      <c r="U268" s="637"/>
    </row>
    <row r="269" spans="1:21">
      <c r="A269"/>
      <c r="B269" s="394"/>
      <c r="C269"/>
      <c r="D269" s="637"/>
      <c r="E269" s="637"/>
      <c r="F269" s="637"/>
      <c r="G269" s="637"/>
      <c r="H269" s="637"/>
      <c r="I269" s="637"/>
      <c r="J269" s="637"/>
      <c r="K269" s="637"/>
      <c r="L269" s="637"/>
      <c r="M269" s="637"/>
      <c r="N269" s="637"/>
      <c r="O269" s="637"/>
      <c r="P269" s="637"/>
      <c r="Q269" s="637"/>
      <c r="R269" s="637"/>
      <c r="S269" s="637"/>
      <c r="T269" s="637"/>
      <c r="U269" s="637"/>
    </row>
    <row r="270" spans="1:21">
      <c r="A270"/>
      <c r="B270" s="394"/>
      <c r="C270"/>
      <c r="D270" s="637"/>
      <c r="E270" s="637"/>
      <c r="F270" s="637"/>
      <c r="G270" s="637"/>
      <c r="H270" s="637"/>
      <c r="I270" s="637"/>
      <c r="J270" s="637"/>
      <c r="K270" s="637"/>
      <c r="L270" s="637"/>
      <c r="M270" s="637"/>
      <c r="N270" s="637"/>
      <c r="O270" s="637"/>
      <c r="P270" s="637"/>
      <c r="Q270" s="637"/>
      <c r="R270" s="637"/>
      <c r="S270" s="637"/>
      <c r="T270" s="637"/>
      <c r="U270" s="637"/>
    </row>
    <row r="271" spans="1:21">
      <c r="A271"/>
      <c r="B271" s="394"/>
      <c r="C271"/>
      <c r="D271" s="637"/>
      <c r="E271" s="637"/>
      <c r="F271" s="637"/>
      <c r="G271" s="637"/>
      <c r="H271" s="637"/>
      <c r="I271" s="637"/>
      <c r="J271" s="637"/>
      <c r="K271" s="637"/>
      <c r="L271" s="637"/>
      <c r="M271" s="637"/>
      <c r="N271" s="637"/>
      <c r="O271" s="637"/>
      <c r="P271" s="637"/>
      <c r="Q271" s="637"/>
      <c r="R271" s="637"/>
      <c r="S271" s="637"/>
      <c r="T271" s="637"/>
      <c r="U271" s="637"/>
    </row>
    <row r="272" spans="1:21">
      <c r="A272"/>
      <c r="B272" s="394"/>
      <c r="C272"/>
      <c r="D272" s="637"/>
      <c r="E272" s="637"/>
      <c r="F272" s="637"/>
      <c r="G272" s="637"/>
      <c r="H272" s="637"/>
      <c r="I272" s="637"/>
      <c r="J272" s="637"/>
      <c r="K272" s="637"/>
      <c r="L272" s="637"/>
      <c r="M272" s="637"/>
      <c r="N272" s="637"/>
      <c r="O272" s="637"/>
      <c r="P272" s="637"/>
      <c r="Q272" s="637"/>
      <c r="R272" s="637"/>
      <c r="S272" s="637"/>
      <c r="T272" s="637"/>
      <c r="U272" s="637"/>
    </row>
    <row r="273" spans="1:21">
      <c r="A273"/>
      <c r="B273" s="394"/>
      <c r="C273"/>
      <c r="D273" s="637"/>
      <c r="E273" s="637"/>
      <c r="F273" s="637"/>
      <c r="G273" s="637"/>
      <c r="H273" s="637"/>
      <c r="I273" s="637"/>
      <c r="J273" s="637"/>
      <c r="K273" s="637"/>
      <c r="L273" s="637"/>
      <c r="M273" s="637"/>
      <c r="N273" s="637"/>
      <c r="O273" s="637"/>
      <c r="P273" s="637"/>
      <c r="Q273" s="637"/>
      <c r="R273" s="637"/>
      <c r="S273" s="637"/>
      <c r="T273" s="637"/>
      <c r="U273" s="637"/>
    </row>
    <row r="274" spans="1:21">
      <c r="A274"/>
      <c r="B274" s="394"/>
      <c r="C274"/>
      <c r="D274" s="637"/>
      <c r="E274" s="637"/>
      <c r="F274" s="637"/>
      <c r="G274" s="637"/>
      <c r="H274" s="637"/>
      <c r="I274" s="637"/>
      <c r="J274" s="637"/>
      <c r="K274" s="637"/>
      <c r="L274" s="637"/>
      <c r="M274" s="637"/>
      <c r="N274" s="637"/>
      <c r="O274" s="637"/>
      <c r="P274" s="637"/>
      <c r="Q274" s="637"/>
      <c r="R274" s="637"/>
      <c r="S274" s="637"/>
      <c r="T274" s="637"/>
      <c r="U274" s="637"/>
    </row>
    <row r="275" spans="1:21">
      <c r="A275"/>
      <c r="B275" s="394"/>
      <c r="C275"/>
      <c r="D275" s="637"/>
      <c r="E275" s="637"/>
      <c r="F275" s="637"/>
      <c r="G275" s="637"/>
      <c r="H275" s="637"/>
      <c r="I275" s="637"/>
      <c r="J275" s="637"/>
      <c r="K275" s="637"/>
      <c r="L275" s="637"/>
      <c r="M275" s="637"/>
      <c r="N275" s="637"/>
      <c r="O275" s="637"/>
      <c r="P275" s="637"/>
      <c r="Q275" s="637"/>
      <c r="R275" s="637"/>
      <c r="S275" s="637"/>
      <c r="T275" s="637"/>
      <c r="U275" s="637"/>
    </row>
    <row r="276" spans="1:21">
      <c r="A276"/>
      <c r="B276" s="394"/>
      <c r="C276"/>
      <c r="D276" s="637"/>
      <c r="E276" s="637"/>
      <c r="F276" s="637"/>
      <c r="G276" s="637"/>
      <c r="H276" s="637"/>
      <c r="I276" s="637"/>
      <c r="J276" s="637"/>
      <c r="K276" s="637"/>
      <c r="L276" s="637"/>
      <c r="M276" s="637"/>
      <c r="N276" s="637"/>
      <c r="O276" s="637"/>
      <c r="P276" s="637"/>
      <c r="Q276" s="637"/>
      <c r="R276" s="637"/>
      <c r="S276" s="637"/>
      <c r="T276" s="637"/>
      <c r="U276" s="637"/>
    </row>
    <row r="277" spans="1:21">
      <c r="A277"/>
      <c r="B277" s="394"/>
      <c r="C277"/>
      <c r="D277" s="637"/>
      <c r="E277" s="637"/>
      <c r="F277" s="637"/>
      <c r="G277" s="637"/>
      <c r="H277" s="637"/>
      <c r="I277" s="637"/>
      <c r="J277" s="637"/>
      <c r="K277" s="637"/>
      <c r="L277" s="637"/>
      <c r="M277" s="637"/>
      <c r="N277" s="637"/>
      <c r="O277" s="637"/>
      <c r="P277" s="637"/>
      <c r="Q277" s="637"/>
      <c r="R277" s="637"/>
      <c r="S277" s="637"/>
      <c r="T277" s="637"/>
      <c r="U277" s="637"/>
    </row>
    <row r="278" spans="1:21">
      <c r="A278"/>
      <c r="B278" s="394"/>
      <c r="C278"/>
      <c r="D278" s="637"/>
      <c r="E278" s="637"/>
      <c r="F278" s="637"/>
      <c r="G278" s="637"/>
      <c r="H278" s="637"/>
      <c r="I278" s="637"/>
      <c r="J278" s="637"/>
      <c r="K278" s="637"/>
      <c r="L278" s="637"/>
      <c r="M278" s="637"/>
      <c r="N278" s="637"/>
      <c r="O278" s="637"/>
      <c r="P278" s="637"/>
      <c r="Q278" s="637"/>
      <c r="R278" s="637"/>
      <c r="S278" s="637"/>
      <c r="T278" s="637"/>
      <c r="U278" s="637"/>
    </row>
    <row r="279" spans="1:21">
      <c r="A279"/>
      <c r="B279" s="394"/>
      <c r="C279"/>
      <c r="D279" s="637"/>
      <c r="E279" s="637"/>
      <c r="F279" s="637"/>
      <c r="G279" s="637"/>
      <c r="H279" s="637"/>
      <c r="I279" s="637"/>
      <c r="J279" s="637"/>
      <c r="K279" s="637"/>
      <c r="L279" s="637"/>
      <c r="M279" s="637"/>
      <c r="N279" s="637"/>
      <c r="O279" s="637"/>
      <c r="P279" s="637"/>
      <c r="Q279" s="637"/>
      <c r="R279" s="637"/>
      <c r="S279" s="637"/>
      <c r="T279" s="637"/>
      <c r="U279" s="637"/>
    </row>
    <row r="280" spans="1:21">
      <c r="A280"/>
      <c r="B280" s="394"/>
      <c r="C280"/>
      <c r="D280" s="637"/>
      <c r="E280" s="637"/>
      <c r="F280" s="637"/>
      <c r="G280" s="637"/>
      <c r="H280" s="637"/>
      <c r="I280" s="637"/>
      <c r="J280" s="637"/>
      <c r="K280" s="637"/>
      <c r="L280" s="637"/>
      <c r="M280" s="637"/>
      <c r="N280" s="637"/>
      <c r="O280" s="637"/>
      <c r="P280" s="637"/>
      <c r="Q280" s="637"/>
      <c r="R280" s="637"/>
      <c r="S280" s="637"/>
      <c r="T280" s="637"/>
      <c r="U280" s="637"/>
    </row>
    <row r="281" spans="1:21">
      <c r="A281"/>
      <c r="B281" s="394"/>
      <c r="C281"/>
      <c r="D281" s="637"/>
      <c r="E281" s="637"/>
      <c r="F281" s="637"/>
      <c r="G281" s="637"/>
      <c r="H281" s="637"/>
      <c r="I281" s="637"/>
      <c r="J281" s="637"/>
      <c r="K281" s="637"/>
      <c r="L281" s="637"/>
      <c r="M281" s="637"/>
      <c r="N281" s="637"/>
      <c r="O281" s="637"/>
      <c r="P281" s="637"/>
      <c r="Q281" s="637"/>
      <c r="R281" s="637"/>
      <c r="S281" s="637"/>
      <c r="T281" s="637"/>
      <c r="U281" s="637"/>
    </row>
    <row r="282" spans="1:21">
      <c r="A282"/>
      <c r="B282" s="394"/>
      <c r="C282"/>
      <c r="D282" s="637"/>
      <c r="E282" s="637"/>
      <c r="F282" s="637"/>
      <c r="G282" s="637"/>
      <c r="H282" s="637"/>
      <c r="I282" s="637"/>
      <c r="J282" s="637"/>
      <c r="K282" s="637"/>
      <c r="L282" s="637"/>
      <c r="M282" s="637"/>
      <c r="N282" s="637"/>
      <c r="O282" s="637"/>
      <c r="P282" s="637"/>
      <c r="Q282" s="637"/>
      <c r="R282" s="637"/>
      <c r="S282" s="637"/>
      <c r="T282" s="637"/>
      <c r="U282" s="637"/>
    </row>
    <row r="283" spans="1:21">
      <c r="A283"/>
      <c r="B283" s="394"/>
      <c r="C283"/>
      <c r="D283" s="637"/>
      <c r="E283" s="637"/>
      <c r="F283" s="637"/>
      <c r="G283" s="637"/>
      <c r="H283" s="637"/>
      <c r="I283" s="637"/>
      <c r="J283" s="637"/>
      <c r="K283" s="637"/>
      <c r="L283" s="637"/>
      <c r="M283" s="637"/>
      <c r="N283" s="637"/>
      <c r="O283" s="637"/>
      <c r="P283" s="637"/>
      <c r="Q283" s="637"/>
      <c r="R283" s="637"/>
      <c r="S283" s="637"/>
      <c r="T283" s="637"/>
      <c r="U283" s="637"/>
    </row>
    <row r="284" spans="1:21">
      <c r="A284"/>
      <c r="B284" s="394"/>
      <c r="C284"/>
      <c r="D284" s="637"/>
      <c r="E284" s="637"/>
      <c r="F284" s="637"/>
      <c r="G284" s="637"/>
      <c r="H284" s="637"/>
      <c r="I284" s="637"/>
      <c r="J284" s="637"/>
      <c r="K284" s="637"/>
      <c r="L284" s="637"/>
      <c r="M284" s="637"/>
      <c r="N284" s="637"/>
      <c r="O284" s="637"/>
      <c r="P284" s="637"/>
      <c r="Q284" s="637"/>
      <c r="R284" s="637"/>
      <c r="S284" s="637"/>
      <c r="T284" s="637"/>
      <c r="U284" s="637"/>
    </row>
    <row r="285" spans="1:21">
      <c r="A285"/>
      <c r="B285" s="394"/>
      <c r="C285"/>
      <c r="D285" s="637"/>
      <c r="E285" s="637"/>
      <c r="F285" s="637"/>
      <c r="G285" s="637"/>
      <c r="H285" s="637"/>
      <c r="I285" s="637"/>
      <c r="J285" s="637"/>
      <c r="K285" s="637"/>
      <c r="L285" s="637"/>
      <c r="M285" s="637"/>
      <c r="N285" s="637"/>
      <c r="O285" s="637"/>
      <c r="P285" s="637"/>
      <c r="Q285" s="637"/>
      <c r="R285" s="637"/>
      <c r="S285" s="637"/>
      <c r="T285" s="637"/>
      <c r="U285" s="637"/>
    </row>
    <row r="286" spans="1:21">
      <c r="A286"/>
      <c r="B286" s="394"/>
      <c r="C286"/>
      <c r="D286" s="637"/>
      <c r="E286" s="637"/>
      <c r="F286" s="637"/>
      <c r="G286" s="637"/>
      <c r="H286" s="637"/>
      <c r="I286" s="637"/>
      <c r="J286" s="637"/>
      <c r="K286" s="637"/>
      <c r="L286" s="637"/>
      <c r="M286" s="637"/>
      <c r="N286" s="637"/>
      <c r="O286" s="637"/>
      <c r="P286" s="637"/>
      <c r="Q286" s="637"/>
      <c r="R286" s="637"/>
      <c r="S286" s="637"/>
      <c r="T286" s="637"/>
      <c r="U286" s="637"/>
    </row>
    <row r="287" spans="1:21">
      <c r="A287"/>
      <c r="B287" s="394"/>
      <c r="C287"/>
      <c r="D287" s="637"/>
      <c r="E287" s="637"/>
      <c r="F287" s="637"/>
      <c r="G287" s="637"/>
      <c r="H287" s="637"/>
      <c r="I287" s="637"/>
      <c r="J287" s="637"/>
      <c r="K287" s="637"/>
      <c r="L287" s="637"/>
      <c r="M287" s="637"/>
      <c r="N287" s="637"/>
      <c r="O287" s="637"/>
      <c r="P287" s="637"/>
      <c r="Q287" s="637"/>
      <c r="R287" s="637"/>
      <c r="S287" s="637"/>
      <c r="T287" s="637"/>
      <c r="U287" s="637"/>
    </row>
    <row r="288" spans="1:21">
      <c r="A288"/>
      <c r="B288" s="394"/>
      <c r="C288"/>
      <c r="D288" s="637"/>
      <c r="E288" s="637"/>
      <c r="F288" s="637"/>
      <c r="G288" s="637"/>
      <c r="H288" s="637"/>
      <c r="I288" s="637"/>
      <c r="J288" s="637"/>
      <c r="K288" s="637"/>
      <c r="L288" s="637"/>
      <c r="M288" s="637"/>
      <c r="N288" s="637"/>
      <c r="O288" s="637"/>
      <c r="P288" s="637"/>
      <c r="Q288" s="637"/>
      <c r="R288" s="637"/>
      <c r="S288" s="637"/>
      <c r="T288" s="637"/>
      <c r="U288" s="637"/>
    </row>
    <row r="289" spans="1:21">
      <c r="A289"/>
      <c r="B289" s="394"/>
      <c r="C289"/>
      <c r="D289" s="637"/>
      <c r="E289" s="637"/>
      <c r="F289" s="637"/>
      <c r="G289" s="637"/>
      <c r="H289" s="637"/>
      <c r="I289" s="637"/>
      <c r="J289" s="637"/>
      <c r="K289" s="637"/>
      <c r="L289" s="637"/>
      <c r="M289" s="637"/>
      <c r="N289" s="637"/>
      <c r="O289" s="637"/>
      <c r="P289" s="637"/>
      <c r="Q289" s="637"/>
      <c r="R289" s="637"/>
      <c r="S289" s="637"/>
      <c r="T289" s="637"/>
      <c r="U289" s="637"/>
    </row>
    <row r="290" spans="1:21">
      <c r="A290"/>
      <c r="B290" s="394"/>
      <c r="C290"/>
      <c r="D290" s="637"/>
      <c r="E290" s="637"/>
      <c r="F290" s="637"/>
      <c r="G290" s="637"/>
      <c r="H290" s="637"/>
      <c r="I290" s="637"/>
      <c r="J290" s="637"/>
      <c r="K290" s="637"/>
      <c r="L290" s="637"/>
      <c r="M290" s="637"/>
      <c r="N290" s="637"/>
      <c r="O290" s="637"/>
      <c r="P290" s="637"/>
      <c r="Q290" s="637"/>
      <c r="R290" s="637"/>
      <c r="S290" s="637"/>
      <c r="T290" s="637"/>
      <c r="U290" s="637"/>
    </row>
    <row r="291" spans="1:21">
      <c r="A291"/>
      <c r="B291" s="394"/>
      <c r="C291"/>
      <c r="D291" s="637"/>
      <c r="E291" s="637"/>
      <c r="F291" s="637"/>
      <c r="G291" s="637"/>
      <c r="H291" s="637"/>
      <c r="I291" s="637"/>
      <c r="J291" s="637"/>
      <c r="K291" s="637"/>
      <c r="L291" s="637"/>
      <c r="M291" s="637"/>
      <c r="N291" s="637"/>
      <c r="O291" s="637"/>
      <c r="P291" s="637"/>
      <c r="Q291" s="637"/>
      <c r="R291" s="637"/>
      <c r="S291" s="637"/>
      <c r="T291" s="637"/>
      <c r="U291" s="637"/>
    </row>
    <row r="292" spans="1:21">
      <c r="A292"/>
      <c r="B292" s="394"/>
      <c r="C292"/>
      <c r="D292" s="637"/>
      <c r="E292" s="637"/>
      <c r="F292" s="637"/>
      <c r="G292" s="637"/>
      <c r="H292" s="637"/>
      <c r="I292" s="637"/>
      <c r="J292" s="637"/>
      <c r="K292" s="637"/>
      <c r="L292" s="637"/>
      <c r="M292" s="637"/>
      <c r="N292" s="637"/>
      <c r="O292" s="637"/>
      <c r="P292" s="637"/>
      <c r="Q292" s="637"/>
      <c r="R292" s="637"/>
      <c r="S292" s="637"/>
      <c r="T292" s="637"/>
      <c r="U292" s="637"/>
    </row>
    <row r="293" spans="1:21">
      <c r="A293"/>
      <c r="B293" s="394"/>
      <c r="C293"/>
      <c r="D293" s="637"/>
      <c r="E293" s="637"/>
      <c r="F293" s="637"/>
      <c r="G293" s="637"/>
      <c r="H293" s="637"/>
      <c r="I293" s="637"/>
      <c r="J293" s="637"/>
      <c r="K293" s="637"/>
      <c r="L293" s="637"/>
      <c r="M293" s="637"/>
      <c r="N293" s="637"/>
      <c r="O293" s="637"/>
      <c r="P293" s="637"/>
      <c r="Q293" s="637"/>
      <c r="R293" s="637"/>
      <c r="S293" s="637"/>
      <c r="T293" s="637"/>
      <c r="U293" s="637"/>
    </row>
    <row r="294" spans="1:21">
      <c r="A294"/>
      <c r="B294" s="394"/>
      <c r="C294"/>
      <c r="D294" s="637"/>
      <c r="E294" s="637"/>
      <c r="F294" s="637"/>
      <c r="G294" s="637"/>
      <c r="H294" s="637"/>
      <c r="I294" s="637"/>
      <c r="J294" s="637"/>
      <c r="K294" s="637"/>
      <c r="L294" s="637"/>
      <c r="M294" s="637"/>
      <c r="N294" s="637"/>
      <c r="O294" s="637"/>
      <c r="P294" s="637"/>
      <c r="Q294" s="637"/>
      <c r="R294" s="637"/>
      <c r="S294" s="637"/>
      <c r="T294" s="637"/>
      <c r="U294" s="637"/>
    </row>
    <row r="295" spans="1:21">
      <c r="A295"/>
      <c r="B295" s="394"/>
      <c r="C295"/>
      <c r="D295" s="637"/>
      <c r="E295" s="637"/>
      <c r="F295" s="637"/>
      <c r="G295" s="637"/>
      <c r="H295" s="637"/>
      <c r="I295" s="637"/>
      <c r="J295" s="637"/>
      <c r="K295" s="637"/>
      <c r="L295" s="637"/>
      <c r="M295" s="637"/>
      <c r="N295" s="637"/>
      <c r="O295" s="637"/>
      <c r="P295" s="637"/>
      <c r="Q295" s="637"/>
      <c r="R295" s="637"/>
      <c r="S295" s="637"/>
      <c r="T295" s="637"/>
      <c r="U295" s="637"/>
    </row>
    <row r="296" spans="1:21">
      <c r="A296"/>
      <c r="B296" s="394"/>
      <c r="C296"/>
      <c r="D296" s="637"/>
      <c r="E296" s="637"/>
      <c r="F296" s="637"/>
      <c r="G296" s="637"/>
      <c r="H296" s="637"/>
      <c r="I296" s="637"/>
      <c r="J296" s="637"/>
      <c r="K296" s="637"/>
      <c r="L296" s="637"/>
      <c r="M296" s="637"/>
      <c r="N296" s="637"/>
      <c r="O296" s="637"/>
      <c r="P296" s="637"/>
      <c r="Q296" s="637"/>
      <c r="R296" s="637"/>
      <c r="S296" s="637"/>
      <c r="T296" s="637"/>
      <c r="U296" s="637"/>
    </row>
    <row r="297" spans="1:21">
      <c r="A297"/>
      <c r="B297" s="394"/>
      <c r="C297"/>
      <c r="D297" s="637"/>
      <c r="E297" s="637"/>
      <c r="F297" s="637"/>
      <c r="G297" s="637"/>
      <c r="H297" s="637"/>
      <c r="I297" s="637"/>
      <c r="J297" s="637"/>
      <c r="K297" s="637"/>
      <c r="L297" s="637"/>
      <c r="M297" s="637"/>
      <c r="N297" s="637"/>
      <c r="O297" s="637"/>
      <c r="P297" s="637"/>
      <c r="Q297" s="637"/>
      <c r="R297" s="637"/>
      <c r="S297" s="637"/>
      <c r="T297" s="637"/>
      <c r="U297" s="637"/>
    </row>
    <row r="298" spans="1:21">
      <c r="A298"/>
      <c r="B298" s="394"/>
      <c r="C298"/>
      <c r="D298" s="637"/>
      <c r="E298" s="637"/>
      <c r="F298" s="637"/>
      <c r="G298" s="637"/>
      <c r="H298" s="637"/>
      <c r="I298" s="637"/>
      <c r="J298" s="637"/>
      <c r="K298" s="637"/>
      <c r="L298" s="637"/>
      <c r="M298" s="637"/>
      <c r="N298" s="637"/>
      <c r="O298" s="637"/>
      <c r="P298" s="637"/>
      <c r="Q298" s="637"/>
      <c r="R298" s="637"/>
      <c r="S298" s="637"/>
      <c r="T298" s="637"/>
      <c r="U298" s="637"/>
    </row>
    <row r="299" spans="1:21">
      <c r="A299"/>
      <c r="B299" s="394"/>
      <c r="C299"/>
      <c r="D299" s="637"/>
      <c r="E299" s="637"/>
      <c r="F299" s="637"/>
      <c r="G299" s="637"/>
      <c r="H299" s="637"/>
      <c r="I299" s="637"/>
      <c r="J299" s="637"/>
      <c r="K299" s="637"/>
      <c r="L299" s="637"/>
      <c r="M299" s="637"/>
      <c r="N299" s="637"/>
      <c r="O299" s="637"/>
      <c r="P299" s="637"/>
      <c r="Q299" s="637"/>
      <c r="R299" s="637"/>
      <c r="S299" s="637"/>
      <c r="T299" s="637"/>
      <c r="U299" s="637"/>
    </row>
    <row r="300" spans="1:21">
      <c r="A300"/>
      <c r="B300" s="394"/>
      <c r="C300"/>
      <c r="D300" s="637"/>
      <c r="E300" s="637"/>
      <c r="F300" s="637"/>
      <c r="G300" s="637"/>
      <c r="H300" s="637"/>
      <c r="I300" s="637"/>
      <c r="J300" s="637"/>
      <c r="K300" s="637"/>
      <c r="L300" s="637"/>
      <c r="M300" s="637"/>
      <c r="N300" s="637"/>
      <c r="O300" s="637"/>
      <c r="P300" s="637"/>
      <c r="Q300" s="637"/>
      <c r="R300" s="637"/>
      <c r="S300" s="637"/>
      <c r="T300" s="637"/>
      <c r="U300" s="637"/>
    </row>
    <row r="301" spans="1:21">
      <c r="A301"/>
      <c r="B301" s="394"/>
      <c r="C301"/>
      <c r="D301" s="637"/>
      <c r="E301" s="637"/>
      <c r="F301" s="637"/>
      <c r="G301" s="637"/>
      <c r="H301" s="637"/>
      <c r="I301" s="637"/>
      <c r="J301" s="637"/>
      <c r="K301" s="637"/>
      <c r="L301" s="637"/>
      <c r="M301" s="637"/>
      <c r="N301" s="637"/>
      <c r="O301" s="637"/>
      <c r="P301" s="637"/>
      <c r="Q301" s="637"/>
      <c r="R301" s="637"/>
      <c r="S301" s="637"/>
      <c r="T301" s="637"/>
      <c r="U301" s="637"/>
    </row>
    <row r="302" spans="1:21">
      <c r="A302"/>
      <c r="B302" s="394"/>
      <c r="C302"/>
      <c r="D302" s="637"/>
      <c r="E302" s="637"/>
      <c r="F302" s="637"/>
      <c r="G302" s="637"/>
      <c r="H302" s="637"/>
      <c r="I302" s="637"/>
      <c r="J302" s="637"/>
      <c r="K302" s="637"/>
      <c r="L302" s="637"/>
      <c r="M302" s="637"/>
      <c r="N302" s="637"/>
      <c r="O302" s="637"/>
      <c r="P302" s="637"/>
      <c r="Q302" s="637"/>
      <c r="R302" s="637"/>
      <c r="S302" s="637"/>
      <c r="T302" s="637"/>
      <c r="U302" s="637"/>
    </row>
    <row r="303" spans="1:21">
      <c r="A303"/>
      <c r="B303" s="394"/>
      <c r="C303"/>
      <c r="D303" s="637"/>
      <c r="E303" s="637"/>
      <c r="F303" s="637"/>
      <c r="G303" s="637"/>
      <c r="H303" s="637"/>
      <c r="I303" s="637"/>
      <c r="J303" s="637"/>
      <c r="K303" s="637"/>
      <c r="L303" s="637"/>
      <c r="M303" s="637"/>
      <c r="N303" s="637"/>
      <c r="O303" s="637"/>
      <c r="P303" s="637"/>
      <c r="Q303" s="637"/>
      <c r="R303" s="637"/>
      <c r="S303" s="637"/>
      <c r="T303" s="637"/>
      <c r="U303" s="637"/>
    </row>
    <row r="304" spans="1:21">
      <c r="A304"/>
      <c r="B304" s="394"/>
      <c r="C304"/>
      <c r="D304" s="637"/>
      <c r="E304" s="637"/>
      <c r="F304" s="637"/>
      <c r="G304" s="637"/>
      <c r="H304" s="637"/>
      <c r="I304" s="637"/>
      <c r="J304" s="637"/>
      <c r="K304" s="637"/>
      <c r="L304" s="637"/>
      <c r="M304" s="637"/>
      <c r="N304" s="637"/>
      <c r="O304" s="637"/>
      <c r="P304" s="637"/>
      <c r="Q304" s="637"/>
      <c r="R304" s="637"/>
      <c r="S304" s="637"/>
      <c r="T304" s="637"/>
      <c r="U304" s="637"/>
    </row>
    <row r="305" spans="1:21">
      <c r="A305"/>
      <c r="B305" s="394"/>
      <c r="C305"/>
      <c r="D305" s="637"/>
      <c r="E305" s="637"/>
      <c r="F305" s="637"/>
      <c r="G305" s="637"/>
      <c r="H305" s="637"/>
      <c r="I305" s="637"/>
      <c r="J305" s="637"/>
      <c r="K305" s="637"/>
      <c r="L305" s="637"/>
      <c r="M305" s="637"/>
      <c r="N305" s="637"/>
      <c r="O305" s="637"/>
      <c r="P305" s="637"/>
      <c r="Q305" s="637"/>
      <c r="R305" s="637"/>
      <c r="S305" s="637"/>
      <c r="T305" s="637"/>
      <c r="U305" s="637"/>
    </row>
    <row r="306" spans="1:21">
      <c r="A306"/>
      <c r="B306" s="394"/>
      <c r="C306"/>
      <c r="D306" s="637"/>
      <c r="E306" s="637"/>
      <c r="F306" s="637"/>
      <c r="G306" s="637"/>
      <c r="H306" s="637"/>
      <c r="I306" s="637"/>
      <c r="J306" s="637"/>
      <c r="K306" s="637"/>
      <c r="L306" s="637"/>
      <c r="M306" s="637"/>
      <c r="N306" s="637"/>
      <c r="O306" s="637"/>
      <c r="P306" s="637"/>
      <c r="Q306" s="637"/>
      <c r="R306" s="637"/>
      <c r="S306" s="637"/>
      <c r="T306" s="637"/>
      <c r="U306" s="637"/>
    </row>
    <row r="307" spans="1:21">
      <c r="A307"/>
      <c r="B307" s="394"/>
      <c r="C307"/>
      <c r="D307" s="637"/>
      <c r="E307" s="637"/>
      <c r="F307" s="637"/>
      <c r="G307" s="637"/>
      <c r="H307" s="637"/>
      <c r="I307" s="637"/>
      <c r="J307" s="637"/>
      <c r="K307" s="637"/>
      <c r="L307" s="637"/>
      <c r="M307" s="637"/>
      <c r="N307" s="637"/>
      <c r="O307" s="637"/>
      <c r="P307" s="637"/>
      <c r="Q307" s="637"/>
      <c r="R307" s="637"/>
      <c r="S307" s="637"/>
      <c r="T307" s="637"/>
      <c r="U307" s="637"/>
    </row>
    <row r="308" spans="1:21">
      <c r="A308"/>
      <c r="B308" s="394"/>
      <c r="C308"/>
      <c r="D308" s="637"/>
      <c r="E308" s="637"/>
      <c r="F308" s="637"/>
      <c r="G308" s="637"/>
      <c r="H308" s="637"/>
      <c r="I308" s="637"/>
      <c r="J308" s="637"/>
      <c r="K308" s="637"/>
      <c r="L308" s="637"/>
      <c r="M308" s="637"/>
      <c r="N308" s="637"/>
      <c r="O308" s="637"/>
      <c r="P308" s="637"/>
      <c r="Q308" s="637"/>
      <c r="R308" s="637"/>
      <c r="S308" s="637"/>
      <c r="T308" s="637"/>
      <c r="U308" s="637"/>
    </row>
    <row r="309" spans="1:21">
      <c r="A309"/>
      <c r="B309" s="394"/>
      <c r="C309"/>
      <c r="D309" s="637"/>
      <c r="E309" s="637"/>
      <c r="F309" s="637"/>
      <c r="G309" s="637"/>
      <c r="H309" s="637"/>
      <c r="I309" s="637"/>
      <c r="J309" s="637"/>
      <c r="K309" s="637"/>
      <c r="L309" s="637"/>
      <c r="M309" s="637"/>
      <c r="N309" s="637"/>
      <c r="O309" s="637"/>
      <c r="P309" s="637"/>
      <c r="Q309" s="637"/>
      <c r="R309" s="637"/>
      <c r="S309" s="637"/>
      <c r="T309" s="637"/>
      <c r="U309" s="637"/>
    </row>
    <row r="310" spans="1:21">
      <c r="A310"/>
      <c r="B310" s="394"/>
      <c r="C310"/>
      <c r="D310" s="637"/>
      <c r="E310" s="637"/>
      <c r="F310" s="637"/>
      <c r="G310" s="637"/>
      <c r="H310" s="637"/>
      <c r="I310" s="637"/>
      <c r="J310" s="637"/>
      <c r="K310" s="637"/>
      <c r="L310" s="637"/>
      <c r="M310" s="637"/>
      <c r="N310" s="637"/>
      <c r="O310" s="637"/>
      <c r="P310" s="637"/>
      <c r="Q310" s="637"/>
      <c r="R310" s="637"/>
      <c r="S310" s="637"/>
      <c r="T310" s="637"/>
      <c r="U310" s="637"/>
    </row>
    <row r="311" spans="1:21">
      <c r="A311"/>
      <c r="B311" s="394"/>
      <c r="C311"/>
      <c r="D311" s="637"/>
      <c r="E311" s="637"/>
      <c r="F311" s="637"/>
      <c r="G311" s="637"/>
      <c r="H311" s="637"/>
      <c r="I311" s="637"/>
      <c r="J311" s="637"/>
      <c r="K311" s="637"/>
      <c r="L311" s="637"/>
      <c r="M311" s="637"/>
      <c r="N311" s="637"/>
      <c r="O311" s="637"/>
      <c r="P311" s="637"/>
      <c r="Q311" s="637"/>
      <c r="R311" s="637"/>
      <c r="S311" s="637"/>
      <c r="T311" s="637"/>
      <c r="U311" s="637"/>
    </row>
    <row r="312" spans="1:21">
      <c r="A312"/>
      <c r="B312" s="394"/>
      <c r="C312"/>
      <c r="D312" s="637"/>
      <c r="E312" s="637"/>
      <c r="F312" s="637"/>
      <c r="G312" s="637"/>
      <c r="H312" s="637"/>
      <c r="I312" s="637"/>
      <c r="J312" s="637"/>
      <c r="K312" s="637"/>
      <c r="L312" s="637"/>
      <c r="M312" s="637"/>
      <c r="N312" s="637"/>
      <c r="O312" s="637"/>
      <c r="P312" s="637"/>
      <c r="Q312" s="637"/>
      <c r="R312" s="637"/>
      <c r="S312" s="637"/>
      <c r="T312" s="637"/>
      <c r="U312" s="637"/>
    </row>
    <row r="313" spans="1:21">
      <c r="A313"/>
      <c r="B313" s="394"/>
      <c r="C313"/>
      <c r="D313" s="637"/>
      <c r="E313" s="637"/>
      <c r="F313" s="637"/>
      <c r="G313" s="637"/>
      <c r="H313" s="637"/>
      <c r="I313" s="637"/>
      <c r="J313" s="637"/>
      <c r="K313" s="637"/>
      <c r="L313" s="637"/>
      <c r="M313" s="637"/>
      <c r="N313" s="637"/>
      <c r="O313" s="637"/>
      <c r="P313" s="637"/>
      <c r="Q313" s="637"/>
      <c r="R313" s="637"/>
      <c r="S313" s="637"/>
      <c r="T313" s="637"/>
      <c r="U313" s="637"/>
    </row>
    <row r="314" spans="1:21">
      <c r="A314"/>
      <c r="B314" s="394"/>
      <c r="C314"/>
      <c r="D314" s="637"/>
      <c r="E314" s="637"/>
      <c r="F314" s="637"/>
      <c r="G314" s="637"/>
      <c r="H314" s="637"/>
      <c r="I314" s="637"/>
      <c r="J314" s="637"/>
      <c r="K314" s="637"/>
      <c r="L314" s="637"/>
      <c r="M314" s="637"/>
      <c r="N314" s="637"/>
      <c r="O314" s="637"/>
      <c r="P314" s="637"/>
      <c r="Q314" s="637"/>
      <c r="R314" s="637"/>
      <c r="S314" s="637"/>
      <c r="T314" s="637"/>
      <c r="U314" s="637"/>
    </row>
    <row r="315" spans="1:21">
      <c r="A315"/>
      <c r="B315" s="394"/>
      <c r="C315"/>
      <c r="D315" s="637"/>
      <c r="E315" s="637"/>
      <c r="F315" s="637"/>
      <c r="G315" s="637"/>
      <c r="H315" s="637"/>
      <c r="I315" s="637"/>
      <c r="J315" s="637"/>
      <c r="K315" s="637"/>
      <c r="L315" s="637"/>
      <c r="M315" s="637"/>
      <c r="N315" s="637"/>
      <c r="O315" s="637"/>
      <c r="P315" s="637"/>
      <c r="Q315" s="637"/>
      <c r="R315" s="637"/>
      <c r="S315" s="637"/>
      <c r="T315" s="637"/>
      <c r="U315" s="637"/>
    </row>
    <row r="316" spans="1:21">
      <c r="A316"/>
      <c r="B316" s="394"/>
      <c r="C316"/>
      <c r="D316" s="637"/>
      <c r="E316" s="637"/>
      <c r="F316" s="637"/>
      <c r="G316" s="637"/>
      <c r="H316" s="637"/>
      <c r="I316" s="637"/>
      <c r="J316" s="637"/>
      <c r="K316" s="637"/>
      <c r="L316" s="637"/>
      <c r="M316" s="637"/>
      <c r="N316" s="637"/>
      <c r="O316" s="637"/>
      <c r="P316" s="637"/>
      <c r="Q316" s="637"/>
      <c r="R316" s="637"/>
      <c r="S316" s="637"/>
      <c r="T316" s="637"/>
      <c r="U316" s="637"/>
    </row>
    <row r="317" spans="1:21">
      <c r="A317"/>
      <c r="B317" s="394"/>
      <c r="C317"/>
      <c r="D317" s="637"/>
      <c r="E317" s="637"/>
      <c r="F317" s="637"/>
      <c r="G317" s="637"/>
      <c r="H317" s="637"/>
      <c r="I317" s="637"/>
      <c r="J317" s="637"/>
      <c r="K317" s="637"/>
      <c r="L317" s="637"/>
      <c r="M317" s="637"/>
      <c r="N317" s="637"/>
      <c r="O317" s="637"/>
      <c r="P317" s="637"/>
      <c r="Q317" s="637"/>
      <c r="R317" s="637"/>
      <c r="S317" s="637"/>
      <c r="T317" s="637"/>
      <c r="U317" s="637"/>
    </row>
    <row r="318" spans="1:21">
      <c r="A318"/>
      <c r="B318" s="394"/>
      <c r="C318"/>
      <c r="D318" s="637"/>
      <c r="E318" s="637"/>
      <c r="F318" s="637"/>
      <c r="G318" s="637"/>
      <c r="H318" s="637"/>
      <c r="I318" s="637"/>
      <c r="J318" s="637"/>
      <c r="K318" s="637"/>
      <c r="L318" s="637"/>
      <c r="M318" s="637"/>
      <c r="N318" s="637"/>
      <c r="O318" s="637"/>
      <c r="P318" s="637"/>
      <c r="Q318" s="637"/>
      <c r="R318" s="637"/>
      <c r="S318" s="637"/>
      <c r="T318" s="637"/>
      <c r="U318" s="637"/>
    </row>
    <row r="319" spans="1:21">
      <c r="A319"/>
      <c r="B319" s="394"/>
      <c r="C319"/>
      <c r="D319" s="637"/>
      <c r="E319" s="637"/>
      <c r="F319" s="637"/>
      <c r="G319" s="637"/>
      <c r="H319" s="637"/>
      <c r="I319" s="637"/>
      <c r="J319" s="637"/>
      <c r="K319" s="637"/>
      <c r="L319" s="637"/>
      <c r="M319" s="637"/>
      <c r="N319" s="637"/>
      <c r="O319" s="637"/>
      <c r="P319" s="637"/>
      <c r="Q319" s="637"/>
      <c r="R319" s="637"/>
      <c r="S319" s="637"/>
      <c r="T319" s="637"/>
      <c r="U319" s="637"/>
    </row>
    <row r="320" spans="1:21">
      <c r="A320"/>
      <c r="B320" s="394"/>
      <c r="C320"/>
      <c r="D320" s="637"/>
      <c r="E320" s="637"/>
      <c r="F320" s="637"/>
      <c r="G320" s="637"/>
      <c r="H320" s="637"/>
      <c r="I320" s="637"/>
      <c r="J320" s="637"/>
      <c r="K320" s="637"/>
      <c r="L320" s="637"/>
      <c r="M320" s="637"/>
      <c r="N320" s="637"/>
      <c r="O320" s="637"/>
      <c r="P320" s="637"/>
      <c r="Q320" s="637"/>
      <c r="R320" s="637"/>
      <c r="S320" s="637"/>
      <c r="T320" s="637"/>
      <c r="U320" s="637"/>
    </row>
    <row r="321" spans="1:21">
      <c r="A321"/>
      <c r="B321" s="394"/>
      <c r="C321"/>
      <c r="D321" s="637"/>
      <c r="E321" s="637"/>
      <c r="F321" s="637"/>
      <c r="G321" s="637"/>
      <c r="H321" s="637"/>
      <c r="I321" s="637"/>
      <c r="J321" s="637"/>
      <c r="K321" s="637"/>
      <c r="L321" s="637"/>
      <c r="M321" s="637"/>
      <c r="N321" s="637"/>
      <c r="O321" s="637"/>
      <c r="P321" s="637"/>
      <c r="Q321" s="637"/>
      <c r="R321" s="637"/>
      <c r="S321" s="637"/>
      <c r="T321" s="637"/>
      <c r="U321" s="637"/>
    </row>
    <row r="322" spans="1:21">
      <c r="A322"/>
      <c r="B322" s="394"/>
      <c r="C322"/>
      <c r="D322" s="637"/>
      <c r="E322" s="637"/>
      <c r="F322" s="637"/>
      <c r="G322" s="637"/>
      <c r="H322" s="637"/>
      <c r="I322" s="637"/>
      <c r="J322" s="637"/>
      <c r="K322" s="637"/>
      <c r="L322" s="637"/>
      <c r="M322" s="637"/>
      <c r="N322" s="637"/>
      <c r="O322" s="637"/>
      <c r="P322" s="637"/>
      <c r="Q322" s="637"/>
      <c r="R322" s="637"/>
      <c r="S322" s="637"/>
      <c r="T322" s="637"/>
      <c r="U322" s="637"/>
    </row>
    <row r="323" spans="1:21">
      <c r="A323"/>
      <c r="B323" s="394"/>
      <c r="C323"/>
      <c r="D323" s="637"/>
      <c r="E323" s="637"/>
      <c r="F323" s="637"/>
      <c r="G323" s="637"/>
      <c r="H323" s="637"/>
      <c r="I323" s="637"/>
      <c r="J323" s="637"/>
      <c r="K323" s="637"/>
      <c r="L323" s="637"/>
      <c r="M323" s="637"/>
      <c r="N323" s="637"/>
      <c r="O323" s="637"/>
      <c r="P323" s="637"/>
      <c r="Q323" s="637"/>
      <c r="R323" s="637"/>
      <c r="S323" s="637"/>
      <c r="T323" s="637"/>
      <c r="U323" s="637"/>
    </row>
    <row r="324" spans="1:21">
      <c r="A324"/>
      <c r="B324" s="394"/>
      <c r="C324"/>
      <c r="D324" s="637"/>
      <c r="E324" s="637"/>
      <c r="F324" s="637"/>
      <c r="G324" s="637"/>
      <c r="H324" s="637"/>
      <c r="I324" s="637"/>
      <c r="J324" s="637"/>
      <c r="K324" s="637"/>
      <c r="L324" s="637"/>
      <c r="M324" s="637"/>
      <c r="N324" s="637"/>
      <c r="O324" s="637"/>
      <c r="P324" s="637"/>
      <c r="Q324" s="637"/>
      <c r="R324" s="637"/>
      <c r="S324" s="637"/>
      <c r="T324" s="637"/>
      <c r="U324" s="637"/>
    </row>
    <row r="325" spans="1:21">
      <c r="A325"/>
      <c r="B325" s="394"/>
      <c r="C325"/>
      <c r="D325" s="637"/>
      <c r="E325" s="637"/>
      <c r="F325" s="637"/>
      <c r="G325" s="637"/>
      <c r="H325" s="637"/>
      <c r="I325" s="637"/>
      <c r="J325" s="637"/>
      <c r="K325" s="637"/>
      <c r="L325" s="637"/>
      <c r="M325" s="637"/>
      <c r="N325" s="637"/>
      <c r="O325" s="637"/>
      <c r="P325" s="637"/>
      <c r="Q325" s="637"/>
      <c r="R325" s="637"/>
      <c r="S325" s="637"/>
      <c r="T325" s="637"/>
      <c r="U325" s="637"/>
    </row>
    <row r="326" spans="1:21">
      <c r="A326"/>
      <c r="B326" s="394"/>
      <c r="C326"/>
      <c r="D326" s="637"/>
      <c r="E326" s="637"/>
      <c r="F326" s="637"/>
      <c r="G326" s="637"/>
      <c r="H326" s="637"/>
      <c r="I326" s="637"/>
      <c r="J326" s="637"/>
      <c r="K326" s="637"/>
      <c r="L326" s="637"/>
      <c r="M326" s="637"/>
      <c r="N326" s="637"/>
      <c r="O326" s="637"/>
      <c r="P326" s="637"/>
      <c r="Q326" s="637"/>
      <c r="R326" s="637"/>
      <c r="S326" s="637"/>
      <c r="T326" s="637"/>
      <c r="U326" s="637"/>
    </row>
    <row r="327" spans="1:21">
      <c r="A327"/>
      <c r="B327" s="394"/>
      <c r="C327"/>
      <c r="D327" s="637"/>
      <c r="E327" s="637"/>
      <c r="F327" s="637"/>
      <c r="G327" s="637"/>
      <c r="H327" s="637"/>
      <c r="I327" s="637"/>
      <c r="J327" s="637"/>
      <c r="K327" s="637"/>
      <c r="L327" s="637"/>
      <c r="M327" s="637"/>
      <c r="N327" s="637"/>
      <c r="O327" s="637"/>
      <c r="P327" s="637"/>
      <c r="Q327" s="637"/>
      <c r="R327" s="637"/>
      <c r="S327" s="637"/>
      <c r="T327" s="637"/>
      <c r="U327" s="637"/>
    </row>
    <row r="328" spans="1:21">
      <c r="A328"/>
      <c r="B328" s="394"/>
      <c r="C328"/>
      <c r="D328" s="637"/>
      <c r="E328" s="637"/>
      <c r="F328" s="637"/>
      <c r="G328" s="637"/>
      <c r="H328" s="637"/>
      <c r="I328" s="637"/>
      <c r="J328" s="637"/>
      <c r="K328" s="637"/>
      <c r="L328" s="637"/>
      <c r="M328" s="637"/>
      <c r="N328" s="637"/>
      <c r="O328" s="637"/>
      <c r="P328" s="637"/>
      <c r="Q328" s="637"/>
      <c r="R328" s="637"/>
      <c r="S328" s="637"/>
      <c r="T328" s="637"/>
      <c r="U328" s="637"/>
    </row>
    <row r="329" spans="1:21">
      <c r="A329"/>
      <c r="B329" s="394"/>
      <c r="C329"/>
      <c r="D329" s="637"/>
      <c r="E329" s="637"/>
      <c r="F329" s="637"/>
      <c r="G329" s="637"/>
      <c r="H329" s="637"/>
      <c r="I329" s="637"/>
      <c r="J329" s="637"/>
      <c r="K329" s="637"/>
      <c r="L329" s="637"/>
      <c r="M329" s="637"/>
      <c r="N329" s="637"/>
      <c r="O329" s="637"/>
      <c r="P329" s="637"/>
      <c r="Q329" s="637"/>
      <c r="R329" s="637"/>
      <c r="S329" s="637"/>
      <c r="T329" s="637"/>
      <c r="U329" s="637"/>
    </row>
    <row r="330" spans="1:21">
      <c r="A330"/>
      <c r="B330" s="394"/>
      <c r="C330"/>
      <c r="D330" s="637"/>
      <c r="E330" s="637"/>
      <c r="F330" s="637"/>
      <c r="G330" s="637"/>
      <c r="H330" s="637"/>
      <c r="I330" s="637"/>
      <c r="J330" s="637"/>
      <c r="K330" s="637"/>
      <c r="L330" s="637"/>
      <c r="M330" s="637"/>
      <c r="N330" s="637"/>
      <c r="O330" s="637"/>
      <c r="P330" s="637"/>
      <c r="Q330" s="637"/>
      <c r="R330" s="637"/>
      <c r="S330" s="637"/>
      <c r="T330" s="637"/>
      <c r="U330" s="637"/>
    </row>
    <row r="331" spans="1:21">
      <c r="A331"/>
      <c r="B331" s="394"/>
      <c r="C331"/>
      <c r="D331" s="637"/>
      <c r="E331" s="637"/>
      <c r="F331" s="637"/>
      <c r="G331" s="637"/>
      <c r="H331" s="637"/>
      <c r="I331" s="637"/>
      <c r="J331" s="637"/>
      <c r="K331" s="637"/>
      <c r="L331" s="637"/>
      <c r="M331" s="637"/>
      <c r="N331" s="637"/>
      <c r="O331" s="637"/>
      <c r="P331" s="637"/>
      <c r="Q331" s="637"/>
      <c r="R331" s="637"/>
      <c r="S331" s="637"/>
      <c r="T331" s="637"/>
      <c r="U331" s="637"/>
    </row>
    <row r="332" spans="1:21">
      <c r="A332"/>
      <c r="B332" s="394"/>
      <c r="C332"/>
      <c r="D332" s="637"/>
      <c r="E332" s="637"/>
      <c r="F332" s="637"/>
      <c r="G332" s="637"/>
      <c r="H332" s="637"/>
      <c r="I332" s="637"/>
      <c r="J332" s="637"/>
      <c r="K332" s="637"/>
      <c r="L332" s="637"/>
      <c r="M332" s="637"/>
      <c r="N332" s="637"/>
      <c r="O332" s="637"/>
      <c r="P332" s="637"/>
      <c r="Q332" s="637"/>
      <c r="R332" s="637"/>
      <c r="S332" s="637"/>
      <c r="T332" s="637"/>
      <c r="U332" s="637"/>
    </row>
    <row r="333" spans="1:21">
      <c r="A333"/>
      <c r="B333" s="394"/>
      <c r="C333"/>
      <c r="D333" s="637"/>
      <c r="E333" s="637"/>
      <c r="F333" s="637"/>
      <c r="G333" s="637"/>
      <c r="H333" s="637"/>
      <c r="I333" s="637"/>
      <c r="J333" s="637"/>
      <c r="K333" s="637"/>
      <c r="L333" s="637"/>
      <c r="M333" s="637"/>
      <c r="N333" s="637"/>
      <c r="O333" s="637"/>
      <c r="P333" s="637"/>
      <c r="Q333" s="637"/>
      <c r="R333" s="637"/>
      <c r="S333" s="637"/>
      <c r="T333" s="637"/>
      <c r="U333" s="637"/>
    </row>
    <row r="334" spans="1:21">
      <c r="A334"/>
      <c r="B334" s="394"/>
      <c r="C334"/>
      <c r="D334" s="637"/>
      <c r="E334" s="637"/>
      <c r="F334" s="637"/>
      <c r="G334" s="637"/>
      <c r="H334" s="637"/>
      <c r="I334" s="637"/>
      <c r="J334" s="637"/>
      <c r="K334" s="637"/>
      <c r="L334" s="637"/>
      <c r="M334" s="637"/>
      <c r="N334" s="637"/>
      <c r="O334" s="637"/>
      <c r="P334" s="637"/>
      <c r="Q334" s="637"/>
      <c r="R334" s="637"/>
      <c r="S334" s="637"/>
      <c r="T334" s="637"/>
      <c r="U334" s="637"/>
    </row>
    <row r="335" spans="1:21">
      <c r="A335"/>
      <c r="B335" s="394"/>
      <c r="C335"/>
      <c r="D335" s="637"/>
      <c r="E335" s="637"/>
      <c r="F335" s="637"/>
      <c r="G335" s="637"/>
      <c r="H335" s="637"/>
      <c r="I335" s="637"/>
      <c r="J335" s="637"/>
      <c r="K335" s="637"/>
      <c r="L335" s="637"/>
      <c r="M335" s="637"/>
      <c r="N335" s="637"/>
      <c r="O335" s="637"/>
      <c r="P335" s="637"/>
      <c r="Q335" s="637"/>
      <c r="R335" s="637"/>
      <c r="S335" s="637"/>
      <c r="T335" s="637"/>
      <c r="U335" s="637"/>
    </row>
    <row r="336" spans="1:21">
      <c r="A336"/>
      <c r="B336" s="394"/>
      <c r="C336"/>
      <c r="D336" s="637"/>
      <c r="E336" s="637"/>
      <c r="F336" s="637"/>
      <c r="G336" s="637"/>
      <c r="H336" s="637"/>
      <c r="I336" s="637"/>
      <c r="J336" s="637"/>
      <c r="K336" s="637"/>
      <c r="L336" s="637"/>
      <c r="M336" s="637"/>
      <c r="N336" s="637"/>
      <c r="O336" s="637"/>
      <c r="P336" s="637"/>
      <c r="Q336" s="637"/>
      <c r="R336" s="637"/>
      <c r="S336" s="637"/>
      <c r="T336" s="637"/>
      <c r="U336" s="637"/>
    </row>
    <row r="337" spans="1:21">
      <c r="A337"/>
      <c r="B337" s="394"/>
      <c r="C337"/>
      <c r="D337" s="637"/>
      <c r="E337" s="637"/>
      <c r="F337" s="637"/>
      <c r="G337" s="637"/>
      <c r="H337" s="637"/>
      <c r="I337" s="637"/>
      <c r="J337" s="637"/>
      <c r="K337" s="637"/>
      <c r="L337" s="637"/>
      <c r="M337" s="637"/>
      <c r="N337" s="637"/>
      <c r="O337" s="637"/>
      <c r="P337" s="637"/>
      <c r="Q337" s="637"/>
      <c r="R337" s="637"/>
      <c r="S337" s="637"/>
      <c r="T337" s="637"/>
      <c r="U337" s="637"/>
    </row>
    <row r="338" spans="1:21">
      <c r="A338"/>
      <c r="B338" s="394"/>
      <c r="C338"/>
      <c r="D338" s="637"/>
      <c r="E338" s="637"/>
      <c r="F338" s="637"/>
      <c r="G338" s="637"/>
      <c r="H338" s="637"/>
      <c r="I338" s="637"/>
      <c r="J338" s="637"/>
      <c r="K338" s="637"/>
      <c r="L338" s="637"/>
      <c r="M338" s="637"/>
      <c r="N338" s="637"/>
      <c r="O338" s="637"/>
      <c r="P338" s="637"/>
      <c r="Q338" s="637"/>
      <c r="R338" s="637"/>
      <c r="S338" s="637"/>
      <c r="T338" s="637"/>
      <c r="U338" s="637"/>
    </row>
    <row r="339" spans="1:21">
      <c r="A339"/>
      <c r="B339" s="394"/>
      <c r="C339"/>
      <c r="D339" s="637"/>
      <c r="E339" s="637"/>
      <c r="F339" s="637"/>
      <c r="G339" s="637"/>
      <c r="H339" s="637"/>
      <c r="I339" s="637"/>
      <c r="J339" s="637"/>
      <c r="K339" s="637"/>
      <c r="L339" s="637"/>
      <c r="M339" s="637"/>
      <c r="N339" s="637"/>
      <c r="O339" s="637"/>
      <c r="P339" s="637"/>
      <c r="Q339" s="637"/>
      <c r="R339" s="637"/>
      <c r="S339" s="637"/>
      <c r="T339" s="637"/>
      <c r="U339" s="637"/>
    </row>
    <row r="340" spans="1:21">
      <c r="A340"/>
      <c r="B340" s="394"/>
      <c r="C340"/>
      <c r="D340" s="637"/>
      <c r="E340" s="637"/>
      <c r="F340" s="637"/>
      <c r="G340" s="637"/>
      <c r="H340" s="637"/>
      <c r="I340" s="637"/>
      <c r="J340" s="637"/>
      <c r="K340" s="637"/>
      <c r="L340" s="637"/>
      <c r="M340" s="637"/>
      <c r="N340" s="637"/>
      <c r="O340" s="637"/>
      <c r="P340" s="637"/>
      <c r="Q340" s="637"/>
      <c r="R340" s="637"/>
      <c r="S340" s="637"/>
      <c r="T340" s="637"/>
      <c r="U340" s="637"/>
    </row>
    <row r="341" spans="1:21">
      <c r="A341"/>
      <c r="B341" s="394"/>
      <c r="C341"/>
      <c r="D341" s="637"/>
      <c r="E341" s="637"/>
      <c r="F341" s="637"/>
      <c r="G341" s="637"/>
      <c r="H341" s="637"/>
      <c r="I341" s="637"/>
      <c r="J341" s="637"/>
      <c r="K341" s="637"/>
      <c r="L341" s="637"/>
      <c r="M341" s="637"/>
      <c r="N341" s="637"/>
      <c r="O341" s="637"/>
      <c r="P341" s="637"/>
      <c r="Q341" s="637"/>
      <c r="R341" s="637"/>
      <c r="S341" s="637"/>
      <c r="T341" s="637"/>
      <c r="U341" s="637"/>
    </row>
    <row r="342" spans="1:21">
      <c r="A342"/>
      <c r="B342" s="394"/>
      <c r="C342"/>
      <c r="D342" s="637"/>
      <c r="E342" s="637"/>
      <c r="F342" s="637"/>
      <c r="G342" s="637"/>
      <c r="H342" s="637"/>
      <c r="I342" s="637"/>
      <c r="J342" s="637"/>
      <c r="K342" s="637"/>
      <c r="L342" s="637"/>
      <c r="M342" s="637"/>
      <c r="N342" s="637"/>
      <c r="O342" s="637"/>
      <c r="P342" s="637"/>
      <c r="Q342" s="637"/>
      <c r="R342" s="637"/>
      <c r="S342" s="637"/>
      <c r="T342" s="637"/>
      <c r="U342" s="637"/>
    </row>
    <row r="343" spans="1:21">
      <c r="A343"/>
      <c r="B343" s="394"/>
      <c r="C343"/>
      <c r="D343" s="637"/>
      <c r="E343" s="637"/>
      <c r="F343" s="637"/>
      <c r="G343" s="637"/>
      <c r="H343" s="637"/>
      <c r="I343" s="637"/>
      <c r="J343" s="637"/>
      <c r="K343" s="637"/>
      <c r="L343" s="637"/>
      <c r="M343" s="637"/>
      <c r="N343" s="637"/>
      <c r="O343" s="637"/>
      <c r="P343" s="637"/>
      <c r="Q343" s="637"/>
      <c r="R343" s="637"/>
      <c r="S343" s="637"/>
      <c r="T343" s="637"/>
      <c r="U343" s="637"/>
    </row>
    <row r="344" spans="1:21">
      <c r="A344"/>
      <c r="B344" s="394"/>
      <c r="C344"/>
      <c r="D344" s="637"/>
      <c r="E344" s="637"/>
      <c r="F344" s="637"/>
      <c r="G344" s="637"/>
      <c r="H344" s="637"/>
      <c r="I344" s="637"/>
      <c r="J344" s="637"/>
      <c r="K344" s="637"/>
      <c r="L344" s="637"/>
      <c r="M344" s="637"/>
      <c r="N344" s="637"/>
      <c r="O344" s="637"/>
      <c r="P344" s="637"/>
      <c r="Q344" s="637"/>
      <c r="R344" s="637"/>
      <c r="S344" s="637"/>
      <c r="T344" s="637"/>
      <c r="U344" s="637"/>
    </row>
    <row r="345" spans="1:21">
      <c r="A345"/>
      <c r="B345" s="394"/>
      <c r="C345"/>
      <c r="D345" s="637"/>
      <c r="E345" s="637"/>
      <c r="F345" s="637"/>
      <c r="G345" s="637"/>
      <c r="H345" s="637"/>
      <c r="I345" s="637"/>
      <c r="J345" s="637"/>
      <c r="K345" s="637"/>
      <c r="L345" s="637"/>
      <c r="M345" s="637"/>
      <c r="N345" s="637"/>
      <c r="O345" s="637"/>
      <c r="P345" s="637"/>
      <c r="Q345" s="637"/>
      <c r="R345" s="637"/>
      <c r="S345" s="637"/>
      <c r="T345" s="637"/>
      <c r="U345" s="637"/>
    </row>
    <row r="346" spans="1:21">
      <c r="A346"/>
      <c r="B346" s="394"/>
      <c r="C346"/>
      <c r="D346" s="637"/>
      <c r="E346" s="637"/>
      <c r="F346" s="637"/>
      <c r="G346" s="637"/>
      <c r="H346" s="637"/>
      <c r="I346" s="637"/>
      <c r="J346" s="637"/>
      <c r="K346" s="637"/>
      <c r="L346" s="637"/>
      <c r="M346" s="637"/>
      <c r="N346" s="637"/>
      <c r="O346" s="637"/>
      <c r="P346" s="637"/>
      <c r="Q346" s="637"/>
      <c r="R346" s="637"/>
      <c r="S346" s="637"/>
      <c r="T346" s="637"/>
      <c r="U346" s="637"/>
    </row>
    <row r="347" spans="1:21">
      <c r="A347"/>
      <c r="B347" s="394"/>
      <c r="C347"/>
      <c r="D347" s="637"/>
      <c r="E347" s="637"/>
      <c r="F347" s="637"/>
      <c r="G347" s="637"/>
      <c r="H347" s="637"/>
      <c r="I347" s="637"/>
      <c r="J347" s="637"/>
      <c r="K347" s="637"/>
      <c r="L347" s="637"/>
      <c r="M347" s="637"/>
      <c r="N347" s="637"/>
      <c r="O347" s="637"/>
      <c r="P347" s="637"/>
      <c r="Q347" s="637"/>
      <c r="R347" s="637"/>
      <c r="S347" s="637"/>
      <c r="T347" s="637"/>
      <c r="U347" s="637"/>
    </row>
    <row r="348" spans="1:21">
      <c r="A348"/>
      <c r="B348" s="394"/>
      <c r="C348"/>
      <c r="D348" s="637"/>
      <c r="E348" s="637"/>
      <c r="F348" s="637"/>
      <c r="G348" s="637"/>
      <c r="H348" s="637"/>
      <c r="I348" s="637"/>
      <c r="J348" s="637"/>
      <c r="K348" s="637"/>
      <c r="L348" s="637"/>
      <c r="M348" s="637"/>
      <c r="N348" s="637"/>
      <c r="O348" s="637"/>
      <c r="P348" s="637"/>
      <c r="Q348" s="637"/>
      <c r="R348" s="637"/>
      <c r="S348" s="637"/>
      <c r="T348" s="637"/>
      <c r="U348" s="637"/>
    </row>
    <row r="349" spans="1:21">
      <c r="A349"/>
      <c r="B349" s="394"/>
      <c r="C349"/>
      <c r="D349" s="637"/>
      <c r="E349" s="637"/>
      <c r="F349" s="637"/>
      <c r="G349" s="637"/>
      <c r="H349" s="637"/>
      <c r="I349" s="637"/>
      <c r="J349" s="637"/>
      <c r="K349" s="637"/>
      <c r="L349" s="637"/>
      <c r="M349" s="637"/>
      <c r="N349" s="637"/>
      <c r="O349" s="637"/>
      <c r="P349" s="637"/>
      <c r="Q349" s="637"/>
      <c r="R349" s="637"/>
      <c r="S349" s="637"/>
      <c r="T349" s="637"/>
      <c r="U349" s="637"/>
    </row>
    <row r="350" spans="1:21">
      <c r="A350"/>
      <c r="B350" s="394"/>
      <c r="C350"/>
      <c r="D350" s="637"/>
      <c r="E350" s="637"/>
      <c r="F350" s="637"/>
      <c r="G350" s="637"/>
      <c r="H350" s="637"/>
      <c r="I350" s="637"/>
      <c r="J350" s="637"/>
      <c r="K350" s="637"/>
      <c r="L350" s="637"/>
      <c r="M350" s="637"/>
      <c r="N350" s="637"/>
      <c r="O350" s="637"/>
      <c r="P350" s="637"/>
      <c r="Q350" s="637"/>
      <c r="R350" s="637"/>
      <c r="S350" s="637"/>
      <c r="T350" s="637"/>
      <c r="U350" s="637"/>
    </row>
    <row r="351" spans="1:21">
      <c r="A351"/>
      <c r="B351" s="394"/>
      <c r="C351"/>
      <c r="D351" s="637"/>
      <c r="E351" s="637"/>
      <c r="F351" s="637"/>
      <c r="G351" s="637"/>
      <c r="H351" s="637"/>
      <c r="I351" s="637"/>
      <c r="J351" s="637"/>
      <c r="K351" s="637"/>
      <c r="L351" s="637"/>
      <c r="M351" s="637"/>
      <c r="N351" s="637"/>
      <c r="O351" s="637"/>
      <c r="P351" s="637"/>
      <c r="Q351" s="637"/>
      <c r="R351" s="637"/>
      <c r="S351" s="637"/>
      <c r="T351" s="637"/>
      <c r="U351" s="637"/>
    </row>
    <row r="352" spans="1:21">
      <c r="A352"/>
      <c r="B352" s="394"/>
      <c r="C352"/>
      <c r="D352" s="637"/>
      <c r="E352" s="637"/>
      <c r="F352" s="637"/>
      <c r="G352" s="637"/>
      <c r="H352" s="637"/>
      <c r="I352" s="637"/>
      <c r="J352" s="637"/>
      <c r="K352" s="637"/>
      <c r="L352" s="637"/>
      <c r="M352" s="637"/>
      <c r="N352" s="637"/>
      <c r="O352" s="637"/>
      <c r="P352" s="637"/>
      <c r="Q352" s="637"/>
      <c r="R352" s="637"/>
      <c r="S352" s="637"/>
      <c r="T352" s="637"/>
      <c r="U352" s="637"/>
    </row>
    <row r="353" spans="1:21">
      <c r="A353"/>
      <c r="B353" s="394"/>
      <c r="C353"/>
      <c r="D353" s="637"/>
      <c r="E353" s="637"/>
      <c r="F353" s="637"/>
      <c r="G353" s="637"/>
      <c r="H353" s="637"/>
      <c r="I353" s="637"/>
      <c r="J353" s="637"/>
      <c r="K353" s="637"/>
      <c r="L353" s="637"/>
      <c r="M353" s="637"/>
      <c r="N353" s="637"/>
      <c r="O353" s="637"/>
      <c r="P353" s="637"/>
      <c r="Q353" s="637"/>
      <c r="R353" s="637"/>
      <c r="S353" s="637"/>
      <c r="T353" s="637"/>
      <c r="U353" s="637"/>
    </row>
    <row r="354" spans="1:21">
      <c r="A354"/>
      <c r="B354" s="394"/>
      <c r="C354"/>
      <c r="D354" s="637"/>
      <c r="E354" s="637"/>
      <c r="F354" s="637"/>
      <c r="G354" s="637"/>
      <c r="H354" s="637"/>
      <c r="I354" s="637"/>
      <c r="J354" s="637"/>
      <c r="K354" s="637"/>
      <c r="L354" s="637"/>
      <c r="M354" s="637"/>
      <c r="N354" s="637"/>
      <c r="O354" s="637"/>
      <c r="P354" s="637"/>
      <c r="Q354" s="637"/>
      <c r="R354" s="637"/>
      <c r="S354" s="637"/>
      <c r="T354" s="637"/>
      <c r="U354" s="637"/>
    </row>
    <row r="355" spans="1:21">
      <c r="A355"/>
      <c r="B355" s="394"/>
      <c r="C355"/>
      <c r="D355" s="637"/>
      <c r="E355" s="637"/>
      <c r="F355" s="637"/>
      <c r="G355" s="637"/>
      <c r="H355" s="637"/>
      <c r="I355" s="637"/>
      <c r="J355" s="637"/>
      <c r="K355" s="637"/>
      <c r="L355" s="637"/>
      <c r="M355" s="637"/>
      <c r="N355" s="637"/>
      <c r="O355" s="637"/>
      <c r="P355" s="637"/>
      <c r="Q355" s="637"/>
      <c r="R355" s="637"/>
      <c r="S355" s="637"/>
      <c r="T355" s="637"/>
      <c r="U355" s="637"/>
    </row>
    <row r="356" spans="1:21">
      <c r="A356"/>
      <c r="B356" s="394"/>
      <c r="C356"/>
      <c r="D356" s="637"/>
      <c r="E356" s="637"/>
      <c r="F356" s="637"/>
      <c r="G356" s="637"/>
      <c r="H356" s="637"/>
      <c r="I356" s="637"/>
      <c r="J356" s="637"/>
      <c r="K356" s="637"/>
      <c r="L356" s="637"/>
      <c r="M356" s="637"/>
      <c r="N356" s="637"/>
      <c r="O356" s="637"/>
      <c r="P356" s="637"/>
      <c r="Q356" s="637"/>
      <c r="R356" s="637"/>
      <c r="S356" s="637"/>
      <c r="T356" s="637"/>
      <c r="U356" s="637"/>
    </row>
    <row r="357" spans="1:21">
      <c r="A357"/>
      <c r="B357" s="394"/>
      <c r="C357"/>
      <c r="D357" s="637"/>
      <c r="E357" s="637"/>
      <c r="F357" s="637"/>
      <c r="G357" s="637"/>
      <c r="H357" s="637"/>
      <c r="I357" s="637"/>
      <c r="J357" s="637"/>
      <c r="K357" s="637"/>
      <c r="L357" s="637"/>
      <c r="M357" s="637"/>
      <c r="N357" s="637"/>
      <c r="O357" s="637"/>
      <c r="P357" s="637"/>
      <c r="Q357" s="637"/>
      <c r="R357" s="637"/>
      <c r="S357" s="637"/>
      <c r="T357" s="637"/>
      <c r="U357" s="637"/>
    </row>
    <row r="358" spans="1:21">
      <c r="A358"/>
      <c r="B358" s="394"/>
      <c r="C358"/>
      <c r="D358" s="637"/>
      <c r="E358" s="637"/>
      <c r="F358" s="637"/>
      <c r="G358" s="637"/>
      <c r="H358" s="637"/>
      <c r="I358" s="637"/>
      <c r="J358" s="637"/>
      <c r="K358" s="637"/>
      <c r="L358" s="637"/>
      <c r="M358" s="637"/>
      <c r="N358" s="637"/>
      <c r="O358" s="637"/>
      <c r="P358" s="637"/>
      <c r="Q358" s="637"/>
      <c r="R358" s="637"/>
      <c r="S358" s="637"/>
      <c r="T358" s="637"/>
      <c r="U358" s="637"/>
    </row>
    <row r="359" spans="1:21">
      <c r="A359"/>
      <c r="B359" s="394"/>
      <c r="C359"/>
      <c r="D359" s="637"/>
      <c r="E359" s="637"/>
      <c r="F359" s="637"/>
      <c r="G359" s="637"/>
      <c r="H359" s="637"/>
      <c r="I359" s="637"/>
      <c r="J359" s="637"/>
      <c r="K359" s="637"/>
      <c r="L359" s="637"/>
      <c r="M359" s="637"/>
      <c r="N359" s="637"/>
      <c r="O359" s="637"/>
      <c r="P359" s="637"/>
      <c r="Q359" s="637"/>
      <c r="R359" s="637"/>
      <c r="S359" s="637"/>
      <c r="T359" s="637"/>
      <c r="U359" s="637"/>
    </row>
    <row r="360" spans="1:21">
      <c r="A360"/>
      <c r="B360" s="394"/>
      <c r="C360"/>
      <c r="D360" s="637"/>
      <c r="E360" s="637"/>
      <c r="F360" s="637"/>
      <c r="G360" s="637"/>
      <c r="H360" s="637"/>
      <c r="I360" s="637"/>
      <c r="J360" s="637"/>
      <c r="K360" s="637"/>
      <c r="L360" s="637"/>
      <c r="M360" s="637"/>
      <c r="N360" s="637"/>
      <c r="O360" s="637"/>
      <c r="P360" s="637"/>
      <c r="Q360" s="637"/>
      <c r="R360" s="637"/>
      <c r="S360" s="637"/>
      <c r="T360" s="637"/>
      <c r="U360" s="637"/>
    </row>
    <row r="361" spans="1:21">
      <c r="A361"/>
      <c r="B361" s="394"/>
      <c r="C361"/>
      <c r="D361" s="637"/>
      <c r="E361" s="637"/>
      <c r="F361" s="637"/>
      <c r="G361" s="637"/>
      <c r="H361" s="637"/>
      <c r="I361" s="637"/>
      <c r="J361" s="637"/>
      <c r="K361" s="637"/>
      <c r="L361" s="637"/>
      <c r="M361" s="637"/>
      <c r="N361" s="637"/>
      <c r="O361" s="637"/>
      <c r="P361" s="637"/>
      <c r="Q361" s="637"/>
      <c r="R361" s="637"/>
      <c r="S361" s="637"/>
      <c r="T361" s="637"/>
      <c r="U361" s="637"/>
    </row>
    <row r="362" spans="1:21">
      <c r="A362"/>
      <c r="B362" s="394"/>
      <c r="C362"/>
      <c r="D362" s="637"/>
      <c r="E362" s="637"/>
      <c r="F362" s="637"/>
      <c r="G362" s="637"/>
      <c r="H362" s="637"/>
      <c r="I362" s="637"/>
      <c r="J362" s="637"/>
      <c r="K362" s="637"/>
      <c r="L362" s="637"/>
      <c r="M362" s="637"/>
      <c r="N362" s="637"/>
      <c r="O362" s="637"/>
      <c r="P362" s="637"/>
      <c r="Q362" s="637"/>
      <c r="R362" s="637"/>
      <c r="S362" s="637"/>
      <c r="T362" s="637"/>
      <c r="U362" s="637"/>
    </row>
    <row r="363" spans="1:21">
      <c r="A363"/>
      <c r="B363" s="394"/>
      <c r="C363"/>
      <c r="D363" s="637"/>
      <c r="E363" s="637"/>
      <c r="F363" s="637"/>
      <c r="G363" s="637"/>
      <c r="H363" s="637"/>
      <c r="I363" s="637"/>
      <c r="J363" s="637"/>
      <c r="K363" s="637"/>
      <c r="L363" s="637"/>
      <c r="M363" s="637"/>
      <c r="N363" s="637"/>
      <c r="O363" s="637"/>
      <c r="P363" s="637"/>
      <c r="Q363" s="637"/>
      <c r="R363" s="637"/>
      <c r="S363" s="637"/>
      <c r="T363" s="637"/>
      <c r="U363" s="637"/>
    </row>
  </sheetData>
  <pageMargins left="0.5" right="0.5" top="0.8" bottom="0.5" header="0.3" footer="0.3"/>
  <pageSetup scale="59" fitToHeight="0" orientation="portrait" r:id="rId2"/>
  <headerFooter>
    <oddHeader>&amp;L&amp;G&amp;R&amp;"-,Italic"&amp;12Fiscal Year 2023-24 Budget</oddHeader>
  </headerFooter>
  <rowBreaks count="2" manualBreakCount="2">
    <brk id="14" max="16383" man="1"/>
    <brk id="56" max="21" man="1"/>
  </rowBreaks>
  <legacyDrawingHF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F15F45-CA01-4CA9-9552-D37D9F4FE7DE}">
  <sheetPr>
    <tabColor theme="3" tint="0.79998168889431442"/>
    <pageSetUpPr fitToPage="1"/>
  </sheetPr>
  <dimension ref="A1:BL681"/>
  <sheetViews>
    <sheetView workbookViewId="0"/>
  </sheetViews>
  <sheetFormatPr defaultRowHeight="15"/>
  <cols>
    <col min="1" max="1" width="29" style="29" customWidth="1"/>
    <col min="2" max="2" width="2.42578125" style="775" customWidth="1"/>
    <col min="3" max="3" width="11.85546875" style="771" customWidth="1"/>
    <col min="4" max="4" width="31.140625" style="832" bestFit="1" customWidth="1"/>
    <col min="5" max="5" width="14.7109375" style="758" bestFit="1" customWidth="1"/>
    <col min="6" max="6" width="14.85546875" style="771" bestFit="1" customWidth="1"/>
    <col min="7" max="9" width="10" style="771" hidden="1" customWidth="1"/>
    <col min="10" max="10" width="10.5703125" style="759" bestFit="1" customWidth="1"/>
    <col min="11" max="11" width="9" style="759" hidden="1" customWidth="1"/>
    <col min="12" max="13" width="10" style="773" hidden="1" customWidth="1"/>
    <col min="14" max="14" width="10" style="773" bestFit="1" customWidth="1"/>
    <col min="15" max="17" width="14.85546875" style="773" hidden="1" customWidth="1"/>
    <col min="18" max="18" width="11" style="773" bestFit="1" customWidth="1"/>
    <col min="19" max="19" width="10" style="773" bestFit="1" customWidth="1"/>
    <col min="20" max="20" width="5.140625" style="773" hidden="1" customWidth="1"/>
    <col min="21" max="21" width="2.28515625" style="773" hidden="1" customWidth="1"/>
    <col min="22" max="22" width="10" style="773" hidden="1" customWidth="1"/>
    <col min="23" max="23" width="14" style="773" bestFit="1" customWidth="1"/>
    <col min="24" max="63" width="16.28515625" style="7" bestFit="1" customWidth="1"/>
    <col min="64" max="64" width="11.28515625" style="7" bestFit="1" customWidth="1"/>
    <col min="65" max="67" width="27.28515625" style="7" bestFit="1" customWidth="1"/>
    <col min="68" max="68" width="31.7109375" style="7" bestFit="1" customWidth="1"/>
    <col min="69" max="69" width="33.5703125" style="7" bestFit="1" customWidth="1"/>
    <col min="70" max="16384" width="9.140625" style="7"/>
  </cols>
  <sheetData>
    <row r="1" spans="1:64" ht="21">
      <c r="A1" s="783" t="s">
        <v>6558</v>
      </c>
    </row>
    <row r="2" spans="1:64" s="4" customFormat="1" ht="8.25" customHeight="1">
      <c r="A2" s="768"/>
      <c r="B2" s="774"/>
      <c r="C2" s="769"/>
      <c r="D2" s="831"/>
      <c r="E2" s="831"/>
      <c r="F2" s="769"/>
      <c r="G2" s="769"/>
      <c r="H2" s="769"/>
      <c r="I2" s="770"/>
      <c r="J2" s="836"/>
      <c r="K2" s="836"/>
      <c r="L2" s="770"/>
      <c r="M2" s="770"/>
      <c r="N2" s="770"/>
      <c r="O2" s="770"/>
      <c r="P2" s="769"/>
      <c r="Q2" s="769"/>
      <c r="R2" s="769"/>
      <c r="S2" s="769"/>
      <c r="T2" s="769"/>
      <c r="U2" s="769"/>
      <c r="V2" s="769"/>
      <c r="W2" s="769"/>
    </row>
    <row r="3" spans="1:64" ht="15.75">
      <c r="A3" s="786" t="s">
        <v>116</v>
      </c>
      <c r="B3" s="779" t="s">
        <v>1524</v>
      </c>
      <c r="C3" s="841"/>
    </row>
    <row r="4" spans="1:64" ht="12" customHeight="1"/>
    <row r="5" spans="1:64" s="993" customFormat="1" ht="38.25">
      <c r="A5" s="784" t="s">
        <v>0</v>
      </c>
      <c r="B5" s="784" t="s">
        <v>4404</v>
      </c>
      <c r="C5" s="784" t="s">
        <v>36</v>
      </c>
      <c r="D5" s="784" t="s">
        <v>2</v>
      </c>
      <c r="E5" s="991" t="s">
        <v>7007</v>
      </c>
      <c r="F5" s="839" t="s">
        <v>7005</v>
      </c>
      <c r="G5" s="839" t="s">
        <v>6544</v>
      </c>
      <c r="H5" s="839" t="s">
        <v>6545</v>
      </c>
      <c r="I5" s="839" t="s">
        <v>6546</v>
      </c>
      <c r="J5" s="839" t="s">
        <v>6596</v>
      </c>
      <c r="K5" s="840" t="s">
        <v>6547</v>
      </c>
      <c r="L5" s="840" t="s">
        <v>6548</v>
      </c>
      <c r="M5" s="840" t="s">
        <v>6549</v>
      </c>
      <c r="N5" s="839" t="s">
        <v>6597</v>
      </c>
      <c r="O5" s="840" t="s">
        <v>6550</v>
      </c>
      <c r="P5" s="840" t="s">
        <v>6551</v>
      </c>
      <c r="Q5" s="840" t="s">
        <v>6552</v>
      </c>
      <c r="R5" s="839" t="s">
        <v>6598</v>
      </c>
      <c r="S5" s="839" t="s">
        <v>6553</v>
      </c>
      <c r="T5" s="840" t="s">
        <v>6554</v>
      </c>
      <c r="U5" s="785" t="s">
        <v>6555</v>
      </c>
      <c r="V5" s="840" t="s">
        <v>6599</v>
      </c>
      <c r="W5" s="844" t="s">
        <v>5978</v>
      </c>
      <c r="X5" s="785"/>
      <c r="Y5" s="785"/>
      <c r="Z5" s="785"/>
      <c r="AA5" s="785"/>
      <c r="AB5" s="785"/>
      <c r="AC5" s="785"/>
      <c r="AD5" s="785"/>
      <c r="AE5" s="785"/>
      <c r="AF5" s="785"/>
      <c r="AG5" s="785"/>
      <c r="AH5" s="785"/>
      <c r="AI5" s="785"/>
      <c r="AJ5" s="785"/>
      <c r="AK5" s="785"/>
      <c r="AL5" s="785"/>
      <c r="AM5" s="785"/>
      <c r="AN5" s="785"/>
      <c r="AO5" s="785"/>
      <c r="AP5" s="785"/>
      <c r="AQ5" s="785"/>
      <c r="AR5" s="785"/>
      <c r="AS5" s="785"/>
      <c r="AT5" s="785"/>
      <c r="AU5" s="785"/>
      <c r="AV5" s="785"/>
      <c r="AW5" s="785"/>
      <c r="AX5" s="785"/>
      <c r="AY5" s="785"/>
      <c r="AZ5" s="785"/>
      <c r="BA5" s="785"/>
      <c r="BB5" s="785"/>
      <c r="BC5" s="785"/>
      <c r="BD5" s="785"/>
      <c r="BE5" s="785"/>
      <c r="BF5" s="785"/>
      <c r="BG5" s="785"/>
      <c r="BH5" s="785"/>
      <c r="BI5" s="785"/>
      <c r="BJ5" s="785"/>
      <c r="BK5" s="785"/>
      <c r="BL5" s="785"/>
    </row>
    <row r="6" spans="1:64">
      <c r="A6" t="s">
        <v>447</v>
      </c>
      <c r="B6" t="s">
        <v>48</v>
      </c>
      <c r="C6" s="729">
        <v>510040</v>
      </c>
      <c r="D6" s="780" t="s">
        <v>461</v>
      </c>
      <c r="E6" s="994">
        <v>375507.5</v>
      </c>
      <c r="F6" s="837">
        <v>393804</v>
      </c>
      <c r="G6" s="781">
        <v>12272.14</v>
      </c>
      <c r="H6" s="781">
        <v>30909.68</v>
      </c>
      <c r="I6" s="781">
        <v>30967.279999999999</v>
      </c>
      <c r="J6" s="837">
        <v>74149.100000000006</v>
      </c>
      <c r="K6" s="833">
        <v>31186.15</v>
      </c>
      <c r="L6" s="776">
        <v>46668.24</v>
      </c>
      <c r="M6" s="776">
        <v>23906.22</v>
      </c>
      <c r="N6" s="837">
        <v>101760.61</v>
      </c>
      <c r="O6" s="776">
        <v>26054.59</v>
      </c>
      <c r="P6" s="776">
        <v>29135.360000000001</v>
      </c>
      <c r="Q6" s="776">
        <v>28079.35</v>
      </c>
      <c r="R6" s="837">
        <v>83269.299999999988</v>
      </c>
      <c r="S6" s="837">
        <v>31280.57</v>
      </c>
      <c r="T6" s="776"/>
      <c r="U6" s="776"/>
      <c r="V6" s="776">
        <v>31280.57</v>
      </c>
      <c r="W6" s="842">
        <v>290459.57999999996</v>
      </c>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row>
    <row r="7" spans="1:64">
      <c r="A7"/>
      <c r="B7"/>
      <c r="C7" s="729">
        <v>510200</v>
      </c>
      <c r="D7" s="780" t="s">
        <v>462</v>
      </c>
      <c r="E7" s="994">
        <v>188.1</v>
      </c>
      <c r="F7" s="837">
        <v>0</v>
      </c>
      <c r="G7" s="781">
        <v>0</v>
      </c>
      <c r="H7" s="781">
        <v>0</v>
      </c>
      <c r="I7" s="781">
        <v>0</v>
      </c>
      <c r="J7" s="837">
        <v>0</v>
      </c>
      <c r="K7" s="833">
        <v>0</v>
      </c>
      <c r="L7" s="776">
        <v>0</v>
      </c>
      <c r="M7" s="776">
        <v>0</v>
      </c>
      <c r="N7" s="837">
        <v>0</v>
      </c>
      <c r="O7" s="776">
        <v>0</v>
      </c>
      <c r="P7" s="776">
        <v>9550.73</v>
      </c>
      <c r="Q7" s="776">
        <v>0</v>
      </c>
      <c r="R7" s="837">
        <v>9550.73</v>
      </c>
      <c r="S7" s="837">
        <v>0</v>
      </c>
      <c r="T7" s="776"/>
      <c r="U7" s="776"/>
      <c r="V7" s="776">
        <v>0</v>
      </c>
      <c r="W7" s="842">
        <v>9550.73</v>
      </c>
    </row>
    <row r="8" spans="1:64">
      <c r="A8"/>
      <c r="B8"/>
      <c r="C8" s="729">
        <v>510320</v>
      </c>
      <c r="D8" s="780" t="s">
        <v>463</v>
      </c>
      <c r="E8" s="994">
        <v>27059.03</v>
      </c>
      <c r="F8" s="837">
        <v>27394</v>
      </c>
      <c r="G8" s="781">
        <v>0</v>
      </c>
      <c r="H8" s="781">
        <v>0</v>
      </c>
      <c r="I8" s="781">
        <v>0</v>
      </c>
      <c r="J8" s="837">
        <v>0</v>
      </c>
      <c r="K8" s="833">
        <v>0</v>
      </c>
      <c r="L8" s="776">
        <v>0</v>
      </c>
      <c r="M8" s="776">
        <v>2668.53</v>
      </c>
      <c r="N8" s="837">
        <v>2668.53</v>
      </c>
      <c r="O8" s="776">
        <v>1412.75</v>
      </c>
      <c r="P8" s="776">
        <v>0</v>
      </c>
      <c r="Q8" s="776">
        <v>0</v>
      </c>
      <c r="R8" s="837">
        <v>1412.75</v>
      </c>
      <c r="S8" s="837">
        <v>3240</v>
      </c>
      <c r="T8" s="776"/>
      <c r="U8" s="776"/>
      <c r="V8" s="776">
        <v>3240</v>
      </c>
      <c r="W8" s="842">
        <v>7321.2800000000007</v>
      </c>
    </row>
    <row r="9" spans="1:64">
      <c r="A9"/>
      <c r="B9"/>
      <c r="C9" s="729">
        <v>510420</v>
      </c>
      <c r="D9" s="780" t="s">
        <v>464</v>
      </c>
      <c r="E9" s="994">
        <v>10705.01</v>
      </c>
      <c r="F9" s="837">
        <v>8800</v>
      </c>
      <c r="G9" s="781">
        <v>1533.19</v>
      </c>
      <c r="H9" s="781">
        <v>496.06</v>
      </c>
      <c r="I9" s="781">
        <v>606.46</v>
      </c>
      <c r="J9" s="837">
        <v>2635.71</v>
      </c>
      <c r="K9" s="833">
        <v>170.71</v>
      </c>
      <c r="L9" s="776">
        <v>985.25</v>
      </c>
      <c r="M9" s="776">
        <v>1444.89</v>
      </c>
      <c r="N9" s="837">
        <v>2600.8500000000004</v>
      </c>
      <c r="O9" s="776">
        <v>1544.18</v>
      </c>
      <c r="P9" s="776">
        <v>975.39</v>
      </c>
      <c r="Q9" s="776">
        <v>1548.6</v>
      </c>
      <c r="R9" s="837">
        <v>4068.17</v>
      </c>
      <c r="S9" s="837">
        <v>932.85</v>
      </c>
      <c r="T9" s="776"/>
      <c r="U9" s="776"/>
      <c r="V9" s="776">
        <v>932.85</v>
      </c>
      <c r="W9" s="842">
        <v>10237.580000000002</v>
      </c>
    </row>
    <row r="10" spans="1:64">
      <c r="A10"/>
      <c r="B10"/>
      <c r="C10" s="729">
        <v>510421</v>
      </c>
      <c r="D10" s="780" t="s">
        <v>6864</v>
      </c>
      <c r="E10" s="994">
        <v>0</v>
      </c>
      <c r="F10" s="837">
        <v>0</v>
      </c>
      <c r="G10" s="781">
        <v>0</v>
      </c>
      <c r="H10" s="781">
        <v>0</v>
      </c>
      <c r="I10" s="781">
        <v>0</v>
      </c>
      <c r="J10" s="837">
        <v>0</v>
      </c>
      <c r="K10" s="833">
        <v>0</v>
      </c>
      <c r="L10" s="776">
        <v>0</v>
      </c>
      <c r="M10" s="776">
        <v>0</v>
      </c>
      <c r="N10" s="837">
        <v>0</v>
      </c>
      <c r="O10" s="776">
        <v>0</v>
      </c>
      <c r="P10" s="776">
        <v>0</v>
      </c>
      <c r="Q10" s="776">
        <v>0</v>
      </c>
      <c r="R10" s="837">
        <v>0</v>
      </c>
      <c r="S10" s="837">
        <v>0</v>
      </c>
      <c r="T10" s="776"/>
      <c r="U10" s="776"/>
      <c r="V10" s="776">
        <v>0</v>
      </c>
      <c r="W10" s="842">
        <v>0</v>
      </c>
    </row>
    <row r="11" spans="1:64">
      <c r="A11"/>
      <c r="B11"/>
      <c r="C11" s="729">
        <v>510520</v>
      </c>
      <c r="D11" s="780" t="s">
        <v>466</v>
      </c>
      <c r="E11" s="994">
        <v>905.68000000000006</v>
      </c>
      <c r="F11" s="837">
        <v>0</v>
      </c>
      <c r="G11" s="781">
        <v>0</v>
      </c>
      <c r="H11" s="781">
        <v>80</v>
      </c>
      <c r="I11" s="781">
        <v>72</v>
      </c>
      <c r="J11" s="837">
        <v>152</v>
      </c>
      <c r="K11" s="833">
        <v>64</v>
      </c>
      <c r="L11" s="776">
        <v>108</v>
      </c>
      <c r="M11" s="776">
        <v>32</v>
      </c>
      <c r="N11" s="837">
        <v>204</v>
      </c>
      <c r="O11" s="776">
        <v>0</v>
      </c>
      <c r="P11" s="776">
        <v>0</v>
      </c>
      <c r="Q11" s="776">
        <v>0</v>
      </c>
      <c r="R11" s="837">
        <v>0</v>
      </c>
      <c r="S11" s="837">
        <v>0</v>
      </c>
      <c r="T11" s="776"/>
      <c r="U11" s="776"/>
      <c r="V11" s="776">
        <v>0</v>
      </c>
      <c r="W11" s="842">
        <v>356</v>
      </c>
    </row>
    <row r="12" spans="1:64">
      <c r="A12"/>
      <c r="B12"/>
      <c r="C12" s="729">
        <v>510620</v>
      </c>
      <c r="D12" s="780" t="s">
        <v>467</v>
      </c>
      <c r="E12" s="994">
        <v>4094.92</v>
      </c>
      <c r="F12" s="837">
        <v>5000</v>
      </c>
      <c r="G12" s="781">
        <v>168.04</v>
      </c>
      <c r="H12" s="781">
        <v>316.07</v>
      </c>
      <c r="I12" s="781">
        <v>359.95</v>
      </c>
      <c r="J12" s="837">
        <v>844.06</v>
      </c>
      <c r="K12" s="833">
        <v>322.48</v>
      </c>
      <c r="L12" s="776">
        <v>361.59</v>
      </c>
      <c r="M12" s="776">
        <v>183.8</v>
      </c>
      <c r="N12" s="837">
        <v>867.86999999999989</v>
      </c>
      <c r="O12" s="776">
        <v>167.01</v>
      </c>
      <c r="P12" s="776">
        <v>181.35</v>
      </c>
      <c r="Q12" s="776">
        <v>175.2</v>
      </c>
      <c r="R12" s="837">
        <v>523.55999999999995</v>
      </c>
      <c r="S12" s="837">
        <v>352.5</v>
      </c>
      <c r="T12" s="776"/>
      <c r="U12" s="776"/>
      <c r="V12" s="776">
        <v>352.5</v>
      </c>
      <c r="W12" s="842">
        <v>2587.9899999999998</v>
      </c>
    </row>
    <row r="13" spans="1:64">
      <c r="A13"/>
      <c r="B13"/>
      <c r="C13" s="729">
        <v>510700</v>
      </c>
      <c r="D13" s="780" t="s">
        <v>468</v>
      </c>
      <c r="E13" s="994">
        <v>6516.49</v>
      </c>
      <c r="F13" s="837">
        <v>8000</v>
      </c>
      <c r="G13" s="781">
        <v>1013.53</v>
      </c>
      <c r="H13" s="781">
        <v>0</v>
      </c>
      <c r="I13" s="781">
        <v>203.98</v>
      </c>
      <c r="J13" s="837">
        <v>1217.51</v>
      </c>
      <c r="K13" s="833">
        <v>0</v>
      </c>
      <c r="L13" s="776">
        <v>1373.03</v>
      </c>
      <c r="M13" s="776">
        <v>995.62</v>
      </c>
      <c r="N13" s="837">
        <v>2368.65</v>
      </c>
      <c r="O13" s="776">
        <v>806.5</v>
      </c>
      <c r="P13" s="776">
        <v>535.72</v>
      </c>
      <c r="Q13" s="776">
        <v>538.20000000000005</v>
      </c>
      <c r="R13" s="837">
        <v>1880.42</v>
      </c>
      <c r="S13" s="837">
        <v>0</v>
      </c>
      <c r="T13" s="776"/>
      <c r="U13" s="776"/>
      <c r="V13" s="776">
        <v>0</v>
      </c>
      <c r="W13" s="842">
        <v>5466.58</v>
      </c>
    </row>
    <row r="14" spans="1:64">
      <c r="A14"/>
      <c r="B14"/>
      <c r="C14" s="729">
        <v>513000</v>
      </c>
      <c r="D14" s="780" t="s">
        <v>469</v>
      </c>
      <c r="E14" s="994">
        <v>42886.01</v>
      </c>
      <c r="F14" s="837">
        <v>44321</v>
      </c>
      <c r="G14" s="781">
        <v>1478.14</v>
      </c>
      <c r="H14" s="781">
        <v>3713.49</v>
      </c>
      <c r="I14" s="781">
        <v>3521.45</v>
      </c>
      <c r="J14" s="837">
        <v>8713.08</v>
      </c>
      <c r="K14" s="833">
        <v>3520.32</v>
      </c>
      <c r="L14" s="776">
        <v>5399.06</v>
      </c>
      <c r="M14" s="776">
        <v>3024.47</v>
      </c>
      <c r="N14" s="837">
        <v>11943.85</v>
      </c>
      <c r="O14" s="776">
        <v>2612.2800000000002</v>
      </c>
      <c r="P14" s="776">
        <v>2388.1999999999998</v>
      </c>
      <c r="Q14" s="776">
        <v>2303.42</v>
      </c>
      <c r="R14" s="837">
        <v>7303.9</v>
      </c>
      <c r="S14" s="837">
        <v>2527.5</v>
      </c>
      <c r="T14" s="776"/>
      <c r="U14" s="776"/>
      <c r="V14" s="776">
        <v>2527.5</v>
      </c>
      <c r="W14" s="842">
        <v>30488.33</v>
      </c>
    </row>
    <row r="15" spans="1:64">
      <c r="A15"/>
      <c r="B15"/>
      <c r="C15" s="729">
        <v>513020</v>
      </c>
      <c r="D15" s="780" t="s">
        <v>470</v>
      </c>
      <c r="E15" s="994">
        <v>1117.82</v>
      </c>
      <c r="F15" s="837">
        <v>0</v>
      </c>
      <c r="G15" s="781">
        <v>0</v>
      </c>
      <c r="H15" s="781">
        <v>7.49</v>
      </c>
      <c r="I15" s="781">
        <v>0</v>
      </c>
      <c r="J15" s="837">
        <v>7.49</v>
      </c>
      <c r="K15" s="833">
        <v>0</v>
      </c>
      <c r="L15" s="776">
        <v>0</v>
      </c>
      <c r="M15" s="776">
        <v>0</v>
      </c>
      <c r="N15" s="837">
        <v>0</v>
      </c>
      <c r="O15" s="776">
        <v>0</v>
      </c>
      <c r="P15" s="776">
        <v>0</v>
      </c>
      <c r="Q15" s="776">
        <v>0</v>
      </c>
      <c r="R15" s="837">
        <v>0</v>
      </c>
      <c r="S15" s="837">
        <v>182.98</v>
      </c>
      <c r="T15" s="776"/>
      <c r="U15" s="776"/>
      <c r="V15" s="776">
        <v>182.98</v>
      </c>
      <c r="W15" s="842">
        <v>190.47</v>
      </c>
    </row>
    <row r="16" spans="1:64">
      <c r="A16"/>
      <c r="B16"/>
      <c r="C16" s="729">
        <v>513120</v>
      </c>
      <c r="D16" s="780" t="s">
        <v>471</v>
      </c>
      <c r="E16" s="994">
        <v>25298.739999999998</v>
      </c>
      <c r="F16" s="837">
        <v>24414</v>
      </c>
      <c r="G16" s="781">
        <v>938.37</v>
      </c>
      <c r="H16" s="781">
        <v>1994.16</v>
      </c>
      <c r="I16" s="781">
        <v>2018.8</v>
      </c>
      <c r="J16" s="837">
        <v>4951.33</v>
      </c>
      <c r="K16" s="833">
        <v>1989.88</v>
      </c>
      <c r="L16" s="776">
        <v>3090.56</v>
      </c>
      <c r="M16" s="776">
        <v>1808.49</v>
      </c>
      <c r="N16" s="837">
        <v>6888.93</v>
      </c>
      <c r="O16" s="776">
        <v>1855.26</v>
      </c>
      <c r="P16" s="776">
        <v>2394.9899999999998</v>
      </c>
      <c r="Q16" s="776">
        <v>1881.87</v>
      </c>
      <c r="R16" s="837">
        <v>6132.12</v>
      </c>
      <c r="S16" s="837">
        <v>1994.34</v>
      </c>
      <c r="T16" s="776"/>
      <c r="U16" s="776"/>
      <c r="V16" s="776">
        <v>1994.34</v>
      </c>
      <c r="W16" s="842">
        <v>19966.72</v>
      </c>
    </row>
    <row r="17" spans="1:23">
      <c r="A17"/>
      <c r="B17"/>
      <c r="C17" s="729">
        <v>513140</v>
      </c>
      <c r="D17" s="780" t="s">
        <v>472</v>
      </c>
      <c r="E17" s="994">
        <v>6211.8799999999992</v>
      </c>
      <c r="F17" s="837">
        <v>5710</v>
      </c>
      <c r="G17" s="781">
        <v>219.45</v>
      </c>
      <c r="H17" s="781">
        <v>466.37</v>
      </c>
      <c r="I17" s="781">
        <v>472.14</v>
      </c>
      <c r="J17" s="837">
        <v>1157.96</v>
      </c>
      <c r="K17" s="833">
        <v>465.38</v>
      </c>
      <c r="L17" s="776">
        <v>722.79</v>
      </c>
      <c r="M17" s="776">
        <v>422.96</v>
      </c>
      <c r="N17" s="837">
        <v>1611.13</v>
      </c>
      <c r="O17" s="776">
        <v>433.88</v>
      </c>
      <c r="P17" s="776">
        <v>560.12</v>
      </c>
      <c r="Q17" s="776">
        <v>440.12</v>
      </c>
      <c r="R17" s="837">
        <v>1434.12</v>
      </c>
      <c r="S17" s="837">
        <v>514.24</v>
      </c>
      <c r="T17" s="776"/>
      <c r="U17" s="776"/>
      <c r="V17" s="776">
        <v>514.24</v>
      </c>
      <c r="W17" s="842">
        <v>4717.45</v>
      </c>
    </row>
    <row r="18" spans="1:23">
      <c r="A18"/>
      <c r="B18"/>
      <c r="C18" s="729">
        <v>515040</v>
      </c>
      <c r="D18" s="780" t="s">
        <v>473</v>
      </c>
      <c r="E18" s="994">
        <v>79968.790000000008</v>
      </c>
      <c r="F18" s="837">
        <v>58140</v>
      </c>
      <c r="G18" s="781">
        <v>2489.64</v>
      </c>
      <c r="H18" s="781">
        <v>7900.26</v>
      </c>
      <c r="I18" s="781">
        <v>7272</v>
      </c>
      <c r="J18" s="837">
        <v>17661.900000000001</v>
      </c>
      <c r="K18" s="833">
        <v>7308.09</v>
      </c>
      <c r="L18" s="776">
        <v>7272</v>
      </c>
      <c r="M18" s="776">
        <v>5926</v>
      </c>
      <c r="N18" s="837">
        <v>20506.09</v>
      </c>
      <c r="O18" s="776">
        <v>5926</v>
      </c>
      <c r="P18" s="776">
        <v>6282.5</v>
      </c>
      <c r="Q18" s="776">
        <v>8272.15</v>
      </c>
      <c r="R18" s="837">
        <v>20480.650000000001</v>
      </c>
      <c r="S18" s="837">
        <v>12599.75</v>
      </c>
      <c r="T18" s="776"/>
      <c r="U18" s="776"/>
      <c r="V18" s="776">
        <v>12599.75</v>
      </c>
      <c r="W18" s="842">
        <v>71248.390000000014</v>
      </c>
    </row>
    <row r="19" spans="1:23">
      <c r="A19"/>
      <c r="B19"/>
      <c r="C19" s="729">
        <v>515100</v>
      </c>
      <c r="D19" s="780" t="s">
        <v>474</v>
      </c>
      <c r="E19" s="994">
        <v>465.45999999999992</v>
      </c>
      <c r="F19" s="837">
        <v>528</v>
      </c>
      <c r="G19" s="781">
        <v>16.670000000000002</v>
      </c>
      <c r="H19" s="781">
        <v>41.01</v>
      </c>
      <c r="I19" s="781">
        <v>40.82</v>
      </c>
      <c r="J19" s="837">
        <v>98.5</v>
      </c>
      <c r="K19" s="833">
        <v>41.03</v>
      </c>
      <c r="L19" s="776">
        <v>40.92</v>
      </c>
      <c r="M19" s="776">
        <v>32.01</v>
      </c>
      <c r="N19" s="837">
        <v>113.96000000000001</v>
      </c>
      <c r="O19" s="776">
        <v>37.770000000000003</v>
      </c>
      <c r="P19" s="776">
        <v>39.78</v>
      </c>
      <c r="Q19" s="776">
        <v>38.07</v>
      </c>
      <c r="R19" s="837">
        <v>115.62</v>
      </c>
      <c r="S19" s="837">
        <v>42.38</v>
      </c>
      <c r="T19" s="776"/>
      <c r="U19" s="776"/>
      <c r="V19" s="776">
        <v>42.38</v>
      </c>
      <c r="W19" s="842">
        <v>370.46</v>
      </c>
    </row>
    <row r="20" spans="1:23">
      <c r="A20"/>
      <c r="B20"/>
      <c r="C20" s="729">
        <v>515120</v>
      </c>
      <c r="D20" s="780" t="s">
        <v>475</v>
      </c>
      <c r="E20" s="994">
        <v>896.86</v>
      </c>
      <c r="F20" s="837">
        <v>1279</v>
      </c>
      <c r="G20" s="781">
        <v>41.11</v>
      </c>
      <c r="H20" s="781">
        <v>101.03</v>
      </c>
      <c r="I20" s="781">
        <v>100.64</v>
      </c>
      <c r="J20" s="837">
        <v>242.77999999999997</v>
      </c>
      <c r="K20" s="833">
        <v>101.36</v>
      </c>
      <c r="L20" s="776">
        <v>151.68</v>
      </c>
      <c r="M20" s="776">
        <v>79.03</v>
      </c>
      <c r="N20" s="837">
        <v>332.07000000000005</v>
      </c>
      <c r="O20" s="776">
        <v>89.84</v>
      </c>
      <c r="P20" s="776">
        <v>94.7</v>
      </c>
      <c r="Q20" s="776">
        <v>90.81</v>
      </c>
      <c r="R20" s="837">
        <v>275.35000000000002</v>
      </c>
      <c r="S20" s="837">
        <v>101.66</v>
      </c>
      <c r="T20" s="776"/>
      <c r="U20" s="776"/>
      <c r="V20" s="776">
        <v>101.66</v>
      </c>
      <c r="W20" s="842">
        <v>951.86</v>
      </c>
    </row>
    <row r="21" spans="1:23">
      <c r="A21"/>
      <c r="B21"/>
      <c r="C21" s="729">
        <v>515220</v>
      </c>
      <c r="D21" s="780" t="s">
        <v>478</v>
      </c>
      <c r="E21" s="994">
        <v>0</v>
      </c>
      <c r="F21" s="837">
        <v>0</v>
      </c>
      <c r="G21" s="781">
        <v>0</v>
      </c>
      <c r="H21" s="781">
        <v>0</v>
      </c>
      <c r="I21" s="781">
        <v>0</v>
      </c>
      <c r="J21" s="837">
        <v>0</v>
      </c>
      <c r="K21" s="833">
        <v>0</v>
      </c>
      <c r="L21" s="776">
        <v>0</v>
      </c>
      <c r="M21" s="776">
        <v>0</v>
      </c>
      <c r="N21" s="837">
        <v>0</v>
      </c>
      <c r="O21" s="776">
        <v>0</v>
      </c>
      <c r="P21" s="776">
        <v>0</v>
      </c>
      <c r="Q21" s="776">
        <v>0</v>
      </c>
      <c r="R21" s="837">
        <v>0</v>
      </c>
      <c r="S21" s="837">
        <v>0</v>
      </c>
      <c r="T21" s="776"/>
      <c r="U21" s="776"/>
      <c r="V21" s="776">
        <v>0</v>
      </c>
      <c r="W21" s="842">
        <v>0</v>
      </c>
    </row>
    <row r="22" spans="1:23">
      <c r="A22"/>
      <c r="B22"/>
      <c r="C22" s="729">
        <v>515260</v>
      </c>
      <c r="D22" s="780" t="s">
        <v>479</v>
      </c>
      <c r="E22" s="994">
        <v>1544.0300000000002</v>
      </c>
      <c r="F22" s="837">
        <v>1182</v>
      </c>
      <c r="G22" s="781">
        <v>34.54</v>
      </c>
      <c r="H22" s="781">
        <v>85.07</v>
      </c>
      <c r="I22" s="781">
        <v>84.54</v>
      </c>
      <c r="J22" s="837">
        <v>204.14999999999998</v>
      </c>
      <c r="K22" s="833">
        <v>85.14</v>
      </c>
      <c r="L22" s="776">
        <v>127.41</v>
      </c>
      <c r="M22" s="776">
        <v>73.790000000000006</v>
      </c>
      <c r="N22" s="837">
        <v>286.34000000000003</v>
      </c>
      <c r="O22" s="776">
        <v>79.150000000000006</v>
      </c>
      <c r="P22" s="776">
        <v>79.52</v>
      </c>
      <c r="Q22" s="776">
        <v>76.260000000000005</v>
      </c>
      <c r="R22" s="837">
        <v>234.93</v>
      </c>
      <c r="S22" s="837">
        <v>93.87</v>
      </c>
      <c r="T22" s="776"/>
      <c r="U22" s="776"/>
      <c r="V22" s="776">
        <v>93.87</v>
      </c>
      <c r="W22" s="842">
        <v>819.29</v>
      </c>
    </row>
    <row r="23" spans="1:23">
      <c r="A23"/>
      <c r="B23"/>
      <c r="C23" s="729">
        <v>518020</v>
      </c>
      <c r="D23" s="780" t="s">
        <v>482</v>
      </c>
      <c r="E23" s="994"/>
      <c r="F23" s="837"/>
      <c r="G23" s="781"/>
      <c r="H23" s="781"/>
      <c r="I23" s="781"/>
      <c r="J23" s="837">
        <v>0</v>
      </c>
      <c r="K23" s="833"/>
      <c r="L23" s="776"/>
      <c r="M23" s="776"/>
      <c r="N23" s="837">
        <v>0</v>
      </c>
      <c r="O23" s="776"/>
      <c r="P23" s="776"/>
      <c r="Q23" s="776"/>
      <c r="R23" s="837">
        <v>0</v>
      </c>
      <c r="S23" s="837">
        <v>2</v>
      </c>
      <c r="T23" s="776"/>
      <c r="U23" s="776"/>
      <c r="V23" s="776">
        <v>2</v>
      </c>
      <c r="W23" s="842">
        <v>2</v>
      </c>
    </row>
    <row r="24" spans="1:23">
      <c r="A24"/>
      <c r="B24"/>
      <c r="C24" s="729">
        <v>518140</v>
      </c>
      <c r="D24" s="780" t="s">
        <v>484</v>
      </c>
      <c r="E24" s="994">
        <v>157.61999999999998</v>
      </c>
      <c r="F24" s="837">
        <v>168</v>
      </c>
      <c r="G24" s="781">
        <v>5.0999999999999996</v>
      </c>
      <c r="H24" s="781">
        <v>12.79</v>
      </c>
      <c r="I24" s="781">
        <v>12.8</v>
      </c>
      <c r="J24" s="837">
        <v>30.69</v>
      </c>
      <c r="K24" s="833">
        <v>12.84</v>
      </c>
      <c r="L24" s="776">
        <v>19.2</v>
      </c>
      <c r="M24" s="776">
        <v>10.24</v>
      </c>
      <c r="N24" s="837">
        <v>42.28</v>
      </c>
      <c r="O24" s="776">
        <v>11.28</v>
      </c>
      <c r="P24" s="776">
        <v>12.64</v>
      </c>
      <c r="Q24" s="776">
        <v>11.36</v>
      </c>
      <c r="R24" s="837">
        <v>35.28</v>
      </c>
      <c r="S24" s="837">
        <v>13.28</v>
      </c>
      <c r="T24" s="776"/>
      <c r="U24" s="776"/>
      <c r="V24" s="776">
        <v>13.28</v>
      </c>
      <c r="W24" s="842">
        <v>121.53</v>
      </c>
    </row>
    <row r="25" spans="1:23">
      <c r="A25"/>
      <c r="B25"/>
      <c r="C25" s="729">
        <v>518180</v>
      </c>
      <c r="D25" s="780" t="s">
        <v>1815</v>
      </c>
      <c r="E25" s="994">
        <v>0</v>
      </c>
      <c r="F25" s="837">
        <v>0</v>
      </c>
      <c r="G25" s="781">
        <v>0</v>
      </c>
      <c r="H25" s="781">
        <v>-2.61</v>
      </c>
      <c r="I25" s="781">
        <v>0</v>
      </c>
      <c r="J25" s="837">
        <v>-2.61</v>
      </c>
      <c r="K25" s="833">
        <v>0</v>
      </c>
      <c r="L25" s="776">
        <v>0</v>
      </c>
      <c r="M25" s="776">
        <v>0</v>
      </c>
      <c r="N25" s="837">
        <v>0</v>
      </c>
      <c r="O25" s="776">
        <v>0</v>
      </c>
      <c r="P25" s="776">
        <v>0</v>
      </c>
      <c r="Q25" s="776">
        <v>0</v>
      </c>
      <c r="R25" s="837">
        <v>0</v>
      </c>
      <c r="S25" s="837">
        <v>0</v>
      </c>
      <c r="T25" s="776"/>
      <c r="U25" s="776"/>
      <c r="V25" s="776">
        <v>0</v>
      </c>
      <c r="W25" s="842">
        <v>-2.61</v>
      </c>
    </row>
    <row r="26" spans="1:23">
      <c r="A26"/>
      <c r="B26" s="527" t="s">
        <v>6625</v>
      </c>
      <c r="C26" s="527"/>
      <c r="D26" s="527"/>
      <c r="E26" s="995">
        <v>583523.93999999994</v>
      </c>
      <c r="F26" s="997">
        <v>578740</v>
      </c>
      <c r="G26" s="1079">
        <v>20209.919999999998</v>
      </c>
      <c r="H26" s="1079">
        <v>46120.87000000001</v>
      </c>
      <c r="I26" s="1079">
        <v>45732.86</v>
      </c>
      <c r="J26" s="997">
        <v>112063.65000000001</v>
      </c>
      <c r="K26" s="1088">
        <v>45267.37999999999</v>
      </c>
      <c r="L26" s="846">
        <v>66319.729999999981</v>
      </c>
      <c r="M26" s="846">
        <v>40608.049999999996</v>
      </c>
      <c r="N26" s="997">
        <v>152195.16</v>
      </c>
      <c r="O26" s="846">
        <v>41030.489999999991</v>
      </c>
      <c r="P26" s="846">
        <v>52230.999999999985</v>
      </c>
      <c r="Q26" s="846">
        <v>43455.41</v>
      </c>
      <c r="R26" s="997">
        <v>136716.89999999997</v>
      </c>
      <c r="S26" s="997">
        <v>53877.919999999998</v>
      </c>
      <c r="T26" s="846"/>
      <c r="U26" s="846"/>
      <c r="V26" s="846">
        <v>53877.919999999998</v>
      </c>
      <c r="W26" s="892">
        <v>454853.63000000006</v>
      </c>
    </row>
    <row r="27" spans="1:23">
      <c r="A27"/>
      <c r="B27" t="s">
        <v>6626</v>
      </c>
      <c r="C27" s="729">
        <v>520010</v>
      </c>
      <c r="D27" s="780" t="s">
        <v>119</v>
      </c>
      <c r="E27" s="994">
        <v>859.76</v>
      </c>
      <c r="F27" s="837">
        <v>1500</v>
      </c>
      <c r="G27" s="781">
        <v>1758.45</v>
      </c>
      <c r="H27" s="781">
        <v>0</v>
      </c>
      <c r="I27" s="781">
        <v>0</v>
      </c>
      <c r="J27" s="837">
        <v>1758.45</v>
      </c>
      <c r="K27" s="833">
        <v>0</v>
      </c>
      <c r="L27" s="776">
        <v>0</v>
      </c>
      <c r="M27" s="776">
        <v>0</v>
      </c>
      <c r="N27" s="837">
        <v>0</v>
      </c>
      <c r="O27" s="776">
        <v>0</v>
      </c>
      <c r="P27" s="776">
        <v>0</v>
      </c>
      <c r="Q27" s="776">
        <v>0</v>
      </c>
      <c r="R27" s="837">
        <v>0</v>
      </c>
      <c r="S27" s="837">
        <v>0</v>
      </c>
      <c r="T27" s="776"/>
      <c r="U27" s="776"/>
      <c r="V27" s="776">
        <v>0</v>
      </c>
      <c r="W27" s="842">
        <v>1758.45</v>
      </c>
    </row>
    <row r="28" spans="1:23">
      <c r="A28"/>
      <c r="B28"/>
      <c r="C28" s="729">
        <v>520015</v>
      </c>
      <c r="D28" s="780" t="s">
        <v>485</v>
      </c>
      <c r="E28" s="994">
        <v>265.56</v>
      </c>
      <c r="F28" s="837">
        <v>2000</v>
      </c>
      <c r="G28" s="781">
        <v>0</v>
      </c>
      <c r="H28" s="781">
        <v>0</v>
      </c>
      <c r="I28" s="781">
        <v>0</v>
      </c>
      <c r="J28" s="837">
        <v>0</v>
      </c>
      <c r="K28" s="833">
        <v>0</v>
      </c>
      <c r="L28" s="776">
        <v>0</v>
      </c>
      <c r="M28" s="776">
        <v>0</v>
      </c>
      <c r="N28" s="837">
        <v>0</v>
      </c>
      <c r="O28" s="776">
        <v>354.83</v>
      </c>
      <c r="P28" s="776">
        <v>2606.23</v>
      </c>
      <c r="Q28" s="776">
        <v>0</v>
      </c>
      <c r="R28" s="837">
        <v>2961.06</v>
      </c>
      <c r="S28" s="837">
        <v>117.05</v>
      </c>
      <c r="T28" s="776"/>
      <c r="U28" s="776"/>
      <c r="V28" s="776">
        <v>117.05</v>
      </c>
      <c r="W28" s="842">
        <v>3078.11</v>
      </c>
    </row>
    <row r="29" spans="1:23">
      <c r="A29"/>
      <c r="B29"/>
      <c r="C29" s="729">
        <v>520020</v>
      </c>
      <c r="D29" s="780" t="s">
        <v>86</v>
      </c>
      <c r="E29" s="994">
        <v>18266.689999999999</v>
      </c>
      <c r="F29" s="837">
        <v>13000</v>
      </c>
      <c r="G29" s="781">
        <v>229.89</v>
      </c>
      <c r="H29" s="781">
        <v>1980</v>
      </c>
      <c r="I29" s="781">
        <v>4723.43</v>
      </c>
      <c r="J29" s="837">
        <v>6933.32</v>
      </c>
      <c r="K29" s="833">
        <v>1935.64</v>
      </c>
      <c r="L29" s="776">
        <v>741.19</v>
      </c>
      <c r="M29" s="776">
        <v>7702.81</v>
      </c>
      <c r="N29" s="837">
        <v>10379.64</v>
      </c>
      <c r="O29" s="776">
        <v>1937.62</v>
      </c>
      <c r="P29" s="776">
        <v>1604</v>
      </c>
      <c r="Q29" s="776">
        <v>1734</v>
      </c>
      <c r="R29" s="837">
        <v>5275.62</v>
      </c>
      <c r="S29" s="837">
        <v>1169</v>
      </c>
      <c r="T29" s="776"/>
      <c r="U29" s="776"/>
      <c r="V29" s="776">
        <v>1169</v>
      </c>
      <c r="W29" s="842">
        <v>23757.579999999998</v>
      </c>
    </row>
    <row r="30" spans="1:23">
      <c r="A30"/>
      <c r="B30"/>
      <c r="C30" s="729">
        <v>520025</v>
      </c>
      <c r="D30" s="780" t="s">
        <v>486</v>
      </c>
      <c r="E30" s="994">
        <v>0</v>
      </c>
      <c r="F30" s="837">
        <v>0</v>
      </c>
      <c r="G30" s="781">
        <v>0</v>
      </c>
      <c r="H30" s="781">
        <v>0</v>
      </c>
      <c r="I30" s="781">
        <v>0</v>
      </c>
      <c r="J30" s="837">
        <v>0</v>
      </c>
      <c r="K30" s="833">
        <v>0</v>
      </c>
      <c r="L30" s="776">
        <v>0</v>
      </c>
      <c r="M30" s="776">
        <v>0</v>
      </c>
      <c r="N30" s="837">
        <v>0</v>
      </c>
      <c r="O30" s="776">
        <v>0</v>
      </c>
      <c r="P30" s="776">
        <v>0</v>
      </c>
      <c r="Q30" s="776">
        <v>0</v>
      </c>
      <c r="R30" s="837">
        <v>0</v>
      </c>
      <c r="S30" s="837">
        <v>0</v>
      </c>
      <c r="T30" s="776"/>
      <c r="U30" s="776"/>
      <c r="V30" s="776">
        <v>0</v>
      </c>
      <c r="W30" s="842">
        <v>0</v>
      </c>
    </row>
    <row r="31" spans="1:23">
      <c r="A31"/>
      <c r="B31"/>
      <c r="C31" s="729">
        <v>520115</v>
      </c>
      <c r="D31" s="780" t="s">
        <v>49</v>
      </c>
      <c r="E31" s="994">
        <v>5009.4599999999991</v>
      </c>
      <c r="F31" s="837">
        <v>3100</v>
      </c>
      <c r="G31" s="781">
        <v>123.98</v>
      </c>
      <c r="H31" s="781">
        <v>92.04</v>
      </c>
      <c r="I31" s="781">
        <v>587.27</v>
      </c>
      <c r="J31" s="837">
        <v>803.29</v>
      </c>
      <c r="K31" s="833">
        <v>445.72</v>
      </c>
      <c r="L31" s="776">
        <v>290</v>
      </c>
      <c r="M31" s="776">
        <v>349.58</v>
      </c>
      <c r="N31" s="837">
        <v>1085.3</v>
      </c>
      <c r="O31" s="776">
        <v>0</v>
      </c>
      <c r="P31" s="776">
        <v>2103.7399999999998</v>
      </c>
      <c r="Q31" s="776">
        <v>331.48</v>
      </c>
      <c r="R31" s="837">
        <v>2435.2199999999998</v>
      </c>
      <c r="S31" s="837">
        <v>1418.2</v>
      </c>
      <c r="T31" s="776"/>
      <c r="U31" s="776"/>
      <c r="V31" s="776">
        <v>1418.2</v>
      </c>
      <c r="W31" s="842">
        <v>5742.0099999999993</v>
      </c>
    </row>
    <row r="32" spans="1:23">
      <c r="A32"/>
      <c r="B32"/>
      <c r="C32" s="729">
        <v>520220</v>
      </c>
      <c r="D32" s="780" t="s">
        <v>1792</v>
      </c>
      <c r="E32" s="994">
        <v>0</v>
      </c>
      <c r="F32" s="837">
        <v>7500</v>
      </c>
      <c r="G32" s="781">
        <v>0</v>
      </c>
      <c r="H32" s="781">
        <v>0</v>
      </c>
      <c r="I32" s="781">
        <v>0</v>
      </c>
      <c r="J32" s="837">
        <v>0</v>
      </c>
      <c r="K32" s="833">
        <v>0</v>
      </c>
      <c r="L32" s="776">
        <v>0</v>
      </c>
      <c r="M32" s="776">
        <v>0</v>
      </c>
      <c r="N32" s="837">
        <v>0</v>
      </c>
      <c r="O32" s="776">
        <v>0</v>
      </c>
      <c r="P32" s="776">
        <v>0</v>
      </c>
      <c r="Q32" s="776">
        <v>0</v>
      </c>
      <c r="R32" s="837">
        <v>0</v>
      </c>
      <c r="S32" s="837">
        <v>0</v>
      </c>
      <c r="T32" s="776"/>
      <c r="U32" s="776"/>
      <c r="V32" s="776">
        <v>0</v>
      </c>
      <c r="W32" s="842">
        <v>0</v>
      </c>
    </row>
    <row r="33" spans="1:23">
      <c r="A33"/>
      <c r="B33"/>
      <c r="C33" s="729">
        <v>520230</v>
      </c>
      <c r="D33" s="780" t="s">
        <v>50</v>
      </c>
      <c r="E33" s="994">
        <v>7426.8200000000015</v>
      </c>
      <c r="F33" s="837">
        <v>6000</v>
      </c>
      <c r="G33" s="781">
        <v>0</v>
      </c>
      <c r="H33" s="781">
        <v>482.58</v>
      </c>
      <c r="I33" s="781">
        <v>444.57</v>
      </c>
      <c r="J33" s="837">
        <v>927.15</v>
      </c>
      <c r="K33" s="833">
        <v>483.14</v>
      </c>
      <c r="L33" s="776">
        <v>483.35</v>
      </c>
      <c r="M33" s="776">
        <v>483.35</v>
      </c>
      <c r="N33" s="837">
        <v>1449.8400000000001</v>
      </c>
      <c r="O33" s="776">
        <v>843.72</v>
      </c>
      <c r="P33" s="776">
        <v>399.65</v>
      </c>
      <c r="Q33" s="776">
        <v>1154.3499999999999</v>
      </c>
      <c r="R33" s="837">
        <v>2397.7199999999998</v>
      </c>
      <c r="S33" s="837">
        <v>441.57</v>
      </c>
      <c r="T33" s="776"/>
      <c r="U33" s="776"/>
      <c r="V33" s="776">
        <v>441.57</v>
      </c>
      <c r="W33" s="842">
        <v>5216.28</v>
      </c>
    </row>
    <row r="34" spans="1:23">
      <c r="A34"/>
      <c r="B34"/>
      <c r="C34" s="729">
        <v>520320</v>
      </c>
      <c r="D34" s="780" t="s">
        <v>51</v>
      </c>
      <c r="E34" s="994">
        <v>4363.63</v>
      </c>
      <c r="F34" s="837">
        <v>5000</v>
      </c>
      <c r="G34" s="781">
        <v>547.17999999999995</v>
      </c>
      <c r="H34" s="781">
        <v>82.68</v>
      </c>
      <c r="I34" s="781">
        <v>722.43</v>
      </c>
      <c r="J34" s="837">
        <v>1352.29</v>
      </c>
      <c r="K34" s="833">
        <v>82.6</v>
      </c>
      <c r="L34" s="776">
        <v>402.98</v>
      </c>
      <c r="M34" s="776">
        <v>427.67</v>
      </c>
      <c r="N34" s="837">
        <v>913.25</v>
      </c>
      <c r="O34" s="776">
        <v>405.29</v>
      </c>
      <c r="P34" s="776">
        <v>319.92</v>
      </c>
      <c r="Q34" s="776">
        <v>833.83</v>
      </c>
      <c r="R34" s="837">
        <v>1559.04</v>
      </c>
      <c r="S34" s="837">
        <v>85.04</v>
      </c>
      <c r="T34" s="776"/>
      <c r="U34" s="776"/>
      <c r="V34" s="776">
        <v>85.04</v>
      </c>
      <c r="W34" s="842">
        <v>3909.62</v>
      </c>
    </row>
    <row r="35" spans="1:23">
      <c r="A35"/>
      <c r="B35"/>
      <c r="C35" s="729">
        <v>520330</v>
      </c>
      <c r="D35" s="780" t="s">
        <v>52</v>
      </c>
      <c r="E35" s="994">
        <v>4963.4400000000005</v>
      </c>
      <c r="F35" s="837">
        <v>5000</v>
      </c>
      <c r="G35" s="781">
        <v>469.17</v>
      </c>
      <c r="H35" s="781">
        <v>247.16</v>
      </c>
      <c r="I35" s="781">
        <v>687.09</v>
      </c>
      <c r="J35" s="837">
        <v>1403.42</v>
      </c>
      <c r="K35" s="833">
        <v>107.67</v>
      </c>
      <c r="L35" s="776">
        <v>397.73</v>
      </c>
      <c r="M35" s="776">
        <v>373.64</v>
      </c>
      <c r="N35" s="837">
        <v>879.04</v>
      </c>
      <c r="O35" s="776">
        <v>397.64</v>
      </c>
      <c r="P35" s="776">
        <v>289.95999999999998</v>
      </c>
      <c r="Q35" s="776">
        <v>772.8</v>
      </c>
      <c r="R35" s="837">
        <v>1460.3999999999999</v>
      </c>
      <c r="S35" s="837">
        <v>109.99</v>
      </c>
      <c r="T35" s="776"/>
      <c r="U35" s="776"/>
      <c r="V35" s="776">
        <v>109.99</v>
      </c>
      <c r="W35" s="842">
        <v>3852.8499999999995</v>
      </c>
    </row>
    <row r="36" spans="1:23">
      <c r="A36"/>
      <c r="B36"/>
      <c r="C36" s="729">
        <v>520360</v>
      </c>
      <c r="D36" s="780" t="s">
        <v>2917</v>
      </c>
      <c r="E36" s="994">
        <v>7456.3200000000006</v>
      </c>
      <c r="F36" s="837">
        <v>0</v>
      </c>
      <c r="G36" s="781">
        <v>0</v>
      </c>
      <c r="H36" s="781">
        <v>547.32000000000005</v>
      </c>
      <c r="I36" s="781">
        <v>547.32000000000005</v>
      </c>
      <c r="J36" s="837">
        <v>1094.6400000000001</v>
      </c>
      <c r="K36" s="833">
        <v>547.32000000000005</v>
      </c>
      <c r="L36" s="776">
        <v>547.32000000000005</v>
      </c>
      <c r="M36" s="776">
        <v>547.32000000000005</v>
      </c>
      <c r="N36" s="837">
        <v>1641.96</v>
      </c>
      <c r="O36" s="776">
        <v>547.32000000000005</v>
      </c>
      <c r="P36" s="776">
        <v>547.32000000000005</v>
      </c>
      <c r="Q36" s="776">
        <v>547.32000000000005</v>
      </c>
      <c r="R36" s="837">
        <v>1641.96</v>
      </c>
      <c r="S36" s="837">
        <v>547.32000000000005</v>
      </c>
      <c r="T36" s="776"/>
      <c r="U36" s="776"/>
      <c r="V36" s="776">
        <v>547.32000000000005</v>
      </c>
      <c r="W36" s="842">
        <v>4925.88</v>
      </c>
    </row>
    <row r="37" spans="1:23">
      <c r="A37"/>
      <c r="B37"/>
      <c r="C37" s="729">
        <v>520705</v>
      </c>
      <c r="D37" s="780" t="s">
        <v>53</v>
      </c>
      <c r="E37" s="994"/>
      <c r="F37" s="837"/>
      <c r="G37" s="781"/>
      <c r="H37" s="781"/>
      <c r="I37" s="781"/>
      <c r="J37" s="837">
        <v>0</v>
      </c>
      <c r="K37" s="833"/>
      <c r="L37" s="776"/>
      <c r="M37" s="776"/>
      <c r="N37" s="837">
        <v>0</v>
      </c>
      <c r="O37" s="776">
        <v>79.03</v>
      </c>
      <c r="P37" s="776">
        <v>0</v>
      </c>
      <c r="Q37" s="776">
        <v>0</v>
      </c>
      <c r="R37" s="837">
        <v>79.03</v>
      </c>
      <c r="S37" s="837">
        <v>0</v>
      </c>
      <c r="T37" s="776"/>
      <c r="U37" s="776"/>
      <c r="V37" s="776">
        <v>0</v>
      </c>
      <c r="W37" s="842">
        <v>79.03</v>
      </c>
    </row>
    <row r="38" spans="1:23">
      <c r="A38"/>
      <c r="B38"/>
      <c r="C38" s="729">
        <v>520800</v>
      </c>
      <c r="D38" s="780" t="s">
        <v>54</v>
      </c>
      <c r="E38" s="994">
        <v>23999.63</v>
      </c>
      <c r="F38" s="837">
        <v>30000</v>
      </c>
      <c r="G38" s="781">
        <v>0</v>
      </c>
      <c r="H38" s="781">
        <v>1081.25</v>
      </c>
      <c r="I38" s="781">
        <v>8754.86</v>
      </c>
      <c r="J38" s="837">
        <v>9836.11</v>
      </c>
      <c r="K38" s="833">
        <v>1721.12</v>
      </c>
      <c r="L38" s="776">
        <v>600.46</v>
      </c>
      <c r="M38" s="776">
        <v>3363.71</v>
      </c>
      <c r="N38" s="837">
        <v>5685.29</v>
      </c>
      <c r="O38" s="776">
        <v>2078.44</v>
      </c>
      <c r="P38" s="776">
        <v>1591.31</v>
      </c>
      <c r="Q38" s="776">
        <v>1607.28</v>
      </c>
      <c r="R38" s="837">
        <v>5277.03</v>
      </c>
      <c r="S38" s="837">
        <v>4215.95</v>
      </c>
      <c r="T38" s="776"/>
      <c r="U38" s="776"/>
      <c r="V38" s="776">
        <v>4215.95</v>
      </c>
      <c r="W38" s="842">
        <v>25014.379999999997</v>
      </c>
    </row>
    <row r="39" spans="1:23">
      <c r="A39"/>
      <c r="B39"/>
      <c r="C39" s="729">
        <v>520805</v>
      </c>
      <c r="D39" s="780" t="s">
        <v>488</v>
      </c>
      <c r="E39" s="994">
        <v>0</v>
      </c>
      <c r="F39" s="837">
        <v>6000</v>
      </c>
      <c r="G39" s="781">
        <v>0</v>
      </c>
      <c r="H39" s="781">
        <v>0</v>
      </c>
      <c r="I39" s="781">
        <v>0</v>
      </c>
      <c r="J39" s="837">
        <v>0</v>
      </c>
      <c r="K39" s="833">
        <v>0</v>
      </c>
      <c r="L39" s="776">
        <v>698.22</v>
      </c>
      <c r="M39" s="776">
        <v>0</v>
      </c>
      <c r="N39" s="837">
        <v>698.22</v>
      </c>
      <c r="O39" s="776">
        <v>0</v>
      </c>
      <c r="P39" s="776">
        <v>0</v>
      </c>
      <c r="Q39" s="776">
        <v>86.19</v>
      </c>
      <c r="R39" s="837">
        <v>86.19</v>
      </c>
      <c r="S39" s="837">
        <v>1120.7</v>
      </c>
      <c r="T39" s="776"/>
      <c r="U39" s="776"/>
      <c r="V39" s="776">
        <v>1120.7</v>
      </c>
      <c r="W39" s="842">
        <v>1905.1100000000001</v>
      </c>
    </row>
    <row r="40" spans="1:23">
      <c r="A40"/>
      <c r="B40"/>
      <c r="C40" s="729">
        <v>520815</v>
      </c>
      <c r="D40" s="780" t="s">
        <v>489</v>
      </c>
      <c r="E40" s="994">
        <v>0</v>
      </c>
      <c r="F40" s="837">
        <v>0</v>
      </c>
      <c r="G40" s="781">
        <v>0</v>
      </c>
      <c r="H40" s="781">
        <v>0</v>
      </c>
      <c r="I40" s="781">
        <v>26</v>
      </c>
      <c r="J40" s="837">
        <v>26</v>
      </c>
      <c r="K40" s="833">
        <v>0</v>
      </c>
      <c r="L40" s="776">
        <v>0</v>
      </c>
      <c r="M40" s="776">
        <v>0</v>
      </c>
      <c r="N40" s="837">
        <v>0</v>
      </c>
      <c r="O40" s="776">
        <v>0</v>
      </c>
      <c r="P40" s="776">
        <v>0</v>
      </c>
      <c r="Q40" s="776">
        <v>0</v>
      </c>
      <c r="R40" s="837">
        <v>0</v>
      </c>
      <c r="S40" s="837">
        <v>0</v>
      </c>
      <c r="T40" s="776"/>
      <c r="U40" s="776"/>
      <c r="V40" s="776">
        <v>0</v>
      </c>
      <c r="W40" s="842">
        <v>26</v>
      </c>
    </row>
    <row r="41" spans="1:23">
      <c r="A41"/>
      <c r="B41"/>
      <c r="C41" s="729">
        <v>520825</v>
      </c>
      <c r="D41" s="780" t="s">
        <v>88</v>
      </c>
      <c r="E41" s="994">
        <v>928.54</v>
      </c>
      <c r="F41" s="837">
        <v>0</v>
      </c>
      <c r="G41" s="781">
        <v>0</v>
      </c>
      <c r="H41" s="781">
        <v>0</v>
      </c>
      <c r="I41" s="781">
        <v>0</v>
      </c>
      <c r="J41" s="837">
        <v>0</v>
      </c>
      <c r="K41" s="833">
        <v>0</v>
      </c>
      <c r="L41" s="776">
        <v>0</v>
      </c>
      <c r="M41" s="776">
        <v>0</v>
      </c>
      <c r="N41" s="837">
        <v>0</v>
      </c>
      <c r="O41" s="776">
        <v>0</v>
      </c>
      <c r="P41" s="776">
        <v>0</v>
      </c>
      <c r="Q41" s="776">
        <v>0</v>
      </c>
      <c r="R41" s="837">
        <v>0</v>
      </c>
      <c r="S41" s="837">
        <v>0</v>
      </c>
      <c r="T41" s="776"/>
      <c r="U41" s="776"/>
      <c r="V41" s="776">
        <v>0</v>
      </c>
      <c r="W41" s="842">
        <v>0</v>
      </c>
    </row>
    <row r="42" spans="1:23">
      <c r="A42"/>
      <c r="B42"/>
      <c r="C42" s="729">
        <v>520830</v>
      </c>
      <c r="D42" s="780" t="s">
        <v>490</v>
      </c>
      <c r="E42" s="994">
        <v>8328.6</v>
      </c>
      <c r="F42" s="837">
        <v>10000</v>
      </c>
      <c r="G42" s="781">
        <v>0</v>
      </c>
      <c r="H42" s="781">
        <v>694.48</v>
      </c>
      <c r="I42" s="781">
        <v>1411.51</v>
      </c>
      <c r="J42" s="837">
        <v>2105.9899999999998</v>
      </c>
      <c r="K42" s="833">
        <v>657.97</v>
      </c>
      <c r="L42" s="776">
        <v>882.82</v>
      </c>
      <c r="M42" s="776">
        <v>891.26</v>
      </c>
      <c r="N42" s="837">
        <v>2432.0500000000002</v>
      </c>
      <c r="O42" s="776">
        <v>605.07000000000005</v>
      </c>
      <c r="P42" s="776">
        <v>632.35</v>
      </c>
      <c r="Q42" s="776">
        <v>1017.11</v>
      </c>
      <c r="R42" s="837">
        <v>2254.5300000000002</v>
      </c>
      <c r="S42" s="837">
        <v>1098.44</v>
      </c>
      <c r="T42" s="776"/>
      <c r="U42" s="776"/>
      <c r="V42" s="776">
        <v>1098.44</v>
      </c>
      <c r="W42" s="842">
        <v>7891.01</v>
      </c>
    </row>
    <row r="43" spans="1:23">
      <c r="A43"/>
      <c r="B43"/>
      <c r="C43" s="729">
        <v>520845</v>
      </c>
      <c r="D43" s="780" t="s">
        <v>89</v>
      </c>
      <c r="E43" s="994">
        <v>56358.12</v>
      </c>
      <c r="F43" s="837">
        <v>55000</v>
      </c>
      <c r="G43" s="781">
        <v>0</v>
      </c>
      <c r="H43" s="781">
        <v>6007.77</v>
      </c>
      <c r="I43" s="781">
        <v>6007.77</v>
      </c>
      <c r="J43" s="837">
        <v>12015.54</v>
      </c>
      <c r="K43" s="833">
        <v>6007.77</v>
      </c>
      <c r="L43" s="776">
        <v>6007.77</v>
      </c>
      <c r="M43" s="776">
        <v>6868.1</v>
      </c>
      <c r="N43" s="837">
        <v>18883.64</v>
      </c>
      <c r="O43" s="776">
        <v>6007.77</v>
      </c>
      <c r="P43" s="776">
        <v>6031.15</v>
      </c>
      <c r="Q43" s="776">
        <v>6031.15</v>
      </c>
      <c r="R43" s="837">
        <v>18070.07</v>
      </c>
      <c r="S43" s="837">
        <v>6891.48</v>
      </c>
      <c r="T43" s="776"/>
      <c r="U43" s="776"/>
      <c r="V43" s="776">
        <v>6891.48</v>
      </c>
      <c r="W43" s="842">
        <v>55860.729999999996</v>
      </c>
    </row>
    <row r="44" spans="1:23">
      <c r="A44"/>
      <c r="B44"/>
      <c r="C44" s="729">
        <v>521420</v>
      </c>
      <c r="D44" s="780" t="s">
        <v>90</v>
      </c>
      <c r="E44" s="994">
        <v>8247.0400000000009</v>
      </c>
      <c r="F44" s="837">
        <v>22500</v>
      </c>
      <c r="G44" s="781">
        <v>0</v>
      </c>
      <c r="H44" s="781">
        <v>0</v>
      </c>
      <c r="I44" s="781">
        <v>3605.99</v>
      </c>
      <c r="J44" s="837">
        <v>3605.99</v>
      </c>
      <c r="K44" s="833">
        <v>476.35</v>
      </c>
      <c r="L44" s="776">
        <v>96.66</v>
      </c>
      <c r="M44" s="776">
        <v>269.25</v>
      </c>
      <c r="N44" s="837">
        <v>842.26</v>
      </c>
      <c r="O44" s="776">
        <v>1057.1199999999999</v>
      </c>
      <c r="P44" s="776">
        <v>2375.86</v>
      </c>
      <c r="Q44" s="776">
        <v>6455.9</v>
      </c>
      <c r="R44" s="837">
        <v>9888.8799999999992</v>
      </c>
      <c r="S44" s="837">
        <v>7383.68</v>
      </c>
      <c r="T44" s="776"/>
      <c r="U44" s="776"/>
      <c r="V44" s="776">
        <v>7383.68</v>
      </c>
      <c r="W44" s="842">
        <v>21720.809999999998</v>
      </c>
    </row>
    <row r="45" spans="1:23">
      <c r="A45"/>
      <c r="B45"/>
      <c r="C45" s="729">
        <v>521440</v>
      </c>
      <c r="D45" s="780" t="s">
        <v>851</v>
      </c>
      <c r="E45" s="994">
        <v>0</v>
      </c>
      <c r="F45" s="837">
        <v>1000</v>
      </c>
      <c r="G45" s="781">
        <v>0</v>
      </c>
      <c r="H45" s="781">
        <v>0</v>
      </c>
      <c r="I45" s="781">
        <v>0</v>
      </c>
      <c r="J45" s="837">
        <v>0</v>
      </c>
      <c r="K45" s="833">
        <v>0</v>
      </c>
      <c r="L45" s="776">
        <v>0</v>
      </c>
      <c r="M45" s="776">
        <v>0</v>
      </c>
      <c r="N45" s="837">
        <v>0</v>
      </c>
      <c r="O45" s="776">
        <v>0</v>
      </c>
      <c r="P45" s="776">
        <v>0</v>
      </c>
      <c r="Q45" s="776">
        <v>0</v>
      </c>
      <c r="R45" s="837">
        <v>0</v>
      </c>
      <c r="S45" s="837">
        <v>0</v>
      </c>
      <c r="T45" s="776"/>
      <c r="U45" s="776"/>
      <c r="V45" s="776">
        <v>0</v>
      </c>
      <c r="W45" s="842">
        <v>0</v>
      </c>
    </row>
    <row r="46" spans="1:23">
      <c r="A46"/>
      <c r="B46"/>
      <c r="C46" s="729">
        <v>521500</v>
      </c>
      <c r="D46" s="780" t="s">
        <v>58</v>
      </c>
      <c r="E46" s="994">
        <v>80.02000000000001</v>
      </c>
      <c r="F46" s="837">
        <v>2000</v>
      </c>
      <c r="G46" s="781">
        <v>0</v>
      </c>
      <c r="H46" s="781">
        <v>231.61</v>
      </c>
      <c r="I46" s="781">
        <v>224.96</v>
      </c>
      <c r="J46" s="837">
        <v>456.57000000000005</v>
      </c>
      <c r="K46" s="833">
        <v>20</v>
      </c>
      <c r="L46" s="776">
        <v>66.53</v>
      </c>
      <c r="M46" s="776">
        <v>0</v>
      </c>
      <c r="N46" s="837">
        <v>86.53</v>
      </c>
      <c r="O46" s="776">
        <v>322.99</v>
      </c>
      <c r="P46" s="776">
        <v>37.21</v>
      </c>
      <c r="Q46" s="776">
        <v>2027.8</v>
      </c>
      <c r="R46" s="837">
        <v>2388</v>
      </c>
      <c r="S46" s="837">
        <v>40.869999999999997</v>
      </c>
      <c r="T46" s="776"/>
      <c r="U46" s="776"/>
      <c r="V46" s="776">
        <v>40.869999999999997</v>
      </c>
      <c r="W46" s="842">
        <v>2971.97</v>
      </c>
    </row>
    <row r="47" spans="1:23">
      <c r="A47"/>
      <c r="B47"/>
      <c r="C47" s="729">
        <v>521560</v>
      </c>
      <c r="D47" s="780" t="s">
        <v>120</v>
      </c>
      <c r="E47" s="994">
        <v>0</v>
      </c>
      <c r="F47" s="837">
        <v>10000</v>
      </c>
      <c r="G47" s="781">
        <v>0</v>
      </c>
      <c r="H47" s="781">
        <v>0</v>
      </c>
      <c r="I47" s="781">
        <v>3119.94</v>
      </c>
      <c r="J47" s="837">
        <v>3119.94</v>
      </c>
      <c r="K47" s="833">
        <v>3610.12</v>
      </c>
      <c r="L47" s="776">
        <v>0</v>
      </c>
      <c r="M47" s="776">
        <v>0</v>
      </c>
      <c r="N47" s="837">
        <v>3610.12</v>
      </c>
      <c r="O47" s="776">
        <v>0</v>
      </c>
      <c r="P47" s="776">
        <v>0</v>
      </c>
      <c r="Q47" s="776">
        <v>2244.6799999999998</v>
      </c>
      <c r="R47" s="837">
        <v>2244.6799999999998</v>
      </c>
      <c r="S47" s="837">
        <v>0</v>
      </c>
      <c r="T47" s="776"/>
      <c r="U47" s="776"/>
      <c r="V47" s="776">
        <v>0</v>
      </c>
      <c r="W47" s="842">
        <v>8974.74</v>
      </c>
    </row>
    <row r="48" spans="1:23">
      <c r="A48"/>
      <c r="B48"/>
      <c r="C48" s="729">
        <v>521600</v>
      </c>
      <c r="D48" s="780" t="s">
        <v>91</v>
      </c>
      <c r="E48" s="994">
        <v>85287.60000000002</v>
      </c>
      <c r="F48" s="837">
        <v>85000</v>
      </c>
      <c r="G48" s="781">
        <v>0</v>
      </c>
      <c r="H48" s="781">
        <v>0</v>
      </c>
      <c r="I48" s="781">
        <v>13563.92</v>
      </c>
      <c r="J48" s="837">
        <v>13563.92</v>
      </c>
      <c r="K48" s="833">
        <v>6781.96</v>
      </c>
      <c r="L48" s="776">
        <v>6781.96</v>
      </c>
      <c r="M48" s="776">
        <v>6781.96</v>
      </c>
      <c r="N48" s="837">
        <v>20345.88</v>
      </c>
      <c r="O48" s="776">
        <v>6781.96</v>
      </c>
      <c r="P48" s="776">
        <v>6781.96</v>
      </c>
      <c r="Q48" s="776">
        <v>6781.96</v>
      </c>
      <c r="R48" s="837">
        <v>20345.88</v>
      </c>
      <c r="S48" s="837">
        <v>6781.96</v>
      </c>
      <c r="T48" s="776"/>
      <c r="U48" s="776"/>
      <c r="V48" s="776">
        <v>6781.96</v>
      </c>
      <c r="W48" s="842">
        <v>61037.64</v>
      </c>
    </row>
    <row r="49" spans="1:23">
      <c r="A49"/>
      <c r="B49"/>
      <c r="C49" s="729">
        <v>521700</v>
      </c>
      <c r="D49" s="780" t="s">
        <v>1072</v>
      </c>
      <c r="E49" s="994">
        <v>5517.88</v>
      </c>
      <c r="F49" s="837">
        <v>4000</v>
      </c>
      <c r="G49" s="781">
        <v>630.64</v>
      </c>
      <c r="H49" s="781">
        <v>320.32</v>
      </c>
      <c r="I49" s="781">
        <v>320.32</v>
      </c>
      <c r="J49" s="837">
        <v>1271.28</v>
      </c>
      <c r="K49" s="833">
        <v>0</v>
      </c>
      <c r="L49" s="776">
        <v>320.32</v>
      </c>
      <c r="M49" s="776">
        <v>640.64</v>
      </c>
      <c r="N49" s="837">
        <v>960.96</v>
      </c>
      <c r="O49" s="776">
        <v>0</v>
      </c>
      <c r="P49" s="776">
        <v>320.32</v>
      </c>
      <c r="Q49" s="776">
        <v>640.64</v>
      </c>
      <c r="R49" s="837">
        <v>960.96</v>
      </c>
      <c r="S49" s="837">
        <v>0</v>
      </c>
      <c r="T49" s="776"/>
      <c r="U49" s="776"/>
      <c r="V49" s="776">
        <v>0</v>
      </c>
      <c r="W49" s="842">
        <v>3193.2</v>
      </c>
    </row>
    <row r="50" spans="1:23">
      <c r="A50"/>
      <c r="B50"/>
      <c r="C50" s="729">
        <v>521720</v>
      </c>
      <c r="D50" s="780" t="s">
        <v>121</v>
      </c>
      <c r="E50" s="994">
        <v>0</v>
      </c>
      <c r="F50" s="837">
        <v>500</v>
      </c>
      <c r="G50" s="781">
        <v>0</v>
      </c>
      <c r="H50" s="781">
        <v>0</v>
      </c>
      <c r="I50" s="781">
        <v>0</v>
      </c>
      <c r="J50" s="837">
        <v>0</v>
      </c>
      <c r="K50" s="833">
        <v>0</v>
      </c>
      <c r="L50" s="776">
        <v>0</v>
      </c>
      <c r="M50" s="776">
        <v>2111.83</v>
      </c>
      <c r="N50" s="837">
        <v>2111.83</v>
      </c>
      <c r="O50" s="776">
        <v>0</v>
      </c>
      <c r="P50" s="776">
        <v>0</v>
      </c>
      <c r="Q50" s="776">
        <v>0</v>
      </c>
      <c r="R50" s="837">
        <v>0</v>
      </c>
      <c r="S50" s="837">
        <v>0</v>
      </c>
      <c r="T50" s="776"/>
      <c r="U50" s="776"/>
      <c r="V50" s="776">
        <v>0</v>
      </c>
      <c r="W50" s="842">
        <v>2111.83</v>
      </c>
    </row>
    <row r="51" spans="1:23">
      <c r="A51"/>
      <c r="B51"/>
      <c r="C51" s="729">
        <v>521740</v>
      </c>
      <c r="D51" s="780" t="s">
        <v>5950</v>
      </c>
      <c r="E51" s="994">
        <v>8629.48</v>
      </c>
      <c r="F51" s="837">
        <v>10000</v>
      </c>
      <c r="G51" s="781">
        <v>80.8</v>
      </c>
      <c r="H51" s="781">
        <v>41.7</v>
      </c>
      <c r="I51" s="781">
        <v>1094.5899999999999</v>
      </c>
      <c r="J51" s="837">
        <v>1217.0899999999999</v>
      </c>
      <c r="K51" s="833">
        <v>495.13</v>
      </c>
      <c r="L51" s="776">
        <v>638.20000000000005</v>
      </c>
      <c r="M51" s="776">
        <v>39.18</v>
      </c>
      <c r="N51" s="837">
        <v>1172.51</v>
      </c>
      <c r="O51" s="776">
        <v>71.83</v>
      </c>
      <c r="P51" s="776">
        <v>502.41</v>
      </c>
      <c r="Q51" s="776">
        <v>435.79</v>
      </c>
      <c r="R51" s="837">
        <v>1010.03</v>
      </c>
      <c r="S51" s="837">
        <v>997.71</v>
      </c>
      <c r="T51" s="776"/>
      <c r="U51" s="776"/>
      <c r="V51" s="776">
        <v>997.71</v>
      </c>
      <c r="W51" s="842">
        <v>4397.34</v>
      </c>
    </row>
    <row r="52" spans="1:23">
      <c r="A52"/>
      <c r="B52"/>
      <c r="C52" s="729">
        <v>521744</v>
      </c>
      <c r="D52" s="780" t="s">
        <v>6866</v>
      </c>
      <c r="E52" s="994">
        <v>0</v>
      </c>
      <c r="F52" s="837">
        <v>0</v>
      </c>
      <c r="G52" s="781">
        <v>0</v>
      </c>
      <c r="H52" s="781">
        <v>0</v>
      </c>
      <c r="I52" s="781">
        <v>0</v>
      </c>
      <c r="J52" s="837">
        <v>0</v>
      </c>
      <c r="K52" s="833">
        <v>0</v>
      </c>
      <c r="L52" s="776">
        <v>0</v>
      </c>
      <c r="M52" s="776">
        <v>0</v>
      </c>
      <c r="N52" s="837">
        <v>0</v>
      </c>
      <c r="O52" s="776">
        <v>0</v>
      </c>
      <c r="P52" s="776">
        <v>0</v>
      </c>
      <c r="Q52" s="776">
        <v>0</v>
      </c>
      <c r="R52" s="837">
        <v>0</v>
      </c>
      <c r="S52" s="837">
        <v>0</v>
      </c>
      <c r="T52" s="776"/>
      <c r="U52" s="776"/>
      <c r="V52" s="776">
        <v>0</v>
      </c>
      <c r="W52" s="842">
        <v>0</v>
      </c>
    </row>
    <row r="53" spans="1:23">
      <c r="A53"/>
      <c r="B53"/>
      <c r="C53" s="729">
        <v>522310</v>
      </c>
      <c r="D53" s="780" t="s">
        <v>60</v>
      </c>
      <c r="E53" s="994">
        <v>42332.44</v>
      </c>
      <c r="F53" s="837">
        <v>34000</v>
      </c>
      <c r="G53" s="781">
        <v>2871.94</v>
      </c>
      <c r="H53" s="781">
        <v>4.43</v>
      </c>
      <c r="I53" s="781">
        <v>7582.5</v>
      </c>
      <c r="J53" s="837">
        <v>10458.869999999999</v>
      </c>
      <c r="K53" s="833">
        <v>3694.46</v>
      </c>
      <c r="L53" s="776">
        <v>3101.94</v>
      </c>
      <c r="M53" s="776">
        <v>4151.97</v>
      </c>
      <c r="N53" s="837">
        <v>10948.369999999999</v>
      </c>
      <c r="O53" s="776">
        <v>6270.47</v>
      </c>
      <c r="P53" s="776">
        <v>1199.99</v>
      </c>
      <c r="Q53" s="776">
        <v>2602.8000000000002</v>
      </c>
      <c r="R53" s="837">
        <v>10073.26</v>
      </c>
      <c r="S53" s="837">
        <v>4214.25</v>
      </c>
      <c r="T53" s="776"/>
      <c r="U53" s="776"/>
      <c r="V53" s="776">
        <v>4214.25</v>
      </c>
      <c r="W53" s="842">
        <v>35694.75</v>
      </c>
    </row>
    <row r="54" spans="1:23">
      <c r="A54"/>
      <c r="B54"/>
      <c r="C54" s="729">
        <v>522320</v>
      </c>
      <c r="D54" s="780" t="s">
        <v>93</v>
      </c>
      <c r="E54" s="994">
        <v>43622.700000000004</v>
      </c>
      <c r="F54" s="837">
        <v>38500</v>
      </c>
      <c r="G54" s="781">
        <v>413.97</v>
      </c>
      <c r="H54" s="781">
        <v>524.95000000000005</v>
      </c>
      <c r="I54" s="781">
        <v>33158.25</v>
      </c>
      <c r="J54" s="837">
        <v>34097.17</v>
      </c>
      <c r="K54" s="833">
        <v>10490.12</v>
      </c>
      <c r="L54" s="776">
        <v>5454.27</v>
      </c>
      <c r="M54" s="776">
        <v>3165.95</v>
      </c>
      <c r="N54" s="837">
        <v>19110.34</v>
      </c>
      <c r="O54" s="776">
        <v>4181.13</v>
      </c>
      <c r="P54" s="776">
        <v>8583.64</v>
      </c>
      <c r="Q54" s="776">
        <v>3424.8</v>
      </c>
      <c r="R54" s="837">
        <v>16189.57</v>
      </c>
      <c r="S54" s="837">
        <v>3740.31</v>
      </c>
      <c r="T54" s="776"/>
      <c r="U54" s="776"/>
      <c r="V54" s="776">
        <v>3740.31</v>
      </c>
      <c r="W54" s="842">
        <v>73137.39</v>
      </c>
    </row>
    <row r="55" spans="1:23">
      <c r="A55"/>
      <c r="B55"/>
      <c r="C55" s="729">
        <v>522340</v>
      </c>
      <c r="D55" s="780" t="s">
        <v>94</v>
      </c>
      <c r="E55" s="994">
        <v>8552.08</v>
      </c>
      <c r="F55" s="837">
        <v>10000</v>
      </c>
      <c r="G55" s="781">
        <v>531.29999999999995</v>
      </c>
      <c r="H55" s="781">
        <v>1848.76</v>
      </c>
      <c r="I55" s="781">
        <v>2243.81</v>
      </c>
      <c r="J55" s="837">
        <v>4623.87</v>
      </c>
      <c r="K55" s="833">
        <v>5119.0600000000004</v>
      </c>
      <c r="L55" s="776">
        <v>294.33</v>
      </c>
      <c r="M55" s="776">
        <v>241.36</v>
      </c>
      <c r="N55" s="837">
        <v>5654.75</v>
      </c>
      <c r="O55" s="776">
        <v>973.19</v>
      </c>
      <c r="P55" s="776">
        <v>0</v>
      </c>
      <c r="Q55" s="776">
        <v>402.73</v>
      </c>
      <c r="R55" s="837">
        <v>1375.92</v>
      </c>
      <c r="S55" s="837">
        <v>355.58</v>
      </c>
      <c r="T55" s="776"/>
      <c r="U55" s="776"/>
      <c r="V55" s="776">
        <v>355.58</v>
      </c>
      <c r="W55" s="842">
        <v>12010.12</v>
      </c>
    </row>
    <row r="56" spans="1:23">
      <c r="A56"/>
      <c r="B56"/>
      <c r="C56" s="729">
        <v>522350</v>
      </c>
      <c r="D56" s="780" t="s">
        <v>95</v>
      </c>
      <c r="E56" s="994">
        <v>0</v>
      </c>
      <c r="F56" s="837">
        <v>0</v>
      </c>
      <c r="G56" s="781">
        <v>0</v>
      </c>
      <c r="H56" s="781">
        <v>209.02</v>
      </c>
      <c r="I56" s="781">
        <v>0</v>
      </c>
      <c r="J56" s="837">
        <v>209.02</v>
      </c>
      <c r="K56" s="833">
        <v>0</v>
      </c>
      <c r="L56" s="776">
        <v>221.91</v>
      </c>
      <c r="M56" s="776">
        <v>0</v>
      </c>
      <c r="N56" s="837">
        <v>221.91</v>
      </c>
      <c r="O56" s="776">
        <v>2161.67</v>
      </c>
      <c r="P56" s="776">
        <v>0</v>
      </c>
      <c r="Q56" s="776">
        <v>0</v>
      </c>
      <c r="R56" s="837">
        <v>2161.67</v>
      </c>
      <c r="S56" s="837">
        <v>0</v>
      </c>
      <c r="T56" s="776"/>
      <c r="U56" s="776"/>
      <c r="V56" s="776">
        <v>0</v>
      </c>
      <c r="W56" s="842">
        <v>2592.6</v>
      </c>
    </row>
    <row r="57" spans="1:23">
      <c r="A57"/>
      <c r="B57"/>
      <c r="C57" s="729">
        <v>522390</v>
      </c>
      <c r="D57" s="780" t="s">
        <v>491</v>
      </c>
      <c r="E57" s="994">
        <v>2131.59</v>
      </c>
      <c r="F57" s="837">
        <v>8000</v>
      </c>
      <c r="G57" s="781">
        <v>0</v>
      </c>
      <c r="H57" s="781">
        <v>0</v>
      </c>
      <c r="I57" s="781">
        <v>0</v>
      </c>
      <c r="J57" s="837">
        <v>0</v>
      </c>
      <c r="K57" s="833">
        <v>0</v>
      </c>
      <c r="L57" s="776">
        <v>0</v>
      </c>
      <c r="M57" s="776">
        <v>0</v>
      </c>
      <c r="N57" s="837">
        <v>0</v>
      </c>
      <c r="O57" s="776">
        <v>4535.84</v>
      </c>
      <c r="P57" s="776">
        <v>0</v>
      </c>
      <c r="Q57" s="776">
        <v>7.75</v>
      </c>
      <c r="R57" s="837">
        <v>4543.59</v>
      </c>
      <c r="S57" s="837">
        <v>0</v>
      </c>
      <c r="T57" s="776"/>
      <c r="U57" s="776"/>
      <c r="V57" s="776">
        <v>0</v>
      </c>
      <c r="W57" s="842">
        <v>4543.59</v>
      </c>
    </row>
    <row r="58" spans="1:23">
      <c r="A58"/>
      <c r="B58"/>
      <c r="C58" s="729">
        <v>522610</v>
      </c>
      <c r="D58" s="780" t="s">
        <v>492</v>
      </c>
      <c r="E58" s="994">
        <v>2007.04</v>
      </c>
      <c r="F58" s="837">
        <v>2000</v>
      </c>
      <c r="G58" s="781">
        <v>0</v>
      </c>
      <c r="H58" s="781">
        <v>0</v>
      </c>
      <c r="I58" s="781">
        <v>0</v>
      </c>
      <c r="J58" s="837">
        <v>0</v>
      </c>
      <c r="K58" s="833">
        <v>0</v>
      </c>
      <c r="L58" s="776">
        <v>0</v>
      </c>
      <c r="M58" s="776">
        <v>0</v>
      </c>
      <c r="N58" s="837">
        <v>0</v>
      </c>
      <c r="O58" s="776">
        <v>1868.54</v>
      </c>
      <c r="P58" s="776">
        <v>0</v>
      </c>
      <c r="Q58" s="776">
        <v>0</v>
      </c>
      <c r="R58" s="837">
        <v>1868.54</v>
      </c>
      <c r="S58" s="837">
        <v>0</v>
      </c>
      <c r="T58" s="776"/>
      <c r="U58" s="776"/>
      <c r="V58" s="776">
        <v>0</v>
      </c>
      <c r="W58" s="842">
        <v>1868.54</v>
      </c>
    </row>
    <row r="59" spans="1:23">
      <c r="A59"/>
      <c r="B59"/>
      <c r="C59" s="729">
        <v>523210</v>
      </c>
      <c r="D59" s="780" t="s">
        <v>6243</v>
      </c>
      <c r="E59" s="994">
        <v>702.5</v>
      </c>
      <c r="F59" s="837">
        <v>0</v>
      </c>
      <c r="G59" s="781">
        <v>0</v>
      </c>
      <c r="H59" s="781">
        <v>0</v>
      </c>
      <c r="I59" s="781">
        <v>0</v>
      </c>
      <c r="J59" s="837">
        <v>0</v>
      </c>
      <c r="K59" s="833">
        <v>0</v>
      </c>
      <c r="L59" s="776">
        <v>0</v>
      </c>
      <c r="M59" s="776">
        <v>0</v>
      </c>
      <c r="N59" s="837">
        <v>0</v>
      </c>
      <c r="O59" s="776">
        <v>0</v>
      </c>
      <c r="P59" s="776">
        <v>0</v>
      </c>
      <c r="Q59" s="776">
        <v>0</v>
      </c>
      <c r="R59" s="837">
        <v>0</v>
      </c>
      <c r="S59" s="837">
        <v>0</v>
      </c>
      <c r="T59" s="776"/>
      <c r="U59" s="776"/>
      <c r="V59" s="776">
        <v>0</v>
      </c>
      <c r="W59" s="842">
        <v>0</v>
      </c>
    </row>
    <row r="60" spans="1:23">
      <c r="A60"/>
      <c r="B60"/>
      <c r="C60" s="729">
        <v>523220</v>
      </c>
      <c r="D60" s="780" t="s">
        <v>108</v>
      </c>
      <c r="E60" s="994">
        <v>152.44</v>
      </c>
      <c r="F60" s="837">
        <v>500</v>
      </c>
      <c r="G60" s="781">
        <v>0</v>
      </c>
      <c r="H60" s="781">
        <v>0</v>
      </c>
      <c r="I60" s="781">
        <v>0</v>
      </c>
      <c r="J60" s="837">
        <v>0</v>
      </c>
      <c r="K60" s="833">
        <v>0</v>
      </c>
      <c r="L60" s="776">
        <v>0</v>
      </c>
      <c r="M60" s="776">
        <v>152.44</v>
      </c>
      <c r="N60" s="837">
        <v>152.44</v>
      </c>
      <c r="O60" s="776">
        <v>0</v>
      </c>
      <c r="P60" s="776">
        <v>0</v>
      </c>
      <c r="Q60" s="776">
        <v>0</v>
      </c>
      <c r="R60" s="837">
        <v>0</v>
      </c>
      <c r="S60" s="837">
        <v>0</v>
      </c>
      <c r="T60" s="776"/>
      <c r="U60" s="776"/>
      <c r="V60" s="776">
        <v>0</v>
      </c>
      <c r="W60" s="842">
        <v>152.44</v>
      </c>
    </row>
    <row r="61" spans="1:23">
      <c r="A61"/>
      <c r="B61"/>
      <c r="C61" s="729">
        <v>523250</v>
      </c>
      <c r="D61" s="780" t="s">
        <v>493</v>
      </c>
      <c r="E61" s="994">
        <v>0</v>
      </c>
      <c r="F61" s="837">
        <v>0</v>
      </c>
      <c r="G61" s="781">
        <v>0</v>
      </c>
      <c r="H61" s="781">
        <v>0</v>
      </c>
      <c r="I61" s="781">
        <v>0</v>
      </c>
      <c r="J61" s="837">
        <v>0</v>
      </c>
      <c r="K61" s="833">
        <v>0</v>
      </c>
      <c r="L61" s="776">
        <v>0</v>
      </c>
      <c r="M61" s="776">
        <v>0</v>
      </c>
      <c r="N61" s="837">
        <v>0</v>
      </c>
      <c r="O61" s="776">
        <v>0</v>
      </c>
      <c r="P61" s="776">
        <v>0</v>
      </c>
      <c r="Q61" s="776">
        <v>0</v>
      </c>
      <c r="R61" s="837">
        <v>0</v>
      </c>
      <c r="S61" s="837">
        <v>0</v>
      </c>
      <c r="T61" s="776"/>
      <c r="U61" s="776"/>
      <c r="V61" s="776">
        <v>0</v>
      </c>
      <c r="W61" s="842">
        <v>0</v>
      </c>
    </row>
    <row r="62" spans="1:23">
      <c r="A62"/>
      <c r="B62"/>
      <c r="C62" s="729">
        <v>523290</v>
      </c>
      <c r="D62" s="780" t="s">
        <v>1281</v>
      </c>
      <c r="E62" s="994">
        <v>30087.84</v>
      </c>
      <c r="F62" s="837">
        <v>30000</v>
      </c>
      <c r="G62" s="781">
        <v>2772.61</v>
      </c>
      <c r="H62" s="781">
        <v>2234.29</v>
      </c>
      <c r="I62" s="781">
        <v>2099.3000000000002</v>
      </c>
      <c r="J62" s="837">
        <v>7106.2</v>
      </c>
      <c r="K62" s="833">
        <v>2263.96</v>
      </c>
      <c r="L62" s="776">
        <v>2424.94</v>
      </c>
      <c r="M62" s="776">
        <v>2148.36</v>
      </c>
      <c r="N62" s="837">
        <v>6837.26</v>
      </c>
      <c r="O62" s="776">
        <v>1947.92</v>
      </c>
      <c r="P62" s="776">
        <v>3140.44</v>
      </c>
      <c r="Q62" s="776">
        <v>2701.9</v>
      </c>
      <c r="R62" s="837">
        <v>7790.26</v>
      </c>
      <c r="S62" s="837">
        <v>3025.78</v>
      </c>
      <c r="T62" s="776"/>
      <c r="U62" s="776"/>
      <c r="V62" s="776">
        <v>3025.78</v>
      </c>
      <c r="W62" s="842">
        <v>24759.5</v>
      </c>
    </row>
    <row r="63" spans="1:23">
      <c r="A63"/>
      <c r="B63"/>
      <c r="C63" s="729">
        <v>523340</v>
      </c>
      <c r="D63" s="780" t="s">
        <v>6127</v>
      </c>
      <c r="E63" s="994">
        <v>1.98</v>
      </c>
      <c r="F63" s="837">
        <v>0</v>
      </c>
      <c r="G63" s="781">
        <v>0</v>
      </c>
      <c r="H63" s="781">
        <v>216.54</v>
      </c>
      <c r="I63" s="781">
        <v>0</v>
      </c>
      <c r="J63" s="837">
        <v>216.54</v>
      </c>
      <c r="K63" s="833">
        <v>0</v>
      </c>
      <c r="L63" s="776">
        <v>0</v>
      </c>
      <c r="M63" s="776">
        <v>104.99</v>
      </c>
      <c r="N63" s="837">
        <v>104.99</v>
      </c>
      <c r="O63" s="776">
        <v>0</v>
      </c>
      <c r="P63" s="776">
        <v>0</v>
      </c>
      <c r="Q63" s="776">
        <v>0</v>
      </c>
      <c r="R63" s="837">
        <v>0</v>
      </c>
      <c r="S63" s="837">
        <v>0</v>
      </c>
      <c r="T63" s="776"/>
      <c r="U63" s="776"/>
      <c r="V63" s="776">
        <v>0</v>
      </c>
      <c r="W63" s="842">
        <v>321.52999999999997</v>
      </c>
    </row>
    <row r="64" spans="1:23">
      <c r="A64"/>
      <c r="B64"/>
      <c r="C64" s="729">
        <v>523700</v>
      </c>
      <c r="D64" s="780" t="s">
        <v>66</v>
      </c>
      <c r="E64" s="994">
        <v>8652.99</v>
      </c>
      <c r="F64" s="837">
        <v>6000</v>
      </c>
      <c r="G64" s="781">
        <v>1751.39</v>
      </c>
      <c r="H64" s="781">
        <v>508.16</v>
      </c>
      <c r="I64" s="781">
        <v>1069.48</v>
      </c>
      <c r="J64" s="837">
        <v>3329.03</v>
      </c>
      <c r="K64" s="833">
        <v>1563.19</v>
      </c>
      <c r="L64" s="776">
        <v>27.88</v>
      </c>
      <c r="M64" s="776">
        <v>1739.17</v>
      </c>
      <c r="N64" s="837">
        <v>3330.2400000000002</v>
      </c>
      <c r="O64" s="776">
        <v>704.9</v>
      </c>
      <c r="P64" s="776">
        <v>1868.61</v>
      </c>
      <c r="Q64" s="776">
        <v>64.739999999999995</v>
      </c>
      <c r="R64" s="837">
        <v>2638.2499999999995</v>
      </c>
      <c r="S64" s="837">
        <v>352.19</v>
      </c>
      <c r="T64" s="776"/>
      <c r="U64" s="776"/>
      <c r="V64" s="776">
        <v>352.19</v>
      </c>
      <c r="W64" s="842">
        <v>9649.7100000000009</v>
      </c>
    </row>
    <row r="65" spans="1:23">
      <c r="A65"/>
      <c r="B65"/>
      <c r="C65" s="729">
        <v>523780</v>
      </c>
      <c r="D65" s="780" t="s">
        <v>6489</v>
      </c>
      <c r="E65" s="994">
        <v>0</v>
      </c>
      <c r="F65" s="837">
        <v>0</v>
      </c>
      <c r="G65" s="781">
        <v>0</v>
      </c>
      <c r="H65" s="781">
        <v>0</v>
      </c>
      <c r="I65" s="781">
        <v>0</v>
      </c>
      <c r="J65" s="837">
        <v>0</v>
      </c>
      <c r="K65" s="833">
        <v>0</v>
      </c>
      <c r="L65" s="776">
        <v>0</v>
      </c>
      <c r="M65" s="776">
        <v>0</v>
      </c>
      <c r="N65" s="837">
        <v>0</v>
      </c>
      <c r="O65" s="776">
        <v>0</v>
      </c>
      <c r="P65" s="776">
        <v>0</v>
      </c>
      <c r="Q65" s="776">
        <v>0</v>
      </c>
      <c r="R65" s="837">
        <v>0</v>
      </c>
      <c r="S65" s="837">
        <v>0</v>
      </c>
      <c r="T65" s="776"/>
      <c r="U65" s="776"/>
      <c r="V65" s="776">
        <v>0</v>
      </c>
      <c r="W65" s="842">
        <v>0</v>
      </c>
    </row>
    <row r="66" spans="1:23">
      <c r="A66"/>
      <c r="B66"/>
      <c r="C66" s="729">
        <v>523800</v>
      </c>
      <c r="D66" s="780" t="s">
        <v>67</v>
      </c>
      <c r="E66" s="994">
        <v>3902.34</v>
      </c>
      <c r="F66" s="837">
        <v>4000</v>
      </c>
      <c r="G66" s="781">
        <v>0</v>
      </c>
      <c r="H66" s="781">
        <v>0</v>
      </c>
      <c r="I66" s="781">
        <v>932.27</v>
      </c>
      <c r="J66" s="837">
        <v>932.27</v>
      </c>
      <c r="K66" s="833">
        <v>0</v>
      </c>
      <c r="L66" s="776">
        <v>0</v>
      </c>
      <c r="M66" s="776">
        <v>746.43</v>
      </c>
      <c r="N66" s="837">
        <v>746.43</v>
      </c>
      <c r="O66" s="776">
        <v>0</v>
      </c>
      <c r="P66" s="776">
        <v>626.79999999999995</v>
      </c>
      <c r="Q66" s="776">
        <v>0</v>
      </c>
      <c r="R66" s="837">
        <v>626.79999999999995</v>
      </c>
      <c r="S66" s="837">
        <v>0</v>
      </c>
      <c r="T66" s="776"/>
      <c r="U66" s="776"/>
      <c r="V66" s="776">
        <v>0</v>
      </c>
      <c r="W66" s="842">
        <v>2305.5</v>
      </c>
    </row>
    <row r="67" spans="1:23">
      <c r="A67"/>
      <c r="B67"/>
      <c r="C67" s="729">
        <v>524840</v>
      </c>
      <c r="D67" s="780" t="s">
        <v>69</v>
      </c>
      <c r="E67" s="994">
        <v>120</v>
      </c>
      <c r="F67" s="837">
        <v>150</v>
      </c>
      <c r="G67" s="781">
        <v>0</v>
      </c>
      <c r="H67" s="781">
        <v>60</v>
      </c>
      <c r="I67" s="781">
        <v>0</v>
      </c>
      <c r="J67" s="837">
        <v>60</v>
      </c>
      <c r="K67" s="833">
        <v>15</v>
      </c>
      <c r="L67" s="776">
        <v>0</v>
      </c>
      <c r="M67" s="776">
        <v>0</v>
      </c>
      <c r="N67" s="837">
        <v>15</v>
      </c>
      <c r="O67" s="776">
        <v>0</v>
      </c>
      <c r="P67" s="776">
        <v>0</v>
      </c>
      <c r="Q67" s="776">
        <v>30</v>
      </c>
      <c r="R67" s="837">
        <v>30</v>
      </c>
      <c r="S67" s="837">
        <v>0</v>
      </c>
      <c r="T67" s="776"/>
      <c r="U67" s="776"/>
      <c r="V67" s="776">
        <v>0</v>
      </c>
      <c r="W67" s="842">
        <v>105</v>
      </c>
    </row>
    <row r="68" spans="1:23">
      <c r="A68"/>
      <c r="B68"/>
      <c r="C68" s="729">
        <v>525060</v>
      </c>
      <c r="D68" s="780" t="s">
        <v>96</v>
      </c>
      <c r="E68" s="994">
        <v>531.98</v>
      </c>
      <c r="F68" s="837">
        <v>0</v>
      </c>
      <c r="G68" s="781">
        <v>0</v>
      </c>
      <c r="H68" s="781">
        <v>0</v>
      </c>
      <c r="I68" s="781">
        <v>0</v>
      </c>
      <c r="J68" s="837">
        <v>0</v>
      </c>
      <c r="K68" s="833">
        <v>0</v>
      </c>
      <c r="L68" s="776">
        <v>0</v>
      </c>
      <c r="M68" s="776">
        <v>410.71</v>
      </c>
      <c r="N68" s="837">
        <v>410.71</v>
      </c>
      <c r="O68" s="776">
        <v>0</v>
      </c>
      <c r="P68" s="776">
        <v>0</v>
      </c>
      <c r="Q68" s="776">
        <v>920.12</v>
      </c>
      <c r="R68" s="837">
        <v>920.12</v>
      </c>
      <c r="S68" s="837">
        <v>534.61</v>
      </c>
      <c r="T68" s="776"/>
      <c r="U68" s="776"/>
      <c r="V68" s="776">
        <v>534.61</v>
      </c>
      <c r="W68" s="842">
        <v>1865.44</v>
      </c>
    </row>
    <row r="69" spans="1:23">
      <c r="A69"/>
      <c r="B69"/>
      <c r="C69" s="729">
        <v>526530</v>
      </c>
      <c r="D69" s="780" t="s">
        <v>1789</v>
      </c>
      <c r="E69" s="994">
        <v>0</v>
      </c>
      <c r="F69" s="837">
        <v>0</v>
      </c>
      <c r="G69" s="781">
        <v>0</v>
      </c>
      <c r="H69" s="781">
        <v>167.64</v>
      </c>
      <c r="I69" s="781">
        <v>0</v>
      </c>
      <c r="J69" s="837">
        <v>167.64</v>
      </c>
      <c r="K69" s="833">
        <v>0</v>
      </c>
      <c r="L69" s="776">
        <v>0</v>
      </c>
      <c r="M69" s="776">
        <v>0</v>
      </c>
      <c r="N69" s="837">
        <v>0</v>
      </c>
      <c r="O69" s="776">
        <v>0</v>
      </c>
      <c r="P69" s="776">
        <v>0</v>
      </c>
      <c r="Q69" s="776">
        <v>0</v>
      </c>
      <c r="R69" s="837">
        <v>0</v>
      </c>
      <c r="S69" s="837">
        <v>0</v>
      </c>
      <c r="T69" s="776"/>
      <c r="U69" s="776"/>
      <c r="V69" s="776">
        <v>0</v>
      </c>
      <c r="W69" s="842">
        <v>167.64</v>
      </c>
    </row>
    <row r="70" spans="1:23">
      <c r="A70"/>
      <c r="B70"/>
      <c r="C70" s="729">
        <v>526940</v>
      </c>
      <c r="D70" s="780" t="s">
        <v>71</v>
      </c>
      <c r="E70" s="994">
        <v>187.25</v>
      </c>
      <c r="F70" s="837">
        <v>2000</v>
      </c>
      <c r="G70" s="781">
        <v>308.86</v>
      </c>
      <c r="H70" s="781">
        <v>0</v>
      </c>
      <c r="I70" s="781">
        <v>17.11</v>
      </c>
      <c r="J70" s="837">
        <v>325.97000000000003</v>
      </c>
      <c r="K70" s="833">
        <v>0</v>
      </c>
      <c r="L70" s="776">
        <v>432</v>
      </c>
      <c r="M70" s="776">
        <v>27.64</v>
      </c>
      <c r="N70" s="837">
        <v>459.64</v>
      </c>
      <c r="O70" s="776">
        <v>10.81</v>
      </c>
      <c r="P70" s="776">
        <v>130.43</v>
      </c>
      <c r="Q70" s="776">
        <v>1949.26</v>
      </c>
      <c r="R70" s="837">
        <v>2090.5</v>
      </c>
      <c r="S70" s="837">
        <v>0</v>
      </c>
      <c r="T70" s="776"/>
      <c r="U70" s="776"/>
      <c r="V70" s="776">
        <v>0</v>
      </c>
      <c r="W70" s="842">
        <v>2876.1099999999997</v>
      </c>
    </row>
    <row r="71" spans="1:23">
      <c r="A71"/>
      <c r="B71"/>
      <c r="C71" s="729">
        <v>526950</v>
      </c>
      <c r="D71" s="780" t="s">
        <v>583</v>
      </c>
      <c r="E71" s="994">
        <v>791.09</v>
      </c>
      <c r="F71" s="837">
        <v>0</v>
      </c>
      <c r="G71" s="781">
        <v>0</v>
      </c>
      <c r="H71" s="781">
        <v>0</v>
      </c>
      <c r="I71" s="781">
        <v>0</v>
      </c>
      <c r="J71" s="837">
        <v>0</v>
      </c>
      <c r="K71" s="833">
        <v>0</v>
      </c>
      <c r="L71" s="776">
        <v>0</v>
      </c>
      <c r="M71" s="776">
        <v>0</v>
      </c>
      <c r="N71" s="837">
        <v>0</v>
      </c>
      <c r="O71" s="776">
        <v>0</v>
      </c>
      <c r="P71" s="776">
        <v>0</v>
      </c>
      <c r="Q71" s="776">
        <v>0</v>
      </c>
      <c r="R71" s="837">
        <v>0</v>
      </c>
      <c r="S71" s="837">
        <v>0</v>
      </c>
      <c r="T71" s="776"/>
      <c r="U71" s="776"/>
      <c r="V71" s="776">
        <v>0</v>
      </c>
      <c r="W71" s="842">
        <v>0</v>
      </c>
    </row>
    <row r="72" spans="1:23">
      <c r="A72"/>
      <c r="B72"/>
      <c r="C72" s="729">
        <v>526960</v>
      </c>
      <c r="D72" s="780" t="s">
        <v>97</v>
      </c>
      <c r="E72" s="994">
        <v>5869.94</v>
      </c>
      <c r="F72" s="837">
        <v>4000</v>
      </c>
      <c r="G72" s="781">
        <v>149.41999999999999</v>
      </c>
      <c r="H72" s="781">
        <v>-145.1</v>
      </c>
      <c r="I72" s="781">
        <v>2081.94</v>
      </c>
      <c r="J72" s="837">
        <v>2086.2600000000002</v>
      </c>
      <c r="K72" s="833">
        <v>304.22000000000003</v>
      </c>
      <c r="L72" s="776">
        <v>23.53</v>
      </c>
      <c r="M72" s="776">
        <v>15.63</v>
      </c>
      <c r="N72" s="837">
        <v>343.38</v>
      </c>
      <c r="O72" s="776">
        <v>1390.3</v>
      </c>
      <c r="P72" s="776">
        <v>2269.13</v>
      </c>
      <c r="Q72" s="776">
        <v>2118.13</v>
      </c>
      <c r="R72" s="837">
        <v>5777.56</v>
      </c>
      <c r="S72" s="837">
        <v>1153.83</v>
      </c>
      <c r="T72" s="776"/>
      <c r="U72" s="776"/>
      <c r="V72" s="776">
        <v>1153.83</v>
      </c>
      <c r="W72" s="842">
        <v>9361.0300000000007</v>
      </c>
    </row>
    <row r="73" spans="1:23">
      <c r="A73"/>
      <c r="B73"/>
      <c r="C73" s="729">
        <v>527140</v>
      </c>
      <c r="D73" s="780" t="s">
        <v>226</v>
      </c>
      <c r="E73" s="994">
        <v>0</v>
      </c>
      <c r="F73" s="837">
        <v>1000</v>
      </c>
      <c r="G73" s="781">
        <v>0</v>
      </c>
      <c r="H73" s="781">
        <v>0</v>
      </c>
      <c r="I73" s="781">
        <v>0</v>
      </c>
      <c r="J73" s="837">
        <v>0</v>
      </c>
      <c r="K73" s="833">
        <v>0</v>
      </c>
      <c r="L73" s="776">
        <v>0</v>
      </c>
      <c r="M73" s="776">
        <v>0</v>
      </c>
      <c r="N73" s="837">
        <v>0</v>
      </c>
      <c r="O73" s="776">
        <v>0</v>
      </c>
      <c r="P73" s="776">
        <v>0</v>
      </c>
      <c r="Q73" s="776">
        <v>190.35</v>
      </c>
      <c r="R73" s="837">
        <v>190.35</v>
      </c>
      <c r="S73" s="837">
        <v>0</v>
      </c>
      <c r="T73" s="776"/>
      <c r="U73" s="776"/>
      <c r="V73" s="776">
        <v>0</v>
      </c>
      <c r="W73" s="842">
        <v>190.35</v>
      </c>
    </row>
    <row r="74" spans="1:23">
      <c r="A74"/>
      <c r="B74"/>
      <c r="C74" s="729">
        <v>527660</v>
      </c>
      <c r="D74" s="780" t="s">
        <v>112</v>
      </c>
      <c r="E74" s="994">
        <v>0</v>
      </c>
      <c r="F74" s="837">
        <v>1500</v>
      </c>
      <c r="G74" s="781">
        <v>0</v>
      </c>
      <c r="H74" s="781">
        <v>0</v>
      </c>
      <c r="I74" s="781">
        <v>0</v>
      </c>
      <c r="J74" s="837">
        <v>0</v>
      </c>
      <c r="K74" s="833">
        <v>0</v>
      </c>
      <c r="L74" s="776">
        <v>0</v>
      </c>
      <c r="M74" s="776">
        <v>0</v>
      </c>
      <c r="N74" s="837">
        <v>0</v>
      </c>
      <c r="O74" s="776">
        <v>0</v>
      </c>
      <c r="P74" s="776">
        <v>500</v>
      </c>
      <c r="Q74" s="776">
        <v>0</v>
      </c>
      <c r="R74" s="837">
        <v>500</v>
      </c>
      <c r="S74" s="837">
        <v>0</v>
      </c>
      <c r="T74" s="776"/>
      <c r="U74" s="776"/>
      <c r="V74" s="776">
        <v>0</v>
      </c>
      <c r="W74" s="842">
        <v>500</v>
      </c>
    </row>
    <row r="75" spans="1:23">
      <c r="A75"/>
      <c r="B75"/>
      <c r="C75" s="729">
        <v>527680</v>
      </c>
      <c r="D75" s="780" t="s">
        <v>74</v>
      </c>
      <c r="E75" s="994">
        <v>183</v>
      </c>
      <c r="F75" s="837">
        <v>2500</v>
      </c>
      <c r="G75" s="781">
        <v>35.57</v>
      </c>
      <c r="H75" s="781">
        <v>-35.57</v>
      </c>
      <c r="I75" s="781">
        <v>115.83</v>
      </c>
      <c r="J75" s="837">
        <v>115.83</v>
      </c>
      <c r="K75" s="833">
        <v>16.329999999999998</v>
      </c>
      <c r="L75" s="776">
        <v>0</v>
      </c>
      <c r="M75" s="776">
        <v>0</v>
      </c>
      <c r="N75" s="837">
        <v>16.329999999999998</v>
      </c>
      <c r="O75" s="776">
        <v>699.62</v>
      </c>
      <c r="P75" s="776">
        <v>224.73</v>
      </c>
      <c r="Q75" s="776">
        <v>18.62</v>
      </c>
      <c r="R75" s="837">
        <v>942.97</v>
      </c>
      <c r="S75" s="837">
        <v>180.61</v>
      </c>
      <c r="T75" s="776"/>
      <c r="U75" s="776"/>
      <c r="V75" s="776">
        <v>180.61</v>
      </c>
      <c r="W75" s="842">
        <v>1255.7399999999998</v>
      </c>
    </row>
    <row r="76" spans="1:23">
      <c r="A76"/>
      <c r="B76"/>
      <c r="C76" s="729">
        <v>527690</v>
      </c>
      <c r="D76" s="780" t="s">
        <v>2571</v>
      </c>
      <c r="E76" s="994">
        <v>24458.720000000001</v>
      </c>
      <c r="F76" s="837">
        <v>0</v>
      </c>
      <c r="G76" s="781">
        <v>0</v>
      </c>
      <c r="H76" s="781">
        <v>137.03</v>
      </c>
      <c r="I76" s="781">
        <v>3275.14</v>
      </c>
      <c r="J76" s="837">
        <v>3412.17</v>
      </c>
      <c r="K76" s="833">
        <v>1730.27</v>
      </c>
      <c r="L76" s="776">
        <v>411.68</v>
      </c>
      <c r="M76" s="776">
        <v>3118.53</v>
      </c>
      <c r="N76" s="837">
        <v>5260.48</v>
      </c>
      <c r="O76" s="776">
        <v>3780.14</v>
      </c>
      <c r="P76" s="776">
        <v>1681.25</v>
      </c>
      <c r="Q76" s="776">
        <v>1112.0899999999999</v>
      </c>
      <c r="R76" s="837">
        <v>6573.48</v>
      </c>
      <c r="S76" s="837">
        <v>1109.1199999999999</v>
      </c>
      <c r="T76" s="776"/>
      <c r="U76" s="776"/>
      <c r="V76" s="776">
        <v>1109.1199999999999</v>
      </c>
      <c r="W76" s="842">
        <v>16355.25</v>
      </c>
    </row>
    <row r="77" spans="1:23">
      <c r="A77"/>
      <c r="B77"/>
      <c r="C77" s="729">
        <v>527720</v>
      </c>
      <c r="D77" s="780" t="s">
        <v>98</v>
      </c>
      <c r="E77" s="994">
        <v>712.97</v>
      </c>
      <c r="F77" s="837">
        <v>0</v>
      </c>
      <c r="G77" s="781">
        <v>0</v>
      </c>
      <c r="H77" s="781">
        <v>139.75</v>
      </c>
      <c r="I77" s="781">
        <v>207.49</v>
      </c>
      <c r="J77" s="837">
        <v>347.24</v>
      </c>
      <c r="K77" s="833">
        <v>0</v>
      </c>
      <c r="L77" s="776">
        <v>0</v>
      </c>
      <c r="M77" s="776">
        <v>0</v>
      </c>
      <c r="N77" s="837">
        <v>0</v>
      </c>
      <c r="O77" s="776">
        <v>0</v>
      </c>
      <c r="P77" s="776">
        <v>870.12</v>
      </c>
      <c r="Q77" s="776">
        <v>6.97</v>
      </c>
      <c r="R77" s="837">
        <v>877.09</v>
      </c>
      <c r="S77" s="837">
        <v>0</v>
      </c>
      <c r="T77" s="776"/>
      <c r="U77" s="776"/>
      <c r="V77" s="776">
        <v>0</v>
      </c>
      <c r="W77" s="842">
        <v>1224.3300000000002</v>
      </c>
    </row>
    <row r="78" spans="1:23">
      <c r="A78"/>
      <c r="B78"/>
      <c r="C78" s="729">
        <v>527840</v>
      </c>
      <c r="D78" s="780" t="s">
        <v>75</v>
      </c>
      <c r="E78" s="994">
        <v>1026</v>
      </c>
      <c r="F78" s="837">
        <v>2000</v>
      </c>
      <c r="G78" s="781">
        <v>99</v>
      </c>
      <c r="H78" s="781">
        <v>-99</v>
      </c>
      <c r="I78" s="781">
        <v>200</v>
      </c>
      <c r="J78" s="837">
        <v>200</v>
      </c>
      <c r="K78" s="833">
        <v>0</v>
      </c>
      <c r="L78" s="776">
        <v>0</v>
      </c>
      <c r="M78" s="776">
        <v>0</v>
      </c>
      <c r="N78" s="837">
        <v>0</v>
      </c>
      <c r="O78" s="776">
        <v>0</v>
      </c>
      <c r="P78" s="776">
        <v>143.16999999999999</v>
      </c>
      <c r="Q78" s="776">
        <v>0</v>
      </c>
      <c r="R78" s="837">
        <v>143.16999999999999</v>
      </c>
      <c r="S78" s="837">
        <v>69</v>
      </c>
      <c r="T78" s="776"/>
      <c r="U78" s="776"/>
      <c r="V78" s="776">
        <v>69</v>
      </c>
      <c r="W78" s="842">
        <v>412.16999999999996</v>
      </c>
    </row>
    <row r="79" spans="1:23">
      <c r="A79"/>
      <c r="B79"/>
      <c r="C79" s="729">
        <v>527940</v>
      </c>
      <c r="D79" s="780" t="s">
        <v>125</v>
      </c>
      <c r="E79" s="994">
        <v>38.729999999999997</v>
      </c>
      <c r="F79" s="837">
        <v>0</v>
      </c>
      <c r="G79" s="781">
        <v>38.729999999999997</v>
      </c>
      <c r="H79" s="781">
        <v>-38.729999999999997</v>
      </c>
      <c r="I79" s="781">
        <v>0</v>
      </c>
      <c r="J79" s="837">
        <v>0</v>
      </c>
      <c r="K79" s="833">
        <v>0</v>
      </c>
      <c r="L79" s="776">
        <v>0</v>
      </c>
      <c r="M79" s="776">
        <v>0</v>
      </c>
      <c r="N79" s="837">
        <v>0</v>
      </c>
      <c r="O79" s="776">
        <v>0</v>
      </c>
      <c r="P79" s="776">
        <v>0</v>
      </c>
      <c r="Q79" s="776">
        <v>0</v>
      </c>
      <c r="R79" s="837">
        <v>0</v>
      </c>
      <c r="S79" s="837">
        <v>0</v>
      </c>
      <c r="T79" s="776"/>
      <c r="U79" s="776"/>
      <c r="V79" s="776">
        <v>0</v>
      </c>
      <c r="W79" s="842">
        <v>0</v>
      </c>
    </row>
    <row r="80" spans="1:23">
      <c r="A80"/>
      <c r="B80"/>
      <c r="C80" s="729">
        <v>527960</v>
      </c>
      <c r="D80" s="780" t="s">
        <v>99</v>
      </c>
      <c r="E80" s="994">
        <v>55173.75</v>
      </c>
      <c r="F80" s="837">
        <v>88020</v>
      </c>
      <c r="G80" s="781">
        <v>4005</v>
      </c>
      <c r="H80" s="781">
        <v>4005</v>
      </c>
      <c r="I80" s="781">
        <v>4005</v>
      </c>
      <c r="J80" s="837">
        <v>12015</v>
      </c>
      <c r="K80" s="833">
        <v>0</v>
      </c>
      <c r="L80" s="776">
        <v>0</v>
      </c>
      <c r="M80" s="776">
        <v>5156.25</v>
      </c>
      <c r="N80" s="837">
        <v>5156.25</v>
      </c>
      <c r="O80" s="776">
        <v>10312.5</v>
      </c>
      <c r="P80" s="776">
        <v>10312.5</v>
      </c>
      <c r="Q80" s="776">
        <v>10312.5</v>
      </c>
      <c r="R80" s="837">
        <v>30937.5</v>
      </c>
      <c r="S80" s="837">
        <v>0</v>
      </c>
      <c r="T80" s="776"/>
      <c r="U80" s="776"/>
      <c r="V80" s="776">
        <v>0</v>
      </c>
      <c r="W80" s="842">
        <v>48108.75</v>
      </c>
    </row>
    <row r="81" spans="1:23">
      <c r="A81"/>
      <c r="B81"/>
      <c r="C81" s="729">
        <v>528020</v>
      </c>
      <c r="D81" s="780" t="s">
        <v>152</v>
      </c>
      <c r="E81" s="994">
        <v>801.48</v>
      </c>
      <c r="F81" s="837">
        <v>3500</v>
      </c>
      <c r="G81" s="781">
        <v>0</v>
      </c>
      <c r="H81" s="781">
        <v>0</v>
      </c>
      <c r="I81" s="781">
        <v>917.69</v>
      </c>
      <c r="J81" s="837">
        <v>917.69</v>
      </c>
      <c r="K81" s="833">
        <v>0</v>
      </c>
      <c r="L81" s="776">
        <v>0</v>
      </c>
      <c r="M81" s="776">
        <v>0</v>
      </c>
      <c r="N81" s="837">
        <v>0</v>
      </c>
      <c r="O81" s="776">
        <v>0</v>
      </c>
      <c r="P81" s="776">
        <v>0</v>
      </c>
      <c r="Q81" s="776">
        <v>0</v>
      </c>
      <c r="R81" s="837">
        <v>0</v>
      </c>
      <c r="S81" s="837">
        <v>0</v>
      </c>
      <c r="T81" s="776"/>
      <c r="U81" s="776"/>
      <c r="V81" s="776">
        <v>0</v>
      </c>
      <c r="W81" s="842">
        <v>917.69</v>
      </c>
    </row>
    <row r="82" spans="1:23">
      <c r="A82"/>
      <c r="B82"/>
      <c r="C82" s="729">
        <v>528260</v>
      </c>
      <c r="D82" s="780" t="s">
        <v>227</v>
      </c>
      <c r="E82" s="994">
        <v>0</v>
      </c>
      <c r="F82" s="837">
        <v>0</v>
      </c>
      <c r="G82" s="781">
        <v>0</v>
      </c>
      <c r="H82" s="781">
        <v>0</v>
      </c>
      <c r="I82" s="781">
        <v>363.04</v>
      </c>
      <c r="J82" s="837">
        <v>363.04</v>
      </c>
      <c r="K82" s="833">
        <v>0</v>
      </c>
      <c r="L82" s="776">
        <v>0</v>
      </c>
      <c r="M82" s="776">
        <v>0</v>
      </c>
      <c r="N82" s="837">
        <v>0</v>
      </c>
      <c r="O82" s="776">
        <v>0</v>
      </c>
      <c r="P82" s="776">
        <v>0</v>
      </c>
      <c r="Q82" s="776">
        <v>0</v>
      </c>
      <c r="R82" s="837">
        <v>0</v>
      </c>
      <c r="S82" s="837">
        <v>0</v>
      </c>
      <c r="T82" s="776"/>
      <c r="U82" s="776"/>
      <c r="V82" s="776">
        <v>0</v>
      </c>
      <c r="W82" s="842">
        <v>363.04</v>
      </c>
    </row>
    <row r="83" spans="1:23">
      <c r="A83"/>
      <c r="B83"/>
      <c r="C83" s="729">
        <v>528920</v>
      </c>
      <c r="D83" s="780" t="s">
        <v>78</v>
      </c>
      <c r="E83" s="994">
        <v>0</v>
      </c>
      <c r="F83" s="837">
        <v>125000</v>
      </c>
      <c r="G83" s="781">
        <v>0</v>
      </c>
      <c r="H83" s="781">
        <v>0</v>
      </c>
      <c r="I83" s="781">
        <v>0</v>
      </c>
      <c r="J83" s="837">
        <v>0</v>
      </c>
      <c r="K83" s="833">
        <v>0</v>
      </c>
      <c r="L83" s="776">
        <v>0</v>
      </c>
      <c r="M83" s="776">
        <v>0</v>
      </c>
      <c r="N83" s="837">
        <v>0</v>
      </c>
      <c r="O83" s="776">
        <v>1398.32</v>
      </c>
      <c r="P83" s="776">
        <v>0</v>
      </c>
      <c r="Q83" s="776">
        <v>-750.43</v>
      </c>
      <c r="R83" s="837">
        <v>647.89</v>
      </c>
      <c r="S83" s="837">
        <v>0</v>
      </c>
      <c r="T83" s="776"/>
      <c r="U83" s="776"/>
      <c r="V83" s="776">
        <v>0</v>
      </c>
      <c r="W83" s="842">
        <v>647.89</v>
      </c>
    </row>
    <row r="84" spans="1:23">
      <c r="A84"/>
      <c r="B84"/>
      <c r="C84" s="729">
        <v>529040</v>
      </c>
      <c r="D84" s="780" t="s">
        <v>82</v>
      </c>
      <c r="E84" s="994">
        <v>65.5</v>
      </c>
      <c r="F84" s="837">
        <v>0</v>
      </c>
      <c r="G84" s="781">
        <v>0</v>
      </c>
      <c r="H84" s="781">
        <v>0</v>
      </c>
      <c r="I84" s="781">
        <v>0</v>
      </c>
      <c r="J84" s="837">
        <v>0</v>
      </c>
      <c r="K84" s="833">
        <v>0</v>
      </c>
      <c r="L84" s="776">
        <v>0</v>
      </c>
      <c r="M84" s="776">
        <v>0</v>
      </c>
      <c r="N84" s="837">
        <v>0</v>
      </c>
      <c r="O84" s="776">
        <v>0</v>
      </c>
      <c r="P84" s="776">
        <v>0</v>
      </c>
      <c r="Q84" s="776">
        <v>0</v>
      </c>
      <c r="R84" s="837">
        <v>0</v>
      </c>
      <c r="S84" s="837">
        <v>0</v>
      </c>
      <c r="T84" s="776"/>
      <c r="U84" s="776"/>
      <c r="V84" s="776">
        <v>0</v>
      </c>
      <c r="W84" s="842">
        <v>0</v>
      </c>
    </row>
    <row r="85" spans="1:23">
      <c r="A85"/>
      <c r="B85"/>
      <c r="C85" s="729">
        <v>529500</v>
      </c>
      <c r="D85" s="780" t="s">
        <v>100</v>
      </c>
      <c r="E85" s="994">
        <v>252340.46</v>
      </c>
      <c r="F85" s="837">
        <v>320000</v>
      </c>
      <c r="G85" s="781">
        <v>0</v>
      </c>
      <c r="H85" s="781">
        <v>71647.92</v>
      </c>
      <c r="I85" s="781">
        <v>31543.56</v>
      </c>
      <c r="J85" s="837">
        <v>103191.48</v>
      </c>
      <c r="K85" s="833">
        <v>23027.02</v>
      </c>
      <c r="L85" s="776">
        <v>17659.61</v>
      </c>
      <c r="M85" s="776">
        <v>15440.24</v>
      </c>
      <c r="N85" s="837">
        <v>56126.87</v>
      </c>
      <c r="O85" s="776">
        <v>17265.2</v>
      </c>
      <c r="P85" s="776">
        <v>15079.53</v>
      </c>
      <c r="Q85" s="776">
        <v>14702.64</v>
      </c>
      <c r="R85" s="837">
        <v>47047.37</v>
      </c>
      <c r="S85" s="837">
        <v>16648.990000000002</v>
      </c>
      <c r="T85" s="776"/>
      <c r="U85" s="776"/>
      <c r="V85" s="776">
        <v>16648.990000000002</v>
      </c>
      <c r="W85" s="842">
        <v>223014.70999999996</v>
      </c>
    </row>
    <row r="86" spans="1:23">
      <c r="A86"/>
      <c r="B86"/>
      <c r="C86" s="729">
        <v>529510</v>
      </c>
      <c r="D86" s="780" t="s">
        <v>101</v>
      </c>
      <c r="E86" s="994">
        <v>1026.8500000000001</v>
      </c>
      <c r="F86" s="837">
        <v>700</v>
      </c>
      <c r="G86" s="781">
        <v>0</v>
      </c>
      <c r="H86" s="781">
        <v>19.14</v>
      </c>
      <c r="I86" s="781">
        <v>17.899999999999999</v>
      </c>
      <c r="J86" s="837">
        <v>37.04</v>
      </c>
      <c r="K86" s="833">
        <v>17.96</v>
      </c>
      <c r="L86" s="776">
        <v>4.4000000000000004</v>
      </c>
      <c r="M86" s="776">
        <v>43.52</v>
      </c>
      <c r="N86" s="837">
        <v>65.88</v>
      </c>
      <c r="O86" s="776">
        <v>79.84</v>
      </c>
      <c r="P86" s="776">
        <v>102.71</v>
      </c>
      <c r="Q86" s="776">
        <v>113.28</v>
      </c>
      <c r="R86" s="837">
        <v>295.83000000000004</v>
      </c>
      <c r="S86" s="837">
        <v>70.59</v>
      </c>
      <c r="T86" s="776"/>
      <c r="U86" s="776"/>
      <c r="V86" s="776">
        <v>70.59</v>
      </c>
      <c r="W86" s="842">
        <v>469.34000000000003</v>
      </c>
    </row>
    <row r="87" spans="1:23">
      <c r="A87"/>
      <c r="B87"/>
      <c r="C87" s="729">
        <v>529520</v>
      </c>
      <c r="D87" s="780" t="s">
        <v>102</v>
      </c>
      <c r="E87" s="994">
        <v>18475.34</v>
      </c>
      <c r="F87" s="837">
        <v>15000</v>
      </c>
      <c r="G87" s="781">
        <v>0</v>
      </c>
      <c r="H87" s="781">
        <v>1491.35</v>
      </c>
      <c r="I87" s="781">
        <v>1355.35</v>
      </c>
      <c r="J87" s="837">
        <v>2846.7</v>
      </c>
      <c r="K87" s="833">
        <v>1355.35</v>
      </c>
      <c r="L87" s="776">
        <v>685.04</v>
      </c>
      <c r="M87" s="776">
        <v>765.6</v>
      </c>
      <c r="N87" s="837">
        <v>2805.99</v>
      </c>
      <c r="O87" s="776">
        <v>2020.68</v>
      </c>
      <c r="P87" s="776">
        <v>59.1</v>
      </c>
      <c r="Q87" s="776">
        <v>2902.64</v>
      </c>
      <c r="R87" s="837">
        <v>4982.42</v>
      </c>
      <c r="S87" s="837">
        <v>1175.32</v>
      </c>
      <c r="T87" s="776"/>
      <c r="U87" s="776"/>
      <c r="V87" s="776">
        <v>1175.32</v>
      </c>
      <c r="W87" s="842">
        <v>11810.43</v>
      </c>
    </row>
    <row r="88" spans="1:23">
      <c r="A88"/>
      <c r="B88"/>
      <c r="C88" s="729">
        <v>529550</v>
      </c>
      <c r="D88" s="780" t="s">
        <v>103</v>
      </c>
      <c r="E88" s="994">
        <v>21484.52</v>
      </c>
      <c r="F88" s="837">
        <v>30000</v>
      </c>
      <c r="G88" s="781">
        <v>0</v>
      </c>
      <c r="H88" s="781">
        <v>3011.96</v>
      </c>
      <c r="I88" s="781">
        <v>2770.35</v>
      </c>
      <c r="J88" s="837">
        <v>5782.3099999999995</v>
      </c>
      <c r="K88" s="833">
        <v>1987.66</v>
      </c>
      <c r="L88" s="776">
        <v>1539.17</v>
      </c>
      <c r="M88" s="776">
        <v>1502.87</v>
      </c>
      <c r="N88" s="837">
        <v>5029.7</v>
      </c>
      <c r="O88" s="776">
        <v>1727.93</v>
      </c>
      <c r="P88" s="776">
        <v>1696.47</v>
      </c>
      <c r="Q88" s="776">
        <v>2608.81</v>
      </c>
      <c r="R88" s="837">
        <v>6033.21</v>
      </c>
      <c r="S88" s="837">
        <v>2032.85</v>
      </c>
      <c r="T88" s="776"/>
      <c r="U88" s="776"/>
      <c r="V88" s="776">
        <v>2032.85</v>
      </c>
      <c r="W88" s="842">
        <v>18878.069999999996</v>
      </c>
    </row>
    <row r="89" spans="1:23">
      <c r="A89"/>
      <c r="B89" s="527" t="s">
        <v>6627</v>
      </c>
      <c r="C89" s="527"/>
      <c r="D89" s="527"/>
      <c r="E89" s="995">
        <v>771422.11</v>
      </c>
      <c r="F89" s="997">
        <v>1007470</v>
      </c>
      <c r="G89" s="1079">
        <v>16817.900000000001</v>
      </c>
      <c r="H89" s="1079">
        <v>97716.450000000012</v>
      </c>
      <c r="I89" s="1079">
        <v>139797.98000000001</v>
      </c>
      <c r="J89" s="997">
        <v>254332.33</v>
      </c>
      <c r="K89" s="1088">
        <v>74957.110000000015</v>
      </c>
      <c r="L89" s="846">
        <v>51236.210000000006</v>
      </c>
      <c r="M89" s="846">
        <v>69781.959999999992</v>
      </c>
      <c r="N89" s="997">
        <v>195975.28000000003</v>
      </c>
      <c r="O89" s="846">
        <v>82819.62999999999</v>
      </c>
      <c r="P89" s="846">
        <v>74632.010000000024</v>
      </c>
      <c r="Q89" s="846">
        <v>78141.98</v>
      </c>
      <c r="R89" s="997">
        <v>235593.62000000002</v>
      </c>
      <c r="S89" s="997">
        <v>67081.989999999991</v>
      </c>
      <c r="T89" s="846"/>
      <c r="U89" s="846"/>
      <c r="V89" s="846">
        <v>67081.989999999991</v>
      </c>
      <c r="W89" s="892">
        <v>752983.21999999986</v>
      </c>
    </row>
    <row r="90" spans="1:23">
      <c r="A90"/>
      <c r="B90" t="s">
        <v>6628</v>
      </c>
      <c r="C90" s="729">
        <v>536760</v>
      </c>
      <c r="D90" s="780" t="s">
        <v>2872</v>
      </c>
      <c r="E90" s="994">
        <v>1081.9299999999998</v>
      </c>
      <c r="F90" s="837">
        <v>0</v>
      </c>
      <c r="G90" s="781">
        <v>81.28</v>
      </c>
      <c r="H90" s="781">
        <v>86.08</v>
      </c>
      <c r="I90" s="781">
        <v>86.08</v>
      </c>
      <c r="J90" s="837">
        <v>253.44</v>
      </c>
      <c r="K90" s="833">
        <v>86.08</v>
      </c>
      <c r="L90" s="776">
        <v>129.12</v>
      </c>
      <c r="M90" s="776">
        <v>86.08</v>
      </c>
      <c r="N90" s="837">
        <v>301.27999999999997</v>
      </c>
      <c r="O90" s="776">
        <v>86.08</v>
      </c>
      <c r="P90" s="776">
        <v>86.08</v>
      </c>
      <c r="Q90" s="776">
        <v>86.08</v>
      </c>
      <c r="R90" s="837">
        <v>258.24</v>
      </c>
      <c r="S90" s="837">
        <v>102.22</v>
      </c>
      <c r="T90" s="776"/>
      <c r="U90" s="776"/>
      <c r="V90" s="776">
        <v>102.22</v>
      </c>
      <c r="W90" s="842">
        <v>915.18000000000018</v>
      </c>
    </row>
    <row r="91" spans="1:23">
      <c r="A91"/>
      <c r="B91"/>
      <c r="C91" s="729">
        <v>536761</v>
      </c>
      <c r="D91" s="780" t="s">
        <v>6868</v>
      </c>
      <c r="E91" s="994">
        <v>0</v>
      </c>
      <c r="F91" s="837">
        <v>0</v>
      </c>
      <c r="G91" s="781">
        <v>0</v>
      </c>
      <c r="H91" s="781">
        <v>0</v>
      </c>
      <c r="I91" s="781">
        <v>0</v>
      </c>
      <c r="J91" s="837">
        <v>0</v>
      </c>
      <c r="K91" s="833">
        <v>0</v>
      </c>
      <c r="L91" s="776">
        <v>0</v>
      </c>
      <c r="M91" s="776">
        <v>0</v>
      </c>
      <c r="N91" s="837">
        <v>0</v>
      </c>
      <c r="O91" s="776">
        <v>0</v>
      </c>
      <c r="P91" s="776">
        <v>0</v>
      </c>
      <c r="Q91" s="776">
        <v>0</v>
      </c>
      <c r="R91" s="837">
        <v>0</v>
      </c>
      <c r="S91" s="837">
        <v>0</v>
      </c>
      <c r="T91" s="776"/>
      <c r="U91" s="776"/>
      <c r="V91" s="776">
        <v>0</v>
      </c>
      <c r="W91" s="842">
        <v>0</v>
      </c>
    </row>
    <row r="92" spans="1:23">
      <c r="A92"/>
      <c r="B92"/>
      <c r="C92" s="729">
        <v>536910</v>
      </c>
      <c r="D92" s="780" t="s">
        <v>126</v>
      </c>
      <c r="E92" s="994">
        <v>368.12</v>
      </c>
      <c r="F92" s="837">
        <v>1500</v>
      </c>
      <c r="G92" s="781">
        <v>0</v>
      </c>
      <c r="H92" s="781">
        <v>0</v>
      </c>
      <c r="I92" s="781">
        <v>0</v>
      </c>
      <c r="J92" s="837">
        <v>0</v>
      </c>
      <c r="K92" s="833">
        <v>81.91</v>
      </c>
      <c r="L92" s="776">
        <v>0</v>
      </c>
      <c r="M92" s="776">
        <v>86.55</v>
      </c>
      <c r="N92" s="837">
        <v>168.45999999999998</v>
      </c>
      <c r="O92" s="776">
        <v>0</v>
      </c>
      <c r="P92" s="776">
        <v>0</v>
      </c>
      <c r="Q92" s="776">
        <v>0</v>
      </c>
      <c r="R92" s="837">
        <v>0</v>
      </c>
      <c r="S92" s="837">
        <v>209.41</v>
      </c>
      <c r="T92" s="776"/>
      <c r="U92" s="776"/>
      <c r="V92" s="776">
        <v>209.41</v>
      </c>
      <c r="W92" s="842">
        <v>377.87</v>
      </c>
    </row>
    <row r="93" spans="1:23">
      <c r="A93"/>
      <c r="B93"/>
      <c r="C93" s="729">
        <v>537020</v>
      </c>
      <c r="D93" s="780" t="s">
        <v>83</v>
      </c>
      <c r="E93" s="994">
        <v>0</v>
      </c>
      <c r="F93" s="837">
        <v>0</v>
      </c>
      <c r="G93" s="781">
        <v>0</v>
      </c>
      <c r="H93" s="781">
        <v>0</v>
      </c>
      <c r="I93" s="781">
        <v>0</v>
      </c>
      <c r="J93" s="837">
        <v>0</v>
      </c>
      <c r="K93" s="833">
        <v>0</v>
      </c>
      <c r="L93" s="776">
        <v>0</v>
      </c>
      <c r="M93" s="776">
        <v>0</v>
      </c>
      <c r="N93" s="837">
        <v>0</v>
      </c>
      <c r="O93" s="776">
        <v>0</v>
      </c>
      <c r="P93" s="776">
        <v>0</v>
      </c>
      <c r="Q93" s="776">
        <v>0</v>
      </c>
      <c r="R93" s="837">
        <v>0</v>
      </c>
      <c r="S93" s="837">
        <v>0</v>
      </c>
      <c r="T93" s="776"/>
      <c r="U93" s="776"/>
      <c r="V93" s="776">
        <v>0</v>
      </c>
      <c r="W93" s="842">
        <v>0</v>
      </c>
    </row>
    <row r="94" spans="1:23">
      <c r="A94"/>
      <c r="B94"/>
      <c r="C94" s="729">
        <v>537080</v>
      </c>
      <c r="D94" s="780" t="s">
        <v>84</v>
      </c>
      <c r="E94" s="994">
        <v>1677</v>
      </c>
      <c r="F94" s="837">
        <v>3200</v>
      </c>
      <c r="G94" s="781">
        <v>422</v>
      </c>
      <c r="H94" s="781">
        <v>0</v>
      </c>
      <c r="I94" s="781">
        <v>0</v>
      </c>
      <c r="J94" s="837">
        <v>422</v>
      </c>
      <c r="K94" s="833">
        <v>0</v>
      </c>
      <c r="L94" s="776">
        <v>0</v>
      </c>
      <c r="M94" s="776">
        <v>0</v>
      </c>
      <c r="N94" s="837">
        <v>0</v>
      </c>
      <c r="O94" s="776">
        <v>0</v>
      </c>
      <c r="P94" s="776">
        <v>430</v>
      </c>
      <c r="Q94" s="776">
        <v>0</v>
      </c>
      <c r="R94" s="837">
        <v>430</v>
      </c>
      <c r="S94" s="837">
        <v>0</v>
      </c>
      <c r="T94" s="776"/>
      <c r="U94" s="776"/>
      <c r="V94" s="776">
        <v>0</v>
      </c>
      <c r="W94" s="842">
        <v>852</v>
      </c>
    </row>
    <row r="95" spans="1:23">
      <c r="A95"/>
      <c r="B95"/>
      <c r="C95" s="729">
        <v>537090</v>
      </c>
      <c r="D95" s="780" t="s">
        <v>85</v>
      </c>
      <c r="E95" s="994">
        <v>40</v>
      </c>
      <c r="F95" s="837">
        <v>0</v>
      </c>
      <c r="G95" s="781">
        <v>0</v>
      </c>
      <c r="H95" s="781">
        <v>0</v>
      </c>
      <c r="I95" s="781">
        <v>0</v>
      </c>
      <c r="J95" s="837">
        <v>0</v>
      </c>
      <c r="K95" s="833">
        <v>0</v>
      </c>
      <c r="L95" s="776">
        <v>0</v>
      </c>
      <c r="M95" s="776">
        <v>50</v>
      </c>
      <c r="N95" s="837">
        <v>50</v>
      </c>
      <c r="O95" s="776">
        <v>0</v>
      </c>
      <c r="P95" s="776">
        <v>0</v>
      </c>
      <c r="Q95" s="776">
        <v>20</v>
      </c>
      <c r="R95" s="837">
        <v>20</v>
      </c>
      <c r="S95" s="837">
        <v>0</v>
      </c>
      <c r="T95" s="776"/>
      <c r="U95" s="776"/>
      <c r="V95" s="776">
        <v>0</v>
      </c>
      <c r="W95" s="842">
        <v>70</v>
      </c>
    </row>
    <row r="96" spans="1:23">
      <c r="A96"/>
      <c r="B96" s="527" t="s">
        <v>6629</v>
      </c>
      <c r="C96" s="527"/>
      <c r="D96" s="527"/>
      <c r="E96" s="995">
        <v>3167.0499999999997</v>
      </c>
      <c r="F96" s="997">
        <v>4700</v>
      </c>
      <c r="G96" s="1079">
        <v>503.28</v>
      </c>
      <c r="H96" s="1079">
        <v>86.08</v>
      </c>
      <c r="I96" s="1079">
        <v>86.08</v>
      </c>
      <c r="J96" s="997">
        <v>675.44</v>
      </c>
      <c r="K96" s="1088">
        <v>167.99</v>
      </c>
      <c r="L96" s="846">
        <v>129.12</v>
      </c>
      <c r="M96" s="846">
        <v>222.63</v>
      </c>
      <c r="N96" s="997">
        <v>519.74</v>
      </c>
      <c r="O96" s="846">
        <v>86.08</v>
      </c>
      <c r="P96" s="846">
        <v>516.08000000000004</v>
      </c>
      <c r="Q96" s="846">
        <v>106.08</v>
      </c>
      <c r="R96" s="997">
        <v>708.24</v>
      </c>
      <c r="S96" s="997">
        <v>311.63</v>
      </c>
      <c r="T96" s="846"/>
      <c r="U96" s="846"/>
      <c r="V96" s="846">
        <v>311.63</v>
      </c>
      <c r="W96" s="892">
        <v>2215.0500000000002</v>
      </c>
    </row>
    <row r="97" spans="1:23">
      <c r="A97"/>
      <c r="B97" t="s">
        <v>460</v>
      </c>
      <c r="C97" s="729">
        <v>546160</v>
      </c>
      <c r="D97" s="780" t="s">
        <v>2139</v>
      </c>
      <c r="E97" s="994">
        <v>26448.379999999997</v>
      </c>
      <c r="F97" s="837">
        <v>0</v>
      </c>
      <c r="G97" s="781">
        <v>0</v>
      </c>
      <c r="H97" s="781">
        <v>0</v>
      </c>
      <c r="I97" s="781">
        <v>0</v>
      </c>
      <c r="J97" s="837">
        <v>0</v>
      </c>
      <c r="K97" s="833">
        <v>0</v>
      </c>
      <c r="L97" s="776">
        <v>0</v>
      </c>
      <c r="M97" s="776">
        <v>0</v>
      </c>
      <c r="N97" s="837">
        <v>0</v>
      </c>
      <c r="O97" s="776">
        <v>0</v>
      </c>
      <c r="P97" s="776">
        <v>0</v>
      </c>
      <c r="Q97" s="776">
        <v>0</v>
      </c>
      <c r="R97" s="837">
        <v>0</v>
      </c>
      <c r="S97" s="837">
        <v>0</v>
      </c>
      <c r="T97" s="776"/>
      <c r="U97" s="776"/>
      <c r="V97" s="776">
        <v>0</v>
      </c>
      <c r="W97" s="842">
        <v>0</v>
      </c>
    </row>
    <row r="98" spans="1:23">
      <c r="A98"/>
      <c r="B98" s="527" t="s">
        <v>6630</v>
      </c>
      <c r="C98" s="527"/>
      <c r="D98" s="527"/>
      <c r="E98" s="995">
        <v>26448.379999999997</v>
      </c>
      <c r="F98" s="997">
        <v>0</v>
      </c>
      <c r="G98" s="1079">
        <v>0</v>
      </c>
      <c r="H98" s="1079">
        <v>0</v>
      </c>
      <c r="I98" s="1079">
        <v>0</v>
      </c>
      <c r="J98" s="997">
        <v>0</v>
      </c>
      <c r="K98" s="1088">
        <v>0</v>
      </c>
      <c r="L98" s="846">
        <v>0</v>
      </c>
      <c r="M98" s="846">
        <v>0</v>
      </c>
      <c r="N98" s="997">
        <v>0</v>
      </c>
      <c r="O98" s="846">
        <v>0</v>
      </c>
      <c r="P98" s="846">
        <v>0</v>
      </c>
      <c r="Q98" s="846">
        <v>0</v>
      </c>
      <c r="R98" s="997">
        <v>0</v>
      </c>
      <c r="S98" s="997">
        <v>0</v>
      </c>
      <c r="T98" s="846"/>
      <c r="U98" s="846"/>
      <c r="V98" s="846">
        <v>0</v>
      </c>
      <c r="W98" s="892">
        <v>0</v>
      </c>
    </row>
    <row r="99" spans="1:23">
      <c r="A99" s="777" t="s">
        <v>6588</v>
      </c>
      <c r="B99" s="777"/>
      <c r="C99" s="777"/>
      <c r="D99" s="777"/>
      <c r="E99" s="996">
        <v>1384561.4799999995</v>
      </c>
      <c r="F99" s="838">
        <v>1590910</v>
      </c>
      <c r="G99" s="782">
        <v>37531.1</v>
      </c>
      <c r="H99" s="782">
        <v>143923.4</v>
      </c>
      <c r="I99" s="782">
        <v>185616.91999999998</v>
      </c>
      <c r="J99" s="838">
        <v>367071.42</v>
      </c>
      <c r="K99" s="834">
        <v>120392.48000000004</v>
      </c>
      <c r="L99" s="778">
        <v>117685.06000000001</v>
      </c>
      <c r="M99" s="778">
        <v>110612.64000000001</v>
      </c>
      <c r="N99" s="838">
        <v>348690.18</v>
      </c>
      <c r="O99" s="778">
        <v>123936.19999999997</v>
      </c>
      <c r="P99" s="778">
        <v>127379.09000000001</v>
      </c>
      <c r="Q99" s="778">
        <v>121703.47</v>
      </c>
      <c r="R99" s="838">
        <v>373018.75999999995</v>
      </c>
      <c r="S99" s="838">
        <v>121271.54000000002</v>
      </c>
      <c r="T99" s="778"/>
      <c r="U99" s="778"/>
      <c r="V99" s="778">
        <v>121271.54000000002</v>
      </c>
      <c r="W99" s="843">
        <v>1210051.8999999999</v>
      </c>
    </row>
    <row r="100" spans="1:23">
      <c r="A100" t="s">
        <v>446</v>
      </c>
      <c r="B100" t="s">
        <v>48</v>
      </c>
      <c r="C100" s="729">
        <v>510040</v>
      </c>
      <c r="D100" s="780" t="s">
        <v>461</v>
      </c>
      <c r="E100" s="994">
        <v>98879.89</v>
      </c>
      <c r="F100" s="837">
        <v>211092</v>
      </c>
      <c r="G100" s="781">
        <v>3206.07</v>
      </c>
      <c r="H100" s="781">
        <v>8123.4</v>
      </c>
      <c r="I100" s="781">
        <v>7906.74</v>
      </c>
      <c r="J100" s="837">
        <v>19236.21</v>
      </c>
      <c r="K100" s="833">
        <v>11553.34</v>
      </c>
      <c r="L100" s="776">
        <v>15696.52</v>
      </c>
      <c r="M100" s="776">
        <v>8073.14</v>
      </c>
      <c r="N100" s="837">
        <v>35323</v>
      </c>
      <c r="O100" s="776">
        <v>7758.73</v>
      </c>
      <c r="P100" s="776">
        <v>7665.21</v>
      </c>
      <c r="Q100" s="776">
        <v>8660.15</v>
      </c>
      <c r="R100" s="837">
        <v>24084.089999999997</v>
      </c>
      <c r="S100" s="837">
        <v>8063.08</v>
      </c>
      <c r="T100" s="776"/>
      <c r="U100" s="776"/>
      <c r="V100" s="776">
        <v>8063.08</v>
      </c>
      <c r="W100" s="842">
        <v>86706.38</v>
      </c>
    </row>
    <row r="101" spans="1:23">
      <c r="A101"/>
      <c r="B101"/>
      <c r="C101" s="729">
        <v>510200</v>
      </c>
      <c r="D101" s="780" t="s">
        <v>462</v>
      </c>
      <c r="E101" s="994">
        <v>0</v>
      </c>
      <c r="F101" s="837">
        <v>0</v>
      </c>
      <c r="G101" s="781">
        <v>0</v>
      </c>
      <c r="H101" s="781">
        <v>0</v>
      </c>
      <c r="I101" s="781">
        <v>0</v>
      </c>
      <c r="J101" s="837">
        <v>0</v>
      </c>
      <c r="K101" s="833">
        <v>0</v>
      </c>
      <c r="L101" s="776">
        <v>0</v>
      </c>
      <c r="M101" s="776">
        <v>0</v>
      </c>
      <c r="N101" s="837">
        <v>0</v>
      </c>
      <c r="O101" s="776">
        <v>0</v>
      </c>
      <c r="P101" s="776">
        <v>0</v>
      </c>
      <c r="Q101" s="776">
        <v>0</v>
      </c>
      <c r="R101" s="837">
        <v>0</v>
      </c>
      <c r="S101" s="837">
        <v>0</v>
      </c>
      <c r="T101" s="776"/>
      <c r="U101" s="776"/>
      <c r="V101" s="776">
        <v>0</v>
      </c>
      <c r="W101" s="842">
        <v>0</v>
      </c>
    </row>
    <row r="102" spans="1:23">
      <c r="A102"/>
      <c r="B102"/>
      <c r="C102" s="729">
        <v>510420</v>
      </c>
      <c r="D102" s="780" t="s">
        <v>464</v>
      </c>
      <c r="E102" s="994">
        <v>2466.5800000000004</v>
      </c>
      <c r="F102" s="837">
        <v>0</v>
      </c>
      <c r="G102" s="781">
        <v>0</v>
      </c>
      <c r="H102" s="781">
        <v>191.23</v>
      </c>
      <c r="I102" s="781">
        <v>192</v>
      </c>
      <c r="J102" s="837">
        <v>383.23</v>
      </c>
      <c r="K102" s="833">
        <v>0</v>
      </c>
      <c r="L102" s="776">
        <v>199.68</v>
      </c>
      <c r="M102" s="776">
        <v>203.98</v>
      </c>
      <c r="N102" s="837">
        <v>403.65999999999997</v>
      </c>
      <c r="O102" s="776">
        <v>276.17</v>
      </c>
      <c r="P102" s="776">
        <v>199.68</v>
      </c>
      <c r="Q102" s="776">
        <v>0</v>
      </c>
      <c r="R102" s="837">
        <v>475.85</v>
      </c>
      <c r="S102" s="837">
        <v>0</v>
      </c>
      <c r="T102" s="776"/>
      <c r="U102" s="776"/>
      <c r="V102" s="776">
        <v>0</v>
      </c>
      <c r="W102" s="842">
        <v>1262.7400000000002</v>
      </c>
    </row>
    <row r="103" spans="1:23">
      <c r="A103"/>
      <c r="B103"/>
      <c r="C103" s="729">
        <v>510520</v>
      </c>
      <c r="D103" s="780" t="s">
        <v>466</v>
      </c>
      <c r="E103" s="994"/>
      <c r="F103" s="837">
        <v>0</v>
      </c>
      <c r="G103" s="781"/>
      <c r="H103" s="781"/>
      <c r="I103" s="781"/>
      <c r="J103" s="837">
        <v>0</v>
      </c>
      <c r="K103" s="833"/>
      <c r="L103" s="776">
        <v>24.5</v>
      </c>
      <c r="M103" s="776">
        <v>0</v>
      </c>
      <c r="N103" s="837">
        <v>24.5</v>
      </c>
      <c r="O103" s="776">
        <v>0</v>
      </c>
      <c r="P103" s="776">
        <v>0</v>
      </c>
      <c r="Q103" s="776">
        <v>0</v>
      </c>
      <c r="R103" s="837">
        <v>0</v>
      </c>
      <c r="S103" s="837">
        <v>0</v>
      </c>
      <c r="T103" s="776"/>
      <c r="U103" s="776"/>
      <c r="V103" s="776">
        <v>0</v>
      </c>
      <c r="W103" s="842">
        <v>24.5</v>
      </c>
    </row>
    <row r="104" spans="1:23">
      <c r="A104"/>
      <c r="B104"/>
      <c r="C104" s="729">
        <v>510620</v>
      </c>
      <c r="D104" s="780" t="s">
        <v>467</v>
      </c>
      <c r="E104" s="994">
        <v>223.64</v>
      </c>
      <c r="F104" s="837">
        <v>0</v>
      </c>
      <c r="G104" s="781">
        <v>0</v>
      </c>
      <c r="H104" s="781">
        <v>3.2</v>
      </c>
      <c r="I104" s="781">
        <v>1.6</v>
      </c>
      <c r="J104" s="837">
        <v>4.8000000000000007</v>
      </c>
      <c r="K104" s="833">
        <v>45.7</v>
      </c>
      <c r="L104" s="776">
        <v>44.11</v>
      </c>
      <c r="M104" s="776">
        <v>0</v>
      </c>
      <c r="N104" s="837">
        <v>89.81</v>
      </c>
      <c r="O104" s="776">
        <v>0</v>
      </c>
      <c r="P104" s="776">
        <v>0</v>
      </c>
      <c r="Q104" s="776">
        <v>0</v>
      </c>
      <c r="R104" s="837">
        <v>0</v>
      </c>
      <c r="S104" s="837">
        <v>0</v>
      </c>
      <c r="T104" s="776"/>
      <c r="U104" s="776"/>
      <c r="V104" s="776">
        <v>0</v>
      </c>
      <c r="W104" s="842">
        <v>94.61</v>
      </c>
    </row>
    <row r="105" spans="1:23">
      <c r="A105"/>
      <c r="B105"/>
      <c r="C105" s="729">
        <v>510700</v>
      </c>
      <c r="D105" s="780" t="s">
        <v>468</v>
      </c>
      <c r="E105" s="994">
        <v>1888.48</v>
      </c>
      <c r="F105" s="837">
        <v>0</v>
      </c>
      <c r="G105" s="781">
        <v>0</v>
      </c>
      <c r="H105" s="781">
        <v>0</v>
      </c>
      <c r="I105" s="781">
        <v>203.98</v>
      </c>
      <c r="J105" s="837">
        <v>203.98</v>
      </c>
      <c r="K105" s="833">
        <v>0</v>
      </c>
      <c r="L105" s="776">
        <v>607.64</v>
      </c>
      <c r="M105" s="776">
        <v>603.34</v>
      </c>
      <c r="N105" s="837">
        <v>1210.98</v>
      </c>
      <c r="O105" s="776">
        <v>203.98</v>
      </c>
      <c r="P105" s="776">
        <v>203.98</v>
      </c>
      <c r="Q105" s="776">
        <v>407.96</v>
      </c>
      <c r="R105" s="837">
        <v>815.92</v>
      </c>
      <c r="S105" s="837">
        <v>0</v>
      </c>
      <c r="T105" s="776"/>
      <c r="U105" s="776"/>
      <c r="V105" s="776">
        <v>0</v>
      </c>
      <c r="W105" s="842">
        <v>2230.88</v>
      </c>
    </row>
    <row r="106" spans="1:23">
      <c r="A106"/>
      <c r="B106"/>
      <c r="C106" s="729">
        <v>513000</v>
      </c>
      <c r="D106" s="780" t="s">
        <v>469</v>
      </c>
      <c r="E106" s="994">
        <v>12108.04</v>
      </c>
      <c r="F106" s="837">
        <v>27748</v>
      </c>
      <c r="G106" s="781">
        <v>427.5</v>
      </c>
      <c r="H106" s="781">
        <v>1067.8800000000001</v>
      </c>
      <c r="I106" s="781">
        <v>1075.8699999999999</v>
      </c>
      <c r="J106" s="837">
        <v>2571.25</v>
      </c>
      <c r="K106" s="833">
        <v>1288.22</v>
      </c>
      <c r="L106" s="776">
        <v>1978.2</v>
      </c>
      <c r="M106" s="776">
        <v>1132.75</v>
      </c>
      <c r="N106" s="837">
        <v>4399.17</v>
      </c>
      <c r="O106" s="776">
        <v>1063.8900000000001</v>
      </c>
      <c r="P106" s="776">
        <v>1026.3900000000001</v>
      </c>
      <c r="Q106" s="776">
        <v>1184.97</v>
      </c>
      <c r="R106" s="837">
        <v>3275.25</v>
      </c>
      <c r="S106" s="837">
        <v>982.76</v>
      </c>
      <c r="T106" s="776"/>
      <c r="U106" s="776"/>
      <c r="V106" s="776">
        <v>982.76</v>
      </c>
      <c r="W106" s="842">
        <v>11228.43</v>
      </c>
    </row>
    <row r="107" spans="1:23">
      <c r="A107"/>
      <c r="B107"/>
      <c r="C107" s="729">
        <v>513120</v>
      </c>
      <c r="D107" s="780" t="s">
        <v>471</v>
      </c>
      <c r="E107" s="994">
        <v>6358.51</v>
      </c>
      <c r="F107" s="837">
        <v>13087</v>
      </c>
      <c r="G107" s="781">
        <v>198.77</v>
      </c>
      <c r="H107" s="781">
        <v>515.71</v>
      </c>
      <c r="I107" s="781">
        <v>514.87</v>
      </c>
      <c r="J107" s="837">
        <v>1229.3499999999999</v>
      </c>
      <c r="K107" s="833">
        <v>727.73</v>
      </c>
      <c r="L107" s="776">
        <v>1034.8399999999999</v>
      </c>
      <c r="M107" s="776">
        <v>547.53</v>
      </c>
      <c r="N107" s="837">
        <v>2310.1</v>
      </c>
      <c r="O107" s="776">
        <v>507.9</v>
      </c>
      <c r="P107" s="776">
        <v>497.24</v>
      </c>
      <c r="Q107" s="776">
        <v>559.30999999999995</v>
      </c>
      <c r="R107" s="837">
        <v>1564.4499999999998</v>
      </c>
      <c r="S107" s="837">
        <v>497.2</v>
      </c>
      <c r="T107" s="776"/>
      <c r="U107" s="776"/>
      <c r="V107" s="776">
        <v>497.2</v>
      </c>
      <c r="W107" s="842">
        <v>5601.0999999999995</v>
      </c>
    </row>
    <row r="108" spans="1:23">
      <c r="A108"/>
      <c r="B108"/>
      <c r="C108" s="729">
        <v>513140</v>
      </c>
      <c r="D108" s="780" t="s">
        <v>472</v>
      </c>
      <c r="E108" s="994">
        <v>1487.06</v>
      </c>
      <c r="F108" s="837">
        <v>3061</v>
      </c>
      <c r="G108" s="781">
        <v>46.48</v>
      </c>
      <c r="H108" s="781">
        <v>120.61</v>
      </c>
      <c r="I108" s="781">
        <v>120.41</v>
      </c>
      <c r="J108" s="837">
        <v>287.5</v>
      </c>
      <c r="K108" s="833">
        <v>170.2</v>
      </c>
      <c r="L108" s="776">
        <v>242.04</v>
      </c>
      <c r="M108" s="776">
        <v>128.05000000000001</v>
      </c>
      <c r="N108" s="837">
        <v>540.29</v>
      </c>
      <c r="O108" s="776">
        <v>118.79</v>
      </c>
      <c r="P108" s="776">
        <v>116.29</v>
      </c>
      <c r="Q108" s="776">
        <v>130.81</v>
      </c>
      <c r="R108" s="837">
        <v>365.89</v>
      </c>
      <c r="S108" s="837">
        <v>116.28</v>
      </c>
      <c r="T108" s="776"/>
      <c r="U108" s="776"/>
      <c r="V108" s="776">
        <v>116.28</v>
      </c>
      <c r="W108" s="842">
        <v>1309.9599999999998</v>
      </c>
    </row>
    <row r="109" spans="1:23">
      <c r="A109"/>
      <c r="B109"/>
      <c r="C109" s="729">
        <v>515040</v>
      </c>
      <c r="D109" s="780" t="s">
        <v>473</v>
      </c>
      <c r="E109" s="994">
        <v>20130.899999999998</v>
      </c>
      <c r="F109" s="837">
        <v>39504</v>
      </c>
      <c r="G109" s="781">
        <v>639.03</v>
      </c>
      <c r="H109" s="781">
        <v>1712.37</v>
      </c>
      <c r="I109" s="781">
        <v>1640.63</v>
      </c>
      <c r="J109" s="837">
        <v>3992.0299999999997</v>
      </c>
      <c r="K109" s="833">
        <v>1944.4</v>
      </c>
      <c r="L109" s="776">
        <v>2006.85</v>
      </c>
      <c r="M109" s="776">
        <v>1746</v>
      </c>
      <c r="N109" s="837">
        <v>5697.25</v>
      </c>
      <c r="O109" s="776">
        <v>1680.76</v>
      </c>
      <c r="P109" s="776">
        <v>1666.64</v>
      </c>
      <c r="Q109" s="776">
        <v>1835.27</v>
      </c>
      <c r="R109" s="837">
        <v>5182.67</v>
      </c>
      <c r="S109" s="837">
        <v>1662.53</v>
      </c>
      <c r="T109" s="776"/>
      <c r="U109" s="776"/>
      <c r="V109" s="776">
        <v>1662.53</v>
      </c>
      <c r="W109" s="842">
        <v>16534.48</v>
      </c>
    </row>
    <row r="110" spans="1:23">
      <c r="A110"/>
      <c r="B110"/>
      <c r="C110" s="729">
        <v>515100</v>
      </c>
      <c r="D110" s="780" t="s">
        <v>474</v>
      </c>
      <c r="E110" s="994">
        <v>125.41000000000001</v>
      </c>
      <c r="F110" s="837">
        <v>264</v>
      </c>
      <c r="G110" s="781">
        <v>4.42</v>
      </c>
      <c r="H110" s="781">
        <v>11.19</v>
      </c>
      <c r="I110" s="781">
        <v>10.9</v>
      </c>
      <c r="J110" s="837">
        <v>26.509999999999998</v>
      </c>
      <c r="K110" s="833">
        <v>16.100000000000001</v>
      </c>
      <c r="L110" s="776">
        <v>16.03</v>
      </c>
      <c r="M110" s="776">
        <v>10.92</v>
      </c>
      <c r="N110" s="837">
        <v>43.050000000000004</v>
      </c>
      <c r="O110" s="776">
        <v>10.51</v>
      </c>
      <c r="P110" s="776">
        <v>10.42</v>
      </c>
      <c r="Q110" s="776">
        <v>11.56</v>
      </c>
      <c r="R110" s="837">
        <v>32.49</v>
      </c>
      <c r="S110" s="837">
        <v>10.51</v>
      </c>
      <c r="T110" s="776"/>
      <c r="U110" s="776"/>
      <c r="V110" s="776">
        <v>10.51</v>
      </c>
      <c r="W110" s="842">
        <v>112.56000000000002</v>
      </c>
    </row>
    <row r="111" spans="1:23">
      <c r="A111"/>
      <c r="B111"/>
      <c r="C111" s="729">
        <v>515120</v>
      </c>
      <c r="D111" s="780" t="s">
        <v>475</v>
      </c>
      <c r="E111" s="994">
        <v>167.27</v>
      </c>
      <c r="F111" s="837">
        <v>685</v>
      </c>
      <c r="G111" s="781">
        <v>10.42</v>
      </c>
      <c r="H111" s="781">
        <v>26.4</v>
      </c>
      <c r="I111" s="781">
        <v>25.69</v>
      </c>
      <c r="J111" s="837">
        <v>62.510000000000005</v>
      </c>
      <c r="K111" s="833">
        <v>37.47</v>
      </c>
      <c r="L111" s="776">
        <v>51</v>
      </c>
      <c r="M111" s="776">
        <v>26.24</v>
      </c>
      <c r="N111" s="837">
        <v>114.71</v>
      </c>
      <c r="O111" s="776">
        <v>25.26</v>
      </c>
      <c r="P111" s="776">
        <v>25.03</v>
      </c>
      <c r="Q111" s="776">
        <v>28.03</v>
      </c>
      <c r="R111" s="837">
        <v>78.320000000000007</v>
      </c>
      <c r="S111" s="837">
        <v>26.19</v>
      </c>
      <c r="T111" s="776"/>
      <c r="U111" s="776"/>
      <c r="V111" s="776">
        <v>26.19</v>
      </c>
      <c r="W111" s="842">
        <v>281.73</v>
      </c>
    </row>
    <row r="112" spans="1:23">
      <c r="A112"/>
      <c r="B112"/>
      <c r="C112" s="729">
        <v>515220</v>
      </c>
      <c r="D112" s="780" t="s">
        <v>478</v>
      </c>
      <c r="E112" s="994">
        <v>0</v>
      </c>
      <c r="F112" s="837">
        <v>0</v>
      </c>
      <c r="G112" s="781">
        <v>0</v>
      </c>
      <c r="H112" s="781">
        <v>0</v>
      </c>
      <c r="I112" s="781">
        <v>0</v>
      </c>
      <c r="J112" s="837">
        <v>0</v>
      </c>
      <c r="K112" s="833">
        <v>0</v>
      </c>
      <c r="L112" s="776">
        <v>0</v>
      </c>
      <c r="M112" s="776">
        <v>0</v>
      </c>
      <c r="N112" s="837">
        <v>0</v>
      </c>
      <c r="O112" s="776">
        <v>0</v>
      </c>
      <c r="P112" s="776">
        <v>0</v>
      </c>
      <c r="Q112" s="776">
        <v>0</v>
      </c>
      <c r="R112" s="837">
        <v>0</v>
      </c>
      <c r="S112" s="837">
        <v>0</v>
      </c>
      <c r="T112" s="776"/>
      <c r="U112" s="776"/>
      <c r="V112" s="776">
        <v>0</v>
      </c>
      <c r="W112" s="842">
        <v>0</v>
      </c>
    </row>
    <row r="113" spans="1:23">
      <c r="A113"/>
      <c r="B113"/>
      <c r="C113" s="729">
        <v>515260</v>
      </c>
      <c r="D113" s="780" t="s">
        <v>479</v>
      </c>
      <c r="E113" s="994">
        <v>295.56</v>
      </c>
      <c r="F113" s="837">
        <v>633</v>
      </c>
      <c r="G113" s="781">
        <v>8.75</v>
      </c>
      <c r="H113" s="781">
        <v>22.18</v>
      </c>
      <c r="I113" s="781">
        <v>21.57</v>
      </c>
      <c r="J113" s="837">
        <v>52.5</v>
      </c>
      <c r="K113" s="833">
        <v>31.47</v>
      </c>
      <c r="L113" s="776">
        <v>42.84</v>
      </c>
      <c r="M113" s="776">
        <v>22.04</v>
      </c>
      <c r="N113" s="837">
        <v>96.35</v>
      </c>
      <c r="O113" s="776">
        <v>21.22</v>
      </c>
      <c r="P113" s="776">
        <v>21.03</v>
      </c>
      <c r="Q113" s="776">
        <v>23.54</v>
      </c>
      <c r="R113" s="837">
        <v>65.789999999999992</v>
      </c>
      <c r="S113" s="837">
        <v>22</v>
      </c>
      <c r="T113" s="776"/>
      <c r="U113" s="776"/>
      <c r="V113" s="776">
        <v>22</v>
      </c>
      <c r="W113" s="842">
        <v>236.64</v>
      </c>
    </row>
    <row r="114" spans="1:23">
      <c r="A114"/>
      <c r="B114"/>
      <c r="C114" s="729">
        <v>518140</v>
      </c>
      <c r="D114" s="780" t="s">
        <v>484</v>
      </c>
      <c r="E114" s="994">
        <v>40.459999999999994</v>
      </c>
      <c r="F114" s="837">
        <v>84</v>
      </c>
      <c r="G114" s="781">
        <v>1.3</v>
      </c>
      <c r="H114" s="781">
        <v>3.28</v>
      </c>
      <c r="I114" s="781">
        <v>3.2</v>
      </c>
      <c r="J114" s="837">
        <v>7.78</v>
      </c>
      <c r="K114" s="833">
        <v>4.9400000000000004</v>
      </c>
      <c r="L114" s="776">
        <v>6.49</v>
      </c>
      <c r="M114" s="776">
        <v>3.2</v>
      </c>
      <c r="N114" s="837">
        <v>14.629999999999999</v>
      </c>
      <c r="O114" s="776">
        <v>3.07</v>
      </c>
      <c r="P114" s="776">
        <v>3.04</v>
      </c>
      <c r="Q114" s="776">
        <v>3.4</v>
      </c>
      <c r="R114" s="837">
        <v>9.51</v>
      </c>
      <c r="S114" s="837">
        <v>3.08</v>
      </c>
      <c r="T114" s="776"/>
      <c r="U114" s="776"/>
      <c r="V114" s="776">
        <v>3.08</v>
      </c>
      <c r="W114" s="842">
        <v>35</v>
      </c>
    </row>
    <row r="115" spans="1:23">
      <c r="A115"/>
      <c r="B115" s="527" t="s">
        <v>6625</v>
      </c>
      <c r="C115" s="527"/>
      <c r="D115" s="527"/>
      <c r="E115" s="995">
        <v>144171.79999999999</v>
      </c>
      <c r="F115" s="997">
        <v>296158</v>
      </c>
      <c r="G115" s="1079">
        <v>4542.7400000000007</v>
      </c>
      <c r="H115" s="1079">
        <v>11797.449999999999</v>
      </c>
      <c r="I115" s="1079">
        <v>11717.46</v>
      </c>
      <c r="J115" s="997">
        <v>28057.649999999991</v>
      </c>
      <c r="K115" s="1088">
        <v>15819.57</v>
      </c>
      <c r="L115" s="846">
        <v>21950.74</v>
      </c>
      <c r="M115" s="846">
        <v>12497.190000000002</v>
      </c>
      <c r="N115" s="997">
        <v>50267.5</v>
      </c>
      <c r="O115" s="846">
        <v>11670.279999999999</v>
      </c>
      <c r="P115" s="846">
        <v>11434.950000000003</v>
      </c>
      <c r="Q115" s="846">
        <v>12844.999999999998</v>
      </c>
      <c r="R115" s="997">
        <v>35950.229999999996</v>
      </c>
      <c r="S115" s="997">
        <v>11383.630000000003</v>
      </c>
      <c r="T115" s="846"/>
      <c r="U115" s="846"/>
      <c r="V115" s="846">
        <v>11383.630000000003</v>
      </c>
      <c r="W115" s="892">
        <v>125659.01000000001</v>
      </c>
    </row>
    <row r="116" spans="1:23">
      <c r="A116"/>
      <c r="B116" t="s">
        <v>6626</v>
      </c>
      <c r="C116" s="729">
        <v>520010</v>
      </c>
      <c r="D116" s="780" t="s">
        <v>119</v>
      </c>
      <c r="E116" s="994">
        <v>0</v>
      </c>
      <c r="F116" s="837">
        <v>750</v>
      </c>
      <c r="G116" s="781">
        <v>0</v>
      </c>
      <c r="H116" s="781">
        <v>0</v>
      </c>
      <c r="I116" s="781">
        <v>0</v>
      </c>
      <c r="J116" s="837">
        <v>0</v>
      </c>
      <c r="K116" s="833">
        <v>0</v>
      </c>
      <c r="L116" s="776">
        <v>0</v>
      </c>
      <c r="M116" s="776">
        <v>0</v>
      </c>
      <c r="N116" s="837">
        <v>0</v>
      </c>
      <c r="O116" s="776">
        <v>0</v>
      </c>
      <c r="P116" s="776">
        <v>0</v>
      </c>
      <c r="Q116" s="776">
        <v>0</v>
      </c>
      <c r="R116" s="837">
        <v>0</v>
      </c>
      <c r="S116" s="837">
        <v>0</v>
      </c>
      <c r="T116" s="776"/>
      <c r="U116" s="776"/>
      <c r="V116" s="776">
        <v>0</v>
      </c>
      <c r="W116" s="842">
        <v>0</v>
      </c>
    </row>
    <row r="117" spans="1:23">
      <c r="A117"/>
      <c r="B117"/>
      <c r="C117" s="729">
        <v>520020</v>
      </c>
      <c r="D117" s="780" t="s">
        <v>86</v>
      </c>
      <c r="E117" s="994">
        <v>2615.6899999999996</v>
      </c>
      <c r="F117" s="837">
        <v>1500</v>
      </c>
      <c r="G117" s="781">
        <v>0</v>
      </c>
      <c r="H117" s="781">
        <v>0</v>
      </c>
      <c r="I117" s="781">
        <v>12.16</v>
      </c>
      <c r="J117" s="837">
        <v>12.16</v>
      </c>
      <c r="K117" s="833">
        <v>0</v>
      </c>
      <c r="L117" s="776">
        <v>0</v>
      </c>
      <c r="M117" s="776">
        <v>0</v>
      </c>
      <c r="N117" s="837">
        <v>0</v>
      </c>
      <c r="O117" s="776">
        <v>0</v>
      </c>
      <c r="P117" s="776">
        <v>0</v>
      </c>
      <c r="Q117" s="776">
        <v>0</v>
      </c>
      <c r="R117" s="837">
        <v>0</v>
      </c>
      <c r="S117" s="837">
        <v>0</v>
      </c>
      <c r="T117" s="776"/>
      <c r="U117" s="776"/>
      <c r="V117" s="776">
        <v>0</v>
      </c>
      <c r="W117" s="842">
        <v>12.16</v>
      </c>
    </row>
    <row r="118" spans="1:23">
      <c r="A118"/>
      <c r="B118"/>
      <c r="C118" s="729">
        <v>520025</v>
      </c>
      <c r="D118" s="780" t="s">
        <v>486</v>
      </c>
      <c r="E118" s="994">
        <v>1282.77</v>
      </c>
      <c r="F118" s="837">
        <v>1000</v>
      </c>
      <c r="G118" s="781">
        <v>148.65</v>
      </c>
      <c r="H118" s="781">
        <v>0</v>
      </c>
      <c r="I118" s="781">
        <v>297.3</v>
      </c>
      <c r="J118" s="837">
        <v>445.95000000000005</v>
      </c>
      <c r="K118" s="833">
        <v>0</v>
      </c>
      <c r="L118" s="776">
        <v>148.65</v>
      </c>
      <c r="M118" s="776">
        <v>148.65</v>
      </c>
      <c r="N118" s="837">
        <v>297.3</v>
      </c>
      <c r="O118" s="776">
        <v>99.1</v>
      </c>
      <c r="P118" s="776">
        <v>104.06</v>
      </c>
      <c r="Q118" s="776">
        <v>148.65</v>
      </c>
      <c r="R118" s="837">
        <v>351.81</v>
      </c>
      <c r="S118" s="837">
        <v>104.06</v>
      </c>
      <c r="T118" s="776"/>
      <c r="U118" s="776"/>
      <c r="V118" s="776">
        <v>104.06</v>
      </c>
      <c r="W118" s="842">
        <v>1199.1200000000001</v>
      </c>
    </row>
    <row r="119" spans="1:23">
      <c r="A119"/>
      <c r="B119"/>
      <c r="C119" s="729">
        <v>520105</v>
      </c>
      <c r="D119" s="780" t="s">
        <v>487</v>
      </c>
      <c r="E119" s="994">
        <v>413.46999999999997</v>
      </c>
      <c r="F119" s="837">
        <v>500</v>
      </c>
      <c r="G119" s="781">
        <v>0</v>
      </c>
      <c r="H119" s="781">
        <v>0</v>
      </c>
      <c r="I119" s="781">
        <v>7.53</v>
      </c>
      <c r="J119" s="837">
        <v>7.53</v>
      </c>
      <c r="K119" s="833">
        <v>0</v>
      </c>
      <c r="L119" s="776">
        <v>0</v>
      </c>
      <c r="M119" s="776">
        <v>0</v>
      </c>
      <c r="N119" s="837">
        <v>0</v>
      </c>
      <c r="O119" s="776">
        <v>0</v>
      </c>
      <c r="P119" s="776">
        <v>0</v>
      </c>
      <c r="Q119" s="776">
        <v>0</v>
      </c>
      <c r="R119" s="837">
        <v>0</v>
      </c>
      <c r="S119" s="837">
        <v>0</v>
      </c>
      <c r="T119" s="776"/>
      <c r="U119" s="776"/>
      <c r="V119" s="776">
        <v>0</v>
      </c>
      <c r="W119" s="842">
        <v>7.53</v>
      </c>
    </row>
    <row r="120" spans="1:23">
      <c r="A120"/>
      <c r="B120"/>
      <c r="C120" s="729">
        <v>520115</v>
      </c>
      <c r="D120" s="780" t="s">
        <v>49</v>
      </c>
      <c r="E120" s="994">
        <v>2383.56</v>
      </c>
      <c r="F120" s="837">
        <v>1750</v>
      </c>
      <c r="G120" s="781">
        <v>0</v>
      </c>
      <c r="H120" s="781">
        <v>0</v>
      </c>
      <c r="I120" s="781">
        <v>156.22999999999999</v>
      </c>
      <c r="J120" s="837">
        <v>156.22999999999999</v>
      </c>
      <c r="K120" s="833">
        <v>18</v>
      </c>
      <c r="L120" s="776">
        <v>686.38</v>
      </c>
      <c r="M120" s="776">
        <v>276.10000000000002</v>
      </c>
      <c r="N120" s="837">
        <v>980.48</v>
      </c>
      <c r="O120" s="776">
        <v>0</v>
      </c>
      <c r="P120" s="776">
        <v>0</v>
      </c>
      <c r="Q120" s="776">
        <v>82</v>
      </c>
      <c r="R120" s="837">
        <v>82</v>
      </c>
      <c r="S120" s="837">
        <v>0</v>
      </c>
      <c r="T120" s="776"/>
      <c r="U120" s="776"/>
      <c r="V120" s="776">
        <v>0</v>
      </c>
      <c r="W120" s="842">
        <v>1218.71</v>
      </c>
    </row>
    <row r="121" spans="1:23">
      <c r="A121"/>
      <c r="B121"/>
      <c r="C121" s="729">
        <v>520220</v>
      </c>
      <c r="D121" s="780" t="s">
        <v>1792</v>
      </c>
      <c r="E121" s="994">
        <v>0</v>
      </c>
      <c r="F121" s="837">
        <v>2000</v>
      </c>
      <c r="G121" s="781">
        <v>0</v>
      </c>
      <c r="H121" s="781">
        <v>0</v>
      </c>
      <c r="I121" s="781">
        <v>0</v>
      </c>
      <c r="J121" s="837">
        <v>0</v>
      </c>
      <c r="K121" s="833">
        <v>0</v>
      </c>
      <c r="L121" s="776">
        <v>0</v>
      </c>
      <c r="M121" s="776">
        <v>0</v>
      </c>
      <c r="N121" s="837">
        <v>0</v>
      </c>
      <c r="O121" s="776">
        <v>0</v>
      </c>
      <c r="P121" s="776">
        <v>0</v>
      </c>
      <c r="Q121" s="776">
        <v>0</v>
      </c>
      <c r="R121" s="837">
        <v>0</v>
      </c>
      <c r="S121" s="837">
        <v>0</v>
      </c>
      <c r="T121" s="776"/>
      <c r="U121" s="776"/>
      <c r="V121" s="776">
        <v>0</v>
      </c>
      <c r="W121" s="842">
        <v>0</v>
      </c>
    </row>
    <row r="122" spans="1:23">
      <c r="A122"/>
      <c r="B122"/>
      <c r="C122" s="729">
        <v>520230</v>
      </c>
      <c r="D122" s="780" t="s">
        <v>50</v>
      </c>
      <c r="E122" s="994">
        <v>3818.24</v>
      </c>
      <c r="F122" s="837">
        <v>4000</v>
      </c>
      <c r="G122" s="781">
        <v>0</v>
      </c>
      <c r="H122" s="781">
        <v>277.41000000000003</v>
      </c>
      <c r="I122" s="781">
        <v>239.42</v>
      </c>
      <c r="J122" s="837">
        <v>516.83000000000004</v>
      </c>
      <c r="K122" s="833">
        <v>239.64</v>
      </c>
      <c r="L122" s="776">
        <v>239.73</v>
      </c>
      <c r="M122" s="776">
        <v>319.64</v>
      </c>
      <c r="N122" s="837">
        <v>799.01</v>
      </c>
      <c r="O122" s="776">
        <v>361.54</v>
      </c>
      <c r="P122" s="776">
        <v>361.64</v>
      </c>
      <c r="Q122" s="776">
        <v>361.64</v>
      </c>
      <c r="R122" s="837">
        <v>1084.8200000000002</v>
      </c>
      <c r="S122" s="837">
        <v>319.73</v>
      </c>
      <c r="T122" s="776"/>
      <c r="U122" s="776"/>
      <c r="V122" s="776">
        <v>319.73</v>
      </c>
      <c r="W122" s="842">
        <v>2720.39</v>
      </c>
    </row>
    <row r="123" spans="1:23">
      <c r="A123"/>
      <c r="B123"/>
      <c r="C123" s="729">
        <v>520240</v>
      </c>
      <c r="D123" s="780" t="s">
        <v>1195</v>
      </c>
      <c r="E123" s="994">
        <v>0</v>
      </c>
      <c r="F123" s="837">
        <v>0</v>
      </c>
      <c r="G123" s="781">
        <v>0</v>
      </c>
      <c r="H123" s="781">
        <v>0</v>
      </c>
      <c r="I123" s="781">
        <v>0</v>
      </c>
      <c r="J123" s="837">
        <v>0</v>
      </c>
      <c r="K123" s="833">
        <v>0</v>
      </c>
      <c r="L123" s="776">
        <v>0</v>
      </c>
      <c r="M123" s="776">
        <v>0</v>
      </c>
      <c r="N123" s="837">
        <v>0</v>
      </c>
      <c r="O123" s="776">
        <v>0</v>
      </c>
      <c r="P123" s="776">
        <v>0</v>
      </c>
      <c r="Q123" s="776">
        <v>0</v>
      </c>
      <c r="R123" s="837">
        <v>0</v>
      </c>
      <c r="S123" s="837">
        <v>0</v>
      </c>
      <c r="T123" s="776"/>
      <c r="U123" s="776"/>
      <c r="V123" s="776">
        <v>0</v>
      </c>
      <c r="W123" s="842">
        <v>0</v>
      </c>
    </row>
    <row r="124" spans="1:23">
      <c r="A124"/>
      <c r="B124"/>
      <c r="C124" s="729">
        <v>520320</v>
      </c>
      <c r="D124" s="780" t="s">
        <v>51</v>
      </c>
      <c r="E124" s="994">
        <v>909.5100000000001</v>
      </c>
      <c r="F124" s="837">
        <v>1000</v>
      </c>
      <c r="G124" s="781">
        <v>68.19</v>
      </c>
      <c r="H124" s="781">
        <v>69.45</v>
      </c>
      <c r="I124" s="781">
        <v>76.239999999999995</v>
      </c>
      <c r="J124" s="837">
        <v>213.88</v>
      </c>
      <c r="K124" s="833">
        <v>72.81</v>
      </c>
      <c r="L124" s="776">
        <v>69.63</v>
      </c>
      <c r="M124" s="776">
        <v>73.13</v>
      </c>
      <c r="N124" s="837">
        <v>215.57</v>
      </c>
      <c r="O124" s="776">
        <v>70.349999999999994</v>
      </c>
      <c r="P124" s="776">
        <v>70.5</v>
      </c>
      <c r="Q124" s="776">
        <v>73.33</v>
      </c>
      <c r="R124" s="837">
        <v>214.18</v>
      </c>
      <c r="S124" s="837">
        <v>69.709999999999994</v>
      </c>
      <c r="T124" s="776"/>
      <c r="U124" s="776"/>
      <c r="V124" s="776">
        <v>69.709999999999994</v>
      </c>
      <c r="W124" s="842">
        <v>713.34</v>
      </c>
    </row>
    <row r="125" spans="1:23">
      <c r="A125"/>
      <c r="B125"/>
      <c r="C125" s="729">
        <v>520360</v>
      </c>
      <c r="D125" s="780" t="s">
        <v>2917</v>
      </c>
      <c r="E125" s="994">
        <v>1864.0800000000004</v>
      </c>
      <c r="F125" s="837">
        <v>0</v>
      </c>
      <c r="G125" s="781">
        <v>0</v>
      </c>
      <c r="H125" s="781">
        <v>136.83000000000001</v>
      </c>
      <c r="I125" s="781">
        <v>136.83000000000001</v>
      </c>
      <c r="J125" s="837">
        <v>273.66000000000003</v>
      </c>
      <c r="K125" s="833">
        <v>136.83000000000001</v>
      </c>
      <c r="L125" s="776">
        <v>136.83000000000001</v>
      </c>
      <c r="M125" s="776">
        <v>136.83000000000001</v>
      </c>
      <c r="N125" s="837">
        <v>410.49</v>
      </c>
      <c r="O125" s="776">
        <v>136.83000000000001</v>
      </c>
      <c r="P125" s="776">
        <v>136.83000000000001</v>
      </c>
      <c r="Q125" s="776">
        <v>136.83000000000001</v>
      </c>
      <c r="R125" s="837">
        <v>410.49</v>
      </c>
      <c r="S125" s="837">
        <v>136.83000000000001</v>
      </c>
      <c r="T125" s="776"/>
      <c r="U125" s="776"/>
      <c r="V125" s="776">
        <v>136.83000000000001</v>
      </c>
      <c r="W125" s="842">
        <v>1231.47</v>
      </c>
    </row>
    <row r="126" spans="1:23">
      <c r="A126"/>
      <c r="B126"/>
      <c r="C126" s="729">
        <v>520800</v>
      </c>
      <c r="D126" s="780" t="s">
        <v>54</v>
      </c>
      <c r="E126" s="994">
        <v>8389.89</v>
      </c>
      <c r="F126" s="837">
        <v>5500</v>
      </c>
      <c r="G126" s="781">
        <v>0</v>
      </c>
      <c r="H126" s="781">
        <v>2048.91</v>
      </c>
      <c r="I126" s="781">
        <v>1989.27</v>
      </c>
      <c r="J126" s="837">
        <v>4038.18</v>
      </c>
      <c r="K126" s="833">
        <v>1822.81</v>
      </c>
      <c r="L126" s="776">
        <v>826.86</v>
      </c>
      <c r="M126" s="776">
        <v>22.06</v>
      </c>
      <c r="N126" s="837">
        <v>2671.73</v>
      </c>
      <c r="O126" s="776">
        <v>0</v>
      </c>
      <c r="P126" s="776">
        <v>0</v>
      </c>
      <c r="Q126" s="776">
        <v>0</v>
      </c>
      <c r="R126" s="837">
        <v>0</v>
      </c>
      <c r="S126" s="837">
        <v>1368.78</v>
      </c>
      <c r="T126" s="776"/>
      <c r="U126" s="776"/>
      <c r="V126" s="776">
        <v>1368.78</v>
      </c>
      <c r="W126" s="842">
        <v>8078.69</v>
      </c>
    </row>
    <row r="127" spans="1:23">
      <c r="A127"/>
      <c r="B127"/>
      <c r="C127" s="729">
        <v>520840</v>
      </c>
      <c r="D127" s="780" t="s">
        <v>6439</v>
      </c>
      <c r="E127" s="994">
        <v>0</v>
      </c>
      <c r="F127" s="837">
        <v>0</v>
      </c>
      <c r="G127" s="781">
        <v>0</v>
      </c>
      <c r="H127" s="781">
        <v>0</v>
      </c>
      <c r="I127" s="781">
        <v>0</v>
      </c>
      <c r="J127" s="837">
        <v>0</v>
      </c>
      <c r="K127" s="833">
        <v>0</v>
      </c>
      <c r="L127" s="776">
        <v>0</v>
      </c>
      <c r="M127" s="776">
        <v>0</v>
      </c>
      <c r="N127" s="837">
        <v>0</v>
      </c>
      <c r="O127" s="776">
        <v>0</v>
      </c>
      <c r="P127" s="776">
        <v>0</v>
      </c>
      <c r="Q127" s="776">
        <v>0</v>
      </c>
      <c r="R127" s="837">
        <v>0</v>
      </c>
      <c r="S127" s="837">
        <v>0</v>
      </c>
      <c r="T127" s="776"/>
      <c r="U127" s="776"/>
      <c r="V127" s="776">
        <v>0</v>
      </c>
      <c r="W127" s="842">
        <v>0</v>
      </c>
    </row>
    <row r="128" spans="1:23">
      <c r="A128"/>
      <c r="B128"/>
      <c r="C128" s="729">
        <v>520845</v>
      </c>
      <c r="D128" s="780" t="s">
        <v>89</v>
      </c>
      <c r="E128" s="994">
        <v>49502.84</v>
      </c>
      <c r="F128" s="837">
        <v>38000</v>
      </c>
      <c r="G128" s="781">
        <v>6291.1</v>
      </c>
      <c r="H128" s="781">
        <v>6291.1</v>
      </c>
      <c r="I128" s="781">
        <v>6291.1</v>
      </c>
      <c r="J128" s="837">
        <v>18873.300000000003</v>
      </c>
      <c r="K128" s="833">
        <v>6291.1</v>
      </c>
      <c r="L128" s="776">
        <v>6291.1</v>
      </c>
      <c r="M128" s="776">
        <v>49.51</v>
      </c>
      <c r="N128" s="837">
        <v>12631.710000000001</v>
      </c>
      <c r="O128" s="776">
        <v>1474.64</v>
      </c>
      <c r="P128" s="776">
        <v>1474.64</v>
      </c>
      <c r="Q128" s="776">
        <v>1474.64</v>
      </c>
      <c r="R128" s="837">
        <v>4423.92</v>
      </c>
      <c r="S128" s="837">
        <v>5032.88</v>
      </c>
      <c r="T128" s="776"/>
      <c r="U128" s="776"/>
      <c r="V128" s="776">
        <v>5032.88</v>
      </c>
      <c r="W128" s="842">
        <v>40961.81</v>
      </c>
    </row>
    <row r="129" spans="1:23">
      <c r="A129"/>
      <c r="B129"/>
      <c r="C129" s="729">
        <v>521420</v>
      </c>
      <c r="D129" s="780" t="s">
        <v>90</v>
      </c>
      <c r="E129" s="994">
        <v>10256.099999999999</v>
      </c>
      <c r="F129" s="837">
        <v>5000</v>
      </c>
      <c r="G129" s="781">
        <v>0</v>
      </c>
      <c r="H129" s="781">
        <v>0</v>
      </c>
      <c r="I129" s="781">
        <v>5379.45</v>
      </c>
      <c r="J129" s="837">
        <v>5379.45</v>
      </c>
      <c r="K129" s="833">
        <v>162.57</v>
      </c>
      <c r="L129" s="776">
        <v>445.51</v>
      </c>
      <c r="M129" s="776">
        <v>3709.08</v>
      </c>
      <c r="N129" s="837">
        <v>4317.16</v>
      </c>
      <c r="O129" s="776">
        <v>0</v>
      </c>
      <c r="P129" s="776">
        <v>198.32</v>
      </c>
      <c r="Q129" s="776">
        <v>51.7</v>
      </c>
      <c r="R129" s="837">
        <v>250.01999999999998</v>
      </c>
      <c r="S129" s="837">
        <v>490.78</v>
      </c>
      <c r="T129" s="776"/>
      <c r="U129" s="776"/>
      <c r="V129" s="776">
        <v>490.78</v>
      </c>
      <c r="W129" s="842">
        <v>10437.410000000002</v>
      </c>
    </row>
    <row r="130" spans="1:23">
      <c r="A130"/>
      <c r="B130"/>
      <c r="C130" s="729">
        <v>521500</v>
      </c>
      <c r="D130" s="780" t="s">
        <v>58</v>
      </c>
      <c r="E130" s="994">
        <v>1717.15</v>
      </c>
      <c r="F130" s="837">
        <v>750</v>
      </c>
      <c r="G130" s="781">
        <v>0</v>
      </c>
      <c r="H130" s="781">
        <v>0</v>
      </c>
      <c r="I130" s="781">
        <v>0</v>
      </c>
      <c r="J130" s="837">
        <v>0</v>
      </c>
      <c r="K130" s="833">
        <v>1469.13</v>
      </c>
      <c r="L130" s="776">
        <v>0</v>
      </c>
      <c r="M130" s="776">
        <v>0</v>
      </c>
      <c r="N130" s="837">
        <v>1469.13</v>
      </c>
      <c r="O130" s="776">
        <v>0</v>
      </c>
      <c r="P130" s="776">
        <v>0</v>
      </c>
      <c r="Q130" s="776">
        <v>0</v>
      </c>
      <c r="R130" s="837">
        <v>0</v>
      </c>
      <c r="S130" s="837">
        <v>0</v>
      </c>
      <c r="T130" s="776"/>
      <c r="U130" s="776"/>
      <c r="V130" s="776">
        <v>0</v>
      </c>
      <c r="W130" s="842">
        <v>1469.13</v>
      </c>
    </row>
    <row r="131" spans="1:23">
      <c r="A131"/>
      <c r="B131"/>
      <c r="C131" s="729">
        <v>521560</v>
      </c>
      <c r="D131" s="780" t="s">
        <v>120</v>
      </c>
      <c r="E131" s="994">
        <v>83.74</v>
      </c>
      <c r="F131" s="837">
        <v>0</v>
      </c>
      <c r="G131" s="781">
        <v>0</v>
      </c>
      <c r="H131" s="781">
        <v>0</v>
      </c>
      <c r="I131" s="781">
        <v>0</v>
      </c>
      <c r="J131" s="837">
        <v>0</v>
      </c>
      <c r="K131" s="833">
        <v>0</v>
      </c>
      <c r="L131" s="776">
        <v>0</v>
      </c>
      <c r="M131" s="776">
        <v>0</v>
      </c>
      <c r="N131" s="837">
        <v>0</v>
      </c>
      <c r="O131" s="776">
        <v>0</v>
      </c>
      <c r="P131" s="776">
        <v>0</v>
      </c>
      <c r="Q131" s="776">
        <v>0</v>
      </c>
      <c r="R131" s="837">
        <v>0</v>
      </c>
      <c r="S131" s="837">
        <v>0</v>
      </c>
      <c r="T131" s="776"/>
      <c r="U131" s="776"/>
      <c r="V131" s="776">
        <v>0</v>
      </c>
      <c r="W131" s="842">
        <v>0</v>
      </c>
    </row>
    <row r="132" spans="1:23">
      <c r="A132"/>
      <c r="B132"/>
      <c r="C132" s="729">
        <v>521600</v>
      </c>
      <c r="D132" s="780" t="s">
        <v>91</v>
      </c>
      <c r="E132" s="994">
        <v>0</v>
      </c>
      <c r="F132" s="837">
        <v>15000</v>
      </c>
      <c r="G132" s="781">
        <v>0</v>
      </c>
      <c r="H132" s="781">
        <v>0</v>
      </c>
      <c r="I132" s="781">
        <v>0</v>
      </c>
      <c r="J132" s="837">
        <v>0</v>
      </c>
      <c r="K132" s="833">
        <v>0</v>
      </c>
      <c r="L132" s="776">
        <v>180</v>
      </c>
      <c r="M132" s="776">
        <v>0</v>
      </c>
      <c r="N132" s="837">
        <v>180</v>
      </c>
      <c r="O132" s="776">
        <v>0</v>
      </c>
      <c r="P132" s="776">
        <v>4500</v>
      </c>
      <c r="Q132" s="776">
        <v>4800</v>
      </c>
      <c r="R132" s="837">
        <v>9300</v>
      </c>
      <c r="S132" s="837">
        <v>1850</v>
      </c>
      <c r="T132" s="776"/>
      <c r="U132" s="776"/>
      <c r="V132" s="776">
        <v>1850</v>
      </c>
      <c r="W132" s="842">
        <v>11330</v>
      </c>
    </row>
    <row r="133" spans="1:23">
      <c r="A133"/>
      <c r="B133"/>
      <c r="C133" s="729">
        <v>521720</v>
      </c>
      <c r="D133" s="780" t="s">
        <v>121</v>
      </c>
      <c r="E133" s="994">
        <v>0</v>
      </c>
      <c r="F133" s="837">
        <v>750</v>
      </c>
      <c r="G133" s="781">
        <v>0</v>
      </c>
      <c r="H133" s="781">
        <v>486.55</v>
      </c>
      <c r="I133" s="781">
        <v>0</v>
      </c>
      <c r="J133" s="837">
        <v>486.55</v>
      </c>
      <c r="K133" s="833">
        <v>0</v>
      </c>
      <c r="L133" s="776">
        <v>0</v>
      </c>
      <c r="M133" s="776">
        <v>0</v>
      </c>
      <c r="N133" s="837">
        <v>0</v>
      </c>
      <c r="O133" s="776">
        <v>0</v>
      </c>
      <c r="P133" s="776">
        <v>0</v>
      </c>
      <c r="Q133" s="776">
        <v>0</v>
      </c>
      <c r="R133" s="837">
        <v>0</v>
      </c>
      <c r="S133" s="837">
        <v>0</v>
      </c>
      <c r="T133" s="776"/>
      <c r="U133" s="776"/>
      <c r="V133" s="776">
        <v>0</v>
      </c>
      <c r="W133" s="842">
        <v>486.55</v>
      </c>
    </row>
    <row r="134" spans="1:23">
      <c r="A134"/>
      <c r="B134"/>
      <c r="C134" s="729">
        <v>521740</v>
      </c>
      <c r="D134" s="780" t="s">
        <v>5950</v>
      </c>
      <c r="E134" s="994">
        <v>1043.98</v>
      </c>
      <c r="F134" s="837">
        <v>0</v>
      </c>
      <c r="G134" s="781">
        <v>0</v>
      </c>
      <c r="H134" s="781">
        <v>0</v>
      </c>
      <c r="I134" s="781">
        <v>0</v>
      </c>
      <c r="J134" s="837">
        <v>0</v>
      </c>
      <c r="K134" s="833">
        <v>0</v>
      </c>
      <c r="L134" s="776">
        <v>0</v>
      </c>
      <c r="M134" s="776">
        <v>0</v>
      </c>
      <c r="N134" s="837">
        <v>0</v>
      </c>
      <c r="O134" s="776">
        <v>0</v>
      </c>
      <c r="P134" s="776">
        <v>0</v>
      </c>
      <c r="Q134" s="776">
        <v>0</v>
      </c>
      <c r="R134" s="837">
        <v>0</v>
      </c>
      <c r="S134" s="837">
        <v>0</v>
      </c>
      <c r="T134" s="776"/>
      <c r="U134" s="776"/>
      <c r="V134" s="776">
        <v>0</v>
      </c>
      <c r="W134" s="842">
        <v>0</v>
      </c>
    </row>
    <row r="135" spans="1:23">
      <c r="A135"/>
      <c r="B135"/>
      <c r="C135" s="729">
        <v>522310</v>
      </c>
      <c r="D135" s="780" t="s">
        <v>60</v>
      </c>
      <c r="E135" s="994">
        <v>4920.01</v>
      </c>
      <c r="F135" s="837">
        <v>5000</v>
      </c>
      <c r="G135" s="781">
        <v>0</v>
      </c>
      <c r="H135" s="781">
        <v>0</v>
      </c>
      <c r="I135" s="781">
        <v>1044.6300000000001</v>
      </c>
      <c r="J135" s="837">
        <v>1044.6300000000001</v>
      </c>
      <c r="K135" s="833">
        <v>679.11</v>
      </c>
      <c r="L135" s="776">
        <v>44.34</v>
      </c>
      <c r="M135" s="776">
        <v>507.6</v>
      </c>
      <c r="N135" s="837">
        <v>1231.0500000000002</v>
      </c>
      <c r="O135" s="776">
        <v>0</v>
      </c>
      <c r="P135" s="776">
        <v>0</v>
      </c>
      <c r="Q135" s="776">
        <v>514.65</v>
      </c>
      <c r="R135" s="837">
        <v>514.65</v>
      </c>
      <c r="S135" s="837">
        <v>239.65</v>
      </c>
      <c r="T135" s="776"/>
      <c r="U135" s="776"/>
      <c r="V135" s="776">
        <v>239.65</v>
      </c>
      <c r="W135" s="842">
        <v>3029.9800000000005</v>
      </c>
    </row>
    <row r="136" spans="1:23">
      <c r="A136"/>
      <c r="B136"/>
      <c r="C136" s="729">
        <v>522320</v>
      </c>
      <c r="D136" s="780" t="s">
        <v>93</v>
      </c>
      <c r="E136" s="994">
        <v>10745.19</v>
      </c>
      <c r="F136" s="837">
        <v>4000</v>
      </c>
      <c r="G136" s="781">
        <v>1136.05</v>
      </c>
      <c r="H136" s="781">
        <v>-992.51</v>
      </c>
      <c r="I136" s="781">
        <v>4734.0600000000004</v>
      </c>
      <c r="J136" s="837">
        <v>4877.6000000000004</v>
      </c>
      <c r="K136" s="833">
        <v>-3469.38</v>
      </c>
      <c r="L136" s="776">
        <v>443.48</v>
      </c>
      <c r="M136" s="776">
        <v>189.81</v>
      </c>
      <c r="N136" s="837">
        <v>-2836.09</v>
      </c>
      <c r="O136" s="776">
        <v>0</v>
      </c>
      <c r="P136" s="776">
        <v>91.98</v>
      </c>
      <c r="Q136" s="776">
        <v>512.57000000000005</v>
      </c>
      <c r="R136" s="837">
        <v>604.55000000000007</v>
      </c>
      <c r="S136" s="837">
        <v>293.54000000000002</v>
      </c>
      <c r="T136" s="776"/>
      <c r="U136" s="776"/>
      <c r="V136" s="776">
        <v>293.54000000000002</v>
      </c>
      <c r="W136" s="842">
        <v>2939.6000000000004</v>
      </c>
    </row>
    <row r="137" spans="1:23">
      <c r="A137"/>
      <c r="B137"/>
      <c r="C137" s="729">
        <v>522340</v>
      </c>
      <c r="D137" s="780" t="s">
        <v>94</v>
      </c>
      <c r="E137" s="994">
        <v>3678.9300000000003</v>
      </c>
      <c r="F137" s="837">
        <v>4500</v>
      </c>
      <c r="G137" s="781">
        <v>0</v>
      </c>
      <c r="H137" s="781">
        <v>0</v>
      </c>
      <c r="I137" s="781">
        <v>0</v>
      </c>
      <c r="J137" s="837">
        <v>0</v>
      </c>
      <c r="K137" s="833">
        <v>0</v>
      </c>
      <c r="L137" s="776">
        <v>0</v>
      </c>
      <c r="M137" s="776">
        <v>0</v>
      </c>
      <c r="N137" s="837">
        <v>0</v>
      </c>
      <c r="O137" s="776">
        <v>0</v>
      </c>
      <c r="P137" s="776">
        <v>0</v>
      </c>
      <c r="Q137" s="776">
        <v>0</v>
      </c>
      <c r="R137" s="837">
        <v>0</v>
      </c>
      <c r="S137" s="837">
        <v>7734.78</v>
      </c>
      <c r="T137" s="776"/>
      <c r="U137" s="776"/>
      <c r="V137" s="776">
        <v>7734.78</v>
      </c>
      <c r="W137" s="842">
        <v>7734.78</v>
      </c>
    </row>
    <row r="138" spans="1:23">
      <c r="A138"/>
      <c r="B138"/>
      <c r="C138" s="729">
        <v>522390</v>
      </c>
      <c r="D138" s="780" t="s">
        <v>491</v>
      </c>
      <c r="E138" s="994">
        <v>166.66</v>
      </c>
      <c r="F138" s="837">
        <v>0</v>
      </c>
      <c r="G138" s="781">
        <v>0</v>
      </c>
      <c r="H138" s="781">
        <v>0</v>
      </c>
      <c r="I138" s="781">
        <v>0</v>
      </c>
      <c r="J138" s="837">
        <v>0</v>
      </c>
      <c r="K138" s="833">
        <v>0</v>
      </c>
      <c r="L138" s="776">
        <v>0</v>
      </c>
      <c r="M138" s="776">
        <v>0</v>
      </c>
      <c r="N138" s="837">
        <v>0</v>
      </c>
      <c r="O138" s="776">
        <v>0</v>
      </c>
      <c r="P138" s="776">
        <v>0</v>
      </c>
      <c r="Q138" s="776">
        <v>0</v>
      </c>
      <c r="R138" s="837">
        <v>0</v>
      </c>
      <c r="S138" s="837">
        <v>0</v>
      </c>
      <c r="T138" s="776"/>
      <c r="U138" s="776"/>
      <c r="V138" s="776">
        <v>0</v>
      </c>
      <c r="W138" s="842">
        <v>0</v>
      </c>
    </row>
    <row r="139" spans="1:23">
      <c r="A139"/>
      <c r="B139"/>
      <c r="C139" s="729">
        <v>522400</v>
      </c>
      <c r="D139" s="780" t="s">
        <v>340</v>
      </c>
      <c r="E139" s="994">
        <v>1411.67</v>
      </c>
      <c r="F139" s="837">
        <v>2500</v>
      </c>
      <c r="G139" s="781">
        <v>0</v>
      </c>
      <c r="H139" s="781">
        <v>0</v>
      </c>
      <c r="I139" s="781">
        <v>0</v>
      </c>
      <c r="J139" s="837">
        <v>0</v>
      </c>
      <c r="K139" s="833">
        <v>0</v>
      </c>
      <c r="L139" s="776">
        <v>0</v>
      </c>
      <c r="M139" s="776">
        <v>0</v>
      </c>
      <c r="N139" s="837">
        <v>0</v>
      </c>
      <c r="O139" s="776">
        <v>0</v>
      </c>
      <c r="P139" s="776">
        <v>0</v>
      </c>
      <c r="Q139" s="776">
        <v>0</v>
      </c>
      <c r="R139" s="837">
        <v>0</v>
      </c>
      <c r="S139" s="837">
        <v>0</v>
      </c>
      <c r="T139" s="776"/>
      <c r="U139" s="776"/>
      <c r="V139" s="776">
        <v>0</v>
      </c>
      <c r="W139" s="842">
        <v>0</v>
      </c>
    </row>
    <row r="140" spans="1:23">
      <c r="A140"/>
      <c r="B140"/>
      <c r="C140" s="729">
        <v>523100</v>
      </c>
      <c r="D140" s="780" t="s">
        <v>61</v>
      </c>
      <c r="E140" s="994">
        <v>0</v>
      </c>
      <c r="F140" s="837">
        <v>50</v>
      </c>
      <c r="G140" s="781">
        <v>0</v>
      </c>
      <c r="H140" s="781">
        <v>0</v>
      </c>
      <c r="I140" s="781">
        <v>0</v>
      </c>
      <c r="J140" s="837">
        <v>0</v>
      </c>
      <c r="K140" s="833">
        <v>0</v>
      </c>
      <c r="L140" s="776">
        <v>0</v>
      </c>
      <c r="M140" s="776">
        <v>0</v>
      </c>
      <c r="N140" s="837">
        <v>0</v>
      </c>
      <c r="O140" s="776">
        <v>0</v>
      </c>
      <c r="P140" s="776">
        <v>0</v>
      </c>
      <c r="Q140" s="776">
        <v>0</v>
      </c>
      <c r="R140" s="837">
        <v>0</v>
      </c>
      <c r="S140" s="837">
        <v>0</v>
      </c>
      <c r="T140" s="776"/>
      <c r="U140" s="776"/>
      <c r="V140" s="776">
        <v>0</v>
      </c>
      <c r="W140" s="842">
        <v>0</v>
      </c>
    </row>
    <row r="141" spans="1:23">
      <c r="A141"/>
      <c r="B141"/>
      <c r="C141" s="729">
        <v>523210</v>
      </c>
      <c r="D141" s="780" t="s">
        <v>6243</v>
      </c>
      <c r="E141" s="994">
        <v>76</v>
      </c>
      <c r="F141" s="837">
        <v>0</v>
      </c>
      <c r="G141" s="781">
        <v>0</v>
      </c>
      <c r="H141" s="781">
        <v>0</v>
      </c>
      <c r="I141" s="781">
        <v>0</v>
      </c>
      <c r="J141" s="837">
        <v>0</v>
      </c>
      <c r="K141" s="833">
        <v>0</v>
      </c>
      <c r="L141" s="776">
        <v>0</v>
      </c>
      <c r="M141" s="776">
        <v>0</v>
      </c>
      <c r="N141" s="837">
        <v>0</v>
      </c>
      <c r="O141" s="776">
        <v>0</v>
      </c>
      <c r="P141" s="776">
        <v>0</v>
      </c>
      <c r="Q141" s="776">
        <v>0</v>
      </c>
      <c r="R141" s="837">
        <v>0</v>
      </c>
      <c r="S141" s="837">
        <v>0</v>
      </c>
      <c r="T141" s="776"/>
      <c r="U141" s="776"/>
      <c r="V141" s="776">
        <v>0</v>
      </c>
      <c r="W141" s="842">
        <v>0</v>
      </c>
    </row>
    <row r="142" spans="1:23">
      <c r="A142"/>
      <c r="B142"/>
      <c r="C142" s="729">
        <v>523220</v>
      </c>
      <c r="D142" s="780" t="s">
        <v>108</v>
      </c>
      <c r="E142" s="994">
        <v>0</v>
      </c>
      <c r="F142" s="837">
        <v>200</v>
      </c>
      <c r="G142" s="781">
        <v>0</v>
      </c>
      <c r="H142" s="781">
        <v>0</v>
      </c>
      <c r="I142" s="781">
        <v>0</v>
      </c>
      <c r="J142" s="837">
        <v>0</v>
      </c>
      <c r="K142" s="833">
        <v>0</v>
      </c>
      <c r="L142" s="776">
        <v>0</v>
      </c>
      <c r="M142" s="776">
        <v>0</v>
      </c>
      <c r="N142" s="837">
        <v>0</v>
      </c>
      <c r="O142" s="776">
        <v>0</v>
      </c>
      <c r="P142" s="776">
        <v>0</v>
      </c>
      <c r="Q142" s="776">
        <v>0</v>
      </c>
      <c r="R142" s="837">
        <v>0</v>
      </c>
      <c r="S142" s="837">
        <v>0</v>
      </c>
      <c r="T142" s="776"/>
      <c r="U142" s="776"/>
      <c r="V142" s="776">
        <v>0</v>
      </c>
      <c r="W142" s="842">
        <v>0</v>
      </c>
    </row>
    <row r="143" spans="1:23">
      <c r="A143"/>
      <c r="B143"/>
      <c r="C143" s="729">
        <v>523250</v>
      </c>
      <c r="D143" s="780" t="s">
        <v>493</v>
      </c>
      <c r="E143" s="994">
        <v>0</v>
      </c>
      <c r="F143" s="837">
        <v>500</v>
      </c>
      <c r="G143" s="781">
        <v>0</v>
      </c>
      <c r="H143" s="781">
        <v>0</v>
      </c>
      <c r="I143" s="781">
        <v>0</v>
      </c>
      <c r="J143" s="837">
        <v>0</v>
      </c>
      <c r="K143" s="833">
        <v>0</v>
      </c>
      <c r="L143" s="776">
        <v>0</v>
      </c>
      <c r="M143" s="776">
        <v>0</v>
      </c>
      <c r="N143" s="837">
        <v>0</v>
      </c>
      <c r="O143" s="776">
        <v>0</v>
      </c>
      <c r="P143" s="776">
        <v>0</v>
      </c>
      <c r="Q143" s="776">
        <v>0</v>
      </c>
      <c r="R143" s="837">
        <v>0</v>
      </c>
      <c r="S143" s="837">
        <v>0</v>
      </c>
      <c r="T143" s="776"/>
      <c r="U143" s="776"/>
      <c r="V143" s="776">
        <v>0</v>
      </c>
      <c r="W143" s="842">
        <v>0</v>
      </c>
    </row>
    <row r="144" spans="1:23">
      <c r="A144"/>
      <c r="B144"/>
      <c r="C144" s="729">
        <v>523290</v>
      </c>
      <c r="D144" s="780" t="s">
        <v>1281</v>
      </c>
      <c r="E144" s="994">
        <v>8008.96</v>
      </c>
      <c r="F144" s="837">
        <v>7500</v>
      </c>
      <c r="G144" s="781">
        <v>1147.8800000000001</v>
      </c>
      <c r="H144" s="781">
        <v>668.62</v>
      </c>
      <c r="I144" s="781">
        <v>588.35</v>
      </c>
      <c r="J144" s="837">
        <v>2404.85</v>
      </c>
      <c r="K144" s="833">
        <v>850.14</v>
      </c>
      <c r="L144" s="776">
        <v>661.86</v>
      </c>
      <c r="M144" s="776">
        <v>577.89</v>
      </c>
      <c r="N144" s="837">
        <v>2089.89</v>
      </c>
      <c r="O144" s="776">
        <v>526.20000000000005</v>
      </c>
      <c r="P144" s="776">
        <v>786.21</v>
      </c>
      <c r="Q144" s="776">
        <v>565.05999999999995</v>
      </c>
      <c r="R144" s="837">
        <v>1877.47</v>
      </c>
      <c r="S144" s="837">
        <v>574.6</v>
      </c>
      <c r="T144" s="776"/>
      <c r="U144" s="776"/>
      <c r="V144" s="776">
        <v>574.6</v>
      </c>
      <c r="W144" s="842">
        <v>6946.8099999999995</v>
      </c>
    </row>
    <row r="145" spans="1:23">
      <c r="A145"/>
      <c r="B145"/>
      <c r="C145" s="729">
        <v>523320</v>
      </c>
      <c r="D145" s="780" t="s">
        <v>6816</v>
      </c>
      <c r="E145" s="994">
        <v>0</v>
      </c>
      <c r="F145" s="837">
        <v>0</v>
      </c>
      <c r="G145" s="781">
        <v>0</v>
      </c>
      <c r="H145" s="781">
        <v>0</v>
      </c>
      <c r="I145" s="781">
        <v>0</v>
      </c>
      <c r="J145" s="837">
        <v>0</v>
      </c>
      <c r="K145" s="833">
        <v>0</v>
      </c>
      <c r="L145" s="776">
        <v>0</v>
      </c>
      <c r="M145" s="776">
        <v>0</v>
      </c>
      <c r="N145" s="837">
        <v>0</v>
      </c>
      <c r="O145" s="776">
        <v>0</v>
      </c>
      <c r="P145" s="776">
        <v>0</v>
      </c>
      <c r="Q145" s="776">
        <v>0</v>
      </c>
      <c r="R145" s="837">
        <v>0</v>
      </c>
      <c r="S145" s="837">
        <v>0</v>
      </c>
      <c r="T145" s="776"/>
      <c r="U145" s="776"/>
      <c r="V145" s="776">
        <v>0</v>
      </c>
      <c r="W145" s="842">
        <v>0</v>
      </c>
    </row>
    <row r="146" spans="1:23">
      <c r="A146"/>
      <c r="B146"/>
      <c r="C146" s="729">
        <v>523700</v>
      </c>
      <c r="D146" s="780" t="s">
        <v>66</v>
      </c>
      <c r="E146" s="994">
        <v>1763.6799999999998</v>
      </c>
      <c r="F146" s="837">
        <v>1750</v>
      </c>
      <c r="G146" s="781">
        <v>525.58000000000004</v>
      </c>
      <c r="H146" s="781">
        <v>0</v>
      </c>
      <c r="I146" s="781">
        <v>179.85</v>
      </c>
      <c r="J146" s="837">
        <v>705.43000000000006</v>
      </c>
      <c r="K146" s="833">
        <v>121.72</v>
      </c>
      <c r="L146" s="776">
        <v>0</v>
      </c>
      <c r="M146" s="776">
        <v>102.38</v>
      </c>
      <c r="N146" s="837">
        <v>224.1</v>
      </c>
      <c r="O146" s="776">
        <v>22.58</v>
      </c>
      <c r="P146" s="776">
        <v>0</v>
      </c>
      <c r="Q146" s="776">
        <v>131.65</v>
      </c>
      <c r="R146" s="837">
        <v>154.23000000000002</v>
      </c>
      <c r="S146" s="837">
        <v>632.23</v>
      </c>
      <c r="T146" s="776"/>
      <c r="U146" s="776"/>
      <c r="V146" s="776">
        <v>632.23</v>
      </c>
      <c r="W146" s="842">
        <v>1715.9900000000002</v>
      </c>
    </row>
    <row r="147" spans="1:23">
      <c r="A147"/>
      <c r="B147"/>
      <c r="C147" s="729">
        <v>523800</v>
      </c>
      <c r="D147" s="780" t="s">
        <v>67</v>
      </c>
      <c r="E147" s="994">
        <v>1015.96</v>
      </c>
      <c r="F147" s="837">
        <v>1500</v>
      </c>
      <c r="G147" s="781">
        <v>0</v>
      </c>
      <c r="H147" s="781">
        <v>0</v>
      </c>
      <c r="I147" s="781">
        <v>0</v>
      </c>
      <c r="J147" s="837">
        <v>0</v>
      </c>
      <c r="K147" s="833">
        <v>0</v>
      </c>
      <c r="L147" s="776">
        <v>0</v>
      </c>
      <c r="M147" s="776">
        <v>0</v>
      </c>
      <c r="N147" s="837">
        <v>0</v>
      </c>
      <c r="O147" s="776">
        <v>0</v>
      </c>
      <c r="P147" s="776">
        <v>0</v>
      </c>
      <c r="Q147" s="776">
        <v>0</v>
      </c>
      <c r="R147" s="837">
        <v>0</v>
      </c>
      <c r="S147" s="837">
        <v>0</v>
      </c>
      <c r="T147" s="776"/>
      <c r="U147" s="776"/>
      <c r="V147" s="776">
        <v>0</v>
      </c>
      <c r="W147" s="842">
        <v>0</v>
      </c>
    </row>
    <row r="148" spans="1:23">
      <c r="A148"/>
      <c r="B148"/>
      <c r="C148" s="729">
        <v>524840</v>
      </c>
      <c r="D148" s="780" t="s">
        <v>69</v>
      </c>
      <c r="E148" s="994">
        <v>30</v>
      </c>
      <c r="F148" s="837">
        <v>250</v>
      </c>
      <c r="G148" s="781">
        <v>0</v>
      </c>
      <c r="H148" s="781">
        <v>0</v>
      </c>
      <c r="I148" s="781">
        <v>30</v>
      </c>
      <c r="J148" s="837">
        <v>30</v>
      </c>
      <c r="K148" s="833">
        <v>0</v>
      </c>
      <c r="L148" s="776">
        <v>0</v>
      </c>
      <c r="M148" s="776">
        <v>0</v>
      </c>
      <c r="N148" s="837">
        <v>0</v>
      </c>
      <c r="O148" s="776">
        <v>0</v>
      </c>
      <c r="P148" s="776">
        <v>0</v>
      </c>
      <c r="Q148" s="776">
        <v>0</v>
      </c>
      <c r="R148" s="837">
        <v>0</v>
      </c>
      <c r="S148" s="837">
        <v>0</v>
      </c>
      <c r="T148" s="776"/>
      <c r="U148" s="776"/>
      <c r="V148" s="776">
        <v>0</v>
      </c>
      <c r="W148" s="842">
        <v>30</v>
      </c>
    </row>
    <row r="149" spans="1:23">
      <c r="A149"/>
      <c r="B149"/>
      <c r="C149" s="729">
        <v>525060</v>
      </c>
      <c r="D149" s="780" t="s">
        <v>96</v>
      </c>
      <c r="E149" s="994">
        <v>425.94</v>
      </c>
      <c r="F149" s="837">
        <v>100</v>
      </c>
      <c r="G149" s="781">
        <v>0</v>
      </c>
      <c r="H149" s="781">
        <v>0</v>
      </c>
      <c r="I149" s="781">
        <v>0</v>
      </c>
      <c r="J149" s="837">
        <v>0</v>
      </c>
      <c r="K149" s="833">
        <v>0</v>
      </c>
      <c r="L149" s="776">
        <v>0</v>
      </c>
      <c r="M149" s="776">
        <v>0</v>
      </c>
      <c r="N149" s="837">
        <v>0</v>
      </c>
      <c r="O149" s="776">
        <v>0</v>
      </c>
      <c r="P149" s="776">
        <v>0</v>
      </c>
      <c r="Q149" s="776">
        <v>0</v>
      </c>
      <c r="R149" s="837">
        <v>0</v>
      </c>
      <c r="S149" s="837">
        <v>0</v>
      </c>
      <c r="T149" s="776"/>
      <c r="U149" s="776"/>
      <c r="V149" s="776">
        <v>0</v>
      </c>
      <c r="W149" s="842">
        <v>0</v>
      </c>
    </row>
    <row r="150" spans="1:23">
      <c r="A150"/>
      <c r="B150"/>
      <c r="C150" s="729">
        <v>526940</v>
      </c>
      <c r="D150" s="780" t="s">
        <v>71</v>
      </c>
      <c r="E150" s="994">
        <v>190.11</v>
      </c>
      <c r="F150" s="837">
        <v>0</v>
      </c>
      <c r="G150" s="781">
        <v>0</v>
      </c>
      <c r="H150" s="781">
        <v>0</v>
      </c>
      <c r="I150" s="781">
        <v>0</v>
      </c>
      <c r="J150" s="837">
        <v>0</v>
      </c>
      <c r="K150" s="833">
        <v>0</v>
      </c>
      <c r="L150" s="776">
        <v>0</v>
      </c>
      <c r="M150" s="776">
        <v>0</v>
      </c>
      <c r="N150" s="837">
        <v>0</v>
      </c>
      <c r="O150" s="776">
        <v>0</v>
      </c>
      <c r="P150" s="776">
        <v>0</v>
      </c>
      <c r="Q150" s="776">
        <v>0</v>
      </c>
      <c r="R150" s="837">
        <v>0</v>
      </c>
      <c r="S150" s="837">
        <v>0</v>
      </c>
      <c r="T150" s="776"/>
      <c r="U150" s="776"/>
      <c r="V150" s="776">
        <v>0</v>
      </c>
      <c r="W150" s="842">
        <v>0</v>
      </c>
    </row>
    <row r="151" spans="1:23">
      <c r="A151"/>
      <c r="B151"/>
      <c r="C151" s="729">
        <v>526950</v>
      </c>
      <c r="D151" s="780" t="s">
        <v>583</v>
      </c>
      <c r="E151" s="994">
        <v>122.81</v>
      </c>
      <c r="F151" s="837">
        <v>0</v>
      </c>
      <c r="G151" s="781">
        <v>0</v>
      </c>
      <c r="H151" s="781">
        <v>0</v>
      </c>
      <c r="I151" s="781">
        <v>0</v>
      </c>
      <c r="J151" s="837">
        <v>0</v>
      </c>
      <c r="K151" s="833">
        <v>0</v>
      </c>
      <c r="L151" s="776">
        <v>0</v>
      </c>
      <c r="M151" s="776">
        <v>0</v>
      </c>
      <c r="N151" s="837">
        <v>0</v>
      </c>
      <c r="O151" s="776">
        <v>0</v>
      </c>
      <c r="P151" s="776">
        <v>0</v>
      </c>
      <c r="Q151" s="776">
        <v>0</v>
      </c>
      <c r="R151" s="837">
        <v>0</v>
      </c>
      <c r="S151" s="837">
        <v>0</v>
      </c>
      <c r="T151" s="776"/>
      <c r="U151" s="776"/>
      <c r="V151" s="776">
        <v>0</v>
      </c>
      <c r="W151" s="842">
        <v>0</v>
      </c>
    </row>
    <row r="152" spans="1:23">
      <c r="A152"/>
      <c r="B152"/>
      <c r="C152" s="729">
        <v>526960</v>
      </c>
      <c r="D152" s="780" t="s">
        <v>97</v>
      </c>
      <c r="E152" s="994">
        <v>642.40000000000009</v>
      </c>
      <c r="F152" s="837">
        <v>750</v>
      </c>
      <c r="G152" s="781">
        <v>0</v>
      </c>
      <c r="H152" s="781">
        <v>74.180000000000007</v>
      </c>
      <c r="I152" s="781">
        <v>420.41</v>
      </c>
      <c r="J152" s="837">
        <v>494.59000000000003</v>
      </c>
      <c r="K152" s="833">
        <v>313.51</v>
      </c>
      <c r="L152" s="776">
        <v>0</v>
      </c>
      <c r="M152" s="776">
        <v>0</v>
      </c>
      <c r="N152" s="837">
        <v>313.51</v>
      </c>
      <c r="O152" s="776">
        <v>0</v>
      </c>
      <c r="P152" s="776">
        <v>19.36</v>
      </c>
      <c r="Q152" s="776">
        <v>9.4600000000000009</v>
      </c>
      <c r="R152" s="837">
        <v>28.82</v>
      </c>
      <c r="S152" s="837">
        <v>0</v>
      </c>
      <c r="T152" s="776"/>
      <c r="U152" s="776"/>
      <c r="V152" s="776">
        <v>0</v>
      </c>
      <c r="W152" s="842">
        <v>836.92000000000007</v>
      </c>
    </row>
    <row r="153" spans="1:23">
      <c r="A153"/>
      <c r="B153"/>
      <c r="C153" s="729">
        <v>527660</v>
      </c>
      <c r="D153" s="780" t="s">
        <v>112</v>
      </c>
      <c r="E153" s="994">
        <v>0</v>
      </c>
      <c r="F153" s="837">
        <v>500</v>
      </c>
      <c r="G153" s="781">
        <v>0</v>
      </c>
      <c r="H153" s="781">
        <v>623.79</v>
      </c>
      <c r="I153" s="781">
        <v>0</v>
      </c>
      <c r="J153" s="837">
        <v>623.79</v>
      </c>
      <c r="K153" s="833">
        <v>0</v>
      </c>
      <c r="L153" s="776">
        <v>0</v>
      </c>
      <c r="M153" s="776">
        <v>0</v>
      </c>
      <c r="N153" s="837">
        <v>0</v>
      </c>
      <c r="O153" s="776">
        <v>0</v>
      </c>
      <c r="P153" s="776">
        <v>0</v>
      </c>
      <c r="Q153" s="776">
        <v>0</v>
      </c>
      <c r="R153" s="837">
        <v>0</v>
      </c>
      <c r="S153" s="837">
        <v>0</v>
      </c>
      <c r="T153" s="776"/>
      <c r="U153" s="776"/>
      <c r="V153" s="776">
        <v>0</v>
      </c>
      <c r="W153" s="842">
        <v>623.79</v>
      </c>
    </row>
    <row r="154" spans="1:23">
      <c r="A154"/>
      <c r="B154"/>
      <c r="C154" s="729">
        <v>527680</v>
      </c>
      <c r="D154" s="780" t="s">
        <v>74</v>
      </c>
      <c r="E154" s="994">
        <v>301.42</v>
      </c>
      <c r="F154" s="837">
        <v>1750</v>
      </c>
      <c r="G154" s="781">
        <v>0</v>
      </c>
      <c r="H154" s="781">
        <v>0</v>
      </c>
      <c r="I154" s="781">
        <v>0</v>
      </c>
      <c r="J154" s="837">
        <v>0</v>
      </c>
      <c r="K154" s="833">
        <v>0</v>
      </c>
      <c r="L154" s="776">
        <v>0</v>
      </c>
      <c r="M154" s="776">
        <v>0</v>
      </c>
      <c r="N154" s="837">
        <v>0</v>
      </c>
      <c r="O154" s="776">
        <v>0</v>
      </c>
      <c r="P154" s="776">
        <v>0</v>
      </c>
      <c r="Q154" s="776">
        <v>0</v>
      </c>
      <c r="R154" s="837">
        <v>0</v>
      </c>
      <c r="S154" s="837">
        <v>0</v>
      </c>
      <c r="T154" s="776"/>
      <c r="U154" s="776"/>
      <c r="V154" s="776">
        <v>0</v>
      </c>
      <c r="W154" s="842">
        <v>0</v>
      </c>
    </row>
    <row r="155" spans="1:23">
      <c r="A155"/>
      <c r="B155"/>
      <c r="C155" s="729">
        <v>527690</v>
      </c>
      <c r="D155" s="780" t="s">
        <v>2571</v>
      </c>
      <c r="E155" s="994">
        <v>11905.58</v>
      </c>
      <c r="F155" s="837">
        <v>0</v>
      </c>
      <c r="G155" s="781">
        <v>0</v>
      </c>
      <c r="H155" s="781">
        <v>79.17</v>
      </c>
      <c r="I155" s="781">
        <v>229</v>
      </c>
      <c r="J155" s="837">
        <v>308.17</v>
      </c>
      <c r="K155" s="833">
        <v>0</v>
      </c>
      <c r="L155" s="776">
        <v>0</v>
      </c>
      <c r="M155" s="776">
        <v>0</v>
      </c>
      <c r="N155" s="837">
        <v>0</v>
      </c>
      <c r="O155" s="776">
        <v>249.95</v>
      </c>
      <c r="P155" s="776">
        <v>394.6</v>
      </c>
      <c r="Q155" s="776">
        <v>2038.53</v>
      </c>
      <c r="R155" s="837">
        <v>2683.08</v>
      </c>
      <c r="S155" s="837">
        <v>5851.91</v>
      </c>
      <c r="T155" s="776"/>
      <c r="U155" s="776"/>
      <c r="V155" s="776">
        <v>5851.91</v>
      </c>
      <c r="W155" s="842">
        <v>8843.16</v>
      </c>
    </row>
    <row r="156" spans="1:23">
      <c r="A156"/>
      <c r="B156"/>
      <c r="C156" s="729">
        <v>527720</v>
      </c>
      <c r="D156" s="780" t="s">
        <v>98</v>
      </c>
      <c r="E156" s="994">
        <v>669.40999999999985</v>
      </c>
      <c r="F156" s="837">
        <v>500</v>
      </c>
      <c r="G156" s="781">
        <v>0</v>
      </c>
      <c r="H156" s="781">
        <v>949.57</v>
      </c>
      <c r="I156" s="781">
        <v>216.25</v>
      </c>
      <c r="J156" s="837">
        <v>1165.8200000000002</v>
      </c>
      <c r="K156" s="833">
        <v>12.16</v>
      </c>
      <c r="L156" s="776">
        <v>0</v>
      </c>
      <c r="M156" s="776">
        <v>58.1</v>
      </c>
      <c r="N156" s="837">
        <v>70.260000000000005</v>
      </c>
      <c r="O156" s="776">
        <v>0</v>
      </c>
      <c r="P156" s="776">
        <v>0</v>
      </c>
      <c r="Q156" s="776">
        <v>18.309999999999999</v>
      </c>
      <c r="R156" s="837">
        <v>18.309999999999999</v>
      </c>
      <c r="S156" s="837">
        <v>13.24</v>
      </c>
      <c r="T156" s="776"/>
      <c r="U156" s="776"/>
      <c r="V156" s="776">
        <v>13.24</v>
      </c>
      <c r="W156" s="842">
        <v>1267.6300000000001</v>
      </c>
    </row>
    <row r="157" spans="1:23">
      <c r="A157"/>
      <c r="B157"/>
      <c r="C157" s="729">
        <v>527840</v>
      </c>
      <c r="D157" s="780" t="s">
        <v>75</v>
      </c>
      <c r="E157" s="994">
        <v>981.33999999999992</v>
      </c>
      <c r="F157" s="837">
        <v>3050</v>
      </c>
      <c r="G157" s="781">
        <v>0</v>
      </c>
      <c r="H157" s="781">
        <v>0</v>
      </c>
      <c r="I157" s="781">
        <v>0</v>
      </c>
      <c r="J157" s="837">
        <v>0</v>
      </c>
      <c r="K157" s="833">
        <v>0</v>
      </c>
      <c r="L157" s="776">
        <v>0</v>
      </c>
      <c r="M157" s="776">
        <v>0</v>
      </c>
      <c r="N157" s="837">
        <v>0</v>
      </c>
      <c r="O157" s="776">
        <v>71.59</v>
      </c>
      <c r="P157" s="776">
        <v>650</v>
      </c>
      <c r="Q157" s="776">
        <v>0</v>
      </c>
      <c r="R157" s="837">
        <v>721.59</v>
      </c>
      <c r="S157" s="837">
        <v>170</v>
      </c>
      <c r="T157" s="776"/>
      <c r="U157" s="776"/>
      <c r="V157" s="776">
        <v>170</v>
      </c>
      <c r="W157" s="842">
        <v>891.59</v>
      </c>
    </row>
    <row r="158" spans="1:23">
      <c r="A158"/>
      <c r="B158"/>
      <c r="C158" s="729">
        <v>528020</v>
      </c>
      <c r="D158" s="780" t="s">
        <v>152</v>
      </c>
      <c r="E158" s="994">
        <v>1506.94</v>
      </c>
      <c r="F158" s="837">
        <v>4000</v>
      </c>
      <c r="G158" s="781">
        <v>0</v>
      </c>
      <c r="H158" s="781">
        <v>0</v>
      </c>
      <c r="I158" s="781">
        <v>2450</v>
      </c>
      <c r="J158" s="837">
        <v>2450</v>
      </c>
      <c r="K158" s="833">
        <v>350</v>
      </c>
      <c r="L158" s="776">
        <v>295.22000000000003</v>
      </c>
      <c r="M158" s="776">
        <v>350</v>
      </c>
      <c r="N158" s="837">
        <v>995.22</v>
      </c>
      <c r="O158" s="776">
        <v>0</v>
      </c>
      <c r="P158" s="776">
        <v>0</v>
      </c>
      <c r="Q158" s="776">
        <v>0</v>
      </c>
      <c r="R158" s="837">
        <v>0</v>
      </c>
      <c r="S158" s="837">
        <v>350</v>
      </c>
      <c r="T158" s="776"/>
      <c r="U158" s="776"/>
      <c r="V158" s="776">
        <v>350</v>
      </c>
      <c r="W158" s="842">
        <v>3795.2200000000003</v>
      </c>
    </row>
    <row r="159" spans="1:23">
      <c r="A159"/>
      <c r="B159"/>
      <c r="C159" s="729">
        <v>528260</v>
      </c>
      <c r="D159" s="780" t="s">
        <v>227</v>
      </c>
      <c r="E159" s="994">
        <v>45.87</v>
      </c>
      <c r="F159" s="837">
        <v>0</v>
      </c>
      <c r="G159" s="781">
        <v>0</v>
      </c>
      <c r="H159" s="781">
        <v>0</v>
      </c>
      <c r="I159" s="781">
        <v>0</v>
      </c>
      <c r="J159" s="837">
        <v>0</v>
      </c>
      <c r="K159" s="833">
        <v>0</v>
      </c>
      <c r="L159" s="776">
        <v>0</v>
      </c>
      <c r="M159" s="776">
        <v>0</v>
      </c>
      <c r="N159" s="837">
        <v>0</v>
      </c>
      <c r="O159" s="776">
        <v>0</v>
      </c>
      <c r="P159" s="776">
        <v>0</v>
      </c>
      <c r="Q159" s="776">
        <v>0</v>
      </c>
      <c r="R159" s="837">
        <v>0</v>
      </c>
      <c r="S159" s="837">
        <v>0</v>
      </c>
      <c r="T159" s="776"/>
      <c r="U159" s="776"/>
      <c r="V159" s="776">
        <v>0</v>
      </c>
      <c r="W159" s="842">
        <v>0</v>
      </c>
    </row>
    <row r="160" spans="1:23">
      <c r="A160"/>
      <c r="B160"/>
      <c r="C160" s="729">
        <v>528920</v>
      </c>
      <c r="D160" s="780" t="s">
        <v>78</v>
      </c>
      <c r="E160" s="994">
        <v>0</v>
      </c>
      <c r="F160" s="837">
        <v>15000</v>
      </c>
      <c r="G160" s="781">
        <v>0</v>
      </c>
      <c r="H160" s="781">
        <v>0</v>
      </c>
      <c r="I160" s="781">
        <v>0</v>
      </c>
      <c r="J160" s="837">
        <v>0</v>
      </c>
      <c r="K160" s="833">
        <v>0</v>
      </c>
      <c r="L160" s="776">
        <v>0</v>
      </c>
      <c r="M160" s="776">
        <v>0</v>
      </c>
      <c r="N160" s="837">
        <v>0</v>
      </c>
      <c r="O160" s="776">
        <v>0</v>
      </c>
      <c r="P160" s="776">
        <v>0</v>
      </c>
      <c r="Q160" s="776">
        <v>0</v>
      </c>
      <c r="R160" s="837">
        <v>0</v>
      </c>
      <c r="S160" s="837">
        <v>0</v>
      </c>
      <c r="T160" s="776"/>
      <c r="U160" s="776"/>
      <c r="V160" s="776">
        <v>0</v>
      </c>
      <c r="W160" s="842">
        <v>0</v>
      </c>
    </row>
    <row r="161" spans="1:23">
      <c r="A161"/>
      <c r="B161"/>
      <c r="C161" s="729">
        <v>529500</v>
      </c>
      <c r="D161" s="780" t="s">
        <v>100</v>
      </c>
      <c r="E161" s="994">
        <v>13880.45</v>
      </c>
      <c r="F161" s="837">
        <v>9000</v>
      </c>
      <c r="G161" s="781">
        <v>0</v>
      </c>
      <c r="H161" s="781">
        <v>1527.97</v>
      </c>
      <c r="I161" s="781">
        <v>1384.83</v>
      </c>
      <c r="J161" s="837">
        <v>2912.8</v>
      </c>
      <c r="K161" s="833">
        <v>1315.81</v>
      </c>
      <c r="L161" s="776">
        <v>1142.3</v>
      </c>
      <c r="M161" s="776">
        <v>3377.38</v>
      </c>
      <c r="N161" s="837">
        <v>5835.49</v>
      </c>
      <c r="O161" s="776">
        <v>1734.86</v>
      </c>
      <c r="P161" s="776">
        <v>0</v>
      </c>
      <c r="Q161" s="776">
        <v>2123.2600000000002</v>
      </c>
      <c r="R161" s="837">
        <v>3858.12</v>
      </c>
      <c r="S161" s="837">
        <v>2238.98</v>
      </c>
      <c r="T161" s="776"/>
      <c r="U161" s="776"/>
      <c r="V161" s="776">
        <v>2238.98</v>
      </c>
      <c r="W161" s="842">
        <v>14845.390000000001</v>
      </c>
    </row>
    <row r="162" spans="1:23">
      <c r="A162"/>
      <c r="B162"/>
      <c r="C162" s="729">
        <v>529510</v>
      </c>
      <c r="D162" s="780" t="s">
        <v>101</v>
      </c>
      <c r="E162" s="994">
        <v>4985.1400000000003</v>
      </c>
      <c r="F162" s="837">
        <v>5000</v>
      </c>
      <c r="G162" s="781">
        <v>0</v>
      </c>
      <c r="H162" s="781">
        <v>0</v>
      </c>
      <c r="I162" s="781">
        <v>0</v>
      </c>
      <c r="J162" s="837">
        <v>0</v>
      </c>
      <c r="K162" s="833">
        <v>1220.08</v>
      </c>
      <c r="L162" s="776">
        <v>0</v>
      </c>
      <c r="M162" s="776">
        <v>0</v>
      </c>
      <c r="N162" s="837">
        <v>1220.08</v>
      </c>
      <c r="O162" s="776">
        <v>125</v>
      </c>
      <c r="P162" s="776">
        <v>0</v>
      </c>
      <c r="Q162" s="776">
        <v>0</v>
      </c>
      <c r="R162" s="837">
        <v>125</v>
      </c>
      <c r="S162" s="837">
        <v>0</v>
      </c>
      <c r="T162" s="776"/>
      <c r="U162" s="776"/>
      <c r="V162" s="776">
        <v>0</v>
      </c>
      <c r="W162" s="842">
        <v>1345.08</v>
      </c>
    </row>
    <row r="163" spans="1:23">
      <c r="A163"/>
      <c r="B163"/>
      <c r="C163" s="729">
        <v>529520</v>
      </c>
      <c r="D163" s="780" t="s">
        <v>102</v>
      </c>
      <c r="E163" s="994">
        <v>5435</v>
      </c>
      <c r="F163" s="837">
        <v>9000</v>
      </c>
      <c r="G163" s="781">
        <v>0</v>
      </c>
      <c r="H163" s="781">
        <v>0</v>
      </c>
      <c r="I163" s="781">
        <v>166.66</v>
      </c>
      <c r="J163" s="837">
        <v>166.66</v>
      </c>
      <c r="K163" s="833">
        <v>3770</v>
      </c>
      <c r="L163" s="776">
        <v>304.62</v>
      </c>
      <c r="M163" s="776">
        <v>304.62</v>
      </c>
      <c r="N163" s="837">
        <v>4379.24</v>
      </c>
      <c r="O163" s="776">
        <v>0</v>
      </c>
      <c r="P163" s="776">
        <v>0</v>
      </c>
      <c r="Q163" s="776">
        <v>0</v>
      </c>
      <c r="R163" s="837">
        <v>0</v>
      </c>
      <c r="S163" s="837">
        <v>0</v>
      </c>
      <c r="T163" s="776"/>
      <c r="U163" s="776"/>
      <c r="V163" s="776">
        <v>0</v>
      </c>
      <c r="W163" s="842">
        <v>4545.8999999999996</v>
      </c>
    </row>
    <row r="164" spans="1:23">
      <c r="A164"/>
      <c r="B164" s="527" t="s">
        <v>6627</v>
      </c>
      <c r="C164" s="527"/>
      <c r="D164" s="527"/>
      <c r="E164" s="995">
        <v>157190.49000000002</v>
      </c>
      <c r="F164" s="997">
        <v>153900</v>
      </c>
      <c r="G164" s="1079">
        <v>9317.4500000000007</v>
      </c>
      <c r="H164" s="1079">
        <v>12241.04</v>
      </c>
      <c r="I164" s="1079">
        <v>26029.569999999996</v>
      </c>
      <c r="J164" s="997">
        <v>47588.060000000005</v>
      </c>
      <c r="K164" s="1088">
        <v>15376.039999999999</v>
      </c>
      <c r="L164" s="846">
        <v>11916.51</v>
      </c>
      <c r="M164" s="846">
        <v>10202.780000000002</v>
      </c>
      <c r="N164" s="997">
        <v>37495.329999999994</v>
      </c>
      <c r="O164" s="846">
        <v>4872.6399999999994</v>
      </c>
      <c r="P164" s="846">
        <v>8788.14</v>
      </c>
      <c r="Q164" s="846">
        <v>13042.279999999999</v>
      </c>
      <c r="R164" s="997">
        <v>26703.06</v>
      </c>
      <c r="S164" s="997">
        <v>27471.7</v>
      </c>
      <c r="T164" s="846"/>
      <c r="U164" s="846"/>
      <c r="V164" s="846">
        <v>27471.7</v>
      </c>
      <c r="W164" s="892">
        <v>139258.15</v>
      </c>
    </row>
    <row r="165" spans="1:23">
      <c r="A165"/>
      <c r="B165" t="s">
        <v>6628</v>
      </c>
      <c r="C165" s="729">
        <v>536760</v>
      </c>
      <c r="D165" s="780" t="s">
        <v>2872</v>
      </c>
      <c r="E165" s="994">
        <v>210.54000000000002</v>
      </c>
      <c r="F165" s="837">
        <v>0</v>
      </c>
      <c r="G165" s="781">
        <v>20.32</v>
      </c>
      <c r="H165" s="781">
        <v>21.52</v>
      </c>
      <c r="I165" s="781">
        <v>21.52</v>
      </c>
      <c r="J165" s="837">
        <v>63.36</v>
      </c>
      <c r="K165" s="833">
        <v>21.52</v>
      </c>
      <c r="L165" s="776">
        <v>32.28</v>
      </c>
      <c r="M165" s="776">
        <v>21.52</v>
      </c>
      <c r="N165" s="837">
        <v>75.319999999999993</v>
      </c>
      <c r="O165" s="776">
        <v>21.52</v>
      </c>
      <c r="P165" s="776">
        <v>21.52</v>
      </c>
      <c r="Q165" s="776">
        <v>21.52</v>
      </c>
      <c r="R165" s="837">
        <v>64.56</v>
      </c>
      <c r="S165" s="837">
        <v>21.52</v>
      </c>
      <c r="T165" s="776"/>
      <c r="U165" s="776"/>
      <c r="V165" s="776">
        <v>21.52</v>
      </c>
      <c r="W165" s="842">
        <v>224.76000000000005</v>
      </c>
    </row>
    <row r="166" spans="1:23">
      <c r="A166"/>
      <c r="B166"/>
      <c r="C166" s="729">
        <v>536761</v>
      </c>
      <c r="D166" s="780" t="s">
        <v>6868</v>
      </c>
      <c r="E166" s="994">
        <v>0</v>
      </c>
      <c r="F166" s="837">
        <v>0</v>
      </c>
      <c r="G166" s="781">
        <v>0</v>
      </c>
      <c r="H166" s="781">
        <v>0</v>
      </c>
      <c r="I166" s="781">
        <v>0</v>
      </c>
      <c r="J166" s="837">
        <v>0</v>
      </c>
      <c r="K166" s="833">
        <v>0</v>
      </c>
      <c r="L166" s="776">
        <v>0</v>
      </c>
      <c r="M166" s="776">
        <v>0</v>
      </c>
      <c r="N166" s="837">
        <v>0</v>
      </c>
      <c r="O166" s="776">
        <v>0</v>
      </c>
      <c r="P166" s="776">
        <v>0</v>
      </c>
      <c r="Q166" s="776">
        <v>0</v>
      </c>
      <c r="R166" s="837">
        <v>0</v>
      </c>
      <c r="S166" s="837">
        <v>0</v>
      </c>
      <c r="T166" s="776"/>
      <c r="U166" s="776"/>
      <c r="V166" s="776">
        <v>0</v>
      </c>
      <c r="W166" s="842">
        <v>0</v>
      </c>
    </row>
    <row r="167" spans="1:23">
      <c r="A167"/>
      <c r="B167"/>
      <c r="C167" s="729">
        <v>537080</v>
      </c>
      <c r="D167" s="780" t="s">
        <v>84</v>
      </c>
      <c r="E167" s="994">
        <v>2742</v>
      </c>
      <c r="F167" s="837">
        <v>1200</v>
      </c>
      <c r="G167" s="781">
        <v>0</v>
      </c>
      <c r="H167" s="781">
        <v>0</v>
      </c>
      <c r="I167" s="781">
        <v>0</v>
      </c>
      <c r="J167" s="837">
        <v>0</v>
      </c>
      <c r="K167" s="833">
        <v>0</v>
      </c>
      <c r="L167" s="776">
        <v>0</v>
      </c>
      <c r="M167" s="776">
        <v>0</v>
      </c>
      <c r="N167" s="837">
        <v>0</v>
      </c>
      <c r="O167" s="776">
        <v>0</v>
      </c>
      <c r="P167" s="776">
        <v>0</v>
      </c>
      <c r="Q167" s="776">
        <v>0</v>
      </c>
      <c r="R167" s="837">
        <v>0</v>
      </c>
      <c r="S167" s="837">
        <v>0</v>
      </c>
      <c r="T167" s="776"/>
      <c r="U167" s="776"/>
      <c r="V167" s="776">
        <v>0</v>
      </c>
      <c r="W167" s="842">
        <v>0</v>
      </c>
    </row>
    <row r="168" spans="1:23">
      <c r="A168"/>
      <c r="B168"/>
      <c r="C168" s="729">
        <v>537090</v>
      </c>
      <c r="D168" s="780" t="s">
        <v>85</v>
      </c>
      <c r="E168" s="994">
        <v>0</v>
      </c>
      <c r="F168" s="837">
        <v>0</v>
      </c>
      <c r="G168" s="781">
        <v>0</v>
      </c>
      <c r="H168" s="781">
        <v>0</v>
      </c>
      <c r="I168" s="781">
        <v>0</v>
      </c>
      <c r="J168" s="837">
        <v>0</v>
      </c>
      <c r="K168" s="833">
        <v>0</v>
      </c>
      <c r="L168" s="776">
        <v>0</v>
      </c>
      <c r="M168" s="776">
        <v>0</v>
      </c>
      <c r="N168" s="837">
        <v>0</v>
      </c>
      <c r="O168" s="776">
        <v>0</v>
      </c>
      <c r="P168" s="776">
        <v>0</v>
      </c>
      <c r="Q168" s="776">
        <v>0</v>
      </c>
      <c r="R168" s="837">
        <v>0</v>
      </c>
      <c r="S168" s="837">
        <v>0</v>
      </c>
      <c r="T168" s="776"/>
      <c r="U168" s="776"/>
      <c r="V168" s="776">
        <v>0</v>
      </c>
      <c r="W168" s="842">
        <v>0</v>
      </c>
    </row>
    <row r="169" spans="1:23">
      <c r="A169"/>
      <c r="B169" s="527" t="s">
        <v>6629</v>
      </c>
      <c r="C169" s="527"/>
      <c r="D169" s="527"/>
      <c r="E169" s="995">
        <v>2952.54</v>
      </c>
      <c r="F169" s="997">
        <v>1200</v>
      </c>
      <c r="G169" s="1079">
        <v>20.32</v>
      </c>
      <c r="H169" s="1079">
        <v>21.52</v>
      </c>
      <c r="I169" s="1079">
        <v>21.52</v>
      </c>
      <c r="J169" s="997">
        <v>63.36</v>
      </c>
      <c r="K169" s="1088">
        <v>21.52</v>
      </c>
      <c r="L169" s="846">
        <v>32.28</v>
      </c>
      <c r="M169" s="846">
        <v>21.52</v>
      </c>
      <c r="N169" s="997">
        <v>75.319999999999993</v>
      </c>
      <c r="O169" s="846">
        <v>21.52</v>
      </c>
      <c r="P169" s="846">
        <v>21.52</v>
      </c>
      <c r="Q169" s="846">
        <v>21.52</v>
      </c>
      <c r="R169" s="997">
        <v>64.56</v>
      </c>
      <c r="S169" s="997">
        <v>21.52</v>
      </c>
      <c r="T169" s="846"/>
      <c r="U169" s="846"/>
      <c r="V169" s="846">
        <v>21.52</v>
      </c>
      <c r="W169" s="892">
        <v>224.76000000000005</v>
      </c>
    </row>
    <row r="170" spans="1:23">
      <c r="A170"/>
      <c r="B170" t="s">
        <v>460</v>
      </c>
      <c r="C170" s="729">
        <v>546160</v>
      </c>
      <c r="D170" s="780" t="s">
        <v>2139</v>
      </c>
      <c r="E170" s="994">
        <v>10404.879999999999</v>
      </c>
      <c r="F170" s="837">
        <v>0</v>
      </c>
      <c r="G170" s="781">
        <v>0</v>
      </c>
      <c r="H170" s="781">
        <v>0</v>
      </c>
      <c r="I170" s="781">
        <v>0</v>
      </c>
      <c r="J170" s="837">
        <v>0</v>
      </c>
      <c r="K170" s="833">
        <v>0</v>
      </c>
      <c r="L170" s="776">
        <v>0</v>
      </c>
      <c r="M170" s="776">
        <v>0</v>
      </c>
      <c r="N170" s="837">
        <v>0</v>
      </c>
      <c r="O170" s="776">
        <v>0</v>
      </c>
      <c r="P170" s="776">
        <v>0</v>
      </c>
      <c r="Q170" s="776">
        <v>0</v>
      </c>
      <c r="R170" s="837">
        <v>0</v>
      </c>
      <c r="S170" s="837">
        <v>0</v>
      </c>
      <c r="T170" s="776"/>
      <c r="U170" s="776"/>
      <c r="V170" s="776">
        <v>0</v>
      </c>
      <c r="W170" s="842">
        <v>0</v>
      </c>
    </row>
    <row r="171" spans="1:23">
      <c r="A171"/>
      <c r="B171" s="527" t="s">
        <v>6630</v>
      </c>
      <c r="C171" s="527"/>
      <c r="D171" s="527"/>
      <c r="E171" s="995">
        <v>10404.879999999999</v>
      </c>
      <c r="F171" s="997">
        <v>0</v>
      </c>
      <c r="G171" s="1079">
        <v>0</v>
      </c>
      <c r="H171" s="1079">
        <v>0</v>
      </c>
      <c r="I171" s="1079">
        <v>0</v>
      </c>
      <c r="J171" s="997">
        <v>0</v>
      </c>
      <c r="K171" s="1088">
        <v>0</v>
      </c>
      <c r="L171" s="846">
        <v>0</v>
      </c>
      <c r="M171" s="846">
        <v>0</v>
      </c>
      <c r="N171" s="997">
        <v>0</v>
      </c>
      <c r="O171" s="846">
        <v>0</v>
      </c>
      <c r="P171" s="846">
        <v>0</v>
      </c>
      <c r="Q171" s="846">
        <v>0</v>
      </c>
      <c r="R171" s="997">
        <v>0</v>
      </c>
      <c r="S171" s="997">
        <v>0</v>
      </c>
      <c r="T171" s="846"/>
      <c r="U171" s="846"/>
      <c r="V171" s="846">
        <v>0</v>
      </c>
      <c r="W171" s="892">
        <v>0</v>
      </c>
    </row>
    <row r="172" spans="1:23">
      <c r="A172" s="777" t="s">
        <v>6579</v>
      </c>
      <c r="B172" s="777"/>
      <c r="C172" s="777"/>
      <c r="D172" s="777"/>
      <c r="E172" s="996">
        <v>314719.70999999996</v>
      </c>
      <c r="F172" s="838">
        <v>451258</v>
      </c>
      <c r="G172" s="782">
        <v>13880.51</v>
      </c>
      <c r="H172" s="782">
        <v>24060.010000000002</v>
      </c>
      <c r="I172" s="782">
        <v>37768.55000000001</v>
      </c>
      <c r="J172" s="838">
        <v>75709.069999999992</v>
      </c>
      <c r="K172" s="834">
        <v>31217.13</v>
      </c>
      <c r="L172" s="778">
        <v>33899.530000000006</v>
      </c>
      <c r="M172" s="778">
        <v>22721.49</v>
      </c>
      <c r="N172" s="838">
        <v>87838.150000000038</v>
      </c>
      <c r="O172" s="778">
        <v>16564.440000000002</v>
      </c>
      <c r="P172" s="778">
        <v>20244.61</v>
      </c>
      <c r="Q172" s="778">
        <v>25908.799999999999</v>
      </c>
      <c r="R172" s="838">
        <v>62717.849999999991</v>
      </c>
      <c r="S172" s="838">
        <v>38876.85</v>
      </c>
      <c r="T172" s="778"/>
      <c r="U172" s="778"/>
      <c r="V172" s="778">
        <v>38876.85</v>
      </c>
      <c r="W172" s="843">
        <v>265141.92000000004</v>
      </c>
    </row>
    <row r="173" spans="1:23">
      <c r="A173" t="s">
        <v>359</v>
      </c>
      <c r="B173" t="s">
        <v>48</v>
      </c>
      <c r="C173" s="729">
        <v>510040</v>
      </c>
      <c r="D173" s="780" t="s">
        <v>461</v>
      </c>
      <c r="E173" s="994">
        <v>35092.33</v>
      </c>
      <c r="F173" s="837">
        <v>43031</v>
      </c>
      <c r="G173" s="781">
        <v>0</v>
      </c>
      <c r="H173" s="781">
        <v>0</v>
      </c>
      <c r="I173" s="781">
        <v>114.73</v>
      </c>
      <c r="J173" s="837">
        <v>114.73</v>
      </c>
      <c r="K173" s="833">
        <v>0</v>
      </c>
      <c r="L173" s="776">
        <v>0</v>
      </c>
      <c r="M173" s="776">
        <v>0</v>
      </c>
      <c r="N173" s="837">
        <v>0</v>
      </c>
      <c r="O173" s="776">
        <v>613.67999999999995</v>
      </c>
      <c r="P173" s="776">
        <v>0</v>
      </c>
      <c r="Q173" s="776">
        <v>454.52</v>
      </c>
      <c r="R173" s="837">
        <v>1068.1999999999998</v>
      </c>
      <c r="S173" s="837">
        <v>927.6</v>
      </c>
      <c r="T173" s="776"/>
      <c r="U173" s="776"/>
      <c r="V173" s="776">
        <v>927.6</v>
      </c>
      <c r="W173" s="842">
        <v>2110.5299999999997</v>
      </c>
    </row>
    <row r="174" spans="1:23">
      <c r="A174"/>
      <c r="B174"/>
      <c r="C174" s="729">
        <v>510200</v>
      </c>
      <c r="D174" s="780" t="s">
        <v>462</v>
      </c>
      <c r="E174" s="994">
        <v>2157.5500000000002</v>
      </c>
      <c r="F174" s="837">
        <v>0</v>
      </c>
      <c r="G174" s="781">
        <v>0</v>
      </c>
      <c r="H174" s="781">
        <v>0</v>
      </c>
      <c r="I174" s="781">
        <v>0</v>
      </c>
      <c r="J174" s="837">
        <v>0</v>
      </c>
      <c r="K174" s="833">
        <v>0</v>
      </c>
      <c r="L174" s="776">
        <v>0</v>
      </c>
      <c r="M174" s="776">
        <v>0</v>
      </c>
      <c r="N174" s="837">
        <v>0</v>
      </c>
      <c r="O174" s="776">
        <v>0</v>
      </c>
      <c r="P174" s="776">
        <v>0</v>
      </c>
      <c r="Q174" s="776">
        <v>0</v>
      </c>
      <c r="R174" s="837">
        <v>0</v>
      </c>
      <c r="S174" s="837">
        <v>0</v>
      </c>
      <c r="T174" s="776"/>
      <c r="U174" s="776"/>
      <c r="V174" s="776">
        <v>0</v>
      </c>
      <c r="W174" s="842">
        <v>0</v>
      </c>
    </row>
    <row r="175" spans="1:23">
      <c r="A175"/>
      <c r="B175"/>
      <c r="C175" s="729">
        <v>510420</v>
      </c>
      <c r="D175" s="780" t="s">
        <v>464</v>
      </c>
      <c r="E175" s="994">
        <v>206.6</v>
      </c>
      <c r="F175" s="837">
        <v>500</v>
      </c>
      <c r="G175" s="781">
        <v>0</v>
      </c>
      <c r="H175" s="781">
        <v>0</v>
      </c>
      <c r="I175" s="781">
        <v>78.63</v>
      </c>
      <c r="J175" s="837">
        <v>78.63</v>
      </c>
      <c r="K175" s="833">
        <v>0</v>
      </c>
      <c r="L175" s="776">
        <v>0</v>
      </c>
      <c r="M175" s="776">
        <v>0</v>
      </c>
      <c r="N175" s="837">
        <v>0</v>
      </c>
      <c r="O175" s="776">
        <v>0</v>
      </c>
      <c r="P175" s="776">
        <v>0</v>
      </c>
      <c r="Q175" s="776">
        <v>0</v>
      </c>
      <c r="R175" s="837">
        <v>0</v>
      </c>
      <c r="S175" s="837">
        <v>0</v>
      </c>
      <c r="T175" s="776"/>
      <c r="U175" s="776"/>
      <c r="V175" s="776">
        <v>0</v>
      </c>
      <c r="W175" s="842">
        <v>78.63</v>
      </c>
    </row>
    <row r="176" spans="1:23">
      <c r="A176"/>
      <c r="B176"/>
      <c r="C176" s="729">
        <v>510620</v>
      </c>
      <c r="D176" s="780" t="s">
        <v>467</v>
      </c>
      <c r="E176" s="994">
        <v>1</v>
      </c>
      <c r="F176" s="837">
        <v>50</v>
      </c>
      <c r="G176" s="781">
        <v>0</v>
      </c>
      <c r="H176" s="781">
        <v>0</v>
      </c>
      <c r="I176" s="781">
        <v>0</v>
      </c>
      <c r="J176" s="837">
        <v>0</v>
      </c>
      <c r="K176" s="833">
        <v>0</v>
      </c>
      <c r="L176" s="776">
        <v>0</v>
      </c>
      <c r="M176" s="776">
        <v>0</v>
      </c>
      <c r="N176" s="837">
        <v>0</v>
      </c>
      <c r="O176" s="776">
        <v>0</v>
      </c>
      <c r="P176" s="776">
        <v>0</v>
      </c>
      <c r="Q176" s="776">
        <v>0</v>
      </c>
      <c r="R176" s="837">
        <v>0</v>
      </c>
      <c r="S176" s="837">
        <v>0</v>
      </c>
      <c r="T176" s="776"/>
      <c r="U176" s="776"/>
      <c r="V176" s="776">
        <v>0</v>
      </c>
      <c r="W176" s="842">
        <v>0</v>
      </c>
    </row>
    <row r="177" spans="1:23">
      <c r="A177"/>
      <c r="B177"/>
      <c r="C177" s="729">
        <v>510700</v>
      </c>
      <c r="D177" s="780" t="s">
        <v>468</v>
      </c>
      <c r="E177" s="994">
        <v>328.22</v>
      </c>
      <c r="F177" s="837">
        <v>50</v>
      </c>
      <c r="G177" s="781">
        <v>0</v>
      </c>
      <c r="H177" s="781">
        <v>0</v>
      </c>
      <c r="I177" s="781">
        <v>0</v>
      </c>
      <c r="J177" s="837">
        <v>0</v>
      </c>
      <c r="K177" s="833">
        <v>0</v>
      </c>
      <c r="L177" s="776">
        <v>0</v>
      </c>
      <c r="M177" s="776">
        <v>0</v>
      </c>
      <c r="N177" s="837">
        <v>0</v>
      </c>
      <c r="O177" s="776">
        <v>0</v>
      </c>
      <c r="P177" s="776">
        <v>0</v>
      </c>
      <c r="Q177" s="776">
        <v>0</v>
      </c>
      <c r="R177" s="837">
        <v>0</v>
      </c>
      <c r="S177" s="837">
        <v>0</v>
      </c>
      <c r="T177" s="776"/>
      <c r="U177" s="776"/>
      <c r="V177" s="776">
        <v>0</v>
      </c>
      <c r="W177" s="842">
        <v>0</v>
      </c>
    </row>
    <row r="178" spans="1:23">
      <c r="A178"/>
      <c r="B178"/>
      <c r="C178" s="729">
        <v>513000</v>
      </c>
      <c r="D178" s="780" t="s">
        <v>469</v>
      </c>
      <c r="E178" s="994">
        <v>3414.8100000000004</v>
      </c>
      <c r="F178" s="837">
        <v>4677</v>
      </c>
      <c r="G178" s="781">
        <v>0</v>
      </c>
      <c r="H178" s="781">
        <v>0</v>
      </c>
      <c r="I178" s="781">
        <v>20.92</v>
      </c>
      <c r="J178" s="837">
        <v>20.92</v>
      </c>
      <c r="K178" s="833">
        <v>0</v>
      </c>
      <c r="L178" s="776">
        <v>0</v>
      </c>
      <c r="M178" s="776">
        <v>0</v>
      </c>
      <c r="N178" s="837">
        <v>0</v>
      </c>
      <c r="O178" s="776">
        <v>49.09</v>
      </c>
      <c r="P178" s="776">
        <v>0</v>
      </c>
      <c r="Q178" s="776">
        <v>36.369999999999997</v>
      </c>
      <c r="R178" s="837">
        <v>85.460000000000008</v>
      </c>
      <c r="S178" s="837">
        <v>90.66</v>
      </c>
      <c r="T178" s="776"/>
      <c r="U178" s="776"/>
      <c r="V178" s="776">
        <v>90.66</v>
      </c>
      <c r="W178" s="842">
        <v>197.04</v>
      </c>
    </row>
    <row r="179" spans="1:23">
      <c r="A179"/>
      <c r="B179"/>
      <c r="C179" s="729">
        <v>513120</v>
      </c>
      <c r="D179" s="780" t="s">
        <v>471</v>
      </c>
      <c r="E179" s="994">
        <v>2176.3000000000002</v>
      </c>
      <c r="F179" s="837">
        <v>2668</v>
      </c>
      <c r="G179" s="781">
        <v>0</v>
      </c>
      <c r="H179" s="781">
        <v>0</v>
      </c>
      <c r="I179" s="781">
        <v>7.11</v>
      </c>
      <c r="J179" s="837">
        <v>7.11</v>
      </c>
      <c r="K179" s="833">
        <v>0</v>
      </c>
      <c r="L179" s="776">
        <v>0</v>
      </c>
      <c r="M179" s="776">
        <v>0</v>
      </c>
      <c r="N179" s="837">
        <v>0</v>
      </c>
      <c r="O179" s="776">
        <v>37.909999999999997</v>
      </c>
      <c r="P179" s="776">
        <v>0</v>
      </c>
      <c r="Q179" s="776">
        <v>28.19</v>
      </c>
      <c r="R179" s="837">
        <v>66.099999999999994</v>
      </c>
      <c r="S179" s="837">
        <v>57.51</v>
      </c>
      <c r="T179" s="776"/>
      <c r="U179" s="776"/>
      <c r="V179" s="776">
        <v>57.51</v>
      </c>
      <c r="W179" s="842">
        <v>130.72</v>
      </c>
    </row>
    <row r="180" spans="1:23">
      <c r="A180"/>
      <c r="B180"/>
      <c r="C180" s="729">
        <v>513140</v>
      </c>
      <c r="D180" s="780" t="s">
        <v>472</v>
      </c>
      <c r="E180" s="994">
        <v>509.01</v>
      </c>
      <c r="F180" s="837">
        <v>624</v>
      </c>
      <c r="G180" s="781">
        <v>0</v>
      </c>
      <c r="H180" s="781">
        <v>0</v>
      </c>
      <c r="I180" s="781">
        <v>2.8</v>
      </c>
      <c r="J180" s="837">
        <v>2.8</v>
      </c>
      <c r="K180" s="833">
        <v>0</v>
      </c>
      <c r="L180" s="776">
        <v>0</v>
      </c>
      <c r="M180" s="776">
        <v>0</v>
      </c>
      <c r="N180" s="837">
        <v>0</v>
      </c>
      <c r="O180" s="776">
        <v>8.8699999999999992</v>
      </c>
      <c r="P180" s="776">
        <v>0</v>
      </c>
      <c r="Q180" s="776">
        <v>6.6</v>
      </c>
      <c r="R180" s="837">
        <v>15.469999999999999</v>
      </c>
      <c r="S180" s="837">
        <v>13.46</v>
      </c>
      <c r="T180" s="776"/>
      <c r="U180" s="776"/>
      <c r="V180" s="776">
        <v>13.46</v>
      </c>
      <c r="W180" s="842">
        <v>31.729999999999997</v>
      </c>
    </row>
    <row r="181" spans="1:23">
      <c r="A181"/>
      <c r="B181"/>
      <c r="C181" s="729">
        <v>515040</v>
      </c>
      <c r="D181" s="780" t="s">
        <v>473</v>
      </c>
      <c r="E181" s="994">
        <v>11647.930000000002</v>
      </c>
      <c r="F181" s="837">
        <v>18132</v>
      </c>
      <c r="G181" s="781">
        <v>0</v>
      </c>
      <c r="H181" s="781">
        <v>0</v>
      </c>
      <c r="I181" s="781">
        <v>28.71</v>
      </c>
      <c r="J181" s="837">
        <v>28.71</v>
      </c>
      <c r="K181" s="833">
        <v>0</v>
      </c>
      <c r="L181" s="776">
        <v>0</v>
      </c>
      <c r="M181" s="776">
        <v>0</v>
      </c>
      <c r="N181" s="837">
        <v>0</v>
      </c>
      <c r="O181" s="776">
        <v>43.65</v>
      </c>
      <c r="P181" s="776">
        <v>0</v>
      </c>
      <c r="Q181" s="776">
        <v>79.739999999999995</v>
      </c>
      <c r="R181" s="837">
        <v>123.38999999999999</v>
      </c>
      <c r="S181" s="837">
        <v>162.19999999999999</v>
      </c>
      <c r="T181" s="776"/>
      <c r="U181" s="776"/>
      <c r="V181" s="776">
        <v>162.19999999999999</v>
      </c>
      <c r="W181" s="842">
        <v>314.29999999999995</v>
      </c>
    </row>
    <row r="182" spans="1:23">
      <c r="A182"/>
      <c r="B182"/>
      <c r="C182" s="729">
        <v>515100</v>
      </c>
      <c r="D182" s="780" t="s">
        <v>474</v>
      </c>
      <c r="E182" s="994">
        <v>44.849999999999994</v>
      </c>
      <c r="F182" s="837">
        <v>66</v>
      </c>
      <c r="G182" s="781">
        <v>0</v>
      </c>
      <c r="H182" s="781">
        <v>0</v>
      </c>
      <c r="I182" s="781">
        <v>0.2</v>
      </c>
      <c r="J182" s="837">
        <v>0.2</v>
      </c>
      <c r="K182" s="833">
        <v>0</v>
      </c>
      <c r="L182" s="776">
        <v>0</v>
      </c>
      <c r="M182" s="776">
        <v>0</v>
      </c>
      <c r="N182" s="837">
        <v>0</v>
      </c>
      <c r="O182" s="776">
        <v>0.86</v>
      </c>
      <c r="P182" s="776">
        <v>0</v>
      </c>
      <c r="Q182" s="776">
        <v>0.55000000000000004</v>
      </c>
      <c r="R182" s="837">
        <v>1.4100000000000001</v>
      </c>
      <c r="S182" s="837">
        <v>1.0900000000000001</v>
      </c>
      <c r="T182" s="776"/>
      <c r="U182" s="776"/>
      <c r="V182" s="776">
        <v>1.0900000000000001</v>
      </c>
      <c r="W182" s="842">
        <v>2.7</v>
      </c>
    </row>
    <row r="183" spans="1:23">
      <c r="A183"/>
      <c r="B183"/>
      <c r="C183" s="729">
        <v>515120</v>
      </c>
      <c r="D183" s="780" t="s">
        <v>475</v>
      </c>
      <c r="E183" s="994">
        <v>69.460000000000008</v>
      </c>
      <c r="F183" s="837">
        <v>140</v>
      </c>
      <c r="G183" s="781">
        <v>0</v>
      </c>
      <c r="H183" s="781">
        <v>0</v>
      </c>
      <c r="I183" s="781">
        <v>0.57999999999999996</v>
      </c>
      <c r="J183" s="837">
        <v>0.57999999999999996</v>
      </c>
      <c r="K183" s="833">
        <v>0</v>
      </c>
      <c r="L183" s="776">
        <v>0</v>
      </c>
      <c r="M183" s="776">
        <v>0</v>
      </c>
      <c r="N183" s="837">
        <v>0</v>
      </c>
      <c r="O183" s="776">
        <v>2</v>
      </c>
      <c r="P183" s="776">
        <v>0</v>
      </c>
      <c r="Q183" s="776">
        <v>1.47</v>
      </c>
      <c r="R183" s="837">
        <v>3.4699999999999998</v>
      </c>
      <c r="S183" s="837">
        <v>3</v>
      </c>
      <c r="T183" s="776"/>
      <c r="U183" s="776"/>
      <c r="V183" s="776">
        <v>3</v>
      </c>
      <c r="W183" s="842">
        <v>7.05</v>
      </c>
    </row>
    <row r="184" spans="1:23">
      <c r="A184"/>
      <c r="B184"/>
      <c r="C184" s="729">
        <v>515220</v>
      </c>
      <c r="D184" s="780" t="s">
        <v>478</v>
      </c>
      <c r="E184" s="994">
        <v>0</v>
      </c>
      <c r="F184" s="837">
        <v>0</v>
      </c>
      <c r="G184" s="781">
        <v>0</v>
      </c>
      <c r="H184" s="781">
        <v>0</v>
      </c>
      <c r="I184" s="781">
        <v>0</v>
      </c>
      <c r="J184" s="837">
        <v>0</v>
      </c>
      <c r="K184" s="833">
        <v>0</v>
      </c>
      <c r="L184" s="776">
        <v>0</v>
      </c>
      <c r="M184" s="776">
        <v>0</v>
      </c>
      <c r="N184" s="837">
        <v>0</v>
      </c>
      <c r="O184" s="776">
        <v>0</v>
      </c>
      <c r="P184" s="776">
        <v>0</v>
      </c>
      <c r="Q184" s="776">
        <v>0</v>
      </c>
      <c r="R184" s="837">
        <v>0</v>
      </c>
      <c r="S184" s="837">
        <v>0</v>
      </c>
      <c r="T184" s="776"/>
      <c r="U184" s="776"/>
      <c r="V184" s="776">
        <v>0</v>
      </c>
      <c r="W184" s="842">
        <v>0</v>
      </c>
    </row>
    <row r="185" spans="1:23">
      <c r="A185"/>
      <c r="B185"/>
      <c r="C185" s="729">
        <v>515260</v>
      </c>
      <c r="D185" s="780" t="s">
        <v>479</v>
      </c>
      <c r="E185" s="994">
        <v>103.63000000000001</v>
      </c>
      <c r="F185" s="837">
        <v>129</v>
      </c>
      <c r="G185" s="781">
        <v>0</v>
      </c>
      <c r="H185" s="781">
        <v>0</v>
      </c>
      <c r="I185" s="781">
        <v>0.49</v>
      </c>
      <c r="J185" s="837">
        <v>0.49</v>
      </c>
      <c r="K185" s="833">
        <v>0</v>
      </c>
      <c r="L185" s="776">
        <v>0</v>
      </c>
      <c r="M185" s="776">
        <v>0</v>
      </c>
      <c r="N185" s="837">
        <v>0</v>
      </c>
      <c r="O185" s="776">
        <v>1.67</v>
      </c>
      <c r="P185" s="776">
        <v>0</v>
      </c>
      <c r="Q185" s="776">
        <v>1.25</v>
      </c>
      <c r="R185" s="837">
        <v>2.92</v>
      </c>
      <c r="S185" s="837">
        <v>2.54</v>
      </c>
      <c r="T185" s="776"/>
      <c r="U185" s="776"/>
      <c r="V185" s="776">
        <v>2.54</v>
      </c>
      <c r="W185" s="842">
        <v>5.95</v>
      </c>
    </row>
    <row r="186" spans="1:23">
      <c r="A186"/>
      <c r="B186"/>
      <c r="C186" s="729">
        <v>518140</v>
      </c>
      <c r="D186" s="780" t="s">
        <v>484</v>
      </c>
      <c r="E186" s="994">
        <v>17.479999999999997</v>
      </c>
      <c r="F186" s="837">
        <v>21</v>
      </c>
      <c r="G186" s="781">
        <v>0</v>
      </c>
      <c r="H186" s="781">
        <v>0</v>
      </c>
      <c r="I186" s="781">
        <v>0.04</v>
      </c>
      <c r="J186" s="837">
        <v>0.04</v>
      </c>
      <c r="K186" s="833">
        <v>0</v>
      </c>
      <c r="L186" s="776">
        <v>0</v>
      </c>
      <c r="M186" s="776">
        <v>0</v>
      </c>
      <c r="N186" s="837">
        <v>0</v>
      </c>
      <c r="O186" s="776">
        <v>0.26</v>
      </c>
      <c r="P186" s="776">
        <v>0</v>
      </c>
      <c r="Q186" s="776">
        <v>0.17</v>
      </c>
      <c r="R186" s="837">
        <v>0.43000000000000005</v>
      </c>
      <c r="S186" s="837">
        <v>0.32</v>
      </c>
      <c r="T186" s="776"/>
      <c r="U186" s="776"/>
      <c r="V186" s="776">
        <v>0.32</v>
      </c>
      <c r="W186" s="842">
        <v>0.79</v>
      </c>
    </row>
    <row r="187" spans="1:23">
      <c r="A187"/>
      <c r="B187" s="527" t="s">
        <v>6625</v>
      </c>
      <c r="C187" s="527"/>
      <c r="D187" s="527"/>
      <c r="E187" s="995">
        <v>55769.170000000006</v>
      </c>
      <c r="F187" s="997">
        <v>70088</v>
      </c>
      <c r="G187" s="1079">
        <v>0</v>
      </c>
      <c r="H187" s="1079">
        <v>0</v>
      </c>
      <c r="I187" s="1079">
        <v>254.21000000000006</v>
      </c>
      <c r="J187" s="997">
        <v>254.21000000000006</v>
      </c>
      <c r="K187" s="1088">
        <v>0</v>
      </c>
      <c r="L187" s="846">
        <v>0</v>
      </c>
      <c r="M187" s="846">
        <v>0</v>
      </c>
      <c r="N187" s="997">
        <v>0</v>
      </c>
      <c r="O187" s="846">
        <v>757.9899999999999</v>
      </c>
      <c r="P187" s="846">
        <v>0</v>
      </c>
      <c r="Q187" s="846">
        <v>608.86</v>
      </c>
      <c r="R187" s="997">
        <v>1366.8500000000001</v>
      </c>
      <c r="S187" s="997">
        <v>1258.3799999999999</v>
      </c>
      <c r="T187" s="846"/>
      <c r="U187" s="846"/>
      <c r="V187" s="846">
        <v>1258.3799999999999</v>
      </c>
      <c r="W187" s="892">
        <v>2879.4399999999996</v>
      </c>
    </row>
    <row r="188" spans="1:23">
      <c r="A188"/>
      <c r="B188" t="s">
        <v>6626</v>
      </c>
      <c r="C188" s="729">
        <v>520015</v>
      </c>
      <c r="D188" s="780" t="s">
        <v>485</v>
      </c>
      <c r="E188" s="994">
        <v>0</v>
      </c>
      <c r="F188" s="837">
        <v>0</v>
      </c>
      <c r="G188" s="781">
        <v>0</v>
      </c>
      <c r="H188" s="781">
        <v>0</v>
      </c>
      <c r="I188" s="781">
        <v>0</v>
      </c>
      <c r="J188" s="837">
        <v>0</v>
      </c>
      <c r="K188" s="833">
        <v>0</v>
      </c>
      <c r="L188" s="776">
        <v>0</v>
      </c>
      <c r="M188" s="776">
        <v>0</v>
      </c>
      <c r="N188" s="837">
        <v>0</v>
      </c>
      <c r="O188" s="776">
        <v>0</v>
      </c>
      <c r="P188" s="776">
        <v>0</v>
      </c>
      <c r="Q188" s="776">
        <v>0</v>
      </c>
      <c r="R188" s="837">
        <v>0</v>
      </c>
      <c r="S188" s="837">
        <v>0</v>
      </c>
      <c r="T188" s="776"/>
      <c r="U188" s="776"/>
      <c r="V188" s="776">
        <v>0</v>
      </c>
      <c r="W188" s="842">
        <v>0</v>
      </c>
    </row>
    <row r="189" spans="1:23">
      <c r="A189"/>
      <c r="B189"/>
      <c r="C189" s="729">
        <v>520020</v>
      </c>
      <c r="D189" s="780" t="s">
        <v>86</v>
      </c>
      <c r="E189" s="994">
        <v>0</v>
      </c>
      <c r="F189" s="837">
        <v>250</v>
      </c>
      <c r="G189" s="781">
        <v>0</v>
      </c>
      <c r="H189" s="781">
        <v>0</v>
      </c>
      <c r="I189" s="781">
        <v>0</v>
      </c>
      <c r="J189" s="837">
        <v>0</v>
      </c>
      <c r="K189" s="833">
        <v>0</v>
      </c>
      <c r="L189" s="776">
        <v>0</v>
      </c>
      <c r="M189" s="776">
        <v>0</v>
      </c>
      <c r="N189" s="837">
        <v>0</v>
      </c>
      <c r="O189" s="776">
        <v>0</v>
      </c>
      <c r="P189" s="776">
        <v>0</v>
      </c>
      <c r="Q189" s="776">
        <v>0</v>
      </c>
      <c r="R189" s="837">
        <v>0</v>
      </c>
      <c r="S189" s="837">
        <v>0</v>
      </c>
      <c r="T189" s="776"/>
      <c r="U189" s="776"/>
      <c r="V189" s="776">
        <v>0</v>
      </c>
      <c r="W189" s="842">
        <v>0</v>
      </c>
    </row>
    <row r="190" spans="1:23">
      <c r="A190"/>
      <c r="B190"/>
      <c r="C190" s="729">
        <v>520025</v>
      </c>
      <c r="D190" s="780" t="s">
        <v>486</v>
      </c>
      <c r="E190" s="994">
        <v>254.14000000000004</v>
      </c>
      <c r="F190" s="837">
        <v>300</v>
      </c>
      <c r="G190" s="781">
        <v>87.29</v>
      </c>
      <c r="H190" s="781">
        <v>0</v>
      </c>
      <c r="I190" s="781">
        <v>0</v>
      </c>
      <c r="J190" s="837">
        <v>87.29</v>
      </c>
      <c r="K190" s="833">
        <v>136.84</v>
      </c>
      <c r="L190" s="776">
        <v>0</v>
      </c>
      <c r="M190" s="776">
        <v>0</v>
      </c>
      <c r="N190" s="837">
        <v>136.84</v>
      </c>
      <c r="O190" s="776">
        <v>117.97</v>
      </c>
      <c r="P190" s="776">
        <v>0</v>
      </c>
      <c r="Q190" s="776">
        <v>0</v>
      </c>
      <c r="R190" s="837">
        <v>117.97</v>
      </c>
      <c r="S190" s="837">
        <v>0</v>
      </c>
      <c r="T190" s="776"/>
      <c r="U190" s="776"/>
      <c r="V190" s="776">
        <v>0</v>
      </c>
      <c r="W190" s="842">
        <v>342.1</v>
      </c>
    </row>
    <row r="191" spans="1:23">
      <c r="A191"/>
      <c r="B191"/>
      <c r="C191" s="729">
        <v>520105</v>
      </c>
      <c r="D191" s="780" t="s">
        <v>487</v>
      </c>
      <c r="E191" s="994">
        <v>233.89999999999998</v>
      </c>
      <c r="F191" s="837">
        <v>250</v>
      </c>
      <c r="G191" s="781">
        <v>0</v>
      </c>
      <c r="H191" s="781">
        <v>0</v>
      </c>
      <c r="I191" s="781">
        <v>0</v>
      </c>
      <c r="J191" s="837">
        <v>0</v>
      </c>
      <c r="K191" s="833">
        <v>0</v>
      </c>
      <c r="L191" s="776">
        <v>0</v>
      </c>
      <c r="M191" s="776">
        <v>0</v>
      </c>
      <c r="N191" s="837">
        <v>0</v>
      </c>
      <c r="O191" s="776">
        <v>0</v>
      </c>
      <c r="P191" s="776">
        <v>0</v>
      </c>
      <c r="Q191" s="776">
        <v>0</v>
      </c>
      <c r="R191" s="837">
        <v>0</v>
      </c>
      <c r="S191" s="837">
        <v>0</v>
      </c>
      <c r="T191" s="776"/>
      <c r="U191" s="776"/>
      <c r="V191" s="776">
        <v>0</v>
      </c>
      <c r="W191" s="842">
        <v>0</v>
      </c>
    </row>
    <row r="192" spans="1:23">
      <c r="A192"/>
      <c r="B192"/>
      <c r="C192" s="729">
        <v>520115</v>
      </c>
      <c r="D192" s="780" t="s">
        <v>49</v>
      </c>
      <c r="E192" s="994">
        <v>119</v>
      </c>
      <c r="F192" s="837">
        <v>550</v>
      </c>
      <c r="G192" s="781">
        <v>0</v>
      </c>
      <c r="H192" s="781">
        <v>0</v>
      </c>
      <c r="I192" s="781">
        <v>0</v>
      </c>
      <c r="J192" s="837">
        <v>0</v>
      </c>
      <c r="K192" s="833">
        <v>0</v>
      </c>
      <c r="L192" s="776">
        <v>0</v>
      </c>
      <c r="M192" s="776">
        <v>0</v>
      </c>
      <c r="N192" s="837">
        <v>0</v>
      </c>
      <c r="O192" s="776">
        <v>0</v>
      </c>
      <c r="P192" s="776">
        <v>0</v>
      </c>
      <c r="Q192" s="776">
        <v>0</v>
      </c>
      <c r="R192" s="837">
        <v>0</v>
      </c>
      <c r="S192" s="837">
        <v>0</v>
      </c>
      <c r="T192" s="776"/>
      <c r="U192" s="776"/>
      <c r="V192" s="776">
        <v>0</v>
      </c>
      <c r="W192" s="842">
        <v>0</v>
      </c>
    </row>
    <row r="193" spans="1:23">
      <c r="A193"/>
      <c r="B193"/>
      <c r="C193" s="729">
        <v>520230</v>
      </c>
      <c r="D193" s="780" t="s">
        <v>50</v>
      </c>
      <c r="E193" s="994">
        <v>902.95</v>
      </c>
      <c r="F193" s="837">
        <v>1100</v>
      </c>
      <c r="G193" s="781">
        <v>0</v>
      </c>
      <c r="H193" s="781">
        <v>79.8</v>
      </c>
      <c r="I193" s="781">
        <v>79.8</v>
      </c>
      <c r="J193" s="837">
        <v>159.6</v>
      </c>
      <c r="K193" s="833">
        <v>48.75</v>
      </c>
      <c r="L193" s="776">
        <v>38.01</v>
      </c>
      <c r="M193" s="776">
        <v>38.01</v>
      </c>
      <c r="N193" s="837">
        <v>124.76999999999998</v>
      </c>
      <c r="O193" s="776">
        <v>38.01</v>
      </c>
      <c r="P193" s="776">
        <v>38.01</v>
      </c>
      <c r="Q193" s="776">
        <v>38.01</v>
      </c>
      <c r="R193" s="837">
        <v>114.03</v>
      </c>
      <c r="S193" s="837">
        <v>38.020000000000003</v>
      </c>
      <c r="T193" s="776"/>
      <c r="U193" s="776"/>
      <c r="V193" s="776">
        <v>38.020000000000003</v>
      </c>
      <c r="W193" s="842">
        <v>436.41999999999996</v>
      </c>
    </row>
    <row r="194" spans="1:23">
      <c r="A194"/>
      <c r="B194"/>
      <c r="C194" s="729">
        <v>520320</v>
      </c>
      <c r="D194" s="780" t="s">
        <v>51</v>
      </c>
      <c r="E194" s="994">
        <v>695.31000000000006</v>
      </c>
      <c r="F194" s="837">
        <v>700</v>
      </c>
      <c r="G194" s="781">
        <v>56.75</v>
      </c>
      <c r="H194" s="781">
        <v>56.75</v>
      </c>
      <c r="I194" s="781">
        <v>56.75</v>
      </c>
      <c r="J194" s="837">
        <v>170.25</v>
      </c>
      <c r="K194" s="833">
        <v>57.47</v>
      </c>
      <c r="L194" s="776">
        <v>57.47</v>
      </c>
      <c r="M194" s="776">
        <v>57.76</v>
      </c>
      <c r="N194" s="837">
        <v>172.7</v>
      </c>
      <c r="O194" s="776">
        <v>57.66</v>
      </c>
      <c r="P194" s="776">
        <v>57.66</v>
      </c>
      <c r="Q194" s="776">
        <v>58.29</v>
      </c>
      <c r="R194" s="837">
        <v>173.60999999999999</v>
      </c>
      <c r="S194" s="837">
        <v>57.79</v>
      </c>
      <c r="T194" s="776"/>
      <c r="U194" s="776"/>
      <c r="V194" s="776">
        <v>57.79</v>
      </c>
      <c r="W194" s="842">
        <v>574.34999999999991</v>
      </c>
    </row>
    <row r="195" spans="1:23">
      <c r="A195"/>
      <c r="B195"/>
      <c r="C195" s="729">
        <v>520330</v>
      </c>
      <c r="D195" s="780" t="s">
        <v>52</v>
      </c>
      <c r="E195" s="994"/>
      <c r="F195" s="837"/>
      <c r="G195" s="781"/>
      <c r="H195" s="781"/>
      <c r="I195" s="781"/>
      <c r="J195" s="837">
        <v>0</v>
      </c>
      <c r="K195" s="833"/>
      <c r="L195" s="776"/>
      <c r="M195" s="776"/>
      <c r="N195" s="837">
        <v>0</v>
      </c>
      <c r="O195" s="776">
        <v>653.33000000000004</v>
      </c>
      <c r="P195" s="776">
        <v>350</v>
      </c>
      <c r="Q195" s="776">
        <v>350</v>
      </c>
      <c r="R195" s="837">
        <v>1353.33</v>
      </c>
      <c r="S195" s="837">
        <v>350</v>
      </c>
      <c r="T195" s="776"/>
      <c r="U195" s="776"/>
      <c r="V195" s="776">
        <v>350</v>
      </c>
      <c r="W195" s="842">
        <v>1703.33</v>
      </c>
    </row>
    <row r="196" spans="1:23">
      <c r="A196"/>
      <c r="B196"/>
      <c r="C196" s="729">
        <v>520360</v>
      </c>
      <c r="D196" s="780" t="s">
        <v>2917</v>
      </c>
      <c r="E196" s="994">
        <v>1864.08</v>
      </c>
      <c r="F196" s="837">
        <v>0</v>
      </c>
      <c r="G196" s="781">
        <v>0</v>
      </c>
      <c r="H196" s="781">
        <v>136.83000000000001</v>
      </c>
      <c r="I196" s="781">
        <v>136.83000000000001</v>
      </c>
      <c r="J196" s="837">
        <v>273.66000000000003</v>
      </c>
      <c r="K196" s="833">
        <v>136.83000000000001</v>
      </c>
      <c r="L196" s="776">
        <v>136.83000000000001</v>
      </c>
      <c r="M196" s="776">
        <v>136.83000000000001</v>
      </c>
      <c r="N196" s="837">
        <v>410.49</v>
      </c>
      <c r="O196" s="776">
        <v>136.83000000000001</v>
      </c>
      <c r="P196" s="776">
        <v>136.83000000000001</v>
      </c>
      <c r="Q196" s="776">
        <v>136.83000000000001</v>
      </c>
      <c r="R196" s="837">
        <v>410.49</v>
      </c>
      <c r="S196" s="837">
        <v>136.83000000000001</v>
      </c>
      <c r="T196" s="776"/>
      <c r="U196" s="776"/>
      <c r="V196" s="776">
        <v>136.83000000000001</v>
      </c>
      <c r="W196" s="842">
        <v>1231.47</v>
      </c>
    </row>
    <row r="197" spans="1:23">
      <c r="A197"/>
      <c r="B197"/>
      <c r="C197" s="729">
        <v>520800</v>
      </c>
      <c r="D197" s="780" t="s">
        <v>54</v>
      </c>
      <c r="E197" s="994">
        <v>266.25</v>
      </c>
      <c r="F197" s="837">
        <v>1000</v>
      </c>
      <c r="G197" s="781">
        <v>0</v>
      </c>
      <c r="H197" s="781">
        <v>0</v>
      </c>
      <c r="I197" s="781">
        <v>56.76</v>
      </c>
      <c r="J197" s="837">
        <v>56.76</v>
      </c>
      <c r="K197" s="833">
        <v>132.86000000000001</v>
      </c>
      <c r="L197" s="776">
        <v>0</v>
      </c>
      <c r="M197" s="776">
        <v>0</v>
      </c>
      <c r="N197" s="837">
        <v>132.86000000000001</v>
      </c>
      <c r="O197" s="776">
        <v>0</v>
      </c>
      <c r="P197" s="776">
        <v>0</v>
      </c>
      <c r="Q197" s="776">
        <v>0</v>
      </c>
      <c r="R197" s="837">
        <v>0</v>
      </c>
      <c r="S197" s="837">
        <v>0</v>
      </c>
      <c r="T197" s="776"/>
      <c r="U197" s="776"/>
      <c r="V197" s="776">
        <v>0</v>
      </c>
      <c r="W197" s="842">
        <v>189.62</v>
      </c>
    </row>
    <row r="198" spans="1:23">
      <c r="A198"/>
      <c r="B198"/>
      <c r="C198" s="729">
        <v>520845</v>
      </c>
      <c r="D198" s="780" t="s">
        <v>89</v>
      </c>
      <c r="E198" s="994">
        <v>3558.24</v>
      </c>
      <c r="F198" s="837">
        <v>4000</v>
      </c>
      <c r="G198" s="781">
        <v>296.52</v>
      </c>
      <c r="H198" s="781">
        <v>296.52</v>
      </c>
      <c r="I198" s="781">
        <v>296.52</v>
      </c>
      <c r="J198" s="837">
        <v>889.56</v>
      </c>
      <c r="K198" s="833">
        <v>296.52</v>
      </c>
      <c r="L198" s="776">
        <v>296.52</v>
      </c>
      <c r="M198" s="776">
        <v>296.52</v>
      </c>
      <c r="N198" s="837">
        <v>889.56</v>
      </c>
      <c r="O198" s="776">
        <v>296.52</v>
      </c>
      <c r="P198" s="776">
        <v>296.52</v>
      </c>
      <c r="Q198" s="776">
        <v>296.52</v>
      </c>
      <c r="R198" s="837">
        <v>889.56</v>
      </c>
      <c r="S198" s="837">
        <v>296.52</v>
      </c>
      <c r="T198" s="776"/>
      <c r="U198" s="776"/>
      <c r="V198" s="776">
        <v>296.52</v>
      </c>
      <c r="W198" s="842">
        <v>2965.2</v>
      </c>
    </row>
    <row r="199" spans="1:23">
      <c r="A199"/>
      <c r="B199"/>
      <c r="C199" s="729">
        <v>521420</v>
      </c>
      <c r="D199" s="780" t="s">
        <v>90</v>
      </c>
      <c r="E199" s="994">
        <v>1445.1799999999998</v>
      </c>
      <c r="F199" s="837">
        <v>1250</v>
      </c>
      <c r="G199" s="781">
        <v>0</v>
      </c>
      <c r="H199" s="781">
        <v>64.040000000000006</v>
      </c>
      <c r="I199" s="781">
        <v>0</v>
      </c>
      <c r="J199" s="837">
        <v>64.040000000000006</v>
      </c>
      <c r="K199" s="833">
        <v>0</v>
      </c>
      <c r="L199" s="776">
        <v>0</v>
      </c>
      <c r="M199" s="776">
        <v>349.28</v>
      </c>
      <c r="N199" s="837">
        <v>349.28</v>
      </c>
      <c r="O199" s="776">
        <v>14.43</v>
      </c>
      <c r="P199" s="776">
        <v>0</v>
      </c>
      <c r="Q199" s="776">
        <v>86.9</v>
      </c>
      <c r="R199" s="837">
        <v>101.33000000000001</v>
      </c>
      <c r="S199" s="837">
        <v>0</v>
      </c>
      <c r="T199" s="776"/>
      <c r="U199" s="776"/>
      <c r="V199" s="776">
        <v>0</v>
      </c>
      <c r="W199" s="842">
        <v>514.65</v>
      </c>
    </row>
    <row r="200" spans="1:23">
      <c r="A200"/>
      <c r="B200"/>
      <c r="C200" s="729">
        <v>521560</v>
      </c>
      <c r="D200" s="780" t="s">
        <v>120</v>
      </c>
      <c r="E200" s="994">
        <v>0</v>
      </c>
      <c r="F200" s="837">
        <v>0</v>
      </c>
      <c r="G200" s="781">
        <v>0</v>
      </c>
      <c r="H200" s="781">
        <v>0</v>
      </c>
      <c r="I200" s="781">
        <v>0</v>
      </c>
      <c r="J200" s="837">
        <v>0</v>
      </c>
      <c r="K200" s="833">
        <v>0</v>
      </c>
      <c r="L200" s="776">
        <v>0</v>
      </c>
      <c r="M200" s="776">
        <v>0</v>
      </c>
      <c r="N200" s="837">
        <v>0</v>
      </c>
      <c r="O200" s="776">
        <v>0</v>
      </c>
      <c r="P200" s="776">
        <v>0</v>
      </c>
      <c r="Q200" s="776">
        <v>0</v>
      </c>
      <c r="R200" s="837">
        <v>0</v>
      </c>
      <c r="S200" s="837">
        <v>0</v>
      </c>
      <c r="T200" s="776"/>
      <c r="U200" s="776"/>
      <c r="V200" s="776">
        <v>0</v>
      </c>
      <c r="W200" s="842">
        <v>0</v>
      </c>
    </row>
    <row r="201" spans="1:23">
      <c r="A201"/>
      <c r="B201"/>
      <c r="C201" s="729">
        <v>521600</v>
      </c>
      <c r="D201" s="780" t="s">
        <v>91</v>
      </c>
      <c r="E201" s="994">
        <v>750</v>
      </c>
      <c r="F201" s="837">
        <v>0</v>
      </c>
      <c r="G201" s="781">
        <v>0</v>
      </c>
      <c r="H201" s="781">
        <v>0</v>
      </c>
      <c r="I201" s="781">
        <v>0</v>
      </c>
      <c r="J201" s="837">
        <v>0</v>
      </c>
      <c r="K201" s="833">
        <v>0</v>
      </c>
      <c r="L201" s="776">
        <v>0</v>
      </c>
      <c r="M201" s="776">
        <v>0</v>
      </c>
      <c r="N201" s="837">
        <v>0</v>
      </c>
      <c r="O201" s="776">
        <v>0</v>
      </c>
      <c r="P201" s="776">
        <v>0</v>
      </c>
      <c r="Q201" s="776">
        <v>0</v>
      </c>
      <c r="R201" s="837">
        <v>0</v>
      </c>
      <c r="S201" s="837">
        <v>0</v>
      </c>
      <c r="T201" s="776"/>
      <c r="U201" s="776"/>
      <c r="V201" s="776">
        <v>0</v>
      </c>
      <c r="W201" s="842">
        <v>0</v>
      </c>
    </row>
    <row r="202" spans="1:23">
      <c r="A202"/>
      <c r="B202"/>
      <c r="C202" s="729">
        <v>521720</v>
      </c>
      <c r="D202" s="780" t="s">
        <v>121</v>
      </c>
      <c r="E202" s="994">
        <v>0</v>
      </c>
      <c r="F202" s="837">
        <v>150</v>
      </c>
      <c r="G202" s="781">
        <v>0</v>
      </c>
      <c r="H202" s="781">
        <v>121.63</v>
      </c>
      <c r="I202" s="781">
        <v>0</v>
      </c>
      <c r="J202" s="837">
        <v>121.63</v>
      </c>
      <c r="K202" s="833">
        <v>0</v>
      </c>
      <c r="L202" s="776">
        <v>0</v>
      </c>
      <c r="M202" s="776">
        <v>0</v>
      </c>
      <c r="N202" s="837">
        <v>0</v>
      </c>
      <c r="O202" s="776">
        <v>0</v>
      </c>
      <c r="P202" s="776">
        <v>0</v>
      </c>
      <c r="Q202" s="776">
        <v>0</v>
      </c>
      <c r="R202" s="837">
        <v>0</v>
      </c>
      <c r="S202" s="837">
        <v>0</v>
      </c>
      <c r="T202" s="776"/>
      <c r="U202" s="776"/>
      <c r="V202" s="776">
        <v>0</v>
      </c>
      <c r="W202" s="842">
        <v>121.63</v>
      </c>
    </row>
    <row r="203" spans="1:23">
      <c r="A203"/>
      <c r="B203"/>
      <c r="C203" s="729">
        <v>521740</v>
      </c>
      <c r="D203" s="780" t="s">
        <v>5950</v>
      </c>
      <c r="E203" s="994">
        <v>282.26000000000005</v>
      </c>
      <c r="F203" s="837">
        <v>0</v>
      </c>
      <c r="G203" s="781">
        <v>0</v>
      </c>
      <c r="H203" s="781">
        <v>0</v>
      </c>
      <c r="I203" s="781">
        <v>0</v>
      </c>
      <c r="J203" s="837">
        <v>0</v>
      </c>
      <c r="K203" s="833">
        <v>0</v>
      </c>
      <c r="L203" s="776">
        <v>0</v>
      </c>
      <c r="M203" s="776">
        <v>0</v>
      </c>
      <c r="N203" s="837">
        <v>0</v>
      </c>
      <c r="O203" s="776">
        <v>0</v>
      </c>
      <c r="P203" s="776">
        <v>0</v>
      </c>
      <c r="Q203" s="776">
        <v>0</v>
      </c>
      <c r="R203" s="837">
        <v>0</v>
      </c>
      <c r="S203" s="837">
        <v>0</v>
      </c>
      <c r="T203" s="776"/>
      <c r="U203" s="776"/>
      <c r="V203" s="776">
        <v>0</v>
      </c>
      <c r="W203" s="842">
        <v>0</v>
      </c>
    </row>
    <row r="204" spans="1:23">
      <c r="A204"/>
      <c r="B204"/>
      <c r="C204" s="729">
        <v>522310</v>
      </c>
      <c r="D204" s="780" t="s">
        <v>60</v>
      </c>
      <c r="E204" s="994">
        <v>187.16999999999996</v>
      </c>
      <c r="F204" s="837">
        <v>1500</v>
      </c>
      <c r="G204" s="781">
        <v>0</v>
      </c>
      <c r="H204" s="781">
        <v>0</v>
      </c>
      <c r="I204" s="781">
        <v>0</v>
      </c>
      <c r="J204" s="837">
        <v>0</v>
      </c>
      <c r="K204" s="833">
        <v>0</v>
      </c>
      <c r="L204" s="776">
        <v>2700</v>
      </c>
      <c r="M204" s="776">
        <v>0</v>
      </c>
      <c r="N204" s="837">
        <v>2700</v>
      </c>
      <c r="O204" s="776">
        <v>793.35</v>
      </c>
      <c r="P204" s="776">
        <v>170.43</v>
      </c>
      <c r="Q204" s="776">
        <v>0</v>
      </c>
      <c r="R204" s="837">
        <v>963.78</v>
      </c>
      <c r="S204" s="837">
        <v>0</v>
      </c>
      <c r="T204" s="776"/>
      <c r="U204" s="776"/>
      <c r="V204" s="776">
        <v>0</v>
      </c>
      <c r="W204" s="842">
        <v>3663.7799999999997</v>
      </c>
    </row>
    <row r="205" spans="1:23">
      <c r="A205"/>
      <c r="B205"/>
      <c r="C205" s="729">
        <v>522320</v>
      </c>
      <c r="D205" s="780" t="s">
        <v>93</v>
      </c>
      <c r="E205" s="994">
        <v>2221.2599999999998</v>
      </c>
      <c r="F205" s="837">
        <v>3000</v>
      </c>
      <c r="G205" s="781">
        <v>0</v>
      </c>
      <c r="H205" s="781">
        <v>0</v>
      </c>
      <c r="I205" s="781">
        <v>270</v>
      </c>
      <c r="J205" s="837">
        <v>270</v>
      </c>
      <c r="K205" s="833">
        <v>0</v>
      </c>
      <c r="L205" s="776">
        <v>0</v>
      </c>
      <c r="M205" s="776">
        <v>167.2</v>
      </c>
      <c r="N205" s="837">
        <v>167.2</v>
      </c>
      <c r="O205" s="776">
        <v>-66.400000000000006</v>
      </c>
      <c r="P205" s="776">
        <v>0</v>
      </c>
      <c r="Q205" s="776">
        <v>0</v>
      </c>
      <c r="R205" s="837">
        <v>-66.400000000000006</v>
      </c>
      <c r="S205" s="837">
        <v>0</v>
      </c>
      <c r="T205" s="776"/>
      <c r="U205" s="776"/>
      <c r="V205" s="776">
        <v>0</v>
      </c>
      <c r="W205" s="842">
        <v>370.79999999999995</v>
      </c>
    </row>
    <row r="206" spans="1:23">
      <c r="A206"/>
      <c r="B206"/>
      <c r="C206" s="729">
        <v>522390</v>
      </c>
      <c r="D206" s="780" t="s">
        <v>491</v>
      </c>
      <c r="E206" s="994">
        <v>317.45</v>
      </c>
      <c r="F206" s="837">
        <v>0</v>
      </c>
      <c r="G206" s="781">
        <v>0</v>
      </c>
      <c r="H206" s="781">
        <v>0</v>
      </c>
      <c r="I206" s="781">
        <v>0</v>
      </c>
      <c r="J206" s="837">
        <v>0</v>
      </c>
      <c r="K206" s="833">
        <v>0</v>
      </c>
      <c r="L206" s="776">
        <v>0</v>
      </c>
      <c r="M206" s="776">
        <v>0</v>
      </c>
      <c r="N206" s="837">
        <v>0</v>
      </c>
      <c r="O206" s="776">
        <v>0</v>
      </c>
      <c r="P206" s="776">
        <v>0</v>
      </c>
      <c r="Q206" s="776">
        <v>0</v>
      </c>
      <c r="R206" s="837">
        <v>0</v>
      </c>
      <c r="S206" s="837">
        <v>0</v>
      </c>
      <c r="T206" s="776"/>
      <c r="U206" s="776"/>
      <c r="V206" s="776">
        <v>0</v>
      </c>
      <c r="W206" s="842">
        <v>0</v>
      </c>
    </row>
    <row r="207" spans="1:23">
      <c r="A207"/>
      <c r="B207"/>
      <c r="C207" s="729">
        <v>522400</v>
      </c>
      <c r="D207" s="780" t="s">
        <v>340</v>
      </c>
      <c r="E207" s="994">
        <v>624.41000000000008</v>
      </c>
      <c r="F207" s="837">
        <v>0</v>
      </c>
      <c r="G207" s="781">
        <v>0</v>
      </c>
      <c r="H207" s="781">
        <v>0</v>
      </c>
      <c r="I207" s="781">
        <v>0</v>
      </c>
      <c r="J207" s="837">
        <v>0</v>
      </c>
      <c r="K207" s="833">
        <v>0</v>
      </c>
      <c r="L207" s="776">
        <v>0</v>
      </c>
      <c r="M207" s="776">
        <v>0</v>
      </c>
      <c r="N207" s="837">
        <v>0</v>
      </c>
      <c r="O207" s="776">
        <v>0</v>
      </c>
      <c r="P207" s="776">
        <v>0</v>
      </c>
      <c r="Q207" s="776">
        <v>0</v>
      </c>
      <c r="R207" s="837">
        <v>0</v>
      </c>
      <c r="S207" s="837">
        <v>0</v>
      </c>
      <c r="T207" s="776"/>
      <c r="U207" s="776"/>
      <c r="V207" s="776">
        <v>0</v>
      </c>
      <c r="W207" s="842">
        <v>0</v>
      </c>
    </row>
    <row r="208" spans="1:23">
      <c r="A208"/>
      <c r="B208"/>
      <c r="C208" s="729">
        <v>523290</v>
      </c>
      <c r="D208" s="780" t="s">
        <v>1281</v>
      </c>
      <c r="E208" s="994">
        <v>203.93</v>
      </c>
      <c r="F208" s="837">
        <v>500</v>
      </c>
      <c r="G208" s="781">
        <v>21</v>
      </c>
      <c r="H208" s="781">
        <v>35.450000000000003</v>
      </c>
      <c r="I208" s="781">
        <v>22.12</v>
      </c>
      <c r="J208" s="837">
        <v>78.570000000000007</v>
      </c>
      <c r="K208" s="833">
        <v>9.58</v>
      </c>
      <c r="L208" s="776">
        <v>12.38</v>
      </c>
      <c r="M208" s="776">
        <v>3.91</v>
      </c>
      <c r="N208" s="837">
        <v>25.87</v>
      </c>
      <c r="O208" s="776">
        <v>0.56999999999999995</v>
      </c>
      <c r="P208" s="776">
        <v>0.93</v>
      </c>
      <c r="Q208" s="776">
        <v>25.52</v>
      </c>
      <c r="R208" s="837">
        <v>27.02</v>
      </c>
      <c r="S208" s="837">
        <v>11.73</v>
      </c>
      <c r="T208" s="776"/>
      <c r="U208" s="776"/>
      <c r="V208" s="776">
        <v>11.73</v>
      </c>
      <c r="W208" s="842">
        <v>143.19</v>
      </c>
    </row>
    <row r="209" spans="1:23">
      <c r="A209"/>
      <c r="B209"/>
      <c r="C209" s="729">
        <v>523340</v>
      </c>
      <c r="D209" s="780" t="s">
        <v>6127</v>
      </c>
      <c r="E209" s="994">
        <v>0</v>
      </c>
      <c r="F209" s="837">
        <v>0</v>
      </c>
      <c r="G209" s="781">
        <v>0</v>
      </c>
      <c r="H209" s="781">
        <v>3.76</v>
      </c>
      <c r="I209" s="781">
        <v>0</v>
      </c>
      <c r="J209" s="837">
        <v>3.76</v>
      </c>
      <c r="K209" s="833">
        <v>0</v>
      </c>
      <c r="L209" s="776">
        <v>0</v>
      </c>
      <c r="M209" s="776">
        <v>0</v>
      </c>
      <c r="N209" s="837">
        <v>0</v>
      </c>
      <c r="O209" s="776">
        <v>0</v>
      </c>
      <c r="P209" s="776">
        <v>0</v>
      </c>
      <c r="Q209" s="776">
        <v>0</v>
      </c>
      <c r="R209" s="837">
        <v>0</v>
      </c>
      <c r="S209" s="837">
        <v>0</v>
      </c>
      <c r="T209" s="776"/>
      <c r="U209" s="776"/>
      <c r="V209" s="776">
        <v>0</v>
      </c>
      <c r="W209" s="842">
        <v>3.76</v>
      </c>
    </row>
    <row r="210" spans="1:23">
      <c r="A210"/>
      <c r="B210"/>
      <c r="C210" s="729">
        <v>523700</v>
      </c>
      <c r="D210" s="780" t="s">
        <v>66</v>
      </c>
      <c r="E210" s="994">
        <v>43.85</v>
      </c>
      <c r="F210" s="837">
        <v>500</v>
      </c>
      <c r="G210" s="781">
        <v>0</v>
      </c>
      <c r="H210" s="781">
        <v>0</v>
      </c>
      <c r="I210" s="781">
        <v>21.46</v>
      </c>
      <c r="J210" s="837">
        <v>21.46</v>
      </c>
      <c r="K210" s="833">
        <v>0</v>
      </c>
      <c r="L210" s="776">
        <v>0</v>
      </c>
      <c r="M210" s="776">
        <v>96.96</v>
      </c>
      <c r="N210" s="837">
        <v>96.96</v>
      </c>
      <c r="O210" s="776">
        <v>0</v>
      </c>
      <c r="P210" s="776">
        <v>96.96</v>
      </c>
      <c r="Q210" s="776">
        <v>195</v>
      </c>
      <c r="R210" s="837">
        <v>291.95999999999998</v>
      </c>
      <c r="S210" s="837">
        <v>366.76</v>
      </c>
      <c r="T210" s="776"/>
      <c r="U210" s="776"/>
      <c r="V210" s="776">
        <v>366.76</v>
      </c>
      <c r="W210" s="842">
        <v>777.14</v>
      </c>
    </row>
    <row r="211" spans="1:23">
      <c r="A211"/>
      <c r="B211"/>
      <c r="C211" s="729">
        <v>523800</v>
      </c>
      <c r="D211" s="780" t="s">
        <v>67</v>
      </c>
      <c r="E211" s="994">
        <v>227.83</v>
      </c>
      <c r="F211" s="837">
        <v>750</v>
      </c>
      <c r="G211" s="781">
        <v>0</v>
      </c>
      <c r="H211" s="781">
        <v>0</v>
      </c>
      <c r="I211" s="781">
        <v>0</v>
      </c>
      <c r="J211" s="837">
        <v>0</v>
      </c>
      <c r="K211" s="833">
        <v>0</v>
      </c>
      <c r="L211" s="776">
        <v>0</v>
      </c>
      <c r="M211" s="776">
        <v>0</v>
      </c>
      <c r="N211" s="837">
        <v>0</v>
      </c>
      <c r="O211" s="776">
        <v>0</v>
      </c>
      <c r="P211" s="776">
        <v>0</v>
      </c>
      <c r="Q211" s="776">
        <v>0</v>
      </c>
      <c r="R211" s="837">
        <v>0</v>
      </c>
      <c r="S211" s="837">
        <v>0</v>
      </c>
      <c r="T211" s="776"/>
      <c r="U211" s="776"/>
      <c r="V211" s="776">
        <v>0</v>
      </c>
      <c r="W211" s="842">
        <v>0</v>
      </c>
    </row>
    <row r="212" spans="1:23">
      <c r="A212"/>
      <c r="B212"/>
      <c r="C212" s="729">
        <v>524840</v>
      </c>
      <c r="D212" s="780" t="s">
        <v>69</v>
      </c>
      <c r="E212" s="994">
        <v>30</v>
      </c>
      <c r="F212" s="837">
        <v>0</v>
      </c>
      <c r="G212" s="781">
        <v>0</v>
      </c>
      <c r="H212" s="781">
        <v>0</v>
      </c>
      <c r="I212" s="781">
        <v>0</v>
      </c>
      <c r="J212" s="837">
        <v>0</v>
      </c>
      <c r="K212" s="833">
        <v>0</v>
      </c>
      <c r="L212" s="776">
        <v>0</v>
      </c>
      <c r="M212" s="776">
        <v>0</v>
      </c>
      <c r="N212" s="837">
        <v>0</v>
      </c>
      <c r="O212" s="776">
        <v>0</v>
      </c>
      <c r="P212" s="776">
        <v>0</v>
      </c>
      <c r="Q212" s="776">
        <v>0</v>
      </c>
      <c r="R212" s="837">
        <v>0</v>
      </c>
      <c r="S212" s="837">
        <v>30</v>
      </c>
      <c r="T212" s="776"/>
      <c r="U212" s="776"/>
      <c r="V212" s="776">
        <v>30</v>
      </c>
      <c r="W212" s="842">
        <v>30</v>
      </c>
    </row>
    <row r="213" spans="1:23">
      <c r="A213"/>
      <c r="B213"/>
      <c r="C213" s="729">
        <v>525060</v>
      </c>
      <c r="D213" s="780" t="s">
        <v>96</v>
      </c>
      <c r="E213" s="994">
        <v>0</v>
      </c>
      <c r="F213" s="837">
        <v>0</v>
      </c>
      <c r="G213" s="781">
        <v>0</v>
      </c>
      <c r="H213" s="781">
        <v>0</v>
      </c>
      <c r="I213" s="781">
        <v>441.16</v>
      </c>
      <c r="J213" s="837">
        <v>441.16</v>
      </c>
      <c r="K213" s="833">
        <v>0</v>
      </c>
      <c r="L213" s="776">
        <v>0</v>
      </c>
      <c r="M213" s="776">
        <v>0</v>
      </c>
      <c r="N213" s="837">
        <v>0</v>
      </c>
      <c r="O213" s="776">
        <v>0</v>
      </c>
      <c r="P213" s="776">
        <v>0</v>
      </c>
      <c r="Q213" s="776">
        <v>0</v>
      </c>
      <c r="R213" s="837">
        <v>0</v>
      </c>
      <c r="S213" s="837">
        <v>0</v>
      </c>
      <c r="T213" s="776"/>
      <c r="U213" s="776"/>
      <c r="V213" s="776">
        <v>0</v>
      </c>
      <c r="W213" s="842">
        <v>441.16</v>
      </c>
    </row>
    <row r="214" spans="1:23">
      <c r="A214"/>
      <c r="B214"/>
      <c r="C214" s="729">
        <v>526940</v>
      </c>
      <c r="D214" s="780" t="s">
        <v>71</v>
      </c>
      <c r="E214" s="994">
        <v>104.02</v>
      </c>
      <c r="F214" s="837">
        <v>0</v>
      </c>
      <c r="G214" s="781">
        <v>0</v>
      </c>
      <c r="H214" s="781">
        <v>0</v>
      </c>
      <c r="I214" s="781">
        <v>0</v>
      </c>
      <c r="J214" s="837">
        <v>0</v>
      </c>
      <c r="K214" s="833">
        <v>0</v>
      </c>
      <c r="L214" s="776">
        <v>0</v>
      </c>
      <c r="M214" s="776">
        <v>0</v>
      </c>
      <c r="N214" s="837">
        <v>0</v>
      </c>
      <c r="O214" s="776">
        <v>0</v>
      </c>
      <c r="P214" s="776">
        <v>0</v>
      </c>
      <c r="Q214" s="776">
        <v>0</v>
      </c>
      <c r="R214" s="837">
        <v>0</v>
      </c>
      <c r="S214" s="837">
        <v>0</v>
      </c>
      <c r="T214" s="776"/>
      <c r="U214" s="776"/>
      <c r="V214" s="776">
        <v>0</v>
      </c>
      <c r="W214" s="842">
        <v>0</v>
      </c>
    </row>
    <row r="215" spans="1:23">
      <c r="A215"/>
      <c r="B215"/>
      <c r="C215" s="729">
        <v>526960</v>
      </c>
      <c r="D215" s="780" t="s">
        <v>97</v>
      </c>
      <c r="E215" s="994">
        <v>281.5</v>
      </c>
      <c r="F215" s="837">
        <v>500</v>
      </c>
      <c r="G215" s="781">
        <v>0</v>
      </c>
      <c r="H215" s="781">
        <v>0</v>
      </c>
      <c r="I215" s="781">
        <v>122.99</v>
      </c>
      <c r="J215" s="837">
        <v>122.99</v>
      </c>
      <c r="K215" s="833">
        <v>230.57</v>
      </c>
      <c r="L215" s="776">
        <v>0</v>
      </c>
      <c r="M215" s="776">
        <v>179.13</v>
      </c>
      <c r="N215" s="837">
        <v>409.7</v>
      </c>
      <c r="O215" s="776">
        <v>0</v>
      </c>
      <c r="P215" s="776">
        <v>8.61</v>
      </c>
      <c r="Q215" s="776">
        <v>0</v>
      </c>
      <c r="R215" s="837">
        <v>8.61</v>
      </c>
      <c r="S215" s="837">
        <v>0</v>
      </c>
      <c r="T215" s="776"/>
      <c r="U215" s="776"/>
      <c r="V215" s="776">
        <v>0</v>
      </c>
      <c r="W215" s="842">
        <v>541.30000000000007</v>
      </c>
    </row>
    <row r="216" spans="1:23">
      <c r="A216"/>
      <c r="B216"/>
      <c r="C216" s="729">
        <v>527680</v>
      </c>
      <c r="D216" s="780" t="s">
        <v>74</v>
      </c>
      <c r="E216" s="994">
        <v>0</v>
      </c>
      <c r="F216" s="837">
        <v>750</v>
      </c>
      <c r="G216" s="781">
        <v>0</v>
      </c>
      <c r="H216" s="781">
        <v>0</v>
      </c>
      <c r="I216" s="781">
        <v>0</v>
      </c>
      <c r="J216" s="837">
        <v>0</v>
      </c>
      <c r="K216" s="833">
        <v>0</v>
      </c>
      <c r="L216" s="776">
        <v>0</v>
      </c>
      <c r="M216" s="776">
        <v>0</v>
      </c>
      <c r="N216" s="837">
        <v>0</v>
      </c>
      <c r="O216" s="776">
        <v>0</v>
      </c>
      <c r="P216" s="776">
        <v>0</v>
      </c>
      <c r="Q216" s="776">
        <v>0</v>
      </c>
      <c r="R216" s="837">
        <v>0</v>
      </c>
      <c r="S216" s="837">
        <v>0</v>
      </c>
      <c r="T216" s="776"/>
      <c r="U216" s="776"/>
      <c r="V216" s="776">
        <v>0</v>
      </c>
      <c r="W216" s="842">
        <v>0</v>
      </c>
    </row>
    <row r="217" spans="1:23">
      <c r="A217"/>
      <c r="B217"/>
      <c r="C217" s="729">
        <v>527690</v>
      </c>
      <c r="D217" s="780" t="s">
        <v>2571</v>
      </c>
      <c r="E217" s="994">
        <v>5315.62</v>
      </c>
      <c r="F217" s="837">
        <v>0</v>
      </c>
      <c r="G217" s="781">
        <v>0</v>
      </c>
      <c r="H217" s="781">
        <v>0</v>
      </c>
      <c r="I217" s="781">
        <v>0</v>
      </c>
      <c r="J217" s="837">
        <v>0</v>
      </c>
      <c r="K217" s="833">
        <v>0</v>
      </c>
      <c r="L217" s="776">
        <v>0</v>
      </c>
      <c r="M217" s="776">
        <v>0</v>
      </c>
      <c r="N217" s="837">
        <v>0</v>
      </c>
      <c r="O217" s="776">
        <v>0</v>
      </c>
      <c r="P217" s="776">
        <v>0</v>
      </c>
      <c r="Q217" s="776">
        <v>0</v>
      </c>
      <c r="R217" s="837">
        <v>0</v>
      </c>
      <c r="S217" s="837">
        <v>490.27</v>
      </c>
      <c r="T217" s="776"/>
      <c r="U217" s="776"/>
      <c r="V217" s="776">
        <v>490.27</v>
      </c>
      <c r="W217" s="842">
        <v>490.27</v>
      </c>
    </row>
    <row r="218" spans="1:23">
      <c r="A218"/>
      <c r="B218"/>
      <c r="C218" s="729">
        <v>527720</v>
      </c>
      <c r="D218" s="780" t="s">
        <v>98</v>
      </c>
      <c r="E218" s="994">
        <v>521.73</v>
      </c>
      <c r="F218" s="837">
        <v>350</v>
      </c>
      <c r="G218" s="781">
        <v>0</v>
      </c>
      <c r="H218" s="781">
        <v>857.13</v>
      </c>
      <c r="I218" s="781">
        <v>8.49</v>
      </c>
      <c r="J218" s="837">
        <v>865.62</v>
      </c>
      <c r="K218" s="833">
        <v>0</v>
      </c>
      <c r="L218" s="776">
        <v>0</v>
      </c>
      <c r="M218" s="776">
        <v>0</v>
      </c>
      <c r="N218" s="837">
        <v>0</v>
      </c>
      <c r="O218" s="776">
        <v>0</v>
      </c>
      <c r="P218" s="776">
        <v>0</v>
      </c>
      <c r="Q218" s="776">
        <v>17.18</v>
      </c>
      <c r="R218" s="837">
        <v>17.18</v>
      </c>
      <c r="S218" s="837">
        <v>0</v>
      </c>
      <c r="T218" s="776"/>
      <c r="U218" s="776"/>
      <c r="V218" s="776">
        <v>0</v>
      </c>
      <c r="W218" s="842">
        <v>882.8</v>
      </c>
    </row>
    <row r="219" spans="1:23">
      <c r="A219"/>
      <c r="B219"/>
      <c r="C219" s="729">
        <v>527840</v>
      </c>
      <c r="D219" s="780" t="s">
        <v>75</v>
      </c>
      <c r="E219" s="994">
        <v>0</v>
      </c>
      <c r="F219" s="837">
        <v>200</v>
      </c>
      <c r="G219" s="781">
        <v>0</v>
      </c>
      <c r="H219" s="781">
        <v>0</v>
      </c>
      <c r="I219" s="781">
        <v>0</v>
      </c>
      <c r="J219" s="837">
        <v>0</v>
      </c>
      <c r="K219" s="833">
        <v>0</v>
      </c>
      <c r="L219" s="776">
        <v>0</v>
      </c>
      <c r="M219" s="776">
        <v>0</v>
      </c>
      <c r="N219" s="837">
        <v>0</v>
      </c>
      <c r="O219" s="776">
        <v>0</v>
      </c>
      <c r="P219" s="776">
        <v>0</v>
      </c>
      <c r="Q219" s="776">
        <v>0</v>
      </c>
      <c r="R219" s="837">
        <v>0</v>
      </c>
      <c r="S219" s="837">
        <v>0</v>
      </c>
      <c r="T219" s="776"/>
      <c r="U219" s="776"/>
      <c r="V219" s="776">
        <v>0</v>
      </c>
      <c r="W219" s="842">
        <v>0</v>
      </c>
    </row>
    <row r="220" spans="1:23">
      <c r="A220"/>
      <c r="B220"/>
      <c r="C220" s="729">
        <v>528920</v>
      </c>
      <c r="D220" s="780" t="s">
        <v>78</v>
      </c>
      <c r="E220" s="994">
        <v>0</v>
      </c>
      <c r="F220" s="837">
        <v>2500</v>
      </c>
      <c r="G220" s="781">
        <v>0</v>
      </c>
      <c r="H220" s="781">
        <v>0</v>
      </c>
      <c r="I220" s="781">
        <v>0</v>
      </c>
      <c r="J220" s="837">
        <v>0</v>
      </c>
      <c r="K220" s="833">
        <v>0</v>
      </c>
      <c r="L220" s="776">
        <v>0</v>
      </c>
      <c r="M220" s="776">
        <v>0</v>
      </c>
      <c r="N220" s="837">
        <v>0</v>
      </c>
      <c r="O220" s="776">
        <v>0</v>
      </c>
      <c r="P220" s="776">
        <v>0</v>
      </c>
      <c r="Q220" s="776">
        <v>0</v>
      </c>
      <c r="R220" s="837">
        <v>0</v>
      </c>
      <c r="S220" s="837">
        <v>0</v>
      </c>
      <c r="T220" s="776"/>
      <c r="U220" s="776"/>
      <c r="V220" s="776">
        <v>0</v>
      </c>
      <c r="W220" s="842">
        <v>0</v>
      </c>
    </row>
    <row r="221" spans="1:23">
      <c r="A221"/>
      <c r="B221"/>
      <c r="C221" s="729">
        <v>529040</v>
      </c>
      <c r="D221" s="780" t="s">
        <v>82</v>
      </c>
      <c r="E221" s="994">
        <v>0</v>
      </c>
      <c r="F221" s="837">
        <v>0</v>
      </c>
      <c r="G221" s="781">
        <v>0</v>
      </c>
      <c r="H221" s="781">
        <v>0</v>
      </c>
      <c r="I221" s="781">
        <v>0</v>
      </c>
      <c r="J221" s="837">
        <v>0</v>
      </c>
      <c r="K221" s="833">
        <v>0</v>
      </c>
      <c r="L221" s="776">
        <v>0</v>
      </c>
      <c r="M221" s="776">
        <v>0</v>
      </c>
      <c r="N221" s="837">
        <v>0</v>
      </c>
      <c r="O221" s="776">
        <v>0</v>
      </c>
      <c r="P221" s="776">
        <v>0</v>
      </c>
      <c r="Q221" s="776">
        <v>0</v>
      </c>
      <c r="R221" s="837">
        <v>0</v>
      </c>
      <c r="S221" s="837">
        <v>0</v>
      </c>
      <c r="T221" s="776"/>
      <c r="U221" s="776"/>
      <c r="V221" s="776">
        <v>0</v>
      </c>
      <c r="W221" s="842">
        <v>0</v>
      </c>
    </row>
    <row r="222" spans="1:23">
      <c r="A222"/>
      <c r="B222"/>
      <c r="C222" s="729">
        <v>529500</v>
      </c>
      <c r="D222" s="780" t="s">
        <v>100</v>
      </c>
      <c r="E222" s="994">
        <v>5119.58</v>
      </c>
      <c r="F222" s="837">
        <v>6000</v>
      </c>
      <c r="G222" s="781">
        <v>0</v>
      </c>
      <c r="H222" s="781">
        <v>1238.1600000000001</v>
      </c>
      <c r="I222" s="781">
        <v>649.59</v>
      </c>
      <c r="J222" s="837">
        <v>1887.75</v>
      </c>
      <c r="K222" s="833">
        <v>391</v>
      </c>
      <c r="L222" s="776">
        <v>598.85</v>
      </c>
      <c r="M222" s="776">
        <v>421.24</v>
      </c>
      <c r="N222" s="837">
        <v>1411.0900000000001</v>
      </c>
      <c r="O222" s="776">
        <v>615.41999999999996</v>
      </c>
      <c r="P222" s="776">
        <v>557.61</v>
      </c>
      <c r="Q222" s="776">
        <v>530.23</v>
      </c>
      <c r="R222" s="837">
        <v>1703.26</v>
      </c>
      <c r="S222" s="837">
        <v>430.89</v>
      </c>
      <c r="T222" s="776"/>
      <c r="U222" s="776"/>
      <c r="V222" s="776">
        <v>430.89</v>
      </c>
      <c r="W222" s="842">
        <v>5432.9900000000007</v>
      </c>
    </row>
    <row r="223" spans="1:23">
      <c r="A223"/>
      <c r="B223"/>
      <c r="C223" s="729">
        <v>529510</v>
      </c>
      <c r="D223" s="780" t="s">
        <v>101</v>
      </c>
      <c r="E223" s="994">
        <v>25</v>
      </c>
      <c r="F223" s="837">
        <v>500</v>
      </c>
      <c r="G223" s="781">
        <v>324.27999999999997</v>
      </c>
      <c r="H223" s="781">
        <v>0</v>
      </c>
      <c r="I223" s="781">
        <v>0</v>
      </c>
      <c r="J223" s="837">
        <v>324.27999999999997</v>
      </c>
      <c r="K223" s="833">
        <v>0</v>
      </c>
      <c r="L223" s="776">
        <v>0</v>
      </c>
      <c r="M223" s="776">
        <v>0</v>
      </c>
      <c r="N223" s="837">
        <v>0</v>
      </c>
      <c r="O223" s="776">
        <v>25</v>
      </c>
      <c r="P223" s="776">
        <v>0</v>
      </c>
      <c r="Q223" s="776">
        <v>0</v>
      </c>
      <c r="R223" s="837">
        <v>25</v>
      </c>
      <c r="S223" s="837">
        <v>0</v>
      </c>
      <c r="T223" s="776"/>
      <c r="U223" s="776"/>
      <c r="V223" s="776">
        <v>0</v>
      </c>
      <c r="W223" s="842">
        <v>349.28</v>
      </c>
    </row>
    <row r="224" spans="1:23">
      <c r="A224"/>
      <c r="B224"/>
      <c r="C224" s="729">
        <v>529520</v>
      </c>
      <c r="D224" s="780" t="s">
        <v>102</v>
      </c>
      <c r="E224" s="994">
        <v>0</v>
      </c>
      <c r="F224" s="837">
        <v>1755</v>
      </c>
      <c r="G224" s="781">
        <v>0</v>
      </c>
      <c r="H224" s="781">
        <v>0</v>
      </c>
      <c r="I224" s="781">
        <v>0</v>
      </c>
      <c r="J224" s="837">
        <v>0</v>
      </c>
      <c r="K224" s="833">
        <v>0</v>
      </c>
      <c r="L224" s="776">
        <v>0</v>
      </c>
      <c r="M224" s="776">
        <v>0</v>
      </c>
      <c r="N224" s="837">
        <v>0</v>
      </c>
      <c r="O224" s="776">
        <v>0</v>
      </c>
      <c r="P224" s="776">
        <v>0</v>
      </c>
      <c r="Q224" s="776">
        <v>0</v>
      </c>
      <c r="R224" s="837">
        <v>0</v>
      </c>
      <c r="S224" s="837">
        <v>0</v>
      </c>
      <c r="T224" s="776"/>
      <c r="U224" s="776"/>
      <c r="V224" s="776">
        <v>0</v>
      </c>
      <c r="W224" s="842">
        <v>0</v>
      </c>
    </row>
    <row r="225" spans="1:23">
      <c r="A225"/>
      <c r="B225" s="527" t="s">
        <v>6627</v>
      </c>
      <c r="C225" s="527"/>
      <c r="D225" s="527"/>
      <c r="E225" s="995">
        <v>25594.660000000003</v>
      </c>
      <c r="F225" s="997">
        <v>28355</v>
      </c>
      <c r="G225" s="1079">
        <v>785.83999999999992</v>
      </c>
      <c r="H225" s="1079">
        <v>2890.0699999999997</v>
      </c>
      <c r="I225" s="1079">
        <v>2162.4700000000003</v>
      </c>
      <c r="J225" s="997">
        <v>5838.38</v>
      </c>
      <c r="K225" s="1088">
        <v>1440.42</v>
      </c>
      <c r="L225" s="846">
        <v>3840.06</v>
      </c>
      <c r="M225" s="846">
        <v>1746.84</v>
      </c>
      <c r="N225" s="997">
        <v>7027.32</v>
      </c>
      <c r="O225" s="846">
        <v>2682.69</v>
      </c>
      <c r="P225" s="846">
        <v>1713.56</v>
      </c>
      <c r="Q225" s="846">
        <v>1734.48</v>
      </c>
      <c r="R225" s="997">
        <v>6130.7300000000005</v>
      </c>
      <c r="S225" s="997">
        <v>2208.81</v>
      </c>
      <c r="T225" s="846"/>
      <c r="U225" s="846"/>
      <c r="V225" s="846">
        <v>2208.81</v>
      </c>
      <c r="W225" s="892">
        <v>21205.239999999998</v>
      </c>
    </row>
    <row r="226" spans="1:23">
      <c r="A226"/>
      <c r="B226" t="s">
        <v>6628</v>
      </c>
      <c r="C226" s="729">
        <v>536760</v>
      </c>
      <c r="D226" s="780" t="s">
        <v>2872</v>
      </c>
      <c r="E226" s="994">
        <v>129.28</v>
      </c>
      <c r="F226" s="837">
        <v>0</v>
      </c>
      <c r="G226" s="781">
        <v>0</v>
      </c>
      <c r="H226" s="781">
        <v>0</v>
      </c>
      <c r="I226" s="781">
        <v>0</v>
      </c>
      <c r="J226" s="837">
        <v>0</v>
      </c>
      <c r="K226" s="833">
        <v>0</v>
      </c>
      <c r="L226" s="776">
        <v>0</v>
      </c>
      <c r="M226" s="776">
        <v>0</v>
      </c>
      <c r="N226" s="837">
        <v>0</v>
      </c>
      <c r="O226" s="776">
        <v>0</v>
      </c>
      <c r="P226" s="776">
        <v>0</v>
      </c>
      <c r="Q226" s="776">
        <v>0</v>
      </c>
      <c r="R226" s="837">
        <v>0</v>
      </c>
      <c r="S226" s="837">
        <v>0</v>
      </c>
      <c r="T226" s="776"/>
      <c r="U226" s="776"/>
      <c r="V226" s="776">
        <v>0</v>
      </c>
      <c r="W226" s="842">
        <v>0</v>
      </c>
    </row>
    <row r="227" spans="1:23">
      <c r="A227"/>
      <c r="B227"/>
      <c r="C227" s="729">
        <v>536761</v>
      </c>
      <c r="D227" s="780" t="s">
        <v>6868</v>
      </c>
      <c r="E227" s="994">
        <v>0</v>
      </c>
      <c r="F227" s="837">
        <v>0</v>
      </c>
      <c r="G227" s="781">
        <v>0</v>
      </c>
      <c r="H227" s="781">
        <v>0</v>
      </c>
      <c r="I227" s="781">
        <v>0</v>
      </c>
      <c r="J227" s="837">
        <v>0</v>
      </c>
      <c r="K227" s="833">
        <v>0</v>
      </c>
      <c r="L227" s="776">
        <v>0</v>
      </c>
      <c r="M227" s="776">
        <v>0</v>
      </c>
      <c r="N227" s="837">
        <v>0</v>
      </c>
      <c r="O227" s="776">
        <v>0</v>
      </c>
      <c r="P227" s="776">
        <v>0</v>
      </c>
      <c r="Q227" s="776">
        <v>0</v>
      </c>
      <c r="R227" s="837">
        <v>0</v>
      </c>
      <c r="S227" s="837">
        <v>0</v>
      </c>
      <c r="T227" s="776"/>
      <c r="U227" s="776"/>
      <c r="V227" s="776">
        <v>0</v>
      </c>
      <c r="W227" s="842">
        <v>0</v>
      </c>
    </row>
    <row r="228" spans="1:23">
      <c r="A228"/>
      <c r="B228"/>
      <c r="C228" s="729">
        <v>537080</v>
      </c>
      <c r="D228" s="780" t="s">
        <v>84</v>
      </c>
      <c r="E228" s="994">
        <v>869</v>
      </c>
      <c r="F228" s="837">
        <v>1000</v>
      </c>
      <c r="G228" s="781">
        <v>0</v>
      </c>
      <c r="H228" s="781">
        <v>0</v>
      </c>
      <c r="I228" s="781">
        <v>0</v>
      </c>
      <c r="J228" s="837">
        <v>0</v>
      </c>
      <c r="K228" s="833">
        <v>0</v>
      </c>
      <c r="L228" s="776">
        <v>0</v>
      </c>
      <c r="M228" s="776">
        <v>0</v>
      </c>
      <c r="N228" s="837">
        <v>0</v>
      </c>
      <c r="O228" s="776">
        <v>0</v>
      </c>
      <c r="P228" s="776">
        <v>0</v>
      </c>
      <c r="Q228" s="776">
        <v>0</v>
      </c>
      <c r="R228" s="837">
        <v>0</v>
      </c>
      <c r="S228" s="837">
        <v>0</v>
      </c>
      <c r="T228" s="776"/>
      <c r="U228" s="776"/>
      <c r="V228" s="776">
        <v>0</v>
      </c>
      <c r="W228" s="842">
        <v>0</v>
      </c>
    </row>
    <row r="229" spans="1:23">
      <c r="A229"/>
      <c r="B229" s="527" t="s">
        <v>6629</v>
      </c>
      <c r="C229" s="527"/>
      <c r="D229" s="527"/>
      <c r="E229" s="995">
        <v>998.28</v>
      </c>
      <c r="F229" s="997">
        <v>1000</v>
      </c>
      <c r="G229" s="1079">
        <v>0</v>
      </c>
      <c r="H229" s="1079">
        <v>0</v>
      </c>
      <c r="I229" s="1079">
        <v>0</v>
      </c>
      <c r="J229" s="997">
        <v>0</v>
      </c>
      <c r="K229" s="1088">
        <v>0</v>
      </c>
      <c r="L229" s="846">
        <v>0</v>
      </c>
      <c r="M229" s="846">
        <v>0</v>
      </c>
      <c r="N229" s="997">
        <v>0</v>
      </c>
      <c r="O229" s="846">
        <v>0</v>
      </c>
      <c r="P229" s="846">
        <v>0</v>
      </c>
      <c r="Q229" s="846">
        <v>0</v>
      </c>
      <c r="R229" s="997">
        <v>0</v>
      </c>
      <c r="S229" s="997">
        <v>0</v>
      </c>
      <c r="T229" s="846"/>
      <c r="U229" s="846"/>
      <c r="V229" s="846">
        <v>0</v>
      </c>
      <c r="W229" s="892">
        <v>0</v>
      </c>
    </row>
    <row r="230" spans="1:23">
      <c r="A230" s="777" t="s">
        <v>6586</v>
      </c>
      <c r="B230" s="777"/>
      <c r="C230" s="777"/>
      <c r="D230" s="777"/>
      <c r="E230" s="996">
        <v>82362.109999999986</v>
      </c>
      <c r="F230" s="838">
        <v>99443</v>
      </c>
      <c r="G230" s="782">
        <v>785.83999999999992</v>
      </c>
      <c r="H230" s="782">
        <v>2890.0699999999997</v>
      </c>
      <c r="I230" s="782">
        <v>2416.6799999999998</v>
      </c>
      <c r="J230" s="838">
        <v>6092.5899999999992</v>
      </c>
      <c r="K230" s="834">
        <v>1440.42</v>
      </c>
      <c r="L230" s="778">
        <v>3840.06</v>
      </c>
      <c r="M230" s="778">
        <v>1746.84</v>
      </c>
      <c r="N230" s="838">
        <v>7027.32</v>
      </c>
      <c r="O230" s="778">
        <v>3440.68</v>
      </c>
      <c r="P230" s="778">
        <v>1713.56</v>
      </c>
      <c r="Q230" s="778">
        <v>2343.34</v>
      </c>
      <c r="R230" s="838">
        <v>7497.5800000000008</v>
      </c>
      <c r="S230" s="838">
        <v>3467.1899999999996</v>
      </c>
      <c r="T230" s="778"/>
      <c r="U230" s="778"/>
      <c r="V230" s="778">
        <v>3467.1899999999996</v>
      </c>
      <c r="W230" s="843">
        <v>24084.679999999997</v>
      </c>
    </row>
    <row r="231" spans="1:23">
      <c r="A231" t="s">
        <v>295</v>
      </c>
      <c r="B231" t="s">
        <v>48</v>
      </c>
      <c r="C231" s="729">
        <v>510040</v>
      </c>
      <c r="D231" s="780" t="s">
        <v>461</v>
      </c>
      <c r="E231" s="994">
        <v>199046.43</v>
      </c>
      <c r="F231" s="837">
        <v>158347</v>
      </c>
      <c r="G231" s="781">
        <v>6013.44</v>
      </c>
      <c r="H231" s="781">
        <v>12706.68</v>
      </c>
      <c r="I231" s="781">
        <v>15207.8</v>
      </c>
      <c r="J231" s="837">
        <v>33927.919999999998</v>
      </c>
      <c r="K231" s="833">
        <v>12058.52</v>
      </c>
      <c r="L231" s="776">
        <v>21053.87</v>
      </c>
      <c r="M231" s="776">
        <v>13699.59</v>
      </c>
      <c r="N231" s="837">
        <v>46811.979999999996</v>
      </c>
      <c r="O231" s="776">
        <v>13743.61</v>
      </c>
      <c r="P231" s="776">
        <v>14906.26</v>
      </c>
      <c r="Q231" s="776">
        <v>11560.45</v>
      </c>
      <c r="R231" s="837">
        <v>40210.320000000007</v>
      </c>
      <c r="S231" s="837">
        <v>12896.16</v>
      </c>
      <c r="T231" s="776"/>
      <c r="U231" s="776"/>
      <c r="V231" s="776">
        <v>12896.16</v>
      </c>
      <c r="W231" s="842">
        <v>133846.37999999998</v>
      </c>
    </row>
    <row r="232" spans="1:23">
      <c r="A232"/>
      <c r="B232"/>
      <c r="C232" s="729">
        <v>510200</v>
      </c>
      <c r="D232" s="780" t="s">
        <v>462</v>
      </c>
      <c r="E232" s="994">
        <v>1764.4</v>
      </c>
      <c r="F232" s="837">
        <v>0</v>
      </c>
      <c r="G232" s="781">
        <v>0</v>
      </c>
      <c r="H232" s="781">
        <v>0</v>
      </c>
      <c r="I232" s="781">
        <v>0</v>
      </c>
      <c r="J232" s="837">
        <v>0</v>
      </c>
      <c r="K232" s="833">
        <v>0</v>
      </c>
      <c r="L232" s="776">
        <v>0</v>
      </c>
      <c r="M232" s="776">
        <v>0</v>
      </c>
      <c r="N232" s="837">
        <v>0</v>
      </c>
      <c r="O232" s="776">
        <v>0</v>
      </c>
      <c r="P232" s="776">
        <v>1182</v>
      </c>
      <c r="Q232" s="776">
        <v>0</v>
      </c>
      <c r="R232" s="837">
        <v>1182</v>
      </c>
      <c r="S232" s="837">
        <v>654.83000000000004</v>
      </c>
      <c r="T232" s="776"/>
      <c r="U232" s="776"/>
      <c r="V232" s="776">
        <v>654.83000000000004</v>
      </c>
      <c r="W232" s="842">
        <v>1836.83</v>
      </c>
    </row>
    <row r="233" spans="1:23">
      <c r="A233"/>
      <c r="B233"/>
      <c r="C233" s="729">
        <v>510320</v>
      </c>
      <c r="D233" s="780" t="s">
        <v>463</v>
      </c>
      <c r="E233" s="994">
        <v>0</v>
      </c>
      <c r="F233" s="837">
        <v>0</v>
      </c>
      <c r="G233" s="781">
        <v>0</v>
      </c>
      <c r="H233" s="781">
        <v>0</v>
      </c>
      <c r="I233" s="781">
        <v>0</v>
      </c>
      <c r="J233" s="837">
        <v>0</v>
      </c>
      <c r="K233" s="833">
        <v>0</v>
      </c>
      <c r="L233" s="776">
        <v>0</v>
      </c>
      <c r="M233" s="776">
        <v>0</v>
      </c>
      <c r="N233" s="837">
        <v>0</v>
      </c>
      <c r="O233" s="776">
        <v>0</v>
      </c>
      <c r="P233" s="776">
        <v>0</v>
      </c>
      <c r="Q233" s="776">
        <v>0</v>
      </c>
      <c r="R233" s="837">
        <v>0</v>
      </c>
      <c r="S233" s="837">
        <v>0</v>
      </c>
      <c r="T233" s="776"/>
      <c r="U233" s="776"/>
      <c r="V233" s="776">
        <v>0</v>
      </c>
      <c r="W233" s="842">
        <v>0</v>
      </c>
    </row>
    <row r="234" spans="1:23">
      <c r="A234"/>
      <c r="B234"/>
      <c r="C234" s="729">
        <v>510420</v>
      </c>
      <c r="D234" s="780" t="s">
        <v>464</v>
      </c>
      <c r="E234" s="994">
        <v>9619.49</v>
      </c>
      <c r="F234" s="837">
        <v>2000</v>
      </c>
      <c r="G234" s="781">
        <v>729.77</v>
      </c>
      <c r="H234" s="781">
        <v>441.88</v>
      </c>
      <c r="I234" s="781">
        <v>1002.97</v>
      </c>
      <c r="J234" s="837">
        <v>2174.62</v>
      </c>
      <c r="K234" s="833">
        <v>0</v>
      </c>
      <c r="L234" s="776">
        <v>422.49</v>
      </c>
      <c r="M234" s="776">
        <v>0</v>
      </c>
      <c r="N234" s="837">
        <v>422.49</v>
      </c>
      <c r="O234" s="776">
        <v>954.24</v>
      </c>
      <c r="P234" s="776">
        <v>422.49</v>
      </c>
      <c r="Q234" s="776">
        <v>844.98</v>
      </c>
      <c r="R234" s="837">
        <v>2221.71</v>
      </c>
      <c r="S234" s="837">
        <v>0</v>
      </c>
      <c r="T234" s="776"/>
      <c r="U234" s="776"/>
      <c r="V234" s="776">
        <v>0</v>
      </c>
      <c r="W234" s="842">
        <v>4818.82</v>
      </c>
    </row>
    <row r="235" spans="1:23">
      <c r="A235"/>
      <c r="B235"/>
      <c r="C235" s="729">
        <v>510421</v>
      </c>
      <c r="D235" s="780" t="s">
        <v>6864</v>
      </c>
      <c r="E235" s="994">
        <v>0</v>
      </c>
      <c r="F235" s="837">
        <v>0</v>
      </c>
      <c r="G235" s="781">
        <v>0</v>
      </c>
      <c r="H235" s="781">
        <v>0</v>
      </c>
      <c r="I235" s="781">
        <v>0</v>
      </c>
      <c r="J235" s="837">
        <v>0</v>
      </c>
      <c r="K235" s="833">
        <v>0</v>
      </c>
      <c r="L235" s="776">
        <v>0</v>
      </c>
      <c r="M235" s="776">
        <v>0</v>
      </c>
      <c r="N235" s="837">
        <v>0</v>
      </c>
      <c r="O235" s="776">
        <v>0</v>
      </c>
      <c r="P235" s="776">
        <v>0</v>
      </c>
      <c r="Q235" s="776">
        <v>0</v>
      </c>
      <c r="R235" s="837">
        <v>0</v>
      </c>
      <c r="S235" s="837">
        <v>0</v>
      </c>
      <c r="T235" s="776"/>
      <c r="U235" s="776"/>
      <c r="V235" s="776">
        <v>0</v>
      </c>
      <c r="W235" s="842">
        <v>0</v>
      </c>
    </row>
    <row r="236" spans="1:23">
      <c r="A236"/>
      <c r="B236"/>
      <c r="C236" s="729">
        <v>510520</v>
      </c>
      <c r="D236" s="780" t="s">
        <v>466</v>
      </c>
      <c r="E236" s="994"/>
      <c r="F236" s="837"/>
      <c r="G236" s="781"/>
      <c r="H236" s="781"/>
      <c r="I236" s="781"/>
      <c r="J236" s="837">
        <v>0</v>
      </c>
      <c r="K236" s="833"/>
      <c r="L236" s="776"/>
      <c r="M236" s="776"/>
      <c r="N236" s="837">
        <v>0</v>
      </c>
      <c r="O236" s="776"/>
      <c r="P236" s="776"/>
      <c r="Q236" s="776"/>
      <c r="R236" s="837">
        <v>0</v>
      </c>
      <c r="S236" s="837">
        <v>4</v>
      </c>
      <c r="T236" s="776"/>
      <c r="U236" s="776"/>
      <c r="V236" s="776">
        <v>4</v>
      </c>
      <c r="W236" s="842">
        <v>4</v>
      </c>
    </row>
    <row r="237" spans="1:23">
      <c r="A237"/>
      <c r="B237"/>
      <c r="C237" s="729">
        <v>510620</v>
      </c>
      <c r="D237" s="780" t="s">
        <v>467</v>
      </c>
      <c r="E237" s="994">
        <v>1698.5200000000002</v>
      </c>
      <c r="F237" s="837">
        <v>1500</v>
      </c>
      <c r="G237" s="781">
        <v>60.15</v>
      </c>
      <c r="H237" s="781">
        <v>89.4</v>
      </c>
      <c r="I237" s="781">
        <v>170.15</v>
      </c>
      <c r="J237" s="837">
        <v>319.70000000000005</v>
      </c>
      <c r="K237" s="833">
        <v>95.55</v>
      </c>
      <c r="L237" s="776">
        <v>80.849999999999994</v>
      </c>
      <c r="M237" s="776">
        <v>0</v>
      </c>
      <c r="N237" s="837">
        <v>176.39999999999998</v>
      </c>
      <c r="O237" s="776">
        <v>0</v>
      </c>
      <c r="P237" s="776">
        <v>21.53</v>
      </c>
      <c r="Q237" s="776">
        <v>0</v>
      </c>
      <c r="R237" s="837">
        <v>21.53</v>
      </c>
      <c r="S237" s="837">
        <v>29.45</v>
      </c>
      <c r="T237" s="776"/>
      <c r="U237" s="776"/>
      <c r="V237" s="776">
        <v>29.45</v>
      </c>
      <c r="W237" s="842">
        <v>547.08000000000004</v>
      </c>
    </row>
    <row r="238" spans="1:23">
      <c r="A238"/>
      <c r="B238"/>
      <c r="C238" s="729">
        <v>510700</v>
      </c>
      <c r="D238" s="780" t="s">
        <v>468</v>
      </c>
      <c r="E238" s="994">
        <v>1617.6799999999998</v>
      </c>
      <c r="F238" s="837">
        <v>2400</v>
      </c>
      <c r="G238" s="781">
        <v>149.76</v>
      </c>
      <c r="H238" s="781">
        <v>0</v>
      </c>
      <c r="I238" s="781">
        <v>0</v>
      </c>
      <c r="J238" s="837">
        <v>149.76</v>
      </c>
      <c r="K238" s="833">
        <v>0</v>
      </c>
      <c r="L238" s="776">
        <v>422.49</v>
      </c>
      <c r="M238" s="776">
        <v>437.03</v>
      </c>
      <c r="N238" s="837">
        <v>859.52</v>
      </c>
      <c r="O238" s="776">
        <v>218.51</v>
      </c>
      <c r="P238" s="776">
        <v>0</v>
      </c>
      <c r="Q238" s="776">
        <v>299.52</v>
      </c>
      <c r="R238" s="837">
        <v>518.03</v>
      </c>
      <c r="S238" s="837">
        <v>0</v>
      </c>
      <c r="T238" s="776"/>
      <c r="U238" s="776"/>
      <c r="V238" s="776">
        <v>0</v>
      </c>
      <c r="W238" s="842">
        <v>1527.31</v>
      </c>
    </row>
    <row r="239" spans="1:23">
      <c r="A239"/>
      <c r="B239"/>
      <c r="C239" s="729">
        <v>513000</v>
      </c>
      <c r="D239" s="780" t="s">
        <v>469</v>
      </c>
      <c r="E239" s="994">
        <v>19672.850000000002</v>
      </c>
      <c r="F239" s="837">
        <v>12668</v>
      </c>
      <c r="G239" s="781">
        <v>664.98</v>
      </c>
      <c r="H239" s="781">
        <v>1357.9</v>
      </c>
      <c r="I239" s="781">
        <v>1642.76</v>
      </c>
      <c r="J239" s="837">
        <v>3665.6400000000003</v>
      </c>
      <c r="K239" s="833">
        <v>1348.3</v>
      </c>
      <c r="L239" s="776">
        <v>2262.44</v>
      </c>
      <c r="M239" s="776">
        <v>1504.29</v>
      </c>
      <c r="N239" s="837">
        <v>5115.03</v>
      </c>
      <c r="O239" s="776">
        <v>1485.12</v>
      </c>
      <c r="P239" s="776">
        <v>1611.98</v>
      </c>
      <c r="Q239" s="776">
        <v>1311.72</v>
      </c>
      <c r="R239" s="837">
        <v>4408.82</v>
      </c>
      <c r="S239" s="837">
        <v>1421.42</v>
      </c>
      <c r="T239" s="776"/>
      <c r="U239" s="776"/>
      <c r="V239" s="776">
        <v>1421.42</v>
      </c>
      <c r="W239" s="842">
        <v>14610.91</v>
      </c>
    </row>
    <row r="240" spans="1:23">
      <c r="A240"/>
      <c r="B240"/>
      <c r="C240" s="729">
        <v>513020</v>
      </c>
      <c r="D240" s="780" t="s">
        <v>470</v>
      </c>
      <c r="E240" s="994">
        <v>0</v>
      </c>
      <c r="F240" s="837">
        <v>0</v>
      </c>
      <c r="G240" s="781">
        <v>0</v>
      </c>
      <c r="H240" s="781">
        <v>0</v>
      </c>
      <c r="I240" s="781">
        <v>0</v>
      </c>
      <c r="J240" s="837">
        <v>0</v>
      </c>
      <c r="K240" s="833">
        <v>0</v>
      </c>
      <c r="L240" s="776">
        <v>0</v>
      </c>
      <c r="M240" s="776">
        <v>0</v>
      </c>
      <c r="N240" s="837">
        <v>0</v>
      </c>
      <c r="O240" s="776">
        <v>0</v>
      </c>
      <c r="P240" s="776">
        <v>0</v>
      </c>
      <c r="Q240" s="776">
        <v>0</v>
      </c>
      <c r="R240" s="837">
        <v>0</v>
      </c>
      <c r="S240" s="837">
        <v>0</v>
      </c>
      <c r="T240" s="776"/>
      <c r="U240" s="776"/>
      <c r="V240" s="776">
        <v>0</v>
      </c>
      <c r="W240" s="842">
        <v>0</v>
      </c>
    </row>
    <row r="241" spans="1:23">
      <c r="A241"/>
      <c r="B241"/>
      <c r="C241" s="729">
        <v>513120</v>
      </c>
      <c r="D241" s="780" t="s">
        <v>471</v>
      </c>
      <c r="E241" s="994">
        <v>12709.350000000002</v>
      </c>
      <c r="F241" s="837">
        <v>9818</v>
      </c>
      <c r="G241" s="781">
        <v>416.8</v>
      </c>
      <c r="H241" s="781">
        <v>817.55</v>
      </c>
      <c r="I241" s="781">
        <v>1029.18</v>
      </c>
      <c r="J241" s="837">
        <v>2263.5299999999997</v>
      </c>
      <c r="K241" s="833">
        <v>744.73</v>
      </c>
      <c r="L241" s="776">
        <v>1334.33</v>
      </c>
      <c r="M241" s="776">
        <v>877.86</v>
      </c>
      <c r="N241" s="837">
        <v>2956.92</v>
      </c>
      <c r="O241" s="776">
        <v>915.05</v>
      </c>
      <c r="P241" s="776">
        <v>1002.27</v>
      </c>
      <c r="Q241" s="776">
        <v>773.43</v>
      </c>
      <c r="R241" s="837">
        <v>2690.75</v>
      </c>
      <c r="S241" s="837">
        <v>831.6</v>
      </c>
      <c r="T241" s="776"/>
      <c r="U241" s="776"/>
      <c r="V241" s="776">
        <v>831.6</v>
      </c>
      <c r="W241" s="842">
        <v>8742.8000000000011</v>
      </c>
    </row>
    <row r="242" spans="1:23">
      <c r="A242"/>
      <c r="B242"/>
      <c r="C242" s="729">
        <v>513140</v>
      </c>
      <c r="D242" s="780" t="s">
        <v>472</v>
      </c>
      <c r="E242" s="994">
        <v>2972.33</v>
      </c>
      <c r="F242" s="837">
        <v>2296</v>
      </c>
      <c r="G242" s="781">
        <v>97.49</v>
      </c>
      <c r="H242" s="781">
        <v>191.2</v>
      </c>
      <c r="I242" s="781">
        <v>242.98</v>
      </c>
      <c r="J242" s="837">
        <v>531.66999999999996</v>
      </c>
      <c r="K242" s="833">
        <v>174.17</v>
      </c>
      <c r="L242" s="776">
        <v>312.05</v>
      </c>
      <c r="M242" s="776">
        <v>205.31</v>
      </c>
      <c r="N242" s="837">
        <v>691.53</v>
      </c>
      <c r="O242" s="776">
        <v>214.01</v>
      </c>
      <c r="P242" s="776">
        <v>234.41</v>
      </c>
      <c r="Q242" s="776">
        <v>180.87</v>
      </c>
      <c r="R242" s="837">
        <v>629.29</v>
      </c>
      <c r="S242" s="837">
        <v>194.48</v>
      </c>
      <c r="T242" s="776"/>
      <c r="U242" s="776"/>
      <c r="V242" s="776">
        <v>194.48</v>
      </c>
      <c r="W242" s="842">
        <v>2046.9699999999998</v>
      </c>
    </row>
    <row r="243" spans="1:23">
      <c r="A243"/>
      <c r="B243"/>
      <c r="C243" s="729">
        <v>515040</v>
      </c>
      <c r="D243" s="780" t="s">
        <v>473</v>
      </c>
      <c r="E243" s="994">
        <v>44235.72</v>
      </c>
      <c r="F243" s="837">
        <v>37884</v>
      </c>
      <c r="G243" s="781">
        <v>1507.51</v>
      </c>
      <c r="H243" s="781">
        <v>2832.3</v>
      </c>
      <c r="I243" s="781">
        <v>3432.84</v>
      </c>
      <c r="J243" s="837">
        <v>7772.6500000000005</v>
      </c>
      <c r="K243" s="833">
        <v>3180.56</v>
      </c>
      <c r="L243" s="776">
        <v>4754.28</v>
      </c>
      <c r="M243" s="776">
        <v>4052.25</v>
      </c>
      <c r="N243" s="837">
        <v>11987.09</v>
      </c>
      <c r="O243" s="776">
        <v>3197.75</v>
      </c>
      <c r="P243" s="776">
        <v>6342.21</v>
      </c>
      <c r="Q243" s="776">
        <v>3597.69</v>
      </c>
      <c r="R243" s="837">
        <v>13137.65</v>
      </c>
      <c r="S243" s="837">
        <v>3487.04</v>
      </c>
      <c r="T243" s="776"/>
      <c r="U243" s="776"/>
      <c r="V243" s="776">
        <v>3487.04</v>
      </c>
      <c r="W243" s="842">
        <v>36384.43</v>
      </c>
    </row>
    <row r="244" spans="1:23">
      <c r="A244"/>
      <c r="B244"/>
      <c r="C244" s="729">
        <v>515100</v>
      </c>
      <c r="D244" s="780" t="s">
        <v>474</v>
      </c>
      <c r="E244" s="994">
        <v>233.92999999999998</v>
      </c>
      <c r="F244" s="837">
        <v>198</v>
      </c>
      <c r="G244" s="781">
        <v>7.81</v>
      </c>
      <c r="H244" s="781">
        <v>17.38</v>
      </c>
      <c r="I244" s="781">
        <v>20.85</v>
      </c>
      <c r="J244" s="837">
        <v>46.04</v>
      </c>
      <c r="K244" s="833">
        <v>16.100000000000001</v>
      </c>
      <c r="L244" s="776">
        <v>18.63</v>
      </c>
      <c r="M244" s="776">
        <v>19.510000000000002</v>
      </c>
      <c r="N244" s="837">
        <v>54.240000000000009</v>
      </c>
      <c r="O244" s="776">
        <v>18.79</v>
      </c>
      <c r="P244" s="776">
        <v>20.14</v>
      </c>
      <c r="Q244" s="776">
        <v>17.96</v>
      </c>
      <c r="R244" s="837">
        <v>56.89</v>
      </c>
      <c r="S244" s="837">
        <v>15.73</v>
      </c>
      <c r="T244" s="776"/>
      <c r="U244" s="776"/>
      <c r="V244" s="776">
        <v>15.73</v>
      </c>
      <c r="W244" s="842">
        <v>172.89999999999998</v>
      </c>
    </row>
    <row r="245" spans="1:23">
      <c r="A245"/>
      <c r="B245"/>
      <c r="C245" s="729">
        <v>515120</v>
      </c>
      <c r="D245" s="780" t="s">
        <v>475</v>
      </c>
      <c r="E245" s="994">
        <v>571.24</v>
      </c>
      <c r="F245" s="837">
        <v>515</v>
      </c>
      <c r="G245" s="781">
        <v>20.34</v>
      </c>
      <c r="H245" s="781">
        <v>41.03</v>
      </c>
      <c r="I245" s="781">
        <v>50</v>
      </c>
      <c r="J245" s="837">
        <v>111.37</v>
      </c>
      <c r="K245" s="833">
        <v>39.22</v>
      </c>
      <c r="L245" s="776">
        <v>68.459999999999994</v>
      </c>
      <c r="M245" s="776">
        <v>47.02</v>
      </c>
      <c r="N245" s="837">
        <v>154.69999999999999</v>
      </c>
      <c r="O245" s="776">
        <v>45.32</v>
      </c>
      <c r="P245" s="776">
        <v>48.51</v>
      </c>
      <c r="Q245" s="776">
        <v>43.14</v>
      </c>
      <c r="R245" s="837">
        <v>136.97</v>
      </c>
      <c r="S245" s="837">
        <v>38.94</v>
      </c>
      <c r="T245" s="776"/>
      <c r="U245" s="776"/>
      <c r="V245" s="776">
        <v>38.94</v>
      </c>
      <c r="W245" s="842">
        <v>441.97999999999996</v>
      </c>
    </row>
    <row r="246" spans="1:23">
      <c r="A246"/>
      <c r="B246"/>
      <c r="C246" s="729">
        <v>515220</v>
      </c>
      <c r="D246" s="780" t="s">
        <v>478</v>
      </c>
      <c r="E246" s="994">
        <v>0</v>
      </c>
      <c r="F246" s="837">
        <v>0</v>
      </c>
      <c r="G246" s="781">
        <v>0</v>
      </c>
      <c r="H246" s="781">
        <v>0</v>
      </c>
      <c r="I246" s="781">
        <v>0</v>
      </c>
      <c r="J246" s="837">
        <v>0</v>
      </c>
      <c r="K246" s="833">
        <v>0</v>
      </c>
      <c r="L246" s="776">
        <v>0</v>
      </c>
      <c r="M246" s="776">
        <v>0</v>
      </c>
      <c r="N246" s="837">
        <v>0</v>
      </c>
      <c r="O246" s="776">
        <v>0</v>
      </c>
      <c r="P246" s="776">
        <v>0</v>
      </c>
      <c r="Q246" s="776">
        <v>0</v>
      </c>
      <c r="R246" s="837">
        <v>0</v>
      </c>
      <c r="S246" s="837">
        <v>0</v>
      </c>
      <c r="T246" s="776"/>
      <c r="U246" s="776"/>
      <c r="V246" s="776">
        <v>0</v>
      </c>
      <c r="W246" s="842">
        <v>0</v>
      </c>
    </row>
    <row r="247" spans="1:23">
      <c r="A247"/>
      <c r="B247"/>
      <c r="C247" s="729">
        <v>515260</v>
      </c>
      <c r="D247" s="780" t="s">
        <v>479</v>
      </c>
      <c r="E247" s="994">
        <v>598.84000000000015</v>
      </c>
      <c r="F247" s="837">
        <v>475</v>
      </c>
      <c r="G247" s="781">
        <v>17.100000000000001</v>
      </c>
      <c r="H247" s="781">
        <v>34.46</v>
      </c>
      <c r="I247" s="781">
        <v>42</v>
      </c>
      <c r="J247" s="837">
        <v>93.56</v>
      </c>
      <c r="K247" s="833">
        <v>32.94</v>
      </c>
      <c r="L247" s="776">
        <v>57.51</v>
      </c>
      <c r="M247" s="776">
        <v>39.5</v>
      </c>
      <c r="N247" s="837">
        <v>129.94999999999999</v>
      </c>
      <c r="O247" s="776">
        <v>38.090000000000003</v>
      </c>
      <c r="P247" s="776">
        <v>40.75</v>
      </c>
      <c r="Q247" s="776">
        <v>36.22</v>
      </c>
      <c r="R247" s="837">
        <v>115.06</v>
      </c>
      <c r="S247" s="837">
        <v>32.700000000000003</v>
      </c>
      <c r="T247" s="776"/>
      <c r="U247" s="776"/>
      <c r="V247" s="776">
        <v>32.700000000000003</v>
      </c>
      <c r="W247" s="842">
        <v>371.27000000000004</v>
      </c>
    </row>
    <row r="248" spans="1:23">
      <c r="A248"/>
      <c r="B248"/>
      <c r="C248" s="729">
        <v>518140</v>
      </c>
      <c r="D248" s="780" t="s">
        <v>484</v>
      </c>
      <c r="E248" s="994">
        <v>77.890000000000015</v>
      </c>
      <c r="F248" s="837">
        <v>63</v>
      </c>
      <c r="G248" s="781">
        <v>2.33</v>
      </c>
      <c r="H248" s="781">
        <v>4.72</v>
      </c>
      <c r="I248" s="781">
        <v>6.54</v>
      </c>
      <c r="J248" s="837">
        <v>13.59</v>
      </c>
      <c r="K248" s="833">
        <v>4.96</v>
      </c>
      <c r="L248" s="776">
        <v>8.77</v>
      </c>
      <c r="M248" s="776">
        <v>5.75</v>
      </c>
      <c r="N248" s="837">
        <v>19.48</v>
      </c>
      <c r="O248" s="776">
        <v>5.82</v>
      </c>
      <c r="P248" s="776">
        <v>6.29</v>
      </c>
      <c r="Q248" s="776">
        <v>4.84</v>
      </c>
      <c r="R248" s="837">
        <v>16.95</v>
      </c>
      <c r="S248" s="837">
        <v>4.8</v>
      </c>
      <c r="T248" s="776"/>
      <c r="U248" s="776"/>
      <c r="V248" s="776">
        <v>4.8</v>
      </c>
      <c r="W248" s="842">
        <v>54.819999999999993</v>
      </c>
    </row>
    <row r="249" spans="1:23">
      <c r="A249"/>
      <c r="B249" s="527" t="s">
        <v>6625</v>
      </c>
      <c r="C249" s="527"/>
      <c r="D249" s="527"/>
      <c r="E249" s="995">
        <v>294818.67</v>
      </c>
      <c r="F249" s="997">
        <v>228164</v>
      </c>
      <c r="G249" s="1079">
        <v>9687.4799999999977</v>
      </c>
      <c r="H249" s="1079">
        <v>18534.5</v>
      </c>
      <c r="I249" s="1079">
        <v>22848.069999999996</v>
      </c>
      <c r="J249" s="997">
        <v>51070.049999999996</v>
      </c>
      <c r="K249" s="1088">
        <v>17695.049999999996</v>
      </c>
      <c r="L249" s="846">
        <v>30796.17</v>
      </c>
      <c r="M249" s="846">
        <v>20888.11</v>
      </c>
      <c r="N249" s="997">
        <v>69379.329999999987</v>
      </c>
      <c r="O249" s="846">
        <v>20836.309999999998</v>
      </c>
      <c r="P249" s="846">
        <v>25838.839999999997</v>
      </c>
      <c r="Q249" s="846">
        <v>18670.82</v>
      </c>
      <c r="R249" s="997">
        <v>65345.97</v>
      </c>
      <c r="S249" s="997">
        <v>19611.149999999998</v>
      </c>
      <c r="T249" s="846"/>
      <c r="U249" s="846"/>
      <c r="V249" s="846">
        <v>19611.149999999998</v>
      </c>
      <c r="W249" s="892">
        <v>205406.49999999994</v>
      </c>
    </row>
    <row r="250" spans="1:23">
      <c r="A250"/>
      <c r="B250" t="s">
        <v>6626</v>
      </c>
      <c r="C250" s="729">
        <v>520105</v>
      </c>
      <c r="D250" s="780" t="s">
        <v>487</v>
      </c>
      <c r="E250" s="994">
        <v>263.91000000000003</v>
      </c>
      <c r="F250" s="837">
        <v>500</v>
      </c>
      <c r="G250" s="781">
        <v>0</v>
      </c>
      <c r="H250" s="781">
        <v>0</v>
      </c>
      <c r="I250" s="781">
        <v>0</v>
      </c>
      <c r="J250" s="837">
        <v>0</v>
      </c>
      <c r="K250" s="833">
        <v>0</v>
      </c>
      <c r="L250" s="776">
        <v>0</v>
      </c>
      <c r="M250" s="776">
        <v>0</v>
      </c>
      <c r="N250" s="837">
        <v>0</v>
      </c>
      <c r="O250" s="776">
        <v>0</v>
      </c>
      <c r="P250" s="776">
        <v>0</v>
      </c>
      <c r="Q250" s="776">
        <v>0</v>
      </c>
      <c r="R250" s="837">
        <v>0</v>
      </c>
      <c r="S250" s="837">
        <v>0</v>
      </c>
      <c r="T250" s="776"/>
      <c r="U250" s="776"/>
      <c r="V250" s="776">
        <v>0</v>
      </c>
      <c r="W250" s="842">
        <v>0</v>
      </c>
    </row>
    <row r="251" spans="1:23">
      <c r="A251"/>
      <c r="B251"/>
      <c r="C251" s="729">
        <v>520115</v>
      </c>
      <c r="D251" s="780" t="s">
        <v>49</v>
      </c>
      <c r="E251" s="994">
        <v>894.39</v>
      </c>
      <c r="F251" s="837">
        <v>1500</v>
      </c>
      <c r="G251" s="781">
        <v>0</v>
      </c>
      <c r="H251" s="781">
        <v>58</v>
      </c>
      <c r="I251" s="781">
        <v>397.7</v>
      </c>
      <c r="J251" s="837">
        <v>455.7</v>
      </c>
      <c r="K251" s="833">
        <v>78</v>
      </c>
      <c r="L251" s="776">
        <v>56</v>
      </c>
      <c r="M251" s="776">
        <v>0</v>
      </c>
      <c r="N251" s="837">
        <v>134</v>
      </c>
      <c r="O251" s="776">
        <v>1231.6199999999999</v>
      </c>
      <c r="P251" s="776">
        <v>0</v>
      </c>
      <c r="Q251" s="776">
        <v>99</v>
      </c>
      <c r="R251" s="837">
        <v>1330.62</v>
      </c>
      <c r="S251" s="837">
        <v>0</v>
      </c>
      <c r="T251" s="776"/>
      <c r="U251" s="776"/>
      <c r="V251" s="776">
        <v>0</v>
      </c>
      <c r="W251" s="842">
        <v>1920.32</v>
      </c>
    </row>
    <row r="252" spans="1:23">
      <c r="A252"/>
      <c r="B252"/>
      <c r="C252" s="729">
        <v>520230</v>
      </c>
      <c r="D252" s="780" t="s">
        <v>50</v>
      </c>
      <c r="E252" s="994">
        <v>4349.6499999999996</v>
      </c>
      <c r="F252" s="837">
        <v>2500</v>
      </c>
      <c r="G252" s="781">
        <v>0</v>
      </c>
      <c r="H252" s="781">
        <v>284.97000000000003</v>
      </c>
      <c r="I252" s="781">
        <v>79.8</v>
      </c>
      <c r="J252" s="837">
        <v>364.77000000000004</v>
      </c>
      <c r="K252" s="833">
        <v>201.63</v>
      </c>
      <c r="L252" s="776">
        <v>201.72</v>
      </c>
      <c r="M252" s="776">
        <v>163.71</v>
      </c>
      <c r="N252" s="837">
        <v>567.06000000000006</v>
      </c>
      <c r="O252" s="776">
        <v>267.39999999999998</v>
      </c>
      <c r="P252" s="776">
        <v>159.86000000000001</v>
      </c>
      <c r="Q252" s="776">
        <v>159.86000000000001</v>
      </c>
      <c r="R252" s="837">
        <v>587.12</v>
      </c>
      <c r="S252" s="837">
        <v>189.86</v>
      </c>
      <c r="T252" s="776"/>
      <c r="U252" s="776"/>
      <c r="V252" s="776">
        <v>189.86</v>
      </c>
      <c r="W252" s="842">
        <v>1708.8100000000004</v>
      </c>
    </row>
    <row r="253" spans="1:23">
      <c r="A253"/>
      <c r="B253"/>
      <c r="C253" s="729">
        <v>520320</v>
      </c>
      <c r="D253" s="780" t="s">
        <v>51</v>
      </c>
      <c r="E253" s="994">
        <v>766.82999999999993</v>
      </c>
      <c r="F253" s="837">
        <v>850</v>
      </c>
      <c r="G253" s="781">
        <v>136.4</v>
      </c>
      <c r="H253" s="781">
        <v>1.61</v>
      </c>
      <c r="I253" s="781">
        <v>139.71</v>
      </c>
      <c r="J253" s="837">
        <v>277.72000000000003</v>
      </c>
      <c r="K253" s="833">
        <v>2.06</v>
      </c>
      <c r="L253" s="776">
        <v>172.56</v>
      </c>
      <c r="M253" s="776">
        <v>71.83</v>
      </c>
      <c r="N253" s="837">
        <v>246.45</v>
      </c>
      <c r="O253" s="776">
        <v>70.67</v>
      </c>
      <c r="P253" s="776">
        <v>70.22</v>
      </c>
      <c r="Q253" s="776">
        <v>70.67</v>
      </c>
      <c r="R253" s="837">
        <v>211.56</v>
      </c>
      <c r="S253" s="837">
        <v>69.709999999999994</v>
      </c>
      <c r="T253" s="776"/>
      <c r="U253" s="776"/>
      <c r="V253" s="776">
        <v>69.709999999999994</v>
      </c>
      <c r="W253" s="842">
        <v>805.44</v>
      </c>
    </row>
    <row r="254" spans="1:23">
      <c r="A254"/>
      <c r="B254"/>
      <c r="C254" s="729">
        <v>520330</v>
      </c>
      <c r="D254" s="780" t="s">
        <v>52</v>
      </c>
      <c r="E254" s="994">
        <v>1506.5600000000002</v>
      </c>
      <c r="F254" s="837">
        <v>1700</v>
      </c>
      <c r="G254" s="781">
        <v>273.92</v>
      </c>
      <c r="H254" s="781">
        <v>0</v>
      </c>
      <c r="I254" s="781">
        <v>273.92</v>
      </c>
      <c r="J254" s="837">
        <v>547.84</v>
      </c>
      <c r="K254" s="833">
        <v>0</v>
      </c>
      <c r="L254" s="776">
        <v>340.58</v>
      </c>
      <c r="M254" s="776">
        <v>136.96</v>
      </c>
      <c r="N254" s="837">
        <v>477.53999999999996</v>
      </c>
      <c r="O254" s="776">
        <v>136.96</v>
      </c>
      <c r="P254" s="776">
        <v>136.96</v>
      </c>
      <c r="Q254" s="776">
        <v>136.96</v>
      </c>
      <c r="R254" s="837">
        <v>410.88</v>
      </c>
      <c r="S254" s="837">
        <v>160.96</v>
      </c>
      <c r="T254" s="776"/>
      <c r="U254" s="776"/>
      <c r="V254" s="776">
        <v>160.96</v>
      </c>
      <c r="W254" s="842">
        <v>1597.2200000000003</v>
      </c>
    </row>
    <row r="255" spans="1:23">
      <c r="A255"/>
      <c r="B255"/>
      <c r="C255" s="729">
        <v>520360</v>
      </c>
      <c r="D255" s="780" t="s">
        <v>2917</v>
      </c>
      <c r="E255" s="994">
        <v>1864.08</v>
      </c>
      <c r="F255" s="837">
        <v>0</v>
      </c>
      <c r="G255" s="781">
        <v>0</v>
      </c>
      <c r="H255" s="781">
        <v>136.83000000000001</v>
      </c>
      <c r="I255" s="781">
        <v>410.49</v>
      </c>
      <c r="J255" s="837">
        <v>547.32000000000005</v>
      </c>
      <c r="K255" s="833">
        <v>273.66000000000003</v>
      </c>
      <c r="L255" s="776">
        <v>273.66000000000003</v>
      </c>
      <c r="M255" s="776">
        <v>273.66000000000003</v>
      </c>
      <c r="N255" s="837">
        <v>820.98</v>
      </c>
      <c r="O255" s="776">
        <v>1231.47</v>
      </c>
      <c r="P255" s="776">
        <v>273.66000000000003</v>
      </c>
      <c r="Q255" s="776">
        <v>-684.15</v>
      </c>
      <c r="R255" s="837">
        <v>820.98000000000013</v>
      </c>
      <c r="S255" s="837">
        <v>273.66000000000003</v>
      </c>
      <c r="T255" s="776"/>
      <c r="U255" s="776"/>
      <c r="V255" s="776">
        <v>273.66000000000003</v>
      </c>
      <c r="W255" s="842">
        <v>2462.94</v>
      </c>
    </row>
    <row r="256" spans="1:23">
      <c r="A256"/>
      <c r="B256"/>
      <c r="C256" s="729">
        <v>520800</v>
      </c>
      <c r="D256" s="780" t="s">
        <v>54</v>
      </c>
      <c r="E256" s="994">
        <v>4330.2700000000004</v>
      </c>
      <c r="F256" s="837">
        <v>4500</v>
      </c>
      <c r="G256" s="781">
        <v>408.46</v>
      </c>
      <c r="H256" s="781">
        <v>1537.63</v>
      </c>
      <c r="I256" s="781">
        <v>548.19000000000005</v>
      </c>
      <c r="J256" s="837">
        <v>2494.2800000000002</v>
      </c>
      <c r="K256" s="833">
        <v>251.49</v>
      </c>
      <c r="L256" s="776">
        <v>963.76</v>
      </c>
      <c r="M256" s="776">
        <v>43.73</v>
      </c>
      <c r="N256" s="837">
        <v>1258.98</v>
      </c>
      <c r="O256" s="776">
        <v>0</v>
      </c>
      <c r="P256" s="776">
        <v>0</v>
      </c>
      <c r="Q256" s="776">
        <v>841.65</v>
      </c>
      <c r="R256" s="837">
        <v>841.65</v>
      </c>
      <c r="S256" s="837">
        <v>0</v>
      </c>
      <c r="T256" s="776"/>
      <c r="U256" s="776"/>
      <c r="V256" s="776">
        <v>0</v>
      </c>
      <c r="W256" s="842">
        <v>4594.9100000000008</v>
      </c>
    </row>
    <row r="257" spans="1:23">
      <c r="A257"/>
      <c r="B257"/>
      <c r="C257" s="729">
        <v>520845</v>
      </c>
      <c r="D257" s="780" t="s">
        <v>89</v>
      </c>
      <c r="E257" s="994">
        <v>20075.55</v>
      </c>
      <c r="F257" s="837">
        <v>20000</v>
      </c>
      <c r="G257" s="781">
        <v>2364.1999999999998</v>
      </c>
      <c r="H257" s="781">
        <v>2364.1999999999998</v>
      </c>
      <c r="I257" s="781">
        <v>2364.1999999999998</v>
      </c>
      <c r="J257" s="837">
        <v>7092.5999999999995</v>
      </c>
      <c r="K257" s="833">
        <v>2364.1999999999998</v>
      </c>
      <c r="L257" s="776">
        <v>2364.1999999999998</v>
      </c>
      <c r="M257" s="776">
        <v>350</v>
      </c>
      <c r="N257" s="837">
        <v>5078.3999999999996</v>
      </c>
      <c r="O257" s="776">
        <v>565.38</v>
      </c>
      <c r="P257" s="776">
        <v>737.32</v>
      </c>
      <c r="Q257" s="776">
        <v>737.32</v>
      </c>
      <c r="R257" s="837">
        <v>2040.02</v>
      </c>
      <c r="S257" s="837">
        <v>3487.41</v>
      </c>
      <c r="T257" s="776"/>
      <c r="U257" s="776"/>
      <c r="V257" s="776">
        <v>3487.41</v>
      </c>
      <c r="W257" s="842">
        <v>17698.43</v>
      </c>
    </row>
    <row r="258" spans="1:23">
      <c r="A258"/>
      <c r="B258"/>
      <c r="C258" s="729">
        <v>521420</v>
      </c>
      <c r="D258" s="780" t="s">
        <v>90</v>
      </c>
      <c r="E258" s="994">
        <v>5997.02</v>
      </c>
      <c r="F258" s="837">
        <v>3500</v>
      </c>
      <c r="G258" s="781">
        <v>0</v>
      </c>
      <c r="H258" s="781">
        <v>0</v>
      </c>
      <c r="I258" s="781">
        <v>220.54</v>
      </c>
      <c r="J258" s="837">
        <v>220.54</v>
      </c>
      <c r="K258" s="833">
        <v>16.690000000000001</v>
      </c>
      <c r="L258" s="776">
        <v>181.02</v>
      </c>
      <c r="M258" s="776">
        <v>0</v>
      </c>
      <c r="N258" s="837">
        <v>197.71</v>
      </c>
      <c r="O258" s="776">
        <v>0</v>
      </c>
      <c r="P258" s="776">
        <v>1537.02</v>
      </c>
      <c r="Q258" s="776">
        <v>1198.42</v>
      </c>
      <c r="R258" s="837">
        <v>2735.44</v>
      </c>
      <c r="S258" s="837">
        <v>104.2</v>
      </c>
      <c r="T258" s="776"/>
      <c r="U258" s="776"/>
      <c r="V258" s="776">
        <v>104.2</v>
      </c>
      <c r="W258" s="842">
        <v>3257.89</v>
      </c>
    </row>
    <row r="259" spans="1:23">
      <c r="A259"/>
      <c r="B259"/>
      <c r="C259" s="729">
        <v>521500</v>
      </c>
      <c r="D259" s="780" t="s">
        <v>58</v>
      </c>
      <c r="E259" s="994">
        <v>0</v>
      </c>
      <c r="F259" s="837">
        <v>350</v>
      </c>
      <c r="G259" s="781">
        <v>0</v>
      </c>
      <c r="H259" s="781">
        <v>0</v>
      </c>
      <c r="I259" s="781">
        <v>32.86</v>
      </c>
      <c r="J259" s="837">
        <v>32.86</v>
      </c>
      <c r="K259" s="833">
        <v>0</v>
      </c>
      <c r="L259" s="776">
        <v>0</v>
      </c>
      <c r="M259" s="776">
        <v>0</v>
      </c>
      <c r="N259" s="837">
        <v>0</v>
      </c>
      <c r="O259" s="776">
        <v>0</v>
      </c>
      <c r="P259" s="776">
        <v>0</v>
      </c>
      <c r="Q259" s="776">
        <v>0</v>
      </c>
      <c r="R259" s="837">
        <v>0</v>
      </c>
      <c r="S259" s="837">
        <v>0</v>
      </c>
      <c r="T259" s="776"/>
      <c r="U259" s="776"/>
      <c r="V259" s="776">
        <v>0</v>
      </c>
      <c r="W259" s="842">
        <v>32.86</v>
      </c>
    </row>
    <row r="260" spans="1:23">
      <c r="A260"/>
      <c r="B260"/>
      <c r="C260" s="729">
        <v>521560</v>
      </c>
      <c r="D260" s="780" t="s">
        <v>120</v>
      </c>
      <c r="E260" s="994">
        <v>0</v>
      </c>
      <c r="F260" s="837">
        <v>0</v>
      </c>
      <c r="G260" s="781">
        <v>0</v>
      </c>
      <c r="H260" s="781">
        <v>0</v>
      </c>
      <c r="I260" s="781">
        <v>0</v>
      </c>
      <c r="J260" s="837">
        <v>0</v>
      </c>
      <c r="K260" s="833">
        <v>0</v>
      </c>
      <c r="L260" s="776">
        <v>0</v>
      </c>
      <c r="M260" s="776">
        <v>0</v>
      </c>
      <c r="N260" s="837">
        <v>0</v>
      </c>
      <c r="O260" s="776">
        <v>0</v>
      </c>
      <c r="P260" s="776">
        <v>0</v>
      </c>
      <c r="Q260" s="776">
        <v>0</v>
      </c>
      <c r="R260" s="837">
        <v>0</v>
      </c>
      <c r="S260" s="837">
        <v>0</v>
      </c>
      <c r="T260" s="776"/>
      <c r="U260" s="776"/>
      <c r="V260" s="776">
        <v>0</v>
      </c>
      <c r="W260" s="842">
        <v>0</v>
      </c>
    </row>
    <row r="261" spans="1:23">
      <c r="A261"/>
      <c r="B261"/>
      <c r="C261" s="729">
        <v>521600</v>
      </c>
      <c r="D261" s="780" t="s">
        <v>91</v>
      </c>
      <c r="E261" s="994">
        <v>10590</v>
      </c>
      <c r="F261" s="837">
        <v>15000</v>
      </c>
      <c r="G261" s="781">
        <v>0</v>
      </c>
      <c r="H261" s="781">
        <v>0</v>
      </c>
      <c r="I261" s="781">
        <v>0</v>
      </c>
      <c r="J261" s="837">
        <v>0</v>
      </c>
      <c r="K261" s="833">
        <v>0</v>
      </c>
      <c r="L261" s="776">
        <v>3000</v>
      </c>
      <c r="M261" s="776">
        <v>0</v>
      </c>
      <c r="N261" s="837">
        <v>3000</v>
      </c>
      <c r="O261" s="776">
        <v>0</v>
      </c>
      <c r="P261" s="776">
        <v>8000</v>
      </c>
      <c r="Q261" s="776">
        <v>0</v>
      </c>
      <c r="R261" s="837">
        <v>8000</v>
      </c>
      <c r="S261" s="837">
        <v>0</v>
      </c>
      <c r="T261" s="776"/>
      <c r="U261" s="776"/>
      <c r="V261" s="776">
        <v>0</v>
      </c>
      <c r="W261" s="842">
        <v>11000</v>
      </c>
    </row>
    <row r="262" spans="1:23">
      <c r="A262"/>
      <c r="B262"/>
      <c r="C262" s="729">
        <v>521720</v>
      </c>
      <c r="D262" s="780" t="s">
        <v>121</v>
      </c>
      <c r="E262" s="994">
        <v>0</v>
      </c>
      <c r="F262" s="837">
        <v>550</v>
      </c>
      <c r="G262" s="781">
        <v>0</v>
      </c>
      <c r="H262" s="781">
        <v>243.27</v>
      </c>
      <c r="I262" s="781">
        <v>0</v>
      </c>
      <c r="J262" s="837">
        <v>243.27</v>
      </c>
      <c r="K262" s="833">
        <v>0</v>
      </c>
      <c r="L262" s="776">
        <v>0</v>
      </c>
      <c r="M262" s="776">
        <v>0</v>
      </c>
      <c r="N262" s="837">
        <v>0</v>
      </c>
      <c r="O262" s="776">
        <v>0</v>
      </c>
      <c r="P262" s="776">
        <v>0</v>
      </c>
      <c r="Q262" s="776">
        <v>0</v>
      </c>
      <c r="R262" s="837">
        <v>0</v>
      </c>
      <c r="S262" s="837">
        <v>0</v>
      </c>
      <c r="T262" s="776"/>
      <c r="U262" s="776"/>
      <c r="V262" s="776">
        <v>0</v>
      </c>
      <c r="W262" s="842">
        <v>243.27</v>
      </c>
    </row>
    <row r="263" spans="1:23">
      <c r="A263"/>
      <c r="B263"/>
      <c r="C263" s="729">
        <v>521740</v>
      </c>
      <c r="D263" s="780" t="s">
        <v>5950</v>
      </c>
      <c r="E263" s="994">
        <v>1525.4299999999998</v>
      </c>
      <c r="F263" s="837">
        <v>0</v>
      </c>
      <c r="G263" s="781">
        <v>0</v>
      </c>
      <c r="H263" s="781">
        <v>0</v>
      </c>
      <c r="I263" s="781">
        <v>0</v>
      </c>
      <c r="J263" s="837">
        <v>0</v>
      </c>
      <c r="K263" s="833">
        <v>0</v>
      </c>
      <c r="L263" s="776">
        <v>0</v>
      </c>
      <c r="M263" s="776">
        <v>0</v>
      </c>
      <c r="N263" s="837">
        <v>0</v>
      </c>
      <c r="O263" s="776">
        <v>0</v>
      </c>
      <c r="P263" s="776">
        <v>0</v>
      </c>
      <c r="Q263" s="776">
        <v>0</v>
      </c>
      <c r="R263" s="837">
        <v>0</v>
      </c>
      <c r="S263" s="837">
        <v>0</v>
      </c>
      <c r="T263" s="776"/>
      <c r="U263" s="776"/>
      <c r="V263" s="776">
        <v>0</v>
      </c>
      <c r="W263" s="842">
        <v>0</v>
      </c>
    </row>
    <row r="264" spans="1:23">
      <c r="A264"/>
      <c r="B264"/>
      <c r="C264" s="729">
        <v>522310</v>
      </c>
      <c r="D264" s="780" t="s">
        <v>60</v>
      </c>
      <c r="E264" s="994">
        <v>1189.95</v>
      </c>
      <c r="F264" s="837">
        <v>4500</v>
      </c>
      <c r="G264" s="781">
        <v>0</v>
      </c>
      <c r="H264" s="781">
        <v>14</v>
      </c>
      <c r="I264" s="781">
        <v>2416.31</v>
      </c>
      <c r="J264" s="837">
        <v>2430.31</v>
      </c>
      <c r="K264" s="833">
        <v>239.9</v>
      </c>
      <c r="L264" s="776">
        <v>716.64</v>
      </c>
      <c r="M264" s="776">
        <v>19.38</v>
      </c>
      <c r="N264" s="837">
        <v>975.92</v>
      </c>
      <c r="O264" s="776">
        <v>0</v>
      </c>
      <c r="P264" s="776">
        <v>59.29</v>
      </c>
      <c r="Q264" s="776">
        <v>144.79</v>
      </c>
      <c r="R264" s="837">
        <v>204.07999999999998</v>
      </c>
      <c r="S264" s="837">
        <v>0</v>
      </c>
      <c r="T264" s="776"/>
      <c r="U264" s="776"/>
      <c r="V264" s="776">
        <v>0</v>
      </c>
      <c r="W264" s="842">
        <v>3610.31</v>
      </c>
    </row>
    <row r="265" spans="1:23">
      <c r="A265"/>
      <c r="B265"/>
      <c r="C265" s="729">
        <v>522320</v>
      </c>
      <c r="D265" s="780" t="s">
        <v>93</v>
      </c>
      <c r="E265" s="994">
        <v>2973.27</v>
      </c>
      <c r="F265" s="837">
        <v>3500</v>
      </c>
      <c r="G265" s="781">
        <v>0</v>
      </c>
      <c r="H265" s="781">
        <v>57.1</v>
      </c>
      <c r="I265" s="781">
        <v>4500</v>
      </c>
      <c r="J265" s="837">
        <v>4557.1000000000004</v>
      </c>
      <c r="K265" s="833">
        <v>221.66</v>
      </c>
      <c r="L265" s="776">
        <v>32.96</v>
      </c>
      <c r="M265" s="776">
        <v>39.729999999999997</v>
      </c>
      <c r="N265" s="837">
        <v>294.35000000000002</v>
      </c>
      <c r="O265" s="776">
        <v>0</v>
      </c>
      <c r="P265" s="776">
        <v>18.05</v>
      </c>
      <c r="Q265" s="776">
        <v>0</v>
      </c>
      <c r="R265" s="837">
        <v>18.05</v>
      </c>
      <c r="S265" s="837">
        <v>0</v>
      </c>
      <c r="T265" s="776"/>
      <c r="U265" s="776"/>
      <c r="V265" s="776">
        <v>0</v>
      </c>
      <c r="W265" s="842">
        <v>4869.5</v>
      </c>
    </row>
    <row r="266" spans="1:23">
      <c r="A266"/>
      <c r="B266"/>
      <c r="C266" s="729">
        <v>522390</v>
      </c>
      <c r="D266" s="780" t="s">
        <v>491</v>
      </c>
      <c r="E266" s="994">
        <v>66.08</v>
      </c>
      <c r="F266" s="837">
        <v>3500</v>
      </c>
      <c r="G266" s="781">
        <v>0</v>
      </c>
      <c r="H266" s="781">
        <v>0</v>
      </c>
      <c r="I266" s="781">
        <v>0</v>
      </c>
      <c r="J266" s="837">
        <v>0</v>
      </c>
      <c r="K266" s="833">
        <v>0</v>
      </c>
      <c r="L266" s="776">
        <v>0</v>
      </c>
      <c r="M266" s="776">
        <v>0</v>
      </c>
      <c r="N266" s="837">
        <v>0</v>
      </c>
      <c r="O266" s="776">
        <v>0</v>
      </c>
      <c r="P266" s="776">
        <v>0</v>
      </c>
      <c r="Q266" s="776">
        <v>0</v>
      </c>
      <c r="R266" s="837">
        <v>0</v>
      </c>
      <c r="S266" s="837">
        <v>0</v>
      </c>
      <c r="T266" s="776"/>
      <c r="U266" s="776"/>
      <c r="V266" s="776">
        <v>0</v>
      </c>
      <c r="W266" s="842">
        <v>0</v>
      </c>
    </row>
    <row r="267" spans="1:23">
      <c r="A267"/>
      <c r="B267"/>
      <c r="C267" s="729">
        <v>522400</v>
      </c>
      <c r="D267" s="780" t="s">
        <v>340</v>
      </c>
      <c r="E267" s="994">
        <v>0</v>
      </c>
      <c r="F267" s="837">
        <v>0</v>
      </c>
      <c r="G267" s="781">
        <v>0</v>
      </c>
      <c r="H267" s="781">
        <v>0</v>
      </c>
      <c r="I267" s="781">
        <v>0</v>
      </c>
      <c r="J267" s="837">
        <v>0</v>
      </c>
      <c r="K267" s="833">
        <v>0</v>
      </c>
      <c r="L267" s="776">
        <v>0</v>
      </c>
      <c r="M267" s="776">
        <v>0</v>
      </c>
      <c r="N267" s="837">
        <v>0</v>
      </c>
      <c r="O267" s="776">
        <v>0</v>
      </c>
      <c r="P267" s="776">
        <v>0</v>
      </c>
      <c r="Q267" s="776">
        <v>0</v>
      </c>
      <c r="R267" s="837">
        <v>0</v>
      </c>
      <c r="S267" s="837">
        <v>0</v>
      </c>
      <c r="T267" s="776"/>
      <c r="U267" s="776"/>
      <c r="V267" s="776">
        <v>0</v>
      </c>
      <c r="W267" s="842">
        <v>0</v>
      </c>
    </row>
    <row r="268" spans="1:23">
      <c r="A268"/>
      <c r="B268"/>
      <c r="C268" s="729">
        <v>523100</v>
      </c>
      <c r="D268" s="780" t="s">
        <v>61</v>
      </c>
      <c r="E268" s="994">
        <v>0</v>
      </c>
      <c r="F268" s="837">
        <v>100</v>
      </c>
      <c r="G268" s="781">
        <v>0</v>
      </c>
      <c r="H268" s="781">
        <v>0</v>
      </c>
      <c r="I268" s="781">
        <v>0</v>
      </c>
      <c r="J268" s="837">
        <v>0</v>
      </c>
      <c r="K268" s="833">
        <v>0</v>
      </c>
      <c r="L268" s="776">
        <v>0</v>
      </c>
      <c r="M268" s="776">
        <v>0</v>
      </c>
      <c r="N268" s="837">
        <v>0</v>
      </c>
      <c r="O268" s="776">
        <v>0</v>
      </c>
      <c r="P268" s="776">
        <v>0</v>
      </c>
      <c r="Q268" s="776">
        <v>0</v>
      </c>
      <c r="R268" s="837">
        <v>0</v>
      </c>
      <c r="S268" s="837">
        <v>0</v>
      </c>
      <c r="T268" s="776"/>
      <c r="U268" s="776"/>
      <c r="V268" s="776">
        <v>0</v>
      </c>
      <c r="W268" s="842">
        <v>0</v>
      </c>
    </row>
    <row r="269" spans="1:23">
      <c r="A269"/>
      <c r="B269"/>
      <c r="C269" s="729">
        <v>523210</v>
      </c>
      <c r="D269" s="780" t="s">
        <v>6243</v>
      </c>
      <c r="E269" s="994">
        <v>63</v>
      </c>
      <c r="F269" s="837">
        <v>0</v>
      </c>
      <c r="G269" s="781">
        <v>0</v>
      </c>
      <c r="H269" s="781">
        <v>0</v>
      </c>
      <c r="I269" s="781">
        <v>0</v>
      </c>
      <c r="J269" s="837">
        <v>0</v>
      </c>
      <c r="K269" s="833">
        <v>0</v>
      </c>
      <c r="L269" s="776">
        <v>0</v>
      </c>
      <c r="M269" s="776">
        <v>0</v>
      </c>
      <c r="N269" s="837">
        <v>0</v>
      </c>
      <c r="O269" s="776">
        <v>0</v>
      </c>
      <c r="P269" s="776">
        <v>0</v>
      </c>
      <c r="Q269" s="776">
        <v>0</v>
      </c>
      <c r="R269" s="837">
        <v>0</v>
      </c>
      <c r="S269" s="837">
        <v>0</v>
      </c>
      <c r="T269" s="776"/>
      <c r="U269" s="776"/>
      <c r="V269" s="776">
        <v>0</v>
      </c>
      <c r="W269" s="842">
        <v>0</v>
      </c>
    </row>
    <row r="270" spans="1:23">
      <c r="A270"/>
      <c r="B270"/>
      <c r="C270" s="729">
        <v>523230</v>
      </c>
      <c r="D270" s="780" t="s">
        <v>122</v>
      </c>
      <c r="E270" s="994">
        <v>-0.96</v>
      </c>
      <c r="F270" s="837">
        <v>0</v>
      </c>
      <c r="G270" s="781">
        <v>0</v>
      </c>
      <c r="H270" s="781">
        <v>0</v>
      </c>
      <c r="I270" s="781">
        <v>0</v>
      </c>
      <c r="J270" s="837">
        <v>0</v>
      </c>
      <c r="K270" s="833">
        <v>0</v>
      </c>
      <c r="L270" s="776">
        <v>0</v>
      </c>
      <c r="M270" s="776">
        <v>0</v>
      </c>
      <c r="N270" s="837">
        <v>0</v>
      </c>
      <c r="O270" s="776">
        <v>0</v>
      </c>
      <c r="P270" s="776">
        <v>0</v>
      </c>
      <c r="Q270" s="776">
        <v>0</v>
      </c>
      <c r="R270" s="837">
        <v>0</v>
      </c>
      <c r="S270" s="837">
        <v>0</v>
      </c>
      <c r="T270" s="776"/>
      <c r="U270" s="776"/>
      <c r="V270" s="776">
        <v>0</v>
      </c>
      <c r="W270" s="842">
        <v>0</v>
      </c>
    </row>
    <row r="271" spans="1:23">
      <c r="A271"/>
      <c r="B271"/>
      <c r="C271" s="729">
        <v>523250</v>
      </c>
      <c r="D271" s="780" t="s">
        <v>493</v>
      </c>
      <c r="E271" s="994">
        <v>0</v>
      </c>
      <c r="F271" s="837">
        <v>0</v>
      </c>
      <c r="G271" s="781">
        <v>0</v>
      </c>
      <c r="H271" s="781">
        <v>150</v>
      </c>
      <c r="I271" s="781">
        <v>0</v>
      </c>
      <c r="J271" s="837">
        <v>150</v>
      </c>
      <c r="K271" s="833">
        <v>0</v>
      </c>
      <c r="L271" s="776">
        <v>0</v>
      </c>
      <c r="M271" s="776">
        <v>0</v>
      </c>
      <c r="N271" s="837">
        <v>0</v>
      </c>
      <c r="O271" s="776">
        <v>0</v>
      </c>
      <c r="P271" s="776">
        <v>0</v>
      </c>
      <c r="Q271" s="776">
        <v>0</v>
      </c>
      <c r="R271" s="837">
        <v>0</v>
      </c>
      <c r="S271" s="837">
        <v>0</v>
      </c>
      <c r="T271" s="776"/>
      <c r="U271" s="776"/>
      <c r="V271" s="776">
        <v>0</v>
      </c>
      <c r="W271" s="842">
        <v>150</v>
      </c>
    </row>
    <row r="272" spans="1:23">
      <c r="A272"/>
      <c r="B272"/>
      <c r="C272" s="729">
        <v>523290</v>
      </c>
      <c r="D272" s="780" t="s">
        <v>1281</v>
      </c>
      <c r="E272" s="994">
        <v>6374.26</v>
      </c>
      <c r="F272" s="837">
        <v>7500</v>
      </c>
      <c r="G272" s="781">
        <v>1012.97</v>
      </c>
      <c r="H272" s="781">
        <v>378.78</v>
      </c>
      <c r="I272" s="781">
        <v>552.37</v>
      </c>
      <c r="J272" s="837">
        <v>1944.12</v>
      </c>
      <c r="K272" s="833">
        <v>703.09</v>
      </c>
      <c r="L272" s="776">
        <v>357.77</v>
      </c>
      <c r="M272" s="776">
        <v>506.73</v>
      </c>
      <c r="N272" s="837">
        <v>1567.5900000000001</v>
      </c>
      <c r="O272" s="776">
        <v>441.7</v>
      </c>
      <c r="P272" s="776">
        <v>511.59</v>
      </c>
      <c r="Q272" s="776">
        <v>652.26</v>
      </c>
      <c r="R272" s="837">
        <v>1605.55</v>
      </c>
      <c r="S272" s="837">
        <v>635.78</v>
      </c>
      <c r="T272" s="776"/>
      <c r="U272" s="776"/>
      <c r="V272" s="776">
        <v>635.78</v>
      </c>
      <c r="W272" s="842">
        <v>5753.04</v>
      </c>
    </row>
    <row r="273" spans="1:23">
      <c r="A273"/>
      <c r="B273"/>
      <c r="C273" s="729">
        <v>523340</v>
      </c>
      <c r="D273" s="780" t="s">
        <v>6127</v>
      </c>
      <c r="E273" s="994">
        <v>0</v>
      </c>
      <c r="F273" s="837">
        <v>0</v>
      </c>
      <c r="G273" s="781">
        <v>0</v>
      </c>
      <c r="H273" s="781">
        <v>0</v>
      </c>
      <c r="I273" s="781">
        <v>0</v>
      </c>
      <c r="J273" s="837">
        <v>0</v>
      </c>
      <c r="K273" s="833">
        <v>10.050000000000001</v>
      </c>
      <c r="L273" s="776">
        <v>0</v>
      </c>
      <c r="M273" s="776">
        <v>3.65</v>
      </c>
      <c r="N273" s="837">
        <v>13.700000000000001</v>
      </c>
      <c r="O273" s="776">
        <v>0</v>
      </c>
      <c r="P273" s="776">
        <v>0</v>
      </c>
      <c r="Q273" s="776">
        <v>0</v>
      </c>
      <c r="R273" s="837">
        <v>0</v>
      </c>
      <c r="S273" s="837">
        <v>0</v>
      </c>
      <c r="T273" s="776"/>
      <c r="U273" s="776"/>
      <c r="V273" s="776">
        <v>0</v>
      </c>
      <c r="W273" s="842">
        <v>13.700000000000001</v>
      </c>
    </row>
    <row r="274" spans="1:23">
      <c r="A274"/>
      <c r="B274"/>
      <c r="C274" s="729">
        <v>523680</v>
      </c>
      <c r="D274" s="780" t="s">
        <v>65</v>
      </c>
      <c r="E274" s="994"/>
      <c r="F274" s="837">
        <v>0</v>
      </c>
      <c r="G274" s="781"/>
      <c r="H274" s="781"/>
      <c r="I274" s="781"/>
      <c r="J274" s="837">
        <v>0</v>
      </c>
      <c r="K274" s="833"/>
      <c r="L274" s="776">
        <v>17.079999999999998</v>
      </c>
      <c r="M274" s="776">
        <v>0</v>
      </c>
      <c r="N274" s="837">
        <v>17.079999999999998</v>
      </c>
      <c r="O274" s="776">
        <v>0</v>
      </c>
      <c r="P274" s="776">
        <v>0</v>
      </c>
      <c r="Q274" s="776">
        <v>0</v>
      </c>
      <c r="R274" s="837">
        <v>0</v>
      </c>
      <c r="S274" s="837">
        <v>0</v>
      </c>
      <c r="T274" s="776"/>
      <c r="U274" s="776"/>
      <c r="V274" s="776">
        <v>0</v>
      </c>
      <c r="W274" s="842">
        <v>17.079999999999998</v>
      </c>
    </row>
    <row r="275" spans="1:23">
      <c r="A275"/>
      <c r="B275"/>
      <c r="C275" s="729">
        <v>523700</v>
      </c>
      <c r="D275" s="780" t="s">
        <v>66</v>
      </c>
      <c r="E275" s="994">
        <v>4391.95</v>
      </c>
      <c r="F275" s="837">
        <v>1500</v>
      </c>
      <c r="G275" s="781">
        <v>272.26</v>
      </c>
      <c r="H275" s="781">
        <v>959.17</v>
      </c>
      <c r="I275" s="781">
        <v>379.12</v>
      </c>
      <c r="J275" s="837">
        <v>1610.5499999999997</v>
      </c>
      <c r="K275" s="833">
        <v>35.1</v>
      </c>
      <c r="L275" s="776">
        <v>195.13</v>
      </c>
      <c r="M275" s="776">
        <v>0</v>
      </c>
      <c r="N275" s="837">
        <v>230.23</v>
      </c>
      <c r="O275" s="776">
        <v>329.1</v>
      </c>
      <c r="P275" s="776">
        <v>66.900000000000006</v>
      </c>
      <c r="Q275" s="776">
        <v>36.659999999999997</v>
      </c>
      <c r="R275" s="837">
        <v>432.65999999999997</v>
      </c>
      <c r="S275" s="837">
        <v>0</v>
      </c>
      <c r="T275" s="776"/>
      <c r="U275" s="776"/>
      <c r="V275" s="776">
        <v>0</v>
      </c>
      <c r="W275" s="842">
        <v>2273.4399999999996</v>
      </c>
    </row>
    <row r="276" spans="1:23">
      <c r="A276"/>
      <c r="B276"/>
      <c r="C276" s="729">
        <v>523800</v>
      </c>
      <c r="D276" s="780" t="s">
        <v>67</v>
      </c>
      <c r="E276" s="994">
        <v>868.30000000000007</v>
      </c>
      <c r="F276" s="837">
        <v>1500</v>
      </c>
      <c r="G276" s="781">
        <v>0</v>
      </c>
      <c r="H276" s="781">
        <v>0</v>
      </c>
      <c r="I276" s="781">
        <v>0</v>
      </c>
      <c r="J276" s="837">
        <v>0</v>
      </c>
      <c r="K276" s="833">
        <v>0</v>
      </c>
      <c r="L276" s="776">
        <v>0</v>
      </c>
      <c r="M276" s="776">
        <v>0</v>
      </c>
      <c r="N276" s="837">
        <v>0</v>
      </c>
      <c r="O276" s="776">
        <v>0</v>
      </c>
      <c r="P276" s="776">
        <v>0</v>
      </c>
      <c r="Q276" s="776">
        <v>0</v>
      </c>
      <c r="R276" s="837">
        <v>0</v>
      </c>
      <c r="S276" s="837">
        <v>0</v>
      </c>
      <c r="T276" s="776"/>
      <c r="U276" s="776"/>
      <c r="V276" s="776">
        <v>0</v>
      </c>
      <c r="W276" s="842">
        <v>0</v>
      </c>
    </row>
    <row r="277" spans="1:23">
      <c r="A277"/>
      <c r="B277"/>
      <c r="C277" s="729">
        <v>524840</v>
      </c>
      <c r="D277" s="780" t="s">
        <v>69</v>
      </c>
      <c r="E277" s="994">
        <v>135</v>
      </c>
      <c r="F277" s="837">
        <v>125</v>
      </c>
      <c r="G277" s="781">
        <v>0</v>
      </c>
      <c r="H277" s="781">
        <v>0</v>
      </c>
      <c r="I277" s="781">
        <v>0</v>
      </c>
      <c r="J277" s="837">
        <v>0</v>
      </c>
      <c r="K277" s="833">
        <v>0</v>
      </c>
      <c r="L277" s="776">
        <v>0</v>
      </c>
      <c r="M277" s="776">
        <v>0</v>
      </c>
      <c r="N277" s="837">
        <v>0</v>
      </c>
      <c r="O277" s="776">
        <v>0</v>
      </c>
      <c r="P277" s="776">
        <v>0</v>
      </c>
      <c r="Q277" s="776">
        <v>15</v>
      </c>
      <c r="R277" s="837">
        <v>15</v>
      </c>
      <c r="S277" s="837">
        <v>0</v>
      </c>
      <c r="T277" s="776"/>
      <c r="U277" s="776"/>
      <c r="V277" s="776">
        <v>0</v>
      </c>
      <c r="W277" s="842">
        <v>15</v>
      </c>
    </row>
    <row r="278" spans="1:23">
      <c r="A278"/>
      <c r="B278"/>
      <c r="C278" s="729">
        <v>525060</v>
      </c>
      <c r="D278" s="780" t="s">
        <v>96</v>
      </c>
      <c r="E278" s="994">
        <v>53.02</v>
      </c>
      <c r="F278" s="837">
        <v>100</v>
      </c>
      <c r="G278" s="781">
        <v>0</v>
      </c>
      <c r="H278" s="781">
        <v>0</v>
      </c>
      <c r="I278" s="781">
        <v>500.42</v>
      </c>
      <c r="J278" s="837">
        <v>500.42</v>
      </c>
      <c r="K278" s="833">
        <v>0</v>
      </c>
      <c r="L278" s="776">
        <v>53.02</v>
      </c>
      <c r="M278" s="776">
        <v>0</v>
      </c>
      <c r="N278" s="837">
        <v>53.02</v>
      </c>
      <c r="O278" s="776">
        <v>0</v>
      </c>
      <c r="P278" s="776">
        <v>0</v>
      </c>
      <c r="Q278" s="776">
        <v>425.94</v>
      </c>
      <c r="R278" s="837">
        <v>425.94</v>
      </c>
      <c r="S278" s="837">
        <v>441.16</v>
      </c>
      <c r="T278" s="776"/>
      <c r="U278" s="776"/>
      <c r="V278" s="776">
        <v>441.16</v>
      </c>
      <c r="W278" s="842">
        <v>1420.5400000000002</v>
      </c>
    </row>
    <row r="279" spans="1:23">
      <c r="A279"/>
      <c r="B279"/>
      <c r="C279" s="729">
        <v>526940</v>
      </c>
      <c r="D279" s="780" t="s">
        <v>71</v>
      </c>
      <c r="E279" s="994">
        <v>187.11</v>
      </c>
      <c r="F279" s="837">
        <v>0</v>
      </c>
      <c r="G279" s="781">
        <v>0</v>
      </c>
      <c r="H279" s="781">
        <v>0</v>
      </c>
      <c r="I279" s="781">
        <v>0</v>
      </c>
      <c r="J279" s="837">
        <v>0</v>
      </c>
      <c r="K279" s="833">
        <v>0</v>
      </c>
      <c r="L279" s="776">
        <v>0</v>
      </c>
      <c r="M279" s="776">
        <v>0</v>
      </c>
      <c r="N279" s="837">
        <v>0</v>
      </c>
      <c r="O279" s="776">
        <v>0</v>
      </c>
      <c r="P279" s="776">
        <v>0</v>
      </c>
      <c r="Q279" s="776">
        <v>0</v>
      </c>
      <c r="R279" s="837">
        <v>0</v>
      </c>
      <c r="S279" s="837">
        <v>0</v>
      </c>
      <c r="T279" s="776"/>
      <c r="U279" s="776"/>
      <c r="V279" s="776">
        <v>0</v>
      </c>
      <c r="W279" s="842">
        <v>0</v>
      </c>
    </row>
    <row r="280" spans="1:23">
      <c r="A280"/>
      <c r="B280"/>
      <c r="C280" s="729">
        <v>526960</v>
      </c>
      <c r="D280" s="780" t="s">
        <v>97</v>
      </c>
      <c r="E280" s="994">
        <v>75.400000000000006</v>
      </c>
      <c r="F280" s="837">
        <v>500</v>
      </c>
      <c r="G280" s="781">
        <v>0</v>
      </c>
      <c r="H280" s="781">
        <v>0</v>
      </c>
      <c r="I280" s="781">
        <v>96.04</v>
      </c>
      <c r="J280" s="837">
        <v>96.04</v>
      </c>
      <c r="K280" s="833">
        <v>107.7</v>
      </c>
      <c r="L280" s="776">
        <v>0</v>
      </c>
      <c r="M280" s="776">
        <v>19.34</v>
      </c>
      <c r="N280" s="837">
        <v>127.04</v>
      </c>
      <c r="O280" s="776">
        <v>0</v>
      </c>
      <c r="P280" s="776">
        <v>0</v>
      </c>
      <c r="Q280" s="776">
        <v>0</v>
      </c>
      <c r="R280" s="837">
        <v>0</v>
      </c>
      <c r="S280" s="837">
        <v>0</v>
      </c>
      <c r="T280" s="776"/>
      <c r="U280" s="776"/>
      <c r="V280" s="776">
        <v>0</v>
      </c>
      <c r="W280" s="842">
        <v>223.08</v>
      </c>
    </row>
    <row r="281" spans="1:23">
      <c r="A281"/>
      <c r="B281"/>
      <c r="C281" s="729">
        <v>527160</v>
      </c>
      <c r="D281" s="780" t="s">
        <v>147</v>
      </c>
      <c r="E281" s="994">
        <v>0</v>
      </c>
      <c r="F281" s="837">
        <v>0</v>
      </c>
      <c r="G281" s="781">
        <v>0</v>
      </c>
      <c r="H281" s="781">
        <v>0</v>
      </c>
      <c r="I281" s="781">
        <v>0</v>
      </c>
      <c r="J281" s="837">
        <v>0</v>
      </c>
      <c r="K281" s="833">
        <v>0</v>
      </c>
      <c r="L281" s="776">
        <v>0</v>
      </c>
      <c r="M281" s="776">
        <v>0</v>
      </c>
      <c r="N281" s="837">
        <v>0</v>
      </c>
      <c r="O281" s="776">
        <v>0</v>
      </c>
      <c r="P281" s="776">
        <v>0</v>
      </c>
      <c r="Q281" s="776">
        <v>0</v>
      </c>
      <c r="R281" s="837">
        <v>0</v>
      </c>
      <c r="S281" s="837">
        <v>0</v>
      </c>
      <c r="T281" s="776"/>
      <c r="U281" s="776"/>
      <c r="V281" s="776">
        <v>0</v>
      </c>
      <c r="W281" s="842">
        <v>0</v>
      </c>
    </row>
    <row r="282" spans="1:23">
      <c r="A282"/>
      <c r="B282"/>
      <c r="C282" s="729">
        <v>527680</v>
      </c>
      <c r="D282" s="780" t="s">
        <v>74</v>
      </c>
      <c r="E282" s="994">
        <v>0</v>
      </c>
      <c r="F282" s="837">
        <v>1500</v>
      </c>
      <c r="G282" s="781">
        <v>0</v>
      </c>
      <c r="H282" s="781">
        <v>0</v>
      </c>
      <c r="I282" s="781">
        <v>0</v>
      </c>
      <c r="J282" s="837">
        <v>0</v>
      </c>
      <c r="K282" s="833">
        <v>0</v>
      </c>
      <c r="L282" s="776">
        <v>0</v>
      </c>
      <c r="M282" s="776">
        <v>0</v>
      </c>
      <c r="N282" s="837">
        <v>0</v>
      </c>
      <c r="O282" s="776">
        <v>0</v>
      </c>
      <c r="P282" s="776">
        <v>0</v>
      </c>
      <c r="Q282" s="776">
        <v>0</v>
      </c>
      <c r="R282" s="837">
        <v>0</v>
      </c>
      <c r="S282" s="837">
        <v>0</v>
      </c>
      <c r="T282" s="776"/>
      <c r="U282" s="776"/>
      <c r="V282" s="776">
        <v>0</v>
      </c>
      <c r="W282" s="842">
        <v>0</v>
      </c>
    </row>
    <row r="283" spans="1:23">
      <c r="A283"/>
      <c r="B283"/>
      <c r="C283" s="729">
        <v>527690</v>
      </c>
      <c r="D283" s="780" t="s">
        <v>2571</v>
      </c>
      <c r="E283" s="994">
        <v>4741.92</v>
      </c>
      <c r="F283" s="837">
        <v>0</v>
      </c>
      <c r="G283" s="781">
        <v>0</v>
      </c>
      <c r="H283" s="781">
        <v>0</v>
      </c>
      <c r="I283" s="781">
        <v>9</v>
      </c>
      <c r="J283" s="837">
        <v>9</v>
      </c>
      <c r="K283" s="833">
        <v>0</v>
      </c>
      <c r="L283" s="776">
        <v>0</v>
      </c>
      <c r="M283" s="776">
        <v>0</v>
      </c>
      <c r="N283" s="837">
        <v>0</v>
      </c>
      <c r="O283" s="776">
        <v>91.2</v>
      </c>
      <c r="P283" s="776">
        <v>0</v>
      </c>
      <c r="Q283" s="776">
        <v>314.70999999999998</v>
      </c>
      <c r="R283" s="837">
        <v>405.90999999999997</v>
      </c>
      <c r="S283" s="837">
        <v>3011.38</v>
      </c>
      <c r="T283" s="776"/>
      <c r="U283" s="776"/>
      <c r="V283" s="776">
        <v>3011.38</v>
      </c>
      <c r="W283" s="842">
        <v>3426.29</v>
      </c>
    </row>
    <row r="284" spans="1:23">
      <c r="A284"/>
      <c r="B284"/>
      <c r="C284" s="729">
        <v>527720</v>
      </c>
      <c r="D284" s="780" t="s">
        <v>98</v>
      </c>
      <c r="E284" s="994">
        <v>1506.42</v>
      </c>
      <c r="F284" s="837">
        <v>750</v>
      </c>
      <c r="G284" s="781">
        <v>0</v>
      </c>
      <c r="H284" s="781">
        <v>949.56</v>
      </c>
      <c r="I284" s="781">
        <v>232.09</v>
      </c>
      <c r="J284" s="837">
        <v>1181.6499999999999</v>
      </c>
      <c r="K284" s="833">
        <v>0</v>
      </c>
      <c r="L284" s="776">
        <v>78.64</v>
      </c>
      <c r="M284" s="776">
        <v>392.21</v>
      </c>
      <c r="N284" s="837">
        <v>470.84999999999997</v>
      </c>
      <c r="O284" s="776">
        <v>0</v>
      </c>
      <c r="P284" s="776">
        <v>170.81</v>
      </c>
      <c r="Q284" s="776">
        <v>0</v>
      </c>
      <c r="R284" s="837">
        <v>170.81</v>
      </c>
      <c r="S284" s="837">
        <v>0</v>
      </c>
      <c r="T284" s="776"/>
      <c r="U284" s="776"/>
      <c r="V284" s="776">
        <v>0</v>
      </c>
      <c r="W284" s="842">
        <v>1823.31</v>
      </c>
    </row>
    <row r="285" spans="1:23">
      <c r="A285"/>
      <c r="B285"/>
      <c r="C285" s="729">
        <v>527840</v>
      </c>
      <c r="D285" s="780" t="s">
        <v>75</v>
      </c>
      <c r="E285" s="994">
        <v>509</v>
      </c>
      <c r="F285" s="837">
        <v>3050</v>
      </c>
      <c r="G285" s="781">
        <v>0</v>
      </c>
      <c r="H285" s="781">
        <v>0</v>
      </c>
      <c r="I285" s="781">
        <v>97</v>
      </c>
      <c r="J285" s="837">
        <v>97</v>
      </c>
      <c r="K285" s="833">
        <v>0</v>
      </c>
      <c r="L285" s="776">
        <v>0</v>
      </c>
      <c r="M285" s="776">
        <v>0</v>
      </c>
      <c r="N285" s="837">
        <v>0</v>
      </c>
      <c r="O285" s="776">
        <v>0</v>
      </c>
      <c r="P285" s="776">
        <v>0</v>
      </c>
      <c r="Q285" s="776">
        <v>0</v>
      </c>
      <c r="R285" s="837">
        <v>0</v>
      </c>
      <c r="S285" s="837">
        <v>0</v>
      </c>
      <c r="T285" s="776"/>
      <c r="U285" s="776"/>
      <c r="V285" s="776">
        <v>0</v>
      </c>
      <c r="W285" s="842">
        <v>97</v>
      </c>
    </row>
    <row r="286" spans="1:23">
      <c r="A286"/>
      <c r="B286"/>
      <c r="C286" s="729">
        <v>528020</v>
      </c>
      <c r="D286" s="780" t="s">
        <v>152</v>
      </c>
      <c r="E286" s="994">
        <v>980.45</v>
      </c>
      <c r="F286" s="837">
        <v>4500</v>
      </c>
      <c r="G286" s="781">
        <v>0</v>
      </c>
      <c r="H286" s="781">
        <v>0</v>
      </c>
      <c r="I286" s="781">
        <v>2450</v>
      </c>
      <c r="J286" s="837">
        <v>2450</v>
      </c>
      <c r="K286" s="833">
        <v>350</v>
      </c>
      <c r="L286" s="776">
        <v>295.22000000000003</v>
      </c>
      <c r="M286" s="776">
        <v>350</v>
      </c>
      <c r="N286" s="837">
        <v>995.22</v>
      </c>
      <c r="O286" s="776">
        <v>0</v>
      </c>
      <c r="P286" s="776">
        <v>350</v>
      </c>
      <c r="Q286" s="776">
        <v>0</v>
      </c>
      <c r="R286" s="837">
        <v>350</v>
      </c>
      <c r="S286" s="837">
        <v>350</v>
      </c>
      <c r="T286" s="776"/>
      <c r="U286" s="776"/>
      <c r="V286" s="776">
        <v>350</v>
      </c>
      <c r="W286" s="842">
        <v>4145.22</v>
      </c>
    </row>
    <row r="287" spans="1:23">
      <c r="A287"/>
      <c r="B287"/>
      <c r="C287" s="729">
        <v>528260</v>
      </c>
      <c r="D287" s="780" t="s">
        <v>227</v>
      </c>
      <c r="E287" s="994">
        <v>18.309999999999999</v>
      </c>
      <c r="F287" s="837">
        <v>0</v>
      </c>
      <c r="G287" s="781">
        <v>0</v>
      </c>
      <c r="H287" s="781">
        <v>0</v>
      </c>
      <c r="I287" s="781">
        <v>0</v>
      </c>
      <c r="J287" s="837">
        <v>0</v>
      </c>
      <c r="K287" s="833">
        <v>0</v>
      </c>
      <c r="L287" s="776">
        <v>0</v>
      </c>
      <c r="M287" s="776">
        <v>0</v>
      </c>
      <c r="N287" s="837">
        <v>0</v>
      </c>
      <c r="O287" s="776">
        <v>0</v>
      </c>
      <c r="P287" s="776">
        <v>0</v>
      </c>
      <c r="Q287" s="776">
        <v>0</v>
      </c>
      <c r="R287" s="837">
        <v>0</v>
      </c>
      <c r="S287" s="837">
        <v>0</v>
      </c>
      <c r="T287" s="776"/>
      <c r="U287" s="776"/>
      <c r="V287" s="776">
        <v>0</v>
      </c>
      <c r="W287" s="842">
        <v>0</v>
      </c>
    </row>
    <row r="288" spans="1:23">
      <c r="A288"/>
      <c r="B288"/>
      <c r="C288" s="729">
        <v>528920</v>
      </c>
      <c r="D288" s="780" t="s">
        <v>78</v>
      </c>
      <c r="E288" s="994">
        <v>0</v>
      </c>
      <c r="F288" s="837">
        <v>5500</v>
      </c>
      <c r="G288" s="781">
        <v>0</v>
      </c>
      <c r="H288" s="781">
        <v>0</v>
      </c>
      <c r="I288" s="781">
        <v>0</v>
      </c>
      <c r="J288" s="837">
        <v>0</v>
      </c>
      <c r="K288" s="833">
        <v>0</v>
      </c>
      <c r="L288" s="776">
        <v>0</v>
      </c>
      <c r="M288" s="776">
        <v>0</v>
      </c>
      <c r="N288" s="837">
        <v>0</v>
      </c>
      <c r="O288" s="776">
        <v>0</v>
      </c>
      <c r="P288" s="776">
        <v>0</v>
      </c>
      <c r="Q288" s="776">
        <v>0</v>
      </c>
      <c r="R288" s="837">
        <v>0</v>
      </c>
      <c r="S288" s="837">
        <v>0</v>
      </c>
      <c r="T288" s="776"/>
      <c r="U288" s="776"/>
      <c r="V288" s="776">
        <v>0</v>
      </c>
      <c r="W288" s="842">
        <v>0</v>
      </c>
    </row>
    <row r="289" spans="1:23">
      <c r="A289"/>
      <c r="B289"/>
      <c r="C289" s="729">
        <v>529040</v>
      </c>
      <c r="D289" s="780" t="s">
        <v>82</v>
      </c>
      <c r="E289" s="994">
        <v>18.75</v>
      </c>
      <c r="F289" s="837">
        <v>0</v>
      </c>
      <c r="G289" s="781">
        <v>0</v>
      </c>
      <c r="H289" s="781">
        <v>0</v>
      </c>
      <c r="I289" s="781">
        <v>0</v>
      </c>
      <c r="J289" s="837">
        <v>0</v>
      </c>
      <c r="K289" s="833">
        <v>0</v>
      </c>
      <c r="L289" s="776">
        <v>0</v>
      </c>
      <c r="M289" s="776">
        <v>0</v>
      </c>
      <c r="N289" s="837">
        <v>0</v>
      </c>
      <c r="O289" s="776">
        <v>0</v>
      </c>
      <c r="P289" s="776">
        <v>0</v>
      </c>
      <c r="Q289" s="776">
        <v>0</v>
      </c>
      <c r="R289" s="837">
        <v>0</v>
      </c>
      <c r="S289" s="837">
        <v>0</v>
      </c>
      <c r="T289" s="776"/>
      <c r="U289" s="776"/>
      <c r="V289" s="776">
        <v>0</v>
      </c>
      <c r="W289" s="842">
        <v>0</v>
      </c>
    </row>
    <row r="290" spans="1:23">
      <c r="A290"/>
      <c r="B290"/>
      <c r="C290" s="729">
        <v>529500</v>
      </c>
      <c r="D290" s="780" t="s">
        <v>100</v>
      </c>
      <c r="E290" s="994">
        <v>12229.75</v>
      </c>
      <c r="F290" s="837">
        <v>12500</v>
      </c>
      <c r="G290" s="781">
        <v>0</v>
      </c>
      <c r="H290" s="781">
        <v>911.14</v>
      </c>
      <c r="I290" s="781">
        <v>0</v>
      </c>
      <c r="J290" s="837">
        <v>911.14</v>
      </c>
      <c r="K290" s="833">
        <v>1381.7</v>
      </c>
      <c r="L290" s="776">
        <v>613.46</v>
      </c>
      <c r="M290" s="776">
        <v>776.68</v>
      </c>
      <c r="N290" s="837">
        <v>2771.84</v>
      </c>
      <c r="O290" s="776">
        <v>888.46</v>
      </c>
      <c r="P290" s="776">
        <v>922.42</v>
      </c>
      <c r="Q290" s="776">
        <v>802.18</v>
      </c>
      <c r="R290" s="837">
        <v>2613.06</v>
      </c>
      <c r="S290" s="837">
        <v>756.91</v>
      </c>
      <c r="T290" s="776"/>
      <c r="U290" s="776"/>
      <c r="V290" s="776">
        <v>756.91</v>
      </c>
      <c r="W290" s="842">
        <v>7052.9500000000007</v>
      </c>
    </row>
    <row r="291" spans="1:23">
      <c r="A291"/>
      <c r="B291"/>
      <c r="C291" s="729">
        <v>529510</v>
      </c>
      <c r="D291" s="780" t="s">
        <v>101</v>
      </c>
      <c r="E291" s="994">
        <v>3991.0999999999995</v>
      </c>
      <c r="F291" s="837">
        <v>7500</v>
      </c>
      <c r="G291" s="781">
        <v>0</v>
      </c>
      <c r="H291" s="781">
        <v>0</v>
      </c>
      <c r="I291" s="781">
        <v>0</v>
      </c>
      <c r="J291" s="837">
        <v>0</v>
      </c>
      <c r="K291" s="833">
        <v>0</v>
      </c>
      <c r="L291" s="776">
        <v>765.3</v>
      </c>
      <c r="M291" s="776">
        <v>0</v>
      </c>
      <c r="N291" s="837">
        <v>765.3</v>
      </c>
      <c r="O291" s="776">
        <v>50</v>
      </c>
      <c r="P291" s="776">
        <v>0</v>
      </c>
      <c r="Q291" s="776">
        <v>0</v>
      </c>
      <c r="R291" s="837">
        <v>50</v>
      </c>
      <c r="S291" s="837">
        <v>0</v>
      </c>
      <c r="T291" s="776"/>
      <c r="U291" s="776"/>
      <c r="V291" s="776">
        <v>0</v>
      </c>
      <c r="W291" s="842">
        <v>815.3</v>
      </c>
    </row>
    <row r="292" spans="1:23">
      <c r="A292"/>
      <c r="B292"/>
      <c r="C292" s="729">
        <v>529520</v>
      </c>
      <c r="D292" s="780" t="s">
        <v>102</v>
      </c>
      <c r="E292" s="994">
        <v>8262.42</v>
      </c>
      <c r="F292" s="837">
        <v>10000</v>
      </c>
      <c r="G292" s="781">
        <v>0</v>
      </c>
      <c r="H292" s="781">
        <v>1056.3800000000001</v>
      </c>
      <c r="I292" s="781">
        <v>1002.71</v>
      </c>
      <c r="J292" s="837">
        <v>2059.09</v>
      </c>
      <c r="K292" s="833">
        <v>1002.72</v>
      </c>
      <c r="L292" s="776">
        <v>949.05</v>
      </c>
      <c r="M292" s="776">
        <v>949.05</v>
      </c>
      <c r="N292" s="837">
        <v>2900.8199999999997</v>
      </c>
      <c r="O292" s="776">
        <v>949.05</v>
      </c>
      <c r="P292" s="776">
        <v>1002.72</v>
      </c>
      <c r="Q292" s="776">
        <v>1002.72</v>
      </c>
      <c r="R292" s="837">
        <v>2954.49</v>
      </c>
      <c r="S292" s="837">
        <v>1002.72</v>
      </c>
      <c r="T292" s="776"/>
      <c r="U292" s="776"/>
      <c r="V292" s="776">
        <v>1002.72</v>
      </c>
      <c r="W292" s="842">
        <v>8917.1200000000008</v>
      </c>
    </row>
    <row r="293" spans="1:23">
      <c r="A293"/>
      <c r="B293"/>
      <c r="C293" s="729">
        <v>529550</v>
      </c>
      <c r="D293" s="780" t="s">
        <v>103</v>
      </c>
      <c r="E293" s="994">
        <v>10882.439999999999</v>
      </c>
      <c r="F293" s="837">
        <v>9000</v>
      </c>
      <c r="G293" s="781">
        <v>0</v>
      </c>
      <c r="H293" s="781">
        <v>1544.31</v>
      </c>
      <c r="I293" s="781">
        <v>1061.3599999999999</v>
      </c>
      <c r="J293" s="837">
        <v>2605.67</v>
      </c>
      <c r="K293" s="833">
        <v>906.75</v>
      </c>
      <c r="L293" s="776">
        <v>689.07</v>
      </c>
      <c r="M293" s="776">
        <v>739.18</v>
      </c>
      <c r="N293" s="837">
        <v>2335</v>
      </c>
      <c r="O293" s="776">
        <v>530.82000000000005</v>
      </c>
      <c r="P293" s="776">
        <v>356.91</v>
      </c>
      <c r="Q293" s="776">
        <v>389.37</v>
      </c>
      <c r="R293" s="837">
        <v>1277.0999999999999</v>
      </c>
      <c r="S293" s="837">
        <v>539.09</v>
      </c>
      <c r="T293" s="776"/>
      <c r="U293" s="776"/>
      <c r="V293" s="776">
        <v>539.09</v>
      </c>
      <c r="W293" s="842">
        <v>6756.86</v>
      </c>
    </row>
    <row r="294" spans="1:23">
      <c r="A294"/>
      <c r="B294" s="527" t="s">
        <v>6627</v>
      </c>
      <c r="C294" s="527"/>
      <c r="D294" s="527"/>
      <c r="E294" s="995">
        <v>111680.62999999999</v>
      </c>
      <c r="F294" s="997">
        <v>128075</v>
      </c>
      <c r="G294" s="1079">
        <v>4468.21</v>
      </c>
      <c r="H294" s="1079">
        <v>10646.95</v>
      </c>
      <c r="I294" s="1079">
        <v>17763.830000000002</v>
      </c>
      <c r="J294" s="997">
        <v>32878.99</v>
      </c>
      <c r="K294" s="1088">
        <v>8146.4000000000005</v>
      </c>
      <c r="L294" s="846">
        <v>12316.839999999997</v>
      </c>
      <c r="M294" s="846">
        <v>4835.84</v>
      </c>
      <c r="N294" s="997">
        <v>25299.08</v>
      </c>
      <c r="O294" s="846">
        <v>6783.83</v>
      </c>
      <c r="P294" s="846">
        <v>14373.73</v>
      </c>
      <c r="Q294" s="846">
        <v>6343.36</v>
      </c>
      <c r="R294" s="997">
        <v>27500.92</v>
      </c>
      <c r="S294" s="997">
        <v>11022.839999999998</v>
      </c>
      <c r="T294" s="846"/>
      <c r="U294" s="846"/>
      <c r="V294" s="846">
        <v>11022.839999999998</v>
      </c>
      <c r="W294" s="892">
        <v>96701.829999999987</v>
      </c>
    </row>
    <row r="295" spans="1:23">
      <c r="A295"/>
      <c r="B295" t="s">
        <v>6628</v>
      </c>
      <c r="C295" s="729">
        <v>536760</v>
      </c>
      <c r="D295" s="780" t="s">
        <v>2872</v>
      </c>
      <c r="E295" s="994">
        <v>469.21000000000009</v>
      </c>
      <c r="F295" s="837">
        <v>0</v>
      </c>
      <c r="G295" s="781">
        <v>40.64</v>
      </c>
      <c r="H295" s="781">
        <v>37.659999999999997</v>
      </c>
      <c r="I295" s="781">
        <v>43.04</v>
      </c>
      <c r="J295" s="837">
        <v>121.34</v>
      </c>
      <c r="K295" s="833">
        <v>48.42</v>
      </c>
      <c r="L295" s="776">
        <v>80.7</v>
      </c>
      <c r="M295" s="776">
        <v>59.18</v>
      </c>
      <c r="N295" s="837">
        <v>188.3</v>
      </c>
      <c r="O295" s="776">
        <v>53.8</v>
      </c>
      <c r="P295" s="776">
        <v>53.8</v>
      </c>
      <c r="Q295" s="776">
        <v>64.56</v>
      </c>
      <c r="R295" s="837">
        <v>172.16</v>
      </c>
      <c r="S295" s="837">
        <v>48.42</v>
      </c>
      <c r="T295" s="776"/>
      <c r="U295" s="776"/>
      <c r="V295" s="776">
        <v>48.42</v>
      </c>
      <c r="W295" s="842">
        <v>530.22</v>
      </c>
    </row>
    <row r="296" spans="1:23">
      <c r="A296"/>
      <c r="B296"/>
      <c r="C296" s="729">
        <v>536761</v>
      </c>
      <c r="D296" s="780" t="s">
        <v>6868</v>
      </c>
      <c r="E296" s="994">
        <v>0</v>
      </c>
      <c r="F296" s="837">
        <v>0</v>
      </c>
      <c r="G296" s="781">
        <v>0</v>
      </c>
      <c r="H296" s="781">
        <v>0</v>
      </c>
      <c r="I296" s="781">
        <v>0</v>
      </c>
      <c r="J296" s="837">
        <v>0</v>
      </c>
      <c r="K296" s="833">
        <v>0</v>
      </c>
      <c r="L296" s="776">
        <v>0</v>
      </c>
      <c r="M296" s="776">
        <v>0</v>
      </c>
      <c r="N296" s="837">
        <v>0</v>
      </c>
      <c r="O296" s="776">
        <v>0</v>
      </c>
      <c r="P296" s="776">
        <v>0</v>
      </c>
      <c r="Q296" s="776">
        <v>0</v>
      </c>
      <c r="R296" s="837">
        <v>0</v>
      </c>
      <c r="S296" s="837">
        <v>0</v>
      </c>
      <c r="T296" s="776"/>
      <c r="U296" s="776"/>
      <c r="V296" s="776">
        <v>0</v>
      </c>
      <c r="W296" s="842">
        <v>0</v>
      </c>
    </row>
    <row r="297" spans="1:23">
      <c r="A297"/>
      <c r="B297"/>
      <c r="C297" s="729">
        <v>537080</v>
      </c>
      <c r="D297" s="780" t="s">
        <v>84</v>
      </c>
      <c r="E297" s="994">
        <v>0</v>
      </c>
      <c r="F297" s="837">
        <v>1000</v>
      </c>
      <c r="G297" s="781">
        <v>0</v>
      </c>
      <c r="H297" s="781">
        <v>0</v>
      </c>
      <c r="I297" s="781">
        <v>0</v>
      </c>
      <c r="J297" s="837">
        <v>0</v>
      </c>
      <c r="K297" s="833">
        <v>10</v>
      </c>
      <c r="L297" s="776">
        <v>215</v>
      </c>
      <c r="M297" s="776">
        <v>0</v>
      </c>
      <c r="N297" s="837">
        <v>225</v>
      </c>
      <c r="O297" s="776">
        <v>0</v>
      </c>
      <c r="P297" s="776">
        <v>0</v>
      </c>
      <c r="Q297" s="776">
        <v>0</v>
      </c>
      <c r="R297" s="837">
        <v>0</v>
      </c>
      <c r="S297" s="837">
        <v>0</v>
      </c>
      <c r="T297" s="776"/>
      <c r="U297" s="776"/>
      <c r="V297" s="776">
        <v>0</v>
      </c>
      <c r="W297" s="842">
        <v>225</v>
      </c>
    </row>
    <row r="298" spans="1:23">
      <c r="A298"/>
      <c r="B298"/>
      <c r="C298" s="729">
        <v>537090</v>
      </c>
      <c r="D298" s="780" t="s">
        <v>85</v>
      </c>
      <c r="E298" s="994">
        <v>0</v>
      </c>
      <c r="F298" s="837">
        <v>0</v>
      </c>
      <c r="G298" s="781">
        <v>0</v>
      </c>
      <c r="H298" s="781">
        <v>0</v>
      </c>
      <c r="I298" s="781">
        <v>0</v>
      </c>
      <c r="J298" s="837">
        <v>0</v>
      </c>
      <c r="K298" s="833">
        <v>0</v>
      </c>
      <c r="L298" s="776">
        <v>0</v>
      </c>
      <c r="M298" s="776">
        <v>0</v>
      </c>
      <c r="N298" s="837">
        <v>0</v>
      </c>
      <c r="O298" s="776">
        <v>0</v>
      </c>
      <c r="P298" s="776">
        <v>0</v>
      </c>
      <c r="Q298" s="776">
        <v>10</v>
      </c>
      <c r="R298" s="837">
        <v>10</v>
      </c>
      <c r="S298" s="837">
        <v>0</v>
      </c>
      <c r="T298" s="776"/>
      <c r="U298" s="776"/>
      <c r="V298" s="776">
        <v>0</v>
      </c>
      <c r="W298" s="842">
        <v>10</v>
      </c>
    </row>
    <row r="299" spans="1:23">
      <c r="A299"/>
      <c r="B299" s="527" t="s">
        <v>6629</v>
      </c>
      <c r="C299" s="527"/>
      <c r="D299" s="527"/>
      <c r="E299" s="995">
        <v>469.21000000000009</v>
      </c>
      <c r="F299" s="997">
        <v>1000</v>
      </c>
      <c r="G299" s="1079">
        <v>40.64</v>
      </c>
      <c r="H299" s="1079">
        <v>37.659999999999997</v>
      </c>
      <c r="I299" s="1079">
        <v>43.04</v>
      </c>
      <c r="J299" s="997">
        <v>121.34</v>
      </c>
      <c r="K299" s="1088">
        <v>58.42</v>
      </c>
      <c r="L299" s="846">
        <v>295.7</v>
      </c>
      <c r="M299" s="846">
        <v>59.18</v>
      </c>
      <c r="N299" s="997">
        <v>413.3</v>
      </c>
      <c r="O299" s="846">
        <v>53.8</v>
      </c>
      <c r="P299" s="846">
        <v>53.8</v>
      </c>
      <c r="Q299" s="846">
        <v>74.56</v>
      </c>
      <c r="R299" s="997">
        <v>182.16</v>
      </c>
      <c r="S299" s="997">
        <v>48.42</v>
      </c>
      <c r="T299" s="846"/>
      <c r="U299" s="846"/>
      <c r="V299" s="846">
        <v>48.42</v>
      </c>
      <c r="W299" s="892">
        <v>765.22</v>
      </c>
    </row>
    <row r="300" spans="1:23">
      <c r="A300"/>
      <c r="B300" t="s">
        <v>460</v>
      </c>
      <c r="C300" s="729">
        <v>546160</v>
      </c>
      <c r="D300" s="780" t="s">
        <v>2139</v>
      </c>
      <c r="E300" s="994">
        <v>10404.870000000001</v>
      </c>
      <c r="F300" s="837">
        <v>0</v>
      </c>
      <c r="G300" s="781">
        <v>0</v>
      </c>
      <c r="H300" s="781">
        <v>0</v>
      </c>
      <c r="I300" s="781">
        <v>0</v>
      </c>
      <c r="J300" s="837">
        <v>0</v>
      </c>
      <c r="K300" s="833">
        <v>0</v>
      </c>
      <c r="L300" s="776">
        <v>0</v>
      </c>
      <c r="M300" s="776">
        <v>0</v>
      </c>
      <c r="N300" s="837">
        <v>0</v>
      </c>
      <c r="O300" s="776">
        <v>0</v>
      </c>
      <c r="P300" s="776">
        <v>0</v>
      </c>
      <c r="Q300" s="776">
        <v>0</v>
      </c>
      <c r="R300" s="837">
        <v>0</v>
      </c>
      <c r="S300" s="837">
        <v>0</v>
      </c>
      <c r="T300" s="776"/>
      <c r="U300" s="776"/>
      <c r="V300" s="776">
        <v>0</v>
      </c>
      <c r="W300" s="842">
        <v>0</v>
      </c>
    </row>
    <row r="301" spans="1:23">
      <c r="A301"/>
      <c r="B301" s="527" t="s">
        <v>6630</v>
      </c>
      <c r="C301" s="527"/>
      <c r="D301" s="527"/>
      <c r="E301" s="995">
        <v>10404.870000000001</v>
      </c>
      <c r="F301" s="997">
        <v>0</v>
      </c>
      <c r="G301" s="1079">
        <v>0</v>
      </c>
      <c r="H301" s="1079">
        <v>0</v>
      </c>
      <c r="I301" s="1079">
        <v>0</v>
      </c>
      <c r="J301" s="997">
        <v>0</v>
      </c>
      <c r="K301" s="1088">
        <v>0</v>
      </c>
      <c r="L301" s="846">
        <v>0</v>
      </c>
      <c r="M301" s="846">
        <v>0</v>
      </c>
      <c r="N301" s="997">
        <v>0</v>
      </c>
      <c r="O301" s="846">
        <v>0</v>
      </c>
      <c r="P301" s="846">
        <v>0</v>
      </c>
      <c r="Q301" s="846">
        <v>0</v>
      </c>
      <c r="R301" s="997">
        <v>0</v>
      </c>
      <c r="S301" s="997">
        <v>0</v>
      </c>
      <c r="T301" s="846"/>
      <c r="U301" s="846"/>
      <c r="V301" s="846">
        <v>0</v>
      </c>
      <c r="W301" s="892">
        <v>0</v>
      </c>
    </row>
    <row r="302" spans="1:23">
      <c r="A302" s="777" t="s">
        <v>6580</v>
      </c>
      <c r="B302" s="777"/>
      <c r="C302" s="777"/>
      <c r="D302" s="777"/>
      <c r="E302" s="996">
        <v>417373.38000000006</v>
      </c>
      <c r="F302" s="838">
        <v>357239</v>
      </c>
      <c r="G302" s="782">
        <v>14196.329999999994</v>
      </c>
      <c r="H302" s="782">
        <v>29219.110000000004</v>
      </c>
      <c r="I302" s="782">
        <v>40654.939999999995</v>
      </c>
      <c r="J302" s="838">
        <v>84070.379999999961</v>
      </c>
      <c r="K302" s="834">
        <v>25899.87</v>
      </c>
      <c r="L302" s="778">
        <v>43408.709999999992</v>
      </c>
      <c r="M302" s="778">
        <v>25783.13</v>
      </c>
      <c r="N302" s="838">
        <v>95091.709999999977</v>
      </c>
      <c r="O302" s="778">
        <v>27673.939999999995</v>
      </c>
      <c r="P302" s="778">
        <v>40266.370000000003</v>
      </c>
      <c r="Q302" s="778">
        <v>25088.739999999994</v>
      </c>
      <c r="R302" s="838">
        <v>93029.050000000017</v>
      </c>
      <c r="S302" s="838">
        <v>30682.409999999996</v>
      </c>
      <c r="T302" s="778"/>
      <c r="U302" s="778"/>
      <c r="V302" s="778">
        <v>30682.409999999996</v>
      </c>
      <c r="W302" s="843">
        <v>302873.54999999987</v>
      </c>
    </row>
    <row r="303" spans="1:23">
      <c r="A303" t="s">
        <v>1224</v>
      </c>
      <c r="B303" t="s">
        <v>48</v>
      </c>
      <c r="C303" s="729">
        <v>510040</v>
      </c>
      <c r="D303" s="780" t="s">
        <v>461</v>
      </c>
      <c r="E303" s="994">
        <v>2830.98</v>
      </c>
      <c r="F303" s="837">
        <v>0</v>
      </c>
      <c r="G303" s="781">
        <v>0</v>
      </c>
      <c r="H303" s="781">
        <v>0</v>
      </c>
      <c r="I303" s="781">
        <v>50.99</v>
      </c>
      <c r="J303" s="837">
        <v>50.99</v>
      </c>
      <c r="K303" s="833">
        <v>203.98</v>
      </c>
      <c r="L303" s="776">
        <v>101.98</v>
      </c>
      <c r="M303" s="776">
        <v>433.44</v>
      </c>
      <c r="N303" s="837">
        <v>739.4</v>
      </c>
      <c r="O303" s="776">
        <v>477.47</v>
      </c>
      <c r="P303" s="776">
        <v>69</v>
      </c>
      <c r="Q303" s="776">
        <v>56.81</v>
      </c>
      <c r="R303" s="837">
        <v>603.28</v>
      </c>
      <c r="S303" s="837">
        <v>1416.62</v>
      </c>
      <c r="T303" s="776"/>
      <c r="U303" s="776"/>
      <c r="V303" s="776">
        <v>1416.62</v>
      </c>
      <c r="W303" s="842">
        <v>2810.29</v>
      </c>
    </row>
    <row r="304" spans="1:23">
      <c r="A304"/>
      <c r="B304"/>
      <c r="C304" s="729">
        <v>510420</v>
      </c>
      <c r="D304" s="780" t="s">
        <v>464</v>
      </c>
      <c r="E304" s="994">
        <v>55.97</v>
      </c>
      <c r="F304" s="837">
        <v>500</v>
      </c>
      <c r="G304" s="781">
        <v>0</v>
      </c>
      <c r="H304" s="781">
        <v>0</v>
      </c>
      <c r="I304" s="781">
        <v>0</v>
      </c>
      <c r="J304" s="837">
        <v>0</v>
      </c>
      <c r="K304" s="833">
        <v>0</v>
      </c>
      <c r="L304" s="776">
        <v>0</v>
      </c>
      <c r="M304" s="776">
        <v>0</v>
      </c>
      <c r="N304" s="837">
        <v>0</v>
      </c>
      <c r="O304" s="776">
        <v>0</v>
      </c>
      <c r="P304" s="776">
        <v>0</v>
      </c>
      <c r="Q304" s="776">
        <v>0</v>
      </c>
      <c r="R304" s="837">
        <v>0</v>
      </c>
      <c r="S304" s="837">
        <v>0</v>
      </c>
      <c r="T304" s="776"/>
      <c r="U304" s="776"/>
      <c r="V304" s="776">
        <v>0</v>
      </c>
      <c r="W304" s="842">
        <v>0</v>
      </c>
    </row>
    <row r="305" spans="1:23">
      <c r="A305"/>
      <c r="B305"/>
      <c r="C305" s="729">
        <v>510620</v>
      </c>
      <c r="D305" s="780" t="s">
        <v>467</v>
      </c>
      <c r="E305" s="994">
        <v>1.75</v>
      </c>
      <c r="F305" s="837">
        <v>50</v>
      </c>
      <c r="G305" s="781">
        <v>0</v>
      </c>
      <c r="H305" s="781">
        <v>0</v>
      </c>
      <c r="I305" s="781">
        <v>0</v>
      </c>
      <c r="J305" s="837">
        <v>0</v>
      </c>
      <c r="K305" s="833">
        <v>0</v>
      </c>
      <c r="L305" s="776">
        <v>0</v>
      </c>
      <c r="M305" s="776">
        <v>0</v>
      </c>
      <c r="N305" s="837">
        <v>0</v>
      </c>
      <c r="O305" s="776">
        <v>0</v>
      </c>
      <c r="P305" s="776">
        <v>0</v>
      </c>
      <c r="Q305" s="776">
        <v>0</v>
      </c>
      <c r="R305" s="837">
        <v>0</v>
      </c>
      <c r="S305" s="837">
        <v>0</v>
      </c>
      <c r="T305" s="776"/>
      <c r="U305" s="776"/>
      <c r="V305" s="776">
        <v>0</v>
      </c>
      <c r="W305" s="842">
        <v>0</v>
      </c>
    </row>
    <row r="306" spans="1:23">
      <c r="A306"/>
      <c r="B306"/>
      <c r="C306" s="729">
        <v>510700</v>
      </c>
      <c r="D306" s="780" t="s">
        <v>468</v>
      </c>
      <c r="E306" s="994">
        <v>55.97</v>
      </c>
      <c r="F306" s="837">
        <v>300</v>
      </c>
      <c r="G306" s="781">
        <v>0</v>
      </c>
      <c r="H306" s="781">
        <v>0</v>
      </c>
      <c r="I306" s="781">
        <v>0</v>
      </c>
      <c r="J306" s="837">
        <v>0</v>
      </c>
      <c r="K306" s="833">
        <v>0</v>
      </c>
      <c r="L306" s="776">
        <v>0</v>
      </c>
      <c r="M306" s="776">
        <v>0</v>
      </c>
      <c r="N306" s="837">
        <v>0</v>
      </c>
      <c r="O306" s="776">
        <v>0</v>
      </c>
      <c r="P306" s="776">
        <v>0</v>
      </c>
      <c r="Q306" s="776">
        <v>0</v>
      </c>
      <c r="R306" s="837">
        <v>0</v>
      </c>
      <c r="S306" s="837">
        <v>0</v>
      </c>
      <c r="T306" s="776"/>
      <c r="U306" s="776"/>
      <c r="V306" s="776">
        <v>0</v>
      </c>
      <c r="W306" s="842">
        <v>0</v>
      </c>
    </row>
    <row r="307" spans="1:23">
      <c r="A307"/>
      <c r="B307"/>
      <c r="C307" s="729">
        <v>513000</v>
      </c>
      <c r="D307" s="780" t="s">
        <v>469</v>
      </c>
      <c r="E307" s="994">
        <v>422.06</v>
      </c>
      <c r="F307" s="837">
        <v>0</v>
      </c>
      <c r="G307" s="781">
        <v>0</v>
      </c>
      <c r="H307" s="781">
        <v>0</v>
      </c>
      <c r="I307" s="781">
        <v>9.3000000000000007</v>
      </c>
      <c r="J307" s="837">
        <v>9.3000000000000007</v>
      </c>
      <c r="K307" s="833">
        <v>37.21</v>
      </c>
      <c r="L307" s="776">
        <v>18.600000000000001</v>
      </c>
      <c r="M307" s="776">
        <v>79.06</v>
      </c>
      <c r="N307" s="837">
        <v>134.87</v>
      </c>
      <c r="O307" s="776">
        <v>56.47</v>
      </c>
      <c r="P307" s="776">
        <v>5.52</v>
      </c>
      <c r="Q307" s="776">
        <v>4.54</v>
      </c>
      <c r="R307" s="837">
        <v>66.53</v>
      </c>
      <c r="S307" s="837">
        <v>165.42</v>
      </c>
      <c r="T307" s="776"/>
      <c r="U307" s="776"/>
      <c r="V307" s="776">
        <v>165.42</v>
      </c>
      <c r="W307" s="842">
        <v>376.12</v>
      </c>
    </row>
    <row r="308" spans="1:23">
      <c r="A308"/>
      <c r="B308"/>
      <c r="C308" s="729">
        <v>513120</v>
      </c>
      <c r="D308" s="780" t="s">
        <v>471</v>
      </c>
      <c r="E308" s="994">
        <v>179.36999999999998</v>
      </c>
      <c r="F308" s="837">
        <v>0</v>
      </c>
      <c r="G308" s="781">
        <v>0</v>
      </c>
      <c r="H308" s="781">
        <v>0</v>
      </c>
      <c r="I308" s="781">
        <v>3.12</v>
      </c>
      <c r="J308" s="837">
        <v>3.12</v>
      </c>
      <c r="K308" s="833">
        <v>12.45</v>
      </c>
      <c r="L308" s="776">
        <v>6.23</v>
      </c>
      <c r="M308" s="776">
        <v>26.05</v>
      </c>
      <c r="N308" s="837">
        <v>44.730000000000004</v>
      </c>
      <c r="O308" s="776">
        <v>29.29</v>
      </c>
      <c r="P308" s="776">
        <v>4.16</v>
      </c>
      <c r="Q308" s="776">
        <v>3.52</v>
      </c>
      <c r="R308" s="837">
        <v>36.970000000000006</v>
      </c>
      <c r="S308" s="837">
        <v>86.79</v>
      </c>
      <c r="T308" s="776"/>
      <c r="U308" s="776"/>
      <c r="V308" s="776">
        <v>86.79</v>
      </c>
      <c r="W308" s="842">
        <v>171.61</v>
      </c>
    </row>
    <row r="309" spans="1:23">
      <c r="A309"/>
      <c r="B309"/>
      <c r="C309" s="729">
        <v>513140</v>
      </c>
      <c r="D309" s="780" t="s">
        <v>472</v>
      </c>
      <c r="E309" s="994">
        <v>41.94</v>
      </c>
      <c r="F309" s="837">
        <v>0</v>
      </c>
      <c r="G309" s="781">
        <v>0</v>
      </c>
      <c r="H309" s="781">
        <v>0</v>
      </c>
      <c r="I309" s="781">
        <v>0.73</v>
      </c>
      <c r="J309" s="837">
        <v>0.73</v>
      </c>
      <c r="K309" s="833">
        <v>2.91</v>
      </c>
      <c r="L309" s="776">
        <v>1.46</v>
      </c>
      <c r="M309" s="776">
        <v>6.09</v>
      </c>
      <c r="N309" s="837">
        <v>10.46</v>
      </c>
      <c r="O309" s="776">
        <v>6.83</v>
      </c>
      <c r="P309" s="776">
        <v>0.97</v>
      </c>
      <c r="Q309" s="776">
        <v>0.82</v>
      </c>
      <c r="R309" s="837">
        <v>8.6199999999999992</v>
      </c>
      <c r="S309" s="837">
        <v>20.3</v>
      </c>
      <c r="T309" s="776"/>
      <c r="U309" s="776"/>
      <c r="V309" s="776">
        <v>20.3</v>
      </c>
      <c r="W309" s="842">
        <v>40.11</v>
      </c>
    </row>
    <row r="310" spans="1:23">
      <c r="A310"/>
      <c r="B310"/>
      <c r="C310" s="729">
        <v>515040</v>
      </c>
      <c r="D310" s="780" t="s">
        <v>473</v>
      </c>
      <c r="E310" s="994">
        <v>527.94999999999993</v>
      </c>
      <c r="F310" s="837">
        <v>0</v>
      </c>
      <c r="G310" s="781">
        <v>0</v>
      </c>
      <c r="H310" s="781">
        <v>0</v>
      </c>
      <c r="I310" s="781">
        <v>9.35</v>
      </c>
      <c r="J310" s="837">
        <v>9.35</v>
      </c>
      <c r="K310" s="833">
        <v>41.15</v>
      </c>
      <c r="L310" s="776">
        <v>18.7</v>
      </c>
      <c r="M310" s="776">
        <v>92.75</v>
      </c>
      <c r="N310" s="837">
        <v>152.6</v>
      </c>
      <c r="O310" s="776">
        <v>34.729999999999997</v>
      </c>
      <c r="P310" s="776">
        <v>29.27</v>
      </c>
      <c r="Q310" s="776">
        <v>9.9700000000000006</v>
      </c>
      <c r="R310" s="837">
        <v>73.97</v>
      </c>
      <c r="S310" s="837">
        <v>221.21</v>
      </c>
      <c r="T310" s="776"/>
      <c r="U310" s="776"/>
      <c r="V310" s="776">
        <v>221.21</v>
      </c>
      <c r="W310" s="842">
        <v>457.13</v>
      </c>
    </row>
    <row r="311" spans="1:23">
      <c r="A311"/>
      <c r="B311"/>
      <c r="C311" s="729">
        <v>515100</v>
      </c>
      <c r="D311" s="780" t="s">
        <v>474</v>
      </c>
      <c r="E311" s="994">
        <v>3.47</v>
      </c>
      <c r="F311" s="837">
        <v>0</v>
      </c>
      <c r="G311" s="781">
        <v>0</v>
      </c>
      <c r="H311" s="781">
        <v>0</v>
      </c>
      <c r="I311" s="781">
        <v>0.06</v>
      </c>
      <c r="J311" s="837">
        <v>0.06</v>
      </c>
      <c r="K311" s="833">
        <v>0.27</v>
      </c>
      <c r="L311" s="776">
        <v>0.12</v>
      </c>
      <c r="M311" s="776">
        <v>0.57999999999999996</v>
      </c>
      <c r="N311" s="837">
        <v>0.97</v>
      </c>
      <c r="O311" s="776">
        <v>0.67</v>
      </c>
      <c r="P311" s="776">
        <v>0.1</v>
      </c>
      <c r="Q311" s="776">
        <v>7.0000000000000007E-2</v>
      </c>
      <c r="R311" s="837">
        <v>0.84000000000000008</v>
      </c>
      <c r="S311" s="837">
        <v>1.79</v>
      </c>
      <c r="T311" s="776"/>
      <c r="U311" s="776"/>
      <c r="V311" s="776">
        <v>1.79</v>
      </c>
      <c r="W311" s="842">
        <v>3.66</v>
      </c>
    </row>
    <row r="312" spans="1:23">
      <c r="A312"/>
      <c r="B312"/>
      <c r="C312" s="729">
        <v>515120</v>
      </c>
      <c r="D312" s="780" t="s">
        <v>475</v>
      </c>
      <c r="E312" s="994">
        <v>4.4700000000000006</v>
      </c>
      <c r="F312" s="837">
        <v>0</v>
      </c>
      <c r="G312" s="781">
        <v>0</v>
      </c>
      <c r="H312" s="781">
        <v>0</v>
      </c>
      <c r="I312" s="781">
        <v>0.15</v>
      </c>
      <c r="J312" s="837">
        <v>0.15</v>
      </c>
      <c r="K312" s="833">
        <v>0.66</v>
      </c>
      <c r="L312" s="776">
        <v>0.3</v>
      </c>
      <c r="M312" s="776">
        <v>1.41</v>
      </c>
      <c r="N312" s="837">
        <v>2.37</v>
      </c>
      <c r="O312" s="776">
        <v>1.59</v>
      </c>
      <c r="P312" s="776">
        <v>0.22</v>
      </c>
      <c r="Q312" s="776">
        <v>0.18</v>
      </c>
      <c r="R312" s="837">
        <v>1.99</v>
      </c>
      <c r="S312" s="837">
        <v>4.59</v>
      </c>
      <c r="T312" s="776"/>
      <c r="U312" s="776"/>
      <c r="V312" s="776">
        <v>4.59</v>
      </c>
      <c r="W312" s="842">
        <v>9.1</v>
      </c>
    </row>
    <row r="313" spans="1:23">
      <c r="A313"/>
      <c r="B313"/>
      <c r="C313" s="729">
        <v>515220</v>
      </c>
      <c r="D313" s="780" t="s">
        <v>478</v>
      </c>
      <c r="E313" s="994">
        <v>0</v>
      </c>
      <c r="F313" s="837">
        <v>0</v>
      </c>
      <c r="G313" s="781">
        <v>0</v>
      </c>
      <c r="H313" s="781">
        <v>0</v>
      </c>
      <c r="I313" s="781">
        <v>0</v>
      </c>
      <c r="J313" s="837">
        <v>0</v>
      </c>
      <c r="K313" s="833">
        <v>0</v>
      </c>
      <c r="L313" s="776">
        <v>0</v>
      </c>
      <c r="M313" s="776">
        <v>0</v>
      </c>
      <c r="N313" s="837">
        <v>0</v>
      </c>
      <c r="O313" s="776">
        <v>0</v>
      </c>
      <c r="P313" s="776">
        <v>0</v>
      </c>
      <c r="Q313" s="776">
        <v>0</v>
      </c>
      <c r="R313" s="837">
        <v>0</v>
      </c>
      <c r="S313" s="837">
        <v>0</v>
      </c>
      <c r="T313" s="776"/>
      <c r="U313" s="776"/>
      <c r="V313" s="776">
        <v>0</v>
      </c>
      <c r="W313" s="842">
        <v>0</v>
      </c>
    </row>
    <row r="314" spans="1:23">
      <c r="A314"/>
      <c r="B314"/>
      <c r="C314" s="729">
        <v>515260</v>
      </c>
      <c r="D314" s="780" t="s">
        <v>479</v>
      </c>
      <c r="E314" s="994">
        <v>7.9899999999999993</v>
      </c>
      <c r="F314" s="837">
        <v>0</v>
      </c>
      <c r="G314" s="781">
        <v>0</v>
      </c>
      <c r="H314" s="781">
        <v>0</v>
      </c>
      <c r="I314" s="781">
        <v>0.13</v>
      </c>
      <c r="J314" s="837">
        <v>0.13</v>
      </c>
      <c r="K314" s="833">
        <v>0.56000000000000005</v>
      </c>
      <c r="L314" s="776">
        <v>0.25</v>
      </c>
      <c r="M314" s="776">
        <v>1.19</v>
      </c>
      <c r="N314" s="837">
        <v>2</v>
      </c>
      <c r="O314" s="776">
        <v>1.32</v>
      </c>
      <c r="P314" s="776">
        <v>0.19</v>
      </c>
      <c r="Q314" s="776">
        <v>0.15</v>
      </c>
      <c r="R314" s="837">
        <v>1.66</v>
      </c>
      <c r="S314" s="837">
        <v>3.86</v>
      </c>
      <c r="T314" s="776"/>
      <c r="U314" s="776"/>
      <c r="V314" s="776">
        <v>3.86</v>
      </c>
      <c r="W314" s="842">
        <v>7.65</v>
      </c>
    </row>
    <row r="315" spans="1:23">
      <c r="A315"/>
      <c r="B315"/>
      <c r="C315" s="729">
        <v>518140</v>
      </c>
      <c r="D315" s="780" t="s">
        <v>484</v>
      </c>
      <c r="E315" s="994">
        <v>1.1500000000000001</v>
      </c>
      <c r="F315" s="837">
        <v>0</v>
      </c>
      <c r="G315" s="781">
        <v>0</v>
      </c>
      <c r="H315" s="781">
        <v>0</v>
      </c>
      <c r="I315" s="781">
        <v>0.02</v>
      </c>
      <c r="J315" s="837">
        <v>0.02</v>
      </c>
      <c r="K315" s="833">
        <v>0.08</v>
      </c>
      <c r="L315" s="776">
        <v>0.04</v>
      </c>
      <c r="M315" s="776">
        <v>0.17</v>
      </c>
      <c r="N315" s="837">
        <v>0.29000000000000004</v>
      </c>
      <c r="O315" s="776">
        <v>0.2</v>
      </c>
      <c r="P315" s="776">
        <v>0.03</v>
      </c>
      <c r="Q315" s="776">
        <v>0.02</v>
      </c>
      <c r="R315" s="837">
        <v>0.25</v>
      </c>
      <c r="S315" s="837">
        <v>0.53</v>
      </c>
      <c r="T315" s="776"/>
      <c r="U315" s="776"/>
      <c r="V315" s="776">
        <v>0.53</v>
      </c>
      <c r="W315" s="842">
        <v>1.0900000000000001</v>
      </c>
    </row>
    <row r="316" spans="1:23">
      <c r="A316"/>
      <c r="B316" s="527" t="s">
        <v>6625</v>
      </c>
      <c r="C316" s="527"/>
      <c r="D316" s="527"/>
      <c r="E316" s="995">
        <v>4133.07</v>
      </c>
      <c r="F316" s="997">
        <v>850</v>
      </c>
      <c r="G316" s="1079">
        <v>0</v>
      </c>
      <c r="H316" s="1079">
        <v>0</v>
      </c>
      <c r="I316" s="1079">
        <v>73.849999999999994</v>
      </c>
      <c r="J316" s="997">
        <v>73.849999999999994</v>
      </c>
      <c r="K316" s="1088">
        <v>299.27</v>
      </c>
      <c r="L316" s="846">
        <v>147.68</v>
      </c>
      <c r="M316" s="846">
        <v>640.74</v>
      </c>
      <c r="N316" s="997">
        <v>1087.6899999999998</v>
      </c>
      <c r="O316" s="846">
        <v>608.57000000000016</v>
      </c>
      <c r="P316" s="846">
        <v>109.45999999999998</v>
      </c>
      <c r="Q316" s="846">
        <v>76.08</v>
      </c>
      <c r="R316" s="997">
        <v>794.11</v>
      </c>
      <c r="S316" s="997">
        <v>1921.1099999999997</v>
      </c>
      <c r="T316" s="846"/>
      <c r="U316" s="846"/>
      <c r="V316" s="846">
        <v>1921.1099999999997</v>
      </c>
      <c r="W316" s="892">
        <v>3876.76</v>
      </c>
    </row>
    <row r="317" spans="1:23">
      <c r="A317"/>
      <c r="B317" t="s">
        <v>6626</v>
      </c>
      <c r="C317" s="729">
        <v>520020</v>
      </c>
      <c r="D317" s="780" t="s">
        <v>86</v>
      </c>
      <c r="E317" s="994">
        <v>5870.4000000000015</v>
      </c>
      <c r="F317" s="837">
        <v>5800</v>
      </c>
      <c r="G317" s="781">
        <v>0</v>
      </c>
      <c r="H317" s="781">
        <v>502.01</v>
      </c>
      <c r="I317" s="781">
        <v>1004.02</v>
      </c>
      <c r="J317" s="837">
        <v>1506.03</v>
      </c>
      <c r="K317" s="833">
        <v>516.99</v>
      </c>
      <c r="L317" s="776">
        <v>0</v>
      </c>
      <c r="M317" s="776">
        <v>1033.98</v>
      </c>
      <c r="N317" s="837">
        <v>1550.97</v>
      </c>
      <c r="O317" s="776">
        <v>0</v>
      </c>
      <c r="P317" s="776">
        <v>516.99</v>
      </c>
      <c r="Q317" s="776">
        <v>1033.98</v>
      </c>
      <c r="R317" s="837">
        <v>1550.97</v>
      </c>
      <c r="S317" s="837">
        <v>516.99</v>
      </c>
      <c r="T317" s="776"/>
      <c r="U317" s="776"/>
      <c r="V317" s="776">
        <v>516.99</v>
      </c>
      <c r="W317" s="842">
        <v>5124.9599999999991</v>
      </c>
    </row>
    <row r="318" spans="1:23">
      <c r="A318"/>
      <c r="B318"/>
      <c r="C318" s="729">
        <v>520025</v>
      </c>
      <c r="D318" s="780" t="s">
        <v>486</v>
      </c>
      <c r="E318" s="994">
        <v>300.45999999999998</v>
      </c>
      <c r="F318" s="837">
        <v>400</v>
      </c>
      <c r="G318" s="781">
        <v>49.55</v>
      </c>
      <c r="H318" s="781">
        <v>0</v>
      </c>
      <c r="I318" s="781">
        <v>0</v>
      </c>
      <c r="J318" s="837">
        <v>49.55</v>
      </c>
      <c r="K318" s="833">
        <v>0</v>
      </c>
      <c r="L318" s="776">
        <v>0</v>
      </c>
      <c r="M318" s="776">
        <v>117.97</v>
      </c>
      <c r="N318" s="837">
        <v>117.97</v>
      </c>
      <c r="O318" s="776">
        <v>99.1</v>
      </c>
      <c r="P318" s="776">
        <v>0</v>
      </c>
      <c r="Q318" s="776">
        <v>0</v>
      </c>
      <c r="R318" s="837">
        <v>99.1</v>
      </c>
      <c r="S318" s="837">
        <v>0</v>
      </c>
      <c r="T318" s="776"/>
      <c r="U318" s="776"/>
      <c r="V318" s="776">
        <v>0</v>
      </c>
      <c r="W318" s="842">
        <v>266.62</v>
      </c>
    </row>
    <row r="319" spans="1:23">
      <c r="A319"/>
      <c r="B319"/>
      <c r="C319" s="729">
        <v>520115</v>
      </c>
      <c r="D319" s="780" t="s">
        <v>49</v>
      </c>
      <c r="E319" s="994">
        <v>18</v>
      </c>
      <c r="F319" s="837">
        <v>0</v>
      </c>
      <c r="G319" s="781">
        <v>0</v>
      </c>
      <c r="H319" s="781">
        <v>0</v>
      </c>
      <c r="I319" s="781">
        <v>0</v>
      </c>
      <c r="J319" s="837">
        <v>0</v>
      </c>
      <c r="K319" s="833">
        <v>0</v>
      </c>
      <c r="L319" s="776">
        <v>0</v>
      </c>
      <c r="M319" s="776">
        <v>0</v>
      </c>
      <c r="N319" s="837">
        <v>0</v>
      </c>
      <c r="O319" s="776">
        <v>0</v>
      </c>
      <c r="P319" s="776">
        <v>0</v>
      </c>
      <c r="Q319" s="776">
        <v>0</v>
      </c>
      <c r="R319" s="837">
        <v>0</v>
      </c>
      <c r="S319" s="837">
        <v>0</v>
      </c>
      <c r="T319" s="776"/>
      <c r="U319" s="776"/>
      <c r="V319" s="776">
        <v>0</v>
      </c>
      <c r="W319" s="842">
        <v>0</v>
      </c>
    </row>
    <row r="320" spans="1:23">
      <c r="A320"/>
      <c r="B320"/>
      <c r="C320" s="729">
        <v>520230</v>
      </c>
      <c r="D320" s="780" t="s">
        <v>50</v>
      </c>
      <c r="E320" s="994">
        <v>535.66999999999996</v>
      </c>
      <c r="F320" s="837">
        <v>600</v>
      </c>
      <c r="G320" s="781">
        <v>0</v>
      </c>
      <c r="H320" s="781">
        <v>38.01</v>
      </c>
      <c r="I320" s="781">
        <v>38.01</v>
      </c>
      <c r="J320" s="837">
        <v>76.02</v>
      </c>
      <c r="K320" s="833">
        <v>38.01</v>
      </c>
      <c r="L320" s="776">
        <v>38.01</v>
      </c>
      <c r="M320" s="776">
        <v>38.01</v>
      </c>
      <c r="N320" s="837">
        <v>114.03</v>
      </c>
      <c r="O320" s="776">
        <v>38.01</v>
      </c>
      <c r="P320" s="776">
        <v>38.01</v>
      </c>
      <c r="Q320" s="776">
        <v>38.01</v>
      </c>
      <c r="R320" s="837">
        <v>114.03</v>
      </c>
      <c r="S320" s="837">
        <v>38.020000000000003</v>
      </c>
      <c r="T320" s="776"/>
      <c r="U320" s="776"/>
      <c r="V320" s="776">
        <v>38.020000000000003</v>
      </c>
      <c r="W320" s="842">
        <v>342.09999999999997</v>
      </c>
    </row>
    <row r="321" spans="1:23">
      <c r="A321"/>
      <c r="B321"/>
      <c r="C321" s="729">
        <v>520800</v>
      </c>
      <c r="D321" s="780" t="s">
        <v>54</v>
      </c>
      <c r="E321" s="994">
        <v>4469.75</v>
      </c>
      <c r="F321" s="837">
        <v>2000</v>
      </c>
      <c r="G321" s="781">
        <v>0</v>
      </c>
      <c r="H321" s="781">
        <v>0</v>
      </c>
      <c r="I321" s="781">
        <v>59.55</v>
      </c>
      <c r="J321" s="837">
        <v>59.55</v>
      </c>
      <c r="K321" s="833">
        <v>97.61</v>
      </c>
      <c r="L321" s="776">
        <v>90.55</v>
      </c>
      <c r="M321" s="776">
        <v>172.34</v>
      </c>
      <c r="N321" s="837">
        <v>360.5</v>
      </c>
      <c r="O321" s="776">
        <v>147.57</v>
      </c>
      <c r="P321" s="776">
        <v>48.27</v>
      </c>
      <c r="Q321" s="776">
        <v>385.19</v>
      </c>
      <c r="R321" s="837">
        <v>581.03</v>
      </c>
      <c r="S321" s="837">
        <v>0</v>
      </c>
      <c r="T321" s="776"/>
      <c r="U321" s="776"/>
      <c r="V321" s="776">
        <v>0</v>
      </c>
      <c r="W321" s="842">
        <v>1001.0799999999999</v>
      </c>
    </row>
    <row r="322" spans="1:23">
      <c r="A322"/>
      <c r="B322"/>
      <c r="C322" s="729">
        <v>520825</v>
      </c>
      <c r="D322" s="780" t="s">
        <v>88</v>
      </c>
      <c r="E322" s="994">
        <v>0</v>
      </c>
      <c r="F322" s="837">
        <v>500</v>
      </c>
      <c r="G322" s="781">
        <v>0</v>
      </c>
      <c r="H322" s="781">
        <v>0</v>
      </c>
      <c r="I322" s="781">
        <v>0</v>
      </c>
      <c r="J322" s="837">
        <v>0</v>
      </c>
      <c r="K322" s="833">
        <v>0</v>
      </c>
      <c r="L322" s="776">
        <v>0</v>
      </c>
      <c r="M322" s="776">
        <v>0</v>
      </c>
      <c r="N322" s="837">
        <v>0</v>
      </c>
      <c r="O322" s="776">
        <v>0</v>
      </c>
      <c r="P322" s="776">
        <v>122.62</v>
      </c>
      <c r="Q322" s="776">
        <v>0</v>
      </c>
      <c r="R322" s="837">
        <v>122.62</v>
      </c>
      <c r="S322" s="837">
        <v>0</v>
      </c>
      <c r="T322" s="776"/>
      <c r="U322" s="776"/>
      <c r="V322" s="776">
        <v>0</v>
      </c>
      <c r="W322" s="842">
        <v>122.62</v>
      </c>
    </row>
    <row r="323" spans="1:23">
      <c r="A323"/>
      <c r="B323"/>
      <c r="C323" s="729">
        <v>520845</v>
      </c>
      <c r="D323" s="780" t="s">
        <v>89</v>
      </c>
      <c r="E323" s="994">
        <v>3501.8499999999995</v>
      </c>
      <c r="F323" s="837">
        <v>3450</v>
      </c>
      <c r="G323" s="781">
        <v>318.35000000000002</v>
      </c>
      <c r="H323" s="781">
        <v>318.35000000000002</v>
      </c>
      <c r="I323" s="781">
        <v>318.35000000000002</v>
      </c>
      <c r="J323" s="837">
        <v>955.05000000000007</v>
      </c>
      <c r="K323" s="833">
        <v>318.35000000000002</v>
      </c>
      <c r="L323" s="776">
        <v>318.35000000000002</v>
      </c>
      <c r="M323" s="776">
        <v>318.35000000000002</v>
      </c>
      <c r="N323" s="837">
        <v>955.05000000000007</v>
      </c>
      <c r="O323" s="776">
        <v>318.35000000000002</v>
      </c>
      <c r="P323" s="776">
        <v>318.35000000000002</v>
      </c>
      <c r="Q323" s="776">
        <v>318.35000000000002</v>
      </c>
      <c r="R323" s="837">
        <v>955.05000000000007</v>
      </c>
      <c r="S323" s="837">
        <v>318.35000000000002</v>
      </c>
      <c r="T323" s="776"/>
      <c r="U323" s="776"/>
      <c r="V323" s="776">
        <v>318.35000000000002</v>
      </c>
      <c r="W323" s="842">
        <v>3183.4999999999995</v>
      </c>
    </row>
    <row r="324" spans="1:23">
      <c r="A324"/>
      <c r="B324"/>
      <c r="C324" s="729">
        <v>521420</v>
      </c>
      <c r="D324" s="780" t="s">
        <v>90</v>
      </c>
      <c r="E324" s="994">
        <v>-92.320000000000007</v>
      </c>
      <c r="F324" s="837">
        <v>0</v>
      </c>
      <c r="G324" s="781">
        <v>0</v>
      </c>
      <c r="H324" s="781">
        <v>16.79</v>
      </c>
      <c r="I324" s="781">
        <v>0</v>
      </c>
      <c r="J324" s="837">
        <v>16.79</v>
      </c>
      <c r="K324" s="833">
        <v>0</v>
      </c>
      <c r="L324" s="776">
        <v>0</v>
      </c>
      <c r="M324" s="776">
        <v>0</v>
      </c>
      <c r="N324" s="837">
        <v>0</v>
      </c>
      <c r="O324" s="776">
        <v>0</v>
      </c>
      <c r="P324" s="776">
        <v>0</v>
      </c>
      <c r="Q324" s="776">
        <v>0</v>
      </c>
      <c r="R324" s="837">
        <v>0</v>
      </c>
      <c r="S324" s="837">
        <v>9.39</v>
      </c>
      <c r="T324" s="776"/>
      <c r="U324" s="776"/>
      <c r="V324" s="776">
        <v>9.39</v>
      </c>
      <c r="W324" s="842">
        <v>26.18</v>
      </c>
    </row>
    <row r="325" spans="1:23">
      <c r="A325"/>
      <c r="B325"/>
      <c r="C325" s="729">
        <v>521440</v>
      </c>
      <c r="D325" s="780" t="s">
        <v>851</v>
      </c>
      <c r="E325" s="994">
        <v>9.43</v>
      </c>
      <c r="F325" s="837">
        <v>1500</v>
      </c>
      <c r="G325" s="781">
        <v>0</v>
      </c>
      <c r="H325" s="781">
        <v>0</v>
      </c>
      <c r="I325" s="781">
        <v>406.15</v>
      </c>
      <c r="J325" s="837">
        <v>406.15</v>
      </c>
      <c r="K325" s="833">
        <v>0</v>
      </c>
      <c r="L325" s="776">
        <v>0</v>
      </c>
      <c r="M325" s="776">
        <v>150</v>
      </c>
      <c r="N325" s="837">
        <v>150</v>
      </c>
      <c r="O325" s="776">
        <v>0</v>
      </c>
      <c r="P325" s="776">
        <v>0</v>
      </c>
      <c r="Q325" s="776">
        <v>0</v>
      </c>
      <c r="R325" s="837">
        <v>0</v>
      </c>
      <c r="S325" s="837">
        <v>0</v>
      </c>
      <c r="T325" s="776"/>
      <c r="U325" s="776"/>
      <c r="V325" s="776">
        <v>0</v>
      </c>
      <c r="W325" s="842">
        <v>556.15</v>
      </c>
    </row>
    <row r="326" spans="1:23">
      <c r="A326"/>
      <c r="B326"/>
      <c r="C326" s="729">
        <v>521600</v>
      </c>
      <c r="D326" s="780" t="s">
        <v>91</v>
      </c>
      <c r="E326" s="994">
        <v>0</v>
      </c>
      <c r="F326" s="837">
        <v>4000</v>
      </c>
      <c r="G326" s="781">
        <v>600</v>
      </c>
      <c r="H326" s="781">
        <v>0</v>
      </c>
      <c r="I326" s="781">
        <v>0</v>
      </c>
      <c r="J326" s="837">
        <v>600</v>
      </c>
      <c r="K326" s="833">
        <v>0</v>
      </c>
      <c r="L326" s="776">
        <v>0</v>
      </c>
      <c r="M326" s="776">
        <v>0</v>
      </c>
      <c r="N326" s="837">
        <v>0</v>
      </c>
      <c r="O326" s="776">
        <v>0</v>
      </c>
      <c r="P326" s="776">
        <v>0</v>
      </c>
      <c r="Q326" s="776">
        <v>0</v>
      </c>
      <c r="R326" s="837">
        <v>0</v>
      </c>
      <c r="S326" s="837">
        <v>0</v>
      </c>
      <c r="T326" s="776"/>
      <c r="U326" s="776"/>
      <c r="V326" s="776">
        <v>0</v>
      </c>
      <c r="W326" s="842">
        <v>600</v>
      </c>
    </row>
    <row r="327" spans="1:23">
      <c r="A327"/>
      <c r="B327"/>
      <c r="C327" s="729">
        <v>521720</v>
      </c>
      <c r="D327" s="780" t="s">
        <v>121</v>
      </c>
      <c r="E327" s="994">
        <v>0</v>
      </c>
      <c r="F327" s="837">
        <v>650</v>
      </c>
      <c r="G327" s="781">
        <v>0</v>
      </c>
      <c r="H327" s="781">
        <v>364.9</v>
      </c>
      <c r="I327" s="781">
        <v>0</v>
      </c>
      <c r="J327" s="837">
        <v>364.9</v>
      </c>
      <c r="K327" s="833">
        <v>0</v>
      </c>
      <c r="L327" s="776">
        <v>0</v>
      </c>
      <c r="M327" s="776">
        <v>0</v>
      </c>
      <c r="N327" s="837">
        <v>0</v>
      </c>
      <c r="O327" s="776">
        <v>0</v>
      </c>
      <c r="P327" s="776">
        <v>0</v>
      </c>
      <c r="Q327" s="776">
        <v>0</v>
      </c>
      <c r="R327" s="837">
        <v>0</v>
      </c>
      <c r="S327" s="837">
        <v>0</v>
      </c>
      <c r="T327" s="776"/>
      <c r="U327" s="776"/>
      <c r="V327" s="776">
        <v>0</v>
      </c>
      <c r="W327" s="842">
        <v>364.9</v>
      </c>
    </row>
    <row r="328" spans="1:23">
      <c r="A328"/>
      <c r="B328"/>
      <c r="C328" s="729">
        <v>521740</v>
      </c>
      <c r="D328" s="780" t="s">
        <v>5950</v>
      </c>
      <c r="E328" s="994">
        <v>822.83</v>
      </c>
      <c r="F328" s="837">
        <v>0</v>
      </c>
      <c r="G328" s="781">
        <v>0</v>
      </c>
      <c r="H328" s="781">
        <v>0</v>
      </c>
      <c r="I328" s="781">
        <v>0</v>
      </c>
      <c r="J328" s="837">
        <v>0</v>
      </c>
      <c r="K328" s="833">
        <v>0</v>
      </c>
      <c r="L328" s="776">
        <v>0</v>
      </c>
      <c r="M328" s="776">
        <v>0</v>
      </c>
      <c r="N328" s="837">
        <v>0</v>
      </c>
      <c r="O328" s="776">
        <v>0</v>
      </c>
      <c r="P328" s="776">
        <v>0</v>
      </c>
      <c r="Q328" s="776">
        <v>0</v>
      </c>
      <c r="R328" s="837">
        <v>0</v>
      </c>
      <c r="S328" s="837">
        <v>0</v>
      </c>
      <c r="T328" s="776"/>
      <c r="U328" s="776"/>
      <c r="V328" s="776">
        <v>0</v>
      </c>
      <c r="W328" s="842">
        <v>0</v>
      </c>
    </row>
    <row r="329" spans="1:23">
      <c r="A329"/>
      <c r="B329"/>
      <c r="C329" s="729">
        <v>522310</v>
      </c>
      <c r="D329" s="780" t="s">
        <v>60</v>
      </c>
      <c r="E329" s="994">
        <v>7493.3499999999995</v>
      </c>
      <c r="F329" s="837">
        <v>5000</v>
      </c>
      <c r="G329" s="781">
        <v>0</v>
      </c>
      <c r="H329" s="781">
        <v>0</v>
      </c>
      <c r="I329" s="781">
        <v>19.04</v>
      </c>
      <c r="J329" s="837">
        <v>19.04</v>
      </c>
      <c r="K329" s="833">
        <v>0</v>
      </c>
      <c r="L329" s="776">
        <v>0</v>
      </c>
      <c r="M329" s="776">
        <v>0</v>
      </c>
      <c r="N329" s="837">
        <v>0</v>
      </c>
      <c r="O329" s="776">
        <v>3338.97</v>
      </c>
      <c r="P329" s="776">
        <v>327.94</v>
      </c>
      <c r="Q329" s="776">
        <v>467.87</v>
      </c>
      <c r="R329" s="837">
        <v>4134.78</v>
      </c>
      <c r="S329" s="837">
        <v>61.97</v>
      </c>
      <c r="T329" s="776"/>
      <c r="U329" s="776"/>
      <c r="V329" s="776">
        <v>61.97</v>
      </c>
      <c r="W329" s="842">
        <v>4215.79</v>
      </c>
    </row>
    <row r="330" spans="1:23">
      <c r="A330"/>
      <c r="B330"/>
      <c r="C330" s="729">
        <v>522320</v>
      </c>
      <c r="D330" s="780" t="s">
        <v>93</v>
      </c>
      <c r="E330" s="994">
        <v>1130.3899999999999</v>
      </c>
      <c r="F330" s="837">
        <v>2500</v>
      </c>
      <c r="G330" s="781">
        <v>755.17</v>
      </c>
      <c r="H330" s="781">
        <v>-755.17</v>
      </c>
      <c r="I330" s="781">
        <v>0</v>
      </c>
      <c r="J330" s="837">
        <v>0</v>
      </c>
      <c r="K330" s="833">
        <v>0</v>
      </c>
      <c r="L330" s="776">
        <v>0</v>
      </c>
      <c r="M330" s="776">
        <v>51.68</v>
      </c>
      <c r="N330" s="837">
        <v>51.68</v>
      </c>
      <c r="O330" s="776">
        <v>0</v>
      </c>
      <c r="P330" s="776">
        <v>40.72</v>
      </c>
      <c r="Q330" s="776">
        <v>0</v>
      </c>
      <c r="R330" s="837">
        <v>40.72</v>
      </c>
      <c r="S330" s="837">
        <v>815.86</v>
      </c>
      <c r="T330" s="776"/>
      <c r="U330" s="776"/>
      <c r="V330" s="776">
        <v>815.86</v>
      </c>
      <c r="W330" s="842">
        <v>908.26</v>
      </c>
    </row>
    <row r="331" spans="1:23">
      <c r="A331"/>
      <c r="B331"/>
      <c r="C331" s="729">
        <v>522400</v>
      </c>
      <c r="D331" s="780" t="s">
        <v>340</v>
      </c>
      <c r="E331" s="994">
        <v>77.64</v>
      </c>
      <c r="F331" s="837">
        <v>500</v>
      </c>
      <c r="G331" s="781">
        <v>0</v>
      </c>
      <c r="H331" s="781">
        <v>0</v>
      </c>
      <c r="I331" s="781">
        <v>0</v>
      </c>
      <c r="J331" s="837">
        <v>0</v>
      </c>
      <c r="K331" s="833">
        <v>0</v>
      </c>
      <c r="L331" s="776">
        <v>0</v>
      </c>
      <c r="M331" s="776">
        <v>0</v>
      </c>
      <c r="N331" s="837">
        <v>0</v>
      </c>
      <c r="O331" s="776">
        <v>0</v>
      </c>
      <c r="P331" s="776">
        <v>0</v>
      </c>
      <c r="Q331" s="776">
        <v>0</v>
      </c>
      <c r="R331" s="837">
        <v>0</v>
      </c>
      <c r="S331" s="837">
        <v>0</v>
      </c>
      <c r="T331" s="776"/>
      <c r="U331" s="776"/>
      <c r="V331" s="776">
        <v>0</v>
      </c>
      <c r="W331" s="842">
        <v>0</v>
      </c>
    </row>
    <row r="332" spans="1:23">
      <c r="A332"/>
      <c r="B332"/>
      <c r="C332" s="729">
        <v>523290</v>
      </c>
      <c r="D332" s="780" t="s">
        <v>1281</v>
      </c>
      <c r="E332" s="994">
        <v>919.7399999999999</v>
      </c>
      <c r="F332" s="837">
        <v>750</v>
      </c>
      <c r="G332" s="781">
        <v>95.55</v>
      </c>
      <c r="H332" s="781">
        <v>74.11</v>
      </c>
      <c r="I332" s="781">
        <v>71.08</v>
      </c>
      <c r="J332" s="837">
        <v>240.74</v>
      </c>
      <c r="K332" s="833">
        <v>102.02</v>
      </c>
      <c r="L332" s="776">
        <v>73.58</v>
      </c>
      <c r="M332" s="776">
        <v>68.540000000000006</v>
      </c>
      <c r="N332" s="837">
        <v>244.14</v>
      </c>
      <c r="O332" s="776">
        <v>28.22</v>
      </c>
      <c r="P332" s="776">
        <v>193.33</v>
      </c>
      <c r="Q332" s="776">
        <v>138.71</v>
      </c>
      <c r="R332" s="837">
        <v>360.26</v>
      </c>
      <c r="S332" s="837">
        <v>104.15</v>
      </c>
      <c r="T332" s="776"/>
      <c r="U332" s="776"/>
      <c r="V332" s="776">
        <v>104.15</v>
      </c>
      <c r="W332" s="842">
        <v>949.29000000000008</v>
      </c>
    </row>
    <row r="333" spans="1:23">
      <c r="A333"/>
      <c r="B333"/>
      <c r="C333" s="729">
        <v>523700</v>
      </c>
      <c r="D333" s="780" t="s">
        <v>66</v>
      </c>
      <c r="E333" s="994">
        <v>189.25</v>
      </c>
      <c r="F333" s="837">
        <v>250</v>
      </c>
      <c r="G333" s="781">
        <v>11.84</v>
      </c>
      <c r="H333" s="781">
        <v>0</v>
      </c>
      <c r="I333" s="781">
        <v>0</v>
      </c>
      <c r="J333" s="837">
        <v>11.84</v>
      </c>
      <c r="K333" s="833">
        <v>0</v>
      </c>
      <c r="L333" s="776">
        <v>0</v>
      </c>
      <c r="M333" s="776">
        <v>0</v>
      </c>
      <c r="N333" s="837">
        <v>0</v>
      </c>
      <c r="O333" s="776">
        <v>317.11</v>
      </c>
      <c r="P333" s="776">
        <v>0</v>
      </c>
      <c r="Q333" s="776">
        <v>21.52</v>
      </c>
      <c r="R333" s="837">
        <v>338.63</v>
      </c>
      <c r="S333" s="837">
        <v>0</v>
      </c>
      <c r="T333" s="776"/>
      <c r="U333" s="776"/>
      <c r="V333" s="776">
        <v>0</v>
      </c>
      <c r="W333" s="842">
        <v>350.46999999999997</v>
      </c>
    </row>
    <row r="334" spans="1:23">
      <c r="A334"/>
      <c r="B334"/>
      <c r="C334" s="729">
        <v>523800</v>
      </c>
      <c r="D334" s="780" t="s">
        <v>67</v>
      </c>
      <c r="E334" s="994">
        <v>0</v>
      </c>
      <c r="F334" s="837">
        <v>500</v>
      </c>
      <c r="G334" s="781">
        <v>0</v>
      </c>
      <c r="H334" s="781">
        <v>0</v>
      </c>
      <c r="I334" s="781">
        <v>0</v>
      </c>
      <c r="J334" s="837">
        <v>0</v>
      </c>
      <c r="K334" s="833">
        <v>0</v>
      </c>
      <c r="L334" s="776">
        <v>0</v>
      </c>
      <c r="M334" s="776">
        <v>0</v>
      </c>
      <c r="N334" s="837">
        <v>0</v>
      </c>
      <c r="O334" s="776">
        <v>0</v>
      </c>
      <c r="P334" s="776">
        <v>0</v>
      </c>
      <c r="Q334" s="776">
        <v>0</v>
      </c>
      <c r="R334" s="837">
        <v>0</v>
      </c>
      <c r="S334" s="837">
        <v>0</v>
      </c>
      <c r="T334" s="776"/>
      <c r="U334" s="776"/>
      <c r="V334" s="776">
        <v>0</v>
      </c>
      <c r="W334" s="842">
        <v>0</v>
      </c>
    </row>
    <row r="335" spans="1:23">
      <c r="A335"/>
      <c r="B335"/>
      <c r="C335" s="729">
        <v>524840</v>
      </c>
      <c r="D335" s="780" t="s">
        <v>69</v>
      </c>
      <c r="E335" s="994">
        <v>15</v>
      </c>
      <c r="F335" s="837">
        <v>30</v>
      </c>
      <c r="G335" s="781">
        <v>0</v>
      </c>
      <c r="H335" s="781">
        <v>0</v>
      </c>
      <c r="I335" s="781">
        <v>0</v>
      </c>
      <c r="J335" s="837">
        <v>0</v>
      </c>
      <c r="K335" s="833">
        <v>0</v>
      </c>
      <c r="L335" s="776">
        <v>0</v>
      </c>
      <c r="M335" s="776">
        <v>0</v>
      </c>
      <c r="N335" s="837">
        <v>0</v>
      </c>
      <c r="O335" s="776">
        <v>0</v>
      </c>
      <c r="P335" s="776">
        <v>0</v>
      </c>
      <c r="Q335" s="776">
        <v>0</v>
      </c>
      <c r="R335" s="837">
        <v>0</v>
      </c>
      <c r="S335" s="837">
        <v>0</v>
      </c>
      <c r="T335" s="776"/>
      <c r="U335" s="776"/>
      <c r="V335" s="776">
        <v>0</v>
      </c>
      <c r="W335" s="842">
        <v>0</v>
      </c>
    </row>
    <row r="336" spans="1:23">
      <c r="A336"/>
      <c r="B336"/>
      <c r="C336" s="729">
        <v>526940</v>
      </c>
      <c r="D336" s="780" t="s">
        <v>71</v>
      </c>
      <c r="E336" s="994">
        <v>292.52</v>
      </c>
      <c r="F336" s="837">
        <v>0</v>
      </c>
      <c r="G336" s="781">
        <v>0</v>
      </c>
      <c r="H336" s="781">
        <v>0</v>
      </c>
      <c r="I336" s="781">
        <v>0</v>
      </c>
      <c r="J336" s="837">
        <v>0</v>
      </c>
      <c r="K336" s="833">
        <v>0</v>
      </c>
      <c r="L336" s="776">
        <v>0</v>
      </c>
      <c r="M336" s="776">
        <v>0</v>
      </c>
      <c r="N336" s="837">
        <v>0</v>
      </c>
      <c r="O336" s="776">
        <v>0</v>
      </c>
      <c r="P336" s="776">
        <v>0</v>
      </c>
      <c r="Q336" s="776">
        <v>0</v>
      </c>
      <c r="R336" s="837">
        <v>0</v>
      </c>
      <c r="S336" s="837">
        <v>0</v>
      </c>
      <c r="T336" s="776"/>
      <c r="U336" s="776"/>
      <c r="V336" s="776">
        <v>0</v>
      </c>
      <c r="W336" s="842">
        <v>0</v>
      </c>
    </row>
    <row r="337" spans="1:23">
      <c r="A337"/>
      <c r="B337"/>
      <c r="C337" s="729">
        <v>526960</v>
      </c>
      <c r="D337" s="780" t="s">
        <v>97</v>
      </c>
      <c r="E337" s="994">
        <v>622.95000000000005</v>
      </c>
      <c r="F337" s="837">
        <v>500</v>
      </c>
      <c r="G337" s="781">
        <v>0</v>
      </c>
      <c r="H337" s="781">
        <v>0</v>
      </c>
      <c r="I337" s="781">
        <v>165.87</v>
      </c>
      <c r="J337" s="837">
        <v>165.87</v>
      </c>
      <c r="K337" s="833">
        <v>216.41</v>
      </c>
      <c r="L337" s="776">
        <v>0</v>
      </c>
      <c r="M337" s="776">
        <v>0</v>
      </c>
      <c r="N337" s="837">
        <v>216.41</v>
      </c>
      <c r="O337" s="776">
        <v>19.38</v>
      </c>
      <c r="P337" s="776">
        <v>0</v>
      </c>
      <c r="Q337" s="776">
        <v>0</v>
      </c>
      <c r="R337" s="837">
        <v>19.38</v>
      </c>
      <c r="S337" s="837">
        <v>14.84</v>
      </c>
      <c r="T337" s="776"/>
      <c r="U337" s="776"/>
      <c r="V337" s="776">
        <v>14.84</v>
      </c>
      <c r="W337" s="842">
        <v>416.49999999999994</v>
      </c>
    </row>
    <row r="338" spans="1:23">
      <c r="A338"/>
      <c r="B338"/>
      <c r="C338" s="729">
        <v>527680</v>
      </c>
      <c r="D338" s="780" t="s">
        <v>74</v>
      </c>
      <c r="E338" s="994">
        <v>0</v>
      </c>
      <c r="F338" s="837">
        <v>500</v>
      </c>
      <c r="G338" s="781">
        <v>0</v>
      </c>
      <c r="H338" s="781">
        <v>0</v>
      </c>
      <c r="I338" s="781">
        <v>0</v>
      </c>
      <c r="J338" s="837">
        <v>0</v>
      </c>
      <c r="K338" s="833">
        <v>0</v>
      </c>
      <c r="L338" s="776">
        <v>0</v>
      </c>
      <c r="M338" s="776">
        <v>0</v>
      </c>
      <c r="N338" s="837">
        <v>0</v>
      </c>
      <c r="O338" s="776">
        <v>0</v>
      </c>
      <c r="P338" s="776">
        <v>0</v>
      </c>
      <c r="Q338" s="776">
        <v>0</v>
      </c>
      <c r="R338" s="837">
        <v>0</v>
      </c>
      <c r="S338" s="837">
        <v>51.45</v>
      </c>
      <c r="T338" s="776"/>
      <c r="U338" s="776"/>
      <c r="V338" s="776">
        <v>51.45</v>
      </c>
      <c r="W338" s="842">
        <v>51.45</v>
      </c>
    </row>
    <row r="339" spans="1:23">
      <c r="A339"/>
      <c r="B339"/>
      <c r="C339" s="729">
        <v>527720</v>
      </c>
      <c r="D339" s="780" t="s">
        <v>98</v>
      </c>
      <c r="E339" s="994">
        <v>1094.6599999999999</v>
      </c>
      <c r="F339" s="837">
        <v>250</v>
      </c>
      <c r="G339" s="781">
        <v>104.5</v>
      </c>
      <c r="H339" s="781">
        <v>-104.5</v>
      </c>
      <c r="I339" s="781">
        <v>8.49</v>
      </c>
      <c r="J339" s="837">
        <v>8.49</v>
      </c>
      <c r="K339" s="833">
        <v>0</v>
      </c>
      <c r="L339" s="776">
        <v>0</v>
      </c>
      <c r="M339" s="776">
        <v>0</v>
      </c>
      <c r="N339" s="837">
        <v>0</v>
      </c>
      <c r="O339" s="776">
        <v>0</v>
      </c>
      <c r="P339" s="776">
        <v>23.68</v>
      </c>
      <c r="Q339" s="776">
        <v>0</v>
      </c>
      <c r="R339" s="837">
        <v>23.68</v>
      </c>
      <c r="S339" s="837">
        <v>0</v>
      </c>
      <c r="T339" s="776"/>
      <c r="U339" s="776"/>
      <c r="V339" s="776">
        <v>0</v>
      </c>
      <c r="W339" s="842">
        <v>32.17</v>
      </c>
    </row>
    <row r="340" spans="1:23">
      <c r="A340"/>
      <c r="B340"/>
      <c r="C340" s="729">
        <v>528020</v>
      </c>
      <c r="D340" s="780" t="s">
        <v>152</v>
      </c>
      <c r="E340" s="994">
        <v>0</v>
      </c>
      <c r="F340" s="837">
        <v>350</v>
      </c>
      <c r="G340" s="781">
        <v>0</v>
      </c>
      <c r="H340" s="781">
        <v>0</v>
      </c>
      <c r="I340" s="781">
        <v>0</v>
      </c>
      <c r="J340" s="837">
        <v>0</v>
      </c>
      <c r="K340" s="833">
        <v>0</v>
      </c>
      <c r="L340" s="776">
        <v>0</v>
      </c>
      <c r="M340" s="776">
        <v>0</v>
      </c>
      <c r="N340" s="837">
        <v>0</v>
      </c>
      <c r="O340" s="776">
        <v>0</v>
      </c>
      <c r="P340" s="776">
        <v>0</v>
      </c>
      <c r="Q340" s="776">
        <v>0</v>
      </c>
      <c r="R340" s="837">
        <v>0</v>
      </c>
      <c r="S340" s="837">
        <v>0</v>
      </c>
      <c r="T340" s="776"/>
      <c r="U340" s="776"/>
      <c r="V340" s="776">
        <v>0</v>
      </c>
      <c r="W340" s="842">
        <v>0</v>
      </c>
    </row>
    <row r="341" spans="1:23">
      <c r="A341"/>
      <c r="B341"/>
      <c r="C341" s="729">
        <v>528260</v>
      </c>
      <c r="D341" s="780" t="s">
        <v>227</v>
      </c>
      <c r="E341" s="994">
        <v>684.6</v>
      </c>
      <c r="F341" s="837">
        <v>0</v>
      </c>
      <c r="G341" s="781">
        <v>0</v>
      </c>
      <c r="H341" s="781">
        <v>0</v>
      </c>
      <c r="I341" s="781">
        <v>0</v>
      </c>
      <c r="J341" s="837">
        <v>0</v>
      </c>
      <c r="K341" s="833">
        <v>0</v>
      </c>
      <c r="L341" s="776">
        <v>0</v>
      </c>
      <c r="M341" s="776">
        <v>0</v>
      </c>
      <c r="N341" s="837">
        <v>0</v>
      </c>
      <c r="O341" s="776">
        <v>0</v>
      </c>
      <c r="P341" s="776">
        <v>0</v>
      </c>
      <c r="Q341" s="776">
        <v>0</v>
      </c>
      <c r="R341" s="837">
        <v>0</v>
      </c>
      <c r="S341" s="837">
        <v>0</v>
      </c>
      <c r="T341" s="776"/>
      <c r="U341" s="776"/>
      <c r="V341" s="776">
        <v>0</v>
      </c>
      <c r="W341" s="842">
        <v>0</v>
      </c>
    </row>
    <row r="342" spans="1:23">
      <c r="A342"/>
      <c r="B342"/>
      <c r="C342" s="729">
        <v>529500</v>
      </c>
      <c r="D342" s="780" t="s">
        <v>100</v>
      </c>
      <c r="E342" s="994">
        <v>6850.49</v>
      </c>
      <c r="F342" s="837">
        <v>6000</v>
      </c>
      <c r="G342" s="781">
        <v>0</v>
      </c>
      <c r="H342" s="781">
        <v>826.06</v>
      </c>
      <c r="I342" s="781">
        <v>738.47</v>
      </c>
      <c r="J342" s="837">
        <v>1564.53</v>
      </c>
      <c r="K342" s="833">
        <v>349.93</v>
      </c>
      <c r="L342" s="776">
        <v>506.31</v>
      </c>
      <c r="M342" s="776">
        <v>522.69000000000005</v>
      </c>
      <c r="N342" s="837">
        <v>1378.93</v>
      </c>
      <c r="O342" s="776">
        <v>625.62</v>
      </c>
      <c r="P342" s="776">
        <v>494.95</v>
      </c>
      <c r="Q342" s="776">
        <v>611.79</v>
      </c>
      <c r="R342" s="837">
        <v>1732.36</v>
      </c>
      <c r="S342" s="837">
        <v>359.63</v>
      </c>
      <c r="T342" s="776"/>
      <c r="U342" s="776"/>
      <c r="V342" s="776">
        <v>359.63</v>
      </c>
      <c r="W342" s="842">
        <v>5035.45</v>
      </c>
    </row>
    <row r="343" spans="1:23">
      <c r="A343"/>
      <c r="B343"/>
      <c r="C343" s="729">
        <v>529510</v>
      </c>
      <c r="D343" s="780" t="s">
        <v>101</v>
      </c>
      <c r="E343" s="994">
        <v>9397.6</v>
      </c>
      <c r="F343" s="837">
        <v>6000</v>
      </c>
      <c r="G343" s="781">
        <v>0</v>
      </c>
      <c r="H343" s="781">
        <v>0</v>
      </c>
      <c r="I343" s="781">
        <v>281.74</v>
      </c>
      <c r="J343" s="837">
        <v>281.74</v>
      </c>
      <c r="K343" s="833">
        <v>485.12</v>
      </c>
      <c r="L343" s="776">
        <v>0</v>
      </c>
      <c r="M343" s="776">
        <v>237.82</v>
      </c>
      <c r="N343" s="837">
        <v>722.94</v>
      </c>
      <c r="O343" s="776">
        <v>1074.7</v>
      </c>
      <c r="P343" s="776">
        <v>1592.53</v>
      </c>
      <c r="Q343" s="776">
        <v>824.02</v>
      </c>
      <c r="R343" s="837">
        <v>3491.25</v>
      </c>
      <c r="S343" s="837">
        <v>0</v>
      </c>
      <c r="T343" s="776"/>
      <c r="U343" s="776"/>
      <c r="V343" s="776">
        <v>0</v>
      </c>
      <c r="W343" s="842">
        <v>4495.93</v>
      </c>
    </row>
    <row r="344" spans="1:23">
      <c r="A344"/>
      <c r="B344"/>
      <c r="C344" s="729">
        <v>529520</v>
      </c>
      <c r="D344" s="780" t="s">
        <v>102</v>
      </c>
      <c r="E344" s="994">
        <v>995.03</v>
      </c>
      <c r="F344" s="837">
        <v>1600</v>
      </c>
      <c r="G344" s="781">
        <v>0</v>
      </c>
      <c r="H344" s="781">
        <v>0</v>
      </c>
      <c r="I344" s="781">
        <v>0</v>
      </c>
      <c r="J344" s="837">
        <v>0</v>
      </c>
      <c r="K344" s="833">
        <v>0</v>
      </c>
      <c r="L344" s="776">
        <v>0</v>
      </c>
      <c r="M344" s="776">
        <v>0</v>
      </c>
      <c r="N344" s="837">
        <v>0</v>
      </c>
      <c r="O344" s="776">
        <v>0</v>
      </c>
      <c r="P344" s="776">
        <v>0</v>
      </c>
      <c r="Q344" s="776">
        <v>485</v>
      </c>
      <c r="R344" s="837">
        <v>485</v>
      </c>
      <c r="S344" s="837">
        <v>520</v>
      </c>
      <c r="T344" s="776"/>
      <c r="U344" s="776"/>
      <c r="V344" s="776">
        <v>520</v>
      </c>
      <c r="W344" s="842">
        <v>1005</v>
      </c>
    </row>
    <row r="345" spans="1:23">
      <c r="A345"/>
      <c r="B345"/>
      <c r="C345" s="729">
        <v>529550</v>
      </c>
      <c r="D345" s="780" t="s">
        <v>103</v>
      </c>
      <c r="E345" s="994">
        <v>11.09</v>
      </c>
      <c r="F345" s="837">
        <v>0</v>
      </c>
      <c r="G345" s="781">
        <v>0</v>
      </c>
      <c r="H345" s="781">
        <v>0</v>
      </c>
      <c r="I345" s="781">
        <v>0</v>
      </c>
      <c r="J345" s="837">
        <v>0</v>
      </c>
      <c r="K345" s="833">
        <v>0</v>
      </c>
      <c r="L345" s="776">
        <v>0</v>
      </c>
      <c r="M345" s="776">
        <v>0</v>
      </c>
      <c r="N345" s="837">
        <v>0</v>
      </c>
      <c r="O345" s="776">
        <v>0</v>
      </c>
      <c r="P345" s="776">
        <v>0</v>
      </c>
      <c r="Q345" s="776">
        <v>0</v>
      </c>
      <c r="R345" s="837">
        <v>0</v>
      </c>
      <c r="S345" s="837">
        <v>0</v>
      </c>
      <c r="T345" s="776"/>
      <c r="U345" s="776"/>
      <c r="V345" s="776">
        <v>0</v>
      </c>
      <c r="W345" s="842">
        <v>0</v>
      </c>
    </row>
    <row r="346" spans="1:23">
      <c r="A346"/>
      <c r="B346" s="527" t="s">
        <v>6627</v>
      </c>
      <c r="C346" s="527"/>
      <c r="D346" s="527"/>
      <c r="E346" s="995">
        <v>45210.38</v>
      </c>
      <c r="F346" s="997">
        <v>43630</v>
      </c>
      <c r="G346" s="1079">
        <v>1934.96</v>
      </c>
      <c r="H346" s="1079">
        <v>1280.56</v>
      </c>
      <c r="I346" s="1079">
        <v>3110.7699999999995</v>
      </c>
      <c r="J346" s="997">
        <v>6326.2899999999991</v>
      </c>
      <c r="K346" s="1088">
        <v>2124.44</v>
      </c>
      <c r="L346" s="846">
        <v>1026.8</v>
      </c>
      <c r="M346" s="846">
        <v>2711.3800000000006</v>
      </c>
      <c r="N346" s="997">
        <v>5862.6200000000008</v>
      </c>
      <c r="O346" s="846">
        <v>6007.03</v>
      </c>
      <c r="P346" s="846">
        <v>3717.3900000000003</v>
      </c>
      <c r="Q346" s="846">
        <v>4324.4400000000005</v>
      </c>
      <c r="R346" s="997">
        <v>14048.86</v>
      </c>
      <c r="S346" s="997">
        <v>2810.65</v>
      </c>
      <c r="T346" s="846"/>
      <c r="U346" s="846"/>
      <c r="V346" s="846">
        <v>2810.65</v>
      </c>
      <c r="W346" s="892">
        <v>29048.42</v>
      </c>
    </row>
    <row r="347" spans="1:23">
      <c r="A347"/>
      <c r="B347" t="s">
        <v>6628</v>
      </c>
      <c r="C347" s="729">
        <v>537080</v>
      </c>
      <c r="D347" s="780" t="s">
        <v>84</v>
      </c>
      <c r="E347" s="994">
        <v>2472</v>
      </c>
      <c r="F347" s="837">
        <v>850</v>
      </c>
      <c r="G347" s="781">
        <v>0</v>
      </c>
      <c r="H347" s="781">
        <v>0</v>
      </c>
      <c r="I347" s="781">
        <v>0</v>
      </c>
      <c r="J347" s="837">
        <v>0</v>
      </c>
      <c r="K347" s="833">
        <v>0</v>
      </c>
      <c r="L347" s="776">
        <v>0</v>
      </c>
      <c r="M347" s="776">
        <v>0</v>
      </c>
      <c r="N347" s="837">
        <v>0</v>
      </c>
      <c r="O347" s="776">
        <v>0</v>
      </c>
      <c r="P347" s="776">
        <v>0</v>
      </c>
      <c r="Q347" s="776">
        <v>0</v>
      </c>
      <c r="R347" s="837">
        <v>0</v>
      </c>
      <c r="S347" s="837">
        <v>0</v>
      </c>
      <c r="T347" s="776"/>
      <c r="U347" s="776"/>
      <c r="V347" s="776">
        <v>0</v>
      </c>
      <c r="W347" s="842">
        <v>0</v>
      </c>
    </row>
    <row r="348" spans="1:23">
      <c r="A348"/>
      <c r="B348"/>
      <c r="C348" s="729">
        <v>537090</v>
      </c>
      <c r="D348" s="780" t="s">
        <v>85</v>
      </c>
      <c r="E348" s="994">
        <v>0</v>
      </c>
      <c r="F348" s="837">
        <v>0</v>
      </c>
      <c r="G348" s="781">
        <v>0</v>
      </c>
      <c r="H348" s="781">
        <v>0</v>
      </c>
      <c r="I348" s="781">
        <v>0</v>
      </c>
      <c r="J348" s="837">
        <v>0</v>
      </c>
      <c r="K348" s="833">
        <v>0</v>
      </c>
      <c r="L348" s="776">
        <v>0</v>
      </c>
      <c r="M348" s="776">
        <v>0</v>
      </c>
      <c r="N348" s="837">
        <v>0</v>
      </c>
      <c r="O348" s="776">
        <v>0</v>
      </c>
      <c r="P348" s="776">
        <v>0</v>
      </c>
      <c r="Q348" s="776">
        <v>0</v>
      </c>
      <c r="R348" s="837">
        <v>0</v>
      </c>
      <c r="S348" s="837">
        <v>0</v>
      </c>
      <c r="T348" s="776"/>
      <c r="U348" s="776"/>
      <c r="V348" s="776">
        <v>0</v>
      </c>
      <c r="W348" s="842">
        <v>0</v>
      </c>
    </row>
    <row r="349" spans="1:23">
      <c r="A349"/>
      <c r="B349" s="527" t="s">
        <v>6629</v>
      </c>
      <c r="C349" s="527"/>
      <c r="D349" s="527"/>
      <c r="E349" s="995">
        <v>2472</v>
      </c>
      <c r="F349" s="997">
        <v>850</v>
      </c>
      <c r="G349" s="1079">
        <v>0</v>
      </c>
      <c r="H349" s="1079">
        <v>0</v>
      </c>
      <c r="I349" s="1079">
        <v>0</v>
      </c>
      <c r="J349" s="997">
        <v>0</v>
      </c>
      <c r="K349" s="1088">
        <v>0</v>
      </c>
      <c r="L349" s="846">
        <v>0</v>
      </c>
      <c r="M349" s="846">
        <v>0</v>
      </c>
      <c r="N349" s="997">
        <v>0</v>
      </c>
      <c r="O349" s="846">
        <v>0</v>
      </c>
      <c r="P349" s="846">
        <v>0</v>
      </c>
      <c r="Q349" s="846">
        <v>0</v>
      </c>
      <c r="R349" s="997">
        <v>0</v>
      </c>
      <c r="S349" s="997">
        <v>0</v>
      </c>
      <c r="T349" s="846"/>
      <c r="U349" s="846"/>
      <c r="V349" s="846">
        <v>0</v>
      </c>
      <c r="W349" s="892">
        <v>0</v>
      </c>
    </row>
    <row r="350" spans="1:23">
      <c r="A350" s="777" t="s">
        <v>6583</v>
      </c>
      <c r="B350" s="777"/>
      <c r="C350" s="777"/>
      <c r="D350" s="777"/>
      <c r="E350" s="996">
        <v>51815.45</v>
      </c>
      <c r="F350" s="838">
        <v>45330</v>
      </c>
      <c r="G350" s="782">
        <v>1934.96</v>
      </c>
      <c r="H350" s="782">
        <v>1280.56</v>
      </c>
      <c r="I350" s="782">
        <v>3184.619999999999</v>
      </c>
      <c r="J350" s="838">
        <v>6400.1399999999985</v>
      </c>
      <c r="K350" s="834">
        <v>2423.71</v>
      </c>
      <c r="L350" s="778">
        <v>1174.48</v>
      </c>
      <c r="M350" s="778">
        <v>3352.12</v>
      </c>
      <c r="N350" s="838">
        <v>6950.3100000000013</v>
      </c>
      <c r="O350" s="778">
        <v>6615.5999999999995</v>
      </c>
      <c r="P350" s="778">
        <v>3826.8500000000004</v>
      </c>
      <c r="Q350" s="778">
        <v>4400.5200000000004</v>
      </c>
      <c r="R350" s="838">
        <v>14842.969999999998</v>
      </c>
      <c r="S350" s="838">
        <v>4731.7599999999993</v>
      </c>
      <c r="T350" s="778"/>
      <c r="U350" s="778"/>
      <c r="V350" s="778">
        <v>4731.7599999999993</v>
      </c>
      <c r="W350" s="843">
        <v>32925.18</v>
      </c>
    </row>
    <row r="351" spans="1:23">
      <c r="A351" t="s">
        <v>445</v>
      </c>
      <c r="B351" t="s">
        <v>48</v>
      </c>
      <c r="C351" s="729">
        <v>510040</v>
      </c>
      <c r="D351" s="780" t="s">
        <v>461</v>
      </c>
      <c r="E351" s="994">
        <v>177253.02000000002</v>
      </c>
      <c r="F351" s="837">
        <v>164706</v>
      </c>
      <c r="G351" s="781">
        <v>4957.22</v>
      </c>
      <c r="H351" s="781">
        <v>11994.19</v>
      </c>
      <c r="I351" s="781">
        <v>12096.11</v>
      </c>
      <c r="J351" s="837">
        <v>29047.52</v>
      </c>
      <c r="K351" s="833">
        <v>12917.78</v>
      </c>
      <c r="L351" s="776">
        <v>21530.52</v>
      </c>
      <c r="M351" s="776">
        <v>16125.72</v>
      </c>
      <c r="N351" s="837">
        <v>50574.020000000004</v>
      </c>
      <c r="O351" s="776">
        <v>16329.69</v>
      </c>
      <c r="P351" s="776">
        <v>16275.48</v>
      </c>
      <c r="Q351" s="776">
        <v>16502.560000000001</v>
      </c>
      <c r="R351" s="837">
        <v>49107.729999999996</v>
      </c>
      <c r="S351" s="837">
        <v>16326.4</v>
      </c>
      <c r="T351" s="776"/>
      <c r="U351" s="776"/>
      <c r="V351" s="776">
        <v>16326.4</v>
      </c>
      <c r="W351" s="842">
        <v>145055.67000000001</v>
      </c>
    </row>
    <row r="352" spans="1:23">
      <c r="A352"/>
      <c r="B352"/>
      <c r="C352" s="729">
        <v>510200</v>
      </c>
      <c r="D352" s="780" t="s">
        <v>462</v>
      </c>
      <c r="E352" s="994">
        <v>0</v>
      </c>
      <c r="F352" s="837">
        <v>0</v>
      </c>
      <c r="G352" s="781">
        <v>0</v>
      </c>
      <c r="H352" s="781">
        <v>0</v>
      </c>
      <c r="I352" s="781">
        <v>0</v>
      </c>
      <c r="J352" s="837">
        <v>0</v>
      </c>
      <c r="K352" s="833">
        <v>0</v>
      </c>
      <c r="L352" s="776">
        <v>0</v>
      </c>
      <c r="M352" s="776">
        <v>0</v>
      </c>
      <c r="N352" s="837">
        <v>0</v>
      </c>
      <c r="O352" s="776">
        <v>0</v>
      </c>
      <c r="P352" s="776">
        <v>0</v>
      </c>
      <c r="Q352" s="776">
        <v>0</v>
      </c>
      <c r="R352" s="837">
        <v>0</v>
      </c>
      <c r="S352" s="837">
        <v>0</v>
      </c>
      <c r="T352" s="776"/>
      <c r="U352" s="776"/>
      <c r="V352" s="776">
        <v>0</v>
      </c>
      <c r="W352" s="842">
        <v>0</v>
      </c>
    </row>
    <row r="353" spans="1:23">
      <c r="A353"/>
      <c r="B353"/>
      <c r="C353" s="729">
        <v>510420</v>
      </c>
      <c r="D353" s="780" t="s">
        <v>464</v>
      </c>
      <c r="E353" s="994">
        <v>6875.26</v>
      </c>
      <c r="F353" s="837">
        <v>6000</v>
      </c>
      <c r="G353" s="781">
        <v>373.95</v>
      </c>
      <c r="H353" s="781">
        <v>0</v>
      </c>
      <c r="I353" s="781">
        <v>371.56</v>
      </c>
      <c r="J353" s="837">
        <v>745.51</v>
      </c>
      <c r="K353" s="833">
        <v>753.52</v>
      </c>
      <c r="L353" s="776">
        <v>256.33999999999997</v>
      </c>
      <c r="M353" s="776">
        <v>680.74</v>
      </c>
      <c r="N353" s="837">
        <v>1690.6</v>
      </c>
      <c r="O353" s="776">
        <v>512.67999999999995</v>
      </c>
      <c r="P353" s="776">
        <v>885.09</v>
      </c>
      <c r="Q353" s="776">
        <v>1039.0899999999999</v>
      </c>
      <c r="R353" s="837">
        <v>2436.8599999999997</v>
      </c>
      <c r="S353" s="837">
        <v>0</v>
      </c>
      <c r="T353" s="776"/>
      <c r="U353" s="776"/>
      <c r="V353" s="776">
        <v>0</v>
      </c>
      <c r="W353" s="842">
        <v>4872.9699999999993</v>
      </c>
    </row>
    <row r="354" spans="1:23" hidden="1">
      <c r="A354"/>
      <c r="B354"/>
      <c r="C354" s="729">
        <v>510421</v>
      </c>
      <c r="D354" s="780" t="s">
        <v>6864</v>
      </c>
      <c r="E354" s="994">
        <v>0</v>
      </c>
      <c r="F354" s="837">
        <v>0</v>
      </c>
      <c r="G354" s="781">
        <v>0</v>
      </c>
      <c r="H354" s="781">
        <v>0</v>
      </c>
      <c r="I354" s="781">
        <v>0</v>
      </c>
      <c r="J354" s="837">
        <v>0</v>
      </c>
      <c r="K354" s="833">
        <v>0</v>
      </c>
      <c r="L354" s="776">
        <v>0</v>
      </c>
      <c r="M354" s="776">
        <v>0</v>
      </c>
      <c r="N354" s="837">
        <v>0</v>
      </c>
      <c r="O354" s="776">
        <v>0</v>
      </c>
      <c r="P354" s="776">
        <v>0</v>
      </c>
      <c r="Q354" s="776">
        <v>0</v>
      </c>
      <c r="R354" s="837">
        <v>0</v>
      </c>
      <c r="S354" s="837">
        <v>0</v>
      </c>
      <c r="T354" s="776"/>
      <c r="U354" s="776"/>
      <c r="V354" s="776">
        <v>0</v>
      </c>
      <c r="W354" s="842">
        <v>0</v>
      </c>
    </row>
    <row r="355" spans="1:23">
      <c r="A355"/>
      <c r="B355"/>
      <c r="C355" s="729">
        <v>510520</v>
      </c>
      <c r="D355" s="780" t="s">
        <v>466</v>
      </c>
      <c r="E355" s="994"/>
      <c r="F355" s="837">
        <v>0</v>
      </c>
      <c r="G355" s="781"/>
      <c r="H355" s="781"/>
      <c r="I355" s="781"/>
      <c r="J355" s="837">
        <v>0</v>
      </c>
      <c r="K355" s="833"/>
      <c r="L355" s="776">
        <v>48</v>
      </c>
      <c r="M355" s="776">
        <v>86</v>
      </c>
      <c r="N355" s="837">
        <v>134</v>
      </c>
      <c r="O355" s="776">
        <v>80</v>
      </c>
      <c r="P355" s="776">
        <v>77</v>
      </c>
      <c r="Q355" s="776">
        <v>83.25</v>
      </c>
      <c r="R355" s="837">
        <v>240.25</v>
      </c>
      <c r="S355" s="837">
        <v>60</v>
      </c>
      <c r="T355" s="776"/>
      <c r="U355" s="776"/>
      <c r="V355" s="776">
        <v>60</v>
      </c>
      <c r="W355" s="842">
        <v>434.25</v>
      </c>
    </row>
    <row r="356" spans="1:23">
      <c r="A356"/>
      <c r="B356"/>
      <c r="C356" s="729">
        <v>510620</v>
      </c>
      <c r="D356" s="780" t="s">
        <v>467</v>
      </c>
      <c r="E356" s="994">
        <v>883.76</v>
      </c>
      <c r="F356" s="837">
        <v>1700</v>
      </c>
      <c r="G356" s="781">
        <v>33.85</v>
      </c>
      <c r="H356" s="781">
        <v>67.3</v>
      </c>
      <c r="I356" s="781">
        <v>78.930000000000007</v>
      </c>
      <c r="J356" s="837">
        <v>180.08</v>
      </c>
      <c r="K356" s="833">
        <v>103.99</v>
      </c>
      <c r="L356" s="776">
        <v>169.61</v>
      </c>
      <c r="M356" s="776">
        <v>146.96</v>
      </c>
      <c r="N356" s="837">
        <v>420.56000000000006</v>
      </c>
      <c r="O356" s="776">
        <v>130.78</v>
      </c>
      <c r="P356" s="776">
        <v>126.38</v>
      </c>
      <c r="Q356" s="776">
        <v>149.96</v>
      </c>
      <c r="R356" s="837">
        <v>407.12</v>
      </c>
      <c r="S356" s="837">
        <v>123.15</v>
      </c>
      <c r="T356" s="776"/>
      <c r="U356" s="776"/>
      <c r="V356" s="776">
        <v>123.15</v>
      </c>
      <c r="W356" s="842">
        <v>1130.9100000000001</v>
      </c>
    </row>
    <row r="357" spans="1:23">
      <c r="A357"/>
      <c r="B357"/>
      <c r="C357" s="729">
        <v>510700</v>
      </c>
      <c r="D357" s="780" t="s">
        <v>468</v>
      </c>
      <c r="E357" s="994">
        <v>2123.67</v>
      </c>
      <c r="F357" s="837">
        <v>3000</v>
      </c>
      <c r="G357" s="781">
        <v>256.33999999999997</v>
      </c>
      <c r="H357" s="781">
        <v>0</v>
      </c>
      <c r="I357" s="781">
        <v>373.95</v>
      </c>
      <c r="J357" s="837">
        <v>630.29</v>
      </c>
      <c r="K357" s="833">
        <v>0</v>
      </c>
      <c r="L357" s="776">
        <v>1004.24</v>
      </c>
      <c r="M357" s="776">
        <v>577.79</v>
      </c>
      <c r="N357" s="837">
        <v>1582.03</v>
      </c>
      <c r="O357" s="776">
        <v>544.05999999999995</v>
      </c>
      <c r="P357" s="776">
        <v>373.95</v>
      </c>
      <c r="Q357" s="776">
        <v>552.21</v>
      </c>
      <c r="R357" s="837">
        <v>1470.22</v>
      </c>
      <c r="S357" s="837">
        <v>0</v>
      </c>
      <c r="T357" s="776"/>
      <c r="U357" s="776"/>
      <c r="V357" s="776">
        <v>0</v>
      </c>
      <c r="W357" s="842">
        <v>3682.5399999999995</v>
      </c>
    </row>
    <row r="358" spans="1:23">
      <c r="A358"/>
      <c r="B358"/>
      <c r="C358" s="729">
        <v>513000</v>
      </c>
      <c r="D358" s="780" t="s">
        <v>469</v>
      </c>
      <c r="E358" s="994">
        <v>19155.36</v>
      </c>
      <c r="F358" s="837">
        <v>20001</v>
      </c>
      <c r="G358" s="781">
        <v>656.88</v>
      </c>
      <c r="H358" s="781">
        <v>1491.24</v>
      </c>
      <c r="I358" s="781">
        <v>1531.17</v>
      </c>
      <c r="J358" s="837">
        <v>3679.29</v>
      </c>
      <c r="K358" s="833">
        <v>1569</v>
      </c>
      <c r="L358" s="776">
        <v>2689.35</v>
      </c>
      <c r="M358" s="776">
        <v>1881.63</v>
      </c>
      <c r="N358" s="837">
        <v>6139.9800000000005</v>
      </c>
      <c r="O358" s="776">
        <v>1914.92</v>
      </c>
      <c r="P358" s="776">
        <v>1875.43</v>
      </c>
      <c r="Q358" s="776">
        <v>1910.48</v>
      </c>
      <c r="R358" s="837">
        <v>5700.83</v>
      </c>
      <c r="S358" s="837">
        <v>1861.22</v>
      </c>
      <c r="T358" s="776"/>
      <c r="U358" s="776"/>
      <c r="V358" s="776">
        <v>1861.22</v>
      </c>
      <c r="W358" s="842">
        <v>17381.32</v>
      </c>
    </row>
    <row r="359" spans="1:23">
      <c r="A359"/>
      <c r="B359"/>
      <c r="C359" s="729">
        <v>513120</v>
      </c>
      <c r="D359" s="780" t="s">
        <v>471</v>
      </c>
      <c r="E359" s="994">
        <v>11239.580000000002</v>
      </c>
      <c r="F359" s="837">
        <v>10211</v>
      </c>
      <c r="G359" s="781">
        <v>348.53</v>
      </c>
      <c r="H359" s="781">
        <v>747.81</v>
      </c>
      <c r="I359" s="781">
        <v>801.07</v>
      </c>
      <c r="J359" s="837">
        <v>1897.4099999999999</v>
      </c>
      <c r="K359" s="833">
        <v>854.54</v>
      </c>
      <c r="L359" s="776">
        <v>1426.96</v>
      </c>
      <c r="M359" s="776">
        <v>1101.3399999999999</v>
      </c>
      <c r="N359" s="837">
        <v>3382.84</v>
      </c>
      <c r="O359" s="776">
        <v>1099.75</v>
      </c>
      <c r="P359" s="776">
        <v>1108.6300000000001</v>
      </c>
      <c r="Q359" s="776">
        <v>1144.1199999999999</v>
      </c>
      <c r="R359" s="837">
        <v>3352.5</v>
      </c>
      <c r="S359" s="837">
        <v>1031.78</v>
      </c>
      <c r="T359" s="776"/>
      <c r="U359" s="776"/>
      <c r="V359" s="776">
        <v>1031.78</v>
      </c>
      <c r="W359" s="842">
        <v>9664.5300000000007</v>
      </c>
    </row>
    <row r="360" spans="1:23">
      <c r="A360"/>
      <c r="B360"/>
      <c r="C360" s="729">
        <v>513140</v>
      </c>
      <c r="D360" s="780" t="s">
        <v>472</v>
      </c>
      <c r="E360" s="994">
        <v>2685</v>
      </c>
      <c r="F360" s="837">
        <v>2388</v>
      </c>
      <c r="G360" s="781">
        <v>81.510000000000005</v>
      </c>
      <c r="H360" s="781">
        <v>174.88</v>
      </c>
      <c r="I360" s="781">
        <v>187.36</v>
      </c>
      <c r="J360" s="837">
        <v>443.75</v>
      </c>
      <c r="K360" s="833">
        <v>199.86</v>
      </c>
      <c r="L360" s="776">
        <v>333.72</v>
      </c>
      <c r="M360" s="776">
        <v>257.57</v>
      </c>
      <c r="N360" s="837">
        <v>791.15000000000009</v>
      </c>
      <c r="O360" s="776">
        <v>257.2</v>
      </c>
      <c r="P360" s="776">
        <v>259.29000000000002</v>
      </c>
      <c r="Q360" s="776">
        <v>267.58999999999997</v>
      </c>
      <c r="R360" s="837">
        <v>784.07999999999993</v>
      </c>
      <c r="S360" s="837">
        <v>241.29</v>
      </c>
      <c r="T360" s="776"/>
      <c r="U360" s="776"/>
      <c r="V360" s="776">
        <v>241.29</v>
      </c>
      <c r="W360" s="842">
        <v>2260.27</v>
      </c>
    </row>
    <row r="361" spans="1:23">
      <c r="A361"/>
      <c r="B361"/>
      <c r="C361" s="729">
        <v>515040</v>
      </c>
      <c r="D361" s="780" t="s">
        <v>473</v>
      </c>
      <c r="E361" s="994">
        <v>33615.69</v>
      </c>
      <c r="F361" s="837">
        <v>37884</v>
      </c>
      <c r="G361" s="781">
        <v>901.1</v>
      </c>
      <c r="H361" s="781">
        <v>2481.6999999999998</v>
      </c>
      <c r="I361" s="781">
        <v>2384.19</v>
      </c>
      <c r="J361" s="837">
        <v>5766.99</v>
      </c>
      <c r="K361" s="833">
        <v>2620.87</v>
      </c>
      <c r="L361" s="776">
        <v>2592.08</v>
      </c>
      <c r="M361" s="776">
        <v>3507</v>
      </c>
      <c r="N361" s="837">
        <v>8719.9500000000007</v>
      </c>
      <c r="O361" s="776">
        <v>3546.68</v>
      </c>
      <c r="P361" s="776">
        <v>3549.52</v>
      </c>
      <c r="Q361" s="776">
        <v>3575.29</v>
      </c>
      <c r="R361" s="837">
        <v>10671.49</v>
      </c>
      <c r="S361" s="837">
        <v>3487.23</v>
      </c>
      <c r="T361" s="776"/>
      <c r="U361" s="776"/>
      <c r="V361" s="776">
        <v>3487.23</v>
      </c>
      <c r="W361" s="842">
        <v>28645.66</v>
      </c>
    </row>
    <row r="362" spans="1:23">
      <c r="A362"/>
      <c r="B362"/>
      <c r="C362" s="729">
        <v>515100</v>
      </c>
      <c r="D362" s="780" t="s">
        <v>474</v>
      </c>
      <c r="E362" s="994">
        <v>200.81</v>
      </c>
      <c r="F362" s="837">
        <v>198</v>
      </c>
      <c r="G362" s="781">
        <v>5.7</v>
      </c>
      <c r="H362" s="781">
        <v>13.31</v>
      </c>
      <c r="I362" s="781">
        <v>13.42</v>
      </c>
      <c r="J362" s="837">
        <v>32.43</v>
      </c>
      <c r="K362" s="833">
        <v>15.18</v>
      </c>
      <c r="L362" s="776">
        <v>15.31</v>
      </c>
      <c r="M362" s="776">
        <v>19.14</v>
      </c>
      <c r="N362" s="837">
        <v>49.63</v>
      </c>
      <c r="O362" s="776">
        <v>19.39</v>
      </c>
      <c r="P362" s="776">
        <v>19.32</v>
      </c>
      <c r="Q362" s="776">
        <v>19.48</v>
      </c>
      <c r="R362" s="837">
        <v>58.19</v>
      </c>
      <c r="S362" s="837">
        <v>18.84</v>
      </c>
      <c r="T362" s="776"/>
      <c r="U362" s="776"/>
      <c r="V362" s="776">
        <v>18.84</v>
      </c>
      <c r="W362" s="842">
        <v>159.09</v>
      </c>
    </row>
    <row r="363" spans="1:23">
      <c r="A363"/>
      <c r="B363"/>
      <c r="C363" s="729">
        <v>515120</v>
      </c>
      <c r="D363" s="780" t="s">
        <v>475</v>
      </c>
      <c r="E363" s="994">
        <v>341.15999999999997</v>
      </c>
      <c r="F363" s="837">
        <v>536</v>
      </c>
      <c r="G363" s="781">
        <v>16.489999999999998</v>
      </c>
      <c r="H363" s="781">
        <v>38.99</v>
      </c>
      <c r="I363" s="781">
        <v>39.26</v>
      </c>
      <c r="J363" s="837">
        <v>94.740000000000009</v>
      </c>
      <c r="K363" s="833">
        <v>43.36</v>
      </c>
      <c r="L363" s="776">
        <v>69.98</v>
      </c>
      <c r="M363" s="776">
        <v>52.4</v>
      </c>
      <c r="N363" s="837">
        <v>165.74</v>
      </c>
      <c r="O363" s="776">
        <v>53</v>
      </c>
      <c r="P363" s="776">
        <v>52.83</v>
      </c>
      <c r="Q363" s="776">
        <v>53.69</v>
      </c>
      <c r="R363" s="837">
        <v>159.51999999999998</v>
      </c>
      <c r="S363" s="837">
        <v>53.07</v>
      </c>
      <c r="T363" s="776"/>
      <c r="U363" s="776"/>
      <c r="V363" s="776">
        <v>53.07</v>
      </c>
      <c r="W363" s="842">
        <v>473.07</v>
      </c>
    </row>
    <row r="364" spans="1:23">
      <c r="A364"/>
      <c r="B364"/>
      <c r="C364" s="729">
        <v>515220</v>
      </c>
      <c r="D364" s="780" t="s">
        <v>478</v>
      </c>
      <c r="E364" s="994">
        <v>0</v>
      </c>
      <c r="F364" s="837">
        <v>0</v>
      </c>
      <c r="G364" s="781">
        <v>0</v>
      </c>
      <c r="H364" s="781">
        <v>0</v>
      </c>
      <c r="I364" s="781">
        <v>0</v>
      </c>
      <c r="J364" s="837">
        <v>0</v>
      </c>
      <c r="K364" s="833">
        <v>0</v>
      </c>
      <c r="L364" s="776">
        <v>0</v>
      </c>
      <c r="M364" s="776">
        <v>0</v>
      </c>
      <c r="N364" s="837">
        <v>0</v>
      </c>
      <c r="O364" s="776">
        <v>0</v>
      </c>
      <c r="P364" s="776">
        <v>0</v>
      </c>
      <c r="Q364" s="776">
        <v>0</v>
      </c>
      <c r="R364" s="837">
        <v>0</v>
      </c>
      <c r="S364" s="837">
        <v>0</v>
      </c>
      <c r="T364" s="776"/>
      <c r="U364" s="776"/>
      <c r="V364" s="776">
        <v>0</v>
      </c>
      <c r="W364" s="842">
        <v>0</v>
      </c>
    </row>
    <row r="365" spans="1:23">
      <c r="A365"/>
      <c r="B365"/>
      <c r="C365" s="729">
        <v>515260</v>
      </c>
      <c r="D365" s="780" t="s">
        <v>479</v>
      </c>
      <c r="E365" s="994">
        <v>540.82999999999993</v>
      </c>
      <c r="F365" s="837">
        <v>494</v>
      </c>
      <c r="G365" s="781">
        <v>13.88</v>
      </c>
      <c r="H365" s="781">
        <v>32.76</v>
      </c>
      <c r="I365" s="781">
        <v>32.99</v>
      </c>
      <c r="J365" s="837">
        <v>79.63</v>
      </c>
      <c r="K365" s="833">
        <v>36.42</v>
      </c>
      <c r="L365" s="776">
        <v>58.8</v>
      </c>
      <c r="M365" s="776">
        <v>44.02</v>
      </c>
      <c r="N365" s="837">
        <v>139.24</v>
      </c>
      <c r="O365" s="776">
        <v>44.53</v>
      </c>
      <c r="P365" s="776">
        <v>44.38</v>
      </c>
      <c r="Q365" s="776">
        <v>45.1</v>
      </c>
      <c r="R365" s="837">
        <v>134.01</v>
      </c>
      <c r="S365" s="837">
        <v>44.57</v>
      </c>
      <c r="T365" s="776"/>
      <c r="U365" s="776"/>
      <c r="V365" s="776">
        <v>44.57</v>
      </c>
      <c r="W365" s="842">
        <v>397.45</v>
      </c>
    </row>
    <row r="366" spans="1:23">
      <c r="A366"/>
      <c r="B366"/>
      <c r="C366" s="729">
        <v>518140</v>
      </c>
      <c r="D366" s="780" t="s">
        <v>484</v>
      </c>
      <c r="E366" s="994">
        <v>69.339999999999989</v>
      </c>
      <c r="F366" s="837">
        <v>63</v>
      </c>
      <c r="G366" s="781">
        <v>1.88</v>
      </c>
      <c r="H366" s="781">
        <v>4.5599999999999996</v>
      </c>
      <c r="I366" s="781">
        <v>4.5999999999999996</v>
      </c>
      <c r="J366" s="837">
        <v>11.04</v>
      </c>
      <c r="K366" s="833">
        <v>4.96</v>
      </c>
      <c r="L366" s="776">
        <v>8.36</v>
      </c>
      <c r="M366" s="776">
        <v>6.4</v>
      </c>
      <c r="N366" s="837">
        <v>19.72</v>
      </c>
      <c r="O366" s="776">
        <v>6.48</v>
      </c>
      <c r="P366" s="776">
        <v>6.48</v>
      </c>
      <c r="Q366" s="776">
        <v>6.51</v>
      </c>
      <c r="R366" s="837">
        <v>19.47</v>
      </c>
      <c r="S366" s="837">
        <v>6.24</v>
      </c>
      <c r="T366" s="776"/>
      <c r="U366" s="776"/>
      <c r="V366" s="776">
        <v>6.24</v>
      </c>
      <c r="W366" s="842">
        <v>56.47</v>
      </c>
    </row>
    <row r="367" spans="1:23">
      <c r="A367"/>
      <c r="B367" s="527" t="s">
        <v>6625</v>
      </c>
      <c r="C367" s="527"/>
      <c r="D367" s="527"/>
      <c r="E367" s="995">
        <v>254983.48000000007</v>
      </c>
      <c r="F367" s="997">
        <v>247181</v>
      </c>
      <c r="G367" s="1079">
        <v>7647.3300000000008</v>
      </c>
      <c r="H367" s="1079">
        <v>17046.740000000002</v>
      </c>
      <c r="I367" s="1079">
        <v>17914.609999999997</v>
      </c>
      <c r="J367" s="997">
        <v>42608.68</v>
      </c>
      <c r="K367" s="1088">
        <v>19119.48</v>
      </c>
      <c r="L367" s="846">
        <v>30203.27</v>
      </c>
      <c r="M367" s="846">
        <v>24486.710000000003</v>
      </c>
      <c r="N367" s="997">
        <v>73809.460000000021</v>
      </c>
      <c r="O367" s="846">
        <v>24539.159999999996</v>
      </c>
      <c r="P367" s="846">
        <v>24653.780000000006</v>
      </c>
      <c r="Q367" s="846">
        <v>25349.329999999994</v>
      </c>
      <c r="R367" s="997">
        <v>74542.27</v>
      </c>
      <c r="S367" s="997">
        <v>23253.790000000005</v>
      </c>
      <c r="T367" s="846"/>
      <c r="U367" s="846"/>
      <c r="V367" s="846">
        <v>23253.790000000005</v>
      </c>
      <c r="W367" s="892">
        <v>214214.20000000004</v>
      </c>
    </row>
    <row r="368" spans="1:23">
      <c r="A368"/>
      <c r="B368" t="s">
        <v>6626</v>
      </c>
      <c r="C368" s="729">
        <v>520010</v>
      </c>
      <c r="D368" s="780" t="s">
        <v>119</v>
      </c>
      <c r="E368" s="994">
        <v>0</v>
      </c>
      <c r="F368" s="837">
        <v>200</v>
      </c>
      <c r="G368" s="781">
        <v>0</v>
      </c>
      <c r="H368" s="781">
        <v>0</v>
      </c>
      <c r="I368" s="781">
        <v>0</v>
      </c>
      <c r="J368" s="837">
        <v>0</v>
      </c>
      <c r="K368" s="833">
        <v>0</v>
      </c>
      <c r="L368" s="776">
        <v>226.85</v>
      </c>
      <c r="M368" s="776">
        <v>0</v>
      </c>
      <c r="N368" s="837">
        <v>226.85</v>
      </c>
      <c r="O368" s="776">
        <v>0</v>
      </c>
      <c r="P368" s="776">
        <v>0</v>
      </c>
      <c r="Q368" s="776">
        <v>0</v>
      </c>
      <c r="R368" s="837">
        <v>0</v>
      </c>
      <c r="S368" s="837">
        <v>0</v>
      </c>
      <c r="T368" s="776"/>
      <c r="U368" s="776"/>
      <c r="V368" s="776">
        <v>0</v>
      </c>
      <c r="W368" s="842">
        <v>226.85</v>
      </c>
    </row>
    <row r="369" spans="1:23">
      <c r="A369"/>
      <c r="B369"/>
      <c r="C369" s="729">
        <v>520015</v>
      </c>
      <c r="D369" s="780" t="s">
        <v>485</v>
      </c>
      <c r="E369" s="994">
        <v>0</v>
      </c>
      <c r="F369" s="837">
        <v>0</v>
      </c>
      <c r="G369" s="781">
        <v>0</v>
      </c>
      <c r="H369" s="781">
        <v>0</v>
      </c>
      <c r="I369" s="781">
        <v>0</v>
      </c>
      <c r="J369" s="837">
        <v>0</v>
      </c>
      <c r="K369" s="833">
        <v>0</v>
      </c>
      <c r="L369" s="776">
        <v>0</v>
      </c>
      <c r="M369" s="776">
        <v>0</v>
      </c>
      <c r="N369" s="837">
        <v>0</v>
      </c>
      <c r="O369" s="776">
        <v>0</v>
      </c>
      <c r="P369" s="776">
        <v>0</v>
      </c>
      <c r="Q369" s="776">
        <v>0</v>
      </c>
      <c r="R369" s="837">
        <v>0</v>
      </c>
      <c r="S369" s="837">
        <v>0</v>
      </c>
      <c r="T369" s="776"/>
      <c r="U369" s="776"/>
      <c r="V369" s="776">
        <v>0</v>
      </c>
      <c r="W369" s="842">
        <v>0</v>
      </c>
    </row>
    <row r="370" spans="1:23">
      <c r="A370"/>
      <c r="B370"/>
      <c r="C370" s="729">
        <v>520020</v>
      </c>
      <c r="D370" s="780" t="s">
        <v>86</v>
      </c>
      <c r="E370" s="994">
        <v>3041.16</v>
      </c>
      <c r="F370" s="837">
        <v>4180</v>
      </c>
      <c r="G370" s="781">
        <v>0</v>
      </c>
      <c r="H370" s="781">
        <v>0</v>
      </c>
      <c r="I370" s="781">
        <v>613.72</v>
      </c>
      <c r="J370" s="837">
        <v>613.72</v>
      </c>
      <c r="K370" s="833">
        <v>200</v>
      </c>
      <c r="L370" s="776">
        <v>200</v>
      </c>
      <c r="M370" s="776">
        <v>200</v>
      </c>
      <c r="N370" s="837">
        <v>600</v>
      </c>
      <c r="O370" s="776">
        <v>200</v>
      </c>
      <c r="P370" s="776">
        <v>200</v>
      </c>
      <c r="Q370" s="776">
        <v>200</v>
      </c>
      <c r="R370" s="837">
        <v>600</v>
      </c>
      <c r="S370" s="837">
        <v>322.99</v>
      </c>
      <c r="T370" s="776"/>
      <c r="U370" s="776"/>
      <c r="V370" s="776">
        <v>322.99</v>
      </c>
      <c r="W370" s="842">
        <v>2136.71</v>
      </c>
    </row>
    <row r="371" spans="1:23">
      <c r="A371"/>
      <c r="B371"/>
      <c r="C371" s="729">
        <v>520115</v>
      </c>
      <c r="D371" s="780" t="s">
        <v>49</v>
      </c>
      <c r="E371" s="994">
        <v>313.5</v>
      </c>
      <c r="F371" s="837">
        <v>1550</v>
      </c>
      <c r="G371" s="781">
        <v>0</v>
      </c>
      <c r="H371" s="781">
        <v>0</v>
      </c>
      <c r="I371" s="781">
        <v>397.7</v>
      </c>
      <c r="J371" s="837">
        <v>397.7</v>
      </c>
      <c r="K371" s="833">
        <v>84</v>
      </c>
      <c r="L371" s="776">
        <v>93</v>
      </c>
      <c r="M371" s="776">
        <v>0</v>
      </c>
      <c r="N371" s="837">
        <v>177</v>
      </c>
      <c r="O371" s="776">
        <v>0</v>
      </c>
      <c r="P371" s="776">
        <v>0</v>
      </c>
      <c r="Q371" s="776">
        <v>0</v>
      </c>
      <c r="R371" s="837">
        <v>0</v>
      </c>
      <c r="S371" s="837">
        <v>217.62</v>
      </c>
      <c r="T371" s="776"/>
      <c r="U371" s="776"/>
      <c r="V371" s="776">
        <v>217.62</v>
      </c>
      <c r="W371" s="842">
        <v>792.32</v>
      </c>
    </row>
    <row r="372" spans="1:23">
      <c r="A372"/>
      <c r="B372"/>
      <c r="C372" s="729">
        <v>520230</v>
      </c>
      <c r="D372" s="780" t="s">
        <v>50</v>
      </c>
      <c r="E372" s="994">
        <v>1403.0900000000001</v>
      </c>
      <c r="F372" s="837">
        <v>1300</v>
      </c>
      <c r="G372" s="781">
        <v>0</v>
      </c>
      <c r="H372" s="781">
        <v>83.58</v>
      </c>
      <c r="I372" s="781">
        <v>83.58</v>
      </c>
      <c r="J372" s="837">
        <v>167.16</v>
      </c>
      <c r="K372" s="833">
        <v>83.74</v>
      </c>
      <c r="L372" s="776">
        <v>83.8</v>
      </c>
      <c r="M372" s="776">
        <v>1807.1</v>
      </c>
      <c r="N372" s="837">
        <v>1974.6399999999999</v>
      </c>
      <c r="O372" s="776">
        <v>83.8</v>
      </c>
      <c r="P372" s="776">
        <v>83.84</v>
      </c>
      <c r="Q372" s="776">
        <v>83.84</v>
      </c>
      <c r="R372" s="837">
        <v>251.48</v>
      </c>
      <c r="S372" s="837">
        <v>123.82</v>
      </c>
      <c r="T372" s="776"/>
      <c r="U372" s="776"/>
      <c r="V372" s="776">
        <v>123.82</v>
      </c>
      <c r="W372" s="842">
        <v>2517.1000000000004</v>
      </c>
    </row>
    <row r="373" spans="1:23">
      <c r="A373"/>
      <c r="B373"/>
      <c r="C373" s="729">
        <v>520320</v>
      </c>
      <c r="D373" s="780" t="s">
        <v>51</v>
      </c>
      <c r="E373" s="994">
        <v>2665.9700000000003</v>
      </c>
      <c r="F373" s="837">
        <v>2900</v>
      </c>
      <c r="G373" s="781">
        <v>134.11000000000001</v>
      </c>
      <c r="H373" s="781">
        <v>211.22</v>
      </c>
      <c r="I373" s="781">
        <v>255</v>
      </c>
      <c r="J373" s="837">
        <v>600.33000000000004</v>
      </c>
      <c r="K373" s="833">
        <v>43.62</v>
      </c>
      <c r="L373" s="776">
        <v>315.18</v>
      </c>
      <c r="M373" s="776">
        <v>260.33999999999997</v>
      </c>
      <c r="N373" s="837">
        <v>619.14</v>
      </c>
      <c r="O373" s="776">
        <v>217.5</v>
      </c>
      <c r="P373" s="776">
        <v>176.5</v>
      </c>
      <c r="Q373" s="776">
        <v>208.69</v>
      </c>
      <c r="R373" s="837">
        <v>602.69000000000005</v>
      </c>
      <c r="S373" s="837">
        <v>172.96</v>
      </c>
      <c r="T373" s="776"/>
      <c r="U373" s="776"/>
      <c r="V373" s="776">
        <v>172.96</v>
      </c>
      <c r="W373" s="842">
        <v>1995.1200000000001</v>
      </c>
    </row>
    <row r="374" spans="1:23">
      <c r="A374"/>
      <c r="B374"/>
      <c r="C374" s="729">
        <v>520330</v>
      </c>
      <c r="D374" s="780" t="s">
        <v>52</v>
      </c>
      <c r="E374" s="994">
        <v>875.78000000000009</v>
      </c>
      <c r="F374" s="837">
        <v>1500</v>
      </c>
      <c r="G374" s="781">
        <v>0</v>
      </c>
      <c r="H374" s="781">
        <v>80.98</v>
      </c>
      <c r="I374" s="781">
        <v>154.96</v>
      </c>
      <c r="J374" s="837">
        <v>235.94</v>
      </c>
      <c r="K374" s="833">
        <v>0</v>
      </c>
      <c r="L374" s="776">
        <v>128.47999999999999</v>
      </c>
      <c r="M374" s="776">
        <v>172.87</v>
      </c>
      <c r="N374" s="837">
        <v>301.35000000000002</v>
      </c>
      <c r="O374" s="776">
        <v>283.57</v>
      </c>
      <c r="P374" s="776">
        <v>80.98</v>
      </c>
      <c r="Q374" s="776">
        <v>80.98</v>
      </c>
      <c r="R374" s="837">
        <v>445.53000000000003</v>
      </c>
      <c r="S374" s="837">
        <v>92.98</v>
      </c>
      <c r="T374" s="776"/>
      <c r="U374" s="776"/>
      <c r="V374" s="776">
        <v>92.98</v>
      </c>
      <c r="W374" s="842">
        <v>1075.8</v>
      </c>
    </row>
    <row r="375" spans="1:23">
      <c r="A375"/>
      <c r="B375"/>
      <c r="C375" s="729">
        <v>520800</v>
      </c>
      <c r="D375" s="780" t="s">
        <v>54</v>
      </c>
      <c r="E375" s="994">
        <v>3777.1</v>
      </c>
      <c r="F375" s="837">
        <v>5700</v>
      </c>
      <c r="G375" s="781">
        <v>387.56</v>
      </c>
      <c r="H375" s="781">
        <v>0</v>
      </c>
      <c r="I375" s="781">
        <v>237.46</v>
      </c>
      <c r="J375" s="837">
        <v>625.02</v>
      </c>
      <c r="K375" s="833">
        <v>423.02</v>
      </c>
      <c r="L375" s="776">
        <v>221.75</v>
      </c>
      <c r="M375" s="776">
        <v>615.65</v>
      </c>
      <c r="N375" s="837">
        <v>1260.42</v>
      </c>
      <c r="O375" s="776">
        <v>584.36</v>
      </c>
      <c r="P375" s="776">
        <v>874.64</v>
      </c>
      <c r="Q375" s="776">
        <v>165.42</v>
      </c>
      <c r="R375" s="837">
        <v>1624.42</v>
      </c>
      <c r="S375" s="837">
        <v>1076.1400000000001</v>
      </c>
      <c r="T375" s="776"/>
      <c r="U375" s="776"/>
      <c r="V375" s="776">
        <v>1076.1400000000001</v>
      </c>
      <c r="W375" s="842">
        <v>4586</v>
      </c>
    </row>
    <row r="376" spans="1:23">
      <c r="A376"/>
      <c r="B376"/>
      <c r="C376" s="729">
        <v>520845</v>
      </c>
      <c r="D376" s="780" t="s">
        <v>89</v>
      </c>
      <c r="E376" s="994">
        <v>15369.77</v>
      </c>
      <c r="F376" s="837">
        <v>16500</v>
      </c>
      <c r="G376" s="781">
        <v>1230.1600000000001</v>
      </c>
      <c r="H376" s="781">
        <v>1230.1600000000001</v>
      </c>
      <c r="I376" s="781">
        <v>2460.3200000000002</v>
      </c>
      <c r="J376" s="837">
        <v>4920.6400000000003</v>
      </c>
      <c r="K376" s="833">
        <v>0</v>
      </c>
      <c r="L376" s="776">
        <v>1230.1600000000001</v>
      </c>
      <c r="M376" s="776">
        <v>1230.1600000000001</v>
      </c>
      <c r="N376" s="837">
        <v>2460.3200000000002</v>
      </c>
      <c r="O376" s="776">
        <v>1230.1600000000001</v>
      </c>
      <c r="P376" s="776">
        <v>2460.3200000000002</v>
      </c>
      <c r="Q376" s="776">
        <v>496.9</v>
      </c>
      <c r="R376" s="837">
        <v>4187.38</v>
      </c>
      <c r="S376" s="837">
        <v>2224.73</v>
      </c>
      <c r="T376" s="776"/>
      <c r="U376" s="776"/>
      <c r="V376" s="776">
        <v>2224.73</v>
      </c>
      <c r="W376" s="842">
        <v>13793.07</v>
      </c>
    </row>
    <row r="377" spans="1:23">
      <c r="A377"/>
      <c r="B377"/>
      <c r="C377" s="729">
        <v>521420</v>
      </c>
      <c r="D377" s="780" t="s">
        <v>90</v>
      </c>
      <c r="E377" s="994">
        <v>3251.59</v>
      </c>
      <c r="F377" s="837">
        <v>6000</v>
      </c>
      <c r="G377" s="781">
        <v>0</v>
      </c>
      <c r="H377" s="781">
        <v>70.5</v>
      </c>
      <c r="I377" s="781">
        <v>517.66999999999996</v>
      </c>
      <c r="J377" s="837">
        <v>588.16999999999996</v>
      </c>
      <c r="K377" s="833">
        <v>0</v>
      </c>
      <c r="L377" s="776">
        <v>34.58</v>
      </c>
      <c r="M377" s="776">
        <v>221.63</v>
      </c>
      <c r="N377" s="837">
        <v>256.20999999999998</v>
      </c>
      <c r="O377" s="776">
        <v>503.83</v>
      </c>
      <c r="P377" s="776">
        <v>210.58</v>
      </c>
      <c r="Q377" s="776">
        <v>1326.96</v>
      </c>
      <c r="R377" s="837">
        <v>2041.37</v>
      </c>
      <c r="S377" s="837">
        <v>2076.65</v>
      </c>
      <c r="T377" s="776"/>
      <c r="U377" s="776"/>
      <c r="V377" s="776">
        <v>2076.65</v>
      </c>
      <c r="W377" s="842">
        <v>4962.3999999999996</v>
      </c>
    </row>
    <row r="378" spans="1:23">
      <c r="A378"/>
      <c r="B378"/>
      <c r="C378" s="729">
        <v>521500</v>
      </c>
      <c r="D378" s="780" t="s">
        <v>58</v>
      </c>
      <c r="E378" s="994">
        <v>129.12</v>
      </c>
      <c r="F378" s="837">
        <v>250</v>
      </c>
      <c r="G378" s="781">
        <v>0</v>
      </c>
      <c r="H378" s="781">
        <v>0</v>
      </c>
      <c r="I378" s="781">
        <v>0</v>
      </c>
      <c r="J378" s="837">
        <v>0</v>
      </c>
      <c r="K378" s="833">
        <v>0</v>
      </c>
      <c r="L378" s="776">
        <v>0</v>
      </c>
      <c r="M378" s="776">
        <v>0</v>
      </c>
      <c r="N378" s="837">
        <v>0</v>
      </c>
      <c r="O378" s="776">
        <v>0</v>
      </c>
      <c r="P378" s="776">
        <v>0</v>
      </c>
      <c r="Q378" s="776">
        <v>0</v>
      </c>
      <c r="R378" s="837">
        <v>0</v>
      </c>
      <c r="S378" s="837">
        <v>0</v>
      </c>
      <c r="T378" s="776"/>
      <c r="U378" s="776"/>
      <c r="V378" s="776">
        <v>0</v>
      </c>
      <c r="W378" s="842">
        <v>0</v>
      </c>
    </row>
    <row r="379" spans="1:23">
      <c r="A379"/>
      <c r="B379"/>
      <c r="C379" s="729">
        <v>521600</v>
      </c>
      <c r="D379" s="780" t="s">
        <v>91</v>
      </c>
      <c r="E379" s="994">
        <v>45419</v>
      </c>
      <c r="F379" s="837">
        <v>82812</v>
      </c>
      <c r="G379" s="781">
        <v>0</v>
      </c>
      <c r="H379" s="781">
        <v>0</v>
      </c>
      <c r="I379" s="781">
        <v>11480</v>
      </c>
      <c r="J379" s="837">
        <v>11480</v>
      </c>
      <c r="K379" s="833">
        <v>4592</v>
      </c>
      <c r="L379" s="776">
        <v>4125</v>
      </c>
      <c r="M379" s="776">
        <v>0</v>
      </c>
      <c r="N379" s="837">
        <v>8717</v>
      </c>
      <c r="O379" s="776">
        <v>0</v>
      </c>
      <c r="P379" s="776">
        <v>1150</v>
      </c>
      <c r="Q379" s="776">
        <v>0</v>
      </c>
      <c r="R379" s="837">
        <v>1150</v>
      </c>
      <c r="S379" s="837">
        <v>23076.799999999999</v>
      </c>
      <c r="T379" s="776"/>
      <c r="U379" s="776"/>
      <c r="V379" s="776">
        <v>23076.799999999999</v>
      </c>
      <c r="W379" s="842">
        <v>44423.8</v>
      </c>
    </row>
    <row r="380" spans="1:23">
      <c r="A380"/>
      <c r="B380"/>
      <c r="C380" s="729">
        <v>521720</v>
      </c>
      <c r="D380" s="780" t="s">
        <v>121</v>
      </c>
      <c r="E380" s="994">
        <v>424.8</v>
      </c>
      <c r="F380" s="837">
        <v>500</v>
      </c>
      <c r="G380" s="781">
        <v>0</v>
      </c>
      <c r="H380" s="781">
        <v>0</v>
      </c>
      <c r="I380" s="781">
        <v>0</v>
      </c>
      <c r="J380" s="837">
        <v>0</v>
      </c>
      <c r="K380" s="833">
        <v>0</v>
      </c>
      <c r="L380" s="776">
        <v>0</v>
      </c>
      <c r="M380" s="776">
        <v>234.8</v>
      </c>
      <c r="N380" s="837">
        <v>234.8</v>
      </c>
      <c r="O380" s="776">
        <v>404.49</v>
      </c>
      <c r="P380" s="776">
        <v>0</v>
      </c>
      <c r="Q380" s="776">
        <v>0</v>
      </c>
      <c r="R380" s="837">
        <v>404.49</v>
      </c>
      <c r="S380" s="837">
        <v>0</v>
      </c>
      <c r="T380" s="776"/>
      <c r="U380" s="776"/>
      <c r="V380" s="776">
        <v>0</v>
      </c>
      <c r="W380" s="842">
        <v>639.29</v>
      </c>
    </row>
    <row r="381" spans="1:23">
      <c r="A381"/>
      <c r="B381"/>
      <c r="C381" s="729">
        <v>521740</v>
      </c>
      <c r="D381" s="780" t="s">
        <v>5950</v>
      </c>
      <c r="E381" s="994">
        <v>0</v>
      </c>
      <c r="F381" s="837">
        <v>0</v>
      </c>
      <c r="G381" s="781">
        <v>0</v>
      </c>
      <c r="H381" s="781">
        <v>0</v>
      </c>
      <c r="I381" s="781">
        <v>0</v>
      </c>
      <c r="J381" s="837">
        <v>0</v>
      </c>
      <c r="K381" s="833">
        <v>0</v>
      </c>
      <c r="L381" s="776">
        <v>0</v>
      </c>
      <c r="M381" s="776">
        <v>0</v>
      </c>
      <c r="N381" s="837">
        <v>0</v>
      </c>
      <c r="O381" s="776">
        <v>0</v>
      </c>
      <c r="P381" s="776">
        <v>0</v>
      </c>
      <c r="Q381" s="776">
        <v>0</v>
      </c>
      <c r="R381" s="837">
        <v>0</v>
      </c>
      <c r="S381" s="837">
        <v>0</v>
      </c>
      <c r="T381" s="776"/>
      <c r="U381" s="776"/>
      <c r="V381" s="776">
        <v>0</v>
      </c>
      <c r="W381" s="842">
        <v>0</v>
      </c>
    </row>
    <row r="382" spans="1:23">
      <c r="A382"/>
      <c r="B382"/>
      <c r="C382" s="729">
        <v>521742</v>
      </c>
      <c r="D382" s="780" t="s">
        <v>6872</v>
      </c>
      <c r="E382" s="994">
        <v>0</v>
      </c>
      <c r="F382" s="837">
        <v>0</v>
      </c>
      <c r="G382" s="781">
        <v>0</v>
      </c>
      <c r="H382" s="781">
        <v>0</v>
      </c>
      <c r="I382" s="781">
        <v>0</v>
      </c>
      <c r="J382" s="837">
        <v>0</v>
      </c>
      <c r="K382" s="833">
        <v>0</v>
      </c>
      <c r="L382" s="776">
        <v>0</v>
      </c>
      <c r="M382" s="776">
        <v>0</v>
      </c>
      <c r="N382" s="837">
        <v>0</v>
      </c>
      <c r="O382" s="776">
        <v>0</v>
      </c>
      <c r="P382" s="776">
        <v>0</v>
      </c>
      <c r="Q382" s="776">
        <v>0</v>
      </c>
      <c r="R382" s="837">
        <v>0</v>
      </c>
      <c r="S382" s="837">
        <v>0</v>
      </c>
      <c r="T382" s="776"/>
      <c r="U382" s="776"/>
      <c r="V382" s="776">
        <v>0</v>
      </c>
      <c r="W382" s="842">
        <v>0</v>
      </c>
    </row>
    <row r="383" spans="1:23">
      <c r="A383"/>
      <c r="B383"/>
      <c r="C383" s="729">
        <v>522310</v>
      </c>
      <c r="D383" s="780" t="s">
        <v>60</v>
      </c>
      <c r="E383" s="994">
        <v>2139.69</v>
      </c>
      <c r="F383" s="837">
        <v>3000</v>
      </c>
      <c r="G383" s="781">
        <v>0</v>
      </c>
      <c r="H383" s="781">
        <v>0</v>
      </c>
      <c r="I383" s="781">
        <v>339.96</v>
      </c>
      <c r="J383" s="837">
        <v>339.96</v>
      </c>
      <c r="K383" s="833">
        <v>6.2</v>
      </c>
      <c r="L383" s="776">
        <v>352.56</v>
      </c>
      <c r="M383" s="776">
        <v>308.83</v>
      </c>
      <c r="N383" s="837">
        <v>667.58999999999992</v>
      </c>
      <c r="O383" s="776">
        <v>52.7</v>
      </c>
      <c r="P383" s="776">
        <v>56.54</v>
      </c>
      <c r="Q383" s="776">
        <v>674.72</v>
      </c>
      <c r="R383" s="837">
        <v>783.96</v>
      </c>
      <c r="S383" s="837">
        <v>0</v>
      </c>
      <c r="T383" s="776"/>
      <c r="U383" s="776"/>
      <c r="V383" s="776">
        <v>0</v>
      </c>
      <c r="W383" s="842">
        <v>1791.51</v>
      </c>
    </row>
    <row r="384" spans="1:23">
      <c r="A384"/>
      <c r="B384"/>
      <c r="C384" s="729">
        <v>522320</v>
      </c>
      <c r="D384" s="780" t="s">
        <v>93</v>
      </c>
      <c r="E384" s="994">
        <v>6002.12</v>
      </c>
      <c r="F384" s="837">
        <v>6500</v>
      </c>
      <c r="G384" s="781">
        <v>301.56</v>
      </c>
      <c r="H384" s="781">
        <v>-272.3</v>
      </c>
      <c r="I384" s="781">
        <v>0</v>
      </c>
      <c r="J384" s="837">
        <v>29.259999999999991</v>
      </c>
      <c r="K384" s="833">
        <v>16.86</v>
      </c>
      <c r="L384" s="776">
        <v>23258.68</v>
      </c>
      <c r="M384" s="776">
        <v>147.88</v>
      </c>
      <c r="N384" s="837">
        <v>23423.420000000002</v>
      </c>
      <c r="O384" s="776">
        <v>477.32</v>
      </c>
      <c r="P384" s="776">
        <v>52.05</v>
      </c>
      <c r="Q384" s="776">
        <v>660.49</v>
      </c>
      <c r="R384" s="837">
        <v>1189.8600000000001</v>
      </c>
      <c r="S384" s="837">
        <v>-22534.91</v>
      </c>
      <c r="T384" s="776"/>
      <c r="U384" s="776"/>
      <c r="V384" s="776">
        <v>-22534.91</v>
      </c>
      <c r="W384" s="842">
        <v>2107.630000000001</v>
      </c>
    </row>
    <row r="385" spans="1:23">
      <c r="A385"/>
      <c r="B385"/>
      <c r="C385" s="729">
        <v>522340</v>
      </c>
      <c r="D385" s="780" t="s">
        <v>94</v>
      </c>
      <c r="E385" s="994">
        <v>3955.5</v>
      </c>
      <c r="F385" s="837">
        <v>4000</v>
      </c>
      <c r="G385" s="781">
        <v>0</v>
      </c>
      <c r="H385" s="781">
        <v>0</v>
      </c>
      <c r="I385" s="781">
        <v>774.34</v>
      </c>
      <c r="J385" s="837">
        <v>774.34</v>
      </c>
      <c r="K385" s="833">
        <v>0</v>
      </c>
      <c r="L385" s="776">
        <v>0</v>
      </c>
      <c r="M385" s="776">
        <v>0</v>
      </c>
      <c r="N385" s="837">
        <v>0</v>
      </c>
      <c r="O385" s="776">
        <v>0</v>
      </c>
      <c r="P385" s="776">
        <v>0</v>
      </c>
      <c r="Q385" s="776">
        <v>0</v>
      </c>
      <c r="R385" s="837">
        <v>0</v>
      </c>
      <c r="S385" s="837">
        <v>0</v>
      </c>
      <c r="T385" s="776"/>
      <c r="U385" s="776"/>
      <c r="V385" s="776">
        <v>0</v>
      </c>
      <c r="W385" s="842">
        <v>774.34</v>
      </c>
    </row>
    <row r="386" spans="1:23">
      <c r="A386"/>
      <c r="B386"/>
      <c r="C386" s="729">
        <v>522400</v>
      </c>
      <c r="D386" s="780" t="s">
        <v>340</v>
      </c>
      <c r="E386" s="994">
        <v>0</v>
      </c>
      <c r="F386" s="837">
        <v>0</v>
      </c>
      <c r="G386" s="781">
        <v>0</v>
      </c>
      <c r="H386" s="781">
        <v>0</v>
      </c>
      <c r="I386" s="781">
        <v>0</v>
      </c>
      <c r="J386" s="837">
        <v>0</v>
      </c>
      <c r="K386" s="833">
        <v>0</v>
      </c>
      <c r="L386" s="776">
        <v>0</v>
      </c>
      <c r="M386" s="776">
        <v>0</v>
      </c>
      <c r="N386" s="837">
        <v>0</v>
      </c>
      <c r="O386" s="776">
        <v>0</v>
      </c>
      <c r="P386" s="776">
        <v>0</v>
      </c>
      <c r="Q386" s="776">
        <v>0</v>
      </c>
      <c r="R386" s="837">
        <v>0</v>
      </c>
      <c r="S386" s="837">
        <v>0</v>
      </c>
      <c r="T386" s="776"/>
      <c r="U386" s="776"/>
      <c r="V386" s="776">
        <v>0</v>
      </c>
      <c r="W386" s="842">
        <v>0</v>
      </c>
    </row>
    <row r="387" spans="1:23">
      <c r="A387"/>
      <c r="B387"/>
      <c r="C387" s="729">
        <v>523210</v>
      </c>
      <c r="D387" s="780" t="s">
        <v>6243</v>
      </c>
      <c r="E387" s="994">
        <v>9.98</v>
      </c>
      <c r="F387" s="837">
        <v>0</v>
      </c>
      <c r="G387" s="781">
        <v>0</v>
      </c>
      <c r="H387" s="781">
        <v>0</v>
      </c>
      <c r="I387" s="781">
        <v>0</v>
      </c>
      <c r="J387" s="837">
        <v>0</v>
      </c>
      <c r="K387" s="833">
        <v>0</v>
      </c>
      <c r="L387" s="776">
        <v>0</v>
      </c>
      <c r="M387" s="776">
        <v>0</v>
      </c>
      <c r="N387" s="837">
        <v>0</v>
      </c>
      <c r="O387" s="776">
        <v>0</v>
      </c>
      <c r="P387" s="776">
        <v>0</v>
      </c>
      <c r="Q387" s="776">
        <v>0</v>
      </c>
      <c r="R387" s="837">
        <v>0</v>
      </c>
      <c r="S387" s="837">
        <v>0</v>
      </c>
      <c r="T387" s="776"/>
      <c r="U387" s="776"/>
      <c r="V387" s="776">
        <v>0</v>
      </c>
      <c r="W387" s="842">
        <v>0</v>
      </c>
    </row>
    <row r="388" spans="1:23">
      <c r="A388"/>
      <c r="B388"/>
      <c r="C388" s="729">
        <v>523220</v>
      </c>
      <c r="D388" s="780" t="s">
        <v>108</v>
      </c>
      <c r="E388" s="994">
        <v>76.22</v>
      </c>
      <c r="F388" s="837">
        <v>350</v>
      </c>
      <c r="G388" s="781">
        <v>0</v>
      </c>
      <c r="H388" s="781">
        <v>0</v>
      </c>
      <c r="I388" s="781">
        <v>0</v>
      </c>
      <c r="J388" s="837">
        <v>0</v>
      </c>
      <c r="K388" s="833">
        <v>0</v>
      </c>
      <c r="L388" s="776">
        <v>0</v>
      </c>
      <c r="M388" s="776">
        <v>156.56</v>
      </c>
      <c r="N388" s="837">
        <v>156.56</v>
      </c>
      <c r="O388" s="776">
        <v>0</v>
      </c>
      <c r="P388" s="776">
        <v>0</v>
      </c>
      <c r="Q388" s="776">
        <v>0</v>
      </c>
      <c r="R388" s="837">
        <v>0</v>
      </c>
      <c r="S388" s="837">
        <v>0</v>
      </c>
      <c r="T388" s="776"/>
      <c r="U388" s="776"/>
      <c r="V388" s="776">
        <v>0</v>
      </c>
      <c r="W388" s="842">
        <v>156.56</v>
      </c>
    </row>
    <row r="389" spans="1:23">
      <c r="A389"/>
      <c r="B389"/>
      <c r="C389" s="729">
        <v>523250</v>
      </c>
      <c r="D389" s="780" t="s">
        <v>493</v>
      </c>
      <c r="E389" s="994">
        <v>0</v>
      </c>
      <c r="F389" s="837">
        <v>250</v>
      </c>
      <c r="G389" s="781">
        <v>0</v>
      </c>
      <c r="H389" s="781">
        <v>0</v>
      </c>
      <c r="I389" s="781">
        <v>0</v>
      </c>
      <c r="J389" s="837">
        <v>0</v>
      </c>
      <c r="K389" s="833">
        <v>0</v>
      </c>
      <c r="L389" s="776">
        <v>0</v>
      </c>
      <c r="M389" s="776">
        <v>0</v>
      </c>
      <c r="N389" s="837">
        <v>0</v>
      </c>
      <c r="O389" s="776">
        <v>0</v>
      </c>
      <c r="P389" s="776">
        <v>0</v>
      </c>
      <c r="Q389" s="776">
        <v>0</v>
      </c>
      <c r="R389" s="837">
        <v>0</v>
      </c>
      <c r="S389" s="837">
        <v>0</v>
      </c>
      <c r="T389" s="776"/>
      <c r="U389" s="776"/>
      <c r="V389" s="776">
        <v>0</v>
      </c>
      <c r="W389" s="842">
        <v>0</v>
      </c>
    </row>
    <row r="390" spans="1:23">
      <c r="A390"/>
      <c r="B390"/>
      <c r="C390" s="729">
        <v>523270</v>
      </c>
      <c r="D390" s="780" t="s">
        <v>62</v>
      </c>
      <c r="E390" s="994">
        <v>196.23000000000002</v>
      </c>
      <c r="F390" s="837">
        <v>400</v>
      </c>
      <c r="G390" s="781">
        <v>0</v>
      </c>
      <c r="H390" s="781">
        <v>0</v>
      </c>
      <c r="I390" s="781">
        <v>5000</v>
      </c>
      <c r="J390" s="837">
        <v>5000</v>
      </c>
      <c r="K390" s="833">
        <v>0</v>
      </c>
      <c r="L390" s="776">
        <v>0</v>
      </c>
      <c r="M390" s="776">
        <v>0</v>
      </c>
      <c r="N390" s="837">
        <v>0</v>
      </c>
      <c r="O390" s="776">
        <v>29.48</v>
      </c>
      <c r="P390" s="776">
        <v>0</v>
      </c>
      <c r="Q390" s="776">
        <v>0</v>
      </c>
      <c r="R390" s="837">
        <v>29.48</v>
      </c>
      <c r="S390" s="837">
        <v>0</v>
      </c>
      <c r="T390" s="776"/>
      <c r="U390" s="776"/>
      <c r="V390" s="776">
        <v>0</v>
      </c>
      <c r="W390" s="842">
        <v>5029.4799999999996</v>
      </c>
    </row>
    <row r="391" spans="1:23">
      <c r="A391"/>
      <c r="B391"/>
      <c r="C391" s="729">
        <v>523290</v>
      </c>
      <c r="D391" s="780" t="s">
        <v>1281</v>
      </c>
      <c r="E391" s="994">
        <v>9917.5400000000009</v>
      </c>
      <c r="F391" s="837">
        <v>8700</v>
      </c>
      <c r="G391" s="781">
        <v>394</v>
      </c>
      <c r="H391" s="781">
        <v>171.4</v>
      </c>
      <c r="I391" s="781">
        <v>508.18</v>
      </c>
      <c r="J391" s="837">
        <v>1073.58</v>
      </c>
      <c r="K391" s="833">
        <v>609.85</v>
      </c>
      <c r="L391" s="776">
        <v>799.64</v>
      </c>
      <c r="M391" s="776">
        <v>888.48</v>
      </c>
      <c r="N391" s="837">
        <v>2297.9700000000003</v>
      </c>
      <c r="O391" s="776">
        <v>931.58</v>
      </c>
      <c r="P391" s="776">
        <v>1039.4000000000001</v>
      </c>
      <c r="Q391" s="776">
        <v>917.48</v>
      </c>
      <c r="R391" s="837">
        <v>2888.46</v>
      </c>
      <c r="S391" s="837">
        <v>804.85</v>
      </c>
      <c r="T391" s="776"/>
      <c r="U391" s="776"/>
      <c r="V391" s="776">
        <v>804.85</v>
      </c>
      <c r="W391" s="842">
        <v>7064.8600000000006</v>
      </c>
    </row>
    <row r="392" spans="1:23">
      <c r="A392"/>
      <c r="B392"/>
      <c r="C392" s="729">
        <v>523340</v>
      </c>
      <c r="D392" s="780" t="s">
        <v>6127</v>
      </c>
      <c r="E392" s="994">
        <v>0</v>
      </c>
      <c r="F392" s="837">
        <v>0</v>
      </c>
      <c r="G392" s="781">
        <v>0</v>
      </c>
      <c r="H392" s="781">
        <v>0</v>
      </c>
      <c r="I392" s="781">
        <v>14</v>
      </c>
      <c r="J392" s="837">
        <v>14</v>
      </c>
      <c r="K392" s="833">
        <v>0</v>
      </c>
      <c r="L392" s="776">
        <v>0</v>
      </c>
      <c r="M392" s="776">
        <v>12.37</v>
      </c>
      <c r="N392" s="837">
        <v>12.37</v>
      </c>
      <c r="O392" s="776">
        <v>0</v>
      </c>
      <c r="P392" s="776">
        <v>6.04</v>
      </c>
      <c r="Q392" s="776">
        <v>0</v>
      </c>
      <c r="R392" s="837">
        <v>6.04</v>
      </c>
      <c r="S392" s="837">
        <v>0</v>
      </c>
      <c r="T392" s="776"/>
      <c r="U392" s="776"/>
      <c r="V392" s="776">
        <v>0</v>
      </c>
      <c r="W392" s="842">
        <v>32.409999999999997</v>
      </c>
    </row>
    <row r="393" spans="1:23">
      <c r="A393"/>
      <c r="B393"/>
      <c r="C393" s="729">
        <v>523700</v>
      </c>
      <c r="D393" s="780" t="s">
        <v>66</v>
      </c>
      <c r="E393" s="994">
        <v>2656.86</v>
      </c>
      <c r="F393" s="837">
        <v>4000</v>
      </c>
      <c r="G393" s="781">
        <v>0</v>
      </c>
      <c r="H393" s="781">
        <v>0</v>
      </c>
      <c r="I393" s="781">
        <v>35.020000000000003</v>
      </c>
      <c r="J393" s="837">
        <v>35.020000000000003</v>
      </c>
      <c r="K393" s="833">
        <v>371.91</v>
      </c>
      <c r="L393" s="776">
        <v>126.13</v>
      </c>
      <c r="M393" s="776">
        <v>124.68</v>
      </c>
      <c r="N393" s="837">
        <v>622.72</v>
      </c>
      <c r="O393" s="776">
        <v>388.05</v>
      </c>
      <c r="P393" s="776">
        <v>505.54</v>
      </c>
      <c r="Q393" s="776">
        <v>453.45</v>
      </c>
      <c r="R393" s="837">
        <v>1347.04</v>
      </c>
      <c r="S393" s="837">
        <v>376.96</v>
      </c>
      <c r="T393" s="776"/>
      <c r="U393" s="776"/>
      <c r="V393" s="776">
        <v>376.96</v>
      </c>
      <c r="W393" s="842">
        <v>2381.7399999999998</v>
      </c>
    </row>
    <row r="394" spans="1:23">
      <c r="A394"/>
      <c r="B394"/>
      <c r="C394" s="729">
        <v>523760</v>
      </c>
      <c r="D394" s="780" t="s">
        <v>2835</v>
      </c>
      <c r="E394" s="994">
        <v>15.96</v>
      </c>
      <c r="F394" s="837">
        <v>0</v>
      </c>
      <c r="G394" s="781">
        <v>0</v>
      </c>
      <c r="H394" s="781">
        <v>0</v>
      </c>
      <c r="I394" s="781">
        <v>0</v>
      </c>
      <c r="J394" s="837">
        <v>0</v>
      </c>
      <c r="K394" s="833">
        <v>0</v>
      </c>
      <c r="L394" s="776">
        <v>66.069999999999993</v>
      </c>
      <c r="M394" s="776">
        <v>0</v>
      </c>
      <c r="N394" s="837">
        <v>66.069999999999993</v>
      </c>
      <c r="O394" s="776">
        <v>0</v>
      </c>
      <c r="P394" s="776">
        <v>0</v>
      </c>
      <c r="Q394" s="776">
        <v>0</v>
      </c>
      <c r="R394" s="837">
        <v>0</v>
      </c>
      <c r="S394" s="837">
        <v>0</v>
      </c>
      <c r="T394" s="776"/>
      <c r="U394" s="776"/>
      <c r="V394" s="776">
        <v>0</v>
      </c>
      <c r="W394" s="842">
        <v>66.069999999999993</v>
      </c>
    </row>
    <row r="395" spans="1:23">
      <c r="A395"/>
      <c r="B395"/>
      <c r="C395" s="729">
        <v>523800</v>
      </c>
      <c r="D395" s="780" t="s">
        <v>67</v>
      </c>
      <c r="E395" s="994">
        <v>1040.8800000000001</v>
      </c>
      <c r="F395" s="837">
        <v>1500</v>
      </c>
      <c r="G395" s="781">
        <v>0</v>
      </c>
      <c r="H395" s="781">
        <v>0</v>
      </c>
      <c r="I395" s="781">
        <v>0</v>
      </c>
      <c r="J395" s="837">
        <v>0</v>
      </c>
      <c r="K395" s="833">
        <v>0</v>
      </c>
      <c r="L395" s="776">
        <v>0</v>
      </c>
      <c r="M395" s="776">
        <v>0</v>
      </c>
      <c r="N395" s="837">
        <v>0</v>
      </c>
      <c r="O395" s="776">
        <v>0</v>
      </c>
      <c r="P395" s="776">
        <v>0</v>
      </c>
      <c r="Q395" s="776">
        <v>0</v>
      </c>
      <c r="R395" s="837">
        <v>0</v>
      </c>
      <c r="S395" s="837">
        <v>0</v>
      </c>
      <c r="T395" s="776"/>
      <c r="U395" s="776"/>
      <c r="V395" s="776">
        <v>0</v>
      </c>
      <c r="W395" s="842">
        <v>0</v>
      </c>
    </row>
    <row r="396" spans="1:23">
      <c r="A396"/>
      <c r="B396"/>
      <c r="C396" s="729">
        <v>524840</v>
      </c>
      <c r="D396" s="780" t="s">
        <v>69</v>
      </c>
      <c r="E396" s="994">
        <v>150</v>
      </c>
      <c r="F396" s="837">
        <v>200</v>
      </c>
      <c r="G396" s="781">
        <v>0</v>
      </c>
      <c r="H396" s="781">
        <v>0</v>
      </c>
      <c r="I396" s="781">
        <v>15</v>
      </c>
      <c r="J396" s="837">
        <v>15</v>
      </c>
      <c r="K396" s="833">
        <v>15</v>
      </c>
      <c r="L396" s="776">
        <v>0</v>
      </c>
      <c r="M396" s="776">
        <v>0</v>
      </c>
      <c r="N396" s="837">
        <v>15</v>
      </c>
      <c r="O396" s="776">
        <v>30</v>
      </c>
      <c r="P396" s="776">
        <v>0</v>
      </c>
      <c r="Q396" s="776">
        <v>0</v>
      </c>
      <c r="R396" s="837">
        <v>30</v>
      </c>
      <c r="S396" s="837">
        <v>45</v>
      </c>
      <c r="T396" s="776"/>
      <c r="U396" s="776"/>
      <c r="V396" s="776">
        <v>45</v>
      </c>
      <c r="W396" s="842">
        <v>105</v>
      </c>
    </row>
    <row r="397" spans="1:23">
      <c r="A397"/>
      <c r="B397"/>
      <c r="C397" s="729">
        <v>525060</v>
      </c>
      <c r="D397" s="780" t="s">
        <v>96</v>
      </c>
      <c r="E397" s="994">
        <v>0</v>
      </c>
      <c r="F397" s="837">
        <v>0</v>
      </c>
      <c r="G397" s="781">
        <v>0</v>
      </c>
      <c r="H397" s="781">
        <v>0</v>
      </c>
      <c r="I397" s="781">
        <v>0</v>
      </c>
      <c r="J397" s="837">
        <v>0</v>
      </c>
      <c r="K397" s="833">
        <v>0</v>
      </c>
      <c r="L397" s="776">
        <v>0</v>
      </c>
      <c r="M397" s="776">
        <v>0</v>
      </c>
      <c r="N397" s="837">
        <v>0</v>
      </c>
      <c r="O397" s="776">
        <v>0</v>
      </c>
      <c r="P397" s="776">
        <v>0</v>
      </c>
      <c r="Q397" s="776">
        <v>0</v>
      </c>
      <c r="R397" s="837">
        <v>0</v>
      </c>
      <c r="S397" s="837">
        <v>0</v>
      </c>
      <c r="T397" s="776"/>
      <c r="U397" s="776"/>
      <c r="V397" s="776">
        <v>0</v>
      </c>
      <c r="W397" s="842">
        <v>0</v>
      </c>
    </row>
    <row r="398" spans="1:23">
      <c r="A398"/>
      <c r="B398"/>
      <c r="C398" s="729">
        <v>526530</v>
      </c>
      <c r="D398" s="780" t="s">
        <v>1789</v>
      </c>
      <c r="E398" s="994">
        <v>0</v>
      </c>
      <c r="F398" s="837">
        <v>1100</v>
      </c>
      <c r="G398" s="781">
        <v>0</v>
      </c>
      <c r="H398" s="781">
        <v>0</v>
      </c>
      <c r="I398" s="781">
        <v>0</v>
      </c>
      <c r="J398" s="837">
        <v>0</v>
      </c>
      <c r="K398" s="833">
        <v>0</v>
      </c>
      <c r="L398" s="776">
        <v>0</v>
      </c>
      <c r="M398" s="776">
        <v>0</v>
      </c>
      <c r="N398" s="837">
        <v>0</v>
      </c>
      <c r="O398" s="776">
        <v>0</v>
      </c>
      <c r="P398" s="776">
        <v>0</v>
      </c>
      <c r="Q398" s="776">
        <v>0</v>
      </c>
      <c r="R398" s="837">
        <v>0</v>
      </c>
      <c r="S398" s="837">
        <v>0</v>
      </c>
      <c r="T398" s="776"/>
      <c r="U398" s="776"/>
      <c r="V398" s="776">
        <v>0</v>
      </c>
      <c r="W398" s="842">
        <v>0</v>
      </c>
    </row>
    <row r="399" spans="1:23">
      <c r="A399"/>
      <c r="B399"/>
      <c r="C399" s="729">
        <v>526940</v>
      </c>
      <c r="D399" s="780" t="s">
        <v>71</v>
      </c>
      <c r="E399" s="994">
        <v>28.11</v>
      </c>
      <c r="F399" s="837">
        <v>0</v>
      </c>
      <c r="G399" s="781">
        <v>0</v>
      </c>
      <c r="H399" s="781">
        <v>0</v>
      </c>
      <c r="I399" s="781">
        <v>0</v>
      </c>
      <c r="J399" s="837">
        <v>0</v>
      </c>
      <c r="K399" s="833">
        <v>0</v>
      </c>
      <c r="L399" s="776">
        <v>78.180000000000007</v>
      </c>
      <c r="M399" s="776">
        <v>0</v>
      </c>
      <c r="N399" s="837">
        <v>78.180000000000007</v>
      </c>
      <c r="O399" s="776">
        <v>48.89</v>
      </c>
      <c r="P399" s="776">
        <v>69.599999999999994</v>
      </c>
      <c r="Q399" s="776">
        <v>0</v>
      </c>
      <c r="R399" s="837">
        <v>118.49</v>
      </c>
      <c r="S399" s="837">
        <v>0</v>
      </c>
      <c r="T399" s="776"/>
      <c r="U399" s="776"/>
      <c r="V399" s="776">
        <v>0</v>
      </c>
      <c r="W399" s="842">
        <v>196.67000000000002</v>
      </c>
    </row>
    <row r="400" spans="1:23">
      <c r="A400"/>
      <c r="B400"/>
      <c r="C400" s="729">
        <v>526960</v>
      </c>
      <c r="D400" s="780" t="s">
        <v>97</v>
      </c>
      <c r="E400" s="994">
        <v>1971.04</v>
      </c>
      <c r="F400" s="837">
        <v>1000</v>
      </c>
      <c r="G400" s="781">
        <v>221.72</v>
      </c>
      <c r="H400" s="781">
        <v>-221.72</v>
      </c>
      <c r="I400" s="781">
        <v>0</v>
      </c>
      <c r="J400" s="837">
        <v>0</v>
      </c>
      <c r="K400" s="833">
        <v>147.71</v>
      </c>
      <c r="L400" s="776">
        <v>205.85</v>
      </c>
      <c r="M400" s="776">
        <v>56.01</v>
      </c>
      <c r="N400" s="837">
        <v>409.57</v>
      </c>
      <c r="O400" s="776">
        <v>662.43</v>
      </c>
      <c r="P400" s="776">
        <v>75.989999999999995</v>
      </c>
      <c r="Q400" s="776">
        <v>0</v>
      </c>
      <c r="R400" s="837">
        <v>738.42</v>
      </c>
      <c r="S400" s="837">
        <v>601.36</v>
      </c>
      <c r="T400" s="776"/>
      <c r="U400" s="776"/>
      <c r="V400" s="776">
        <v>601.36</v>
      </c>
      <c r="W400" s="842">
        <v>1749.35</v>
      </c>
    </row>
    <row r="401" spans="1:23">
      <c r="A401"/>
      <c r="B401"/>
      <c r="C401" s="729">
        <v>527100</v>
      </c>
      <c r="D401" s="780" t="s">
        <v>72</v>
      </c>
      <c r="E401" s="994">
        <v>1509.5900000000001</v>
      </c>
      <c r="F401" s="837">
        <v>2000</v>
      </c>
      <c r="G401" s="781">
        <v>0</v>
      </c>
      <c r="H401" s="781">
        <v>0</v>
      </c>
      <c r="I401" s="781">
        <v>444.92</v>
      </c>
      <c r="J401" s="837">
        <v>444.92</v>
      </c>
      <c r="K401" s="833">
        <v>29.78</v>
      </c>
      <c r="L401" s="776">
        <v>137.59</v>
      </c>
      <c r="M401" s="776">
        <v>78.42</v>
      </c>
      <c r="N401" s="837">
        <v>245.79000000000002</v>
      </c>
      <c r="O401" s="776">
        <v>119.24</v>
      </c>
      <c r="P401" s="776">
        <v>146.53</v>
      </c>
      <c r="Q401" s="776">
        <v>592.74</v>
      </c>
      <c r="R401" s="837">
        <v>858.51</v>
      </c>
      <c r="S401" s="837">
        <v>445.51</v>
      </c>
      <c r="T401" s="776"/>
      <c r="U401" s="776"/>
      <c r="V401" s="776">
        <v>445.51</v>
      </c>
      <c r="W401" s="842">
        <v>1994.73</v>
      </c>
    </row>
    <row r="402" spans="1:23">
      <c r="A402"/>
      <c r="B402"/>
      <c r="C402" s="729">
        <v>527660</v>
      </c>
      <c r="D402" s="780" t="s">
        <v>112</v>
      </c>
      <c r="E402" s="994">
        <v>0</v>
      </c>
      <c r="F402" s="837">
        <v>0</v>
      </c>
      <c r="G402" s="781">
        <v>0</v>
      </c>
      <c r="H402" s="781">
        <v>0</v>
      </c>
      <c r="I402" s="781">
        <v>0</v>
      </c>
      <c r="J402" s="837">
        <v>0</v>
      </c>
      <c r="K402" s="833">
        <v>0</v>
      </c>
      <c r="L402" s="776">
        <v>0</v>
      </c>
      <c r="M402" s="776">
        <v>0</v>
      </c>
      <c r="N402" s="837">
        <v>0</v>
      </c>
      <c r="O402" s="776">
        <v>0</v>
      </c>
      <c r="P402" s="776">
        <v>0</v>
      </c>
      <c r="Q402" s="776">
        <v>0</v>
      </c>
      <c r="R402" s="837">
        <v>0</v>
      </c>
      <c r="S402" s="837">
        <v>0</v>
      </c>
      <c r="T402" s="776"/>
      <c r="U402" s="776"/>
      <c r="V402" s="776">
        <v>0</v>
      </c>
      <c r="W402" s="842">
        <v>0</v>
      </c>
    </row>
    <row r="403" spans="1:23">
      <c r="A403"/>
      <c r="B403"/>
      <c r="C403" s="729">
        <v>527680</v>
      </c>
      <c r="D403" s="780" t="s">
        <v>74</v>
      </c>
      <c r="E403" s="994">
        <v>1322.77</v>
      </c>
      <c r="F403" s="837">
        <v>500</v>
      </c>
      <c r="G403" s="781">
        <v>260.35000000000002</v>
      </c>
      <c r="H403" s="781">
        <v>-260.35000000000002</v>
      </c>
      <c r="I403" s="781">
        <v>503.95</v>
      </c>
      <c r="J403" s="837">
        <v>503.95</v>
      </c>
      <c r="K403" s="833">
        <v>0</v>
      </c>
      <c r="L403" s="776">
        <v>0</v>
      </c>
      <c r="M403" s="776">
        <v>0</v>
      </c>
      <c r="N403" s="837">
        <v>0</v>
      </c>
      <c r="O403" s="776">
        <v>0</v>
      </c>
      <c r="P403" s="776">
        <v>37.74</v>
      </c>
      <c r="Q403" s="776">
        <v>0</v>
      </c>
      <c r="R403" s="837">
        <v>37.74</v>
      </c>
      <c r="S403" s="837">
        <v>0</v>
      </c>
      <c r="T403" s="776"/>
      <c r="U403" s="776"/>
      <c r="V403" s="776">
        <v>0</v>
      </c>
      <c r="W403" s="842">
        <v>541.68999999999994</v>
      </c>
    </row>
    <row r="404" spans="1:23">
      <c r="A404"/>
      <c r="B404"/>
      <c r="C404" s="729">
        <v>527690</v>
      </c>
      <c r="D404" s="780" t="s">
        <v>2571</v>
      </c>
      <c r="E404" s="994">
        <v>5858.6399999999994</v>
      </c>
      <c r="F404" s="837">
        <v>0</v>
      </c>
      <c r="G404" s="781">
        <v>0</v>
      </c>
      <c r="H404" s="781">
        <v>0</v>
      </c>
      <c r="I404" s="781">
        <v>461.39</v>
      </c>
      <c r="J404" s="837">
        <v>461.39</v>
      </c>
      <c r="K404" s="833">
        <v>600.02</v>
      </c>
      <c r="L404" s="776">
        <v>0</v>
      </c>
      <c r="M404" s="776">
        <v>762.72</v>
      </c>
      <c r="N404" s="837">
        <v>1362.74</v>
      </c>
      <c r="O404" s="776">
        <v>902.69</v>
      </c>
      <c r="P404" s="776">
        <v>690.65</v>
      </c>
      <c r="Q404" s="776">
        <v>597.79999999999995</v>
      </c>
      <c r="R404" s="837">
        <v>2191.1400000000003</v>
      </c>
      <c r="S404" s="837">
        <v>104.33</v>
      </c>
      <c r="T404" s="776"/>
      <c r="U404" s="776"/>
      <c r="V404" s="776">
        <v>104.33</v>
      </c>
      <c r="W404" s="842">
        <v>4119.5999999999995</v>
      </c>
    </row>
    <row r="405" spans="1:23">
      <c r="A405"/>
      <c r="B405"/>
      <c r="C405" s="729">
        <v>527720</v>
      </c>
      <c r="D405" s="780" t="s">
        <v>98</v>
      </c>
      <c r="E405" s="994">
        <v>466.85</v>
      </c>
      <c r="F405" s="837">
        <v>600</v>
      </c>
      <c r="G405" s="781">
        <v>195.72</v>
      </c>
      <c r="H405" s="781">
        <v>0</v>
      </c>
      <c r="I405" s="781">
        <v>0</v>
      </c>
      <c r="J405" s="837">
        <v>195.72</v>
      </c>
      <c r="K405" s="833">
        <v>0</v>
      </c>
      <c r="L405" s="776">
        <v>0</v>
      </c>
      <c r="M405" s="776">
        <v>0</v>
      </c>
      <c r="N405" s="837">
        <v>0</v>
      </c>
      <c r="O405" s="776">
        <v>0</v>
      </c>
      <c r="P405" s="776">
        <v>0</v>
      </c>
      <c r="Q405" s="776">
        <v>0</v>
      </c>
      <c r="R405" s="837">
        <v>0</v>
      </c>
      <c r="S405" s="837">
        <v>37.520000000000003</v>
      </c>
      <c r="T405" s="776"/>
      <c r="U405" s="776"/>
      <c r="V405" s="776">
        <v>37.520000000000003</v>
      </c>
      <c r="W405" s="842">
        <v>233.24</v>
      </c>
    </row>
    <row r="406" spans="1:23">
      <c r="A406"/>
      <c r="B406"/>
      <c r="C406" s="729">
        <v>527840</v>
      </c>
      <c r="D406" s="780" t="s">
        <v>75</v>
      </c>
      <c r="E406" s="994">
        <v>1118.8399999999999</v>
      </c>
      <c r="F406" s="837">
        <v>500</v>
      </c>
      <c r="G406" s="781">
        <v>0</v>
      </c>
      <c r="H406" s="781">
        <v>0</v>
      </c>
      <c r="I406" s="781">
        <v>0</v>
      </c>
      <c r="J406" s="837">
        <v>0</v>
      </c>
      <c r="K406" s="833">
        <v>0</v>
      </c>
      <c r="L406" s="776">
        <v>0</v>
      </c>
      <c r="M406" s="776">
        <v>0</v>
      </c>
      <c r="N406" s="837">
        <v>0</v>
      </c>
      <c r="O406" s="776">
        <v>71.58</v>
      </c>
      <c r="P406" s="776">
        <v>0</v>
      </c>
      <c r="Q406" s="776">
        <v>0</v>
      </c>
      <c r="R406" s="837">
        <v>71.58</v>
      </c>
      <c r="S406" s="837">
        <v>0</v>
      </c>
      <c r="T406" s="776"/>
      <c r="U406" s="776"/>
      <c r="V406" s="776">
        <v>0</v>
      </c>
      <c r="W406" s="842">
        <v>71.58</v>
      </c>
    </row>
    <row r="407" spans="1:23">
      <c r="A407"/>
      <c r="B407"/>
      <c r="C407" s="729">
        <v>527960</v>
      </c>
      <c r="D407" s="780" t="s">
        <v>99</v>
      </c>
      <c r="E407" s="994">
        <v>50017.5</v>
      </c>
      <c r="F407" s="837">
        <v>91095</v>
      </c>
      <c r="G407" s="781">
        <v>4005</v>
      </c>
      <c r="H407" s="781">
        <v>0</v>
      </c>
      <c r="I407" s="781">
        <v>4005</v>
      </c>
      <c r="J407" s="837">
        <v>8010</v>
      </c>
      <c r="K407" s="833">
        <v>4005</v>
      </c>
      <c r="L407" s="776">
        <v>0</v>
      </c>
      <c r="M407" s="776">
        <v>5156.25</v>
      </c>
      <c r="N407" s="837">
        <v>9161.25</v>
      </c>
      <c r="O407" s="776">
        <v>10312.5</v>
      </c>
      <c r="P407" s="776">
        <v>5156.25</v>
      </c>
      <c r="Q407" s="776">
        <v>15000</v>
      </c>
      <c r="R407" s="837">
        <v>30468.75</v>
      </c>
      <c r="S407" s="837">
        <v>0</v>
      </c>
      <c r="T407" s="776"/>
      <c r="U407" s="776"/>
      <c r="V407" s="776">
        <v>0</v>
      </c>
      <c r="W407" s="842">
        <v>47640</v>
      </c>
    </row>
    <row r="408" spans="1:23">
      <c r="A408"/>
      <c r="B408"/>
      <c r="C408" s="729">
        <v>528020</v>
      </c>
      <c r="D408" s="780" t="s">
        <v>152</v>
      </c>
      <c r="E408" s="994">
        <v>8529.0499999999993</v>
      </c>
      <c r="F408" s="837">
        <v>7500</v>
      </c>
      <c r="G408" s="781">
        <v>225.72</v>
      </c>
      <c r="H408" s="781">
        <v>0</v>
      </c>
      <c r="I408" s="781">
        <v>935.45</v>
      </c>
      <c r="J408" s="837">
        <v>1161.17</v>
      </c>
      <c r="K408" s="833">
        <v>952.44</v>
      </c>
      <c r="L408" s="776">
        <v>1174.74</v>
      </c>
      <c r="M408" s="776">
        <v>1106.3499999999999</v>
      </c>
      <c r="N408" s="837">
        <v>3233.53</v>
      </c>
      <c r="O408" s="776">
        <v>2308.88</v>
      </c>
      <c r="P408" s="776">
        <v>912.98</v>
      </c>
      <c r="Q408" s="776">
        <v>618.14</v>
      </c>
      <c r="R408" s="837">
        <v>3840</v>
      </c>
      <c r="S408" s="837">
        <v>1487.75</v>
      </c>
      <c r="T408" s="776"/>
      <c r="U408" s="776"/>
      <c r="V408" s="776">
        <v>1487.75</v>
      </c>
      <c r="W408" s="842">
        <v>9722.4500000000007</v>
      </c>
    </row>
    <row r="409" spans="1:23">
      <c r="A409"/>
      <c r="B409"/>
      <c r="C409" s="729">
        <v>528140</v>
      </c>
      <c r="D409" s="780" t="s">
        <v>76</v>
      </c>
      <c r="E409" s="994"/>
      <c r="F409" s="837"/>
      <c r="G409" s="781"/>
      <c r="H409" s="781"/>
      <c r="I409" s="781"/>
      <c r="J409" s="837">
        <v>0</v>
      </c>
      <c r="K409" s="833"/>
      <c r="L409" s="776"/>
      <c r="M409" s="776"/>
      <c r="N409" s="837">
        <v>0</v>
      </c>
      <c r="O409" s="776">
        <v>260</v>
      </c>
      <c r="P409" s="776">
        <v>0</v>
      </c>
      <c r="Q409" s="776">
        <v>460</v>
      </c>
      <c r="R409" s="837">
        <v>720</v>
      </c>
      <c r="S409" s="837">
        <v>0</v>
      </c>
      <c r="T409" s="776"/>
      <c r="U409" s="776"/>
      <c r="V409" s="776">
        <v>0</v>
      </c>
      <c r="W409" s="842">
        <v>720</v>
      </c>
    </row>
    <row r="410" spans="1:23">
      <c r="A410"/>
      <c r="B410"/>
      <c r="C410" s="729">
        <v>528920</v>
      </c>
      <c r="D410" s="780" t="s">
        <v>78</v>
      </c>
      <c r="E410" s="994">
        <v>0</v>
      </c>
      <c r="F410" s="837">
        <v>5000</v>
      </c>
      <c r="G410" s="781">
        <v>0</v>
      </c>
      <c r="H410" s="781">
        <v>0</v>
      </c>
      <c r="I410" s="781">
        <v>0</v>
      </c>
      <c r="J410" s="837">
        <v>0</v>
      </c>
      <c r="K410" s="833">
        <v>0</v>
      </c>
      <c r="L410" s="776">
        <v>0</v>
      </c>
      <c r="M410" s="776">
        <v>0</v>
      </c>
      <c r="N410" s="837">
        <v>0</v>
      </c>
      <c r="O410" s="776">
        <v>0</v>
      </c>
      <c r="P410" s="776">
        <v>0</v>
      </c>
      <c r="Q410" s="776">
        <v>0</v>
      </c>
      <c r="R410" s="837">
        <v>0</v>
      </c>
      <c r="S410" s="837">
        <v>0</v>
      </c>
      <c r="T410" s="776"/>
      <c r="U410" s="776"/>
      <c r="V410" s="776">
        <v>0</v>
      </c>
      <c r="W410" s="842">
        <v>0</v>
      </c>
    </row>
    <row r="411" spans="1:23">
      <c r="A411"/>
      <c r="B411"/>
      <c r="C411" s="729">
        <v>529040</v>
      </c>
      <c r="D411" s="780" t="s">
        <v>82</v>
      </c>
      <c r="E411" s="994">
        <v>0</v>
      </c>
      <c r="F411" s="837">
        <v>0</v>
      </c>
      <c r="G411" s="781">
        <v>0</v>
      </c>
      <c r="H411" s="781">
        <v>0</v>
      </c>
      <c r="I411" s="781">
        <v>0</v>
      </c>
      <c r="J411" s="837">
        <v>0</v>
      </c>
      <c r="K411" s="833">
        <v>0</v>
      </c>
      <c r="L411" s="776">
        <v>0</v>
      </c>
      <c r="M411" s="776">
        <v>0</v>
      </c>
      <c r="N411" s="837">
        <v>0</v>
      </c>
      <c r="O411" s="776">
        <v>0</v>
      </c>
      <c r="P411" s="776">
        <v>0</v>
      </c>
      <c r="Q411" s="776">
        <v>0</v>
      </c>
      <c r="R411" s="837">
        <v>0</v>
      </c>
      <c r="S411" s="837">
        <v>0</v>
      </c>
      <c r="T411" s="776"/>
      <c r="U411" s="776"/>
      <c r="V411" s="776">
        <v>0</v>
      </c>
      <c r="W411" s="842">
        <v>0</v>
      </c>
    </row>
    <row r="412" spans="1:23">
      <c r="A412"/>
      <c r="B412"/>
      <c r="C412" s="729">
        <v>529500</v>
      </c>
      <c r="D412" s="780" t="s">
        <v>100</v>
      </c>
      <c r="E412" s="994">
        <v>36079.51</v>
      </c>
      <c r="F412" s="837">
        <v>30000</v>
      </c>
      <c r="G412" s="781">
        <v>1574.58</v>
      </c>
      <c r="H412" s="781">
        <v>12.51</v>
      </c>
      <c r="I412" s="781">
        <v>2895.06</v>
      </c>
      <c r="J412" s="837">
        <v>4482.1499999999996</v>
      </c>
      <c r="K412" s="833">
        <v>2574.4299999999998</v>
      </c>
      <c r="L412" s="776">
        <v>739.55</v>
      </c>
      <c r="M412" s="776">
        <v>5799.15</v>
      </c>
      <c r="N412" s="837">
        <v>9113.1299999999992</v>
      </c>
      <c r="O412" s="776">
        <v>5303.57</v>
      </c>
      <c r="P412" s="776">
        <v>12.56</v>
      </c>
      <c r="Q412" s="776">
        <v>11530.09</v>
      </c>
      <c r="R412" s="837">
        <v>16846.22</v>
      </c>
      <c r="S412" s="837">
        <v>4595.28</v>
      </c>
      <c r="T412" s="776"/>
      <c r="U412" s="776"/>
      <c r="V412" s="776">
        <v>4595.28</v>
      </c>
      <c r="W412" s="842">
        <v>35036.78</v>
      </c>
    </row>
    <row r="413" spans="1:23">
      <c r="A413"/>
      <c r="B413"/>
      <c r="C413" s="729">
        <v>529510</v>
      </c>
      <c r="D413" s="780" t="s">
        <v>101</v>
      </c>
      <c r="E413" s="994">
        <v>793.17</v>
      </c>
      <c r="F413" s="837">
        <v>1000</v>
      </c>
      <c r="G413" s="781">
        <v>0</v>
      </c>
      <c r="H413" s="781">
        <v>0</v>
      </c>
      <c r="I413" s="781">
        <v>0</v>
      </c>
      <c r="J413" s="837">
        <v>0</v>
      </c>
      <c r="K413" s="833">
        <v>0</v>
      </c>
      <c r="L413" s="776">
        <v>0</v>
      </c>
      <c r="M413" s="776">
        <v>733.45</v>
      </c>
      <c r="N413" s="837">
        <v>733.45</v>
      </c>
      <c r="O413" s="776">
        <v>0</v>
      </c>
      <c r="P413" s="776">
        <v>0</v>
      </c>
      <c r="Q413" s="776">
        <v>0</v>
      </c>
      <c r="R413" s="837">
        <v>0</v>
      </c>
      <c r="S413" s="837">
        <v>50</v>
      </c>
      <c r="T413" s="776"/>
      <c r="U413" s="776"/>
      <c r="V413" s="776">
        <v>50</v>
      </c>
      <c r="W413" s="842">
        <v>783.45</v>
      </c>
    </row>
    <row r="414" spans="1:23">
      <c r="A414"/>
      <c r="B414"/>
      <c r="C414" s="729">
        <v>529520</v>
      </c>
      <c r="D414" s="780" t="s">
        <v>102</v>
      </c>
      <c r="E414" s="994">
        <v>40821.879999999997</v>
      </c>
      <c r="F414" s="837">
        <v>55000</v>
      </c>
      <c r="G414" s="781">
        <v>0</v>
      </c>
      <c r="H414" s="781">
        <v>559.52</v>
      </c>
      <c r="I414" s="781">
        <v>558.32000000000005</v>
      </c>
      <c r="J414" s="837">
        <v>1117.8400000000001</v>
      </c>
      <c r="K414" s="833">
        <v>1908.92</v>
      </c>
      <c r="L414" s="776">
        <v>1908.32</v>
      </c>
      <c r="M414" s="776">
        <v>2466.64</v>
      </c>
      <c r="N414" s="837">
        <v>6283.8799999999992</v>
      </c>
      <c r="O414" s="776">
        <v>4050</v>
      </c>
      <c r="P414" s="776">
        <v>5167.24</v>
      </c>
      <c r="Q414" s="776">
        <v>8658.92</v>
      </c>
      <c r="R414" s="837">
        <v>17876.16</v>
      </c>
      <c r="S414" s="837">
        <v>3790.4</v>
      </c>
      <c r="T414" s="776"/>
      <c r="U414" s="776"/>
      <c r="V414" s="776">
        <v>3790.4</v>
      </c>
      <c r="W414" s="842">
        <v>29068.28</v>
      </c>
    </row>
    <row r="415" spans="1:23">
      <c r="A415"/>
      <c r="B415"/>
      <c r="C415" s="729">
        <v>529550</v>
      </c>
      <c r="D415" s="780" t="s">
        <v>103</v>
      </c>
      <c r="E415" s="994">
        <v>39775.54</v>
      </c>
      <c r="F415" s="837">
        <v>50000</v>
      </c>
      <c r="G415" s="781">
        <v>0</v>
      </c>
      <c r="H415" s="781">
        <v>6042.62</v>
      </c>
      <c r="I415" s="781">
        <v>6146.72</v>
      </c>
      <c r="J415" s="837">
        <v>12189.34</v>
      </c>
      <c r="K415" s="833">
        <v>6646.81</v>
      </c>
      <c r="L415" s="776">
        <v>329.21</v>
      </c>
      <c r="M415" s="776">
        <v>378.45</v>
      </c>
      <c r="N415" s="837">
        <v>7354.47</v>
      </c>
      <c r="O415" s="776">
        <v>301.75</v>
      </c>
      <c r="P415" s="776">
        <v>2891.21</v>
      </c>
      <c r="Q415" s="776">
        <v>4038.93</v>
      </c>
      <c r="R415" s="837">
        <v>7231.8899999999994</v>
      </c>
      <c r="S415" s="837">
        <v>1392.22</v>
      </c>
      <c r="T415" s="776"/>
      <c r="U415" s="776"/>
      <c r="V415" s="776">
        <v>1392.22</v>
      </c>
      <c r="W415" s="842">
        <v>28167.920000000002</v>
      </c>
    </row>
    <row r="416" spans="1:23">
      <c r="A416"/>
      <c r="B416" s="527" t="s">
        <v>6627</v>
      </c>
      <c r="C416" s="527"/>
      <c r="D416" s="527"/>
      <c r="E416" s="995">
        <v>291124.35000000003</v>
      </c>
      <c r="F416" s="997">
        <v>397587</v>
      </c>
      <c r="G416" s="1079">
        <v>8930.48</v>
      </c>
      <c r="H416" s="1079">
        <v>7708.12</v>
      </c>
      <c r="I416" s="1079">
        <v>38837.72</v>
      </c>
      <c r="J416" s="997">
        <v>55476.319999999992</v>
      </c>
      <c r="K416" s="1088">
        <v>23311.31</v>
      </c>
      <c r="L416" s="846">
        <v>35835.32</v>
      </c>
      <c r="M416" s="846">
        <v>22918.79</v>
      </c>
      <c r="N416" s="997">
        <v>82065.420000000013</v>
      </c>
      <c r="O416" s="846">
        <v>29758.37</v>
      </c>
      <c r="P416" s="846">
        <v>22057.179999999997</v>
      </c>
      <c r="Q416" s="846">
        <v>46765.549999999996</v>
      </c>
      <c r="R416" s="997">
        <v>98581.1</v>
      </c>
      <c r="S416" s="997">
        <v>20580.960000000003</v>
      </c>
      <c r="T416" s="846"/>
      <c r="U416" s="846"/>
      <c r="V416" s="846">
        <v>20580.960000000003</v>
      </c>
      <c r="W416" s="892">
        <v>256703.80000000008</v>
      </c>
    </row>
    <row r="417" spans="1:23">
      <c r="A417"/>
      <c r="B417" t="s">
        <v>6628</v>
      </c>
      <c r="C417" s="729">
        <v>536760</v>
      </c>
      <c r="D417" s="780" t="s">
        <v>2872</v>
      </c>
      <c r="E417" s="994">
        <v>426.08000000000004</v>
      </c>
      <c r="F417" s="837">
        <v>0</v>
      </c>
      <c r="G417" s="781">
        <v>30.48</v>
      </c>
      <c r="H417" s="781">
        <v>32.28</v>
      </c>
      <c r="I417" s="781">
        <v>32.28</v>
      </c>
      <c r="J417" s="837">
        <v>95.04</v>
      </c>
      <c r="K417" s="833">
        <v>32.28</v>
      </c>
      <c r="L417" s="776">
        <v>48.42</v>
      </c>
      <c r="M417" s="776">
        <v>32.28</v>
      </c>
      <c r="N417" s="837">
        <v>112.98</v>
      </c>
      <c r="O417" s="776">
        <v>32.28</v>
      </c>
      <c r="P417" s="776">
        <v>32.28</v>
      </c>
      <c r="Q417" s="776">
        <v>32.28</v>
      </c>
      <c r="R417" s="837">
        <v>96.84</v>
      </c>
      <c r="S417" s="837">
        <v>32.28</v>
      </c>
      <c r="T417" s="776"/>
      <c r="U417" s="776"/>
      <c r="V417" s="776">
        <v>32.28</v>
      </c>
      <c r="W417" s="842">
        <v>337.14</v>
      </c>
    </row>
    <row r="418" spans="1:23">
      <c r="A418"/>
      <c r="B418"/>
      <c r="C418" s="729">
        <v>536761</v>
      </c>
      <c r="D418" s="780" t="s">
        <v>6868</v>
      </c>
      <c r="E418" s="994">
        <v>0</v>
      </c>
      <c r="F418" s="837">
        <v>0</v>
      </c>
      <c r="G418" s="781">
        <v>0</v>
      </c>
      <c r="H418" s="781">
        <v>0</v>
      </c>
      <c r="I418" s="781">
        <v>0</v>
      </c>
      <c r="J418" s="837">
        <v>0</v>
      </c>
      <c r="K418" s="833">
        <v>0</v>
      </c>
      <c r="L418" s="776">
        <v>0</v>
      </c>
      <c r="M418" s="776">
        <v>0</v>
      </c>
      <c r="N418" s="837">
        <v>0</v>
      </c>
      <c r="O418" s="776">
        <v>0</v>
      </c>
      <c r="P418" s="776">
        <v>0</v>
      </c>
      <c r="Q418" s="776">
        <v>0</v>
      </c>
      <c r="R418" s="837">
        <v>0</v>
      </c>
      <c r="S418" s="837">
        <v>0</v>
      </c>
      <c r="T418" s="776"/>
      <c r="U418" s="776"/>
      <c r="V418" s="776">
        <v>0</v>
      </c>
      <c r="W418" s="842">
        <v>0</v>
      </c>
    </row>
    <row r="419" spans="1:23">
      <c r="A419"/>
      <c r="B419"/>
      <c r="C419" s="729">
        <v>537080</v>
      </c>
      <c r="D419" s="780" t="s">
        <v>84</v>
      </c>
      <c r="E419" s="994">
        <v>327</v>
      </c>
      <c r="F419" s="837">
        <v>1000</v>
      </c>
      <c r="G419" s="781">
        <v>0</v>
      </c>
      <c r="H419" s="781">
        <v>0</v>
      </c>
      <c r="I419" s="781">
        <v>0</v>
      </c>
      <c r="J419" s="837">
        <v>0</v>
      </c>
      <c r="K419" s="833">
        <v>0</v>
      </c>
      <c r="L419" s="776">
        <v>0</v>
      </c>
      <c r="M419" s="776">
        <v>0</v>
      </c>
      <c r="N419" s="837">
        <v>0</v>
      </c>
      <c r="O419" s="776">
        <v>0</v>
      </c>
      <c r="P419" s="776">
        <v>0</v>
      </c>
      <c r="Q419" s="776">
        <v>0</v>
      </c>
      <c r="R419" s="837">
        <v>0</v>
      </c>
      <c r="S419" s="837">
        <v>192</v>
      </c>
      <c r="T419" s="776"/>
      <c r="U419" s="776"/>
      <c r="V419" s="776">
        <v>192</v>
      </c>
      <c r="W419" s="842">
        <v>192</v>
      </c>
    </row>
    <row r="420" spans="1:23">
      <c r="A420"/>
      <c r="B420"/>
      <c r="C420" s="729">
        <v>537090</v>
      </c>
      <c r="D420" s="780" t="s">
        <v>85</v>
      </c>
      <c r="E420" s="994">
        <v>20</v>
      </c>
      <c r="F420" s="837">
        <v>0</v>
      </c>
      <c r="G420" s="781">
        <v>0</v>
      </c>
      <c r="H420" s="781">
        <v>0</v>
      </c>
      <c r="I420" s="781">
        <v>0</v>
      </c>
      <c r="J420" s="837">
        <v>0</v>
      </c>
      <c r="K420" s="833">
        <v>0</v>
      </c>
      <c r="L420" s="776">
        <v>0</v>
      </c>
      <c r="M420" s="776">
        <v>10</v>
      </c>
      <c r="N420" s="837">
        <v>10</v>
      </c>
      <c r="O420" s="776">
        <v>0</v>
      </c>
      <c r="P420" s="776">
        <v>0</v>
      </c>
      <c r="Q420" s="776">
        <v>20</v>
      </c>
      <c r="R420" s="837">
        <v>20</v>
      </c>
      <c r="S420" s="837">
        <v>0</v>
      </c>
      <c r="T420" s="776"/>
      <c r="U420" s="776"/>
      <c r="V420" s="776">
        <v>0</v>
      </c>
      <c r="W420" s="842">
        <v>30</v>
      </c>
    </row>
    <row r="421" spans="1:23">
      <c r="A421"/>
      <c r="B421" s="527" t="s">
        <v>6629</v>
      </c>
      <c r="C421" s="527"/>
      <c r="D421" s="527"/>
      <c r="E421" s="995">
        <v>773.08</v>
      </c>
      <c r="F421" s="997">
        <v>1000</v>
      </c>
      <c r="G421" s="1079">
        <v>30.48</v>
      </c>
      <c r="H421" s="1079">
        <v>32.28</v>
      </c>
      <c r="I421" s="1079">
        <v>32.28</v>
      </c>
      <c r="J421" s="997">
        <v>95.04</v>
      </c>
      <c r="K421" s="1088">
        <v>32.28</v>
      </c>
      <c r="L421" s="846">
        <v>48.42</v>
      </c>
      <c r="M421" s="846">
        <v>42.28</v>
      </c>
      <c r="N421" s="997">
        <v>122.98</v>
      </c>
      <c r="O421" s="846">
        <v>32.28</v>
      </c>
      <c r="P421" s="846">
        <v>32.28</v>
      </c>
      <c r="Q421" s="846">
        <v>52.28</v>
      </c>
      <c r="R421" s="997">
        <v>116.84</v>
      </c>
      <c r="S421" s="997">
        <v>224.28</v>
      </c>
      <c r="T421" s="846"/>
      <c r="U421" s="846"/>
      <c r="V421" s="846">
        <v>224.28</v>
      </c>
      <c r="W421" s="892">
        <v>559.14</v>
      </c>
    </row>
    <row r="422" spans="1:23">
      <c r="A422"/>
      <c r="B422" t="s">
        <v>460</v>
      </c>
      <c r="C422" s="729">
        <v>546160</v>
      </c>
      <c r="D422" s="780" t="s">
        <v>2139</v>
      </c>
      <c r="E422" s="994">
        <v>16846.71</v>
      </c>
      <c r="F422" s="837">
        <v>0</v>
      </c>
      <c r="G422" s="781">
        <v>0</v>
      </c>
      <c r="H422" s="781">
        <v>0</v>
      </c>
      <c r="I422" s="781">
        <v>0</v>
      </c>
      <c r="J422" s="837">
        <v>0</v>
      </c>
      <c r="K422" s="833">
        <v>0</v>
      </c>
      <c r="L422" s="776">
        <v>0</v>
      </c>
      <c r="M422" s="776">
        <v>0</v>
      </c>
      <c r="N422" s="837">
        <v>0</v>
      </c>
      <c r="O422" s="776">
        <v>0</v>
      </c>
      <c r="P422" s="776">
        <v>0</v>
      </c>
      <c r="Q422" s="776">
        <v>0</v>
      </c>
      <c r="R422" s="837">
        <v>0</v>
      </c>
      <c r="S422" s="837">
        <v>0</v>
      </c>
      <c r="T422" s="776"/>
      <c r="U422" s="776"/>
      <c r="V422" s="776">
        <v>0</v>
      </c>
      <c r="W422" s="842">
        <v>0</v>
      </c>
    </row>
    <row r="423" spans="1:23">
      <c r="A423"/>
      <c r="B423"/>
      <c r="C423" s="729">
        <v>546380</v>
      </c>
      <c r="D423" s="780" t="s">
        <v>7118</v>
      </c>
      <c r="E423" s="994"/>
      <c r="F423" s="837"/>
      <c r="G423" s="781"/>
      <c r="H423" s="781"/>
      <c r="I423" s="781"/>
      <c r="J423" s="837">
        <v>0</v>
      </c>
      <c r="K423" s="833"/>
      <c r="L423" s="776"/>
      <c r="M423" s="776"/>
      <c r="N423" s="837">
        <v>0</v>
      </c>
      <c r="O423" s="776"/>
      <c r="P423" s="776"/>
      <c r="Q423" s="776"/>
      <c r="R423" s="837">
        <v>0</v>
      </c>
      <c r="S423" s="837">
        <v>10501.38</v>
      </c>
      <c r="T423" s="776"/>
      <c r="U423" s="776"/>
      <c r="V423" s="776">
        <v>10501.38</v>
      </c>
      <c r="W423" s="842">
        <v>10501.38</v>
      </c>
    </row>
    <row r="424" spans="1:23">
      <c r="A424"/>
      <c r="B424" s="527" t="s">
        <v>6630</v>
      </c>
      <c r="C424" s="527"/>
      <c r="D424" s="527"/>
      <c r="E424" s="995">
        <v>16846.71</v>
      </c>
      <c r="F424" s="997">
        <v>0</v>
      </c>
      <c r="G424" s="1079">
        <v>0</v>
      </c>
      <c r="H424" s="1079">
        <v>0</v>
      </c>
      <c r="I424" s="1079">
        <v>0</v>
      </c>
      <c r="J424" s="997">
        <v>0</v>
      </c>
      <c r="K424" s="1088">
        <v>0</v>
      </c>
      <c r="L424" s="846">
        <v>0</v>
      </c>
      <c r="M424" s="846">
        <v>0</v>
      </c>
      <c r="N424" s="997">
        <v>0</v>
      </c>
      <c r="O424" s="846">
        <v>0</v>
      </c>
      <c r="P424" s="846">
        <v>0</v>
      </c>
      <c r="Q424" s="846">
        <v>0</v>
      </c>
      <c r="R424" s="997">
        <v>0</v>
      </c>
      <c r="S424" s="997">
        <v>10501.38</v>
      </c>
      <c r="T424" s="846"/>
      <c r="U424" s="846"/>
      <c r="V424" s="846">
        <v>10501.38</v>
      </c>
      <c r="W424" s="892">
        <v>10501.38</v>
      </c>
    </row>
    <row r="425" spans="1:23">
      <c r="A425" s="777" t="s">
        <v>6581</v>
      </c>
      <c r="B425" s="777"/>
      <c r="C425" s="777"/>
      <c r="D425" s="777"/>
      <c r="E425" s="996">
        <v>563727.62</v>
      </c>
      <c r="F425" s="838">
        <v>645768</v>
      </c>
      <c r="G425" s="782">
        <v>16608.289999999997</v>
      </c>
      <c r="H425" s="782">
        <v>24787.140000000003</v>
      </c>
      <c r="I425" s="782">
        <v>56784.609999999979</v>
      </c>
      <c r="J425" s="838">
        <v>98180.039999999979</v>
      </c>
      <c r="K425" s="834">
        <v>42463.069999999992</v>
      </c>
      <c r="L425" s="778">
        <v>66087.009999999995</v>
      </c>
      <c r="M425" s="778">
        <v>47447.78</v>
      </c>
      <c r="N425" s="838">
        <v>155997.86000000007</v>
      </c>
      <c r="O425" s="778">
        <v>54329.81</v>
      </c>
      <c r="P425" s="778">
        <v>46743.240000000013</v>
      </c>
      <c r="Q425" s="778">
        <v>72167.159999999989</v>
      </c>
      <c r="R425" s="838">
        <v>173240.21</v>
      </c>
      <c r="S425" s="838">
        <v>54560.41</v>
      </c>
      <c r="T425" s="778"/>
      <c r="U425" s="778"/>
      <c r="V425" s="778">
        <v>54560.41</v>
      </c>
      <c r="W425" s="843">
        <v>481978.51999999996</v>
      </c>
    </row>
    <row r="426" spans="1:23">
      <c r="A426" t="s">
        <v>448</v>
      </c>
      <c r="B426" t="s">
        <v>48</v>
      </c>
      <c r="C426" s="729">
        <v>510040</v>
      </c>
      <c r="D426" s="780" t="s">
        <v>461</v>
      </c>
      <c r="E426" s="994">
        <v>511763.19999999995</v>
      </c>
      <c r="F426" s="837">
        <v>625226</v>
      </c>
      <c r="G426" s="781">
        <v>13992.55</v>
      </c>
      <c r="H426" s="781">
        <v>40477.300000000003</v>
      </c>
      <c r="I426" s="781">
        <v>39606.19</v>
      </c>
      <c r="J426" s="837">
        <v>94076.040000000008</v>
      </c>
      <c r="K426" s="833">
        <v>37889</v>
      </c>
      <c r="L426" s="776">
        <v>55215.44</v>
      </c>
      <c r="M426" s="776">
        <v>42933.83</v>
      </c>
      <c r="N426" s="837">
        <v>136038.27000000002</v>
      </c>
      <c r="O426" s="776">
        <v>43457.4</v>
      </c>
      <c r="P426" s="776">
        <v>39692.47</v>
      </c>
      <c r="Q426" s="776">
        <v>40245.589999999997</v>
      </c>
      <c r="R426" s="837">
        <v>123395.45999999999</v>
      </c>
      <c r="S426" s="837">
        <v>39413.31</v>
      </c>
      <c r="T426" s="776"/>
      <c r="U426" s="776"/>
      <c r="V426" s="776">
        <v>39413.31</v>
      </c>
      <c r="W426" s="842">
        <v>392923.08</v>
      </c>
    </row>
    <row r="427" spans="1:23">
      <c r="A427"/>
      <c r="B427"/>
      <c r="C427" s="729">
        <v>510200</v>
      </c>
      <c r="D427" s="780" t="s">
        <v>462</v>
      </c>
      <c r="E427" s="994">
        <v>23889.63</v>
      </c>
      <c r="F427" s="837">
        <v>0</v>
      </c>
      <c r="G427" s="781">
        <v>0</v>
      </c>
      <c r="H427" s="781">
        <v>0</v>
      </c>
      <c r="I427" s="781">
        <v>0</v>
      </c>
      <c r="J427" s="837">
        <v>0</v>
      </c>
      <c r="K427" s="833">
        <v>0</v>
      </c>
      <c r="L427" s="776">
        <v>0</v>
      </c>
      <c r="M427" s="776">
        <v>0</v>
      </c>
      <c r="N427" s="837">
        <v>0</v>
      </c>
      <c r="O427" s="776">
        <v>2197.84</v>
      </c>
      <c r="P427" s="776">
        <v>0</v>
      </c>
      <c r="Q427" s="776">
        <v>1423.47</v>
      </c>
      <c r="R427" s="837">
        <v>3621.3100000000004</v>
      </c>
      <c r="S427" s="837">
        <v>1261.82</v>
      </c>
      <c r="T427" s="776"/>
      <c r="U427" s="776"/>
      <c r="V427" s="776">
        <v>1261.82</v>
      </c>
      <c r="W427" s="842">
        <v>4883.13</v>
      </c>
    </row>
    <row r="428" spans="1:23">
      <c r="A428"/>
      <c r="B428"/>
      <c r="C428" s="729">
        <v>510320</v>
      </c>
      <c r="D428" s="780" t="s">
        <v>463</v>
      </c>
      <c r="E428" s="994">
        <v>18570</v>
      </c>
      <c r="F428" s="837">
        <v>0</v>
      </c>
      <c r="G428" s="781">
        <v>992</v>
      </c>
      <c r="H428" s="781">
        <v>0</v>
      </c>
      <c r="I428" s="781">
        <v>0</v>
      </c>
      <c r="J428" s="837">
        <v>992</v>
      </c>
      <c r="K428" s="833">
        <v>0</v>
      </c>
      <c r="L428" s="776">
        <v>0</v>
      </c>
      <c r="M428" s="776">
        <v>309.61</v>
      </c>
      <c r="N428" s="837">
        <v>309.61</v>
      </c>
      <c r="O428" s="776">
        <v>3096.08</v>
      </c>
      <c r="P428" s="776">
        <v>2941.28</v>
      </c>
      <c r="Q428" s="776">
        <v>3096.08</v>
      </c>
      <c r="R428" s="837">
        <v>9133.44</v>
      </c>
      <c r="S428" s="837">
        <v>3096.08</v>
      </c>
      <c r="T428" s="776"/>
      <c r="U428" s="776"/>
      <c r="V428" s="776">
        <v>3096.08</v>
      </c>
      <c r="W428" s="842">
        <v>13531.130000000001</v>
      </c>
    </row>
    <row r="429" spans="1:23">
      <c r="A429"/>
      <c r="B429"/>
      <c r="C429" s="729">
        <v>510420</v>
      </c>
      <c r="D429" s="780" t="s">
        <v>464</v>
      </c>
      <c r="E429" s="994">
        <v>9440.4599999999991</v>
      </c>
      <c r="F429" s="837">
        <v>25000</v>
      </c>
      <c r="G429" s="781">
        <v>0</v>
      </c>
      <c r="H429" s="781">
        <v>0</v>
      </c>
      <c r="I429" s="781">
        <v>191.36</v>
      </c>
      <c r="J429" s="837">
        <v>191.36</v>
      </c>
      <c r="K429" s="833">
        <v>179.58</v>
      </c>
      <c r="L429" s="776">
        <v>712.15</v>
      </c>
      <c r="M429" s="776">
        <v>914.55</v>
      </c>
      <c r="N429" s="837">
        <v>1806.28</v>
      </c>
      <c r="O429" s="776">
        <v>1052.24</v>
      </c>
      <c r="P429" s="776">
        <v>693.6</v>
      </c>
      <c r="Q429" s="776">
        <v>1535.39</v>
      </c>
      <c r="R429" s="837">
        <v>3281.2300000000005</v>
      </c>
      <c r="S429" s="837">
        <v>629.5</v>
      </c>
      <c r="T429" s="776"/>
      <c r="U429" s="776"/>
      <c r="V429" s="776">
        <v>629.5</v>
      </c>
      <c r="W429" s="842">
        <v>5908.37</v>
      </c>
    </row>
    <row r="430" spans="1:23">
      <c r="A430"/>
      <c r="B430"/>
      <c r="C430" s="729">
        <v>510421</v>
      </c>
      <c r="D430" s="780" t="s">
        <v>6864</v>
      </c>
      <c r="E430" s="994">
        <v>0</v>
      </c>
      <c r="F430" s="837">
        <v>0</v>
      </c>
      <c r="G430" s="781">
        <v>0</v>
      </c>
      <c r="H430" s="781">
        <v>0</v>
      </c>
      <c r="I430" s="781">
        <v>0</v>
      </c>
      <c r="J430" s="837">
        <v>0</v>
      </c>
      <c r="K430" s="833">
        <v>0</v>
      </c>
      <c r="L430" s="776">
        <v>0</v>
      </c>
      <c r="M430" s="776">
        <v>0</v>
      </c>
      <c r="N430" s="837">
        <v>0</v>
      </c>
      <c r="O430" s="776">
        <v>0</v>
      </c>
      <c r="P430" s="776">
        <v>0</v>
      </c>
      <c r="Q430" s="776">
        <v>0</v>
      </c>
      <c r="R430" s="837">
        <v>0</v>
      </c>
      <c r="S430" s="837">
        <v>0</v>
      </c>
      <c r="T430" s="776"/>
      <c r="U430" s="776"/>
      <c r="V430" s="776">
        <v>0</v>
      </c>
      <c r="W430" s="842">
        <v>0</v>
      </c>
    </row>
    <row r="431" spans="1:23">
      <c r="A431"/>
      <c r="B431"/>
      <c r="C431" s="729">
        <v>510520</v>
      </c>
      <c r="D431" s="780" t="s">
        <v>466</v>
      </c>
      <c r="E431" s="994">
        <v>421.55</v>
      </c>
      <c r="F431" s="837">
        <v>0</v>
      </c>
      <c r="G431" s="781">
        <v>24</v>
      </c>
      <c r="H431" s="781">
        <v>36</v>
      </c>
      <c r="I431" s="781">
        <v>15</v>
      </c>
      <c r="J431" s="837">
        <v>75</v>
      </c>
      <c r="K431" s="833">
        <v>0</v>
      </c>
      <c r="L431" s="776">
        <v>0</v>
      </c>
      <c r="M431" s="776">
        <v>0</v>
      </c>
      <c r="N431" s="837">
        <v>0</v>
      </c>
      <c r="O431" s="776">
        <v>0</v>
      </c>
      <c r="P431" s="776">
        <v>0</v>
      </c>
      <c r="Q431" s="776">
        <v>0</v>
      </c>
      <c r="R431" s="837">
        <v>0</v>
      </c>
      <c r="S431" s="837">
        <v>0</v>
      </c>
      <c r="T431" s="776"/>
      <c r="U431" s="776"/>
      <c r="V431" s="776">
        <v>0</v>
      </c>
      <c r="W431" s="842">
        <v>75</v>
      </c>
    </row>
    <row r="432" spans="1:23">
      <c r="A432"/>
      <c r="B432"/>
      <c r="C432" s="729">
        <v>510620</v>
      </c>
      <c r="D432" s="780" t="s">
        <v>467</v>
      </c>
      <c r="E432" s="994">
        <v>5258.8799999999992</v>
      </c>
      <c r="F432" s="837">
        <v>6000</v>
      </c>
      <c r="G432" s="781">
        <v>210.57</v>
      </c>
      <c r="H432" s="781">
        <v>562.76</v>
      </c>
      <c r="I432" s="781">
        <v>535.53</v>
      </c>
      <c r="J432" s="837">
        <v>1308.8599999999999</v>
      </c>
      <c r="K432" s="833">
        <v>505.24</v>
      </c>
      <c r="L432" s="776">
        <v>608.88</v>
      </c>
      <c r="M432" s="776">
        <v>209.46</v>
      </c>
      <c r="N432" s="837">
        <v>1323.58</v>
      </c>
      <c r="O432" s="776">
        <v>177.31</v>
      </c>
      <c r="P432" s="776">
        <v>174.43</v>
      </c>
      <c r="Q432" s="776">
        <v>261.88</v>
      </c>
      <c r="R432" s="837">
        <v>613.62</v>
      </c>
      <c r="S432" s="837">
        <v>330.71</v>
      </c>
      <c r="T432" s="776"/>
      <c r="U432" s="776"/>
      <c r="V432" s="776">
        <v>330.71</v>
      </c>
      <c r="W432" s="842">
        <v>3576.77</v>
      </c>
    </row>
    <row r="433" spans="1:23">
      <c r="A433"/>
      <c r="B433"/>
      <c r="C433" s="729">
        <v>510700</v>
      </c>
      <c r="D433" s="780" t="s">
        <v>468</v>
      </c>
      <c r="E433" s="994">
        <v>9645.35</v>
      </c>
      <c r="F433" s="837">
        <v>10000</v>
      </c>
      <c r="G433" s="781">
        <v>893.51</v>
      </c>
      <c r="H433" s="781">
        <v>0</v>
      </c>
      <c r="I433" s="781">
        <v>690.55</v>
      </c>
      <c r="J433" s="837">
        <v>1584.06</v>
      </c>
      <c r="K433" s="833">
        <v>0</v>
      </c>
      <c r="L433" s="776">
        <v>1415.78</v>
      </c>
      <c r="M433" s="776">
        <v>2243.06</v>
      </c>
      <c r="N433" s="837">
        <v>3658.84</v>
      </c>
      <c r="O433" s="776">
        <v>673.67</v>
      </c>
      <c r="P433" s="776">
        <v>694.02</v>
      </c>
      <c r="Q433" s="776">
        <v>1226.1500000000001</v>
      </c>
      <c r="R433" s="837">
        <v>2593.84</v>
      </c>
      <c r="S433" s="837">
        <v>0</v>
      </c>
      <c r="T433" s="776"/>
      <c r="U433" s="776"/>
      <c r="V433" s="776">
        <v>0</v>
      </c>
      <c r="W433" s="842">
        <v>7836.74</v>
      </c>
    </row>
    <row r="434" spans="1:23">
      <c r="A434"/>
      <c r="B434"/>
      <c r="C434" s="729">
        <v>513000</v>
      </c>
      <c r="D434" s="780" t="s">
        <v>469</v>
      </c>
      <c r="E434" s="994">
        <v>62934.490000000005</v>
      </c>
      <c r="F434" s="837">
        <v>77453</v>
      </c>
      <c r="G434" s="781">
        <v>2099.64</v>
      </c>
      <c r="H434" s="781">
        <v>4888.0600000000004</v>
      </c>
      <c r="I434" s="781">
        <v>4760.67</v>
      </c>
      <c r="J434" s="837">
        <v>11748.37</v>
      </c>
      <c r="K434" s="833">
        <v>4414.4399999999996</v>
      </c>
      <c r="L434" s="776">
        <v>6631.56</v>
      </c>
      <c r="M434" s="776">
        <v>5748.52</v>
      </c>
      <c r="N434" s="837">
        <v>16794.52</v>
      </c>
      <c r="O434" s="776">
        <v>5590.47</v>
      </c>
      <c r="P434" s="776">
        <v>5297.8</v>
      </c>
      <c r="Q434" s="776">
        <v>5496.31</v>
      </c>
      <c r="R434" s="837">
        <v>16384.580000000002</v>
      </c>
      <c r="S434" s="837">
        <v>5259.37</v>
      </c>
      <c r="T434" s="776"/>
      <c r="U434" s="776"/>
      <c r="V434" s="776">
        <v>5259.37</v>
      </c>
      <c r="W434" s="842">
        <v>50186.840000000004</v>
      </c>
    </row>
    <row r="435" spans="1:23">
      <c r="A435"/>
      <c r="B435"/>
      <c r="C435" s="729">
        <v>513001</v>
      </c>
      <c r="D435" s="780" t="s">
        <v>6865</v>
      </c>
      <c r="E435" s="994">
        <v>0</v>
      </c>
      <c r="F435" s="837">
        <v>0</v>
      </c>
      <c r="G435" s="781">
        <v>0</v>
      </c>
      <c r="H435" s="781">
        <v>0</v>
      </c>
      <c r="I435" s="781">
        <v>0</v>
      </c>
      <c r="J435" s="837">
        <v>0</v>
      </c>
      <c r="K435" s="833">
        <v>0</v>
      </c>
      <c r="L435" s="776">
        <v>0</v>
      </c>
      <c r="M435" s="776">
        <v>0</v>
      </c>
      <c r="N435" s="837">
        <v>0</v>
      </c>
      <c r="O435" s="776">
        <v>0</v>
      </c>
      <c r="P435" s="776">
        <v>0</v>
      </c>
      <c r="Q435" s="776">
        <v>0</v>
      </c>
      <c r="R435" s="837">
        <v>0</v>
      </c>
      <c r="S435" s="837">
        <v>0</v>
      </c>
      <c r="T435" s="776"/>
      <c r="U435" s="776"/>
      <c r="V435" s="776">
        <v>0</v>
      </c>
      <c r="W435" s="842">
        <v>0</v>
      </c>
    </row>
    <row r="436" spans="1:23">
      <c r="A436"/>
      <c r="B436"/>
      <c r="C436" s="729">
        <v>513020</v>
      </c>
      <c r="D436" s="780" t="s">
        <v>470</v>
      </c>
      <c r="E436" s="994">
        <v>888.8599999999999</v>
      </c>
      <c r="F436" s="837">
        <v>0</v>
      </c>
      <c r="G436" s="781">
        <v>0</v>
      </c>
      <c r="H436" s="781">
        <v>0</v>
      </c>
      <c r="I436" s="781">
        <v>0</v>
      </c>
      <c r="J436" s="837">
        <v>0</v>
      </c>
      <c r="K436" s="833">
        <v>0</v>
      </c>
      <c r="L436" s="776">
        <v>0</v>
      </c>
      <c r="M436" s="776">
        <v>17.28</v>
      </c>
      <c r="N436" s="837">
        <v>17.28</v>
      </c>
      <c r="O436" s="776">
        <v>172.76</v>
      </c>
      <c r="P436" s="776">
        <v>164.12</v>
      </c>
      <c r="Q436" s="776">
        <v>172.76</v>
      </c>
      <c r="R436" s="837">
        <v>509.64</v>
      </c>
      <c r="S436" s="837">
        <v>172.76</v>
      </c>
      <c r="T436" s="776"/>
      <c r="U436" s="776"/>
      <c r="V436" s="776">
        <v>172.76</v>
      </c>
      <c r="W436" s="842">
        <v>699.68</v>
      </c>
    </row>
    <row r="437" spans="1:23">
      <c r="A437"/>
      <c r="B437"/>
      <c r="C437" s="729">
        <v>513120</v>
      </c>
      <c r="D437" s="780" t="s">
        <v>471</v>
      </c>
      <c r="E437" s="994">
        <v>30762.39</v>
      </c>
      <c r="F437" s="837">
        <v>36229</v>
      </c>
      <c r="G437" s="781">
        <v>994.66</v>
      </c>
      <c r="H437" s="781">
        <v>2536.25</v>
      </c>
      <c r="I437" s="781">
        <v>2537.92</v>
      </c>
      <c r="J437" s="837">
        <v>6068.83</v>
      </c>
      <c r="K437" s="833">
        <v>2387.59</v>
      </c>
      <c r="L437" s="776">
        <v>3588.74</v>
      </c>
      <c r="M437" s="776">
        <v>2865.86</v>
      </c>
      <c r="N437" s="837">
        <v>8842.19</v>
      </c>
      <c r="O437" s="776">
        <v>2934.23</v>
      </c>
      <c r="P437" s="776">
        <v>2550.06</v>
      </c>
      <c r="Q437" s="776">
        <v>2789.85</v>
      </c>
      <c r="R437" s="837">
        <v>8274.14</v>
      </c>
      <c r="S437" s="837">
        <v>2591.96</v>
      </c>
      <c r="T437" s="776"/>
      <c r="U437" s="776"/>
      <c r="V437" s="776">
        <v>2591.96</v>
      </c>
      <c r="W437" s="842">
        <v>25777.119999999999</v>
      </c>
    </row>
    <row r="438" spans="1:23">
      <c r="A438"/>
      <c r="B438"/>
      <c r="C438" s="729">
        <v>513140</v>
      </c>
      <c r="D438" s="780" t="s">
        <v>472</v>
      </c>
      <c r="E438" s="994">
        <v>8112.25</v>
      </c>
      <c r="F438" s="837">
        <v>9066</v>
      </c>
      <c r="G438" s="781">
        <v>232.62</v>
      </c>
      <c r="H438" s="781">
        <v>593.14</v>
      </c>
      <c r="I438" s="781">
        <v>593.54999999999995</v>
      </c>
      <c r="J438" s="837">
        <v>1419.31</v>
      </c>
      <c r="K438" s="833">
        <v>558.4</v>
      </c>
      <c r="L438" s="776">
        <v>839.28</v>
      </c>
      <c r="M438" s="776">
        <v>674.76</v>
      </c>
      <c r="N438" s="837">
        <v>2072.4399999999996</v>
      </c>
      <c r="O438" s="776">
        <v>731.12</v>
      </c>
      <c r="P438" s="776">
        <v>639.04</v>
      </c>
      <c r="Q438" s="776">
        <v>680.39</v>
      </c>
      <c r="R438" s="837">
        <v>2050.5499999999997</v>
      </c>
      <c r="S438" s="837">
        <v>642.57000000000005</v>
      </c>
      <c r="T438" s="776"/>
      <c r="U438" s="776"/>
      <c r="V438" s="776">
        <v>642.57000000000005</v>
      </c>
      <c r="W438" s="842">
        <v>6184.87</v>
      </c>
    </row>
    <row r="439" spans="1:23">
      <c r="A439"/>
      <c r="B439"/>
      <c r="C439" s="729">
        <v>515040</v>
      </c>
      <c r="D439" s="780" t="s">
        <v>473</v>
      </c>
      <c r="E439" s="994">
        <v>112667.8</v>
      </c>
      <c r="F439" s="837">
        <v>132486</v>
      </c>
      <c r="G439" s="781">
        <v>3494.35</v>
      </c>
      <c r="H439" s="781">
        <v>9651.5300000000007</v>
      </c>
      <c r="I439" s="781">
        <v>8997.86</v>
      </c>
      <c r="J439" s="837">
        <v>22143.74</v>
      </c>
      <c r="K439" s="833">
        <v>10911.29</v>
      </c>
      <c r="L439" s="776">
        <v>9428.64</v>
      </c>
      <c r="M439" s="776">
        <v>10789.83</v>
      </c>
      <c r="N439" s="837">
        <v>31129.760000000002</v>
      </c>
      <c r="O439" s="776">
        <v>12194.73</v>
      </c>
      <c r="P439" s="776">
        <v>10461.209999999999</v>
      </c>
      <c r="Q439" s="776">
        <v>10490.71</v>
      </c>
      <c r="R439" s="837">
        <v>33146.649999999994</v>
      </c>
      <c r="S439" s="837">
        <v>9509.49</v>
      </c>
      <c r="T439" s="776"/>
      <c r="U439" s="776"/>
      <c r="V439" s="776">
        <v>9509.49</v>
      </c>
      <c r="W439" s="842">
        <v>95929.64</v>
      </c>
    </row>
    <row r="440" spans="1:23">
      <c r="A440"/>
      <c r="B440"/>
      <c r="C440" s="729">
        <v>515100</v>
      </c>
      <c r="D440" s="780" t="s">
        <v>474</v>
      </c>
      <c r="E440" s="994">
        <v>620.43000000000006</v>
      </c>
      <c r="F440" s="837">
        <v>825</v>
      </c>
      <c r="G440" s="781">
        <v>17.579999999999998</v>
      </c>
      <c r="H440" s="781">
        <v>49.58</v>
      </c>
      <c r="I440" s="781">
        <v>48.13</v>
      </c>
      <c r="J440" s="837">
        <v>115.28999999999999</v>
      </c>
      <c r="K440" s="833">
        <v>45.97</v>
      </c>
      <c r="L440" s="776">
        <v>46.73</v>
      </c>
      <c r="M440" s="776">
        <v>52.96</v>
      </c>
      <c r="N440" s="837">
        <v>145.66</v>
      </c>
      <c r="O440" s="776">
        <v>52.87</v>
      </c>
      <c r="P440" s="776">
        <v>47.01</v>
      </c>
      <c r="Q440" s="776">
        <v>49.63</v>
      </c>
      <c r="R440" s="837">
        <v>149.51</v>
      </c>
      <c r="S440" s="837">
        <v>47.53</v>
      </c>
      <c r="T440" s="776"/>
      <c r="U440" s="776"/>
      <c r="V440" s="776">
        <v>47.53</v>
      </c>
      <c r="W440" s="842">
        <v>457.99</v>
      </c>
    </row>
    <row r="441" spans="1:23">
      <c r="A441"/>
      <c r="B441"/>
      <c r="C441" s="729">
        <v>515120</v>
      </c>
      <c r="D441" s="780" t="s">
        <v>475</v>
      </c>
      <c r="E441" s="994">
        <v>1201.07</v>
      </c>
      <c r="F441" s="837">
        <v>2033</v>
      </c>
      <c r="G441" s="781">
        <v>46.11</v>
      </c>
      <c r="H441" s="781">
        <v>131.51</v>
      </c>
      <c r="I441" s="781">
        <v>128.33000000000001</v>
      </c>
      <c r="J441" s="837">
        <v>305.95000000000005</v>
      </c>
      <c r="K441" s="833">
        <v>122.63</v>
      </c>
      <c r="L441" s="776">
        <v>179.5</v>
      </c>
      <c r="M441" s="776">
        <v>142.52000000000001</v>
      </c>
      <c r="N441" s="837">
        <v>444.65</v>
      </c>
      <c r="O441" s="776">
        <v>142.44999999999999</v>
      </c>
      <c r="P441" s="776">
        <v>129.02000000000001</v>
      </c>
      <c r="Q441" s="776">
        <v>135.32</v>
      </c>
      <c r="R441" s="837">
        <v>406.79</v>
      </c>
      <c r="S441" s="837">
        <v>132.66999999999999</v>
      </c>
      <c r="T441" s="776"/>
      <c r="U441" s="776"/>
      <c r="V441" s="776">
        <v>132.66999999999999</v>
      </c>
      <c r="W441" s="842">
        <v>1290.06</v>
      </c>
    </row>
    <row r="442" spans="1:23">
      <c r="A442"/>
      <c r="B442"/>
      <c r="C442" s="729">
        <v>515220</v>
      </c>
      <c r="D442" s="780" t="s">
        <v>478</v>
      </c>
      <c r="E442" s="994">
        <v>0</v>
      </c>
      <c r="F442" s="837">
        <v>0</v>
      </c>
      <c r="G442" s="781">
        <v>0</v>
      </c>
      <c r="H442" s="781">
        <v>0</v>
      </c>
      <c r="I442" s="781">
        <v>0</v>
      </c>
      <c r="J442" s="837">
        <v>0</v>
      </c>
      <c r="K442" s="833">
        <v>0</v>
      </c>
      <c r="L442" s="776">
        <v>0</v>
      </c>
      <c r="M442" s="776">
        <v>0</v>
      </c>
      <c r="N442" s="837">
        <v>0</v>
      </c>
      <c r="O442" s="776">
        <v>0</v>
      </c>
      <c r="P442" s="776">
        <v>0</v>
      </c>
      <c r="Q442" s="776">
        <v>0</v>
      </c>
      <c r="R442" s="837">
        <v>0</v>
      </c>
      <c r="S442" s="837">
        <v>0</v>
      </c>
      <c r="T442" s="776"/>
      <c r="U442" s="776"/>
      <c r="V442" s="776">
        <v>0</v>
      </c>
      <c r="W442" s="842">
        <v>0</v>
      </c>
    </row>
    <row r="443" spans="1:23">
      <c r="A443"/>
      <c r="B443"/>
      <c r="C443" s="729">
        <v>515260</v>
      </c>
      <c r="D443" s="780" t="s">
        <v>479</v>
      </c>
      <c r="E443" s="994">
        <v>1835.0200000000002</v>
      </c>
      <c r="F443" s="837">
        <v>1737</v>
      </c>
      <c r="G443" s="781">
        <v>41.06</v>
      </c>
      <c r="H443" s="781">
        <v>110.42</v>
      </c>
      <c r="I443" s="781">
        <v>107.76</v>
      </c>
      <c r="J443" s="837">
        <v>259.24</v>
      </c>
      <c r="K443" s="833">
        <v>102.99</v>
      </c>
      <c r="L443" s="776">
        <v>150.75</v>
      </c>
      <c r="M443" s="776">
        <v>123.36</v>
      </c>
      <c r="N443" s="837">
        <v>377.1</v>
      </c>
      <c r="O443" s="776">
        <v>126.96</v>
      </c>
      <c r="P443" s="776">
        <v>115.65</v>
      </c>
      <c r="Q443" s="776">
        <v>120.96</v>
      </c>
      <c r="R443" s="837">
        <v>363.57</v>
      </c>
      <c r="S443" s="837">
        <v>118.71</v>
      </c>
      <c r="T443" s="776"/>
      <c r="U443" s="776"/>
      <c r="V443" s="776">
        <v>118.71</v>
      </c>
      <c r="W443" s="842">
        <v>1118.6200000000001</v>
      </c>
    </row>
    <row r="444" spans="1:23">
      <c r="A444"/>
      <c r="B444"/>
      <c r="C444" s="729">
        <v>517000</v>
      </c>
      <c r="D444" s="780" t="s">
        <v>480</v>
      </c>
      <c r="E444" s="994"/>
      <c r="F444" s="837">
        <v>0</v>
      </c>
      <c r="G444" s="781"/>
      <c r="H444" s="781"/>
      <c r="I444" s="781"/>
      <c r="J444" s="837">
        <v>0</v>
      </c>
      <c r="K444" s="833"/>
      <c r="L444" s="776"/>
      <c r="M444" s="776">
        <v>14954.34</v>
      </c>
      <c r="N444" s="837">
        <v>14954.34</v>
      </c>
      <c r="O444" s="776">
        <v>0</v>
      </c>
      <c r="P444" s="776">
        <v>0</v>
      </c>
      <c r="Q444" s="776">
        <v>7477.17</v>
      </c>
      <c r="R444" s="837">
        <v>7477.17</v>
      </c>
      <c r="S444" s="837">
        <v>0</v>
      </c>
      <c r="T444" s="776"/>
      <c r="U444" s="776"/>
      <c r="V444" s="776">
        <v>0</v>
      </c>
      <c r="W444" s="842">
        <v>22431.510000000002</v>
      </c>
    </row>
    <row r="445" spans="1:23">
      <c r="A445"/>
      <c r="B445"/>
      <c r="C445" s="729">
        <v>518020</v>
      </c>
      <c r="D445" s="780" t="s">
        <v>482</v>
      </c>
      <c r="E445" s="994">
        <v>26.3</v>
      </c>
      <c r="F445" s="837">
        <v>0</v>
      </c>
      <c r="G445" s="781">
        <v>1.7</v>
      </c>
      <c r="H445" s="781">
        <v>4</v>
      </c>
      <c r="I445" s="781">
        <v>4</v>
      </c>
      <c r="J445" s="837">
        <v>9.6999999999999993</v>
      </c>
      <c r="K445" s="833">
        <v>4</v>
      </c>
      <c r="L445" s="776">
        <v>4</v>
      </c>
      <c r="M445" s="776">
        <v>4</v>
      </c>
      <c r="N445" s="837">
        <v>12</v>
      </c>
      <c r="O445" s="776">
        <v>0</v>
      </c>
      <c r="P445" s="776">
        <v>0</v>
      </c>
      <c r="Q445" s="776">
        <v>0</v>
      </c>
      <c r="R445" s="837">
        <v>0</v>
      </c>
      <c r="S445" s="837">
        <v>0</v>
      </c>
      <c r="T445" s="776"/>
      <c r="U445" s="776"/>
      <c r="V445" s="776">
        <v>0</v>
      </c>
      <c r="W445" s="842">
        <v>21.7</v>
      </c>
    </row>
    <row r="446" spans="1:23">
      <c r="A446"/>
      <c r="B446"/>
      <c r="C446" s="729">
        <v>518140</v>
      </c>
      <c r="D446" s="780" t="s">
        <v>484</v>
      </c>
      <c r="E446" s="994">
        <v>213.35</v>
      </c>
      <c r="F446" s="837">
        <v>262</v>
      </c>
      <c r="G446" s="781">
        <v>6.08</v>
      </c>
      <c r="H446" s="781">
        <v>17.260000000000002</v>
      </c>
      <c r="I446" s="781">
        <v>16.88</v>
      </c>
      <c r="J446" s="837">
        <v>40.22</v>
      </c>
      <c r="K446" s="833">
        <v>16.21</v>
      </c>
      <c r="L446" s="776">
        <v>23.75</v>
      </c>
      <c r="M446" s="776">
        <v>17.78</v>
      </c>
      <c r="N446" s="837">
        <v>57.74</v>
      </c>
      <c r="O446" s="776">
        <v>17.940000000000001</v>
      </c>
      <c r="P446" s="776">
        <v>16.32</v>
      </c>
      <c r="Q446" s="776">
        <v>15.53</v>
      </c>
      <c r="R446" s="837">
        <v>49.790000000000006</v>
      </c>
      <c r="S446" s="837">
        <v>15.42</v>
      </c>
      <c r="T446" s="776"/>
      <c r="U446" s="776"/>
      <c r="V446" s="776">
        <v>15.42</v>
      </c>
      <c r="W446" s="842">
        <v>163.16999999999999</v>
      </c>
    </row>
    <row r="447" spans="1:23">
      <c r="A447"/>
      <c r="B447" s="527" t="s">
        <v>6625</v>
      </c>
      <c r="C447" s="527"/>
      <c r="D447" s="527"/>
      <c r="E447" s="995">
        <v>798251.03</v>
      </c>
      <c r="F447" s="997">
        <v>926317</v>
      </c>
      <c r="G447" s="1079">
        <v>23046.430000000004</v>
      </c>
      <c r="H447" s="1079">
        <v>59057.810000000005</v>
      </c>
      <c r="I447" s="1079">
        <v>58233.73</v>
      </c>
      <c r="J447" s="997">
        <v>140337.97000000003</v>
      </c>
      <c r="K447" s="1088">
        <v>57137.340000000004</v>
      </c>
      <c r="L447" s="846">
        <v>78845.2</v>
      </c>
      <c r="M447" s="846">
        <v>82001.72</v>
      </c>
      <c r="N447" s="997">
        <v>217984.25999999998</v>
      </c>
      <c r="O447" s="846">
        <v>72618.070000000007</v>
      </c>
      <c r="P447" s="846">
        <v>63616.03</v>
      </c>
      <c r="Q447" s="846">
        <v>75217.19</v>
      </c>
      <c r="R447" s="997">
        <v>211451.29000000004</v>
      </c>
      <c r="S447" s="997">
        <v>63221.899999999994</v>
      </c>
      <c r="T447" s="846"/>
      <c r="U447" s="846"/>
      <c r="V447" s="846">
        <v>63221.899999999994</v>
      </c>
      <c r="W447" s="892">
        <v>632995.42000000004</v>
      </c>
    </row>
    <row r="448" spans="1:23">
      <c r="A448"/>
      <c r="B448" t="s">
        <v>6626</v>
      </c>
      <c r="C448" s="729">
        <v>520010</v>
      </c>
      <c r="D448" s="780" t="s">
        <v>119</v>
      </c>
      <c r="E448" s="994">
        <v>0</v>
      </c>
      <c r="F448" s="837">
        <v>1500</v>
      </c>
      <c r="G448" s="781">
        <v>0</v>
      </c>
      <c r="H448" s="781">
        <v>0</v>
      </c>
      <c r="I448" s="781">
        <v>0</v>
      </c>
      <c r="J448" s="837">
        <v>0</v>
      </c>
      <c r="K448" s="833">
        <v>0</v>
      </c>
      <c r="L448" s="776">
        <v>0</v>
      </c>
      <c r="M448" s="776">
        <v>0</v>
      </c>
      <c r="N448" s="837">
        <v>0</v>
      </c>
      <c r="O448" s="776">
        <v>0</v>
      </c>
      <c r="P448" s="776">
        <v>0</v>
      </c>
      <c r="Q448" s="776">
        <v>0</v>
      </c>
      <c r="R448" s="837">
        <v>0</v>
      </c>
      <c r="S448" s="837">
        <v>1351.69</v>
      </c>
      <c r="T448" s="776"/>
      <c r="U448" s="776"/>
      <c r="V448" s="776">
        <v>1351.69</v>
      </c>
      <c r="W448" s="842">
        <v>1351.69</v>
      </c>
    </row>
    <row r="449" spans="1:23">
      <c r="A449"/>
      <c r="B449"/>
      <c r="C449" s="729">
        <v>520015</v>
      </c>
      <c r="D449" s="780" t="s">
        <v>485</v>
      </c>
      <c r="E449" s="994">
        <v>0</v>
      </c>
      <c r="F449" s="837">
        <v>0</v>
      </c>
      <c r="G449" s="781">
        <v>0</v>
      </c>
      <c r="H449" s="781">
        <v>0</v>
      </c>
      <c r="I449" s="781">
        <v>0</v>
      </c>
      <c r="J449" s="837">
        <v>0</v>
      </c>
      <c r="K449" s="833">
        <v>0</v>
      </c>
      <c r="L449" s="776">
        <v>0</v>
      </c>
      <c r="M449" s="776">
        <v>0</v>
      </c>
      <c r="N449" s="837">
        <v>0</v>
      </c>
      <c r="O449" s="776">
        <v>0</v>
      </c>
      <c r="P449" s="776">
        <v>0</v>
      </c>
      <c r="Q449" s="776">
        <v>0</v>
      </c>
      <c r="R449" s="837">
        <v>0</v>
      </c>
      <c r="S449" s="837">
        <v>0</v>
      </c>
      <c r="T449" s="776"/>
      <c r="U449" s="776"/>
      <c r="V449" s="776">
        <v>0</v>
      </c>
      <c r="W449" s="842">
        <v>0</v>
      </c>
    </row>
    <row r="450" spans="1:23">
      <c r="A450"/>
      <c r="B450"/>
      <c r="C450" s="729">
        <v>520020</v>
      </c>
      <c r="D450" s="780" t="s">
        <v>86</v>
      </c>
      <c r="E450" s="994">
        <v>8463.369999999999</v>
      </c>
      <c r="F450" s="837">
        <v>9800</v>
      </c>
      <c r="G450" s="781">
        <v>63.37</v>
      </c>
      <c r="H450" s="781">
        <v>536.63</v>
      </c>
      <c r="I450" s="781">
        <v>600</v>
      </c>
      <c r="J450" s="837">
        <v>1200</v>
      </c>
      <c r="K450" s="833">
        <v>600</v>
      </c>
      <c r="L450" s="776">
        <v>600</v>
      </c>
      <c r="M450" s="776">
        <v>600</v>
      </c>
      <c r="N450" s="837">
        <v>1800</v>
      </c>
      <c r="O450" s="776">
        <v>600</v>
      </c>
      <c r="P450" s="776">
        <v>0</v>
      </c>
      <c r="Q450" s="776">
        <v>1200</v>
      </c>
      <c r="R450" s="837">
        <v>1800</v>
      </c>
      <c r="S450" s="837">
        <v>600</v>
      </c>
      <c r="T450" s="776"/>
      <c r="U450" s="776"/>
      <c r="V450" s="776">
        <v>600</v>
      </c>
      <c r="W450" s="842">
        <v>5400</v>
      </c>
    </row>
    <row r="451" spans="1:23">
      <c r="A451"/>
      <c r="B451"/>
      <c r="C451" s="729">
        <v>520025</v>
      </c>
      <c r="D451" s="780" t="s">
        <v>486</v>
      </c>
      <c r="E451" s="994">
        <v>439.89</v>
      </c>
      <c r="F451" s="837">
        <v>700</v>
      </c>
      <c r="G451" s="781">
        <v>313.74</v>
      </c>
      <c r="H451" s="781">
        <v>0</v>
      </c>
      <c r="I451" s="781">
        <v>0</v>
      </c>
      <c r="J451" s="837">
        <v>313.74</v>
      </c>
      <c r="K451" s="833">
        <v>0</v>
      </c>
      <c r="L451" s="776">
        <v>0</v>
      </c>
      <c r="M451" s="776">
        <v>0</v>
      </c>
      <c r="N451" s="837">
        <v>0</v>
      </c>
      <c r="O451" s="776">
        <v>0</v>
      </c>
      <c r="P451" s="776">
        <v>0</v>
      </c>
      <c r="Q451" s="776">
        <v>0</v>
      </c>
      <c r="R451" s="837">
        <v>0</v>
      </c>
      <c r="S451" s="837">
        <v>369.02</v>
      </c>
      <c r="T451" s="776"/>
      <c r="U451" s="776"/>
      <c r="V451" s="776">
        <v>369.02</v>
      </c>
      <c r="W451" s="842">
        <v>682.76</v>
      </c>
    </row>
    <row r="452" spans="1:23">
      <c r="A452"/>
      <c r="B452"/>
      <c r="C452" s="729">
        <v>520105</v>
      </c>
      <c r="D452" s="780" t="s">
        <v>487</v>
      </c>
      <c r="E452" s="994">
        <v>0</v>
      </c>
      <c r="F452" s="837">
        <v>0</v>
      </c>
      <c r="G452" s="781">
        <v>0</v>
      </c>
      <c r="H452" s="781">
        <v>0</v>
      </c>
      <c r="I452" s="781">
        <v>0</v>
      </c>
      <c r="J452" s="837">
        <v>0</v>
      </c>
      <c r="K452" s="833">
        <v>0</v>
      </c>
      <c r="L452" s="776">
        <v>0</v>
      </c>
      <c r="M452" s="776">
        <v>0</v>
      </c>
      <c r="N452" s="837">
        <v>0</v>
      </c>
      <c r="O452" s="776">
        <v>0</v>
      </c>
      <c r="P452" s="776">
        <v>0</v>
      </c>
      <c r="Q452" s="776">
        <v>0</v>
      </c>
      <c r="R452" s="837">
        <v>0</v>
      </c>
      <c r="S452" s="837">
        <v>0</v>
      </c>
      <c r="T452" s="776"/>
      <c r="U452" s="776"/>
      <c r="V452" s="776">
        <v>0</v>
      </c>
      <c r="W452" s="842">
        <v>0</v>
      </c>
    </row>
    <row r="453" spans="1:23">
      <c r="A453"/>
      <c r="B453"/>
      <c r="C453" s="729">
        <v>520115</v>
      </c>
      <c r="D453" s="780" t="s">
        <v>49</v>
      </c>
      <c r="E453" s="994">
        <v>4888.7</v>
      </c>
      <c r="F453" s="837">
        <v>5100</v>
      </c>
      <c r="G453" s="781">
        <v>0</v>
      </c>
      <c r="H453" s="781">
        <v>1071.6600000000001</v>
      </c>
      <c r="I453" s="781">
        <v>386.64</v>
      </c>
      <c r="J453" s="837">
        <v>1458.3000000000002</v>
      </c>
      <c r="K453" s="833">
        <v>42</v>
      </c>
      <c r="L453" s="776">
        <v>70</v>
      </c>
      <c r="M453" s="776">
        <v>460.87</v>
      </c>
      <c r="N453" s="837">
        <v>572.87</v>
      </c>
      <c r="O453" s="776">
        <v>595.36</v>
      </c>
      <c r="P453" s="776">
        <v>630.70000000000005</v>
      </c>
      <c r="Q453" s="776">
        <v>975.45</v>
      </c>
      <c r="R453" s="837">
        <v>2201.5100000000002</v>
      </c>
      <c r="S453" s="837">
        <v>1061.49</v>
      </c>
      <c r="T453" s="776"/>
      <c r="U453" s="776"/>
      <c r="V453" s="776">
        <v>1061.49</v>
      </c>
      <c r="W453" s="842">
        <v>5294.17</v>
      </c>
    </row>
    <row r="454" spans="1:23">
      <c r="A454"/>
      <c r="B454"/>
      <c r="C454" s="729">
        <v>520220</v>
      </c>
      <c r="D454" s="780" t="s">
        <v>1792</v>
      </c>
      <c r="E454" s="994">
        <v>0</v>
      </c>
      <c r="F454" s="837">
        <v>2000</v>
      </c>
      <c r="G454" s="781">
        <v>0</v>
      </c>
      <c r="H454" s="781">
        <v>0</v>
      </c>
      <c r="I454" s="781">
        <v>0</v>
      </c>
      <c r="J454" s="837">
        <v>0</v>
      </c>
      <c r="K454" s="833">
        <v>0</v>
      </c>
      <c r="L454" s="776">
        <v>0</v>
      </c>
      <c r="M454" s="776">
        <v>0</v>
      </c>
      <c r="N454" s="837">
        <v>0</v>
      </c>
      <c r="O454" s="776">
        <v>0</v>
      </c>
      <c r="P454" s="776">
        <v>0</v>
      </c>
      <c r="Q454" s="776">
        <v>0</v>
      </c>
      <c r="R454" s="837">
        <v>0</v>
      </c>
      <c r="S454" s="837">
        <v>0</v>
      </c>
      <c r="T454" s="776"/>
      <c r="U454" s="776"/>
      <c r="V454" s="776">
        <v>0</v>
      </c>
      <c r="W454" s="842">
        <v>0</v>
      </c>
    </row>
    <row r="455" spans="1:23">
      <c r="A455"/>
      <c r="B455"/>
      <c r="C455" s="729">
        <v>520230</v>
      </c>
      <c r="D455" s="780" t="s">
        <v>50</v>
      </c>
      <c r="E455" s="994">
        <v>4245.0599999999995</v>
      </c>
      <c r="F455" s="837">
        <v>5600</v>
      </c>
      <c r="G455" s="781">
        <v>0</v>
      </c>
      <c r="H455" s="781">
        <v>360.99</v>
      </c>
      <c r="I455" s="781">
        <v>360.99</v>
      </c>
      <c r="J455" s="837">
        <v>721.98</v>
      </c>
      <c r="K455" s="833">
        <v>361.39</v>
      </c>
      <c r="L455" s="776">
        <v>361.54</v>
      </c>
      <c r="M455" s="776">
        <v>361.54</v>
      </c>
      <c r="N455" s="837">
        <v>1084.47</v>
      </c>
      <c r="O455" s="776">
        <v>275.47000000000003</v>
      </c>
      <c r="P455" s="776">
        <v>1778.71</v>
      </c>
      <c r="Q455" s="776">
        <v>946.73</v>
      </c>
      <c r="R455" s="837">
        <v>3000.9100000000003</v>
      </c>
      <c r="S455" s="837">
        <v>173</v>
      </c>
      <c r="T455" s="776"/>
      <c r="U455" s="776"/>
      <c r="V455" s="776">
        <v>173</v>
      </c>
      <c r="W455" s="842">
        <v>4980.3600000000006</v>
      </c>
    </row>
    <row r="456" spans="1:23">
      <c r="A456"/>
      <c r="B456"/>
      <c r="C456" s="729">
        <v>520320</v>
      </c>
      <c r="D456" s="780" t="s">
        <v>51</v>
      </c>
      <c r="E456" s="994">
        <v>3902.18</v>
      </c>
      <c r="F456" s="837">
        <v>3600</v>
      </c>
      <c r="G456" s="781">
        <v>311.48</v>
      </c>
      <c r="H456" s="781">
        <v>321.63</v>
      </c>
      <c r="I456" s="781">
        <v>382.24</v>
      </c>
      <c r="J456" s="837">
        <v>1015.35</v>
      </c>
      <c r="K456" s="833">
        <v>219.63</v>
      </c>
      <c r="L456" s="776">
        <v>381.61</v>
      </c>
      <c r="M456" s="776">
        <v>324.8</v>
      </c>
      <c r="N456" s="837">
        <v>926.04</v>
      </c>
      <c r="O456" s="776">
        <v>327.31</v>
      </c>
      <c r="P456" s="776">
        <v>324.83999999999997</v>
      </c>
      <c r="Q456" s="776">
        <v>327.23</v>
      </c>
      <c r="R456" s="837">
        <v>979.38</v>
      </c>
      <c r="S456" s="837">
        <v>318.69</v>
      </c>
      <c r="T456" s="776"/>
      <c r="U456" s="776"/>
      <c r="V456" s="776">
        <v>318.69</v>
      </c>
      <c r="W456" s="842">
        <v>3239.4600000000005</v>
      </c>
    </row>
    <row r="457" spans="1:23">
      <c r="A457"/>
      <c r="B457"/>
      <c r="C457" s="729">
        <v>520360</v>
      </c>
      <c r="D457" s="780" t="s">
        <v>2917</v>
      </c>
      <c r="E457" s="994">
        <v>14446.620000000003</v>
      </c>
      <c r="F457" s="837">
        <v>11493</v>
      </c>
      <c r="G457" s="781">
        <v>0</v>
      </c>
      <c r="H457" s="781">
        <v>957.81</v>
      </c>
      <c r="I457" s="781">
        <v>1094.6400000000001</v>
      </c>
      <c r="J457" s="837">
        <v>2052.4499999999998</v>
      </c>
      <c r="K457" s="833">
        <v>1094.6400000000001</v>
      </c>
      <c r="L457" s="776">
        <v>1094.6400000000001</v>
      </c>
      <c r="M457" s="776">
        <v>1094.6400000000001</v>
      </c>
      <c r="N457" s="837">
        <v>3283.92</v>
      </c>
      <c r="O457" s="776">
        <v>1094.6400000000001</v>
      </c>
      <c r="P457" s="776">
        <v>1094.6400000000001</v>
      </c>
      <c r="Q457" s="776">
        <v>1094.6400000000001</v>
      </c>
      <c r="R457" s="837">
        <v>3283.92</v>
      </c>
      <c r="S457" s="837">
        <v>1094.6400000000001</v>
      </c>
      <c r="T457" s="776"/>
      <c r="U457" s="776"/>
      <c r="V457" s="776">
        <v>1094.6400000000001</v>
      </c>
      <c r="W457" s="842">
        <v>9714.93</v>
      </c>
    </row>
    <row r="458" spans="1:23">
      <c r="A458"/>
      <c r="B458"/>
      <c r="C458" s="729">
        <v>520705</v>
      </c>
      <c r="D458" s="780" t="s">
        <v>53</v>
      </c>
      <c r="E458" s="994">
        <v>0</v>
      </c>
      <c r="F458" s="837">
        <v>0</v>
      </c>
      <c r="G458" s="781">
        <v>0</v>
      </c>
      <c r="H458" s="781">
        <v>0</v>
      </c>
      <c r="I458" s="781">
        <v>0</v>
      </c>
      <c r="J458" s="837">
        <v>0</v>
      </c>
      <c r="K458" s="833">
        <v>0</v>
      </c>
      <c r="L458" s="776">
        <v>0</v>
      </c>
      <c r="M458" s="776">
        <v>0</v>
      </c>
      <c r="N458" s="837">
        <v>0</v>
      </c>
      <c r="O458" s="776">
        <v>0</v>
      </c>
      <c r="P458" s="776">
        <v>0</v>
      </c>
      <c r="Q458" s="776">
        <v>0</v>
      </c>
      <c r="R458" s="837">
        <v>0</v>
      </c>
      <c r="S458" s="837">
        <v>0</v>
      </c>
      <c r="T458" s="776"/>
      <c r="U458" s="776"/>
      <c r="V458" s="776">
        <v>0</v>
      </c>
      <c r="W458" s="842">
        <v>0</v>
      </c>
    </row>
    <row r="459" spans="1:23">
      <c r="A459"/>
      <c r="B459"/>
      <c r="C459" s="729">
        <v>520800</v>
      </c>
      <c r="D459" s="780" t="s">
        <v>54</v>
      </c>
      <c r="E459" s="994">
        <v>7983.21</v>
      </c>
      <c r="F459" s="837">
        <v>13500</v>
      </c>
      <c r="G459" s="781">
        <v>1062.55</v>
      </c>
      <c r="H459" s="781">
        <v>488.19</v>
      </c>
      <c r="I459" s="781">
        <v>2021.89</v>
      </c>
      <c r="J459" s="837">
        <v>3572.63</v>
      </c>
      <c r="K459" s="833">
        <v>569.45000000000005</v>
      </c>
      <c r="L459" s="776">
        <v>1197.96</v>
      </c>
      <c r="M459" s="776">
        <v>4013.85</v>
      </c>
      <c r="N459" s="837">
        <v>5781.26</v>
      </c>
      <c r="O459" s="776">
        <v>1526.31</v>
      </c>
      <c r="P459" s="776">
        <v>43</v>
      </c>
      <c r="Q459" s="776">
        <v>1996.44</v>
      </c>
      <c r="R459" s="837">
        <v>3565.75</v>
      </c>
      <c r="S459" s="837">
        <v>1985.05</v>
      </c>
      <c r="T459" s="776"/>
      <c r="U459" s="776"/>
      <c r="V459" s="776">
        <v>1985.05</v>
      </c>
      <c r="W459" s="842">
        <v>14904.689999999999</v>
      </c>
    </row>
    <row r="460" spans="1:23">
      <c r="A460"/>
      <c r="B460"/>
      <c r="C460" s="729">
        <v>520845</v>
      </c>
      <c r="D460" s="780" t="s">
        <v>89</v>
      </c>
      <c r="E460" s="994">
        <v>76781.17</v>
      </c>
      <c r="F460" s="837">
        <v>120000</v>
      </c>
      <c r="G460" s="781">
        <v>5964.95</v>
      </c>
      <c r="H460" s="781">
        <v>6049.13</v>
      </c>
      <c r="I460" s="781">
        <v>6049.16</v>
      </c>
      <c r="J460" s="837">
        <v>18063.239999999998</v>
      </c>
      <c r="K460" s="833">
        <v>6049.16</v>
      </c>
      <c r="L460" s="776">
        <v>6049.16</v>
      </c>
      <c r="M460" s="776">
        <v>6434.45</v>
      </c>
      <c r="N460" s="837">
        <v>18532.77</v>
      </c>
      <c r="O460" s="776">
        <v>6049.16</v>
      </c>
      <c r="P460" s="776">
        <v>6049.16</v>
      </c>
      <c r="Q460" s="776">
        <v>6113.08</v>
      </c>
      <c r="R460" s="837">
        <v>18211.400000000001</v>
      </c>
      <c r="S460" s="837">
        <v>6579.65</v>
      </c>
      <c r="T460" s="776"/>
      <c r="U460" s="776"/>
      <c r="V460" s="776">
        <v>6579.65</v>
      </c>
      <c r="W460" s="842">
        <v>61387.060000000005</v>
      </c>
    </row>
    <row r="461" spans="1:23">
      <c r="A461"/>
      <c r="B461"/>
      <c r="C461" s="729">
        <v>520930</v>
      </c>
      <c r="D461" s="780" t="s">
        <v>55</v>
      </c>
      <c r="E461" s="994"/>
      <c r="F461" s="837">
        <v>0</v>
      </c>
      <c r="G461" s="781"/>
      <c r="H461" s="781"/>
      <c r="I461" s="781"/>
      <c r="J461" s="837">
        <v>0</v>
      </c>
      <c r="K461" s="833"/>
      <c r="L461" s="776"/>
      <c r="M461" s="776">
        <v>42186.16</v>
      </c>
      <c r="N461" s="837">
        <v>42186.16</v>
      </c>
      <c r="O461" s="776">
        <v>0</v>
      </c>
      <c r="P461" s="776">
        <v>0</v>
      </c>
      <c r="Q461" s="776">
        <v>21093.08</v>
      </c>
      <c r="R461" s="837">
        <v>21093.08</v>
      </c>
      <c r="S461" s="837">
        <v>0</v>
      </c>
      <c r="T461" s="776"/>
      <c r="U461" s="776"/>
      <c r="V461" s="776">
        <v>0</v>
      </c>
      <c r="W461" s="842">
        <v>63279.240000000005</v>
      </c>
    </row>
    <row r="462" spans="1:23">
      <c r="A462"/>
      <c r="B462"/>
      <c r="C462" s="729">
        <v>520945</v>
      </c>
      <c r="D462" s="780" t="s">
        <v>56</v>
      </c>
      <c r="E462" s="994"/>
      <c r="F462" s="837">
        <v>0</v>
      </c>
      <c r="G462" s="781"/>
      <c r="H462" s="781"/>
      <c r="I462" s="781"/>
      <c r="J462" s="837">
        <v>0</v>
      </c>
      <c r="K462" s="833"/>
      <c r="L462" s="776"/>
      <c r="M462" s="776">
        <v>20320.91</v>
      </c>
      <c r="N462" s="837">
        <v>20320.91</v>
      </c>
      <c r="O462" s="776">
        <v>0</v>
      </c>
      <c r="P462" s="776">
        <v>0</v>
      </c>
      <c r="Q462" s="776">
        <v>10160.459999999999</v>
      </c>
      <c r="R462" s="837">
        <v>10160.459999999999</v>
      </c>
      <c r="S462" s="837">
        <v>0</v>
      </c>
      <c r="T462" s="776"/>
      <c r="U462" s="776"/>
      <c r="V462" s="776">
        <v>0</v>
      </c>
      <c r="W462" s="842">
        <v>30481.37</v>
      </c>
    </row>
    <row r="463" spans="1:23">
      <c r="A463"/>
      <c r="B463"/>
      <c r="C463" s="729">
        <v>521320</v>
      </c>
      <c r="D463" s="780" t="s">
        <v>408</v>
      </c>
      <c r="E463" s="994">
        <v>2222.0500000000002</v>
      </c>
      <c r="F463" s="837">
        <v>8000</v>
      </c>
      <c r="G463" s="781">
        <v>0</v>
      </c>
      <c r="H463" s="781">
        <v>0</v>
      </c>
      <c r="I463" s="781">
        <v>0</v>
      </c>
      <c r="J463" s="837">
        <v>0</v>
      </c>
      <c r="K463" s="833">
        <v>761.93</v>
      </c>
      <c r="L463" s="776">
        <v>0</v>
      </c>
      <c r="M463" s="776">
        <v>0</v>
      </c>
      <c r="N463" s="837">
        <v>761.93</v>
      </c>
      <c r="O463" s="776">
        <v>0</v>
      </c>
      <c r="P463" s="776">
        <v>0</v>
      </c>
      <c r="Q463" s="776">
        <v>1394.4</v>
      </c>
      <c r="R463" s="837">
        <v>1394.4</v>
      </c>
      <c r="S463" s="837">
        <v>0</v>
      </c>
      <c r="T463" s="776"/>
      <c r="U463" s="776"/>
      <c r="V463" s="776">
        <v>0</v>
      </c>
      <c r="W463" s="842">
        <v>2156.33</v>
      </c>
    </row>
    <row r="464" spans="1:23">
      <c r="A464"/>
      <c r="B464"/>
      <c r="C464" s="729">
        <v>521360</v>
      </c>
      <c r="D464" s="780" t="s">
        <v>105</v>
      </c>
      <c r="E464" s="994">
        <v>123.9</v>
      </c>
      <c r="F464" s="837">
        <v>0</v>
      </c>
      <c r="G464" s="781">
        <v>0</v>
      </c>
      <c r="H464" s="781">
        <v>0</v>
      </c>
      <c r="I464" s="781">
        <v>0</v>
      </c>
      <c r="J464" s="837">
        <v>0</v>
      </c>
      <c r="K464" s="833">
        <v>0</v>
      </c>
      <c r="L464" s="776">
        <v>0</v>
      </c>
      <c r="M464" s="776">
        <v>0</v>
      </c>
      <c r="N464" s="837">
        <v>0</v>
      </c>
      <c r="O464" s="776">
        <v>0</v>
      </c>
      <c r="P464" s="776">
        <v>0</v>
      </c>
      <c r="Q464" s="776">
        <v>0</v>
      </c>
      <c r="R464" s="837">
        <v>0</v>
      </c>
      <c r="S464" s="837">
        <v>0</v>
      </c>
      <c r="T464" s="776"/>
      <c r="U464" s="776"/>
      <c r="V464" s="776">
        <v>0</v>
      </c>
      <c r="W464" s="842">
        <v>0</v>
      </c>
    </row>
    <row r="465" spans="1:23">
      <c r="A465"/>
      <c r="B465"/>
      <c r="C465" s="729">
        <v>521420</v>
      </c>
      <c r="D465" s="780" t="s">
        <v>90</v>
      </c>
      <c r="E465" s="994">
        <v>1439.2</v>
      </c>
      <c r="F465" s="837">
        <v>8000</v>
      </c>
      <c r="G465" s="781">
        <v>31.78</v>
      </c>
      <c r="H465" s="781">
        <v>210.85</v>
      </c>
      <c r="I465" s="781">
        <v>4970.6000000000004</v>
      </c>
      <c r="J465" s="837">
        <v>5213.2300000000005</v>
      </c>
      <c r="K465" s="833">
        <v>1031.6600000000001</v>
      </c>
      <c r="L465" s="776">
        <v>61.34</v>
      </c>
      <c r="M465" s="776">
        <v>2760.1</v>
      </c>
      <c r="N465" s="837">
        <v>3853.1</v>
      </c>
      <c r="O465" s="776">
        <v>2243.81</v>
      </c>
      <c r="P465" s="776">
        <v>133.6</v>
      </c>
      <c r="Q465" s="776">
        <v>74.48</v>
      </c>
      <c r="R465" s="837">
        <v>2451.89</v>
      </c>
      <c r="S465" s="837">
        <v>626.79999999999995</v>
      </c>
      <c r="T465" s="776"/>
      <c r="U465" s="776"/>
      <c r="V465" s="776">
        <v>626.79999999999995</v>
      </c>
      <c r="W465" s="842">
        <v>12145.019999999999</v>
      </c>
    </row>
    <row r="466" spans="1:23">
      <c r="A466"/>
      <c r="B466"/>
      <c r="C466" s="729">
        <v>521500</v>
      </c>
      <c r="D466" s="780" t="s">
        <v>58</v>
      </c>
      <c r="E466" s="994">
        <v>2023.62</v>
      </c>
      <c r="F466" s="837">
        <v>4500</v>
      </c>
      <c r="G466" s="781">
        <v>994.64</v>
      </c>
      <c r="H466" s="781">
        <v>-994.64</v>
      </c>
      <c r="I466" s="781">
        <v>0</v>
      </c>
      <c r="J466" s="837">
        <v>0</v>
      </c>
      <c r="K466" s="833">
        <v>0</v>
      </c>
      <c r="L466" s="776">
        <v>1224.72</v>
      </c>
      <c r="M466" s="776">
        <v>4048.78</v>
      </c>
      <c r="N466" s="837">
        <v>5273.5</v>
      </c>
      <c r="O466" s="776">
        <v>2265.58</v>
      </c>
      <c r="P466" s="776">
        <v>318.99</v>
      </c>
      <c r="Q466" s="776">
        <v>129.25</v>
      </c>
      <c r="R466" s="837">
        <v>2713.8199999999997</v>
      </c>
      <c r="S466" s="837">
        <v>1269.21</v>
      </c>
      <c r="T466" s="776"/>
      <c r="U466" s="776"/>
      <c r="V466" s="776">
        <v>1269.21</v>
      </c>
      <c r="W466" s="842">
        <v>9256.5299999999988</v>
      </c>
    </row>
    <row r="467" spans="1:23">
      <c r="A467"/>
      <c r="B467"/>
      <c r="C467" s="729">
        <v>521560</v>
      </c>
      <c r="D467" s="780" t="s">
        <v>120</v>
      </c>
      <c r="E467" s="994">
        <v>210.46</v>
      </c>
      <c r="F467" s="837">
        <v>0</v>
      </c>
      <c r="G467" s="781">
        <v>0</v>
      </c>
      <c r="H467" s="781">
        <v>0</v>
      </c>
      <c r="I467" s="781">
        <v>0</v>
      </c>
      <c r="J467" s="837">
        <v>0</v>
      </c>
      <c r="K467" s="833">
        <v>0</v>
      </c>
      <c r="L467" s="776">
        <v>0</v>
      </c>
      <c r="M467" s="776">
        <v>0</v>
      </c>
      <c r="N467" s="837">
        <v>0</v>
      </c>
      <c r="O467" s="776">
        <v>0</v>
      </c>
      <c r="P467" s="776">
        <v>0</v>
      </c>
      <c r="Q467" s="776">
        <v>0</v>
      </c>
      <c r="R467" s="837">
        <v>0</v>
      </c>
      <c r="S467" s="837">
        <v>0</v>
      </c>
      <c r="T467" s="776"/>
      <c r="U467" s="776"/>
      <c r="V467" s="776">
        <v>0</v>
      </c>
      <c r="W467" s="842">
        <v>0</v>
      </c>
    </row>
    <row r="468" spans="1:23">
      <c r="A468"/>
      <c r="B468"/>
      <c r="C468" s="729">
        <v>521600</v>
      </c>
      <c r="D468" s="780" t="s">
        <v>91</v>
      </c>
      <c r="E468" s="994">
        <v>0</v>
      </c>
      <c r="F468" s="837">
        <v>45000</v>
      </c>
      <c r="G468" s="781">
        <v>0</v>
      </c>
      <c r="H468" s="781">
        <v>0</v>
      </c>
      <c r="I468" s="781">
        <v>0</v>
      </c>
      <c r="J468" s="837">
        <v>0</v>
      </c>
      <c r="K468" s="833">
        <v>2357.88</v>
      </c>
      <c r="L468" s="776">
        <v>0</v>
      </c>
      <c r="M468" s="776">
        <v>0</v>
      </c>
      <c r="N468" s="837">
        <v>2357.88</v>
      </c>
      <c r="O468" s="776">
        <v>0</v>
      </c>
      <c r="P468" s="776">
        <v>14525</v>
      </c>
      <c r="Q468" s="776">
        <v>0</v>
      </c>
      <c r="R468" s="837">
        <v>14525</v>
      </c>
      <c r="S468" s="837">
        <v>0</v>
      </c>
      <c r="T468" s="776"/>
      <c r="U468" s="776"/>
      <c r="V468" s="776">
        <v>0</v>
      </c>
      <c r="W468" s="842">
        <v>16882.88</v>
      </c>
    </row>
    <row r="469" spans="1:23">
      <c r="A469"/>
      <c r="B469"/>
      <c r="C469" s="729">
        <v>521700</v>
      </c>
      <c r="D469" s="780" t="s">
        <v>1072</v>
      </c>
      <c r="E469" s="994">
        <v>519.02</v>
      </c>
      <c r="F469" s="837">
        <v>500</v>
      </c>
      <c r="G469" s="781">
        <v>70.459999999999994</v>
      </c>
      <c r="H469" s="781">
        <v>35.229999999999997</v>
      </c>
      <c r="I469" s="781">
        <v>35.229999999999997</v>
      </c>
      <c r="J469" s="837">
        <v>140.91999999999999</v>
      </c>
      <c r="K469" s="833">
        <v>0</v>
      </c>
      <c r="L469" s="776">
        <v>35.229999999999997</v>
      </c>
      <c r="M469" s="776">
        <v>70.459999999999994</v>
      </c>
      <c r="N469" s="837">
        <v>105.69</v>
      </c>
      <c r="O469" s="776">
        <v>0</v>
      </c>
      <c r="P469" s="776">
        <v>35.229999999999997</v>
      </c>
      <c r="Q469" s="776">
        <v>70.459999999999994</v>
      </c>
      <c r="R469" s="837">
        <v>105.69</v>
      </c>
      <c r="S469" s="837">
        <v>0</v>
      </c>
      <c r="T469" s="776"/>
      <c r="U469" s="776"/>
      <c r="V469" s="776">
        <v>0</v>
      </c>
      <c r="W469" s="842">
        <v>352.29999999999995</v>
      </c>
    </row>
    <row r="470" spans="1:23">
      <c r="A470"/>
      <c r="B470"/>
      <c r="C470" s="729">
        <v>521720</v>
      </c>
      <c r="D470" s="780" t="s">
        <v>121</v>
      </c>
      <c r="E470" s="994">
        <v>424.5</v>
      </c>
      <c r="F470" s="837">
        <v>800</v>
      </c>
      <c r="G470" s="781">
        <v>0</v>
      </c>
      <c r="H470" s="781">
        <v>0</v>
      </c>
      <c r="I470" s="781">
        <v>0</v>
      </c>
      <c r="J470" s="837">
        <v>0</v>
      </c>
      <c r="K470" s="833">
        <v>0</v>
      </c>
      <c r="L470" s="776">
        <v>0</v>
      </c>
      <c r="M470" s="776">
        <v>0</v>
      </c>
      <c r="N470" s="837">
        <v>0</v>
      </c>
      <c r="O470" s="776">
        <v>0</v>
      </c>
      <c r="P470" s="776">
        <v>0</v>
      </c>
      <c r="Q470" s="776">
        <v>0</v>
      </c>
      <c r="R470" s="837">
        <v>0</v>
      </c>
      <c r="S470" s="837">
        <v>0</v>
      </c>
      <c r="T470" s="776"/>
      <c r="U470" s="776"/>
      <c r="V470" s="776">
        <v>0</v>
      </c>
      <c r="W470" s="842">
        <v>0</v>
      </c>
    </row>
    <row r="471" spans="1:23">
      <c r="A471"/>
      <c r="B471"/>
      <c r="C471" s="729">
        <v>521740</v>
      </c>
      <c r="D471" s="780" t="s">
        <v>5950</v>
      </c>
      <c r="E471" s="994">
        <v>42.85</v>
      </c>
      <c r="F471" s="837">
        <v>0</v>
      </c>
      <c r="G471" s="781">
        <v>0</v>
      </c>
      <c r="H471" s="781">
        <v>0</v>
      </c>
      <c r="I471" s="781">
        <v>0</v>
      </c>
      <c r="J471" s="837">
        <v>0</v>
      </c>
      <c r="K471" s="833">
        <v>0</v>
      </c>
      <c r="L471" s="776">
        <v>0</v>
      </c>
      <c r="M471" s="776">
        <v>0</v>
      </c>
      <c r="N471" s="837">
        <v>0</v>
      </c>
      <c r="O471" s="776">
        <v>0</v>
      </c>
      <c r="P471" s="776">
        <v>0</v>
      </c>
      <c r="Q471" s="776">
        <v>0</v>
      </c>
      <c r="R471" s="837">
        <v>0</v>
      </c>
      <c r="S471" s="837">
        <v>0</v>
      </c>
      <c r="T471" s="776"/>
      <c r="U471" s="776"/>
      <c r="V471" s="776">
        <v>0</v>
      </c>
      <c r="W471" s="842">
        <v>0</v>
      </c>
    </row>
    <row r="472" spans="1:23">
      <c r="A472"/>
      <c r="B472"/>
      <c r="C472" s="729">
        <v>522310</v>
      </c>
      <c r="D472" s="780" t="s">
        <v>60</v>
      </c>
      <c r="E472" s="994">
        <v>3318.3600000000006</v>
      </c>
      <c r="F472" s="837">
        <v>25000</v>
      </c>
      <c r="G472" s="781">
        <v>1100.77</v>
      </c>
      <c r="H472" s="781">
        <v>0</v>
      </c>
      <c r="I472" s="781">
        <v>223.27</v>
      </c>
      <c r="J472" s="837">
        <v>1324.04</v>
      </c>
      <c r="K472" s="833">
        <v>42.38</v>
      </c>
      <c r="L472" s="776">
        <v>1277.1300000000001</v>
      </c>
      <c r="M472" s="776">
        <v>1203.77</v>
      </c>
      <c r="N472" s="837">
        <v>2523.2800000000002</v>
      </c>
      <c r="O472" s="776">
        <v>1001.9</v>
      </c>
      <c r="P472" s="776">
        <v>1592.86</v>
      </c>
      <c r="Q472" s="776">
        <v>2083.92</v>
      </c>
      <c r="R472" s="837">
        <v>4678.68</v>
      </c>
      <c r="S472" s="837">
        <v>6369.71</v>
      </c>
      <c r="T472" s="776"/>
      <c r="U472" s="776"/>
      <c r="V472" s="776">
        <v>6369.71</v>
      </c>
      <c r="W472" s="842">
        <v>14895.71</v>
      </c>
    </row>
    <row r="473" spans="1:23">
      <c r="A473"/>
      <c r="B473"/>
      <c r="C473" s="729">
        <v>522320</v>
      </c>
      <c r="D473" s="780" t="s">
        <v>93</v>
      </c>
      <c r="E473" s="994">
        <v>18715.28</v>
      </c>
      <c r="F473" s="837">
        <v>58500</v>
      </c>
      <c r="G473" s="781">
        <v>717.91</v>
      </c>
      <c r="H473" s="781">
        <v>-341.69</v>
      </c>
      <c r="I473" s="781">
        <v>1953.96</v>
      </c>
      <c r="J473" s="837">
        <v>2330.1799999999998</v>
      </c>
      <c r="K473" s="833">
        <v>1079.93</v>
      </c>
      <c r="L473" s="776">
        <v>1653.05</v>
      </c>
      <c r="M473" s="776">
        <v>3646.57</v>
      </c>
      <c r="N473" s="837">
        <v>6379.55</v>
      </c>
      <c r="O473" s="776">
        <v>3041.22</v>
      </c>
      <c r="P473" s="776">
        <v>476.84</v>
      </c>
      <c r="Q473" s="776">
        <v>14013.24</v>
      </c>
      <c r="R473" s="837">
        <v>17531.3</v>
      </c>
      <c r="S473" s="837">
        <v>3091.08</v>
      </c>
      <c r="T473" s="776"/>
      <c r="U473" s="776"/>
      <c r="V473" s="776">
        <v>3091.08</v>
      </c>
      <c r="W473" s="842">
        <v>29332.11</v>
      </c>
    </row>
    <row r="474" spans="1:23">
      <c r="A474"/>
      <c r="B474"/>
      <c r="C474" s="729">
        <v>522340</v>
      </c>
      <c r="D474" s="780" t="s">
        <v>94</v>
      </c>
      <c r="E474" s="994">
        <v>30756.85</v>
      </c>
      <c r="F474" s="837">
        <v>25000</v>
      </c>
      <c r="G474" s="781">
        <v>78.67</v>
      </c>
      <c r="H474" s="781">
        <v>0</v>
      </c>
      <c r="I474" s="781">
        <v>321.42</v>
      </c>
      <c r="J474" s="837">
        <v>400.09000000000003</v>
      </c>
      <c r="K474" s="833">
        <v>2938.57</v>
      </c>
      <c r="L474" s="776">
        <v>2792.62</v>
      </c>
      <c r="M474" s="776">
        <v>0</v>
      </c>
      <c r="N474" s="837">
        <v>5731.1900000000005</v>
      </c>
      <c r="O474" s="776">
        <v>0</v>
      </c>
      <c r="P474" s="776">
        <v>137.5</v>
      </c>
      <c r="Q474" s="776">
        <v>0</v>
      </c>
      <c r="R474" s="837">
        <v>137.5</v>
      </c>
      <c r="S474" s="837">
        <v>6370.02</v>
      </c>
      <c r="T474" s="776"/>
      <c r="U474" s="776"/>
      <c r="V474" s="776">
        <v>6370.02</v>
      </c>
      <c r="W474" s="842">
        <v>12638.800000000001</v>
      </c>
    </row>
    <row r="475" spans="1:23">
      <c r="A475"/>
      <c r="B475"/>
      <c r="C475" s="729">
        <v>523210</v>
      </c>
      <c r="D475" s="780" t="s">
        <v>6243</v>
      </c>
      <c r="E475" s="994">
        <v>34</v>
      </c>
      <c r="F475" s="837">
        <v>0</v>
      </c>
      <c r="G475" s="781">
        <v>0</v>
      </c>
      <c r="H475" s="781">
        <v>0</v>
      </c>
      <c r="I475" s="781">
        <v>0</v>
      </c>
      <c r="J475" s="837">
        <v>0</v>
      </c>
      <c r="K475" s="833">
        <v>0</v>
      </c>
      <c r="L475" s="776">
        <v>0</v>
      </c>
      <c r="M475" s="776">
        <v>0</v>
      </c>
      <c r="N475" s="837">
        <v>0</v>
      </c>
      <c r="O475" s="776">
        <v>0</v>
      </c>
      <c r="P475" s="776">
        <v>0</v>
      </c>
      <c r="Q475" s="776">
        <v>0</v>
      </c>
      <c r="R475" s="837">
        <v>0</v>
      </c>
      <c r="S475" s="837">
        <v>0</v>
      </c>
      <c r="T475" s="776"/>
      <c r="U475" s="776"/>
      <c r="V475" s="776">
        <v>0</v>
      </c>
      <c r="W475" s="842">
        <v>0</v>
      </c>
    </row>
    <row r="476" spans="1:23">
      <c r="A476"/>
      <c r="B476"/>
      <c r="C476" s="729">
        <v>523220</v>
      </c>
      <c r="D476" s="780" t="s">
        <v>108</v>
      </c>
      <c r="E476" s="994">
        <v>3658.4199999999996</v>
      </c>
      <c r="F476" s="837">
        <v>6000</v>
      </c>
      <c r="G476" s="781">
        <v>0</v>
      </c>
      <c r="H476" s="781">
        <v>0</v>
      </c>
      <c r="I476" s="781">
        <v>0</v>
      </c>
      <c r="J476" s="837">
        <v>0</v>
      </c>
      <c r="K476" s="833">
        <v>0</v>
      </c>
      <c r="L476" s="776">
        <v>94</v>
      </c>
      <c r="M476" s="776">
        <v>3822.22</v>
      </c>
      <c r="N476" s="837">
        <v>3916.22</v>
      </c>
      <c r="O476" s="776">
        <v>0</v>
      </c>
      <c r="P476" s="776">
        <v>0</v>
      </c>
      <c r="Q476" s="776">
        <v>0</v>
      </c>
      <c r="R476" s="837">
        <v>0</v>
      </c>
      <c r="S476" s="837">
        <v>0</v>
      </c>
      <c r="T476" s="776"/>
      <c r="U476" s="776"/>
      <c r="V476" s="776">
        <v>0</v>
      </c>
      <c r="W476" s="842">
        <v>3916.22</v>
      </c>
    </row>
    <row r="477" spans="1:23">
      <c r="A477"/>
      <c r="B477"/>
      <c r="C477" s="729">
        <v>523250</v>
      </c>
      <c r="D477" s="780" t="s">
        <v>493</v>
      </c>
      <c r="E477" s="994">
        <v>0</v>
      </c>
      <c r="F477" s="837">
        <v>1000</v>
      </c>
      <c r="G477" s="781">
        <v>0</v>
      </c>
      <c r="H477" s="781">
        <v>0</v>
      </c>
      <c r="I477" s="781">
        <v>0</v>
      </c>
      <c r="J477" s="837">
        <v>0</v>
      </c>
      <c r="K477" s="833">
        <v>0</v>
      </c>
      <c r="L477" s="776">
        <v>0</v>
      </c>
      <c r="M477" s="776">
        <v>0</v>
      </c>
      <c r="N477" s="837">
        <v>0</v>
      </c>
      <c r="O477" s="776">
        <v>0</v>
      </c>
      <c r="P477" s="776">
        <v>0</v>
      </c>
      <c r="Q477" s="776">
        <v>0</v>
      </c>
      <c r="R477" s="837">
        <v>0</v>
      </c>
      <c r="S477" s="837">
        <v>0</v>
      </c>
      <c r="T477" s="776"/>
      <c r="U477" s="776"/>
      <c r="V477" s="776">
        <v>0</v>
      </c>
      <c r="W477" s="842">
        <v>0</v>
      </c>
    </row>
    <row r="478" spans="1:23">
      <c r="A478"/>
      <c r="B478"/>
      <c r="C478" s="729">
        <v>523270</v>
      </c>
      <c r="D478" s="780" t="s">
        <v>62</v>
      </c>
      <c r="E478" s="994">
        <v>0</v>
      </c>
      <c r="F478" s="837">
        <v>400</v>
      </c>
      <c r="G478" s="781">
        <v>0</v>
      </c>
      <c r="H478" s="781">
        <v>0</v>
      </c>
      <c r="I478" s="781">
        <v>0</v>
      </c>
      <c r="J478" s="837">
        <v>0</v>
      </c>
      <c r="K478" s="833">
        <v>0</v>
      </c>
      <c r="L478" s="776">
        <v>0</v>
      </c>
      <c r="M478" s="776">
        <v>0</v>
      </c>
      <c r="N478" s="837">
        <v>0</v>
      </c>
      <c r="O478" s="776">
        <v>0</v>
      </c>
      <c r="P478" s="776">
        <v>0</v>
      </c>
      <c r="Q478" s="776">
        <v>0</v>
      </c>
      <c r="R478" s="837">
        <v>0</v>
      </c>
      <c r="S478" s="837">
        <v>0</v>
      </c>
      <c r="T478" s="776"/>
      <c r="U478" s="776"/>
      <c r="V478" s="776">
        <v>0</v>
      </c>
      <c r="W478" s="842">
        <v>0</v>
      </c>
    </row>
    <row r="479" spans="1:23">
      <c r="A479"/>
      <c r="B479"/>
      <c r="C479" s="729">
        <v>523290</v>
      </c>
      <c r="D479" s="780" t="s">
        <v>1281</v>
      </c>
      <c r="E479" s="994">
        <v>32356.58</v>
      </c>
      <c r="F479" s="837">
        <v>35000</v>
      </c>
      <c r="G479" s="781">
        <v>3276.84</v>
      </c>
      <c r="H479" s="781">
        <v>2660.79</v>
      </c>
      <c r="I479" s="781">
        <v>2555.81</v>
      </c>
      <c r="J479" s="837">
        <v>8493.44</v>
      </c>
      <c r="K479" s="833">
        <v>3159.68</v>
      </c>
      <c r="L479" s="776">
        <v>2224.27</v>
      </c>
      <c r="M479" s="776">
        <v>2413.7800000000002</v>
      </c>
      <c r="N479" s="837">
        <v>7797.73</v>
      </c>
      <c r="O479" s="776">
        <v>2124.87</v>
      </c>
      <c r="P479" s="776">
        <v>3835.05</v>
      </c>
      <c r="Q479" s="776">
        <v>3151.5</v>
      </c>
      <c r="R479" s="837">
        <v>9111.42</v>
      </c>
      <c r="S479" s="837">
        <v>2762.5</v>
      </c>
      <c r="T479" s="776"/>
      <c r="U479" s="776"/>
      <c r="V479" s="776">
        <v>2762.5</v>
      </c>
      <c r="W479" s="842">
        <v>28165.09</v>
      </c>
    </row>
    <row r="480" spans="1:23">
      <c r="A480"/>
      <c r="B480"/>
      <c r="C480" s="729">
        <v>523340</v>
      </c>
      <c r="D480" s="780" t="s">
        <v>6127</v>
      </c>
      <c r="E480" s="994">
        <v>6631</v>
      </c>
      <c r="F480" s="837">
        <v>100</v>
      </c>
      <c r="G480" s="781">
        <v>0</v>
      </c>
      <c r="H480" s="781">
        <v>0</v>
      </c>
      <c r="I480" s="781">
        <v>0</v>
      </c>
      <c r="J480" s="837">
        <v>0</v>
      </c>
      <c r="K480" s="833">
        <v>0</v>
      </c>
      <c r="L480" s="776">
        <v>0</v>
      </c>
      <c r="M480" s="776">
        <v>0</v>
      </c>
      <c r="N480" s="837">
        <v>0</v>
      </c>
      <c r="O480" s="776">
        <v>0</v>
      </c>
      <c r="P480" s="776">
        <v>0</v>
      </c>
      <c r="Q480" s="776">
        <v>0</v>
      </c>
      <c r="R480" s="837">
        <v>0</v>
      </c>
      <c r="S480" s="837">
        <v>0</v>
      </c>
      <c r="T480" s="776"/>
      <c r="U480" s="776"/>
      <c r="V480" s="776">
        <v>0</v>
      </c>
      <c r="W480" s="842">
        <v>0</v>
      </c>
    </row>
    <row r="481" spans="1:23">
      <c r="A481"/>
      <c r="B481"/>
      <c r="C481" s="729">
        <v>523640</v>
      </c>
      <c r="D481" s="780" t="s">
        <v>109</v>
      </c>
      <c r="E481" s="994">
        <v>1199.67</v>
      </c>
      <c r="F481" s="837">
        <v>3000</v>
      </c>
      <c r="G481" s="781">
        <v>0</v>
      </c>
      <c r="H481" s="781">
        <v>0</v>
      </c>
      <c r="I481" s="781">
        <v>0</v>
      </c>
      <c r="J481" s="837">
        <v>0</v>
      </c>
      <c r="K481" s="833">
        <v>0</v>
      </c>
      <c r="L481" s="776">
        <v>0</v>
      </c>
      <c r="M481" s="776">
        <v>0</v>
      </c>
      <c r="N481" s="837">
        <v>0</v>
      </c>
      <c r="O481" s="776">
        <v>0</v>
      </c>
      <c r="P481" s="776">
        <v>382.11</v>
      </c>
      <c r="Q481" s="776">
        <v>23.68</v>
      </c>
      <c r="R481" s="837">
        <v>405.79</v>
      </c>
      <c r="S481" s="837">
        <v>3426.45</v>
      </c>
      <c r="T481" s="776"/>
      <c r="U481" s="776"/>
      <c r="V481" s="776">
        <v>3426.45</v>
      </c>
      <c r="W481" s="842">
        <v>3832.24</v>
      </c>
    </row>
    <row r="482" spans="1:23">
      <c r="A482"/>
      <c r="B482"/>
      <c r="C482" s="729">
        <v>523700</v>
      </c>
      <c r="D482" s="780" t="s">
        <v>66</v>
      </c>
      <c r="E482" s="994">
        <v>2911.0799999999995</v>
      </c>
      <c r="F482" s="837">
        <v>5000</v>
      </c>
      <c r="G482" s="781">
        <v>0</v>
      </c>
      <c r="H482" s="781">
        <v>1299.67</v>
      </c>
      <c r="I482" s="781">
        <v>376.92</v>
      </c>
      <c r="J482" s="837">
        <v>1676.5900000000001</v>
      </c>
      <c r="K482" s="833">
        <v>129.86000000000001</v>
      </c>
      <c r="L482" s="776">
        <v>1484.53</v>
      </c>
      <c r="M482" s="776">
        <v>1863.45</v>
      </c>
      <c r="N482" s="837">
        <v>3477.84</v>
      </c>
      <c r="O482" s="776">
        <v>2007.78</v>
      </c>
      <c r="P482" s="776">
        <v>173.26</v>
      </c>
      <c r="Q482" s="776">
        <v>1324</v>
      </c>
      <c r="R482" s="837">
        <v>3505.04</v>
      </c>
      <c r="S482" s="837">
        <v>738.58</v>
      </c>
      <c r="T482" s="776"/>
      <c r="U482" s="776"/>
      <c r="V482" s="776">
        <v>738.58</v>
      </c>
      <c r="W482" s="842">
        <v>9398.0500000000011</v>
      </c>
    </row>
    <row r="483" spans="1:23">
      <c r="A483"/>
      <c r="B483"/>
      <c r="C483" s="729">
        <v>523800</v>
      </c>
      <c r="D483" s="780" t="s">
        <v>67</v>
      </c>
      <c r="E483" s="994">
        <v>2785.6400000000003</v>
      </c>
      <c r="F483" s="837">
        <v>7000</v>
      </c>
      <c r="G483" s="781">
        <v>0</v>
      </c>
      <c r="H483" s="781">
        <v>0</v>
      </c>
      <c r="I483" s="781">
        <v>164.47</v>
      </c>
      <c r="J483" s="837">
        <v>164.47</v>
      </c>
      <c r="K483" s="833">
        <v>0</v>
      </c>
      <c r="L483" s="776">
        <v>0</v>
      </c>
      <c r="M483" s="776">
        <v>0</v>
      </c>
      <c r="N483" s="837">
        <v>0</v>
      </c>
      <c r="O483" s="776">
        <v>0</v>
      </c>
      <c r="P483" s="776">
        <v>2198.4499999999998</v>
      </c>
      <c r="Q483" s="776">
        <v>0</v>
      </c>
      <c r="R483" s="837">
        <v>2198.4499999999998</v>
      </c>
      <c r="S483" s="837">
        <v>0</v>
      </c>
      <c r="T483" s="776"/>
      <c r="U483" s="776"/>
      <c r="V483" s="776">
        <v>0</v>
      </c>
      <c r="W483" s="842">
        <v>2362.9199999999996</v>
      </c>
    </row>
    <row r="484" spans="1:23">
      <c r="A484"/>
      <c r="B484"/>
      <c r="C484" s="729">
        <v>523820</v>
      </c>
      <c r="D484" s="780" t="s">
        <v>68</v>
      </c>
      <c r="E484" s="994">
        <v>119.88</v>
      </c>
      <c r="F484" s="837">
        <v>0</v>
      </c>
      <c r="G484" s="781">
        <v>0</v>
      </c>
      <c r="H484" s="781">
        <v>0</v>
      </c>
      <c r="I484" s="781">
        <v>0</v>
      </c>
      <c r="J484" s="837">
        <v>0</v>
      </c>
      <c r="K484" s="833">
        <v>0</v>
      </c>
      <c r="L484" s="776">
        <v>0</v>
      </c>
      <c r="M484" s="776">
        <v>0</v>
      </c>
      <c r="N484" s="837">
        <v>0</v>
      </c>
      <c r="O484" s="776">
        <v>0</v>
      </c>
      <c r="P484" s="776">
        <v>0</v>
      </c>
      <c r="Q484" s="776">
        <v>0</v>
      </c>
      <c r="R484" s="837">
        <v>0</v>
      </c>
      <c r="S484" s="837">
        <v>0</v>
      </c>
      <c r="T484" s="776"/>
      <c r="U484" s="776"/>
      <c r="V484" s="776">
        <v>0</v>
      </c>
      <c r="W484" s="842">
        <v>0</v>
      </c>
    </row>
    <row r="485" spans="1:23">
      <c r="A485"/>
      <c r="B485"/>
      <c r="C485" s="729">
        <v>523840</v>
      </c>
      <c r="D485" s="780" t="s">
        <v>110</v>
      </c>
      <c r="E485" s="994">
        <v>0</v>
      </c>
      <c r="F485" s="837">
        <v>1100</v>
      </c>
      <c r="G485" s="781">
        <v>0</v>
      </c>
      <c r="H485" s="781">
        <v>0</v>
      </c>
      <c r="I485" s="781">
        <v>0</v>
      </c>
      <c r="J485" s="837">
        <v>0</v>
      </c>
      <c r="K485" s="833">
        <v>0</v>
      </c>
      <c r="L485" s="776">
        <v>0</v>
      </c>
      <c r="M485" s="776">
        <v>0</v>
      </c>
      <c r="N485" s="837">
        <v>0</v>
      </c>
      <c r="O485" s="776">
        <v>0</v>
      </c>
      <c r="P485" s="776">
        <v>0</v>
      </c>
      <c r="Q485" s="776">
        <v>0</v>
      </c>
      <c r="R485" s="837">
        <v>0</v>
      </c>
      <c r="S485" s="837">
        <v>0</v>
      </c>
      <c r="T485" s="776"/>
      <c r="U485" s="776"/>
      <c r="V485" s="776">
        <v>0</v>
      </c>
      <c r="W485" s="842">
        <v>0</v>
      </c>
    </row>
    <row r="486" spans="1:23">
      <c r="A486"/>
      <c r="B486"/>
      <c r="C486" s="729">
        <v>524790</v>
      </c>
      <c r="D486" s="780" t="s">
        <v>7046</v>
      </c>
      <c r="E486" s="994"/>
      <c r="F486" s="837">
        <v>0</v>
      </c>
      <c r="G486" s="781"/>
      <c r="H486" s="781"/>
      <c r="I486" s="781"/>
      <c r="J486" s="837">
        <v>0</v>
      </c>
      <c r="K486" s="833"/>
      <c r="L486" s="776"/>
      <c r="M486" s="776">
        <v>1476.86</v>
      </c>
      <c r="N486" s="837">
        <v>1476.86</v>
      </c>
      <c r="O486" s="776">
        <v>0</v>
      </c>
      <c r="P486" s="776">
        <v>0</v>
      </c>
      <c r="Q486" s="776">
        <v>738.42</v>
      </c>
      <c r="R486" s="837">
        <v>738.42</v>
      </c>
      <c r="S486" s="837">
        <v>246.14</v>
      </c>
      <c r="T486" s="776"/>
      <c r="U486" s="776"/>
      <c r="V486" s="776">
        <v>246.14</v>
      </c>
      <c r="W486" s="842">
        <v>2461.4199999999996</v>
      </c>
    </row>
    <row r="487" spans="1:23">
      <c r="A487"/>
      <c r="B487"/>
      <c r="C487" s="729">
        <v>524840</v>
      </c>
      <c r="D487" s="780" t="s">
        <v>69</v>
      </c>
      <c r="E487" s="994">
        <v>90</v>
      </c>
      <c r="F487" s="837">
        <v>200</v>
      </c>
      <c r="G487" s="781">
        <v>0</v>
      </c>
      <c r="H487" s="781">
        <v>45</v>
      </c>
      <c r="I487" s="781">
        <v>30</v>
      </c>
      <c r="J487" s="837">
        <v>75</v>
      </c>
      <c r="K487" s="833">
        <v>0</v>
      </c>
      <c r="L487" s="776">
        <v>0</v>
      </c>
      <c r="M487" s="776">
        <v>30</v>
      </c>
      <c r="N487" s="837">
        <v>30</v>
      </c>
      <c r="O487" s="776">
        <v>0</v>
      </c>
      <c r="P487" s="776">
        <v>30</v>
      </c>
      <c r="Q487" s="776">
        <v>0</v>
      </c>
      <c r="R487" s="837">
        <v>30</v>
      </c>
      <c r="S487" s="837">
        <v>30</v>
      </c>
      <c r="T487" s="776"/>
      <c r="U487" s="776"/>
      <c r="V487" s="776">
        <v>30</v>
      </c>
      <c r="W487" s="842">
        <v>165</v>
      </c>
    </row>
    <row r="488" spans="1:23">
      <c r="A488"/>
      <c r="B488"/>
      <c r="C488" s="729">
        <v>525060</v>
      </c>
      <c r="D488" s="780" t="s">
        <v>96</v>
      </c>
      <c r="E488" s="994">
        <v>1079.18</v>
      </c>
      <c r="F488" s="837">
        <v>500</v>
      </c>
      <c r="G488" s="781">
        <v>0</v>
      </c>
      <c r="H488" s="781">
        <v>0</v>
      </c>
      <c r="I488" s="781">
        <v>494.18</v>
      </c>
      <c r="J488" s="837">
        <v>494.18</v>
      </c>
      <c r="K488" s="833">
        <v>0</v>
      </c>
      <c r="L488" s="776">
        <v>456.16</v>
      </c>
      <c r="M488" s="776">
        <v>0</v>
      </c>
      <c r="N488" s="837">
        <v>456.16</v>
      </c>
      <c r="O488" s="776">
        <v>0</v>
      </c>
      <c r="P488" s="776">
        <v>0</v>
      </c>
      <c r="Q488" s="776">
        <v>1338.48</v>
      </c>
      <c r="R488" s="837">
        <v>1338.48</v>
      </c>
      <c r="S488" s="837">
        <v>425.94</v>
      </c>
      <c r="T488" s="776"/>
      <c r="U488" s="776"/>
      <c r="V488" s="776">
        <v>425.94</v>
      </c>
      <c r="W488" s="842">
        <v>2714.76</v>
      </c>
    </row>
    <row r="489" spans="1:23">
      <c r="A489"/>
      <c r="B489"/>
      <c r="C489" s="729">
        <v>525840</v>
      </c>
      <c r="D489" s="780" t="s">
        <v>2962</v>
      </c>
      <c r="E489" s="994"/>
      <c r="F489" s="837">
        <v>0</v>
      </c>
      <c r="G489" s="781"/>
      <c r="H489" s="781"/>
      <c r="I489" s="781"/>
      <c r="J489" s="837">
        <v>0</v>
      </c>
      <c r="K489" s="833"/>
      <c r="L489" s="776"/>
      <c r="M489" s="776">
        <v>17821.330000000002</v>
      </c>
      <c r="N489" s="837">
        <v>17821.330000000002</v>
      </c>
      <c r="O489" s="776">
        <v>0</v>
      </c>
      <c r="P489" s="776">
        <v>0</v>
      </c>
      <c r="Q489" s="776">
        <v>10692.81</v>
      </c>
      <c r="R489" s="837">
        <v>10692.81</v>
      </c>
      <c r="S489" s="837">
        <v>3564.27</v>
      </c>
      <c r="T489" s="776"/>
      <c r="U489" s="776"/>
      <c r="V489" s="776">
        <v>3564.27</v>
      </c>
      <c r="W489" s="842">
        <v>32078.41</v>
      </c>
    </row>
    <row r="490" spans="1:23">
      <c r="A490"/>
      <c r="B490"/>
      <c r="C490" s="729">
        <v>526530</v>
      </c>
      <c r="D490" s="780" t="s">
        <v>1789</v>
      </c>
      <c r="E490" s="994">
        <v>54.45</v>
      </c>
      <c r="F490" s="837">
        <v>1000</v>
      </c>
      <c r="G490" s="781">
        <v>0</v>
      </c>
      <c r="H490" s="781">
        <v>0</v>
      </c>
      <c r="I490" s="781">
        <v>0</v>
      </c>
      <c r="J490" s="837">
        <v>0</v>
      </c>
      <c r="K490" s="833">
        <v>0</v>
      </c>
      <c r="L490" s="776">
        <v>0</v>
      </c>
      <c r="M490" s="776">
        <v>0</v>
      </c>
      <c r="N490" s="837">
        <v>0</v>
      </c>
      <c r="O490" s="776">
        <v>0</v>
      </c>
      <c r="P490" s="776">
        <v>0</v>
      </c>
      <c r="Q490" s="776">
        <v>0</v>
      </c>
      <c r="R490" s="837">
        <v>0</v>
      </c>
      <c r="S490" s="837">
        <v>3062.59</v>
      </c>
      <c r="T490" s="776"/>
      <c r="U490" s="776"/>
      <c r="V490" s="776">
        <v>3062.59</v>
      </c>
      <c r="W490" s="842">
        <v>3062.59</v>
      </c>
    </row>
    <row r="491" spans="1:23">
      <c r="A491"/>
      <c r="B491"/>
      <c r="C491" s="729">
        <v>526940</v>
      </c>
      <c r="D491" s="780" t="s">
        <v>71</v>
      </c>
      <c r="E491" s="994">
        <v>386.78000000000003</v>
      </c>
      <c r="F491" s="837">
        <v>2300</v>
      </c>
      <c r="G491" s="781">
        <v>12.45</v>
      </c>
      <c r="H491" s="781">
        <v>0</v>
      </c>
      <c r="I491" s="781">
        <v>44.11</v>
      </c>
      <c r="J491" s="837">
        <v>56.56</v>
      </c>
      <c r="K491" s="833">
        <v>23.14</v>
      </c>
      <c r="L491" s="776">
        <v>0</v>
      </c>
      <c r="M491" s="776">
        <v>21.66</v>
      </c>
      <c r="N491" s="837">
        <v>44.8</v>
      </c>
      <c r="O491" s="776">
        <v>567.46</v>
      </c>
      <c r="P491" s="776">
        <v>0</v>
      </c>
      <c r="Q491" s="776">
        <v>0</v>
      </c>
      <c r="R491" s="837">
        <v>567.46</v>
      </c>
      <c r="S491" s="837">
        <v>0</v>
      </c>
      <c r="T491" s="776"/>
      <c r="U491" s="776"/>
      <c r="V491" s="776">
        <v>0</v>
      </c>
      <c r="W491" s="842">
        <v>668.82</v>
      </c>
    </row>
    <row r="492" spans="1:23">
      <c r="A492"/>
      <c r="B492"/>
      <c r="C492" s="729">
        <v>526950</v>
      </c>
      <c r="D492" s="780" t="s">
        <v>583</v>
      </c>
      <c r="E492" s="994">
        <v>63.9</v>
      </c>
      <c r="F492" s="837">
        <v>0</v>
      </c>
      <c r="G492" s="781">
        <v>0</v>
      </c>
      <c r="H492" s="781">
        <v>0</v>
      </c>
      <c r="I492" s="781">
        <v>0</v>
      </c>
      <c r="J492" s="837">
        <v>0</v>
      </c>
      <c r="K492" s="833">
        <v>0</v>
      </c>
      <c r="L492" s="776">
        <v>0</v>
      </c>
      <c r="M492" s="776">
        <v>0</v>
      </c>
      <c r="N492" s="837">
        <v>0</v>
      </c>
      <c r="O492" s="776">
        <v>157.69</v>
      </c>
      <c r="P492" s="776">
        <v>0</v>
      </c>
      <c r="Q492" s="776">
        <v>0</v>
      </c>
      <c r="R492" s="837">
        <v>157.69</v>
      </c>
      <c r="S492" s="837">
        <v>0</v>
      </c>
      <c r="T492" s="776"/>
      <c r="U492" s="776"/>
      <c r="V492" s="776">
        <v>0</v>
      </c>
      <c r="W492" s="842">
        <v>157.69</v>
      </c>
    </row>
    <row r="493" spans="1:23">
      <c r="A493"/>
      <c r="B493"/>
      <c r="C493" s="729">
        <v>526960</v>
      </c>
      <c r="D493" s="780" t="s">
        <v>97</v>
      </c>
      <c r="E493" s="994">
        <v>2001.3100000000004</v>
      </c>
      <c r="F493" s="837">
        <v>5000</v>
      </c>
      <c r="G493" s="781">
        <v>0</v>
      </c>
      <c r="H493" s="781">
        <v>0</v>
      </c>
      <c r="I493" s="781">
        <v>708.61</v>
      </c>
      <c r="J493" s="837">
        <v>708.61</v>
      </c>
      <c r="K493" s="833">
        <v>1030.51</v>
      </c>
      <c r="L493" s="776">
        <v>9.59</v>
      </c>
      <c r="M493" s="776">
        <v>85.18</v>
      </c>
      <c r="N493" s="837">
        <v>1125.28</v>
      </c>
      <c r="O493" s="776">
        <v>1341.71</v>
      </c>
      <c r="P493" s="776">
        <v>0</v>
      </c>
      <c r="Q493" s="776">
        <v>456.75</v>
      </c>
      <c r="R493" s="837">
        <v>1798.46</v>
      </c>
      <c r="S493" s="837">
        <v>2051.7800000000002</v>
      </c>
      <c r="T493" s="776"/>
      <c r="U493" s="776"/>
      <c r="V493" s="776">
        <v>2051.7800000000002</v>
      </c>
      <c r="W493" s="842">
        <v>5684.13</v>
      </c>
    </row>
    <row r="494" spans="1:23">
      <c r="A494"/>
      <c r="B494"/>
      <c r="C494" s="729">
        <v>527100</v>
      </c>
      <c r="D494" s="780" t="s">
        <v>72</v>
      </c>
      <c r="E494" s="994">
        <v>38.79</v>
      </c>
      <c r="F494" s="837">
        <v>6000</v>
      </c>
      <c r="G494" s="781">
        <v>0</v>
      </c>
      <c r="H494" s="781">
        <v>0</v>
      </c>
      <c r="I494" s="781">
        <v>1787.59</v>
      </c>
      <c r="J494" s="837">
        <v>1787.59</v>
      </c>
      <c r="K494" s="833">
        <v>0</v>
      </c>
      <c r="L494" s="776">
        <v>0</v>
      </c>
      <c r="M494" s="776">
        <v>0</v>
      </c>
      <c r="N494" s="837">
        <v>0</v>
      </c>
      <c r="O494" s="776">
        <v>0</v>
      </c>
      <c r="P494" s="776">
        <v>0</v>
      </c>
      <c r="Q494" s="776">
        <v>0</v>
      </c>
      <c r="R494" s="837">
        <v>0</v>
      </c>
      <c r="S494" s="837">
        <v>0</v>
      </c>
      <c r="T494" s="776"/>
      <c r="U494" s="776"/>
      <c r="V494" s="776">
        <v>0</v>
      </c>
      <c r="W494" s="842">
        <v>1787.59</v>
      </c>
    </row>
    <row r="495" spans="1:23">
      <c r="A495"/>
      <c r="B495"/>
      <c r="C495" s="729">
        <v>527630</v>
      </c>
      <c r="D495" s="780" t="s">
        <v>494</v>
      </c>
      <c r="E495" s="994">
        <v>3813.49</v>
      </c>
      <c r="F495" s="837">
        <v>4400</v>
      </c>
      <c r="G495" s="781">
        <v>0</v>
      </c>
      <c r="H495" s="781">
        <v>0</v>
      </c>
      <c r="I495" s="781">
        <v>1231.58</v>
      </c>
      <c r="J495" s="837">
        <v>1231.58</v>
      </c>
      <c r="K495" s="833">
        <v>0</v>
      </c>
      <c r="L495" s="776">
        <v>0</v>
      </c>
      <c r="M495" s="776">
        <v>0</v>
      </c>
      <c r="N495" s="837">
        <v>0</v>
      </c>
      <c r="O495" s="776">
        <v>0</v>
      </c>
      <c r="P495" s="776">
        <v>0</v>
      </c>
      <c r="Q495" s="776">
        <v>1788.12</v>
      </c>
      <c r="R495" s="837">
        <v>1788.12</v>
      </c>
      <c r="S495" s="837">
        <v>0</v>
      </c>
      <c r="T495" s="776"/>
      <c r="U495" s="776"/>
      <c r="V495" s="776">
        <v>0</v>
      </c>
      <c r="W495" s="842">
        <v>3019.7</v>
      </c>
    </row>
    <row r="496" spans="1:23">
      <c r="A496"/>
      <c r="B496"/>
      <c r="C496" s="729">
        <v>527660</v>
      </c>
      <c r="D496" s="780" t="s">
        <v>112</v>
      </c>
      <c r="E496" s="994"/>
      <c r="F496" s="837"/>
      <c r="G496" s="781"/>
      <c r="H496" s="781"/>
      <c r="I496" s="781"/>
      <c r="J496" s="837">
        <v>0</v>
      </c>
      <c r="K496" s="833"/>
      <c r="L496" s="776"/>
      <c r="M496" s="776"/>
      <c r="N496" s="837">
        <v>0</v>
      </c>
      <c r="O496" s="776"/>
      <c r="P496" s="776"/>
      <c r="Q496" s="776"/>
      <c r="R496" s="837">
        <v>0</v>
      </c>
      <c r="S496" s="837">
        <v>17.850000000000001</v>
      </c>
      <c r="T496" s="776"/>
      <c r="U496" s="776"/>
      <c r="V496" s="776">
        <v>17.850000000000001</v>
      </c>
      <c r="W496" s="842">
        <v>17.850000000000001</v>
      </c>
    </row>
    <row r="497" spans="1:23">
      <c r="A497"/>
      <c r="B497"/>
      <c r="C497" s="729">
        <v>527680</v>
      </c>
      <c r="D497" s="780" t="s">
        <v>74</v>
      </c>
      <c r="E497" s="994">
        <v>419.83</v>
      </c>
      <c r="F497" s="837">
        <v>5000</v>
      </c>
      <c r="G497" s="781">
        <v>0</v>
      </c>
      <c r="H497" s="781">
        <v>40.89</v>
      </c>
      <c r="I497" s="781">
        <v>0</v>
      </c>
      <c r="J497" s="837">
        <v>40.89</v>
      </c>
      <c r="K497" s="833">
        <v>0</v>
      </c>
      <c r="L497" s="776">
        <v>0</v>
      </c>
      <c r="M497" s="776">
        <v>0</v>
      </c>
      <c r="N497" s="837">
        <v>0</v>
      </c>
      <c r="O497" s="776">
        <v>0</v>
      </c>
      <c r="P497" s="776">
        <v>0</v>
      </c>
      <c r="Q497" s="776">
        <v>1001.82</v>
      </c>
      <c r="R497" s="837">
        <v>1001.82</v>
      </c>
      <c r="S497" s="837">
        <v>0</v>
      </c>
      <c r="T497" s="776"/>
      <c r="U497" s="776"/>
      <c r="V497" s="776">
        <v>0</v>
      </c>
      <c r="W497" s="842">
        <v>1042.71</v>
      </c>
    </row>
    <row r="498" spans="1:23">
      <c r="A498"/>
      <c r="B498"/>
      <c r="C498" s="729">
        <v>527690</v>
      </c>
      <c r="D498" s="780" t="s">
        <v>2571</v>
      </c>
      <c r="E498" s="994">
        <v>37865.340000000004</v>
      </c>
      <c r="F498" s="837">
        <v>0</v>
      </c>
      <c r="G498" s="781">
        <v>0</v>
      </c>
      <c r="H498" s="781">
        <v>11565.39</v>
      </c>
      <c r="I498" s="781">
        <v>3757.03</v>
      </c>
      <c r="J498" s="837">
        <v>15322.42</v>
      </c>
      <c r="K498" s="833">
        <v>3558.65</v>
      </c>
      <c r="L498" s="776">
        <v>320.72000000000003</v>
      </c>
      <c r="M498" s="776">
        <v>6063.66</v>
      </c>
      <c r="N498" s="837">
        <v>9943.0299999999988</v>
      </c>
      <c r="O498" s="776">
        <v>9145.27</v>
      </c>
      <c r="P498" s="776">
        <v>7707.74</v>
      </c>
      <c r="Q498" s="776">
        <v>2872.32</v>
      </c>
      <c r="R498" s="837">
        <v>19725.330000000002</v>
      </c>
      <c r="S498" s="837">
        <v>5382.9</v>
      </c>
      <c r="T498" s="776"/>
      <c r="U498" s="776"/>
      <c r="V498" s="776">
        <v>5382.9</v>
      </c>
      <c r="W498" s="842">
        <v>50373.68</v>
      </c>
    </row>
    <row r="499" spans="1:23">
      <c r="A499"/>
      <c r="B499"/>
      <c r="C499" s="729">
        <v>527700</v>
      </c>
      <c r="D499" s="780" t="s">
        <v>124</v>
      </c>
      <c r="E499" s="994">
        <v>22.02</v>
      </c>
      <c r="F499" s="837">
        <v>0</v>
      </c>
      <c r="G499" s="781">
        <v>0</v>
      </c>
      <c r="H499" s="781">
        <v>0</v>
      </c>
      <c r="I499" s="781">
        <v>0</v>
      </c>
      <c r="J499" s="837">
        <v>0</v>
      </c>
      <c r="K499" s="833">
        <v>0</v>
      </c>
      <c r="L499" s="776">
        <v>0</v>
      </c>
      <c r="M499" s="776">
        <v>0</v>
      </c>
      <c r="N499" s="837">
        <v>0</v>
      </c>
      <c r="O499" s="776">
        <v>0</v>
      </c>
      <c r="P499" s="776">
        <v>0</v>
      </c>
      <c r="Q499" s="776">
        <v>0</v>
      </c>
      <c r="R499" s="837">
        <v>0</v>
      </c>
      <c r="S499" s="837">
        <v>0</v>
      </c>
      <c r="T499" s="776"/>
      <c r="U499" s="776"/>
      <c r="V499" s="776">
        <v>0</v>
      </c>
      <c r="W499" s="842">
        <v>0</v>
      </c>
    </row>
    <row r="500" spans="1:23">
      <c r="A500"/>
      <c r="B500"/>
      <c r="C500" s="729">
        <v>527720</v>
      </c>
      <c r="D500" s="780" t="s">
        <v>98</v>
      </c>
      <c r="E500" s="994">
        <v>2913.45</v>
      </c>
      <c r="F500" s="837">
        <v>5000</v>
      </c>
      <c r="G500" s="781">
        <v>171.3</v>
      </c>
      <c r="H500" s="781">
        <v>0</v>
      </c>
      <c r="I500" s="781">
        <v>163.78</v>
      </c>
      <c r="J500" s="837">
        <v>335.08000000000004</v>
      </c>
      <c r="K500" s="833">
        <v>251.94</v>
      </c>
      <c r="L500" s="776">
        <v>0</v>
      </c>
      <c r="M500" s="776">
        <v>229.27</v>
      </c>
      <c r="N500" s="837">
        <v>481.21000000000004</v>
      </c>
      <c r="O500" s="776">
        <v>52.86</v>
      </c>
      <c r="P500" s="776">
        <v>0</v>
      </c>
      <c r="Q500" s="776">
        <v>111.07</v>
      </c>
      <c r="R500" s="837">
        <v>163.93</v>
      </c>
      <c r="S500" s="837">
        <v>1145.42</v>
      </c>
      <c r="T500" s="776"/>
      <c r="U500" s="776"/>
      <c r="V500" s="776">
        <v>1145.42</v>
      </c>
      <c r="W500" s="842">
        <v>2125.6400000000003</v>
      </c>
    </row>
    <row r="501" spans="1:23">
      <c r="A501"/>
      <c r="B501"/>
      <c r="C501" s="729">
        <v>527840</v>
      </c>
      <c r="D501" s="780" t="s">
        <v>75</v>
      </c>
      <c r="E501" s="994">
        <v>186.86</v>
      </c>
      <c r="F501" s="837">
        <v>1200</v>
      </c>
      <c r="G501" s="781">
        <v>166.86</v>
      </c>
      <c r="H501" s="781">
        <v>-166.86</v>
      </c>
      <c r="I501" s="781">
        <v>0</v>
      </c>
      <c r="J501" s="837">
        <v>0</v>
      </c>
      <c r="K501" s="833">
        <v>0</v>
      </c>
      <c r="L501" s="776">
        <v>0</v>
      </c>
      <c r="M501" s="776">
        <v>0</v>
      </c>
      <c r="N501" s="837">
        <v>0</v>
      </c>
      <c r="O501" s="776">
        <v>375</v>
      </c>
      <c r="P501" s="776">
        <v>0</v>
      </c>
      <c r="Q501" s="776">
        <v>0</v>
      </c>
      <c r="R501" s="837">
        <v>375</v>
      </c>
      <c r="S501" s="837">
        <v>0</v>
      </c>
      <c r="T501" s="776"/>
      <c r="U501" s="776"/>
      <c r="V501" s="776">
        <v>0</v>
      </c>
      <c r="W501" s="842">
        <v>375</v>
      </c>
    </row>
    <row r="502" spans="1:23">
      <c r="A502"/>
      <c r="B502"/>
      <c r="C502" s="729">
        <v>527960</v>
      </c>
      <c r="D502" s="780" t="s">
        <v>99</v>
      </c>
      <c r="E502" s="994">
        <v>55385.98</v>
      </c>
      <c r="F502" s="837">
        <v>91095</v>
      </c>
      <c r="G502" s="781">
        <v>4005</v>
      </c>
      <c r="H502" s="781">
        <v>0</v>
      </c>
      <c r="I502" s="781">
        <v>4005</v>
      </c>
      <c r="J502" s="837">
        <v>8010</v>
      </c>
      <c r="K502" s="833">
        <v>4005</v>
      </c>
      <c r="L502" s="776">
        <v>0</v>
      </c>
      <c r="M502" s="776">
        <v>5156.25</v>
      </c>
      <c r="N502" s="837">
        <v>9161.25</v>
      </c>
      <c r="O502" s="776">
        <v>10312.5</v>
      </c>
      <c r="P502" s="776">
        <v>10312.5</v>
      </c>
      <c r="Q502" s="776">
        <v>10312.5</v>
      </c>
      <c r="R502" s="837">
        <v>30937.5</v>
      </c>
      <c r="S502" s="837">
        <v>0</v>
      </c>
      <c r="T502" s="776"/>
      <c r="U502" s="776"/>
      <c r="V502" s="776">
        <v>0</v>
      </c>
      <c r="W502" s="842">
        <v>48108.75</v>
      </c>
    </row>
    <row r="503" spans="1:23">
      <c r="A503"/>
      <c r="B503"/>
      <c r="C503" s="729">
        <v>528260</v>
      </c>
      <c r="D503" s="780" t="s">
        <v>227</v>
      </c>
      <c r="E503" s="994"/>
      <c r="F503" s="837"/>
      <c r="G503" s="781"/>
      <c r="H503" s="781"/>
      <c r="I503" s="781"/>
      <c r="J503" s="837">
        <v>0</v>
      </c>
      <c r="K503" s="833"/>
      <c r="L503" s="776"/>
      <c r="M503" s="776"/>
      <c r="N503" s="837">
        <v>0</v>
      </c>
      <c r="O503" s="776">
        <v>338.38</v>
      </c>
      <c r="P503" s="776">
        <v>0</v>
      </c>
      <c r="Q503" s="776">
        <v>231.43</v>
      </c>
      <c r="R503" s="837">
        <v>569.80999999999995</v>
      </c>
      <c r="S503" s="837">
        <v>413.74</v>
      </c>
      <c r="T503" s="776"/>
      <c r="U503" s="776"/>
      <c r="V503" s="776">
        <v>413.74</v>
      </c>
      <c r="W503" s="842">
        <v>983.55</v>
      </c>
    </row>
    <row r="504" spans="1:23">
      <c r="A504"/>
      <c r="B504"/>
      <c r="C504" s="729">
        <v>528920</v>
      </c>
      <c r="D504" s="780" t="s">
        <v>78</v>
      </c>
      <c r="E504" s="994">
        <v>6079.92</v>
      </c>
      <c r="F504" s="837">
        <v>260315</v>
      </c>
      <c r="G504" s="781">
        <v>0</v>
      </c>
      <c r="H504" s="781">
        <v>506.66</v>
      </c>
      <c r="I504" s="781">
        <v>506.66</v>
      </c>
      <c r="J504" s="837">
        <v>1013.32</v>
      </c>
      <c r="K504" s="833">
        <v>506.66</v>
      </c>
      <c r="L504" s="776">
        <v>1192.8499999999999</v>
      </c>
      <c r="M504" s="776">
        <v>1821.67</v>
      </c>
      <c r="N504" s="837">
        <v>3521.1800000000003</v>
      </c>
      <c r="O504" s="776">
        <v>1821.67</v>
      </c>
      <c r="P504" s="776">
        <v>2432.77</v>
      </c>
      <c r="Q504" s="776">
        <v>3672.69</v>
      </c>
      <c r="R504" s="837">
        <v>7927.130000000001</v>
      </c>
      <c r="S504" s="837">
        <v>2432.77</v>
      </c>
      <c r="T504" s="776"/>
      <c r="U504" s="776"/>
      <c r="V504" s="776">
        <v>2432.77</v>
      </c>
      <c r="W504" s="842">
        <v>14894.400000000001</v>
      </c>
    </row>
    <row r="505" spans="1:23">
      <c r="A505"/>
      <c r="B505"/>
      <c r="C505" s="729">
        <v>528960</v>
      </c>
      <c r="D505" s="780" t="s">
        <v>79</v>
      </c>
      <c r="E505" s="994">
        <v>283.48</v>
      </c>
      <c r="F505" s="837">
        <v>0</v>
      </c>
      <c r="G505" s="781">
        <v>0</v>
      </c>
      <c r="H505" s="781">
        <v>0</v>
      </c>
      <c r="I505" s="781">
        <v>0</v>
      </c>
      <c r="J505" s="837">
        <v>0</v>
      </c>
      <c r="K505" s="833">
        <v>0</v>
      </c>
      <c r="L505" s="776">
        <v>0</v>
      </c>
      <c r="M505" s="776">
        <v>0</v>
      </c>
      <c r="N505" s="837">
        <v>0</v>
      </c>
      <c r="O505" s="776">
        <v>0</v>
      </c>
      <c r="P505" s="776">
        <v>0</v>
      </c>
      <c r="Q505" s="776">
        <v>0</v>
      </c>
      <c r="R505" s="837">
        <v>0</v>
      </c>
      <c r="S505" s="837">
        <v>0</v>
      </c>
      <c r="T505" s="776"/>
      <c r="U505" s="776"/>
      <c r="V505" s="776">
        <v>0</v>
      </c>
      <c r="W505" s="842">
        <v>0</v>
      </c>
    </row>
    <row r="506" spans="1:23">
      <c r="A506"/>
      <c r="B506"/>
      <c r="C506" s="729">
        <v>529500</v>
      </c>
      <c r="D506" s="780" t="s">
        <v>100</v>
      </c>
      <c r="E506" s="994">
        <v>278800.45999999996</v>
      </c>
      <c r="F506" s="837">
        <v>300000</v>
      </c>
      <c r="G506" s="781">
        <v>0</v>
      </c>
      <c r="H506" s="781">
        <v>35789.75</v>
      </c>
      <c r="I506" s="781">
        <v>29263.1</v>
      </c>
      <c r="J506" s="837">
        <v>65052.85</v>
      </c>
      <c r="K506" s="833">
        <v>26586.93</v>
      </c>
      <c r="L506" s="776">
        <v>21540.28</v>
      </c>
      <c r="M506" s="776">
        <v>18778.72</v>
      </c>
      <c r="N506" s="837">
        <v>66905.929999999993</v>
      </c>
      <c r="O506" s="776">
        <v>16865.77</v>
      </c>
      <c r="P506" s="776">
        <v>18276.73</v>
      </c>
      <c r="Q506" s="776">
        <v>16479.490000000002</v>
      </c>
      <c r="R506" s="837">
        <v>51621.990000000005</v>
      </c>
      <c r="S506" s="837">
        <v>17594.95</v>
      </c>
      <c r="T506" s="776"/>
      <c r="U506" s="776"/>
      <c r="V506" s="776">
        <v>17594.95</v>
      </c>
      <c r="W506" s="842">
        <v>201175.72</v>
      </c>
    </row>
    <row r="507" spans="1:23">
      <c r="A507"/>
      <c r="B507"/>
      <c r="C507" s="729">
        <v>529510</v>
      </c>
      <c r="D507" s="780" t="s">
        <v>101</v>
      </c>
      <c r="E507" s="994">
        <v>25</v>
      </c>
      <c r="F507" s="837">
        <v>0</v>
      </c>
      <c r="G507" s="781">
        <v>0</v>
      </c>
      <c r="H507" s="781">
        <v>0</v>
      </c>
      <c r="I507" s="781">
        <v>0</v>
      </c>
      <c r="J507" s="837">
        <v>0</v>
      </c>
      <c r="K507" s="833">
        <v>0</v>
      </c>
      <c r="L507" s="776">
        <v>0</v>
      </c>
      <c r="M507" s="776">
        <v>0</v>
      </c>
      <c r="N507" s="837">
        <v>0</v>
      </c>
      <c r="O507" s="776">
        <v>0</v>
      </c>
      <c r="P507" s="776">
        <v>0</v>
      </c>
      <c r="Q507" s="776">
        <v>0</v>
      </c>
      <c r="R507" s="837">
        <v>0</v>
      </c>
      <c r="S507" s="837">
        <v>25</v>
      </c>
      <c r="T507" s="776"/>
      <c r="U507" s="776"/>
      <c r="V507" s="776">
        <v>25</v>
      </c>
      <c r="W507" s="842">
        <v>25</v>
      </c>
    </row>
    <row r="508" spans="1:23">
      <c r="A508"/>
      <c r="B508"/>
      <c r="C508" s="729">
        <v>529520</v>
      </c>
      <c r="D508" s="780" t="s">
        <v>102</v>
      </c>
      <c r="E508" s="994">
        <v>122699.43999999999</v>
      </c>
      <c r="F508" s="837">
        <v>177000</v>
      </c>
      <c r="G508" s="781">
        <v>792.4</v>
      </c>
      <c r="H508" s="781">
        <v>5192.3999999999996</v>
      </c>
      <c r="I508" s="781">
        <v>8250</v>
      </c>
      <c r="J508" s="837">
        <v>14234.8</v>
      </c>
      <c r="K508" s="833">
        <v>35624.11</v>
      </c>
      <c r="L508" s="776">
        <v>21683.55</v>
      </c>
      <c r="M508" s="776">
        <v>7259.8</v>
      </c>
      <c r="N508" s="837">
        <v>64567.460000000006</v>
      </c>
      <c r="O508" s="776">
        <v>4642.3999999999996</v>
      </c>
      <c r="P508" s="776">
        <v>4950</v>
      </c>
      <c r="Q508" s="776">
        <v>28596.560000000001</v>
      </c>
      <c r="R508" s="837">
        <v>38188.959999999999</v>
      </c>
      <c r="S508" s="837">
        <v>5192.3999999999996</v>
      </c>
      <c r="T508" s="776"/>
      <c r="U508" s="776"/>
      <c r="V508" s="776">
        <v>5192.3999999999996</v>
      </c>
      <c r="W508" s="842">
        <v>122183.62</v>
      </c>
    </row>
    <row r="509" spans="1:23">
      <c r="A509"/>
      <c r="B509"/>
      <c r="C509" s="729">
        <v>529550</v>
      </c>
      <c r="D509" s="780" t="s">
        <v>103</v>
      </c>
      <c r="E509" s="994">
        <v>224445.27999999997</v>
      </c>
      <c r="F509" s="837">
        <v>420000</v>
      </c>
      <c r="G509" s="781">
        <v>21278.400000000001</v>
      </c>
      <c r="H509" s="781">
        <v>37121.129999999997</v>
      </c>
      <c r="I509" s="781">
        <v>36277.699999999997</v>
      </c>
      <c r="J509" s="837">
        <v>94677.23</v>
      </c>
      <c r="K509" s="833">
        <v>27844.06</v>
      </c>
      <c r="L509" s="776">
        <v>14387.1</v>
      </c>
      <c r="M509" s="776">
        <v>23371.43</v>
      </c>
      <c r="N509" s="837">
        <v>65602.59</v>
      </c>
      <c r="O509" s="776">
        <v>1954.52</v>
      </c>
      <c r="P509" s="776">
        <v>0</v>
      </c>
      <c r="Q509" s="776">
        <v>5658.53</v>
      </c>
      <c r="R509" s="837">
        <v>7613.0499999999993</v>
      </c>
      <c r="S509" s="837">
        <v>4150.6099999999997</v>
      </c>
      <c r="T509" s="776"/>
      <c r="U509" s="776"/>
      <c r="V509" s="776">
        <v>4150.6099999999997</v>
      </c>
      <c r="W509" s="842">
        <v>172043.47999999995</v>
      </c>
    </row>
    <row r="510" spans="1:23">
      <c r="A510"/>
      <c r="B510" s="527" t="s">
        <v>6627</v>
      </c>
      <c r="C510" s="527"/>
      <c r="D510" s="527"/>
      <c r="E510" s="995">
        <v>967297.52</v>
      </c>
      <c r="F510" s="997">
        <v>1686203</v>
      </c>
      <c r="G510" s="1079">
        <v>40413.570000000007</v>
      </c>
      <c r="H510" s="1079">
        <v>102750.60999999999</v>
      </c>
      <c r="I510" s="1079">
        <v>108016.58</v>
      </c>
      <c r="J510" s="997">
        <v>251180.76</v>
      </c>
      <c r="K510" s="1088">
        <v>119869.16</v>
      </c>
      <c r="L510" s="846">
        <v>80192.05</v>
      </c>
      <c r="M510" s="846">
        <v>177742.18</v>
      </c>
      <c r="N510" s="997">
        <v>377803.39</v>
      </c>
      <c r="O510" s="846">
        <v>70728.639999999985</v>
      </c>
      <c r="P510" s="846">
        <v>77439.679999999993</v>
      </c>
      <c r="Q510" s="846">
        <v>150123.03000000003</v>
      </c>
      <c r="R510" s="997">
        <v>298291.34999999998</v>
      </c>
      <c r="S510" s="997">
        <v>83923.939999999988</v>
      </c>
      <c r="T510" s="846"/>
      <c r="U510" s="846"/>
      <c r="V510" s="846">
        <v>83923.939999999988</v>
      </c>
      <c r="W510" s="892">
        <v>1011199.44</v>
      </c>
    </row>
    <row r="511" spans="1:23">
      <c r="A511"/>
      <c r="B511" t="s">
        <v>6628</v>
      </c>
      <c r="C511" s="729">
        <v>536720</v>
      </c>
      <c r="D511" s="780" t="s">
        <v>2545</v>
      </c>
      <c r="E511" s="994">
        <v>140189.20000000001</v>
      </c>
      <c r="F511" s="837">
        <v>250599</v>
      </c>
      <c r="G511" s="781">
        <v>0</v>
      </c>
      <c r="H511" s="781">
        <v>0</v>
      </c>
      <c r="I511" s="781">
        <v>0</v>
      </c>
      <c r="J511" s="837">
        <v>0</v>
      </c>
      <c r="K511" s="833">
        <v>0</v>
      </c>
      <c r="L511" s="776">
        <v>0</v>
      </c>
      <c r="M511" s="776">
        <v>0</v>
      </c>
      <c r="N511" s="837">
        <v>0</v>
      </c>
      <c r="O511" s="776">
        <v>0</v>
      </c>
      <c r="P511" s="776">
        <v>0</v>
      </c>
      <c r="Q511" s="776">
        <v>0</v>
      </c>
      <c r="R511" s="837">
        <v>0</v>
      </c>
      <c r="S511" s="837">
        <v>0</v>
      </c>
      <c r="T511" s="776"/>
      <c r="U511" s="776"/>
      <c r="V511" s="776">
        <v>0</v>
      </c>
      <c r="W511" s="842">
        <v>0</v>
      </c>
    </row>
    <row r="512" spans="1:23">
      <c r="A512"/>
      <c r="B512"/>
      <c r="C512" s="729">
        <v>536760</v>
      </c>
      <c r="D512" s="780" t="s">
        <v>2872</v>
      </c>
      <c r="E512" s="994">
        <v>1426.8599999999997</v>
      </c>
      <c r="F512" s="837">
        <v>1399</v>
      </c>
      <c r="G512" s="781">
        <v>91.44</v>
      </c>
      <c r="H512" s="781">
        <v>96.84</v>
      </c>
      <c r="I512" s="781">
        <v>107.6</v>
      </c>
      <c r="J512" s="837">
        <v>295.88</v>
      </c>
      <c r="K512" s="833">
        <v>107.6</v>
      </c>
      <c r="L512" s="776">
        <v>156.02000000000001</v>
      </c>
      <c r="M512" s="776">
        <v>123.74</v>
      </c>
      <c r="N512" s="837">
        <v>387.36</v>
      </c>
      <c r="O512" s="776">
        <v>134.5</v>
      </c>
      <c r="P512" s="776">
        <v>118.36</v>
      </c>
      <c r="Q512" s="776">
        <v>129.12</v>
      </c>
      <c r="R512" s="837">
        <v>381.98</v>
      </c>
      <c r="S512" s="837">
        <v>118.36</v>
      </c>
      <c r="T512" s="776"/>
      <c r="U512" s="776"/>
      <c r="V512" s="776">
        <v>118.36</v>
      </c>
      <c r="W512" s="842">
        <v>1183.58</v>
      </c>
    </row>
    <row r="513" spans="1:23">
      <c r="A513"/>
      <c r="B513"/>
      <c r="C513" s="729">
        <v>536761</v>
      </c>
      <c r="D513" s="780" t="s">
        <v>6868</v>
      </c>
      <c r="E513" s="994">
        <v>0</v>
      </c>
      <c r="F513" s="837">
        <v>0</v>
      </c>
      <c r="G513" s="781">
        <v>0</v>
      </c>
      <c r="H513" s="781">
        <v>0</v>
      </c>
      <c r="I513" s="781">
        <v>0</v>
      </c>
      <c r="J513" s="837">
        <v>0</v>
      </c>
      <c r="K513" s="833">
        <v>0</v>
      </c>
      <c r="L513" s="776">
        <v>0</v>
      </c>
      <c r="M513" s="776">
        <v>0</v>
      </c>
      <c r="N513" s="837">
        <v>0</v>
      </c>
      <c r="O513" s="776">
        <v>0</v>
      </c>
      <c r="P513" s="776">
        <v>0</v>
      </c>
      <c r="Q513" s="776">
        <v>0</v>
      </c>
      <c r="R513" s="837">
        <v>0</v>
      </c>
      <c r="S513" s="837">
        <v>0</v>
      </c>
      <c r="T513" s="776"/>
      <c r="U513" s="776"/>
      <c r="V513" s="776">
        <v>0</v>
      </c>
      <c r="W513" s="842">
        <v>0</v>
      </c>
    </row>
    <row r="514" spans="1:23">
      <c r="A514"/>
      <c r="B514"/>
      <c r="C514" s="729">
        <v>536910</v>
      </c>
      <c r="D514" s="780" t="s">
        <v>126</v>
      </c>
      <c r="E514" s="994"/>
      <c r="F514" s="837"/>
      <c r="G514" s="781"/>
      <c r="H514" s="781"/>
      <c r="I514" s="781"/>
      <c r="J514" s="837">
        <v>0</v>
      </c>
      <c r="K514" s="833"/>
      <c r="L514" s="776"/>
      <c r="M514" s="776"/>
      <c r="N514" s="837">
        <v>0</v>
      </c>
      <c r="O514" s="776"/>
      <c r="P514" s="776">
        <v>234.4</v>
      </c>
      <c r="Q514" s="776">
        <v>0</v>
      </c>
      <c r="R514" s="837">
        <v>234.4</v>
      </c>
      <c r="S514" s="837">
        <v>0</v>
      </c>
      <c r="T514" s="776"/>
      <c r="U514" s="776"/>
      <c r="V514" s="776">
        <v>0</v>
      </c>
      <c r="W514" s="842">
        <v>234.4</v>
      </c>
    </row>
    <row r="515" spans="1:23">
      <c r="A515"/>
      <c r="B515"/>
      <c r="C515" s="729">
        <v>537020</v>
      </c>
      <c r="D515" s="780" t="s">
        <v>83</v>
      </c>
      <c r="E515" s="994">
        <v>2179.4799999999996</v>
      </c>
      <c r="F515" s="837">
        <v>0</v>
      </c>
      <c r="G515" s="781">
        <v>0</v>
      </c>
      <c r="H515" s="781">
        <v>0</v>
      </c>
      <c r="I515" s="781">
        <v>0</v>
      </c>
      <c r="J515" s="837">
        <v>0</v>
      </c>
      <c r="K515" s="833">
        <v>0</v>
      </c>
      <c r="L515" s="776">
        <v>0</v>
      </c>
      <c r="M515" s="776">
        <v>0</v>
      </c>
      <c r="N515" s="837">
        <v>0</v>
      </c>
      <c r="O515" s="776">
        <v>0</v>
      </c>
      <c r="P515" s="776">
        <v>0</v>
      </c>
      <c r="Q515" s="776">
        <v>0</v>
      </c>
      <c r="R515" s="837">
        <v>0</v>
      </c>
      <c r="S515" s="837">
        <v>0</v>
      </c>
      <c r="T515" s="776"/>
      <c r="U515" s="776"/>
      <c r="V515" s="776">
        <v>0</v>
      </c>
      <c r="W515" s="842">
        <v>0</v>
      </c>
    </row>
    <row r="516" spans="1:23">
      <c r="A516"/>
      <c r="B516"/>
      <c r="C516" s="729">
        <v>537080</v>
      </c>
      <c r="D516" s="780" t="s">
        <v>84</v>
      </c>
      <c r="E516" s="994">
        <v>1631</v>
      </c>
      <c r="F516" s="837">
        <v>12081</v>
      </c>
      <c r="G516" s="781">
        <v>0</v>
      </c>
      <c r="H516" s="781">
        <v>422</v>
      </c>
      <c r="I516" s="781">
        <v>0</v>
      </c>
      <c r="J516" s="837">
        <v>422</v>
      </c>
      <c r="K516" s="833">
        <v>0</v>
      </c>
      <c r="L516" s="776">
        <v>849</v>
      </c>
      <c r="M516" s="776">
        <v>0</v>
      </c>
      <c r="N516" s="837">
        <v>849</v>
      </c>
      <c r="O516" s="776">
        <v>0</v>
      </c>
      <c r="P516" s="776">
        <v>0</v>
      </c>
      <c r="Q516" s="776">
        <v>0</v>
      </c>
      <c r="R516" s="837">
        <v>0</v>
      </c>
      <c r="S516" s="837">
        <v>0</v>
      </c>
      <c r="T516" s="776"/>
      <c r="U516" s="776"/>
      <c r="V516" s="776">
        <v>0</v>
      </c>
      <c r="W516" s="842">
        <v>1271</v>
      </c>
    </row>
    <row r="517" spans="1:23">
      <c r="A517"/>
      <c r="B517"/>
      <c r="C517" s="729">
        <v>537090</v>
      </c>
      <c r="D517" s="780" t="s">
        <v>85</v>
      </c>
      <c r="E517" s="994">
        <v>40</v>
      </c>
      <c r="F517" s="837">
        <v>0</v>
      </c>
      <c r="G517" s="781">
        <v>0</v>
      </c>
      <c r="H517" s="781">
        <v>0</v>
      </c>
      <c r="I517" s="781">
        <v>0</v>
      </c>
      <c r="J517" s="837">
        <v>0</v>
      </c>
      <c r="K517" s="833">
        <v>0</v>
      </c>
      <c r="L517" s="776">
        <v>0</v>
      </c>
      <c r="M517" s="776">
        <v>4410.96</v>
      </c>
      <c r="N517" s="837">
        <v>4410.96</v>
      </c>
      <c r="O517" s="776">
        <v>0</v>
      </c>
      <c r="P517" s="776">
        <v>0</v>
      </c>
      <c r="Q517" s="776">
        <v>2180.48</v>
      </c>
      <c r="R517" s="837">
        <v>2180.48</v>
      </c>
      <c r="S517" s="837">
        <v>0</v>
      </c>
      <c r="T517" s="776"/>
      <c r="U517" s="776"/>
      <c r="V517" s="776">
        <v>0</v>
      </c>
      <c r="W517" s="842">
        <v>6591.4400000000005</v>
      </c>
    </row>
    <row r="518" spans="1:23">
      <c r="A518"/>
      <c r="B518" s="527" t="s">
        <v>6629</v>
      </c>
      <c r="C518" s="527"/>
      <c r="D518" s="527"/>
      <c r="E518" s="995">
        <v>145466.54</v>
      </c>
      <c r="F518" s="997">
        <v>264079</v>
      </c>
      <c r="G518" s="1079">
        <v>91.44</v>
      </c>
      <c r="H518" s="1079">
        <v>518.84</v>
      </c>
      <c r="I518" s="1079">
        <v>107.6</v>
      </c>
      <c r="J518" s="997">
        <v>717.88</v>
      </c>
      <c r="K518" s="1088">
        <v>107.6</v>
      </c>
      <c r="L518" s="846">
        <v>1005.02</v>
      </c>
      <c r="M518" s="846">
        <v>4534.7</v>
      </c>
      <c r="N518" s="997">
        <v>5647.32</v>
      </c>
      <c r="O518" s="846">
        <v>134.5</v>
      </c>
      <c r="P518" s="846">
        <v>352.76</v>
      </c>
      <c r="Q518" s="846">
        <v>2309.6</v>
      </c>
      <c r="R518" s="997">
        <v>2796.86</v>
      </c>
      <c r="S518" s="997">
        <v>118.36</v>
      </c>
      <c r="T518" s="846"/>
      <c r="U518" s="846"/>
      <c r="V518" s="846">
        <v>118.36</v>
      </c>
      <c r="W518" s="892">
        <v>9280.42</v>
      </c>
    </row>
    <row r="519" spans="1:23">
      <c r="A519"/>
      <c r="B519" t="s">
        <v>460</v>
      </c>
      <c r="C519" s="729">
        <v>542120</v>
      </c>
      <c r="D519" s="780" t="s">
        <v>499</v>
      </c>
      <c r="E519" s="994">
        <v>0</v>
      </c>
      <c r="F519" s="837">
        <v>100000</v>
      </c>
      <c r="G519" s="781">
        <v>0</v>
      </c>
      <c r="H519" s="781">
        <v>0</v>
      </c>
      <c r="I519" s="781">
        <v>0</v>
      </c>
      <c r="J519" s="837">
        <v>0</v>
      </c>
      <c r="K519" s="833">
        <v>0</v>
      </c>
      <c r="L519" s="776">
        <v>0</v>
      </c>
      <c r="M519" s="776">
        <v>0</v>
      </c>
      <c r="N519" s="837">
        <v>0</v>
      </c>
      <c r="O519" s="776">
        <v>0</v>
      </c>
      <c r="P519" s="776">
        <v>0</v>
      </c>
      <c r="Q519" s="776">
        <v>0</v>
      </c>
      <c r="R519" s="837">
        <v>0</v>
      </c>
      <c r="S519" s="837">
        <v>0</v>
      </c>
      <c r="T519" s="776"/>
      <c r="U519" s="776"/>
      <c r="V519" s="776">
        <v>0</v>
      </c>
      <c r="W519" s="842">
        <v>0</v>
      </c>
    </row>
    <row r="520" spans="1:23">
      <c r="A520"/>
      <c r="B520"/>
      <c r="C520" s="729">
        <v>546160</v>
      </c>
      <c r="D520" s="780" t="s">
        <v>2139</v>
      </c>
      <c r="E520" s="994"/>
      <c r="F520" s="837"/>
      <c r="G520" s="781"/>
      <c r="H520" s="781"/>
      <c r="I520" s="781"/>
      <c r="J520" s="837">
        <v>0</v>
      </c>
      <c r="K520" s="833"/>
      <c r="L520" s="776"/>
      <c r="M520" s="776"/>
      <c r="N520" s="837">
        <v>0</v>
      </c>
      <c r="O520" s="776"/>
      <c r="P520" s="776"/>
      <c r="Q520" s="776"/>
      <c r="R520" s="837">
        <v>0</v>
      </c>
      <c r="S520" s="837">
        <v>23456.880000000001</v>
      </c>
      <c r="T520" s="776"/>
      <c r="U520" s="776"/>
      <c r="V520" s="776">
        <v>23456.880000000001</v>
      </c>
      <c r="W520" s="842">
        <v>23456.880000000001</v>
      </c>
    </row>
    <row r="521" spans="1:23">
      <c r="A521"/>
      <c r="B521" s="527" t="s">
        <v>6630</v>
      </c>
      <c r="C521" s="527"/>
      <c r="D521" s="527"/>
      <c r="E521" s="995">
        <v>0</v>
      </c>
      <c r="F521" s="997">
        <v>100000</v>
      </c>
      <c r="G521" s="1079">
        <v>0</v>
      </c>
      <c r="H521" s="1079">
        <v>0</v>
      </c>
      <c r="I521" s="1079">
        <v>0</v>
      </c>
      <c r="J521" s="997">
        <v>0</v>
      </c>
      <c r="K521" s="1088">
        <v>0</v>
      </c>
      <c r="L521" s="846">
        <v>0</v>
      </c>
      <c r="M521" s="846">
        <v>0</v>
      </c>
      <c r="N521" s="997">
        <v>0</v>
      </c>
      <c r="O521" s="846">
        <v>0</v>
      </c>
      <c r="P521" s="846">
        <v>0</v>
      </c>
      <c r="Q521" s="846">
        <v>0</v>
      </c>
      <c r="R521" s="997">
        <v>0</v>
      </c>
      <c r="S521" s="997">
        <v>23456.880000000001</v>
      </c>
      <c r="T521" s="846"/>
      <c r="U521" s="846"/>
      <c r="V521" s="846">
        <v>23456.880000000001</v>
      </c>
      <c r="W521" s="892">
        <v>23456.880000000001</v>
      </c>
    </row>
    <row r="522" spans="1:23">
      <c r="A522" s="777" t="s">
        <v>6582</v>
      </c>
      <c r="B522" s="777"/>
      <c r="C522" s="777"/>
      <c r="D522" s="777"/>
      <c r="E522" s="996">
        <v>1911015.09</v>
      </c>
      <c r="F522" s="838">
        <v>2976599</v>
      </c>
      <c r="G522" s="782">
        <v>63551.44</v>
      </c>
      <c r="H522" s="782">
        <v>162327.25999999998</v>
      </c>
      <c r="I522" s="782">
        <v>166357.91</v>
      </c>
      <c r="J522" s="838">
        <v>392236.61</v>
      </c>
      <c r="K522" s="834">
        <v>177114.1</v>
      </c>
      <c r="L522" s="778">
        <v>160042.26999999999</v>
      </c>
      <c r="M522" s="778">
        <v>264278.59999999998</v>
      </c>
      <c r="N522" s="838">
        <v>601434.96999999986</v>
      </c>
      <c r="O522" s="778">
        <v>143481.21</v>
      </c>
      <c r="P522" s="778">
        <v>141408.47</v>
      </c>
      <c r="Q522" s="778">
        <v>227649.82</v>
      </c>
      <c r="R522" s="838">
        <v>512539.50000000006</v>
      </c>
      <c r="S522" s="838">
        <v>170721.08000000002</v>
      </c>
      <c r="T522" s="778"/>
      <c r="U522" s="778"/>
      <c r="V522" s="778">
        <v>170721.08000000002</v>
      </c>
      <c r="W522" s="843">
        <v>1676932.1599999997</v>
      </c>
    </row>
    <row r="523" spans="1:23">
      <c r="A523" t="s">
        <v>1455</v>
      </c>
      <c r="B523" t="s">
        <v>48</v>
      </c>
      <c r="C523" s="729">
        <v>510040</v>
      </c>
      <c r="D523" s="780" t="s">
        <v>461</v>
      </c>
      <c r="E523" s="994">
        <v>2844.6299999999997</v>
      </c>
      <c r="F523" s="837">
        <v>0</v>
      </c>
      <c r="G523" s="781">
        <v>61.82</v>
      </c>
      <c r="H523" s="781">
        <v>277.98</v>
      </c>
      <c r="I523" s="781">
        <v>578.27</v>
      </c>
      <c r="J523" s="837">
        <v>918.06999999999994</v>
      </c>
      <c r="K523" s="833">
        <v>1170.33</v>
      </c>
      <c r="L523" s="776">
        <v>1316.2</v>
      </c>
      <c r="M523" s="776">
        <v>312</v>
      </c>
      <c r="N523" s="837">
        <v>2798.5299999999997</v>
      </c>
      <c r="O523" s="776">
        <v>511.94</v>
      </c>
      <c r="P523" s="776">
        <v>565.95000000000005</v>
      </c>
      <c r="Q523" s="776">
        <v>376.35</v>
      </c>
      <c r="R523" s="837">
        <v>1454.2400000000002</v>
      </c>
      <c r="S523" s="837">
        <v>52</v>
      </c>
      <c r="T523" s="776"/>
      <c r="U523" s="776"/>
      <c r="V523" s="776">
        <v>52</v>
      </c>
      <c r="W523" s="842">
        <v>5222.8399999999992</v>
      </c>
    </row>
    <row r="524" spans="1:23">
      <c r="A524"/>
      <c r="B524"/>
      <c r="C524" s="729">
        <v>510420</v>
      </c>
      <c r="D524" s="780" t="s">
        <v>464</v>
      </c>
      <c r="E524" s="994">
        <v>0</v>
      </c>
      <c r="F524" s="837">
        <v>0</v>
      </c>
      <c r="G524" s="781">
        <v>0</v>
      </c>
      <c r="H524" s="781">
        <v>208.93</v>
      </c>
      <c r="I524" s="781">
        <v>0</v>
      </c>
      <c r="J524" s="837">
        <v>208.93</v>
      </c>
      <c r="K524" s="833">
        <v>0</v>
      </c>
      <c r="L524" s="776">
        <v>0</v>
      </c>
      <c r="M524" s="776">
        <v>0</v>
      </c>
      <c r="N524" s="837">
        <v>0</v>
      </c>
      <c r="O524" s="776">
        <v>0</v>
      </c>
      <c r="P524" s="776">
        <v>0</v>
      </c>
      <c r="Q524" s="776">
        <v>0</v>
      </c>
      <c r="R524" s="837">
        <v>0</v>
      </c>
      <c r="S524" s="837">
        <v>0</v>
      </c>
      <c r="T524" s="776"/>
      <c r="U524" s="776"/>
      <c r="V524" s="776">
        <v>0</v>
      </c>
      <c r="W524" s="842">
        <v>208.93</v>
      </c>
    </row>
    <row r="525" spans="1:23">
      <c r="A525"/>
      <c r="B525"/>
      <c r="C525" s="729">
        <v>510520</v>
      </c>
      <c r="D525" s="780" t="s">
        <v>466</v>
      </c>
      <c r="E525" s="994">
        <v>11.45</v>
      </c>
      <c r="F525" s="837">
        <v>0</v>
      </c>
      <c r="G525" s="781">
        <v>0</v>
      </c>
      <c r="H525" s="781">
        <v>0</v>
      </c>
      <c r="I525" s="781">
        <v>0</v>
      </c>
      <c r="J525" s="837">
        <v>0</v>
      </c>
      <c r="K525" s="833">
        <v>0</v>
      </c>
      <c r="L525" s="776">
        <v>0</v>
      </c>
      <c r="M525" s="776">
        <v>0</v>
      </c>
      <c r="N525" s="837">
        <v>0</v>
      </c>
      <c r="O525" s="776">
        <v>0</v>
      </c>
      <c r="P525" s="776">
        <v>0</v>
      </c>
      <c r="Q525" s="776">
        <v>0</v>
      </c>
      <c r="R525" s="837">
        <v>0</v>
      </c>
      <c r="S525" s="837">
        <v>0</v>
      </c>
      <c r="T525" s="776"/>
      <c r="U525" s="776"/>
      <c r="V525" s="776">
        <v>0</v>
      </c>
      <c r="W525" s="842">
        <v>0</v>
      </c>
    </row>
    <row r="526" spans="1:23">
      <c r="A526"/>
      <c r="B526"/>
      <c r="C526" s="729">
        <v>510620</v>
      </c>
      <c r="D526" s="780" t="s">
        <v>467</v>
      </c>
      <c r="E526" s="994">
        <v>27.440000000000005</v>
      </c>
      <c r="F526" s="837">
        <v>0</v>
      </c>
      <c r="G526" s="781">
        <v>0.3</v>
      </c>
      <c r="H526" s="781">
        <v>1.9</v>
      </c>
      <c r="I526" s="781">
        <v>7.15</v>
      </c>
      <c r="J526" s="837">
        <v>9.35</v>
      </c>
      <c r="K526" s="833">
        <v>7.41</v>
      </c>
      <c r="L526" s="776">
        <v>3.6</v>
      </c>
      <c r="M526" s="776">
        <v>1.8</v>
      </c>
      <c r="N526" s="837">
        <v>12.81</v>
      </c>
      <c r="O526" s="776">
        <v>0.6</v>
      </c>
      <c r="P526" s="776">
        <v>1.5</v>
      </c>
      <c r="Q526" s="776">
        <v>1.05</v>
      </c>
      <c r="R526" s="837">
        <v>3.1500000000000004</v>
      </c>
      <c r="S526" s="837">
        <v>0.3</v>
      </c>
      <c r="T526" s="776"/>
      <c r="U526" s="776"/>
      <c r="V526" s="776">
        <v>0.3</v>
      </c>
      <c r="W526" s="842">
        <v>25.610000000000003</v>
      </c>
    </row>
    <row r="527" spans="1:23">
      <c r="A527"/>
      <c r="B527"/>
      <c r="C527" s="729">
        <v>513000</v>
      </c>
      <c r="D527" s="780" t="s">
        <v>469</v>
      </c>
      <c r="E527" s="994">
        <v>267.15000000000003</v>
      </c>
      <c r="F527" s="837">
        <v>0</v>
      </c>
      <c r="G527" s="781">
        <v>4.97</v>
      </c>
      <c r="H527" s="781">
        <v>22.38</v>
      </c>
      <c r="I527" s="781">
        <v>46.84</v>
      </c>
      <c r="J527" s="837">
        <v>74.19</v>
      </c>
      <c r="K527" s="833">
        <v>115.16</v>
      </c>
      <c r="L527" s="776">
        <v>154.44</v>
      </c>
      <c r="M527" s="776">
        <v>25.11</v>
      </c>
      <c r="N527" s="837">
        <v>294.71000000000004</v>
      </c>
      <c r="O527" s="776">
        <v>52.71</v>
      </c>
      <c r="P527" s="776">
        <v>54.18</v>
      </c>
      <c r="Q527" s="776">
        <v>33.119999999999997</v>
      </c>
      <c r="R527" s="837">
        <v>140.01</v>
      </c>
      <c r="S527" s="837">
        <v>4.18</v>
      </c>
      <c r="T527" s="776"/>
      <c r="U527" s="776"/>
      <c r="V527" s="776">
        <v>4.18</v>
      </c>
      <c r="W527" s="842">
        <v>513.08999999999992</v>
      </c>
    </row>
    <row r="528" spans="1:23">
      <c r="A528"/>
      <c r="B528"/>
      <c r="C528" s="729">
        <v>513120</v>
      </c>
      <c r="D528" s="780" t="s">
        <v>471</v>
      </c>
      <c r="E528" s="994">
        <v>176.16999999999996</v>
      </c>
      <c r="F528" s="837">
        <v>0</v>
      </c>
      <c r="G528" s="781">
        <v>3.85</v>
      </c>
      <c r="H528" s="781">
        <v>30.31</v>
      </c>
      <c r="I528" s="781">
        <v>36.29</v>
      </c>
      <c r="J528" s="837">
        <v>70.449999999999989</v>
      </c>
      <c r="K528" s="833">
        <v>73.040000000000006</v>
      </c>
      <c r="L528" s="776">
        <v>81.83</v>
      </c>
      <c r="M528" s="776">
        <v>19.37</v>
      </c>
      <c r="N528" s="837">
        <v>174.24</v>
      </c>
      <c r="O528" s="776">
        <v>29.93</v>
      </c>
      <c r="P528" s="776">
        <v>34.159999999999997</v>
      </c>
      <c r="Q528" s="776">
        <v>24.19</v>
      </c>
      <c r="R528" s="837">
        <v>88.28</v>
      </c>
      <c r="S528" s="837">
        <v>3.22</v>
      </c>
      <c r="T528" s="776"/>
      <c r="U528" s="776"/>
      <c r="V528" s="776">
        <v>3.22</v>
      </c>
      <c r="W528" s="842">
        <v>336.19</v>
      </c>
    </row>
    <row r="529" spans="1:23">
      <c r="A529"/>
      <c r="B529"/>
      <c r="C529" s="729">
        <v>513140</v>
      </c>
      <c r="D529" s="780" t="s">
        <v>472</v>
      </c>
      <c r="E529" s="994">
        <v>41.19</v>
      </c>
      <c r="F529" s="837">
        <v>0</v>
      </c>
      <c r="G529" s="781">
        <v>0.9</v>
      </c>
      <c r="H529" s="781">
        <v>7.09</v>
      </c>
      <c r="I529" s="781">
        <v>8.49</v>
      </c>
      <c r="J529" s="837">
        <v>16.48</v>
      </c>
      <c r="K529" s="833">
        <v>17.07</v>
      </c>
      <c r="L529" s="776">
        <v>19.14</v>
      </c>
      <c r="M529" s="776">
        <v>4.53</v>
      </c>
      <c r="N529" s="837">
        <v>40.74</v>
      </c>
      <c r="O529" s="776">
        <v>7</v>
      </c>
      <c r="P529" s="776">
        <v>7.98</v>
      </c>
      <c r="Q529" s="776">
        <v>5.66</v>
      </c>
      <c r="R529" s="837">
        <v>20.64</v>
      </c>
      <c r="S529" s="837">
        <v>0.75</v>
      </c>
      <c r="T529" s="776"/>
      <c r="U529" s="776"/>
      <c r="V529" s="776">
        <v>0.75</v>
      </c>
      <c r="W529" s="842">
        <v>78.61</v>
      </c>
    </row>
    <row r="530" spans="1:23">
      <c r="A530"/>
      <c r="B530"/>
      <c r="C530" s="729">
        <v>515040</v>
      </c>
      <c r="D530" s="780" t="s">
        <v>473</v>
      </c>
      <c r="E530" s="994">
        <v>520.05000000000007</v>
      </c>
      <c r="F530" s="837">
        <v>0</v>
      </c>
      <c r="G530" s="781">
        <v>9.91</v>
      </c>
      <c r="H530" s="781">
        <v>77.05</v>
      </c>
      <c r="I530" s="781">
        <v>102.22</v>
      </c>
      <c r="J530" s="837">
        <v>189.18</v>
      </c>
      <c r="K530" s="833">
        <v>215.91</v>
      </c>
      <c r="L530" s="776">
        <v>244.87</v>
      </c>
      <c r="M530" s="776">
        <v>56.13</v>
      </c>
      <c r="N530" s="837">
        <v>516.91</v>
      </c>
      <c r="O530" s="776">
        <v>247.71</v>
      </c>
      <c r="P530" s="776">
        <v>171.63</v>
      </c>
      <c r="Q530" s="776">
        <v>92.39</v>
      </c>
      <c r="R530" s="837">
        <v>511.73</v>
      </c>
      <c r="S530" s="837">
        <v>10.91</v>
      </c>
      <c r="T530" s="776"/>
      <c r="U530" s="776"/>
      <c r="V530" s="776">
        <v>10.91</v>
      </c>
      <c r="W530" s="842">
        <v>1228.7300000000002</v>
      </c>
    </row>
    <row r="531" spans="1:23">
      <c r="A531"/>
      <c r="B531"/>
      <c r="C531" s="729">
        <v>515100</v>
      </c>
      <c r="D531" s="780" t="s">
        <v>474</v>
      </c>
      <c r="E531" s="994">
        <v>3.33</v>
      </c>
      <c r="F531" s="837">
        <v>0</v>
      </c>
      <c r="G531" s="781">
        <v>7.0000000000000007E-2</v>
      </c>
      <c r="H531" s="781">
        <v>0.54</v>
      </c>
      <c r="I531" s="781">
        <v>0.72</v>
      </c>
      <c r="J531" s="837">
        <v>1.33</v>
      </c>
      <c r="K531" s="833">
        <v>1.35</v>
      </c>
      <c r="L531" s="776">
        <v>1.36</v>
      </c>
      <c r="M531" s="776">
        <v>0.35</v>
      </c>
      <c r="N531" s="837">
        <v>3.06</v>
      </c>
      <c r="O531" s="776">
        <v>0.67</v>
      </c>
      <c r="P531" s="776">
        <v>0.75</v>
      </c>
      <c r="Q531" s="776">
        <v>0.48</v>
      </c>
      <c r="R531" s="837">
        <v>1.9</v>
      </c>
      <c r="S531" s="837">
        <v>7.0000000000000007E-2</v>
      </c>
      <c r="T531" s="776"/>
      <c r="U531" s="776"/>
      <c r="V531" s="776">
        <v>7.0000000000000007E-2</v>
      </c>
      <c r="W531" s="842">
        <v>6.3599999999999994</v>
      </c>
    </row>
    <row r="532" spans="1:23">
      <c r="A532"/>
      <c r="B532"/>
      <c r="C532" s="729">
        <v>515120</v>
      </c>
      <c r="D532" s="780" t="s">
        <v>475</v>
      </c>
      <c r="E532" s="994">
        <v>8.25</v>
      </c>
      <c r="F532" s="837">
        <v>0</v>
      </c>
      <c r="G532" s="781">
        <v>0.2</v>
      </c>
      <c r="H532" s="781">
        <v>1.49</v>
      </c>
      <c r="I532" s="781">
        <v>1.81</v>
      </c>
      <c r="J532" s="837">
        <v>3.5</v>
      </c>
      <c r="K532" s="833">
        <v>3.75</v>
      </c>
      <c r="L532" s="776">
        <v>3.88</v>
      </c>
      <c r="M532" s="776">
        <v>0.87</v>
      </c>
      <c r="N532" s="837">
        <v>8.5</v>
      </c>
      <c r="O532" s="776">
        <v>1.63</v>
      </c>
      <c r="P532" s="776">
        <v>1.83</v>
      </c>
      <c r="Q532" s="776">
        <v>1.1599999999999999</v>
      </c>
      <c r="R532" s="837">
        <v>4.62</v>
      </c>
      <c r="S532" s="837">
        <v>0.17</v>
      </c>
      <c r="T532" s="776"/>
      <c r="U532" s="776"/>
      <c r="V532" s="776">
        <v>0.17</v>
      </c>
      <c r="W532" s="842">
        <v>16.79</v>
      </c>
    </row>
    <row r="533" spans="1:23">
      <c r="A533"/>
      <c r="B533"/>
      <c r="C533" s="729">
        <v>515220</v>
      </c>
      <c r="D533" s="780" t="s">
        <v>478</v>
      </c>
      <c r="E533" s="994">
        <v>0</v>
      </c>
      <c r="F533" s="837">
        <v>0</v>
      </c>
      <c r="G533" s="781">
        <v>0</v>
      </c>
      <c r="H533" s="781">
        <v>0</v>
      </c>
      <c r="I533" s="781">
        <v>0</v>
      </c>
      <c r="J533" s="837">
        <v>0</v>
      </c>
      <c r="K533" s="833">
        <v>0</v>
      </c>
      <c r="L533" s="776">
        <v>0</v>
      </c>
      <c r="M533" s="776">
        <v>0</v>
      </c>
      <c r="N533" s="837">
        <v>0</v>
      </c>
      <c r="O533" s="776">
        <v>0</v>
      </c>
      <c r="P533" s="776">
        <v>0</v>
      </c>
      <c r="Q533" s="776">
        <v>0</v>
      </c>
      <c r="R533" s="837">
        <v>0</v>
      </c>
      <c r="S533" s="837">
        <v>0</v>
      </c>
      <c r="T533" s="776"/>
      <c r="U533" s="776"/>
      <c r="V533" s="776">
        <v>0</v>
      </c>
      <c r="W533" s="842">
        <v>0</v>
      </c>
    </row>
    <row r="534" spans="1:23">
      <c r="A534"/>
      <c r="B534"/>
      <c r="C534" s="729">
        <v>515260</v>
      </c>
      <c r="D534" s="780" t="s">
        <v>479</v>
      </c>
      <c r="E534" s="994">
        <v>8.2899999999999991</v>
      </c>
      <c r="F534" s="837">
        <v>0</v>
      </c>
      <c r="G534" s="781">
        <v>0.17</v>
      </c>
      <c r="H534" s="781">
        <v>1.25</v>
      </c>
      <c r="I534" s="781">
        <v>1.53</v>
      </c>
      <c r="J534" s="837">
        <v>2.95</v>
      </c>
      <c r="K534" s="833">
        <v>3.15</v>
      </c>
      <c r="L534" s="776">
        <v>3.25</v>
      </c>
      <c r="M534" s="776">
        <v>0.73</v>
      </c>
      <c r="N534" s="837">
        <v>7.1300000000000008</v>
      </c>
      <c r="O534" s="776">
        <v>1.37</v>
      </c>
      <c r="P534" s="776">
        <v>1.55</v>
      </c>
      <c r="Q534" s="776">
        <v>0.97</v>
      </c>
      <c r="R534" s="837">
        <v>3.8899999999999997</v>
      </c>
      <c r="S534" s="837">
        <v>0.14000000000000001</v>
      </c>
      <c r="T534" s="776"/>
      <c r="U534" s="776"/>
      <c r="V534" s="776">
        <v>0.14000000000000001</v>
      </c>
      <c r="W534" s="842">
        <v>14.110000000000001</v>
      </c>
    </row>
    <row r="535" spans="1:23">
      <c r="A535"/>
      <c r="B535"/>
      <c r="C535" s="729">
        <v>518140</v>
      </c>
      <c r="D535" s="780" t="s">
        <v>484</v>
      </c>
      <c r="E535" s="994">
        <v>1.1000000000000001</v>
      </c>
      <c r="F535" s="837">
        <v>0</v>
      </c>
      <c r="G535" s="781">
        <v>0.02</v>
      </c>
      <c r="H535" s="781">
        <v>0.1</v>
      </c>
      <c r="I535" s="781">
        <v>0.22</v>
      </c>
      <c r="J535" s="837">
        <v>0.34</v>
      </c>
      <c r="K535" s="833">
        <v>0.45</v>
      </c>
      <c r="L535" s="776">
        <v>0.55000000000000004</v>
      </c>
      <c r="M535" s="776">
        <v>0.12</v>
      </c>
      <c r="N535" s="837">
        <v>1.1200000000000001</v>
      </c>
      <c r="O535" s="776">
        <v>0.2</v>
      </c>
      <c r="P535" s="776">
        <v>0.22</v>
      </c>
      <c r="Q535" s="776">
        <v>0.15</v>
      </c>
      <c r="R535" s="837">
        <v>0.57000000000000006</v>
      </c>
      <c r="S535" s="837">
        <v>0.02</v>
      </c>
      <c r="T535" s="776"/>
      <c r="U535" s="776"/>
      <c r="V535" s="776">
        <v>0.02</v>
      </c>
      <c r="W535" s="842">
        <v>2.0499999999999998</v>
      </c>
    </row>
    <row r="536" spans="1:23">
      <c r="A536"/>
      <c r="B536" s="527" t="s">
        <v>6625</v>
      </c>
      <c r="C536" s="527"/>
      <c r="D536" s="527"/>
      <c r="E536" s="995">
        <v>3909.0499999999997</v>
      </c>
      <c r="F536" s="997">
        <v>0</v>
      </c>
      <c r="G536" s="1079">
        <v>82.21</v>
      </c>
      <c r="H536" s="1079">
        <v>629.02</v>
      </c>
      <c r="I536" s="1079">
        <v>783.54</v>
      </c>
      <c r="J536" s="997">
        <v>1494.77</v>
      </c>
      <c r="K536" s="1088">
        <v>1607.6200000000001</v>
      </c>
      <c r="L536" s="846">
        <v>1829.12</v>
      </c>
      <c r="M536" s="846">
        <v>421.01000000000005</v>
      </c>
      <c r="N536" s="997">
        <v>3857.7499999999995</v>
      </c>
      <c r="O536" s="846">
        <v>853.76</v>
      </c>
      <c r="P536" s="846">
        <v>839.75</v>
      </c>
      <c r="Q536" s="846">
        <v>535.5200000000001</v>
      </c>
      <c r="R536" s="997">
        <v>2229.0300000000002</v>
      </c>
      <c r="S536" s="997">
        <v>71.759999999999991</v>
      </c>
      <c r="T536" s="846"/>
      <c r="U536" s="846"/>
      <c r="V536" s="846">
        <v>71.759999999999991</v>
      </c>
      <c r="W536" s="892">
        <v>7653.3099999999986</v>
      </c>
    </row>
    <row r="537" spans="1:23">
      <c r="A537"/>
      <c r="B537" t="s">
        <v>6626</v>
      </c>
      <c r="C537" s="729">
        <v>520020</v>
      </c>
      <c r="D537" s="780" t="s">
        <v>86</v>
      </c>
      <c r="E537" s="994">
        <v>2400</v>
      </c>
      <c r="F537" s="837">
        <v>2600</v>
      </c>
      <c r="G537" s="781">
        <v>0</v>
      </c>
      <c r="H537" s="781">
        <v>200</v>
      </c>
      <c r="I537" s="781">
        <v>200</v>
      </c>
      <c r="J537" s="837">
        <v>400</v>
      </c>
      <c r="K537" s="833">
        <v>200</v>
      </c>
      <c r="L537" s="776">
        <v>200</v>
      </c>
      <c r="M537" s="776">
        <v>200</v>
      </c>
      <c r="N537" s="837">
        <v>600</v>
      </c>
      <c r="O537" s="776">
        <v>200</v>
      </c>
      <c r="P537" s="776">
        <v>200</v>
      </c>
      <c r="Q537" s="776">
        <v>200</v>
      </c>
      <c r="R537" s="837">
        <v>600</v>
      </c>
      <c r="S537" s="837">
        <v>200</v>
      </c>
      <c r="T537" s="776"/>
      <c r="U537" s="776"/>
      <c r="V537" s="776">
        <v>200</v>
      </c>
      <c r="W537" s="842">
        <v>1800</v>
      </c>
    </row>
    <row r="538" spans="1:23">
      <c r="A538"/>
      <c r="B538"/>
      <c r="C538" s="729">
        <v>520025</v>
      </c>
      <c r="D538" s="780" t="s">
        <v>486</v>
      </c>
      <c r="E538" s="994"/>
      <c r="F538" s="837">
        <v>0</v>
      </c>
      <c r="G538" s="781"/>
      <c r="H538" s="781"/>
      <c r="I538" s="781"/>
      <c r="J538" s="837">
        <v>0</v>
      </c>
      <c r="K538" s="833"/>
      <c r="L538" s="776">
        <v>100</v>
      </c>
      <c r="M538" s="776">
        <v>0</v>
      </c>
      <c r="N538" s="837">
        <v>100</v>
      </c>
      <c r="O538" s="776">
        <v>0</v>
      </c>
      <c r="P538" s="776">
        <v>0</v>
      </c>
      <c r="Q538" s="776">
        <v>0</v>
      </c>
      <c r="R538" s="837">
        <v>0</v>
      </c>
      <c r="S538" s="837">
        <v>0</v>
      </c>
      <c r="T538" s="776"/>
      <c r="U538" s="776"/>
      <c r="V538" s="776">
        <v>0</v>
      </c>
      <c r="W538" s="842">
        <v>100</v>
      </c>
    </row>
    <row r="539" spans="1:23">
      <c r="A539"/>
      <c r="B539"/>
      <c r="C539" s="729">
        <v>520115</v>
      </c>
      <c r="D539" s="780" t="s">
        <v>49</v>
      </c>
      <c r="E539" s="994">
        <v>0</v>
      </c>
      <c r="F539" s="837">
        <v>25</v>
      </c>
      <c r="G539" s="781">
        <v>0</v>
      </c>
      <c r="H539" s="781">
        <v>0</v>
      </c>
      <c r="I539" s="781">
        <v>0</v>
      </c>
      <c r="J539" s="837">
        <v>0</v>
      </c>
      <c r="K539" s="833">
        <v>26.25</v>
      </c>
      <c r="L539" s="776">
        <v>0</v>
      </c>
      <c r="M539" s="776">
        <v>0</v>
      </c>
      <c r="N539" s="837">
        <v>26.25</v>
      </c>
      <c r="O539" s="776">
        <v>0</v>
      </c>
      <c r="P539" s="776">
        <v>0</v>
      </c>
      <c r="Q539" s="776">
        <v>0</v>
      </c>
      <c r="R539" s="837">
        <v>0</v>
      </c>
      <c r="S539" s="837">
        <v>0</v>
      </c>
      <c r="T539" s="776"/>
      <c r="U539" s="776"/>
      <c r="V539" s="776">
        <v>0</v>
      </c>
      <c r="W539" s="842">
        <v>26.25</v>
      </c>
    </row>
    <row r="540" spans="1:23">
      <c r="A540"/>
      <c r="B540"/>
      <c r="C540" s="729">
        <v>520845</v>
      </c>
      <c r="D540" s="780" t="s">
        <v>89</v>
      </c>
      <c r="E540" s="994">
        <v>2184.9599999999996</v>
      </c>
      <c r="F540" s="837">
        <v>2600</v>
      </c>
      <c r="G540" s="781">
        <v>190.58</v>
      </c>
      <c r="H540" s="781">
        <v>190.58</v>
      </c>
      <c r="I540" s="781">
        <v>190.58</v>
      </c>
      <c r="J540" s="837">
        <v>571.74</v>
      </c>
      <c r="K540" s="833">
        <v>255.58</v>
      </c>
      <c r="L540" s="776">
        <v>190.58</v>
      </c>
      <c r="M540" s="776">
        <v>419.72</v>
      </c>
      <c r="N540" s="837">
        <v>865.88000000000011</v>
      </c>
      <c r="O540" s="776">
        <v>358.24</v>
      </c>
      <c r="P540" s="776">
        <v>358.24</v>
      </c>
      <c r="Q540" s="776">
        <v>358.24</v>
      </c>
      <c r="R540" s="837">
        <v>1074.72</v>
      </c>
      <c r="S540" s="837">
        <v>358.24</v>
      </c>
      <c r="T540" s="776"/>
      <c r="U540" s="776"/>
      <c r="V540" s="776">
        <v>358.24</v>
      </c>
      <c r="W540" s="842">
        <v>2870.58</v>
      </c>
    </row>
    <row r="541" spans="1:23">
      <c r="A541"/>
      <c r="B541"/>
      <c r="C541" s="729">
        <v>521420</v>
      </c>
      <c r="D541" s="780" t="s">
        <v>90</v>
      </c>
      <c r="E541" s="994">
        <v>1039.08</v>
      </c>
      <c r="F541" s="837">
        <v>1000</v>
      </c>
      <c r="G541" s="781">
        <v>0</v>
      </c>
      <c r="H541" s="781">
        <v>0</v>
      </c>
      <c r="I541" s="781">
        <v>0</v>
      </c>
      <c r="J541" s="837">
        <v>0</v>
      </c>
      <c r="K541" s="833">
        <v>0</v>
      </c>
      <c r="L541" s="776">
        <v>0</v>
      </c>
      <c r="M541" s="776">
        <v>0</v>
      </c>
      <c r="N541" s="837">
        <v>0</v>
      </c>
      <c r="O541" s="776">
        <v>0</v>
      </c>
      <c r="P541" s="776">
        <v>0</v>
      </c>
      <c r="Q541" s="776">
        <v>0</v>
      </c>
      <c r="R541" s="837">
        <v>0</v>
      </c>
      <c r="S541" s="837">
        <v>0</v>
      </c>
      <c r="T541" s="776"/>
      <c r="U541" s="776"/>
      <c r="V541" s="776">
        <v>0</v>
      </c>
      <c r="W541" s="842">
        <v>0</v>
      </c>
    </row>
    <row r="542" spans="1:23">
      <c r="A542"/>
      <c r="B542"/>
      <c r="C542" s="729">
        <v>521600</v>
      </c>
      <c r="D542" s="780" t="s">
        <v>91</v>
      </c>
      <c r="E542" s="994">
        <v>0</v>
      </c>
      <c r="F542" s="837">
        <v>9000</v>
      </c>
      <c r="G542" s="781">
        <v>0</v>
      </c>
      <c r="H542" s="781">
        <v>0</v>
      </c>
      <c r="I542" s="781">
        <v>0</v>
      </c>
      <c r="J542" s="837">
        <v>0</v>
      </c>
      <c r="K542" s="833">
        <v>5399.8</v>
      </c>
      <c r="L542" s="776">
        <v>0</v>
      </c>
      <c r="M542" s="776">
        <v>0</v>
      </c>
      <c r="N542" s="837">
        <v>5399.8</v>
      </c>
      <c r="O542" s="776">
        <v>0</v>
      </c>
      <c r="P542" s="776">
        <v>0</v>
      </c>
      <c r="Q542" s="776">
        <v>18799.150000000001</v>
      </c>
      <c r="R542" s="837">
        <v>18799.150000000001</v>
      </c>
      <c r="S542" s="837">
        <v>0</v>
      </c>
      <c r="T542" s="776"/>
      <c r="U542" s="776"/>
      <c r="V542" s="776">
        <v>0</v>
      </c>
      <c r="W542" s="842">
        <v>24198.95</v>
      </c>
    </row>
    <row r="543" spans="1:23">
      <c r="A543"/>
      <c r="B543"/>
      <c r="C543" s="729">
        <v>522310</v>
      </c>
      <c r="D543" s="780" t="s">
        <v>60</v>
      </c>
      <c r="E543" s="994">
        <v>102.22999999999999</v>
      </c>
      <c r="F543" s="837">
        <v>1000</v>
      </c>
      <c r="G543" s="781">
        <v>0</v>
      </c>
      <c r="H543" s="781">
        <v>0</v>
      </c>
      <c r="I543" s="781">
        <v>0</v>
      </c>
      <c r="J543" s="837">
        <v>0</v>
      </c>
      <c r="K543" s="833">
        <v>0</v>
      </c>
      <c r="L543" s="776">
        <v>147.15</v>
      </c>
      <c r="M543" s="776">
        <v>0</v>
      </c>
      <c r="N543" s="837">
        <v>147.15</v>
      </c>
      <c r="O543" s="776">
        <v>728</v>
      </c>
      <c r="P543" s="776">
        <v>0</v>
      </c>
      <c r="Q543" s="776">
        <v>0</v>
      </c>
      <c r="R543" s="837">
        <v>728</v>
      </c>
      <c r="S543" s="837">
        <v>0</v>
      </c>
      <c r="T543" s="776"/>
      <c r="U543" s="776"/>
      <c r="V543" s="776">
        <v>0</v>
      </c>
      <c r="W543" s="842">
        <v>875.15</v>
      </c>
    </row>
    <row r="544" spans="1:23">
      <c r="A544"/>
      <c r="B544"/>
      <c r="C544" s="729">
        <v>522320</v>
      </c>
      <c r="D544" s="780" t="s">
        <v>93</v>
      </c>
      <c r="E544" s="994">
        <v>1095.24</v>
      </c>
      <c r="F544" s="837">
        <v>2500</v>
      </c>
      <c r="G544" s="781">
        <v>0</v>
      </c>
      <c r="H544" s="781">
        <v>0</v>
      </c>
      <c r="I544" s="781">
        <v>0</v>
      </c>
      <c r="J544" s="837">
        <v>0</v>
      </c>
      <c r="K544" s="833">
        <v>0</v>
      </c>
      <c r="L544" s="776">
        <v>0</v>
      </c>
      <c r="M544" s="776">
        <v>0</v>
      </c>
      <c r="N544" s="837">
        <v>0</v>
      </c>
      <c r="O544" s="776">
        <v>133.63</v>
      </c>
      <c r="P544" s="776">
        <v>2958</v>
      </c>
      <c r="Q544" s="776">
        <v>971.48</v>
      </c>
      <c r="R544" s="837">
        <v>4063.11</v>
      </c>
      <c r="S544" s="837">
        <v>0</v>
      </c>
      <c r="T544" s="776"/>
      <c r="U544" s="776"/>
      <c r="V544" s="776">
        <v>0</v>
      </c>
      <c r="W544" s="842">
        <v>4063.11</v>
      </c>
    </row>
    <row r="545" spans="1:23">
      <c r="A545"/>
      <c r="B545"/>
      <c r="C545" s="729">
        <v>522340</v>
      </c>
      <c r="D545" s="780" t="s">
        <v>94</v>
      </c>
      <c r="E545" s="994">
        <v>107.23</v>
      </c>
      <c r="F545" s="837">
        <v>4000</v>
      </c>
      <c r="G545" s="781">
        <v>0</v>
      </c>
      <c r="H545" s="781">
        <v>0</v>
      </c>
      <c r="I545" s="781">
        <v>0</v>
      </c>
      <c r="J545" s="837">
        <v>0</v>
      </c>
      <c r="K545" s="833">
        <v>0</v>
      </c>
      <c r="L545" s="776">
        <v>0</v>
      </c>
      <c r="M545" s="776">
        <v>0</v>
      </c>
      <c r="N545" s="837">
        <v>0</v>
      </c>
      <c r="O545" s="776">
        <v>0</v>
      </c>
      <c r="P545" s="776">
        <v>0</v>
      </c>
      <c r="Q545" s="776">
        <v>0</v>
      </c>
      <c r="R545" s="837">
        <v>0</v>
      </c>
      <c r="S545" s="837">
        <v>0</v>
      </c>
      <c r="T545" s="776"/>
      <c r="U545" s="776"/>
      <c r="V545" s="776">
        <v>0</v>
      </c>
      <c r="W545" s="842">
        <v>0</v>
      </c>
    </row>
    <row r="546" spans="1:23">
      <c r="A546"/>
      <c r="B546"/>
      <c r="C546" s="729">
        <v>524840</v>
      </c>
      <c r="D546" s="780" t="s">
        <v>69</v>
      </c>
      <c r="E546" s="994">
        <v>0</v>
      </c>
      <c r="F546" s="837">
        <v>0</v>
      </c>
      <c r="G546" s="781">
        <v>0</v>
      </c>
      <c r="H546" s="781">
        <v>0</v>
      </c>
      <c r="I546" s="781">
        <v>30</v>
      </c>
      <c r="J546" s="837">
        <v>30</v>
      </c>
      <c r="K546" s="833">
        <v>0</v>
      </c>
      <c r="L546" s="776">
        <v>0</v>
      </c>
      <c r="M546" s="776">
        <v>0</v>
      </c>
      <c r="N546" s="837">
        <v>0</v>
      </c>
      <c r="O546" s="776">
        <v>0</v>
      </c>
      <c r="P546" s="776">
        <v>0</v>
      </c>
      <c r="Q546" s="776">
        <v>0</v>
      </c>
      <c r="R546" s="837">
        <v>0</v>
      </c>
      <c r="S546" s="837">
        <v>0</v>
      </c>
      <c r="T546" s="776"/>
      <c r="U546" s="776"/>
      <c r="V546" s="776">
        <v>0</v>
      </c>
      <c r="W546" s="842">
        <v>30</v>
      </c>
    </row>
    <row r="547" spans="1:23">
      <c r="A547"/>
      <c r="B547"/>
      <c r="C547" s="729">
        <v>526910</v>
      </c>
      <c r="D547" s="780" t="s">
        <v>123</v>
      </c>
      <c r="E547" s="994"/>
      <c r="F547" s="837"/>
      <c r="G547" s="781"/>
      <c r="H547" s="781"/>
      <c r="I547" s="781"/>
      <c r="J547" s="837">
        <v>0</v>
      </c>
      <c r="K547" s="833"/>
      <c r="L547" s="776"/>
      <c r="M547" s="776"/>
      <c r="N547" s="837">
        <v>0</v>
      </c>
      <c r="O547" s="776"/>
      <c r="P547" s="776">
        <v>3152.66</v>
      </c>
      <c r="Q547" s="776">
        <v>0</v>
      </c>
      <c r="R547" s="837">
        <v>3152.66</v>
      </c>
      <c r="S547" s="837">
        <v>0</v>
      </c>
      <c r="T547" s="776"/>
      <c r="U547" s="776"/>
      <c r="V547" s="776">
        <v>0</v>
      </c>
      <c r="W547" s="842">
        <v>3152.66</v>
      </c>
    </row>
    <row r="548" spans="1:23">
      <c r="A548"/>
      <c r="B548"/>
      <c r="C548" s="729">
        <v>526960</v>
      </c>
      <c r="D548" s="780" t="s">
        <v>97</v>
      </c>
      <c r="E548" s="994">
        <v>0</v>
      </c>
      <c r="F548" s="837">
        <v>200</v>
      </c>
      <c r="G548" s="781">
        <v>0</v>
      </c>
      <c r="H548" s="781">
        <v>0</v>
      </c>
      <c r="I548" s="781">
        <v>0</v>
      </c>
      <c r="J548" s="837">
        <v>0</v>
      </c>
      <c r="K548" s="833">
        <v>0</v>
      </c>
      <c r="L548" s="776">
        <v>0</v>
      </c>
      <c r="M548" s="776">
        <v>0</v>
      </c>
      <c r="N548" s="837">
        <v>0</v>
      </c>
      <c r="O548" s="776">
        <v>0</v>
      </c>
      <c r="P548" s="776">
        <v>0</v>
      </c>
      <c r="Q548" s="776">
        <v>0</v>
      </c>
      <c r="R548" s="837">
        <v>0</v>
      </c>
      <c r="S548" s="837">
        <v>0</v>
      </c>
      <c r="T548" s="776"/>
      <c r="U548" s="776"/>
      <c r="V548" s="776">
        <v>0</v>
      </c>
      <c r="W548" s="842">
        <v>0</v>
      </c>
    </row>
    <row r="549" spans="1:23">
      <c r="A549"/>
      <c r="B549"/>
      <c r="C549" s="729">
        <v>527680</v>
      </c>
      <c r="D549" s="780" t="s">
        <v>74</v>
      </c>
      <c r="E549" s="994">
        <v>0</v>
      </c>
      <c r="F549" s="837">
        <v>2000</v>
      </c>
      <c r="G549" s="781">
        <v>0</v>
      </c>
      <c r="H549" s="781">
        <v>0</v>
      </c>
      <c r="I549" s="781">
        <v>0</v>
      </c>
      <c r="J549" s="837">
        <v>0</v>
      </c>
      <c r="K549" s="833">
        <v>0</v>
      </c>
      <c r="L549" s="776">
        <v>0</v>
      </c>
      <c r="M549" s="776">
        <v>0</v>
      </c>
      <c r="N549" s="837">
        <v>0</v>
      </c>
      <c r="O549" s="776">
        <v>0</v>
      </c>
      <c r="P549" s="776">
        <v>0</v>
      </c>
      <c r="Q549" s="776">
        <v>0</v>
      </c>
      <c r="R549" s="837">
        <v>0</v>
      </c>
      <c r="S549" s="837">
        <v>0</v>
      </c>
      <c r="T549" s="776"/>
      <c r="U549" s="776"/>
      <c r="V549" s="776">
        <v>0</v>
      </c>
      <c r="W549" s="842">
        <v>0</v>
      </c>
    </row>
    <row r="550" spans="1:23">
      <c r="A550"/>
      <c r="B550"/>
      <c r="C550" s="729">
        <v>529500</v>
      </c>
      <c r="D550" s="780" t="s">
        <v>100</v>
      </c>
      <c r="E550" s="994"/>
      <c r="F550" s="837">
        <v>0</v>
      </c>
      <c r="G550" s="781"/>
      <c r="H550" s="781"/>
      <c r="I550" s="781"/>
      <c r="J550" s="837">
        <v>0</v>
      </c>
      <c r="K550" s="833"/>
      <c r="L550" s="776"/>
      <c r="M550" s="776">
        <v>175.75</v>
      </c>
      <c r="N550" s="837">
        <v>175.75</v>
      </c>
      <c r="O550" s="776">
        <v>0</v>
      </c>
      <c r="P550" s="776">
        <v>481.22</v>
      </c>
      <c r="Q550" s="776">
        <v>866.01</v>
      </c>
      <c r="R550" s="837">
        <v>1347.23</v>
      </c>
      <c r="S550" s="837">
        <v>0</v>
      </c>
      <c r="T550" s="776"/>
      <c r="U550" s="776"/>
      <c r="V550" s="776">
        <v>0</v>
      </c>
      <c r="W550" s="842">
        <v>1522.98</v>
      </c>
    </row>
    <row r="551" spans="1:23">
      <c r="A551"/>
      <c r="B551"/>
      <c r="C551" s="729">
        <v>529550</v>
      </c>
      <c r="D551" s="780" t="s">
        <v>103</v>
      </c>
      <c r="E551" s="994">
        <v>6330.33</v>
      </c>
      <c r="F551" s="837">
        <v>8000</v>
      </c>
      <c r="G551" s="781">
        <v>0</v>
      </c>
      <c r="H551" s="781">
        <v>914.1</v>
      </c>
      <c r="I551" s="781">
        <v>967.36</v>
      </c>
      <c r="J551" s="837">
        <v>1881.46</v>
      </c>
      <c r="K551" s="833">
        <v>626.42999999999995</v>
      </c>
      <c r="L551" s="776">
        <v>429.37</v>
      </c>
      <c r="M551" s="776">
        <v>189.41</v>
      </c>
      <c r="N551" s="837">
        <v>1245.21</v>
      </c>
      <c r="O551" s="776">
        <v>43.54</v>
      </c>
      <c r="P551" s="776">
        <v>47.28</v>
      </c>
      <c r="Q551" s="776">
        <v>52.24</v>
      </c>
      <c r="R551" s="837">
        <v>143.06</v>
      </c>
      <c r="S551" s="837">
        <v>47.28</v>
      </c>
      <c r="T551" s="776"/>
      <c r="U551" s="776"/>
      <c r="V551" s="776">
        <v>47.28</v>
      </c>
      <c r="W551" s="842">
        <v>3317.0099999999998</v>
      </c>
    </row>
    <row r="552" spans="1:23">
      <c r="A552"/>
      <c r="B552" s="527" t="s">
        <v>6627</v>
      </c>
      <c r="C552" s="527"/>
      <c r="D552" s="527"/>
      <c r="E552" s="995">
        <v>13259.069999999998</v>
      </c>
      <c r="F552" s="997">
        <v>32925</v>
      </c>
      <c r="G552" s="1079">
        <v>190.58</v>
      </c>
      <c r="H552" s="1079">
        <v>1304.68</v>
      </c>
      <c r="I552" s="1079">
        <v>1387.94</v>
      </c>
      <c r="J552" s="997">
        <v>2883.2</v>
      </c>
      <c r="K552" s="1088">
        <v>6508.06</v>
      </c>
      <c r="L552" s="846">
        <v>1067.0999999999999</v>
      </c>
      <c r="M552" s="846">
        <v>984.88</v>
      </c>
      <c r="N552" s="997">
        <v>8560.0400000000009</v>
      </c>
      <c r="O552" s="846">
        <v>1463.4099999999999</v>
      </c>
      <c r="P552" s="846">
        <v>7197.4</v>
      </c>
      <c r="Q552" s="846">
        <v>21247.120000000003</v>
      </c>
      <c r="R552" s="997">
        <v>29907.930000000004</v>
      </c>
      <c r="S552" s="997">
        <v>605.52</v>
      </c>
      <c r="T552" s="846"/>
      <c r="U552" s="846"/>
      <c r="V552" s="846">
        <v>605.52</v>
      </c>
      <c r="W552" s="892">
        <v>41956.69</v>
      </c>
    </row>
    <row r="553" spans="1:23">
      <c r="A553" s="777" t="s">
        <v>6590</v>
      </c>
      <c r="B553" s="777"/>
      <c r="C553" s="777"/>
      <c r="D553" s="777"/>
      <c r="E553" s="996">
        <v>17168.119999999995</v>
      </c>
      <c r="F553" s="838">
        <v>32925</v>
      </c>
      <c r="G553" s="782">
        <v>272.79000000000002</v>
      </c>
      <c r="H553" s="782">
        <v>1933.7</v>
      </c>
      <c r="I553" s="782">
        <v>2171.48</v>
      </c>
      <c r="J553" s="838">
        <v>4377.97</v>
      </c>
      <c r="K553" s="834">
        <v>8115.68</v>
      </c>
      <c r="L553" s="778">
        <v>2896.22</v>
      </c>
      <c r="M553" s="778">
        <v>1405.89</v>
      </c>
      <c r="N553" s="838">
        <v>12417.79</v>
      </c>
      <c r="O553" s="778">
        <v>2317.17</v>
      </c>
      <c r="P553" s="778">
        <v>8037.15</v>
      </c>
      <c r="Q553" s="778">
        <v>21782.640000000003</v>
      </c>
      <c r="R553" s="838">
        <v>32136.960000000003</v>
      </c>
      <c r="S553" s="838">
        <v>677.28</v>
      </c>
      <c r="T553" s="778"/>
      <c r="U553" s="778"/>
      <c r="V553" s="778">
        <v>677.28</v>
      </c>
      <c r="W553" s="843">
        <v>49610</v>
      </c>
    </row>
    <row r="554" spans="1:23">
      <c r="A554" t="s">
        <v>5794</v>
      </c>
      <c r="B554" t="s">
        <v>6626</v>
      </c>
      <c r="C554" s="729">
        <v>523290</v>
      </c>
      <c r="D554" s="780" t="s">
        <v>1281</v>
      </c>
      <c r="E554" s="994">
        <v>0</v>
      </c>
      <c r="F554" s="837">
        <v>0</v>
      </c>
      <c r="G554" s="781">
        <v>0</v>
      </c>
      <c r="H554" s="781">
        <v>0</v>
      </c>
      <c r="I554" s="781">
        <v>0</v>
      </c>
      <c r="J554" s="837">
        <v>0</v>
      </c>
      <c r="K554" s="833">
        <v>0</v>
      </c>
      <c r="L554" s="776">
        <v>0</v>
      </c>
      <c r="M554" s="776">
        <v>0</v>
      </c>
      <c r="N554" s="837">
        <v>0</v>
      </c>
      <c r="O554" s="776">
        <v>0</v>
      </c>
      <c r="P554" s="776">
        <v>0</v>
      </c>
      <c r="Q554" s="776">
        <v>0</v>
      </c>
      <c r="R554" s="837">
        <v>0</v>
      </c>
      <c r="S554" s="837">
        <v>0</v>
      </c>
      <c r="T554" s="776"/>
      <c r="U554" s="776"/>
      <c r="V554" s="776">
        <v>0</v>
      </c>
      <c r="W554" s="842">
        <v>0</v>
      </c>
    </row>
    <row r="555" spans="1:23">
      <c r="A555"/>
      <c r="B555"/>
      <c r="C555" s="729">
        <v>529550</v>
      </c>
      <c r="D555" s="780" t="s">
        <v>103</v>
      </c>
      <c r="E555" s="994">
        <v>0</v>
      </c>
      <c r="F555" s="837">
        <v>12000</v>
      </c>
      <c r="G555" s="781">
        <v>0</v>
      </c>
      <c r="H555" s="781">
        <v>0</v>
      </c>
      <c r="I555" s="781">
        <v>0</v>
      </c>
      <c r="J555" s="837">
        <v>0</v>
      </c>
      <c r="K555" s="833">
        <v>0</v>
      </c>
      <c r="L555" s="776">
        <v>0</v>
      </c>
      <c r="M555" s="776">
        <v>0</v>
      </c>
      <c r="N555" s="837">
        <v>0</v>
      </c>
      <c r="O555" s="776">
        <v>0</v>
      </c>
      <c r="P555" s="776">
        <v>0</v>
      </c>
      <c r="Q555" s="776">
        <v>0</v>
      </c>
      <c r="R555" s="837">
        <v>0</v>
      </c>
      <c r="S555" s="837">
        <v>0</v>
      </c>
      <c r="T555" s="776"/>
      <c r="U555" s="776"/>
      <c r="V555" s="776">
        <v>0</v>
      </c>
      <c r="W555" s="842">
        <v>0</v>
      </c>
    </row>
    <row r="556" spans="1:23">
      <c r="A556"/>
      <c r="B556" s="527" t="s">
        <v>6627</v>
      </c>
      <c r="C556" s="527"/>
      <c r="D556" s="527"/>
      <c r="E556" s="995">
        <v>0</v>
      </c>
      <c r="F556" s="997">
        <v>12000</v>
      </c>
      <c r="G556" s="1079">
        <v>0</v>
      </c>
      <c r="H556" s="1079">
        <v>0</v>
      </c>
      <c r="I556" s="1079">
        <v>0</v>
      </c>
      <c r="J556" s="997">
        <v>0</v>
      </c>
      <c r="K556" s="1088">
        <v>0</v>
      </c>
      <c r="L556" s="846">
        <v>0</v>
      </c>
      <c r="M556" s="846">
        <v>0</v>
      </c>
      <c r="N556" s="997">
        <v>0</v>
      </c>
      <c r="O556" s="846">
        <v>0</v>
      </c>
      <c r="P556" s="846">
        <v>0</v>
      </c>
      <c r="Q556" s="846">
        <v>0</v>
      </c>
      <c r="R556" s="997">
        <v>0</v>
      </c>
      <c r="S556" s="997">
        <v>0</v>
      </c>
      <c r="T556" s="846"/>
      <c r="U556" s="846"/>
      <c r="V556" s="846">
        <v>0</v>
      </c>
      <c r="W556" s="892">
        <v>0</v>
      </c>
    </row>
    <row r="557" spans="1:23">
      <c r="A557"/>
      <c r="B557" t="s">
        <v>6628</v>
      </c>
      <c r="C557" s="729">
        <v>532690</v>
      </c>
      <c r="D557" s="780" t="s">
        <v>6867</v>
      </c>
      <c r="E557" s="994">
        <v>12076.27</v>
      </c>
      <c r="F557" s="837">
        <v>0</v>
      </c>
      <c r="G557" s="781">
        <v>0</v>
      </c>
      <c r="H557" s="781">
        <v>0</v>
      </c>
      <c r="I557" s="781">
        <v>0</v>
      </c>
      <c r="J557" s="837">
        <v>0</v>
      </c>
      <c r="K557" s="833">
        <v>0</v>
      </c>
      <c r="L557" s="776">
        <v>0</v>
      </c>
      <c r="M557" s="776">
        <v>0</v>
      </c>
      <c r="N557" s="837">
        <v>0</v>
      </c>
      <c r="O557" s="776">
        <v>0</v>
      </c>
      <c r="P557" s="776">
        <v>0</v>
      </c>
      <c r="Q557" s="776">
        <v>0</v>
      </c>
      <c r="R557" s="837">
        <v>0</v>
      </c>
      <c r="S557" s="837">
        <v>0</v>
      </c>
      <c r="T557" s="776"/>
      <c r="U557" s="776"/>
      <c r="V557" s="776">
        <v>0</v>
      </c>
      <c r="W557" s="842">
        <v>0</v>
      </c>
    </row>
    <row r="558" spans="1:23">
      <c r="A558"/>
      <c r="B558"/>
      <c r="C558" s="729">
        <v>535220</v>
      </c>
      <c r="D558" s="780" t="s">
        <v>495</v>
      </c>
      <c r="E558" s="994">
        <v>0</v>
      </c>
      <c r="F558" s="837">
        <v>0</v>
      </c>
      <c r="G558" s="781">
        <v>0</v>
      </c>
      <c r="H558" s="781">
        <v>0</v>
      </c>
      <c r="I558" s="781">
        <v>0</v>
      </c>
      <c r="J558" s="837">
        <v>0</v>
      </c>
      <c r="K558" s="833">
        <v>0</v>
      </c>
      <c r="L558" s="776">
        <v>0</v>
      </c>
      <c r="M558" s="776">
        <v>0</v>
      </c>
      <c r="N558" s="837">
        <v>0</v>
      </c>
      <c r="O558" s="776">
        <v>0</v>
      </c>
      <c r="P558" s="776">
        <v>0</v>
      </c>
      <c r="Q558" s="776">
        <v>0</v>
      </c>
      <c r="R558" s="837">
        <v>0</v>
      </c>
      <c r="S558" s="837">
        <v>0</v>
      </c>
      <c r="T558" s="776"/>
      <c r="U558" s="776"/>
      <c r="V558" s="776">
        <v>0</v>
      </c>
      <c r="W558" s="842">
        <v>0</v>
      </c>
    </row>
    <row r="559" spans="1:23">
      <c r="A559"/>
      <c r="B559"/>
      <c r="C559" s="729">
        <v>537020</v>
      </c>
      <c r="D559" s="780" t="s">
        <v>83</v>
      </c>
      <c r="E559" s="994">
        <v>0</v>
      </c>
      <c r="F559" s="837">
        <v>403</v>
      </c>
      <c r="G559" s="781">
        <v>0</v>
      </c>
      <c r="H559" s="781">
        <v>0</v>
      </c>
      <c r="I559" s="781">
        <v>0</v>
      </c>
      <c r="J559" s="837">
        <v>0</v>
      </c>
      <c r="K559" s="833">
        <v>0</v>
      </c>
      <c r="L559" s="776">
        <v>0</v>
      </c>
      <c r="M559" s="776">
        <v>0</v>
      </c>
      <c r="N559" s="837">
        <v>0</v>
      </c>
      <c r="O559" s="776">
        <v>0</v>
      </c>
      <c r="P559" s="776">
        <v>0</v>
      </c>
      <c r="Q559" s="776">
        <v>0</v>
      </c>
      <c r="R559" s="837">
        <v>0</v>
      </c>
      <c r="S559" s="837">
        <v>0</v>
      </c>
      <c r="T559" s="776"/>
      <c r="U559" s="776"/>
      <c r="V559" s="776">
        <v>0</v>
      </c>
      <c r="W559" s="842">
        <v>0</v>
      </c>
    </row>
    <row r="560" spans="1:23">
      <c r="A560"/>
      <c r="B560" s="527" t="s">
        <v>6629</v>
      </c>
      <c r="C560" s="527"/>
      <c r="D560" s="527"/>
      <c r="E560" s="995">
        <v>12076.27</v>
      </c>
      <c r="F560" s="997">
        <v>403</v>
      </c>
      <c r="G560" s="1079">
        <v>0</v>
      </c>
      <c r="H560" s="1079">
        <v>0</v>
      </c>
      <c r="I560" s="1079">
        <v>0</v>
      </c>
      <c r="J560" s="997">
        <v>0</v>
      </c>
      <c r="K560" s="1088">
        <v>0</v>
      </c>
      <c r="L560" s="846">
        <v>0</v>
      </c>
      <c r="M560" s="846">
        <v>0</v>
      </c>
      <c r="N560" s="997">
        <v>0</v>
      </c>
      <c r="O560" s="846">
        <v>0</v>
      </c>
      <c r="P560" s="846">
        <v>0</v>
      </c>
      <c r="Q560" s="846">
        <v>0</v>
      </c>
      <c r="R560" s="997">
        <v>0</v>
      </c>
      <c r="S560" s="997">
        <v>0</v>
      </c>
      <c r="T560" s="846"/>
      <c r="U560" s="846"/>
      <c r="V560" s="846">
        <v>0</v>
      </c>
      <c r="W560" s="892">
        <v>0</v>
      </c>
    </row>
    <row r="561" spans="1:23">
      <c r="A561" s="777" t="s">
        <v>6584</v>
      </c>
      <c r="B561" s="777"/>
      <c r="C561" s="777"/>
      <c r="D561" s="777"/>
      <c r="E561" s="996">
        <v>12076.27</v>
      </c>
      <c r="F561" s="838">
        <v>12403</v>
      </c>
      <c r="G561" s="782">
        <v>0</v>
      </c>
      <c r="H561" s="782">
        <v>0</v>
      </c>
      <c r="I561" s="782">
        <v>0</v>
      </c>
      <c r="J561" s="838">
        <v>0</v>
      </c>
      <c r="K561" s="834">
        <v>0</v>
      </c>
      <c r="L561" s="778">
        <v>0</v>
      </c>
      <c r="M561" s="778">
        <v>0</v>
      </c>
      <c r="N561" s="838">
        <v>0</v>
      </c>
      <c r="O561" s="778">
        <v>0</v>
      </c>
      <c r="P561" s="778">
        <v>0</v>
      </c>
      <c r="Q561" s="778">
        <v>0</v>
      </c>
      <c r="R561" s="838">
        <v>0</v>
      </c>
      <c r="S561" s="838">
        <v>0</v>
      </c>
      <c r="T561" s="778"/>
      <c r="U561" s="778"/>
      <c r="V561" s="778">
        <v>0</v>
      </c>
      <c r="W561" s="843">
        <v>0</v>
      </c>
    </row>
    <row r="562" spans="1:23">
      <c r="A562" t="s">
        <v>326</v>
      </c>
      <c r="B562" t="s">
        <v>48</v>
      </c>
      <c r="C562" s="729">
        <v>510040</v>
      </c>
      <c r="D562" s="780" t="s">
        <v>461</v>
      </c>
      <c r="E562" s="994">
        <v>144511.07999999999</v>
      </c>
      <c r="F562" s="837">
        <v>159829</v>
      </c>
      <c r="G562" s="781">
        <v>3573.9</v>
      </c>
      <c r="H562" s="781">
        <v>8934.76</v>
      </c>
      <c r="I562" s="781">
        <v>8934.76</v>
      </c>
      <c r="J562" s="837">
        <v>21443.42</v>
      </c>
      <c r="K562" s="833">
        <v>9020.5</v>
      </c>
      <c r="L562" s="776">
        <v>13659.37</v>
      </c>
      <c r="M562" s="776">
        <v>9106.25</v>
      </c>
      <c r="N562" s="837">
        <v>31786.120000000003</v>
      </c>
      <c r="O562" s="776">
        <v>9106.26</v>
      </c>
      <c r="P562" s="776">
        <v>9106.25</v>
      </c>
      <c r="Q562" s="776">
        <v>9106.24</v>
      </c>
      <c r="R562" s="837">
        <v>27318.75</v>
      </c>
      <c r="S562" s="837">
        <v>9333.9</v>
      </c>
      <c r="T562" s="776"/>
      <c r="U562" s="776"/>
      <c r="V562" s="776">
        <v>9333.9</v>
      </c>
      <c r="W562" s="842">
        <v>89882.19</v>
      </c>
    </row>
    <row r="563" spans="1:23">
      <c r="A563"/>
      <c r="B563"/>
      <c r="C563" s="729">
        <v>510200</v>
      </c>
      <c r="D563" s="780" t="s">
        <v>462</v>
      </c>
      <c r="E563" s="994">
        <v>808.08</v>
      </c>
      <c r="F563" s="837">
        <v>0</v>
      </c>
      <c r="G563" s="781">
        <v>0</v>
      </c>
      <c r="H563" s="781">
        <v>0</v>
      </c>
      <c r="I563" s="781">
        <v>0</v>
      </c>
      <c r="J563" s="837">
        <v>0</v>
      </c>
      <c r="K563" s="833">
        <v>0</v>
      </c>
      <c r="L563" s="776">
        <v>0</v>
      </c>
      <c r="M563" s="776">
        <v>0</v>
      </c>
      <c r="N563" s="837">
        <v>0</v>
      </c>
      <c r="O563" s="776">
        <v>0</v>
      </c>
      <c r="P563" s="776">
        <v>0</v>
      </c>
      <c r="Q563" s="776">
        <v>0</v>
      </c>
      <c r="R563" s="837">
        <v>0</v>
      </c>
      <c r="S563" s="837">
        <v>0</v>
      </c>
      <c r="T563" s="776"/>
      <c r="U563" s="776"/>
      <c r="V563" s="776">
        <v>0</v>
      </c>
      <c r="W563" s="842">
        <v>0</v>
      </c>
    </row>
    <row r="564" spans="1:23">
      <c r="A564"/>
      <c r="B564"/>
      <c r="C564" s="729">
        <v>510320</v>
      </c>
      <c r="D564" s="780" t="s">
        <v>463</v>
      </c>
      <c r="E564" s="994">
        <v>14640</v>
      </c>
      <c r="F564" s="837">
        <v>1000</v>
      </c>
      <c r="G564" s="781">
        <v>0</v>
      </c>
      <c r="H564" s="781">
        <v>0</v>
      </c>
      <c r="I564" s="781">
        <v>0</v>
      </c>
      <c r="J564" s="837">
        <v>0</v>
      </c>
      <c r="K564" s="833">
        <v>0</v>
      </c>
      <c r="L564" s="776">
        <v>0</v>
      </c>
      <c r="M564" s="776">
        <v>0</v>
      </c>
      <c r="N564" s="837">
        <v>0</v>
      </c>
      <c r="O564" s="776">
        <v>0</v>
      </c>
      <c r="P564" s="776">
        <v>0</v>
      </c>
      <c r="Q564" s="776">
        <v>0</v>
      </c>
      <c r="R564" s="837">
        <v>0</v>
      </c>
      <c r="S564" s="837">
        <v>0</v>
      </c>
      <c r="T564" s="776"/>
      <c r="U564" s="776"/>
      <c r="V564" s="776">
        <v>0</v>
      </c>
      <c r="W564" s="842">
        <v>0</v>
      </c>
    </row>
    <row r="565" spans="1:23">
      <c r="A565"/>
      <c r="B565"/>
      <c r="C565" s="729">
        <v>510420</v>
      </c>
      <c r="D565" s="780" t="s">
        <v>464</v>
      </c>
      <c r="E565" s="994">
        <v>3954.68</v>
      </c>
      <c r="F565" s="837">
        <v>1000</v>
      </c>
      <c r="G565" s="781">
        <v>0</v>
      </c>
      <c r="H565" s="781">
        <v>0</v>
      </c>
      <c r="I565" s="781">
        <v>0</v>
      </c>
      <c r="J565" s="837">
        <v>0</v>
      </c>
      <c r="K565" s="833">
        <v>0</v>
      </c>
      <c r="L565" s="776">
        <v>0</v>
      </c>
      <c r="M565" s="776">
        <v>232.37</v>
      </c>
      <c r="N565" s="837">
        <v>232.37</v>
      </c>
      <c r="O565" s="776">
        <v>445.88</v>
      </c>
      <c r="P565" s="776">
        <v>780.84</v>
      </c>
      <c r="Q565" s="776">
        <v>445.88</v>
      </c>
      <c r="R565" s="837">
        <v>1672.6</v>
      </c>
      <c r="S565" s="837">
        <v>0</v>
      </c>
      <c r="T565" s="776"/>
      <c r="U565" s="776"/>
      <c r="V565" s="776">
        <v>0</v>
      </c>
      <c r="W565" s="842">
        <v>1904.9700000000003</v>
      </c>
    </row>
    <row r="566" spans="1:23">
      <c r="A566"/>
      <c r="B566"/>
      <c r="C566" s="729">
        <v>510620</v>
      </c>
      <c r="D566" s="780" t="s">
        <v>467</v>
      </c>
      <c r="E566" s="994">
        <v>260.45</v>
      </c>
      <c r="F566" s="837">
        <v>500</v>
      </c>
      <c r="G566" s="781">
        <v>8.8800000000000008</v>
      </c>
      <c r="H566" s="781">
        <v>19.649999999999999</v>
      </c>
      <c r="I566" s="781">
        <v>20.399999999999999</v>
      </c>
      <c r="J566" s="837">
        <v>48.93</v>
      </c>
      <c r="K566" s="833">
        <v>22.8</v>
      </c>
      <c r="L566" s="776">
        <v>28.95</v>
      </c>
      <c r="M566" s="776">
        <v>21.6</v>
      </c>
      <c r="N566" s="837">
        <v>73.349999999999994</v>
      </c>
      <c r="O566" s="776">
        <v>18.600000000000001</v>
      </c>
      <c r="P566" s="776">
        <v>20.399999999999999</v>
      </c>
      <c r="Q566" s="776">
        <v>24</v>
      </c>
      <c r="R566" s="837">
        <v>63</v>
      </c>
      <c r="S566" s="837">
        <v>22.8</v>
      </c>
      <c r="T566" s="776"/>
      <c r="U566" s="776"/>
      <c r="V566" s="776">
        <v>22.8</v>
      </c>
      <c r="W566" s="842">
        <v>208.08</v>
      </c>
    </row>
    <row r="567" spans="1:23">
      <c r="A567"/>
      <c r="B567"/>
      <c r="C567" s="729">
        <v>510700</v>
      </c>
      <c r="D567" s="780" t="s">
        <v>468</v>
      </c>
      <c r="E567" s="994">
        <v>1819.3400000000001</v>
      </c>
      <c r="F567" s="837">
        <v>2500</v>
      </c>
      <c r="G567" s="781">
        <v>446.73</v>
      </c>
      <c r="H567" s="781">
        <v>0</v>
      </c>
      <c r="I567" s="781">
        <v>232.37</v>
      </c>
      <c r="J567" s="837">
        <v>679.1</v>
      </c>
      <c r="K567" s="833">
        <v>0</v>
      </c>
      <c r="L567" s="776">
        <v>464.74</v>
      </c>
      <c r="M567" s="776">
        <v>0</v>
      </c>
      <c r="N567" s="837">
        <v>464.74</v>
      </c>
      <c r="O567" s="776">
        <v>0</v>
      </c>
      <c r="P567" s="776">
        <v>232.37</v>
      </c>
      <c r="Q567" s="776">
        <v>464.74</v>
      </c>
      <c r="R567" s="837">
        <v>697.11</v>
      </c>
      <c r="S567" s="837">
        <v>0</v>
      </c>
      <c r="T567" s="776"/>
      <c r="U567" s="776"/>
      <c r="V567" s="776">
        <v>0</v>
      </c>
      <c r="W567" s="842">
        <v>1840.95</v>
      </c>
    </row>
    <row r="568" spans="1:23">
      <c r="A568"/>
      <c r="B568"/>
      <c r="C568" s="729">
        <v>513000</v>
      </c>
      <c r="D568" s="780" t="s">
        <v>469</v>
      </c>
      <c r="E568" s="994">
        <v>16612.280000000002</v>
      </c>
      <c r="F568" s="837">
        <v>18973</v>
      </c>
      <c r="G568" s="781">
        <v>536.51</v>
      </c>
      <c r="H568" s="781">
        <v>1192.26</v>
      </c>
      <c r="I568" s="781">
        <v>1234.7</v>
      </c>
      <c r="J568" s="837">
        <v>2963.4700000000003</v>
      </c>
      <c r="K568" s="833">
        <v>1199.3599999999999</v>
      </c>
      <c r="L568" s="776">
        <v>1893.67</v>
      </c>
      <c r="M568" s="776">
        <v>1206.1300000000001</v>
      </c>
      <c r="N568" s="837">
        <v>4299.16</v>
      </c>
      <c r="O568" s="776">
        <v>1205.8900000000001</v>
      </c>
      <c r="P568" s="776">
        <v>1248.4100000000001</v>
      </c>
      <c r="Q568" s="776">
        <v>1291.0899999999999</v>
      </c>
      <c r="R568" s="837">
        <v>3745.3900000000003</v>
      </c>
      <c r="S568" s="837">
        <v>1236.33</v>
      </c>
      <c r="T568" s="776"/>
      <c r="U568" s="776"/>
      <c r="V568" s="776">
        <v>1236.33</v>
      </c>
      <c r="W568" s="842">
        <v>12244.35</v>
      </c>
    </row>
    <row r="569" spans="1:23">
      <c r="A569"/>
      <c r="B569"/>
      <c r="C569" s="729">
        <v>513020</v>
      </c>
      <c r="D569" s="780" t="s">
        <v>470</v>
      </c>
      <c r="E569" s="994">
        <v>817.41000000000008</v>
      </c>
      <c r="F569" s="837">
        <v>0</v>
      </c>
      <c r="G569" s="781">
        <v>0</v>
      </c>
      <c r="H569" s="781">
        <v>0</v>
      </c>
      <c r="I569" s="781">
        <v>0</v>
      </c>
      <c r="J569" s="837">
        <v>0</v>
      </c>
      <c r="K569" s="833">
        <v>0</v>
      </c>
      <c r="L569" s="776">
        <v>0</v>
      </c>
      <c r="M569" s="776">
        <v>0</v>
      </c>
      <c r="N569" s="837">
        <v>0</v>
      </c>
      <c r="O569" s="776">
        <v>0</v>
      </c>
      <c r="P569" s="776">
        <v>0</v>
      </c>
      <c r="Q569" s="776">
        <v>0</v>
      </c>
      <c r="R569" s="837">
        <v>0</v>
      </c>
      <c r="S569" s="837">
        <v>0</v>
      </c>
      <c r="T569" s="776"/>
      <c r="U569" s="776"/>
      <c r="V569" s="776">
        <v>0</v>
      </c>
      <c r="W569" s="842">
        <v>0</v>
      </c>
    </row>
    <row r="570" spans="1:23">
      <c r="A570"/>
      <c r="B570"/>
      <c r="C570" s="729">
        <v>513120</v>
      </c>
      <c r="D570" s="780" t="s">
        <v>471</v>
      </c>
      <c r="E570" s="994">
        <v>8497.67</v>
      </c>
      <c r="F570" s="837">
        <v>9910</v>
      </c>
      <c r="G570" s="781">
        <v>229.68</v>
      </c>
      <c r="H570" s="781">
        <v>539.53</v>
      </c>
      <c r="I570" s="781">
        <v>553.99</v>
      </c>
      <c r="J570" s="837">
        <v>1323.2</v>
      </c>
      <c r="K570" s="833">
        <v>545.04</v>
      </c>
      <c r="L570" s="776">
        <v>1048.1300000000001</v>
      </c>
      <c r="M570" s="776">
        <v>574.91</v>
      </c>
      <c r="N570" s="837">
        <v>2168.08</v>
      </c>
      <c r="O570" s="776">
        <v>587.96</v>
      </c>
      <c r="P570" s="776">
        <v>623.24</v>
      </c>
      <c r="Q570" s="776">
        <v>617.11</v>
      </c>
      <c r="R570" s="837">
        <v>1828.31</v>
      </c>
      <c r="S570" s="837">
        <v>574.69000000000005</v>
      </c>
      <c r="T570" s="776"/>
      <c r="U570" s="776"/>
      <c r="V570" s="776">
        <v>574.69000000000005</v>
      </c>
      <c r="W570" s="842">
        <v>5894.2799999999988</v>
      </c>
    </row>
    <row r="571" spans="1:23">
      <c r="A571"/>
      <c r="B571"/>
      <c r="C571" s="729">
        <v>513140</v>
      </c>
      <c r="D571" s="780" t="s">
        <v>472</v>
      </c>
      <c r="E571" s="994">
        <v>2227.2999999999997</v>
      </c>
      <c r="F571" s="837">
        <v>2317</v>
      </c>
      <c r="G571" s="781">
        <v>53.72</v>
      </c>
      <c r="H571" s="781">
        <v>126.19</v>
      </c>
      <c r="I571" s="781">
        <v>129.56</v>
      </c>
      <c r="J571" s="837">
        <v>309.47000000000003</v>
      </c>
      <c r="K571" s="833">
        <v>127.47</v>
      </c>
      <c r="L571" s="776">
        <v>245.13</v>
      </c>
      <c r="M571" s="776">
        <v>134.44999999999999</v>
      </c>
      <c r="N571" s="837">
        <v>507.05</v>
      </c>
      <c r="O571" s="776">
        <v>137.51</v>
      </c>
      <c r="P571" s="776">
        <v>145.75</v>
      </c>
      <c r="Q571" s="776">
        <v>144.33000000000001</v>
      </c>
      <c r="R571" s="837">
        <v>427.59000000000003</v>
      </c>
      <c r="S571" s="837">
        <v>134.4</v>
      </c>
      <c r="T571" s="776"/>
      <c r="U571" s="776"/>
      <c r="V571" s="776">
        <v>134.4</v>
      </c>
      <c r="W571" s="842">
        <v>1378.51</v>
      </c>
    </row>
    <row r="572" spans="1:23">
      <c r="A572"/>
      <c r="B572"/>
      <c r="C572" s="729">
        <v>515040</v>
      </c>
      <c r="D572" s="780" t="s">
        <v>473</v>
      </c>
      <c r="E572" s="994">
        <v>33687.339999999997</v>
      </c>
      <c r="F572" s="837">
        <v>37884</v>
      </c>
      <c r="G572" s="781">
        <v>952.08</v>
      </c>
      <c r="H572" s="781">
        <v>2337.35</v>
      </c>
      <c r="I572" s="781">
        <v>2334</v>
      </c>
      <c r="J572" s="837">
        <v>5623.43</v>
      </c>
      <c r="K572" s="833">
        <v>2334</v>
      </c>
      <c r="L572" s="776">
        <v>2334</v>
      </c>
      <c r="M572" s="776">
        <v>2434</v>
      </c>
      <c r="N572" s="837">
        <v>7102</v>
      </c>
      <c r="O572" s="776">
        <v>2434</v>
      </c>
      <c r="P572" s="776">
        <v>2434</v>
      </c>
      <c r="Q572" s="776">
        <v>2434</v>
      </c>
      <c r="R572" s="837">
        <v>7302</v>
      </c>
      <c r="S572" s="837">
        <v>2434</v>
      </c>
      <c r="T572" s="776"/>
      <c r="U572" s="776"/>
      <c r="V572" s="776">
        <v>2434</v>
      </c>
      <c r="W572" s="842">
        <v>22461.43</v>
      </c>
    </row>
    <row r="573" spans="1:23">
      <c r="A573"/>
      <c r="B573"/>
      <c r="C573" s="729">
        <v>515100</v>
      </c>
      <c r="D573" s="780" t="s">
        <v>474</v>
      </c>
      <c r="E573" s="994">
        <v>173.09</v>
      </c>
      <c r="F573" s="837">
        <v>198</v>
      </c>
      <c r="G573" s="781">
        <v>4.46</v>
      </c>
      <c r="H573" s="781">
        <v>10.92</v>
      </c>
      <c r="I573" s="781">
        <v>10.92</v>
      </c>
      <c r="J573" s="837">
        <v>26.299999999999997</v>
      </c>
      <c r="K573" s="833">
        <v>10.92</v>
      </c>
      <c r="L573" s="776">
        <v>10.92</v>
      </c>
      <c r="M573" s="776">
        <v>10.92</v>
      </c>
      <c r="N573" s="837">
        <v>32.76</v>
      </c>
      <c r="O573" s="776">
        <v>10.92</v>
      </c>
      <c r="P573" s="776">
        <v>10.92</v>
      </c>
      <c r="Q573" s="776">
        <v>10.92</v>
      </c>
      <c r="R573" s="837">
        <v>32.76</v>
      </c>
      <c r="S573" s="837">
        <v>10.92</v>
      </c>
      <c r="T573" s="776"/>
      <c r="U573" s="776"/>
      <c r="V573" s="776">
        <v>10.92</v>
      </c>
      <c r="W573" s="842">
        <v>102.74000000000001</v>
      </c>
    </row>
    <row r="574" spans="1:23">
      <c r="A574"/>
      <c r="B574"/>
      <c r="C574" s="729">
        <v>515120</v>
      </c>
      <c r="D574" s="780" t="s">
        <v>475</v>
      </c>
      <c r="E574" s="994">
        <v>420.27000000000004</v>
      </c>
      <c r="F574" s="837">
        <v>519</v>
      </c>
      <c r="G574" s="781">
        <v>11.87</v>
      </c>
      <c r="H574" s="781">
        <v>29.02</v>
      </c>
      <c r="I574" s="781">
        <v>29.02</v>
      </c>
      <c r="J574" s="837">
        <v>69.91</v>
      </c>
      <c r="K574" s="833">
        <v>29.31</v>
      </c>
      <c r="L574" s="776">
        <v>44.4</v>
      </c>
      <c r="M574" s="776">
        <v>29.6</v>
      </c>
      <c r="N574" s="837">
        <v>103.31</v>
      </c>
      <c r="O574" s="776">
        <v>29.6</v>
      </c>
      <c r="P574" s="776">
        <v>29.6</v>
      </c>
      <c r="Q574" s="776">
        <v>29.6</v>
      </c>
      <c r="R574" s="837">
        <v>88.800000000000011</v>
      </c>
      <c r="S574" s="837">
        <v>30.34</v>
      </c>
      <c r="T574" s="776"/>
      <c r="U574" s="776"/>
      <c r="V574" s="776">
        <v>30.34</v>
      </c>
      <c r="W574" s="842">
        <v>292.35999999999996</v>
      </c>
    </row>
    <row r="575" spans="1:23">
      <c r="A575"/>
      <c r="B575"/>
      <c r="C575" s="729">
        <v>515220</v>
      </c>
      <c r="D575" s="780" t="s">
        <v>478</v>
      </c>
      <c r="E575" s="994">
        <v>0</v>
      </c>
      <c r="F575" s="837">
        <v>0</v>
      </c>
      <c r="G575" s="781">
        <v>0</v>
      </c>
      <c r="H575" s="781">
        <v>0</v>
      </c>
      <c r="I575" s="781">
        <v>0</v>
      </c>
      <c r="J575" s="837">
        <v>0</v>
      </c>
      <c r="K575" s="833">
        <v>0</v>
      </c>
      <c r="L575" s="776">
        <v>0</v>
      </c>
      <c r="M575" s="776">
        <v>0</v>
      </c>
      <c r="N575" s="837">
        <v>0</v>
      </c>
      <c r="O575" s="776">
        <v>0</v>
      </c>
      <c r="P575" s="776">
        <v>0</v>
      </c>
      <c r="Q575" s="776">
        <v>0</v>
      </c>
      <c r="R575" s="837">
        <v>0</v>
      </c>
      <c r="S575" s="837">
        <v>0</v>
      </c>
      <c r="T575" s="776"/>
      <c r="U575" s="776"/>
      <c r="V575" s="776">
        <v>0</v>
      </c>
      <c r="W575" s="842">
        <v>0</v>
      </c>
    </row>
    <row r="576" spans="1:23">
      <c r="A576"/>
      <c r="B576"/>
      <c r="C576" s="729">
        <v>515260</v>
      </c>
      <c r="D576" s="780" t="s">
        <v>479</v>
      </c>
      <c r="E576" s="994">
        <v>657.88</v>
      </c>
      <c r="F576" s="837">
        <v>479</v>
      </c>
      <c r="G576" s="781">
        <v>9.98</v>
      </c>
      <c r="H576" s="781">
        <v>24.38</v>
      </c>
      <c r="I576" s="781">
        <v>24.38</v>
      </c>
      <c r="J576" s="837">
        <v>58.739999999999995</v>
      </c>
      <c r="K576" s="833">
        <v>24.62</v>
      </c>
      <c r="L576" s="776">
        <v>37.29</v>
      </c>
      <c r="M576" s="776">
        <v>24.86</v>
      </c>
      <c r="N576" s="837">
        <v>86.77</v>
      </c>
      <c r="O576" s="776">
        <v>24.86</v>
      </c>
      <c r="P576" s="776">
        <v>24.86</v>
      </c>
      <c r="Q576" s="776">
        <v>24.86</v>
      </c>
      <c r="R576" s="837">
        <v>74.58</v>
      </c>
      <c r="S576" s="837">
        <v>25.48</v>
      </c>
      <c r="T576" s="776"/>
      <c r="U576" s="776"/>
      <c r="V576" s="776">
        <v>25.48</v>
      </c>
      <c r="W576" s="842">
        <v>245.57000000000002</v>
      </c>
    </row>
    <row r="577" spans="1:23">
      <c r="A577"/>
      <c r="B577"/>
      <c r="C577" s="729">
        <v>518140</v>
      </c>
      <c r="D577" s="780" t="s">
        <v>484</v>
      </c>
      <c r="E577" s="994">
        <v>56.769999999999996</v>
      </c>
      <c r="F577" s="837">
        <v>63</v>
      </c>
      <c r="G577" s="781">
        <v>1.28</v>
      </c>
      <c r="H577" s="781">
        <v>3.2</v>
      </c>
      <c r="I577" s="781">
        <v>3.2</v>
      </c>
      <c r="J577" s="837">
        <v>7.6800000000000006</v>
      </c>
      <c r="K577" s="833">
        <v>3.2</v>
      </c>
      <c r="L577" s="776">
        <v>4.8</v>
      </c>
      <c r="M577" s="776">
        <v>3.2</v>
      </c>
      <c r="N577" s="837">
        <v>11.2</v>
      </c>
      <c r="O577" s="776">
        <v>3.2</v>
      </c>
      <c r="P577" s="776">
        <v>3.2</v>
      </c>
      <c r="Q577" s="776">
        <v>3.2</v>
      </c>
      <c r="R577" s="837">
        <v>9.6000000000000014</v>
      </c>
      <c r="S577" s="837">
        <v>3.2</v>
      </c>
      <c r="T577" s="776"/>
      <c r="U577" s="776"/>
      <c r="V577" s="776">
        <v>3.2</v>
      </c>
      <c r="W577" s="842">
        <v>31.679999999999996</v>
      </c>
    </row>
    <row r="578" spans="1:23">
      <c r="A578"/>
      <c r="B578" s="527" t="s">
        <v>6625</v>
      </c>
      <c r="C578" s="527"/>
      <c r="D578" s="527"/>
      <c r="E578" s="995">
        <v>229143.63999999996</v>
      </c>
      <c r="F578" s="997">
        <v>235172</v>
      </c>
      <c r="G578" s="1079">
        <v>5829.09</v>
      </c>
      <c r="H578" s="1079">
        <v>13217.260000000002</v>
      </c>
      <c r="I578" s="1079">
        <v>13507.300000000001</v>
      </c>
      <c r="J578" s="997">
        <v>32553.65</v>
      </c>
      <c r="K578" s="1088">
        <v>13317.220000000001</v>
      </c>
      <c r="L578" s="846">
        <v>19771.400000000001</v>
      </c>
      <c r="M578" s="846">
        <v>13778.290000000005</v>
      </c>
      <c r="N578" s="997">
        <v>46866.91</v>
      </c>
      <c r="O578" s="846">
        <v>14004.680000000002</v>
      </c>
      <c r="P578" s="846">
        <v>14659.840000000002</v>
      </c>
      <c r="Q578" s="846">
        <v>14595.970000000001</v>
      </c>
      <c r="R578" s="997">
        <v>43260.49</v>
      </c>
      <c r="S578" s="997">
        <v>13806.06</v>
      </c>
      <c r="T578" s="846"/>
      <c r="U578" s="846"/>
      <c r="V578" s="846">
        <v>13806.06</v>
      </c>
      <c r="W578" s="892">
        <v>136487.10999999999</v>
      </c>
    </row>
    <row r="579" spans="1:23">
      <c r="A579"/>
      <c r="B579" t="s">
        <v>6626</v>
      </c>
      <c r="C579" s="729">
        <v>520015</v>
      </c>
      <c r="D579" s="780" t="s">
        <v>485</v>
      </c>
      <c r="E579" s="994">
        <v>0</v>
      </c>
      <c r="F579" s="837">
        <v>0</v>
      </c>
      <c r="G579" s="781">
        <v>0</v>
      </c>
      <c r="H579" s="781">
        <v>0</v>
      </c>
      <c r="I579" s="781">
        <v>0</v>
      </c>
      <c r="J579" s="837">
        <v>0</v>
      </c>
      <c r="K579" s="833">
        <v>0</v>
      </c>
      <c r="L579" s="776">
        <v>0</v>
      </c>
      <c r="M579" s="776">
        <v>0</v>
      </c>
      <c r="N579" s="837">
        <v>0</v>
      </c>
      <c r="O579" s="776">
        <v>0</v>
      </c>
      <c r="P579" s="776">
        <v>0</v>
      </c>
      <c r="Q579" s="776">
        <v>0</v>
      </c>
      <c r="R579" s="837">
        <v>0</v>
      </c>
      <c r="S579" s="837">
        <v>0</v>
      </c>
      <c r="T579" s="776"/>
      <c r="U579" s="776"/>
      <c r="V579" s="776">
        <v>0</v>
      </c>
      <c r="W579" s="842">
        <v>0</v>
      </c>
    </row>
    <row r="580" spans="1:23">
      <c r="A580"/>
      <c r="B580"/>
      <c r="C580" s="729">
        <v>520020</v>
      </c>
      <c r="D580" s="780" t="s">
        <v>86</v>
      </c>
      <c r="E580" s="994">
        <v>0</v>
      </c>
      <c r="F580" s="837">
        <v>500</v>
      </c>
      <c r="G580" s="781">
        <v>0</v>
      </c>
      <c r="H580" s="781">
        <v>0</v>
      </c>
      <c r="I580" s="781">
        <v>0</v>
      </c>
      <c r="J580" s="837">
        <v>0</v>
      </c>
      <c r="K580" s="833">
        <v>0</v>
      </c>
      <c r="L580" s="776">
        <v>0</v>
      </c>
      <c r="M580" s="776">
        <v>0</v>
      </c>
      <c r="N580" s="837">
        <v>0</v>
      </c>
      <c r="O580" s="776">
        <v>0</v>
      </c>
      <c r="P580" s="776">
        <v>0</v>
      </c>
      <c r="Q580" s="776">
        <v>26.08</v>
      </c>
      <c r="R580" s="837">
        <v>26.08</v>
      </c>
      <c r="S580" s="837">
        <v>10.86</v>
      </c>
      <c r="T580" s="776"/>
      <c r="U580" s="776"/>
      <c r="V580" s="776">
        <v>10.86</v>
      </c>
      <c r="W580" s="842">
        <v>36.94</v>
      </c>
    </row>
    <row r="581" spans="1:23">
      <c r="A581"/>
      <c r="B581"/>
      <c r="C581" s="729">
        <v>520025</v>
      </c>
      <c r="D581" s="780" t="s">
        <v>486</v>
      </c>
      <c r="E581" s="994">
        <v>164.28</v>
      </c>
      <c r="F581" s="837">
        <v>1500</v>
      </c>
      <c r="G581" s="781">
        <v>349.18</v>
      </c>
      <c r="H581" s="781">
        <v>0</v>
      </c>
      <c r="I581" s="781">
        <v>0</v>
      </c>
      <c r="J581" s="837">
        <v>349.18</v>
      </c>
      <c r="K581" s="833">
        <v>49.55</v>
      </c>
      <c r="L581" s="776">
        <v>0</v>
      </c>
      <c r="M581" s="776">
        <v>49.55</v>
      </c>
      <c r="N581" s="837">
        <v>99.1</v>
      </c>
      <c r="O581" s="776">
        <v>0</v>
      </c>
      <c r="P581" s="776">
        <v>0</v>
      </c>
      <c r="Q581" s="776">
        <v>0</v>
      </c>
      <c r="R581" s="837">
        <v>0</v>
      </c>
      <c r="S581" s="837">
        <v>52.03</v>
      </c>
      <c r="T581" s="776"/>
      <c r="U581" s="776"/>
      <c r="V581" s="776">
        <v>52.03</v>
      </c>
      <c r="W581" s="842">
        <v>500.31000000000006</v>
      </c>
    </row>
    <row r="582" spans="1:23">
      <c r="A582"/>
      <c r="B582"/>
      <c r="C582" s="729">
        <v>520115</v>
      </c>
      <c r="D582" s="780" t="s">
        <v>49</v>
      </c>
      <c r="E582" s="994">
        <v>1793.88</v>
      </c>
      <c r="F582" s="837">
        <v>1450</v>
      </c>
      <c r="G582" s="781">
        <v>0</v>
      </c>
      <c r="H582" s="781">
        <v>0</v>
      </c>
      <c r="I582" s="781">
        <v>0</v>
      </c>
      <c r="J582" s="837">
        <v>0</v>
      </c>
      <c r="K582" s="833">
        <v>0</v>
      </c>
      <c r="L582" s="776">
        <v>0</v>
      </c>
      <c r="M582" s="776">
        <v>0</v>
      </c>
      <c r="N582" s="837">
        <v>0</v>
      </c>
      <c r="O582" s="776">
        <v>0</v>
      </c>
      <c r="P582" s="776">
        <v>0</v>
      </c>
      <c r="Q582" s="776">
        <v>18</v>
      </c>
      <c r="R582" s="837">
        <v>18</v>
      </c>
      <c r="S582" s="837">
        <v>0</v>
      </c>
      <c r="T582" s="776"/>
      <c r="U582" s="776"/>
      <c r="V582" s="776">
        <v>0</v>
      </c>
      <c r="W582" s="842">
        <v>18</v>
      </c>
    </row>
    <row r="583" spans="1:23">
      <c r="A583"/>
      <c r="B583"/>
      <c r="C583" s="729">
        <v>520230</v>
      </c>
      <c r="D583" s="780" t="s">
        <v>50</v>
      </c>
      <c r="E583" s="994">
        <v>941.55000000000007</v>
      </c>
      <c r="F583" s="837">
        <v>1300</v>
      </c>
      <c r="G583" s="781">
        <v>0</v>
      </c>
      <c r="H583" s="781">
        <v>83.58</v>
      </c>
      <c r="I583" s="781">
        <v>83.58</v>
      </c>
      <c r="J583" s="837">
        <v>167.16</v>
      </c>
      <c r="K583" s="833">
        <v>83.74</v>
      </c>
      <c r="L583" s="776">
        <v>83.8</v>
      </c>
      <c r="M583" s="776">
        <v>83.8</v>
      </c>
      <c r="N583" s="837">
        <v>251.33999999999997</v>
      </c>
      <c r="O583" s="776">
        <v>83.8</v>
      </c>
      <c r="P583" s="776">
        <v>83.84</v>
      </c>
      <c r="Q583" s="776">
        <v>83.84</v>
      </c>
      <c r="R583" s="837">
        <v>251.48</v>
      </c>
      <c r="S583" s="837">
        <v>83.85</v>
      </c>
      <c r="T583" s="776"/>
      <c r="U583" s="776"/>
      <c r="V583" s="776">
        <v>83.85</v>
      </c>
      <c r="W583" s="842">
        <v>753.83</v>
      </c>
    </row>
    <row r="584" spans="1:23">
      <c r="A584"/>
      <c r="B584"/>
      <c r="C584" s="729">
        <v>520240</v>
      </c>
      <c r="D584" s="780" t="s">
        <v>1195</v>
      </c>
      <c r="E584" s="994">
        <v>0</v>
      </c>
      <c r="F584" s="837">
        <v>0</v>
      </c>
      <c r="G584" s="781">
        <v>0</v>
      </c>
      <c r="H584" s="781">
        <v>0</v>
      </c>
      <c r="I584" s="781">
        <v>0</v>
      </c>
      <c r="J584" s="837">
        <v>0</v>
      </c>
      <c r="K584" s="833">
        <v>0</v>
      </c>
      <c r="L584" s="776">
        <v>0</v>
      </c>
      <c r="M584" s="776">
        <v>0</v>
      </c>
      <c r="N584" s="837">
        <v>0</v>
      </c>
      <c r="O584" s="776">
        <v>0</v>
      </c>
      <c r="P584" s="776">
        <v>0</v>
      </c>
      <c r="Q584" s="776">
        <v>0</v>
      </c>
      <c r="R584" s="837">
        <v>0</v>
      </c>
      <c r="S584" s="837">
        <v>0</v>
      </c>
      <c r="T584" s="776"/>
      <c r="U584" s="776"/>
      <c r="V584" s="776">
        <v>0</v>
      </c>
      <c r="W584" s="842">
        <v>0</v>
      </c>
    </row>
    <row r="585" spans="1:23">
      <c r="A585"/>
      <c r="B585"/>
      <c r="C585" s="729">
        <v>520320</v>
      </c>
      <c r="D585" s="780" t="s">
        <v>51</v>
      </c>
      <c r="E585" s="994">
        <v>496.20000000000005</v>
      </c>
      <c r="F585" s="837">
        <v>750</v>
      </c>
      <c r="G585" s="781">
        <v>125.31</v>
      </c>
      <c r="H585" s="781">
        <v>128.28</v>
      </c>
      <c r="I585" s="781">
        <v>34.090000000000003</v>
      </c>
      <c r="J585" s="837">
        <v>287.68</v>
      </c>
      <c r="K585" s="833">
        <v>1.72</v>
      </c>
      <c r="L585" s="776">
        <v>55.11</v>
      </c>
      <c r="M585" s="776">
        <v>32.229999999999997</v>
      </c>
      <c r="N585" s="837">
        <v>89.06</v>
      </c>
      <c r="O585" s="776">
        <v>32.99</v>
      </c>
      <c r="P585" s="776">
        <v>32.549999999999997</v>
      </c>
      <c r="Q585" s="776">
        <v>32.81</v>
      </c>
      <c r="R585" s="837">
        <v>98.35</v>
      </c>
      <c r="S585" s="837">
        <v>30.67</v>
      </c>
      <c r="T585" s="776"/>
      <c r="U585" s="776"/>
      <c r="V585" s="776">
        <v>30.67</v>
      </c>
      <c r="W585" s="842">
        <v>505.7600000000001</v>
      </c>
    </row>
    <row r="586" spans="1:23">
      <c r="A586"/>
      <c r="B586"/>
      <c r="C586" s="729">
        <v>520330</v>
      </c>
      <c r="D586" s="780" t="s">
        <v>52</v>
      </c>
      <c r="E586" s="994">
        <v>4604.75</v>
      </c>
      <c r="F586" s="837">
        <v>8000</v>
      </c>
      <c r="G586" s="781">
        <v>308</v>
      </c>
      <c r="H586" s="781">
        <v>321.27999999999997</v>
      </c>
      <c r="I586" s="781">
        <v>416.37</v>
      </c>
      <c r="J586" s="837">
        <v>1045.6500000000001</v>
      </c>
      <c r="K586" s="833">
        <v>311.32</v>
      </c>
      <c r="L586" s="776">
        <v>504.38</v>
      </c>
      <c r="M586" s="776">
        <v>370.31</v>
      </c>
      <c r="N586" s="837">
        <v>1186.01</v>
      </c>
      <c r="O586" s="776">
        <v>377.85</v>
      </c>
      <c r="P586" s="776">
        <v>396.11</v>
      </c>
      <c r="Q586" s="776">
        <v>401.09</v>
      </c>
      <c r="R586" s="837">
        <v>1175.05</v>
      </c>
      <c r="S586" s="837">
        <v>390.23</v>
      </c>
      <c r="T586" s="776"/>
      <c r="U586" s="776"/>
      <c r="V586" s="776">
        <v>390.23</v>
      </c>
      <c r="W586" s="842">
        <v>3796.94</v>
      </c>
    </row>
    <row r="587" spans="1:23">
      <c r="A587"/>
      <c r="B587"/>
      <c r="C587" s="729">
        <v>520800</v>
      </c>
      <c r="D587" s="780" t="s">
        <v>54</v>
      </c>
      <c r="E587" s="994">
        <v>1935.82</v>
      </c>
      <c r="F587" s="837">
        <v>2500</v>
      </c>
      <c r="G587" s="781">
        <v>427.84</v>
      </c>
      <c r="H587" s="781">
        <v>134.78</v>
      </c>
      <c r="I587" s="781">
        <v>153.51</v>
      </c>
      <c r="J587" s="837">
        <v>716.13</v>
      </c>
      <c r="K587" s="833">
        <v>165.99</v>
      </c>
      <c r="L587" s="776">
        <v>0</v>
      </c>
      <c r="M587" s="776">
        <v>206.55</v>
      </c>
      <c r="N587" s="837">
        <v>372.54</v>
      </c>
      <c r="O587" s="776">
        <v>310.39999999999998</v>
      </c>
      <c r="P587" s="776">
        <v>521.30999999999995</v>
      </c>
      <c r="Q587" s="776">
        <v>548.67999999999995</v>
      </c>
      <c r="R587" s="837">
        <v>1380.3899999999999</v>
      </c>
      <c r="S587" s="837">
        <v>0</v>
      </c>
      <c r="T587" s="776"/>
      <c r="U587" s="776"/>
      <c r="V587" s="776">
        <v>0</v>
      </c>
      <c r="W587" s="842">
        <v>2469.06</v>
      </c>
    </row>
    <row r="588" spans="1:23">
      <c r="A588"/>
      <c r="B588"/>
      <c r="C588" s="729">
        <v>520805</v>
      </c>
      <c r="D588" s="780" t="s">
        <v>488</v>
      </c>
      <c r="E588" s="994"/>
      <c r="F588" s="837"/>
      <c r="G588" s="781"/>
      <c r="H588" s="781"/>
      <c r="I588" s="781"/>
      <c r="J588" s="837">
        <v>0</v>
      </c>
      <c r="K588" s="833"/>
      <c r="L588" s="776"/>
      <c r="M588" s="776"/>
      <c r="N588" s="837">
        <v>0</v>
      </c>
      <c r="O588" s="776"/>
      <c r="P588" s="776"/>
      <c r="Q588" s="776"/>
      <c r="R588" s="837">
        <v>0</v>
      </c>
      <c r="S588" s="837">
        <v>2450.96</v>
      </c>
      <c r="T588" s="776"/>
      <c r="U588" s="776"/>
      <c r="V588" s="776">
        <v>2450.96</v>
      </c>
      <c r="W588" s="842">
        <v>2450.96</v>
      </c>
    </row>
    <row r="589" spans="1:23">
      <c r="A589"/>
      <c r="B589"/>
      <c r="C589" s="729">
        <v>520845</v>
      </c>
      <c r="D589" s="780" t="s">
        <v>89</v>
      </c>
      <c r="E589" s="994">
        <v>10210.939999999999</v>
      </c>
      <c r="F589" s="837">
        <v>9450</v>
      </c>
      <c r="G589" s="781">
        <v>630.36</v>
      </c>
      <c r="H589" s="781">
        <v>630.36</v>
      </c>
      <c r="I589" s="781">
        <v>3421.86</v>
      </c>
      <c r="J589" s="837">
        <v>4682.58</v>
      </c>
      <c r="K589" s="833">
        <v>630.36</v>
      </c>
      <c r="L589" s="776">
        <v>630.36</v>
      </c>
      <c r="M589" s="776">
        <v>630.36</v>
      </c>
      <c r="N589" s="837">
        <v>1891.08</v>
      </c>
      <c r="O589" s="776">
        <v>630.36</v>
      </c>
      <c r="P589" s="776">
        <v>630.36</v>
      </c>
      <c r="Q589" s="776">
        <v>630.36</v>
      </c>
      <c r="R589" s="837">
        <v>1891.08</v>
      </c>
      <c r="S589" s="837">
        <v>630.36</v>
      </c>
      <c r="T589" s="776"/>
      <c r="U589" s="776"/>
      <c r="V589" s="776">
        <v>630.36</v>
      </c>
      <c r="W589" s="842">
        <v>9095.0999999999985</v>
      </c>
    </row>
    <row r="590" spans="1:23">
      <c r="A590"/>
      <c r="B590"/>
      <c r="C590" s="729">
        <v>521420</v>
      </c>
      <c r="D590" s="780" t="s">
        <v>90</v>
      </c>
      <c r="E590" s="994">
        <v>4510.93</v>
      </c>
      <c r="F590" s="837">
        <v>4000</v>
      </c>
      <c r="G590" s="781">
        <v>746.87</v>
      </c>
      <c r="H590" s="781">
        <v>98.94</v>
      </c>
      <c r="I590" s="781">
        <v>1218.04</v>
      </c>
      <c r="J590" s="837">
        <v>2063.85</v>
      </c>
      <c r="K590" s="833">
        <v>37.93</v>
      </c>
      <c r="L590" s="776">
        <v>856.49</v>
      </c>
      <c r="M590" s="776">
        <v>223.54</v>
      </c>
      <c r="N590" s="837">
        <v>1117.96</v>
      </c>
      <c r="O590" s="776">
        <v>0</v>
      </c>
      <c r="P590" s="776">
        <v>90.21</v>
      </c>
      <c r="Q590" s="776">
        <v>983.58</v>
      </c>
      <c r="R590" s="837">
        <v>1073.79</v>
      </c>
      <c r="S590" s="837">
        <v>16.940000000000001</v>
      </c>
      <c r="T590" s="776"/>
      <c r="U590" s="776"/>
      <c r="V590" s="776">
        <v>16.940000000000001</v>
      </c>
      <c r="W590" s="842">
        <v>4272.5399999999991</v>
      </c>
    </row>
    <row r="591" spans="1:23">
      <c r="A591"/>
      <c r="B591"/>
      <c r="C591" s="729">
        <v>521500</v>
      </c>
      <c r="D591" s="780" t="s">
        <v>58</v>
      </c>
      <c r="E591" s="994">
        <v>0</v>
      </c>
      <c r="F591" s="837">
        <v>1000</v>
      </c>
      <c r="G591" s="781">
        <v>0</v>
      </c>
      <c r="H591" s="781">
        <v>0</v>
      </c>
      <c r="I591" s="781">
        <v>0</v>
      </c>
      <c r="J591" s="837">
        <v>0</v>
      </c>
      <c r="K591" s="833">
        <v>0</v>
      </c>
      <c r="L591" s="776">
        <v>0</v>
      </c>
      <c r="M591" s="776">
        <v>20</v>
      </c>
      <c r="N591" s="837">
        <v>20</v>
      </c>
      <c r="O591" s="776">
        <v>0</v>
      </c>
      <c r="P591" s="776">
        <v>0</v>
      </c>
      <c r="Q591" s="776">
        <v>0</v>
      </c>
      <c r="R591" s="837">
        <v>0</v>
      </c>
      <c r="S591" s="837">
        <v>0</v>
      </c>
      <c r="T591" s="776"/>
      <c r="U591" s="776"/>
      <c r="V591" s="776">
        <v>0</v>
      </c>
      <c r="W591" s="842">
        <v>20</v>
      </c>
    </row>
    <row r="592" spans="1:23">
      <c r="A592"/>
      <c r="B592"/>
      <c r="C592" s="729">
        <v>521600</v>
      </c>
      <c r="D592" s="780" t="s">
        <v>91</v>
      </c>
      <c r="E592" s="994">
        <v>28851.199999999997</v>
      </c>
      <c r="F592" s="837">
        <v>72695</v>
      </c>
      <c r="G592" s="781">
        <v>0</v>
      </c>
      <c r="H592" s="781">
        <v>0</v>
      </c>
      <c r="I592" s="781">
        <v>20224</v>
      </c>
      <c r="J592" s="837">
        <v>20224</v>
      </c>
      <c r="K592" s="833">
        <v>8089.6</v>
      </c>
      <c r="L592" s="776">
        <v>10305</v>
      </c>
      <c r="M592" s="776">
        <v>0</v>
      </c>
      <c r="N592" s="837">
        <v>18394.599999999999</v>
      </c>
      <c r="O592" s="776">
        <v>0</v>
      </c>
      <c r="P592" s="776">
        <v>0</v>
      </c>
      <c r="Q592" s="776">
        <v>0</v>
      </c>
      <c r="R592" s="837">
        <v>0</v>
      </c>
      <c r="S592" s="837">
        <v>0</v>
      </c>
      <c r="T592" s="776"/>
      <c r="U592" s="776"/>
      <c r="V592" s="776">
        <v>0</v>
      </c>
      <c r="W592" s="842">
        <v>38618.6</v>
      </c>
    </row>
    <row r="593" spans="1:23">
      <c r="A593"/>
      <c r="B593"/>
      <c r="C593" s="729">
        <v>521700</v>
      </c>
      <c r="D593" s="780" t="s">
        <v>1072</v>
      </c>
      <c r="E593" s="994">
        <v>1942.6700000000003</v>
      </c>
      <c r="F593" s="837">
        <v>900</v>
      </c>
      <c r="G593" s="781">
        <v>-87.16</v>
      </c>
      <c r="H593" s="781">
        <v>0</v>
      </c>
      <c r="I593" s="781">
        <v>0</v>
      </c>
      <c r="J593" s="837">
        <v>-87.16</v>
      </c>
      <c r="K593" s="833">
        <v>246.51</v>
      </c>
      <c r="L593" s="776">
        <v>0</v>
      </c>
      <c r="M593" s="776">
        <v>942.32</v>
      </c>
      <c r="N593" s="837">
        <v>1188.83</v>
      </c>
      <c r="O593" s="776">
        <v>246.51</v>
      </c>
      <c r="P593" s="776">
        <v>0</v>
      </c>
      <c r="Q593" s="776">
        <v>0</v>
      </c>
      <c r="R593" s="837">
        <v>246.51</v>
      </c>
      <c r="S593" s="837">
        <v>246.51</v>
      </c>
      <c r="T593" s="776"/>
      <c r="U593" s="776"/>
      <c r="V593" s="776">
        <v>246.51</v>
      </c>
      <c r="W593" s="842">
        <v>1594.69</v>
      </c>
    </row>
    <row r="594" spans="1:23">
      <c r="A594"/>
      <c r="B594"/>
      <c r="C594" s="729">
        <v>521720</v>
      </c>
      <c r="D594" s="780" t="s">
        <v>121</v>
      </c>
      <c r="E594" s="994">
        <v>766.68</v>
      </c>
      <c r="F594" s="837">
        <v>600</v>
      </c>
      <c r="G594" s="781">
        <v>0</v>
      </c>
      <c r="H594" s="781">
        <v>0</v>
      </c>
      <c r="I594" s="781">
        <v>0</v>
      </c>
      <c r="J594" s="837">
        <v>0</v>
      </c>
      <c r="K594" s="833">
        <v>892.91</v>
      </c>
      <c r="L594" s="776">
        <v>52.65</v>
      </c>
      <c r="M594" s="776">
        <v>0</v>
      </c>
      <c r="N594" s="837">
        <v>945.56</v>
      </c>
      <c r="O594" s="776">
        <v>0</v>
      </c>
      <c r="P594" s="776">
        <v>0</v>
      </c>
      <c r="Q594" s="776">
        <v>0</v>
      </c>
      <c r="R594" s="837">
        <v>0</v>
      </c>
      <c r="S594" s="837">
        <v>292.97000000000003</v>
      </c>
      <c r="T594" s="776"/>
      <c r="U594" s="776"/>
      <c r="V594" s="776">
        <v>292.97000000000003</v>
      </c>
      <c r="W594" s="842">
        <v>1238.53</v>
      </c>
    </row>
    <row r="595" spans="1:23">
      <c r="A595"/>
      <c r="B595"/>
      <c r="C595" s="729">
        <v>521740</v>
      </c>
      <c r="D595" s="780" t="s">
        <v>5950</v>
      </c>
      <c r="E595" s="994">
        <v>536.64</v>
      </c>
      <c r="F595" s="837">
        <v>0</v>
      </c>
      <c r="G595" s="781">
        <v>0</v>
      </c>
      <c r="H595" s="781">
        <v>0</v>
      </c>
      <c r="I595" s="781">
        <v>0</v>
      </c>
      <c r="J595" s="837">
        <v>0</v>
      </c>
      <c r="K595" s="833">
        <v>0</v>
      </c>
      <c r="L595" s="776">
        <v>0</v>
      </c>
      <c r="M595" s="776">
        <v>0</v>
      </c>
      <c r="N595" s="837">
        <v>0</v>
      </c>
      <c r="O595" s="776">
        <v>0</v>
      </c>
      <c r="P595" s="776">
        <v>0</v>
      </c>
      <c r="Q595" s="776">
        <v>0</v>
      </c>
      <c r="R595" s="837">
        <v>0</v>
      </c>
      <c r="S595" s="837">
        <v>0</v>
      </c>
      <c r="T595" s="776"/>
      <c r="U595" s="776"/>
      <c r="V595" s="776">
        <v>0</v>
      </c>
      <c r="W595" s="842">
        <v>0</v>
      </c>
    </row>
    <row r="596" spans="1:23">
      <c r="A596"/>
      <c r="B596"/>
      <c r="C596" s="729">
        <v>522310</v>
      </c>
      <c r="D596" s="780" t="s">
        <v>60</v>
      </c>
      <c r="E596" s="994">
        <v>3233.81</v>
      </c>
      <c r="F596" s="837">
        <v>31007</v>
      </c>
      <c r="G596" s="781">
        <v>329.65</v>
      </c>
      <c r="H596" s="781">
        <v>27675</v>
      </c>
      <c r="I596" s="781">
        <v>3219.63</v>
      </c>
      <c r="J596" s="837">
        <v>31224.280000000002</v>
      </c>
      <c r="K596" s="833">
        <v>0</v>
      </c>
      <c r="L596" s="776">
        <v>49.71</v>
      </c>
      <c r="M596" s="776">
        <v>0</v>
      </c>
      <c r="N596" s="837">
        <v>49.71</v>
      </c>
      <c r="O596" s="776">
        <v>279.44</v>
      </c>
      <c r="P596" s="776">
        <v>217.49</v>
      </c>
      <c r="Q596" s="776">
        <v>1078.54</v>
      </c>
      <c r="R596" s="837">
        <v>1575.47</v>
      </c>
      <c r="S596" s="837">
        <v>838.78</v>
      </c>
      <c r="T596" s="776"/>
      <c r="U596" s="776"/>
      <c r="V596" s="776">
        <v>838.78</v>
      </c>
      <c r="W596" s="842">
        <v>33688.239999999998</v>
      </c>
    </row>
    <row r="597" spans="1:23">
      <c r="A597"/>
      <c r="B597"/>
      <c r="C597" s="729">
        <v>522320</v>
      </c>
      <c r="D597" s="780" t="s">
        <v>93</v>
      </c>
      <c r="E597" s="994">
        <v>6702.1799999999994</v>
      </c>
      <c r="F597" s="837">
        <v>6000</v>
      </c>
      <c r="G597" s="781">
        <v>293.33</v>
      </c>
      <c r="H597" s="781">
        <v>-258.56</v>
      </c>
      <c r="I597" s="781">
        <v>1872.75</v>
      </c>
      <c r="J597" s="837">
        <v>1907.52</v>
      </c>
      <c r="K597" s="833">
        <v>598.37</v>
      </c>
      <c r="L597" s="776">
        <v>198.86</v>
      </c>
      <c r="M597" s="776">
        <v>378.96</v>
      </c>
      <c r="N597" s="837">
        <v>1176.19</v>
      </c>
      <c r="O597" s="776">
        <v>204.04</v>
      </c>
      <c r="P597" s="776">
        <v>299.61</v>
      </c>
      <c r="Q597" s="776">
        <v>579.05999999999995</v>
      </c>
      <c r="R597" s="837">
        <v>1082.71</v>
      </c>
      <c r="S597" s="837">
        <v>273.76</v>
      </c>
      <c r="T597" s="776"/>
      <c r="U597" s="776"/>
      <c r="V597" s="776">
        <v>273.76</v>
      </c>
      <c r="W597" s="842">
        <v>4440.18</v>
      </c>
    </row>
    <row r="598" spans="1:23">
      <c r="A598"/>
      <c r="B598"/>
      <c r="C598" s="729">
        <v>522400</v>
      </c>
      <c r="D598" s="780" t="s">
        <v>340</v>
      </c>
      <c r="E598" s="994">
        <v>4248.83</v>
      </c>
      <c r="F598" s="837">
        <v>2500</v>
      </c>
      <c r="G598" s="781">
        <v>0</v>
      </c>
      <c r="H598" s="781">
        <v>111.67</v>
      </c>
      <c r="I598" s="781">
        <v>30.71</v>
      </c>
      <c r="J598" s="837">
        <v>142.38</v>
      </c>
      <c r="K598" s="833">
        <v>0</v>
      </c>
      <c r="L598" s="776">
        <v>0</v>
      </c>
      <c r="M598" s="776">
        <v>0</v>
      </c>
      <c r="N598" s="837">
        <v>0</v>
      </c>
      <c r="O598" s="776">
        <v>0</v>
      </c>
      <c r="P598" s="776">
        <v>695</v>
      </c>
      <c r="Q598" s="776">
        <v>0</v>
      </c>
      <c r="R598" s="837">
        <v>695</v>
      </c>
      <c r="S598" s="837">
        <v>42.4</v>
      </c>
      <c r="T598" s="776"/>
      <c r="U598" s="776"/>
      <c r="V598" s="776">
        <v>42.4</v>
      </c>
      <c r="W598" s="842">
        <v>879.78</v>
      </c>
    </row>
    <row r="599" spans="1:23">
      <c r="A599"/>
      <c r="B599"/>
      <c r="C599" s="729">
        <v>523100</v>
      </c>
      <c r="D599" s="780" t="s">
        <v>61</v>
      </c>
      <c r="E599" s="994">
        <v>0</v>
      </c>
      <c r="F599" s="837">
        <v>150</v>
      </c>
      <c r="G599" s="781">
        <v>0</v>
      </c>
      <c r="H599" s="781">
        <v>0</v>
      </c>
      <c r="I599" s="781">
        <v>0</v>
      </c>
      <c r="J599" s="837">
        <v>0</v>
      </c>
      <c r="K599" s="833">
        <v>0</v>
      </c>
      <c r="L599" s="776">
        <v>0</v>
      </c>
      <c r="M599" s="776">
        <v>0</v>
      </c>
      <c r="N599" s="837">
        <v>0</v>
      </c>
      <c r="O599" s="776">
        <v>0</v>
      </c>
      <c r="P599" s="776">
        <v>0</v>
      </c>
      <c r="Q599" s="776">
        <v>0</v>
      </c>
      <c r="R599" s="837">
        <v>0</v>
      </c>
      <c r="S599" s="837">
        <v>0</v>
      </c>
      <c r="T599" s="776"/>
      <c r="U599" s="776"/>
      <c r="V599" s="776">
        <v>0</v>
      </c>
      <c r="W599" s="842">
        <v>0</v>
      </c>
    </row>
    <row r="600" spans="1:23">
      <c r="A600"/>
      <c r="B600"/>
      <c r="C600" s="729">
        <v>523210</v>
      </c>
      <c r="D600" s="780" t="s">
        <v>6243</v>
      </c>
      <c r="E600" s="994">
        <v>137.83000000000001</v>
      </c>
      <c r="F600" s="837">
        <v>0</v>
      </c>
      <c r="G600" s="781">
        <v>0</v>
      </c>
      <c r="H600" s="781">
        <v>0</v>
      </c>
      <c r="I600" s="781">
        <v>0</v>
      </c>
      <c r="J600" s="837">
        <v>0</v>
      </c>
      <c r="K600" s="833">
        <v>0</v>
      </c>
      <c r="L600" s="776">
        <v>0</v>
      </c>
      <c r="M600" s="776">
        <v>0</v>
      </c>
      <c r="N600" s="837">
        <v>0</v>
      </c>
      <c r="O600" s="776">
        <v>0</v>
      </c>
      <c r="P600" s="776">
        <v>0</v>
      </c>
      <c r="Q600" s="776">
        <v>0</v>
      </c>
      <c r="R600" s="837">
        <v>0</v>
      </c>
      <c r="S600" s="837">
        <v>0</v>
      </c>
      <c r="T600" s="776"/>
      <c r="U600" s="776"/>
      <c r="V600" s="776">
        <v>0</v>
      </c>
      <c r="W600" s="842">
        <v>0</v>
      </c>
    </row>
    <row r="601" spans="1:23">
      <c r="A601"/>
      <c r="B601"/>
      <c r="C601" s="729">
        <v>523220</v>
      </c>
      <c r="D601" s="780" t="s">
        <v>108</v>
      </c>
      <c r="E601" s="994">
        <v>1811</v>
      </c>
      <c r="F601" s="837">
        <v>2000</v>
      </c>
      <c r="G601" s="781">
        <v>84</v>
      </c>
      <c r="H601" s="781">
        <v>0</v>
      </c>
      <c r="I601" s="781">
        <v>0</v>
      </c>
      <c r="J601" s="837">
        <v>84</v>
      </c>
      <c r="K601" s="833">
        <v>0</v>
      </c>
      <c r="L601" s="776">
        <v>0</v>
      </c>
      <c r="M601" s="776">
        <v>1873</v>
      </c>
      <c r="N601" s="837">
        <v>1873</v>
      </c>
      <c r="O601" s="776">
        <v>0</v>
      </c>
      <c r="P601" s="776">
        <v>0</v>
      </c>
      <c r="Q601" s="776">
        <v>0</v>
      </c>
      <c r="R601" s="837">
        <v>0</v>
      </c>
      <c r="S601" s="837">
        <v>0</v>
      </c>
      <c r="T601" s="776"/>
      <c r="U601" s="776"/>
      <c r="V601" s="776">
        <v>0</v>
      </c>
      <c r="W601" s="842">
        <v>1957</v>
      </c>
    </row>
    <row r="602" spans="1:23">
      <c r="A602"/>
      <c r="B602"/>
      <c r="C602" s="729">
        <v>523250</v>
      </c>
      <c r="D602" s="780" t="s">
        <v>493</v>
      </c>
      <c r="E602" s="994">
        <v>142</v>
      </c>
      <c r="F602" s="837">
        <v>200</v>
      </c>
      <c r="G602" s="781">
        <v>0</v>
      </c>
      <c r="H602" s="781">
        <v>0</v>
      </c>
      <c r="I602" s="781">
        <v>0</v>
      </c>
      <c r="J602" s="837">
        <v>0</v>
      </c>
      <c r="K602" s="833">
        <v>0</v>
      </c>
      <c r="L602" s="776">
        <v>0</v>
      </c>
      <c r="M602" s="776">
        <v>0</v>
      </c>
      <c r="N602" s="837">
        <v>0</v>
      </c>
      <c r="O602" s="776">
        <v>0</v>
      </c>
      <c r="P602" s="776">
        <v>0</v>
      </c>
      <c r="Q602" s="776">
        <v>0</v>
      </c>
      <c r="R602" s="837">
        <v>0</v>
      </c>
      <c r="S602" s="837">
        <v>0</v>
      </c>
      <c r="T602" s="776"/>
      <c r="U602" s="776"/>
      <c r="V602" s="776">
        <v>0</v>
      </c>
      <c r="W602" s="842">
        <v>0</v>
      </c>
    </row>
    <row r="603" spans="1:23">
      <c r="A603"/>
      <c r="B603"/>
      <c r="C603" s="729">
        <v>523270</v>
      </c>
      <c r="D603" s="780" t="s">
        <v>62</v>
      </c>
      <c r="E603" s="994">
        <v>0</v>
      </c>
      <c r="F603" s="837">
        <v>400</v>
      </c>
      <c r="G603" s="781">
        <v>0</v>
      </c>
      <c r="H603" s="781">
        <v>0</v>
      </c>
      <c r="I603" s="781">
        <v>0</v>
      </c>
      <c r="J603" s="837">
        <v>0</v>
      </c>
      <c r="K603" s="833">
        <v>0</v>
      </c>
      <c r="L603" s="776">
        <v>122.73</v>
      </c>
      <c r="M603" s="776">
        <v>0</v>
      </c>
      <c r="N603" s="837">
        <v>122.73</v>
      </c>
      <c r="O603" s="776">
        <v>0</v>
      </c>
      <c r="P603" s="776">
        <v>0</v>
      </c>
      <c r="Q603" s="776">
        <v>0</v>
      </c>
      <c r="R603" s="837">
        <v>0</v>
      </c>
      <c r="S603" s="837">
        <v>0</v>
      </c>
      <c r="T603" s="776"/>
      <c r="U603" s="776"/>
      <c r="V603" s="776">
        <v>0</v>
      </c>
      <c r="W603" s="842">
        <v>122.73</v>
      </c>
    </row>
    <row r="604" spans="1:23">
      <c r="A604"/>
      <c r="B604"/>
      <c r="C604" s="729">
        <v>523290</v>
      </c>
      <c r="D604" s="780" t="s">
        <v>1281</v>
      </c>
      <c r="E604" s="994">
        <v>4108.6900000000005</v>
      </c>
      <c r="F604" s="837">
        <v>4000</v>
      </c>
      <c r="G604" s="781">
        <v>279.37</v>
      </c>
      <c r="H604" s="781">
        <v>284.68</v>
      </c>
      <c r="I604" s="781">
        <v>216.11</v>
      </c>
      <c r="J604" s="837">
        <v>780.16</v>
      </c>
      <c r="K604" s="833">
        <v>221.12</v>
      </c>
      <c r="L604" s="776">
        <v>265.77999999999997</v>
      </c>
      <c r="M604" s="776">
        <v>302.38</v>
      </c>
      <c r="N604" s="837">
        <v>789.28</v>
      </c>
      <c r="O604" s="776">
        <v>286.77</v>
      </c>
      <c r="P604" s="776">
        <v>390.24</v>
      </c>
      <c r="Q604" s="776">
        <v>411.37</v>
      </c>
      <c r="R604" s="837">
        <v>1088.3800000000001</v>
      </c>
      <c r="S604" s="837">
        <v>309.38</v>
      </c>
      <c r="T604" s="776"/>
      <c r="U604" s="776"/>
      <c r="V604" s="776">
        <v>309.38</v>
      </c>
      <c r="W604" s="842">
        <v>2967.2</v>
      </c>
    </row>
    <row r="605" spans="1:23">
      <c r="A605"/>
      <c r="B605"/>
      <c r="C605" s="729">
        <v>523340</v>
      </c>
      <c r="D605" s="780" t="s">
        <v>6127</v>
      </c>
      <c r="E605" s="994">
        <v>75.209999999999994</v>
      </c>
      <c r="F605" s="837">
        <v>150</v>
      </c>
      <c r="G605" s="781">
        <v>0</v>
      </c>
      <c r="H605" s="781">
        <v>0</v>
      </c>
      <c r="I605" s="781">
        <v>0</v>
      </c>
      <c r="J605" s="837">
        <v>0</v>
      </c>
      <c r="K605" s="833">
        <v>0</v>
      </c>
      <c r="L605" s="776">
        <v>0</v>
      </c>
      <c r="M605" s="776">
        <v>0</v>
      </c>
      <c r="N605" s="837">
        <v>0</v>
      </c>
      <c r="O605" s="776">
        <v>0</v>
      </c>
      <c r="P605" s="776">
        <v>0</v>
      </c>
      <c r="Q605" s="776">
        <v>0</v>
      </c>
      <c r="R605" s="837">
        <v>0</v>
      </c>
      <c r="S605" s="837">
        <v>0</v>
      </c>
      <c r="T605" s="776"/>
      <c r="U605" s="776"/>
      <c r="V605" s="776">
        <v>0</v>
      </c>
      <c r="W605" s="842">
        <v>0</v>
      </c>
    </row>
    <row r="606" spans="1:23">
      <c r="A606"/>
      <c r="B606"/>
      <c r="C606" s="729">
        <v>523640</v>
      </c>
      <c r="D606" s="780" t="s">
        <v>109</v>
      </c>
      <c r="E606" s="994">
        <v>0</v>
      </c>
      <c r="F606" s="837">
        <v>850</v>
      </c>
      <c r="G606" s="781">
        <v>0</v>
      </c>
      <c r="H606" s="781">
        <v>0</v>
      </c>
      <c r="I606" s="781">
        <v>0</v>
      </c>
      <c r="J606" s="837">
        <v>0</v>
      </c>
      <c r="K606" s="833">
        <v>0</v>
      </c>
      <c r="L606" s="776">
        <v>0</v>
      </c>
      <c r="M606" s="776">
        <v>0</v>
      </c>
      <c r="N606" s="837">
        <v>0</v>
      </c>
      <c r="O606" s="776">
        <v>0</v>
      </c>
      <c r="P606" s="776">
        <v>0</v>
      </c>
      <c r="Q606" s="776">
        <v>0</v>
      </c>
      <c r="R606" s="837">
        <v>0</v>
      </c>
      <c r="S606" s="837">
        <v>0</v>
      </c>
      <c r="T606" s="776"/>
      <c r="U606" s="776"/>
      <c r="V606" s="776">
        <v>0</v>
      </c>
      <c r="W606" s="842">
        <v>0</v>
      </c>
    </row>
    <row r="607" spans="1:23">
      <c r="A607"/>
      <c r="B607"/>
      <c r="C607" s="729">
        <v>523680</v>
      </c>
      <c r="D607" s="780" t="s">
        <v>65</v>
      </c>
      <c r="E607" s="994">
        <v>2984.36</v>
      </c>
      <c r="F607" s="837">
        <v>0</v>
      </c>
      <c r="G607" s="781">
        <v>0</v>
      </c>
      <c r="H607" s="781">
        <v>0</v>
      </c>
      <c r="I607" s="781">
        <v>0</v>
      </c>
      <c r="J607" s="837">
        <v>0</v>
      </c>
      <c r="K607" s="833">
        <v>0</v>
      </c>
      <c r="L607" s="776">
        <v>0</v>
      </c>
      <c r="M607" s="776">
        <v>0</v>
      </c>
      <c r="N607" s="837">
        <v>0</v>
      </c>
      <c r="O607" s="776">
        <v>0</v>
      </c>
      <c r="P607" s="776">
        <v>0</v>
      </c>
      <c r="Q607" s="776">
        <v>0</v>
      </c>
      <c r="R607" s="837">
        <v>0</v>
      </c>
      <c r="S607" s="837">
        <v>0</v>
      </c>
      <c r="T607" s="776"/>
      <c r="U607" s="776"/>
      <c r="V607" s="776">
        <v>0</v>
      </c>
      <c r="W607" s="842">
        <v>0</v>
      </c>
    </row>
    <row r="608" spans="1:23">
      <c r="A608"/>
      <c r="B608"/>
      <c r="C608" s="729">
        <v>523700</v>
      </c>
      <c r="D608" s="780" t="s">
        <v>66</v>
      </c>
      <c r="E608" s="994">
        <v>980.22</v>
      </c>
      <c r="F608" s="837">
        <v>1000</v>
      </c>
      <c r="G608" s="781">
        <v>50.4</v>
      </c>
      <c r="H608" s="781">
        <v>271.56</v>
      </c>
      <c r="I608" s="781">
        <v>36.26</v>
      </c>
      <c r="J608" s="837">
        <v>358.21999999999997</v>
      </c>
      <c r="K608" s="833">
        <v>174.36</v>
      </c>
      <c r="L608" s="776">
        <v>0</v>
      </c>
      <c r="M608" s="776">
        <v>0</v>
      </c>
      <c r="N608" s="837">
        <v>174.36</v>
      </c>
      <c r="O608" s="776">
        <v>0</v>
      </c>
      <c r="P608" s="776">
        <v>0</v>
      </c>
      <c r="Q608" s="776">
        <v>177.32</v>
      </c>
      <c r="R608" s="837">
        <v>177.32</v>
      </c>
      <c r="S608" s="837">
        <v>0</v>
      </c>
      <c r="T608" s="776"/>
      <c r="U608" s="776"/>
      <c r="V608" s="776">
        <v>0</v>
      </c>
      <c r="W608" s="842">
        <v>709.89999999999986</v>
      </c>
    </row>
    <row r="609" spans="1:23">
      <c r="A609"/>
      <c r="B609"/>
      <c r="C609" s="729">
        <v>523760</v>
      </c>
      <c r="D609" s="780" t="s">
        <v>2835</v>
      </c>
      <c r="E609" s="994">
        <v>0</v>
      </c>
      <c r="F609" s="837">
        <v>0</v>
      </c>
      <c r="G609" s="781">
        <v>0</v>
      </c>
      <c r="H609" s="781">
        <v>0</v>
      </c>
      <c r="I609" s="781">
        <v>0</v>
      </c>
      <c r="J609" s="837">
        <v>0</v>
      </c>
      <c r="K609" s="833">
        <v>0</v>
      </c>
      <c r="L609" s="776">
        <v>0</v>
      </c>
      <c r="M609" s="776">
        <v>0</v>
      </c>
      <c r="N609" s="837">
        <v>0</v>
      </c>
      <c r="O609" s="776">
        <v>0</v>
      </c>
      <c r="P609" s="776">
        <v>0</v>
      </c>
      <c r="Q609" s="776">
        <v>0</v>
      </c>
      <c r="R609" s="837">
        <v>0</v>
      </c>
      <c r="S609" s="837">
        <v>0</v>
      </c>
      <c r="T609" s="776"/>
      <c r="U609" s="776"/>
      <c r="V609" s="776">
        <v>0</v>
      </c>
      <c r="W609" s="842">
        <v>0</v>
      </c>
    </row>
    <row r="610" spans="1:23">
      <c r="A610"/>
      <c r="B610"/>
      <c r="C610" s="729">
        <v>523800</v>
      </c>
      <c r="D610" s="780" t="s">
        <v>67</v>
      </c>
      <c r="E610" s="994">
        <v>0</v>
      </c>
      <c r="F610" s="837">
        <v>800</v>
      </c>
      <c r="G610" s="781">
        <v>0</v>
      </c>
      <c r="H610" s="781">
        <v>0</v>
      </c>
      <c r="I610" s="781">
        <v>0</v>
      </c>
      <c r="J610" s="837">
        <v>0</v>
      </c>
      <c r="K610" s="833">
        <v>67.53</v>
      </c>
      <c r="L610" s="776">
        <v>0</v>
      </c>
      <c r="M610" s="776">
        <v>0</v>
      </c>
      <c r="N610" s="837">
        <v>67.53</v>
      </c>
      <c r="O610" s="776">
        <v>0</v>
      </c>
      <c r="P610" s="776">
        <v>0</v>
      </c>
      <c r="Q610" s="776">
        <v>42.41</v>
      </c>
      <c r="R610" s="837">
        <v>42.41</v>
      </c>
      <c r="S610" s="837">
        <v>0</v>
      </c>
      <c r="T610" s="776"/>
      <c r="U610" s="776"/>
      <c r="V610" s="776">
        <v>0</v>
      </c>
      <c r="W610" s="842">
        <v>109.94</v>
      </c>
    </row>
    <row r="611" spans="1:23">
      <c r="A611"/>
      <c r="B611"/>
      <c r="C611" s="729">
        <v>524840</v>
      </c>
      <c r="D611" s="780" t="s">
        <v>69</v>
      </c>
      <c r="E611" s="994">
        <v>135</v>
      </c>
      <c r="F611" s="837">
        <v>150</v>
      </c>
      <c r="G611" s="781">
        <v>0</v>
      </c>
      <c r="H611" s="781">
        <v>0</v>
      </c>
      <c r="I611" s="781">
        <v>0</v>
      </c>
      <c r="J611" s="837">
        <v>0</v>
      </c>
      <c r="K611" s="833">
        <v>0</v>
      </c>
      <c r="L611" s="776">
        <v>0</v>
      </c>
      <c r="M611" s="776">
        <v>0</v>
      </c>
      <c r="N611" s="837">
        <v>0</v>
      </c>
      <c r="O611" s="776">
        <v>60</v>
      </c>
      <c r="P611" s="776">
        <v>0</v>
      </c>
      <c r="Q611" s="776">
        <v>0</v>
      </c>
      <c r="R611" s="837">
        <v>60</v>
      </c>
      <c r="S611" s="837">
        <v>60</v>
      </c>
      <c r="T611" s="776"/>
      <c r="U611" s="776"/>
      <c r="V611" s="776">
        <v>60</v>
      </c>
      <c r="W611" s="842">
        <v>120</v>
      </c>
    </row>
    <row r="612" spans="1:23">
      <c r="A612"/>
      <c r="B612"/>
      <c r="C612" s="729">
        <v>525060</v>
      </c>
      <c r="D612" s="780" t="s">
        <v>96</v>
      </c>
      <c r="E612" s="994">
        <v>106.04</v>
      </c>
      <c r="F612" s="837">
        <v>125</v>
      </c>
      <c r="G612" s="781">
        <v>0</v>
      </c>
      <c r="H612" s="781">
        <v>0</v>
      </c>
      <c r="I612" s="781">
        <v>0</v>
      </c>
      <c r="J612" s="837">
        <v>0</v>
      </c>
      <c r="K612" s="833">
        <v>0</v>
      </c>
      <c r="L612" s="776">
        <v>53.02</v>
      </c>
      <c r="M612" s="776">
        <v>0</v>
      </c>
      <c r="N612" s="837">
        <v>53.02</v>
      </c>
      <c r="O612" s="776">
        <v>0</v>
      </c>
      <c r="P612" s="776">
        <v>0</v>
      </c>
      <c r="Q612" s="776">
        <v>0</v>
      </c>
      <c r="R612" s="837">
        <v>0</v>
      </c>
      <c r="S612" s="837">
        <v>0</v>
      </c>
      <c r="T612" s="776"/>
      <c r="U612" s="776"/>
      <c r="V612" s="776">
        <v>0</v>
      </c>
      <c r="W612" s="842">
        <v>53.02</v>
      </c>
    </row>
    <row r="613" spans="1:23">
      <c r="A613"/>
      <c r="B613"/>
      <c r="C613" s="729">
        <v>526530</v>
      </c>
      <c r="D613" s="780" t="s">
        <v>1789</v>
      </c>
      <c r="E613" s="994">
        <v>0</v>
      </c>
      <c r="F613" s="837">
        <v>2000</v>
      </c>
      <c r="G613" s="781">
        <v>0</v>
      </c>
      <c r="H613" s="781">
        <v>0</v>
      </c>
      <c r="I613" s="781">
        <v>0</v>
      </c>
      <c r="J613" s="837">
        <v>0</v>
      </c>
      <c r="K613" s="833">
        <v>0</v>
      </c>
      <c r="L613" s="776">
        <v>0</v>
      </c>
      <c r="M613" s="776">
        <v>0</v>
      </c>
      <c r="N613" s="837">
        <v>0</v>
      </c>
      <c r="O613" s="776">
        <v>0</v>
      </c>
      <c r="P613" s="776">
        <v>0</v>
      </c>
      <c r="Q613" s="776">
        <v>1964.98</v>
      </c>
      <c r="R613" s="837">
        <v>1964.98</v>
      </c>
      <c r="S613" s="837">
        <v>0</v>
      </c>
      <c r="T613" s="776"/>
      <c r="U613" s="776"/>
      <c r="V613" s="776">
        <v>0</v>
      </c>
      <c r="W613" s="842">
        <v>1964.98</v>
      </c>
    </row>
    <row r="614" spans="1:23">
      <c r="A614"/>
      <c r="B614"/>
      <c r="C614" s="729">
        <v>526940</v>
      </c>
      <c r="D614" s="780" t="s">
        <v>71</v>
      </c>
      <c r="E614" s="994">
        <v>40.540000000000006</v>
      </c>
      <c r="F614" s="837">
        <v>500</v>
      </c>
      <c r="G614" s="781">
        <v>23.31</v>
      </c>
      <c r="H614" s="781">
        <v>30.44</v>
      </c>
      <c r="I614" s="781">
        <v>0</v>
      </c>
      <c r="J614" s="837">
        <v>53.75</v>
      </c>
      <c r="K614" s="833">
        <v>0</v>
      </c>
      <c r="L614" s="776">
        <v>0</v>
      </c>
      <c r="M614" s="776">
        <v>0</v>
      </c>
      <c r="N614" s="837">
        <v>0</v>
      </c>
      <c r="O614" s="776">
        <v>0</v>
      </c>
      <c r="P614" s="776">
        <v>167.02</v>
      </c>
      <c r="Q614" s="776">
        <v>0</v>
      </c>
      <c r="R614" s="837">
        <v>167.02</v>
      </c>
      <c r="S614" s="837">
        <v>57.49</v>
      </c>
      <c r="T614" s="776"/>
      <c r="U614" s="776"/>
      <c r="V614" s="776">
        <v>57.49</v>
      </c>
      <c r="W614" s="842">
        <v>278.26</v>
      </c>
    </row>
    <row r="615" spans="1:23">
      <c r="A615"/>
      <c r="B615"/>
      <c r="C615" s="729">
        <v>526960</v>
      </c>
      <c r="D615" s="780" t="s">
        <v>97</v>
      </c>
      <c r="E615" s="994">
        <v>312.14</v>
      </c>
      <c r="F615" s="837">
        <v>500</v>
      </c>
      <c r="G615" s="781">
        <v>38.04</v>
      </c>
      <c r="H615" s="781">
        <v>76.11</v>
      </c>
      <c r="I615" s="781">
        <v>190.11</v>
      </c>
      <c r="J615" s="837">
        <v>304.26</v>
      </c>
      <c r="K615" s="833">
        <v>0</v>
      </c>
      <c r="L615" s="776">
        <v>65.239999999999995</v>
      </c>
      <c r="M615" s="776">
        <v>30.44</v>
      </c>
      <c r="N615" s="837">
        <v>95.679999999999993</v>
      </c>
      <c r="O615" s="776">
        <v>0</v>
      </c>
      <c r="P615" s="776">
        <v>0</v>
      </c>
      <c r="Q615" s="776">
        <v>20.85</v>
      </c>
      <c r="R615" s="837">
        <v>20.85</v>
      </c>
      <c r="S615" s="837">
        <v>0</v>
      </c>
      <c r="T615" s="776"/>
      <c r="U615" s="776"/>
      <c r="V615" s="776">
        <v>0</v>
      </c>
      <c r="W615" s="842">
        <v>420.79</v>
      </c>
    </row>
    <row r="616" spans="1:23">
      <c r="A616"/>
      <c r="B616"/>
      <c r="C616" s="729">
        <v>527100</v>
      </c>
      <c r="D616" s="780" t="s">
        <v>72</v>
      </c>
      <c r="E616" s="994">
        <v>1037.1099999999999</v>
      </c>
      <c r="F616" s="837">
        <v>1000</v>
      </c>
      <c r="G616" s="781">
        <v>0</v>
      </c>
      <c r="H616" s="781">
        <v>0</v>
      </c>
      <c r="I616" s="781">
        <v>0</v>
      </c>
      <c r="J616" s="837">
        <v>0</v>
      </c>
      <c r="K616" s="833">
        <v>0</v>
      </c>
      <c r="L616" s="776">
        <v>0</v>
      </c>
      <c r="M616" s="776">
        <v>45.66</v>
      </c>
      <c r="N616" s="837">
        <v>45.66</v>
      </c>
      <c r="O616" s="776">
        <v>0</v>
      </c>
      <c r="P616" s="776">
        <v>0</v>
      </c>
      <c r="Q616" s="776">
        <v>0</v>
      </c>
      <c r="R616" s="837">
        <v>0</v>
      </c>
      <c r="S616" s="837">
        <v>0</v>
      </c>
      <c r="T616" s="776"/>
      <c r="U616" s="776"/>
      <c r="V616" s="776">
        <v>0</v>
      </c>
      <c r="W616" s="842">
        <v>45.66</v>
      </c>
    </row>
    <row r="617" spans="1:23">
      <c r="A617"/>
      <c r="B617"/>
      <c r="C617" s="729">
        <v>527680</v>
      </c>
      <c r="D617" s="780" t="s">
        <v>74</v>
      </c>
      <c r="E617" s="994">
        <v>597.52</v>
      </c>
      <c r="F617" s="837">
        <v>1000</v>
      </c>
      <c r="G617" s="781">
        <v>0</v>
      </c>
      <c r="H617" s="781">
        <v>0</v>
      </c>
      <c r="I617" s="781">
        <v>57.76</v>
      </c>
      <c r="J617" s="837">
        <v>57.76</v>
      </c>
      <c r="K617" s="833">
        <v>0</v>
      </c>
      <c r="L617" s="776">
        <v>0</v>
      </c>
      <c r="M617" s="776">
        <v>0</v>
      </c>
      <c r="N617" s="837">
        <v>0</v>
      </c>
      <c r="O617" s="776">
        <v>0</v>
      </c>
      <c r="P617" s="776">
        <v>0</v>
      </c>
      <c r="Q617" s="776">
        <v>714.14</v>
      </c>
      <c r="R617" s="837">
        <v>714.14</v>
      </c>
      <c r="S617" s="837">
        <v>39.15</v>
      </c>
      <c r="T617" s="776"/>
      <c r="U617" s="776"/>
      <c r="V617" s="776">
        <v>39.15</v>
      </c>
      <c r="W617" s="842">
        <v>811.05</v>
      </c>
    </row>
    <row r="618" spans="1:23">
      <c r="A618"/>
      <c r="B618"/>
      <c r="C618" s="729">
        <v>527690</v>
      </c>
      <c r="D618" s="780" t="s">
        <v>2571</v>
      </c>
      <c r="E618" s="994">
        <v>3674.5599999999995</v>
      </c>
      <c r="F618" s="837">
        <v>0</v>
      </c>
      <c r="G618" s="781">
        <v>0</v>
      </c>
      <c r="H618" s="781">
        <v>0</v>
      </c>
      <c r="I618" s="781">
        <v>0</v>
      </c>
      <c r="J618" s="837">
        <v>0</v>
      </c>
      <c r="K618" s="833">
        <v>347.94</v>
      </c>
      <c r="L618" s="776">
        <v>0</v>
      </c>
      <c r="M618" s="776">
        <v>450.81</v>
      </c>
      <c r="N618" s="837">
        <v>798.75</v>
      </c>
      <c r="O618" s="776">
        <v>562.29999999999995</v>
      </c>
      <c r="P618" s="776">
        <v>357.08</v>
      </c>
      <c r="Q618" s="776">
        <v>433.93</v>
      </c>
      <c r="R618" s="837">
        <v>1353.31</v>
      </c>
      <c r="S618" s="837">
        <v>9</v>
      </c>
      <c r="T618" s="776"/>
      <c r="U618" s="776"/>
      <c r="V618" s="776">
        <v>9</v>
      </c>
      <c r="W618" s="842">
        <v>2161.06</v>
      </c>
    </row>
    <row r="619" spans="1:23">
      <c r="A619"/>
      <c r="B619"/>
      <c r="C619" s="729">
        <v>527720</v>
      </c>
      <c r="D619" s="780" t="s">
        <v>98</v>
      </c>
      <c r="E619" s="994">
        <v>244.56</v>
      </c>
      <c r="F619" s="837">
        <v>500</v>
      </c>
      <c r="G619" s="781">
        <v>0</v>
      </c>
      <c r="H619" s="781">
        <v>0</v>
      </c>
      <c r="I619" s="781">
        <v>0</v>
      </c>
      <c r="J619" s="837">
        <v>0</v>
      </c>
      <c r="K619" s="833">
        <v>144.6</v>
      </c>
      <c r="L619" s="776">
        <v>0</v>
      </c>
      <c r="M619" s="776">
        <v>0</v>
      </c>
      <c r="N619" s="837">
        <v>144.6</v>
      </c>
      <c r="O619" s="776">
        <v>0</v>
      </c>
      <c r="P619" s="776">
        <v>0</v>
      </c>
      <c r="Q619" s="776">
        <v>0</v>
      </c>
      <c r="R619" s="837">
        <v>0</v>
      </c>
      <c r="S619" s="837">
        <v>35.39</v>
      </c>
      <c r="T619" s="776"/>
      <c r="U619" s="776"/>
      <c r="V619" s="776">
        <v>35.39</v>
      </c>
      <c r="W619" s="842">
        <v>179.99</v>
      </c>
    </row>
    <row r="620" spans="1:23">
      <c r="A620"/>
      <c r="B620"/>
      <c r="C620" s="729">
        <v>527820</v>
      </c>
      <c r="D620" s="780" t="s">
        <v>6923</v>
      </c>
      <c r="E620" s="994">
        <v>0</v>
      </c>
      <c r="F620" s="837">
        <v>0</v>
      </c>
      <c r="G620" s="781">
        <v>2400</v>
      </c>
      <c r="H620" s="781">
        <v>0</v>
      </c>
      <c r="I620" s="781">
        <v>0</v>
      </c>
      <c r="J620" s="837">
        <v>2400</v>
      </c>
      <c r="K620" s="833">
        <v>0</v>
      </c>
      <c r="L620" s="776">
        <v>0</v>
      </c>
      <c r="M620" s="776">
        <v>0</v>
      </c>
      <c r="N620" s="837">
        <v>0</v>
      </c>
      <c r="O620" s="776">
        <v>0</v>
      </c>
      <c r="P620" s="776">
        <v>0</v>
      </c>
      <c r="Q620" s="776">
        <v>0</v>
      </c>
      <c r="R620" s="837">
        <v>0</v>
      </c>
      <c r="S620" s="837">
        <v>0</v>
      </c>
      <c r="T620" s="776"/>
      <c r="U620" s="776"/>
      <c r="V620" s="776">
        <v>0</v>
      </c>
      <c r="W620" s="842">
        <v>2400</v>
      </c>
    </row>
    <row r="621" spans="1:23">
      <c r="A621"/>
      <c r="B621"/>
      <c r="C621" s="729">
        <v>527840</v>
      </c>
      <c r="D621" s="780" t="s">
        <v>75</v>
      </c>
      <c r="E621" s="994">
        <v>35</v>
      </c>
      <c r="F621" s="837">
        <v>500</v>
      </c>
      <c r="G621" s="781">
        <v>0</v>
      </c>
      <c r="H621" s="781">
        <v>0</v>
      </c>
      <c r="I621" s="781">
        <v>0</v>
      </c>
      <c r="J621" s="837">
        <v>0</v>
      </c>
      <c r="K621" s="833">
        <v>0</v>
      </c>
      <c r="L621" s="776">
        <v>0</v>
      </c>
      <c r="M621" s="776">
        <v>0</v>
      </c>
      <c r="N621" s="837">
        <v>0</v>
      </c>
      <c r="O621" s="776">
        <v>0</v>
      </c>
      <c r="P621" s="776">
        <v>0</v>
      </c>
      <c r="Q621" s="776">
        <v>0</v>
      </c>
      <c r="R621" s="837">
        <v>0</v>
      </c>
      <c r="S621" s="837">
        <v>0</v>
      </c>
      <c r="T621" s="776"/>
      <c r="U621" s="776"/>
      <c r="V621" s="776">
        <v>0</v>
      </c>
      <c r="W621" s="842">
        <v>0</v>
      </c>
    </row>
    <row r="622" spans="1:23">
      <c r="A622"/>
      <c r="B622"/>
      <c r="C622" s="729">
        <v>528020</v>
      </c>
      <c r="D622" s="780" t="s">
        <v>152</v>
      </c>
      <c r="E622" s="994">
        <v>4803.79</v>
      </c>
      <c r="F622" s="837">
        <v>3000</v>
      </c>
      <c r="G622" s="781">
        <v>411.48</v>
      </c>
      <c r="H622" s="781">
        <v>219.44</v>
      </c>
      <c r="I622" s="781">
        <v>825.24</v>
      </c>
      <c r="J622" s="837">
        <v>1456.16</v>
      </c>
      <c r="K622" s="833">
        <v>324.38</v>
      </c>
      <c r="L622" s="776">
        <v>168</v>
      </c>
      <c r="M622" s="776">
        <v>46.72</v>
      </c>
      <c r="N622" s="837">
        <v>539.1</v>
      </c>
      <c r="O622" s="776">
        <v>207.89</v>
      </c>
      <c r="P622" s="776">
        <v>0</v>
      </c>
      <c r="Q622" s="776">
        <v>0</v>
      </c>
      <c r="R622" s="837">
        <v>207.89</v>
      </c>
      <c r="S622" s="837">
        <v>240</v>
      </c>
      <c r="T622" s="776"/>
      <c r="U622" s="776"/>
      <c r="V622" s="776">
        <v>240</v>
      </c>
      <c r="W622" s="842">
        <v>2443.15</v>
      </c>
    </row>
    <row r="623" spans="1:23">
      <c r="A623"/>
      <c r="B623"/>
      <c r="C623" s="729">
        <v>528920</v>
      </c>
      <c r="D623" s="780" t="s">
        <v>78</v>
      </c>
      <c r="E623" s="994">
        <v>0</v>
      </c>
      <c r="F623" s="837">
        <v>4500</v>
      </c>
      <c r="G623" s="781">
        <v>0</v>
      </c>
      <c r="H623" s="781">
        <v>0</v>
      </c>
      <c r="I623" s="781">
        <v>0</v>
      </c>
      <c r="J623" s="837">
        <v>0</v>
      </c>
      <c r="K623" s="833">
        <v>0</v>
      </c>
      <c r="L623" s="776">
        <v>0</v>
      </c>
      <c r="M623" s="776">
        <v>0</v>
      </c>
      <c r="N623" s="837">
        <v>0</v>
      </c>
      <c r="O623" s="776">
        <v>0</v>
      </c>
      <c r="P623" s="776">
        <v>0</v>
      </c>
      <c r="Q623" s="776">
        <v>0</v>
      </c>
      <c r="R623" s="837">
        <v>0</v>
      </c>
      <c r="S623" s="837">
        <v>0</v>
      </c>
      <c r="T623" s="776"/>
      <c r="U623" s="776"/>
      <c r="V623" s="776">
        <v>0</v>
      </c>
      <c r="W623" s="842">
        <v>0</v>
      </c>
    </row>
    <row r="624" spans="1:23">
      <c r="A624"/>
      <c r="B624"/>
      <c r="C624" s="729">
        <v>528960</v>
      </c>
      <c r="D624" s="780" t="s">
        <v>79</v>
      </c>
      <c r="E624" s="994">
        <v>0</v>
      </c>
      <c r="F624" s="837">
        <v>0</v>
      </c>
      <c r="G624" s="781">
        <v>0</v>
      </c>
      <c r="H624" s="781">
        <v>0</v>
      </c>
      <c r="I624" s="781">
        <v>0</v>
      </c>
      <c r="J624" s="837">
        <v>0</v>
      </c>
      <c r="K624" s="833">
        <v>0</v>
      </c>
      <c r="L624" s="776">
        <v>0</v>
      </c>
      <c r="M624" s="776">
        <v>0</v>
      </c>
      <c r="N624" s="837">
        <v>0</v>
      </c>
      <c r="O624" s="776">
        <v>0</v>
      </c>
      <c r="P624" s="776">
        <v>0</v>
      </c>
      <c r="Q624" s="776">
        <v>0</v>
      </c>
      <c r="R624" s="837">
        <v>0</v>
      </c>
      <c r="S624" s="837">
        <v>0</v>
      </c>
      <c r="T624" s="776"/>
      <c r="U624" s="776"/>
      <c r="V624" s="776">
        <v>0</v>
      </c>
      <c r="W624" s="842">
        <v>0</v>
      </c>
    </row>
    <row r="625" spans="1:23">
      <c r="A625"/>
      <c r="B625"/>
      <c r="C625" s="729">
        <v>529500</v>
      </c>
      <c r="D625" s="780" t="s">
        <v>100</v>
      </c>
      <c r="E625" s="994">
        <v>75325.33</v>
      </c>
      <c r="F625" s="837">
        <v>42000</v>
      </c>
      <c r="G625" s="781">
        <v>0</v>
      </c>
      <c r="H625" s="781">
        <v>10407.700000000001</v>
      </c>
      <c r="I625" s="781">
        <v>15339.64</v>
      </c>
      <c r="J625" s="837">
        <v>25747.34</v>
      </c>
      <c r="K625" s="833">
        <v>3865.23</v>
      </c>
      <c r="L625" s="776">
        <v>0</v>
      </c>
      <c r="M625" s="776">
        <v>10249.74</v>
      </c>
      <c r="N625" s="837">
        <v>14114.97</v>
      </c>
      <c r="O625" s="776">
        <v>0</v>
      </c>
      <c r="P625" s="776">
        <v>8731.2099999999991</v>
      </c>
      <c r="Q625" s="776">
        <v>12394.07</v>
      </c>
      <c r="R625" s="837">
        <v>21125.279999999999</v>
      </c>
      <c r="S625" s="837">
        <v>0</v>
      </c>
      <c r="T625" s="776"/>
      <c r="U625" s="776"/>
      <c r="V625" s="776">
        <v>0</v>
      </c>
      <c r="W625" s="842">
        <v>60987.59</v>
      </c>
    </row>
    <row r="626" spans="1:23">
      <c r="A626"/>
      <c r="B626"/>
      <c r="C626" s="729">
        <v>529510</v>
      </c>
      <c r="D626" s="780" t="s">
        <v>101</v>
      </c>
      <c r="E626" s="994">
        <v>1588.58</v>
      </c>
      <c r="F626" s="837">
        <v>2000</v>
      </c>
      <c r="G626" s="781">
        <v>0</v>
      </c>
      <c r="H626" s="781">
        <v>0</v>
      </c>
      <c r="I626" s="781">
        <v>240.77</v>
      </c>
      <c r="J626" s="837">
        <v>240.77</v>
      </c>
      <c r="K626" s="833">
        <v>16.3</v>
      </c>
      <c r="L626" s="776">
        <v>87</v>
      </c>
      <c r="M626" s="776">
        <v>0</v>
      </c>
      <c r="N626" s="837">
        <v>103.3</v>
      </c>
      <c r="O626" s="776">
        <v>0</v>
      </c>
      <c r="P626" s="776">
        <v>0</v>
      </c>
      <c r="Q626" s="776">
        <v>25</v>
      </c>
      <c r="R626" s="837">
        <v>25</v>
      </c>
      <c r="S626" s="837">
        <v>0</v>
      </c>
      <c r="T626" s="776"/>
      <c r="U626" s="776"/>
      <c r="V626" s="776">
        <v>0</v>
      </c>
      <c r="W626" s="842">
        <v>369.07</v>
      </c>
    </row>
    <row r="627" spans="1:23">
      <c r="A627"/>
      <c r="B627"/>
      <c r="C627" s="729">
        <v>529520</v>
      </c>
      <c r="D627" s="780" t="s">
        <v>102</v>
      </c>
      <c r="E627" s="994">
        <v>16840.79</v>
      </c>
      <c r="F627" s="837">
        <v>10000</v>
      </c>
      <c r="G627" s="781">
        <v>1110</v>
      </c>
      <c r="H627" s="781">
        <v>275</v>
      </c>
      <c r="I627" s="781">
        <v>1925</v>
      </c>
      <c r="J627" s="837">
        <v>3310</v>
      </c>
      <c r="K627" s="833">
        <v>1100</v>
      </c>
      <c r="L627" s="776">
        <v>1183.0999999999999</v>
      </c>
      <c r="M627" s="776">
        <v>2393.91</v>
      </c>
      <c r="N627" s="837">
        <v>4677.01</v>
      </c>
      <c r="O627" s="776">
        <v>829.58</v>
      </c>
      <c r="P627" s="776">
        <v>1375</v>
      </c>
      <c r="Q627" s="776">
        <v>825</v>
      </c>
      <c r="R627" s="837">
        <v>3029.58</v>
      </c>
      <c r="S627" s="837">
        <v>275</v>
      </c>
      <c r="T627" s="776"/>
      <c r="U627" s="776"/>
      <c r="V627" s="776">
        <v>275</v>
      </c>
      <c r="W627" s="842">
        <v>11291.59</v>
      </c>
    </row>
    <row r="628" spans="1:23">
      <c r="A628"/>
      <c r="B628"/>
      <c r="C628" s="729">
        <v>529550</v>
      </c>
      <c r="D628" s="780" t="s">
        <v>103</v>
      </c>
      <c r="E628" s="994">
        <v>2982.11</v>
      </c>
      <c r="F628" s="837">
        <v>6000</v>
      </c>
      <c r="G628" s="781">
        <v>39.770000000000003</v>
      </c>
      <c r="H628" s="781">
        <v>48.66</v>
      </c>
      <c r="I628" s="781">
        <v>122.98</v>
      </c>
      <c r="J628" s="837">
        <v>211.41000000000003</v>
      </c>
      <c r="K628" s="833">
        <v>47.21</v>
      </c>
      <c r="L628" s="776">
        <v>2587.36</v>
      </c>
      <c r="M628" s="776">
        <v>45.5</v>
      </c>
      <c r="N628" s="837">
        <v>2680.07</v>
      </c>
      <c r="O628" s="776">
        <v>44.05</v>
      </c>
      <c r="P628" s="776">
        <v>48.66</v>
      </c>
      <c r="Q628" s="776">
        <v>46.02</v>
      </c>
      <c r="R628" s="837">
        <v>138.72999999999999</v>
      </c>
      <c r="S628" s="837">
        <v>196.09</v>
      </c>
      <c r="T628" s="776"/>
      <c r="U628" s="776"/>
      <c r="V628" s="776">
        <v>196.09</v>
      </c>
      <c r="W628" s="842">
        <v>3226.3</v>
      </c>
    </row>
    <row r="629" spans="1:23">
      <c r="A629"/>
      <c r="B629" s="527" t="s">
        <v>6627</v>
      </c>
      <c r="C629" s="527"/>
      <c r="D629" s="527"/>
      <c r="E629" s="995">
        <v>188902.73999999996</v>
      </c>
      <c r="F629" s="997">
        <v>227477</v>
      </c>
      <c r="G629" s="1079">
        <v>7559.75</v>
      </c>
      <c r="H629" s="1079">
        <v>40538.92</v>
      </c>
      <c r="I629" s="1079">
        <v>49628.41</v>
      </c>
      <c r="J629" s="997">
        <v>97727.080000000016</v>
      </c>
      <c r="K629" s="1088">
        <v>17416.670000000002</v>
      </c>
      <c r="L629" s="846">
        <v>17268.59</v>
      </c>
      <c r="M629" s="846">
        <v>18375.78</v>
      </c>
      <c r="N629" s="997">
        <v>53061.039999999994</v>
      </c>
      <c r="O629" s="846">
        <v>4155.9800000000005</v>
      </c>
      <c r="P629" s="846">
        <v>14035.689999999999</v>
      </c>
      <c r="Q629" s="846">
        <v>21437.13</v>
      </c>
      <c r="R629" s="997">
        <v>39628.800000000003</v>
      </c>
      <c r="S629" s="997">
        <v>6581.8200000000006</v>
      </c>
      <c r="T629" s="846"/>
      <c r="U629" s="846"/>
      <c r="V629" s="846">
        <v>6581.8200000000006</v>
      </c>
      <c r="W629" s="892">
        <v>196998.73999999996</v>
      </c>
    </row>
    <row r="630" spans="1:23">
      <c r="A630"/>
      <c r="B630" t="s">
        <v>6628</v>
      </c>
      <c r="C630" s="729">
        <v>536760</v>
      </c>
      <c r="D630" s="780" t="s">
        <v>2872</v>
      </c>
      <c r="E630" s="994">
        <v>421.40999999999997</v>
      </c>
      <c r="F630" s="837">
        <v>0</v>
      </c>
      <c r="G630" s="781">
        <v>20.32</v>
      </c>
      <c r="H630" s="781">
        <v>21.52</v>
      </c>
      <c r="I630" s="781">
        <v>21.52</v>
      </c>
      <c r="J630" s="837">
        <v>63.36</v>
      </c>
      <c r="K630" s="833">
        <v>21.52</v>
      </c>
      <c r="L630" s="776">
        <v>32.28</v>
      </c>
      <c r="M630" s="776">
        <v>21.52</v>
      </c>
      <c r="N630" s="837">
        <v>75.319999999999993</v>
      </c>
      <c r="O630" s="776">
        <v>21.52</v>
      </c>
      <c r="P630" s="776">
        <v>21.52</v>
      </c>
      <c r="Q630" s="776">
        <v>21.52</v>
      </c>
      <c r="R630" s="837">
        <v>64.56</v>
      </c>
      <c r="S630" s="837">
        <v>21.52</v>
      </c>
      <c r="T630" s="776"/>
      <c r="U630" s="776"/>
      <c r="V630" s="776">
        <v>21.52</v>
      </c>
      <c r="W630" s="842">
        <v>224.76000000000005</v>
      </c>
    </row>
    <row r="631" spans="1:23">
      <c r="A631"/>
      <c r="B631"/>
      <c r="C631" s="729">
        <v>536761</v>
      </c>
      <c r="D631" s="780" t="s">
        <v>6868</v>
      </c>
      <c r="E631" s="994">
        <v>0</v>
      </c>
      <c r="F631" s="837">
        <v>0</v>
      </c>
      <c r="G631" s="781">
        <v>0</v>
      </c>
      <c r="H631" s="781">
        <v>0</v>
      </c>
      <c r="I631" s="781">
        <v>0</v>
      </c>
      <c r="J631" s="837">
        <v>0</v>
      </c>
      <c r="K631" s="833">
        <v>0</v>
      </c>
      <c r="L631" s="776">
        <v>0</v>
      </c>
      <c r="M631" s="776">
        <v>0</v>
      </c>
      <c r="N631" s="837">
        <v>0</v>
      </c>
      <c r="O631" s="776">
        <v>0</v>
      </c>
      <c r="P631" s="776">
        <v>0</v>
      </c>
      <c r="Q631" s="776">
        <v>0</v>
      </c>
      <c r="R631" s="837">
        <v>0</v>
      </c>
      <c r="S631" s="837">
        <v>0</v>
      </c>
      <c r="T631" s="776"/>
      <c r="U631" s="776"/>
      <c r="V631" s="776">
        <v>0</v>
      </c>
      <c r="W631" s="842">
        <v>0</v>
      </c>
    </row>
    <row r="632" spans="1:23">
      <c r="A632"/>
      <c r="B632"/>
      <c r="C632" s="729">
        <v>537020</v>
      </c>
      <c r="D632" s="780" t="s">
        <v>83</v>
      </c>
      <c r="E632" s="994">
        <v>0</v>
      </c>
      <c r="F632" s="837">
        <v>0</v>
      </c>
      <c r="G632" s="781">
        <v>0</v>
      </c>
      <c r="H632" s="781">
        <v>0</v>
      </c>
      <c r="I632" s="781">
        <v>0</v>
      </c>
      <c r="J632" s="837">
        <v>0</v>
      </c>
      <c r="K632" s="833">
        <v>0</v>
      </c>
      <c r="L632" s="776">
        <v>0</v>
      </c>
      <c r="M632" s="776">
        <v>0</v>
      </c>
      <c r="N632" s="837">
        <v>0</v>
      </c>
      <c r="O632" s="776">
        <v>0</v>
      </c>
      <c r="P632" s="776">
        <v>806.72</v>
      </c>
      <c r="Q632" s="776">
        <v>0</v>
      </c>
      <c r="R632" s="837">
        <v>806.72</v>
      </c>
      <c r="S632" s="837">
        <v>0</v>
      </c>
      <c r="T632" s="776"/>
      <c r="U632" s="776"/>
      <c r="V632" s="776">
        <v>0</v>
      </c>
      <c r="W632" s="842">
        <v>806.72</v>
      </c>
    </row>
    <row r="633" spans="1:23">
      <c r="A633"/>
      <c r="B633"/>
      <c r="C633" s="729">
        <v>537080</v>
      </c>
      <c r="D633" s="780" t="s">
        <v>84</v>
      </c>
      <c r="E633" s="994">
        <v>3584.74</v>
      </c>
      <c r="F633" s="837">
        <v>6500</v>
      </c>
      <c r="G633" s="781">
        <v>1360</v>
      </c>
      <c r="H633" s="781">
        <v>0</v>
      </c>
      <c r="I633" s="781">
        <v>0</v>
      </c>
      <c r="J633" s="837">
        <v>1360</v>
      </c>
      <c r="K633" s="833">
        <v>589.20000000000005</v>
      </c>
      <c r="L633" s="776">
        <v>224.36</v>
      </c>
      <c r="M633" s="776">
        <v>0</v>
      </c>
      <c r="N633" s="837">
        <v>813.56000000000006</v>
      </c>
      <c r="O633" s="776">
        <v>0</v>
      </c>
      <c r="P633" s="776">
        <v>0</v>
      </c>
      <c r="Q633" s="776">
        <v>0</v>
      </c>
      <c r="R633" s="837">
        <v>0</v>
      </c>
      <c r="S633" s="837">
        <v>0</v>
      </c>
      <c r="T633" s="776"/>
      <c r="U633" s="776"/>
      <c r="V633" s="776">
        <v>0</v>
      </c>
      <c r="W633" s="842">
        <v>2173.56</v>
      </c>
    </row>
    <row r="634" spans="1:23">
      <c r="A634"/>
      <c r="B634"/>
      <c r="C634" s="729">
        <v>537090</v>
      </c>
      <c r="D634" s="780" t="s">
        <v>85</v>
      </c>
      <c r="E634" s="994">
        <v>0</v>
      </c>
      <c r="F634" s="837">
        <v>0</v>
      </c>
      <c r="G634" s="781">
        <v>0</v>
      </c>
      <c r="H634" s="781">
        <v>0</v>
      </c>
      <c r="I634" s="781">
        <v>0</v>
      </c>
      <c r="J634" s="837">
        <v>0</v>
      </c>
      <c r="K634" s="833">
        <v>0</v>
      </c>
      <c r="L634" s="776">
        <v>0</v>
      </c>
      <c r="M634" s="776">
        <v>0</v>
      </c>
      <c r="N634" s="837">
        <v>0</v>
      </c>
      <c r="O634" s="776">
        <v>0</v>
      </c>
      <c r="P634" s="776">
        <v>0</v>
      </c>
      <c r="Q634" s="776">
        <v>0</v>
      </c>
      <c r="R634" s="837">
        <v>0</v>
      </c>
      <c r="S634" s="837">
        <v>0</v>
      </c>
      <c r="T634" s="776"/>
      <c r="U634" s="776"/>
      <c r="V634" s="776">
        <v>0</v>
      </c>
      <c r="W634" s="842">
        <v>0</v>
      </c>
    </row>
    <row r="635" spans="1:23">
      <c r="A635"/>
      <c r="B635" s="527" t="s">
        <v>6629</v>
      </c>
      <c r="C635" s="527"/>
      <c r="D635" s="527"/>
      <c r="E635" s="995">
        <v>4006.1499999999996</v>
      </c>
      <c r="F635" s="997">
        <v>6500</v>
      </c>
      <c r="G635" s="1079">
        <v>1380.32</v>
      </c>
      <c r="H635" s="1079">
        <v>21.52</v>
      </c>
      <c r="I635" s="1079">
        <v>21.52</v>
      </c>
      <c r="J635" s="997">
        <v>1423.36</v>
      </c>
      <c r="K635" s="1088">
        <v>610.72</v>
      </c>
      <c r="L635" s="846">
        <v>256.64</v>
      </c>
      <c r="M635" s="846">
        <v>21.52</v>
      </c>
      <c r="N635" s="997">
        <v>888.88000000000011</v>
      </c>
      <c r="O635" s="846">
        <v>21.52</v>
      </c>
      <c r="P635" s="846">
        <v>828.24</v>
      </c>
      <c r="Q635" s="846">
        <v>21.52</v>
      </c>
      <c r="R635" s="997">
        <v>871.28</v>
      </c>
      <c r="S635" s="997">
        <v>21.52</v>
      </c>
      <c r="T635" s="846"/>
      <c r="U635" s="846"/>
      <c r="V635" s="846">
        <v>21.52</v>
      </c>
      <c r="W635" s="892">
        <v>3205.04</v>
      </c>
    </row>
    <row r="636" spans="1:23">
      <c r="A636" s="777" t="s">
        <v>6585</v>
      </c>
      <c r="B636" s="777"/>
      <c r="C636" s="777"/>
      <c r="D636" s="777"/>
      <c r="E636" s="996">
        <v>422052.52999999985</v>
      </c>
      <c r="F636" s="838">
        <v>469149</v>
      </c>
      <c r="G636" s="782">
        <v>14769.160000000002</v>
      </c>
      <c r="H636" s="782">
        <v>53777.700000000004</v>
      </c>
      <c r="I636" s="782">
        <v>63157.229999999996</v>
      </c>
      <c r="J636" s="838">
        <v>131704.09000000003</v>
      </c>
      <c r="K636" s="834">
        <v>31344.609999999993</v>
      </c>
      <c r="L636" s="778">
        <v>37296.629999999997</v>
      </c>
      <c r="M636" s="778">
        <v>32175.590000000004</v>
      </c>
      <c r="N636" s="838">
        <v>100816.83000000003</v>
      </c>
      <c r="O636" s="778">
        <v>18182.180000000004</v>
      </c>
      <c r="P636" s="778">
        <v>29523.770000000008</v>
      </c>
      <c r="Q636" s="778">
        <v>36054.619999999995</v>
      </c>
      <c r="R636" s="838">
        <v>83760.570000000007</v>
      </c>
      <c r="S636" s="838">
        <v>20409.400000000001</v>
      </c>
      <c r="T636" s="778"/>
      <c r="U636" s="778"/>
      <c r="V636" s="778">
        <v>20409.400000000001</v>
      </c>
      <c r="W636" s="843">
        <v>336690.89</v>
      </c>
    </row>
    <row r="637" spans="1:23">
      <c r="A637" t="s">
        <v>1913</v>
      </c>
      <c r="B637" t="s">
        <v>48</v>
      </c>
      <c r="C637" s="729">
        <v>510040</v>
      </c>
      <c r="D637" s="780" t="s">
        <v>461</v>
      </c>
      <c r="E637" s="994">
        <v>115628.36</v>
      </c>
      <c r="F637" s="837">
        <v>122658</v>
      </c>
      <c r="G637" s="781">
        <v>5582.54</v>
      </c>
      <c r="H637" s="781">
        <v>9435.31</v>
      </c>
      <c r="I637" s="781">
        <v>9435.31</v>
      </c>
      <c r="J637" s="837">
        <v>24453.159999999996</v>
      </c>
      <c r="K637" s="833">
        <v>9828.42</v>
      </c>
      <c r="L637" s="776">
        <v>14546.08</v>
      </c>
      <c r="M637" s="776">
        <v>9828.44</v>
      </c>
      <c r="N637" s="837">
        <v>34202.94</v>
      </c>
      <c r="O637" s="776">
        <v>9828.42</v>
      </c>
      <c r="P637" s="776">
        <v>9828.42</v>
      </c>
      <c r="Q637" s="776">
        <v>9435.31</v>
      </c>
      <c r="R637" s="837">
        <v>29092.15</v>
      </c>
      <c r="S637" s="837">
        <v>9671.15</v>
      </c>
      <c r="T637" s="776"/>
      <c r="U637" s="776"/>
      <c r="V637" s="776">
        <v>9671.15</v>
      </c>
      <c r="W637" s="842">
        <v>97419.4</v>
      </c>
    </row>
    <row r="638" spans="1:23">
      <c r="A638"/>
      <c r="B638"/>
      <c r="C638" s="729">
        <v>510420</v>
      </c>
      <c r="D638" s="780" t="s">
        <v>464</v>
      </c>
      <c r="E638" s="994">
        <v>1529.3300000000002</v>
      </c>
      <c r="F638" s="837">
        <v>0</v>
      </c>
      <c r="G638" s="781">
        <v>708.25</v>
      </c>
      <c r="H638" s="781">
        <v>885.38</v>
      </c>
      <c r="I638" s="781">
        <v>826.37</v>
      </c>
      <c r="J638" s="837">
        <v>2420</v>
      </c>
      <c r="K638" s="833">
        <v>354.21</v>
      </c>
      <c r="L638" s="776">
        <v>432.59</v>
      </c>
      <c r="M638" s="776">
        <v>629.02</v>
      </c>
      <c r="N638" s="837">
        <v>1415.82</v>
      </c>
      <c r="O638" s="776">
        <v>649.32000000000005</v>
      </c>
      <c r="P638" s="776">
        <v>383.73</v>
      </c>
      <c r="Q638" s="776">
        <v>0</v>
      </c>
      <c r="R638" s="837">
        <v>1033.0500000000002</v>
      </c>
      <c r="S638" s="837">
        <v>0</v>
      </c>
      <c r="T638" s="776"/>
      <c r="U638" s="776"/>
      <c r="V638" s="776">
        <v>0</v>
      </c>
      <c r="W638" s="842">
        <v>4868.8700000000008</v>
      </c>
    </row>
    <row r="639" spans="1:23">
      <c r="A639"/>
      <c r="B639"/>
      <c r="C639" s="729">
        <v>510520</v>
      </c>
      <c r="D639" s="780" t="s">
        <v>466</v>
      </c>
      <c r="E639" s="994">
        <v>0</v>
      </c>
      <c r="F639" s="837">
        <v>0</v>
      </c>
      <c r="G639" s="781">
        <v>0</v>
      </c>
      <c r="H639" s="781">
        <v>0</v>
      </c>
      <c r="I639" s="781">
        <v>0</v>
      </c>
      <c r="J639" s="837">
        <v>0</v>
      </c>
      <c r="K639" s="833">
        <v>0</v>
      </c>
      <c r="L639" s="776">
        <v>0</v>
      </c>
      <c r="M639" s="776">
        <v>0</v>
      </c>
      <c r="N639" s="837">
        <v>0</v>
      </c>
      <c r="O639" s="776">
        <v>0</v>
      </c>
      <c r="P639" s="776">
        <v>0</v>
      </c>
      <c r="Q639" s="776">
        <v>0</v>
      </c>
      <c r="R639" s="837">
        <v>0</v>
      </c>
      <c r="S639" s="837">
        <v>0</v>
      </c>
      <c r="T639" s="776"/>
      <c r="U639" s="776"/>
      <c r="V639" s="776">
        <v>0</v>
      </c>
      <c r="W639" s="842">
        <v>0</v>
      </c>
    </row>
    <row r="640" spans="1:23">
      <c r="A640"/>
      <c r="B640"/>
      <c r="C640" s="729">
        <v>510620</v>
      </c>
      <c r="D640" s="780" t="s">
        <v>467</v>
      </c>
      <c r="E640" s="994">
        <v>123.94000000000001</v>
      </c>
      <c r="F640" s="837">
        <v>0</v>
      </c>
      <c r="G640" s="781">
        <v>7.8</v>
      </c>
      <c r="H640" s="781">
        <v>21.6</v>
      </c>
      <c r="I640" s="781">
        <v>19.5</v>
      </c>
      <c r="J640" s="837">
        <v>48.900000000000006</v>
      </c>
      <c r="K640" s="833">
        <v>9</v>
      </c>
      <c r="L640" s="776">
        <v>36</v>
      </c>
      <c r="M640" s="776">
        <v>9</v>
      </c>
      <c r="N640" s="837">
        <v>54</v>
      </c>
      <c r="O640" s="776">
        <v>16.5</v>
      </c>
      <c r="P640" s="776">
        <v>20.85</v>
      </c>
      <c r="Q640" s="776">
        <v>21</v>
      </c>
      <c r="R640" s="837">
        <v>58.35</v>
      </c>
      <c r="S640" s="837">
        <v>21.6</v>
      </c>
      <c r="T640" s="776"/>
      <c r="U640" s="776"/>
      <c r="V640" s="776">
        <v>21.6</v>
      </c>
      <c r="W640" s="842">
        <v>182.85</v>
      </c>
    </row>
    <row r="641" spans="1:23">
      <c r="A641"/>
      <c r="B641"/>
      <c r="C641" s="729">
        <v>510700</v>
      </c>
      <c r="D641" s="780" t="s">
        <v>468</v>
      </c>
      <c r="E641" s="994">
        <v>621.34999999999991</v>
      </c>
      <c r="F641" s="837">
        <v>0</v>
      </c>
      <c r="G641" s="781">
        <v>0</v>
      </c>
      <c r="H641" s="781">
        <v>0</v>
      </c>
      <c r="I641" s="781">
        <v>314.51</v>
      </c>
      <c r="J641" s="837">
        <v>314.51</v>
      </c>
      <c r="K641" s="833">
        <v>0</v>
      </c>
      <c r="L641" s="776">
        <v>629.02</v>
      </c>
      <c r="M641" s="776">
        <v>0</v>
      </c>
      <c r="N641" s="837">
        <v>629.02</v>
      </c>
      <c r="O641" s="776">
        <v>0</v>
      </c>
      <c r="P641" s="776">
        <v>0</v>
      </c>
      <c r="Q641" s="776">
        <v>629.02</v>
      </c>
      <c r="R641" s="837">
        <v>629.02</v>
      </c>
      <c r="S641" s="837">
        <v>0</v>
      </c>
      <c r="T641" s="776"/>
      <c r="U641" s="776"/>
      <c r="V641" s="776">
        <v>0</v>
      </c>
      <c r="W641" s="842">
        <v>1572.55</v>
      </c>
    </row>
    <row r="642" spans="1:23">
      <c r="A642"/>
      <c r="B642"/>
      <c r="C642" s="729">
        <v>513000</v>
      </c>
      <c r="D642" s="780" t="s">
        <v>469</v>
      </c>
      <c r="E642" s="994">
        <v>18832.330000000002</v>
      </c>
      <c r="F642" s="837">
        <v>22373</v>
      </c>
      <c r="G642" s="781">
        <v>1019.68</v>
      </c>
      <c r="H642" s="781">
        <v>1724.96</v>
      </c>
      <c r="I642" s="781">
        <v>1781.92</v>
      </c>
      <c r="J642" s="837">
        <v>4526.5599999999995</v>
      </c>
      <c r="K642" s="833">
        <v>1794.34</v>
      </c>
      <c r="L642" s="776">
        <v>2774.52</v>
      </c>
      <c r="M642" s="776">
        <v>1794.35</v>
      </c>
      <c r="N642" s="837">
        <v>6363.2099999999991</v>
      </c>
      <c r="O642" s="776">
        <v>1795.72</v>
      </c>
      <c r="P642" s="776">
        <v>1796.51</v>
      </c>
      <c r="Q642" s="776">
        <v>1839.57</v>
      </c>
      <c r="R642" s="837">
        <v>5431.8</v>
      </c>
      <c r="S642" s="837">
        <v>1767.98</v>
      </c>
      <c r="T642" s="776"/>
      <c r="U642" s="776"/>
      <c r="V642" s="776">
        <v>1767.98</v>
      </c>
      <c r="W642" s="842">
        <v>18089.55</v>
      </c>
    </row>
    <row r="643" spans="1:23">
      <c r="A643"/>
      <c r="B643"/>
      <c r="C643" s="729">
        <v>513120</v>
      </c>
      <c r="D643" s="780" t="s">
        <v>471</v>
      </c>
      <c r="E643" s="994">
        <v>4810.1200000000008</v>
      </c>
      <c r="F643" s="837">
        <v>5070</v>
      </c>
      <c r="G643" s="781">
        <v>168.2</v>
      </c>
      <c r="H643" s="781">
        <v>192.23</v>
      </c>
      <c r="I643" s="781">
        <v>211.61</v>
      </c>
      <c r="J643" s="837">
        <v>572.04</v>
      </c>
      <c r="K643" s="833">
        <v>216.26</v>
      </c>
      <c r="L643" s="776">
        <v>333.59</v>
      </c>
      <c r="M643" s="776">
        <v>229.42</v>
      </c>
      <c r="N643" s="837">
        <v>779.26999999999987</v>
      </c>
      <c r="O643" s="776">
        <v>210.27</v>
      </c>
      <c r="P643" s="776">
        <v>210.28</v>
      </c>
      <c r="Q643" s="776">
        <v>206.42</v>
      </c>
      <c r="R643" s="837">
        <v>626.97</v>
      </c>
      <c r="S643" s="837">
        <v>191.77</v>
      </c>
      <c r="T643" s="776"/>
      <c r="U643" s="776"/>
      <c r="V643" s="776">
        <v>191.77</v>
      </c>
      <c r="W643" s="842">
        <v>2170.0500000000002</v>
      </c>
    </row>
    <row r="644" spans="1:23">
      <c r="A644"/>
      <c r="B644"/>
      <c r="C644" s="729">
        <v>513140</v>
      </c>
      <c r="D644" s="780" t="s">
        <v>472</v>
      </c>
      <c r="E644" s="994">
        <v>1639.1399999999999</v>
      </c>
      <c r="F644" s="837">
        <v>1779</v>
      </c>
      <c r="G644" s="781">
        <v>90.76</v>
      </c>
      <c r="H644" s="781">
        <v>149.31</v>
      </c>
      <c r="I644" s="781">
        <v>152.96</v>
      </c>
      <c r="J644" s="837">
        <v>393.03</v>
      </c>
      <c r="K644" s="833">
        <v>147.05000000000001</v>
      </c>
      <c r="L644" s="776">
        <v>226.18</v>
      </c>
      <c r="M644" s="776">
        <v>149.36000000000001</v>
      </c>
      <c r="N644" s="837">
        <v>522.59</v>
      </c>
      <c r="O644" s="776">
        <v>149.83000000000001</v>
      </c>
      <c r="P644" s="776">
        <v>146.05000000000001</v>
      </c>
      <c r="Q644" s="776">
        <v>144.15</v>
      </c>
      <c r="R644" s="837">
        <v>440.03</v>
      </c>
      <c r="S644" s="837">
        <v>138.46</v>
      </c>
      <c r="T644" s="776"/>
      <c r="U644" s="776"/>
      <c r="V644" s="776">
        <v>138.46</v>
      </c>
      <c r="W644" s="842">
        <v>1494.1100000000001</v>
      </c>
    </row>
    <row r="645" spans="1:23">
      <c r="A645"/>
      <c r="B645"/>
      <c r="C645" s="729">
        <v>515040</v>
      </c>
      <c r="D645" s="780" t="s">
        <v>473</v>
      </c>
      <c r="E645" s="994">
        <v>18697.640000000003</v>
      </c>
      <c r="F645" s="837">
        <v>23070</v>
      </c>
      <c r="G645" s="781">
        <v>1013.87</v>
      </c>
      <c r="H645" s="781">
        <v>1601.88</v>
      </c>
      <c r="I645" s="781">
        <v>1585.83</v>
      </c>
      <c r="J645" s="837">
        <v>4201.58</v>
      </c>
      <c r="K645" s="833">
        <v>1672.94</v>
      </c>
      <c r="L645" s="776">
        <v>1578.49</v>
      </c>
      <c r="M645" s="776">
        <v>1786.54</v>
      </c>
      <c r="N645" s="837">
        <v>5037.97</v>
      </c>
      <c r="O645" s="776">
        <v>1751.06</v>
      </c>
      <c r="P645" s="776">
        <v>1751.05</v>
      </c>
      <c r="Q645" s="776">
        <v>1653.5</v>
      </c>
      <c r="R645" s="837">
        <v>5155.6099999999997</v>
      </c>
      <c r="S645" s="837">
        <v>1653.49</v>
      </c>
      <c r="T645" s="776"/>
      <c r="U645" s="776"/>
      <c r="V645" s="776">
        <v>1653.49</v>
      </c>
      <c r="W645" s="842">
        <v>16048.649999999998</v>
      </c>
    </row>
    <row r="646" spans="1:23">
      <c r="A646"/>
      <c r="B646"/>
      <c r="C646" s="729">
        <v>515100</v>
      </c>
      <c r="D646" s="780" t="s">
        <v>474</v>
      </c>
      <c r="E646" s="994">
        <v>92.51</v>
      </c>
      <c r="F646" s="837">
        <v>99</v>
      </c>
      <c r="G646" s="781">
        <v>4.87</v>
      </c>
      <c r="H646" s="781">
        <v>8.19</v>
      </c>
      <c r="I646" s="781">
        <v>8.1300000000000008</v>
      </c>
      <c r="J646" s="837">
        <v>21.189999999999998</v>
      </c>
      <c r="K646" s="833">
        <v>8.5299999999999994</v>
      </c>
      <c r="L646" s="776">
        <v>8.19</v>
      </c>
      <c r="M646" s="776">
        <v>8.66</v>
      </c>
      <c r="N646" s="837">
        <v>25.38</v>
      </c>
      <c r="O646" s="776">
        <v>8.5399999999999991</v>
      </c>
      <c r="P646" s="776">
        <v>8.5299999999999994</v>
      </c>
      <c r="Q646" s="776">
        <v>8.18</v>
      </c>
      <c r="R646" s="837">
        <v>25.25</v>
      </c>
      <c r="S646" s="837">
        <v>8.19</v>
      </c>
      <c r="T646" s="776"/>
      <c r="U646" s="776"/>
      <c r="V646" s="776">
        <v>8.19</v>
      </c>
      <c r="W646" s="842">
        <v>80.009999999999991</v>
      </c>
    </row>
    <row r="647" spans="1:23">
      <c r="A647"/>
      <c r="B647"/>
      <c r="C647" s="729">
        <v>515120</v>
      </c>
      <c r="D647" s="780" t="s">
        <v>475</v>
      </c>
      <c r="E647" s="994">
        <v>539.58000000000004</v>
      </c>
      <c r="F647" s="837">
        <v>399</v>
      </c>
      <c r="G647" s="781">
        <v>18.23</v>
      </c>
      <c r="H647" s="781">
        <v>30.67</v>
      </c>
      <c r="I647" s="781">
        <v>30.41</v>
      </c>
      <c r="J647" s="837">
        <v>79.31</v>
      </c>
      <c r="K647" s="833">
        <v>31.94</v>
      </c>
      <c r="L647" s="776">
        <v>47.62</v>
      </c>
      <c r="M647" s="776">
        <v>32.4</v>
      </c>
      <c r="N647" s="837">
        <v>111.96000000000001</v>
      </c>
      <c r="O647" s="776">
        <v>31.94</v>
      </c>
      <c r="P647" s="776">
        <v>31.93</v>
      </c>
      <c r="Q647" s="776">
        <v>30.67</v>
      </c>
      <c r="R647" s="837">
        <v>94.54</v>
      </c>
      <c r="S647" s="837">
        <v>31.42</v>
      </c>
      <c r="T647" s="776"/>
      <c r="U647" s="776"/>
      <c r="V647" s="776">
        <v>31.42</v>
      </c>
      <c r="W647" s="842">
        <v>317.23</v>
      </c>
    </row>
    <row r="648" spans="1:23">
      <c r="A648"/>
      <c r="B648"/>
      <c r="C648" s="729">
        <v>515220</v>
      </c>
      <c r="D648" s="780" t="s">
        <v>478</v>
      </c>
      <c r="E648" s="994">
        <v>0</v>
      </c>
      <c r="F648" s="837">
        <v>0</v>
      </c>
      <c r="G648" s="781">
        <v>0</v>
      </c>
      <c r="H648" s="781">
        <v>0</v>
      </c>
      <c r="I648" s="781">
        <v>0</v>
      </c>
      <c r="J648" s="837">
        <v>0</v>
      </c>
      <c r="K648" s="833">
        <v>0</v>
      </c>
      <c r="L648" s="776">
        <v>0</v>
      </c>
      <c r="M648" s="776">
        <v>0</v>
      </c>
      <c r="N648" s="837">
        <v>0</v>
      </c>
      <c r="O648" s="776">
        <v>0</v>
      </c>
      <c r="P648" s="776">
        <v>0</v>
      </c>
      <c r="Q648" s="776">
        <v>0</v>
      </c>
      <c r="R648" s="837">
        <v>0</v>
      </c>
      <c r="S648" s="837">
        <v>0</v>
      </c>
      <c r="T648" s="776"/>
      <c r="U648" s="776"/>
      <c r="V648" s="776">
        <v>0</v>
      </c>
      <c r="W648" s="842">
        <v>0</v>
      </c>
    </row>
    <row r="649" spans="1:23">
      <c r="A649"/>
      <c r="B649"/>
      <c r="C649" s="729">
        <v>515260</v>
      </c>
      <c r="D649" s="780" t="s">
        <v>479</v>
      </c>
      <c r="E649" s="994">
        <v>337.93</v>
      </c>
      <c r="F649" s="837">
        <v>368</v>
      </c>
      <c r="G649" s="781">
        <v>15.31</v>
      </c>
      <c r="H649" s="781">
        <v>25.75</v>
      </c>
      <c r="I649" s="781">
        <v>25.53</v>
      </c>
      <c r="J649" s="837">
        <v>66.59</v>
      </c>
      <c r="K649" s="833">
        <v>26.81</v>
      </c>
      <c r="L649" s="776">
        <v>39.979999999999997</v>
      </c>
      <c r="M649" s="776">
        <v>27.2</v>
      </c>
      <c r="N649" s="837">
        <v>93.99</v>
      </c>
      <c r="O649" s="776">
        <v>26.81</v>
      </c>
      <c r="P649" s="776">
        <v>26.8</v>
      </c>
      <c r="Q649" s="776">
        <v>25.75</v>
      </c>
      <c r="R649" s="837">
        <v>79.36</v>
      </c>
      <c r="S649" s="837">
        <v>26.38</v>
      </c>
      <c r="T649" s="776"/>
      <c r="U649" s="776"/>
      <c r="V649" s="776">
        <v>26.38</v>
      </c>
      <c r="W649" s="842">
        <v>266.32</v>
      </c>
    </row>
    <row r="650" spans="1:23">
      <c r="A650"/>
      <c r="B650"/>
      <c r="C650" s="729">
        <v>518140</v>
      </c>
      <c r="D650" s="780" t="s">
        <v>484</v>
      </c>
      <c r="E650" s="994">
        <v>30.030000000000005</v>
      </c>
      <c r="F650" s="837">
        <v>31</v>
      </c>
      <c r="G650" s="781">
        <v>1.42</v>
      </c>
      <c r="H650" s="781">
        <v>2.4</v>
      </c>
      <c r="I650" s="781">
        <v>2.4</v>
      </c>
      <c r="J650" s="837">
        <v>6.22</v>
      </c>
      <c r="K650" s="833">
        <v>2.5</v>
      </c>
      <c r="L650" s="776">
        <v>3.7</v>
      </c>
      <c r="M650" s="776">
        <v>2.5</v>
      </c>
      <c r="N650" s="837">
        <v>8.6999999999999993</v>
      </c>
      <c r="O650" s="776">
        <v>2.5</v>
      </c>
      <c r="P650" s="776">
        <v>2.5</v>
      </c>
      <c r="Q650" s="776">
        <v>2.4</v>
      </c>
      <c r="R650" s="837">
        <v>7.4</v>
      </c>
      <c r="S650" s="837">
        <v>2.4</v>
      </c>
      <c r="T650" s="776"/>
      <c r="U650" s="776"/>
      <c r="V650" s="776">
        <v>2.4</v>
      </c>
      <c r="W650" s="842">
        <v>24.719999999999995</v>
      </c>
    </row>
    <row r="651" spans="1:23">
      <c r="A651"/>
      <c r="B651" s="527" t="s">
        <v>6625</v>
      </c>
      <c r="C651" s="527"/>
      <c r="D651" s="527"/>
      <c r="E651" s="995">
        <v>162882.26</v>
      </c>
      <c r="F651" s="997">
        <v>175847</v>
      </c>
      <c r="G651" s="1079">
        <v>8630.93</v>
      </c>
      <c r="H651" s="1079">
        <v>14077.679999999998</v>
      </c>
      <c r="I651" s="1079">
        <v>14394.48</v>
      </c>
      <c r="J651" s="997">
        <v>37103.089999999997</v>
      </c>
      <c r="K651" s="1088">
        <v>14092</v>
      </c>
      <c r="L651" s="846">
        <v>20655.96</v>
      </c>
      <c r="M651" s="846">
        <v>14496.890000000001</v>
      </c>
      <c r="N651" s="997">
        <v>49244.849999999984</v>
      </c>
      <c r="O651" s="846">
        <v>14470.91</v>
      </c>
      <c r="P651" s="846">
        <v>14206.65</v>
      </c>
      <c r="Q651" s="846">
        <v>13995.97</v>
      </c>
      <c r="R651" s="997">
        <v>42673.530000000006</v>
      </c>
      <c r="S651" s="997">
        <v>13512.839999999998</v>
      </c>
      <c r="T651" s="846"/>
      <c r="U651" s="846"/>
      <c r="V651" s="846">
        <v>13512.839999999998</v>
      </c>
      <c r="W651" s="892">
        <v>142534.31000000003</v>
      </c>
    </row>
    <row r="652" spans="1:23">
      <c r="A652"/>
      <c r="B652" t="s">
        <v>6626</v>
      </c>
      <c r="C652" s="729">
        <v>520020</v>
      </c>
      <c r="D652" s="780" t="s">
        <v>86</v>
      </c>
      <c r="E652" s="994">
        <v>0</v>
      </c>
      <c r="F652" s="837">
        <v>0</v>
      </c>
      <c r="G652" s="781">
        <v>0</v>
      </c>
      <c r="H652" s="781">
        <v>0</v>
      </c>
      <c r="I652" s="781">
        <v>0</v>
      </c>
      <c r="J652" s="837">
        <v>0</v>
      </c>
      <c r="K652" s="833">
        <v>0</v>
      </c>
      <c r="L652" s="776">
        <v>0</v>
      </c>
      <c r="M652" s="776">
        <v>0</v>
      </c>
      <c r="N652" s="837">
        <v>0</v>
      </c>
      <c r="O652" s="776">
        <v>0</v>
      </c>
      <c r="P652" s="776">
        <v>0</v>
      </c>
      <c r="Q652" s="776">
        <v>0</v>
      </c>
      <c r="R652" s="837">
        <v>0</v>
      </c>
      <c r="S652" s="837">
        <v>0</v>
      </c>
      <c r="T652" s="776"/>
      <c r="U652" s="776"/>
      <c r="V652" s="776">
        <v>0</v>
      </c>
      <c r="W652" s="842">
        <v>0</v>
      </c>
    </row>
    <row r="653" spans="1:23">
      <c r="A653"/>
      <c r="B653"/>
      <c r="C653" s="729">
        <v>520115</v>
      </c>
      <c r="D653" s="780" t="s">
        <v>49</v>
      </c>
      <c r="E653" s="994">
        <v>0</v>
      </c>
      <c r="F653" s="837">
        <v>700</v>
      </c>
      <c r="G653" s="781">
        <v>0</v>
      </c>
      <c r="H653" s="781">
        <v>0</v>
      </c>
      <c r="I653" s="781">
        <v>0</v>
      </c>
      <c r="J653" s="837">
        <v>0</v>
      </c>
      <c r="K653" s="833">
        <v>-10.5</v>
      </c>
      <c r="L653" s="776">
        <v>0</v>
      </c>
      <c r="M653" s="776">
        <v>0</v>
      </c>
      <c r="N653" s="837">
        <v>-10.5</v>
      </c>
      <c r="O653" s="776">
        <v>0</v>
      </c>
      <c r="P653" s="776">
        <v>0</v>
      </c>
      <c r="Q653" s="776">
        <v>0</v>
      </c>
      <c r="R653" s="837">
        <v>0</v>
      </c>
      <c r="S653" s="837">
        <v>0</v>
      </c>
      <c r="T653" s="776"/>
      <c r="U653" s="776"/>
      <c r="V653" s="776">
        <v>0</v>
      </c>
      <c r="W653" s="842">
        <v>-10.5</v>
      </c>
    </row>
    <row r="654" spans="1:23">
      <c r="A654"/>
      <c r="B654"/>
      <c r="C654" s="729">
        <v>520220</v>
      </c>
      <c r="D654" s="780" t="s">
        <v>1792</v>
      </c>
      <c r="E654" s="994">
        <v>0</v>
      </c>
      <c r="F654" s="837">
        <v>5000</v>
      </c>
      <c r="G654" s="781">
        <v>0</v>
      </c>
      <c r="H654" s="781">
        <v>0</v>
      </c>
      <c r="I654" s="781">
        <v>0</v>
      </c>
      <c r="J654" s="837">
        <v>0</v>
      </c>
      <c r="K654" s="833">
        <v>0</v>
      </c>
      <c r="L654" s="776">
        <v>0</v>
      </c>
      <c r="M654" s="776">
        <v>0</v>
      </c>
      <c r="N654" s="837">
        <v>0</v>
      </c>
      <c r="O654" s="776">
        <v>0</v>
      </c>
      <c r="P654" s="776">
        <v>0</v>
      </c>
      <c r="Q654" s="776">
        <v>0</v>
      </c>
      <c r="R654" s="837">
        <v>0</v>
      </c>
      <c r="S654" s="837">
        <v>0</v>
      </c>
      <c r="T654" s="776"/>
      <c r="U654" s="776"/>
      <c r="V654" s="776">
        <v>0</v>
      </c>
      <c r="W654" s="842">
        <v>0</v>
      </c>
    </row>
    <row r="655" spans="1:23">
      <c r="A655"/>
      <c r="B655"/>
      <c r="C655" s="729">
        <v>520230</v>
      </c>
      <c r="D655" s="780" t="s">
        <v>50</v>
      </c>
      <c r="E655" s="994">
        <v>977.47</v>
      </c>
      <c r="F655" s="837">
        <v>1200</v>
      </c>
      <c r="G655" s="781">
        <v>0</v>
      </c>
      <c r="H655" s="781">
        <v>121.59</v>
      </c>
      <c r="I655" s="781">
        <v>104.68</v>
      </c>
      <c r="J655" s="837">
        <v>226.27</v>
      </c>
      <c r="K655" s="833">
        <v>83.74</v>
      </c>
      <c r="L655" s="776">
        <v>83.8</v>
      </c>
      <c r="M655" s="776">
        <v>103.43</v>
      </c>
      <c r="N655" s="837">
        <v>270.97000000000003</v>
      </c>
      <c r="O655" s="776">
        <v>121.81</v>
      </c>
      <c r="P655" s="776">
        <v>119.4</v>
      </c>
      <c r="Q655" s="776">
        <v>83.84</v>
      </c>
      <c r="R655" s="837">
        <v>325.05</v>
      </c>
      <c r="S655" s="837">
        <v>62.88</v>
      </c>
      <c r="T655" s="776"/>
      <c r="U655" s="776"/>
      <c r="V655" s="776">
        <v>62.88</v>
      </c>
      <c r="W655" s="842">
        <v>885.17</v>
      </c>
    </row>
    <row r="656" spans="1:23">
      <c r="A656"/>
      <c r="B656"/>
      <c r="C656" s="729">
        <v>520360</v>
      </c>
      <c r="D656" s="780" t="s">
        <v>2917</v>
      </c>
      <c r="E656" s="994">
        <v>0</v>
      </c>
      <c r="F656" s="837">
        <v>0</v>
      </c>
      <c r="G656" s="781">
        <v>0</v>
      </c>
      <c r="H656" s="781">
        <v>273.66000000000003</v>
      </c>
      <c r="I656" s="781">
        <v>-273.66000000000003</v>
      </c>
      <c r="J656" s="837">
        <v>0</v>
      </c>
      <c r="K656" s="833">
        <v>0</v>
      </c>
      <c r="L656" s="776">
        <v>0</v>
      </c>
      <c r="M656" s="776">
        <v>0</v>
      </c>
      <c r="N656" s="837">
        <v>0</v>
      </c>
      <c r="O656" s="776">
        <v>0</v>
      </c>
      <c r="P656" s="776">
        <v>0</v>
      </c>
      <c r="Q656" s="776">
        <v>0</v>
      </c>
      <c r="R656" s="837">
        <v>0</v>
      </c>
      <c r="S656" s="837">
        <v>0</v>
      </c>
      <c r="T656" s="776"/>
      <c r="U656" s="776"/>
      <c r="V656" s="776">
        <v>0</v>
      </c>
      <c r="W656" s="842">
        <v>0</v>
      </c>
    </row>
    <row r="657" spans="1:23">
      <c r="A657"/>
      <c r="B657"/>
      <c r="C657" s="729">
        <v>520705</v>
      </c>
      <c r="D657" s="780" t="s">
        <v>53</v>
      </c>
      <c r="E657" s="994">
        <v>1920</v>
      </c>
      <c r="F657" s="837">
        <v>0</v>
      </c>
      <c r="G657" s="781">
        <v>0</v>
      </c>
      <c r="H657" s="781">
        <v>0</v>
      </c>
      <c r="I657" s="781">
        <v>0</v>
      </c>
      <c r="J657" s="837">
        <v>0</v>
      </c>
      <c r="K657" s="833">
        <v>0</v>
      </c>
      <c r="L657" s="776">
        <v>0</v>
      </c>
      <c r="M657" s="776">
        <v>0</v>
      </c>
      <c r="N657" s="837">
        <v>0</v>
      </c>
      <c r="O657" s="776">
        <v>0</v>
      </c>
      <c r="P657" s="776">
        <v>540</v>
      </c>
      <c r="Q657" s="776">
        <v>0</v>
      </c>
      <c r="R657" s="837">
        <v>540</v>
      </c>
      <c r="S657" s="837">
        <v>0</v>
      </c>
      <c r="T657" s="776"/>
      <c r="U657" s="776"/>
      <c r="V657" s="776">
        <v>0</v>
      </c>
      <c r="W657" s="842">
        <v>540</v>
      </c>
    </row>
    <row r="658" spans="1:23">
      <c r="A658"/>
      <c r="B658"/>
      <c r="C658" s="729">
        <v>520845</v>
      </c>
      <c r="D658" s="780" t="s">
        <v>89</v>
      </c>
      <c r="E658" s="994">
        <v>318.35000000000002</v>
      </c>
      <c r="F658" s="837">
        <v>0</v>
      </c>
      <c r="G658" s="781">
        <v>0</v>
      </c>
      <c r="H658" s="781">
        <v>0</v>
      </c>
      <c r="I658" s="781">
        <v>0</v>
      </c>
      <c r="J658" s="837">
        <v>0</v>
      </c>
      <c r="K658" s="833">
        <v>0</v>
      </c>
      <c r="L658" s="776">
        <v>0</v>
      </c>
      <c r="M658" s="776">
        <v>0</v>
      </c>
      <c r="N658" s="837">
        <v>0</v>
      </c>
      <c r="O658" s="776">
        <v>0</v>
      </c>
      <c r="P658" s="776">
        <v>0</v>
      </c>
      <c r="Q658" s="776">
        <v>0</v>
      </c>
      <c r="R658" s="837">
        <v>0</v>
      </c>
      <c r="S658" s="837">
        <v>0</v>
      </c>
      <c r="T658" s="776"/>
      <c r="U658" s="776"/>
      <c r="V658" s="776">
        <v>0</v>
      </c>
      <c r="W658" s="842">
        <v>0</v>
      </c>
    </row>
    <row r="659" spans="1:23">
      <c r="A659"/>
      <c r="B659"/>
      <c r="C659" s="729">
        <v>521420</v>
      </c>
      <c r="D659" s="780" t="s">
        <v>90</v>
      </c>
      <c r="E659" s="994">
        <v>0</v>
      </c>
      <c r="F659" s="837">
        <v>0</v>
      </c>
      <c r="G659" s="781">
        <v>0</v>
      </c>
      <c r="H659" s="781">
        <v>0</v>
      </c>
      <c r="I659" s="781">
        <v>0</v>
      </c>
      <c r="J659" s="837">
        <v>0</v>
      </c>
      <c r="K659" s="833">
        <v>0</v>
      </c>
      <c r="L659" s="776">
        <v>0</v>
      </c>
      <c r="M659" s="776">
        <v>0</v>
      </c>
      <c r="N659" s="837">
        <v>0</v>
      </c>
      <c r="O659" s="776">
        <v>0</v>
      </c>
      <c r="P659" s="776">
        <v>0</v>
      </c>
      <c r="Q659" s="776">
        <v>0</v>
      </c>
      <c r="R659" s="837">
        <v>0</v>
      </c>
      <c r="S659" s="837">
        <v>0</v>
      </c>
      <c r="T659" s="776"/>
      <c r="U659" s="776"/>
      <c r="V659" s="776">
        <v>0</v>
      </c>
      <c r="W659" s="842">
        <v>0</v>
      </c>
    </row>
    <row r="660" spans="1:23">
      <c r="A660"/>
      <c r="B660"/>
      <c r="C660" s="729">
        <v>521500</v>
      </c>
      <c r="D660" s="780" t="s">
        <v>58</v>
      </c>
      <c r="E660" s="994">
        <v>20.46</v>
      </c>
      <c r="F660" s="837">
        <v>0</v>
      </c>
      <c r="G660" s="781">
        <v>0</v>
      </c>
      <c r="H660" s="781">
        <v>0</v>
      </c>
      <c r="I660" s="781">
        <v>0</v>
      </c>
      <c r="J660" s="837">
        <v>0</v>
      </c>
      <c r="K660" s="833">
        <v>0</v>
      </c>
      <c r="L660" s="776">
        <v>0</v>
      </c>
      <c r="M660" s="776">
        <v>0</v>
      </c>
      <c r="N660" s="837">
        <v>0</v>
      </c>
      <c r="O660" s="776">
        <v>0</v>
      </c>
      <c r="P660" s="776">
        <v>0</v>
      </c>
      <c r="Q660" s="776">
        <v>0</v>
      </c>
      <c r="R660" s="837">
        <v>0</v>
      </c>
      <c r="S660" s="837">
        <v>0</v>
      </c>
      <c r="T660" s="776"/>
      <c r="U660" s="776"/>
      <c r="V660" s="776">
        <v>0</v>
      </c>
      <c r="W660" s="842">
        <v>0</v>
      </c>
    </row>
    <row r="661" spans="1:23">
      <c r="A661"/>
      <c r="B661"/>
      <c r="C661" s="729">
        <v>521600</v>
      </c>
      <c r="D661" s="780" t="s">
        <v>91</v>
      </c>
      <c r="E661" s="994">
        <v>0</v>
      </c>
      <c r="F661" s="837">
        <v>0</v>
      </c>
      <c r="G661" s="781">
        <v>0</v>
      </c>
      <c r="H661" s="781">
        <v>0</v>
      </c>
      <c r="I661" s="781">
        <v>0</v>
      </c>
      <c r="J661" s="837">
        <v>0</v>
      </c>
      <c r="K661" s="833">
        <v>0</v>
      </c>
      <c r="L661" s="776">
        <v>0</v>
      </c>
      <c r="M661" s="776">
        <v>0</v>
      </c>
      <c r="N661" s="837">
        <v>0</v>
      </c>
      <c r="O661" s="776">
        <v>0</v>
      </c>
      <c r="P661" s="776">
        <v>0</v>
      </c>
      <c r="Q661" s="776">
        <v>0</v>
      </c>
      <c r="R661" s="837">
        <v>0</v>
      </c>
      <c r="S661" s="837">
        <v>0</v>
      </c>
      <c r="T661" s="776"/>
      <c r="U661" s="776"/>
      <c r="V661" s="776">
        <v>0</v>
      </c>
      <c r="W661" s="842">
        <v>0</v>
      </c>
    </row>
    <row r="662" spans="1:23">
      <c r="A662"/>
      <c r="B662"/>
      <c r="C662" s="729">
        <v>522320</v>
      </c>
      <c r="D662" s="780" t="s">
        <v>93</v>
      </c>
      <c r="E662" s="994">
        <v>0</v>
      </c>
      <c r="F662" s="837">
        <v>0</v>
      </c>
      <c r="G662" s="781">
        <v>0</v>
      </c>
      <c r="H662" s="781">
        <v>0</v>
      </c>
      <c r="I662" s="781">
        <v>0</v>
      </c>
      <c r="J662" s="837">
        <v>0</v>
      </c>
      <c r="K662" s="833">
        <v>0</v>
      </c>
      <c r="L662" s="776">
        <v>0</v>
      </c>
      <c r="M662" s="776">
        <v>0</v>
      </c>
      <c r="N662" s="837">
        <v>0</v>
      </c>
      <c r="O662" s="776">
        <v>0</v>
      </c>
      <c r="P662" s="776">
        <v>0</v>
      </c>
      <c r="Q662" s="776">
        <v>0</v>
      </c>
      <c r="R662" s="837">
        <v>0</v>
      </c>
      <c r="S662" s="837">
        <v>0</v>
      </c>
      <c r="T662" s="776"/>
      <c r="U662" s="776"/>
      <c r="V662" s="776">
        <v>0</v>
      </c>
      <c r="W662" s="842">
        <v>0</v>
      </c>
    </row>
    <row r="663" spans="1:23">
      <c r="A663"/>
      <c r="B663"/>
      <c r="C663" s="729">
        <v>523290</v>
      </c>
      <c r="D663" s="780" t="s">
        <v>1281</v>
      </c>
      <c r="E663" s="994">
        <v>342.02</v>
      </c>
      <c r="F663" s="837">
        <v>0</v>
      </c>
      <c r="G663" s="781">
        <v>61.41</v>
      </c>
      <c r="H663" s="781">
        <v>39.44</v>
      </c>
      <c r="I663" s="781">
        <v>29.33</v>
      </c>
      <c r="J663" s="837">
        <v>130.18</v>
      </c>
      <c r="K663" s="833">
        <v>50.58</v>
      </c>
      <c r="L663" s="776">
        <v>37.17</v>
      </c>
      <c r="M663" s="776">
        <v>29.27</v>
      </c>
      <c r="N663" s="837">
        <v>117.02</v>
      </c>
      <c r="O663" s="776">
        <v>46.53</v>
      </c>
      <c r="P663" s="776">
        <v>51.64</v>
      </c>
      <c r="Q663" s="776">
        <v>184.37</v>
      </c>
      <c r="R663" s="837">
        <v>282.54000000000002</v>
      </c>
      <c r="S663" s="837">
        <v>36.020000000000003</v>
      </c>
      <c r="T663" s="776"/>
      <c r="U663" s="776"/>
      <c r="V663" s="776">
        <v>36.020000000000003</v>
      </c>
      <c r="W663" s="842">
        <v>565.76</v>
      </c>
    </row>
    <row r="664" spans="1:23">
      <c r="A664"/>
      <c r="B664"/>
      <c r="C664" s="729">
        <v>523680</v>
      </c>
      <c r="D664" s="780" t="s">
        <v>65</v>
      </c>
      <c r="E664" s="994"/>
      <c r="F664" s="837"/>
      <c r="G664" s="781"/>
      <c r="H664" s="781"/>
      <c r="I664" s="781"/>
      <c r="J664" s="837">
        <v>0</v>
      </c>
      <c r="K664" s="833"/>
      <c r="L664" s="776"/>
      <c r="M664" s="776"/>
      <c r="N664" s="837">
        <v>0</v>
      </c>
      <c r="O664" s="776"/>
      <c r="P664" s="776"/>
      <c r="Q664" s="776"/>
      <c r="R664" s="837">
        <v>0</v>
      </c>
      <c r="S664" s="837">
        <v>1413.64</v>
      </c>
      <c r="T664" s="776"/>
      <c r="U664" s="776"/>
      <c r="V664" s="776">
        <v>1413.64</v>
      </c>
      <c r="W664" s="842">
        <v>1413.64</v>
      </c>
    </row>
    <row r="665" spans="1:23">
      <c r="A665"/>
      <c r="B665"/>
      <c r="C665" s="729">
        <v>523700</v>
      </c>
      <c r="D665" s="780" t="s">
        <v>66</v>
      </c>
      <c r="E665" s="994">
        <v>140.24</v>
      </c>
      <c r="F665" s="837">
        <v>250</v>
      </c>
      <c r="G665" s="781">
        <v>0</v>
      </c>
      <c r="H665" s="781">
        <v>0</v>
      </c>
      <c r="I665" s="781">
        <v>0</v>
      </c>
      <c r="J665" s="837">
        <v>0</v>
      </c>
      <c r="K665" s="833">
        <v>0</v>
      </c>
      <c r="L665" s="776">
        <v>16.11</v>
      </c>
      <c r="M665" s="776">
        <v>0</v>
      </c>
      <c r="N665" s="837">
        <v>16.11</v>
      </c>
      <c r="O665" s="776">
        <v>0</v>
      </c>
      <c r="P665" s="776">
        <v>0</v>
      </c>
      <c r="Q665" s="776">
        <v>0</v>
      </c>
      <c r="R665" s="837">
        <v>0</v>
      </c>
      <c r="S665" s="837">
        <v>0</v>
      </c>
      <c r="T665" s="776"/>
      <c r="U665" s="776"/>
      <c r="V665" s="776">
        <v>0</v>
      </c>
      <c r="W665" s="842">
        <v>16.11</v>
      </c>
    </row>
    <row r="666" spans="1:23">
      <c r="A666"/>
      <c r="B666"/>
      <c r="C666" s="729">
        <v>523760</v>
      </c>
      <c r="D666" s="780" t="s">
        <v>2835</v>
      </c>
      <c r="E666" s="994">
        <v>0</v>
      </c>
      <c r="F666" s="837">
        <v>0</v>
      </c>
      <c r="G666" s="781">
        <v>0</v>
      </c>
      <c r="H666" s="781">
        <v>0</v>
      </c>
      <c r="I666" s="781">
        <v>0</v>
      </c>
      <c r="J666" s="837">
        <v>0</v>
      </c>
      <c r="K666" s="833">
        <v>0</v>
      </c>
      <c r="L666" s="776">
        <v>0</v>
      </c>
      <c r="M666" s="776">
        <v>0</v>
      </c>
      <c r="N666" s="837">
        <v>0</v>
      </c>
      <c r="O666" s="776">
        <v>0</v>
      </c>
      <c r="P666" s="776">
        <v>0</v>
      </c>
      <c r="Q666" s="776">
        <v>0</v>
      </c>
      <c r="R666" s="837">
        <v>0</v>
      </c>
      <c r="S666" s="837">
        <v>0</v>
      </c>
      <c r="T666" s="776"/>
      <c r="U666" s="776"/>
      <c r="V666" s="776">
        <v>0</v>
      </c>
      <c r="W666" s="842">
        <v>0</v>
      </c>
    </row>
    <row r="667" spans="1:23">
      <c r="A667"/>
      <c r="B667"/>
      <c r="C667" s="729">
        <v>523800</v>
      </c>
      <c r="D667" s="780" t="s">
        <v>67</v>
      </c>
      <c r="E667" s="994">
        <v>0</v>
      </c>
      <c r="F667" s="837">
        <v>0</v>
      </c>
      <c r="G667" s="781">
        <v>0</v>
      </c>
      <c r="H667" s="781">
        <v>0</v>
      </c>
      <c r="I667" s="781">
        <v>0</v>
      </c>
      <c r="J667" s="837">
        <v>0</v>
      </c>
      <c r="K667" s="833">
        <v>0</v>
      </c>
      <c r="L667" s="776">
        <v>0</v>
      </c>
      <c r="M667" s="776">
        <v>0</v>
      </c>
      <c r="N667" s="837">
        <v>0</v>
      </c>
      <c r="O667" s="776">
        <v>0</v>
      </c>
      <c r="P667" s="776">
        <v>0</v>
      </c>
      <c r="Q667" s="776">
        <v>0</v>
      </c>
      <c r="R667" s="837">
        <v>0</v>
      </c>
      <c r="S667" s="837">
        <v>0</v>
      </c>
      <c r="T667" s="776"/>
      <c r="U667" s="776"/>
      <c r="V667" s="776">
        <v>0</v>
      </c>
      <c r="W667" s="842">
        <v>0</v>
      </c>
    </row>
    <row r="668" spans="1:23">
      <c r="A668"/>
      <c r="B668"/>
      <c r="C668" s="729">
        <v>523820</v>
      </c>
      <c r="D668" s="780" t="s">
        <v>68</v>
      </c>
      <c r="E668" s="994">
        <v>0</v>
      </c>
      <c r="F668" s="837">
        <v>0</v>
      </c>
      <c r="G668" s="781">
        <v>0</v>
      </c>
      <c r="H668" s="781">
        <v>0</v>
      </c>
      <c r="I668" s="781">
        <v>119.88</v>
      </c>
      <c r="J668" s="837">
        <v>119.88</v>
      </c>
      <c r="K668" s="833">
        <v>-119.88</v>
      </c>
      <c r="L668" s="776">
        <v>0</v>
      </c>
      <c r="M668" s="776">
        <v>0</v>
      </c>
      <c r="N668" s="837">
        <v>-119.88</v>
      </c>
      <c r="O668" s="776">
        <v>0</v>
      </c>
      <c r="P668" s="776">
        <v>0</v>
      </c>
      <c r="Q668" s="776">
        <v>0</v>
      </c>
      <c r="R668" s="837">
        <v>0</v>
      </c>
      <c r="S668" s="837">
        <v>0</v>
      </c>
      <c r="T668" s="776"/>
      <c r="U668" s="776"/>
      <c r="V668" s="776">
        <v>0</v>
      </c>
      <c r="W668" s="842">
        <v>0</v>
      </c>
    </row>
    <row r="669" spans="1:23">
      <c r="A669"/>
      <c r="B669"/>
      <c r="C669" s="729">
        <v>526940</v>
      </c>
      <c r="D669" s="780" t="s">
        <v>71</v>
      </c>
      <c r="E669" s="994">
        <v>8.1199999999999992</v>
      </c>
      <c r="F669" s="837">
        <v>0</v>
      </c>
      <c r="G669" s="781">
        <v>0</v>
      </c>
      <c r="H669" s="781">
        <v>0</v>
      </c>
      <c r="I669" s="781">
        <v>0</v>
      </c>
      <c r="J669" s="837">
        <v>0</v>
      </c>
      <c r="K669" s="833">
        <v>0</v>
      </c>
      <c r="L669" s="776">
        <v>0</v>
      </c>
      <c r="M669" s="776">
        <v>0</v>
      </c>
      <c r="N669" s="837">
        <v>0</v>
      </c>
      <c r="O669" s="776">
        <v>0</v>
      </c>
      <c r="P669" s="776">
        <v>0</v>
      </c>
      <c r="Q669" s="776">
        <v>0</v>
      </c>
      <c r="R669" s="837">
        <v>0</v>
      </c>
      <c r="S669" s="837">
        <v>0</v>
      </c>
      <c r="T669" s="776"/>
      <c r="U669" s="776"/>
      <c r="V669" s="776">
        <v>0</v>
      </c>
      <c r="W669" s="842">
        <v>0</v>
      </c>
    </row>
    <row r="670" spans="1:23">
      <c r="A670"/>
      <c r="B670"/>
      <c r="C670" s="729">
        <v>527690</v>
      </c>
      <c r="D670" s="780" t="s">
        <v>2571</v>
      </c>
      <c r="E670" s="994">
        <v>8604.2200000000012</v>
      </c>
      <c r="F670" s="837">
        <v>48318</v>
      </c>
      <c r="G670" s="781">
        <v>0</v>
      </c>
      <c r="H670" s="781">
        <v>0</v>
      </c>
      <c r="I670" s="781">
        <v>1128.3699999999999</v>
      </c>
      <c r="J670" s="837">
        <v>1128.3699999999999</v>
      </c>
      <c r="K670" s="833">
        <v>985.55</v>
      </c>
      <c r="L670" s="776">
        <v>0</v>
      </c>
      <c r="M670" s="776">
        <v>599.04</v>
      </c>
      <c r="N670" s="837">
        <v>1584.59</v>
      </c>
      <c r="O670" s="776">
        <v>1169.23</v>
      </c>
      <c r="P670" s="776">
        <v>205.08</v>
      </c>
      <c r="Q670" s="776">
        <v>302.33</v>
      </c>
      <c r="R670" s="837">
        <v>1676.6399999999999</v>
      </c>
      <c r="S670" s="837">
        <v>1727.23</v>
      </c>
      <c r="T670" s="776"/>
      <c r="U670" s="776"/>
      <c r="V670" s="776">
        <v>1727.23</v>
      </c>
      <c r="W670" s="842">
        <v>6116.83</v>
      </c>
    </row>
    <row r="671" spans="1:23">
      <c r="A671"/>
      <c r="B671"/>
      <c r="C671" s="729">
        <v>527840</v>
      </c>
      <c r="D671" s="780" t="s">
        <v>75</v>
      </c>
      <c r="E671" s="994">
        <v>0</v>
      </c>
      <c r="F671" s="837">
        <v>0</v>
      </c>
      <c r="G671" s="781">
        <v>0</v>
      </c>
      <c r="H671" s="781">
        <v>0</v>
      </c>
      <c r="I671" s="781">
        <v>0</v>
      </c>
      <c r="J671" s="837">
        <v>0</v>
      </c>
      <c r="K671" s="833">
        <v>0</v>
      </c>
      <c r="L671" s="776">
        <v>0</v>
      </c>
      <c r="M671" s="776">
        <v>0</v>
      </c>
      <c r="N671" s="837">
        <v>0</v>
      </c>
      <c r="O671" s="776">
        <v>0</v>
      </c>
      <c r="P671" s="776">
        <v>0</v>
      </c>
      <c r="Q671" s="776">
        <v>0</v>
      </c>
      <c r="R671" s="837">
        <v>0</v>
      </c>
      <c r="S671" s="837">
        <v>0</v>
      </c>
      <c r="T671" s="776"/>
      <c r="U671" s="776"/>
      <c r="V671" s="776">
        <v>0</v>
      </c>
      <c r="W671" s="842">
        <v>0</v>
      </c>
    </row>
    <row r="672" spans="1:23">
      <c r="A672"/>
      <c r="B672"/>
      <c r="C672" s="729">
        <v>528960</v>
      </c>
      <c r="D672" s="780" t="s">
        <v>79</v>
      </c>
      <c r="E672" s="994">
        <v>0</v>
      </c>
      <c r="F672" s="837">
        <v>0</v>
      </c>
      <c r="G672" s="781">
        <v>0</v>
      </c>
      <c r="H672" s="781">
        <v>0</v>
      </c>
      <c r="I672" s="781">
        <v>0</v>
      </c>
      <c r="J672" s="837">
        <v>0</v>
      </c>
      <c r="K672" s="833">
        <v>0</v>
      </c>
      <c r="L672" s="776">
        <v>0</v>
      </c>
      <c r="M672" s="776">
        <v>0</v>
      </c>
      <c r="N672" s="837">
        <v>0</v>
      </c>
      <c r="O672" s="776">
        <v>0</v>
      </c>
      <c r="P672" s="776">
        <v>0</v>
      </c>
      <c r="Q672" s="776">
        <v>0</v>
      </c>
      <c r="R672" s="837">
        <v>0</v>
      </c>
      <c r="S672" s="837">
        <v>0</v>
      </c>
      <c r="T672" s="776"/>
      <c r="U672" s="776"/>
      <c r="V672" s="776">
        <v>0</v>
      </c>
      <c r="W672" s="842">
        <v>0</v>
      </c>
    </row>
    <row r="673" spans="1:23">
      <c r="A673"/>
      <c r="B673"/>
      <c r="C673" s="729">
        <v>529550</v>
      </c>
      <c r="D673" s="780" t="s">
        <v>103</v>
      </c>
      <c r="E673" s="994">
        <v>0</v>
      </c>
      <c r="F673" s="837">
        <v>0</v>
      </c>
      <c r="G673" s="781">
        <v>0</v>
      </c>
      <c r="H673" s="781">
        <v>0</v>
      </c>
      <c r="I673" s="781">
        <v>0</v>
      </c>
      <c r="J673" s="837">
        <v>0</v>
      </c>
      <c r="K673" s="833">
        <v>0</v>
      </c>
      <c r="L673" s="776">
        <v>0</v>
      </c>
      <c r="M673" s="776">
        <v>0</v>
      </c>
      <c r="N673" s="837">
        <v>0</v>
      </c>
      <c r="O673" s="776">
        <v>0</v>
      </c>
      <c r="P673" s="776">
        <v>0</v>
      </c>
      <c r="Q673" s="776">
        <v>0</v>
      </c>
      <c r="R673" s="837">
        <v>0</v>
      </c>
      <c r="S673" s="837">
        <v>0</v>
      </c>
      <c r="T673" s="776"/>
      <c r="U673" s="776"/>
      <c r="V673" s="776">
        <v>0</v>
      </c>
      <c r="W673" s="842">
        <v>0</v>
      </c>
    </row>
    <row r="674" spans="1:23">
      <c r="A674"/>
      <c r="B674" s="527" t="s">
        <v>6627</v>
      </c>
      <c r="C674" s="527"/>
      <c r="D674" s="527"/>
      <c r="E674" s="995">
        <v>12330.880000000001</v>
      </c>
      <c r="F674" s="997">
        <v>55468</v>
      </c>
      <c r="G674" s="1079">
        <v>61.41</v>
      </c>
      <c r="H674" s="1079">
        <v>434.69</v>
      </c>
      <c r="I674" s="1079">
        <v>1108.5999999999999</v>
      </c>
      <c r="J674" s="997">
        <v>1604.6999999999998</v>
      </c>
      <c r="K674" s="1088">
        <v>989.49</v>
      </c>
      <c r="L674" s="846">
        <v>137.07999999999998</v>
      </c>
      <c r="M674" s="846">
        <v>731.74</v>
      </c>
      <c r="N674" s="997">
        <v>1858.31</v>
      </c>
      <c r="O674" s="846">
        <v>1337.57</v>
      </c>
      <c r="P674" s="846">
        <v>916.12</v>
      </c>
      <c r="Q674" s="846">
        <v>570.54</v>
      </c>
      <c r="R674" s="997">
        <v>2824.2299999999996</v>
      </c>
      <c r="S674" s="997">
        <v>3239.7700000000004</v>
      </c>
      <c r="T674" s="846"/>
      <c r="U674" s="846"/>
      <c r="V674" s="846">
        <v>3239.7700000000004</v>
      </c>
      <c r="W674" s="892">
        <v>9527.01</v>
      </c>
    </row>
    <row r="675" spans="1:23">
      <c r="A675"/>
      <c r="B675" t="s">
        <v>6628</v>
      </c>
      <c r="C675" s="729">
        <v>536760</v>
      </c>
      <c r="D675" s="780" t="s">
        <v>2872</v>
      </c>
      <c r="E675" s="994">
        <v>296.8</v>
      </c>
      <c r="F675" s="837">
        <v>0</v>
      </c>
      <c r="G675" s="781">
        <v>20.32</v>
      </c>
      <c r="H675" s="781">
        <v>21.52</v>
      </c>
      <c r="I675" s="781">
        <v>21.52</v>
      </c>
      <c r="J675" s="837">
        <v>63.36</v>
      </c>
      <c r="K675" s="833">
        <v>21.52</v>
      </c>
      <c r="L675" s="776">
        <v>32.28</v>
      </c>
      <c r="M675" s="776">
        <v>21.52</v>
      </c>
      <c r="N675" s="837">
        <v>75.319999999999993</v>
      </c>
      <c r="O675" s="776">
        <v>21.52</v>
      </c>
      <c r="P675" s="776">
        <v>21.52</v>
      </c>
      <c r="Q675" s="776">
        <v>21.52</v>
      </c>
      <c r="R675" s="837">
        <v>64.56</v>
      </c>
      <c r="S675" s="837">
        <v>21.52</v>
      </c>
      <c r="T675" s="776"/>
      <c r="U675" s="776"/>
      <c r="V675" s="776">
        <v>21.52</v>
      </c>
      <c r="W675" s="842">
        <v>224.76000000000005</v>
      </c>
    </row>
    <row r="676" spans="1:23">
      <c r="A676"/>
      <c r="B676"/>
      <c r="C676" s="729">
        <v>536761</v>
      </c>
      <c r="D676" s="780" t="s">
        <v>6868</v>
      </c>
      <c r="E676" s="994">
        <v>0</v>
      </c>
      <c r="F676" s="837">
        <v>0</v>
      </c>
      <c r="G676" s="781">
        <v>0</v>
      </c>
      <c r="H676" s="781">
        <v>0</v>
      </c>
      <c r="I676" s="781">
        <v>0</v>
      </c>
      <c r="J676" s="837">
        <v>0</v>
      </c>
      <c r="K676" s="833">
        <v>0</v>
      </c>
      <c r="L676" s="776">
        <v>0</v>
      </c>
      <c r="M676" s="776">
        <v>0</v>
      </c>
      <c r="N676" s="837">
        <v>0</v>
      </c>
      <c r="O676" s="776">
        <v>0</v>
      </c>
      <c r="P676" s="776">
        <v>0</v>
      </c>
      <c r="Q676" s="776">
        <v>0</v>
      </c>
      <c r="R676" s="837">
        <v>0</v>
      </c>
      <c r="S676" s="837">
        <v>0</v>
      </c>
      <c r="T676" s="776"/>
      <c r="U676" s="776"/>
      <c r="V676" s="776">
        <v>0</v>
      </c>
      <c r="W676" s="842">
        <v>0</v>
      </c>
    </row>
    <row r="677" spans="1:23">
      <c r="A677"/>
      <c r="B677"/>
      <c r="C677" s="729">
        <v>537020</v>
      </c>
      <c r="D677" s="780" t="s">
        <v>83</v>
      </c>
      <c r="E677" s="994"/>
      <c r="F677" s="837"/>
      <c r="G677" s="781"/>
      <c r="H677" s="781"/>
      <c r="I677" s="781"/>
      <c r="J677" s="837">
        <v>0</v>
      </c>
      <c r="K677" s="833"/>
      <c r="L677" s="776"/>
      <c r="M677" s="776"/>
      <c r="N677" s="837">
        <v>0</v>
      </c>
      <c r="O677" s="776">
        <v>121.01</v>
      </c>
      <c r="P677" s="776">
        <v>0</v>
      </c>
      <c r="Q677" s="776">
        <v>0</v>
      </c>
      <c r="R677" s="837">
        <v>121.01</v>
      </c>
      <c r="S677" s="837">
        <v>0</v>
      </c>
      <c r="T677" s="776"/>
      <c r="U677" s="776"/>
      <c r="V677" s="776">
        <v>0</v>
      </c>
      <c r="W677" s="842">
        <v>121.01</v>
      </c>
    </row>
    <row r="678" spans="1:23">
      <c r="A678"/>
      <c r="B678"/>
      <c r="C678" s="729">
        <v>537080</v>
      </c>
      <c r="D678" s="780" t="s">
        <v>84</v>
      </c>
      <c r="E678" s="994">
        <v>135</v>
      </c>
      <c r="F678" s="837">
        <v>0</v>
      </c>
      <c r="G678" s="781">
        <v>0</v>
      </c>
      <c r="H678" s="781">
        <v>0</v>
      </c>
      <c r="I678" s="781">
        <v>0</v>
      </c>
      <c r="J678" s="837">
        <v>0</v>
      </c>
      <c r="K678" s="833">
        <v>0</v>
      </c>
      <c r="L678" s="776">
        <v>0</v>
      </c>
      <c r="M678" s="776">
        <v>0</v>
      </c>
      <c r="N678" s="837">
        <v>0</v>
      </c>
      <c r="O678" s="776">
        <v>0</v>
      </c>
      <c r="P678" s="776">
        <v>0</v>
      </c>
      <c r="Q678" s="776">
        <v>0</v>
      </c>
      <c r="R678" s="837">
        <v>0</v>
      </c>
      <c r="S678" s="837">
        <v>0</v>
      </c>
      <c r="T678" s="776"/>
      <c r="U678" s="776"/>
      <c r="V678" s="776">
        <v>0</v>
      </c>
      <c r="W678" s="842">
        <v>0</v>
      </c>
    </row>
    <row r="679" spans="1:23">
      <c r="A679"/>
      <c r="B679" s="527" t="s">
        <v>6629</v>
      </c>
      <c r="C679" s="527"/>
      <c r="D679" s="527"/>
      <c r="E679" s="995">
        <v>431.8</v>
      </c>
      <c r="F679" s="997">
        <v>0</v>
      </c>
      <c r="G679" s="1079">
        <v>20.32</v>
      </c>
      <c r="H679" s="1079">
        <v>21.52</v>
      </c>
      <c r="I679" s="1079">
        <v>21.52</v>
      </c>
      <c r="J679" s="997">
        <v>63.36</v>
      </c>
      <c r="K679" s="1088">
        <v>21.52</v>
      </c>
      <c r="L679" s="846">
        <v>32.28</v>
      </c>
      <c r="M679" s="846">
        <v>21.52</v>
      </c>
      <c r="N679" s="997">
        <v>75.319999999999993</v>
      </c>
      <c r="O679" s="846">
        <v>142.53</v>
      </c>
      <c r="P679" s="846">
        <v>21.52</v>
      </c>
      <c r="Q679" s="846">
        <v>21.52</v>
      </c>
      <c r="R679" s="997">
        <v>185.57</v>
      </c>
      <c r="S679" s="997">
        <v>21.52</v>
      </c>
      <c r="T679" s="846"/>
      <c r="U679" s="846"/>
      <c r="V679" s="846">
        <v>21.52</v>
      </c>
      <c r="W679" s="892">
        <v>345.77000000000004</v>
      </c>
    </row>
    <row r="680" spans="1:23">
      <c r="A680" s="777" t="s">
        <v>6589</v>
      </c>
      <c r="B680" s="777"/>
      <c r="C680" s="777"/>
      <c r="D680" s="777"/>
      <c r="E680" s="996">
        <v>175644.93999999997</v>
      </c>
      <c r="F680" s="838">
        <v>231315</v>
      </c>
      <c r="G680" s="782">
        <v>8712.66</v>
      </c>
      <c r="H680" s="782">
        <v>14533.89</v>
      </c>
      <c r="I680" s="782">
        <v>15524.599999999999</v>
      </c>
      <c r="J680" s="838">
        <v>38771.149999999994</v>
      </c>
      <c r="K680" s="834">
        <v>15103.01</v>
      </c>
      <c r="L680" s="778">
        <v>20825.319999999996</v>
      </c>
      <c r="M680" s="778">
        <v>15250.150000000001</v>
      </c>
      <c r="N680" s="838">
        <v>51178.479999999981</v>
      </c>
      <c r="O680" s="778">
        <v>15951.01</v>
      </c>
      <c r="P680" s="778">
        <v>15144.289999999999</v>
      </c>
      <c r="Q680" s="778">
        <v>14588.03</v>
      </c>
      <c r="R680" s="838">
        <v>45683.330000000009</v>
      </c>
      <c r="S680" s="838">
        <v>16774.129999999997</v>
      </c>
      <c r="T680" s="778"/>
      <c r="U680" s="778"/>
      <c r="V680" s="778">
        <v>16774.129999999997</v>
      </c>
      <c r="W680" s="843">
        <v>152407.09000000005</v>
      </c>
    </row>
    <row r="681" spans="1:23">
      <c r="A681" t="s">
        <v>5359</v>
      </c>
      <c r="B681"/>
      <c r="C681"/>
      <c r="D681"/>
      <c r="E681" s="994">
        <v>5352516.7</v>
      </c>
      <c r="F681" s="837">
        <v>6912339</v>
      </c>
      <c r="G681" s="781">
        <v>172243.08000000002</v>
      </c>
      <c r="H681" s="781">
        <v>458732.84000000008</v>
      </c>
      <c r="I681" s="781">
        <v>573637.54</v>
      </c>
      <c r="J681" s="837">
        <v>1204613.4599999993</v>
      </c>
      <c r="K681" s="833">
        <v>455514.07999999973</v>
      </c>
      <c r="L681" s="776">
        <v>487155.28999999986</v>
      </c>
      <c r="M681" s="776">
        <v>524774.22999999975</v>
      </c>
      <c r="N681" s="837">
        <v>1467443.6000000013</v>
      </c>
      <c r="O681" s="776">
        <v>412492.24000000017</v>
      </c>
      <c r="P681" s="776">
        <v>434287.39999999997</v>
      </c>
      <c r="Q681" s="776">
        <v>551687.14000000013</v>
      </c>
      <c r="R681" s="837">
        <v>1398466.7800000005</v>
      </c>
      <c r="S681" s="837">
        <v>462172.05000000057</v>
      </c>
      <c r="T681" s="776"/>
      <c r="U681" s="776"/>
      <c r="V681" s="776">
        <v>462172.05000000057</v>
      </c>
      <c r="W681" s="842">
        <v>4532695.8899999997</v>
      </c>
    </row>
  </sheetData>
  <pageMargins left="0.5" right="0.5" top="0.75" bottom="0.5" header="0.3" footer="0.3"/>
  <pageSetup scale="60" fitToHeight="0" orientation="portrait" r:id="rId2"/>
  <headerFooter>
    <oddHeader>&amp;L&amp;G&amp;R&amp;"-,Italic"&amp;12Fiscal Year 2023-24 Budget</oddHeader>
  </headerFooter>
  <rowBreaks count="9" manualBreakCount="9">
    <brk id="99" max="22" man="1"/>
    <brk id="172" max="22" man="1"/>
    <brk id="230" max="22" man="1"/>
    <brk id="302" max="22" man="1"/>
    <brk id="350" max="22" man="1"/>
    <brk id="425" max="22" man="1"/>
    <brk id="522" max="22" man="1"/>
    <brk id="553" max="22" man="1"/>
    <brk id="636" max="22" man="1"/>
  </rowBreaks>
  <legacyDrawingHF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3ADD56-FC0C-4BC2-8FAE-D45251DE9014}">
  <sheetPr>
    <tabColor theme="3" tint="0.39997558519241921"/>
    <pageSetUpPr fitToPage="1"/>
  </sheetPr>
  <dimension ref="A1:H69"/>
  <sheetViews>
    <sheetView workbookViewId="0">
      <selection activeCell="G1" sqref="G1"/>
    </sheetView>
  </sheetViews>
  <sheetFormatPr defaultRowHeight="15"/>
  <cols>
    <col min="1" max="1" width="8.85546875" style="7" customWidth="1"/>
    <col min="2" max="2" width="18.140625" style="8" customWidth="1"/>
    <col min="3" max="6" width="21.140625" style="8" customWidth="1"/>
    <col min="7" max="7" width="18" style="8" customWidth="1"/>
    <col min="8" max="16384" width="9.140625" style="7"/>
  </cols>
  <sheetData>
    <row r="1" spans="1:7" s="4" customFormat="1" ht="24.75" customHeight="1">
      <c r="A1" s="551"/>
      <c r="B1" s="552" t="s">
        <v>44</v>
      </c>
      <c r="F1" s="2"/>
      <c r="G1" s="553" t="s">
        <v>7191</v>
      </c>
    </row>
    <row r="2" spans="1:7" s="4" customFormat="1" ht="24.75" customHeight="1">
      <c r="A2" s="551"/>
      <c r="B2" s="552" t="s">
        <v>45</v>
      </c>
      <c r="F2" s="5"/>
      <c r="G2" s="5"/>
    </row>
    <row r="3" spans="1:7" s="4" customFormat="1" ht="14.25">
      <c r="A3" s="103"/>
      <c r="B3" s="104"/>
      <c r="C3" s="104"/>
      <c r="D3" s="104"/>
      <c r="E3" s="104"/>
      <c r="F3" s="2"/>
    </row>
    <row r="4" spans="1:7" s="4" customFormat="1" ht="20.25">
      <c r="A4" s="1163" t="s">
        <v>6591</v>
      </c>
      <c r="B4" s="1163"/>
      <c r="C4" s="1163"/>
      <c r="D4" s="1163"/>
      <c r="E4" s="1163"/>
      <c r="F4" s="1163"/>
      <c r="G4" s="1163"/>
    </row>
    <row r="5" spans="1:7" s="4" customFormat="1" ht="14.25" customHeight="1">
      <c r="A5" s="554"/>
      <c r="B5" s="555"/>
      <c r="C5" s="555"/>
      <c r="D5" s="555"/>
      <c r="E5" s="555"/>
      <c r="F5" s="555"/>
      <c r="G5" s="555"/>
    </row>
    <row r="6" spans="1:7" s="4" customFormat="1" ht="18.75">
      <c r="A6" s="1161" t="s">
        <v>6882</v>
      </c>
      <c r="B6" s="1161"/>
      <c r="C6" s="1161"/>
      <c r="D6" s="1161"/>
      <c r="E6" s="1161"/>
      <c r="F6" s="1161"/>
      <c r="G6" s="1161"/>
    </row>
    <row r="7" spans="1:7" ht="39.75" customHeight="1" thickBot="1">
      <c r="B7" s="7"/>
      <c r="C7" s="893" t="s">
        <v>1641</v>
      </c>
      <c r="D7" s="894" t="s">
        <v>1640</v>
      </c>
      <c r="E7" s="894" t="s">
        <v>1643</v>
      </c>
      <c r="F7" s="894" t="s">
        <v>6766</v>
      </c>
      <c r="G7" s="721" t="s">
        <v>5359</v>
      </c>
    </row>
    <row r="8" spans="1:7" ht="10.5" customHeight="1">
      <c r="B8" s="898" t="s">
        <v>35</v>
      </c>
      <c r="C8" s="904">
        <v>931105</v>
      </c>
      <c r="D8" s="904">
        <v>931121</v>
      </c>
      <c r="E8" s="904">
        <v>931800</v>
      </c>
      <c r="F8" s="904" t="s">
        <v>6768</v>
      </c>
      <c r="G8" s="904"/>
    </row>
    <row r="9" spans="1:7">
      <c r="B9" s="571" t="s">
        <v>2780</v>
      </c>
      <c r="C9" s="12"/>
      <c r="D9" s="11"/>
      <c r="E9" s="11"/>
      <c r="F9" s="11"/>
      <c r="G9" s="572"/>
    </row>
    <row r="10" spans="1:7">
      <c r="B10" s="18" t="s">
        <v>2975</v>
      </c>
      <c r="C10" s="752">
        <f>SUMIFS(REVdata!$P:$P,REVdata!$K:$K,CIP!$B$10,REVdata!$J:$J,CIP!C$7)</f>
        <v>0</v>
      </c>
      <c r="D10" s="573">
        <f>SUMIFS(REVdata!$P:$P,REVdata!$K:$K,CIP!$B$10,REVdata!$J:$J,CIP!D$7)</f>
        <v>0</v>
      </c>
      <c r="E10" s="573">
        <f>SUMIFS(REVdata!$P:$P,REVdata!$K:$K,CIP!$B$10,REVdata!$J:$J,CIP!E$7)</f>
        <v>0</v>
      </c>
      <c r="F10" s="573">
        <f>SUMIFS(REVdata!$P:$P,REVdata!$K:$K,CIP!$B$10,REVdata!$J:$J,CIP!F$7)</f>
        <v>0</v>
      </c>
      <c r="G10" s="762">
        <f>SUM(C10:F10)</f>
        <v>0</v>
      </c>
    </row>
    <row r="11" spans="1:7">
      <c r="B11" s="18" t="s">
        <v>2974</v>
      </c>
      <c r="C11" s="25">
        <f>SUMIFS(REVdata!$P:$P,REVdata!$K:$K,CIP!$B$11,REVdata!$J:$J,CIP!C$7)</f>
        <v>0</v>
      </c>
      <c r="D11" s="23">
        <f>SUMIFS(REVdata!$P:$P,REVdata!$K:$K,CIP!$B$11,REVdata!$J:$J,CIP!D$7)</f>
        <v>0</v>
      </c>
      <c r="E11" s="23">
        <f>SUMIFS(REVdata!$P:$P,REVdata!$K:$K,CIP!$B$11,REVdata!$J:$J,CIP!E$7)</f>
        <v>0</v>
      </c>
      <c r="F11" s="23">
        <f>SUMIFS(REVdata!$P:$P,REVdata!$K:$K,CIP!$B$11,REVdata!$J:$J,CIP!F$7)</f>
        <v>0</v>
      </c>
      <c r="G11" s="763">
        <f>SUM(C11:F11)</f>
        <v>0</v>
      </c>
    </row>
    <row r="12" spans="1:7">
      <c r="B12" s="18" t="s">
        <v>2779</v>
      </c>
      <c r="C12" s="25">
        <f>SUMIFS(REVdata!$P:$P,REVdata!$K:$K,CIP!$B$12,REVdata!$J:$J,CIP!C$7)</f>
        <v>6789900</v>
      </c>
      <c r="D12" s="23">
        <f>SUMIFS(REVdata!$P:$P,REVdata!$K:$K,CIP!$B$12,REVdata!$J:$J,CIP!D$7)</f>
        <v>0</v>
      </c>
      <c r="E12" s="23">
        <f>SUMIFS(REVdata!$P:$P,REVdata!$K:$K,CIP!$B$12,REVdata!$J:$J,CIP!E$7)</f>
        <v>0</v>
      </c>
      <c r="F12" s="23">
        <f>SUMIFS(REVdata!$P:$P,REVdata!$K:$K,CIP!$B$12,REVdata!$J:$J,CIP!F$7)</f>
        <v>18800000</v>
      </c>
      <c r="G12" s="763">
        <f>SUM(C12:F12)</f>
        <v>25589900</v>
      </c>
    </row>
    <row r="13" spans="1:7">
      <c r="B13" s="18" t="s">
        <v>2134</v>
      </c>
      <c r="C13" s="26">
        <f>SUMIFS(REVdata!$P:$P,REVdata!$K:$K,CIP!$B$13,REVdata!$J:$J,CIP!C$7)</f>
        <v>3600000</v>
      </c>
      <c r="D13" s="24">
        <f>SUMIFS(REVdata!$P:$P,REVdata!$K:$K,CIP!$B$13,REVdata!$J:$J,CIP!D$7)</f>
        <v>0</v>
      </c>
      <c r="E13" s="24">
        <f>SUMIFS(REVdata!$P:$P,REVdata!$K:$K,CIP!$B$13,REVdata!$J:$J,CIP!E$7)</f>
        <v>202</v>
      </c>
      <c r="F13" s="24">
        <f>SUMIFS(REVdata!$P:$P,REVdata!$K:$K,CIP!$B$13,REVdata!$J:$J,CIP!F$7)</f>
        <v>0</v>
      </c>
      <c r="G13" s="763">
        <f>SUM(C13:F13)</f>
        <v>3600202</v>
      </c>
    </row>
    <row r="14" spans="1:7">
      <c r="B14" s="571" t="s">
        <v>5942</v>
      </c>
      <c r="C14" s="727">
        <f>SUM(C10:C13)</f>
        <v>10389900</v>
      </c>
      <c r="D14" s="728">
        <f>SUM(D10:D13)</f>
        <v>0</v>
      </c>
      <c r="E14" s="728">
        <f t="shared" ref="E14:F14" si="0">SUM(E10:E13)</f>
        <v>202</v>
      </c>
      <c r="F14" s="728">
        <f t="shared" si="0"/>
        <v>18800000</v>
      </c>
      <c r="G14" s="644">
        <f>SUM(G10:G13)</f>
        <v>29190102</v>
      </c>
    </row>
    <row r="15" spans="1:7">
      <c r="B15" s="19"/>
      <c r="C15" s="12"/>
      <c r="D15" s="11"/>
      <c r="E15" s="11"/>
      <c r="F15" s="11"/>
      <c r="G15" s="556"/>
    </row>
    <row r="16" spans="1:7">
      <c r="B16" s="571" t="s">
        <v>1721</v>
      </c>
      <c r="C16" s="16"/>
      <c r="D16" s="21"/>
      <c r="E16" s="21"/>
      <c r="F16" s="21"/>
      <c r="G16" s="560"/>
    </row>
    <row r="17" spans="1:7">
      <c r="B17" s="18" t="s">
        <v>48</v>
      </c>
      <c r="C17" s="752">
        <f>SUMIFS(EXPdata!$Q:$Q,EXPdata!$I:$I,CIP!C$7,EXPdata!$K:$K,"1")</f>
        <v>0</v>
      </c>
      <c r="D17" s="573">
        <f>SUMIFS(EXPdata!$Q:$Q,EXPdata!$I:$I,CIP!D$7,EXPdata!$K:$K,"1")</f>
        <v>0</v>
      </c>
      <c r="E17" s="573">
        <f>SUMIFS(EXPdata!$Q:$Q,EXPdata!$I:$I,CIP!E$7,EXPdata!$K:$K,"1")</f>
        <v>0</v>
      </c>
      <c r="F17" s="573">
        <f>SUMIFS(EXPdata!$Q:$Q,EXPdata!$I:$I,CIP!F$7,EXPdata!$K:$K,"1")</f>
        <v>0</v>
      </c>
      <c r="G17" s="764">
        <f>SUM(C17:F17)</f>
        <v>0</v>
      </c>
    </row>
    <row r="18" spans="1:7">
      <c r="B18" s="18" t="s">
        <v>458</v>
      </c>
      <c r="C18" s="25">
        <f>SUMIFS(EXPdata!$Q:$Q,EXPdata!$I:$I,CIP!C$7,EXPdata!$K:$K,"2")</f>
        <v>150845</v>
      </c>
      <c r="D18" s="23">
        <f>SUMIFS(EXPdata!$Q:$Q,EXPdata!$I:$I,CIP!D$7,EXPdata!$K:$K,"2")</f>
        <v>0</v>
      </c>
      <c r="E18" s="23">
        <f>SUMIFS(EXPdata!$Q:$Q,EXPdata!$I:$I,CIP!E$7,EXPdata!$K:$K,"2")</f>
        <v>0</v>
      </c>
      <c r="F18" s="23">
        <f>SUMIFS(EXPdata!$Q:$Q,EXPdata!$I:$I,CIP!F$7,EXPdata!$K:$K,"2")</f>
        <v>1000000</v>
      </c>
      <c r="G18" s="764">
        <f>SUM(C18:F18)</f>
        <v>1150845</v>
      </c>
    </row>
    <row r="19" spans="1:7">
      <c r="B19" s="18" t="s">
        <v>459</v>
      </c>
      <c r="C19" s="25">
        <f>SUMIFS(EXPdata!$Q:$Q,EXPdata!$I:$I,CIP!C$7,EXPdata!$K:$K,"3")</f>
        <v>2602178</v>
      </c>
      <c r="D19" s="23">
        <f>SUMIFS(EXPdata!$Q:$Q,EXPdata!$I:$I,CIP!D$7,EXPdata!$K:$K,"3")</f>
        <v>0</v>
      </c>
      <c r="E19" s="23">
        <f>SUMIFS(EXPdata!$Q:$Q,EXPdata!$I:$I,CIP!E$7,EXPdata!$K:$K,"3")</f>
        <v>202</v>
      </c>
      <c r="F19" s="23">
        <f>SUMIFS(EXPdata!$Q:$Q,EXPdata!$I:$I,CIP!F$7,EXPdata!$K:$K,"3")</f>
        <v>4900000</v>
      </c>
      <c r="G19" s="764">
        <f>SUM(C19:F19)</f>
        <v>7502380</v>
      </c>
    </row>
    <row r="20" spans="1:7" s="10" customFormat="1">
      <c r="B20" s="18" t="s">
        <v>460</v>
      </c>
      <c r="C20" s="25">
        <f>SUMIFS(EXPdata!$Q:$Q,EXPdata!$I:$I,CIP!C$7,EXPdata!$K:$K,"4")</f>
        <v>6835050</v>
      </c>
      <c r="D20" s="23">
        <f>SUMIFS(EXPdata!$Q:$Q,EXPdata!$I:$I,CIP!D$7,EXPdata!$K:$K,"4")</f>
        <v>0</v>
      </c>
      <c r="E20" s="23">
        <f>SUMIFS(EXPdata!$Q:$Q,EXPdata!$I:$I,CIP!E$7,EXPdata!$K:$K,"4")</f>
        <v>0</v>
      </c>
      <c r="F20" s="23">
        <f>SUMIFS(EXPdata!$Q:$Q,EXPdata!$I:$I,CIP!F$7,EXPdata!$K:$K,"4")</f>
        <v>12900000</v>
      </c>
      <c r="G20" s="764">
        <f>SUM(C20:F20)</f>
        <v>19735050</v>
      </c>
    </row>
    <row r="21" spans="1:7">
      <c r="B21" s="18" t="s">
        <v>455</v>
      </c>
      <c r="C21" s="26">
        <f>SUMIFS(EXPdata!$Q:$Q,EXPdata!$I:$I,CIP!C$7,EXPdata!$K:$K,"5")</f>
        <v>0</v>
      </c>
      <c r="D21" s="24">
        <f>SUMIFS(EXPdata!$Q:$Q,EXPdata!$I:$I,CIP!D$7,EXPdata!$K:$K,"5")</f>
        <v>0</v>
      </c>
      <c r="E21" s="24">
        <f>SUMIFS(EXPdata!$Q:$Q,EXPdata!$I:$I,CIP!E$7,EXPdata!$K:$K,"5")</f>
        <v>0</v>
      </c>
      <c r="F21" s="24">
        <f>SUMIFS(EXPdata!$Q:$Q,EXPdata!$I:$I,CIP!F$7,EXPdata!$K:$K,"5")</f>
        <v>0</v>
      </c>
      <c r="G21" s="560">
        <f t="shared" ref="G21" si="1">SUM(C21:E21)</f>
        <v>0</v>
      </c>
    </row>
    <row r="22" spans="1:7">
      <c r="B22" s="571" t="s">
        <v>5943</v>
      </c>
      <c r="C22" s="727">
        <f>SUM(C17:C21)</f>
        <v>9588073</v>
      </c>
      <c r="D22" s="728">
        <f>SUM(D17:D21)</f>
        <v>0</v>
      </c>
      <c r="E22" s="728">
        <f t="shared" ref="E22:F22" si="2">SUM(E17:E21)</f>
        <v>202</v>
      </c>
      <c r="F22" s="728">
        <f t="shared" si="2"/>
        <v>18800000</v>
      </c>
      <c r="G22" s="644">
        <f>SUM(G17:G21)</f>
        <v>28388275</v>
      </c>
    </row>
    <row r="23" spans="1:7">
      <c r="B23" s="53"/>
      <c r="C23" s="557"/>
      <c r="D23" s="558"/>
      <c r="E23" s="558"/>
      <c r="F23" s="558"/>
      <c r="G23" s="559"/>
    </row>
    <row r="24" spans="1:7" ht="23.25" customHeight="1">
      <c r="B24" s="19" t="s">
        <v>5941</v>
      </c>
      <c r="C24" s="642">
        <f>C14-C22</f>
        <v>801827</v>
      </c>
      <c r="D24" s="373">
        <f t="shared" ref="D24:E24" si="3">D14-D22</f>
        <v>0</v>
      </c>
      <c r="E24" s="373">
        <f t="shared" si="3"/>
        <v>0</v>
      </c>
      <c r="F24" s="373">
        <f t="shared" ref="F24" si="4">F14-F22</f>
        <v>0</v>
      </c>
      <c r="G24" s="757">
        <f>SUM(C24:E24)</f>
        <v>801827</v>
      </c>
    </row>
    <row r="25" spans="1:7" ht="15" customHeight="1">
      <c r="C25" s="15"/>
    </row>
    <row r="26" spans="1:7" s="4" customFormat="1" ht="18.75">
      <c r="A26" s="639" t="s">
        <v>6964</v>
      </c>
      <c r="B26" s="639"/>
      <c r="C26" s="639"/>
      <c r="D26" s="639"/>
      <c r="E26" s="639"/>
      <c r="F26" s="639"/>
      <c r="G26" s="639"/>
    </row>
    <row r="27" spans="1:7" ht="39.75" customHeight="1" thickBot="1">
      <c r="B27" s="7"/>
      <c r="C27" s="893" t="s">
        <v>1641</v>
      </c>
      <c r="D27" s="894" t="s">
        <v>1640</v>
      </c>
      <c r="E27" s="894" t="s">
        <v>1643</v>
      </c>
      <c r="F27" s="894" t="s">
        <v>6766</v>
      </c>
      <c r="G27" s="721" t="s">
        <v>5359</v>
      </c>
    </row>
    <row r="28" spans="1:7">
      <c r="B28" s="571" t="s">
        <v>2781</v>
      </c>
      <c r="C28" s="578"/>
      <c r="D28" s="11"/>
      <c r="E28" s="11"/>
      <c r="F28" s="11"/>
      <c r="G28" s="572"/>
    </row>
    <row r="29" spans="1:7">
      <c r="B29" s="18" t="s">
        <v>2975</v>
      </c>
      <c r="C29" s="752">
        <f>SUMIFS(REVdata!$AC:$AC,REVdata!$K:$K,CIP!$B$29,REVdata!$J:$J,CIP!C$7)</f>
        <v>0</v>
      </c>
      <c r="D29" s="573">
        <f>SUMIFS(REVdata!$AC:$AC,REVdata!$K:$K,CIP!$B$29,REVdata!$J:$J,CIP!D$7)</f>
        <v>0</v>
      </c>
      <c r="E29" s="573">
        <f>SUMIFS(REVdata!$AC:$AC,REVdata!$K:$K,CIP!$B$29,REVdata!$J:$J,CIP!E$7)</f>
        <v>0</v>
      </c>
      <c r="F29" s="573">
        <f>SUMIFS(REVdata!$AC:$AC,REVdata!$K:$K,CIP!$B$29,REVdata!$J:$J,CIP!F$7)</f>
        <v>0</v>
      </c>
      <c r="G29" s="757">
        <f>SUM(C29:F29)</f>
        <v>0</v>
      </c>
    </row>
    <row r="30" spans="1:7">
      <c r="B30" s="18" t="s">
        <v>2974</v>
      </c>
      <c r="C30" s="25">
        <f>SUMIFS(REVdata!$AC:$AC,REVdata!$K:$K,CIP!$B$30,REVdata!$J:$J,CIP!C$7)</f>
        <v>0</v>
      </c>
      <c r="D30" s="23">
        <f>SUMIFS(REVdata!$AC:$AC,REVdata!$K:$K,CIP!$B$30,REVdata!$J:$J,CIP!D$7)</f>
        <v>0</v>
      </c>
      <c r="E30" s="23">
        <f>SUMIFS(REVdata!$AC:$AC,REVdata!$K:$K,CIP!$B$30,REVdata!$J:$J,CIP!E$7)</f>
        <v>0</v>
      </c>
      <c r="F30" s="23">
        <f>SUMIFS(REVdata!$AC:$AC,REVdata!$K:$K,CIP!$B$30,REVdata!$J:$J,CIP!F$7)</f>
        <v>0</v>
      </c>
      <c r="G30" s="757">
        <f>SUM(C30:F30)</f>
        <v>0</v>
      </c>
    </row>
    <row r="31" spans="1:7">
      <c r="B31" s="18" t="s">
        <v>2779</v>
      </c>
      <c r="C31" s="25">
        <f>SUMIFS(REVdata!$AC:$AC,REVdata!$K:$K,CIP!$B$31,REVdata!$J:$J,CIP!C$7)</f>
        <v>2106251.81</v>
      </c>
      <c r="D31" s="23">
        <f>SUMIFS(REVdata!$AC:$AC,REVdata!$K:$K,CIP!$B$31,REVdata!$J:$J,CIP!D$7)</f>
        <v>0</v>
      </c>
      <c r="E31" s="23">
        <f>SUMIFS(REVdata!$AC:$AC,REVdata!$K:$K,CIP!$B$31,REVdata!$J:$J,CIP!E$7)</f>
        <v>0</v>
      </c>
      <c r="F31" s="23">
        <f>SUMIFS(REVdata!$AC:$AC,REVdata!$K:$K,CIP!$B$31,REVdata!$J:$J,CIP!F$7)</f>
        <v>1818198.0899999999</v>
      </c>
      <c r="G31" s="757">
        <f>SUM(C31:F31)</f>
        <v>3924449.9</v>
      </c>
    </row>
    <row r="32" spans="1:7">
      <c r="B32" s="18" t="s">
        <v>2134</v>
      </c>
      <c r="C32" s="26">
        <f>SUMIFS(REVdata!$AC:$AC,REVdata!$K:$K,CIP!$B$32,REVdata!$J:$J,CIP!C$7)</f>
        <v>1388800.04</v>
      </c>
      <c r="D32" s="24">
        <f>SUMIFS(REVdata!$AC:$AC,REVdata!$K:$K,CIP!$B$32,REVdata!$J:$J,CIP!D$7)</f>
        <v>6622.4400000000014</v>
      </c>
      <c r="E32" s="24">
        <f>SUMIFS(REVdata!$AC:$AC,REVdata!$K:$K,CIP!$B$32,REVdata!$J:$J,CIP!E$7)</f>
        <v>209.49</v>
      </c>
      <c r="F32" s="24">
        <f>SUMIFS(REVdata!$AC:$AC,REVdata!$K:$K,CIP!$B$32,REVdata!$J:$J,CIP!F$7)</f>
        <v>0</v>
      </c>
      <c r="G32" s="757">
        <f>SUM(C32:F32)</f>
        <v>1395631.97</v>
      </c>
    </row>
    <row r="33" spans="2:7">
      <c r="B33" s="571" t="s">
        <v>5942</v>
      </c>
      <c r="C33" s="642">
        <f>SUM(C29:C32)</f>
        <v>3495051.85</v>
      </c>
      <c r="D33" s="373">
        <f>SUM(D29:D32)</f>
        <v>6622.4400000000014</v>
      </c>
      <c r="E33" s="373">
        <f>SUM(E29:E32)</f>
        <v>209.49</v>
      </c>
      <c r="F33" s="373">
        <f>SUM(F29:F32)</f>
        <v>1818198.0899999999</v>
      </c>
      <c r="G33" s="757">
        <f>SUM(C33:F33)</f>
        <v>5320081.87</v>
      </c>
    </row>
    <row r="34" spans="2:7">
      <c r="B34" s="53" t="s">
        <v>2345</v>
      </c>
      <c r="C34" s="753">
        <f>IFERROR(+C33/C14,0)</f>
        <v>0.33638936370898664</v>
      </c>
      <c r="D34" s="753">
        <f>IFERROR(+D33/D14,0)</f>
        <v>0</v>
      </c>
      <c r="E34" s="753">
        <f>IFERROR(+E33/E14,0)</f>
        <v>1.0370792079207922</v>
      </c>
      <c r="F34" s="753">
        <f>IFERROR(+F33/F14,0)</f>
        <v>9.6712664361702116E-2</v>
      </c>
      <c r="G34" s="720">
        <f>IFERROR(+G33/G14,0)</f>
        <v>0.18225636450328267</v>
      </c>
    </row>
    <row r="35" spans="2:7">
      <c r="B35" s="53"/>
      <c r="C35" s="722"/>
      <c r="D35" s="725"/>
      <c r="E35" s="725"/>
      <c r="F35" s="725"/>
      <c r="G35" s="829"/>
    </row>
    <row r="36" spans="2:7">
      <c r="B36" s="571" t="s">
        <v>1798</v>
      </c>
      <c r="C36" s="16"/>
      <c r="D36" s="21"/>
      <c r="E36" s="21"/>
      <c r="F36" s="21"/>
      <c r="G36" s="560"/>
    </row>
    <row r="37" spans="2:7">
      <c r="B37" s="18" t="s">
        <v>48</v>
      </c>
      <c r="C37" s="752">
        <f>SUMIFS(EXPdata!$AD:$AD,EXPdata!$I:$I,CIP!C$7,EXPdata!$K:$K,"1")</f>
        <v>0</v>
      </c>
      <c r="D37" s="752">
        <f>SUMIFS(EXPdata!$AD:$AD,EXPdata!$I:$I,CIP!D$7,EXPdata!$K:$K,"1")</f>
        <v>0</v>
      </c>
      <c r="E37" s="752">
        <f>SUMIFS(EXPdata!$AD:$AD,EXPdata!$I:$I,CIP!E$7,EXPdata!$K:$K,"1")</f>
        <v>0</v>
      </c>
      <c r="F37" s="752">
        <f>SUMIFS(EXPdata!$AD:$AD,EXPdata!$I:$I,CIP!F$7,EXPdata!$K:$K,"1")</f>
        <v>0</v>
      </c>
      <c r="G37" s="754">
        <f>SUM(C37:F37)</f>
        <v>0</v>
      </c>
    </row>
    <row r="38" spans="2:7">
      <c r="B38" s="53" t="s">
        <v>2345</v>
      </c>
      <c r="C38" s="755" t="str">
        <f>IFERROR(+C37/C17,"")</f>
        <v/>
      </c>
      <c r="D38" s="755" t="str">
        <f>IFERROR(+D37/D17,"")</f>
        <v/>
      </c>
      <c r="E38" s="718" t="str">
        <f>IFERROR(+E37/E17,"")</f>
        <v/>
      </c>
      <c r="F38" s="718" t="str">
        <f>IFERROR(+F37/F17,"")</f>
        <v/>
      </c>
      <c r="G38" s="755" t="str">
        <f>IFERROR(+G37/G17,"")</f>
        <v/>
      </c>
    </row>
    <row r="39" spans="2:7">
      <c r="B39" s="18" t="s">
        <v>458</v>
      </c>
      <c r="C39" s="25">
        <f>SUMIFS(EXPdata!$AD:$AD,EXPdata!$I:$I,CIP!C$7,EXPdata!$K:$K,"2")</f>
        <v>73888.31</v>
      </c>
      <c r="D39" s="25">
        <f>SUMIFS(EXPdata!$AD:$AD,EXPdata!$I:$I,CIP!D$7,EXPdata!$K:$K,"2")</f>
        <v>0</v>
      </c>
      <c r="E39" s="25">
        <f>SUMIFS(EXPdata!$AD:$AD,EXPdata!$I:$I,CIP!E$7,EXPdata!$K:$K,"2")</f>
        <v>0</v>
      </c>
      <c r="F39" s="25">
        <f>SUMIFS(EXPdata!$AD:$AD,EXPdata!$I:$I,CIP!F$7,EXPdata!$K:$K,"2")</f>
        <v>338071.75999999995</v>
      </c>
      <c r="G39" s="757">
        <f>SUM(C39:F39)</f>
        <v>411960.06999999995</v>
      </c>
    </row>
    <row r="40" spans="2:7" ht="15.75" customHeight="1">
      <c r="B40" s="53" t="s">
        <v>2345</v>
      </c>
      <c r="C40" s="755">
        <f>IFERROR(+C39/C18,"")</f>
        <v>0.48982936126487453</v>
      </c>
      <c r="D40" s="755" t="str">
        <f>IFERROR(+D39/D18,"")</f>
        <v/>
      </c>
      <c r="E40" s="718" t="str">
        <f>IFERROR(+E39/E18,"")</f>
        <v/>
      </c>
      <c r="F40" s="718">
        <f>IFERROR(+F39/F18,"")</f>
        <v>0.33807175999999994</v>
      </c>
      <c r="G40" s="755">
        <f>IFERROR(+G39/G18,"")</f>
        <v>0.3579631227489366</v>
      </c>
    </row>
    <row r="41" spans="2:7">
      <c r="B41" s="18" t="s">
        <v>459</v>
      </c>
      <c r="C41" s="25">
        <f>SUMIFS(EXPdata!$AD:$AD,EXPdata!$I:$I,CIP!C$7,EXPdata!$K:$K,"3")</f>
        <v>358490.43</v>
      </c>
      <c r="D41" s="25">
        <f>SUMIFS(EXPdata!$AD:$AD,EXPdata!$I:$I,CIP!D$7,EXPdata!$K:$K,"3")</f>
        <v>0</v>
      </c>
      <c r="E41" s="25">
        <f>SUMIFS(EXPdata!$AD:$AD,EXPdata!$I:$I,CIP!E$7,EXPdata!$K:$K,"3")</f>
        <v>0</v>
      </c>
      <c r="F41" s="25">
        <f>SUMIFS(EXPdata!$AD:$AD,EXPdata!$I:$I,CIP!F$7,EXPdata!$K:$K,"3")</f>
        <v>218922.55</v>
      </c>
      <c r="G41" s="757">
        <f>SUM(C41:F41)</f>
        <v>577412.98</v>
      </c>
    </row>
    <row r="42" spans="2:7" ht="15.75" customHeight="1">
      <c r="B42" s="53" t="s">
        <v>2345</v>
      </c>
      <c r="C42" s="755">
        <f>IFERROR(+C41/C19,"")</f>
        <v>0.1377655294910648</v>
      </c>
      <c r="D42" s="755" t="str">
        <f>IFERROR(+D41/D19,"")</f>
        <v/>
      </c>
      <c r="E42" s="718">
        <f>IFERROR(+E41/E19,"")</f>
        <v>0</v>
      </c>
      <c r="F42" s="718">
        <f>IFERROR(+F41/F19,"")</f>
        <v>4.4678071428571428E-2</v>
      </c>
      <c r="G42" s="755">
        <f>IFERROR(+G41/G19,"")</f>
        <v>7.6963974098885946E-2</v>
      </c>
    </row>
    <row r="43" spans="2:7" s="10" customFormat="1">
      <c r="B43" s="18" t="s">
        <v>460</v>
      </c>
      <c r="C43" s="25">
        <f>SUMIFS(EXPdata!$AD:$AD,EXPdata!$I:$I,CIP!C$7,EXPdata!$K:$K,"4")</f>
        <v>2416432.0099999998</v>
      </c>
      <c r="D43" s="25">
        <f>SUMIFS(EXPdata!$AD:$AD,EXPdata!$I:$I,CIP!D$7,EXPdata!$K:$K,"4")</f>
        <v>0</v>
      </c>
      <c r="E43" s="25">
        <f>SUMIFS(EXPdata!$AD:$AD,EXPdata!$I:$I,CIP!E$7,EXPdata!$K:$K,"4")</f>
        <v>0</v>
      </c>
      <c r="F43" s="25">
        <f>SUMIFS(EXPdata!$AD:$AD,EXPdata!$I:$I,CIP!F$7,EXPdata!$K:$K,"4")</f>
        <v>1262435.8600000001</v>
      </c>
      <c r="G43" s="757">
        <f>SUM(C43:F43)</f>
        <v>3678867.87</v>
      </c>
    </row>
    <row r="44" spans="2:7" ht="15.75" customHeight="1">
      <c r="B44" s="53" t="s">
        <v>2345</v>
      </c>
      <c r="C44" s="755">
        <f>IFERROR(+C43/C20,"")</f>
        <v>0.35353538159925674</v>
      </c>
      <c r="D44" s="755" t="str">
        <f>IFERROR(+D43/D20,"")</f>
        <v/>
      </c>
      <c r="E44" s="718" t="str">
        <f>IFERROR(+E43/E20,"")</f>
        <v/>
      </c>
      <c r="F44" s="718">
        <f>IFERROR(+F43/F20,"")</f>
        <v>9.7863244961240312E-2</v>
      </c>
      <c r="G44" s="755">
        <f>IFERROR(+G43/G20,"")</f>
        <v>0.18641289837117211</v>
      </c>
    </row>
    <row r="45" spans="2:7">
      <c r="B45" s="18" t="s">
        <v>455</v>
      </c>
      <c r="C45" s="26">
        <f>SUMIFS(EXPdata!$AD:$AD,EXPdata!$I:$I,CIP!C$7,EXPdata!$K:$K,"5")</f>
        <v>0</v>
      </c>
      <c r="D45" s="26">
        <f>SUMIFS(EXPdata!$AD:$AD,EXPdata!$I:$I,CIP!D$7,EXPdata!$K:$K,"5")</f>
        <v>0</v>
      </c>
      <c r="E45" s="26">
        <f>SUMIFS(EXPdata!$AD:$AD,EXPdata!$I:$I,CIP!E$7,EXPdata!$K:$K,"5")</f>
        <v>0</v>
      </c>
      <c r="F45" s="26">
        <f>SUMIFS(EXPdata!$AD:$AD,EXPdata!$I:$I,CIP!F$7,EXPdata!$K:$K,"5")</f>
        <v>0</v>
      </c>
      <c r="G45" s="757">
        <f>SUM(C45:F45)</f>
        <v>0</v>
      </c>
    </row>
    <row r="46" spans="2:7" ht="15.75" customHeight="1">
      <c r="B46" s="53" t="s">
        <v>2345</v>
      </c>
      <c r="C46" s="755" t="str">
        <f>IFERROR(+C45/C21,"")</f>
        <v/>
      </c>
      <c r="D46" s="755" t="str">
        <f>IFERROR(+D45/D21,"")</f>
        <v/>
      </c>
      <c r="E46" s="718" t="str">
        <f>IFERROR(+E45/E21,"")</f>
        <v/>
      </c>
      <c r="F46" s="718" t="str">
        <f>IFERROR(+F45/F21,"")</f>
        <v/>
      </c>
      <c r="G46" s="755" t="str">
        <f>IFERROR(+G45/G21,"")</f>
        <v/>
      </c>
    </row>
    <row r="47" spans="2:7">
      <c r="B47" s="571" t="s">
        <v>5943</v>
      </c>
      <c r="C47" s="644">
        <f>C37+C39+C41+C43+C45</f>
        <v>2848810.75</v>
      </c>
      <c r="D47" s="644">
        <f>D37+D39+D41+D43+D45</f>
        <v>0</v>
      </c>
      <c r="E47" s="767">
        <f>E37+E39+E41+E43+E45</f>
        <v>0</v>
      </c>
      <c r="F47" s="767">
        <f>F37+F39+F41+F43+F45</f>
        <v>1819430.17</v>
      </c>
      <c r="G47" s="757">
        <f>SUM(C47:F47)</f>
        <v>4668240.92</v>
      </c>
    </row>
    <row r="48" spans="2:7">
      <c r="B48" s="53" t="s">
        <v>2345</v>
      </c>
      <c r="C48" s="756">
        <f>IFERROR(+C47/C22,"")</f>
        <v>0.2971202607656408</v>
      </c>
      <c r="D48" s="756" t="str">
        <f>IFERROR(+D47/D22,"")</f>
        <v/>
      </c>
      <c r="E48" s="719">
        <f>IFERROR(+E47/E22,"")</f>
        <v>0</v>
      </c>
      <c r="F48" s="719">
        <f>IFERROR(+F47/F22,"")</f>
        <v>9.6778200531914896E-2</v>
      </c>
      <c r="G48" s="756">
        <f>IFERROR(+G47/G22,"")</f>
        <v>0.16444257074443586</v>
      </c>
    </row>
    <row r="49" spans="1:8" ht="23.25" customHeight="1">
      <c r="B49" s="19" t="s">
        <v>5941</v>
      </c>
      <c r="C49" s="757">
        <f>C33-C47</f>
        <v>646241.10000000009</v>
      </c>
      <c r="D49" s="757">
        <f>D33-D47</f>
        <v>6622.4400000000014</v>
      </c>
      <c r="E49" s="642">
        <f>E33-E47</f>
        <v>209.49</v>
      </c>
      <c r="F49" s="642">
        <f>F33-F47</f>
        <v>-1232.0800000000745</v>
      </c>
      <c r="G49" s="757">
        <f>SUM(C49:F49)</f>
        <v>651840.94999999995</v>
      </c>
    </row>
    <row r="51" spans="1:8" s="4" customFormat="1" ht="18.75">
      <c r="A51" s="1161" t="s">
        <v>7147</v>
      </c>
      <c r="B51" s="1161"/>
      <c r="C51" s="1161"/>
      <c r="D51" s="1161"/>
      <c r="E51" s="1161"/>
      <c r="F51" s="1161"/>
      <c r="G51" s="1161"/>
      <c r="H51" s="1156"/>
    </row>
    <row r="52" spans="1:8" ht="39.75" customHeight="1" thickBot="1">
      <c r="B52" s="7"/>
      <c r="C52" s="893" t="s">
        <v>1641</v>
      </c>
      <c r="D52" s="894" t="s">
        <v>1640</v>
      </c>
      <c r="E52" s="894" t="s">
        <v>1643</v>
      </c>
      <c r="F52" s="894" t="s">
        <v>6766</v>
      </c>
      <c r="G52" s="721" t="s">
        <v>5359</v>
      </c>
    </row>
    <row r="53" spans="1:8" ht="10.5" customHeight="1">
      <c r="B53" s="898" t="s">
        <v>35</v>
      </c>
      <c r="C53" s="904">
        <v>931105</v>
      </c>
      <c r="D53" s="904">
        <v>931121</v>
      </c>
      <c r="E53" s="904">
        <v>931800</v>
      </c>
      <c r="F53" s="904" t="s">
        <v>6768</v>
      </c>
      <c r="G53" s="904"/>
    </row>
    <row r="54" spans="1:8">
      <c r="B54" s="571" t="s">
        <v>2780</v>
      </c>
      <c r="C54" s="12"/>
      <c r="D54" s="11"/>
      <c r="E54" s="11"/>
      <c r="F54" s="11"/>
      <c r="G54" s="572"/>
    </row>
    <row r="55" spans="1:8">
      <c r="B55" s="18" t="s">
        <v>2975</v>
      </c>
      <c r="C55" s="752">
        <f>SUMIFS(REVdata!$P:$P,REVdata!$K:$K,CIP!$B$10,REVdata!$J:$J,CIP!C$7)</f>
        <v>0</v>
      </c>
      <c r="D55" s="573">
        <f>SUMIFS(REVdata!$P:$P,REVdata!$K:$K,CIP!$B$10,REVdata!$J:$J,CIP!D$7)</f>
        <v>0</v>
      </c>
      <c r="E55" s="573">
        <f>SUMIFS(REVdata!$P:$P,REVdata!$K:$K,CIP!$B$10,REVdata!$J:$J,CIP!E$7)</f>
        <v>0</v>
      </c>
      <c r="F55" s="573">
        <f>SUMIFS(REVdata!$P:$P,REVdata!$K:$K,CIP!$B$10,REVdata!$J:$J,CIP!F$7)</f>
        <v>0</v>
      </c>
      <c r="G55" s="762">
        <f>SUM(C55:F55)</f>
        <v>0</v>
      </c>
    </row>
    <row r="56" spans="1:8">
      <c r="B56" s="18" t="s">
        <v>2974</v>
      </c>
      <c r="C56" s="25">
        <f>SUMIFS(REVdata!$P:$P,REVdata!$K:$K,CIP!$B$11,REVdata!$J:$J,CIP!C$7)</f>
        <v>0</v>
      </c>
      <c r="D56" s="23">
        <f>SUMIFS(REVdata!$P:$P,REVdata!$K:$K,CIP!$B$11,REVdata!$J:$J,CIP!D$7)</f>
        <v>0</v>
      </c>
      <c r="E56" s="23">
        <f>SUMIFS(REVdata!$P:$P,REVdata!$K:$K,CIP!$B$11,REVdata!$J:$J,CIP!E$7)</f>
        <v>0</v>
      </c>
      <c r="F56" s="23">
        <f>SUMIFS(REVdata!$P:$P,REVdata!$K:$K,CIP!$B$11,REVdata!$J:$J,CIP!F$7)</f>
        <v>0</v>
      </c>
      <c r="G56" s="763">
        <f>SUM(C56:F56)</f>
        <v>0</v>
      </c>
    </row>
    <row r="57" spans="1:8">
      <c r="B57" s="18" t="s">
        <v>2779</v>
      </c>
      <c r="C57" s="25">
        <f>SUMIFS(REVdata!$P:$P,REVdata!$K:$K,CIP!$B$12,REVdata!$J:$J,CIP!C$7)</f>
        <v>6789900</v>
      </c>
      <c r="D57" s="23">
        <f>SUMIFS(REVdata!$P:$P,REVdata!$K:$K,CIP!$B$12,REVdata!$J:$J,CIP!D$7)</f>
        <v>0</v>
      </c>
      <c r="E57" s="23">
        <f>SUMIFS(REVdata!$P:$P,REVdata!$K:$K,CIP!$B$12,REVdata!$J:$J,CIP!E$7)</f>
        <v>0</v>
      </c>
      <c r="F57" s="23">
        <f>SUMIFS(REVdata!$P:$P,REVdata!$K:$K,CIP!$B$12,REVdata!$J:$J,CIP!F$7)</f>
        <v>18800000</v>
      </c>
      <c r="G57" s="763">
        <f>SUM(C57:F57)</f>
        <v>25589900</v>
      </c>
    </row>
    <row r="58" spans="1:8">
      <c r="B58" s="18" t="s">
        <v>2134</v>
      </c>
      <c r="C58" s="26">
        <f>SUMIFS(REVdata!$P:$P,REVdata!$K:$K,CIP!$B$13,REVdata!$J:$J,CIP!C$7)</f>
        <v>3600000</v>
      </c>
      <c r="D58" s="24">
        <f>SUMIFS(REVdata!$P:$P,REVdata!$K:$K,CIP!$B$13,REVdata!$J:$J,CIP!D$7)</f>
        <v>0</v>
      </c>
      <c r="E58" s="24">
        <f>SUMIFS(REVdata!$P:$P,REVdata!$K:$K,CIP!$B$13,REVdata!$J:$J,CIP!E$7)</f>
        <v>202</v>
      </c>
      <c r="F58" s="24">
        <f>SUMIFS(REVdata!$P:$P,REVdata!$K:$K,CIP!$B$13,REVdata!$J:$J,CIP!F$7)</f>
        <v>0</v>
      </c>
      <c r="G58" s="763">
        <f>SUM(C58:F58)</f>
        <v>3600202</v>
      </c>
    </row>
    <row r="59" spans="1:8">
      <c r="B59" s="571" t="s">
        <v>5942</v>
      </c>
      <c r="C59" s="727">
        <f>SUM(C55:C58)</f>
        <v>10389900</v>
      </c>
      <c r="D59" s="728">
        <f>SUM(D55:D58)</f>
        <v>0</v>
      </c>
      <c r="E59" s="728">
        <f t="shared" ref="E59:F59" si="5">SUM(E55:E58)</f>
        <v>202</v>
      </c>
      <c r="F59" s="728">
        <f t="shared" si="5"/>
        <v>18800000</v>
      </c>
      <c r="G59" s="644">
        <f>SUM(G55:G58)</f>
        <v>29190102</v>
      </c>
    </row>
    <row r="60" spans="1:8">
      <c r="B60" s="19"/>
      <c r="C60" s="12"/>
      <c r="D60" s="11"/>
      <c r="E60" s="11"/>
      <c r="F60" s="11"/>
      <c r="G60" s="556"/>
    </row>
    <row r="61" spans="1:8">
      <c r="B61" s="571" t="s">
        <v>1721</v>
      </c>
      <c r="C61" s="16"/>
      <c r="D61" s="21"/>
      <c r="E61" s="21"/>
      <c r="F61" s="21"/>
      <c r="G61" s="560"/>
    </row>
    <row r="62" spans="1:8">
      <c r="B62" s="18" t="s">
        <v>48</v>
      </c>
      <c r="C62" s="752">
        <f>SUMIFS(EXPdata!$Q:$Q,EXPdata!$I:$I,CIP!C$7,EXPdata!$K:$K,"1")</f>
        <v>0</v>
      </c>
      <c r="D62" s="573">
        <f>SUMIFS(EXPdata!$Q:$Q,EXPdata!$I:$I,CIP!D$7,EXPdata!$K:$K,"1")</f>
        <v>0</v>
      </c>
      <c r="E62" s="573">
        <f>SUMIFS(EXPdata!$Q:$Q,EXPdata!$I:$I,CIP!E$7,EXPdata!$K:$K,"1")</f>
        <v>0</v>
      </c>
      <c r="F62" s="573">
        <f>SUMIFS(EXPdata!$Q:$Q,EXPdata!$I:$I,CIP!F$7,EXPdata!$K:$K,"1")</f>
        <v>0</v>
      </c>
      <c r="G62" s="764">
        <f>SUM(C62:F62)</f>
        <v>0</v>
      </c>
    </row>
    <row r="63" spans="1:8">
      <c r="B63" s="18" t="s">
        <v>458</v>
      </c>
      <c r="C63" s="25">
        <f>SUMIFS(EXPdata!$Q:$Q,EXPdata!$I:$I,CIP!C$7,EXPdata!$K:$K,"2")</f>
        <v>150845</v>
      </c>
      <c r="D63" s="23">
        <f>SUMIFS(EXPdata!$Q:$Q,EXPdata!$I:$I,CIP!D$7,EXPdata!$K:$K,"2")</f>
        <v>0</v>
      </c>
      <c r="E63" s="23">
        <f>SUMIFS(EXPdata!$Q:$Q,EXPdata!$I:$I,CIP!E$7,EXPdata!$K:$K,"2")</f>
        <v>0</v>
      </c>
      <c r="F63" s="23">
        <f>SUMIFS(EXPdata!$Q:$Q,EXPdata!$I:$I,CIP!F$7,EXPdata!$K:$K,"2")</f>
        <v>1000000</v>
      </c>
      <c r="G63" s="764">
        <f>SUM(C63:F63)</f>
        <v>1150845</v>
      </c>
    </row>
    <row r="64" spans="1:8">
      <c r="B64" s="18" t="s">
        <v>459</v>
      </c>
      <c r="C64" s="25">
        <f>SUMIFS(EXPdata!$Q:$Q,EXPdata!$I:$I,CIP!C$7,EXPdata!$K:$K,"3")</f>
        <v>2602178</v>
      </c>
      <c r="D64" s="23">
        <f>SUMIFS(EXPdata!$Q:$Q,EXPdata!$I:$I,CIP!D$7,EXPdata!$K:$K,"3")</f>
        <v>0</v>
      </c>
      <c r="E64" s="23">
        <f>SUMIFS(EXPdata!$Q:$Q,EXPdata!$I:$I,CIP!E$7,EXPdata!$K:$K,"3")</f>
        <v>202</v>
      </c>
      <c r="F64" s="23">
        <f>SUMIFS(EXPdata!$Q:$Q,EXPdata!$I:$I,CIP!F$7,EXPdata!$K:$K,"3")</f>
        <v>4900000</v>
      </c>
      <c r="G64" s="764">
        <f>SUM(C64:F64)</f>
        <v>7502380</v>
      </c>
    </row>
    <row r="65" spans="2:7" s="10" customFormat="1">
      <c r="B65" s="18" t="s">
        <v>460</v>
      </c>
      <c r="C65" s="25">
        <f>SUMIFS(EXPdata!$Q:$Q,EXPdata!$I:$I,CIP!C$7,EXPdata!$K:$K,"4")</f>
        <v>6835050</v>
      </c>
      <c r="D65" s="23">
        <f>SUMIFS(EXPdata!$Q:$Q,EXPdata!$I:$I,CIP!D$7,EXPdata!$K:$K,"4")</f>
        <v>0</v>
      </c>
      <c r="E65" s="23">
        <f>SUMIFS(EXPdata!$Q:$Q,EXPdata!$I:$I,CIP!E$7,EXPdata!$K:$K,"4")</f>
        <v>0</v>
      </c>
      <c r="F65" s="23">
        <f>SUMIFS(EXPdata!$Q:$Q,EXPdata!$I:$I,CIP!F$7,EXPdata!$K:$K,"4")</f>
        <v>12900000</v>
      </c>
      <c r="G65" s="764">
        <f>SUM(C65:F65)</f>
        <v>19735050</v>
      </c>
    </row>
    <row r="66" spans="2:7">
      <c r="B66" s="18" t="s">
        <v>455</v>
      </c>
      <c r="C66" s="26">
        <f>SUMIFS(EXPdata!$Q:$Q,EXPdata!$I:$I,CIP!C$7,EXPdata!$K:$K,"5")</f>
        <v>0</v>
      </c>
      <c r="D66" s="24">
        <f>SUMIFS(EXPdata!$Q:$Q,EXPdata!$I:$I,CIP!D$7,EXPdata!$K:$K,"5")</f>
        <v>0</v>
      </c>
      <c r="E66" s="24">
        <f>SUMIFS(EXPdata!$Q:$Q,EXPdata!$I:$I,CIP!E$7,EXPdata!$K:$K,"5")</f>
        <v>0</v>
      </c>
      <c r="F66" s="24">
        <f>SUMIFS(EXPdata!$Q:$Q,EXPdata!$I:$I,CIP!F$7,EXPdata!$K:$K,"5")</f>
        <v>0</v>
      </c>
      <c r="G66" s="560">
        <f t="shared" ref="G66" si="6">SUM(C66:E66)</f>
        <v>0</v>
      </c>
    </row>
    <row r="67" spans="2:7">
      <c r="B67" s="571" t="s">
        <v>5943</v>
      </c>
      <c r="C67" s="727">
        <f>SUM(C62:C66)</f>
        <v>9588073</v>
      </c>
      <c r="D67" s="728">
        <f>SUM(D62:D66)</f>
        <v>0</v>
      </c>
      <c r="E67" s="728">
        <f t="shared" ref="E67:F67" si="7">SUM(E62:E66)</f>
        <v>202</v>
      </c>
      <c r="F67" s="728">
        <f t="shared" si="7"/>
        <v>18800000</v>
      </c>
      <c r="G67" s="644">
        <f>SUM(G62:G66)</f>
        <v>28388275</v>
      </c>
    </row>
    <row r="68" spans="2:7">
      <c r="B68" s="53"/>
      <c r="C68" s="557"/>
      <c r="D68" s="558"/>
      <c r="E68" s="558"/>
      <c r="F68" s="558"/>
      <c r="G68" s="559"/>
    </row>
    <row r="69" spans="2:7" ht="23.25" customHeight="1">
      <c r="B69" s="19" t="s">
        <v>5941</v>
      </c>
      <c r="C69" s="642">
        <f>C59-C67</f>
        <v>801827</v>
      </c>
      <c r="D69" s="373">
        <f t="shared" ref="D69:F69" si="8">D59-D67</f>
        <v>0</v>
      </c>
      <c r="E69" s="373">
        <f t="shared" si="8"/>
        <v>0</v>
      </c>
      <c r="F69" s="373">
        <f t="shared" si="8"/>
        <v>0</v>
      </c>
      <c r="G69" s="757">
        <f>SUM(C69:E69)</f>
        <v>801827</v>
      </c>
    </row>
  </sheetData>
  <mergeCells count="3">
    <mergeCell ref="A4:G4"/>
    <mergeCell ref="A6:G6"/>
    <mergeCell ref="A51:G51"/>
  </mergeCells>
  <conditionalFormatting sqref="C49:F49 C24:G24">
    <cfRule type="cellIs" dxfId="1123" priority="27" operator="greaterThan">
      <formula>0</formula>
    </cfRule>
    <cfRule type="cellIs" dxfId="1122" priority="28" operator="lessThan">
      <formula>0</formula>
    </cfRule>
  </conditionalFormatting>
  <conditionalFormatting sqref="G49">
    <cfRule type="cellIs" dxfId="1121" priority="25" operator="greaterThan">
      <formula>0</formula>
    </cfRule>
    <cfRule type="cellIs" dxfId="1120" priority="26" operator="lessThan">
      <formula>0</formula>
    </cfRule>
  </conditionalFormatting>
  <conditionalFormatting sqref="C33:F33">
    <cfRule type="cellIs" dxfId="1119" priority="23" operator="greaterThan">
      <formula>0</formula>
    </cfRule>
    <cfRule type="cellIs" dxfId="1118" priority="24" operator="lessThan">
      <formula>0</formula>
    </cfRule>
  </conditionalFormatting>
  <conditionalFormatting sqref="G47">
    <cfRule type="cellIs" dxfId="1117" priority="21" operator="greaterThan">
      <formula>0</formula>
    </cfRule>
    <cfRule type="cellIs" dxfId="1116" priority="22" operator="lessThan">
      <formula>0</formula>
    </cfRule>
  </conditionalFormatting>
  <conditionalFormatting sqref="G45">
    <cfRule type="cellIs" dxfId="1115" priority="19" operator="greaterThan">
      <formula>0</formula>
    </cfRule>
    <cfRule type="cellIs" dxfId="1114" priority="20" operator="lessThan">
      <formula>0</formula>
    </cfRule>
  </conditionalFormatting>
  <conditionalFormatting sqref="G43">
    <cfRule type="cellIs" dxfId="1113" priority="17" operator="greaterThan">
      <formula>0</formula>
    </cfRule>
    <cfRule type="cellIs" dxfId="1112" priority="18" operator="lessThan">
      <formula>0</formula>
    </cfRule>
  </conditionalFormatting>
  <conditionalFormatting sqref="G41">
    <cfRule type="cellIs" dxfId="1111" priority="15" operator="greaterThan">
      <formula>0</formula>
    </cfRule>
    <cfRule type="cellIs" dxfId="1110" priority="16" operator="lessThan">
      <formula>0</formula>
    </cfRule>
  </conditionalFormatting>
  <conditionalFormatting sqref="G39">
    <cfRule type="cellIs" dxfId="1109" priority="13" operator="greaterThan">
      <formula>0</formula>
    </cfRule>
    <cfRule type="cellIs" dxfId="1108" priority="14" operator="lessThan">
      <formula>0</formula>
    </cfRule>
  </conditionalFormatting>
  <conditionalFormatting sqref="G33">
    <cfRule type="cellIs" dxfId="1107" priority="11" operator="greaterThan">
      <formula>0</formula>
    </cfRule>
    <cfRule type="cellIs" dxfId="1106" priority="12" operator="lessThan">
      <formula>0</formula>
    </cfRule>
  </conditionalFormatting>
  <conditionalFormatting sqref="G32">
    <cfRule type="cellIs" dxfId="1105" priority="9" operator="greaterThan">
      <formula>0</formula>
    </cfRule>
    <cfRule type="cellIs" dxfId="1104" priority="10" operator="lessThan">
      <formula>0</formula>
    </cfRule>
  </conditionalFormatting>
  <conditionalFormatting sqref="G31">
    <cfRule type="cellIs" dxfId="1103" priority="7" operator="greaterThan">
      <formula>0</formula>
    </cfRule>
    <cfRule type="cellIs" dxfId="1102" priority="8" operator="lessThan">
      <formula>0</formula>
    </cfRule>
  </conditionalFormatting>
  <conditionalFormatting sqref="G30">
    <cfRule type="cellIs" dxfId="1101" priority="5" operator="greaterThan">
      <formula>0</formula>
    </cfRule>
    <cfRule type="cellIs" dxfId="1100" priority="6" operator="lessThan">
      <formula>0</formula>
    </cfRule>
  </conditionalFormatting>
  <conditionalFormatting sqref="G29">
    <cfRule type="cellIs" dxfId="1099" priority="3" operator="greaterThan">
      <formula>0</formula>
    </cfRule>
    <cfRule type="cellIs" dxfId="1098" priority="4" operator="lessThan">
      <formula>0</formula>
    </cfRule>
  </conditionalFormatting>
  <conditionalFormatting sqref="C69:G69">
    <cfRule type="cellIs" dxfId="1097" priority="1" operator="greaterThan">
      <formula>0</formula>
    </cfRule>
    <cfRule type="cellIs" dxfId="1096" priority="2" operator="lessThan">
      <formula>0</formula>
    </cfRule>
  </conditionalFormatting>
  <printOptions horizontalCentered="1"/>
  <pageMargins left="0.5" right="0.5" top="0.5" bottom="0.5" header="0" footer="0.3"/>
  <pageSetup scale="73" fitToHeight="0"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0023DB-8E6C-47A5-AE98-B8206603B068}">
  <sheetPr>
    <tabColor theme="6" tint="0.39997558519241921"/>
    <pageSetUpPr fitToPage="1"/>
  </sheetPr>
  <dimension ref="A1:BL363"/>
  <sheetViews>
    <sheetView workbookViewId="0"/>
  </sheetViews>
  <sheetFormatPr defaultRowHeight="15"/>
  <cols>
    <col min="1" max="1" width="27.85546875" style="29" customWidth="1"/>
    <col min="2" max="2" width="12.140625" style="773" bestFit="1" customWidth="1"/>
    <col min="3" max="3" width="30" style="771" bestFit="1" customWidth="1"/>
    <col min="4" max="4" width="9.5703125" style="771" bestFit="1" customWidth="1"/>
    <col min="5" max="5" width="11.5703125" style="772" bestFit="1" customWidth="1"/>
    <col min="6" max="6" width="8.7109375" style="771" hidden="1" customWidth="1"/>
    <col min="7" max="7" width="9" style="771" hidden="1" customWidth="1"/>
    <col min="8" max="8" width="11" style="771" hidden="1" customWidth="1"/>
    <col min="9" max="9" width="10.7109375" style="771" bestFit="1" customWidth="1"/>
    <col min="10" max="10" width="8" style="773" hidden="1" customWidth="1"/>
    <col min="11" max="11" width="12.7109375" style="773" hidden="1" customWidth="1"/>
    <col min="12" max="12" width="10" style="773" hidden="1" customWidth="1"/>
    <col min="13" max="13" width="10" style="773" bestFit="1" customWidth="1"/>
    <col min="14" max="15" width="10" style="773" hidden="1" customWidth="1"/>
    <col min="16" max="16" width="10.5703125" style="773" hidden="1" customWidth="1"/>
    <col min="17" max="18" width="11" style="773" bestFit="1" customWidth="1"/>
    <col min="19" max="19" width="3.140625" style="773" hidden="1" customWidth="1"/>
    <col min="20" max="20" width="2.140625" style="773" hidden="1" customWidth="1"/>
    <col min="21" max="21" width="11" style="773" hidden="1" customWidth="1"/>
    <col min="22" max="22" width="10.5703125" style="773" bestFit="1" customWidth="1"/>
    <col min="23" max="23" width="3.7109375" style="7" customWidth="1"/>
    <col min="24" max="24" width="9" style="7" bestFit="1" customWidth="1"/>
    <col min="25" max="63" width="16.28515625" style="7" bestFit="1" customWidth="1"/>
    <col min="64" max="64" width="11.28515625" style="7" bestFit="1" customWidth="1"/>
    <col min="65" max="67" width="27.28515625" style="7" bestFit="1" customWidth="1"/>
    <col min="68" max="68" width="31.7109375" style="7" bestFit="1" customWidth="1"/>
    <col min="69" max="69" width="33.5703125" style="7" bestFit="1" customWidth="1"/>
    <col min="70" max="16384" width="9.140625" style="7"/>
  </cols>
  <sheetData>
    <row r="1" spans="1:64" ht="21">
      <c r="A1" s="783" t="s">
        <v>6543</v>
      </c>
    </row>
    <row r="2" spans="1:64" s="4" customFormat="1" ht="8.25" customHeight="1">
      <c r="A2" s="768"/>
      <c r="B2" s="769"/>
      <c r="C2" s="769"/>
      <c r="D2" s="769"/>
      <c r="E2" s="769"/>
      <c r="F2" s="769"/>
      <c r="G2" s="769"/>
      <c r="H2" s="769"/>
      <c r="I2" s="770"/>
      <c r="J2" s="770"/>
      <c r="K2" s="770"/>
      <c r="L2" s="770"/>
      <c r="M2" s="770"/>
      <c r="N2" s="770"/>
      <c r="O2" s="770"/>
      <c r="P2" s="769"/>
      <c r="Q2" s="769"/>
      <c r="R2" s="769"/>
      <c r="S2" s="769"/>
      <c r="T2" s="769"/>
      <c r="U2" s="769"/>
      <c r="V2" s="769"/>
    </row>
    <row r="3" spans="1:64" ht="15.75">
      <c r="A3" s="786" t="s">
        <v>19</v>
      </c>
      <c r="B3" s="929" t="s">
        <v>6783</v>
      </c>
      <c r="C3" s="787"/>
    </row>
    <row r="4" spans="1:64" ht="12" customHeight="1"/>
    <row r="5" spans="1:64" s="29" customFormat="1" ht="42.75" customHeight="1">
      <c r="A5" s="992" t="s">
        <v>0</v>
      </c>
      <c r="B5" s="992" t="s">
        <v>36</v>
      </c>
      <c r="C5" s="992" t="s">
        <v>2</v>
      </c>
      <c r="D5" s="991" t="s">
        <v>7004</v>
      </c>
      <c r="E5" s="835" t="s">
        <v>7005</v>
      </c>
      <c r="F5" s="835" t="s">
        <v>6544</v>
      </c>
      <c r="G5" s="835" t="s">
        <v>6545</v>
      </c>
      <c r="H5" s="835" t="s">
        <v>6546</v>
      </c>
      <c r="I5" s="835" t="s">
        <v>6596</v>
      </c>
      <c r="J5" s="835" t="s">
        <v>6547</v>
      </c>
      <c r="K5" s="835" t="s">
        <v>6548</v>
      </c>
      <c r="L5" s="835" t="s">
        <v>6549</v>
      </c>
      <c r="M5" s="835" t="s">
        <v>6597</v>
      </c>
      <c r="N5" s="835" t="s">
        <v>6550</v>
      </c>
      <c r="O5" s="835" t="s">
        <v>6551</v>
      </c>
      <c r="P5" s="835" t="s">
        <v>6552</v>
      </c>
      <c r="Q5" s="835" t="s">
        <v>6598</v>
      </c>
      <c r="R5" s="835" t="s">
        <v>6553</v>
      </c>
      <c r="S5" s="835" t="s">
        <v>6554</v>
      </c>
      <c r="T5" s="990" t="s">
        <v>6555</v>
      </c>
      <c r="U5" s="835" t="s">
        <v>6599</v>
      </c>
      <c r="V5" s="844" t="s">
        <v>6600</v>
      </c>
      <c r="W5"/>
      <c r="X5"/>
      <c r="Y5" s="706"/>
      <c r="Z5" s="706"/>
      <c r="AA5" s="706"/>
      <c r="AB5" s="706"/>
      <c r="AC5" s="706"/>
      <c r="AD5" s="706"/>
      <c r="AE5" s="706"/>
      <c r="AF5" s="706"/>
      <c r="AG5" s="706"/>
      <c r="AH5" s="706"/>
      <c r="AI5" s="706"/>
      <c r="AJ5" s="706"/>
      <c r="AK5" s="706"/>
      <c r="AL5" s="706"/>
      <c r="AM5" s="706"/>
      <c r="AN5" s="706"/>
      <c r="AO5" s="706"/>
      <c r="AP5" s="706"/>
      <c r="AQ5" s="706"/>
      <c r="AR5" s="706"/>
      <c r="AS5" s="706"/>
      <c r="AT5" s="706"/>
      <c r="AU5" s="706"/>
      <c r="AV5" s="706"/>
      <c r="AW5" s="706"/>
      <c r="AX5" s="706"/>
      <c r="AY5" s="706"/>
      <c r="AZ5" s="706"/>
      <c r="BA5" s="706"/>
      <c r="BB5" s="706"/>
      <c r="BC5" s="706"/>
      <c r="BD5" s="706"/>
      <c r="BE5" s="706"/>
      <c r="BF5" s="706"/>
      <c r="BG5" s="706"/>
      <c r="BH5" s="706"/>
      <c r="BI5" s="706"/>
      <c r="BJ5" s="706"/>
      <c r="BK5" s="706"/>
      <c r="BL5" s="706"/>
    </row>
    <row r="6" spans="1:64">
      <c r="A6" t="s">
        <v>1643</v>
      </c>
      <c r="B6" s="729">
        <v>740020</v>
      </c>
      <c r="C6" s="780" t="s">
        <v>8</v>
      </c>
      <c r="D6" s="1080">
        <v>22714.589999999997</v>
      </c>
      <c r="E6" s="1083">
        <v>202</v>
      </c>
      <c r="F6" s="781">
        <v>0</v>
      </c>
      <c r="G6" s="781">
        <v>41.800000000000011</v>
      </c>
      <c r="H6" s="781">
        <v>70.78</v>
      </c>
      <c r="I6" s="1083">
        <v>112.58000000000001</v>
      </c>
      <c r="J6" s="776">
        <v>-2.65</v>
      </c>
      <c r="K6" s="776">
        <v>-1.1102230246251565E-16</v>
      </c>
      <c r="L6" s="776">
        <v>-20.100000000000001</v>
      </c>
      <c r="M6" s="1083">
        <v>-22.75</v>
      </c>
      <c r="N6" s="776">
        <v>0</v>
      </c>
      <c r="O6" s="776">
        <v>5.980000000000004</v>
      </c>
      <c r="P6" s="776">
        <v>54.08</v>
      </c>
      <c r="Q6" s="1083">
        <v>60.060000000000009</v>
      </c>
      <c r="R6" s="1083">
        <v>0</v>
      </c>
      <c r="S6" s="776"/>
      <c r="T6" s="776"/>
      <c r="U6" s="776">
        <v>0</v>
      </c>
      <c r="V6" s="842">
        <v>149.89000000000001</v>
      </c>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row>
    <row r="7" spans="1:64">
      <c r="A7"/>
      <c r="B7" s="729">
        <v>790600</v>
      </c>
      <c r="C7" s="780" t="s">
        <v>16</v>
      </c>
      <c r="D7" s="1080">
        <v>540793.92000000004</v>
      </c>
      <c r="E7" s="1083">
        <v>0</v>
      </c>
      <c r="F7" s="781">
        <v>0</v>
      </c>
      <c r="G7" s="781">
        <v>0</v>
      </c>
      <c r="H7" s="781">
        <v>0</v>
      </c>
      <c r="I7" s="1083">
        <v>0</v>
      </c>
      <c r="J7" s="776">
        <v>0</v>
      </c>
      <c r="K7" s="776">
        <v>0</v>
      </c>
      <c r="L7" s="776">
        <v>0</v>
      </c>
      <c r="M7" s="1083">
        <v>0</v>
      </c>
      <c r="N7" s="776">
        <v>0</v>
      </c>
      <c r="O7" s="776">
        <v>0</v>
      </c>
      <c r="P7" s="776">
        <v>0</v>
      </c>
      <c r="Q7" s="1083">
        <v>0</v>
      </c>
      <c r="R7" s="1083">
        <v>0</v>
      </c>
      <c r="S7" s="776"/>
      <c r="T7" s="776"/>
      <c r="U7" s="776">
        <v>0</v>
      </c>
      <c r="V7" s="842">
        <v>0</v>
      </c>
      <c r="W7"/>
      <c r="X7"/>
    </row>
    <row r="8" spans="1:64">
      <c r="A8" s="777" t="s">
        <v>6594</v>
      </c>
      <c r="B8" s="777"/>
      <c r="C8" s="777"/>
      <c r="D8" s="1081">
        <v>563508.51</v>
      </c>
      <c r="E8" s="1084">
        <v>202</v>
      </c>
      <c r="F8" s="782">
        <v>0</v>
      </c>
      <c r="G8" s="782">
        <v>41.800000000000011</v>
      </c>
      <c r="H8" s="782">
        <v>70.78</v>
      </c>
      <c r="I8" s="1084">
        <v>112.58000000000001</v>
      </c>
      <c r="J8" s="778">
        <v>-2.65</v>
      </c>
      <c r="K8" s="778">
        <v>-1.1102230246251565E-16</v>
      </c>
      <c r="L8" s="778">
        <v>-20.100000000000001</v>
      </c>
      <c r="M8" s="1084">
        <v>-22.75</v>
      </c>
      <c r="N8" s="778">
        <v>0</v>
      </c>
      <c r="O8" s="778">
        <v>5.980000000000004</v>
      </c>
      <c r="P8" s="778">
        <v>54.08</v>
      </c>
      <c r="Q8" s="1084">
        <v>60.060000000000009</v>
      </c>
      <c r="R8" s="1084">
        <v>0</v>
      </c>
      <c r="S8" s="778"/>
      <c r="T8" s="778"/>
      <c r="U8" s="778">
        <v>0</v>
      </c>
      <c r="V8" s="843">
        <v>149.89000000000001</v>
      </c>
      <c r="W8"/>
      <c r="X8"/>
    </row>
    <row r="9" spans="1:64">
      <c r="A9" t="s">
        <v>1641</v>
      </c>
      <c r="B9" s="729">
        <v>740020</v>
      </c>
      <c r="C9" s="780" t="s">
        <v>8</v>
      </c>
      <c r="D9" s="1080">
        <v>36580.97</v>
      </c>
      <c r="E9" s="1083">
        <v>0</v>
      </c>
      <c r="F9" s="781">
        <v>0</v>
      </c>
      <c r="G9" s="781">
        <v>8888.3700000000008</v>
      </c>
      <c r="H9" s="781">
        <v>-7117.19</v>
      </c>
      <c r="I9" s="1083">
        <v>1771.1800000000012</v>
      </c>
      <c r="J9" s="776">
        <v>-825.95</v>
      </c>
      <c r="K9" s="776">
        <v>0</v>
      </c>
      <c r="L9" s="776">
        <v>-6254.76</v>
      </c>
      <c r="M9" s="1083">
        <v>-7080.71</v>
      </c>
      <c r="N9" s="776">
        <v>0</v>
      </c>
      <c r="O9" s="776">
        <v>799.97</v>
      </c>
      <c r="P9" s="776">
        <v>7231.83</v>
      </c>
      <c r="Q9" s="1083">
        <v>8031.8</v>
      </c>
      <c r="R9" s="1083">
        <v>0</v>
      </c>
      <c r="S9" s="776"/>
      <c r="T9" s="776"/>
      <c r="U9" s="776">
        <v>0</v>
      </c>
      <c r="V9" s="842">
        <v>2722.2700000000013</v>
      </c>
      <c r="W9"/>
      <c r="X9"/>
    </row>
    <row r="10" spans="1:64">
      <c r="A10"/>
      <c r="B10" s="729">
        <v>751680</v>
      </c>
      <c r="C10" s="780" t="s">
        <v>41</v>
      </c>
      <c r="D10" s="1080">
        <v>-4.0000000008149073E-2</v>
      </c>
      <c r="E10" s="1083">
        <v>6789900</v>
      </c>
      <c r="F10" s="781">
        <v>0</v>
      </c>
      <c r="G10" s="781">
        <v>0</v>
      </c>
      <c r="H10" s="781">
        <v>0</v>
      </c>
      <c r="I10" s="1083">
        <v>0</v>
      </c>
      <c r="J10" s="776">
        <v>5859</v>
      </c>
      <c r="K10" s="776">
        <v>0</v>
      </c>
      <c r="L10" s="776">
        <v>0</v>
      </c>
      <c r="M10" s="1083">
        <v>5859</v>
      </c>
      <c r="N10" s="776">
        <v>0</v>
      </c>
      <c r="O10" s="776">
        <v>15862.6</v>
      </c>
      <c r="P10" s="776">
        <v>0</v>
      </c>
      <c r="Q10" s="1083">
        <v>15862.6</v>
      </c>
      <c r="R10" s="1083">
        <v>0</v>
      </c>
      <c r="S10" s="776"/>
      <c r="T10" s="776"/>
      <c r="U10" s="776">
        <v>0</v>
      </c>
      <c r="V10" s="842">
        <v>21721.599999999999</v>
      </c>
      <c r="W10"/>
      <c r="X10"/>
    </row>
    <row r="11" spans="1:64">
      <c r="A11"/>
      <c r="B11" s="729">
        <v>752700</v>
      </c>
      <c r="C11" s="780" t="s">
        <v>2981</v>
      </c>
      <c r="D11" s="1080">
        <v>18953.43</v>
      </c>
      <c r="E11" s="1083">
        <v>0</v>
      </c>
      <c r="F11" s="781">
        <v>0</v>
      </c>
      <c r="G11" s="781">
        <v>0</v>
      </c>
      <c r="H11" s="781">
        <v>0</v>
      </c>
      <c r="I11" s="1083">
        <v>0</v>
      </c>
      <c r="J11" s="776">
        <v>0</v>
      </c>
      <c r="K11" s="776">
        <v>0</v>
      </c>
      <c r="L11" s="776">
        <v>0</v>
      </c>
      <c r="M11" s="1083">
        <v>0</v>
      </c>
      <c r="N11" s="776">
        <v>0</v>
      </c>
      <c r="O11" s="776">
        <v>0</v>
      </c>
      <c r="P11" s="776">
        <v>0</v>
      </c>
      <c r="Q11" s="1083">
        <v>0</v>
      </c>
      <c r="R11" s="1083">
        <v>0</v>
      </c>
      <c r="S11" s="776"/>
      <c r="T11" s="776"/>
      <c r="U11" s="776">
        <v>0</v>
      </c>
      <c r="V11" s="842">
        <v>0</v>
      </c>
      <c r="W11"/>
      <c r="X11"/>
    </row>
    <row r="12" spans="1:64">
      <c r="A12"/>
      <c r="B12" s="729">
        <v>754300</v>
      </c>
      <c r="C12" s="780" t="s">
        <v>1320</v>
      </c>
      <c r="D12" s="1080">
        <v>2856133</v>
      </c>
      <c r="E12" s="1083">
        <v>0</v>
      </c>
      <c r="F12" s="781">
        <v>-2856133</v>
      </c>
      <c r="G12" s="781">
        <v>0</v>
      </c>
      <c r="H12" s="781">
        <v>2177184.8199999998</v>
      </c>
      <c r="I12" s="1083">
        <v>-678948.18000000017</v>
      </c>
      <c r="J12" s="776">
        <v>0</v>
      </c>
      <c r="K12" s="776">
        <v>0</v>
      </c>
      <c r="L12" s="776">
        <v>0</v>
      </c>
      <c r="M12" s="1083">
        <v>0</v>
      </c>
      <c r="N12" s="776">
        <v>132176.73000000001</v>
      </c>
      <c r="O12" s="776">
        <v>838440.17</v>
      </c>
      <c r="P12" s="776">
        <v>488859</v>
      </c>
      <c r="Q12" s="1083">
        <v>1459475.9</v>
      </c>
      <c r="R12" s="1083">
        <v>1178291.3700000001</v>
      </c>
      <c r="S12" s="776"/>
      <c r="T12" s="776"/>
      <c r="U12" s="776">
        <v>1178291.3700000001</v>
      </c>
      <c r="V12" s="842">
        <v>1958819.0899999999</v>
      </c>
      <c r="W12"/>
      <c r="X12"/>
    </row>
    <row r="13" spans="1:64">
      <c r="A13"/>
      <c r="B13" s="729">
        <v>777520</v>
      </c>
      <c r="C13" s="780" t="s">
        <v>25</v>
      </c>
      <c r="D13" s="1080">
        <v>0</v>
      </c>
      <c r="E13" s="1083">
        <v>0</v>
      </c>
      <c r="F13" s="781">
        <v>0</v>
      </c>
      <c r="G13" s="781">
        <v>0</v>
      </c>
      <c r="H13" s="781">
        <v>0</v>
      </c>
      <c r="I13" s="1083">
        <v>0</v>
      </c>
      <c r="J13" s="776">
        <v>0</v>
      </c>
      <c r="K13" s="776">
        <v>0</v>
      </c>
      <c r="L13" s="776">
        <v>0</v>
      </c>
      <c r="M13" s="1083">
        <v>0</v>
      </c>
      <c r="N13" s="776">
        <v>0</v>
      </c>
      <c r="O13" s="776">
        <v>0</v>
      </c>
      <c r="P13" s="776">
        <v>0</v>
      </c>
      <c r="Q13" s="1083">
        <v>0</v>
      </c>
      <c r="R13" s="1083">
        <v>0</v>
      </c>
      <c r="S13" s="776"/>
      <c r="T13" s="776"/>
      <c r="U13" s="776">
        <v>0</v>
      </c>
      <c r="V13" s="842">
        <v>0</v>
      </c>
      <c r="W13"/>
      <c r="X13"/>
    </row>
    <row r="14" spans="1:64">
      <c r="A14"/>
      <c r="B14" s="729">
        <v>780220</v>
      </c>
      <c r="C14" s="780" t="s">
        <v>24</v>
      </c>
      <c r="D14" s="1080">
        <v>0</v>
      </c>
      <c r="E14" s="1083">
        <v>0</v>
      </c>
      <c r="F14" s="781">
        <v>0</v>
      </c>
      <c r="G14" s="781">
        <v>0</v>
      </c>
      <c r="H14" s="781">
        <v>0</v>
      </c>
      <c r="I14" s="1083">
        <v>0</v>
      </c>
      <c r="J14" s="776">
        <v>0</v>
      </c>
      <c r="K14" s="776">
        <v>0</v>
      </c>
      <c r="L14" s="776">
        <v>0</v>
      </c>
      <c r="M14" s="1083">
        <v>0</v>
      </c>
      <c r="N14" s="776">
        <v>140000</v>
      </c>
      <c r="O14" s="776">
        <v>0</v>
      </c>
      <c r="P14" s="776">
        <v>0</v>
      </c>
      <c r="Q14" s="1083">
        <v>140000</v>
      </c>
      <c r="R14" s="1083">
        <v>0</v>
      </c>
      <c r="S14" s="776"/>
      <c r="T14" s="776"/>
      <c r="U14" s="776">
        <v>0</v>
      </c>
      <c r="V14" s="842">
        <v>140000</v>
      </c>
      <c r="W14"/>
      <c r="X14"/>
    </row>
    <row r="15" spans="1:64">
      <c r="A15"/>
      <c r="B15" s="729">
        <v>781180</v>
      </c>
      <c r="C15" s="780" t="s">
        <v>6255</v>
      </c>
      <c r="D15" s="1080">
        <v>105100</v>
      </c>
      <c r="E15" s="1083">
        <v>0</v>
      </c>
      <c r="F15" s="781">
        <v>0</v>
      </c>
      <c r="G15" s="781">
        <v>0</v>
      </c>
      <c r="H15" s="781">
        <v>0</v>
      </c>
      <c r="I15" s="1083">
        <v>0</v>
      </c>
      <c r="J15" s="776">
        <v>0</v>
      </c>
      <c r="K15" s="776">
        <v>0</v>
      </c>
      <c r="L15" s="776">
        <v>0</v>
      </c>
      <c r="M15" s="1083">
        <v>0</v>
      </c>
      <c r="N15" s="776">
        <v>0</v>
      </c>
      <c r="O15" s="776">
        <v>0</v>
      </c>
      <c r="P15" s="776">
        <v>0</v>
      </c>
      <c r="Q15" s="1083">
        <v>0</v>
      </c>
      <c r="R15" s="1083">
        <v>0</v>
      </c>
      <c r="S15" s="776"/>
      <c r="T15" s="776"/>
      <c r="U15" s="776">
        <v>0</v>
      </c>
      <c r="V15" s="842">
        <v>0</v>
      </c>
      <c r="W15"/>
      <c r="X15"/>
    </row>
    <row r="16" spans="1:64">
      <c r="A16"/>
      <c r="B16" s="729">
        <v>781320</v>
      </c>
      <c r="C16" s="780" t="s">
        <v>2783</v>
      </c>
      <c r="D16" s="1080">
        <v>0</v>
      </c>
      <c r="E16" s="1083">
        <v>0</v>
      </c>
      <c r="F16" s="781">
        <v>0</v>
      </c>
      <c r="G16" s="781">
        <v>0</v>
      </c>
      <c r="H16" s="781">
        <v>0</v>
      </c>
      <c r="I16" s="1083">
        <v>0</v>
      </c>
      <c r="J16" s="776">
        <v>0</v>
      </c>
      <c r="K16" s="776">
        <v>0</v>
      </c>
      <c r="L16" s="776">
        <v>0</v>
      </c>
      <c r="M16" s="1083">
        <v>0</v>
      </c>
      <c r="N16" s="776">
        <v>0</v>
      </c>
      <c r="O16" s="776">
        <v>0</v>
      </c>
      <c r="P16" s="776">
        <v>0</v>
      </c>
      <c r="Q16" s="1083">
        <v>0</v>
      </c>
      <c r="R16" s="1083">
        <v>0</v>
      </c>
      <c r="S16" s="776"/>
      <c r="T16" s="776"/>
      <c r="U16" s="776">
        <v>0</v>
      </c>
      <c r="V16" s="842">
        <v>0</v>
      </c>
      <c r="W16"/>
      <c r="X16"/>
    </row>
    <row r="17" spans="1:24">
      <c r="A17"/>
      <c r="B17" s="729">
        <v>790500</v>
      </c>
      <c r="C17" s="780" t="s">
        <v>40</v>
      </c>
      <c r="D17" s="1080">
        <v>0</v>
      </c>
      <c r="E17" s="1083">
        <v>1000000</v>
      </c>
      <c r="F17" s="781">
        <v>0</v>
      </c>
      <c r="G17" s="781">
        <v>0</v>
      </c>
      <c r="H17" s="781">
        <v>0</v>
      </c>
      <c r="I17" s="1083">
        <v>0</v>
      </c>
      <c r="J17" s="776">
        <v>0</v>
      </c>
      <c r="K17" s="776">
        <v>0</v>
      </c>
      <c r="L17" s="776">
        <v>0</v>
      </c>
      <c r="M17" s="1083">
        <v>0</v>
      </c>
      <c r="N17" s="776">
        <v>0</v>
      </c>
      <c r="O17" s="776">
        <v>0</v>
      </c>
      <c r="P17" s="776">
        <v>1000000</v>
      </c>
      <c r="Q17" s="1083">
        <v>1000000</v>
      </c>
      <c r="R17" s="1083">
        <v>0</v>
      </c>
      <c r="S17" s="776"/>
      <c r="T17" s="776"/>
      <c r="U17" s="776">
        <v>0</v>
      </c>
      <c r="V17" s="842">
        <v>1000000</v>
      </c>
      <c r="W17"/>
      <c r="X17"/>
    </row>
    <row r="18" spans="1:24">
      <c r="A18"/>
      <c r="B18" s="729">
        <v>790600</v>
      </c>
      <c r="C18" s="780" t="s">
        <v>16</v>
      </c>
      <c r="D18" s="1080">
        <v>781485.35</v>
      </c>
      <c r="E18" s="1083">
        <v>2600000</v>
      </c>
      <c r="F18" s="781">
        <v>0</v>
      </c>
      <c r="G18" s="781">
        <v>0</v>
      </c>
      <c r="H18" s="781">
        <v>0</v>
      </c>
      <c r="I18" s="1083">
        <v>0</v>
      </c>
      <c r="J18" s="776">
        <v>0</v>
      </c>
      <c r="K18" s="776">
        <v>0</v>
      </c>
      <c r="L18" s="776">
        <v>103401.2</v>
      </c>
      <c r="M18" s="1083">
        <v>103401.2</v>
      </c>
      <c r="N18" s="776">
        <v>0</v>
      </c>
      <c r="O18" s="776">
        <v>0</v>
      </c>
      <c r="P18" s="776">
        <v>0</v>
      </c>
      <c r="Q18" s="1083">
        <v>0</v>
      </c>
      <c r="R18" s="1083">
        <v>0</v>
      </c>
      <c r="S18" s="776"/>
      <c r="T18" s="776"/>
      <c r="U18" s="776">
        <v>0</v>
      </c>
      <c r="V18" s="842">
        <v>103401.2</v>
      </c>
      <c r="W18"/>
      <c r="X18"/>
    </row>
    <row r="19" spans="1:24">
      <c r="A19"/>
      <c r="B19" s="729">
        <v>790020</v>
      </c>
      <c r="C19" s="780" t="s">
        <v>6830</v>
      </c>
      <c r="D19" s="1080">
        <v>997455</v>
      </c>
      <c r="E19" s="1083">
        <v>0</v>
      </c>
      <c r="F19" s="781">
        <v>0</v>
      </c>
      <c r="G19" s="781">
        <v>0</v>
      </c>
      <c r="H19" s="781">
        <v>0</v>
      </c>
      <c r="I19" s="1083">
        <v>0</v>
      </c>
      <c r="J19" s="776">
        <v>0</v>
      </c>
      <c r="K19" s="776">
        <v>0</v>
      </c>
      <c r="L19" s="776">
        <v>0</v>
      </c>
      <c r="M19" s="1083">
        <v>0</v>
      </c>
      <c r="N19" s="776">
        <v>0</v>
      </c>
      <c r="O19" s="776">
        <v>0</v>
      </c>
      <c r="P19" s="776">
        <v>0</v>
      </c>
      <c r="Q19" s="1083">
        <v>0</v>
      </c>
      <c r="R19" s="1083">
        <v>0</v>
      </c>
      <c r="S19" s="776"/>
      <c r="T19" s="776"/>
      <c r="U19" s="776">
        <v>0</v>
      </c>
      <c r="V19" s="842">
        <v>0</v>
      </c>
      <c r="W19"/>
      <c r="X19"/>
    </row>
    <row r="20" spans="1:24">
      <c r="A20" s="777" t="s">
        <v>6592</v>
      </c>
      <c r="B20" s="777"/>
      <c r="C20" s="777"/>
      <c r="D20" s="1081">
        <v>4795707.71</v>
      </c>
      <c r="E20" s="1084">
        <v>10389900</v>
      </c>
      <c r="F20" s="782">
        <v>-2856133</v>
      </c>
      <c r="G20" s="782">
        <v>8888.3700000000008</v>
      </c>
      <c r="H20" s="782">
        <v>2170067.63</v>
      </c>
      <c r="I20" s="1084">
        <v>-677177.00000000012</v>
      </c>
      <c r="J20" s="778">
        <v>5033.05</v>
      </c>
      <c r="K20" s="778">
        <v>0</v>
      </c>
      <c r="L20" s="778">
        <v>97146.44</v>
      </c>
      <c r="M20" s="1084">
        <v>102179.48999999999</v>
      </c>
      <c r="N20" s="778">
        <v>272176.73</v>
      </c>
      <c r="O20" s="778">
        <v>855102.74</v>
      </c>
      <c r="P20" s="778">
        <v>1496090.83</v>
      </c>
      <c r="Q20" s="1084">
        <v>2623370.2999999998</v>
      </c>
      <c r="R20" s="1084">
        <v>1178291.3700000001</v>
      </c>
      <c r="S20" s="778"/>
      <c r="T20" s="778"/>
      <c r="U20" s="778">
        <v>1178291.3700000001</v>
      </c>
      <c r="V20" s="843">
        <v>3226664.16</v>
      </c>
      <c r="W20"/>
      <c r="X20"/>
    </row>
    <row r="21" spans="1:24">
      <c r="A21" t="s">
        <v>1640</v>
      </c>
      <c r="B21" s="729">
        <v>740020</v>
      </c>
      <c r="C21" s="780" t="s">
        <v>8</v>
      </c>
      <c r="D21" s="1080">
        <v>3258.7299999999996</v>
      </c>
      <c r="E21" s="1083">
        <v>0</v>
      </c>
      <c r="F21" s="781">
        <v>0</v>
      </c>
      <c r="G21" s="781">
        <v>2909.09</v>
      </c>
      <c r="H21" s="781">
        <v>2247.04</v>
      </c>
      <c r="I21" s="1083">
        <v>5156.13</v>
      </c>
      <c r="J21" s="776">
        <v>97.02</v>
      </c>
      <c r="K21" s="776">
        <v>0</v>
      </c>
      <c r="L21" s="776">
        <v>734.72</v>
      </c>
      <c r="M21" s="1083">
        <v>831.74</v>
      </c>
      <c r="N21" s="776">
        <v>0</v>
      </c>
      <c r="O21" s="776">
        <v>31.26</v>
      </c>
      <c r="P21" s="776">
        <v>282.60000000000002</v>
      </c>
      <c r="Q21" s="1083">
        <v>313.86</v>
      </c>
      <c r="R21" s="1083">
        <v>0</v>
      </c>
      <c r="S21" s="776"/>
      <c r="T21" s="776"/>
      <c r="U21" s="776">
        <v>0</v>
      </c>
      <c r="V21" s="842">
        <v>6301.7300000000014</v>
      </c>
      <c r="W21"/>
      <c r="X21"/>
    </row>
    <row r="22" spans="1:24">
      <c r="A22"/>
      <c r="B22" s="729">
        <v>751680</v>
      </c>
      <c r="C22" s="780" t="s">
        <v>41</v>
      </c>
      <c r="D22" s="1080">
        <v>0</v>
      </c>
      <c r="E22" s="1083">
        <v>0</v>
      </c>
      <c r="F22" s="781">
        <v>0</v>
      </c>
      <c r="G22" s="781">
        <v>0</v>
      </c>
      <c r="H22" s="781">
        <v>0</v>
      </c>
      <c r="I22" s="1083">
        <v>0</v>
      </c>
      <c r="J22" s="776">
        <v>0</v>
      </c>
      <c r="K22" s="776">
        <v>0</v>
      </c>
      <c r="L22" s="776">
        <v>0</v>
      </c>
      <c r="M22" s="1083">
        <v>0</v>
      </c>
      <c r="N22" s="776">
        <v>0</v>
      </c>
      <c r="O22" s="776">
        <v>0</v>
      </c>
      <c r="P22" s="776">
        <v>0</v>
      </c>
      <c r="Q22" s="1083">
        <v>0</v>
      </c>
      <c r="R22" s="1083">
        <v>0</v>
      </c>
      <c r="S22" s="776"/>
      <c r="T22" s="776"/>
      <c r="U22" s="776">
        <v>0</v>
      </c>
      <c r="V22" s="842">
        <v>0</v>
      </c>
      <c r="W22"/>
      <c r="X22"/>
    </row>
    <row r="23" spans="1:24">
      <c r="A23"/>
      <c r="B23" s="729">
        <v>754300</v>
      </c>
      <c r="C23" s="780" t="s">
        <v>1320</v>
      </c>
      <c r="D23" s="1080">
        <v>260300.47999999998</v>
      </c>
      <c r="E23" s="1083">
        <v>0</v>
      </c>
      <c r="F23" s="781">
        <v>0</v>
      </c>
      <c r="G23" s="781">
        <v>0</v>
      </c>
      <c r="H23" s="781">
        <v>0</v>
      </c>
      <c r="I23" s="1083">
        <v>0</v>
      </c>
      <c r="J23" s="776">
        <v>0</v>
      </c>
      <c r="K23" s="776">
        <v>0</v>
      </c>
      <c r="L23" s="776">
        <v>0</v>
      </c>
      <c r="M23" s="1083">
        <v>0</v>
      </c>
      <c r="N23" s="776">
        <v>0</v>
      </c>
      <c r="O23" s="776">
        <v>0</v>
      </c>
      <c r="P23" s="776">
        <v>0</v>
      </c>
      <c r="Q23" s="1083">
        <v>0</v>
      </c>
      <c r="R23" s="1083">
        <v>0</v>
      </c>
      <c r="S23" s="776"/>
      <c r="T23" s="776"/>
      <c r="U23" s="776">
        <v>0</v>
      </c>
      <c r="V23" s="842">
        <v>0</v>
      </c>
      <c r="W23"/>
      <c r="X23"/>
    </row>
    <row r="24" spans="1:24">
      <c r="A24" s="777" t="s">
        <v>6593</v>
      </c>
      <c r="B24" s="777"/>
      <c r="C24" s="777"/>
      <c r="D24" s="1081">
        <v>263559.20999999996</v>
      </c>
      <c r="E24" s="1084">
        <v>0</v>
      </c>
      <c r="F24" s="782">
        <v>0</v>
      </c>
      <c r="G24" s="782">
        <v>2909.09</v>
      </c>
      <c r="H24" s="782">
        <v>2247.04</v>
      </c>
      <c r="I24" s="1084">
        <v>5156.13</v>
      </c>
      <c r="J24" s="778">
        <v>97.02</v>
      </c>
      <c r="K24" s="778">
        <v>0</v>
      </c>
      <c r="L24" s="778">
        <v>734.72</v>
      </c>
      <c r="M24" s="1084">
        <v>831.74</v>
      </c>
      <c r="N24" s="778">
        <v>0</v>
      </c>
      <c r="O24" s="778">
        <v>31.26</v>
      </c>
      <c r="P24" s="778">
        <v>282.60000000000002</v>
      </c>
      <c r="Q24" s="1084">
        <v>313.86</v>
      </c>
      <c r="R24" s="1084">
        <v>0</v>
      </c>
      <c r="S24" s="778"/>
      <c r="T24" s="778"/>
      <c r="U24" s="778">
        <v>0</v>
      </c>
      <c r="V24" s="843">
        <v>6301.7300000000014</v>
      </c>
      <c r="W24"/>
      <c r="X24"/>
    </row>
    <row r="25" spans="1:24">
      <c r="A25" t="s">
        <v>6766</v>
      </c>
      <c r="B25" s="729">
        <v>763520</v>
      </c>
      <c r="C25" s="780" t="s">
        <v>6622</v>
      </c>
      <c r="D25" s="1080">
        <v>356381.05</v>
      </c>
      <c r="E25" s="1083">
        <v>18800000</v>
      </c>
      <c r="F25" s="781">
        <v>0</v>
      </c>
      <c r="G25" s="781">
        <v>0</v>
      </c>
      <c r="H25" s="781">
        <v>0</v>
      </c>
      <c r="I25" s="1083">
        <v>0</v>
      </c>
      <c r="J25" s="776">
        <v>0</v>
      </c>
      <c r="K25" s="776">
        <v>0</v>
      </c>
      <c r="L25" s="776">
        <v>190799.81</v>
      </c>
      <c r="M25" s="1083">
        <v>190799.81</v>
      </c>
      <c r="N25" s="776">
        <v>0</v>
      </c>
      <c r="O25" s="776">
        <v>0</v>
      </c>
      <c r="P25" s="776">
        <v>283083.24</v>
      </c>
      <c r="Q25" s="1083">
        <v>283083.24</v>
      </c>
      <c r="R25" s="1083">
        <v>0</v>
      </c>
      <c r="S25" s="776"/>
      <c r="T25" s="776"/>
      <c r="U25" s="776">
        <v>0</v>
      </c>
      <c r="V25" s="842">
        <v>473883.05</v>
      </c>
      <c r="W25"/>
      <c r="X25"/>
    </row>
    <row r="26" spans="1:24">
      <c r="A26" s="777" t="s">
        <v>6782</v>
      </c>
      <c r="B26" s="777"/>
      <c r="C26" s="777"/>
      <c r="D26" s="1081">
        <v>356381.05</v>
      </c>
      <c r="E26" s="1084">
        <v>18800000</v>
      </c>
      <c r="F26" s="782">
        <v>0</v>
      </c>
      <c r="G26" s="782">
        <v>0</v>
      </c>
      <c r="H26" s="782">
        <v>0</v>
      </c>
      <c r="I26" s="1084">
        <v>0</v>
      </c>
      <c r="J26" s="778">
        <v>0</v>
      </c>
      <c r="K26" s="778">
        <v>0</v>
      </c>
      <c r="L26" s="778">
        <v>190799.81</v>
      </c>
      <c r="M26" s="1084">
        <v>190799.81</v>
      </c>
      <c r="N26" s="778">
        <v>0</v>
      </c>
      <c r="O26" s="778">
        <v>0</v>
      </c>
      <c r="P26" s="778">
        <v>283083.24</v>
      </c>
      <c r="Q26" s="1084">
        <v>283083.24</v>
      </c>
      <c r="R26" s="1084">
        <v>0</v>
      </c>
      <c r="S26" s="778"/>
      <c r="T26" s="778"/>
      <c r="U26" s="778">
        <v>0</v>
      </c>
      <c r="V26" s="843">
        <v>473883.05</v>
      </c>
      <c r="W26"/>
      <c r="X26"/>
    </row>
    <row r="27" spans="1:24">
      <c r="A27" t="s">
        <v>5359</v>
      </c>
      <c r="B27"/>
      <c r="C27"/>
      <c r="D27" s="1082">
        <v>5979156.4799999995</v>
      </c>
      <c r="E27" s="1085">
        <v>29190102</v>
      </c>
      <c r="F27" s="781">
        <v>-2856133</v>
      </c>
      <c r="G27" s="781">
        <v>11839.26</v>
      </c>
      <c r="H27" s="781">
        <v>2172385.4499999997</v>
      </c>
      <c r="I27" s="1085">
        <v>-671908.29000000015</v>
      </c>
      <c r="J27" s="776">
        <v>5127.42</v>
      </c>
      <c r="K27" s="776">
        <v>-1.1102230246251565E-16</v>
      </c>
      <c r="L27" s="776">
        <v>288660.87</v>
      </c>
      <c r="M27" s="1085">
        <v>293788.28999999998</v>
      </c>
      <c r="N27" s="776">
        <v>272176.73</v>
      </c>
      <c r="O27" s="776">
        <v>855139.9800000001</v>
      </c>
      <c r="P27" s="776">
        <v>1779510.75</v>
      </c>
      <c r="Q27" s="1085">
        <v>2906827.46</v>
      </c>
      <c r="R27" s="1085">
        <v>1178291.3700000001</v>
      </c>
      <c r="S27" s="776"/>
      <c r="T27" s="776"/>
      <c r="U27" s="776">
        <v>1178291.3700000001</v>
      </c>
      <c r="V27" s="842">
        <v>3706998.8299999996</v>
      </c>
      <c r="W27"/>
      <c r="X27"/>
    </row>
    <row r="28" spans="1:24">
      <c r="A28"/>
      <c r="B28"/>
      <c r="C28"/>
      <c r="D28"/>
      <c r="E28"/>
      <c r="F28"/>
      <c r="G28"/>
      <c r="H28"/>
      <c r="I28"/>
      <c r="J28"/>
      <c r="K28"/>
      <c r="L28"/>
      <c r="M28"/>
      <c r="N28"/>
      <c r="O28"/>
      <c r="P28"/>
      <c r="Q28"/>
      <c r="R28"/>
      <c r="S28"/>
      <c r="T28"/>
      <c r="U28"/>
      <c r="V28"/>
      <c r="W28"/>
      <c r="X28"/>
    </row>
    <row r="29" spans="1:24">
      <c r="A29"/>
      <c r="B29"/>
      <c r="C29"/>
      <c r="D29"/>
      <c r="E29"/>
      <c r="F29"/>
      <c r="G29"/>
      <c r="H29"/>
      <c r="I29"/>
      <c r="J29"/>
      <c r="K29"/>
      <c r="L29"/>
      <c r="M29"/>
      <c r="N29"/>
      <c r="O29"/>
      <c r="P29"/>
      <c r="Q29"/>
      <c r="R29"/>
      <c r="S29"/>
      <c r="T29"/>
      <c r="U29"/>
      <c r="V29"/>
      <c r="W29"/>
      <c r="X29"/>
    </row>
    <row r="30" spans="1:24">
      <c r="A30"/>
      <c r="B30"/>
      <c r="C30"/>
      <c r="D30"/>
      <c r="E30"/>
      <c r="F30"/>
      <c r="G30"/>
      <c r="H30"/>
      <c r="I30"/>
      <c r="J30"/>
      <c r="K30"/>
      <c r="L30"/>
      <c r="M30"/>
      <c r="N30"/>
      <c r="O30"/>
      <c r="P30"/>
      <c r="Q30"/>
      <c r="R30"/>
      <c r="S30"/>
      <c r="T30"/>
      <c r="U30"/>
      <c r="V30"/>
      <c r="W30"/>
      <c r="X30"/>
    </row>
    <row r="31" spans="1:24">
      <c r="A31"/>
      <c r="B31"/>
      <c r="C31"/>
      <c r="D31"/>
      <c r="E31"/>
      <c r="F31"/>
      <c r="G31"/>
      <c r="H31"/>
      <c r="I31"/>
      <c r="J31"/>
      <c r="K31"/>
      <c r="L31"/>
      <c r="M31"/>
      <c r="N31"/>
      <c r="O31"/>
      <c r="P31"/>
      <c r="Q31"/>
      <c r="R31"/>
      <c r="S31"/>
      <c r="T31"/>
      <c r="U31"/>
      <c r="V31"/>
      <c r="W31"/>
      <c r="X31"/>
    </row>
    <row r="32" spans="1:24">
      <c r="A32"/>
      <c r="B32"/>
      <c r="C32"/>
      <c r="D32"/>
      <c r="E32"/>
      <c r="F32"/>
      <c r="G32"/>
      <c r="H32"/>
      <c r="I32"/>
      <c r="J32"/>
      <c r="K32"/>
      <c r="L32"/>
      <c r="M32"/>
      <c r="N32"/>
      <c r="O32"/>
      <c r="P32"/>
      <c r="Q32"/>
      <c r="R32"/>
      <c r="S32"/>
      <c r="T32"/>
      <c r="U32"/>
      <c r="V32"/>
      <c r="W32"/>
      <c r="X32"/>
    </row>
    <row r="33" spans="1:24">
      <c r="A33"/>
      <c r="B33"/>
      <c r="C33"/>
      <c r="D33"/>
      <c r="E33"/>
      <c r="F33"/>
      <c r="G33"/>
      <c r="H33"/>
      <c r="I33"/>
      <c r="J33"/>
      <c r="K33"/>
      <c r="L33"/>
      <c r="M33"/>
      <c r="N33"/>
      <c r="O33"/>
      <c r="P33"/>
      <c r="Q33"/>
      <c r="R33"/>
      <c r="S33"/>
      <c r="T33"/>
      <c r="U33"/>
      <c r="V33"/>
      <c r="W33"/>
      <c r="X33"/>
    </row>
    <row r="34" spans="1:24">
      <c r="A34"/>
      <c r="B34"/>
      <c r="C34"/>
      <c r="D34"/>
      <c r="E34"/>
      <c r="F34"/>
      <c r="G34"/>
      <c r="H34"/>
      <c r="I34"/>
      <c r="J34"/>
      <c r="K34"/>
      <c r="L34"/>
      <c r="M34"/>
      <c r="N34"/>
      <c r="O34"/>
      <c r="P34"/>
      <c r="Q34"/>
      <c r="R34"/>
      <c r="S34"/>
      <c r="T34"/>
      <c r="U34"/>
      <c r="V34"/>
      <c r="W34"/>
      <c r="X34"/>
    </row>
    <row r="35" spans="1:24">
      <c r="A35"/>
      <c r="B35"/>
      <c r="C35"/>
      <c r="D35"/>
      <c r="E35"/>
      <c r="F35"/>
      <c r="G35"/>
      <c r="H35"/>
      <c r="I35"/>
      <c r="J35"/>
      <c r="K35"/>
      <c r="L35"/>
      <c r="M35"/>
      <c r="N35"/>
      <c r="O35"/>
      <c r="P35"/>
      <c r="Q35"/>
      <c r="R35"/>
      <c r="S35"/>
      <c r="T35"/>
      <c r="U35"/>
      <c r="V35"/>
      <c r="W35"/>
      <c r="X35"/>
    </row>
    <row r="36" spans="1:24">
      <c r="A36"/>
      <c r="B36"/>
      <c r="C36"/>
      <c r="D36"/>
      <c r="E36"/>
      <c r="F36"/>
      <c r="G36"/>
      <c r="H36"/>
      <c r="I36"/>
      <c r="J36"/>
      <c r="K36"/>
      <c r="L36"/>
      <c r="M36"/>
      <c r="N36"/>
      <c r="O36"/>
      <c r="P36"/>
      <c r="Q36"/>
      <c r="R36"/>
      <c r="S36"/>
      <c r="T36"/>
      <c r="U36"/>
      <c r="V36"/>
      <c r="W36"/>
      <c r="X36"/>
    </row>
    <row r="37" spans="1:24">
      <c r="A37"/>
      <c r="B37"/>
      <c r="C37"/>
      <c r="D37"/>
      <c r="E37"/>
      <c r="F37"/>
      <c r="G37"/>
      <c r="H37"/>
      <c r="I37"/>
      <c r="J37"/>
      <c r="K37"/>
      <c r="L37"/>
      <c r="M37"/>
      <c r="N37"/>
      <c r="O37"/>
      <c r="P37"/>
      <c r="Q37"/>
      <c r="R37"/>
      <c r="S37"/>
      <c r="T37"/>
      <c r="U37"/>
      <c r="V37"/>
      <c r="W37"/>
      <c r="X37"/>
    </row>
    <row r="38" spans="1:24">
      <c r="A38"/>
      <c r="B38"/>
      <c r="C38"/>
      <c r="D38"/>
      <c r="E38"/>
      <c r="F38"/>
      <c r="G38"/>
      <c r="H38"/>
      <c r="I38"/>
      <c r="J38"/>
      <c r="K38"/>
      <c r="L38"/>
      <c r="M38"/>
      <c r="N38"/>
      <c r="O38"/>
      <c r="P38"/>
      <c r="Q38"/>
      <c r="R38"/>
      <c r="S38"/>
      <c r="T38"/>
      <c r="U38"/>
      <c r="V38"/>
      <c r="W38"/>
      <c r="X38"/>
    </row>
    <row r="39" spans="1:24">
      <c r="A39"/>
      <c r="B39"/>
      <c r="C39"/>
      <c r="D39"/>
      <c r="E39"/>
      <c r="F39"/>
      <c r="G39"/>
      <c r="H39"/>
      <c r="I39"/>
      <c r="J39"/>
      <c r="K39"/>
      <c r="L39"/>
      <c r="M39"/>
      <c r="N39"/>
      <c r="O39"/>
      <c r="P39"/>
      <c r="Q39"/>
      <c r="R39"/>
      <c r="S39"/>
      <c r="T39"/>
      <c r="U39"/>
      <c r="V39"/>
      <c r="W39"/>
      <c r="X39"/>
    </row>
    <row r="40" spans="1:24">
      <c r="A40"/>
      <c r="B40"/>
      <c r="C40"/>
      <c r="D40"/>
      <c r="E40"/>
      <c r="F40"/>
      <c r="G40"/>
      <c r="H40"/>
      <c r="I40"/>
      <c r="J40"/>
      <c r="K40"/>
      <c r="L40"/>
      <c r="M40"/>
      <c r="N40"/>
      <c r="O40"/>
      <c r="P40"/>
      <c r="Q40"/>
      <c r="R40"/>
      <c r="S40"/>
      <c r="T40"/>
      <c r="U40"/>
      <c r="V40"/>
      <c r="W40"/>
      <c r="X40"/>
    </row>
    <row r="41" spans="1:24">
      <c r="A41"/>
      <c r="B41"/>
      <c r="C41"/>
      <c r="D41"/>
      <c r="E41"/>
      <c r="F41"/>
      <c r="G41"/>
      <c r="H41"/>
      <c r="I41"/>
      <c r="J41"/>
      <c r="K41"/>
      <c r="L41"/>
      <c r="M41"/>
      <c r="N41"/>
      <c r="O41"/>
      <c r="P41"/>
      <c r="Q41"/>
      <c r="R41"/>
      <c r="S41"/>
      <c r="T41"/>
      <c r="U41"/>
      <c r="V41"/>
      <c r="W41"/>
      <c r="X41"/>
    </row>
    <row r="42" spans="1:24">
      <c r="A42"/>
      <c r="B42"/>
      <c r="C42"/>
      <c r="D42"/>
      <c r="E42"/>
      <c r="F42"/>
      <c r="G42"/>
      <c r="H42"/>
      <c r="I42"/>
      <c r="J42"/>
      <c r="K42"/>
      <c r="L42"/>
      <c r="M42"/>
      <c r="N42"/>
      <c r="O42"/>
      <c r="P42"/>
      <c r="Q42"/>
      <c r="R42"/>
      <c r="S42"/>
      <c r="T42"/>
      <c r="U42"/>
      <c r="V42"/>
      <c r="W42"/>
      <c r="X42"/>
    </row>
    <row r="43" spans="1:24">
      <c r="A43"/>
      <c r="B43"/>
      <c r="C43"/>
      <c r="D43"/>
      <c r="E43"/>
      <c r="F43"/>
      <c r="G43"/>
      <c r="H43"/>
      <c r="I43"/>
      <c r="J43"/>
      <c r="K43"/>
      <c r="L43"/>
      <c r="M43"/>
      <c r="N43"/>
      <c r="O43"/>
      <c r="P43"/>
      <c r="Q43"/>
      <c r="R43"/>
      <c r="S43"/>
      <c r="T43"/>
      <c r="U43"/>
      <c r="V43"/>
      <c r="W43"/>
      <c r="X43"/>
    </row>
    <row r="44" spans="1:24">
      <c r="A44"/>
      <c r="B44"/>
      <c r="C44"/>
      <c r="D44"/>
      <c r="E44"/>
      <c r="F44"/>
      <c r="G44"/>
      <c r="H44"/>
      <c r="I44"/>
      <c r="J44"/>
      <c r="K44"/>
      <c r="L44"/>
      <c r="M44"/>
      <c r="N44"/>
      <c r="O44"/>
      <c r="P44"/>
      <c r="Q44"/>
      <c r="R44"/>
      <c r="S44"/>
      <c r="T44"/>
      <c r="U44"/>
      <c r="V44"/>
      <c r="W44"/>
      <c r="X44"/>
    </row>
    <row r="45" spans="1:24">
      <c r="A45"/>
      <c r="B45"/>
      <c r="C45"/>
      <c r="D45"/>
      <c r="E45"/>
      <c r="F45"/>
      <c r="G45"/>
      <c r="H45"/>
      <c r="I45"/>
      <c r="J45"/>
      <c r="K45"/>
      <c r="L45"/>
      <c r="M45"/>
      <c r="N45"/>
      <c r="O45"/>
      <c r="P45"/>
      <c r="Q45"/>
      <c r="R45"/>
      <c r="S45"/>
      <c r="T45"/>
      <c r="U45"/>
      <c r="V45"/>
      <c r="W45"/>
      <c r="X45"/>
    </row>
    <row r="46" spans="1:24">
      <c r="A46"/>
      <c r="B46"/>
      <c r="C46"/>
      <c r="D46"/>
      <c r="E46"/>
      <c r="F46"/>
      <c r="G46"/>
      <c r="H46"/>
      <c r="I46"/>
      <c r="J46"/>
      <c r="K46"/>
      <c r="L46"/>
      <c r="M46"/>
      <c r="N46"/>
      <c r="O46"/>
      <c r="P46"/>
      <c r="Q46"/>
      <c r="R46"/>
      <c r="S46"/>
      <c r="T46"/>
      <c r="U46"/>
      <c r="V46"/>
      <c r="W46"/>
      <c r="X46"/>
    </row>
    <row r="47" spans="1:24">
      <c r="A47"/>
      <c r="B47"/>
      <c r="C47"/>
      <c r="D47"/>
      <c r="E47"/>
      <c r="F47"/>
      <c r="G47"/>
      <c r="H47"/>
      <c r="I47"/>
      <c r="J47"/>
      <c r="K47"/>
      <c r="L47"/>
      <c r="M47"/>
      <c r="N47"/>
      <c r="O47"/>
      <c r="P47"/>
      <c r="Q47"/>
      <c r="R47"/>
      <c r="S47"/>
      <c r="T47"/>
      <c r="U47"/>
      <c r="V47"/>
      <c r="W47"/>
      <c r="X47"/>
    </row>
    <row r="48" spans="1:24">
      <c r="A48"/>
      <c r="B48"/>
      <c r="C48"/>
      <c r="D48"/>
      <c r="E48"/>
      <c r="F48"/>
      <c r="G48"/>
      <c r="H48"/>
      <c r="I48"/>
      <c r="J48"/>
      <c r="K48"/>
      <c r="L48"/>
      <c r="M48"/>
      <c r="N48"/>
      <c r="O48"/>
      <c r="P48"/>
      <c r="Q48"/>
      <c r="R48"/>
      <c r="S48"/>
      <c r="T48"/>
      <c r="U48"/>
      <c r="V48"/>
      <c r="W48"/>
      <c r="X48"/>
    </row>
    <row r="49" spans="1:24">
      <c r="A49"/>
      <c r="B49"/>
      <c r="C49"/>
      <c r="D49"/>
      <c r="E49"/>
      <c r="F49"/>
      <c r="G49"/>
      <c r="H49"/>
      <c r="I49"/>
      <c r="J49"/>
      <c r="K49"/>
      <c r="L49"/>
      <c r="M49"/>
      <c r="N49"/>
      <c r="O49"/>
      <c r="P49"/>
      <c r="Q49"/>
      <c r="R49"/>
      <c r="S49"/>
      <c r="T49"/>
      <c r="U49"/>
      <c r="V49"/>
      <c r="W49"/>
      <c r="X49"/>
    </row>
    <row r="50" spans="1:24">
      <c r="A50"/>
      <c r="B50"/>
      <c r="C50"/>
      <c r="D50"/>
      <c r="E50"/>
      <c r="F50"/>
      <c r="G50"/>
      <c r="H50"/>
      <c r="I50"/>
      <c r="J50"/>
      <c r="K50"/>
      <c r="L50"/>
      <c r="M50"/>
      <c r="N50"/>
      <c r="O50"/>
      <c r="P50"/>
      <c r="Q50"/>
      <c r="R50"/>
      <c r="S50"/>
      <c r="T50"/>
      <c r="U50"/>
      <c r="V50"/>
      <c r="W50"/>
      <c r="X50"/>
    </row>
    <row r="51" spans="1:24">
      <c r="A51"/>
      <c r="B51"/>
      <c r="C51"/>
      <c r="D51"/>
      <c r="E51"/>
      <c r="F51"/>
      <c r="G51"/>
      <c r="H51"/>
      <c r="I51"/>
      <c r="J51"/>
      <c r="K51"/>
      <c r="L51"/>
      <c r="M51"/>
      <c r="N51"/>
      <c r="O51"/>
      <c r="P51"/>
      <c r="Q51"/>
      <c r="R51"/>
      <c r="S51"/>
      <c r="T51"/>
      <c r="U51"/>
      <c r="V51"/>
      <c r="W51"/>
      <c r="X51"/>
    </row>
    <row r="52" spans="1:24">
      <c r="A52"/>
      <c r="B52"/>
      <c r="C52"/>
      <c r="D52"/>
      <c r="E52"/>
      <c r="F52"/>
      <c r="G52"/>
      <c r="H52"/>
      <c r="I52"/>
      <c r="J52"/>
      <c r="K52"/>
      <c r="L52"/>
      <c r="M52"/>
      <c r="N52"/>
      <c r="O52"/>
      <c r="P52"/>
      <c r="Q52"/>
      <c r="R52"/>
      <c r="S52"/>
      <c r="T52"/>
      <c r="U52"/>
      <c r="V52"/>
      <c r="W52"/>
      <c r="X52"/>
    </row>
    <row r="53" spans="1:24">
      <c r="A53"/>
      <c r="B53"/>
      <c r="C53"/>
      <c r="D53"/>
      <c r="E53"/>
      <c r="F53"/>
      <c r="G53"/>
      <c r="H53"/>
      <c r="I53"/>
      <c r="J53"/>
      <c r="K53"/>
      <c r="L53"/>
      <c r="M53"/>
      <c r="N53"/>
      <c r="O53"/>
      <c r="P53"/>
      <c r="Q53"/>
      <c r="R53"/>
      <c r="S53"/>
      <c r="T53"/>
      <c r="U53"/>
      <c r="V53"/>
      <c r="W53"/>
      <c r="X53"/>
    </row>
    <row r="54" spans="1:24">
      <c r="A54"/>
      <c r="B54"/>
      <c r="C54"/>
      <c r="D54"/>
      <c r="E54"/>
      <c r="F54"/>
      <c r="G54"/>
      <c r="H54"/>
      <c r="I54"/>
      <c r="J54"/>
      <c r="K54"/>
      <c r="L54"/>
      <c r="M54"/>
      <c r="N54"/>
      <c r="O54"/>
      <c r="P54"/>
      <c r="Q54"/>
      <c r="R54"/>
      <c r="S54"/>
      <c r="T54"/>
      <c r="U54"/>
      <c r="V54"/>
      <c r="W54"/>
      <c r="X54"/>
    </row>
    <row r="55" spans="1:24">
      <c r="A55"/>
      <c r="B55" s="394"/>
      <c r="C55"/>
      <c r="D55" s="637"/>
      <c r="E55" s="637"/>
      <c r="F55" s="637"/>
      <c r="G55" s="637"/>
      <c r="H55" s="637"/>
      <c r="I55" s="637"/>
      <c r="J55" s="637"/>
      <c r="K55" s="637"/>
      <c r="L55" s="637"/>
      <c r="M55" s="637"/>
      <c r="N55" s="637"/>
      <c r="O55" s="637"/>
      <c r="P55" s="637"/>
      <c r="Q55" s="637"/>
      <c r="R55" s="637"/>
      <c r="S55" s="637"/>
      <c r="T55" s="637"/>
      <c r="U55" s="637"/>
    </row>
    <row r="56" spans="1:24">
      <c r="A56"/>
      <c r="B56" s="394"/>
      <c r="C56"/>
      <c r="D56" s="637"/>
      <c r="E56" s="637"/>
      <c r="F56" s="637"/>
      <c r="G56" s="637"/>
      <c r="H56" s="637"/>
      <c r="I56" s="637"/>
      <c r="J56" s="637"/>
      <c r="K56" s="637"/>
      <c r="L56" s="637"/>
      <c r="M56" s="637"/>
      <c r="N56" s="637"/>
      <c r="O56" s="637"/>
      <c r="P56" s="637"/>
      <c r="Q56" s="637"/>
      <c r="R56" s="637"/>
      <c r="S56" s="637"/>
      <c r="T56" s="637"/>
      <c r="U56" s="637"/>
    </row>
    <row r="57" spans="1:24">
      <c r="A57"/>
      <c r="B57" s="394"/>
      <c r="C57"/>
      <c r="D57" s="637"/>
      <c r="E57" s="637"/>
      <c r="F57" s="637"/>
      <c r="G57" s="637"/>
      <c r="H57" s="637"/>
      <c r="I57" s="637"/>
      <c r="J57" s="637"/>
      <c r="K57" s="637"/>
      <c r="L57" s="637"/>
      <c r="M57" s="637"/>
      <c r="N57" s="637"/>
      <c r="O57" s="637"/>
      <c r="P57" s="637"/>
      <c r="Q57" s="637"/>
      <c r="R57" s="637"/>
      <c r="S57" s="637"/>
      <c r="T57" s="637"/>
      <c r="U57" s="637"/>
    </row>
    <row r="58" spans="1:24">
      <c r="A58"/>
      <c r="B58" s="394"/>
      <c r="C58"/>
      <c r="D58" s="637"/>
      <c r="E58" s="637"/>
      <c r="F58" s="637"/>
      <c r="G58" s="637"/>
      <c r="H58" s="637"/>
      <c r="I58" s="637"/>
      <c r="J58" s="637"/>
      <c r="K58" s="637"/>
      <c r="L58" s="637"/>
      <c r="M58" s="637"/>
      <c r="N58" s="637"/>
      <c r="O58" s="637"/>
      <c r="P58" s="637"/>
      <c r="Q58" s="637"/>
      <c r="R58" s="637"/>
      <c r="S58" s="637"/>
      <c r="T58" s="637"/>
      <c r="U58" s="637"/>
    </row>
    <row r="59" spans="1:24">
      <c r="A59"/>
      <c r="B59" s="394"/>
      <c r="C59"/>
      <c r="D59" s="637"/>
      <c r="E59" s="637"/>
      <c r="F59" s="637"/>
      <c r="G59" s="637"/>
      <c r="H59" s="637"/>
      <c r="I59" s="637"/>
      <c r="J59" s="637"/>
      <c r="K59" s="637"/>
      <c r="L59" s="637"/>
      <c r="M59" s="637"/>
      <c r="N59" s="637"/>
      <c r="O59" s="637"/>
      <c r="P59" s="637"/>
      <c r="Q59" s="637"/>
      <c r="R59" s="637"/>
      <c r="S59" s="637"/>
      <c r="T59" s="637"/>
      <c r="U59" s="637"/>
    </row>
    <row r="60" spans="1:24">
      <c r="A60"/>
      <c r="B60" s="394"/>
      <c r="C60"/>
      <c r="D60" s="637"/>
      <c r="E60" s="637"/>
      <c r="F60" s="637"/>
      <c r="G60" s="637"/>
      <c r="H60" s="637"/>
      <c r="I60" s="637"/>
      <c r="J60" s="637"/>
      <c r="K60" s="637"/>
      <c r="L60" s="637"/>
      <c r="M60" s="637"/>
      <c r="N60" s="637"/>
      <c r="O60" s="637"/>
      <c r="P60" s="637"/>
      <c r="Q60" s="637"/>
      <c r="R60" s="637"/>
      <c r="S60" s="637"/>
      <c r="T60" s="637"/>
      <c r="U60" s="637"/>
    </row>
    <row r="61" spans="1:24">
      <c r="A61"/>
      <c r="B61" s="394"/>
      <c r="C61"/>
      <c r="D61" s="637"/>
      <c r="E61" s="637"/>
      <c r="F61" s="637"/>
      <c r="G61" s="637"/>
      <c r="H61" s="637"/>
      <c r="I61" s="637"/>
      <c r="J61" s="637"/>
      <c r="K61" s="637"/>
      <c r="L61" s="637"/>
      <c r="M61" s="637"/>
      <c r="N61" s="637"/>
      <c r="O61" s="637"/>
      <c r="P61" s="637"/>
      <c r="Q61" s="637"/>
      <c r="R61" s="637"/>
      <c r="S61" s="637"/>
      <c r="T61" s="637"/>
      <c r="U61" s="637"/>
    </row>
    <row r="62" spans="1:24">
      <c r="A62"/>
      <c r="B62" s="394"/>
      <c r="C62"/>
      <c r="D62" s="637"/>
      <c r="E62" s="637"/>
      <c r="F62" s="637"/>
      <c r="G62" s="637"/>
      <c r="H62" s="637"/>
      <c r="I62" s="637"/>
      <c r="J62" s="637"/>
      <c r="K62" s="637"/>
      <c r="L62" s="637"/>
      <c r="M62" s="637"/>
      <c r="N62" s="637"/>
      <c r="O62" s="637"/>
      <c r="P62" s="637"/>
      <c r="Q62" s="637"/>
      <c r="R62" s="637"/>
      <c r="S62" s="637"/>
      <c r="T62" s="637"/>
      <c r="U62" s="637"/>
    </row>
    <row r="63" spans="1:24">
      <c r="A63"/>
      <c r="B63" s="394"/>
      <c r="C63"/>
      <c r="D63" s="637"/>
      <c r="E63" s="637"/>
      <c r="F63" s="637"/>
      <c r="G63" s="637"/>
      <c r="H63" s="637"/>
      <c r="I63" s="637"/>
      <c r="J63" s="637"/>
      <c r="K63" s="637"/>
      <c r="L63" s="637"/>
      <c r="M63" s="637"/>
      <c r="N63" s="637"/>
      <c r="O63" s="637"/>
      <c r="P63" s="637"/>
      <c r="Q63" s="637"/>
      <c r="R63" s="637"/>
      <c r="S63" s="637"/>
      <c r="T63" s="637"/>
      <c r="U63" s="637"/>
    </row>
    <row r="64" spans="1:24">
      <c r="A64"/>
      <c r="B64" s="394"/>
      <c r="C64"/>
      <c r="D64" s="637"/>
      <c r="E64" s="637"/>
      <c r="F64" s="637"/>
      <c r="G64" s="637"/>
      <c r="H64" s="637"/>
      <c r="I64" s="637"/>
      <c r="J64" s="637"/>
      <c r="K64" s="637"/>
      <c r="L64" s="637"/>
      <c r="M64" s="637"/>
      <c r="N64" s="637"/>
      <c r="O64" s="637"/>
      <c r="P64" s="637"/>
      <c r="Q64" s="637"/>
      <c r="R64" s="637"/>
      <c r="S64" s="637"/>
      <c r="T64" s="637"/>
      <c r="U64" s="637"/>
    </row>
    <row r="65" spans="1:21">
      <c r="A65"/>
      <c r="B65" s="394"/>
      <c r="C65"/>
      <c r="D65" s="637"/>
      <c r="E65" s="637"/>
      <c r="F65" s="637"/>
      <c r="G65" s="637"/>
      <c r="H65" s="637"/>
      <c r="I65" s="637"/>
      <c r="J65" s="637"/>
      <c r="K65" s="637"/>
      <c r="L65" s="637"/>
      <c r="M65" s="637"/>
      <c r="N65" s="637"/>
      <c r="O65" s="637"/>
      <c r="P65" s="637"/>
      <c r="Q65" s="637"/>
      <c r="R65" s="637"/>
      <c r="S65" s="637"/>
      <c r="T65" s="637"/>
      <c r="U65" s="637"/>
    </row>
    <row r="66" spans="1:21">
      <c r="A66"/>
      <c r="B66" s="394"/>
      <c r="C66"/>
      <c r="D66" s="637"/>
      <c r="E66" s="637"/>
      <c r="F66" s="637"/>
      <c r="G66" s="637"/>
      <c r="H66" s="637"/>
      <c r="I66" s="637"/>
      <c r="J66" s="637"/>
      <c r="K66" s="637"/>
      <c r="L66" s="637"/>
      <c r="M66" s="637"/>
      <c r="N66" s="637"/>
      <c r="O66" s="637"/>
      <c r="P66" s="637"/>
      <c r="Q66" s="637"/>
      <c r="R66" s="637"/>
      <c r="S66" s="637"/>
      <c r="T66" s="637"/>
      <c r="U66" s="637"/>
    </row>
    <row r="67" spans="1:21">
      <c r="A67"/>
      <c r="B67" s="394"/>
      <c r="C67"/>
      <c r="D67" s="637"/>
      <c r="E67" s="637"/>
      <c r="F67" s="637"/>
      <c r="G67" s="637"/>
      <c r="H67" s="637"/>
      <c r="I67" s="637"/>
      <c r="J67" s="637"/>
      <c r="K67" s="637"/>
      <c r="L67" s="637"/>
      <c r="M67" s="637"/>
      <c r="N67" s="637"/>
      <c r="O67" s="637"/>
      <c r="P67" s="637"/>
      <c r="Q67" s="637"/>
      <c r="R67" s="637"/>
      <c r="S67" s="637"/>
      <c r="T67" s="637"/>
      <c r="U67" s="637"/>
    </row>
    <row r="68" spans="1:21">
      <c r="A68"/>
      <c r="B68" s="394"/>
      <c r="C68"/>
      <c r="D68" s="637"/>
      <c r="E68" s="637"/>
      <c r="F68" s="637"/>
      <c r="G68" s="637"/>
      <c r="H68" s="637"/>
      <c r="I68" s="637"/>
      <c r="J68" s="637"/>
      <c r="K68" s="637"/>
      <c r="L68" s="637"/>
      <c r="M68" s="637"/>
      <c r="N68" s="637"/>
      <c r="O68" s="637"/>
      <c r="P68" s="637"/>
      <c r="Q68" s="637"/>
      <c r="R68" s="637"/>
      <c r="S68" s="637"/>
      <c r="T68" s="637"/>
      <c r="U68" s="637"/>
    </row>
    <row r="69" spans="1:21">
      <c r="A69"/>
      <c r="B69" s="394"/>
      <c r="C69"/>
      <c r="D69" s="637"/>
      <c r="E69" s="637"/>
      <c r="F69" s="637"/>
      <c r="G69" s="637"/>
      <c r="H69" s="637"/>
      <c r="I69" s="637"/>
      <c r="J69" s="637"/>
      <c r="K69" s="637"/>
      <c r="L69" s="637"/>
      <c r="M69" s="637"/>
      <c r="N69" s="637"/>
      <c r="O69" s="637"/>
      <c r="P69" s="637"/>
      <c r="Q69" s="637"/>
      <c r="R69" s="637"/>
      <c r="S69" s="637"/>
      <c r="T69" s="637"/>
      <c r="U69" s="637"/>
    </row>
    <row r="70" spans="1:21">
      <c r="A70"/>
      <c r="B70" s="394"/>
      <c r="C70"/>
      <c r="D70" s="637"/>
      <c r="E70" s="637"/>
      <c r="F70" s="637"/>
      <c r="G70" s="637"/>
      <c r="H70" s="637"/>
      <c r="I70" s="637"/>
      <c r="J70" s="637"/>
      <c r="K70" s="637"/>
      <c r="L70" s="637"/>
      <c r="M70" s="637"/>
      <c r="N70" s="637"/>
      <c r="O70" s="637"/>
      <c r="P70" s="637"/>
      <c r="Q70" s="637"/>
      <c r="R70" s="637"/>
      <c r="S70" s="637"/>
      <c r="T70" s="637"/>
      <c r="U70" s="637"/>
    </row>
    <row r="71" spans="1:21">
      <c r="A71"/>
      <c r="B71" s="394"/>
      <c r="C71"/>
      <c r="D71" s="637"/>
      <c r="E71" s="637"/>
      <c r="F71" s="637"/>
      <c r="G71" s="637"/>
      <c r="H71" s="637"/>
      <c r="I71" s="637"/>
      <c r="J71" s="637"/>
      <c r="K71" s="637"/>
      <c r="L71" s="637"/>
      <c r="M71" s="637"/>
      <c r="N71" s="637"/>
      <c r="O71" s="637"/>
      <c r="P71" s="637"/>
      <c r="Q71" s="637"/>
      <c r="R71" s="637"/>
      <c r="S71" s="637"/>
      <c r="T71" s="637"/>
      <c r="U71" s="637"/>
    </row>
    <row r="72" spans="1:21">
      <c r="A72"/>
      <c r="B72" s="394"/>
      <c r="C72"/>
      <c r="D72" s="637"/>
      <c r="E72" s="637"/>
      <c r="F72" s="637"/>
      <c r="G72" s="637"/>
      <c r="H72" s="637"/>
      <c r="I72" s="637"/>
      <c r="J72" s="637"/>
      <c r="K72" s="637"/>
      <c r="L72" s="637"/>
      <c r="M72" s="637"/>
      <c r="N72" s="637"/>
      <c r="O72" s="637"/>
      <c r="P72" s="637"/>
      <c r="Q72" s="637"/>
      <c r="R72" s="637"/>
      <c r="S72" s="637"/>
      <c r="T72" s="637"/>
      <c r="U72" s="637"/>
    </row>
    <row r="73" spans="1:21">
      <c r="A73"/>
      <c r="B73" s="394"/>
      <c r="C73"/>
      <c r="D73" s="637"/>
      <c r="E73" s="637"/>
      <c r="F73" s="637"/>
      <c r="G73" s="637"/>
      <c r="H73" s="637"/>
      <c r="I73" s="637"/>
      <c r="J73" s="637"/>
      <c r="K73" s="637"/>
      <c r="L73" s="637"/>
      <c r="M73" s="637"/>
      <c r="N73" s="637"/>
      <c r="O73" s="637"/>
      <c r="P73" s="637"/>
      <c r="Q73" s="637"/>
      <c r="R73" s="637"/>
      <c r="S73" s="637"/>
      <c r="T73" s="637"/>
      <c r="U73" s="637"/>
    </row>
    <row r="74" spans="1:21">
      <c r="A74"/>
      <c r="B74" s="394"/>
      <c r="C74"/>
      <c r="D74" s="637"/>
      <c r="E74" s="637"/>
      <c r="F74" s="637"/>
      <c r="G74" s="637"/>
      <c r="H74" s="637"/>
      <c r="I74" s="637"/>
      <c r="J74" s="637"/>
      <c r="K74" s="637"/>
      <c r="L74" s="637"/>
      <c r="M74" s="637"/>
      <c r="N74" s="637"/>
      <c r="O74" s="637"/>
      <c r="P74" s="637"/>
      <c r="Q74" s="637"/>
      <c r="R74" s="637"/>
      <c r="S74" s="637"/>
      <c r="T74" s="637"/>
      <c r="U74" s="637"/>
    </row>
    <row r="75" spans="1:21">
      <c r="A75"/>
      <c r="B75" s="394"/>
      <c r="C75"/>
      <c r="D75" s="637"/>
      <c r="E75" s="637"/>
      <c r="F75" s="637"/>
      <c r="G75" s="637"/>
      <c r="H75" s="637"/>
      <c r="I75" s="637"/>
      <c r="J75" s="637"/>
      <c r="K75" s="637"/>
      <c r="L75" s="637"/>
      <c r="M75" s="637"/>
      <c r="N75" s="637"/>
      <c r="O75" s="637"/>
      <c r="P75" s="637"/>
      <c r="Q75" s="637"/>
      <c r="R75" s="637"/>
      <c r="S75" s="637"/>
      <c r="T75" s="637"/>
      <c r="U75" s="637"/>
    </row>
    <row r="76" spans="1:21">
      <c r="A76"/>
      <c r="B76" s="394"/>
      <c r="C76"/>
      <c r="D76" s="637"/>
      <c r="E76" s="637"/>
      <c r="F76" s="637"/>
      <c r="G76" s="637"/>
      <c r="H76" s="637"/>
      <c r="I76" s="637"/>
      <c r="J76" s="637"/>
      <c r="K76" s="637"/>
      <c r="L76" s="637"/>
      <c r="M76" s="637"/>
      <c r="N76" s="637"/>
      <c r="O76" s="637"/>
      <c r="P76" s="637"/>
      <c r="Q76" s="637"/>
      <c r="R76" s="637"/>
      <c r="S76" s="637"/>
      <c r="T76" s="637"/>
      <c r="U76" s="637"/>
    </row>
    <row r="77" spans="1:21">
      <c r="A77"/>
      <c r="B77" s="394"/>
      <c r="C77"/>
      <c r="D77" s="637"/>
      <c r="E77" s="637"/>
      <c r="F77" s="637"/>
      <c r="G77" s="637"/>
      <c r="H77" s="637"/>
      <c r="I77" s="637"/>
      <c r="J77" s="637"/>
      <c r="K77" s="637"/>
      <c r="L77" s="637"/>
      <c r="M77" s="637"/>
      <c r="N77" s="637"/>
      <c r="O77" s="637"/>
      <c r="P77" s="637"/>
      <c r="Q77" s="637"/>
      <c r="R77" s="637"/>
      <c r="S77" s="637"/>
      <c r="T77" s="637"/>
      <c r="U77" s="637"/>
    </row>
    <row r="78" spans="1:21">
      <c r="A78"/>
      <c r="B78" s="394"/>
      <c r="C78"/>
      <c r="D78" s="637"/>
      <c r="E78" s="637"/>
      <c r="F78" s="637"/>
      <c r="G78" s="637"/>
      <c r="H78" s="637"/>
      <c r="I78" s="637"/>
      <c r="J78" s="637"/>
      <c r="K78" s="637"/>
      <c r="L78" s="637"/>
      <c r="M78" s="637"/>
      <c r="N78" s="637"/>
      <c r="O78" s="637"/>
      <c r="P78" s="637"/>
      <c r="Q78" s="637"/>
      <c r="R78" s="637"/>
      <c r="S78" s="637"/>
      <c r="T78" s="637"/>
      <c r="U78" s="637"/>
    </row>
    <row r="79" spans="1:21">
      <c r="A79"/>
      <c r="B79" s="394"/>
      <c r="C79"/>
      <c r="D79" s="637"/>
      <c r="E79" s="637"/>
      <c r="F79" s="637"/>
      <c r="G79" s="637"/>
      <c r="H79" s="637"/>
      <c r="I79" s="637"/>
      <c r="J79" s="637"/>
      <c r="K79" s="637"/>
      <c r="L79" s="637"/>
      <c r="M79" s="637"/>
      <c r="N79" s="637"/>
      <c r="O79" s="637"/>
      <c r="P79" s="637"/>
      <c r="Q79" s="637"/>
      <c r="R79" s="637"/>
      <c r="S79" s="637"/>
      <c r="T79" s="637"/>
      <c r="U79" s="637"/>
    </row>
    <row r="80" spans="1:21">
      <c r="A80"/>
      <c r="B80" s="394"/>
      <c r="C80"/>
      <c r="D80" s="637"/>
      <c r="E80" s="637"/>
      <c r="F80" s="637"/>
      <c r="G80" s="637"/>
      <c r="H80" s="637"/>
      <c r="I80" s="637"/>
      <c r="J80" s="637"/>
      <c r="K80" s="637"/>
      <c r="L80" s="637"/>
      <c r="M80" s="637"/>
      <c r="N80" s="637"/>
      <c r="O80" s="637"/>
      <c r="P80" s="637"/>
      <c r="Q80" s="637"/>
      <c r="R80" s="637"/>
      <c r="S80" s="637"/>
      <c r="T80" s="637"/>
      <c r="U80" s="637"/>
    </row>
    <row r="81" spans="1:21">
      <c r="A81"/>
      <c r="B81" s="394"/>
      <c r="C81"/>
      <c r="D81" s="637"/>
      <c r="E81" s="637"/>
      <c r="F81" s="637"/>
      <c r="G81" s="637"/>
      <c r="H81" s="637"/>
      <c r="I81" s="637"/>
      <c r="J81" s="637"/>
      <c r="K81" s="637"/>
      <c r="L81" s="637"/>
      <c r="M81" s="637"/>
      <c r="N81" s="637"/>
      <c r="O81" s="637"/>
      <c r="P81" s="637"/>
      <c r="Q81" s="637"/>
      <c r="R81" s="637"/>
      <c r="S81" s="637"/>
      <c r="T81" s="637"/>
      <c r="U81" s="637"/>
    </row>
    <row r="82" spans="1:21">
      <c r="A82"/>
      <c r="B82" s="394"/>
      <c r="C82"/>
      <c r="D82" s="637"/>
      <c r="E82" s="637"/>
      <c r="F82" s="637"/>
      <c r="G82" s="637"/>
      <c r="H82" s="637"/>
      <c r="I82" s="637"/>
      <c r="J82" s="637"/>
      <c r="K82" s="637"/>
      <c r="L82" s="637"/>
      <c r="M82" s="637"/>
      <c r="N82" s="637"/>
      <c r="O82" s="637"/>
      <c r="P82" s="637"/>
      <c r="Q82" s="637"/>
      <c r="R82" s="637"/>
      <c r="S82" s="637"/>
      <c r="T82" s="637"/>
      <c r="U82" s="637"/>
    </row>
    <row r="83" spans="1:21">
      <c r="A83"/>
      <c r="B83" s="394"/>
      <c r="C83"/>
      <c r="D83" s="637"/>
      <c r="E83" s="637"/>
      <c r="F83" s="637"/>
      <c r="G83" s="637"/>
      <c r="H83" s="637"/>
      <c r="I83" s="637"/>
      <c r="J83" s="637"/>
      <c r="K83" s="637"/>
      <c r="L83" s="637"/>
      <c r="M83" s="637"/>
      <c r="N83" s="637"/>
      <c r="O83" s="637"/>
      <c r="P83" s="637"/>
      <c r="Q83" s="637"/>
      <c r="R83" s="637"/>
      <c r="S83" s="637"/>
      <c r="T83" s="637"/>
      <c r="U83" s="637"/>
    </row>
    <row r="84" spans="1:21">
      <c r="A84"/>
      <c r="B84" s="394"/>
      <c r="C84"/>
      <c r="D84" s="637"/>
      <c r="E84" s="637"/>
      <c r="F84" s="637"/>
      <c r="G84" s="637"/>
      <c r="H84" s="637"/>
      <c r="I84" s="637"/>
      <c r="J84" s="637"/>
      <c r="K84" s="637"/>
      <c r="L84" s="637"/>
      <c r="M84" s="637"/>
      <c r="N84" s="637"/>
      <c r="O84" s="637"/>
      <c r="P84" s="637"/>
      <c r="Q84" s="637"/>
      <c r="R84" s="637"/>
      <c r="S84" s="637"/>
      <c r="T84" s="637"/>
      <c r="U84" s="637"/>
    </row>
    <row r="85" spans="1:21">
      <c r="A85"/>
      <c r="B85" s="394"/>
      <c r="C85"/>
      <c r="D85" s="637"/>
      <c r="E85" s="637"/>
      <c r="F85" s="637"/>
      <c r="G85" s="637"/>
      <c r="H85" s="637"/>
      <c r="I85" s="637"/>
      <c r="J85" s="637"/>
      <c r="K85" s="637"/>
      <c r="L85" s="637"/>
      <c r="M85" s="637"/>
      <c r="N85" s="637"/>
      <c r="O85" s="637"/>
      <c r="P85" s="637"/>
      <c r="Q85" s="637"/>
      <c r="R85" s="637"/>
      <c r="S85" s="637"/>
      <c r="T85" s="637"/>
      <c r="U85" s="637"/>
    </row>
    <row r="86" spans="1:21">
      <c r="A86"/>
      <c r="B86" s="394"/>
      <c r="C86"/>
      <c r="D86" s="637"/>
      <c r="E86" s="637"/>
      <c r="F86" s="637"/>
      <c r="G86" s="637"/>
      <c r="H86" s="637"/>
      <c r="I86" s="637"/>
      <c r="J86" s="637"/>
      <c r="K86" s="637"/>
      <c r="L86" s="637"/>
      <c r="M86" s="637"/>
      <c r="N86" s="637"/>
      <c r="O86" s="637"/>
      <c r="P86" s="637"/>
      <c r="Q86" s="637"/>
      <c r="R86" s="637"/>
      <c r="S86" s="637"/>
      <c r="T86" s="637"/>
      <c r="U86" s="637"/>
    </row>
    <row r="87" spans="1:21">
      <c r="A87"/>
      <c r="B87" s="394"/>
      <c r="C87"/>
      <c r="D87" s="637"/>
      <c r="E87" s="637"/>
      <c r="F87" s="637"/>
      <c r="G87" s="637"/>
      <c r="H87" s="637"/>
      <c r="I87" s="637"/>
      <c r="J87" s="637"/>
      <c r="K87" s="637"/>
      <c r="L87" s="637"/>
      <c r="M87" s="637"/>
      <c r="N87" s="637"/>
      <c r="O87" s="637"/>
      <c r="P87" s="637"/>
      <c r="Q87" s="637"/>
      <c r="R87" s="637"/>
      <c r="S87" s="637"/>
      <c r="T87" s="637"/>
      <c r="U87" s="637"/>
    </row>
    <row r="88" spans="1:21">
      <c r="A88"/>
      <c r="B88" s="394"/>
      <c r="C88"/>
      <c r="D88" s="637"/>
      <c r="E88" s="637"/>
      <c r="F88" s="637"/>
      <c r="G88" s="637"/>
      <c r="H88" s="637"/>
      <c r="I88" s="637"/>
      <c r="J88" s="637"/>
      <c r="K88" s="637"/>
      <c r="L88" s="637"/>
      <c r="M88" s="637"/>
      <c r="N88" s="637"/>
      <c r="O88" s="637"/>
      <c r="P88" s="637"/>
      <c r="Q88" s="637"/>
      <c r="R88" s="637"/>
      <c r="S88" s="637"/>
      <c r="T88" s="637"/>
      <c r="U88" s="637"/>
    </row>
    <row r="89" spans="1:21">
      <c r="A89"/>
      <c r="B89" s="394"/>
      <c r="C89"/>
      <c r="D89" s="637"/>
      <c r="E89" s="637"/>
      <c r="F89" s="637"/>
      <c r="G89" s="637"/>
      <c r="H89" s="637"/>
      <c r="I89" s="637"/>
      <c r="J89" s="637"/>
      <c r="K89" s="637"/>
      <c r="L89" s="637"/>
      <c r="M89" s="637"/>
      <c r="N89" s="637"/>
      <c r="O89" s="637"/>
      <c r="P89" s="637"/>
      <c r="Q89" s="637"/>
      <c r="R89" s="637"/>
      <c r="S89" s="637"/>
      <c r="T89" s="637"/>
      <c r="U89" s="637"/>
    </row>
    <row r="90" spans="1:21">
      <c r="A90"/>
      <c r="B90" s="394"/>
      <c r="C90"/>
      <c r="D90" s="637"/>
      <c r="E90" s="637"/>
      <c r="F90" s="637"/>
      <c r="G90" s="637"/>
      <c r="H90" s="637"/>
      <c r="I90" s="637"/>
      <c r="J90" s="637"/>
      <c r="K90" s="637"/>
      <c r="L90" s="637"/>
      <c r="M90" s="637"/>
      <c r="N90" s="637"/>
      <c r="O90" s="637"/>
      <c r="P90" s="637"/>
      <c r="Q90" s="637"/>
      <c r="R90" s="637"/>
      <c r="S90" s="637"/>
      <c r="T90" s="637"/>
      <c r="U90" s="637"/>
    </row>
    <row r="91" spans="1:21">
      <c r="A91"/>
      <c r="B91" s="394"/>
      <c r="C91"/>
      <c r="D91" s="637"/>
      <c r="E91" s="637"/>
      <c r="F91" s="637"/>
      <c r="G91" s="637"/>
      <c r="H91" s="637"/>
      <c r="I91" s="637"/>
      <c r="J91" s="637"/>
      <c r="K91" s="637"/>
      <c r="L91" s="637"/>
      <c r="M91" s="637"/>
      <c r="N91" s="637"/>
      <c r="O91" s="637"/>
      <c r="P91" s="637"/>
      <c r="Q91" s="637"/>
      <c r="R91" s="637"/>
      <c r="S91" s="637"/>
      <c r="T91" s="637"/>
      <c r="U91" s="637"/>
    </row>
    <row r="92" spans="1:21">
      <c r="A92"/>
      <c r="B92" s="394"/>
      <c r="C92"/>
      <c r="D92" s="637"/>
      <c r="E92" s="637"/>
      <c r="F92" s="637"/>
      <c r="G92" s="637"/>
      <c r="H92" s="637"/>
      <c r="I92" s="637"/>
      <c r="J92" s="637"/>
      <c r="K92" s="637"/>
      <c r="L92" s="637"/>
      <c r="M92" s="637"/>
      <c r="N92" s="637"/>
      <c r="O92" s="637"/>
      <c r="P92" s="637"/>
      <c r="Q92" s="637"/>
      <c r="R92" s="637"/>
      <c r="S92" s="637"/>
      <c r="T92" s="637"/>
      <c r="U92" s="637"/>
    </row>
    <row r="93" spans="1:21">
      <c r="A93"/>
      <c r="B93" s="394"/>
      <c r="C93"/>
      <c r="D93" s="637"/>
      <c r="E93" s="637"/>
      <c r="F93" s="637"/>
      <c r="G93" s="637"/>
      <c r="H93" s="637"/>
      <c r="I93" s="637"/>
      <c r="J93" s="637"/>
      <c r="K93" s="637"/>
      <c r="L93" s="637"/>
      <c r="M93" s="637"/>
      <c r="N93" s="637"/>
      <c r="O93" s="637"/>
      <c r="P93" s="637"/>
      <c r="Q93" s="637"/>
      <c r="R93" s="637"/>
      <c r="S93" s="637"/>
      <c r="T93" s="637"/>
      <c r="U93" s="637"/>
    </row>
    <row r="94" spans="1:21">
      <c r="A94"/>
      <c r="B94" s="394"/>
      <c r="C94"/>
      <c r="D94" s="637"/>
      <c r="E94" s="637"/>
      <c r="F94" s="637"/>
      <c r="G94" s="637"/>
      <c r="H94" s="637"/>
      <c r="I94" s="637"/>
      <c r="J94" s="637"/>
      <c r="K94" s="637"/>
      <c r="L94" s="637"/>
      <c r="M94" s="637"/>
      <c r="N94" s="637"/>
      <c r="O94" s="637"/>
      <c r="P94" s="637"/>
      <c r="Q94" s="637"/>
      <c r="R94" s="637"/>
      <c r="S94" s="637"/>
      <c r="T94" s="637"/>
      <c r="U94" s="637"/>
    </row>
    <row r="95" spans="1:21">
      <c r="A95"/>
      <c r="B95" s="394"/>
      <c r="C95"/>
      <c r="D95" s="637"/>
      <c r="E95" s="637"/>
      <c r="F95" s="637"/>
      <c r="G95" s="637"/>
      <c r="H95" s="637"/>
      <c r="I95" s="637"/>
      <c r="J95" s="637"/>
      <c r="K95" s="637"/>
      <c r="L95" s="637"/>
      <c r="M95" s="637"/>
      <c r="N95" s="637"/>
      <c r="O95" s="637"/>
      <c r="P95" s="637"/>
      <c r="Q95" s="637"/>
      <c r="R95" s="637"/>
      <c r="S95" s="637"/>
      <c r="T95" s="637"/>
      <c r="U95" s="637"/>
    </row>
    <row r="96" spans="1:21">
      <c r="A96"/>
      <c r="B96" s="394"/>
      <c r="C96"/>
      <c r="D96" s="637"/>
      <c r="E96" s="637"/>
      <c r="F96" s="637"/>
      <c r="G96" s="637"/>
      <c r="H96" s="637"/>
      <c r="I96" s="637"/>
      <c r="J96" s="637"/>
      <c r="K96" s="637"/>
      <c r="L96" s="637"/>
      <c r="M96" s="637"/>
      <c r="N96" s="637"/>
      <c r="O96" s="637"/>
      <c r="P96" s="637"/>
      <c r="Q96" s="637"/>
      <c r="R96" s="637"/>
      <c r="S96" s="637"/>
      <c r="T96" s="637"/>
      <c r="U96" s="637"/>
    </row>
    <row r="97" spans="1:21">
      <c r="A97"/>
      <c r="B97" s="394"/>
      <c r="C97"/>
      <c r="D97" s="637"/>
      <c r="E97" s="637"/>
      <c r="F97" s="637"/>
      <c r="G97" s="637"/>
      <c r="H97" s="637"/>
      <c r="I97" s="637"/>
      <c r="J97" s="637"/>
      <c r="K97" s="637"/>
      <c r="L97" s="637"/>
      <c r="M97" s="637"/>
      <c r="N97" s="637"/>
      <c r="O97" s="637"/>
      <c r="P97" s="637"/>
      <c r="Q97" s="637"/>
      <c r="R97" s="637"/>
      <c r="S97" s="637"/>
      <c r="T97" s="637"/>
      <c r="U97" s="637"/>
    </row>
    <row r="98" spans="1:21">
      <c r="A98"/>
      <c r="B98" s="394"/>
      <c r="C98"/>
      <c r="D98" s="637"/>
      <c r="E98" s="637"/>
      <c r="F98" s="637"/>
      <c r="G98" s="637"/>
      <c r="H98" s="637"/>
      <c r="I98" s="637"/>
      <c r="J98" s="637"/>
      <c r="K98" s="637"/>
      <c r="L98" s="637"/>
      <c r="M98" s="637"/>
      <c r="N98" s="637"/>
      <c r="O98" s="637"/>
      <c r="P98" s="637"/>
      <c r="Q98" s="637"/>
      <c r="R98" s="637"/>
      <c r="S98" s="637"/>
      <c r="T98" s="637"/>
      <c r="U98" s="637"/>
    </row>
    <row r="99" spans="1:21">
      <c r="A99"/>
      <c r="B99" s="394"/>
      <c r="C99"/>
      <c r="D99" s="637"/>
      <c r="E99" s="637"/>
      <c r="F99" s="637"/>
      <c r="G99" s="637"/>
      <c r="H99" s="637"/>
      <c r="I99" s="637"/>
      <c r="J99" s="637"/>
      <c r="K99" s="637"/>
      <c r="L99" s="637"/>
      <c r="M99" s="637"/>
      <c r="N99" s="637"/>
      <c r="O99" s="637"/>
      <c r="P99" s="637"/>
      <c r="Q99" s="637"/>
      <c r="R99" s="637"/>
      <c r="S99" s="637"/>
      <c r="T99" s="637"/>
      <c r="U99" s="637"/>
    </row>
    <row r="100" spans="1:21">
      <c r="A100"/>
      <c r="B100" s="394"/>
      <c r="C100"/>
      <c r="D100" s="637"/>
      <c r="E100" s="637"/>
      <c r="F100" s="637"/>
      <c r="G100" s="637"/>
      <c r="H100" s="637"/>
      <c r="I100" s="637"/>
      <c r="J100" s="637"/>
      <c r="K100" s="637"/>
      <c r="L100" s="637"/>
      <c r="M100" s="637"/>
      <c r="N100" s="637"/>
      <c r="O100" s="637"/>
      <c r="P100" s="637"/>
      <c r="Q100" s="637"/>
      <c r="R100" s="637"/>
      <c r="S100" s="637"/>
      <c r="T100" s="637"/>
      <c r="U100" s="637"/>
    </row>
    <row r="101" spans="1:21">
      <c r="A101"/>
      <c r="B101" s="394"/>
      <c r="C101"/>
      <c r="D101" s="637"/>
      <c r="E101" s="637"/>
      <c r="F101" s="637"/>
      <c r="G101" s="637"/>
      <c r="H101" s="637"/>
      <c r="I101" s="637"/>
      <c r="J101" s="637"/>
      <c r="K101" s="637"/>
      <c r="L101" s="637"/>
      <c r="M101" s="637"/>
      <c r="N101" s="637"/>
      <c r="O101" s="637"/>
      <c r="P101" s="637"/>
      <c r="Q101" s="637"/>
      <c r="R101" s="637"/>
      <c r="S101" s="637"/>
      <c r="T101" s="637"/>
      <c r="U101" s="637"/>
    </row>
    <row r="102" spans="1:21">
      <c r="A102"/>
      <c r="B102" s="394"/>
      <c r="C102"/>
      <c r="D102" s="637"/>
      <c r="E102" s="637"/>
      <c r="F102" s="637"/>
      <c r="G102" s="637"/>
      <c r="H102" s="637"/>
      <c r="I102" s="637"/>
      <c r="J102" s="637"/>
      <c r="K102" s="637"/>
      <c r="L102" s="637"/>
      <c r="M102" s="637"/>
      <c r="N102" s="637"/>
      <c r="O102" s="637"/>
      <c r="P102" s="637"/>
      <c r="Q102" s="637"/>
      <c r="R102" s="637"/>
      <c r="S102" s="637"/>
      <c r="T102" s="637"/>
      <c r="U102" s="637"/>
    </row>
    <row r="103" spans="1:21">
      <c r="A103"/>
      <c r="B103" s="394"/>
      <c r="C103"/>
      <c r="D103" s="637"/>
      <c r="E103" s="637"/>
      <c r="F103" s="637"/>
      <c r="G103" s="637"/>
      <c r="H103" s="637"/>
      <c r="I103" s="637"/>
      <c r="J103" s="637"/>
      <c r="K103" s="637"/>
      <c r="L103" s="637"/>
      <c r="M103" s="637"/>
      <c r="N103" s="637"/>
      <c r="O103" s="637"/>
      <c r="P103" s="637"/>
      <c r="Q103" s="637"/>
      <c r="R103" s="637"/>
      <c r="S103" s="637"/>
      <c r="T103" s="637"/>
      <c r="U103" s="637"/>
    </row>
    <row r="104" spans="1:21">
      <c r="A104"/>
      <c r="B104" s="394"/>
      <c r="C104"/>
      <c r="D104" s="637"/>
      <c r="E104" s="637"/>
      <c r="F104" s="637"/>
      <c r="G104" s="637"/>
      <c r="H104" s="637"/>
      <c r="I104" s="637"/>
      <c r="J104" s="637"/>
      <c r="K104" s="637"/>
      <c r="L104" s="637"/>
      <c r="M104" s="637"/>
      <c r="N104" s="637"/>
      <c r="O104" s="637"/>
      <c r="P104" s="637"/>
      <c r="Q104" s="637"/>
      <c r="R104" s="637"/>
      <c r="S104" s="637"/>
      <c r="T104" s="637"/>
      <c r="U104" s="637"/>
    </row>
    <row r="105" spans="1:21">
      <c r="A105"/>
      <c r="B105" s="394"/>
      <c r="C105"/>
      <c r="D105" s="637"/>
      <c r="E105" s="637"/>
      <c r="F105" s="637"/>
      <c r="G105" s="637"/>
      <c r="H105" s="637"/>
      <c r="I105" s="637"/>
      <c r="J105" s="637"/>
      <c r="K105" s="637"/>
      <c r="L105" s="637"/>
      <c r="M105" s="637"/>
      <c r="N105" s="637"/>
      <c r="O105" s="637"/>
      <c r="P105" s="637"/>
      <c r="Q105" s="637"/>
      <c r="R105" s="637"/>
      <c r="S105" s="637"/>
      <c r="T105" s="637"/>
      <c r="U105" s="637"/>
    </row>
    <row r="106" spans="1:21">
      <c r="A106"/>
      <c r="B106" s="394"/>
      <c r="C106"/>
      <c r="D106" s="637"/>
      <c r="E106" s="637"/>
      <c r="F106" s="637"/>
      <c r="G106" s="637"/>
      <c r="H106" s="637"/>
      <c r="I106" s="637"/>
      <c r="J106" s="637"/>
      <c r="K106" s="637"/>
      <c r="L106" s="637"/>
      <c r="M106" s="637"/>
      <c r="N106" s="637"/>
      <c r="O106" s="637"/>
      <c r="P106" s="637"/>
      <c r="Q106" s="637"/>
      <c r="R106" s="637"/>
      <c r="S106" s="637"/>
      <c r="T106" s="637"/>
      <c r="U106" s="637"/>
    </row>
    <row r="107" spans="1:21">
      <c r="A107"/>
      <c r="B107" s="394"/>
      <c r="C107"/>
      <c r="D107" s="637"/>
      <c r="E107" s="637"/>
      <c r="F107" s="637"/>
      <c r="G107" s="637"/>
      <c r="H107" s="637"/>
      <c r="I107" s="637"/>
      <c r="J107" s="637"/>
      <c r="K107" s="637"/>
      <c r="L107" s="637"/>
      <c r="M107" s="637"/>
      <c r="N107" s="637"/>
      <c r="O107" s="637"/>
      <c r="P107" s="637"/>
      <c r="Q107" s="637"/>
      <c r="R107" s="637"/>
      <c r="S107" s="637"/>
      <c r="T107" s="637"/>
      <c r="U107" s="637"/>
    </row>
    <row r="108" spans="1:21">
      <c r="A108"/>
      <c r="B108" s="394"/>
      <c r="C108"/>
      <c r="D108" s="637"/>
      <c r="E108" s="637"/>
      <c r="F108" s="637"/>
      <c r="G108" s="637"/>
      <c r="H108" s="637"/>
      <c r="I108" s="637"/>
      <c r="J108" s="637"/>
      <c r="K108" s="637"/>
      <c r="L108" s="637"/>
      <c r="M108" s="637"/>
      <c r="N108" s="637"/>
      <c r="O108" s="637"/>
      <c r="P108" s="637"/>
      <c r="Q108" s="637"/>
      <c r="R108" s="637"/>
      <c r="S108" s="637"/>
      <c r="T108" s="637"/>
      <c r="U108" s="637"/>
    </row>
    <row r="109" spans="1:21">
      <c r="A109"/>
      <c r="B109" s="394"/>
      <c r="C109"/>
      <c r="D109" s="637"/>
      <c r="E109" s="637"/>
      <c r="F109" s="637"/>
      <c r="G109" s="637"/>
      <c r="H109" s="637"/>
      <c r="I109" s="637"/>
      <c r="J109" s="637"/>
      <c r="K109" s="637"/>
      <c r="L109" s="637"/>
      <c r="M109" s="637"/>
      <c r="N109" s="637"/>
      <c r="O109" s="637"/>
      <c r="P109" s="637"/>
      <c r="Q109" s="637"/>
      <c r="R109" s="637"/>
      <c r="S109" s="637"/>
      <c r="T109" s="637"/>
      <c r="U109" s="637"/>
    </row>
    <row r="110" spans="1:21">
      <c r="A110"/>
      <c r="B110" s="394"/>
      <c r="C110"/>
      <c r="D110" s="637"/>
      <c r="E110" s="637"/>
      <c r="F110" s="637"/>
      <c r="G110" s="637"/>
      <c r="H110" s="637"/>
      <c r="I110" s="637"/>
      <c r="J110" s="637"/>
      <c r="K110" s="637"/>
      <c r="L110" s="637"/>
      <c r="M110" s="637"/>
      <c r="N110" s="637"/>
      <c r="O110" s="637"/>
      <c r="P110" s="637"/>
      <c r="Q110" s="637"/>
      <c r="R110" s="637"/>
      <c r="S110" s="637"/>
      <c r="T110" s="637"/>
      <c r="U110" s="637"/>
    </row>
    <row r="111" spans="1:21">
      <c r="A111"/>
      <c r="B111" s="394"/>
      <c r="C111"/>
      <c r="D111" s="637"/>
      <c r="E111" s="637"/>
      <c r="F111" s="637"/>
      <c r="G111" s="637"/>
      <c r="H111" s="637"/>
      <c r="I111" s="637"/>
      <c r="J111" s="637"/>
      <c r="K111" s="637"/>
      <c r="L111" s="637"/>
      <c r="M111" s="637"/>
      <c r="N111" s="637"/>
      <c r="O111" s="637"/>
      <c r="P111" s="637"/>
      <c r="Q111" s="637"/>
      <c r="R111" s="637"/>
      <c r="S111" s="637"/>
      <c r="T111" s="637"/>
      <c r="U111" s="637"/>
    </row>
    <row r="112" spans="1:21">
      <c r="A112"/>
      <c r="B112" s="394"/>
      <c r="C112"/>
      <c r="D112" s="637"/>
      <c r="E112" s="637"/>
      <c r="F112" s="637"/>
      <c r="G112" s="637"/>
      <c r="H112" s="637"/>
      <c r="I112" s="637"/>
      <c r="J112" s="637"/>
      <c r="K112" s="637"/>
      <c r="L112" s="637"/>
      <c r="M112" s="637"/>
      <c r="N112" s="637"/>
      <c r="O112" s="637"/>
      <c r="P112" s="637"/>
      <c r="Q112" s="637"/>
      <c r="R112" s="637"/>
      <c r="S112" s="637"/>
      <c r="T112" s="637"/>
      <c r="U112" s="637"/>
    </row>
    <row r="113" spans="1:21">
      <c r="A113"/>
      <c r="B113" s="394"/>
      <c r="C113"/>
      <c r="D113" s="637"/>
      <c r="E113" s="637"/>
      <c r="F113" s="637"/>
      <c r="G113" s="637"/>
      <c r="H113" s="637"/>
      <c r="I113" s="637"/>
      <c r="J113" s="637"/>
      <c r="K113" s="637"/>
      <c r="L113" s="637"/>
      <c r="M113" s="637"/>
      <c r="N113" s="637"/>
      <c r="O113" s="637"/>
      <c r="P113" s="637"/>
      <c r="Q113" s="637"/>
      <c r="R113" s="637"/>
      <c r="S113" s="637"/>
      <c r="T113" s="637"/>
      <c r="U113" s="637"/>
    </row>
    <row r="114" spans="1:21">
      <c r="A114"/>
      <c r="B114" s="394"/>
      <c r="C114"/>
      <c r="D114" s="637"/>
      <c r="E114" s="637"/>
      <c r="F114" s="637"/>
      <c r="G114" s="637"/>
      <c r="H114" s="637"/>
      <c r="I114" s="637"/>
      <c r="J114" s="637"/>
      <c r="K114" s="637"/>
      <c r="L114" s="637"/>
      <c r="M114" s="637"/>
      <c r="N114" s="637"/>
      <c r="O114" s="637"/>
      <c r="P114" s="637"/>
      <c r="Q114" s="637"/>
      <c r="R114" s="637"/>
      <c r="S114" s="637"/>
      <c r="T114" s="637"/>
      <c r="U114" s="637"/>
    </row>
    <row r="115" spans="1:21">
      <c r="A115"/>
      <c r="B115" s="394"/>
      <c r="C115"/>
      <c r="D115" s="637"/>
      <c r="E115" s="637"/>
      <c r="F115" s="637"/>
      <c r="G115" s="637"/>
      <c r="H115" s="637"/>
      <c r="I115" s="637"/>
      <c r="J115" s="637"/>
      <c r="K115" s="637"/>
      <c r="L115" s="637"/>
      <c r="M115" s="637"/>
      <c r="N115" s="637"/>
      <c r="O115" s="637"/>
      <c r="P115" s="637"/>
      <c r="Q115" s="637"/>
      <c r="R115" s="637"/>
      <c r="S115" s="637"/>
      <c r="T115" s="637"/>
      <c r="U115" s="637"/>
    </row>
    <row r="116" spans="1:21">
      <c r="A116"/>
      <c r="B116" s="394"/>
      <c r="C116"/>
      <c r="D116" s="637"/>
      <c r="E116" s="637"/>
      <c r="F116" s="637"/>
      <c r="G116" s="637"/>
      <c r="H116" s="637"/>
      <c r="I116" s="637"/>
      <c r="J116" s="637"/>
      <c r="K116" s="637"/>
      <c r="L116" s="637"/>
      <c r="M116" s="637"/>
      <c r="N116" s="637"/>
      <c r="O116" s="637"/>
      <c r="P116" s="637"/>
      <c r="Q116" s="637"/>
      <c r="R116" s="637"/>
      <c r="S116" s="637"/>
      <c r="T116" s="637"/>
      <c r="U116" s="637"/>
    </row>
    <row r="117" spans="1:21">
      <c r="A117"/>
      <c r="B117" s="394"/>
      <c r="C117"/>
      <c r="D117" s="637"/>
      <c r="E117" s="637"/>
      <c r="F117" s="637"/>
      <c r="G117" s="637"/>
      <c r="H117" s="637"/>
      <c r="I117" s="637"/>
      <c r="J117" s="637"/>
      <c r="K117" s="637"/>
      <c r="L117" s="637"/>
      <c r="M117" s="637"/>
      <c r="N117" s="637"/>
      <c r="O117" s="637"/>
      <c r="P117" s="637"/>
      <c r="Q117" s="637"/>
      <c r="R117" s="637"/>
      <c r="S117" s="637"/>
      <c r="T117" s="637"/>
      <c r="U117" s="637"/>
    </row>
    <row r="118" spans="1:21">
      <c r="A118"/>
      <c r="B118" s="394"/>
      <c r="C118"/>
      <c r="D118" s="637"/>
      <c r="E118" s="637"/>
      <c r="F118" s="637"/>
      <c r="G118" s="637"/>
      <c r="H118" s="637"/>
      <c r="I118" s="637"/>
      <c r="J118" s="637"/>
      <c r="K118" s="637"/>
      <c r="L118" s="637"/>
      <c r="M118" s="637"/>
      <c r="N118" s="637"/>
      <c r="O118" s="637"/>
      <c r="P118" s="637"/>
      <c r="Q118" s="637"/>
      <c r="R118" s="637"/>
      <c r="S118" s="637"/>
      <c r="T118" s="637"/>
      <c r="U118" s="637"/>
    </row>
    <row r="119" spans="1:21">
      <c r="A119"/>
      <c r="B119" s="394"/>
      <c r="C119"/>
      <c r="D119" s="637"/>
      <c r="E119" s="637"/>
      <c r="F119" s="637"/>
      <c r="G119" s="637"/>
      <c r="H119" s="637"/>
      <c r="I119" s="637"/>
      <c r="J119" s="637"/>
      <c r="K119" s="637"/>
      <c r="L119" s="637"/>
      <c r="M119" s="637"/>
      <c r="N119" s="637"/>
      <c r="O119" s="637"/>
      <c r="P119" s="637"/>
      <c r="Q119" s="637"/>
      <c r="R119" s="637"/>
      <c r="S119" s="637"/>
      <c r="T119" s="637"/>
      <c r="U119" s="637"/>
    </row>
    <row r="120" spans="1:21">
      <c r="A120"/>
      <c r="B120" s="394"/>
      <c r="C120"/>
      <c r="D120" s="637"/>
      <c r="E120" s="637"/>
      <c r="F120" s="637"/>
      <c r="G120" s="637"/>
      <c r="H120" s="637"/>
      <c r="I120" s="637"/>
      <c r="J120" s="637"/>
      <c r="K120" s="637"/>
      <c r="L120" s="637"/>
      <c r="M120" s="637"/>
      <c r="N120" s="637"/>
      <c r="O120" s="637"/>
      <c r="P120" s="637"/>
      <c r="Q120" s="637"/>
      <c r="R120" s="637"/>
      <c r="S120" s="637"/>
      <c r="T120" s="637"/>
      <c r="U120" s="637"/>
    </row>
    <row r="121" spans="1:21">
      <c r="A121"/>
      <c r="B121" s="394"/>
      <c r="C121"/>
      <c r="D121" s="637"/>
      <c r="E121" s="637"/>
      <c r="F121" s="637"/>
      <c r="G121" s="637"/>
      <c r="H121" s="637"/>
      <c r="I121" s="637"/>
      <c r="J121" s="637"/>
      <c r="K121" s="637"/>
      <c r="L121" s="637"/>
      <c r="M121" s="637"/>
      <c r="N121" s="637"/>
      <c r="O121" s="637"/>
      <c r="P121" s="637"/>
      <c r="Q121" s="637"/>
      <c r="R121" s="637"/>
      <c r="S121" s="637"/>
      <c r="T121" s="637"/>
      <c r="U121" s="637"/>
    </row>
    <row r="122" spans="1:21">
      <c r="A122"/>
      <c r="B122" s="394"/>
      <c r="C122"/>
      <c r="D122" s="637"/>
      <c r="E122" s="637"/>
      <c r="F122" s="637"/>
      <c r="G122" s="637"/>
      <c r="H122" s="637"/>
      <c r="I122" s="637"/>
      <c r="J122" s="637"/>
      <c r="K122" s="637"/>
      <c r="L122" s="637"/>
      <c r="M122" s="637"/>
      <c r="N122" s="637"/>
      <c r="O122" s="637"/>
      <c r="P122" s="637"/>
      <c r="Q122" s="637"/>
      <c r="R122" s="637"/>
      <c r="S122" s="637"/>
      <c r="T122" s="637"/>
      <c r="U122" s="637"/>
    </row>
    <row r="123" spans="1:21">
      <c r="A123"/>
      <c r="B123" s="394"/>
      <c r="C123"/>
      <c r="D123" s="637"/>
      <c r="E123" s="637"/>
      <c r="F123" s="637"/>
      <c r="G123" s="637"/>
      <c r="H123" s="637"/>
      <c r="I123" s="637"/>
      <c r="J123" s="637"/>
      <c r="K123" s="637"/>
      <c r="L123" s="637"/>
      <c r="M123" s="637"/>
      <c r="N123" s="637"/>
      <c r="O123" s="637"/>
      <c r="P123" s="637"/>
      <c r="Q123" s="637"/>
      <c r="R123" s="637"/>
      <c r="S123" s="637"/>
      <c r="T123" s="637"/>
      <c r="U123" s="637"/>
    </row>
    <row r="124" spans="1:21">
      <c r="A124"/>
      <c r="B124" s="394"/>
      <c r="C124"/>
      <c r="D124" s="637"/>
      <c r="E124" s="637"/>
      <c r="F124" s="637"/>
      <c r="G124" s="637"/>
      <c r="H124" s="637"/>
      <c r="I124" s="637"/>
      <c r="J124" s="637"/>
      <c r="K124" s="637"/>
      <c r="L124" s="637"/>
      <c r="M124" s="637"/>
      <c r="N124" s="637"/>
      <c r="O124" s="637"/>
      <c r="P124" s="637"/>
      <c r="Q124" s="637"/>
      <c r="R124" s="637"/>
      <c r="S124" s="637"/>
      <c r="T124" s="637"/>
      <c r="U124" s="637"/>
    </row>
    <row r="125" spans="1:21">
      <c r="A125"/>
      <c r="B125" s="394"/>
      <c r="C125"/>
      <c r="D125" s="637"/>
      <c r="E125" s="637"/>
      <c r="F125" s="637"/>
      <c r="G125" s="637"/>
      <c r="H125" s="637"/>
      <c r="I125" s="637"/>
      <c r="J125" s="637"/>
      <c r="K125" s="637"/>
      <c r="L125" s="637"/>
      <c r="M125" s="637"/>
      <c r="N125" s="637"/>
      <c r="O125" s="637"/>
      <c r="P125" s="637"/>
      <c r="Q125" s="637"/>
      <c r="R125" s="637"/>
      <c r="S125" s="637"/>
      <c r="T125" s="637"/>
      <c r="U125" s="637"/>
    </row>
    <row r="126" spans="1:21">
      <c r="A126"/>
      <c r="B126" s="394"/>
      <c r="C126"/>
      <c r="D126" s="637"/>
      <c r="E126" s="637"/>
      <c r="F126" s="637"/>
      <c r="G126" s="637"/>
      <c r="H126" s="637"/>
      <c r="I126" s="637"/>
      <c r="J126" s="637"/>
      <c r="K126" s="637"/>
      <c r="L126" s="637"/>
      <c r="M126" s="637"/>
      <c r="N126" s="637"/>
      <c r="O126" s="637"/>
      <c r="P126" s="637"/>
      <c r="Q126" s="637"/>
      <c r="R126" s="637"/>
      <c r="S126" s="637"/>
      <c r="T126" s="637"/>
      <c r="U126" s="637"/>
    </row>
    <row r="127" spans="1:21">
      <c r="A127"/>
      <c r="B127" s="394"/>
      <c r="C127"/>
      <c r="D127" s="637"/>
      <c r="E127" s="637"/>
      <c r="F127" s="637"/>
      <c r="G127" s="637"/>
      <c r="H127" s="637"/>
      <c r="I127" s="637"/>
      <c r="J127" s="637"/>
      <c r="K127" s="637"/>
      <c r="L127" s="637"/>
      <c r="M127" s="637"/>
      <c r="N127" s="637"/>
      <c r="O127" s="637"/>
      <c r="P127" s="637"/>
      <c r="Q127" s="637"/>
      <c r="R127" s="637"/>
      <c r="S127" s="637"/>
      <c r="T127" s="637"/>
      <c r="U127" s="637"/>
    </row>
    <row r="128" spans="1:21">
      <c r="A128"/>
      <c r="B128" s="394"/>
      <c r="C128"/>
      <c r="D128" s="637"/>
      <c r="E128" s="637"/>
      <c r="F128" s="637"/>
      <c r="G128" s="637"/>
      <c r="H128" s="637"/>
      <c r="I128" s="637"/>
      <c r="J128" s="637"/>
      <c r="K128" s="637"/>
      <c r="L128" s="637"/>
      <c r="M128" s="637"/>
      <c r="N128" s="637"/>
      <c r="O128" s="637"/>
      <c r="P128" s="637"/>
      <c r="Q128" s="637"/>
      <c r="R128" s="637"/>
      <c r="S128" s="637"/>
      <c r="T128" s="637"/>
      <c r="U128" s="637"/>
    </row>
    <row r="129" spans="1:21">
      <c r="A129"/>
      <c r="B129" s="394"/>
      <c r="C129"/>
      <c r="D129" s="637"/>
      <c r="E129" s="637"/>
      <c r="F129" s="637"/>
      <c r="G129" s="637"/>
      <c r="H129" s="637"/>
      <c r="I129" s="637"/>
      <c r="J129" s="637"/>
      <c r="K129" s="637"/>
      <c r="L129" s="637"/>
      <c r="M129" s="637"/>
      <c r="N129" s="637"/>
      <c r="O129" s="637"/>
      <c r="P129" s="637"/>
      <c r="Q129" s="637"/>
      <c r="R129" s="637"/>
      <c r="S129" s="637"/>
      <c r="T129" s="637"/>
      <c r="U129" s="637"/>
    </row>
    <row r="130" spans="1:21">
      <c r="A130"/>
      <c r="B130" s="394"/>
      <c r="C130"/>
      <c r="D130" s="637"/>
      <c r="E130" s="637"/>
      <c r="F130" s="637"/>
      <c r="G130" s="637"/>
      <c r="H130" s="637"/>
      <c r="I130" s="637"/>
      <c r="J130" s="637"/>
      <c r="K130" s="637"/>
      <c r="L130" s="637"/>
      <c r="M130" s="637"/>
      <c r="N130" s="637"/>
      <c r="O130" s="637"/>
      <c r="P130" s="637"/>
      <c r="Q130" s="637"/>
      <c r="R130" s="637"/>
      <c r="S130" s="637"/>
      <c r="T130" s="637"/>
      <c r="U130" s="637"/>
    </row>
    <row r="131" spans="1:21">
      <c r="A131"/>
      <c r="B131" s="394"/>
      <c r="C131"/>
      <c r="D131" s="637"/>
      <c r="E131" s="637"/>
      <c r="F131" s="637"/>
      <c r="G131" s="637"/>
      <c r="H131" s="637"/>
      <c r="I131" s="637"/>
      <c r="J131" s="637"/>
      <c r="K131" s="637"/>
      <c r="L131" s="637"/>
      <c r="M131" s="637"/>
      <c r="N131" s="637"/>
      <c r="O131" s="637"/>
      <c r="P131" s="637"/>
      <c r="Q131" s="637"/>
      <c r="R131" s="637"/>
      <c r="S131" s="637"/>
      <c r="T131" s="637"/>
      <c r="U131" s="637"/>
    </row>
    <row r="132" spans="1:21">
      <c r="A132"/>
      <c r="B132" s="394"/>
      <c r="C132"/>
      <c r="D132" s="637"/>
      <c r="E132" s="637"/>
      <c r="F132" s="637"/>
      <c r="G132" s="637"/>
      <c r="H132" s="637"/>
      <c r="I132" s="637"/>
      <c r="J132" s="637"/>
      <c r="K132" s="637"/>
      <c r="L132" s="637"/>
      <c r="M132" s="637"/>
      <c r="N132" s="637"/>
      <c r="O132" s="637"/>
      <c r="P132" s="637"/>
      <c r="Q132" s="637"/>
      <c r="R132" s="637"/>
      <c r="S132" s="637"/>
      <c r="T132" s="637"/>
      <c r="U132" s="637"/>
    </row>
    <row r="133" spans="1:21">
      <c r="A133"/>
      <c r="B133" s="394"/>
      <c r="C133"/>
      <c r="D133" s="637"/>
      <c r="E133" s="637"/>
      <c r="F133" s="637"/>
      <c r="G133" s="637"/>
      <c r="H133" s="637"/>
      <c r="I133" s="637"/>
      <c r="J133" s="637"/>
      <c r="K133" s="637"/>
      <c r="L133" s="637"/>
      <c r="M133" s="637"/>
      <c r="N133" s="637"/>
      <c r="O133" s="637"/>
      <c r="P133" s="637"/>
      <c r="Q133" s="637"/>
      <c r="R133" s="637"/>
      <c r="S133" s="637"/>
      <c r="T133" s="637"/>
      <c r="U133" s="637"/>
    </row>
    <row r="134" spans="1:21">
      <c r="A134"/>
      <c r="B134" s="394"/>
      <c r="C134"/>
      <c r="D134" s="637"/>
      <c r="E134" s="637"/>
      <c r="F134" s="637"/>
      <c r="G134" s="637"/>
      <c r="H134" s="637"/>
      <c r="I134" s="637"/>
      <c r="J134" s="637"/>
      <c r="K134" s="637"/>
      <c r="L134" s="637"/>
      <c r="M134" s="637"/>
      <c r="N134" s="637"/>
      <c r="O134" s="637"/>
      <c r="P134" s="637"/>
      <c r="Q134" s="637"/>
      <c r="R134" s="637"/>
      <c r="S134" s="637"/>
      <c r="T134" s="637"/>
      <c r="U134" s="637"/>
    </row>
    <row r="135" spans="1:21">
      <c r="A135"/>
      <c r="B135" s="394"/>
      <c r="C135"/>
      <c r="D135" s="637"/>
      <c r="E135" s="637"/>
      <c r="F135" s="637"/>
      <c r="G135" s="637"/>
      <c r="H135" s="637"/>
      <c r="I135" s="637"/>
      <c r="J135" s="637"/>
      <c r="K135" s="637"/>
      <c r="L135" s="637"/>
      <c r="M135" s="637"/>
      <c r="N135" s="637"/>
      <c r="O135" s="637"/>
      <c r="P135" s="637"/>
      <c r="Q135" s="637"/>
      <c r="R135" s="637"/>
      <c r="S135" s="637"/>
      <c r="T135" s="637"/>
      <c r="U135" s="637"/>
    </row>
    <row r="136" spans="1:21">
      <c r="A136"/>
      <c r="B136" s="394"/>
      <c r="C136"/>
      <c r="D136" s="637"/>
      <c r="E136" s="637"/>
      <c r="F136" s="637"/>
      <c r="G136" s="637"/>
      <c r="H136" s="637"/>
      <c r="I136" s="637"/>
      <c r="J136" s="637"/>
      <c r="K136" s="637"/>
      <c r="L136" s="637"/>
      <c r="M136" s="637"/>
      <c r="N136" s="637"/>
      <c r="O136" s="637"/>
      <c r="P136" s="637"/>
      <c r="Q136" s="637"/>
      <c r="R136" s="637"/>
      <c r="S136" s="637"/>
      <c r="T136" s="637"/>
      <c r="U136" s="637"/>
    </row>
    <row r="137" spans="1:21">
      <c r="A137"/>
      <c r="B137" s="394"/>
      <c r="C137"/>
      <c r="D137" s="637"/>
      <c r="E137" s="637"/>
      <c r="F137" s="637"/>
      <c r="G137" s="637"/>
      <c r="H137" s="637"/>
      <c r="I137" s="637"/>
      <c r="J137" s="637"/>
      <c r="K137" s="637"/>
      <c r="L137" s="637"/>
      <c r="M137" s="637"/>
      <c r="N137" s="637"/>
      <c r="O137" s="637"/>
      <c r="P137" s="637"/>
      <c r="Q137" s="637"/>
      <c r="R137" s="637"/>
      <c r="S137" s="637"/>
      <c r="T137" s="637"/>
      <c r="U137" s="637"/>
    </row>
    <row r="138" spans="1:21">
      <c r="A138"/>
      <c r="B138" s="394"/>
      <c r="C138"/>
      <c r="D138" s="637"/>
      <c r="E138" s="637"/>
      <c r="F138" s="637"/>
      <c r="G138" s="637"/>
      <c r="H138" s="637"/>
      <c r="I138" s="637"/>
      <c r="J138" s="637"/>
      <c r="K138" s="637"/>
      <c r="L138" s="637"/>
      <c r="M138" s="637"/>
      <c r="N138" s="637"/>
      <c r="O138" s="637"/>
      <c r="P138" s="637"/>
      <c r="Q138" s="637"/>
      <c r="R138" s="637"/>
      <c r="S138" s="637"/>
      <c r="T138" s="637"/>
      <c r="U138" s="637"/>
    </row>
    <row r="139" spans="1:21">
      <c r="A139"/>
      <c r="B139" s="394"/>
      <c r="C139"/>
      <c r="D139" s="637"/>
      <c r="E139" s="637"/>
      <c r="F139" s="637"/>
      <c r="G139" s="637"/>
      <c r="H139" s="637"/>
      <c r="I139" s="637"/>
      <c r="J139" s="637"/>
      <c r="K139" s="637"/>
      <c r="L139" s="637"/>
      <c r="M139" s="637"/>
      <c r="N139" s="637"/>
      <c r="O139" s="637"/>
      <c r="P139" s="637"/>
      <c r="Q139" s="637"/>
      <c r="R139" s="637"/>
      <c r="S139" s="637"/>
      <c r="T139" s="637"/>
      <c r="U139" s="637"/>
    </row>
    <row r="140" spans="1:21">
      <c r="A140"/>
      <c r="B140" s="394"/>
      <c r="C140"/>
      <c r="D140" s="637"/>
      <c r="E140" s="637"/>
      <c r="F140" s="637"/>
      <c r="G140" s="637"/>
      <c r="H140" s="637"/>
      <c r="I140" s="637"/>
      <c r="J140" s="637"/>
      <c r="K140" s="637"/>
      <c r="L140" s="637"/>
      <c r="M140" s="637"/>
      <c r="N140" s="637"/>
      <c r="O140" s="637"/>
      <c r="P140" s="637"/>
      <c r="Q140" s="637"/>
      <c r="R140" s="637"/>
      <c r="S140" s="637"/>
      <c r="T140" s="637"/>
      <c r="U140" s="637"/>
    </row>
    <row r="141" spans="1:21">
      <c r="A141"/>
      <c r="B141" s="394"/>
      <c r="C141"/>
      <c r="D141" s="637"/>
      <c r="E141" s="637"/>
      <c r="F141" s="637"/>
      <c r="G141" s="637"/>
      <c r="H141" s="637"/>
      <c r="I141" s="637"/>
      <c r="J141" s="637"/>
      <c r="K141" s="637"/>
      <c r="L141" s="637"/>
      <c r="M141" s="637"/>
      <c r="N141" s="637"/>
      <c r="O141" s="637"/>
      <c r="P141" s="637"/>
      <c r="Q141" s="637"/>
      <c r="R141" s="637"/>
      <c r="S141" s="637"/>
      <c r="T141" s="637"/>
      <c r="U141" s="637"/>
    </row>
    <row r="142" spans="1:21">
      <c r="A142"/>
      <c r="B142" s="394"/>
      <c r="C142"/>
      <c r="D142" s="637"/>
      <c r="E142" s="637"/>
      <c r="F142" s="637"/>
      <c r="G142" s="637"/>
      <c r="H142" s="637"/>
      <c r="I142" s="637"/>
      <c r="J142" s="637"/>
      <c r="K142" s="637"/>
      <c r="L142" s="637"/>
      <c r="M142" s="637"/>
      <c r="N142" s="637"/>
      <c r="O142" s="637"/>
      <c r="P142" s="637"/>
      <c r="Q142" s="637"/>
      <c r="R142" s="637"/>
      <c r="S142" s="637"/>
      <c r="T142" s="637"/>
      <c r="U142" s="637"/>
    </row>
    <row r="143" spans="1:21">
      <c r="A143"/>
      <c r="B143" s="394"/>
      <c r="C143"/>
      <c r="D143" s="637"/>
      <c r="E143" s="637"/>
      <c r="F143" s="637"/>
      <c r="G143" s="637"/>
      <c r="H143" s="637"/>
      <c r="I143" s="637"/>
      <c r="J143" s="637"/>
      <c r="K143" s="637"/>
      <c r="L143" s="637"/>
      <c r="M143" s="637"/>
      <c r="N143" s="637"/>
      <c r="O143" s="637"/>
      <c r="P143" s="637"/>
      <c r="Q143" s="637"/>
      <c r="R143" s="637"/>
      <c r="S143" s="637"/>
      <c r="T143" s="637"/>
      <c r="U143" s="637"/>
    </row>
    <row r="144" spans="1:21">
      <c r="A144"/>
      <c r="B144" s="394"/>
      <c r="C144"/>
      <c r="D144" s="637"/>
      <c r="E144" s="637"/>
      <c r="F144" s="637"/>
      <c r="G144" s="637"/>
      <c r="H144" s="637"/>
      <c r="I144" s="637"/>
      <c r="J144" s="637"/>
      <c r="K144" s="637"/>
      <c r="L144" s="637"/>
      <c r="M144" s="637"/>
      <c r="N144" s="637"/>
      <c r="O144" s="637"/>
      <c r="P144" s="637"/>
      <c r="Q144" s="637"/>
      <c r="R144" s="637"/>
      <c r="S144" s="637"/>
      <c r="T144" s="637"/>
      <c r="U144" s="637"/>
    </row>
    <row r="145" spans="1:21">
      <c r="A145"/>
      <c r="B145" s="394"/>
      <c r="C145"/>
      <c r="D145" s="637"/>
      <c r="E145" s="637"/>
      <c r="F145" s="637"/>
      <c r="G145" s="637"/>
      <c r="H145" s="637"/>
      <c r="I145" s="637"/>
      <c r="J145" s="637"/>
      <c r="K145" s="637"/>
      <c r="L145" s="637"/>
      <c r="M145" s="637"/>
      <c r="N145" s="637"/>
      <c r="O145" s="637"/>
      <c r="P145" s="637"/>
      <c r="Q145" s="637"/>
      <c r="R145" s="637"/>
      <c r="S145" s="637"/>
      <c r="T145" s="637"/>
      <c r="U145" s="637"/>
    </row>
    <row r="146" spans="1:21">
      <c r="A146"/>
      <c r="B146" s="394"/>
      <c r="C146"/>
      <c r="D146" s="637"/>
      <c r="E146" s="637"/>
      <c r="F146" s="637"/>
      <c r="G146" s="637"/>
      <c r="H146" s="637"/>
      <c r="I146" s="637"/>
      <c r="J146" s="637"/>
      <c r="K146" s="637"/>
      <c r="L146" s="637"/>
      <c r="M146" s="637"/>
      <c r="N146" s="637"/>
      <c r="O146" s="637"/>
      <c r="P146" s="637"/>
      <c r="Q146" s="637"/>
      <c r="R146" s="637"/>
      <c r="S146" s="637"/>
      <c r="T146" s="637"/>
      <c r="U146" s="637"/>
    </row>
    <row r="147" spans="1:21">
      <c r="A147"/>
      <c r="B147" s="394"/>
      <c r="C147"/>
      <c r="D147" s="637"/>
      <c r="E147" s="637"/>
      <c r="F147" s="637"/>
      <c r="G147" s="637"/>
      <c r="H147" s="637"/>
      <c r="I147" s="637"/>
      <c r="J147" s="637"/>
      <c r="K147" s="637"/>
      <c r="L147" s="637"/>
      <c r="M147" s="637"/>
      <c r="N147" s="637"/>
      <c r="O147" s="637"/>
      <c r="P147" s="637"/>
      <c r="Q147" s="637"/>
      <c r="R147" s="637"/>
      <c r="S147" s="637"/>
      <c r="T147" s="637"/>
      <c r="U147" s="637"/>
    </row>
    <row r="148" spans="1:21">
      <c r="A148"/>
      <c r="B148" s="394"/>
      <c r="C148"/>
      <c r="D148" s="637"/>
      <c r="E148" s="637"/>
      <c r="F148" s="637"/>
      <c r="G148" s="637"/>
      <c r="H148" s="637"/>
      <c r="I148" s="637"/>
      <c r="J148" s="637"/>
      <c r="K148" s="637"/>
      <c r="L148" s="637"/>
      <c r="M148" s="637"/>
      <c r="N148" s="637"/>
      <c r="O148" s="637"/>
      <c r="P148" s="637"/>
      <c r="Q148" s="637"/>
      <c r="R148" s="637"/>
      <c r="S148" s="637"/>
      <c r="T148" s="637"/>
      <c r="U148" s="637"/>
    </row>
    <row r="149" spans="1:21">
      <c r="A149"/>
      <c r="B149" s="394"/>
      <c r="C149"/>
      <c r="D149" s="637"/>
      <c r="E149" s="637"/>
      <c r="F149" s="637"/>
      <c r="G149" s="637"/>
      <c r="H149" s="637"/>
      <c r="I149" s="637"/>
      <c r="J149" s="637"/>
      <c r="K149" s="637"/>
      <c r="L149" s="637"/>
      <c r="M149" s="637"/>
      <c r="N149" s="637"/>
      <c r="O149" s="637"/>
      <c r="P149" s="637"/>
      <c r="Q149" s="637"/>
      <c r="R149" s="637"/>
      <c r="S149" s="637"/>
      <c r="T149" s="637"/>
      <c r="U149" s="637"/>
    </row>
    <row r="150" spans="1:21">
      <c r="A150"/>
      <c r="B150" s="394"/>
      <c r="C150"/>
      <c r="D150" s="637"/>
      <c r="E150" s="637"/>
      <c r="F150" s="637"/>
      <c r="G150" s="637"/>
      <c r="H150" s="637"/>
      <c r="I150" s="637"/>
      <c r="J150" s="637"/>
      <c r="K150" s="637"/>
      <c r="L150" s="637"/>
      <c r="M150" s="637"/>
      <c r="N150" s="637"/>
      <c r="O150" s="637"/>
      <c r="P150" s="637"/>
      <c r="Q150" s="637"/>
      <c r="R150" s="637"/>
      <c r="S150" s="637"/>
      <c r="T150" s="637"/>
      <c r="U150" s="637"/>
    </row>
    <row r="151" spans="1:21">
      <c r="A151"/>
      <c r="B151" s="394"/>
      <c r="C151"/>
      <c r="D151" s="637"/>
      <c r="E151" s="637"/>
      <c r="F151" s="637"/>
      <c r="G151" s="637"/>
      <c r="H151" s="637"/>
      <c r="I151" s="637"/>
      <c r="J151" s="637"/>
      <c r="K151" s="637"/>
      <c r="L151" s="637"/>
      <c r="M151" s="637"/>
      <c r="N151" s="637"/>
      <c r="O151" s="637"/>
      <c r="P151" s="637"/>
      <c r="Q151" s="637"/>
      <c r="R151" s="637"/>
      <c r="S151" s="637"/>
      <c r="T151" s="637"/>
      <c r="U151" s="637"/>
    </row>
    <row r="152" spans="1:21">
      <c r="A152"/>
      <c r="B152" s="394"/>
      <c r="C152"/>
      <c r="D152" s="637"/>
      <c r="E152" s="637"/>
      <c r="F152" s="637"/>
      <c r="G152" s="637"/>
      <c r="H152" s="637"/>
      <c r="I152" s="637"/>
      <c r="J152" s="637"/>
      <c r="K152" s="637"/>
      <c r="L152" s="637"/>
      <c r="M152" s="637"/>
      <c r="N152" s="637"/>
      <c r="O152" s="637"/>
      <c r="P152" s="637"/>
      <c r="Q152" s="637"/>
      <c r="R152" s="637"/>
      <c r="S152" s="637"/>
      <c r="T152" s="637"/>
      <c r="U152" s="637"/>
    </row>
    <row r="153" spans="1:21">
      <c r="A153"/>
      <c r="B153" s="394"/>
      <c r="C153"/>
      <c r="D153" s="637"/>
      <c r="E153" s="637"/>
      <c r="F153" s="637"/>
      <c r="G153" s="637"/>
      <c r="H153" s="637"/>
      <c r="I153" s="637"/>
      <c r="J153" s="637"/>
      <c r="K153" s="637"/>
      <c r="L153" s="637"/>
      <c r="M153" s="637"/>
      <c r="N153" s="637"/>
      <c r="O153" s="637"/>
      <c r="P153" s="637"/>
      <c r="Q153" s="637"/>
      <c r="R153" s="637"/>
      <c r="S153" s="637"/>
      <c r="T153" s="637"/>
      <c r="U153" s="637"/>
    </row>
    <row r="154" spans="1:21">
      <c r="A154"/>
      <c r="B154" s="394"/>
      <c r="C154"/>
      <c r="D154" s="637"/>
      <c r="E154" s="637"/>
      <c r="F154" s="637"/>
      <c r="G154" s="637"/>
      <c r="H154" s="637"/>
      <c r="I154" s="637"/>
      <c r="J154" s="637"/>
      <c r="K154" s="637"/>
      <c r="L154" s="637"/>
      <c r="M154" s="637"/>
      <c r="N154" s="637"/>
      <c r="O154" s="637"/>
      <c r="P154" s="637"/>
      <c r="Q154" s="637"/>
      <c r="R154" s="637"/>
      <c r="S154" s="637"/>
      <c r="T154" s="637"/>
      <c r="U154" s="637"/>
    </row>
    <row r="155" spans="1:21">
      <c r="A155"/>
      <c r="B155" s="394"/>
      <c r="C155"/>
      <c r="D155" s="637"/>
      <c r="E155" s="637"/>
      <c r="F155" s="637"/>
      <c r="G155" s="637"/>
      <c r="H155" s="637"/>
      <c r="I155" s="637"/>
      <c r="J155" s="637"/>
      <c r="K155" s="637"/>
      <c r="L155" s="637"/>
      <c r="M155" s="637"/>
      <c r="N155" s="637"/>
      <c r="O155" s="637"/>
      <c r="P155" s="637"/>
      <c r="Q155" s="637"/>
      <c r="R155" s="637"/>
      <c r="S155" s="637"/>
      <c r="T155" s="637"/>
      <c r="U155" s="637"/>
    </row>
    <row r="156" spans="1:21">
      <c r="A156"/>
      <c r="B156" s="394"/>
      <c r="C156"/>
      <c r="D156" s="637"/>
      <c r="E156" s="637"/>
      <c r="F156" s="637"/>
      <c r="G156" s="637"/>
      <c r="H156" s="637"/>
      <c r="I156" s="637"/>
      <c r="J156" s="637"/>
      <c r="K156" s="637"/>
      <c r="L156" s="637"/>
      <c r="M156" s="637"/>
      <c r="N156" s="637"/>
      <c r="O156" s="637"/>
      <c r="P156" s="637"/>
      <c r="Q156" s="637"/>
      <c r="R156" s="637"/>
      <c r="S156" s="637"/>
      <c r="T156" s="637"/>
      <c r="U156" s="637"/>
    </row>
    <row r="157" spans="1:21">
      <c r="A157"/>
      <c r="B157" s="394"/>
      <c r="C157"/>
      <c r="D157" s="637"/>
      <c r="E157" s="637"/>
      <c r="F157" s="637"/>
      <c r="G157" s="637"/>
      <c r="H157" s="637"/>
      <c r="I157" s="637"/>
      <c r="J157" s="637"/>
      <c r="K157" s="637"/>
      <c r="L157" s="637"/>
      <c r="M157" s="637"/>
      <c r="N157" s="637"/>
      <c r="O157" s="637"/>
      <c r="P157" s="637"/>
      <c r="Q157" s="637"/>
      <c r="R157" s="637"/>
      <c r="S157" s="637"/>
      <c r="T157" s="637"/>
      <c r="U157" s="637"/>
    </row>
    <row r="158" spans="1:21">
      <c r="A158"/>
      <c r="B158" s="394"/>
      <c r="C158"/>
      <c r="D158" s="637"/>
      <c r="E158" s="637"/>
      <c r="F158" s="637"/>
      <c r="G158" s="637"/>
      <c r="H158" s="637"/>
      <c r="I158" s="637"/>
      <c r="J158" s="637"/>
      <c r="K158" s="637"/>
      <c r="L158" s="637"/>
      <c r="M158" s="637"/>
      <c r="N158" s="637"/>
      <c r="O158" s="637"/>
      <c r="P158" s="637"/>
      <c r="Q158" s="637"/>
      <c r="R158" s="637"/>
      <c r="S158" s="637"/>
      <c r="T158" s="637"/>
      <c r="U158" s="637"/>
    </row>
    <row r="159" spans="1:21">
      <c r="A159"/>
      <c r="B159" s="394"/>
      <c r="C159"/>
      <c r="D159" s="637"/>
      <c r="E159" s="637"/>
      <c r="F159" s="637"/>
      <c r="G159" s="637"/>
      <c r="H159" s="637"/>
      <c r="I159" s="637"/>
      <c r="J159" s="637"/>
      <c r="K159" s="637"/>
      <c r="L159" s="637"/>
      <c r="M159" s="637"/>
      <c r="N159" s="637"/>
      <c r="O159" s="637"/>
      <c r="P159" s="637"/>
      <c r="Q159" s="637"/>
      <c r="R159" s="637"/>
      <c r="S159" s="637"/>
      <c r="T159" s="637"/>
      <c r="U159" s="637"/>
    </row>
    <row r="160" spans="1:21">
      <c r="A160"/>
      <c r="B160" s="394"/>
      <c r="C160"/>
      <c r="D160" s="637"/>
      <c r="E160" s="637"/>
      <c r="F160" s="637"/>
      <c r="G160" s="637"/>
      <c r="H160" s="637"/>
      <c r="I160" s="637"/>
      <c r="J160" s="637"/>
      <c r="K160" s="637"/>
      <c r="L160" s="637"/>
      <c r="M160" s="637"/>
      <c r="N160" s="637"/>
      <c r="O160" s="637"/>
      <c r="P160" s="637"/>
      <c r="Q160" s="637"/>
      <c r="R160" s="637"/>
      <c r="S160" s="637"/>
      <c r="T160" s="637"/>
      <c r="U160" s="637"/>
    </row>
    <row r="161" spans="1:21">
      <c r="A161"/>
      <c r="B161" s="394"/>
      <c r="C161"/>
      <c r="D161" s="637"/>
      <c r="E161" s="637"/>
      <c r="F161" s="637"/>
      <c r="G161" s="637"/>
      <c r="H161" s="637"/>
      <c r="I161" s="637"/>
      <c r="J161" s="637"/>
      <c r="K161" s="637"/>
      <c r="L161" s="637"/>
      <c r="M161" s="637"/>
      <c r="N161" s="637"/>
      <c r="O161" s="637"/>
      <c r="P161" s="637"/>
      <c r="Q161" s="637"/>
      <c r="R161" s="637"/>
      <c r="S161" s="637"/>
      <c r="T161" s="637"/>
      <c r="U161" s="637"/>
    </row>
    <row r="162" spans="1:21">
      <c r="A162"/>
      <c r="B162" s="394"/>
      <c r="C162"/>
      <c r="D162" s="637"/>
      <c r="E162" s="637"/>
      <c r="F162" s="637"/>
      <c r="G162" s="637"/>
      <c r="H162" s="637"/>
      <c r="I162" s="637"/>
      <c r="J162" s="637"/>
      <c r="K162" s="637"/>
      <c r="L162" s="637"/>
      <c r="M162" s="637"/>
      <c r="N162" s="637"/>
      <c r="O162" s="637"/>
      <c r="P162" s="637"/>
      <c r="Q162" s="637"/>
      <c r="R162" s="637"/>
      <c r="S162" s="637"/>
      <c r="T162" s="637"/>
      <c r="U162" s="637"/>
    </row>
    <row r="163" spans="1:21">
      <c r="A163"/>
      <c r="B163" s="394"/>
      <c r="C163"/>
      <c r="D163" s="637"/>
      <c r="E163" s="637"/>
      <c r="F163" s="637"/>
      <c r="G163" s="637"/>
      <c r="H163" s="637"/>
      <c r="I163" s="637"/>
      <c r="J163" s="637"/>
      <c r="K163" s="637"/>
      <c r="L163" s="637"/>
      <c r="M163" s="637"/>
      <c r="N163" s="637"/>
      <c r="O163" s="637"/>
      <c r="P163" s="637"/>
      <c r="Q163" s="637"/>
      <c r="R163" s="637"/>
      <c r="S163" s="637"/>
      <c r="T163" s="637"/>
      <c r="U163" s="637"/>
    </row>
    <row r="164" spans="1:21">
      <c r="A164"/>
      <c r="B164" s="394"/>
      <c r="C164"/>
      <c r="D164" s="637"/>
      <c r="E164" s="637"/>
      <c r="F164" s="637"/>
      <c r="G164" s="637"/>
      <c r="H164" s="637"/>
      <c r="I164" s="637"/>
      <c r="J164" s="637"/>
      <c r="K164" s="637"/>
      <c r="L164" s="637"/>
      <c r="M164" s="637"/>
      <c r="N164" s="637"/>
      <c r="O164" s="637"/>
      <c r="P164" s="637"/>
      <c r="Q164" s="637"/>
      <c r="R164" s="637"/>
      <c r="S164" s="637"/>
      <c r="T164" s="637"/>
      <c r="U164" s="637"/>
    </row>
    <row r="165" spans="1:21">
      <c r="A165"/>
      <c r="B165" s="394"/>
      <c r="C165"/>
      <c r="D165" s="637"/>
      <c r="E165" s="637"/>
      <c r="F165" s="637"/>
      <c r="G165" s="637"/>
      <c r="H165" s="637"/>
      <c r="I165" s="637"/>
      <c r="J165" s="637"/>
      <c r="K165" s="637"/>
      <c r="L165" s="637"/>
      <c r="M165" s="637"/>
      <c r="N165" s="637"/>
      <c r="O165" s="637"/>
      <c r="P165" s="637"/>
      <c r="Q165" s="637"/>
      <c r="R165" s="637"/>
      <c r="S165" s="637"/>
      <c r="T165" s="637"/>
      <c r="U165" s="637"/>
    </row>
    <row r="166" spans="1:21">
      <c r="A166"/>
      <c r="B166" s="394"/>
      <c r="C166"/>
      <c r="D166" s="637"/>
      <c r="E166" s="637"/>
      <c r="F166" s="637"/>
      <c r="G166" s="637"/>
      <c r="H166" s="637"/>
      <c r="I166" s="637"/>
      <c r="J166" s="637"/>
      <c r="K166" s="637"/>
      <c r="L166" s="637"/>
      <c r="M166" s="637"/>
      <c r="N166" s="637"/>
      <c r="O166" s="637"/>
      <c r="P166" s="637"/>
      <c r="Q166" s="637"/>
      <c r="R166" s="637"/>
      <c r="S166" s="637"/>
      <c r="T166" s="637"/>
      <c r="U166" s="637"/>
    </row>
    <row r="167" spans="1:21">
      <c r="A167"/>
      <c r="B167" s="394"/>
      <c r="C167"/>
      <c r="D167" s="637"/>
      <c r="E167" s="637"/>
      <c r="F167" s="637"/>
      <c r="G167" s="637"/>
      <c r="H167" s="637"/>
      <c r="I167" s="637"/>
      <c r="J167" s="637"/>
      <c r="K167" s="637"/>
      <c r="L167" s="637"/>
      <c r="M167" s="637"/>
      <c r="N167" s="637"/>
      <c r="O167" s="637"/>
      <c r="P167" s="637"/>
      <c r="Q167" s="637"/>
      <c r="R167" s="637"/>
      <c r="S167" s="637"/>
      <c r="T167" s="637"/>
      <c r="U167" s="637"/>
    </row>
    <row r="168" spans="1:21">
      <c r="A168"/>
      <c r="B168" s="394"/>
      <c r="C168"/>
      <c r="D168" s="637"/>
      <c r="E168" s="637"/>
      <c r="F168" s="637"/>
      <c r="G168" s="637"/>
      <c r="H168" s="637"/>
      <c r="I168" s="637"/>
      <c r="J168" s="637"/>
      <c r="K168" s="637"/>
      <c r="L168" s="637"/>
      <c r="M168" s="637"/>
      <c r="N168" s="637"/>
      <c r="O168" s="637"/>
      <c r="P168" s="637"/>
      <c r="Q168" s="637"/>
      <c r="R168" s="637"/>
      <c r="S168" s="637"/>
      <c r="T168" s="637"/>
      <c r="U168" s="637"/>
    </row>
    <row r="169" spans="1:21">
      <c r="A169"/>
      <c r="B169" s="394"/>
      <c r="C169"/>
      <c r="D169" s="637"/>
      <c r="E169" s="637"/>
      <c r="F169" s="637"/>
      <c r="G169" s="637"/>
      <c r="H169" s="637"/>
      <c r="I169" s="637"/>
      <c r="J169" s="637"/>
      <c r="K169" s="637"/>
      <c r="L169" s="637"/>
      <c r="M169" s="637"/>
      <c r="N169" s="637"/>
      <c r="O169" s="637"/>
      <c r="P169" s="637"/>
      <c r="Q169" s="637"/>
      <c r="R169" s="637"/>
      <c r="S169" s="637"/>
      <c r="T169" s="637"/>
      <c r="U169" s="637"/>
    </row>
    <row r="170" spans="1:21">
      <c r="A170"/>
      <c r="B170" s="394"/>
      <c r="C170"/>
      <c r="D170" s="637"/>
      <c r="E170" s="637"/>
      <c r="F170" s="637"/>
      <c r="G170" s="637"/>
      <c r="H170" s="637"/>
      <c r="I170" s="637"/>
      <c r="J170" s="637"/>
      <c r="K170" s="637"/>
      <c r="L170" s="637"/>
      <c r="M170" s="637"/>
      <c r="N170" s="637"/>
      <c r="O170" s="637"/>
      <c r="P170" s="637"/>
      <c r="Q170" s="637"/>
      <c r="R170" s="637"/>
      <c r="S170" s="637"/>
      <c r="T170" s="637"/>
      <c r="U170" s="637"/>
    </row>
    <row r="171" spans="1:21">
      <c r="A171"/>
      <c r="B171" s="394"/>
      <c r="C171"/>
      <c r="D171" s="637"/>
      <c r="E171" s="637"/>
      <c r="F171" s="637"/>
      <c r="G171" s="637"/>
      <c r="H171" s="637"/>
      <c r="I171" s="637"/>
      <c r="J171" s="637"/>
      <c r="K171" s="637"/>
      <c r="L171" s="637"/>
      <c r="M171" s="637"/>
      <c r="N171" s="637"/>
      <c r="O171" s="637"/>
      <c r="P171" s="637"/>
      <c r="Q171" s="637"/>
      <c r="R171" s="637"/>
      <c r="S171" s="637"/>
      <c r="T171" s="637"/>
      <c r="U171" s="637"/>
    </row>
    <row r="172" spans="1:21">
      <c r="A172"/>
      <c r="B172" s="394"/>
      <c r="C172"/>
      <c r="D172" s="637"/>
      <c r="E172" s="637"/>
      <c r="F172" s="637"/>
      <c r="G172" s="637"/>
      <c r="H172" s="637"/>
      <c r="I172" s="637"/>
      <c r="J172" s="637"/>
      <c r="K172" s="637"/>
      <c r="L172" s="637"/>
      <c r="M172" s="637"/>
      <c r="N172" s="637"/>
      <c r="O172" s="637"/>
      <c r="P172" s="637"/>
      <c r="Q172" s="637"/>
      <c r="R172" s="637"/>
      <c r="S172" s="637"/>
      <c r="T172" s="637"/>
      <c r="U172" s="637"/>
    </row>
    <row r="173" spans="1:21">
      <c r="A173"/>
      <c r="B173" s="394"/>
      <c r="C173"/>
      <c r="D173" s="637"/>
      <c r="E173" s="637"/>
      <c r="F173" s="637"/>
      <c r="G173" s="637"/>
      <c r="H173" s="637"/>
      <c r="I173" s="637"/>
      <c r="J173" s="637"/>
      <c r="K173" s="637"/>
      <c r="L173" s="637"/>
      <c r="M173" s="637"/>
      <c r="N173" s="637"/>
      <c r="O173" s="637"/>
      <c r="P173" s="637"/>
      <c r="Q173" s="637"/>
      <c r="R173" s="637"/>
      <c r="S173" s="637"/>
      <c r="T173" s="637"/>
      <c r="U173" s="637"/>
    </row>
    <row r="174" spans="1:21">
      <c r="A174"/>
      <c r="B174" s="394"/>
      <c r="C174"/>
      <c r="D174" s="637"/>
      <c r="E174" s="637"/>
      <c r="F174" s="637"/>
      <c r="G174" s="637"/>
      <c r="H174" s="637"/>
      <c r="I174" s="637"/>
      <c r="J174" s="637"/>
      <c r="K174" s="637"/>
      <c r="L174" s="637"/>
      <c r="M174" s="637"/>
      <c r="N174" s="637"/>
      <c r="O174" s="637"/>
      <c r="P174" s="637"/>
      <c r="Q174" s="637"/>
      <c r="R174" s="637"/>
      <c r="S174" s="637"/>
      <c r="T174" s="637"/>
      <c r="U174" s="637"/>
    </row>
    <row r="175" spans="1:21">
      <c r="A175"/>
      <c r="B175" s="394"/>
      <c r="C175"/>
      <c r="D175" s="637"/>
      <c r="E175" s="637"/>
      <c r="F175" s="637"/>
      <c r="G175" s="637"/>
      <c r="H175" s="637"/>
      <c r="I175" s="637"/>
      <c r="J175" s="637"/>
      <c r="K175" s="637"/>
      <c r="L175" s="637"/>
      <c r="M175" s="637"/>
      <c r="N175" s="637"/>
      <c r="O175" s="637"/>
      <c r="P175" s="637"/>
      <c r="Q175" s="637"/>
      <c r="R175" s="637"/>
      <c r="S175" s="637"/>
      <c r="T175" s="637"/>
      <c r="U175" s="637"/>
    </row>
    <row r="176" spans="1:21">
      <c r="A176"/>
      <c r="B176" s="394"/>
      <c r="C176"/>
      <c r="D176" s="637"/>
      <c r="E176" s="637"/>
      <c r="F176" s="637"/>
      <c r="G176" s="637"/>
      <c r="H176" s="637"/>
      <c r="I176" s="637"/>
      <c r="J176" s="637"/>
      <c r="K176" s="637"/>
      <c r="L176" s="637"/>
      <c r="M176" s="637"/>
      <c r="N176" s="637"/>
      <c r="O176" s="637"/>
      <c r="P176" s="637"/>
      <c r="Q176" s="637"/>
      <c r="R176" s="637"/>
      <c r="S176" s="637"/>
      <c r="T176" s="637"/>
      <c r="U176" s="637"/>
    </row>
    <row r="177" spans="1:21">
      <c r="A177"/>
      <c r="B177" s="394"/>
      <c r="C177"/>
      <c r="D177" s="637"/>
      <c r="E177" s="637"/>
      <c r="F177" s="637"/>
      <c r="G177" s="637"/>
      <c r="H177" s="637"/>
      <c r="I177" s="637"/>
      <c r="J177" s="637"/>
      <c r="K177" s="637"/>
      <c r="L177" s="637"/>
      <c r="M177" s="637"/>
      <c r="N177" s="637"/>
      <c r="O177" s="637"/>
      <c r="P177" s="637"/>
      <c r="Q177" s="637"/>
      <c r="R177" s="637"/>
      <c r="S177" s="637"/>
      <c r="T177" s="637"/>
      <c r="U177" s="637"/>
    </row>
    <row r="178" spans="1:21">
      <c r="A178"/>
      <c r="B178" s="394"/>
      <c r="C178"/>
      <c r="D178" s="637"/>
      <c r="E178" s="637"/>
      <c r="F178" s="637"/>
      <c r="G178" s="637"/>
      <c r="H178" s="637"/>
      <c r="I178" s="637"/>
      <c r="J178" s="637"/>
      <c r="K178" s="637"/>
      <c r="L178" s="637"/>
      <c r="M178" s="637"/>
      <c r="N178" s="637"/>
      <c r="O178" s="637"/>
      <c r="P178" s="637"/>
      <c r="Q178" s="637"/>
      <c r="R178" s="637"/>
      <c r="S178" s="637"/>
      <c r="T178" s="637"/>
      <c r="U178" s="637"/>
    </row>
    <row r="179" spans="1:21">
      <c r="A179"/>
      <c r="B179" s="394"/>
      <c r="C179"/>
      <c r="D179" s="637"/>
      <c r="E179" s="637"/>
      <c r="F179" s="637"/>
      <c r="G179" s="637"/>
      <c r="H179" s="637"/>
      <c r="I179" s="637"/>
      <c r="J179" s="637"/>
      <c r="K179" s="637"/>
      <c r="L179" s="637"/>
      <c r="M179" s="637"/>
      <c r="N179" s="637"/>
      <c r="O179" s="637"/>
      <c r="P179" s="637"/>
      <c r="Q179" s="637"/>
      <c r="R179" s="637"/>
      <c r="S179" s="637"/>
      <c r="T179" s="637"/>
      <c r="U179" s="637"/>
    </row>
    <row r="180" spans="1:21">
      <c r="A180"/>
      <c r="B180" s="394"/>
      <c r="C180"/>
      <c r="D180" s="637"/>
      <c r="E180" s="637"/>
      <c r="F180" s="637"/>
      <c r="G180" s="637"/>
      <c r="H180" s="637"/>
      <c r="I180" s="637"/>
      <c r="J180" s="637"/>
      <c r="K180" s="637"/>
      <c r="L180" s="637"/>
      <c r="M180" s="637"/>
      <c r="N180" s="637"/>
      <c r="O180" s="637"/>
      <c r="P180" s="637"/>
      <c r="Q180" s="637"/>
      <c r="R180" s="637"/>
      <c r="S180" s="637"/>
      <c r="T180" s="637"/>
      <c r="U180" s="637"/>
    </row>
    <row r="181" spans="1:21">
      <c r="A181"/>
      <c r="B181" s="394"/>
      <c r="C181"/>
      <c r="D181" s="637"/>
      <c r="E181" s="637"/>
      <c r="F181" s="637"/>
      <c r="G181" s="637"/>
      <c r="H181" s="637"/>
      <c r="I181" s="637"/>
      <c r="J181" s="637"/>
      <c r="K181" s="637"/>
      <c r="L181" s="637"/>
      <c r="M181" s="637"/>
      <c r="N181" s="637"/>
      <c r="O181" s="637"/>
      <c r="P181" s="637"/>
      <c r="Q181" s="637"/>
      <c r="R181" s="637"/>
      <c r="S181" s="637"/>
      <c r="T181" s="637"/>
      <c r="U181" s="637"/>
    </row>
    <row r="182" spans="1:21">
      <c r="A182"/>
      <c r="B182" s="394"/>
      <c r="C182"/>
      <c r="D182" s="637"/>
      <c r="E182" s="637"/>
      <c r="F182" s="637"/>
      <c r="G182" s="637"/>
      <c r="H182" s="637"/>
      <c r="I182" s="637"/>
      <c r="J182" s="637"/>
      <c r="K182" s="637"/>
      <c r="L182" s="637"/>
      <c r="M182" s="637"/>
      <c r="N182" s="637"/>
      <c r="O182" s="637"/>
      <c r="P182" s="637"/>
      <c r="Q182" s="637"/>
      <c r="R182" s="637"/>
      <c r="S182" s="637"/>
      <c r="T182" s="637"/>
      <c r="U182" s="637"/>
    </row>
    <row r="183" spans="1:21">
      <c r="A183"/>
      <c r="B183" s="394"/>
      <c r="C183"/>
      <c r="D183" s="637"/>
      <c r="E183" s="637"/>
      <c r="F183" s="637"/>
      <c r="G183" s="637"/>
      <c r="H183" s="637"/>
      <c r="I183" s="637"/>
      <c r="J183" s="637"/>
      <c r="K183" s="637"/>
      <c r="L183" s="637"/>
      <c r="M183" s="637"/>
      <c r="N183" s="637"/>
      <c r="O183" s="637"/>
      <c r="P183" s="637"/>
      <c r="Q183" s="637"/>
      <c r="R183" s="637"/>
      <c r="S183" s="637"/>
      <c r="T183" s="637"/>
      <c r="U183" s="637"/>
    </row>
    <row r="184" spans="1:21">
      <c r="A184"/>
      <c r="B184" s="394"/>
      <c r="C184"/>
      <c r="D184" s="637"/>
      <c r="E184" s="637"/>
      <c r="F184" s="637"/>
      <c r="G184" s="637"/>
      <c r="H184" s="637"/>
      <c r="I184" s="637"/>
      <c r="J184" s="637"/>
      <c r="K184" s="637"/>
      <c r="L184" s="637"/>
      <c r="M184" s="637"/>
      <c r="N184" s="637"/>
      <c r="O184" s="637"/>
      <c r="P184" s="637"/>
      <c r="Q184" s="637"/>
      <c r="R184" s="637"/>
      <c r="S184" s="637"/>
      <c r="T184" s="637"/>
      <c r="U184" s="637"/>
    </row>
    <row r="185" spans="1:21">
      <c r="A185"/>
      <c r="B185" s="394"/>
      <c r="C185"/>
      <c r="D185" s="637"/>
      <c r="E185" s="637"/>
      <c r="F185" s="637"/>
      <c r="G185" s="637"/>
      <c r="H185" s="637"/>
      <c r="I185" s="637"/>
      <c r="J185" s="637"/>
      <c r="K185" s="637"/>
      <c r="L185" s="637"/>
      <c r="M185" s="637"/>
      <c r="N185" s="637"/>
      <c r="O185" s="637"/>
      <c r="P185" s="637"/>
      <c r="Q185" s="637"/>
      <c r="R185" s="637"/>
      <c r="S185" s="637"/>
      <c r="T185" s="637"/>
      <c r="U185" s="637"/>
    </row>
    <row r="186" spans="1:21">
      <c r="A186"/>
      <c r="B186" s="394"/>
      <c r="C186"/>
      <c r="D186" s="637"/>
      <c r="E186" s="637"/>
      <c r="F186" s="637"/>
      <c r="G186" s="637"/>
      <c r="H186" s="637"/>
      <c r="I186" s="637"/>
      <c r="J186" s="637"/>
      <c r="K186" s="637"/>
      <c r="L186" s="637"/>
      <c r="M186" s="637"/>
      <c r="N186" s="637"/>
      <c r="O186" s="637"/>
      <c r="P186" s="637"/>
      <c r="Q186" s="637"/>
      <c r="R186" s="637"/>
      <c r="S186" s="637"/>
      <c r="T186" s="637"/>
      <c r="U186" s="637"/>
    </row>
    <row r="187" spans="1:21">
      <c r="A187"/>
      <c r="B187" s="394"/>
      <c r="C187"/>
      <c r="D187" s="637"/>
      <c r="E187" s="637"/>
      <c r="F187" s="637"/>
      <c r="G187" s="637"/>
      <c r="H187" s="637"/>
      <c r="I187" s="637"/>
      <c r="J187" s="637"/>
      <c r="K187" s="637"/>
      <c r="L187" s="637"/>
      <c r="M187" s="637"/>
      <c r="N187" s="637"/>
      <c r="O187" s="637"/>
      <c r="P187" s="637"/>
      <c r="Q187" s="637"/>
      <c r="R187" s="637"/>
      <c r="S187" s="637"/>
      <c r="T187" s="637"/>
      <c r="U187" s="637"/>
    </row>
    <row r="188" spans="1:21">
      <c r="A188"/>
      <c r="B188" s="394"/>
      <c r="C188"/>
      <c r="D188" s="637"/>
      <c r="E188" s="637"/>
      <c r="F188" s="637"/>
      <c r="G188" s="637"/>
      <c r="H188" s="637"/>
      <c r="I188" s="637"/>
      <c r="J188" s="637"/>
      <c r="K188" s="637"/>
      <c r="L188" s="637"/>
      <c r="M188" s="637"/>
      <c r="N188" s="637"/>
      <c r="O188" s="637"/>
      <c r="P188" s="637"/>
      <c r="Q188" s="637"/>
      <c r="R188" s="637"/>
      <c r="S188" s="637"/>
      <c r="T188" s="637"/>
      <c r="U188" s="637"/>
    </row>
    <row r="189" spans="1:21">
      <c r="A189"/>
      <c r="B189" s="394"/>
      <c r="C189"/>
      <c r="D189" s="637"/>
      <c r="E189" s="637"/>
      <c r="F189" s="637"/>
      <c r="G189" s="637"/>
      <c r="H189" s="637"/>
      <c r="I189" s="637"/>
      <c r="J189" s="637"/>
      <c r="K189" s="637"/>
      <c r="L189" s="637"/>
      <c r="M189" s="637"/>
      <c r="N189" s="637"/>
      <c r="O189" s="637"/>
      <c r="P189" s="637"/>
      <c r="Q189" s="637"/>
      <c r="R189" s="637"/>
      <c r="S189" s="637"/>
      <c r="T189" s="637"/>
      <c r="U189" s="637"/>
    </row>
    <row r="190" spans="1:21">
      <c r="A190"/>
      <c r="B190" s="394"/>
      <c r="C190"/>
      <c r="D190" s="637"/>
      <c r="E190" s="637"/>
      <c r="F190" s="637"/>
      <c r="G190" s="637"/>
      <c r="H190" s="637"/>
      <c r="I190" s="637"/>
      <c r="J190" s="637"/>
      <c r="K190" s="637"/>
      <c r="L190" s="637"/>
      <c r="M190" s="637"/>
      <c r="N190" s="637"/>
      <c r="O190" s="637"/>
      <c r="P190" s="637"/>
      <c r="Q190" s="637"/>
      <c r="R190" s="637"/>
      <c r="S190" s="637"/>
      <c r="T190" s="637"/>
      <c r="U190" s="637"/>
    </row>
    <row r="191" spans="1:21">
      <c r="A191"/>
      <c r="B191" s="394"/>
      <c r="C191"/>
      <c r="D191" s="637"/>
      <c r="E191" s="637"/>
      <c r="F191" s="637"/>
      <c r="G191" s="637"/>
      <c r="H191" s="637"/>
      <c r="I191" s="637"/>
      <c r="J191" s="637"/>
      <c r="K191" s="637"/>
      <c r="L191" s="637"/>
      <c r="M191" s="637"/>
      <c r="N191" s="637"/>
      <c r="O191" s="637"/>
      <c r="P191" s="637"/>
      <c r="Q191" s="637"/>
      <c r="R191" s="637"/>
      <c r="S191" s="637"/>
      <c r="T191" s="637"/>
      <c r="U191" s="637"/>
    </row>
    <row r="192" spans="1:21">
      <c r="A192"/>
      <c r="B192" s="394"/>
      <c r="C192"/>
      <c r="D192" s="637"/>
      <c r="E192" s="637"/>
      <c r="F192" s="637"/>
      <c r="G192" s="637"/>
      <c r="H192" s="637"/>
      <c r="I192" s="637"/>
      <c r="J192" s="637"/>
      <c r="K192" s="637"/>
      <c r="L192" s="637"/>
      <c r="M192" s="637"/>
      <c r="N192" s="637"/>
      <c r="O192" s="637"/>
      <c r="P192" s="637"/>
      <c r="Q192" s="637"/>
      <c r="R192" s="637"/>
      <c r="S192" s="637"/>
      <c r="T192" s="637"/>
      <c r="U192" s="637"/>
    </row>
    <row r="193" spans="1:21">
      <c r="A193"/>
      <c r="B193" s="394"/>
      <c r="C193"/>
      <c r="D193" s="637"/>
      <c r="E193" s="637"/>
      <c r="F193" s="637"/>
      <c r="G193" s="637"/>
      <c r="H193" s="637"/>
      <c r="I193" s="637"/>
      <c r="J193" s="637"/>
      <c r="K193" s="637"/>
      <c r="L193" s="637"/>
      <c r="M193" s="637"/>
      <c r="N193" s="637"/>
      <c r="O193" s="637"/>
      <c r="P193" s="637"/>
      <c r="Q193" s="637"/>
      <c r="R193" s="637"/>
      <c r="S193" s="637"/>
      <c r="T193" s="637"/>
      <c r="U193" s="637"/>
    </row>
    <row r="194" spans="1:21">
      <c r="A194"/>
      <c r="B194" s="394"/>
      <c r="C194"/>
      <c r="D194" s="637"/>
      <c r="E194" s="637"/>
      <c r="F194" s="637"/>
      <c r="G194" s="637"/>
      <c r="H194" s="637"/>
      <c r="I194" s="637"/>
      <c r="J194" s="637"/>
      <c r="K194" s="637"/>
      <c r="L194" s="637"/>
      <c r="M194" s="637"/>
      <c r="N194" s="637"/>
      <c r="O194" s="637"/>
      <c r="P194" s="637"/>
      <c r="Q194" s="637"/>
      <c r="R194" s="637"/>
      <c r="S194" s="637"/>
      <c r="T194" s="637"/>
      <c r="U194" s="637"/>
    </row>
    <row r="195" spans="1:21">
      <c r="A195"/>
      <c r="B195" s="394"/>
      <c r="C195"/>
      <c r="D195" s="637"/>
      <c r="E195" s="637"/>
      <c r="F195" s="637"/>
      <c r="G195" s="637"/>
      <c r="H195" s="637"/>
      <c r="I195" s="637"/>
      <c r="J195" s="637"/>
      <c r="K195" s="637"/>
      <c r="L195" s="637"/>
      <c r="M195" s="637"/>
      <c r="N195" s="637"/>
      <c r="O195" s="637"/>
      <c r="P195" s="637"/>
      <c r="Q195" s="637"/>
      <c r="R195" s="637"/>
      <c r="S195" s="637"/>
      <c r="T195" s="637"/>
      <c r="U195" s="637"/>
    </row>
    <row r="196" spans="1:21">
      <c r="A196"/>
      <c r="B196" s="394"/>
      <c r="C196"/>
      <c r="D196" s="637"/>
      <c r="E196" s="637"/>
      <c r="F196" s="637"/>
      <c r="G196" s="637"/>
      <c r="H196" s="637"/>
      <c r="I196" s="637"/>
      <c r="J196" s="637"/>
      <c r="K196" s="637"/>
      <c r="L196" s="637"/>
      <c r="M196" s="637"/>
      <c r="N196" s="637"/>
      <c r="O196" s="637"/>
      <c r="P196" s="637"/>
      <c r="Q196" s="637"/>
      <c r="R196" s="637"/>
      <c r="S196" s="637"/>
      <c r="T196" s="637"/>
      <c r="U196" s="637"/>
    </row>
    <row r="197" spans="1:21">
      <c r="A197"/>
      <c r="B197" s="394"/>
      <c r="C197"/>
      <c r="D197" s="637"/>
      <c r="E197" s="637"/>
      <c r="F197" s="637"/>
      <c r="G197" s="637"/>
      <c r="H197" s="637"/>
      <c r="I197" s="637"/>
      <c r="J197" s="637"/>
      <c r="K197" s="637"/>
      <c r="L197" s="637"/>
      <c r="M197" s="637"/>
      <c r="N197" s="637"/>
      <c r="O197" s="637"/>
      <c r="P197" s="637"/>
      <c r="Q197" s="637"/>
      <c r="R197" s="637"/>
      <c r="S197" s="637"/>
      <c r="T197" s="637"/>
      <c r="U197" s="637"/>
    </row>
    <row r="198" spans="1:21">
      <c r="A198"/>
      <c r="B198" s="394"/>
      <c r="C198"/>
      <c r="D198" s="637"/>
      <c r="E198" s="637"/>
      <c r="F198" s="637"/>
      <c r="G198" s="637"/>
      <c r="H198" s="637"/>
      <c r="I198" s="637"/>
      <c r="J198" s="637"/>
      <c r="K198" s="637"/>
      <c r="L198" s="637"/>
      <c r="M198" s="637"/>
      <c r="N198" s="637"/>
      <c r="O198" s="637"/>
      <c r="P198" s="637"/>
      <c r="Q198" s="637"/>
      <c r="R198" s="637"/>
      <c r="S198" s="637"/>
      <c r="T198" s="637"/>
      <c r="U198" s="637"/>
    </row>
    <row r="199" spans="1:21">
      <c r="A199"/>
      <c r="B199" s="394"/>
      <c r="C199"/>
      <c r="D199" s="637"/>
      <c r="E199" s="637"/>
      <c r="F199" s="637"/>
      <c r="G199" s="637"/>
      <c r="H199" s="637"/>
      <c r="I199" s="637"/>
      <c r="J199" s="637"/>
      <c r="K199" s="637"/>
      <c r="L199" s="637"/>
      <c r="M199" s="637"/>
      <c r="N199" s="637"/>
      <c r="O199" s="637"/>
      <c r="P199" s="637"/>
      <c r="Q199" s="637"/>
      <c r="R199" s="637"/>
      <c r="S199" s="637"/>
      <c r="T199" s="637"/>
      <c r="U199" s="637"/>
    </row>
    <row r="200" spans="1:21">
      <c r="A200"/>
      <c r="B200" s="394"/>
      <c r="C200"/>
      <c r="D200" s="637"/>
      <c r="E200" s="637"/>
      <c r="F200" s="637"/>
      <c r="G200" s="637"/>
      <c r="H200" s="637"/>
      <c r="I200" s="637"/>
      <c r="J200" s="637"/>
      <c r="K200" s="637"/>
      <c r="L200" s="637"/>
      <c r="M200" s="637"/>
      <c r="N200" s="637"/>
      <c r="O200" s="637"/>
      <c r="P200" s="637"/>
      <c r="Q200" s="637"/>
      <c r="R200" s="637"/>
      <c r="S200" s="637"/>
      <c r="T200" s="637"/>
      <c r="U200" s="637"/>
    </row>
    <row r="201" spans="1:21">
      <c r="A201"/>
      <c r="B201" s="394"/>
      <c r="C201"/>
      <c r="D201" s="637"/>
      <c r="E201" s="637"/>
      <c r="F201" s="637"/>
      <c r="G201" s="637"/>
      <c r="H201" s="637"/>
      <c r="I201" s="637"/>
      <c r="J201" s="637"/>
      <c r="K201" s="637"/>
      <c r="L201" s="637"/>
      <c r="M201" s="637"/>
      <c r="N201" s="637"/>
      <c r="O201" s="637"/>
      <c r="P201" s="637"/>
      <c r="Q201" s="637"/>
      <c r="R201" s="637"/>
      <c r="S201" s="637"/>
      <c r="T201" s="637"/>
      <c r="U201" s="637"/>
    </row>
    <row r="202" spans="1:21">
      <c r="A202"/>
      <c r="B202" s="394"/>
      <c r="C202"/>
      <c r="D202" s="637"/>
      <c r="E202" s="637"/>
      <c r="F202" s="637"/>
      <c r="G202" s="637"/>
      <c r="H202" s="637"/>
      <c r="I202" s="637"/>
      <c r="J202" s="637"/>
      <c r="K202" s="637"/>
      <c r="L202" s="637"/>
      <c r="M202" s="637"/>
      <c r="N202" s="637"/>
      <c r="O202" s="637"/>
      <c r="P202" s="637"/>
      <c r="Q202" s="637"/>
      <c r="R202" s="637"/>
      <c r="S202" s="637"/>
      <c r="T202" s="637"/>
      <c r="U202" s="637"/>
    </row>
    <row r="203" spans="1:21">
      <c r="A203"/>
      <c r="B203" s="394"/>
      <c r="C203"/>
      <c r="D203" s="637"/>
      <c r="E203" s="637"/>
      <c r="F203" s="637"/>
      <c r="G203" s="637"/>
      <c r="H203" s="637"/>
      <c r="I203" s="637"/>
      <c r="J203" s="637"/>
      <c r="K203" s="637"/>
      <c r="L203" s="637"/>
      <c r="M203" s="637"/>
      <c r="N203" s="637"/>
      <c r="O203" s="637"/>
      <c r="P203" s="637"/>
      <c r="Q203" s="637"/>
      <c r="R203" s="637"/>
      <c r="S203" s="637"/>
      <c r="T203" s="637"/>
      <c r="U203" s="637"/>
    </row>
    <row r="204" spans="1:21">
      <c r="A204"/>
      <c r="B204" s="394"/>
      <c r="C204"/>
      <c r="D204" s="637"/>
      <c r="E204" s="637"/>
      <c r="F204" s="637"/>
      <c r="G204" s="637"/>
      <c r="H204" s="637"/>
      <c r="I204" s="637"/>
      <c r="J204" s="637"/>
      <c r="K204" s="637"/>
      <c r="L204" s="637"/>
      <c r="M204" s="637"/>
      <c r="N204" s="637"/>
      <c r="O204" s="637"/>
      <c r="P204" s="637"/>
      <c r="Q204" s="637"/>
      <c r="R204" s="637"/>
      <c r="S204" s="637"/>
      <c r="T204" s="637"/>
      <c r="U204" s="637"/>
    </row>
    <row r="205" spans="1:21">
      <c r="A205"/>
      <c r="B205" s="394"/>
      <c r="C205"/>
      <c r="D205" s="637"/>
      <c r="E205" s="637"/>
      <c r="F205" s="637"/>
      <c r="G205" s="637"/>
      <c r="H205" s="637"/>
      <c r="I205" s="637"/>
      <c r="J205" s="637"/>
      <c r="K205" s="637"/>
      <c r="L205" s="637"/>
      <c r="M205" s="637"/>
      <c r="N205" s="637"/>
      <c r="O205" s="637"/>
      <c r="P205" s="637"/>
      <c r="Q205" s="637"/>
      <c r="R205" s="637"/>
      <c r="S205" s="637"/>
      <c r="T205" s="637"/>
      <c r="U205" s="637"/>
    </row>
    <row r="206" spans="1:21">
      <c r="A206"/>
      <c r="B206" s="394"/>
      <c r="C206"/>
      <c r="D206" s="637"/>
      <c r="E206" s="637"/>
      <c r="F206" s="637"/>
      <c r="G206" s="637"/>
      <c r="H206" s="637"/>
      <c r="I206" s="637"/>
      <c r="J206" s="637"/>
      <c r="K206" s="637"/>
      <c r="L206" s="637"/>
      <c r="M206" s="637"/>
      <c r="N206" s="637"/>
      <c r="O206" s="637"/>
      <c r="P206" s="637"/>
      <c r="Q206" s="637"/>
      <c r="R206" s="637"/>
      <c r="S206" s="637"/>
      <c r="T206" s="637"/>
      <c r="U206" s="637"/>
    </row>
    <row r="207" spans="1:21">
      <c r="A207"/>
      <c r="B207" s="394"/>
      <c r="C207"/>
      <c r="D207" s="637"/>
      <c r="E207" s="637"/>
      <c r="F207" s="637"/>
      <c r="G207" s="637"/>
      <c r="H207" s="637"/>
      <c r="I207" s="637"/>
      <c r="J207" s="637"/>
      <c r="K207" s="637"/>
      <c r="L207" s="637"/>
      <c r="M207" s="637"/>
      <c r="N207" s="637"/>
      <c r="O207" s="637"/>
      <c r="P207" s="637"/>
      <c r="Q207" s="637"/>
      <c r="R207" s="637"/>
      <c r="S207" s="637"/>
      <c r="T207" s="637"/>
      <c r="U207" s="637"/>
    </row>
    <row r="208" spans="1:21">
      <c r="A208"/>
      <c r="B208" s="394"/>
      <c r="C208"/>
      <c r="D208" s="637"/>
      <c r="E208" s="637"/>
      <c r="F208" s="637"/>
      <c r="G208" s="637"/>
      <c r="H208" s="637"/>
      <c r="I208" s="637"/>
      <c r="J208" s="637"/>
      <c r="K208" s="637"/>
      <c r="L208" s="637"/>
      <c r="M208" s="637"/>
      <c r="N208" s="637"/>
      <c r="O208" s="637"/>
      <c r="P208" s="637"/>
      <c r="Q208" s="637"/>
      <c r="R208" s="637"/>
      <c r="S208" s="637"/>
      <c r="T208" s="637"/>
      <c r="U208" s="637"/>
    </row>
    <row r="209" spans="1:21">
      <c r="A209"/>
      <c r="B209" s="394"/>
      <c r="C209"/>
      <c r="D209" s="637"/>
      <c r="E209" s="637"/>
      <c r="F209" s="637"/>
      <c r="G209" s="637"/>
      <c r="H209" s="637"/>
      <c r="I209" s="637"/>
      <c r="J209" s="637"/>
      <c r="K209" s="637"/>
      <c r="L209" s="637"/>
      <c r="M209" s="637"/>
      <c r="N209" s="637"/>
      <c r="O209" s="637"/>
      <c r="P209" s="637"/>
      <c r="Q209" s="637"/>
      <c r="R209" s="637"/>
      <c r="S209" s="637"/>
      <c r="T209" s="637"/>
      <c r="U209" s="637"/>
    </row>
    <row r="210" spans="1:21">
      <c r="A210"/>
      <c r="B210" s="394"/>
      <c r="C210"/>
      <c r="D210" s="637"/>
      <c r="E210" s="637"/>
      <c r="F210" s="637"/>
      <c r="G210" s="637"/>
      <c r="H210" s="637"/>
      <c r="I210" s="637"/>
      <c r="J210" s="637"/>
      <c r="K210" s="637"/>
      <c r="L210" s="637"/>
      <c r="M210" s="637"/>
      <c r="N210" s="637"/>
      <c r="O210" s="637"/>
      <c r="P210" s="637"/>
      <c r="Q210" s="637"/>
      <c r="R210" s="637"/>
      <c r="S210" s="637"/>
      <c r="T210" s="637"/>
      <c r="U210" s="637"/>
    </row>
    <row r="211" spans="1:21">
      <c r="A211"/>
      <c r="B211" s="394"/>
      <c r="C211"/>
      <c r="D211" s="637"/>
      <c r="E211" s="637"/>
      <c r="F211" s="637"/>
      <c r="G211" s="637"/>
      <c r="H211" s="637"/>
      <c r="I211" s="637"/>
      <c r="J211" s="637"/>
      <c r="K211" s="637"/>
      <c r="L211" s="637"/>
      <c r="M211" s="637"/>
      <c r="N211" s="637"/>
      <c r="O211" s="637"/>
      <c r="P211" s="637"/>
      <c r="Q211" s="637"/>
      <c r="R211" s="637"/>
      <c r="S211" s="637"/>
      <c r="T211" s="637"/>
      <c r="U211" s="637"/>
    </row>
    <row r="212" spans="1:21">
      <c r="A212"/>
      <c r="B212" s="394"/>
      <c r="C212"/>
      <c r="D212" s="637"/>
      <c r="E212" s="637"/>
      <c r="F212" s="637"/>
      <c r="G212" s="637"/>
      <c r="H212" s="637"/>
      <c r="I212" s="637"/>
      <c r="J212" s="637"/>
      <c r="K212" s="637"/>
      <c r="L212" s="637"/>
      <c r="M212" s="637"/>
      <c r="N212" s="637"/>
      <c r="O212" s="637"/>
      <c r="P212" s="637"/>
      <c r="Q212" s="637"/>
      <c r="R212" s="637"/>
      <c r="S212" s="637"/>
      <c r="T212" s="637"/>
      <c r="U212" s="637"/>
    </row>
    <row r="213" spans="1:21">
      <c r="A213"/>
      <c r="B213" s="394"/>
      <c r="C213"/>
      <c r="D213" s="637"/>
      <c r="E213" s="637"/>
      <c r="F213" s="637"/>
      <c r="G213" s="637"/>
      <c r="H213" s="637"/>
      <c r="I213" s="637"/>
      <c r="J213" s="637"/>
      <c r="K213" s="637"/>
      <c r="L213" s="637"/>
      <c r="M213" s="637"/>
      <c r="N213" s="637"/>
      <c r="O213" s="637"/>
      <c r="P213" s="637"/>
      <c r="Q213" s="637"/>
      <c r="R213" s="637"/>
      <c r="S213" s="637"/>
      <c r="T213" s="637"/>
      <c r="U213" s="637"/>
    </row>
    <row r="214" spans="1:21">
      <c r="A214"/>
      <c r="B214" s="394"/>
      <c r="C214"/>
      <c r="D214" s="637"/>
      <c r="E214" s="637"/>
      <c r="F214" s="637"/>
      <c r="G214" s="637"/>
      <c r="H214" s="637"/>
      <c r="I214" s="637"/>
      <c r="J214" s="637"/>
      <c r="K214" s="637"/>
      <c r="L214" s="637"/>
      <c r="M214" s="637"/>
      <c r="N214" s="637"/>
      <c r="O214" s="637"/>
      <c r="P214" s="637"/>
      <c r="Q214" s="637"/>
      <c r="R214" s="637"/>
      <c r="S214" s="637"/>
      <c r="T214" s="637"/>
      <c r="U214" s="637"/>
    </row>
    <row r="215" spans="1:21">
      <c r="A215"/>
      <c r="B215" s="394"/>
      <c r="C215"/>
      <c r="D215" s="637"/>
      <c r="E215" s="637"/>
      <c r="F215" s="637"/>
      <c r="G215" s="637"/>
      <c r="H215" s="637"/>
      <c r="I215" s="637"/>
      <c r="J215" s="637"/>
      <c r="K215" s="637"/>
      <c r="L215" s="637"/>
      <c r="M215" s="637"/>
      <c r="N215" s="637"/>
      <c r="O215" s="637"/>
      <c r="P215" s="637"/>
      <c r="Q215" s="637"/>
      <c r="R215" s="637"/>
      <c r="S215" s="637"/>
      <c r="T215" s="637"/>
      <c r="U215" s="637"/>
    </row>
    <row r="216" spans="1:21">
      <c r="A216"/>
      <c r="B216" s="394"/>
      <c r="C216"/>
      <c r="D216" s="637"/>
      <c r="E216" s="637"/>
      <c r="F216" s="637"/>
      <c r="G216" s="637"/>
      <c r="H216" s="637"/>
      <c r="I216" s="637"/>
      <c r="J216" s="637"/>
      <c r="K216" s="637"/>
      <c r="L216" s="637"/>
      <c r="M216" s="637"/>
      <c r="N216" s="637"/>
      <c r="O216" s="637"/>
      <c r="P216" s="637"/>
      <c r="Q216" s="637"/>
      <c r="R216" s="637"/>
      <c r="S216" s="637"/>
      <c r="T216" s="637"/>
      <c r="U216" s="637"/>
    </row>
    <row r="217" spans="1:21">
      <c r="A217"/>
      <c r="B217" s="394"/>
      <c r="C217"/>
      <c r="D217" s="637"/>
      <c r="E217" s="637"/>
      <c r="F217" s="637"/>
      <c r="G217" s="637"/>
      <c r="H217" s="637"/>
      <c r="I217" s="637"/>
      <c r="J217" s="637"/>
      <c r="K217" s="637"/>
      <c r="L217" s="637"/>
      <c r="M217" s="637"/>
      <c r="N217" s="637"/>
      <c r="O217" s="637"/>
      <c r="P217" s="637"/>
      <c r="Q217" s="637"/>
      <c r="R217" s="637"/>
      <c r="S217" s="637"/>
      <c r="T217" s="637"/>
      <c r="U217" s="637"/>
    </row>
    <row r="218" spans="1:21">
      <c r="A218"/>
      <c r="B218" s="394"/>
      <c r="C218"/>
      <c r="D218" s="637"/>
      <c r="E218" s="637"/>
      <c r="F218" s="637"/>
      <c r="G218" s="637"/>
      <c r="H218" s="637"/>
      <c r="I218" s="637"/>
      <c r="J218" s="637"/>
      <c r="K218" s="637"/>
      <c r="L218" s="637"/>
      <c r="M218" s="637"/>
      <c r="N218" s="637"/>
      <c r="O218" s="637"/>
      <c r="P218" s="637"/>
      <c r="Q218" s="637"/>
      <c r="R218" s="637"/>
      <c r="S218" s="637"/>
      <c r="T218" s="637"/>
      <c r="U218" s="637"/>
    </row>
    <row r="219" spans="1:21">
      <c r="A219"/>
      <c r="B219" s="394"/>
      <c r="C219"/>
      <c r="D219" s="637"/>
      <c r="E219" s="637"/>
      <c r="F219" s="637"/>
      <c r="G219" s="637"/>
      <c r="H219" s="637"/>
      <c r="I219" s="637"/>
      <c r="J219" s="637"/>
      <c r="K219" s="637"/>
      <c r="L219" s="637"/>
      <c r="M219" s="637"/>
      <c r="N219" s="637"/>
      <c r="O219" s="637"/>
      <c r="P219" s="637"/>
      <c r="Q219" s="637"/>
      <c r="R219" s="637"/>
      <c r="S219" s="637"/>
      <c r="T219" s="637"/>
      <c r="U219" s="637"/>
    </row>
    <row r="220" spans="1:21">
      <c r="A220"/>
      <c r="B220" s="394"/>
      <c r="C220"/>
      <c r="D220" s="637"/>
      <c r="E220" s="637"/>
      <c r="F220" s="637"/>
      <c r="G220" s="637"/>
      <c r="H220" s="637"/>
      <c r="I220" s="637"/>
      <c r="J220" s="637"/>
      <c r="K220" s="637"/>
      <c r="L220" s="637"/>
      <c r="M220" s="637"/>
      <c r="N220" s="637"/>
      <c r="O220" s="637"/>
      <c r="P220" s="637"/>
      <c r="Q220" s="637"/>
      <c r="R220" s="637"/>
      <c r="S220" s="637"/>
      <c r="T220" s="637"/>
      <c r="U220" s="637"/>
    </row>
    <row r="221" spans="1:21">
      <c r="A221"/>
      <c r="B221" s="394"/>
      <c r="C221"/>
      <c r="D221" s="637"/>
      <c r="E221" s="637"/>
      <c r="F221" s="637"/>
      <c r="G221" s="637"/>
      <c r="H221" s="637"/>
      <c r="I221" s="637"/>
      <c r="J221" s="637"/>
      <c r="K221" s="637"/>
      <c r="L221" s="637"/>
      <c r="M221" s="637"/>
      <c r="N221" s="637"/>
      <c r="O221" s="637"/>
      <c r="P221" s="637"/>
      <c r="Q221" s="637"/>
      <c r="R221" s="637"/>
      <c r="S221" s="637"/>
      <c r="T221" s="637"/>
      <c r="U221" s="637"/>
    </row>
    <row r="222" spans="1:21">
      <c r="A222"/>
      <c r="B222" s="394"/>
      <c r="C222"/>
      <c r="D222" s="637"/>
      <c r="E222" s="637"/>
      <c r="F222" s="637"/>
      <c r="G222" s="637"/>
      <c r="H222" s="637"/>
      <c r="I222" s="637"/>
      <c r="J222" s="637"/>
      <c r="K222" s="637"/>
      <c r="L222" s="637"/>
      <c r="M222" s="637"/>
      <c r="N222" s="637"/>
      <c r="O222" s="637"/>
      <c r="P222" s="637"/>
      <c r="Q222" s="637"/>
      <c r="R222" s="637"/>
      <c r="S222" s="637"/>
      <c r="T222" s="637"/>
      <c r="U222" s="637"/>
    </row>
    <row r="223" spans="1:21">
      <c r="A223"/>
      <c r="B223" s="394"/>
      <c r="C223"/>
      <c r="D223" s="637"/>
      <c r="E223" s="637"/>
      <c r="F223" s="637"/>
      <c r="G223" s="637"/>
      <c r="H223" s="637"/>
      <c r="I223" s="637"/>
      <c r="J223" s="637"/>
      <c r="K223" s="637"/>
      <c r="L223" s="637"/>
      <c r="M223" s="637"/>
      <c r="N223" s="637"/>
      <c r="O223" s="637"/>
      <c r="P223" s="637"/>
      <c r="Q223" s="637"/>
      <c r="R223" s="637"/>
      <c r="S223" s="637"/>
      <c r="T223" s="637"/>
      <c r="U223" s="637"/>
    </row>
    <row r="224" spans="1:21">
      <c r="A224"/>
      <c r="B224" s="394"/>
      <c r="C224"/>
      <c r="D224" s="637"/>
      <c r="E224" s="637"/>
      <c r="F224" s="637"/>
      <c r="G224" s="637"/>
      <c r="H224" s="637"/>
      <c r="I224" s="637"/>
      <c r="J224" s="637"/>
      <c r="K224" s="637"/>
      <c r="L224" s="637"/>
      <c r="M224" s="637"/>
      <c r="N224" s="637"/>
      <c r="O224" s="637"/>
      <c r="P224" s="637"/>
      <c r="Q224" s="637"/>
      <c r="R224" s="637"/>
      <c r="S224" s="637"/>
      <c r="T224" s="637"/>
      <c r="U224" s="637"/>
    </row>
    <row r="225" spans="1:21">
      <c r="A225"/>
      <c r="B225" s="394"/>
      <c r="C225"/>
      <c r="D225" s="637"/>
      <c r="E225" s="637"/>
      <c r="F225" s="637"/>
      <c r="G225" s="637"/>
      <c r="H225" s="637"/>
      <c r="I225" s="637"/>
      <c r="J225" s="637"/>
      <c r="K225" s="637"/>
      <c r="L225" s="637"/>
      <c r="M225" s="637"/>
      <c r="N225" s="637"/>
      <c r="O225" s="637"/>
      <c r="P225" s="637"/>
      <c r="Q225" s="637"/>
      <c r="R225" s="637"/>
      <c r="S225" s="637"/>
      <c r="T225" s="637"/>
      <c r="U225" s="637"/>
    </row>
    <row r="226" spans="1:21">
      <c r="A226"/>
      <c r="B226" s="394"/>
      <c r="C226"/>
      <c r="D226" s="637"/>
      <c r="E226" s="637"/>
      <c r="F226" s="637"/>
      <c r="G226" s="637"/>
      <c r="H226" s="637"/>
      <c r="I226" s="637"/>
      <c r="J226" s="637"/>
      <c r="K226" s="637"/>
      <c r="L226" s="637"/>
      <c r="M226" s="637"/>
      <c r="N226" s="637"/>
      <c r="O226" s="637"/>
      <c r="P226" s="637"/>
      <c r="Q226" s="637"/>
      <c r="R226" s="637"/>
      <c r="S226" s="637"/>
      <c r="T226" s="637"/>
      <c r="U226" s="637"/>
    </row>
    <row r="227" spans="1:21">
      <c r="A227"/>
      <c r="B227" s="394"/>
      <c r="C227"/>
      <c r="D227" s="637"/>
      <c r="E227" s="637"/>
      <c r="F227" s="637"/>
      <c r="G227" s="637"/>
      <c r="H227" s="637"/>
      <c r="I227" s="637"/>
      <c r="J227" s="637"/>
      <c r="K227" s="637"/>
      <c r="L227" s="637"/>
      <c r="M227" s="637"/>
      <c r="N227" s="637"/>
      <c r="O227" s="637"/>
      <c r="P227" s="637"/>
      <c r="Q227" s="637"/>
      <c r="R227" s="637"/>
      <c r="S227" s="637"/>
      <c r="T227" s="637"/>
      <c r="U227" s="637"/>
    </row>
    <row r="228" spans="1:21">
      <c r="A228"/>
      <c r="B228" s="394"/>
      <c r="C228"/>
      <c r="D228" s="637"/>
      <c r="E228" s="637"/>
      <c r="F228" s="637"/>
      <c r="G228" s="637"/>
      <c r="H228" s="637"/>
      <c r="I228" s="637"/>
      <c r="J228" s="637"/>
      <c r="K228" s="637"/>
      <c r="L228" s="637"/>
      <c r="M228" s="637"/>
      <c r="N228" s="637"/>
      <c r="O228" s="637"/>
      <c r="P228" s="637"/>
      <c r="Q228" s="637"/>
      <c r="R228" s="637"/>
      <c r="S228" s="637"/>
      <c r="T228" s="637"/>
      <c r="U228" s="637"/>
    </row>
    <row r="229" spans="1:21">
      <c r="A229"/>
      <c r="B229" s="394"/>
      <c r="C229"/>
      <c r="D229" s="637"/>
      <c r="E229" s="637"/>
      <c r="F229" s="637"/>
      <c r="G229" s="637"/>
      <c r="H229" s="637"/>
      <c r="I229" s="637"/>
      <c r="J229" s="637"/>
      <c r="K229" s="637"/>
      <c r="L229" s="637"/>
      <c r="M229" s="637"/>
      <c r="N229" s="637"/>
      <c r="O229" s="637"/>
      <c r="P229" s="637"/>
      <c r="Q229" s="637"/>
      <c r="R229" s="637"/>
      <c r="S229" s="637"/>
      <c r="T229" s="637"/>
      <c r="U229" s="637"/>
    </row>
    <row r="230" spans="1:21">
      <c r="A230"/>
      <c r="B230" s="394"/>
      <c r="C230"/>
      <c r="D230" s="637"/>
      <c r="E230" s="637"/>
      <c r="F230" s="637"/>
      <c r="G230" s="637"/>
      <c r="H230" s="637"/>
      <c r="I230" s="637"/>
      <c r="J230" s="637"/>
      <c r="K230" s="637"/>
      <c r="L230" s="637"/>
      <c r="M230" s="637"/>
      <c r="N230" s="637"/>
      <c r="O230" s="637"/>
      <c r="P230" s="637"/>
      <c r="Q230" s="637"/>
      <c r="R230" s="637"/>
      <c r="S230" s="637"/>
      <c r="T230" s="637"/>
      <c r="U230" s="637"/>
    </row>
    <row r="231" spans="1:21">
      <c r="A231"/>
      <c r="B231" s="394"/>
      <c r="C231"/>
      <c r="D231" s="637"/>
      <c r="E231" s="637"/>
      <c r="F231" s="637"/>
      <c r="G231" s="637"/>
      <c r="H231" s="637"/>
      <c r="I231" s="637"/>
      <c r="J231" s="637"/>
      <c r="K231" s="637"/>
      <c r="L231" s="637"/>
      <c r="M231" s="637"/>
      <c r="N231" s="637"/>
      <c r="O231" s="637"/>
      <c r="P231" s="637"/>
      <c r="Q231" s="637"/>
      <c r="R231" s="637"/>
      <c r="S231" s="637"/>
      <c r="T231" s="637"/>
      <c r="U231" s="637"/>
    </row>
    <row r="232" spans="1:21">
      <c r="A232"/>
      <c r="B232" s="394"/>
      <c r="C232"/>
      <c r="D232" s="637"/>
      <c r="E232" s="637"/>
      <c r="F232" s="637"/>
      <c r="G232" s="637"/>
      <c r="H232" s="637"/>
      <c r="I232" s="637"/>
      <c r="J232" s="637"/>
      <c r="K232" s="637"/>
      <c r="L232" s="637"/>
      <c r="M232" s="637"/>
      <c r="N232" s="637"/>
      <c r="O232" s="637"/>
      <c r="P232" s="637"/>
      <c r="Q232" s="637"/>
      <c r="R232" s="637"/>
      <c r="S232" s="637"/>
      <c r="T232" s="637"/>
      <c r="U232" s="637"/>
    </row>
    <row r="233" spans="1:21">
      <c r="A233"/>
      <c r="B233" s="394"/>
      <c r="C233"/>
      <c r="D233" s="637"/>
      <c r="E233" s="637"/>
      <c r="F233" s="637"/>
      <c r="G233" s="637"/>
      <c r="H233" s="637"/>
      <c r="I233" s="637"/>
      <c r="J233" s="637"/>
      <c r="K233" s="637"/>
      <c r="L233" s="637"/>
      <c r="M233" s="637"/>
      <c r="N233" s="637"/>
      <c r="O233" s="637"/>
      <c r="P233" s="637"/>
      <c r="Q233" s="637"/>
      <c r="R233" s="637"/>
      <c r="S233" s="637"/>
      <c r="T233" s="637"/>
      <c r="U233" s="637"/>
    </row>
    <row r="234" spans="1:21">
      <c r="A234"/>
      <c r="B234" s="394"/>
      <c r="C234"/>
      <c r="D234" s="637"/>
      <c r="E234" s="637"/>
      <c r="F234" s="637"/>
      <c r="G234" s="637"/>
      <c r="H234" s="637"/>
      <c r="I234" s="637"/>
      <c r="J234" s="637"/>
      <c r="K234" s="637"/>
      <c r="L234" s="637"/>
      <c r="M234" s="637"/>
      <c r="N234" s="637"/>
      <c r="O234" s="637"/>
      <c r="P234" s="637"/>
      <c r="Q234" s="637"/>
      <c r="R234" s="637"/>
      <c r="S234" s="637"/>
      <c r="T234" s="637"/>
      <c r="U234" s="637"/>
    </row>
    <row r="235" spans="1:21">
      <c r="A235"/>
      <c r="B235" s="394"/>
      <c r="C235"/>
      <c r="D235" s="637"/>
      <c r="E235" s="637"/>
      <c r="F235" s="637"/>
      <c r="G235" s="637"/>
      <c r="H235" s="637"/>
      <c r="I235" s="637"/>
      <c r="J235" s="637"/>
      <c r="K235" s="637"/>
      <c r="L235" s="637"/>
      <c r="M235" s="637"/>
      <c r="N235" s="637"/>
      <c r="O235" s="637"/>
      <c r="P235" s="637"/>
      <c r="Q235" s="637"/>
      <c r="R235" s="637"/>
      <c r="S235" s="637"/>
      <c r="T235" s="637"/>
      <c r="U235" s="637"/>
    </row>
    <row r="236" spans="1:21">
      <c r="A236"/>
      <c r="B236" s="394"/>
      <c r="C236"/>
      <c r="D236" s="637"/>
      <c r="E236" s="637"/>
      <c r="F236" s="637"/>
      <c r="G236" s="637"/>
      <c r="H236" s="637"/>
      <c r="I236" s="637"/>
      <c r="J236" s="637"/>
      <c r="K236" s="637"/>
      <c r="L236" s="637"/>
      <c r="M236" s="637"/>
      <c r="N236" s="637"/>
      <c r="O236" s="637"/>
      <c r="P236" s="637"/>
      <c r="Q236" s="637"/>
      <c r="R236" s="637"/>
      <c r="S236" s="637"/>
      <c r="T236" s="637"/>
      <c r="U236" s="637"/>
    </row>
    <row r="237" spans="1:21">
      <c r="A237"/>
      <c r="B237" s="394"/>
      <c r="C237"/>
      <c r="D237" s="637"/>
      <c r="E237" s="637"/>
      <c r="F237" s="637"/>
      <c r="G237" s="637"/>
      <c r="H237" s="637"/>
      <c r="I237" s="637"/>
      <c r="J237" s="637"/>
      <c r="K237" s="637"/>
      <c r="L237" s="637"/>
      <c r="M237" s="637"/>
      <c r="N237" s="637"/>
      <c r="O237" s="637"/>
      <c r="P237" s="637"/>
      <c r="Q237" s="637"/>
      <c r="R237" s="637"/>
      <c r="S237" s="637"/>
      <c r="T237" s="637"/>
      <c r="U237" s="637"/>
    </row>
    <row r="238" spans="1:21">
      <c r="A238"/>
      <c r="B238" s="394"/>
      <c r="C238"/>
      <c r="D238" s="637"/>
      <c r="E238" s="637"/>
      <c r="F238" s="637"/>
      <c r="G238" s="637"/>
      <c r="H238" s="637"/>
      <c r="I238" s="637"/>
      <c r="J238" s="637"/>
      <c r="K238" s="637"/>
      <c r="L238" s="637"/>
      <c r="M238" s="637"/>
      <c r="N238" s="637"/>
      <c r="O238" s="637"/>
      <c r="P238" s="637"/>
      <c r="Q238" s="637"/>
      <c r="R238" s="637"/>
      <c r="S238" s="637"/>
      <c r="T238" s="637"/>
      <c r="U238" s="637"/>
    </row>
    <row r="239" spans="1:21">
      <c r="A239"/>
      <c r="B239" s="394"/>
      <c r="C239"/>
      <c r="D239" s="637"/>
      <c r="E239" s="637"/>
      <c r="F239" s="637"/>
      <c r="G239" s="637"/>
      <c r="H239" s="637"/>
      <c r="I239" s="637"/>
      <c r="J239" s="637"/>
      <c r="K239" s="637"/>
      <c r="L239" s="637"/>
      <c r="M239" s="637"/>
      <c r="N239" s="637"/>
      <c r="O239" s="637"/>
      <c r="P239" s="637"/>
      <c r="Q239" s="637"/>
      <c r="R239" s="637"/>
      <c r="S239" s="637"/>
      <c r="T239" s="637"/>
      <c r="U239" s="637"/>
    </row>
    <row r="240" spans="1:21">
      <c r="A240"/>
      <c r="B240" s="394"/>
      <c r="C240"/>
      <c r="D240" s="637"/>
      <c r="E240" s="637"/>
      <c r="F240" s="637"/>
      <c r="G240" s="637"/>
      <c r="H240" s="637"/>
      <c r="I240" s="637"/>
      <c r="J240" s="637"/>
      <c r="K240" s="637"/>
      <c r="L240" s="637"/>
      <c r="M240" s="637"/>
      <c r="N240" s="637"/>
      <c r="O240" s="637"/>
      <c r="P240" s="637"/>
      <c r="Q240" s="637"/>
      <c r="R240" s="637"/>
      <c r="S240" s="637"/>
      <c r="T240" s="637"/>
      <c r="U240" s="637"/>
    </row>
    <row r="241" spans="1:21">
      <c r="A241"/>
      <c r="B241" s="394"/>
      <c r="C241"/>
      <c r="D241" s="637"/>
      <c r="E241" s="637"/>
      <c r="F241" s="637"/>
      <c r="G241" s="637"/>
      <c r="H241" s="637"/>
      <c r="I241" s="637"/>
      <c r="J241" s="637"/>
      <c r="K241" s="637"/>
      <c r="L241" s="637"/>
      <c r="M241" s="637"/>
      <c r="N241" s="637"/>
      <c r="O241" s="637"/>
      <c r="P241" s="637"/>
      <c r="Q241" s="637"/>
      <c r="R241" s="637"/>
      <c r="S241" s="637"/>
      <c r="T241" s="637"/>
      <c r="U241" s="637"/>
    </row>
    <row r="242" spans="1:21">
      <c r="A242"/>
      <c r="B242" s="394"/>
      <c r="C242"/>
      <c r="D242" s="637"/>
      <c r="E242" s="637"/>
      <c r="F242" s="637"/>
      <c r="G242" s="637"/>
      <c r="H242" s="637"/>
      <c r="I242" s="637"/>
      <c r="J242" s="637"/>
      <c r="K242" s="637"/>
      <c r="L242" s="637"/>
      <c r="M242" s="637"/>
      <c r="N242" s="637"/>
      <c r="O242" s="637"/>
      <c r="P242" s="637"/>
      <c r="Q242" s="637"/>
      <c r="R242" s="637"/>
      <c r="S242" s="637"/>
      <c r="T242" s="637"/>
      <c r="U242" s="637"/>
    </row>
    <row r="243" spans="1:21">
      <c r="A243"/>
      <c r="B243" s="394"/>
      <c r="C243"/>
      <c r="D243" s="637"/>
      <c r="E243" s="637"/>
      <c r="F243" s="637"/>
      <c r="G243" s="637"/>
      <c r="H243" s="637"/>
      <c r="I243" s="637"/>
      <c r="J243" s="637"/>
      <c r="K243" s="637"/>
      <c r="L243" s="637"/>
      <c r="M243" s="637"/>
      <c r="N243" s="637"/>
      <c r="O243" s="637"/>
      <c r="P243" s="637"/>
      <c r="Q243" s="637"/>
      <c r="R243" s="637"/>
      <c r="S243" s="637"/>
      <c r="T243" s="637"/>
      <c r="U243" s="637"/>
    </row>
    <row r="244" spans="1:21">
      <c r="A244"/>
      <c r="B244" s="394"/>
      <c r="C244"/>
      <c r="D244" s="637"/>
      <c r="E244" s="637"/>
      <c r="F244" s="637"/>
      <c r="G244" s="637"/>
      <c r="H244" s="637"/>
      <c r="I244" s="637"/>
      <c r="J244" s="637"/>
      <c r="K244" s="637"/>
      <c r="L244" s="637"/>
      <c r="M244" s="637"/>
      <c r="N244" s="637"/>
      <c r="O244" s="637"/>
      <c r="P244" s="637"/>
      <c r="Q244" s="637"/>
      <c r="R244" s="637"/>
      <c r="S244" s="637"/>
      <c r="T244" s="637"/>
      <c r="U244" s="637"/>
    </row>
    <row r="245" spans="1:21">
      <c r="A245"/>
      <c r="B245" s="394"/>
      <c r="C245"/>
      <c r="D245" s="637"/>
      <c r="E245" s="637"/>
      <c r="F245" s="637"/>
      <c r="G245" s="637"/>
      <c r="H245" s="637"/>
      <c r="I245" s="637"/>
      <c r="J245" s="637"/>
      <c r="K245" s="637"/>
      <c r="L245" s="637"/>
      <c r="M245" s="637"/>
      <c r="N245" s="637"/>
      <c r="O245" s="637"/>
      <c r="P245" s="637"/>
      <c r="Q245" s="637"/>
      <c r="R245" s="637"/>
      <c r="S245" s="637"/>
      <c r="T245" s="637"/>
      <c r="U245" s="637"/>
    </row>
    <row r="246" spans="1:21">
      <c r="A246"/>
      <c r="B246" s="394"/>
      <c r="C246"/>
      <c r="D246" s="637"/>
      <c r="E246" s="637"/>
      <c r="F246" s="637"/>
      <c r="G246" s="637"/>
      <c r="H246" s="637"/>
      <c r="I246" s="637"/>
      <c r="J246" s="637"/>
      <c r="K246" s="637"/>
      <c r="L246" s="637"/>
      <c r="M246" s="637"/>
      <c r="N246" s="637"/>
      <c r="O246" s="637"/>
      <c r="P246" s="637"/>
      <c r="Q246" s="637"/>
      <c r="R246" s="637"/>
      <c r="S246" s="637"/>
      <c r="T246" s="637"/>
      <c r="U246" s="637"/>
    </row>
    <row r="247" spans="1:21">
      <c r="A247"/>
      <c r="B247" s="394"/>
      <c r="C247"/>
      <c r="D247" s="637"/>
      <c r="E247" s="637"/>
      <c r="F247" s="637"/>
      <c r="G247" s="637"/>
      <c r="H247" s="637"/>
      <c r="I247" s="637"/>
      <c r="J247" s="637"/>
      <c r="K247" s="637"/>
      <c r="L247" s="637"/>
      <c r="M247" s="637"/>
      <c r="N247" s="637"/>
      <c r="O247" s="637"/>
      <c r="P247" s="637"/>
      <c r="Q247" s="637"/>
      <c r="R247" s="637"/>
      <c r="S247" s="637"/>
      <c r="T247" s="637"/>
      <c r="U247" s="637"/>
    </row>
    <row r="248" spans="1:21">
      <c r="A248"/>
      <c r="B248" s="394"/>
      <c r="C248"/>
      <c r="D248" s="637"/>
      <c r="E248" s="637"/>
      <c r="F248" s="637"/>
      <c r="G248" s="637"/>
      <c r="H248" s="637"/>
      <c r="I248" s="637"/>
      <c r="J248" s="637"/>
      <c r="K248" s="637"/>
      <c r="L248" s="637"/>
      <c r="M248" s="637"/>
      <c r="N248" s="637"/>
      <c r="O248" s="637"/>
      <c r="P248" s="637"/>
      <c r="Q248" s="637"/>
      <c r="R248" s="637"/>
      <c r="S248" s="637"/>
      <c r="T248" s="637"/>
      <c r="U248" s="637"/>
    </row>
    <row r="249" spans="1:21">
      <c r="A249"/>
      <c r="B249" s="394"/>
      <c r="C249"/>
      <c r="D249" s="637"/>
      <c r="E249" s="637"/>
      <c r="F249" s="637"/>
      <c r="G249" s="637"/>
      <c r="H249" s="637"/>
      <c r="I249" s="637"/>
      <c r="J249" s="637"/>
      <c r="K249" s="637"/>
      <c r="L249" s="637"/>
      <c r="M249" s="637"/>
      <c r="N249" s="637"/>
      <c r="O249" s="637"/>
      <c r="P249" s="637"/>
      <c r="Q249" s="637"/>
      <c r="R249" s="637"/>
      <c r="S249" s="637"/>
      <c r="T249" s="637"/>
      <c r="U249" s="637"/>
    </row>
    <row r="250" spans="1:21">
      <c r="A250"/>
      <c r="B250" s="394"/>
      <c r="C250"/>
      <c r="D250" s="637"/>
      <c r="E250" s="637"/>
      <c r="F250" s="637"/>
      <c r="G250" s="637"/>
      <c r="H250" s="637"/>
      <c r="I250" s="637"/>
      <c r="J250" s="637"/>
      <c r="K250" s="637"/>
      <c r="L250" s="637"/>
      <c r="M250" s="637"/>
      <c r="N250" s="637"/>
      <c r="O250" s="637"/>
      <c r="P250" s="637"/>
      <c r="Q250" s="637"/>
      <c r="R250" s="637"/>
      <c r="S250" s="637"/>
      <c r="T250" s="637"/>
      <c r="U250" s="637"/>
    </row>
    <row r="251" spans="1:21">
      <c r="A251"/>
      <c r="B251" s="394"/>
      <c r="C251"/>
      <c r="D251" s="637"/>
      <c r="E251" s="637"/>
      <c r="F251" s="637"/>
      <c r="G251" s="637"/>
      <c r="H251" s="637"/>
      <c r="I251" s="637"/>
      <c r="J251" s="637"/>
      <c r="K251" s="637"/>
      <c r="L251" s="637"/>
      <c r="M251" s="637"/>
      <c r="N251" s="637"/>
      <c r="O251" s="637"/>
      <c r="P251" s="637"/>
      <c r="Q251" s="637"/>
      <c r="R251" s="637"/>
      <c r="S251" s="637"/>
      <c r="T251" s="637"/>
      <c r="U251" s="637"/>
    </row>
    <row r="252" spans="1:21">
      <c r="A252"/>
      <c r="B252" s="394"/>
      <c r="C252"/>
      <c r="D252" s="637"/>
      <c r="E252" s="637"/>
      <c r="F252" s="637"/>
      <c r="G252" s="637"/>
      <c r="H252" s="637"/>
      <c r="I252" s="637"/>
      <c r="J252" s="637"/>
      <c r="K252" s="637"/>
      <c r="L252" s="637"/>
      <c r="M252" s="637"/>
      <c r="N252" s="637"/>
      <c r="O252" s="637"/>
      <c r="P252" s="637"/>
      <c r="Q252" s="637"/>
      <c r="R252" s="637"/>
      <c r="S252" s="637"/>
      <c r="T252" s="637"/>
      <c r="U252" s="637"/>
    </row>
    <row r="253" spans="1:21">
      <c r="A253"/>
      <c r="B253" s="394"/>
      <c r="C253"/>
      <c r="D253" s="637"/>
      <c r="E253" s="637"/>
      <c r="F253" s="637"/>
      <c r="G253" s="637"/>
      <c r="H253" s="637"/>
      <c r="I253" s="637"/>
      <c r="J253" s="637"/>
      <c r="K253" s="637"/>
      <c r="L253" s="637"/>
      <c r="M253" s="637"/>
      <c r="N253" s="637"/>
      <c r="O253" s="637"/>
      <c r="P253" s="637"/>
      <c r="Q253" s="637"/>
      <c r="R253" s="637"/>
      <c r="S253" s="637"/>
      <c r="T253" s="637"/>
      <c r="U253" s="637"/>
    </row>
    <row r="254" spans="1:21">
      <c r="A254"/>
      <c r="B254" s="394"/>
      <c r="C254"/>
      <c r="D254" s="637"/>
      <c r="E254" s="637"/>
      <c r="F254" s="637"/>
      <c r="G254" s="637"/>
      <c r="H254" s="637"/>
      <c r="I254" s="637"/>
      <c r="J254" s="637"/>
      <c r="K254" s="637"/>
      <c r="L254" s="637"/>
      <c r="M254" s="637"/>
      <c r="N254" s="637"/>
      <c r="O254" s="637"/>
      <c r="P254" s="637"/>
      <c r="Q254" s="637"/>
      <c r="R254" s="637"/>
      <c r="S254" s="637"/>
      <c r="T254" s="637"/>
      <c r="U254" s="637"/>
    </row>
    <row r="255" spans="1:21">
      <c r="A255"/>
      <c r="B255" s="394"/>
      <c r="C255"/>
      <c r="D255" s="637"/>
      <c r="E255" s="637"/>
      <c r="F255" s="637"/>
      <c r="G255" s="637"/>
      <c r="H255" s="637"/>
      <c r="I255" s="637"/>
      <c r="J255" s="637"/>
      <c r="K255" s="637"/>
      <c r="L255" s="637"/>
      <c r="M255" s="637"/>
      <c r="N255" s="637"/>
      <c r="O255" s="637"/>
      <c r="P255" s="637"/>
      <c r="Q255" s="637"/>
      <c r="R255" s="637"/>
      <c r="S255" s="637"/>
      <c r="T255" s="637"/>
      <c r="U255" s="637"/>
    </row>
    <row r="256" spans="1:21">
      <c r="A256"/>
      <c r="B256" s="394"/>
      <c r="C256"/>
      <c r="D256" s="637"/>
      <c r="E256" s="637"/>
      <c r="F256" s="637"/>
      <c r="G256" s="637"/>
      <c r="H256" s="637"/>
      <c r="I256" s="637"/>
      <c r="J256" s="637"/>
      <c r="K256" s="637"/>
      <c r="L256" s="637"/>
      <c r="M256" s="637"/>
      <c r="N256" s="637"/>
      <c r="O256" s="637"/>
      <c r="P256" s="637"/>
      <c r="Q256" s="637"/>
      <c r="R256" s="637"/>
      <c r="S256" s="637"/>
      <c r="T256" s="637"/>
      <c r="U256" s="637"/>
    </row>
    <row r="257" spans="1:21">
      <c r="A257"/>
      <c r="B257" s="394"/>
      <c r="C257"/>
      <c r="D257" s="637"/>
      <c r="E257" s="637"/>
      <c r="F257" s="637"/>
      <c r="G257" s="637"/>
      <c r="H257" s="637"/>
      <c r="I257" s="637"/>
      <c r="J257" s="637"/>
      <c r="K257" s="637"/>
      <c r="L257" s="637"/>
      <c r="M257" s="637"/>
      <c r="N257" s="637"/>
      <c r="O257" s="637"/>
      <c r="P257" s="637"/>
      <c r="Q257" s="637"/>
      <c r="R257" s="637"/>
      <c r="S257" s="637"/>
      <c r="T257" s="637"/>
      <c r="U257" s="637"/>
    </row>
    <row r="258" spans="1:21">
      <c r="A258"/>
      <c r="B258" s="394"/>
      <c r="C258"/>
      <c r="D258" s="637"/>
      <c r="E258" s="637"/>
      <c r="F258" s="637"/>
      <c r="G258" s="637"/>
      <c r="H258" s="637"/>
      <c r="I258" s="637"/>
      <c r="J258" s="637"/>
      <c r="K258" s="637"/>
      <c r="L258" s="637"/>
      <c r="M258" s="637"/>
      <c r="N258" s="637"/>
      <c r="O258" s="637"/>
      <c r="P258" s="637"/>
      <c r="Q258" s="637"/>
      <c r="R258" s="637"/>
      <c r="S258" s="637"/>
      <c r="T258" s="637"/>
      <c r="U258" s="637"/>
    </row>
    <row r="259" spans="1:21">
      <c r="A259"/>
      <c r="B259" s="394"/>
      <c r="C259"/>
      <c r="D259" s="637"/>
      <c r="E259" s="637"/>
      <c r="F259" s="637"/>
      <c r="G259" s="637"/>
      <c r="H259" s="637"/>
      <c r="I259" s="637"/>
      <c r="J259" s="637"/>
      <c r="K259" s="637"/>
      <c r="L259" s="637"/>
      <c r="M259" s="637"/>
      <c r="N259" s="637"/>
      <c r="O259" s="637"/>
      <c r="P259" s="637"/>
      <c r="Q259" s="637"/>
      <c r="R259" s="637"/>
      <c r="S259" s="637"/>
      <c r="T259" s="637"/>
      <c r="U259" s="637"/>
    </row>
    <row r="260" spans="1:21">
      <c r="A260"/>
      <c r="B260" s="394"/>
      <c r="C260"/>
      <c r="D260" s="637"/>
      <c r="E260" s="637"/>
      <c r="F260" s="637"/>
      <c r="G260" s="637"/>
      <c r="H260" s="637"/>
      <c r="I260" s="637"/>
      <c r="J260" s="637"/>
      <c r="K260" s="637"/>
      <c r="L260" s="637"/>
      <c r="M260" s="637"/>
      <c r="N260" s="637"/>
      <c r="O260" s="637"/>
      <c r="P260" s="637"/>
      <c r="Q260" s="637"/>
      <c r="R260" s="637"/>
      <c r="S260" s="637"/>
      <c r="T260" s="637"/>
      <c r="U260" s="637"/>
    </row>
    <row r="261" spans="1:21">
      <c r="A261"/>
      <c r="B261" s="394"/>
      <c r="C261"/>
      <c r="D261" s="637"/>
      <c r="E261" s="637"/>
      <c r="F261" s="637"/>
      <c r="G261" s="637"/>
      <c r="H261" s="637"/>
      <c r="I261" s="637"/>
      <c r="J261" s="637"/>
      <c r="K261" s="637"/>
      <c r="L261" s="637"/>
      <c r="M261" s="637"/>
      <c r="N261" s="637"/>
      <c r="O261" s="637"/>
      <c r="P261" s="637"/>
      <c r="Q261" s="637"/>
      <c r="R261" s="637"/>
      <c r="S261" s="637"/>
      <c r="T261" s="637"/>
      <c r="U261" s="637"/>
    </row>
    <row r="262" spans="1:21">
      <c r="A262"/>
      <c r="B262" s="394"/>
      <c r="C262"/>
      <c r="D262" s="637"/>
      <c r="E262" s="637"/>
      <c r="F262" s="637"/>
      <c r="G262" s="637"/>
      <c r="H262" s="637"/>
      <c r="I262" s="637"/>
      <c r="J262" s="637"/>
      <c r="K262" s="637"/>
      <c r="L262" s="637"/>
      <c r="M262" s="637"/>
      <c r="N262" s="637"/>
      <c r="O262" s="637"/>
      <c r="P262" s="637"/>
      <c r="Q262" s="637"/>
      <c r="R262" s="637"/>
      <c r="S262" s="637"/>
      <c r="T262" s="637"/>
      <c r="U262" s="637"/>
    </row>
    <row r="263" spans="1:21">
      <c r="A263"/>
      <c r="B263" s="394"/>
      <c r="C263"/>
      <c r="D263" s="637"/>
      <c r="E263" s="637"/>
      <c r="F263" s="637"/>
      <c r="G263" s="637"/>
      <c r="H263" s="637"/>
      <c r="I263" s="637"/>
      <c r="J263" s="637"/>
      <c r="K263" s="637"/>
      <c r="L263" s="637"/>
      <c r="M263" s="637"/>
      <c r="N263" s="637"/>
      <c r="O263" s="637"/>
      <c r="P263" s="637"/>
      <c r="Q263" s="637"/>
      <c r="R263" s="637"/>
      <c r="S263" s="637"/>
      <c r="T263" s="637"/>
      <c r="U263" s="637"/>
    </row>
    <row r="264" spans="1:21">
      <c r="A264"/>
      <c r="B264" s="394"/>
      <c r="C264"/>
      <c r="D264" s="637"/>
      <c r="E264" s="637"/>
      <c r="F264" s="637"/>
      <c r="G264" s="637"/>
      <c r="H264" s="637"/>
      <c r="I264" s="637"/>
      <c r="J264" s="637"/>
      <c r="K264" s="637"/>
      <c r="L264" s="637"/>
      <c r="M264" s="637"/>
      <c r="N264" s="637"/>
      <c r="O264" s="637"/>
      <c r="P264" s="637"/>
      <c r="Q264" s="637"/>
      <c r="R264" s="637"/>
      <c r="S264" s="637"/>
      <c r="T264" s="637"/>
      <c r="U264" s="637"/>
    </row>
    <row r="265" spans="1:21">
      <c r="A265"/>
      <c r="B265" s="394"/>
      <c r="C265"/>
      <c r="D265" s="637"/>
      <c r="E265" s="637"/>
      <c r="F265" s="637"/>
      <c r="G265" s="637"/>
      <c r="H265" s="637"/>
      <c r="I265" s="637"/>
      <c r="J265" s="637"/>
      <c r="K265" s="637"/>
      <c r="L265" s="637"/>
      <c r="M265" s="637"/>
      <c r="N265" s="637"/>
      <c r="O265" s="637"/>
      <c r="P265" s="637"/>
      <c r="Q265" s="637"/>
      <c r="R265" s="637"/>
      <c r="S265" s="637"/>
      <c r="T265" s="637"/>
      <c r="U265" s="637"/>
    </row>
    <row r="266" spans="1:21">
      <c r="A266"/>
      <c r="B266" s="394"/>
      <c r="C266"/>
      <c r="D266" s="637"/>
      <c r="E266" s="637"/>
      <c r="F266" s="637"/>
      <c r="G266" s="637"/>
      <c r="H266" s="637"/>
      <c r="I266" s="637"/>
      <c r="J266" s="637"/>
      <c r="K266" s="637"/>
      <c r="L266" s="637"/>
      <c r="M266" s="637"/>
      <c r="N266" s="637"/>
      <c r="O266" s="637"/>
      <c r="P266" s="637"/>
      <c r="Q266" s="637"/>
      <c r="R266" s="637"/>
      <c r="S266" s="637"/>
      <c r="T266" s="637"/>
      <c r="U266" s="637"/>
    </row>
    <row r="267" spans="1:21">
      <c r="A267"/>
      <c r="B267" s="394"/>
      <c r="C267"/>
      <c r="D267" s="637"/>
      <c r="E267" s="637"/>
      <c r="F267" s="637"/>
      <c r="G267" s="637"/>
      <c r="H267" s="637"/>
      <c r="I267" s="637"/>
      <c r="J267" s="637"/>
      <c r="K267" s="637"/>
      <c r="L267" s="637"/>
      <c r="M267" s="637"/>
      <c r="N267" s="637"/>
      <c r="O267" s="637"/>
      <c r="P267" s="637"/>
      <c r="Q267" s="637"/>
      <c r="R267" s="637"/>
      <c r="S267" s="637"/>
      <c r="T267" s="637"/>
      <c r="U267" s="637"/>
    </row>
    <row r="268" spans="1:21">
      <c r="A268"/>
      <c r="B268" s="394"/>
      <c r="C268"/>
      <c r="D268" s="637"/>
      <c r="E268" s="637"/>
      <c r="F268" s="637"/>
      <c r="G268" s="637"/>
      <c r="H268" s="637"/>
      <c r="I268" s="637"/>
      <c r="J268" s="637"/>
      <c r="K268" s="637"/>
      <c r="L268" s="637"/>
      <c r="M268" s="637"/>
      <c r="N268" s="637"/>
      <c r="O268" s="637"/>
      <c r="P268" s="637"/>
      <c r="Q268" s="637"/>
      <c r="R268" s="637"/>
      <c r="S268" s="637"/>
      <c r="T268" s="637"/>
      <c r="U268" s="637"/>
    </row>
    <row r="269" spans="1:21">
      <c r="A269"/>
      <c r="B269" s="394"/>
      <c r="C269"/>
      <c r="D269" s="637"/>
      <c r="E269" s="637"/>
      <c r="F269" s="637"/>
      <c r="G269" s="637"/>
      <c r="H269" s="637"/>
      <c r="I269" s="637"/>
      <c r="J269" s="637"/>
      <c r="K269" s="637"/>
      <c r="L269" s="637"/>
      <c r="M269" s="637"/>
      <c r="N269" s="637"/>
      <c r="O269" s="637"/>
      <c r="P269" s="637"/>
      <c r="Q269" s="637"/>
      <c r="R269" s="637"/>
      <c r="S269" s="637"/>
      <c r="T269" s="637"/>
      <c r="U269" s="637"/>
    </row>
    <row r="270" spans="1:21">
      <c r="A270"/>
      <c r="B270" s="394"/>
      <c r="C270"/>
      <c r="D270" s="637"/>
      <c r="E270" s="637"/>
      <c r="F270" s="637"/>
      <c r="G270" s="637"/>
      <c r="H270" s="637"/>
      <c r="I270" s="637"/>
      <c r="J270" s="637"/>
      <c r="K270" s="637"/>
      <c r="L270" s="637"/>
      <c r="M270" s="637"/>
      <c r="N270" s="637"/>
      <c r="O270" s="637"/>
      <c r="P270" s="637"/>
      <c r="Q270" s="637"/>
      <c r="R270" s="637"/>
      <c r="S270" s="637"/>
      <c r="T270" s="637"/>
      <c r="U270" s="637"/>
    </row>
    <row r="271" spans="1:21">
      <c r="A271"/>
      <c r="B271" s="394"/>
      <c r="C271"/>
      <c r="D271" s="637"/>
      <c r="E271" s="637"/>
      <c r="F271" s="637"/>
      <c r="G271" s="637"/>
      <c r="H271" s="637"/>
      <c r="I271" s="637"/>
      <c r="J271" s="637"/>
      <c r="K271" s="637"/>
      <c r="L271" s="637"/>
      <c r="M271" s="637"/>
      <c r="N271" s="637"/>
      <c r="O271" s="637"/>
      <c r="P271" s="637"/>
      <c r="Q271" s="637"/>
      <c r="R271" s="637"/>
      <c r="S271" s="637"/>
      <c r="T271" s="637"/>
      <c r="U271" s="637"/>
    </row>
    <row r="272" spans="1:21">
      <c r="A272"/>
      <c r="B272" s="394"/>
      <c r="C272"/>
      <c r="D272" s="637"/>
      <c r="E272" s="637"/>
      <c r="F272" s="637"/>
      <c r="G272" s="637"/>
      <c r="H272" s="637"/>
      <c r="I272" s="637"/>
      <c r="J272" s="637"/>
      <c r="K272" s="637"/>
      <c r="L272" s="637"/>
      <c r="M272" s="637"/>
      <c r="N272" s="637"/>
      <c r="O272" s="637"/>
      <c r="P272" s="637"/>
      <c r="Q272" s="637"/>
      <c r="R272" s="637"/>
      <c r="S272" s="637"/>
      <c r="T272" s="637"/>
      <c r="U272" s="637"/>
    </row>
    <row r="273" spans="1:21">
      <c r="A273"/>
      <c r="B273" s="394"/>
      <c r="C273"/>
      <c r="D273" s="637"/>
      <c r="E273" s="637"/>
      <c r="F273" s="637"/>
      <c r="G273" s="637"/>
      <c r="H273" s="637"/>
      <c r="I273" s="637"/>
      <c r="J273" s="637"/>
      <c r="K273" s="637"/>
      <c r="L273" s="637"/>
      <c r="M273" s="637"/>
      <c r="N273" s="637"/>
      <c r="O273" s="637"/>
      <c r="P273" s="637"/>
      <c r="Q273" s="637"/>
      <c r="R273" s="637"/>
      <c r="S273" s="637"/>
      <c r="T273" s="637"/>
      <c r="U273" s="637"/>
    </row>
    <row r="274" spans="1:21">
      <c r="A274"/>
      <c r="B274" s="394"/>
      <c r="C274"/>
      <c r="D274" s="637"/>
      <c r="E274" s="637"/>
      <c r="F274" s="637"/>
      <c r="G274" s="637"/>
      <c r="H274" s="637"/>
      <c r="I274" s="637"/>
      <c r="J274" s="637"/>
      <c r="K274" s="637"/>
      <c r="L274" s="637"/>
      <c r="M274" s="637"/>
      <c r="N274" s="637"/>
      <c r="O274" s="637"/>
      <c r="P274" s="637"/>
      <c r="Q274" s="637"/>
      <c r="R274" s="637"/>
      <c r="S274" s="637"/>
      <c r="T274" s="637"/>
      <c r="U274" s="637"/>
    </row>
    <row r="275" spans="1:21">
      <c r="A275"/>
      <c r="B275" s="394"/>
      <c r="C275"/>
      <c r="D275" s="637"/>
      <c r="E275" s="637"/>
      <c r="F275" s="637"/>
      <c r="G275" s="637"/>
      <c r="H275" s="637"/>
      <c r="I275" s="637"/>
      <c r="J275" s="637"/>
      <c r="K275" s="637"/>
      <c r="L275" s="637"/>
      <c r="M275" s="637"/>
      <c r="N275" s="637"/>
      <c r="O275" s="637"/>
      <c r="P275" s="637"/>
      <c r="Q275" s="637"/>
      <c r="R275" s="637"/>
      <c r="S275" s="637"/>
      <c r="T275" s="637"/>
      <c r="U275" s="637"/>
    </row>
    <row r="276" spans="1:21">
      <c r="A276"/>
      <c r="B276" s="394"/>
      <c r="C276"/>
      <c r="D276" s="637"/>
      <c r="E276" s="637"/>
      <c r="F276" s="637"/>
      <c r="G276" s="637"/>
      <c r="H276" s="637"/>
      <c r="I276" s="637"/>
      <c r="J276" s="637"/>
      <c r="K276" s="637"/>
      <c r="L276" s="637"/>
      <c r="M276" s="637"/>
      <c r="N276" s="637"/>
      <c r="O276" s="637"/>
      <c r="P276" s="637"/>
      <c r="Q276" s="637"/>
      <c r="R276" s="637"/>
      <c r="S276" s="637"/>
      <c r="T276" s="637"/>
      <c r="U276" s="637"/>
    </row>
    <row r="277" spans="1:21">
      <c r="A277"/>
      <c r="B277" s="394"/>
      <c r="C277"/>
      <c r="D277" s="637"/>
      <c r="E277" s="637"/>
      <c r="F277" s="637"/>
      <c r="G277" s="637"/>
      <c r="H277" s="637"/>
      <c r="I277" s="637"/>
      <c r="J277" s="637"/>
      <c r="K277" s="637"/>
      <c r="L277" s="637"/>
      <c r="M277" s="637"/>
      <c r="N277" s="637"/>
      <c r="O277" s="637"/>
      <c r="P277" s="637"/>
      <c r="Q277" s="637"/>
      <c r="R277" s="637"/>
      <c r="S277" s="637"/>
      <c r="T277" s="637"/>
      <c r="U277" s="637"/>
    </row>
    <row r="278" spans="1:21">
      <c r="A278"/>
      <c r="B278" s="394"/>
      <c r="C278"/>
      <c r="D278" s="637"/>
      <c r="E278" s="637"/>
      <c r="F278" s="637"/>
      <c r="G278" s="637"/>
      <c r="H278" s="637"/>
      <c r="I278" s="637"/>
      <c r="J278" s="637"/>
      <c r="K278" s="637"/>
      <c r="L278" s="637"/>
      <c r="M278" s="637"/>
      <c r="N278" s="637"/>
      <c r="O278" s="637"/>
      <c r="P278" s="637"/>
      <c r="Q278" s="637"/>
      <c r="R278" s="637"/>
      <c r="S278" s="637"/>
      <c r="T278" s="637"/>
      <c r="U278" s="637"/>
    </row>
    <row r="279" spans="1:21">
      <c r="A279"/>
      <c r="B279" s="394"/>
      <c r="C279"/>
      <c r="D279" s="637"/>
      <c r="E279" s="637"/>
      <c r="F279" s="637"/>
      <c r="G279" s="637"/>
      <c r="H279" s="637"/>
      <c r="I279" s="637"/>
      <c r="J279" s="637"/>
      <c r="K279" s="637"/>
      <c r="L279" s="637"/>
      <c r="M279" s="637"/>
      <c r="N279" s="637"/>
      <c r="O279" s="637"/>
      <c r="P279" s="637"/>
      <c r="Q279" s="637"/>
      <c r="R279" s="637"/>
      <c r="S279" s="637"/>
      <c r="T279" s="637"/>
      <c r="U279" s="637"/>
    </row>
    <row r="280" spans="1:21">
      <c r="A280"/>
      <c r="B280" s="394"/>
      <c r="C280"/>
      <c r="D280" s="637"/>
      <c r="E280" s="637"/>
      <c r="F280" s="637"/>
      <c r="G280" s="637"/>
      <c r="H280" s="637"/>
      <c r="I280" s="637"/>
      <c r="J280" s="637"/>
      <c r="K280" s="637"/>
      <c r="L280" s="637"/>
      <c r="M280" s="637"/>
      <c r="N280" s="637"/>
      <c r="O280" s="637"/>
      <c r="P280" s="637"/>
      <c r="Q280" s="637"/>
      <c r="R280" s="637"/>
      <c r="S280" s="637"/>
      <c r="T280" s="637"/>
      <c r="U280" s="637"/>
    </row>
    <row r="281" spans="1:21">
      <c r="A281"/>
      <c r="B281" s="394"/>
      <c r="C281"/>
      <c r="D281" s="637"/>
      <c r="E281" s="637"/>
      <c r="F281" s="637"/>
      <c r="G281" s="637"/>
      <c r="H281" s="637"/>
      <c r="I281" s="637"/>
      <c r="J281" s="637"/>
      <c r="K281" s="637"/>
      <c r="L281" s="637"/>
      <c r="M281" s="637"/>
      <c r="N281" s="637"/>
      <c r="O281" s="637"/>
      <c r="P281" s="637"/>
      <c r="Q281" s="637"/>
      <c r="R281" s="637"/>
      <c r="S281" s="637"/>
      <c r="T281" s="637"/>
      <c r="U281" s="637"/>
    </row>
    <row r="282" spans="1:21">
      <c r="A282"/>
      <c r="B282" s="394"/>
      <c r="C282"/>
      <c r="D282" s="637"/>
      <c r="E282" s="637"/>
      <c r="F282" s="637"/>
      <c r="G282" s="637"/>
      <c r="H282" s="637"/>
      <c r="I282" s="637"/>
      <c r="J282" s="637"/>
      <c r="K282" s="637"/>
      <c r="L282" s="637"/>
      <c r="M282" s="637"/>
      <c r="N282" s="637"/>
      <c r="O282" s="637"/>
      <c r="P282" s="637"/>
      <c r="Q282" s="637"/>
      <c r="R282" s="637"/>
      <c r="S282" s="637"/>
      <c r="T282" s="637"/>
      <c r="U282" s="637"/>
    </row>
    <row r="283" spans="1:21">
      <c r="A283"/>
      <c r="B283" s="394"/>
      <c r="C283"/>
      <c r="D283" s="637"/>
      <c r="E283" s="637"/>
      <c r="F283" s="637"/>
      <c r="G283" s="637"/>
      <c r="H283" s="637"/>
      <c r="I283" s="637"/>
      <c r="J283" s="637"/>
      <c r="K283" s="637"/>
      <c r="L283" s="637"/>
      <c r="M283" s="637"/>
      <c r="N283" s="637"/>
      <c r="O283" s="637"/>
      <c r="P283" s="637"/>
      <c r="Q283" s="637"/>
      <c r="R283" s="637"/>
      <c r="S283" s="637"/>
      <c r="T283" s="637"/>
      <c r="U283" s="637"/>
    </row>
    <row r="284" spans="1:21">
      <c r="A284"/>
      <c r="B284" s="394"/>
      <c r="C284"/>
      <c r="D284" s="637"/>
      <c r="E284" s="637"/>
      <c r="F284" s="637"/>
      <c r="G284" s="637"/>
      <c r="H284" s="637"/>
      <c r="I284" s="637"/>
      <c r="J284" s="637"/>
      <c r="K284" s="637"/>
      <c r="L284" s="637"/>
      <c r="M284" s="637"/>
      <c r="N284" s="637"/>
      <c r="O284" s="637"/>
      <c r="P284" s="637"/>
      <c r="Q284" s="637"/>
      <c r="R284" s="637"/>
      <c r="S284" s="637"/>
      <c r="T284" s="637"/>
      <c r="U284" s="637"/>
    </row>
    <row r="285" spans="1:21">
      <c r="A285"/>
      <c r="B285" s="394"/>
      <c r="C285"/>
      <c r="D285" s="637"/>
      <c r="E285" s="637"/>
      <c r="F285" s="637"/>
      <c r="G285" s="637"/>
      <c r="H285" s="637"/>
      <c r="I285" s="637"/>
      <c r="J285" s="637"/>
      <c r="K285" s="637"/>
      <c r="L285" s="637"/>
      <c r="M285" s="637"/>
      <c r="N285" s="637"/>
      <c r="O285" s="637"/>
      <c r="P285" s="637"/>
      <c r="Q285" s="637"/>
      <c r="R285" s="637"/>
      <c r="S285" s="637"/>
      <c r="T285" s="637"/>
      <c r="U285" s="637"/>
    </row>
    <row r="286" spans="1:21">
      <c r="A286"/>
      <c r="B286" s="394"/>
      <c r="C286"/>
      <c r="D286" s="637"/>
      <c r="E286" s="637"/>
      <c r="F286" s="637"/>
      <c r="G286" s="637"/>
      <c r="H286" s="637"/>
      <c r="I286" s="637"/>
      <c r="J286" s="637"/>
      <c r="K286" s="637"/>
      <c r="L286" s="637"/>
      <c r="M286" s="637"/>
      <c r="N286" s="637"/>
      <c r="O286" s="637"/>
      <c r="P286" s="637"/>
      <c r="Q286" s="637"/>
      <c r="R286" s="637"/>
      <c r="S286" s="637"/>
      <c r="T286" s="637"/>
      <c r="U286" s="637"/>
    </row>
    <row r="287" spans="1:21">
      <c r="A287"/>
      <c r="B287" s="394"/>
      <c r="C287"/>
      <c r="D287" s="637"/>
      <c r="E287" s="637"/>
      <c r="F287" s="637"/>
      <c r="G287" s="637"/>
      <c r="H287" s="637"/>
      <c r="I287" s="637"/>
      <c r="J287" s="637"/>
      <c r="K287" s="637"/>
      <c r="L287" s="637"/>
      <c r="M287" s="637"/>
      <c r="N287" s="637"/>
      <c r="O287" s="637"/>
      <c r="P287" s="637"/>
      <c r="Q287" s="637"/>
      <c r="R287" s="637"/>
      <c r="S287" s="637"/>
      <c r="T287" s="637"/>
      <c r="U287" s="637"/>
    </row>
    <row r="288" spans="1:21">
      <c r="A288"/>
      <c r="B288" s="394"/>
      <c r="C288"/>
      <c r="D288" s="637"/>
      <c r="E288" s="637"/>
      <c r="F288" s="637"/>
      <c r="G288" s="637"/>
      <c r="H288" s="637"/>
      <c r="I288" s="637"/>
      <c r="J288" s="637"/>
      <c r="K288" s="637"/>
      <c r="L288" s="637"/>
      <c r="M288" s="637"/>
      <c r="N288" s="637"/>
      <c r="O288" s="637"/>
      <c r="P288" s="637"/>
      <c r="Q288" s="637"/>
      <c r="R288" s="637"/>
      <c r="S288" s="637"/>
      <c r="T288" s="637"/>
      <c r="U288" s="637"/>
    </row>
    <row r="289" spans="1:21">
      <c r="A289"/>
      <c r="B289" s="394"/>
      <c r="C289"/>
      <c r="D289" s="637"/>
      <c r="E289" s="637"/>
      <c r="F289" s="637"/>
      <c r="G289" s="637"/>
      <c r="H289" s="637"/>
      <c r="I289" s="637"/>
      <c r="J289" s="637"/>
      <c r="K289" s="637"/>
      <c r="L289" s="637"/>
      <c r="M289" s="637"/>
      <c r="N289" s="637"/>
      <c r="O289" s="637"/>
      <c r="P289" s="637"/>
      <c r="Q289" s="637"/>
      <c r="R289" s="637"/>
      <c r="S289" s="637"/>
      <c r="T289" s="637"/>
      <c r="U289" s="637"/>
    </row>
    <row r="290" spans="1:21">
      <c r="A290"/>
      <c r="B290" s="394"/>
      <c r="C290"/>
      <c r="D290" s="637"/>
      <c r="E290" s="637"/>
      <c r="F290" s="637"/>
      <c r="G290" s="637"/>
      <c r="H290" s="637"/>
      <c r="I290" s="637"/>
      <c r="J290" s="637"/>
      <c r="K290" s="637"/>
      <c r="L290" s="637"/>
      <c r="M290" s="637"/>
      <c r="N290" s="637"/>
      <c r="O290" s="637"/>
      <c r="P290" s="637"/>
      <c r="Q290" s="637"/>
      <c r="R290" s="637"/>
      <c r="S290" s="637"/>
      <c r="T290" s="637"/>
      <c r="U290" s="637"/>
    </row>
    <row r="291" spans="1:21">
      <c r="A291"/>
      <c r="B291" s="394"/>
      <c r="C291"/>
      <c r="D291" s="637"/>
      <c r="E291" s="637"/>
      <c r="F291" s="637"/>
      <c r="G291" s="637"/>
      <c r="H291" s="637"/>
      <c r="I291" s="637"/>
      <c r="J291" s="637"/>
      <c r="K291" s="637"/>
      <c r="L291" s="637"/>
      <c r="M291" s="637"/>
      <c r="N291" s="637"/>
      <c r="O291" s="637"/>
      <c r="P291" s="637"/>
      <c r="Q291" s="637"/>
      <c r="R291" s="637"/>
      <c r="S291" s="637"/>
      <c r="T291" s="637"/>
      <c r="U291" s="637"/>
    </row>
    <row r="292" spans="1:21">
      <c r="A292"/>
      <c r="B292" s="394"/>
      <c r="C292"/>
      <c r="D292" s="637"/>
      <c r="E292" s="637"/>
      <c r="F292" s="637"/>
      <c r="G292" s="637"/>
      <c r="H292" s="637"/>
      <c r="I292" s="637"/>
      <c r="J292" s="637"/>
      <c r="K292" s="637"/>
      <c r="L292" s="637"/>
      <c r="M292" s="637"/>
      <c r="N292" s="637"/>
      <c r="O292" s="637"/>
      <c r="P292" s="637"/>
      <c r="Q292" s="637"/>
      <c r="R292" s="637"/>
      <c r="S292" s="637"/>
      <c r="T292" s="637"/>
      <c r="U292" s="637"/>
    </row>
    <row r="293" spans="1:21">
      <c r="A293"/>
      <c r="B293" s="394"/>
      <c r="C293"/>
      <c r="D293" s="637"/>
      <c r="E293" s="637"/>
      <c r="F293" s="637"/>
      <c r="G293" s="637"/>
      <c r="H293" s="637"/>
      <c r="I293" s="637"/>
      <c r="J293" s="637"/>
      <c r="K293" s="637"/>
      <c r="L293" s="637"/>
      <c r="M293" s="637"/>
      <c r="N293" s="637"/>
      <c r="O293" s="637"/>
      <c r="P293" s="637"/>
      <c r="Q293" s="637"/>
      <c r="R293" s="637"/>
      <c r="S293" s="637"/>
      <c r="T293" s="637"/>
      <c r="U293" s="637"/>
    </row>
    <row r="294" spans="1:21">
      <c r="A294"/>
      <c r="B294" s="394"/>
      <c r="C294"/>
      <c r="D294" s="637"/>
      <c r="E294" s="637"/>
      <c r="F294" s="637"/>
      <c r="G294" s="637"/>
      <c r="H294" s="637"/>
      <c r="I294" s="637"/>
      <c r="J294" s="637"/>
      <c r="K294" s="637"/>
      <c r="L294" s="637"/>
      <c r="M294" s="637"/>
      <c r="N294" s="637"/>
      <c r="O294" s="637"/>
      <c r="P294" s="637"/>
      <c r="Q294" s="637"/>
      <c r="R294" s="637"/>
      <c r="S294" s="637"/>
      <c r="T294" s="637"/>
      <c r="U294" s="637"/>
    </row>
    <row r="295" spans="1:21">
      <c r="A295"/>
      <c r="B295" s="394"/>
      <c r="C295"/>
      <c r="D295" s="637"/>
      <c r="E295" s="637"/>
      <c r="F295" s="637"/>
      <c r="G295" s="637"/>
      <c r="H295" s="637"/>
      <c r="I295" s="637"/>
      <c r="J295" s="637"/>
      <c r="K295" s="637"/>
      <c r="L295" s="637"/>
      <c r="M295" s="637"/>
      <c r="N295" s="637"/>
      <c r="O295" s="637"/>
      <c r="P295" s="637"/>
      <c r="Q295" s="637"/>
      <c r="R295" s="637"/>
      <c r="S295" s="637"/>
      <c r="T295" s="637"/>
      <c r="U295" s="637"/>
    </row>
    <row r="296" spans="1:21">
      <c r="A296"/>
      <c r="B296" s="394"/>
      <c r="C296"/>
      <c r="D296" s="637"/>
      <c r="E296" s="637"/>
      <c r="F296" s="637"/>
      <c r="G296" s="637"/>
      <c r="H296" s="637"/>
      <c r="I296" s="637"/>
      <c r="J296" s="637"/>
      <c r="K296" s="637"/>
      <c r="L296" s="637"/>
      <c r="M296" s="637"/>
      <c r="N296" s="637"/>
      <c r="O296" s="637"/>
      <c r="P296" s="637"/>
      <c r="Q296" s="637"/>
      <c r="R296" s="637"/>
      <c r="S296" s="637"/>
      <c r="T296" s="637"/>
      <c r="U296" s="637"/>
    </row>
    <row r="297" spans="1:21">
      <c r="A297"/>
      <c r="B297" s="394"/>
      <c r="C297"/>
      <c r="D297" s="637"/>
      <c r="E297" s="637"/>
      <c r="F297" s="637"/>
      <c r="G297" s="637"/>
      <c r="H297" s="637"/>
      <c r="I297" s="637"/>
      <c r="J297" s="637"/>
      <c r="K297" s="637"/>
      <c r="L297" s="637"/>
      <c r="M297" s="637"/>
      <c r="N297" s="637"/>
      <c r="O297" s="637"/>
      <c r="P297" s="637"/>
      <c r="Q297" s="637"/>
      <c r="R297" s="637"/>
      <c r="S297" s="637"/>
      <c r="T297" s="637"/>
      <c r="U297" s="637"/>
    </row>
    <row r="298" spans="1:21">
      <c r="A298"/>
      <c r="B298" s="394"/>
      <c r="C298"/>
      <c r="D298" s="637"/>
      <c r="E298" s="637"/>
      <c r="F298" s="637"/>
      <c r="G298" s="637"/>
      <c r="H298" s="637"/>
      <c r="I298" s="637"/>
      <c r="J298" s="637"/>
      <c r="K298" s="637"/>
      <c r="L298" s="637"/>
      <c r="M298" s="637"/>
      <c r="N298" s="637"/>
      <c r="O298" s="637"/>
      <c r="P298" s="637"/>
      <c r="Q298" s="637"/>
      <c r="R298" s="637"/>
      <c r="S298" s="637"/>
      <c r="T298" s="637"/>
      <c r="U298" s="637"/>
    </row>
    <row r="299" spans="1:21">
      <c r="A299"/>
      <c r="B299" s="394"/>
      <c r="C299"/>
      <c r="D299" s="637"/>
      <c r="E299" s="637"/>
      <c r="F299" s="637"/>
      <c r="G299" s="637"/>
      <c r="H299" s="637"/>
      <c r="I299" s="637"/>
      <c r="J299" s="637"/>
      <c r="K299" s="637"/>
      <c r="L299" s="637"/>
      <c r="M299" s="637"/>
      <c r="N299" s="637"/>
      <c r="O299" s="637"/>
      <c r="P299" s="637"/>
      <c r="Q299" s="637"/>
      <c r="R299" s="637"/>
      <c r="S299" s="637"/>
      <c r="T299" s="637"/>
      <c r="U299" s="637"/>
    </row>
    <row r="300" spans="1:21">
      <c r="A300"/>
      <c r="B300" s="394"/>
      <c r="C300"/>
      <c r="D300" s="637"/>
      <c r="E300" s="637"/>
      <c r="F300" s="637"/>
      <c r="G300" s="637"/>
      <c r="H300" s="637"/>
      <c r="I300" s="637"/>
      <c r="J300" s="637"/>
      <c r="K300" s="637"/>
      <c r="L300" s="637"/>
      <c r="M300" s="637"/>
      <c r="N300" s="637"/>
      <c r="O300" s="637"/>
      <c r="P300" s="637"/>
      <c r="Q300" s="637"/>
      <c r="R300" s="637"/>
      <c r="S300" s="637"/>
      <c r="T300" s="637"/>
      <c r="U300" s="637"/>
    </row>
    <row r="301" spans="1:21">
      <c r="A301"/>
      <c r="B301" s="394"/>
      <c r="C301"/>
      <c r="D301" s="637"/>
      <c r="E301" s="637"/>
      <c r="F301" s="637"/>
      <c r="G301" s="637"/>
      <c r="H301" s="637"/>
      <c r="I301" s="637"/>
      <c r="J301" s="637"/>
      <c r="K301" s="637"/>
      <c r="L301" s="637"/>
      <c r="M301" s="637"/>
      <c r="N301" s="637"/>
      <c r="O301" s="637"/>
      <c r="P301" s="637"/>
      <c r="Q301" s="637"/>
      <c r="R301" s="637"/>
      <c r="S301" s="637"/>
      <c r="T301" s="637"/>
      <c r="U301" s="637"/>
    </row>
    <row r="302" spans="1:21">
      <c r="A302"/>
      <c r="B302" s="394"/>
      <c r="C302"/>
      <c r="D302" s="637"/>
      <c r="E302" s="637"/>
      <c r="F302" s="637"/>
      <c r="G302" s="637"/>
      <c r="H302" s="637"/>
      <c r="I302" s="637"/>
      <c r="J302" s="637"/>
      <c r="K302" s="637"/>
      <c r="L302" s="637"/>
      <c r="M302" s="637"/>
      <c r="N302" s="637"/>
      <c r="O302" s="637"/>
      <c r="P302" s="637"/>
      <c r="Q302" s="637"/>
      <c r="R302" s="637"/>
      <c r="S302" s="637"/>
      <c r="T302" s="637"/>
      <c r="U302" s="637"/>
    </row>
    <row r="303" spans="1:21">
      <c r="A303"/>
      <c r="B303" s="394"/>
      <c r="C303"/>
      <c r="D303" s="637"/>
      <c r="E303" s="637"/>
      <c r="F303" s="637"/>
      <c r="G303" s="637"/>
      <c r="H303" s="637"/>
      <c r="I303" s="637"/>
      <c r="J303" s="637"/>
      <c r="K303" s="637"/>
      <c r="L303" s="637"/>
      <c r="M303" s="637"/>
      <c r="N303" s="637"/>
      <c r="O303" s="637"/>
      <c r="P303" s="637"/>
      <c r="Q303" s="637"/>
      <c r="R303" s="637"/>
      <c r="S303" s="637"/>
      <c r="T303" s="637"/>
      <c r="U303" s="637"/>
    </row>
    <row r="304" spans="1:21">
      <c r="A304"/>
      <c r="B304" s="394"/>
      <c r="C304"/>
      <c r="D304" s="637"/>
      <c r="E304" s="637"/>
      <c r="F304" s="637"/>
      <c r="G304" s="637"/>
      <c r="H304" s="637"/>
      <c r="I304" s="637"/>
      <c r="J304" s="637"/>
      <c r="K304" s="637"/>
      <c r="L304" s="637"/>
      <c r="M304" s="637"/>
      <c r="N304" s="637"/>
      <c r="O304" s="637"/>
      <c r="P304" s="637"/>
      <c r="Q304" s="637"/>
      <c r="R304" s="637"/>
      <c r="S304" s="637"/>
      <c r="T304" s="637"/>
      <c r="U304" s="637"/>
    </row>
    <row r="305" spans="1:21">
      <c r="A305"/>
      <c r="B305" s="394"/>
      <c r="C305"/>
      <c r="D305" s="637"/>
      <c r="E305" s="637"/>
      <c r="F305" s="637"/>
      <c r="G305" s="637"/>
      <c r="H305" s="637"/>
      <c r="I305" s="637"/>
      <c r="J305" s="637"/>
      <c r="K305" s="637"/>
      <c r="L305" s="637"/>
      <c r="M305" s="637"/>
      <c r="N305" s="637"/>
      <c r="O305" s="637"/>
      <c r="P305" s="637"/>
      <c r="Q305" s="637"/>
      <c r="R305" s="637"/>
      <c r="S305" s="637"/>
      <c r="T305" s="637"/>
      <c r="U305" s="637"/>
    </row>
    <row r="306" spans="1:21">
      <c r="A306"/>
      <c r="B306" s="394"/>
      <c r="C306"/>
      <c r="D306" s="637"/>
      <c r="E306" s="637"/>
      <c r="F306" s="637"/>
      <c r="G306" s="637"/>
      <c r="H306" s="637"/>
      <c r="I306" s="637"/>
      <c r="J306" s="637"/>
      <c r="K306" s="637"/>
      <c r="L306" s="637"/>
      <c r="M306" s="637"/>
      <c r="N306" s="637"/>
      <c r="O306" s="637"/>
      <c r="P306" s="637"/>
      <c r="Q306" s="637"/>
      <c r="R306" s="637"/>
      <c r="S306" s="637"/>
      <c r="T306" s="637"/>
      <c r="U306" s="637"/>
    </row>
    <row r="307" spans="1:21">
      <c r="A307"/>
      <c r="B307" s="394"/>
      <c r="C307"/>
      <c r="D307" s="637"/>
      <c r="E307" s="637"/>
      <c r="F307" s="637"/>
      <c r="G307" s="637"/>
      <c r="H307" s="637"/>
      <c r="I307" s="637"/>
      <c r="J307" s="637"/>
      <c r="K307" s="637"/>
      <c r="L307" s="637"/>
      <c r="M307" s="637"/>
      <c r="N307" s="637"/>
      <c r="O307" s="637"/>
      <c r="P307" s="637"/>
      <c r="Q307" s="637"/>
      <c r="R307" s="637"/>
      <c r="S307" s="637"/>
      <c r="T307" s="637"/>
      <c r="U307" s="637"/>
    </row>
    <row r="308" spans="1:21">
      <c r="A308"/>
      <c r="B308" s="394"/>
      <c r="C308"/>
      <c r="D308" s="637"/>
      <c r="E308" s="637"/>
      <c r="F308" s="637"/>
      <c r="G308" s="637"/>
      <c r="H308" s="637"/>
      <c r="I308" s="637"/>
      <c r="J308" s="637"/>
      <c r="K308" s="637"/>
      <c r="L308" s="637"/>
      <c r="M308" s="637"/>
      <c r="N308" s="637"/>
      <c r="O308" s="637"/>
      <c r="P308" s="637"/>
      <c r="Q308" s="637"/>
      <c r="R308" s="637"/>
      <c r="S308" s="637"/>
      <c r="T308" s="637"/>
      <c r="U308" s="637"/>
    </row>
    <row r="309" spans="1:21">
      <c r="A309"/>
      <c r="B309" s="394"/>
      <c r="C309"/>
      <c r="D309" s="637"/>
      <c r="E309" s="637"/>
      <c r="F309" s="637"/>
      <c r="G309" s="637"/>
      <c r="H309" s="637"/>
      <c r="I309" s="637"/>
      <c r="J309" s="637"/>
      <c r="K309" s="637"/>
      <c r="L309" s="637"/>
      <c r="M309" s="637"/>
      <c r="N309" s="637"/>
      <c r="O309" s="637"/>
      <c r="P309" s="637"/>
      <c r="Q309" s="637"/>
      <c r="R309" s="637"/>
      <c r="S309" s="637"/>
      <c r="T309" s="637"/>
      <c r="U309" s="637"/>
    </row>
    <row r="310" spans="1:21">
      <c r="A310"/>
      <c r="B310" s="394"/>
      <c r="C310"/>
      <c r="D310" s="637"/>
      <c r="E310" s="637"/>
      <c r="F310" s="637"/>
      <c r="G310" s="637"/>
      <c r="H310" s="637"/>
      <c r="I310" s="637"/>
      <c r="J310" s="637"/>
      <c r="K310" s="637"/>
      <c r="L310" s="637"/>
      <c r="M310" s="637"/>
      <c r="N310" s="637"/>
      <c r="O310" s="637"/>
      <c r="P310" s="637"/>
      <c r="Q310" s="637"/>
      <c r="R310" s="637"/>
      <c r="S310" s="637"/>
      <c r="T310" s="637"/>
      <c r="U310" s="637"/>
    </row>
    <row r="311" spans="1:21">
      <c r="A311"/>
      <c r="B311" s="394"/>
      <c r="C311"/>
      <c r="D311" s="637"/>
      <c r="E311" s="637"/>
      <c r="F311" s="637"/>
      <c r="G311" s="637"/>
      <c r="H311" s="637"/>
      <c r="I311" s="637"/>
      <c r="J311" s="637"/>
      <c r="K311" s="637"/>
      <c r="L311" s="637"/>
      <c r="M311" s="637"/>
      <c r="N311" s="637"/>
      <c r="O311" s="637"/>
      <c r="P311" s="637"/>
      <c r="Q311" s="637"/>
      <c r="R311" s="637"/>
      <c r="S311" s="637"/>
      <c r="T311" s="637"/>
      <c r="U311" s="637"/>
    </row>
    <row r="312" spans="1:21">
      <c r="A312"/>
      <c r="B312" s="394"/>
      <c r="C312"/>
      <c r="D312" s="637"/>
      <c r="E312" s="637"/>
      <c r="F312" s="637"/>
      <c r="G312" s="637"/>
      <c r="H312" s="637"/>
      <c r="I312" s="637"/>
      <c r="J312" s="637"/>
      <c r="K312" s="637"/>
      <c r="L312" s="637"/>
      <c r="M312" s="637"/>
      <c r="N312" s="637"/>
      <c r="O312" s="637"/>
      <c r="P312" s="637"/>
      <c r="Q312" s="637"/>
      <c r="R312" s="637"/>
      <c r="S312" s="637"/>
      <c r="T312" s="637"/>
      <c r="U312" s="637"/>
    </row>
    <row r="313" spans="1:21">
      <c r="A313"/>
      <c r="B313" s="394"/>
      <c r="C313"/>
      <c r="D313" s="637"/>
      <c r="E313" s="637"/>
      <c r="F313" s="637"/>
      <c r="G313" s="637"/>
      <c r="H313" s="637"/>
      <c r="I313" s="637"/>
      <c r="J313" s="637"/>
      <c r="K313" s="637"/>
      <c r="L313" s="637"/>
      <c r="M313" s="637"/>
      <c r="N313" s="637"/>
      <c r="O313" s="637"/>
      <c r="P313" s="637"/>
      <c r="Q313" s="637"/>
      <c r="R313" s="637"/>
      <c r="S313" s="637"/>
      <c r="T313" s="637"/>
      <c r="U313" s="637"/>
    </row>
    <row r="314" spans="1:21">
      <c r="A314"/>
      <c r="B314" s="394"/>
      <c r="C314"/>
      <c r="D314" s="637"/>
      <c r="E314" s="637"/>
      <c r="F314" s="637"/>
      <c r="G314" s="637"/>
      <c r="H314" s="637"/>
      <c r="I314" s="637"/>
      <c r="J314" s="637"/>
      <c r="K314" s="637"/>
      <c r="L314" s="637"/>
      <c r="M314" s="637"/>
      <c r="N314" s="637"/>
      <c r="O314" s="637"/>
      <c r="P314" s="637"/>
      <c r="Q314" s="637"/>
      <c r="R314" s="637"/>
      <c r="S314" s="637"/>
      <c r="T314" s="637"/>
      <c r="U314" s="637"/>
    </row>
    <row r="315" spans="1:21">
      <c r="A315"/>
      <c r="B315" s="394"/>
      <c r="C315"/>
      <c r="D315" s="637"/>
      <c r="E315" s="637"/>
      <c r="F315" s="637"/>
      <c r="G315" s="637"/>
      <c r="H315" s="637"/>
      <c r="I315" s="637"/>
      <c r="J315" s="637"/>
      <c r="K315" s="637"/>
      <c r="L315" s="637"/>
      <c r="M315" s="637"/>
      <c r="N315" s="637"/>
      <c r="O315" s="637"/>
      <c r="P315" s="637"/>
      <c r="Q315" s="637"/>
      <c r="R315" s="637"/>
      <c r="S315" s="637"/>
      <c r="T315" s="637"/>
      <c r="U315" s="637"/>
    </row>
    <row r="316" spans="1:21">
      <c r="A316"/>
      <c r="B316" s="394"/>
      <c r="C316"/>
      <c r="D316" s="637"/>
      <c r="E316" s="637"/>
      <c r="F316" s="637"/>
      <c r="G316" s="637"/>
      <c r="H316" s="637"/>
      <c r="I316" s="637"/>
      <c r="J316" s="637"/>
      <c r="K316" s="637"/>
      <c r="L316" s="637"/>
      <c r="M316" s="637"/>
      <c r="N316" s="637"/>
      <c r="O316" s="637"/>
      <c r="P316" s="637"/>
      <c r="Q316" s="637"/>
      <c r="R316" s="637"/>
      <c r="S316" s="637"/>
      <c r="T316" s="637"/>
      <c r="U316" s="637"/>
    </row>
    <row r="317" spans="1:21">
      <c r="A317"/>
      <c r="B317" s="394"/>
      <c r="C317"/>
      <c r="D317" s="637"/>
      <c r="E317" s="637"/>
      <c r="F317" s="637"/>
      <c r="G317" s="637"/>
      <c r="H317" s="637"/>
      <c r="I317" s="637"/>
      <c r="J317" s="637"/>
      <c r="K317" s="637"/>
      <c r="L317" s="637"/>
      <c r="M317" s="637"/>
      <c r="N317" s="637"/>
      <c r="O317" s="637"/>
      <c r="P317" s="637"/>
      <c r="Q317" s="637"/>
      <c r="R317" s="637"/>
      <c r="S317" s="637"/>
      <c r="T317" s="637"/>
      <c r="U317" s="637"/>
    </row>
    <row r="318" spans="1:21">
      <c r="A318"/>
      <c r="B318" s="394"/>
      <c r="C318"/>
      <c r="D318" s="637"/>
      <c r="E318" s="637"/>
      <c r="F318" s="637"/>
      <c r="G318" s="637"/>
      <c r="H318" s="637"/>
      <c r="I318" s="637"/>
      <c r="J318" s="637"/>
      <c r="K318" s="637"/>
      <c r="L318" s="637"/>
      <c r="M318" s="637"/>
      <c r="N318" s="637"/>
      <c r="O318" s="637"/>
      <c r="P318" s="637"/>
      <c r="Q318" s="637"/>
      <c r="R318" s="637"/>
      <c r="S318" s="637"/>
      <c r="T318" s="637"/>
      <c r="U318" s="637"/>
    </row>
    <row r="319" spans="1:21">
      <c r="A319"/>
      <c r="B319" s="394"/>
      <c r="C319"/>
      <c r="D319" s="637"/>
      <c r="E319" s="637"/>
      <c r="F319" s="637"/>
      <c r="G319" s="637"/>
      <c r="H319" s="637"/>
      <c r="I319" s="637"/>
      <c r="J319" s="637"/>
      <c r="K319" s="637"/>
      <c r="L319" s="637"/>
      <c r="M319" s="637"/>
      <c r="N319" s="637"/>
      <c r="O319" s="637"/>
      <c r="P319" s="637"/>
      <c r="Q319" s="637"/>
      <c r="R319" s="637"/>
      <c r="S319" s="637"/>
      <c r="T319" s="637"/>
      <c r="U319" s="637"/>
    </row>
    <row r="320" spans="1:21">
      <c r="A320"/>
      <c r="B320" s="394"/>
      <c r="C320"/>
      <c r="D320" s="637"/>
      <c r="E320" s="637"/>
      <c r="F320" s="637"/>
      <c r="G320" s="637"/>
      <c r="H320" s="637"/>
      <c r="I320" s="637"/>
      <c r="J320" s="637"/>
      <c r="K320" s="637"/>
      <c r="L320" s="637"/>
      <c r="M320" s="637"/>
      <c r="N320" s="637"/>
      <c r="O320" s="637"/>
      <c r="P320" s="637"/>
      <c r="Q320" s="637"/>
      <c r="R320" s="637"/>
      <c r="S320" s="637"/>
      <c r="T320" s="637"/>
      <c r="U320" s="637"/>
    </row>
    <row r="321" spans="1:21">
      <c r="A321"/>
      <c r="B321" s="394"/>
      <c r="C321"/>
      <c r="D321" s="637"/>
      <c r="E321" s="637"/>
      <c r="F321" s="637"/>
      <c r="G321" s="637"/>
      <c r="H321" s="637"/>
      <c r="I321" s="637"/>
      <c r="J321" s="637"/>
      <c r="K321" s="637"/>
      <c r="L321" s="637"/>
      <c r="M321" s="637"/>
      <c r="N321" s="637"/>
      <c r="O321" s="637"/>
      <c r="P321" s="637"/>
      <c r="Q321" s="637"/>
      <c r="R321" s="637"/>
      <c r="S321" s="637"/>
      <c r="T321" s="637"/>
      <c r="U321" s="637"/>
    </row>
    <row r="322" spans="1:21">
      <c r="A322"/>
      <c r="B322" s="394"/>
      <c r="C322"/>
      <c r="D322" s="637"/>
      <c r="E322" s="637"/>
      <c r="F322" s="637"/>
      <c r="G322" s="637"/>
      <c r="H322" s="637"/>
      <c r="I322" s="637"/>
      <c r="J322" s="637"/>
      <c r="K322" s="637"/>
      <c r="L322" s="637"/>
      <c r="M322" s="637"/>
      <c r="N322" s="637"/>
      <c r="O322" s="637"/>
      <c r="P322" s="637"/>
      <c r="Q322" s="637"/>
      <c r="R322" s="637"/>
      <c r="S322" s="637"/>
      <c r="T322" s="637"/>
      <c r="U322" s="637"/>
    </row>
    <row r="323" spans="1:21">
      <c r="A323"/>
      <c r="B323" s="394"/>
      <c r="C323"/>
      <c r="D323" s="637"/>
      <c r="E323" s="637"/>
      <c r="F323" s="637"/>
      <c r="G323" s="637"/>
      <c r="H323" s="637"/>
      <c r="I323" s="637"/>
      <c r="J323" s="637"/>
      <c r="K323" s="637"/>
      <c r="L323" s="637"/>
      <c r="M323" s="637"/>
      <c r="N323" s="637"/>
      <c r="O323" s="637"/>
      <c r="P323" s="637"/>
      <c r="Q323" s="637"/>
      <c r="R323" s="637"/>
      <c r="S323" s="637"/>
      <c r="T323" s="637"/>
      <c r="U323" s="637"/>
    </row>
    <row r="324" spans="1:21">
      <c r="A324"/>
      <c r="B324" s="394"/>
      <c r="C324"/>
      <c r="D324" s="637"/>
      <c r="E324" s="637"/>
      <c r="F324" s="637"/>
      <c r="G324" s="637"/>
      <c r="H324" s="637"/>
      <c r="I324" s="637"/>
      <c r="J324" s="637"/>
      <c r="K324" s="637"/>
      <c r="L324" s="637"/>
      <c r="M324" s="637"/>
      <c r="N324" s="637"/>
      <c r="O324" s="637"/>
      <c r="P324" s="637"/>
      <c r="Q324" s="637"/>
      <c r="R324" s="637"/>
      <c r="S324" s="637"/>
      <c r="T324" s="637"/>
      <c r="U324" s="637"/>
    </row>
    <row r="325" spans="1:21">
      <c r="A325"/>
      <c r="B325" s="394"/>
      <c r="C325"/>
      <c r="D325" s="637"/>
      <c r="E325" s="637"/>
      <c r="F325" s="637"/>
      <c r="G325" s="637"/>
      <c r="H325" s="637"/>
      <c r="I325" s="637"/>
      <c r="J325" s="637"/>
      <c r="K325" s="637"/>
      <c r="L325" s="637"/>
      <c r="M325" s="637"/>
      <c r="N325" s="637"/>
      <c r="O325" s="637"/>
      <c r="P325" s="637"/>
      <c r="Q325" s="637"/>
      <c r="R325" s="637"/>
      <c r="S325" s="637"/>
      <c r="T325" s="637"/>
      <c r="U325" s="637"/>
    </row>
    <row r="326" spans="1:21">
      <c r="A326"/>
      <c r="B326" s="394"/>
      <c r="C326"/>
      <c r="D326" s="637"/>
      <c r="E326" s="637"/>
      <c r="F326" s="637"/>
      <c r="G326" s="637"/>
      <c r="H326" s="637"/>
      <c r="I326" s="637"/>
      <c r="J326" s="637"/>
      <c r="K326" s="637"/>
      <c r="L326" s="637"/>
      <c r="M326" s="637"/>
      <c r="N326" s="637"/>
      <c r="O326" s="637"/>
      <c r="P326" s="637"/>
      <c r="Q326" s="637"/>
      <c r="R326" s="637"/>
      <c r="S326" s="637"/>
      <c r="T326" s="637"/>
      <c r="U326" s="637"/>
    </row>
    <row r="327" spans="1:21">
      <c r="A327"/>
      <c r="B327" s="394"/>
      <c r="C327"/>
      <c r="D327" s="637"/>
      <c r="E327" s="637"/>
      <c r="F327" s="637"/>
      <c r="G327" s="637"/>
      <c r="H327" s="637"/>
      <c r="I327" s="637"/>
      <c r="J327" s="637"/>
      <c r="K327" s="637"/>
      <c r="L327" s="637"/>
      <c r="M327" s="637"/>
      <c r="N327" s="637"/>
      <c r="O327" s="637"/>
      <c r="P327" s="637"/>
      <c r="Q327" s="637"/>
      <c r="R327" s="637"/>
      <c r="S327" s="637"/>
      <c r="T327" s="637"/>
      <c r="U327" s="637"/>
    </row>
    <row r="328" spans="1:21">
      <c r="A328"/>
      <c r="B328" s="394"/>
      <c r="C328"/>
      <c r="D328" s="637"/>
      <c r="E328" s="637"/>
      <c r="F328" s="637"/>
      <c r="G328" s="637"/>
      <c r="H328" s="637"/>
      <c r="I328" s="637"/>
      <c r="J328" s="637"/>
      <c r="K328" s="637"/>
      <c r="L328" s="637"/>
      <c r="M328" s="637"/>
      <c r="N328" s="637"/>
      <c r="O328" s="637"/>
      <c r="P328" s="637"/>
      <c r="Q328" s="637"/>
      <c r="R328" s="637"/>
      <c r="S328" s="637"/>
      <c r="T328" s="637"/>
      <c r="U328" s="637"/>
    </row>
    <row r="329" spans="1:21">
      <c r="A329"/>
      <c r="B329" s="394"/>
      <c r="C329"/>
      <c r="D329" s="637"/>
      <c r="E329" s="637"/>
      <c r="F329" s="637"/>
      <c r="G329" s="637"/>
      <c r="H329" s="637"/>
      <c r="I329" s="637"/>
      <c r="J329" s="637"/>
      <c r="K329" s="637"/>
      <c r="L329" s="637"/>
      <c r="M329" s="637"/>
      <c r="N329" s="637"/>
      <c r="O329" s="637"/>
      <c r="P329" s="637"/>
      <c r="Q329" s="637"/>
      <c r="R329" s="637"/>
      <c r="S329" s="637"/>
      <c r="T329" s="637"/>
      <c r="U329" s="637"/>
    </row>
    <row r="330" spans="1:21">
      <c r="A330"/>
      <c r="B330" s="394"/>
      <c r="C330"/>
      <c r="D330" s="637"/>
      <c r="E330" s="637"/>
      <c r="F330" s="637"/>
      <c r="G330" s="637"/>
      <c r="H330" s="637"/>
      <c r="I330" s="637"/>
      <c r="J330" s="637"/>
      <c r="K330" s="637"/>
      <c r="L330" s="637"/>
      <c r="M330" s="637"/>
      <c r="N330" s="637"/>
      <c r="O330" s="637"/>
      <c r="P330" s="637"/>
      <c r="Q330" s="637"/>
      <c r="R330" s="637"/>
      <c r="S330" s="637"/>
      <c r="T330" s="637"/>
      <c r="U330" s="637"/>
    </row>
    <row r="331" spans="1:21">
      <c r="A331"/>
      <c r="B331" s="394"/>
      <c r="C331"/>
      <c r="D331" s="637"/>
      <c r="E331" s="637"/>
      <c r="F331" s="637"/>
      <c r="G331" s="637"/>
      <c r="H331" s="637"/>
      <c r="I331" s="637"/>
      <c r="J331" s="637"/>
      <c r="K331" s="637"/>
      <c r="L331" s="637"/>
      <c r="M331" s="637"/>
      <c r="N331" s="637"/>
      <c r="O331" s="637"/>
      <c r="P331" s="637"/>
      <c r="Q331" s="637"/>
      <c r="R331" s="637"/>
      <c r="S331" s="637"/>
      <c r="T331" s="637"/>
      <c r="U331" s="637"/>
    </row>
    <row r="332" spans="1:21">
      <c r="A332"/>
      <c r="B332" s="394"/>
      <c r="C332"/>
      <c r="D332" s="637"/>
      <c r="E332" s="637"/>
      <c r="F332" s="637"/>
      <c r="G332" s="637"/>
      <c r="H332" s="637"/>
      <c r="I332" s="637"/>
      <c r="J332" s="637"/>
      <c r="K332" s="637"/>
      <c r="L332" s="637"/>
      <c r="M332" s="637"/>
      <c r="N332" s="637"/>
      <c r="O332" s="637"/>
      <c r="P332" s="637"/>
      <c r="Q332" s="637"/>
      <c r="R332" s="637"/>
      <c r="S332" s="637"/>
      <c r="T332" s="637"/>
      <c r="U332" s="637"/>
    </row>
    <row r="333" spans="1:21">
      <c r="A333"/>
      <c r="B333" s="394"/>
      <c r="C333"/>
      <c r="D333" s="637"/>
      <c r="E333" s="637"/>
      <c r="F333" s="637"/>
      <c r="G333" s="637"/>
      <c r="H333" s="637"/>
      <c r="I333" s="637"/>
      <c r="J333" s="637"/>
      <c r="K333" s="637"/>
      <c r="L333" s="637"/>
      <c r="M333" s="637"/>
      <c r="N333" s="637"/>
      <c r="O333" s="637"/>
      <c r="P333" s="637"/>
      <c r="Q333" s="637"/>
      <c r="R333" s="637"/>
      <c r="S333" s="637"/>
      <c r="T333" s="637"/>
      <c r="U333" s="637"/>
    </row>
    <row r="334" spans="1:21">
      <c r="A334"/>
      <c r="B334" s="394"/>
      <c r="C334"/>
      <c r="D334" s="637"/>
      <c r="E334" s="637"/>
      <c r="F334" s="637"/>
      <c r="G334" s="637"/>
      <c r="H334" s="637"/>
      <c r="I334" s="637"/>
      <c r="J334" s="637"/>
      <c r="K334" s="637"/>
      <c r="L334" s="637"/>
      <c r="M334" s="637"/>
      <c r="N334" s="637"/>
      <c r="O334" s="637"/>
      <c r="P334" s="637"/>
      <c r="Q334" s="637"/>
      <c r="R334" s="637"/>
      <c r="S334" s="637"/>
      <c r="T334" s="637"/>
      <c r="U334" s="637"/>
    </row>
    <row r="335" spans="1:21">
      <c r="A335"/>
      <c r="B335" s="394"/>
      <c r="C335"/>
      <c r="D335" s="637"/>
      <c r="E335" s="637"/>
      <c r="F335" s="637"/>
      <c r="G335" s="637"/>
      <c r="H335" s="637"/>
      <c r="I335" s="637"/>
      <c r="J335" s="637"/>
      <c r="K335" s="637"/>
      <c r="L335" s="637"/>
      <c r="M335" s="637"/>
      <c r="N335" s="637"/>
      <c r="O335" s="637"/>
      <c r="P335" s="637"/>
      <c r="Q335" s="637"/>
      <c r="R335" s="637"/>
      <c r="S335" s="637"/>
      <c r="T335" s="637"/>
      <c r="U335" s="637"/>
    </row>
    <row r="336" spans="1:21">
      <c r="A336"/>
      <c r="B336" s="394"/>
      <c r="C336"/>
      <c r="D336" s="637"/>
      <c r="E336" s="637"/>
      <c r="F336" s="637"/>
      <c r="G336" s="637"/>
      <c r="H336" s="637"/>
      <c r="I336" s="637"/>
      <c r="J336" s="637"/>
      <c r="K336" s="637"/>
      <c r="L336" s="637"/>
      <c r="M336" s="637"/>
      <c r="N336" s="637"/>
      <c r="O336" s="637"/>
      <c r="P336" s="637"/>
      <c r="Q336" s="637"/>
      <c r="R336" s="637"/>
      <c r="S336" s="637"/>
      <c r="T336" s="637"/>
      <c r="U336" s="637"/>
    </row>
    <row r="337" spans="1:21">
      <c r="A337"/>
      <c r="B337" s="394"/>
      <c r="C337"/>
      <c r="D337" s="637"/>
      <c r="E337" s="637"/>
      <c r="F337" s="637"/>
      <c r="G337" s="637"/>
      <c r="H337" s="637"/>
      <c r="I337" s="637"/>
      <c r="J337" s="637"/>
      <c r="K337" s="637"/>
      <c r="L337" s="637"/>
      <c r="M337" s="637"/>
      <c r="N337" s="637"/>
      <c r="O337" s="637"/>
      <c r="P337" s="637"/>
      <c r="Q337" s="637"/>
      <c r="R337" s="637"/>
      <c r="S337" s="637"/>
      <c r="T337" s="637"/>
      <c r="U337" s="637"/>
    </row>
    <row r="338" spans="1:21">
      <c r="A338"/>
      <c r="B338" s="394"/>
      <c r="C338"/>
      <c r="D338" s="637"/>
      <c r="E338" s="637"/>
      <c r="F338" s="637"/>
      <c r="G338" s="637"/>
      <c r="H338" s="637"/>
      <c r="I338" s="637"/>
      <c r="J338" s="637"/>
      <c r="K338" s="637"/>
      <c r="L338" s="637"/>
      <c r="M338" s="637"/>
      <c r="N338" s="637"/>
      <c r="O338" s="637"/>
      <c r="P338" s="637"/>
      <c r="Q338" s="637"/>
      <c r="R338" s="637"/>
      <c r="S338" s="637"/>
      <c r="T338" s="637"/>
      <c r="U338" s="637"/>
    </row>
    <row r="339" spans="1:21">
      <c r="A339"/>
      <c r="B339" s="394"/>
      <c r="C339"/>
      <c r="D339" s="637"/>
      <c r="E339" s="637"/>
      <c r="F339" s="637"/>
      <c r="G339" s="637"/>
      <c r="H339" s="637"/>
      <c r="I339" s="637"/>
      <c r="J339" s="637"/>
      <c r="K339" s="637"/>
      <c r="L339" s="637"/>
      <c r="M339" s="637"/>
      <c r="N339" s="637"/>
      <c r="O339" s="637"/>
      <c r="P339" s="637"/>
      <c r="Q339" s="637"/>
      <c r="R339" s="637"/>
      <c r="S339" s="637"/>
      <c r="T339" s="637"/>
      <c r="U339" s="637"/>
    </row>
    <row r="340" spans="1:21">
      <c r="A340"/>
      <c r="B340" s="394"/>
      <c r="C340"/>
      <c r="D340" s="637"/>
      <c r="E340" s="637"/>
      <c r="F340" s="637"/>
      <c r="G340" s="637"/>
      <c r="H340" s="637"/>
      <c r="I340" s="637"/>
      <c r="J340" s="637"/>
      <c r="K340" s="637"/>
      <c r="L340" s="637"/>
      <c r="M340" s="637"/>
      <c r="N340" s="637"/>
      <c r="O340" s="637"/>
      <c r="P340" s="637"/>
      <c r="Q340" s="637"/>
      <c r="R340" s="637"/>
      <c r="S340" s="637"/>
      <c r="T340" s="637"/>
      <c r="U340" s="637"/>
    </row>
    <row r="341" spans="1:21">
      <c r="A341"/>
      <c r="B341" s="394"/>
      <c r="C341"/>
      <c r="D341" s="637"/>
      <c r="E341" s="637"/>
      <c r="F341" s="637"/>
      <c r="G341" s="637"/>
      <c r="H341" s="637"/>
      <c r="I341" s="637"/>
      <c r="J341" s="637"/>
      <c r="K341" s="637"/>
      <c r="L341" s="637"/>
      <c r="M341" s="637"/>
      <c r="N341" s="637"/>
      <c r="O341" s="637"/>
      <c r="P341" s="637"/>
      <c r="Q341" s="637"/>
      <c r="R341" s="637"/>
      <c r="S341" s="637"/>
      <c r="T341" s="637"/>
      <c r="U341" s="637"/>
    </row>
    <row r="342" spans="1:21">
      <c r="A342"/>
      <c r="B342" s="394"/>
      <c r="C342"/>
      <c r="D342" s="637"/>
      <c r="E342" s="637"/>
      <c r="F342" s="637"/>
      <c r="G342" s="637"/>
      <c r="H342" s="637"/>
      <c r="I342" s="637"/>
      <c r="J342" s="637"/>
      <c r="K342" s="637"/>
      <c r="L342" s="637"/>
      <c r="M342" s="637"/>
      <c r="N342" s="637"/>
      <c r="O342" s="637"/>
      <c r="P342" s="637"/>
      <c r="Q342" s="637"/>
      <c r="R342" s="637"/>
      <c r="S342" s="637"/>
      <c r="T342" s="637"/>
      <c r="U342" s="637"/>
    </row>
    <row r="343" spans="1:21">
      <c r="A343"/>
      <c r="B343" s="394"/>
      <c r="C343"/>
      <c r="D343" s="637"/>
      <c r="E343" s="637"/>
      <c r="F343" s="637"/>
      <c r="G343" s="637"/>
      <c r="H343" s="637"/>
      <c r="I343" s="637"/>
      <c r="J343" s="637"/>
      <c r="K343" s="637"/>
      <c r="L343" s="637"/>
      <c r="M343" s="637"/>
      <c r="N343" s="637"/>
      <c r="O343" s="637"/>
      <c r="P343" s="637"/>
      <c r="Q343" s="637"/>
      <c r="R343" s="637"/>
      <c r="S343" s="637"/>
      <c r="T343" s="637"/>
      <c r="U343" s="637"/>
    </row>
    <row r="344" spans="1:21">
      <c r="A344"/>
      <c r="B344" s="394"/>
      <c r="C344"/>
      <c r="D344" s="637"/>
      <c r="E344" s="637"/>
      <c r="F344" s="637"/>
      <c r="G344" s="637"/>
      <c r="H344" s="637"/>
      <c r="I344" s="637"/>
      <c r="J344" s="637"/>
      <c r="K344" s="637"/>
      <c r="L344" s="637"/>
      <c r="M344" s="637"/>
      <c r="N344" s="637"/>
      <c r="O344" s="637"/>
      <c r="P344" s="637"/>
      <c r="Q344" s="637"/>
      <c r="R344" s="637"/>
      <c r="S344" s="637"/>
      <c r="T344" s="637"/>
      <c r="U344" s="637"/>
    </row>
    <row r="345" spans="1:21">
      <c r="A345"/>
      <c r="B345" s="394"/>
      <c r="C345"/>
      <c r="D345" s="637"/>
      <c r="E345" s="637"/>
      <c r="F345" s="637"/>
      <c r="G345" s="637"/>
      <c r="H345" s="637"/>
      <c r="I345" s="637"/>
      <c r="J345" s="637"/>
      <c r="K345" s="637"/>
      <c r="L345" s="637"/>
      <c r="M345" s="637"/>
      <c r="N345" s="637"/>
      <c r="O345" s="637"/>
      <c r="P345" s="637"/>
      <c r="Q345" s="637"/>
      <c r="R345" s="637"/>
      <c r="S345" s="637"/>
      <c r="T345" s="637"/>
      <c r="U345" s="637"/>
    </row>
    <row r="346" spans="1:21">
      <c r="A346"/>
      <c r="B346" s="394"/>
      <c r="C346"/>
      <c r="D346" s="637"/>
      <c r="E346" s="637"/>
      <c r="F346" s="637"/>
      <c r="G346" s="637"/>
      <c r="H346" s="637"/>
      <c r="I346" s="637"/>
      <c r="J346" s="637"/>
      <c r="K346" s="637"/>
      <c r="L346" s="637"/>
      <c r="M346" s="637"/>
      <c r="N346" s="637"/>
      <c r="O346" s="637"/>
      <c r="P346" s="637"/>
      <c r="Q346" s="637"/>
      <c r="R346" s="637"/>
      <c r="S346" s="637"/>
      <c r="T346" s="637"/>
      <c r="U346" s="637"/>
    </row>
    <row r="347" spans="1:21">
      <c r="A347"/>
      <c r="B347" s="394"/>
      <c r="C347"/>
      <c r="D347" s="637"/>
      <c r="E347" s="637"/>
      <c r="F347" s="637"/>
      <c r="G347" s="637"/>
      <c r="H347" s="637"/>
      <c r="I347" s="637"/>
      <c r="J347" s="637"/>
      <c r="K347" s="637"/>
      <c r="L347" s="637"/>
      <c r="M347" s="637"/>
      <c r="N347" s="637"/>
      <c r="O347" s="637"/>
      <c r="P347" s="637"/>
      <c r="Q347" s="637"/>
      <c r="R347" s="637"/>
      <c r="S347" s="637"/>
      <c r="T347" s="637"/>
      <c r="U347" s="637"/>
    </row>
    <row r="348" spans="1:21">
      <c r="A348"/>
      <c r="B348" s="394"/>
      <c r="C348"/>
      <c r="D348" s="637"/>
      <c r="E348" s="637"/>
      <c r="F348" s="637"/>
      <c r="G348" s="637"/>
      <c r="H348" s="637"/>
      <c r="I348" s="637"/>
      <c r="J348" s="637"/>
      <c r="K348" s="637"/>
      <c r="L348" s="637"/>
      <c r="M348" s="637"/>
      <c r="N348" s="637"/>
      <c r="O348" s="637"/>
      <c r="P348" s="637"/>
      <c r="Q348" s="637"/>
      <c r="R348" s="637"/>
      <c r="S348" s="637"/>
      <c r="T348" s="637"/>
      <c r="U348" s="637"/>
    </row>
    <row r="349" spans="1:21">
      <c r="A349"/>
      <c r="B349" s="394"/>
      <c r="C349"/>
      <c r="D349" s="637"/>
      <c r="E349" s="637"/>
      <c r="F349" s="637"/>
      <c r="G349" s="637"/>
      <c r="H349" s="637"/>
      <c r="I349" s="637"/>
      <c r="J349" s="637"/>
      <c r="K349" s="637"/>
      <c r="L349" s="637"/>
      <c r="M349" s="637"/>
      <c r="N349" s="637"/>
      <c r="O349" s="637"/>
      <c r="P349" s="637"/>
      <c r="Q349" s="637"/>
      <c r="R349" s="637"/>
      <c r="S349" s="637"/>
      <c r="T349" s="637"/>
      <c r="U349" s="637"/>
    </row>
    <row r="350" spans="1:21">
      <c r="A350"/>
      <c r="B350" s="394"/>
      <c r="C350"/>
      <c r="D350" s="637"/>
      <c r="E350" s="637"/>
      <c r="F350" s="637"/>
      <c r="G350" s="637"/>
      <c r="H350" s="637"/>
      <c r="I350" s="637"/>
      <c r="J350" s="637"/>
      <c r="K350" s="637"/>
      <c r="L350" s="637"/>
      <c r="M350" s="637"/>
      <c r="N350" s="637"/>
      <c r="O350" s="637"/>
      <c r="P350" s="637"/>
      <c r="Q350" s="637"/>
      <c r="R350" s="637"/>
      <c r="S350" s="637"/>
      <c r="T350" s="637"/>
      <c r="U350" s="637"/>
    </row>
    <row r="351" spans="1:21">
      <c r="A351"/>
      <c r="B351" s="394"/>
      <c r="C351"/>
      <c r="D351" s="637"/>
      <c r="E351" s="637"/>
      <c r="F351" s="637"/>
      <c r="G351" s="637"/>
      <c r="H351" s="637"/>
      <c r="I351" s="637"/>
      <c r="J351" s="637"/>
      <c r="K351" s="637"/>
      <c r="L351" s="637"/>
      <c r="M351" s="637"/>
      <c r="N351" s="637"/>
      <c r="O351" s="637"/>
      <c r="P351" s="637"/>
      <c r="Q351" s="637"/>
      <c r="R351" s="637"/>
      <c r="S351" s="637"/>
      <c r="T351" s="637"/>
      <c r="U351" s="637"/>
    </row>
    <row r="352" spans="1:21">
      <c r="A352"/>
      <c r="B352" s="394"/>
      <c r="C352"/>
      <c r="D352" s="637"/>
      <c r="E352" s="637"/>
      <c r="F352" s="637"/>
      <c r="G352" s="637"/>
      <c r="H352" s="637"/>
      <c r="I352" s="637"/>
      <c r="J352" s="637"/>
      <c r="K352" s="637"/>
      <c r="L352" s="637"/>
      <c r="M352" s="637"/>
      <c r="N352" s="637"/>
      <c r="O352" s="637"/>
      <c r="P352" s="637"/>
      <c r="Q352" s="637"/>
      <c r="R352" s="637"/>
      <c r="S352" s="637"/>
      <c r="T352" s="637"/>
      <c r="U352" s="637"/>
    </row>
    <row r="353" spans="1:21">
      <c r="A353"/>
      <c r="B353" s="394"/>
      <c r="C353"/>
      <c r="D353" s="637"/>
      <c r="E353" s="637"/>
      <c r="F353" s="637"/>
      <c r="G353" s="637"/>
      <c r="H353" s="637"/>
      <c r="I353" s="637"/>
      <c r="J353" s="637"/>
      <c r="K353" s="637"/>
      <c r="L353" s="637"/>
      <c r="M353" s="637"/>
      <c r="N353" s="637"/>
      <c r="O353" s="637"/>
      <c r="P353" s="637"/>
      <c r="Q353" s="637"/>
      <c r="R353" s="637"/>
      <c r="S353" s="637"/>
      <c r="T353" s="637"/>
      <c r="U353" s="637"/>
    </row>
    <row r="354" spans="1:21">
      <c r="A354"/>
      <c r="B354" s="394"/>
      <c r="C354"/>
      <c r="D354" s="637"/>
      <c r="E354" s="637"/>
      <c r="F354" s="637"/>
      <c r="G354" s="637"/>
      <c r="H354" s="637"/>
      <c r="I354" s="637"/>
      <c r="J354" s="637"/>
      <c r="K354" s="637"/>
      <c r="L354" s="637"/>
      <c r="M354" s="637"/>
      <c r="N354" s="637"/>
      <c r="O354" s="637"/>
      <c r="P354" s="637"/>
      <c r="Q354" s="637"/>
      <c r="R354" s="637"/>
      <c r="S354" s="637"/>
      <c r="T354" s="637"/>
      <c r="U354" s="637"/>
    </row>
    <row r="355" spans="1:21">
      <c r="A355"/>
      <c r="B355" s="394"/>
      <c r="C355"/>
      <c r="D355" s="637"/>
      <c r="E355" s="637"/>
      <c r="F355" s="637"/>
      <c r="G355" s="637"/>
      <c r="H355" s="637"/>
      <c r="I355" s="637"/>
      <c r="J355" s="637"/>
      <c r="K355" s="637"/>
      <c r="L355" s="637"/>
      <c r="M355" s="637"/>
      <c r="N355" s="637"/>
      <c r="O355" s="637"/>
      <c r="P355" s="637"/>
      <c r="Q355" s="637"/>
      <c r="R355" s="637"/>
      <c r="S355" s="637"/>
      <c r="T355" s="637"/>
      <c r="U355" s="637"/>
    </row>
    <row r="356" spans="1:21">
      <c r="A356"/>
      <c r="B356" s="394"/>
      <c r="C356"/>
      <c r="D356" s="637"/>
      <c r="E356" s="637"/>
      <c r="F356" s="637"/>
      <c r="G356" s="637"/>
      <c r="H356" s="637"/>
      <c r="I356" s="637"/>
      <c r="J356" s="637"/>
      <c r="K356" s="637"/>
      <c r="L356" s="637"/>
      <c r="M356" s="637"/>
      <c r="N356" s="637"/>
      <c r="O356" s="637"/>
      <c r="P356" s="637"/>
      <c r="Q356" s="637"/>
      <c r="R356" s="637"/>
      <c r="S356" s="637"/>
      <c r="T356" s="637"/>
      <c r="U356" s="637"/>
    </row>
    <row r="357" spans="1:21">
      <c r="A357"/>
      <c r="B357" s="394"/>
      <c r="C357"/>
      <c r="D357" s="637"/>
      <c r="E357" s="637"/>
      <c r="F357" s="637"/>
      <c r="G357" s="637"/>
      <c r="H357" s="637"/>
      <c r="I357" s="637"/>
      <c r="J357" s="637"/>
      <c r="K357" s="637"/>
      <c r="L357" s="637"/>
      <c r="M357" s="637"/>
      <c r="N357" s="637"/>
      <c r="O357" s="637"/>
      <c r="P357" s="637"/>
      <c r="Q357" s="637"/>
      <c r="R357" s="637"/>
      <c r="S357" s="637"/>
      <c r="T357" s="637"/>
      <c r="U357" s="637"/>
    </row>
    <row r="358" spans="1:21">
      <c r="A358"/>
      <c r="B358" s="394"/>
      <c r="C358"/>
      <c r="D358" s="637"/>
      <c r="E358" s="637"/>
      <c r="F358" s="637"/>
      <c r="G358" s="637"/>
      <c r="H358" s="637"/>
      <c r="I358" s="637"/>
      <c r="J358" s="637"/>
      <c r="K358" s="637"/>
      <c r="L358" s="637"/>
      <c r="M358" s="637"/>
      <c r="N358" s="637"/>
      <c r="O358" s="637"/>
      <c r="P358" s="637"/>
      <c r="Q358" s="637"/>
      <c r="R358" s="637"/>
      <c r="S358" s="637"/>
      <c r="T358" s="637"/>
      <c r="U358" s="637"/>
    </row>
    <row r="359" spans="1:21">
      <c r="A359"/>
      <c r="B359" s="394"/>
      <c r="C359"/>
      <c r="D359" s="637"/>
      <c r="E359" s="637"/>
      <c r="F359" s="637"/>
      <c r="G359" s="637"/>
      <c r="H359" s="637"/>
      <c r="I359" s="637"/>
      <c r="J359" s="637"/>
      <c r="K359" s="637"/>
      <c r="L359" s="637"/>
      <c r="M359" s="637"/>
      <c r="N359" s="637"/>
      <c r="O359" s="637"/>
      <c r="P359" s="637"/>
      <c r="Q359" s="637"/>
      <c r="R359" s="637"/>
      <c r="S359" s="637"/>
      <c r="T359" s="637"/>
      <c r="U359" s="637"/>
    </row>
    <row r="360" spans="1:21">
      <c r="A360"/>
      <c r="B360" s="394"/>
      <c r="C360"/>
      <c r="D360" s="637"/>
      <c r="E360" s="637"/>
      <c r="F360" s="637"/>
      <c r="G360" s="637"/>
      <c r="H360" s="637"/>
      <c r="I360" s="637"/>
      <c r="J360" s="637"/>
      <c r="K360" s="637"/>
      <c r="L360" s="637"/>
      <c r="M360" s="637"/>
      <c r="N360" s="637"/>
      <c r="O360" s="637"/>
      <c r="P360" s="637"/>
      <c r="Q360" s="637"/>
      <c r="R360" s="637"/>
      <c r="S360" s="637"/>
      <c r="T360" s="637"/>
      <c r="U360" s="637"/>
    </row>
    <row r="361" spans="1:21">
      <c r="A361"/>
      <c r="B361" s="394"/>
      <c r="C361"/>
      <c r="D361" s="637"/>
      <c r="E361" s="637"/>
      <c r="F361" s="637"/>
      <c r="G361" s="637"/>
      <c r="H361" s="637"/>
      <c r="I361" s="637"/>
      <c r="J361" s="637"/>
      <c r="K361" s="637"/>
      <c r="L361" s="637"/>
      <c r="M361" s="637"/>
      <c r="N361" s="637"/>
      <c r="O361" s="637"/>
      <c r="P361" s="637"/>
      <c r="Q361" s="637"/>
      <c r="R361" s="637"/>
      <c r="S361" s="637"/>
      <c r="T361" s="637"/>
      <c r="U361" s="637"/>
    </row>
    <row r="362" spans="1:21">
      <c r="A362"/>
      <c r="B362" s="394"/>
      <c r="C362"/>
      <c r="D362" s="637"/>
      <c r="E362" s="637"/>
      <c r="F362" s="637"/>
      <c r="G362" s="637"/>
      <c r="H362" s="637"/>
      <c r="I362" s="637"/>
      <c r="J362" s="637"/>
      <c r="K362" s="637"/>
      <c r="L362" s="637"/>
      <c r="M362" s="637"/>
      <c r="N362" s="637"/>
      <c r="O362" s="637"/>
      <c r="P362" s="637"/>
      <c r="Q362" s="637"/>
      <c r="R362" s="637"/>
      <c r="S362" s="637"/>
      <c r="T362" s="637"/>
      <c r="U362" s="637"/>
    </row>
    <row r="363" spans="1:21">
      <c r="A363"/>
      <c r="B363" s="394"/>
      <c r="C363"/>
      <c r="D363" s="637"/>
      <c r="E363" s="637"/>
      <c r="F363" s="637"/>
      <c r="G363" s="637"/>
      <c r="H363" s="637"/>
      <c r="I363" s="637"/>
      <c r="J363" s="637"/>
      <c r="K363" s="637"/>
      <c r="L363" s="637"/>
      <c r="M363" s="637"/>
      <c r="N363" s="637"/>
      <c r="O363" s="637"/>
      <c r="P363" s="637"/>
      <c r="Q363" s="637"/>
      <c r="R363" s="637"/>
      <c r="S363" s="637"/>
      <c r="T363" s="637"/>
      <c r="U363" s="637"/>
    </row>
  </sheetData>
  <pageMargins left="0.5" right="0.5" top="0.8" bottom="0.5" header="0.3" footer="0.3"/>
  <pageSetup scale="66" fitToHeight="0" orientation="portrait" r:id="rId2"/>
  <headerFooter>
    <oddHeader>&amp;L&amp;G&amp;R&amp;"-,Italic"&amp;12Fiscal Year 2023-24 Budget</oddHeader>
  </headerFooter>
  <legacyDrawingHF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DB54E5-20F7-44F6-A566-4E289B7FFB2F}">
  <sheetPr>
    <tabColor theme="3" tint="0.79998168889431442"/>
    <pageSetUpPr fitToPage="1"/>
  </sheetPr>
  <dimension ref="A1:BL576"/>
  <sheetViews>
    <sheetView workbookViewId="0"/>
  </sheetViews>
  <sheetFormatPr defaultRowHeight="15"/>
  <cols>
    <col min="1" max="1" width="29" style="29" customWidth="1"/>
    <col min="2" max="2" width="2.42578125" style="775" customWidth="1"/>
    <col min="3" max="3" width="11.85546875" style="771" customWidth="1"/>
    <col min="4" max="4" width="27.42578125" style="832" bestFit="1" customWidth="1"/>
    <col min="5" max="5" width="10.5703125" style="758" bestFit="1" customWidth="1"/>
    <col min="6" max="6" width="11.5703125" style="771" bestFit="1" customWidth="1"/>
    <col min="7" max="7" width="9" style="771" hidden="1" customWidth="1"/>
    <col min="8" max="8" width="8" style="771" hidden="1" customWidth="1"/>
    <col min="9" max="9" width="10" style="771" hidden="1" customWidth="1"/>
    <col min="10" max="10" width="9" style="759" bestFit="1" customWidth="1"/>
    <col min="11" max="11" width="8" style="759" hidden="1" customWidth="1"/>
    <col min="12" max="12" width="10" style="773" hidden="1" customWidth="1"/>
    <col min="13" max="13" width="9" style="773" hidden="1" customWidth="1"/>
    <col min="14" max="14" width="10" style="773" customWidth="1"/>
    <col min="15" max="15" width="10" style="773" hidden="1" customWidth="1"/>
    <col min="16" max="16" width="11" style="773" hidden="1" customWidth="1"/>
    <col min="17" max="17" width="10" style="773" hidden="1" customWidth="1"/>
    <col min="18" max="18" width="11" style="773" customWidth="1"/>
    <col min="19" max="19" width="10" style="773" bestFit="1" customWidth="1"/>
    <col min="20" max="20" width="3.7109375" style="773" hidden="1" customWidth="1"/>
    <col min="21" max="21" width="2.28515625" style="773" hidden="1" customWidth="1"/>
    <col min="22" max="22" width="10" style="773" hidden="1" customWidth="1"/>
    <col min="23" max="23" width="10.5703125" style="773" bestFit="1" customWidth="1"/>
    <col min="24" max="63" width="16.28515625" style="7" bestFit="1" customWidth="1"/>
    <col min="64" max="64" width="11.28515625" style="7" bestFit="1" customWidth="1"/>
    <col min="65" max="67" width="27.28515625" style="7" bestFit="1" customWidth="1"/>
    <col min="68" max="68" width="31.7109375" style="7" bestFit="1" customWidth="1"/>
    <col min="69" max="69" width="33.5703125" style="7" bestFit="1" customWidth="1"/>
    <col min="70" max="16384" width="9.140625" style="7"/>
  </cols>
  <sheetData>
    <row r="1" spans="1:64" ht="21">
      <c r="A1" s="783" t="s">
        <v>6558</v>
      </c>
    </row>
    <row r="2" spans="1:64" s="4" customFormat="1" ht="8.25" customHeight="1">
      <c r="A2" s="768"/>
      <c r="B2" s="774"/>
      <c r="C2" s="769"/>
      <c r="D2" s="831"/>
      <c r="E2" s="831"/>
      <c r="F2" s="769"/>
      <c r="G2" s="769"/>
      <c r="H2" s="769"/>
      <c r="I2" s="770"/>
      <c r="J2" s="836"/>
      <c r="K2" s="836"/>
      <c r="L2" s="770"/>
      <c r="M2" s="770"/>
      <c r="N2" s="770"/>
      <c r="O2" s="770"/>
      <c r="P2" s="769"/>
      <c r="Q2" s="769"/>
      <c r="R2" s="769"/>
      <c r="S2" s="769"/>
      <c r="T2" s="769"/>
      <c r="U2" s="769"/>
      <c r="V2" s="769"/>
      <c r="W2" s="769"/>
    </row>
    <row r="3" spans="1:64" ht="15.75">
      <c r="A3" s="786" t="s">
        <v>116</v>
      </c>
      <c r="B3" s="779" t="s">
        <v>6783</v>
      </c>
      <c r="C3" s="841"/>
    </row>
    <row r="4" spans="1:64" ht="12" customHeight="1"/>
    <row r="5" spans="1:64" s="993" customFormat="1" ht="38.25">
      <c r="A5" s="784" t="s">
        <v>0</v>
      </c>
      <c r="B5" s="784" t="s">
        <v>4404</v>
      </c>
      <c r="C5" s="784" t="s">
        <v>36</v>
      </c>
      <c r="D5" s="784" t="s">
        <v>2</v>
      </c>
      <c r="E5" s="991" t="s">
        <v>7007</v>
      </c>
      <c r="F5" s="839" t="s">
        <v>7005</v>
      </c>
      <c r="G5" s="839" t="s">
        <v>6544</v>
      </c>
      <c r="H5" s="839" t="s">
        <v>6545</v>
      </c>
      <c r="I5" s="839" t="s">
        <v>6546</v>
      </c>
      <c r="J5" s="839" t="s">
        <v>6596</v>
      </c>
      <c r="K5" s="840" t="s">
        <v>6547</v>
      </c>
      <c r="L5" s="840" t="s">
        <v>6548</v>
      </c>
      <c r="M5" s="840" t="s">
        <v>6549</v>
      </c>
      <c r="N5" s="839" t="s">
        <v>6597</v>
      </c>
      <c r="O5" s="840" t="s">
        <v>6550</v>
      </c>
      <c r="P5" s="840" t="s">
        <v>6551</v>
      </c>
      <c r="Q5" s="840" t="s">
        <v>6552</v>
      </c>
      <c r="R5" s="839" t="s">
        <v>6598</v>
      </c>
      <c r="S5" s="839" t="s">
        <v>6553</v>
      </c>
      <c r="T5" s="840" t="s">
        <v>6554</v>
      </c>
      <c r="U5" s="785" t="s">
        <v>6555</v>
      </c>
      <c r="V5" s="840" t="s">
        <v>6599</v>
      </c>
      <c r="W5" s="844" t="s">
        <v>5978</v>
      </c>
      <c r="X5" s="785"/>
      <c r="Y5" s="785"/>
      <c r="Z5" s="785"/>
      <c r="AA5" s="785"/>
      <c r="AB5" s="785"/>
      <c r="AC5" s="785"/>
      <c r="AD5" s="785"/>
      <c r="AE5" s="785"/>
      <c r="AF5" s="785"/>
      <c r="AG5" s="785"/>
      <c r="AH5" s="785"/>
      <c r="AI5" s="785"/>
      <c r="AJ5" s="785"/>
      <c r="AK5" s="785"/>
      <c r="AL5" s="785"/>
      <c r="AM5" s="785"/>
      <c r="AN5" s="785"/>
      <c r="AO5" s="785"/>
      <c r="AP5" s="785"/>
      <c r="AQ5" s="785"/>
      <c r="AR5" s="785"/>
      <c r="AS5" s="785"/>
      <c r="AT5" s="785"/>
      <c r="AU5" s="785"/>
      <c r="AV5" s="785"/>
      <c r="AW5" s="785"/>
      <c r="AX5" s="785"/>
      <c r="AY5" s="785"/>
      <c r="AZ5" s="785"/>
      <c r="BA5" s="785"/>
      <c r="BB5" s="785"/>
      <c r="BC5" s="785"/>
      <c r="BD5" s="785"/>
      <c r="BE5" s="785"/>
      <c r="BF5" s="785"/>
      <c r="BG5" s="785"/>
      <c r="BH5" s="785"/>
      <c r="BI5" s="785"/>
      <c r="BJ5" s="785"/>
      <c r="BK5" s="785"/>
      <c r="BL5" s="785"/>
    </row>
    <row r="6" spans="1:64">
      <c r="A6" t="s">
        <v>1641</v>
      </c>
      <c r="B6" t="s">
        <v>6626</v>
      </c>
      <c r="C6" s="729">
        <v>520845</v>
      </c>
      <c r="D6" s="780" t="s">
        <v>89</v>
      </c>
      <c r="E6" s="994">
        <v>0</v>
      </c>
      <c r="F6" s="837">
        <v>0</v>
      </c>
      <c r="G6" s="781">
        <v>0</v>
      </c>
      <c r="H6" s="781">
        <v>0</v>
      </c>
      <c r="I6" s="781">
        <v>0</v>
      </c>
      <c r="J6" s="837">
        <v>0</v>
      </c>
      <c r="K6" s="833">
        <v>0</v>
      </c>
      <c r="L6" s="776">
        <v>0</v>
      </c>
      <c r="M6" s="776">
        <v>0</v>
      </c>
      <c r="N6" s="837">
        <v>0</v>
      </c>
      <c r="O6" s="776">
        <v>0</v>
      </c>
      <c r="P6" s="776">
        <v>0</v>
      </c>
      <c r="Q6" s="776">
        <v>0</v>
      </c>
      <c r="R6" s="837">
        <v>0</v>
      </c>
      <c r="S6" s="837">
        <v>0</v>
      </c>
      <c r="T6" s="776"/>
      <c r="U6" s="776"/>
      <c r="V6" s="776">
        <v>0</v>
      </c>
      <c r="W6" s="842">
        <v>0</v>
      </c>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row>
    <row r="7" spans="1:64">
      <c r="A7"/>
      <c r="B7"/>
      <c r="C7" s="729">
        <v>521560</v>
      </c>
      <c r="D7" s="780" t="s">
        <v>120</v>
      </c>
      <c r="E7" s="994">
        <v>104908.12</v>
      </c>
      <c r="F7" s="837">
        <v>114141</v>
      </c>
      <c r="G7" s="781">
        <v>0</v>
      </c>
      <c r="H7" s="781">
        <v>0</v>
      </c>
      <c r="I7" s="781">
        <v>16955.400000000001</v>
      </c>
      <c r="J7" s="837">
        <v>16955.400000000001</v>
      </c>
      <c r="K7" s="833">
        <v>4800</v>
      </c>
      <c r="L7" s="776">
        <v>3652</v>
      </c>
      <c r="M7" s="776">
        <v>0</v>
      </c>
      <c r="N7" s="837">
        <v>8452</v>
      </c>
      <c r="O7" s="776">
        <v>0</v>
      </c>
      <c r="P7" s="776">
        <v>0</v>
      </c>
      <c r="Q7" s="776">
        <v>0</v>
      </c>
      <c r="R7" s="837">
        <v>0</v>
      </c>
      <c r="S7" s="837">
        <v>4947.63</v>
      </c>
      <c r="T7" s="776"/>
      <c r="U7" s="776"/>
      <c r="V7" s="776">
        <v>4947.63</v>
      </c>
      <c r="W7" s="842">
        <v>30355.030000000002</v>
      </c>
    </row>
    <row r="8" spans="1:64">
      <c r="A8"/>
      <c r="B8"/>
      <c r="C8" s="729">
        <v>522320</v>
      </c>
      <c r="D8" s="780" t="s">
        <v>93</v>
      </c>
      <c r="E8" s="994"/>
      <c r="F8" s="837"/>
      <c r="G8" s="781"/>
      <c r="H8" s="781"/>
      <c r="I8" s="781"/>
      <c r="J8" s="837">
        <v>0</v>
      </c>
      <c r="K8" s="833"/>
      <c r="L8" s="776"/>
      <c r="M8" s="776"/>
      <c r="N8" s="837">
        <v>0</v>
      </c>
      <c r="O8" s="776"/>
      <c r="P8" s="776">
        <v>116.25</v>
      </c>
      <c r="Q8" s="776">
        <v>0</v>
      </c>
      <c r="R8" s="837">
        <v>116.25</v>
      </c>
      <c r="S8" s="837">
        <v>0</v>
      </c>
      <c r="T8" s="776"/>
      <c r="U8" s="776"/>
      <c r="V8" s="776">
        <v>0</v>
      </c>
      <c r="W8" s="842">
        <v>116.25</v>
      </c>
    </row>
    <row r="9" spans="1:64">
      <c r="A9"/>
      <c r="B9"/>
      <c r="C9" s="729">
        <v>523340</v>
      </c>
      <c r="D9" s="780" t="s">
        <v>6127</v>
      </c>
      <c r="E9" s="994">
        <v>1.23</v>
      </c>
      <c r="F9" s="837">
        <v>0</v>
      </c>
      <c r="G9" s="781">
        <v>0</v>
      </c>
      <c r="H9" s="781">
        <v>0</v>
      </c>
      <c r="I9" s="781">
        <v>0</v>
      </c>
      <c r="J9" s="837">
        <v>0</v>
      </c>
      <c r="K9" s="833">
        <v>0</v>
      </c>
      <c r="L9" s="776">
        <v>0</v>
      </c>
      <c r="M9" s="776">
        <v>0</v>
      </c>
      <c r="N9" s="837">
        <v>0</v>
      </c>
      <c r="O9" s="776">
        <v>0</v>
      </c>
      <c r="P9" s="776">
        <v>0</v>
      </c>
      <c r="Q9" s="776">
        <v>0</v>
      </c>
      <c r="R9" s="837">
        <v>0</v>
      </c>
      <c r="S9" s="837">
        <v>0</v>
      </c>
      <c r="T9" s="776"/>
      <c r="U9" s="776"/>
      <c r="V9" s="776">
        <v>0</v>
      </c>
      <c r="W9" s="842">
        <v>0</v>
      </c>
    </row>
    <row r="10" spans="1:64">
      <c r="A10"/>
      <c r="B10"/>
      <c r="C10" s="729">
        <v>525440</v>
      </c>
      <c r="D10" s="780" t="s">
        <v>111</v>
      </c>
      <c r="E10" s="994">
        <v>2000000</v>
      </c>
      <c r="F10" s="837">
        <v>0</v>
      </c>
      <c r="G10" s="781">
        <v>0</v>
      </c>
      <c r="H10" s="781">
        <v>0</v>
      </c>
      <c r="I10" s="781">
        <v>0</v>
      </c>
      <c r="J10" s="837">
        <v>0</v>
      </c>
      <c r="K10" s="833">
        <v>0</v>
      </c>
      <c r="L10" s="776">
        <v>0</v>
      </c>
      <c r="M10" s="776">
        <v>0</v>
      </c>
      <c r="N10" s="837">
        <v>0</v>
      </c>
      <c r="O10" s="776">
        <v>0</v>
      </c>
      <c r="P10" s="776">
        <v>37316.519999999997</v>
      </c>
      <c r="Q10" s="776">
        <v>344.39</v>
      </c>
      <c r="R10" s="837">
        <v>37660.909999999996</v>
      </c>
      <c r="S10" s="837">
        <v>153.06</v>
      </c>
      <c r="T10" s="776"/>
      <c r="U10" s="776"/>
      <c r="V10" s="776">
        <v>153.06</v>
      </c>
      <c r="W10" s="842">
        <v>37813.969999999994</v>
      </c>
    </row>
    <row r="11" spans="1:64">
      <c r="A11"/>
      <c r="B11"/>
      <c r="C11" s="729">
        <v>529500</v>
      </c>
      <c r="D11" s="780" t="s">
        <v>100</v>
      </c>
      <c r="E11" s="994">
        <v>215.32</v>
      </c>
      <c r="F11" s="837">
        <v>0</v>
      </c>
      <c r="G11" s="781">
        <v>0</v>
      </c>
      <c r="H11" s="781">
        <v>0</v>
      </c>
      <c r="I11" s="781">
        <v>0</v>
      </c>
      <c r="J11" s="837">
        <v>0</v>
      </c>
      <c r="K11" s="833">
        <v>0</v>
      </c>
      <c r="L11" s="776">
        <v>0</v>
      </c>
      <c r="M11" s="776">
        <v>0</v>
      </c>
      <c r="N11" s="837">
        <v>0</v>
      </c>
      <c r="O11" s="776">
        <v>0</v>
      </c>
      <c r="P11" s="776">
        <v>0</v>
      </c>
      <c r="Q11" s="776">
        <v>0</v>
      </c>
      <c r="R11" s="837">
        <v>0</v>
      </c>
      <c r="S11" s="837">
        <v>0</v>
      </c>
      <c r="T11" s="776"/>
      <c r="U11" s="776"/>
      <c r="V11" s="776">
        <v>0</v>
      </c>
      <c r="W11" s="842">
        <v>0</v>
      </c>
    </row>
    <row r="12" spans="1:64">
      <c r="A12"/>
      <c r="B12" s="527" t="s">
        <v>6627</v>
      </c>
      <c r="C12" s="527"/>
      <c r="D12" s="527"/>
      <c r="E12" s="995">
        <v>2105124.67</v>
      </c>
      <c r="F12" s="997">
        <v>114141</v>
      </c>
      <c r="G12" s="1079">
        <v>0</v>
      </c>
      <c r="H12" s="1079">
        <v>0</v>
      </c>
      <c r="I12" s="1079">
        <v>16955.400000000001</v>
      </c>
      <c r="J12" s="997">
        <v>16955.400000000001</v>
      </c>
      <c r="K12" s="1088">
        <v>4800</v>
      </c>
      <c r="L12" s="846">
        <v>3652</v>
      </c>
      <c r="M12" s="846">
        <v>0</v>
      </c>
      <c r="N12" s="997">
        <v>8452</v>
      </c>
      <c r="O12" s="846">
        <v>0</v>
      </c>
      <c r="P12" s="846">
        <v>37432.769999999997</v>
      </c>
      <c r="Q12" s="846">
        <v>344.39</v>
      </c>
      <c r="R12" s="997">
        <v>37777.159999999996</v>
      </c>
      <c r="S12" s="997">
        <v>5100.6900000000005</v>
      </c>
      <c r="T12" s="846"/>
      <c r="U12" s="846"/>
      <c r="V12" s="846">
        <v>5100.6900000000005</v>
      </c>
      <c r="W12" s="892">
        <v>68285.25</v>
      </c>
    </row>
    <row r="13" spans="1:64">
      <c r="A13"/>
      <c r="B13" t="s">
        <v>6628</v>
      </c>
      <c r="C13" s="729">
        <v>536780</v>
      </c>
      <c r="D13" s="780" t="s">
        <v>496</v>
      </c>
      <c r="E13" s="994">
        <v>44770.03</v>
      </c>
      <c r="F13" s="837">
        <v>2600000</v>
      </c>
      <c r="G13" s="781">
        <v>0</v>
      </c>
      <c r="H13" s="781">
        <v>603.6</v>
      </c>
      <c r="I13" s="781">
        <v>8096.69</v>
      </c>
      <c r="J13" s="837">
        <v>8700.2899999999991</v>
      </c>
      <c r="K13" s="833">
        <v>1131.75</v>
      </c>
      <c r="L13" s="776">
        <v>26560.74</v>
      </c>
      <c r="M13" s="776">
        <v>1509</v>
      </c>
      <c r="N13" s="837">
        <v>29201.49</v>
      </c>
      <c r="O13" s="776">
        <v>0</v>
      </c>
      <c r="P13" s="776">
        <v>240698.09</v>
      </c>
      <c r="Q13" s="776">
        <v>57505.61</v>
      </c>
      <c r="R13" s="837">
        <v>298203.7</v>
      </c>
      <c r="S13" s="837">
        <v>0</v>
      </c>
      <c r="T13" s="776"/>
      <c r="U13" s="776"/>
      <c r="V13" s="776">
        <v>0</v>
      </c>
      <c r="W13" s="842">
        <v>336105.48</v>
      </c>
    </row>
    <row r="14" spans="1:64">
      <c r="A14"/>
      <c r="B14"/>
      <c r="C14" s="729">
        <v>537020</v>
      </c>
      <c r="D14" s="780" t="s">
        <v>83</v>
      </c>
      <c r="E14" s="994">
        <v>3998.89</v>
      </c>
      <c r="F14" s="837">
        <v>0</v>
      </c>
      <c r="G14" s="781">
        <v>0</v>
      </c>
      <c r="H14" s="781">
        <v>0</v>
      </c>
      <c r="I14" s="781">
        <v>0</v>
      </c>
      <c r="J14" s="837">
        <v>0</v>
      </c>
      <c r="K14" s="833">
        <v>121.01</v>
      </c>
      <c r="L14" s="776">
        <v>0</v>
      </c>
      <c r="M14" s="776">
        <v>282.35000000000002</v>
      </c>
      <c r="N14" s="837">
        <v>403.36</v>
      </c>
      <c r="O14" s="776">
        <v>262.18</v>
      </c>
      <c r="P14" s="776">
        <v>2178.13</v>
      </c>
      <c r="Q14" s="776">
        <v>867.24</v>
      </c>
      <c r="R14" s="837">
        <v>3307.55</v>
      </c>
      <c r="S14" s="837">
        <v>0</v>
      </c>
      <c r="T14" s="776"/>
      <c r="U14" s="776"/>
      <c r="V14" s="776">
        <v>0</v>
      </c>
      <c r="W14" s="842">
        <v>3710.91</v>
      </c>
    </row>
    <row r="15" spans="1:64">
      <c r="A15"/>
      <c r="B15"/>
      <c r="C15" s="729">
        <v>537080</v>
      </c>
      <c r="D15" s="780" t="s">
        <v>84</v>
      </c>
      <c r="E15" s="994">
        <v>7237.51</v>
      </c>
      <c r="F15" s="837">
        <v>0</v>
      </c>
      <c r="G15" s="781">
        <v>0</v>
      </c>
      <c r="H15" s="781">
        <v>0</v>
      </c>
      <c r="I15" s="781">
        <v>0</v>
      </c>
      <c r="J15" s="837">
        <v>0</v>
      </c>
      <c r="K15" s="833">
        <v>0</v>
      </c>
      <c r="L15" s="776">
        <v>0</v>
      </c>
      <c r="M15" s="776">
        <v>0</v>
      </c>
      <c r="N15" s="837">
        <v>0</v>
      </c>
      <c r="O15" s="776">
        <v>0</v>
      </c>
      <c r="P15" s="776">
        <v>0</v>
      </c>
      <c r="Q15" s="776">
        <v>0</v>
      </c>
      <c r="R15" s="837">
        <v>0</v>
      </c>
      <c r="S15" s="837">
        <v>0</v>
      </c>
      <c r="T15" s="776"/>
      <c r="U15" s="776"/>
      <c r="V15" s="776">
        <v>0</v>
      </c>
      <c r="W15" s="842">
        <v>0</v>
      </c>
    </row>
    <row r="16" spans="1:64">
      <c r="A16"/>
      <c r="B16" s="527" t="s">
        <v>6629</v>
      </c>
      <c r="C16" s="527"/>
      <c r="D16" s="527"/>
      <c r="E16" s="995">
        <v>56006.43</v>
      </c>
      <c r="F16" s="997">
        <v>2600000</v>
      </c>
      <c r="G16" s="1079">
        <v>0</v>
      </c>
      <c r="H16" s="1079">
        <v>603.6</v>
      </c>
      <c r="I16" s="1079">
        <v>8096.69</v>
      </c>
      <c r="J16" s="997">
        <v>8700.2899999999991</v>
      </c>
      <c r="K16" s="1088">
        <v>1252.76</v>
      </c>
      <c r="L16" s="846">
        <v>26560.74</v>
      </c>
      <c r="M16" s="846">
        <v>1791.35</v>
      </c>
      <c r="N16" s="997">
        <v>29604.850000000002</v>
      </c>
      <c r="O16" s="846">
        <v>262.18</v>
      </c>
      <c r="P16" s="846">
        <v>242876.22</v>
      </c>
      <c r="Q16" s="846">
        <v>58372.85</v>
      </c>
      <c r="R16" s="997">
        <v>301511.25</v>
      </c>
      <c r="S16" s="997">
        <v>0</v>
      </c>
      <c r="T16" s="846"/>
      <c r="U16" s="846"/>
      <c r="V16" s="846">
        <v>0</v>
      </c>
      <c r="W16" s="892">
        <v>339816.38999999996</v>
      </c>
    </row>
    <row r="17" spans="1:23">
      <c r="A17"/>
      <c r="B17" t="s">
        <v>460</v>
      </c>
      <c r="C17" s="729">
        <v>540060</v>
      </c>
      <c r="D17" s="780" t="s">
        <v>497</v>
      </c>
      <c r="E17" s="994">
        <v>223598.71000000002</v>
      </c>
      <c r="F17" s="837">
        <v>54746</v>
      </c>
      <c r="G17" s="781">
        <v>7500</v>
      </c>
      <c r="H17" s="781">
        <v>-7500</v>
      </c>
      <c r="I17" s="781">
        <v>0</v>
      </c>
      <c r="J17" s="837">
        <v>0</v>
      </c>
      <c r="K17" s="833">
        <v>1542</v>
      </c>
      <c r="L17" s="776">
        <v>3549.19</v>
      </c>
      <c r="M17" s="776">
        <v>0</v>
      </c>
      <c r="N17" s="837">
        <v>5091.1900000000005</v>
      </c>
      <c r="O17" s="776">
        <v>0</v>
      </c>
      <c r="P17" s="776">
        <v>0</v>
      </c>
      <c r="Q17" s="776">
        <v>0</v>
      </c>
      <c r="R17" s="837">
        <v>0</v>
      </c>
      <c r="S17" s="837">
        <v>22939.23</v>
      </c>
      <c r="T17" s="776"/>
      <c r="U17" s="776"/>
      <c r="V17" s="776">
        <v>22939.23</v>
      </c>
      <c r="W17" s="842">
        <v>28030.42</v>
      </c>
    </row>
    <row r="18" spans="1:23">
      <c r="A18"/>
      <c r="B18"/>
      <c r="C18" s="729">
        <v>542060</v>
      </c>
      <c r="D18" s="780" t="s">
        <v>229</v>
      </c>
      <c r="E18" s="994">
        <v>55026.5</v>
      </c>
      <c r="F18" s="837">
        <v>0</v>
      </c>
      <c r="G18" s="781">
        <v>0</v>
      </c>
      <c r="H18" s="781">
        <v>0</v>
      </c>
      <c r="I18" s="781">
        <v>0</v>
      </c>
      <c r="J18" s="837">
        <v>0</v>
      </c>
      <c r="K18" s="833">
        <v>0</v>
      </c>
      <c r="L18" s="776">
        <v>0</v>
      </c>
      <c r="M18" s="776">
        <v>0</v>
      </c>
      <c r="N18" s="837">
        <v>0</v>
      </c>
      <c r="O18" s="776">
        <v>0</v>
      </c>
      <c r="P18" s="776">
        <v>0</v>
      </c>
      <c r="Q18" s="776">
        <v>0</v>
      </c>
      <c r="R18" s="837">
        <v>0</v>
      </c>
      <c r="S18" s="837">
        <v>0</v>
      </c>
      <c r="T18" s="776"/>
      <c r="U18" s="776"/>
      <c r="V18" s="776">
        <v>0</v>
      </c>
      <c r="W18" s="842">
        <v>0</v>
      </c>
    </row>
    <row r="19" spans="1:23">
      <c r="A19"/>
      <c r="B19"/>
      <c r="C19" s="729">
        <v>542120</v>
      </c>
      <c r="D19" s="780" t="s">
        <v>499</v>
      </c>
      <c r="E19" s="994">
        <v>2016907.83</v>
      </c>
      <c r="F19" s="837">
        <v>6723898</v>
      </c>
      <c r="G19" s="781">
        <v>0</v>
      </c>
      <c r="H19" s="781">
        <v>9993</v>
      </c>
      <c r="I19" s="781">
        <v>226081.17</v>
      </c>
      <c r="J19" s="837">
        <v>236074.17</v>
      </c>
      <c r="K19" s="833">
        <v>13820</v>
      </c>
      <c r="L19" s="776">
        <v>662133.57999999996</v>
      </c>
      <c r="M19" s="776">
        <v>28435.279999999999</v>
      </c>
      <c r="N19" s="837">
        <v>704388.86</v>
      </c>
      <c r="O19" s="776">
        <v>150293.47</v>
      </c>
      <c r="P19" s="776">
        <v>470454.49</v>
      </c>
      <c r="Q19" s="776">
        <v>334545.09000000003</v>
      </c>
      <c r="R19" s="837">
        <v>955293.05</v>
      </c>
      <c r="S19" s="837">
        <v>219098.42</v>
      </c>
      <c r="T19" s="776"/>
      <c r="U19" s="776"/>
      <c r="V19" s="776">
        <v>219098.42</v>
      </c>
      <c r="W19" s="842">
        <v>2114854.5</v>
      </c>
    </row>
    <row r="20" spans="1:23">
      <c r="A20"/>
      <c r="B20" s="527" t="s">
        <v>6630</v>
      </c>
      <c r="C20" s="527"/>
      <c r="D20" s="527"/>
      <c r="E20" s="995">
        <v>2295533.04</v>
      </c>
      <c r="F20" s="997">
        <v>6778644</v>
      </c>
      <c r="G20" s="1079">
        <v>7500</v>
      </c>
      <c r="H20" s="1079">
        <v>2493</v>
      </c>
      <c r="I20" s="1079">
        <v>226081.17</v>
      </c>
      <c r="J20" s="997">
        <v>236074.17</v>
      </c>
      <c r="K20" s="1088">
        <v>15362</v>
      </c>
      <c r="L20" s="846">
        <v>665682.7699999999</v>
      </c>
      <c r="M20" s="846">
        <v>28435.279999999999</v>
      </c>
      <c r="N20" s="997">
        <v>709480.04999999993</v>
      </c>
      <c r="O20" s="846">
        <v>150293.47</v>
      </c>
      <c r="P20" s="846">
        <v>470454.49</v>
      </c>
      <c r="Q20" s="846">
        <v>334545.09000000003</v>
      </c>
      <c r="R20" s="997">
        <v>955293.05</v>
      </c>
      <c r="S20" s="997">
        <v>242037.65000000002</v>
      </c>
      <c r="T20" s="846"/>
      <c r="U20" s="846"/>
      <c r="V20" s="846">
        <v>242037.65000000002</v>
      </c>
      <c r="W20" s="892">
        <v>2142884.92</v>
      </c>
    </row>
    <row r="21" spans="1:23">
      <c r="A21" s="777" t="s">
        <v>6592</v>
      </c>
      <c r="B21" s="777"/>
      <c r="C21" s="777"/>
      <c r="D21" s="777"/>
      <c r="E21" s="996">
        <v>4456664.1399999997</v>
      </c>
      <c r="F21" s="838">
        <v>9492785</v>
      </c>
      <c r="G21" s="782">
        <v>7500</v>
      </c>
      <c r="H21" s="782">
        <v>3096.6000000000004</v>
      </c>
      <c r="I21" s="782">
        <v>251133.26</v>
      </c>
      <c r="J21" s="838">
        <v>261729.86000000002</v>
      </c>
      <c r="K21" s="834">
        <v>21414.760000000002</v>
      </c>
      <c r="L21" s="778">
        <v>695895.51</v>
      </c>
      <c r="M21" s="778">
        <v>30226.629999999997</v>
      </c>
      <c r="N21" s="838">
        <v>747536.9</v>
      </c>
      <c r="O21" s="778">
        <v>150555.65</v>
      </c>
      <c r="P21" s="778">
        <v>750763.48</v>
      </c>
      <c r="Q21" s="778">
        <v>393262.33</v>
      </c>
      <c r="R21" s="838">
        <v>1294581.46</v>
      </c>
      <c r="S21" s="838">
        <v>247138.34000000003</v>
      </c>
      <c r="T21" s="778"/>
      <c r="U21" s="778"/>
      <c r="V21" s="778">
        <v>247138.34000000003</v>
      </c>
      <c r="W21" s="843">
        <v>2550986.56</v>
      </c>
    </row>
    <row r="22" spans="1:23">
      <c r="A22" t="s">
        <v>1643</v>
      </c>
      <c r="B22" t="s">
        <v>6628</v>
      </c>
      <c r="C22" s="729">
        <v>536780</v>
      </c>
      <c r="D22" s="780" t="s">
        <v>496</v>
      </c>
      <c r="E22" s="994">
        <v>101541.03</v>
      </c>
      <c r="F22" s="837">
        <v>0</v>
      </c>
      <c r="G22" s="781">
        <v>0</v>
      </c>
      <c r="H22" s="781">
        <v>0</v>
      </c>
      <c r="I22" s="781">
        <v>0</v>
      </c>
      <c r="J22" s="837">
        <v>0</v>
      </c>
      <c r="K22" s="833">
        <v>0</v>
      </c>
      <c r="L22" s="776">
        <v>0</v>
      </c>
      <c r="M22" s="776">
        <v>0</v>
      </c>
      <c r="N22" s="837">
        <v>0</v>
      </c>
      <c r="O22" s="776">
        <v>0</v>
      </c>
      <c r="P22" s="776">
        <v>0</v>
      </c>
      <c r="Q22" s="776">
        <v>0</v>
      </c>
      <c r="R22" s="837">
        <v>0</v>
      </c>
      <c r="S22" s="837">
        <v>0</v>
      </c>
      <c r="T22" s="776"/>
      <c r="U22" s="776"/>
      <c r="V22" s="776">
        <v>0</v>
      </c>
      <c r="W22" s="842">
        <v>0</v>
      </c>
    </row>
    <row r="23" spans="1:23">
      <c r="A23"/>
      <c r="B23"/>
      <c r="C23" s="729">
        <v>537020</v>
      </c>
      <c r="D23" s="780" t="s">
        <v>83</v>
      </c>
      <c r="E23" s="994">
        <v>0</v>
      </c>
      <c r="F23" s="837">
        <v>202</v>
      </c>
      <c r="G23" s="781">
        <v>0</v>
      </c>
      <c r="H23" s="781">
        <v>0</v>
      </c>
      <c r="I23" s="781">
        <v>0</v>
      </c>
      <c r="J23" s="837">
        <v>0</v>
      </c>
      <c r="K23" s="833">
        <v>0</v>
      </c>
      <c r="L23" s="776">
        <v>0</v>
      </c>
      <c r="M23" s="776">
        <v>0</v>
      </c>
      <c r="N23" s="837">
        <v>0</v>
      </c>
      <c r="O23" s="776">
        <v>0</v>
      </c>
      <c r="P23" s="776">
        <v>0</v>
      </c>
      <c r="Q23" s="776">
        <v>0</v>
      </c>
      <c r="R23" s="837">
        <v>0</v>
      </c>
      <c r="S23" s="837">
        <v>0</v>
      </c>
      <c r="T23" s="776"/>
      <c r="U23" s="776"/>
      <c r="V23" s="776">
        <v>0</v>
      </c>
      <c r="W23" s="842">
        <v>0</v>
      </c>
    </row>
    <row r="24" spans="1:23">
      <c r="A24"/>
      <c r="B24" s="527" t="s">
        <v>6629</v>
      </c>
      <c r="C24" s="527"/>
      <c r="D24" s="527"/>
      <c r="E24" s="995">
        <v>101541.03</v>
      </c>
      <c r="F24" s="997">
        <v>202</v>
      </c>
      <c r="G24" s="1079">
        <v>0</v>
      </c>
      <c r="H24" s="1079">
        <v>0</v>
      </c>
      <c r="I24" s="1079">
        <v>0</v>
      </c>
      <c r="J24" s="997">
        <v>0</v>
      </c>
      <c r="K24" s="1088">
        <v>0</v>
      </c>
      <c r="L24" s="846">
        <v>0</v>
      </c>
      <c r="M24" s="846">
        <v>0</v>
      </c>
      <c r="N24" s="997">
        <v>0</v>
      </c>
      <c r="O24" s="846">
        <v>0</v>
      </c>
      <c r="P24" s="846">
        <v>0</v>
      </c>
      <c r="Q24" s="846">
        <v>0</v>
      </c>
      <c r="R24" s="997">
        <v>0</v>
      </c>
      <c r="S24" s="997">
        <v>0</v>
      </c>
      <c r="T24" s="846"/>
      <c r="U24" s="846"/>
      <c r="V24" s="846">
        <v>0</v>
      </c>
      <c r="W24" s="892">
        <v>0</v>
      </c>
    </row>
    <row r="25" spans="1:23">
      <c r="A25"/>
      <c r="B25" t="s">
        <v>460</v>
      </c>
      <c r="C25" s="729">
        <v>540060</v>
      </c>
      <c r="D25" s="780" t="s">
        <v>497</v>
      </c>
      <c r="E25" s="994">
        <v>0</v>
      </c>
      <c r="F25" s="837">
        <v>0</v>
      </c>
      <c r="G25" s="781">
        <v>0</v>
      </c>
      <c r="H25" s="781">
        <v>0</v>
      </c>
      <c r="I25" s="781">
        <v>0</v>
      </c>
      <c r="J25" s="837">
        <v>0</v>
      </c>
      <c r="K25" s="833">
        <v>0</v>
      </c>
      <c r="L25" s="776">
        <v>0</v>
      </c>
      <c r="M25" s="776">
        <v>0</v>
      </c>
      <c r="N25" s="837">
        <v>0</v>
      </c>
      <c r="O25" s="776">
        <v>0</v>
      </c>
      <c r="P25" s="776">
        <v>0</v>
      </c>
      <c r="Q25" s="776">
        <v>0</v>
      </c>
      <c r="R25" s="837">
        <v>0</v>
      </c>
      <c r="S25" s="837">
        <v>0</v>
      </c>
      <c r="T25" s="776"/>
      <c r="U25" s="776"/>
      <c r="V25" s="776">
        <v>0</v>
      </c>
      <c r="W25" s="842">
        <v>0</v>
      </c>
    </row>
    <row r="26" spans="1:23">
      <c r="A26"/>
      <c r="B26"/>
      <c r="C26" s="729">
        <v>542120</v>
      </c>
      <c r="D26" s="780" t="s">
        <v>499</v>
      </c>
      <c r="E26" s="994">
        <v>882541.28</v>
      </c>
      <c r="F26" s="837">
        <v>0</v>
      </c>
      <c r="G26" s="781">
        <v>0</v>
      </c>
      <c r="H26" s="781">
        <v>0</v>
      </c>
      <c r="I26" s="781">
        <v>0</v>
      </c>
      <c r="J26" s="837">
        <v>0</v>
      </c>
      <c r="K26" s="833">
        <v>0</v>
      </c>
      <c r="L26" s="776">
        <v>0</v>
      </c>
      <c r="M26" s="776">
        <v>0</v>
      </c>
      <c r="N26" s="837">
        <v>0</v>
      </c>
      <c r="O26" s="776">
        <v>0</v>
      </c>
      <c r="P26" s="776">
        <v>0</v>
      </c>
      <c r="Q26" s="776">
        <v>0</v>
      </c>
      <c r="R26" s="837">
        <v>0</v>
      </c>
      <c r="S26" s="837">
        <v>0</v>
      </c>
      <c r="T26" s="776"/>
      <c r="U26" s="776"/>
      <c r="V26" s="776">
        <v>0</v>
      </c>
      <c r="W26" s="842">
        <v>0</v>
      </c>
    </row>
    <row r="27" spans="1:23">
      <c r="A27"/>
      <c r="B27" s="527" t="s">
        <v>6630</v>
      </c>
      <c r="C27" s="527"/>
      <c r="D27" s="527"/>
      <c r="E27" s="995">
        <v>882541.28</v>
      </c>
      <c r="F27" s="997">
        <v>0</v>
      </c>
      <c r="G27" s="1079">
        <v>0</v>
      </c>
      <c r="H27" s="1079">
        <v>0</v>
      </c>
      <c r="I27" s="1079">
        <v>0</v>
      </c>
      <c r="J27" s="997">
        <v>0</v>
      </c>
      <c r="K27" s="1088">
        <v>0</v>
      </c>
      <c r="L27" s="846">
        <v>0</v>
      </c>
      <c r="M27" s="846">
        <v>0</v>
      </c>
      <c r="N27" s="997">
        <v>0</v>
      </c>
      <c r="O27" s="846">
        <v>0</v>
      </c>
      <c r="P27" s="846">
        <v>0</v>
      </c>
      <c r="Q27" s="846">
        <v>0</v>
      </c>
      <c r="R27" s="997">
        <v>0</v>
      </c>
      <c r="S27" s="997">
        <v>0</v>
      </c>
      <c r="T27" s="846"/>
      <c r="U27" s="846"/>
      <c r="V27" s="846">
        <v>0</v>
      </c>
      <c r="W27" s="892">
        <v>0</v>
      </c>
    </row>
    <row r="28" spans="1:23">
      <c r="A28" s="777" t="s">
        <v>6594</v>
      </c>
      <c r="B28" s="777"/>
      <c r="C28" s="777"/>
      <c r="D28" s="777"/>
      <c r="E28" s="996">
        <v>984082.31</v>
      </c>
      <c r="F28" s="838">
        <v>202</v>
      </c>
      <c r="G28" s="782">
        <v>0</v>
      </c>
      <c r="H28" s="782">
        <v>0</v>
      </c>
      <c r="I28" s="782">
        <v>0</v>
      </c>
      <c r="J28" s="838">
        <v>0</v>
      </c>
      <c r="K28" s="834">
        <v>0</v>
      </c>
      <c r="L28" s="778">
        <v>0</v>
      </c>
      <c r="M28" s="778">
        <v>0</v>
      </c>
      <c r="N28" s="838">
        <v>0</v>
      </c>
      <c r="O28" s="778">
        <v>0</v>
      </c>
      <c r="P28" s="778">
        <v>0</v>
      </c>
      <c r="Q28" s="778">
        <v>0</v>
      </c>
      <c r="R28" s="838">
        <v>0</v>
      </c>
      <c r="S28" s="838">
        <v>0</v>
      </c>
      <c r="T28" s="778"/>
      <c r="U28" s="778"/>
      <c r="V28" s="778">
        <v>0</v>
      </c>
      <c r="W28" s="843">
        <v>0</v>
      </c>
    </row>
    <row r="29" spans="1:23">
      <c r="A29" t="s">
        <v>1640</v>
      </c>
      <c r="B29" t="s">
        <v>6628</v>
      </c>
      <c r="C29" s="729">
        <v>536780</v>
      </c>
      <c r="D29" s="780" t="s">
        <v>496</v>
      </c>
      <c r="E29" s="994">
        <v>0</v>
      </c>
      <c r="F29" s="837">
        <v>0</v>
      </c>
      <c r="G29" s="781">
        <v>0</v>
      </c>
      <c r="H29" s="781">
        <v>0</v>
      </c>
      <c r="I29" s="781">
        <v>0</v>
      </c>
      <c r="J29" s="837">
        <v>0</v>
      </c>
      <c r="K29" s="833">
        <v>0</v>
      </c>
      <c r="L29" s="776">
        <v>0</v>
      </c>
      <c r="M29" s="776">
        <v>0</v>
      </c>
      <c r="N29" s="837">
        <v>0</v>
      </c>
      <c r="O29" s="776">
        <v>0</v>
      </c>
      <c r="P29" s="776">
        <v>0</v>
      </c>
      <c r="Q29" s="776">
        <v>0</v>
      </c>
      <c r="R29" s="837">
        <v>0</v>
      </c>
      <c r="S29" s="837">
        <v>0</v>
      </c>
      <c r="T29" s="776"/>
      <c r="U29" s="776"/>
      <c r="V29" s="776">
        <v>0</v>
      </c>
      <c r="W29" s="842">
        <v>0</v>
      </c>
    </row>
    <row r="30" spans="1:23">
      <c r="A30"/>
      <c r="B30"/>
      <c r="C30" s="729">
        <v>537020</v>
      </c>
      <c r="D30" s="780" t="s">
        <v>83</v>
      </c>
      <c r="E30" s="994">
        <v>0</v>
      </c>
      <c r="F30" s="837">
        <v>0</v>
      </c>
      <c r="G30" s="781">
        <v>0</v>
      </c>
      <c r="H30" s="781">
        <v>0</v>
      </c>
      <c r="I30" s="781">
        <v>0</v>
      </c>
      <c r="J30" s="837">
        <v>0</v>
      </c>
      <c r="K30" s="833">
        <v>0</v>
      </c>
      <c r="L30" s="776">
        <v>0</v>
      </c>
      <c r="M30" s="776">
        <v>0</v>
      </c>
      <c r="N30" s="837">
        <v>0</v>
      </c>
      <c r="O30" s="776">
        <v>0</v>
      </c>
      <c r="P30" s="776">
        <v>0</v>
      </c>
      <c r="Q30" s="776">
        <v>0</v>
      </c>
      <c r="R30" s="837">
        <v>0</v>
      </c>
      <c r="S30" s="837">
        <v>0</v>
      </c>
      <c r="T30" s="776"/>
      <c r="U30" s="776"/>
      <c r="V30" s="776">
        <v>0</v>
      </c>
      <c r="W30" s="842">
        <v>0</v>
      </c>
    </row>
    <row r="31" spans="1:23">
      <c r="A31"/>
      <c r="B31" s="527" t="s">
        <v>6629</v>
      </c>
      <c r="C31" s="527"/>
      <c r="D31" s="527"/>
      <c r="E31" s="995">
        <v>0</v>
      </c>
      <c r="F31" s="997">
        <v>0</v>
      </c>
      <c r="G31" s="1079">
        <v>0</v>
      </c>
      <c r="H31" s="1079">
        <v>0</v>
      </c>
      <c r="I31" s="1079">
        <v>0</v>
      </c>
      <c r="J31" s="997">
        <v>0</v>
      </c>
      <c r="K31" s="1088">
        <v>0</v>
      </c>
      <c r="L31" s="846">
        <v>0</v>
      </c>
      <c r="M31" s="846">
        <v>0</v>
      </c>
      <c r="N31" s="997">
        <v>0</v>
      </c>
      <c r="O31" s="846">
        <v>0</v>
      </c>
      <c r="P31" s="846">
        <v>0</v>
      </c>
      <c r="Q31" s="846">
        <v>0</v>
      </c>
      <c r="R31" s="997">
        <v>0</v>
      </c>
      <c r="S31" s="997">
        <v>0</v>
      </c>
      <c r="T31" s="846"/>
      <c r="U31" s="846"/>
      <c r="V31" s="846">
        <v>0</v>
      </c>
      <c r="W31" s="892">
        <v>0</v>
      </c>
    </row>
    <row r="32" spans="1:23">
      <c r="A32"/>
      <c r="B32" t="s">
        <v>460</v>
      </c>
      <c r="C32" s="729">
        <v>540060</v>
      </c>
      <c r="D32" s="780" t="s">
        <v>497</v>
      </c>
      <c r="E32" s="994">
        <v>0</v>
      </c>
      <c r="F32" s="837">
        <v>0</v>
      </c>
      <c r="G32" s="781">
        <v>0</v>
      </c>
      <c r="H32" s="781">
        <v>0</v>
      </c>
      <c r="I32" s="781">
        <v>0</v>
      </c>
      <c r="J32" s="837">
        <v>0</v>
      </c>
      <c r="K32" s="833">
        <v>0</v>
      </c>
      <c r="L32" s="776">
        <v>0</v>
      </c>
      <c r="M32" s="776">
        <v>0</v>
      </c>
      <c r="N32" s="837">
        <v>0</v>
      </c>
      <c r="O32" s="776">
        <v>0</v>
      </c>
      <c r="P32" s="776">
        <v>0</v>
      </c>
      <c r="Q32" s="776">
        <v>0</v>
      </c>
      <c r="R32" s="837">
        <v>0</v>
      </c>
      <c r="S32" s="837">
        <v>0</v>
      </c>
      <c r="T32" s="776"/>
      <c r="U32" s="776"/>
      <c r="V32" s="776">
        <v>0</v>
      </c>
      <c r="W32" s="842">
        <v>0</v>
      </c>
    </row>
    <row r="33" spans="1:23">
      <c r="A33"/>
      <c r="B33"/>
      <c r="C33" s="729">
        <v>542120</v>
      </c>
      <c r="D33" s="780" t="s">
        <v>499</v>
      </c>
      <c r="E33" s="994">
        <v>51528.88</v>
      </c>
      <c r="F33" s="837">
        <v>0</v>
      </c>
      <c r="G33" s="781">
        <v>0</v>
      </c>
      <c r="H33" s="781">
        <v>0</v>
      </c>
      <c r="I33" s="781">
        <v>0</v>
      </c>
      <c r="J33" s="837">
        <v>0</v>
      </c>
      <c r="K33" s="833">
        <v>0</v>
      </c>
      <c r="L33" s="776">
        <v>0</v>
      </c>
      <c r="M33" s="776">
        <v>0</v>
      </c>
      <c r="N33" s="837">
        <v>0</v>
      </c>
      <c r="O33" s="776">
        <v>0</v>
      </c>
      <c r="P33" s="776">
        <v>0</v>
      </c>
      <c r="Q33" s="776">
        <v>0</v>
      </c>
      <c r="R33" s="837">
        <v>0</v>
      </c>
      <c r="S33" s="837">
        <v>0</v>
      </c>
      <c r="T33" s="776"/>
      <c r="U33" s="776"/>
      <c r="V33" s="776">
        <v>0</v>
      </c>
      <c r="W33" s="842">
        <v>0</v>
      </c>
    </row>
    <row r="34" spans="1:23">
      <c r="A34"/>
      <c r="B34"/>
      <c r="C34" s="729">
        <v>546160</v>
      </c>
      <c r="D34" s="780" t="s">
        <v>2139</v>
      </c>
      <c r="E34" s="994">
        <v>0</v>
      </c>
      <c r="F34" s="837">
        <v>0</v>
      </c>
      <c r="G34" s="781">
        <v>0</v>
      </c>
      <c r="H34" s="781">
        <v>0</v>
      </c>
      <c r="I34" s="781">
        <v>0</v>
      </c>
      <c r="J34" s="837">
        <v>0</v>
      </c>
      <c r="K34" s="833">
        <v>0</v>
      </c>
      <c r="L34" s="776">
        <v>0</v>
      </c>
      <c r="M34" s="776">
        <v>0</v>
      </c>
      <c r="N34" s="837">
        <v>0</v>
      </c>
      <c r="O34" s="776">
        <v>0</v>
      </c>
      <c r="P34" s="776">
        <v>0</v>
      </c>
      <c r="Q34" s="776">
        <v>0</v>
      </c>
      <c r="R34" s="837">
        <v>0</v>
      </c>
      <c r="S34" s="837">
        <v>0</v>
      </c>
      <c r="T34" s="776"/>
      <c r="U34" s="776"/>
      <c r="V34" s="776">
        <v>0</v>
      </c>
      <c r="W34" s="842">
        <v>0</v>
      </c>
    </row>
    <row r="35" spans="1:23">
      <c r="A35"/>
      <c r="B35" s="527" t="s">
        <v>6630</v>
      </c>
      <c r="C35" s="527"/>
      <c r="D35" s="527"/>
      <c r="E35" s="995">
        <v>51528.88</v>
      </c>
      <c r="F35" s="997">
        <v>0</v>
      </c>
      <c r="G35" s="1079">
        <v>0</v>
      </c>
      <c r="H35" s="1079">
        <v>0</v>
      </c>
      <c r="I35" s="1079">
        <v>0</v>
      </c>
      <c r="J35" s="997">
        <v>0</v>
      </c>
      <c r="K35" s="1088">
        <v>0</v>
      </c>
      <c r="L35" s="846">
        <v>0</v>
      </c>
      <c r="M35" s="846">
        <v>0</v>
      </c>
      <c r="N35" s="997">
        <v>0</v>
      </c>
      <c r="O35" s="846">
        <v>0</v>
      </c>
      <c r="P35" s="846">
        <v>0</v>
      </c>
      <c r="Q35" s="846">
        <v>0</v>
      </c>
      <c r="R35" s="997">
        <v>0</v>
      </c>
      <c r="S35" s="997">
        <v>0</v>
      </c>
      <c r="T35" s="846"/>
      <c r="U35" s="846"/>
      <c r="V35" s="846">
        <v>0</v>
      </c>
      <c r="W35" s="892">
        <v>0</v>
      </c>
    </row>
    <row r="36" spans="1:23">
      <c r="A36" s="777" t="s">
        <v>6593</v>
      </c>
      <c r="B36" s="777"/>
      <c r="C36" s="777"/>
      <c r="D36" s="777"/>
      <c r="E36" s="996">
        <v>51528.88</v>
      </c>
      <c r="F36" s="838">
        <v>0</v>
      </c>
      <c r="G36" s="782">
        <v>0</v>
      </c>
      <c r="H36" s="782">
        <v>0</v>
      </c>
      <c r="I36" s="782">
        <v>0</v>
      </c>
      <c r="J36" s="838">
        <v>0</v>
      </c>
      <c r="K36" s="834">
        <v>0</v>
      </c>
      <c r="L36" s="778">
        <v>0</v>
      </c>
      <c r="M36" s="778">
        <v>0</v>
      </c>
      <c r="N36" s="838">
        <v>0</v>
      </c>
      <c r="O36" s="778">
        <v>0</v>
      </c>
      <c r="P36" s="778">
        <v>0</v>
      </c>
      <c r="Q36" s="778">
        <v>0</v>
      </c>
      <c r="R36" s="838">
        <v>0</v>
      </c>
      <c r="S36" s="838">
        <v>0</v>
      </c>
      <c r="T36" s="778"/>
      <c r="U36" s="778"/>
      <c r="V36" s="778">
        <v>0</v>
      </c>
      <c r="W36" s="843">
        <v>0</v>
      </c>
    </row>
    <row r="37" spans="1:23">
      <c r="A37" t="s">
        <v>6766</v>
      </c>
      <c r="B37" t="s">
        <v>6626</v>
      </c>
      <c r="C37" s="729">
        <v>520705</v>
      </c>
      <c r="D37" s="780" t="s">
        <v>53</v>
      </c>
      <c r="E37" s="994"/>
      <c r="F37" s="837"/>
      <c r="G37" s="781"/>
      <c r="H37" s="781"/>
      <c r="I37" s="781"/>
      <c r="J37" s="837">
        <v>0</v>
      </c>
      <c r="K37" s="833"/>
      <c r="L37" s="776"/>
      <c r="M37" s="776"/>
      <c r="N37" s="837">
        <v>0</v>
      </c>
      <c r="O37" s="776">
        <v>185.49</v>
      </c>
      <c r="P37" s="776">
        <v>0</v>
      </c>
      <c r="Q37" s="776">
        <v>0</v>
      </c>
      <c r="R37" s="837">
        <v>185.49</v>
      </c>
      <c r="S37" s="837">
        <v>0</v>
      </c>
      <c r="T37" s="776"/>
      <c r="U37" s="776"/>
      <c r="V37" s="776">
        <v>0</v>
      </c>
      <c r="W37" s="842">
        <v>185.49</v>
      </c>
    </row>
    <row r="38" spans="1:23">
      <c r="A38"/>
      <c r="B38"/>
      <c r="C38" s="729">
        <v>522320</v>
      </c>
      <c r="D38" s="780" t="s">
        <v>93</v>
      </c>
      <c r="E38" s="994"/>
      <c r="F38" s="837"/>
      <c r="G38" s="781"/>
      <c r="H38" s="781"/>
      <c r="I38" s="781"/>
      <c r="J38" s="837">
        <v>0</v>
      </c>
      <c r="K38" s="833"/>
      <c r="L38" s="776"/>
      <c r="M38" s="776"/>
      <c r="N38" s="837">
        <v>0</v>
      </c>
      <c r="O38" s="776"/>
      <c r="P38" s="776"/>
      <c r="Q38" s="776">
        <v>836.66</v>
      </c>
      <c r="R38" s="837">
        <v>836.66</v>
      </c>
      <c r="S38" s="837">
        <v>0</v>
      </c>
      <c r="T38" s="776"/>
      <c r="U38" s="776"/>
      <c r="V38" s="776">
        <v>0</v>
      </c>
      <c r="W38" s="842">
        <v>836.66</v>
      </c>
    </row>
    <row r="39" spans="1:23">
      <c r="A39"/>
      <c r="B39"/>
      <c r="C39" s="729">
        <v>522340</v>
      </c>
      <c r="D39" s="780" t="s">
        <v>94</v>
      </c>
      <c r="E39" s="994"/>
      <c r="F39" s="837"/>
      <c r="G39" s="781"/>
      <c r="H39" s="781"/>
      <c r="I39" s="781"/>
      <c r="J39" s="837">
        <v>0</v>
      </c>
      <c r="K39" s="833"/>
      <c r="L39" s="776"/>
      <c r="M39" s="776"/>
      <c r="N39" s="837">
        <v>0</v>
      </c>
      <c r="O39" s="776"/>
      <c r="P39" s="776">
        <v>40.270000000000003</v>
      </c>
      <c r="Q39" s="776">
        <v>3948.7</v>
      </c>
      <c r="R39" s="837">
        <v>3988.97</v>
      </c>
      <c r="S39" s="837">
        <v>0</v>
      </c>
      <c r="T39" s="776"/>
      <c r="U39" s="776"/>
      <c r="V39" s="776">
        <v>0</v>
      </c>
      <c r="W39" s="842">
        <v>3988.97</v>
      </c>
    </row>
    <row r="40" spans="1:23">
      <c r="A40"/>
      <c r="B40"/>
      <c r="C40" s="729">
        <v>523270</v>
      </c>
      <c r="D40" s="780" t="s">
        <v>62</v>
      </c>
      <c r="E40" s="994">
        <v>0</v>
      </c>
      <c r="F40" s="837">
        <v>0</v>
      </c>
      <c r="G40" s="781">
        <v>0</v>
      </c>
      <c r="H40" s="781">
        <v>0</v>
      </c>
      <c r="I40" s="781">
        <v>7120.3</v>
      </c>
      <c r="J40" s="837">
        <v>7120.3</v>
      </c>
      <c r="K40" s="833">
        <v>1262.42</v>
      </c>
      <c r="L40" s="776">
        <v>2276.39</v>
      </c>
      <c r="M40" s="776">
        <v>0</v>
      </c>
      <c r="N40" s="837">
        <v>3538.81</v>
      </c>
      <c r="O40" s="776">
        <v>2018.5</v>
      </c>
      <c r="P40" s="776">
        <v>191.58</v>
      </c>
      <c r="Q40" s="776">
        <v>352.59</v>
      </c>
      <c r="R40" s="837">
        <v>2562.67</v>
      </c>
      <c r="S40" s="837">
        <v>3125.08</v>
      </c>
      <c r="T40" s="776"/>
      <c r="U40" s="776"/>
      <c r="V40" s="776">
        <v>3125.08</v>
      </c>
      <c r="W40" s="842">
        <v>16346.86</v>
      </c>
    </row>
    <row r="41" spans="1:23">
      <c r="A41"/>
      <c r="B41"/>
      <c r="C41" s="729">
        <v>523760</v>
      </c>
      <c r="D41" s="780" t="s">
        <v>2835</v>
      </c>
      <c r="E41" s="994"/>
      <c r="F41" s="837"/>
      <c r="G41" s="781"/>
      <c r="H41" s="781"/>
      <c r="I41" s="781"/>
      <c r="J41" s="837">
        <v>0</v>
      </c>
      <c r="K41" s="833"/>
      <c r="L41" s="776"/>
      <c r="M41" s="776"/>
      <c r="N41" s="837">
        <v>0</v>
      </c>
      <c r="O41" s="776"/>
      <c r="P41" s="776"/>
      <c r="Q41" s="776">
        <v>358.65</v>
      </c>
      <c r="R41" s="837">
        <v>358.65</v>
      </c>
      <c r="S41" s="837">
        <v>0</v>
      </c>
      <c r="T41" s="776"/>
      <c r="U41" s="776"/>
      <c r="V41" s="776">
        <v>0</v>
      </c>
      <c r="W41" s="842">
        <v>358.65</v>
      </c>
    </row>
    <row r="42" spans="1:23">
      <c r="A42"/>
      <c r="B42"/>
      <c r="C42" s="729">
        <v>525440</v>
      </c>
      <c r="D42" s="780" t="s">
        <v>111</v>
      </c>
      <c r="E42" s="994"/>
      <c r="F42" s="837">
        <v>0</v>
      </c>
      <c r="G42" s="781"/>
      <c r="H42" s="781"/>
      <c r="I42" s="781"/>
      <c r="J42" s="837">
        <v>0</v>
      </c>
      <c r="K42" s="833"/>
      <c r="L42" s="776">
        <v>27281</v>
      </c>
      <c r="M42" s="776">
        <v>9423.2800000000007</v>
      </c>
      <c r="N42" s="837">
        <v>36704.28</v>
      </c>
      <c r="O42" s="776">
        <v>0</v>
      </c>
      <c r="P42" s="776">
        <v>345912.47</v>
      </c>
      <c r="Q42" s="776">
        <v>44037.5</v>
      </c>
      <c r="R42" s="837">
        <v>389949.97</v>
      </c>
      <c r="S42" s="837">
        <v>54125.5</v>
      </c>
      <c r="T42" s="776"/>
      <c r="U42" s="776"/>
      <c r="V42" s="776">
        <v>54125.5</v>
      </c>
      <c r="W42" s="842">
        <v>480779.75</v>
      </c>
    </row>
    <row r="43" spans="1:23">
      <c r="A43"/>
      <c r="B43"/>
      <c r="C43" s="729">
        <v>527700</v>
      </c>
      <c r="D43" s="780" t="s">
        <v>124</v>
      </c>
      <c r="E43" s="994"/>
      <c r="F43" s="837"/>
      <c r="G43" s="781"/>
      <c r="H43" s="781"/>
      <c r="I43" s="781"/>
      <c r="J43" s="837">
        <v>0</v>
      </c>
      <c r="K43" s="833"/>
      <c r="L43" s="776"/>
      <c r="M43" s="776"/>
      <c r="N43" s="837">
        <v>0</v>
      </c>
      <c r="O43" s="776"/>
      <c r="P43" s="776"/>
      <c r="Q43" s="776"/>
      <c r="R43" s="837">
        <v>0</v>
      </c>
      <c r="S43" s="837">
        <v>209.53</v>
      </c>
      <c r="T43" s="776"/>
      <c r="U43" s="776"/>
      <c r="V43" s="776">
        <v>209.53</v>
      </c>
      <c r="W43" s="842">
        <v>209.53</v>
      </c>
    </row>
    <row r="44" spans="1:23">
      <c r="A44"/>
      <c r="B44"/>
      <c r="C44" s="729">
        <v>527780</v>
      </c>
      <c r="D44" s="780" t="s">
        <v>128</v>
      </c>
      <c r="E44" s="994">
        <v>227391.40000000002</v>
      </c>
      <c r="F44" s="837">
        <v>1000000</v>
      </c>
      <c r="G44" s="781">
        <v>11530.12</v>
      </c>
      <c r="H44" s="781">
        <v>-340.16</v>
      </c>
      <c r="I44" s="781">
        <v>1003.89</v>
      </c>
      <c r="J44" s="837">
        <v>12193.85</v>
      </c>
      <c r="K44" s="833">
        <v>33961.519999999997</v>
      </c>
      <c r="L44" s="776">
        <v>10343.9</v>
      </c>
      <c r="M44" s="776">
        <v>-1826.95</v>
      </c>
      <c r="N44" s="837">
        <v>42478.47</v>
      </c>
      <c r="O44" s="776">
        <v>1582.89</v>
      </c>
      <c r="P44" s="776">
        <v>38618.36</v>
      </c>
      <c r="Q44" s="776">
        <v>3938.74</v>
      </c>
      <c r="R44" s="837">
        <v>44139.99</v>
      </c>
      <c r="S44" s="837">
        <v>3174.92</v>
      </c>
      <c r="T44" s="776"/>
      <c r="U44" s="776"/>
      <c r="V44" s="776">
        <v>3174.92</v>
      </c>
      <c r="W44" s="842">
        <v>101987.23000000001</v>
      </c>
    </row>
    <row r="45" spans="1:23">
      <c r="A45"/>
      <c r="B45" s="527" t="s">
        <v>6627</v>
      </c>
      <c r="C45" s="527"/>
      <c r="D45" s="527"/>
      <c r="E45" s="995">
        <v>227391.40000000002</v>
      </c>
      <c r="F45" s="997">
        <v>1000000</v>
      </c>
      <c r="G45" s="1079">
        <v>11530.12</v>
      </c>
      <c r="H45" s="1079">
        <v>-340.16</v>
      </c>
      <c r="I45" s="1079">
        <v>8124.1900000000005</v>
      </c>
      <c r="J45" s="997">
        <v>19314.150000000001</v>
      </c>
      <c r="K45" s="1088">
        <v>35223.939999999995</v>
      </c>
      <c r="L45" s="846">
        <v>39901.29</v>
      </c>
      <c r="M45" s="846">
        <v>7596.3300000000008</v>
      </c>
      <c r="N45" s="997">
        <v>82721.56</v>
      </c>
      <c r="O45" s="846">
        <v>3786.88</v>
      </c>
      <c r="P45" s="846">
        <v>384762.67999999993</v>
      </c>
      <c r="Q45" s="846">
        <v>53472.84</v>
      </c>
      <c r="R45" s="997">
        <v>442022.39999999997</v>
      </c>
      <c r="S45" s="997">
        <v>60635.03</v>
      </c>
      <c r="T45" s="846"/>
      <c r="U45" s="846"/>
      <c r="V45" s="846">
        <v>60635.03</v>
      </c>
      <c r="W45" s="892">
        <v>604693.14</v>
      </c>
    </row>
    <row r="46" spans="1:23">
      <c r="A46"/>
      <c r="B46" t="s">
        <v>6628</v>
      </c>
      <c r="C46" s="729">
        <v>536780</v>
      </c>
      <c r="D46" s="780" t="s">
        <v>62</v>
      </c>
      <c r="E46" s="994">
        <v>0</v>
      </c>
      <c r="F46" s="837">
        <v>4900000</v>
      </c>
      <c r="G46" s="781">
        <v>0</v>
      </c>
      <c r="H46" s="781">
        <v>0</v>
      </c>
      <c r="I46" s="781">
        <v>0</v>
      </c>
      <c r="J46" s="837">
        <v>0</v>
      </c>
      <c r="K46" s="833">
        <v>0</v>
      </c>
      <c r="L46" s="776">
        <v>13202.45</v>
      </c>
      <c r="M46" s="776">
        <v>0</v>
      </c>
      <c r="N46" s="837">
        <v>13202.45</v>
      </c>
      <c r="O46" s="776">
        <v>0</v>
      </c>
      <c r="P46" s="776">
        <v>6409.45</v>
      </c>
      <c r="Q46" s="776">
        <v>66378.06</v>
      </c>
      <c r="R46" s="837">
        <v>72787.509999999995</v>
      </c>
      <c r="S46" s="837">
        <v>0</v>
      </c>
      <c r="T46" s="776"/>
      <c r="U46" s="776"/>
      <c r="V46" s="776">
        <v>0</v>
      </c>
      <c r="W46" s="842">
        <v>85989.959999999992</v>
      </c>
    </row>
    <row r="47" spans="1:23">
      <c r="A47"/>
      <c r="B47"/>
      <c r="C47" s="729">
        <v>537020</v>
      </c>
      <c r="D47" s="780" t="s">
        <v>83</v>
      </c>
      <c r="E47" s="994"/>
      <c r="F47" s="837">
        <v>0</v>
      </c>
      <c r="G47" s="781"/>
      <c r="H47" s="781"/>
      <c r="I47" s="781"/>
      <c r="J47" s="837">
        <v>0</v>
      </c>
      <c r="K47" s="833">
        <v>2157.98</v>
      </c>
      <c r="L47" s="776">
        <v>0</v>
      </c>
      <c r="M47" s="776">
        <v>1552.94</v>
      </c>
      <c r="N47" s="837">
        <v>3710.92</v>
      </c>
      <c r="O47" s="776">
        <v>262.18</v>
      </c>
      <c r="P47" s="776">
        <v>-1109.22</v>
      </c>
      <c r="Q47" s="776">
        <v>645.37</v>
      </c>
      <c r="R47" s="837">
        <v>-201.66999999999996</v>
      </c>
      <c r="S47" s="837">
        <v>0</v>
      </c>
      <c r="T47" s="776"/>
      <c r="U47" s="776"/>
      <c r="V47" s="776">
        <v>0</v>
      </c>
      <c r="W47" s="842">
        <v>3509.25</v>
      </c>
    </row>
    <row r="48" spans="1:23">
      <c r="A48"/>
      <c r="B48"/>
      <c r="C48" s="729">
        <v>537080</v>
      </c>
      <c r="D48" s="780" t="s">
        <v>84</v>
      </c>
      <c r="E48" s="994"/>
      <c r="F48" s="837"/>
      <c r="G48" s="781"/>
      <c r="H48" s="781"/>
      <c r="I48" s="781"/>
      <c r="J48" s="837">
        <v>0</v>
      </c>
      <c r="K48" s="833"/>
      <c r="L48" s="776"/>
      <c r="M48" s="776"/>
      <c r="N48" s="837">
        <v>0</v>
      </c>
      <c r="O48" s="776"/>
      <c r="P48" s="776">
        <v>150</v>
      </c>
      <c r="Q48" s="776">
        <v>0</v>
      </c>
      <c r="R48" s="837">
        <v>150</v>
      </c>
      <c r="S48" s="837">
        <v>795</v>
      </c>
      <c r="T48" s="776"/>
      <c r="U48" s="776"/>
      <c r="V48" s="776">
        <v>795</v>
      </c>
      <c r="W48" s="842">
        <v>945</v>
      </c>
    </row>
    <row r="49" spans="1:23">
      <c r="A49"/>
      <c r="B49" s="527" t="s">
        <v>6629</v>
      </c>
      <c r="C49" s="527"/>
      <c r="D49" s="527"/>
      <c r="E49" s="995">
        <v>0</v>
      </c>
      <c r="F49" s="997">
        <v>4900000</v>
      </c>
      <c r="G49" s="1079">
        <v>0</v>
      </c>
      <c r="H49" s="1079">
        <v>0</v>
      </c>
      <c r="I49" s="1079">
        <v>0</v>
      </c>
      <c r="J49" s="997">
        <v>0</v>
      </c>
      <c r="K49" s="1088">
        <v>2157.98</v>
      </c>
      <c r="L49" s="846">
        <v>13202.45</v>
      </c>
      <c r="M49" s="846">
        <v>1552.94</v>
      </c>
      <c r="N49" s="997">
        <v>16913.370000000003</v>
      </c>
      <c r="O49" s="846">
        <v>262.18</v>
      </c>
      <c r="P49" s="846">
        <v>5450.23</v>
      </c>
      <c r="Q49" s="846">
        <v>67023.429999999993</v>
      </c>
      <c r="R49" s="997">
        <v>72735.839999999997</v>
      </c>
      <c r="S49" s="997">
        <v>795</v>
      </c>
      <c r="T49" s="846"/>
      <c r="U49" s="846"/>
      <c r="V49" s="846">
        <v>795</v>
      </c>
      <c r="W49" s="892">
        <v>90444.209999999992</v>
      </c>
    </row>
    <row r="50" spans="1:23">
      <c r="A50"/>
      <c r="B50" t="s">
        <v>460</v>
      </c>
      <c r="C50" s="729">
        <v>542060</v>
      </c>
      <c r="D50" s="780" t="s">
        <v>229</v>
      </c>
      <c r="E50" s="994"/>
      <c r="F50" s="837"/>
      <c r="G50" s="781"/>
      <c r="H50" s="781"/>
      <c r="I50" s="781"/>
      <c r="J50" s="837">
        <v>0</v>
      </c>
      <c r="K50" s="833"/>
      <c r="L50" s="776"/>
      <c r="M50" s="776"/>
      <c r="N50" s="837">
        <v>0</v>
      </c>
      <c r="O50" s="776"/>
      <c r="P50" s="776"/>
      <c r="Q50" s="776"/>
      <c r="R50" s="837">
        <v>0</v>
      </c>
      <c r="S50" s="837">
        <v>75213</v>
      </c>
      <c r="T50" s="776"/>
      <c r="U50" s="776"/>
      <c r="V50" s="776">
        <v>75213</v>
      </c>
      <c r="W50" s="842">
        <v>75213</v>
      </c>
    </row>
    <row r="51" spans="1:23">
      <c r="A51"/>
      <c r="B51"/>
      <c r="C51" s="729">
        <v>542120</v>
      </c>
      <c r="D51" s="780" t="s">
        <v>499</v>
      </c>
      <c r="E51" s="994">
        <v>81406</v>
      </c>
      <c r="F51" s="837">
        <v>12900000</v>
      </c>
      <c r="G51" s="781">
        <v>0</v>
      </c>
      <c r="H51" s="781">
        <v>0</v>
      </c>
      <c r="I51" s="781">
        <v>0</v>
      </c>
      <c r="J51" s="837">
        <v>0</v>
      </c>
      <c r="K51" s="833">
        <v>0</v>
      </c>
      <c r="L51" s="776">
        <v>0</v>
      </c>
      <c r="M51" s="776">
        <v>0</v>
      </c>
      <c r="N51" s="837">
        <v>0</v>
      </c>
      <c r="O51" s="776">
        <v>0</v>
      </c>
      <c r="P51" s="776">
        <v>-39328</v>
      </c>
      <c r="Q51" s="776">
        <v>98558.3</v>
      </c>
      <c r="R51" s="837">
        <v>59230.3</v>
      </c>
      <c r="S51" s="837">
        <v>230236.57</v>
      </c>
      <c r="T51" s="776"/>
      <c r="U51" s="776"/>
      <c r="V51" s="776">
        <v>230236.57</v>
      </c>
      <c r="W51" s="842">
        <v>289466.87</v>
      </c>
    </row>
    <row r="52" spans="1:23">
      <c r="A52"/>
      <c r="B52"/>
      <c r="C52" s="729">
        <v>546160</v>
      </c>
      <c r="D52" s="780" t="s">
        <v>2139</v>
      </c>
      <c r="E52" s="994">
        <v>47582.53</v>
      </c>
      <c r="F52" s="837">
        <v>0</v>
      </c>
      <c r="G52" s="781">
        <v>0</v>
      </c>
      <c r="H52" s="781">
        <v>0</v>
      </c>
      <c r="I52" s="781">
        <v>0</v>
      </c>
      <c r="J52" s="837">
        <v>0</v>
      </c>
      <c r="K52" s="833">
        <v>0</v>
      </c>
      <c r="L52" s="776">
        <v>0</v>
      </c>
      <c r="M52" s="776">
        <v>0</v>
      </c>
      <c r="N52" s="837">
        <v>0</v>
      </c>
      <c r="O52" s="776">
        <v>0</v>
      </c>
      <c r="P52" s="776">
        <v>0</v>
      </c>
      <c r="Q52" s="776">
        <v>0</v>
      </c>
      <c r="R52" s="837">
        <v>0</v>
      </c>
      <c r="S52" s="837">
        <v>-47582.53</v>
      </c>
      <c r="T52" s="776"/>
      <c r="U52" s="776"/>
      <c r="V52" s="776">
        <v>-47582.53</v>
      </c>
      <c r="W52" s="842">
        <v>-47582.53</v>
      </c>
    </row>
    <row r="53" spans="1:23">
      <c r="A53"/>
      <c r="B53" s="527" t="s">
        <v>6630</v>
      </c>
      <c r="C53" s="527"/>
      <c r="D53" s="527"/>
      <c r="E53" s="995">
        <v>128988.53</v>
      </c>
      <c r="F53" s="997">
        <v>12900000</v>
      </c>
      <c r="G53" s="1079">
        <v>0</v>
      </c>
      <c r="H53" s="1079">
        <v>0</v>
      </c>
      <c r="I53" s="1079">
        <v>0</v>
      </c>
      <c r="J53" s="997">
        <v>0</v>
      </c>
      <c r="K53" s="1088">
        <v>0</v>
      </c>
      <c r="L53" s="846">
        <v>0</v>
      </c>
      <c r="M53" s="846">
        <v>0</v>
      </c>
      <c r="N53" s="997">
        <v>0</v>
      </c>
      <c r="O53" s="846">
        <v>0</v>
      </c>
      <c r="P53" s="846">
        <v>-39328</v>
      </c>
      <c r="Q53" s="846">
        <v>98558.3</v>
      </c>
      <c r="R53" s="997">
        <v>59230.3</v>
      </c>
      <c r="S53" s="997">
        <v>257867.04</v>
      </c>
      <c r="T53" s="846"/>
      <c r="U53" s="846"/>
      <c r="V53" s="846">
        <v>257867.04</v>
      </c>
      <c r="W53" s="892">
        <v>317097.33999999997</v>
      </c>
    </row>
    <row r="54" spans="1:23">
      <c r="A54" s="777" t="s">
        <v>6782</v>
      </c>
      <c r="B54" s="777"/>
      <c r="C54" s="777"/>
      <c r="D54" s="777"/>
      <c r="E54" s="996">
        <v>356379.93000000005</v>
      </c>
      <c r="F54" s="838">
        <v>18800000</v>
      </c>
      <c r="G54" s="782">
        <v>11530.12</v>
      </c>
      <c r="H54" s="782">
        <v>-340.16</v>
      </c>
      <c r="I54" s="782">
        <v>8124.1900000000005</v>
      </c>
      <c r="J54" s="838">
        <v>19314.150000000001</v>
      </c>
      <c r="K54" s="834">
        <v>37381.919999999998</v>
      </c>
      <c r="L54" s="778">
        <v>53103.740000000005</v>
      </c>
      <c r="M54" s="778">
        <v>9149.27</v>
      </c>
      <c r="N54" s="838">
        <v>99634.93</v>
      </c>
      <c r="O54" s="778">
        <v>4049.06</v>
      </c>
      <c r="P54" s="778">
        <v>350884.91</v>
      </c>
      <c r="Q54" s="778">
        <v>219054.57</v>
      </c>
      <c r="R54" s="838">
        <v>573988.54</v>
      </c>
      <c r="S54" s="838">
        <v>319297.06999999995</v>
      </c>
      <c r="T54" s="778"/>
      <c r="U54" s="778"/>
      <c r="V54" s="778">
        <v>319297.06999999995</v>
      </c>
      <c r="W54" s="843">
        <v>1012234.69</v>
      </c>
    </row>
    <row r="55" spans="1:23">
      <c r="A55" t="s">
        <v>5359</v>
      </c>
      <c r="B55"/>
      <c r="C55"/>
      <c r="D55"/>
      <c r="E55" s="994">
        <v>5848655.2600000007</v>
      </c>
      <c r="F55" s="837">
        <v>28292987</v>
      </c>
      <c r="G55" s="781">
        <v>19030.120000000003</v>
      </c>
      <c r="H55" s="781">
        <v>2756.4400000000005</v>
      </c>
      <c r="I55" s="781">
        <v>259257.45</v>
      </c>
      <c r="J55" s="837">
        <v>281044.01</v>
      </c>
      <c r="K55" s="833">
        <v>58796.68</v>
      </c>
      <c r="L55" s="776">
        <v>748999.25</v>
      </c>
      <c r="M55" s="776">
        <v>39375.9</v>
      </c>
      <c r="N55" s="837">
        <v>847171.83000000007</v>
      </c>
      <c r="O55" s="776">
        <v>154604.71</v>
      </c>
      <c r="P55" s="776">
        <v>1101648.3899999999</v>
      </c>
      <c r="Q55" s="776">
        <v>612316.9</v>
      </c>
      <c r="R55" s="837">
        <v>1868569.9999999998</v>
      </c>
      <c r="S55" s="837">
        <v>566435.41</v>
      </c>
      <c r="T55" s="776"/>
      <c r="U55" s="776"/>
      <c r="V55" s="776">
        <v>566435.41</v>
      </c>
      <c r="W55" s="842">
        <v>3563221.2500000005</v>
      </c>
    </row>
    <row r="56" spans="1:23">
      <c r="A56"/>
      <c r="B56"/>
      <c r="C56"/>
      <c r="D56"/>
      <c r="E56"/>
      <c r="F56"/>
      <c r="G56"/>
      <c r="H56"/>
      <c r="I56"/>
      <c r="J56"/>
      <c r="K56"/>
      <c r="L56"/>
      <c r="M56"/>
      <c r="N56"/>
      <c r="O56"/>
      <c r="P56"/>
      <c r="Q56"/>
      <c r="R56"/>
      <c r="S56"/>
      <c r="T56"/>
      <c r="U56"/>
      <c r="V56"/>
      <c r="W56"/>
    </row>
    <row r="57" spans="1:23">
      <c r="A57"/>
      <c r="B57"/>
      <c r="C57"/>
      <c r="D57"/>
      <c r="E57"/>
      <c r="F57"/>
      <c r="G57"/>
      <c r="H57"/>
      <c r="I57"/>
      <c r="J57"/>
      <c r="K57"/>
      <c r="L57"/>
      <c r="M57"/>
      <c r="N57"/>
      <c r="O57"/>
      <c r="P57"/>
      <c r="Q57"/>
      <c r="R57"/>
      <c r="S57"/>
      <c r="T57"/>
      <c r="U57"/>
      <c r="V57"/>
      <c r="W57"/>
    </row>
    <row r="58" spans="1:23">
      <c r="A58"/>
      <c r="B58"/>
      <c r="C58"/>
      <c r="D58"/>
      <c r="E58"/>
      <c r="F58"/>
      <c r="G58"/>
      <c r="H58"/>
      <c r="I58"/>
      <c r="J58"/>
      <c r="K58"/>
      <c r="L58"/>
      <c r="M58"/>
      <c r="N58"/>
      <c r="O58"/>
      <c r="P58"/>
      <c r="Q58"/>
      <c r="R58"/>
      <c r="S58"/>
      <c r="T58"/>
      <c r="U58"/>
      <c r="V58"/>
      <c r="W58"/>
    </row>
    <row r="59" spans="1:23">
      <c r="A59"/>
      <c r="B59"/>
      <c r="C59"/>
      <c r="D59"/>
      <c r="E59"/>
      <c r="F59"/>
      <c r="G59"/>
      <c r="H59"/>
      <c r="I59"/>
      <c r="J59"/>
      <c r="K59"/>
      <c r="L59"/>
      <c r="M59"/>
      <c r="N59"/>
      <c r="O59"/>
      <c r="P59"/>
      <c r="Q59"/>
      <c r="R59"/>
      <c r="S59"/>
      <c r="T59"/>
      <c r="U59"/>
      <c r="V59"/>
      <c r="W59"/>
    </row>
    <row r="60" spans="1:23">
      <c r="A60"/>
      <c r="B60"/>
      <c r="C60"/>
      <c r="D60"/>
      <c r="E60"/>
      <c r="F60"/>
      <c r="G60"/>
      <c r="H60"/>
      <c r="I60"/>
      <c r="J60"/>
      <c r="K60"/>
      <c r="L60"/>
      <c r="M60"/>
      <c r="N60"/>
      <c r="O60"/>
      <c r="P60"/>
      <c r="Q60"/>
      <c r="R60"/>
      <c r="S60"/>
      <c r="T60"/>
      <c r="U60"/>
      <c r="V60"/>
      <c r="W60"/>
    </row>
    <row r="61" spans="1:23">
      <c r="A61"/>
      <c r="B61"/>
      <c r="C61"/>
      <c r="D61"/>
      <c r="E61"/>
      <c r="F61"/>
      <c r="G61"/>
      <c r="H61"/>
      <c r="I61"/>
      <c r="J61"/>
      <c r="K61"/>
      <c r="L61"/>
      <c r="M61"/>
      <c r="N61"/>
      <c r="O61"/>
      <c r="P61"/>
      <c r="Q61"/>
      <c r="R61"/>
      <c r="S61"/>
      <c r="T61"/>
      <c r="U61"/>
      <c r="V61"/>
      <c r="W61"/>
    </row>
    <row r="62" spans="1:23">
      <c r="A62"/>
      <c r="B62"/>
      <c r="C62"/>
      <c r="D62"/>
      <c r="E62"/>
      <c r="F62"/>
      <c r="G62"/>
      <c r="H62"/>
      <c r="I62"/>
      <c r="J62"/>
      <c r="K62"/>
      <c r="L62"/>
      <c r="M62"/>
      <c r="N62"/>
      <c r="O62"/>
      <c r="P62"/>
      <c r="Q62"/>
      <c r="R62"/>
      <c r="S62"/>
      <c r="T62"/>
      <c r="U62"/>
      <c r="V62"/>
      <c r="W62"/>
    </row>
    <row r="63" spans="1:23">
      <c r="A63"/>
      <c r="B63"/>
      <c r="C63"/>
      <c r="D63"/>
      <c r="E63"/>
      <c r="F63"/>
      <c r="G63"/>
      <c r="H63"/>
      <c r="I63"/>
      <c r="J63"/>
      <c r="K63"/>
      <c r="L63"/>
      <c r="M63"/>
      <c r="N63"/>
      <c r="O63"/>
      <c r="P63"/>
      <c r="Q63"/>
      <c r="R63"/>
      <c r="S63"/>
      <c r="T63"/>
      <c r="U63"/>
      <c r="V63"/>
      <c r="W63"/>
    </row>
    <row r="64" spans="1:23">
      <c r="A64"/>
      <c r="B64"/>
      <c r="C64"/>
      <c r="D64"/>
      <c r="E64"/>
      <c r="F64"/>
      <c r="G64"/>
      <c r="H64"/>
      <c r="I64"/>
      <c r="J64"/>
      <c r="K64"/>
      <c r="L64"/>
      <c r="M64"/>
      <c r="N64"/>
      <c r="O64"/>
      <c r="P64"/>
      <c r="Q64"/>
      <c r="R64"/>
      <c r="S64"/>
      <c r="T64"/>
      <c r="U64"/>
      <c r="V64"/>
      <c r="W64"/>
    </row>
    <row r="65" spans="1:23">
      <c r="A65"/>
      <c r="B65"/>
      <c r="C65"/>
      <c r="D65"/>
      <c r="E65"/>
      <c r="F65"/>
      <c r="G65"/>
      <c r="H65"/>
      <c r="I65"/>
      <c r="J65"/>
      <c r="K65"/>
      <c r="L65"/>
      <c r="M65"/>
      <c r="N65"/>
      <c r="O65"/>
      <c r="P65"/>
      <c r="Q65"/>
      <c r="R65"/>
      <c r="S65"/>
      <c r="T65"/>
      <c r="U65"/>
      <c r="V65"/>
      <c r="W65"/>
    </row>
    <row r="66" spans="1:23">
      <c r="A66"/>
      <c r="B66"/>
      <c r="C66"/>
      <c r="D66"/>
      <c r="E66"/>
      <c r="F66"/>
      <c r="G66"/>
      <c r="H66"/>
      <c r="I66"/>
      <c r="J66"/>
      <c r="K66"/>
      <c r="L66"/>
      <c r="M66"/>
      <c r="N66"/>
      <c r="O66"/>
      <c r="P66"/>
      <c r="Q66"/>
      <c r="R66"/>
      <c r="S66"/>
      <c r="T66"/>
      <c r="U66"/>
      <c r="V66"/>
      <c r="W66"/>
    </row>
    <row r="67" spans="1:23">
      <c r="A67"/>
      <c r="B67"/>
      <c r="C67"/>
      <c r="D67"/>
      <c r="E67"/>
      <c r="F67"/>
      <c r="G67"/>
      <c r="H67"/>
      <c r="I67"/>
      <c r="J67"/>
      <c r="K67"/>
      <c r="L67"/>
      <c r="M67"/>
      <c r="N67"/>
      <c r="O67"/>
      <c r="P67"/>
      <c r="Q67"/>
      <c r="R67"/>
      <c r="S67"/>
      <c r="T67"/>
      <c r="U67"/>
      <c r="V67"/>
      <c r="W67"/>
    </row>
    <row r="68" spans="1:23">
      <c r="A68"/>
      <c r="B68"/>
      <c r="C68"/>
      <c r="D68"/>
      <c r="E68"/>
      <c r="F68"/>
      <c r="G68"/>
      <c r="H68"/>
      <c r="I68"/>
      <c r="J68"/>
      <c r="K68"/>
      <c r="L68"/>
      <c r="M68"/>
      <c r="N68"/>
      <c r="O68"/>
      <c r="P68"/>
      <c r="Q68"/>
      <c r="R68"/>
      <c r="S68"/>
      <c r="T68"/>
      <c r="U68"/>
      <c r="V68"/>
      <c r="W68"/>
    </row>
    <row r="69" spans="1:23">
      <c r="A69"/>
      <c r="B69"/>
      <c r="C69"/>
      <c r="D69"/>
      <c r="E69"/>
      <c r="F69"/>
      <c r="G69"/>
      <c r="H69"/>
      <c r="I69"/>
      <c r="J69"/>
      <c r="K69"/>
      <c r="L69"/>
      <c r="M69"/>
      <c r="N69"/>
      <c r="O69"/>
      <c r="P69"/>
      <c r="Q69"/>
      <c r="R69"/>
      <c r="S69"/>
      <c r="T69"/>
      <c r="U69"/>
      <c r="V69"/>
      <c r="W69"/>
    </row>
    <row r="70" spans="1:23">
      <c r="A70"/>
      <c r="B70"/>
      <c r="C70"/>
      <c r="D70"/>
      <c r="E70"/>
      <c r="F70"/>
      <c r="G70"/>
      <c r="H70"/>
      <c r="I70"/>
      <c r="J70"/>
      <c r="K70"/>
      <c r="L70"/>
      <c r="M70"/>
      <c r="N70"/>
      <c r="O70"/>
      <c r="P70"/>
      <c r="Q70"/>
      <c r="R70"/>
      <c r="S70"/>
      <c r="T70"/>
      <c r="U70"/>
      <c r="V70"/>
      <c r="W70"/>
    </row>
    <row r="71" spans="1:23">
      <c r="A71"/>
      <c r="B71"/>
      <c r="C71"/>
      <c r="D71"/>
      <c r="E71"/>
      <c r="F71"/>
      <c r="G71"/>
      <c r="H71"/>
      <c r="I71"/>
      <c r="J71"/>
      <c r="K71"/>
      <c r="L71"/>
      <c r="M71"/>
      <c r="N71"/>
      <c r="O71"/>
      <c r="P71"/>
      <c r="Q71"/>
      <c r="R71"/>
      <c r="S71"/>
      <c r="T71"/>
      <c r="U71"/>
      <c r="V71"/>
      <c r="W71"/>
    </row>
    <row r="72" spans="1:23">
      <c r="A72"/>
      <c r="B72"/>
      <c r="C72"/>
      <c r="D72"/>
      <c r="E72"/>
      <c r="F72"/>
      <c r="G72"/>
      <c r="H72"/>
      <c r="I72"/>
      <c r="J72"/>
      <c r="K72"/>
      <c r="L72"/>
      <c r="M72"/>
      <c r="N72"/>
      <c r="O72"/>
      <c r="P72"/>
      <c r="Q72"/>
      <c r="R72"/>
      <c r="S72"/>
      <c r="T72"/>
      <c r="U72"/>
      <c r="V72"/>
      <c r="W72"/>
    </row>
    <row r="73" spans="1:23">
      <c r="A73"/>
      <c r="B73"/>
      <c r="C73"/>
      <c r="D73"/>
      <c r="E73"/>
      <c r="F73"/>
      <c r="G73"/>
      <c r="H73"/>
      <c r="I73"/>
      <c r="J73"/>
      <c r="K73"/>
      <c r="L73"/>
      <c r="M73"/>
      <c r="N73"/>
      <c r="O73"/>
      <c r="P73"/>
      <c r="Q73"/>
      <c r="R73"/>
      <c r="S73"/>
      <c r="T73"/>
      <c r="U73"/>
      <c r="V73"/>
      <c r="W73"/>
    </row>
    <row r="74" spans="1:23">
      <c r="A74"/>
      <c r="B74"/>
      <c r="C74"/>
      <c r="D74"/>
      <c r="E74"/>
      <c r="F74"/>
      <c r="G74"/>
      <c r="H74"/>
      <c r="I74"/>
      <c r="J74"/>
      <c r="K74"/>
      <c r="L74"/>
      <c r="M74"/>
      <c r="N74"/>
      <c r="O74"/>
      <c r="P74"/>
      <c r="Q74"/>
      <c r="R74"/>
      <c r="S74"/>
      <c r="T74"/>
      <c r="U74"/>
      <c r="V74"/>
      <c r="W74"/>
    </row>
    <row r="75" spans="1:23">
      <c r="A75"/>
      <c r="B75"/>
      <c r="C75"/>
      <c r="D75"/>
      <c r="E75"/>
      <c r="F75"/>
      <c r="G75"/>
      <c r="H75"/>
      <c r="I75"/>
      <c r="J75"/>
      <c r="K75"/>
      <c r="L75"/>
      <c r="M75"/>
      <c r="N75"/>
      <c r="O75"/>
      <c r="P75"/>
      <c r="Q75"/>
      <c r="R75"/>
      <c r="S75"/>
      <c r="T75"/>
      <c r="U75"/>
      <c r="V75"/>
      <c r="W75"/>
    </row>
    <row r="76" spans="1:23">
      <c r="A76"/>
      <c r="B76"/>
      <c r="C76"/>
      <c r="D76"/>
      <c r="E76"/>
      <c r="F76"/>
      <c r="G76"/>
      <c r="H76"/>
      <c r="I76"/>
      <c r="J76"/>
      <c r="K76"/>
      <c r="L76"/>
      <c r="M76"/>
      <c r="N76"/>
      <c r="O76"/>
      <c r="P76"/>
      <c r="Q76"/>
      <c r="R76"/>
      <c r="S76"/>
      <c r="T76"/>
      <c r="U76"/>
      <c r="V76"/>
      <c r="W76"/>
    </row>
    <row r="77" spans="1:23">
      <c r="A77"/>
      <c r="B77"/>
      <c r="C77"/>
      <c r="D77"/>
      <c r="E77"/>
      <c r="F77"/>
      <c r="G77"/>
      <c r="H77"/>
      <c r="I77"/>
      <c r="J77"/>
      <c r="K77"/>
      <c r="L77"/>
      <c r="M77"/>
      <c r="N77"/>
      <c r="O77"/>
      <c r="P77"/>
      <c r="Q77"/>
      <c r="R77"/>
      <c r="S77"/>
      <c r="T77"/>
      <c r="U77"/>
      <c r="V77"/>
      <c r="W77"/>
    </row>
    <row r="78" spans="1:23">
      <c r="A78"/>
      <c r="B78"/>
      <c r="C78"/>
      <c r="D78"/>
      <c r="E78"/>
      <c r="F78"/>
      <c r="G78"/>
      <c r="H78"/>
      <c r="I78"/>
      <c r="J78"/>
      <c r="K78"/>
      <c r="L78"/>
      <c r="M78"/>
      <c r="N78"/>
      <c r="O78"/>
      <c r="P78"/>
      <c r="Q78"/>
      <c r="R78"/>
      <c r="S78"/>
      <c r="T78"/>
      <c r="U78"/>
      <c r="V78"/>
      <c r="W78"/>
    </row>
    <row r="79" spans="1:23">
      <c r="A79"/>
      <c r="B79"/>
      <c r="C79"/>
      <c r="D79"/>
      <c r="E79"/>
      <c r="F79"/>
      <c r="G79"/>
      <c r="H79"/>
      <c r="I79"/>
      <c r="J79"/>
      <c r="K79"/>
      <c r="L79"/>
      <c r="M79"/>
      <c r="N79"/>
      <c r="O79"/>
      <c r="P79"/>
      <c r="Q79"/>
      <c r="R79"/>
      <c r="S79"/>
      <c r="T79"/>
      <c r="U79"/>
      <c r="V79"/>
      <c r="W79"/>
    </row>
    <row r="80" spans="1:23">
      <c r="A80"/>
      <c r="B80"/>
      <c r="C80"/>
      <c r="D80"/>
      <c r="E80"/>
      <c r="F80"/>
      <c r="G80"/>
      <c r="H80"/>
      <c r="I80"/>
      <c r="J80"/>
      <c r="K80"/>
      <c r="L80"/>
      <c r="M80"/>
      <c r="N80"/>
      <c r="O80"/>
      <c r="P80"/>
      <c r="Q80"/>
      <c r="R80"/>
      <c r="S80"/>
      <c r="T80"/>
      <c r="U80"/>
      <c r="V80"/>
      <c r="W80"/>
    </row>
    <row r="81" spans="1:23">
      <c r="A81"/>
      <c r="B81"/>
      <c r="C81"/>
      <c r="D81"/>
      <c r="E81"/>
      <c r="F81"/>
      <c r="G81"/>
      <c r="H81"/>
      <c r="I81"/>
      <c r="J81"/>
      <c r="K81"/>
      <c r="L81"/>
      <c r="M81"/>
      <c r="N81"/>
      <c r="O81"/>
      <c r="P81"/>
      <c r="Q81"/>
      <c r="R81"/>
      <c r="S81"/>
      <c r="T81"/>
      <c r="U81"/>
      <c r="V81"/>
      <c r="W81"/>
    </row>
    <row r="82" spans="1:23">
      <c r="A82"/>
      <c r="B82"/>
      <c r="C82"/>
      <c r="D82"/>
      <c r="E82"/>
      <c r="F82"/>
      <c r="G82"/>
      <c r="H82"/>
      <c r="I82"/>
      <c r="J82"/>
      <c r="K82"/>
      <c r="L82"/>
      <c r="M82"/>
      <c r="N82"/>
      <c r="O82"/>
      <c r="P82"/>
      <c r="Q82"/>
      <c r="R82"/>
      <c r="S82"/>
      <c r="T82"/>
      <c r="U82"/>
      <c r="V82"/>
      <c r="W82"/>
    </row>
    <row r="83" spans="1:23">
      <c r="A83"/>
      <c r="B83"/>
      <c r="C83"/>
      <c r="D83"/>
      <c r="E83"/>
      <c r="F83"/>
      <c r="G83"/>
      <c r="H83"/>
      <c r="I83"/>
      <c r="J83"/>
      <c r="K83"/>
      <c r="L83"/>
      <c r="M83"/>
      <c r="N83"/>
      <c r="O83"/>
      <c r="P83"/>
      <c r="Q83"/>
      <c r="R83"/>
      <c r="S83"/>
      <c r="T83"/>
      <c r="U83"/>
      <c r="V83"/>
      <c r="W83"/>
    </row>
    <row r="84" spans="1:23">
      <c r="A84"/>
      <c r="B84"/>
      <c r="C84"/>
      <c r="D84"/>
      <c r="E84"/>
      <c r="F84"/>
      <c r="G84"/>
      <c r="H84"/>
      <c r="I84"/>
      <c r="J84"/>
      <c r="K84"/>
      <c r="L84"/>
      <c r="M84"/>
      <c r="N84"/>
      <c r="O84"/>
      <c r="P84"/>
      <c r="Q84"/>
      <c r="R84"/>
      <c r="S84"/>
      <c r="T84"/>
      <c r="U84"/>
      <c r="V84"/>
      <c r="W84"/>
    </row>
    <row r="85" spans="1:23">
      <c r="A85"/>
      <c r="B85"/>
      <c r="C85"/>
      <c r="D85"/>
      <c r="E85"/>
      <c r="F85"/>
      <c r="G85"/>
      <c r="H85"/>
      <c r="I85"/>
      <c r="J85"/>
      <c r="K85"/>
      <c r="L85"/>
      <c r="M85"/>
      <c r="N85"/>
      <c r="O85"/>
      <c r="P85"/>
      <c r="Q85"/>
      <c r="R85"/>
      <c r="S85"/>
      <c r="T85"/>
      <c r="U85"/>
      <c r="V85"/>
      <c r="W85"/>
    </row>
    <row r="86" spans="1:23">
      <c r="A86"/>
      <c r="B86"/>
      <c r="C86"/>
      <c r="D86"/>
      <c r="E86"/>
      <c r="F86"/>
      <c r="G86"/>
      <c r="H86"/>
      <c r="I86"/>
      <c r="J86"/>
      <c r="K86"/>
      <c r="L86"/>
      <c r="M86"/>
      <c r="N86"/>
      <c r="O86"/>
      <c r="P86"/>
      <c r="Q86"/>
      <c r="R86"/>
      <c r="S86"/>
      <c r="T86"/>
      <c r="U86"/>
      <c r="V86"/>
      <c r="W86"/>
    </row>
    <row r="87" spans="1:23">
      <c r="A87"/>
      <c r="B87"/>
      <c r="C87"/>
      <c r="D87"/>
      <c r="E87"/>
      <c r="F87"/>
      <c r="G87"/>
      <c r="H87"/>
      <c r="I87"/>
      <c r="J87"/>
      <c r="K87"/>
      <c r="L87"/>
      <c r="M87"/>
      <c r="N87"/>
      <c r="O87"/>
      <c r="P87"/>
      <c r="Q87"/>
      <c r="R87"/>
      <c r="S87"/>
      <c r="T87"/>
      <c r="U87"/>
      <c r="V87"/>
      <c r="W87"/>
    </row>
    <row r="88" spans="1:23">
      <c r="A88"/>
      <c r="B88"/>
      <c r="C88"/>
      <c r="D88"/>
      <c r="E88"/>
      <c r="F88"/>
      <c r="G88"/>
      <c r="H88"/>
      <c r="I88"/>
      <c r="J88"/>
      <c r="K88"/>
      <c r="L88"/>
      <c r="M88"/>
      <c r="N88"/>
      <c r="O88"/>
      <c r="P88"/>
      <c r="Q88"/>
      <c r="R88"/>
      <c r="S88"/>
      <c r="T88"/>
      <c r="U88"/>
      <c r="V88"/>
      <c r="W88"/>
    </row>
    <row r="89" spans="1:23">
      <c r="A89"/>
      <c r="B89"/>
      <c r="C89"/>
      <c r="D89"/>
      <c r="E89"/>
      <c r="F89"/>
      <c r="G89"/>
      <c r="H89"/>
      <c r="I89"/>
      <c r="J89"/>
      <c r="K89"/>
      <c r="L89"/>
      <c r="M89"/>
      <c r="N89"/>
      <c r="O89"/>
      <c r="P89"/>
      <c r="Q89"/>
      <c r="R89"/>
      <c r="S89"/>
      <c r="T89"/>
      <c r="U89"/>
      <c r="V89"/>
      <c r="W89"/>
    </row>
    <row r="90" spans="1:23">
      <c r="A90"/>
      <c r="B90"/>
      <c r="C90"/>
      <c r="D90"/>
      <c r="E90"/>
      <c r="F90"/>
      <c r="G90"/>
      <c r="H90"/>
      <c r="I90"/>
      <c r="J90"/>
      <c r="K90"/>
      <c r="L90"/>
      <c r="M90"/>
      <c r="N90"/>
      <c r="O90"/>
      <c r="P90"/>
      <c r="Q90"/>
      <c r="R90"/>
      <c r="S90"/>
      <c r="T90"/>
      <c r="U90"/>
      <c r="V90"/>
      <c r="W90"/>
    </row>
    <row r="91" spans="1:23">
      <c r="A91"/>
      <c r="B91"/>
      <c r="C91"/>
      <c r="D91"/>
      <c r="E91"/>
      <c r="F91"/>
      <c r="G91"/>
      <c r="H91"/>
      <c r="I91"/>
      <c r="J91"/>
      <c r="K91"/>
      <c r="L91"/>
      <c r="M91"/>
      <c r="N91"/>
      <c r="O91"/>
      <c r="P91"/>
      <c r="Q91"/>
      <c r="R91"/>
      <c r="S91"/>
      <c r="T91"/>
      <c r="U91"/>
      <c r="V91"/>
      <c r="W91"/>
    </row>
    <row r="92" spans="1:23">
      <c r="A92"/>
      <c r="B92"/>
      <c r="C92"/>
      <c r="D92"/>
      <c r="E92"/>
      <c r="F92"/>
      <c r="G92"/>
      <c r="H92"/>
      <c r="I92"/>
      <c r="J92"/>
      <c r="K92"/>
      <c r="L92"/>
      <c r="M92"/>
      <c r="N92"/>
      <c r="O92"/>
      <c r="P92"/>
      <c r="Q92"/>
      <c r="R92"/>
      <c r="S92"/>
      <c r="T92"/>
      <c r="U92"/>
      <c r="V92"/>
      <c r="W92"/>
    </row>
    <row r="93" spans="1:23">
      <c r="A93"/>
      <c r="B93"/>
      <c r="C93"/>
      <c r="D93"/>
      <c r="E93"/>
      <c r="F93"/>
      <c r="G93"/>
      <c r="H93"/>
      <c r="I93"/>
      <c r="J93"/>
      <c r="K93"/>
      <c r="L93"/>
      <c r="M93"/>
      <c r="N93"/>
      <c r="O93"/>
      <c r="P93"/>
      <c r="Q93"/>
      <c r="R93"/>
      <c r="S93"/>
      <c r="T93"/>
      <c r="U93"/>
      <c r="V93"/>
      <c r="W93"/>
    </row>
    <row r="94" spans="1:23">
      <c r="A94"/>
      <c r="B94"/>
      <c r="C94"/>
      <c r="D94"/>
      <c r="E94"/>
      <c r="F94"/>
      <c r="G94"/>
      <c r="H94"/>
      <c r="I94"/>
      <c r="J94"/>
      <c r="K94"/>
      <c r="L94"/>
      <c r="M94"/>
      <c r="N94"/>
      <c r="O94"/>
      <c r="P94"/>
      <c r="Q94"/>
      <c r="R94"/>
      <c r="S94"/>
      <c r="T94"/>
      <c r="U94"/>
      <c r="V94"/>
      <c r="W94"/>
    </row>
    <row r="95" spans="1:23">
      <c r="A95"/>
      <c r="B95"/>
      <c r="C95"/>
      <c r="D95"/>
      <c r="E95"/>
      <c r="F95"/>
      <c r="G95"/>
      <c r="H95"/>
      <c r="I95"/>
      <c r="J95"/>
      <c r="K95"/>
      <c r="L95"/>
      <c r="M95"/>
      <c r="N95"/>
      <c r="O95"/>
      <c r="P95"/>
      <c r="Q95"/>
      <c r="R95"/>
      <c r="S95"/>
      <c r="T95"/>
      <c r="U95"/>
      <c r="V95"/>
      <c r="W95"/>
    </row>
    <row r="96" spans="1:23">
      <c r="A96"/>
      <c r="B96"/>
      <c r="C96"/>
      <c r="D96"/>
      <c r="E96"/>
      <c r="F96"/>
      <c r="G96"/>
      <c r="H96"/>
      <c r="I96"/>
      <c r="J96"/>
      <c r="K96"/>
      <c r="L96"/>
      <c r="M96"/>
      <c r="N96"/>
      <c r="O96"/>
      <c r="P96"/>
      <c r="Q96"/>
      <c r="R96"/>
      <c r="S96"/>
      <c r="T96"/>
      <c r="U96"/>
      <c r="V96"/>
      <c r="W96"/>
    </row>
    <row r="97" spans="1:23">
      <c r="A97"/>
      <c r="B97"/>
      <c r="C97"/>
      <c r="D97"/>
      <c r="E97"/>
      <c r="F97"/>
      <c r="G97"/>
      <c r="H97"/>
      <c r="I97"/>
      <c r="J97"/>
      <c r="K97"/>
      <c r="L97"/>
      <c r="M97"/>
      <c r="N97"/>
      <c r="O97"/>
      <c r="P97"/>
      <c r="Q97"/>
      <c r="R97"/>
      <c r="S97"/>
      <c r="T97"/>
      <c r="U97"/>
      <c r="V97"/>
      <c r="W97"/>
    </row>
    <row r="98" spans="1:23">
      <c r="A98"/>
      <c r="B98"/>
      <c r="C98"/>
      <c r="D98"/>
      <c r="E98"/>
      <c r="F98"/>
      <c r="G98"/>
      <c r="H98"/>
      <c r="I98"/>
      <c r="J98"/>
      <c r="K98"/>
      <c r="L98"/>
      <c r="M98"/>
      <c r="N98"/>
      <c r="O98"/>
      <c r="P98"/>
      <c r="Q98"/>
      <c r="R98"/>
      <c r="S98"/>
      <c r="T98"/>
      <c r="U98"/>
      <c r="V98"/>
      <c r="W98"/>
    </row>
    <row r="99" spans="1:23">
      <c r="A99"/>
      <c r="B99"/>
      <c r="C99"/>
      <c r="D99"/>
      <c r="E99"/>
      <c r="F99"/>
      <c r="G99"/>
      <c r="H99"/>
      <c r="I99"/>
      <c r="J99"/>
      <c r="K99"/>
      <c r="L99"/>
      <c r="M99"/>
      <c r="N99"/>
      <c r="O99"/>
      <c r="P99"/>
      <c r="Q99"/>
      <c r="R99"/>
      <c r="S99"/>
      <c r="T99"/>
      <c r="U99"/>
      <c r="V99"/>
      <c r="W99"/>
    </row>
    <row r="100" spans="1:23">
      <c r="A100"/>
      <c r="B100"/>
      <c r="C100"/>
      <c r="D100"/>
      <c r="E100"/>
      <c r="F100"/>
      <c r="G100"/>
      <c r="H100"/>
      <c r="I100"/>
      <c r="J100"/>
      <c r="K100"/>
      <c r="L100"/>
      <c r="M100"/>
      <c r="N100"/>
      <c r="O100"/>
      <c r="P100"/>
      <c r="Q100"/>
      <c r="R100"/>
      <c r="S100"/>
      <c r="T100"/>
      <c r="U100"/>
      <c r="V100"/>
      <c r="W100"/>
    </row>
    <row r="101" spans="1:23">
      <c r="A101"/>
      <c r="B101"/>
      <c r="C101"/>
      <c r="D101"/>
      <c r="E101"/>
      <c r="F101"/>
      <c r="G101"/>
      <c r="H101"/>
      <c r="I101"/>
      <c r="J101"/>
      <c r="K101"/>
      <c r="L101"/>
      <c r="M101"/>
      <c r="N101"/>
      <c r="O101"/>
      <c r="P101"/>
      <c r="Q101"/>
      <c r="R101"/>
      <c r="S101"/>
      <c r="T101"/>
      <c r="U101"/>
      <c r="V101"/>
      <c r="W101"/>
    </row>
    <row r="102" spans="1:23">
      <c r="A102"/>
      <c r="B102"/>
      <c r="C102"/>
      <c r="D102"/>
      <c r="E102"/>
      <c r="F102"/>
      <c r="G102"/>
      <c r="H102"/>
      <c r="I102"/>
      <c r="J102"/>
      <c r="K102"/>
      <c r="L102"/>
      <c r="M102"/>
      <c r="N102"/>
      <c r="O102"/>
      <c r="P102"/>
      <c r="Q102"/>
      <c r="R102"/>
      <c r="S102"/>
      <c r="T102"/>
      <c r="U102"/>
      <c r="V102"/>
      <c r="W102"/>
    </row>
    <row r="103" spans="1:23">
      <c r="A103"/>
      <c r="B103"/>
      <c r="C103"/>
      <c r="D103"/>
      <c r="E103"/>
      <c r="F103"/>
      <c r="G103"/>
      <c r="H103"/>
      <c r="I103"/>
      <c r="J103"/>
      <c r="K103"/>
      <c r="L103"/>
      <c r="M103"/>
      <c r="N103"/>
      <c r="O103"/>
      <c r="P103"/>
      <c r="Q103"/>
      <c r="R103"/>
      <c r="S103"/>
      <c r="T103"/>
      <c r="U103"/>
      <c r="V103"/>
      <c r="W103"/>
    </row>
    <row r="104" spans="1:23">
      <c r="A104"/>
      <c r="B104"/>
      <c r="C104"/>
      <c r="D104"/>
      <c r="E104"/>
      <c r="F104"/>
      <c r="G104"/>
      <c r="H104"/>
      <c r="I104"/>
      <c r="J104"/>
      <c r="K104"/>
      <c r="L104"/>
      <c r="M104"/>
      <c r="N104"/>
      <c r="O104"/>
      <c r="P104"/>
      <c r="Q104"/>
      <c r="R104"/>
      <c r="S104"/>
      <c r="T104"/>
      <c r="U104"/>
      <c r="V104"/>
      <c r="W104"/>
    </row>
    <row r="105" spans="1:23">
      <c r="A105"/>
      <c r="B105"/>
      <c r="C105"/>
      <c r="D105"/>
      <c r="E105"/>
      <c r="F105"/>
      <c r="G105"/>
      <c r="H105"/>
      <c r="I105"/>
      <c r="J105"/>
      <c r="K105"/>
      <c r="L105"/>
      <c r="M105"/>
      <c r="N105"/>
      <c r="O105"/>
      <c r="P105"/>
      <c r="Q105"/>
      <c r="R105"/>
      <c r="S105"/>
      <c r="T105"/>
      <c r="U105"/>
      <c r="V105"/>
      <c r="W105"/>
    </row>
    <row r="106" spans="1:23">
      <c r="A106"/>
      <c r="B106"/>
      <c r="C106"/>
      <c r="D106"/>
      <c r="E106"/>
      <c r="F106"/>
      <c r="G106"/>
      <c r="H106"/>
      <c r="I106"/>
      <c r="J106"/>
      <c r="K106"/>
      <c r="L106"/>
      <c r="M106"/>
      <c r="N106"/>
      <c r="O106"/>
      <c r="P106"/>
      <c r="Q106"/>
      <c r="R106"/>
      <c r="S106"/>
      <c r="T106"/>
      <c r="U106"/>
      <c r="V106"/>
      <c r="W106"/>
    </row>
    <row r="107" spans="1:23">
      <c r="A107"/>
      <c r="B107"/>
      <c r="C107"/>
      <c r="D107"/>
      <c r="E107"/>
      <c r="F107"/>
      <c r="G107"/>
      <c r="H107"/>
      <c r="I107"/>
      <c r="J107"/>
      <c r="K107"/>
      <c r="L107"/>
      <c r="M107"/>
      <c r="N107"/>
      <c r="O107"/>
      <c r="P107"/>
      <c r="Q107"/>
      <c r="R107"/>
      <c r="S107"/>
      <c r="T107"/>
      <c r="U107"/>
      <c r="V107"/>
      <c r="W107"/>
    </row>
    <row r="108" spans="1:23">
      <c r="A108"/>
      <c r="B108"/>
      <c r="C108"/>
      <c r="D108"/>
      <c r="E108"/>
      <c r="F108"/>
      <c r="G108"/>
      <c r="H108"/>
      <c r="I108"/>
      <c r="J108"/>
      <c r="K108"/>
      <c r="L108"/>
      <c r="M108"/>
      <c r="N108"/>
      <c r="O108"/>
      <c r="P108"/>
      <c r="Q108"/>
      <c r="R108"/>
      <c r="S108"/>
      <c r="T108"/>
      <c r="U108"/>
      <c r="V108"/>
      <c r="W108"/>
    </row>
    <row r="109" spans="1:23">
      <c r="A109"/>
      <c r="B109"/>
      <c r="C109"/>
      <c r="D109"/>
      <c r="E109"/>
      <c r="F109"/>
      <c r="G109"/>
      <c r="H109"/>
      <c r="I109"/>
      <c r="J109"/>
      <c r="K109"/>
      <c r="L109"/>
      <c r="M109"/>
      <c r="N109"/>
      <c r="O109"/>
      <c r="P109"/>
      <c r="Q109"/>
      <c r="R109"/>
      <c r="S109"/>
      <c r="T109"/>
      <c r="U109"/>
      <c r="V109"/>
      <c r="W109"/>
    </row>
    <row r="110" spans="1:23">
      <c r="A110"/>
      <c r="B110"/>
      <c r="C110"/>
      <c r="D110"/>
      <c r="E110"/>
      <c r="F110"/>
      <c r="G110"/>
      <c r="H110"/>
      <c r="I110"/>
      <c r="J110"/>
      <c r="K110"/>
      <c r="L110"/>
      <c r="M110"/>
      <c r="N110"/>
      <c r="O110"/>
      <c r="P110"/>
      <c r="Q110"/>
      <c r="R110"/>
      <c r="S110"/>
      <c r="T110"/>
      <c r="U110"/>
      <c r="V110"/>
      <c r="W110"/>
    </row>
    <row r="111" spans="1:23">
      <c r="A111"/>
      <c r="B111"/>
      <c r="C111"/>
      <c r="D111"/>
      <c r="E111"/>
      <c r="F111"/>
      <c r="G111"/>
      <c r="H111"/>
      <c r="I111"/>
      <c r="J111"/>
      <c r="K111"/>
      <c r="L111"/>
      <c r="M111"/>
      <c r="N111"/>
      <c r="O111"/>
      <c r="P111"/>
      <c r="Q111"/>
      <c r="R111"/>
      <c r="S111"/>
      <c r="T111"/>
      <c r="U111"/>
      <c r="V111"/>
      <c r="W111"/>
    </row>
    <row r="112" spans="1:23">
      <c r="A112"/>
      <c r="B112"/>
      <c r="C112"/>
      <c r="D112"/>
      <c r="E112"/>
      <c r="F112"/>
      <c r="G112"/>
      <c r="H112"/>
      <c r="I112"/>
      <c r="J112"/>
      <c r="K112"/>
      <c r="L112"/>
      <c r="M112"/>
      <c r="N112"/>
      <c r="O112"/>
      <c r="P112"/>
      <c r="Q112"/>
      <c r="R112"/>
      <c r="S112"/>
      <c r="T112"/>
      <c r="U112"/>
      <c r="V112"/>
      <c r="W112"/>
    </row>
    <row r="113" spans="1:23">
      <c r="A113"/>
      <c r="B113"/>
      <c r="C113"/>
      <c r="D113"/>
      <c r="E113"/>
      <c r="F113"/>
      <c r="G113"/>
      <c r="H113"/>
      <c r="I113"/>
      <c r="J113"/>
      <c r="K113"/>
      <c r="L113"/>
      <c r="M113"/>
      <c r="N113"/>
      <c r="O113"/>
      <c r="P113"/>
      <c r="Q113"/>
      <c r="R113"/>
      <c r="S113"/>
      <c r="T113"/>
      <c r="U113"/>
      <c r="V113"/>
      <c r="W113"/>
    </row>
    <row r="114" spans="1:23">
      <c r="A114"/>
      <c r="B114"/>
      <c r="C114"/>
      <c r="D114"/>
      <c r="E114"/>
      <c r="F114"/>
      <c r="G114"/>
      <c r="H114"/>
      <c r="I114"/>
      <c r="J114"/>
      <c r="K114"/>
      <c r="L114"/>
      <c r="M114"/>
      <c r="N114"/>
      <c r="O114"/>
      <c r="P114"/>
      <c r="Q114"/>
      <c r="R114"/>
      <c r="S114"/>
      <c r="T114"/>
      <c r="U114"/>
      <c r="V114"/>
      <c r="W114"/>
    </row>
    <row r="115" spans="1:23">
      <c r="A115"/>
      <c r="B115"/>
      <c r="C115"/>
      <c r="D115"/>
      <c r="E115"/>
      <c r="F115"/>
      <c r="G115"/>
      <c r="H115"/>
      <c r="I115"/>
      <c r="J115"/>
      <c r="K115"/>
      <c r="L115"/>
      <c r="M115"/>
      <c r="N115"/>
      <c r="O115"/>
      <c r="P115"/>
      <c r="Q115"/>
      <c r="R115"/>
      <c r="S115"/>
      <c r="T115"/>
      <c r="U115"/>
      <c r="V115"/>
      <c r="W115"/>
    </row>
    <row r="116" spans="1:23">
      <c r="A116"/>
      <c r="B116"/>
      <c r="C116"/>
      <c r="D116"/>
      <c r="E116"/>
      <c r="F116"/>
      <c r="G116"/>
      <c r="H116"/>
      <c r="I116"/>
      <c r="J116"/>
      <c r="K116"/>
      <c r="L116"/>
      <c r="M116"/>
      <c r="N116"/>
      <c r="O116"/>
      <c r="P116"/>
      <c r="Q116"/>
      <c r="R116"/>
      <c r="S116"/>
      <c r="T116"/>
      <c r="U116"/>
      <c r="V116"/>
      <c r="W116"/>
    </row>
    <row r="117" spans="1:23">
      <c r="A117"/>
      <c r="B117"/>
      <c r="C117"/>
      <c r="D117"/>
      <c r="E117"/>
      <c r="F117"/>
      <c r="G117"/>
      <c r="H117"/>
      <c r="I117"/>
      <c r="J117"/>
      <c r="K117"/>
      <c r="L117"/>
      <c r="M117"/>
      <c r="N117"/>
      <c r="O117"/>
      <c r="P117"/>
      <c r="Q117"/>
      <c r="R117"/>
      <c r="S117"/>
      <c r="T117"/>
      <c r="U117"/>
      <c r="V117"/>
      <c r="W117"/>
    </row>
    <row r="118" spans="1:23">
      <c r="A118"/>
      <c r="B118"/>
      <c r="C118"/>
      <c r="D118"/>
      <c r="E118"/>
      <c r="F118"/>
      <c r="G118"/>
      <c r="H118"/>
      <c r="I118"/>
      <c r="J118"/>
      <c r="K118"/>
      <c r="L118"/>
      <c r="M118"/>
      <c r="N118"/>
      <c r="O118"/>
      <c r="P118"/>
      <c r="Q118"/>
      <c r="R118"/>
      <c r="S118"/>
      <c r="T118"/>
      <c r="U118"/>
      <c r="V118"/>
      <c r="W118"/>
    </row>
    <row r="119" spans="1:23">
      <c r="A119"/>
      <c r="B119"/>
      <c r="C119"/>
      <c r="D119"/>
      <c r="E119"/>
      <c r="F119"/>
      <c r="G119"/>
      <c r="H119"/>
      <c r="I119"/>
      <c r="J119"/>
      <c r="K119"/>
      <c r="L119"/>
      <c r="M119"/>
      <c r="N119"/>
      <c r="O119"/>
      <c r="P119"/>
      <c r="Q119"/>
      <c r="R119"/>
      <c r="S119"/>
      <c r="T119"/>
      <c r="U119"/>
      <c r="V119"/>
      <c r="W119"/>
    </row>
    <row r="120" spans="1:23">
      <c r="A120"/>
      <c r="B120"/>
      <c r="C120"/>
      <c r="D120"/>
      <c r="E120"/>
      <c r="F120"/>
      <c r="G120"/>
      <c r="H120"/>
      <c r="I120"/>
      <c r="J120"/>
      <c r="K120"/>
      <c r="L120"/>
      <c r="M120"/>
      <c r="N120"/>
      <c r="O120"/>
      <c r="P120"/>
      <c r="Q120"/>
      <c r="R120"/>
      <c r="S120"/>
      <c r="T120"/>
      <c r="U120"/>
      <c r="V120"/>
      <c r="W120"/>
    </row>
    <row r="121" spans="1:23">
      <c r="A121"/>
      <c r="B121"/>
      <c r="C121"/>
      <c r="D121"/>
      <c r="E121"/>
      <c r="F121"/>
      <c r="G121"/>
      <c r="H121"/>
      <c r="I121"/>
      <c r="J121"/>
      <c r="K121"/>
      <c r="L121"/>
      <c r="M121"/>
      <c r="N121"/>
      <c r="O121"/>
      <c r="P121"/>
      <c r="Q121"/>
      <c r="R121"/>
      <c r="S121"/>
      <c r="T121"/>
      <c r="U121"/>
      <c r="V121"/>
      <c r="W121"/>
    </row>
    <row r="122" spans="1:23">
      <c r="A122"/>
      <c r="B122"/>
      <c r="C122"/>
      <c r="D122"/>
      <c r="E122"/>
      <c r="F122"/>
      <c r="G122"/>
      <c r="H122"/>
      <c r="I122"/>
      <c r="J122"/>
      <c r="K122"/>
      <c r="L122"/>
      <c r="M122"/>
      <c r="N122"/>
      <c r="O122"/>
      <c r="P122"/>
      <c r="Q122"/>
      <c r="R122"/>
      <c r="S122"/>
      <c r="T122"/>
      <c r="U122"/>
      <c r="V122"/>
      <c r="W122"/>
    </row>
    <row r="123" spans="1:23">
      <c r="A123"/>
      <c r="B123"/>
      <c r="C123"/>
      <c r="D123"/>
      <c r="E123"/>
      <c r="F123"/>
      <c r="G123"/>
      <c r="H123"/>
      <c r="I123"/>
      <c r="J123"/>
      <c r="K123"/>
      <c r="L123"/>
      <c r="M123"/>
      <c r="N123"/>
      <c r="O123"/>
      <c r="P123"/>
      <c r="Q123"/>
      <c r="R123"/>
      <c r="S123"/>
      <c r="T123"/>
      <c r="U123"/>
      <c r="V123"/>
      <c r="W123"/>
    </row>
    <row r="124" spans="1:23">
      <c r="A124"/>
      <c r="B124"/>
      <c r="C124"/>
      <c r="D124"/>
      <c r="E124"/>
      <c r="F124"/>
      <c r="G124"/>
      <c r="H124"/>
      <c r="I124"/>
      <c r="J124"/>
      <c r="K124"/>
      <c r="L124"/>
      <c r="M124"/>
      <c r="N124"/>
      <c r="O124"/>
      <c r="P124"/>
      <c r="Q124"/>
      <c r="R124"/>
      <c r="S124"/>
      <c r="T124"/>
      <c r="U124"/>
      <c r="V124"/>
      <c r="W124"/>
    </row>
    <row r="125" spans="1:23">
      <c r="A125"/>
      <c r="B125"/>
      <c r="C125"/>
      <c r="D125"/>
      <c r="E125"/>
      <c r="F125"/>
      <c r="G125"/>
      <c r="H125"/>
      <c r="I125"/>
      <c r="J125"/>
      <c r="K125"/>
      <c r="L125"/>
      <c r="M125"/>
      <c r="N125"/>
      <c r="O125"/>
      <c r="P125"/>
      <c r="Q125"/>
      <c r="R125"/>
      <c r="S125"/>
      <c r="T125"/>
      <c r="U125"/>
      <c r="V125"/>
      <c r="W125"/>
    </row>
    <row r="126" spans="1:23">
      <c r="A126"/>
      <c r="B126"/>
      <c r="C126"/>
      <c r="D126"/>
      <c r="E126"/>
      <c r="F126"/>
      <c r="G126"/>
      <c r="H126"/>
      <c r="I126"/>
      <c r="J126"/>
      <c r="K126"/>
      <c r="L126"/>
      <c r="M126"/>
      <c r="N126"/>
      <c r="O126"/>
      <c r="P126"/>
      <c r="Q126"/>
      <c r="R126"/>
      <c r="S126"/>
      <c r="T126"/>
      <c r="U126"/>
      <c r="V126"/>
      <c r="W126"/>
    </row>
    <row r="127" spans="1:23">
      <c r="A127"/>
      <c r="B127"/>
      <c r="C127"/>
      <c r="D127"/>
      <c r="E127"/>
      <c r="F127"/>
      <c r="G127"/>
      <c r="H127"/>
      <c r="I127"/>
      <c r="J127"/>
      <c r="K127"/>
      <c r="L127"/>
      <c r="M127"/>
      <c r="N127"/>
      <c r="O127"/>
      <c r="P127"/>
      <c r="Q127"/>
      <c r="R127"/>
      <c r="S127"/>
      <c r="T127"/>
      <c r="U127"/>
      <c r="V127"/>
      <c r="W127"/>
    </row>
    <row r="128" spans="1:23">
      <c r="A128"/>
      <c r="B128"/>
      <c r="C128"/>
      <c r="D128"/>
      <c r="E128"/>
      <c r="F128"/>
      <c r="G128"/>
      <c r="H128"/>
      <c r="I128"/>
      <c r="J128"/>
      <c r="K128"/>
      <c r="L128"/>
      <c r="M128"/>
      <c r="N128"/>
      <c r="O128"/>
      <c r="P128"/>
      <c r="Q128"/>
      <c r="R128"/>
      <c r="S128"/>
      <c r="T128"/>
      <c r="U128"/>
      <c r="V128"/>
      <c r="W128"/>
    </row>
    <row r="129" spans="1:23">
      <c r="A129"/>
      <c r="B129"/>
      <c r="C129"/>
      <c r="D129"/>
      <c r="E129"/>
      <c r="F129"/>
      <c r="G129"/>
      <c r="H129"/>
      <c r="I129"/>
      <c r="J129"/>
      <c r="K129"/>
      <c r="L129"/>
      <c r="M129"/>
      <c r="N129"/>
      <c r="O129"/>
      <c r="P129"/>
      <c r="Q129"/>
      <c r="R129"/>
      <c r="S129"/>
      <c r="T129"/>
      <c r="U129"/>
      <c r="V129"/>
      <c r="W129"/>
    </row>
    <row r="130" spans="1:23">
      <c r="A130"/>
      <c r="B130"/>
      <c r="C130"/>
      <c r="D130"/>
      <c r="E130"/>
      <c r="F130"/>
      <c r="G130"/>
      <c r="H130"/>
      <c r="I130"/>
      <c r="J130"/>
      <c r="K130"/>
      <c r="L130"/>
      <c r="M130"/>
      <c r="N130"/>
      <c r="O130"/>
      <c r="P130"/>
      <c r="Q130"/>
      <c r="R130"/>
      <c r="S130"/>
      <c r="T130"/>
      <c r="U130"/>
      <c r="V130"/>
      <c r="W130"/>
    </row>
    <row r="131" spans="1:23">
      <c r="A131"/>
      <c r="B131"/>
      <c r="C131"/>
      <c r="D131"/>
      <c r="E131"/>
      <c r="F131"/>
      <c r="G131"/>
      <c r="H131"/>
      <c r="I131"/>
      <c r="J131"/>
      <c r="K131"/>
      <c r="L131"/>
      <c r="M131"/>
      <c r="N131"/>
      <c r="O131"/>
      <c r="P131"/>
      <c r="Q131"/>
      <c r="R131"/>
      <c r="S131"/>
      <c r="T131"/>
      <c r="U131"/>
      <c r="V131"/>
      <c r="W131"/>
    </row>
    <row r="132" spans="1:23">
      <c r="A132"/>
      <c r="B132"/>
      <c r="C132"/>
      <c r="D132"/>
      <c r="E132"/>
      <c r="F132"/>
      <c r="G132"/>
      <c r="H132"/>
      <c r="I132"/>
      <c r="J132"/>
      <c r="K132"/>
      <c r="L132"/>
      <c r="M132"/>
      <c r="N132"/>
      <c r="O132"/>
      <c r="P132"/>
      <c r="Q132"/>
      <c r="R132"/>
      <c r="S132"/>
      <c r="T132"/>
      <c r="U132"/>
      <c r="V132"/>
      <c r="W132"/>
    </row>
    <row r="133" spans="1:23">
      <c r="A133"/>
      <c r="B133"/>
      <c r="C133"/>
      <c r="D133"/>
      <c r="E133"/>
      <c r="F133"/>
      <c r="G133"/>
      <c r="H133"/>
      <c r="I133"/>
      <c r="J133"/>
      <c r="K133"/>
      <c r="L133"/>
      <c r="M133"/>
      <c r="N133"/>
      <c r="O133"/>
      <c r="P133"/>
      <c r="Q133"/>
      <c r="R133"/>
      <c r="S133"/>
      <c r="T133"/>
      <c r="U133"/>
      <c r="V133"/>
      <c r="W133"/>
    </row>
    <row r="134" spans="1:23">
      <c r="A134"/>
      <c r="B134"/>
      <c r="C134"/>
      <c r="D134"/>
      <c r="E134"/>
      <c r="F134"/>
      <c r="G134"/>
      <c r="H134"/>
      <c r="I134"/>
      <c r="J134"/>
      <c r="K134"/>
      <c r="L134"/>
      <c r="M134"/>
      <c r="N134"/>
      <c r="O134"/>
      <c r="P134"/>
      <c r="Q134"/>
      <c r="R134"/>
      <c r="S134"/>
      <c r="T134"/>
      <c r="U134"/>
      <c r="V134"/>
      <c r="W134"/>
    </row>
    <row r="135" spans="1:23">
      <c r="A135"/>
      <c r="B135"/>
      <c r="C135"/>
      <c r="D135"/>
      <c r="E135"/>
      <c r="F135"/>
      <c r="G135"/>
      <c r="H135"/>
      <c r="I135"/>
      <c r="J135"/>
      <c r="K135"/>
      <c r="L135"/>
      <c r="M135"/>
      <c r="N135"/>
      <c r="O135"/>
      <c r="P135"/>
      <c r="Q135"/>
      <c r="R135"/>
      <c r="S135"/>
      <c r="T135"/>
      <c r="U135"/>
      <c r="V135"/>
      <c r="W135"/>
    </row>
    <row r="136" spans="1:23">
      <c r="A136"/>
      <c r="B136"/>
      <c r="C136"/>
      <c r="D136"/>
      <c r="E136"/>
      <c r="F136"/>
      <c r="G136"/>
      <c r="H136"/>
      <c r="I136"/>
      <c r="J136"/>
      <c r="K136"/>
      <c r="L136"/>
      <c r="M136"/>
      <c r="N136"/>
      <c r="O136"/>
      <c r="P136"/>
      <c r="Q136"/>
      <c r="R136"/>
      <c r="S136"/>
      <c r="T136"/>
      <c r="U136"/>
      <c r="V136"/>
      <c r="W136"/>
    </row>
    <row r="137" spans="1:23">
      <c r="A137"/>
      <c r="B137"/>
      <c r="C137"/>
      <c r="D137"/>
      <c r="E137"/>
      <c r="F137"/>
      <c r="G137"/>
      <c r="H137"/>
      <c r="I137"/>
      <c r="J137"/>
      <c r="K137"/>
      <c r="L137"/>
      <c r="M137"/>
      <c r="N137"/>
      <c r="O137"/>
      <c r="P137"/>
      <c r="Q137"/>
      <c r="R137"/>
      <c r="S137"/>
      <c r="T137"/>
      <c r="U137"/>
      <c r="V137"/>
      <c r="W137"/>
    </row>
    <row r="138" spans="1:23">
      <c r="A138"/>
      <c r="B138"/>
      <c r="C138"/>
      <c r="D138"/>
      <c r="E138"/>
      <c r="F138"/>
      <c r="G138"/>
      <c r="H138"/>
      <c r="I138"/>
      <c r="J138"/>
      <c r="K138"/>
      <c r="L138"/>
      <c r="M138"/>
      <c r="N138"/>
      <c r="O138"/>
      <c r="P138"/>
      <c r="Q138"/>
      <c r="R138"/>
      <c r="S138"/>
      <c r="T138"/>
      <c r="U138"/>
      <c r="V138"/>
      <c r="W138"/>
    </row>
    <row r="139" spans="1:23">
      <c r="A139"/>
      <c r="B139"/>
      <c r="C139"/>
      <c r="D139"/>
      <c r="E139"/>
      <c r="F139"/>
      <c r="G139"/>
      <c r="H139"/>
      <c r="I139"/>
      <c r="J139"/>
      <c r="K139"/>
      <c r="L139"/>
      <c r="M139"/>
      <c r="N139"/>
      <c r="O139"/>
      <c r="P139"/>
      <c r="Q139"/>
      <c r="R139"/>
      <c r="S139"/>
      <c r="T139"/>
      <c r="U139"/>
      <c r="V139"/>
      <c r="W139"/>
    </row>
    <row r="140" spans="1:23">
      <c r="A140"/>
      <c r="B140"/>
      <c r="C140"/>
      <c r="D140"/>
      <c r="E140"/>
      <c r="F140"/>
      <c r="G140"/>
      <c r="H140"/>
      <c r="I140"/>
      <c r="J140"/>
      <c r="K140"/>
      <c r="L140"/>
      <c r="M140"/>
      <c r="N140"/>
      <c r="O140"/>
      <c r="P140"/>
      <c r="Q140"/>
      <c r="R140"/>
      <c r="S140"/>
      <c r="T140"/>
      <c r="U140"/>
      <c r="V140"/>
      <c r="W140"/>
    </row>
    <row r="141" spans="1:23">
      <c r="A141"/>
      <c r="B141"/>
      <c r="C141"/>
      <c r="D141"/>
      <c r="E141"/>
      <c r="F141"/>
      <c r="G141"/>
      <c r="H141"/>
      <c r="I141"/>
      <c r="J141"/>
      <c r="K141"/>
      <c r="L141"/>
      <c r="M141"/>
      <c r="N141"/>
      <c r="O141"/>
      <c r="P141"/>
      <c r="Q141"/>
      <c r="R141"/>
      <c r="S141"/>
      <c r="T141"/>
      <c r="U141"/>
      <c r="V141"/>
      <c r="W141"/>
    </row>
    <row r="142" spans="1:23">
      <c r="A142"/>
      <c r="B142"/>
      <c r="C142"/>
      <c r="D142"/>
      <c r="E142"/>
      <c r="F142"/>
      <c r="G142"/>
      <c r="H142"/>
      <c r="I142"/>
      <c r="J142"/>
      <c r="K142"/>
      <c r="L142"/>
      <c r="M142"/>
      <c r="N142"/>
      <c r="O142"/>
      <c r="P142"/>
      <c r="Q142"/>
      <c r="R142"/>
      <c r="S142"/>
      <c r="T142"/>
      <c r="U142"/>
      <c r="V142"/>
      <c r="W142"/>
    </row>
    <row r="143" spans="1:23">
      <c r="A143"/>
      <c r="B143"/>
      <c r="C143"/>
      <c r="D143"/>
      <c r="E143"/>
      <c r="F143"/>
      <c r="G143"/>
      <c r="H143"/>
      <c r="I143"/>
      <c r="J143"/>
      <c r="K143"/>
      <c r="L143"/>
      <c r="M143"/>
      <c r="N143"/>
      <c r="O143"/>
      <c r="P143"/>
      <c r="Q143"/>
      <c r="R143"/>
      <c r="S143"/>
      <c r="T143"/>
      <c r="U143"/>
      <c r="V143"/>
      <c r="W143"/>
    </row>
    <row r="144" spans="1:23">
      <c r="A144"/>
      <c r="B144"/>
      <c r="C144"/>
      <c r="D144"/>
      <c r="E144"/>
      <c r="F144"/>
      <c r="G144"/>
      <c r="H144"/>
      <c r="I144"/>
      <c r="J144"/>
      <c r="K144"/>
      <c r="L144"/>
      <c r="M144"/>
      <c r="N144"/>
      <c r="O144"/>
      <c r="P144"/>
      <c r="Q144"/>
      <c r="R144"/>
      <c r="S144"/>
      <c r="T144"/>
      <c r="U144"/>
      <c r="V144"/>
      <c r="W144"/>
    </row>
    <row r="145" spans="1:23">
      <c r="A145"/>
      <c r="B145"/>
      <c r="C145"/>
      <c r="D145"/>
      <c r="E145"/>
      <c r="F145"/>
      <c r="G145"/>
      <c r="H145"/>
      <c r="I145"/>
      <c r="J145"/>
      <c r="K145"/>
      <c r="L145"/>
      <c r="M145"/>
      <c r="N145"/>
      <c r="O145"/>
      <c r="P145"/>
      <c r="Q145"/>
      <c r="R145"/>
      <c r="S145"/>
      <c r="T145"/>
      <c r="U145"/>
      <c r="V145"/>
      <c r="W145"/>
    </row>
    <row r="146" spans="1:23">
      <c r="A146"/>
      <c r="B146"/>
      <c r="C146"/>
      <c r="D146"/>
      <c r="E146"/>
      <c r="F146"/>
      <c r="G146"/>
      <c r="H146"/>
      <c r="I146"/>
      <c r="J146"/>
      <c r="K146"/>
      <c r="L146"/>
      <c r="M146"/>
      <c r="N146"/>
      <c r="O146"/>
      <c r="P146"/>
      <c r="Q146"/>
      <c r="R146"/>
      <c r="S146"/>
      <c r="T146"/>
      <c r="U146"/>
      <c r="V146"/>
      <c r="W146"/>
    </row>
    <row r="147" spans="1:23">
      <c r="A147"/>
      <c r="B147"/>
      <c r="C147"/>
      <c r="D147"/>
      <c r="E147"/>
      <c r="F147"/>
      <c r="G147"/>
      <c r="H147"/>
      <c r="I147"/>
      <c r="J147"/>
      <c r="K147"/>
      <c r="L147"/>
      <c r="M147"/>
      <c r="N147"/>
      <c r="O147"/>
      <c r="P147"/>
      <c r="Q147"/>
      <c r="R147"/>
      <c r="S147"/>
      <c r="T147"/>
      <c r="U147"/>
      <c r="V147"/>
      <c r="W147"/>
    </row>
    <row r="148" spans="1:23">
      <c r="A148"/>
      <c r="B148"/>
      <c r="C148"/>
      <c r="D148"/>
      <c r="E148"/>
      <c r="F148"/>
      <c r="G148"/>
      <c r="H148"/>
      <c r="I148"/>
      <c r="J148"/>
      <c r="K148"/>
      <c r="L148"/>
      <c r="M148"/>
      <c r="N148"/>
      <c r="O148"/>
      <c r="P148"/>
      <c r="Q148"/>
      <c r="R148"/>
      <c r="S148"/>
      <c r="T148"/>
      <c r="U148"/>
      <c r="V148"/>
      <c r="W148"/>
    </row>
    <row r="149" spans="1:23">
      <c r="A149"/>
      <c r="B149"/>
      <c r="C149"/>
      <c r="D149"/>
      <c r="E149"/>
      <c r="F149"/>
      <c r="G149"/>
      <c r="H149"/>
      <c r="I149"/>
      <c r="J149"/>
      <c r="K149"/>
      <c r="L149"/>
      <c r="M149"/>
      <c r="N149"/>
      <c r="O149"/>
      <c r="P149"/>
      <c r="Q149"/>
      <c r="R149"/>
      <c r="S149"/>
      <c r="T149"/>
      <c r="U149"/>
      <c r="V149"/>
      <c r="W149"/>
    </row>
    <row r="150" spans="1:23">
      <c r="A150"/>
      <c r="B150"/>
      <c r="C150"/>
      <c r="D150"/>
      <c r="E150"/>
      <c r="F150"/>
      <c r="G150"/>
      <c r="H150"/>
      <c r="I150"/>
      <c r="J150"/>
      <c r="K150"/>
      <c r="L150"/>
      <c r="M150"/>
      <c r="N150"/>
      <c r="O150"/>
      <c r="P150"/>
      <c r="Q150"/>
      <c r="R150"/>
      <c r="S150"/>
      <c r="T150"/>
      <c r="U150"/>
      <c r="V150"/>
      <c r="W150"/>
    </row>
    <row r="151" spans="1:23">
      <c r="A151"/>
      <c r="B151"/>
      <c r="C151"/>
      <c r="D151"/>
      <c r="E151"/>
      <c r="F151"/>
      <c r="G151"/>
      <c r="H151"/>
      <c r="I151"/>
      <c r="J151"/>
      <c r="K151"/>
      <c r="L151"/>
      <c r="M151"/>
      <c r="N151"/>
      <c r="O151"/>
      <c r="P151"/>
      <c r="Q151"/>
      <c r="R151"/>
      <c r="S151"/>
      <c r="T151"/>
      <c r="U151"/>
      <c r="V151"/>
      <c r="W151"/>
    </row>
    <row r="152" spans="1:23">
      <c r="A152"/>
      <c r="B152"/>
      <c r="C152"/>
      <c r="D152"/>
      <c r="E152"/>
      <c r="F152"/>
      <c r="G152"/>
      <c r="H152"/>
      <c r="I152"/>
      <c r="J152"/>
      <c r="K152"/>
      <c r="L152"/>
      <c r="M152"/>
      <c r="N152"/>
      <c r="O152"/>
      <c r="P152"/>
      <c r="Q152"/>
      <c r="R152"/>
      <c r="S152"/>
      <c r="T152"/>
      <c r="U152"/>
      <c r="V152"/>
      <c r="W152"/>
    </row>
    <row r="153" spans="1:23">
      <c r="A153"/>
      <c r="B153"/>
      <c r="C153"/>
      <c r="D153"/>
      <c r="E153"/>
      <c r="F153"/>
      <c r="G153"/>
      <c r="H153"/>
      <c r="I153"/>
      <c r="J153"/>
      <c r="K153"/>
      <c r="L153"/>
      <c r="M153"/>
      <c r="N153"/>
      <c r="O153"/>
      <c r="P153"/>
      <c r="Q153"/>
      <c r="R153"/>
      <c r="S153"/>
      <c r="T153"/>
      <c r="U153"/>
      <c r="V153"/>
      <c r="W153"/>
    </row>
    <row r="154" spans="1:23">
      <c r="A154"/>
      <c r="B154"/>
      <c r="C154"/>
      <c r="D154"/>
      <c r="E154"/>
      <c r="F154"/>
      <c r="G154"/>
      <c r="H154"/>
      <c r="I154"/>
      <c r="J154"/>
      <c r="K154"/>
      <c r="L154"/>
      <c r="M154"/>
      <c r="N154"/>
      <c r="O154"/>
      <c r="P154"/>
      <c r="Q154"/>
      <c r="R154"/>
      <c r="S154"/>
      <c r="T154"/>
      <c r="U154"/>
      <c r="V154"/>
      <c r="W154"/>
    </row>
    <row r="155" spans="1:23">
      <c r="A155"/>
      <c r="B155"/>
      <c r="C155"/>
      <c r="D155"/>
      <c r="E155"/>
      <c r="F155"/>
      <c r="G155"/>
      <c r="H155"/>
      <c r="I155"/>
      <c r="J155"/>
      <c r="K155"/>
      <c r="L155"/>
      <c r="M155"/>
      <c r="N155"/>
      <c r="O155"/>
      <c r="P155"/>
      <c r="Q155"/>
      <c r="R155"/>
      <c r="S155"/>
      <c r="T155"/>
      <c r="U155"/>
      <c r="V155"/>
      <c r="W155"/>
    </row>
    <row r="156" spans="1:23">
      <c r="A156"/>
      <c r="B156"/>
      <c r="C156"/>
      <c r="D156"/>
      <c r="E156"/>
      <c r="F156"/>
      <c r="G156"/>
      <c r="H156"/>
      <c r="I156"/>
      <c r="J156"/>
      <c r="K156"/>
      <c r="L156"/>
      <c r="M156"/>
      <c r="N156"/>
      <c r="O156"/>
      <c r="P156"/>
      <c r="Q156"/>
      <c r="R156"/>
      <c r="S156"/>
      <c r="T156"/>
      <c r="U156"/>
      <c r="V156"/>
      <c r="W156"/>
    </row>
    <row r="157" spans="1:23">
      <c r="A157"/>
      <c r="B157"/>
      <c r="C157"/>
      <c r="D157"/>
      <c r="E157"/>
      <c r="F157"/>
      <c r="G157"/>
      <c r="H157"/>
      <c r="I157"/>
      <c r="J157"/>
      <c r="K157"/>
      <c r="L157"/>
      <c r="M157"/>
      <c r="N157"/>
      <c r="O157"/>
      <c r="P157"/>
      <c r="Q157"/>
      <c r="R157"/>
      <c r="S157"/>
      <c r="T157"/>
      <c r="U157"/>
      <c r="V157"/>
      <c r="W157"/>
    </row>
    <row r="158" spans="1:23">
      <c r="A158"/>
      <c r="B158"/>
      <c r="C158"/>
      <c r="D158"/>
      <c r="E158"/>
      <c r="F158"/>
      <c r="G158"/>
      <c r="H158"/>
      <c r="I158"/>
      <c r="J158"/>
      <c r="K158"/>
      <c r="L158"/>
      <c r="M158"/>
      <c r="N158"/>
      <c r="O158"/>
      <c r="P158"/>
      <c r="Q158"/>
      <c r="R158"/>
      <c r="S158"/>
      <c r="T158"/>
      <c r="U158"/>
      <c r="V158"/>
      <c r="W158"/>
    </row>
    <row r="159" spans="1:23">
      <c r="A159"/>
      <c r="B159"/>
      <c r="C159"/>
      <c r="D159"/>
      <c r="E159"/>
      <c r="F159"/>
      <c r="G159"/>
      <c r="H159"/>
      <c r="I159"/>
      <c r="J159"/>
      <c r="K159"/>
      <c r="L159"/>
      <c r="M159"/>
      <c r="N159"/>
      <c r="O159"/>
      <c r="P159"/>
      <c r="Q159"/>
      <c r="R159"/>
      <c r="S159"/>
      <c r="T159"/>
      <c r="U159"/>
      <c r="V159"/>
      <c r="W159"/>
    </row>
    <row r="160" spans="1:23">
      <c r="A160"/>
      <c r="B160"/>
      <c r="C160"/>
      <c r="D160"/>
      <c r="E160"/>
      <c r="F160"/>
      <c r="G160"/>
      <c r="H160"/>
      <c r="I160"/>
      <c r="J160"/>
      <c r="K160"/>
      <c r="L160"/>
      <c r="M160"/>
      <c r="N160"/>
      <c r="O160"/>
      <c r="P160"/>
      <c r="Q160"/>
      <c r="R160"/>
      <c r="S160"/>
      <c r="T160"/>
      <c r="U160"/>
      <c r="V160"/>
      <c r="W160"/>
    </row>
    <row r="161" spans="1:23">
      <c r="A161"/>
      <c r="B161"/>
      <c r="C161"/>
      <c r="D161"/>
      <c r="E161"/>
      <c r="F161"/>
      <c r="G161"/>
      <c r="H161"/>
      <c r="I161"/>
      <c r="J161"/>
      <c r="K161"/>
      <c r="L161"/>
      <c r="M161"/>
      <c r="N161"/>
      <c r="O161"/>
      <c r="P161"/>
      <c r="Q161"/>
      <c r="R161"/>
      <c r="S161"/>
      <c r="T161"/>
      <c r="U161"/>
      <c r="V161"/>
      <c r="W161"/>
    </row>
    <row r="162" spans="1:23">
      <c r="A162"/>
      <c r="B162"/>
      <c r="C162"/>
      <c r="D162"/>
      <c r="E162"/>
      <c r="F162"/>
      <c r="G162"/>
      <c r="H162"/>
      <c r="I162"/>
      <c r="J162"/>
      <c r="K162"/>
      <c r="L162"/>
      <c r="M162"/>
      <c r="N162"/>
      <c r="O162"/>
      <c r="P162"/>
      <c r="Q162"/>
      <c r="R162"/>
      <c r="S162"/>
      <c r="T162"/>
      <c r="U162"/>
      <c r="V162"/>
      <c r="W162"/>
    </row>
    <row r="163" spans="1:23">
      <c r="A163"/>
      <c r="B163"/>
      <c r="C163"/>
      <c r="D163"/>
      <c r="E163"/>
      <c r="F163"/>
      <c r="G163"/>
      <c r="H163"/>
      <c r="I163"/>
      <c r="J163"/>
      <c r="K163"/>
      <c r="L163"/>
      <c r="M163"/>
      <c r="N163"/>
      <c r="O163"/>
      <c r="P163"/>
      <c r="Q163"/>
      <c r="R163"/>
      <c r="S163"/>
      <c r="T163"/>
      <c r="U163"/>
      <c r="V163"/>
      <c r="W163"/>
    </row>
    <row r="164" spans="1:23">
      <c r="A164"/>
      <c r="B164"/>
      <c r="C164"/>
      <c r="D164"/>
      <c r="E164"/>
      <c r="F164"/>
      <c r="G164"/>
      <c r="H164"/>
      <c r="I164"/>
      <c r="J164"/>
      <c r="K164"/>
      <c r="L164"/>
      <c r="M164"/>
      <c r="N164"/>
      <c r="O164"/>
      <c r="P164"/>
      <c r="Q164"/>
      <c r="R164"/>
      <c r="S164"/>
      <c r="T164"/>
      <c r="U164"/>
      <c r="V164"/>
      <c r="W164"/>
    </row>
    <row r="165" spans="1:23">
      <c r="A165"/>
      <c r="B165"/>
      <c r="C165"/>
      <c r="D165"/>
      <c r="E165"/>
      <c r="F165"/>
      <c r="G165"/>
      <c r="H165"/>
      <c r="I165"/>
      <c r="J165"/>
      <c r="K165"/>
      <c r="L165"/>
      <c r="M165"/>
      <c r="N165"/>
      <c r="O165"/>
      <c r="P165"/>
      <c r="Q165"/>
      <c r="R165"/>
      <c r="S165"/>
      <c r="T165"/>
      <c r="U165"/>
      <c r="V165"/>
      <c r="W165"/>
    </row>
    <row r="166" spans="1:23">
      <c r="A166"/>
      <c r="B166"/>
      <c r="C166"/>
      <c r="D166"/>
      <c r="E166"/>
      <c r="F166"/>
      <c r="G166"/>
      <c r="H166"/>
      <c r="I166"/>
      <c r="J166"/>
      <c r="K166"/>
      <c r="L166"/>
      <c r="M166"/>
      <c r="N166"/>
      <c r="O166"/>
      <c r="P166"/>
      <c r="Q166"/>
      <c r="R166"/>
      <c r="S166"/>
      <c r="T166"/>
      <c r="U166"/>
      <c r="V166"/>
      <c r="W166"/>
    </row>
    <row r="167" spans="1:23">
      <c r="A167"/>
      <c r="B167"/>
      <c r="C167"/>
      <c r="D167"/>
      <c r="E167"/>
      <c r="F167"/>
      <c r="G167"/>
      <c r="H167"/>
      <c r="I167"/>
      <c r="J167"/>
      <c r="K167"/>
      <c r="L167"/>
      <c r="M167"/>
      <c r="N167"/>
      <c r="O167"/>
      <c r="P167"/>
      <c r="Q167"/>
      <c r="R167"/>
      <c r="S167"/>
      <c r="T167"/>
      <c r="U167"/>
      <c r="V167"/>
      <c r="W167"/>
    </row>
    <row r="168" spans="1:23">
      <c r="A168"/>
      <c r="B168"/>
      <c r="C168"/>
      <c r="D168"/>
      <c r="E168"/>
      <c r="F168"/>
      <c r="G168"/>
      <c r="H168"/>
      <c r="I168"/>
      <c r="J168"/>
      <c r="K168"/>
      <c r="L168"/>
      <c r="M168"/>
      <c r="N168"/>
      <c r="O168"/>
      <c r="P168"/>
      <c r="Q168"/>
      <c r="R168"/>
      <c r="S168"/>
      <c r="T168"/>
      <c r="U168"/>
      <c r="V168"/>
      <c r="W168"/>
    </row>
    <row r="169" spans="1:23">
      <c r="A169"/>
      <c r="B169"/>
      <c r="C169"/>
      <c r="D169"/>
      <c r="E169"/>
      <c r="F169"/>
      <c r="G169"/>
      <c r="H169"/>
      <c r="I169"/>
      <c r="J169"/>
      <c r="K169"/>
      <c r="L169"/>
      <c r="M169"/>
      <c r="N169"/>
      <c r="O169"/>
      <c r="P169"/>
      <c r="Q169"/>
      <c r="R169"/>
      <c r="S169"/>
      <c r="T169"/>
      <c r="U169"/>
      <c r="V169"/>
      <c r="W169"/>
    </row>
    <row r="170" spans="1:23">
      <c r="A170"/>
      <c r="B170"/>
      <c r="C170"/>
      <c r="D170"/>
      <c r="E170"/>
      <c r="F170"/>
      <c r="G170"/>
      <c r="H170"/>
      <c r="I170"/>
      <c r="J170"/>
      <c r="K170"/>
      <c r="L170"/>
      <c r="M170"/>
      <c r="N170"/>
      <c r="O170"/>
      <c r="P170"/>
      <c r="Q170"/>
      <c r="R170"/>
      <c r="S170"/>
      <c r="T170"/>
      <c r="U170"/>
      <c r="V170"/>
      <c r="W170"/>
    </row>
    <row r="171" spans="1:23">
      <c r="A171"/>
      <c r="B171"/>
      <c r="C171"/>
      <c r="D171"/>
      <c r="E171"/>
      <c r="F171"/>
      <c r="G171"/>
      <c r="H171"/>
      <c r="I171"/>
      <c r="J171"/>
      <c r="K171"/>
      <c r="L171"/>
      <c r="M171"/>
      <c r="N171"/>
      <c r="O171"/>
      <c r="P171"/>
      <c r="Q171"/>
      <c r="R171"/>
      <c r="S171"/>
      <c r="T171"/>
      <c r="U171"/>
      <c r="V171"/>
      <c r="W171"/>
    </row>
    <row r="172" spans="1:23">
      <c r="A172"/>
      <c r="B172"/>
      <c r="C172"/>
      <c r="D172"/>
      <c r="E172"/>
      <c r="F172"/>
      <c r="G172"/>
      <c r="H172"/>
      <c r="I172"/>
      <c r="J172"/>
      <c r="K172"/>
      <c r="L172"/>
      <c r="M172"/>
      <c r="N172"/>
      <c r="O172"/>
      <c r="P172"/>
      <c r="Q172"/>
      <c r="R172"/>
      <c r="S172"/>
      <c r="T172"/>
      <c r="U172"/>
      <c r="V172"/>
      <c r="W172"/>
    </row>
    <row r="173" spans="1:23">
      <c r="A173"/>
      <c r="B173"/>
      <c r="C173"/>
      <c r="D173"/>
      <c r="E173"/>
      <c r="F173"/>
      <c r="G173"/>
      <c r="H173"/>
      <c r="I173"/>
      <c r="J173"/>
      <c r="K173"/>
      <c r="L173"/>
      <c r="M173"/>
      <c r="N173"/>
      <c r="O173"/>
      <c r="P173"/>
      <c r="Q173"/>
      <c r="R173"/>
      <c r="S173"/>
      <c r="T173"/>
      <c r="U173"/>
      <c r="V173"/>
      <c r="W173"/>
    </row>
    <row r="174" spans="1:23">
      <c r="A174"/>
      <c r="B174"/>
      <c r="C174"/>
      <c r="D174"/>
      <c r="E174"/>
      <c r="F174"/>
      <c r="G174"/>
      <c r="H174"/>
      <c r="I174"/>
      <c r="J174"/>
      <c r="K174"/>
      <c r="L174"/>
      <c r="M174"/>
      <c r="N174"/>
      <c r="O174"/>
      <c r="P174"/>
      <c r="Q174"/>
      <c r="R174"/>
      <c r="S174"/>
      <c r="T174"/>
      <c r="U174"/>
      <c r="V174"/>
      <c r="W174"/>
    </row>
    <row r="175" spans="1:23">
      <c r="A175"/>
      <c r="B175"/>
      <c r="C175"/>
      <c r="D175"/>
      <c r="E175"/>
      <c r="F175"/>
      <c r="G175"/>
      <c r="H175"/>
      <c r="I175"/>
      <c r="J175"/>
      <c r="K175"/>
      <c r="L175"/>
      <c r="M175"/>
      <c r="N175"/>
      <c r="O175"/>
      <c r="P175"/>
      <c r="Q175"/>
      <c r="R175"/>
      <c r="S175"/>
      <c r="T175"/>
      <c r="U175"/>
      <c r="V175"/>
      <c r="W175"/>
    </row>
    <row r="176" spans="1:23">
      <c r="A176"/>
      <c r="B176"/>
      <c r="C176"/>
      <c r="D176"/>
      <c r="E176"/>
      <c r="F176"/>
      <c r="G176"/>
      <c r="H176"/>
      <c r="I176"/>
      <c r="J176"/>
      <c r="K176"/>
      <c r="L176"/>
      <c r="M176"/>
      <c r="N176"/>
      <c r="O176"/>
      <c r="P176"/>
      <c r="Q176"/>
      <c r="R176"/>
      <c r="S176"/>
      <c r="T176"/>
      <c r="U176"/>
      <c r="V176"/>
      <c r="W176"/>
    </row>
    <row r="177" spans="1:23">
      <c r="A177"/>
      <c r="B177"/>
      <c r="C177"/>
      <c r="D177"/>
      <c r="E177"/>
      <c r="F177"/>
      <c r="G177"/>
      <c r="H177"/>
      <c r="I177"/>
      <c r="J177"/>
      <c r="K177"/>
      <c r="L177"/>
      <c r="M177"/>
      <c r="N177"/>
      <c r="O177"/>
      <c r="P177"/>
      <c r="Q177"/>
      <c r="R177"/>
      <c r="S177"/>
      <c r="T177"/>
      <c r="U177"/>
      <c r="V177"/>
      <c r="W177"/>
    </row>
    <row r="178" spans="1:23">
      <c r="A178"/>
      <c r="B178"/>
      <c r="C178"/>
      <c r="D178"/>
      <c r="E178"/>
      <c r="F178"/>
      <c r="G178"/>
      <c r="H178"/>
      <c r="I178"/>
      <c r="J178"/>
      <c r="K178"/>
      <c r="L178"/>
      <c r="M178"/>
      <c r="N178"/>
      <c r="O178"/>
      <c r="P178"/>
      <c r="Q178"/>
      <c r="R178"/>
      <c r="S178"/>
      <c r="T178"/>
      <c r="U178"/>
      <c r="V178"/>
      <c r="W178"/>
    </row>
    <row r="179" spans="1:23">
      <c r="A179"/>
      <c r="B179"/>
      <c r="C179"/>
      <c r="D179"/>
      <c r="E179"/>
      <c r="F179"/>
      <c r="G179"/>
      <c r="H179"/>
      <c r="I179"/>
      <c r="J179"/>
      <c r="K179"/>
      <c r="L179"/>
      <c r="M179"/>
      <c r="N179"/>
      <c r="O179"/>
      <c r="P179"/>
      <c r="Q179"/>
      <c r="R179"/>
      <c r="S179"/>
      <c r="T179"/>
      <c r="U179"/>
      <c r="V179"/>
      <c r="W179"/>
    </row>
    <row r="180" spans="1:23">
      <c r="A180"/>
      <c r="B180"/>
      <c r="C180"/>
      <c r="D180"/>
      <c r="E180"/>
      <c r="F180"/>
      <c r="G180"/>
      <c r="H180"/>
      <c r="I180"/>
      <c r="J180"/>
      <c r="K180"/>
      <c r="L180"/>
      <c r="M180"/>
      <c r="N180"/>
      <c r="O180"/>
      <c r="P180"/>
      <c r="Q180"/>
      <c r="R180"/>
      <c r="S180"/>
      <c r="T180"/>
      <c r="U180"/>
      <c r="V180"/>
      <c r="W180"/>
    </row>
    <row r="181" spans="1:23">
      <c r="A181"/>
      <c r="B181"/>
      <c r="C181"/>
      <c r="D181"/>
      <c r="E181"/>
      <c r="F181"/>
      <c r="G181"/>
      <c r="H181"/>
      <c r="I181"/>
      <c r="J181"/>
      <c r="K181"/>
      <c r="L181"/>
      <c r="M181"/>
      <c r="N181"/>
      <c r="O181"/>
      <c r="P181"/>
      <c r="Q181"/>
      <c r="R181"/>
      <c r="S181"/>
      <c r="T181"/>
      <c r="U181"/>
      <c r="V181"/>
      <c r="W181"/>
    </row>
    <row r="182" spans="1:23">
      <c r="A182"/>
      <c r="B182"/>
      <c r="C182"/>
      <c r="D182"/>
      <c r="E182"/>
      <c r="F182"/>
      <c r="G182"/>
      <c r="H182"/>
      <c r="I182"/>
      <c r="J182"/>
      <c r="K182"/>
      <c r="L182"/>
      <c r="M182"/>
      <c r="N182"/>
      <c r="O182"/>
      <c r="P182"/>
      <c r="Q182"/>
      <c r="R182"/>
      <c r="S182"/>
      <c r="T182"/>
      <c r="U182"/>
      <c r="V182"/>
      <c r="W182"/>
    </row>
    <row r="183" spans="1:23">
      <c r="A183"/>
      <c r="B183"/>
      <c r="C183"/>
      <c r="D183"/>
      <c r="E183"/>
      <c r="F183"/>
      <c r="G183"/>
      <c r="H183"/>
      <c r="I183"/>
      <c r="J183"/>
      <c r="K183"/>
      <c r="L183"/>
      <c r="M183"/>
      <c r="N183"/>
      <c r="O183"/>
      <c r="P183"/>
      <c r="Q183"/>
      <c r="R183"/>
      <c r="S183"/>
      <c r="T183"/>
      <c r="U183"/>
      <c r="V183"/>
      <c r="W183"/>
    </row>
    <row r="184" spans="1:23">
      <c r="A184"/>
      <c r="B184"/>
      <c r="C184"/>
      <c r="D184"/>
      <c r="E184"/>
      <c r="F184"/>
      <c r="G184"/>
      <c r="H184"/>
      <c r="I184"/>
      <c r="J184"/>
      <c r="K184"/>
      <c r="L184"/>
      <c r="M184"/>
      <c r="N184"/>
      <c r="O184"/>
      <c r="P184"/>
      <c r="Q184"/>
      <c r="R184"/>
      <c r="S184"/>
      <c r="T184"/>
      <c r="U184"/>
      <c r="V184"/>
      <c r="W184"/>
    </row>
    <row r="185" spans="1:23">
      <c r="A185"/>
      <c r="B185"/>
      <c r="C185"/>
      <c r="D185"/>
      <c r="E185"/>
      <c r="F185"/>
      <c r="G185"/>
      <c r="H185"/>
      <c r="I185"/>
      <c r="J185"/>
      <c r="K185"/>
      <c r="L185"/>
      <c r="M185"/>
      <c r="N185"/>
      <c r="O185"/>
      <c r="P185"/>
      <c r="Q185"/>
      <c r="R185"/>
      <c r="S185"/>
      <c r="T185"/>
      <c r="U185"/>
      <c r="V185"/>
      <c r="W185"/>
    </row>
    <row r="186" spans="1:23">
      <c r="A186"/>
      <c r="B186"/>
      <c r="C186"/>
      <c r="D186"/>
      <c r="E186"/>
      <c r="F186"/>
      <c r="G186"/>
      <c r="H186"/>
      <c r="I186"/>
      <c r="J186"/>
      <c r="K186"/>
      <c r="L186"/>
      <c r="M186"/>
      <c r="N186"/>
      <c r="O186"/>
      <c r="P186"/>
      <c r="Q186"/>
      <c r="R186"/>
      <c r="S186"/>
      <c r="T186"/>
      <c r="U186"/>
      <c r="V186"/>
      <c r="W186"/>
    </row>
    <row r="187" spans="1:23">
      <c r="A187"/>
      <c r="B187"/>
      <c r="C187"/>
      <c r="D187"/>
      <c r="E187"/>
      <c r="F187"/>
      <c r="G187"/>
      <c r="H187"/>
      <c r="I187"/>
      <c r="J187"/>
      <c r="K187"/>
      <c r="L187"/>
      <c r="M187"/>
      <c r="N187"/>
      <c r="O187"/>
      <c r="P187"/>
      <c r="Q187"/>
      <c r="R187"/>
      <c r="S187"/>
      <c r="T187"/>
      <c r="U187"/>
      <c r="V187"/>
      <c r="W187"/>
    </row>
    <row r="188" spans="1:23">
      <c r="A188"/>
      <c r="B188"/>
      <c r="C188"/>
      <c r="D188"/>
      <c r="E188"/>
      <c r="F188"/>
      <c r="G188"/>
      <c r="H188"/>
      <c r="I188"/>
      <c r="J188"/>
      <c r="K188"/>
      <c r="L188"/>
      <c r="M188"/>
      <c r="N188"/>
      <c r="O188"/>
      <c r="P188"/>
      <c r="Q188"/>
      <c r="R188"/>
      <c r="S188"/>
      <c r="T188"/>
      <c r="U188"/>
      <c r="V188"/>
      <c r="W188"/>
    </row>
    <row r="189" spans="1:23">
      <c r="A189"/>
      <c r="B189"/>
      <c r="C189"/>
      <c r="D189"/>
      <c r="E189"/>
      <c r="F189"/>
      <c r="G189"/>
      <c r="H189"/>
      <c r="I189"/>
      <c r="J189"/>
      <c r="K189"/>
      <c r="L189"/>
      <c r="M189"/>
      <c r="N189"/>
      <c r="O189"/>
      <c r="P189"/>
      <c r="Q189"/>
      <c r="R189"/>
      <c r="S189"/>
      <c r="T189"/>
      <c r="U189"/>
      <c r="V189"/>
      <c r="W189"/>
    </row>
    <row r="190" spans="1:23">
      <c r="A190"/>
      <c r="B190"/>
      <c r="C190"/>
      <c r="D190"/>
      <c r="E190"/>
      <c r="F190"/>
      <c r="G190"/>
      <c r="H190"/>
      <c r="I190"/>
      <c r="J190"/>
      <c r="K190"/>
      <c r="L190"/>
      <c r="M190"/>
      <c r="N190"/>
      <c r="O190"/>
      <c r="P190"/>
      <c r="Q190"/>
      <c r="R190"/>
      <c r="S190"/>
      <c r="T190"/>
      <c r="U190"/>
      <c r="V190"/>
      <c r="W190"/>
    </row>
    <row r="191" spans="1:23">
      <c r="A191"/>
      <c r="B191"/>
      <c r="C191"/>
      <c r="D191"/>
      <c r="E191"/>
      <c r="F191"/>
      <c r="G191"/>
      <c r="H191"/>
      <c r="I191"/>
      <c r="J191"/>
      <c r="K191"/>
      <c r="L191"/>
      <c r="M191"/>
      <c r="N191"/>
      <c r="O191"/>
      <c r="P191"/>
      <c r="Q191"/>
      <c r="R191"/>
      <c r="S191"/>
      <c r="T191"/>
      <c r="U191"/>
      <c r="V191"/>
      <c r="W191"/>
    </row>
    <row r="192" spans="1:23">
      <c r="A192"/>
      <c r="B192"/>
      <c r="C192"/>
      <c r="D192"/>
      <c r="E192"/>
      <c r="F192"/>
      <c r="G192"/>
      <c r="H192"/>
      <c r="I192"/>
      <c r="J192"/>
      <c r="K192"/>
      <c r="L192"/>
      <c r="M192"/>
      <c r="N192"/>
      <c r="O192"/>
      <c r="P192"/>
      <c r="Q192"/>
      <c r="R192"/>
      <c r="S192"/>
      <c r="T192"/>
      <c r="U192"/>
      <c r="V192"/>
      <c r="W192"/>
    </row>
    <row r="193" spans="1:23">
      <c r="A193"/>
      <c r="B193"/>
      <c r="C193"/>
      <c r="D193"/>
      <c r="E193"/>
      <c r="F193"/>
      <c r="G193"/>
      <c r="H193"/>
      <c r="I193"/>
      <c r="J193"/>
      <c r="K193"/>
      <c r="L193"/>
      <c r="M193"/>
      <c r="N193"/>
      <c r="O193"/>
      <c r="P193"/>
      <c r="Q193"/>
      <c r="R193"/>
      <c r="S193"/>
      <c r="T193"/>
      <c r="U193"/>
      <c r="V193"/>
      <c r="W193"/>
    </row>
    <row r="194" spans="1:23">
      <c r="A194"/>
      <c r="B194"/>
      <c r="C194"/>
      <c r="D194"/>
      <c r="E194"/>
      <c r="F194"/>
      <c r="G194"/>
      <c r="H194"/>
      <c r="I194"/>
      <c r="J194"/>
      <c r="K194"/>
      <c r="L194"/>
      <c r="M194"/>
      <c r="N194"/>
      <c r="O194"/>
      <c r="P194"/>
      <c r="Q194"/>
      <c r="R194"/>
      <c r="S194"/>
      <c r="T194"/>
      <c r="U194"/>
      <c r="V194"/>
      <c r="W194"/>
    </row>
    <row r="195" spans="1:23">
      <c r="A195"/>
      <c r="B195"/>
      <c r="C195"/>
      <c r="D195"/>
      <c r="E195"/>
      <c r="F195"/>
      <c r="G195"/>
      <c r="H195"/>
      <c r="I195"/>
      <c r="J195"/>
      <c r="K195"/>
      <c r="L195"/>
      <c r="M195"/>
      <c r="N195"/>
      <c r="O195"/>
      <c r="P195"/>
      <c r="Q195"/>
      <c r="R195"/>
      <c r="S195"/>
      <c r="T195"/>
      <c r="U195"/>
      <c r="V195"/>
      <c r="W195"/>
    </row>
    <row r="196" spans="1:23">
      <c r="A196"/>
      <c r="B196"/>
      <c r="C196"/>
      <c r="D196"/>
      <c r="E196"/>
      <c r="F196"/>
      <c r="G196"/>
      <c r="H196"/>
      <c r="I196"/>
      <c r="J196"/>
      <c r="K196"/>
      <c r="L196"/>
      <c r="M196"/>
      <c r="N196"/>
      <c r="O196"/>
      <c r="P196"/>
      <c r="Q196"/>
      <c r="R196"/>
      <c r="S196"/>
      <c r="T196"/>
      <c r="U196"/>
      <c r="V196"/>
      <c r="W196"/>
    </row>
    <row r="197" spans="1:23">
      <c r="A197"/>
      <c r="B197"/>
      <c r="C197"/>
      <c r="D197"/>
      <c r="E197"/>
      <c r="F197"/>
      <c r="G197"/>
      <c r="H197"/>
      <c r="I197"/>
      <c r="J197"/>
      <c r="K197"/>
      <c r="L197"/>
      <c r="M197"/>
      <c r="N197"/>
      <c r="O197"/>
      <c r="P197"/>
      <c r="Q197"/>
      <c r="R197"/>
      <c r="S197"/>
      <c r="T197"/>
      <c r="U197"/>
      <c r="V197"/>
      <c r="W197"/>
    </row>
    <row r="198" spans="1:23">
      <c r="A198"/>
      <c r="B198"/>
      <c r="C198"/>
      <c r="D198"/>
      <c r="E198"/>
      <c r="F198"/>
      <c r="G198"/>
      <c r="H198"/>
      <c r="I198"/>
      <c r="J198"/>
      <c r="K198"/>
      <c r="L198"/>
      <c r="M198"/>
      <c r="N198"/>
      <c r="O198"/>
      <c r="P198"/>
      <c r="Q198"/>
      <c r="R198"/>
      <c r="S198"/>
      <c r="T198"/>
      <c r="U198"/>
      <c r="V198"/>
      <c r="W198"/>
    </row>
    <row r="199" spans="1:23">
      <c r="A199"/>
      <c r="B199"/>
      <c r="C199"/>
      <c r="D199"/>
      <c r="E199"/>
      <c r="F199"/>
      <c r="G199"/>
      <c r="H199"/>
      <c r="I199"/>
      <c r="J199"/>
      <c r="K199"/>
      <c r="L199"/>
      <c r="M199"/>
      <c r="N199"/>
      <c r="O199"/>
      <c r="P199"/>
      <c r="Q199"/>
      <c r="R199"/>
      <c r="S199"/>
      <c r="T199"/>
      <c r="U199"/>
      <c r="V199"/>
      <c r="W199"/>
    </row>
    <row r="200" spans="1:23">
      <c r="A200"/>
      <c r="B200"/>
      <c r="C200"/>
      <c r="D200"/>
      <c r="E200"/>
      <c r="F200"/>
      <c r="G200"/>
      <c r="H200"/>
      <c r="I200"/>
      <c r="J200"/>
      <c r="K200"/>
      <c r="L200"/>
      <c r="M200"/>
      <c r="N200"/>
      <c r="O200"/>
      <c r="P200"/>
      <c r="Q200"/>
      <c r="R200"/>
      <c r="S200"/>
      <c r="T200"/>
      <c r="U200"/>
      <c r="V200"/>
      <c r="W200"/>
    </row>
    <row r="201" spans="1:23">
      <c r="A201"/>
      <c r="B201"/>
      <c r="C201"/>
      <c r="D201"/>
      <c r="E201"/>
      <c r="F201"/>
      <c r="G201"/>
      <c r="H201"/>
      <c r="I201"/>
      <c r="J201"/>
      <c r="K201"/>
      <c r="L201"/>
      <c r="M201"/>
      <c r="N201"/>
      <c r="O201"/>
      <c r="P201"/>
      <c r="Q201"/>
      <c r="R201"/>
      <c r="S201"/>
      <c r="T201"/>
      <c r="U201"/>
      <c r="V201"/>
      <c r="W201"/>
    </row>
    <row r="202" spans="1:23">
      <c r="A202"/>
      <c r="B202"/>
      <c r="C202"/>
      <c r="D202"/>
      <c r="E202"/>
      <c r="F202"/>
      <c r="G202"/>
      <c r="H202"/>
      <c r="I202"/>
      <c r="J202"/>
      <c r="K202"/>
      <c r="L202"/>
      <c r="M202"/>
      <c r="N202"/>
      <c r="O202"/>
      <c r="P202"/>
      <c r="Q202"/>
      <c r="R202"/>
      <c r="S202"/>
      <c r="T202"/>
      <c r="U202"/>
      <c r="V202"/>
      <c r="W202"/>
    </row>
    <row r="203" spans="1:23">
      <c r="A203"/>
      <c r="B203"/>
      <c r="C203"/>
      <c r="D203"/>
      <c r="E203"/>
      <c r="F203"/>
      <c r="G203"/>
      <c r="H203"/>
      <c r="I203"/>
      <c r="J203"/>
      <c r="K203"/>
      <c r="L203"/>
      <c r="M203"/>
      <c r="N203"/>
      <c r="O203"/>
      <c r="P203"/>
      <c r="Q203"/>
      <c r="R203"/>
      <c r="S203"/>
      <c r="T203"/>
      <c r="U203"/>
      <c r="V203"/>
      <c r="W203"/>
    </row>
    <row r="204" spans="1:23">
      <c r="A204"/>
      <c r="B204"/>
      <c r="C204"/>
      <c r="D204"/>
      <c r="E204"/>
      <c r="F204"/>
      <c r="G204"/>
      <c r="H204"/>
      <c r="I204"/>
      <c r="J204"/>
      <c r="K204"/>
      <c r="L204"/>
      <c r="M204"/>
      <c r="N204"/>
      <c r="O204"/>
      <c r="P204"/>
      <c r="Q204"/>
      <c r="R204"/>
      <c r="S204"/>
      <c r="T204"/>
      <c r="U204"/>
      <c r="V204"/>
      <c r="W204"/>
    </row>
    <row r="205" spans="1:23">
      <c r="A205"/>
      <c r="B205"/>
      <c r="C205"/>
      <c r="D205"/>
      <c r="E205"/>
      <c r="F205"/>
      <c r="G205"/>
      <c r="H205"/>
      <c r="I205"/>
      <c r="J205"/>
      <c r="K205"/>
      <c r="L205"/>
      <c r="M205"/>
      <c r="N205"/>
      <c r="O205"/>
      <c r="P205"/>
      <c r="Q205"/>
      <c r="R205"/>
      <c r="S205"/>
      <c r="T205"/>
      <c r="U205"/>
      <c r="V205"/>
      <c r="W205"/>
    </row>
    <row r="206" spans="1:23">
      <c r="A206"/>
      <c r="B206"/>
      <c r="C206"/>
      <c r="D206"/>
      <c r="E206"/>
      <c r="F206"/>
      <c r="G206"/>
      <c r="H206"/>
      <c r="I206"/>
      <c r="J206"/>
      <c r="K206"/>
      <c r="L206"/>
      <c r="M206"/>
      <c r="N206"/>
      <c r="O206"/>
      <c r="P206"/>
      <c r="Q206"/>
      <c r="R206"/>
      <c r="S206"/>
      <c r="T206"/>
      <c r="U206"/>
      <c r="V206"/>
      <c r="W206"/>
    </row>
    <row r="207" spans="1:23">
      <c r="A207"/>
      <c r="B207"/>
      <c r="C207"/>
      <c r="D207"/>
      <c r="E207"/>
      <c r="F207"/>
      <c r="G207"/>
      <c r="H207"/>
      <c r="I207"/>
      <c r="J207"/>
      <c r="K207"/>
      <c r="L207"/>
      <c r="M207"/>
      <c r="N207"/>
      <c r="O207"/>
      <c r="P207"/>
      <c r="Q207"/>
      <c r="R207"/>
      <c r="S207"/>
      <c r="T207"/>
      <c r="U207"/>
      <c r="V207"/>
      <c r="W207"/>
    </row>
    <row r="208" spans="1:23">
      <c r="A208"/>
      <c r="B208"/>
      <c r="C208"/>
      <c r="D208"/>
      <c r="E208"/>
      <c r="F208"/>
      <c r="G208"/>
      <c r="H208"/>
      <c r="I208"/>
      <c r="J208"/>
      <c r="K208"/>
      <c r="L208"/>
      <c r="M208"/>
      <c r="N208"/>
      <c r="O208"/>
      <c r="P208"/>
      <c r="Q208"/>
      <c r="R208"/>
      <c r="S208"/>
      <c r="T208"/>
      <c r="U208"/>
      <c r="V208"/>
      <c r="W208"/>
    </row>
    <row r="209" spans="1:23">
      <c r="A209"/>
      <c r="B209"/>
      <c r="C209"/>
      <c r="D209"/>
      <c r="E209"/>
      <c r="F209"/>
      <c r="G209"/>
      <c r="H209"/>
      <c r="I209"/>
      <c r="J209"/>
      <c r="K209"/>
      <c r="L209"/>
      <c r="M209"/>
      <c r="N209"/>
      <c r="O209"/>
      <c r="P209"/>
      <c r="Q209"/>
      <c r="R209"/>
      <c r="S209"/>
      <c r="T209"/>
      <c r="U209"/>
      <c r="V209"/>
      <c r="W209"/>
    </row>
    <row r="210" spans="1:23">
      <c r="A210"/>
      <c r="B210"/>
      <c r="C210"/>
      <c r="D210"/>
      <c r="E210"/>
      <c r="F210"/>
      <c r="G210"/>
      <c r="H210"/>
      <c r="I210"/>
      <c r="J210"/>
      <c r="K210"/>
      <c r="L210"/>
      <c r="M210"/>
      <c r="N210"/>
      <c r="O210"/>
      <c r="P210"/>
      <c r="Q210"/>
      <c r="R210"/>
      <c r="S210"/>
      <c r="T210"/>
      <c r="U210"/>
      <c r="V210"/>
      <c r="W210"/>
    </row>
    <row r="211" spans="1:23">
      <c r="A211"/>
      <c r="B211"/>
      <c r="C211"/>
      <c r="D211"/>
      <c r="E211"/>
      <c r="F211"/>
      <c r="G211"/>
      <c r="H211"/>
      <c r="I211"/>
      <c r="J211"/>
      <c r="K211"/>
      <c r="L211"/>
      <c r="M211"/>
      <c r="N211"/>
      <c r="O211"/>
      <c r="P211"/>
      <c r="Q211"/>
      <c r="R211"/>
      <c r="S211"/>
      <c r="T211"/>
      <c r="U211"/>
      <c r="V211"/>
      <c r="W211"/>
    </row>
    <row r="212" spans="1:23">
      <c r="A212"/>
      <c r="B212"/>
      <c r="C212"/>
      <c r="D212"/>
      <c r="E212"/>
      <c r="F212"/>
      <c r="G212"/>
      <c r="H212"/>
      <c r="I212"/>
      <c r="J212"/>
      <c r="K212"/>
      <c r="L212"/>
      <c r="M212"/>
      <c r="N212"/>
      <c r="O212"/>
      <c r="P212"/>
      <c r="Q212"/>
      <c r="R212"/>
      <c r="S212"/>
      <c r="T212"/>
      <c r="U212"/>
      <c r="V212"/>
      <c r="W212"/>
    </row>
    <row r="213" spans="1:23">
      <c r="A213"/>
      <c r="B213"/>
      <c r="C213"/>
      <c r="D213"/>
      <c r="E213"/>
      <c r="F213"/>
      <c r="G213"/>
      <c r="H213"/>
      <c r="I213"/>
      <c r="J213"/>
      <c r="K213"/>
      <c r="L213"/>
      <c r="M213"/>
      <c r="N213"/>
      <c r="O213"/>
      <c r="P213"/>
      <c r="Q213"/>
      <c r="R213"/>
      <c r="S213"/>
      <c r="T213"/>
      <c r="U213"/>
      <c r="V213"/>
      <c r="W213"/>
    </row>
    <row r="214" spans="1:23">
      <c r="A214"/>
      <c r="B214"/>
      <c r="C214"/>
      <c r="D214"/>
      <c r="E214"/>
      <c r="F214"/>
      <c r="G214"/>
      <c r="H214"/>
      <c r="I214"/>
      <c r="J214"/>
      <c r="K214"/>
      <c r="L214"/>
      <c r="M214"/>
      <c r="N214"/>
      <c r="O214"/>
      <c r="P214"/>
      <c r="Q214"/>
      <c r="R214"/>
      <c r="S214"/>
      <c r="T214"/>
      <c r="U214"/>
      <c r="V214"/>
      <c r="W214"/>
    </row>
    <row r="215" spans="1:23">
      <c r="A215"/>
      <c r="B215"/>
      <c r="C215"/>
      <c r="D215"/>
      <c r="E215"/>
      <c r="F215"/>
      <c r="G215"/>
      <c r="H215"/>
      <c r="I215"/>
      <c r="J215"/>
      <c r="K215"/>
      <c r="L215"/>
      <c r="M215"/>
      <c r="N215"/>
      <c r="O215"/>
      <c r="P215"/>
      <c r="Q215"/>
      <c r="R215"/>
      <c r="S215"/>
      <c r="T215"/>
      <c r="U215"/>
      <c r="V215"/>
      <c r="W215"/>
    </row>
    <row r="216" spans="1:23">
      <c r="A216"/>
      <c r="B216"/>
      <c r="C216"/>
      <c r="D216"/>
      <c r="E216"/>
      <c r="F216"/>
      <c r="G216"/>
      <c r="H216"/>
      <c r="I216"/>
      <c r="J216"/>
      <c r="K216"/>
      <c r="L216"/>
      <c r="M216"/>
      <c r="N216"/>
      <c r="O216"/>
      <c r="P216"/>
      <c r="Q216"/>
      <c r="R216"/>
      <c r="S216"/>
      <c r="T216"/>
      <c r="U216"/>
      <c r="V216"/>
      <c r="W216"/>
    </row>
    <row r="217" spans="1:23">
      <c r="A217"/>
      <c r="B217"/>
      <c r="C217"/>
      <c r="D217"/>
      <c r="E217"/>
      <c r="F217"/>
      <c r="G217"/>
      <c r="H217"/>
      <c r="I217"/>
      <c r="J217"/>
      <c r="K217"/>
      <c r="L217"/>
      <c r="M217"/>
      <c r="N217"/>
      <c r="O217"/>
      <c r="P217"/>
      <c r="Q217"/>
      <c r="R217"/>
      <c r="S217"/>
      <c r="T217"/>
      <c r="U217"/>
      <c r="V217"/>
      <c r="W217"/>
    </row>
    <row r="218" spans="1:23">
      <c r="A218"/>
      <c r="B218"/>
      <c r="C218"/>
      <c r="D218"/>
      <c r="E218"/>
      <c r="F218"/>
      <c r="G218"/>
      <c r="H218"/>
      <c r="I218"/>
      <c r="J218"/>
      <c r="K218"/>
      <c r="L218"/>
      <c r="M218"/>
      <c r="N218"/>
      <c r="O218"/>
      <c r="P218"/>
      <c r="Q218"/>
      <c r="R218"/>
      <c r="S218"/>
      <c r="T218"/>
      <c r="U218"/>
      <c r="V218"/>
      <c r="W218"/>
    </row>
    <row r="219" spans="1:23">
      <c r="A219"/>
      <c r="B219"/>
      <c r="C219"/>
      <c r="D219"/>
      <c r="E219"/>
      <c r="F219"/>
      <c r="G219"/>
      <c r="H219"/>
      <c r="I219"/>
      <c r="J219"/>
      <c r="K219"/>
      <c r="L219"/>
      <c r="M219"/>
      <c r="N219"/>
      <c r="O219"/>
      <c r="P219"/>
      <c r="Q219"/>
      <c r="R219"/>
      <c r="S219"/>
      <c r="T219"/>
      <c r="U219"/>
      <c r="V219"/>
      <c r="W219"/>
    </row>
    <row r="220" spans="1:23">
      <c r="A220"/>
      <c r="B220"/>
      <c r="C220"/>
      <c r="D220"/>
      <c r="E220"/>
      <c r="F220"/>
      <c r="G220"/>
      <c r="H220"/>
      <c r="I220"/>
      <c r="J220"/>
      <c r="K220"/>
      <c r="L220"/>
      <c r="M220"/>
      <c r="N220"/>
      <c r="O220"/>
      <c r="P220"/>
      <c r="Q220"/>
      <c r="R220"/>
      <c r="S220"/>
      <c r="T220"/>
      <c r="U220"/>
      <c r="V220"/>
      <c r="W220"/>
    </row>
    <row r="221" spans="1:23">
      <c r="A221"/>
      <c r="B221"/>
      <c r="C221"/>
      <c r="D221"/>
      <c r="E221"/>
      <c r="F221"/>
      <c r="G221"/>
      <c r="H221"/>
      <c r="I221"/>
      <c r="J221"/>
      <c r="K221"/>
      <c r="L221"/>
      <c r="M221"/>
      <c r="N221"/>
      <c r="O221"/>
      <c r="P221"/>
      <c r="Q221"/>
      <c r="R221"/>
      <c r="S221"/>
      <c r="T221"/>
      <c r="U221"/>
      <c r="V221"/>
      <c r="W221"/>
    </row>
    <row r="222" spans="1:23">
      <c r="A222"/>
      <c r="B222"/>
      <c r="C222"/>
      <c r="D222"/>
      <c r="E222"/>
      <c r="F222"/>
      <c r="G222"/>
      <c r="H222"/>
      <c r="I222"/>
      <c r="J222"/>
      <c r="K222"/>
      <c r="L222"/>
      <c r="M222"/>
      <c r="N222"/>
      <c r="O222"/>
      <c r="P222"/>
      <c r="Q222"/>
      <c r="R222"/>
      <c r="S222"/>
      <c r="T222"/>
      <c r="U222"/>
      <c r="V222"/>
      <c r="W222"/>
    </row>
    <row r="223" spans="1:23">
      <c r="A223"/>
      <c r="B223"/>
      <c r="C223"/>
      <c r="D223"/>
      <c r="E223"/>
      <c r="F223"/>
      <c r="G223"/>
      <c r="H223"/>
      <c r="I223"/>
      <c r="J223"/>
      <c r="K223"/>
      <c r="L223"/>
      <c r="M223"/>
      <c r="N223"/>
      <c r="O223"/>
      <c r="P223"/>
      <c r="Q223"/>
      <c r="R223"/>
      <c r="S223"/>
      <c r="T223"/>
      <c r="U223"/>
      <c r="V223"/>
      <c r="W223"/>
    </row>
    <row r="224" spans="1:23">
      <c r="A224"/>
      <c r="B224"/>
      <c r="C224"/>
      <c r="D224"/>
      <c r="E224"/>
      <c r="F224"/>
      <c r="G224"/>
      <c r="H224"/>
      <c r="I224"/>
      <c r="J224"/>
      <c r="K224"/>
      <c r="L224"/>
      <c r="M224"/>
      <c r="N224"/>
      <c r="O224"/>
      <c r="P224"/>
      <c r="Q224"/>
      <c r="R224"/>
      <c r="S224"/>
      <c r="T224"/>
      <c r="U224"/>
      <c r="V224"/>
      <c r="W224"/>
    </row>
    <row r="225" spans="1:23">
      <c r="A225"/>
      <c r="B225"/>
      <c r="C225"/>
      <c r="D225"/>
      <c r="E225"/>
      <c r="F225"/>
      <c r="G225"/>
      <c r="H225"/>
      <c r="I225"/>
      <c r="J225"/>
      <c r="K225"/>
      <c r="L225"/>
      <c r="M225"/>
      <c r="N225"/>
      <c r="O225"/>
      <c r="P225"/>
      <c r="Q225"/>
      <c r="R225"/>
      <c r="S225"/>
      <c r="T225"/>
      <c r="U225"/>
      <c r="V225"/>
      <c r="W225"/>
    </row>
    <row r="226" spans="1:23">
      <c r="A226"/>
      <c r="B226"/>
      <c r="C226"/>
      <c r="D226"/>
      <c r="E226"/>
      <c r="F226"/>
      <c r="G226"/>
      <c r="H226"/>
      <c r="I226"/>
      <c r="J226"/>
      <c r="K226"/>
      <c r="L226"/>
      <c r="M226"/>
      <c r="N226"/>
      <c r="O226"/>
      <c r="P226"/>
      <c r="Q226"/>
      <c r="R226"/>
      <c r="S226"/>
      <c r="T226"/>
      <c r="U226"/>
      <c r="V226"/>
      <c r="W226"/>
    </row>
    <row r="227" spans="1:23">
      <c r="A227"/>
      <c r="B227"/>
      <c r="C227"/>
      <c r="D227"/>
      <c r="E227"/>
      <c r="F227"/>
      <c r="G227"/>
      <c r="H227"/>
      <c r="I227"/>
      <c r="J227"/>
      <c r="K227"/>
      <c r="L227"/>
      <c r="M227"/>
      <c r="N227"/>
      <c r="O227"/>
      <c r="P227"/>
      <c r="Q227"/>
      <c r="R227"/>
      <c r="S227"/>
      <c r="T227"/>
      <c r="U227"/>
      <c r="V227"/>
      <c r="W227"/>
    </row>
    <row r="228" spans="1:23">
      <c r="A228"/>
      <c r="B228"/>
      <c r="C228"/>
      <c r="D228"/>
      <c r="E228"/>
      <c r="F228"/>
      <c r="G228"/>
      <c r="H228"/>
      <c r="I228"/>
      <c r="J228"/>
      <c r="K228"/>
      <c r="L228"/>
      <c r="M228"/>
      <c r="N228"/>
      <c r="O228"/>
      <c r="P228"/>
      <c r="Q228"/>
      <c r="R228"/>
      <c r="S228"/>
      <c r="T228"/>
      <c r="U228"/>
      <c r="V228"/>
      <c r="W228"/>
    </row>
    <row r="229" spans="1:23">
      <c r="A229"/>
      <c r="B229"/>
      <c r="C229"/>
      <c r="D229"/>
      <c r="E229"/>
      <c r="F229"/>
      <c r="G229"/>
      <c r="H229"/>
      <c r="I229"/>
      <c r="J229"/>
      <c r="K229"/>
      <c r="L229"/>
      <c r="M229"/>
      <c r="N229"/>
      <c r="O229"/>
      <c r="P229"/>
      <c r="Q229"/>
      <c r="R229"/>
      <c r="S229"/>
      <c r="T229"/>
      <c r="U229"/>
      <c r="V229"/>
      <c r="W229"/>
    </row>
    <row r="230" spans="1:23">
      <c r="A230"/>
      <c r="B230"/>
      <c r="C230"/>
      <c r="D230"/>
      <c r="E230"/>
      <c r="F230"/>
      <c r="G230"/>
      <c r="H230"/>
      <c r="I230"/>
      <c r="J230"/>
      <c r="K230"/>
      <c r="L230"/>
      <c r="M230"/>
      <c r="N230"/>
      <c r="O230"/>
      <c r="P230"/>
      <c r="Q230"/>
      <c r="R230"/>
      <c r="S230"/>
      <c r="T230"/>
      <c r="U230"/>
      <c r="V230"/>
      <c r="W230"/>
    </row>
    <row r="231" spans="1:23">
      <c r="A231"/>
      <c r="B231"/>
      <c r="C231"/>
      <c r="D231"/>
      <c r="E231"/>
      <c r="F231"/>
      <c r="G231"/>
      <c r="H231"/>
      <c r="I231"/>
      <c r="J231"/>
      <c r="K231"/>
      <c r="L231"/>
      <c r="M231"/>
      <c r="N231"/>
      <c r="O231"/>
      <c r="P231"/>
      <c r="Q231"/>
      <c r="R231"/>
      <c r="S231"/>
      <c r="T231"/>
      <c r="U231"/>
      <c r="V231"/>
      <c r="W231"/>
    </row>
    <row r="232" spans="1:23">
      <c r="A232"/>
      <c r="B232"/>
      <c r="C232"/>
      <c r="D232"/>
      <c r="E232"/>
      <c r="F232"/>
      <c r="G232"/>
      <c r="H232"/>
      <c r="I232"/>
      <c r="J232"/>
      <c r="K232"/>
      <c r="L232"/>
      <c r="M232"/>
      <c r="N232"/>
      <c r="O232"/>
      <c r="P232"/>
      <c r="Q232"/>
      <c r="R232"/>
      <c r="S232"/>
      <c r="T232"/>
      <c r="U232"/>
      <c r="V232"/>
      <c r="W232"/>
    </row>
    <row r="233" spans="1:23">
      <c r="A233"/>
      <c r="B233"/>
      <c r="C233"/>
      <c r="D233"/>
      <c r="E233"/>
      <c r="F233"/>
      <c r="G233"/>
      <c r="H233"/>
      <c r="I233"/>
      <c r="J233"/>
      <c r="K233"/>
      <c r="L233"/>
      <c r="M233"/>
      <c r="N233"/>
      <c r="O233"/>
      <c r="P233"/>
      <c r="Q233"/>
      <c r="R233"/>
      <c r="S233"/>
      <c r="T233"/>
      <c r="U233"/>
      <c r="V233"/>
      <c r="W233"/>
    </row>
    <row r="234" spans="1:23">
      <c r="A234"/>
      <c r="B234"/>
      <c r="C234"/>
      <c r="D234"/>
      <c r="E234"/>
      <c r="F234"/>
      <c r="G234"/>
      <c r="H234"/>
      <c r="I234"/>
      <c r="J234"/>
      <c r="K234"/>
      <c r="L234"/>
      <c r="M234"/>
      <c r="N234"/>
      <c r="O234"/>
      <c r="P234"/>
      <c r="Q234"/>
      <c r="R234"/>
      <c r="S234"/>
      <c r="T234"/>
      <c r="U234"/>
      <c r="V234"/>
      <c r="W234"/>
    </row>
    <row r="235" spans="1:23">
      <c r="A235"/>
      <c r="B235"/>
      <c r="C235"/>
      <c r="D235"/>
      <c r="E235"/>
      <c r="F235"/>
      <c r="G235"/>
      <c r="H235"/>
      <c r="I235"/>
      <c r="J235"/>
      <c r="K235"/>
      <c r="L235"/>
      <c r="M235"/>
      <c r="N235"/>
      <c r="O235"/>
      <c r="P235"/>
      <c r="Q235"/>
      <c r="R235"/>
      <c r="S235"/>
      <c r="T235"/>
      <c r="U235"/>
      <c r="V235"/>
      <c r="W235"/>
    </row>
    <row r="236" spans="1:23">
      <c r="A236"/>
      <c r="B236"/>
      <c r="C236"/>
      <c r="D236"/>
      <c r="E236"/>
      <c r="F236"/>
      <c r="G236"/>
      <c r="H236"/>
      <c r="I236"/>
      <c r="J236"/>
      <c r="K236"/>
      <c r="L236"/>
      <c r="M236"/>
      <c r="N236"/>
      <c r="O236"/>
      <c r="P236"/>
      <c r="Q236"/>
      <c r="R236"/>
      <c r="S236"/>
      <c r="T236"/>
      <c r="U236"/>
      <c r="V236"/>
      <c r="W236"/>
    </row>
    <row r="237" spans="1:23">
      <c r="A237"/>
      <c r="B237"/>
      <c r="C237"/>
      <c r="D237"/>
      <c r="E237"/>
      <c r="F237"/>
      <c r="G237"/>
      <c r="H237"/>
      <c r="I237"/>
      <c r="J237"/>
      <c r="K237"/>
      <c r="L237"/>
      <c r="M237"/>
      <c r="N237"/>
      <c r="O237"/>
      <c r="P237"/>
      <c r="Q237"/>
      <c r="R237"/>
      <c r="S237"/>
      <c r="T237"/>
      <c r="U237"/>
      <c r="V237"/>
      <c r="W237"/>
    </row>
    <row r="238" spans="1:23">
      <c r="A238"/>
      <c r="B238"/>
      <c r="C238"/>
      <c r="D238"/>
      <c r="E238"/>
      <c r="F238"/>
      <c r="G238"/>
      <c r="H238"/>
      <c r="I238"/>
      <c r="J238"/>
      <c r="K238"/>
      <c r="L238"/>
      <c r="M238"/>
      <c r="N238"/>
      <c r="O238"/>
      <c r="P238"/>
      <c r="Q238"/>
      <c r="R238"/>
      <c r="S238"/>
      <c r="T238"/>
      <c r="U238"/>
      <c r="V238"/>
      <c r="W238"/>
    </row>
    <row r="239" spans="1:23">
      <c r="A239"/>
      <c r="B239"/>
      <c r="C239"/>
      <c r="D239"/>
      <c r="E239"/>
      <c r="F239"/>
      <c r="G239"/>
      <c r="H239"/>
      <c r="I239"/>
      <c r="J239"/>
      <c r="K239"/>
      <c r="L239"/>
      <c r="M239"/>
      <c r="N239"/>
      <c r="O239"/>
      <c r="P239"/>
      <c r="Q239"/>
      <c r="R239"/>
      <c r="S239"/>
      <c r="T239"/>
      <c r="U239"/>
      <c r="V239"/>
      <c r="W239"/>
    </row>
    <row r="240" spans="1:23">
      <c r="A240"/>
      <c r="B240"/>
      <c r="C240"/>
      <c r="D240"/>
      <c r="E240"/>
      <c r="F240"/>
      <c r="G240"/>
      <c r="H240"/>
      <c r="I240"/>
      <c r="J240"/>
      <c r="K240"/>
      <c r="L240"/>
      <c r="M240"/>
      <c r="N240"/>
      <c r="O240"/>
      <c r="P240"/>
      <c r="Q240"/>
      <c r="R240"/>
      <c r="S240"/>
      <c r="T240"/>
      <c r="U240"/>
      <c r="V240"/>
      <c r="W240"/>
    </row>
    <row r="241" spans="1:23">
      <c r="A241"/>
      <c r="B241"/>
      <c r="C241"/>
      <c r="D241"/>
      <c r="E241"/>
      <c r="F241"/>
      <c r="G241"/>
      <c r="H241"/>
      <c r="I241"/>
      <c r="J241"/>
      <c r="K241"/>
      <c r="L241"/>
      <c r="M241"/>
      <c r="N241"/>
      <c r="O241"/>
      <c r="P241"/>
      <c r="Q241"/>
      <c r="R241"/>
      <c r="S241"/>
      <c r="T241"/>
      <c r="U241"/>
      <c r="V241"/>
      <c r="W241"/>
    </row>
    <row r="242" spans="1:23">
      <c r="A242"/>
      <c r="B242"/>
      <c r="C242"/>
      <c r="D242"/>
      <c r="E242"/>
      <c r="F242"/>
      <c r="G242"/>
      <c r="H242"/>
      <c r="I242"/>
      <c r="J242"/>
      <c r="K242"/>
      <c r="L242"/>
      <c r="M242"/>
      <c r="N242"/>
      <c r="O242"/>
      <c r="P242"/>
      <c r="Q242"/>
      <c r="R242"/>
      <c r="S242"/>
      <c r="T242"/>
      <c r="U242"/>
      <c r="V242"/>
      <c r="W242"/>
    </row>
    <row r="243" spans="1:23">
      <c r="A243"/>
      <c r="B243"/>
      <c r="C243"/>
      <c r="D243"/>
      <c r="E243"/>
      <c r="F243"/>
      <c r="G243"/>
      <c r="H243"/>
      <c r="I243"/>
      <c r="J243"/>
      <c r="K243"/>
      <c r="L243"/>
      <c r="M243"/>
      <c r="N243"/>
      <c r="O243"/>
      <c r="P243"/>
      <c r="Q243"/>
      <c r="R243"/>
      <c r="S243"/>
      <c r="T243"/>
      <c r="U243"/>
      <c r="V243"/>
      <c r="W243"/>
    </row>
    <row r="244" spans="1:23">
      <c r="A244"/>
      <c r="B244"/>
      <c r="C244"/>
      <c r="D244"/>
      <c r="E244"/>
      <c r="F244"/>
      <c r="G244"/>
      <c r="H244"/>
      <c r="I244"/>
      <c r="J244"/>
      <c r="K244"/>
      <c r="L244"/>
      <c r="M244"/>
      <c r="N244"/>
      <c r="O244"/>
      <c r="P244"/>
      <c r="Q244"/>
      <c r="R244"/>
      <c r="S244"/>
      <c r="T244"/>
      <c r="U244"/>
      <c r="V244"/>
      <c r="W244"/>
    </row>
    <row r="245" spans="1:23">
      <c r="A245"/>
      <c r="B245"/>
      <c r="C245"/>
      <c r="D245"/>
      <c r="E245"/>
      <c r="F245"/>
      <c r="G245"/>
      <c r="H245"/>
      <c r="I245"/>
      <c r="J245"/>
      <c r="K245"/>
      <c r="L245"/>
      <c r="M245"/>
      <c r="N245"/>
      <c r="O245"/>
      <c r="P245"/>
      <c r="Q245"/>
      <c r="R245"/>
      <c r="S245"/>
      <c r="T245"/>
      <c r="U245"/>
      <c r="V245"/>
      <c r="W245"/>
    </row>
    <row r="246" spans="1:23">
      <c r="A246"/>
      <c r="B246"/>
      <c r="C246"/>
      <c r="D246"/>
      <c r="E246"/>
      <c r="F246"/>
      <c r="G246"/>
      <c r="H246"/>
      <c r="I246"/>
      <c r="J246"/>
      <c r="K246"/>
      <c r="L246"/>
      <c r="M246"/>
      <c r="N246"/>
      <c r="O246"/>
      <c r="P246"/>
      <c r="Q246"/>
      <c r="R246"/>
      <c r="S246"/>
      <c r="T246"/>
      <c r="U246"/>
      <c r="V246"/>
      <c r="W246"/>
    </row>
    <row r="247" spans="1:23">
      <c r="A247"/>
      <c r="B247"/>
      <c r="C247"/>
      <c r="D247"/>
      <c r="E247"/>
      <c r="F247"/>
      <c r="G247"/>
      <c r="H247"/>
      <c r="I247"/>
      <c r="J247"/>
      <c r="K247"/>
      <c r="L247"/>
      <c r="M247"/>
      <c r="N247"/>
      <c r="O247"/>
      <c r="P247"/>
      <c r="Q247"/>
      <c r="R247"/>
      <c r="S247"/>
      <c r="T247"/>
      <c r="U247"/>
      <c r="V247"/>
      <c r="W247"/>
    </row>
    <row r="248" spans="1:23">
      <c r="A248"/>
      <c r="B248"/>
      <c r="C248"/>
      <c r="D248"/>
      <c r="E248"/>
      <c r="F248"/>
      <c r="G248"/>
      <c r="H248"/>
      <c r="I248"/>
      <c r="J248"/>
      <c r="K248"/>
      <c r="L248"/>
      <c r="M248"/>
      <c r="N248"/>
      <c r="O248"/>
      <c r="P248"/>
      <c r="Q248"/>
      <c r="R248"/>
      <c r="S248"/>
      <c r="T248"/>
      <c r="U248"/>
      <c r="V248"/>
      <c r="W248"/>
    </row>
    <row r="249" spans="1:23">
      <c r="A249"/>
      <c r="B249"/>
      <c r="C249"/>
      <c r="D249"/>
      <c r="E249"/>
      <c r="F249"/>
      <c r="G249"/>
      <c r="H249"/>
      <c r="I249"/>
      <c r="J249"/>
      <c r="K249"/>
      <c r="L249"/>
      <c r="M249"/>
      <c r="N249"/>
      <c r="O249"/>
      <c r="P249"/>
      <c r="Q249"/>
      <c r="R249"/>
      <c r="S249"/>
      <c r="T249"/>
      <c r="U249"/>
      <c r="V249"/>
      <c r="W249"/>
    </row>
    <row r="250" spans="1:23">
      <c r="A250"/>
      <c r="B250"/>
      <c r="C250"/>
      <c r="D250"/>
      <c r="E250"/>
      <c r="F250"/>
      <c r="G250"/>
      <c r="H250"/>
      <c r="I250"/>
      <c r="J250"/>
      <c r="K250"/>
      <c r="L250"/>
      <c r="M250"/>
      <c r="N250"/>
      <c r="O250"/>
      <c r="P250"/>
      <c r="Q250"/>
      <c r="R250"/>
      <c r="S250"/>
      <c r="T250"/>
      <c r="U250"/>
      <c r="V250"/>
      <c r="W250"/>
    </row>
    <row r="251" spans="1:23">
      <c r="A251"/>
      <c r="B251"/>
      <c r="C251"/>
      <c r="D251"/>
      <c r="E251"/>
      <c r="F251"/>
      <c r="G251"/>
      <c r="H251"/>
      <c r="I251"/>
      <c r="J251"/>
      <c r="K251"/>
      <c r="L251"/>
      <c r="M251"/>
      <c r="N251"/>
      <c r="O251"/>
      <c r="P251"/>
      <c r="Q251"/>
      <c r="R251"/>
      <c r="S251"/>
      <c r="T251"/>
      <c r="U251"/>
      <c r="V251"/>
      <c r="W251"/>
    </row>
    <row r="252" spans="1:23">
      <c r="A252"/>
      <c r="B252"/>
      <c r="C252"/>
      <c r="D252"/>
      <c r="E252"/>
      <c r="F252"/>
      <c r="G252"/>
      <c r="H252"/>
      <c r="I252"/>
      <c r="J252"/>
      <c r="K252"/>
      <c r="L252"/>
      <c r="M252"/>
      <c r="N252"/>
      <c r="O252"/>
      <c r="P252"/>
      <c r="Q252"/>
      <c r="R252"/>
      <c r="S252"/>
      <c r="T252"/>
      <c r="U252"/>
      <c r="V252"/>
      <c r="W252"/>
    </row>
    <row r="253" spans="1:23">
      <c r="A253"/>
      <c r="B253"/>
      <c r="C253"/>
      <c r="D253"/>
      <c r="E253"/>
      <c r="F253"/>
      <c r="G253"/>
      <c r="H253"/>
      <c r="I253"/>
      <c r="J253"/>
      <c r="K253"/>
      <c r="L253"/>
      <c r="M253"/>
      <c r="N253"/>
      <c r="O253"/>
      <c r="P253"/>
      <c r="Q253"/>
      <c r="R253"/>
      <c r="S253"/>
      <c r="T253"/>
      <c r="U253"/>
      <c r="V253"/>
      <c r="W253"/>
    </row>
    <row r="254" spans="1:23">
      <c r="A254"/>
      <c r="B254"/>
      <c r="C254"/>
      <c r="D254"/>
      <c r="E254"/>
      <c r="F254"/>
      <c r="G254"/>
      <c r="H254"/>
      <c r="I254"/>
      <c r="J254"/>
      <c r="K254"/>
      <c r="L254"/>
      <c r="M254"/>
      <c r="N254"/>
      <c r="O254"/>
      <c r="P254"/>
      <c r="Q254"/>
      <c r="R254"/>
      <c r="S254"/>
      <c r="T254"/>
      <c r="U254"/>
      <c r="V254"/>
      <c r="W254"/>
    </row>
    <row r="255" spans="1:23">
      <c r="A255"/>
      <c r="B255"/>
      <c r="C255"/>
      <c r="D255"/>
      <c r="E255"/>
      <c r="F255"/>
      <c r="G255"/>
      <c r="H255"/>
      <c r="I255"/>
      <c r="J255"/>
      <c r="K255"/>
      <c r="L255"/>
      <c r="M255"/>
      <c r="N255"/>
      <c r="O255"/>
      <c r="P255"/>
      <c r="Q255"/>
      <c r="R255"/>
      <c r="S255"/>
      <c r="T255"/>
      <c r="U255"/>
      <c r="V255"/>
      <c r="W255"/>
    </row>
    <row r="256" spans="1:23">
      <c r="A256"/>
      <c r="B256"/>
      <c r="C256"/>
      <c r="D256"/>
      <c r="E256"/>
      <c r="F256"/>
      <c r="G256"/>
      <c r="H256"/>
      <c r="I256"/>
      <c r="J256"/>
      <c r="K256"/>
      <c r="L256"/>
      <c r="M256"/>
      <c r="N256"/>
      <c r="O256"/>
      <c r="P256"/>
      <c r="Q256"/>
      <c r="R256"/>
      <c r="S256"/>
      <c r="T256"/>
      <c r="U256"/>
      <c r="V256"/>
      <c r="W256"/>
    </row>
    <row r="257" spans="1:23">
      <c r="A257"/>
      <c r="B257"/>
      <c r="C257"/>
      <c r="D257"/>
      <c r="E257"/>
      <c r="F257"/>
      <c r="G257"/>
      <c r="H257"/>
      <c r="I257"/>
      <c r="J257"/>
      <c r="K257"/>
      <c r="L257"/>
      <c r="M257"/>
      <c r="N257"/>
      <c r="O257"/>
      <c r="P257"/>
      <c r="Q257"/>
      <c r="R257"/>
      <c r="S257"/>
      <c r="T257"/>
      <c r="U257"/>
      <c r="V257"/>
      <c r="W257"/>
    </row>
    <row r="258" spans="1:23">
      <c r="A258"/>
      <c r="B258"/>
      <c r="C258"/>
      <c r="D258"/>
      <c r="E258"/>
      <c r="F258"/>
      <c r="G258"/>
      <c r="H258"/>
      <c r="I258"/>
      <c r="J258"/>
      <c r="K258"/>
      <c r="L258"/>
      <c r="M258"/>
      <c r="N258"/>
      <c r="O258"/>
      <c r="P258"/>
      <c r="Q258"/>
      <c r="R258"/>
      <c r="S258"/>
      <c r="T258"/>
      <c r="U258"/>
      <c r="V258"/>
      <c r="W258"/>
    </row>
    <row r="259" spans="1:23">
      <c r="A259"/>
      <c r="B259"/>
      <c r="C259"/>
      <c r="D259"/>
      <c r="E259"/>
      <c r="F259"/>
      <c r="G259"/>
      <c r="H259"/>
      <c r="I259"/>
      <c r="J259"/>
      <c r="K259"/>
      <c r="L259"/>
      <c r="M259"/>
      <c r="N259"/>
      <c r="O259"/>
      <c r="P259"/>
      <c r="Q259"/>
      <c r="R259"/>
      <c r="S259"/>
      <c r="T259"/>
      <c r="U259"/>
      <c r="V259"/>
      <c r="W259"/>
    </row>
    <row r="260" spans="1:23">
      <c r="A260"/>
      <c r="B260"/>
      <c r="C260"/>
      <c r="D260"/>
      <c r="E260"/>
      <c r="F260"/>
      <c r="G260"/>
      <c r="H260"/>
      <c r="I260"/>
      <c r="J260"/>
      <c r="K260"/>
      <c r="L260"/>
      <c r="M260"/>
      <c r="N260"/>
      <c r="O260"/>
      <c r="P260"/>
      <c r="Q260"/>
      <c r="R260"/>
      <c r="S260"/>
      <c r="T260"/>
      <c r="U260"/>
      <c r="V260"/>
      <c r="W260"/>
    </row>
    <row r="261" spans="1:23">
      <c r="A261"/>
      <c r="B261"/>
      <c r="C261"/>
      <c r="D261"/>
      <c r="E261"/>
      <c r="F261"/>
      <c r="G261"/>
      <c r="H261"/>
      <c r="I261"/>
      <c r="J261"/>
      <c r="K261"/>
      <c r="L261"/>
      <c r="M261"/>
      <c r="N261"/>
      <c r="O261"/>
      <c r="P261"/>
      <c r="Q261"/>
      <c r="R261"/>
      <c r="S261"/>
      <c r="T261"/>
      <c r="U261"/>
      <c r="V261"/>
      <c r="W261"/>
    </row>
    <row r="262" spans="1:23">
      <c r="A262"/>
      <c r="B262"/>
      <c r="C262"/>
      <c r="D262"/>
      <c r="E262"/>
      <c r="F262"/>
      <c r="G262"/>
      <c r="H262"/>
      <c r="I262"/>
      <c r="J262"/>
      <c r="K262"/>
      <c r="L262"/>
      <c r="M262"/>
      <c r="N262"/>
      <c r="O262"/>
      <c r="P262"/>
      <c r="Q262"/>
      <c r="R262"/>
      <c r="S262"/>
      <c r="T262"/>
      <c r="U262"/>
      <c r="V262"/>
      <c r="W262"/>
    </row>
    <row r="263" spans="1:23">
      <c r="A263"/>
      <c r="B263"/>
      <c r="C263"/>
      <c r="D263"/>
      <c r="E263"/>
      <c r="F263"/>
      <c r="G263"/>
      <c r="H263"/>
      <c r="I263"/>
      <c r="J263"/>
      <c r="K263"/>
      <c r="L263"/>
      <c r="M263"/>
      <c r="N263"/>
      <c r="O263"/>
      <c r="P263"/>
      <c r="Q263"/>
      <c r="R263"/>
      <c r="S263"/>
      <c r="T263"/>
      <c r="U263"/>
      <c r="V263"/>
      <c r="W263"/>
    </row>
    <row r="264" spans="1:23">
      <c r="A264"/>
      <c r="B264"/>
      <c r="C264"/>
      <c r="D264"/>
      <c r="E264"/>
      <c r="F264"/>
      <c r="G264"/>
      <c r="H264"/>
      <c r="I264"/>
      <c r="J264"/>
      <c r="K264"/>
      <c r="L264"/>
      <c r="M264"/>
      <c r="N264"/>
      <c r="O264"/>
      <c r="P264"/>
      <c r="Q264"/>
      <c r="R264"/>
      <c r="S264"/>
      <c r="T264"/>
      <c r="U264"/>
      <c r="V264"/>
      <c r="W264"/>
    </row>
    <row r="265" spans="1:23">
      <c r="A265"/>
      <c r="B265"/>
      <c r="C265"/>
      <c r="D265"/>
      <c r="E265"/>
      <c r="F265"/>
      <c r="G265"/>
      <c r="H265"/>
      <c r="I265"/>
      <c r="J265"/>
      <c r="K265"/>
      <c r="L265"/>
      <c r="M265"/>
      <c r="N265"/>
      <c r="O265"/>
      <c r="P265"/>
      <c r="Q265"/>
      <c r="R265"/>
      <c r="S265"/>
      <c r="T265"/>
      <c r="U265"/>
      <c r="V265"/>
      <c r="W265"/>
    </row>
    <row r="266" spans="1:23">
      <c r="A266"/>
      <c r="B266"/>
      <c r="C266"/>
      <c r="D266"/>
      <c r="E266"/>
      <c r="F266"/>
      <c r="G266"/>
      <c r="H266"/>
      <c r="I266"/>
      <c r="J266"/>
      <c r="K266"/>
      <c r="L266"/>
      <c r="M266"/>
      <c r="N266"/>
      <c r="O266"/>
      <c r="P266"/>
      <c r="Q266"/>
      <c r="R266"/>
      <c r="S266"/>
      <c r="T266"/>
      <c r="U266"/>
      <c r="V266"/>
      <c r="W266"/>
    </row>
    <row r="267" spans="1:23">
      <c r="A267"/>
      <c r="B267"/>
      <c r="C267"/>
      <c r="D267"/>
      <c r="E267"/>
      <c r="F267"/>
      <c r="G267"/>
      <c r="H267"/>
      <c r="I267"/>
      <c r="J267"/>
      <c r="K267"/>
      <c r="L267"/>
      <c r="M267"/>
      <c r="N267"/>
      <c r="O267"/>
      <c r="P267"/>
      <c r="Q267"/>
      <c r="R267"/>
      <c r="S267"/>
      <c r="T267"/>
      <c r="U267"/>
      <c r="V267"/>
      <c r="W267"/>
    </row>
    <row r="268" spans="1:23">
      <c r="A268"/>
      <c r="B268"/>
      <c r="C268"/>
      <c r="D268"/>
      <c r="E268"/>
      <c r="F268"/>
      <c r="G268"/>
      <c r="H268"/>
      <c r="I268"/>
      <c r="J268"/>
      <c r="K268"/>
      <c r="L268"/>
      <c r="M268"/>
      <c r="N268"/>
      <c r="O268"/>
      <c r="P268"/>
      <c r="Q268"/>
      <c r="R268"/>
      <c r="S268"/>
      <c r="T268"/>
      <c r="U268"/>
      <c r="V268"/>
      <c r="W268"/>
    </row>
    <row r="269" spans="1:23">
      <c r="A269"/>
      <c r="B269"/>
      <c r="C269"/>
      <c r="D269"/>
      <c r="E269"/>
      <c r="F269"/>
      <c r="G269"/>
      <c r="H269"/>
      <c r="I269"/>
      <c r="J269"/>
      <c r="K269"/>
      <c r="L269"/>
      <c r="M269"/>
      <c r="N269"/>
      <c r="O269"/>
      <c r="P269"/>
      <c r="Q269"/>
      <c r="R269"/>
      <c r="S269"/>
      <c r="T269"/>
      <c r="U269"/>
      <c r="V269"/>
      <c r="W269"/>
    </row>
    <row r="270" spans="1:23">
      <c r="A270"/>
      <c r="B270"/>
      <c r="C270"/>
      <c r="D270"/>
      <c r="E270"/>
      <c r="F270"/>
      <c r="G270"/>
      <c r="H270"/>
      <c r="I270"/>
      <c r="J270"/>
      <c r="K270"/>
      <c r="L270"/>
      <c r="M270"/>
      <c r="N270"/>
      <c r="O270"/>
      <c r="P270"/>
      <c r="Q270"/>
      <c r="R270"/>
      <c r="S270"/>
      <c r="T270"/>
      <c r="U270"/>
      <c r="V270"/>
      <c r="W270"/>
    </row>
    <row r="271" spans="1:23">
      <c r="A271"/>
      <c r="B271"/>
      <c r="C271"/>
      <c r="D271"/>
      <c r="E271"/>
      <c r="F271"/>
      <c r="G271"/>
      <c r="H271"/>
      <c r="I271"/>
      <c r="J271"/>
      <c r="K271"/>
      <c r="L271"/>
      <c r="M271"/>
      <c r="N271"/>
      <c r="O271"/>
      <c r="P271"/>
      <c r="Q271"/>
      <c r="R271"/>
      <c r="S271"/>
      <c r="T271"/>
      <c r="U271"/>
      <c r="V271"/>
      <c r="W271"/>
    </row>
    <row r="272" spans="1:23">
      <c r="A272"/>
      <c r="B272"/>
      <c r="C272"/>
      <c r="D272"/>
      <c r="E272"/>
      <c r="F272"/>
      <c r="G272"/>
      <c r="H272"/>
      <c r="I272"/>
      <c r="J272"/>
      <c r="K272"/>
      <c r="L272"/>
      <c r="M272"/>
      <c r="N272"/>
      <c r="O272"/>
      <c r="P272"/>
      <c r="Q272"/>
      <c r="R272"/>
      <c r="S272"/>
      <c r="T272"/>
      <c r="U272"/>
      <c r="V272"/>
      <c r="W272"/>
    </row>
    <row r="273" spans="1:23">
      <c r="A273"/>
      <c r="B273"/>
      <c r="C273"/>
      <c r="D273"/>
      <c r="E273"/>
      <c r="F273"/>
      <c r="G273"/>
      <c r="H273"/>
      <c r="I273"/>
      <c r="J273"/>
      <c r="K273"/>
      <c r="L273"/>
      <c r="M273"/>
      <c r="N273"/>
      <c r="O273"/>
      <c r="P273"/>
      <c r="Q273"/>
      <c r="R273"/>
      <c r="S273"/>
      <c r="T273"/>
      <c r="U273"/>
      <c r="V273"/>
      <c r="W273"/>
    </row>
    <row r="274" spans="1:23">
      <c r="A274"/>
      <c r="B274"/>
      <c r="C274"/>
      <c r="D274"/>
      <c r="E274"/>
      <c r="F274"/>
      <c r="G274"/>
      <c r="H274"/>
      <c r="I274"/>
      <c r="J274"/>
      <c r="K274"/>
      <c r="L274"/>
      <c r="M274"/>
      <c r="N274"/>
      <c r="O274"/>
      <c r="P274"/>
      <c r="Q274"/>
      <c r="R274"/>
      <c r="S274"/>
      <c r="T274"/>
      <c r="U274"/>
      <c r="V274"/>
      <c r="W274"/>
    </row>
    <row r="275" spans="1:23">
      <c r="A275"/>
      <c r="B275"/>
      <c r="C275"/>
      <c r="D275"/>
      <c r="E275"/>
      <c r="F275"/>
      <c r="G275"/>
      <c r="H275"/>
      <c r="I275"/>
      <c r="J275"/>
      <c r="K275"/>
      <c r="L275"/>
      <c r="M275"/>
      <c r="N275"/>
      <c r="O275"/>
      <c r="P275"/>
      <c r="Q275"/>
      <c r="R275"/>
      <c r="S275"/>
      <c r="T275"/>
      <c r="U275"/>
      <c r="V275"/>
      <c r="W275"/>
    </row>
    <row r="276" spans="1:23">
      <c r="A276"/>
      <c r="B276"/>
      <c r="C276"/>
      <c r="D276"/>
      <c r="E276"/>
      <c r="F276"/>
      <c r="G276"/>
      <c r="H276"/>
      <c r="I276"/>
      <c r="J276"/>
      <c r="K276"/>
      <c r="L276"/>
      <c r="M276"/>
      <c r="N276"/>
      <c r="O276"/>
      <c r="P276"/>
      <c r="Q276"/>
      <c r="R276"/>
      <c r="S276"/>
      <c r="T276"/>
      <c r="U276"/>
      <c r="V276"/>
      <c r="W276"/>
    </row>
    <row r="277" spans="1:23">
      <c r="A277"/>
      <c r="B277"/>
      <c r="C277"/>
      <c r="D277"/>
      <c r="E277"/>
      <c r="F277"/>
      <c r="G277"/>
      <c r="H277"/>
      <c r="I277"/>
      <c r="J277"/>
      <c r="K277"/>
      <c r="L277"/>
      <c r="M277"/>
      <c r="N277"/>
      <c r="O277"/>
      <c r="P277"/>
      <c r="Q277"/>
      <c r="R277"/>
      <c r="S277"/>
      <c r="T277"/>
      <c r="U277"/>
      <c r="V277"/>
      <c r="W277"/>
    </row>
    <row r="278" spans="1:23">
      <c r="A278"/>
      <c r="B278"/>
      <c r="C278"/>
      <c r="D278"/>
      <c r="E278"/>
      <c r="F278"/>
      <c r="G278"/>
      <c r="H278"/>
      <c r="I278"/>
      <c r="J278"/>
      <c r="K278"/>
      <c r="L278"/>
      <c r="M278"/>
      <c r="N278"/>
      <c r="O278"/>
      <c r="P278"/>
      <c r="Q278"/>
      <c r="R278"/>
      <c r="S278"/>
      <c r="T278"/>
      <c r="U278"/>
      <c r="V278"/>
      <c r="W278"/>
    </row>
    <row r="279" spans="1:23">
      <c r="A279"/>
      <c r="B279"/>
      <c r="C279"/>
      <c r="D279"/>
      <c r="E279"/>
      <c r="F279"/>
      <c r="G279"/>
      <c r="H279"/>
      <c r="I279"/>
      <c r="J279"/>
      <c r="K279"/>
      <c r="L279"/>
      <c r="M279"/>
      <c r="N279"/>
      <c r="O279"/>
      <c r="P279"/>
      <c r="Q279"/>
      <c r="R279"/>
      <c r="S279"/>
      <c r="T279"/>
      <c r="U279"/>
      <c r="V279"/>
      <c r="W279"/>
    </row>
    <row r="280" spans="1:23">
      <c r="A280"/>
      <c r="B280"/>
      <c r="C280"/>
      <c r="D280"/>
      <c r="E280"/>
      <c r="F280"/>
      <c r="G280"/>
      <c r="H280"/>
      <c r="I280"/>
      <c r="J280"/>
      <c r="K280"/>
      <c r="L280"/>
      <c r="M280"/>
      <c r="N280"/>
      <c r="O280"/>
      <c r="P280"/>
      <c r="Q280"/>
      <c r="R280"/>
      <c r="S280"/>
      <c r="T280"/>
      <c r="U280"/>
      <c r="V280"/>
      <c r="W280"/>
    </row>
    <row r="281" spans="1:23">
      <c r="A281"/>
      <c r="B281"/>
      <c r="C281"/>
      <c r="D281"/>
      <c r="E281"/>
      <c r="F281"/>
      <c r="G281"/>
      <c r="H281"/>
      <c r="I281"/>
      <c r="J281"/>
      <c r="K281"/>
      <c r="L281"/>
      <c r="M281"/>
      <c r="N281"/>
      <c r="O281"/>
      <c r="P281"/>
      <c r="Q281"/>
      <c r="R281"/>
      <c r="S281"/>
      <c r="T281"/>
      <c r="U281"/>
      <c r="V281"/>
      <c r="W281"/>
    </row>
    <row r="282" spans="1:23">
      <c r="A282"/>
      <c r="B282"/>
      <c r="C282"/>
      <c r="D282"/>
      <c r="E282"/>
      <c r="F282"/>
      <c r="G282"/>
      <c r="H282"/>
      <c r="I282"/>
      <c r="J282"/>
      <c r="K282"/>
      <c r="L282"/>
      <c r="M282"/>
      <c r="N282"/>
      <c r="O282"/>
      <c r="P282"/>
      <c r="Q282"/>
      <c r="R282"/>
      <c r="S282"/>
      <c r="T282"/>
      <c r="U282"/>
      <c r="V282"/>
      <c r="W282"/>
    </row>
    <row r="283" spans="1:23">
      <c r="A283"/>
      <c r="B283"/>
      <c r="C283"/>
      <c r="D283"/>
      <c r="E283"/>
      <c r="F283"/>
      <c r="G283"/>
      <c r="H283"/>
      <c r="I283"/>
      <c r="J283"/>
      <c r="K283"/>
      <c r="L283"/>
      <c r="M283"/>
      <c r="N283"/>
      <c r="O283"/>
      <c r="P283"/>
      <c r="Q283"/>
      <c r="R283"/>
      <c r="S283"/>
      <c r="T283"/>
      <c r="U283"/>
      <c r="V283"/>
      <c r="W283"/>
    </row>
    <row r="284" spans="1:23">
      <c r="A284"/>
      <c r="B284"/>
      <c r="C284"/>
      <c r="D284"/>
      <c r="E284"/>
      <c r="F284"/>
      <c r="G284"/>
      <c r="H284"/>
      <c r="I284"/>
      <c r="J284"/>
      <c r="K284"/>
      <c r="L284"/>
      <c r="M284"/>
      <c r="N284"/>
      <c r="O284"/>
      <c r="P284"/>
      <c r="Q284"/>
      <c r="R284"/>
      <c r="S284"/>
      <c r="T284"/>
      <c r="U284"/>
      <c r="V284"/>
      <c r="W284"/>
    </row>
    <row r="285" spans="1:23">
      <c r="A285"/>
      <c r="B285"/>
      <c r="C285"/>
      <c r="D285"/>
      <c r="E285"/>
      <c r="F285"/>
      <c r="G285"/>
      <c r="H285"/>
      <c r="I285"/>
      <c r="J285"/>
      <c r="K285"/>
      <c r="L285"/>
      <c r="M285"/>
      <c r="N285"/>
      <c r="O285"/>
      <c r="P285"/>
      <c r="Q285"/>
      <c r="R285"/>
      <c r="S285"/>
      <c r="T285"/>
      <c r="U285"/>
      <c r="V285"/>
      <c r="W285"/>
    </row>
    <row r="286" spans="1:23">
      <c r="A286"/>
      <c r="B286"/>
      <c r="C286"/>
      <c r="D286"/>
      <c r="E286"/>
      <c r="F286"/>
      <c r="G286"/>
      <c r="H286"/>
      <c r="I286"/>
      <c r="J286"/>
      <c r="K286"/>
      <c r="L286"/>
      <c r="M286"/>
      <c r="N286"/>
      <c r="O286"/>
      <c r="P286"/>
      <c r="Q286"/>
      <c r="R286"/>
      <c r="S286"/>
      <c r="T286"/>
      <c r="U286"/>
      <c r="V286"/>
      <c r="W286"/>
    </row>
    <row r="287" spans="1:23">
      <c r="A287"/>
      <c r="B287"/>
      <c r="C287"/>
      <c r="D287"/>
      <c r="E287"/>
      <c r="F287"/>
      <c r="G287"/>
      <c r="H287"/>
      <c r="I287"/>
      <c r="J287"/>
      <c r="K287"/>
      <c r="L287"/>
      <c r="M287"/>
      <c r="N287"/>
      <c r="O287"/>
      <c r="P287"/>
      <c r="Q287"/>
      <c r="R287"/>
      <c r="S287"/>
      <c r="T287"/>
      <c r="U287"/>
      <c r="V287"/>
      <c r="W287"/>
    </row>
    <row r="288" spans="1:23">
      <c r="A288"/>
      <c r="B288"/>
      <c r="C288"/>
      <c r="D288"/>
      <c r="E288"/>
      <c r="F288"/>
      <c r="G288"/>
      <c r="H288"/>
      <c r="I288"/>
      <c r="J288"/>
      <c r="K288"/>
      <c r="L288"/>
      <c r="M288"/>
      <c r="N288"/>
      <c r="O288"/>
      <c r="P288"/>
      <c r="Q288"/>
      <c r="R288"/>
      <c r="S288"/>
      <c r="T288"/>
      <c r="U288"/>
      <c r="V288"/>
      <c r="W288"/>
    </row>
    <row r="289" spans="1:23">
      <c r="A289"/>
      <c r="B289"/>
      <c r="C289"/>
      <c r="D289"/>
      <c r="E289"/>
      <c r="F289"/>
      <c r="G289"/>
      <c r="H289"/>
      <c r="I289"/>
      <c r="J289"/>
      <c r="K289"/>
      <c r="L289"/>
      <c r="M289"/>
      <c r="N289"/>
      <c r="O289"/>
      <c r="P289"/>
      <c r="Q289"/>
      <c r="R289"/>
      <c r="S289"/>
      <c r="T289"/>
      <c r="U289"/>
      <c r="V289"/>
      <c r="W289"/>
    </row>
    <row r="290" spans="1:23">
      <c r="A290"/>
      <c r="B290"/>
      <c r="C290"/>
      <c r="D290"/>
      <c r="E290"/>
      <c r="F290"/>
      <c r="G290"/>
      <c r="H290"/>
      <c r="I290"/>
      <c r="J290"/>
      <c r="K290"/>
      <c r="L290"/>
      <c r="M290"/>
      <c r="N290"/>
      <c r="O290"/>
      <c r="P290"/>
      <c r="Q290"/>
      <c r="R290"/>
      <c r="S290"/>
      <c r="T290"/>
      <c r="U290"/>
      <c r="V290"/>
      <c r="W290"/>
    </row>
    <row r="291" spans="1:23">
      <c r="A291"/>
      <c r="B291"/>
      <c r="C291"/>
      <c r="D291"/>
      <c r="E291"/>
      <c r="F291"/>
      <c r="G291"/>
      <c r="H291"/>
      <c r="I291"/>
      <c r="J291"/>
      <c r="K291"/>
      <c r="L291"/>
      <c r="M291"/>
      <c r="N291"/>
      <c r="O291"/>
      <c r="P291"/>
      <c r="Q291"/>
      <c r="R291"/>
      <c r="S291"/>
      <c r="T291"/>
      <c r="U291"/>
      <c r="V291"/>
      <c r="W291"/>
    </row>
    <row r="292" spans="1:23">
      <c r="A292"/>
      <c r="B292"/>
      <c r="C292"/>
      <c r="D292"/>
      <c r="E292"/>
      <c r="F292"/>
      <c r="G292"/>
      <c r="H292"/>
      <c r="I292"/>
      <c r="J292"/>
      <c r="K292"/>
      <c r="L292"/>
      <c r="M292"/>
      <c r="N292"/>
      <c r="O292"/>
      <c r="P292"/>
      <c r="Q292"/>
      <c r="R292"/>
      <c r="S292"/>
      <c r="T292"/>
      <c r="U292"/>
      <c r="V292"/>
      <c r="W292"/>
    </row>
    <row r="293" spans="1:23">
      <c r="A293"/>
      <c r="B293"/>
      <c r="C293"/>
      <c r="D293"/>
      <c r="E293"/>
      <c r="F293"/>
      <c r="G293"/>
      <c r="H293"/>
      <c r="I293"/>
      <c r="J293"/>
      <c r="K293"/>
      <c r="L293"/>
      <c r="M293"/>
      <c r="N293"/>
      <c r="O293"/>
      <c r="P293"/>
      <c r="Q293"/>
      <c r="R293"/>
      <c r="S293"/>
      <c r="T293"/>
      <c r="U293"/>
      <c r="V293"/>
      <c r="W293"/>
    </row>
    <row r="294" spans="1:23">
      <c r="A294"/>
      <c r="B294"/>
      <c r="C294"/>
      <c r="D294"/>
      <c r="E294"/>
      <c r="F294"/>
      <c r="G294"/>
      <c r="H294"/>
      <c r="I294"/>
      <c r="J294"/>
      <c r="K294"/>
      <c r="L294"/>
      <c r="M294"/>
      <c r="N294"/>
      <c r="O294"/>
      <c r="P294"/>
      <c r="Q294"/>
      <c r="R294"/>
      <c r="S294"/>
      <c r="T294"/>
      <c r="U294"/>
      <c r="V294"/>
      <c r="W294"/>
    </row>
    <row r="295" spans="1:23">
      <c r="A295"/>
      <c r="B295"/>
      <c r="C295"/>
      <c r="D295"/>
      <c r="E295"/>
      <c r="F295"/>
      <c r="G295"/>
      <c r="H295"/>
      <c r="I295"/>
      <c r="J295"/>
      <c r="K295"/>
      <c r="L295"/>
      <c r="M295"/>
      <c r="N295"/>
      <c r="O295"/>
      <c r="P295"/>
      <c r="Q295"/>
      <c r="R295"/>
      <c r="S295"/>
      <c r="T295"/>
      <c r="U295"/>
      <c r="V295"/>
      <c r="W295"/>
    </row>
    <row r="296" spans="1:23">
      <c r="A296"/>
      <c r="B296"/>
      <c r="C296"/>
      <c r="D296"/>
      <c r="E296"/>
      <c r="F296"/>
      <c r="G296"/>
      <c r="H296"/>
      <c r="I296"/>
      <c r="J296"/>
      <c r="K296"/>
      <c r="L296"/>
      <c r="M296"/>
      <c r="N296"/>
      <c r="O296"/>
      <c r="P296"/>
      <c r="Q296"/>
      <c r="R296"/>
      <c r="S296"/>
      <c r="T296"/>
      <c r="U296"/>
      <c r="V296"/>
      <c r="W296"/>
    </row>
    <row r="297" spans="1:23">
      <c r="A297"/>
      <c r="B297"/>
      <c r="C297"/>
      <c r="D297"/>
      <c r="E297"/>
      <c r="F297"/>
      <c r="G297"/>
      <c r="H297"/>
      <c r="I297"/>
      <c r="J297"/>
      <c r="K297"/>
      <c r="L297"/>
      <c r="M297"/>
      <c r="N297"/>
      <c r="O297"/>
      <c r="P297"/>
      <c r="Q297"/>
      <c r="R297"/>
      <c r="S297"/>
      <c r="T297"/>
      <c r="U297"/>
      <c r="V297"/>
      <c r="W297"/>
    </row>
    <row r="298" spans="1:23">
      <c r="A298"/>
      <c r="B298"/>
      <c r="C298"/>
      <c r="D298"/>
      <c r="E298"/>
      <c r="F298"/>
      <c r="G298"/>
      <c r="H298"/>
      <c r="I298"/>
      <c r="J298"/>
      <c r="K298"/>
      <c r="L298"/>
      <c r="M298"/>
      <c r="N298"/>
      <c r="O298"/>
      <c r="P298"/>
      <c r="Q298"/>
      <c r="R298"/>
      <c r="S298"/>
      <c r="T298"/>
      <c r="U298"/>
      <c r="V298"/>
      <c r="W298"/>
    </row>
    <row r="299" spans="1:23">
      <c r="A299"/>
      <c r="B299"/>
      <c r="C299"/>
      <c r="D299"/>
      <c r="E299"/>
      <c r="F299"/>
      <c r="G299"/>
      <c r="H299"/>
      <c r="I299"/>
      <c r="J299"/>
      <c r="K299"/>
      <c r="L299"/>
      <c r="M299"/>
      <c r="N299"/>
      <c r="O299"/>
      <c r="P299"/>
      <c r="Q299"/>
      <c r="R299"/>
      <c r="S299"/>
      <c r="T299"/>
      <c r="U299"/>
      <c r="V299"/>
      <c r="W299"/>
    </row>
    <row r="300" spans="1:23">
      <c r="A300"/>
      <c r="B300"/>
      <c r="C300"/>
      <c r="D300"/>
      <c r="E300"/>
      <c r="F300"/>
      <c r="G300"/>
      <c r="H300"/>
      <c r="I300"/>
      <c r="J300"/>
      <c r="K300"/>
      <c r="L300"/>
      <c r="M300"/>
      <c r="N300"/>
      <c r="O300"/>
      <c r="P300"/>
      <c r="Q300"/>
      <c r="R300"/>
      <c r="S300"/>
      <c r="T300"/>
      <c r="U300"/>
      <c r="V300"/>
      <c r="W300"/>
    </row>
    <row r="301" spans="1:23">
      <c r="A301"/>
      <c r="B301"/>
      <c r="C301"/>
      <c r="D301"/>
      <c r="E301"/>
      <c r="F301"/>
      <c r="G301"/>
      <c r="H301"/>
      <c r="I301"/>
      <c r="J301"/>
      <c r="K301"/>
      <c r="L301"/>
      <c r="M301"/>
      <c r="N301"/>
      <c r="O301"/>
      <c r="P301"/>
      <c r="Q301"/>
      <c r="R301"/>
      <c r="S301"/>
      <c r="T301"/>
      <c r="U301"/>
      <c r="V301"/>
      <c r="W301"/>
    </row>
    <row r="302" spans="1:23">
      <c r="A302"/>
      <c r="B302"/>
      <c r="C302"/>
      <c r="D302"/>
      <c r="E302"/>
      <c r="F302"/>
      <c r="G302"/>
      <c r="H302"/>
      <c r="I302"/>
      <c r="J302"/>
      <c r="K302"/>
      <c r="L302"/>
      <c r="M302"/>
      <c r="N302"/>
      <c r="O302"/>
      <c r="P302"/>
      <c r="Q302"/>
      <c r="R302"/>
      <c r="S302"/>
      <c r="T302"/>
      <c r="U302"/>
      <c r="V302"/>
      <c r="W302"/>
    </row>
    <row r="303" spans="1:23">
      <c r="A303"/>
      <c r="B303"/>
      <c r="C303"/>
      <c r="D303"/>
      <c r="E303"/>
      <c r="F303"/>
      <c r="G303"/>
      <c r="H303"/>
      <c r="I303"/>
      <c r="J303"/>
      <c r="K303"/>
      <c r="L303"/>
      <c r="M303"/>
      <c r="N303"/>
      <c r="O303"/>
      <c r="P303"/>
      <c r="Q303"/>
      <c r="R303"/>
      <c r="S303"/>
      <c r="T303"/>
      <c r="U303"/>
      <c r="V303"/>
      <c r="W303"/>
    </row>
    <row r="304" spans="1:23">
      <c r="A304"/>
      <c r="B304"/>
      <c r="C304"/>
      <c r="D304"/>
      <c r="E304"/>
      <c r="F304"/>
      <c r="G304"/>
      <c r="H304"/>
      <c r="I304"/>
      <c r="J304"/>
      <c r="K304"/>
      <c r="L304"/>
      <c r="M304"/>
      <c r="N304"/>
      <c r="O304"/>
      <c r="P304"/>
      <c r="Q304"/>
      <c r="R304"/>
      <c r="S304"/>
      <c r="T304"/>
      <c r="U304"/>
      <c r="V304"/>
      <c r="W304"/>
    </row>
    <row r="305" spans="1:23">
      <c r="A305"/>
      <c r="B305"/>
      <c r="C305"/>
      <c r="D305"/>
      <c r="E305"/>
      <c r="F305"/>
      <c r="G305"/>
      <c r="H305"/>
      <c r="I305"/>
      <c r="J305"/>
      <c r="K305"/>
      <c r="L305"/>
      <c r="M305"/>
      <c r="N305"/>
      <c r="O305"/>
      <c r="P305"/>
      <c r="Q305"/>
      <c r="R305"/>
      <c r="S305"/>
      <c r="T305"/>
      <c r="U305"/>
      <c r="V305"/>
      <c r="W305"/>
    </row>
    <row r="306" spans="1:23">
      <c r="A306"/>
      <c r="B306"/>
      <c r="C306"/>
      <c r="D306"/>
      <c r="E306"/>
      <c r="F306"/>
      <c r="G306"/>
      <c r="H306"/>
      <c r="I306"/>
      <c r="J306"/>
      <c r="K306"/>
      <c r="L306"/>
      <c r="M306"/>
      <c r="N306"/>
      <c r="O306"/>
      <c r="P306"/>
      <c r="Q306"/>
      <c r="R306"/>
      <c r="S306"/>
      <c r="T306"/>
      <c r="U306"/>
      <c r="V306"/>
      <c r="W306"/>
    </row>
    <row r="307" spans="1:23">
      <c r="A307"/>
      <c r="B307"/>
      <c r="C307"/>
      <c r="D307"/>
      <c r="E307"/>
      <c r="F307"/>
      <c r="G307"/>
      <c r="H307"/>
      <c r="I307"/>
      <c r="J307"/>
      <c r="K307"/>
      <c r="L307"/>
      <c r="M307"/>
      <c r="N307"/>
      <c r="O307"/>
      <c r="P307"/>
      <c r="Q307"/>
      <c r="R307"/>
      <c r="S307"/>
      <c r="T307"/>
      <c r="U307"/>
      <c r="V307"/>
      <c r="W307"/>
    </row>
    <row r="308" spans="1:23">
      <c r="A308"/>
      <c r="B308"/>
      <c r="C308"/>
      <c r="D308"/>
      <c r="E308"/>
      <c r="F308"/>
      <c r="G308"/>
      <c r="H308"/>
      <c r="I308"/>
      <c r="J308"/>
      <c r="K308"/>
      <c r="L308"/>
      <c r="M308"/>
      <c r="N308"/>
      <c r="O308"/>
      <c r="P308"/>
      <c r="Q308"/>
      <c r="R308"/>
      <c r="S308"/>
      <c r="T308"/>
      <c r="U308"/>
      <c r="V308"/>
      <c r="W308"/>
    </row>
    <row r="309" spans="1:23">
      <c r="A309"/>
      <c r="B309"/>
      <c r="C309"/>
      <c r="D309"/>
      <c r="E309"/>
      <c r="F309"/>
      <c r="G309"/>
      <c r="H309"/>
      <c r="I309"/>
      <c r="J309"/>
      <c r="K309"/>
      <c r="L309"/>
      <c r="M309"/>
      <c r="N309"/>
      <c r="O309"/>
      <c r="P309"/>
      <c r="Q309"/>
      <c r="R309"/>
      <c r="S309"/>
      <c r="T309"/>
      <c r="U309"/>
      <c r="V309"/>
      <c r="W309"/>
    </row>
    <row r="310" spans="1:23">
      <c r="A310"/>
      <c r="B310"/>
      <c r="C310"/>
      <c r="D310"/>
      <c r="E310"/>
      <c r="F310"/>
      <c r="G310"/>
      <c r="H310"/>
      <c r="I310"/>
      <c r="J310"/>
      <c r="K310"/>
      <c r="L310"/>
      <c r="M310"/>
      <c r="N310"/>
      <c r="O310"/>
      <c r="P310"/>
      <c r="Q310"/>
      <c r="R310"/>
      <c r="S310"/>
      <c r="T310"/>
      <c r="U310"/>
      <c r="V310"/>
      <c r="W310"/>
    </row>
    <row r="311" spans="1:23">
      <c r="A311"/>
      <c r="B311"/>
      <c r="C311"/>
      <c r="D311"/>
      <c r="E311"/>
      <c r="F311"/>
      <c r="G311"/>
      <c r="H311"/>
      <c r="I311"/>
      <c r="J311"/>
      <c r="K311"/>
      <c r="L311"/>
      <c r="M311"/>
      <c r="N311"/>
      <c r="O311"/>
      <c r="P311"/>
      <c r="Q311"/>
      <c r="R311"/>
      <c r="S311"/>
      <c r="T311"/>
      <c r="U311"/>
      <c r="V311"/>
      <c r="W311"/>
    </row>
    <row r="312" spans="1:23">
      <c r="A312"/>
      <c r="B312"/>
      <c r="C312"/>
      <c r="D312"/>
      <c r="E312"/>
      <c r="F312"/>
      <c r="G312"/>
      <c r="H312"/>
      <c r="I312"/>
      <c r="J312"/>
      <c r="K312"/>
      <c r="L312"/>
      <c r="M312"/>
      <c r="N312"/>
      <c r="O312"/>
      <c r="P312"/>
      <c r="Q312"/>
      <c r="R312"/>
      <c r="S312"/>
      <c r="T312"/>
      <c r="U312"/>
      <c r="V312"/>
      <c r="W312"/>
    </row>
    <row r="313" spans="1:23">
      <c r="A313"/>
      <c r="B313"/>
      <c r="C313"/>
      <c r="D313"/>
      <c r="E313"/>
      <c r="F313"/>
      <c r="G313"/>
      <c r="H313"/>
      <c r="I313"/>
      <c r="J313"/>
      <c r="K313"/>
      <c r="L313"/>
      <c r="M313"/>
      <c r="N313"/>
      <c r="O313"/>
      <c r="P313"/>
      <c r="Q313"/>
      <c r="R313"/>
      <c r="S313"/>
      <c r="T313"/>
      <c r="U313"/>
      <c r="V313"/>
      <c r="W313"/>
    </row>
    <row r="314" spans="1:23">
      <c r="A314"/>
      <c r="B314"/>
      <c r="C314"/>
      <c r="D314"/>
      <c r="E314"/>
      <c r="F314"/>
      <c r="G314"/>
      <c r="H314"/>
      <c r="I314"/>
      <c r="J314"/>
      <c r="K314"/>
      <c r="L314"/>
      <c r="M314"/>
      <c r="N314"/>
      <c r="O314"/>
      <c r="P314"/>
      <c r="Q314"/>
      <c r="R314"/>
      <c r="S314"/>
      <c r="T314"/>
      <c r="U314"/>
      <c r="V314"/>
      <c r="W314"/>
    </row>
    <row r="315" spans="1:23">
      <c r="A315"/>
      <c r="B315"/>
      <c r="C315"/>
      <c r="D315"/>
      <c r="E315"/>
      <c r="F315"/>
      <c r="G315"/>
      <c r="H315"/>
      <c r="I315"/>
      <c r="J315"/>
      <c r="K315"/>
      <c r="L315"/>
      <c r="M315"/>
      <c r="N315"/>
      <c r="O315"/>
      <c r="P315"/>
      <c r="Q315"/>
      <c r="R315"/>
      <c r="S315"/>
      <c r="T315"/>
      <c r="U315"/>
      <c r="V315"/>
      <c r="W315"/>
    </row>
    <row r="316" spans="1:23">
      <c r="A316"/>
      <c r="B316"/>
      <c r="C316"/>
      <c r="D316"/>
      <c r="E316"/>
      <c r="F316"/>
      <c r="G316"/>
      <c r="H316"/>
      <c r="I316"/>
      <c r="J316"/>
      <c r="K316"/>
      <c r="L316"/>
      <c r="M316"/>
      <c r="N316"/>
      <c r="O316"/>
      <c r="P316"/>
      <c r="Q316"/>
      <c r="R316"/>
      <c r="S316"/>
      <c r="T316"/>
      <c r="U316"/>
      <c r="V316"/>
      <c r="W316"/>
    </row>
    <row r="317" spans="1:23">
      <c r="A317"/>
      <c r="B317"/>
      <c r="C317"/>
      <c r="D317"/>
      <c r="E317"/>
      <c r="F317"/>
      <c r="G317"/>
      <c r="H317"/>
      <c r="I317"/>
      <c r="J317"/>
      <c r="K317"/>
      <c r="L317"/>
      <c r="M317"/>
      <c r="N317"/>
      <c r="O317"/>
      <c r="P317"/>
      <c r="Q317"/>
      <c r="R317"/>
      <c r="S317"/>
      <c r="T317"/>
      <c r="U317"/>
      <c r="V317"/>
      <c r="W317"/>
    </row>
    <row r="318" spans="1:23">
      <c r="A318"/>
      <c r="B318"/>
      <c r="C318"/>
      <c r="D318"/>
      <c r="E318"/>
      <c r="F318"/>
      <c r="G318"/>
      <c r="H318"/>
      <c r="I318"/>
      <c r="J318"/>
      <c r="K318"/>
      <c r="L318"/>
      <c r="M318"/>
      <c r="N318"/>
      <c r="O318"/>
      <c r="P318"/>
      <c r="Q318"/>
      <c r="R318"/>
      <c r="S318"/>
      <c r="T318"/>
      <c r="U318"/>
      <c r="V318"/>
      <c r="W318"/>
    </row>
    <row r="319" spans="1:23">
      <c r="A319"/>
      <c r="B319"/>
      <c r="C319"/>
      <c r="D319"/>
      <c r="E319"/>
      <c r="F319"/>
      <c r="G319"/>
      <c r="H319"/>
      <c r="I319"/>
      <c r="J319"/>
      <c r="K319"/>
      <c r="L319"/>
      <c r="M319"/>
      <c r="N319"/>
      <c r="O319"/>
      <c r="P319"/>
      <c r="Q319"/>
      <c r="R319"/>
      <c r="S319"/>
      <c r="T319"/>
      <c r="U319"/>
      <c r="V319"/>
      <c r="W319"/>
    </row>
    <row r="320" spans="1:23">
      <c r="A320"/>
      <c r="B320"/>
      <c r="C320"/>
      <c r="D320"/>
      <c r="E320"/>
      <c r="F320"/>
      <c r="G320"/>
      <c r="H320"/>
      <c r="I320"/>
      <c r="J320"/>
      <c r="K320"/>
      <c r="L320"/>
      <c r="M320"/>
      <c r="N320"/>
      <c r="O320"/>
      <c r="P320"/>
      <c r="Q320"/>
      <c r="R320"/>
      <c r="S320"/>
      <c r="T320"/>
      <c r="U320"/>
      <c r="V320"/>
      <c r="W320"/>
    </row>
    <row r="321" spans="1:23">
      <c r="A321"/>
      <c r="B321"/>
      <c r="C321"/>
      <c r="D321"/>
      <c r="E321"/>
      <c r="F321"/>
      <c r="G321"/>
      <c r="H321"/>
      <c r="I321"/>
      <c r="J321"/>
      <c r="K321"/>
      <c r="L321"/>
      <c r="M321"/>
      <c r="N321"/>
      <c r="O321"/>
      <c r="P321"/>
      <c r="Q321"/>
      <c r="R321"/>
      <c r="S321"/>
      <c r="T321"/>
      <c r="U321"/>
      <c r="V321"/>
      <c r="W321"/>
    </row>
    <row r="322" spans="1:23">
      <c r="A322"/>
      <c r="B322"/>
      <c r="C322"/>
      <c r="D322"/>
      <c r="E322"/>
      <c r="F322"/>
      <c r="G322"/>
      <c r="H322"/>
      <c r="I322"/>
      <c r="J322"/>
      <c r="K322"/>
      <c r="L322"/>
      <c r="M322"/>
      <c r="N322"/>
      <c r="O322"/>
      <c r="P322"/>
      <c r="Q322"/>
      <c r="R322"/>
      <c r="S322"/>
      <c r="T322"/>
      <c r="U322"/>
      <c r="V322"/>
      <c r="W322"/>
    </row>
    <row r="323" spans="1:23">
      <c r="A323"/>
      <c r="B323"/>
      <c r="C323"/>
      <c r="D323"/>
      <c r="E323"/>
      <c r="F323"/>
      <c r="G323"/>
      <c r="H323"/>
      <c r="I323"/>
      <c r="J323"/>
      <c r="K323"/>
      <c r="L323"/>
      <c r="M323"/>
      <c r="N323"/>
      <c r="O323"/>
      <c r="P323"/>
      <c r="Q323"/>
      <c r="R323"/>
      <c r="S323"/>
      <c r="T323"/>
      <c r="U323"/>
      <c r="V323"/>
      <c r="W323"/>
    </row>
    <row r="324" spans="1:23">
      <c r="A324"/>
      <c r="B324"/>
      <c r="C324"/>
      <c r="D324"/>
      <c r="E324"/>
      <c r="F324"/>
      <c r="G324"/>
      <c r="H324"/>
      <c r="I324"/>
      <c r="J324"/>
      <c r="K324"/>
      <c r="L324"/>
      <c r="M324"/>
      <c r="N324"/>
      <c r="O324"/>
      <c r="P324"/>
      <c r="Q324"/>
      <c r="R324"/>
      <c r="S324"/>
      <c r="T324"/>
      <c r="U324"/>
      <c r="V324"/>
      <c r="W324"/>
    </row>
    <row r="325" spans="1:23">
      <c r="A325"/>
      <c r="B325"/>
      <c r="C325"/>
      <c r="D325"/>
      <c r="E325"/>
      <c r="F325"/>
      <c r="G325"/>
      <c r="H325"/>
      <c r="I325"/>
      <c r="J325"/>
      <c r="K325"/>
      <c r="L325"/>
      <c r="M325"/>
      <c r="N325"/>
      <c r="O325"/>
      <c r="P325"/>
      <c r="Q325"/>
      <c r="R325"/>
      <c r="S325"/>
      <c r="T325"/>
      <c r="U325"/>
      <c r="V325"/>
      <c r="W325"/>
    </row>
    <row r="326" spans="1:23">
      <c r="A326"/>
      <c r="B326"/>
      <c r="C326"/>
      <c r="D326"/>
      <c r="E326"/>
      <c r="F326"/>
      <c r="G326"/>
      <c r="H326"/>
      <c r="I326"/>
      <c r="J326"/>
      <c r="K326"/>
      <c r="L326"/>
      <c r="M326"/>
      <c r="N326"/>
      <c r="O326"/>
      <c r="P326"/>
      <c r="Q326"/>
      <c r="R326"/>
      <c r="S326"/>
      <c r="T326"/>
      <c r="U326"/>
      <c r="V326"/>
      <c r="W326"/>
    </row>
    <row r="327" spans="1:23">
      <c r="A327"/>
      <c r="B327"/>
      <c r="C327"/>
      <c r="D327"/>
      <c r="E327"/>
      <c r="F327"/>
      <c r="G327"/>
      <c r="H327"/>
      <c r="I327"/>
      <c r="J327"/>
      <c r="K327"/>
      <c r="L327"/>
      <c r="M327"/>
      <c r="N327"/>
      <c r="O327"/>
      <c r="P327"/>
      <c r="Q327"/>
      <c r="R327"/>
      <c r="S327"/>
      <c r="T327"/>
      <c r="U327"/>
      <c r="V327"/>
      <c r="W327"/>
    </row>
    <row r="328" spans="1:23">
      <c r="A328"/>
      <c r="B328"/>
      <c r="C328"/>
      <c r="D328"/>
      <c r="E328"/>
      <c r="F328"/>
      <c r="G328"/>
      <c r="H328"/>
      <c r="I328"/>
      <c r="J328"/>
      <c r="K328"/>
      <c r="L328"/>
      <c r="M328"/>
      <c r="N328"/>
      <c r="O328"/>
      <c r="P328"/>
      <c r="Q328"/>
      <c r="R328"/>
      <c r="S328"/>
      <c r="T328"/>
      <c r="U328"/>
      <c r="V328"/>
      <c r="W328"/>
    </row>
    <row r="329" spans="1:23">
      <c r="A329"/>
      <c r="B329"/>
      <c r="C329"/>
      <c r="D329"/>
      <c r="E329"/>
      <c r="F329"/>
      <c r="G329"/>
      <c r="H329"/>
      <c r="I329"/>
      <c r="J329"/>
      <c r="K329"/>
      <c r="L329"/>
      <c r="M329"/>
      <c r="N329"/>
      <c r="O329"/>
      <c r="P329"/>
      <c r="Q329"/>
      <c r="R329"/>
      <c r="S329"/>
      <c r="T329"/>
      <c r="U329"/>
      <c r="V329"/>
      <c r="W329"/>
    </row>
    <row r="330" spans="1:23">
      <c r="A330"/>
      <c r="B330"/>
      <c r="C330"/>
      <c r="D330"/>
      <c r="E330"/>
      <c r="F330"/>
      <c r="G330"/>
      <c r="H330"/>
      <c r="I330"/>
      <c r="J330"/>
      <c r="K330"/>
      <c r="L330"/>
      <c r="M330"/>
      <c r="N330"/>
      <c r="O330"/>
      <c r="P330"/>
      <c r="Q330"/>
      <c r="R330"/>
      <c r="S330"/>
      <c r="T330"/>
      <c r="U330"/>
      <c r="V330"/>
      <c r="W330"/>
    </row>
    <row r="331" spans="1:23">
      <c r="A331"/>
      <c r="B331"/>
      <c r="C331"/>
      <c r="D331"/>
      <c r="E331"/>
      <c r="F331"/>
      <c r="G331"/>
      <c r="H331"/>
      <c r="I331"/>
      <c r="J331"/>
      <c r="K331"/>
      <c r="L331"/>
      <c r="M331"/>
      <c r="N331"/>
      <c r="O331"/>
      <c r="P331"/>
      <c r="Q331"/>
      <c r="R331"/>
      <c r="S331"/>
      <c r="T331"/>
      <c r="U331"/>
      <c r="V331"/>
      <c r="W331"/>
    </row>
    <row r="332" spans="1:23">
      <c r="A332"/>
      <c r="B332"/>
      <c r="C332"/>
      <c r="D332"/>
      <c r="E332"/>
      <c r="F332"/>
      <c r="G332"/>
      <c r="H332"/>
      <c r="I332"/>
      <c r="J332"/>
      <c r="K332"/>
      <c r="L332"/>
      <c r="M332"/>
      <c r="N332"/>
      <c r="O332"/>
      <c r="P332"/>
      <c r="Q332"/>
      <c r="R332"/>
      <c r="S332"/>
      <c r="T332"/>
      <c r="U332"/>
      <c r="V332"/>
      <c r="W332"/>
    </row>
    <row r="333" spans="1:23">
      <c r="A333"/>
      <c r="B333"/>
      <c r="C333"/>
      <c r="D333"/>
      <c r="E333"/>
      <c r="F333"/>
      <c r="G333"/>
      <c r="H333"/>
      <c r="I333"/>
      <c r="J333"/>
      <c r="K333"/>
      <c r="L333"/>
      <c r="M333"/>
      <c r="N333"/>
      <c r="O333"/>
      <c r="P333"/>
      <c r="Q333"/>
      <c r="R333"/>
      <c r="S333"/>
      <c r="T333"/>
      <c r="U333"/>
      <c r="V333"/>
      <c r="W333"/>
    </row>
    <row r="334" spans="1:23">
      <c r="A334"/>
      <c r="B334"/>
      <c r="C334"/>
      <c r="D334"/>
      <c r="E334"/>
      <c r="F334"/>
      <c r="G334"/>
      <c r="H334"/>
      <c r="I334"/>
      <c r="J334"/>
      <c r="K334"/>
      <c r="L334"/>
      <c r="M334"/>
      <c r="N334"/>
      <c r="O334"/>
      <c r="P334"/>
      <c r="Q334"/>
      <c r="R334"/>
      <c r="S334"/>
      <c r="T334"/>
      <c r="U334"/>
      <c r="V334"/>
      <c r="W334"/>
    </row>
    <row r="335" spans="1:23">
      <c r="A335"/>
      <c r="B335"/>
      <c r="C335"/>
      <c r="D335"/>
      <c r="E335"/>
      <c r="F335"/>
      <c r="G335"/>
      <c r="H335"/>
      <c r="I335"/>
      <c r="J335"/>
      <c r="K335"/>
      <c r="L335"/>
      <c r="M335"/>
      <c r="N335"/>
      <c r="O335"/>
      <c r="P335"/>
      <c r="Q335"/>
      <c r="R335"/>
      <c r="S335"/>
      <c r="T335"/>
      <c r="U335"/>
      <c r="V335"/>
      <c r="W335"/>
    </row>
    <row r="336" spans="1:23">
      <c r="A336"/>
      <c r="B336"/>
      <c r="C336"/>
      <c r="D336"/>
      <c r="E336"/>
      <c r="F336"/>
      <c r="G336"/>
      <c r="H336"/>
      <c r="I336"/>
      <c r="J336"/>
      <c r="K336"/>
      <c r="L336"/>
      <c r="M336"/>
      <c r="N336"/>
      <c r="O336"/>
      <c r="P336"/>
      <c r="Q336"/>
      <c r="R336"/>
      <c r="S336"/>
      <c r="T336"/>
      <c r="U336"/>
      <c r="V336"/>
      <c r="W336"/>
    </row>
    <row r="337" spans="1:23">
      <c r="A337"/>
      <c r="B337"/>
      <c r="C337"/>
      <c r="D337"/>
      <c r="E337"/>
      <c r="F337"/>
      <c r="G337"/>
      <c r="H337"/>
      <c r="I337"/>
      <c r="J337"/>
      <c r="K337"/>
      <c r="L337"/>
      <c r="M337"/>
      <c r="N337"/>
      <c r="O337"/>
      <c r="P337"/>
      <c r="Q337"/>
      <c r="R337"/>
      <c r="S337"/>
      <c r="T337"/>
      <c r="U337"/>
      <c r="V337"/>
      <c r="W337"/>
    </row>
    <row r="338" spans="1:23">
      <c r="A338"/>
      <c r="B338"/>
      <c r="C338"/>
      <c r="D338"/>
      <c r="E338"/>
      <c r="F338"/>
      <c r="G338"/>
      <c r="H338"/>
      <c r="I338"/>
      <c r="J338"/>
      <c r="K338"/>
      <c r="L338"/>
      <c r="M338"/>
      <c r="N338"/>
      <c r="O338"/>
      <c r="P338"/>
      <c r="Q338"/>
      <c r="R338"/>
      <c r="S338"/>
      <c r="T338"/>
      <c r="U338"/>
      <c r="V338"/>
      <c r="W338"/>
    </row>
    <row r="339" spans="1:23">
      <c r="A339"/>
      <c r="B339"/>
      <c r="C339"/>
      <c r="D339"/>
      <c r="E339"/>
      <c r="F339"/>
      <c r="G339"/>
      <c r="H339"/>
      <c r="I339"/>
      <c r="J339"/>
      <c r="K339"/>
      <c r="L339"/>
      <c r="M339"/>
      <c r="N339"/>
      <c r="O339"/>
      <c r="P339"/>
      <c r="Q339"/>
      <c r="R339"/>
      <c r="S339"/>
      <c r="T339"/>
      <c r="U339"/>
      <c r="V339"/>
      <c r="W339"/>
    </row>
    <row r="340" spans="1:23">
      <c r="A340"/>
      <c r="B340"/>
      <c r="C340"/>
      <c r="D340"/>
      <c r="E340"/>
      <c r="F340"/>
      <c r="G340"/>
      <c r="H340"/>
      <c r="I340"/>
      <c r="J340"/>
      <c r="K340"/>
      <c r="L340"/>
      <c r="M340"/>
      <c r="N340"/>
      <c r="O340"/>
      <c r="P340"/>
      <c r="Q340"/>
      <c r="R340"/>
      <c r="S340"/>
      <c r="T340"/>
      <c r="U340"/>
      <c r="V340"/>
      <c r="W340"/>
    </row>
    <row r="341" spans="1:23">
      <c r="A341"/>
      <c r="B341"/>
      <c r="C341"/>
      <c r="D341"/>
      <c r="E341"/>
      <c r="F341"/>
      <c r="G341"/>
      <c r="H341"/>
      <c r="I341"/>
      <c r="J341"/>
      <c r="K341"/>
      <c r="L341"/>
      <c r="M341"/>
      <c r="N341"/>
      <c r="O341"/>
      <c r="P341"/>
      <c r="Q341"/>
      <c r="R341"/>
      <c r="S341"/>
      <c r="T341"/>
      <c r="U341"/>
      <c r="V341"/>
      <c r="W341"/>
    </row>
    <row r="342" spans="1:23">
      <c r="A342"/>
      <c r="B342"/>
      <c r="C342"/>
      <c r="D342"/>
      <c r="E342"/>
      <c r="F342"/>
      <c r="G342"/>
      <c r="H342"/>
      <c r="I342"/>
      <c r="J342"/>
      <c r="K342"/>
      <c r="L342"/>
      <c r="M342"/>
      <c r="N342"/>
      <c r="O342"/>
      <c r="P342"/>
      <c r="Q342"/>
      <c r="R342"/>
      <c r="S342"/>
      <c r="T342"/>
      <c r="U342"/>
      <c r="V342"/>
      <c r="W342"/>
    </row>
    <row r="343" spans="1:23">
      <c r="A343"/>
      <c r="B343"/>
      <c r="C343"/>
      <c r="D343"/>
      <c r="E343"/>
      <c r="F343"/>
      <c r="G343"/>
      <c r="H343"/>
      <c r="I343"/>
      <c r="J343"/>
      <c r="K343"/>
      <c r="L343"/>
      <c r="M343"/>
      <c r="N343"/>
      <c r="O343"/>
      <c r="P343"/>
      <c r="Q343"/>
      <c r="R343"/>
      <c r="S343"/>
      <c r="T343"/>
      <c r="U343"/>
      <c r="V343"/>
      <c r="W343"/>
    </row>
    <row r="344" spans="1:23">
      <c r="A344"/>
      <c r="B344"/>
      <c r="C344"/>
      <c r="D344"/>
      <c r="E344"/>
      <c r="F344"/>
      <c r="G344"/>
      <c r="H344"/>
      <c r="I344"/>
      <c r="J344"/>
      <c r="K344"/>
      <c r="L344"/>
      <c r="M344"/>
      <c r="N344"/>
      <c r="O344"/>
      <c r="P344"/>
      <c r="Q344"/>
      <c r="R344"/>
      <c r="S344"/>
      <c r="T344"/>
      <c r="U344"/>
      <c r="V344"/>
      <c r="W344"/>
    </row>
    <row r="345" spans="1:23">
      <c r="A345"/>
      <c r="B345"/>
      <c r="C345"/>
      <c r="D345"/>
      <c r="E345"/>
      <c r="F345"/>
      <c r="G345"/>
      <c r="H345"/>
      <c r="I345"/>
      <c r="J345"/>
      <c r="K345"/>
      <c r="L345"/>
      <c r="M345"/>
      <c r="N345"/>
      <c r="O345"/>
      <c r="P345"/>
      <c r="Q345"/>
      <c r="R345"/>
      <c r="S345"/>
      <c r="T345"/>
      <c r="U345"/>
      <c r="V345"/>
      <c r="W345"/>
    </row>
    <row r="346" spans="1:23">
      <c r="A346"/>
      <c r="B346"/>
      <c r="C346"/>
      <c r="D346"/>
      <c r="E346"/>
      <c r="F346"/>
      <c r="G346"/>
      <c r="H346"/>
      <c r="I346"/>
      <c r="J346"/>
      <c r="K346"/>
      <c r="L346"/>
      <c r="M346"/>
      <c r="N346"/>
      <c r="O346"/>
      <c r="P346"/>
      <c r="Q346"/>
      <c r="R346"/>
      <c r="S346"/>
      <c r="T346"/>
      <c r="U346"/>
      <c r="V346"/>
      <c r="W346"/>
    </row>
    <row r="347" spans="1:23">
      <c r="A347"/>
      <c r="B347"/>
      <c r="C347"/>
      <c r="D347"/>
      <c r="E347"/>
      <c r="F347"/>
      <c r="G347"/>
      <c r="H347"/>
      <c r="I347"/>
      <c r="J347"/>
      <c r="K347"/>
      <c r="L347"/>
      <c r="M347"/>
      <c r="N347"/>
      <c r="O347"/>
      <c r="P347"/>
      <c r="Q347"/>
      <c r="R347"/>
      <c r="S347"/>
      <c r="T347"/>
      <c r="U347"/>
      <c r="V347"/>
      <c r="W347"/>
    </row>
    <row r="348" spans="1:23">
      <c r="A348"/>
      <c r="B348"/>
      <c r="C348"/>
      <c r="D348"/>
      <c r="E348"/>
      <c r="F348"/>
      <c r="G348" s="637"/>
      <c r="H348" s="637"/>
      <c r="I348" s="637"/>
      <c r="J348" s="645"/>
      <c r="K348" s="645"/>
      <c r="L348" s="637"/>
      <c r="M348" s="637"/>
      <c r="N348" s="637"/>
      <c r="O348" s="637"/>
      <c r="P348" s="637"/>
      <c r="Q348" s="637"/>
      <c r="R348" s="637"/>
      <c r="S348" s="637"/>
      <c r="T348" s="637"/>
      <c r="U348" s="637"/>
      <c r="V348" s="637"/>
      <c r="W348" s="637"/>
    </row>
    <row r="349" spans="1:23">
      <c r="A349"/>
      <c r="B349"/>
      <c r="C349"/>
      <c r="D349"/>
      <c r="E349"/>
      <c r="F349"/>
      <c r="G349" s="637"/>
      <c r="H349" s="637"/>
      <c r="I349" s="637"/>
      <c r="J349" s="645"/>
      <c r="K349" s="645"/>
      <c r="L349" s="637"/>
      <c r="M349" s="637"/>
      <c r="N349" s="637"/>
      <c r="O349" s="637"/>
      <c r="P349" s="637"/>
      <c r="Q349" s="637"/>
      <c r="R349" s="637"/>
      <c r="S349" s="637"/>
      <c r="T349" s="637"/>
      <c r="U349" s="637"/>
      <c r="V349" s="637"/>
      <c r="W349" s="637"/>
    </row>
    <row r="350" spans="1:23">
      <c r="A350"/>
      <c r="B350"/>
      <c r="C350"/>
      <c r="D350"/>
      <c r="E350"/>
      <c r="F350"/>
      <c r="G350" s="637"/>
      <c r="H350" s="637"/>
      <c r="I350" s="637"/>
      <c r="J350" s="645"/>
      <c r="K350" s="645"/>
      <c r="L350" s="637"/>
      <c r="M350" s="637"/>
      <c r="N350" s="637"/>
      <c r="O350" s="637"/>
      <c r="P350" s="637"/>
      <c r="Q350" s="637"/>
      <c r="R350" s="637"/>
      <c r="S350" s="637"/>
      <c r="T350" s="637"/>
      <c r="U350" s="637"/>
      <c r="V350" s="637"/>
      <c r="W350" s="637"/>
    </row>
    <row r="351" spans="1:23">
      <c r="A351"/>
      <c r="B351"/>
      <c r="C351"/>
      <c r="D351"/>
      <c r="E351"/>
      <c r="F351"/>
      <c r="G351" s="637"/>
      <c r="H351" s="637"/>
      <c r="I351" s="637"/>
      <c r="J351" s="645"/>
      <c r="K351" s="645"/>
      <c r="L351" s="637"/>
      <c r="M351" s="637"/>
      <c r="N351" s="637"/>
      <c r="O351" s="637"/>
      <c r="P351" s="637"/>
      <c r="Q351" s="637"/>
      <c r="R351" s="637"/>
      <c r="S351" s="637"/>
      <c r="T351" s="637"/>
      <c r="U351" s="637"/>
      <c r="V351" s="637"/>
      <c r="W351" s="637"/>
    </row>
    <row r="352" spans="1:23">
      <c r="A352"/>
      <c r="B352"/>
      <c r="C352"/>
      <c r="D352"/>
      <c r="E352"/>
      <c r="F352"/>
      <c r="G352" s="637"/>
      <c r="H352" s="637"/>
      <c r="I352" s="637"/>
      <c r="J352" s="645"/>
      <c r="K352" s="645"/>
      <c r="L352" s="637"/>
      <c r="M352" s="637"/>
      <c r="N352" s="637"/>
      <c r="O352" s="637"/>
      <c r="P352" s="637"/>
      <c r="Q352" s="637"/>
      <c r="R352" s="637"/>
      <c r="S352" s="637"/>
      <c r="T352" s="637"/>
      <c r="U352" s="637"/>
      <c r="V352" s="637"/>
      <c r="W352" s="637"/>
    </row>
    <row r="353" spans="1:23">
      <c r="A353"/>
      <c r="B353"/>
      <c r="C353"/>
      <c r="D353"/>
      <c r="E353"/>
      <c r="F353"/>
      <c r="G353" s="637"/>
      <c r="H353" s="637"/>
      <c r="I353" s="637"/>
      <c r="J353" s="645"/>
      <c r="K353" s="645"/>
      <c r="L353" s="637"/>
      <c r="M353" s="637"/>
      <c r="N353" s="637"/>
      <c r="O353" s="637"/>
      <c r="P353" s="637"/>
      <c r="Q353" s="637"/>
      <c r="R353" s="637"/>
      <c r="S353" s="637"/>
      <c r="T353" s="637"/>
      <c r="U353" s="637"/>
      <c r="V353" s="637"/>
      <c r="W353" s="637"/>
    </row>
    <row r="354" spans="1:23">
      <c r="A354"/>
      <c r="B354"/>
      <c r="C354"/>
      <c r="D354"/>
      <c r="E354"/>
      <c r="F354"/>
      <c r="G354" s="637"/>
      <c r="H354" s="637"/>
      <c r="I354" s="637"/>
      <c r="J354" s="645"/>
      <c r="K354" s="645"/>
      <c r="L354" s="637"/>
      <c r="M354" s="637"/>
      <c r="N354" s="637"/>
      <c r="O354" s="637"/>
      <c r="P354" s="637"/>
      <c r="Q354" s="637"/>
      <c r="R354" s="637"/>
      <c r="S354" s="637"/>
      <c r="T354" s="637"/>
      <c r="U354" s="637"/>
      <c r="V354" s="637"/>
      <c r="W354" s="637"/>
    </row>
    <row r="355" spans="1:23">
      <c r="A355"/>
      <c r="B355"/>
      <c r="C355"/>
      <c r="D355"/>
      <c r="E355"/>
      <c r="F355"/>
      <c r="G355" s="637"/>
      <c r="H355" s="637"/>
      <c r="I355" s="637"/>
      <c r="J355" s="645"/>
      <c r="K355" s="645"/>
      <c r="L355" s="637"/>
      <c r="M355" s="637"/>
      <c r="N355" s="637"/>
      <c r="O355" s="637"/>
      <c r="P355" s="637"/>
      <c r="Q355" s="637"/>
      <c r="R355" s="637"/>
      <c r="S355" s="637"/>
      <c r="T355" s="637"/>
      <c r="U355" s="637"/>
      <c r="V355" s="637"/>
      <c r="W355" s="637"/>
    </row>
    <row r="356" spans="1:23">
      <c r="A356"/>
      <c r="B356"/>
      <c r="C356"/>
      <c r="D356"/>
      <c r="E356"/>
      <c r="F356"/>
      <c r="G356" s="637"/>
      <c r="H356" s="637"/>
      <c r="I356" s="637"/>
      <c r="J356" s="645"/>
      <c r="K356" s="645"/>
      <c r="L356" s="637"/>
      <c r="M356" s="637"/>
      <c r="N356" s="637"/>
      <c r="O356" s="637"/>
      <c r="P356" s="637"/>
      <c r="Q356" s="637"/>
      <c r="R356" s="637"/>
      <c r="S356" s="637"/>
      <c r="T356" s="637"/>
      <c r="U356" s="637"/>
      <c r="V356" s="637"/>
      <c r="W356" s="637"/>
    </row>
    <row r="357" spans="1:23">
      <c r="A357"/>
      <c r="B357"/>
      <c r="C357"/>
      <c r="D357"/>
      <c r="E357"/>
      <c r="F357"/>
      <c r="G357" s="637"/>
      <c r="H357" s="637"/>
      <c r="I357" s="637"/>
      <c r="J357" s="645"/>
      <c r="K357" s="645"/>
      <c r="L357" s="637"/>
      <c r="M357" s="637"/>
      <c r="N357" s="637"/>
      <c r="O357" s="637"/>
      <c r="P357" s="637"/>
      <c r="Q357" s="637"/>
      <c r="R357" s="637"/>
      <c r="S357" s="637"/>
      <c r="T357" s="637"/>
      <c r="U357" s="637"/>
      <c r="V357" s="637"/>
      <c r="W357" s="637"/>
    </row>
    <row r="358" spans="1:23">
      <c r="A358"/>
      <c r="B358"/>
      <c r="C358"/>
      <c r="D358"/>
      <c r="E358"/>
      <c r="F358"/>
      <c r="G358" s="637"/>
      <c r="H358" s="637"/>
      <c r="I358" s="637"/>
      <c r="J358" s="645"/>
      <c r="K358" s="645"/>
      <c r="L358" s="637"/>
      <c r="M358" s="637"/>
      <c r="N358" s="637"/>
      <c r="O358" s="637"/>
      <c r="P358" s="637"/>
      <c r="Q358" s="637"/>
      <c r="R358" s="637"/>
      <c r="S358" s="637"/>
      <c r="T358" s="637"/>
      <c r="U358" s="637"/>
      <c r="V358" s="637"/>
      <c r="W358" s="637"/>
    </row>
    <row r="359" spans="1:23">
      <c r="A359"/>
      <c r="B359"/>
      <c r="C359"/>
      <c r="D359"/>
      <c r="E359"/>
      <c r="F359"/>
      <c r="G359" s="637"/>
      <c r="H359" s="637"/>
      <c r="I359" s="637"/>
      <c r="J359" s="645"/>
      <c r="K359" s="645"/>
      <c r="L359" s="637"/>
      <c r="M359" s="637"/>
      <c r="N359" s="637"/>
      <c r="O359" s="637"/>
      <c r="P359" s="637"/>
      <c r="Q359" s="637"/>
      <c r="R359" s="637"/>
      <c r="S359" s="637"/>
      <c r="T359" s="637"/>
      <c r="U359" s="637"/>
      <c r="V359" s="637"/>
      <c r="W359" s="637"/>
    </row>
    <row r="360" spans="1:23">
      <c r="A360"/>
      <c r="B360"/>
      <c r="C360"/>
      <c r="D360"/>
      <c r="E360"/>
      <c r="F360"/>
      <c r="G360" s="637"/>
      <c r="H360" s="637"/>
      <c r="I360" s="637"/>
      <c r="J360" s="645"/>
      <c r="K360" s="645"/>
      <c r="L360" s="637"/>
      <c r="M360" s="637"/>
      <c r="N360" s="637"/>
      <c r="O360" s="637"/>
      <c r="P360" s="637"/>
      <c r="Q360" s="637"/>
      <c r="R360" s="637"/>
      <c r="S360" s="637"/>
      <c r="T360" s="637"/>
      <c r="U360" s="637"/>
      <c r="V360" s="637"/>
      <c r="W360" s="637"/>
    </row>
    <row r="361" spans="1:23">
      <c r="A361"/>
      <c r="B361"/>
      <c r="C361"/>
      <c r="D361"/>
      <c r="E361"/>
      <c r="F361"/>
      <c r="G361" s="637"/>
      <c r="H361" s="637"/>
      <c r="I361" s="637"/>
      <c r="J361" s="645"/>
      <c r="K361" s="645"/>
      <c r="L361" s="637"/>
      <c r="M361" s="637"/>
      <c r="N361" s="637"/>
      <c r="O361" s="637"/>
      <c r="P361" s="637"/>
      <c r="Q361" s="637"/>
      <c r="R361" s="637"/>
      <c r="S361" s="637"/>
      <c r="T361" s="637"/>
      <c r="U361" s="637"/>
      <c r="V361" s="637"/>
      <c r="W361" s="637"/>
    </row>
    <row r="362" spans="1:23">
      <c r="A362"/>
      <c r="B362"/>
      <c r="C362"/>
      <c r="D362"/>
      <c r="E362"/>
      <c r="F362"/>
      <c r="G362" s="637"/>
      <c r="H362" s="637"/>
      <c r="I362" s="637"/>
      <c r="J362" s="645"/>
      <c r="K362" s="645"/>
      <c r="L362" s="637"/>
      <c r="M362" s="637"/>
      <c r="N362" s="637"/>
      <c r="O362" s="637"/>
      <c r="P362" s="637"/>
      <c r="Q362" s="637"/>
      <c r="R362" s="637"/>
      <c r="S362" s="637"/>
      <c r="T362" s="637"/>
      <c r="U362" s="637"/>
      <c r="V362" s="637"/>
      <c r="W362" s="637"/>
    </row>
    <row r="363" spans="1:23">
      <c r="A363"/>
      <c r="B363"/>
      <c r="C363"/>
      <c r="D363"/>
      <c r="E363"/>
      <c r="F363"/>
      <c r="G363" s="637"/>
      <c r="H363" s="637"/>
      <c r="I363" s="637"/>
      <c r="J363" s="645"/>
      <c r="K363" s="645"/>
      <c r="L363" s="637"/>
      <c r="M363" s="637"/>
      <c r="N363" s="637"/>
      <c r="O363" s="637"/>
      <c r="P363" s="637"/>
      <c r="Q363" s="637"/>
      <c r="R363" s="637"/>
      <c r="S363" s="637"/>
      <c r="T363" s="637"/>
      <c r="U363" s="637"/>
      <c r="V363" s="637"/>
      <c r="W363" s="637"/>
    </row>
    <row r="364" spans="1:23">
      <c r="A364"/>
      <c r="B364"/>
      <c r="C364"/>
      <c r="D364"/>
      <c r="E364"/>
      <c r="F364"/>
      <c r="G364" s="637"/>
      <c r="H364" s="637"/>
      <c r="I364" s="637"/>
      <c r="J364" s="645"/>
      <c r="K364" s="645"/>
      <c r="L364" s="637"/>
      <c r="M364" s="637"/>
      <c r="N364" s="637"/>
      <c r="O364" s="637"/>
      <c r="P364" s="637"/>
      <c r="Q364" s="637"/>
      <c r="R364" s="637"/>
      <c r="S364" s="637"/>
      <c r="T364" s="637"/>
      <c r="U364" s="637"/>
      <c r="V364" s="637"/>
      <c r="W364" s="637"/>
    </row>
    <row r="365" spans="1:23">
      <c r="A365"/>
      <c r="B365"/>
      <c r="C365"/>
      <c r="D365"/>
      <c r="E365"/>
      <c r="F365"/>
      <c r="G365" s="637"/>
      <c r="H365" s="637"/>
      <c r="I365" s="637"/>
      <c r="J365" s="645"/>
      <c r="K365" s="645"/>
      <c r="L365" s="637"/>
      <c r="M365" s="637"/>
      <c r="N365" s="637"/>
      <c r="O365" s="637"/>
      <c r="P365" s="637"/>
      <c r="Q365" s="637"/>
      <c r="R365" s="637"/>
      <c r="S365" s="637"/>
      <c r="T365" s="637"/>
      <c r="U365" s="637"/>
      <c r="V365" s="637"/>
      <c r="W365" s="637"/>
    </row>
    <row r="366" spans="1:23">
      <c r="A366"/>
      <c r="B366"/>
      <c r="C366"/>
      <c r="D366"/>
      <c r="E366"/>
      <c r="F366"/>
      <c r="G366" s="637"/>
      <c r="H366" s="637"/>
      <c r="I366" s="637"/>
      <c r="J366" s="645"/>
      <c r="K366" s="645"/>
      <c r="L366" s="637"/>
      <c r="M366" s="637"/>
      <c r="N366" s="637"/>
      <c r="O366" s="637"/>
      <c r="P366" s="637"/>
      <c r="Q366" s="637"/>
      <c r="R366" s="637"/>
      <c r="S366" s="637"/>
      <c r="T366" s="637"/>
      <c r="U366" s="637"/>
      <c r="V366" s="637"/>
      <c r="W366" s="637"/>
    </row>
    <row r="367" spans="1:23">
      <c r="A367"/>
      <c r="B367"/>
      <c r="C367"/>
      <c r="D367"/>
      <c r="E367"/>
      <c r="F367"/>
      <c r="G367" s="637"/>
      <c r="H367" s="637"/>
      <c r="I367" s="637"/>
      <c r="J367" s="645"/>
      <c r="K367" s="645"/>
      <c r="L367" s="637"/>
      <c r="M367" s="637"/>
      <c r="N367" s="637"/>
      <c r="O367" s="637"/>
      <c r="P367" s="637"/>
      <c r="Q367" s="637"/>
      <c r="R367" s="637"/>
      <c r="S367" s="637"/>
      <c r="T367" s="637"/>
      <c r="U367" s="637"/>
      <c r="V367" s="637"/>
      <c r="W367" s="637"/>
    </row>
    <row r="368" spans="1:23">
      <c r="A368"/>
      <c r="B368"/>
      <c r="C368"/>
      <c r="D368"/>
      <c r="E368"/>
      <c r="F368"/>
      <c r="G368" s="637"/>
      <c r="H368" s="637"/>
      <c r="I368" s="637"/>
      <c r="J368" s="645"/>
      <c r="K368" s="645"/>
      <c r="L368" s="637"/>
      <c r="M368" s="637"/>
      <c r="N368" s="637"/>
      <c r="O368" s="637"/>
      <c r="P368" s="637"/>
      <c r="Q368" s="637"/>
      <c r="R368" s="637"/>
      <c r="S368" s="637"/>
      <c r="T368" s="637"/>
      <c r="U368" s="637"/>
      <c r="V368" s="637"/>
      <c r="W368" s="637"/>
    </row>
    <row r="369" spans="1:23">
      <c r="A369"/>
      <c r="B369"/>
      <c r="C369"/>
      <c r="D369"/>
      <c r="E369"/>
      <c r="F369"/>
      <c r="G369" s="637"/>
      <c r="H369" s="637"/>
      <c r="I369" s="637"/>
      <c r="J369" s="645"/>
      <c r="K369" s="645"/>
      <c r="L369" s="637"/>
      <c r="M369" s="637"/>
      <c r="N369" s="637"/>
      <c r="O369" s="637"/>
      <c r="P369" s="637"/>
      <c r="Q369" s="637"/>
      <c r="R369" s="637"/>
      <c r="S369" s="637"/>
      <c r="T369" s="637"/>
      <c r="U369" s="637"/>
      <c r="V369" s="637"/>
      <c r="W369" s="637"/>
    </row>
    <row r="370" spans="1:23">
      <c r="A370"/>
      <c r="B370"/>
      <c r="C370"/>
      <c r="D370"/>
      <c r="E370"/>
      <c r="F370"/>
      <c r="G370" s="637"/>
      <c r="H370" s="637"/>
      <c r="I370" s="637"/>
      <c r="J370" s="645"/>
      <c r="K370" s="645"/>
      <c r="L370" s="637"/>
      <c r="M370" s="637"/>
      <c r="N370" s="637"/>
      <c r="O370" s="637"/>
      <c r="P370" s="637"/>
      <c r="Q370" s="637"/>
      <c r="R370" s="637"/>
      <c r="S370" s="637"/>
      <c r="T370" s="637"/>
      <c r="U370" s="637"/>
      <c r="V370" s="637"/>
      <c r="W370" s="637"/>
    </row>
    <row r="371" spans="1:23">
      <c r="A371"/>
      <c r="B371"/>
      <c r="C371"/>
      <c r="D371"/>
      <c r="E371"/>
      <c r="F371"/>
      <c r="G371" s="637"/>
      <c r="H371" s="637"/>
      <c r="I371" s="637"/>
      <c r="J371" s="645"/>
      <c r="K371" s="645"/>
      <c r="L371" s="637"/>
      <c r="M371" s="637"/>
      <c r="N371" s="637"/>
      <c r="O371" s="637"/>
      <c r="P371" s="637"/>
      <c r="Q371" s="637"/>
      <c r="R371" s="637"/>
      <c r="S371" s="637"/>
      <c r="T371" s="637"/>
      <c r="U371" s="637"/>
      <c r="V371" s="637"/>
      <c r="W371" s="637"/>
    </row>
    <row r="372" spans="1:23">
      <c r="A372"/>
      <c r="B372"/>
      <c r="C372"/>
      <c r="D372"/>
      <c r="E372"/>
      <c r="F372"/>
      <c r="G372" s="637"/>
      <c r="H372" s="637"/>
      <c r="I372" s="637"/>
      <c r="J372" s="645"/>
      <c r="K372" s="645"/>
      <c r="L372" s="637"/>
      <c r="M372" s="637"/>
      <c r="N372" s="637"/>
      <c r="O372" s="637"/>
      <c r="P372" s="637"/>
      <c r="Q372" s="637"/>
      <c r="R372" s="637"/>
      <c r="S372" s="637"/>
      <c r="T372" s="637"/>
      <c r="U372" s="637"/>
      <c r="V372" s="637"/>
      <c r="W372" s="637"/>
    </row>
    <row r="373" spans="1:23">
      <c r="A373"/>
      <c r="B373"/>
      <c r="C373"/>
      <c r="D373"/>
      <c r="E373"/>
      <c r="F373"/>
      <c r="G373" s="637"/>
      <c r="H373" s="637"/>
      <c r="I373" s="637"/>
      <c r="J373" s="645"/>
      <c r="K373" s="645"/>
      <c r="L373" s="637"/>
      <c r="M373" s="637"/>
      <c r="N373" s="637"/>
      <c r="O373" s="637"/>
      <c r="P373" s="637"/>
      <c r="Q373" s="637"/>
      <c r="R373" s="637"/>
      <c r="S373" s="637"/>
      <c r="T373" s="637"/>
      <c r="U373" s="637"/>
      <c r="V373" s="637"/>
      <c r="W373" s="637"/>
    </row>
    <row r="374" spans="1:23">
      <c r="A374"/>
      <c r="B374"/>
      <c r="C374"/>
      <c r="D374"/>
      <c r="E374"/>
      <c r="F374"/>
      <c r="G374" s="637"/>
      <c r="H374" s="637"/>
      <c r="I374" s="637"/>
      <c r="J374" s="645"/>
      <c r="K374" s="645"/>
      <c r="L374" s="637"/>
      <c r="M374" s="637"/>
      <c r="N374" s="637"/>
      <c r="O374" s="637"/>
      <c r="P374" s="637"/>
      <c r="Q374" s="637"/>
      <c r="R374" s="637"/>
      <c r="S374" s="637"/>
      <c r="T374" s="637"/>
      <c r="U374" s="637"/>
      <c r="V374" s="637"/>
      <c r="W374" s="637"/>
    </row>
    <row r="375" spans="1:23">
      <c r="A375"/>
      <c r="B375"/>
      <c r="C375"/>
      <c r="D375"/>
      <c r="E375"/>
      <c r="F375"/>
      <c r="G375" s="637"/>
      <c r="H375" s="637"/>
      <c r="I375" s="637"/>
      <c r="J375" s="645"/>
      <c r="K375" s="645"/>
      <c r="L375" s="637"/>
      <c r="M375" s="637"/>
      <c r="N375" s="637"/>
      <c r="O375" s="637"/>
      <c r="P375" s="637"/>
      <c r="Q375" s="637"/>
      <c r="R375" s="637"/>
      <c r="S375" s="637"/>
      <c r="T375" s="637"/>
      <c r="U375" s="637"/>
      <c r="V375" s="637"/>
      <c r="W375" s="637"/>
    </row>
    <row r="376" spans="1:23">
      <c r="A376"/>
      <c r="B376"/>
      <c r="C376"/>
      <c r="D376"/>
      <c r="E376"/>
      <c r="F376"/>
      <c r="G376" s="637"/>
      <c r="H376" s="637"/>
      <c r="I376" s="637"/>
      <c r="J376" s="645"/>
      <c r="K376" s="645"/>
      <c r="L376" s="637"/>
      <c r="M376" s="637"/>
      <c r="N376" s="637"/>
      <c r="O376" s="637"/>
      <c r="P376" s="637"/>
      <c r="Q376" s="637"/>
      <c r="R376" s="637"/>
      <c r="S376" s="637"/>
      <c r="T376" s="637"/>
      <c r="U376" s="637"/>
      <c r="V376" s="637"/>
      <c r="W376" s="637"/>
    </row>
    <row r="377" spans="1:23">
      <c r="A377"/>
      <c r="B377"/>
      <c r="C377"/>
      <c r="D377"/>
      <c r="E377"/>
      <c r="F377"/>
      <c r="G377" s="637"/>
      <c r="H377" s="637"/>
      <c r="I377" s="637"/>
      <c r="J377" s="645"/>
      <c r="K377" s="645"/>
      <c r="L377" s="637"/>
      <c r="M377" s="637"/>
      <c r="N377" s="637"/>
      <c r="O377" s="637"/>
      <c r="P377" s="637"/>
      <c r="Q377" s="637"/>
      <c r="R377" s="637"/>
      <c r="S377" s="637"/>
      <c r="T377" s="637"/>
      <c r="U377" s="637"/>
      <c r="V377" s="637"/>
      <c r="W377" s="637"/>
    </row>
    <row r="378" spans="1:23">
      <c r="A378"/>
      <c r="B378"/>
      <c r="C378"/>
      <c r="D378"/>
      <c r="E378"/>
      <c r="F378"/>
      <c r="G378" s="637"/>
      <c r="H378" s="637"/>
      <c r="I378" s="637"/>
      <c r="J378" s="645"/>
      <c r="K378" s="645"/>
      <c r="L378" s="637"/>
      <c r="M378" s="637"/>
      <c r="N378" s="637"/>
      <c r="O378" s="637"/>
      <c r="P378" s="637"/>
      <c r="Q378" s="637"/>
      <c r="R378" s="637"/>
      <c r="S378" s="637"/>
      <c r="T378" s="637"/>
      <c r="U378" s="637"/>
      <c r="V378" s="637"/>
      <c r="W378" s="637"/>
    </row>
    <row r="379" spans="1:23">
      <c r="A379"/>
      <c r="B379"/>
      <c r="C379"/>
      <c r="D379"/>
      <c r="E379"/>
      <c r="F379"/>
      <c r="G379" s="637"/>
      <c r="H379" s="637"/>
      <c r="I379" s="637"/>
      <c r="J379" s="645"/>
      <c r="K379" s="645"/>
      <c r="L379" s="637"/>
      <c r="M379" s="637"/>
      <c r="N379" s="637"/>
      <c r="O379" s="637"/>
      <c r="P379" s="637"/>
      <c r="Q379" s="637"/>
      <c r="R379" s="637"/>
      <c r="S379" s="637"/>
      <c r="T379" s="637"/>
      <c r="U379" s="637"/>
      <c r="V379" s="637"/>
      <c r="W379" s="637"/>
    </row>
    <row r="380" spans="1:23">
      <c r="A380"/>
      <c r="B380"/>
      <c r="C380"/>
      <c r="D380"/>
      <c r="E380"/>
      <c r="F380"/>
      <c r="G380" s="637"/>
      <c r="H380" s="637"/>
      <c r="I380" s="637"/>
      <c r="J380" s="645"/>
      <c r="K380" s="645"/>
      <c r="L380" s="637"/>
      <c r="M380" s="637"/>
      <c r="N380" s="637"/>
      <c r="O380" s="637"/>
      <c r="P380" s="637"/>
      <c r="Q380" s="637"/>
      <c r="R380" s="637"/>
      <c r="S380" s="637"/>
      <c r="T380" s="637"/>
      <c r="U380" s="637"/>
      <c r="V380" s="637"/>
      <c r="W380" s="637"/>
    </row>
    <row r="381" spans="1:23">
      <c r="A381"/>
      <c r="B381"/>
      <c r="C381"/>
      <c r="D381"/>
      <c r="E381"/>
      <c r="F381"/>
      <c r="G381" s="637"/>
      <c r="H381" s="637"/>
      <c r="I381" s="637"/>
      <c r="J381" s="645"/>
      <c r="K381" s="645"/>
      <c r="L381" s="637"/>
      <c r="M381" s="637"/>
      <c r="N381" s="637"/>
      <c r="O381" s="637"/>
      <c r="P381" s="637"/>
      <c r="Q381" s="637"/>
      <c r="R381" s="637"/>
      <c r="S381" s="637"/>
      <c r="T381" s="637"/>
      <c r="U381" s="637"/>
      <c r="V381" s="637"/>
      <c r="W381" s="637"/>
    </row>
    <row r="382" spans="1:23">
      <c r="A382"/>
      <c r="B382"/>
      <c r="C382"/>
      <c r="D382"/>
      <c r="E382"/>
      <c r="F382"/>
      <c r="G382" s="637"/>
      <c r="H382" s="637"/>
      <c r="I382" s="637"/>
      <c r="J382" s="645"/>
      <c r="K382" s="645"/>
      <c r="L382" s="637"/>
      <c r="M382" s="637"/>
      <c r="N382" s="637"/>
      <c r="O382" s="637"/>
      <c r="P382" s="637"/>
      <c r="Q382" s="637"/>
      <c r="R382" s="637"/>
      <c r="S382" s="637"/>
      <c r="T382" s="637"/>
      <c r="U382" s="637"/>
      <c r="V382" s="637"/>
      <c r="W382" s="637"/>
    </row>
    <row r="383" spans="1:23">
      <c r="A383"/>
      <c r="B383"/>
      <c r="C383"/>
      <c r="D383"/>
      <c r="E383"/>
      <c r="F383"/>
      <c r="G383" s="637"/>
      <c r="H383" s="637"/>
      <c r="I383" s="637"/>
      <c r="J383" s="645"/>
      <c r="K383" s="645"/>
      <c r="L383" s="637"/>
      <c r="M383" s="637"/>
      <c r="N383" s="637"/>
      <c r="O383" s="637"/>
      <c r="P383" s="637"/>
      <c r="Q383" s="637"/>
      <c r="R383" s="637"/>
      <c r="S383" s="637"/>
      <c r="T383" s="637"/>
      <c r="U383" s="637"/>
      <c r="V383" s="637"/>
      <c r="W383" s="637"/>
    </row>
    <row r="384" spans="1:23">
      <c r="A384"/>
      <c r="B384"/>
      <c r="C384"/>
      <c r="D384"/>
      <c r="E384"/>
      <c r="F384"/>
      <c r="G384" s="637"/>
      <c r="H384" s="637"/>
      <c r="I384" s="637"/>
      <c r="J384" s="645"/>
      <c r="K384" s="645"/>
      <c r="L384" s="637"/>
      <c r="M384" s="637"/>
      <c r="N384" s="637"/>
      <c r="O384" s="637"/>
      <c r="P384" s="637"/>
      <c r="Q384" s="637"/>
      <c r="R384" s="637"/>
      <c r="S384" s="637"/>
      <c r="T384" s="637"/>
      <c r="U384" s="637"/>
      <c r="V384" s="637"/>
      <c r="W384" s="637"/>
    </row>
    <row r="385" spans="1:23">
      <c r="A385"/>
      <c r="B385"/>
      <c r="C385"/>
      <c r="D385"/>
      <c r="E385"/>
      <c r="F385"/>
      <c r="G385" s="637"/>
      <c r="H385" s="637"/>
      <c r="I385" s="637"/>
      <c r="J385" s="645"/>
      <c r="K385" s="645"/>
      <c r="L385" s="637"/>
      <c r="M385" s="637"/>
      <c r="N385" s="637"/>
      <c r="O385" s="637"/>
      <c r="P385" s="637"/>
      <c r="Q385" s="637"/>
      <c r="R385" s="637"/>
      <c r="S385" s="637"/>
      <c r="T385" s="637"/>
      <c r="U385" s="637"/>
      <c r="V385" s="637"/>
      <c r="W385" s="637"/>
    </row>
    <row r="386" spans="1:23">
      <c r="A386"/>
      <c r="B386"/>
      <c r="C386"/>
      <c r="D386"/>
      <c r="E386"/>
      <c r="F386"/>
      <c r="G386" s="637"/>
      <c r="H386" s="637"/>
      <c r="I386" s="637"/>
      <c r="J386" s="645"/>
      <c r="K386" s="645"/>
      <c r="L386" s="637"/>
      <c r="M386" s="637"/>
      <c r="N386" s="637"/>
      <c r="O386" s="637"/>
      <c r="P386" s="637"/>
      <c r="Q386" s="637"/>
      <c r="R386" s="637"/>
      <c r="S386" s="637"/>
      <c r="T386" s="637"/>
      <c r="U386" s="637"/>
      <c r="V386" s="637"/>
      <c r="W386" s="637"/>
    </row>
    <row r="387" spans="1:23">
      <c r="A387"/>
      <c r="B387"/>
      <c r="C387"/>
      <c r="D387"/>
      <c r="E387"/>
      <c r="F387"/>
      <c r="G387" s="637"/>
      <c r="H387" s="637"/>
      <c r="I387" s="637"/>
      <c r="J387" s="645"/>
      <c r="K387" s="645"/>
      <c r="L387" s="637"/>
      <c r="M387" s="637"/>
      <c r="N387" s="637"/>
      <c r="O387" s="637"/>
      <c r="P387" s="637"/>
      <c r="Q387" s="637"/>
      <c r="R387" s="637"/>
      <c r="S387" s="637"/>
      <c r="T387" s="637"/>
      <c r="U387" s="637"/>
      <c r="V387" s="637"/>
      <c r="W387" s="637"/>
    </row>
    <row r="388" spans="1:23">
      <c r="A388"/>
      <c r="B388"/>
      <c r="C388"/>
      <c r="D388"/>
      <c r="E388"/>
      <c r="F388"/>
      <c r="G388" s="637"/>
      <c r="H388" s="637"/>
      <c r="I388" s="637"/>
      <c r="J388" s="645"/>
      <c r="K388" s="645"/>
      <c r="L388" s="637"/>
      <c r="M388" s="637"/>
      <c r="N388" s="637"/>
      <c r="O388" s="637"/>
      <c r="P388" s="637"/>
      <c r="Q388" s="637"/>
      <c r="R388" s="637"/>
      <c r="S388" s="637"/>
      <c r="T388" s="637"/>
      <c r="U388" s="637"/>
      <c r="V388" s="637"/>
      <c r="W388" s="637"/>
    </row>
    <row r="389" spans="1:23">
      <c r="A389"/>
      <c r="B389"/>
      <c r="C389"/>
      <c r="D389"/>
      <c r="E389"/>
      <c r="F389"/>
      <c r="G389" s="637"/>
      <c r="H389" s="637"/>
      <c r="I389" s="637"/>
      <c r="J389" s="645"/>
      <c r="K389" s="645"/>
      <c r="L389" s="637"/>
      <c r="M389" s="637"/>
      <c r="N389" s="637"/>
      <c r="O389" s="637"/>
      <c r="P389" s="637"/>
      <c r="Q389" s="637"/>
      <c r="R389" s="637"/>
      <c r="S389" s="637"/>
      <c r="T389" s="637"/>
      <c r="U389" s="637"/>
      <c r="V389" s="637"/>
      <c r="W389" s="637"/>
    </row>
    <row r="390" spans="1:23">
      <c r="A390"/>
      <c r="B390"/>
      <c r="C390"/>
      <c r="D390"/>
      <c r="E390"/>
      <c r="F390"/>
      <c r="G390" s="637"/>
      <c r="H390" s="637"/>
      <c r="I390" s="637"/>
      <c r="J390" s="645"/>
      <c r="K390" s="645"/>
      <c r="L390" s="637"/>
      <c r="M390" s="637"/>
      <c r="N390" s="637"/>
      <c r="O390" s="637"/>
      <c r="P390" s="637"/>
      <c r="Q390" s="637"/>
      <c r="R390" s="637"/>
      <c r="S390" s="637"/>
      <c r="T390" s="637"/>
      <c r="U390" s="637"/>
      <c r="V390" s="637"/>
      <c r="W390" s="637"/>
    </row>
    <row r="391" spans="1:23">
      <c r="A391"/>
      <c r="B391"/>
      <c r="C391"/>
      <c r="D391"/>
      <c r="E391"/>
      <c r="F391"/>
      <c r="G391" s="637"/>
      <c r="H391" s="637"/>
      <c r="I391" s="637"/>
      <c r="J391" s="645"/>
      <c r="K391" s="645"/>
      <c r="L391" s="637"/>
      <c r="M391" s="637"/>
      <c r="N391" s="637"/>
      <c r="O391" s="637"/>
      <c r="P391" s="637"/>
      <c r="Q391" s="637"/>
      <c r="R391" s="637"/>
      <c r="S391" s="637"/>
      <c r="T391" s="637"/>
      <c r="U391" s="637"/>
      <c r="V391" s="637"/>
      <c r="W391" s="637"/>
    </row>
    <row r="392" spans="1:23">
      <c r="A392"/>
      <c r="B392"/>
      <c r="C392"/>
      <c r="D392"/>
      <c r="E392"/>
      <c r="F392"/>
      <c r="G392" s="637"/>
      <c r="H392" s="637"/>
      <c r="I392" s="637"/>
      <c r="J392" s="645"/>
      <c r="K392" s="645"/>
      <c r="L392" s="637"/>
      <c r="M392" s="637"/>
      <c r="N392" s="637"/>
      <c r="O392" s="637"/>
      <c r="P392" s="637"/>
      <c r="Q392" s="637"/>
      <c r="R392" s="637"/>
      <c r="S392" s="637"/>
      <c r="T392" s="637"/>
      <c r="U392" s="637"/>
      <c r="V392" s="637"/>
      <c r="W392" s="637"/>
    </row>
    <row r="393" spans="1:23">
      <c r="A393"/>
      <c r="B393"/>
      <c r="C393"/>
      <c r="D393"/>
      <c r="E393"/>
      <c r="F393"/>
      <c r="G393" s="637"/>
      <c r="H393" s="637"/>
      <c r="I393" s="637"/>
      <c r="J393" s="645"/>
      <c r="K393" s="645"/>
      <c r="L393" s="637"/>
      <c r="M393" s="637"/>
      <c r="N393" s="637"/>
      <c r="O393" s="637"/>
      <c r="P393" s="637"/>
      <c r="Q393" s="637"/>
      <c r="R393" s="637"/>
      <c r="S393" s="637"/>
      <c r="T393" s="637"/>
      <c r="U393" s="637"/>
      <c r="V393" s="637"/>
      <c r="W393" s="637"/>
    </row>
    <row r="394" spans="1:23">
      <c r="A394"/>
      <c r="B394"/>
      <c r="C394"/>
      <c r="D394"/>
      <c r="E394"/>
      <c r="F394"/>
      <c r="G394" s="637"/>
      <c r="H394" s="637"/>
      <c r="I394" s="637"/>
      <c r="J394" s="645"/>
      <c r="K394" s="645"/>
      <c r="L394" s="637"/>
      <c r="M394" s="637"/>
      <c r="N394" s="637"/>
      <c r="O394" s="637"/>
      <c r="P394" s="637"/>
      <c r="Q394" s="637"/>
      <c r="R394" s="637"/>
      <c r="S394" s="637"/>
      <c r="T394" s="637"/>
      <c r="U394" s="637"/>
      <c r="V394" s="637"/>
      <c r="W394" s="637"/>
    </row>
    <row r="395" spans="1:23">
      <c r="A395"/>
      <c r="B395"/>
      <c r="C395"/>
      <c r="D395"/>
      <c r="E395"/>
      <c r="F395"/>
      <c r="G395" s="637"/>
      <c r="H395" s="637"/>
      <c r="I395" s="637"/>
      <c r="J395" s="645"/>
      <c r="K395" s="645"/>
      <c r="L395" s="637"/>
      <c r="M395" s="637"/>
      <c r="N395" s="637"/>
      <c r="O395" s="637"/>
      <c r="P395" s="637"/>
      <c r="Q395" s="637"/>
      <c r="R395" s="637"/>
      <c r="S395" s="637"/>
      <c r="T395" s="637"/>
      <c r="U395" s="637"/>
      <c r="V395" s="637"/>
      <c r="W395" s="637"/>
    </row>
    <row r="396" spans="1:23">
      <c r="A396"/>
      <c r="B396"/>
      <c r="C396"/>
      <c r="D396"/>
      <c r="E396"/>
      <c r="F396"/>
      <c r="G396" s="637"/>
      <c r="H396" s="637"/>
      <c r="I396" s="637"/>
      <c r="J396" s="645"/>
      <c r="K396" s="645"/>
      <c r="L396" s="637"/>
      <c r="M396" s="637"/>
      <c r="N396" s="637"/>
      <c r="O396" s="637"/>
      <c r="P396" s="637"/>
      <c r="Q396" s="637"/>
      <c r="R396" s="637"/>
      <c r="S396" s="637"/>
      <c r="T396" s="637"/>
      <c r="U396" s="637"/>
      <c r="V396" s="637"/>
      <c r="W396" s="637"/>
    </row>
    <row r="397" spans="1:23">
      <c r="A397"/>
      <c r="B397"/>
      <c r="C397"/>
      <c r="D397"/>
      <c r="E397"/>
      <c r="F397"/>
      <c r="G397" s="637"/>
      <c r="H397" s="637"/>
      <c r="I397" s="637"/>
      <c r="J397" s="645"/>
      <c r="K397" s="645"/>
      <c r="L397" s="637"/>
      <c r="M397" s="637"/>
      <c r="N397" s="637"/>
      <c r="O397" s="637"/>
      <c r="P397" s="637"/>
      <c r="Q397" s="637"/>
      <c r="R397" s="637"/>
      <c r="S397" s="637"/>
      <c r="T397" s="637"/>
      <c r="U397" s="637"/>
      <c r="V397" s="637"/>
      <c r="W397" s="637"/>
    </row>
    <row r="398" spans="1:23">
      <c r="A398"/>
      <c r="B398"/>
      <c r="C398"/>
      <c r="D398"/>
      <c r="E398"/>
      <c r="F398"/>
      <c r="G398" s="637"/>
      <c r="H398" s="637"/>
      <c r="I398" s="637"/>
      <c r="J398" s="645"/>
      <c r="K398" s="645"/>
      <c r="L398" s="637"/>
      <c r="M398" s="637"/>
      <c r="N398" s="637"/>
      <c r="O398" s="637"/>
      <c r="P398" s="637"/>
      <c r="Q398" s="637"/>
      <c r="R398" s="637"/>
      <c r="S398" s="637"/>
      <c r="T398" s="637"/>
      <c r="U398" s="637"/>
      <c r="V398" s="637"/>
      <c r="W398" s="637"/>
    </row>
    <row r="399" spans="1:23">
      <c r="A399"/>
      <c r="B399"/>
      <c r="C399"/>
      <c r="D399"/>
      <c r="E399"/>
      <c r="F399"/>
      <c r="G399" s="637"/>
      <c r="H399" s="637"/>
      <c r="I399" s="637"/>
      <c r="J399" s="645"/>
      <c r="K399" s="645"/>
      <c r="L399" s="637"/>
      <c r="M399" s="637"/>
      <c r="N399" s="637"/>
      <c r="O399" s="637"/>
      <c r="P399" s="637"/>
      <c r="Q399" s="637"/>
      <c r="R399" s="637"/>
      <c r="S399" s="637"/>
      <c r="T399" s="637"/>
      <c r="U399" s="637"/>
      <c r="V399" s="637"/>
      <c r="W399" s="637"/>
    </row>
    <row r="400" spans="1:23">
      <c r="A400"/>
      <c r="B400"/>
      <c r="C400"/>
      <c r="D400"/>
      <c r="E400"/>
      <c r="F400"/>
      <c r="G400" s="637"/>
      <c r="H400" s="637"/>
      <c r="I400" s="637"/>
      <c r="J400" s="645"/>
      <c r="K400" s="645"/>
      <c r="L400" s="637"/>
      <c r="M400" s="637"/>
      <c r="N400" s="637"/>
      <c r="O400" s="637"/>
      <c r="P400" s="637"/>
      <c r="Q400" s="637"/>
      <c r="R400" s="637"/>
      <c r="S400" s="637"/>
      <c r="T400" s="637"/>
      <c r="U400" s="637"/>
      <c r="V400" s="637"/>
      <c r="W400" s="637"/>
    </row>
    <row r="401" spans="1:23">
      <c r="A401"/>
      <c r="B401"/>
      <c r="C401"/>
      <c r="D401"/>
      <c r="E401"/>
      <c r="F401"/>
      <c r="G401" s="637"/>
      <c r="H401" s="637"/>
      <c r="I401" s="637"/>
      <c r="J401" s="645"/>
      <c r="K401" s="645"/>
      <c r="L401" s="637"/>
      <c r="M401" s="637"/>
      <c r="N401" s="637"/>
      <c r="O401" s="637"/>
      <c r="P401" s="637"/>
      <c r="Q401" s="637"/>
      <c r="R401" s="637"/>
      <c r="S401" s="637"/>
      <c r="T401" s="637"/>
      <c r="U401" s="637"/>
      <c r="V401" s="637"/>
      <c r="W401" s="637"/>
    </row>
    <row r="402" spans="1:23">
      <c r="A402"/>
      <c r="B402"/>
      <c r="C402"/>
      <c r="D402"/>
      <c r="E402"/>
      <c r="F402"/>
      <c r="G402" s="637"/>
      <c r="H402" s="637"/>
      <c r="I402" s="637"/>
      <c r="J402" s="645"/>
      <c r="K402" s="645"/>
      <c r="L402" s="637"/>
      <c r="M402" s="637"/>
      <c r="N402" s="637"/>
      <c r="O402" s="637"/>
      <c r="P402" s="637"/>
      <c r="Q402" s="637"/>
      <c r="R402" s="637"/>
      <c r="S402" s="637"/>
      <c r="T402" s="637"/>
      <c r="U402" s="637"/>
      <c r="V402" s="637"/>
      <c r="W402" s="637"/>
    </row>
    <row r="403" spans="1:23">
      <c r="A403"/>
      <c r="B403"/>
      <c r="C403"/>
      <c r="D403"/>
      <c r="E403"/>
      <c r="F403"/>
      <c r="G403" s="637"/>
      <c r="H403" s="637"/>
      <c r="I403" s="637"/>
      <c r="J403" s="645"/>
      <c r="K403" s="645"/>
      <c r="L403" s="637"/>
      <c r="M403" s="637"/>
      <c r="N403" s="637"/>
      <c r="O403" s="637"/>
      <c r="P403" s="637"/>
      <c r="Q403" s="637"/>
      <c r="R403" s="637"/>
      <c r="S403" s="637"/>
      <c r="T403" s="637"/>
      <c r="U403" s="637"/>
      <c r="V403" s="637"/>
      <c r="W403" s="637"/>
    </row>
    <row r="404" spans="1:23">
      <c r="A404"/>
      <c r="B404"/>
      <c r="C404"/>
      <c r="D404"/>
      <c r="E404"/>
      <c r="F404"/>
      <c r="G404" s="637"/>
      <c r="H404" s="637"/>
      <c r="I404" s="637"/>
      <c r="J404" s="645"/>
      <c r="K404" s="645"/>
      <c r="L404" s="637"/>
      <c r="M404" s="637"/>
      <c r="N404" s="637"/>
      <c r="O404" s="637"/>
      <c r="P404" s="637"/>
      <c r="Q404" s="637"/>
      <c r="R404" s="637"/>
      <c r="S404" s="637"/>
      <c r="T404" s="637"/>
      <c r="U404" s="637"/>
      <c r="V404" s="637"/>
      <c r="W404" s="637"/>
    </row>
    <row r="405" spans="1:23">
      <c r="A405"/>
      <c r="B405"/>
      <c r="C405"/>
      <c r="D405"/>
      <c r="E405"/>
      <c r="F405"/>
      <c r="G405" s="637"/>
      <c r="H405" s="637"/>
      <c r="I405" s="637"/>
      <c r="J405" s="645"/>
      <c r="K405" s="645"/>
      <c r="L405" s="637"/>
      <c r="M405" s="637"/>
      <c r="N405" s="637"/>
      <c r="O405" s="637"/>
      <c r="P405" s="637"/>
      <c r="Q405" s="637"/>
      <c r="R405" s="637"/>
      <c r="S405" s="637"/>
      <c r="T405" s="637"/>
      <c r="U405" s="637"/>
      <c r="V405" s="637"/>
      <c r="W405" s="637"/>
    </row>
    <row r="406" spans="1:23">
      <c r="A406"/>
      <c r="B406"/>
      <c r="C406"/>
      <c r="D406"/>
      <c r="E406"/>
      <c r="F406"/>
      <c r="G406" s="637"/>
      <c r="H406" s="637"/>
      <c r="I406" s="637"/>
      <c r="J406" s="645"/>
      <c r="K406" s="645"/>
      <c r="L406" s="637"/>
      <c r="M406" s="637"/>
      <c r="N406" s="637"/>
      <c r="O406" s="637"/>
      <c r="P406" s="637"/>
      <c r="Q406" s="637"/>
      <c r="R406" s="637"/>
      <c r="S406" s="637"/>
      <c r="T406" s="637"/>
      <c r="U406" s="637"/>
      <c r="V406" s="637"/>
      <c r="W406" s="637"/>
    </row>
    <row r="407" spans="1:23">
      <c r="A407"/>
      <c r="B407"/>
      <c r="C407"/>
      <c r="D407"/>
      <c r="E407"/>
      <c r="F407"/>
      <c r="G407" s="637"/>
      <c r="H407" s="637"/>
      <c r="I407" s="637"/>
      <c r="J407" s="645"/>
      <c r="K407" s="645"/>
      <c r="L407" s="637"/>
      <c r="M407" s="637"/>
      <c r="N407" s="637"/>
      <c r="O407" s="637"/>
      <c r="P407" s="637"/>
      <c r="Q407" s="637"/>
      <c r="R407" s="637"/>
      <c r="S407" s="637"/>
      <c r="T407" s="637"/>
      <c r="U407" s="637"/>
      <c r="V407" s="637"/>
      <c r="W407" s="637"/>
    </row>
    <row r="408" spans="1:23">
      <c r="A408"/>
      <c r="B408"/>
      <c r="C408"/>
      <c r="D408"/>
      <c r="E408"/>
      <c r="F408"/>
      <c r="G408" s="637"/>
      <c r="H408" s="637"/>
      <c r="I408" s="637"/>
      <c r="J408" s="645"/>
      <c r="K408" s="645"/>
      <c r="L408" s="637"/>
      <c r="M408" s="637"/>
      <c r="N408" s="637"/>
      <c r="O408" s="637"/>
      <c r="P408" s="637"/>
      <c r="Q408" s="637"/>
      <c r="R408" s="637"/>
      <c r="S408" s="637"/>
      <c r="T408" s="637"/>
      <c r="U408" s="637"/>
      <c r="V408" s="637"/>
      <c r="W408" s="637"/>
    </row>
    <row r="409" spans="1:23">
      <c r="A409"/>
      <c r="B409"/>
      <c r="C409"/>
      <c r="D409"/>
      <c r="E409"/>
      <c r="F409"/>
      <c r="G409" s="637"/>
      <c r="H409" s="637"/>
      <c r="I409" s="637"/>
      <c r="J409" s="645"/>
      <c r="K409" s="645"/>
      <c r="L409" s="637"/>
      <c r="M409" s="637"/>
      <c r="N409" s="637"/>
      <c r="O409" s="637"/>
      <c r="P409" s="637"/>
      <c r="Q409" s="637"/>
      <c r="R409" s="637"/>
      <c r="S409" s="637"/>
      <c r="T409" s="637"/>
      <c r="U409" s="637"/>
      <c r="V409" s="637"/>
      <c r="W409" s="637"/>
    </row>
    <row r="410" spans="1:23">
      <c r="A410"/>
      <c r="B410"/>
      <c r="C410"/>
      <c r="D410"/>
      <c r="E410"/>
      <c r="F410"/>
      <c r="G410" s="637"/>
      <c r="H410" s="637"/>
      <c r="I410" s="637"/>
      <c r="J410" s="645"/>
      <c r="K410" s="645"/>
      <c r="L410" s="637"/>
      <c r="M410" s="637"/>
      <c r="N410" s="637"/>
      <c r="O410" s="637"/>
      <c r="P410" s="637"/>
      <c r="Q410" s="637"/>
      <c r="R410" s="637"/>
      <c r="S410" s="637"/>
      <c r="T410" s="637"/>
      <c r="U410" s="637"/>
      <c r="V410" s="637"/>
      <c r="W410" s="637"/>
    </row>
    <row r="411" spans="1:23">
      <c r="A411"/>
      <c r="B411"/>
      <c r="C411"/>
      <c r="D411"/>
      <c r="E411"/>
      <c r="F411"/>
      <c r="G411" s="637"/>
      <c r="H411" s="637"/>
      <c r="I411" s="637"/>
      <c r="J411" s="645"/>
      <c r="K411" s="645"/>
      <c r="L411" s="637"/>
      <c r="M411" s="637"/>
      <c r="N411" s="637"/>
      <c r="O411" s="637"/>
      <c r="P411" s="637"/>
      <c r="Q411" s="637"/>
      <c r="R411" s="637"/>
      <c r="S411" s="637"/>
      <c r="T411" s="637"/>
      <c r="U411" s="637"/>
      <c r="V411" s="637"/>
      <c r="W411" s="637"/>
    </row>
    <row r="412" spans="1:23">
      <c r="A412"/>
      <c r="B412"/>
      <c r="C412"/>
      <c r="D412"/>
      <c r="E412"/>
      <c r="F412"/>
      <c r="G412" s="637"/>
      <c r="H412" s="637"/>
      <c r="I412" s="637"/>
      <c r="J412" s="645"/>
      <c r="K412" s="645"/>
      <c r="L412" s="637"/>
      <c r="M412" s="637"/>
      <c r="N412" s="637"/>
      <c r="O412" s="637"/>
      <c r="P412" s="637"/>
      <c r="Q412" s="637"/>
      <c r="R412" s="637"/>
      <c r="S412" s="637"/>
      <c r="T412" s="637"/>
      <c r="U412" s="637"/>
      <c r="V412" s="637"/>
      <c r="W412" s="637"/>
    </row>
    <row r="413" spans="1:23">
      <c r="A413"/>
      <c r="B413"/>
      <c r="C413"/>
      <c r="D413"/>
      <c r="E413"/>
      <c r="F413"/>
      <c r="G413" s="637"/>
      <c r="H413" s="637"/>
      <c r="I413" s="637"/>
      <c r="J413" s="645"/>
      <c r="K413" s="645"/>
      <c r="L413" s="637"/>
      <c r="M413" s="637"/>
      <c r="N413" s="637"/>
      <c r="O413" s="637"/>
      <c r="P413" s="637"/>
      <c r="Q413" s="637"/>
      <c r="R413" s="637"/>
      <c r="S413" s="637"/>
      <c r="T413" s="637"/>
      <c r="U413" s="637"/>
      <c r="V413" s="637"/>
      <c r="W413" s="637"/>
    </row>
    <row r="414" spans="1:23">
      <c r="A414"/>
      <c r="B414"/>
      <c r="C414"/>
      <c r="D414"/>
      <c r="E414"/>
      <c r="F414"/>
      <c r="G414" s="637"/>
      <c r="H414" s="637"/>
      <c r="I414" s="637"/>
      <c r="J414" s="645"/>
      <c r="K414" s="645"/>
      <c r="L414" s="637"/>
      <c r="M414" s="637"/>
      <c r="N414" s="637"/>
      <c r="O414" s="637"/>
      <c r="P414" s="637"/>
      <c r="Q414" s="637"/>
      <c r="R414" s="637"/>
      <c r="S414" s="637"/>
      <c r="T414" s="637"/>
      <c r="U414" s="637"/>
      <c r="V414" s="637"/>
      <c r="W414" s="637"/>
    </row>
    <row r="415" spans="1:23">
      <c r="A415"/>
      <c r="B415"/>
      <c r="C415"/>
      <c r="D415"/>
      <c r="E415"/>
      <c r="F415"/>
      <c r="G415" s="637"/>
      <c r="H415" s="637"/>
      <c r="I415" s="637"/>
      <c r="J415" s="645"/>
      <c r="K415" s="645"/>
      <c r="L415" s="637"/>
      <c r="M415" s="637"/>
      <c r="N415" s="637"/>
      <c r="O415" s="637"/>
      <c r="P415" s="637"/>
      <c r="Q415" s="637"/>
      <c r="R415" s="637"/>
      <c r="S415" s="637"/>
      <c r="T415" s="637"/>
      <c r="U415" s="637"/>
      <c r="V415" s="637"/>
      <c r="W415" s="637"/>
    </row>
    <row r="416" spans="1:23">
      <c r="A416"/>
      <c r="B416"/>
      <c r="C416"/>
      <c r="D416"/>
      <c r="E416"/>
      <c r="F416"/>
      <c r="G416" s="637"/>
      <c r="H416" s="637"/>
      <c r="I416" s="637"/>
      <c r="J416" s="645"/>
      <c r="K416" s="645"/>
      <c r="L416" s="637"/>
      <c r="M416" s="637"/>
      <c r="N416" s="637"/>
      <c r="O416" s="637"/>
      <c r="P416" s="637"/>
      <c r="Q416" s="637"/>
      <c r="R416" s="637"/>
      <c r="S416" s="637"/>
      <c r="T416" s="637"/>
      <c r="U416" s="637"/>
      <c r="V416" s="637"/>
      <c r="W416" s="637"/>
    </row>
    <row r="417" spans="1:23">
      <c r="A417"/>
      <c r="B417"/>
      <c r="C417"/>
      <c r="D417"/>
      <c r="E417"/>
      <c r="F417"/>
      <c r="G417" s="637"/>
      <c r="H417" s="637"/>
      <c r="I417" s="637"/>
      <c r="J417" s="645"/>
      <c r="K417" s="645"/>
      <c r="L417" s="637"/>
      <c r="M417" s="637"/>
      <c r="N417" s="637"/>
      <c r="O417" s="637"/>
      <c r="P417" s="637"/>
      <c r="Q417" s="637"/>
      <c r="R417" s="637"/>
      <c r="S417" s="637"/>
      <c r="T417" s="637"/>
      <c r="U417" s="637"/>
      <c r="V417" s="637"/>
      <c r="W417" s="637"/>
    </row>
    <row r="418" spans="1:23">
      <c r="A418"/>
      <c r="B418"/>
      <c r="C418"/>
      <c r="D418"/>
      <c r="E418"/>
      <c r="F418"/>
      <c r="G418" s="637"/>
      <c r="H418" s="637"/>
      <c r="I418" s="637"/>
      <c r="J418" s="645"/>
      <c r="K418" s="645"/>
      <c r="L418" s="637"/>
      <c r="M418" s="637"/>
      <c r="N418" s="637"/>
      <c r="O418" s="637"/>
      <c r="P418" s="637"/>
      <c r="Q418" s="637"/>
      <c r="R418" s="637"/>
      <c r="S418" s="637"/>
      <c r="T418" s="637"/>
      <c r="U418" s="637"/>
      <c r="V418" s="637"/>
      <c r="W418" s="637"/>
    </row>
    <row r="419" spans="1:23">
      <c r="A419"/>
      <c r="B419"/>
      <c r="C419"/>
      <c r="D419"/>
      <c r="E419"/>
      <c r="F419"/>
      <c r="G419" s="637"/>
      <c r="H419" s="637"/>
      <c r="I419" s="637"/>
      <c r="J419" s="645"/>
      <c r="K419" s="645"/>
      <c r="L419" s="637"/>
      <c r="M419" s="637"/>
      <c r="N419" s="637"/>
      <c r="O419" s="637"/>
      <c r="P419" s="637"/>
      <c r="Q419" s="637"/>
      <c r="R419" s="637"/>
      <c r="S419" s="637"/>
      <c r="T419" s="637"/>
      <c r="U419" s="637"/>
      <c r="V419" s="637"/>
      <c r="W419" s="637"/>
    </row>
    <row r="420" spans="1:23">
      <c r="A420"/>
      <c r="B420"/>
      <c r="C420"/>
      <c r="D420"/>
      <c r="E420"/>
      <c r="F420"/>
      <c r="G420" s="637"/>
      <c r="H420" s="637"/>
      <c r="I420" s="637"/>
      <c r="J420" s="645"/>
      <c r="K420" s="645"/>
      <c r="L420" s="637"/>
      <c r="M420" s="637"/>
      <c r="N420" s="637"/>
      <c r="O420" s="637"/>
      <c r="P420" s="637"/>
      <c r="Q420" s="637"/>
      <c r="R420" s="637"/>
      <c r="S420" s="637"/>
      <c r="T420" s="637"/>
      <c r="U420" s="637"/>
      <c r="V420" s="637"/>
      <c r="W420" s="637"/>
    </row>
    <row r="421" spans="1:23">
      <c r="A421"/>
      <c r="B421"/>
      <c r="C421"/>
      <c r="D421"/>
      <c r="E421"/>
      <c r="F421"/>
      <c r="G421" s="637"/>
      <c r="H421" s="637"/>
      <c r="I421" s="637"/>
      <c r="J421" s="645"/>
      <c r="K421" s="645"/>
      <c r="L421" s="637"/>
      <c r="M421" s="637"/>
      <c r="N421" s="637"/>
      <c r="O421" s="637"/>
      <c r="P421" s="637"/>
      <c r="Q421" s="637"/>
      <c r="R421" s="637"/>
      <c r="S421" s="637"/>
      <c r="T421" s="637"/>
      <c r="U421" s="637"/>
      <c r="V421" s="637"/>
      <c r="W421" s="637"/>
    </row>
    <row r="422" spans="1:23">
      <c r="A422"/>
      <c r="B422"/>
      <c r="C422"/>
      <c r="D422"/>
      <c r="E422"/>
      <c r="F422"/>
      <c r="G422" s="637"/>
      <c r="H422" s="637"/>
      <c r="I422" s="637"/>
      <c r="J422" s="645"/>
      <c r="K422" s="645"/>
      <c r="L422" s="637"/>
      <c r="M422" s="637"/>
      <c r="N422" s="637"/>
      <c r="O422" s="637"/>
      <c r="P422" s="637"/>
      <c r="Q422" s="637"/>
      <c r="R422" s="637"/>
      <c r="S422" s="637"/>
      <c r="T422" s="637"/>
      <c r="U422" s="637"/>
      <c r="V422" s="637"/>
      <c r="W422" s="637"/>
    </row>
    <row r="423" spans="1:23">
      <c r="A423"/>
      <c r="B423"/>
      <c r="C423"/>
      <c r="D423"/>
      <c r="E423"/>
      <c r="F423"/>
      <c r="G423" s="637"/>
      <c r="H423" s="637"/>
      <c r="I423" s="637"/>
      <c r="J423" s="645"/>
      <c r="K423" s="645"/>
      <c r="L423" s="637"/>
      <c r="M423" s="637"/>
      <c r="N423" s="637"/>
      <c r="O423" s="637"/>
      <c r="P423" s="637"/>
      <c r="Q423" s="637"/>
      <c r="R423" s="637"/>
      <c r="S423" s="637"/>
      <c r="T423" s="637"/>
      <c r="U423" s="637"/>
      <c r="V423" s="637"/>
      <c r="W423" s="637"/>
    </row>
    <row r="424" spans="1:23">
      <c r="A424"/>
      <c r="B424"/>
      <c r="C424"/>
      <c r="D424"/>
      <c r="E424"/>
      <c r="F424"/>
      <c r="G424" s="637"/>
      <c r="H424" s="637"/>
      <c r="I424" s="637"/>
      <c r="J424" s="645"/>
      <c r="K424" s="645"/>
      <c r="L424" s="637"/>
      <c r="M424" s="637"/>
      <c r="N424" s="637"/>
      <c r="O424" s="637"/>
      <c r="P424" s="637"/>
      <c r="Q424" s="637"/>
      <c r="R424" s="637"/>
      <c r="S424" s="637"/>
      <c r="T424" s="637"/>
      <c r="U424" s="637"/>
      <c r="V424" s="637"/>
      <c r="W424" s="637"/>
    </row>
    <row r="425" spans="1:23">
      <c r="A425"/>
      <c r="B425"/>
      <c r="C425"/>
      <c r="D425"/>
      <c r="E425"/>
      <c r="F425"/>
      <c r="G425" s="637"/>
      <c r="H425" s="637"/>
      <c r="I425" s="637"/>
      <c r="J425" s="645"/>
      <c r="K425" s="645"/>
      <c r="L425" s="637"/>
      <c r="M425" s="637"/>
      <c r="N425" s="637"/>
      <c r="O425" s="637"/>
      <c r="P425" s="637"/>
      <c r="Q425" s="637"/>
      <c r="R425" s="637"/>
      <c r="S425" s="637"/>
      <c r="T425" s="637"/>
      <c r="U425" s="637"/>
      <c r="V425" s="637"/>
      <c r="W425" s="637"/>
    </row>
    <row r="426" spans="1:23">
      <c r="A426"/>
      <c r="B426"/>
      <c r="C426"/>
      <c r="D426"/>
      <c r="E426"/>
      <c r="F426"/>
      <c r="G426" s="637"/>
      <c r="H426" s="637"/>
      <c r="I426" s="637"/>
      <c r="J426" s="645"/>
      <c r="K426" s="645"/>
      <c r="L426" s="637"/>
      <c r="M426" s="637"/>
      <c r="N426" s="637"/>
      <c r="O426" s="637"/>
      <c r="P426" s="637"/>
      <c r="Q426" s="637"/>
      <c r="R426" s="637"/>
      <c r="S426" s="637"/>
      <c r="T426" s="637"/>
      <c r="U426" s="637"/>
      <c r="V426" s="637"/>
      <c r="W426" s="637"/>
    </row>
    <row r="427" spans="1:23">
      <c r="A427"/>
      <c r="B427"/>
      <c r="C427"/>
      <c r="D427"/>
      <c r="E427"/>
      <c r="F427"/>
      <c r="G427" s="637"/>
      <c r="H427" s="637"/>
      <c r="I427" s="637"/>
      <c r="J427" s="645"/>
      <c r="K427" s="645"/>
      <c r="L427" s="637"/>
      <c r="M427" s="637"/>
      <c r="N427" s="637"/>
      <c r="O427" s="637"/>
      <c r="P427" s="637"/>
      <c r="Q427" s="637"/>
      <c r="R427" s="637"/>
      <c r="S427" s="637"/>
      <c r="T427" s="637"/>
      <c r="U427" s="637"/>
      <c r="V427" s="637"/>
      <c r="W427" s="637"/>
    </row>
    <row r="428" spans="1:23">
      <c r="A428"/>
      <c r="B428"/>
      <c r="C428"/>
      <c r="D428"/>
      <c r="E428"/>
      <c r="F428"/>
      <c r="G428" s="637"/>
      <c r="H428" s="637"/>
      <c r="I428" s="637"/>
      <c r="J428" s="645"/>
      <c r="K428" s="645"/>
      <c r="L428" s="637"/>
      <c r="M428" s="637"/>
      <c r="N428" s="637"/>
      <c r="O428" s="637"/>
      <c r="P428" s="637"/>
      <c r="Q428" s="637"/>
      <c r="R428" s="637"/>
      <c r="S428" s="637"/>
      <c r="T428" s="637"/>
      <c r="U428" s="637"/>
      <c r="V428" s="637"/>
      <c r="W428" s="637"/>
    </row>
    <row r="429" spans="1:23">
      <c r="A429"/>
      <c r="B429"/>
      <c r="C429"/>
      <c r="D429"/>
      <c r="E429"/>
      <c r="F429"/>
      <c r="G429" s="637"/>
      <c r="H429" s="637"/>
      <c r="I429" s="637"/>
      <c r="J429" s="645"/>
      <c r="K429" s="645"/>
      <c r="L429" s="637"/>
      <c r="M429" s="637"/>
      <c r="N429" s="637"/>
      <c r="O429" s="637"/>
      <c r="P429" s="637"/>
      <c r="Q429" s="637"/>
      <c r="R429" s="637"/>
      <c r="S429" s="637"/>
      <c r="T429" s="637"/>
      <c r="U429" s="637"/>
      <c r="V429" s="637"/>
      <c r="W429" s="637"/>
    </row>
    <row r="430" spans="1:23">
      <c r="A430"/>
      <c r="B430"/>
      <c r="C430"/>
      <c r="D430"/>
      <c r="E430"/>
      <c r="F430"/>
      <c r="G430" s="637"/>
      <c r="H430" s="637"/>
      <c r="I430" s="637"/>
      <c r="J430" s="645"/>
      <c r="K430" s="645"/>
      <c r="L430" s="637"/>
      <c r="M430" s="637"/>
      <c r="N430" s="637"/>
      <c r="O430" s="637"/>
      <c r="P430" s="637"/>
      <c r="Q430" s="637"/>
      <c r="R430" s="637"/>
      <c r="S430" s="637"/>
      <c r="T430" s="637"/>
      <c r="U430" s="637"/>
      <c r="V430" s="637"/>
      <c r="W430" s="637"/>
    </row>
    <row r="431" spans="1:23">
      <c r="A431"/>
      <c r="B431"/>
      <c r="C431"/>
      <c r="D431"/>
      <c r="E431"/>
      <c r="F431"/>
      <c r="G431" s="637"/>
      <c r="H431" s="637"/>
      <c r="I431" s="637"/>
      <c r="J431" s="645"/>
      <c r="K431" s="645"/>
      <c r="L431" s="637"/>
      <c r="M431" s="637"/>
      <c r="N431" s="637"/>
      <c r="O431" s="637"/>
      <c r="P431" s="637"/>
      <c r="Q431" s="637"/>
      <c r="R431" s="637"/>
      <c r="S431" s="637"/>
      <c r="T431" s="637"/>
      <c r="U431" s="637"/>
      <c r="V431" s="637"/>
      <c r="W431" s="637"/>
    </row>
    <row r="432" spans="1:23">
      <c r="A432"/>
      <c r="B432"/>
      <c r="C432"/>
      <c r="D432"/>
      <c r="E432"/>
      <c r="F432"/>
      <c r="G432" s="637"/>
      <c r="H432" s="637"/>
      <c r="I432" s="637"/>
      <c r="J432" s="645"/>
      <c r="K432" s="645"/>
      <c r="L432" s="637"/>
      <c r="M432" s="637"/>
      <c r="N432" s="637"/>
      <c r="O432" s="637"/>
      <c r="P432" s="637"/>
      <c r="Q432" s="637"/>
      <c r="R432" s="637"/>
      <c r="S432" s="637"/>
      <c r="T432" s="637"/>
      <c r="U432" s="637"/>
      <c r="V432" s="637"/>
      <c r="W432" s="637"/>
    </row>
    <row r="433" spans="1:23">
      <c r="A433"/>
      <c r="B433"/>
      <c r="C433"/>
      <c r="D433"/>
      <c r="E433"/>
      <c r="F433"/>
      <c r="G433" s="637"/>
      <c r="H433" s="637"/>
      <c r="I433" s="637"/>
      <c r="J433" s="645"/>
      <c r="K433" s="645"/>
      <c r="L433" s="637"/>
      <c r="M433" s="637"/>
      <c r="N433" s="637"/>
      <c r="O433" s="637"/>
      <c r="P433" s="637"/>
      <c r="Q433" s="637"/>
      <c r="R433" s="637"/>
      <c r="S433" s="637"/>
      <c r="T433" s="637"/>
      <c r="U433" s="637"/>
      <c r="V433" s="637"/>
      <c r="W433" s="637"/>
    </row>
    <row r="434" spans="1:23">
      <c r="A434"/>
      <c r="B434"/>
      <c r="C434"/>
      <c r="D434"/>
      <c r="E434"/>
      <c r="F434"/>
      <c r="G434" s="637"/>
      <c r="H434" s="637"/>
      <c r="I434" s="637"/>
      <c r="J434" s="645"/>
      <c r="K434" s="645"/>
      <c r="L434" s="637"/>
      <c r="M434" s="637"/>
      <c r="N434" s="637"/>
      <c r="O434" s="637"/>
      <c r="P434" s="637"/>
      <c r="Q434" s="637"/>
      <c r="R434" s="637"/>
      <c r="S434" s="637"/>
      <c r="T434" s="637"/>
      <c r="U434" s="637"/>
      <c r="V434" s="637"/>
      <c r="W434" s="637"/>
    </row>
    <row r="435" spans="1:23">
      <c r="A435"/>
      <c r="B435"/>
      <c r="C435"/>
      <c r="D435"/>
      <c r="E435"/>
      <c r="F435"/>
      <c r="G435" s="637"/>
      <c r="H435" s="637"/>
      <c r="I435" s="637"/>
      <c r="J435" s="645"/>
      <c r="K435" s="645"/>
      <c r="L435" s="637"/>
      <c r="M435" s="637"/>
      <c r="N435" s="637"/>
      <c r="O435" s="637"/>
      <c r="P435" s="637"/>
      <c r="Q435" s="637"/>
      <c r="R435" s="637"/>
      <c r="S435" s="637"/>
      <c r="T435" s="637"/>
      <c r="U435" s="637"/>
      <c r="V435" s="637"/>
      <c r="W435" s="637"/>
    </row>
    <row r="436" spans="1:23">
      <c r="A436"/>
      <c r="B436"/>
      <c r="C436"/>
      <c r="D436"/>
      <c r="E436"/>
      <c r="F436"/>
      <c r="G436" s="637"/>
      <c r="H436" s="637"/>
      <c r="I436" s="637"/>
      <c r="J436" s="645"/>
      <c r="K436" s="645"/>
      <c r="L436" s="637"/>
      <c r="M436" s="637"/>
      <c r="N436" s="637"/>
      <c r="O436" s="637"/>
      <c r="P436" s="637"/>
      <c r="Q436" s="637"/>
      <c r="R436" s="637"/>
      <c r="S436" s="637"/>
      <c r="T436" s="637"/>
      <c r="U436" s="637"/>
      <c r="V436" s="637"/>
      <c r="W436" s="637"/>
    </row>
    <row r="437" spans="1:23">
      <c r="A437"/>
      <c r="B437"/>
      <c r="C437"/>
      <c r="D437"/>
      <c r="E437"/>
      <c r="F437"/>
      <c r="G437" s="637"/>
      <c r="H437" s="637"/>
      <c r="I437" s="637"/>
      <c r="J437" s="645"/>
      <c r="K437" s="645"/>
      <c r="L437" s="637"/>
      <c r="M437" s="637"/>
      <c r="N437" s="637"/>
      <c r="O437" s="637"/>
      <c r="P437" s="637"/>
      <c r="Q437" s="637"/>
      <c r="R437" s="637"/>
      <c r="S437" s="637"/>
      <c r="T437" s="637"/>
      <c r="U437" s="637"/>
      <c r="V437" s="637"/>
      <c r="W437" s="637"/>
    </row>
    <row r="438" spans="1:23">
      <c r="A438"/>
      <c r="B438"/>
      <c r="C438"/>
      <c r="D438"/>
      <c r="E438"/>
      <c r="F438"/>
      <c r="G438" s="637"/>
      <c r="H438" s="637"/>
      <c r="I438" s="637"/>
      <c r="J438" s="645"/>
      <c r="K438" s="645"/>
      <c r="L438" s="637"/>
      <c r="M438" s="637"/>
      <c r="N438" s="637"/>
      <c r="O438" s="637"/>
      <c r="P438" s="637"/>
      <c r="Q438" s="637"/>
      <c r="R438" s="637"/>
      <c r="S438" s="637"/>
      <c r="T438" s="637"/>
      <c r="U438" s="637"/>
      <c r="V438" s="637"/>
      <c r="W438" s="637"/>
    </row>
    <row r="439" spans="1:23">
      <c r="A439"/>
      <c r="B439"/>
      <c r="C439"/>
      <c r="D439"/>
      <c r="E439"/>
      <c r="F439"/>
      <c r="G439" s="637"/>
      <c r="H439" s="637"/>
      <c r="I439" s="637"/>
      <c r="J439" s="645"/>
      <c r="K439" s="645"/>
      <c r="L439" s="637"/>
      <c r="M439" s="637"/>
      <c r="N439" s="637"/>
      <c r="O439" s="637"/>
      <c r="P439" s="637"/>
      <c r="Q439" s="637"/>
      <c r="R439" s="637"/>
      <c r="S439" s="637"/>
      <c r="T439" s="637"/>
      <c r="U439" s="637"/>
      <c r="V439" s="637"/>
      <c r="W439" s="637"/>
    </row>
    <row r="440" spans="1:23">
      <c r="A440"/>
      <c r="B440"/>
      <c r="C440"/>
      <c r="D440"/>
      <c r="E440"/>
      <c r="F440"/>
      <c r="G440" s="637"/>
      <c r="H440" s="637"/>
      <c r="I440" s="637"/>
      <c r="J440" s="645"/>
      <c r="K440" s="645"/>
      <c r="L440" s="637"/>
      <c r="M440" s="637"/>
      <c r="N440" s="637"/>
      <c r="O440" s="637"/>
      <c r="P440" s="637"/>
      <c r="Q440" s="637"/>
      <c r="R440" s="637"/>
      <c r="S440" s="637"/>
      <c r="T440" s="637"/>
      <c r="U440" s="637"/>
      <c r="V440" s="637"/>
      <c r="W440" s="637"/>
    </row>
    <row r="441" spans="1:23">
      <c r="A441"/>
      <c r="B441"/>
      <c r="C441"/>
      <c r="D441"/>
      <c r="E441"/>
      <c r="F441"/>
      <c r="G441" s="637"/>
      <c r="H441" s="637"/>
      <c r="I441" s="637"/>
      <c r="J441" s="645"/>
      <c r="K441" s="645"/>
      <c r="L441" s="637"/>
      <c r="M441" s="637"/>
      <c r="N441" s="637"/>
      <c r="O441" s="637"/>
      <c r="P441" s="637"/>
      <c r="Q441" s="637"/>
      <c r="R441" s="637"/>
      <c r="S441" s="637"/>
      <c r="T441" s="637"/>
      <c r="U441" s="637"/>
      <c r="V441" s="637"/>
      <c r="W441" s="637"/>
    </row>
    <row r="442" spans="1:23">
      <c r="A442"/>
      <c r="B442"/>
      <c r="C442"/>
      <c r="D442"/>
      <c r="E442"/>
      <c r="F442"/>
      <c r="G442" s="637"/>
      <c r="H442" s="637"/>
      <c r="I442" s="637"/>
      <c r="J442" s="645"/>
      <c r="K442" s="645"/>
      <c r="L442" s="637"/>
      <c r="M442" s="637"/>
      <c r="N442" s="637"/>
      <c r="O442" s="637"/>
      <c r="P442" s="637"/>
      <c r="Q442" s="637"/>
      <c r="R442" s="637"/>
      <c r="S442" s="637"/>
      <c r="T442" s="637"/>
      <c r="U442" s="637"/>
      <c r="V442" s="637"/>
      <c r="W442" s="637"/>
    </row>
    <row r="443" spans="1:23">
      <c r="A443"/>
      <c r="B443"/>
      <c r="C443"/>
      <c r="D443"/>
      <c r="E443"/>
      <c r="F443"/>
      <c r="G443" s="637"/>
      <c r="H443" s="637"/>
      <c r="I443" s="637"/>
      <c r="J443" s="645"/>
      <c r="K443" s="645"/>
      <c r="L443" s="637"/>
      <c r="M443" s="637"/>
      <c r="N443" s="637"/>
      <c r="O443" s="637"/>
      <c r="P443" s="637"/>
      <c r="Q443" s="637"/>
      <c r="R443" s="637"/>
      <c r="S443" s="637"/>
      <c r="T443" s="637"/>
      <c r="U443" s="637"/>
      <c r="V443" s="637"/>
      <c r="W443" s="637"/>
    </row>
    <row r="444" spans="1:23">
      <c r="A444"/>
      <c r="B444"/>
      <c r="C444"/>
      <c r="D444"/>
      <c r="E444"/>
      <c r="F444"/>
      <c r="G444" s="637"/>
      <c r="H444" s="637"/>
      <c r="I444" s="637"/>
      <c r="J444" s="645"/>
      <c r="K444" s="645"/>
      <c r="L444" s="637"/>
      <c r="M444" s="637"/>
      <c r="N444" s="637"/>
      <c r="O444" s="637"/>
      <c r="P444" s="637"/>
      <c r="Q444" s="637"/>
      <c r="R444" s="637"/>
      <c r="S444" s="637"/>
      <c r="T444" s="637"/>
      <c r="U444" s="637"/>
      <c r="V444" s="637"/>
      <c r="W444" s="637"/>
    </row>
    <row r="445" spans="1:23">
      <c r="A445"/>
      <c r="B445"/>
      <c r="C445"/>
      <c r="D445"/>
      <c r="E445"/>
      <c r="F445"/>
      <c r="G445" s="637"/>
      <c r="H445" s="637"/>
      <c r="I445" s="637"/>
      <c r="J445" s="645"/>
      <c r="K445" s="645"/>
      <c r="L445" s="637"/>
      <c r="M445" s="637"/>
      <c r="N445" s="637"/>
      <c r="O445" s="637"/>
      <c r="P445" s="637"/>
      <c r="Q445" s="637"/>
      <c r="R445" s="637"/>
      <c r="S445" s="637"/>
      <c r="T445" s="637"/>
      <c r="U445" s="637"/>
      <c r="V445" s="637"/>
      <c r="W445" s="637"/>
    </row>
    <row r="446" spans="1:23">
      <c r="A446"/>
      <c r="B446"/>
      <c r="C446"/>
      <c r="D446"/>
      <c r="E446"/>
      <c r="F446"/>
      <c r="G446" s="637"/>
      <c r="H446" s="637"/>
      <c r="I446" s="637"/>
      <c r="J446" s="645"/>
      <c r="K446" s="645"/>
      <c r="L446" s="637"/>
      <c r="M446" s="637"/>
      <c r="N446" s="637"/>
      <c r="O446" s="637"/>
      <c r="P446" s="637"/>
      <c r="Q446" s="637"/>
      <c r="R446" s="637"/>
      <c r="S446" s="637"/>
      <c r="T446" s="637"/>
      <c r="U446" s="637"/>
      <c r="V446" s="637"/>
      <c r="W446" s="637"/>
    </row>
    <row r="447" spans="1:23">
      <c r="A447"/>
      <c r="B447"/>
      <c r="C447"/>
      <c r="D447"/>
      <c r="E447"/>
      <c r="F447"/>
      <c r="G447" s="637"/>
      <c r="H447" s="637"/>
      <c r="I447" s="637"/>
      <c r="J447" s="645"/>
      <c r="K447" s="645"/>
      <c r="L447" s="637"/>
      <c r="M447" s="637"/>
      <c r="N447" s="637"/>
      <c r="O447" s="637"/>
      <c r="P447" s="637"/>
      <c r="Q447" s="637"/>
      <c r="R447" s="637"/>
      <c r="S447" s="637"/>
      <c r="T447" s="637"/>
      <c r="U447" s="637"/>
      <c r="V447" s="637"/>
      <c r="W447" s="637"/>
    </row>
    <row r="448" spans="1:23">
      <c r="A448"/>
      <c r="B448"/>
      <c r="C448"/>
      <c r="D448"/>
      <c r="E448"/>
      <c r="F448"/>
      <c r="G448" s="637"/>
      <c r="H448" s="637"/>
      <c r="I448" s="637"/>
      <c r="J448" s="645"/>
      <c r="K448" s="645"/>
      <c r="L448" s="637"/>
      <c r="M448" s="637"/>
      <c r="N448" s="637"/>
      <c r="O448" s="637"/>
      <c r="P448" s="637"/>
      <c r="Q448" s="637"/>
      <c r="R448" s="637"/>
      <c r="S448" s="637"/>
      <c r="T448" s="637"/>
      <c r="U448" s="637"/>
      <c r="V448" s="637"/>
      <c r="W448" s="637"/>
    </row>
    <row r="449" spans="1:23">
      <c r="A449"/>
      <c r="B449"/>
      <c r="C449"/>
      <c r="D449"/>
      <c r="E449"/>
      <c r="F449"/>
      <c r="G449" s="637"/>
      <c r="H449" s="637"/>
      <c r="I449" s="637"/>
      <c r="J449" s="645"/>
      <c r="K449" s="645"/>
      <c r="L449" s="637"/>
      <c r="M449" s="637"/>
      <c r="N449" s="637"/>
      <c r="O449" s="637"/>
      <c r="P449" s="637"/>
      <c r="Q449" s="637"/>
      <c r="R449" s="637"/>
      <c r="S449" s="637"/>
      <c r="T449" s="637"/>
      <c r="U449" s="637"/>
      <c r="V449" s="637"/>
      <c r="W449" s="637"/>
    </row>
    <row r="450" spans="1:23">
      <c r="A450"/>
      <c r="B450"/>
      <c r="C450"/>
      <c r="D450"/>
      <c r="E450"/>
      <c r="F450"/>
      <c r="G450" s="637"/>
      <c r="H450" s="637"/>
      <c r="I450" s="637"/>
      <c r="J450" s="645"/>
      <c r="K450" s="645"/>
      <c r="L450" s="637"/>
      <c r="M450" s="637"/>
      <c r="N450" s="637"/>
      <c r="O450" s="637"/>
      <c r="P450" s="637"/>
      <c r="Q450" s="637"/>
      <c r="R450" s="637"/>
      <c r="S450" s="637"/>
      <c r="T450" s="637"/>
      <c r="U450" s="637"/>
      <c r="V450" s="637"/>
      <c r="W450" s="637"/>
    </row>
    <row r="451" spans="1:23">
      <c r="A451"/>
      <c r="B451"/>
      <c r="C451"/>
      <c r="D451"/>
      <c r="E451"/>
      <c r="F451"/>
      <c r="G451" s="637"/>
      <c r="H451" s="637"/>
      <c r="I451" s="637"/>
      <c r="J451" s="645"/>
      <c r="K451" s="645"/>
      <c r="L451" s="637"/>
      <c r="M451" s="637"/>
      <c r="N451" s="637"/>
      <c r="O451" s="637"/>
      <c r="P451" s="637"/>
      <c r="Q451" s="637"/>
      <c r="R451" s="637"/>
      <c r="S451" s="637"/>
      <c r="T451" s="637"/>
      <c r="U451" s="637"/>
      <c r="V451" s="637"/>
      <c r="W451" s="637"/>
    </row>
    <row r="452" spans="1:23">
      <c r="A452"/>
      <c r="B452"/>
      <c r="C452"/>
      <c r="D452"/>
      <c r="E452"/>
      <c r="F452"/>
      <c r="G452" s="637"/>
      <c r="H452" s="637"/>
      <c r="I452" s="637"/>
      <c r="J452" s="645"/>
      <c r="K452" s="645"/>
      <c r="L452" s="637"/>
      <c r="M452" s="637"/>
      <c r="N452" s="637"/>
      <c r="O452" s="637"/>
      <c r="P452" s="637"/>
      <c r="Q452" s="637"/>
      <c r="R452" s="637"/>
      <c r="S452" s="637"/>
      <c r="T452" s="637"/>
      <c r="U452" s="637"/>
      <c r="V452" s="637"/>
      <c r="W452" s="637"/>
    </row>
    <row r="453" spans="1:23">
      <c r="A453"/>
      <c r="B453"/>
      <c r="C453"/>
      <c r="D453"/>
      <c r="E453"/>
      <c r="F453"/>
      <c r="G453" s="637"/>
      <c r="H453" s="637"/>
      <c r="I453" s="637"/>
      <c r="J453" s="645"/>
      <c r="K453" s="645"/>
      <c r="L453" s="637"/>
      <c r="M453" s="637"/>
      <c r="N453" s="637"/>
      <c r="O453" s="637"/>
      <c r="P453" s="637"/>
      <c r="Q453" s="637"/>
      <c r="R453" s="637"/>
      <c r="S453" s="637"/>
      <c r="T453" s="637"/>
      <c r="U453" s="637"/>
      <c r="V453" s="637"/>
      <c r="W453" s="637"/>
    </row>
    <row r="454" spans="1:23">
      <c r="A454"/>
      <c r="B454"/>
      <c r="C454"/>
      <c r="D454"/>
      <c r="E454"/>
      <c r="F454"/>
      <c r="G454" s="637"/>
      <c r="H454" s="637"/>
      <c r="I454" s="637"/>
      <c r="J454" s="645"/>
      <c r="K454" s="645"/>
      <c r="L454" s="637"/>
      <c r="M454" s="637"/>
      <c r="N454" s="637"/>
      <c r="O454" s="637"/>
      <c r="P454" s="637"/>
      <c r="Q454" s="637"/>
      <c r="R454" s="637"/>
      <c r="S454" s="637"/>
      <c r="T454" s="637"/>
      <c r="U454" s="637"/>
      <c r="V454" s="637"/>
      <c r="W454" s="637"/>
    </row>
    <row r="455" spans="1:23">
      <c r="A455"/>
      <c r="B455"/>
      <c r="C455"/>
      <c r="D455"/>
      <c r="E455"/>
      <c r="F455"/>
      <c r="G455" s="637"/>
      <c r="H455" s="637"/>
      <c r="I455" s="637"/>
      <c r="J455" s="645"/>
      <c r="K455" s="645"/>
      <c r="L455" s="637"/>
      <c r="M455" s="637"/>
      <c r="N455" s="637"/>
      <c r="O455" s="637"/>
      <c r="P455" s="637"/>
      <c r="Q455" s="637"/>
      <c r="R455" s="637"/>
      <c r="S455" s="637"/>
      <c r="T455" s="637"/>
      <c r="U455" s="637"/>
      <c r="V455" s="637"/>
      <c r="W455" s="637"/>
    </row>
    <row r="456" spans="1:23">
      <c r="A456"/>
      <c r="B456"/>
      <c r="C456"/>
      <c r="D456"/>
      <c r="E456"/>
      <c r="F456"/>
      <c r="G456" s="637"/>
      <c r="H456" s="637"/>
      <c r="I456" s="637"/>
      <c r="J456" s="645"/>
      <c r="K456" s="645"/>
      <c r="L456" s="637"/>
      <c r="M456" s="637"/>
      <c r="N456" s="637"/>
      <c r="O456" s="637"/>
      <c r="P456" s="637"/>
      <c r="Q456" s="637"/>
      <c r="R456" s="637"/>
      <c r="S456" s="637"/>
      <c r="T456" s="637"/>
      <c r="U456" s="637"/>
      <c r="V456" s="637"/>
      <c r="W456" s="637"/>
    </row>
    <row r="457" spans="1:23">
      <c r="A457"/>
      <c r="B457"/>
      <c r="C457"/>
      <c r="D457"/>
      <c r="E457"/>
      <c r="F457"/>
      <c r="G457" s="637"/>
      <c r="H457" s="637"/>
      <c r="I457" s="637"/>
      <c r="J457" s="645"/>
      <c r="K457" s="645"/>
      <c r="L457" s="637"/>
      <c r="M457" s="637"/>
      <c r="N457" s="637"/>
      <c r="O457" s="637"/>
      <c r="P457" s="637"/>
      <c r="Q457" s="637"/>
      <c r="R457" s="637"/>
      <c r="S457" s="637"/>
      <c r="T457" s="637"/>
      <c r="U457" s="637"/>
      <c r="V457" s="637"/>
      <c r="W457" s="637"/>
    </row>
    <row r="458" spans="1:23">
      <c r="A458"/>
      <c r="B458"/>
      <c r="C458"/>
      <c r="D458"/>
      <c r="E458"/>
      <c r="F458"/>
      <c r="G458" s="637"/>
      <c r="H458" s="637"/>
      <c r="I458" s="637"/>
      <c r="J458" s="645"/>
      <c r="K458" s="645"/>
      <c r="L458" s="637"/>
      <c r="M458" s="637"/>
      <c r="N458" s="637"/>
      <c r="O458" s="637"/>
      <c r="P458" s="637"/>
      <c r="Q458" s="637"/>
      <c r="R458" s="637"/>
      <c r="S458" s="637"/>
      <c r="T458" s="637"/>
      <c r="U458" s="637"/>
      <c r="V458" s="637"/>
      <c r="W458" s="637"/>
    </row>
    <row r="459" spans="1:23">
      <c r="A459"/>
      <c r="B459"/>
      <c r="C459"/>
      <c r="D459"/>
      <c r="E459"/>
      <c r="F459"/>
      <c r="G459" s="637"/>
      <c r="H459" s="637"/>
      <c r="I459" s="637"/>
      <c r="J459" s="645"/>
      <c r="K459" s="645"/>
      <c r="L459" s="637"/>
      <c r="M459" s="637"/>
      <c r="N459" s="637"/>
      <c r="O459" s="637"/>
      <c r="P459" s="637"/>
      <c r="Q459" s="637"/>
      <c r="R459" s="637"/>
      <c r="S459" s="637"/>
      <c r="T459" s="637"/>
      <c r="U459" s="637"/>
      <c r="V459" s="637"/>
      <c r="W459" s="637"/>
    </row>
    <row r="460" spans="1:23">
      <c r="A460"/>
      <c r="B460"/>
      <c r="C460"/>
      <c r="D460"/>
      <c r="E460"/>
      <c r="F460"/>
      <c r="G460" s="637"/>
      <c r="H460" s="637"/>
      <c r="I460" s="637"/>
      <c r="J460" s="645"/>
      <c r="K460" s="645"/>
      <c r="L460" s="637"/>
      <c r="M460" s="637"/>
      <c r="N460" s="637"/>
      <c r="O460" s="637"/>
      <c r="P460" s="637"/>
      <c r="Q460" s="637"/>
      <c r="R460" s="637"/>
      <c r="S460" s="637"/>
      <c r="T460" s="637"/>
      <c r="U460" s="637"/>
      <c r="V460" s="637"/>
      <c r="W460" s="637"/>
    </row>
    <row r="461" spans="1:23">
      <c r="A461"/>
      <c r="B461"/>
      <c r="C461"/>
      <c r="D461"/>
      <c r="E461"/>
      <c r="F461"/>
      <c r="G461" s="637"/>
      <c r="H461" s="637"/>
      <c r="I461" s="637"/>
      <c r="J461" s="645"/>
      <c r="K461" s="645"/>
      <c r="L461" s="637"/>
      <c r="M461" s="637"/>
      <c r="N461" s="637"/>
      <c r="O461" s="637"/>
      <c r="P461" s="637"/>
      <c r="Q461" s="637"/>
      <c r="R461" s="637"/>
      <c r="S461" s="637"/>
      <c r="T461" s="637"/>
      <c r="U461" s="637"/>
      <c r="V461" s="637"/>
      <c r="W461" s="637"/>
    </row>
    <row r="462" spans="1:23">
      <c r="A462"/>
      <c r="B462"/>
      <c r="C462"/>
      <c r="D462"/>
      <c r="E462"/>
      <c r="F462"/>
      <c r="G462" s="637"/>
      <c r="H462" s="637"/>
      <c r="I462" s="637"/>
      <c r="J462" s="645"/>
      <c r="K462" s="645"/>
      <c r="L462" s="637"/>
      <c r="M462" s="637"/>
      <c r="N462" s="637"/>
      <c r="O462" s="637"/>
      <c r="P462" s="637"/>
      <c r="Q462" s="637"/>
      <c r="R462" s="637"/>
      <c r="S462" s="637"/>
      <c r="T462" s="637"/>
      <c r="U462" s="637"/>
      <c r="V462" s="637"/>
      <c r="W462" s="637"/>
    </row>
    <row r="463" spans="1:23">
      <c r="A463"/>
      <c r="B463"/>
      <c r="C463"/>
      <c r="D463"/>
      <c r="E463"/>
      <c r="F463"/>
      <c r="G463" s="637"/>
      <c r="H463" s="637"/>
      <c r="I463" s="637"/>
      <c r="J463" s="645"/>
      <c r="K463" s="645"/>
      <c r="L463" s="637"/>
      <c r="M463" s="637"/>
      <c r="N463" s="637"/>
      <c r="O463" s="637"/>
      <c r="P463" s="637"/>
      <c r="Q463" s="637"/>
      <c r="R463" s="637"/>
      <c r="S463" s="637"/>
      <c r="T463" s="637"/>
      <c r="U463" s="637"/>
      <c r="V463" s="637"/>
      <c r="W463" s="637"/>
    </row>
    <row r="464" spans="1:23">
      <c r="A464"/>
      <c r="B464"/>
      <c r="C464"/>
      <c r="D464"/>
      <c r="E464"/>
      <c r="F464"/>
      <c r="G464" s="637"/>
      <c r="H464" s="637"/>
      <c r="I464" s="637"/>
      <c r="J464" s="645"/>
      <c r="K464" s="645"/>
      <c r="L464" s="637"/>
      <c r="M464" s="637"/>
      <c r="N464" s="637"/>
      <c r="O464" s="637"/>
      <c r="P464" s="637"/>
      <c r="Q464" s="637"/>
      <c r="R464" s="637"/>
      <c r="S464" s="637"/>
      <c r="T464" s="637"/>
      <c r="U464" s="637"/>
      <c r="V464" s="637"/>
      <c r="W464" s="637"/>
    </row>
    <row r="465" spans="1:23">
      <c r="A465"/>
      <c r="B465"/>
      <c r="C465"/>
      <c r="D465"/>
      <c r="E465"/>
      <c r="F465"/>
      <c r="G465" s="637"/>
      <c r="H465" s="637"/>
      <c r="I465" s="637"/>
      <c r="J465" s="645"/>
      <c r="K465" s="645"/>
      <c r="L465" s="637"/>
      <c r="M465" s="637"/>
      <c r="N465" s="637"/>
      <c r="O465" s="637"/>
      <c r="P465" s="637"/>
      <c r="Q465" s="637"/>
      <c r="R465" s="637"/>
      <c r="S465" s="637"/>
      <c r="T465" s="637"/>
      <c r="U465" s="637"/>
      <c r="V465" s="637"/>
      <c r="W465" s="637"/>
    </row>
    <row r="466" spans="1:23">
      <c r="A466"/>
      <c r="B466"/>
      <c r="C466"/>
      <c r="D466"/>
      <c r="E466"/>
      <c r="F466"/>
      <c r="G466" s="637"/>
      <c r="H466" s="637"/>
      <c r="I466" s="637"/>
      <c r="J466" s="645"/>
      <c r="K466" s="645"/>
      <c r="L466" s="637"/>
      <c r="M466" s="637"/>
      <c r="N466" s="637"/>
      <c r="O466" s="637"/>
      <c r="P466" s="637"/>
      <c r="Q466" s="637"/>
      <c r="R466" s="637"/>
      <c r="S466" s="637"/>
      <c r="T466" s="637"/>
      <c r="U466" s="637"/>
      <c r="V466" s="637"/>
      <c r="W466" s="637"/>
    </row>
    <row r="467" spans="1:23">
      <c r="A467"/>
      <c r="B467"/>
      <c r="C467"/>
      <c r="D467"/>
      <c r="E467"/>
      <c r="F467"/>
      <c r="G467" s="637"/>
      <c r="H467" s="637"/>
      <c r="I467" s="637"/>
      <c r="J467" s="645"/>
      <c r="K467" s="645"/>
      <c r="L467" s="637"/>
      <c r="M467" s="637"/>
      <c r="N467" s="637"/>
      <c r="O467" s="637"/>
      <c r="P467" s="637"/>
      <c r="Q467" s="637"/>
      <c r="R467" s="637"/>
      <c r="S467" s="637"/>
      <c r="T467" s="637"/>
      <c r="U467" s="637"/>
      <c r="V467" s="637"/>
      <c r="W467" s="637"/>
    </row>
    <row r="468" spans="1:23">
      <c r="A468"/>
      <c r="B468"/>
      <c r="C468"/>
      <c r="D468"/>
      <c r="E468"/>
      <c r="F468"/>
      <c r="G468" s="637"/>
      <c r="H468" s="637"/>
      <c r="I468" s="637"/>
      <c r="J468" s="645"/>
      <c r="K468" s="645"/>
      <c r="L468" s="637"/>
      <c r="M468" s="637"/>
      <c r="N468" s="637"/>
      <c r="O468" s="637"/>
      <c r="P468" s="637"/>
      <c r="Q468" s="637"/>
      <c r="R468" s="637"/>
      <c r="S468" s="637"/>
      <c r="T468" s="637"/>
      <c r="U468" s="637"/>
      <c r="V468" s="637"/>
      <c r="W468" s="637"/>
    </row>
    <row r="469" spans="1:23">
      <c r="A469"/>
      <c r="B469"/>
      <c r="C469"/>
      <c r="D469"/>
      <c r="E469"/>
      <c r="F469"/>
      <c r="G469" s="637"/>
      <c r="H469" s="637"/>
      <c r="I469" s="637"/>
      <c r="J469" s="645"/>
      <c r="K469" s="645"/>
      <c r="L469" s="637"/>
      <c r="M469" s="637"/>
      <c r="N469" s="637"/>
      <c r="O469" s="637"/>
      <c r="P469" s="637"/>
      <c r="Q469" s="637"/>
      <c r="R469" s="637"/>
      <c r="S469" s="637"/>
      <c r="T469" s="637"/>
      <c r="U469" s="637"/>
      <c r="V469" s="637"/>
      <c r="W469" s="637"/>
    </row>
    <row r="470" spans="1:23">
      <c r="A470"/>
      <c r="B470"/>
      <c r="C470"/>
      <c r="D470"/>
      <c r="E470"/>
      <c r="F470"/>
      <c r="G470" s="637"/>
      <c r="H470" s="637"/>
      <c r="I470" s="637"/>
      <c r="J470" s="645"/>
      <c r="K470" s="645"/>
      <c r="L470" s="637"/>
      <c r="M470" s="637"/>
      <c r="N470" s="637"/>
      <c r="O470" s="637"/>
      <c r="P470" s="637"/>
      <c r="Q470" s="637"/>
      <c r="R470" s="637"/>
      <c r="S470" s="637"/>
      <c r="T470" s="637"/>
      <c r="U470" s="637"/>
      <c r="V470" s="637"/>
      <c r="W470" s="637"/>
    </row>
    <row r="471" spans="1:23">
      <c r="A471"/>
      <c r="B471"/>
      <c r="C471"/>
      <c r="D471"/>
      <c r="E471"/>
      <c r="F471"/>
      <c r="G471" s="637"/>
      <c r="H471" s="637"/>
      <c r="I471" s="637"/>
      <c r="J471" s="645"/>
      <c r="K471" s="645"/>
      <c r="L471" s="637"/>
      <c r="M471" s="637"/>
      <c r="N471" s="637"/>
      <c r="O471" s="637"/>
      <c r="P471" s="637"/>
      <c r="Q471" s="637"/>
      <c r="R471" s="637"/>
      <c r="S471" s="637"/>
      <c r="T471" s="637"/>
      <c r="U471" s="637"/>
      <c r="V471" s="637"/>
      <c r="W471" s="637"/>
    </row>
    <row r="472" spans="1:23">
      <c r="A472"/>
      <c r="B472"/>
      <c r="C472"/>
      <c r="D472"/>
      <c r="E472"/>
      <c r="F472"/>
      <c r="G472" s="637"/>
      <c r="H472" s="637"/>
      <c r="I472" s="637"/>
      <c r="J472" s="645"/>
      <c r="K472" s="645"/>
      <c r="L472" s="637"/>
      <c r="M472" s="637"/>
      <c r="N472" s="637"/>
      <c r="O472" s="637"/>
      <c r="P472" s="637"/>
      <c r="Q472" s="637"/>
      <c r="R472" s="637"/>
      <c r="S472" s="637"/>
      <c r="T472" s="637"/>
      <c r="U472" s="637"/>
      <c r="V472" s="637"/>
      <c r="W472" s="637"/>
    </row>
    <row r="473" spans="1:23">
      <c r="A473"/>
      <c r="B473"/>
      <c r="C473"/>
      <c r="D473"/>
      <c r="E473"/>
      <c r="F473"/>
      <c r="G473" s="637"/>
      <c r="H473" s="637"/>
      <c r="I473" s="637"/>
      <c r="J473" s="645"/>
      <c r="K473" s="645"/>
      <c r="L473" s="637"/>
      <c r="M473" s="637"/>
      <c r="N473" s="637"/>
      <c r="O473" s="637"/>
      <c r="P473" s="637"/>
      <c r="Q473" s="637"/>
      <c r="R473" s="637"/>
      <c r="S473" s="637"/>
      <c r="T473" s="637"/>
      <c r="U473" s="637"/>
      <c r="V473" s="637"/>
      <c r="W473" s="637"/>
    </row>
    <row r="474" spans="1:23">
      <c r="A474"/>
      <c r="B474"/>
      <c r="C474"/>
      <c r="D474"/>
      <c r="E474"/>
      <c r="F474"/>
      <c r="G474" s="637"/>
      <c r="H474" s="637"/>
      <c r="I474" s="637"/>
      <c r="J474" s="645"/>
      <c r="K474" s="645"/>
      <c r="L474" s="637"/>
      <c r="M474" s="637"/>
      <c r="N474" s="637"/>
      <c r="O474" s="637"/>
      <c r="P474" s="637"/>
      <c r="Q474" s="637"/>
      <c r="R474" s="637"/>
      <c r="S474" s="637"/>
      <c r="T474" s="637"/>
      <c r="U474" s="637"/>
      <c r="V474" s="637"/>
      <c r="W474" s="637"/>
    </row>
    <row r="475" spans="1:23">
      <c r="A475"/>
      <c r="B475"/>
      <c r="C475"/>
      <c r="D475"/>
      <c r="E475"/>
      <c r="F475"/>
      <c r="G475" s="637"/>
      <c r="H475" s="637"/>
      <c r="I475" s="637"/>
      <c r="J475" s="645"/>
      <c r="K475" s="645"/>
      <c r="L475" s="637"/>
      <c r="M475" s="637"/>
      <c r="N475" s="637"/>
      <c r="O475" s="637"/>
      <c r="P475" s="637"/>
      <c r="Q475" s="637"/>
      <c r="R475" s="637"/>
      <c r="S475" s="637"/>
      <c r="T475" s="637"/>
      <c r="U475" s="637"/>
      <c r="V475" s="637"/>
      <c r="W475" s="637"/>
    </row>
    <row r="476" spans="1:23">
      <c r="A476"/>
      <c r="B476"/>
      <c r="C476"/>
      <c r="D476"/>
      <c r="E476"/>
      <c r="F476"/>
      <c r="G476" s="637"/>
      <c r="H476" s="637"/>
      <c r="I476" s="637"/>
      <c r="J476" s="645"/>
      <c r="K476" s="645"/>
      <c r="L476" s="637"/>
      <c r="M476" s="637"/>
      <c r="N476" s="637"/>
      <c r="O476" s="637"/>
      <c r="P476" s="637"/>
      <c r="Q476" s="637"/>
      <c r="R476" s="637"/>
      <c r="S476" s="637"/>
      <c r="T476" s="637"/>
      <c r="U476" s="637"/>
      <c r="V476" s="637"/>
      <c r="W476" s="637"/>
    </row>
    <row r="477" spans="1:23">
      <c r="A477"/>
      <c r="B477"/>
      <c r="C477"/>
      <c r="D477"/>
      <c r="E477"/>
      <c r="F477"/>
      <c r="G477" s="637"/>
      <c r="H477" s="637"/>
      <c r="I477" s="637"/>
      <c r="J477" s="645"/>
      <c r="K477" s="645"/>
      <c r="L477" s="637"/>
      <c r="M477" s="637"/>
      <c r="N477" s="637"/>
      <c r="O477" s="637"/>
      <c r="P477" s="637"/>
      <c r="Q477" s="637"/>
      <c r="R477" s="637"/>
      <c r="S477" s="637"/>
      <c r="T477" s="637"/>
      <c r="U477" s="637"/>
      <c r="V477" s="637"/>
      <c r="W477" s="637"/>
    </row>
    <row r="478" spans="1:23">
      <c r="A478"/>
      <c r="B478"/>
      <c r="C478"/>
      <c r="D478"/>
      <c r="E478"/>
      <c r="F478"/>
      <c r="G478" s="637"/>
      <c r="H478" s="637"/>
      <c r="I478" s="637"/>
      <c r="J478" s="645"/>
      <c r="K478" s="645"/>
      <c r="L478" s="637"/>
      <c r="M478" s="637"/>
      <c r="N478" s="637"/>
      <c r="O478" s="637"/>
      <c r="P478" s="637"/>
      <c r="Q478" s="637"/>
      <c r="R478" s="637"/>
      <c r="S478" s="637"/>
      <c r="T478" s="637"/>
      <c r="U478" s="637"/>
      <c r="V478" s="637"/>
      <c r="W478" s="637"/>
    </row>
    <row r="479" spans="1:23">
      <c r="A479"/>
      <c r="B479"/>
      <c r="C479"/>
      <c r="D479"/>
      <c r="E479"/>
      <c r="F479"/>
      <c r="G479" s="637"/>
      <c r="H479" s="637"/>
      <c r="I479" s="637"/>
      <c r="J479" s="645"/>
      <c r="K479" s="645"/>
      <c r="L479" s="637"/>
      <c r="M479" s="637"/>
      <c r="N479" s="637"/>
      <c r="O479" s="637"/>
      <c r="P479" s="637"/>
      <c r="Q479" s="637"/>
      <c r="R479" s="637"/>
      <c r="S479" s="637"/>
      <c r="T479" s="637"/>
      <c r="U479" s="637"/>
      <c r="V479" s="637"/>
      <c r="W479" s="637"/>
    </row>
    <row r="480" spans="1:23">
      <c r="A480"/>
      <c r="B480"/>
      <c r="C480"/>
      <c r="D480"/>
      <c r="E480"/>
      <c r="F480"/>
      <c r="G480" s="637"/>
      <c r="H480" s="637"/>
      <c r="I480" s="637"/>
      <c r="J480" s="645"/>
      <c r="K480" s="645"/>
      <c r="L480" s="637"/>
      <c r="M480" s="637"/>
      <c r="N480" s="637"/>
      <c r="O480" s="637"/>
      <c r="P480" s="637"/>
      <c r="Q480" s="637"/>
      <c r="R480" s="637"/>
      <c r="S480" s="637"/>
      <c r="T480" s="637"/>
      <c r="U480" s="637"/>
      <c r="V480" s="637"/>
      <c r="W480" s="637"/>
    </row>
    <row r="481" spans="1:23">
      <c r="A481"/>
      <c r="B481"/>
      <c r="C481"/>
      <c r="D481"/>
      <c r="E481"/>
      <c r="F481"/>
      <c r="G481" s="637"/>
      <c r="H481" s="637"/>
      <c r="I481" s="637"/>
      <c r="J481" s="645"/>
      <c r="K481" s="645"/>
      <c r="L481" s="637"/>
      <c r="M481" s="637"/>
      <c r="N481" s="637"/>
      <c r="O481" s="637"/>
      <c r="P481" s="637"/>
      <c r="Q481" s="637"/>
      <c r="R481" s="637"/>
      <c r="S481" s="637"/>
      <c r="T481" s="637"/>
      <c r="U481" s="637"/>
      <c r="V481" s="637"/>
      <c r="W481" s="637"/>
    </row>
    <row r="482" spans="1:23">
      <c r="A482"/>
      <c r="B482"/>
      <c r="C482"/>
      <c r="D482"/>
      <c r="E482"/>
      <c r="F482"/>
      <c r="G482" s="637"/>
      <c r="H482" s="637"/>
      <c r="I482" s="637"/>
      <c r="J482" s="645"/>
      <c r="K482" s="645"/>
      <c r="L482" s="637"/>
      <c r="M482" s="637"/>
      <c r="N482" s="637"/>
      <c r="O482" s="637"/>
      <c r="P482" s="637"/>
      <c r="Q482" s="637"/>
      <c r="R482" s="637"/>
      <c r="S482" s="637"/>
      <c r="T482" s="637"/>
      <c r="U482" s="637"/>
      <c r="V482" s="637"/>
      <c r="W482" s="637"/>
    </row>
    <row r="483" spans="1:23">
      <c r="A483"/>
      <c r="B483"/>
      <c r="C483"/>
      <c r="D483"/>
      <c r="E483"/>
      <c r="F483"/>
      <c r="G483" s="637"/>
      <c r="H483" s="637"/>
      <c r="I483" s="637"/>
      <c r="J483" s="645"/>
      <c r="K483" s="645"/>
      <c r="L483" s="637"/>
      <c r="M483" s="637"/>
      <c r="N483" s="637"/>
      <c r="O483" s="637"/>
      <c r="P483" s="637"/>
      <c r="Q483" s="637"/>
      <c r="R483" s="637"/>
      <c r="S483" s="637"/>
      <c r="T483" s="637"/>
      <c r="U483" s="637"/>
      <c r="V483" s="637"/>
      <c r="W483" s="637"/>
    </row>
    <row r="484" spans="1:23">
      <c r="A484"/>
      <c r="B484"/>
      <c r="C484"/>
      <c r="D484"/>
      <c r="E484"/>
      <c r="F484"/>
      <c r="G484" s="637"/>
      <c r="H484" s="637"/>
      <c r="I484" s="637"/>
      <c r="J484" s="645"/>
      <c r="K484" s="645"/>
      <c r="L484" s="637"/>
      <c r="M484" s="637"/>
      <c r="N484" s="637"/>
      <c r="O484" s="637"/>
      <c r="P484" s="637"/>
      <c r="Q484" s="637"/>
      <c r="R484" s="637"/>
      <c r="S484" s="637"/>
      <c r="T484" s="637"/>
      <c r="U484" s="637"/>
      <c r="V484" s="637"/>
      <c r="W484" s="637"/>
    </row>
    <row r="485" spans="1:23">
      <c r="A485"/>
      <c r="B485"/>
      <c r="C485"/>
      <c r="D485"/>
      <c r="E485"/>
      <c r="F485"/>
      <c r="G485" s="637"/>
      <c r="H485" s="637"/>
      <c r="I485" s="637"/>
      <c r="J485" s="645"/>
      <c r="K485" s="645"/>
      <c r="L485" s="637"/>
      <c r="M485" s="637"/>
      <c r="N485" s="637"/>
      <c r="O485" s="637"/>
      <c r="P485" s="637"/>
      <c r="Q485" s="637"/>
      <c r="R485" s="637"/>
      <c r="S485" s="637"/>
      <c r="T485" s="637"/>
      <c r="U485" s="637"/>
      <c r="V485" s="637"/>
      <c r="W485" s="637"/>
    </row>
    <row r="486" spans="1:23">
      <c r="A486"/>
      <c r="B486"/>
      <c r="C486"/>
      <c r="D486"/>
      <c r="E486"/>
      <c r="F486"/>
      <c r="G486" s="637"/>
      <c r="H486" s="637"/>
      <c r="I486" s="637"/>
      <c r="J486" s="645"/>
      <c r="K486" s="645"/>
      <c r="L486" s="637"/>
      <c r="M486" s="637"/>
      <c r="N486" s="637"/>
      <c r="O486" s="637"/>
      <c r="P486" s="637"/>
      <c r="Q486" s="637"/>
      <c r="R486" s="637"/>
      <c r="S486" s="637"/>
      <c r="T486" s="637"/>
      <c r="U486" s="637"/>
      <c r="V486" s="637"/>
      <c r="W486" s="637"/>
    </row>
    <row r="487" spans="1:23">
      <c r="A487"/>
      <c r="B487"/>
      <c r="C487"/>
      <c r="D487"/>
      <c r="E487"/>
      <c r="F487"/>
      <c r="G487" s="637"/>
      <c r="H487" s="637"/>
      <c r="I487" s="637"/>
      <c r="J487" s="645"/>
      <c r="K487" s="645"/>
      <c r="L487" s="637"/>
      <c r="M487" s="637"/>
      <c r="N487" s="637"/>
      <c r="O487" s="637"/>
      <c r="P487" s="637"/>
      <c r="Q487" s="637"/>
      <c r="R487" s="637"/>
      <c r="S487" s="637"/>
      <c r="T487" s="637"/>
      <c r="U487" s="637"/>
      <c r="V487" s="637"/>
      <c r="W487" s="637"/>
    </row>
    <row r="488" spans="1:23">
      <c r="A488"/>
      <c r="B488"/>
      <c r="C488"/>
      <c r="D488"/>
      <c r="E488"/>
      <c r="F488"/>
      <c r="G488" s="637"/>
      <c r="H488" s="637"/>
      <c r="I488" s="637"/>
      <c r="J488" s="645"/>
      <c r="K488" s="645"/>
      <c r="L488" s="637"/>
      <c r="M488" s="637"/>
      <c r="N488" s="637"/>
      <c r="O488" s="637"/>
      <c r="P488" s="637"/>
      <c r="Q488" s="637"/>
      <c r="R488" s="637"/>
      <c r="S488" s="637"/>
      <c r="T488" s="637"/>
      <c r="U488" s="637"/>
      <c r="V488" s="637"/>
      <c r="W488" s="637"/>
    </row>
    <row r="489" spans="1:23">
      <c r="A489"/>
      <c r="B489"/>
      <c r="C489"/>
      <c r="D489"/>
      <c r="E489"/>
      <c r="F489"/>
      <c r="G489" s="637"/>
      <c r="H489" s="637"/>
      <c r="I489" s="637"/>
      <c r="J489" s="645"/>
      <c r="K489" s="645"/>
      <c r="L489" s="637"/>
      <c r="M489" s="637"/>
      <c r="N489" s="637"/>
      <c r="O489" s="637"/>
      <c r="P489" s="637"/>
      <c r="Q489" s="637"/>
      <c r="R489" s="637"/>
      <c r="S489" s="637"/>
      <c r="T489" s="637"/>
      <c r="U489" s="637"/>
      <c r="V489" s="637"/>
      <c r="W489" s="637"/>
    </row>
    <row r="490" spans="1:23">
      <c r="A490"/>
      <c r="B490"/>
      <c r="C490"/>
      <c r="D490"/>
      <c r="E490"/>
      <c r="F490"/>
      <c r="G490" s="637"/>
      <c r="H490" s="637"/>
      <c r="I490" s="637"/>
      <c r="J490" s="645"/>
      <c r="K490" s="645"/>
      <c r="L490" s="637"/>
      <c r="M490" s="637"/>
      <c r="N490" s="637"/>
      <c r="O490" s="637"/>
      <c r="P490" s="637"/>
      <c r="Q490" s="637"/>
      <c r="R490" s="637"/>
      <c r="S490" s="637"/>
      <c r="T490" s="637"/>
      <c r="U490" s="637"/>
      <c r="V490" s="637"/>
      <c r="W490" s="637"/>
    </row>
    <row r="491" spans="1:23">
      <c r="A491"/>
      <c r="B491"/>
      <c r="C491"/>
      <c r="D491"/>
      <c r="E491"/>
      <c r="F491"/>
      <c r="G491" s="637"/>
      <c r="H491" s="637"/>
      <c r="I491" s="637"/>
      <c r="J491" s="645"/>
      <c r="K491" s="645"/>
      <c r="L491" s="637"/>
      <c r="M491" s="637"/>
      <c r="N491" s="637"/>
      <c r="O491" s="637"/>
      <c r="P491" s="637"/>
      <c r="Q491" s="637"/>
      <c r="R491" s="637"/>
      <c r="S491" s="637"/>
      <c r="T491" s="637"/>
      <c r="U491" s="637"/>
      <c r="V491" s="637"/>
      <c r="W491" s="637"/>
    </row>
    <row r="492" spans="1:23">
      <c r="A492"/>
      <c r="B492"/>
      <c r="C492"/>
      <c r="D492"/>
      <c r="E492"/>
      <c r="F492"/>
      <c r="G492" s="637"/>
      <c r="H492" s="637"/>
      <c r="I492" s="637"/>
      <c r="J492" s="645"/>
      <c r="K492" s="645"/>
      <c r="L492" s="637"/>
      <c r="M492" s="637"/>
      <c r="N492" s="637"/>
      <c r="O492" s="637"/>
      <c r="P492" s="637"/>
      <c r="Q492" s="637"/>
      <c r="R492" s="637"/>
      <c r="S492" s="637"/>
      <c r="T492" s="637"/>
      <c r="U492" s="637"/>
      <c r="V492" s="637"/>
      <c r="W492" s="637"/>
    </row>
    <row r="493" spans="1:23">
      <c r="A493"/>
      <c r="B493"/>
      <c r="C493"/>
      <c r="D493"/>
      <c r="E493"/>
      <c r="F493"/>
      <c r="G493" s="637"/>
      <c r="H493" s="637"/>
      <c r="I493" s="637"/>
      <c r="J493" s="645"/>
      <c r="K493" s="645"/>
      <c r="L493" s="637"/>
      <c r="M493" s="637"/>
      <c r="N493" s="637"/>
      <c r="O493" s="637"/>
      <c r="P493" s="637"/>
      <c r="Q493" s="637"/>
      <c r="R493" s="637"/>
      <c r="S493" s="637"/>
      <c r="T493" s="637"/>
      <c r="U493" s="637"/>
      <c r="V493" s="637"/>
      <c r="W493" s="637"/>
    </row>
    <row r="494" spans="1:23">
      <c r="A494"/>
      <c r="B494"/>
      <c r="C494"/>
      <c r="D494"/>
      <c r="E494"/>
      <c r="F494"/>
      <c r="G494" s="637"/>
      <c r="H494" s="637"/>
      <c r="I494" s="637"/>
      <c r="J494" s="645"/>
      <c r="K494" s="645"/>
      <c r="L494" s="637"/>
      <c r="M494" s="637"/>
      <c r="N494" s="637"/>
      <c r="O494" s="637"/>
      <c r="P494" s="637"/>
      <c r="Q494" s="637"/>
      <c r="R494" s="637"/>
      <c r="S494" s="637"/>
      <c r="T494" s="637"/>
      <c r="U494" s="637"/>
      <c r="V494" s="637"/>
      <c r="W494" s="637"/>
    </row>
    <row r="495" spans="1:23">
      <c r="A495"/>
      <c r="B495"/>
      <c r="C495"/>
      <c r="D495"/>
      <c r="E495"/>
      <c r="F495"/>
      <c r="G495" s="637"/>
      <c r="H495" s="637"/>
      <c r="I495" s="637"/>
      <c r="J495" s="645"/>
      <c r="K495" s="645"/>
      <c r="L495" s="637"/>
      <c r="M495" s="637"/>
      <c r="N495" s="637"/>
      <c r="O495" s="637"/>
      <c r="P495" s="637"/>
      <c r="Q495" s="637"/>
      <c r="R495" s="637"/>
      <c r="S495" s="637"/>
      <c r="T495" s="637"/>
      <c r="U495" s="637"/>
      <c r="V495" s="637"/>
      <c r="W495" s="637"/>
    </row>
    <row r="496" spans="1:23">
      <c r="A496"/>
      <c r="B496"/>
      <c r="C496"/>
      <c r="D496"/>
      <c r="E496"/>
      <c r="F496"/>
      <c r="G496" s="637"/>
      <c r="H496" s="637"/>
      <c r="I496" s="637"/>
      <c r="J496" s="645"/>
      <c r="K496" s="645"/>
      <c r="L496" s="637"/>
      <c r="M496" s="637"/>
      <c r="N496" s="637"/>
      <c r="O496" s="637"/>
      <c r="P496" s="637"/>
      <c r="Q496" s="637"/>
      <c r="R496" s="637"/>
      <c r="S496" s="637"/>
      <c r="T496" s="637"/>
      <c r="U496" s="637"/>
      <c r="V496" s="637"/>
      <c r="W496" s="637"/>
    </row>
    <row r="497" spans="1:23">
      <c r="A497"/>
      <c r="B497"/>
      <c r="C497"/>
      <c r="D497"/>
      <c r="E497"/>
      <c r="F497"/>
      <c r="G497" s="637"/>
      <c r="H497" s="637"/>
      <c r="I497" s="637"/>
      <c r="J497" s="645"/>
      <c r="K497" s="645"/>
      <c r="L497" s="637"/>
      <c r="M497" s="637"/>
      <c r="N497" s="637"/>
      <c r="O497" s="637"/>
      <c r="P497" s="637"/>
      <c r="Q497" s="637"/>
      <c r="R497" s="637"/>
      <c r="S497" s="637"/>
      <c r="T497" s="637"/>
      <c r="U497" s="637"/>
      <c r="V497" s="637"/>
      <c r="W497" s="637"/>
    </row>
    <row r="498" spans="1:23">
      <c r="A498"/>
      <c r="B498"/>
      <c r="C498"/>
      <c r="D498"/>
      <c r="E498"/>
      <c r="F498"/>
      <c r="G498" s="637"/>
      <c r="H498" s="637"/>
      <c r="I498" s="637"/>
      <c r="J498" s="645"/>
      <c r="K498" s="645"/>
      <c r="L498" s="637"/>
      <c r="M498" s="637"/>
      <c r="N498" s="637"/>
      <c r="O498" s="637"/>
      <c r="P498" s="637"/>
      <c r="Q498" s="637"/>
      <c r="R498" s="637"/>
      <c r="S498" s="637"/>
      <c r="T498" s="637"/>
      <c r="U498" s="637"/>
      <c r="V498" s="637"/>
      <c r="W498" s="637"/>
    </row>
    <row r="499" spans="1:23">
      <c r="A499"/>
      <c r="B499"/>
      <c r="C499"/>
      <c r="D499"/>
      <c r="E499"/>
      <c r="F499"/>
      <c r="G499" s="637"/>
      <c r="H499" s="637"/>
      <c r="I499" s="637"/>
      <c r="J499" s="645"/>
      <c r="K499" s="645"/>
      <c r="L499" s="637"/>
      <c r="M499" s="637"/>
      <c r="N499" s="637"/>
      <c r="O499" s="637"/>
      <c r="P499" s="637"/>
      <c r="Q499" s="637"/>
      <c r="R499" s="637"/>
      <c r="S499" s="637"/>
      <c r="T499" s="637"/>
      <c r="U499" s="637"/>
      <c r="V499" s="637"/>
      <c r="W499" s="637"/>
    </row>
    <row r="500" spans="1:23">
      <c r="A500"/>
      <c r="B500"/>
      <c r="C500"/>
      <c r="D500"/>
      <c r="E500"/>
      <c r="F500"/>
      <c r="G500" s="637"/>
      <c r="H500" s="637"/>
      <c r="I500" s="637"/>
      <c r="J500" s="645"/>
      <c r="K500" s="645"/>
      <c r="L500" s="637"/>
      <c r="M500" s="637"/>
      <c r="N500" s="637"/>
      <c r="O500" s="637"/>
      <c r="P500" s="637"/>
      <c r="Q500" s="637"/>
      <c r="R500" s="637"/>
      <c r="S500" s="637"/>
      <c r="T500" s="637"/>
      <c r="U500" s="637"/>
      <c r="V500" s="637"/>
      <c r="W500" s="637"/>
    </row>
    <row r="501" spans="1:23">
      <c r="A501"/>
      <c r="B501"/>
      <c r="C501"/>
      <c r="D501"/>
      <c r="E501"/>
      <c r="F501"/>
      <c r="G501" s="637"/>
      <c r="H501" s="637"/>
      <c r="I501" s="637"/>
      <c r="J501" s="645"/>
      <c r="K501" s="645"/>
      <c r="L501" s="637"/>
      <c r="M501" s="637"/>
      <c r="N501" s="637"/>
      <c r="O501" s="637"/>
      <c r="P501" s="637"/>
      <c r="Q501" s="637"/>
      <c r="R501" s="637"/>
      <c r="S501" s="637"/>
      <c r="T501" s="637"/>
      <c r="U501" s="637"/>
      <c r="V501" s="637"/>
      <c r="W501" s="637"/>
    </row>
    <row r="502" spans="1:23">
      <c r="A502"/>
      <c r="B502"/>
      <c r="C502"/>
      <c r="D502"/>
      <c r="E502"/>
      <c r="F502"/>
      <c r="G502" s="637"/>
      <c r="H502" s="637"/>
      <c r="I502" s="637"/>
      <c r="J502" s="645"/>
      <c r="K502" s="645"/>
      <c r="L502" s="637"/>
      <c r="M502" s="637"/>
      <c r="N502" s="637"/>
      <c r="O502" s="637"/>
      <c r="P502" s="637"/>
      <c r="Q502" s="637"/>
      <c r="R502" s="637"/>
      <c r="S502" s="637"/>
      <c r="T502" s="637"/>
      <c r="U502" s="637"/>
      <c r="V502" s="637"/>
      <c r="W502" s="637"/>
    </row>
    <row r="503" spans="1:23">
      <c r="A503"/>
      <c r="B503"/>
      <c r="C503"/>
      <c r="D503"/>
      <c r="E503"/>
      <c r="F503"/>
      <c r="G503" s="637"/>
      <c r="H503" s="637"/>
      <c r="I503" s="637"/>
      <c r="J503" s="645"/>
      <c r="K503" s="645"/>
      <c r="L503" s="637"/>
      <c r="M503" s="637"/>
      <c r="N503" s="637"/>
      <c r="O503" s="637"/>
      <c r="P503" s="637"/>
      <c r="Q503" s="637"/>
      <c r="R503" s="637"/>
      <c r="S503" s="637"/>
      <c r="T503" s="637"/>
      <c r="U503" s="637"/>
      <c r="V503" s="637"/>
      <c r="W503" s="637"/>
    </row>
    <row r="504" spans="1:23">
      <c r="A504"/>
      <c r="B504"/>
      <c r="C504"/>
      <c r="D504"/>
      <c r="E504"/>
      <c r="F504"/>
      <c r="G504" s="637"/>
      <c r="H504" s="637"/>
      <c r="I504" s="637"/>
      <c r="J504" s="645"/>
      <c r="K504" s="645"/>
      <c r="L504" s="637"/>
      <c r="M504" s="637"/>
      <c r="N504" s="637"/>
      <c r="O504" s="637"/>
      <c r="P504" s="637"/>
      <c r="Q504" s="637"/>
      <c r="R504" s="637"/>
      <c r="S504" s="637"/>
      <c r="T504" s="637"/>
      <c r="U504" s="637"/>
      <c r="V504" s="637"/>
      <c r="W504" s="637"/>
    </row>
    <row r="505" spans="1:23">
      <c r="A505"/>
      <c r="B505"/>
      <c r="C505"/>
      <c r="D505"/>
      <c r="E505"/>
      <c r="F505"/>
      <c r="G505" s="637"/>
      <c r="H505" s="637"/>
      <c r="I505" s="637"/>
      <c r="J505" s="645"/>
      <c r="K505" s="645"/>
      <c r="L505" s="637"/>
      <c r="M505" s="637"/>
      <c r="N505" s="637"/>
      <c r="O505" s="637"/>
      <c r="P505" s="637"/>
      <c r="Q505" s="637"/>
      <c r="R505" s="637"/>
      <c r="S505" s="637"/>
      <c r="T505" s="637"/>
      <c r="U505" s="637"/>
      <c r="V505" s="637"/>
      <c r="W505" s="637"/>
    </row>
    <row r="506" spans="1:23">
      <c r="A506"/>
      <c r="B506"/>
      <c r="C506"/>
      <c r="D506"/>
      <c r="E506"/>
      <c r="F506"/>
      <c r="G506" s="637"/>
      <c r="H506" s="637"/>
      <c r="I506" s="637"/>
      <c r="J506" s="645"/>
      <c r="K506" s="645"/>
      <c r="L506" s="637"/>
      <c r="M506" s="637"/>
      <c r="N506" s="637"/>
      <c r="O506" s="637"/>
      <c r="P506" s="637"/>
      <c r="Q506" s="637"/>
      <c r="R506" s="637"/>
      <c r="S506" s="637"/>
      <c r="T506" s="637"/>
      <c r="U506" s="637"/>
      <c r="V506" s="637"/>
      <c r="W506" s="637"/>
    </row>
    <row r="507" spans="1:23">
      <c r="A507"/>
      <c r="B507"/>
      <c r="C507"/>
      <c r="D507"/>
      <c r="E507"/>
      <c r="F507"/>
      <c r="G507" s="637"/>
      <c r="H507" s="637"/>
      <c r="I507" s="637"/>
      <c r="J507" s="645"/>
      <c r="K507" s="645"/>
      <c r="L507" s="637"/>
      <c r="M507" s="637"/>
      <c r="N507" s="637"/>
      <c r="O507" s="637"/>
      <c r="P507" s="637"/>
      <c r="Q507" s="637"/>
      <c r="R507" s="637"/>
      <c r="S507" s="637"/>
      <c r="T507" s="637"/>
      <c r="U507" s="637"/>
      <c r="V507" s="637"/>
      <c r="W507" s="637"/>
    </row>
    <row r="508" spans="1:23">
      <c r="A508"/>
      <c r="B508"/>
      <c r="C508"/>
      <c r="D508"/>
      <c r="E508"/>
      <c r="F508"/>
      <c r="G508" s="637"/>
      <c r="H508" s="637"/>
      <c r="I508" s="637"/>
      <c r="J508" s="645"/>
      <c r="K508" s="645"/>
      <c r="L508" s="637"/>
      <c r="M508" s="637"/>
      <c r="N508" s="637"/>
      <c r="O508" s="637"/>
      <c r="P508" s="637"/>
      <c r="Q508" s="637"/>
      <c r="R508" s="637"/>
      <c r="S508" s="637"/>
      <c r="T508" s="637"/>
      <c r="U508" s="637"/>
      <c r="V508" s="637"/>
      <c r="W508" s="637"/>
    </row>
    <row r="509" spans="1:23">
      <c r="A509"/>
      <c r="B509"/>
      <c r="C509"/>
      <c r="D509"/>
      <c r="E509"/>
      <c r="F509"/>
      <c r="G509" s="637"/>
      <c r="H509" s="637"/>
      <c r="I509" s="637"/>
      <c r="J509" s="645"/>
      <c r="K509" s="645"/>
      <c r="L509" s="637"/>
      <c r="M509" s="637"/>
      <c r="N509" s="637"/>
      <c r="O509" s="637"/>
      <c r="P509" s="637"/>
      <c r="Q509" s="637"/>
      <c r="R509" s="637"/>
      <c r="S509" s="637"/>
      <c r="T509" s="637"/>
      <c r="U509" s="637"/>
      <c r="V509" s="637"/>
      <c r="W509" s="637"/>
    </row>
    <row r="510" spans="1:23">
      <c r="A510"/>
      <c r="B510"/>
      <c r="C510"/>
      <c r="D510"/>
      <c r="E510"/>
      <c r="F510"/>
      <c r="G510" s="637"/>
      <c r="H510" s="637"/>
      <c r="I510" s="637"/>
      <c r="J510" s="645"/>
      <c r="K510" s="645"/>
      <c r="L510" s="637"/>
      <c r="M510" s="637"/>
      <c r="N510" s="637"/>
      <c r="O510" s="637"/>
      <c r="P510" s="637"/>
      <c r="Q510" s="637"/>
      <c r="R510" s="637"/>
      <c r="S510" s="637"/>
      <c r="T510" s="637"/>
      <c r="U510" s="637"/>
      <c r="V510" s="637"/>
      <c r="W510" s="637"/>
    </row>
    <row r="511" spans="1:23">
      <c r="A511"/>
      <c r="B511"/>
      <c r="C511"/>
      <c r="D511"/>
      <c r="E511"/>
      <c r="F511"/>
      <c r="G511" s="637"/>
      <c r="H511" s="637"/>
      <c r="I511" s="637"/>
      <c r="J511" s="645"/>
      <c r="K511" s="645"/>
      <c r="L511" s="637"/>
      <c r="M511" s="637"/>
      <c r="N511" s="637"/>
      <c r="O511" s="637"/>
      <c r="P511" s="637"/>
      <c r="Q511" s="637"/>
      <c r="R511" s="637"/>
      <c r="S511" s="637"/>
      <c r="T511" s="637"/>
      <c r="U511" s="637"/>
      <c r="V511" s="637"/>
      <c r="W511" s="637"/>
    </row>
    <row r="512" spans="1:23">
      <c r="A512"/>
      <c r="B512"/>
      <c r="C512"/>
      <c r="D512"/>
      <c r="E512"/>
      <c r="F512"/>
      <c r="G512" s="637"/>
      <c r="H512" s="637"/>
      <c r="I512" s="637"/>
      <c r="J512" s="645"/>
      <c r="K512" s="645"/>
      <c r="L512" s="637"/>
      <c r="M512" s="637"/>
      <c r="N512" s="637"/>
      <c r="O512" s="637"/>
      <c r="P512" s="637"/>
      <c r="Q512" s="637"/>
      <c r="R512" s="637"/>
      <c r="S512" s="637"/>
      <c r="T512" s="637"/>
      <c r="U512" s="637"/>
      <c r="V512" s="637"/>
      <c r="W512" s="637"/>
    </row>
    <row r="513" spans="1:23">
      <c r="A513"/>
      <c r="B513"/>
      <c r="C513"/>
      <c r="D513"/>
      <c r="E513"/>
      <c r="F513"/>
      <c r="G513" s="637"/>
      <c r="H513" s="637"/>
      <c r="I513" s="637"/>
      <c r="J513" s="645"/>
      <c r="K513" s="645"/>
      <c r="L513" s="637"/>
      <c r="M513" s="637"/>
      <c r="N513" s="637"/>
      <c r="O513" s="637"/>
      <c r="P513" s="637"/>
      <c r="Q513" s="637"/>
      <c r="R513" s="637"/>
      <c r="S513" s="637"/>
      <c r="T513" s="637"/>
      <c r="U513" s="637"/>
      <c r="V513" s="637"/>
      <c r="W513" s="637"/>
    </row>
    <row r="514" spans="1:23">
      <c r="A514"/>
      <c r="B514"/>
      <c r="C514"/>
      <c r="D514"/>
      <c r="E514"/>
      <c r="F514"/>
      <c r="G514" s="637"/>
      <c r="H514" s="637"/>
      <c r="I514" s="637"/>
      <c r="J514" s="645"/>
      <c r="K514" s="645"/>
      <c r="L514" s="637"/>
      <c r="M514" s="637"/>
      <c r="N514" s="637"/>
      <c r="O514" s="637"/>
      <c r="P514" s="637"/>
      <c r="Q514" s="637"/>
      <c r="R514" s="637"/>
      <c r="S514" s="637"/>
      <c r="T514" s="637"/>
      <c r="U514" s="637"/>
      <c r="V514" s="637"/>
      <c r="W514" s="637"/>
    </row>
    <row r="515" spans="1:23">
      <c r="A515"/>
      <c r="B515"/>
      <c r="C515"/>
      <c r="D515"/>
      <c r="E515"/>
      <c r="F515"/>
      <c r="G515" s="637"/>
      <c r="H515" s="637"/>
      <c r="I515" s="637"/>
      <c r="J515" s="645"/>
      <c r="K515" s="645"/>
      <c r="L515" s="637"/>
      <c r="M515" s="637"/>
      <c r="N515" s="637"/>
      <c r="O515" s="637"/>
      <c r="P515" s="637"/>
      <c r="Q515" s="637"/>
      <c r="R515" s="637"/>
      <c r="S515" s="637"/>
      <c r="T515" s="637"/>
      <c r="U515" s="637"/>
      <c r="V515" s="637"/>
      <c r="W515" s="637"/>
    </row>
    <row r="516" spans="1:23">
      <c r="A516"/>
      <c r="B516"/>
      <c r="C516"/>
      <c r="D516"/>
      <c r="E516"/>
      <c r="F516"/>
      <c r="G516" s="637"/>
      <c r="H516" s="637"/>
      <c r="I516" s="637"/>
      <c r="J516" s="645"/>
      <c r="K516" s="645"/>
      <c r="L516" s="637"/>
      <c r="M516" s="637"/>
      <c r="N516" s="637"/>
      <c r="O516" s="637"/>
      <c r="P516" s="637"/>
      <c r="Q516" s="637"/>
      <c r="R516" s="637"/>
      <c r="S516" s="637"/>
      <c r="T516" s="637"/>
      <c r="U516" s="637"/>
      <c r="V516" s="637"/>
      <c r="W516" s="637"/>
    </row>
    <row r="517" spans="1:23">
      <c r="A517"/>
      <c r="B517"/>
      <c r="C517"/>
      <c r="D517"/>
      <c r="E517"/>
      <c r="F517"/>
      <c r="G517" s="637"/>
      <c r="H517" s="637"/>
      <c r="I517" s="637"/>
      <c r="J517" s="645"/>
      <c r="K517" s="645"/>
      <c r="L517" s="637"/>
      <c r="M517" s="637"/>
      <c r="N517" s="637"/>
      <c r="O517" s="637"/>
      <c r="P517" s="637"/>
      <c r="Q517" s="637"/>
      <c r="R517" s="637"/>
      <c r="S517" s="637"/>
      <c r="T517" s="637"/>
      <c r="U517" s="637"/>
      <c r="V517" s="637"/>
      <c r="W517" s="637"/>
    </row>
    <row r="518" spans="1:23">
      <c r="A518"/>
      <c r="B518"/>
      <c r="C518"/>
      <c r="D518"/>
      <c r="E518"/>
      <c r="F518"/>
      <c r="G518" s="637"/>
      <c r="H518" s="637"/>
      <c r="I518" s="637"/>
      <c r="J518" s="645"/>
      <c r="K518" s="645"/>
      <c r="L518" s="637"/>
      <c r="M518" s="637"/>
      <c r="N518" s="637"/>
      <c r="O518" s="637"/>
      <c r="P518" s="637"/>
      <c r="Q518" s="637"/>
      <c r="R518" s="637"/>
      <c r="S518" s="637"/>
      <c r="T518" s="637"/>
      <c r="U518" s="637"/>
      <c r="V518" s="637"/>
      <c r="W518" s="637"/>
    </row>
    <row r="519" spans="1:23">
      <c r="A519"/>
      <c r="B519"/>
      <c r="C519"/>
      <c r="D519"/>
      <c r="E519"/>
      <c r="F519"/>
      <c r="G519" s="637"/>
      <c r="H519" s="637"/>
      <c r="I519" s="637"/>
      <c r="J519" s="645"/>
      <c r="K519" s="645"/>
      <c r="L519" s="637"/>
      <c r="M519" s="637"/>
      <c r="N519" s="637"/>
      <c r="O519" s="637"/>
      <c r="P519" s="637"/>
      <c r="Q519" s="637"/>
      <c r="R519" s="637"/>
      <c r="S519" s="637"/>
      <c r="T519" s="637"/>
      <c r="U519" s="637"/>
      <c r="V519" s="637"/>
      <c r="W519" s="637"/>
    </row>
    <row r="520" spans="1:23">
      <c r="A520"/>
      <c r="B520"/>
      <c r="C520"/>
      <c r="D520"/>
      <c r="E520"/>
      <c r="F520"/>
      <c r="G520" s="637"/>
      <c r="H520" s="637"/>
      <c r="I520" s="637"/>
      <c r="J520" s="645"/>
      <c r="K520" s="645"/>
      <c r="L520" s="637"/>
      <c r="M520" s="637"/>
      <c r="N520" s="637"/>
      <c r="O520" s="637"/>
      <c r="P520" s="637"/>
      <c r="Q520" s="637"/>
      <c r="R520" s="637"/>
      <c r="S520" s="637"/>
      <c r="T520" s="637"/>
      <c r="U520" s="637"/>
      <c r="V520" s="637"/>
      <c r="W520" s="637"/>
    </row>
    <row r="521" spans="1:23">
      <c r="A521"/>
      <c r="B521"/>
      <c r="C521"/>
      <c r="D521"/>
      <c r="E521"/>
      <c r="F521"/>
      <c r="G521" s="637"/>
      <c r="H521" s="637"/>
      <c r="I521" s="637"/>
      <c r="J521" s="645"/>
      <c r="K521" s="645"/>
      <c r="L521" s="637"/>
      <c r="M521" s="637"/>
      <c r="N521" s="637"/>
      <c r="O521" s="637"/>
      <c r="P521" s="637"/>
      <c r="Q521" s="637"/>
      <c r="R521" s="637"/>
      <c r="S521" s="637"/>
      <c r="T521" s="637"/>
      <c r="U521" s="637"/>
      <c r="V521" s="637"/>
      <c r="W521" s="637"/>
    </row>
    <row r="522" spans="1:23">
      <c r="A522"/>
      <c r="B522"/>
      <c r="C522"/>
      <c r="D522"/>
      <c r="E522"/>
      <c r="F522"/>
      <c r="G522" s="637"/>
      <c r="H522" s="637"/>
      <c r="I522" s="637"/>
      <c r="J522" s="645"/>
      <c r="K522" s="645"/>
      <c r="L522" s="637"/>
      <c r="M522" s="637"/>
      <c r="N522" s="637"/>
      <c r="O522" s="637"/>
      <c r="P522" s="637"/>
      <c r="Q522" s="637"/>
      <c r="R522" s="637"/>
      <c r="S522" s="637"/>
      <c r="T522" s="637"/>
      <c r="U522" s="637"/>
      <c r="V522" s="637"/>
      <c r="W522" s="637"/>
    </row>
    <row r="523" spans="1:23">
      <c r="A523"/>
      <c r="B523"/>
      <c r="C523"/>
      <c r="D523"/>
      <c r="E523"/>
      <c r="F523"/>
      <c r="G523" s="637"/>
      <c r="H523" s="637"/>
      <c r="I523" s="637"/>
      <c r="J523" s="645"/>
      <c r="K523" s="645"/>
      <c r="L523" s="637"/>
      <c r="M523" s="637"/>
      <c r="N523" s="637"/>
      <c r="O523" s="637"/>
      <c r="P523" s="637"/>
      <c r="Q523" s="637"/>
      <c r="R523" s="637"/>
      <c r="S523" s="637"/>
      <c r="T523" s="637"/>
      <c r="U523" s="637"/>
      <c r="V523" s="637"/>
      <c r="W523" s="637"/>
    </row>
    <row r="524" spans="1:23">
      <c r="A524"/>
      <c r="B524"/>
      <c r="C524"/>
      <c r="D524"/>
      <c r="E524"/>
      <c r="F524"/>
      <c r="G524" s="637"/>
      <c r="H524" s="637"/>
      <c r="I524" s="637"/>
      <c r="J524" s="645"/>
      <c r="K524" s="645"/>
      <c r="L524" s="637"/>
      <c r="M524" s="637"/>
      <c r="N524" s="637"/>
      <c r="O524" s="637"/>
      <c r="P524" s="637"/>
      <c r="Q524" s="637"/>
      <c r="R524" s="637"/>
      <c r="S524" s="637"/>
      <c r="T524" s="637"/>
      <c r="U524" s="637"/>
      <c r="V524" s="637"/>
      <c r="W524" s="637"/>
    </row>
    <row r="525" spans="1:23">
      <c r="A525"/>
      <c r="B525"/>
      <c r="C525"/>
      <c r="D525"/>
      <c r="E525"/>
      <c r="F525"/>
      <c r="G525" s="637"/>
      <c r="H525" s="637"/>
      <c r="I525" s="637"/>
      <c r="J525" s="645"/>
      <c r="K525" s="645"/>
      <c r="L525" s="637"/>
      <c r="M525" s="637"/>
      <c r="N525" s="637"/>
      <c r="O525" s="637"/>
      <c r="P525" s="637"/>
      <c r="Q525" s="637"/>
      <c r="R525" s="637"/>
      <c r="S525" s="637"/>
      <c r="T525" s="637"/>
      <c r="U525" s="637"/>
      <c r="V525" s="637"/>
      <c r="W525" s="637"/>
    </row>
    <row r="526" spans="1:23">
      <c r="A526"/>
      <c r="B526"/>
      <c r="C526"/>
      <c r="D526"/>
      <c r="E526"/>
      <c r="F526"/>
      <c r="G526" s="637"/>
      <c r="H526" s="637"/>
      <c r="I526" s="637"/>
      <c r="J526" s="645"/>
      <c r="K526" s="645"/>
      <c r="L526" s="637"/>
      <c r="M526" s="637"/>
      <c r="N526" s="637"/>
      <c r="O526" s="637"/>
      <c r="P526" s="637"/>
      <c r="Q526" s="637"/>
      <c r="R526" s="637"/>
      <c r="S526" s="637"/>
      <c r="T526" s="637"/>
      <c r="U526" s="637"/>
      <c r="V526" s="637"/>
      <c r="W526" s="637"/>
    </row>
    <row r="527" spans="1:23">
      <c r="A527"/>
      <c r="B527"/>
      <c r="C527"/>
      <c r="D527"/>
      <c r="E527"/>
      <c r="F527"/>
      <c r="G527" s="637"/>
      <c r="H527" s="637"/>
      <c r="I527" s="637"/>
      <c r="J527" s="645"/>
      <c r="K527" s="645"/>
      <c r="L527" s="637"/>
      <c r="M527" s="637"/>
      <c r="N527" s="637"/>
      <c r="O527" s="637"/>
      <c r="P527" s="637"/>
      <c r="Q527" s="637"/>
      <c r="R527" s="637"/>
      <c r="S527" s="637"/>
      <c r="T527" s="637"/>
      <c r="U527" s="637"/>
      <c r="V527" s="637"/>
      <c r="W527" s="637"/>
    </row>
    <row r="528" spans="1:23">
      <c r="A528"/>
      <c r="B528"/>
      <c r="C528"/>
      <c r="D528"/>
      <c r="E528"/>
      <c r="F528"/>
      <c r="G528" s="637"/>
      <c r="H528" s="637"/>
      <c r="I528" s="637"/>
      <c r="J528" s="645"/>
      <c r="K528" s="645"/>
      <c r="L528" s="637"/>
      <c r="M528" s="637"/>
      <c r="N528" s="637"/>
      <c r="O528" s="637"/>
      <c r="P528" s="637"/>
      <c r="Q528" s="637"/>
      <c r="R528" s="637"/>
      <c r="S528" s="637"/>
      <c r="T528" s="637"/>
      <c r="U528" s="637"/>
      <c r="V528" s="637"/>
      <c r="W528" s="637"/>
    </row>
    <row r="529" spans="1:23">
      <c r="A529"/>
      <c r="B529"/>
      <c r="C529"/>
      <c r="D529"/>
      <c r="E529"/>
      <c r="F529"/>
      <c r="G529" s="637"/>
      <c r="H529" s="637"/>
      <c r="I529" s="637"/>
      <c r="J529" s="645"/>
      <c r="K529" s="645"/>
      <c r="L529" s="637"/>
      <c r="M529" s="637"/>
      <c r="N529" s="637"/>
      <c r="O529" s="637"/>
      <c r="P529" s="637"/>
      <c r="Q529" s="637"/>
      <c r="R529" s="637"/>
      <c r="S529" s="637"/>
      <c r="T529" s="637"/>
      <c r="U529" s="637"/>
      <c r="V529" s="637"/>
      <c r="W529" s="637"/>
    </row>
    <row r="530" spans="1:23">
      <c r="A530"/>
      <c r="B530"/>
      <c r="C530"/>
      <c r="D530"/>
      <c r="E530"/>
      <c r="F530"/>
      <c r="G530" s="637"/>
      <c r="H530" s="637"/>
      <c r="I530" s="637"/>
      <c r="J530" s="645"/>
      <c r="K530" s="645"/>
      <c r="L530" s="637"/>
      <c r="M530" s="637"/>
      <c r="N530" s="637"/>
      <c r="O530" s="637"/>
      <c r="P530" s="637"/>
      <c r="Q530" s="637"/>
      <c r="R530" s="637"/>
      <c r="S530" s="637"/>
      <c r="T530" s="637"/>
      <c r="U530" s="637"/>
      <c r="V530" s="637"/>
      <c r="W530" s="637"/>
    </row>
    <row r="531" spans="1:23">
      <c r="A531"/>
      <c r="B531"/>
      <c r="C531"/>
      <c r="D531"/>
      <c r="E531"/>
      <c r="F531"/>
      <c r="G531" s="637"/>
      <c r="H531" s="637"/>
      <c r="I531" s="637"/>
      <c r="J531" s="645"/>
      <c r="K531" s="645"/>
      <c r="L531" s="637"/>
      <c r="M531" s="637"/>
      <c r="N531" s="637"/>
      <c r="O531" s="637"/>
      <c r="P531" s="637"/>
      <c r="Q531" s="637"/>
      <c r="R531" s="637"/>
      <c r="S531" s="637"/>
      <c r="T531" s="637"/>
      <c r="U531" s="637"/>
      <c r="V531" s="637"/>
      <c r="W531" s="637"/>
    </row>
    <row r="532" spans="1:23">
      <c r="A532"/>
      <c r="B532"/>
      <c r="C532"/>
      <c r="D532"/>
      <c r="E532"/>
      <c r="F532"/>
      <c r="G532" s="637"/>
      <c r="H532" s="637"/>
      <c r="I532" s="637"/>
      <c r="J532" s="645"/>
      <c r="K532" s="645"/>
      <c r="L532" s="637"/>
      <c r="M532" s="637"/>
      <c r="N532" s="637"/>
      <c r="O532" s="637"/>
      <c r="P532" s="637"/>
      <c r="Q532" s="637"/>
      <c r="R532" s="637"/>
      <c r="S532" s="637"/>
      <c r="T532" s="637"/>
      <c r="U532" s="637"/>
      <c r="V532" s="637"/>
      <c r="W532" s="637"/>
    </row>
    <row r="533" spans="1:23">
      <c r="A533"/>
      <c r="B533"/>
      <c r="C533"/>
      <c r="D533"/>
      <c r="E533"/>
      <c r="F533"/>
      <c r="G533" s="637"/>
      <c r="H533" s="637"/>
      <c r="I533" s="637"/>
      <c r="J533" s="645"/>
      <c r="K533" s="645"/>
      <c r="L533" s="637"/>
      <c r="M533" s="637"/>
      <c r="N533" s="637"/>
      <c r="O533" s="637"/>
      <c r="P533" s="637"/>
      <c r="Q533" s="637"/>
      <c r="R533" s="637"/>
      <c r="S533" s="637"/>
      <c r="T533" s="637"/>
      <c r="U533" s="637"/>
      <c r="V533" s="637"/>
      <c r="W533" s="637"/>
    </row>
    <row r="534" spans="1:23">
      <c r="A534"/>
      <c r="B534"/>
      <c r="C534"/>
      <c r="D534"/>
      <c r="E534"/>
      <c r="F534"/>
      <c r="G534" s="637"/>
      <c r="H534" s="637"/>
      <c r="I534" s="637"/>
      <c r="J534" s="645"/>
      <c r="K534" s="645"/>
      <c r="L534" s="637"/>
      <c r="M534" s="637"/>
      <c r="N534" s="637"/>
      <c r="O534" s="637"/>
      <c r="P534" s="637"/>
      <c r="Q534" s="637"/>
      <c r="R534" s="637"/>
      <c r="S534" s="637"/>
      <c r="T534" s="637"/>
      <c r="U534" s="637"/>
      <c r="V534" s="637"/>
      <c r="W534" s="637"/>
    </row>
    <row r="535" spans="1:23">
      <c r="A535"/>
      <c r="B535"/>
      <c r="C535"/>
      <c r="D535"/>
      <c r="E535"/>
      <c r="F535"/>
      <c r="G535" s="637"/>
      <c r="H535" s="637"/>
      <c r="I535" s="637"/>
      <c r="J535" s="645"/>
      <c r="K535" s="645"/>
      <c r="L535" s="637"/>
      <c r="M535" s="637"/>
      <c r="N535" s="637"/>
      <c r="O535" s="637"/>
      <c r="P535" s="637"/>
      <c r="Q535" s="637"/>
      <c r="R535" s="637"/>
      <c r="S535" s="637"/>
      <c r="T535" s="637"/>
      <c r="U535" s="637"/>
      <c r="V535" s="637"/>
      <c r="W535" s="637"/>
    </row>
    <row r="536" spans="1:23">
      <c r="A536"/>
      <c r="B536"/>
      <c r="C536"/>
      <c r="D536"/>
      <c r="E536"/>
      <c r="F536"/>
      <c r="G536" s="637"/>
      <c r="H536" s="637"/>
      <c r="I536" s="637"/>
      <c r="J536" s="645"/>
      <c r="K536" s="645"/>
      <c r="L536" s="637"/>
      <c r="M536" s="637"/>
      <c r="N536" s="637"/>
      <c r="O536" s="637"/>
      <c r="P536" s="637"/>
      <c r="Q536" s="637"/>
      <c r="R536" s="637"/>
      <c r="S536" s="637"/>
      <c r="T536" s="637"/>
      <c r="U536" s="637"/>
      <c r="V536" s="637"/>
      <c r="W536" s="637"/>
    </row>
    <row r="537" spans="1:23">
      <c r="A537"/>
      <c r="B537"/>
      <c r="C537"/>
      <c r="D537"/>
      <c r="E537"/>
      <c r="F537"/>
      <c r="G537" s="637"/>
      <c r="H537" s="637"/>
      <c r="I537" s="637"/>
      <c r="J537" s="645"/>
      <c r="K537" s="645"/>
      <c r="L537" s="637"/>
      <c r="M537" s="637"/>
      <c r="N537" s="637"/>
      <c r="O537" s="637"/>
      <c r="P537" s="637"/>
      <c r="Q537" s="637"/>
      <c r="R537" s="637"/>
      <c r="S537" s="637"/>
      <c r="T537" s="637"/>
      <c r="U537" s="637"/>
      <c r="V537" s="637"/>
      <c r="W537" s="637"/>
    </row>
    <row r="538" spans="1:23">
      <c r="A538"/>
      <c r="B538"/>
      <c r="C538"/>
      <c r="D538"/>
      <c r="E538"/>
      <c r="F538"/>
      <c r="G538" s="637"/>
      <c r="H538" s="637"/>
      <c r="I538" s="637"/>
      <c r="J538" s="645"/>
      <c r="K538" s="645"/>
      <c r="L538" s="637"/>
      <c r="M538" s="637"/>
      <c r="N538" s="637"/>
      <c r="O538" s="637"/>
      <c r="P538" s="637"/>
      <c r="Q538" s="637"/>
      <c r="R538" s="637"/>
      <c r="S538" s="637"/>
      <c r="T538" s="637"/>
      <c r="U538" s="637"/>
      <c r="V538" s="637"/>
      <c r="W538" s="637"/>
    </row>
    <row r="539" spans="1:23">
      <c r="A539"/>
      <c r="B539"/>
      <c r="C539"/>
      <c r="D539"/>
      <c r="E539"/>
      <c r="F539"/>
      <c r="G539" s="637"/>
      <c r="H539" s="637"/>
      <c r="I539" s="637"/>
      <c r="J539" s="645"/>
      <c r="K539" s="645"/>
      <c r="L539" s="637"/>
      <c r="M539" s="637"/>
      <c r="N539" s="637"/>
      <c r="O539" s="637"/>
      <c r="P539" s="637"/>
      <c r="Q539" s="637"/>
      <c r="R539" s="637"/>
      <c r="S539" s="637"/>
      <c r="T539" s="637"/>
      <c r="U539" s="637"/>
      <c r="V539" s="637"/>
      <c r="W539" s="637"/>
    </row>
    <row r="540" spans="1:23">
      <c r="A540"/>
      <c r="B540"/>
      <c r="C540"/>
      <c r="D540"/>
      <c r="E540"/>
      <c r="F540"/>
      <c r="G540" s="637"/>
      <c r="H540" s="637"/>
      <c r="I540" s="637"/>
      <c r="J540" s="645"/>
      <c r="K540" s="645"/>
      <c r="L540" s="637"/>
      <c r="M540" s="637"/>
      <c r="N540" s="637"/>
      <c r="O540" s="637"/>
      <c r="P540" s="637"/>
      <c r="Q540" s="637"/>
      <c r="R540" s="637"/>
      <c r="S540" s="637"/>
      <c r="T540" s="637"/>
      <c r="U540" s="637"/>
      <c r="V540" s="637"/>
      <c r="W540" s="637"/>
    </row>
    <row r="541" spans="1:23">
      <c r="A541"/>
      <c r="B541"/>
      <c r="C541"/>
      <c r="D541"/>
      <c r="E541"/>
      <c r="F541"/>
      <c r="G541" s="637"/>
      <c r="H541" s="637"/>
      <c r="I541" s="637"/>
      <c r="J541" s="645"/>
      <c r="K541" s="645"/>
      <c r="L541" s="637"/>
      <c r="M541" s="637"/>
      <c r="N541" s="637"/>
      <c r="O541" s="637"/>
      <c r="P541" s="637"/>
      <c r="Q541" s="637"/>
      <c r="R541" s="637"/>
      <c r="S541" s="637"/>
      <c r="T541" s="637"/>
      <c r="U541" s="637"/>
      <c r="V541" s="637"/>
      <c r="W541" s="637"/>
    </row>
    <row r="542" spans="1:23">
      <c r="A542"/>
      <c r="B542"/>
      <c r="C542"/>
      <c r="D542"/>
      <c r="E542"/>
      <c r="F542"/>
      <c r="G542" s="637"/>
      <c r="H542" s="637"/>
      <c r="I542" s="637"/>
      <c r="J542" s="645"/>
      <c r="K542" s="645"/>
      <c r="L542" s="637"/>
      <c r="M542" s="637"/>
      <c r="N542" s="637"/>
      <c r="O542" s="637"/>
      <c r="P542" s="637"/>
      <c r="Q542" s="637"/>
      <c r="R542" s="637"/>
      <c r="S542" s="637"/>
      <c r="T542" s="637"/>
      <c r="U542" s="637"/>
      <c r="V542" s="637"/>
      <c r="W542" s="637"/>
    </row>
    <row r="543" spans="1:23">
      <c r="A543"/>
      <c r="B543"/>
      <c r="C543"/>
      <c r="D543"/>
      <c r="E543"/>
      <c r="F543"/>
      <c r="G543" s="637"/>
      <c r="H543" s="637"/>
      <c r="I543" s="637"/>
      <c r="J543" s="645"/>
      <c r="K543" s="645"/>
      <c r="L543" s="637"/>
      <c r="M543" s="637"/>
      <c r="N543" s="637"/>
      <c r="O543" s="637"/>
      <c r="P543" s="637"/>
      <c r="Q543" s="637"/>
      <c r="R543" s="637"/>
      <c r="S543" s="637"/>
      <c r="T543" s="637"/>
      <c r="U543" s="637"/>
      <c r="V543" s="637"/>
      <c r="W543" s="637"/>
    </row>
    <row r="544" spans="1:23">
      <c r="A544"/>
      <c r="B544"/>
      <c r="C544"/>
      <c r="D544"/>
      <c r="E544"/>
      <c r="F544"/>
      <c r="G544" s="637"/>
      <c r="H544" s="637"/>
      <c r="I544" s="637"/>
      <c r="J544" s="645"/>
      <c r="K544" s="645"/>
      <c r="L544" s="637"/>
      <c r="M544" s="637"/>
      <c r="N544" s="637"/>
      <c r="O544" s="637"/>
      <c r="P544" s="637"/>
      <c r="Q544" s="637"/>
      <c r="R544" s="637"/>
      <c r="S544" s="637"/>
      <c r="T544" s="637"/>
      <c r="U544" s="637"/>
      <c r="V544" s="637"/>
      <c r="W544" s="637"/>
    </row>
    <row r="545" spans="1:23">
      <c r="A545"/>
      <c r="B545"/>
      <c r="C545"/>
      <c r="D545"/>
      <c r="E545"/>
      <c r="F545"/>
      <c r="G545" s="637"/>
      <c r="H545" s="637"/>
      <c r="I545" s="637"/>
      <c r="J545" s="645"/>
      <c r="K545" s="645"/>
      <c r="L545" s="637"/>
      <c r="M545" s="637"/>
      <c r="N545" s="637"/>
      <c r="O545" s="637"/>
      <c r="P545" s="637"/>
      <c r="Q545" s="637"/>
      <c r="R545" s="637"/>
      <c r="S545" s="637"/>
      <c r="T545" s="637"/>
      <c r="U545" s="637"/>
      <c r="V545" s="637"/>
      <c r="W545" s="637"/>
    </row>
    <row r="546" spans="1:23">
      <c r="A546"/>
      <c r="B546"/>
      <c r="C546"/>
      <c r="D546"/>
      <c r="E546"/>
      <c r="F546"/>
      <c r="G546" s="637"/>
      <c r="H546" s="637"/>
      <c r="I546" s="637"/>
      <c r="J546" s="645"/>
      <c r="K546" s="645"/>
      <c r="L546" s="637"/>
      <c r="M546" s="637"/>
      <c r="N546" s="637"/>
      <c r="O546" s="637"/>
      <c r="P546" s="637"/>
      <c r="Q546" s="637"/>
      <c r="R546" s="637"/>
      <c r="S546" s="637"/>
      <c r="T546" s="637"/>
      <c r="U546" s="637"/>
      <c r="V546" s="637"/>
      <c r="W546" s="637"/>
    </row>
    <row r="547" spans="1:23">
      <c r="A547"/>
      <c r="B547"/>
      <c r="C547"/>
      <c r="D547"/>
      <c r="E547"/>
      <c r="F547"/>
      <c r="G547" s="637"/>
      <c r="H547" s="637"/>
      <c r="I547" s="637"/>
      <c r="J547" s="645"/>
      <c r="K547" s="645"/>
      <c r="L547" s="637"/>
      <c r="M547" s="637"/>
      <c r="N547" s="637"/>
      <c r="O547" s="637"/>
      <c r="P547" s="637"/>
      <c r="Q547" s="637"/>
      <c r="R547" s="637"/>
      <c r="S547" s="637"/>
      <c r="T547" s="637"/>
      <c r="U547" s="637"/>
      <c r="V547" s="637"/>
      <c r="W547" s="637"/>
    </row>
    <row r="548" spans="1:23">
      <c r="A548"/>
      <c r="B548"/>
      <c r="C548"/>
      <c r="D548"/>
      <c r="E548"/>
      <c r="F548"/>
      <c r="G548" s="637"/>
      <c r="H548" s="637"/>
      <c r="I548" s="637"/>
      <c r="J548" s="645"/>
      <c r="K548" s="645"/>
      <c r="L548" s="637"/>
      <c r="M548" s="637"/>
      <c r="N548" s="637"/>
      <c r="O548" s="637"/>
      <c r="P548" s="637"/>
      <c r="Q548" s="637"/>
      <c r="R548" s="637"/>
      <c r="S548" s="637"/>
      <c r="T548" s="637"/>
      <c r="U548" s="637"/>
      <c r="V548" s="637"/>
      <c r="W548" s="637"/>
    </row>
    <row r="549" spans="1:23">
      <c r="A549"/>
      <c r="B549"/>
      <c r="C549"/>
      <c r="D549"/>
      <c r="E549"/>
      <c r="F549"/>
      <c r="G549" s="637"/>
      <c r="H549" s="637"/>
      <c r="I549" s="637"/>
      <c r="J549" s="645"/>
      <c r="K549" s="645"/>
      <c r="L549" s="637"/>
      <c r="M549" s="637"/>
      <c r="N549" s="637"/>
      <c r="O549" s="637"/>
      <c r="P549" s="637"/>
      <c r="Q549" s="637"/>
      <c r="R549" s="637"/>
      <c r="S549" s="637"/>
      <c r="T549" s="637"/>
      <c r="U549" s="637"/>
      <c r="V549" s="637"/>
      <c r="W549" s="637"/>
    </row>
    <row r="550" spans="1:23">
      <c r="A550"/>
      <c r="B550"/>
      <c r="C550"/>
      <c r="D550"/>
      <c r="E550"/>
      <c r="F550"/>
      <c r="G550" s="637"/>
      <c r="H550" s="637"/>
      <c r="I550" s="637"/>
      <c r="J550" s="645"/>
      <c r="K550" s="645"/>
      <c r="L550" s="637"/>
      <c r="M550" s="637"/>
      <c r="N550" s="637"/>
      <c r="O550" s="637"/>
      <c r="P550" s="637"/>
      <c r="Q550" s="637"/>
      <c r="R550" s="637"/>
      <c r="S550" s="637"/>
      <c r="T550" s="637"/>
      <c r="U550" s="637"/>
      <c r="V550" s="637"/>
      <c r="W550" s="637"/>
    </row>
    <row r="551" spans="1:23">
      <c r="A551"/>
      <c r="B551"/>
      <c r="C551"/>
      <c r="D551"/>
      <c r="E551"/>
      <c r="F551"/>
      <c r="G551" s="637"/>
      <c r="H551" s="637"/>
      <c r="I551" s="637"/>
      <c r="J551" s="645"/>
      <c r="K551" s="645"/>
      <c r="L551" s="637"/>
      <c r="M551" s="637"/>
      <c r="N551" s="637"/>
      <c r="O551" s="637"/>
      <c r="P551" s="637"/>
      <c r="Q551" s="637"/>
      <c r="R551" s="637"/>
      <c r="S551" s="637"/>
      <c r="T551" s="637"/>
      <c r="U551" s="637"/>
      <c r="V551" s="637"/>
      <c r="W551" s="637"/>
    </row>
    <row r="552" spans="1:23">
      <c r="A552"/>
      <c r="B552"/>
      <c r="C552"/>
      <c r="D552"/>
      <c r="E552"/>
      <c r="F552"/>
      <c r="G552" s="637"/>
      <c r="H552" s="637"/>
      <c r="I552" s="637"/>
      <c r="J552" s="645"/>
      <c r="K552" s="645"/>
      <c r="L552" s="637"/>
      <c r="M552" s="637"/>
      <c r="N552" s="637"/>
      <c r="O552" s="637"/>
      <c r="P552" s="637"/>
      <c r="Q552" s="637"/>
      <c r="R552" s="637"/>
      <c r="S552" s="637"/>
      <c r="T552" s="637"/>
      <c r="U552" s="637"/>
      <c r="V552" s="637"/>
      <c r="W552" s="637"/>
    </row>
    <row r="553" spans="1:23">
      <c r="A553"/>
      <c r="B553"/>
      <c r="C553"/>
      <c r="D553"/>
      <c r="E553"/>
      <c r="F553"/>
      <c r="G553" s="637"/>
      <c r="H553" s="637"/>
      <c r="I553" s="637"/>
      <c r="J553" s="645"/>
      <c r="K553" s="645"/>
      <c r="L553" s="637"/>
      <c r="M553" s="637"/>
      <c r="N553" s="637"/>
      <c r="O553" s="637"/>
      <c r="P553" s="637"/>
      <c r="Q553" s="637"/>
      <c r="R553" s="637"/>
      <c r="S553" s="637"/>
      <c r="T553" s="637"/>
      <c r="U553" s="637"/>
      <c r="V553" s="637"/>
      <c r="W553" s="637"/>
    </row>
    <row r="554" spans="1:23">
      <c r="A554"/>
      <c r="B554"/>
      <c r="C554"/>
      <c r="D554"/>
      <c r="E554"/>
      <c r="F554"/>
      <c r="G554" s="637"/>
      <c r="H554" s="637"/>
      <c r="I554" s="637"/>
      <c r="J554" s="645"/>
      <c r="K554" s="645"/>
      <c r="L554" s="637"/>
      <c r="M554" s="637"/>
      <c r="N554" s="637"/>
      <c r="O554" s="637"/>
      <c r="P554" s="637"/>
      <c r="Q554" s="637"/>
      <c r="R554" s="637"/>
      <c r="S554" s="637"/>
      <c r="T554" s="637"/>
      <c r="U554" s="637"/>
      <c r="V554" s="637"/>
      <c r="W554" s="637"/>
    </row>
    <row r="555" spans="1:23">
      <c r="A555"/>
      <c r="B555"/>
      <c r="C555"/>
      <c r="D555"/>
      <c r="E555"/>
      <c r="F555"/>
      <c r="G555" s="637"/>
      <c r="H555" s="637"/>
      <c r="I555" s="637"/>
      <c r="J555" s="645"/>
      <c r="K555" s="645"/>
      <c r="L555" s="637"/>
      <c r="M555" s="637"/>
      <c r="N555" s="637"/>
      <c r="O555" s="637"/>
      <c r="P555" s="637"/>
      <c r="Q555" s="637"/>
      <c r="R555" s="637"/>
      <c r="S555" s="637"/>
      <c r="T555" s="637"/>
      <c r="U555" s="637"/>
      <c r="V555" s="637"/>
      <c r="W555" s="637"/>
    </row>
    <row r="556" spans="1:23">
      <c r="A556"/>
      <c r="B556"/>
      <c r="C556"/>
      <c r="D556"/>
      <c r="E556"/>
      <c r="F556"/>
      <c r="G556" s="637"/>
      <c r="H556" s="637"/>
      <c r="I556" s="637"/>
      <c r="J556" s="645"/>
      <c r="K556" s="645"/>
      <c r="L556" s="637"/>
      <c r="M556" s="637"/>
      <c r="N556" s="637"/>
      <c r="O556" s="637"/>
      <c r="P556" s="637"/>
      <c r="Q556" s="637"/>
      <c r="R556" s="637"/>
      <c r="S556" s="637"/>
      <c r="T556" s="637"/>
      <c r="U556" s="637"/>
      <c r="V556" s="637"/>
      <c r="W556" s="637"/>
    </row>
    <row r="557" spans="1:23">
      <c r="A557"/>
      <c r="B557"/>
      <c r="C557"/>
      <c r="D557"/>
      <c r="E557"/>
      <c r="F557"/>
      <c r="G557" s="637"/>
      <c r="H557" s="637"/>
      <c r="I557" s="637"/>
      <c r="J557" s="645"/>
      <c r="K557" s="645"/>
      <c r="L557" s="637"/>
      <c r="M557" s="637"/>
      <c r="N557" s="637"/>
      <c r="O557" s="637"/>
      <c r="P557" s="637"/>
      <c r="Q557" s="637"/>
      <c r="R557" s="637"/>
      <c r="S557" s="637"/>
      <c r="T557" s="637"/>
      <c r="U557" s="637"/>
      <c r="V557" s="637"/>
      <c r="W557" s="637"/>
    </row>
    <row r="558" spans="1:23">
      <c r="A558"/>
      <c r="B558"/>
      <c r="C558"/>
      <c r="D558"/>
      <c r="E558"/>
      <c r="F558"/>
      <c r="G558" s="637"/>
      <c r="H558" s="637"/>
      <c r="I558" s="637"/>
      <c r="J558" s="645"/>
      <c r="K558" s="645"/>
      <c r="L558" s="637"/>
      <c r="M558" s="637"/>
      <c r="N558" s="637"/>
      <c r="O558" s="637"/>
      <c r="P558" s="637"/>
      <c r="Q558" s="637"/>
      <c r="R558" s="637"/>
      <c r="S558" s="637"/>
      <c r="T558" s="637"/>
      <c r="U558" s="637"/>
      <c r="V558" s="637"/>
      <c r="W558" s="637"/>
    </row>
    <row r="559" spans="1:23">
      <c r="A559"/>
      <c r="B559"/>
      <c r="C559"/>
      <c r="D559"/>
      <c r="E559"/>
      <c r="F559"/>
      <c r="G559" s="637"/>
      <c r="H559" s="637"/>
      <c r="I559" s="637"/>
      <c r="J559" s="645"/>
      <c r="K559" s="645"/>
      <c r="L559" s="637"/>
      <c r="M559" s="637"/>
      <c r="N559" s="637"/>
      <c r="O559" s="637"/>
      <c r="P559" s="637"/>
      <c r="Q559" s="637"/>
      <c r="R559" s="637"/>
      <c r="S559" s="637"/>
      <c r="T559" s="637"/>
      <c r="U559" s="637"/>
      <c r="V559" s="637"/>
      <c r="W559" s="637"/>
    </row>
    <row r="560" spans="1:23">
      <c r="A560"/>
      <c r="B560"/>
      <c r="C560"/>
      <c r="D560"/>
      <c r="E560"/>
      <c r="F560"/>
      <c r="G560" s="637"/>
      <c r="H560" s="637"/>
      <c r="I560" s="637"/>
      <c r="J560" s="645"/>
      <c r="K560" s="645"/>
      <c r="L560" s="637"/>
      <c r="M560" s="637"/>
      <c r="N560" s="637"/>
      <c r="O560" s="637"/>
      <c r="P560" s="637"/>
      <c r="Q560" s="637"/>
      <c r="R560" s="637"/>
      <c r="S560" s="637"/>
      <c r="T560" s="637"/>
      <c r="U560" s="637"/>
      <c r="V560" s="637"/>
      <c r="W560" s="637"/>
    </row>
    <row r="561" spans="1:23">
      <c r="A561"/>
      <c r="B561"/>
      <c r="C561"/>
      <c r="D561"/>
      <c r="E561"/>
      <c r="F561"/>
      <c r="G561" s="637"/>
      <c r="H561" s="637"/>
      <c r="I561" s="637"/>
      <c r="J561" s="645"/>
      <c r="K561" s="645"/>
      <c r="L561" s="637"/>
      <c r="M561" s="637"/>
      <c r="N561" s="637"/>
      <c r="O561" s="637"/>
      <c r="P561" s="637"/>
      <c r="Q561" s="637"/>
      <c r="R561" s="637"/>
      <c r="S561" s="637"/>
      <c r="T561" s="637"/>
      <c r="U561" s="637"/>
      <c r="V561" s="637"/>
      <c r="W561" s="637"/>
    </row>
    <row r="562" spans="1:23">
      <c r="A562"/>
      <c r="B562"/>
      <c r="C562"/>
      <c r="D562"/>
      <c r="E562"/>
      <c r="F562"/>
      <c r="G562" s="637"/>
      <c r="H562" s="637"/>
      <c r="I562" s="637"/>
      <c r="J562" s="645"/>
      <c r="K562" s="645"/>
      <c r="L562" s="637"/>
      <c r="M562" s="637"/>
      <c r="N562" s="637"/>
      <c r="O562" s="637"/>
      <c r="P562" s="637"/>
      <c r="Q562" s="637"/>
      <c r="R562" s="637"/>
      <c r="S562" s="637"/>
      <c r="T562" s="637"/>
      <c r="U562" s="637"/>
      <c r="V562" s="637"/>
      <c r="W562" s="637"/>
    </row>
    <row r="563" spans="1:23">
      <c r="A563"/>
      <c r="B563"/>
      <c r="C563"/>
      <c r="D563"/>
      <c r="E563"/>
      <c r="F563"/>
      <c r="G563" s="637"/>
      <c r="H563" s="637"/>
      <c r="I563" s="637"/>
      <c r="J563" s="645"/>
      <c r="K563" s="645"/>
      <c r="L563" s="637"/>
      <c r="M563" s="637"/>
      <c r="N563" s="637"/>
      <c r="O563" s="637"/>
      <c r="P563" s="637"/>
      <c r="Q563" s="637"/>
      <c r="R563" s="637"/>
      <c r="S563" s="637"/>
      <c r="T563" s="637"/>
      <c r="U563" s="637"/>
      <c r="V563" s="637"/>
      <c r="W563" s="637"/>
    </row>
    <row r="564" spans="1:23">
      <c r="A564"/>
      <c r="B564"/>
      <c r="C564"/>
      <c r="D564"/>
      <c r="E564"/>
      <c r="F564"/>
      <c r="G564" s="637"/>
      <c r="H564" s="637"/>
      <c r="I564" s="637"/>
      <c r="J564" s="645"/>
      <c r="K564" s="645"/>
      <c r="L564" s="637"/>
      <c r="M564" s="637"/>
      <c r="N564" s="637"/>
      <c r="O564" s="637"/>
      <c r="P564" s="637"/>
      <c r="Q564" s="637"/>
      <c r="R564" s="637"/>
      <c r="S564" s="637"/>
      <c r="T564" s="637"/>
      <c r="U564" s="637"/>
      <c r="V564" s="637"/>
      <c r="W564" s="637"/>
    </row>
    <row r="565" spans="1:23">
      <c r="A565"/>
      <c r="B565"/>
      <c r="C565"/>
      <c r="D565"/>
      <c r="E565"/>
      <c r="F565"/>
      <c r="G565" s="637"/>
      <c r="H565" s="637"/>
      <c r="I565" s="637"/>
      <c r="J565" s="645"/>
      <c r="K565" s="645"/>
      <c r="L565" s="637"/>
      <c r="M565" s="637"/>
      <c r="N565" s="637"/>
      <c r="O565" s="637"/>
      <c r="P565" s="637"/>
      <c r="Q565" s="637"/>
      <c r="R565" s="637"/>
      <c r="S565" s="637"/>
      <c r="T565" s="637"/>
      <c r="U565" s="637"/>
      <c r="V565" s="637"/>
      <c r="W565" s="637"/>
    </row>
    <row r="566" spans="1:23">
      <c r="A566"/>
      <c r="B566"/>
      <c r="C566"/>
      <c r="D566"/>
      <c r="E566"/>
      <c r="F566"/>
      <c r="G566" s="637"/>
      <c r="H566" s="637"/>
      <c r="I566" s="637"/>
      <c r="J566" s="645"/>
      <c r="K566" s="645"/>
      <c r="L566" s="637"/>
      <c r="M566" s="637"/>
      <c r="N566" s="637"/>
      <c r="O566" s="637"/>
      <c r="P566" s="637"/>
      <c r="Q566" s="637"/>
      <c r="R566" s="637"/>
      <c r="S566" s="637"/>
      <c r="T566" s="637"/>
      <c r="U566" s="637"/>
      <c r="V566" s="637"/>
      <c r="W566" s="637"/>
    </row>
    <row r="567" spans="1:23">
      <c r="A567"/>
      <c r="B567"/>
      <c r="C567"/>
      <c r="D567"/>
      <c r="E567"/>
      <c r="F567"/>
      <c r="G567" s="637"/>
      <c r="H567" s="637"/>
      <c r="I567" s="637"/>
      <c r="J567" s="645"/>
      <c r="K567" s="645"/>
      <c r="L567" s="637"/>
      <c r="M567" s="637"/>
      <c r="N567" s="637"/>
      <c r="O567" s="637"/>
      <c r="P567" s="637"/>
      <c r="Q567" s="637"/>
      <c r="R567" s="637"/>
      <c r="S567" s="637"/>
      <c r="T567" s="637"/>
      <c r="U567" s="637"/>
      <c r="V567" s="637"/>
      <c r="W567" s="637"/>
    </row>
    <row r="568" spans="1:23">
      <c r="A568"/>
      <c r="B568"/>
      <c r="C568"/>
      <c r="D568"/>
      <c r="E568"/>
      <c r="F568"/>
      <c r="G568" s="637"/>
      <c r="H568" s="637"/>
      <c r="I568" s="637"/>
      <c r="J568" s="645"/>
      <c r="K568" s="645"/>
      <c r="L568" s="637"/>
      <c r="M568" s="637"/>
      <c r="N568" s="637"/>
      <c r="O568" s="637"/>
      <c r="P568" s="637"/>
      <c r="Q568" s="637"/>
      <c r="R568" s="637"/>
      <c r="S568" s="637"/>
      <c r="T568" s="637"/>
      <c r="U568" s="637"/>
      <c r="V568" s="637"/>
      <c r="W568" s="637"/>
    </row>
    <row r="569" spans="1:23">
      <c r="A569"/>
      <c r="B569"/>
      <c r="C569"/>
      <c r="D569"/>
      <c r="E569"/>
      <c r="F569"/>
      <c r="G569" s="637"/>
      <c r="H569" s="637"/>
      <c r="I569" s="637"/>
      <c r="J569" s="645"/>
      <c r="K569" s="645"/>
      <c r="L569" s="637"/>
      <c r="M569" s="637"/>
      <c r="N569" s="637"/>
      <c r="O569" s="637"/>
      <c r="P569" s="637"/>
      <c r="Q569" s="637"/>
      <c r="R569" s="637"/>
      <c r="S569" s="637"/>
      <c r="T569" s="637"/>
      <c r="U569" s="637"/>
      <c r="V569" s="637"/>
      <c r="W569" s="637"/>
    </row>
    <row r="570" spans="1:23">
      <c r="A570"/>
      <c r="B570"/>
      <c r="C570"/>
      <c r="D570"/>
      <c r="E570"/>
      <c r="F570"/>
      <c r="G570" s="637"/>
      <c r="H570" s="637"/>
      <c r="I570" s="637"/>
      <c r="J570" s="645"/>
      <c r="K570" s="645"/>
      <c r="L570" s="637"/>
      <c r="M570" s="637"/>
      <c r="N570" s="637"/>
      <c r="O570" s="637"/>
      <c r="P570" s="637"/>
      <c r="Q570" s="637"/>
      <c r="R570" s="637"/>
      <c r="S570" s="637"/>
      <c r="T570" s="637"/>
      <c r="U570" s="637"/>
      <c r="V570" s="637"/>
      <c r="W570" s="637"/>
    </row>
    <row r="571" spans="1:23">
      <c r="A571"/>
      <c r="B571"/>
      <c r="C571"/>
      <c r="D571"/>
      <c r="E571"/>
      <c r="F571"/>
      <c r="G571" s="637"/>
      <c r="H571" s="637"/>
      <c r="I571" s="637"/>
      <c r="J571" s="645"/>
      <c r="K571" s="645"/>
      <c r="L571" s="637"/>
      <c r="M571" s="637"/>
      <c r="N571" s="637"/>
      <c r="O571" s="637"/>
      <c r="P571" s="637"/>
      <c r="Q571" s="637"/>
      <c r="R571" s="637"/>
      <c r="S571" s="637"/>
      <c r="T571" s="637"/>
      <c r="U571" s="637"/>
      <c r="V571" s="637"/>
      <c r="W571" s="637"/>
    </row>
    <row r="572" spans="1:23">
      <c r="A572"/>
      <c r="B572"/>
      <c r="C572"/>
      <c r="D572"/>
      <c r="E572"/>
      <c r="F572"/>
      <c r="G572" s="637"/>
      <c r="H572" s="637"/>
      <c r="I572" s="637"/>
      <c r="J572" s="645"/>
      <c r="K572" s="645"/>
      <c r="L572" s="637"/>
      <c r="M572" s="637"/>
      <c r="N572" s="637"/>
      <c r="O572" s="637"/>
      <c r="P572" s="637"/>
      <c r="Q572" s="637"/>
      <c r="R572" s="637"/>
      <c r="S572" s="637"/>
      <c r="T572" s="637"/>
      <c r="U572" s="637"/>
      <c r="V572" s="637"/>
      <c r="W572" s="637"/>
    </row>
    <row r="573" spans="1:23">
      <c r="A573"/>
      <c r="B573"/>
      <c r="C573"/>
      <c r="D573"/>
      <c r="E573"/>
      <c r="F573"/>
      <c r="G573" s="637"/>
      <c r="H573" s="637"/>
      <c r="I573" s="637"/>
      <c r="J573" s="645"/>
      <c r="K573" s="645"/>
      <c r="L573" s="637"/>
      <c r="M573" s="637"/>
      <c r="N573" s="637"/>
      <c r="O573" s="637"/>
      <c r="P573" s="637"/>
      <c r="Q573" s="637"/>
      <c r="R573" s="637"/>
      <c r="S573" s="637"/>
      <c r="T573" s="637"/>
      <c r="U573" s="637"/>
      <c r="V573" s="637"/>
      <c r="W573" s="637"/>
    </row>
    <row r="574" spans="1:23">
      <c r="A574"/>
      <c r="B574"/>
      <c r="C574"/>
      <c r="D574"/>
      <c r="E574"/>
      <c r="F574"/>
      <c r="G574" s="637"/>
      <c r="H574" s="637"/>
      <c r="I574" s="637"/>
      <c r="J574" s="645"/>
      <c r="K574" s="645"/>
      <c r="L574" s="637"/>
      <c r="M574" s="637"/>
      <c r="N574" s="637"/>
      <c r="O574" s="637"/>
      <c r="P574" s="637"/>
      <c r="Q574" s="637"/>
      <c r="R574" s="637"/>
      <c r="S574" s="637"/>
      <c r="T574" s="637"/>
      <c r="U574" s="637"/>
      <c r="V574" s="637"/>
      <c r="W574" s="637"/>
    </row>
    <row r="575" spans="1:23">
      <c r="A575"/>
      <c r="B575"/>
      <c r="C575"/>
      <c r="D575"/>
      <c r="E575"/>
      <c r="F575"/>
      <c r="G575" s="637"/>
      <c r="H575" s="637"/>
      <c r="I575" s="637"/>
      <c r="J575" s="645"/>
      <c r="K575" s="645"/>
      <c r="L575" s="637"/>
      <c r="M575" s="637"/>
      <c r="N575" s="637"/>
      <c r="O575" s="637"/>
      <c r="P575" s="637"/>
      <c r="Q575" s="637"/>
      <c r="R575" s="637"/>
      <c r="S575" s="637"/>
      <c r="T575" s="637"/>
      <c r="U575" s="637"/>
      <c r="V575" s="637"/>
      <c r="W575" s="637"/>
    </row>
    <row r="576" spans="1:23">
      <c r="A576"/>
      <c r="B576"/>
      <c r="C576"/>
      <c r="D576"/>
      <c r="E576"/>
      <c r="F576"/>
      <c r="G576" s="637"/>
      <c r="H576" s="637"/>
      <c r="I576" s="637"/>
      <c r="J576" s="645"/>
      <c r="K576" s="645"/>
      <c r="L576" s="637"/>
      <c r="M576" s="637"/>
      <c r="N576" s="637"/>
      <c r="O576" s="637"/>
      <c r="P576" s="637"/>
      <c r="Q576" s="637"/>
      <c r="R576" s="637"/>
      <c r="S576" s="637"/>
      <c r="T576" s="637"/>
      <c r="U576" s="637"/>
      <c r="V576" s="637"/>
      <c r="W576" s="637"/>
    </row>
  </sheetData>
  <pageMargins left="0.5" right="0.5" top="0.8" bottom="0.5" header="0.3" footer="0.3"/>
  <pageSetup scale="67" fitToHeight="0" orientation="portrait" r:id="rId2"/>
  <headerFooter>
    <oddHeader>&amp;L&amp;G&amp;R&amp;"-,Italic"&amp;12Fiscal Year 2023-24 Budget</oddHeader>
  </headerFooter>
  <rowBreaks count="10" manualBreakCount="10">
    <brk id="124" max="22" man="1"/>
    <brk id="175" max="22" man="1"/>
    <brk id="182" max="22" man="1"/>
    <brk id="223" max="22" man="1"/>
    <brk id="257" max="22" man="1"/>
    <brk id="296" max="16383" man="1"/>
    <brk id="368" max="16383" man="1"/>
    <brk id="439" max="16383" man="1"/>
    <brk id="465" max="16383" man="1"/>
    <brk id="539" max="16383" man="1"/>
  </rowBreaks>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32BDFD-A90C-4549-8AE8-1C2301E88649}">
  <sheetPr>
    <tabColor theme="3" tint="0.39997558519241921"/>
    <pageSetUpPr fitToPage="1"/>
  </sheetPr>
  <dimension ref="A1:K3857"/>
  <sheetViews>
    <sheetView workbookViewId="0">
      <selection activeCell="AK1" sqref="AK1"/>
    </sheetView>
  </sheetViews>
  <sheetFormatPr defaultRowHeight="15"/>
  <cols>
    <col min="1" max="1" width="38.5703125" style="650" customWidth="1"/>
    <col min="2" max="2" width="7.7109375" style="651" customWidth="1"/>
    <col min="3" max="3" width="6.140625" style="651" customWidth="1"/>
    <col min="4" max="4" width="7.42578125" style="651" customWidth="1"/>
    <col min="5" max="5" width="10.5703125" style="651" bestFit="1" customWidth="1"/>
    <col min="6" max="6" width="2.7109375" style="651" customWidth="1"/>
    <col min="7" max="7" width="39.5703125" style="640" customWidth="1"/>
    <col min="8" max="8" width="6.5703125" style="568" customWidth="1"/>
    <col min="9" max="9" width="6.140625" style="568" customWidth="1"/>
    <col min="10" max="10" width="7.42578125" style="568" customWidth="1"/>
    <col min="11" max="11" width="9.28515625" style="568" customWidth="1"/>
  </cols>
  <sheetData>
    <row r="1" spans="1:11" ht="20.25">
      <c r="A1" s="646" t="s">
        <v>6260</v>
      </c>
      <c r="B1" s="647"/>
      <c r="C1" s="647"/>
      <c r="D1" s="647"/>
      <c r="E1" s="647"/>
      <c r="F1" s="647"/>
    </row>
    <row r="2" spans="1:11" ht="20.25">
      <c r="A2" s="648" t="s">
        <v>6975</v>
      </c>
      <c r="B2" s="649"/>
      <c r="C2" s="649"/>
      <c r="D2" s="649"/>
      <c r="E2" s="649"/>
      <c r="F2" s="649"/>
    </row>
    <row r="3" spans="1:11" ht="22.5" customHeight="1"/>
    <row r="4" spans="1:11" ht="23.25">
      <c r="A4" s="652" t="s">
        <v>6261</v>
      </c>
      <c r="B4" s="653"/>
      <c r="C4" s="653"/>
      <c r="D4" s="653"/>
      <c r="E4" s="653"/>
      <c r="F4" s="654"/>
      <c r="G4" s="654"/>
      <c r="H4" s="655"/>
      <c r="I4" s="655"/>
      <c r="J4" s="655"/>
      <c r="K4" s="655"/>
    </row>
    <row r="5" spans="1:11" ht="21" thickBot="1">
      <c r="A5" s="656"/>
      <c r="B5" s="657"/>
      <c r="C5" s="657"/>
      <c r="D5" s="657"/>
      <c r="E5" s="657"/>
      <c r="F5" s="657"/>
    </row>
    <row r="6" spans="1:11" ht="31.5" customHeight="1">
      <c r="A6" s="658" t="s">
        <v>6262</v>
      </c>
      <c r="B6" s="659" t="s">
        <v>6263</v>
      </c>
      <c r="C6" s="659" t="s">
        <v>6264</v>
      </c>
      <c r="D6" s="660" t="s">
        <v>6265</v>
      </c>
      <c r="E6" s="661" t="s">
        <v>6266</v>
      </c>
      <c r="F6" s="662"/>
      <c r="G6" s="658" t="s">
        <v>6267</v>
      </c>
      <c r="H6" s="659" t="s">
        <v>6263</v>
      </c>
      <c r="I6" s="659" t="s">
        <v>6264</v>
      </c>
      <c r="J6" s="659" t="s">
        <v>6265</v>
      </c>
      <c r="K6" s="661" t="s">
        <v>6266</v>
      </c>
    </row>
    <row r="7" spans="1:11" ht="34.5" customHeight="1">
      <c r="A7" s="663" t="s">
        <v>6268</v>
      </c>
      <c r="B7" s="664" t="s">
        <v>6269</v>
      </c>
      <c r="C7" s="665">
        <v>25400</v>
      </c>
      <c r="D7" s="666">
        <v>931220</v>
      </c>
      <c r="E7" s="667"/>
      <c r="F7" s="662"/>
      <c r="G7" s="663" t="s">
        <v>6270</v>
      </c>
      <c r="H7" s="664" t="s">
        <v>6271</v>
      </c>
      <c r="I7" s="665">
        <v>25400</v>
      </c>
      <c r="J7" s="665">
        <v>931400</v>
      </c>
      <c r="K7" s="667"/>
    </row>
    <row r="8" spans="1:11" ht="34.5" customHeight="1">
      <c r="A8" s="663" t="s">
        <v>6272</v>
      </c>
      <c r="B8" s="664" t="s">
        <v>5167</v>
      </c>
      <c r="C8" s="665">
        <v>25400</v>
      </c>
      <c r="D8" s="666">
        <v>931235</v>
      </c>
      <c r="E8" s="667"/>
      <c r="F8" s="668"/>
      <c r="G8" s="663" t="s">
        <v>6277</v>
      </c>
      <c r="H8" s="664" t="s">
        <v>6278</v>
      </c>
      <c r="I8" s="665">
        <v>25400</v>
      </c>
      <c r="J8" s="669">
        <v>931402</v>
      </c>
      <c r="K8" s="667"/>
    </row>
    <row r="9" spans="1:11" ht="34.5" customHeight="1">
      <c r="A9" s="663" t="s">
        <v>6275</v>
      </c>
      <c r="B9" s="664" t="s">
        <v>6276</v>
      </c>
      <c r="C9" s="669">
        <v>25400</v>
      </c>
      <c r="D9" s="671">
        <v>931235</v>
      </c>
      <c r="E9" s="670"/>
      <c r="F9" s="662"/>
      <c r="G9" s="663" t="s">
        <v>5213</v>
      </c>
      <c r="H9" s="664" t="s">
        <v>4864</v>
      </c>
      <c r="I9" s="665">
        <v>25400</v>
      </c>
      <c r="J9" s="669">
        <v>931403</v>
      </c>
      <c r="K9" s="667"/>
    </row>
    <row r="10" spans="1:11" ht="34.5" customHeight="1">
      <c r="A10" s="663" t="s">
        <v>6279</v>
      </c>
      <c r="B10" s="664" t="s">
        <v>6280</v>
      </c>
      <c r="C10" s="669">
        <v>25400</v>
      </c>
      <c r="D10" s="671">
        <v>931235</v>
      </c>
      <c r="E10" s="670" t="s">
        <v>6281</v>
      </c>
      <c r="F10" s="662"/>
      <c r="G10" s="663" t="s">
        <v>6273</v>
      </c>
      <c r="H10" s="664" t="s">
        <v>6274</v>
      </c>
      <c r="I10" s="665">
        <v>25400</v>
      </c>
      <c r="J10" s="669">
        <v>931404</v>
      </c>
      <c r="K10" s="670"/>
    </row>
    <row r="11" spans="1:11" ht="34.5" customHeight="1">
      <c r="A11" s="672" t="s">
        <v>6282</v>
      </c>
      <c r="B11" s="664" t="s">
        <v>6283</v>
      </c>
      <c r="C11" s="669">
        <v>25400</v>
      </c>
      <c r="D11" s="671">
        <v>931235</v>
      </c>
      <c r="E11" s="670" t="s">
        <v>6284</v>
      </c>
      <c r="F11" s="662"/>
      <c r="G11" s="663" t="s">
        <v>6285</v>
      </c>
      <c r="H11" s="664" t="s">
        <v>4808</v>
      </c>
      <c r="I11" s="665">
        <v>25400</v>
      </c>
      <c r="J11" s="669">
        <v>931405</v>
      </c>
      <c r="K11" s="667"/>
    </row>
    <row r="12" spans="1:11" ht="34.5" customHeight="1">
      <c r="A12" s="663" t="s">
        <v>6286</v>
      </c>
      <c r="B12" s="664" t="s">
        <v>4949</v>
      </c>
      <c r="C12" s="669">
        <v>25400</v>
      </c>
      <c r="D12" s="671">
        <v>931235</v>
      </c>
      <c r="E12" s="670" t="s">
        <v>6287</v>
      </c>
      <c r="F12" s="662"/>
      <c r="G12" s="663" t="s">
        <v>6288</v>
      </c>
      <c r="H12" s="664" t="s">
        <v>6289</v>
      </c>
      <c r="I12" s="665">
        <v>25400</v>
      </c>
      <c r="J12" s="669">
        <v>931406</v>
      </c>
      <c r="K12" s="667"/>
    </row>
    <row r="13" spans="1:11" ht="34.5" customHeight="1">
      <c r="A13" s="663" t="s">
        <v>6290</v>
      </c>
      <c r="B13" s="664" t="s">
        <v>6291</v>
      </c>
      <c r="C13" s="669">
        <v>25400</v>
      </c>
      <c r="D13" s="671">
        <v>931235</v>
      </c>
      <c r="E13" s="670" t="s">
        <v>6292</v>
      </c>
      <c r="F13" s="662"/>
      <c r="G13" s="663" t="s">
        <v>5251</v>
      </c>
      <c r="H13" s="664" t="s">
        <v>4874</v>
      </c>
      <c r="I13" s="665">
        <v>25400</v>
      </c>
      <c r="J13" s="669">
        <v>931408</v>
      </c>
      <c r="K13" s="667"/>
    </row>
    <row r="14" spans="1:11" ht="34.5" customHeight="1" thickBot="1">
      <c r="A14" s="663" t="s">
        <v>6293</v>
      </c>
      <c r="B14" s="664" t="s">
        <v>6294</v>
      </c>
      <c r="C14" s="669">
        <v>25400</v>
      </c>
      <c r="D14" s="671">
        <v>931235</v>
      </c>
      <c r="E14" s="670" t="s">
        <v>6295</v>
      </c>
      <c r="F14" s="662"/>
      <c r="G14" s="663" t="s">
        <v>5217</v>
      </c>
      <c r="H14" s="664" t="s">
        <v>4804</v>
      </c>
      <c r="I14" s="665">
        <v>25400</v>
      </c>
      <c r="J14" s="669">
        <v>931409</v>
      </c>
      <c r="K14" s="667"/>
    </row>
    <row r="15" spans="1:11" ht="34.5" customHeight="1">
      <c r="A15" s="673" t="s">
        <v>6296</v>
      </c>
      <c r="B15" s="674" t="s">
        <v>5208</v>
      </c>
      <c r="C15" s="675">
        <v>25400</v>
      </c>
      <c r="D15" s="676">
        <v>931235</v>
      </c>
      <c r="E15" s="677" t="s">
        <v>6297</v>
      </c>
      <c r="F15" s="662"/>
      <c r="G15" s="712" t="s">
        <v>6298</v>
      </c>
      <c r="H15" s="713" t="s">
        <v>6299</v>
      </c>
      <c r="I15" s="714">
        <v>25400</v>
      </c>
      <c r="J15" s="715">
        <v>931420</v>
      </c>
      <c r="K15" s="716"/>
    </row>
    <row r="16" spans="1:11" ht="34.5" customHeight="1" thickBot="1">
      <c r="A16" s="663" t="s">
        <v>4742</v>
      </c>
      <c r="B16" s="664" t="s">
        <v>6300</v>
      </c>
      <c r="C16" s="665">
        <v>25400</v>
      </c>
      <c r="D16" s="666">
        <v>931240</v>
      </c>
      <c r="E16" s="667"/>
      <c r="F16" s="662"/>
      <c r="G16" s="679" t="s">
        <v>5261</v>
      </c>
      <c r="H16" s="680" t="s">
        <v>4821</v>
      </c>
      <c r="I16" s="681">
        <v>25400</v>
      </c>
      <c r="J16" s="682">
        <v>931421</v>
      </c>
      <c r="K16" s="683"/>
    </row>
    <row r="17" spans="1:11" ht="34.5" customHeight="1" thickBot="1">
      <c r="A17" s="663" t="s">
        <v>6301</v>
      </c>
      <c r="B17" s="664" t="s">
        <v>6302</v>
      </c>
      <c r="C17" s="665">
        <v>25500</v>
      </c>
      <c r="D17" s="666">
        <v>931103</v>
      </c>
      <c r="E17" s="667"/>
      <c r="F17" s="662"/>
      <c r="G17" s="684" t="s">
        <v>6303</v>
      </c>
      <c r="H17" s="685" t="s">
        <v>4857</v>
      </c>
      <c r="I17" s="686">
        <v>25620</v>
      </c>
      <c r="J17" s="686">
        <v>931750</v>
      </c>
      <c r="K17" s="687"/>
    </row>
    <row r="18" spans="1:11" ht="34.5" customHeight="1" thickBot="1">
      <c r="A18" s="663" t="s">
        <v>6304</v>
      </c>
      <c r="B18" s="664" t="s">
        <v>6305</v>
      </c>
      <c r="C18" s="665">
        <v>25400</v>
      </c>
      <c r="D18" s="666">
        <v>931183</v>
      </c>
      <c r="E18" s="667"/>
      <c r="F18" s="662"/>
      <c r="G18" s="688"/>
      <c r="H18" s="688"/>
      <c r="I18" s="688"/>
      <c r="J18" s="688"/>
      <c r="K18" s="688"/>
    </row>
    <row r="19" spans="1:11" ht="34.5" customHeight="1">
      <c r="A19" s="663" t="s">
        <v>6306</v>
      </c>
      <c r="B19" s="664" t="s">
        <v>4978</v>
      </c>
      <c r="C19" s="665">
        <v>25400</v>
      </c>
      <c r="D19" s="666">
        <v>931260</v>
      </c>
      <c r="E19" s="667"/>
      <c r="F19" s="640"/>
      <c r="G19" s="689" t="s">
        <v>6307</v>
      </c>
      <c r="H19" s="659" t="s">
        <v>6263</v>
      </c>
      <c r="I19" s="659" t="s">
        <v>6264</v>
      </c>
      <c r="J19" s="659" t="s">
        <v>6265</v>
      </c>
      <c r="K19" s="661" t="s">
        <v>6266</v>
      </c>
    </row>
    <row r="20" spans="1:11" ht="34.5" customHeight="1">
      <c r="A20" s="663" t="s">
        <v>6308</v>
      </c>
      <c r="B20" s="664" t="s">
        <v>6309</v>
      </c>
      <c r="C20" s="665">
        <v>25510</v>
      </c>
      <c r="D20" s="666">
        <v>931108</v>
      </c>
      <c r="E20" s="670" t="s">
        <v>6310</v>
      </c>
      <c r="F20" s="640"/>
      <c r="G20" s="690" t="s">
        <v>6311</v>
      </c>
      <c r="H20" s="665" t="s">
        <v>6312</v>
      </c>
      <c r="I20" s="665">
        <v>25401</v>
      </c>
      <c r="J20" s="665">
        <v>931111</v>
      </c>
      <c r="K20" s="667"/>
    </row>
    <row r="21" spans="1:11" ht="34.5" customHeight="1">
      <c r="A21" s="691" t="s">
        <v>6313</v>
      </c>
      <c r="B21" s="692" t="s">
        <v>6314</v>
      </c>
      <c r="C21" s="669">
        <v>25400</v>
      </c>
      <c r="D21" s="671">
        <v>931205</v>
      </c>
      <c r="E21" s="693"/>
      <c r="F21" s="640"/>
      <c r="G21" s="690" t="s">
        <v>6315</v>
      </c>
      <c r="H21" s="665" t="s">
        <v>6316</v>
      </c>
      <c r="I21" s="665">
        <v>25400</v>
      </c>
      <c r="J21" s="665">
        <v>931301</v>
      </c>
      <c r="K21" s="667"/>
    </row>
    <row r="22" spans="1:11" ht="34.5" customHeight="1" thickBot="1">
      <c r="A22" s="679" t="s">
        <v>6317</v>
      </c>
      <c r="B22" s="680" t="s">
        <v>6318</v>
      </c>
      <c r="C22" s="681">
        <v>25400</v>
      </c>
      <c r="D22" s="681">
        <v>931300</v>
      </c>
      <c r="E22" s="683"/>
      <c r="F22" s="640"/>
      <c r="G22" s="690" t="s">
        <v>6319</v>
      </c>
      <c r="H22" s="665" t="s">
        <v>4935</v>
      </c>
      <c r="I22" s="665">
        <v>25400</v>
      </c>
      <c r="J22" s="669">
        <v>931302</v>
      </c>
      <c r="K22" s="667"/>
    </row>
    <row r="23" spans="1:11" ht="34.5" customHeight="1" thickBot="1">
      <c r="F23" s="640"/>
      <c r="G23" s="690" t="s">
        <v>6320</v>
      </c>
      <c r="H23" s="665" t="s">
        <v>6321</v>
      </c>
      <c r="I23" s="665">
        <v>25400</v>
      </c>
      <c r="J23" s="669">
        <v>931303</v>
      </c>
      <c r="K23" s="667"/>
    </row>
    <row r="24" spans="1:11" ht="34.5" customHeight="1">
      <c r="A24" s="689" t="s">
        <v>6322</v>
      </c>
      <c r="B24" s="659" t="s">
        <v>6263</v>
      </c>
      <c r="C24" s="659" t="s">
        <v>6264</v>
      </c>
      <c r="D24" s="659" t="s">
        <v>6265</v>
      </c>
      <c r="E24" s="661" t="s">
        <v>6266</v>
      </c>
      <c r="F24" s="640"/>
      <c r="G24" s="694" t="s">
        <v>6323</v>
      </c>
      <c r="H24" s="695" t="s">
        <v>6324</v>
      </c>
      <c r="I24" s="696">
        <v>25400</v>
      </c>
      <c r="J24" s="697">
        <v>931304</v>
      </c>
      <c r="K24" s="698"/>
    </row>
    <row r="25" spans="1:11" ht="34.5" customHeight="1">
      <c r="A25" s="699" t="s">
        <v>6325</v>
      </c>
      <c r="B25" s="700" t="s">
        <v>6326</v>
      </c>
      <c r="C25" s="665">
        <v>25430</v>
      </c>
      <c r="D25" s="665">
        <v>931170</v>
      </c>
      <c r="E25" s="701"/>
      <c r="F25" s="640"/>
      <c r="G25" s="690" t="s">
        <v>6327</v>
      </c>
      <c r="H25" s="665" t="s">
        <v>6328</v>
      </c>
      <c r="I25" s="665">
        <v>25400</v>
      </c>
      <c r="J25" s="669">
        <v>931305</v>
      </c>
      <c r="K25" s="667"/>
    </row>
    <row r="26" spans="1:11" ht="34.5" customHeight="1">
      <c r="A26" s="702" t="s">
        <v>6329</v>
      </c>
      <c r="B26" s="700" t="s">
        <v>6330</v>
      </c>
      <c r="C26" s="665">
        <v>25430</v>
      </c>
      <c r="D26" s="669">
        <v>931171</v>
      </c>
      <c r="E26" s="701"/>
      <c r="F26" s="640"/>
      <c r="G26" s="690" t="s">
        <v>5305</v>
      </c>
      <c r="H26" s="665" t="s">
        <v>4893</v>
      </c>
      <c r="I26" s="665">
        <v>25400</v>
      </c>
      <c r="J26" s="669">
        <v>931306</v>
      </c>
      <c r="K26" s="667"/>
    </row>
    <row r="27" spans="1:11" ht="34.5" customHeight="1" thickBot="1">
      <c r="A27" s="702" t="s">
        <v>6331</v>
      </c>
      <c r="B27" s="700" t="s">
        <v>6332</v>
      </c>
      <c r="C27" s="665">
        <v>25430</v>
      </c>
      <c r="D27" s="669">
        <v>931172</v>
      </c>
      <c r="E27" s="701"/>
      <c r="F27" s="640"/>
      <c r="G27" s="703" t="s">
        <v>6333</v>
      </c>
      <c r="H27" s="681" t="s">
        <v>4797</v>
      </c>
      <c r="I27" s="681">
        <v>25400</v>
      </c>
      <c r="J27" s="682">
        <v>931307</v>
      </c>
      <c r="K27" s="683"/>
    </row>
    <row r="28" spans="1:11" ht="34.5" customHeight="1" thickBot="1">
      <c r="A28" s="702" t="s">
        <v>6334</v>
      </c>
      <c r="B28" s="700" t="s">
        <v>6335</v>
      </c>
      <c r="C28" s="665">
        <v>25430</v>
      </c>
      <c r="D28" s="669">
        <v>931173</v>
      </c>
      <c r="E28" s="701"/>
      <c r="F28" s="668"/>
    </row>
    <row r="29" spans="1:11" ht="34.5" customHeight="1">
      <c r="A29" s="694" t="s">
        <v>6336</v>
      </c>
      <c r="B29" s="695" t="s">
        <v>6337</v>
      </c>
      <c r="C29" s="696">
        <v>25430</v>
      </c>
      <c r="D29" s="697">
        <v>931174</v>
      </c>
      <c r="E29" s="698"/>
      <c r="F29" s="668"/>
      <c r="G29" s="658" t="s">
        <v>6338</v>
      </c>
      <c r="H29" s="659" t="s">
        <v>6263</v>
      </c>
      <c r="I29" s="659" t="s">
        <v>6264</v>
      </c>
      <c r="J29" s="660" t="s">
        <v>6265</v>
      </c>
      <c r="K29" s="661" t="s">
        <v>6266</v>
      </c>
    </row>
    <row r="30" spans="1:11" ht="34.5" customHeight="1">
      <c r="A30" s="704" t="s">
        <v>6339</v>
      </c>
      <c r="B30" s="665" t="s">
        <v>5056</v>
      </c>
      <c r="C30" s="665">
        <v>25590</v>
      </c>
      <c r="D30" s="665">
        <v>931150</v>
      </c>
      <c r="E30" s="701"/>
      <c r="F30" s="668"/>
      <c r="G30" s="678" t="s">
        <v>6340</v>
      </c>
      <c r="H30" s="664" t="s">
        <v>6341</v>
      </c>
      <c r="I30" s="665">
        <v>33100</v>
      </c>
      <c r="J30" s="665">
        <v>931105</v>
      </c>
      <c r="K30" s="667"/>
    </row>
    <row r="31" spans="1:11" ht="34.5" customHeight="1">
      <c r="A31" s="704" t="s">
        <v>6342</v>
      </c>
      <c r="B31" s="665" t="s">
        <v>5034</v>
      </c>
      <c r="C31" s="665">
        <v>25540</v>
      </c>
      <c r="D31" s="665">
        <v>931116</v>
      </c>
      <c r="E31" s="705" t="s">
        <v>6343</v>
      </c>
      <c r="F31" s="706"/>
      <c r="G31" s="678" t="s">
        <v>6344</v>
      </c>
      <c r="H31" s="664" t="s">
        <v>6345</v>
      </c>
      <c r="I31" s="665">
        <v>33110</v>
      </c>
      <c r="J31" s="666">
        <v>931121</v>
      </c>
      <c r="K31" s="667"/>
    </row>
    <row r="32" spans="1:11" ht="34.5" customHeight="1" thickBot="1">
      <c r="A32" s="704" t="s">
        <v>6346</v>
      </c>
      <c r="B32" s="665" t="s">
        <v>6347</v>
      </c>
      <c r="C32" s="665">
        <v>25440</v>
      </c>
      <c r="D32" s="665">
        <v>931160</v>
      </c>
      <c r="E32" s="701"/>
      <c r="F32" s="706"/>
      <c r="G32" s="707" t="s">
        <v>6348</v>
      </c>
      <c r="H32" s="680" t="s">
        <v>6349</v>
      </c>
      <c r="I32" s="681">
        <v>33120</v>
      </c>
      <c r="J32" s="708">
        <v>931800</v>
      </c>
      <c r="K32" s="683"/>
    </row>
    <row r="33" spans="1:11" ht="34.5" customHeight="1" thickBot="1">
      <c r="A33" s="709" t="s">
        <v>6350</v>
      </c>
      <c r="B33" s="681" t="s">
        <v>6351</v>
      </c>
      <c r="C33" s="681">
        <v>25550</v>
      </c>
      <c r="D33" s="681">
        <v>931101</v>
      </c>
      <c r="E33" s="710"/>
      <c r="F33" s="706"/>
      <c r="G33" s="706"/>
      <c r="H33" s="706"/>
      <c r="I33" s="706"/>
      <c r="J33" s="706"/>
      <c r="K33" s="706"/>
    </row>
    <row r="34" spans="1:11">
      <c r="A34" s="706"/>
      <c r="B34" s="706"/>
      <c r="C34" s="706"/>
      <c r="D34" s="706"/>
      <c r="E34" s="706"/>
      <c r="F34" s="706"/>
      <c r="G34" s="706"/>
      <c r="H34" s="706"/>
      <c r="I34" s="706"/>
      <c r="J34" s="706"/>
      <c r="K34" s="706"/>
    </row>
    <row r="35" spans="1:11">
      <c r="A35" s="706"/>
      <c r="B35" s="706"/>
      <c r="C35" s="706"/>
      <c r="D35" s="706"/>
      <c r="E35" s="706"/>
      <c r="F35" s="706"/>
      <c r="G35" s="706"/>
      <c r="H35" s="706"/>
      <c r="I35" s="706"/>
      <c r="J35" s="706"/>
      <c r="K35" s="706"/>
    </row>
    <row r="36" spans="1:11">
      <c r="A36" s="711"/>
      <c r="B36" s="668"/>
      <c r="C36" s="668"/>
      <c r="D36" s="668"/>
      <c r="E36" s="668"/>
      <c r="F36" s="706"/>
      <c r="G36" s="706"/>
      <c r="H36" s="706"/>
      <c r="I36" s="706"/>
      <c r="J36" s="706"/>
      <c r="K36" s="706"/>
    </row>
    <row r="37" spans="1:11">
      <c r="A37" s="711"/>
      <c r="B37" s="668"/>
      <c r="C37" s="668"/>
      <c r="D37" s="668"/>
      <c r="E37" s="668"/>
      <c r="F37" s="706"/>
      <c r="G37" s="706"/>
      <c r="H37" s="706"/>
      <c r="I37" s="706"/>
      <c r="J37" s="706"/>
      <c r="K37" s="706"/>
    </row>
    <row r="38" spans="1:11">
      <c r="A38" s="711"/>
      <c r="B38" s="668"/>
      <c r="C38" s="668"/>
      <c r="D38" s="668"/>
      <c r="E38" s="668"/>
      <c r="F38" s="668"/>
      <c r="G38" s="706"/>
      <c r="H38" s="706"/>
      <c r="I38" s="706"/>
      <c r="J38" s="706"/>
      <c r="K38" s="706"/>
    </row>
    <row r="39" spans="1:11">
      <c r="A39" s="711"/>
      <c r="B39" s="668"/>
      <c r="C39" s="668"/>
      <c r="D39" s="668"/>
      <c r="E39" s="668"/>
      <c r="F39" s="668"/>
      <c r="G39" s="706"/>
      <c r="H39" s="706"/>
      <c r="I39" s="706"/>
      <c r="J39" s="706"/>
      <c r="K39" s="706"/>
    </row>
    <row r="40" spans="1:11">
      <c r="A40" s="711"/>
      <c r="B40" s="668"/>
      <c r="C40" s="668"/>
      <c r="D40" s="668"/>
      <c r="E40" s="668"/>
      <c r="F40" s="668"/>
      <c r="G40" s="706"/>
      <c r="H40" s="706"/>
      <c r="I40" s="706"/>
      <c r="J40" s="706"/>
      <c r="K40" s="706"/>
    </row>
    <row r="41" spans="1:11">
      <c r="A41" s="711"/>
      <c r="B41" s="668"/>
      <c r="C41" s="668"/>
      <c r="D41" s="668"/>
      <c r="E41" s="668"/>
      <c r="F41" s="668"/>
    </row>
    <row r="42" spans="1:11">
      <c r="A42" s="711"/>
      <c r="B42" s="668"/>
      <c r="C42" s="668"/>
      <c r="D42" s="668"/>
      <c r="E42" s="668"/>
      <c r="F42" s="668"/>
    </row>
    <row r="43" spans="1:11">
      <c r="A43" s="711"/>
      <c r="B43" s="668"/>
      <c r="C43" s="668"/>
      <c r="D43" s="668"/>
      <c r="E43" s="668"/>
      <c r="F43" s="668"/>
    </row>
    <row r="44" spans="1:11">
      <c r="A44" s="711"/>
      <c r="B44" s="668"/>
      <c r="C44" s="668"/>
      <c r="D44" s="668"/>
      <c r="E44" s="668"/>
      <c r="F44" s="668"/>
    </row>
    <row r="45" spans="1:11">
      <c r="A45" s="711"/>
      <c r="B45" s="668"/>
      <c r="C45" s="668"/>
      <c r="D45" s="668"/>
      <c r="E45" s="668"/>
      <c r="F45" s="668"/>
    </row>
    <row r="46" spans="1:11">
      <c r="A46" s="711"/>
      <c r="B46" s="668"/>
      <c r="C46" s="668"/>
      <c r="D46" s="668"/>
      <c r="E46" s="668"/>
      <c r="F46" s="668"/>
    </row>
    <row r="47" spans="1:11">
      <c r="A47" s="711"/>
      <c r="B47" s="668"/>
      <c r="C47" s="668"/>
      <c r="D47" s="668"/>
      <c r="E47" s="668"/>
      <c r="F47" s="668"/>
    </row>
    <row r="48" spans="1:11">
      <c r="A48" s="711"/>
      <c r="B48" s="668"/>
      <c r="C48" s="668"/>
      <c r="D48" s="668"/>
      <c r="E48" s="668"/>
      <c r="F48" s="668"/>
    </row>
    <row r="49" spans="1:6">
      <c r="A49" s="711"/>
      <c r="B49" s="668"/>
      <c r="C49" s="668"/>
      <c r="D49" s="668"/>
      <c r="E49" s="668"/>
      <c r="F49" s="668"/>
    </row>
    <row r="50" spans="1:6">
      <c r="A50" s="711"/>
      <c r="B50" s="668"/>
      <c r="C50" s="668"/>
      <c r="D50" s="668"/>
      <c r="E50" s="668"/>
      <c r="F50" s="668"/>
    </row>
    <row r="51" spans="1:6">
      <c r="A51" s="711"/>
      <c r="B51" s="668"/>
      <c r="C51" s="668"/>
      <c r="D51" s="668"/>
      <c r="E51" s="668"/>
      <c r="F51" s="668"/>
    </row>
    <row r="52" spans="1:6">
      <c r="A52" s="711"/>
      <c r="B52" s="668"/>
      <c r="C52" s="668"/>
      <c r="D52" s="668"/>
      <c r="E52" s="668"/>
      <c r="F52" s="668"/>
    </row>
    <row r="53" spans="1:6">
      <c r="A53" s="711"/>
      <c r="B53" s="668"/>
      <c r="C53" s="668"/>
      <c r="D53" s="668"/>
      <c r="E53" s="668"/>
      <c r="F53" s="668"/>
    </row>
    <row r="54" spans="1:6">
      <c r="A54" s="711"/>
      <c r="B54" s="668"/>
      <c r="C54" s="668"/>
      <c r="D54" s="668"/>
      <c r="E54" s="668"/>
      <c r="F54" s="668"/>
    </row>
    <row r="55" spans="1:6">
      <c r="A55" s="711"/>
      <c r="B55" s="668"/>
      <c r="C55" s="668"/>
      <c r="D55" s="668"/>
      <c r="E55" s="668"/>
      <c r="F55" s="668"/>
    </row>
    <row r="56" spans="1:6">
      <c r="A56" s="711"/>
      <c r="B56" s="668"/>
      <c r="C56" s="668"/>
      <c r="D56" s="668"/>
      <c r="E56" s="668"/>
      <c r="F56" s="668"/>
    </row>
    <row r="57" spans="1:6">
      <c r="A57" s="711"/>
      <c r="B57" s="668"/>
      <c r="C57" s="668"/>
      <c r="D57" s="668"/>
      <c r="E57" s="668"/>
      <c r="F57" s="668"/>
    </row>
    <row r="58" spans="1:6">
      <c r="A58" s="711"/>
      <c r="B58" s="668"/>
      <c r="C58" s="668"/>
      <c r="D58" s="668"/>
      <c r="E58" s="668"/>
      <c r="F58" s="668"/>
    </row>
    <row r="59" spans="1:6">
      <c r="A59" s="711"/>
      <c r="B59" s="668"/>
      <c r="C59" s="668"/>
      <c r="D59" s="668"/>
      <c r="E59" s="668"/>
      <c r="F59" s="668"/>
    </row>
    <row r="60" spans="1:6">
      <c r="A60" s="711"/>
      <c r="B60" s="668"/>
      <c r="C60" s="668"/>
      <c r="D60" s="668"/>
      <c r="E60" s="668"/>
      <c r="F60" s="668"/>
    </row>
    <row r="61" spans="1:6">
      <c r="A61" s="711"/>
      <c r="B61" s="668"/>
      <c r="C61" s="668"/>
      <c r="D61" s="668"/>
      <c r="E61" s="668"/>
      <c r="F61" s="668"/>
    </row>
    <row r="62" spans="1:6">
      <c r="A62" s="711"/>
      <c r="B62" s="668"/>
      <c r="C62" s="668"/>
      <c r="D62" s="668"/>
      <c r="E62" s="668"/>
      <c r="F62" s="668"/>
    </row>
    <row r="63" spans="1:6">
      <c r="A63" s="711"/>
      <c r="B63" s="668"/>
      <c r="C63" s="668"/>
      <c r="D63" s="668"/>
      <c r="E63" s="668"/>
      <c r="F63" s="668"/>
    </row>
    <row r="64" spans="1:6">
      <c r="A64" s="711"/>
      <c r="B64" s="668"/>
      <c r="C64" s="668"/>
      <c r="D64" s="668"/>
      <c r="E64" s="668"/>
      <c r="F64" s="668"/>
    </row>
    <row r="65" spans="1:6">
      <c r="A65" s="711"/>
      <c r="B65" s="668"/>
      <c r="C65" s="668"/>
      <c r="D65" s="668"/>
      <c r="E65" s="668"/>
      <c r="F65" s="668"/>
    </row>
    <row r="66" spans="1:6">
      <c r="A66" s="711"/>
      <c r="B66" s="668"/>
      <c r="C66" s="668"/>
      <c r="D66" s="668"/>
      <c r="E66" s="668"/>
      <c r="F66" s="668"/>
    </row>
    <row r="67" spans="1:6">
      <c r="A67" s="711"/>
      <c r="B67" s="668"/>
      <c r="C67" s="668"/>
      <c r="D67" s="668"/>
      <c r="E67" s="668"/>
      <c r="F67" s="668"/>
    </row>
    <row r="68" spans="1:6">
      <c r="A68" s="711"/>
      <c r="B68" s="668"/>
      <c r="C68" s="668"/>
      <c r="D68" s="668"/>
      <c r="E68" s="668"/>
      <c r="F68" s="668"/>
    </row>
    <row r="69" spans="1:6">
      <c r="A69" s="711"/>
      <c r="B69" s="668"/>
      <c r="C69" s="668"/>
      <c r="D69" s="668"/>
      <c r="E69" s="668"/>
      <c r="F69" s="668"/>
    </row>
    <row r="70" spans="1:6">
      <c r="A70" s="711"/>
      <c r="B70" s="668"/>
      <c r="C70" s="668"/>
      <c r="D70" s="668"/>
      <c r="E70" s="668"/>
      <c r="F70" s="668"/>
    </row>
    <row r="71" spans="1:6">
      <c r="A71" s="711"/>
      <c r="B71" s="668"/>
      <c r="C71" s="668"/>
      <c r="D71" s="668"/>
      <c r="E71" s="668"/>
      <c r="F71" s="668"/>
    </row>
    <row r="72" spans="1:6">
      <c r="A72" s="711"/>
      <c r="B72" s="668"/>
      <c r="C72" s="668"/>
      <c r="D72" s="668"/>
      <c r="E72" s="668"/>
      <c r="F72" s="668"/>
    </row>
    <row r="73" spans="1:6">
      <c r="A73" s="711"/>
      <c r="B73" s="668"/>
      <c r="C73" s="668"/>
      <c r="D73" s="668"/>
      <c r="E73" s="668"/>
      <c r="F73" s="668"/>
    </row>
    <row r="74" spans="1:6">
      <c r="A74" s="711"/>
      <c r="B74" s="668"/>
      <c r="C74" s="668"/>
      <c r="D74" s="668"/>
      <c r="E74" s="668"/>
      <c r="F74" s="668"/>
    </row>
    <row r="75" spans="1:6">
      <c r="A75" s="711"/>
      <c r="B75" s="668"/>
      <c r="C75" s="668"/>
      <c r="D75" s="668"/>
      <c r="E75" s="668"/>
      <c r="F75" s="668"/>
    </row>
    <row r="76" spans="1:6">
      <c r="A76" s="711"/>
      <c r="B76" s="668"/>
      <c r="C76" s="668"/>
      <c r="D76" s="668"/>
      <c r="E76" s="668"/>
      <c r="F76" s="668"/>
    </row>
    <row r="77" spans="1:6">
      <c r="A77" s="711"/>
      <c r="B77" s="668"/>
      <c r="C77" s="668"/>
      <c r="D77" s="668"/>
      <c r="E77" s="668"/>
      <c r="F77" s="668"/>
    </row>
    <row r="78" spans="1:6">
      <c r="A78" s="711"/>
      <c r="B78" s="668"/>
      <c r="C78" s="668"/>
      <c r="D78" s="668"/>
      <c r="E78" s="668"/>
      <c r="F78" s="668"/>
    </row>
    <row r="79" spans="1:6">
      <c r="A79" s="711"/>
      <c r="B79" s="668"/>
      <c r="C79" s="668"/>
      <c r="D79" s="668"/>
      <c r="E79" s="668"/>
      <c r="F79" s="668"/>
    </row>
    <row r="80" spans="1:6">
      <c r="A80" s="711"/>
      <c r="B80" s="668"/>
      <c r="C80" s="668"/>
      <c r="D80" s="668"/>
      <c r="E80" s="668"/>
      <c r="F80" s="668"/>
    </row>
    <row r="81" spans="1:6">
      <c r="A81" s="711"/>
      <c r="B81" s="668"/>
      <c r="C81" s="668"/>
      <c r="D81" s="668"/>
      <c r="E81" s="668"/>
      <c r="F81" s="668"/>
    </row>
    <row r="82" spans="1:6">
      <c r="A82" s="711"/>
      <c r="B82" s="668"/>
      <c r="C82" s="668"/>
      <c r="D82" s="668"/>
      <c r="E82" s="668"/>
      <c r="F82" s="668"/>
    </row>
    <row r="83" spans="1:6">
      <c r="A83" s="711"/>
      <c r="B83" s="668"/>
      <c r="C83" s="668"/>
      <c r="D83" s="668"/>
      <c r="E83" s="668"/>
      <c r="F83" s="668"/>
    </row>
    <row r="84" spans="1:6">
      <c r="A84" s="711"/>
      <c r="B84" s="668"/>
      <c r="C84" s="668"/>
      <c r="D84" s="668"/>
      <c r="E84" s="668"/>
      <c r="F84" s="668"/>
    </row>
    <row r="85" spans="1:6">
      <c r="A85" s="711"/>
      <c r="B85" s="668"/>
      <c r="C85" s="668"/>
      <c r="D85" s="668"/>
      <c r="E85" s="668"/>
      <c r="F85" s="668"/>
    </row>
    <row r="86" spans="1:6">
      <c r="A86" s="711"/>
      <c r="B86" s="668"/>
      <c r="C86" s="668"/>
      <c r="D86" s="668"/>
      <c r="E86" s="668"/>
      <c r="F86" s="668"/>
    </row>
    <row r="87" spans="1:6">
      <c r="A87" s="711"/>
      <c r="B87" s="668"/>
      <c r="C87" s="668"/>
      <c r="D87" s="668"/>
      <c r="E87" s="668"/>
      <c r="F87" s="668"/>
    </row>
    <row r="88" spans="1:6">
      <c r="A88" s="711"/>
      <c r="B88" s="668"/>
      <c r="C88" s="668"/>
      <c r="D88" s="668"/>
      <c r="E88" s="668"/>
      <c r="F88" s="668"/>
    </row>
    <row r="89" spans="1:6">
      <c r="A89" s="711"/>
      <c r="B89" s="668"/>
      <c r="C89" s="668"/>
      <c r="D89" s="668"/>
      <c r="E89" s="668"/>
      <c r="F89" s="668"/>
    </row>
    <row r="90" spans="1:6">
      <c r="A90" s="711"/>
      <c r="B90" s="668"/>
      <c r="C90" s="668"/>
      <c r="D90" s="668"/>
      <c r="E90" s="668"/>
      <c r="F90" s="668"/>
    </row>
    <row r="91" spans="1:6">
      <c r="A91" s="711"/>
      <c r="B91" s="668"/>
      <c r="C91" s="668"/>
      <c r="D91" s="668"/>
      <c r="E91" s="668"/>
      <c r="F91" s="668"/>
    </row>
    <row r="92" spans="1:6">
      <c r="A92" s="711"/>
      <c r="B92" s="668"/>
      <c r="C92" s="668"/>
      <c r="D92" s="668"/>
      <c r="E92" s="668"/>
      <c r="F92" s="668"/>
    </row>
    <row r="93" spans="1:6">
      <c r="A93" s="711"/>
      <c r="B93" s="668"/>
      <c r="C93" s="668"/>
      <c r="D93" s="668"/>
      <c r="E93" s="668"/>
      <c r="F93" s="668"/>
    </row>
    <row r="94" spans="1:6">
      <c r="A94" s="711"/>
      <c r="B94" s="668"/>
      <c r="C94" s="668"/>
      <c r="D94" s="668"/>
      <c r="E94" s="668"/>
      <c r="F94" s="668"/>
    </row>
    <row r="95" spans="1:6">
      <c r="A95" s="711"/>
      <c r="B95" s="668"/>
      <c r="C95" s="668"/>
      <c r="D95" s="668"/>
      <c r="E95" s="668"/>
      <c r="F95" s="668"/>
    </row>
    <row r="96" spans="1:6">
      <c r="A96" s="711"/>
      <c r="B96" s="668"/>
      <c r="C96" s="668"/>
      <c r="D96" s="668"/>
      <c r="E96" s="668"/>
      <c r="F96" s="668"/>
    </row>
    <row r="97" spans="1:6">
      <c r="A97" s="711"/>
      <c r="B97" s="668"/>
      <c r="C97" s="668"/>
      <c r="D97" s="668"/>
      <c r="E97" s="668"/>
      <c r="F97" s="668"/>
    </row>
    <row r="98" spans="1:6">
      <c r="A98" s="711"/>
      <c r="B98" s="668"/>
      <c r="C98" s="668"/>
      <c r="D98" s="668"/>
      <c r="E98" s="668"/>
      <c r="F98" s="668"/>
    </row>
    <row r="99" spans="1:6">
      <c r="A99" s="711"/>
      <c r="B99" s="668"/>
      <c r="C99" s="668"/>
      <c r="D99" s="668"/>
      <c r="E99" s="668"/>
      <c r="F99" s="668"/>
    </row>
    <row r="100" spans="1:6">
      <c r="A100" s="711"/>
      <c r="B100" s="668"/>
      <c r="C100" s="668"/>
      <c r="D100" s="668"/>
      <c r="E100" s="668"/>
      <c r="F100" s="668"/>
    </row>
    <row r="101" spans="1:6">
      <c r="A101" s="711"/>
      <c r="B101" s="668"/>
      <c r="C101" s="668"/>
      <c r="D101" s="668"/>
      <c r="E101" s="668"/>
      <c r="F101" s="668"/>
    </row>
    <row r="102" spans="1:6">
      <c r="A102" s="711"/>
      <c r="B102" s="668"/>
      <c r="C102" s="668"/>
      <c r="D102" s="668"/>
      <c r="E102" s="668"/>
      <c r="F102" s="668"/>
    </row>
    <row r="103" spans="1:6">
      <c r="A103" s="711"/>
      <c r="B103" s="668"/>
      <c r="C103" s="668"/>
      <c r="D103" s="668"/>
      <c r="E103" s="668"/>
      <c r="F103" s="668"/>
    </row>
    <row r="104" spans="1:6">
      <c r="A104" s="711"/>
      <c r="B104" s="668"/>
      <c r="C104" s="668"/>
      <c r="D104" s="668"/>
      <c r="E104" s="668"/>
      <c r="F104" s="668"/>
    </row>
    <row r="105" spans="1:6">
      <c r="A105" s="711"/>
      <c r="B105" s="668"/>
      <c r="C105" s="668"/>
      <c r="D105" s="668"/>
      <c r="E105" s="668"/>
      <c r="F105" s="668"/>
    </row>
    <row r="106" spans="1:6">
      <c r="A106" s="711"/>
      <c r="B106" s="668"/>
      <c r="C106" s="668"/>
      <c r="D106" s="668"/>
      <c r="E106" s="668"/>
      <c r="F106" s="668"/>
    </row>
    <row r="107" spans="1:6">
      <c r="A107" s="711"/>
      <c r="B107" s="668"/>
      <c r="C107" s="668"/>
      <c r="D107" s="668"/>
      <c r="E107" s="668"/>
      <c r="F107" s="668"/>
    </row>
    <row r="108" spans="1:6">
      <c r="A108" s="711"/>
      <c r="B108" s="668"/>
      <c r="C108" s="668"/>
      <c r="D108" s="668"/>
      <c r="E108" s="668"/>
      <c r="F108" s="668"/>
    </row>
    <row r="109" spans="1:6">
      <c r="A109" s="711"/>
      <c r="B109" s="668"/>
      <c r="C109" s="668"/>
      <c r="D109" s="668"/>
      <c r="E109" s="668"/>
      <c r="F109" s="668"/>
    </row>
    <row r="110" spans="1:6">
      <c r="A110" s="711"/>
      <c r="B110" s="668"/>
      <c r="C110" s="668"/>
      <c r="D110" s="668"/>
      <c r="E110" s="668"/>
      <c r="F110" s="668"/>
    </row>
    <row r="111" spans="1:6">
      <c r="A111" s="711"/>
      <c r="B111" s="668"/>
      <c r="C111" s="668"/>
      <c r="D111" s="668"/>
      <c r="E111" s="668"/>
      <c r="F111" s="668"/>
    </row>
    <row r="112" spans="1:6">
      <c r="A112" s="711"/>
      <c r="B112" s="668"/>
      <c r="C112" s="668"/>
      <c r="D112" s="668"/>
      <c r="E112" s="668"/>
      <c r="F112" s="668"/>
    </row>
    <row r="113" spans="1:6">
      <c r="A113" s="711"/>
      <c r="B113" s="668"/>
      <c r="C113" s="668"/>
      <c r="D113" s="668"/>
      <c r="E113" s="668"/>
      <c r="F113" s="668"/>
    </row>
    <row r="114" spans="1:6">
      <c r="A114" s="711"/>
      <c r="B114" s="668"/>
      <c r="C114" s="668"/>
      <c r="D114" s="668"/>
      <c r="E114" s="668"/>
      <c r="F114" s="668"/>
    </row>
    <row r="115" spans="1:6">
      <c r="A115" s="711"/>
      <c r="B115" s="668"/>
      <c r="C115" s="668"/>
      <c r="D115" s="668"/>
      <c r="E115" s="668"/>
      <c r="F115" s="668"/>
    </row>
    <row r="116" spans="1:6">
      <c r="A116" s="711"/>
      <c r="B116" s="668"/>
      <c r="C116" s="668"/>
      <c r="D116" s="668"/>
      <c r="E116" s="668"/>
      <c r="F116" s="668"/>
    </row>
    <row r="117" spans="1:6">
      <c r="A117" s="711"/>
      <c r="B117" s="668"/>
      <c r="C117" s="668"/>
      <c r="D117" s="668"/>
      <c r="E117" s="668"/>
      <c r="F117" s="668"/>
    </row>
    <row r="118" spans="1:6">
      <c r="A118" s="711"/>
      <c r="B118" s="668"/>
      <c r="C118" s="668"/>
      <c r="D118" s="668"/>
      <c r="E118" s="668"/>
      <c r="F118" s="668"/>
    </row>
    <row r="119" spans="1:6">
      <c r="A119" s="711"/>
      <c r="B119" s="668"/>
      <c r="C119" s="668"/>
      <c r="D119" s="668"/>
      <c r="E119" s="668"/>
      <c r="F119" s="668"/>
    </row>
    <row r="120" spans="1:6">
      <c r="A120" s="711"/>
      <c r="B120" s="668"/>
      <c r="C120" s="668"/>
      <c r="D120" s="668"/>
      <c r="E120" s="668"/>
      <c r="F120" s="668"/>
    </row>
    <row r="121" spans="1:6">
      <c r="A121" s="711"/>
      <c r="B121" s="668"/>
      <c r="C121" s="668"/>
      <c r="D121" s="668"/>
      <c r="E121" s="668"/>
      <c r="F121" s="668"/>
    </row>
    <row r="122" spans="1:6">
      <c r="A122" s="711"/>
      <c r="B122" s="668"/>
      <c r="C122" s="668"/>
      <c r="D122" s="668"/>
      <c r="E122" s="668"/>
      <c r="F122" s="668"/>
    </row>
    <row r="123" spans="1:6">
      <c r="A123" s="711"/>
      <c r="B123" s="668"/>
      <c r="C123" s="668"/>
      <c r="D123" s="668"/>
      <c r="E123" s="668"/>
      <c r="F123" s="668"/>
    </row>
    <row r="124" spans="1:6">
      <c r="A124" s="711"/>
      <c r="B124" s="668"/>
      <c r="C124" s="668"/>
      <c r="D124" s="668"/>
      <c r="E124" s="668"/>
      <c r="F124" s="668"/>
    </row>
    <row r="125" spans="1:6">
      <c r="A125" s="711"/>
      <c r="B125" s="668"/>
      <c r="C125" s="668"/>
      <c r="D125" s="668"/>
      <c r="E125" s="668"/>
      <c r="F125" s="668"/>
    </row>
    <row r="126" spans="1:6">
      <c r="A126" s="711"/>
      <c r="B126" s="668"/>
      <c r="C126" s="668"/>
      <c r="D126" s="668"/>
      <c r="E126" s="668"/>
      <c r="F126" s="668"/>
    </row>
    <row r="127" spans="1:6">
      <c r="A127" s="711"/>
      <c r="B127" s="668"/>
      <c r="C127" s="668"/>
      <c r="D127" s="668"/>
      <c r="E127" s="668"/>
      <c r="F127" s="668"/>
    </row>
    <row r="128" spans="1:6">
      <c r="A128" s="711"/>
      <c r="B128" s="668"/>
      <c r="C128" s="668"/>
      <c r="D128" s="668"/>
      <c r="E128" s="668"/>
      <c r="F128" s="668"/>
    </row>
    <row r="129" spans="1:6">
      <c r="A129" s="711"/>
      <c r="B129" s="668"/>
      <c r="C129" s="668"/>
      <c r="D129" s="668"/>
      <c r="E129" s="668"/>
      <c r="F129" s="668"/>
    </row>
    <row r="130" spans="1:6">
      <c r="A130" s="711"/>
      <c r="B130" s="668"/>
      <c r="C130" s="668"/>
      <c r="D130" s="668"/>
      <c r="E130" s="668"/>
      <c r="F130" s="668"/>
    </row>
    <row r="131" spans="1:6">
      <c r="A131" s="711"/>
      <c r="B131" s="668"/>
      <c r="C131" s="668"/>
      <c r="D131" s="668"/>
      <c r="E131" s="668"/>
      <c r="F131" s="668"/>
    </row>
    <row r="132" spans="1:6">
      <c r="A132" s="711"/>
      <c r="B132" s="668"/>
      <c r="C132" s="668"/>
      <c r="D132" s="668"/>
      <c r="E132" s="668"/>
      <c r="F132" s="668"/>
    </row>
    <row r="133" spans="1:6">
      <c r="A133" s="711"/>
      <c r="B133" s="668"/>
      <c r="C133" s="668"/>
      <c r="D133" s="668"/>
      <c r="E133" s="668"/>
      <c r="F133" s="668"/>
    </row>
    <row r="134" spans="1:6">
      <c r="A134" s="711"/>
      <c r="B134" s="668"/>
      <c r="C134" s="668"/>
      <c r="D134" s="668"/>
      <c r="E134" s="668"/>
      <c r="F134" s="668"/>
    </row>
    <row r="135" spans="1:6">
      <c r="A135" s="711"/>
      <c r="B135" s="668"/>
      <c r="C135" s="668"/>
      <c r="D135" s="668"/>
      <c r="E135" s="668"/>
      <c r="F135" s="668"/>
    </row>
    <row r="136" spans="1:6">
      <c r="A136" s="711"/>
      <c r="B136" s="668"/>
      <c r="C136" s="668"/>
      <c r="D136" s="668"/>
      <c r="E136" s="668"/>
      <c r="F136" s="668"/>
    </row>
    <row r="137" spans="1:6">
      <c r="A137" s="711"/>
      <c r="B137" s="668"/>
      <c r="C137" s="668"/>
      <c r="D137" s="668"/>
      <c r="E137" s="668"/>
      <c r="F137" s="668"/>
    </row>
    <row r="138" spans="1:6">
      <c r="A138" s="711"/>
      <c r="B138" s="668"/>
      <c r="C138" s="668"/>
      <c r="D138" s="668"/>
      <c r="E138" s="668"/>
      <c r="F138" s="668"/>
    </row>
    <row r="139" spans="1:6">
      <c r="A139" s="711"/>
      <c r="B139" s="668"/>
      <c r="C139" s="668"/>
      <c r="D139" s="668"/>
      <c r="E139" s="668"/>
      <c r="F139" s="668"/>
    </row>
    <row r="140" spans="1:6">
      <c r="A140" s="711"/>
      <c r="B140" s="668"/>
      <c r="C140" s="668"/>
      <c r="D140" s="668"/>
      <c r="E140" s="668"/>
      <c r="F140" s="668"/>
    </row>
    <row r="141" spans="1:6">
      <c r="A141" s="711"/>
      <c r="B141" s="668"/>
      <c r="C141" s="668"/>
      <c r="D141" s="668"/>
      <c r="E141" s="668"/>
      <c r="F141" s="668"/>
    </row>
    <row r="142" spans="1:6">
      <c r="A142" s="711"/>
      <c r="B142" s="668"/>
      <c r="C142" s="668"/>
      <c r="D142" s="668"/>
      <c r="E142" s="668"/>
      <c r="F142" s="668"/>
    </row>
    <row r="143" spans="1:6">
      <c r="A143" s="711"/>
      <c r="B143" s="668"/>
      <c r="C143" s="668"/>
      <c r="D143" s="668"/>
      <c r="E143" s="668"/>
      <c r="F143" s="668"/>
    </row>
    <row r="144" spans="1:6">
      <c r="A144" s="711"/>
      <c r="B144" s="668"/>
      <c r="C144" s="668"/>
      <c r="D144" s="668"/>
      <c r="E144" s="668"/>
      <c r="F144" s="668"/>
    </row>
    <row r="145" spans="1:6">
      <c r="A145" s="711"/>
      <c r="B145" s="668"/>
      <c r="C145" s="668"/>
      <c r="D145" s="668"/>
      <c r="E145" s="668"/>
      <c r="F145" s="668"/>
    </row>
    <row r="146" spans="1:6">
      <c r="A146" s="711"/>
      <c r="B146" s="668"/>
      <c r="C146" s="668"/>
      <c r="D146" s="668"/>
      <c r="E146" s="668"/>
      <c r="F146" s="668"/>
    </row>
    <row r="147" spans="1:6">
      <c r="A147" s="711"/>
      <c r="B147" s="668"/>
      <c r="C147" s="668"/>
      <c r="D147" s="668"/>
      <c r="E147" s="668"/>
      <c r="F147" s="668"/>
    </row>
    <row r="148" spans="1:6">
      <c r="A148" s="711"/>
      <c r="B148" s="668"/>
      <c r="C148" s="668"/>
      <c r="D148" s="668"/>
      <c r="E148" s="668"/>
      <c r="F148" s="668"/>
    </row>
    <row r="149" spans="1:6">
      <c r="A149" s="711"/>
      <c r="B149" s="668"/>
      <c r="C149" s="668"/>
      <c r="D149" s="668"/>
      <c r="E149" s="668"/>
      <c r="F149" s="668"/>
    </row>
    <row r="150" spans="1:6">
      <c r="A150" s="711"/>
      <c r="B150" s="668"/>
      <c r="C150" s="668"/>
      <c r="D150" s="668"/>
      <c r="E150" s="668"/>
      <c r="F150" s="668"/>
    </row>
    <row r="151" spans="1:6">
      <c r="A151" s="711"/>
      <c r="B151" s="668"/>
      <c r="C151" s="668"/>
      <c r="D151" s="668"/>
      <c r="E151" s="668"/>
      <c r="F151" s="668"/>
    </row>
    <row r="152" spans="1:6">
      <c r="A152" s="711"/>
      <c r="B152" s="668"/>
      <c r="C152" s="668"/>
      <c r="D152" s="668"/>
      <c r="E152" s="668"/>
      <c r="F152" s="668"/>
    </row>
    <row r="153" spans="1:6">
      <c r="A153" s="711"/>
      <c r="B153" s="668"/>
      <c r="C153" s="668"/>
      <c r="D153" s="668"/>
      <c r="E153" s="668"/>
      <c r="F153" s="668"/>
    </row>
    <row r="154" spans="1:6">
      <c r="A154" s="711"/>
      <c r="B154" s="668"/>
      <c r="C154" s="668"/>
      <c r="D154" s="668"/>
      <c r="E154" s="668"/>
      <c r="F154" s="668"/>
    </row>
    <row r="155" spans="1:6">
      <c r="A155" s="711"/>
      <c r="B155" s="668"/>
      <c r="C155" s="668"/>
      <c r="D155" s="668"/>
      <c r="E155" s="668"/>
      <c r="F155" s="668"/>
    </row>
    <row r="156" spans="1:6">
      <c r="A156" s="711"/>
      <c r="B156" s="668"/>
      <c r="C156" s="668"/>
      <c r="D156" s="668"/>
      <c r="E156" s="668"/>
      <c r="F156" s="668"/>
    </row>
    <row r="157" spans="1:6">
      <c r="A157" s="711"/>
      <c r="B157" s="668"/>
      <c r="C157" s="668"/>
      <c r="D157" s="668"/>
      <c r="E157" s="668"/>
      <c r="F157" s="668"/>
    </row>
    <row r="158" spans="1:6">
      <c r="A158" s="711"/>
      <c r="B158" s="668"/>
      <c r="C158" s="668"/>
      <c r="D158" s="668"/>
      <c r="E158" s="668"/>
      <c r="F158" s="668"/>
    </row>
    <row r="159" spans="1:6">
      <c r="A159" s="711"/>
      <c r="B159" s="668"/>
      <c r="C159" s="668"/>
      <c r="D159" s="668"/>
      <c r="E159" s="668"/>
      <c r="F159" s="668"/>
    </row>
    <row r="160" spans="1:6">
      <c r="A160" s="711"/>
      <c r="B160" s="668"/>
      <c r="C160" s="668"/>
      <c r="D160" s="668"/>
      <c r="E160" s="668"/>
      <c r="F160" s="668"/>
    </row>
    <row r="161" spans="1:6">
      <c r="A161" s="711"/>
      <c r="B161" s="668"/>
      <c r="C161" s="668"/>
      <c r="D161" s="668"/>
      <c r="E161" s="668"/>
      <c r="F161" s="668"/>
    </row>
    <row r="162" spans="1:6">
      <c r="A162" s="711"/>
      <c r="B162" s="668"/>
      <c r="C162" s="668"/>
      <c r="D162" s="668"/>
      <c r="E162" s="668"/>
      <c r="F162" s="668"/>
    </row>
    <row r="163" spans="1:6">
      <c r="A163" s="711"/>
      <c r="B163" s="668"/>
      <c r="C163" s="668"/>
      <c r="D163" s="668"/>
      <c r="E163" s="668"/>
      <c r="F163" s="668"/>
    </row>
    <row r="164" spans="1:6">
      <c r="A164" s="711"/>
      <c r="B164" s="668"/>
      <c r="C164" s="668"/>
      <c r="D164" s="668"/>
      <c r="E164" s="668"/>
      <c r="F164" s="668"/>
    </row>
    <row r="165" spans="1:6">
      <c r="A165" s="711"/>
      <c r="B165" s="668"/>
      <c r="C165" s="668"/>
      <c r="D165" s="668"/>
      <c r="E165" s="668"/>
      <c r="F165" s="668"/>
    </row>
    <row r="166" spans="1:6">
      <c r="A166" s="711"/>
      <c r="B166" s="668"/>
      <c r="C166" s="668"/>
      <c r="D166" s="668"/>
      <c r="E166" s="668"/>
      <c r="F166" s="668"/>
    </row>
    <row r="167" spans="1:6">
      <c r="A167" s="711"/>
      <c r="B167" s="668"/>
      <c r="C167" s="668"/>
      <c r="D167" s="668"/>
      <c r="E167" s="668"/>
      <c r="F167" s="668"/>
    </row>
    <row r="168" spans="1:6">
      <c r="A168" s="711"/>
      <c r="B168" s="668"/>
      <c r="C168" s="668"/>
      <c r="D168" s="668"/>
      <c r="E168" s="668"/>
      <c r="F168" s="668"/>
    </row>
    <row r="169" spans="1:6">
      <c r="A169" s="711"/>
      <c r="B169" s="668"/>
      <c r="C169" s="668"/>
      <c r="D169" s="668"/>
      <c r="E169" s="668"/>
      <c r="F169" s="668"/>
    </row>
    <row r="170" spans="1:6">
      <c r="A170" s="711"/>
      <c r="B170" s="668"/>
      <c r="C170" s="668"/>
      <c r="D170" s="668"/>
      <c r="E170" s="668"/>
      <c r="F170" s="668"/>
    </row>
    <row r="171" spans="1:6">
      <c r="A171" s="711"/>
      <c r="B171" s="668"/>
      <c r="C171" s="668"/>
      <c r="D171" s="668"/>
      <c r="E171" s="668"/>
      <c r="F171" s="668"/>
    </row>
    <row r="172" spans="1:6">
      <c r="A172" s="711"/>
      <c r="B172" s="668"/>
      <c r="C172" s="668"/>
      <c r="D172" s="668"/>
      <c r="E172" s="668"/>
      <c r="F172" s="668"/>
    </row>
    <row r="173" spans="1:6">
      <c r="A173" s="711"/>
      <c r="B173" s="668"/>
      <c r="C173" s="668"/>
      <c r="D173" s="668"/>
      <c r="E173" s="668"/>
      <c r="F173" s="668"/>
    </row>
    <row r="174" spans="1:6">
      <c r="A174" s="711"/>
      <c r="B174" s="668"/>
      <c r="C174" s="668"/>
      <c r="D174" s="668"/>
      <c r="E174" s="668"/>
      <c r="F174" s="668"/>
    </row>
    <row r="175" spans="1:6">
      <c r="A175" s="711"/>
      <c r="B175" s="668"/>
      <c r="C175" s="668"/>
      <c r="D175" s="668"/>
      <c r="E175" s="668"/>
      <c r="F175" s="668"/>
    </row>
    <row r="176" spans="1:6">
      <c r="A176" s="711"/>
      <c r="B176" s="668"/>
      <c r="C176" s="668"/>
      <c r="D176" s="668"/>
      <c r="E176" s="668"/>
      <c r="F176" s="668"/>
    </row>
    <row r="177" spans="1:6">
      <c r="A177" s="711"/>
      <c r="B177" s="668"/>
      <c r="C177" s="668"/>
      <c r="D177" s="668"/>
      <c r="E177" s="668"/>
      <c r="F177" s="668"/>
    </row>
    <row r="178" spans="1:6">
      <c r="A178" s="711"/>
      <c r="B178" s="668"/>
      <c r="C178" s="668"/>
      <c r="D178" s="668"/>
      <c r="E178" s="668"/>
      <c r="F178" s="668"/>
    </row>
    <row r="179" spans="1:6">
      <c r="A179" s="711"/>
      <c r="B179" s="668"/>
      <c r="C179" s="668"/>
      <c r="D179" s="668"/>
      <c r="E179" s="668"/>
      <c r="F179" s="668"/>
    </row>
    <row r="180" spans="1:6">
      <c r="A180" s="711"/>
      <c r="B180" s="668"/>
      <c r="C180" s="668"/>
      <c r="D180" s="668"/>
      <c r="E180" s="668"/>
      <c r="F180" s="668"/>
    </row>
    <row r="181" spans="1:6">
      <c r="A181" s="711"/>
      <c r="B181" s="668"/>
      <c r="C181" s="668"/>
      <c r="D181" s="668"/>
      <c r="E181" s="668"/>
      <c r="F181" s="668"/>
    </row>
    <row r="182" spans="1:6">
      <c r="A182" s="711"/>
      <c r="B182" s="668"/>
      <c r="C182" s="668"/>
      <c r="D182" s="668"/>
      <c r="E182" s="668"/>
      <c r="F182" s="668"/>
    </row>
    <row r="183" spans="1:6">
      <c r="A183" s="711"/>
      <c r="B183" s="668"/>
      <c r="C183" s="668"/>
      <c r="D183" s="668"/>
      <c r="E183" s="668"/>
      <c r="F183" s="668"/>
    </row>
    <row r="184" spans="1:6">
      <c r="A184" s="711"/>
      <c r="B184" s="668"/>
      <c r="C184" s="668"/>
      <c r="D184" s="668"/>
      <c r="E184" s="668"/>
      <c r="F184" s="668"/>
    </row>
    <row r="185" spans="1:6">
      <c r="A185" s="711"/>
      <c r="B185" s="668"/>
      <c r="C185" s="668"/>
      <c r="D185" s="668"/>
      <c r="E185" s="668"/>
      <c r="F185" s="668"/>
    </row>
    <row r="186" spans="1:6">
      <c r="A186" s="711"/>
      <c r="B186" s="668"/>
      <c r="C186" s="668"/>
      <c r="D186" s="668"/>
      <c r="E186" s="668"/>
      <c r="F186" s="668"/>
    </row>
    <row r="187" spans="1:6">
      <c r="A187" s="711"/>
      <c r="B187" s="668"/>
      <c r="C187" s="668"/>
      <c r="D187" s="668"/>
      <c r="E187" s="668"/>
      <c r="F187" s="668"/>
    </row>
    <row r="188" spans="1:6">
      <c r="A188" s="711"/>
      <c r="B188" s="668"/>
      <c r="C188" s="668"/>
      <c r="D188" s="668"/>
      <c r="E188" s="668"/>
      <c r="F188" s="668"/>
    </row>
    <row r="189" spans="1:6">
      <c r="A189" s="711"/>
      <c r="B189" s="668"/>
      <c r="C189" s="668"/>
      <c r="D189" s="668"/>
      <c r="E189" s="668"/>
      <c r="F189" s="668"/>
    </row>
    <row r="190" spans="1:6">
      <c r="A190" s="711"/>
      <c r="B190" s="668"/>
      <c r="C190" s="668"/>
      <c r="D190" s="668"/>
      <c r="E190" s="668"/>
      <c r="F190" s="668"/>
    </row>
    <row r="191" spans="1:6">
      <c r="A191" s="711"/>
      <c r="B191" s="668"/>
      <c r="C191" s="668"/>
      <c r="D191" s="668"/>
      <c r="E191" s="668"/>
      <c r="F191" s="668"/>
    </row>
    <row r="192" spans="1:6">
      <c r="A192" s="711"/>
      <c r="B192" s="668"/>
      <c r="C192" s="668"/>
      <c r="D192" s="668"/>
      <c r="E192" s="668"/>
      <c r="F192" s="668"/>
    </row>
    <row r="193" spans="1:6">
      <c r="A193" s="711"/>
      <c r="B193" s="668"/>
      <c r="C193" s="668"/>
      <c r="D193" s="668"/>
      <c r="E193" s="668"/>
      <c r="F193" s="668"/>
    </row>
    <row r="194" spans="1:6">
      <c r="A194" s="711"/>
      <c r="B194" s="668"/>
      <c r="C194" s="668"/>
      <c r="D194" s="668"/>
      <c r="E194" s="668"/>
      <c r="F194" s="668"/>
    </row>
    <row r="195" spans="1:6">
      <c r="A195" s="711"/>
      <c r="B195" s="668"/>
      <c r="C195" s="668"/>
      <c r="D195" s="668"/>
      <c r="E195" s="668"/>
      <c r="F195" s="668"/>
    </row>
    <row r="196" spans="1:6">
      <c r="A196" s="711"/>
      <c r="B196" s="668"/>
      <c r="C196" s="668"/>
      <c r="D196" s="668"/>
      <c r="E196" s="668"/>
      <c r="F196" s="668"/>
    </row>
    <row r="197" spans="1:6">
      <c r="A197" s="711"/>
      <c r="B197" s="668"/>
      <c r="C197" s="668"/>
      <c r="D197" s="668"/>
      <c r="E197" s="668"/>
      <c r="F197" s="668"/>
    </row>
    <row r="198" spans="1:6">
      <c r="A198" s="711"/>
      <c r="B198" s="668"/>
      <c r="C198" s="668"/>
      <c r="D198" s="668"/>
      <c r="E198" s="668"/>
      <c r="F198" s="668"/>
    </row>
    <row r="199" spans="1:6">
      <c r="A199" s="711"/>
      <c r="B199" s="668"/>
      <c r="C199" s="668"/>
      <c r="D199" s="668"/>
      <c r="E199" s="668"/>
      <c r="F199" s="668"/>
    </row>
    <row r="200" spans="1:6">
      <c r="A200" s="711"/>
      <c r="B200" s="668"/>
      <c r="C200" s="668"/>
      <c r="D200" s="668"/>
      <c r="E200" s="668"/>
      <c r="F200" s="668"/>
    </row>
    <row r="201" spans="1:6">
      <c r="A201" s="711"/>
      <c r="B201" s="668"/>
      <c r="C201" s="668"/>
      <c r="D201" s="668"/>
      <c r="E201" s="668"/>
      <c r="F201" s="668"/>
    </row>
    <row r="202" spans="1:6">
      <c r="A202" s="711"/>
      <c r="B202" s="668"/>
      <c r="C202" s="668"/>
      <c r="D202" s="668"/>
      <c r="E202" s="668"/>
      <c r="F202" s="668"/>
    </row>
    <row r="203" spans="1:6">
      <c r="A203" s="711"/>
      <c r="B203" s="668"/>
      <c r="C203" s="668"/>
      <c r="D203" s="668"/>
      <c r="E203" s="668"/>
      <c r="F203" s="668"/>
    </row>
    <row r="204" spans="1:6">
      <c r="A204" s="711"/>
      <c r="B204" s="668"/>
      <c r="C204" s="668"/>
      <c r="D204" s="668"/>
      <c r="E204" s="668"/>
      <c r="F204" s="668"/>
    </row>
    <row r="205" spans="1:6">
      <c r="A205" s="711"/>
      <c r="B205" s="668"/>
      <c r="C205" s="668"/>
      <c r="D205" s="668"/>
      <c r="E205" s="668"/>
      <c r="F205" s="668"/>
    </row>
    <row r="206" spans="1:6">
      <c r="A206" s="711"/>
      <c r="B206" s="668"/>
      <c r="C206" s="668"/>
      <c r="D206" s="668"/>
      <c r="E206" s="668"/>
      <c r="F206" s="668"/>
    </row>
    <row r="207" spans="1:6">
      <c r="A207" s="711"/>
      <c r="B207" s="668"/>
      <c r="C207" s="668"/>
      <c r="D207" s="668"/>
      <c r="E207" s="668"/>
      <c r="F207" s="668"/>
    </row>
    <row r="208" spans="1:6">
      <c r="A208" s="711"/>
      <c r="B208" s="668"/>
      <c r="C208" s="668"/>
      <c r="D208" s="668"/>
      <c r="E208" s="668"/>
      <c r="F208" s="668"/>
    </row>
    <row r="209" spans="1:6">
      <c r="A209" s="711"/>
      <c r="B209" s="668"/>
      <c r="C209" s="668"/>
      <c r="D209" s="668"/>
      <c r="E209" s="668"/>
      <c r="F209" s="668"/>
    </row>
    <row r="210" spans="1:6">
      <c r="A210" s="711"/>
      <c r="B210" s="668"/>
      <c r="C210" s="668"/>
      <c r="D210" s="668"/>
      <c r="E210" s="668"/>
      <c r="F210" s="668"/>
    </row>
    <row r="211" spans="1:6">
      <c r="A211" s="711"/>
      <c r="B211" s="668"/>
      <c r="C211" s="668"/>
      <c r="D211" s="668"/>
      <c r="E211" s="668"/>
      <c r="F211" s="668"/>
    </row>
    <row r="212" spans="1:6">
      <c r="A212" s="711"/>
      <c r="B212" s="668"/>
      <c r="C212" s="668"/>
      <c r="D212" s="668"/>
      <c r="E212" s="668"/>
      <c r="F212" s="668"/>
    </row>
    <row r="213" spans="1:6">
      <c r="A213" s="711"/>
      <c r="B213" s="668"/>
      <c r="C213" s="668"/>
      <c r="D213" s="668"/>
      <c r="E213" s="668"/>
      <c r="F213" s="668"/>
    </row>
    <row r="214" spans="1:6">
      <c r="A214" s="711"/>
      <c r="B214" s="668"/>
      <c r="C214" s="668"/>
      <c r="D214" s="668"/>
      <c r="E214" s="668"/>
      <c r="F214" s="668"/>
    </row>
    <row r="215" spans="1:6">
      <c r="A215" s="711"/>
      <c r="B215" s="668"/>
      <c r="C215" s="668"/>
      <c r="D215" s="668"/>
      <c r="E215" s="668"/>
      <c r="F215" s="668"/>
    </row>
    <row r="216" spans="1:6">
      <c r="A216" s="711"/>
      <c r="B216" s="668"/>
      <c r="C216" s="668"/>
      <c r="D216" s="668"/>
      <c r="E216" s="668"/>
      <c r="F216" s="668"/>
    </row>
    <row r="217" spans="1:6">
      <c r="A217" s="711"/>
      <c r="B217" s="668"/>
      <c r="C217" s="668"/>
      <c r="D217" s="668"/>
      <c r="E217" s="668"/>
      <c r="F217" s="668"/>
    </row>
    <row r="218" spans="1:6">
      <c r="A218" s="711"/>
      <c r="B218" s="668"/>
      <c r="C218" s="668"/>
      <c r="D218" s="668"/>
      <c r="E218" s="668"/>
      <c r="F218" s="668"/>
    </row>
    <row r="219" spans="1:6">
      <c r="A219" s="711"/>
      <c r="B219" s="668"/>
      <c r="C219" s="668"/>
      <c r="D219" s="668"/>
      <c r="E219" s="668"/>
      <c r="F219" s="668"/>
    </row>
    <row r="220" spans="1:6">
      <c r="A220" s="711"/>
      <c r="B220" s="668"/>
      <c r="C220" s="668"/>
      <c r="D220" s="668"/>
      <c r="E220" s="668"/>
      <c r="F220" s="668"/>
    </row>
    <row r="221" spans="1:6">
      <c r="A221" s="711"/>
      <c r="B221" s="668"/>
      <c r="C221" s="668"/>
      <c r="D221" s="668"/>
      <c r="E221" s="668"/>
      <c r="F221" s="668"/>
    </row>
    <row r="222" spans="1:6">
      <c r="A222" s="711"/>
      <c r="B222" s="668"/>
      <c r="C222" s="668"/>
      <c r="D222" s="668"/>
      <c r="E222" s="668"/>
      <c r="F222" s="668"/>
    </row>
    <row r="223" spans="1:6">
      <c r="A223" s="711"/>
      <c r="B223" s="668"/>
      <c r="C223" s="668"/>
      <c r="D223" s="668"/>
      <c r="E223" s="668"/>
      <c r="F223" s="668"/>
    </row>
    <row r="224" spans="1:6">
      <c r="A224" s="711"/>
      <c r="B224" s="668"/>
      <c r="C224" s="668"/>
      <c r="D224" s="668"/>
      <c r="E224" s="668"/>
      <c r="F224" s="668"/>
    </row>
    <row r="225" spans="1:6">
      <c r="A225" s="711"/>
      <c r="B225" s="668"/>
      <c r="C225" s="668"/>
      <c r="D225" s="668"/>
      <c r="E225" s="668"/>
      <c r="F225" s="668"/>
    </row>
    <row r="226" spans="1:6">
      <c r="A226" s="711"/>
      <c r="B226" s="668"/>
      <c r="C226" s="668"/>
      <c r="D226" s="668"/>
      <c r="E226" s="668"/>
      <c r="F226" s="668"/>
    </row>
    <row r="227" spans="1:6">
      <c r="A227" s="711"/>
      <c r="B227" s="668"/>
      <c r="C227" s="668"/>
      <c r="D227" s="668"/>
      <c r="E227" s="668"/>
      <c r="F227" s="668"/>
    </row>
    <row r="228" spans="1:6">
      <c r="A228" s="711"/>
      <c r="B228" s="668"/>
      <c r="C228" s="668"/>
      <c r="D228" s="668"/>
      <c r="E228" s="668"/>
      <c r="F228" s="668"/>
    </row>
    <row r="229" spans="1:6">
      <c r="A229" s="711"/>
      <c r="B229" s="668"/>
      <c r="C229" s="668"/>
      <c r="D229" s="668"/>
      <c r="E229" s="668"/>
      <c r="F229" s="668"/>
    </row>
    <row r="230" spans="1:6">
      <c r="A230" s="711"/>
      <c r="B230" s="668"/>
      <c r="C230" s="668"/>
      <c r="D230" s="668"/>
      <c r="E230" s="668"/>
      <c r="F230" s="668"/>
    </row>
    <row r="231" spans="1:6">
      <c r="A231" s="711"/>
      <c r="B231" s="668"/>
      <c r="C231" s="668"/>
      <c r="D231" s="668"/>
      <c r="E231" s="668"/>
      <c r="F231" s="668"/>
    </row>
    <row r="232" spans="1:6">
      <c r="A232" s="711"/>
      <c r="B232" s="668"/>
      <c r="C232" s="668"/>
      <c r="D232" s="668"/>
      <c r="E232" s="668"/>
      <c r="F232" s="668"/>
    </row>
    <row r="233" spans="1:6">
      <c r="A233" s="711"/>
      <c r="B233" s="668"/>
      <c r="C233" s="668"/>
      <c r="D233" s="668"/>
      <c r="E233" s="668"/>
      <c r="F233" s="668"/>
    </row>
    <row r="234" spans="1:6">
      <c r="A234" s="711"/>
      <c r="B234" s="668"/>
      <c r="C234" s="668"/>
      <c r="D234" s="668"/>
      <c r="E234" s="668"/>
      <c r="F234" s="668"/>
    </row>
    <row r="235" spans="1:6">
      <c r="A235" s="711"/>
      <c r="B235" s="668"/>
      <c r="C235" s="668"/>
      <c r="D235" s="668"/>
      <c r="E235" s="668"/>
      <c r="F235" s="668"/>
    </row>
    <row r="236" spans="1:6">
      <c r="A236" s="711"/>
      <c r="B236" s="668"/>
      <c r="C236" s="668"/>
      <c r="D236" s="668"/>
      <c r="E236" s="668"/>
      <c r="F236" s="668"/>
    </row>
    <row r="237" spans="1:6">
      <c r="A237" s="711"/>
      <c r="B237" s="668"/>
      <c r="C237" s="668"/>
      <c r="D237" s="668"/>
      <c r="E237" s="668"/>
      <c r="F237" s="668"/>
    </row>
    <row r="238" spans="1:6">
      <c r="A238" s="711"/>
      <c r="B238" s="668"/>
      <c r="C238" s="668"/>
      <c r="D238" s="668"/>
      <c r="E238" s="668"/>
      <c r="F238" s="668"/>
    </row>
    <row r="239" spans="1:6">
      <c r="A239" s="711"/>
      <c r="B239" s="668"/>
      <c r="C239" s="668"/>
      <c r="D239" s="668"/>
      <c r="E239" s="668"/>
      <c r="F239" s="668"/>
    </row>
    <row r="240" spans="1:6">
      <c r="A240" s="711"/>
      <c r="B240" s="668"/>
      <c r="C240" s="668"/>
      <c r="D240" s="668"/>
      <c r="E240" s="668"/>
      <c r="F240" s="668"/>
    </row>
    <row r="241" spans="1:6">
      <c r="A241" s="711"/>
      <c r="B241" s="668"/>
      <c r="C241" s="668"/>
      <c r="D241" s="668"/>
      <c r="E241" s="668"/>
      <c r="F241" s="668"/>
    </row>
    <row r="242" spans="1:6">
      <c r="A242" s="711"/>
      <c r="B242" s="668"/>
      <c r="C242" s="668"/>
      <c r="D242" s="668"/>
      <c r="E242" s="668"/>
      <c r="F242" s="668"/>
    </row>
    <row r="243" spans="1:6">
      <c r="A243" s="711"/>
      <c r="B243" s="668"/>
      <c r="C243" s="668"/>
      <c r="D243" s="668"/>
      <c r="E243" s="668"/>
      <c r="F243" s="668"/>
    </row>
    <row r="244" spans="1:6">
      <c r="A244" s="711"/>
      <c r="B244" s="668"/>
      <c r="C244" s="668"/>
      <c r="D244" s="668"/>
      <c r="E244" s="668"/>
      <c r="F244" s="668"/>
    </row>
    <row r="245" spans="1:6">
      <c r="A245" s="711"/>
      <c r="B245" s="668"/>
      <c r="C245" s="668"/>
      <c r="D245" s="668"/>
      <c r="E245" s="668"/>
      <c r="F245" s="668"/>
    </row>
    <row r="246" spans="1:6">
      <c r="A246" s="711"/>
      <c r="B246" s="668"/>
      <c r="C246" s="668"/>
      <c r="D246" s="668"/>
      <c r="E246" s="668"/>
      <c r="F246" s="668"/>
    </row>
    <row r="247" spans="1:6">
      <c r="A247" s="711"/>
      <c r="B247" s="668"/>
      <c r="C247" s="668"/>
      <c r="D247" s="668"/>
      <c r="E247" s="668"/>
      <c r="F247" s="668"/>
    </row>
    <row r="248" spans="1:6">
      <c r="A248" s="711"/>
      <c r="B248" s="668"/>
      <c r="C248" s="668"/>
      <c r="D248" s="668"/>
      <c r="E248" s="668"/>
      <c r="F248" s="668"/>
    </row>
    <row r="249" spans="1:6">
      <c r="A249" s="711"/>
      <c r="B249" s="668"/>
      <c r="C249" s="668"/>
      <c r="D249" s="668"/>
      <c r="E249" s="668"/>
      <c r="F249" s="668"/>
    </row>
    <row r="250" spans="1:6">
      <c r="A250" s="711"/>
      <c r="B250" s="668"/>
      <c r="C250" s="668"/>
      <c r="D250" s="668"/>
      <c r="E250" s="668"/>
      <c r="F250" s="668"/>
    </row>
    <row r="251" spans="1:6">
      <c r="A251" s="711"/>
      <c r="B251" s="668"/>
      <c r="C251" s="668"/>
      <c r="D251" s="668"/>
      <c r="E251" s="668"/>
      <c r="F251" s="668"/>
    </row>
    <row r="252" spans="1:6">
      <c r="A252" s="711"/>
      <c r="B252" s="668"/>
      <c r="C252" s="668"/>
      <c r="D252" s="668"/>
      <c r="E252" s="668"/>
      <c r="F252" s="668"/>
    </row>
    <row r="253" spans="1:6">
      <c r="A253" s="711"/>
      <c r="B253" s="668"/>
      <c r="C253" s="668"/>
      <c r="D253" s="668"/>
      <c r="E253" s="668"/>
      <c r="F253" s="668"/>
    </row>
    <row r="254" spans="1:6">
      <c r="A254" s="711"/>
      <c r="B254" s="668"/>
      <c r="C254" s="668"/>
      <c r="D254" s="668"/>
      <c r="E254" s="668"/>
      <c r="F254" s="668"/>
    </row>
    <row r="255" spans="1:6">
      <c r="A255" s="711"/>
      <c r="B255" s="668"/>
      <c r="C255" s="668"/>
      <c r="D255" s="668"/>
      <c r="E255" s="668"/>
      <c r="F255" s="668"/>
    </row>
    <row r="256" spans="1:6">
      <c r="A256" s="711"/>
      <c r="B256" s="668"/>
      <c r="C256" s="668"/>
      <c r="D256" s="668"/>
      <c r="E256" s="668"/>
      <c r="F256" s="668"/>
    </row>
    <row r="257" spans="1:6">
      <c r="A257" s="711"/>
      <c r="B257" s="668"/>
      <c r="C257" s="668"/>
      <c r="D257" s="668"/>
      <c r="E257" s="668"/>
      <c r="F257" s="668"/>
    </row>
    <row r="258" spans="1:6">
      <c r="A258" s="711"/>
      <c r="B258" s="668"/>
      <c r="C258" s="668"/>
      <c r="D258" s="668"/>
      <c r="E258" s="668"/>
      <c r="F258" s="668"/>
    </row>
    <row r="259" spans="1:6">
      <c r="A259" s="711"/>
      <c r="B259" s="668"/>
      <c r="C259" s="668"/>
      <c r="D259" s="668"/>
      <c r="E259" s="668"/>
      <c r="F259" s="668"/>
    </row>
    <row r="260" spans="1:6">
      <c r="A260" s="711"/>
      <c r="B260" s="668"/>
      <c r="C260" s="668"/>
      <c r="D260" s="668"/>
      <c r="E260" s="668"/>
      <c r="F260" s="668"/>
    </row>
    <row r="261" spans="1:6">
      <c r="A261" s="711"/>
      <c r="B261" s="668"/>
      <c r="C261" s="668"/>
      <c r="D261" s="668"/>
      <c r="E261" s="668"/>
      <c r="F261" s="668"/>
    </row>
    <row r="262" spans="1:6">
      <c r="A262" s="711"/>
      <c r="B262" s="668"/>
      <c r="C262" s="668"/>
      <c r="D262" s="668"/>
      <c r="E262" s="668"/>
      <c r="F262" s="668"/>
    </row>
    <row r="263" spans="1:6">
      <c r="A263" s="711"/>
      <c r="B263" s="668"/>
      <c r="C263" s="668"/>
      <c r="D263" s="668"/>
      <c r="E263" s="668"/>
      <c r="F263" s="668"/>
    </row>
    <row r="264" spans="1:6">
      <c r="A264" s="711"/>
      <c r="B264" s="668"/>
      <c r="C264" s="668"/>
      <c r="D264" s="668"/>
      <c r="E264" s="668"/>
      <c r="F264" s="668"/>
    </row>
    <row r="265" spans="1:6">
      <c r="A265" s="711"/>
      <c r="B265" s="668"/>
      <c r="C265" s="668"/>
      <c r="D265" s="668"/>
      <c r="E265" s="668"/>
      <c r="F265" s="668"/>
    </row>
    <row r="266" spans="1:6">
      <c r="A266" s="711"/>
      <c r="B266" s="668"/>
      <c r="C266" s="668"/>
      <c r="D266" s="668"/>
      <c r="E266" s="668"/>
      <c r="F266" s="668"/>
    </row>
    <row r="267" spans="1:6">
      <c r="A267" s="711"/>
      <c r="B267" s="668"/>
      <c r="C267" s="668"/>
      <c r="D267" s="668"/>
      <c r="E267" s="668"/>
      <c r="F267" s="668"/>
    </row>
    <row r="268" spans="1:6">
      <c r="A268" s="711"/>
      <c r="B268" s="668"/>
      <c r="C268" s="668"/>
      <c r="D268" s="668"/>
      <c r="E268" s="668"/>
      <c r="F268" s="668"/>
    </row>
    <row r="269" spans="1:6">
      <c r="A269" s="711"/>
      <c r="B269" s="668"/>
      <c r="C269" s="668"/>
      <c r="D269" s="668"/>
      <c r="E269" s="668"/>
      <c r="F269" s="668"/>
    </row>
    <row r="270" spans="1:6">
      <c r="A270" s="711"/>
      <c r="B270" s="668"/>
      <c r="C270" s="668"/>
      <c r="D270" s="668"/>
      <c r="E270" s="668"/>
      <c r="F270" s="668"/>
    </row>
    <row r="271" spans="1:6">
      <c r="A271" s="711"/>
      <c r="B271" s="668"/>
      <c r="C271" s="668"/>
      <c r="D271" s="668"/>
      <c r="E271" s="668"/>
      <c r="F271" s="668"/>
    </row>
    <row r="272" spans="1:6">
      <c r="A272" s="711"/>
      <c r="B272" s="668"/>
      <c r="C272" s="668"/>
      <c r="D272" s="668"/>
      <c r="E272" s="668"/>
      <c r="F272" s="668"/>
    </row>
    <row r="273" spans="1:6">
      <c r="A273" s="711"/>
      <c r="B273" s="668"/>
      <c r="C273" s="668"/>
      <c r="D273" s="668"/>
      <c r="E273" s="668"/>
      <c r="F273" s="668"/>
    </row>
    <row r="274" spans="1:6">
      <c r="A274" s="711"/>
      <c r="B274" s="668"/>
      <c r="C274" s="668"/>
      <c r="D274" s="668"/>
      <c r="E274" s="668"/>
      <c r="F274" s="668"/>
    </row>
    <row r="275" spans="1:6">
      <c r="A275" s="711"/>
      <c r="B275" s="668"/>
      <c r="C275" s="668"/>
      <c r="D275" s="668"/>
      <c r="E275" s="668"/>
      <c r="F275" s="668"/>
    </row>
    <row r="276" spans="1:6">
      <c r="A276" s="711"/>
      <c r="B276" s="668"/>
      <c r="C276" s="668"/>
      <c r="D276" s="668"/>
      <c r="E276" s="668"/>
      <c r="F276" s="668"/>
    </row>
    <row r="277" spans="1:6">
      <c r="A277" s="711"/>
      <c r="B277" s="668"/>
      <c r="C277" s="668"/>
      <c r="D277" s="668"/>
      <c r="E277" s="668"/>
      <c r="F277" s="668"/>
    </row>
    <row r="278" spans="1:6">
      <c r="A278" s="711"/>
      <c r="B278" s="668"/>
      <c r="C278" s="668"/>
      <c r="D278" s="668"/>
      <c r="E278" s="668"/>
      <c r="F278" s="668"/>
    </row>
    <row r="279" spans="1:6">
      <c r="A279" s="711"/>
      <c r="B279" s="668"/>
      <c r="C279" s="668"/>
      <c r="D279" s="668"/>
      <c r="E279" s="668"/>
      <c r="F279" s="668"/>
    </row>
    <row r="280" spans="1:6">
      <c r="A280" s="711"/>
      <c r="B280" s="668"/>
      <c r="C280" s="668"/>
      <c r="D280" s="668"/>
      <c r="E280" s="668"/>
      <c r="F280" s="668"/>
    </row>
    <row r="281" spans="1:6">
      <c r="A281" s="711"/>
      <c r="B281" s="668"/>
      <c r="C281" s="668"/>
      <c r="D281" s="668"/>
      <c r="E281" s="668"/>
      <c r="F281" s="668"/>
    </row>
    <row r="282" spans="1:6">
      <c r="A282" s="711"/>
      <c r="B282" s="668"/>
      <c r="C282" s="668"/>
      <c r="D282" s="668"/>
      <c r="E282" s="668"/>
      <c r="F282" s="668"/>
    </row>
    <row r="283" spans="1:6">
      <c r="A283" s="711"/>
      <c r="B283" s="668"/>
      <c r="C283" s="668"/>
      <c r="D283" s="668"/>
      <c r="E283" s="668"/>
      <c r="F283" s="668"/>
    </row>
    <row r="284" spans="1:6">
      <c r="A284" s="711"/>
      <c r="B284" s="668"/>
      <c r="C284" s="668"/>
      <c r="D284" s="668"/>
      <c r="E284" s="668"/>
      <c r="F284" s="668"/>
    </row>
    <row r="285" spans="1:6">
      <c r="A285" s="711"/>
      <c r="B285" s="668"/>
      <c r="C285" s="668"/>
      <c r="D285" s="668"/>
      <c r="E285" s="668"/>
      <c r="F285" s="668"/>
    </row>
    <row r="286" spans="1:6">
      <c r="A286" s="711"/>
      <c r="B286" s="668"/>
      <c r="C286" s="668"/>
      <c r="D286" s="668"/>
      <c r="E286" s="668"/>
      <c r="F286" s="668"/>
    </row>
    <row r="287" spans="1:6">
      <c r="A287" s="711"/>
      <c r="B287" s="668"/>
      <c r="C287" s="668"/>
      <c r="D287" s="668"/>
      <c r="E287" s="668"/>
      <c r="F287" s="668"/>
    </row>
    <row r="288" spans="1:6">
      <c r="A288" s="711"/>
      <c r="B288" s="668"/>
      <c r="C288" s="668"/>
      <c r="D288" s="668"/>
      <c r="E288" s="668"/>
      <c r="F288" s="668"/>
    </row>
    <row r="289" spans="1:6">
      <c r="A289" s="711"/>
      <c r="B289" s="668"/>
      <c r="C289" s="668"/>
      <c r="D289" s="668"/>
      <c r="E289" s="668"/>
      <c r="F289" s="668"/>
    </row>
    <row r="290" spans="1:6">
      <c r="A290" s="711"/>
      <c r="B290" s="668"/>
      <c r="C290" s="668"/>
      <c r="D290" s="668"/>
      <c r="E290" s="668"/>
      <c r="F290" s="668"/>
    </row>
    <row r="291" spans="1:6">
      <c r="A291" s="711"/>
      <c r="B291" s="668"/>
      <c r="C291" s="668"/>
      <c r="D291" s="668"/>
      <c r="E291" s="668"/>
      <c r="F291" s="668"/>
    </row>
    <row r="292" spans="1:6">
      <c r="A292" s="711"/>
      <c r="B292" s="668"/>
      <c r="C292" s="668"/>
      <c r="D292" s="668"/>
      <c r="E292" s="668"/>
      <c r="F292" s="668"/>
    </row>
    <row r="293" spans="1:6">
      <c r="A293" s="711"/>
      <c r="B293" s="668"/>
      <c r="C293" s="668"/>
      <c r="D293" s="668"/>
      <c r="E293" s="668"/>
      <c r="F293" s="668"/>
    </row>
    <row r="294" spans="1:6">
      <c r="A294" s="711"/>
      <c r="B294" s="668"/>
      <c r="C294" s="668"/>
      <c r="D294" s="668"/>
      <c r="E294" s="668"/>
      <c r="F294" s="668"/>
    </row>
    <row r="295" spans="1:6">
      <c r="A295" s="711"/>
      <c r="B295" s="668"/>
      <c r="C295" s="668"/>
      <c r="D295" s="668"/>
      <c r="E295" s="668"/>
      <c r="F295" s="668"/>
    </row>
    <row r="296" spans="1:6">
      <c r="A296" s="711"/>
      <c r="B296" s="668"/>
      <c r="C296" s="668"/>
      <c r="D296" s="668"/>
      <c r="E296" s="668"/>
      <c r="F296" s="668"/>
    </row>
    <row r="297" spans="1:6">
      <c r="A297" s="711"/>
      <c r="B297" s="668"/>
      <c r="C297" s="668"/>
      <c r="D297" s="668"/>
      <c r="E297" s="668"/>
      <c r="F297" s="668"/>
    </row>
    <row r="298" spans="1:6">
      <c r="A298" s="711"/>
      <c r="B298" s="668"/>
      <c r="C298" s="668"/>
      <c r="D298" s="668"/>
      <c r="E298" s="668"/>
      <c r="F298" s="668"/>
    </row>
    <row r="299" spans="1:6">
      <c r="A299" s="711"/>
      <c r="B299" s="668"/>
      <c r="C299" s="668"/>
      <c r="D299" s="668"/>
      <c r="E299" s="668"/>
      <c r="F299" s="668"/>
    </row>
    <row r="300" spans="1:6">
      <c r="A300" s="711"/>
      <c r="B300" s="668"/>
      <c r="C300" s="668"/>
      <c r="D300" s="668"/>
      <c r="E300" s="668"/>
      <c r="F300" s="668"/>
    </row>
    <row r="301" spans="1:6">
      <c r="A301" s="711"/>
      <c r="B301" s="668"/>
      <c r="C301" s="668"/>
      <c r="D301" s="668"/>
      <c r="E301" s="668"/>
      <c r="F301" s="668"/>
    </row>
    <row r="302" spans="1:6">
      <c r="A302" s="711"/>
      <c r="B302" s="668"/>
      <c r="C302" s="668"/>
      <c r="D302" s="668"/>
      <c r="E302" s="668"/>
      <c r="F302" s="668"/>
    </row>
    <row r="303" spans="1:6">
      <c r="A303" s="711"/>
      <c r="B303" s="668"/>
      <c r="C303" s="668"/>
      <c r="D303" s="668"/>
      <c r="E303" s="668"/>
      <c r="F303" s="668"/>
    </row>
    <row r="304" spans="1:6">
      <c r="A304" s="711"/>
      <c r="B304" s="668"/>
      <c r="C304" s="668"/>
      <c r="D304" s="668"/>
      <c r="E304" s="668"/>
      <c r="F304" s="668"/>
    </row>
    <row r="305" spans="1:6">
      <c r="A305" s="711"/>
      <c r="B305" s="668"/>
      <c r="C305" s="668"/>
      <c r="D305" s="668"/>
      <c r="E305" s="668"/>
      <c r="F305" s="668"/>
    </row>
    <row r="306" spans="1:6">
      <c r="A306" s="711"/>
      <c r="B306" s="668"/>
      <c r="C306" s="668"/>
      <c r="D306" s="668"/>
      <c r="E306" s="668"/>
      <c r="F306" s="668"/>
    </row>
    <row r="307" spans="1:6">
      <c r="A307" s="711"/>
      <c r="B307" s="668"/>
      <c r="C307" s="668"/>
      <c r="D307" s="668"/>
      <c r="E307" s="668"/>
      <c r="F307" s="668"/>
    </row>
    <row r="308" spans="1:6">
      <c r="A308" s="711"/>
      <c r="B308" s="668"/>
      <c r="C308" s="668"/>
      <c r="D308" s="668"/>
      <c r="E308" s="668"/>
      <c r="F308" s="668"/>
    </row>
    <row r="309" spans="1:6">
      <c r="A309" s="711"/>
      <c r="B309" s="668"/>
      <c r="C309" s="668"/>
      <c r="D309" s="668"/>
      <c r="E309" s="668"/>
      <c r="F309" s="668"/>
    </row>
    <row r="310" spans="1:6">
      <c r="A310" s="711"/>
      <c r="B310" s="668"/>
      <c r="C310" s="668"/>
      <c r="D310" s="668"/>
      <c r="E310" s="668"/>
      <c r="F310" s="668"/>
    </row>
    <row r="311" spans="1:6">
      <c r="A311" s="711"/>
      <c r="B311" s="668"/>
      <c r="C311" s="668"/>
      <c r="D311" s="668"/>
      <c r="E311" s="668"/>
      <c r="F311" s="668"/>
    </row>
    <row r="312" spans="1:6">
      <c r="A312" s="711"/>
      <c r="B312" s="668"/>
      <c r="C312" s="668"/>
      <c r="D312" s="668"/>
      <c r="E312" s="668"/>
      <c r="F312" s="668"/>
    </row>
    <row r="313" spans="1:6">
      <c r="A313" s="711"/>
      <c r="B313" s="668"/>
      <c r="C313" s="668"/>
      <c r="D313" s="668"/>
      <c r="E313" s="668"/>
      <c r="F313" s="668"/>
    </row>
    <row r="314" spans="1:6">
      <c r="A314" s="711"/>
      <c r="B314" s="668"/>
      <c r="C314" s="668"/>
      <c r="D314" s="668"/>
      <c r="E314" s="668"/>
      <c r="F314" s="668"/>
    </row>
    <row r="315" spans="1:6">
      <c r="A315" s="711"/>
      <c r="B315" s="668"/>
      <c r="C315" s="668"/>
      <c r="D315" s="668"/>
      <c r="E315" s="668"/>
      <c r="F315" s="668"/>
    </row>
    <row r="316" spans="1:6">
      <c r="A316" s="711"/>
      <c r="B316" s="668"/>
      <c r="C316" s="668"/>
      <c r="D316" s="668"/>
      <c r="E316" s="668"/>
      <c r="F316" s="668"/>
    </row>
    <row r="317" spans="1:6">
      <c r="A317" s="711"/>
      <c r="B317" s="668"/>
      <c r="C317" s="668"/>
      <c r="D317" s="668"/>
      <c r="E317" s="668"/>
      <c r="F317" s="668"/>
    </row>
    <row r="318" spans="1:6">
      <c r="A318" s="711"/>
      <c r="B318" s="668"/>
      <c r="C318" s="668"/>
      <c r="D318" s="668"/>
      <c r="E318" s="668"/>
      <c r="F318" s="668"/>
    </row>
    <row r="319" spans="1:6">
      <c r="A319" s="711"/>
      <c r="B319" s="668"/>
      <c r="C319" s="668"/>
      <c r="D319" s="668"/>
      <c r="E319" s="668"/>
      <c r="F319" s="668"/>
    </row>
    <row r="320" spans="1:6">
      <c r="A320" s="711"/>
      <c r="B320" s="668"/>
      <c r="C320" s="668"/>
      <c r="D320" s="668"/>
      <c r="E320" s="668"/>
      <c r="F320" s="668"/>
    </row>
    <row r="321" spans="1:6">
      <c r="A321" s="711"/>
      <c r="B321" s="668"/>
      <c r="C321" s="668"/>
      <c r="D321" s="668"/>
      <c r="E321" s="668"/>
      <c r="F321" s="668"/>
    </row>
    <row r="322" spans="1:6">
      <c r="A322" s="711"/>
      <c r="B322" s="668"/>
      <c r="C322" s="668"/>
      <c r="D322" s="668"/>
      <c r="E322" s="668"/>
      <c r="F322" s="668"/>
    </row>
    <row r="323" spans="1:6">
      <c r="A323" s="711"/>
      <c r="B323" s="668"/>
      <c r="C323" s="668"/>
      <c r="D323" s="668"/>
      <c r="E323" s="668"/>
      <c r="F323" s="668"/>
    </row>
    <row r="324" spans="1:6">
      <c r="A324" s="711"/>
      <c r="B324" s="668"/>
      <c r="C324" s="668"/>
      <c r="D324" s="668"/>
      <c r="E324" s="668"/>
      <c r="F324" s="668"/>
    </row>
    <row r="325" spans="1:6">
      <c r="A325" s="711"/>
      <c r="B325" s="668"/>
      <c r="C325" s="668"/>
      <c r="D325" s="668"/>
      <c r="E325" s="668"/>
      <c r="F325" s="668"/>
    </row>
    <row r="326" spans="1:6">
      <c r="A326" s="711"/>
      <c r="B326" s="668"/>
      <c r="C326" s="668"/>
      <c r="D326" s="668"/>
      <c r="E326" s="668"/>
      <c r="F326" s="668"/>
    </row>
    <row r="327" spans="1:6">
      <c r="A327" s="711"/>
      <c r="B327" s="668"/>
      <c r="C327" s="668"/>
      <c r="D327" s="668"/>
      <c r="E327" s="668"/>
      <c r="F327" s="668"/>
    </row>
    <row r="328" spans="1:6">
      <c r="A328" s="711"/>
      <c r="B328" s="668"/>
      <c r="C328" s="668"/>
      <c r="D328" s="668"/>
      <c r="E328" s="668"/>
      <c r="F328" s="668"/>
    </row>
    <row r="329" spans="1:6">
      <c r="A329" s="711"/>
      <c r="B329" s="668"/>
      <c r="C329" s="668"/>
      <c r="D329" s="668"/>
      <c r="E329" s="668"/>
      <c r="F329" s="668"/>
    </row>
    <row r="330" spans="1:6">
      <c r="A330" s="711"/>
      <c r="B330" s="668"/>
      <c r="C330" s="668"/>
      <c r="D330" s="668"/>
      <c r="E330" s="668"/>
      <c r="F330" s="668"/>
    </row>
    <row r="331" spans="1:6">
      <c r="A331" s="711"/>
      <c r="B331" s="668"/>
      <c r="C331" s="668"/>
      <c r="D331" s="668"/>
      <c r="E331" s="668"/>
      <c r="F331" s="668"/>
    </row>
    <row r="332" spans="1:6">
      <c r="A332" s="711"/>
      <c r="B332" s="668"/>
      <c r="C332" s="668"/>
      <c r="D332" s="668"/>
      <c r="E332" s="668"/>
      <c r="F332" s="668"/>
    </row>
    <row r="333" spans="1:6">
      <c r="A333" s="711"/>
      <c r="B333" s="668"/>
      <c r="C333" s="668"/>
      <c r="D333" s="668"/>
      <c r="E333" s="668"/>
      <c r="F333" s="668"/>
    </row>
    <row r="334" spans="1:6">
      <c r="A334" s="711"/>
      <c r="B334" s="668"/>
      <c r="C334" s="668"/>
      <c r="D334" s="668"/>
      <c r="E334" s="668"/>
      <c r="F334" s="668"/>
    </row>
    <row r="335" spans="1:6">
      <c r="A335" s="711"/>
      <c r="B335" s="668"/>
      <c r="C335" s="668"/>
      <c r="D335" s="668"/>
      <c r="E335" s="668"/>
      <c r="F335" s="668"/>
    </row>
    <row r="336" spans="1:6">
      <c r="A336" s="711"/>
      <c r="B336" s="668"/>
      <c r="C336" s="668"/>
      <c r="D336" s="668"/>
      <c r="E336" s="668"/>
      <c r="F336" s="668"/>
    </row>
    <row r="337" spans="1:6">
      <c r="A337" s="711"/>
      <c r="B337" s="668"/>
      <c r="C337" s="668"/>
      <c r="D337" s="668"/>
      <c r="E337" s="668"/>
      <c r="F337" s="668"/>
    </row>
    <row r="338" spans="1:6">
      <c r="A338" s="711"/>
      <c r="B338" s="668"/>
      <c r="C338" s="668"/>
      <c r="D338" s="668"/>
      <c r="E338" s="668"/>
      <c r="F338" s="668"/>
    </row>
    <row r="339" spans="1:6">
      <c r="A339" s="711"/>
      <c r="B339" s="668"/>
      <c r="C339" s="668"/>
      <c r="D339" s="668"/>
      <c r="E339" s="668"/>
      <c r="F339" s="668"/>
    </row>
    <row r="340" spans="1:6">
      <c r="A340" s="711"/>
      <c r="B340" s="668"/>
      <c r="C340" s="668"/>
      <c r="D340" s="668"/>
      <c r="E340" s="668"/>
      <c r="F340" s="668"/>
    </row>
    <row r="341" spans="1:6">
      <c r="A341" s="711"/>
      <c r="B341" s="668"/>
      <c r="C341" s="668"/>
      <c r="D341" s="668"/>
      <c r="E341" s="668"/>
      <c r="F341" s="668"/>
    </row>
    <row r="342" spans="1:6">
      <c r="A342" s="711"/>
      <c r="B342" s="668"/>
      <c r="C342" s="668"/>
      <c r="D342" s="668"/>
      <c r="E342" s="668"/>
      <c r="F342" s="668"/>
    </row>
    <row r="343" spans="1:6">
      <c r="A343" s="711"/>
      <c r="B343" s="668"/>
      <c r="C343" s="668"/>
      <c r="D343" s="668"/>
      <c r="E343" s="668"/>
      <c r="F343" s="668"/>
    </row>
    <row r="344" spans="1:6">
      <c r="A344" s="711"/>
      <c r="B344" s="668"/>
      <c r="C344" s="668"/>
      <c r="D344" s="668"/>
      <c r="E344" s="668"/>
      <c r="F344" s="668"/>
    </row>
    <row r="345" spans="1:6">
      <c r="A345" s="711"/>
      <c r="B345" s="668"/>
      <c r="C345" s="668"/>
      <c r="D345" s="668"/>
      <c r="E345" s="668"/>
      <c r="F345" s="668"/>
    </row>
    <row r="346" spans="1:6">
      <c r="A346" s="711"/>
      <c r="B346" s="668"/>
      <c r="C346" s="668"/>
      <c r="D346" s="668"/>
      <c r="E346" s="668"/>
      <c r="F346" s="668"/>
    </row>
    <row r="347" spans="1:6">
      <c r="A347" s="711"/>
      <c r="B347" s="668"/>
      <c r="C347" s="668"/>
      <c r="D347" s="668"/>
      <c r="E347" s="668"/>
      <c r="F347" s="668"/>
    </row>
    <row r="348" spans="1:6">
      <c r="A348" s="711"/>
      <c r="B348" s="668"/>
      <c r="C348" s="668"/>
      <c r="D348" s="668"/>
      <c r="E348" s="668"/>
      <c r="F348" s="668"/>
    </row>
    <row r="349" spans="1:6">
      <c r="A349" s="711"/>
      <c r="B349" s="668"/>
      <c r="C349" s="668"/>
      <c r="D349" s="668"/>
      <c r="E349" s="668"/>
      <c r="F349" s="668"/>
    </row>
    <row r="350" spans="1:6">
      <c r="A350" s="711"/>
      <c r="B350" s="668"/>
      <c r="C350" s="668"/>
      <c r="D350" s="668"/>
      <c r="E350" s="668"/>
      <c r="F350" s="668"/>
    </row>
    <row r="351" spans="1:6">
      <c r="A351" s="711"/>
      <c r="B351" s="668"/>
      <c r="C351" s="668"/>
      <c r="D351" s="668"/>
      <c r="E351" s="668"/>
      <c r="F351" s="668"/>
    </row>
    <row r="352" spans="1:6">
      <c r="A352" s="711"/>
      <c r="B352" s="668"/>
      <c r="C352" s="668"/>
      <c r="D352" s="668"/>
      <c r="E352" s="668"/>
      <c r="F352" s="668"/>
    </row>
    <row r="353" spans="1:6">
      <c r="A353" s="711"/>
      <c r="B353" s="668"/>
      <c r="C353" s="668"/>
      <c r="D353" s="668"/>
      <c r="E353" s="668"/>
      <c r="F353" s="668"/>
    </row>
    <row r="354" spans="1:6">
      <c r="A354" s="711"/>
      <c r="B354" s="668"/>
      <c r="C354" s="668"/>
      <c r="D354" s="668"/>
      <c r="E354" s="668"/>
      <c r="F354" s="668"/>
    </row>
    <row r="355" spans="1:6">
      <c r="A355" s="711"/>
      <c r="B355" s="668"/>
      <c r="C355" s="668"/>
      <c r="D355" s="668"/>
      <c r="E355" s="668"/>
      <c r="F355" s="668"/>
    </row>
    <row r="356" spans="1:6">
      <c r="A356" s="711"/>
      <c r="B356" s="668"/>
      <c r="C356" s="668"/>
      <c r="D356" s="668"/>
      <c r="E356" s="668"/>
      <c r="F356" s="668"/>
    </row>
    <row r="357" spans="1:6">
      <c r="A357" s="711"/>
      <c r="B357" s="668"/>
      <c r="C357" s="668"/>
      <c r="D357" s="668"/>
      <c r="E357" s="668"/>
      <c r="F357" s="668"/>
    </row>
    <row r="358" spans="1:6">
      <c r="A358" s="711"/>
      <c r="B358" s="668"/>
      <c r="C358" s="668"/>
      <c r="D358" s="668"/>
      <c r="E358" s="668"/>
      <c r="F358" s="668"/>
    </row>
    <row r="359" spans="1:6">
      <c r="A359" s="711"/>
      <c r="B359" s="668"/>
      <c r="C359" s="668"/>
      <c r="D359" s="668"/>
      <c r="E359" s="668"/>
      <c r="F359" s="668"/>
    </row>
    <row r="360" spans="1:6">
      <c r="A360" s="711"/>
      <c r="B360" s="668"/>
      <c r="C360" s="668"/>
      <c r="D360" s="668"/>
      <c r="E360" s="668"/>
      <c r="F360" s="668"/>
    </row>
    <row r="361" spans="1:6">
      <c r="A361" s="711"/>
      <c r="B361" s="668"/>
      <c r="C361" s="668"/>
      <c r="D361" s="668"/>
      <c r="E361" s="668"/>
      <c r="F361" s="668"/>
    </row>
    <row r="362" spans="1:6">
      <c r="A362" s="711"/>
      <c r="B362" s="668"/>
      <c r="C362" s="668"/>
      <c r="D362" s="668"/>
      <c r="E362" s="668"/>
      <c r="F362" s="668"/>
    </row>
    <row r="363" spans="1:6">
      <c r="A363" s="711"/>
      <c r="B363" s="668"/>
      <c r="C363" s="668"/>
      <c r="D363" s="668"/>
      <c r="E363" s="668"/>
      <c r="F363" s="668"/>
    </row>
    <row r="364" spans="1:6">
      <c r="A364" s="711"/>
      <c r="B364" s="668"/>
      <c r="C364" s="668"/>
      <c r="D364" s="668"/>
      <c r="E364" s="668"/>
      <c r="F364" s="668"/>
    </row>
    <row r="365" spans="1:6">
      <c r="A365" s="711"/>
      <c r="B365" s="668"/>
      <c r="C365" s="668"/>
      <c r="D365" s="668"/>
      <c r="E365" s="668"/>
      <c r="F365" s="668"/>
    </row>
    <row r="366" spans="1:6">
      <c r="A366" s="711"/>
      <c r="B366" s="668"/>
      <c r="C366" s="668"/>
      <c r="D366" s="668"/>
      <c r="E366" s="668"/>
      <c r="F366" s="668"/>
    </row>
    <row r="367" spans="1:6">
      <c r="A367" s="711"/>
      <c r="B367" s="668"/>
      <c r="C367" s="668"/>
      <c r="D367" s="668"/>
      <c r="E367" s="668"/>
      <c r="F367" s="668"/>
    </row>
    <row r="368" spans="1:6">
      <c r="A368" s="711"/>
      <c r="B368" s="668"/>
      <c r="C368" s="668"/>
      <c r="D368" s="668"/>
      <c r="E368" s="668"/>
      <c r="F368" s="668"/>
    </row>
    <row r="369" spans="1:6">
      <c r="A369" s="711"/>
      <c r="B369" s="668"/>
      <c r="C369" s="668"/>
      <c r="D369" s="668"/>
      <c r="E369" s="668"/>
      <c r="F369" s="668"/>
    </row>
    <row r="370" spans="1:6">
      <c r="A370" s="711"/>
      <c r="B370" s="668"/>
      <c r="C370" s="668"/>
      <c r="D370" s="668"/>
      <c r="E370" s="668"/>
      <c r="F370" s="668"/>
    </row>
    <row r="371" spans="1:6">
      <c r="A371" s="711"/>
      <c r="B371" s="668"/>
      <c r="C371" s="668"/>
      <c r="D371" s="668"/>
      <c r="E371" s="668"/>
      <c r="F371" s="668"/>
    </row>
    <row r="372" spans="1:6">
      <c r="A372" s="711"/>
      <c r="B372" s="668"/>
      <c r="C372" s="668"/>
      <c r="D372" s="668"/>
      <c r="E372" s="668"/>
      <c r="F372" s="668"/>
    </row>
    <row r="373" spans="1:6">
      <c r="A373" s="711"/>
      <c r="B373" s="668"/>
      <c r="C373" s="668"/>
      <c r="D373" s="668"/>
      <c r="E373" s="668"/>
      <c r="F373" s="668"/>
    </row>
    <row r="374" spans="1:6">
      <c r="A374" s="711"/>
      <c r="B374" s="668"/>
      <c r="C374" s="668"/>
      <c r="D374" s="668"/>
      <c r="E374" s="668"/>
      <c r="F374" s="668"/>
    </row>
    <row r="375" spans="1:6">
      <c r="A375" s="711"/>
      <c r="B375" s="668"/>
      <c r="C375" s="668"/>
      <c r="D375" s="668"/>
      <c r="E375" s="668"/>
      <c r="F375" s="668"/>
    </row>
    <row r="376" spans="1:6">
      <c r="A376" s="711"/>
      <c r="B376" s="668"/>
      <c r="C376" s="668"/>
      <c r="D376" s="668"/>
      <c r="E376" s="668"/>
      <c r="F376" s="668"/>
    </row>
    <row r="377" spans="1:6">
      <c r="A377" s="711"/>
      <c r="B377" s="668"/>
      <c r="C377" s="668"/>
      <c r="D377" s="668"/>
      <c r="E377" s="668"/>
      <c r="F377" s="668"/>
    </row>
    <row r="378" spans="1:6">
      <c r="A378" s="711"/>
      <c r="B378" s="668"/>
      <c r="C378" s="668"/>
      <c r="D378" s="668"/>
      <c r="E378" s="668"/>
      <c r="F378" s="668"/>
    </row>
    <row r="379" spans="1:6">
      <c r="A379" s="711"/>
      <c r="B379" s="668"/>
      <c r="C379" s="668"/>
      <c r="D379" s="668"/>
      <c r="E379" s="668"/>
      <c r="F379" s="668"/>
    </row>
    <row r="380" spans="1:6">
      <c r="A380" s="711"/>
      <c r="B380" s="668"/>
      <c r="C380" s="668"/>
      <c r="D380" s="668"/>
      <c r="E380" s="668"/>
      <c r="F380" s="668"/>
    </row>
    <row r="381" spans="1:6">
      <c r="A381" s="711"/>
      <c r="B381" s="668"/>
      <c r="C381" s="668"/>
      <c r="D381" s="668"/>
      <c r="E381" s="668"/>
      <c r="F381" s="668"/>
    </row>
    <row r="382" spans="1:6">
      <c r="A382" s="711"/>
      <c r="B382" s="668"/>
      <c r="C382" s="668"/>
      <c r="D382" s="668"/>
      <c r="E382" s="668"/>
      <c r="F382" s="668"/>
    </row>
    <row r="383" spans="1:6">
      <c r="A383" s="711"/>
      <c r="B383" s="668"/>
      <c r="C383" s="668"/>
      <c r="D383" s="668"/>
      <c r="E383" s="668"/>
      <c r="F383" s="668"/>
    </row>
    <row r="384" spans="1:6">
      <c r="A384" s="711"/>
      <c r="B384" s="668"/>
      <c r="C384" s="668"/>
      <c r="D384" s="668"/>
      <c r="E384" s="668"/>
      <c r="F384" s="668"/>
    </row>
    <row r="385" spans="1:6">
      <c r="A385" s="711"/>
      <c r="B385" s="668"/>
      <c r="C385" s="668"/>
      <c r="D385" s="668"/>
      <c r="E385" s="668"/>
      <c r="F385" s="668"/>
    </row>
    <row r="386" spans="1:6">
      <c r="A386" s="711"/>
      <c r="B386" s="668"/>
      <c r="C386" s="668"/>
      <c r="D386" s="668"/>
      <c r="E386" s="668"/>
      <c r="F386" s="668"/>
    </row>
    <row r="387" spans="1:6">
      <c r="A387" s="711"/>
      <c r="B387" s="668"/>
      <c r="C387" s="668"/>
      <c r="D387" s="668"/>
      <c r="E387" s="668"/>
      <c r="F387" s="668"/>
    </row>
    <row r="388" spans="1:6">
      <c r="A388" s="711"/>
      <c r="B388" s="668"/>
      <c r="C388" s="668"/>
      <c r="D388" s="668"/>
      <c r="E388" s="668"/>
      <c r="F388" s="668"/>
    </row>
    <row r="389" spans="1:6">
      <c r="A389" s="711"/>
      <c r="B389" s="668"/>
      <c r="C389" s="668"/>
      <c r="D389" s="668"/>
      <c r="E389" s="668"/>
      <c r="F389" s="668"/>
    </row>
    <row r="390" spans="1:6">
      <c r="A390" s="711"/>
      <c r="B390" s="668"/>
      <c r="C390" s="668"/>
      <c r="D390" s="668"/>
      <c r="E390" s="668"/>
      <c r="F390" s="668"/>
    </row>
    <row r="391" spans="1:6">
      <c r="A391" s="711"/>
      <c r="B391" s="668"/>
      <c r="C391" s="668"/>
      <c r="D391" s="668"/>
      <c r="E391" s="668"/>
      <c r="F391" s="668"/>
    </row>
    <row r="392" spans="1:6">
      <c r="A392" s="711"/>
      <c r="B392" s="668"/>
      <c r="C392" s="668"/>
      <c r="D392" s="668"/>
      <c r="E392" s="668"/>
      <c r="F392" s="668"/>
    </row>
    <row r="393" spans="1:6">
      <c r="A393" s="711"/>
      <c r="B393" s="668"/>
      <c r="C393" s="668"/>
      <c r="D393" s="668"/>
      <c r="E393" s="668"/>
      <c r="F393" s="668"/>
    </row>
    <row r="394" spans="1:6">
      <c r="A394" s="711"/>
      <c r="B394" s="668"/>
      <c r="C394" s="668"/>
      <c r="D394" s="668"/>
      <c r="E394" s="668"/>
      <c r="F394" s="668"/>
    </row>
    <row r="395" spans="1:6">
      <c r="A395" s="711"/>
      <c r="B395" s="668"/>
      <c r="C395" s="668"/>
      <c r="D395" s="668"/>
      <c r="E395" s="668"/>
      <c r="F395" s="668"/>
    </row>
    <row r="396" spans="1:6">
      <c r="A396" s="711"/>
      <c r="B396" s="668"/>
      <c r="C396" s="668"/>
      <c r="D396" s="668"/>
      <c r="E396" s="668"/>
      <c r="F396" s="668"/>
    </row>
    <row r="397" spans="1:6">
      <c r="A397" s="711"/>
      <c r="B397" s="668"/>
      <c r="C397" s="668"/>
      <c r="D397" s="668"/>
      <c r="E397" s="668"/>
      <c r="F397" s="668"/>
    </row>
    <row r="398" spans="1:6">
      <c r="A398" s="711"/>
      <c r="B398" s="668"/>
      <c r="C398" s="668"/>
      <c r="D398" s="668"/>
      <c r="E398" s="668"/>
      <c r="F398" s="668"/>
    </row>
    <row r="399" spans="1:6">
      <c r="A399" s="711"/>
      <c r="B399" s="668"/>
      <c r="C399" s="668"/>
      <c r="D399" s="668"/>
      <c r="E399" s="668"/>
      <c r="F399" s="668"/>
    </row>
    <row r="400" spans="1:6">
      <c r="A400" s="711"/>
      <c r="B400" s="668"/>
      <c r="C400" s="668"/>
      <c r="D400" s="668"/>
      <c r="E400" s="668"/>
      <c r="F400" s="668"/>
    </row>
    <row r="401" spans="1:6">
      <c r="A401" s="711"/>
      <c r="B401" s="668"/>
      <c r="C401" s="668"/>
      <c r="D401" s="668"/>
      <c r="E401" s="668"/>
      <c r="F401" s="668"/>
    </row>
    <row r="402" spans="1:6">
      <c r="A402" s="711"/>
      <c r="B402" s="668"/>
      <c r="C402" s="668"/>
      <c r="D402" s="668"/>
      <c r="E402" s="668"/>
      <c r="F402" s="668"/>
    </row>
    <row r="403" spans="1:6">
      <c r="A403" s="711"/>
      <c r="B403" s="668"/>
      <c r="C403" s="668"/>
      <c r="D403" s="668"/>
      <c r="E403" s="668"/>
      <c r="F403" s="668"/>
    </row>
    <row r="404" spans="1:6">
      <c r="A404" s="711"/>
      <c r="B404" s="668"/>
      <c r="C404" s="668"/>
      <c r="D404" s="668"/>
      <c r="E404" s="668"/>
      <c r="F404" s="668"/>
    </row>
    <row r="405" spans="1:6">
      <c r="A405" s="711"/>
      <c r="B405" s="668"/>
      <c r="C405" s="668"/>
      <c r="D405" s="668"/>
      <c r="E405" s="668"/>
      <c r="F405" s="668"/>
    </row>
    <row r="406" spans="1:6">
      <c r="A406" s="711"/>
      <c r="B406" s="668"/>
      <c r="C406" s="668"/>
      <c r="D406" s="668"/>
      <c r="E406" s="668"/>
      <c r="F406" s="668"/>
    </row>
    <row r="407" spans="1:6">
      <c r="A407" s="711"/>
      <c r="B407" s="668"/>
      <c r="C407" s="668"/>
      <c r="D407" s="668"/>
      <c r="E407" s="668"/>
      <c r="F407" s="668"/>
    </row>
    <row r="408" spans="1:6">
      <c r="A408" s="711"/>
      <c r="B408" s="668"/>
      <c r="C408" s="668"/>
      <c r="D408" s="668"/>
      <c r="E408" s="668"/>
      <c r="F408" s="668"/>
    </row>
    <row r="409" spans="1:6">
      <c r="A409" s="711"/>
      <c r="B409" s="668"/>
      <c r="C409" s="668"/>
      <c r="D409" s="668"/>
      <c r="E409" s="668"/>
      <c r="F409" s="668"/>
    </row>
    <row r="410" spans="1:6">
      <c r="A410" s="711"/>
      <c r="B410" s="668"/>
      <c r="C410" s="668"/>
      <c r="D410" s="668"/>
      <c r="E410" s="668"/>
      <c r="F410" s="668"/>
    </row>
    <row r="411" spans="1:6">
      <c r="A411" s="711"/>
      <c r="B411" s="668"/>
      <c r="C411" s="668"/>
      <c r="D411" s="668"/>
      <c r="E411" s="668"/>
      <c r="F411" s="668"/>
    </row>
    <row r="412" spans="1:6">
      <c r="A412" s="711"/>
      <c r="B412" s="668"/>
      <c r="C412" s="668"/>
      <c r="D412" s="668"/>
      <c r="E412" s="668"/>
      <c r="F412" s="668"/>
    </row>
    <row r="413" spans="1:6">
      <c r="A413" s="711"/>
      <c r="B413" s="668"/>
      <c r="C413" s="668"/>
      <c r="D413" s="668"/>
      <c r="E413" s="668"/>
      <c r="F413" s="668"/>
    </row>
    <row r="414" spans="1:6">
      <c r="A414" s="711"/>
      <c r="B414" s="668"/>
      <c r="C414" s="668"/>
      <c r="D414" s="668"/>
      <c r="E414" s="668"/>
      <c r="F414" s="668"/>
    </row>
    <row r="415" spans="1:6">
      <c r="A415" s="711"/>
      <c r="B415" s="668"/>
      <c r="C415" s="668"/>
      <c r="D415" s="668"/>
      <c r="E415" s="668"/>
      <c r="F415" s="668"/>
    </row>
    <row r="416" spans="1:6">
      <c r="A416" s="711"/>
      <c r="B416" s="668"/>
      <c r="C416" s="668"/>
      <c r="D416" s="668"/>
      <c r="E416" s="668"/>
      <c r="F416" s="668"/>
    </row>
    <row r="417" spans="1:6">
      <c r="A417" s="711"/>
      <c r="B417" s="668"/>
      <c r="C417" s="668"/>
      <c r="D417" s="668"/>
      <c r="E417" s="668"/>
      <c r="F417" s="668"/>
    </row>
    <row r="418" spans="1:6">
      <c r="A418" s="711"/>
      <c r="B418" s="668"/>
      <c r="C418" s="668"/>
      <c r="D418" s="668"/>
      <c r="E418" s="668"/>
      <c r="F418" s="668"/>
    </row>
    <row r="419" spans="1:6">
      <c r="A419" s="711"/>
      <c r="B419" s="668"/>
      <c r="C419" s="668"/>
      <c r="D419" s="668"/>
      <c r="E419" s="668"/>
      <c r="F419" s="668"/>
    </row>
    <row r="420" spans="1:6">
      <c r="A420" s="711"/>
      <c r="B420" s="668"/>
      <c r="C420" s="668"/>
      <c r="D420" s="668"/>
      <c r="E420" s="668"/>
      <c r="F420" s="668"/>
    </row>
    <row r="421" spans="1:6">
      <c r="A421" s="711"/>
      <c r="B421" s="668"/>
      <c r="C421" s="668"/>
      <c r="D421" s="668"/>
      <c r="E421" s="668"/>
      <c r="F421" s="668"/>
    </row>
    <row r="422" spans="1:6">
      <c r="A422" s="711"/>
      <c r="B422" s="668"/>
      <c r="C422" s="668"/>
      <c r="D422" s="668"/>
      <c r="E422" s="668"/>
      <c r="F422" s="668"/>
    </row>
    <row r="423" spans="1:6">
      <c r="A423" s="711"/>
      <c r="B423" s="668"/>
      <c r="C423" s="668"/>
      <c r="D423" s="668"/>
      <c r="E423" s="668"/>
      <c r="F423" s="668"/>
    </row>
    <row r="424" spans="1:6">
      <c r="A424" s="711"/>
      <c r="B424" s="668"/>
      <c r="C424" s="668"/>
      <c r="D424" s="668"/>
      <c r="E424" s="668"/>
      <c r="F424" s="668"/>
    </row>
    <row r="425" spans="1:6">
      <c r="A425" s="711"/>
      <c r="B425" s="668"/>
      <c r="C425" s="668"/>
      <c r="D425" s="668"/>
      <c r="E425" s="668"/>
      <c r="F425" s="668"/>
    </row>
    <row r="426" spans="1:6">
      <c r="A426" s="711"/>
      <c r="B426" s="668"/>
      <c r="C426" s="668"/>
      <c r="D426" s="668"/>
      <c r="E426" s="668"/>
      <c r="F426" s="668"/>
    </row>
    <row r="427" spans="1:6">
      <c r="A427" s="711"/>
      <c r="B427" s="668"/>
      <c r="C427" s="668"/>
      <c r="D427" s="668"/>
      <c r="E427" s="668"/>
      <c r="F427" s="668"/>
    </row>
    <row r="428" spans="1:6">
      <c r="A428" s="711"/>
      <c r="B428" s="668"/>
      <c r="C428" s="668"/>
      <c r="D428" s="668"/>
      <c r="E428" s="668"/>
      <c r="F428" s="668"/>
    </row>
    <row r="429" spans="1:6">
      <c r="A429" s="711"/>
      <c r="B429" s="668"/>
      <c r="C429" s="668"/>
      <c r="D429" s="668"/>
      <c r="E429" s="668"/>
      <c r="F429" s="668"/>
    </row>
    <row r="430" spans="1:6">
      <c r="A430" s="711"/>
      <c r="B430" s="668"/>
      <c r="C430" s="668"/>
      <c r="D430" s="668"/>
      <c r="E430" s="668"/>
      <c r="F430" s="668"/>
    </row>
    <row r="431" spans="1:6">
      <c r="A431" s="711"/>
      <c r="B431" s="668"/>
      <c r="C431" s="668"/>
      <c r="D431" s="668"/>
      <c r="E431" s="668"/>
      <c r="F431" s="668"/>
    </row>
    <row r="432" spans="1:6">
      <c r="A432" s="711"/>
      <c r="B432" s="668"/>
      <c r="C432" s="668"/>
      <c r="D432" s="668"/>
      <c r="E432" s="668"/>
      <c r="F432" s="668"/>
    </row>
    <row r="433" spans="1:6">
      <c r="A433" s="711"/>
      <c r="B433" s="668"/>
      <c r="C433" s="668"/>
      <c r="D433" s="668"/>
      <c r="E433" s="668"/>
      <c r="F433" s="668"/>
    </row>
    <row r="434" spans="1:6">
      <c r="A434" s="711"/>
      <c r="B434" s="668"/>
      <c r="C434" s="668"/>
      <c r="D434" s="668"/>
      <c r="E434" s="668"/>
      <c r="F434" s="668"/>
    </row>
    <row r="435" spans="1:6">
      <c r="A435" s="711"/>
      <c r="B435" s="668"/>
      <c r="C435" s="668"/>
      <c r="D435" s="668"/>
      <c r="E435" s="668"/>
      <c r="F435" s="668"/>
    </row>
    <row r="436" spans="1:6">
      <c r="A436" s="711"/>
      <c r="B436" s="668"/>
      <c r="C436" s="668"/>
      <c r="D436" s="668"/>
      <c r="E436" s="668"/>
      <c r="F436" s="668"/>
    </row>
    <row r="437" spans="1:6">
      <c r="A437" s="711"/>
      <c r="B437" s="668"/>
      <c r="C437" s="668"/>
      <c r="D437" s="668"/>
      <c r="E437" s="668"/>
      <c r="F437" s="668"/>
    </row>
    <row r="438" spans="1:6">
      <c r="A438" s="711"/>
      <c r="B438" s="668"/>
      <c r="C438" s="668"/>
      <c r="D438" s="668"/>
      <c r="E438" s="668"/>
      <c r="F438" s="668"/>
    </row>
    <row r="439" spans="1:6">
      <c r="A439" s="711"/>
      <c r="B439" s="668"/>
      <c r="C439" s="668"/>
      <c r="D439" s="668"/>
      <c r="E439" s="668"/>
      <c r="F439" s="668"/>
    </row>
    <row r="440" spans="1:6">
      <c r="A440" s="711"/>
      <c r="B440" s="668"/>
      <c r="C440" s="668"/>
      <c r="D440" s="668"/>
      <c r="E440" s="668"/>
      <c r="F440" s="668"/>
    </row>
    <row r="441" spans="1:6">
      <c r="A441" s="711"/>
      <c r="B441" s="668"/>
      <c r="C441" s="668"/>
      <c r="D441" s="668"/>
      <c r="E441" s="668"/>
      <c r="F441" s="668"/>
    </row>
    <row r="442" spans="1:6">
      <c r="A442" s="711"/>
      <c r="B442" s="668"/>
      <c r="C442" s="668"/>
      <c r="D442" s="668"/>
      <c r="E442" s="668"/>
      <c r="F442" s="668"/>
    </row>
    <row r="443" spans="1:6">
      <c r="A443" s="711"/>
      <c r="B443" s="668"/>
      <c r="C443" s="668"/>
      <c r="D443" s="668"/>
      <c r="E443" s="668"/>
      <c r="F443" s="668"/>
    </row>
    <row r="444" spans="1:6">
      <c r="A444" s="711"/>
      <c r="B444" s="668"/>
      <c r="C444" s="668"/>
      <c r="D444" s="668"/>
      <c r="E444" s="668"/>
      <c r="F444" s="668"/>
    </row>
    <row r="445" spans="1:6">
      <c r="A445" s="711"/>
      <c r="B445" s="668"/>
      <c r="C445" s="668"/>
      <c r="D445" s="668"/>
      <c r="E445" s="668"/>
      <c r="F445" s="668"/>
    </row>
    <row r="446" spans="1:6">
      <c r="A446" s="711"/>
      <c r="B446" s="668"/>
      <c r="C446" s="668"/>
      <c r="D446" s="668"/>
      <c r="E446" s="668"/>
      <c r="F446" s="668"/>
    </row>
    <row r="447" spans="1:6">
      <c r="A447" s="711"/>
      <c r="B447" s="668"/>
      <c r="C447" s="668"/>
      <c r="D447" s="668"/>
      <c r="E447" s="668"/>
      <c r="F447" s="668"/>
    </row>
    <row r="448" spans="1:6">
      <c r="A448" s="711"/>
      <c r="B448" s="668"/>
      <c r="C448" s="668"/>
      <c r="D448" s="668"/>
      <c r="E448" s="668"/>
      <c r="F448" s="668"/>
    </row>
    <row r="449" spans="1:6">
      <c r="A449" s="711"/>
      <c r="B449" s="668"/>
      <c r="C449" s="668"/>
      <c r="D449" s="668"/>
      <c r="E449" s="668"/>
      <c r="F449" s="668"/>
    </row>
    <row r="450" spans="1:6">
      <c r="A450" s="711"/>
      <c r="B450" s="668"/>
      <c r="C450" s="668"/>
      <c r="D450" s="668"/>
      <c r="E450" s="668"/>
      <c r="F450" s="668"/>
    </row>
    <row r="451" spans="1:6">
      <c r="A451" s="711"/>
      <c r="B451" s="668"/>
      <c r="C451" s="668"/>
      <c r="D451" s="668"/>
      <c r="E451" s="668"/>
      <c r="F451" s="668"/>
    </row>
    <row r="452" spans="1:6">
      <c r="A452" s="711"/>
      <c r="B452" s="668"/>
      <c r="C452" s="668"/>
      <c r="D452" s="668"/>
      <c r="E452" s="668"/>
      <c r="F452" s="668"/>
    </row>
    <row r="453" spans="1:6">
      <c r="A453" s="711"/>
      <c r="B453" s="668"/>
      <c r="C453" s="668"/>
      <c r="D453" s="668"/>
      <c r="E453" s="668"/>
      <c r="F453" s="668"/>
    </row>
    <row r="454" spans="1:6">
      <c r="A454" s="711"/>
      <c r="B454" s="668"/>
      <c r="C454" s="668"/>
      <c r="D454" s="668"/>
      <c r="E454" s="668"/>
      <c r="F454" s="668"/>
    </row>
    <row r="455" spans="1:6">
      <c r="A455" s="711"/>
      <c r="B455" s="668"/>
      <c r="C455" s="668"/>
      <c r="D455" s="668"/>
      <c r="E455" s="668"/>
      <c r="F455" s="668"/>
    </row>
    <row r="456" spans="1:6">
      <c r="A456" s="711"/>
      <c r="B456" s="668"/>
      <c r="C456" s="668"/>
      <c r="D456" s="668"/>
      <c r="E456" s="668"/>
      <c r="F456" s="668"/>
    </row>
    <row r="457" spans="1:6">
      <c r="A457" s="711"/>
      <c r="B457" s="668"/>
      <c r="C457" s="668"/>
      <c r="D457" s="668"/>
      <c r="E457" s="668"/>
      <c r="F457" s="668"/>
    </row>
    <row r="458" spans="1:6">
      <c r="A458" s="711"/>
      <c r="B458" s="668"/>
      <c r="C458" s="668"/>
      <c r="D458" s="668"/>
      <c r="E458" s="668"/>
      <c r="F458" s="668"/>
    </row>
    <row r="459" spans="1:6">
      <c r="A459" s="711"/>
      <c r="B459" s="668"/>
      <c r="C459" s="668"/>
      <c r="D459" s="668"/>
      <c r="E459" s="668"/>
      <c r="F459" s="668"/>
    </row>
    <row r="460" spans="1:6">
      <c r="A460" s="711"/>
      <c r="B460" s="668"/>
      <c r="C460" s="668"/>
      <c r="D460" s="668"/>
      <c r="E460" s="668"/>
      <c r="F460" s="668"/>
    </row>
    <row r="461" spans="1:6">
      <c r="A461" s="711"/>
      <c r="B461" s="668"/>
      <c r="C461" s="668"/>
      <c r="D461" s="668"/>
      <c r="E461" s="668"/>
      <c r="F461" s="668"/>
    </row>
    <row r="462" spans="1:6">
      <c r="A462" s="711"/>
      <c r="B462" s="668"/>
      <c r="C462" s="668"/>
      <c r="D462" s="668"/>
      <c r="E462" s="668"/>
      <c r="F462" s="668"/>
    </row>
    <row r="463" spans="1:6">
      <c r="A463" s="711"/>
      <c r="B463" s="668"/>
      <c r="C463" s="668"/>
      <c r="D463" s="668"/>
      <c r="E463" s="668"/>
      <c r="F463" s="668"/>
    </row>
    <row r="464" spans="1:6">
      <c r="A464" s="711"/>
      <c r="B464" s="668"/>
      <c r="C464" s="668"/>
      <c r="D464" s="668"/>
      <c r="E464" s="668"/>
      <c r="F464" s="668"/>
    </row>
    <row r="465" spans="1:6">
      <c r="A465" s="711"/>
      <c r="B465" s="668"/>
      <c r="C465" s="668"/>
      <c r="D465" s="668"/>
      <c r="E465" s="668"/>
      <c r="F465" s="668"/>
    </row>
    <row r="466" spans="1:6">
      <c r="A466" s="711"/>
      <c r="B466" s="668"/>
      <c r="C466" s="668"/>
      <c r="D466" s="668"/>
      <c r="E466" s="668"/>
      <c r="F466" s="668"/>
    </row>
    <row r="467" spans="1:6">
      <c r="A467" s="711"/>
      <c r="B467" s="668"/>
      <c r="C467" s="668"/>
      <c r="D467" s="668"/>
      <c r="E467" s="668"/>
      <c r="F467" s="668"/>
    </row>
    <row r="468" spans="1:6">
      <c r="A468" s="711"/>
      <c r="B468" s="668"/>
      <c r="C468" s="668"/>
      <c r="D468" s="668"/>
      <c r="E468" s="668"/>
      <c r="F468" s="668"/>
    </row>
    <row r="469" spans="1:6">
      <c r="A469" s="711"/>
      <c r="B469" s="668"/>
      <c r="C469" s="668"/>
      <c r="D469" s="668"/>
      <c r="E469" s="668"/>
      <c r="F469" s="668"/>
    </row>
    <row r="470" spans="1:6">
      <c r="A470" s="711"/>
      <c r="B470" s="668"/>
      <c r="C470" s="668"/>
      <c r="D470" s="668"/>
      <c r="E470" s="668"/>
      <c r="F470" s="668"/>
    </row>
    <row r="471" spans="1:6">
      <c r="A471" s="711"/>
      <c r="B471" s="668"/>
      <c r="C471" s="668"/>
      <c r="D471" s="668"/>
      <c r="E471" s="668"/>
      <c r="F471" s="668"/>
    </row>
    <row r="472" spans="1:6">
      <c r="A472" s="711"/>
      <c r="B472" s="668"/>
      <c r="C472" s="668"/>
      <c r="D472" s="668"/>
      <c r="E472" s="668"/>
      <c r="F472" s="668"/>
    </row>
    <row r="473" spans="1:6">
      <c r="A473" s="711"/>
      <c r="B473" s="668"/>
      <c r="C473" s="668"/>
      <c r="D473" s="668"/>
      <c r="E473" s="668"/>
      <c r="F473" s="668"/>
    </row>
    <row r="474" spans="1:6">
      <c r="A474" s="711"/>
      <c r="B474" s="668"/>
      <c r="C474" s="668"/>
      <c r="D474" s="668"/>
      <c r="E474" s="668"/>
      <c r="F474" s="668"/>
    </row>
    <row r="475" spans="1:6">
      <c r="A475" s="711"/>
      <c r="B475" s="668"/>
      <c r="C475" s="668"/>
      <c r="D475" s="668"/>
      <c r="E475" s="668"/>
      <c r="F475" s="668"/>
    </row>
    <row r="476" spans="1:6">
      <c r="A476" s="711"/>
      <c r="B476" s="668"/>
      <c r="C476" s="668"/>
      <c r="D476" s="668"/>
      <c r="E476" s="668"/>
      <c r="F476" s="668"/>
    </row>
    <row r="477" spans="1:6">
      <c r="A477" s="711"/>
      <c r="B477" s="668"/>
      <c r="C477" s="668"/>
      <c r="D477" s="668"/>
      <c r="E477" s="668"/>
      <c r="F477" s="668"/>
    </row>
    <row r="478" spans="1:6">
      <c r="A478" s="711"/>
      <c r="B478" s="668"/>
      <c r="C478" s="668"/>
      <c r="D478" s="668"/>
      <c r="E478" s="668"/>
      <c r="F478" s="668"/>
    </row>
    <row r="479" spans="1:6">
      <c r="A479" s="711"/>
      <c r="B479" s="668"/>
      <c r="C479" s="668"/>
      <c r="D479" s="668"/>
      <c r="E479" s="668"/>
      <c r="F479" s="668"/>
    </row>
    <row r="480" spans="1:6">
      <c r="A480" s="711"/>
      <c r="B480" s="668"/>
      <c r="C480" s="668"/>
      <c r="D480" s="668"/>
      <c r="E480" s="668"/>
      <c r="F480" s="668"/>
    </row>
    <row r="481" spans="1:6">
      <c r="A481" s="711"/>
      <c r="B481" s="668"/>
      <c r="C481" s="668"/>
      <c r="D481" s="668"/>
      <c r="E481" s="668"/>
      <c r="F481" s="668"/>
    </row>
    <row r="482" spans="1:6">
      <c r="A482" s="711"/>
      <c r="B482" s="668"/>
      <c r="C482" s="668"/>
      <c r="D482" s="668"/>
      <c r="E482" s="668"/>
      <c r="F482" s="668"/>
    </row>
    <row r="483" spans="1:6">
      <c r="A483" s="711"/>
      <c r="B483" s="668"/>
      <c r="C483" s="668"/>
      <c r="D483" s="668"/>
      <c r="E483" s="668"/>
      <c r="F483" s="668"/>
    </row>
    <row r="484" spans="1:6">
      <c r="A484" s="711"/>
      <c r="B484" s="668"/>
      <c r="C484" s="668"/>
      <c r="D484" s="668"/>
      <c r="E484" s="668"/>
      <c r="F484" s="668"/>
    </row>
    <row r="485" spans="1:6">
      <c r="A485" s="711"/>
      <c r="B485" s="668"/>
      <c r="C485" s="668"/>
      <c r="D485" s="668"/>
      <c r="E485" s="668"/>
      <c r="F485" s="668"/>
    </row>
    <row r="486" spans="1:6">
      <c r="A486" s="711"/>
      <c r="B486" s="668"/>
      <c r="C486" s="668"/>
      <c r="D486" s="668"/>
      <c r="E486" s="668"/>
      <c r="F486" s="668"/>
    </row>
    <row r="487" spans="1:6">
      <c r="A487" s="711"/>
      <c r="B487" s="668"/>
      <c r="C487" s="668"/>
      <c r="D487" s="668"/>
      <c r="E487" s="668"/>
      <c r="F487" s="668"/>
    </row>
    <row r="488" spans="1:6">
      <c r="A488" s="711"/>
      <c r="B488" s="668"/>
      <c r="C488" s="668"/>
      <c r="D488" s="668"/>
      <c r="E488" s="668"/>
      <c r="F488" s="668"/>
    </row>
    <row r="489" spans="1:6">
      <c r="A489" s="711"/>
      <c r="B489" s="668"/>
      <c r="C489" s="668"/>
      <c r="D489" s="668"/>
      <c r="E489" s="668"/>
      <c r="F489" s="668"/>
    </row>
    <row r="490" spans="1:6">
      <c r="A490" s="711"/>
      <c r="B490" s="668"/>
      <c r="C490" s="668"/>
      <c r="D490" s="668"/>
      <c r="E490" s="668"/>
      <c r="F490" s="668"/>
    </row>
    <row r="491" spans="1:6">
      <c r="A491" s="711"/>
      <c r="B491" s="668"/>
      <c r="C491" s="668"/>
      <c r="D491" s="668"/>
      <c r="E491" s="668"/>
      <c r="F491" s="668"/>
    </row>
    <row r="492" spans="1:6">
      <c r="A492" s="711"/>
      <c r="B492" s="668"/>
      <c r="C492" s="668"/>
      <c r="D492" s="668"/>
      <c r="E492" s="668"/>
      <c r="F492" s="668"/>
    </row>
    <row r="493" spans="1:6">
      <c r="A493" s="711"/>
      <c r="B493" s="668"/>
      <c r="C493" s="668"/>
      <c r="D493" s="668"/>
      <c r="E493" s="668"/>
      <c r="F493" s="668"/>
    </row>
    <row r="494" spans="1:6">
      <c r="A494" s="711"/>
      <c r="B494" s="668"/>
      <c r="C494" s="668"/>
      <c r="D494" s="668"/>
      <c r="E494" s="668"/>
      <c r="F494" s="668"/>
    </row>
    <row r="495" spans="1:6">
      <c r="A495" s="711"/>
      <c r="B495" s="668"/>
      <c r="C495" s="668"/>
      <c r="D495" s="668"/>
      <c r="E495" s="668"/>
      <c r="F495" s="668"/>
    </row>
    <row r="496" spans="1:6">
      <c r="A496" s="711"/>
      <c r="B496" s="668"/>
      <c r="C496" s="668"/>
      <c r="D496" s="668"/>
      <c r="E496" s="668"/>
      <c r="F496" s="668"/>
    </row>
    <row r="497" spans="1:6">
      <c r="A497" s="711"/>
      <c r="B497" s="668"/>
      <c r="C497" s="668"/>
      <c r="D497" s="668"/>
      <c r="E497" s="668"/>
      <c r="F497" s="668"/>
    </row>
    <row r="498" spans="1:6">
      <c r="A498" s="711"/>
      <c r="B498" s="668"/>
      <c r="C498" s="668"/>
      <c r="D498" s="668"/>
      <c r="E498" s="668"/>
      <c r="F498" s="668"/>
    </row>
    <row r="499" spans="1:6">
      <c r="A499" s="711"/>
      <c r="B499" s="668"/>
      <c r="C499" s="668"/>
      <c r="D499" s="668"/>
      <c r="E499" s="668"/>
      <c r="F499" s="668"/>
    </row>
    <row r="500" spans="1:6">
      <c r="A500" s="711"/>
      <c r="B500" s="668"/>
      <c r="C500" s="668"/>
      <c r="D500" s="668"/>
      <c r="E500" s="668"/>
      <c r="F500" s="668"/>
    </row>
    <row r="501" spans="1:6">
      <c r="A501" s="711"/>
      <c r="B501" s="668"/>
      <c r="C501" s="668"/>
      <c r="D501" s="668"/>
      <c r="E501" s="668"/>
      <c r="F501" s="668"/>
    </row>
    <row r="502" spans="1:6">
      <c r="A502" s="711"/>
      <c r="B502" s="668"/>
      <c r="C502" s="668"/>
      <c r="D502" s="668"/>
      <c r="E502" s="668"/>
      <c r="F502" s="668"/>
    </row>
    <row r="503" spans="1:6">
      <c r="A503" s="711"/>
      <c r="B503" s="668"/>
      <c r="C503" s="668"/>
      <c r="D503" s="668"/>
      <c r="E503" s="668"/>
      <c r="F503" s="668"/>
    </row>
    <row r="504" spans="1:6">
      <c r="A504" s="711"/>
      <c r="B504" s="668"/>
      <c r="C504" s="668"/>
      <c r="D504" s="668"/>
      <c r="E504" s="668"/>
      <c r="F504" s="668"/>
    </row>
    <row r="505" spans="1:6">
      <c r="A505" s="711"/>
      <c r="B505" s="668"/>
      <c r="C505" s="668"/>
      <c r="D505" s="668"/>
      <c r="E505" s="668"/>
      <c r="F505" s="668"/>
    </row>
    <row r="506" spans="1:6">
      <c r="A506" s="711"/>
      <c r="B506" s="668"/>
      <c r="C506" s="668"/>
      <c r="D506" s="668"/>
      <c r="E506" s="668"/>
      <c r="F506" s="668"/>
    </row>
    <row r="507" spans="1:6">
      <c r="A507" s="711"/>
      <c r="B507" s="668"/>
      <c r="C507" s="668"/>
      <c r="D507" s="668"/>
      <c r="E507" s="668"/>
      <c r="F507" s="668"/>
    </row>
    <row r="508" spans="1:6">
      <c r="A508" s="711"/>
      <c r="B508" s="668"/>
      <c r="C508" s="668"/>
      <c r="D508" s="668"/>
      <c r="E508" s="668"/>
      <c r="F508" s="668"/>
    </row>
    <row r="509" spans="1:6">
      <c r="A509" s="711"/>
      <c r="B509" s="668"/>
      <c r="C509" s="668"/>
      <c r="D509" s="668"/>
      <c r="E509" s="668"/>
      <c r="F509" s="668"/>
    </row>
    <row r="510" spans="1:6">
      <c r="A510" s="711"/>
      <c r="B510" s="668"/>
      <c r="C510" s="668"/>
      <c r="D510" s="668"/>
      <c r="E510" s="668"/>
      <c r="F510" s="668"/>
    </row>
    <row r="511" spans="1:6">
      <c r="A511" s="711"/>
      <c r="B511" s="668"/>
      <c r="C511" s="668"/>
      <c r="D511" s="668"/>
      <c r="E511" s="668"/>
      <c r="F511" s="668"/>
    </row>
    <row r="512" spans="1:6">
      <c r="A512" s="711"/>
      <c r="B512" s="668"/>
      <c r="C512" s="668"/>
      <c r="D512" s="668"/>
      <c r="E512" s="668"/>
      <c r="F512" s="668"/>
    </row>
    <row r="513" spans="1:6">
      <c r="A513" s="711"/>
      <c r="B513" s="668"/>
      <c r="C513" s="668"/>
      <c r="D513" s="668"/>
      <c r="E513" s="668"/>
      <c r="F513" s="668"/>
    </row>
    <row r="514" spans="1:6">
      <c r="A514" s="711"/>
      <c r="B514" s="668"/>
      <c r="C514" s="668"/>
      <c r="D514" s="668"/>
      <c r="E514" s="668"/>
      <c r="F514" s="668"/>
    </row>
    <row r="515" spans="1:6">
      <c r="A515" s="711"/>
      <c r="B515" s="668"/>
      <c r="C515" s="668"/>
      <c r="D515" s="668"/>
      <c r="E515" s="668"/>
      <c r="F515" s="668"/>
    </row>
    <row r="516" spans="1:6">
      <c r="A516" s="711"/>
      <c r="B516" s="668"/>
      <c r="C516" s="668"/>
      <c r="D516" s="668"/>
      <c r="E516" s="668"/>
      <c r="F516" s="668"/>
    </row>
    <row r="517" spans="1:6">
      <c r="A517" s="711"/>
      <c r="B517" s="668"/>
      <c r="C517" s="668"/>
      <c r="D517" s="668"/>
      <c r="E517" s="668"/>
      <c r="F517" s="668"/>
    </row>
    <row r="518" spans="1:6">
      <c r="A518" s="711"/>
      <c r="B518" s="668"/>
      <c r="C518" s="668"/>
      <c r="D518" s="668"/>
      <c r="E518" s="668"/>
      <c r="F518" s="668"/>
    </row>
    <row r="519" spans="1:6">
      <c r="A519" s="711"/>
      <c r="B519" s="668"/>
      <c r="C519" s="668"/>
      <c r="D519" s="668"/>
      <c r="E519" s="668"/>
      <c r="F519" s="668"/>
    </row>
    <row r="520" spans="1:6">
      <c r="A520" s="711"/>
      <c r="B520" s="668"/>
      <c r="C520" s="668"/>
      <c r="D520" s="668"/>
      <c r="E520" s="668"/>
      <c r="F520" s="668"/>
    </row>
    <row r="521" spans="1:6">
      <c r="A521" s="711"/>
      <c r="B521" s="668"/>
      <c r="C521" s="668"/>
      <c r="D521" s="668"/>
      <c r="E521" s="668"/>
      <c r="F521" s="668"/>
    </row>
    <row r="522" spans="1:6">
      <c r="A522" s="711"/>
      <c r="B522" s="668"/>
      <c r="C522" s="668"/>
      <c r="D522" s="668"/>
      <c r="E522" s="668"/>
      <c r="F522" s="668"/>
    </row>
    <row r="523" spans="1:6">
      <c r="A523" s="711"/>
      <c r="B523" s="668"/>
      <c r="C523" s="668"/>
      <c r="D523" s="668"/>
      <c r="E523" s="668"/>
      <c r="F523" s="668"/>
    </row>
    <row r="524" spans="1:6">
      <c r="A524" s="711"/>
      <c r="B524" s="668"/>
      <c r="C524" s="668"/>
      <c r="D524" s="668"/>
      <c r="E524" s="668"/>
      <c r="F524" s="668"/>
    </row>
    <row r="525" spans="1:6">
      <c r="A525" s="711"/>
      <c r="B525" s="668"/>
      <c r="C525" s="668"/>
      <c r="D525" s="668"/>
      <c r="E525" s="668"/>
      <c r="F525" s="668"/>
    </row>
    <row r="526" spans="1:6">
      <c r="A526" s="711"/>
      <c r="B526" s="668"/>
      <c r="C526" s="668"/>
      <c r="D526" s="668"/>
      <c r="E526" s="668"/>
      <c r="F526" s="668"/>
    </row>
    <row r="527" spans="1:6">
      <c r="A527" s="711"/>
      <c r="B527" s="668"/>
      <c r="C527" s="668"/>
      <c r="D527" s="668"/>
      <c r="E527" s="668"/>
      <c r="F527" s="668"/>
    </row>
    <row r="528" spans="1:6">
      <c r="A528" s="711"/>
      <c r="B528" s="668"/>
      <c r="C528" s="668"/>
      <c r="D528" s="668"/>
      <c r="E528" s="668"/>
      <c r="F528" s="668"/>
    </row>
    <row r="529" spans="1:6">
      <c r="A529" s="711"/>
      <c r="B529" s="668"/>
      <c r="C529" s="668"/>
      <c r="D529" s="668"/>
      <c r="E529" s="668"/>
      <c r="F529" s="668"/>
    </row>
    <row r="530" spans="1:6">
      <c r="A530" s="711"/>
      <c r="B530" s="668"/>
      <c r="C530" s="668"/>
      <c r="D530" s="668"/>
      <c r="E530" s="668"/>
      <c r="F530" s="668"/>
    </row>
    <row r="531" spans="1:6">
      <c r="A531" s="711"/>
      <c r="B531" s="668"/>
      <c r="C531" s="668"/>
      <c r="D531" s="668"/>
      <c r="E531" s="668"/>
      <c r="F531" s="668"/>
    </row>
    <row r="532" spans="1:6">
      <c r="A532" s="711"/>
      <c r="B532" s="668"/>
      <c r="C532" s="668"/>
      <c r="D532" s="668"/>
      <c r="E532" s="668"/>
      <c r="F532" s="668"/>
    </row>
    <row r="533" spans="1:6">
      <c r="A533" s="711"/>
      <c r="B533" s="668"/>
      <c r="C533" s="668"/>
      <c r="D533" s="668"/>
      <c r="E533" s="668"/>
      <c r="F533" s="668"/>
    </row>
    <row r="534" spans="1:6">
      <c r="A534" s="711"/>
      <c r="B534" s="668"/>
      <c r="C534" s="668"/>
      <c r="D534" s="668"/>
      <c r="E534" s="668"/>
      <c r="F534" s="668"/>
    </row>
    <row r="535" spans="1:6">
      <c r="A535" s="711"/>
      <c r="B535" s="668"/>
      <c r="C535" s="668"/>
      <c r="D535" s="668"/>
      <c r="E535" s="668"/>
      <c r="F535" s="668"/>
    </row>
    <row r="536" spans="1:6">
      <c r="A536" s="711"/>
      <c r="B536" s="668"/>
      <c r="C536" s="668"/>
      <c r="D536" s="668"/>
      <c r="E536" s="668"/>
      <c r="F536" s="668"/>
    </row>
    <row r="537" spans="1:6">
      <c r="A537" s="711"/>
      <c r="B537" s="668"/>
      <c r="C537" s="668"/>
      <c r="D537" s="668"/>
      <c r="E537" s="668"/>
      <c r="F537" s="668"/>
    </row>
    <row r="538" spans="1:6">
      <c r="A538" s="711"/>
      <c r="B538" s="668"/>
      <c r="C538" s="668"/>
      <c r="D538" s="668"/>
      <c r="E538" s="668"/>
      <c r="F538" s="668"/>
    </row>
    <row r="539" spans="1:6">
      <c r="A539" s="711"/>
      <c r="B539" s="668"/>
      <c r="C539" s="668"/>
      <c r="D539" s="668"/>
      <c r="E539" s="668"/>
      <c r="F539" s="668"/>
    </row>
    <row r="540" spans="1:6">
      <c r="A540" s="711"/>
      <c r="B540" s="668"/>
      <c r="C540" s="668"/>
      <c r="D540" s="668"/>
      <c r="E540" s="668"/>
      <c r="F540" s="668"/>
    </row>
    <row r="541" spans="1:6">
      <c r="A541" s="711"/>
      <c r="B541" s="668"/>
      <c r="C541" s="668"/>
      <c r="D541" s="668"/>
      <c r="E541" s="668"/>
      <c r="F541" s="668"/>
    </row>
    <row r="542" spans="1:6">
      <c r="A542" s="711"/>
      <c r="B542" s="668"/>
      <c r="C542" s="668"/>
      <c r="D542" s="668"/>
      <c r="E542" s="668"/>
      <c r="F542" s="668"/>
    </row>
    <row r="543" spans="1:6">
      <c r="A543" s="711"/>
      <c r="B543" s="668"/>
      <c r="C543" s="668"/>
      <c r="D543" s="668"/>
      <c r="E543" s="668"/>
      <c r="F543" s="668"/>
    </row>
    <row r="544" spans="1:6">
      <c r="A544" s="711"/>
      <c r="B544" s="668"/>
      <c r="C544" s="668"/>
      <c r="D544" s="668"/>
      <c r="E544" s="668"/>
      <c r="F544" s="668"/>
    </row>
    <row r="545" spans="1:6">
      <c r="A545" s="711"/>
      <c r="B545" s="668"/>
      <c r="C545" s="668"/>
      <c r="D545" s="668"/>
      <c r="E545" s="668"/>
      <c r="F545" s="668"/>
    </row>
    <row r="546" spans="1:6">
      <c r="A546" s="711"/>
      <c r="B546" s="668"/>
      <c r="C546" s="668"/>
      <c r="D546" s="668"/>
      <c r="E546" s="668"/>
      <c r="F546" s="668"/>
    </row>
    <row r="547" spans="1:6">
      <c r="A547" s="711"/>
      <c r="B547" s="668"/>
      <c r="C547" s="668"/>
      <c r="D547" s="668"/>
      <c r="E547" s="668"/>
      <c r="F547" s="668"/>
    </row>
    <row r="548" spans="1:6">
      <c r="A548" s="711"/>
      <c r="B548" s="668"/>
      <c r="C548" s="668"/>
      <c r="D548" s="668"/>
      <c r="E548" s="668"/>
      <c r="F548" s="668"/>
    </row>
    <row r="549" spans="1:6">
      <c r="A549" s="711"/>
      <c r="B549" s="668"/>
      <c r="C549" s="668"/>
      <c r="D549" s="668"/>
      <c r="E549" s="668"/>
      <c r="F549" s="668"/>
    </row>
    <row r="550" spans="1:6">
      <c r="A550" s="711"/>
      <c r="B550" s="668"/>
      <c r="C550" s="668"/>
      <c r="D550" s="668"/>
      <c r="E550" s="668"/>
      <c r="F550" s="668"/>
    </row>
    <row r="551" spans="1:6">
      <c r="A551" s="711"/>
      <c r="B551" s="668"/>
      <c r="C551" s="668"/>
      <c r="D551" s="668"/>
      <c r="E551" s="668"/>
      <c r="F551" s="668"/>
    </row>
    <row r="552" spans="1:6">
      <c r="A552" s="711"/>
      <c r="B552" s="668"/>
      <c r="C552" s="668"/>
      <c r="D552" s="668"/>
      <c r="E552" s="668"/>
      <c r="F552" s="668"/>
    </row>
    <row r="553" spans="1:6">
      <c r="A553" s="711"/>
      <c r="B553" s="668"/>
      <c r="C553" s="668"/>
      <c r="D553" s="668"/>
      <c r="E553" s="668"/>
      <c r="F553" s="668"/>
    </row>
    <row r="554" spans="1:6">
      <c r="A554" s="711"/>
      <c r="B554" s="668"/>
      <c r="C554" s="668"/>
      <c r="D554" s="668"/>
      <c r="E554" s="668"/>
      <c r="F554" s="668"/>
    </row>
    <row r="555" spans="1:6">
      <c r="A555" s="711"/>
      <c r="B555" s="668"/>
      <c r="C555" s="668"/>
      <c r="D555" s="668"/>
      <c r="E555" s="668"/>
      <c r="F555" s="668"/>
    </row>
    <row r="556" spans="1:6">
      <c r="A556" s="711"/>
      <c r="B556" s="668"/>
      <c r="C556" s="668"/>
      <c r="D556" s="668"/>
      <c r="E556" s="668"/>
      <c r="F556" s="668"/>
    </row>
    <row r="557" spans="1:6">
      <c r="A557" s="711"/>
      <c r="B557" s="668"/>
      <c r="C557" s="668"/>
      <c r="D557" s="668"/>
      <c r="E557" s="668"/>
      <c r="F557" s="668"/>
    </row>
    <row r="558" spans="1:6">
      <c r="A558" s="711"/>
      <c r="B558" s="668"/>
      <c r="C558" s="668"/>
      <c r="D558" s="668"/>
      <c r="E558" s="668"/>
      <c r="F558" s="668"/>
    </row>
    <row r="559" spans="1:6">
      <c r="A559" s="711"/>
      <c r="B559" s="668"/>
      <c r="C559" s="668"/>
      <c r="D559" s="668"/>
      <c r="E559" s="668"/>
      <c r="F559" s="668"/>
    </row>
    <row r="560" spans="1:6">
      <c r="A560" s="711"/>
      <c r="B560" s="668"/>
      <c r="C560" s="668"/>
      <c r="D560" s="668"/>
      <c r="E560" s="668"/>
      <c r="F560" s="668"/>
    </row>
    <row r="561" spans="1:6">
      <c r="A561" s="711"/>
      <c r="B561" s="668"/>
      <c r="C561" s="668"/>
      <c r="D561" s="668"/>
      <c r="E561" s="668"/>
      <c r="F561" s="668"/>
    </row>
    <row r="562" spans="1:6">
      <c r="A562" s="711"/>
      <c r="B562" s="668"/>
      <c r="C562" s="668"/>
      <c r="D562" s="668"/>
      <c r="E562" s="668"/>
      <c r="F562" s="668"/>
    </row>
    <row r="563" spans="1:6">
      <c r="A563" s="711"/>
      <c r="B563" s="668"/>
      <c r="C563" s="668"/>
      <c r="D563" s="668"/>
      <c r="E563" s="668"/>
      <c r="F563" s="668"/>
    </row>
    <row r="564" spans="1:6">
      <c r="A564" s="711"/>
      <c r="B564" s="668"/>
      <c r="C564" s="668"/>
      <c r="D564" s="668"/>
      <c r="E564" s="668"/>
      <c r="F564" s="668"/>
    </row>
    <row r="565" spans="1:6">
      <c r="A565" s="711"/>
      <c r="B565" s="668"/>
      <c r="C565" s="668"/>
      <c r="D565" s="668"/>
      <c r="E565" s="668"/>
      <c r="F565" s="668"/>
    </row>
    <row r="566" spans="1:6">
      <c r="A566" s="711"/>
      <c r="B566" s="668"/>
      <c r="C566" s="668"/>
      <c r="D566" s="668"/>
      <c r="E566" s="668"/>
      <c r="F566" s="668"/>
    </row>
    <row r="567" spans="1:6">
      <c r="A567" s="711"/>
      <c r="B567" s="668"/>
      <c r="C567" s="668"/>
      <c r="D567" s="668"/>
      <c r="E567" s="668"/>
      <c r="F567" s="668"/>
    </row>
    <row r="568" spans="1:6">
      <c r="A568" s="711"/>
      <c r="B568" s="668"/>
      <c r="C568" s="668"/>
      <c r="D568" s="668"/>
      <c r="E568" s="668"/>
      <c r="F568" s="668"/>
    </row>
    <row r="569" spans="1:6">
      <c r="A569" s="711"/>
      <c r="B569" s="668"/>
      <c r="C569" s="668"/>
      <c r="D569" s="668"/>
      <c r="E569" s="668"/>
      <c r="F569" s="668"/>
    </row>
    <row r="570" spans="1:6">
      <c r="A570" s="711"/>
      <c r="B570" s="668"/>
      <c r="C570" s="668"/>
      <c r="D570" s="668"/>
      <c r="E570" s="668"/>
      <c r="F570" s="668"/>
    </row>
    <row r="571" spans="1:6">
      <c r="A571" s="711"/>
      <c r="B571" s="668"/>
      <c r="C571" s="668"/>
      <c r="D571" s="668"/>
      <c r="E571" s="668"/>
      <c r="F571" s="668"/>
    </row>
    <row r="572" spans="1:6">
      <c r="A572" s="711"/>
      <c r="B572" s="668"/>
      <c r="C572" s="668"/>
      <c r="D572" s="668"/>
      <c r="E572" s="668"/>
      <c r="F572" s="668"/>
    </row>
    <row r="573" spans="1:6">
      <c r="A573" s="711"/>
      <c r="B573" s="668"/>
      <c r="C573" s="668"/>
      <c r="D573" s="668"/>
      <c r="E573" s="668"/>
      <c r="F573" s="668"/>
    </row>
    <row r="574" spans="1:6">
      <c r="A574" s="711"/>
      <c r="B574" s="668"/>
      <c r="C574" s="668"/>
      <c r="D574" s="668"/>
      <c r="E574" s="668"/>
      <c r="F574" s="668"/>
    </row>
    <row r="575" spans="1:6">
      <c r="A575" s="711"/>
      <c r="B575" s="668"/>
      <c r="C575" s="668"/>
      <c r="D575" s="668"/>
      <c r="E575" s="668"/>
      <c r="F575" s="668"/>
    </row>
    <row r="576" spans="1:6">
      <c r="A576" s="711"/>
      <c r="B576" s="668"/>
      <c r="C576" s="668"/>
      <c r="D576" s="668"/>
      <c r="E576" s="668"/>
      <c r="F576" s="668"/>
    </row>
    <row r="577" spans="1:6">
      <c r="A577" s="711"/>
      <c r="B577" s="668"/>
      <c r="C577" s="668"/>
      <c r="D577" s="668"/>
      <c r="E577" s="668"/>
      <c r="F577" s="668"/>
    </row>
    <row r="578" spans="1:6">
      <c r="A578" s="711"/>
      <c r="B578" s="668"/>
      <c r="C578" s="668"/>
      <c r="D578" s="668"/>
      <c r="E578" s="668"/>
      <c r="F578" s="668"/>
    </row>
    <row r="579" spans="1:6">
      <c r="A579" s="711"/>
      <c r="B579" s="668"/>
      <c r="C579" s="668"/>
      <c r="D579" s="668"/>
      <c r="E579" s="668"/>
      <c r="F579" s="668"/>
    </row>
    <row r="580" spans="1:6">
      <c r="A580" s="711"/>
      <c r="B580" s="668"/>
      <c r="C580" s="668"/>
      <c r="D580" s="668"/>
      <c r="E580" s="668"/>
      <c r="F580" s="668"/>
    </row>
    <row r="581" spans="1:6">
      <c r="A581" s="711"/>
      <c r="B581" s="668"/>
      <c r="C581" s="668"/>
      <c r="D581" s="668"/>
      <c r="E581" s="668"/>
      <c r="F581" s="668"/>
    </row>
    <row r="582" spans="1:6">
      <c r="A582" s="711"/>
      <c r="B582" s="668"/>
      <c r="C582" s="668"/>
      <c r="D582" s="668"/>
      <c r="E582" s="668"/>
      <c r="F582" s="668"/>
    </row>
    <row r="583" spans="1:6">
      <c r="A583" s="711"/>
      <c r="B583" s="668"/>
      <c r="C583" s="668"/>
      <c r="D583" s="668"/>
      <c r="E583" s="668"/>
      <c r="F583" s="668"/>
    </row>
    <row r="584" spans="1:6">
      <c r="A584" s="711"/>
      <c r="B584" s="668"/>
      <c r="C584" s="668"/>
      <c r="D584" s="668"/>
      <c r="E584" s="668"/>
      <c r="F584" s="668"/>
    </row>
    <row r="585" spans="1:6">
      <c r="A585" s="711"/>
      <c r="B585" s="668"/>
      <c r="C585" s="668"/>
      <c r="D585" s="668"/>
      <c r="E585" s="668"/>
      <c r="F585" s="668"/>
    </row>
    <row r="586" spans="1:6">
      <c r="A586" s="711"/>
      <c r="B586" s="668"/>
      <c r="C586" s="668"/>
      <c r="D586" s="668"/>
      <c r="E586" s="668"/>
      <c r="F586" s="668"/>
    </row>
    <row r="587" spans="1:6">
      <c r="A587" s="711"/>
      <c r="B587" s="668"/>
      <c r="C587" s="668"/>
      <c r="D587" s="668"/>
      <c r="E587" s="668"/>
      <c r="F587" s="668"/>
    </row>
    <row r="588" spans="1:6">
      <c r="A588" s="711"/>
      <c r="B588" s="668"/>
      <c r="C588" s="668"/>
      <c r="D588" s="668"/>
      <c r="E588" s="668"/>
      <c r="F588" s="668"/>
    </row>
    <row r="589" spans="1:6">
      <c r="A589" s="711"/>
      <c r="B589" s="668"/>
      <c r="C589" s="668"/>
      <c r="D589" s="668"/>
      <c r="E589" s="668"/>
      <c r="F589" s="668"/>
    </row>
    <row r="590" spans="1:6">
      <c r="A590" s="711"/>
      <c r="B590" s="668"/>
      <c r="C590" s="668"/>
      <c r="D590" s="668"/>
      <c r="E590" s="668"/>
      <c r="F590" s="668"/>
    </row>
    <row r="591" spans="1:6">
      <c r="A591" s="711"/>
      <c r="B591" s="668"/>
      <c r="C591" s="668"/>
      <c r="D591" s="668"/>
      <c r="E591" s="668"/>
      <c r="F591" s="668"/>
    </row>
    <row r="592" spans="1:6">
      <c r="A592" s="711"/>
      <c r="B592" s="668"/>
      <c r="C592" s="668"/>
      <c r="D592" s="668"/>
      <c r="E592" s="668"/>
      <c r="F592" s="668"/>
    </row>
    <row r="593" spans="1:6">
      <c r="A593" s="711"/>
      <c r="B593" s="668"/>
      <c r="C593" s="668"/>
      <c r="D593" s="668"/>
      <c r="E593" s="668"/>
      <c r="F593" s="668"/>
    </row>
    <row r="594" spans="1:6">
      <c r="A594" s="711"/>
      <c r="B594" s="668"/>
      <c r="C594" s="668"/>
      <c r="D594" s="668"/>
      <c r="E594" s="668"/>
      <c r="F594" s="668"/>
    </row>
    <row r="595" spans="1:6">
      <c r="A595" s="711"/>
      <c r="B595" s="668"/>
      <c r="C595" s="668"/>
      <c r="D595" s="668"/>
      <c r="E595" s="668"/>
      <c r="F595" s="668"/>
    </row>
    <row r="596" spans="1:6">
      <c r="A596" s="711"/>
      <c r="B596" s="668"/>
      <c r="C596" s="668"/>
      <c r="D596" s="668"/>
      <c r="E596" s="668"/>
      <c r="F596" s="668"/>
    </row>
    <row r="597" spans="1:6">
      <c r="A597" s="711"/>
      <c r="B597" s="668"/>
      <c r="C597" s="668"/>
      <c r="D597" s="668"/>
      <c r="E597" s="668"/>
      <c r="F597" s="668"/>
    </row>
    <row r="598" spans="1:6">
      <c r="A598" s="711"/>
      <c r="B598" s="668"/>
      <c r="C598" s="668"/>
      <c r="D598" s="668"/>
      <c r="E598" s="668"/>
      <c r="F598" s="668"/>
    </row>
    <row r="599" spans="1:6">
      <c r="A599" s="711"/>
      <c r="B599" s="668"/>
      <c r="C599" s="668"/>
      <c r="D599" s="668"/>
      <c r="E599" s="668"/>
      <c r="F599" s="668"/>
    </row>
    <row r="600" spans="1:6">
      <c r="A600" s="711"/>
      <c r="B600" s="668"/>
      <c r="C600" s="668"/>
      <c r="D600" s="668"/>
      <c r="E600" s="668"/>
      <c r="F600" s="668"/>
    </row>
    <row r="601" spans="1:6">
      <c r="A601" s="711"/>
      <c r="B601" s="668"/>
      <c r="C601" s="668"/>
      <c r="D601" s="668"/>
      <c r="E601" s="668"/>
      <c r="F601" s="668"/>
    </row>
    <row r="602" spans="1:6">
      <c r="A602" s="711"/>
      <c r="B602" s="668"/>
      <c r="C602" s="668"/>
      <c r="D602" s="668"/>
      <c r="E602" s="668"/>
      <c r="F602" s="668"/>
    </row>
    <row r="603" spans="1:6">
      <c r="A603" s="711"/>
      <c r="B603" s="668"/>
      <c r="C603" s="668"/>
      <c r="D603" s="668"/>
      <c r="E603" s="668"/>
      <c r="F603" s="668"/>
    </row>
    <row r="604" spans="1:6">
      <c r="A604" s="711"/>
      <c r="B604" s="668"/>
      <c r="C604" s="668"/>
      <c r="D604" s="668"/>
      <c r="E604" s="668"/>
      <c r="F604" s="668"/>
    </row>
    <row r="605" spans="1:6">
      <c r="A605" s="711"/>
      <c r="B605" s="668"/>
      <c r="C605" s="668"/>
      <c r="D605" s="668"/>
      <c r="E605" s="668"/>
      <c r="F605" s="668"/>
    </row>
    <row r="606" spans="1:6">
      <c r="A606" s="711"/>
      <c r="B606" s="668"/>
      <c r="C606" s="668"/>
      <c r="D606" s="668"/>
      <c r="E606" s="668"/>
      <c r="F606" s="668"/>
    </row>
    <row r="607" spans="1:6">
      <c r="A607" s="711"/>
      <c r="B607" s="668"/>
      <c r="C607" s="668"/>
      <c r="D607" s="668"/>
      <c r="E607" s="668"/>
      <c r="F607" s="668"/>
    </row>
    <row r="608" spans="1:6">
      <c r="A608" s="711"/>
      <c r="B608" s="668"/>
      <c r="C608" s="668"/>
      <c r="D608" s="668"/>
      <c r="E608" s="668"/>
      <c r="F608" s="668"/>
    </row>
    <row r="609" spans="1:6">
      <c r="A609" s="711"/>
      <c r="B609" s="668"/>
      <c r="C609" s="668"/>
      <c r="D609" s="668"/>
      <c r="E609" s="668"/>
      <c r="F609" s="668"/>
    </row>
    <row r="610" spans="1:6">
      <c r="A610" s="711"/>
      <c r="B610" s="668"/>
      <c r="C610" s="668"/>
      <c r="D610" s="668"/>
      <c r="E610" s="668"/>
      <c r="F610" s="668"/>
    </row>
    <row r="611" spans="1:6">
      <c r="A611" s="711"/>
      <c r="B611" s="668"/>
      <c r="C611" s="668"/>
      <c r="D611" s="668"/>
      <c r="E611" s="668"/>
      <c r="F611" s="668"/>
    </row>
    <row r="612" spans="1:6">
      <c r="A612" s="711"/>
      <c r="B612" s="668"/>
      <c r="C612" s="668"/>
      <c r="D612" s="668"/>
      <c r="E612" s="668"/>
      <c r="F612" s="668"/>
    </row>
    <row r="613" spans="1:6">
      <c r="A613" s="711"/>
      <c r="B613" s="668"/>
      <c r="C613" s="668"/>
      <c r="D613" s="668"/>
      <c r="E613" s="668"/>
      <c r="F613" s="668"/>
    </row>
    <row r="614" spans="1:6">
      <c r="A614" s="711"/>
      <c r="B614" s="668"/>
      <c r="C614" s="668"/>
      <c r="D614" s="668"/>
      <c r="E614" s="668"/>
      <c r="F614" s="668"/>
    </row>
    <row r="615" spans="1:6">
      <c r="A615" s="711"/>
      <c r="B615" s="668"/>
      <c r="C615" s="668"/>
      <c r="D615" s="668"/>
      <c r="E615" s="668"/>
      <c r="F615" s="668"/>
    </row>
    <row r="616" spans="1:6">
      <c r="A616" s="711"/>
      <c r="B616" s="668"/>
      <c r="C616" s="668"/>
      <c r="D616" s="668"/>
      <c r="E616" s="668"/>
      <c r="F616" s="668"/>
    </row>
    <row r="617" spans="1:6">
      <c r="A617" s="711"/>
      <c r="B617" s="668"/>
      <c r="C617" s="668"/>
      <c r="D617" s="668"/>
      <c r="E617" s="668"/>
      <c r="F617" s="668"/>
    </row>
    <row r="618" spans="1:6">
      <c r="A618" s="711"/>
      <c r="B618" s="668"/>
      <c r="C618" s="668"/>
      <c r="D618" s="668"/>
      <c r="E618" s="668"/>
      <c r="F618" s="668"/>
    </row>
    <row r="619" spans="1:6">
      <c r="A619" s="711"/>
      <c r="B619" s="668"/>
      <c r="C619" s="668"/>
      <c r="D619" s="668"/>
      <c r="E619" s="668"/>
      <c r="F619" s="668"/>
    </row>
    <row r="620" spans="1:6">
      <c r="A620" s="711"/>
      <c r="B620" s="668"/>
      <c r="C620" s="668"/>
      <c r="D620" s="668"/>
      <c r="E620" s="668"/>
      <c r="F620" s="668"/>
    </row>
    <row r="621" spans="1:6">
      <c r="A621" s="711"/>
      <c r="B621" s="668"/>
      <c r="C621" s="668"/>
      <c r="D621" s="668"/>
      <c r="E621" s="668"/>
      <c r="F621" s="668"/>
    </row>
    <row r="622" spans="1:6">
      <c r="A622" s="711"/>
      <c r="B622" s="668"/>
      <c r="C622" s="668"/>
      <c r="D622" s="668"/>
      <c r="E622" s="668"/>
      <c r="F622" s="668"/>
    </row>
    <row r="623" spans="1:6">
      <c r="A623" s="711"/>
      <c r="B623" s="668"/>
      <c r="C623" s="668"/>
      <c r="D623" s="668"/>
      <c r="E623" s="668"/>
      <c r="F623" s="668"/>
    </row>
    <row r="624" spans="1:6">
      <c r="A624" s="711"/>
      <c r="B624" s="668"/>
      <c r="C624" s="668"/>
      <c r="D624" s="668"/>
      <c r="E624" s="668"/>
      <c r="F624" s="668"/>
    </row>
    <row r="625" spans="1:6">
      <c r="A625" s="711"/>
      <c r="B625" s="668"/>
      <c r="C625" s="668"/>
      <c r="D625" s="668"/>
      <c r="E625" s="668"/>
      <c r="F625" s="668"/>
    </row>
    <row r="626" spans="1:6">
      <c r="A626" s="711"/>
      <c r="B626" s="668"/>
      <c r="C626" s="668"/>
      <c r="D626" s="668"/>
      <c r="E626" s="668"/>
      <c r="F626" s="668"/>
    </row>
    <row r="627" spans="1:6">
      <c r="A627" s="711"/>
      <c r="B627" s="668"/>
      <c r="C627" s="668"/>
      <c r="D627" s="668"/>
      <c r="E627" s="668"/>
      <c r="F627" s="668"/>
    </row>
    <row r="628" spans="1:6">
      <c r="A628" s="711"/>
      <c r="B628" s="668"/>
      <c r="C628" s="668"/>
      <c r="D628" s="668"/>
      <c r="E628" s="668"/>
      <c r="F628" s="668"/>
    </row>
    <row r="629" spans="1:6">
      <c r="A629" s="711"/>
      <c r="B629" s="668"/>
      <c r="C629" s="668"/>
      <c r="D629" s="668"/>
      <c r="E629" s="668"/>
      <c r="F629" s="668"/>
    </row>
    <row r="630" spans="1:6">
      <c r="A630" s="711"/>
      <c r="B630" s="668"/>
      <c r="C630" s="668"/>
      <c r="D630" s="668"/>
      <c r="E630" s="668"/>
      <c r="F630" s="668"/>
    </row>
    <row r="631" spans="1:6">
      <c r="A631" s="711"/>
      <c r="B631" s="668"/>
      <c r="C631" s="668"/>
      <c r="D631" s="668"/>
      <c r="E631" s="668"/>
      <c r="F631" s="668"/>
    </row>
    <row r="632" spans="1:6">
      <c r="A632" s="711"/>
      <c r="B632" s="668"/>
      <c r="C632" s="668"/>
      <c r="D632" s="668"/>
      <c r="E632" s="668"/>
      <c r="F632" s="668"/>
    </row>
    <row r="633" spans="1:6">
      <c r="A633" s="711"/>
      <c r="B633" s="668"/>
      <c r="C633" s="668"/>
      <c r="D633" s="668"/>
      <c r="E633" s="668"/>
      <c r="F633" s="668"/>
    </row>
    <row r="634" spans="1:6">
      <c r="A634" s="711"/>
      <c r="B634" s="668"/>
      <c r="C634" s="668"/>
      <c r="D634" s="668"/>
      <c r="E634" s="668"/>
      <c r="F634" s="668"/>
    </row>
    <row r="635" spans="1:6">
      <c r="A635" s="711"/>
      <c r="B635" s="668"/>
      <c r="C635" s="668"/>
      <c r="D635" s="668"/>
      <c r="E635" s="668"/>
      <c r="F635" s="668"/>
    </row>
    <row r="636" spans="1:6">
      <c r="A636" s="711"/>
      <c r="B636" s="668"/>
      <c r="C636" s="668"/>
      <c r="D636" s="668"/>
      <c r="E636" s="668"/>
      <c r="F636" s="668"/>
    </row>
    <row r="637" spans="1:6">
      <c r="A637" s="711"/>
      <c r="B637" s="668"/>
      <c r="C637" s="668"/>
      <c r="D637" s="668"/>
      <c r="E637" s="668"/>
      <c r="F637" s="668"/>
    </row>
    <row r="638" spans="1:6">
      <c r="A638" s="711"/>
      <c r="B638" s="668"/>
      <c r="C638" s="668"/>
      <c r="D638" s="668"/>
      <c r="E638" s="668"/>
      <c r="F638" s="668"/>
    </row>
    <row r="639" spans="1:6">
      <c r="A639" s="711"/>
      <c r="B639" s="668"/>
      <c r="C639" s="668"/>
      <c r="D639" s="668"/>
      <c r="E639" s="668"/>
      <c r="F639" s="668"/>
    </row>
    <row r="640" spans="1:6">
      <c r="A640" s="711"/>
      <c r="B640" s="668"/>
      <c r="C640" s="668"/>
      <c r="D640" s="668"/>
      <c r="E640" s="668"/>
      <c r="F640" s="668"/>
    </row>
    <row r="641" spans="1:6">
      <c r="A641" s="711"/>
      <c r="B641" s="668"/>
      <c r="C641" s="668"/>
      <c r="D641" s="668"/>
      <c r="E641" s="668"/>
      <c r="F641" s="668"/>
    </row>
    <row r="642" spans="1:6">
      <c r="A642" s="711"/>
      <c r="B642" s="668"/>
      <c r="C642" s="668"/>
      <c r="D642" s="668"/>
      <c r="E642" s="668"/>
      <c r="F642" s="668"/>
    </row>
    <row r="643" spans="1:6">
      <c r="A643" s="711"/>
      <c r="B643" s="668"/>
      <c r="C643" s="668"/>
      <c r="D643" s="668"/>
      <c r="E643" s="668"/>
      <c r="F643" s="668"/>
    </row>
    <row r="644" spans="1:6">
      <c r="A644" s="711"/>
      <c r="B644" s="668"/>
      <c r="C644" s="668"/>
      <c r="D644" s="668"/>
      <c r="E644" s="668"/>
      <c r="F644" s="668"/>
    </row>
    <row r="645" spans="1:6">
      <c r="A645" s="711"/>
      <c r="B645" s="668"/>
      <c r="C645" s="668"/>
      <c r="D645" s="668"/>
      <c r="E645" s="668"/>
      <c r="F645" s="668"/>
    </row>
    <row r="646" spans="1:6">
      <c r="A646" s="711"/>
      <c r="B646" s="668"/>
      <c r="C646" s="668"/>
      <c r="D646" s="668"/>
      <c r="E646" s="668"/>
      <c r="F646" s="668"/>
    </row>
    <row r="647" spans="1:6">
      <c r="A647" s="711"/>
      <c r="B647" s="668"/>
      <c r="C647" s="668"/>
      <c r="D647" s="668"/>
      <c r="E647" s="668"/>
      <c r="F647" s="668"/>
    </row>
    <row r="648" spans="1:6">
      <c r="A648" s="711"/>
      <c r="B648" s="668"/>
      <c r="C648" s="668"/>
      <c r="D648" s="668"/>
      <c r="E648" s="668"/>
      <c r="F648" s="668"/>
    </row>
    <row r="649" spans="1:6">
      <c r="A649" s="711"/>
      <c r="B649" s="668"/>
      <c r="C649" s="668"/>
      <c r="D649" s="668"/>
      <c r="E649" s="668"/>
      <c r="F649" s="668"/>
    </row>
    <row r="650" spans="1:6">
      <c r="A650" s="711"/>
      <c r="B650" s="668"/>
      <c r="C650" s="668"/>
      <c r="D650" s="668"/>
      <c r="E650" s="668"/>
      <c r="F650" s="668"/>
    </row>
    <row r="651" spans="1:6">
      <c r="A651" s="711"/>
      <c r="B651" s="668"/>
      <c r="C651" s="668"/>
      <c r="D651" s="668"/>
      <c r="E651" s="668"/>
      <c r="F651" s="668"/>
    </row>
    <row r="652" spans="1:6">
      <c r="A652" s="711"/>
      <c r="B652" s="668"/>
      <c r="C652" s="668"/>
      <c r="D652" s="668"/>
      <c r="E652" s="668"/>
      <c r="F652" s="668"/>
    </row>
    <row r="653" spans="1:6">
      <c r="A653" s="711"/>
      <c r="B653" s="668"/>
      <c r="C653" s="668"/>
      <c r="D653" s="668"/>
      <c r="E653" s="668"/>
      <c r="F653" s="668"/>
    </row>
    <row r="654" spans="1:6">
      <c r="A654" s="711"/>
      <c r="B654" s="668"/>
      <c r="C654" s="668"/>
      <c r="D654" s="668"/>
      <c r="E654" s="668"/>
      <c r="F654" s="668"/>
    </row>
    <row r="655" spans="1:6">
      <c r="A655" s="711"/>
      <c r="B655" s="668"/>
      <c r="C655" s="668"/>
      <c r="D655" s="668"/>
      <c r="E655" s="668"/>
      <c r="F655" s="668"/>
    </row>
    <row r="656" spans="1:6">
      <c r="A656" s="711"/>
      <c r="B656" s="668"/>
      <c r="C656" s="668"/>
      <c r="D656" s="668"/>
      <c r="E656" s="668"/>
      <c r="F656" s="668"/>
    </row>
    <row r="657" spans="1:6">
      <c r="A657" s="711"/>
      <c r="B657" s="668"/>
      <c r="C657" s="668"/>
      <c r="D657" s="668"/>
      <c r="E657" s="668"/>
      <c r="F657" s="668"/>
    </row>
    <row r="658" spans="1:6">
      <c r="A658" s="711"/>
      <c r="B658" s="668"/>
      <c r="C658" s="668"/>
      <c r="D658" s="668"/>
      <c r="E658" s="668"/>
      <c r="F658" s="668"/>
    </row>
    <row r="659" spans="1:6">
      <c r="A659" s="711"/>
      <c r="B659" s="668"/>
      <c r="C659" s="668"/>
      <c r="D659" s="668"/>
      <c r="E659" s="668"/>
      <c r="F659" s="668"/>
    </row>
    <row r="660" spans="1:6">
      <c r="A660" s="711"/>
      <c r="B660" s="668"/>
      <c r="C660" s="668"/>
      <c r="D660" s="668"/>
      <c r="E660" s="668"/>
      <c r="F660" s="668"/>
    </row>
    <row r="661" spans="1:6">
      <c r="A661" s="711"/>
      <c r="B661" s="668"/>
      <c r="C661" s="668"/>
      <c r="D661" s="668"/>
      <c r="E661" s="668"/>
      <c r="F661" s="668"/>
    </row>
    <row r="662" spans="1:6">
      <c r="A662" s="711"/>
      <c r="B662" s="668"/>
      <c r="C662" s="668"/>
      <c r="D662" s="668"/>
      <c r="E662" s="668"/>
      <c r="F662" s="668"/>
    </row>
    <row r="663" spans="1:6">
      <c r="A663" s="711"/>
      <c r="B663" s="668"/>
      <c r="C663" s="668"/>
      <c r="D663" s="668"/>
      <c r="E663" s="668"/>
      <c r="F663" s="668"/>
    </row>
    <row r="664" spans="1:6">
      <c r="A664" s="711"/>
      <c r="B664" s="668"/>
      <c r="C664" s="668"/>
      <c r="D664" s="668"/>
      <c r="E664" s="668"/>
      <c r="F664" s="668"/>
    </row>
    <row r="665" spans="1:6">
      <c r="A665" s="711"/>
      <c r="B665" s="668"/>
      <c r="C665" s="668"/>
      <c r="D665" s="668"/>
      <c r="E665" s="668"/>
      <c r="F665" s="668"/>
    </row>
    <row r="666" spans="1:6">
      <c r="A666" s="711"/>
      <c r="B666" s="668"/>
      <c r="C666" s="668"/>
      <c r="D666" s="668"/>
      <c r="E666" s="668"/>
      <c r="F666" s="668"/>
    </row>
    <row r="667" spans="1:6">
      <c r="A667" s="711"/>
      <c r="B667" s="668"/>
      <c r="C667" s="668"/>
      <c r="D667" s="668"/>
      <c r="E667" s="668"/>
      <c r="F667" s="668"/>
    </row>
    <row r="668" spans="1:6">
      <c r="A668" s="711"/>
      <c r="B668" s="668"/>
      <c r="C668" s="668"/>
      <c r="D668" s="668"/>
      <c r="E668" s="668"/>
      <c r="F668" s="668"/>
    </row>
    <row r="669" spans="1:6">
      <c r="A669" s="711"/>
      <c r="B669" s="668"/>
      <c r="C669" s="668"/>
      <c r="D669" s="668"/>
      <c r="E669" s="668"/>
      <c r="F669" s="668"/>
    </row>
    <row r="670" spans="1:6">
      <c r="A670" s="711"/>
      <c r="B670" s="668"/>
      <c r="C670" s="668"/>
      <c r="D670" s="668"/>
      <c r="E670" s="668"/>
      <c r="F670" s="668"/>
    </row>
    <row r="671" spans="1:6">
      <c r="A671" s="711"/>
      <c r="B671" s="668"/>
      <c r="C671" s="668"/>
      <c r="D671" s="668"/>
      <c r="E671" s="668"/>
      <c r="F671" s="668"/>
    </row>
    <row r="672" spans="1:6">
      <c r="A672" s="711"/>
      <c r="B672" s="668"/>
      <c r="C672" s="668"/>
      <c r="D672" s="668"/>
      <c r="E672" s="668"/>
      <c r="F672" s="668"/>
    </row>
    <row r="673" spans="1:6">
      <c r="A673" s="711"/>
      <c r="B673" s="668"/>
      <c r="C673" s="668"/>
      <c r="D673" s="668"/>
      <c r="E673" s="668"/>
      <c r="F673" s="668"/>
    </row>
    <row r="674" spans="1:6">
      <c r="A674" s="711"/>
      <c r="B674" s="668"/>
      <c r="C674" s="668"/>
      <c r="D674" s="668"/>
      <c r="E674" s="668"/>
      <c r="F674" s="668"/>
    </row>
    <row r="675" spans="1:6">
      <c r="A675" s="711"/>
      <c r="B675" s="668"/>
      <c r="C675" s="668"/>
      <c r="D675" s="668"/>
      <c r="E675" s="668"/>
      <c r="F675" s="668"/>
    </row>
    <row r="676" spans="1:6">
      <c r="A676" s="711"/>
      <c r="B676" s="668"/>
      <c r="C676" s="668"/>
      <c r="D676" s="668"/>
      <c r="E676" s="668"/>
      <c r="F676" s="668"/>
    </row>
    <row r="677" spans="1:6">
      <c r="A677" s="711"/>
      <c r="B677" s="668"/>
      <c r="C677" s="668"/>
      <c r="D677" s="668"/>
      <c r="E677" s="668"/>
      <c r="F677" s="668"/>
    </row>
    <row r="678" spans="1:6">
      <c r="A678" s="711"/>
      <c r="B678" s="668"/>
      <c r="C678" s="668"/>
      <c r="D678" s="668"/>
      <c r="E678" s="668"/>
      <c r="F678" s="668"/>
    </row>
    <row r="679" spans="1:6">
      <c r="A679" s="711"/>
      <c r="B679" s="668"/>
      <c r="C679" s="668"/>
      <c r="D679" s="668"/>
      <c r="E679" s="668"/>
      <c r="F679" s="668"/>
    </row>
    <row r="680" spans="1:6">
      <c r="A680" s="711"/>
      <c r="B680" s="668"/>
      <c r="C680" s="668"/>
      <c r="D680" s="668"/>
      <c r="E680" s="668"/>
      <c r="F680" s="668"/>
    </row>
    <row r="681" spans="1:6">
      <c r="A681" s="711"/>
      <c r="B681" s="668"/>
      <c r="C681" s="668"/>
      <c r="D681" s="668"/>
      <c r="E681" s="668"/>
      <c r="F681" s="668"/>
    </row>
    <row r="682" spans="1:6">
      <c r="A682" s="711"/>
      <c r="B682" s="668"/>
      <c r="C682" s="668"/>
      <c r="D682" s="668"/>
      <c r="E682" s="668"/>
      <c r="F682" s="668"/>
    </row>
    <row r="683" spans="1:6">
      <c r="A683" s="711"/>
      <c r="B683" s="668"/>
      <c r="C683" s="668"/>
      <c r="D683" s="668"/>
      <c r="E683" s="668"/>
      <c r="F683" s="668"/>
    </row>
    <row r="684" spans="1:6">
      <c r="A684" s="711"/>
      <c r="B684" s="668"/>
      <c r="C684" s="668"/>
      <c r="D684" s="668"/>
      <c r="E684" s="668"/>
      <c r="F684" s="668"/>
    </row>
    <row r="685" spans="1:6">
      <c r="A685" s="711"/>
      <c r="B685" s="668"/>
      <c r="C685" s="668"/>
      <c r="D685" s="668"/>
      <c r="E685" s="668"/>
      <c r="F685" s="668"/>
    </row>
    <row r="686" spans="1:6">
      <c r="A686" s="711"/>
      <c r="B686" s="668"/>
      <c r="C686" s="668"/>
      <c r="D686" s="668"/>
      <c r="E686" s="668"/>
      <c r="F686" s="668"/>
    </row>
    <row r="687" spans="1:6">
      <c r="A687" s="711"/>
      <c r="B687" s="668"/>
      <c r="C687" s="668"/>
      <c r="D687" s="668"/>
      <c r="E687" s="668"/>
      <c r="F687" s="668"/>
    </row>
    <row r="688" spans="1:6">
      <c r="A688" s="711"/>
      <c r="B688" s="668"/>
      <c r="C688" s="668"/>
      <c r="D688" s="668"/>
      <c r="E688" s="668"/>
      <c r="F688" s="668"/>
    </row>
    <row r="689" spans="1:6">
      <c r="A689" s="711"/>
      <c r="B689" s="668"/>
      <c r="C689" s="668"/>
      <c r="D689" s="668"/>
      <c r="E689" s="668"/>
      <c r="F689" s="668"/>
    </row>
    <row r="690" spans="1:6">
      <c r="A690" s="711"/>
      <c r="B690" s="668"/>
      <c r="C690" s="668"/>
      <c r="D690" s="668"/>
      <c r="E690" s="668"/>
      <c r="F690" s="668"/>
    </row>
    <row r="691" spans="1:6">
      <c r="A691" s="711"/>
      <c r="B691" s="668"/>
      <c r="C691" s="668"/>
      <c r="D691" s="668"/>
      <c r="E691" s="668"/>
      <c r="F691" s="668"/>
    </row>
    <row r="692" spans="1:6">
      <c r="A692" s="711"/>
      <c r="B692" s="668"/>
      <c r="C692" s="668"/>
      <c r="D692" s="668"/>
      <c r="E692" s="668"/>
      <c r="F692" s="668"/>
    </row>
    <row r="693" spans="1:6">
      <c r="A693" s="711"/>
      <c r="B693" s="668"/>
      <c r="C693" s="668"/>
      <c r="D693" s="668"/>
      <c r="E693" s="668"/>
      <c r="F693" s="668"/>
    </row>
    <row r="694" spans="1:6">
      <c r="A694" s="711"/>
      <c r="B694" s="668"/>
      <c r="C694" s="668"/>
      <c r="D694" s="668"/>
      <c r="E694" s="668"/>
      <c r="F694" s="668"/>
    </row>
    <row r="695" spans="1:6">
      <c r="A695" s="711"/>
      <c r="B695" s="668"/>
      <c r="C695" s="668"/>
      <c r="D695" s="668"/>
      <c r="E695" s="668"/>
      <c r="F695" s="668"/>
    </row>
    <row r="696" spans="1:6">
      <c r="A696" s="711"/>
      <c r="B696" s="668"/>
      <c r="C696" s="668"/>
      <c r="D696" s="668"/>
      <c r="E696" s="668"/>
      <c r="F696" s="668"/>
    </row>
    <row r="697" spans="1:6">
      <c r="A697" s="711"/>
      <c r="B697" s="668"/>
      <c r="C697" s="668"/>
      <c r="D697" s="668"/>
      <c r="E697" s="668"/>
      <c r="F697" s="668"/>
    </row>
    <row r="698" spans="1:6">
      <c r="A698" s="711"/>
      <c r="B698" s="668"/>
      <c r="C698" s="668"/>
      <c r="D698" s="668"/>
      <c r="E698" s="668"/>
      <c r="F698" s="668"/>
    </row>
    <row r="699" spans="1:6">
      <c r="A699" s="711"/>
      <c r="B699" s="668"/>
      <c r="C699" s="668"/>
      <c r="D699" s="668"/>
      <c r="E699" s="668"/>
      <c r="F699" s="668"/>
    </row>
    <row r="700" spans="1:6">
      <c r="A700" s="711"/>
      <c r="B700" s="668"/>
      <c r="C700" s="668"/>
      <c r="D700" s="668"/>
      <c r="E700" s="668"/>
      <c r="F700" s="668"/>
    </row>
    <row r="701" spans="1:6">
      <c r="A701" s="711"/>
      <c r="B701" s="668"/>
      <c r="C701" s="668"/>
      <c r="D701" s="668"/>
      <c r="E701" s="668"/>
      <c r="F701" s="668"/>
    </row>
    <row r="702" spans="1:6">
      <c r="A702" s="711"/>
      <c r="B702" s="668"/>
      <c r="C702" s="668"/>
      <c r="D702" s="668"/>
      <c r="E702" s="668"/>
      <c r="F702" s="668"/>
    </row>
    <row r="703" spans="1:6">
      <c r="A703" s="711"/>
      <c r="B703" s="668"/>
      <c r="C703" s="668"/>
      <c r="D703" s="668"/>
      <c r="E703" s="668"/>
      <c r="F703" s="668"/>
    </row>
    <row r="704" spans="1:6">
      <c r="A704" s="711"/>
      <c r="B704" s="668"/>
      <c r="C704" s="668"/>
      <c r="D704" s="668"/>
      <c r="E704" s="668"/>
      <c r="F704" s="668"/>
    </row>
    <row r="705" spans="1:6">
      <c r="A705" s="711"/>
      <c r="B705" s="668"/>
      <c r="C705" s="668"/>
      <c r="D705" s="668"/>
      <c r="E705" s="668"/>
      <c r="F705" s="668"/>
    </row>
    <row r="706" spans="1:6">
      <c r="A706" s="711"/>
      <c r="B706" s="668"/>
      <c r="C706" s="668"/>
      <c r="D706" s="668"/>
      <c r="E706" s="668"/>
      <c r="F706" s="668"/>
    </row>
    <row r="707" spans="1:6">
      <c r="A707" s="711"/>
      <c r="B707" s="668"/>
      <c r="C707" s="668"/>
      <c r="D707" s="668"/>
      <c r="E707" s="668"/>
      <c r="F707" s="668"/>
    </row>
    <row r="708" spans="1:6">
      <c r="A708" s="711"/>
      <c r="B708" s="668"/>
      <c r="C708" s="668"/>
      <c r="D708" s="668"/>
      <c r="E708" s="668"/>
      <c r="F708" s="668"/>
    </row>
    <row r="709" spans="1:6">
      <c r="A709" s="711"/>
      <c r="B709" s="668"/>
      <c r="C709" s="668"/>
      <c r="D709" s="668"/>
      <c r="E709" s="668"/>
      <c r="F709" s="668"/>
    </row>
    <row r="710" spans="1:6">
      <c r="A710" s="711"/>
      <c r="B710" s="668"/>
      <c r="C710" s="668"/>
      <c r="D710" s="668"/>
      <c r="E710" s="668"/>
      <c r="F710" s="668"/>
    </row>
    <row r="711" spans="1:6">
      <c r="A711" s="711"/>
      <c r="B711" s="668"/>
      <c r="C711" s="668"/>
      <c r="D711" s="668"/>
      <c r="E711" s="668"/>
      <c r="F711" s="668"/>
    </row>
    <row r="712" spans="1:6">
      <c r="A712" s="711"/>
      <c r="B712" s="668"/>
      <c r="C712" s="668"/>
      <c r="D712" s="668"/>
      <c r="E712" s="668"/>
      <c r="F712" s="668"/>
    </row>
    <row r="713" spans="1:6">
      <c r="A713" s="711"/>
      <c r="B713" s="668"/>
      <c r="C713" s="668"/>
      <c r="D713" s="668"/>
      <c r="E713" s="668"/>
      <c r="F713" s="668"/>
    </row>
    <row r="714" spans="1:6">
      <c r="A714" s="711"/>
      <c r="B714" s="668"/>
      <c r="C714" s="668"/>
      <c r="D714" s="668"/>
      <c r="E714" s="668"/>
      <c r="F714" s="668"/>
    </row>
    <row r="715" spans="1:6">
      <c r="A715" s="711"/>
      <c r="B715" s="668"/>
      <c r="C715" s="668"/>
      <c r="D715" s="668"/>
      <c r="E715" s="668"/>
      <c r="F715" s="668"/>
    </row>
    <row r="716" spans="1:6">
      <c r="A716" s="711"/>
      <c r="B716" s="668"/>
      <c r="C716" s="668"/>
      <c r="D716" s="668"/>
      <c r="E716" s="668"/>
      <c r="F716" s="668"/>
    </row>
    <row r="717" spans="1:6">
      <c r="A717" s="711"/>
      <c r="B717" s="668"/>
      <c r="C717" s="668"/>
      <c r="D717" s="668"/>
      <c r="E717" s="668"/>
      <c r="F717" s="668"/>
    </row>
    <row r="718" spans="1:6">
      <c r="A718" s="711"/>
      <c r="B718" s="668"/>
      <c r="C718" s="668"/>
      <c r="D718" s="668"/>
      <c r="E718" s="668"/>
      <c r="F718" s="668"/>
    </row>
    <row r="719" spans="1:6">
      <c r="A719" s="711"/>
      <c r="B719" s="668"/>
      <c r="C719" s="668"/>
      <c r="D719" s="668"/>
      <c r="E719" s="668"/>
      <c r="F719" s="668"/>
    </row>
    <row r="720" spans="1:6">
      <c r="A720" s="711"/>
      <c r="B720" s="668"/>
      <c r="C720" s="668"/>
      <c r="D720" s="668"/>
      <c r="E720" s="668"/>
      <c r="F720" s="668"/>
    </row>
    <row r="721" spans="1:6">
      <c r="A721" s="711"/>
      <c r="B721" s="668"/>
      <c r="C721" s="668"/>
      <c r="D721" s="668"/>
      <c r="E721" s="668"/>
      <c r="F721" s="668"/>
    </row>
    <row r="722" spans="1:6">
      <c r="A722" s="711"/>
      <c r="B722" s="668"/>
      <c r="C722" s="668"/>
      <c r="D722" s="668"/>
      <c r="E722" s="668"/>
      <c r="F722" s="668"/>
    </row>
    <row r="723" spans="1:6">
      <c r="A723" s="711"/>
      <c r="B723" s="668"/>
      <c r="C723" s="668"/>
      <c r="D723" s="668"/>
      <c r="E723" s="668"/>
      <c r="F723" s="668"/>
    </row>
    <row r="724" spans="1:6">
      <c r="A724" s="711"/>
      <c r="B724" s="668"/>
      <c r="C724" s="668"/>
      <c r="D724" s="668"/>
      <c r="E724" s="668"/>
      <c r="F724" s="668"/>
    </row>
    <row r="725" spans="1:6">
      <c r="A725" s="711"/>
      <c r="B725" s="668"/>
      <c r="C725" s="668"/>
      <c r="D725" s="668"/>
      <c r="E725" s="668"/>
      <c r="F725" s="668"/>
    </row>
    <row r="726" spans="1:6">
      <c r="A726" s="711"/>
      <c r="B726" s="668"/>
      <c r="C726" s="668"/>
      <c r="D726" s="668"/>
      <c r="E726" s="668"/>
      <c r="F726" s="668"/>
    </row>
    <row r="727" spans="1:6">
      <c r="A727" s="711"/>
      <c r="B727" s="668"/>
      <c r="C727" s="668"/>
      <c r="D727" s="668"/>
      <c r="E727" s="668"/>
      <c r="F727" s="668"/>
    </row>
    <row r="728" spans="1:6">
      <c r="A728" s="711"/>
      <c r="B728" s="668"/>
      <c r="C728" s="668"/>
      <c r="D728" s="668"/>
      <c r="E728" s="668"/>
      <c r="F728" s="668"/>
    </row>
    <row r="729" spans="1:6">
      <c r="A729" s="711"/>
      <c r="B729" s="668"/>
      <c r="C729" s="668"/>
      <c r="D729" s="668"/>
      <c r="E729" s="668"/>
      <c r="F729" s="668"/>
    </row>
    <row r="730" spans="1:6">
      <c r="A730" s="711"/>
      <c r="B730" s="668"/>
      <c r="C730" s="668"/>
      <c r="D730" s="668"/>
      <c r="E730" s="668"/>
      <c r="F730" s="668"/>
    </row>
    <row r="731" spans="1:6">
      <c r="A731" s="711"/>
      <c r="B731" s="668"/>
      <c r="C731" s="668"/>
      <c r="D731" s="668"/>
      <c r="E731" s="668"/>
      <c r="F731" s="668"/>
    </row>
    <row r="732" spans="1:6">
      <c r="A732" s="711"/>
      <c r="B732" s="668"/>
      <c r="C732" s="668"/>
      <c r="D732" s="668"/>
      <c r="E732" s="668"/>
      <c r="F732" s="668"/>
    </row>
    <row r="733" spans="1:6">
      <c r="A733" s="711"/>
      <c r="B733" s="668"/>
      <c r="C733" s="668"/>
      <c r="D733" s="668"/>
      <c r="E733" s="668"/>
      <c r="F733" s="668"/>
    </row>
    <row r="734" spans="1:6">
      <c r="A734" s="711"/>
      <c r="B734" s="668"/>
      <c r="C734" s="668"/>
      <c r="D734" s="668"/>
      <c r="E734" s="668"/>
      <c r="F734" s="668"/>
    </row>
    <row r="735" spans="1:6">
      <c r="A735" s="711"/>
      <c r="B735" s="668"/>
      <c r="C735" s="668"/>
      <c r="D735" s="668"/>
      <c r="E735" s="668"/>
      <c r="F735" s="668"/>
    </row>
    <row r="736" spans="1:6">
      <c r="A736" s="711"/>
      <c r="B736" s="668"/>
      <c r="C736" s="668"/>
      <c r="D736" s="668"/>
      <c r="E736" s="668"/>
      <c r="F736" s="668"/>
    </row>
    <row r="737" spans="1:6">
      <c r="A737" s="711"/>
      <c r="B737" s="668"/>
      <c r="C737" s="668"/>
      <c r="D737" s="668"/>
      <c r="E737" s="668"/>
      <c r="F737" s="668"/>
    </row>
    <row r="738" spans="1:6">
      <c r="A738" s="711"/>
      <c r="B738" s="668"/>
      <c r="C738" s="668"/>
      <c r="D738" s="668"/>
      <c r="E738" s="668"/>
      <c r="F738" s="668"/>
    </row>
    <row r="739" spans="1:6">
      <c r="A739" s="711"/>
      <c r="B739" s="668"/>
      <c r="C739" s="668"/>
      <c r="D739" s="668"/>
      <c r="E739" s="668"/>
      <c r="F739" s="668"/>
    </row>
    <row r="740" spans="1:6">
      <c r="A740" s="711"/>
      <c r="B740" s="668"/>
      <c r="C740" s="668"/>
      <c r="D740" s="668"/>
      <c r="E740" s="668"/>
      <c r="F740" s="668"/>
    </row>
    <row r="741" spans="1:6">
      <c r="A741" s="711"/>
      <c r="B741" s="668"/>
      <c r="C741" s="668"/>
      <c r="D741" s="668"/>
      <c r="E741" s="668"/>
      <c r="F741" s="668"/>
    </row>
    <row r="742" spans="1:6">
      <c r="A742" s="711"/>
      <c r="B742" s="668"/>
      <c r="C742" s="668"/>
      <c r="D742" s="668"/>
      <c r="E742" s="668"/>
      <c r="F742" s="668"/>
    </row>
    <row r="743" spans="1:6">
      <c r="A743" s="711"/>
      <c r="B743" s="668"/>
      <c r="C743" s="668"/>
      <c r="D743" s="668"/>
      <c r="E743" s="668"/>
      <c r="F743" s="668"/>
    </row>
    <row r="744" spans="1:6">
      <c r="A744" s="711"/>
      <c r="B744" s="668"/>
      <c r="C744" s="668"/>
      <c r="D744" s="668"/>
      <c r="E744" s="668"/>
      <c r="F744" s="668"/>
    </row>
    <row r="745" spans="1:6">
      <c r="A745" s="711"/>
      <c r="B745" s="668"/>
      <c r="C745" s="668"/>
      <c r="D745" s="668"/>
      <c r="E745" s="668"/>
      <c r="F745" s="668"/>
    </row>
    <row r="746" spans="1:6">
      <c r="A746" s="711"/>
      <c r="B746" s="668"/>
      <c r="C746" s="668"/>
      <c r="D746" s="668"/>
      <c r="E746" s="668"/>
      <c r="F746" s="668"/>
    </row>
    <row r="747" spans="1:6">
      <c r="A747" s="711"/>
      <c r="B747" s="668"/>
      <c r="C747" s="668"/>
      <c r="D747" s="668"/>
      <c r="E747" s="668"/>
      <c r="F747" s="668"/>
    </row>
    <row r="748" spans="1:6">
      <c r="A748" s="711"/>
      <c r="B748" s="668"/>
      <c r="C748" s="668"/>
      <c r="D748" s="668"/>
      <c r="E748" s="668"/>
      <c r="F748" s="668"/>
    </row>
    <row r="749" spans="1:6">
      <c r="A749" s="711"/>
      <c r="B749" s="668"/>
      <c r="C749" s="668"/>
      <c r="D749" s="668"/>
      <c r="E749" s="668"/>
      <c r="F749" s="668"/>
    </row>
    <row r="750" spans="1:6">
      <c r="A750" s="711"/>
      <c r="B750" s="668"/>
      <c r="C750" s="668"/>
      <c r="D750" s="668"/>
      <c r="E750" s="668"/>
      <c r="F750" s="668"/>
    </row>
    <row r="751" spans="1:6">
      <c r="A751" s="711"/>
      <c r="B751" s="668"/>
      <c r="C751" s="668"/>
      <c r="D751" s="668"/>
      <c r="E751" s="668"/>
      <c r="F751" s="668"/>
    </row>
    <row r="752" spans="1:6">
      <c r="A752" s="711"/>
      <c r="B752" s="668"/>
      <c r="C752" s="668"/>
      <c r="D752" s="668"/>
      <c r="E752" s="668"/>
      <c r="F752" s="668"/>
    </row>
    <row r="753" spans="1:6">
      <c r="A753" s="711"/>
      <c r="B753" s="668"/>
      <c r="C753" s="668"/>
      <c r="D753" s="668"/>
      <c r="E753" s="668"/>
      <c r="F753" s="668"/>
    </row>
    <row r="754" spans="1:6">
      <c r="A754" s="711"/>
      <c r="B754" s="668"/>
      <c r="C754" s="668"/>
      <c r="D754" s="668"/>
      <c r="E754" s="668"/>
      <c r="F754" s="668"/>
    </row>
    <row r="755" spans="1:6">
      <c r="A755" s="711"/>
      <c r="B755" s="668"/>
      <c r="C755" s="668"/>
      <c r="D755" s="668"/>
      <c r="E755" s="668"/>
      <c r="F755" s="668"/>
    </row>
    <row r="756" spans="1:6">
      <c r="A756" s="711"/>
      <c r="B756" s="668"/>
      <c r="C756" s="668"/>
      <c r="D756" s="668"/>
      <c r="E756" s="668"/>
      <c r="F756" s="668"/>
    </row>
    <row r="757" spans="1:6">
      <c r="A757" s="711"/>
      <c r="B757" s="668"/>
      <c r="C757" s="668"/>
      <c r="D757" s="668"/>
      <c r="E757" s="668"/>
      <c r="F757" s="668"/>
    </row>
    <row r="758" spans="1:6">
      <c r="A758" s="711"/>
      <c r="B758" s="668"/>
      <c r="C758" s="668"/>
      <c r="D758" s="668"/>
      <c r="E758" s="668"/>
      <c r="F758" s="668"/>
    </row>
    <row r="759" spans="1:6">
      <c r="A759" s="711"/>
      <c r="B759" s="668"/>
      <c r="C759" s="668"/>
      <c r="D759" s="668"/>
      <c r="E759" s="668"/>
      <c r="F759" s="668"/>
    </row>
    <row r="760" spans="1:6">
      <c r="A760" s="711"/>
      <c r="B760" s="668"/>
      <c r="C760" s="668"/>
      <c r="D760" s="668"/>
      <c r="E760" s="668"/>
      <c r="F760" s="668"/>
    </row>
    <row r="761" spans="1:6">
      <c r="A761" s="711"/>
      <c r="B761" s="668"/>
      <c r="C761" s="668"/>
      <c r="D761" s="668"/>
      <c r="E761" s="668"/>
      <c r="F761" s="668"/>
    </row>
    <row r="762" spans="1:6">
      <c r="A762" s="711"/>
      <c r="B762" s="668"/>
      <c r="C762" s="668"/>
      <c r="D762" s="668"/>
      <c r="E762" s="668"/>
      <c r="F762" s="668"/>
    </row>
    <row r="763" spans="1:6">
      <c r="A763" s="711"/>
      <c r="B763" s="668"/>
      <c r="C763" s="668"/>
      <c r="D763" s="668"/>
      <c r="E763" s="668"/>
      <c r="F763" s="668"/>
    </row>
    <row r="764" spans="1:6">
      <c r="A764" s="711"/>
      <c r="B764" s="668"/>
      <c r="C764" s="668"/>
      <c r="D764" s="668"/>
      <c r="E764" s="668"/>
      <c r="F764" s="668"/>
    </row>
    <row r="765" spans="1:6">
      <c r="A765" s="711"/>
      <c r="B765" s="668"/>
      <c r="C765" s="668"/>
      <c r="D765" s="668"/>
      <c r="E765" s="668"/>
      <c r="F765" s="668"/>
    </row>
    <row r="766" spans="1:6">
      <c r="A766" s="711"/>
      <c r="B766" s="668"/>
      <c r="C766" s="668"/>
      <c r="D766" s="668"/>
      <c r="E766" s="668"/>
      <c r="F766" s="668"/>
    </row>
    <row r="767" spans="1:6">
      <c r="A767" s="711"/>
      <c r="B767" s="668"/>
      <c r="C767" s="668"/>
      <c r="D767" s="668"/>
      <c r="E767" s="668"/>
      <c r="F767" s="668"/>
    </row>
    <row r="768" spans="1:6">
      <c r="A768" s="711"/>
      <c r="B768" s="668"/>
      <c r="C768" s="668"/>
      <c r="D768" s="668"/>
      <c r="E768" s="668"/>
      <c r="F768" s="668"/>
    </row>
    <row r="769" spans="1:6">
      <c r="A769" s="711"/>
      <c r="B769" s="668"/>
      <c r="C769" s="668"/>
      <c r="D769" s="668"/>
      <c r="E769" s="668"/>
      <c r="F769" s="668"/>
    </row>
    <row r="770" spans="1:6">
      <c r="A770" s="711"/>
      <c r="B770" s="668"/>
      <c r="C770" s="668"/>
      <c r="D770" s="668"/>
      <c r="E770" s="668"/>
      <c r="F770" s="668"/>
    </row>
    <row r="771" spans="1:6">
      <c r="A771" s="711"/>
      <c r="B771" s="668"/>
      <c r="C771" s="668"/>
      <c r="D771" s="668"/>
      <c r="E771" s="668"/>
      <c r="F771" s="668"/>
    </row>
    <row r="772" spans="1:6">
      <c r="A772" s="711"/>
      <c r="B772" s="668"/>
      <c r="C772" s="668"/>
      <c r="D772" s="668"/>
      <c r="E772" s="668"/>
      <c r="F772" s="668"/>
    </row>
    <row r="773" spans="1:6">
      <c r="A773" s="711"/>
      <c r="B773" s="668"/>
      <c r="C773" s="668"/>
      <c r="D773" s="668"/>
      <c r="E773" s="668"/>
      <c r="F773" s="668"/>
    </row>
    <row r="774" spans="1:6">
      <c r="A774" s="711"/>
      <c r="B774" s="668"/>
      <c r="C774" s="668"/>
      <c r="D774" s="668"/>
      <c r="E774" s="668"/>
      <c r="F774" s="668"/>
    </row>
    <row r="775" spans="1:6">
      <c r="A775" s="711"/>
      <c r="B775" s="668"/>
      <c r="C775" s="668"/>
      <c r="D775" s="668"/>
      <c r="E775" s="668"/>
      <c r="F775" s="668"/>
    </row>
    <row r="776" spans="1:6">
      <c r="A776" s="711"/>
      <c r="B776" s="668"/>
      <c r="C776" s="668"/>
      <c r="D776" s="668"/>
      <c r="E776" s="668"/>
      <c r="F776" s="668"/>
    </row>
    <row r="777" spans="1:6">
      <c r="A777" s="711"/>
      <c r="B777" s="668"/>
      <c r="C777" s="668"/>
      <c r="D777" s="668"/>
      <c r="E777" s="668"/>
      <c r="F777" s="668"/>
    </row>
    <row r="778" spans="1:6">
      <c r="A778" s="711"/>
      <c r="B778" s="668"/>
      <c r="C778" s="668"/>
      <c r="D778" s="668"/>
      <c r="E778" s="668"/>
      <c r="F778" s="668"/>
    </row>
    <row r="779" spans="1:6">
      <c r="A779" s="711"/>
      <c r="B779" s="668"/>
      <c r="C779" s="668"/>
      <c r="D779" s="668"/>
      <c r="E779" s="668"/>
      <c r="F779" s="668"/>
    </row>
    <row r="780" spans="1:6">
      <c r="A780" s="711"/>
      <c r="B780" s="668"/>
      <c r="C780" s="668"/>
      <c r="D780" s="668"/>
      <c r="E780" s="668"/>
      <c r="F780" s="668"/>
    </row>
    <row r="781" spans="1:6">
      <c r="A781" s="711"/>
      <c r="B781" s="668"/>
      <c r="C781" s="668"/>
      <c r="D781" s="668"/>
      <c r="E781" s="668"/>
      <c r="F781" s="668"/>
    </row>
    <row r="782" spans="1:6">
      <c r="A782" s="711"/>
      <c r="B782" s="668"/>
      <c r="C782" s="668"/>
      <c r="D782" s="668"/>
      <c r="E782" s="668"/>
      <c r="F782" s="668"/>
    </row>
    <row r="783" spans="1:6">
      <c r="A783" s="711"/>
      <c r="B783" s="668"/>
      <c r="C783" s="668"/>
      <c r="D783" s="668"/>
      <c r="E783" s="668"/>
      <c r="F783" s="668"/>
    </row>
    <row r="784" spans="1:6">
      <c r="A784" s="711"/>
      <c r="B784" s="668"/>
      <c r="C784" s="668"/>
      <c r="D784" s="668"/>
      <c r="E784" s="668"/>
      <c r="F784" s="668"/>
    </row>
    <row r="785" spans="1:6">
      <c r="A785" s="711"/>
      <c r="B785" s="668"/>
      <c r="C785" s="668"/>
      <c r="D785" s="668"/>
      <c r="E785" s="668"/>
      <c r="F785" s="668"/>
    </row>
    <row r="786" spans="1:6">
      <c r="A786" s="711"/>
      <c r="B786" s="668"/>
      <c r="C786" s="668"/>
      <c r="D786" s="668"/>
      <c r="E786" s="668"/>
      <c r="F786" s="668"/>
    </row>
    <row r="787" spans="1:6">
      <c r="A787" s="711"/>
      <c r="B787" s="668"/>
      <c r="C787" s="668"/>
      <c r="D787" s="668"/>
      <c r="E787" s="668"/>
      <c r="F787" s="668"/>
    </row>
    <row r="788" spans="1:6">
      <c r="A788" s="711"/>
      <c r="B788" s="668"/>
      <c r="C788" s="668"/>
      <c r="D788" s="668"/>
      <c r="E788" s="668"/>
      <c r="F788" s="668"/>
    </row>
    <row r="789" spans="1:6">
      <c r="A789" s="711"/>
      <c r="B789" s="668"/>
      <c r="C789" s="668"/>
      <c r="D789" s="668"/>
      <c r="E789" s="668"/>
      <c r="F789" s="668"/>
    </row>
    <row r="790" spans="1:6">
      <c r="A790" s="711"/>
      <c r="B790" s="668"/>
      <c r="C790" s="668"/>
      <c r="D790" s="668"/>
      <c r="E790" s="668"/>
      <c r="F790" s="668"/>
    </row>
    <row r="791" spans="1:6">
      <c r="A791" s="711"/>
      <c r="B791" s="668"/>
      <c r="C791" s="668"/>
      <c r="D791" s="668"/>
      <c r="E791" s="668"/>
      <c r="F791" s="668"/>
    </row>
    <row r="792" spans="1:6">
      <c r="A792" s="711"/>
      <c r="B792" s="668"/>
      <c r="C792" s="668"/>
      <c r="D792" s="668"/>
      <c r="E792" s="668"/>
      <c r="F792" s="668"/>
    </row>
    <row r="793" spans="1:6">
      <c r="A793" s="711"/>
      <c r="B793" s="668"/>
      <c r="C793" s="668"/>
      <c r="D793" s="668"/>
      <c r="E793" s="668"/>
      <c r="F793" s="668"/>
    </row>
    <row r="794" spans="1:6">
      <c r="A794" s="711"/>
      <c r="B794" s="668"/>
      <c r="C794" s="668"/>
      <c r="D794" s="668"/>
      <c r="E794" s="668"/>
      <c r="F794" s="668"/>
    </row>
    <row r="795" spans="1:6">
      <c r="A795" s="711"/>
      <c r="B795" s="668"/>
      <c r="C795" s="668"/>
      <c r="D795" s="668"/>
      <c r="E795" s="668"/>
      <c r="F795" s="668"/>
    </row>
    <row r="796" spans="1:6">
      <c r="A796" s="711"/>
      <c r="B796" s="668"/>
      <c r="C796" s="668"/>
      <c r="D796" s="668"/>
      <c r="E796" s="668"/>
      <c r="F796" s="668"/>
    </row>
    <row r="797" spans="1:6">
      <c r="A797" s="711"/>
      <c r="B797" s="668"/>
      <c r="C797" s="668"/>
      <c r="D797" s="668"/>
      <c r="E797" s="668"/>
      <c r="F797" s="668"/>
    </row>
    <row r="798" spans="1:6">
      <c r="A798" s="711"/>
      <c r="B798" s="668"/>
      <c r="C798" s="668"/>
      <c r="D798" s="668"/>
      <c r="E798" s="668"/>
      <c r="F798" s="668"/>
    </row>
    <row r="799" spans="1:6">
      <c r="A799" s="711"/>
      <c r="B799" s="668"/>
      <c r="C799" s="668"/>
      <c r="D799" s="668"/>
      <c r="E799" s="668"/>
      <c r="F799" s="668"/>
    </row>
    <row r="800" spans="1:6">
      <c r="A800" s="711"/>
      <c r="B800" s="668"/>
      <c r="C800" s="668"/>
      <c r="D800" s="668"/>
      <c r="E800" s="668"/>
      <c r="F800" s="668"/>
    </row>
    <row r="801" spans="1:6">
      <c r="A801" s="711"/>
      <c r="B801" s="668"/>
      <c r="C801" s="668"/>
      <c r="D801" s="668"/>
      <c r="E801" s="668"/>
      <c r="F801" s="668"/>
    </row>
    <row r="802" spans="1:6">
      <c r="A802" s="711"/>
      <c r="B802" s="668"/>
      <c r="C802" s="668"/>
      <c r="D802" s="668"/>
      <c r="E802" s="668"/>
      <c r="F802" s="668"/>
    </row>
    <row r="803" spans="1:6">
      <c r="A803" s="711"/>
      <c r="B803" s="668"/>
      <c r="C803" s="668"/>
      <c r="D803" s="668"/>
      <c r="E803" s="668"/>
      <c r="F803" s="668"/>
    </row>
    <row r="804" spans="1:6">
      <c r="A804" s="711"/>
      <c r="B804" s="668"/>
      <c r="C804" s="668"/>
      <c r="D804" s="668"/>
      <c r="E804" s="668"/>
      <c r="F804" s="668"/>
    </row>
    <row r="805" spans="1:6">
      <c r="A805" s="711"/>
      <c r="B805" s="668"/>
      <c r="C805" s="668"/>
      <c r="D805" s="668"/>
      <c r="E805" s="668"/>
      <c r="F805" s="668"/>
    </row>
    <row r="806" spans="1:6">
      <c r="A806" s="711"/>
      <c r="B806" s="668"/>
      <c r="C806" s="668"/>
      <c r="D806" s="668"/>
      <c r="E806" s="668"/>
      <c r="F806" s="668"/>
    </row>
    <row r="807" spans="1:6">
      <c r="A807" s="711"/>
      <c r="B807" s="668"/>
      <c r="C807" s="668"/>
      <c r="D807" s="668"/>
      <c r="E807" s="668"/>
      <c r="F807" s="668"/>
    </row>
    <row r="808" spans="1:6">
      <c r="A808" s="711"/>
      <c r="B808" s="668"/>
      <c r="C808" s="668"/>
      <c r="D808" s="668"/>
      <c r="E808" s="668"/>
      <c r="F808" s="668"/>
    </row>
    <row r="809" spans="1:6">
      <c r="A809" s="711"/>
      <c r="B809" s="668"/>
      <c r="C809" s="668"/>
      <c r="D809" s="668"/>
      <c r="E809" s="668"/>
      <c r="F809" s="668"/>
    </row>
    <row r="810" spans="1:6">
      <c r="A810" s="711"/>
      <c r="B810" s="668"/>
      <c r="C810" s="668"/>
      <c r="D810" s="668"/>
      <c r="E810" s="668"/>
      <c r="F810" s="668"/>
    </row>
    <row r="811" spans="1:6">
      <c r="A811" s="711"/>
      <c r="B811" s="668"/>
      <c r="C811" s="668"/>
      <c r="D811" s="668"/>
      <c r="E811" s="668"/>
      <c r="F811" s="668"/>
    </row>
    <row r="812" spans="1:6">
      <c r="A812" s="711"/>
      <c r="B812" s="668"/>
      <c r="C812" s="668"/>
      <c r="D812" s="668"/>
      <c r="E812" s="668"/>
      <c r="F812" s="668"/>
    </row>
    <row r="813" spans="1:6">
      <c r="A813" s="711"/>
      <c r="B813" s="668"/>
      <c r="C813" s="668"/>
      <c r="D813" s="668"/>
      <c r="E813" s="668"/>
      <c r="F813" s="668"/>
    </row>
    <row r="814" spans="1:6">
      <c r="A814" s="711"/>
      <c r="B814" s="668"/>
      <c r="C814" s="668"/>
      <c r="D814" s="668"/>
      <c r="E814" s="668"/>
      <c r="F814" s="668"/>
    </row>
    <row r="815" spans="1:6">
      <c r="A815" s="711"/>
      <c r="B815" s="668"/>
      <c r="C815" s="668"/>
      <c r="D815" s="668"/>
      <c r="E815" s="668"/>
      <c r="F815" s="668"/>
    </row>
    <row r="816" spans="1:6">
      <c r="A816" s="711"/>
      <c r="B816" s="668"/>
      <c r="C816" s="668"/>
      <c r="D816" s="668"/>
      <c r="E816" s="668"/>
      <c r="F816" s="668"/>
    </row>
    <row r="817" spans="1:6">
      <c r="A817" s="711"/>
      <c r="B817" s="668"/>
      <c r="C817" s="668"/>
      <c r="D817" s="668"/>
      <c r="E817" s="668"/>
      <c r="F817" s="668"/>
    </row>
    <row r="818" spans="1:6">
      <c r="A818" s="711"/>
      <c r="B818" s="668"/>
      <c r="C818" s="668"/>
      <c r="D818" s="668"/>
      <c r="E818" s="668"/>
      <c r="F818" s="668"/>
    </row>
    <row r="819" spans="1:6">
      <c r="A819" s="711"/>
      <c r="B819" s="668"/>
      <c r="C819" s="668"/>
      <c r="D819" s="668"/>
      <c r="E819" s="668"/>
      <c r="F819" s="668"/>
    </row>
    <row r="820" spans="1:6">
      <c r="A820" s="711"/>
      <c r="B820" s="668"/>
      <c r="C820" s="668"/>
      <c r="D820" s="668"/>
      <c r="E820" s="668"/>
      <c r="F820" s="668"/>
    </row>
    <row r="821" spans="1:6">
      <c r="A821" s="711"/>
      <c r="B821" s="668"/>
      <c r="C821" s="668"/>
      <c r="D821" s="668"/>
      <c r="E821" s="668"/>
      <c r="F821" s="668"/>
    </row>
    <row r="822" spans="1:6">
      <c r="A822" s="711"/>
      <c r="B822" s="668"/>
      <c r="C822" s="668"/>
      <c r="D822" s="668"/>
      <c r="E822" s="668"/>
      <c r="F822" s="668"/>
    </row>
    <row r="823" spans="1:6">
      <c r="A823" s="711"/>
      <c r="B823" s="668"/>
      <c r="C823" s="668"/>
      <c r="D823" s="668"/>
      <c r="E823" s="668"/>
      <c r="F823" s="668"/>
    </row>
    <row r="824" spans="1:6">
      <c r="A824" s="711"/>
      <c r="B824" s="668"/>
      <c r="C824" s="668"/>
      <c r="D824" s="668"/>
      <c r="E824" s="668"/>
      <c r="F824" s="668"/>
    </row>
    <row r="825" spans="1:6">
      <c r="A825" s="711"/>
      <c r="B825" s="668"/>
      <c r="C825" s="668"/>
      <c r="D825" s="668"/>
      <c r="E825" s="668"/>
      <c r="F825" s="668"/>
    </row>
    <row r="826" spans="1:6">
      <c r="A826" s="711"/>
      <c r="B826" s="668"/>
      <c r="C826" s="668"/>
      <c r="D826" s="668"/>
      <c r="E826" s="668"/>
      <c r="F826" s="668"/>
    </row>
    <row r="827" spans="1:6">
      <c r="A827" s="711"/>
      <c r="B827" s="668"/>
      <c r="C827" s="668"/>
      <c r="D827" s="668"/>
      <c r="E827" s="668"/>
      <c r="F827" s="668"/>
    </row>
    <row r="828" spans="1:6">
      <c r="A828" s="711"/>
      <c r="B828" s="668"/>
      <c r="C828" s="668"/>
      <c r="D828" s="668"/>
      <c r="E828" s="668"/>
      <c r="F828" s="668"/>
    </row>
    <row r="829" spans="1:6">
      <c r="A829" s="711"/>
      <c r="B829" s="668"/>
      <c r="C829" s="668"/>
      <c r="D829" s="668"/>
      <c r="E829" s="668"/>
      <c r="F829" s="668"/>
    </row>
    <row r="830" spans="1:6">
      <c r="A830" s="711"/>
      <c r="B830" s="668"/>
      <c r="C830" s="668"/>
      <c r="D830" s="668"/>
      <c r="E830" s="668"/>
      <c r="F830" s="668"/>
    </row>
    <row r="831" spans="1:6">
      <c r="A831" s="711"/>
      <c r="B831" s="668"/>
      <c r="C831" s="668"/>
      <c r="D831" s="668"/>
      <c r="E831" s="668"/>
      <c r="F831" s="668"/>
    </row>
    <row r="832" spans="1:6">
      <c r="A832" s="711"/>
      <c r="B832" s="668"/>
      <c r="C832" s="668"/>
      <c r="D832" s="668"/>
      <c r="E832" s="668"/>
      <c r="F832" s="668"/>
    </row>
    <row r="833" spans="1:6">
      <c r="A833" s="711"/>
      <c r="B833" s="668"/>
      <c r="C833" s="668"/>
      <c r="D833" s="668"/>
      <c r="E833" s="668"/>
      <c r="F833" s="668"/>
    </row>
    <row r="834" spans="1:6">
      <c r="A834" s="711"/>
      <c r="B834" s="668"/>
      <c r="C834" s="668"/>
      <c r="D834" s="668"/>
      <c r="E834" s="668"/>
      <c r="F834" s="668"/>
    </row>
    <row r="835" spans="1:6">
      <c r="A835" s="711"/>
      <c r="B835" s="668"/>
      <c r="C835" s="668"/>
      <c r="D835" s="668"/>
      <c r="E835" s="668"/>
      <c r="F835" s="668"/>
    </row>
    <row r="836" spans="1:6">
      <c r="A836" s="711"/>
      <c r="B836" s="668"/>
      <c r="C836" s="668"/>
      <c r="D836" s="668"/>
      <c r="E836" s="668"/>
      <c r="F836" s="668"/>
    </row>
    <row r="837" spans="1:6">
      <c r="A837" s="711"/>
      <c r="B837" s="668"/>
      <c r="C837" s="668"/>
      <c r="D837" s="668"/>
      <c r="E837" s="668"/>
      <c r="F837" s="668"/>
    </row>
    <row r="838" spans="1:6">
      <c r="A838" s="711"/>
      <c r="B838" s="668"/>
      <c r="C838" s="668"/>
      <c r="D838" s="668"/>
      <c r="E838" s="668"/>
      <c r="F838" s="668"/>
    </row>
    <row r="839" spans="1:6">
      <c r="A839" s="711"/>
      <c r="B839" s="668"/>
      <c r="C839" s="668"/>
      <c r="D839" s="668"/>
      <c r="E839" s="668"/>
      <c r="F839" s="668"/>
    </row>
    <row r="840" spans="1:6">
      <c r="A840" s="711"/>
      <c r="B840" s="668"/>
      <c r="C840" s="668"/>
      <c r="D840" s="668"/>
      <c r="E840" s="668"/>
      <c r="F840" s="668"/>
    </row>
    <row r="841" spans="1:6">
      <c r="A841" s="711"/>
      <c r="B841" s="668"/>
      <c r="C841" s="668"/>
      <c r="D841" s="668"/>
      <c r="E841" s="668"/>
      <c r="F841" s="668"/>
    </row>
    <row r="842" spans="1:6">
      <c r="A842" s="711"/>
      <c r="B842" s="668"/>
      <c r="C842" s="668"/>
      <c r="D842" s="668"/>
      <c r="E842" s="668"/>
      <c r="F842" s="668"/>
    </row>
    <row r="843" spans="1:6">
      <c r="A843" s="711"/>
      <c r="B843" s="668"/>
      <c r="C843" s="668"/>
      <c r="D843" s="668"/>
      <c r="E843" s="668"/>
      <c r="F843" s="668"/>
    </row>
    <row r="844" spans="1:6">
      <c r="A844" s="711"/>
      <c r="B844" s="668"/>
      <c r="C844" s="668"/>
      <c r="D844" s="668"/>
      <c r="E844" s="668"/>
      <c r="F844" s="668"/>
    </row>
    <row r="845" spans="1:6">
      <c r="A845" s="711"/>
      <c r="B845" s="668"/>
      <c r="C845" s="668"/>
      <c r="D845" s="668"/>
      <c r="E845" s="668"/>
      <c r="F845" s="668"/>
    </row>
    <row r="846" spans="1:6">
      <c r="A846" s="711"/>
      <c r="B846" s="668"/>
      <c r="C846" s="668"/>
      <c r="D846" s="668"/>
      <c r="E846" s="668"/>
      <c r="F846" s="668"/>
    </row>
    <row r="847" spans="1:6">
      <c r="A847" s="711"/>
      <c r="B847" s="668"/>
      <c r="C847" s="668"/>
      <c r="D847" s="668"/>
      <c r="E847" s="668"/>
      <c r="F847" s="668"/>
    </row>
    <row r="848" spans="1:6">
      <c r="A848" s="711"/>
      <c r="B848" s="668"/>
      <c r="C848" s="668"/>
      <c r="D848" s="668"/>
      <c r="E848" s="668"/>
      <c r="F848" s="668"/>
    </row>
    <row r="849" spans="1:6">
      <c r="A849" s="711"/>
      <c r="B849" s="668"/>
      <c r="C849" s="668"/>
      <c r="D849" s="668"/>
      <c r="E849" s="668"/>
      <c r="F849" s="668"/>
    </row>
    <row r="850" spans="1:6">
      <c r="A850" s="711"/>
      <c r="B850" s="668"/>
      <c r="C850" s="668"/>
      <c r="D850" s="668"/>
      <c r="E850" s="668"/>
      <c r="F850" s="668"/>
    </row>
    <row r="851" spans="1:6">
      <c r="A851" s="711"/>
      <c r="B851" s="668"/>
      <c r="C851" s="668"/>
      <c r="D851" s="668"/>
      <c r="E851" s="668"/>
      <c r="F851" s="668"/>
    </row>
    <row r="852" spans="1:6">
      <c r="A852" s="711"/>
      <c r="B852" s="668"/>
      <c r="C852" s="668"/>
      <c r="D852" s="668"/>
      <c r="E852" s="668"/>
      <c r="F852" s="668"/>
    </row>
    <row r="853" spans="1:6">
      <c r="A853" s="711"/>
      <c r="B853" s="668"/>
      <c r="C853" s="668"/>
      <c r="D853" s="668"/>
      <c r="E853" s="668"/>
      <c r="F853" s="668"/>
    </row>
    <row r="854" spans="1:6">
      <c r="A854" s="711"/>
      <c r="B854" s="668"/>
      <c r="C854" s="668"/>
      <c r="D854" s="668"/>
      <c r="E854" s="668"/>
      <c r="F854" s="668"/>
    </row>
    <row r="855" spans="1:6">
      <c r="A855" s="711"/>
      <c r="B855" s="668"/>
      <c r="C855" s="668"/>
      <c r="D855" s="668"/>
      <c r="E855" s="668"/>
      <c r="F855" s="668"/>
    </row>
    <row r="856" spans="1:6">
      <c r="A856" s="711"/>
      <c r="B856" s="668"/>
      <c r="C856" s="668"/>
      <c r="D856" s="668"/>
      <c r="E856" s="668"/>
      <c r="F856" s="668"/>
    </row>
    <row r="857" spans="1:6">
      <c r="A857" s="711"/>
      <c r="B857" s="668"/>
      <c r="C857" s="668"/>
      <c r="D857" s="668"/>
      <c r="E857" s="668"/>
      <c r="F857" s="668"/>
    </row>
    <row r="858" spans="1:6">
      <c r="A858" s="711"/>
      <c r="B858" s="668"/>
      <c r="C858" s="668"/>
      <c r="D858" s="668"/>
      <c r="E858" s="668"/>
      <c r="F858" s="668"/>
    </row>
    <row r="859" spans="1:6">
      <c r="A859" s="711"/>
      <c r="B859" s="668"/>
      <c r="C859" s="668"/>
      <c r="D859" s="668"/>
      <c r="E859" s="668"/>
      <c r="F859" s="668"/>
    </row>
    <row r="860" spans="1:6">
      <c r="A860" s="711"/>
      <c r="B860" s="668"/>
      <c r="C860" s="668"/>
      <c r="D860" s="668"/>
      <c r="E860" s="668"/>
      <c r="F860" s="668"/>
    </row>
    <row r="861" spans="1:6">
      <c r="A861" s="711"/>
      <c r="B861" s="668"/>
      <c r="C861" s="668"/>
      <c r="D861" s="668"/>
      <c r="E861" s="668"/>
      <c r="F861" s="668"/>
    </row>
    <row r="862" spans="1:6">
      <c r="A862" s="711"/>
      <c r="B862" s="668"/>
      <c r="C862" s="668"/>
      <c r="D862" s="668"/>
      <c r="E862" s="668"/>
      <c r="F862" s="668"/>
    </row>
    <row r="863" spans="1:6">
      <c r="A863" s="711"/>
      <c r="B863" s="668"/>
      <c r="C863" s="668"/>
      <c r="D863" s="668"/>
      <c r="E863" s="668"/>
      <c r="F863" s="668"/>
    </row>
    <row r="864" spans="1:6">
      <c r="A864" s="711"/>
      <c r="B864" s="668"/>
      <c r="C864" s="668"/>
      <c r="D864" s="668"/>
      <c r="E864" s="668"/>
      <c r="F864" s="668"/>
    </row>
    <row r="865" spans="1:6">
      <c r="A865" s="711"/>
      <c r="B865" s="668"/>
      <c r="C865" s="668"/>
      <c r="D865" s="668"/>
      <c r="E865" s="668"/>
      <c r="F865" s="668"/>
    </row>
    <row r="866" spans="1:6">
      <c r="A866" s="711"/>
      <c r="B866" s="668"/>
      <c r="C866" s="668"/>
      <c r="D866" s="668"/>
      <c r="E866" s="668"/>
      <c r="F866" s="668"/>
    </row>
    <row r="867" spans="1:6">
      <c r="A867" s="711"/>
      <c r="B867" s="668"/>
      <c r="C867" s="668"/>
      <c r="D867" s="668"/>
      <c r="E867" s="668"/>
      <c r="F867" s="668"/>
    </row>
    <row r="868" spans="1:6">
      <c r="A868" s="711"/>
      <c r="B868" s="668"/>
      <c r="C868" s="668"/>
      <c r="D868" s="668"/>
      <c r="E868" s="668"/>
      <c r="F868" s="668"/>
    </row>
    <row r="869" spans="1:6">
      <c r="A869" s="711"/>
      <c r="B869" s="668"/>
      <c r="C869" s="668"/>
      <c r="D869" s="668"/>
      <c r="E869" s="668"/>
      <c r="F869" s="668"/>
    </row>
    <row r="870" spans="1:6">
      <c r="A870" s="711"/>
      <c r="B870" s="668"/>
      <c r="C870" s="668"/>
      <c r="D870" s="668"/>
      <c r="E870" s="668"/>
      <c r="F870" s="668"/>
    </row>
    <row r="871" spans="1:6">
      <c r="A871" s="711"/>
      <c r="B871" s="668"/>
      <c r="C871" s="668"/>
      <c r="D871" s="668"/>
      <c r="E871" s="668"/>
      <c r="F871" s="668"/>
    </row>
    <row r="872" spans="1:6">
      <c r="A872" s="711"/>
      <c r="B872" s="668"/>
      <c r="C872" s="668"/>
      <c r="D872" s="668"/>
      <c r="E872" s="668"/>
      <c r="F872" s="668"/>
    </row>
    <row r="873" spans="1:6">
      <c r="A873" s="711"/>
      <c r="B873" s="668"/>
      <c r="C873" s="668"/>
      <c r="D873" s="668"/>
      <c r="E873" s="668"/>
      <c r="F873" s="668"/>
    </row>
    <row r="874" spans="1:6">
      <c r="A874" s="711"/>
      <c r="B874" s="668"/>
      <c r="C874" s="668"/>
      <c r="D874" s="668"/>
      <c r="E874" s="668"/>
      <c r="F874" s="668"/>
    </row>
    <row r="875" spans="1:6">
      <c r="A875" s="711"/>
      <c r="B875" s="668"/>
      <c r="C875" s="668"/>
      <c r="D875" s="668"/>
      <c r="E875" s="668"/>
      <c r="F875" s="668"/>
    </row>
    <row r="876" spans="1:6">
      <c r="A876" s="711"/>
      <c r="B876" s="668"/>
      <c r="C876" s="668"/>
      <c r="D876" s="668"/>
      <c r="E876" s="668"/>
      <c r="F876" s="668"/>
    </row>
    <row r="877" spans="1:6">
      <c r="A877" s="711"/>
      <c r="B877" s="668"/>
      <c r="C877" s="668"/>
      <c r="D877" s="668"/>
      <c r="E877" s="668"/>
      <c r="F877" s="668"/>
    </row>
    <row r="878" spans="1:6">
      <c r="A878" s="711"/>
      <c r="B878" s="668"/>
      <c r="C878" s="668"/>
      <c r="D878" s="668"/>
      <c r="E878" s="668"/>
      <c r="F878" s="668"/>
    </row>
    <row r="879" spans="1:6">
      <c r="A879" s="711"/>
      <c r="B879" s="668"/>
      <c r="C879" s="668"/>
      <c r="D879" s="668"/>
      <c r="E879" s="668"/>
      <c r="F879" s="668"/>
    </row>
    <row r="880" spans="1:6">
      <c r="A880" s="711"/>
      <c r="B880" s="668"/>
      <c r="C880" s="668"/>
      <c r="D880" s="668"/>
      <c r="E880" s="668"/>
      <c r="F880" s="668"/>
    </row>
    <row r="881" spans="1:6">
      <c r="A881" s="711"/>
      <c r="B881" s="668"/>
      <c r="C881" s="668"/>
      <c r="D881" s="668"/>
      <c r="E881" s="668"/>
      <c r="F881" s="668"/>
    </row>
    <row r="882" spans="1:6">
      <c r="A882" s="711"/>
      <c r="B882" s="668"/>
      <c r="C882" s="668"/>
      <c r="D882" s="668"/>
      <c r="E882" s="668"/>
      <c r="F882" s="668"/>
    </row>
    <row r="883" spans="1:6">
      <c r="A883" s="711"/>
      <c r="B883" s="668"/>
      <c r="C883" s="668"/>
      <c r="D883" s="668"/>
      <c r="E883" s="668"/>
      <c r="F883" s="668"/>
    </row>
    <row r="884" spans="1:6">
      <c r="A884" s="711"/>
      <c r="B884" s="668"/>
      <c r="C884" s="668"/>
      <c r="D884" s="668"/>
      <c r="E884" s="668"/>
      <c r="F884" s="668"/>
    </row>
    <row r="885" spans="1:6">
      <c r="A885" s="711"/>
      <c r="B885" s="668"/>
      <c r="C885" s="668"/>
      <c r="D885" s="668"/>
      <c r="E885" s="668"/>
      <c r="F885" s="668"/>
    </row>
    <row r="886" spans="1:6">
      <c r="A886" s="711"/>
      <c r="B886" s="668"/>
      <c r="C886" s="668"/>
      <c r="D886" s="668"/>
      <c r="E886" s="668"/>
      <c r="F886" s="668"/>
    </row>
    <row r="887" spans="1:6">
      <c r="A887" s="711"/>
      <c r="B887" s="668"/>
      <c r="C887" s="668"/>
      <c r="D887" s="668"/>
      <c r="E887" s="668"/>
      <c r="F887" s="668"/>
    </row>
    <row r="888" spans="1:6">
      <c r="A888" s="711"/>
      <c r="B888" s="668"/>
      <c r="C888" s="668"/>
      <c r="D888" s="668"/>
      <c r="E888" s="668"/>
      <c r="F888" s="668"/>
    </row>
    <row r="889" spans="1:6">
      <c r="A889" s="711"/>
      <c r="B889" s="668"/>
      <c r="C889" s="668"/>
      <c r="D889" s="668"/>
      <c r="E889" s="668"/>
      <c r="F889" s="668"/>
    </row>
    <row r="890" spans="1:6">
      <c r="A890" s="711"/>
      <c r="B890" s="668"/>
      <c r="C890" s="668"/>
      <c r="D890" s="668"/>
      <c r="E890" s="668"/>
      <c r="F890" s="668"/>
    </row>
    <row r="891" spans="1:6">
      <c r="A891" s="711"/>
      <c r="B891" s="668"/>
      <c r="C891" s="668"/>
      <c r="D891" s="668"/>
      <c r="E891" s="668"/>
      <c r="F891" s="668"/>
    </row>
    <row r="892" spans="1:6">
      <c r="A892" s="711"/>
      <c r="B892" s="668"/>
      <c r="C892" s="668"/>
      <c r="D892" s="668"/>
      <c r="E892" s="668"/>
      <c r="F892" s="668"/>
    </row>
    <row r="893" spans="1:6">
      <c r="A893" s="711"/>
      <c r="B893" s="668"/>
      <c r="C893" s="668"/>
      <c r="D893" s="668"/>
      <c r="E893" s="668"/>
      <c r="F893" s="668"/>
    </row>
    <row r="894" spans="1:6">
      <c r="A894" s="711"/>
      <c r="B894" s="668"/>
      <c r="C894" s="668"/>
      <c r="D894" s="668"/>
      <c r="E894" s="668"/>
      <c r="F894" s="668"/>
    </row>
    <row r="895" spans="1:6">
      <c r="A895" s="711"/>
      <c r="B895" s="668"/>
      <c r="C895" s="668"/>
      <c r="D895" s="668"/>
      <c r="E895" s="668"/>
      <c r="F895" s="668"/>
    </row>
    <row r="896" spans="1:6">
      <c r="A896" s="711"/>
      <c r="B896" s="668"/>
      <c r="C896" s="668"/>
      <c r="D896" s="668"/>
      <c r="E896" s="668"/>
      <c r="F896" s="668"/>
    </row>
    <row r="897" spans="1:6">
      <c r="A897" s="711"/>
      <c r="B897" s="668"/>
      <c r="C897" s="668"/>
      <c r="D897" s="668"/>
      <c r="E897" s="668"/>
      <c r="F897" s="668"/>
    </row>
    <row r="898" spans="1:6">
      <c r="A898" s="711"/>
      <c r="B898" s="668"/>
      <c r="C898" s="668"/>
      <c r="D898" s="668"/>
      <c r="E898" s="668"/>
      <c r="F898" s="668"/>
    </row>
    <row r="899" spans="1:6">
      <c r="A899" s="711"/>
      <c r="B899" s="668"/>
      <c r="C899" s="668"/>
      <c r="D899" s="668"/>
      <c r="E899" s="668"/>
      <c r="F899" s="668"/>
    </row>
    <row r="900" spans="1:6">
      <c r="A900" s="711"/>
      <c r="B900" s="668"/>
      <c r="C900" s="668"/>
      <c r="D900" s="668"/>
      <c r="E900" s="668"/>
      <c r="F900" s="668"/>
    </row>
    <row r="901" spans="1:6">
      <c r="A901" s="711"/>
      <c r="B901" s="668"/>
      <c r="C901" s="668"/>
      <c r="D901" s="668"/>
      <c r="E901" s="668"/>
      <c r="F901" s="668"/>
    </row>
    <row r="902" spans="1:6">
      <c r="A902" s="711"/>
      <c r="B902" s="668"/>
      <c r="C902" s="668"/>
      <c r="D902" s="668"/>
      <c r="E902" s="668"/>
      <c r="F902" s="668"/>
    </row>
    <row r="903" spans="1:6">
      <c r="A903" s="711"/>
      <c r="B903" s="668"/>
      <c r="C903" s="668"/>
      <c r="D903" s="668"/>
      <c r="E903" s="668"/>
      <c r="F903" s="668"/>
    </row>
    <row r="904" spans="1:6">
      <c r="A904" s="711"/>
      <c r="B904" s="668"/>
      <c r="C904" s="668"/>
      <c r="D904" s="668"/>
      <c r="E904" s="668"/>
      <c r="F904" s="668"/>
    </row>
    <row r="905" spans="1:6">
      <c r="A905" s="711"/>
      <c r="B905" s="668"/>
      <c r="C905" s="668"/>
      <c r="D905" s="668"/>
      <c r="E905" s="668"/>
      <c r="F905" s="668"/>
    </row>
    <row r="906" spans="1:6">
      <c r="A906" s="711"/>
      <c r="B906" s="668"/>
      <c r="C906" s="668"/>
      <c r="D906" s="668"/>
      <c r="E906" s="668"/>
      <c r="F906" s="668"/>
    </row>
    <row r="907" spans="1:6">
      <c r="A907" s="711"/>
      <c r="B907" s="668"/>
      <c r="C907" s="668"/>
      <c r="D907" s="668"/>
      <c r="E907" s="668"/>
      <c r="F907" s="668"/>
    </row>
    <row r="908" spans="1:6">
      <c r="A908" s="711"/>
      <c r="B908" s="668"/>
      <c r="C908" s="668"/>
      <c r="D908" s="668"/>
      <c r="E908" s="668"/>
      <c r="F908" s="668"/>
    </row>
    <row r="909" spans="1:6">
      <c r="A909" s="711"/>
      <c r="B909" s="668"/>
      <c r="C909" s="668"/>
      <c r="D909" s="668"/>
      <c r="E909" s="668"/>
      <c r="F909" s="668"/>
    </row>
    <row r="910" spans="1:6">
      <c r="A910" s="711"/>
      <c r="B910" s="668"/>
      <c r="C910" s="668"/>
      <c r="D910" s="668"/>
      <c r="E910" s="668"/>
      <c r="F910" s="668"/>
    </row>
    <row r="911" spans="1:6">
      <c r="A911" s="711"/>
      <c r="B911" s="668"/>
      <c r="C911" s="668"/>
      <c r="D911" s="668"/>
      <c r="E911" s="668"/>
      <c r="F911" s="668"/>
    </row>
    <row r="912" spans="1:6">
      <c r="A912" s="711"/>
      <c r="B912" s="668"/>
      <c r="C912" s="668"/>
      <c r="D912" s="668"/>
      <c r="E912" s="668"/>
      <c r="F912" s="668"/>
    </row>
    <row r="913" spans="1:6">
      <c r="A913" s="711"/>
      <c r="B913" s="668"/>
      <c r="C913" s="668"/>
      <c r="D913" s="668"/>
      <c r="E913" s="668"/>
      <c r="F913" s="668"/>
    </row>
    <row r="914" spans="1:6">
      <c r="A914" s="711"/>
      <c r="B914" s="668"/>
      <c r="C914" s="668"/>
      <c r="D914" s="668"/>
      <c r="E914" s="668"/>
      <c r="F914" s="668"/>
    </row>
    <row r="915" spans="1:6">
      <c r="A915" s="711"/>
      <c r="B915" s="668"/>
      <c r="C915" s="668"/>
      <c r="D915" s="668"/>
      <c r="E915" s="668"/>
      <c r="F915" s="668"/>
    </row>
    <row r="916" spans="1:6">
      <c r="A916" s="711"/>
      <c r="B916" s="668"/>
      <c r="C916" s="668"/>
      <c r="D916" s="668"/>
      <c r="E916" s="668"/>
      <c r="F916" s="668"/>
    </row>
    <row r="917" spans="1:6">
      <c r="A917" s="711"/>
      <c r="B917" s="668"/>
      <c r="C917" s="668"/>
      <c r="D917" s="668"/>
      <c r="E917" s="668"/>
      <c r="F917" s="668"/>
    </row>
    <row r="918" spans="1:6">
      <c r="A918" s="711"/>
      <c r="B918" s="668"/>
      <c r="C918" s="668"/>
      <c r="D918" s="668"/>
      <c r="E918" s="668"/>
      <c r="F918" s="668"/>
    </row>
    <row r="919" spans="1:6">
      <c r="A919" s="711"/>
      <c r="B919" s="668"/>
      <c r="C919" s="668"/>
      <c r="D919" s="668"/>
      <c r="E919" s="668"/>
      <c r="F919" s="668"/>
    </row>
    <row r="920" spans="1:6">
      <c r="A920" s="711"/>
      <c r="B920" s="668"/>
      <c r="C920" s="668"/>
      <c r="D920" s="668"/>
      <c r="E920" s="668"/>
      <c r="F920" s="668"/>
    </row>
    <row r="921" spans="1:6">
      <c r="A921" s="711"/>
      <c r="B921" s="668"/>
      <c r="C921" s="668"/>
      <c r="D921" s="668"/>
      <c r="E921" s="668"/>
      <c r="F921" s="668"/>
    </row>
    <row r="922" spans="1:6">
      <c r="A922" s="711"/>
      <c r="B922" s="668"/>
      <c r="C922" s="668"/>
      <c r="D922" s="668"/>
      <c r="E922" s="668"/>
      <c r="F922" s="668"/>
    </row>
    <row r="923" spans="1:6">
      <c r="A923" s="711"/>
      <c r="B923" s="668"/>
      <c r="C923" s="668"/>
      <c r="D923" s="668"/>
      <c r="E923" s="668"/>
      <c r="F923" s="668"/>
    </row>
    <row r="924" spans="1:6">
      <c r="A924" s="711"/>
      <c r="B924" s="668"/>
      <c r="C924" s="668"/>
      <c r="D924" s="668"/>
      <c r="E924" s="668"/>
      <c r="F924" s="668"/>
    </row>
    <row r="925" spans="1:6">
      <c r="A925" s="711"/>
      <c r="B925" s="668"/>
      <c r="C925" s="668"/>
      <c r="D925" s="668"/>
      <c r="E925" s="668"/>
      <c r="F925" s="668"/>
    </row>
    <row r="926" spans="1:6">
      <c r="A926" s="711"/>
      <c r="B926" s="668"/>
      <c r="C926" s="668"/>
      <c r="D926" s="668"/>
      <c r="E926" s="668"/>
      <c r="F926" s="668"/>
    </row>
    <row r="927" spans="1:6">
      <c r="A927" s="711"/>
      <c r="B927" s="668"/>
      <c r="C927" s="668"/>
      <c r="D927" s="668"/>
      <c r="E927" s="668"/>
      <c r="F927" s="668"/>
    </row>
    <row r="928" spans="1:6">
      <c r="A928" s="711"/>
      <c r="B928" s="668"/>
      <c r="C928" s="668"/>
      <c r="D928" s="668"/>
      <c r="E928" s="668"/>
      <c r="F928" s="668"/>
    </row>
    <row r="929" spans="1:6">
      <c r="A929" s="711"/>
      <c r="B929" s="668"/>
      <c r="C929" s="668"/>
      <c r="D929" s="668"/>
      <c r="E929" s="668"/>
      <c r="F929" s="668"/>
    </row>
    <row r="930" spans="1:6">
      <c r="A930" s="711"/>
      <c r="B930" s="668"/>
      <c r="C930" s="668"/>
      <c r="D930" s="668"/>
      <c r="E930" s="668"/>
      <c r="F930" s="668"/>
    </row>
    <row r="931" spans="1:6">
      <c r="A931" s="711"/>
      <c r="B931" s="668"/>
      <c r="C931" s="668"/>
      <c r="D931" s="668"/>
      <c r="E931" s="668"/>
      <c r="F931" s="668"/>
    </row>
    <row r="932" spans="1:6">
      <c r="A932" s="711"/>
      <c r="B932" s="668"/>
      <c r="C932" s="668"/>
      <c r="D932" s="668"/>
      <c r="E932" s="668"/>
      <c r="F932" s="668"/>
    </row>
    <row r="933" spans="1:6">
      <c r="A933" s="711"/>
      <c r="B933" s="668"/>
      <c r="C933" s="668"/>
      <c r="D933" s="668"/>
      <c r="E933" s="668"/>
      <c r="F933" s="668"/>
    </row>
    <row r="934" spans="1:6">
      <c r="A934" s="711"/>
      <c r="B934" s="668"/>
      <c r="C934" s="668"/>
      <c r="D934" s="668"/>
      <c r="E934" s="668"/>
      <c r="F934" s="668"/>
    </row>
    <row r="935" spans="1:6">
      <c r="A935" s="711"/>
      <c r="B935" s="668"/>
      <c r="C935" s="668"/>
      <c r="D935" s="668"/>
      <c r="E935" s="668"/>
      <c r="F935" s="668"/>
    </row>
    <row r="936" spans="1:6">
      <c r="A936" s="711"/>
      <c r="B936" s="668"/>
      <c r="C936" s="668"/>
      <c r="D936" s="668"/>
      <c r="E936" s="668"/>
      <c r="F936" s="668"/>
    </row>
    <row r="937" spans="1:6">
      <c r="A937" s="711"/>
      <c r="B937" s="668"/>
      <c r="C937" s="668"/>
      <c r="D937" s="668"/>
      <c r="E937" s="668"/>
      <c r="F937" s="668"/>
    </row>
    <row r="938" spans="1:6">
      <c r="A938" s="711"/>
      <c r="B938" s="668"/>
      <c r="C938" s="668"/>
      <c r="D938" s="668"/>
      <c r="E938" s="668"/>
      <c r="F938" s="668"/>
    </row>
    <row r="939" spans="1:6">
      <c r="A939" s="711"/>
      <c r="B939" s="668"/>
      <c r="C939" s="668"/>
      <c r="D939" s="668"/>
      <c r="E939" s="668"/>
      <c r="F939" s="668"/>
    </row>
    <row r="940" spans="1:6">
      <c r="A940" s="711"/>
      <c r="B940" s="668"/>
      <c r="C940" s="668"/>
      <c r="D940" s="668"/>
      <c r="E940" s="668"/>
      <c r="F940" s="668"/>
    </row>
    <row r="941" spans="1:6">
      <c r="A941" s="711"/>
      <c r="B941" s="668"/>
      <c r="C941" s="668"/>
      <c r="D941" s="668"/>
      <c r="E941" s="668"/>
      <c r="F941" s="668"/>
    </row>
    <row r="942" spans="1:6">
      <c r="A942" s="711"/>
      <c r="B942" s="668"/>
      <c r="C942" s="668"/>
      <c r="D942" s="668"/>
      <c r="E942" s="668"/>
      <c r="F942" s="668"/>
    </row>
    <row r="943" spans="1:6">
      <c r="A943" s="711"/>
      <c r="B943" s="668"/>
      <c r="C943" s="668"/>
      <c r="D943" s="668"/>
      <c r="E943" s="668"/>
      <c r="F943" s="668"/>
    </row>
    <row r="944" spans="1:6">
      <c r="A944" s="711"/>
      <c r="B944" s="668"/>
      <c r="C944" s="668"/>
      <c r="D944" s="668"/>
      <c r="E944" s="668"/>
      <c r="F944" s="668"/>
    </row>
    <row r="945" spans="1:6">
      <c r="A945" s="711"/>
      <c r="B945" s="668"/>
      <c r="C945" s="668"/>
      <c r="D945" s="668"/>
      <c r="E945" s="668"/>
      <c r="F945" s="668"/>
    </row>
    <row r="946" spans="1:6">
      <c r="A946" s="711"/>
      <c r="B946" s="668"/>
      <c r="C946" s="668"/>
      <c r="D946" s="668"/>
      <c r="E946" s="668"/>
      <c r="F946" s="668"/>
    </row>
    <row r="947" spans="1:6">
      <c r="A947" s="711"/>
      <c r="B947" s="668"/>
      <c r="C947" s="668"/>
      <c r="D947" s="668"/>
      <c r="E947" s="668"/>
      <c r="F947" s="668"/>
    </row>
    <row r="948" spans="1:6">
      <c r="A948" s="711"/>
      <c r="B948" s="668"/>
      <c r="C948" s="668"/>
      <c r="D948" s="668"/>
      <c r="E948" s="668"/>
      <c r="F948" s="668"/>
    </row>
    <row r="949" spans="1:6">
      <c r="A949" s="711"/>
      <c r="B949" s="668"/>
      <c r="C949" s="668"/>
      <c r="D949" s="668"/>
      <c r="E949" s="668"/>
      <c r="F949" s="668"/>
    </row>
    <row r="950" spans="1:6">
      <c r="A950" s="711"/>
      <c r="B950" s="668"/>
      <c r="C950" s="668"/>
      <c r="D950" s="668"/>
      <c r="E950" s="668"/>
      <c r="F950" s="668"/>
    </row>
    <row r="951" spans="1:6">
      <c r="A951" s="711"/>
      <c r="B951" s="668"/>
      <c r="C951" s="668"/>
      <c r="D951" s="668"/>
      <c r="E951" s="668"/>
      <c r="F951" s="668"/>
    </row>
    <row r="952" spans="1:6">
      <c r="A952" s="711"/>
      <c r="B952" s="668"/>
      <c r="C952" s="668"/>
      <c r="D952" s="668"/>
      <c r="E952" s="668"/>
      <c r="F952" s="668"/>
    </row>
    <row r="953" spans="1:6">
      <c r="A953" s="711"/>
      <c r="B953" s="668"/>
      <c r="C953" s="668"/>
      <c r="D953" s="668"/>
      <c r="E953" s="668"/>
      <c r="F953" s="668"/>
    </row>
    <row r="954" spans="1:6">
      <c r="A954" s="711"/>
      <c r="B954" s="668"/>
      <c r="C954" s="668"/>
      <c r="D954" s="668"/>
      <c r="E954" s="668"/>
      <c r="F954" s="668"/>
    </row>
    <row r="955" spans="1:6">
      <c r="A955" s="711"/>
      <c r="B955" s="668"/>
      <c r="C955" s="668"/>
      <c r="D955" s="668"/>
      <c r="E955" s="668"/>
      <c r="F955" s="668"/>
    </row>
    <row r="956" spans="1:6">
      <c r="A956" s="711"/>
      <c r="B956" s="668"/>
      <c r="C956" s="668"/>
      <c r="D956" s="668"/>
      <c r="E956" s="668"/>
      <c r="F956" s="668"/>
    </row>
    <row r="957" spans="1:6">
      <c r="A957" s="711"/>
      <c r="B957" s="668"/>
      <c r="C957" s="668"/>
      <c r="D957" s="668"/>
      <c r="E957" s="668"/>
      <c r="F957" s="668"/>
    </row>
    <row r="958" spans="1:6">
      <c r="A958" s="711"/>
      <c r="B958" s="668"/>
      <c r="C958" s="668"/>
      <c r="D958" s="668"/>
      <c r="E958" s="668"/>
      <c r="F958" s="668"/>
    </row>
    <row r="959" spans="1:6">
      <c r="A959" s="711"/>
      <c r="B959" s="668"/>
      <c r="C959" s="668"/>
      <c r="D959" s="668"/>
      <c r="E959" s="668"/>
      <c r="F959" s="668"/>
    </row>
    <row r="960" spans="1:6">
      <c r="A960" s="711"/>
      <c r="B960" s="668"/>
      <c r="C960" s="668"/>
      <c r="D960" s="668"/>
      <c r="E960" s="668"/>
      <c r="F960" s="668"/>
    </row>
    <row r="961" spans="1:6">
      <c r="A961" s="711"/>
      <c r="B961" s="668"/>
      <c r="C961" s="668"/>
      <c r="D961" s="668"/>
      <c r="E961" s="668"/>
      <c r="F961" s="668"/>
    </row>
    <row r="962" spans="1:6">
      <c r="A962" s="711"/>
      <c r="B962" s="668"/>
      <c r="C962" s="668"/>
      <c r="D962" s="668"/>
      <c r="E962" s="668"/>
      <c r="F962" s="668"/>
    </row>
    <row r="963" spans="1:6">
      <c r="A963" s="711"/>
      <c r="B963" s="668"/>
      <c r="C963" s="668"/>
      <c r="D963" s="668"/>
      <c r="E963" s="668"/>
      <c r="F963" s="668"/>
    </row>
    <row r="964" spans="1:6">
      <c r="A964" s="711"/>
      <c r="B964" s="668"/>
      <c r="C964" s="668"/>
      <c r="D964" s="668"/>
      <c r="E964" s="668"/>
      <c r="F964" s="668"/>
    </row>
    <row r="965" spans="1:6">
      <c r="A965" s="711"/>
      <c r="B965" s="668"/>
      <c r="C965" s="668"/>
      <c r="D965" s="668"/>
      <c r="E965" s="668"/>
      <c r="F965" s="668"/>
    </row>
    <row r="966" spans="1:6">
      <c r="A966" s="711"/>
      <c r="B966" s="668"/>
      <c r="C966" s="668"/>
      <c r="D966" s="668"/>
      <c r="E966" s="668"/>
      <c r="F966" s="668"/>
    </row>
    <row r="967" spans="1:6">
      <c r="A967" s="711"/>
      <c r="B967" s="668"/>
      <c r="C967" s="668"/>
      <c r="D967" s="668"/>
      <c r="E967" s="668"/>
      <c r="F967" s="668"/>
    </row>
    <row r="968" spans="1:6">
      <c r="A968" s="711"/>
      <c r="B968" s="668"/>
      <c r="C968" s="668"/>
      <c r="D968" s="668"/>
      <c r="E968" s="668"/>
      <c r="F968" s="668"/>
    </row>
    <row r="969" spans="1:6">
      <c r="A969" s="711"/>
      <c r="B969" s="668"/>
      <c r="C969" s="668"/>
      <c r="D969" s="668"/>
      <c r="E969" s="668"/>
      <c r="F969" s="668"/>
    </row>
    <row r="970" spans="1:6">
      <c r="A970" s="711"/>
      <c r="B970" s="668"/>
      <c r="C970" s="668"/>
      <c r="D970" s="668"/>
      <c r="E970" s="668"/>
      <c r="F970" s="668"/>
    </row>
    <row r="971" spans="1:6">
      <c r="A971" s="711"/>
      <c r="B971" s="668"/>
      <c r="C971" s="668"/>
      <c r="D971" s="668"/>
      <c r="E971" s="668"/>
      <c r="F971" s="668"/>
    </row>
    <row r="972" spans="1:6">
      <c r="A972" s="711"/>
      <c r="B972" s="668"/>
      <c r="C972" s="668"/>
      <c r="D972" s="668"/>
      <c r="E972" s="668"/>
      <c r="F972" s="668"/>
    </row>
    <row r="973" spans="1:6">
      <c r="A973" s="711"/>
      <c r="B973" s="668"/>
      <c r="C973" s="668"/>
      <c r="D973" s="668"/>
      <c r="E973" s="668"/>
      <c r="F973" s="668"/>
    </row>
    <row r="974" spans="1:6">
      <c r="A974" s="711"/>
      <c r="B974" s="668"/>
      <c r="C974" s="668"/>
      <c r="D974" s="668"/>
      <c r="E974" s="668"/>
      <c r="F974" s="668"/>
    </row>
    <row r="975" spans="1:6">
      <c r="A975" s="711"/>
      <c r="B975" s="668"/>
      <c r="C975" s="668"/>
      <c r="D975" s="668"/>
      <c r="E975" s="668"/>
      <c r="F975" s="668"/>
    </row>
    <row r="976" spans="1:6">
      <c r="A976" s="711"/>
      <c r="B976" s="668"/>
      <c r="C976" s="668"/>
      <c r="D976" s="668"/>
      <c r="E976" s="668"/>
      <c r="F976" s="668"/>
    </row>
    <row r="977" spans="1:6">
      <c r="A977" s="711"/>
      <c r="B977" s="668"/>
      <c r="C977" s="668"/>
      <c r="D977" s="668"/>
      <c r="E977" s="668"/>
      <c r="F977" s="668"/>
    </row>
    <row r="978" spans="1:6">
      <c r="A978" s="711"/>
      <c r="B978" s="668"/>
      <c r="C978" s="668"/>
      <c r="D978" s="668"/>
      <c r="E978" s="668"/>
      <c r="F978" s="668"/>
    </row>
    <row r="979" spans="1:6">
      <c r="A979" s="711"/>
      <c r="B979" s="668"/>
      <c r="C979" s="668"/>
      <c r="D979" s="668"/>
      <c r="E979" s="668"/>
      <c r="F979" s="668"/>
    </row>
    <row r="980" spans="1:6">
      <c r="A980" s="711"/>
      <c r="B980" s="668"/>
      <c r="C980" s="668"/>
      <c r="D980" s="668"/>
      <c r="E980" s="668"/>
      <c r="F980" s="668"/>
    </row>
    <row r="981" spans="1:6">
      <c r="A981" s="711"/>
      <c r="B981" s="668"/>
      <c r="C981" s="668"/>
      <c r="D981" s="668"/>
      <c r="E981" s="668"/>
      <c r="F981" s="668"/>
    </row>
    <row r="982" spans="1:6">
      <c r="A982" s="711"/>
      <c r="B982" s="668"/>
      <c r="C982" s="668"/>
      <c r="D982" s="668"/>
      <c r="E982" s="668"/>
      <c r="F982" s="668"/>
    </row>
    <row r="983" spans="1:6">
      <c r="A983" s="711"/>
      <c r="B983" s="668"/>
      <c r="C983" s="668"/>
      <c r="D983" s="668"/>
      <c r="E983" s="668"/>
      <c r="F983" s="668"/>
    </row>
    <row r="984" spans="1:6">
      <c r="A984" s="711"/>
      <c r="B984" s="668"/>
      <c r="C984" s="668"/>
      <c r="D984" s="668"/>
      <c r="E984" s="668"/>
      <c r="F984" s="668"/>
    </row>
    <row r="985" spans="1:6">
      <c r="A985" s="711"/>
      <c r="B985" s="668"/>
      <c r="C985" s="668"/>
      <c r="D985" s="668"/>
      <c r="E985" s="668"/>
      <c r="F985" s="668"/>
    </row>
    <row r="986" spans="1:6">
      <c r="A986" s="711"/>
      <c r="B986" s="668"/>
      <c r="C986" s="668"/>
      <c r="D986" s="668"/>
      <c r="E986" s="668"/>
      <c r="F986" s="668"/>
    </row>
    <row r="987" spans="1:6">
      <c r="A987" s="711"/>
      <c r="B987" s="668"/>
      <c r="C987" s="668"/>
      <c r="D987" s="668"/>
      <c r="E987" s="668"/>
      <c r="F987" s="668"/>
    </row>
    <row r="988" spans="1:6">
      <c r="A988" s="711"/>
      <c r="B988" s="668"/>
      <c r="C988" s="668"/>
      <c r="D988" s="668"/>
      <c r="E988" s="668"/>
      <c r="F988" s="668"/>
    </row>
    <row r="989" spans="1:6">
      <c r="A989" s="711"/>
      <c r="B989" s="668"/>
      <c r="C989" s="668"/>
      <c r="D989" s="668"/>
      <c r="E989" s="668"/>
      <c r="F989" s="668"/>
    </row>
    <row r="990" spans="1:6">
      <c r="A990" s="711"/>
      <c r="B990" s="668"/>
      <c r="C990" s="668"/>
      <c r="D990" s="668"/>
      <c r="E990" s="668"/>
      <c r="F990" s="668"/>
    </row>
    <row r="991" spans="1:6">
      <c r="A991" s="711"/>
      <c r="B991" s="668"/>
      <c r="C991" s="668"/>
      <c r="D991" s="668"/>
      <c r="E991" s="668"/>
      <c r="F991" s="668"/>
    </row>
    <row r="992" spans="1:6">
      <c r="A992" s="711"/>
      <c r="B992" s="668"/>
      <c r="C992" s="668"/>
      <c r="D992" s="668"/>
      <c r="E992" s="668"/>
      <c r="F992" s="668"/>
    </row>
    <row r="993" spans="1:6">
      <c r="A993" s="711"/>
      <c r="B993" s="668"/>
      <c r="C993" s="668"/>
      <c r="D993" s="668"/>
      <c r="E993" s="668"/>
      <c r="F993" s="668"/>
    </row>
    <row r="994" spans="1:6">
      <c r="A994" s="711"/>
      <c r="B994" s="668"/>
      <c r="C994" s="668"/>
      <c r="D994" s="668"/>
      <c r="E994" s="668"/>
      <c r="F994" s="668"/>
    </row>
    <row r="995" spans="1:6">
      <c r="A995" s="711"/>
      <c r="B995" s="668"/>
      <c r="C995" s="668"/>
      <c r="D995" s="668"/>
      <c r="E995" s="668"/>
      <c r="F995" s="668"/>
    </row>
    <row r="996" spans="1:6">
      <c r="A996" s="711"/>
      <c r="B996" s="668"/>
      <c r="C996" s="668"/>
      <c r="D996" s="668"/>
      <c r="E996" s="668"/>
      <c r="F996" s="668"/>
    </row>
    <row r="997" spans="1:6">
      <c r="A997" s="711"/>
      <c r="B997" s="668"/>
      <c r="C997" s="668"/>
      <c r="D997" s="668"/>
      <c r="E997" s="668"/>
      <c r="F997" s="668"/>
    </row>
    <row r="998" spans="1:6">
      <c r="A998" s="711"/>
      <c r="B998" s="668"/>
      <c r="C998" s="668"/>
      <c r="D998" s="668"/>
      <c r="E998" s="668"/>
      <c r="F998" s="668"/>
    </row>
    <row r="999" spans="1:6">
      <c r="A999" s="711"/>
      <c r="B999" s="668"/>
      <c r="C999" s="668"/>
      <c r="D999" s="668"/>
      <c r="E999" s="668"/>
      <c r="F999" s="668"/>
    </row>
    <row r="1000" spans="1:6">
      <c r="A1000" s="711"/>
      <c r="B1000" s="668"/>
      <c r="C1000" s="668"/>
      <c r="D1000" s="668"/>
      <c r="E1000" s="668"/>
      <c r="F1000" s="668"/>
    </row>
    <row r="1001" spans="1:6">
      <c r="A1001" s="711"/>
      <c r="B1001" s="668"/>
      <c r="C1001" s="668"/>
      <c r="D1001" s="668"/>
      <c r="E1001" s="668"/>
      <c r="F1001" s="668"/>
    </row>
    <row r="1002" spans="1:6">
      <c r="A1002" s="711"/>
      <c r="B1002" s="668"/>
      <c r="C1002" s="668"/>
      <c r="D1002" s="668"/>
      <c r="E1002" s="668"/>
      <c r="F1002" s="668"/>
    </row>
    <row r="1003" spans="1:6">
      <c r="A1003" s="711"/>
      <c r="B1003" s="668"/>
      <c r="C1003" s="668"/>
      <c r="D1003" s="668"/>
      <c r="E1003" s="668"/>
      <c r="F1003" s="668"/>
    </row>
    <row r="1004" spans="1:6">
      <c r="A1004" s="711"/>
      <c r="B1004" s="668"/>
      <c r="C1004" s="668"/>
      <c r="D1004" s="668"/>
      <c r="E1004" s="668"/>
      <c r="F1004" s="668"/>
    </row>
    <row r="1005" spans="1:6">
      <c r="A1005" s="711"/>
      <c r="B1005" s="668"/>
      <c r="C1005" s="668"/>
      <c r="D1005" s="668"/>
      <c r="E1005" s="668"/>
      <c r="F1005" s="668"/>
    </row>
    <row r="1006" spans="1:6">
      <c r="A1006" s="711"/>
      <c r="B1006" s="668"/>
      <c r="C1006" s="668"/>
      <c r="D1006" s="668"/>
      <c r="E1006" s="668"/>
      <c r="F1006" s="668"/>
    </row>
    <row r="1007" spans="1:6">
      <c r="A1007" s="711"/>
      <c r="B1007" s="668"/>
      <c r="C1007" s="668"/>
      <c r="D1007" s="668"/>
      <c r="E1007" s="668"/>
      <c r="F1007" s="668"/>
    </row>
    <row r="1008" spans="1:6">
      <c r="A1008" s="711"/>
      <c r="B1008" s="668"/>
      <c r="C1008" s="668"/>
      <c r="D1008" s="668"/>
      <c r="E1008" s="668"/>
      <c r="F1008" s="668"/>
    </row>
    <row r="1009" spans="1:6">
      <c r="A1009" s="711"/>
      <c r="B1009" s="668"/>
      <c r="C1009" s="668"/>
      <c r="D1009" s="668"/>
      <c r="E1009" s="668"/>
      <c r="F1009" s="668"/>
    </row>
    <row r="1010" spans="1:6">
      <c r="A1010" s="711"/>
      <c r="B1010" s="668"/>
      <c r="C1010" s="668"/>
      <c r="D1010" s="668"/>
      <c r="E1010" s="668"/>
      <c r="F1010" s="668"/>
    </row>
    <row r="1011" spans="1:6">
      <c r="A1011" s="711"/>
      <c r="B1011" s="668"/>
      <c r="C1011" s="668"/>
      <c r="D1011" s="668"/>
      <c r="E1011" s="668"/>
      <c r="F1011" s="668"/>
    </row>
    <row r="1012" spans="1:6">
      <c r="A1012" s="711"/>
      <c r="B1012" s="668"/>
      <c r="C1012" s="668"/>
      <c r="D1012" s="668"/>
      <c r="E1012" s="668"/>
      <c r="F1012" s="668"/>
    </row>
    <row r="1013" spans="1:6">
      <c r="A1013" s="711"/>
      <c r="B1013" s="668"/>
      <c r="C1013" s="668"/>
      <c r="D1013" s="668"/>
      <c r="E1013" s="668"/>
      <c r="F1013" s="668"/>
    </row>
    <row r="1014" spans="1:6">
      <c r="A1014" s="711"/>
      <c r="B1014" s="668"/>
      <c r="C1014" s="668"/>
      <c r="D1014" s="668"/>
      <c r="E1014" s="668"/>
      <c r="F1014" s="668"/>
    </row>
    <row r="1015" spans="1:6">
      <c r="A1015" s="711"/>
      <c r="B1015" s="668"/>
      <c r="C1015" s="668"/>
      <c r="D1015" s="668"/>
      <c r="E1015" s="668"/>
      <c r="F1015" s="668"/>
    </row>
    <row r="1016" spans="1:6">
      <c r="A1016" s="711"/>
      <c r="B1016" s="668"/>
      <c r="C1016" s="668"/>
      <c r="D1016" s="668"/>
      <c r="E1016" s="668"/>
      <c r="F1016" s="668"/>
    </row>
    <row r="1017" spans="1:6">
      <c r="A1017" s="711"/>
      <c r="B1017" s="668"/>
      <c r="C1017" s="668"/>
      <c r="D1017" s="668"/>
      <c r="E1017" s="668"/>
      <c r="F1017" s="668"/>
    </row>
    <row r="1018" spans="1:6">
      <c r="A1018" s="711"/>
      <c r="B1018" s="668"/>
      <c r="C1018" s="668"/>
      <c r="D1018" s="668"/>
      <c r="E1018" s="668"/>
      <c r="F1018" s="668"/>
    </row>
    <row r="1019" spans="1:6">
      <c r="A1019" s="711"/>
      <c r="B1019" s="668"/>
      <c r="C1019" s="668"/>
      <c r="D1019" s="668"/>
      <c r="E1019" s="668"/>
      <c r="F1019" s="668"/>
    </row>
    <row r="1020" spans="1:6">
      <c r="A1020" s="711"/>
      <c r="B1020" s="668"/>
      <c r="C1020" s="668"/>
      <c r="D1020" s="668"/>
      <c r="E1020" s="668"/>
      <c r="F1020" s="668"/>
    </row>
    <row r="1021" spans="1:6">
      <c r="A1021" s="711"/>
      <c r="B1021" s="668"/>
      <c r="C1021" s="668"/>
      <c r="D1021" s="668"/>
      <c r="E1021" s="668"/>
      <c r="F1021" s="668"/>
    </row>
    <row r="1022" spans="1:6">
      <c r="A1022" s="711"/>
      <c r="B1022" s="668"/>
      <c r="C1022" s="668"/>
      <c r="D1022" s="668"/>
      <c r="E1022" s="668"/>
      <c r="F1022" s="668"/>
    </row>
    <row r="1023" spans="1:6">
      <c r="A1023" s="711"/>
      <c r="B1023" s="668"/>
      <c r="C1023" s="668"/>
      <c r="D1023" s="668"/>
      <c r="E1023" s="668"/>
      <c r="F1023" s="668"/>
    </row>
    <row r="1024" spans="1:6">
      <c r="A1024" s="711"/>
      <c r="B1024" s="668"/>
      <c r="C1024" s="668"/>
      <c r="D1024" s="668"/>
      <c r="E1024" s="668"/>
      <c r="F1024" s="668"/>
    </row>
    <row r="1025" spans="1:6">
      <c r="A1025" s="711"/>
      <c r="B1025" s="668"/>
      <c r="C1025" s="668"/>
      <c r="D1025" s="668"/>
      <c r="E1025" s="668"/>
      <c r="F1025" s="668"/>
    </row>
    <row r="1026" spans="1:6">
      <c r="A1026" s="711"/>
      <c r="B1026" s="668"/>
      <c r="C1026" s="668"/>
      <c r="D1026" s="668"/>
      <c r="E1026" s="668"/>
      <c r="F1026" s="668"/>
    </row>
    <row r="1027" spans="1:6">
      <c r="A1027" s="711"/>
      <c r="B1027" s="668"/>
      <c r="C1027" s="668"/>
      <c r="D1027" s="668"/>
      <c r="E1027" s="668"/>
      <c r="F1027" s="668"/>
    </row>
    <row r="1028" spans="1:6">
      <c r="A1028" s="711"/>
      <c r="B1028" s="668"/>
      <c r="C1028" s="668"/>
      <c r="D1028" s="668"/>
      <c r="E1028" s="668"/>
      <c r="F1028" s="668"/>
    </row>
    <row r="1029" spans="1:6">
      <c r="A1029" s="711"/>
      <c r="B1029" s="668"/>
      <c r="C1029" s="668"/>
      <c r="D1029" s="668"/>
      <c r="E1029" s="668"/>
      <c r="F1029" s="668"/>
    </row>
    <row r="1030" spans="1:6">
      <c r="A1030" s="711"/>
      <c r="B1030" s="668"/>
      <c r="C1030" s="668"/>
      <c r="D1030" s="668"/>
      <c r="E1030" s="668"/>
      <c r="F1030" s="668"/>
    </row>
    <row r="1031" spans="1:6">
      <c r="A1031" s="711"/>
      <c r="B1031" s="668"/>
      <c r="C1031" s="668"/>
      <c r="D1031" s="668"/>
      <c r="E1031" s="668"/>
      <c r="F1031" s="668"/>
    </row>
    <row r="1032" spans="1:6">
      <c r="A1032" s="711"/>
      <c r="B1032" s="668"/>
      <c r="C1032" s="668"/>
      <c r="D1032" s="668"/>
      <c r="E1032" s="668"/>
      <c r="F1032" s="668"/>
    </row>
    <row r="1033" spans="1:6">
      <c r="A1033" s="711"/>
      <c r="B1033" s="668"/>
      <c r="C1033" s="668"/>
      <c r="D1033" s="668"/>
      <c r="E1033" s="668"/>
      <c r="F1033" s="668"/>
    </row>
    <row r="1034" spans="1:6">
      <c r="A1034" s="711"/>
      <c r="B1034" s="668"/>
      <c r="C1034" s="668"/>
      <c r="D1034" s="668"/>
      <c r="E1034" s="668"/>
      <c r="F1034" s="668"/>
    </row>
    <row r="1035" spans="1:6">
      <c r="A1035" s="711"/>
      <c r="B1035" s="668"/>
      <c r="C1035" s="668"/>
      <c r="D1035" s="668"/>
      <c r="E1035" s="668"/>
      <c r="F1035" s="668"/>
    </row>
    <row r="1036" spans="1:6">
      <c r="A1036" s="711"/>
      <c r="B1036" s="668"/>
      <c r="C1036" s="668"/>
      <c r="D1036" s="668"/>
      <c r="E1036" s="668"/>
      <c r="F1036" s="668"/>
    </row>
    <row r="1037" spans="1:6">
      <c r="A1037" s="711"/>
      <c r="B1037" s="668"/>
      <c r="C1037" s="668"/>
      <c r="D1037" s="668"/>
      <c r="E1037" s="668"/>
      <c r="F1037" s="668"/>
    </row>
    <row r="1038" spans="1:6">
      <c r="A1038" s="711"/>
      <c r="B1038" s="668"/>
      <c r="C1038" s="668"/>
      <c r="D1038" s="668"/>
      <c r="E1038" s="668"/>
      <c r="F1038" s="668"/>
    </row>
    <row r="1039" spans="1:6">
      <c r="A1039" s="711"/>
      <c r="B1039" s="668"/>
      <c r="C1039" s="668"/>
      <c r="D1039" s="668"/>
      <c r="E1039" s="668"/>
      <c r="F1039" s="668"/>
    </row>
    <row r="1040" spans="1:6">
      <c r="A1040" s="711"/>
      <c r="B1040" s="668"/>
      <c r="C1040" s="668"/>
      <c r="D1040" s="668"/>
      <c r="E1040" s="668"/>
      <c r="F1040" s="668"/>
    </row>
    <row r="1041" spans="1:6">
      <c r="A1041" s="711"/>
      <c r="B1041" s="668"/>
      <c r="C1041" s="668"/>
      <c r="D1041" s="668"/>
      <c r="E1041" s="668"/>
      <c r="F1041" s="668"/>
    </row>
    <row r="1042" spans="1:6">
      <c r="A1042" s="711"/>
      <c r="B1042" s="668"/>
      <c r="C1042" s="668"/>
      <c r="D1042" s="668"/>
      <c r="E1042" s="668"/>
      <c r="F1042" s="668"/>
    </row>
    <row r="1043" spans="1:6">
      <c r="A1043" s="711"/>
      <c r="B1043" s="668"/>
      <c r="C1043" s="668"/>
      <c r="D1043" s="668"/>
      <c r="E1043" s="668"/>
      <c r="F1043" s="668"/>
    </row>
    <row r="1044" spans="1:6">
      <c r="A1044" s="711"/>
      <c r="B1044" s="668"/>
      <c r="C1044" s="668"/>
      <c r="D1044" s="668"/>
      <c r="E1044" s="668"/>
      <c r="F1044" s="668"/>
    </row>
    <row r="1045" spans="1:6">
      <c r="A1045" s="711"/>
      <c r="B1045" s="668"/>
      <c r="C1045" s="668"/>
      <c r="D1045" s="668"/>
      <c r="E1045" s="668"/>
      <c r="F1045" s="668"/>
    </row>
    <row r="1046" spans="1:6">
      <c r="A1046" s="711"/>
      <c r="B1046" s="668"/>
      <c r="C1046" s="668"/>
      <c r="D1046" s="668"/>
      <c r="E1046" s="668"/>
      <c r="F1046" s="668"/>
    </row>
    <row r="1047" spans="1:6">
      <c r="A1047" s="711"/>
      <c r="B1047" s="668"/>
      <c r="C1047" s="668"/>
      <c r="D1047" s="668"/>
      <c r="E1047" s="668"/>
      <c r="F1047" s="668"/>
    </row>
    <row r="1048" spans="1:6">
      <c r="A1048" s="711"/>
      <c r="B1048" s="668"/>
      <c r="C1048" s="668"/>
      <c r="D1048" s="668"/>
      <c r="E1048" s="668"/>
      <c r="F1048" s="668"/>
    </row>
    <row r="1049" spans="1:6">
      <c r="A1049" s="711"/>
      <c r="B1049" s="668"/>
      <c r="C1049" s="668"/>
      <c r="D1049" s="668"/>
      <c r="E1049" s="668"/>
      <c r="F1049" s="668"/>
    </row>
    <row r="1050" spans="1:6">
      <c r="A1050" s="711"/>
      <c r="B1050" s="668"/>
      <c r="C1050" s="668"/>
      <c r="D1050" s="668"/>
      <c r="E1050" s="668"/>
      <c r="F1050" s="668"/>
    </row>
    <row r="1051" spans="1:6">
      <c r="A1051" s="711"/>
      <c r="B1051" s="668"/>
      <c r="C1051" s="668"/>
      <c r="D1051" s="668"/>
      <c r="E1051" s="668"/>
      <c r="F1051" s="668"/>
    </row>
    <row r="1052" spans="1:6">
      <c r="A1052" s="711"/>
      <c r="B1052" s="668"/>
      <c r="C1052" s="668"/>
      <c r="D1052" s="668"/>
      <c r="E1052" s="668"/>
      <c r="F1052" s="668"/>
    </row>
    <row r="1053" spans="1:6">
      <c r="A1053" s="711"/>
      <c r="B1053" s="668"/>
      <c r="C1053" s="668"/>
      <c r="D1053" s="668"/>
      <c r="E1053" s="668"/>
      <c r="F1053" s="668"/>
    </row>
    <row r="1054" spans="1:6">
      <c r="A1054" s="711"/>
      <c r="B1054" s="668"/>
      <c r="C1054" s="668"/>
      <c r="D1054" s="668"/>
      <c r="E1054" s="668"/>
      <c r="F1054" s="668"/>
    </row>
    <row r="1055" spans="1:6">
      <c r="A1055" s="711"/>
      <c r="B1055" s="668"/>
      <c r="C1055" s="668"/>
      <c r="D1055" s="668"/>
      <c r="E1055" s="668"/>
      <c r="F1055" s="668"/>
    </row>
    <row r="1056" spans="1:6">
      <c r="A1056" s="711"/>
      <c r="B1056" s="668"/>
      <c r="C1056" s="668"/>
      <c r="D1056" s="668"/>
      <c r="E1056" s="668"/>
      <c r="F1056" s="668"/>
    </row>
    <row r="1057" spans="1:6">
      <c r="A1057" s="711"/>
      <c r="B1057" s="668"/>
      <c r="C1057" s="668"/>
      <c r="D1057" s="668"/>
      <c r="E1057" s="668"/>
      <c r="F1057" s="668"/>
    </row>
    <row r="1058" spans="1:6">
      <c r="A1058" s="711"/>
      <c r="B1058" s="668"/>
      <c r="C1058" s="668"/>
      <c r="D1058" s="668"/>
      <c r="E1058" s="668"/>
      <c r="F1058" s="668"/>
    </row>
    <row r="1059" spans="1:6">
      <c r="A1059" s="711"/>
      <c r="B1059" s="668"/>
      <c r="C1059" s="668"/>
      <c r="D1059" s="668"/>
      <c r="E1059" s="668"/>
      <c r="F1059" s="668"/>
    </row>
    <row r="1060" spans="1:6">
      <c r="A1060" s="711"/>
      <c r="B1060" s="668"/>
      <c r="C1060" s="668"/>
      <c r="D1060" s="668"/>
      <c r="E1060" s="668"/>
      <c r="F1060" s="668"/>
    </row>
    <row r="1061" spans="1:6">
      <c r="A1061" s="711"/>
      <c r="B1061" s="668"/>
      <c r="C1061" s="668"/>
      <c r="D1061" s="668"/>
      <c r="E1061" s="668"/>
      <c r="F1061" s="668"/>
    </row>
    <row r="1062" spans="1:6">
      <c r="A1062" s="711"/>
      <c r="B1062" s="668"/>
      <c r="C1062" s="668"/>
      <c r="D1062" s="668"/>
      <c r="E1062" s="668"/>
      <c r="F1062" s="668"/>
    </row>
    <row r="1063" spans="1:6">
      <c r="A1063" s="711"/>
      <c r="B1063" s="668"/>
      <c r="C1063" s="668"/>
      <c r="D1063" s="668"/>
      <c r="E1063" s="668"/>
      <c r="F1063" s="668"/>
    </row>
    <row r="1064" spans="1:6">
      <c r="A1064" s="711"/>
      <c r="B1064" s="668"/>
      <c r="C1064" s="668"/>
      <c r="D1064" s="668"/>
      <c r="E1064" s="668"/>
      <c r="F1064" s="668"/>
    </row>
    <row r="1065" spans="1:6">
      <c r="A1065" s="711"/>
      <c r="B1065" s="668"/>
      <c r="C1065" s="668"/>
      <c r="D1065" s="668"/>
      <c r="E1065" s="668"/>
      <c r="F1065" s="668"/>
    </row>
    <row r="1066" spans="1:6">
      <c r="A1066" s="711"/>
      <c r="B1066" s="668"/>
      <c r="C1066" s="668"/>
      <c r="D1066" s="668"/>
      <c r="E1066" s="668"/>
      <c r="F1066" s="668"/>
    </row>
    <row r="1067" spans="1:6">
      <c r="A1067" s="711"/>
      <c r="B1067" s="668"/>
      <c r="C1067" s="668"/>
      <c r="D1067" s="668"/>
      <c r="E1067" s="668"/>
      <c r="F1067" s="668"/>
    </row>
    <row r="1068" spans="1:6">
      <c r="A1068" s="711"/>
      <c r="B1068" s="668"/>
      <c r="C1068" s="668"/>
      <c r="D1068" s="668"/>
      <c r="E1068" s="668"/>
      <c r="F1068" s="668"/>
    </row>
    <row r="1069" spans="1:6">
      <c r="A1069" s="711"/>
      <c r="B1069" s="668"/>
      <c r="C1069" s="668"/>
      <c r="D1069" s="668"/>
      <c r="E1069" s="668"/>
      <c r="F1069" s="668"/>
    </row>
    <row r="1070" spans="1:6">
      <c r="A1070" s="711"/>
      <c r="B1070" s="668"/>
      <c r="C1070" s="668"/>
      <c r="D1070" s="668"/>
      <c r="E1070" s="668"/>
      <c r="F1070" s="668"/>
    </row>
    <row r="1071" spans="1:6">
      <c r="A1071" s="711"/>
      <c r="B1071" s="668"/>
      <c r="C1071" s="668"/>
      <c r="D1071" s="668"/>
      <c r="E1071" s="668"/>
      <c r="F1071" s="668"/>
    </row>
    <row r="1072" spans="1:6">
      <c r="A1072" s="711"/>
      <c r="B1072" s="668"/>
      <c r="C1072" s="668"/>
      <c r="D1072" s="668"/>
      <c r="E1072" s="668"/>
      <c r="F1072" s="668"/>
    </row>
    <row r="1073" spans="1:6">
      <c r="A1073" s="711"/>
      <c r="B1073" s="668"/>
      <c r="C1073" s="668"/>
      <c r="D1073" s="668"/>
      <c r="E1073" s="668"/>
      <c r="F1073" s="668"/>
    </row>
    <row r="1074" spans="1:6">
      <c r="A1074" s="711"/>
      <c r="B1074" s="668"/>
      <c r="C1074" s="668"/>
      <c r="D1074" s="668"/>
      <c r="E1074" s="668"/>
      <c r="F1074" s="668"/>
    </row>
    <row r="1075" spans="1:6">
      <c r="A1075" s="711"/>
      <c r="B1075" s="668"/>
      <c r="C1075" s="668"/>
      <c r="D1075" s="668"/>
      <c r="E1075" s="668"/>
      <c r="F1075" s="668"/>
    </row>
    <row r="1076" spans="1:6">
      <c r="A1076" s="711"/>
      <c r="B1076" s="668"/>
      <c r="C1076" s="668"/>
      <c r="D1076" s="668"/>
      <c r="E1076" s="668"/>
      <c r="F1076" s="668"/>
    </row>
    <row r="1077" spans="1:6">
      <c r="A1077" s="711"/>
      <c r="B1077" s="668"/>
      <c r="C1077" s="668"/>
      <c r="D1077" s="668"/>
      <c r="E1077" s="668"/>
      <c r="F1077" s="668"/>
    </row>
    <row r="1078" spans="1:6">
      <c r="A1078" s="711"/>
      <c r="B1078" s="668"/>
      <c r="C1078" s="668"/>
      <c r="D1078" s="668"/>
      <c r="E1078" s="668"/>
      <c r="F1078" s="668"/>
    </row>
    <row r="1079" spans="1:6">
      <c r="A1079" s="711"/>
      <c r="B1079" s="668"/>
      <c r="C1079" s="668"/>
      <c r="D1079" s="668"/>
      <c r="E1079" s="668"/>
      <c r="F1079" s="668"/>
    </row>
    <row r="1080" spans="1:6">
      <c r="A1080" s="711"/>
      <c r="B1080" s="668"/>
      <c r="C1080" s="668"/>
      <c r="D1080" s="668"/>
      <c r="E1080" s="668"/>
      <c r="F1080" s="668"/>
    </row>
    <row r="1081" spans="1:6">
      <c r="A1081" s="711"/>
      <c r="B1081" s="668"/>
      <c r="C1081" s="668"/>
      <c r="D1081" s="668"/>
      <c r="E1081" s="668"/>
      <c r="F1081" s="668"/>
    </row>
    <row r="1082" spans="1:6">
      <c r="A1082" s="711"/>
      <c r="B1082" s="668"/>
      <c r="C1082" s="668"/>
      <c r="D1082" s="668"/>
      <c r="E1082" s="668"/>
      <c r="F1082" s="668"/>
    </row>
    <row r="1083" spans="1:6">
      <c r="A1083" s="711"/>
      <c r="B1083" s="668"/>
      <c r="C1083" s="668"/>
      <c r="D1083" s="668"/>
      <c r="E1083" s="668"/>
      <c r="F1083" s="668"/>
    </row>
    <row r="1084" spans="1:6">
      <c r="A1084" s="711"/>
      <c r="B1084" s="668"/>
      <c r="C1084" s="668"/>
      <c r="D1084" s="668"/>
      <c r="E1084" s="668"/>
      <c r="F1084" s="668"/>
    </row>
    <row r="1085" spans="1:6">
      <c r="A1085" s="711"/>
      <c r="B1085" s="668"/>
      <c r="C1085" s="668"/>
      <c r="D1085" s="668"/>
      <c r="E1085" s="668"/>
      <c r="F1085" s="668"/>
    </row>
    <row r="1086" spans="1:6">
      <c r="A1086" s="711"/>
      <c r="B1086" s="668"/>
      <c r="C1086" s="668"/>
      <c r="D1086" s="668"/>
      <c r="E1086" s="668"/>
      <c r="F1086" s="668"/>
    </row>
    <row r="1087" spans="1:6">
      <c r="A1087" s="711"/>
      <c r="B1087" s="668"/>
      <c r="C1087" s="668"/>
      <c r="D1087" s="668"/>
      <c r="E1087" s="668"/>
      <c r="F1087" s="668"/>
    </row>
    <row r="1088" spans="1:6">
      <c r="A1088" s="711"/>
      <c r="B1088" s="668"/>
      <c r="C1088" s="668"/>
      <c r="D1088" s="668"/>
      <c r="E1088" s="668"/>
      <c r="F1088" s="668"/>
    </row>
    <row r="1089" spans="1:6">
      <c r="A1089" s="711"/>
      <c r="B1089" s="668"/>
      <c r="C1089" s="668"/>
      <c r="D1089" s="668"/>
      <c r="E1089" s="668"/>
      <c r="F1089" s="668"/>
    </row>
    <row r="1090" spans="1:6">
      <c r="A1090" s="711"/>
      <c r="B1090" s="668"/>
      <c r="C1090" s="668"/>
      <c r="D1090" s="668"/>
      <c r="E1090" s="668"/>
      <c r="F1090" s="668"/>
    </row>
    <row r="1091" spans="1:6">
      <c r="A1091" s="711"/>
      <c r="B1091" s="668"/>
      <c r="C1091" s="668"/>
      <c r="D1091" s="668"/>
      <c r="E1091" s="668"/>
      <c r="F1091" s="668"/>
    </row>
    <row r="1092" spans="1:6">
      <c r="A1092" s="711"/>
      <c r="B1092" s="668"/>
      <c r="C1092" s="668"/>
      <c r="D1092" s="668"/>
      <c r="E1092" s="668"/>
      <c r="F1092" s="668"/>
    </row>
    <row r="1093" spans="1:6">
      <c r="A1093" s="711"/>
      <c r="B1093" s="668"/>
      <c r="C1093" s="668"/>
      <c r="D1093" s="668"/>
      <c r="E1093" s="668"/>
      <c r="F1093" s="668"/>
    </row>
    <row r="1094" spans="1:6">
      <c r="A1094" s="711"/>
      <c r="B1094" s="668"/>
      <c r="C1094" s="668"/>
      <c r="D1094" s="668"/>
      <c r="E1094" s="668"/>
      <c r="F1094" s="668"/>
    </row>
    <row r="1095" spans="1:6">
      <c r="A1095" s="711"/>
      <c r="B1095" s="668"/>
      <c r="C1095" s="668"/>
      <c r="D1095" s="668"/>
      <c r="E1095" s="668"/>
      <c r="F1095" s="668"/>
    </row>
    <row r="1096" spans="1:6">
      <c r="A1096" s="711"/>
      <c r="B1096" s="668"/>
      <c r="C1096" s="668"/>
      <c r="D1096" s="668"/>
      <c r="E1096" s="668"/>
      <c r="F1096" s="668"/>
    </row>
    <row r="1097" spans="1:6">
      <c r="A1097" s="711"/>
      <c r="B1097" s="668"/>
      <c r="C1097" s="668"/>
      <c r="D1097" s="668"/>
      <c r="E1097" s="668"/>
      <c r="F1097" s="668"/>
    </row>
    <row r="1098" spans="1:6">
      <c r="A1098" s="711"/>
      <c r="B1098" s="668"/>
      <c r="C1098" s="668"/>
      <c r="D1098" s="668"/>
      <c r="E1098" s="668"/>
      <c r="F1098" s="668"/>
    </row>
    <row r="1099" spans="1:6">
      <c r="A1099" s="711"/>
      <c r="B1099" s="668"/>
      <c r="C1099" s="668"/>
      <c r="D1099" s="668"/>
      <c r="E1099" s="668"/>
      <c r="F1099" s="668"/>
    </row>
    <row r="1100" spans="1:6">
      <c r="A1100" s="711"/>
      <c r="B1100" s="668"/>
      <c r="C1100" s="668"/>
      <c r="D1100" s="668"/>
      <c r="E1100" s="668"/>
      <c r="F1100" s="668"/>
    </row>
    <row r="1101" spans="1:6">
      <c r="A1101" s="711"/>
      <c r="B1101" s="668"/>
      <c r="C1101" s="668"/>
      <c r="D1101" s="668"/>
      <c r="E1101" s="668"/>
      <c r="F1101" s="668"/>
    </row>
    <row r="1102" spans="1:6">
      <c r="A1102" s="711"/>
      <c r="B1102" s="668"/>
      <c r="C1102" s="668"/>
      <c r="D1102" s="668"/>
      <c r="E1102" s="668"/>
      <c r="F1102" s="668"/>
    </row>
    <row r="1103" spans="1:6">
      <c r="A1103" s="711"/>
      <c r="B1103" s="668"/>
      <c r="C1103" s="668"/>
      <c r="D1103" s="668"/>
      <c r="E1103" s="668"/>
      <c r="F1103" s="668"/>
    </row>
    <row r="1104" spans="1:6">
      <c r="A1104" s="711"/>
      <c r="B1104" s="668"/>
      <c r="C1104" s="668"/>
      <c r="D1104" s="668"/>
      <c r="E1104" s="668"/>
      <c r="F1104" s="668"/>
    </row>
    <row r="1105" spans="1:6">
      <c r="A1105" s="711"/>
      <c r="B1105" s="668"/>
      <c r="C1105" s="668"/>
      <c r="D1105" s="668"/>
      <c r="E1105" s="668"/>
      <c r="F1105" s="668"/>
    </row>
    <row r="1106" spans="1:6">
      <c r="A1106" s="711"/>
      <c r="B1106" s="668"/>
      <c r="C1106" s="668"/>
      <c r="D1106" s="668"/>
      <c r="E1106" s="668"/>
      <c r="F1106" s="668"/>
    </row>
    <row r="1107" spans="1:6">
      <c r="A1107" s="711"/>
      <c r="B1107" s="668"/>
      <c r="C1107" s="668"/>
      <c r="D1107" s="668"/>
      <c r="E1107" s="668"/>
      <c r="F1107" s="668"/>
    </row>
    <row r="1108" spans="1:6">
      <c r="A1108" s="711"/>
      <c r="B1108" s="668"/>
      <c r="C1108" s="668"/>
      <c r="D1108" s="668"/>
      <c r="E1108" s="668"/>
      <c r="F1108" s="668"/>
    </row>
    <row r="1109" spans="1:6">
      <c r="A1109" s="711"/>
      <c r="B1109" s="668"/>
      <c r="C1109" s="668"/>
      <c r="D1109" s="668"/>
      <c r="E1109" s="668"/>
      <c r="F1109" s="668"/>
    </row>
    <row r="1110" spans="1:6">
      <c r="A1110" s="711"/>
      <c r="B1110" s="668"/>
      <c r="C1110" s="668"/>
      <c r="D1110" s="668"/>
      <c r="E1110" s="668"/>
      <c r="F1110" s="668"/>
    </row>
    <row r="1111" spans="1:6">
      <c r="A1111" s="711"/>
      <c r="B1111" s="668"/>
      <c r="C1111" s="668"/>
      <c r="D1111" s="668"/>
      <c r="E1111" s="668"/>
      <c r="F1111" s="668"/>
    </row>
    <row r="1112" spans="1:6">
      <c r="A1112" s="711"/>
      <c r="B1112" s="668"/>
      <c r="C1112" s="668"/>
      <c r="D1112" s="668"/>
      <c r="E1112" s="668"/>
      <c r="F1112" s="668"/>
    </row>
    <row r="1113" spans="1:6">
      <c r="A1113" s="711"/>
      <c r="B1113" s="668"/>
      <c r="C1113" s="668"/>
      <c r="D1113" s="668"/>
      <c r="E1113" s="668"/>
      <c r="F1113" s="668"/>
    </row>
    <row r="1114" spans="1:6">
      <c r="A1114" s="711"/>
      <c r="B1114" s="668"/>
      <c r="C1114" s="668"/>
      <c r="D1114" s="668"/>
      <c r="E1114" s="668"/>
      <c r="F1114" s="668"/>
    </row>
    <row r="1115" spans="1:6">
      <c r="A1115" s="711"/>
      <c r="B1115" s="668"/>
      <c r="C1115" s="668"/>
      <c r="D1115" s="668"/>
      <c r="E1115" s="668"/>
      <c r="F1115" s="668"/>
    </row>
    <row r="1116" spans="1:6">
      <c r="A1116" s="711"/>
      <c r="B1116" s="668"/>
      <c r="C1116" s="668"/>
      <c r="D1116" s="668"/>
      <c r="E1116" s="668"/>
      <c r="F1116" s="668"/>
    </row>
    <row r="1117" spans="1:6">
      <c r="A1117" s="711"/>
      <c r="B1117" s="668"/>
      <c r="C1117" s="668"/>
      <c r="D1117" s="668"/>
      <c r="E1117" s="668"/>
      <c r="F1117" s="668"/>
    </row>
    <row r="1118" spans="1:6">
      <c r="A1118" s="711"/>
      <c r="B1118" s="668"/>
      <c r="C1118" s="668"/>
      <c r="D1118" s="668"/>
      <c r="E1118" s="668"/>
      <c r="F1118" s="668"/>
    </row>
    <row r="1119" spans="1:6">
      <c r="A1119" s="711"/>
      <c r="B1119" s="668"/>
      <c r="C1119" s="668"/>
      <c r="D1119" s="668"/>
      <c r="E1119" s="668"/>
      <c r="F1119" s="668"/>
    </row>
    <row r="1120" spans="1:6">
      <c r="A1120" s="711"/>
      <c r="B1120" s="668"/>
      <c r="C1120" s="668"/>
      <c r="D1120" s="668"/>
      <c r="E1120" s="668"/>
      <c r="F1120" s="668"/>
    </row>
    <row r="1121" spans="1:6">
      <c r="A1121" s="711"/>
      <c r="B1121" s="668"/>
      <c r="C1121" s="668"/>
      <c r="D1121" s="668"/>
      <c r="E1121" s="668"/>
      <c r="F1121" s="668"/>
    </row>
    <row r="1122" spans="1:6">
      <c r="A1122" s="711"/>
      <c r="B1122" s="668"/>
      <c r="C1122" s="668"/>
      <c r="D1122" s="668"/>
      <c r="E1122" s="668"/>
      <c r="F1122" s="668"/>
    </row>
    <row r="1123" spans="1:6">
      <c r="A1123" s="711"/>
      <c r="B1123" s="668"/>
      <c r="C1123" s="668"/>
      <c r="D1123" s="668"/>
      <c r="E1123" s="668"/>
      <c r="F1123" s="668"/>
    </row>
    <row r="1124" spans="1:6">
      <c r="A1124" s="711"/>
      <c r="B1124" s="668"/>
      <c r="C1124" s="668"/>
      <c r="D1124" s="668"/>
      <c r="E1124" s="668"/>
      <c r="F1124" s="668"/>
    </row>
    <row r="1125" spans="1:6">
      <c r="A1125" s="711"/>
      <c r="B1125" s="668"/>
      <c r="C1125" s="668"/>
      <c r="D1125" s="668"/>
      <c r="E1125" s="668"/>
      <c r="F1125" s="668"/>
    </row>
    <row r="1126" spans="1:6">
      <c r="A1126" s="711"/>
      <c r="B1126" s="668"/>
      <c r="C1126" s="668"/>
      <c r="D1126" s="668"/>
      <c r="E1126" s="668"/>
      <c r="F1126" s="668"/>
    </row>
    <row r="1127" spans="1:6">
      <c r="A1127" s="711"/>
      <c r="B1127" s="668"/>
      <c r="C1127" s="668"/>
      <c r="D1127" s="668"/>
      <c r="E1127" s="668"/>
      <c r="F1127" s="668"/>
    </row>
    <row r="1128" spans="1:6">
      <c r="A1128" s="711"/>
      <c r="B1128" s="668"/>
      <c r="C1128" s="668"/>
      <c r="D1128" s="668"/>
      <c r="E1128" s="668"/>
      <c r="F1128" s="668"/>
    </row>
    <row r="1129" spans="1:6">
      <c r="A1129" s="711"/>
      <c r="B1129" s="668"/>
      <c r="C1129" s="668"/>
      <c r="D1129" s="668"/>
      <c r="E1129" s="668"/>
      <c r="F1129" s="668"/>
    </row>
    <row r="1130" spans="1:6">
      <c r="A1130" s="711"/>
      <c r="B1130" s="668"/>
      <c r="C1130" s="668"/>
      <c r="D1130" s="668"/>
      <c r="E1130" s="668"/>
      <c r="F1130" s="668"/>
    </row>
    <row r="1131" spans="1:6">
      <c r="A1131" s="711"/>
      <c r="B1131" s="668"/>
      <c r="C1131" s="668"/>
      <c r="D1131" s="668"/>
      <c r="E1131" s="668"/>
      <c r="F1131" s="668"/>
    </row>
    <row r="1132" spans="1:6">
      <c r="A1132" s="711"/>
      <c r="B1132" s="668"/>
      <c r="C1132" s="668"/>
      <c r="D1132" s="668"/>
      <c r="E1132" s="668"/>
      <c r="F1132" s="668"/>
    </row>
    <row r="1133" spans="1:6">
      <c r="A1133" s="711"/>
      <c r="B1133" s="668"/>
      <c r="C1133" s="668"/>
      <c r="D1133" s="668"/>
      <c r="E1133" s="668"/>
      <c r="F1133" s="668"/>
    </row>
    <row r="1134" spans="1:6">
      <c r="A1134" s="711"/>
      <c r="B1134" s="668"/>
      <c r="C1134" s="668"/>
      <c r="D1134" s="668"/>
      <c r="E1134" s="668"/>
      <c r="F1134" s="668"/>
    </row>
    <row r="1135" spans="1:6">
      <c r="A1135" s="711"/>
      <c r="B1135" s="668"/>
      <c r="C1135" s="668"/>
      <c r="D1135" s="668"/>
      <c r="E1135" s="668"/>
      <c r="F1135" s="668"/>
    </row>
    <row r="1136" spans="1:6">
      <c r="A1136" s="711"/>
      <c r="B1136" s="668"/>
      <c r="C1136" s="668"/>
      <c r="D1136" s="668"/>
      <c r="E1136" s="668"/>
      <c r="F1136" s="668"/>
    </row>
    <row r="1137" spans="1:6">
      <c r="A1137" s="711"/>
      <c r="B1137" s="668"/>
      <c r="C1137" s="668"/>
      <c r="D1137" s="668"/>
      <c r="E1137" s="668"/>
      <c r="F1137" s="668"/>
    </row>
    <row r="1138" spans="1:6">
      <c r="A1138" s="711"/>
      <c r="B1138" s="668"/>
      <c r="C1138" s="668"/>
      <c r="D1138" s="668"/>
      <c r="E1138" s="668"/>
      <c r="F1138" s="668"/>
    </row>
    <row r="1139" spans="1:6">
      <c r="A1139" s="711"/>
      <c r="B1139" s="668"/>
      <c r="C1139" s="668"/>
      <c r="D1139" s="668"/>
      <c r="E1139" s="668"/>
      <c r="F1139" s="668"/>
    </row>
    <row r="1140" spans="1:6">
      <c r="A1140" s="711"/>
      <c r="B1140" s="668"/>
      <c r="C1140" s="668"/>
      <c r="D1140" s="668"/>
      <c r="E1140" s="668"/>
      <c r="F1140" s="668"/>
    </row>
    <row r="1141" spans="1:6">
      <c r="A1141" s="711"/>
      <c r="B1141" s="668"/>
      <c r="C1141" s="668"/>
      <c r="D1141" s="668"/>
      <c r="E1141" s="668"/>
      <c r="F1141" s="668"/>
    </row>
    <row r="1142" spans="1:6">
      <c r="A1142" s="711"/>
      <c r="B1142" s="668"/>
      <c r="C1142" s="668"/>
      <c r="D1142" s="668"/>
      <c r="E1142" s="668"/>
      <c r="F1142" s="668"/>
    </row>
    <row r="1143" spans="1:6">
      <c r="A1143" s="711"/>
      <c r="B1143" s="668"/>
      <c r="C1143" s="668"/>
      <c r="D1143" s="668"/>
      <c r="E1143" s="668"/>
      <c r="F1143" s="668"/>
    </row>
    <row r="1144" spans="1:6">
      <c r="A1144" s="711"/>
      <c r="B1144" s="668"/>
      <c r="C1144" s="668"/>
      <c r="D1144" s="668"/>
      <c r="E1144" s="668"/>
      <c r="F1144" s="668"/>
    </row>
    <row r="1145" spans="1:6">
      <c r="A1145" s="711"/>
      <c r="B1145" s="668"/>
      <c r="C1145" s="668"/>
      <c r="D1145" s="668"/>
      <c r="E1145" s="668"/>
      <c r="F1145" s="668"/>
    </row>
    <row r="1146" spans="1:6">
      <c r="A1146" s="711"/>
      <c r="B1146" s="668"/>
      <c r="C1146" s="668"/>
      <c r="D1146" s="668"/>
      <c r="E1146" s="668"/>
      <c r="F1146" s="668"/>
    </row>
    <row r="1147" spans="1:6">
      <c r="A1147" s="711"/>
      <c r="B1147" s="668"/>
      <c r="C1147" s="668"/>
      <c r="D1147" s="668"/>
      <c r="E1147" s="668"/>
      <c r="F1147" s="668"/>
    </row>
    <row r="1148" spans="1:6">
      <c r="A1148" s="711"/>
      <c r="B1148" s="668"/>
      <c r="C1148" s="668"/>
      <c r="D1148" s="668"/>
      <c r="E1148" s="668"/>
      <c r="F1148" s="668"/>
    </row>
    <row r="1149" spans="1:6">
      <c r="A1149" s="711"/>
      <c r="B1149" s="668"/>
      <c r="C1149" s="668"/>
      <c r="D1149" s="668"/>
      <c r="E1149" s="668"/>
      <c r="F1149" s="668"/>
    </row>
    <row r="1150" spans="1:6">
      <c r="A1150" s="711"/>
      <c r="B1150" s="668"/>
      <c r="C1150" s="668"/>
      <c r="D1150" s="668"/>
      <c r="E1150" s="668"/>
      <c r="F1150" s="668"/>
    </row>
    <row r="1151" spans="1:6">
      <c r="A1151" s="711"/>
      <c r="B1151" s="668"/>
      <c r="C1151" s="668"/>
      <c r="D1151" s="668"/>
      <c r="E1151" s="668"/>
      <c r="F1151" s="668"/>
    </row>
    <row r="1152" spans="1:6">
      <c r="A1152" s="711"/>
      <c r="B1152" s="668"/>
      <c r="C1152" s="668"/>
      <c r="D1152" s="668"/>
      <c r="E1152" s="668"/>
      <c r="F1152" s="668"/>
    </row>
    <row r="1153" spans="1:6">
      <c r="A1153" s="711"/>
      <c r="B1153" s="668"/>
      <c r="C1153" s="668"/>
      <c r="D1153" s="668"/>
      <c r="E1153" s="668"/>
      <c r="F1153" s="668"/>
    </row>
    <row r="1154" spans="1:6">
      <c r="A1154" s="711"/>
      <c r="B1154" s="668"/>
      <c r="C1154" s="668"/>
      <c r="D1154" s="668"/>
      <c r="E1154" s="668"/>
      <c r="F1154" s="668"/>
    </row>
    <row r="1155" spans="1:6">
      <c r="A1155" s="711"/>
      <c r="B1155" s="668"/>
      <c r="C1155" s="668"/>
      <c r="D1155" s="668"/>
      <c r="E1155" s="668"/>
      <c r="F1155" s="668"/>
    </row>
    <row r="1156" spans="1:6">
      <c r="A1156" s="711"/>
      <c r="B1156" s="668"/>
      <c r="C1156" s="668"/>
      <c r="D1156" s="668"/>
      <c r="E1156" s="668"/>
      <c r="F1156" s="668"/>
    </row>
    <row r="1157" spans="1:6">
      <c r="A1157" s="711"/>
      <c r="B1157" s="668"/>
      <c r="C1157" s="668"/>
      <c r="D1157" s="668"/>
      <c r="E1157" s="668"/>
      <c r="F1157" s="668"/>
    </row>
    <row r="1158" spans="1:6">
      <c r="A1158" s="711"/>
      <c r="B1158" s="668"/>
      <c r="C1158" s="668"/>
      <c r="D1158" s="668"/>
      <c r="E1158" s="668"/>
      <c r="F1158" s="668"/>
    </row>
    <row r="1159" spans="1:6">
      <c r="A1159" s="711"/>
      <c r="B1159" s="668"/>
      <c r="C1159" s="668"/>
      <c r="D1159" s="668"/>
      <c r="E1159" s="668"/>
      <c r="F1159" s="668"/>
    </row>
    <row r="1160" spans="1:6">
      <c r="A1160" s="711"/>
      <c r="B1160" s="668"/>
      <c r="C1160" s="668"/>
      <c r="D1160" s="668"/>
      <c r="E1160" s="668"/>
      <c r="F1160" s="668"/>
    </row>
    <row r="1161" spans="1:6">
      <c r="A1161" s="711"/>
      <c r="B1161" s="668"/>
      <c r="C1161" s="668"/>
      <c r="D1161" s="668"/>
      <c r="E1161" s="668"/>
      <c r="F1161" s="668"/>
    </row>
    <row r="1162" spans="1:6">
      <c r="A1162" s="711"/>
      <c r="B1162" s="668"/>
      <c r="C1162" s="668"/>
      <c r="D1162" s="668"/>
      <c r="E1162" s="668"/>
      <c r="F1162" s="668"/>
    </row>
    <row r="1163" spans="1:6">
      <c r="A1163" s="711"/>
      <c r="B1163" s="668"/>
      <c r="C1163" s="668"/>
      <c r="D1163" s="668"/>
      <c r="E1163" s="668"/>
      <c r="F1163" s="668"/>
    </row>
    <row r="1164" spans="1:6">
      <c r="A1164" s="711"/>
      <c r="B1164" s="668"/>
      <c r="C1164" s="668"/>
      <c r="D1164" s="668"/>
      <c r="E1164" s="668"/>
      <c r="F1164" s="668"/>
    </row>
    <row r="1165" spans="1:6">
      <c r="A1165" s="711"/>
      <c r="B1165" s="668"/>
      <c r="C1165" s="668"/>
      <c r="D1165" s="668"/>
      <c r="E1165" s="668"/>
      <c r="F1165" s="668"/>
    </row>
    <row r="1166" spans="1:6">
      <c r="A1166" s="711"/>
      <c r="B1166" s="668"/>
      <c r="C1166" s="668"/>
      <c r="D1166" s="668"/>
      <c r="E1166" s="668"/>
      <c r="F1166" s="668"/>
    </row>
    <row r="1167" spans="1:6">
      <c r="A1167" s="711"/>
      <c r="B1167" s="668"/>
      <c r="C1167" s="668"/>
      <c r="D1167" s="668"/>
      <c r="E1167" s="668"/>
      <c r="F1167" s="668"/>
    </row>
    <row r="1168" spans="1:6">
      <c r="A1168" s="711"/>
      <c r="B1168" s="668"/>
      <c r="C1168" s="668"/>
      <c r="D1168" s="668"/>
      <c r="E1168" s="668"/>
      <c r="F1168" s="668"/>
    </row>
    <row r="1169" spans="1:6">
      <c r="A1169" s="711"/>
      <c r="B1169" s="668"/>
      <c r="C1169" s="668"/>
      <c r="D1169" s="668"/>
      <c r="E1169" s="668"/>
      <c r="F1169" s="668"/>
    </row>
    <row r="1170" spans="1:6">
      <c r="A1170" s="711"/>
      <c r="B1170" s="668"/>
      <c r="C1170" s="668"/>
      <c r="D1170" s="668"/>
      <c r="E1170" s="668"/>
      <c r="F1170" s="668"/>
    </row>
    <row r="1171" spans="1:6">
      <c r="A1171" s="711"/>
      <c r="B1171" s="668"/>
      <c r="C1171" s="668"/>
      <c r="D1171" s="668"/>
      <c r="E1171" s="668"/>
      <c r="F1171" s="668"/>
    </row>
    <row r="1172" spans="1:6">
      <c r="A1172" s="711"/>
      <c r="B1172" s="668"/>
      <c r="C1172" s="668"/>
      <c r="D1172" s="668"/>
      <c r="E1172" s="668"/>
      <c r="F1172" s="668"/>
    </row>
    <row r="1173" spans="1:6">
      <c r="A1173" s="711"/>
      <c r="B1173" s="668"/>
      <c r="C1173" s="668"/>
      <c r="D1173" s="668"/>
      <c r="E1173" s="668"/>
      <c r="F1173" s="668"/>
    </row>
    <row r="1174" spans="1:6">
      <c r="A1174" s="711"/>
      <c r="B1174" s="668"/>
      <c r="C1174" s="668"/>
      <c r="D1174" s="668"/>
      <c r="E1174" s="668"/>
      <c r="F1174" s="668"/>
    </row>
    <row r="1175" spans="1:6">
      <c r="A1175" s="711"/>
      <c r="B1175" s="668"/>
      <c r="C1175" s="668"/>
      <c r="D1175" s="668"/>
      <c r="E1175" s="668"/>
      <c r="F1175" s="668"/>
    </row>
    <row r="1176" spans="1:6">
      <c r="A1176" s="711"/>
      <c r="B1176" s="668"/>
      <c r="C1176" s="668"/>
      <c r="D1176" s="668"/>
      <c r="E1176" s="668"/>
      <c r="F1176" s="668"/>
    </row>
    <row r="1177" spans="1:6">
      <c r="A1177" s="711"/>
      <c r="B1177" s="668"/>
      <c r="C1177" s="668"/>
      <c r="D1177" s="668"/>
      <c r="E1177" s="668"/>
      <c r="F1177" s="668"/>
    </row>
    <row r="1178" spans="1:6">
      <c r="A1178" s="711"/>
      <c r="B1178" s="668"/>
      <c r="C1178" s="668"/>
      <c r="D1178" s="668"/>
      <c r="E1178" s="668"/>
      <c r="F1178" s="668"/>
    </row>
    <row r="1179" spans="1:6">
      <c r="A1179" s="711"/>
      <c r="B1179" s="668"/>
      <c r="C1179" s="668"/>
      <c r="D1179" s="668"/>
      <c r="E1179" s="668"/>
      <c r="F1179" s="668"/>
    </row>
    <row r="1180" spans="1:6">
      <c r="A1180" s="711"/>
      <c r="B1180" s="668"/>
      <c r="C1180" s="668"/>
      <c r="D1180" s="668"/>
      <c r="E1180" s="668"/>
      <c r="F1180" s="668"/>
    </row>
    <row r="1181" spans="1:6">
      <c r="A1181" s="711"/>
      <c r="B1181" s="668"/>
      <c r="C1181" s="668"/>
      <c r="D1181" s="668"/>
      <c r="E1181" s="668"/>
      <c r="F1181" s="668"/>
    </row>
    <row r="1182" spans="1:6">
      <c r="A1182" s="711"/>
      <c r="B1182" s="668"/>
      <c r="C1182" s="668"/>
      <c r="D1182" s="668"/>
      <c r="E1182" s="668"/>
      <c r="F1182" s="668"/>
    </row>
    <row r="1183" spans="1:6">
      <c r="A1183" s="711"/>
      <c r="B1183" s="668"/>
      <c r="C1183" s="668"/>
      <c r="D1183" s="668"/>
      <c r="E1183" s="668"/>
      <c r="F1183" s="668"/>
    </row>
    <row r="1184" spans="1:6">
      <c r="A1184" s="711"/>
      <c r="B1184" s="668"/>
      <c r="C1184" s="668"/>
      <c r="D1184" s="668"/>
      <c r="E1184" s="668"/>
      <c r="F1184" s="668"/>
    </row>
    <row r="1185" spans="1:6">
      <c r="A1185" s="711"/>
      <c r="B1185" s="668"/>
      <c r="C1185" s="668"/>
      <c r="D1185" s="668"/>
      <c r="E1185" s="668"/>
      <c r="F1185" s="668"/>
    </row>
    <row r="1186" spans="1:6">
      <c r="A1186" s="711"/>
      <c r="B1186" s="668"/>
      <c r="C1186" s="668"/>
      <c r="D1186" s="668"/>
      <c r="E1186" s="668"/>
      <c r="F1186" s="668"/>
    </row>
    <row r="1187" spans="1:6">
      <c r="A1187" s="711"/>
      <c r="B1187" s="668"/>
      <c r="C1187" s="668"/>
      <c r="D1187" s="668"/>
      <c r="E1187" s="668"/>
      <c r="F1187" s="668"/>
    </row>
    <row r="1188" spans="1:6">
      <c r="A1188" s="711"/>
      <c r="B1188" s="668"/>
      <c r="C1188" s="668"/>
      <c r="D1188" s="668"/>
      <c r="E1188" s="668"/>
      <c r="F1188" s="668"/>
    </row>
    <row r="1189" spans="1:6">
      <c r="A1189" s="711"/>
      <c r="B1189" s="668"/>
      <c r="C1189" s="668"/>
      <c r="D1189" s="668"/>
      <c r="E1189" s="668"/>
      <c r="F1189" s="668"/>
    </row>
    <row r="1190" spans="1:6">
      <c r="A1190" s="711"/>
      <c r="B1190" s="668"/>
      <c r="C1190" s="668"/>
      <c r="D1190" s="668"/>
      <c r="E1190" s="668"/>
      <c r="F1190" s="668"/>
    </row>
    <row r="1191" spans="1:6">
      <c r="A1191" s="711"/>
      <c r="B1191" s="668"/>
      <c r="C1191" s="668"/>
      <c r="D1191" s="668"/>
      <c r="E1191" s="668"/>
      <c r="F1191" s="668"/>
    </row>
    <row r="1192" spans="1:6">
      <c r="A1192" s="711"/>
      <c r="B1192" s="668"/>
      <c r="C1192" s="668"/>
      <c r="D1192" s="668"/>
      <c r="E1192" s="668"/>
      <c r="F1192" s="668"/>
    </row>
    <row r="1193" spans="1:6">
      <c r="A1193" s="711"/>
      <c r="B1193" s="668"/>
      <c r="C1193" s="668"/>
      <c r="D1193" s="668"/>
      <c r="E1193" s="668"/>
      <c r="F1193" s="668"/>
    </row>
    <row r="1194" spans="1:6">
      <c r="A1194" s="711"/>
      <c r="B1194" s="668"/>
      <c r="C1194" s="668"/>
      <c r="D1194" s="668"/>
      <c r="E1194" s="668"/>
      <c r="F1194" s="668"/>
    </row>
    <row r="1195" spans="1:6">
      <c r="A1195" s="711"/>
      <c r="B1195" s="668"/>
      <c r="C1195" s="668"/>
      <c r="D1195" s="668"/>
      <c r="E1195" s="668"/>
      <c r="F1195" s="668"/>
    </row>
    <row r="1196" spans="1:6">
      <c r="A1196" s="711"/>
      <c r="B1196" s="668"/>
      <c r="C1196" s="668"/>
      <c r="D1196" s="668"/>
      <c r="E1196" s="668"/>
      <c r="F1196" s="668"/>
    </row>
    <row r="1197" spans="1:6">
      <c r="A1197" s="711"/>
      <c r="B1197" s="668"/>
      <c r="C1197" s="668"/>
      <c r="D1197" s="668"/>
      <c r="E1197" s="668"/>
      <c r="F1197" s="668"/>
    </row>
    <row r="1198" spans="1:6">
      <c r="A1198" s="711"/>
      <c r="B1198" s="668"/>
      <c r="C1198" s="668"/>
      <c r="D1198" s="668"/>
      <c r="E1198" s="668"/>
      <c r="F1198" s="668"/>
    </row>
    <row r="1199" spans="1:6">
      <c r="A1199" s="711"/>
      <c r="B1199" s="668"/>
      <c r="C1199" s="668"/>
      <c r="D1199" s="668"/>
      <c r="E1199" s="668"/>
      <c r="F1199" s="668"/>
    </row>
    <row r="1200" spans="1:6">
      <c r="A1200" s="711"/>
      <c r="B1200" s="668"/>
      <c r="C1200" s="668"/>
      <c r="D1200" s="668"/>
      <c r="E1200" s="668"/>
      <c r="F1200" s="668"/>
    </row>
    <row r="1201" spans="1:6">
      <c r="A1201" s="711"/>
      <c r="B1201" s="668"/>
      <c r="C1201" s="668"/>
      <c r="D1201" s="668"/>
      <c r="E1201" s="668"/>
      <c r="F1201" s="668"/>
    </row>
    <row r="1202" spans="1:6">
      <c r="A1202" s="711"/>
      <c r="B1202" s="668"/>
      <c r="C1202" s="668"/>
      <c r="D1202" s="668"/>
      <c r="E1202" s="668"/>
      <c r="F1202" s="668"/>
    </row>
    <row r="1203" spans="1:6">
      <c r="A1203" s="711"/>
      <c r="B1203" s="668"/>
      <c r="C1203" s="668"/>
      <c r="D1203" s="668"/>
      <c r="E1203" s="668"/>
      <c r="F1203" s="668"/>
    </row>
    <row r="1204" spans="1:6">
      <c r="A1204" s="711"/>
      <c r="B1204" s="668"/>
      <c r="C1204" s="668"/>
      <c r="D1204" s="668"/>
      <c r="E1204" s="668"/>
      <c r="F1204" s="668"/>
    </row>
    <row r="1205" spans="1:6">
      <c r="A1205" s="711"/>
      <c r="B1205" s="668"/>
      <c r="C1205" s="668"/>
      <c r="D1205" s="668"/>
      <c r="E1205" s="668"/>
      <c r="F1205" s="668"/>
    </row>
    <row r="1206" spans="1:6">
      <c r="A1206" s="711"/>
      <c r="B1206" s="668"/>
      <c r="C1206" s="668"/>
      <c r="D1206" s="668"/>
      <c r="E1206" s="668"/>
      <c r="F1206" s="668"/>
    </row>
    <row r="1207" spans="1:6">
      <c r="A1207" s="711"/>
      <c r="B1207" s="668"/>
      <c r="C1207" s="668"/>
      <c r="D1207" s="668"/>
      <c r="E1207" s="668"/>
      <c r="F1207" s="668"/>
    </row>
    <row r="1208" spans="1:6">
      <c r="A1208" s="711"/>
      <c r="B1208" s="668"/>
      <c r="C1208" s="668"/>
      <c r="D1208" s="668"/>
      <c r="E1208" s="668"/>
      <c r="F1208" s="668"/>
    </row>
    <row r="1209" spans="1:6">
      <c r="A1209" s="711"/>
      <c r="B1209" s="668"/>
      <c r="C1209" s="668"/>
      <c r="D1209" s="668"/>
      <c r="E1209" s="668"/>
      <c r="F1209" s="668"/>
    </row>
    <row r="1210" spans="1:6">
      <c r="A1210" s="711"/>
      <c r="B1210" s="668"/>
      <c r="C1210" s="668"/>
      <c r="D1210" s="668"/>
      <c r="E1210" s="668"/>
      <c r="F1210" s="668"/>
    </row>
    <row r="1211" spans="1:6">
      <c r="A1211" s="711"/>
      <c r="B1211" s="668"/>
      <c r="C1211" s="668"/>
      <c r="D1211" s="668"/>
      <c r="E1211" s="668"/>
      <c r="F1211" s="668"/>
    </row>
    <row r="1212" spans="1:6">
      <c r="A1212" s="711"/>
      <c r="B1212" s="668"/>
      <c r="C1212" s="668"/>
      <c r="D1212" s="668"/>
      <c r="E1212" s="668"/>
      <c r="F1212" s="668"/>
    </row>
    <row r="1213" spans="1:6">
      <c r="A1213" s="711"/>
      <c r="B1213" s="668"/>
      <c r="C1213" s="668"/>
      <c r="D1213" s="668"/>
      <c r="E1213" s="668"/>
      <c r="F1213" s="668"/>
    </row>
    <row r="1214" spans="1:6">
      <c r="A1214" s="711"/>
      <c r="B1214" s="668"/>
      <c r="C1214" s="668"/>
      <c r="D1214" s="668"/>
      <c r="E1214" s="668"/>
      <c r="F1214" s="668"/>
    </row>
    <row r="1215" spans="1:6">
      <c r="A1215" s="711"/>
      <c r="B1215" s="668"/>
      <c r="C1215" s="668"/>
      <c r="D1215" s="668"/>
      <c r="E1215" s="668"/>
      <c r="F1215" s="668"/>
    </row>
    <row r="1216" spans="1:6">
      <c r="A1216" s="711"/>
      <c r="B1216" s="668"/>
      <c r="C1216" s="668"/>
      <c r="D1216" s="668"/>
      <c r="E1216" s="668"/>
      <c r="F1216" s="668"/>
    </row>
    <row r="1217" spans="1:6">
      <c r="A1217" s="711"/>
      <c r="B1217" s="668"/>
      <c r="C1217" s="668"/>
      <c r="D1217" s="668"/>
      <c r="E1217" s="668"/>
      <c r="F1217" s="668"/>
    </row>
    <row r="1218" spans="1:6">
      <c r="A1218" s="711"/>
      <c r="B1218" s="668"/>
      <c r="C1218" s="668"/>
      <c r="D1218" s="668"/>
      <c r="E1218" s="668"/>
      <c r="F1218" s="668"/>
    </row>
    <row r="1219" spans="1:6">
      <c r="A1219" s="711"/>
      <c r="B1219" s="668"/>
      <c r="C1219" s="668"/>
      <c r="D1219" s="668"/>
      <c r="E1219" s="668"/>
      <c r="F1219" s="668"/>
    </row>
    <row r="1220" spans="1:6">
      <c r="A1220" s="711"/>
      <c r="B1220" s="668"/>
      <c r="C1220" s="668"/>
      <c r="D1220" s="668"/>
      <c r="E1220" s="668"/>
      <c r="F1220" s="668"/>
    </row>
    <row r="1221" spans="1:6">
      <c r="A1221" s="711"/>
      <c r="B1221" s="668"/>
      <c r="C1221" s="668"/>
      <c r="D1221" s="668"/>
      <c r="E1221" s="668"/>
      <c r="F1221" s="668"/>
    </row>
    <row r="1222" spans="1:6">
      <c r="A1222" s="711"/>
      <c r="B1222" s="668"/>
      <c r="C1222" s="668"/>
      <c r="D1222" s="668"/>
      <c r="E1222" s="668"/>
      <c r="F1222" s="668"/>
    </row>
    <row r="1223" spans="1:6">
      <c r="A1223" s="711"/>
      <c r="B1223" s="668"/>
      <c r="C1223" s="668"/>
      <c r="D1223" s="668"/>
      <c r="E1223" s="668"/>
      <c r="F1223" s="668"/>
    </row>
    <row r="1224" spans="1:6">
      <c r="A1224" s="711"/>
      <c r="B1224" s="668"/>
      <c r="C1224" s="668"/>
      <c r="D1224" s="668"/>
      <c r="E1224" s="668"/>
      <c r="F1224" s="668"/>
    </row>
    <row r="1225" spans="1:6">
      <c r="A1225" s="711"/>
      <c r="B1225" s="668"/>
      <c r="C1225" s="668"/>
      <c r="D1225" s="668"/>
      <c r="E1225" s="668"/>
      <c r="F1225" s="668"/>
    </row>
    <row r="1226" spans="1:6">
      <c r="A1226" s="711"/>
      <c r="B1226" s="668"/>
      <c r="C1226" s="668"/>
      <c r="D1226" s="668"/>
      <c r="E1226" s="668"/>
      <c r="F1226" s="668"/>
    </row>
    <row r="1227" spans="1:6">
      <c r="A1227" s="711"/>
      <c r="B1227" s="668"/>
      <c r="C1227" s="668"/>
      <c r="D1227" s="668"/>
      <c r="E1227" s="668"/>
      <c r="F1227" s="668"/>
    </row>
    <row r="1228" spans="1:6">
      <c r="A1228" s="711"/>
      <c r="B1228" s="668"/>
      <c r="C1228" s="668"/>
      <c r="D1228" s="668"/>
      <c r="E1228" s="668"/>
      <c r="F1228" s="668"/>
    </row>
    <row r="1229" spans="1:6">
      <c r="A1229" s="711"/>
      <c r="B1229" s="668"/>
      <c r="C1229" s="668"/>
      <c r="D1229" s="668"/>
      <c r="E1229" s="668"/>
      <c r="F1229" s="668"/>
    </row>
    <row r="1230" spans="1:6">
      <c r="A1230" s="711"/>
      <c r="B1230" s="668"/>
      <c r="C1230" s="668"/>
      <c r="D1230" s="668"/>
      <c r="E1230" s="668"/>
      <c r="F1230" s="668"/>
    </row>
    <row r="1231" spans="1:6">
      <c r="A1231" s="711"/>
      <c r="B1231" s="668"/>
      <c r="C1231" s="668"/>
      <c r="D1231" s="668"/>
      <c r="E1231" s="668"/>
      <c r="F1231" s="668"/>
    </row>
    <row r="1232" spans="1:6">
      <c r="A1232" s="711"/>
      <c r="B1232" s="668"/>
      <c r="C1232" s="668"/>
      <c r="D1232" s="668"/>
      <c r="E1232" s="668"/>
      <c r="F1232" s="668"/>
    </row>
    <row r="1233" spans="1:6">
      <c r="A1233" s="711"/>
      <c r="B1233" s="668"/>
      <c r="C1233" s="668"/>
      <c r="D1233" s="668"/>
      <c r="E1233" s="668"/>
      <c r="F1233" s="668"/>
    </row>
    <row r="1234" spans="1:6">
      <c r="A1234" s="711"/>
      <c r="B1234" s="668"/>
      <c r="C1234" s="668"/>
      <c r="D1234" s="668"/>
      <c r="E1234" s="668"/>
      <c r="F1234" s="668"/>
    </row>
    <row r="1235" spans="1:6">
      <c r="A1235" s="711"/>
      <c r="B1235" s="668"/>
      <c r="C1235" s="668"/>
      <c r="D1235" s="668"/>
      <c r="E1235" s="668"/>
      <c r="F1235" s="668"/>
    </row>
    <row r="1236" spans="1:6">
      <c r="A1236" s="711"/>
      <c r="B1236" s="668"/>
      <c r="C1236" s="668"/>
      <c r="D1236" s="668"/>
      <c r="E1236" s="668"/>
      <c r="F1236" s="668"/>
    </row>
    <row r="1237" spans="1:6">
      <c r="A1237" s="711"/>
      <c r="B1237" s="668"/>
      <c r="C1237" s="668"/>
      <c r="D1237" s="668"/>
      <c r="E1237" s="668"/>
      <c r="F1237" s="668"/>
    </row>
    <row r="1238" spans="1:6">
      <c r="A1238" s="711"/>
      <c r="B1238" s="668"/>
      <c r="C1238" s="668"/>
      <c r="D1238" s="668"/>
      <c r="E1238" s="668"/>
      <c r="F1238" s="668"/>
    </row>
    <row r="1239" spans="1:6">
      <c r="A1239" s="711"/>
      <c r="B1239" s="668"/>
      <c r="C1239" s="668"/>
      <c r="D1239" s="668"/>
      <c r="E1239" s="668"/>
      <c r="F1239" s="668"/>
    </row>
    <row r="1240" spans="1:6">
      <c r="A1240" s="711"/>
      <c r="B1240" s="668"/>
      <c r="C1240" s="668"/>
      <c r="D1240" s="668"/>
      <c r="E1240" s="668"/>
      <c r="F1240" s="668"/>
    </row>
    <row r="1241" spans="1:6">
      <c r="A1241" s="711"/>
      <c r="B1241" s="668"/>
      <c r="C1241" s="668"/>
      <c r="D1241" s="668"/>
      <c r="E1241" s="668"/>
      <c r="F1241" s="668"/>
    </row>
    <row r="1242" spans="1:6">
      <c r="A1242" s="711"/>
      <c r="B1242" s="668"/>
      <c r="C1242" s="668"/>
      <c r="D1242" s="668"/>
      <c r="E1242" s="668"/>
      <c r="F1242" s="668"/>
    </row>
    <row r="1243" spans="1:6">
      <c r="A1243" s="711"/>
      <c r="B1243" s="668"/>
      <c r="C1243" s="668"/>
      <c r="D1243" s="668"/>
      <c r="E1243" s="668"/>
      <c r="F1243" s="668"/>
    </row>
    <row r="1244" spans="1:6">
      <c r="A1244" s="711"/>
      <c r="B1244" s="668"/>
      <c r="C1244" s="668"/>
      <c r="D1244" s="668"/>
      <c r="E1244" s="668"/>
      <c r="F1244" s="668"/>
    </row>
    <row r="1245" spans="1:6">
      <c r="A1245" s="711"/>
      <c r="B1245" s="668"/>
      <c r="C1245" s="668"/>
      <c r="D1245" s="668"/>
      <c r="E1245" s="668"/>
      <c r="F1245" s="668"/>
    </row>
    <row r="1246" spans="1:6">
      <c r="A1246" s="711"/>
      <c r="B1246" s="668"/>
      <c r="C1246" s="668"/>
      <c r="D1246" s="668"/>
      <c r="E1246" s="668"/>
      <c r="F1246" s="668"/>
    </row>
    <row r="1247" spans="1:6">
      <c r="A1247" s="711"/>
      <c r="B1247" s="668"/>
      <c r="C1247" s="668"/>
      <c r="D1247" s="668"/>
      <c r="E1247" s="668"/>
      <c r="F1247" s="668"/>
    </row>
    <row r="1248" spans="1:6">
      <c r="A1248" s="711"/>
      <c r="B1248" s="668"/>
      <c r="C1248" s="668"/>
      <c r="D1248" s="668"/>
      <c r="E1248" s="668"/>
      <c r="F1248" s="668"/>
    </row>
    <row r="1249" spans="1:6">
      <c r="A1249" s="711"/>
      <c r="B1249" s="668"/>
      <c r="C1249" s="668"/>
      <c r="D1249" s="668"/>
      <c r="E1249" s="668"/>
      <c r="F1249" s="668"/>
    </row>
    <row r="1250" spans="1:6">
      <c r="A1250" s="711"/>
      <c r="B1250" s="668"/>
      <c r="C1250" s="668"/>
      <c r="D1250" s="668"/>
      <c r="E1250" s="668"/>
      <c r="F1250" s="668"/>
    </row>
    <row r="1251" spans="1:6">
      <c r="A1251" s="711"/>
      <c r="B1251" s="668"/>
      <c r="C1251" s="668"/>
      <c r="D1251" s="668"/>
      <c r="E1251" s="668"/>
      <c r="F1251" s="668"/>
    </row>
    <row r="1252" spans="1:6">
      <c r="A1252" s="711"/>
      <c r="B1252" s="668"/>
      <c r="C1252" s="668"/>
      <c r="D1252" s="668"/>
      <c r="E1252" s="668"/>
      <c r="F1252" s="668"/>
    </row>
    <row r="1253" spans="1:6">
      <c r="A1253" s="711"/>
      <c r="B1253" s="668"/>
      <c r="C1253" s="668"/>
      <c r="D1253" s="668"/>
      <c r="E1253" s="668"/>
      <c r="F1253" s="668"/>
    </row>
    <row r="1254" spans="1:6">
      <c r="A1254" s="711"/>
      <c r="B1254" s="668"/>
      <c r="C1254" s="668"/>
      <c r="D1254" s="668"/>
      <c r="E1254" s="668"/>
      <c r="F1254" s="668"/>
    </row>
    <row r="1255" spans="1:6">
      <c r="A1255" s="711"/>
      <c r="B1255" s="668"/>
      <c r="C1255" s="668"/>
      <c r="D1255" s="668"/>
      <c r="E1255" s="668"/>
      <c r="F1255" s="668"/>
    </row>
    <row r="1256" spans="1:6">
      <c r="A1256" s="711"/>
      <c r="B1256" s="668"/>
      <c r="C1256" s="668"/>
      <c r="D1256" s="668"/>
      <c r="E1256" s="668"/>
      <c r="F1256" s="668"/>
    </row>
    <row r="1257" spans="1:6">
      <c r="A1257" s="711"/>
      <c r="B1257" s="668"/>
      <c r="C1257" s="668"/>
      <c r="D1257" s="668"/>
      <c r="E1257" s="668"/>
      <c r="F1257" s="668"/>
    </row>
    <row r="1258" spans="1:6">
      <c r="A1258" s="711"/>
      <c r="B1258" s="668"/>
      <c r="C1258" s="668"/>
      <c r="D1258" s="668"/>
      <c r="E1258" s="668"/>
      <c r="F1258" s="668"/>
    </row>
    <row r="1259" spans="1:6">
      <c r="A1259" s="711"/>
      <c r="B1259" s="668"/>
      <c r="C1259" s="668"/>
      <c r="D1259" s="668"/>
      <c r="E1259" s="668"/>
      <c r="F1259" s="668"/>
    </row>
    <row r="1260" spans="1:6">
      <c r="A1260" s="711"/>
      <c r="B1260" s="668"/>
      <c r="C1260" s="668"/>
      <c r="D1260" s="668"/>
      <c r="E1260" s="668"/>
      <c r="F1260" s="668"/>
    </row>
    <row r="1261" spans="1:6">
      <c r="A1261" s="711"/>
      <c r="B1261" s="668"/>
      <c r="C1261" s="668"/>
      <c r="D1261" s="668"/>
      <c r="E1261" s="668"/>
      <c r="F1261" s="668"/>
    </row>
    <row r="1262" spans="1:6">
      <c r="A1262" s="711"/>
      <c r="B1262" s="668"/>
      <c r="C1262" s="668"/>
      <c r="D1262" s="668"/>
      <c r="E1262" s="668"/>
      <c r="F1262" s="668"/>
    </row>
    <row r="1263" spans="1:6">
      <c r="A1263" s="711"/>
      <c r="B1263" s="668"/>
      <c r="C1263" s="668"/>
      <c r="D1263" s="668"/>
      <c r="E1263" s="668"/>
      <c r="F1263" s="668"/>
    </row>
    <row r="1264" spans="1:6">
      <c r="A1264" s="711"/>
      <c r="B1264" s="668"/>
      <c r="C1264" s="668"/>
      <c r="D1264" s="668"/>
      <c r="E1264" s="668"/>
      <c r="F1264" s="668"/>
    </row>
    <row r="1265" spans="1:6">
      <c r="A1265" s="711"/>
      <c r="B1265" s="668"/>
      <c r="C1265" s="668"/>
      <c r="D1265" s="668"/>
      <c r="E1265" s="668"/>
      <c r="F1265" s="668"/>
    </row>
    <row r="1266" spans="1:6">
      <c r="A1266" s="711"/>
      <c r="B1266" s="668"/>
      <c r="C1266" s="668"/>
      <c r="D1266" s="668"/>
      <c r="E1266" s="668"/>
      <c r="F1266" s="668"/>
    </row>
    <row r="1267" spans="1:6">
      <c r="A1267" s="711"/>
      <c r="B1267" s="668"/>
      <c r="C1267" s="668"/>
      <c r="D1267" s="668"/>
      <c r="E1267" s="668"/>
      <c r="F1267" s="668"/>
    </row>
    <row r="1268" spans="1:6">
      <c r="A1268" s="711"/>
      <c r="B1268" s="668"/>
      <c r="C1268" s="668"/>
      <c r="D1268" s="668"/>
      <c r="E1268" s="668"/>
      <c r="F1268" s="668"/>
    </row>
    <row r="1269" spans="1:6">
      <c r="A1269" s="711"/>
      <c r="B1269" s="668"/>
      <c r="C1269" s="668"/>
      <c r="D1269" s="668"/>
      <c r="E1269" s="668"/>
      <c r="F1269" s="668"/>
    </row>
    <row r="1270" spans="1:6">
      <c r="A1270" s="711"/>
      <c r="B1270" s="668"/>
      <c r="C1270" s="668"/>
      <c r="D1270" s="668"/>
      <c r="E1270" s="668"/>
      <c r="F1270" s="668"/>
    </row>
    <row r="1271" spans="1:6">
      <c r="A1271" s="711"/>
      <c r="B1271" s="668"/>
      <c r="C1271" s="668"/>
      <c r="D1271" s="668"/>
      <c r="E1271" s="668"/>
      <c r="F1271" s="668"/>
    </row>
    <row r="1272" spans="1:6">
      <c r="A1272" s="711"/>
      <c r="B1272" s="668"/>
      <c r="C1272" s="668"/>
      <c r="D1272" s="668"/>
      <c r="E1272" s="668"/>
      <c r="F1272" s="668"/>
    </row>
    <row r="1273" spans="1:6">
      <c r="A1273" s="711"/>
      <c r="B1273" s="668"/>
      <c r="C1273" s="668"/>
      <c r="D1273" s="668"/>
      <c r="E1273" s="668"/>
      <c r="F1273" s="668"/>
    </row>
    <row r="1274" spans="1:6">
      <c r="A1274" s="711"/>
      <c r="B1274" s="668"/>
      <c r="C1274" s="668"/>
      <c r="D1274" s="668"/>
      <c r="E1274" s="668"/>
      <c r="F1274" s="668"/>
    </row>
    <row r="1275" spans="1:6">
      <c r="A1275" s="711"/>
      <c r="B1275" s="668"/>
      <c r="C1275" s="668"/>
      <c r="D1275" s="668"/>
      <c r="E1275" s="668"/>
      <c r="F1275" s="668"/>
    </row>
    <row r="1276" spans="1:6">
      <c r="A1276" s="711"/>
      <c r="B1276" s="668"/>
      <c r="C1276" s="668"/>
      <c r="D1276" s="668"/>
      <c r="E1276" s="668"/>
      <c r="F1276" s="668"/>
    </row>
    <row r="1277" spans="1:6">
      <c r="A1277" s="711"/>
      <c r="B1277" s="668"/>
      <c r="C1277" s="668"/>
      <c r="D1277" s="668"/>
      <c r="E1277" s="668"/>
      <c r="F1277" s="668"/>
    </row>
    <row r="1278" spans="1:6">
      <c r="A1278" s="711"/>
      <c r="B1278" s="668"/>
      <c r="C1278" s="668"/>
      <c r="D1278" s="668"/>
      <c r="E1278" s="668"/>
      <c r="F1278" s="668"/>
    </row>
    <row r="1279" spans="1:6">
      <c r="A1279" s="711"/>
      <c r="B1279" s="668"/>
      <c r="C1279" s="668"/>
      <c r="D1279" s="668"/>
      <c r="E1279" s="668"/>
      <c r="F1279" s="668"/>
    </row>
    <row r="1280" spans="1:6">
      <c r="A1280" s="711"/>
      <c r="B1280" s="668"/>
      <c r="C1280" s="668"/>
      <c r="D1280" s="668"/>
      <c r="E1280" s="668"/>
      <c r="F1280" s="668"/>
    </row>
    <row r="1281" spans="1:6">
      <c r="A1281" s="711"/>
      <c r="B1281" s="668"/>
      <c r="C1281" s="668"/>
      <c r="D1281" s="668"/>
      <c r="E1281" s="668"/>
      <c r="F1281" s="668"/>
    </row>
    <row r="1282" spans="1:6">
      <c r="A1282" s="711"/>
      <c r="B1282" s="668"/>
      <c r="C1282" s="668"/>
      <c r="D1282" s="668"/>
      <c r="E1282" s="668"/>
      <c r="F1282" s="668"/>
    </row>
    <row r="1283" spans="1:6">
      <c r="A1283" s="711"/>
      <c r="B1283" s="668"/>
      <c r="C1283" s="668"/>
      <c r="D1283" s="668"/>
      <c r="E1283" s="668"/>
      <c r="F1283" s="668"/>
    </row>
    <row r="1284" spans="1:6">
      <c r="A1284" s="711"/>
      <c r="B1284" s="668"/>
      <c r="C1284" s="668"/>
      <c r="D1284" s="668"/>
      <c r="E1284" s="668"/>
      <c r="F1284" s="668"/>
    </row>
    <row r="1285" spans="1:6">
      <c r="A1285" s="711"/>
      <c r="B1285" s="668"/>
      <c r="C1285" s="668"/>
      <c r="D1285" s="668"/>
      <c r="E1285" s="668"/>
      <c r="F1285" s="668"/>
    </row>
    <row r="1286" spans="1:6">
      <c r="A1286" s="711"/>
      <c r="B1286" s="668"/>
      <c r="C1286" s="668"/>
      <c r="D1286" s="668"/>
      <c r="E1286" s="668"/>
      <c r="F1286" s="668"/>
    </row>
    <row r="1287" spans="1:6">
      <c r="A1287" s="711"/>
      <c r="B1287" s="668"/>
      <c r="C1287" s="668"/>
      <c r="D1287" s="668"/>
      <c r="E1287" s="668"/>
      <c r="F1287" s="668"/>
    </row>
    <row r="1288" spans="1:6">
      <c r="A1288" s="711"/>
      <c r="B1288" s="668"/>
      <c r="C1288" s="668"/>
      <c r="D1288" s="668"/>
      <c r="E1288" s="668"/>
      <c r="F1288" s="668"/>
    </row>
    <row r="1289" spans="1:6">
      <c r="A1289" s="711"/>
      <c r="B1289" s="668"/>
      <c r="C1289" s="668"/>
      <c r="D1289" s="668"/>
      <c r="E1289" s="668"/>
      <c r="F1289" s="668"/>
    </row>
    <row r="1290" spans="1:6">
      <c r="A1290" s="711"/>
      <c r="B1290" s="668"/>
      <c r="C1290" s="668"/>
      <c r="D1290" s="668"/>
      <c r="E1290" s="668"/>
      <c r="F1290" s="668"/>
    </row>
    <row r="1291" spans="1:6">
      <c r="A1291" s="711"/>
      <c r="B1291" s="668"/>
      <c r="C1291" s="668"/>
      <c r="D1291" s="668"/>
      <c r="E1291" s="668"/>
      <c r="F1291" s="668"/>
    </row>
    <row r="1292" spans="1:6">
      <c r="A1292" s="711"/>
      <c r="B1292" s="668"/>
      <c r="C1292" s="668"/>
      <c r="D1292" s="668"/>
      <c r="E1292" s="668"/>
      <c r="F1292" s="668"/>
    </row>
    <row r="1293" spans="1:6">
      <c r="A1293" s="711"/>
      <c r="B1293" s="668"/>
      <c r="C1293" s="668"/>
      <c r="D1293" s="668"/>
      <c r="E1293" s="668"/>
      <c r="F1293" s="668"/>
    </row>
    <row r="1294" spans="1:6">
      <c r="A1294" s="711"/>
      <c r="B1294" s="668"/>
      <c r="C1294" s="668"/>
      <c r="D1294" s="668"/>
      <c r="E1294" s="668"/>
      <c r="F1294" s="668"/>
    </row>
    <row r="1295" spans="1:6">
      <c r="A1295" s="711"/>
      <c r="B1295" s="668"/>
      <c r="C1295" s="668"/>
      <c r="D1295" s="668"/>
      <c r="E1295" s="668"/>
      <c r="F1295" s="668"/>
    </row>
    <row r="1296" spans="1:6">
      <c r="A1296" s="711"/>
      <c r="B1296" s="668"/>
      <c r="C1296" s="668"/>
      <c r="D1296" s="668"/>
      <c r="E1296" s="668"/>
      <c r="F1296" s="668"/>
    </row>
    <row r="1297" spans="1:6">
      <c r="A1297" s="711"/>
      <c r="B1297" s="668"/>
      <c r="C1297" s="668"/>
      <c r="D1297" s="668"/>
      <c r="E1297" s="668"/>
      <c r="F1297" s="668"/>
    </row>
    <row r="1298" spans="1:6">
      <c r="A1298" s="711"/>
      <c r="B1298" s="668"/>
      <c r="C1298" s="668"/>
      <c r="D1298" s="668"/>
      <c r="E1298" s="668"/>
      <c r="F1298" s="668"/>
    </row>
    <row r="1299" spans="1:6">
      <c r="A1299" s="711"/>
      <c r="B1299" s="668"/>
      <c r="C1299" s="668"/>
      <c r="D1299" s="668"/>
      <c r="E1299" s="668"/>
      <c r="F1299" s="668"/>
    </row>
    <row r="1300" spans="1:6">
      <c r="A1300" s="711"/>
      <c r="B1300" s="668"/>
      <c r="C1300" s="668"/>
      <c r="D1300" s="668"/>
      <c r="E1300" s="668"/>
      <c r="F1300" s="668"/>
    </row>
    <row r="1301" spans="1:6">
      <c r="A1301" s="711"/>
      <c r="B1301" s="668"/>
      <c r="C1301" s="668"/>
      <c r="D1301" s="668"/>
      <c r="E1301" s="668"/>
      <c r="F1301" s="668"/>
    </row>
    <row r="1302" spans="1:6">
      <c r="A1302" s="711"/>
      <c r="B1302" s="668"/>
      <c r="C1302" s="668"/>
      <c r="D1302" s="668"/>
      <c r="E1302" s="668"/>
      <c r="F1302" s="668"/>
    </row>
    <row r="1303" spans="1:6">
      <c r="A1303" s="711"/>
      <c r="B1303" s="668"/>
      <c r="C1303" s="668"/>
      <c r="D1303" s="668"/>
      <c r="E1303" s="668"/>
      <c r="F1303" s="668"/>
    </row>
    <row r="1304" spans="1:6">
      <c r="A1304" s="711"/>
      <c r="B1304" s="668"/>
      <c r="C1304" s="668"/>
      <c r="D1304" s="668"/>
      <c r="E1304" s="668"/>
      <c r="F1304" s="668"/>
    </row>
    <row r="1305" spans="1:6">
      <c r="A1305" s="711"/>
      <c r="B1305" s="668"/>
      <c r="C1305" s="668"/>
      <c r="D1305" s="668"/>
      <c r="E1305" s="668"/>
      <c r="F1305" s="668"/>
    </row>
    <row r="1306" spans="1:6">
      <c r="A1306" s="711"/>
      <c r="B1306" s="668"/>
      <c r="C1306" s="668"/>
      <c r="D1306" s="668"/>
      <c r="E1306" s="668"/>
      <c r="F1306" s="668"/>
    </row>
    <row r="1307" spans="1:6">
      <c r="A1307" s="711"/>
      <c r="B1307" s="668"/>
      <c r="C1307" s="668"/>
      <c r="D1307" s="668"/>
      <c r="E1307" s="668"/>
      <c r="F1307" s="668"/>
    </row>
    <row r="1308" spans="1:6">
      <c r="A1308" s="711"/>
      <c r="B1308" s="668"/>
      <c r="C1308" s="668"/>
      <c r="D1308" s="668"/>
      <c r="E1308" s="668"/>
      <c r="F1308" s="668"/>
    </row>
    <row r="1309" spans="1:6">
      <c r="A1309" s="711"/>
      <c r="B1309" s="668"/>
      <c r="C1309" s="668"/>
      <c r="D1309" s="668"/>
      <c r="E1309" s="668"/>
      <c r="F1309" s="668"/>
    </row>
    <row r="1310" spans="1:6">
      <c r="A1310" s="711"/>
      <c r="B1310" s="668"/>
      <c r="C1310" s="668"/>
      <c r="D1310" s="668"/>
      <c r="E1310" s="668"/>
      <c r="F1310" s="668"/>
    </row>
    <row r="1311" spans="1:6">
      <c r="A1311" s="711"/>
      <c r="B1311" s="668"/>
      <c r="C1311" s="668"/>
      <c r="D1311" s="668"/>
      <c r="E1311" s="668"/>
      <c r="F1311" s="668"/>
    </row>
    <row r="1312" spans="1:6">
      <c r="A1312" s="711"/>
      <c r="B1312" s="668"/>
      <c r="C1312" s="668"/>
      <c r="D1312" s="668"/>
      <c r="E1312" s="668"/>
      <c r="F1312" s="668"/>
    </row>
    <row r="1313" spans="1:6">
      <c r="A1313" s="711"/>
      <c r="B1313" s="668"/>
      <c r="C1313" s="668"/>
      <c r="D1313" s="668"/>
      <c r="E1313" s="668"/>
      <c r="F1313" s="668"/>
    </row>
    <row r="1314" spans="1:6">
      <c r="A1314" s="711"/>
      <c r="B1314" s="668"/>
      <c r="C1314" s="668"/>
      <c r="D1314" s="668"/>
      <c r="E1314" s="668"/>
      <c r="F1314" s="668"/>
    </row>
    <row r="1315" spans="1:6">
      <c r="A1315" s="711"/>
      <c r="B1315" s="668"/>
      <c r="C1315" s="668"/>
      <c r="D1315" s="668"/>
      <c r="E1315" s="668"/>
      <c r="F1315" s="668"/>
    </row>
    <row r="1316" spans="1:6">
      <c r="A1316" s="711"/>
      <c r="B1316" s="668"/>
      <c r="C1316" s="668"/>
      <c r="D1316" s="668"/>
      <c r="E1316" s="668"/>
      <c r="F1316" s="668"/>
    </row>
    <row r="1317" spans="1:6">
      <c r="A1317" s="711"/>
      <c r="B1317" s="668"/>
      <c r="C1317" s="668"/>
      <c r="D1317" s="668"/>
      <c r="E1317" s="668"/>
      <c r="F1317" s="668"/>
    </row>
    <row r="1318" spans="1:6">
      <c r="A1318" s="711"/>
      <c r="B1318" s="668"/>
      <c r="C1318" s="668"/>
      <c r="D1318" s="668"/>
      <c r="E1318" s="668"/>
      <c r="F1318" s="668"/>
    </row>
    <row r="1319" spans="1:6">
      <c r="A1319" s="711"/>
      <c r="B1319" s="668"/>
      <c r="C1319" s="668"/>
      <c r="D1319" s="668"/>
      <c r="E1319" s="668"/>
      <c r="F1319" s="668"/>
    </row>
    <row r="1320" spans="1:6">
      <c r="A1320" s="711"/>
      <c r="B1320" s="668"/>
      <c r="C1320" s="668"/>
      <c r="D1320" s="668"/>
      <c r="E1320" s="668"/>
      <c r="F1320" s="668"/>
    </row>
    <row r="1321" spans="1:6">
      <c r="A1321" s="711"/>
      <c r="B1321" s="668"/>
      <c r="C1321" s="668"/>
      <c r="D1321" s="668"/>
      <c r="E1321" s="668"/>
      <c r="F1321" s="668"/>
    </row>
    <row r="1322" spans="1:6">
      <c r="A1322" s="711"/>
      <c r="B1322" s="668"/>
      <c r="C1322" s="668"/>
      <c r="D1322" s="668"/>
      <c r="E1322" s="668"/>
      <c r="F1322" s="668"/>
    </row>
    <row r="1323" spans="1:6">
      <c r="A1323" s="711"/>
      <c r="B1323" s="668"/>
      <c r="C1323" s="668"/>
      <c r="D1323" s="668"/>
      <c r="E1323" s="668"/>
      <c r="F1323" s="668"/>
    </row>
    <row r="1324" spans="1:6">
      <c r="A1324" s="711"/>
      <c r="B1324" s="668"/>
      <c r="C1324" s="668"/>
      <c r="D1324" s="668"/>
      <c r="E1324" s="668"/>
      <c r="F1324" s="668"/>
    </row>
    <row r="1325" spans="1:6">
      <c r="A1325" s="711"/>
      <c r="B1325" s="668"/>
      <c r="C1325" s="668"/>
      <c r="D1325" s="668"/>
      <c r="E1325" s="668"/>
      <c r="F1325" s="668"/>
    </row>
    <row r="1326" spans="1:6">
      <c r="A1326" s="711"/>
      <c r="B1326" s="668"/>
      <c r="C1326" s="668"/>
      <c r="D1326" s="668"/>
      <c r="E1326" s="668"/>
      <c r="F1326" s="668"/>
    </row>
    <row r="1327" spans="1:6">
      <c r="A1327" s="711"/>
      <c r="B1327" s="668"/>
      <c r="C1327" s="668"/>
      <c r="D1327" s="668"/>
      <c r="E1327" s="668"/>
      <c r="F1327" s="668"/>
    </row>
    <row r="1328" spans="1:6">
      <c r="A1328" s="711"/>
      <c r="B1328" s="668"/>
      <c r="C1328" s="668"/>
      <c r="D1328" s="668"/>
      <c r="E1328" s="668"/>
      <c r="F1328" s="668"/>
    </row>
    <row r="1329" spans="1:6">
      <c r="A1329" s="711"/>
      <c r="B1329" s="668"/>
      <c r="C1329" s="668"/>
      <c r="D1329" s="668"/>
      <c r="E1329" s="668"/>
      <c r="F1329" s="668"/>
    </row>
    <row r="1330" spans="1:6">
      <c r="A1330" s="711"/>
      <c r="B1330" s="668"/>
      <c r="C1330" s="668"/>
      <c r="D1330" s="668"/>
      <c r="E1330" s="668"/>
      <c r="F1330" s="668"/>
    </row>
    <row r="1331" spans="1:6">
      <c r="A1331" s="711"/>
      <c r="B1331" s="668"/>
      <c r="C1331" s="668"/>
      <c r="D1331" s="668"/>
      <c r="E1331" s="668"/>
      <c r="F1331" s="668"/>
    </row>
    <row r="1332" spans="1:6">
      <c r="A1332" s="711"/>
      <c r="B1332" s="668"/>
      <c r="C1332" s="668"/>
      <c r="D1332" s="668"/>
      <c r="E1332" s="668"/>
      <c r="F1332" s="668"/>
    </row>
    <row r="1333" spans="1:6">
      <c r="A1333" s="711"/>
      <c r="B1333" s="668"/>
      <c r="C1333" s="668"/>
      <c r="D1333" s="668"/>
      <c r="E1333" s="668"/>
      <c r="F1333" s="668"/>
    </row>
    <row r="1334" spans="1:6">
      <c r="A1334" s="711"/>
      <c r="B1334" s="668"/>
      <c r="C1334" s="668"/>
      <c r="D1334" s="668"/>
      <c r="E1334" s="668"/>
      <c r="F1334" s="668"/>
    </row>
    <row r="1335" spans="1:6">
      <c r="A1335" s="711"/>
      <c r="B1335" s="668"/>
      <c r="C1335" s="668"/>
      <c r="D1335" s="668"/>
      <c r="E1335" s="668"/>
      <c r="F1335" s="668"/>
    </row>
    <row r="1336" spans="1:6">
      <c r="A1336" s="711"/>
      <c r="B1336" s="668"/>
      <c r="C1336" s="668"/>
      <c r="D1336" s="668"/>
      <c r="E1336" s="668"/>
      <c r="F1336" s="668"/>
    </row>
    <row r="1337" spans="1:6">
      <c r="A1337" s="711"/>
      <c r="B1337" s="668"/>
      <c r="C1337" s="668"/>
      <c r="D1337" s="668"/>
      <c r="E1337" s="668"/>
      <c r="F1337" s="668"/>
    </row>
    <row r="1338" spans="1:6">
      <c r="A1338" s="711"/>
      <c r="B1338" s="668"/>
      <c r="C1338" s="668"/>
      <c r="D1338" s="668"/>
      <c r="E1338" s="668"/>
      <c r="F1338" s="668"/>
    </row>
    <row r="1339" spans="1:6">
      <c r="A1339" s="711"/>
      <c r="B1339" s="668"/>
      <c r="C1339" s="668"/>
      <c r="D1339" s="668"/>
      <c r="E1339" s="668"/>
      <c r="F1339" s="668"/>
    </row>
    <row r="1340" spans="1:6">
      <c r="A1340" s="711"/>
      <c r="B1340" s="668"/>
      <c r="C1340" s="668"/>
      <c r="D1340" s="668"/>
      <c r="E1340" s="668"/>
      <c r="F1340" s="668"/>
    </row>
    <row r="1341" spans="1:6">
      <c r="A1341" s="711"/>
      <c r="B1341" s="668"/>
      <c r="C1341" s="668"/>
      <c r="D1341" s="668"/>
      <c r="E1341" s="668"/>
      <c r="F1341" s="668"/>
    </row>
    <row r="1342" spans="1:6">
      <c r="A1342" s="711"/>
      <c r="B1342" s="668"/>
      <c r="C1342" s="668"/>
      <c r="D1342" s="668"/>
      <c r="E1342" s="668"/>
      <c r="F1342" s="668"/>
    </row>
    <row r="1343" spans="1:6">
      <c r="A1343" s="711"/>
      <c r="B1343" s="668"/>
      <c r="C1343" s="668"/>
      <c r="D1343" s="668"/>
      <c r="E1343" s="668"/>
      <c r="F1343" s="668"/>
    </row>
    <row r="1344" spans="1:6">
      <c r="A1344" s="711"/>
      <c r="B1344" s="668"/>
      <c r="C1344" s="668"/>
      <c r="D1344" s="668"/>
      <c r="E1344" s="668"/>
      <c r="F1344" s="668"/>
    </row>
    <row r="1345" spans="1:6">
      <c r="A1345" s="711"/>
      <c r="B1345" s="668"/>
      <c r="C1345" s="668"/>
      <c r="D1345" s="668"/>
      <c r="E1345" s="668"/>
      <c r="F1345" s="668"/>
    </row>
    <row r="1346" spans="1:6">
      <c r="A1346" s="711"/>
      <c r="B1346" s="668"/>
      <c r="C1346" s="668"/>
      <c r="D1346" s="668"/>
      <c r="E1346" s="668"/>
      <c r="F1346" s="668"/>
    </row>
    <row r="1347" spans="1:6">
      <c r="A1347" s="711"/>
      <c r="B1347" s="668"/>
      <c r="C1347" s="668"/>
      <c r="D1347" s="668"/>
      <c r="E1347" s="668"/>
      <c r="F1347" s="668"/>
    </row>
    <row r="1348" spans="1:6">
      <c r="A1348" s="711"/>
      <c r="B1348" s="668"/>
      <c r="C1348" s="668"/>
      <c r="D1348" s="668"/>
      <c r="E1348" s="668"/>
      <c r="F1348" s="668"/>
    </row>
    <row r="1349" spans="1:6">
      <c r="A1349" s="711"/>
      <c r="B1349" s="668"/>
      <c r="C1349" s="668"/>
      <c r="D1349" s="668"/>
      <c r="E1349" s="668"/>
      <c r="F1349" s="668"/>
    </row>
    <row r="1350" spans="1:6">
      <c r="A1350" s="711"/>
      <c r="B1350" s="668"/>
      <c r="C1350" s="668"/>
      <c r="D1350" s="668"/>
      <c r="E1350" s="668"/>
      <c r="F1350" s="668"/>
    </row>
    <row r="1351" spans="1:6">
      <c r="A1351" s="711"/>
      <c r="B1351" s="668"/>
      <c r="C1351" s="668"/>
      <c r="D1351" s="668"/>
      <c r="E1351" s="668"/>
      <c r="F1351" s="668"/>
    </row>
    <row r="1352" spans="1:6">
      <c r="A1352" s="711"/>
      <c r="B1352" s="668"/>
      <c r="C1352" s="668"/>
      <c r="D1352" s="668"/>
      <c r="E1352" s="668"/>
      <c r="F1352" s="668"/>
    </row>
    <row r="1353" spans="1:6">
      <c r="A1353" s="711"/>
      <c r="B1353" s="668"/>
      <c r="C1353" s="668"/>
      <c r="D1353" s="668"/>
      <c r="E1353" s="668"/>
      <c r="F1353" s="668"/>
    </row>
    <row r="1354" spans="1:6">
      <c r="A1354" s="711"/>
      <c r="B1354" s="668"/>
      <c r="C1354" s="668"/>
      <c r="D1354" s="668"/>
      <c r="E1354" s="668"/>
      <c r="F1354" s="668"/>
    </row>
    <row r="1355" spans="1:6">
      <c r="A1355" s="711"/>
      <c r="B1355" s="668"/>
      <c r="C1355" s="668"/>
      <c r="D1355" s="668"/>
      <c r="E1355" s="668"/>
      <c r="F1355" s="668"/>
    </row>
    <row r="1356" spans="1:6">
      <c r="A1356" s="711"/>
      <c r="B1356" s="668"/>
      <c r="C1356" s="668"/>
      <c r="D1356" s="668"/>
      <c r="E1356" s="668"/>
      <c r="F1356" s="668"/>
    </row>
    <row r="1357" spans="1:6">
      <c r="A1357" s="711"/>
      <c r="B1357" s="668"/>
      <c r="C1357" s="668"/>
      <c r="D1357" s="668"/>
      <c r="E1357" s="668"/>
      <c r="F1357" s="668"/>
    </row>
    <row r="1358" spans="1:6">
      <c r="A1358" s="711"/>
      <c r="B1358" s="668"/>
      <c r="C1358" s="668"/>
      <c r="D1358" s="668"/>
      <c r="E1358" s="668"/>
      <c r="F1358" s="668"/>
    </row>
    <row r="1359" spans="1:6">
      <c r="A1359" s="711"/>
      <c r="B1359" s="668"/>
      <c r="C1359" s="668"/>
      <c r="D1359" s="668"/>
      <c r="E1359" s="668"/>
      <c r="F1359" s="668"/>
    </row>
    <row r="1360" spans="1:6">
      <c r="A1360" s="711"/>
      <c r="B1360" s="668"/>
      <c r="C1360" s="668"/>
      <c r="D1360" s="668"/>
      <c r="E1360" s="668"/>
      <c r="F1360" s="668"/>
    </row>
    <row r="1361" spans="1:6">
      <c r="A1361" s="711"/>
      <c r="B1361" s="668"/>
      <c r="C1361" s="668"/>
      <c r="D1361" s="668"/>
      <c r="E1361" s="668"/>
      <c r="F1361" s="668"/>
    </row>
    <row r="1362" spans="1:6">
      <c r="A1362" s="711"/>
      <c r="B1362" s="668"/>
      <c r="C1362" s="668"/>
      <c r="D1362" s="668"/>
      <c r="E1362" s="668"/>
      <c r="F1362" s="668"/>
    </row>
    <row r="1363" spans="1:6">
      <c r="A1363" s="711"/>
      <c r="B1363" s="668"/>
      <c r="C1363" s="668"/>
      <c r="D1363" s="668"/>
      <c r="E1363" s="668"/>
      <c r="F1363" s="668"/>
    </row>
    <row r="1364" spans="1:6">
      <c r="A1364" s="711"/>
      <c r="B1364" s="668"/>
      <c r="C1364" s="668"/>
      <c r="D1364" s="668"/>
      <c r="E1364" s="668"/>
      <c r="F1364" s="668"/>
    </row>
    <row r="1365" spans="1:6">
      <c r="A1365" s="711"/>
      <c r="B1365" s="668"/>
      <c r="C1365" s="668"/>
      <c r="D1365" s="668"/>
      <c r="E1365" s="668"/>
      <c r="F1365" s="668"/>
    </row>
    <row r="1366" spans="1:6">
      <c r="A1366" s="711"/>
      <c r="B1366" s="668"/>
      <c r="C1366" s="668"/>
      <c r="D1366" s="668"/>
      <c r="E1366" s="668"/>
      <c r="F1366" s="668"/>
    </row>
    <row r="1367" spans="1:6">
      <c r="A1367" s="711"/>
      <c r="B1367" s="668"/>
      <c r="C1367" s="668"/>
      <c r="D1367" s="668"/>
      <c r="E1367" s="668"/>
      <c r="F1367" s="668"/>
    </row>
    <row r="1368" spans="1:6">
      <c r="A1368" s="711"/>
      <c r="B1368" s="668"/>
      <c r="C1368" s="668"/>
      <c r="D1368" s="668"/>
      <c r="E1368" s="668"/>
      <c r="F1368" s="668"/>
    </row>
    <row r="1369" spans="1:6">
      <c r="A1369" s="711"/>
      <c r="B1369" s="668"/>
      <c r="C1369" s="668"/>
      <c r="D1369" s="668"/>
      <c r="E1369" s="668"/>
      <c r="F1369" s="668"/>
    </row>
    <row r="1370" spans="1:6">
      <c r="A1370" s="711"/>
      <c r="B1370" s="668"/>
      <c r="C1370" s="668"/>
      <c r="D1370" s="668"/>
      <c r="E1370" s="668"/>
      <c r="F1370" s="668"/>
    </row>
    <row r="1371" spans="1:6">
      <c r="A1371" s="711"/>
      <c r="B1371" s="668"/>
      <c r="C1371" s="668"/>
      <c r="D1371" s="668"/>
      <c r="E1371" s="668"/>
      <c r="F1371" s="668"/>
    </row>
    <row r="1372" spans="1:6">
      <c r="A1372" s="711"/>
      <c r="B1372" s="668"/>
      <c r="C1372" s="668"/>
      <c r="D1372" s="668"/>
      <c r="E1372" s="668"/>
      <c r="F1372" s="668"/>
    </row>
    <row r="1373" spans="1:6">
      <c r="A1373" s="711"/>
      <c r="B1373" s="668"/>
      <c r="C1373" s="668"/>
      <c r="D1373" s="668"/>
      <c r="E1373" s="668"/>
      <c r="F1373" s="668"/>
    </row>
    <row r="1374" spans="1:6">
      <c r="A1374" s="711"/>
      <c r="B1374" s="668"/>
      <c r="C1374" s="668"/>
      <c r="D1374" s="668"/>
      <c r="E1374" s="668"/>
      <c r="F1374" s="668"/>
    </row>
    <row r="1375" spans="1:6">
      <c r="A1375" s="711"/>
      <c r="B1375" s="668"/>
      <c r="C1375" s="668"/>
      <c r="D1375" s="668"/>
      <c r="E1375" s="668"/>
      <c r="F1375" s="668"/>
    </row>
    <row r="1376" spans="1:6">
      <c r="A1376" s="711"/>
      <c r="B1376" s="668"/>
      <c r="C1376" s="668"/>
      <c r="D1376" s="668"/>
      <c r="E1376" s="668"/>
      <c r="F1376" s="668"/>
    </row>
    <row r="1377" spans="1:6">
      <c r="A1377" s="711"/>
      <c r="B1377" s="668"/>
      <c r="C1377" s="668"/>
      <c r="D1377" s="668"/>
      <c r="E1377" s="668"/>
      <c r="F1377" s="668"/>
    </row>
    <row r="1378" spans="1:6">
      <c r="A1378" s="711"/>
      <c r="B1378" s="668"/>
      <c r="C1378" s="668"/>
      <c r="D1378" s="668"/>
      <c r="E1378" s="668"/>
      <c r="F1378" s="668"/>
    </row>
    <row r="1379" spans="1:6">
      <c r="A1379" s="711"/>
      <c r="B1379" s="668"/>
      <c r="C1379" s="668"/>
      <c r="D1379" s="668"/>
      <c r="E1379" s="668"/>
      <c r="F1379" s="668"/>
    </row>
    <row r="1380" spans="1:6">
      <c r="A1380" s="711"/>
      <c r="B1380" s="668"/>
      <c r="C1380" s="668"/>
      <c r="D1380" s="668"/>
      <c r="E1380" s="668"/>
      <c r="F1380" s="668"/>
    </row>
    <row r="1381" spans="1:6">
      <c r="A1381" s="711"/>
      <c r="B1381" s="668"/>
      <c r="C1381" s="668"/>
      <c r="D1381" s="668"/>
      <c r="E1381" s="668"/>
      <c r="F1381" s="668"/>
    </row>
    <row r="1382" spans="1:6">
      <c r="A1382" s="711"/>
      <c r="B1382" s="668"/>
      <c r="C1382" s="668"/>
      <c r="D1382" s="668"/>
      <c r="E1382" s="668"/>
      <c r="F1382" s="668"/>
    </row>
    <row r="1383" spans="1:6">
      <c r="A1383" s="711"/>
      <c r="B1383" s="668"/>
      <c r="C1383" s="668"/>
      <c r="D1383" s="668"/>
      <c r="E1383" s="668"/>
      <c r="F1383" s="668"/>
    </row>
    <row r="1384" spans="1:6">
      <c r="A1384" s="711"/>
      <c r="B1384" s="668"/>
      <c r="C1384" s="668"/>
      <c r="D1384" s="668"/>
      <c r="E1384" s="668"/>
      <c r="F1384" s="668"/>
    </row>
    <row r="1385" spans="1:6">
      <c r="A1385" s="711"/>
      <c r="B1385" s="668"/>
      <c r="C1385" s="668"/>
      <c r="D1385" s="668"/>
      <c r="E1385" s="668"/>
      <c r="F1385" s="668"/>
    </row>
    <row r="1386" spans="1:6">
      <c r="A1386" s="711"/>
      <c r="B1386" s="668"/>
      <c r="C1386" s="668"/>
      <c r="D1386" s="668"/>
      <c r="E1386" s="668"/>
      <c r="F1386" s="668"/>
    </row>
    <row r="1387" spans="1:6">
      <c r="A1387" s="711"/>
      <c r="B1387" s="668"/>
      <c r="C1387" s="668"/>
      <c r="D1387" s="668"/>
      <c r="E1387" s="668"/>
      <c r="F1387" s="668"/>
    </row>
    <row r="1388" spans="1:6">
      <c r="A1388" s="711"/>
      <c r="B1388" s="668"/>
      <c r="C1388" s="668"/>
      <c r="D1388" s="668"/>
      <c r="E1388" s="668"/>
      <c r="F1388" s="668"/>
    </row>
    <row r="1389" spans="1:6">
      <c r="A1389" s="711"/>
      <c r="B1389" s="668"/>
      <c r="C1389" s="668"/>
      <c r="D1389" s="668"/>
      <c r="E1389" s="668"/>
      <c r="F1389" s="668"/>
    </row>
    <row r="1390" spans="1:6">
      <c r="A1390" s="711"/>
      <c r="B1390" s="668"/>
      <c r="C1390" s="668"/>
      <c r="D1390" s="668"/>
      <c r="E1390" s="668"/>
      <c r="F1390" s="668"/>
    </row>
    <row r="1391" spans="1:6">
      <c r="A1391" s="711"/>
      <c r="B1391" s="668"/>
      <c r="C1391" s="668"/>
      <c r="D1391" s="668"/>
      <c r="E1391" s="668"/>
      <c r="F1391" s="668"/>
    </row>
    <row r="1392" spans="1:6">
      <c r="A1392" s="711"/>
      <c r="B1392" s="668"/>
      <c r="C1392" s="668"/>
      <c r="D1392" s="668"/>
      <c r="E1392" s="668"/>
      <c r="F1392" s="668"/>
    </row>
    <row r="1393" spans="1:6">
      <c r="A1393" s="711"/>
      <c r="B1393" s="668"/>
      <c r="C1393" s="668"/>
      <c r="D1393" s="668"/>
      <c r="E1393" s="668"/>
      <c r="F1393" s="668"/>
    </row>
    <row r="1394" spans="1:6">
      <c r="A1394" s="711"/>
      <c r="B1394" s="668"/>
      <c r="C1394" s="668"/>
      <c r="D1394" s="668"/>
      <c r="E1394" s="668"/>
      <c r="F1394" s="668"/>
    </row>
    <row r="1395" spans="1:6">
      <c r="A1395" s="711"/>
      <c r="B1395" s="668"/>
      <c r="C1395" s="668"/>
      <c r="D1395" s="668"/>
      <c r="E1395" s="668"/>
      <c r="F1395" s="668"/>
    </row>
    <row r="1396" spans="1:6">
      <c r="A1396" s="711"/>
      <c r="B1396" s="668"/>
      <c r="C1396" s="668"/>
      <c r="D1396" s="668"/>
      <c r="E1396" s="668"/>
      <c r="F1396" s="668"/>
    </row>
    <row r="1397" spans="1:6">
      <c r="A1397" s="711"/>
      <c r="B1397" s="668"/>
      <c r="C1397" s="668"/>
      <c r="D1397" s="668"/>
      <c r="E1397" s="668"/>
      <c r="F1397" s="668"/>
    </row>
    <row r="1398" spans="1:6">
      <c r="A1398" s="711"/>
      <c r="B1398" s="668"/>
      <c r="C1398" s="668"/>
      <c r="D1398" s="668"/>
      <c r="E1398" s="668"/>
      <c r="F1398" s="668"/>
    </row>
    <row r="1399" spans="1:6">
      <c r="A1399" s="711"/>
      <c r="B1399" s="668"/>
      <c r="C1399" s="668"/>
      <c r="D1399" s="668"/>
      <c r="E1399" s="668"/>
      <c r="F1399" s="668"/>
    </row>
    <row r="1400" spans="1:6">
      <c r="A1400" s="711"/>
      <c r="B1400" s="668"/>
      <c r="C1400" s="668"/>
      <c r="D1400" s="668"/>
      <c r="E1400" s="668"/>
      <c r="F1400" s="668"/>
    </row>
    <row r="1401" spans="1:6">
      <c r="A1401" s="711"/>
      <c r="B1401" s="668"/>
      <c r="C1401" s="668"/>
      <c r="D1401" s="668"/>
      <c r="E1401" s="668"/>
      <c r="F1401" s="668"/>
    </row>
    <row r="1402" spans="1:6">
      <c r="A1402" s="711"/>
      <c r="B1402" s="668"/>
      <c r="C1402" s="668"/>
      <c r="D1402" s="668"/>
      <c r="E1402" s="668"/>
      <c r="F1402" s="668"/>
    </row>
    <row r="1403" spans="1:6">
      <c r="A1403" s="711"/>
      <c r="B1403" s="668"/>
      <c r="C1403" s="668"/>
      <c r="D1403" s="668"/>
      <c r="E1403" s="668"/>
      <c r="F1403" s="668"/>
    </row>
    <row r="1404" spans="1:6">
      <c r="A1404" s="711"/>
      <c r="B1404" s="668"/>
      <c r="C1404" s="668"/>
      <c r="D1404" s="668"/>
      <c r="E1404" s="668"/>
      <c r="F1404" s="668"/>
    </row>
    <row r="1405" spans="1:6">
      <c r="A1405" s="711"/>
      <c r="B1405" s="668"/>
      <c r="C1405" s="668"/>
      <c r="D1405" s="668"/>
      <c r="E1405" s="668"/>
      <c r="F1405" s="668"/>
    </row>
    <row r="1406" spans="1:6">
      <c r="A1406" s="711"/>
      <c r="B1406" s="668"/>
      <c r="C1406" s="668"/>
      <c r="D1406" s="668"/>
      <c r="E1406" s="668"/>
      <c r="F1406" s="668"/>
    </row>
    <row r="1407" spans="1:6">
      <c r="A1407" s="711"/>
      <c r="B1407" s="668"/>
      <c r="C1407" s="668"/>
      <c r="D1407" s="668"/>
      <c r="E1407" s="668"/>
      <c r="F1407" s="668"/>
    </row>
    <row r="1408" spans="1:6">
      <c r="A1408" s="711"/>
      <c r="B1408" s="668"/>
      <c r="C1408" s="668"/>
      <c r="D1408" s="668"/>
      <c r="E1408" s="668"/>
      <c r="F1408" s="668"/>
    </row>
    <row r="1409" spans="1:6">
      <c r="A1409" s="711"/>
      <c r="B1409" s="668"/>
      <c r="C1409" s="668"/>
      <c r="D1409" s="668"/>
      <c r="E1409" s="668"/>
      <c r="F1409" s="668"/>
    </row>
    <row r="1410" spans="1:6">
      <c r="A1410" s="711"/>
      <c r="B1410" s="668"/>
      <c r="C1410" s="668"/>
      <c r="D1410" s="668"/>
      <c r="E1410" s="668"/>
      <c r="F1410" s="668"/>
    </row>
    <row r="1411" spans="1:6">
      <c r="A1411" s="711"/>
      <c r="B1411" s="668"/>
      <c r="C1411" s="668"/>
      <c r="D1411" s="668"/>
      <c r="E1411" s="668"/>
      <c r="F1411" s="668"/>
    </row>
    <row r="1412" spans="1:6">
      <c r="A1412" s="711"/>
      <c r="B1412" s="668"/>
      <c r="C1412" s="668"/>
      <c r="D1412" s="668"/>
      <c r="E1412" s="668"/>
      <c r="F1412" s="668"/>
    </row>
    <row r="1413" spans="1:6">
      <c r="A1413" s="711"/>
      <c r="B1413" s="668"/>
      <c r="C1413" s="668"/>
      <c r="D1413" s="668"/>
      <c r="E1413" s="668"/>
      <c r="F1413" s="668"/>
    </row>
    <row r="1414" spans="1:6">
      <c r="A1414" s="711"/>
      <c r="B1414" s="668"/>
      <c r="C1414" s="668"/>
      <c r="D1414" s="668"/>
      <c r="E1414" s="668"/>
      <c r="F1414" s="668"/>
    </row>
    <row r="1415" spans="1:6">
      <c r="A1415" s="711"/>
      <c r="B1415" s="668"/>
      <c r="C1415" s="668"/>
      <c r="D1415" s="668"/>
      <c r="E1415" s="668"/>
      <c r="F1415" s="668"/>
    </row>
    <row r="1416" spans="1:6">
      <c r="A1416" s="711"/>
      <c r="B1416" s="668"/>
      <c r="C1416" s="668"/>
      <c r="D1416" s="668"/>
      <c r="E1416" s="668"/>
      <c r="F1416" s="668"/>
    </row>
    <row r="1417" spans="1:6">
      <c r="A1417" s="711"/>
      <c r="B1417" s="668"/>
      <c r="C1417" s="668"/>
      <c r="D1417" s="668"/>
      <c r="E1417" s="668"/>
      <c r="F1417" s="668"/>
    </row>
    <row r="1418" spans="1:6">
      <c r="A1418" s="711"/>
      <c r="B1418" s="668"/>
      <c r="C1418" s="668"/>
      <c r="D1418" s="668"/>
      <c r="E1418" s="668"/>
      <c r="F1418" s="668"/>
    </row>
    <row r="1419" spans="1:6">
      <c r="A1419" s="711"/>
      <c r="B1419" s="668"/>
      <c r="C1419" s="668"/>
      <c r="D1419" s="668"/>
      <c r="E1419" s="668"/>
      <c r="F1419" s="668"/>
    </row>
    <row r="1420" spans="1:6">
      <c r="A1420" s="711"/>
      <c r="B1420" s="668"/>
      <c r="C1420" s="668"/>
      <c r="D1420" s="668"/>
      <c r="E1420" s="668"/>
      <c r="F1420" s="668"/>
    </row>
    <row r="1421" spans="1:6">
      <c r="A1421" s="711"/>
      <c r="B1421" s="668"/>
      <c r="C1421" s="668"/>
      <c r="D1421" s="668"/>
      <c r="E1421" s="668"/>
      <c r="F1421" s="668"/>
    </row>
    <row r="1422" spans="1:6">
      <c r="A1422" s="711"/>
      <c r="B1422" s="668"/>
      <c r="C1422" s="668"/>
      <c r="D1422" s="668"/>
      <c r="E1422" s="668"/>
      <c r="F1422" s="668"/>
    </row>
    <row r="1423" spans="1:6">
      <c r="A1423" s="711"/>
      <c r="B1423" s="668"/>
      <c r="C1423" s="668"/>
      <c r="D1423" s="668"/>
      <c r="E1423" s="668"/>
      <c r="F1423" s="668"/>
    </row>
    <row r="1424" spans="1:6">
      <c r="A1424" s="711"/>
      <c r="B1424" s="668"/>
      <c r="C1424" s="668"/>
      <c r="D1424" s="668"/>
      <c r="E1424" s="668"/>
      <c r="F1424" s="668"/>
    </row>
    <row r="1425" spans="1:6">
      <c r="A1425" s="711"/>
      <c r="B1425" s="668"/>
      <c r="C1425" s="668"/>
      <c r="D1425" s="668"/>
      <c r="E1425" s="668"/>
      <c r="F1425" s="668"/>
    </row>
    <row r="1426" spans="1:6">
      <c r="A1426" s="711"/>
      <c r="B1426" s="668"/>
      <c r="C1426" s="668"/>
      <c r="D1426" s="668"/>
      <c r="E1426" s="668"/>
      <c r="F1426" s="668"/>
    </row>
    <row r="1427" spans="1:6">
      <c r="A1427" s="711"/>
      <c r="B1427" s="668"/>
      <c r="C1427" s="668"/>
      <c r="D1427" s="668"/>
      <c r="E1427" s="668"/>
      <c r="F1427" s="668"/>
    </row>
    <row r="1428" spans="1:6">
      <c r="A1428" s="711"/>
      <c r="B1428" s="668"/>
      <c r="C1428" s="668"/>
      <c r="D1428" s="668"/>
      <c r="E1428" s="668"/>
      <c r="F1428" s="668"/>
    </row>
    <row r="1429" spans="1:6">
      <c r="A1429" s="711"/>
      <c r="B1429" s="668"/>
      <c r="C1429" s="668"/>
      <c r="D1429" s="668"/>
      <c r="E1429" s="668"/>
      <c r="F1429" s="668"/>
    </row>
    <row r="1430" spans="1:6">
      <c r="A1430" s="711"/>
      <c r="B1430" s="668"/>
      <c r="C1430" s="668"/>
      <c r="D1430" s="668"/>
      <c r="E1430" s="668"/>
      <c r="F1430" s="668"/>
    </row>
    <row r="1431" spans="1:6">
      <c r="A1431" s="711"/>
      <c r="B1431" s="668"/>
      <c r="C1431" s="668"/>
      <c r="D1431" s="668"/>
      <c r="E1431" s="668"/>
      <c r="F1431" s="668"/>
    </row>
    <row r="1432" spans="1:6">
      <c r="A1432" s="711"/>
      <c r="B1432" s="668"/>
      <c r="C1432" s="668"/>
      <c r="D1432" s="668"/>
      <c r="E1432" s="668"/>
      <c r="F1432" s="668"/>
    </row>
    <row r="1433" spans="1:6">
      <c r="A1433" s="711"/>
      <c r="B1433" s="668"/>
      <c r="C1433" s="668"/>
      <c r="D1433" s="668"/>
      <c r="E1433" s="668"/>
      <c r="F1433" s="668"/>
    </row>
    <row r="1434" spans="1:6">
      <c r="A1434" s="711"/>
      <c r="B1434" s="668"/>
      <c r="C1434" s="668"/>
      <c r="D1434" s="668"/>
      <c r="E1434" s="668"/>
      <c r="F1434" s="668"/>
    </row>
    <row r="1435" spans="1:6">
      <c r="A1435" s="711"/>
      <c r="B1435" s="668"/>
      <c r="C1435" s="668"/>
      <c r="D1435" s="668"/>
      <c r="E1435" s="668"/>
      <c r="F1435" s="668"/>
    </row>
    <row r="1436" spans="1:6">
      <c r="A1436" s="711"/>
      <c r="B1436" s="668"/>
      <c r="C1436" s="668"/>
      <c r="D1436" s="668"/>
      <c r="E1436" s="668"/>
      <c r="F1436" s="668"/>
    </row>
    <row r="1437" spans="1:6">
      <c r="A1437" s="711"/>
      <c r="B1437" s="668"/>
      <c r="C1437" s="668"/>
      <c r="D1437" s="668"/>
      <c r="E1437" s="668"/>
      <c r="F1437" s="668"/>
    </row>
    <row r="1438" spans="1:6">
      <c r="A1438" s="711"/>
      <c r="B1438" s="668"/>
      <c r="C1438" s="668"/>
      <c r="D1438" s="668"/>
      <c r="E1438" s="668"/>
      <c r="F1438" s="668"/>
    </row>
    <row r="1439" spans="1:6">
      <c r="A1439" s="711"/>
      <c r="B1439" s="668"/>
      <c r="C1439" s="668"/>
      <c r="D1439" s="668"/>
      <c r="E1439" s="668"/>
      <c r="F1439" s="668"/>
    </row>
    <row r="1440" spans="1:6">
      <c r="A1440" s="711"/>
      <c r="B1440" s="668"/>
      <c r="C1440" s="668"/>
      <c r="D1440" s="668"/>
      <c r="E1440" s="668"/>
      <c r="F1440" s="668"/>
    </row>
    <row r="1441" spans="1:6">
      <c r="A1441" s="711"/>
      <c r="B1441" s="668"/>
      <c r="C1441" s="668"/>
      <c r="D1441" s="668"/>
      <c r="E1441" s="668"/>
      <c r="F1441" s="668"/>
    </row>
    <row r="1442" spans="1:6">
      <c r="A1442" s="711"/>
      <c r="B1442" s="668"/>
      <c r="C1442" s="668"/>
      <c r="D1442" s="668"/>
      <c r="E1442" s="668"/>
      <c r="F1442" s="668"/>
    </row>
    <row r="1443" spans="1:6">
      <c r="A1443" s="711"/>
      <c r="B1443" s="668"/>
      <c r="C1443" s="668"/>
      <c r="D1443" s="668"/>
      <c r="E1443" s="668"/>
      <c r="F1443" s="668"/>
    </row>
    <row r="1444" spans="1:6">
      <c r="A1444" s="711"/>
      <c r="B1444" s="668"/>
      <c r="C1444" s="668"/>
      <c r="D1444" s="668"/>
      <c r="E1444" s="668"/>
      <c r="F1444" s="668"/>
    </row>
    <row r="1445" spans="1:6">
      <c r="A1445" s="711"/>
      <c r="B1445" s="668"/>
      <c r="C1445" s="668"/>
      <c r="D1445" s="668"/>
      <c r="E1445" s="668"/>
      <c r="F1445" s="668"/>
    </row>
    <row r="1446" spans="1:6">
      <c r="A1446" s="711"/>
      <c r="B1446" s="668"/>
      <c r="C1446" s="668"/>
      <c r="D1446" s="668"/>
      <c r="E1446" s="668"/>
      <c r="F1446" s="668"/>
    </row>
    <row r="1447" spans="1:6">
      <c r="A1447" s="711"/>
      <c r="B1447" s="668"/>
      <c r="C1447" s="668"/>
      <c r="D1447" s="668"/>
      <c r="E1447" s="668"/>
      <c r="F1447" s="668"/>
    </row>
    <row r="1448" spans="1:6">
      <c r="A1448" s="711"/>
      <c r="B1448" s="668"/>
      <c r="C1448" s="668"/>
      <c r="D1448" s="668"/>
      <c r="E1448" s="668"/>
      <c r="F1448" s="668"/>
    </row>
    <row r="1449" spans="1:6">
      <c r="A1449" s="711"/>
      <c r="B1449" s="668"/>
      <c r="C1449" s="668"/>
      <c r="D1449" s="668"/>
      <c r="E1449" s="668"/>
      <c r="F1449" s="668"/>
    </row>
    <row r="1450" spans="1:6">
      <c r="A1450" s="711"/>
      <c r="B1450" s="668"/>
      <c r="C1450" s="668"/>
      <c r="D1450" s="668"/>
      <c r="E1450" s="668"/>
      <c r="F1450" s="668"/>
    </row>
    <row r="1451" spans="1:6">
      <c r="A1451" s="711"/>
      <c r="B1451" s="668"/>
      <c r="C1451" s="668"/>
      <c r="D1451" s="668"/>
      <c r="E1451" s="668"/>
      <c r="F1451" s="668"/>
    </row>
    <row r="1452" spans="1:6">
      <c r="A1452" s="711"/>
      <c r="B1452" s="668"/>
      <c r="C1452" s="668"/>
      <c r="D1452" s="668"/>
      <c r="E1452" s="668"/>
      <c r="F1452" s="668"/>
    </row>
    <row r="1453" spans="1:6">
      <c r="A1453" s="711"/>
      <c r="B1453" s="668"/>
      <c r="C1453" s="668"/>
      <c r="D1453" s="668"/>
      <c r="E1453" s="668"/>
      <c r="F1453" s="668"/>
    </row>
    <row r="1454" spans="1:6">
      <c r="A1454" s="711"/>
      <c r="B1454" s="668"/>
      <c r="C1454" s="668"/>
      <c r="D1454" s="668"/>
      <c r="E1454" s="668"/>
      <c r="F1454" s="668"/>
    </row>
    <row r="1455" spans="1:6">
      <c r="A1455" s="711"/>
      <c r="B1455" s="668"/>
      <c r="C1455" s="668"/>
      <c r="D1455" s="668"/>
      <c r="E1455" s="668"/>
      <c r="F1455" s="668"/>
    </row>
    <row r="1456" spans="1:6">
      <c r="A1456" s="711"/>
      <c r="B1456" s="668"/>
      <c r="C1456" s="668"/>
      <c r="D1456" s="668"/>
      <c r="E1456" s="668"/>
      <c r="F1456" s="668"/>
    </row>
    <row r="1457" spans="1:6">
      <c r="A1457" s="711"/>
      <c r="B1457" s="668"/>
      <c r="C1457" s="668"/>
      <c r="D1457" s="668"/>
      <c r="E1457" s="668"/>
      <c r="F1457" s="668"/>
    </row>
    <row r="1458" spans="1:6">
      <c r="A1458" s="711"/>
      <c r="B1458" s="668"/>
      <c r="C1458" s="668"/>
      <c r="D1458" s="668"/>
      <c r="E1458" s="668"/>
      <c r="F1458" s="668"/>
    </row>
    <row r="1459" spans="1:6">
      <c r="A1459" s="711"/>
      <c r="B1459" s="668"/>
      <c r="C1459" s="668"/>
      <c r="D1459" s="668"/>
      <c r="E1459" s="668"/>
      <c r="F1459" s="668"/>
    </row>
    <row r="1460" spans="1:6">
      <c r="A1460" s="711"/>
      <c r="B1460" s="668"/>
      <c r="C1460" s="668"/>
      <c r="D1460" s="668"/>
      <c r="E1460" s="668"/>
      <c r="F1460" s="668"/>
    </row>
    <row r="1461" spans="1:6">
      <c r="A1461" s="711"/>
      <c r="B1461" s="668"/>
      <c r="C1461" s="668"/>
      <c r="D1461" s="668"/>
      <c r="E1461" s="668"/>
      <c r="F1461" s="668"/>
    </row>
    <row r="1462" spans="1:6">
      <c r="A1462" s="711"/>
      <c r="B1462" s="668"/>
      <c r="C1462" s="668"/>
      <c r="D1462" s="668"/>
      <c r="E1462" s="668"/>
      <c r="F1462" s="668"/>
    </row>
    <row r="1463" spans="1:6">
      <c r="A1463" s="711"/>
      <c r="B1463" s="668"/>
      <c r="C1463" s="668"/>
      <c r="D1463" s="668"/>
      <c r="E1463" s="668"/>
      <c r="F1463" s="668"/>
    </row>
    <row r="1464" spans="1:6">
      <c r="A1464" s="711"/>
      <c r="B1464" s="668"/>
      <c r="C1464" s="668"/>
      <c r="D1464" s="668"/>
      <c r="E1464" s="668"/>
      <c r="F1464" s="668"/>
    </row>
    <row r="1465" spans="1:6">
      <c r="A1465" s="711"/>
      <c r="B1465" s="668"/>
      <c r="C1465" s="668"/>
      <c r="D1465" s="668"/>
      <c r="E1465" s="668"/>
      <c r="F1465" s="668"/>
    </row>
    <row r="1466" spans="1:6">
      <c r="A1466" s="711"/>
      <c r="B1466" s="668"/>
      <c r="C1466" s="668"/>
      <c r="D1466" s="668"/>
      <c r="E1466" s="668"/>
      <c r="F1466" s="668"/>
    </row>
    <row r="1467" spans="1:6">
      <c r="A1467" s="711"/>
      <c r="B1467" s="668"/>
      <c r="C1467" s="668"/>
      <c r="D1467" s="668"/>
      <c r="E1467" s="668"/>
      <c r="F1467" s="668"/>
    </row>
    <row r="1468" spans="1:6">
      <c r="A1468" s="711"/>
      <c r="B1468" s="668"/>
      <c r="C1468" s="668"/>
      <c r="D1468" s="668"/>
      <c r="E1468" s="668"/>
      <c r="F1468" s="668"/>
    </row>
    <row r="1469" spans="1:6">
      <c r="A1469" s="711"/>
      <c r="B1469" s="668"/>
      <c r="C1469" s="668"/>
      <c r="D1469" s="668"/>
      <c r="E1469" s="668"/>
      <c r="F1469" s="668"/>
    </row>
    <row r="1470" spans="1:6">
      <c r="A1470" s="711"/>
      <c r="B1470" s="668"/>
      <c r="C1470" s="668"/>
      <c r="D1470" s="668"/>
      <c r="E1470" s="668"/>
      <c r="F1470" s="668"/>
    </row>
    <row r="1471" spans="1:6">
      <c r="A1471" s="711"/>
      <c r="B1471" s="668"/>
      <c r="C1471" s="668"/>
      <c r="D1471" s="668"/>
      <c r="E1471" s="668"/>
      <c r="F1471" s="668"/>
    </row>
    <row r="1472" spans="1:6">
      <c r="A1472" s="711"/>
      <c r="B1472" s="668"/>
      <c r="C1472" s="668"/>
      <c r="D1472" s="668"/>
      <c r="E1472" s="668"/>
      <c r="F1472" s="668"/>
    </row>
    <row r="1473" spans="1:6">
      <c r="A1473" s="711"/>
      <c r="B1473" s="668"/>
      <c r="C1473" s="668"/>
      <c r="D1473" s="668"/>
      <c r="E1473" s="668"/>
      <c r="F1473" s="668"/>
    </row>
    <row r="1474" spans="1:6">
      <c r="A1474" s="711"/>
      <c r="B1474" s="668"/>
      <c r="C1474" s="668"/>
      <c r="D1474" s="668"/>
      <c r="E1474" s="668"/>
      <c r="F1474" s="668"/>
    </row>
    <row r="1475" spans="1:6">
      <c r="A1475" s="711"/>
      <c r="B1475" s="668"/>
      <c r="C1475" s="668"/>
      <c r="D1475" s="668"/>
      <c r="E1475" s="668"/>
      <c r="F1475" s="668"/>
    </row>
    <row r="1476" spans="1:6">
      <c r="A1476" s="711"/>
      <c r="B1476" s="668"/>
      <c r="C1476" s="668"/>
      <c r="D1476" s="668"/>
      <c r="E1476" s="668"/>
      <c r="F1476" s="668"/>
    </row>
    <row r="1477" spans="1:6">
      <c r="A1477" s="711"/>
      <c r="B1477" s="668"/>
      <c r="C1477" s="668"/>
      <c r="D1477" s="668"/>
      <c r="E1477" s="668"/>
      <c r="F1477" s="668"/>
    </row>
    <row r="1478" spans="1:6">
      <c r="A1478" s="711"/>
      <c r="B1478" s="668"/>
      <c r="C1478" s="668"/>
      <c r="D1478" s="668"/>
      <c r="E1478" s="668"/>
      <c r="F1478" s="668"/>
    </row>
    <row r="1479" spans="1:6">
      <c r="A1479" s="711"/>
      <c r="B1479" s="668"/>
      <c r="C1479" s="668"/>
      <c r="D1479" s="668"/>
      <c r="E1479" s="668"/>
      <c r="F1479" s="668"/>
    </row>
    <row r="1480" spans="1:6">
      <c r="A1480" s="711"/>
      <c r="B1480" s="668"/>
      <c r="C1480" s="668"/>
      <c r="D1480" s="668"/>
      <c r="E1480" s="668"/>
      <c r="F1480" s="668"/>
    </row>
    <row r="1481" spans="1:6">
      <c r="A1481" s="711"/>
      <c r="B1481" s="668"/>
      <c r="C1481" s="668"/>
      <c r="D1481" s="668"/>
      <c r="E1481" s="668"/>
      <c r="F1481" s="668"/>
    </row>
    <row r="1482" spans="1:6">
      <c r="A1482" s="711"/>
      <c r="B1482" s="668"/>
      <c r="C1482" s="668"/>
      <c r="D1482" s="668"/>
      <c r="E1482" s="668"/>
      <c r="F1482" s="668"/>
    </row>
    <row r="1483" spans="1:6">
      <c r="A1483" s="711"/>
      <c r="B1483" s="668"/>
      <c r="C1483" s="668"/>
      <c r="D1483" s="668"/>
      <c r="E1483" s="668"/>
      <c r="F1483" s="668"/>
    </row>
    <row r="1484" spans="1:6">
      <c r="A1484" s="711"/>
      <c r="B1484" s="668"/>
      <c r="C1484" s="668"/>
      <c r="D1484" s="668"/>
      <c r="E1484" s="668"/>
      <c r="F1484" s="668"/>
    </row>
    <row r="1485" spans="1:6">
      <c r="A1485" s="711"/>
      <c r="B1485" s="668"/>
      <c r="C1485" s="668"/>
      <c r="D1485" s="668"/>
      <c r="E1485" s="668"/>
      <c r="F1485" s="668"/>
    </row>
    <row r="1486" spans="1:6">
      <c r="A1486" s="711"/>
      <c r="B1486" s="668"/>
      <c r="C1486" s="668"/>
      <c r="D1486" s="668"/>
      <c r="E1486" s="668"/>
      <c r="F1486" s="668"/>
    </row>
    <row r="1487" spans="1:6">
      <c r="A1487" s="711"/>
      <c r="B1487" s="668"/>
      <c r="C1487" s="668"/>
      <c r="D1487" s="668"/>
      <c r="E1487" s="668"/>
      <c r="F1487" s="668"/>
    </row>
    <row r="1488" spans="1:6">
      <c r="A1488" s="711"/>
      <c r="B1488" s="668"/>
      <c r="C1488" s="668"/>
      <c r="D1488" s="668"/>
      <c r="E1488" s="668"/>
      <c r="F1488" s="668"/>
    </row>
    <row r="1489" spans="1:6">
      <c r="A1489" s="711"/>
      <c r="B1489" s="668"/>
      <c r="C1489" s="668"/>
      <c r="D1489" s="668"/>
      <c r="E1489" s="668"/>
      <c r="F1489" s="668"/>
    </row>
    <row r="1490" spans="1:6">
      <c r="A1490" s="711"/>
      <c r="B1490" s="668"/>
      <c r="C1490" s="668"/>
      <c r="D1490" s="668"/>
      <c r="E1490" s="668"/>
      <c r="F1490" s="668"/>
    </row>
    <row r="1491" spans="1:6">
      <c r="A1491" s="711"/>
      <c r="B1491" s="668"/>
      <c r="C1491" s="668"/>
      <c r="D1491" s="668"/>
      <c r="E1491" s="668"/>
      <c r="F1491" s="668"/>
    </row>
    <row r="1492" spans="1:6">
      <c r="A1492" s="711"/>
      <c r="B1492" s="668"/>
      <c r="C1492" s="668"/>
      <c r="D1492" s="668"/>
      <c r="E1492" s="668"/>
      <c r="F1492" s="668"/>
    </row>
    <row r="1493" spans="1:6">
      <c r="A1493" s="711"/>
      <c r="B1493" s="668"/>
      <c r="C1493" s="668"/>
      <c r="D1493" s="668"/>
      <c r="E1493" s="668"/>
      <c r="F1493" s="668"/>
    </row>
    <row r="1494" spans="1:6">
      <c r="A1494" s="711"/>
      <c r="B1494" s="668"/>
      <c r="C1494" s="668"/>
      <c r="D1494" s="668"/>
      <c r="E1494" s="668"/>
      <c r="F1494" s="668"/>
    </row>
    <row r="1495" spans="1:6">
      <c r="A1495" s="711"/>
      <c r="B1495" s="668"/>
      <c r="C1495" s="668"/>
      <c r="D1495" s="668"/>
      <c r="E1495" s="668"/>
      <c r="F1495" s="668"/>
    </row>
    <row r="1496" spans="1:6">
      <c r="A1496" s="711"/>
      <c r="B1496" s="668"/>
      <c r="C1496" s="668"/>
      <c r="D1496" s="668"/>
      <c r="E1496" s="668"/>
      <c r="F1496" s="668"/>
    </row>
    <row r="1497" spans="1:6">
      <c r="A1497" s="711"/>
      <c r="B1497" s="668"/>
      <c r="C1497" s="668"/>
      <c r="D1497" s="668"/>
      <c r="E1497" s="668"/>
      <c r="F1497" s="668"/>
    </row>
    <row r="1498" spans="1:6">
      <c r="A1498" s="711"/>
      <c r="B1498" s="668"/>
      <c r="C1498" s="668"/>
      <c r="D1498" s="668"/>
      <c r="E1498" s="668"/>
      <c r="F1498" s="668"/>
    </row>
    <row r="1499" spans="1:6">
      <c r="A1499" s="711"/>
      <c r="B1499" s="668"/>
      <c r="C1499" s="668"/>
      <c r="D1499" s="668"/>
      <c r="E1499" s="668"/>
      <c r="F1499" s="668"/>
    </row>
    <row r="1500" spans="1:6">
      <c r="A1500" s="711"/>
      <c r="B1500" s="668"/>
      <c r="C1500" s="668"/>
      <c r="D1500" s="668"/>
      <c r="E1500" s="668"/>
      <c r="F1500" s="668"/>
    </row>
    <row r="1501" spans="1:6">
      <c r="A1501" s="711"/>
      <c r="B1501" s="668"/>
      <c r="C1501" s="668"/>
      <c r="D1501" s="668"/>
      <c r="E1501" s="668"/>
      <c r="F1501" s="668"/>
    </row>
    <row r="1502" spans="1:6">
      <c r="A1502" s="711"/>
      <c r="B1502" s="668"/>
      <c r="C1502" s="668"/>
      <c r="D1502" s="668"/>
      <c r="E1502" s="668"/>
      <c r="F1502" s="668"/>
    </row>
    <row r="1503" spans="1:6">
      <c r="A1503" s="711"/>
      <c r="B1503" s="668"/>
      <c r="C1503" s="668"/>
      <c r="D1503" s="668"/>
      <c r="E1503" s="668"/>
      <c r="F1503" s="668"/>
    </row>
    <row r="1504" spans="1:6">
      <c r="A1504" s="711"/>
      <c r="B1504" s="668"/>
      <c r="C1504" s="668"/>
      <c r="D1504" s="668"/>
      <c r="E1504" s="668"/>
      <c r="F1504" s="668"/>
    </row>
    <row r="1505" spans="1:6">
      <c r="A1505" s="711"/>
      <c r="B1505" s="668"/>
      <c r="C1505" s="668"/>
      <c r="D1505" s="668"/>
      <c r="E1505" s="668"/>
      <c r="F1505" s="668"/>
    </row>
    <row r="1506" spans="1:6">
      <c r="A1506" s="711"/>
      <c r="B1506" s="668"/>
      <c r="C1506" s="668"/>
      <c r="D1506" s="668"/>
      <c r="E1506" s="668"/>
      <c r="F1506" s="668"/>
    </row>
    <row r="1507" spans="1:6">
      <c r="A1507" s="711"/>
      <c r="B1507" s="668"/>
      <c r="C1507" s="668"/>
      <c r="D1507" s="668"/>
      <c r="E1507" s="668"/>
      <c r="F1507" s="668"/>
    </row>
    <row r="1508" spans="1:6">
      <c r="A1508" s="711"/>
      <c r="B1508" s="668"/>
      <c r="C1508" s="668"/>
      <c r="D1508" s="668"/>
      <c r="E1508" s="668"/>
      <c r="F1508" s="668"/>
    </row>
    <row r="1509" spans="1:6">
      <c r="A1509" s="711"/>
      <c r="B1509" s="668"/>
      <c r="C1509" s="668"/>
      <c r="D1509" s="668"/>
      <c r="E1509" s="668"/>
      <c r="F1509" s="668"/>
    </row>
    <row r="1510" spans="1:6">
      <c r="A1510" s="711"/>
      <c r="B1510" s="668"/>
      <c r="C1510" s="668"/>
      <c r="D1510" s="668"/>
      <c r="E1510" s="668"/>
      <c r="F1510" s="668"/>
    </row>
    <row r="1511" spans="1:6">
      <c r="A1511" s="711"/>
      <c r="B1511" s="668"/>
      <c r="C1511" s="668"/>
      <c r="D1511" s="668"/>
      <c r="E1511" s="668"/>
      <c r="F1511" s="668"/>
    </row>
    <row r="1512" spans="1:6">
      <c r="A1512" s="711"/>
      <c r="B1512" s="668"/>
      <c r="C1512" s="668"/>
      <c r="D1512" s="668"/>
      <c r="E1512" s="668"/>
      <c r="F1512" s="668"/>
    </row>
    <row r="1513" spans="1:6">
      <c r="A1513" s="711"/>
      <c r="B1513" s="668"/>
      <c r="C1513" s="668"/>
      <c r="D1513" s="668"/>
      <c r="E1513" s="668"/>
      <c r="F1513" s="668"/>
    </row>
    <row r="1514" spans="1:6">
      <c r="A1514" s="711"/>
      <c r="B1514" s="668"/>
      <c r="C1514" s="668"/>
      <c r="D1514" s="668"/>
      <c r="E1514" s="668"/>
      <c r="F1514" s="668"/>
    </row>
    <row r="1515" spans="1:6">
      <c r="A1515" s="711"/>
      <c r="B1515" s="668"/>
      <c r="C1515" s="668"/>
      <c r="D1515" s="668"/>
      <c r="E1515" s="668"/>
      <c r="F1515" s="668"/>
    </row>
    <row r="1516" spans="1:6">
      <c r="A1516" s="711"/>
      <c r="B1516" s="668"/>
      <c r="C1516" s="668"/>
      <c r="D1516" s="668"/>
      <c r="E1516" s="668"/>
      <c r="F1516" s="668"/>
    </row>
    <row r="1517" spans="1:6">
      <c r="A1517" s="711"/>
      <c r="B1517" s="668"/>
      <c r="C1517" s="668"/>
      <c r="D1517" s="668"/>
      <c r="E1517" s="668"/>
      <c r="F1517" s="668"/>
    </row>
    <row r="1518" spans="1:6">
      <c r="A1518" s="711"/>
      <c r="B1518" s="668"/>
      <c r="C1518" s="668"/>
      <c r="D1518" s="668"/>
      <c r="E1518" s="668"/>
      <c r="F1518" s="668"/>
    </row>
    <row r="1519" spans="1:6">
      <c r="A1519" s="711"/>
      <c r="B1519" s="668"/>
      <c r="C1519" s="668"/>
      <c r="D1519" s="668"/>
      <c r="E1519" s="668"/>
      <c r="F1519" s="668"/>
    </row>
    <row r="1520" spans="1:6">
      <c r="A1520" s="711"/>
      <c r="B1520" s="668"/>
      <c r="C1520" s="668"/>
      <c r="D1520" s="668"/>
      <c r="E1520" s="668"/>
      <c r="F1520" s="668"/>
    </row>
    <row r="1521" spans="1:6">
      <c r="A1521" s="711"/>
      <c r="B1521" s="668"/>
      <c r="C1521" s="668"/>
      <c r="D1521" s="668"/>
      <c r="E1521" s="668"/>
      <c r="F1521" s="668"/>
    </row>
    <row r="1522" spans="1:6">
      <c r="A1522" s="711"/>
      <c r="B1522" s="668"/>
      <c r="C1522" s="668"/>
      <c r="D1522" s="668"/>
      <c r="E1522" s="668"/>
      <c r="F1522" s="668"/>
    </row>
    <row r="1523" spans="1:6">
      <c r="A1523" s="711"/>
      <c r="B1523" s="668"/>
      <c r="C1523" s="668"/>
      <c r="D1523" s="668"/>
      <c r="E1523" s="668"/>
      <c r="F1523" s="668"/>
    </row>
    <row r="1524" spans="1:6">
      <c r="A1524" s="711"/>
      <c r="B1524" s="668"/>
      <c r="C1524" s="668"/>
      <c r="D1524" s="668"/>
      <c r="E1524" s="668"/>
      <c r="F1524" s="668"/>
    </row>
    <row r="1525" spans="1:6">
      <c r="A1525" s="711"/>
      <c r="B1525" s="668"/>
      <c r="C1525" s="668"/>
      <c r="D1525" s="668"/>
      <c r="E1525" s="668"/>
      <c r="F1525" s="668"/>
    </row>
    <row r="1526" spans="1:6">
      <c r="A1526" s="711"/>
      <c r="B1526" s="668"/>
      <c r="C1526" s="668"/>
      <c r="D1526" s="668"/>
      <c r="E1526" s="668"/>
      <c r="F1526" s="668"/>
    </row>
    <row r="1527" spans="1:6">
      <c r="A1527" s="711"/>
      <c r="B1527" s="668"/>
      <c r="C1527" s="668"/>
      <c r="D1527" s="668"/>
      <c r="E1527" s="668"/>
      <c r="F1527" s="668"/>
    </row>
    <row r="1528" spans="1:6">
      <c r="A1528" s="711"/>
      <c r="B1528" s="668"/>
      <c r="C1528" s="668"/>
      <c r="D1528" s="668"/>
      <c r="E1528" s="668"/>
      <c r="F1528" s="668"/>
    </row>
    <row r="1529" spans="1:6">
      <c r="A1529" s="711"/>
      <c r="B1529" s="668"/>
      <c r="C1529" s="668"/>
      <c r="D1529" s="668"/>
      <c r="E1529" s="668"/>
      <c r="F1529" s="668"/>
    </row>
    <row r="1530" spans="1:6">
      <c r="A1530" s="711"/>
      <c r="B1530" s="668"/>
      <c r="C1530" s="668"/>
      <c r="D1530" s="668"/>
      <c r="E1530" s="668"/>
      <c r="F1530" s="668"/>
    </row>
    <row r="1531" spans="1:6">
      <c r="A1531" s="711"/>
      <c r="B1531" s="668"/>
      <c r="C1531" s="668"/>
      <c r="D1531" s="668"/>
      <c r="E1531" s="668"/>
      <c r="F1531" s="668"/>
    </row>
    <row r="1532" spans="1:6">
      <c r="A1532" s="711"/>
      <c r="B1532" s="668"/>
      <c r="C1532" s="668"/>
      <c r="D1532" s="668"/>
      <c r="E1532" s="668"/>
      <c r="F1532" s="668"/>
    </row>
    <row r="1533" spans="1:6">
      <c r="A1533" s="711"/>
      <c r="B1533" s="668"/>
      <c r="C1533" s="668"/>
      <c r="D1533" s="668"/>
      <c r="E1533" s="668"/>
      <c r="F1533" s="668"/>
    </row>
    <row r="1534" spans="1:6">
      <c r="A1534" s="711"/>
      <c r="B1534" s="668"/>
      <c r="C1534" s="668"/>
      <c r="D1534" s="668"/>
      <c r="E1534" s="668"/>
      <c r="F1534" s="668"/>
    </row>
    <row r="1535" spans="1:6">
      <c r="A1535" s="711"/>
      <c r="B1535" s="668"/>
      <c r="C1535" s="668"/>
      <c r="D1535" s="668"/>
      <c r="E1535" s="668"/>
      <c r="F1535" s="668"/>
    </row>
    <row r="1536" spans="1:6">
      <c r="A1536" s="711"/>
      <c r="B1536" s="668"/>
      <c r="C1536" s="668"/>
      <c r="D1536" s="668"/>
      <c r="E1536" s="668"/>
      <c r="F1536" s="668"/>
    </row>
    <row r="1537" spans="1:6">
      <c r="A1537" s="711"/>
      <c r="B1537" s="668"/>
      <c r="C1537" s="668"/>
      <c r="D1537" s="668"/>
      <c r="E1537" s="668"/>
      <c r="F1537" s="668"/>
    </row>
    <row r="1538" spans="1:6">
      <c r="A1538" s="711"/>
      <c r="B1538" s="668"/>
      <c r="C1538" s="668"/>
      <c r="D1538" s="668"/>
      <c r="E1538" s="668"/>
      <c r="F1538" s="668"/>
    </row>
    <row r="1539" spans="1:6">
      <c r="A1539" s="711"/>
      <c r="B1539" s="668"/>
      <c r="C1539" s="668"/>
      <c r="D1539" s="668"/>
      <c r="E1539" s="668"/>
      <c r="F1539" s="668"/>
    </row>
    <row r="1540" spans="1:6">
      <c r="A1540" s="711"/>
      <c r="B1540" s="668"/>
      <c r="C1540" s="668"/>
      <c r="D1540" s="668"/>
      <c r="E1540" s="668"/>
      <c r="F1540" s="668"/>
    </row>
    <row r="1541" spans="1:6">
      <c r="A1541" s="711"/>
      <c r="B1541" s="668"/>
      <c r="C1541" s="668"/>
      <c r="D1541" s="668"/>
      <c r="E1541" s="668"/>
      <c r="F1541" s="668"/>
    </row>
    <row r="1542" spans="1:6">
      <c r="A1542" s="711"/>
      <c r="B1542" s="668"/>
      <c r="C1542" s="668"/>
      <c r="D1542" s="668"/>
      <c r="E1542" s="668"/>
      <c r="F1542" s="668"/>
    </row>
    <row r="1543" spans="1:6">
      <c r="A1543" s="711"/>
      <c r="B1543" s="668"/>
      <c r="C1543" s="668"/>
      <c r="D1543" s="668"/>
      <c r="E1543" s="668"/>
      <c r="F1543" s="668"/>
    </row>
    <row r="1544" spans="1:6">
      <c r="A1544" s="711"/>
      <c r="B1544" s="668"/>
      <c r="C1544" s="668"/>
      <c r="D1544" s="668"/>
      <c r="E1544" s="668"/>
      <c r="F1544" s="668"/>
    </row>
    <row r="1545" spans="1:6">
      <c r="A1545" s="711"/>
      <c r="B1545" s="668"/>
      <c r="C1545" s="668"/>
      <c r="D1545" s="668"/>
      <c r="E1545" s="668"/>
      <c r="F1545" s="668"/>
    </row>
    <row r="1546" spans="1:6">
      <c r="A1546" s="711"/>
      <c r="B1546" s="668"/>
      <c r="C1546" s="668"/>
      <c r="D1546" s="668"/>
      <c r="E1546" s="668"/>
      <c r="F1546" s="668"/>
    </row>
    <row r="1547" spans="1:6">
      <c r="A1547" s="711"/>
      <c r="B1547" s="668"/>
      <c r="C1547" s="668"/>
      <c r="D1547" s="668"/>
      <c r="E1547" s="668"/>
      <c r="F1547" s="668"/>
    </row>
    <row r="1548" spans="1:6">
      <c r="A1548" s="711"/>
      <c r="B1548" s="668"/>
      <c r="C1548" s="668"/>
      <c r="D1548" s="668"/>
      <c r="E1548" s="668"/>
      <c r="F1548" s="668"/>
    </row>
    <row r="1549" spans="1:6">
      <c r="A1549" s="711"/>
      <c r="B1549" s="668"/>
      <c r="C1549" s="668"/>
      <c r="D1549" s="668"/>
      <c r="E1549" s="668"/>
      <c r="F1549" s="668"/>
    </row>
    <row r="1550" spans="1:6">
      <c r="A1550" s="711"/>
      <c r="B1550" s="668"/>
      <c r="C1550" s="668"/>
      <c r="D1550" s="668"/>
      <c r="E1550" s="668"/>
      <c r="F1550" s="668"/>
    </row>
    <row r="1551" spans="1:6">
      <c r="A1551" s="711"/>
      <c r="B1551" s="668"/>
      <c r="C1551" s="668"/>
      <c r="D1551" s="668"/>
      <c r="E1551" s="668"/>
      <c r="F1551" s="668"/>
    </row>
    <row r="1552" spans="1:6">
      <c r="A1552" s="711"/>
      <c r="B1552" s="668"/>
      <c r="C1552" s="668"/>
      <c r="D1552" s="668"/>
      <c r="E1552" s="668"/>
      <c r="F1552" s="668"/>
    </row>
    <row r="1553" spans="1:6">
      <c r="A1553" s="711"/>
      <c r="B1553" s="668"/>
      <c r="C1553" s="668"/>
      <c r="D1553" s="668"/>
      <c r="E1553" s="668"/>
      <c r="F1553" s="668"/>
    </row>
    <row r="1554" spans="1:6">
      <c r="A1554" s="711"/>
      <c r="B1554" s="668"/>
      <c r="C1554" s="668"/>
      <c r="D1554" s="668"/>
      <c r="E1554" s="668"/>
      <c r="F1554" s="668"/>
    </row>
    <row r="1555" spans="1:6">
      <c r="A1555" s="711"/>
      <c r="B1555" s="668"/>
      <c r="C1555" s="668"/>
      <c r="D1555" s="668"/>
      <c r="E1555" s="668"/>
      <c r="F1555" s="668"/>
    </row>
    <row r="1556" spans="1:6">
      <c r="A1556" s="711"/>
      <c r="B1556" s="668"/>
      <c r="C1556" s="668"/>
      <c r="D1556" s="668"/>
      <c r="E1556" s="668"/>
      <c r="F1556" s="668"/>
    </row>
    <row r="1557" spans="1:6">
      <c r="A1557" s="711"/>
      <c r="B1557" s="668"/>
      <c r="C1557" s="668"/>
      <c r="D1557" s="668"/>
      <c r="E1557" s="668"/>
      <c r="F1557" s="668"/>
    </row>
    <row r="1558" spans="1:6">
      <c r="A1558" s="711"/>
      <c r="B1558" s="668"/>
      <c r="C1558" s="668"/>
      <c r="D1558" s="668"/>
      <c r="E1558" s="668"/>
      <c r="F1558" s="668"/>
    </row>
    <row r="1559" spans="1:6">
      <c r="A1559" s="711"/>
      <c r="B1559" s="668"/>
      <c r="C1559" s="668"/>
      <c r="D1559" s="668"/>
      <c r="E1559" s="668"/>
      <c r="F1559" s="668"/>
    </row>
    <row r="1560" spans="1:6">
      <c r="A1560" s="711"/>
      <c r="B1560" s="668"/>
      <c r="C1560" s="668"/>
      <c r="D1560" s="668"/>
      <c r="E1560" s="668"/>
      <c r="F1560" s="668"/>
    </row>
    <row r="1561" spans="1:6">
      <c r="A1561" s="711"/>
      <c r="B1561" s="668"/>
      <c r="C1561" s="668"/>
      <c r="D1561" s="668"/>
      <c r="E1561" s="668"/>
      <c r="F1561" s="668"/>
    </row>
    <row r="1562" spans="1:6">
      <c r="A1562" s="711"/>
      <c r="B1562" s="668"/>
      <c r="C1562" s="668"/>
      <c r="D1562" s="668"/>
      <c r="E1562" s="668"/>
      <c r="F1562" s="668"/>
    </row>
    <row r="1563" spans="1:6">
      <c r="A1563" s="711"/>
      <c r="B1563" s="668"/>
      <c r="C1563" s="668"/>
      <c r="D1563" s="668"/>
      <c r="E1563" s="668"/>
      <c r="F1563" s="668"/>
    </row>
    <row r="1564" spans="1:6">
      <c r="A1564" s="711"/>
      <c r="B1564" s="668"/>
      <c r="C1564" s="668"/>
      <c r="D1564" s="668"/>
      <c r="E1564" s="668"/>
      <c r="F1564" s="668"/>
    </row>
    <row r="1565" spans="1:6">
      <c r="A1565" s="711"/>
      <c r="B1565" s="668"/>
      <c r="C1565" s="668"/>
      <c r="D1565" s="668"/>
      <c r="E1565" s="668"/>
      <c r="F1565" s="668"/>
    </row>
    <row r="1566" spans="1:6">
      <c r="A1566" s="711"/>
      <c r="B1566" s="668"/>
      <c r="C1566" s="668"/>
      <c r="D1566" s="668"/>
      <c r="E1566" s="668"/>
      <c r="F1566" s="668"/>
    </row>
    <row r="1567" spans="1:6">
      <c r="A1567" s="711"/>
      <c r="B1567" s="668"/>
      <c r="C1567" s="668"/>
      <c r="D1567" s="668"/>
      <c r="E1567" s="668"/>
      <c r="F1567" s="668"/>
    </row>
    <row r="1568" spans="1:6">
      <c r="A1568" s="711"/>
      <c r="B1568" s="668"/>
      <c r="C1568" s="668"/>
      <c r="D1568" s="668"/>
      <c r="E1568" s="668"/>
      <c r="F1568" s="668"/>
    </row>
    <row r="1569" spans="1:6">
      <c r="A1569" s="711"/>
      <c r="B1569" s="668"/>
      <c r="C1569" s="668"/>
      <c r="D1569" s="668"/>
      <c r="E1569" s="668"/>
      <c r="F1569" s="668"/>
    </row>
    <row r="1570" spans="1:6">
      <c r="A1570" s="711"/>
      <c r="B1570" s="668"/>
      <c r="C1570" s="668"/>
      <c r="D1570" s="668"/>
      <c r="E1570" s="668"/>
      <c r="F1570" s="668"/>
    </row>
    <row r="1571" spans="1:6">
      <c r="A1571" s="711"/>
      <c r="B1571" s="668"/>
      <c r="C1571" s="668"/>
      <c r="D1571" s="668"/>
      <c r="E1571" s="668"/>
      <c r="F1571" s="668"/>
    </row>
    <row r="1572" spans="1:6">
      <c r="A1572" s="711"/>
      <c r="B1572" s="668"/>
      <c r="C1572" s="668"/>
      <c r="D1572" s="668"/>
      <c r="E1572" s="668"/>
      <c r="F1572" s="668"/>
    </row>
    <row r="1573" spans="1:6">
      <c r="A1573" s="711"/>
      <c r="B1573" s="668"/>
      <c r="C1573" s="668"/>
      <c r="D1573" s="668"/>
      <c r="E1573" s="668"/>
      <c r="F1573" s="668"/>
    </row>
    <row r="1574" spans="1:6">
      <c r="A1574" s="711"/>
      <c r="B1574" s="668"/>
      <c r="C1574" s="668"/>
      <c r="D1574" s="668"/>
      <c r="E1574" s="668"/>
      <c r="F1574" s="668"/>
    </row>
    <row r="1575" spans="1:6">
      <c r="A1575" s="711"/>
      <c r="B1575" s="668"/>
      <c r="C1575" s="668"/>
      <c r="D1575" s="668"/>
      <c r="E1575" s="668"/>
      <c r="F1575" s="668"/>
    </row>
    <row r="1576" spans="1:6">
      <c r="A1576" s="711"/>
      <c r="B1576" s="668"/>
      <c r="C1576" s="668"/>
      <c r="D1576" s="668"/>
      <c r="E1576" s="668"/>
      <c r="F1576" s="668"/>
    </row>
    <row r="1577" spans="1:6">
      <c r="A1577" s="711"/>
      <c r="B1577" s="668"/>
      <c r="C1577" s="668"/>
      <c r="D1577" s="668"/>
      <c r="E1577" s="668"/>
      <c r="F1577" s="668"/>
    </row>
    <row r="1578" spans="1:6">
      <c r="A1578" s="711"/>
      <c r="B1578" s="668"/>
      <c r="C1578" s="668"/>
      <c r="D1578" s="668"/>
      <c r="E1578" s="668"/>
      <c r="F1578" s="668"/>
    </row>
    <row r="1579" spans="1:6">
      <c r="A1579" s="711"/>
      <c r="B1579" s="668"/>
      <c r="C1579" s="668"/>
      <c r="D1579" s="668"/>
      <c r="E1579" s="668"/>
      <c r="F1579" s="668"/>
    </row>
    <row r="1580" spans="1:6">
      <c r="A1580" s="711"/>
      <c r="B1580" s="668"/>
      <c r="C1580" s="668"/>
      <c r="D1580" s="668"/>
      <c r="E1580" s="668"/>
      <c r="F1580" s="668"/>
    </row>
    <row r="1581" spans="1:6">
      <c r="A1581" s="711"/>
      <c r="B1581" s="668"/>
      <c r="C1581" s="668"/>
      <c r="D1581" s="668"/>
      <c r="E1581" s="668"/>
      <c r="F1581" s="668"/>
    </row>
    <row r="1582" spans="1:6">
      <c r="A1582" s="711"/>
      <c r="B1582" s="668"/>
      <c r="C1582" s="668"/>
      <c r="D1582" s="668"/>
      <c r="E1582" s="668"/>
      <c r="F1582" s="668"/>
    </row>
    <row r="1583" spans="1:6">
      <c r="A1583" s="711"/>
      <c r="B1583" s="668"/>
      <c r="C1583" s="668"/>
      <c r="D1583" s="668"/>
      <c r="E1583" s="668"/>
      <c r="F1583" s="668"/>
    </row>
    <row r="1584" spans="1:6">
      <c r="A1584" s="711"/>
      <c r="B1584" s="668"/>
      <c r="C1584" s="668"/>
      <c r="D1584" s="668"/>
      <c r="E1584" s="668"/>
      <c r="F1584" s="668"/>
    </row>
    <row r="1585" spans="1:6">
      <c r="A1585" s="711"/>
      <c r="B1585" s="668"/>
      <c r="C1585" s="668"/>
      <c r="D1585" s="668"/>
      <c r="E1585" s="668"/>
      <c r="F1585" s="668"/>
    </row>
    <row r="1586" spans="1:6">
      <c r="A1586" s="711"/>
      <c r="B1586" s="668"/>
      <c r="C1586" s="668"/>
      <c r="D1586" s="668"/>
      <c r="E1586" s="668"/>
      <c r="F1586" s="668"/>
    </row>
    <row r="1587" spans="1:6">
      <c r="A1587" s="711"/>
      <c r="B1587" s="668"/>
      <c r="C1587" s="668"/>
      <c r="D1587" s="668"/>
      <c r="E1587" s="668"/>
      <c r="F1587" s="668"/>
    </row>
    <row r="1588" spans="1:6">
      <c r="A1588" s="711"/>
      <c r="B1588" s="668"/>
      <c r="C1588" s="668"/>
      <c r="D1588" s="668"/>
      <c r="E1588" s="668"/>
      <c r="F1588" s="668"/>
    </row>
    <row r="1589" spans="1:6">
      <c r="A1589" s="711"/>
      <c r="B1589" s="668"/>
      <c r="C1589" s="668"/>
      <c r="D1589" s="668"/>
      <c r="E1589" s="668"/>
      <c r="F1589" s="668"/>
    </row>
    <row r="1590" spans="1:6">
      <c r="A1590" s="711"/>
      <c r="B1590" s="668"/>
      <c r="C1590" s="668"/>
      <c r="D1590" s="668"/>
      <c r="E1590" s="668"/>
      <c r="F1590" s="668"/>
    </row>
    <row r="1591" spans="1:6">
      <c r="A1591" s="711"/>
      <c r="B1591" s="668"/>
      <c r="C1591" s="668"/>
      <c r="D1591" s="668"/>
      <c r="E1591" s="668"/>
      <c r="F1591" s="668"/>
    </row>
    <row r="1592" spans="1:6">
      <c r="A1592" s="711"/>
      <c r="B1592" s="668"/>
      <c r="C1592" s="668"/>
      <c r="D1592" s="668"/>
      <c r="E1592" s="668"/>
      <c r="F1592" s="668"/>
    </row>
    <row r="1593" spans="1:6">
      <c r="A1593" s="711"/>
      <c r="B1593" s="668"/>
      <c r="C1593" s="668"/>
      <c r="D1593" s="668"/>
      <c r="E1593" s="668"/>
      <c r="F1593" s="668"/>
    </row>
    <row r="1594" spans="1:6">
      <c r="A1594" s="711"/>
      <c r="B1594" s="668"/>
      <c r="C1594" s="668"/>
      <c r="D1594" s="668"/>
      <c r="E1594" s="668"/>
      <c r="F1594" s="668"/>
    </row>
    <row r="1595" spans="1:6">
      <c r="A1595" s="711"/>
      <c r="B1595" s="668"/>
      <c r="C1595" s="668"/>
      <c r="D1595" s="668"/>
      <c r="E1595" s="668"/>
      <c r="F1595" s="668"/>
    </row>
    <row r="1596" spans="1:6">
      <c r="A1596" s="711"/>
      <c r="B1596" s="668"/>
      <c r="C1596" s="668"/>
      <c r="D1596" s="668"/>
      <c r="E1596" s="668"/>
      <c r="F1596" s="668"/>
    </row>
    <row r="1597" spans="1:6">
      <c r="A1597" s="711"/>
      <c r="B1597" s="668"/>
      <c r="C1597" s="668"/>
      <c r="D1597" s="668"/>
      <c r="E1597" s="668"/>
      <c r="F1597" s="668"/>
    </row>
    <row r="1598" spans="1:6">
      <c r="A1598" s="711"/>
      <c r="B1598" s="668"/>
      <c r="C1598" s="668"/>
      <c r="D1598" s="668"/>
      <c r="E1598" s="668"/>
      <c r="F1598" s="668"/>
    </row>
    <row r="1599" spans="1:6">
      <c r="A1599" s="711"/>
      <c r="B1599" s="668"/>
      <c r="C1599" s="668"/>
      <c r="D1599" s="668"/>
      <c r="E1599" s="668"/>
      <c r="F1599" s="668"/>
    </row>
    <row r="1600" spans="1:6">
      <c r="A1600" s="711"/>
      <c r="B1600" s="668"/>
      <c r="C1600" s="668"/>
      <c r="D1600" s="668"/>
      <c r="E1600" s="668"/>
      <c r="F1600" s="668"/>
    </row>
    <row r="1601" spans="1:6">
      <c r="A1601" s="711"/>
      <c r="B1601" s="668"/>
      <c r="C1601" s="668"/>
      <c r="D1601" s="668"/>
      <c r="E1601" s="668"/>
      <c r="F1601" s="668"/>
    </row>
    <row r="1602" spans="1:6">
      <c r="A1602" s="711"/>
      <c r="B1602" s="668"/>
      <c r="C1602" s="668"/>
      <c r="D1602" s="668"/>
      <c r="E1602" s="668"/>
      <c r="F1602" s="668"/>
    </row>
    <row r="1603" spans="1:6">
      <c r="A1603" s="711"/>
      <c r="B1603" s="668"/>
      <c r="C1603" s="668"/>
      <c r="D1603" s="668"/>
      <c r="E1603" s="668"/>
      <c r="F1603" s="668"/>
    </row>
    <row r="1604" spans="1:6">
      <c r="A1604" s="711"/>
      <c r="B1604" s="668"/>
      <c r="C1604" s="668"/>
      <c r="D1604" s="668"/>
      <c r="E1604" s="668"/>
      <c r="F1604" s="668"/>
    </row>
    <row r="1605" spans="1:6">
      <c r="A1605" s="711"/>
      <c r="B1605" s="668"/>
      <c r="C1605" s="668"/>
      <c r="D1605" s="668"/>
      <c r="E1605" s="668"/>
      <c r="F1605" s="668"/>
    </row>
    <row r="1606" spans="1:6">
      <c r="A1606" s="711"/>
      <c r="B1606" s="668"/>
      <c r="C1606" s="668"/>
      <c r="D1606" s="668"/>
      <c r="E1606" s="668"/>
      <c r="F1606" s="668"/>
    </row>
    <row r="1607" spans="1:6">
      <c r="A1607" s="711"/>
      <c r="B1607" s="668"/>
      <c r="C1607" s="668"/>
      <c r="D1607" s="668"/>
      <c r="E1607" s="668"/>
      <c r="F1607" s="668"/>
    </row>
    <row r="1608" spans="1:6">
      <c r="A1608" s="711"/>
      <c r="B1608" s="668"/>
      <c r="C1608" s="668"/>
      <c r="D1608" s="668"/>
      <c r="E1608" s="668"/>
      <c r="F1608" s="668"/>
    </row>
    <row r="1609" spans="1:6">
      <c r="A1609" s="711"/>
      <c r="B1609" s="668"/>
      <c r="C1609" s="668"/>
      <c r="D1609" s="668"/>
      <c r="E1609" s="668"/>
      <c r="F1609" s="668"/>
    </row>
    <row r="1610" spans="1:6">
      <c r="A1610" s="711"/>
      <c r="B1610" s="668"/>
      <c r="C1610" s="668"/>
      <c r="D1610" s="668"/>
      <c r="E1610" s="668"/>
      <c r="F1610" s="668"/>
    </row>
    <row r="1611" spans="1:6">
      <c r="A1611" s="711"/>
      <c r="B1611" s="668"/>
      <c r="C1611" s="668"/>
      <c r="D1611" s="668"/>
      <c r="E1611" s="668"/>
      <c r="F1611" s="668"/>
    </row>
    <row r="1612" spans="1:6">
      <c r="A1612" s="711"/>
      <c r="B1612" s="668"/>
      <c r="C1612" s="668"/>
      <c r="D1612" s="668"/>
      <c r="E1612" s="668"/>
      <c r="F1612" s="668"/>
    </row>
    <row r="1613" spans="1:6">
      <c r="A1613" s="711"/>
      <c r="B1613" s="668"/>
      <c r="C1613" s="668"/>
      <c r="D1613" s="668"/>
      <c r="E1613" s="668"/>
      <c r="F1613" s="668"/>
    </row>
    <row r="1614" spans="1:6">
      <c r="A1614" s="711"/>
      <c r="B1614" s="668"/>
      <c r="C1614" s="668"/>
      <c r="D1614" s="668"/>
      <c r="E1614" s="668"/>
      <c r="F1614" s="668"/>
    </row>
    <row r="1615" spans="1:6">
      <c r="A1615" s="711"/>
      <c r="B1615" s="668"/>
      <c r="C1615" s="668"/>
      <c r="D1615" s="668"/>
      <c r="E1615" s="668"/>
      <c r="F1615" s="668"/>
    </row>
    <row r="1616" spans="1:6">
      <c r="A1616" s="711"/>
      <c r="B1616" s="668"/>
      <c r="C1616" s="668"/>
      <c r="D1616" s="668"/>
      <c r="E1616" s="668"/>
      <c r="F1616" s="668"/>
    </row>
    <row r="1617" spans="1:6">
      <c r="A1617" s="711"/>
      <c r="B1617" s="668"/>
      <c r="C1617" s="668"/>
      <c r="D1617" s="668"/>
      <c r="E1617" s="668"/>
      <c r="F1617" s="668"/>
    </row>
    <row r="1618" spans="1:6">
      <c r="A1618" s="711"/>
      <c r="B1618" s="668"/>
      <c r="C1618" s="668"/>
      <c r="D1618" s="668"/>
      <c r="E1618" s="668"/>
      <c r="F1618" s="668"/>
    </row>
    <row r="1619" spans="1:6">
      <c r="A1619" s="711"/>
      <c r="B1619" s="668"/>
      <c r="C1619" s="668"/>
      <c r="D1619" s="668"/>
      <c r="E1619" s="668"/>
      <c r="F1619" s="668"/>
    </row>
    <row r="1620" spans="1:6">
      <c r="A1620" s="711"/>
      <c r="B1620" s="668"/>
      <c r="C1620" s="668"/>
      <c r="D1620" s="668"/>
      <c r="E1620" s="668"/>
      <c r="F1620" s="668"/>
    </row>
    <row r="1621" spans="1:6">
      <c r="A1621" s="711"/>
      <c r="B1621" s="668"/>
      <c r="C1621" s="668"/>
      <c r="D1621" s="668"/>
      <c r="E1621" s="668"/>
      <c r="F1621" s="668"/>
    </row>
    <row r="1622" spans="1:6">
      <c r="A1622" s="711"/>
      <c r="B1622" s="668"/>
      <c r="C1622" s="668"/>
      <c r="D1622" s="668"/>
      <c r="E1622" s="668"/>
      <c r="F1622" s="668"/>
    </row>
    <row r="1623" spans="1:6">
      <c r="A1623" s="711"/>
      <c r="B1623" s="668"/>
      <c r="C1623" s="668"/>
      <c r="D1623" s="668"/>
      <c r="E1623" s="668"/>
      <c r="F1623" s="668"/>
    </row>
    <row r="1624" spans="1:6">
      <c r="A1624" s="711"/>
      <c r="B1624" s="668"/>
      <c r="C1624" s="668"/>
      <c r="D1624" s="668"/>
      <c r="E1624" s="668"/>
      <c r="F1624" s="668"/>
    </row>
    <row r="1625" spans="1:6">
      <c r="A1625" s="711"/>
      <c r="B1625" s="668"/>
      <c r="C1625" s="668"/>
      <c r="D1625" s="668"/>
      <c r="E1625" s="668"/>
      <c r="F1625" s="668"/>
    </row>
    <row r="1626" spans="1:6">
      <c r="A1626" s="711"/>
      <c r="B1626" s="668"/>
      <c r="C1626" s="668"/>
      <c r="D1626" s="668"/>
      <c r="E1626" s="668"/>
      <c r="F1626" s="668"/>
    </row>
    <row r="1627" spans="1:6">
      <c r="A1627" s="711"/>
      <c r="B1627" s="668"/>
      <c r="C1627" s="668"/>
      <c r="D1627" s="668"/>
      <c r="E1627" s="668"/>
      <c r="F1627" s="668"/>
    </row>
    <row r="1628" spans="1:6">
      <c r="A1628" s="711"/>
      <c r="B1628" s="668"/>
      <c r="C1628" s="668"/>
      <c r="D1628" s="668"/>
      <c r="E1628" s="668"/>
      <c r="F1628" s="668"/>
    </row>
    <row r="1629" spans="1:6">
      <c r="A1629" s="711"/>
      <c r="B1629" s="668"/>
      <c r="C1629" s="668"/>
      <c r="D1629" s="668"/>
      <c r="E1629" s="668"/>
      <c r="F1629" s="668"/>
    </row>
    <row r="1630" spans="1:6">
      <c r="A1630" s="711"/>
      <c r="B1630" s="668"/>
      <c r="C1630" s="668"/>
      <c r="D1630" s="668"/>
      <c r="E1630" s="668"/>
      <c r="F1630" s="668"/>
    </row>
    <row r="1631" spans="1:6">
      <c r="A1631" s="711"/>
      <c r="B1631" s="668"/>
      <c r="C1631" s="668"/>
      <c r="D1631" s="668"/>
      <c r="E1631" s="668"/>
      <c r="F1631" s="668"/>
    </row>
    <row r="1632" spans="1:6">
      <c r="A1632" s="711"/>
      <c r="B1632" s="668"/>
      <c r="C1632" s="668"/>
      <c r="D1632" s="668"/>
      <c r="E1632" s="668"/>
      <c r="F1632" s="668"/>
    </row>
    <row r="1633" spans="1:6">
      <c r="A1633" s="711"/>
      <c r="B1633" s="668"/>
      <c r="C1633" s="668"/>
      <c r="D1633" s="668"/>
      <c r="E1633" s="668"/>
      <c r="F1633" s="668"/>
    </row>
    <row r="1634" spans="1:6">
      <c r="A1634" s="711"/>
      <c r="B1634" s="668"/>
      <c r="C1634" s="668"/>
      <c r="D1634" s="668"/>
      <c r="E1634" s="668"/>
      <c r="F1634" s="668"/>
    </row>
    <row r="1635" spans="1:6">
      <c r="A1635" s="711"/>
      <c r="B1635" s="668"/>
      <c r="C1635" s="668"/>
      <c r="D1635" s="668"/>
      <c r="E1635" s="668"/>
      <c r="F1635" s="668"/>
    </row>
    <row r="1636" spans="1:6">
      <c r="A1636" s="711"/>
      <c r="B1636" s="668"/>
      <c r="C1636" s="668"/>
      <c r="D1636" s="668"/>
      <c r="E1636" s="668"/>
      <c r="F1636" s="668"/>
    </row>
    <row r="1637" spans="1:6">
      <c r="A1637" s="711"/>
      <c r="B1637" s="668"/>
      <c r="C1637" s="668"/>
      <c r="D1637" s="668"/>
      <c r="E1637" s="668"/>
      <c r="F1637" s="668"/>
    </row>
    <row r="1638" spans="1:6">
      <c r="A1638" s="711"/>
      <c r="B1638" s="668"/>
      <c r="C1638" s="668"/>
      <c r="D1638" s="668"/>
      <c r="E1638" s="668"/>
      <c r="F1638" s="668"/>
    </row>
    <row r="1639" spans="1:6">
      <c r="A1639" s="711"/>
      <c r="B1639" s="668"/>
      <c r="C1639" s="668"/>
      <c r="D1639" s="668"/>
      <c r="E1639" s="668"/>
      <c r="F1639" s="668"/>
    </row>
    <row r="1640" spans="1:6">
      <c r="A1640" s="711"/>
      <c r="B1640" s="668"/>
      <c r="C1640" s="668"/>
      <c r="D1640" s="668"/>
      <c r="E1640" s="668"/>
      <c r="F1640" s="668"/>
    </row>
    <row r="1641" spans="1:6">
      <c r="A1641" s="711"/>
      <c r="B1641" s="668"/>
      <c r="C1641" s="668"/>
      <c r="D1641" s="668"/>
      <c r="E1641" s="668"/>
      <c r="F1641" s="668"/>
    </row>
    <row r="1642" spans="1:6">
      <c r="A1642" s="711"/>
      <c r="B1642" s="668"/>
      <c r="C1642" s="668"/>
      <c r="D1642" s="668"/>
      <c r="E1642" s="668"/>
      <c r="F1642" s="668"/>
    </row>
    <row r="1643" spans="1:6">
      <c r="A1643" s="711"/>
      <c r="B1643" s="668"/>
      <c r="C1643" s="668"/>
      <c r="D1643" s="668"/>
      <c r="E1643" s="668"/>
      <c r="F1643" s="668"/>
    </row>
    <row r="1644" spans="1:6">
      <c r="A1644" s="711"/>
      <c r="B1644" s="668"/>
      <c r="C1644" s="668"/>
      <c r="D1644" s="668"/>
      <c r="E1644" s="668"/>
      <c r="F1644" s="668"/>
    </row>
    <row r="1645" spans="1:6">
      <c r="A1645" s="711"/>
      <c r="B1645" s="668"/>
      <c r="C1645" s="668"/>
      <c r="D1645" s="668"/>
      <c r="E1645" s="668"/>
      <c r="F1645" s="668"/>
    </row>
    <row r="1646" spans="1:6">
      <c r="A1646" s="711"/>
      <c r="B1646" s="668"/>
      <c r="C1646" s="668"/>
      <c r="D1646" s="668"/>
      <c r="E1646" s="668"/>
      <c r="F1646" s="668"/>
    </row>
    <row r="1647" spans="1:6">
      <c r="A1647" s="711"/>
      <c r="B1647" s="668"/>
      <c r="C1647" s="668"/>
      <c r="D1647" s="668"/>
      <c r="E1647" s="668"/>
      <c r="F1647" s="668"/>
    </row>
    <row r="1648" spans="1:6">
      <c r="A1648" s="711"/>
      <c r="B1648" s="668"/>
      <c r="C1648" s="668"/>
      <c r="D1648" s="668"/>
      <c r="E1648" s="668"/>
      <c r="F1648" s="668"/>
    </row>
    <row r="1649" spans="1:6">
      <c r="A1649" s="711"/>
      <c r="B1649" s="668"/>
      <c r="C1649" s="668"/>
      <c r="D1649" s="668"/>
      <c r="E1649" s="668"/>
      <c r="F1649" s="668"/>
    </row>
    <row r="1650" spans="1:6">
      <c r="A1650" s="711"/>
      <c r="B1650" s="668"/>
      <c r="C1650" s="668"/>
      <c r="D1650" s="668"/>
      <c r="E1650" s="668"/>
      <c r="F1650" s="668"/>
    </row>
    <row r="1651" spans="1:6">
      <c r="A1651" s="711"/>
      <c r="B1651" s="668"/>
      <c r="C1651" s="668"/>
      <c r="D1651" s="668"/>
      <c r="E1651" s="668"/>
      <c r="F1651" s="668"/>
    </row>
    <row r="1652" spans="1:6">
      <c r="A1652" s="711"/>
      <c r="B1652" s="668"/>
      <c r="C1652" s="668"/>
      <c r="D1652" s="668"/>
      <c r="E1652" s="668"/>
      <c r="F1652" s="668"/>
    </row>
    <row r="1653" spans="1:6">
      <c r="A1653" s="711"/>
      <c r="B1653" s="668"/>
      <c r="C1653" s="668"/>
      <c r="D1653" s="668"/>
      <c r="E1653" s="668"/>
      <c r="F1653" s="668"/>
    </row>
    <row r="1654" spans="1:6">
      <c r="A1654" s="711"/>
      <c r="B1654" s="668"/>
      <c r="C1654" s="668"/>
      <c r="D1654" s="668"/>
      <c r="E1654" s="668"/>
      <c r="F1654" s="668"/>
    </row>
    <row r="1655" spans="1:6">
      <c r="A1655" s="711"/>
      <c r="B1655" s="668"/>
      <c r="C1655" s="668"/>
      <c r="D1655" s="668"/>
      <c r="E1655" s="668"/>
      <c r="F1655" s="668"/>
    </row>
    <row r="1656" spans="1:6">
      <c r="A1656" s="711"/>
      <c r="B1656" s="668"/>
      <c r="C1656" s="668"/>
      <c r="D1656" s="668"/>
      <c r="E1656" s="668"/>
      <c r="F1656" s="668"/>
    </row>
    <row r="1657" spans="1:6">
      <c r="A1657" s="711"/>
      <c r="B1657" s="668"/>
      <c r="C1657" s="668"/>
      <c r="D1657" s="668"/>
      <c r="E1657" s="668"/>
      <c r="F1657" s="668"/>
    </row>
    <row r="1658" spans="1:6">
      <c r="A1658" s="711"/>
      <c r="B1658" s="668"/>
      <c r="C1658" s="668"/>
      <c r="D1658" s="668"/>
      <c r="E1658" s="668"/>
      <c r="F1658" s="668"/>
    </row>
    <row r="1659" spans="1:6">
      <c r="A1659" s="711"/>
      <c r="B1659" s="668"/>
      <c r="C1659" s="668"/>
      <c r="D1659" s="668"/>
      <c r="E1659" s="668"/>
      <c r="F1659" s="668"/>
    </row>
    <row r="1660" spans="1:6">
      <c r="A1660" s="711"/>
      <c r="B1660" s="668"/>
      <c r="C1660" s="668"/>
      <c r="D1660" s="668"/>
      <c r="E1660" s="668"/>
      <c r="F1660" s="668"/>
    </row>
    <row r="1661" spans="1:6">
      <c r="A1661" s="711"/>
      <c r="B1661" s="668"/>
      <c r="C1661" s="668"/>
      <c r="D1661" s="668"/>
      <c r="E1661" s="668"/>
      <c r="F1661" s="668"/>
    </row>
    <row r="1662" spans="1:6">
      <c r="A1662" s="711"/>
      <c r="B1662" s="668"/>
      <c r="C1662" s="668"/>
      <c r="D1662" s="668"/>
      <c r="E1662" s="668"/>
      <c r="F1662" s="668"/>
    </row>
    <row r="1663" spans="1:6">
      <c r="A1663" s="711"/>
      <c r="B1663" s="668"/>
      <c r="C1663" s="668"/>
      <c r="D1663" s="668"/>
      <c r="E1663" s="668"/>
      <c r="F1663" s="668"/>
    </row>
    <row r="1664" spans="1:6">
      <c r="A1664" s="711"/>
      <c r="B1664" s="668"/>
      <c r="C1664" s="668"/>
      <c r="D1664" s="668"/>
      <c r="E1664" s="668"/>
      <c r="F1664" s="668"/>
    </row>
    <row r="1665" spans="1:6">
      <c r="A1665" s="711"/>
      <c r="B1665" s="668"/>
      <c r="C1665" s="668"/>
      <c r="D1665" s="668"/>
      <c r="E1665" s="668"/>
      <c r="F1665" s="668"/>
    </row>
    <row r="1666" spans="1:6">
      <c r="A1666" s="711"/>
      <c r="B1666" s="668"/>
      <c r="C1666" s="668"/>
      <c r="D1666" s="668"/>
      <c r="E1666" s="668"/>
      <c r="F1666" s="668"/>
    </row>
    <row r="1667" spans="1:6">
      <c r="A1667" s="711"/>
      <c r="B1667" s="668"/>
      <c r="C1667" s="668"/>
      <c r="D1667" s="668"/>
      <c r="E1667" s="668"/>
      <c r="F1667" s="668"/>
    </row>
    <row r="1668" spans="1:6">
      <c r="A1668" s="711"/>
      <c r="B1668" s="668"/>
      <c r="C1668" s="668"/>
      <c r="D1668" s="668"/>
      <c r="E1668" s="668"/>
      <c r="F1668" s="668"/>
    </row>
    <row r="1669" spans="1:6">
      <c r="A1669" s="711"/>
      <c r="B1669" s="668"/>
      <c r="C1669" s="668"/>
      <c r="D1669" s="668"/>
      <c r="E1669" s="668"/>
      <c r="F1669" s="668"/>
    </row>
    <row r="1670" spans="1:6">
      <c r="A1670" s="711"/>
      <c r="B1670" s="668"/>
      <c r="C1670" s="668"/>
      <c r="D1670" s="668"/>
      <c r="E1670" s="668"/>
      <c r="F1670" s="668"/>
    </row>
    <row r="1671" spans="1:6">
      <c r="A1671" s="711"/>
      <c r="B1671" s="668"/>
      <c r="C1671" s="668"/>
      <c r="D1671" s="668"/>
      <c r="E1671" s="668"/>
      <c r="F1671" s="668"/>
    </row>
    <row r="1672" spans="1:6">
      <c r="A1672" s="711"/>
      <c r="B1672" s="668"/>
      <c r="C1672" s="668"/>
      <c r="D1672" s="668"/>
      <c r="E1672" s="668"/>
      <c r="F1672" s="668"/>
    </row>
    <row r="1673" spans="1:6">
      <c r="A1673" s="711"/>
      <c r="B1673" s="668"/>
      <c r="C1673" s="668"/>
      <c r="D1673" s="668"/>
      <c r="E1673" s="668"/>
      <c r="F1673" s="668"/>
    </row>
    <row r="1674" spans="1:6">
      <c r="A1674" s="711"/>
      <c r="B1674" s="668"/>
      <c r="C1674" s="668"/>
      <c r="D1674" s="668"/>
      <c r="E1674" s="668"/>
      <c r="F1674" s="668"/>
    </row>
    <row r="1675" spans="1:6">
      <c r="A1675" s="711"/>
      <c r="B1675" s="668"/>
      <c r="C1675" s="668"/>
      <c r="D1675" s="668"/>
      <c r="E1675" s="668"/>
      <c r="F1675" s="668"/>
    </row>
    <row r="1676" spans="1:6">
      <c r="A1676" s="711"/>
      <c r="B1676" s="668"/>
      <c r="C1676" s="668"/>
      <c r="D1676" s="668"/>
      <c r="E1676" s="668"/>
      <c r="F1676" s="668"/>
    </row>
    <row r="1677" spans="1:6">
      <c r="A1677" s="711"/>
      <c r="B1677" s="668"/>
      <c r="C1677" s="668"/>
      <c r="D1677" s="668"/>
      <c r="E1677" s="668"/>
      <c r="F1677" s="668"/>
    </row>
    <row r="1678" spans="1:6">
      <c r="A1678" s="711"/>
      <c r="B1678" s="668"/>
      <c r="C1678" s="668"/>
      <c r="D1678" s="668"/>
      <c r="E1678" s="668"/>
      <c r="F1678" s="668"/>
    </row>
    <row r="1679" spans="1:6">
      <c r="A1679" s="711"/>
      <c r="B1679" s="668"/>
      <c r="C1679" s="668"/>
      <c r="D1679" s="668"/>
      <c r="E1679" s="668"/>
      <c r="F1679" s="668"/>
    </row>
    <row r="1680" spans="1:6">
      <c r="A1680" s="711"/>
      <c r="B1680" s="668"/>
      <c r="C1680" s="668"/>
      <c r="D1680" s="668"/>
      <c r="E1680" s="668"/>
      <c r="F1680" s="668"/>
    </row>
    <row r="1681" spans="1:6">
      <c r="A1681" s="711"/>
      <c r="B1681" s="668"/>
      <c r="C1681" s="668"/>
      <c r="D1681" s="668"/>
      <c r="E1681" s="668"/>
      <c r="F1681" s="668"/>
    </row>
    <row r="1682" spans="1:6">
      <c r="A1682" s="711"/>
      <c r="B1682" s="668"/>
      <c r="C1682" s="668"/>
      <c r="D1682" s="668"/>
      <c r="E1682" s="668"/>
      <c r="F1682" s="668"/>
    </row>
    <row r="1683" spans="1:6">
      <c r="A1683" s="711"/>
      <c r="B1683" s="668"/>
      <c r="C1683" s="668"/>
      <c r="D1683" s="668"/>
      <c r="E1683" s="668"/>
      <c r="F1683" s="668"/>
    </row>
    <row r="1684" spans="1:6">
      <c r="A1684" s="711"/>
      <c r="B1684" s="668"/>
      <c r="C1684" s="668"/>
      <c r="D1684" s="668"/>
      <c r="E1684" s="668"/>
      <c r="F1684" s="668"/>
    </row>
    <row r="1685" spans="1:6">
      <c r="A1685" s="711"/>
      <c r="B1685" s="668"/>
      <c r="C1685" s="668"/>
      <c r="D1685" s="668"/>
      <c r="E1685" s="668"/>
      <c r="F1685" s="668"/>
    </row>
    <row r="1686" spans="1:6">
      <c r="A1686" s="711"/>
      <c r="B1686" s="668"/>
      <c r="C1686" s="668"/>
      <c r="D1686" s="668"/>
      <c r="E1686" s="668"/>
      <c r="F1686" s="668"/>
    </row>
    <row r="1687" spans="1:6">
      <c r="A1687" s="711"/>
      <c r="B1687" s="668"/>
      <c r="C1687" s="668"/>
      <c r="D1687" s="668"/>
      <c r="E1687" s="668"/>
      <c r="F1687" s="668"/>
    </row>
    <row r="1688" spans="1:6">
      <c r="A1688" s="711"/>
      <c r="B1688" s="668"/>
      <c r="C1688" s="668"/>
      <c r="D1688" s="668"/>
      <c r="E1688" s="668"/>
      <c r="F1688" s="668"/>
    </row>
    <row r="1689" spans="1:6">
      <c r="A1689" s="711"/>
      <c r="B1689" s="668"/>
      <c r="C1689" s="668"/>
      <c r="D1689" s="668"/>
      <c r="E1689" s="668"/>
      <c r="F1689" s="668"/>
    </row>
    <row r="1690" spans="1:6">
      <c r="A1690" s="711"/>
      <c r="B1690" s="668"/>
      <c r="C1690" s="668"/>
      <c r="D1690" s="668"/>
      <c r="E1690" s="668"/>
      <c r="F1690" s="668"/>
    </row>
    <row r="1691" spans="1:6">
      <c r="A1691" s="711"/>
      <c r="B1691" s="668"/>
      <c r="C1691" s="668"/>
      <c r="D1691" s="668"/>
      <c r="E1691" s="668"/>
      <c r="F1691" s="668"/>
    </row>
    <row r="1692" spans="1:6">
      <c r="A1692" s="711"/>
      <c r="B1692" s="668"/>
      <c r="C1692" s="668"/>
      <c r="D1692" s="668"/>
      <c r="E1692" s="668"/>
      <c r="F1692" s="668"/>
    </row>
    <row r="1693" spans="1:6">
      <c r="A1693" s="711"/>
      <c r="B1693" s="668"/>
      <c r="C1693" s="668"/>
      <c r="D1693" s="668"/>
      <c r="E1693" s="668"/>
      <c r="F1693" s="668"/>
    </row>
    <row r="1694" spans="1:6">
      <c r="A1694" s="711"/>
      <c r="B1694" s="668"/>
      <c r="C1694" s="668"/>
      <c r="D1694" s="668"/>
      <c r="E1694" s="668"/>
      <c r="F1694" s="668"/>
    </row>
    <row r="1695" spans="1:6">
      <c r="A1695" s="711"/>
      <c r="B1695" s="668"/>
      <c r="C1695" s="668"/>
      <c r="D1695" s="668"/>
      <c r="E1695" s="668"/>
      <c r="F1695" s="668"/>
    </row>
    <row r="1696" spans="1:6">
      <c r="A1696" s="711"/>
      <c r="B1696" s="668"/>
      <c r="C1696" s="668"/>
      <c r="D1696" s="668"/>
      <c r="E1696" s="668"/>
      <c r="F1696" s="668"/>
    </row>
    <row r="1697" spans="1:6">
      <c r="A1697" s="711"/>
      <c r="B1697" s="668"/>
      <c r="C1697" s="668"/>
      <c r="D1697" s="668"/>
      <c r="E1697" s="668"/>
      <c r="F1697" s="668"/>
    </row>
    <row r="1698" spans="1:6">
      <c r="A1698" s="711"/>
      <c r="B1698" s="668"/>
      <c r="C1698" s="668"/>
      <c r="D1698" s="668"/>
      <c r="E1698" s="668"/>
      <c r="F1698" s="668"/>
    </row>
    <row r="1699" spans="1:6">
      <c r="A1699" s="711"/>
      <c r="B1699" s="668"/>
      <c r="C1699" s="668"/>
      <c r="D1699" s="668"/>
      <c r="E1699" s="668"/>
      <c r="F1699" s="668"/>
    </row>
    <row r="1700" spans="1:6">
      <c r="A1700" s="711"/>
      <c r="B1700" s="668"/>
      <c r="C1700" s="668"/>
      <c r="D1700" s="668"/>
      <c r="E1700" s="668"/>
      <c r="F1700" s="668"/>
    </row>
    <row r="1701" spans="1:6">
      <c r="A1701" s="711"/>
      <c r="B1701" s="668"/>
      <c r="C1701" s="668"/>
      <c r="D1701" s="668"/>
      <c r="E1701" s="668"/>
      <c r="F1701" s="668"/>
    </row>
    <row r="1702" spans="1:6">
      <c r="A1702" s="711"/>
      <c r="B1702" s="668"/>
      <c r="C1702" s="668"/>
      <c r="D1702" s="668"/>
      <c r="E1702" s="668"/>
      <c r="F1702" s="668"/>
    </row>
    <row r="1703" spans="1:6">
      <c r="A1703" s="711"/>
      <c r="B1703" s="668"/>
      <c r="C1703" s="668"/>
      <c r="D1703" s="668"/>
      <c r="E1703" s="668"/>
      <c r="F1703" s="668"/>
    </row>
    <row r="1704" spans="1:6">
      <c r="A1704" s="711"/>
      <c r="B1704" s="668"/>
      <c r="C1704" s="668"/>
      <c r="D1704" s="668"/>
      <c r="E1704" s="668"/>
      <c r="F1704" s="668"/>
    </row>
    <row r="1705" spans="1:6">
      <c r="A1705" s="711"/>
      <c r="B1705" s="668"/>
      <c r="C1705" s="668"/>
      <c r="D1705" s="668"/>
      <c r="E1705" s="668"/>
      <c r="F1705" s="668"/>
    </row>
    <row r="1706" spans="1:6">
      <c r="A1706" s="711"/>
      <c r="B1706" s="668"/>
      <c r="C1706" s="668"/>
      <c r="D1706" s="668"/>
      <c r="E1706" s="668"/>
      <c r="F1706" s="668"/>
    </row>
    <row r="1707" spans="1:6">
      <c r="A1707" s="711"/>
      <c r="B1707" s="668"/>
      <c r="C1707" s="668"/>
      <c r="D1707" s="668"/>
      <c r="E1707" s="668"/>
      <c r="F1707" s="668"/>
    </row>
    <row r="1708" spans="1:6">
      <c r="A1708" s="711"/>
      <c r="B1708" s="668"/>
      <c r="C1708" s="668"/>
      <c r="D1708" s="668"/>
      <c r="E1708" s="668"/>
      <c r="F1708" s="668"/>
    </row>
    <row r="1709" spans="1:6">
      <c r="A1709" s="711"/>
      <c r="B1709" s="668"/>
      <c r="C1709" s="668"/>
      <c r="D1709" s="668"/>
      <c r="E1709" s="668"/>
      <c r="F1709" s="668"/>
    </row>
    <row r="1710" spans="1:6">
      <c r="A1710" s="711"/>
      <c r="B1710" s="668"/>
      <c r="C1710" s="668"/>
      <c r="D1710" s="668"/>
      <c r="E1710" s="668"/>
      <c r="F1710" s="668"/>
    </row>
    <row r="1711" spans="1:6">
      <c r="A1711" s="711"/>
      <c r="B1711" s="668"/>
      <c r="C1711" s="668"/>
      <c r="D1711" s="668"/>
      <c r="E1711" s="668"/>
      <c r="F1711" s="668"/>
    </row>
    <row r="1712" spans="1:6">
      <c r="A1712" s="711"/>
      <c r="B1712" s="668"/>
      <c r="C1712" s="668"/>
      <c r="D1712" s="668"/>
      <c r="E1712" s="668"/>
      <c r="F1712" s="668"/>
    </row>
    <row r="1713" spans="1:6">
      <c r="A1713" s="711"/>
      <c r="B1713" s="668"/>
      <c r="C1713" s="668"/>
      <c r="D1713" s="668"/>
      <c r="E1713" s="668"/>
      <c r="F1713" s="668"/>
    </row>
    <row r="1714" spans="1:6">
      <c r="A1714" s="711"/>
      <c r="B1714" s="668"/>
      <c r="C1714" s="668"/>
      <c r="D1714" s="668"/>
      <c r="E1714" s="668"/>
      <c r="F1714" s="668"/>
    </row>
    <row r="1715" spans="1:6">
      <c r="A1715" s="711"/>
      <c r="B1715" s="668"/>
      <c r="C1715" s="668"/>
      <c r="D1715" s="668"/>
      <c r="E1715" s="668"/>
      <c r="F1715" s="668"/>
    </row>
    <row r="1716" spans="1:6">
      <c r="A1716" s="711"/>
      <c r="B1716" s="668"/>
      <c r="C1716" s="668"/>
      <c r="D1716" s="668"/>
      <c r="E1716" s="668"/>
      <c r="F1716" s="668"/>
    </row>
    <row r="1717" spans="1:6">
      <c r="A1717" s="711"/>
      <c r="B1717" s="668"/>
      <c r="C1717" s="668"/>
      <c r="D1717" s="668"/>
      <c r="E1717" s="668"/>
      <c r="F1717" s="668"/>
    </row>
    <row r="1718" spans="1:6">
      <c r="A1718" s="711"/>
      <c r="B1718" s="668"/>
      <c r="C1718" s="668"/>
      <c r="D1718" s="668"/>
      <c r="E1718" s="668"/>
      <c r="F1718" s="668"/>
    </row>
    <row r="1719" spans="1:6">
      <c r="A1719" s="711"/>
      <c r="B1719" s="668"/>
      <c r="C1719" s="668"/>
      <c r="D1719" s="668"/>
      <c r="E1719" s="668"/>
      <c r="F1719" s="668"/>
    </row>
    <row r="1720" spans="1:6">
      <c r="A1720" s="711"/>
      <c r="B1720" s="668"/>
      <c r="C1720" s="668"/>
      <c r="D1720" s="668"/>
      <c r="E1720" s="668"/>
      <c r="F1720" s="668"/>
    </row>
    <row r="1721" spans="1:6">
      <c r="A1721" s="711"/>
      <c r="B1721" s="668"/>
      <c r="C1721" s="668"/>
      <c r="D1721" s="668"/>
      <c r="E1721" s="668"/>
      <c r="F1721" s="668"/>
    </row>
    <row r="1722" spans="1:6">
      <c r="A1722" s="711"/>
      <c r="B1722" s="668"/>
      <c r="C1722" s="668"/>
      <c r="D1722" s="668"/>
      <c r="E1722" s="668"/>
      <c r="F1722" s="668"/>
    </row>
    <row r="1723" spans="1:6">
      <c r="A1723" s="711"/>
      <c r="B1723" s="668"/>
      <c r="C1723" s="668"/>
      <c r="D1723" s="668"/>
      <c r="E1723" s="668"/>
      <c r="F1723" s="668"/>
    </row>
    <row r="1724" spans="1:6">
      <c r="A1724" s="711"/>
      <c r="B1724" s="668"/>
      <c r="C1724" s="668"/>
      <c r="D1724" s="668"/>
      <c r="E1724" s="668"/>
      <c r="F1724" s="668"/>
    </row>
    <row r="1725" spans="1:6">
      <c r="A1725" s="711"/>
      <c r="B1725" s="668"/>
      <c r="C1725" s="668"/>
      <c r="D1725" s="668"/>
      <c r="E1725" s="668"/>
      <c r="F1725" s="668"/>
    </row>
    <row r="1726" spans="1:6">
      <c r="A1726" s="711"/>
      <c r="B1726" s="668"/>
      <c r="C1726" s="668"/>
      <c r="D1726" s="668"/>
      <c r="E1726" s="668"/>
      <c r="F1726" s="668"/>
    </row>
    <row r="1727" spans="1:6">
      <c r="A1727" s="711"/>
      <c r="B1727" s="668"/>
      <c r="C1727" s="668"/>
      <c r="D1727" s="668"/>
      <c r="E1727" s="668"/>
      <c r="F1727" s="668"/>
    </row>
    <row r="1728" spans="1:6">
      <c r="A1728" s="711"/>
      <c r="B1728" s="668"/>
      <c r="C1728" s="668"/>
      <c r="D1728" s="668"/>
      <c r="E1728" s="668"/>
      <c r="F1728" s="668"/>
    </row>
    <row r="1729" spans="1:6">
      <c r="A1729" s="711"/>
      <c r="B1729" s="668"/>
      <c r="C1729" s="668"/>
      <c r="D1729" s="668"/>
      <c r="E1729" s="668"/>
      <c r="F1729" s="668"/>
    </row>
    <row r="1730" spans="1:6">
      <c r="A1730" s="711"/>
      <c r="B1730" s="668"/>
      <c r="C1730" s="668"/>
      <c r="D1730" s="668"/>
      <c r="E1730" s="668"/>
      <c r="F1730" s="668"/>
    </row>
    <row r="1731" spans="1:6">
      <c r="A1731" s="711"/>
      <c r="B1731" s="668"/>
      <c r="C1731" s="668"/>
      <c r="D1731" s="668"/>
      <c r="E1731" s="668"/>
      <c r="F1731" s="668"/>
    </row>
    <row r="1732" spans="1:6">
      <c r="A1732" s="711"/>
      <c r="B1732" s="668"/>
      <c r="C1732" s="668"/>
      <c r="D1732" s="668"/>
      <c r="E1732" s="668"/>
      <c r="F1732" s="668"/>
    </row>
    <row r="1733" spans="1:6">
      <c r="A1733" s="711"/>
      <c r="B1733" s="668"/>
      <c r="C1733" s="668"/>
      <c r="D1733" s="668"/>
      <c r="E1733" s="668"/>
      <c r="F1733" s="668"/>
    </row>
    <row r="1734" spans="1:6">
      <c r="A1734" s="711"/>
      <c r="B1734" s="668"/>
      <c r="C1734" s="668"/>
      <c r="D1734" s="668"/>
      <c r="E1734" s="668"/>
      <c r="F1734" s="668"/>
    </row>
    <row r="1735" spans="1:6">
      <c r="A1735" s="711"/>
      <c r="B1735" s="668"/>
      <c r="C1735" s="668"/>
      <c r="D1735" s="668"/>
      <c r="E1735" s="668"/>
      <c r="F1735" s="668"/>
    </row>
    <row r="1736" spans="1:6">
      <c r="A1736" s="711"/>
      <c r="B1736" s="668"/>
      <c r="C1736" s="668"/>
      <c r="D1736" s="668"/>
      <c r="E1736" s="668"/>
      <c r="F1736" s="668"/>
    </row>
    <row r="1737" spans="1:6">
      <c r="A1737" s="711"/>
      <c r="B1737" s="668"/>
      <c r="C1737" s="668"/>
      <c r="D1737" s="668"/>
      <c r="E1737" s="668"/>
      <c r="F1737" s="668"/>
    </row>
    <row r="1738" spans="1:6">
      <c r="A1738" s="711"/>
      <c r="B1738" s="668"/>
      <c r="C1738" s="668"/>
      <c r="D1738" s="668"/>
      <c r="E1738" s="668"/>
      <c r="F1738" s="668"/>
    </row>
    <row r="1739" spans="1:6">
      <c r="A1739" s="711"/>
      <c r="B1739" s="668"/>
      <c r="C1739" s="668"/>
      <c r="D1739" s="668"/>
      <c r="E1739" s="668"/>
      <c r="F1739" s="668"/>
    </row>
    <row r="1740" spans="1:6">
      <c r="A1740" s="711"/>
      <c r="B1740" s="668"/>
      <c r="C1740" s="668"/>
      <c r="D1740" s="668"/>
      <c r="E1740" s="668"/>
      <c r="F1740" s="668"/>
    </row>
    <row r="1741" spans="1:6">
      <c r="A1741" s="711"/>
      <c r="B1741" s="668"/>
      <c r="C1741" s="668"/>
      <c r="D1741" s="668"/>
      <c r="E1741" s="668"/>
      <c r="F1741" s="668"/>
    </row>
    <row r="1742" spans="1:6">
      <c r="A1742" s="711"/>
      <c r="B1742" s="668"/>
      <c r="C1742" s="668"/>
      <c r="D1742" s="668"/>
      <c r="E1742" s="668"/>
      <c r="F1742" s="668"/>
    </row>
    <row r="1743" spans="1:6">
      <c r="A1743" s="711"/>
      <c r="B1743" s="668"/>
      <c r="C1743" s="668"/>
      <c r="D1743" s="668"/>
      <c r="E1743" s="668"/>
      <c r="F1743" s="668"/>
    </row>
    <row r="1744" spans="1:6">
      <c r="A1744" s="711"/>
      <c r="B1744" s="668"/>
      <c r="C1744" s="668"/>
      <c r="D1744" s="668"/>
      <c r="E1744" s="668"/>
      <c r="F1744" s="668"/>
    </row>
    <row r="1745" spans="1:6">
      <c r="A1745" s="711"/>
      <c r="B1745" s="668"/>
      <c r="C1745" s="668"/>
      <c r="D1745" s="668"/>
      <c r="E1745" s="668"/>
      <c r="F1745" s="668"/>
    </row>
    <row r="1746" spans="1:6">
      <c r="A1746" s="711"/>
      <c r="B1746" s="668"/>
      <c r="C1746" s="668"/>
      <c r="D1746" s="668"/>
      <c r="E1746" s="668"/>
      <c r="F1746" s="668"/>
    </row>
    <row r="1747" spans="1:6">
      <c r="A1747" s="711"/>
      <c r="B1747" s="668"/>
      <c r="C1747" s="668"/>
      <c r="D1747" s="668"/>
      <c r="E1747" s="668"/>
      <c r="F1747" s="668"/>
    </row>
    <row r="1748" spans="1:6">
      <c r="A1748" s="711"/>
      <c r="B1748" s="668"/>
      <c r="C1748" s="668"/>
      <c r="D1748" s="668"/>
      <c r="E1748" s="668"/>
      <c r="F1748" s="668"/>
    </row>
    <row r="1749" spans="1:6">
      <c r="A1749" s="711"/>
      <c r="B1749" s="668"/>
      <c r="C1749" s="668"/>
      <c r="D1749" s="668"/>
      <c r="E1749" s="668"/>
      <c r="F1749" s="668"/>
    </row>
    <row r="1750" spans="1:6">
      <c r="A1750" s="711"/>
      <c r="B1750" s="668"/>
      <c r="C1750" s="668"/>
      <c r="D1750" s="668"/>
      <c r="E1750" s="668"/>
      <c r="F1750" s="668"/>
    </row>
    <row r="1751" spans="1:6">
      <c r="A1751" s="711"/>
      <c r="B1751" s="668"/>
      <c r="C1751" s="668"/>
      <c r="D1751" s="668"/>
      <c r="E1751" s="668"/>
      <c r="F1751" s="668"/>
    </row>
    <row r="1752" spans="1:6">
      <c r="A1752" s="711"/>
      <c r="B1752" s="668"/>
      <c r="C1752" s="668"/>
      <c r="D1752" s="668"/>
      <c r="E1752" s="668"/>
      <c r="F1752" s="668"/>
    </row>
    <row r="1753" spans="1:6">
      <c r="A1753" s="711"/>
      <c r="B1753" s="668"/>
      <c r="C1753" s="668"/>
      <c r="D1753" s="668"/>
      <c r="E1753" s="668"/>
      <c r="F1753" s="668"/>
    </row>
    <row r="1754" spans="1:6">
      <c r="A1754" s="711"/>
      <c r="B1754" s="668"/>
      <c r="C1754" s="668"/>
      <c r="D1754" s="668"/>
      <c r="E1754" s="668"/>
      <c r="F1754" s="668"/>
    </row>
    <row r="1755" spans="1:6">
      <c r="A1755" s="711"/>
      <c r="B1755" s="668"/>
      <c r="C1755" s="668"/>
      <c r="D1755" s="668"/>
      <c r="E1755" s="668"/>
      <c r="F1755" s="668"/>
    </row>
    <row r="1756" spans="1:6">
      <c r="A1756" s="711"/>
      <c r="B1756" s="668"/>
      <c r="C1756" s="668"/>
      <c r="D1756" s="668"/>
      <c r="E1756" s="668"/>
      <c r="F1756" s="668"/>
    </row>
    <row r="1757" spans="1:6">
      <c r="A1757" s="711"/>
      <c r="B1757" s="668"/>
      <c r="C1757" s="668"/>
      <c r="D1757" s="668"/>
      <c r="E1757" s="668"/>
      <c r="F1757" s="668"/>
    </row>
    <row r="1758" spans="1:6">
      <c r="A1758" s="711"/>
      <c r="B1758" s="668"/>
      <c r="C1758" s="668"/>
      <c r="D1758" s="668"/>
      <c r="E1758" s="668"/>
      <c r="F1758" s="668"/>
    </row>
    <row r="1759" spans="1:6">
      <c r="A1759" s="711"/>
      <c r="B1759" s="668"/>
      <c r="C1759" s="668"/>
      <c r="D1759" s="668"/>
      <c r="E1759" s="668"/>
      <c r="F1759" s="668"/>
    </row>
    <row r="1760" spans="1:6">
      <c r="A1760" s="711"/>
      <c r="B1760" s="668"/>
      <c r="C1760" s="668"/>
      <c r="D1760" s="668"/>
      <c r="E1760" s="668"/>
      <c r="F1760" s="668"/>
    </row>
    <row r="1761" spans="1:6">
      <c r="A1761" s="711"/>
      <c r="B1761" s="668"/>
      <c r="C1761" s="668"/>
      <c r="D1761" s="668"/>
      <c r="E1761" s="668"/>
      <c r="F1761" s="668"/>
    </row>
    <row r="1762" spans="1:6">
      <c r="A1762" s="711"/>
      <c r="B1762" s="668"/>
      <c r="C1762" s="668"/>
      <c r="D1762" s="668"/>
      <c r="E1762" s="668"/>
      <c r="F1762" s="668"/>
    </row>
    <row r="1763" spans="1:6">
      <c r="A1763" s="711"/>
      <c r="B1763" s="668"/>
      <c r="C1763" s="668"/>
      <c r="D1763" s="668"/>
      <c r="E1763" s="668"/>
      <c r="F1763" s="668"/>
    </row>
    <row r="1764" spans="1:6">
      <c r="A1764" s="711"/>
      <c r="B1764" s="668"/>
      <c r="C1764" s="668"/>
      <c r="D1764" s="668"/>
      <c r="E1764" s="668"/>
      <c r="F1764" s="668"/>
    </row>
    <row r="1765" spans="1:6">
      <c r="A1765" s="711"/>
      <c r="B1765" s="668"/>
      <c r="C1765" s="668"/>
      <c r="D1765" s="668"/>
      <c r="E1765" s="668"/>
      <c r="F1765" s="668"/>
    </row>
    <row r="1766" spans="1:6">
      <c r="A1766" s="711"/>
      <c r="B1766" s="668"/>
      <c r="C1766" s="668"/>
      <c r="D1766" s="668"/>
      <c r="E1766" s="668"/>
      <c r="F1766" s="668"/>
    </row>
    <row r="1767" spans="1:6">
      <c r="A1767" s="711"/>
      <c r="B1767" s="668"/>
      <c r="C1767" s="668"/>
      <c r="D1767" s="668"/>
      <c r="E1767" s="668"/>
      <c r="F1767" s="668"/>
    </row>
    <row r="1768" spans="1:6">
      <c r="A1768" s="711"/>
      <c r="B1768" s="668"/>
      <c r="C1768" s="668"/>
      <c r="D1768" s="668"/>
      <c r="E1768" s="668"/>
      <c r="F1768" s="668"/>
    </row>
    <row r="1769" spans="1:6">
      <c r="A1769" s="711"/>
      <c r="B1769" s="668"/>
      <c r="C1769" s="668"/>
      <c r="D1769" s="668"/>
      <c r="E1769" s="668"/>
      <c r="F1769" s="668"/>
    </row>
    <row r="1770" spans="1:6">
      <c r="A1770" s="711"/>
      <c r="B1770" s="668"/>
      <c r="C1770" s="668"/>
      <c r="D1770" s="668"/>
      <c r="E1770" s="668"/>
      <c r="F1770" s="668"/>
    </row>
    <row r="1771" spans="1:6">
      <c r="A1771" s="711"/>
      <c r="B1771" s="668"/>
      <c r="C1771" s="668"/>
      <c r="D1771" s="668"/>
      <c r="E1771" s="668"/>
      <c r="F1771" s="668"/>
    </row>
    <row r="1772" spans="1:6">
      <c r="A1772" s="711"/>
      <c r="B1772" s="668"/>
      <c r="C1772" s="668"/>
      <c r="D1772" s="668"/>
      <c r="E1772" s="668"/>
      <c r="F1772" s="668"/>
    </row>
    <row r="1773" spans="1:6">
      <c r="A1773" s="711"/>
      <c r="B1773" s="668"/>
      <c r="C1773" s="668"/>
      <c r="D1773" s="668"/>
      <c r="E1773" s="668"/>
      <c r="F1773" s="668"/>
    </row>
    <row r="1774" spans="1:6">
      <c r="A1774" s="711"/>
      <c r="B1774" s="668"/>
      <c r="C1774" s="668"/>
      <c r="D1774" s="668"/>
      <c r="E1774" s="668"/>
      <c r="F1774" s="668"/>
    </row>
    <row r="1775" spans="1:6">
      <c r="A1775" s="711"/>
      <c r="B1775" s="668"/>
      <c r="C1775" s="668"/>
      <c r="D1775" s="668"/>
      <c r="E1775" s="668"/>
      <c r="F1775" s="668"/>
    </row>
    <row r="1776" spans="1:6">
      <c r="A1776" s="711"/>
      <c r="B1776" s="668"/>
      <c r="C1776" s="668"/>
      <c r="D1776" s="668"/>
      <c r="E1776" s="668"/>
      <c r="F1776" s="668"/>
    </row>
    <row r="1777" spans="1:6">
      <c r="A1777" s="711"/>
      <c r="B1777" s="668"/>
      <c r="C1777" s="668"/>
      <c r="D1777" s="668"/>
      <c r="E1777" s="668"/>
      <c r="F1777" s="668"/>
    </row>
    <row r="1778" spans="1:6">
      <c r="A1778" s="711"/>
      <c r="B1778" s="668"/>
      <c r="C1778" s="668"/>
      <c r="D1778" s="668"/>
      <c r="E1778" s="668"/>
      <c r="F1778" s="668"/>
    </row>
    <row r="1779" spans="1:6">
      <c r="A1779" s="711"/>
      <c r="B1779" s="668"/>
      <c r="C1779" s="668"/>
      <c r="D1779" s="668"/>
      <c r="E1779" s="668"/>
      <c r="F1779" s="668"/>
    </row>
    <row r="1780" spans="1:6">
      <c r="A1780" s="711"/>
      <c r="B1780" s="668"/>
      <c r="C1780" s="668"/>
      <c r="D1780" s="668"/>
      <c r="E1780" s="668"/>
      <c r="F1780" s="668"/>
    </row>
    <row r="1781" spans="1:6">
      <c r="A1781" s="711"/>
      <c r="B1781" s="668"/>
      <c r="C1781" s="668"/>
      <c r="D1781" s="668"/>
      <c r="E1781" s="668"/>
      <c r="F1781" s="668"/>
    </row>
    <row r="1782" spans="1:6">
      <c r="A1782" s="711"/>
      <c r="B1782" s="668"/>
      <c r="C1782" s="668"/>
      <c r="D1782" s="668"/>
      <c r="E1782" s="668"/>
      <c r="F1782" s="668"/>
    </row>
    <row r="1783" spans="1:6">
      <c r="A1783" s="711"/>
      <c r="B1783" s="668"/>
      <c r="C1783" s="668"/>
      <c r="D1783" s="668"/>
      <c r="E1783" s="668"/>
      <c r="F1783" s="668"/>
    </row>
    <row r="1784" spans="1:6">
      <c r="A1784" s="711"/>
      <c r="B1784" s="668"/>
      <c r="C1784" s="668"/>
      <c r="D1784" s="668"/>
      <c r="E1784" s="668"/>
      <c r="F1784" s="668"/>
    </row>
    <row r="1785" spans="1:6">
      <c r="A1785" s="711"/>
      <c r="B1785" s="668"/>
      <c r="C1785" s="668"/>
      <c r="D1785" s="668"/>
      <c r="E1785" s="668"/>
      <c r="F1785" s="668"/>
    </row>
    <row r="1786" spans="1:6">
      <c r="A1786" s="711"/>
      <c r="B1786" s="668"/>
      <c r="C1786" s="668"/>
      <c r="D1786" s="668"/>
      <c r="E1786" s="668"/>
      <c r="F1786" s="668"/>
    </row>
    <row r="1787" spans="1:6">
      <c r="A1787" s="711"/>
      <c r="B1787" s="668"/>
      <c r="C1787" s="668"/>
      <c r="D1787" s="668"/>
      <c r="E1787" s="668"/>
      <c r="F1787" s="668"/>
    </row>
    <row r="1788" spans="1:6">
      <c r="A1788" s="711"/>
      <c r="B1788" s="668"/>
      <c r="C1788" s="668"/>
      <c r="D1788" s="668"/>
      <c r="E1788" s="668"/>
      <c r="F1788" s="668"/>
    </row>
    <row r="1789" spans="1:6">
      <c r="A1789" s="711"/>
      <c r="B1789" s="668"/>
      <c r="C1789" s="668"/>
      <c r="D1789" s="668"/>
      <c r="E1789" s="668"/>
      <c r="F1789" s="668"/>
    </row>
    <row r="1790" spans="1:6">
      <c r="A1790" s="711"/>
      <c r="B1790" s="668"/>
      <c r="C1790" s="668"/>
      <c r="D1790" s="668"/>
      <c r="E1790" s="668"/>
      <c r="F1790" s="668"/>
    </row>
    <row r="1791" spans="1:6">
      <c r="A1791" s="711"/>
      <c r="B1791" s="668"/>
      <c r="C1791" s="668"/>
      <c r="D1791" s="668"/>
      <c r="E1791" s="668"/>
      <c r="F1791" s="668"/>
    </row>
    <row r="1792" spans="1:6">
      <c r="A1792" s="711"/>
      <c r="B1792" s="668"/>
      <c r="C1792" s="668"/>
      <c r="D1792" s="668"/>
      <c r="E1792" s="668"/>
      <c r="F1792" s="668"/>
    </row>
    <row r="1793" spans="1:6">
      <c r="A1793" s="711"/>
      <c r="B1793" s="668"/>
      <c r="C1793" s="668"/>
      <c r="D1793" s="668"/>
      <c r="E1793" s="668"/>
      <c r="F1793" s="668"/>
    </row>
    <row r="1794" spans="1:6">
      <c r="A1794" s="711"/>
      <c r="B1794" s="668"/>
      <c r="C1794" s="668"/>
      <c r="D1794" s="668"/>
      <c r="E1794" s="668"/>
      <c r="F1794" s="668"/>
    </row>
    <row r="1795" spans="1:6">
      <c r="A1795" s="711"/>
      <c r="B1795" s="668"/>
      <c r="C1795" s="668"/>
      <c r="D1795" s="668"/>
      <c r="E1795" s="668"/>
      <c r="F1795" s="668"/>
    </row>
    <row r="1796" spans="1:6">
      <c r="A1796" s="711"/>
      <c r="B1796" s="668"/>
      <c r="C1796" s="668"/>
      <c r="D1796" s="668"/>
      <c r="E1796" s="668"/>
      <c r="F1796" s="668"/>
    </row>
    <row r="1797" spans="1:6">
      <c r="A1797" s="711"/>
      <c r="B1797" s="668"/>
      <c r="C1797" s="668"/>
      <c r="D1797" s="668"/>
      <c r="E1797" s="668"/>
      <c r="F1797" s="668"/>
    </row>
    <row r="1798" spans="1:6">
      <c r="A1798" s="711"/>
      <c r="B1798" s="668"/>
      <c r="C1798" s="668"/>
      <c r="D1798" s="668"/>
      <c r="E1798" s="668"/>
      <c r="F1798" s="668"/>
    </row>
    <row r="1799" spans="1:6">
      <c r="A1799" s="711"/>
      <c r="B1799" s="668"/>
      <c r="C1799" s="668"/>
      <c r="D1799" s="668"/>
      <c r="E1799" s="668"/>
      <c r="F1799" s="668"/>
    </row>
    <row r="1800" spans="1:6">
      <c r="A1800" s="711"/>
      <c r="B1800" s="668"/>
      <c r="C1800" s="668"/>
      <c r="D1800" s="668"/>
      <c r="E1800" s="668"/>
      <c r="F1800" s="668"/>
    </row>
    <row r="1801" spans="1:6">
      <c r="A1801" s="711"/>
      <c r="B1801" s="668"/>
      <c r="C1801" s="668"/>
      <c r="D1801" s="668"/>
      <c r="E1801" s="668"/>
      <c r="F1801" s="668"/>
    </row>
    <row r="1802" spans="1:6">
      <c r="A1802" s="711"/>
      <c r="B1802" s="668"/>
      <c r="C1802" s="668"/>
      <c r="D1802" s="668"/>
      <c r="E1802" s="668"/>
      <c r="F1802" s="668"/>
    </row>
    <row r="1803" spans="1:6">
      <c r="A1803" s="711"/>
      <c r="B1803" s="668"/>
      <c r="C1803" s="668"/>
      <c r="D1803" s="668"/>
      <c r="E1803" s="668"/>
      <c r="F1803" s="668"/>
    </row>
    <row r="1804" spans="1:6">
      <c r="A1804" s="711"/>
      <c r="B1804" s="668"/>
      <c r="C1804" s="668"/>
      <c r="D1804" s="668"/>
      <c r="E1804" s="668"/>
      <c r="F1804" s="668"/>
    </row>
    <row r="1805" spans="1:6">
      <c r="A1805" s="711"/>
      <c r="B1805" s="668"/>
      <c r="C1805" s="668"/>
      <c r="D1805" s="668"/>
      <c r="E1805" s="668"/>
      <c r="F1805" s="668"/>
    </row>
    <row r="1806" spans="1:6">
      <c r="A1806" s="711"/>
      <c r="B1806" s="668"/>
      <c r="C1806" s="668"/>
      <c r="D1806" s="668"/>
      <c r="E1806" s="668"/>
      <c r="F1806" s="668"/>
    </row>
    <row r="1807" spans="1:6">
      <c r="A1807" s="711"/>
      <c r="B1807" s="668"/>
      <c r="C1807" s="668"/>
      <c r="D1807" s="668"/>
      <c r="E1807" s="668"/>
      <c r="F1807" s="668"/>
    </row>
    <row r="1808" spans="1:6">
      <c r="A1808" s="711"/>
      <c r="B1808" s="668"/>
      <c r="C1808" s="668"/>
      <c r="D1808" s="668"/>
      <c r="E1808" s="668"/>
      <c r="F1808" s="668"/>
    </row>
    <row r="1809" spans="1:6">
      <c r="A1809" s="711"/>
      <c r="B1809" s="668"/>
      <c r="C1809" s="668"/>
      <c r="D1809" s="668"/>
      <c r="E1809" s="668"/>
      <c r="F1809" s="668"/>
    </row>
    <row r="1810" spans="1:6">
      <c r="A1810" s="711"/>
      <c r="B1810" s="668"/>
      <c r="C1810" s="668"/>
      <c r="D1810" s="668"/>
      <c r="E1810" s="668"/>
      <c r="F1810" s="668"/>
    </row>
    <row r="1811" spans="1:6">
      <c r="A1811" s="711"/>
      <c r="B1811" s="668"/>
      <c r="C1811" s="668"/>
      <c r="D1811" s="668"/>
      <c r="E1811" s="668"/>
      <c r="F1811" s="668"/>
    </row>
    <row r="1812" spans="1:6">
      <c r="A1812" s="711"/>
      <c r="B1812" s="668"/>
      <c r="C1812" s="668"/>
      <c r="D1812" s="668"/>
      <c r="E1812" s="668"/>
      <c r="F1812" s="668"/>
    </row>
    <row r="1813" spans="1:6">
      <c r="A1813" s="711"/>
      <c r="B1813" s="668"/>
      <c r="C1813" s="668"/>
      <c r="D1813" s="668"/>
      <c r="E1813" s="668"/>
      <c r="F1813" s="668"/>
    </row>
    <row r="1814" spans="1:6">
      <c r="A1814" s="711"/>
      <c r="B1814" s="668"/>
      <c r="C1814" s="668"/>
      <c r="D1814" s="668"/>
      <c r="E1814" s="668"/>
      <c r="F1814" s="668"/>
    </row>
    <row r="1815" spans="1:6">
      <c r="A1815" s="711"/>
      <c r="B1815" s="668"/>
      <c r="C1815" s="668"/>
      <c r="D1815" s="668"/>
      <c r="E1815" s="668"/>
      <c r="F1815" s="668"/>
    </row>
    <row r="1816" spans="1:6">
      <c r="A1816" s="711"/>
      <c r="B1816" s="668"/>
      <c r="C1816" s="668"/>
      <c r="D1816" s="668"/>
      <c r="E1816" s="668"/>
      <c r="F1816" s="668"/>
    </row>
    <row r="1817" spans="1:6">
      <c r="A1817" s="711"/>
      <c r="B1817" s="668"/>
      <c r="C1817" s="668"/>
      <c r="D1817" s="668"/>
      <c r="E1817" s="668"/>
      <c r="F1817" s="668"/>
    </row>
    <row r="1818" spans="1:6">
      <c r="A1818" s="711"/>
      <c r="B1818" s="668"/>
      <c r="C1818" s="668"/>
      <c r="D1818" s="668"/>
      <c r="E1818" s="668"/>
      <c r="F1818" s="668"/>
    </row>
    <row r="1819" spans="1:6">
      <c r="A1819" s="711"/>
      <c r="B1819" s="668"/>
      <c r="C1819" s="668"/>
      <c r="D1819" s="668"/>
      <c r="E1819" s="668"/>
      <c r="F1819" s="668"/>
    </row>
    <row r="1820" spans="1:6">
      <c r="A1820" s="711"/>
      <c r="B1820" s="668"/>
      <c r="C1820" s="668"/>
      <c r="D1820" s="668"/>
      <c r="E1820" s="668"/>
      <c r="F1820" s="668"/>
    </row>
    <row r="1821" spans="1:6">
      <c r="A1821" s="711"/>
      <c r="B1821" s="668"/>
      <c r="C1821" s="668"/>
      <c r="D1821" s="668"/>
      <c r="E1821" s="668"/>
      <c r="F1821" s="668"/>
    </row>
    <row r="1822" spans="1:6">
      <c r="A1822" s="711"/>
      <c r="B1822" s="668"/>
      <c r="C1822" s="668"/>
      <c r="D1822" s="668"/>
      <c r="E1822" s="668"/>
      <c r="F1822" s="668"/>
    </row>
    <row r="1823" spans="1:6">
      <c r="A1823" s="711"/>
      <c r="B1823" s="668"/>
      <c r="C1823" s="668"/>
      <c r="D1823" s="668"/>
      <c r="E1823" s="668"/>
      <c r="F1823" s="668"/>
    </row>
    <row r="1824" spans="1:6">
      <c r="A1824" s="711"/>
      <c r="B1824" s="668"/>
      <c r="C1824" s="668"/>
      <c r="D1824" s="668"/>
      <c r="E1824" s="668"/>
      <c r="F1824" s="668"/>
    </row>
    <row r="1825" spans="1:6">
      <c r="A1825" s="711"/>
      <c r="B1825" s="668"/>
      <c r="C1825" s="668"/>
      <c r="D1825" s="668"/>
      <c r="E1825" s="668"/>
      <c r="F1825" s="668"/>
    </row>
    <row r="1826" spans="1:6">
      <c r="A1826" s="711"/>
      <c r="B1826" s="668"/>
      <c r="C1826" s="668"/>
      <c r="D1826" s="668"/>
      <c r="E1826" s="668"/>
      <c r="F1826" s="668"/>
    </row>
    <row r="1827" spans="1:6">
      <c r="A1827" s="711"/>
      <c r="B1827" s="668"/>
      <c r="C1827" s="668"/>
      <c r="D1827" s="668"/>
      <c r="E1827" s="668"/>
      <c r="F1827" s="668"/>
    </row>
    <row r="1828" spans="1:6">
      <c r="A1828" s="711"/>
      <c r="B1828" s="668"/>
      <c r="C1828" s="668"/>
      <c r="D1828" s="668"/>
      <c r="E1828" s="668"/>
      <c r="F1828" s="668"/>
    </row>
    <row r="1829" spans="1:6">
      <c r="A1829" s="711"/>
      <c r="B1829" s="668"/>
      <c r="C1829" s="668"/>
      <c r="D1829" s="668"/>
      <c r="E1829" s="668"/>
      <c r="F1829" s="668"/>
    </row>
    <row r="1830" spans="1:6">
      <c r="A1830" s="711"/>
      <c r="B1830" s="668"/>
      <c r="C1830" s="668"/>
      <c r="D1830" s="668"/>
      <c r="E1830" s="668"/>
      <c r="F1830" s="668"/>
    </row>
    <row r="1831" spans="1:6">
      <c r="A1831" s="711"/>
      <c r="B1831" s="668"/>
      <c r="C1831" s="668"/>
      <c r="D1831" s="668"/>
      <c r="E1831" s="668"/>
      <c r="F1831" s="668"/>
    </row>
    <row r="1832" spans="1:6">
      <c r="A1832" s="711"/>
      <c r="B1832" s="668"/>
      <c r="C1832" s="668"/>
      <c r="D1832" s="668"/>
      <c r="E1832" s="668"/>
      <c r="F1832" s="668"/>
    </row>
    <row r="1833" spans="1:6">
      <c r="A1833" s="711"/>
      <c r="B1833" s="668"/>
      <c r="C1833" s="668"/>
      <c r="D1833" s="668"/>
      <c r="E1833" s="668"/>
      <c r="F1833" s="668"/>
    </row>
    <row r="1834" spans="1:6">
      <c r="A1834" s="711"/>
      <c r="B1834" s="668"/>
      <c r="C1834" s="668"/>
      <c r="D1834" s="668"/>
      <c r="E1834" s="668"/>
      <c r="F1834" s="668"/>
    </row>
    <row r="1835" spans="1:6">
      <c r="A1835" s="711"/>
      <c r="B1835" s="668"/>
      <c r="C1835" s="668"/>
      <c r="D1835" s="668"/>
      <c r="E1835" s="668"/>
      <c r="F1835" s="668"/>
    </row>
    <row r="1836" spans="1:6">
      <c r="A1836" s="711"/>
      <c r="B1836" s="668"/>
      <c r="C1836" s="668"/>
      <c r="D1836" s="668"/>
      <c r="E1836" s="668"/>
      <c r="F1836" s="668"/>
    </row>
    <row r="1837" spans="1:6">
      <c r="A1837" s="711"/>
      <c r="B1837" s="668"/>
      <c r="C1837" s="668"/>
      <c r="D1837" s="668"/>
      <c r="E1837" s="668"/>
      <c r="F1837" s="668"/>
    </row>
    <row r="1838" spans="1:6">
      <c r="A1838" s="711"/>
      <c r="B1838" s="668"/>
      <c r="C1838" s="668"/>
      <c r="D1838" s="668"/>
      <c r="E1838" s="668"/>
      <c r="F1838" s="668"/>
    </row>
    <row r="1839" spans="1:6">
      <c r="A1839" s="711"/>
      <c r="B1839" s="668"/>
      <c r="C1839" s="668"/>
      <c r="D1839" s="668"/>
      <c r="E1839" s="668"/>
      <c r="F1839" s="668"/>
    </row>
    <row r="1840" spans="1:6">
      <c r="A1840" s="711"/>
      <c r="B1840" s="668"/>
      <c r="C1840" s="668"/>
      <c r="D1840" s="668"/>
      <c r="E1840" s="668"/>
      <c r="F1840" s="668"/>
    </row>
    <row r="1841" spans="1:6">
      <c r="A1841" s="711"/>
      <c r="B1841" s="668"/>
      <c r="C1841" s="668"/>
      <c r="D1841" s="668"/>
      <c r="E1841" s="668"/>
      <c r="F1841" s="668"/>
    </row>
    <row r="1842" spans="1:6">
      <c r="A1842" s="711"/>
      <c r="B1842" s="668"/>
      <c r="C1842" s="668"/>
      <c r="D1842" s="668"/>
      <c r="E1842" s="668"/>
      <c r="F1842" s="668"/>
    </row>
    <row r="1843" spans="1:6">
      <c r="A1843" s="711"/>
      <c r="B1843" s="668"/>
      <c r="C1843" s="668"/>
      <c r="D1843" s="668"/>
      <c r="E1843" s="668"/>
      <c r="F1843" s="668"/>
    </row>
    <row r="1844" spans="1:6">
      <c r="A1844" s="711"/>
      <c r="B1844" s="668"/>
      <c r="C1844" s="668"/>
      <c r="D1844" s="668"/>
      <c r="E1844" s="668"/>
      <c r="F1844" s="668"/>
    </row>
    <row r="1845" spans="1:6">
      <c r="A1845" s="711"/>
      <c r="B1845" s="668"/>
      <c r="C1845" s="668"/>
      <c r="D1845" s="668"/>
      <c r="E1845" s="668"/>
      <c r="F1845" s="668"/>
    </row>
    <row r="1846" spans="1:6">
      <c r="A1846" s="711"/>
      <c r="B1846" s="668"/>
      <c r="C1846" s="668"/>
      <c r="D1846" s="668"/>
      <c r="E1846" s="668"/>
      <c r="F1846" s="668"/>
    </row>
    <row r="1847" spans="1:6">
      <c r="A1847" s="711"/>
      <c r="B1847" s="668"/>
      <c r="C1847" s="668"/>
      <c r="D1847" s="668"/>
      <c r="E1847" s="668"/>
      <c r="F1847" s="668"/>
    </row>
    <row r="1848" spans="1:6">
      <c r="A1848" s="711"/>
      <c r="B1848" s="668"/>
      <c r="C1848" s="668"/>
      <c r="D1848" s="668"/>
      <c r="E1848" s="668"/>
      <c r="F1848" s="668"/>
    </row>
    <row r="1849" spans="1:6">
      <c r="A1849" s="711"/>
      <c r="B1849" s="668"/>
      <c r="C1849" s="668"/>
      <c r="D1849" s="668"/>
      <c r="E1849" s="668"/>
      <c r="F1849" s="668"/>
    </row>
    <row r="1850" spans="1:6">
      <c r="A1850" s="711"/>
      <c r="B1850" s="668"/>
      <c r="C1850" s="668"/>
      <c r="D1850" s="668"/>
      <c r="E1850" s="668"/>
      <c r="F1850" s="668"/>
    </row>
    <row r="1851" spans="1:6">
      <c r="A1851" s="711"/>
      <c r="B1851" s="668"/>
      <c r="C1851" s="668"/>
      <c r="D1851" s="668"/>
      <c r="E1851" s="668"/>
      <c r="F1851" s="668"/>
    </row>
    <row r="1852" spans="1:6">
      <c r="A1852" s="711"/>
      <c r="B1852" s="668"/>
      <c r="C1852" s="668"/>
      <c r="D1852" s="668"/>
      <c r="E1852" s="668"/>
      <c r="F1852" s="668"/>
    </row>
    <row r="1853" spans="1:6">
      <c r="A1853" s="711"/>
      <c r="B1853" s="668"/>
      <c r="C1853" s="668"/>
      <c r="D1853" s="668"/>
      <c r="E1853" s="668"/>
      <c r="F1853" s="668"/>
    </row>
    <row r="1854" spans="1:6">
      <c r="A1854" s="711"/>
      <c r="B1854" s="668"/>
      <c r="C1854" s="668"/>
      <c r="D1854" s="668"/>
      <c r="E1854" s="668"/>
      <c r="F1854" s="668"/>
    </row>
    <row r="1855" spans="1:6">
      <c r="A1855" s="711"/>
      <c r="B1855" s="668"/>
      <c r="C1855" s="668"/>
      <c r="D1855" s="668"/>
      <c r="E1855" s="668"/>
      <c r="F1855" s="668"/>
    </row>
    <row r="1856" spans="1:6">
      <c r="A1856" s="711"/>
      <c r="B1856" s="668"/>
      <c r="C1856" s="668"/>
      <c r="D1856" s="668"/>
      <c r="E1856" s="668"/>
      <c r="F1856" s="668"/>
    </row>
    <row r="1857" spans="1:6">
      <c r="A1857" s="711"/>
      <c r="B1857" s="668"/>
      <c r="C1857" s="668"/>
      <c r="D1857" s="668"/>
      <c r="E1857" s="668"/>
      <c r="F1857" s="668"/>
    </row>
    <row r="1858" spans="1:6">
      <c r="A1858" s="711"/>
      <c r="B1858" s="668"/>
      <c r="C1858" s="668"/>
      <c r="D1858" s="668"/>
      <c r="E1858" s="668"/>
      <c r="F1858" s="668"/>
    </row>
    <row r="1859" spans="1:6">
      <c r="A1859" s="711"/>
      <c r="B1859" s="668"/>
      <c r="C1859" s="668"/>
      <c r="D1859" s="668"/>
      <c r="E1859" s="668"/>
      <c r="F1859" s="668"/>
    </row>
    <row r="1860" spans="1:6">
      <c r="A1860" s="711"/>
      <c r="B1860" s="668"/>
      <c r="C1860" s="668"/>
      <c r="D1860" s="668"/>
      <c r="E1860" s="668"/>
      <c r="F1860" s="668"/>
    </row>
    <row r="1861" spans="1:6">
      <c r="A1861" s="711"/>
      <c r="B1861" s="668"/>
      <c r="C1861" s="668"/>
      <c r="D1861" s="668"/>
      <c r="E1861" s="668"/>
      <c r="F1861" s="668"/>
    </row>
    <row r="1862" spans="1:6">
      <c r="A1862" s="711"/>
      <c r="B1862" s="668"/>
      <c r="C1862" s="668"/>
      <c r="D1862" s="668"/>
      <c r="E1862" s="668"/>
      <c r="F1862" s="668"/>
    </row>
    <row r="1863" spans="1:6">
      <c r="A1863" s="711"/>
      <c r="B1863" s="668"/>
      <c r="C1863" s="668"/>
      <c r="D1863" s="668"/>
      <c r="E1863" s="668"/>
      <c r="F1863" s="668"/>
    </row>
    <row r="1864" spans="1:6">
      <c r="A1864" s="711"/>
      <c r="B1864" s="668"/>
      <c r="C1864" s="668"/>
      <c r="D1864" s="668"/>
      <c r="E1864" s="668"/>
      <c r="F1864" s="668"/>
    </row>
    <row r="1865" spans="1:6">
      <c r="A1865" s="711"/>
      <c r="B1865" s="668"/>
      <c r="C1865" s="668"/>
      <c r="D1865" s="668"/>
      <c r="E1865" s="668"/>
      <c r="F1865" s="668"/>
    </row>
    <row r="1866" spans="1:6">
      <c r="A1866" s="711"/>
      <c r="B1866" s="668"/>
      <c r="C1866" s="668"/>
      <c r="D1866" s="668"/>
      <c r="E1866" s="668"/>
      <c r="F1866" s="668"/>
    </row>
    <row r="1867" spans="1:6">
      <c r="A1867" s="711"/>
      <c r="B1867" s="668"/>
      <c r="C1867" s="668"/>
      <c r="D1867" s="668"/>
      <c r="E1867" s="668"/>
      <c r="F1867" s="668"/>
    </row>
    <row r="1868" spans="1:6">
      <c r="A1868" s="711"/>
      <c r="B1868" s="668"/>
      <c r="C1868" s="668"/>
      <c r="D1868" s="668"/>
      <c r="E1868" s="668"/>
      <c r="F1868" s="668"/>
    </row>
    <row r="1869" spans="1:6">
      <c r="A1869" s="711"/>
      <c r="B1869" s="668"/>
      <c r="C1869" s="668"/>
      <c r="D1869" s="668"/>
      <c r="E1869" s="668"/>
      <c r="F1869" s="668"/>
    </row>
    <row r="1870" spans="1:6">
      <c r="A1870" s="711"/>
      <c r="B1870" s="668"/>
      <c r="C1870" s="668"/>
      <c r="D1870" s="668"/>
      <c r="E1870" s="668"/>
      <c r="F1870" s="668"/>
    </row>
    <row r="1871" spans="1:6">
      <c r="A1871" s="711"/>
      <c r="B1871" s="668"/>
      <c r="C1871" s="668"/>
      <c r="D1871" s="668"/>
      <c r="E1871" s="668"/>
      <c r="F1871" s="668"/>
    </row>
    <row r="1872" spans="1:6">
      <c r="A1872" s="711"/>
      <c r="B1872" s="668"/>
      <c r="C1872" s="668"/>
      <c r="D1872" s="668"/>
      <c r="E1872" s="668"/>
      <c r="F1872" s="668"/>
    </row>
    <row r="1873" spans="1:6">
      <c r="A1873" s="711"/>
      <c r="B1873" s="668"/>
      <c r="C1873" s="668"/>
      <c r="D1873" s="668"/>
      <c r="E1873" s="668"/>
      <c r="F1873" s="668"/>
    </row>
    <row r="1874" spans="1:6">
      <c r="A1874" s="711"/>
      <c r="B1874" s="668"/>
      <c r="C1874" s="668"/>
      <c r="D1874" s="668"/>
      <c r="E1874" s="668"/>
      <c r="F1874" s="668"/>
    </row>
    <row r="1875" spans="1:6">
      <c r="A1875" s="711"/>
      <c r="B1875" s="668"/>
      <c r="C1875" s="668"/>
      <c r="D1875" s="668"/>
      <c r="E1875" s="668"/>
      <c r="F1875" s="668"/>
    </row>
    <row r="1876" spans="1:6">
      <c r="A1876" s="711"/>
      <c r="B1876" s="668"/>
      <c r="C1876" s="668"/>
      <c r="D1876" s="668"/>
      <c r="E1876" s="668"/>
      <c r="F1876" s="668"/>
    </row>
    <row r="1877" spans="1:6">
      <c r="A1877" s="711"/>
      <c r="B1877" s="668"/>
      <c r="C1877" s="668"/>
      <c r="D1877" s="668"/>
      <c r="E1877" s="668"/>
      <c r="F1877" s="668"/>
    </row>
    <row r="1878" spans="1:6">
      <c r="A1878" s="711"/>
      <c r="B1878" s="668"/>
      <c r="C1878" s="668"/>
      <c r="D1878" s="668"/>
      <c r="E1878" s="668"/>
      <c r="F1878" s="668"/>
    </row>
    <row r="1879" spans="1:6">
      <c r="A1879" s="711"/>
      <c r="B1879" s="668"/>
      <c r="C1879" s="668"/>
      <c r="D1879" s="668"/>
      <c r="E1879" s="668"/>
      <c r="F1879" s="668"/>
    </row>
    <row r="1880" spans="1:6">
      <c r="A1880" s="711"/>
      <c r="B1880" s="668"/>
      <c r="C1880" s="668"/>
      <c r="D1880" s="668"/>
      <c r="E1880" s="668"/>
      <c r="F1880" s="668"/>
    </row>
    <row r="1881" spans="1:6">
      <c r="A1881" s="711"/>
      <c r="B1881" s="668"/>
      <c r="C1881" s="668"/>
      <c r="D1881" s="668"/>
      <c r="E1881" s="668"/>
      <c r="F1881" s="668"/>
    </row>
    <row r="1882" spans="1:6">
      <c r="A1882" s="711"/>
      <c r="B1882" s="668"/>
      <c r="C1882" s="668"/>
      <c r="D1882" s="668"/>
      <c r="E1882" s="668"/>
      <c r="F1882" s="668"/>
    </row>
    <row r="1883" spans="1:6">
      <c r="A1883" s="711"/>
      <c r="B1883" s="668"/>
      <c r="C1883" s="668"/>
      <c r="D1883" s="668"/>
      <c r="E1883" s="668"/>
      <c r="F1883" s="668"/>
    </row>
    <row r="1884" spans="1:6">
      <c r="A1884" s="711"/>
      <c r="B1884" s="668"/>
      <c r="C1884" s="668"/>
      <c r="D1884" s="668"/>
      <c r="E1884" s="668"/>
      <c r="F1884" s="668"/>
    </row>
    <row r="1885" spans="1:6">
      <c r="A1885" s="711"/>
      <c r="B1885" s="668"/>
      <c r="C1885" s="668"/>
      <c r="D1885" s="668"/>
      <c r="E1885" s="668"/>
      <c r="F1885" s="668"/>
    </row>
    <row r="1886" spans="1:6">
      <c r="A1886" s="711"/>
      <c r="B1886" s="668"/>
      <c r="C1886" s="668"/>
      <c r="D1886" s="668"/>
      <c r="E1886" s="668"/>
      <c r="F1886" s="668"/>
    </row>
    <row r="1887" spans="1:6">
      <c r="A1887" s="711"/>
      <c r="B1887" s="668"/>
      <c r="C1887" s="668"/>
      <c r="D1887" s="668"/>
      <c r="E1887" s="668"/>
      <c r="F1887" s="668"/>
    </row>
    <row r="1888" spans="1:6">
      <c r="A1888" s="711"/>
      <c r="B1888" s="668"/>
      <c r="C1888" s="668"/>
      <c r="D1888" s="668"/>
      <c r="E1888" s="668"/>
      <c r="F1888" s="668"/>
    </row>
    <row r="1889" spans="1:6">
      <c r="A1889" s="711"/>
      <c r="B1889" s="668"/>
      <c r="C1889" s="668"/>
      <c r="D1889" s="668"/>
      <c r="E1889" s="668"/>
      <c r="F1889" s="668"/>
    </row>
    <row r="1890" spans="1:6">
      <c r="A1890" s="711"/>
      <c r="B1890" s="668"/>
      <c r="C1890" s="668"/>
      <c r="D1890" s="668"/>
      <c r="E1890" s="668"/>
      <c r="F1890" s="668"/>
    </row>
    <row r="1891" spans="1:6">
      <c r="A1891" s="711"/>
      <c r="B1891" s="668"/>
      <c r="C1891" s="668"/>
      <c r="D1891" s="668"/>
      <c r="E1891" s="668"/>
      <c r="F1891" s="668"/>
    </row>
    <row r="1892" spans="1:6">
      <c r="A1892" s="711"/>
      <c r="B1892" s="668"/>
      <c r="C1892" s="668"/>
      <c r="D1892" s="668"/>
      <c r="E1892" s="668"/>
      <c r="F1892" s="668"/>
    </row>
    <row r="1893" spans="1:6">
      <c r="A1893" s="711"/>
      <c r="B1893" s="668"/>
      <c r="C1893" s="668"/>
      <c r="D1893" s="668"/>
      <c r="E1893" s="668"/>
      <c r="F1893" s="668"/>
    </row>
    <row r="1894" spans="1:6">
      <c r="A1894" s="711"/>
      <c r="B1894" s="668"/>
      <c r="C1894" s="668"/>
      <c r="D1894" s="668"/>
      <c r="E1894" s="668"/>
      <c r="F1894" s="668"/>
    </row>
    <row r="1895" spans="1:6">
      <c r="A1895" s="711"/>
      <c r="B1895" s="668"/>
      <c r="C1895" s="668"/>
      <c r="D1895" s="668"/>
      <c r="E1895" s="668"/>
      <c r="F1895" s="668"/>
    </row>
    <row r="1896" spans="1:6">
      <c r="A1896" s="711"/>
      <c r="B1896" s="668"/>
      <c r="C1896" s="668"/>
      <c r="D1896" s="668"/>
      <c r="E1896" s="668"/>
      <c r="F1896" s="668"/>
    </row>
    <row r="1897" spans="1:6">
      <c r="A1897" s="711"/>
      <c r="B1897" s="668"/>
      <c r="C1897" s="668"/>
      <c r="D1897" s="668"/>
      <c r="E1897" s="668"/>
      <c r="F1897" s="668"/>
    </row>
    <row r="1898" spans="1:6">
      <c r="A1898" s="711"/>
      <c r="B1898" s="668"/>
      <c r="C1898" s="668"/>
      <c r="D1898" s="668"/>
      <c r="E1898" s="668"/>
      <c r="F1898" s="668"/>
    </row>
    <row r="1899" spans="1:6">
      <c r="A1899" s="711"/>
      <c r="B1899" s="668"/>
      <c r="C1899" s="668"/>
      <c r="D1899" s="668"/>
      <c r="E1899" s="668"/>
      <c r="F1899" s="668"/>
    </row>
    <row r="1900" spans="1:6">
      <c r="A1900" s="711"/>
      <c r="B1900" s="668"/>
      <c r="C1900" s="668"/>
      <c r="D1900" s="668"/>
      <c r="E1900" s="668"/>
      <c r="F1900" s="668"/>
    </row>
    <row r="1901" spans="1:6">
      <c r="A1901" s="711"/>
      <c r="B1901" s="668"/>
      <c r="C1901" s="668"/>
      <c r="D1901" s="668"/>
      <c r="E1901" s="668"/>
      <c r="F1901" s="668"/>
    </row>
    <row r="1902" spans="1:6">
      <c r="A1902" s="711"/>
      <c r="B1902" s="668"/>
      <c r="C1902" s="668"/>
      <c r="D1902" s="668"/>
      <c r="E1902" s="668"/>
      <c r="F1902" s="668"/>
    </row>
    <row r="1903" spans="1:6">
      <c r="A1903" s="711"/>
      <c r="B1903" s="668"/>
      <c r="C1903" s="668"/>
      <c r="D1903" s="668"/>
      <c r="E1903" s="668"/>
      <c r="F1903" s="668"/>
    </row>
    <row r="1904" spans="1:6">
      <c r="A1904" s="711"/>
      <c r="B1904" s="668"/>
      <c r="C1904" s="668"/>
      <c r="D1904" s="668"/>
      <c r="E1904" s="668"/>
      <c r="F1904" s="668"/>
    </row>
    <row r="1905" spans="1:6">
      <c r="A1905" s="711"/>
      <c r="B1905" s="668"/>
      <c r="C1905" s="668"/>
      <c r="D1905" s="668"/>
      <c r="E1905" s="668"/>
      <c r="F1905" s="668"/>
    </row>
    <row r="1906" spans="1:6">
      <c r="A1906" s="711"/>
      <c r="B1906" s="668"/>
      <c r="C1906" s="668"/>
      <c r="D1906" s="668"/>
      <c r="E1906" s="668"/>
      <c r="F1906" s="668"/>
    </row>
    <row r="1907" spans="1:6">
      <c r="A1907" s="711"/>
      <c r="B1907" s="668"/>
      <c r="C1907" s="668"/>
      <c r="D1907" s="668"/>
      <c r="E1907" s="668"/>
      <c r="F1907" s="668"/>
    </row>
    <row r="1908" spans="1:6">
      <c r="A1908" s="711"/>
      <c r="B1908" s="668"/>
      <c r="C1908" s="668"/>
      <c r="D1908" s="668"/>
      <c r="E1908" s="668"/>
      <c r="F1908" s="668"/>
    </row>
    <row r="1909" spans="1:6">
      <c r="A1909" s="711"/>
      <c r="B1909" s="668"/>
      <c r="C1909" s="668"/>
      <c r="D1909" s="668"/>
      <c r="E1909" s="668"/>
      <c r="F1909" s="668"/>
    </row>
    <row r="1910" spans="1:6">
      <c r="A1910" s="711"/>
      <c r="B1910" s="668"/>
      <c r="C1910" s="668"/>
      <c r="D1910" s="668"/>
      <c r="E1910" s="668"/>
      <c r="F1910" s="668"/>
    </row>
    <row r="1911" spans="1:6">
      <c r="A1911" s="711"/>
      <c r="B1911" s="668"/>
      <c r="C1911" s="668"/>
      <c r="D1911" s="668"/>
      <c r="E1911" s="668"/>
      <c r="F1911" s="668"/>
    </row>
    <row r="1912" spans="1:6">
      <c r="A1912" s="711"/>
      <c r="B1912" s="668"/>
      <c r="C1912" s="668"/>
      <c r="D1912" s="668"/>
      <c r="E1912" s="668"/>
      <c r="F1912" s="668"/>
    </row>
    <row r="1913" spans="1:6">
      <c r="A1913" s="711"/>
      <c r="B1913" s="668"/>
      <c r="C1913" s="668"/>
      <c r="D1913" s="668"/>
      <c r="E1913" s="668"/>
      <c r="F1913" s="668"/>
    </row>
    <row r="1914" spans="1:6">
      <c r="A1914" s="711"/>
      <c r="B1914" s="668"/>
      <c r="C1914" s="668"/>
      <c r="D1914" s="668"/>
      <c r="E1914" s="668"/>
      <c r="F1914" s="668"/>
    </row>
    <row r="1915" spans="1:6">
      <c r="A1915" s="711"/>
      <c r="B1915" s="668"/>
      <c r="C1915" s="668"/>
      <c r="D1915" s="668"/>
      <c r="E1915" s="668"/>
      <c r="F1915" s="668"/>
    </row>
    <row r="1916" spans="1:6">
      <c r="A1916" s="711"/>
      <c r="B1916" s="668"/>
      <c r="C1916" s="668"/>
      <c r="D1916" s="668"/>
      <c r="E1916" s="668"/>
      <c r="F1916" s="668"/>
    </row>
    <row r="1917" spans="1:6">
      <c r="A1917" s="711"/>
      <c r="B1917" s="668"/>
      <c r="C1917" s="668"/>
      <c r="D1917" s="668"/>
      <c r="E1917" s="668"/>
      <c r="F1917" s="668"/>
    </row>
    <row r="1918" spans="1:6">
      <c r="A1918" s="711"/>
      <c r="B1918" s="668"/>
      <c r="C1918" s="668"/>
      <c r="D1918" s="668"/>
      <c r="E1918" s="668"/>
      <c r="F1918" s="668"/>
    </row>
    <row r="1919" spans="1:6">
      <c r="A1919" s="711"/>
      <c r="B1919" s="668"/>
      <c r="C1919" s="668"/>
      <c r="D1919" s="668"/>
      <c r="E1919" s="668"/>
      <c r="F1919" s="668"/>
    </row>
    <row r="1920" spans="1:6">
      <c r="A1920" s="711"/>
      <c r="B1920" s="668"/>
      <c r="C1920" s="668"/>
      <c r="D1920" s="668"/>
      <c r="E1920" s="668"/>
      <c r="F1920" s="668"/>
    </row>
    <row r="1921" spans="1:6">
      <c r="A1921" s="711"/>
      <c r="B1921" s="668"/>
      <c r="C1921" s="668"/>
      <c r="D1921" s="668"/>
      <c r="E1921" s="668"/>
      <c r="F1921" s="668"/>
    </row>
    <row r="1922" spans="1:6">
      <c r="A1922" s="711"/>
      <c r="B1922" s="668"/>
      <c r="C1922" s="668"/>
      <c r="D1922" s="668"/>
      <c r="E1922" s="668"/>
      <c r="F1922" s="668"/>
    </row>
    <row r="1923" spans="1:6">
      <c r="A1923" s="711"/>
      <c r="B1923" s="668"/>
      <c r="C1923" s="668"/>
      <c r="D1923" s="668"/>
      <c r="E1923" s="668"/>
      <c r="F1923" s="668"/>
    </row>
    <row r="1924" spans="1:6">
      <c r="A1924" s="711"/>
      <c r="B1924" s="668"/>
      <c r="C1924" s="668"/>
      <c r="D1924" s="668"/>
      <c r="E1924" s="668"/>
      <c r="F1924" s="668"/>
    </row>
    <row r="1925" spans="1:6">
      <c r="A1925" s="711"/>
      <c r="B1925" s="668"/>
      <c r="C1925" s="668"/>
      <c r="D1925" s="668"/>
      <c r="E1925" s="668"/>
      <c r="F1925" s="668"/>
    </row>
    <row r="1926" spans="1:6">
      <c r="A1926" s="711"/>
      <c r="B1926" s="668"/>
      <c r="C1926" s="668"/>
      <c r="D1926" s="668"/>
      <c r="E1926" s="668"/>
      <c r="F1926" s="668"/>
    </row>
    <row r="1927" spans="1:6">
      <c r="A1927" s="711"/>
      <c r="B1927" s="668"/>
      <c r="C1927" s="668"/>
      <c r="D1927" s="668"/>
      <c r="E1927" s="668"/>
      <c r="F1927" s="668"/>
    </row>
    <row r="1928" spans="1:6">
      <c r="A1928" s="711"/>
      <c r="B1928" s="668"/>
      <c r="C1928" s="668"/>
      <c r="D1928" s="668"/>
      <c r="E1928" s="668"/>
      <c r="F1928" s="668"/>
    </row>
    <row r="1929" spans="1:6">
      <c r="A1929" s="711"/>
      <c r="B1929" s="668"/>
      <c r="C1929" s="668"/>
      <c r="D1929" s="668"/>
      <c r="E1929" s="668"/>
      <c r="F1929" s="668"/>
    </row>
    <row r="1930" spans="1:6">
      <c r="A1930" s="711"/>
      <c r="B1930" s="668"/>
      <c r="C1930" s="668"/>
      <c r="D1930" s="668"/>
      <c r="E1930" s="668"/>
      <c r="F1930" s="668"/>
    </row>
    <row r="1931" spans="1:6">
      <c r="A1931" s="711"/>
      <c r="B1931" s="668"/>
      <c r="C1931" s="668"/>
      <c r="D1931" s="668"/>
      <c r="E1931" s="668"/>
      <c r="F1931" s="668"/>
    </row>
    <row r="1932" spans="1:6">
      <c r="A1932" s="711"/>
      <c r="B1932" s="668"/>
      <c r="C1932" s="668"/>
      <c r="D1932" s="668"/>
      <c r="E1932" s="668"/>
      <c r="F1932" s="668"/>
    </row>
    <row r="1933" spans="1:6">
      <c r="A1933" s="711"/>
      <c r="B1933" s="668"/>
      <c r="C1933" s="668"/>
      <c r="D1933" s="668"/>
      <c r="E1933" s="668"/>
      <c r="F1933" s="668"/>
    </row>
    <row r="1934" spans="1:6">
      <c r="A1934" s="711"/>
      <c r="B1934" s="668"/>
      <c r="C1934" s="668"/>
      <c r="D1934" s="668"/>
      <c r="E1934" s="668"/>
      <c r="F1934" s="668"/>
    </row>
    <row r="1935" spans="1:6">
      <c r="A1935" s="711"/>
      <c r="B1935" s="668"/>
      <c r="C1935" s="668"/>
      <c r="D1935" s="668"/>
      <c r="E1935" s="668"/>
      <c r="F1935" s="668"/>
    </row>
    <row r="1936" spans="1:6">
      <c r="A1936" s="711"/>
      <c r="B1936" s="668"/>
      <c r="C1936" s="668"/>
      <c r="D1936" s="668"/>
      <c r="E1936" s="668"/>
      <c r="F1936" s="668"/>
    </row>
    <row r="1937" spans="1:6">
      <c r="A1937" s="711"/>
      <c r="B1937" s="668"/>
      <c r="C1937" s="668"/>
      <c r="D1937" s="668"/>
      <c r="E1937" s="668"/>
      <c r="F1937" s="668"/>
    </row>
    <row r="1938" spans="1:6">
      <c r="A1938" s="711"/>
      <c r="B1938" s="668"/>
      <c r="C1938" s="668"/>
      <c r="D1938" s="668"/>
      <c r="E1938" s="668"/>
      <c r="F1938" s="668"/>
    </row>
    <row r="1939" spans="1:6">
      <c r="A1939" s="711"/>
      <c r="B1939" s="668"/>
      <c r="C1939" s="668"/>
      <c r="D1939" s="668"/>
      <c r="E1939" s="668"/>
      <c r="F1939" s="668"/>
    </row>
    <row r="1940" spans="1:6">
      <c r="A1940" s="711"/>
      <c r="B1940" s="668"/>
      <c r="C1940" s="668"/>
      <c r="D1940" s="668"/>
      <c r="E1940" s="668"/>
      <c r="F1940" s="668"/>
    </row>
    <row r="1941" spans="1:6">
      <c r="A1941" s="711"/>
      <c r="B1941" s="668"/>
      <c r="C1941" s="668"/>
      <c r="D1941" s="668"/>
      <c r="E1941" s="668"/>
      <c r="F1941" s="668"/>
    </row>
    <row r="1942" spans="1:6">
      <c r="A1942" s="711"/>
      <c r="B1942" s="668"/>
      <c r="C1942" s="668"/>
      <c r="D1942" s="668"/>
      <c r="E1942" s="668"/>
      <c r="F1942" s="668"/>
    </row>
    <row r="1943" spans="1:6">
      <c r="A1943" s="711"/>
      <c r="B1943" s="668"/>
      <c r="C1943" s="668"/>
      <c r="D1943" s="668"/>
      <c r="E1943" s="668"/>
      <c r="F1943" s="668"/>
    </row>
    <row r="1944" spans="1:6">
      <c r="A1944" s="711"/>
      <c r="B1944" s="668"/>
      <c r="C1944" s="668"/>
      <c r="D1944" s="668"/>
      <c r="E1944" s="668"/>
      <c r="F1944" s="668"/>
    </row>
    <row r="1945" spans="1:6">
      <c r="A1945" s="711"/>
      <c r="B1945" s="668"/>
      <c r="C1945" s="668"/>
      <c r="D1945" s="668"/>
      <c r="E1945" s="668"/>
      <c r="F1945" s="668"/>
    </row>
    <row r="1946" spans="1:6">
      <c r="A1946" s="711"/>
      <c r="B1946" s="668"/>
      <c r="C1946" s="668"/>
      <c r="D1946" s="668"/>
      <c r="E1946" s="668"/>
      <c r="F1946" s="668"/>
    </row>
    <row r="1947" spans="1:6">
      <c r="A1947" s="711"/>
      <c r="B1947" s="668"/>
      <c r="C1947" s="668"/>
      <c r="D1947" s="668"/>
      <c r="E1947" s="668"/>
      <c r="F1947" s="668"/>
    </row>
    <row r="1948" spans="1:6">
      <c r="A1948" s="711"/>
      <c r="B1948" s="668"/>
      <c r="C1948" s="668"/>
      <c r="D1948" s="668"/>
      <c r="E1948" s="668"/>
      <c r="F1948" s="668"/>
    </row>
    <row r="1949" spans="1:6">
      <c r="A1949" s="711"/>
      <c r="B1949" s="668"/>
      <c r="C1949" s="668"/>
      <c r="D1949" s="668"/>
      <c r="E1949" s="668"/>
      <c r="F1949" s="668"/>
    </row>
    <row r="1950" spans="1:6">
      <c r="A1950" s="711"/>
      <c r="B1950" s="668"/>
      <c r="C1950" s="668"/>
      <c r="D1950" s="668"/>
      <c r="E1950" s="668"/>
      <c r="F1950" s="668"/>
    </row>
    <row r="1951" spans="1:6">
      <c r="A1951" s="711"/>
      <c r="B1951" s="668"/>
      <c r="C1951" s="668"/>
      <c r="D1951" s="668"/>
      <c r="E1951" s="668"/>
      <c r="F1951" s="668"/>
    </row>
    <row r="1952" spans="1:6">
      <c r="A1952" s="711"/>
      <c r="B1952" s="668"/>
      <c r="C1952" s="668"/>
      <c r="D1952" s="668"/>
      <c r="E1952" s="668"/>
      <c r="F1952" s="668"/>
    </row>
    <row r="1953" spans="1:6">
      <c r="A1953" s="711"/>
      <c r="B1953" s="668"/>
      <c r="C1953" s="668"/>
      <c r="D1953" s="668"/>
      <c r="E1953" s="668"/>
      <c r="F1953" s="668"/>
    </row>
    <row r="1954" spans="1:6">
      <c r="A1954" s="711"/>
      <c r="B1954" s="668"/>
      <c r="C1954" s="668"/>
      <c r="D1954" s="668"/>
      <c r="E1954" s="668"/>
      <c r="F1954" s="668"/>
    </row>
    <row r="1955" spans="1:6">
      <c r="A1955" s="711"/>
      <c r="B1955" s="668"/>
      <c r="C1955" s="668"/>
      <c r="D1955" s="668"/>
      <c r="E1955" s="668"/>
      <c r="F1955" s="668"/>
    </row>
    <row r="1956" spans="1:6">
      <c r="A1956" s="711"/>
      <c r="B1956" s="668"/>
      <c r="C1956" s="668"/>
      <c r="D1956" s="668"/>
      <c r="E1956" s="668"/>
      <c r="F1956" s="668"/>
    </row>
    <row r="1957" spans="1:6">
      <c r="A1957" s="711"/>
      <c r="B1957" s="668"/>
      <c r="C1957" s="668"/>
      <c r="D1957" s="668"/>
      <c r="E1957" s="668"/>
      <c r="F1957" s="668"/>
    </row>
    <row r="1958" spans="1:6">
      <c r="A1958" s="711"/>
      <c r="B1958" s="668"/>
      <c r="C1958" s="668"/>
      <c r="D1958" s="668"/>
      <c r="E1958" s="668"/>
      <c r="F1958" s="668"/>
    </row>
    <row r="1959" spans="1:6">
      <c r="A1959" s="711"/>
      <c r="B1959" s="668"/>
      <c r="C1959" s="668"/>
      <c r="D1959" s="668"/>
      <c r="E1959" s="668"/>
      <c r="F1959" s="668"/>
    </row>
    <row r="1960" spans="1:6">
      <c r="A1960" s="711"/>
      <c r="B1960" s="668"/>
      <c r="C1960" s="668"/>
      <c r="D1960" s="668"/>
      <c r="E1960" s="668"/>
      <c r="F1960" s="668"/>
    </row>
    <row r="1961" spans="1:6">
      <c r="A1961" s="711"/>
      <c r="B1961" s="668"/>
      <c r="C1961" s="668"/>
      <c r="D1961" s="668"/>
      <c r="E1961" s="668"/>
      <c r="F1961" s="668"/>
    </row>
    <row r="1962" spans="1:6">
      <c r="A1962" s="711"/>
      <c r="B1962" s="668"/>
      <c r="C1962" s="668"/>
      <c r="D1962" s="668"/>
      <c r="E1962" s="668"/>
      <c r="F1962" s="668"/>
    </row>
    <row r="1963" spans="1:6">
      <c r="A1963" s="711"/>
      <c r="B1963" s="668"/>
      <c r="C1963" s="668"/>
      <c r="D1963" s="668"/>
      <c r="E1963" s="668"/>
      <c r="F1963" s="668"/>
    </row>
    <row r="1964" spans="1:6">
      <c r="A1964" s="711"/>
      <c r="B1964" s="668"/>
      <c r="C1964" s="668"/>
      <c r="D1964" s="668"/>
      <c r="E1964" s="668"/>
      <c r="F1964" s="668"/>
    </row>
    <row r="1965" spans="1:6">
      <c r="A1965" s="711"/>
      <c r="B1965" s="668"/>
      <c r="C1965" s="668"/>
      <c r="D1965" s="668"/>
      <c r="E1965" s="668"/>
      <c r="F1965" s="668"/>
    </row>
    <row r="1966" spans="1:6">
      <c r="A1966" s="711"/>
      <c r="B1966" s="668"/>
      <c r="C1966" s="668"/>
      <c r="D1966" s="668"/>
      <c r="E1966" s="668"/>
      <c r="F1966" s="668"/>
    </row>
    <row r="1967" spans="1:6">
      <c r="A1967" s="711"/>
      <c r="B1967" s="668"/>
      <c r="C1967" s="668"/>
      <c r="D1967" s="668"/>
      <c r="E1967" s="668"/>
      <c r="F1967" s="668"/>
    </row>
    <row r="1968" spans="1:6">
      <c r="A1968" s="711"/>
      <c r="B1968" s="668"/>
      <c r="C1968" s="668"/>
      <c r="D1968" s="668"/>
      <c r="E1968" s="668"/>
      <c r="F1968" s="668"/>
    </row>
    <row r="1969" spans="1:6">
      <c r="A1969" s="711"/>
      <c r="B1969" s="668"/>
      <c r="C1969" s="668"/>
      <c r="D1969" s="668"/>
      <c r="E1969" s="668"/>
      <c r="F1969" s="668"/>
    </row>
    <row r="1970" spans="1:6">
      <c r="A1970" s="711"/>
      <c r="B1970" s="668"/>
      <c r="C1970" s="668"/>
      <c r="D1970" s="668"/>
      <c r="E1970" s="668"/>
      <c r="F1970" s="668"/>
    </row>
    <row r="1971" spans="1:6">
      <c r="A1971" s="711"/>
      <c r="B1971" s="668"/>
      <c r="C1971" s="668"/>
      <c r="D1971" s="668"/>
      <c r="E1971" s="668"/>
      <c r="F1971" s="668"/>
    </row>
    <row r="1972" spans="1:6">
      <c r="A1972" s="711"/>
      <c r="B1972" s="668"/>
      <c r="C1972" s="668"/>
      <c r="D1972" s="668"/>
      <c r="E1972" s="668"/>
      <c r="F1972" s="668"/>
    </row>
    <row r="1973" spans="1:6">
      <c r="A1973" s="711"/>
      <c r="B1973" s="668"/>
      <c r="C1973" s="668"/>
      <c r="D1973" s="668"/>
      <c r="E1973" s="668"/>
      <c r="F1973" s="668"/>
    </row>
    <row r="1974" spans="1:6">
      <c r="A1974" s="711"/>
      <c r="B1974" s="668"/>
      <c r="C1974" s="668"/>
      <c r="D1974" s="668"/>
      <c r="E1974" s="668"/>
      <c r="F1974" s="668"/>
    </row>
    <row r="1975" spans="1:6">
      <c r="A1975" s="711"/>
      <c r="B1975" s="668"/>
      <c r="C1975" s="668"/>
      <c r="D1975" s="668"/>
      <c r="E1975" s="668"/>
      <c r="F1975" s="668"/>
    </row>
    <row r="1976" spans="1:6">
      <c r="A1976" s="711"/>
      <c r="B1976" s="668"/>
      <c r="C1976" s="668"/>
      <c r="D1976" s="668"/>
      <c r="E1976" s="668"/>
      <c r="F1976" s="668"/>
    </row>
    <row r="1977" spans="1:6">
      <c r="A1977" s="711"/>
      <c r="B1977" s="668"/>
      <c r="C1977" s="668"/>
      <c r="D1977" s="668"/>
      <c r="E1977" s="668"/>
      <c r="F1977" s="668"/>
    </row>
    <row r="1978" spans="1:6">
      <c r="A1978" s="711"/>
      <c r="B1978" s="668"/>
      <c r="C1978" s="668"/>
      <c r="D1978" s="668"/>
      <c r="E1978" s="668"/>
      <c r="F1978" s="668"/>
    </row>
    <row r="1979" spans="1:6">
      <c r="A1979" s="711"/>
      <c r="B1979" s="668"/>
      <c r="C1979" s="668"/>
      <c r="D1979" s="668"/>
      <c r="E1979" s="668"/>
      <c r="F1979" s="668"/>
    </row>
    <row r="1980" spans="1:6">
      <c r="A1980" s="711"/>
      <c r="B1980" s="668"/>
      <c r="C1980" s="668"/>
      <c r="D1980" s="668"/>
      <c r="E1980" s="668"/>
      <c r="F1980" s="668"/>
    </row>
    <row r="1981" spans="1:6">
      <c r="A1981" s="711"/>
      <c r="B1981" s="668"/>
      <c r="C1981" s="668"/>
      <c r="D1981" s="668"/>
      <c r="E1981" s="668"/>
      <c r="F1981" s="668"/>
    </row>
    <row r="1982" spans="1:6">
      <c r="A1982" s="711"/>
      <c r="B1982" s="668"/>
      <c r="C1982" s="668"/>
      <c r="D1982" s="668"/>
      <c r="E1982" s="668"/>
      <c r="F1982" s="668"/>
    </row>
    <row r="1983" spans="1:6">
      <c r="A1983" s="711"/>
      <c r="B1983" s="668"/>
      <c r="C1983" s="668"/>
      <c r="D1983" s="668"/>
      <c r="E1983" s="668"/>
      <c r="F1983" s="668"/>
    </row>
    <row r="1984" spans="1:6">
      <c r="A1984" s="711"/>
      <c r="B1984" s="668"/>
      <c r="C1984" s="668"/>
      <c r="D1984" s="668"/>
      <c r="E1984" s="668"/>
      <c r="F1984" s="668"/>
    </row>
    <row r="1985" spans="1:6">
      <c r="A1985" s="711"/>
      <c r="B1985" s="668"/>
      <c r="C1985" s="668"/>
      <c r="D1985" s="668"/>
      <c r="E1985" s="668"/>
      <c r="F1985" s="668"/>
    </row>
    <row r="1986" spans="1:6">
      <c r="A1986" s="711"/>
      <c r="B1986" s="668"/>
      <c r="C1986" s="668"/>
      <c r="D1986" s="668"/>
      <c r="E1986" s="668"/>
      <c r="F1986" s="668"/>
    </row>
    <row r="1987" spans="1:6">
      <c r="A1987" s="711"/>
      <c r="B1987" s="668"/>
      <c r="C1987" s="668"/>
      <c r="D1987" s="668"/>
      <c r="E1987" s="668"/>
      <c r="F1987" s="668"/>
    </row>
    <row r="1988" spans="1:6">
      <c r="A1988" s="711"/>
      <c r="B1988" s="668"/>
      <c r="C1988" s="668"/>
      <c r="D1988" s="668"/>
      <c r="E1988" s="668"/>
      <c r="F1988" s="668"/>
    </row>
    <row r="1989" spans="1:6">
      <c r="A1989" s="711"/>
      <c r="B1989" s="668"/>
      <c r="C1989" s="668"/>
      <c r="D1989" s="668"/>
      <c r="E1989" s="668"/>
      <c r="F1989" s="668"/>
    </row>
    <row r="1990" spans="1:6">
      <c r="A1990" s="711"/>
      <c r="B1990" s="668"/>
      <c r="C1990" s="668"/>
      <c r="D1990" s="668"/>
      <c r="E1990" s="668"/>
      <c r="F1990" s="668"/>
    </row>
    <row r="1991" spans="1:6">
      <c r="A1991" s="711"/>
      <c r="B1991" s="668"/>
      <c r="C1991" s="668"/>
      <c r="D1991" s="668"/>
      <c r="E1991" s="668"/>
      <c r="F1991" s="668"/>
    </row>
    <row r="1992" spans="1:6">
      <c r="A1992" s="711"/>
      <c r="B1992" s="668"/>
      <c r="C1992" s="668"/>
      <c r="D1992" s="668"/>
      <c r="E1992" s="668"/>
      <c r="F1992" s="668"/>
    </row>
    <row r="1993" spans="1:6">
      <c r="A1993" s="711"/>
      <c r="B1993" s="668"/>
      <c r="C1993" s="668"/>
      <c r="D1993" s="668"/>
      <c r="E1993" s="668"/>
      <c r="F1993" s="668"/>
    </row>
    <row r="1994" spans="1:6">
      <c r="A1994" s="711"/>
      <c r="B1994" s="668"/>
      <c r="C1994" s="668"/>
      <c r="D1994" s="668"/>
      <c r="E1994" s="668"/>
      <c r="F1994" s="668"/>
    </row>
    <row r="1995" spans="1:6">
      <c r="A1995" s="711"/>
      <c r="B1995" s="668"/>
      <c r="C1995" s="668"/>
      <c r="D1995" s="668"/>
      <c r="E1995" s="668"/>
      <c r="F1995" s="668"/>
    </row>
    <row r="1996" spans="1:6">
      <c r="A1996" s="711"/>
      <c r="B1996" s="668"/>
      <c r="C1996" s="668"/>
      <c r="D1996" s="668"/>
      <c r="E1996" s="668"/>
      <c r="F1996" s="668"/>
    </row>
    <row r="1997" spans="1:6">
      <c r="A1997" s="711"/>
      <c r="B1997" s="668"/>
      <c r="C1997" s="668"/>
      <c r="D1997" s="668"/>
      <c r="E1997" s="668"/>
      <c r="F1997" s="668"/>
    </row>
    <row r="1998" spans="1:6">
      <c r="A1998" s="711"/>
      <c r="B1998" s="668"/>
      <c r="C1998" s="668"/>
      <c r="D1998" s="668"/>
      <c r="E1998" s="668"/>
      <c r="F1998" s="668"/>
    </row>
    <row r="1999" spans="1:6">
      <c r="A1999" s="711"/>
      <c r="B1999" s="668"/>
      <c r="C1999" s="668"/>
      <c r="D1999" s="668"/>
      <c r="E1999" s="668"/>
      <c r="F1999" s="668"/>
    </row>
    <row r="2000" spans="1:6">
      <c r="A2000" s="711"/>
      <c r="B2000" s="668"/>
      <c r="C2000" s="668"/>
      <c r="D2000" s="668"/>
      <c r="E2000" s="668"/>
      <c r="F2000" s="668"/>
    </row>
    <row r="2001" spans="1:6">
      <c r="A2001" s="711"/>
      <c r="B2001" s="668"/>
      <c r="C2001" s="668"/>
      <c r="D2001" s="668"/>
      <c r="E2001" s="668"/>
      <c r="F2001" s="668"/>
    </row>
    <row r="2002" spans="1:6">
      <c r="A2002" s="711"/>
      <c r="B2002" s="668"/>
      <c r="C2002" s="668"/>
      <c r="D2002" s="668"/>
      <c r="E2002" s="668"/>
      <c r="F2002" s="668"/>
    </row>
    <row r="2003" spans="1:6">
      <c r="A2003" s="711"/>
      <c r="B2003" s="668"/>
      <c r="C2003" s="668"/>
      <c r="D2003" s="668"/>
      <c r="E2003" s="668"/>
      <c r="F2003" s="668"/>
    </row>
    <row r="2004" spans="1:6">
      <c r="A2004" s="711"/>
      <c r="B2004" s="668"/>
      <c r="C2004" s="668"/>
      <c r="D2004" s="668"/>
      <c r="E2004" s="668"/>
      <c r="F2004" s="668"/>
    </row>
    <row r="2005" spans="1:6">
      <c r="A2005" s="711"/>
      <c r="B2005" s="668"/>
      <c r="C2005" s="668"/>
      <c r="D2005" s="668"/>
      <c r="E2005" s="668"/>
      <c r="F2005" s="668"/>
    </row>
    <row r="2006" spans="1:6">
      <c r="A2006" s="711"/>
      <c r="B2006" s="668"/>
      <c r="C2006" s="668"/>
      <c r="D2006" s="668"/>
      <c r="E2006" s="668"/>
      <c r="F2006" s="668"/>
    </row>
    <row r="2007" spans="1:6">
      <c r="A2007" s="711"/>
      <c r="B2007" s="668"/>
      <c r="C2007" s="668"/>
      <c r="D2007" s="668"/>
      <c r="E2007" s="668"/>
      <c r="F2007" s="668"/>
    </row>
    <row r="2008" spans="1:6">
      <c r="A2008" s="711"/>
      <c r="B2008" s="668"/>
      <c r="C2008" s="668"/>
      <c r="D2008" s="668"/>
      <c r="E2008" s="668"/>
      <c r="F2008" s="668"/>
    </row>
    <row r="2009" spans="1:6">
      <c r="A2009" s="711"/>
      <c r="B2009" s="668"/>
      <c r="C2009" s="668"/>
      <c r="D2009" s="668"/>
      <c r="E2009" s="668"/>
      <c r="F2009" s="668"/>
    </row>
    <row r="2010" spans="1:6">
      <c r="A2010" s="711"/>
      <c r="B2010" s="668"/>
      <c r="C2010" s="668"/>
      <c r="D2010" s="668"/>
      <c r="E2010" s="668"/>
      <c r="F2010" s="668"/>
    </row>
    <row r="2011" spans="1:6">
      <c r="A2011" s="711"/>
      <c r="B2011" s="668"/>
      <c r="C2011" s="668"/>
      <c r="D2011" s="668"/>
      <c r="E2011" s="668"/>
      <c r="F2011" s="668"/>
    </row>
    <row r="2012" spans="1:6">
      <c r="A2012" s="711"/>
      <c r="B2012" s="668"/>
      <c r="C2012" s="668"/>
      <c r="D2012" s="668"/>
      <c r="E2012" s="668"/>
      <c r="F2012" s="668"/>
    </row>
    <row r="2013" spans="1:6">
      <c r="A2013" s="711"/>
      <c r="B2013" s="668"/>
      <c r="C2013" s="668"/>
      <c r="D2013" s="668"/>
      <c r="E2013" s="668"/>
      <c r="F2013" s="668"/>
    </row>
    <row r="2014" spans="1:6">
      <c r="A2014" s="711"/>
      <c r="B2014" s="668"/>
      <c r="C2014" s="668"/>
      <c r="D2014" s="668"/>
      <c r="E2014" s="668"/>
      <c r="F2014" s="668"/>
    </row>
    <row r="2015" spans="1:6">
      <c r="A2015" s="711"/>
      <c r="B2015" s="668"/>
      <c r="C2015" s="668"/>
      <c r="D2015" s="668"/>
      <c r="E2015" s="668"/>
      <c r="F2015" s="668"/>
    </row>
    <row r="2016" spans="1:6">
      <c r="A2016" s="711"/>
      <c r="B2016" s="668"/>
      <c r="C2016" s="668"/>
      <c r="D2016" s="668"/>
      <c r="E2016" s="668"/>
      <c r="F2016" s="668"/>
    </row>
    <row r="2017" spans="1:6">
      <c r="A2017" s="711"/>
      <c r="B2017" s="668"/>
      <c r="C2017" s="668"/>
      <c r="D2017" s="668"/>
      <c r="E2017" s="668"/>
      <c r="F2017" s="668"/>
    </row>
    <row r="2018" spans="1:6">
      <c r="A2018" s="711"/>
      <c r="B2018" s="668"/>
      <c r="C2018" s="668"/>
      <c r="D2018" s="668"/>
      <c r="E2018" s="668"/>
      <c r="F2018" s="668"/>
    </row>
    <row r="2019" spans="1:6">
      <c r="A2019" s="711"/>
      <c r="B2019" s="668"/>
      <c r="C2019" s="668"/>
      <c r="D2019" s="668"/>
      <c r="E2019" s="668"/>
      <c r="F2019" s="668"/>
    </row>
    <row r="2020" spans="1:6">
      <c r="A2020" s="711"/>
      <c r="B2020" s="668"/>
      <c r="C2020" s="668"/>
      <c r="D2020" s="668"/>
      <c r="E2020" s="668"/>
      <c r="F2020" s="668"/>
    </row>
    <row r="2021" spans="1:6">
      <c r="A2021" s="711"/>
      <c r="B2021" s="668"/>
      <c r="C2021" s="668"/>
      <c r="D2021" s="668"/>
      <c r="E2021" s="668"/>
      <c r="F2021" s="668"/>
    </row>
    <row r="2022" spans="1:6">
      <c r="A2022" s="711"/>
      <c r="B2022" s="668"/>
      <c r="C2022" s="668"/>
      <c r="D2022" s="668"/>
      <c r="E2022" s="668"/>
      <c r="F2022" s="668"/>
    </row>
    <row r="2023" spans="1:6">
      <c r="A2023" s="711"/>
      <c r="B2023" s="668"/>
      <c r="C2023" s="668"/>
      <c r="D2023" s="668"/>
      <c r="E2023" s="668"/>
      <c r="F2023" s="668"/>
    </row>
    <row r="2024" spans="1:6">
      <c r="A2024" s="711"/>
      <c r="B2024" s="668"/>
      <c r="C2024" s="668"/>
      <c r="D2024" s="668"/>
      <c r="E2024" s="668"/>
      <c r="F2024" s="668"/>
    </row>
    <row r="2025" spans="1:6">
      <c r="A2025" s="711"/>
      <c r="B2025" s="668"/>
      <c r="C2025" s="668"/>
      <c r="D2025" s="668"/>
      <c r="E2025" s="668"/>
      <c r="F2025" s="668"/>
    </row>
    <row r="2026" spans="1:6">
      <c r="A2026" s="711"/>
      <c r="B2026" s="668"/>
      <c r="C2026" s="668"/>
      <c r="D2026" s="668"/>
      <c r="E2026" s="668"/>
      <c r="F2026" s="668"/>
    </row>
    <row r="2027" spans="1:6">
      <c r="A2027" s="711"/>
      <c r="B2027" s="668"/>
      <c r="C2027" s="668"/>
      <c r="D2027" s="668"/>
      <c r="E2027" s="668"/>
      <c r="F2027" s="668"/>
    </row>
    <row r="2028" spans="1:6">
      <c r="A2028" s="711"/>
      <c r="B2028" s="668"/>
      <c r="C2028" s="668"/>
      <c r="D2028" s="668"/>
      <c r="E2028" s="668"/>
      <c r="F2028" s="668"/>
    </row>
    <row r="2029" spans="1:6">
      <c r="A2029" s="711"/>
      <c r="B2029" s="668"/>
      <c r="C2029" s="668"/>
      <c r="D2029" s="668"/>
      <c r="E2029" s="668"/>
      <c r="F2029" s="668"/>
    </row>
    <row r="2030" spans="1:6">
      <c r="A2030" s="711"/>
      <c r="B2030" s="668"/>
      <c r="C2030" s="668"/>
      <c r="D2030" s="668"/>
      <c r="E2030" s="668"/>
      <c r="F2030" s="668"/>
    </row>
    <row r="2031" spans="1:6">
      <c r="A2031" s="711"/>
      <c r="B2031" s="668"/>
      <c r="C2031" s="668"/>
      <c r="D2031" s="668"/>
      <c r="E2031" s="668"/>
      <c r="F2031" s="668"/>
    </row>
    <row r="2032" spans="1:6">
      <c r="A2032" s="711"/>
      <c r="B2032" s="668"/>
      <c r="C2032" s="668"/>
      <c r="D2032" s="668"/>
      <c r="E2032" s="668"/>
      <c r="F2032" s="668"/>
    </row>
    <row r="2033" spans="1:6">
      <c r="A2033" s="711"/>
      <c r="B2033" s="668"/>
      <c r="C2033" s="668"/>
      <c r="D2033" s="668"/>
      <c r="E2033" s="668"/>
      <c r="F2033" s="668"/>
    </row>
    <row r="2034" spans="1:6">
      <c r="A2034" s="711"/>
      <c r="B2034" s="668"/>
      <c r="C2034" s="668"/>
      <c r="D2034" s="668"/>
      <c r="E2034" s="668"/>
      <c r="F2034" s="668"/>
    </row>
    <row r="2035" spans="1:6">
      <c r="A2035" s="711"/>
      <c r="B2035" s="668"/>
      <c r="C2035" s="668"/>
      <c r="D2035" s="668"/>
      <c r="E2035" s="668"/>
      <c r="F2035" s="668"/>
    </row>
    <row r="2036" spans="1:6">
      <c r="A2036" s="711"/>
      <c r="B2036" s="668"/>
      <c r="C2036" s="668"/>
      <c r="D2036" s="668"/>
      <c r="E2036" s="668"/>
      <c r="F2036" s="668"/>
    </row>
    <row r="2037" spans="1:6">
      <c r="A2037" s="711"/>
      <c r="B2037" s="668"/>
      <c r="C2037" s="668"/>
      <c r="D2037" s="668"/>
      <c r="E2037" s="668"/>
      <c r="F2037" s="668"/>
    </row>
    <row r="2038" spans="1:6">
      <c r="A2038" s="711"/>
      <c r="B2038" s="668"/>
      <c r="C2038" s="668"/>
      <c r="D2038" s="668"/>
      <c r="E2038" s="668"/>
      <c r="F2038" s="668"/>
    </row>
    <row r="2039" spans="1:6">
      <c r="A2039" s="711"/>
      <c r="B2039" s="668"/>
      <c r="C2039" s="668"/>
      <c r="D2039" s="668"/>
      <c r="E2039" s="668"/>
      <c r="F2039" s="668"/>
    </row>
    <row r="2040" spans="1:6">
      <c r="A2040" s="711"/>
      <c r="B2040" s="668"/>
      <c r="C2040" s="668"/>
      <c r="D2040" s="668"/>
      <c r="E2040" s="668"/>
      <c r="F2040" s="668"/>
    </row>
    <row r="2041" spans="1:6">
      <c r="A2041" s="711"/>
      <c r="B2041" s="668"/>
      <c r="C2041" s="668"/>
      <c r="D2041" s="668"/>
      <c r="E2041" s="668"/>
      <c r="F2041" s="668"/>
    </row>
    <row r="2042" spans="1:6">
      <c r="A2042" s="711"/>
      <c r="B2042" s="668"/>
      <c r="C2042" s="668"/>
      <c r="D2042" s="668"/>
      <c r="E2042" s="668"/>
      <c r="F2042" s="668"/>
    </row>
    <row r="2043" spans="1:6">
      <c r="A2043" s="711"/>
      <c r="B2043" s="668"/>
      <c r="C2043" s="668"/>
      <c r="D2043" s="668"/>
      <c r="E2043" s="668"/>
      <c r="F2043" s="668"/>
    </row>
    <row r="2044" spans="1:6">
      <c r="A2044" s="711"/>
      <c r="B2044" s="668"/>
      <c r="C2044" s="668"/>
      <c r="D2044" s="668"/>
      <c r="E2044" s="668"/>
      <c r="F2044" s="668"/>
    </row>
    <row r="2045" spans="1:6">
      <c r="A2045" s="711"/>
      <c r="B2045" s="668"/>
      <c r="C2045" s="668"/>
      <c r="D2045" s="668"/>
      <c r="E2045" s="668"/>
      <c r="F2045" s="668"/>
    </row>
    <row r="2046" spans="1:6">
      <c r="A2046" s="711"/>
      <c r="B2046" s="668"/>
      <c r="C2046" s="668"/>
      <c r="D2046" s="668"/>
      <c r="E2046" s="668"/>
      <c r="F2046" s="668"/>
    </row>
    <row r="2047" spans="1:6">
      <c r="A2047" s="711"/>
      <c r="B2047" s="668"/>
      <c r="C2047" s="668"/>
      <c r="D2047" s="668"/>
      <c r="E2047" s="668"/>
      <c r="F2047" s="668"/>
    </row>
    <row r="2048" spans="1:6">
      <c r="A2048" s="711"/>
      <c r="B2048" s="668"/>
      <c r="C2048" s="668"/>
      <c r="D2048" s="668"/>
      <c r="E2048" s="668"/>
      <c r="F2048" s="668"/>
    </row>
    <row r="2049" spans="1:6">
      <c r="A2049" s="711"/>
      <c r="B2049" s="668"/>
      <c r="C2049" s="668"/>
      <c r="D2049" s="668"/>
      <c r="E2049" s="668"/>
      <c r="F2049" s="668"/>
    </row>
    <row r="2050" spans="1:6">
      <c r="A2050" s="711"/>
      <c r="B2050" s="668"/>
      <c r="C2050" s="668"/>
      <c r="D2050" s="668"/>
      <c r="E2050" s="668"/>
      <c r="F2050" s="668"/>
    </row>
    <row r="2051" spans="1:6">
      <c r="A2051" s="711"/>
      <c r="B2051" s="668"/>
      <c r="C2051" s="668"/>
      <c r="D2051" s="668"/>
      <c r="E2051" s="668"/>
      <c r="F2051" s="668"/>
    </row>
    <row r="2052" spans="1:6">
      <c r="A2052" s="711"/>
      <c r="B2052" s="668"/>
      <c r="C2052" s="668"/>
      <c r="D2052" s="668"/>
      <c r="E2052" s="668"/>
      <c r="F2052" s="668"/>
    </row>
    <row r="2053" spans="1:6">
      <c r="A2053" s="711"/>
      <c r="B2053" s="668"/>
      <c r="C2053" s="668"/>
      <c r="D2053" s="668"/>
      <c r="E2053" s="668"/>
      <c r="F2053" s="668"/>
    </row>
    <row r="2054" spans="1:6">
      <c r="A2054" s="711"/>
      <c r="B2054" s="668"/>
      <c r="C2054" s="668"/>
      <c r="D2054" s="668"/>
      <c r="E2054" s="668"/>
      <c r="F2054" s="668"/>
    </row>
    <row r="2055" spans="1:6">
      <c r="A2055" s="711"/>
      <c r="B2055" s="668"/>
      <c r="C2055" s="668"/>
      <c r="D2055" s="668"/>
      <c r="E2055" s="668"/>
      <c r="F2055" s="668"/>
    </row>
    <row r="2056" spans="1:6">
      <c r="A2056" s="711"/>
      <c r="B2056" s="668"/>
      <c r="C2056" s="668"/>
      <c r="D2056" s="668"/>
      <c r="E2056" s="668"/>
      <c r="F2056" s="668"/>
    </row>
    <row r="2057" spans="1:6">
      <c r="A2057" s="711"/>
      <c r="B2057" s="668"/>
      <c r="C2057" s="668"/>
      <c r="D2057" s="668"/>
      <c r="E2057" s="668"/>
      <c r="F2057" s="668"/>
    </row>
    <row r="2058" spans="1:6">
      <c r="A2058" s="711"/>
      <c r="B2058" s="668"/>
      <c r="C2058" s="668"/>
      <c r="D2058" s="668"/>
      <c r="E2058" s="668"/>
      <c r="F2058" s="668"/>
    </row>
    <row r="2059" spans="1:6">
      <c r="A2059" s="711"/>
      <c r="B2059" s="668"/>
      <c r="C2059" s="668"/>
      <c r="D2059" s="668"/>
      <c r="E2059" s="668"/>
      <c r="F2059" s="668"/>
    </row>
    <row r="2060" spans="1:6">
      <c r="A2060" s="711"/>
      <c r="B2060" s="668"/>
      <c r="C2060" s="668"/>
      <c r="D2060" s="668"/>
      <c r="E2060" s="668"/>
      <c r="F2060" s="668"/>
    </row>
    <row r="2061" spans="1:6">
      <c r="A2061" s="711"/>
      <c r="B2061" s="668"/>
      <c r="C2061" s="668"/>
      <c r="D2061" s="668"/>
      <c r="E2061" s="668"/>
      <c r="F2061" s="668"/>
    </row>
    <row r="2062" spans="1:6">
      <c r="A2062" s="711"/>
      <c r="B2062" s="668"/>
      <c r="C2062" s="668"/>
      <c r="D2062" s="668"/>
      <c r="E2062" s="668"/>
      <c r="F2062" s="668"/>
    </row>
    <row r="2063" spans="1:6">
      <c r="A2063" s="711"/>
      <c r="B2063" s="668"/>
      <c r="C2063" s="668"/>
      <c r="D2063" s="668"/>
      <c r="E2063" s="668"/>
      <c r="F2063" s="668"/>
    </row>
    <row r="2064" spans="1:6">
      <c r="A2064" s="711"/>
      <c r="B2064" s="668"/>
      <c r="C2064" s="668"/>
      <c r="D2064" s="668"/>
      <c r="E2064" s="668"/>
      <c r="F2064" s="668"/>
    </row>
    <row r="2065" spans="1:6">
      <c r="A2065" s="711"/>
      <c r="B2065" s="668"/>
      <c r="C2065" s="668"/>
      <c r="D2065" s="668"/>
      <c r="E2065" s="668"/>
      <c r="F2065" s="668"/>
    </row>
    <row r="2066" spans="1:6">
      <c r="A2066" s="711"/>
      <c r="B2066" s="668"/>
      <c r="C2066" s="668"/>
      <c r="D2066" s="668"/>
      <c r="E2066" s="668"/>
      <c r="F2066" s="668"/>
    </row>
    <row r="2067" spans="1:6">
      <c r="A2067" s="711"/>
      <c r="B2067" s="668"/>
      <c r="C2067" s="668"/>
      <c r="D2067" s="668"/>
      <c r="E2067" s="668"/>
      <c r="F2067" s="668"/>
    </row>
    <row r="2068" spans="1:6">
      <c r="A2068" s="711"/>
      <c r="B2068" s="668"/>
      <c r="C2068" s="668"/>
      <c r="D2068" s="668"/>
      <c r="E2068" s="668"/>
      <c r="F2068" s="668"/>
    </row>
    <row r="2069" spans="1:6">
      <c r="A2069" s="711"/>
      <c r="B2069" s="668"/>
      <c r="C2069" s="668"/>
      <c r="D2069" s="668"/>
      <c r="E2069" s="668"/>
      <c r="F2069" s="668"/>
    </row>
    <row r="2070" spans="1:6">
      <c r="A2070" s="711"/>
      <c r="B2070" s="668"/>
      <c r="C2070" s="668"/>
      <c r="D2070" s="668"/>
      <c r="E2070" s="668"/>
      <c r="F2070" s="668"/>
    </row>
    <row r="2071" spans="1:6">
      <c r="A2071" s="711"/>
      <c r="B2071" s="668"/>
      <c r="C2071" s="668"/>
      <c r="D2071" s="668"/>
      <c r="E2071" s="668"/>
      <c r="F2071" s="668"/>
    </row>
    <row r="2072" spans="1:6">
      <c r="A2072" s="711"/>
      <c r="B2072" s="668"/>
      <c r="C2072" s="668"/>
      <c r="D2072" s="668"/>
      <c r="E2072" s="668"/>
      <c r="F2072" s="668"/>
    </row>
    <row r="2073" spans="1:6">
      <c r="A2073" s="711"/>
      <c r="B2073" s="668"/>
      <c r="C2073" s="668"/>
      <c r="D2073" s="668"/>
      <c r="E2073" s="668"/>
      <c r="F2073" s="668"/>
    </row>
    <row r="2074" spans="1:6">
      <c r="A2074" s="711"/>
      <c r="B2074" s="668"/>
      <c r="C2074" s="668"/>
      <c r="D2074" s="668"/>
      <c r="E2074" s="668"/>
      <c r="F2074" s="668"/>
    </row>
    <row r="2075" spans="1:6">
      <c r="A2075" s="711"/>
      <c r="B2075" s="668"/>
      <c r="C2075" s="668"/>
      <c r="D2075" s="668"/>
      <c r="E2075" s="668"/>
      <c r="F2075" s="668"/>
    </row>
    <row r="2076" spans="1:6">
      <c r="A2076" s="711"/>
      <c r="B2076" s="668"/>
      <c r="C2076" s="668"/>
      <c r="D2076" s="668"/>
      <c r="E2076" s="668"/>
      <c r="F2076" s="668"/>
    </row>
    <row r="2077" spans="1:6">
      <c r="A2077" s="711"/>
      <c r="B2077" s="668"/>
      <c r="C2077" s="668"/>
      <c r="D2077" s="668"/>
      <c r="E2077" s="668"/>
      <c r="F2077" s="668"/>
    </row>
    <row r="2078" spans="1:6">
      <c r="A2078" s="711"/>
      <c r="B2078" s="668"/>
      <c r="C2078" s="668"/>
      <c r="D2078" s="668"/>
      <c r="E2078" s="668"/>
      <c r="F2078" s="668"/>
    </row>
    <row r="2079" spans="1:6">
      <c r="A2079" s="711"/>
      <c r="B2079" s="668"/>
      <c r="C2079" s="668"/>
      <c r="D2079" s="668"/>
      <c r="E2079" s="668"/>
      <c r="F2079" s="668"/>
    </row>
    <row r="2080" spans="1:6">
      <c r="A2080" s="711"/>
      <c r="B2080" s="668"/>
      <c r="C2080" s="668"/>
      <c r="D2080" s="668"/>
      <c r="E2080" s="668"/>
      <c r="F2080" s="668"/>
    </row>
    <row r="2081" spans="1:6">
      <c r="A2081" s="711"/>
      <c r="B2081" s="668"/>
      <c r="C2081" s="668"/>
      <c r="D2081" s="668"/>
      <c r="E2081" s="668"/>
      <c r="F2081" s="668"/>
    </row>
    <row r="2082" spans="1:6">
      <c r="A2082" s="711"/>
      <c r="B2082" s="668"/>
      <c r="C2082" s="668"/>
      <c r="D2082" s="668"/>
      <c r="E2082" s="668"/>
      <c r="F2082" s="668"/>
    </row>
    <row r="2083" spans="1:6">
      <c r="A2083" s="711"/>
      <c r="B2083" s="668"/>
      <c r="C2083" s="668"/>
      <c r="D2083" s="668"/>
      <c r="E2083" s="668"/>
      <c r="F2083" s="668"/>
    </row>
    <row r="2084" spans="1:6">
      <c r="A2084" s="711"/>
      <c r="B2084" s="668"/>
      <c r="C2084" s="668"/>
      <c r="D2084" s="668"/>
      <c r="E2084" s="668"/>
      <c r="F2084" s="668"/>
    </row>
    <row r="2085" spans="1:6">
      <c r="A2085" s="711"/>
      <c r="B2085" s="668"/>
      <c r="C2085" s="668"/>
      <c r="D2085" s="668"/>
      <c r="E2085" s="668"/>
      <c r="F2085" s="668"/>
    </row>
    <row r="2086" spans="1:6">
      <c r="A2086" s="711"/>
      <c r="B2086" s="668"/>
      <c r="C2086" s="668"/>
      <c r="D2086" s="668"/>
      <c r="E2086" s="668"/>
      <c r="F2086" s="668"/>
    </row>
    <row r="2087" spans="1:6">
      <c r="A2087" s="711"/>
      <c r="B2087" s="668"/>
      <c r="C2087" s="668"/>
      <c r="D2087" s="668"/>
      <c r="E2087" s="668"/>
      <c r="F2087" s="668"/>
    </row>
    <row r="2088" spans="1:6">
      <c r="A2088" s="711"/>
      <c r="B2088" s="668"/>
      <c r="C2088" s="668"/>
      <c r="D2088" s="668"/>
      <c r="E2088" s="668"/>
      <c r="F2088" s="668"/>
    </row>
    <row r="2089" spans="1:6">
      <c r="A2089" s="711"/>
      <c r="B2089" s="668"/>
      <c r="C2089" s="668"/>
      <c r="D2089" s="668"/>
      <c r="E2089" s="668"/>
      <c r="F2089" s="668"/>
    </row>
    <row r="2090" spans="1:6">
      <c r="A2090" s="711"/>
      <c r="B2090" s="668"/>
      <c r="C2090" s="668"/>
      <c r="D2090" s="668"/>
      <c r="E2090" s="668"/>
      <c r="F2090" s="668"/>
    </row>
    <row r="2091" spans="1:6">
      <c r="A2091" s="711"/>
      <c r="B2091" s="668"/>
      <c r="C2091" s="668"/>
      <c r="D2091" s="668"/>
      <c r="E2091" s="668"/>
      <c r="F2091" s="668"/>
    </row>
    <row r="2092" spans="1:6">
      <c r="A2092" s="711"/>
      <c r="B2092" s="668"/>
      <c r="C2092" s="668"/>
      <c r="D2092" s="668"/>
      <c r="E2092" s="668"/>
      <c r="F2092" s="668"/>
    </row>
    <row r="2093" spans="1:6">
      <c r="A2093" s="711"/>
      <c r="B2093" s="668"/>
      <c r="C2093" s="668"/>
      <c r="D2093" s="668"/>
      <c r="E2093" s="668"/>
      <c r="F2093" s="668"/>
    </row>
    <row r="2094" spans="1:6">
      <c r="A2094" s="711"/>
      <c r="B2094" s="668"/>
      <c r="C2094" s="668"/>
      <c r="D2094" s="668"/>
      <c r="E2094" s="668"/>
      <c r="F2094" s="668"/>
    </row>
    <row r="2095" spans="1:6">
      <c r="A2095" s="711"/>
      <c r="B2095" s="668"/>
      <c r="C2095" s="668"/>
      <c r="D2095" s="668"/>
      <c r="E2095" s="668"/>
      <c r="F2095" s="668"/>
    </row>
    <row r="2096" spans="1:6">
      <c r="A2096" s="711"/>
      <c r="B2096" s="668"/>
      <c r="C2096" s="668"/>
      <c r="D2096" s="668"/>
      <c r="E2096" s="668"/>
      <c r="F2096" s="668"/>
    </row>
    <row r="2097" spans="1:6">
      <c r="A2097" s="711"/>
      <c r="B2097" s="668"/>
      <c r="C2097" s="668"/>
      <c r="D2097" s="668"/>
      <c r="E2097" s="668"/>
      <c r="F2097" s="668"/>
    </row>
    <row r="2098" spans="1:6">
      <c r="A2098" s="711"/>
      <c r="B2098" s="668"/>
      <c r="C2098" s="668"/>
      <c r="D2098" s="668"/>
      <c r="E2098" s="668"/>
      <c r="F2098" s="668"/>
    </row>
    <row r="2099" spans="1:6">
      <c r="A2099" s="711"/>
      <c r="B2099" s="668"/>
      <c r="C2099" s="668"/>
      <c r="D2099" s="668"/>
      <c r="E2099" s="668"/>
      <c r="F2099" s="668"/>
    </row>
    <row r="2100" spans="1:6">
      <c r="A2100" s="711"/>
      <c r="B2100" s="668"/>
      <c r="C2100" s="668"/>
      <c r="D2100" s="668"/>
      <c r="E2100" s="668"/>
      <c r="F2100" s="668"/>
    </row>
    <row r="2101" spans="1:6">
      <c r="A2101" s="711"/>
      <c r="B2101" s="668"/>
      <c r="C2101" s="668"/>
      <c r="D2101" s="668"/>
      <c r="E2101" s="668"/>
      <c r="F2101" s="668"/>
    </row>
    <row r="2102" spans="1:6">
      <c r="A2102" s="711"/>
      <c r="B2102" s="668"/>
      <c r="C2102" s="668"/>
      <c r="D2102" s="668"/>
      <c r="E2102" s="668"/>
      <c r="F2102" s="668"/>
    </row>
    <row r="2103" spans="1:6">
      <c r="A2103" s="711"/>
      <c r="B2103" s="668"/>
      <c r="C2103" s="668"/>
      <c r="D2103" s="668"/>
      <c r="E2103" s="668"/>
      <c r="F2103" s="668"/>
    </row>
    <row r="2104" spans="1:6">
      <c r="A2104" s="711"/>
      <c r="B2104" s="668"/>
      <c r="C2104" s="668"/>
      <c r="D2104" s="668"/>
      <c r="E2104" s="668"/>
      <c r="F2104" s="668"/>
    </row>
    <row r="2105" spans="1:6">
      <c r="A2105" s="711"/>
      <c r="B2105" s="668"/>
      <c r="C2105" s="668"/>
      <c r="D2105" s="668"/>
      <c r="E2105" s="668"/>
      <c r="F2105" s="668"/>
    </row>
    <row r="2106" spans="1:6">
      <c r="A2106" s="711"/>
      <c r="B2106" s="668"/>
      <c r="C2106" s="668"/>
      <c r="D2106" s="668"/>
      <c r="E2106" s="668"/>
      <c r="F2106" s="668"/>
    </row>
    <row r="2107" spans="1:6">
      <c r="A2107" s="711"/>
      <c r="B2107" s="668"/>
      <c r="C2107" s="668"/>
      <c r="D2107" s="668"/>
      <c r="E2107" s="668"/>
      <c r="F2107" s="668"/>
    </row>
    <row r="2108" spans="1:6">
      <c r="A2108" s="711"/>
      <c r="B2108" s="668"/>
      <c r="C2108" s="668"/>
      <c r="D2108" s="668"/>
      <c r="E2108" s="668"/>
      <c r="F2108" s="668"/>
    </row>
    <row r="2109" spans="1:6">
      <c r="A2109" s="711"/>
      <c r="B2109" s="668"/>
      <c r="C2109" s="668"/>
      <c r="D2109" s="668"/>
      <c r="E2109" s="668"/>
      <c r="F2109" s="668"/>
    </row>
    <row r="2110" spans="1:6">
      <c r="A2110" s="711"/>
      <c r="B2110" s="668"/>
      <c r="C2110" s="668"/>
      <c r="D2110" s="668"/>
      <c r="E2110" s="668"/>
      <c r="F2110" s="668"/>
    </row>
    <row r="2111" spans="1:6">
      <c r="A2111" s="711"/>
      <c r="B2111" s="668"/>
      <c r="C2111" s="668"/>
      <c r="D2111" s="668"/>
      <c r="E2111" s="668"/>
      <c r="F2111" s="668"/>
    </row>
    <row r="2112" spans="1:6">
      <c r="A2112" s="711"/>
      <c r="B2112" s="668"/>
      <c r="C2112" s="668"/>
      <c r="D2112" s="668"/>
      <c r="E2112" s="668"/>
      <c r="F2112" s="668"/>
    </row>
    <row r="2113" spans="1:6">
      <c r="A2113" s="711"/>
      <c r="B2113" s="668"/>
      <c r="C2113" s="668"/>
      <c r="D2113" s="668"/>
      <c r="E2113" s="668"/>
      <c r="F2113" s="668"/>
    </row>
    <row r="2114" spans="1:6">
      <c r="A2114" s="711"/>
      <c r="B2114" s="668"/>
      <c r="C2114" s="668"/>
      <c r="D2114" s="668"/>
      <c r="E2114" s="668"/>
      <c r="F2114" s="668"/>
    </row>
    <row r="2115" spans="1:6">
      <c r="A2115" s="711"/>
      <c r="B2115" s="668"/>
      <c r="C2115" s="668"/>
      <c r="D2115" s="668"/>
      <c r="E2115" s="668"/>
      <c r="F2115" s="668"/>
    </row>
    <row r="2116" spans="1:6">
      <c r="A2116" s="711"/>
      <c r="B2116" s="668"/>
      <c r="C2116" s="668"/>
      <c r="D2116" s="668"/>
      <c r="E2116" s="668"/>
      <c r="F2116" s="668"/>
    </row>
    <row r="2117" spans="1:6">
      <c r="A2117" s="711"/>
      <c r="B2117" s="668"/>
      <c r="C2117" s="668"/>
      <c r="D2117" s="668"/>
      <c r="E2117" s="668"/>
      <c r="F2117" s="668"/>
    </row>
    <row r="2118" spans="1:6">
      <c r="A2118" s="711"/>
      <c r="B2118" s="668"/>
      <c r="C2118" s="668"/>
      <c r="D2118" s="668"/>
      <c r="E2118" s="668"/>
      <c r="F2118" s="668"/>
    </row>
    <row r="2119" spans="1:6">
      <c r="A2119" s="711"/>
      <c r="B2119" s="668"/>
      <c r="C2119" s="668"/>
      <c r="D2119" s="668"/>
      <c r="E2119" s="668"/>
      <c r="F2119" s="668"/>
    </row>
    <row r="2120" spans="1:6">
      <c r="A2120" s="711"/>
      <c r="B2120" s="668"/>
      <c r="C2120" s="668"/>
      <c r="D2120" s="668"/>
      <c r="E2120" s="668"/>
      <c r="F2120" s="668"/>
    </row>
    <row r="2121" spans="1:6">
      <c r="A2121" s="711"/>
      <c r="B2121" s="668"/>
      <c r="C2121" s="668"/>
      <c r="D2121" s="668"/>
      <c r="E2121" s="668"/>
      <c r="F2121" s="668"/>
    </row>
    <row r="2122" spans="1:6">
      <c r="A2122" s="711"/>
      <c r="B2122" s="668"/>
      <c r="C2122" s="668"/>
      <c r="D2122" s="668"/>
      <c r="E2122" s="668"/>
      <c r="F2122" s="668"/>
    </row>
    <row r="2123" spans="1:6">
      <c r="A2123" s="711"/>
      <c r="B2123" s="668"/>
      <c r="C2123" s="668"/>
      <c r="D2123" s="668"/>
      <c r="E2123" s="668"/>
      <c r="F2123" s="668"/>
    </row>
    <row r="2124" spans="1:6">
      <c r="A2124" s="711"/>
      <c r="B2124" s="668"/>
      <c r="C2124" s="668"/>
      <c r="D2124" s="668"/>
      <c r="E2124" s="668"/>
      <c r="F2124" s="668"/>
    </row>
    <row r="2125" spans="1:6">
      <c r="A2125" s="711"/>
      <c r="B2125" s="668"/>
      <c r="C2125" s="668"/>
      <c r="D2125" s="668"/>
      <c r="E2125" s="668"/>
      <c r="F2125" s="668"/>
    </row>
    <row r="2126" spans="1:6">
      <c r="A2126" s="711"/>
      <c r="B2126" s="668"/>
      <c r="C2126" s="668"/>
      <c r="D2126" s="668"/>
      <c r="E2126" s="668"/>
      <c r="F2126" s="668"/>
    </row>
    <row r="2127" spans="1:6">
      <c r="A2127" s="711"/>
      <c r="B2127" s="668"/>
      <c r="C2127" s="668"/>
      <c r="D2127" s="668"/>
      <c r="E2127" s="668"/>
      <c r="F2127" s="668"/>
    </row>
    <row r="2128" spans="1:6">
      <c r="A2128" s="711"/>
      <c r="B2128" s="668"/>
      <c r="C2128" s="668"/>
      <c r="D2128" s="668"/>
      <c r="E2128" s="668"/>
      <c r="F2128" s="668"/>
    </row>
    <row r="2129" spans="1:6">
      <c r="A2129" s="711"/>
      <c r="B2129" s="668"/>
      <c r="C2129" s="668"/>
      <c r="D2129" s="668"/>
      <c r="E2129" s="668"/>
      <c r="F2129" s="668"/>
    </row>
    <row r="2130" spans="1:6">
      <c r="A2130" s="711"/>
      <c r="B2130" s="668"/>
      <c r="C2130" s="668"/>
      <c r="D2130" s="668"/>
      <c r="E2130" s="668"/>
      <c r="F2130" s="668"/>
    </row>
    <row r="2131" spans="1:6">
      <c r="A2131" s="711"/>
      <c r="B2131" s="668"/>
      <c r="C2131" s="668"/>
      <c r="D2131" s="668"/>
      <c r="E2131" s="668"/>
      <c r="F2131" s="668"/>
    </row>
    <row r="2132" spans="1:6">
      <c r="A2132" s="711"/>
      <c r="B2132" s="668"/>
      <c r="C2132" s="668"/>
      <c r="D2132" s="668"/>
      <c r="E2132" s="668"/>
      <c r="F2132" s="668"/>
    </row>
    <row r="2133" spans="1:6">
      <c r="A2133" s="711"/>
      <c r="B2133" s="668"/>
      <c r="C2133" s="668"/>
      <c r="D2133" s="668"/>
      <c r="E2133" s="668"/>
      <c r="F2133" s="668"/>
    </row>
    <row r="2134" spans="1:6">
      <c r="A2134" s="711"/>
      <c r="B2134" s="668"/>
      <c r="C2134" s="668"/>
      <c r="D2134" s="668"/>
      <c r="E2134" s="668"/>
      <c r="F2134" s="668"/>
    </row>
    <row r="2135" spans="1:6">
      <c r="A2135" s="711"/>
      <c r="B2135" s="668"/>
      <c r="C2135" s="668"/>
      <c r="D2135" s="668"/>
      <c r="E2135" s="668"/>
      <c r="F2135" s="668"/>
    </row>
    <row r="2136" spans="1:6">
      <c r="A2136" s="711"/>
      <c r="B2136" s="668"/>
      <c r="C2136" s="668"/>
      <c r="D2136" s="668"/>
      <c r="E2136" s="668"/>
      <c r="F2136" s="668"/>
    </row>
    <row r="2137" spans="1:6">
      <c r="A2137" s="711"/>
      <c r="B2137" s="668"/>
      <c r="C2137" s="668"/>
      <c r="D2137" s="668"/>
      <c r="E2137" s="668"/>
      <c r="F2137" s="668"/>
    </row>
    <row r="2138" spans="1:6">
      <c r="A2138" s="711"/>
      <c r="B2138" s="668"/>
      <c r="C2138" s="668"/>
      <c r="D2138" s="668"/>
      <c r="E2138" s="668"/>
      <c r="F2138" s="668"/>
    </row>
    <row r="2139" spans="1:6">
      <c r="A2139" s="711"/>
      <c r="B2139" s="668"/>
      <c r="C2139" s="668"/>
      <c r="D2139" s="668"/>
      <c r="E2139" s="668"/>
      <c r="F2139" s="668"/>
    </row>
    <row r="2140" spans="1:6">
      <c r="A2140" s="711"/>
      <c r="B2140" s="668"/>
      <c r="C2140" s="668"/>
      <c r="D2140" s="668"/>
      <c r="E2140" s="668"/>
      <c r="F2140" s="668"/>
    </row>
    <row r="2141" spans="1:6">
      <c r="A2141" s="711"/>
      <c r="B2141" s="668"/>
      <c r="C2141" s="668"/>
      <c r="D2141" s="668"/>
      <c r="E2141" s="668"/>
      <c r="F2141" s="668"/>
    </row>
    <row r="2142" spans="1:6">
      <c r="A2142" s="711"/>
      <c r="B2142" s="668"/>
      <c r="C2142" s="668"/>
      <c r="D2142" s="668"/>
      <c r="E2142" s="668"/>
      <c r="F2142" s="668"/>
    </row>
    <row r="2143" spans="1:6">
      <c r="A2143" s="711"/>
      <c r="B2143" s="668"/>
      <c r="C2143" s="668"/>
      <c r="D2143" s="668"/>
      <c r="E2143" s="668"/>
      <c r="F2143" s="668"/>
    </row>
    <row r="2144" spans="1:6">
      <c r="A2144" s="711"/>
      <c r="B2144" s="668"/>
      <c r="C2144" s="668"/>
      <c r="D2144" s="668"/>
      <c r="E2144" s="668"/>
      <c r="F2144" s="668"/>
    </row>
    <row r="2145" spans="1:6">
      <c r="A2145" s="711"/>
      <c r="B2145" s="668"/>
      <c r="C2145" s="668"/>
      <c r="D2145" s="668"/>
      <c r="E2145" s="668"/>
      <c r="F2145" s="668"/>
    </row>
    <row r="2146" spans="1:6">
      <c r="A2146" s="711"/>
      <c r="B2146" s="668"/>
      <c r="C2146" s="668"/>
      <c r="D2146" s="668"/>
      <c r="E2146" s="668"/>
      <c r="F2146" s="668"/>
    </row>
    <row r="2147" spans="1:6">
      <c r="A2147" s="711"/>
      <c r="B2147" s="668"/>
      <c r="C2147" s="668"/>
      <c r="D2147" s="668"/>
      <c r="E2147" s="668"/>
      <c r="F2147" s="668"/>
    </row>
    <row r="2148" spans="1:6">
      <c r="A2148" s="711"/>
      <c r="B2148" s="668"/>
      <c r="C2148" s="668"/>
      <c r="D2148" s="668"/>
      <c r="E2148" s="668"/>
      <c r="F2148" s="668"/>
    </row>
    <row r="2149" spans="1:6">
      <c r="A2149" s="711"/>
      <c r="B2149" s="668"/>
      <c r="C2149" s="668"/>
      <c r="D2149" s="668"/>
      <c r="E2149" s="668"/>
      <c r="F2149" s="668"/>
    </row>
    <row r="2150" spans="1:6">
      <c r="A2150" s="711"/>
      <c r="B2150" s="668"/>
      <c r="C2150" s="668"/>
      <c r="D2150" s="668"/>
      <c r="E2150" s="668"/>
      <c r="F2150" s="668"/>
    </row>
    <row r="2151" spans="1:6">
      <c r="A2151" s="711"/>
      <c r="B2151" s="668"/>
      <c r="C2151" s="668"/>
      <c r="D2151" s="668"/>
      <c r="E2151" s="668"/>
      <c r="F2151" s="668"/>
    </row>
    <row r="2152" spans="1:6">
      <c r="A2152" s="711"/>
      <c r="B2152" s="668"/>
      <c r="C2152" s="668"/>
      <c r="D2152" s="668"/>
      <c r="E2152" s="668"/>
      <c r="F2152" s="668"/>
    </row>
    <row r="2153" spans="1:6">
      <c r="A2153" s="711"/>
      <c r="B2153" s="668"/>
      <c r="C2153" s="668"/>
      <c r="D2153" s="668"/>
      <c r="E2153" s="668"/>
      <c r="F2153" s="668"/>
    </row>
    <row r="2154" spans="1:6">
      <c r="A2154" s="711"/>
      <c r="B2154" s="668"/>
      <c r="C2154" s="668"/>
      <c r="D2154" s="668"/>
      <c r="E2154" s="668"/>
      <c r="F2154" s="668"/>
    </row>
    <row r="2155" spans="1:6">
      <c r="A2155" s="711"/>
      <c r="B2155" s="668"/>
      <c r="C2155" s="668"/>
      <c r="D2155" s="668"/>
      <c r="E2155" s="668"/>
      <c r="F2155" s="668"/>
    </row>
    <row r="2156" spans="1:6">
      <c r="A2156" s="711"/>
      <c r="B2156" s="668"/>
      <c r="C2156" s="668"/>
      <c r="D2156" s="668"/>
      <c r="E2156" s="668"/>
      <c r="F2156" s="668"/>
    </row>
    <row r="2157" spans="1:6">
      <c r="A2157" s="711"/>
      <c r="B2157" s="668"/>
      <c r="C2157" s="668"/>
      <c r="D2157" s="668"/>
      <c r="E2157" s="668"/>
      <c r="F2157" s="668"/>
    </row>
    <row r="2158" spans="1:6">
      <c r="A2158" s="711"/>
      <c r="B2158" s="668"/>
      <c r="C2158" s="668"/>
      <c r="D2158" s="668"/>
      <c r="E2158" s="668"/>
      <c r="F2158" s="668"/>
    </row>
    <row r="2159" spans="1:6">
      <c r="A2159" s="711"/>
      <c r="B2159" s="668"/>
      <c r="C2159" s="668"/>
      <c r="D2159" s="668"/>
      <c r="E2159" s="668"/>
      <c r="F2159" s="668"/>
    </row>
    <row r="2160" spans="1:6">
      <c r="A2160" s="711"/>
      <c r="B2160" s="668"/>
      <c r="C2160" s="668"/>
      <c r="D2160" s="668"/>
      <c r="E2160" s="668"/>
      <c r="F2160" s="668"/>
    </row>
    <row r="2161" spans="1:6">
      <c r="A2161" s="711"/>
      <c r="B2161" s="668"/>
      <c r="C2161" s="668"/>
      <c r="D2161" s="668"/>
      <c r="E2161" s="668"/>
      <c r="F2161" s="668"/>
    </row>
    <row r="2162" spans="1:6">
      <c r="A2162" s="711"/>
      <c r="B2162" s="668"/>
      <c r="C2162" s="668"/>
      <c r="D2162" s="668"/>
      <c r="E2162" s="668"/>
      <c r="F2162" s="668"/>
    </row>
    <row r="2163" spans="1:6">
      <c r="A2163" s="711"/>
      <c r="B2163" s="668"/>
      <c r="C2163" s="668"/>
      <c r="D2163" s="668"/>
      <c r="E2163" s="668"/>
      <c r="F2163" s="668"/>
    </row>
    <row r="2164" spans="1:6">
      <c r="A2164" s="711"/>
      <c r="B2164" s="668"/>
      <c r="C2164" s="668"/>
      <c r="D2164" s="668"/>
      <c r="E2164" s="668"/>
      <c r="F2164" s="668"/>
    </row>
    <row r="2165" spans="1:6">
      <c r="A2165" s="711"/>
      <c r="B2165" s="668"/>
      <c r="C2165" s="668"/>
      <c r="D2165" s="668"/>
      <c r="E2165" s="668"/>
      <c r="F2165" s="668"/>
    </row>
    <row r="2166" spans="1:6">
      <c r="A2166" s="711"/>
      <c r="B2166" s="668"/>
      <c r="C2166" s="668"/>
      <c r="D2166" s="668"/>
      <c r="E2166" s="668"/>
      <c r="F2166" s="668"/>
    </row>
    <row r="2167" spans="1:6">
      <c r="A2167" s="711"/>
      <c r="B2167" s="668"/>
      <c r="C2167" s="668"/>
      <c r="D2167" s="668"/>
      <c r="E2167" s="668"/>
      <c r="F2167" s="668"/>
    </row>
    <row r="2168" spans="1:6">
      <c r="A2168" s="711"/>
      <c r="B2168" s="668"/>
      <c r="C2168" s="668"/>
      <c r="D2168" s="668"/>
      <c r="E2168" s="668"/>
      <c r="F2168" s="668"/>
    </row>
    <row r="2169" spans="1:6">
      <c r="A2169" s="711"/>
      <c r="B2169" s="668"/>
      <c r="C2169" s="668"/>
      <c r="D2169" s="668"/>
      <c r="E2169" s="668"/>
      <c r="F2169" s="668"/>
    </row>
    <row r="2170" spans="1:6">
      <c r="A2170" s="711"/>
      <c r="B2170" s="668"/>
      <c r="C2170" s="668"/>
      <c r="D2170" s="668"/>
      <c r="E2170" s="668"/>
      <c r="F2170" s="668"/>
    </row>
    <row r="2171" spans="1:6">
      <c r="A2171" s="711"/>
      <c r="B2171" s="668"/>
      <c r="C2171" s="668"/>
      <c r="D2171" s="668"/>
      <c r="E2171" s="668"/>
      <c r="F2171" s="668"/>
    </row>
    <row r="2172" spans="1:6">
      <c r="A2172" s="711"/>
      <c r="B2172" s="668"/>
      <c r="C2172" s="668"/>
      <c r="D2172" s="668"/>
      <c r="E2172" s="668"/>
      <c r="F2172" s="668"/>
    </row>
    <row r="2173" spans="1:6">
      <c r="A2173" s="711"/>
      <c r="B2173" s="668"/>
      <c r="C2173" s="668"/>
      <c r="D2173" s="668"/>
      <c r="E2173" s="668"/>
      <c r="F2173" s="668"/>
    </row>
    <row r="2174" spans="1:6">
      <c r="A2174" s="711"/>
      <c r="B2174" s="668"/>
      <c r="C2174" s="668"/>
      <c r="D2174" s="668"/>
      <c r="E2174" s="668"/>
      <c r="F2174" s="668"/>
    </row>
    <row r="2175" spans="1:6">
      <c r="A2175" s="711"/>
      <c r="B2175" s="668"/>
      <c r="C2175" s="668"/>
      <c r="D2175" s="668"/>
      <c r="E2175" s="668"/>
      <c r="F2175" s="668"/>
    </row>
    <row r="2176" spans="1:6">
      <c r="A2176" s="711"/>
      <c r="B2176" s="668"/>
      <c r="C2176" s="668"/>
      <c r="D2176" s="668"/>
      <c r="E2176" s="668"/>
      <c r="F2176" s="668"/>
    </row>
    <row r="2177" spans="1:6">
      <c r="A2177" s="711"/>
      <c r="B2177" s="668"/>
      <c r="C2177" s="668"/>
      <c r="D2177" s="668"/>
      <c r="E2177" s="668"/>
      <c r="F2177" s="668"/>
    </row>
    <row r="2178" spans="1:6">
      <c r="A2178" s="711"/>
      <c r="B2178" s="668"/>
      <c r="C2178" s="668"/>
      <c r="D2178" s="668"/>
      <c r="E2178" s="668"/>
      <c r="F2178" s="668"/>
    </row>
    <row r="2179" spans="1:6">
      <c r="A2179" s="711"/>
      <c r="B2179" s="668"/>
      <c r="C2179" s="668"/>
      <c r="D2179" s="668"/>
      <c r="E2179" s="668"/>
      <c r="F2179" s="668"/>
    </row>
    <row r="2180" spans="1:6">
      <c r="A2180" s="711"/>
      <c r="B2180" s="668"/>
      <c r="C2180" s="668"/>
      <c r="D2180" s="668"/>
      <c r="E2180" s="668"/>
      <c r="F2180" s="668"/>
    </row>
    <row r="2181" spans="1:6">
      <c r="A2181" s="711"/>
      <c r="B2181" s="668"/>
      <c r="C2181" s="668"/>
      <c r="D2181" s="668"/>
      <c r="E2181" s="668"/>
      <c r="F2181" s="668"/>
    </row>
    <row r="2182" spans="1:6">
      <c r="A2182" s="711"/>
      <c r="B2182" s="668"/>
      <c r="C2182" s="668"/>
      <c r="D2182" s="668"/>
      <c r="E2182" s="668"/>
      <c r="F2182" s="668"/>
    </row>
    <row r="2183" spans="1:6">
      <c r="A2183" s="711"/>
      <c r="B2183" s="668"/>
      <c r="C2183" s="668"/>
      <c r="D2183" s="668"/>
      <c r="E2183" s="668"/>
      <c r="F2183" s="668"/>
    </row>
    <row r="2184" spans="1:6">
      <c r="A2184" s="711"/>
      <c r="B2184" s="668"/>
      <c r="C2184" s="668"/>
      <c r="D2184" s="668"/>
      <c r="E2184" s="668"/>
      <c r="F2184" s="668"/>
    </row>
    <row r="2185" spans="1:6">
      <c r="A2185" s="711"/>
      <c r="B2185" s="668"/>
      <c r="C2185" s="668"/>
      <c r="D2185" s="668"/>
      <c r="E2185" s="668"/>
      <c r="F2185" s="668"/>
    </row>
    <row r="2186" spans="1:6">
      <c r="A2186" s="711"/>
      <c r="B2186" s="668"/>
      <c r="C2186" s="668"/>
      <c r="D2186" s="668"/>
      <c r="E2186" s="668"/>
      <c r="F2186" s="668"/>
    </row>
    <row r="2187" spans="1:6">
      <c r="A2187" s="711"/>
      <c r="B2187" s="668"/>
      <c r="C2187" s="668"/>
      <c r="D2187" s="668"/>
      <c r="E2187" s="668"/>
      <c r="F2187" s="668"/>
    </row>
    <row r="2188" spans="1:6">
      <c r="A2188" s="711"/>
      <c r="B2188" s="668"/>
      <c r="C2188" s="668"/>
      <c r="D2188" s="668"/>
      <c r="E2188" s="668"/>
      <c r="F2188" s="668"/>
    </row>
    <row r="2189" spans="1:6">
      <c r="A2189" s="711"/>
      <c r="B2189" s="668"/>
      <c r="C2189" s="668"/>
      <c r="D2189" s="668"/>
      <c r="E2189" s="668"/>
      <c r="F2189" s="668"/>
    </row>
    <row r="2190" spans="1:6">
      <c r="A2190" s="711"/>
      <c r="B2190" s="668"/>
      <c r="C2190" s="668"/>
      <c r="D2190" s="668"/>
      <c r="E2190" s="668"/>
      <c r="F2190" s="668"/>
    </row>
    <row r="2191" spans="1:6">
      <c r="A2191" s="711"/>
      <c r="B2191" s="668"/>
      <c r="C2191" s="668"/>
      <c r="D2191" s="668"/>
      <c r="E2191" s="668"/>
      <c r="F2191" s="668"/>
    </row>
    <row r="2192" spans="1:6">
      <c r="A2192" s="711"/>
      <c r="B2192" s="668"/>
      <c r="C2192" s="668"/>
      <c r="D2192" s="668"/>
      <c r="E2192" s="668"/>
      <c r="F2192" s="668"/>
    </row>
    <row r="2193" spans="1:6">
      <c r="A2193" s="711"/>
      <c r="B2193" s="668"/>
      <c r="C2193" s="668"/>
      <c r="D2193" s="668"/>
      <c r="E2193" s="668"/>
      <c r="F2193" s="668"/>
    </row>
    <row r="2194" spans="1:6">
      <c r="A2194" s="711"/>
      <c r="B2194" s="668"/>
      <c r="C2194" s="668"/>
      <c r="D2194" s="668"/>
      <c r="E2194" s="668"/>
      <c r="F2194" s="668"/>
    </row>
    <row r="2195" spans="1:6">
      <c r="A2195" s="711"/>
      <c r="B2195" s="668"/>
      <c r="C2195" s="668"/>
      <c r="D2195" s="668"/>
      <c r="E2195" s="668"/>
      <c r="F2195" s="668"/>
    </row>
    <row r="2196" spans="1:6">
      <c r="A2196" s="711"/>
      <c r="B2196" s="668"/>
      <c r="C2196" s="668"/>
      <c r="D2196" s="668"/>
      <c r="E2196" s="668"/>
      <c r="F2196" s="668"/>
    </row>
    <row r="2197" spans="1:6">
      <c r="A2197" s="711"/>
      <c r="B2197" s="668"/>
      <c r="C2197" s="668"/>
      <c r="D2197" s="668"/>
      <c r="E2197" s="668"/>
      <c r="F2197" s="668"/>
    </row>
    <row r="2198" spans="1:6">
      <c r="A2198" s="711"/>
      <c r="B2198" s="668"/>
      <c r="C2198" s="668"/>
      <c r="D2198" s="668"/>
      <c r="E2198" s="668"/>
      <c r="F2198" s="668"/>
    </row>
    <row r="2199" spans="1:6">
      <c r="A2199" s="711"/>
      <c r="B2199" s="668"/>
      <c r="C2199" s="668"/>
      <c r="D2199" s="668"/>
      <c r="E2199" s="668"/>
      <c r="F2199" s="668"/>
    </row>
    <row r="2200" spans="1:6">
      <c r="A2200" s="711"/>
      <c r="B2200" s="668"/>
      <c r="C2200" s="668"/>
      <c r="D2200" s="668"/>
      <c r="E2200" s="668"/>
      <c r="F2200" s="668"/>
    </row>
    <row r="2201" spans="1:6">
      <c r="A2201" s="711"/>
      <c r="B2201" s="668"/>
      <c r="C2201" s="668"/>
      <c r="D2201" s="668"/>
      <c r="E2201" s="668"/>
      <c r="F2201" s="668"/>
    </row>
    <row r="2202" spans="1:6">
      <c r="A2202" s="711"/>
      <c r="B2202" s="668"/>
      <c r="C2202" s="668"/>
      <c r="D2202" s="668"/>
      <c r="E2202" s="668"/>
      <c r="F2202" s="668"/>
    </row>
    <row r="2203" spans="1:6">
      <c r="A2203" s="711"/>
      <c r="B2203" s="668"/>
      <c r="C2203" s="668"/>
      <c r="D2203" s="668"/>
      <c r="E2203" s="668"/>
      <c r="F2203" s="668"/>
    </row>
    <row r="2204" spans="1:6">
      <c r="A2204" s="711"/>
      <c r="B2204" s="668"/>
      <c r="C2204" s="668"/>
      <c r="D2204" s="668"/>
      <c r="E2204" s="668"/>
      <c r="F2204" s="668"/>
    </row>
    <row r="2205" spans="1:6">
      <c r="A2205" s="711"/>
      <c r="B2205" s="668"/>
      <c r="C2205" s="668"/>
      <c r="D2205" s="668"/>
      <c r="E2205" s="668"/>
      <c r="F2205" s="668"/>
    </row>
    <row r="2206" spans="1:6">
      <c r="A2206" s="711"/>
      <c r="B2206" s="668"/>
      <c r="C2206" s="668"/>
      <c r="D2206" s="668"/>
      <c r="E2206" s="668"/>
      <c r="F2206" s="668"/>
    </row>
    <row r="2207" spans="1:6">
      <c r="A2207" s="711"/>
      <c r="B2207" s="668"/>
      <c r="C2207" s="668"/>
      <c r="D2207" s="668"/>
      <c r="E2207" s="668"/>
      <c r="F2207" s="668"/>
    </row>
    <row r="2208" spans="1:6">
      <c r="A2208" s="711"/>
      <c r="B2208" s="668"/>
      <c r="C2208" s="668"/>
      <c r="D2208" s="668"/>
      <c r="E2208" s="668"/>
      <c r="F2208" s="668"/>
    </row>
    <row r="2209" spans="1:6">
      <c r="A2209" s="711"/>
      <c r="B2209" s="668"/>
      <c r="C2209" s="668"/>
      <c r="D2209" s="668"/>
      <c r="E2209" s="668"/>
      <c r="F2209" s="668"/>
    </row>
    <row r="2210" spans="1:6">
      <c r="A2210" s="711"/>
      <c r="B2210" s="668"/>
      <c r="C2210" s="668"/>
      <c r="D2210" s="668"/>
      <c r="E2210" s="668"/>
      <c r="F2210" s="668"/>
    </row>
    <row r="2211" spans="1:6">
      <c r="A2211" s="711"/>
      <c r="B2211" s="668"/>
      <c r="C2211" s="668"/>
      <c r="D2211" s="668"/>
      <c r="E2211" s="668"/>
      <c r="F2211" s="668"/>
    </row>
    <row r="2212" spans="1:6">
      <c r="A2212" s="711"/>
      <c r="B2212" s="668"/>
      <c r="C2212" s="668"/>
      <c r="D2212" s="668"/>
      <c r="E2212" s="668"/>
      <c r="F2212" s="668"/>
    </row>
    <row r="2213" spans="1:6">
      <c r="A2213" s="711"/>
      <c r="B2213" s="668"/>
      <c r="C2213" s="668"/>
      <c r="D2213" s="668"/>
      <c r="E2213" s="668"/>
      <c r="F2213" s="668"/>
    </row>
    <row r="2214" spans="1:6">
      <c r="A2214" s="711"/>
      <c r="B2214" s="668"/>
      <c r="C2214" s="668"/>
      <c r="D2214" s="668"/>
      <c r="E2214" s="668"/>
      <c r="F2214" s="668"/>
    </row>
    <row r="2215" spans="1:6">
      <c r="A2215" s="711"/>
      <c r="B2215" s="668"/>
      <c r="C2215" s="668"/>
      <c r="D2215" s="668"/>
      <c r="E2215" s="668"/>
      <c r="F2215" s="668"/>
    </row>
    <row r="2216" spans="1:6">
      <c r="A2216" s="711"/>
      <c r="B2216" s="668"/>
      <c r="C2216" s="668"/>
      <c r="D2216" s="668"/>
      <c r="E2216" s="668"/>
      <c r="F2216" s="668"/>
    </row>
    <row r="2217" spans="1:6">
      <c r="A2217" s="711"/>
      <c r="B2217" s="668"/>
      <c r="C2217" s="668"/>
      <c r="D2217" s="668"/>
      <c r="E2217" s="668"/>
      <c r="F2217" s="668"/>
    </row>
    <row r="2218" spans="1:6">
      <c r="A2218" s="711"/>
      <c r="B2218" s="668"/>
      <c r="C2218" s="668"/>
      <c r="D2218" s="668"/>
      <c r="E2218" s="668"/>
      <c r="F2218" s="668"/>
    </row>
    <row r="2219" spans="1:6">
      <c r="A2219" s="711"/>
      <c r="B2219" s="668"/>
      <c r="C2219" s="668"/>
      <c r="D2219" s="668"/>
      <c r="E2219" s="668"/>
      <c r="F2219" s="668"/>
    </row>
    <row r="2220" spans="1:6">
      <c r="A2220" s="711"/>
      <c r="B2220" s="668"/>
      <c r="C2220" s="668"/>
      <c r="D2220" s="668"/>
      <c r="E2220" s="668"/>
      <c r="F2220" s="668"/>
    </row>
    <row r="2221" spans="1:6">
      <c r="A2221" s="711"/>
      <c r="B2221" s="668"/>
      <c r="C2221" s="668"/>
      <c r="D2221" s="668"/>
      <c r="E2221" s="668"/>
      <c r="F2221" s="668"/>
    </row>
    <row r="2222" spans="1:6">
      <c r="A2222" s="711"/>
      <c r="B2222" s="668"/>
      <c r="C2222" s="668"/>
      <c r="D2222" s="668"/>
      <c r="E2222" s="668"/>
      <c r="F2222" s="668"/>
    </row>
    <row r="2223" spans="1:6">
      <c r="A2223" s="711"/>
      <c r="B2223" s="668"/>
      <c r="C2223" s="668"/>
      <c r="D2223" s="668"/>
      <c r="E2223" s="668"/>
      <c r="F2223" s="668"/>
    </row>
    <row r="2224" spans="1:6">
      <c r="A2224" s="711"/>
      <c r="B2224" s="668"/>
      <c r="C2224" s="668"/>
      <c r="D2224" s="668"/>
      <c r="E2224" s="668"/>
      <c r="F2224" s="668"/>
    </row>
    <row r="2225" spans="1:6">
      <c r="A2225" s="711"/>
      <c r="B2225" s="668"/>
      <c r="C2225" s="668"/>
      <c r="D2225" s="668"/>
      <c r="E2225" s="668"/>
      <c r="F2225" s="668"/>
    </row>
    <row r="2226" spans="1:6">
      <c r="A2226" s="711"/>
      <c r="B2226" s="668"/>
      <c r="C2226" s="668"/>
      <c r="D2226" s="668"/>
      <c r="E2226" s="668"/>
      <c r="F2226" s="668"/>
    </row>
    <row r="2227" spans="1:6">
      <c r="A2227" s="711"/>
      <c r="B2227" s="668"/>
      <c r="C2227" s="668"/>
      <c r="D2227" s="668"/>
      <c r="E2227" s="668"/>
      <c r="F2227" s="668"/>
    </row>
    <row r="2228" spans="1:6">
      <c r="A2228" s="711"/>
      <c r="B2228" s="668"/>
      <c r="C2228" s="668"/>
      <c r="D2228" s="668"/>
      <c r="E2228" s="668"/>
      <c r="F2228" s="668"/>
    </row>
    <row r="2229" spans="1:6">
      <c r="A2229" s="711"/>
      <c r="B2229" s="668"/>
      <c r="C2229" s="668"/>
      <c r="D2229" s="668"/>
      <c r="E2229" s="668"/>
      <c r="F2229" s="668"/>
    </row>
    <row r="2230" spans="1:6">
      <c r="A2230" s="711"/>
      <c r="B2230" s="668"/>
      <c r="C2230" s="668"/>
      <c r="D2230" s="668"/>
      <c r="E2230" s="668"/>
      <c r="F2230" s="668"/>
    </row>
    <row r="2231" spans="1:6">
      <c r="A2231" s="711"/>
      <c r="B2231" s="668"/>
      <c r="C2231" s="668"/>
      <c r="D2231" s="668"/>
      <c r="E2231" s="668"/>
      <c r="F2231" s="668"/>
    </row>
    <row r="2232" spans="1:6">
      <c r="A2232" s="711"/>
      <c r="B2232" s="668"/>
      <c r="C2232" s="668"/>
      <c r="D2232" s="668"/>
      <c r="E2232" s="668"/>
      <c r="F2232" s="668"/>
    </row>
    <row r="2233" spans="1:6">
      <c r="A2233" s="711"/>
      <c r="B2233" s="668"/>
      <c r="C2233" s="668"/>
      <c r="D2233" s="668"/>
      <c r="E2233" s="668"/>
      <c r="F2233" s="668"/>
    </row>
    <row r="2234" spans="1:6">
      <c r="A2234" s="711"/>
      <c r="B2234" s="668"/>
      <c r="C2234" s="668"/>
      <c r="D2234" s="668"/>
      <c r="E2234" s="668"/>
      <c r="F2234" s="668"/>
    </row>
    <row r="2235" spans="1:6">
      <c r="A2235" s="711"/>
      <c r="B2235" s="668"/>
      <c r="C2235" s="668"/>
      <c r="D2235" s="668"/>
      <c r="E2235" s="668"/>
      <c r="F2235" s="668"/>
    </row>
    <row r="2236" spans="1:6">
      <c r="A2236" s="711"/>
      <c r="B2236" s="668"/>
      <c r="C2236" s="668"/>
      <c r="D2236" s="668"/>
      <c r="E2236" s="668"/>
      <c r="F2236" s="668"/>
    </row>
    <row r="2237" spans="1:6">
      <c r="A2237" s="711"/>
      <c r="B2237" s="668"/>
      <c r="C2237" s="668"/>
      <c r="D2237" s="668"/>
      <c r="E2237" s="668"/>
      <c r="F2237" s="668"/>
    </row>
    <row r="2238" spans="1:6">
      <c r="A2238" s="711"/>
      <c r="B2238" s="668"/>
      <c r="C2238" s="668"/>
      <c r="D2238" s="668"/>
      <c r="E2238" s="668"/>
      <c r="F2238" s="668"/>
    </row>
    <row r="2239" spans="1:6">
      <c r="A2239" s="711"/>
      <c r="B2239" s="668"/>
      <c r="C2239" s="668"/>
      <c r="D2239" s="668"/>
      <c r="E2239" s="668"/>
      <c r="F2239" s="668"/>
    </row>
    <row r="2240" spans="1:6">
      <c r="A2240" s="711"/>
      <c r="B2240" s="668"/>
      <c r="C2240" s="668"/>
      <c r="D2240" s="668"/>
      <c r="E2240" s="668"/>
      <c r="F2240" s="668"/>
    </row>
    <row r="2241" spans="1:6">
      <c r="A2241" s="711"/>
      <c r="B2241" s="668"/>
      <c r="C2241" s="668"/>
      <c r="D2241" s="668"/>
      <c r="E2241" s="668"/>
      <c r="F2241" s="668"/>
    </row>
    <row r="2242" spans="1:6">
      <c r="A2242" s="711"/>
      <c r="B2242" s="668"/>
      <c r="C2242" s="668"/>
      <c r="D2242" s="668"/>
      <c r="E2242" s="668"/>
      <c r="F2242" s="668"/>
    </row>
    <row r="2243" spans="1:6">
      <c r="A2243" s="711"/>
      <c r="B2243" s="668"/>
      <c r="C2243" s="668"/>
      <c r="D2243" s="668"/>
      <c r="E2243" s="668"/>
      <c r="F2243" s="668"/>
    </row>
    <row r="2244" spans="1:6">
      <c r="A2244" s="711"/>
      <c r="B2244" s="668"/>
      <c r="C2244" s="668"/>
      <c r="D2244" s="668"/>
      <c r="E2244" s="668"/>
      <c r="F2244" s="668"/>
    </row>
    <row r="2245" spans="1:6">
      <c r="A2245" s="711"/>
      <c r="B2245" s="668"/>
      <c r="C2245" s="668"/>
      <c r="D2245" s="668"/>
      <c r="E2245" s="668"/>
      <c r="F2245" s="668"/>
    </row>
    <row r="2246" spans="1:6">
      <c r="A2246" s="711"/>
      <c r="B2246" s="668"/>
      <c r="C2246" s="668"/>
      <c r="D2246" s="668"/>
      <c r="E2246" s="668"/>
      <c r="F2246" s="668"/>
    </row>
    <row r="2247" spans="1:6">
      <c r="A2247" s="711"/>
      <c r="B2247" s="668"/>
      <c r="C2247" s="668"/>
      <c r="D2247" s="668"/>
      <c r="E2247" s="668"/>
      <c r="F2247" s="668"/>
    </row>
    <row r="2248" spans="1:6">
      <c r="A2248" s="711"/>
      <c r="B2248" s="668"/>
      <c r="C2248" s="668"/>
      <c r="D2248" s="668"/>
      <c r="E2248" s="668"/>
      <c r="F2248" s="668"/>
    </row>
    <row r="2249" spans="1:6">
      <c r="A2249" s="711"/>
      <c r="B2249" s="668"/>
      <c r="C2249" s="668"/>
      <c r="D2249" s="668"/>
      <c r="E2249" s="668"/>
      <c r="F2249" s="668"/>
    </row>
    <row r="2250" spans="1:6">
      <c r="A2250" s="711"/>
      <c r="B2250" s="668"/>
      <c r="C2250" s="668"/>
      <c r="D2250" s="668"/>
      <c r="E2250" s="668"/>
      <c r="F2250" s="668"/>
    </row>
    <row r="2251" spans="1:6">
      <c r="A2251" s="711"/>
      <c r="B2251" s="668"/>
      <c r="C2251" s="668"/>
      <c r="D2251" s="668"/>
      <c r="E2251" s="668"/>
      <c r="F2251" s="668"/>
    </row>
    <row r="2252" spans="1:6">
      <c r="A2252" s="711"/>
      <c r="B2252" s="668"/>
      <c r="C2252" s="668"/>
      <c r="D2252" s="668"/>
      <c r="E2252" s="668"/>
      <c r="F2252" s="668"/>
    </row>
    <row r="2253" spans="1:6">
      <c r="A2253" s="711"/>
      <c r="B2253" s="668"/>
      <c r="C2253" s="668"/>
      <c r="D2253" s="668"/>
      <c r="E2253" s="668"/>
      <c r="F2253" s="668"/>
    </row>
    <row r="2254" spans="1:6">
      <c r="A2254" s="711"/>
      <c r="B2254" s="668"/>
      <c r="C2254" s="668"/>
      <c r="D2254" s="668"/>
      <c r="E2254" s="668"/>
      <c r="F2254" s="668"/>
    </row>
    <row r="2255" spans="1:6">
      <c r="A2255" s="711"/>
      <c r="B2255" s="668"/>
      <c r="C2255" s="668"/>
      <c r="D2255" s="668"/>
      <c r="E2255" s="668"/>
      <c r="F2255" s="668"/>
    </row>
    <row r="2256" spans="1:6">
      <c r="A2256" s="711"/>
      <c r="B2256" s="668"/>
      <c r="C2256" s="668"/>
      <c r="D2256" s="668"/>
      <c r="E2256" s="668"/>
      <c r="F2256" s="668"/>
    </row>
    <row r="2257" spans="1:6">
      <c r="A2257" s="711"/>
      <c r="B2257" s="668"/>
      <c r="C2257" s="668"/>
      <c r="D2257" s="668"/>
      <c r="E2257" s="668"/>
      <c r="F2257" s="668"/>
    </row>
    <row r="2258" spans="1:6">
      <c r="A2258" s="711"/>
      <c r="B2258" s="668"/>
      <c r="C2258" s="668"/>
      <c r="D2258" s="668"/>
      <c r="E2258" s="668"/>
      <c r="F2258" s="668"/>
    </row>
    <row r="2259" spans="1:6">
      <c r="A2259" s="711"/>
      <c r="B2259" s="668"/>
      <c r="C2259" s="668"/>
      <c r="D2259" s="668"/>
      <c r="E2259" s="668"/>
      <c r="F2259" s="668"/>
    </row>
    <row r="2260" spans="1:6">
      <c r="A2260" s="711"/>
      <c r="B2260" s="668"/>
      <c r="C2260" s="668"/>
      <c r="D2260" s="668"/>
      <c r="E2260" s="668"/>
      <c r="F2260" s="668"/>
    </row>
    <row r="2261" spans="1:6">
      <c r="A2261" s="711"/>
      <c r="B2261" s="668"/>
      <c r="C2261" s="668"/>
      <c r="D2261" s="668"/>
      <c r="E2261" s="668"/>
      <c r="F2261" s="668"/>
    </row>
    <row r="2262" spans="1:6">
      <c r="A2262" s="711"/>
      <c r="B2262" s="668"/>
      <c r="C2262" s="668"/>
      <c r="D2262" s="668"/>
      <c r="E2262" s="668"/>
      <c r="F2262" s="668"/>
    </row>
    <row r="2263" spans="1:6">
      <c r="A2263" s="711"/>
      <c r="B2263" s="668"/>
      <c r="C2263" s="668"/>
      <c r="D2263" s="668"/>
      <c r="E2263" s="668"/>
      <c r="F2263" s="668"/>
    </row>
    <row r="2264" spans="1:6">
      <c r="A2264" s="711"/>
      <c r="B2264" s="668"/>
      <c r="C2264" s="668"/>
      <c r="D2264" s="668"/>
      <c r="E2264" s="668"/>
      <c r="F2264" s="668"/>
    </row>
    <row r="2265" spans="1:6">
      <c r="A2265" s="711"/>
      <c r="B2265" s="668"/>
      <c r="C2265" s="668"/>
      <c r="D2265" s="668"/>
      <c r="E2265" s="668"/>
      <c r="F2265" s="668"/>
    </row>
    <row r="2266" spans="1:6">
      <c r="A2266" s="711"/>
      <c r="B2266" s="668"/>
      <c r="C2266" s="668"/>
      <c r="D2266" s="668"/>
      <c r="E2266" s="668"/>
      <c r="F2266" s="668"/>
    </row>
    <row r="2267" spans="1:6">
      <c r="A2267" s="711"/>
      <c r="B2267" s="668"/>
      <c r="C2267" s="668"/>
      <c r="D2267" s="668"/>
      <c r="E2267" s="668"/>
      <c r="F2267" s="668"/>
    </row>
    <row r="2268" spans="1:6">
      <c r="A2268" s="711"/>
      <c r="B2268" s="668"/>
      <c r="C2268" s="668"/>
      <c r="D2268" s="668"/>
      <c r="E2268" s="668"/>
      <c r="F2268" s="668"/>
    </row>
    <row r="2269" spans="1:6">
      <c r="A2269" s="711"/>
      <c r="B2269" s="668"/>
      <c r="C2269" s="668"/>
      <c r="D2269" s="668"/>
      <c r="E2269" s="668"/>
      <c r="F2269" s="668"/>
    </row>
    <row r="2270" spans="1:6">
      <c r="A2270" s="711"/>
      <c r="B2270" s="668"/>
      <c r="C2270" s="668"/>
      <c r="D2270" s="668"/>
      <c r="E2270" s="668"/>
      <c r="F2270" s="668"/>
    </row>
    <row r="2271" spans="1:6">
      <c r="A2271" s="711"/>
      <c r="B2271" s="668"/>
      <c r="C2271" s="668"/>
      <c r="D2271" s="668"/>
      <c r="E2271" s="668"/>
      <c r="F2271" s="668"/>
    </row>
    <row r="2272" spans="1:6">
      <c r="A2272" s="711"/>
      <c r="B2272" s="668"/>
      <c r="C2272" s="668"/>
      <c r="D2272" s="668"/>
      <c r="E2272" s="668"/>
      <c r="F2272" s="668"/>
    </row>
    <row r="2273" spans="1:6">
      <c r="A2273" s="711"/>
      <c r="B2273" s="668"/>
      <c r="C2273" s="668"/>
      <c r="D2273" s="668"/>
      <c r="E2273" s="668"/>
      <c r="F2273" s="668"/>
    </row>
    <row r="2274" spans="1:6">
      <c r="A2274" s="711"/>
      <c r="B2274" s="668"/>
      <c r="C2274" s="668"/>
      <c r="D2274" s="668"/>
      <c r="E2274" s="668"/>
      <c r="F2274" s="668"/>
    </row>
    <row r="2275" spans="1:6">
      <c r="A2275" s="711"/>
      <c r="B2275" s="668"/>
      <c r="C2275" s="668"/>
      <c r="D2275" s="668"/>
      <c r="E2275" s="668"/>
      <c r="F2275" s="668"/>
    </row>
    <row r="2276" spans="1:6">
      <c r="A2276" s="711"/>
      <c r="B2276" s="668"/>
      <c r="C2276" s="668"/>
      <c r="D2276" s="668"/>
      <c r="E2276" s="668"/>
      <c r="F2276" s="668"/>
    </row>
    <row r="2277" spans="1:6">
      <c r="A2277" s="711"/>
      <c r="B2277" s="668"/>
      <c r="C2277" s="668"/>
      <c r="D2277" s="668"/>
      <c r="E2277" s="668"/>
      <c r="F2277" s="668"/>
    </row>
    <row r="2278" spans="1:6">
      <c r="A2278" s="711"/>
      <c r="B2278" s="668"/>
      <c r="C2278" s="668"/>
      <c r="D2278" s="668"/>
      <c r="E2278" s="668"/>
      <c r="F2278" s="668"/>
    </row>
    <row r="2279" spans="1:6">
      <c r="A2279" s="711"/>
      <c r="B2279" s="668"/>
      <c r="C2279" s="668"/>
      <c r="D2279" s="668"/>
      <c r="E2279" s="668"/>
      <c r="F2279" s="668"/>
    </row>
    <row r="2280" spans="1:6">
      <c r="A2280" s="711"/>
      <c r="B2280" s="668"/>
      <c r="C2280" s="668"/>
      <c r="D2280" s="668"/>
      <c r="E2280" s="668"/>
      <c r="F2280" s="668"/>
    </row>
    <row r="2281" spans="1:6">
      <c r="A2281" s="711"/>
      <c r="B2281" s="668"/>
      <c r="C2281" s="668"/>
      <c r="D2281" s="668"/>
      <c r="E2281" s="668"/>
      <c r="F2281" s="668"/>
    </row>
    <row r="2282" spans="1:6">
      <c r="A2282" s="711"/>
      <c r="B2282" s="668"/>
      <c r="C2282" s="668"/>
      <c r="D2282" s="668"/>
      <c r="E2282" s="668"/>
      <c r="F2282" s="668"/>
    </row>
    <row r="2283" spans="1:6">
      <c r="A2283" s="711"/>
      <c r="B2283" s="668"/>
      <c r="C2283" s="668"/>
      <c r="D2283" s="668"/>
      <c r="E2283" s="668"/>
      <c r="F2283" s="668"/>
    </row>
    <row r="2284" spans="1:6">
      <c r="A2284" s="711"/>
      <c r="B2284" s="668"/>
      <c r="C2284" s="668"/>
      <c r="D2284" s="668"/>
      <c r="E2284" s="668"/>
      <c r="F2284" s="668"/>
    </row>
    <row r="2285" spans="1:6">
      <c r="A2285" s="711"/>
      <c r="B2285" s="668"/>
      <c r="C2285" s="668"/>
      <c r="D2285" s="668"/>
      <c r="E2285" s="668"/>
      <c r="F2285" s="668"/>
    </row>
    <row r="2286" spans="1:6">
      <c r="A2286" s="711"/>
      <c r="B2286" s="668"/>
      <c r="C2286" s="668"/>
      <c r="D2286" s="668"/>
      <c r="E2286" s="668"/>
      <c r="F2286" s="668"/>
    </row>
    <row r="2287" spans="1:6">
      <c r="A2287" s="711"/>
      <c r="B2287" s="668"/>
      <c r="C2287" s="668"/>
      <c r="D2287" s="668"/>
      <c r="E2287" s="668"/>
      <c r="F2287" s="668"/>
    </row>
    <row r="2288" spans="1:6">
      <c r="A2288" s="711"/>
      <c r="B2288" s="668"/>
      <c r="C2288" s="668"/>
      <c r="D2288" s="668"/>
      <c r="E2288" s="668"/>
      <c r="F2288" s="668"/>
    </row>
    <row r="2289" spans="1:6">
      <c r="A2289" s="711"/>
      <c r="B2289" s="668"/>
      <c r="C2289" s="668"/>
      <c r="D2289" s="668"/>
      <c r="E2289" s="668"/>
      <c r="F2289" s="668"/>
    </row>
    <row r="2290" spans="1:6">
      <c r="A2290" s="711"/>
      <c r="B2290" s="668"/>
      <c r="C2290" s="668"/>
      <c r="D2290" s="668"/>
      <c r="E2290" s="668"/>
      <c r="F2290" s="668"/>
    </row>
    <row r="2291" spans="1:6">
      <c r="A2291" s="711"/>
      <c r="B2291" s="668"/>
      <c r="C2291" s="668"/>
      <c r="D2291" s="668"/>
      <c r="E2291" s="668"/>
      <c r="F2291" s="668"/>
    </row>
    <row r="2292" spans="1:6">
      <c r="A2292" s="711"/>
      <c r="B2292" s="668"/>
      <c r="C2292" s="668"/>
      <c r="D2292" s="668"/>
      <c r="E2292" s="668"/>
      <c r="F2292" s="668"/>
    </row>
    <row r="2293" spans="1:6">
      <c r="A2293" s="711"/>
      <c r="B2293" s="668"/>
      <c r="C2293" s="668"/>
      <c r="D2293" s="668"/>
      <c r="E2293" s="668"/>
      <c r="F2293" s="668"/>
    </row>
    <row r="2294" spans="1:6">
      <c r="A2294" s="711"/>
      <c r="B2294" s="668"/>
      <c r="C2294" s="668"/>
      <c r="D2294" s="668"/>
      <c r="E2294" s="668"/>
      <c r="F2294" s="668"/>
    </row>
    <row r="2295" spans="1:6">
      <c r="A2295" s="711"/>
      <c r="B2295" s="668"/>
      <c r="C2295" s="668"/>
      <c r="D2295" s="668"/>
      <c r="E2295" s="668"/>
      <c r="F2295" s="668"/>
    </row>
    <row r="2296" spans="1:6">
      <c r="A2296" s="711"/>
      <c r="B2296" s="668"/>
      <c r="C2296" s="668"/>
      <c r="D2296" s="668"/>
      <c r="E2296" s="668"/>
      <c r="F2296" s="668"/>
    </row>
    <row r="2297" spans="1:6">
      <c r="A2297" s="711"/>
      <c r="B2297" s="668"/>
      <c r="C2297" s="668"/>
      <c r="D2297" s="668"/>
      <c r="E2297" s="668"/>
      <c r="F2297" s="668"/>
    </row>
    <row r="2298" spans="1:6">
      <c r="A2298" s="711"/>
      <c r="B2298" s="668"/>
      <c r="C2298" s="668"/>
      <c r="D2298" s="668"/>
      <c r="E2298" s="668"/>
      <c r="F2298" s="668"/>
    </row>
    <row r="2299" spans="1:6">
      <c r="A2299" s="711"/>
      <c r="B2299" s="668"/>
      <c r="C2299" s="668"/>
      <c r="D2299" s="668"/>
      <c r="E2299" s="668"/>
      <c r="F2299" s="668"/>
    </row>
    <row r="2300" spans="1:6">
      <c r="A2300" s="711"/>
      <c r="B2300" s="668"/>
      <c r="C2300" s="668"/>
      <c r="D2300" s="668"/>
      <c r="E2300" s="668"/>
      <c r="F2300" s="668"/>
    </row>
    <row r="2301" spans="1:6">
      <c r="A2301" s="711"/>
      <c r="B2301" s="668"/>
      <c r="C2301" s="668"/>
      <c r="D2301" s="668"/>
      <c r="E2301" s="668"/>
      <c r="F2301" s="668"/>
    </row>
    <row r="2302" spans="1:6">
      <c r="A2302" s="711"/>
      <c r="B2302" s="668"/>
      <c r="C2302" s="668"/>
      <c r="D2302" s="668"/>
      <c r="E2302" s="668"/>
      <c r="F2302" s="668"/>
    </row>
    <row r="2303" spans="1:6">
      <c r="A2303" s="711"/>
      <c r="B2303" s="668"/>
      <c r="C2303" s="668"/>
      <c r="D2303" s="668"/>
      <c r="E2303" s="668"/>
      <c r="F2303" s="668"/>
    </row>
    <row r="2304" spans="1:6">
      <c r="A2304" s="711"/>
      <c r="B2304" s="668"/>
      <c r="C2304" s="668"/>
      <c r="D2304" s="668"/>
      <c r="E2304" s="668"/>
      <c r="F2304" s="668"/>
    </row>
    <row r="2305" spans="1:6">
      <c r="A2305" s="711"/>
      <c r="B2305" s="668"/>
      <c r="C2305" s="668"/>
      <c r="D2305" s="668"/>
      <c r="E2305" s="668"/>
      <c r="F2305" s="668"/>
    </row>
    <row r="2306" spans="1:6">
      <c r="A2306" s="711"/>
      <c r="B2306" s="668"/>
      <c r="C2306" s="668"/>
      <c r="D2306" s="668"/>
      <c r="E2306" s="668"/>
      <c r="F2306" s="668"/>
    </row>
    <row r="2307" spans="1:6">
      <c r="A2307" s="711"/>
      <c r="B2307" s="668"/>
      <c r="C2307" s="668"/>
      <c r="D2307" s="668"/>
      <c r="E2307" s="668"/>
      <c r="F2307" s="668"/>
    </row>
    <row r="2308" spans="1:6">
      <c r="A2308" s="711"/>
      <c r="B2308" s="668"/>
      <c r="C2308" s="668"/>
      <c r="D2308" s="668"/>
      <c r="E2308" s="668"/>
      <c r="F2308" s="668"/>
    </row>
    <row r="2309" spans="1:6">
      <c r="A2309" s="711"/>
      <c r="B2309" s="668"/>
      <c r="C2309" s="668"/>
      <c r="D2309" s="668"/>
      <c r="E2309" s="668"/>
      <c r="F2309" s="668"/>
    </row>
    <row r="2310" spans="1:6">
      <c r="A2310" s="711"/>
      <c r="B2310" s="668"/>
      <c r="C2310" s="668"/>
      <c r="D2310" s="668"/>
      <c r="E2310" s="668"/>
      <c r="F2310" s="668"/>
    </row>
    <row r="2311" spans="1:6">
      <c r="A2311" s="711"/>
      <c r="B2311" s="668"/>
      <c r="C2311" s="668"/>
      <c r="D2311" s="668"/>
      <c r="E2311" s="668"/>
      <c r="F2311" s="668"/>
    </row>
    <row r="2312" spans="1:6">
      <c r="A2312" s="711"/>
      <c r="B2312" s="668"/>
      <c r="C2312" s="668"/>
      <c r="D2312" s="668"/>
      <c r="E2312" s="668"/>
      <c r="F2312" s="668"/>
    </row>
    <row r="2313" spans="1:6">
      <c r="A2313" s="711"/>
      <c r="B2313" s="668"/>
      <c r="C2313" s="668"/>
      <c r="D2313" s="668"/>
      <c r="E2313" s="668"/>
      <c r="F2313" s="668"/>
    </row>
    <row r="2314" spans="1:6">
      <c r="A2314" s="711"/>
      <c r="B2314" s="668"/>
      <c r="C2314" s="668"/>
      <c r="D2314" s="668"/>
      <c r="E2314" s="668"/>
      <c r="F2314" s="668"/>
    </row>
    <row r="2315" spans="1:6">
      <c r="A2315" s="711"/>
      <c r="B2315" s="668"/>
      <c r="C2315" s="668"/>
      <c r="D2315" s="668"/>
      <c r="E2315" s="668"/>
      <c r="F2315" s="668"/>
    </row>
    <row r="2316" spans="1:6">
      <c r="A2316" s="711"/>
      <c r="B2316" s="668"/>
      <c r="C2316" s="668"/>
      <c r="D2316" s="668"/>
      <c r="E2316" s="668"/>
      <c r="F2316" s="668"/>
    </row>
    <row r="2317" spans="1:6">
      <c r="A2317" s="711"/>
      <c r="B2317" s="668"/>
      <c r="C2317" s="668"/>
      <c r="D2317" s="668"/>
      <c r="E2317" s="668"/>
      <c r="F2317" s="668"/>
    </row>
    <row r="2318" spans="1:6">
      <c r="A2318" s="711"/>
      <c r="B2318" s="668"/>
      <c r="C2318" s="668"/>
      <c r="D2318" s="668"/>
      <c r="E2318" s="668"/>
      <c r="F2318" s="668"/>
    </row>
    <row r="2319" spans="1:6">
      <c r="A2319" s="711"/>
      <c r="B2319" s="668"/>
      <c r="C2319" s="668"/>
      <c r="D2319" s="668"/>
      <c r="E2319" s="668"/>
      <c r="F2319" s="668"/>
    </row>
    <row r="2320" spans="1:6">
      <c r="A2320" s="711"/>
      <c r="B2320" s="668"/>
      <c r="C2320" s="668"/>
      <c r="D2320" s="668"/>
      <c r="E2320" s="668"/>
      <c r="F2320" s="668"/>
    </row>
    <row r="2321" spans="1:6">
      <c r="A2321" s="711"/>
      <c r="B2321" s="668"/>
      <c r="C2321" s="668"/>
      <c r="D2321" s="668"/>
      <c r="E2321" s="668"/>
      <c r="F2321" s="668"/>
    </row>
    <row r="2322" spans="1:6">
      <c r="A2322" s="711"/>
      <c r="B2322" s="668"/>
      <c r="C2322" s="668"/>
      <c r="D2322" s="668"/>
      <c r="E2322" s="668"/>
      <c r="F2322" s="668"/>
    </row>
    <row r="2323" spans="1:6">
      <c r="A2323" s="711"/>
      <c r="B2323" s="668"/>
      <c r="C2323" s="668"/>
      <c r="D2323" s="668"/>
      <c r="E2323" s="668"/>
      <c r="F2323" s="668"/>
    </row>
    <row r="2324" spans="1:6">
      <c r="A2324" s="711"/>
      <c r="B2324" s="668"/>
      <c r="C2324" s="668"/>
      <c r="D2324" s="668"/>
      <c r="E2324" s="668"/>
      <c r="F2324" s="668"/>
    </row>
    <row r="2325" spans="1:6">
      <c r="A2325" s="711"/>
      <c r="B2325" s="668"/>
      <c r="C2325" s="668"/>
      <c r="D2325" s="668"/>
      <c r="E2325" s="668"/>
      <c r="F2325" s="668"/>
    </row>
    <row r="2326" spans="1:6">
      <c r="A2326" s="711"/>
      <c r="B2326" s="668"/>
      <c r="C2326" s="668"/>
      <c r="D2326" s="668"/>
      <c r="E2326" s="668"/>
      <c r="F2326" s="668"/>
    </row>
    <row r="2327" spans="1:6">
      <c r="A2327" s="711"/>
      <c r="B2327" s="668"/>
      <c r="C2327" s="668"/>
      <c r="D2327" s="668"/>
      <c r="E2327" s="668"/>
      <c r="F2327" s="668"/>
    </row>
    <row r="2328" spans="1:6">
      <c r="A2328" s="711"/>
      <c r="B2328" s="668"/>
      <c r="C2328" s="668"/>
      <c r="D2328" s="668"/>
      <c r="E2328" s="668"/>
      <c r="F2328" s="668"/>
    </row>
    <row r="2329" spans="1:6">
      <c r="A2329" s="711"/>
      <c r="B2329" s="668"/>
      <c r="C2329" s="668"/>
      <c r="D2329" s="668"/>
      <c r="E2329" s="668"/>
      <c r="F2329" s="668"/>
    </row>
    <row r="2330" spans="1:6">
      <c r="A2330" s="711"/>
      <c r="B2330" s="668"/>
      <c r="C2330" s="668"/>
      <c r="D2330" s="668"/>
      <c r="E2330" s="668"/>
      <c r="F2330" s="668"/>
    </row>
    <row r="2331" spans="1:6">
      <c r="A2331" s="711"/>
      <c r="B2331" s="668"/>
      <c r="C2331" s="668"/>
      <c r="D2331" s="668"/>
      <c r="E2331" s="668"/>
      <c r="F2331" s="668"/>
    </row>
    <row r="2332" spans="1:6">
      <c r="A2332" s="711"/>
      <c r="B2332" s="668"/>
      <c r="C2332" s="668"/>
      <c r="D2332" s="668"/>
      <c r="E2332" s="668"/>
      <c r="F2332" s="668"/>
    </row>
    <row r="2333" spans="1:6">
      <c r="A2333" s="711"/>
      <c r="B2333" s="668"/>
      <c r="C2333" s="668"/>
      <c r="D2333" s="668"/>
      <c r="E2333" s="668"/>
      <c r="F2333" s="668"/>
    </row>
    <row r="2334" spans="1:6">
      <c r="A2334" s="711"/>
      <c r="B2334" s="668"/>
      <c r="C2334" s="668"/>
      <c r="D2334" s="668"/>
      <c r="E2334" s="668"/>
      <c r="F2334" s="668"/>
    </row>
    <row r="2335" spans="1:6">
      <c r="A2335" s="711"/>
      <c r="B2335" s="668"/>
      <c r="C2335" s="668"/>
      <c r="D2335" s="668"/>
      <c r="E2335" s="668"/>
      <c r="F2335" s="668"/>
    </row>
    <row r="2336" spans="1:6">
      <c r="A2336" s="711"/>
      <c r="B2336" s="668"/>
      <c r="C2336" s="668"/>
      <c r="D2336" s="668"/>
      <c r="E2336" s="668"/>
      <c r="F2336" s="668"/>
    </row>
    <row r="2337" spans="1:6">
      <c r="A2337" s="711"/>
      <c r="B2337" s="668"/>
      <c r="C2337" s="668"/>
      <c r="D2337" s="668"/>
      <c r="E2337" s="668"/>
      <c r="F2337" s="668"/>
    </row>
    <row r="2338" spans="1:6">
      <c r="A2338" s="711"/>
      <c r="B2338" s="668"/>
      <c r="C2338" s="668"/>
      <c r="D2338" s="668"/>
      <c r="E2338" s="668"/>
      <c r="F2338" s="668"/>
    </row>
    <row r="2339" spans="1:6">
      <c r="A2339" s="711"/>
      <c r="B2339" s="668"/>
      <c r="C2339" s="668"/>
      <c r="D2339" s="668"/>
      <c r="E2339" s="668"/>
      <c r="F2339" s="668"/>
    </row>
    <row r="2340" spans="1:6">
      <c r="A2340" s="711"/>
      <c r="B2340" s="668"/>
      <c r="C2340" s="668"/>
      <c r="D2340" s="668"/>
      <c r="E2340" s="668"/>
      <c r="F2340" s="668"/>
    </row>
    <row r="2341" spans="1:6">
      <c r="A2341" s="711"/>
      <c r="B2341" s="668"/>
      <c r="C2341" s="668"/>
      <c r="D2341" s="668"/>
      <c r="E2341" s="668"/>
      <c r="F2341" s="668"/>
    </row>
    <row r="2342" spans="1:6">
      <c r="A2342" s="711"/>
      <c r="B2342" s="668"/>
      <c r="C2342" s="668"/>
      <c r="D2342" s="668"/>
      <c r="E2342" s="668"/>
      <c r="F2342" s="668"/>
    </row>
    <row r="2343" spans="1:6">
      <c r="A2343" s="711"/>
      <c r="B2343" s="668"/>
      <c r="C2343" s="668"/>
      <c r="D2343" s="668"/>
      <c r="E2343" s="668"/>
      <c r="F2343" s="668"/>
    </row>
    <row r="2344" spans="1:6">
      <c r="A2344" s="711"/>
      <c r="B2344" s="668"/>
      <c r="C2344" s="668"/>
      <c r="D2344" s="668"/>
      <c r="E2344" s="668"/>
      <c r="F2344" s="668"/>
    </row>
    <row r="2345" spans="1:6">
      <c r="A2345" s="711"/>
      <c r="B2345" s="668"/>
      <c r="C2345" s="668"/>
      <c r="D2345" s="668"/>
      <c r="E2345" s="668"/>
      <c r="F2345" s="668"/>
    </row>
    <row r="2346" spans="1:6">
      <c r="A2346" s="711"/>
      <c r="B2346" s="668"/>
      <c r="C2346" s="668"/>
      <c r="D2346" s="668"/>
      <c r="E2346" s="668"/>
      <c r="F2346" s="668"/>
    </row>
    <row r="2347" spans="1:6">
      <c r="A2347" s="711"/>
      <c r="B2347" s="668"/>
      <c r="C2347" s="668"/>
      <c r="D2347" s="668"/>
      <c r="E2347" s="668"/>
      <c r="F2347" s="668"/>
    </row>
    <row r="2348" spans="1:6">
      <c r="A2348" s="711"/>
      <c r="B2348" s="668"/>
      <c r="C2348" s="668"/>
      <c r="D2348" s="668"/>
      <c r="E2348" s="668"/>
      <c r="F2348" s="668"/>
    </row>
    <row r="2349" spans="1:6">
      <c r="A2349" s="711"/>
      <c r="B2349" s="668"/>
      <c r="C2349" s="668"/>
      <c r="D2349" s="668"/>
      <c r="E2349" s="668"/>
      <c r="F2349" s="668"/>
    </row>
    <row r="2350" spans="1:6">
      <c r="A2350" s="711"/>
      <c r="B2350" s="668"/>
      <c r="C2350" s="668"/>
      <c r="D2350" s="668"/>
      <c r="E2350" s="668"/>
      <c r="F2350" s="668"/>
    </row>
    <row r="2351" spans="1:6">
      <c r="A2351" s="711"/>
      <c r="B2351" s="668"/>
      <c r="C2351" s="668"/>
      <c r="D2351" s="668"/>
      <c r="E2351" s="668"/>
      <c r="F2351" s="668"/>
    </row>
    <row r="2352" spans="1:6">
      <c r="A2352" s="711"/>
      <c r="B2352" s="668"/>
      <c r="C2352" s="668"/>
      <c r="D2352" s="668"/>
      <c r="E2352" s="668"/>
      <c r="F2352" s="668"/>
    </row>
    <row r="2353" spans="1:6">
      <c r="A2353" s="711"/>
      <c r="B2353" s="668"/>
      <c r="C2353" s="668"/>
      <c r="D2353" s="668"/>
      <c r="E2353" s="668"/>
      <c r="F2353" s="668"/>
    </row>
    <row r="2354" spans="1:6">
      <c r="A2354" s="711"/>
      <c r="B2354" s="668"/>
      <c r="C2354" s="668"/>
      <c r="D2354" s="668"/>
      <c r="E2354" s="668"/>
      <c r="F2354" s="668"/>
    </row>
    <row r="2355" spans="1:6">
      <c r="A2355" s="711"/>
      <c r="B2355" s="668"/>
      <c r="C2355" s="668"/>
      <c r="D2355" s="668"/>
      <c r="E2355" s="668"/>
      <c r="F2355" s="668"/>
    </row>
    <row r="2356" spans="1:6">
      <c r="A2356" s="711"/>
      <c r="B2356" s="668"/>
      <c r="C2356" s="668"/>
      <c r="D2356" s="668"/>
      <c r="E2356" s="668"/>
      <c r="F2356" s="668"/>
    </row>
    <row r="2357" spans="1:6">
      <c r="A2357" s="711"/>
      <c r="B2357" s="668"/>
      <c r="C2357" s="668"/>
      <c r="D2357" s="668"/>
      <c r="E2357" s="668"/>
      <c r="F2357" s="668"/>
    </row>
    <row r="2358" spans="1:6">
      <c r="A2358" s="711"/>
      <c r="B2358" s="668"/>
      <c r="C2358" s="668"/>
      <c r="D2358" s="668"/>
      <c r="E2358" s="668"/>
      <c r="F2358" s="668"/>
    </row>
    <row r="2359" spans="1:6">
      <c r="A2359" s="711"/>
      <c r="B2359" s="668"/>
      <c r="C2359" s="668"/>
      <c r="D2359" s="668"/>
      <c r="E2359" s="668"/>
      <c r="F2359" s="668"/>
    </row>
    <row r="2360" spans="1:6">
      <c r="A2360" s="711"/>
      <c r="B2360" s="668"/>
      <c r="C2360" s="668"/>
      <c r="D2360" s="668"/>
      <c r="E2360" s="668"/>
      <c r="F2360" s="668"/>
    </row>
    <row r="2361" spans="1:6">
      <c r="A2361" s="711"/>
      <c r="B2361" s="668"/>
      <c r="C2361" s="668"/>
      <c r="D2361" s="668"/>
      <c r="E2361" s="668"/>
      <c r="F2361" s="668"/>
    </row>
    <row r="2362" spans="1:6">
      <c r="A2362" s="711"/>
      <c r="B2362" s="668"/>
      <c r="C2362" s="668"/>
      <c r="D2362" s="668"/>
      <c r="E2362" s="668"/>
      <c r="F2362" s="668"/>
    </row>
    <row r="2363" spans="1:6">
      <c r="A2363" s="711"/>
      <c r="B2363" s="668"/>
      <c r="C2363" s="668"/>
      <c r="D2363" s="668"/>
      <c r="E2363" s="668"/>
      <c r="F2363" s="668"/>
    </row>
    <row r="2364" spans="1:6">
      <c r="A2364" s="711"/>
      <c r="B2364" s="668"/>
      <c r="C2364" s="668"/>
      <c r="D2364" s="668"/>
      <c r="E2364" s="668"/>
      <c r="F2364" s="668"/>
    </row>
    <row r="2365" spans="1:6">
      <c r="A2365" s="711"/>
      <c r="B2365" s="668"/>
      <c r="C2365" s="668"/>
      <c r="D2365" s="668"/>
      <c r="E2365" s="668"/>
      <c r="F2365" s="668"/>
    </row>
    <row r="2366" spans="1:6">
      <c r="A2366" s="711"/>
      <c r="B2366" s="668"/>
      <c r="C2366" s="668"/>
      <c r="D2366" s="668"/>
      <c r="E2366" s="668"/>
      <c r="F2366" s="668"/>
    </row>
    <row r="2367" spans="1:6">
      <c r="A2367" s="711"/>
      <c r="B2367" s="668"/>
      <c r="C2367" s="668"/>
      <c r="D2367" s="668"/>
      <c r="E2367" s="668"/>
      <c r="F2367" s="668"/>
    </row>
    <row r="2368" spans="1:6">
      <c r="A2368" s="711"/>
      <c r="B2368" s="668"/>
      <c r="C2368" s="668"/>
      <c r="D2368" s="668"/>
      <c r="E2368" s="668"/>
      <c r="F2368" s="668"/>
    </row>
    <row r="2369" spans="1:6">
      <c r="A2369" s="711"/>
      <c r="B2369" s="668"/>
      <c r="C2369" s="668"/>
      <c r="D2369" s="668"/>
      <c r="E2369" s="668"/>
      <c r="F2369" s="668"/>
    </row>
    <row r="2370" spans="1:6">
      <c r="A2370" s="711"/>
      <c r="B2370" s="668"/>
      <c r="C2370" s="668"/>
      <c r="D2370" s="668"/>
      <c r="E2370" s="668"/>
      <c r="F2370" s="668"/>
    </row>
    <row r="2371" spans="1:6">
      <c r="A2371" s="711"/>
      <c r="B2371" s="668"/>
      <c r="C2371" s="668"/>
      <c r="D2371" s="668"/>
      <c r="E2371" s="668"/>
      <c r="F2371" s="668"/>
    </row>
    <row r="2372" spans="1:6">
      <c r="A2372" s="711"/>
      <c r="B2372" s="668"/>
      <c r="C2372" s="668"/>
      <c r="D2372" s="668"/>
      <c r="E2372" s="668"/>
      <c r="F2372" s="668"/>
    </row>
    <row r="2373" spans="1:6">
      <c r="A2373" s="711"/>
      <c r="B2373" s="668"/>
      <c r="C2373" s="668"/>
      <c r="D2373" s="668"/>
      <c r="E2373" s="668"/>
      <c r="F2373" s="668"/>
    </row>
    <row r="2374" spans="1:6">
      <c r="A2374" s="711"/>
      <c r="B2374" s="668"/>
      <c r="C2374" s="668"/>
      <c r="D2374" s="668"/>
      <c r="E2374" s="668"/>
      <c r="F2374" s="668"/>
    </row>
    <row r="2375" spans="1:6">
      <c r="A2375" s="711"/>
      <c r="B2375" s="668"/>
      <c r="C2375" s="668"/>
      <c r="D2375" s="668"/>
      <c r="E2375" s="668"/>
      <c r="F2375" s="668"/>
    </row>
    <row r="2376" spans="1:6">
      <c r="A2376" s="711"/>
      <c r="B2376" s="668"/>
      <c r="C2376" s="668"/>
      <c r="D2376" s="668"/>
      <c r="E2376" s="668"/>
      <c r="F2376" s="668"/>
    </row>
    <row r="2377" spans="1:6">
      <c r="A2377" s="711"/>
      <c r="B2377" s="668"/>
      <c r="C2377" s="668"/>
      <c r="D2377" s="668"/>
      <c r="E2377" s="668"/>
      <c r="F2377" s="668"/>
    </row>
    <row r="2378" spans="1:6">
      <c r="A2378" s="711"/>
      <c r="B2378" s="668"/>
      <c r="C2378" s="668"/>
      <c r="D2378" s="668"/>
      <c r="E2378" s="668"/>
      <c r="F2378" s="668"/>
    </row>
    <row r="2379" spans="1:6">
      <c r="A2379" s="711"/>
      <c r="B2379" s="668"/>
      <c r="C2379" s="668"/>
      <c r="D2379" s="668"/>
      <c r="E2379" s="668"/>
      <c r="F2379" s="668"/>
    </row>
    <row r="2380" spans="1:6">
      <c r="A2380" s="711"/>
      <c r="B2380" s="668"/>
      <c r="C2380" s="668"/>
      <c r="D2380" s="668"/>
      <c r="E2380" s="668"/>
      <c r="F2380" s="668"/>
    </row>
    <row r="2381" spans="1:6">
      <c r="A2381" s="711"/>
      <c r="B2381" s="668"/>
      <c r="C2381" s="668"/>
      <c r="D2381" s="668"/>
      <c r="E2381" s="668"/>
      <c r="F2381" s="668"/>
    </row>
    <row r="2382" spans="1:6">
      <c r="A2382" s="711"/>
      <c r="B2382" s="668"/>
      <c r="C2382" s="668"/>
      <c r="D2382" s="668"/>
      <c r="E2382" s="668"/>
      <c r="F2382" s="668"/>
    </row>
    <row r="2383" spans="1:6">
      <c r="A2383" s="711"/>
      <c r="B2383" s="668"/>
      <c r="C2383" s="668"/>
      <c r="D2383" s="668"/>
      <c r="E2383" s="668"/>
      <c r="F2383" s="668"/>
    </row>
    <row r="2384" spans="1:6">
      <c r="A2384" s="711"/>
      <c r="B2384" s="668"/>
      <c r="C2384" s="668"/>
      <c r="D2384" s="668"/>
      <c r="E2384" s="668"/>
      <c r="F2384" s="668"/>
    </row>
    <row r="2385" spans="1:6">
      <c r="A2385" s="711"/>
      <c r="B2385" s="668"/>
      <c r="C2385" s="668"/>
      <c r="D2385" s="668"/>
      <c r="E2385" s="668"/>
      <c r="F2385" s="668"/>
    </row>
    <row r="2386" spans="1:6">
      <c r="A2386" s="711"/>
      <c r="B2386" s="668"/>
      <c r="C2386" s="668"/>
      <c r="D2386" s="668"/>
      <c r="E2386" s="668"/>
      <c r="F2386" s="668"/>
    </row>
    <row r="2387" spans="1:6">
      <c r="A2387" s="711"/>
      <c r="B2387" s="668"/>
      <c r="C2387" s="668"/>
      <c r="D2387" s="668"/>
      <c r="E2387" s="668"/>
      <c r="F2387" s="668"/>
    </row>
    <row r="2388" spans="1:6">
      <c r="A2388" s="711"/>
      <c r="B2388" s="668"/>
      <c r="C2388" s="668"/>
      <c r="D2388" s="668"/>
      <c r="E2388" s="668"/>
      <c r="F2388" s="668"/>
    </row>
    <row r="2389" spans="1:6">
      <c r="A2389" s="711"/>
      <c r="B2389" s="668"/>
      <c r="C2389" s="668"/>
      <c r="D2389" s="668"/>
      <c r="E2389" s="668"/>
      <c r="F2389" s="668"/>
    </row>
    <row r="2390" spans="1:6">
      <c r="A2390" s="711"/>
      <c r="B2390" s="668"/>
      <c r="C2390" s="668"/>
      <c r="D2390" s="668"/>
      <c r="E2390" s="668"/>
      <c r="F2390" s="668"/>
    </row>
    <row r="2391" spans="1:6">
      <c r="A2391" s="711"/>
      <c r="B2391" s="668"/>
      <c r="C2391" s="668"/>
      <c r="D2391" s="668"/>
      <c r="E2391" s="668"/>
      <c r="F2391" s="668"/>
    </row>
    <row r="2392" spans="1:6">
      <c r="A2392" s="711"/>
      <c r="B2392" s="668"/>
      <c r="C2392" s="668"/>
      <c r="D2392" s="668"/>
      <c r="E2392" s="668"/>
      <c r="F2392" s="668"/>
    </row>
    <row r="2393" spans="1:6">
      <c r="A2393" s="711"/>
      <c r="B2393" s="668"/>
      <c r="C2393" s="668"/>
      <c r="D2393" s="668"/>
      <c r="E2393" s="668"/>
      <c r="F2393" s="668"/>
    </row>
    <row r="2394" spans="1:6">
      <c r="A2394" s="711"/>
      <c r="B2394" s="668"/>
      <c r="C2394" s="668"/>
      <c r="D2394" s="668"/>
      <c r="E2394" s="668"/>
      <c r="F2394" s="668"/>
    </row>
    <row r="2395" spans="1:6">
      <c r="A2395" s="711"/>
      <c r="B2395" s="668"/>
      <c r="C2395" s="668"/>
      <c r="D2395" s="668"/>
      <c r="E2395" s="668"/>
      <c r="F2395" s="668"/>
    </row>
    <row r="2396" spans="1:6">
      <c r="A2396" s="711"/>
      <c r="B2396" s="668"/>
      <c r="C2396" s="668"/>
      <c r="D2396" s="668"/>
      <c r="E2396" s="668"/>
      <c r="F2396" s="668"/>
    </row>
    <row r="2397" spans="1:6">
      <c r="A2397" s="711"/>
      <c r="B2397" s="668"/>
      <c r="C2397" s="668"/>
      <c r="D2397" s="668"/>
      <c r="E2397" s="668"/>
      <c r="F2397" s="668"/>
    </row>
    <row r="2398" spans="1:6">
      <c r="A2398" s="711"/>
      <c r="B2398" s="668"/>
      <c r="C2398" s="668"/>
      <c r="D2398" s="668"/>
      <c r="E2398" s="668"/>
      <c r="F2398" s="668"/>
    </row>
    <row r="2399" spans="1:6">
      <c r="A2399" s="711"/>
      <c r="B2399" s="668"/>
      <c r="C2399" s="668"/>
      <c r="D2399" s="668"/>
      <c r="E2399" s="668"/>
      <c r="F2399" s="668"/>
    </row>
    <row r="2400" spans="1:6">
      <c r="A2400" s="711"/>
      <c r="B2400" s="668"/>
      <c r="C2400" s="668"/>
      <c r="D2400" s="668"/>
      <c r="E2400" s="668"/>
      <c r="F2400" s="668"/>
    </row>
    <row r="2401" spans="1:6">
      <c r="A2401" s="711"/>
      <c r="B2401" s="668"/>
      <c r="C2401" s="668"/>
      <c r="D2401" s="668"/>
      <c r="E2401" s="668"/>
      <c r="F2401" s="668"/>
    </row>
    <row r="2402" spans="1:6">
      <c r="A2402" s="711"/>
      <c r="B2402" s="668"/>
      <c r="C2402" s="668"/>
      <c r="D2402" s="668"/>
      <c r="E2402" s="668"/>
      <c r="F2402" s="668"/>
    </row>
    <row r="2403" spans="1:6">
      <c r="A2403" s="711"/>
      <c r="B2403" s="668"/>
      <c r="C2403" s="668"/>
      <c r="D2403" s="668"/>
      <c r="E2403" s="668"/>
      <c r="F2403" s="668"/>
    </row>
    <row r="2404" spans="1:6">
      <c r="A2404" s="711"/>
      <c r="B2404" s="668"/>
      <c r="C2404" s="668"/>
      <c r="D2404" s="668"/>
      <c r="E2404" s="668"/>
      <c r="F2404" s="668"/>
    </row>
    <row r="2405" spans="1:6">
      <c r="A2405" s="711"/>
      <c r="B2405" s="668"/>
      <c r="C2405" s="668"/>
      <c r="D2405" s="668"/>
      <c r="E2405" s="668"/>
      <c r="F2405" s="668"/>
    </row>
    <row r="2406" spans="1:6">
      <c r="A2406" s="711"/>
      <c r="B2406" s="668"/>
      <c r="C2406" s="668"/>
      <c r="D2406" s="668"/>
      <c r="E2406" s="668"/>
      <c r="F2406" s="668"/>
    </row>
    <row r="2407" spans="1:6">
      <c r="A2407" s="711"/>
      <c r="B2407" s="668"/>
      <c r="C2407" s="668"/>
      <c r="D2407" s="668"/>
      <c r="E2407" s="668"/>
      <c r="F2407" s="668"/>
    </row>
    <row r="2408" spans="1:6">
      <c r="A2408" s="711"/>
      <c r="B2408" s="668"/>
      <c r="C2408" s="668"/>
      <c r="D2408" s="668"/>
      <c r="E2408" s="668"/>
      <c r="F2408" s="668"/>
    </row>
    <row r="2409" spans="1:6">
      <c r="A2409" s="711"/>
      <c r="B2409" s="668"/>
      <c r="C2409" s="668"/>
      <c r="D2409" s="668"/>
      <c r="E2409" s="668"/>
      <c r="F2409" s="668"/>
    </row>
    <row r="2410" spans="1:6">
      <c r="A2410" s="711"/>
      <c r="B2410" s="668"/>
      <c r="C2410" s="668"/>
      <c r="D2410" s="668"/>
      <c r="E2410" s="668"/>
      <c r="F2410" s="668"/>
    </row>
    <row r="2411" spans="1:6">
      <c r="A2411" s="711"/>
      <c r="B2411" s="668"/>
      <c r="C2411" s="668"/>
      <c r="D2411" s="668"/>
      <c r="E2411" s="668"/>
      <c r="F2411" s="668"/>
    </row>
    <row r="2412" spans="1:6">
      <c r="A2412" s="711"/>
      <c r="B2412" s="668"/>
      <c r="C2412" s="668"/>
      <c r="D2412" s="668"/>
      <c r="E2412" s="668"/>
      <c r="F2412" s="668"/>
    </row>
    <row r="2413" spans="1:6">
      <c r="A2413" s="711"/>
      <c r="B2413" s="668"/>
      <c r="C2413" s="668"/>
      <c r="D2413" s="668"/>
      <c r="E2413" s="668"/>
      <c r="F2413" s="668"/>
    </row>
    <row r="2414" spans="1:6">
      <c r="A2414" s="711"/>
      <c r="B2414" s="668"/>
      <c r="C2414" s="668"/>
      <c r="D2414" s="668"/>
      <c r="E2414" s="668"/>
      <c r="F2414" s="668"/>
    </row>
    <row r="2415" spans="1:6">
      <c r="A2415" s="711"/>
      <c r="B2415" s="668"/>
      <c r="C2415" s="668"/>
      <c r="D2415" s="668"/>
      <c r="E2415" s="668"/>
      <c r="F2415" s="668"/>
    </row>
    <row r="2416" spans="1:6">
      <c r="A2416" s="711"/>
      <c r="B2416" s="668"/>
      <c r="C2416" s="668"/>
      <c r="D2416" s="668"/>
      <c r="E2416" s="668"/>
      <c r="F2416" s="668"/>
    </row>
    <row r="2417" spans="1:6">
      <c r="A2417" s="711"/>
      <c r="B2417" s="668"/>
      <c r="C2417" s="668"/>
      <c r="D2417" s="668"/>
      <c r="E2417" s="668"/>
      <c r="F2417" s="668"/>
    </row>
    <row r="2418" spans="1:6">
      <c r="A2418" s="711"/>
      <c r="B2418" s="668"/>
      <c r="C2418" s="668"/>
      <c r="D2418" s="668"/>
      <c r="E2418" s="668"/>
      <c r="F2418" s="668"/>
    </row>
    <row r="2419" spans="1:6">
      <c r="A2419" s="711"/>
      <c r="B2419" s="668"/>
      <c r="C2419" s="668"/>
      <c r="D2419" s="668"/>
      <c r="E2419" s="668"/>
      <c r="F2419" s="668"/>
    </row>
    <row r="2420" spans="1:6">
      <c r="A2420" s="711"/>
      <c r="B2420" s="668"/>
      <c r="C2420" s="668"/>
      <c r="D2420" s="668"/>
      <c r="E2420" s="668"/>
      <c r="F2420" s="668"/>
    </row>
    <row r="2421" spans="1:6">
      <c r="A2421" s="711"/>
      <c r="B2421" s="668"/>
      <c r="C2421" s="668"/>
      <c r="D2421" s="668"/>
      <c r="E2421" s="668"/>
      <c r="F2421" s="668"/>
    </row>
    <row r="2422" spans="1:6">
      <c r="A2422" s="711"/>
      <c r="B2422" s="668"/>
      <c r="C2422" s="668"/>
      <c r="D2422" s="668"/>
      <c r="E2422" s="668"/>
      <c r="F2422" s="668"/>
    </row>
    <row r="2423" spans="1:6">
      <c r="A2423" s="711"/>
      <c r="B2423" s="668"/>
      <c r="C2423" s="668"/>
      <c r="D2423" s="668"/>
      <c r="E2423" s="668"/>
      <c r="F2423" s="668"/>
    </row>
    <row r="2424" spans="1:6">
      <c r="A2424" s="711"/>
      <c r="B2424" s="668"/>
      <c r="C2424" s="668"/>
      <c r="D2424" s="668"/>
      <c r="E2424" s="668"/>
      <c r="F2424" s="668"/>
    </row>
    <row r="2425" spans="1:6">
      <c r="A2425" s="711"/>
      <c r="B2425" s="668"/>
      <c r="C2425" s="668"/>
      <c r="D2425" s="668"/>
      <c r="E2425" s="668"/>
      <c r="F2425" s="668"/>
    </row>
    <row r="2426" spans="1:6">
      <c r="A2426" s="711"/>
      <c r="B2426" s="668"/>
      <c r="C2426" s="668"/>
      <c r="D2426" s="668"/>
      <c r="E2426" s="668"/>
      <c r="F2426" s="668"/>
    </row>
    <row r="2427" spans="1:6">
      <c r="A2427" s="711"/>
      <c r="B2427" s="668"/>
      <c r="C2427" s="668"/>
      <c r="D2427" s="668"/>
      <c r="E2427" s="668"/>
      <c r="F2427" s="668"/>
    </row>
    <row r="2428" spans="1:6">
      <c r="A2428" s="711"/>
      <c r="B2428" s="668"/>
      <c r="C2428" s="668"/>
      <c r="D2428" s="668"/>
      <c r="E2428" s="668"/>
      <c r="F2428" s="668"/>
    </row>
    <row r="2429" spans="1:6">
      <c r="A2429" s="711"/>
      <c r="B2429" s="668"/>
      <c r="C2429" s="668"/>
      <c r="D2429" s="668"/>
      <c r="E2429" s="668"/>
      <c r="F2429" s="668"/>
    </row>
    <row r="2430" spans="1:6">
      <c r="A2430" s="711"/>
      <c r="B2430" s="668"/>
      <c r="C2430" s="668"/>
      <c r="D2430" s="668"/>
      <c r="E2430" s="668"/>
      <c r="F2430" s="668"/>
    </row>
    <row r="2431" spans="1:6">
      <c r="A2431" s="711"/>
      <c r="B2431" s="668"/>
      <c r="C2431" s="668"/>
      <c r="D2431" s="668"/>
      <c r="E2431" s="668"/>
      <c r="F2431" s="668"/>
    </row>
    <row r="2432" spans="1:6">
      <c r="A2432" s="711"/>
      <c r="B2432" s="668"/>
      <c r="C2432" s="668"/>
      <c r="D2432" s="668"/>
      <c r="E2432" s="668"/>
      <c r="F2432" s="668"/>
    </row>
    <row r="2433" spans="1:6">
      <c r="A2433" s="711"/>
      <c r="B2433" s="668"/>
      <c r="C2433" s="668"/>
      <c r="D2433" s="668"/>
      <c r="E2433" s="668"/>
      <c r="F2433" s="668"/>
    </row>
    <row r="2434" spans="1:6">
      <c r="A2434" s="711"/>
      <c r="B2434" s="668"/>
      <c r="C2434" s="668"/>
      <c r="D2434" s="668"/>
      <c r="E2434" s="668"/>
      <c r="F2434" s="668"/>
    </row>
    <row r="2435" spans="1:6">
      <c r="A2435" s="711"/>
      <c r="B2435" s="668"/>
      <c r="C2435" s="668"/>
      <c r="D2435" s="668"/>
      <c r="E2435" s="668"/>
      <c r="F2435" s="668"/>
    </row>
    <row r="2436" spans="1:6">
      <c r="A2436" s="711"/>
      <c r="B2436" s="668"/>
      <c r="C2436" s="668"/>
      <c r="D2436" s="668"/>
      <c r="E2436" s="668"/>
      <c r="F2436" s="668"/>
    </row>
    <row r="2437" spans="1:6">
      <c r="A2437" s="711"/>
      <c r="B2437" s="668"/>
      <c r="C2437" s="668"/>
      <c r="D2437" s="668"/>
      <c r="E2437" s="668"/>
      <c r="F2437" s="668"/>
    </row>
    <row r="2438" spans="1:6">
      <c r="A2438" s="711"/>
      <c r="B2438" s="668"/>
      <c r="C2438" s="668"/>
      <c r="D2438" s="668"/>
      <c r="E2438" s="668"/>
      <c r="F2438" s="668"/>
    </row>
    <row r="2439" spans="1:6">
      <c r="A2439" s="711"/>
      <c r="B2439" s="668"/>
      <c r="C2439" s="668"/>
      <c r="D2439" s="668"/>
      <c r="E2439" s="668"/>
      <c r="F2439" s="668"/>
    </row>
    <row r="2440" spans="1:6">
      <c r="A2440" s="711"/>
      <c r="B2440" s="668"/>
      <c r="C2440" s="668"/>
      <c r="D2440" s="668"/>
      <c r="E2440" s="668"/>
      <c r="F2440" s="668"/>
    </row>
    <row r="2441" spans="1:6">
      <c r="A2441" s="711"/>
      <c r="B2441" s="668"/>
      <c r="C2441" s="668"/>
      <c r="D2441" s="668"/>
      <c r="E2441" s="668"/>
      <c r="F2441" s="668"/>
    </row>
    <row r="2442" spans="1:6">
      <c r="A2442" s="711"/>
      <c r="B2442" s="668"/>
      <c r="C2442" s="668"/>
      <c r="D2442" s="668"/>
      <c r="E2442" s="668"/>
      <c r="F2442" s="668"/>
    </row>
    <row r="2443" spans="1:6">
      <c r="A2443" s="711"/>
      <c r="B2443" s="668"/>
      <c r="C2443" s="668"/>
      <c r="D2443" s="668"/>
      <c r="E2443" s="668"/>
      <c r="F2443" s="668"/>
    </row>
    <row r="2444" spans="1:6">
      <c r="A2444" s="711"/>
      <c r="B2444" s="668"/>
      <c r="C2444" s="668"/>
      <c r="D2444" s="668"/>
      <c r="E2444" s="668"/>
      <c r="F2444" s="668"/>
    </row>
    <row r="2445" spans="1:6">
      <c r="A2445" s="711"/>
      <c r="B2445" s="668"/>
      <c r="C2445" s="668"/>
      <c r="D2445" s="668"/>
      <c r="E2445" s="668"/>
      <c r="F2445" s="668"/>
    </row>
    <row r="2446" spans="1:6">
      <c r="A2446" s="711"/>
      <c r="B2446" s="668"/>
      <c r="C2446" s="668"/>
      <c r="D2446" s="668"/>
      <c r="E2446" s="668"/>
      <c r="F2446" s="668"/>
    </row>
    <row r="2447" spans="1:6">
      <c r="A2447" s="711"/>
      <c r="B2447" s="668"/>
      <c r="C2447" s="668"/>
      <c r="D2447" s="668"/>
      <c r="E2447" s="668"/>
      <c r="F2447" s="668"/>
    </row>
    <row r="2448" spans="1:6">
      <c r="A2448" s="711"/>
      <c r="B2448" s="668"/>
      <c r="C2448" s="668"/>
      <c r="D2448" s="668"/>
      <c r="E2448" s="668"/>
      <c r="F2448" s="668"/>
    </row>
    <row r="2449" spans="1:6">
      <c r="A2449" s="711"/>
      <c r="B2449" s="668"/>
      <c r="C2449" s="668"/>
      <c r="D2449" s="668"/>
      <c r="E2449" s="668"/>
      <c r="F2449" s="668"/>
    </row>
    <row r="2450" spans="1:6">
      <c r="A2450" s="711"/>
      <c r="B2450" s="668"/>
      <c r="C2450" s="668"/>
      <c r="D2450" s="668"/>
      <c r="E2450" s="668"/>
      <c r="F2450" s="668"/>
    </row>
    <row r="2451" spans="1:6">
      <c r="A2451" s="711"/>
      <c r="B2451" s="668"/>
      <c r="C2451" s="668"/>
      <c r="D2451" s="668"/>
      <c r="E2451" s="668"/>
      <c r="F2451" s="668"/>
    </row>
    <row r="2452" spans="1:6">
      <c r="A2452" s="711"/>
      <c r="B2452" s="668"/>
      <c r="C2452" s="668"/>
      <c r="D2452" s="668"/>
      <c r="E2452" s="668"/>
      <c r="F2452" s="668"/>
    </row>
    <row r="2453" spans="1:6">
      <c r="A2453" s="711"/>
      <c r="B2453" s="668"/>
      <c r="C2453" s="668"/>
      <c r="D2453" s="668"/>
      <c r="E2453" s="668"/>
      <c r="F2453" s="668"/>
    </row>
    <row r="2454" spans="1:6">
      <c r="A2454" s="711"/>
      <c r="B2454" s="668"/>
      <c r="C2454" s="668"/>
      <c r="D2454" s="668"/>
      <c r="E2454" s="668"/>
      <c r="F2454" s="668"/>
    </row>
    <row r="2455" spans="1:6">
      <c r="A2455" s="711"/>
      <c r="B2455" s="668"/>
      <c r="C2455" s="668"/>
      <c r="D2455" s="668"/>
      <c r="E2455" s="668"/>
      <c r="F2455" s="668"/>
    </row>
    <row r="2456" spans="1:6">
      <c r="A2456" s="711"/>
      <c r="B2456" s="668"/>
      <c r="C2456" s="668"/>
      <c r="D2456" s="668"/>
      <c r="E2456" s="668"/>
      <c r="F2456" s="668"/>
    </row>
    <row r="2457" spans="1:6">
      <c r="A2457" s="711"/>
      <c r="B2457" s="668"/>
      <c r="C2457" s="668"/>
      <c r="D2457" s="668"/>
      <c r="E2457" s="668"/>
      <c r="F2457" s="668"/>
    </row>
    <row r="2458" spans="1:6">
      <c r="A2458" s="711"/>
      <c r="B2458" s="668"/>
      <c r="C2458" s="668"/>
      <c r="D2458" s="668"/>
      <c r="E2458" s="668"/>
      <c r="F2458" s="668"/>
    </row>
    <row r="2459" spans="1:6">
      <c r="A2459" s="711"/>
      <c r="B2459" s="668"/>
      <c r="C2459" s="668"/>
      <c r="D2459" s="668"/>
      <c r="E2459" s="668"/>
      <c r="F2459" s="668"/>
    </row>
    <row r="2460" spans="1:6">
      <c r="A2460" s="711"/>
      <c r="B2460" s="668"/>
      <c r="C2460" s="668"/>
      <c r="D2460" s="668"/>
      <c r="E2460" s="668"/>
      <c r="F2460" s="668"/>
    </row>
    <row r="2461" spans="1:6">
      <c r="A2461" s="711"/>
      <c r="B2461" s="668"/>
      <c r="C2461" s="668"/>
      <c r="D2461" s="668"/>
      <c r="E2461" s="668"/>
      <c r="F2461" s="668"/>
    </row>
    <row r="2462" spans="1:6">
      <c r="A2462" s="711"/>
      <c r="B2462" s="668"/>
      <c r="C2462" s="668"/>
      <c r="D2462" s="668"/>
      <c r="E2462" s="668"/>
      <c r="F2462" s="668"/>
    </row>
    <row r="2463" spans="1:6">
      <c r="A2463" s="711"/>
      <c r="B2463" s="668"/>
      <c r="C2463" s="668"/>
      <c r="D2463" s="668"/>
      <c r="E2463" s="668"/>
      <c r="F2463" s="668"/>
    </row>
    <row r="2464" spans="1:6">
      <c r="A2464" s="711"/>
      <c r="B2464" s="668"/>
      <c r="C2464" s="668"/>
      <c r="D2464" s="668"/>
      <c r="E2464" s="668"/>
      <c r="F2464" s="668"/>
    </row>
    <row r="2465" spans="1:6">
      <c r="A2465" s="711"/>
      <c r="B2465" s="668"/>
      <c r="C2465" s="668"/>
      <c r="D2465" s="668"/>
      <c r="E2465" s="668"/>
      <c r="F2465" s="668"/>
    </row>
    <row r="2466" spans="1:6">
      <c r="A2466" s="711"/>
      <c r="B2466" s="668"/>
      <c r="C2466" s="668"/>
      <c r="D2466" s="668"/>
      <c r="E2466" s="668"/>
      <c r="F2466" s="668"/>
    </row>
    <row r="2467" spans="1:6">
      <c r="A2467" s="711"/>
      <c r="B2467" s="668"/>
      <c r="C2467" s="668"/>
      <c r="D2467" s="668"/>
      <c r="E2467" s="668"/>
      <c r="F2467" s="668"/>
    </row>
    <row r="2468" spans="1:6">
      <c r="A2468" s="711"/>
      <c r="B2468" s="668"/>
      <c r="C2468" s="668"/>
      <c r="D2468" s="668"/>
      <c r="E2468" s="668"/>
      <c r="F2468" s="668"/>
    </row>
    <row r="2469" spans="1:6">
      <c r="A2469" s="711"/>
      <c r="B2469" s="668"/>
      <c r="C2469" s="668"/>
      <c r="D2469" s="668"/>
      <c r="E2469" s="668"/>
      <c r="F2469" s="668"/>
    </row>
    <row r="2470" spans="1:6">
      <c r="A2470" s="711"/>
      <c r="B2470" s="668"/>
      <c r="C2470" s="668"/>
      <c r="D2470" s="668"/>
      <c r="E2470" s="668"/>
      <c r="F2470" s="668"/>
    </row>
    <row r="2471" spans="1:6">
      <c r="A2471" s="711"/>
      <c r="B2471" s="668"/>
      <c r="C2471" s="668"/>
      <c r="D2471" s="668"/>
      <c r="E2471" s="668"/>
      <c r="F2471" s="668"/>
    </row>
    <row r="2472" spans="1:6">
      <c r="A2472" s="711"/>
      <c r="B2472" s="668"/>
      <c r="C2472" s="668"/>
      <c r="D2472" s="668"/>
      <c r="E2472" s="668"/>
      <c r="F2472" s="668"/>
    </row>
    <row r="2473" spans="1:6">
      <c r="A2473" s="711"/>
      <c r="B2473" s="668"/>
      <c r="C2473" s="668"/>
      <c r="D2473" s="668"/>
      <c r="E2473" s="668"/>
      <c r="F2473" s="668"/>
    </row>
    <row r="2474" spans="1:6">
      <c r="A2474" s="711"/>
      <c r="B2474" s="668"/>
      <c r="C2474" s="668"/>
      <c r="D2474" s="668"/>
      <c r="E2474" s="668"/>
      <c r="F2474" s="668"/>
    </row>
    <row r="2475" spans="1:6">
      <c r="A2475" s="711"/>
      <c r="B2475" s="668"/>
      <c r="C2475" s="668"/>
      <c r="D2475" s="668"/>
      <c r="E2475" s="668"/>
      <c r="F2475" s="668"/>
    </row>
    <row r="2476" spans="1:6">
      <c r="A2476" s="711"/>
      <c r="B2476" s="668"/>
      <c r="C2476" s="668"/>
      <c r="D2476" s="668"/>
      <c r="E2476" s="668"/>
      <c r="F2476" s="668"/>
    </row>
    <row r="2477" spans="1:6">
      <c r="A2477" s="711"/>
      <c r="B2477" s="668"/>
      <c r="C2477" s="668"/>
      <c r="D2477" s="668"/>
      <c r="E2477" s="668"/>
      <c r="F2477" s="668"/>
    </row>
    <row r="2478" spans="1:6">
      <c r="A2478" s="711"/>
      <c r="B2478" s="668"/>
      <c r="C2478" s="668"/>
      <c r="D2478" s="668"/>
      <c r="E2478" s="668"/>
      <c r="F2478" s="668"/>
    </row>
    <row r="2479" spans="1:6">
      <c r="A2479" s="711"/>
      <c r="B2479" s="668"/>
      <c r="C2479" s="668"/>
      <c r="D2479" s="668"/>
      <c r="E2479" s="668"/>
      <c r="F2479" s="668"/>
    </row>
    <row r="2480" spans="1:6">
      <c r="A2480" s="711"/>
      <c r="B2480" s="668"/>
      <c r="C2480" s="668"/>
      <c r="D2480" s="668"/>
      <c r="E2480" s="668"/>
      <c r="F2480" s="668"/>
    </row>
    <row r="2481" spans="1:6">
      <c r="A2481" s="711"/>
      <c r="B2481" s="668"/>
      <c r="C2481" s="668"/>
      <c r="D2481" s="668"/>
      <c r="E2481" s="668"/>
      <c r="F2481" s="668"/>
    </row>
    <row r="2482" spans="1:6">
      <c r="A2482" s="711"/>
      <c r="B2482" s="668"/>
      <c r="C2482" s="668"/>
      <c r="D2482" s="668"/>
      <c r="E2482" s="668"/>
      <c r="F2482" s="668"/>
    </row>
    <row r="2483" spans="1:6">
      <c r="A2483" s="711"/>
      <c r="B2483" s="668"/>
      <c r="C2483" s="668"/>
      <c r="D2483" s="668"/>
      <c r="E2483" s="668"/>
      <c r="F2483" s="668"/>
    </row>
    <row r="2484" spans="1:6">
      <c r="A2484" s="711"/>
      <c r="B2484" s="668"/>
      <c r="C2484" s="668"/>
      <c r="D2484" s="668"/>
      <c r="E2484" s="668"/>
      <c r="F2484" s="668"/>
    </row>
    <row r="2485" spans="1:6">
      <c r="A2485" s="711"/>
      <c r="B2485" s="668"/>
      <c r="C2485" s="668"/>
      <c r="D2485" s="668"/>
      <c r="E2485" s="668"/>
      <c r="F2485" s="668"/>
    </row>
    <row r="2486" spans="1:6">
      <c r="A2486" s="711"/>
      <c r="B2486" s="668"/>
      <c r="C2486" s="668"/>
      <c r="D2486" s="668"/>
      <c r="E2486" s="668"/>
      <c r="F2486" s="668"/>
    </row>
    <row r="2487" spans="1:6">
      <c r="A2487" s="711"/>
      <c r="B2487" s="668"/>
      <c r="C2487" s="668"/>
      <c r="D2487" s="668"/>
      <c r="E2487" s="668"/>
      <c r="F2487" s="668"/>
    </row>
    <row r="2488" spans="1:6">
      <c r="A2488" s="711"/>
      <c r="B2488" s="668"/>
      <c r="C2488" s="668"/>
      <c r="D2488" s="668"/>
      <c r="E2488" s="668"/>
      <c r="F2488" s="668"/>
    </row>
    <row r="2489" spans="1:6">
      <c r="A2489" s="711"/>
      <c r="B2489" s="668"/>
      <c r="C2489" s="668"/>
      <c r="D2489" s="668"/>
      <c r="E2489" s="668"/>
      <c r="F2489" s="668"/>
    </row>
    <row r="2490" spans="1:6">
      <c r="A2490" s="711"/>
      <c r="B2490" s="668"/>
      <c r="C2490" s="668"/>
      <c r="D2490" s="668"/>
      <c r="E2490" s="668"/>
      <c r="F2490" s="668"/>
    </row>
    <row r="2491" spans="1:6">
      <c r="A2491" s="711"/>
      <c r="B2491" s="668"/>
      <c r="C2491" s="668"/>
      <c r="D2491" s="668"/>
      <c r="E2491" s="668"/>
      <c r="F2491" s="668"/>
    </row>
    <row r="2492" spans="1:6">
      <c r="A2492" s="711"/>
      <c r="B2492" s="668"/>
      <c r="C2492" s="668"/>
      <c r="D2492" s="668"/>
      <c r="E2492" s="668"/>
      <c r="F2492" s="668"/>
    </row>
    <row r="2493" spans="1:6">
      <c r="A2493" s="711"/>
      <c r="B2493" s="668"/>
      <c r="C2493" s="668"/>
      <c r="D2493" s="668"/>
      <c r="E2493" s="668"/>
      <c r="F2493" s="668"/>
    </row>
    <row r="2494" spans="1:6">
      <c r="A2494" s="711"/>
      <c r="B2494" s="668"/>
      <c r="C2494" s="668"/>
      <c r="D2494" s="668"/>
      <c r="E2494" s="668"/>
      <c r="F2494" s="668"/>
    </row>
    <row r="2495" spans="1:6">
      <c r="A2495" s="711"/>
      <c r="B2495" s="668"/>
      <c r="C2495" s="668"/>
      <c r="D2495" s="668"/>
      <c r="E2495" s="668"/>
      <c r="F2495" s="668"/>
    </row>
    <row r="2496" spans="1:6">
      <c r="A2496" s="711"/>
      <c r="B2496" s="668"/>
      <c r="C2496" s="668"/>
      <c r="D2496" s="668"/>
      <c r="E2496" s="668"/>
      <c r="F2496" s="668"/>
    </row>
    <row r="2497" spans="1:6">
      <c r="A2497" s="711"/>
      <c r="B2497" s="668"/>
      <c r="C2497" s="668"/>
      <c r="D2497" s="668"/>
      <c r="E2497" s="668"/>
      <c r="F2497" s="668"/>
    </row>
    <row r="2498" spans="1:6">
      <c r="A2498" s="711"/>
      <c r="B2498" s="668"/>
      <c r="C2498" s="668"/>
      <c r="D2498" s="668"/>
      <c r="E2498" s="668"/>
      <c r="F2498" s="668"/>
    </row>
    <row r="2499" spans="1:6">
      <c r="A2499" s="711"/>
      <c r="B2499" s="668"/>
      <c r="C2499" s="668"/>
      <c r="D2499" s="668"/>
      <c r="E2499" s="668"/>
      <c r="F2499" s="668"/>
    </row>
    <row r="2500" spans="1:6">
      <c r="A2500" s="711"/>
      <c r="B2500" s="668"/>
      <c r="C2500" s="668"/>
      <c r="D2500" s="668"/>
      <c r="E2500" s="668"/>
      <c r="F2500" s="668"/>
    </row>
    <row r="2501" spans="1:6">
      <c r="A2501" s="711"/>
      <c r="B2501" s="668"/>
      <c r="C2501" s="668"/>
      <c r="D2501" s="668"/>
      <c r="E2501" s="668"/>
      <c r="F2501" s="668"/>
    </row>
    <row r="2502" spans="1:6">
      <c r="A2502" s="711"/>
      <c r="B2502" s="668"/>
      <c r="C2502" s="668"/>
      <c r="D2502" s="668"/>
      <c r="E2502" s="668"/>
      <c r="F2502" s="668"/>
    </row>
    <row r="2503" spans="1:6">
      <c r="A2503" s="711"/>
      <c r="B2503" s="668"/>
      <c r="C2503" s="668"/>
      <c r="D2503" s="668"/>
      <c r="E2503" s="668"/>
      <c r="F2503" s="668"/>
    </row>
    <row r="2504" spans="1:6">
      <c r="A2504" s="711"/>
      <c r="B2504" s="668"/>
      <c r="C2504" s="668"/>
      <c r="D2504" s="668"/>
      <c r="E2504" s="668"/>
      <c r="F2504" s="668"/>
    </row>
    <row r="2505" spans="1:6">
      <c r="A2505" s="711"/>
      <c r="B2505" s="668"/>
      <c r="C2505" s="668"/>
      <c r="D2505" s="668"/>
      <c r="E2505" s="668"/>
      <c r="F2505" s="668"/>
    </row>
    <row r="2506" spans="1:6">
      <c r="A2506" s="711"/>
      <c r="B2506" s="668"/>
      <c r="C2506" s="668"/>
      <c r="D2506" s="668"/>
      <c r="E2506" s="668"/>
      <c r="F2506" s="668"/>
    </row>
    <row r="2507" spans="1:6">
      <c r="A2507" s="711"/>
      <c r="B2507" s="668"/>
      <c r="C2507" s="668"/>
      <c r="D2507" s="668"/>
      <c r="E2507" s="668"/>
      <c r="F2507" s="668"/>
    </row>
    <row r="2508" spans="1:6">
      <c r="A2508" s="711"/>
      <c r="B2508" s="668"/>
      <c r="C2508" s="668"/>
      <c r="D2508" s="668"/>
      <c r="E2508" s="668"/>
      <c r="F2508" s="668"/>
    </row>
    <row r="2509" spans="1:6">
      <c r="A2509" s="711"/>
      <c r="B2509" s="668"/>
      <c r="C2509" s="668"/>
      <c r="D2509" s="668"/>
      <c r="E2509" s="668"/>
      <c r="F2509" s="668"/>
    </row>
    <row r="2510" spans="1:6">
      <c r="A2510" s="711"/>
      <c r="B2510" s="668"/>
      <c r="C2510" s="668"/>
      <c r="D2510" s="668"/>
      <c r="E2510" s="668"/>
      <c r="F2510" s="668"/>
    </row>
    <row r="2511" spans="1:6">
      <c r="A2511" s="711"/>
      <c r="B2511" s="668"/>
      <c r="C2511" s="668"/>
      <c r="D2511" s="668"/>
      <c r="E2511" s="668"/>
      <c r="F2511" s="668"/>
    </row>
    <row r="2512" spans="1:6">
      <c r="A2512" s="711"/>
      <c r="B2512" s="668"/>
      <c r="C2512" s="668"/>
      <c r="D2512" s="668"/>
      <c r="E2512" s="668"/>
      <c r="F2512" s="668"/>
    </row>
    <row r="2513" spans="1:6">
      <c r="A2513" s="711"/>
      <c r="B2513" s="668"/>
      <c r="C2513" s="668"/>
      <c r="D2513" s="668"/>
      <c r="E2513" s="668"/>
      <c r="F2513" s="668"/>
    </row>
    <row r="2514" spans="1:6">
      <c r="A2514" s="711"/>
      <c r="B2514" s="668"/>
      <c r="C2514" s="668"/>
      <c r="D2514" s="668"/>
      <c r="E2514" s="668"/>
      <c r="F2514" s="668"/>
    </row>
    <row r="2515" spans="1:6">
      <c r="A2515" s="711"/>
      <c r="B2515" s="668"/>
      <c r="C2515" s="668"/>
      <c r="D2515" s="668"/>
      <c r="E2515" s="668"/>
      <c r="F2515" s="668"/>
    </row>
    <row r="2516" spans="1:6">
      <c r="A2516" s="711"/>
      <c r="B2516" s="668"/>
      <c r="C2516" s="668"/>
      <c r="D2516" s="668"/>
      <c r="E2516" s="668"/>
      <c r="F2516" s="668"/>
    </row>
    <row r="2517" spans="1:6">
      <c r="A2517" s="711"/>
      <c r="B2517" s="668"/>
      <c r="C2517" s="668"/>
      <c r="D2517" s="668"/>
      <c r="E2517" s="668"/>
      <c r="F2517" s="668"/>
    </row>
    <row r="2518" spans="1:6">
      <c r="A2518" s="711"/>
      <c r="B2518" s="668"/>
      <c r="C2518" s="668"/>
      <c r="D2518" s="668"/>
      <c r="E2518" s="668"/>
      <c r="F2518" s="668"/>
    </row>
    <row r="2519" spans="1:6">
      <c r="A2519" s="711"/>
      <c r="B2519" s="668"/>
      <c r="C2519" s="668"/>
      <c r="D2519" s="668"/>
      <c r="E2519" s="668"/>
      <c r="F2519" s="668"/>
    </row>
    <row r="2520" spans="1:6">
      <c r="A2520" s="711"/>
      <c r="B2520" s="668"/>
      <c r="C2520" s="668"/>
      <c r="D2520" s="668"/>
      <c r="E2520" s="668"/>
      <c r="F2520" s="668"/>
    </row>
    <row r="2521" spans="1:6">
      <c r="A2521" s="711"/>
      <c r="B2521" s="668"/>
      <c r="C2521" s="668"/>
      <c r="D2521" s="668"/>
      <c r="E2521" s="668"/>
      <c r="F2521" s="668"/>
    </row>
    <row r="2522" spans="1:6">
      <c r="A2522" s="711"/>
      <c r="B2522" s="668"/>
      <c r="C2522" s="668"/>
      <c r="D2522" s="668"/>
      <c r="E2522" s="668"/>
      <c r="F2522" s="668"/>
    </row>
    <row r="2523" spans="1:6">
      <c r="A2523" s="711"/>
      <c r="B2523" s="668"/>
      <c r="C2523" s="668"/>
      <c r="D2523" s="668"/>
      <c r="E2523" s="668"/>
      <c r="F2523" s="668"/>
    </row>
    <row r="2524" spans="1:6">
      <c r="A2524" s="711"/>
      <c r="B2524" s="668"/>
      <c r="C2524" s="668"/>
      <c r="D2524" s="668"/>
      <c r="E2524" s="668"/>
      <c r="F2524" s="668"/>
    </row>
    <row r="2525" spans="1:6">
      <c r="A2525" s="711"/>
      <c r="B2525" s="668"/>
      <c r="C2525" s="668"/>
      <c r="D2525" s="668"/>
      <c r="E2525" s="668"/>
      <c r="F2525" s="668"/>
    </row>
    <row r="2526" spans="1:6">
      <c r="A2526" s="711"/>
      <c r="B2526" s="668"/>
      <c r="C2526" s="668"/>
      <c r="D2526" s="668"/>
      <c r="E2526" s="668"/>
      <c r="F2526" s="668"/>
    </row>
    <row r="2527" spans="1:6">
      <c r="A2527" s="711"/>
      <c r="B2527" s="668"/>
      <c r="C2527" s="668"/>
      <c r="D2527" s="668"/>
      <c r="E2527" s="668"/>
      <c r="F2527" s="668"/>
    </row>
    <row r="2528" spans="1:6">
      <c r="A2528" s="711"/>
      <c r="B2528" s="668"/>
      <c r="C2528" s="668"/>
      <c r="D2528" s="668"/>
      <c r="E2528" s="668"/>
      <c r="F2528" s="668"/>
    </row>
    <row r="2529" spans="1:6">
      <c r="A2529" s="711"/>
      <c r="B2529" s="668"/>
      <c r="C2529" s="668"/>
      <c r="D2529" s="668"/>
      <c r="E2529" s="668"/>
      <c r="F2529" s="668"/>
    </row>
    <row r="2530" spans="1:6">
      <c r="A2530" s="711"/>
      <c r="B2530" s="668"/>
      <c r="C2530" s="668"/>
      <c r="D2530" s="668"/>
      <c r="E2530" s="668"/>
      <c r="F2530" s="668"/>
    </row>
    <row r="2531" spans="1:6">
      <c r="A2531" s="711"/>
      <c r="B2531" s="668"/>
      <c r="C2531" s="668"/>
      <c r="D2531" s="668"/>
      <c r="E2531" s="668"/>
      <c r="F2531" s="668"/>
    </row>
    <row r="2532" spans="1:6">
      <c r="A2532" s="711"/>
      <c r="B2532" s="668"/>
      <c r="C2532" s="668"/>
      <c r="D2532" s="668"/>
      <c r="E2532" s="668"/>
      <c r="F2532" s="668"/>
    </row>
    <row r="2533" spans="1:6">
      <c r="A2533" s="711"/>
      <c r="B2533" s="668"/>
      <c r="C2533" s="668"/>
      <c r="D2533" s="668"/>
      <c r="E2533" s="668"/>
      <c r="F2533" s="668"/>
    </row>
    <row r="2534" spans="1:6">
      <c r="A2534" s="711"/>
      <c r="B2534" s="668"/>
      <c r="C2534" s="668"/>
      <c r="D2534" s="668"/>
      <c r="E2534" s="668"/>
      <c r="F2534" s="668"/>
    </row>
    <row r="2535" spans="1:6">
      <c r="A2535" s="711"/>
      <c r="B2535" s="668"/>
      <c r="C2535" s="668"/>
      <c r="D2535" s="668"/>
      <c r="E2535" s="668"/>
      <c r="F2535" s="668"/>
    </row>
    <row r="2536" spans="1:6">
      <c r="A2536" s="711"/>
      <c r="B2536" s="668"/>
      <c r="C2536" s="668"/>
      <c r="D2536" s="668"/>
      <c r="E2536" s="668"/>
      <c r="F2536" s="668"/>
    </row>
    <row r="2537" spans="1:6">
      <c r="A2537" s="711"/>
      <c r="B2537" s="668"/>
      <c r="C2537" s="668"/>
      <c r="D2537" s="668"/>
      <c r="E2537" s="668"/>
      <c r="F2537" s="668"/>
    </row>
    <row r="2538" spans="1:6">
      <c r="A2538" s="711"/>
      <c r="B2538" s="668"/>
      <c r="C2538" s="668"/>
      <c r="D2538" s="668"/>
      <c r="E2538" s="668"/>
      <c r="F2538" s="668"/>
    </row>
    <row r="2539" spans="1:6">
      <c r="A2539" s="711"/>
      <c r="B2539" s="668"/>
      <c r="C2539" s="668"/>
      <c r="D2539" s="668"/>
      <c r="E2539" s="668"/>
      <c r="F2539" s="668"/>
    </row>
    <row r="2540" spans="1:6">
      <c r="A2540" s="711"/>
      <c r="B2540" s="668"/>
      <c r="C2540" s="668"/>
      <c r="D2540" s="668"/>
      <c r="E2540" s="668"/>
      <c r="F2540" s="668"/>
    </row>
    <row r="2541" spans="1:6">
      <c r="A2541" s="711"/>
      <c r="B2541" s="668"/>
      <c r="C2541" s="668"/>
      <c r="D2541" s="668"/>
      <c r="E2541" s="668"/>
      <c r="F2541" s="668"/>
    </row>
    <row r="2542" spans="1:6">
      <c r="A2542" s="711"/>
      <c r="B2542" s="668"/>
      <c r="C2542" s="668"/>
      <c r="D2542" s="668"/>
      <c r="E2542" s="668"/>
      <c r="F2542" s="668"/>
    </row>
    <row r="2543" spans="1:6">
      <c r="A2543" s="711"/>
      <c r="B2543" s="668"/>
      <c r="C2543" s="668"/>
      <c r="D2543" s="668"/>
      <c r="E2543" s="668"/>
      <c r="F2543" s="668"/>
    </row>
    <row r="2544" spans="1:6">
      <c r="A2544" s="711"/>
      <c r="B2544" s="668"/>
      <c r="C2544" s="668"/>
      <c r="D2544" s="668"/>
      <c r="E2544" s="668"/>
      <c r="F2544" s="668"/>
    </row>
    <row r="2545" spans="1:6">
      <c r="A2545" s="711"/>
      <c r="B2545" s="668"/>
      <c r="C2545" s="668"/>
      <c r="D2545" s="668"/>
      <c r="E2545" s="668"/>
      <c r="F2545" s="668"/>
    </row>
    <row r="2546" spans="1:6">
      <c r="A2546" s="711"/>
      <c r="B2546" s="668"/>
      <c r="C2546" s="668"/>
      <c r="D2546" s="668"/>
      <c r="E2546" s="668"/>
      <c r="F2546" s="668"/>
    </row>
    <row r="2547" spans="1:6">
      <c r="A2547" s="711"/>
      <c r="B2547" s="668"/>
      <c r="C2547" s="668"/>
      <c r="D2547" s="668"/>
      <c r="E2547" s="668"/>
      <c r="F2547" s="668"/>
    </row>
    <row r="2548" spans="1:6">
      <c r="A2548" s="711"/>
      <c r="B2548" s="668"/>
      <c r="C2548" s="668"/>
      <c r="D2548" s="668"/>
      <c r="E2548" s="668"/>
      <c r="F2548" s="668"/>
    </row>
    <row r="2549" spans="1:6">
      <c r="A2549" s="711"/>
      <c r="B2549" s="668"/>
      <c r="C2549" s="668"/>
      <c r="D2549" s="668"/>
      <c r="E2549" s="668"/>
      <c r="F2549" s="668"/>
    </row>
    <row r="2550" spans="1:6">
      <c r="A2550" s="711"/>
      <c r="B2550" s="668"/>
      <c r="C2550" s="668"/>
      <c r="D2550" s="668"/>
      <c r="E2550" s="668"/>
      <c r="F2550" s="668"/>
    </row>
    <row r="2551" spans="1:6">
      <c r="A2551" s="711"/>
      <c r="B2551" s="668"/>
      <c r="C2551" s="668"/>
      <c r="D2551" s="668"/>
      <c r="E2551" s="668"/>
      <c r="F2551" s="668"/>
    </row>
    <row r="2552" spans="1:6">
      <c r="A2552" s="711"/>
      <c r="B2552" s="668"/>
      <c r="C2552" s="668"/>
      <c r="D2552" s="668"/>
      <c r="E2552" s="668"/>
      <c r="F2552" s="668"/>
    </row>
    <row r="2553" spans="1:6">
      <c r="A2553" s="711"/>
      <c r="B2553" s="668"/>
      <c r="C2553" s="668"/>
      <c r="D2553" s="668"/>
      <c r="E2553" s="668"/>
      <c r="F2553" s="668"/>
    </row>
    <row r="2554" spans="1:6">
      <c r="A2554" s="711"/>
      <c r="B2554" s="668"/>
      <c r="C2554" s="668"/>
      <c r="D2554" s="668"/>
      <c r="E2554" s="668"/>
      <c r="F2554" s="668"/>
    </row>
    <row r="2555" spans="1:6">
      <c r="A2555" s="711"/>
      <c r="B2555" s="668"/>
      <c r="C2555" s="668"/>
      <c r="D2555" s="668"/>
      <c r="E2555" s="668"/>
      <c r="F2555" s="668"/>
    </row>
    <row r="2556" spans="1:6">
      <c r="A2556" s="711"/>
      <c r="B2556" s="668"/>
      <c r="C2556" s="668"/>
      <c r="D2556" s="668"/>
      <c r="E2556" s="668"/>
      <c r="F2556" s="668"/>
    </row>
    <row r="2557" spans="1:6">
      <c r="A2557" s="711"/>
      <c r="B2557" s="668"/>
      <c r="C2557" s="668"/>
      <c r="D2557" s="668"/>
      <c r="E2557" s="668"/>
      <c r="F2557" s="668"/>
    </row>
    <row r="2558" spans="1:6">
      <c r="A2558" s="711"/>
      <c r="B2558" s="668"/>
      <c r="C2558" s="668"/>
      <c r="D2558" s="668"/>
      <c r="E2558" s="668"/>
      <c r="F2558" s="668"/>
    </row>
    <row r="2559" spans="1:6">
      <c r="A2559" s="711"/>
      <c r="B2559" s="668"/>
      <c r="C2559" s="668"/>
      <c r="D2559" s="668"/>
      <c r="E2559" s="668"/>
      <c r="F2559" s="668"/>
    </row>
    <row r="2560" spans="1:6">
      <c r="A2560" s="711"/>
      <c r="B2560" s="668"/>
      <c r="C2560" s="668"/>
      <c r="D2560" s="668"/>
      <c r="E2560" s="668"/>
      <c r="F2560" s="668"/>
    </row>
    <row r="2561" spans="1:6">
      <c r="A2561" s="711"/>
      <c r="B2561" s="668"/>
      <c r="C2561" s="668"/>
      <c r="D2561" s="668"/>
      <c r="E2561" s="668"/>
      <c r="F2561" s="668"/>
    </row>
    <row r="2562" spans="1:6">
      <c r="A2562" s="711"/>
      <c r="B2562" s="668"/>
      <c r="C2562" s="668"/>
      <c r="D2562" s="668"/>
      <c r="E2562" s="668"/>
      <c r="F2562" s="668"/>
    </row>
    <row r="2563" spans="1:6">
      <c r="A2563" s="711"/>
      <c r="B2563" s="668"/>
      <c r="C2563" s="668"/>
      <c r="D2563" s="668"/>
      <c r="E2563" s="668"/>
      <c r="F2563" s="668"/>
    </row>
    <row r="2564" spans="1:6">
      <c r="A2564" s="711"/>
      <c r="B2564" s="668"/>
      <c r="C2564" s="668"/>
      <c r="D2564" s="668"/>
      <c r="E2564" s="668"/>
      <c r="F2564" s="668"/>
    </row>
    <row r="2565" spans="1:6">
      <c r="A2565" s="711"/>
      <c r="B2565" s="668"/>
      <c r="C2565" s="668"/>
      <c r="D2565" s="668"/>
      <c r="E2565" s="668"/>
      <c r="F2565" s="668"/>
    </row>
    <row r="2566" spans="1:6">
      <c r="A2566" s="711"/>
      <c r="B2566" s="668"/>
      <c r="C2566" s="668"/>
      <c r="D2566" s="668"/>
      <c r="E2566" s="668"/>
      <c r="F2566" s="668"/>
    </row>
    <row r="2567" spans="1:6">
      <c r="A2567" s="711"/>
      <c r="B2567" s="668"/>
      <c r="C2567" s="668"/>
      <c r="D2567" s="668"/>
      <c r="E2567" s="668"/>
      <c r="F2567" s="668"/>
    </row>
    <row r="2568" spans="1:6">
      <c r="A2568" s="711"/>
      <c r="B2568" s="668"/>
      <c r="C2568" s="668"/>
      <c r="D2568" s="668"/>
      <c r="E2568" s="668"/>
      <c r="F2568" s="668"/>
    </row>
    <row r="2569" spans="1:6">
      <c r="A2569" s="711"/>
      <c r="B2569" s="668"/>
      <c r="C2569" s="668"/>
      <c r="D2569" s="668"/>
      <c r="E2569" s="668"/>
      <c r="F2569" s="668"/>
    </row>
    <row r="2570" spans="1:6">
      <c r="A2570" s="711"/>
      <c r="B2570" s="668"/>
      <c r="C2570" s="668"/>
      <c r="D2570" s="668"/>
      <c r="E2570" s="668"/>
      <c r="F2570" s="668"/>
    </row>
    <row r="2571" spans="1:6">
      <c r="A2571" s="711"/>
      <c r="B2571" s="668"/>
      <c r="C2571" s="668"/>
      <c r="D2571" s="668"/>
      <c r="E2571" s="668"/>
      <c r="F2571" s="668"/>
    </row>
    <row r="2572" spans="1:6">
      <c r="A2572" s="711"/>
      <c r="B2572" s="668"/>
      <c r="C2572" s="668"/>
      <c r="D2572" s="668"/>
      <c r="E2572" s="668"/>
      <c r="F2572" s="668"/>
    </row>
    <row r="2573" spans="1:6">
      <c r="A2573" s="711"/>
      <c r="B2573" s="668"/>
      <c r="C2573" s="668"/>
      <c r="D2573" s="668"/>
      <c r="E2573" s="668"/>
      <c r="F2573" s="668"/>
    </row>
    <row r="2574" spans="1:6">
      <c r="A2574" s="711"/>
      <c r="B2574" s="668"/>
      <c r="C2574" s="668"/>
      <c r="D2574" s="668"/>
      <c r="E2574" s="668"/>
      <c r="F2574" s="668"/>
    </row>
    <row r="2575" spans="1:6">
      <c r="A2575" s="711"/>
      <c r="B2575" s="668"/>
      <c r="C2575" s="668"/>
      <c r="D2575" s="668"/>
      <c r="E2575" s="668"/>
      <c r="F2575" s="668"/>
    </row>
    <row r="2576" spans="1:6">
      <c r="A2576" s="711"/>
      <c r="B2576" s="668"/>
      <c r="C2576" s="668"/>
      <c r="D2576" s="668"/>
      <c r="E2576" s="668"/>
      <c r="F2576" s="668"/>
    </row>
    <row r="2577" spans="1:6">
      <c r="A2577" s="711"/>
      <c r="B2577" s="668"/>
      <c r="C2577" s="668"/>
      <c r="D2577" s="668"/>
      <c r="E2577" s="668"/>
      <c r="F2577" s="668"/>
    </row>
    <row r="2578" spans="1:6">
      <c r="A2578" s="711"/>
      <c r="B2578" s="668"/>
      <c r="C2578" s="668"/>
      <c r="D2578" s="668"/>
      <c r="E2578" s="668"/>
      <c r="F2578" s="668"/>
    </row>
    <row r="2579" spans="1:6">
      <c r="A2579" s="711"/>
      <c r="B2579" s="668"/>
      <c r="C2579" s="668"/>
      <c r="D2579" s="668"/>
      <c r="E2579" s="668"/>
      <c r="F2579" s="668"/>
    </row>
    <row r="2580" spans="1:6">
      <c r="A2580" s="711"/>
      <c r="B2580" s="668"/>
      <c r="C2580" s="668"/>
      <c r="D2580" s="668"/>
      <c r="E2580" s="668"/>
      <c r="F2580" s="668"/>
    </row>
    <row r="2581" spans="1:6">
      <c r="A2581" s="711"/>
      <c r="B2581" s="668"/>
      <c r="C2581" s="668"/>
      <c r="D2581" s="668"/>
      <c r="E2581" s="668"/>
      <c r="F2581" s="668"/>
    </row>
    <row r="2582" spans="1:6">
      <c r="A2582" s="711"/>
      <c r="B2582" s="668"/>
      <c r="C2582" s="668"/>
      <c r="D2582" s="668"/>
      <c r="E2582" s="668"/>
      <c r="F2582" s="668"/>
    </row>
    <row r="2583" spans="1:6">
      <c r="A2583" s="711"/>
      <c r="B2583" s="668"/>
      <c r="C2583" s="668"/>
      <c r="D2583" s="668"/>
      <c r="E2583" s="668"/>
      <c r="F2583" s="668"/>
    </row>
    <row r="2584" spans="1:6">
      <c r="A2584" s="711"/>
      <c r="B2584" s="668"/>
      <c r="C2584" s="668"/>
      <c r="D2584" s="668"/>
      <c r="E2584" s="668"/>
      <c r="F2584" s="668"/>
    </row>
    <row r="2585" spans="1:6">
      <c r="A2585" s="711"/>
      <c r="B2585" s="668"/>
      <c r="C2585" s="668"/>
      <c r="D2585" s="668"/>
      <c r="E2585" s="668"/>
      <c r="F2585" s="668"/>
    </row>
    <row r="2586" spans="1:6">
      <c r="A2586" s="711"/>
      <c r="B2586" s="668"/>
      <c r="C2586" s="668"/>
      <c r="D2586" s="668"/>
      <c r="E2586" s="668"/>
      <c r="F2586" s="668"/>
    </row>
    <row r="2587" spans="1:6">
      <c r="A2587" s="711"/>
      <c r="B2587" s="668"/>
      <c r="C2587" s="668"/>
      <c r="D2587" s="668"/>
      <c r="E2587" s="668"/>
      <c r="F2587" s="668"/>
    </row>
    <row r="2588" spans="1:6">
      <c r="A2588" s="711"/>
      <c r="B2588" s="668"/>
      <c r="C2588" s="668"/>
      <c r="D2588" s="668"/>
      <c r="E2588" s="668"/>
      <c r="F2588" s="668"/>
    </row>
    <row r="2589" spans="1:6">
      <c r="A2589" s="711"/>
      <c r="B2589" s="668"/>
      <c r="C2589" s="668"/>
      <c r="D2589" s="668"/>
      <c r="E2589" s="668"/>
      <c r="F2589" s="668"/>
    </row>
    <row r="2590" spans="1:6">
      <c r="A2590" s="711"/>
      <c r="B2590" s="668"/>
      <c r="C2590" s="668"/>
      <c r="D2590" s="668"/>
      <c r="E2590" s="668"/>
      <c r="F2590" s="668"/>
    </row>
    <row r="2591" spans="1:6">
      <c r="A2591" s="711"/>
      <c r="B2591" s="668"/>
      <c r="C2591" s="668"/>
      <c r="D2591" s="668"/>
      <c r="E2591" s="668"/>
      <c r="F2591" s="668"/>
    </row>
    <row r="2592" spans="1:6">
      <c r="A2592" s="711"/>
      <c r="B2592" s="668"/>
      <c r="C2592" s="668"/>
      <c r="D2592" s="668"/>
      <c r="E2592" s="668"/>
      <c r="F2592" s="668"/>
    </row>
    <row r="2593" spans="1:6">
      <c r="A2593" s="711"/>
      <c r="B2593" s="668"/>
      <c r="C2593" s="668"/>
      <c r="D2593" s="668"/>
      <c r="E2593" s="668"/>
      <c r="F2593" s="668"/>
    </row>
    <row r="2594" spans="1:6">
      <c r="A2594" s="711"/>
      <c r="B2594" s="668"/>
      <c r="C2594" s="668"/>
      <c r="D2594" s="668"/>
      <c r="E2594" s="668"/>
      <c r="F2594" s="668"/>
    </row>
    <row r="2595" spans="1:6">
      <c r="A2595" s="711"/>
      <c r="B2595" s="668"/>
      <c r="C2595" s="668"/>
      <c r="D2595" s="668"/>
      <c r="E2595" s="668"/>
      <c r="F2595" s="668"/>
    </row>
    <row r="2596" spans="1:6">
      <c r="A2596" s="711"/>
      <c r="B2596" s="668"/>
      <c r="C2596" s="668"/>
      <c r="D2596" s="668"/>
      <c r="E2596" s="668"/>
      <c r="F2596" s="668"/>
    </row>
    <row r="2597" spans="1:6">
      <c r="A2597" s="711"/>
      <c r="B2597" s="668"/>
      <c r="C2597" s="668"/>
      <c r="D2597" s="668"/>
      <c r="E2597" s="668"/>
      <c r="F2597" s="668"/>
    </row>
    <row r="2598" spans="1:6">
      <c r="A2598" s="711"/>
      <c r="B2598" s="668"/>
      <c r="C2598" s="668"/>
      <c r="D2598" s="668"/>
      <c r="E2598" s="668"/>
      <c r="F2598" s="668"/>
    </row>
    <row r="2599" spans="1:6">
      <c r="A2599" s="711"/>
      <c r="B2599" s="668"/>
      <c r="C2599" s="668"/>
      <c r="D2599" s="668"/>
      <c r="E2599" s="668"/>
      <c r="F2599" s="668"/>
    </row>
    <row r="2600" spans="1:6">
      <c r="A2600" s="711"/>
      <c r="B2600" s="668"/>
      <c r="C2600" s="668"/>
      <c r="D2600" s="668"/>
      <c r="E2600" s="668"/>
      <c r="F2600" s="668"/>
    </row>
    <row r="2601" spans="1:6">
      <c r="A2601" s="711"/>
      <c r="B2601" s="668"/>
      <c r="C2601" s="668"/>
      <c r="D2601" s="668"/>
      <c r="E2601" s="668"/>
      <c r="F2601" s="668"/>
    </row>
    <row r="2602" spans="1:6">
      <c r="A2602" s="711"/>
      <c r="B2602" s="668"/>
      <c r="C2602" s="668"/>
      <c r="D2602" s="668"/>
      <c r="E2602" s="668"/>
      <c r="F2602" s="668"/>
    </row>
    <row r="2603" spans="1:6">
      <c r="A2603" s="711"/>
      <c r="B2603" s="668"/>
      <c r="C2603" s="668"/>
      <c r="D2603" s="668"/>
      <c r="E2603" s="668"/>
      <c r="F2603" s="668"/>
    </row>
    <row r="2604" spans="1:6">
      <c r="A2604" s="711"/>
      <c r="B2604" s="668"/>
      <c r="C2604" s="668"/>
      <c r="D2604" s="668"/>
      <c r="E2604" s="668"/>
      <c r="F2604" s="668"/>
    </row>
    <row r="2605" spans="1:6">
      <c r="A2605" s="711"/>
      <c r="B2605" s="668"/>
      <c r="C2605" s="668"/>
      <c r="D2605" s="668"/>
      <c r="E2605" s="668"/>
      <c r="F2605" s="668"/>
    </row>
    <row r="2606" spans="1:6">
      <c r="A2606" s="711"/>
      <c r="B2606" s="668"/>
      <c r="C2606" s="668"/>
      <c r="D2606" s="668"/>
      <c r="E2606" s="668"/>
      <c r="F2606" s="668"/>
    </row>
    <row r="2607" spans="1:6">
      <c r="A2607" s="711"/>
      <c r="B2607" s="668"/>
      <c r="C2607" s="668"/>
      <c r="D2607" s="668"/>
      <c r="E2607" s="668"/>
      <c r="F2607" s="668"/>
    </row>
    <row r="2608" spans="1:6">
      <c r="A2608" s="711"/>
      <c r="B2608" s="668"/>
      <c r="C2608" s="668"/>
      <c r="D2608" s="668"/>
      <c r="E2608" s="668"/>
      <c r="F2608" s="668"/>
    </row>
    <row r="2609" spans="1:6">
      <c r="A2609" s="711"/>
      <c r="B2609" s="668"/>
      <c r="C2609" s="668"/>
      <c r="D2609" s="668"/>
      <c r="E2609" s="668"/>
      <c r="F2609" s="668"/>
    </row>
    <row r="2610" spans="1:6">
      <c r="A2610" s="711"/>
      <c r="B2610" s="668"/>
      <c r="C2610" s="668"/>
      <c r="D2610" s="668"/>
      <c r="E2610" s="668"/>
      <c r="F2610" s="668"/>
    </row>
    <row r="2611" spans="1:6">
      <c r="A2611" s="711"/>
      <c r="B2611" s="668"/>
      <c r="C2611" s="668"/>
      <c r="D2611" s="668"/>
      <c r="E2611" s="668"/>
      <c r="F2611" s="668"/>
    </row>
    <row r="2612" spans="1:6">
      <c r="A2612" s="711"/>
      <c r="B2612" s="668"/>
      <c r="C2612" s="668"/>
      <c r="D2612" s="668"/>
      <c r="E2612" s="668"/>
      <c r="F2612" s="668"/>
    </row>
    <row r="2613" spans="1:6">
      <c r="A2613" s="711"/>
      <c r="B2613" s="668"/>
      <c r="C2613" s="668"/>
      <c r="D2613" s="668"/>
      <c r="E2613" s="668"/>
      <c r="F2613" s="668"/>
    </row>
    <row r="2614" spans="1:6">
      <c r="A2614" s="711"/>
      <c r="B2614" s="668"/>
      <c r="C2614" s="668"/>
      <c r="D2614" s="668"/>
      <c r="E2614" s="668"/>
      <c r="F2614" s="668"/>
    </row>
    <row r="2615" spans="1:6">
      <c r="A2615" s="711"/>
      <c r="B2615" s="668"/>
      <c r="C2615" s="668"/>
      <c r="D2615" s="668"/>
      <c r="E2615" s="668"/>
      <c r="F2615" s="668"/>
    </row>
    <row r="2616" spans="1:6">
      <c r="A2616" s="711"/>
      <c r="B2616" s="668"/>
      <c r="C2616" s="668"/>
      <c r="D2616" s="668"/>
      <c r="E2616" s="668"/>
      <c r="F2616" s="668"/>
    </row>
    <row r="2617" spans="1:6">
      <c r="A2617" s="711"/>
      <c r="B2617" s="668"/>
      <c r="C2617" s="668"/>
      <c r="D2617" s="668"/>
      <c r="E2617" s="668"/>
      <c r="F2617" s="668"/>
    </row>
    <row r="2618" spans="1:6">
      <c r="A2618" s="711"/>
      <c r="B2618" s="668"/>
      <c r="C2618" s="668"/>
      <c r="D2618" s="668"/>
      <c r="E2618" s="668"/>
      <c r="F2618" s="668"/>
    </row>
    <row r="2619" spans="1:6">
      <c r="A2619" s="711"/>
      <c r="B2619" s="668"/>
      <c r="C2619" s="668"/>
      <c r="D2619" s="668"/>
      <c r="E2619" s="668"/>
      <c r="F2619" s="668"/>
    </row>
    <row r="2620" spans="1:6">
      <c r="A2620" s="711"/>
      <c r="B2620" s="668"/>
      <c r="C2620" s="668"/>
      <c r="D2620" s="668"/>
      <c r="E2620" s="668"/>
      <c r="F2620" s="668"/>
    </row>
    <row r="2621" spans="1:6">
      <c r="A2621" s="711"/>
      <c r="B2621" s="668"/>
      <c r="C2621" s="668"/>
      <c r="D2621" s="668"/>
      <c r="E2621" s="668"/>
      <c r="F2621" s="668"/>
    </row>
    <row r="2622" spans="1:6">
      <c r="A2622" s="711"/>
      <c r="B2622" s="668"/>
      <c r="C2622" s="668"/>
      <c r="D2622" s="668"/>
      <c r="E2622" s="668"/>
      <c r="F2622" s="668"/>
    </row>
    <row r="2623" spans="1:6">
      <c r="A2623" s="711"/>
      <c r="B2623" s="668"/>
      <c r="C2623" s="668"/>
      <c r="D2623" s="668"/>
      <c r="E2623" s="668"/>
      <c r="F2623" s="668"/>
    </row>
    <row r="2624" spans="1:6">
      <c r="A2624" s="711"/>
      <c r="B2624" s="668"/>
      <c r="C2624" s="668"/>
      <c r="D2624" s="668"/>
      <c r="E2624" s="668"/>
      <c r="F2624" s="668"/>
    </row>
    <row r="2625" spans="1:6">
      <c r="A2625" s="711"/>
      <c r="B2625" s="668"/>
      <c r="C2625" s="668"/>
      <c r="D2625" s="668"/>
      <c r="E2625" s="668"/>
      <c r="F2625" s="668"/>
    </row>
    <row r="2626" spans="1:6">
      <c r="A2626" s="711"/>
      <c r="B2626" s="668"/>
      <c r="C2626" s="668"/>
      <c r="D2626" s="668"/>
      <c r="E2626" s="668"/>
      <c r="F2626" s="668"/>
    </row>
    <row r="2627" spans="1:6">
      <c r="A2627" s="711"/>
      <c r="B2627" s="668"/>
      <c r="C2627" s="668"/>
      <c r="D2627" s="668"/>
      <c r="E2627" s="668"/>
      <c r="F2627" s="668"/>
    </row>
    <row r="2628" spans="1:6">
      <c r="A2628" s="711"/>
      <c r="B2628" s="668"/>
      <c r="C2628" s="668"/>
      <c r="D2628" s="668"/>
      <c r="E2628" s="668"/>
      <c r="F2628" s="668"/>
    </row>
    <row r="2629" spans="1:6">
      <c r="A2629" s="711"/>
      <c r="B2629" s="668"/>
      <c r="C2629" s="668"/>
      <c r="D2629" s="668"/>
      <c r="E2629" s="668"/>
      <c r="F2629" s="668"/>
    </row>
    <row r="2630" spans="1:6">
      <c r="A2630" s="711"/>
      <c r="B2630" s="668"/>
      <c r="C2630" s="668"/>
      <c r="D2630" s="668"/>
      <c r="E2630" s="668"/>
      <c r="F2630" s="668"/>
    </row>
    <row r="2631" spans="1:6">
      <c r="A2631" s="711"/>
      <c r="B2631" s="668"/>
      <c r="C2631" s="668"/>
      <c r="D2631" s="668"/>
      <c r="E2631" s="668"/>
      <c r="F2631" s="668"/>
    </row>
    <row r="2632" spans="1:6">
      <c r="A2632" s="711"/>
      <c r="B2632" s="668"/>
      <c r="C2632" s="668"/>
      <c r="D2632" s="668"/>
      <c r="E2632" s="668"/>
      <c r="F2632" s="668"/>
    </row>
    <row r="2633" spans="1:6">
      <c r="A2633" s="711"/>
      <c r="B2633" s="668"/>
      <c r="C2633" s="668"/>
      <c r="D2633" s="668"/>
      <c r="E2633" s="668"/>
      <c r="F2633" s="668"/>
    </row>
    <row r="2634" spans="1:6">
      <c r="A2634" s="711"/>
      <c r="B2634" s="668"/>
      <c r="C2634" s="668"/>
      <c r="D2634" s="668"/>
      <c r="E2634" s="668"/>
      <c r="F2634" s="668"/>
    </row>
    <row r="2635" spans="1:6">
      <c r="A2635" s="711"/>
      <c r="B2635" s="668"/>
      <c r="C2635" s="668"/>
      <c r="D2635" s="668"/>
      <c r="E2635" s="668"/>
      <c r="F2635" s="668"/>
    </row>
    <row r="2636" spans="1:6">
      <c r="A2636" s="711"/>
      <c r="B2636" s="668"/>
      <c r="C2636" s="668"/>
      <c r="D2636" s="668"/>
      <c r="E2636" s="668"/>
      <c r="F2636" s="668"/>
    </row>
    <row r="2637" spans="1:6">
      <c r="A2637" s="711"/>
      <c r="B2637" s="668"/>
      <c r="C2637" s="668"/>
      <c r="D2637" s="668"/>
      <c r="E2637" s="668"/>
      <c r="F2637" s="668"/>
    </row>
    <row r="2638" spans="1:6">
      <c r="A2638" s="711"/>
      <c r="B2638" s="668"/>
      <c r="C2638" s="668"/>
      <c r="D2638" s="668"/>
      <c r="E2638" s="668"/>
      <c r="F2638" s="668"/>
    </row>
    <row r="2639" spans="1:6">
      <c r="A2639" s="711"/>
      <c r="B2639" s="668"/>
      <c r="C2639" s="668"/>
      <c r="D2639" s="668"/>
      <c r="E2639" s="668"/>
      <c r="F2639" s="668"/>
    </row>
    <row r="2640" spans="1:6">
      <c r="A2640" s="711"/>
      <c r="B2640" s="668"/>
      <c r="C2640" s="668"/>
      <c r="D2640" s="668"/>
      <c r="E2640" s="668"/>
      <c r="F2640" s="668"/>
    </row>
    <row r="2641" spans="1:6">
      <c r="A2641" s="711"/>
      <c r="B2641" s="668"/>
      <c r="C2641" s="668"/>
      <c r="D2641" s="668"/>
      <c r="E2641" s="668"/>
      <c r="F2641" s="668"/>
    </row>
    <row r="2642" spans="1:6">
      <c r="A2642" s="711"/>
      <c r="B2642" s="668"/>
      <c r="C2642" s="668"/>
      <c r="D2642" s="668"/>
      <c r="E2642" s="668"/>
      <c r="F2642" s="668"/>
    </row>
    <row r="2643" spans="1:6">
      <c r="A2643" s="711"/>
      <c r="B2643" s="668"/>
      <c r="C2643" s="668"/>
      <c r="D2643" s="668"/>
      <c r="E2643" s="668"/>
      <c r="F2643" s="668"/>
    </row>
    <row r="2644" spans="1:6">
      <c r="A2644" s="711"/>
      <c r="B2644" s="668"/>
      <c r="C2644" s="668"/>
      <c r="D2644" s="668"/>
      <c r="E2644" s="668"/>
      <c r="F2644" s="668"/>
    </row>
    <row r="2645" spans="1:6">
      <c r="A2645" s="711"/>
      <c r="B2645" s="668"/>
      <c r="C2645" s="668"/>
      <c r="D2645" s="668"/>
      <c r="E2645" s="668"/>
      <c r="F2645" s="668"/>
    </row>
    <row r="2646" spans="1:6">
      <c r="A2646" s="711"/>
      <c r="B2646" s="668"/>
      <c r="C2646" s="668"/>
      <c r="D2646" s="668"/>
      <c r="E2646" s="668"/>
      <c r="F2646" s="668"/>
    </row>
    <row r="2647" spans="1:6">
      <c r="A2647" s="711"/>
      <c r="B2647" s="668"/>
      <c r="C2647" s="668"/>
      <c r="D2647" s="668"/>
      <c r="E2647" s="668"/>
      <c r="F2647" s="668"/>
    </row>
    <row r="2648" spans="1:6">
      <c r="A2648" s="711"/>
      <c r="B2648" s="668"/>
      <c r="C2648" s="668"/>
      <c r="D2648" s="668"/>
      <c r="E2648" s="668"/>
      <c r="F2648" s="668"/>
    </row>
    <row r="2649" spans="1:6">
      <c r="A2649" s="711"/>
      <c r="B2649" s="668"/>
      <c r="C2649" s="668"/>
      <c r="D2649" s="668"/>
      <c r="E2649" s="668"/>
      <c r="F2649" s="668"/>
    </row>
    <row r="2650" spans="1:6">
      <c r="A2650" s="711"/>
      <c r="B2650" s="668"/>
      <c r="C2650" s="668"/>
      <c r="D2650" s="668"/>
      <c r="E2650" s="668"/>
      <c r="F2650" s="668"/>
    </row>
    <row r="2651" spans="1:6">
      <c r="A2651" s="711"/>
      <c r="B2651" s="668"/>
      <c r="C2651" s="668"/>
      <c r="D2651" s="668"/>
      <c r="E2651" s="668"/>
      <c r="F2651" s="668"/>
    </row>
    <row r="2652" spans="1:6">
      <c r="A2652" s="711"/>
      <c r="B2652" s="668"/>
      <c r="C2652" s="668"/>
      <c r="D2652" s="668"/>
      <c r="E2652" s="668"/>
      <c r="F2652" s="668"/>
    </row>
    <row r="2653" spans="1:6">
      <c r="A2653" s="711"/>
      <c r="B2653" s="668"/>
      <c r="C2653" s="668"/>
      <c r="D2653" s="668"/>
      <c r="E2653" s="668"/>
      <c r="F2653" s="668"/>
    </row>
    <row r="2654" spans="1:6">
      <c r="A2654" s="711"/>
      <c r="B2654" s="668"/>
      <c r="C2654" s="668"/>
      <c r="D2654" s="668"/>
      <c r="E2654" s="668"/>
      <c r="F2654" s="668"/>
    </row>
    <row r="2655" spans="1:6">
      <c r="A2655" s="711"/>
      <c r="B2655" s="668"/>
      <c r="C2655" s="668"/>
      <c r="D2655" s="668"/>
      <c r="E2655" s="668"/>
      <c r="F2655" s="668"/>
    </row>
    <row r="2656" spans="1:6">
      <c r="A2656" s="711"/>
      <c r="B2656" s="668"/>
      <c r="C2656" s="668"/>
      <c r="D2656" s="668"/>
      <c r="E2656" s="668"/>
      <c r="F2656" s="668"/>
    </row>
    <row r="2657" spans="1:6">
      <c r="A2657" s="711"/>
      <c r="B2657" s="668"/>
      <c r="C2657" s="668"/>
      <c r="D2657" s="668"/>
      <c r="E2657" s="668"/>
      <c r="F2657" s="668"/>
    </row>
    <row r="2658" spans="1:6">
      <c r="A2658" s="711"/>
      <c r="B2658" s="668"/>
      <c r="C2658" s="668"/>
      <c r="D2658" s="668"/>
      <c r="E2658" s="668"/>
      <c r="F2658" s="668"/>
    </row>
    <row r="2659" spans="1:6">
      <c r="A2659" s="711"/>
      <c r="B2659" s="668"/>
      <c r="C2659" s="668"/>
      <c r="D2659" s="668"/>
      <c r="E2659" s="668"/>
      <c r="F2659" s="668"/>
    </row>
    <row r="2660" spans="1:6">
      <c r="A2660" s="711"/>
      <c r="B2660" s="668"/>
      <c r="C2660" s="668"/>
      <c r="D2660" s="668"/>
      <c r="E2660" s="668"/>
      <c r="F2660" s="668"/>
    </row>
    <row r="2661" spans="1:6">
      <c r="A2661" s="711"/>
      <c r="B2661" s="668"/>
      <c r="C2661" s="668"/>
      <c r="D2661" s="668"/>
      <c r="E2661" s="668"/>
      <c r="F2661" s="668"/>
    </row>
    <row r="2662" spans="1:6">
      <c r="A2662" s="711"/>
      <c r="B2662" s="668"/>
      <c r="C2662" s="668"/>
      <c r="D2662" s="668"/>
      <c r="E2662" s="668"/>
      <c r="F2662" s="668"/>
    </row>
    <row r="2663" spans="1:6">
      <c r="A2663" s="711"/>
      <c r="B2663" s="668"/>
      <c r="C2663" s="668"/>
      <c r="D2663" s="668"/>
      <c r="E2663" s="668"/>
      <c r="F2663" s="668"/>
    </row>
    <row r="2664" spans="1:6">
      <c r="A2664" s="711"/>
      <c r="B2664" s="668"/>
      <c r="C2664" s="668"/>
      <c r="D2664" s="668"/>
      <c r="E2664" s="668"/>
      <c r="F2664" s="668"/>
    </row>
    <row r="2665" spans="1:6">
      <c r="A2665" s="711"/>
      <c r="B2665" s="668"/>
      <c r="C2665" s="668"/>
      <c r="D2665" s="668"/>
      <c r="E2665" s="668"/>
      <c r="F2665" s="668"/>
    </row>
    <row r="2666" spans="1:6">
      <c r="A2666" s="711"/>
      <c r="B2666" s="668"/>
      <c r="C2666" s="668"/>
      <c r="D2666" s="668"/>
      <c r="E2666" s="668"/>
      <c r="F2666" s="668"/>
    </row>
    <row r="2667" spans="1:6">
      <c r="A2667" s="711"/>
      <c r="B2667" s="668"/>
      <c r="C2667" s="668"/>
      <c r="D2667" s="668"/>
      <c r="E2667" s="668"/>
      <c r="F2667" s="668"/>
    </row>
    <row r="2668" spans="1:6">
      <c r="A2668" s="711"/>
      <c r="B2668" s="668"/>
      <c r="C2668" s="668"/>
      <c r="D2668" s="668"/>
      <c r="E2668" s="668"/>
      <c r="F2668" s="668"/>
    </row>
    <row r="2669" spans="1:6">
      <c r="A2669" s="711"/>
      <c r="B2669" s="668"/>
      <c r="C2669" s="668"/>
      <c r="D2669" s="668"/>
      <c r="E2669" s="668"/>
      <c r="F2669" s="668"/>
    </row>
    <row r="2670" spans="1:6">
      <c r="A2670" s="711"/>
      <c r="B2670" s="668"/>
      <c r="C2670" s="668"/>
      <c r="D2670" s="668"/>
      <c r="E2670" s="668"/>
      <c r="F2670" s="668"/>
    </row>
    <row r="2671" spans="1:6">
      <c r="A2671" s="711"/>
      <c r="B2671" s="668"/>
      <c r="C2671" s="668"/>
      <c r="D2671" s="668"/>
      <c r="E2671" s="668"/>
      <c r="F2671" s="668"/>
    </row>
    <row r="2672" spans="1:6">
      <c r="A2672" s="711"/>
      <c r="B2672" s="668"/>
      <c r="C2672" s="668"/>
      <c r="D2672" s="668"/>
      <c r="E2672" s="668"/>
      <c r="F2672" s="668"/>
    </row>
    <row r="2673" spans="1:6">
      <c r="A2673" s="711"/>
      <c r="B2673" s="668"/>
      <c r="C2673" s="668"/>
      <c r="D2673" s="668"/>
      <c r="E2673" s="668"/>
      <c r="F2673" s="668"/>
    </row>
    <row r="2674" spans="1:6">
      <c r="A2674" s="711"/>
      <c r="B2674" s="668"/>
      <c r="C2674" s="668"/>
      <c r="D2674" s="668"/>
      <c r="E2674" s="668"/>
      <c r="F2674" s="668"/>
    </row>
    <row r="2675" spans="1:6">
      <c r="A2675" s="711"/>
      <c r="B2675" s="668"/>
      <c r="C2675" s="668"/>
      <c r="D2675" s="668"/>
      <c r="E2675" s="668"/>
      <c r="F2675" s="668"/>
    </row>
    <row r="2676" spans="1:6">
      <c r="A2676" s="711"/>
      <c r="B2676" s="668"/>
      <c r="C2676" s="668"/>
      <c r="D2676" s="668"/>
      <c r="E2676" s="668"/>
      <c r="F2676" s="668"/>
    </row>
    <row r="2677" spans="1:6">
      <c r="A2677" s="711"/>
      <c r="B2677" s="668"/>
      <c r="C2677" s="668"/>
      <c r="D2677" s="668"/>
      <c r="E2677" s="668"/>
      <c r="F2677" s="668"/>
    </row>
    <row r="2678" spans="1:6">
      <c r="A2678" s="711"/>
      <c r="B2678" s="668"/>
      <c r="C2678" s="668"/>
      <c r="D2678" s="668"/>
      <c r="E2678" s="668"/>
      <c r="F2678" s="668"/>
    </row>
    <row r="2679" spans="1:6">
      <c r="A2679" s="711"/>
      <c r="B2679" s="668"/>
      <c r="C2679" s="668"/>
      <c r="D2679" s="668"/>
      <c r="E2679" s="668"/>
      <c r="F2679" s="668"/>
    </row>
    <row r="2680" spans="1:6">
      <c r="A2680" s="711"/>
      <c r="B2680" s="668"/>
      <c r="C2680" s="668"/>
      <c r="D2680" s="668"/>
      <c r="E2680" s="668"/>
      <c r="F2680" s="668"/>
    </row>
    <row r="2681" spans="1:6">
      <c r="A2681" s="711"/>
      <c r="B2681" s="668"/>
      <c r="C2681" s="668"/>
      <c r="D2681" s="668"/>
      <c r="E2681" s="668"/>
      <c r="F2681" s="668"/>
    </row>
    <row r="2682" spans="1:6">
      <c r="A2682" s="711"/>
      <c r="B2682" s="668"/>
      <c r="C2682" s="668"/>
      <c r="D2682" s="668"/>
      <c r="E2682" s="668"/>
      <c r="F2682" s="668"/>
    </row>
    <row r="2683" spans="1:6">
      <c r="A2683" s="711"/>
      <c r="B2683" s="668"/>
      <c r="C2683" s="668"/>
      <c r="D2683" s="668"/>
      <c r="E2683" s="668"/>
      <c r="F2683" s="668"/>
    </row>
    <row r="2684" spans="1:6">
      <c r="A2684" s="711"/>
      <c r="B2684" s="668"/>
      <c r="C2684" s="668"/>
      <c r="D2684" s="668"/>
      <c r="E2684" s="668"/>
      <c r="F2684" s="668"/>
    </row>
    <row r="2685" spans="1:6">
      <c r="A2685" s="711"/>
      <c r="B2685" s="668"/>
      <c r="C2685" s="668"/>
      <c r="D2685" s="668"/>
      <c r="E2685" s="668"/>
      <c r="F2685" s="668"/>
    </row>
    <row r="2686" spans="1:6">
      <c r="A2686" s="711"/>
      <c r="B2686" s="668"/>
      <c r="C2686" s="668"/>
      <c r="D2686" s="668"/>
      <c r="E2686" s="668"/>
      <c r="F2686" s="668"/>
    </row>
    <row r="2687" spans="1:6">
      <c r="A2687" s="711"/>
      <c r="B2687" s="668"/>
      <c r="C2687" s="668"/>
      <c r="D2687" s="668"/>
      <c r="E2687" s="668"/>
      <c r="F2687" s="668"/>
    </row>
    <row r="2688" spans="1:6">
      <c r="A2688" s="711"/>
      <c r="B2688" s="668"/>
      <c r="C2688" s="668"/>
      <c r="D2688" s="668"/>
      <c r="E2688" s="668"/>
      <c r="F2688" s="668"/>
    </row>
    <row r="2689" spans="1:6">
      <c r="A2689" s="711"/>
      <c r="B2689" s="668"/>
      <c r="C2689" s="668"/>
      <c r="D2689" s="668"/>
      <c r="E2689" s="668"/>
      <c r="F2689" s="668"/>
    </row>
    <row r="2690" spans="1:6">
      <c r="A2690" s="711"/>
      <c r="B2690" s="668"/>
      <c r="C2690" s="668"/>
      <c r="D2690" s="668"/>
      <c r="E2690" s="668"/>
      <c r="F2690" s="668"/>
    </row>
    <row r="2691" spans="1:6">
      <c r="A2691" s="711"/>
      <c r="B2691" s="668"/>
      <c r="C2691" s="668"/>
      <c r="D2691" s="668"/>
      <c r="E2691" s="668"/>
      <c r="F2691" s="668"/>
    </row>
    <row r="2692" spans="1:6">
      <c r="A2692" s="711"/>
      <c r="B2692" s="668"/>
      <c r="C2692" s="668"/>
      <c r="D2692" s="668"/>
      <c r="E2692" s="668"/>
      <c r="F2692" s="668"/>
    </row>
    <row r="2693" spans="1:6">
      <c r="A2693" s="711"/>
      <c r="B2693" s="668"/>
      <c r="C2693" s="668"/>
      <c r="D2693" s="668"/>
      <c r="E2693" s="668"/>
      <c r="F2693" s="668"/>
    </row>
    <row r="2694" spans="1:6">
      <c r="A2694" s="711"/>
      <c r="B2694" s="668"/>
      <c r="C2694" s="668"/>
      <c r="D2694" s="668"/>
      <c r="E2694" s="668"/>
      <c r="F2694" s="668"/>
    </row>
    <row r="2695" spans="1:6">
      <c r="A2695" s="711"/>
      <c r="B2695" s="668"/>
      <c r="C2695" s="668"/>
      <c r="D2695" s="668"/>
      <c r="E2695" s="668"/>
      <c r="F2695" s="668"/>
    </row>
    <row r="2696" spans="1:6">
      <c r="A2696" s="711"/>
      <c r="B2696" s="668"/>
      <c r="C2696" s="668"/>
      <c r="D2696" s="668"/>
      <c r="E2696" s="668"/>
      <c r="F2696" s="668"/>
    </row>
    <row r="2697" spans="1:6">
      <c r="A2697" s="711"/>
      <c r="B2697" s="668"/>
      <c r="C2697" s="668"/>
      <c r="D2697" s="668"/>
      <c r="E2697" s="668"/>
      <c r="F2697" s="668"/>
    </row>
    <row r="2698" spans="1:6">
      <c r="A2698" s="711"/>
      <c r="B2698" s="668"/>
      <c r="C2698" s="668"/>
      <c r="D2698" s="668"/>
      <c r="E2698" s="668"/>
      <c r="F2698" s="668"/>
    </row>
    <row r="2699" spans="1:6">
      <c r="A2699" s="711"/>
      <c r="B2699" s="668"/>
      <c r="C2699" s="668"/>
      <c r="D2699" s="668"/>
      <c r="E2699" s="668"/>
      <c r="F2699" s="668"/>
    </row>
    <row r="2700" spans="1:6">
      <c r="A2700" s="711"/>
      <c r="B2700" s="668"/>
      <c r="C2700" s="668"/>
      <c r="D2700" s="668"/>
      <c r="E2700" s="668"/>
      <c r="F2700" s="668"/>
    </row>
    <row r="2701" spans="1:6">
      <c r="A2701" s="711"/>
      <c r="B2701" s="668"/>
      <c r="C2701" s="668"/>
      <c r="D2701" s="668"/>
      <c r="E2701" s="668"/>
      <c r="F2701" s="668"/>
    </row>
    <row r="2702" spans="1:6">
      <c r="A2702" s="711"/>
      <c r="B2702" s="668"/>
      <c r="C2702" s="668"/>
      <c r="D2702" s="668"/>
      <c r="E2702" s="668"/>
      <c r="F2702" s="668"/>
    </row>
    <row r="2703" spans="1:6">
      <c r="A2703" s="711"/>
      <c r="B2703" s="668"/>
      <c r="C2703" s="668"/>
      <c r="D2703" s="668"/>
      <c r="E2703" s="668"/>
      <c r="F2703" s="668"/>
    </row>
    <row r="2704" spans="1:6">
      <c r="A2704" s="711"/>
      <c r="B2704" s="668"/>
      <c r="C2704" s="668"/>
      <c r="D2704" s="668"/>
      <c r="E2704" s="668"/>
      <c r="F2704" s="668"/>
    </row>
    <row r="2705" spans="1:6">
      <c r="A2705" s="711"/>
      <c r="B2705" s="668"/>
      <c r="C2705" s="668"/>
      <c r="D2705" s="668"/>
      <c r="E2705" s="668"/>
      <c r="F2705" s="668"/>
    </row>
    <row r="2706" spans="1:6">
      <c r="A2706" s="711"/>
      <c r="B2706" s="668"/>
      <c r="C2706" s="668"/>
      <c r="D2706" s="668"/>
      <c r="E2706" s="668"/>
      <c r="F2706" s="668"/>
    </row>
    <row r="2707" spans="1:6">
      <c r="A2707" s="711"/>
      <c r="B2707" s="668"/>
      <c r="C2707" s="668"/>
      <c r="D2707" s="668"/>
      <c r="E2707" s="668"/>
      <c r="F2707" s="668"/>
    </row>
    <row r="2708" spans="1:6">
      <c r="A2708" s="711"/>
      <c r="B2708" s="668"/>
      <c r="C2708" s="668"/>
      <c r="D2708" s="668"/>
      <c r="E2708" s="668"/>
      <c r="F2708" s="668"/>
    </row>
    <row r="2709" spans="1:6">
      <c r="A2709" s="711"/>
      <c r="B2709" s="668"/>
      <c r="C2709" s="668"/>
      <c r="D2709" s="668"/>
      <c r="E2709" s="668"/>
      <c r="F2709" s="668"/>
    </row>
    <row r="2710" spans="1:6">
      <c r="A2710" s="711"/>
      <c r="B2710" s="668"/>
      <c r="C2710" s="668"/>
      <c r="D2710" s="668"/>
      <c r="E2710" s="668"/>
      <c r="F2710" s="668"/>
    </row>
    <row r="2711" spans="1:6">
      <c r="A2711" s="711"/>
      <c r="B2711" s="668"/>
      <c r="C2711" s="668"/>
      <c r="D2711" s="668"/>
      <c r="E2711" s="668"/>
      <c r="F2711" s="668"/>
    </row>
    <row r="2712" spans="1:6">
      <c r="A2712" s="711"/>
      <c r="B2712" s="668"/>
      <c r="C2712" s="668"/>
      <c r="D2712" s="668"/>
      <c r="E2712" s="668"/>
      <c r="F2712" s="668"/>
    </row>
    <row r="2713" spans="1:6">
      <c r="A2713" s="711"/>
      <c r="B2713" s="668"/>
      <c r="C2713" s="668"/>
      <c r="D2713" s="668"/>
      <c r="E2713" s="668"/>
      <c r="F2713" s="668"/>
    </row>
    <row r="2714" spans="1:6">
      <c r="A2714" s="711"/>
      <c r="B2714" s="668"/>
      <c r="C2714" s="668"/>
      <c r="D2714" s="668"/>
      <c r="E2714" s="668"/>
      <c r="F2714" s="668"/>
    </row>
    <row r="2715" spans="1:6">
      <c r="A2715" s="711"/>
      <c r="B2715" s="668"/>
      <c r="C2715" s="668"/>
      <c r="D2715" s="668"/>
      <c r="E2715" s="668"/>
      <c r="F2715" s="668"/>
    </row>
    <row r="2716" spans="1:6">
      <c r="A2716" s="711"/>
      <c r="B2716" s="668"/>
      <c r="C2716" s="668"/>
      <c r="D2716" s="668"/>
      <c r="E2716" s="668"/>
      <c r="F2716" s="668"/>
    </row>
    <row r="2717" spans="1:6">
      <c r="A2717" s="711"/>
      <c r="B2717" s="668"/>
      <c r="C2717" s="668"/>
      <c r="D2717" s="668"/>
      <c r="E2717" s="668"/>
      <c r="F2717" s="668"/>
    </row>
    <row r="2718" spans="1:6">
      <c r="A2718" s="711"/>
      <c r="B2718" s="668"/>
      <c r="C2718" s="668"/>
      <c r="D2718" s="668"/>
      <c r="E2718" s="668"/>
      <c r="F2718" s="668"/>
    </row>
    <row r="2719" spans="1:6">
      <c r="A2719" s="711"/>
      <c r="B2719" s="668"/>
      <c r="C2719" s="668"/>
      <c r="D2719" s="668"/>
      <c r="E2719" s="668"/>
      <c r="F2719" s="668"/>
    </row>
    <row r="2720" spans="1:6">
      <c r="A2720" s="711"/>
      <c r="B2720" s="668"/>
      <c r="C2720" s="668"/>
      <c r="D2720" s="668"/>
      <c r="E2720" s="668"/>
      <c r="F2720" s="668"/>
    </row>
    <row r="2721" spans="1:6">
      <c r="A2721" s="711"/>
      <c r="B2721" s="668"/>
      <c r="C2721" s="668"/>
      <c r="D2721" s="668"/>
      <c r="E2721" s="668"/>
      <c r="F2721" s="668"/>
    </row>
    <row r="2722" spans="1:6">
      <c r="A2722" s="711"/>
      <c r="B2722" s="668"/>
      <c r="C2722" s="668"/>
      <c r="D2722" s="668"/>
      <c r="E2722" s="668"/>
      <c r="F2722" s="668"/>
    </row>
    <row r="2723" spans="1:6">
      <c r="A2723" s="711"/>
      <c r="B2723" s="668"/>
      <c r="C2723" s="668"/>
      <c r="D2723" s="668"/>
      <c r="E2723" s="668"/>
      <c r="F2723" s="668"/>
    </row>
    <row r="2724" spans="1:6">
      <c r="A2724" s="711"/>
      <c r="B2724" s="668"/>
      <c r="C2724" s="668"/>
      <c r="D2724" s="668"/>
      <c r="E2724" s="668"/>
      <c r="F2724" s="668"/>
    </row>
    <row r="2725" spans="1:6">
      <c r="A2725" s="711"/>
      <c r="B2725" s="668"/>
      <c r="C2725" s="668"/>
      <c r="D2725" s="668"/>
      <c r="E2725" s="668"/>
      <c r="F2725" s="668"/>
    </row>
    <row r="2726" spans="1:6">
      <c r="A2726" s="711"/>
      <c r="B2726" s="668"/>
      <c r="C2726" s="668"/>
      <c r="D2726" s="668"/>
      <c r="E2726" s="668"/>
      <c r="F2726" s="668"/>
    </row>
    <row r="2727" spans="1:6">
      <c r="A2727" s="711"/>
      <c r="B2727" s="668"/>
      <c r="C2727" s="668"/>
      <c r="D2727" s="668"/>
      <c r="E2727" s="668"/>
      <c r="F2727" s="668"/>
    </row>
    <row r="2728" spans="1:6">
      <c r="A2728" s="711"/>
      <c r="B2728" s="668"/>
      <c r="C2728" s="668"/>
      <c r="D2728" s="668"/>
      <c r="E2728" s="668"/>
      <c r="F2728" s="668"/>
    </row>
    <row r="2729" spans="1:6">
      <c r="A2729" s="711"/>
      <c r="B2729" s="668"/>
      <c r="C2729" s="668"/>
      <c r="D2729" s="668"/>
      <c r="E2729" s="668"/>
      <c r="F2729" s="668"/>
    </row>
    <row r="2730" spans="1:6">
      <c r="A2730" s="711"/>
      <c r="B2730" s="668"/>
      <c r="C2730" s="668"/>
      <c r="D2730" s="668"/>
      <c r="E2730" s="668"/>
      <c r="F2730" s="668"/>
    </row>
    <row r="2731" spans="1:6">
      <c r="A2731" s="711"/>
      <c r="B2731" s="668"/>
      <c r="C2731" s="668"/>
      <c r="D2731" s="668"/>
      <c r="E2731" s="668"/>
      <c r="F2731" s="668"/>
    </row>
    <row r="2732" spans="1:6">
      <c r="A2732" s="711"/>
      <c r="B2732" s="668"/>
      <c r="C2732" s="668"/>
      <c r="D2732" s="668"/>
      <c r="E2732" s="668"/>
      <c r="F2732" s="668"/>
    </row>
    <row r="2733" spans="1:6">
      <c r="A2733" s="711"/>
      <c r="B2733" s="668"/>
      <c r="C2733" s="668"/>
      <c r="D2733" s="668"/>
      <c r="E2733" s="668"/>
      <c r="F2733" s="668"/>
    </row>
    <row r="2734" spans="1:6">
      <c r="A2734" s="711"/>
      <c r="B2734" s="668"/>
      <c r="C2734" s="668"/>
      <c r="D2734" s="668"/>
      <c r="E2734" s="668"/>
      <c r="F2734" s="668"/>
    </row>
    <row r="2735" spans="1:6">
      <c r="A2735" s="711"/>
      <c r="B2735" s="668"/>
      <c r="C2735" s="668"/>
      <c r="D2735" s="668"/>
      <c r="E2735" s="668"/>
      <c r="F2735" s="668"/>
    </row>
    <row r="2736" spans="1:6">
      <c r="A2736" s="711"/>
      <c r="B2736" s="668"/>
      <c r="C2736" s="668"/>
      <c r="D2736" s="668"/>
      <c r="E2736" s="668"/>
      <c r="F2736" s="668"/>
    </row>
    <row r="2737" spans="1:6">
      <c r="A2737" s="711"/>
      <c r="B2737" s="668"/>
      <c r="C2737" s="668"/>
      <c r="D2737" s="668"/>
      <c r="E2737" s="668"/>
      <c r="F2737" s="668"/>
    </row>
    <row r="2738" spans="1:6">
      <c r="A2738" s="711"/>
      <c r="B2738" s="668"/>
      <c r="C2738" s="668"/>
      <c r="D2738" s="668"/>
      <c r="E2738" s="668"/>
      <c r="F2738" s="668"/>
    </row>
    <row r="2739" spans="1:6">
      <c r="A2739" s="711"/>
      <c r="B2739" s="668"/>
      <c r="C2739" s="668"/>
      <c r="D2739" s="668"/>
      <c r="E2739" s="668"/>
      <c r="F2739" s="668"/>
    </row>
    <row r="2740" spans="1:6">
      <c r="A2740" s="711"/>
      <c r="B2740" s="668"/>
      <c r="C2740" s="668"/>
      <c r="D2740" s="668"/>
      <c r="E2740" s="668"/>
      <c r="F2740" s="668"/>
    </row>
    <row r="2741" spans="1:6">
      <c r="A2741" s="711"/>
      <c r="B2741" s="668"/>
      <c r="C2741" s="668"/>
      <c r="D2741" s="668"/>
      <c r="E2741" s="668"/>
      <c r="F2741" s="668"/>
    </row>
    <row r="2742" spans="1:6">
      <c r="A2742" s="711"/>
      <c r="B2742" s="668"/>
      <c r="C2742" s="668"/>
      <c r="D2742" s="668"/>
      <c r="E2742" s="668"/>
      <c r="F2742" s="668"/>
    </row>
    <row r="2743" spans="1:6">
      <c r="A2743" s="711"/>
      <c r="B2743" s="668"/>
      <c r="C2743" s="668"/>
      <c r="D2743" s="668"/>
      <c r="E2743" s="668"/>
      <c r="F2743" s="668"/>
    </row>
    <row r="2744" spans="1:6">
      <c r="A2744" s="711"/>
      <c r="B2744" s="668"/>
      <c r="C2744" s="668"/>
      <c r="D2744" s="668"/>
      <c r="E2744" s="668"/>
      <c r="F2744" s="668"/>
    </row>
    <row r="2745" spans="1:6">
      <c r="A2745" s="711"/>
      <c r="B2745" s="668"/>
      <c r="C2745" s="668"/>
      <c r="D2745" s="668"/>
      <c r="E2745" s="668"/>
      <c r="F2745" s="668"/>
    </row>
    <row r="2746" spans="1:6">
      <c r="A2746" s="711"/>
      <c r="B2746" s="668"/>
      <c r="C2746" s="668"/>
      <c r="D2746" s="668"/>
      <c r="E2746" s="668"/>
      <c r="F2746" s="668"/>
    </row>
    <row r="2747" spans="1:6">
      <c r="A2747" s="711"/>
      <c r="B2747" s="668"/>
      <c r="C2747" s="668"/>
      <c r="D2747" s="668"/>
      <c r="E2747" s="668"/>
      <c r="F2747" s="668"/>
    </row>
    <row r="2748" spans="1:6">
      <c r="A2748" s="711"/>
      <c r="B2748" s="668"/>
      <c r="C2748" s="668"/>
      <c r="D2748" s="668"/>
      <c r="E2748" s="668"/>
      <c r="F2748" s="668"/>
    </row>
    <row r="2749" spans="1:6">
      <c r="A2749" s="711"/>
      <c r="B2749" s="668"/>
      <c r="C2749" s="668"/>
      <c r="D2749" s="668"/>
      <c r="E2749" s="668"/>
      <c r="F2749" s="668"/>
    </row>
    <row r="2750" spans="1:6">
      <c r="A2750" s="711"/>
      <c r="B2750" s="668"/>
      <c r="C2750" s="668"/>
      <c r="D2750" s="668"/>
      <c r="E2750" s="668"/>
      <c r="F2750" s="668"/>
    </row>
    <row r="2751" spans="1:6">
      <c r="A2751" s="711"/>
      <c r="B2751" s="668"/>
      <c r="C2751" s="668"/>
      <c r="D2751" s="668"/>
      <c r="E2751" s="668"/>
      <c r="F2751" s="668"/>
    </row>
    <row r="2752" spans="1:6">
      <c r="A2752" s="711"/>
      <c r="B2752" s="668"/>
      <c r="C2752" s="668"/>
      <c r="D2752" s="668"/>
      <c r="E2752" s="668"/>
      <c r="F2752" s="668"/>
    </row>
    <row r="2753" spans="1:6">
      <c r="A2753" s="711"/>
      <c r="B2753" s="668"/>
      <c r="C2753" s="668"/>
      <c r="D2753" s="668"/>
      <c r="E2753" s="668"/>
      <c r="F2753" s="668"/>
    </row>
    <row r="2754" spans="1:6">
      <c r="A2754" s="711"/>
      <c r="B2754" s="668"/>
      <c r="C2754" s="668"/>
      <c r="D2754" s="668"/>
      <c r="E2754" s="668"/>
      <c r="F2754" s="668"/>
    </row>
    <row r="2755" spans="1:6">
      <c r="A2755" s="711"/>
      <c r="B2755" s="668"/>
      <c r="C2755" s="668"/>
      <c r="D2755" s="668"/>
      <c r="E2755" s="668"/>
      <c r="F2755" s="668"/>
    </row>
    <row r="2756" spans="1:6">
      <c r="A2756" s="711"/>
      <c r="B2756" s="668"/>
      <c r="C2756" s="668"/>
      <c r="D2756" s="668"/>
      <c r="E2756" s="668"/>
      <c r="F2756" s="668"/>
    </row>
    <row r="2757" spans="1:6">
      <c r="A2757" s="711"/>
      <c r="B2757" s="668"/>
      <c r="C2757" s="668"/>
      <c r="D2757" s="668"/>
      <c r="E2757" s="668"/>
      <c r="F2757" s="668"/>
    </row>
    <row r="2758" spans="1:6">
      <c r="A2758" s="711"/>
      <c r="B2758" s="668"/>
      <c r="C2758" s="668"/>
      <c r="D2758" s="668"/>
      <c r="E2758" s="668"/>
      <c r="F2758" s="668"/>
    </row>
    <row r="2759" spans="1:6">
      <c r="A2759" s="711"/>
      <c r="B2759" s="668"/>
      <c r="C2759" s="668"/>
      <c r="D2759" s="668"/>
      <c r="E2759" s="668"/>
      <c r="F2759" s="668"/>
    </row>
    <row r="2760" spans="1:6">
      <c r="A2760" s="711"/>
      <c r="B2760" s="668"/>
      <c r="C2760" s="668"/>
      <c r="D2760" s="668"/>
      <c r="E2760" s="668"/>
      <c r="F2760" s="668"/>
    </row>
    <row r="2761" spans="1:6">
      <c r="A2761" s="711"/>
      <c r="B2761" s="668"/>
      <c r="C2761" s="668"/>
      <c r="D2761" s="668"/>
      <c r="E2761" s="668"/>
      <c r="F2761" s="668"/>
    </row>
    <row r="2762" spans="1:6">
      <c r="A2762" s="711"/>
      <c r="B2762" s="668"/>
      <c r="C2762" s="668"/>
      <c r="D2762" s="668"/>
      <c r="E2762" s="668"/>
      <c r="F2762" s="668"/>
    </row>
    <row r="2763" spans="1:6">
      <c r="A2763" s="711"/>
      <c r="B2763" s="668"/>
      <c r="C2763" s="668"/>
      <c r="D2763" s="668"/>
      <c r="E2763" s="668"/>
      <c r="F2763" s="668"/>
    </row>
    <row r="2764" spans="1:6">
      <c r="A2764" s="711"/>
      <c r="B2764" s="668"/>
      <c r="C2764" s="668"/>
      <c r="D2764" s="668"/>
      <c r="E2764" s="668"/>
      <c r="F2764" s="668"/>
    </row>
    <row r="2765" spans="1:6">
      <c r="A2765" s="711"/>
      <c r="B2765" s="668"/>
      <c r="C2765" s="668"/>
      <c r="D2765" s="668"/>
      <c r="E2765" s="668"/>
      <c r="F2765" s="668"/>
    </row>
    <row r="2766" spans="1:6">
      <c r="A2766" s="711"/>
      <c r="B2766" s="668"/>
      <c r="C2766" s="668"/>
      <c r="D2766" s="668"/>
      <c r="E2766" s="668"/>
      <c r="F2766" s="668"/>
    </row>
    <row r="2767" spans="1:6">
      <c r="A2767" s="711"/>
      <c r="B2767" s="668"/>
      <c r="C2767" s="668"/>
      <c r="D2767" s="668"/>
      <c r="E2767" s="668"/>
      <c r="F2767" s="668"/>
    </row>
    <row r="2768" spans="1:6">
      <c r="A2768" s="711"/>
      <c r="B2768" s="668"/>
      <c r="C2768" s="668"/>
      <c r="D2768" s="668"/>
      <c r="E2768" s="668"/>
      <c r="F2768" s="668"/>
    </row>
    <row r="2769" spans="1:6">
      <c r="A2769" s="711"/>
      <c r="B2769" s="668"/>
      <c r="C2769" s="668"/>
      <c r="D2769" s="668"/>
      <c r="E2769" s="668"/>
      <c r="F2769" s="668"/>
    </row>
    <row r="2770" spans="1:6">
      <c r="A2770" s="711"/>
      <c r="B2770" s="668"/>
      <c r="C2770" s="668"/>
      <c r="D2770" s="668"/>
      <c r="E2770" s="668"/>
      <c r="F2770" s="668"/>
    </row>
    <row r="2771" spans="1:6">
      <c r="A2771" s="711"/>
      <c r="B2771" s="668"/>
      <c r="C2771" s="668"/>
      <c r="D2771" s="668"/>
      <c r="E2771" s="668"/>
      <c r="F2771" s="668"/>
    </row>
    <row r="2772" spans="1:6">
      <c r="A2772" s="711"/>
      <c r="B2772" s="668"/>
      <c r="C2772" s="668"/>
      <c r="D2772" s="668"/>
      <c r="E2772" s="668"/>
      <c r="F2772" s="668"/>
    </row>
    <row r="2773" spans="1:6">
      <c r="A2773" s="711"/>
      <c r="B2773" s="668"/>
      <c r="C2773" s="668"/>
      <c r="D2773" s="668"/>
      <c r="E2773" s="668"/>
      <c r="F2773" s="668"/>
    </row>
    <row r="2774" spans="1:6">
      <c r="A2774" s="711"/>
      <c r="B2774" s="668"/>
      <c r="C2774" s="668"/>
      <c r="D2774" s="668"/>
      <c r="E2774" s="668"/>
      <c r="F2774" s="668"/>
    </row>
    <row r="2775" spans="1:6">
      <c r="A2775" s="711"/>
      <c r="B2775" s="668"/>
      <c r="C2775" s="668"/>
      <c r="D2775" s="668"/>
      <c r="E2775" s="668"/>
      <c r="F2775" s="668"/>
    </row>
    <row r="2776" spans="1:6">
      <c r="A2776" s="711"/>
      <c r="B2776" s="668"/>
      <c r="C2776" s="668"/>
      <c r="D2776" s="668"/>
      <c r="E2776" s="668"/>
      <c r="F2776" s="668"/>
    </row>
    <row r="2777" spans="1:6">
      <c r="A2777" s="711"/>
      <c r="B2777" s="668"/>
      <c r="C2777" s="668"/>
      <c r="D2777" s="668"/>
      <c r="E2777" s="668"/>
      <c r="F2777" s="668"/>
    </row>
    <row r="2778" spans="1:6">
      <c r="A2778" s="711"/>
      <c r="B2778" s="668"/>
      <c r="C2778" s="668"/>
      <c r="D2778" s="668"/>
      <c r="E2778" s="668"/>
      <c r="F2778" s="668"/>
    </row>
    <row r="2779" spans="1:6">
      <c r="A2779" s="711"/>
      <c r="B2779" s="668"/>
      <c r="C2779" s="668"/>
      <c r="D2779" s="668"/>
      <c r="E2779" s="668"/>
      <c r="F2779" s="668"/>
    </row>
    <row r="2780" spans="1:6">
      <c r="A2780" s="711"/>
      <c r="B2780" s="668"/>
      <c r="C2780" s="668"/>
      <c r="D2780" s="668"/>
      <c r="E2780" s="668"/>
      <c r="F2780" s="668"/>
    </row>
    <row r="2781" spans="1:6">
      <c r="A2781" s="711"/>
      <c r="B2781" s="668"/>
      <c r="C2781" s="668"/>
      <c r="D2781" s="668"/>
      <c r="E2781" s="668"/>
      <c r="F2781" s="668"/>
    </row>
    <row r="2782" spans="1:6">
      <c r="A2782" s="711"/>
      <c r="B2782" s="668"/>
      <c r="C2782" s="668"/>
      <c r="D2782" s="668"/>
      <c r="E2782" s="668"/>
      <c r="F2782" s="668"/>
    </row>
    <row r="2783" spans="1:6">
      <c r="A2783" s="711"/>
      <c r="B2783" s="668"/>
      <c r="C2783" s="668"/>
      <c r="D2783" s="668"/>
      <c r="E2783" s="668"/>
      <c r="F2783" s="668"/>
    </row>
    <row r="2784" spans="1:6">
      <c r="A2784" s="711"/>
      <c r="B2784" s="668"/>
      <c r="C2784" s="668"/>
      <c r="D2784" s="668"/>
      <c r="E2784" s="668"/>
      <c r="F2784" s="668"/>
    </row>
    <row r="2785" spans="1:6">
      <c r="A2785" s="711"/>
      <c r="B2785" s="668"/>
      <c r="C2785" s="668"/>
      <c r="D2785" s="668"/>
      <c r="E2785" s="668"/>
      <c r="F2785" s="668"/>
    </row>
    <row r="2786" spans="1:6">
      <c r="A2786" s="711"/>
      <c r="B2786" s="668"/>
      <c r="C2786" s="668"/>
      <c r="D2786" s="668"/>
      <c r="E2786" s="668"/>
      <c r="F2786" s="668"/>
    </row>
    <row r="2787" spans="1:6">
      <c r="A2787" s="711"/>
      <c r="B2787" s="668"/>
      <c r="C2787" s="668"/>
      <c r="D2787" s="668"/>
      <c r="E2787" s="668"/>
      <c r="F2787" s="668"/>
    </row>
    <row r="2788" spans="1:6">
      <c r="A2788" s="711"/>
      <c r="B2788" s="668"/>
      <c r="C2788" s="668"/>
      <c r="D2788" s="668"/>
      <c r="E2788" s="668"/>
      <c r="F2788" s="668"/>
    </row>
    <row r="2789" spans="1:6">
      <c r="A2789" s="711"/>
      <c r="B2789" s="668"/>
      <c r="C2789" s="668"/>
      <c r="D2789" s="668"/>
      <c r="E2789" s="668"/>
      <c r="F2789" s="668"/>
    </row>
    <row r="2790" spans="1:6">
      <c r="A2790" s="711"/>
      <c r="B2790" s="668"/>
      <c r="C2790" s="668"/>
      <c r="D2790" s="668"/>
      <c r="E2790" s="668"/>
      <c r="F2790" s="668"/>
    </row>
    <row r="2791" spans="1:6">
      <c r="A2791" s="711"/>
      <c r="B2791" s="668"/>
      <c r="C2791" s="668"/>
      <c r="D2791" s="668"/>
      <c r="E2791" s="668"/>
      <c r="F2791" s="668"/>
    </row>
    <row r="2792" spans="1:6">
      <c r="A2792" s="711"/>
      <c r="B2792" s="668"/>
      <c r="C2792" s="668"/>
      <c r="D2792" s="668"/>
      <c r="E2792" s="668"/>
      <c r="F2792" s="668"/>
    </row>
    <row r="2793" spans="1:6">
      <c r="A2793" s="711"/>
      <c r="B2793" s="668"/>
      <c r="C2793" s="668"/>
      <c r="D2793" s="668"/>
      <c r="E2793" s="668"/>
      <c r="F2793" s="668"/>
    </row>
    <row r="2794" spans="1:6">
      <c r="A2794" s="711"/>
      <c r="B2794" s="668"/>
      <c r="C2794" s="668"/>
      <c r="D2794" s="668"/>
      <c r="E2794" s="668"/>
      <c r="F2794" s="668"/>
    </row>
    <row r="2795" spans="1:6">
      <c r="A2795" s="711"/>
      <c r="B2795" s="668"/>
      <c r="C2795" s="668"/>
      <c r="D2795" s="668"/>
      <c r="E2795" s="668"/>
      <c r="F2795" s="668"/>
    </row>
    <row r="2796" spans="1:6">
      <c r="A2796" s="711"/>
      <c r="B2796" s="668"/>
      <c r="C2796" s="668"/>
      <c r="D2796" s="668"/>
      <c r="E2796" s="668"/>
      <c r="F2796" s="668"/>
    </row>
    <row r="2797" spans="1:6">
      <c r="A2797" s="711"/>
      <c r="B2797" s="668"/>
      <c r="C2797" s="668"/>
      <c r="D2797" s="668"/>
      <c r="E2797" s="668"/>
      <c r="F2797" s="668"/>
    </row>
    <row r="2798" spans="1:6">
      <c r="A2798" s="711"/>
      <c r="B2798" s="668"/>
      <c r="C2798" s="668"/>
      <c r="D2798" s="668"/>
      <c r="E2798" s="668"/>
      <c r="F2798" s="668"/>
    </row>
    <row r="2799" spans="1:6">
      <c r="A2799" s="711"/>
      <c r="B2799" s="668"/>
      <c r="C2799" s="668"/>
      <c r="D2799" s="668"/>
      <c r="E2799" s="668"/>
      <c r="F2799" s="668"/>
    </row>
    <row r="2800" spans="1:6">
      <c r="A2800" s="711"/>
      <c r="B2800" s="668"/>
      <c r="C2800" s="668"/>
      <c r="D2800" s="668"/>
      <c r="E2800" s="668"/>
      <c r="F2800" s="668"/>
    </row>
    <row r="2801" spans="1:6">
      <c r="A2801" s="711"/>
      <c r="B2801" s="668"/>
      <c r="C2801" s="668"/>
      <c r="D2801" s="668"/>
      <c r="E2801" s="668"/>
      <c r="F2801" s="668"/>
    </row>
    <row r="2802" spans="1:6">
      <c r="A2802" s="711"/>
      <c r="B2802" s="668"/>
      <c r="C2802" s="668"/>
      <c r="D2802" s="668"/>
      <c r="E2802" s="668"/>
      <c r="F2802" s="668"/>
    </row>
    <row r="2803" spans="1:6">
      <c r="A2803" s="711"/>
      <c r="B2803" s="668"/>
      <c r="C2803" s="668"/>
      <c r="D2803" s="668"/>
      <c r="E2803" s="668"/>
      <c r="F2803" s="668"/>
    </row>
    <row r="2804" spans="1:6">
      <c r="A2804" s="711"/>
      <c r="B2804" s="668"/>
      <c r="C2804" s="668"/>
      <c r="D2804" s="668"/>
      <c r="E2804" s="668"/>
      <c r="F2804" s="668"/>
    </row>
    <row r="2805" spans="1:6">
      <c r="A2805" s="711"/>
      <c r="B2805" s="668"/>
      <c r="C2805" s="668"/>
      <c r="D2805" s="668"/>
      <c r="E2805" s="668"/>
      <c r="F2805" s="668"/>
    </row>
    <row r="2806" spans="1:6">
      <c r="A2806" s="711"/>
      <c r="B2806" s="668"/>
      <c r="C2806" s="668"/>
      <c r="D2806" s="668"/>
      <c r="E2806" s="668"/>
      <c r="F2806" s="668"/>
    </row>
    <row r="2807" spans="1:6">
      <c r="A2807" s="711"/>
      <c r="B2807" s="668"/>
      <c r="C2807" s="668"/>
      <c r="D2807" s="668"/>
      <c r="E2807" s="668"/>
      <c r="F2807" s="668"/>
    </row>
    <row r="2808" spans="1:6">
      <c r="A2808" s="711"/>
      <c r="B2808" s="668"/>
      <c r="C2808" s="668"/>
      <c r="D2808" s="668"/>
      <c r="E2808" s="668"/>
      <c r="F2808" s="668"/>
    </row>
    <row r="2809" spans="1:6">
      <c r="A2809" s="711"/>
      <c r="B2809" s="668"/>
      <c r="C2809" s="668"/>
      <c r="D2809" s="668"/>
      <c r="E2809" s="668"/>
      <c r="F2809" s="668"/>
    </row>
    <row r="2810" spans="1:6">
      <c r="A2810" s="711"/>
      <c r="B2810" s="668"/>
      <c r="C2810" s="668"/>
      <c r="D2810" s="668"/>
      <c r="E2810" s="668"/>
      <c r="F2810" s="668"/>
    </row>
    <row r="2811" spans="1:6">
      <c r="A2811" s="711"/>
      <c r="B2811" s="668"/>
      <c r="C2811" s="668"/>
      <c r="D2811" s="668"/>
      <c r="E2811" s="668"/>
      <c r="F2811" s="668"/>
    </row>
    <row r="2812" spans="1:6">
      <c r="A2812" s="711"/>
      <c r="B2812" s="668"/>
      <c r="C2812" s="668"/>
      <c r="D2812" s="668"/>
      <c r="E2812" s="668"/>
      <c r="F2812" s="668"/>
    </row>
    <row r="2813" spans="1:6">
      <c r="A2813" s="711"/>
      <c r="B2813" s="668"/>
      <c r="C2813" s="668"/>
      <c r="D2813" s="668"/>
      <c r="E2813" s="668"/>
      <c r="F2813" s="668"/>
    </row>
    <row r="2814" spans="1:6">
      <c r="A2814" s="711"/>
      <c r="B2814" s="668"/>
      <c r="C2814" s="668"/>
      <c r="D2814" s="668"/>
      <c r="E2814" s="668"/>
      <c r="F2814" s="668"/>
    </row>
    <row r="2815" spans="1:6">
      <c r="A2815" s="711"/>
      <c r="B2815" s="668"/>
      <c r="C2815" s="668"/>
      <c r="D2815" s="668"/>
      <c r="E2815" s="668"/>
      <c r="F2815" s="668"/>
    </row>
    <row r="2816" spans="1:6">
      <c r="A2816" s="711"/>
      <c r="B2816" s="668"/>
      <c r="C2816" s="668"/>
      <c r="D2816" s="668"/>
      <c r="E2816" s="668"/>
      <c r="F2816" s="668"/>
    </row>
    <row r="2817" spans="1:6">
      <c r="A2817" s="711"/>
      <c r="B2817" s="668"/>
      <c r="C2817" s="668"/>
      <c r="D2817" s="668"/>
      <c r="E2817" s="668"/>
      <c r="F2817" s="668"/>
    </row>
    <row r="2818" spans="1:6">
      <c r="A2818" s="711"/>
      <c r="B2818" s="668"/>
      <c r="C2818" s="668"/>
      <c r="D2818" s="668"/>
      <c r="E2818" s="668"/>
      <c r="F2818" s="668"/>
    </row>
    <row r="2819" spans="1:6">
      <c r="A2819" s="711"/>
      <c r="B2819" s="668"/>
      <c r="C2819" s="668"/>
      <c r="D2819" s="668"/>
      <c r="E2819" s="668"/>
      <c r="F2819" s="668"/>
    </row>
    <row r="2820" spans="1:6">
      <c r="A2820" s="711"/>
      <c r="B2820" s="668"/>
      <c r="C2820" s="668"/>
      <c r="D2820" s="668"/>
      <c r="E2820" s="668"/>
      <c r="F2820" s="668"/>
    </row>
    <row r="2821" spans="1:6">
      <c r="A2821" s="711"/>
      <c r="B2821" s="668"/>
      <c r="C2821" s="668"/>
      <c r="D2821" s="668"/>
      <c r="E2821" s="668"/>
      <c r="F2821" s="668"/>
    </row>
    <row r="2822" spans="1:6">
      <c r="A2822" s="711"/>
      <c r="B2822" s="668"/>
      <c r="C2822" s="668"/>
      <c r="D2822" s="668"/>
      <c r="E2822" s="668"/>
      <c r="F2822" s="668"/>
    </row>
    <row r="2823" spans="1:6">
      <c r="A2823" s="711"/>
      <c r="B2823" s="668"/>
      <c r="C2823" s="668"/>
      <c r="D2823" s="668"/>
      <c r="E2823" s="668"/>
      <c r="F2823" s="668"/>
    </row>
    <row r="2824" spans="1:6">
      <c r="A2824" s="711"/>
      <c r="B2824" s="668"/>
      <c r="C2824" s="668"/>
      <c r="D2824" s="668"/>
      <c r="E2824" s="668"/>
      <c r="F2824" s="668"/>
    </row>
    <row r="2825" spans="1:6">
      <c r="A2825" s="711"/>
      <c r="B2825" s="668"/>
      <c r="C2825" s="668"/>
      <c r="D2825" s="668"/>
      <c r="E2825" s="668"/>
      <c r="F2825" s="668"/>
    </row>
    <row r="2826" spans="1:6">
      <c r="A2826" s="711"/>
      <c r="B2826" s="668"/>
      <c r="C2826" s="668"/>
      <c r="D2826" s="668"/>
      <c r="E2826" s="668"/>
      <c r="F2826" s="668"/>
    </row>
    <row r="2827" spans="1:6">
      <c r="A2827" s="711"/>
      <c r="B2827" s="668"/>
      <c r="C2827" s="668"/>
      <c r="D2827" s="668"/>
      <c r="E2827" s="668"/>
      <c r="F2827" s="668"/>
    </row>
    <row r="2828" spans="1:6">
      <c r="A2828" s="711"/>
      <c r="B2828" s="668"/>
      <c r="C2828" s="668"/>
      <c r="D2828" s="668"/>
      <c r="E2828" s="668"/>
      <c r="F2828" s="668"/>
    </row>
    <row r="2829" spans="1:6">
      <c r="A2829" s="711"/>
      <c r="B2829" s="668"/>
      <c r="C2829" s="668"/>
      <c r="D2829" s="668"/>
      <c r="E2829" s="668"/>
      <c r="F2829" s="668"/>
    </row>
    <row r="2830" spans="1:6">
      <c r="A2830" s="711"/>
      <c r="B2830" s="668"/>
      <c r="C2830" s="668"/>
      <c r="D2830" s="668"/>
      <c r="E2830" s="668"/>
      <c r="F2830" s="668"/>
    </row>
    <row r="2831" spans="1:6">
      <c r="A2831" s="711"/>
      <c r="B2831" s="668"/>
      <c r="C2831" s="668"/>
      <c r="D2831" s="668"/>
      <c r="E2831" s="668"/>
      <c r="F2831" s="668"/>
    </row>
    <row r="2832" spans="1:6">
      <c r="A2832" s="711"/>
      <c r="B2832" s="668"/>
      <c r="C2832" s="668"/>
      <c r="D2832" s="668"/>
      <c r="E2832" s="668"/>
      <c r="F2832" s="668"/>
    </row>
    <row r="2833" spans="1:6">
      <c r="A2833" s="711"/>
      <c r="B2833" s="668"/>
      <c r="C2833" s="668"/>
      <c r="D2833" s="668"/>
      <c r="E2833" s="668"/>
      <c r="F2833" s="668"/>
    </row>
    <row r="2834" spans="1:6">
      <c r="A2834" s="711"/>
      <c r="B2834" s="668"/>
      <c r="C2834" s="668"/>
      <c r="D2834" s="668"/>
      <c r="E2834" s="668"/>
      <c r="F2834" s="668"/>
    </row>
    <row r="2835" spans="1:6">
      <c r="A2835" s="711"/>
      <c r="B2835" s="668"/>
      <c r="C2835" s="668"/>
      <c r="D2835" s="668"/>
      <c r="E2835" s="668"/>
      <c r="F2835" s="668"/>
    </row>
    <row r="2836" spans="1:6">
      <c r="A2836" s="711"/>
      <c r="B2836" s="668"/>
      <c r="C2836" s="668"/>
      <c r="D2836" s="668"/>
      <c r="E2836" s="668"/>
      <c r="F2836" s="668"/>
    </row>
    <row r="2837" spans="1:6">
      <c r="A2837" s="711"/>
      <c r="B2837" s="668"/>
      <c r="C2837" s="668"/>
      <c r="D2837" s="668"/>
      <c r="E2837" s="668"/>
      <c r="F2837" s="668"/>
    </row>
    <row r="2838" spans="1:6">
      <c r="A2838" s="711"/>
      <c r="B2838" s="668"/>
      <c r="C2838" s="668"/>
      <c r="D2838" s="668"/>
      <c r="E2838" s="668"/>
      <c r="F2838" s="668"/>
    </row>
    <row r="2839" spans="1:6">
      <c r="A2839" s="711"/>
      <c r="B2839" s="668"/>
      <c r="C2839" s="668"/>
      <c r="D2839" s="668"/>
      <c r="E2839" s="668"/>
      <c r="F2839" s="668"/>
    </row>
    <row r="2840" spans="1:6">
      <c r="A2840" s="711"/>
      <c r="B2840" s="668"/>
      <c r="C2840" s="668"/>
      <c r="D2840" s="668"/>
      <c r="E2840" s="668"/>
      <c r="F2840" s="668"/>
    </row>
    <row r="2841" spans="1:6">
      <c r="A2841" s="711"/>
      <c r="B2841" s="668"/>
      <c r="C2841" s="668"/>
      <c r="D2841" s="668"/>
      <c r="E2841" s="668"/>
      <c r="F2841" s="668"/>
    </row>
    <row r="2842" spans="1:6">
      <c r="A2842" s="711"/>
      <c r="B2842" s="668"/>
      <c r="C2842" s="668"/>
      <c r="D2842" s="668"/>
      <c r="E2842" s="668"/>
      <c r="F2842" s="668"/>
    </row>
    <row r="2843" spans="1:6">
      <c r="A2843" s="711"/>
      <c r="B2843" s="668"/>
      <c r="C2843" s="668"/>
      <c r="D2843" s="668"/>
      <c r="E2843" s="668"/>
      <c r="F2843" s="668"/>
    </row>
    <row r="2844" spans="1:6">
      <c r="A2844" s="711"/>
      <c r="B2844" s="668"/>
      <c r="C2844" s="668"/>
      <c r="D2844" s="668"/>
      <c r="E2844" s="668"/>
      <c r="F2844" s="668"/>
    </row>
    <row r="2845" spans="1:6">
      <c r="A2845" s="711"/>
      <c r="B2845" s="668"/>
      <c r="C2845" s="668"/>
      <c r="D2845" s="668"/>
      <c r="E2845" s="668"/>
      <c r="F2845" s="668"/>
    </row>
    <row r="2846" spans="1:6">
      <c r="A2846" s="711"/>
      <c r="B2846" s="668"/>
      <c r="C2846" s="668"/>
      <c r="D2846" s="668"/>
      <c r="E2846" s="668"/>
      <c r="F2846" s="668"/>
    </row>
    <row r="2847" spans="1:6">
      <c r="A2847" s="711"/>
      <c r="B2847" s="668"/>
      <c r="C2847" s="668"/>
      <c r="D2847" s="668"/>
      <c r="E2847" s="668"/>
      <c r="F2847" s="668"/>
    </row>
    <row r="2848" spans="1:6">
      <c r="A2848" s="711"/>
      <c r="B2848" s="668"/>
      <c r="C2848" s="668"/>
      <c r="D2848" s="668"/>
      <c r="E2848" s="668"/>
      <c r="F2848" s="668"/>
    </row>
    <row r="2849" spans="1:6">
      <c r="A2849" s="711"/>
      <c r="B2849" s="668"/>
      <c r="C2849" s="668"/>
      <c r="D2849" s="668"/>
      <c r="E2849" s="668"/>
      <c r="F2849" s="668"/>
    </row>
    <row r="2850" spans="1:6">
      <c r="A2850" s="711"/>
      <c r="B2850" s="668"/>
      <c r="C2850" s="668"/>
      <c r="D2850" s="668"/>
      <c r="E2850" s="668"/>
      <c r="F2850" s="668"/>
    </row>
    <row r="2851" spans="1:6">
      <c r="A2851" s="711"/>
      <c r="B2851" s="668"/>
      <c r="C2851" s="668"/>
      <c r="D2851" s="668"/>
      <c r="E2851" s="668"/>
      <c r="F2851" s="668"/>
    </row>
    <row r="2852" spans="1:6">
      <c r="A2852" s="711"/>
      <c r="B2852" s="668"/>
      <c r="C2852" s="668"/>
      <c r="D2852" s="668"/>
      <c r="E2852" s="668"/>
      <c r="F2852" s="668"/>
    </row>
    <row r="2853" spans="1:6">
      <c r="A2853" s="711"/>
      <c r="B2853" s="668"/>
      <c r="C2853" s="668"/>
      <c r="D2853" s="668"/>
      <c r="E2853" s="668"/>
      <c r="F2853" s="668"/>
    </row>
    <row r="2854" spans="1:6">
      <c r="A2854" s="711"/>
      <c r="B2854" s="668"/>
      <c r="C2854" s="668"/>
      <c r="D2854" s="668"/>
      <c r="E2854" s="668"/>
      <c r="F2854" s="668"/>
    </row>
    <row r="2855" spans="1:6">
      <c r="A2855" s="711"/>
      <c r="B2855" s="668"/>
      <c r="C2855" s="668"/>
      <c r="D2855" s="668"/>
      <c r="E2855" s="668"/>
      <c r="F2855" s="668"/>
    </row>
    <row r="2856" spans="1:6">
      <c r="A2856" s="711"/>
      <c r="B2856" s="668"/>
      <c r="C2856" s="668"/>
      <c r="D2856" s="668"/>
      <c r="E2856" s="668"/>
      <c r="F2856" s="668"/>
    </row>
    <row r="2857" spans="1:6">
      <c r="A2857" s="711"/>
      <c r="B2857" s="668"/>
      <c r="C2857" s="668"/>
      <c r="D2857" s="668"/>
      <c r="E2857" s="668"/>
      <c r="F2857" s="668"/>
    </row>
    <row r="2858" spans="1:6">
      <c r="A2858" s="711"/>
      <c r="B2858" s="668"/>
      <c r="C2858" s="668"/>
      <c r="D2858" s="668"/>
      <c r="E2858" s="668"/>
      <c r="F2858" s="668"/>
    </row>
    <row r="2859" spans="1:6">
      <c r="A2859" s="711"/>
      <c r="B2859" s="668"/>
      <c r="C2859" s="668"/>
      <c r="D2859" s="668"/>
      <c r="E2859" s="668"/>
      <c r="F2859" s="668"/>
    </row>
    <row r="2860" spans="1:6">
      <c r="A2860" s="711"/>
      <c r="B2860" s="668"/>
      <c r="C2860" s="668"/>
      <c r="D2860" s="668"/>
      <c r="E2860" s="668"/>
      <c r="F2860" s="668"/>
    </row>
    <row r="2861" spans="1:6">
      <c r="A2861" s="711"/>
      <c r="B2861" s="668"/>
      <c r="C2861" s="668"/>
      <c r="D2861" s="668"/>
      <c r="E2861" s="668"/>
      <c r="F2861" s="668"/>
    </row>
    <row r="2862" spans="1:6">
      <c r="A2862" s="711"/>
      <c r="B2862" s="668"/>
      <c r="C2862" s="668"/>
      <c r="D2862" s="668"/>
      <c r="E2862" s="668"/>
      <c r="F2862" s="668"/>
    </row>
    <row r="2863" spans="1:6">
      <c r="A2863" s="711"/>
      <c r="B2863" s="668"/>
      <c r="C2863" s="668"/>
      <c r="D2863" s="668"/>
      <c r="E2863" s="668"/>
      <c r="F2863" s="668"/>
    </row>
    <row r="2864" spans="1:6">
      <c r="A2864" s="711"/>
      <c r="B2864" s="668"/>
      <c r="C2864" s="668"/>
      <c r="D2864" s="668"/>
      <c r="E2864" s="668"/>
      <c r="F2864" s="668"/>
    </row>
    <row r="2865" spans="1:6">
      <c r="A2865" s="711"/>
      <c r="B2865" s="668"/>
      <c r="C2865" s="668"/>
      <c r="D2865" s="668"/>
      <c r="E2865" s="668"/>
      <c r="F2865" s="668"/>
    </row>
    <row r="2866" spans="1:6">
      <c r="A2866" s="711"/>
      <c r="B2866" s="668"/>
      <c r="C2866" s="668"/>
      <c r="D2866" s="668"/>
      <c r="E2866" s="668"/>
      <c r="F2866" s="668"/>
    </row>
    <row r="2867" spans="1:6">
      <c r="A2867" s="711"/>
      <c r="B2867" s="668"/>
      <c r="C2867" s="668"/>
      <c r="D2867" s="668"/>
      <c r="E2867" s="668"/>
      <c r="F2867" s="668"/>
    </row>
    <row r="2868" spans="1:6">
      <c r="A2868" s="711"/>
      <c r="B2868" s="668"/>
      <c r="C2868" s="668"/>
      <c r="D2868" s="668"/>
      <c r="E2868" s="668"/>
      <c r="F2868" s="668"/>
    </row>
    <row r="2869" spans="1:6">
      <c r="A2869" s="711"/>
      <c r="B2869" s="668"/>
      <c r="C2869" s="668"/>
      <c r="D2869" s="668"/>
      <c r="E2869" s="668"/>
      <c r="F2869" s="668"/>
    </row>
    <row r="2870" spans="1:6">
      <c r="A2870" s="711"/>
      <c r="B2870" s="668"/>
      <c r="C2870" s="668"/>
      <c r="D2870" s="668"/>
      <c r="E2870" s="668"/>
      <c r="F2870" s="668"/>
    </row>
    <row r="2871" spans="1:6">
      <c r="A2871" s="711"/>
      <c r="B2871" s="668"/>
      <c r="C2871" s="668"/>
      <c r="D2871" s="668"/>
      <c r="E2871" s="668"/>
      <c r="F2871" s="668"/>
    </row>
    <row r="2872" spans="1:6">
      <c r="A2872" s="711"/>
      <c r="B2872" s="668"/>
      <c r="C2872" s="668"/>
      <c r="D2872" s="668"/>
      <c r="E2872" s="668"/>
      <c r="F2872" s="668"/>
    </row>
    <row r="2873" spans="1:6">
      <c r="A2873" s="711"/>
      <c r="B2873" s="668"/>
      <c r="C2873" s="668"/>
      <c r="D2873" s="668"/>
      <c r="E2873" s="668"/>
      <c r="F2873" s="668"/>
    </row>
    <row r="2874" spans="1:6">
      <c r="A2874" s="711"/>
      <c r="B2874" s="668"/>
      <c r="C2874" s="668"/>
      <c r="D2874" s="668"/>
      <c r="E2874" s="668"/>
      <c r="F2874" s="668"/>
    </row>
    <row r="2875" spans="1:6">
      <c r="A2875" s="711"/>
      <c r="B2875" s="668"/>
      <c r="C2875" s="668"/>
      <c r="D2875" s="668"/>
      <c r="E2875" s="668"/>
      <c r="F2875" s="668"/>
    </row>
    <row r="2876" spans="1:6">
      <c r="A2876" s="711"/>
      <c r="B2876" s="668"/>
      <c r="C2876" s="668"/>
      <c r="D2876" s="668"/>
      <c r="E2876" s="668"/>
      <c r="F2876" s="668"/>
    </row>
    <row r="2877" spans="1:6">
      <c r="A2877" s="711"/>
      <c r="B2877" s="668"/>
      <c r="C2877" s="668"/>
      <c r="D2877" s="668"/>
      <c r="E2877" s="668"/>
      <c r="F2877" s="668"/>
    </row>
    <row r="2878" spans="1:6">
      <c r="A2878" s="711"/>
      <c r="B2878" s="668"/>
      <c r="C2878" s="668"/>
      <c r="D2878" s="668"/>
      <c r="E2878" s="668"/>
      <c r="F2878" s="668"/>
    </row>
    <row r="2879" spans="1:6">
      <c r="A2879" s="711"/>
      <c r="B2879" s="668"/>
      <c r="C2879" s="668"/>
      <c r="D2879" s="668"/>
      <c r="E2879" s="668"/>
      <c r="F2879" s="668"/>
    </row>
    <row r="2880" spans="1:6">
      <c r="A2880" s="711"/>
      <c r="B2880" s="668"/>
      <c r="C2880" s="668"/>
      <c r="D2880" s="668"/>
      <c r="E2880" s="668"/>
      <c r="F2880" s="668"/>
    </row>
    <row r="2881" spans="1:6">
      <c r="A2881" s="711"/>
      <c r="B2881" s="668"/>
      <c r="C2881" s="668"/>
      <c r="D2881" s="668"/>
      <c r="E2881" s="668"/>
      <c r="F2881" s="668"/>
    </row>
    <row r="2882" spans="1:6">
      <c r="A2882" s="711"/>
      <c r="B2882" s="668"/>
      <c r="C2882" s="668"/>
      <c r="D2882" s="668"/>
      <c r="E2882" s="668"/>
      <c r="F2882" s="668"/>
    </row>
    <row r="2883" spans="1:6">
      <c r="A2883" s="711"/>
      <c r="B2883" s="668"/>
      <c r="C2883" s="668"/>
      <c r="D2883" s="668"/>
      <c r="E2883" s="668"/>
      <c r="F2883" s="668"/>
    </row>
    <row r="2884" spans="1:6">
      <c r="A2884" s="711"/>
      <c r="B2884" s="668"/>
      <c r="C2884" s="668"/>
      <c r="D2884" s="668"/>
      <c r="E2884" s="668"/>
      <c r="F2884" s="668"/>
    </row>
    <row r="2885" spans="1:6">
      <c r="A2885" s="711"/>
      <c r="B2885" s="668"/>
      <c r="C2885" s="668"/>
      <c r="D2885" s="668"/>
      <c r="E2885" s="668"/>
      <c r="F2885" s="668"/>
    </row>
    <row r="2886" spans="1:6">
      <c r="A2886" s="711"/>
      <c r="B2886" s="668"/>
      <c r="C2886" s="668"/>
      <c r="D2886" s="668"/>
      <c r="E2886" s="668"/>
      <c r="F2886" s="668"/>
    </row>
    <row r="2887" spans="1:6">
      <c r="A2887" s="711"/>
      <c r="B2887" s="668"/>
      <c r="C2887" s="668"/>
      <c r="D2887" s="668"/>
      <c r="E2887" s="668"/>
      <c r="F2887" s="668"/>
    </row>
    <row r="2888" spans="1:6">
      <c r="A2888" s="711"/>
      <c r="B2888" s="668"/>
      <c r="C2888" s="668"/>
      <c r="D2888" s="668"/>
      <c r="E2888" s="668"/>
      <c r="F2888" s="668"/>
    </row>
    <row r="2889" spans="1:6">
      <c r="A2889" s="711"/>
      <c r="B2889" s="668"/>
      <c r="C2889" s="668"/>
      <c r="D2889" s="668"/>
      <c r="E2889" s="668"/>
      <c r="F2889" s="668"/>
    </row>
    <row r="2890" spans="1:6">
      <c r="A2890" s="711"/>
      <c r="B2890" s="668"/>
      <c r="C2890" s="668"/>
      <c r="D2890" s="668"/>
      <c r="E2890" s="668"/>
      <c r="F2890" s="668"/>
    </row>
    <row r="2891" spans="1:6">
      <c r="A2891" s="711"/>
      <c r="B2891" s="668"/>
      <c r="C2891" s="668"/>
      <c r="D2891" s="668"/>
      <c r="E2891" s="668"/>
      <c r="F2891" s="668"/>
    </row>
    <row r="2892" spans="1:6">
      <c r="A2892" s="711"/>
      <c r="B2892" s="668"/>
      <c r="C2892" s="668"/>
      <c r="D2892" s="668"/>
      <c r="E2892" s="668"/>
      <c r="F2892" s="668"/>
    </row>
    <row r="2893" spans="1:6">
      <c r="A2893" s="711"/>
      <c r="B2893" s="668"/>
      <c r="C2893" s="668"/>
      <c r="D2893" s="668"/>
      <c r="E2893" s="668"/>
      <c r="F2893" s="668"/>
    </row>
    <row r="2894" spans="1:6">
      <c r="A2894" s="711"/>
      <c r="B2894" s="668"/>
      <c r="C2894" s="668"/>
      <c r="D2894" s="668"/>
      <c r="E2894" s="668"/>
      <c r="F2894" s="668"/>
    </row>
    <row r="2895" spans="1:6">
      <c r="A2895" s="711"/>
      <c r="B2895" s="668"/>
      <c r="C2895" s="668"/>
      <c r="D2895" s="668"/>
      <c r="E2895" s="668"/>
      <c r="F2895" s="668"/>
    </row>
    <row r="2896" spans="1:6">
      <c r="A2896" s="711"/>
      <c r="B2896" s="668"/>
      <c r="C2896" s="668"/>
      <c r="D2896" s="668"/>
      <c r="E2896" s="668"/>
      <c r="F2896" s="668"/>
    </row>
    <row r="2897" spans="1:6">
      <c r="A2897" s="711"/>
      <c r="B2897" s="668"/>
      <c r="C2897" s="668"/>
      <c r="D2897" s="668"/>
      <c r="E2897" s="668"/>
      <c r="F2897" s="668"/>
    </row>
    <row r="2898" spans="1:6">
      <c r="A2898" s="711"/>
      <c r="B2898" s="668"/>
      <c r="C2898" s="668"/>
      <c r="D2898" s="668"/>
      <c r="E2898" s="668"/>
      <c r="F2898" s="668"/>
    </row>
    <row r="2899" spans="1:6">
      <c r="A2899" s="711"/>
      <c r="B2899" s="668"/>
      <c r="C2899" s="668"/>
      <c r="D2899" s="668"/>
      <c r="E2899" s="668"/>
      <c r="F2899" s="668"/>
    </row>
    <row r="2900" spans="1:6">
      <c r="A2900" s="711"/>
      <c r="B2900" s="668"/>
      <c r="C2900" s="668"/>
      <c r="D2900" s="668"/>
      <c r="E2900" s="668"/>
      <c r="F2900" s="668"/>
    </row>
    <row r="2901" spans="1:6">
      <c r="A2901" s="711"/>
      <c r="B2901" s="668"/>
      <c r="C2901" s="668"/>
      <c r="D2901" s="668"/>
      <c r="E2901" s="668"/>
      <c r="F2901" s="668"/>
    </row>
    <row r="2902" spans="1:6">
      <c r="A2902" s="711"/>
      <c r="B2902" s="668"/>
      <c r="C2902" s="668"/>
      <c r="D2902" s="668"/>
      <c r="E2902" s="668"/>
      <c r="F2902" s="668"/>
    </row>
    <row r="2903" spans="1:6">
      <c r="A2903" s="711"/>
      <c r="B2903" s="668"/>
      <c r="C2903" s="668"/>
      <c r="D2903" s="668"/>
      <c r="E2903" s="668"/>
      <c r="F2903" s="668"/>
    </row>
    <row r="2904" spans="1:6">
      <c r="A2904" s="711"/>
      <c r="B2904" s="668"/>
      <c r="C2904" s="668"/>
      <c r="D2904" s="668"/>
      <c r="E2904" s="668"/>
      <c r="F2904" s="668"/>
    </row>
    <row r="2905" spans="1:6">
      <c r="A2905" s="711"/>
      <c r="B2905" s="668"/>
      <c r="C2905" s="668"/>
      <c r="D2905" s="668"/>
      <c r="E2905" s="668"/>
      <c r="F2905" s="668"/>
    </row>
    <row r="2906" spans="1:6">
      <c r="A2906" s="711"/>
      <c r="B2906" s="668"/>
      <c r="C2906" s="668"/>
      <c r="D2906" s="668"/>
      <c r="E2906" s="668"/>
      <c r="F2906" s="668"/>
    </row>
    <row r="2907" spans="1:6">
      <c r="A2907" s="711"/>
      <c r="B2907" s="668"/>
      <c r="C2907" s="668"/>
      <c r="D2907" s="668"/>
      <c r="E2907" s="668"/>
      <c r="F2907" s="668"/>
    </row>
    <row r="2908" spans="1:6">
      <c r="A2908" s="711"/>
      <c r="B2908" s="668"/>
      <c r="C2908" s="668"/>
      <c r="D2908" s="668"/>
      <c r="E2908" s="668"/>
      <c r="F2908" s="668"/>
    </row>
    <row r="2909" spans="1:6">
      <c r="A2909" s="711"/>
      <c r="B2909" s="668"/>
      <c r="C2909" s="668"/>
      <c r="D2909" s="668"/>
      <c r="E2909" s="668"/>
      <c r="F2909" s="668"/>
    </row>
    <row r="2910" spans="1:6">
      <c r="A2910" s="711"/>
      <c r="B2910" s="668"/>
      <c r="C2910" s="668"/>
      <c r="D2910" s="668"/>
      <c r="E2910" s="668"/>
      <c r="F2910" s="668"/>
    </row>
    <row r="2911" spans="1:6">
      <c r="A2911" s="711"/>
      <c r="B2911" s="668"/>
      <c r="C2911" s="668"/>
      <c r="D2911" s="668"/>
      <c r="E2911" s="668"/>
      <c r="F2911" s="668"/>
    </row>
    <row r="2912" spans="1:6">
      <c r="A2912" s="711"/>
      <c r="B2912" s="668"/>
      <c r="C2912" s="668"/>
      <c r="D2912" s="668"/>
      <c r="E2912" s="668"/>
      <c r="F2912" s="668"/>
    </row>
    <row r="2913" spans="1:6">
      <c r="A2913" s="711"/>
      <c r="B2913" s="668"/>
      <c r="C2913" s="668"/>
      <c r="D2913" s="668"/>
      <c r="E2913" s="668"/>
      <c r="F2913" s="668"/>
    </row>
    <row r="2914" spans="1:6">
      <c r="A2914" s="711"/>
      <c r="B2914" s="668"/>
      <c r="C2914" s="668"/>
      <c r="D2914" s="668"/>
      <c r="E2914" s="668"/>
      <c r="F2914" s="668"/>
    </row>
    <row r="2915" spans="1:6">
      <c r="A2915" s="711"/>
      <c r="B2915" s="668"/>
      <c r="C2915" s="668"/>
      <c r="D2915" s="668"/>
      <c r="E2915" s="668"/>
      <c r="F2915" s="668"/>
    </row>
    <row r="2916" spans="1:6">
      <c r="A2916" s="711"/>
      <c r="B2916" s="668"/>
      <c r="C2916" s="668"/>
      <c r="D2916" s="668"/>
      <c r="E2916" s="668"/>
      <c r="F2916" s="668"/>
    </row>
    <row r="2917" spans="1:6">
      <c r="A2917" s="711"/>
      <c r="B2917" s="668"/>
      <c r="C2917" s="668"/>
      <c r="D2917" s="668"/>
      <c r="E2917" s="668"/>
      <c r="F2917" s="668"/>
    </row>
    <row r="2918" spans="1:6">
      <c r="A2918" s="711"/>
      <c r="B2918" s="668"/>
      <c r="C2918" s="668"/>
      <c r="D2918" s="668"/>
      <c r="E2918" s="668"/>
      <c r="F2918" s="668"/>
    </row>
    <row r="2919" spans="1:6">
      <c r="A2919" s="711"/>
      <c r="B2919" s="668"/>
      <c r="C2919" s="668"/>
      <c r="D2919" s="668"/>
      <c r="E2919" s="668"/>
      <c r="F2919" s="668"/>
    </row>
    <row r="2920" spans="1:6">
      <c r="A2920" s="711"/>
      <c r="B2920" s="668"/>
      <c r="C2920" s="668"/>
      <c r="D2920" s="668"/>
      <c r="E2920" s="668"/>
      <c r="F2920" s="668"/>
    </row>
    <row r="2921" spans="1:6">
      <c r="A2921" s="711"/>
      <c r="B2921" s="668"/>
      <c r="C2921" s="668"/>
      <c r="D2921" s="668"/>
      <c r="E2921" s="668"/>
      <c r="F2921" s="668"/>
    </row>
    <row r="2922" spans="1:6">
      <c r="A2922" s="711"/>
      <c r="B2922" s="668"/>
      <c r="C2922" s="668"/>
      <c r="D2922" s="668"/>
      <c r="E2922" s="668"/>
      <c r="F2922" s="668"/>
    </row>
    <row r="2923" spans="1:6">
      <c r="A2923" s="711"/>
      <c r="B2923" s="668"/>
      <c r="C2923" s="668"/>
      <c r="D2923" s="668"/>
      <c r="E2923" s="668"/>
      <c r="F2923" s="668"/>
    </row>
    <row r="2924" spans="1:6">
      <c r="A2924" s="711"/>
      <c r="B2924" s="668"/>
      <c r="C2924" s="668"/>
      <c r="D2924" s="668"/>
      <c r="E2924" s="668"/>
      <c r="F2924" s="668"/>
    </row>
    <row r="2925" spans="1:6">
      <c r="A2925" s="711"/>
      <c r="B2925" s="668"/>
      <c r="C2925" s="668"/>
      <c r="D2925" s="668"/>
      <c r="E2925" s="668"/>
      <c r="F2925" s="668"/>
    </row>
    <row r="2926" spans="1:6">
      <c r="A2926" s="711"/>
      <c r="B2926" s="668"/>
      <c r="C2926" s="668"/>
      <c r="D2926" s="668"/>
      <c r="E2926" s="668"/>
      <c r="F2926" s="668"/>
    </row>
    <row r="2927" spans="1:6">
      <c r="A2927" s="711"/>
      <c r="B2927" s="668"/>
      <c r="C2927" s="668"/>
      <c r="D2927" s="668"/>
      <c r="E2927" s="668"/>
      <c r="F2927" s="668"/>
    </row>
    <row r="2928" spans="1:6">
      <c r="A2928" s="711"/>
      <c r="B2928" s="668"/>
      <c r="C2928" s="668"/>
      <c r="D2928" s="668"/>
      <c r="E2928" s="668"/>
      <c r="F2928" s="668"/>
    </row>
    <row r="2929" spans="1:6">
      <c r="A2929" s="711"/>
      <c r="B2929" s="668"/>
      <c r="C2929" s="668"/>
      <c r="D2929" s="668"/>
      <c r="E2929" s="668"/>
      <c r="F2929" s="668"/>
    </row>
    <row r="2930" spans="1:6">
      <c r="A2930" s="711"/>
      <c r="B2930" s="668"/>
      <c r="C2930" s="668"/>
      <c r="D2930" s="668"/>
      <c r="E2930" s="668"/>
      <c r="F2930" s="668"/>
    </row>
    <row r="2931" spans="1:6">
      <c r="A2931" s="711"/>
      <c r="B2931" s="668"/>
      <c r="C2931" s="668"/>
      <c r="D2931" s="668"/>
      <c r="E2931" s="668"/>
      <c r="F2931" s="668"/>
    </row>
    <row r="2932" spans="1:6">
      <c r="A2932" s="711"/>
      <c r="B2932" s="668"/>
      <c r="C2932" s="668"/>
      <c r="D2932" s="668"/>
      <c r="E2932" s="668"/>
      <c r="F2932" s="668"/>
    </row>
    <row r="2933" spans="1:6">
      <c r="A2933" s="711"/>
      <c r="B2933" s="668"/>
      <c r="C2933" s="668"/>
      <c r="D2933" s="668"/>
      <c r="E2933" s="668"/>
      <c r="F2933" s="668"/>
    </row>
    <row r="2934" spans="1:6">
      <c r="A2934" s="711"/>
      <c r="B2934" s="668"/>
      <c r="C2934" s="668"/>
      <c r="D2934" s="668"/>
      <c r="E2934" s="668"/>
      <c r="F2934" s="668"/>
    </row>
    <row r="2935" spans="1:6">
      <c r="A2935" s="711"/>
      <c r="B2935" s="668"/>
      <c r="C2935" s="668"/>
      <c r="D2935" s="668"/>
      <c r="E2935" s="668"/>
      <c r="F2935" s="668"/>
    </row>
    <row r="2936" spans="1:6">
      <c r="A2936" s="711"/>
      <c r="B2936" s="668"/>
      <c r="C2936" s="668"/>
      <c r="D2936" s="668"/>
      <c r="E2936" s="668"/>
      <c r="F2936" s="668"/>
    </row>
    <row r="2937" spans="1:6">
      <c r="A2937" s="711"/>
      <c r="B2937" s="668"/>
      <c r="C2937" s="668"/>
      <c r="D2937" s="668"/>
      <c r="E2937" s="668"/>
      <c r="F2937" s="668"/>
    </row>
    <row r="2938" spans="1:6">
      <c r="A2938" s="711"/>
      <c r="B2938" s="668"/>
      <c r="C2938" s="668"/>
      <c r="D2938" s="668"/>
      <c r="E2938" s="668"/>
      <c r="F2938" s="668"/>
    </row>
    <row r="2939" spans="1:6">
      <c r="A2939" s="711"/>
      <c r="B2939" s="668"/>
      <c r="C2939" s="668"/>
      <c r="D2939" s="668"/>
      <c r="E2939" s="668"/>
      <c r="F2939" s="668"/>
    </row>
    <row r="2940" spans="1:6">
      <c r="A2940" s="711"/>
      <c r="B2940" s="668"/>
      <c r="C2940" s="668"/>
      <c r="D2940" s="668"/>
      <c r="E2940" s="668"/>
      <c r="F2940" s="668"/>
    </row>
    <row r="2941" spans="1:6">
      <c r="A2941" s="711"/>
      <c r="B2941" s="668"/>
      <c r="C2941" s="668"/>
      <c r="D2941" s="668"/>
      <c r="E2941" s="668"/>
      <c r="F2941" s="668"/>
    </row>
    <row r="2942" spans="1:6">
      <c r="A2942" s="711"/>
      <c r="B2942" s="668"/>
      <c r="C2942" s="668"/>
      <c r="D2942" s="668"/>
      <c r="E2942" s="668"/>
      <c r="F2942" s="668"/>
    </row>
    <row r="2943" spans="1:6">
      <c r="A2943" s="711"/>
      <c r="B2943" s="668"/>
      <c r="C2943" s="668"/>
      <c r="D2943" s="668"/>
      <c r="E2943" s="668"/>
      <c r="F2943" s="668"/>
    </row>
    <row r="2944" spans="1:6">
      <c r="A2944" s="711"/>
      <c r="B2944" s="668"/>
      <c r="C2944" s="668"/>
      <c r="D2944" s="668"/>
      <c r="E2944" s="668"/>
      <c r="F2944" s="668"/>
    </row>
    <row r="2945" spans="1:6">
      <c r="A2945" s="711"/>
      <c r="B2945" s="668"/>
      <c r="C2945" s="668"/>
      <c r="D2945" s="668"/>
      <c r="E2945" s="668"/>
      <c r="F2945" s="668"/>
    </row>
    <row r="2946" spans="1:6">
      <c r="A2946" s="711"/>
      <c r="B2946" s="668"/>
      <c r="C2946" s="668"/>
      <c r="D2946" s="668"/>
      <c r="E2946" s="668"/>
      <c r="F2946" s="668"/>
    </row>
    <row r="2947" spans="1:6">
      <c r="A2947" s="711"/>
      <c r="B2947" s="668"/>
      <c r="C2947" s="668"/>
      <c r="D2947" s="668"/>
      <c r="E2947" s="668"/>
      <c r="F2947" s="668"/>
    </row>
    <row r="2948" spans="1:6">
      <c r="A2948" s="711"/>
      <c r="B2948" s="668"/>
      <c r="C2948" s="668"/>
      <c r="D2948" s="668"/>
      <c r="E2948" s="668"/>
      <c r="F2948" s="668"/>
    </row>
    <row r="2949" spans="1:6">
      <c r="A2949" s="711"/>
      <c r="B2949" s="668"/>
      <c r="C2949" s="668"/>
      <c r="D2949" s="668"/>
      <c r="E2949" s="668"/>
      <c r="F2949" s="668"/>
    </row>
    <row r="2950" spans="1:6">
      <c r="A2950" s="711"/>
      <c r="B2950" s="668"/>
      <c r="C2950" s="668"/>
      <c r="D2950" s="668"/>
      <c r="E2950" s="668"/>
      <c r="F2950" s="668"/>
    </row>
    <row r="2951" spans="1:6">
      <c r="A2951" s="711"/>
      <c r="B2951" s="668"/>
      <c r="C2951" s="668"/>
      <c r="D2951" s="668"/>
      <c r="E2951" s="668"/>
      <c r="F2951" s="668"/>
    </row>
    <row r="2952" spans="1:6">
      <c r="A2952" s="711"/>
      <c r="B2952" s="668"/>
      <c r="C2952" s="668"/>
      <c r="D2952" s="668"/>
      <c r="E2952" s="668"/>
      <c r="F2952" s="668"/>
    </row>
    <row r="2953" spans="1:6">
      <c r="A2953" s="711"/>
      <c r="B2953" s="668"/>
      <c r="C2953" s="668"/>
      <c r="D2953" s="668"/>
      <c r="E2953" s="668"/>
      <c r="F2953" s="668"/>
    </row>
    <row r="2954" spans="1:6">
      <c r="A2954" s="711"/>
      <c r="B2954" s="668"/>
      <c r="C2954" s="668"/>
      <c r="D2954" s="668"/>
      <c r="E2954" s="668"/>
      <c r="F2954" s="668"/>
    </row>
    <row r="2955" spans="1:6">
      <c r="A2955" s="711"/>
      <c r="B2955" s="668"/>
      <c r="C2955" s="668"/>
      <c r="D2955" s="668"/>
      <c r="E2955" s="668"/>
      <c r="F2955" s="668"/>
    </row>
    <row r="2956" spans="1:6">
      <c r="A2956" s="711"/>
      <c r="B2956" s="668"/>
      <c r="C2956" s="668"/>
      <c r="D2956" s="668"/>
      <c r="E2956" s="668"/>
      <c r="F2956" s="668"/>
    </row>
    <row r="2957" spans="1:6">
      <c r="A2957" s="711"/>
      <c r="B2957" s="668"/>
      <c r="C2957" s="668"/>
      <c r="D2957" s="668"/>
      <c r="E2957" s="668"/>
      <c r="F2957" s="668"/>
    </row>
    <row r="2958" spans="1:6">
      <c r="A2958" s="711"/>
      <c r="B2958" s="668"/>
      <c r="C2958" s="668"/>
      <c r="D2958" s="668"/>
      <c r="E2958" s="668"/>
      <c r="F2958" s="668"/>
    </row>
    <row r="2959" spans="1:6">
      <c r="A2959" s="711"/>
      <c r="B2959" s="668"/>
      <c r="C2959" s="668"/>
      <c r="D2959" s="668"/>
      <c r="E2959" s="668"/>
      <c r="F2959" s="668"/>
    </row>
    <row r="2960" spans="1:6">
      <c r="A2960" s="711"/>
      <c r="B2960" s="668"/>
      <c r="C2960" s="668"/>
      <c r="D2960" s="668"/>
      <c r="E2960" s="668"/>
      <c r="F2960" s="668"/>
    </row>
    <row r="2961" spans="1:6">
      <c r="A2961" s="711"/>
      <c r="B2961" s="668"/>
      <c r="C2961" s="668"/>
      <c r="D2961" s="668"/>
      <c r="E2961" s="668"/>
      <c r="F2961" s="668"/>
    </row>
    <row r="2962" spans="1:6">
      <c r="A2962" s="711"/>
      <c r="B2962" s="668"/>
      <c r="C2962" s="668"/>
      <c r="D2962" s="668"/>
      <c r="E2962" s="668"/>
      <c r="F2962" s="668"/>
    </row>
    <row r="2963" spans="1:6">
      <c r="A2963" s="711"/>
      <c r="B2963" s="668"/>
      <c r="C2963" s="668"/>
      <c r="D2963" s="668"/>
      <c r="E2963" s="668"/>
      <c r="F2963" s="668"/>
    </row>
    <row r="2964" spans="1:6">
      <c r="A2964" s="711"/>
      <c r="B2964" s="668"/>
      <c r="C2964" s="668"/>
      <c r="D2964" s="668"/>
      <c r="E2964" s="668"/>
      <c r="F2964" s="668"/>
    </row>
    <row r="2965" spans="1:6">
      <c r="A2965" s="711"/>
      <c r="B2965" s="668"/>
      <c r="C2965" s="668"/>
      <c r="D2965" s="668"/>
      <c r="E2965" s="668"/>
      <c r="F2965" s="668"/>
    </row>
    <row r="2966" spans="1:6">
      <c r="A2966" s="711"/>
      <c r="B2966" s="668"/>
      <c r="C2966" s="668"/>
      <c r="D2966" s="668"/>
      <c r="E2966" s="668"/>
      <c r="F2966" s="668"/>
    </row>
    <row r="2967" spans="1:6">
      <c r="A2967" s="711"/>
      <c r="B2967" s="668"/>
      <c r="C2967" s="668"/>
      <c r="D2967" s="668"/>
      <c r="E2967" s="668"/>
      <c r="F2967" s="668"/>
    </row>
    <row r="2968" spans="1:6">
      <c r="A2968" s="711"/>
      <c r="B2968" s="668"/>
      <c r="C2968" s="668"/>
      <c r="D2968" s="668"/>
      <c r="E2968" s="668"/>
      <c r="F2968" s="668"/>
    </row>
    <row r="2969" spans="1:6">
      <c r="A2969" s="711"/>
      <c r="B2969" s="668"/>
      <c r="C2969" s="668"/>
      <c r="D2969" s="668"/>
      <c r="E2969" s="668"/>
      <c r="F2969" s="668"/>
    </row>
    <row r="2970" spans="1:6">
      <c r="A2970" s="711"/>
      <c r="B2970" s="668"/>
      <c r="C2970" s="668"/>
      <c r="D2970" s="668"/>
      <c r="E2970" s="668"/>
      <c r="F2970" s="668"/>
    </row>
    <row r="2971" spans="1:6">
      <c r="A2971" s="711"/>
      <c r="B2971" s="668"/>
      <c r="C2971" s="668"/>
      <c r="D2971" s="668"/>
      <c r="E2971" s="668"/>
      <c r="F2971" s="668"/>
    </row>
    <row r="2972" spans="1:6">
      <c r="A2972" s="711"/>
      <c r="B2972" s="668"/>
      <c r="C2972" s="668"/>
      <c r="D2972" s="668"/>
      <c r="E2972" s="668"/>
      <c r="F2972" s="668"/>
    </row>
    <row r="2973" spans="1:6">
      <c r="A2973" s="711"/>
      <c r="B2973" s="668"/>
      <c r="C2973" s="668"/>
      <c r="D2973" s="668"/>
      <c r="E2973" s="668"/>
      <c r="F2973" s="668"/>
    </row>
    <row r="2974" spans="1:6">
      <c r="A2974" s="711"/>
      <c r="B2974" s="668"/>
      <c r="C2974" s="668"/>
      <c r="D2974" s="668"/>
      <c r="E2974" s="668"/>
      <c r="F2974" s="668"/>
    </row>
    <row r="2975" spans="1:6">
      <c r="A2975" s="711"/>
      <c r="B2975" s="668"/>
      <c r="C2975" s="668"/>
      <c r="D2975" s="668"/>
      <c r="E2975" s="668"/>
      <c r="F2975" s="668"/>
    </row>
    <row r="2976" spans="1:6">
      <c r="A2976" s="711"/>
      <c r="B2976" s="668"/>
      <c r="C2976" s="668"/>
      <c r="D2976" s="668"/>
      <c r="E2976" s="668"/>
      <c r="F2976" s="668"/>
    </row>
    <row r="2977" spans="1:6">
      <c r="A2977" s="711"/>
      <c r="B2977" s="668"/>
      <c r="C2977" s="668"/>
      <c r="D2977" s="668"/>
      <c r="E2977" s="668"/>
      <c r="F2977" s="668"/>
    </row>
    <row r="2978" spans="1:6">
      <c r="A2978" s="711"/>
      <c r="B2978" s="668"/>
      <c r="C2978" s="668"/>
      <c r="D2978" s="668"/>
      <c r="E2978" s="668"/>
      <c r="F2978" s="668"/>
    </row>
    <row r="2979" spans="1:6">
      <c r="A2979" s="711"/>
      <c r="B2979" s="668"/>
      <c r="C2979" s="668"/>
      <c r="D2979" s="668"/>
      <c r="E2979" s="668"/>
      <c r="F2979" s="668"/>
    </row>
    <row r="2980" spans="1:6">
      <c r="A2980" s="711"/>
      <c r="B2980" s="668"/>
      <c r="C2980" s="668"/>
      <c r="D2980" s="668"/>
      <c r="E2980" s="668"/>
      <c r="F2980" s="668"/>
    </row>
    <row r="2981" spans="1:6">
      <c r="A2981" s="711"/>
      <c r="B2981" s="668"/>
      <c r="C2981" s="668"/>
      <c r="D2981" s="668"/>
      <c r="E2981" s="668"/>
      <c r="F2981" s="668"/>
    </row>
    <row r="2982" spans="1:6">
      <c r="A2982" s="711"/>
      <c r="B2982" s="668"/>
      <c r="C2982" s="668"/>
      <c r="D2982" s="668"/>
      <c r="E2982" s="668"/>
      <c r="F2982" s="668"/>
    </row>
    <row r="2983" spans="1:6">
      <c r="A2983" s="711"/>
      <c r="B2983" s="668"/>
      <c r="C2983" s="668"/>
      <c r="D2983" s="668"/>
      <c r="E2983" s="668"/>
      <c r="F2983" s="668"/>
    </row>
    <row r="2984" spans="1:6">
      <c r="A2984" s="711"/>
      <c r="B2984" s="668"/>
      <c r="C2984" s="668"/>
      <c r="D2984" s="668"/>
      <c r="E2984" s="668"/>
      <c r="F2984" s="668"/>
    </row>
    <row r="2985" spans="1:6">
      <c r="A2985" s="711"/>
      <c r="B2985" s="668"/>
      <c r="C2985" s="668"/>
      <c r="D2985" s="668"/>
      <c r="E2985" s="668"/>
      <c r="F2985" s="668"/>
    </row>
    <row r="2986" spans="1:6">
      <c r="A2986" s="711"/>
      <c r="B2986" s="668"/>
      <c r="C2986" s="668"/>
      <c r="D2986" s="668"/>
      <c r="E2986" s="668"/>
      <c r="F2986" s="668"/>
    </row>
    <row r="2987" spans="1:6">
      <c r="A2987" s="711"/>
      <c r="B2987" s="668"/>
      <c r="C2987" s="668"/>
      <c r="D2987" s="668"/>
      <c r="E2987" s="668"/>
      <c r="F2987" s="668"/>
    </row>
    <row r="2988" spans="1:6">
      <c r="A2988" s="711"/>
      <c r="B2988" s="668"/>
      <c r="C2988" s="668"/>
      <c r="D2988" s="668"/>
      <c r="E2988" s="668"/>
      <c r="F2988" s="668"/>
    </row>
    <row r="2989" spans="1:6">
      <c r="A2989" s="711"/>
      <c r="B2989" s="668"/>
      <c r="C2989" s="668"/>
      <c r="D2989" s="668"/>
      <c r="E2989" s="668"/>
      <c r="F2989" s="668"/>
    </row>
    <row r="2990" spans="1:6">
      <c r="A2990" s="711"/>
      <c r="B2990" s="668"/>
      <c r="C2990" s="668"/>
      <c r="D2990" s="668"/>
      <c r="E2990" s="668"/>
      <c r="F2990" s="668"/>
    </row>
    <row r="2991" spans="1:6">
      <c r="A2991" s="711"/>
      <c r="B2991" s="668"/>
      <c r="C2991" s="668"/>
      <c r="D2991" s="668"/>
      <c r="E2991" s="668"/>
      <c r="F2991" s="668"/>
    </row>
    <row r="2992" spans="1:6">
      <c r="A2992" s="711"/>
      <c r="B2992" s="668"/>
      <c r="C2992" s="668"/>
      <c r="D2992" s="668"/>
      <c r="E2992" s="668"/>
      <c r="F2992" s="668"/>
    </row>
    <row r="2993" spans="1:6">
      <c r="A2993" s="711"/>
      <c r="B2993" s="668"/>
      <c r="C2993" s="668"/>
      <c r="D2993" s="668"/>
      <c r="E2993" s="668"/>
      <c r="F2993" s="668"/>
    </row>
    <row r="2994" spans="1:6">
      <c r="A2994" s="711"/>
      <c r="B2994" s="668"/>
      <c r="C2994" s="668"/>
      <c r="D2994" s="668"/>
      <c r="E2994" s="668"/>
      <c r="F2994" s="668"/>
    </row>
    <row r="2995" spans="1:6">
      <c r="A2995" s="711"/>
      <c r="B2995" s="668"/>
      <c r="C2995" s="668"/>
      <c r="D2995" s="668"/>
      <c r="E2995" s="668"/>
      <c r="F2995" s="668"/>
    </row>
    <row r="2996" spans="1:6">
      <c r="A2996" s="711"/>
      <c r="B2996" s="668"/>
      <c r="C2996" s="668"/>
      <c r="D2996" s="668"/>
      <c r="E2996" s="668"/>
      <c r="F2996" s="668"/>
    </row>
    <row r="2997" spans="1:6">
      <c r="A2997" s="711"/>
      <c r="B2997" s="668"/>
      <c r="C2997" s="668"/>
      <c r="D2997" s="668"/>
      <c r="E2997" s="668"/>
      <c r="F2997" s="668"/>
    </row>
    <row r="2998" spans="1:6">
      <c r="A2998" s="711"/>
      <c r="B2998" s="668"/>
      <c r="C2998" s="668"/>
      <c r="D2998" s="668"/>
      <c r="E2998" s="668"/>
      <c r="F2998" s="668"/>
    </row>
    <row r="2999" spans="1:6">
      <c r="A2999" s="711"/>
      <c r="B2999" s="668"/>
      <c r="C2999" s="668"/>
      <c r="D2999" s="668"/>
      <c r="E2999" s="668"/>
      <c r="F2999" s="668"/>
    </row>
    <row r="3000" spans="1:6">
      <c r="A3000" s="711"/>
      <c r="B3000" s="668"/>
      <c r="C3000" s="668"/>
      <c r="D3000" s="668"/>
      <c r="E3000" s="668"/>
      <c r="F3000" s="668"/>
    </row>
    <row r="3001" spans="1:6">
      <c r="A3001" s="711"/>
      <c r="B3001" s="668"/>
      <c r="C3001" s="668"/>
      <c r="D3001" s="668"/>
      <c r="E3001" s="668"/>
      <c r="F3001" s="668"/>
    </row>
    <row r="3002" spans="1:6">
      <c r="A3002" s="711"/>
      <c r="B3002" s="668"/>
      <c r="C3002" s="668"/>
      <c r="D3002" s="668"/>
      <c r="E3002" s="668"/>
      <c r="F3002" s="668"/>
    </row>
    <row r="3003" spans="1:6">
      <c r="A3003" s="711"/>
      <c r="B3003" s="668"/>
      <c r="C3003" s="668"/>
      <c r="D3003" s="668"/>
      <c r="E3003" s="668"/>
      <c r="F3003" s="668"/>
    </row>
    <row r="3004" spans="1:6">
      <c r="A3004" s="711"/>
      <c r="B3004" s="668"/>
      <c r="C3004" s="668"/>
      <c r="D3004" s="668"/>
      <c r="E3004" s="668"/>
      <c r="F3004" s="668"/>
    </row>
    <row r="3005" spans="1:6">
      <c r="A3005" s="711"/>
      <c r="B3005" s="668"/>
      <c r="C3005" s="668"/>
      <c r="D3005" s="668"/>
      <c r="E3005" s="668"/>
      <c r="F3005" s="668"/>
    </row>
    <row r="3006" spans="1:6">
      <c r="A3006" s="711"/>
      <c r="B3006" s="668"/>
      <c r="C3006" s="668"/>
      <c r="D3006" s="668"/>
      <c r="E3006" s="668"/>
      <c r="F3006" s="668"/>
    </row>
    <row r="3007" spans="1:6">
      <c r="A3007" s="711"/>
      <c r="B3007" s="668"/>
      <c r="C3007" s="668"/>
      <c r="D3007" s="668"/>
      <c r="E3007" s="668"/>
      <c r="F3007" s="668"/>
    </row>
    <row r="3008" spans="1:6">
      <c r="A3008" s="711"/>
      <c r="B3008" s="668"/>
      <c r="C3008" s="668"/>
      <c r="D3008" s="668"/>
      <c r="E3008" s="668"/>
      <c r="F3008" s="668"/>
    </row>
    <row r="3009" spans="1:6">
      <c r="A3009" s="711"/>
      <c r="B3009" s="668"/>
      <c r="C3009" s="668"/>
      <c r="D3009" s="668"/>
      <c r="E3009" s="668"/>
      <c r="F3009" s="668"/>
    </row>
    <row r="3010" spans="1:6">
      <c r="A3010" s="711"/>
      <c r="B3010" s="668"/>
      <c r="C3010" s="668"/>
      <c r="D3010" s="668"/>
      <c r="E3010" s="668"/>
      <c r="F3010" s="668"/>
    </row>
    <row r="3011" spans="1:6">
      <c r="A3011" s="711"/>
      <c r="B3011" s="668"/>
      <c r="C3011" s="668"/>
      <c r="D3011" s="668"/>
      <c r="E3011" s="668"/>
      <c r="F3011" s="668"/>
    </row>
    <row r="3012" spans="1:6">
      <c r="A3012" s="711"/>
      <c r="B3012" s="668"/>
      <c r="C3012" s="668"/>
      <c r="D3012" s="668"/>
      <c r="E3012" s="668"/>
      <c r="F3012" s="668"/>
    </row>
    <row r="3013" spans="1:6">
      <c r="A3013" s="711"/>
      <c r="B3013" s="668"/>
      <c r="C3013" s="668"/>
      <c r="D3013" s="668"/>
      <c r="E3013" s="668"/>
      <c r="F3013" s="668"/>
    </row>
    <row r="3014" spans="1:6">
      <c r="A3014" s="711"/>
      <c r="B3014" s="668"/>
      <c r="C3014" s="668"/>
      <c r="D3014" s="668"/>
      <c r="E3014" s="668"/>
      <c r="F3014" s="668"/>
    </row>
    <row r="3015" spans="1:6">
      <c r="A3015" s="711"/>
      <c r="B3015" s="668"/>
      <c r="C3015" s="668"/>
      <c r="D3015" s="668"/>
      <c r="E3015" s="668"/>
      <c r="F3015" s="668"/>
    </row>
    <row r="3016" spans="1:6">
      <c r="A3016" s="711"/>
      <c r="B3016" s="668"/>
      <c r="C3016" s="668"/>
      <c r="D3016" s="668"/>
      <c r="E3016" s="668"/>
      <c r="F3016" s="668"/>
    </row>
    <row r="3017" spans="1:6">
      <c r="A3017" s="711"/>
      <c r="B3017" s="668"/>
      <c r="C3017" s="668"/>
      <c r="D3017" s="668"/>
      <c r="E3017" s="668"/>
      <c r="F3017" s="668"/>
    </row>
    <row r="3018" spans="1:6">
      <c r="A3018" s="711"/>
      <c r="B3018" s="668"/>
      <c r="C3018" s="668"/>
      <c r="D3018" s="668"/>
      <c r="E3018" s="668"/>
      <c r="F3018" s="668"/>
    </row>
    <row r="3019" spans="1:6">
      <c r="A3019" s="711"/>
      <c r="B3019" s="668"/>
      <c r="C3019" s="668"/>
      <c r="D3019" s="668"/>
      <c r="E3019" s="668"/>
      <c r="F3019" s="668"/>
    </row>
    <row r="3020" spans="1:6">
      <c r="A3020" s="711"/>
      <c r="B3020" s="668"/>
      <c r="C3020" s="668"/>
      <c r="D3020" s="668"/>
      <c r="E3020" s="668"/>
      <c r="F3020" s="668"/>
    </row>
    <row r="3021" spans="1:6">
      <c r="A3021" s="711"/>
      <c r="B3021" s="668"/>
      <c r="C3021" s="668"/>
      <c r="D3021" s="668"/>
      <c r="E3021" s="668"/>
      <c r="F3021" s="668"/>
    </row>
    <row r="3022" spans="1:6">
      <c r="A3022" s="711"/>
      <c r="B3022" s="668"/>
      <c r="C3022" s="668"/>
      <c r="D3022" s="668"/>
      <c r="E3022" s="668"/>
      <c r="F3022" s="668"/>
    </row>
    <row r="3023" spans="1:6">
      <c r="A3023" s="711"/>
      <c r="B3023" s="668"/>
      <c r="C3023" s="668"/>
      <c r="D3023" s="668"/>
      <c r="E3023" s="668"/>
      <c r="F3023" s="668"/>
    </row>
    <row r="3024" spans="1:6">
      <c r="A3024" s="711"/>
      <c r="B3024" s="668"/>
      <c r="C3024" s="668"/>
      <c r="D3024" s="668"/>
      <c r="E3024" s="668"/>
      <c r="F3024" s="668"/>
    </row>
    <row r="3025" spans="1:6">
      <c r="A3025" s="711"/>
      <c r="B3025" s="668"/>
      <c r="C3025" s="668"/>
      <c r="D3025" s="668"/>
      <c r="E3025" s="668"/>
      <c r="F3025" s="668"/>
    </row>
    <row r="3026" spans="1:6">
      <c r="A3026" s="711"/>
      <c r="B3026" s="668"/>
      <c r="C3026" s="668"/>
      <c r="D3026" s="668"/>
      <c r="E3026" s="668"/>
      <c r="F3026" s="668"/>
    </row>
    <row r="3027" spans="1:6">
      <c r="A3027" s="711"/>
      <c r="B3027" s="668"/>
      <c r="C3027" s="668"/>
      <c r="D3027" s="668"/>
      <c r="E3027" s="668"/>
      <c r="F3027" s="668"/>
    </row>
    <row r="3028" spans="1:6">
      <c r="A3028" s="711"/>
      <c r="B3028" s="668"/>
      <c r="C3028" s="668"/>
      <c r="D3028" s="668"/>
      <c r="E3028" s="668"/>
      <c r="F3028" s="668"/>
    </row>
    <row r="3029" spans="1:6">
      <c r="A3029" s="711"/>
      <c r="B3029" s="668"/>
      <c r="C3029" s="668"/>
      <c r="D3029" s="668"/>
      <c r="E3029" s="668"/>
      <c r="F3029" s="668"/>
    </row>
    <row r="3030" spans="1:6">
      <c r="A3030" s="711"/>
      <c r="B3030" s="668"/>
      <c r="C3030" s="668"/>
      <c r="D3030" s="668"/>
      <c r="E3030" s="668"/>
      <c r="F3030" s="668"/>
    </row>
    <row r="3031" spans="1:6">
      <c r="A3031" s="711"/>
      <c r="B3031" s="668"/>
      <c r="C3031" s="668"/>
      <c r="D3031" s="668"/>
      <c r="E3031" s="668"/>
      <c r="F3031" s="668"/>
    </row>
    <row r="3032" spans="1:6">
      <c r="A3032" s="711"/>
      <c r="B3032" s="668"/>
      <c r="C3032" s="668"/>
      <c r="D3032" s="668"/>
      <c r="E3032" s="668"/>
      <c r="F3032" s="668"/>
    </row>
    <row r="3033" spans="1:6">
      <c r="A3033" s="711"/>
      <c r="B3033" s="668"/>
      <c r="C3033" s="668"/>
      <c r="D3033" s="668"/>
      <c r="E3033" s="668"/>
      <c r="F3033" s="668"/>
    </row>
    <row r="3034" spans="1:6">
      <c r="A3034" s="711"/>
      <c r="B3034" s="668"/>
      <c r="C3034" s="668"/>
      <c r="D3034" s="668"/>
      <c r="E3034" s="668"/>
      <c r="F3034" s="668"/>
    </row>
    <row r="3035" spans="1:6">
      <c r="A3035" s="711"/>
      <c r="B3035" s="668"/>
      <c r="C3035" s="668"/>
      <c r="D3035" s="668"/>
      <c r="E3035" s="668"/>
      <c r="F3035" s="668"/>
    </row>
    <row r="3036" spans="1:6">
      <c r="A3036" s="711"/>
      <c r="B3036" s="668"/>
      <c r="C3036" s="668"/>
      <c r="D3036" s="668"/>
      <c r="E3036" s="668"/>
      <c r="F3036" s="668"/>
    </row>
    <row r="3037" spans="1:6">
      <c r="A3037" s="711"/>
      <c r="B3037" s="668"/>
      <c r="C3037" s="668"/>
      <c r="D3037" s="668"/>
      <c r="E3037" s="668"/>
      <c r="F3037" s="668"/>
    </row>
    <row r="3038" spans="1:6">
      <c r="A3038" s="711"/>
      <c r="B3038" s="668"/>
      <c r="C3038" s="668"/>
      <c r="D3038" s="668"/>
      <c r="E3038" s="668"/>
      <c r="F3038" s="668"/>
    </row>
    <row r="3039" spans="1:6">
      <c r="A3039" s="711"/>
      <c r="B3039" s="668"/>
      <c r="C3039" s="668"/>
      <c r="D3039" s="668"/>
      <c r="E3039" s="668"/>
      <c r="F3039" s="668"/>
    </row>
    <row r="3040" spans="1:6">
      <c r="A3040" s="711"/>
      <c r="B3040" s="668"/>
      <c r="C3040" s="668"/>
      <c r="D3040" s="668"/>
      <c r="E3040" s="668"/>
      <c r="F3040" s="668"/>
    </row>
    <row r="3041" spans="1:6">
      <c r="A3041" s="711"/>
      <c r="B3041" s="668"/>
      <c r="C3041" s="668"/>
      <c r="D3041" s="668"/>
      <c r="E3041" s="668"/>
      <c r="F3041" s="668"/>
    </row>
    <row r="3042" spans="1:6">
      <c r="A3042" s="711"/>
      <c r="B3042" s="668"/>
      <c r="C3042" s="668"/>
      <c r="D3042" s="668"/>
      <c r="E3042" s="668"/>
      <c r="F3042" s="668"/>
    </row>
    <row r="3043" spans="1:6">
      <c r="A3043" s="711"/>
      <c r="B3043" s="668"/>
      <c r="C3043" s="668"/>
      <c r="D3043" s="668"/>
      <c r="E3043" s="668"/>
      <c r="F3043" s="668"/>
    </row>
    <row r="3044" spans="1:6">
      <c r="A3044" s="711"/>
      <c r="B3044" s="668"/>
      <c r="C3044" s="668"/>
      <c r="D3044" s="668"/>
      <c r="E3044" s="668"/>
      <c r="F3044" s="668"/>
    </row>
    <row r="3045" spans="1:6">
      <c r="A3045" s="711"/>
      <c r="B3045" s="668"/>
      <c r="C3045" s="668"/>
      <c r="D3045" s="668"/>
      <c r="E3045" s="668"/>
      <c r="F3045" s="668"/>
    </row>
    <row r="3046" spans="1:6">
      <c r="A3046" s="711"/>
      <c r="B3046" s="668"/>
      <c r="C3046" s="668"/>
      <c r="D3046" s="668"/>
      <c r="E3046" s="668"/>
      <c r="F3046" s="668"/>
    </row>
    <row r="3047" spans="1:6">
      <c r="A3047" s="711"/>
      <c r="B3047" s="668"/>
      <c r="C3047" s="668"/>
      <c r="D3047" s="668"/>
      <c r="E3047" s="668"/>
      <c r="F3047" s="668"/>
    </row>
    <row r="3048" spans="1:6">
      <c r="A3048" s="711"/>
      <c r="B3048" s="668"/>
      <c r="C3048" s="668"/>
      <c r="D3048" s="668"/>
      <c r="E3048" s="668"/>
      <c r="F3048" s="668"/>
    </row>
    <row r="3049" spans="1:6">
      <c r="A3049" s="711"/>
      <c r="B3049" s="668"/>
      <c r="C3049" s="668"/>
      <c r="D3049" s="668"/>
      <c r="E3049" s="668"/>
      <c r="F3049" s="668"/>
    </row>
    <row r="3050" spans="1:6">
      <c r="A3050" s="711"/>
      <c r="B3050" s="668"/>
      <c r="C3050" s="668"/>
      <c r="D3050" s="668"/>
      <c r="E3050" s="668"/>
      <c r="F3050" s="668"/>
    </row>
    <row r="3051" spans="1:6">
      <c r="A3051" s="711"/>
      <c r="B3051" s="668"/>
      <c r="C3051" s="668"/>
      <c r="D3051" s="668"/>
      <c r="E3051" s="668"/>
      <c r="F3051" s="668"/>
    </row>
    <row r="3052" spans="1:6">
      <c r="A3052" s="711"/>
      <c r="B3052" s="668"/>
      <c r="C3052" s="668"/>
      <c r="D3052" s="668"/>
      <c r="E3052" s="668"/>
      <c r="F3052" s="668"/>
    </row>
    <row r="3053" spans="1:6">
      <c r="A3053" s="711"/>
      <c r="B3053" s="668"/>
      <c r="C3053" s="668"/>
      <c r="D3053" s="668"/>
      <c r="E3053" s="668"/>
      <c r="F3053" s="668"/>
    </row>
    <row r="3054" spans="1:6">
      <c r="A3054" s="711"/>
      <c r="B3054" s="668"/>
      <c r="C3054" s="668"/>
      <c r="D3054" s="668"/>
      <c r="E3054" s="668"/>
      <c r="F3054" s="668"/>
    </row>
    <row r="3055" spans="1:6">
      <c r="A3055" s="711"/>
      <c r="B3055" s="668"/>
      <c r="C3055" s="668"/>
      <c r="D3055" s="668"/>
      <c r="E3055" s="668"/>
      <c r="F3055" s="668"/>
    </row>
    <row r="3056" spans="1:6">
      <c r="A3056" s="711"/>
      <c r="B3056" s="668"/>
      <c r="C3056" s="668"/>
      <c r="D3056" s="668"/>
      <c r="E3056" s="668"/>
      <c r="F3056" s="668"/>
    </row>
    <row r="3057" spans="1:6">
      <c r="A3057" s="711"/>
      <c r="B3057" s="668"/>
      <c r="C3057" s="668"/>
      <c r="D3057" s="668"/>
      <c r="E3057" s="668"/>
      <c r="F3057" s="668"/>
    </row>
    <row r="3058" spans="1:6">
      <c r="A3058" s="711"/>
      <c r="B3058" s="668"/>
      <c r="C3058" s="668"/>
      <c r="D3058" s="668"/>
      <c r="E3058" s="668"/>
      <c r="F3058" s="668"/>
    </row>
    <row r="3059" spans="1:6">
      <c r="A3059" s="711"/>
      <c r="B3059" s="668"/>
      <c r="C3059" s="668"/>
      <c r="D3059" s="668"/>
      <c r="E3059" s="668"/>
      <c r="F3059" s="668"/>
    </row>
    <row r="3060" spans="1:6">
      <c r="A3060" s="711"/>
      <c r="B3060" s="668"/>
      <c r="C3060" s="668"/>
      <c r="D3060" s="668"/>
      <c r="E3060" s="668"/>
      <c r="F3060" s="668"/>
    </row>
    <row r="3061" spans="1:6">
      <c r="A3061" s="711"/>
      <c r="B3061" s="668"/>
      <c r="C3061" s="668"/>
      <c r="D3061" s="668"/>
      <c r="E3061" s="668"/>
      <c r="F3061" s="668"/>
    </row>
    <row r="3062" spans="1:6">
      <c r="A3062" s="711"/>
      <c r="B3062" s="668"/>
      <c r="C3062" s="668"/>
      <c r="D3062" s="668"/>
      <c r="E3062" s="668"/>
      <c r="F3062" s="668"/>
    </row>
    <row r="3063" spans="1:6">
      <c r="A3063" s="711"/>
      <c r="B3063" s="668"/>
      <c r="C3063" s="668"/>
      <c r="D3063" s="668"/>
      <c r="E3063" s="668"/>
      <c r="F3063" s="668"/>
    </row>
    <row r="3064" spans="1:6">
      <c r="A3064" s="711"/>
      <c r="B3064" s="668"/>
      <c r="C3064" s="668"/>
      <c r="D3064" s="668"/>
      <c r="E3064" s="668"/>
      <c r="F3064" s="668"/>
    </row>
    <row r="3065" spans="1:6">
      <c r="A3065" s="711"/>
      <c r="B3065" s="668"/>
      <c r="C3065" s="668"/>
      <c r="D3065" s="668"/>
      <c r="E3065" s="668"/>
      <c r="F3065" s="668"/>
    </row>
    <row r="3066" spans="1:6">
      <c r="A3066" s="711"/>
      <c r="B3066" s="668"/>
      <c r="C3066" s="668"/>
      <c r="D3066" s="668"/>
      <c r="E3066" s="668"/>
      <c r="F3066" s="668"/>
    </row>
    <row r="3067" spans="1:6">
      <c r="A3067" s="711"/>
      <c r="B3067" s="668"/>
      <c r="C3067" s="668"/>
      <c r="D3067" s="668"/>
      <c r="E3067" s="668"/>
      <c r="F3067" s="668"/>
    </row>
    <row r="3068" spans="1:6">
      <c r="A3068" s="711"/>
      <c r="B3068" s="668"/>
      <c r="C3068" s="668"/>
      <c r="D3068" s="668"/>
      <c r="E3068" s="668"/>
      <c r="F3068" s="668"/>
    </row>
    <row r="3069" spans="1:6">
      <c r="A3069" s="711"/>
      <c r="B3069" s="668"/>
      <c r="C3069" s="668"/>
      <c r="D3069" s="668"/>
      <c r="E3069" s="668"/>
      <c r="F3069" s="668"/>
    </row>
    <row r="3070" spans="1:6">
      <c r="A3070" s="711"/>
      <c r="B3070" s="668"/>
      <c r="C3070" s="668"/>
      <c r="D3070" s="668"/>
      <c r="E3070" s="668"/>
      <c r="F3070" s="668"/>
    </row>
    <row r="3071" spans="1:6">
      <c r="A3071" s="711"/>
      <c r="B3071" s="668"/>
      <c r="C3071" s="668"/>
      <c r="D3071" s="668"/>
      <c r="E3071" s="668"/>
      <c r="F3071" s="668"/>
    </row>
    <row r="3072" spans="1:6">
      <c r="A3072" s="711"/>
      <c r="B3072" s="668"/>
      <c r="C3072" s="668"/>
      <c r="D3072" s="668"/>
      <c r="E3072" s="668"/>
      <c r="F3072" s="668"/>
    </row>
    <row r="3073" spans="1:6">
      <c r="A3073" s="711"/>
      <c r="B3073" s="668"/>
      <c r="C3073" s="668"/>
      <c r="D3073" s="668"/>
      <c r="E3073" s="668"/>
      <c r="F3073" s="668"/>
    </row>
    <row r="3074" spans="1:6">
      <c r="A3074" s="711"/>
      <c r="B3074" s="668"/>
      <c r="C3074" s="668"/>
      <c r="D3074" s="668"/>
      <c r="E3074" s="668"/>
      <c r="F3074" s="668"/>
    </row>
    <row r="3075" spans="1:6">
      <c r="A3075" s="711"/>
      <c r="B3075" s="668"/>
      <c r="C3075" s="668"/>
      <c r="D3075" s="668"/>
      <c r="E3075" s="668"/>
      <c r="F3075" s="668"/>
    </row>
    <row r="3076" spans="1:6">
      <c r="A3076" s="711"/>
      <c r="B3076" s="668"/>
      <c r="C3076" s="668"/>
      <c r="D3076" s="668"/>
      <c r="E3076" s="668"/>
      <c r="F3076" s="668"/>
    </row>
    <row r="3077" spans="1:6">
      <c r="A3077" s="711"/>
      <c r="B3077" s="668"/>
      <c r="C3077" s="668"/>
      <c r="D3077" s="668"/>
      <c r="E3077" s="668"/>
      <c r="F3077" s="668"/>
    </row>
    <row r="3078" spans="1:6">
      <c r="A3078" s="711"/>
      <c r="B3078" s="668"/>
      <c r="C3078" s="668"/>
      <c r="D3078" s="668"/>
      <c r="E3078" s="668"/>
      <c r="F3078" s="668"/>
    </row>
    <row r="3079" spans="1:6">
      <c r="A3079" s="711"/>
      <c r="B3079" s="668"/>
      <c r="C3079" s="668"/>
      <c r="D3079" s="668"/>
      <c r="E3079" s="668"/>
      <c r="F3079" s="668"/>
    </row>
    <row r="3080" spans="1:6">
      <c r="A3080" s="711"/>
      <c r="B3080" s="668"/>
      <c r="C3080" s="668"/>
      <c r="D3080" s="668"/>
      <c r="E3080" s="668"/>
      <c r="F3080" s="668"/>
    </row>
    <row r="3081" spans="1:6">
      <c r="A3081" s="711"/>
      <c r="B3081" s="668"/>
      <c r="C3081" s="668"/>
      <c r="D3081" s="668"/>
      <c r="E3081" s="668"/>
      <c r="F3081" s="668"/>
    </row>
    <row r="3082" spans="1:6">
      <c r="A3082" s="711"/>
      <c r="B3082" s="668"/>
      <c r="C3082" s="668"/>
      <c r="D3082" s="668"/>
      <c r="E3082" s="668"/>
      <c r="F3082" s="668"/>
    </row>
    <row r="3083" spans="1:6">
      <c r="A3083" s="711"/>
      <c r="B3083" s="668"/>
      <c r="C3083" s="668"/>
      <c r="D3083" s="668"/>
      <c r="E3083" s="668"/>
      <c r="F3083" s="668"/>
    </row>
    <row r="3084" spans="1:6">
      <c r="A3084" s="711"/>
      <c r="B3084" s="668"/>
      <c r="C3084" s="668"/>
      <c r="D3084" s="668"/>
      <c r="E3084" s="668"/>
      <c r="F3084" s="668"/>
    </row>
    <row r="3085" spans="1:6">
      <c r="A3085" s="711"/>
      <c r="B3085" s="668"/>
      <c r="C3085" s="668"/>
      <c r="D3085" s="668"/>
      <c r="E3085" s="668"/>
      <c r="F3085" s="668"/>
    </row>
    <row r="3086" spans="1:6">
      <c r="A3086" s="711"/>
      <c r="B3086" s="668"/>
      <c r="C3086" s="668"/>
      <c r="D3086" s="668"/>
      <c r="E3086" s="668"/>
      <c r="F3086" s="668"/>
    </row>
    <row r="3087" spans="1:6">
      <c r="A3087" s="711"/>
      <c r="B3087" s="668"/>
      <c r="C3087" s="668"/>
      <c r="D3087" s="668"/>
      <c r="E3087" s="668"/>
      <c r="F3087" s="668"/>
    </row>
    <row r="3088" spans="1:6">
      <c r="A3088" s="711"/>
      <c r="B3088" s="668"/>
      <c r="C3088" s="668"/>
      <c r="D3088" s="668"/>
      <c r="E3088" s="668"/>
      <c r="F3088" s="668"/>
    </row>
    <row r="3089" spans="1:6">
      <c r="A3089" s="711"/>
      <c r="B3089" s="668"/>
      <c r="C3089" s="668"/>
      <c r="D3089" s="668"/>
      <c r="E3089" s="668"/>
      <c r="F3089" s="668"/>
    </row>
    <row r="3090" spans="1:6">
      <c r="A3090" s="711"/>
      <c r="B3090" s="668"/>
      <c r="C3090" s="668"/>
      <c r="D3090" s="668"/>
      <c r="E3090" s="668"/>
      <c r="F3090" s="668"/>
    </row>
    <row r="3091" spans="1:6">
      <c r="A3091" s="711"/>
      <c r="B3091" s="668"/>
      <c r="C3091" s="668"/>
      <c r="D3091" s="668"/>
      <c r="E3091" s="668"/>
      <c r="F3091" s="668"/>
    </row>
    <row r="3092" spans="1:6">
      <c r="A3092" s="711"/>
      <c r="B3092" s="668"/>
      <c r="C3092" s="668"/>
      <c r="D3092" s="668"/>
      <c r="E3092" s="668"/>
      <c r="F3092" s="668"/>
    </row>
    <row r="3093" spans="1:6">
      <c r="A3093" s="711"/>
      <c r="B3093" s="668"/>
      <c r="C3093" s="668"/>
      <c r="D3093" s="668"/>
      <c r="E3093" s="668"/>
      <c r="F3093" s="668"/>
    </row>
    <row r="3094" spans="1:6">
      <c r="A3094" s="711"/>
      <c r="B3094" s="668"/>
      <c r="C3094" s="668"/>
      <c r="D3094" s="668"/>
      <c r="E3094" s="668"/>
      <c r="F3094" s="668"/>
    </row>
    <row r="3095" spans="1:6">
      <c r="A3095" s="711"/>
      <c r="B3095" s="668"/>
      <c r="C3095" s="668"/>
      <c r="D3095" s="668"/>
      <c r="E3095" s="668"/>
      <c r="F3095" s="668"/>
    </row>
    <row r="3096" spans="1:6">
      <c r="A3096" s="711"/>
      <c r="B3096" s="668"/>
      <c r="C3096" s="668"/>
      <c r="D3096" s="668"/>
      <c r="E3096" s="668"/>
      <c r="F3096" s="668"/>
    </row>
    <row r="3097" spans="1:6">
      <c r="A3097" s="711"/>
      <c r="B3097" s="668"/>
      <c r="C3097" s="668"/>
      <c r="D3097" s="668"/>
      <c r="E3097" s="668"/>
      <c r="F3097" s="668"/>
    </row>
    <row r="3098" spans="1:6">
      <c r="A3098" s="711"/>
      <c r="B3098" s="668"/>
      <c r="C3098" s="668"/>
      <c r="D3098" s="668"/>
      <c r="E3098" s="668"/>
      <c r="F3098" s="668"/>
    </row>
    <row r="3099" spans="1:6">
      <c r="A3099" s="711"/>
      <c r="B3099" s="668"/>
      <c r="C3099" s="668"/>
      <c r="D3099" s="668"/>
      <c r="E3099" s="668"/>
      <c r="F3099" s="668"/>
    </row>
    <row r="3100" spans="1:6">
      <c r="A3100" s="711"/>
      <c r="B3100" s="668"/>
      <c r="C3100" s="668"/>
      <c r="D3100" s="668"/>
      <c r="E3100" s="668"/>
      <c r="F3100" s="668"/>
    </row>
    <row r="3101" spans="1:6">
      <c r="A3101" s="711"/>
      <c r="B3101" s="668"/>
      <c r="C3101" s="668"/>
      <c r="D3101" s="668"/>
      <c r="E3101" s="668"/>
      <c r="F3101" s="668"/>
    </row>
    <row r="3102" spans="1:6">
      <c r="A3102" s="711"/>
      <c r="B3102" s="668"/>
      <c r="C3102" s="668"/>
      <c r="D3102" s="668"/>
      <c r="E3102" s="668"/>
      <c r="F3102" s="668"/>
    </row>
    <row r="3103" spans="1:6">
      <c r="A3103" s="711"/>
      <c r="B3103" s="668"/>
      <c r="C3103" s="668"/>
      <c r="D3103" s="668"/>
      <c r="E3103" s="668"/>
      <c r="F3103" s="668"/>
    </row>
    <row r="3104" spans="1:6">
      <c r="A3104" s="711"/>
      <c r="B3104" s="668"/>
      <c r="C3104" s="668"/>
      <c r="D3104" s="668"/>
      <c r="E3104" s="668"/>
      <c r="F3104" s="668"/>
    </row>
    <row r="3105" spans="1:6">
      <c r="A3105" s="711"/>
      <c r="B3105" s="668"/>
      <c r="C3105" s="668"/>
      <c r="D3105" s="668"/>
      <c r="E3105" s="668"/>
      <c r="F3105" s="668"/>
    </row>
    <row r="3106" spans="1:6">
      <c r="A3106" s="711"/>
      <c r="B3106" s="668"/>
      <c r="C3106" s="668"/>
      <c r="D3106" s="668"/>
      <c r="E3106" s="668"/>
      <c r="F3106" s="668"/>
    </row>
    <row r="3107" spans="1:6">
      <c r="A3107" s="711"/>
      <c r="B3107" s="668"/>
      <c r="C3107" s="668"/>
      <c r="D3107" s="668"/>
      <c r="E3107" s="668"/>
      <c r="F3107" s="668"/>
    </row>
    <row r="3108" spans="1:6">
      <c r="A3108" s="711"/>
      <c r="B3108" s="668"/>
      <c r="C3108" s="668"/>
      <c r="D3108" s="668"/>
      <c r="E3108" s="668"/>
      <c r="F3108" s="668"/>
    </row>
    <row r="3109" spans="1:6">
      <c r="A3109" s="711"/>
      <c r="B3109" s="668"/>
      <c r="C3109" s="668"/>
      <c r="D3109" s="668"/>
      <c r="E3109" s="668"/>
      <c r="F3109" s="668"/>
    </row>
    <row r="3110" spans="1:6">
      <c r="A3110" s="711"/>
      <c r="B3110" s="668"/>
      <c r="C3110" s="668"/>
      <c r="D3110" s="668"/>
      <c r="E3110" s="668"/>
      <c r="F3110" s="668"/>
    </row>
    <row r="3111" spans="1:6">
      <c r="A3111" s="711"/>
      <c r="B3111" s="668"/>
      <c r="C3111" s="668"/>
      <c r="D3111" s="668"/>
      <c r="E3111" s="668"/>
      <c r="F3111" s="668"/>
    </row>
    <row r="3112" spans="1:6">
      <c r="A3112" s="711"/>
      <c r="B3112" s="668"/>
      <c r="C3112" s="668"/>
      <c r="D3112" s="668"/>
      <c r="E3112" s="668"/>
      <c r="F3112" s="668"/>
    </row>
    <row r="3113" spans="1:6">
      <c r="A3113" s="711"/>
      <c r="B3113" s="668"/>
      <c r="C3113" s="668"/>
      <c r="D3113" s="668"/>
      <c r="E3113" s="668"/>
      <c r="F3113" s="668"/>
    </row>
    <row r="3114" spans="1:6">
      <c r="A3114" s="711"/>
      <c r="B3114" s="668"/>
      <c r="C3114" s="668"/>
      <c r="D3114" s="668"/>
      <c r="E3114" s="668"/>
      <c r="F3114" s="668"/>
    </row>
    <row r="3115" spans="1:6">
      <c r="A3115" s="711"/>
      <c r="B3115" s="668"/>
      <c r="C3115" s="668"/>
      <c r="D3115" s="668"/>
      <c r="E3115" s="668"/>
      <c r="F3115" s="668"/>
    </row>
    <row r="3116" spans="1:6">
      <c r="A3116" s="711"/>
      <c r="B3116" s="668"/>
      <c r="C3116" s="668"/>
      <c r="D3116" s="668"/>
      <c r="E3116" s="668"/>
      <c r="F3116" s="668"/>
    </row>
    <row r="3117" spans="1:6">
      <c r="A3117" s="711"/>
      <c r="B3117" s="668"/>
      <c r="C3117" s="668"/>
      <c r="D3117" s="668"/>
      <c r="E3117" s="668"/>
      <c r="F3117" s="668"/>
    </row>
    <row r="3118" spans="1:6">
      <c r="A3118" s="711"/>
      <c r="B3118" s="668"/>
      <c r="C3118" s="668"/>
      <c r="D3118" s="668"/>
      <c r="E3118" s="668"/>
      <c r="F3118" s="668"/>
    </row>
    <row r="3119" spans="1:6">
      <c r="A3119" s="711"/>
      <c r="B3119" s="668"/>
      <c r="C3119" s="668"/>
      <c r="D3119" s="668"/>
      <c r="E3119" s="668"/>
      <c r="F3119" s="668"/>
    </row>
    <row r="3120" spans="1:6">
      <c r="A3120" s="711"/>
      <c r="B3120" s="668"/>
      <c r="C3120" s="668"/>
      <c r="D3120" s="668"/>
      <c r="E3120" s="668"/>
      <c r="F3120" s="668"/>
    </row>
    <row r="3121" spans="1:6">
      <c r="A3121" s="711"/>
      <c r="B3121" s="668"/>
      <c r="C3121" s="668"/>
      <c r="D3121" s="668"/>
      <c r="E3121" s="668"/>
      <c r="F3121" s="668"/>
    </row>
    <row r="3122" spans="1:6">
      <c r="A3122" s="711"/>
      <c r="B3122" s="668"/>
      <c r="C3122" s="668"/>
      <c r="D3122" s="668"/>
      <c r="E3122" s="668"/>
      <c r="F3122" s="668"/>
    </row>
    <row r="3123" spans="1:6">
      <c r="A3123" s="711"/>
      <c r="B3123" s="668"/>
      <c r="C3123" s="668"/>
      <c r="D3123" s="668"/>
      <c r="E3123" s="668"/>
      <c r="F3123" s="668"/>
    </row>
    <row r="3124" spans="1:6">
      <c r="A3124" s="711"/>
      <c r="B3124" s="668"/>
      <c r="C3124" s="668"/>
      <c r="D3124" s="668"/>
      <c r="E3124" s="668"/>
      <c r="F3124" s="668"/>
    </row>
    <row r="3125" spans="1:6">
      <c r="A3125" s="711"/>
      <c r="B3125" s="668"/>
      <c r="C3125" s="668"/>
      <c r="D3125" s="668"/>
      <c r="E3125" s="668"/>
      <c r="F3125" s="668"/>
    </row>
    <row r="3126" spans="1:6">
      <c r="A3126" s="711"/>
      <c r="B3126" s="668"/>
      <c r="C3126" s="668"/>
      <c r="D3126" s="668"/>
      <c r="E3126" s="668"/>
      <c r="F3126" s="668"/>
    </row>
    <row r="3127" spans="1:6">
      <c r="A3127" s="711"/>
      <c r="B3127" s="668"/>
      <c r="C3127" s="668"/>
      <c r="D3127" s="668"/>
      <c r="E3127" s="668"/>
      <c r="F3127" s="668"/>
    </row>
    <row r="3128" spans="1:6">
      <c r="A3128" s="711"/>
      <c r="B3128" s="668"/>
      <c r="C3128" s="668"/>
      <c r="D3128" s="668"/>
      <c r="E3128" s="668"/>
      <c r="F3128" s="668"/>
    </row>
    <row r="3129" spans="1:6">
      <c r="A3129" s="711"/>
      <c r="B3129" s="668"/>
      <c r="C3129" s="668"/>
      <c r="D3129" s="668"/>
      <c r="E3129" s="668"/>
      <c r="F3129" s="668"/>
    </row>
    <row r="3130" spans="1:6">
      <c r="A3130" s="711"/>
      <c r="B3130" s="668"/>
      <c r="C3130" s="668"/>
      <c r="D3130" s="668"/>
      <c r="E3130" s="668"/>
      <c r="F3130" s="668"/>
    </row>
    <row r="3131" spans="1:6">
      <c r="A3131" s="711"/>
      <c r="B3131" s="668"/>
      <c r="C3131" s="668"/>
      <c r="D3131" s="668"/>
      <c r="E3131" s="668"/>
      <c r="F3131" s="668"/>
    </row>
    <row r="3132" spans="1:6">
      <c r="A3132" s="711"/>
      <c r="B3132" s="668"/>
      <c r="C3132" s="668"/>
      <c r="D3132" s="668"/>
      <c r="E3132" s="668"/>
      <c r="F3132" s="668"/>
    </row>
    <row r="3133" spans="1:6">
      <c r="A3133" s="711"/>
      <c r="B3133" s="668"/>
      <c r="C3133" s="668"/>
      <c r="D3133" s="668"/>
      <c r="E3133" s="668"/>
      <c r="F3133" s="668"/>
    </row>
    <row r="3134" spans="1:6">
      <c r="A3134" s="711"/>
      <c r="B3134" s="668"/>
      <c r="C3134" s="668"/>
      <c r="D3134" s="668"/>
      <c r="E3134" s="668"/>
      <c r="F3134" s="668"/>
    </row>
    <row r="3135" spans="1:6">
      <c r="A3135" s="711"/>
      <c r="B3135" s="668"/>
      <c r="C3135" s="668"/>
      <c r="D3135" s="668"/>
      <c r="E3135" s="668"/>
      <c r="F3135" s="668"/>
    </row>
    <row r="3136" spans="1:6">
      <c r="A3136" s="711"/>
      <c r="B3136" s="668"/>
      <c r="C3136" s="668"/>
      <c r="D3136" s="668"/>
      <c r="E3136" s="668"/>
      <c r="F3136" s="668"/>
    </row>
    <row r="3137" spans="1:6">
      <c r="A3137" s="711"/>
      <c r="B3137" s="668"/>
      <c r="C3137" s="668"/>
      <c r="D3137" s="668"/>
      <c r="E3137" s="668"/>
      <c r="F3137" s="668"/>
    </row>
    <row r="3138" spans="1:6">
      <c r="A3138" s="711"/>
      <c r="B3138" s="668"/>
      <c r="C3138" s="668"/>
      <c r="D3138" s="668"/>
      <c r="E3138" s="668"/>
      <c r="F3138" s="668"/>
    </row>
    <row r="3139" spans="1:6">
      <c r="A3139" s="711"/>
      <c r="B3139" s="668"/>
      <c r="C3139" s="668"/>
      <c r="D3139" s="668"/>
      <c r="E3139" s="668"/>
      <c r="F3139" s="668"/>
    </row>
    <row r="3140" spans="1:6">
      <c r="A3140" s="711"/>
      <c r="B3140" s="668"/>
      <c r="C3140" s="668"/>
      <c r="D3140" s="668"/>
      <c r="E3140" s="668"/>
      <c r="F3140" s="668"/>
    </row>
    <row r="3141" spans="1:6">
      <c r="A3141" s="711"/>
      <c r="B3141" s="668"/>
      <c r="C3141" s="668"/>
      <c r="D3141" s="668"/>
      <c r="E3141" s="668"/>
      <c r="F3141" s="668"/>
    </row>
    <row r="3142" spans="1:6">
      <c r="A3142" s="711"/>
      <c r="B3142" s="668"/>
      <c r="C3142" s="668"/>
      <c r="D3142" s="668"/>
      <c r="E3142" s="668"/>
      <c r="F3142" s="668"/>
    </row>
    <row r="3143" spans="1:6">
      <c r="A3143" s="711"/>
      <c r="B3143" s="668"/>
      <c r="C3143" s="668"/>
      <c r="D3143" s="668"/>
      <c r="E3143" s="668"/>
      <c r="F3143" s="668"/>
    </row>
    <row r="3144" spans="1:6">
      <c r="A3144" s="711"/>
      <c r="B3144" s="668"/>
      <c r="C3144" s="668"/>
      <c r="D3144" s="668"/>
      <c r="E3144" s="668"/>
      <c r="F3144" s="668"/>
    </row>
    <row r="3145" spans="1:6">
      <c r="A3145" s="711"/>
      <c r="B3145" s="668"/>
      <c r="C3145" s="668"/>
      <c r="D3145" s="668"/>
      <c r="E3145" s="668"/>
      <c r="F3145" s="668"/>
    </row>
    <row r="3146" spans="1:6">
      <c r="A3146" s="711"/>
      <c r="B3146" s="668"/>
      <c r="C3146" s="668"/>
      <c r="D3146" s="668"/>
      <c r="E3146" s="668"/>
      <c r="F3146" s="668"/>
    </row>
    <row r="3147" spans="1:6">
      <c r="A3147" s="711"/>
      <c r="B3147" s="668"/>
      <c r="C3147" s="668"/>
      <c r="D3147" s="668"/>
      <c r="E3147" s="668"/>
      <c r="F3147" s="668"/>
    </row>
    <row r="3148" spans="1:6">
      <c r="A3148" s="711"/>
      <c r="B3148" s="668"/>
      <c r="C3148" s="668"/>
      <c r="D3148" s="668"/>
      <c r="E3148" s="668"/>
      <c r="F3148" s="668"/>
    </row>
    <row r="3149" spans="1:6">
      <c r="A3149" s="711"/>
      <c r="B3149" s="668"/>
      <c r="C3149" s="668"/>
      <c r="D3149" s="668"/>
      <c r="E3149" s="668"/>
      <c r="F3149" s="668"/>
    </row>
    <row r="3150" spans="1:6">
      <c r="A3150" s="711"/>
      <c r="B3150" s="668"/>
      <c r="C3150" s="668"/>
      <c r="D3150" s="668"/>
      <c r="E3150" s="668"/>
      <c r="F3150" s="668"/>
    </row>
    <row r="3151" spans="1:6">
      <c r="A3151" s="711"/>
      <c r="B3151" s="668"/>
      <c r="C3151" s="668"/>
      <c r="D3151" s="668"/>
      <c r="E3151" s="668"/>
      <c r="F3151" s="668"/>
    </row>
    <row r="3152" spans="1:6">
      <c r="A3152" s="711"/>
      <c r="B3152" s="668"/>
      <c r="C3152" s="668"/>
      <c r="D3152" s="668"/>
      <c r="E3152" s="668"/>
      <c r="F3152" s="668"/>
    </row>
    <row r="3153" spans="1:6">
      <c r="A3153" s="711"/>
      <c r="B3153" s="668"/>
      <c r="C3153" s="668"/>
      <c r="D3153" s="668"/>
      <c r="E3153" s="668"/>
      <c r="F3153" s="668"/>
    </row>
    <row r="3154" spans="1:6">
      <c r="A3154" s="711"/>
      <c r="B3154" s="668"/>
      <c r="C3154" s="668"/>
      <c r="D3154" s="668"/>
      <c r="E3154" s="668"/>
      <c r="F3154" s="668"/>
    </row>
    <row r="3155" spans="1:6">
      <c r="A3155" s="711"/>
      <c r="B3155" s="668"/>
      <c r="C3155" s="668"/>
      <c r="D3155" s="668"/>
      <c r="E3155" s="668"/>
      <c r="F3155" s="668"/>
    </row>
    <row r="3156" spans="1:6">
      <c r="A3156" s="711"/>
      <c r="B3156" s="668"/>
      <c r="C3156" s="668"/>
      <c r="D3156" s="668"/>
      <c r="E3156" s="668"/>
      <c r="F3156" s="668"/>
    </row>
    <row r="3157" spans="1:6">
      <c r="A3157" s="711"/>
      <c r="B3157" s="668"/>
      <c r="C3157" s="668"/>
      <c r="D3157" s="668"/>
      <c r="E3157" s="668"/>
      <c r="F3157" s="668"/>
    </row>
    <row r="3158" spans="1:6">
      <c r="A3158" s="711"/>
      <c r="B3158" s="668"/>
      <c r="C3158" s="668"/>
      <c r="D3158" s="668"/>
      <c r="E3158" s="668"/>
      <c r="F3158" s="668"/>
    </row>
    <row r="3159" spans="1:6">
      <c r="A3159" s="711"/>
      <c r="B3159" s="668"/>
      <c r="C3159" s="668"/>
      <c r="D3159" s="668"/>
      <c r="E3159" s="668"/>
      <c r="F3159" s="668"/>
    </row>
    <row r="3160" spans="1:6">
      <c r="A3160" s="711"/>
      <c r="B3160" s="668"/>
      <c r="C3160" s="668"/>
      <c r="D3160" s="668"/>
      <c r="E3160" s="668"/>
      <c r="F3160" s="668"/>
    </row>
    <row r="3161" spans="1:6">
      <c r="A3161" s="711"/>
      <c r="B3161" s="668"/>
      <c r="C3161" s="668"/>
      <c r="D3161" s="668"/>
      <c r="E3161" s="668"/>
      <c r="F3161" s="668"/>
    </row>
    <row r="3162" spans="1:6">
      <c r="A3162" s="711"/>
      <c r="B3162" s="668"/>
      <c r="C3162" s="668"/>
      <c r="D3162" s="668"/>
      <c r="E3162" s="668"/>
      <c r="F3162" s="668"/>
    </row>
    <row r="3163" spans="1:6">
      <c r="A3163" s="711"/>
      <c r="B3163" s="668"/>
      <c r="C3163" s="668"/>
      <c r="D3163" s="668"/>
      <c r="E3163" s="668"/>
      <c r="F3163" s="668"/>
    </row>
    <row r="3164" spans="1:6">
      <c r="A3164" s="711"/>
      <c r="B3164" s="668"/>
      <c r="C3164" s="668"/>
      <c r="D3164" s="668"/>
      <c r="E3164" s="668"/>
      <c r="F3164" s="668"/>
    </row>
    <row r="3165" spans="1:6">
      <c r="A3165" s="711"/>
      <c r="B3165" s="668"/>
      <c r="C3165" s="668"/>
      <c r="D3165" s="668"/>
      <c r="E3165" s="668"/>
      <c r="F3165" s="668"/>
    </row>
    <row r="3166" spans="1:6">
      <c r="A3166" s="711"/>
      <c r="B3166" s="668"/>
      <c r="C3166" s="668"/>
      <c r="D3166" s="668"/>
      <c r="E3166" s="668"/>
      <c r="F3166" s="668"/>
    </row>
    <row r="3167" spans="1:6">
      <c r="A3167" s="711"/>
      <c r="B3167" s="668"/>
      <c r="C3167" s="668"/>
      <c r="D3167" s="668"/>
      <c r="E3167" s="668"/>
      <c r="F3167" s="668"/>
    </row>
    <row r="3168" spans="1:6">
      <c r="A3168" s="711"/>
      <c r="B3168" s="668"/>
      <c r="C3168" s="668"/>
      <c r="D3168" s="668"/>
      <c r="E3168" s="668"/>
      <c r="F3168" s="668"/>
    </row>
    <row r="3169" spans="1:6">
      <c r="A3169" s="711"/>
      <c r="B3169" s="668"/>
      <c r="C3169" s="668"/>
      <c r="D3169" s="668"/>
      <c r="E3169" s="668"/>
      <c r="F3169" s="668"/>
    </row>
    <row r="3170" spans="1:6">
      <c r="A3170" s="711"/>
      <c r="B3170" s="668"/>
      <c r="C3170" s="668"/>
      <c r="D3170" s="668"/>
      <c r="E3170" s="668"/>
      <c r="F3170" s="668"/>
    </row>
    <row r="3171" spans="1:6">
      <c r="A3171" s="711"/>
      <c r="B3171" s="668"/>
      <c r="C3171" s="668"/>
      <c r="D3171" s="668"/>
      <c r="E3171" s="668"/>
      <c r="F3171" s="668"/>
    </row>
    <row r="3172" spans="1:6">
      <c r="A3172" s="711"/>
      <c r="B3172" s="668"/>
      <c r="C3172" s="668"/>
      <c r="D3172" s="668"/>
      <c r="E3172" s="668"/>
      <c r="F3172" s="668"/>
    </row>
    <row r="3173" spans="1:6">
      <c r="A3173" s="711"/>
      <c r="B3173" s="668"/>
      <c r="C3173" s="668"/>
      <c r="D3173" s="668"/>
      <c r="E3173" s="668"/>
      <c r="F3173" s="668"/>
    </row>
    <row r="3174" spans="1:6">
      <c r="A3174" s="711"/>
      <c r="B3174" s="668"/>
      <c r="C3174" s="668"/>
      <c r="D3174" s="668"/>
      <c r="E3174" s="668"/>
      <c r="F3174" s="668"/>
    </row>
    <row r="3175" spans="1:6">
      <c r="A3175" s="711"/>
      <c r="B3175" s="668"/>
      <c r="C3175" s="668"/>
      <c r="D3175" s="668"/>
      <c r="E3175" s="668"/>
      <c r="F3175" s="668"/>
    </row>
    <row r="3176" spans="1:6">
      <c r="A3176" s="711"/>
      <c r="B3176" s="668"/>
      <c r="C3176" s="668"/>
      <c r="D3176" s="668"/>
      <c r="E3176" s="668"/>
      <c r="F3176" s="668"/>
    </row>
    <row r="3177" spans="1:6">
      <c r="A3177" s="711"/>
      <c r="B3177" s="668"/>
      <c r="C3177" s="668"/>
      <c r="D3177" s="668"/>
      <c r="E3177" s="668"/>
      <c r="F3177" s="668"/>
    </row>
    <row r="3178" spans="1:6">
      <c r="A3178" s="711"/>
      <c r="B3178" s="668"/>
      <c r="C3178" s="668"/>
      <c r="D3178" s="668"/>
      <c r="E3178" s="668"/>
      <c r="F3178" s="668"/>
    </row>
    <row r="3179" spans="1:6">
      <c r="A3179" s="711"/>
      <c r="B3179" s="668"/>
      <c r="C3179" s="668"/>
      <c r="D3179" s="668"/>
      <c r="E3179" s="668"/>
      <c r="F3179" s="668"/>
    </row>
    <row r="3180" spans="1:6">
      <c r="A3180" s="711"/>
      <c r="B3180" s="668"/>
      <c r="C3180" s="668"/>
      <c r="D3180" s="668"/>
      <c r="E3180" s="668"/>
      <c r="F3180" s="668"/>
    </row>
    <row r="3181" spans="1:6">
      <c r="A3181" s="711"/>
      <c r="B3181" s="668"/>
      <c r="C3181" s="668"/>
      <c r="D3181" s="668"/>
      <c r="E3181" s="668"/>
      <c r="F3181" s="668"/>
    </row>
    <row r="3182" spans="1:6">
      <c r="A3182" s="711"/>
      <c r="B3182" s="668"/>
      <c r="C3182" s="668"/>
      <c r="D3182" s="668"/>
      <c r="E3182" s="668"/>
      <c r="F3182" s="668"/>
    </row>
    <row r="3183" spans="1:6">
      <c r="A3183" s="711"/>
      <c r="B3183" s="668"/>
      <c r="C3183" s="668"/>
      <c r="D3183" s="668"/>
      <c r="E3183" s="668"/>
      <c r="F3183" s="668"/>
    </row>
    <row r="3184" spans="1:6">
      <c r="A3184" s="711"/>
      <c r="B3184" s="668"/>
      <c r="C3184" s="668"/>
      <c r="D3184" s="668"/>
      <c r="E3184" s="668"/>
      <c r="F3184" s="668"/>
    </row>
    <row r="3185" spans="1:6">
      <c r="A3185" s="711"/>
      <c r="B3185" s="668"/>
      <c r="C3185" s="668"/>
      <c r="D3185" s="668"/>
      <c r="E3185" s="668"/>
      <c r="F3185" s="668"/>
    </row>
    <row r="3186" spans="1:6">
      <c r="A3186" s="711"/>
      <c r="B3186" s="668"/>
      <c r="C3186" s="668"/>
      <c r="D3186" s="668"/>
      <c r="E3186" s="668"/>
      <c r="F3186" s="668"/>
    </row>
    <row r="3187" spans="1:6">
      <c r="A3187" s="711"/>
      <c r="B3187" s="668"/>
      <c r="C3187" s="668"/>
      <c r="D3187" s="668"/>
      <c r="E3187" s="668"/>
      <c r="F3187" s="668"/>
    </row>
    <row r="3188" spans="1:6">
      <c r="A3188" s="711"/>
      <c r="B3188" s="668"/>
      <c r="C3188" s="668"/>
      <c r="D3188" s="668"/>
      <c r="E3188" s="668"/>
      <c r="F3188" s="668"/>
    </row>
    <row r="3189" spans="1:6">
      <c r="A3189" s="711"/>
      <c r="B3189" s="668"/>
      <c r="C3189" s="668"/>
      <c r="D3189" s="668"/>
      <c r="E3189" s="668"/>
      <c r="F3189" s="668"/>
    </row>
    <row r="3190" spans="1:6">
      <c r="A3190" s="711"/>
      <c r="B3190" s="668"/>
      <c r="C3190" s="668"/>
      <c r="D3190" s="668"/>
      <c r="E3190" s="668"/>
      <c r="F3190" s="668"/>
    </row>
    <row r="3191" spans="1:6">
      <c r="A3191" s="711"/>
      <c r="B3191" s="668"/>
      <c r="C3191" s="668"/>
      <c r="D3191" s="668"/>
      <c r="E3191" s="668"/>
      <c r="F3191" s="668"/>
    </row>
    <row r="3192" spans="1:6">
      <c r="A3192" s="711"/>
      <c r="B3192" s="668"/>
      <c r="C3192" s="668"/>
      <c r="D3192" s="668"/>
      <c r="E3192" s="668"/>
      <c r="F3192" s="668"/>
    </row>
    <row r="3193" spans="1:6">
      <c r="A3193" s="711"/>
      <c r="B3193" s="668"/>
      <c r="C3193" s="668"/>
      <c r="D3193" s="668"/>
      <c r="E3193" s="668"/>
      <c r="F3193" s="668"/>
    </row>
    <row r="3194" spans="1:6">
      <c r="A3194" s="711"/>
      <c r="B3194" s="668"/>
      <c r="C3194" s="668"/>
      <c r="D3194" s="668"/>
      <c r="E3194" s="668"/>
      <c r="F3194" s="668"/>
    </row>
    <row r="3195" spans="1:6">
      <c r="A3195" s="711"/>
      <c r="B3195" s="668"/>
      <c r="C3195" s="668"/>
      <c r="D3195" s="668"/>
      <c r="E3195" s="668"/>
      <c r="F3195" s="668"/>
    </row>
    <row r="3196" spans="1:6">
      <c r="A3196" s="711"/>
      <c r="B3196" s="668"/>
      <c r="C3196" s="668"/>
      <c r="D3196" s="668"/>
      <c r="E3196" s="668"/>
      <c r="F3196" s="668"/>
    </row>
    <row r="3197" spans="1:6">
      <c r="A3197" s="711"/>
      <c r="B3197" s="668"/>
      <c r="C3197" s="668"/>
      <c r="D3197" s="668"/>
      <c r="E3197" s="668"/>
      <c r="F3197" s="668"/>
    </row>
    <row r="3198" spans="1:6">
      <c r="A3198" s="711"/>
      <c r="B3198" s="668"/>
      <c r="C3198" s="668"/>
      <c r="D3198" s="668"/>
      <c r="E3198" s="668"/>
      <c r="F3198" s="668"/>
    </row>
    <row r="3199" spans="1:6">
      <c r="A3199" s="711"/>
      <c r="B3199" s="668"/>
      <c r="C3199" s="668"/>
      <c r="D3199" s="668"/>
      <c r="E3199" s="668"/>
      <c r="F3199" s="668"/>
    </row>
    <row r="3200" spans="1:6">
      <c r="A3200" s="711"/>
      <c r="B3200" s="668"/>
      <c r="C3200" s="668"/>
      <c r="D3200" s="668"/>
      <c r="E3200" s="668"/>
      <c r="F3200" s="668"/>
    </row>
    <row r="3201" spans="1:6">
      <c r="A3201" s="711"/>
      <c r="B3201" s="668"/>
      <c r="C3201" s="668"/>
      <c r="D3201" s="668"/>
      <c r="E3201" s="668"/>
      <c r="F3201" s="668"/>
    </row>
    <row r="3202" spans="1:6">
      <c r="A3202" s="711"/>
      <c r="B3202" s="668"/>
      <c r="C3202" s="668"/>
      <c r="D3202" s="668"/>
      <c r="E3202" s="668"/>
      <c r="F3202" s="668"/>
    </row>
    <row r="3203" spans="1:6">
      <c r="A3203" s="711"/>
      <c r="B3203" s="668"/>
      <c r="C3203" s="668"/>
      <c r="D3203" s="668"/>
      <c r="E3203" s="668"/>
      <c r="F3203" s="668"/>
    </row>
    <row r="3204" spans="1:6">
      <c r="A3204" s="711"/>
      <c r="B3204" s="668"/>
      <c r="C3204" s="668"/>
      <c r="D3204" s="668"/>
      <c r="E3204" s="668"/>
      <c r="F3204" s="668"/>
    </row>
    <row r="3205" spans="1:6">
      <c r="A3205" s="711"/>
      <c r="B3205" s="668"/>
      <c r="C3205" s="668"/>
      <c r="D3205" s="668"/>
      <c r="E3205" s="668"/>
      <c r="F3205" s="668"/>
    </row>
    <row r="3206" spans="1:6">
      <c r="A3206" s="711"/>
      <c r="B3206" s="668"/>
      <c r="C3206" s="668"/>
      <c r="D3206" s="668"/>
      <c r="E3206" s="668"/>
      <c r="F3206" s="668"/>
    </row>
    <row r="3207" spans="1:6">
      <c r="A3207" s="711"/>
      <c r="B3207" s="668"/>
      <c r="C3207" s="668"/>
      <c r="D3207" s="668"/>
      <c r="E3207" s="668"/>
      <c r="F3207" s="668"/>
    </row>
    <row r="3208" spans="1:6">
      <c r="A3208" s="711"/>
      <c r="B3208" s="668"/>
      <c r="C3208" s="668"/>
      <c r="D3208" s="668"/>
      <c r="E3208" s="668"/>
      <c r="F3208" s="668"/>
    </row>
    <row r="3209" spans="1:6">
      <c r="A3209" s="711"/>
      <c r="B3209" s="668"/>
      <c r="C3209" s="668"/>
      <c r="D3209" s="668"/>
      <c r="E3209" s="668"/>
      <c r="F3209" s="668"/>
    </row>
    <row r="3210" spans="1:6">
      <c r="A3210" s="711"/>
      <c r="B3210" s="668"/>
      <c r="C3210" s="668"/>
      <c r="D3210" s="668"/>
      <c r="E3210" s="668"/>
      <c r="F3210" s="668"/>
    </row>
    <row r="3211" spans="1:6">
      <c r="A3211" s="711"/>
      <c r="B3211" s="668"/>
      <c r="C3211" s="668"/>
      <c r="D3211" s="668"/>
      <c r="E3211" s="668"/>
      <c r="F3211" s="668"/>
    </row>
    <row r="3212" spans="1:6">
      <c r="A3212" s="711"/>
      <c r="B3212" s="668"/>
      <c r="C3212" s="668"/>
      <c r="D3212" s="668"/>
      <c r="E3212" s="668"/>
      <c r="F3212" s="668"/>
    </row>
    <row r="3213" spans="1:6">
      <c r="A3213" s="711"/>
      <c r="B3213" s="668"/>
      <c r="C3213" s="668"/>
      <c r="D3213" s="668"/>
      <c r="E3213" s="668"/>
      <c r="F3213" s="668"/>
    </row>
    <row r="3214" spans="1:6">
      <c r="A3214" s="711"/>
      <c r="B3214" s="668"/>
      <c r="C3214" s="668"/>
      <c r="D3214" s="668"/>
      <c r="E3214" s="668"/>
      <c r="F3214" s="668"/>
    </row>
    <row r="3215" spans="1:6">
      <c r="A3215" s="711"/>
      <c r="B3215" s="668"/>
      <c r="C3215" s="668"/>
      <c r="D3215" s="668"/>
      <c r="E3215" s="668"/>
      <c r="F3215" s="668"/>
    </row>
    <row r="3216" spans="1:6">
      <c r="A3216" s="711"/>
      <c r="B3216" s="668"/>
      <c r="C3216" s="668"/>
      <c r="D3216" s="668"/>
      <c r="E3216" s="668"/>
      <c r="F3216" s="668"/>
    </row>
    <row r="3217" spans="1:6">
      <c r="A3217" s="711"/>
      <c r="B3217" s="668"/>
      <c r="C3217" s="668"/>
      <c r="D3217" s="668"/>
      <c r="E3217" s="668"/>
      <c r="F3217" s="668"/>
    </row>
    <row r="3218" spans="1:6">
      <c r="A3218" s="711"/>
      <c r="B3218" s="668"/>
      <c r="C3218" s="668"/>
      <c r="D3218" s="668"/>
      <c r="E3218" s="668"/>
      <c r="F3218" s="668"/>
    </row>
    <row r="3219" spans="1:6">
      <c r="A3219" s="711"/>
      <c r="B3219" s="668"/>
      <c r="C3219" s="668"/>
      <c r="D3219" s="668"/>
      <c r="E3219" s="668"/>
      <c r="F3219" s="668"/>
    </row>
    <row r="3220" spans="1:6">
      <c r="A3220" s="711"/>
      <c r="B3220" s="668"/>
      <c r="C3220" s="668"/>
      <c r="D3220" s="668"/>
      <c r="E3220" s="668"/>
      <c r="F3220" s="668"/>
    </row>
    <row r="3221" spans="1:6">
      <c r="A3221" s="711"/>
      <c r="B3221" s="668"/>
      <c r="C3221" s="668"/>
      <c r="D3221" s="668"/>
      <c r="E3221" s="668"/>
      <c r="F3221" s="668"/>
    </row>
    <row r="3222" spans="1:6">
      <c r="A3222" s="711"/>
      <c r="B3222" s="668"/>
      <c r="C3222" s="668"/>
      <c r="D3222" s="668"/>
      <c r="E3222" s="668"/>
      <c r="F3222" s="668"/>
    </row>
    <row r="3223" spans="1:6">
      <c r="A3223" s="711"/>
      <c r="B3223" s="668"/>
      <c r="C3223" s="668"/>
      <c r="D3223" s="668"/>
      <c r="E3223" s="668"/>
      <c r="F3223" s="668"/>
    </row>
    <row r="3224" spans="1:6">
      <c r="A3224" s="711"/>
      <c r="B3224" s="668"/>
      <c r="C3224" s="668"/>
      <c r="D3224" s="668"/>
      <c r="E3224" s="668"/>
      <c r="F3224" s="668"/>
    </row>
    <row r="3225" spans="1:6">
      <c r="A3225" s="711"/>
      <c r="B3225" s="668"/>
      <c r="C3225" s="668"/>
      <c r="D3225" s="668"/>
      <c r="E3225" s="668"/>
      <c r="F3225" s="668"/>
    </row>
    <row r="3226" spans="1:6">
      <c r="A3226" s="711"/>
      <c r="B3226" s="668"/>
      <c r="C3226" s="668"/>
      <c r="D3226" s="668"/>
      <c r="E3226" s="668"/>
      <c r="F3226" s="668"/>
    </row>
    <row r="3227" spans="1:6">
      <c r="A3227" s="711"/>
      <c r="B3227" s="668"/>
      <c r="C3227" s="668"/>
      <c r="D3227" s="668"/>
      <c r="E3227" s="668"/>
      <c r="F3227" s="668"/>
    </row>
    <row r="3228" spans="1:6">
      <c r="A3228" s="711"/>
      <c r="B3228" s="668"/>
      <c r="C3228" s="668"/>
      <c r="D3228" s="668"/>
      <c r="E3228" s="668"/>
      <c r="F3228" s="668"/>
    </row>
    <row r="3229" spans="1:6">
      <c r="A3229" s="711"/>
      <c r="B3229" s="668"/>
      <c r="C3229" s="668"/>
      <c r="D3229" s="668"/>
      <c r="E3229" s="668"/>
      <c r="F3229" s="668"/>
    </row>
    <row r="3230" spans="1:6">
      <c r="A3230" s="711"/>
      <c r="B3230" s="668"/>
      <c r="C3230" s="668"/>
      <c r="D3230" s="668"/>
      <c r="E3230" s="668"/>
      <c r="F3230" s="668"/>
    </row>
    <row r="3231" spans="1:6">
      <c r="A3231" s="711"/>
      <c r="B3231" s="668"/>
      <c r="C3231" s="668"/>
      <c r="D3231" s="668"/>
      <c r="E3231" s="668"/>
      <c r="F3231" s="668"/>
    </row>
    <row r="3232" spans="1:6">
      <c r="A3232" s="711"/>
      <c r="B3232" s="668"/>
      <c r="C3232" s="668"/>
      <c r="D3232" s="668"/>
      <c r="E3232" s="668"/>
      <c r="F3232" s="668"/>
    </row>
    <row r="3233" spans="1:6">
      <c r="A3233" s="711"/>
      <c r="B3233" s="668"/>
      <c r="C3233" s="668"/>
      <c r="D3233" s="668"/>
      <c r="E3233" s="668"/>
      <c r="F3233" s="668"/>
    </row>
    <row r="3234" spans="1:6">
      <c r="A3234" s="711"/>
      <c r="B3234" s="668"/>
      <c r="C3234" s="668"/>
      <c r="D3234" s="668"/>
      <c r="E3234" s="668"/>
      <c r="F3234" s="668"/>
    </row>
    <row r="3235" spans="1:6">
      <c r="A3235" s="711"/>
      <c r="B3235" s="668"/>
      <c r="C3235" s="668"/>
      <c r="D3235" s="668"/>
      <c r="E3235" s="668"/>
      <c r="F3235" s="668"/>
    </row>
    <row r="3236" spans="1:6">
      <c r="A3236" s="711"/>
      <c r="B3236" s="668"/>
      <c r="C3236" s="668"/>
      <c r="D3236" s="668"/>
      <c r="E3236" s="668"/>
      <c r="F3236" s="668"/>
    </row>
    <row r="3237" spans="1:6">
      <c r="A3237" s="711"/>
      <c r="B3237" s="668"/>
      <c r="C3237" s="668"/>
      <c r="D3237" s="668"/>
      <c r="E3237" s="668"/>
      <c r="F3237" s="668"/>
    </row>
    <row r="3238" spans="1:6">
      <c r="A3238" s="711"/>
      <c r="B3238" s="668"/>
      <c r="C3238" s="668"/>
      <c r="D3238" s="668"/>
      <c r="E3238" s="668"/>
      <c r="F3238" s="668"/>
    </row>
    <row r="3239" spans="1:6">
      <c r="A3239" s="711"/>
      <c r="B3239" s="668"/>
      <c r="C3239" s="668"/>
      <c r="D3239" s="668"/>
      <c r="E3239" s="668"/>
      <c r="F3239" s="668"/>
    </row>
    <row r="3240" spans="1:6">
      <c r="A3240" s="711"/>
      <c r="B3240" s="668"/>
      <c r="C3240" s="668"/>
      <c r="D3240" s="668"/>
      <c r="E3240" s="668"/>
      <c r="F3240" s="668"/>
    </row>
    <row r="3241" spans="1:6">
      <c r="A3241" s="711"/>
      <c r="B3241" s="668"/>
      <c r="C3241" s="668"/>
      <c r="D3241" s="668"/>
      <c r="E3241" s="668"/>
      <c r="F3241" s="668"/>
    </row>
    <row r="3242" spans="1:6">
      <c r="A3242" s="711"/>
      <c r="B3242" s="668"/>
      <c r="C3242" s="668"/>
      <c r="D3242" s="668"/>
      <c r="E3242" s="668"/>
      <c r="F3242" s="668"/>
    </row>
    <row r="3243" spans="1:6">
      <c r="A3243" s="711"/>
      <c r="B3243" s="668"/>
      <c r="C3243" s="668"/>
      <c r="D3243" s="668"/>
      <c r="E3243" s="668"/>
      <c r="F3243" s="668"/>
    </row>
    <row r="3244" spans="1:6">
      <c r="A3244" s="711"/>
      <c r="B3244" s="668"/>
      <c r="C3244" s="668"/>
      <c r="D3244" s="668"/>
      <c r="E3244" s="668"/>
      <c r="F3244" s="668"/>
    </row>
    <row r="3245" spans="1:6">
      <c r="A3245" s="711"/>
      <c r="B3245" s="668"/>
      <c r="C3245" s="668"/>
      <c r="D3245" s="668"/>
      <c r="E3245" s="668"/>
      <c r="F3245" s="668"/>
    </row>
    <row r="3246" spans="1:6">
      <c r="A3246" s="711"/>
      <c r="B3246" s="668"/>
      <c r="C3246" s="668"/>
      <c r="D3246" s="668"/>
      <c r="E3246" s="668"/>
      <c r="F3246" s="668"/>
    </row>
    <row r="3247" spans="1:6">
      <c r="A3247" s="711"/>
      <c r="B3247" s="668"/>
      <c r="C3247" s="668"/>
      <c r="D3247" s="668"/>
      <c r="E3247" s="668"/>
      <c r="F3247" s="668"/>
    </row>
    <row r="3248" spans="1:6">
      <c r="A3248" s="711"/>
      <c r="B3248" s="668"/>
      <c r="C3248" s="668"/>
      <c r="D3248" s="668"/>
      <c r="E3248" s="668"/>
      <c r="F3248" s="668"/>
    </row>
    <row r="3249" spans="1:6">
      <c r="A3249" s="711"/>
      <c r="B3249" s="668"/>
      <c r="C3249" s="668"/>
      <c r="D3249" s="668"/>
      <c r="E3249" s="668"/>
      <c r="F3249" s="668"/>
    </row>
    <row r="3250" spans="1:6">
      <c r="A3250" s="711"/>
      <c r="B3250" s="668"/>
      <c r="C3250" s="668"/>
      <c r="D3250" s="668"/>
      <c r="E3250" s="668"/>
      <c r="F3250" s="668"/>
    </row>
    <row r="3251" spans="1:6">
      <c r="A3251" s="711"/>
      <c r="B3251" s="668"/>
      <c r="C3251" s="668"/>
      <c r="D3251" s="668"/>
      <c r="E3251" s="668"/>
      <c r="F3251" s="668"/>
    </row>
    <row r="3252" spans="1:6">
      <c r="A3252" s="711"/>
      <c r="B3252" s="668"/>
      <c r="C3252" s="668"/>
      <c r="D3252" s="668"/>
      <c r="E3252" s="668"/>
      <c r="F3252" s="668"/>
    </row>
    <row r="3253" spans="1:6">
      <c r="A3253" s="711"/>
      <c r="B3253" s="668"/>
      <c r="C3253" s="668"/>
      <c r="D3253" s="668"/>
      <c r="E3253" s="668"/>
      <c r="F3253" s="668"/>
    </row>
    <row r="3254" spans="1:6">
      <c r="A3254" s="711"/>
      <c r="B3254" s="668"/>
      <c r="C3254" s="668"/>
      <c r="D3254" s="668"/>
      <c r="E3254" s="668"/>
      <c r="F3254" s="668"/>
    </row>
    <row r="3255" spans="1:6">
      <c r="A3255" s="711"/>
      <c r="B3255" s="668"/>
      <c r="C3255" s="668"/>
      <c r="D3255" s="668"/>
      <c r="E3255" s="668"/>
      <c r="F3255" s="668"/>
    </row>
    <row r="3256" spans="1:6">
      <c r="A3256" s="711"/>
      <c r="B3256" s="668"/>
      <c r="C3256" s="668"/>
      <c r="D3256" s="668"/>
      <c r="E3256" s="668"/>
      <c r="F3256" s="668"/>
    </row>
    <row r="3257" spans="1:6">
      <c r="A3257" s="711"/>
      <c r="B3257" s="668"/>
      <c r="C3257" s="668"/>
      <c r="D3257" s="668"/>
      <c r="E3257" s="668"/>
      <c r="F3257" s="668"/>
    </row>
    <row r="3258" spans="1:6">
      <c r="A3258" s="711"/>
      <c r="B3258" s="668"/>
      <c r="C3258" s="668"/>
      <c r="D3258" s="668"/>
      <c r="E3258" s="668"/>
      <c r="F3258" s="668"/>
    </row>
    <row r="3259" spans="1:6">
      <c r="A3259" s="711"/>
      <c r="B3259" s="668"/>
      <c r="C3259" s="668"/>
      <c r="D3259" s="668"/>
      <c r="E3259" s="668"/>
      <c r="F3259" s="668"/>
    </row>
    <row r="3260" spans="1:6">
      <c r="A3260" s="711"/>
      <c r="B3260" s="668"/>
      <c r="C3260" s="668"/>
      <c r="D3260" s="668"/>
      <c r="E3260" s="668"/>
      <c r="F3260" s="668"/>
    </row>
    <row r="3261" spans="1:6">
      <c r="A3261" s="711"/>
      <c r="B3261" s="668"/>
      <c r="C3261" s="668"/>
      <c r="D3261" s="668"/>
      <c r="E3261" s="668"/>
      <c r="F3261" s="668"/>
    </row>
    <row r="3262" spans="1:6">
      <c r="A3262" s="711"/>
      <c r="B3262" s="668"/>
      <c r="C3262" s="668"/>
      <c r="D3262" s="668"/>
      <c r="E3262" s="668"/>
      <c r="F3262" s="668"/>
    </row>
    <row r="3263" spans="1:6">
      <c r="A3263" s="711"/>
      <c r="B3263" s="668"/>
      <c r="C3263" s="668"/>
      <c r="D3263" s="668"/>
      <c r="E3263" s="668"/>
      <c r="F3263" s="668"/>
    </row>
    <row r="3264" spans="1:6">
      <c r="A3264" s="711"/>
      <c r="B3264" s="668"/>
      <c r="C3264" s="668"/>
      <c r="D3264" s="668"/>
      <c r="E3264" s="668"/>
      <c r="F3264" s="668"/>
    </row>
    <row r="3265" spans="1:6">
      <c r="A3265" s="711"/>
      <c r="B3265" s="668"/>
      <c r="C3265" s="668"/>
      <c r="D3265" s="668"/>
      <c r="E3265" s="668"/>
      <c r="F3265" s="668"/>
    </row>
    <row r="3266" spans="1:6">
      <c r="A3266" s="711"/>
      <c r="B3266" s="668"/>
      <c r="C3266" s="668"/>
      <c r="D3266" s="668"/>
      <c r="E3266" s="668"/>
      <c r="F3266" s="668"/>
    </row>
    <row r="3267" spans="1:6">
      <c r="A3267" s="711"/>
      <c r="B3267" s="668"/>
      <c r="C3267" s="668"/>
      <c r="D3267" s="668"/>
      <c r="E3267" s="668"/>
      <c r="F3267" s="668"/>
    </row>
    <row r="3268" spans="1:6">
      <c r="A3268" s="711"/>
      <c r="B3268" s="668"/>
      <c r="C3268" s="668"/>
      <c r="D3268" s="668"/>
      <c r="E3268" s="668"/>
      <c r="F3268" s="668"/>
    </row>
    <row r="3269" spans="1:6">
      <c r="A3269" s="711"/>
      <c r="B3269" s="668"/>
      <c r="C3269" s="668"/>
      <c r="D3269" s="668"/>
      <c r="E3269" s="668"/>
      <c r="F3269" s="668"/>
    </row>
    <row r="3270" spans="1:6">
      <c r="A3270" s="711"/>
      <c r="B3270" s="668"/>
      <c r="C3270" s="668"/>
      <c r="D3270" s="668"/>
      <c r="E3270" s="668"/>
      <c r="F3270" s="668"/>
    </row>
    <row r="3271" spans="1:6">
      <c r="A3271" s="711"/>
      <c r="B3271" s="668"/>
      <c r="C3271" s="668"/>
      <c r="D3271" s="668"/>
      <c r="E3271" s="668"/>
      <c r="F3271" s="668"/>
    </row>
    <row r="3272" spans="1:6">
      <c r="A3272" s="711"/>
      <c r="B3272" s="668"/>
      <c r="C3272" s="668"/>
      <c r="D3272" s="668"/>
      <c r="E3272" s="668"/>
      <c r="F3272" s="668"/>
    </row>
    <row r="3273" spans="1:6">
      <c r="A3273" s="711"/>
      <c r="B3273" s="668"/>
      <c r="C3273" s="668"/>
      <c r="D3273" s="668"/>
      <c r="E3273" s="668"/>
      <c r="F3273" s="668"/>
    </row>
    <row r="3274" spans="1:6">
      <c r="A3274" s="711"/>
      <c r="B3274" s="668"/>
      <c r="C3274" s="668"/>
      <c r="D3274" s="668"/>
      <c r="E3274" s="668"/>
      <c r="F3274" s="668"/>
    </row>
    <row r="3275" spans="1:6">
      <c r="A3275" s="711"/>
      <c r="B3275" s="668"/>
      <c r="C3275" s="668"/>
      <c r="D3275" s="668"/>
      <c r="E3275" s="668"/>
      <c r="F3275" s="668"/>
    </row>
    <row r="3276" spans="1:6">
      <c r="A3276" s="711"/>
      <c r="B3276" s="668"/>
      <c r="C3276" s="668"/>
      <c r="D3276" s="668"/>
      <c r="E3276" s="668"/>
      <c r="F3276" s="668"/>
    </row>
    <row r="3277" spans="1:6">
      <c r="A3277" s="711"/>
      <c r="B3277" s="668"/>
      <c r="C3277" s="668"/>
      <c r="D3277" s="668"/>
      <c r="E3277" s="668"/>
      <c r="F3277" s="668"/>
    </row>
    <row r="3278" spans="1:6">
      <c r="A3278" s="711"/>
      <c r="B3278" s="668"/>
      <c r="C3278" s="668"/>
      <c r="D3278" s="668"/>
      <c r="E3278" s="668"/>
      <c r="F3278" s="668"/>
    </row>
    <row r="3279" spans="1:6">
      <c r="A3279" s="711"/>
      <c r="B3279" s="668"/>
      <c r="C3279" s="668"/>
      <c r="D3279" s="668"/>
      <c r="E3279" s="668"/>
      <c r="F3279" s="668"/>
    </row>
    <row r="3280" spans="1:6">
      <c r="A3280" s="711"/>
      <c r="B3280" s="668"/>
      <c r="C3280" s="668"/>
      <c r="D3280" s="668"/>
      <c r="E3280" s="668"/>
      <c r="F3280" s="668"/>
    </row>
    <row r="3281" spans="1:6">
      <c r="A3281" s="711"/>
      <c r="B3281" s="668"/>
      <c r="C3281" s="668"/>
      <c r="D3281" s="668"/>
      <c r="E3281" s="668"/>
      <c r="F3281" s="668"/>
    </row>
    <row r="3282" spans="1:6">
      <c r="A3282" s="711"/>
      <c r="B3282" s="668"/>
      <c r="C3282" s="668"/>
      <c r="D3282" s="668"/>
      <c r="E3282" s="668"/>
      <c r="F3282" s="668"/>
    </row>
    <row r="3283" spans="1:6">
      <c r="A3283" s="711"/>
      <c r="B3283" s="668"/>
      <c r="C3283" s="668"/>
      <c r="D3283" s="668"/>
      <c r="E3283" s="668"/>
      <c r="F3283" s="668"/>
    </row>
    <row r="3284" spans="1:6">
      <c r="A3284" s="711"/>
      <c r="B3284" s="668"/>
      <c r="C3284" s="668"/>
      <c r="D3284" s="668"/>
      <c r="E3284" s="668"/>
      <c r="F3284" s="668"/>
    </row>
    <row r="3285" spans="1:6">
      <c r="A3285" s="711"/>
      <c r="B3285" s="668"/>
      <c r="C3285" s="668"/>
      <c r="D3285" s="668"/>
      <c r="E3285" s="668"/>
      <c r="F3285" s="668"/>
    </row>
    <row r="3286" spans="1:6">
      <c r="A3286" s="711"/>
      <c r="B3286" s="668"/>
      <c r="C3286" s="668"/>
      <c r="D3286" s="668"/>
      <c r="E3286" s="668"/>
      <c r="F3286" s="668"/>
    </row>
    <row r="3287" spans="1:6">
      <c r="A3287" s="711"/>
      <c r="B3287" s="668"/>
      <c r="C3287" s="668"/>
      <c r="D3287" s="668"/>
      <c r="E3287" s="668"/>
      <c r="F3287" s="668"/>
    </row>
    <row r="3288" spans="1:6">
      <c r="A3288" s="711"/>
      <c r="B3288" s="668"/>
      <c r="C3288" s="668"/>
      <c r="D3288" s="668"/>
      <c r="E3288" s="668"/>
      <c r="F3288" s="668"/>
    </row>
    <row r="3289" spans="1:6">
      <c r="A3289" s="711"/>
      <c r="B3289" s="668"/>
      <c r="C3289" s="668"/>
      <c r="D3289" s="668"/>
      <c r="E3289" s="668"/>
      <c r="F3289" s="668"/>
    </row>
    <row r="3290" spans="1:6">
      <c r="A3290" s="711"/>
      <c r="B3290" s="668"/>
      <c r="C3290" s="668"/>
      <c r="D3290" s="668"/>
      <c r="E3290" s="668"/>
      <c r="F3290" s="668"/>
    </row>
    <row r="3291" spans="1:6">
      <c r="A3291" s="711"/>
      <c r="B3291" s="668"/>
      <c r="C3291" s="668"/>
      <c r="D3291" s="668"/>
      <c r="E3291" s="668"/>
      <c r="F3291" s="668"/>
    </row>
    <row r="3292" spans="1:6">
      <c r="A3292" s="711"/>
      <c r="B3292" s="668"/>
      <c r="C3292" s="668"/>
      <c r="D3292" s="668"/>
      <c r="E3292" s="668"/>
      <c r="F3292" s="668"/>
    </row>
    <row r="3293" spans="1:6">
      <c r="A3293" s="711"/>
      <c r="B3293" s="668"/>
      <c r="C3293" s="668"/>
      <c r="D3293" s="668"/>
      <c r="E3293" s="668"/>
      <c r="F3293" s="668"/>
    </row>
    <row r="3294" spans="1:6">
      <c r="A3294" s="711"/>
      <c r="B3294" s="668"/>
      <c r="C3294" s="668"/>
      <c r="D3294" s="668"/>
      <c r="E3294" s="668"/>
      <c r="F3294" s="668"/>
    </row>
    <row r="3295" spans="1:6">
      <c r="A3295" s="711"/>
      <c r="B3295" s="668"/>
      <c r="C3295" s="668"/>
      <c r="D3295" s="668"/>
      <c r="E3295" s="668"/>
      <c r="F3295" s="668"/>
    </row>
    <row r="3296" spans="1:6">
      <c r="A3296" s="711"/>
      <c r="B3296" s="668"/>
      <c r="C3296" s="668"/>
      <c r="D3296" s="668"/>
      <c r="E3296" s="668"/>
      <c r="F3296" s="668"/>
    </row>
    <row r="3297" spans="1:6">
      <c r="A3297" s="711"/>
      <c r="B3297" s="668"/>
      <c r="C3297" s="668"/>
      <c r="D3297" s="668"/>
      <c r="E3297" s="668"/>
      <c r="F3297" s="668"/>
    </row>
    <row r="3298" spans="1:6">
      <c r="A3298" s="711"/>
      <c r="B3298" s="668"/>
      <c r="C3298" s="668"/>
      <c r="D3298" s="668"/>
      <c r="E3298" s="668"/>
      <c r="F3298" s="668"/>
    </row>
    <row r="3299" spans="1:6">
      <c r="A3299" s="711"/>
      <c r="B3299" s="668"/>
      <c r="C3299" s="668"/>
      <c r="D3299" s="668"/>
      <c r="E3299" s="668"/>
      <c r="F3299" s="668"/>
    </row>
    <row r="3300" spans="1:6">
      <c r="A3300" s="711"/>
      <c r="B3300" s="668"/>
      <c r="C3300" s="668"/>
      <c r="D3300" s="668"/>
      <c r="E3300" s="668"/>
      <c r="F3300" s="668"/>
    </row>
    <row r="3301" spans="1:6">
      <c r="A3301" s="711"/>
      <c r="B3301" s="668"/>
      <c r="C3301" s="668"/>
      <c r="D3301" s="668"/>
      <c r="E3301" s="668"/>
      <c r="F3301" s="668"/>
    </row>
    <row r="3302" spans="1:6">
      <c r="A3302" s="711"/>
      <c r="B3302" s="668"/>
      <c r="C3302" s="668"/>
      <c r="D3302" s="668"/>
      <c r="E3302" s="668"/>
      <c r="F3302" s="668"/>
    </row>
    <row r="3303" spans="1:6">
      <c r="A3303" s="711"/>
      <c r="B3303" s="668"/>
      <c r="C3303" s="668"/>
      <c r="D3303" s="668"/>
      <c r="E3303" s="668"/>
      <c r="F3303" s="668"/>
    </row>
    <row r="3304" spans="1:6">
      <c r="A3304" s="711"/>
      <c r="B3304" s="668"/>
      <c r="C3304" s="668"/>
      <c r="D3304" s="668"/>
      <c r="E3304" s="668"/>
      <c r="F3304" s="668"/>
    </row>
    <row r="3305" spans="1:6">
      <c r="A3305" s="711"/>
      <c r="B3305" s="668"/>
      <c r="C3305" s="668"/>
      <c r="D3305" s="668"/>
      <c r="E3305" s="668"/>
      <c r="F3305" s="668"/>
    </row>
    <row r="3306" spans="1:6">
      <c r="A3306" s="711"/>
      <c r="B3306" s="668"/>
      <c r="C3306" s="668"/>
      <c r="D3306" s="668"/>
      <c r="E3306" s="668"/>
      <c r="F3306" s="668"/>
    </row>
    <row r="3307" spans="1:6">
      <c r="A3307" s="711"/>
      <c r="B3307" s="668"/>
      <c r="C3307" s="668"/>
      <c r="D3307" s="668"/>
      <c r="E3307" s="668"/>
      <c r="F3307" s="668"/>
    </row>
    <row r="3308" spans="1:6">
      <c r="A3308" s="711"/>
      <c r="B3308" s="668"/>
      <c r="C3308" s="668"/>
      <c r="D3308" s="668"/>
      <c r="E3308" s="668"/>
      <c r="F3308" s="668"/>
    </row>
    <row r="3309" spans="1:6">
      <c r="A3309" s="711"/>
      <c r="B3309" s="668"/>
      <c r="C3309" s="668"/>
      <c r="D3309" s="668"/>
      <c r="E3309" s="668"/>
      <c r="F3309" s="668"/>
    </row>
    <row r="3310" spans="1:6">
      <c r="A3310" s="711"/>
      <c r="B3310" s="668"/>
      <c r="C3310" s="668"/>
      <c r="D3310" s="668"/>
      <c r="E3310" s="668"/>
      <c r="F3310" s="668"/>
    </row>
    <row r="3311" spans="1:6">
      <c r="A3311" s="711"/>
      <c r="B3311" s="668"/>
      <c r="C3311" s="668"/>
      <c r="D3311" s="668"/>
      <c r="E3311" s="668"/>
      <c r="F3311" s="668"/>
    </row>
    <row r="3312" spans="1:6">
      <c r="A3312" s="711"/>
      <c r="B3312" s="668"/>
      <c r="C3312" s="668"/>
      <c r="D3312" s="668"/>
      <c r="E3312" s="668"/>
      <c r="F3312" s="668"/>
    </row>
    <row r="3313" spans="1:6">
      <c r="A3313" s="711"/>
      <c r="B3313" s="668"/>
      <c r="C3313" s="668"/>
      <c r="D3313" s="668"/>
      <c r="E3313" s="668"/>
      <c r="F3313" s="668"/>
    </row>
    <row r="3314" spans="1:6">
      <c r="A3314" s="711"/>
      <c r="B3314" s="668"/>
      <c r="C3314" s="668"/>
      <c r="D3314" s="668"/>
      <c r="E3314" s="668"/>
      <c r="F3314" s="668"/>
    </row>
    <row r="3315" spans="1:6">
      <c r="A3315" s="711"/>
      <c r="B3315" s="668"/>
      <c r="C3315" s="668"/>
      <c r="D3315" s="668"/>
      <c r="E3315" s="668"/>
      <c r="F3315" s="668"/>
    </row>
    <row r="3316" spans="1:6">
      <c r="A3316" s="711"/>
      <c r="B3316" s="668"/>
      <c r="C3316" s="668"/>
      <c r="D3316" s="668"/>
      <c r="E3316" s="668"/>
      <c r="F3316" s="668"/>
    </row>
    <row r="3317" spans="1:6">
      <c r="A3317" s="711"/>
      <c r="B3317" s="668"/>
      <c r="C3317" s="668"/>
      <c r="D3317" s="668"/>
      <c r="E3317" s="668"/>
      <c r="F3317" s="668"/>
    </row>
    <row r="3318" spans="1:6">
      <c r="A3318" s="711"/>
      <c r="B3318" s="668"/>
      <c r="C3318" s="668"/>
      <c r="D3318" s="668"/>
      <c r="E3318" s="668"/>
      <c r="F3318" s="668"/>
    </row>
    <row r="3319" spans="1:6">
      <c r="A3319" s="711"/>
      <c r="B3319" s="668"/>
      <c r="C3319" s="668"/>
      <c r="D3319" s="668"/>
      <c r="E3319" s="668"/>
      <c r="F3319" s="668"/>
    </row>
    <row r="3320" spans="1:6">
      <c r="A3320" s="711"/>
      <c r="B3320" s="668"/>
      <c r="C3320" s="668"/>
      <c r="D3320" s="668"/>
      <c r="E3320" s="668"/>
      <c r="F3320" s="668"/>
    </row>
    <row r="3321" spans="1:6">
      <c r="A3321" s="711"/>
      <c r="B3321" s="668"/>
      <c r="C3321" s="668"/>
      <c r="D3321" s="668"/>
      <c r="E3321" s="668"/>
      <c r="F3321" s="668"/>
    </row>
    <row r="3322" spans="1:6">
      <c r="A3322" s="711"/>
      <c r="B3322" s="668"/>
      <c r="C3322" s="668"/>
      <c r="D3322" s="668"/>
      <c r="E3322" s="668"/>
      <c r="F3322" s="668"/>
    </row>
    <row r="3323" spans="1:6">
      <c r="A3323" s="711"/>
      <c r="B3323" s="668"/>
      <c r="C3323" s="668"/>
      <c r="D3323" s="668"/>
      <c r="E3323" s="668"/>
      <c r="F3323" s="668"/>
    </row>
    <row r="3324" spans="1:6">
      <c r="A3324" s="711"/>
      <c r="B3324" s="668"/>
      <c r="C3324" s="668"/>
      <c r="D3324" s="668"/>
      <c r="E3324" s="668"/>
      <c r="F3324" s="668"/>
    </row>
    <row r="3325" spans="1:6">
      <c r="A3325" s="711"/>
      <c r="B3325" s="668"/>
      <c r="C3325" s="668"/>
      <c r="D3325" s="668"/>
      <c r="E3325" s="668"/>
      <c r="F3325" s="668"/>
    </row>
    <row r="3326" spans="1:6">
      <c r="A3326" s="711"/>
      <c r="B3326" s="668"/>
      <c r="C3326" s="668"/>
      <c r="D3326" s="668"/>
      <c r="E3326" s="668"/>
      <c r="F3326" s="668"/>
    </row>
    <row r="3327" spans="1:6">
      <c r="A3327" s="711"/>
      <c r="B3327" s="668"/>
      <c r="C3327" s="668"/>
      <c r="D3327" s="668"/>
      <c r="E3327" s="668"/>
      <c r="F3327" s="668"/>
    </row>
    <row r="3328" spans="1:6">
      <c r="A3328" s="711"/>
      <c r="B3328" s="668"/>
      <c r="C3328" s="668"/>
      <c r="D3328" s="668"/>
      <c r="E3328" s="668"/>
      <c r="F3328" s="668"/>
    </row>
    <row r="3329" spans="1:6">
      <c r="A3329" s="711"/>
      <c r="B3329" s="668"/>
      <c r="C3329" s="668"/>
      <c r="D3329" s="668"/>
      <c r="E3329" s="668"/>
      <c r="F3329" s="668"/>
    </row>
    <row r="3330" spans="1:6">
      <c r="A3330" s="711"/>
      <c r="B3330" s="668"/>
      <c r="C3330" s="668"/>
      <c r="D3330" s="668"/>
      <c r="E3330" s="668"/>
      <c r="F3330" s="668"/>
    </row>
    <row r="3331" spans="1:6">
      <c r="A3331" s="711"/>
      <c r="B3331" s="668"/>
      <c r="C3331" s="668"/>
      <c r="D3331" s="668"/>
      <c r="E3331" s="668"/>
      <c r="F3331" s="668"/>
    </row>
    <row r="3332" spans="1:6">
      <c r="A3332" s="711"/>
      <c r="B3332" s="668"/>
      <c r="C3332" s="668"/>
      <c r="D3332" s="668"/>
      <c r="E3332" s="668"/>
      <c r="F3332" s="668"/>
    </row>
    <row r="3333" spans="1:6">
      <c r="A3333" s="711"/>
      <c r="B3333" s="668"/>
      <c r="C3333" s="668"/>
      <c r="D3333" s="668"/>
      <c r="E3333" s="668"/>
      <c r="F3333" s="668"/>
    </row>
    <row r="3334" spans="1:6">
      <c r="A3334" s="711"/>
      <c r="B3334" s="668"/>
      <c r="C3334" s="668"/>
      <c r="D3334" s="668"/>
      <c r="E3334" s="668"/>
      <c r="F3334" s="668"/>
    </row>
    <row r="3335" spans="1:6">
      <c r="A3335" s="711"/>
      <c r="B3335" s="668"/>
      <c r="C3335" s="668"/>
      <c r="D3335" s="668"/>
      <c r="E3335" s="668"/>
      <c r="F3335" s="668"/>
    </row>
    <row r="3336" spans="1:6">
      <c r="A3336" s="711"/>
      <c r="B3336" s="668"/>
      <c r="C3336" s="668"/>
      <c r="D3336" s="668"/>
      <c r="E3336" s="668"/>
      <c r="F3336" s="668"/>
    </row>
    <row r="3337" spans="1:6">
      <c r="A3337" s="711"/>
      <c r="B3337" s="668"/>
      <c r="C3337" s="668"/>
      <c r="D3337" s="668"/>
      <c r="E3337" s="668"/>
      <c r="F3337" s="668"/>
    </row>
    <row r="3338" spans="1:6">
      <c r="A3338" s="711"/>
      <c r="B3338" s="668"/>
      <c r="C3338" s="668"/>
      <c r="D3338" s="668"/>
      <c r="E3338" s="668"/>
      <c r="F3338" s="668"/>
    </row>
    <row r="3339" spans="1:6">
      <c r="A3339" s="711"/>
      <c r="B3339" s="668"/>
      <c r="C3339" s="668"/>
      <c r="D3339" s="668"/>
      <c r="E3339" s="668"/>
      <c r="F3339" s="668"/>
    </row>
    <row r="3340" spans="1:6">
      <c r="A3340" s="711"/>
      <c r="B3340" s="668"/>
      <c r="C3340" s="668"/>
      <c r="D3340" s="668"/>
      <c r="E3340" s="668"/>
      <c r="F3340" s="668"/>
    </row>
    <row r="3341" spans="1:6">
      <c r="A3341" s="711"/>
      <c r="B3341" s="668"/>
      <c r="C3341" s="668"/>
      <c r="D3341" s="668"/>
      <c r="E3341" s="668"/>
      <c r="F3341" s="668"/>
    </row>
    <row r="3342" spans="1:6">
      <c r="A3342" s="711"/>
      <c r="B3342" s="668"/>
      <c r="C3342" s="668"/>
      <c r="D3342" s="668"/>
      <c r="E3342" s="668"/>
      <c r="F3342" s="668"/>
    </row>
    <row r="3343" spans="1:6">
      <c r="A3343" s="711"/>
      <c r="B3343" s="668"/>
      <c r="C3343" s="668"/>
      <c r="D3343" s="668"/>
      <c r="E3343" s="668"/>
      <c r="F3343" s="668"/>
    </row>
    <row r="3344" spans="1:6">
      <c r="A3344" s="711"/>
      <c r="B3344" s="668"/>
      <c r="C3344" s="668"/>
      <c r="D3344" s="668"/>
      <c r="E3344" s="668"/>
      <c r="F3344" s="668"/>
    </row>
    <row r="3345" spans="1:6">
      <c r="A3345" s="711"/>
      <c r="B3345" s="668"/>
      <c r="C3345" s="668"/>
      <c r="D3345" s="668"/>
      <c r="E3345" s="668"/>
      <c r="F3345" s="668"/>
    </row>
    <row r="3346" spans="1:6">
      <c r="A3346" s="711"/>
      <c r="B3346" s="668"/>
      <c r="C3346" s="668"/>
      <c r="D3346" s="668"/>
      <c r="E3346" s="668"/>
      <c r="F3346" s="668"/>
    </row>
    <row r="3347" spans="1:6">
      <c r="A3347" s="711"/>
      <c r="B3347" s="668"/>
      <c r="C3347" s="668"/>
      <c r="D3347" s="668"/>
      <c r="E3347" s="668"/>
      <c r="F3347" s="668"/>
    </row>
    <row r="3348" spans="1:6">
      <c r="A3348" s="711"/>
      <c r="B3348" s="668"/>
      <c r="C3348" s="668"/>
      <c r="D3348" s="668"/>
      <c r="E3348" s="668"/>
      <c r="F3348" s="668"/>
    </row>
    <row r="3349" spans="1:6">
      <c r="A3349" s="711"/>
      <c r="B3349" s="668"/>
      <c r="C3349" s="668"/>
      <c r="D3349" s="668"/>
      <c r="E3349" s="668"/>
      <c r="F3349" s="668"/>
    </row>
    <row r="3350" spans="1:6">
      <c r="A3350" s="711"/>
      <c r="B3350" s="668"/>
      <c r="C3350" s="668"/>
      <c r="D3350" s="668"/>
      <c r="E3350" s="668"/>
      <c r="F3350" s="668"/>
    </row>
    <row r="3351" spans="1:6">
      <c r="A3351" s="711"/>
      <c r="B3351" s="668"/>
      <c r="C3351" s="668"/>
      <c r="D3351" s="668"/>
      <c r="E3351" s="668"/>
      <c r="F3351" s="668"/>
    </row>
    <row r="3352" spans="1:6">
      <c r="A3352" s="711"/>
      <c r="B3352" s="668"/>
      <c r="C3352" s="668"/>
      <c r="D3352" s="668"/>
      <c r="E3352" s="668"/>
      <c r="F3352" s="668"/>
    </row>
    <row r="3353" spans="1:6">
      <c r="A3353" s="711"/>
      <c r="B3353" s="668"/>
      <c r="C3353" s="668"/>
      <c r="D3353" s="668"/>
      <c r="E3353" s="668"/>
      <c r="F3353" s="668"/>
    </row>
    <row r="3354" spans="1:6">
      <c r="A3354" s="711"/>
      <c r="B3354" s="668"/>
      <c r="C3354" s="668"/>
      <c r="D3354" s="668"/>
      <c r="E3354" s="668"/>
      <c r="F3354" s="668"/>
    </row>
    <row r="3355" spans="1:6">
      <c r="A3355" s="711"/>
      <c r="B3355" s="668"/>
      <c r="C3355" s="668"/>
      <c r="D3355" s="668"/>
      <c r="E3355" s="668"/>
      <c r="F3355" s="668"/>
    </row>
    <row r="3356" spans="1:6">
      <c r="A3356" s="711"/>
      <c r="B3356" s="668"/>
      <c r="C3356" s="668"/>
      <c r="D3356" s="668"/>
      <c r="E3356" s="668"/>
      <c r="F3356" s="668"/>
    </row>
    <row r="3357" spans="1:6">
      <c r="A3357" s="711"/>
      <c r="B3357" s="668"/>
      <c r="C3357" s="668"/>
      <c r="D3357" s="668"/>
      <c r="E3357" s="668"/>
      <c r="F3357" s="668"/>
    </row>
    <row r="3358" spans="1:6">
      <c r="A3358" s="711"/>
      <c r="B3358" s="668"/>
      <c r="C3358" s="668"/>
      <c r="D3358" s="668"/>
      <c r="E3358" s="668"/>
      <c r="F3358" s="668"/>
    </row>
    <row r="3359" spans="1:6">
      <c r="A3359" s="711"/>
      <c r="B3359" s="668"/>
      <c r="C3359" s="668"/>
      <c r="D3359" s="668"/>
      <c r="E3359" s="668"/>
      <c r="F3359" s="668"/>
    </row>
    <row r="3360" spans="1:6">
      <c r="A3360" s="711"/>
      <c r="B3360" s="668"/>
      <c r="C3360" s="668"/>
      <c r="D3360" s="668"/>
      <c r="E3360" s="668"/>
      <c r="F3360" s="668"/>
    </row>
    <row r="3361" spans="1:6">
      <c r="A3361" s="711"/>
      <c r="B3361" s="668"/>
      <c r="C3361" s="668"/>
      <c r="D3361" s="668"/>
      <c r="E3361" s="668"/>
      <c r="F3361" s="668"/>
    </row>
    <row r="3362" spans="1:6">
      <c r="A3362" s="711"/>
      <c r="B3362" s="668"/>
      <c r="C3362" s="668"/>
      <c r="D3362" s="668"/>
      <c r="E3362" s="668"/>
      <c r="F3362" s="668"/>
    </row>
    <row r="3363" spans="1:6">
      <c r="A3363" s="711"/>
      <c r="B3363" s="668"/>
      <c r="C3363" s="668"/>
      <c r="D3363" s="668"/>
      <c r="E3363" s="668"/>
      <c r="F3363" s="668"/>
    </row>
    <row r="3364" spans="1:6">
      <c r="A3364" s="711"/>
      <c r="B3364" s="668"/>
      <c r="C3364" s="668"/>
      <c r="D3364" s="668"/>
      <c r="E3364" s="668"/>
      <c r="F3364" s="668"/>
    </row>
    <row r="3365" spans="1:6">
      <c r="A3365" s="711"/>
      <c r="B3365" s="668"/>
      <c r="C3365" s="668"/>
      <c r="D3365" s="668"/>
      <c r="E3365" s="668"/>
      <c r="F3365" s="668"/>
    </row>
    <row r="3366" spans="1:6">
      <c r="A3366" s="711"/>
      <c r="B3366" s="668"/>
      <c r="C3366" s="668"/>
      <c r="D3366" s="668"/>
      <c r="E3366" s="668"/>
      <c r="F3366" s="668"/>
    </row>
    <row r="3367" spans="1:6">
      <c r="A3367" s="711"/>
      <c r="B3367" s="668"/>
      <c r="C3367" s="668"/>
      <c r="D3367" s="668"/>
      <c r="E3367" s="668"/>
      <c r="F3367" s="668"/>
    </row>
    <row r="3368" spans="1:6">
      <c r="A3368" s="711"/>
      <c r="B3368" s="668"/>
      <c r="C3368" s="668"/>
      <c r="D3368" s="668"/>
      <c r="E3368" s="668"/>
      <c r="F3368" s="668"/>
    </row>
    <row r="3369" spans="1:6">
      <c r="A3369" s="711"/>
      <c r="B3369" s="668"/>
      <c r="C3369" s="668"/>
      <c r="D3369" s="668"/>
      <c r="E3369" s="668"/>
      <c r="F3369" s="668"/>
    </row>
    <row r="3370" spans="1:6">
      <c r="A3370" s="711"/>
      <c r="B3370" s="668"/>
      <c r="C3370" s="668"/>
      <c r="D3370" s="668"/>
      <c r="E3370" s="668"/>
      <c r="F3370" s="668"/>
    </row>
    <row r="3371" spans="1:6">
      <c r="A3371" s="711"/>
      <c r="B3371" s="668"/>
      <c r="C3371" s="668"/>
      <c r="D3371" s="668"/>
      <c r="E3371" s="668"/>
      <c r="F3371" s="668"/>
    </row>
    <row r="3372" spans="1:6">
      <c r="A3372" s="711"/>
      <c r="B3372" s="668"/>
      <c r="C3372" s="668"/>
      <c r="D3372" s="668"/>
      <c r="E3372" s="668"/>
      <c r="F3372" s="668"/>
    </row>
    <row r="3373" spans="1:6">
      <c r="A3373" s="711"/>
      <c r="B3373" s="668"/>
      <c r="C3373" s="668"/>
      <c r="D3373" s="668"/>
      <c r="E3373" s="668"/>
      <c r="F3373" s="668"/>
    </row>
    <row r="3374" spans="1:6">
      <c r="A3374" s="711"/>
      <c r="B3374" s="668"/>
      <c r="C3374" s="668"/>
      <c r="D3374" s="668"/>
      <c r="E3374" s="668"/>
      <c r="F3374" s="668"/>
    </row>
    <row r="3375" spans="1:6">
      <c r="A3375" s="711"/>
      <c r="B3375" s="668"/>
      <c r="C3375" s="668"/>
      <c r="D3375" s="668"/>
      <c r="E3375" s="668"/>
      <c r="F3375" s="668"/>
    </row>
    <row r="3376" spans="1:6">
      <c r="A3376" s="711"/>
      <c r="B3376" s="668"/>
      <c r="C3376" s="668"/>
      <c r="D3376" s="668"/>
      <c r="E3376" s="668"/>
      <c r="F3376" s="668"/>
    </row>
    <row r="3377" spans="1:6">
      <c r="A3377" s="711"/>
      <c r="B3377" s="668"/>
      <c r="C3377" s="668"/>
      <c r="D3377" s="668"/>
      <c r="E3377" s="668"/>
      <c r="F3377" s="668"/>
    </row>
    <row r="3378" spans="1:6">
      <c r="A3378" s="711"/>
      <c r="B3378" s="668"/>
      <c r="C3378" s="668"/>
      <c r="D3378" s="668"/>
      <c r="E3378" s="668"/>
      <c r="F3378" s="668"/>
    </row>
    <row r="3379" spans="1:6">
      <c r="A3379" s="711"/>
      <c r="B3379" s="668"/>
      <c r="C3379" s="668"/>
      <c r="D3379" s="668"/>
      <c r="E3379" s="668"/>
      <c r="F3379" s="668"/>
    </row>
    <row r="3380" spans="1:6">
      <c r="A3380" s="711"/>
      <c r="B3380" s="668"/>
      <c r="C3380" s="668"/>
      <c r="D3380" s="668"/>
      <c r="E3380" s="668"/>
      <c r="F3380" s="668"/>
    </row>
    <row r="3381" spans="1:6">
      <c r="A3381" s="711"/>
      <c r="B3381" s="668"/>
      <c r="C3381" s="668"/>
      <c r="D3381" s="668"/>
      <c r="E3381" s="668"/>
      <c r="F3381" s="668"/>
    </row>
    <row r="3382" spans="1:6">
      <c r="A3382" s="711"/>
      <c r="B3382" s="668"/>
      <c r="C3382" s="668"/>
      <c r="D3382" s="668"/>
      <c r="E3382" s="668"/>
      <c r="F3382" s="668"/>
    </row>
    <row r="3383" spans="1:6">
      <c r="A3383" s="711"/>
      <c r="B3383" s="668"/>
      <c r="C3383" s="668"/>
      <c r="D3383" s="668"/>
      <c r="E3383" s="668"/>
      <c r="F3383" s="668"/>
    </row>
    <row r="3384" spans="1:6">
      <c r="A3384" s="711"/>
      <c r="B3384" s="668"/>
      <c r="C3384" s="668"/>
      <c r="D3384" s="668"/>
      <c r="E3384" s="668"/>
      <c r="F3384" s="668"/>
    </row>
    <row r="3385" spans="1:6">
      <c r="A3385" s="711"/>
      <c r="B3385" s="668"/>
      <c r="C3385" s="668"/>
      <c r="D3385" s="668"/>
      <c r="E3385" s="668"/>
      <c r="F3385" s="668"/>
    </row>
    <row r="3386" spans="1:6">
      <c r="A3386" s="711"/>
      <c r="B3386" s="668"/>
      <c r="C3386" s="668"/>
      <c r="D3386" s="668"/>
      <c r="E3386" s="668"/>
      <c r="F3386" s="668"/>
    </row>
    <row r="3387" spans="1:6">
      <c r="A3387" s="711"/>
      <c r="B3387" s="668"/>
      <c r="C3387" s="668"/>
      <c r="D3387" s="668"/>
      <c r="E3387" s="668"/>
      <c r="F3387" s="668"/>
    </row>
    <row r="3388" spans="1:6">
      <c r="A3388" s="711"/>
      <c r="B3388" s="668"/>
      <c r="C3388" s="668"/>
      <c r="D3388" s="668"/>
      <c r="E3388" s="668"/>
      <c r="F3388" s="668"/>
    </row>
    <row r="3389" spans="1:6">
      <c r="A3389" s="711"/>
      <c r="B3389" s="668"/>
      <c r="C3389" s="668"/>
      <c r="D3389" s="668"/>
      <c r="E3389" s="668"/>
      <c r="F3389" s="668"/>
    </row>
    <row r="3390" spans="1:6">
      <c r="A3390" s="711"/>
      <c r="B3390" s="668"/>
      <c r="C3390" s="668"/>
      <c r="D3390" s="668"/>
      <c r="E3390" s="668"/>
      <c r="F3390" s="668"/>
    </row>
    <row r="3391" spans="1:6">
      <c r="A3391" s="711"/>
      <c r="B3391" s="668"/>
      <c r="C3391" s="668"/>
      <c r="D3391" s="668"/>
      <c r="E3391" s="668"/>
      <c r="F3391" s="668"/>
    </row>
    <row r="3392" spans="1:6">
      <c r="A3392" s="711"/>
      <c r="B3392" s="668"/>
      <c r="C3392" s="668"/>
      <c r="D3392" s="668"/>
      <c r="E3392" s="668"/>
      <c r="F3392" s="668"/>
    </row>
    <row r="3393" spans="1:6">
      <c r="A3393" s="711"/>
      <c r="B3393" s="668"/>
      <c r="C3393" s="668"/>
      <c r="D3393" s="668"/>
      <c r="E3393" s="668"/>
      <c r="F3393" s="668"/>
    </row>
    <row r="3394" spans="1:6">
      <c r="A3394" s="711"/>
      <c r="B3394" s="668"/>
      <c r="C3394" s="668"/>
      <c r="D3394" s="668"/>
      <c r="E3394" s="668"/>
      <c r="F3394" s="668"/>
    </row>
    <row r="3395" spans="1:6">
      <c r="A3395" s="711"/>
      <c r="B3395" s="668"/>
      <c r="C3395" s="668"/>
      <c r="D3395" s="668"/>
      <c r="E3395" s="668"/>
      <c r="F3395" s="668"/>
    </row>
    <row r="3396" spans="1:6">
      <c r="A3396" s="711"/>
      <c r="B3396" s="668"/>
      <c r="C3396" s="668"/>
      <c r="D3396" s="668"/>
      <c r="E3396" s="668"/>
      <c r="F3396" s="668"/>
    </row>
    <row r="3397" spans="1:6">
      <c r="A3397" s="711"/>
      <c r="B3397" s="668"/>
      <c r="C3397" s="668"/>
      <c r="D3397" s="668"/>
      <c r="E3397" s="668"/>
      <c r="F3397" s="668"/>
    </row>
    <row r="3398" spans="1:6">
      <c r="A3398" s="711"/>
      <c r="B3398" s="668"/>
      <c r="C3398" s="668"/>
      <c r="D3398" s="668"/>
      <c r="E3398" s="668"/>
      <c r="F3398" s="668"/>
    </row>
    <row r="3399" spans="1:6">
      <c r="A3399" s="711"/>
      <c r="B3399" s="668"/>
      <c r="C3399" s="668"/>
      <c r="D3399" s="668"/>
      <c r="E3399" s="668"/>
      <c r="F3399" s="668"/>
    </row>
    <row r="3400" spans="1:6">
      <c r="A3400" s="711"/>
      <c r="B3400" s="668"/>
      <c r="C3400" s="668"/>
      <c r="D3400" s="668"/>
      <c r="E3400" s="668"/>
      <c r="F3400" s="668"/>
    </row>
    <row r="3401" spans="1:6">
      <c r="A3401" s="711"/>
      <c r="B3401" s="668"/>
      <c r="C3401" s="668"/>
      <c r="D3401" s="668"/>
      <c r="E3401" s="668"/>
      <c r="F3401" s="668"/>
    </row>
    <row r="3402" spans="1:6">
      <c r="A3402" s="711"/>
      <c r="B3402" s="668"/>
      <c r="C3402" s="668"/>
      <c r="D3402" s="668"/>
      <c r="E3402" s="668"/>
      <c r="F3402" s="668"/>
    </row>
    <row r="3403" spans="1:6">
      <c r="A3403" s="711"/>
      <c r="B3403" s="668"/>
      <c r="C3403" s="668"/>
      <c r="D3403" s="668"/>
      <c r="E3403" s="668"/>
      <c r="F3403" s="668"/>
    </row>
    <row r="3404" spans="1:6">
      <c r="A3404" s="711"/>
      <c r="B3404" s="668"/>
      <c r="C3404" s="668"/>
      <c r="D3404" s="668"/>
      <c r="E3404" s="668"/>
      <c r="F3404" s="668"/>
    </row>
    <row r="3405" spans="1:6">
      <c r="A3405" s="711"/>
      <c r="B3405" s="668"/>
      <c r="C3405" s="668"/>
      <c r="D3405" s="668"/>
      <c r="E3405" s="668"/>
      <c r="F3405" s="668"/>
    </row>
    <row r="3406" spans="1:6">
      <c r="A3406" s="711"/>
      <c r="B3406" s="668"/>
      <c r="C3406" s="668"/>
      <c r="D3406" s="668"/>
      <c r="E3406" s="668"/>
      <c r="F3406" s="668"/>
    </row>
    <row r="3407" spans="1:6">
      <c r="A3407" s="711"/>
      <c r="B3407" s="668"/>
      <c r="C3407" s="668"/>
      <c r="D3407" s="668"/>
      <c r="E3407" s="668"/>
      <c r="F3407" s="668"/>
    </row>
    <row r="3408" spans="1:6">
      <c r="A3408" s="711"/>
      <c r="B3408" s="668"/>
      <c r="C3408" s="668"/>
      <c r="D3408" s="668"/>
      <c r="E3408" s="668"/>
      <c r="F3408" s="668"/>
    </row>
    <row r="3409" spans="1:6">
      <c r="A3409" s="711"/>
      <c r="B3409" s="668"/>
      <c r="C3409" s="668"/>
      <c r="D3409" s="668"/>
      <c r="E3409" s="668"/>
      <c r="F3409" s="668"/>
    </row>
    <row r="3410" spans="1:6">
      <c r="A3410" s="711"/>
      <c r="B3410" s="668"/>
      <c r="C3410" s="668"/>
      <c r="D3410" s="668"/>
      <c r="E3410" s="668"/>
      <c r="F3410" s="668"/>
    </row>
    <row r="3411" spans="1:6">
      <c r="A3411" s="711"/>
      <c r="B3411" s="668"/>
      <c r="C3411" s="668"/>
      <c r="D3411" s="668"/>
      <c r="E3411" s="668"/>
      <c r="F3411" s="668"/>
    </row>
    <row r="3412" spans="1:6">
      <c r="A3412" s="711"/>
      <c r="B3412" s="668"/>
      <c r="C3412" s="668"/>
      <c r="D3412" s="668"/>
      <c r="E3412" s="668"/>
      <c r="F3412" s="668"/>
    </row>
    <row r="3413" spans="1:6">
      <c r="A3413" s="711"/>
      <c r="B3413" s="668"/>
      <c r="C3413" s="668"/>
      <c r="D3413" s="668"/>
      <c r="E3413" s="668"/>
      <c r="F3413" s="668"/>
    </row>
    <row r="3414" spans="1:6">
      <c r="A3414" s="711"/>
      <c r="B3414" s="668"/>
      <c r="C3414" s="668"/>
      <c r="D3414" s="668"/>
      <c r="E3414" s="668"/>
      <c r="F3414" s="668"/>
    </row>
    <row r="3415" spans="1:6">
      <c r="A3415" s="711"/>
      <c r="B3415" s="668"/>
      <c r="C3415" s="668"/>
      <c r="D3415" s="668"/>
      <c r="E3415" s="668"/>
      <c r="F3415" s="668"/>
    </row>
    <row r="3416" spans="1:6">
      <c r="A3416" s="711"/>
      <c r="B3416" s="668"/>
      <c r="C3416" s="668"/>
      <c r="D3416" s="668"/>
      <c r="E3416" s="668"/>
      <c r="F3416" s="668"/>
    </row>
    <row r="3417" spans="1:6">
      <c r="A3417" s="711"/>
      <c r="B3417" s="668"/>
      <c r="C3417" s="668"/>
      <c r="D3417" s="668"/>
      <c r="E3417" s="668"/>
      <c r="F3417" s="668"/>
    </row>
    <row r="3418" spans="1:6">
      <c r="A3418" s="711"/>
      <c r="B3418" s="668"/>
      <c r="C3418" s="668"/>
      <c r="D3418" s="668"/>
      <c r="E3418" s="668"/>
      <c r="F3418" s="668"/>
    </row>
    <row r="3419" spans="1:6">
      <c r="A3419" s="711"/>
      <c r="B3419" s="668"/>
      <c r="C3419" s="668"/>
      <c r="D3419" s="668"/>
      <c r="E3419" s="668"/>
      <c r="F3419" s="668"/>
    </row>
    <row r="3420" spans="1:6">
      <c r="A3420" s="711"/>
      <c r="B3420" s="668"/>
      <c r="C3420" s="668"/>
      <c r="D3420" s="668"/>
      <c r="E3420" s="668"/>
      <c r="F3420" s="668"/>
    </row>
    <row r="3421" spans="1:6">
      <c r="A3421" s="711"/>
      <c r="B3421" s="668"/>
      <c r="C3421" s="668"/>
      <c r="D3421" s="668"/>
      <c r="E3421" s="668"/>
      <c r="F3421" s="668"/>
    </row>
    <row r="3422" spans="1:6">
      <c r="A3422" s="711"/>
      <c r="B3422" s="668"/>
      <c r="C3422" s="668"/>
      <c r="D3422" s="668"/>
      <c r="E3422" s="668"/>
      <c r="F3422" s="668"/>
    </row>
    <row r="3423" spans="1:6">
      <c r="A3423" s="711"/>
      <c r="B3423" s="668"/>
      <c r="C3423" s="668"/>
      <c r="D3423" s="668"/>
      <c r="E3423" s="668"/>
      <c r="F3423" s="668"/>
    </row>
    <row r="3424" spans="1:6">
      <c r="A3424" s="711"/>
      <c r="B3424" s="668"/>
      <c r="C3424" s="668"/>
      <c r="D3424" s="668"/>
      <c r="E3424" s="668"/>
      <c r="F3424" s="668"/>
    </row>
    <row r="3425" spans="1:6">
      <c r="A3425" s="711"/>
      <c r="B3425" s="668"/>
      <c r="C3425" s="668"/>
      <c r="D3425" s="668"/>
      <c r="E3425" s="668"/>
      <c r="F3425" s="668"/>
    </row>
    <row r="3426" spans="1:6">
      <c r="A3426" s="711"/>
      <c r="B3426" s="668"/>
      <c r="C3426" s="668"/>
      <c r="D3426" s="668"/>
      <c r="E3426" s="668"/>
      <c r="F3426" s="668"/>
    </row>
    <row r="3427" spans="1:6">
      <c r="A3427" s="711"/>
      <c r="B3427" s="668"/>
      <c r="C3427" s="668"/>
      <c r="D3427" s="668"/>
      <c r="E3427" s="668"/>
      <c r="F3427" s="668"/>
    </row>
    <row r="3428" spans="1:6">
      <c r="A3428" s="711"/>
      <c r="B3428" s="668"/>
      <c r="C3428" s="668"/>
      <c r="D3428" s="668"/>
      <c r="E3428" s="668"/>
      <c r="F3428" s="668"/>
    </row>
    <row r="3429" spans="1:6">
      <c r="A3429" s="711"/>
      <c r="B3429" s="668"/>
      <c r="C3429" s="668"/>
      <c r="D3429" s="668"/>
      <c r="E3429" s="668"/>
      <c r="F3429" s="668"/>
    </row>
    <row r="3430" spans="1:6">
      <c r="A3430" s="711"/>
      <c r="B3430" s="668"/>
      <c r="C3430" s="668"/>
      <c r="D3430" s="668"/>
      <c r="E3430" s="668"/>
      <c r="F3430" s="668"/>
    </row>
    <row r="3431" spans="1:6">
      <c r="A3431" s="711"/>
      <c r="B3431" s="668"/>
      <c r="C3431" s="668"/>
      <c r="D3431" s="668"/>
      <c r="E3431" s="668"/>
      <c r="F3431" s="668"/>
    </row>
    <row r="3432" spans="1:6">
      <c r="A3432" s="711"/>
      <c r="B3432" s="668"/>
      <c r="C3432" s="668"/>
      <c r="D3432" s="668"/>
      <c r="E3432" s="668"/>
      <c r="F3432" s="668"/>
    </row>
    <row r="3433" spans="1:6">
      <c r="A3433" s="711"/>
      <c r="B3433" s="668"/>
      <c r="C3433" s="668"/>
      <c r="D3433" s="668"/>
      <c r="E3433" s="668"/>
      <c r="F3433" s="668"/>
    </row>
    <row r="3434" spans="1:6">
      <c r="A3434" s="711"/>
      <c r="B3434" s="668"/>
      <c r="C3434" s="668"/>
      <c r="D3434" s="668"/>
      <c r="E3434" s="668"/>
      <c r="F3434" s="668"/>
    </row>
    <row r="3435" spans="1:6">
      <c r="A3435" s="711"/>
      <c r="B3435" s="668"/>
      <c r="C3435" s="668"/>
      <c r="D3435" s="668"/>
      <c r="E3435" s="668"/>
      <c r="F3435" s="668"/>
    </row>
    <row r="3436" spans="1:6">
      <c r="A3436" s="711"/>
      <c r="B3436" s="668"/>
      <c r="C3436" s="668"/>
      <c r="D3436" s="668"/>
      <c r="E3436" s="668"/>
      <c r="F3436" s="668"/>
    </row>
    <row r="3437" spans="1:6">
      <c r="A3437" s="711"/>
      <c r="B3437" s="668"/>
      <c r="C3437" s="668"/>
      <c r="D3437" s="668"/>
      <c r="E3437" s="668"/>
      <c r="F3437" s="668"/>
    </row>
    <row r="3438" spans="1:6">
      <c r="A3438" s="711"/>
      <c r="B3438" s="668"/>
      <c r="C3438" s="668"/>
      <c r="D3438" s="668"/>
      <c r="E3438" s="668"/>
      <c r="F3438" s="668"/>
    </row>
    <row r="3439" spans="1:6">
      <c r="A3439" s="711"/>
      <c r="B3439" s="668"/>
      <c r="C3439" s="668"/>
      <c r="D3439" s="668"/>
      <c r="E3439" s="668"/>
      <c r="F3439" s="668"/>
    </row>
    <row r="3440" spans="1:6">
      <c r="A3440" s="711"/>
      <c r="B3440" s="668"/>
      <c r="C3440" s="668"/>
      <c r="D3440" s="668"/>
      <c r="E3440" s="668"/>
      <c r="F3440" s="668"/>
    </row>
    <row r="3441" spans="1:6">
      <c r="A3441" s="711"/>
      <c r="B3441" s="668"/>
      <c r="C3441" s="668"/>
      <c r="D3441" s="668"/>
      <c r="E3441" s="668"/>
      <c r="F3441" s="668"/>
    </row>
    <row r="3442" spans="1:6">
      <c r="A3442" s="711"/>
      <c r="B3442" s="668"/>
      <c r="C3442" s="668"/>
      <c r="D3442" s="668"/>
      <c r="E3442" s="668"/>
      <c r="F3442" s="668"/>
    </row>
    <row r="3443" spans="1:6">
      <c r="A3443" s="711"/>
      <c r="B3443" s="668"/>
      <c r="C3443" s="668"/>
      <c r="D3443" s="668"/>
      <c r="E3443" s="668"/>
      <c r="F3443" s="668"/>
    </row>
    <row r="3444" spans="1:6">
      <c r="A3444" s="711"/>
      <c r="B3444" s="668"/>
      <c r="C3444" s="668"/>
      <c r="D3444" s="668"/>
      <c r="E3444" s="668"/>
      <c r="F3444" s="668"/>
    </row>
    <row r="3445" spans="1:6">
      <c r="A3445" s="711"/>
      <c r="B3445" s="668"/>
      <c r="C3445" s="668"/>
      <c r="D3445" s="668"/>
      <c r="E3445" s="668"/>
      <c r="F3445" s="668"/>
    </row>
    <row r="3446" spans="1:6">
      <c r="A3446" s="711"/>
      <c r="B3446" s="668"/>
      <c r="C3446" s="668"/>
      <c r="D3446" s="668"/>
      <c r="E3446" s="668"/>
      <c r="F3446" s="668"/>
    </row>
    <row r="3447" spans="1:6">
      <c r="A3447" s="711"/>
      <c r="B3447" s="668"/>
      <c r="C3447" s="668"/>
      <c r="D3447" s="668"/>
      <c r="E3447" s="668"/>
      <c r="F3447" s="668"/>
    </row>
    <row r="3448" spans="1:6">
      <c r="A3448" s="711"/>
      <c r="B3448" s="668"/>
      <c r="C3448" s="668"/>
      <c r="D3448" s="668"/>
      <c r="E3448" s="668"/>
      <c r="F3448" s="668"/>
    </row>
    <row r="3449" spans="1:6">
      <c r="A3449" s="711"/>
      <c r="B3449" s="668"/>
      <c r="C3449" s="668"/>
      <c r="D3449" s="668"/>
      <c r="E3449" s="668"/>
      <c r="F3449" s="668"/>
    </row>
    <row r="3450" spans="1:6">
      <c r="A3450" s="711"/>
      <c r="B3450" s="668"/>
      <c r="C3450" s="668"/>
      <c r="D3450" s="668"/>
      <c r="E3450" s="668"/>
      <c r="F3450" s="668"/>
    </row>
    <row r="3451" spans="1:6">
      <c r="A3451" s="711"/>
      <c r="B3451" s="668"/>
      <c r="C3451" s="668"/>
      <c r="D3451" s="668"/>
      <c r="E3451" s="668"/>
      <c r="F3451" s="668"/>
    </row>
    <row r="3452" spans="1:6">
      <c r="A3452" s="711"/>
      <c r="B3452" s="668"/>
      <c r="C3452" s="668"/>
      <c r="D3452" s="668"/>
      <c r="E3452" s="668"/>
      <c r="F3452" s="668"/>
    </row>
    <row r="3453" spans="1:6">
      <c r="A3453" s="711"/>
      <c r="B3453" s="668"/>
      <c r="C3453" s="668"/>
      <c r="D3453" s="668"/>
      <c r="E3453" s="668"/>
      <c r="F3453" s="668"/>
    </row>
    <row r="3454" spans="1:6">
      <c r="A3454" s="711"/>
      <c r="B3454" s="668"/>
      <c r="C3454" s="668"/>
      <c r="D3454" s="668"/>
      <c r="E3454" s="668"/>
      <c r="F3454" s="668"/>
    </row>
    <row r="3455" spans="1:6">
      <c r="A3455" s="711"/>
      <c r="B3455" s="668"/>
      <c r="C3455" s="668"/>
      <c r="D3455" s="668"/>
      <c r="E3455" s="668"/>
      <c r="F3455" s="668"/>
    </row>
    <row r="3456" spans="1:6">
      <c r="A3456" s="711"/>
      <c r="B3456" s="668"/>
      <c r="C3456" s="668"/>
      <c r="D3456" s="668"/>
      <c r="E3456" s="668"/>
      <c r="F3456" s="668"/>
    </row>
    <row r="3457" spans="1:6">
      <c r="A3457" s="711"/>
      <c r="B3457" s="668"/>
      <c r="C3457" s="668"/>
      <c r="D3457" s="668"/>
      <c r="E3457" s="668"/>
      <c r="F3457" s="668"/>
    </row>
    <row r="3458" spans="1:6">
      <c r="A3458" s="711"/>
      <c r="B3458" s="668"/>
      <c r="C3458" s="668"/>
      <c r="D3458" s="668"/>
      <c r="E3458" s="668"/>
      <c r="F3458" s="668"/>
    </row>
    <row r="3459" spans="1:6">
      <c r="A3459" s="711"/>
      <c r="B3459" s="668"/>
      <c r="C3459" s="668"/>
      <c r="D3459" s="668"/>
      <c r="E3459" s="668"/>
      <c r="F3459" s="668"/>
    </row>
    <row r="3460" spans="1:6">
      <c r="A3460" s="711"/>
      <c r="B3460" s="668"/>
      <c r="C3460" s="668"/>
      <c r="D3460" s="668"/>
      <c r="E3460" s="668"/>
      <c r="F3460" s="668"/>
    </row>
    <row r="3461" spans="1:6">
      <c r="A3461" s="711"/>
      <c r="B3461" s="668"/>
      <c r="C3461" s="668"/>
      <c r="D3461" s="668"/>
      <c r="E3461" s="668"/>
      <c r="F3461" s="668"/>
    </row>
    <row r="3462" spans="1:6">
      <c r="A3462" s="711"/>
      <c r="B3462" s="668"/>
      <c r="C3462" s="668"/>
      <c r="D3462" s="668"/>
      <c r="E3462" s="668"/>
      <c r="F3462" s="668"/>
    </row>
    <row r="3463" spans="1:6">
      <c r="A3463" s="711"/>
      <c r="B3463" s="668"/>
      <c r="C3463" s="668"/>
      <c r="D3463" s="668"/>
      <c r="E3463" s="668"/>
      <c r="F3463" s="668"/>
    </row>
    <row r="3464" spans="1:6">
      <c r="A3464" s="711"/>
      <c r="B3464" s="668"/>
      <c r="C3464" s="668"/>
      <c r="D3464" s="668"/>
      <c r="E3464" s="668"/>
      <c r="F3464" s="668"/>
    </row>
    <row r="3465" spans="1:6">
      <c r="A3465" s="711"/>
      <c r="B3465" s="668"/>
      <c r="C3465" s="668"/>
      <c r="D3465" s="668"/>
      <c r="E3465" s="668"/>
      <c r="F3465" s="668"/>
    </row>
    <row r="3466" spans="1:6">
      <c r="A3466" s="711"/>
      <c r="B3466" s="668"/>
      <c r="C3466" s="668"/>
      <c r="D3466" s="668"/>
      <c r="E3466" s="668"/>
      <c r="F3466" s="668"/>
    </row>
    <row r="3467" spans="1:6">
      <c r="A3467" s="711"/>
      <c r="B3467" s="668"/>
      <c r="C3467" s="668"/>
      <c r="D3467" s="668"/>
      <c r="E3467" s="668"/>
      <c r="F3467" s="668"/>
    </row>
    <row r="3468" spans="1:6">
      <c r="A3468" s="711"/>
      <c r="B3468" s="668"/>
      <c r="C3468" s="668"/>
      <c r="D3468" s="668"/>
      <c r="E3468" s="668"/>
      <c r="F3468" s="668"/>
    </row>
    <row r="3469" spans="1:6">
      <c r="A3469" s="711"/>
      <c r="B3469" s="668"/>
      <c r="C3469" s="668"/>
      <c r="D3469" s="668"/>
      <c r="E3469" s="668"/>
      <c r="F3469" s="668"/>
    </row>
    <row r="3470" spans="1:6">
      <c r="A3470" s="711"/>
      <c r="B3470" s="668"/>
      <c r="C3470" s="668"/>
      <c r="D3470" s="668"/>
      <c r="E3470" s="668"/>
      <c r="F3470" s="668"/>
    </row>
    <row r="3471" spans="1:6">
      <c r="A3471" s="711"/>
      <c r="B3471" s="668"/>
      <c r="C3471" s="668"/>
      <c r="D3471" s="668"/>
      <c r="E3471" s="668"/>
      <c r="F3471" s="668"/>
    </row>
    <row r="3472" spans="1:6">
      <c r="A3472" s="711"/>
      <c r="B3472" s="668"/>
      <c r="C3472" s="668"/>
      <c r="D3472" s="668"/>
      <c r="E3472" s="668"/>
      <c r="F3472" s="668"/>
    </row>
    <row r="3473" spans="1:6">
      <c r="A3473" s="711"/>
      <c r="B3473" s="668"/>
      <c r="C3473" s="668"/>
      <c r="D3473" s="668"/>
      <c r="E3473" s="668"/>
      <c r="F3473" s="668"/>
    </row>
    <row r="3474" spans="1:6">
      <c r="A3474" s="711"/>
      <c r="B3474" s="668"/>
      <c r="C3474" s="668"/>
      <c r="D3474" s="668"/>
      <c r="E3474" s="668"/>
      <c r="F3474" s="668"/>
    </row>
    <row r="3475" spans="1:6">
      <c r="A3475" s="711"/>
      <c r="B3475" s="668"/>
      <c r="C3475" s="668"/>
      <c r="D3475" s="668"/>
      <c r="E3475" s="668"/>
      <c r="F3475" s="668"/>
    </row>
    <row r="3476" spans="1:6">
      <c r="A3476" s="711"/>
      <c r="B3476" s="668"/>
      <c r="C3476" s="668"/>
      <c r="D3476" s="668"/>
      <c r="E3476" s="668"/>
      <c r="F3476" s="668"/>
    </row>
    <row r="3477" spans="1:6">
      <c r="A3477" s="711"/>
      <c r="B3477" s="668"/>
      <c r="C3477" s="668"/>
      <c r="D3477" s="668"/>
      <c r="E3477" s="668"/>
      <c r="F3477" s="668"/>
    </row>
    <row r="3478" spans="1:6">
      <c r="A3478" s="711"/>
      <c r="B3478" s="668"/>
      <c r="C3478" s="668"/>
      <c r="D3478" s="668"/>
      <c r="E3478" s="668"/>
      <c r="F3478" s="668"/>
    </row>
    <row r="3479" spans="1:6">
      <c r="A3479" s="711"/>
      <c r="B3479" s="668"/>
      <c r="C3479" s="668"/>
      <c r="D3479" s="668"/>
      <c r="E3479" s="668"/>
      <c r="F3479" s="668"/>
    </row>
    <row r="3480" spans="1:6">
      <c r="A3480" s="711"/>
      <c r="B3480" s="668"/>
      <c r="C3480" s="668"/>
      <c r="D3480" s="668"/>
      <c r="E3480" s="668"/>
      <c r="F3480" s="668"/>
    </row>
    <row r="3481" spans="1:6">
      <c r="A3481" s="711"/>
      <c r="B3481" s="668"/>
      <c r="C3481" s="668"/>
      <c r="D3481" s="668"/>
      <c r="E3481" s="668"/>
      <c r="F3481" s="668"/>
    </row>
    <row r="3482" spans="1:6">
      <c r="A3482" s="711"/>
      <c r="B3482" s="668"/>
      <c r="C3482" s="668"/>
      <c r="D3482" s="668"/>
      <c r="E3482" s="668"/>
      <c r="F3482" s="668"/>
    </row>
    <row r="3483" spans="1:6">
      <c r="A3483" s="711"/>
      <c r="B3483" s="668"/>
      <c r="C3483" s="668"/>
      <c r="D3483" s="668"/>
      <c r="E3483" s="668"/>
      <c r="F3483" s="668"/>
    </row>
    <row r="3484" spans="1:6">
      <c r="A3484" s="711"/>
      <c r="B3484" s="668"/>
      <c r="C3484" s="668"/>
      <c r="D3484" s="668"/>
      <c r="E3484" s="668"/>
      <c r="F3484" s="668"/>
    </row>
    <row r="3485" spans="1:6">
      <c r="A3485" s="711"/>
      <c r="B3485" s="668"/>
      <c r="C3485" s="668"/>
      <c r="D3485" s="668"/>
      <c r="E3485" s="668"/>
      <c r="F3485" s="668"/>
    </row>
    <row r="3486" spans="1:6">
      <c r="A3486" s="711"/>
      <c r="B3486" s="668"/>
      <c r="C3486" s="668"/>
      <c r="D3486" s="668"/>
      <c r="E3486" s="668"/>
      <c r="F3486" s="668"/>
    </row>
    <row r="3487" spans="1:6">
      <c r="A3487" s="711"/>
      <c r="B3487" s="668"/>
      <c r="C3487" s="668"/>
      <c r="D3487" s="668"/>
      <c r="E3487" s="668"/>
      <c r="F3487" s="668"/>
    </row>
    <row r="3488" spans="1:6">
      <c r="A3488" s="711"/>
      <c r="B3488" s="668"/>
      <c r="C3488" s="668"/>
      <c r="D3488" s="668"/>
      <c r="E3488" s="668"/>
      <c r="F3488" s="668"/>
    </row>
    <row r="3489" spans="1:6">
      <c r="A3489" s="711"/>
      <c r="B3489" s="668"/>
      <c r="C3489" s="668"/>
      <c r="D3489" s="668"/>
      <c r="E3489" s="668"/>
      <c r="F3489" s="668"/>
    </row>
    <row r="3490" spans="1:6">
      <c r="A3490" s="711"/>
      <c r="B3490" s="668"/>
      <c r="C3490" s="668"/>
      <c r="D3490" s="668"/>
      <c r="E3490" s="668"/>
      <c r="F3490" s="668"/>
    </row>
    <row r="3491" spans="1:6">
      <c r="A3491" s="711"/>
      <c r="B3491" s="668"/>
      <c r="C3491" s="668"/>
      <c r="D3491" s="668"/>
      <c r="E3491" s="668"/>
      <c r="F3491" s="668"/>
    </row>
    <row r="3492" spans="1:6">
      <c r="A3492" s="711"/>
      <c r="B3492" s="668"/>
      <c r="C3492" s="668"/>
      <c r="D3492" s="668"/>
      <c r="E3492" s="668"/>
      <c r="F3492" s="668"/>
    </row>
    <row r="3493" spans="1:6">
      <c r="A3493" s="711"/>
      <c r="B3493" s="668"/>
      <c r="C3493" s="668"/>
      <c r="D3493" s="668"/>
      <c r="E3493" s="668"/>
      <c r="F3493" s="668"/>
    </row>
    <row r="3494" spans="1:6">
      <c r="A3494" s="711"/>
      <c r="B3494" s="668"/>
      <c r="C3494" s="668"/>
      <c r="D3494" s="668"/>
      <c r="E3494" s="668"/>
      <c r="F3494" s="668"/>
    </row>
    <row r="3495" spans="1:6">
      <c r="A3495" s="711"/>
      <c r="B3495" s="668"/>
      <c r="C3495" s="668"/>
      <c r="D3495" s="668"/>
      <c r="E3495" s="668"/>
      <c r="F3495" s="668"/>
    </row>
    <row r="3496" spans="1:6">
      <c r="A3496" s="711"/>
      <c r="B3496" s="668"/>
      <c r="C3496" s="668"/>
      <c r="D3496" s="668"/>
      <c r="E3496" s="668"/>
      <c r="F3496" s="668"/>
    </row>
    <row r="3497" spans="1:6">
      <c r="A3497" s="711"/>
      <c r="B3497" s="668"/>
      <c r="C3497" s="668"/>
      <c r="D3497" s="668"/>
      <c r="E3497" s="668"/>
      <c r="F3497" s="668"/>
    </row>
    <row r="3498" spans="1:6">
      <c r="A3498" s="711"/>
      <c r="B3498" s="668"/>
      <c r="C3498" s="668"/>
      <c r="D3498" s="668"/>
      <c r="E3498" s="668"/>
      <c r="F3498" s="668"/>
    </row>
    <row r="3499" spans="1:6">
      <c r="A3499" s="711"/>
      <c r="B3499" s="668"/>
      <c r="C3499" s="668"/>
      <c r="D3499" s="668"/>
      <c r="E3499" s="668"/>
      <c r="F3499" s="668"/>
    </row>
    <row r="3500" spans="1:6">
      <c r="A3500" s="711"/>
      <c r="B3500" s="668"/>
      <c r="C3500" s="668"/>
      <c r="D3500" s="668"/>
      <c r="E3500" s="668"/>
      <c r="F3500" s="668"/>
    </row>
    <row r="3501" spans="1:6">
      <c r="A3501" s="711"/>
      <c r="B3501" s="668"/>
      <c r="C3501" s="668"/>
      <c r="D3501" s="668"/>
      <c r="E3501" s="668"/>
      <c r="F3501" s="668"/>
    </row>
    <row r="3502" spans="1:6">
      <c r="A3502" s="711"/>
      <c r="B3502" s="668"/>
      <c r="C3502" s="668"/>
      <c r="D3502" s="668"/>
      <c r="E3502" s="668"/>
      <c r="F3502" s="668"/>
    </row>
    <row r="3503" spans="1:6">
      <c r="A3503" s="711"/>
      <c r="B3503" s="668"/>
      <c r="C3503" s="668"/>
      <c r="D3503" s="668"/>
      <c r="E3503" s="668"/>
      <c r="F3503" s="668"/>
    </row>
    <row r="3504" spans="1:6">
      <c r="A3504" s="711"/>
      <c r="B3504" s="668"/>
      <c r="C3504" s="668"/>
      <c r="D3504" s="668"/>
      <c r="E3504" s="668"/>
      <c r="F3504" s="668"/>
    </row>
    <row r="3505" spans="1:6">
      <c r="A3505" s="711"/>
      <c r="B3505" s="668"/>
      <c r="C3505" s="668"/>
      <c r="D3505" s="668"/>
      <c r="E3505" s="668"/>
      <c r="F3505" s="668"/>
    </row>
    <row r="3506" spans="1:6">
      <c r="A3506" s="711"/>
      <c r="B3506" s="668"/>
      <c r="C3506" s="668"/>
      <c r="D3506" s="668"/>
      <c r="E3506" s="668"/>
      <c r="F3506" s="668"/>
    </row>
    <row r="3507" spans="1:6">
      <c r="A3507" s="711"/>
      <c r="B3507" s="668"/>
      <c r="C3507" s="668"/>
      <c r="D3507" s="668"/>
      <c r="E3507" s="668"/>
      <c r="F3507" s="668"/>
    </row>
    <row r="3508" spans="1:6">
      <c r="A3508" s="711"/>
      <c r="B3508" s="668"/>
      <c r="C3508" s="668"/>
      <c r="D3508" s="668"/>
      <c r="E3508" s="668"/>
      <c r="F3508" s="668"/>
    </row>
    <row r="3509" spans="1:6">
      <c r="A3509" s="711"/>
      <c r="B3509" s="668"/>
      <c r="C3509" s="668"/>
      <c r="D3509" s="668"/>
      <c r="E3509" s="668"/>
      <c r="F3509" s="668"/>
    </row>
    <row r="3510" spans="1:6">
      <c r="A3510" s="711"/>
      <c r="B3510" s="668"/>
      <c r="C3510" s="668"/>
      <c r="D3510" s="668"/>
      <c r="E3510" s="668"/>
      <c r="F3510" s="668"/>
    </row>
    <row r="3511" spans="1:6">
      <c r="A3511" s="711"/>
      <c r="B3511" s="668"/>
      <c r="C3511" s="668"/>
      <c r="D3511" s="668"/>
      <c r="E3511" s="668"/>
      <c r="F3511" s="668"/>
    </row>
    <row r="3512" spans="1:6">
      <c r="A3512" s="711"/>
      <c r="B3512" s="668"/>
      <c r="C3512" s="668"/>
      <c r="D3512" s="668"/>
      <c r="E3512" s="668"/>
      <c r="F3512" s="668"/>
    </row>
    <row r="3513" spans="1:6">
      <c r="A3513" s="711"/>
      <c r="B3513" s="668"/>
      <c r="C3513" s="668"/>
      <c r="D3513" s="668"/>
      <c r="E3513" s="668"/>
      <c r="F3513" s="668"/>
    </row>
    <row r="3514" spans="1:6">
      <c r="A3514" s="711"/>
      <c r="B3514" s="668"/>
      <c r="C3514" s="668"/>
      <c r="D3514" s="668"/>
      <c r="E3514" s="668"/>
      <c r="F3514" s="668"/>
    </row>
    <row r="3515" spans="1:6">
      <c r="A3515" s="711"/>
      <c r="B3515" s="668"/>
      <c r="C3515" s="668"/>
      <c r="D3515" s="668"/>
      <c r="E3515" s="668"/>
      <c r="F3515" s="668"/>
    </row>
    <row r="3516" spans="1:6">
      <c r="A3516" s="711"/>
      <c r="B3516" s="668"/>
      <c r="C3516" s="668"/>
      <c r="D3516" s="668"/>
      <c r="E3516" s="668"/>
      <c r="F3516" s="668"/>
    </row>
    <row r="3517" spans="1:6">
      <c r="A3517" s="711"/>
      <c r="B3517" s="668"/>
      <c r="C3517" s="668"/>
      <c r="D3517" s="668"/>
      <c r="E3517" s="668"/>
      <c r="F3517" s="668"/>
    </row>
    <row r="3518" spans="1:6">
      <c r="A3518" s="711"/>
      <c r="B3518" s="668"/>
      <c r="C3518" s="668"/>
      <c r="D3518" s="668"/>
      <c r="E3518" s="668"/>
      <c r="F3518" s="668"/>
    </row>
    <row r="3519" spans="1:6">
      <c r="A3519" s="711"/>
      <c r="B3519" s="668"/>
      <c r="C3519" s="668"/>
      <c r="D3519" s="668"/>
      <c r="E3519" s="668"/>
      <c r="F3519" s="668"/>
    </row>
    <row r="3520" spans="1:6">
      <c r="A3520" s="711"/>
      <c r="B3520" s="668"/>
      <c r="C3520" s="668"/>
      <c r="D3520" s="668"/>
      <c r="E3520" s="668"/>
      <c r="F3520" s="668"/>
    </row>
    <row r="3521" spans="1:6">
      <c r="A3521" s="711"/>
      <c r="B3521" s="668"/>
      <c r="C3521" s="668"/>
      <c r="D3521" s="668"/>
      <c r="E3521" s="668"/>
      <c r="F3521" s="668"/>
    </row>
    <row r="3522" spans="1:6">
      <c r="A3522" s="711"/>
      <c r="B3522" s="668"/>
      <c r="C3522" s="668"/>
      <c r="D3522" s="668"/>
      <c r="E3522" s="668"/>
      <c r="F3522" s="668"/>
    </row>
    <row r="3523" spans="1:6">
      <c r="A3523" s="711"/>
      <c r="B3523" s="668"/>
      <c r="C3523" s="668"/>
      <c r="D3523" s="668"/>
      <c r="E3523" s="668"/>
      <c r="F3523" s="668"/>
    </row>
    <row r="3524" spans="1:6">
      <c r="A3524" s="711"/>
      <c r="B3524" s="668"/>
      <c r="C3524" s="668"/>
      <c r="D3524" s="668"/>
      <c r="E3524" s="668"/>
      <c r="F3524" s="668"/>
    </row>
    <row r="3525" spans="1:6">
      <c r="A3525" s="711"/>
      <c r="B3525" s="668"/>
      <c r="C3525" s="668"/>
      <c r="D3525" s="668"/>
      <c r="E3525" s="668"/>
      <c r="F3525" s="668"/>
    </row>
    <row r="3526" spans="1:6">
      <c r="A3526" s="711"/>
      <c r="B3526" s="668"/>
      <c r="C3526" s="668"/>
      <c r="D3526" s="668"/>
      <c r="E3526" s="668"/>
      <c r="F3526" s="668"/>
    </row>
    <row r="3527" spans="1:6">
      <c r="A3527" s="711"/>
      <c r="B3527" s="668"/>
      <c r="C3527" s="668"/>
      <c r="D3527" s="668"/>
      <c r="E3527" s="668"/>
      <c r="F3527" s="668"/>
    </row>
    <row r="3528" spans="1:6">
      <c r="A3528" s="711"/>
      <c r="B3528" s="668"/>
      <c r="C3528" s="668"/>
      <c r="D3528" s="668"/>
      <c r="E3528" s="668"/>
      <c r="F3528" s="668"/>
    </row>
    <row r="3529" spans="1:6">
      <c r="A3529" s="711"/>
      <c r="B3529" s="668"/>
      <c r="C3529" s="668"/>
      <c r="D3529" s="668"/>
      <c r="E3529" s="668"/>
      <c r="F3529" s="668"/>
    </row>
    <row r="3530" spans="1:6">
      <c r="A3530" s="711"/>
      <c r="B3530" s="668"/>
      <c r="C3530" s="668"/>
      <c r="D3530" s="668"/>
      <c r="E3530" s="668"/>
      <c r="F3530" s="668"/>
    </row>
    <row r="3531" spans="1:6">
      <c r="A3531" s="711"/>
      <c r="B3531" s="668"/>
      <c r="C3531" s="668"/>
      <c r="D3531" s="668"/>
      <c r="E3531" s="668"/>
      <c r="F3531" s="668"/>
    </row>
    <row r="3532" spans="1:6">
      <c r="A3532" s="711"/>
      <c r="B3532" s="668"/>
      <c r="C3532" s="668"/>
      <c r="D3532" s="668"/>
      <c r="E3532" s="668"/>
      <c r="F3532" s="668"/>
    </row>
    <row r="3533" spans="1:6">
      <c r="A3533" s="711"/>
      <c r="B3533" s="668"/>
      <c r="C3533" s="668"/>
      <c r="D3533" s="668"/>
      <c r="E3533" s="668"/>
      <c r="F3533" s="668"/>
    </row>
    <row r="3534" spans="1:6">
      <c r="A3534" s="711"/>
      <c r="B3534" s="668"/>
      <c r="C3534" s="668"/>
      <c r="D3534" s="668"/>
      <c r="E3534" s="668"/>
      <c r="F3534" s="668"/>
    </row>
    <row r="3535" spans="1:6">
      <c r="A3535" s="711"/>
      <c r="B3535" s="668"/>
      <c r="C3535" s="668"/>
      <c r="D3535" s="668"/>
      <c r="E3535" s="668"/>
      <c r="F3535" s="668"/>
    </row>
    <row r="3536" spans="1:6">
      <c r="A3536" s="711"/>
      <c r="B3536" s="668"/>
      <c r="C3536" s="668"/>
      <c r="D3536" s="668"/>
      <c r="E3536" s="668"/>
      <c r="F3536" s="668"/>
    </row>
    <row r="3537" spans="1:6">
      <c r="A3537" s="711"/>
      <c r="B3537" s="668"/>
      <c r="C3537" s="668"/>
      <c r="D3537" s="668"/>
      <c r="E3537" s="668"/>
      <c r="F3537" s="668"/>
    </row>
    <row r="3538" spans="1:6">
      <c r="A3538" s="711"/>
      <c r="B3538" s="668"/>
      <c r="C3538" s="668"/>
      <c r="D3538" s="668"/>
      <c r="E3538" s="668"/>
      <c r="F3538" s="668"/>
    </row>
    <row r="3539" spans="1:6">
      <c r="A3539" s="711"/>
      <c r="B3539" s="668"/>
      <c r="C3539" s="668"/>
      <c r="D3539" s="668"/>
      <c r="E3539" s="668"/>
      <c r="F3539" s="668"/>
    </row>
    <row r="3540" spans="1:6">
      <c r="A3540" s="711"/>
      <c r="B3540" s="668"/>
      <c r="C3540" s="668"/>
      <c r="D3540" s="668"/>
      <c r="E3540" s="668"/>
      <c r="F3540" s="668"/>
    </row>
    <row r="3541" spans="1:6">
      <c r="A3541" s="711"/>
      <c r="B3541" s="668"/>
      <c r="C3541" s="668"/>
      <c r="D3541" s="668"/>
      <c r="E3541" s="668"/>
      <c r="F3541" s="668"/>
    </row>
    <row r="3542" spans="1:6">
      <c r="A3542" s="711"/>
      <c r="B3542" s="668"/>
      <c r="C3542" s="668"/>
      <c r="D3542" s="668"/>
      <c r="E3542" s="668"/>
      <c r="F3542" s="668"/>
    </row>
    <row r="3543" spans="1:6">
      <c r="A3543" s="711"/>
      <c r="B3543" s="668"/>
      <c r="C3543" s="668"/>
      <c r="D3543" s="668"/>
      <c r="E3543" s="668"/>
      <c r="F3543" s="668"/>
    </row>
    <row r="3544" spans="1:6">
      <c r="A3544" s="711"/>
      <c r="B3544" s="668"/>
      <c r="C3544" s="668"/>
      <c r="D3544" s="668"/>
      <c r="E3544" s="668"/>
      <c r="F3544" s="668"/>
    </row>
    <row r="3545" spans="1:6">
      <c r="A3545" s="711"/>
      <c r="B3545" s="668"/>
      <c r="C3545" s="668"/>
      <c r="D3545" s="668"/>
      <c r="E3545" s="668"/>
      <c r="F3545" s="668"/>
    </row>
    <row r="3546" spans="1:6">
      <c r="A3546" s="711"/>
      <c r="B3546" s="668"/>
      <c r="C3546" s="668"/>
      <c r="D3546" s="668"/>
      <c r="E3546" s="668"/>
      <c r="F3546" s="668"/>
    </row>
    <row r="3547" spans="1:6">
      <c r="A3547" s="711"/>
      <c r="B3547" s="668"/>
      <c r="C3547" s="668"/>
      <c r="D3547" s="668"/>
      <c r="E3547" s="668"/>
      <c r="F3547" s="668"/>
    </row>
    <row r="3548" spans="1:6">
      <c r="A3548" s="711"/>
      <c r="B3548" s="668"/>
      <c r="C3548" s="668"/>
      <c r="D3548" s="668"/>
      <c r="E3548" s="668"/>
      <c r="F3548" s="668"/>
    </row>
    <row r="3549" spans="1:6">
      <c r="A3549" s="711"/>
      <c r="B3549" s="668"/>
      <c r="C3549" s="668"/>
      <c r="D3549" s="668"/>
      <c r="E3549" s="668"/>
      <c r="F3549" s="668"/>
    </row>
    <row r="3550" spans="1:6">
      <c r="A3550" s="711"/>
      <c r="B3550" s="668"/>
      <c r="C3550" s="668"/>
      <c r="D3550" s="668"/>
      <c r="E3550" s="668"/>
      <c r="F3550" s="668"/>
    </row>
    <row r="3551" spans="1:6">
      <c r="A3551" s="711"/>
      <c r="B3551" s="668"/>
      <c r="C3551" s="668"/>
      <c r="D3551" s="668"/>
      <c r="E3551" s="668"/>
      <c r="F3551" s="668"/>
    </row>
    <row r="3552" spans="1:6">
      <c r="A3552" s="711"/>
      <c r="B3552" s="668"/>
      <c r="C3552" s="668"/>
      <c r="D3552" s="668"/>
      <c r="E3552" s="668"/>
      <c r="F3552" s="668"/>
    </row>
    <row r="3553" spans="1:6">
      <c r="A3553" s="711"/>
      <c r="B3553" s="668"/>
      <c r="C3553" s="668"/>
      <c r="D3553" s="668"/>
      <c r="E3553" s="668"/>
      <c r="F3553" s="668"/>
    </row>
    <row r="3554" spans="1:6">
      <c r="A3554" s="711"/>
      <c r="B3554" s="668"/>
      <c r="C3554" s="668"/>
      <c r="D3554" s="668"/>
      <c r="E3554" s="668"/>
      <c r="F3554" s="668"/>
    </row>
    <row r="3555" spans="1:6">
      <c r="A3555" s="711"/>
      <c r="B3555" s="668"/>
      <c r="C3555" s="668"/>
      <c r="D3555" s="668"/>
      <c r="E3555" s="668"/>
      <c r="F3555" s="668"/>
    </row>
    <row r="3556" spans="1:6">
      <c r="A3556" s="711"/>
      <c r="B3556" s="668"/>
      <c r="C3556" s="668"/>
      <c r="D3556" s="668"/>
      <c r="E3556" s="668"/>
      <c r="F3556" s="668"/>
    </row>
    <row r="3557" spans="1:6">
      <c r="A3557" s="711"/>
      <c r="B3557" s="668"/>
      <c r="C3557" s="668"/>
      <c r="D3557" s="668"/>
      <c r="E3557" s="668"/>
      <c r="F3557" s="668"/>
    </row>
    <row r="3558" spans="1:6">
      <c r="A3558" s="711"/>
      <c r="B3558" s="668"/>
      <c r="C3558" s="668"/>
      <c r="D3558" s="668"/>
      <c r="E3558" s="668"/>
      <c r="F3558" s="668"/>
    </row>
    <row r="3559" spans="1:6">
      <c r="A3559" s="711"/>
      <c r="B3559" s="668"/>
      <c r="C3559" s="668"/>
      <c r="D3559" s="668"/>
      <c r="E3559" s="668"/>
      <c r="F3559" s="668"/>
    </row>
    <row r="3560" spans="1:6">
      <c r="A3560" s="711"/>
      <c r="B3560" s="668"/>
      <c r="C3560" s="668"/>
      <c r="D3560" s="668"/>
      <c r="E3560" s="668"/>
      <c r="F3560" s="668"/>
    </row>
    <row r="3561" spans="1:6">
      <c r="A3561" s="711"/>
      <c r="B3561" s="668"/>
      <c r="C3561" s="668"/>
      <c r="D3561" s="668"/>
      <c r="E3561" s="668"/>
      <c r="F3561" s="668"/>
    </row>
    <row r="3562" spans="1:6">
      <c r="A3562" s="711"/>
      <c r="B3562" s="668"/>
      <c r="C3562" s="668"/>
      <c r="D3562" s="668"/>
      <c r="E3562" s="668"/>
      <c r="F3562" s="668"/>
    </row>
    <row r="3563" spans="1:6">
      <c r="A3563" s="711"/>
      <c r="B3563" s="668"/>
      <c r="C3563" s="668"/>
      <c r="D3563" s="668"/>
      <c r="E3563" s="668"/>
      <c r="F3563" s="668"/>
    </row>
    <row r="3564" spans="1:6">
      <c r="A3564" s="711"/>
      <c r="B3564" s="668"/>
      <c r="C3564" s="668"/>
      <c r="D3564" s="668"/>
      <c r="E3564" s="668"/>
      <c r="F3564" s="668"/>
    </row>
    <row r="3565" spans="1:6">
      <c r="A3565" s="711"/>
      <c r="B3565" s="668"/>
      <c r="C3565" s="668"/>
      <c r="D3565" s="668"/>
      <c r="E3565" s="668"/>
      <c r="F3565" s="668"/>
    </row>
    <row r="3566" spans="1:6">
      <c r="A3566" s="711"/>
      <c r="B3566" s="668"/>
      <c r="C3566" s="668"/>
      <c r="D3566" s="668"/>
      <c r="E3566" s="668"/>
      <c r="F3566" s="668"/>
    </row>
    <row r="3567" spans="1:6">
      <c r="A3567" s="711"/>
      <c r="B3567" s="668"/>
      <c r="C3567" s="668"/>
      <c r="D3567" s="668"/>
      <c r="E3567" s="668"/>
      <c r="F3567" s="668"/>
    </row>
    <row r="3568" spans="1:6">
      <c r="A3568" s="711"/>
      <c r="B3568" s="668"/>
      <c r="C3568" s="668"/>
      <c r="D3568" s="668"/>
      <c r="E3568" s="668"/>
      <c r="F3568" s="668"/>
    </row>
    <row r="3569" spans="1:6">
      <c r="A3569" s="711"/>
      <c r="B3569" s="668"/>
      <c r="C3569" s="668"/>
      <c r="D3569" s="668"/>
      <c r="E3569" s="668"/>
      <c r="F3569" s="668"/>
    </row>
    <row r="3570" spans="1:6">
      <c r="A3570" s="711"/>
      <c r="B3570" s="668"/>
      <c r="C3570" s="668"/>
      <c r="D3570" s="668"/>
      <c r="E3570" s="668"/>
      <c r="F3570" s="668"/>
    </row>
    <row r="3571" spans="1:6">
      <c r="A3571" s="711"/>
      <c r="B3571" s="668"/>
      <c r="C3571" s="668"/>
      <c r="D3571" s="668"/>
      <c r="E3571" s="668"/>
      <c r="F3571" s="668"/>
    </row>
    <row r="3572" spans="1:6">
      <c r="A3572" s="711"/>
      <c r="B3572" s="668"/>
      <c r="C3572" s="668"/>
      <c r="D3572" s="668"/>
      <c r="E3572" s="668"/>
      <c r="F3572" s="668"/>
    </row>
    <row r="3573" spans="1:6">
      <c r="A3573" s="711"/>
      <c r="B3573" s="668"/>
      <c r="C3573" s="668"/>
      <c r="D3573" s="668"/>
      <c r="E3573" s="668"/>
      <c r="F3573" s="668"/>
    </row>
    <row r="3574" spans="1:6">
      <c r="A3574" s="711"/>
      <c r="B3574" s="668"/>
      <c r="C3574" s="668"/>
      <c r="D3574" s="668"/>
      <c r="E3574" s="668"/>
      <c r="F3574" s="668"/>
    </row>
    <row r="3575" spans="1:6">
      <c r="A3575" s="711"/>
      <c r="B3575" s="668"/>
      <c r="C3575" s="668"/>
      <c r="D3575" s="668"/>
      <c r="E3575" s="668"/>
      <c r="F3575" s="668"/>
    </row>
    <row r="3576" spans="1:6">
      <c r="A3576" s="711"/>
      <c r="B3576" s="668"/>
      <c r="C3576" s="668"/>
      <c r="D3576" s="668"/>
      <c r="E3576" s="668"/>
      <c r="F3576" s="668"/>
    </row>
    <row r="3577" spans="1:6">
      <c r="A3577" s="711"/>
      <c r="B3577" s="668"/>
      <c r="C3577" s="668"/>
      <c r="D3577" s="668"/>
      <c r="E3577" s="668"/>
      <c r="F3577" s="668"/>
    </row>
    <row r="3578" spans="1:6">
      <c r="A3578" s="711"/>
      <c r="B3578" s="668"/>
      <c r="C3578" s="668"/>
      <c r="D3578" s="668"/>
      <c r="E3578" s="668"/>
      <c r="F3578" s="668"/>
    </row>
    <row r="3579" spans="1:6">
      <c r="A3579" s="711"/>
      <c r="B3579" s="668"/>
      <c r="C3579" s="668"/>
      <c r="D3579" s="668"/>
      <c r="E3579" s="668"/>
      <c r="F3579" s="668"/>
    </row>
    <row r="3580" spans="1:6">
      <c r="A3580" s="711"/>
      <c r="B3580" s="668"/>
      <c r="C3580" s="668"/>
      <c r="D3580" s="668"/>
      <c r="E3580" s="668"/>
      <c r="F3580" s="668"/>
    </row>
    <row r="3581" spans="1:6">
      <c r="A3581" s="711"/>
      <c r="B3581" s="668"/>
      <c r="C3581" s="668"/>
      <c r="D3581" s="668"/>
      <c r="E3581" s="668"/>
      <c r="F3581" s="668"/>
    </row>
    <row r="3582" spans="1:6">
      <c r="A3582" s="711"/>
      <c r="B3582" s="668"/>
      <c r="C3582" s="668"/>
      <c r="D3582" s="668"/>
      <c r="E3582" s="668"/>
      <c r="F3582" s="668"/>
    </row>
    <row r="3583" spans="1:6">
      <c r="A3583" s="711"/>
      <c r="B3583" s="668"/>
      <c r="C3583" s="668"/>
      <c r="D3583" s="668"/>
      <c r="E3583" s="668"/>
      <c r="F3583" s="668"/>
    </row>
    <row r="3584" spans="1:6">
      <c r="A3584" s="711"/>
      <c r="B3584" s="668"/>
      <c r="C3584" s="668"/>
      <c r="D3584" s="668"/>
      <c r="E3584" s="668"/>
      <c r="F3584" s="668"/>
    </row>
    <row r="3585" spans="1:6">
      <c r="A3585" s="711"/>
      <c r="B3585" s="668"/>
      <c r="C3585" s="668"/>
      <c r="D3585" s="668"/>
      <c r="E3585" s="668"/>
      <c r="F3585" s="668"/>
    </row>
    <row r="3586" spans="1:6">
      <c r="A3586" s="711"/>
      <c r="B3586" s="668"/>
      <c r="C3586" s="668"/>
      <c r="D3586" s="668"/>
      <c r="E3586" s="668"/>
      <c r="F3586" s="668"/>
    </row>
    <row r="3587" spans="1:6">
      <c r="A3587" s="711"/>
      <c r="B3587" s="668"/>
      <c r="C3587" s="668"/>
      <c r="D3587" s="668"/>
      <c r="E3587" s="668"/>
      <c r="F3587" s="668"/>
    </row>
    <row r="3588" spans="1:6">
      <c r="A3588" s="711"/>
      <c r="B3588" s="668"/>
      <c r="C3588" s="668"/>
      <c r="D3588" s="668"/>
      <c r="E3588" s="668"/>
      <c r="F3588" s="668"/>
    </row>
    <row r="3589" spans="1:6">
      <c r="A3589" s="711"/>
      <c r="B3589" s="668"/>
      <c r="C3589" s="668"/>
      <c r="D3589" s="668"/>
      <c r="E3589" s="668"/>
      <c r="F3589" s="668"/>
    </row>
    <row r="3590" spans="1:6">
      <c r="A3590" s="711"/>
      <c r="B3590" s="668"/>
      <c r="C3590" s="668"/>
      <c r="D3590" s="668"/>
      <c r="E3590" s="668"/>
      <c r="F3590" s="668"/>
    </row>
    <row r="3591" spans="1:6">
      <c r="A3591" s="711"/>
      <c r="B3591" s="668"/>
      <c r="C3591" s="668"/>
      <c r="D3591" s="668"/>
      <c r="E3591" s="668"/>
      <c r="F3591" s="668"/>
    </row>
    <row r="3592" spans="1:6">
      <c r="A3592" s="711"/>
      <c r="B3592" s="668"/>
      <c r="C3592" s="668"/>
      <c r="D3592" s="668"/>
      <c r="E3592" s="668"/>
      <c r="F3592" s="668"/>
    </row>
    <row r="3593" spans="1:6">
      <c r="A3593" s="711"/>
      <c r="B3593" s="668"/>
      <c r="C3593" s="668"/>
      <c r="D3593" s="668"/>
      <c r="E3593" s="668"/>
      <c r="F3593" s="668"/>
    </row>
    <row r="3594" spans="1:6">
      <c r="A3594" s="711"/>
      <c r="B3594" s="668"/>
      <c r="C3594" s="668"/>
      <c r="D3594" s="668"/>
      <c r="E3594" s="668"/>
      <c r="F3594" s="668"/>
    </row>
    <row r="3595" spans="1:6">
      <c r="A3595" s="711"/>
      <c r="B3595" s="668"/>
      <c r="C3595" s="668"/>
      <c r="D3595" s="668"/>
      <c r="E3595" s="668"/>
      <c r="F3595" s="668"/>
    </row>
    <row r="3596" spans="1:6">
      <c r="A3596" s="711"/>
      <c r="B3596" s="668"/>
      <c r="C3596" s="668"/>
      <c r="D3596" s="668"/>
      <c r="E3596" s="668"/>
      <c r="F3596" s="668"/>
    </row>
    <row r="3597" spans="1:6">
      <c r="A3597" s="711"/>
      <c r="B3597" s="668"/>
      <c r="C3597" s="668"/>
      <c r="D3597" s="668"/>
      <c r="E3597" s="668"/>
      <c r="F3597" s="668"/>
    </row>
    <row r="3598" spans="1:6">
      <c r="A3598" s="711"/>
      <c r="B3598" s="668"/>
      <c r="C3598" s="668"/>
      <c r="D3598" s="668"/>
      <c r="E3598" s="668"/>
      <c r="F3598" s="668"/>
    </row>
    <row r="3599" spans="1:6">
      <c r="A3599" s="711"/>
      <c r="B3599" s="668"/>
      <c r="C3599" s="668"/>
      <c r="D3599" s="668"/>
      <c r="E3599" s="668"/>
      <c r="F3599" s="668"/>
    </row>
    <row r="3600" spans="1:6">
      <c r="A3600" s="711"/>
      <c r="B3600" s="668"/>
      <c r="C3600" s="668"/>
      <c r="D3600" s="668"/>
      <c r="E3600" s="668"/>
      <c r="F3600" s="668"/>
    </row>
    <row r="3601" spans="1:6">
      <c r="A3601" s="711"/>
      <c r="B3601" s="668"/>
      <c r="C3601" s="668"/>
      <c r="D3601" s="668"/>
      <c r="E3601" s="668"/>
      <c r="F3601" s="668"/>
    </row>
    <row r="3602" spans="1:6">
      <c r="A3602" s="711"/>
      <c r="B3602" s="668"/>
      <c r="C3602" s="668"/>
      <c r="D3602" s="668"/>
      <c r="E3602" s="668"/>
      <c r="F3602" s="668"/>
    </row>
    <row r="3603" spans="1:6">
      <c r="A3603" s="711"/>
      <c r="B3603" s="668"/>
      <c r="C3603" s="668"/>
      <c r="D3603" s="668"/>
      <c r="E3603" s="668"/>
      <c r="F3603" s="668"/>
    </row>
    <row r="3604" spans="1:6">
      <c r="A3604" s="711"/>
      <c r="B3604" s="668"/>
      <c r="C3604" s="668"/>
      <c r="D3604" s="668"/>
      <c r="E3604" s="668"/>
      <c r="F3604" s="668"/>
    </row>
    <row r="3605" spans="1:6">
      <c r="A3605" s="711"/>
      <c r="B3605" s="668"/>
      <c r="C3605" s="668"/>
      <c r="D3605" s="668"/>
      <c r="E3605" s="668"/>
      <c r="F3605" s="668"/>
    </row>
    <row r="3606" spans="1:6">
      <c r="A3606" s="711"/>
      <c r="B3606" s="668"/>
      <c r="C3606" s="668"/>
      <c r="D3606" s="668"/>
      <c r="E3606" s="668"/>
      <c r="F3606" s="668"/>
    </row>
    <row r="3607" spans="1:6">
      <c r="A3607" s="711"/>
      <c r="B3607" s="668"/>
      <c r="C3607" s="668"/>
      <c r="D3607" s="668"/>
      <c r="E3607" s="668"/>
      <c r="F3607" s="668"/>
    </row>
    <row r="3608" spans="1:6">
      <c r="A3608" s="711"/>
      <c r="B3608" s="668"/>
      <c r="C3608" s="668"/>
      <c r="D3608" s="668"/>
      <c r="E3608" s="668"/>
      <c r="F3608" s="668"/>
    </row>
    <row r="3609" spans="1:6">
      <c r="A3609" s="711"/>
      <c r="B3609" s="668"/>
      <c r="C3609" s="668"/>
      <c r="D3609" s="668"/>
      <c r="E3609" s="668"/>
      <c r="F3609" s="668"/>
    </row>
    <row r="3610" spans="1:6">
      <c r="A3610" s="711"/>
      <c r="B3610" s="668"/>
      <c r="C3610" s="668"/>
      <c r="D3610" s="668"/>
      <c r="E3610" s="668"/>
      <c r="F3610" s="668"/>
    </row>
    <row r="3611" spans="1:6">
      <c r="A3611" s="711"/>
      <c r="B3611" s="668"/>
      <c r="C3611" s="668"/>
      <c r="D3611" s="668"/>
      <c r="E3611" s="668"/>
      <c r="F3611" s="668"/>
    </row>
    <row r="3612" spans="1:6">
      <c r="A3612" s="711"/>
      <c r="B3612" s="668"/>
      <c r="C3612" s="668"/>
      <c r="D3612" s="668"/>
      <c r="E3612" s="668"/>
      <c r="F3612" s="668"/>
    </row>
    <row r="3613" spans="1:6">
      <c r="A3613" s="711"/>
      <c r="B3613" s="668"/>
      <c r="C3613" s="668"/>
      <c r="D3613" s="668"/>
      <c r="E3613" s="668"/>
      <c r="F3613" s="668"/>
    </row>
    <row r="3614" spans="1:6">
      <c r="A3614" s="711"/>
      <c r="B3614" s="668"/>
      <c r="C3614" s="668"/>
      <c r="D3614" s="668"/>
      <c r="E3614" s="668"/>
      <c r="F3614" s="668"/>
    </row>
    <row r="3615" spans="1:6">
      <c r="A3615" s="711"/>
      <c r="B3615" s="668"/>
      <c r="C3615" s="668"/>
      <c r="D3615" s="668"/>
      <c r="E3615" s="668"/>
      <c r="F3615" s="668"/>
    </row>
    <row r="3616" spans="1:6">
      <c r="A3616" s="711"/>
      <c r="B3616" s="668"/>
      <c r="C3616" s="668"/>
      <c r="D3616" s="668"/>
      <c r="E3616" s="668"/>
      <c r="F3616" s="668"/>
    </row>
    <row r="3617" spans="1:6">
      <c r="A3617" s="711"/>
      <c r="B3617" s="668"/>
      <c r="C3617" s="668"/>
      <c r="D3617" s="668"/>
      <c r="E3617" s="668"/>
      <c r="F3617" s="668"/>
    </row>
    <row r="3618" spans="1:6">
      <c r="A3618" s="711"/>
      <c r="B3618" s="668"/>
      <c r="C3618" s="668"/>
      <c r="D3618" s="668"/>
      <c r="E3618" s="668"/>
      <c r="F3618" s="668"/>
    </row>
    <row r="3619" spans="1:6">
      <c r="A3619" s="711"/>
      <c r="B3619" s="668"/>
      <c r="C3619" s="668"/>
      <c r="D3619" s="668"/>
      <c r="E3619" s="668"/>
      <c r="F3619" s="668"/>
    </row>
    <row r="3620" spans="1:6">
      <c r="A3620" s="711"/>
      <c r="B3620" s="668"/>
      <c r="C3620" s="668"/>
      <c r="D3620" s="668"/>
      <c r="E3620" s="668"/>
      <c r="F3620" s="668"/>
    </row>
    <row r="3621" spans="1:6">
      <c r="A3621" s="711"/>
      <c r="B3621" s="668"/>
      <c r="C3621" s="668"/>
      <c r="D3621" s="668"/>
      <c r="E3621" s="668"/>
      <c r="F3621" s="668"/>
    </row>
    <row r="3622" spans="1:6">
      <c r="A3622" s="711"/>
      <c r="B3622" s="668"/>
      <c r="C3622" s="668"/>
      <c r="D3622" s="668"/>
      <c r="E3622" s="668"/>
      <c r="F3622" s="668"/>
    </row>
    <row r="3623" spans="1:6">
      <c r="A3623" s="711"/>
      <c r="B3623" s="668"/>
      <c r="C3623" s="668"/>
      <c r="D3623" s="668"/>
      <c r="E3623" s="668"/>
      <c r="F3623" s="668"/>
    </row>
    <row r="3624" spans="1:6">
      <c r="A3624" s="711"/>
      <c r="B3624" s="668"/>
      <c r="C3624" s="668"/>
      <c r="D3624" s="668"/>
      <c r="E3624" s="668"/>
      <c r="F3624" s="668"/>
    </row>
    <row r="3625" spans="1:6">
      <c r="A3625" s="711"/>
      <c r="B3625" s="668"/>
      <c r="C3625" s="668"/>
      <c r="D3625" s="668"/>
      <c r="E3625" s="668"/>
      <c r="F3625" s="668"/>
    </row>
    <row r="3626" spans="1:6">
      <c r="A3626" s="711"/>
      <c r="B3626" s="668"/>
      <c r="C3626" s="668"/>
      <c r="D3626" s="668"/>
      <c r="E3626" s="668"/>
      <c r="F3626" s="668"/>
    </row>
    <row r="3627" spans="1:6">
      <c r="A3627" s="711"/>
      <c r="B3627" s="668"/>
      <c r="C3627" s="668"/>
      <c r="D3627" s="668"/>
      <c r="E3627" s="668"/>
      <c r="F3627" s="668"/>
    </row>
    <row r="3628" spans="1:6">
      <c r="A3628" s="711"/>
      <c r="B3628" s="668"/>
      <c r="C3628" s="668"/>
      <c r="D3628" s="668"/>
      <c r="E3628" s="668"/>
      <c r="F3628" s="668"/>
    </row>
    <row r="3629" spans="1:6">
      <c r="A3629" s="711"/>
      <c r="B3629" s="668"/>
      <c r="C3629" s="668"/>
      <c r="D3629" s="668"/>
      <c r="E3629" s="668"/>
      <c r="F3629" s="668"/>
    </row>
    <row r="3630" spans="1:6">
      <c r="A3630" s="711"/>
      <c r="B3630" s="668"/>
      <c r="C3630" s="668"/>
      <c r="D3630" s="668"/>
      <c r="E3630" s="668"/>
      <c r="F3630" s="668"/>
    </row>
    <row r="3631" spans="1:6">
      <c r="A3631" s="711"/>
      <c r="B3631" s="668"/>
      <c r="C3631" s="668"/>
      <c r="D3631" s="668"/>
      <c r="E3631" s="668"/>
      <c r="F3631" s="668"/>
    </row>
    <row r="3632" spans="1:6">
      <c r="A3632" s="711"/>
      <c r="B3632" s="668"/>
      <c r="C3632" s="668"/>
      <c r="D3632" s="668"/>
      <c r="E3632" s="668"/>
      <c r="F3632" s="668"/>
    </row>
    <row r="3633" spans="1:6">
      <c r="A3633" s="711"/>
      <c r="B3633" s="668"/>
      <c r="C3633" s="668"/>
      <c r="D3633" s="668"/>
      <c r="E3633" s="668"/>
      <c r="F3633" s="668"/>
    </row>
    <row r="3634" spans="1:6">
      <c r="A3634" s="711"/>
      <c r="B3634" s="668"/>
      <c r="C3634" s="668"/>
      <c r="D3634" s="668"/>
      <c r="E3634" s="668"/>
      <c r="F3634" s="668"/>
    </row>
    <row r="3635" spans="1:6">
      <c r="A3635" s="711"/>
      <c r="B3635" s="668"/>
      <c r="C3635" s="668"/>
      <c r="D3635" s="668"/>
      <c r="E3635" s="668"/>
      <c r="F3635" s="668"/>
    </row>
    <row r="3636" spans="1:6">
      <c r="A3636" s="711"/>
      <c r="B3636" s="668"/>
      <c r="C3636" s="668"/>
      <c r="D3636" s="668"/>
      <c r="E3636" s="668"/>
      <c r="F3636" s="668"/>
    </row>
    <row r="3637" spans="1:6">
      <c r="A3637" s="711"/>
      <c r="B3637" s="668"/>
      <c r="C3637" s="668"/>
      <c r="D3637" s="668"/>
      <c r="E3637" s="668"/>
      <c r="F3637" s="668"/>
    </row>
    <row r="3638" spans="1:6">
      <c r="A3638" s="711"/>
      <c r="B3638" s="668"/>
      <c r="C3638" s="668"/>
      <c r="D3638" s="668"/>
      <c r="E3638" s="668"/>
      <c r="F3638" s="668"/>
    </row>
    <row r="3639" spans="1:6">
      <c r="A3639" s="711"/>
      <c r="B3639" s="668"/>
      <c r="C3639" s="668"/>
      <c r="D3639" s="668"/>
      <c r="E3639" s="668"/>
      <c r="F3639" s="668"/>
    </row>
    <row r="3640" spans="1:6">
      <c r="A3640" s="711"/>
      <c r="B3640" s="668"/>
      <c r="C3640" s="668"/>
      <c r="D3640" s="668"/>
      <c r="E3640" s="668"/>
      <c r="F3640" s="668"/>
    </row>
    <row r="3641" spans="1:6">
      <c r="A3641" s="711"/>
      <c r="B3641" s="668"/>
      <c r="C3641" s="668"/>
      <c r="D3641" s="668"/>
      <c r="E3641" s="668"/>
      <c r="F3641" s="668"/>
    </row>
    <row r="3642" spans="1:6">
      <c r="A3642" s="711"/>
      <c r="B3642" s="668"/>
      <c r="C3642" s="668"/>
      <c r="D3642" s="668"/>
      <c r="E3642" s="668"/>
      <c r="F3642" s="668"/>
    </row>
    <row r="3643" spans="1:6">
      <c r="A3643" s="711"/>
      <c r="B3643" s="668"/>
      <c r="C3643" s="668"/>
      <c r="D3643" s="668"/>
      <c r="E3643" s="668"/>
      <c r="F3643" s="668"/>
    </row>
    <row r="3644" spans="1:6">
      <c r="A3644" s="711"/>
      <c r="B3644" s="668"/>
      <c r="C3644" s="668"/>
      <c r="D3644" s="668"/>
      <c r="E3644" s="668"/>
      <c r="F3644" s="668"/>
    </row>
    <row r="3645" spans="1:6">
      <c r="A3645" s="711"/>
      <c r="B3645" s="668"/>
      <c r="C3645" s="668"/>
      <c r="D3645" s="668"/>
      <c r="E3645" s="668"/>
      <c r="F3645" s="668"/>
    </row>
    <row r="3646" spans="1:6">
      <c r="A3646" s="711"/>
      <c r="B3646" s="668"/>
      <c r="C3646" s="668"/>
      <c r="D3646" s="668"/>
      <c r="E3646" s="668"/>
      <c r="F3646" s="668"/>
    </row>
    <row r="3647" spans="1:6">
      <c r="A3647" s="711"/>
      <c r="B3647" s="668"/>
      <c r="C3647" s="668"/>
      <c r="D3647" s="668"/>
      <c r="E3647" s="668"/>
      <c r="F3647" s="668"/>
    </row>
    <row r="3648" spans="1:6">
      <c r="A3648" s="711"/>
      <c r="B3648" s="668"/>
      <c r="C3648" s="668"/>
      <c r="D3648" s="668"/>
      <c r="E3648" s="668"/>
      <c r="F3648" s="668"/>
    </row>
    <row r="3649" spans="1:6">
      <c r="A3649" s="711"/>
      <c r="B3649" s="668"/>
      <c r="C3649" s="668"/>
      <c r="D3649" s="668"/>
      <c r="E3649" s="668"/>
      <c r="F3649" s="668"/>
    </row>
    <row r="3650" spans="1:6">
      <c r="A3650" s="711"/>
      <c r="B3650" s="668"/>
      <c r="C3650" s="668"/>
      <c r="D3650" s="668"/>
      <c r="E3650" s="668"/>
      <c r="F3650" s="668"/>
    </row>
    <row r="3651" spans="1:6">
      <c r="A3651" s="711"/>
      <c r="B3651" s="668"/>
      <c r="C3651" s="668"/>
      <c r="D3651" s="668"/>
      <c r="E3651" s="668"/>
      <c r="F3651" s="668"/>
    </row>
    <row r="3652" spans="1:6">
      <c r="A3652" s="711"/>
      <c r="B3652" s="668"/>
      <c r="C3652" s="668"/>
      <c r="D3652" s="668"/>
      <c r="E3652" s="668"/>
      <c r="F3652" s="668"/>
    </row>
    <row r="3653" spans="1:6">
      <c r="A3653" s="711"/>
      <c r="B3653" s="668"/>
      <c r="C3653" s="668"/>
      <c r="D3653" s="668"/>
      <c r="E3653" s="668"/>
      <c r="F3653" s="668"/>
    </row>
    <row r="3654" spans="1:6">
      <c r="A3654" s="711"/>
      <c r="B3654" s="668"/>
      <c r="C3654" s="668"/>
      <c r="D3654" s="668"/>
      <c r="E3654" s="668"/>
      <c r="F3654" s="668"/>
    </row>
    <row r="3655" spans="1:6">
      <c r="A3655" s="711"/>
      <c r="B3655" s="668"/>
      <c r="C3655" s="668"/>
      <c r="D3655" s="668"/>
      <c r="E3655" s="668"/>
      <c r="F3655" s="668"/>
    </row>
    <row r="3656" spans="1:6">
      <c r="A3656" s="711"/>
      <c r="B3656" s="668"/>
      <c r="C3656" s="668"/>
      <c r="D3656" s="668"/>
      <c r="E3656" s="668"/>
      <c r="F3656" s="668"/>
    </row>
    <row r="3657" spans="1:6">
      <c r="A3657" s="711"/>
      <c r="B3657" s="668"/>
      <c r="C3657" s="668"/>
      <c r="D3657" s="668"/>
      <c r="E3657" s="668"/>
      <c r="F3657" s="668"/>
    </row>
    <row r="3658" spans="1:6">
      <c r="A3658" s="711"/>
      <c r="B3658" s="668"/>
      <c r="C3658" s="668"/>
      <c r="D3658" s="668"/>
      <c r="E3658" s="668"/>
      <c r="F3658" s="668"/>
    </row>
    <row r="3659" spans="1:6">
      <c r="A3659" s="711"/>
      <c r="B3659" s="668"/>
      <c r="C3659" s="668"/>
      <c r="D3659" s="668"/>
      <c r="E3659" s="668"/>
      <c r="F3659" s="668"/>
    </row>
    <row r="3660" spans="1:6">
      <c r="A3660" s="711"/>
      <c r="B3660" s="668"/>
      <c r="C3660" s="668"/>
      <c r="D3660" s="668"/>
      <c r="E3660" s="668"/>
      <c r="F3660" s="668"/>
    </row>
    <row r="3661" spans="1:6">
      <c r="A3661" s="711"/>
      <c r="B3661" s="668"/>
      <c r="C3661" s="668"/>
      <c r="D3661" s="668"/>
      <c r="E3661" s="668"/>
      <c r="F3661" s="668"/>
    </row>
    <row r="3662" spans="1:6">
      <c r="A3662" s="711"/>
      <c r="B3662" s="668"/>
      <c r="C3662" s="668"/>
      <c r="D3662" s="668"/>
      <c r="E3662" s="668"/>
      <c r="F3662" s="668"/>
    </row>
    <row r="3663" spans="1:6">
      <c r="A3663" s="711"/>
      <c r="B3663" s="668"/>
      <c r="C3663" s="668"/>
      <c r="D3663" s="668"/>
      <c r="E3663" s="668"/>
      <c r="F3663" s="668"/>
    </row>
    <row r="3664" spans="1:6">
      <c r="A3664" s="711"/>
      <c r="B3664" s="668"/>
      <c r="C3664" s="668"/>
      <c r="D3664" s="668"/>
      <c r="E3664" s="668"/>
      <c r="F3664" s="668"/>
    </row>
    <row r="3665" spans="1:6">
      <c r="A3665" s="711"/>
      <c r="B3665" s="668"/>
      <c r="C3665" s="668"/>
      <c r="D3665" s="668"/>
      <c r="E3665" s="668"/>
      <c r="F3665" s="668"/>
    </row>
    <row r="3666" spans="1:6">
      <c r="A3666" s="711"/>
      <c r="B3666" s="668"/>
      <c r="C3666" s="668"/>
      <c r="D3666" s="668"/>
      <c r="E3666" s="668"/>
      <c r="F3666" s="668"/>
    </row>
    <row r="3667" spans="1:6">
      <c r="A3667" s="711"/>
      <c r="B3667" s="668"/>
      <c r="C3667" s="668"/>
      <c r="D3667" s="668"/>
      <c r="E3667" s="668"/>
      <c r="F3667" s="668"/>
    </row>
    <row r="3668" spans="1:6">
      <c r="A3668" s="711"/>
      <c r="B3668" s="668"/>
      <c r="C3668" s="668"/>
      <c r="D3668" s="668"/>
      <c r="E3668" s="668"/>
      <c r="F3668" s="668"/>
    </row>
    <row r="3669" spans="1:6">
      <c r="A3669" s="711"/>
      <c r="B3669" s="668"/>
      <c r="C3669" s="668"/>
      <c r="D3669" s="668"/>
      <c r="E3669" s="668"/>
      <c r="F3669" s="668"/>
    </row>
    <row r="3670" spans="1:6">
      <c r="A3670" s="711"/>
      <c r="B3670" s="668"/>
      <c r="C3670" s="668"/>
      <c r="D3670" s="668"/>
      <c r="E3670" s="668"/>
      <c r="F3670" s="668"/>
    </row>
    <row r="3671" spans="1:6">
      <c r="A3671" s="711"/>
      <c r="B3671" s="668"/>
      <c r="C3671" s="668"/>
      <c r="D3671" s="668"/>
      <c r="E3671" s="668"/>
      <c r="F3671" s="668"/>
    </row>
    <row r="3672" spans="1:6">
      <c r="A3672" s="711"/>
      <c r="B3672" s="668"/>
      <c r="C3672" s="668"/>
      <c r="D3672" s="668"/>
      <c r="E3672" s="668"/>
      <c r="F3672" s="668"/>
    </row>
    <row r="3673" spans="1:6">
      <c r="A3673" s="711"/>
      <c r="B3673" s="668"/>
      <c r="C3673" s="668"/>
      <c r="D3673" s="668"/>
      <c r="E3673" s="668"/>
      <c r="F3673" s="668"/>
    </row>
    <row r="3674" spans="1:6">
      <c r="A3674" s="711"/>
      <c r="B3674" s="668"/>
      <c r="C3674" s="668"/>
      <c r="D3674" s="668"/>
      <c r="E3674" s="668"/>
      <c r="F3674" s="668"/>
    </row>
    <row r="3675" spans="1:6">
      <c r="A3675" s="711"/>
      <c r="B3675" s="668"/>
      <c r="C3675" s="668"/>
      <c r="D3675" s="668"/>
      <c r="E3675" s="668"/>
      <c r="F3675" s="668"/>
    </row>
    <row r="3676" spans="1:6">
      <c r="A3676" s="711"/>
      <c r="B3676" s="668"/>
      <c r="C3676" s="668"/>
      <c r="D3676" s="668"/>
      <c r="E3676" s="668"/>
      <c r="F3676" s="668"/>
    </row>
    <row r="3677" spans="1:6">
      <c r="A3677" s="711"/>
      <c r="B3677" s="668"/>
      <c r="C3677" s="668"/>
      <c r="D3677" s="668"/>
      <c r="E3677" s="668"/>
      <c r="F3677" s="668"/>
    </row>
    <row r="3678" spans="1:6">
      <c r="A3678" s="711"/>
      <c r="B3678" s="668"/>
      <c r="C3678" s="668"/>
      <c r="D3678" s="668"/>
      <c r="E3678" s="668"/>
      <c r="F3678" s="668"/>
    </row>
    <row r="3679" spans="1:6">
      <c r="A3679" s="711"/>
      <c r="B3679" s="668"/>
      <c r="C3679" s="668"/>
      <c r="D3679" s="668"/>
      <c r="E3679" s="668"/>
      <c r="F3679" s="668"/>
    </row>
    <row r="3680" spans="1:6">
      <c r="A3680" s="711"/>
      <c r="B3680" s="668"/>
      <c r="C3680" s="668"/>
      <c r="D3680" s="668"/>
      <c r="E3680" s="668"/>
      <c r="F3680" s="668"/>
    </row>
    <row r="3681" spans="1:6">
      <c r="A3681" s="711"/>
      <c r="B3681" s="668"/>
      <c r="C3681" s="668"/>
      <c r="D3681" s="668"/>
      <c r="E3681" s="668"/>
      <c r="F3681" s="668"/>
    </row>
    <row r="3682" spans="1:6">
      <c r="A3682" s="711"/>
      <c r="B3682" s="668"/>
      <c r="C3682" s="668"/>
      <c r="D3682" s="668"/>
      <c r="E3682" s="668"/>
      <c r="F3682" s="668"/>
    </row>
    <row r="3683" spans="1:6">
      <c r="A3683" s="711"/>
      <c r="B3683" s="668"/>
      <c r="C3683" s="668"/>
      <c r="D3683" s="668"/>
      <c r="E3683" s="668"/>
      <c r="F3683" s="668"/>
    </row>
    <row r="3684" spans="1:6">
      <c r="A3684" s="711"/>
      <c r="B3684" s="668"/>
      <c r="C3684" s="668"/>
      <c r="D3684" s="668"/>
      <c r="E3684" s="668"/>
      <c r="F3684" s="668"/>
    </row>
    <row r="3685" spans="1:6">
      <c r="A3685" s="711"/>
      <c r="B3685" s="668"/>
      <c r="C3685" s="668"/>
      <c r="D3685" s="668"/>
      <c r="E3685" s="668"/>
      <c r="F3685" s="668"/>
    </row>
    <row r="3686" spans="1:6">
      <c r="A3686" s="711"/>
      <c r="B3686" s="668"/>
      <c r="C3686" s="668"/>
      <c r="D3686" s="668"/>
      <c r="E3686" s="668"/>
      <c r="F3686" s="668"/>
    </row>
    <row r="3687" spans="1:6">
      <c r="A3687" s="711"/>
      <c r="B3687" s="668"/>
      <c r="C3687" s="668"/>
      <c r="D3687" s="668"/>
      <c r="E3687" s="668"/>
      <c r="F3687" s="668"/>
    </row>
    <row r="3688" spans="1:6">
      <c r="A3688" s="711"/>
      <c r="B3688" s="668"/>
      <c r="C3688" s="668"/>
      <c r="D3688" s="668"/>
      <c r="E3688" s="668"/>
      <c r="F3688" s="668"/>
    </row>
    <row r="3689" spans="1:6">
      <c r="A3689" s="711"/>
      <c r="B3689" s="668"/>
      <c r="C3689" s="668"/>
      <c r="D3689" s="668"/>
      <c r="E3689" s="668"/>
      <c r="F3689" s="668"/>
    </row>
    <row r="3690" spans="1:6">
      <c r="A3690" s="711"/>
      <c r="B3690" s="668"/>
      <c r="C3690" s="668"/>
      <c r="D3690" s="668"/>
      <c r="E3690" s="668"/>
      <c r="F3690" s="668"/>
    </row>
    <row r="3691" spans="1:6">
      <c r="A3691" s="711"/>
      <c r="B3691" s="668"/>
      <c r="C3691" s="668"/>
      <c r="D3691" s="668"/>
      <c r="E3691" s="668"/>
      <c r="F3691" s="668"/>
    </row>
    <row r="3692" spans="1:6">
      <c r="A3692" s="711"/>
      <c r="B3692" s="668"/>
      <c r="C3692" s="668"/>
      <c r="D3692" s="668"/>
      <c r="E3692" s="668"/>
      <c r="F3692" s="668"/>
    </row>
    <row r="3693" spans="1:6">
      <c r="A3693" s="711"/>
      <c r="B3693" s="668"/>
      <c r="C3693" s="668"/>
      <c r="D3693" s="668"/>
      <c r="E3693" s="668"/>
      <c r="F3693" s="668"/>
    </row>
    <row r="3694" spans="1:6">
      <c r="A3694" s="711"/>
      <c r="B3694" s="668"/>
      <c r="C3694" s="668"/>
      <c r="D3694" s="668"/>
      <c r="E3694" s="668"/>
      <c r="F3694" s="668"/>
    </row>
    <row r="3695" spans="1:6">
      <c r="A3695" s="711"/>
      <c r="B3695" s="668"/>
      <c r="C3695" s="668"/>
      <c r="D3695" s="668"/>
      <c r="E3695" s="668"/>
      <c r="F3695" s="668"/>
    </row>
    <row r="3696" spans="1:6">
      <c r="A3696" s="711"/>
      <c r="B3696" s="668"/>
      <c r="C3696" s="668"/>
      <c r="D3696" s="668"/>
      <c r="E3696" s="668"/>
      <c r="F3696" s="668"/>
    </row>
    <row r="3697" spans="1:6">
      <c r="A3697" s="711"/>
      <c r="B3697" s="668"/>
      <c r="C3697" s="668"/>
      <c r="D3697" s="668"/>
      <c r="E3697" s="668"/>
      <c r="F3697" s="668"/>
    </row>
    <row r="3698" spans="1:6">
      <c r="A3698" s="711"/>
      <c r="B3698" s="668"/>
      <c r="C3698" s="668"/>
      <c r="D3698" s="668"/>
      <c r="E3698" s="668"/>
      <c r="F3698" s="668"/>
    </row>
    <row r="3699" spans="1:6">
      <c r="A3699" s="711"/>
      <c r="B3699" s="668"/>
      <c r="C3699" s="668"/>
      <c r="D3699" s="668"/>
      <c r="E3699" s="668"/>
      <c r="F3699" s="668"/>
    </row>
    <row r="3700" spans="1:6">
      <c r="A3700" s="711"/>
      <c r="B3700" s="668"/>
      <c r="C3700" s="668"/>
      <c r="D3700" s="668"/>
      <c r="E3700" s="668"/>
      <c r="F3700" s="668"/>
    </row>
    <row r="3701" spans="1:6">
      <c r="A3701" s="711"/>
      <c r="B3701" s="668"/>
      <c r="C3701" s="668"/>
      <c r="D3701" s="668"/>
      <c r="E3701" s="668"/>
      <c r="F3701" s="668"/>
    </row>
    <row r="3702" spans="1:6">
      <c r="A3702" s="711"/>
      <c r="B3702" s="668"/>
      <c r="C3702" s="668"/>
      <c r="D3702" s="668"/>
      <c r="E3702" s="668"/>
      <c r="F3702" s="668"/>
    </row>
    <row r="3703" spans="1:6">
      <c r="A3703" s="711"/>
      <c r="B3703" s="668"/>
      <c r="C3703" s="668"/>
      <c r="D3703" s="668"/>
      <c r="E3703" s="668"/>
      <c r="F3703" s="668"/>
    </row>
    <row r="3704" spans="1:6">
      <c r="A3704" s="711"/>
      <c r="B3704" s="668"/>
      <c r="C3704" s="668"/>
      <c r="D3704" s="668"/>
      <c r="E3704" s="668"/>
      <c r="F3704" s="668"/>
    </row>
    <row r="3705" spans="1:6">
      <c r="A3705" s="711"/>
      <c r="B3705" s="668"/>
      <c r="C3705" s="668"/>
      <c r="D3705" s="668"/>
      <c r="E3705" s="668"/>
      <c r="F3705" s="668"/>
    </row>
    <row r="3706" spans="1:6">
      <c r="A3706" s="711"/>
      <c r="B3706" s="668"/>
      <c r="C3706" s="668"/>
      <c r="D3706" s="668"/>
      <c r="E3706" s="668"/>
      <c r="F3706" s="668"/>
    </row>
    <row r="3707" spans="1:6">
      <c r="A3707" s="711"/>
      <c r="B3707" s="668"/>
      <c r="C3707" s="668"/>
      <c r="D3707" s="668"/>
      <c r="E3707" s="668"/>
      <c r="F3707" s="668"/>
    </row>
    <row r="3708" spans="1:6">
      <c r="A3708" s="711"/>
      <c r="B3708" s="668"/>
      <c r="C3708" s="668"/>
      <c r="D3708" s="668"/>
      <c r="E3708" s="668"/>
      <c r="F3708" s="668"/>
    </row>
    <row r="3709" spans="1:6">
      <c r="A3709" s="711"/>
      <c r="B3709" s="668"/>
      <c r="C3709" s="668"/>
      <c r="D3709" s="668"/>
      <c r="E3709" s="668"/>
      <c r="F3709" s="668"/>
    </row>
    <row r="3710" spans="1:6">
      <c r="A3710" s="711"/>
      <c r="B3710" s="668"/>
      <c r="C3710" s="668"/>
      <c r="D3710" s="668"/>
      <c r="E3710" s="668"/>
      <c r="F3710" s="668"/>
    </row>
    <row r="3711" spans="1:6">
      <c r="A3711" s="711"/>
      <c r="B3711" s="668"/>
      <c r="C3711" s="668"/>
      <c r="D3711" s="668"/>
      <c r="E3711" s="668"/>
      <c r="F3711" s="668"/>
    </row>
    <row r="3712" spans="1:6">
      <c r="A3712" s="711"/>
      <c r="B3712" s="668"/>
      <c r="C3712" s="668"/>
      <c r="D3712" s="668"/>
      <c r="E3712" s="668"/>
      <c r="F3712" s="668"/>
    </row>
    <row r="3713" spans="1:6">
      <c r="A3713" s="711"/>
      <c r="B3713" s="668"/>
      <c r="C3713" s="668"/>
      <c r="D3713" s="668"/>
      <c r="E3713" s="668"/>
      <c r="F3713" s="668"/>
    </row>
    <row r="3714" spans="1:6">
      <c r="A3714" s="711"/>
      <c r="B3714" s="668"/>
      <c r="C3714" s="668"/>
      <c r="D3714" s="668"/>
      <c r="E3714" s="668"/>
      <c r="F3714" s="668"/>
    </row>
    <row r="3715" spans="1:6">
      <c r="A3715" s="711"/>
      <c r="B3715" s="668"/>
      <c r="C3715" s="668"/>
      <c r="D3715" s="668"/>
      <c r="E3715" s="668"/>
      <c r="F3715" s="668"/>
    </row>
    <row r="3716" spans="1:6">
      <c r="A3716" s="711"/>
      <c r="B3716" s="668"/>
      <c r="C3716" s="668"/>
      <c r="D3716" s="668"/>
      <c r="E3716" s="668"/>
      <c r="F3716" s="668"/>
    </row>
    <row r="3717" spans="1:6">
      <c r="A3717" s="711"/>
      <c r="B3717" s="668"/>
      <c r="C3717" s="668"/>
      <c r="D3717" s="668"/>
      <c r="E3717" s="668"/>
      <c r="F3717" s="668"/>
    </row>
    <row r="3718" spans="1:6">
      <c r="A3718" s="711"/>
      <c r="B3718" s="668"/>
      <c r="C3718" s="668"/>
      <c r="D3718" s="668"/>
      <c r="E3718" s="668"/>
      <c r="F3718" s="668"/>
    </row>
    <row r="3719" spans="1:6">
      <c r="A3719" s="711"/>
      <c r="B3719" s="668"/>
      <c r="C3719" s="668"/>
      <c r="D3719" s="668"/>
      <c r="E3719" s="668"/>
      <c r="F3719" s="668"/>
    </row>
    <row r="3720" spans="1:6">
      <c r="A3720" s="711"/>
      <c r="B3720" s="668"/>
      <c r="C3720" s="668"/>
      <c r="D3720" s="668"/>
      <c r="E3720" s="668"/>
      <c r="F3720" s="668"/>
    </row>
    <row r="3721" spans="1:6">
      <c r="A3721" s="711"/>
      <c r="B3721" s="668"/>
      <c r="C3721" s="668"/>
      <c r="D3721" s="668"/>
      <c r="E3721" s="668"/>
      <c r="F3721" s="668"/>
    </row>
    <row r="3722" spans="1:6">
      <c r="A3722" s="711"/>
      <c r="B3722" s="668"/>
      <c r="C3722" s="668"/>
      <c r="D3722" s="668"/>
      <c r="E3722" s="668"/>
      <c r="F3722" s="668"/>
    </row>
    <row r="3723" spans="1:6">
      <c r="A3723" s="711"/>
      <c r="B3723" s="668"/>
      <c r="C3723" s="668"/>
      <c r="D3723" s="668"/>
      <c r="E3723" s="668"/>
      <c r="F3723" s="668"/>
    </row>
    <row r="3724" spans="1:6">
      <c r="A3724" s="711"/>
      <c r="B3724" s="668"/>
      <c r="C3724" s="668"/>
      <c r="D3724" s="668"/>
      <c r="E3724" s="668"/>
      <c r="F3724" s="668"/>
    </row>
    <row r="3725" spans="1:6">
      <c r="A3725" s="711"/>
      <c r="B3725" s="668"/>
      <c r="C3725" s="668"/>
      <c r="D3725" s="668"/>
      <c r="E3725" s="668"/>
      <c r="F3725" s="668"/>
    </row>
    <row r="3726" spans="1:6">
      <c r="A3726" s="711"/>
      <c r="B3726" s="668"/>
      <c r="C3726" s="668"/>
      <c r="D3726" s="668"/>
      <c r="E3726" s="668"/>
      <c r="F3726" s="668"/>
    </row>
    <row r="3727" spans="1:6">
      <c r="A3727" s="711"/>
      <c r="B3727" s="668"/>
      <c r="C3727" s="668"/>
      <c r="D3727" s="668"/>
      <c r="E3727" s="668"/>
      <c r="F3727" s="668"/>
    </row>
    <row r="3728" spans="1:6">
      <c r="A3728" s="711"/>
      <c r="B3728" s="668"/>
      <c r="C3728" s="668"/>
      <c r="D3728" s="668"/>
      <c r="E3728" s="668"/>
      <c r="F3728" s="668"/>
    </row>
    <row r="3729" spans="1:6">
      <c r="A3729" s="711"/>
      <c r="B3729" s="668"/>
      <c r="C3729" s="668"/>
      <c r="D3729" s="668"/>
      <c r="E3729" s="668"/>
      <c r="F3729" s="668"/>
    </row>
    <row r="3730" spans="1:6">
      <c r="A3730" s="711"/>
      <c r="B3730" s="668"/>
      <c r="C3730" s="668"/>
      <c r="D3730" s="668"/>
      <c r="E3730" s="668"/>
      <c r="F3730" s="668"/>
    </row>
    <row r="3731" spans="1:6">
      <c r="A3731" s="711"/>
      <c r="B3731" s="668"/>
      <c r="C3731" s="668"/>
      <c r="D3731" s="668"/>
      <c r="E3731" s="668"/>
      <c r="F3731" s="668"/>
    </row>
    <row r="3732" spans="1:6">
      <c r="A3732" s="711"/>
      <c r="B3732" s="668"/>
      <c r="C3732" s="668"/>
      <c r="D3732" s="668"/>
      <c r="E3732" s="668"/>
      <c r="F3732" s="668"/>
    </row>
    <row r="3733" spans="1:6">
      <c r="A3733" s="711"/>
      <c r="B3733" s="668"/>
      <c r="C3733" s="668"/>
      <c r="D3733" s="668"/>
      <c r="E3733" s="668"/>
      <c r="F3733" s="668"/>
    </row>
    <row r="3734" spans="1:6">
      <c r="A3734" s="711"/>
      <c r="B3734" s="668"/>
      <c r="C3734" s="668"/>
      <c r="D3734" s="668"/>
      <c r="E3734" s="668"/>
      <c r="F3734" s="668"/>
    </row>
    <row r="3735" spans="1:6">
      <c r="A3735" s="711"/>
      <c r="B3735" s="668"/>
      <c r="C3735" s="668"/>
      <c r="D3735" s="668"/>
      <c r="E3735" s="668"/>
      <c r="F3735" s="668"/>
    </row>
    <row r="3736" spans="1:6">
      <c r="A3736" s="711"/>
      <c r="B3736" s="668"/>
      <c r="C3736" s="668"/>
      <c r="D3736" s="668"/>
      <c r="E3736" s="668"/>
      <c r="F3736" s="668"/>
    </row>
    <row r="3737" spans="1:6">
      <c r="A3737" s="711"/>
      <c r="B3737" s="668"/>
      <c r="C3737" s="668"/>
      <c r="D3737" s="668"/>
      <c r="E3737" s="668"/>
      <c r="F3737" s="668"/>
    </row>
    <row r="3738" spans="1:6">
      <c r="A3738" s="711"/>
      <c r="B3738" s="668"/>
      <c r="C3738" s="668"/>
      <c r="D3738" s="668"/>
      <c r="E3738" s="668"/>
      <c r="F3738" s="668"/>
    </row>
    <row r="3739" spans="1:6">
      <c r="A3739" s="711"/>
      <c r="B3739" s="668"/>
      <c r="C3739" s="668"/>
      <c r="D3739" s="668"/>
      <c r="E3739" s="668"/>
      <c r="F3739" s="668"/>
    </row>
    <row r="3740" spans="1:6">
      <c r="A3740" s="711"/>
      <c r="B3740" s="668"/>
      <c r="C3740" s="668"/>
      <c r="D3740" s="668"/>
      <c r="E3740" s="668"/>
      <c r="F3740" s="668"/>
    </row>
    <row r="3741" spans="1:6">
      <c r="A3741" s="711"/>
      <c r="B3741" s="668"/>
      <c r="C3741" s="668"/>
      <c r="D3741" s="668"/>
      <c r="E3741" s="668"/>
      <c r="F3741" s="668"/>
    </row>
    <row r="3742" spans="1:6">
      <c r="A3742" s="711"/>
      <c r="B3742" s="668"/>
      <c r="C3742" s="668"/>
      <c r="D3742" s="668"/>
      <c r="E3742" s="668"/>
      <c r="F3742" s="668"/>
    </row>
    <row r="3743" spans="1:6">
      <c r="A3743" s="711"/>
      <c r="B3743" s="668"/>
      <c r="C3743" s="668"/>
      <c r="D3743" s="668"/>
      <c r="E3743" s="668"/>
      <c r="F3743" s="668"/>
    </row>
    <row r="3744" spans="1:6">
      <c r="A3744" s="711"/>
      <c r="B3744" s="668"/>
      <c r="C3744" s="668"/>
      <c r="D3744" s="668"/>
      <c r="E3744" s="668"/>
      <c r="F3744" s="668"/>
    </row>
    <row r="3745" spans="1:6">
      <c r="A3745" s="711"/>
      <c r="B3745" s="668"/>
      <c r="C3745" s="668"/>
      <c r="D3745" s="668"/>
      <c r="E3745" s="668"/>
      <c r="F3745" s="668"/>
    </row>
    <row r="3746" spans="1:6">
      <c r="A3746" s="711"/>
      <c r="B3746" s="668"/>
      <c r="C3746" s="668"/>
      <c r="D3746" s="668"/>
      <c r="E3746" s="668"/>
      <c r="F3746" s="668"/>
    </row>
    <row r="3747" spans="1:6">
      <c r="A3747" s="711"/>
      <c r="B3747" s="668"/>
      <c r="C3747" s="668"/>
      <c r="D3747" s="668"/>
      <c r="E3747" s="668"/>
      <c r="F3747" s="668"/>
    </row>
    <row r="3748" spans="1:6">
      <c r="A3748" s="711"/>
      <c r="B3748" s="668"/>
      <c r="C3748" s="668"/>
      <c r="D3748" s="668"/>
      <c r="E3748" s="668"/>
      <c r="F3748" s="668"/>
    </row>
    <row r="3749" spans="1:6">
      <c r="A3749" s="711"/>
      <c r="B3749" s="668"/>
      <c r="C3749" s="668"/>
      <c r="D3749" s="668"/>
      <c r="E3749" s="668"/>
      <c r="F3749" s="668"/>
    </row>
    <row r="3750" spans="1:6">
      <c r="A3750" s="711"/>
      <c r="B3750" s="668"/>
      <c r="C3750" s="668"/>
      <c r="D3750" s="668"/>
      <c r="E3750" s="668"/>
      <c r="F3750" s="668"/>
    </row>
    <row r="3751" spans="1:6">
      <c r="A3751" s="711"/>
      <c r="B3751" s="668"/>
      <c r="C3751" s="668"/>
      <c r="D3751" s="668"/>
      <c r="E3751" s="668"/>
      <c r="F3751" s="668"/>
    </row>
    <row r="3752" spans="1:6">
      <c r="A3752" s="711"/>
      <c r="B3752" s="668"/>
      <c r="C3752" s="668"/>
      <c r="D3752" s="668"/>
      <c r="E3752" s="668"/>
      <c r="F3752" s="668"/>
    </row>
    <row r="3753" spans="1:6">
      <c r="A3753" s="711"/>
      <c r="B3753" s="668"/>
      <c r="C3753" s="668"/>
      <c r="D3753" s="668"/>
      <c r="E3753" s="668"/>
      <c r="F3753" s="668"/>
    </row>
    <row r="3754" spans="1:6">
      <c r="A3754" s="711"/>
      <c r="B3754" s="668"/>
      <c r="C3754" s="668"/>
      <c r="D3754" s="668"/>
      <c r="E3754" s="668"/>
      <c r="F3754" s="668"/>
    </row>
    <row r="3755" spans="1:6">
      <c r="A3755" s="711"/>
      <c r="B3755" s="668"/>
      <c r="C3755" s="668"/>
      <c r="D3755" s="668"/>
      <c r="E3755" s="668"/>
      <c r="F3755" s="668"/>
    </row>
    <row r="3756" spans="1:6">
      <c r="A3756" s="711"/>
      <c r="B3756" s="668"/>
      <c r="C3756" s="668"/>
      <c r="D3756" s="668"/>
      <c r="E3756" s="668"/>
      <c r="F3756" s="668"/>
    </row>
    <row r="3757" spans="1:6">
      <c r="A3757" s="711"/>
      <c r="B3757" s="668"/>
      <c r="C3757" s="668"/>
      <c r="D3757" s="668"/>
      <c r="E3757" s="668"/>
      <c r="F3757" s="668"/>
    </row>
    <row r="3758" spans="1:6">
      <c r="A3758" s="711"/>
      <c r="B3758" s="668"/>
      <c r="C3758" s="668"/>
      <c r="D3758" s="668"/>
      <c r="E3758" s="668"/>
      <c r="F3758" s="668"/>
    </row>
    <row r="3759" spans="1:6">
      <c r="A3759" s="711"/>
      <c r="B3759" s="668"/>
      <c r="C3759" s="668"/>
      <c r="D3759" s="668"/>
      <c r="E3759" s="668"/>
      <c r="F3759" s="668"/>
    </row>
    <row r="3760" spans="1:6">
      <c r="A3760" s="711"/>
      <c r="B3760" s="668"/>
      <c r="C3760" s="668"/>
      <c r="D3760" s="668"/>
      <c r="E3760" s="668"/>
      <c r="F3760" s="668"/>
    </row>
    <row r="3761" spans="1:6">
      <c r="A3761" s="711"/>
      <c r="B3761" s="668"/>
      <c r="C3761" s="668"/>
      <c r="D3761" s="668"/>
      <c r="E3761" s="668"/>
      <c r="F3761" s="668"/>
    </row>
    <row r="3762" spans="1:6">
      <c r="A3762" s="711"/>
      <c r="B3762" s="668"/>
      <c r="C3762" s="668"/>
      <c r="D3762" s="668"/>
      <c r="E3762" s="668"/>
      <c r="F3762" s="668"/>
    </row>
    <row r="3763" spans="1:6">
      <c r="A3763" s="711"/>
      <c r="B3763" s="668"/>
      <c r="C3763" s="668"/>
      <c r="D3763" s="668"/>
      <c r="E3763" s="668"/>
      <c r="F3763" s="668"/>
    </row>
    <row r="3764" spans="1:6">
      <c r="A3764" s="711"/>
      <c r="B3764" s="668"/>
      <c r="C3764" s="668"/>
      <c r="D3764" s="668"/>
      <c r="E3764" s="668"/>
      <c r="F3764" s="668"/>
    </row>
    <row r="3765" spans="1:6">
      <c r="A3765" s="711"/>
      <c r="B3765" s="668"/>
      <c r="C3765" s="668"/>
      <c r="D3765" s="668"/>
      <c r="E3765" s="668"/>
      <c r="F3765" s="668"/>
    </row>
    <row r="3766" spans="1:6">
      <c r="A3766" s="711"/>
      <c r="B3766" s="668"/>
      <c r="C3766" s="668"/>
      <c r="D3766" s="668"/>
      <c r="E3766" s="668"/>
      <c r="F3766" s="668"/>
    </row>
    <row r="3767" spans="1:6">
      <c r="A3767" s="711"/>
      <c r="B3767" s="668"/>
      <c r="C3767" s="668"/>
      <c r="D3767" s="668"/>
      <c r="E3767" s="668"/>
      <c r="F3767" s="668"/>
    </row>
    <row r="3768" spans="1:6">
      <c r="A3768" s="711"/>
      <c r="B3768" s="668"/>
      <c r="C3768" s="668"/>
      <c r="D3768" s="668"/>
      <c r="E3768" s="668"/>
      <c r="F3768" s="668"/>
    </row>
    <row r="3769" spans="1:6">
      <c r="A3769" s="711"/>
      <c r="B3769" s="668"/>
      <c r="C3769" s="668"/>
      <c r="D3769" s="668"/>
      <c r="E3769" s="668"/>
      <c r="F3769" s="668"/>
    </row>
    <row r="3770" spans="1:6">
      <c r="A3770" s="711"/>
      <c r="B3770" s="668"/>
      <c r="C3770" s="668"/>
      <c r="D3770" s="668"/>
      <c r="E3770" s="668"/>
      <c r="F3770" s="668"/>
    </row>
    <row r="3771" spans="1:6">
      <c r="A3771" s="711"/>
      <c r="B3771" s="668"/>
      <c r="C3771" s="668"/>
      <c r="D3771" s="668"/>
      <c r="E3771" s="668"/>
      <c r="F3771" s="668"/>
    </row>
    <row r="3772" spans="1:6">
      <c r="A3772" s="711"/>
      <c r="B3772" s="668"/>
      <c r="C3772" s="668"/>
      <c r="D3772" s="668"/>
      <c r="E3772" s="668"/>
      <c r="F3772" s="668"/>
    </row>
    <row r="3773" spans="1:6">
      <c r="A3773" s="711"/>
      <c r="B3773" s="668"/>
      <c r="C3773" s="668"/>
      <c r="D3773" s="668"/>
      <c r="E3773" s="668"/>
      <c r="F3773" s="668"/>
    </row>
    <row r="3774" spans="1:6">
      <c r="A3774" s="711"/>
      <c r="B3774" s="668"/>
      <c r="C3774" s="668"/>
      <c r="D3774" s="668"/>
      <c r="E3774" s="668"/>
      <c r="F3774" s="668"/>
    </row>
    <row r="3775" spans="1:6">
      <c r="A3775" s="711"/>
      <c r="B3775" s="668"/>
      <c r="C3775" s="668"/>
      <c r="D3775" s="668"/>
      <c r="E3775" s="668"/>
      <c r="F3775" s="668"/>
    </row>
    <row r="3776" spans="1:6">
      <c r="A3776" s="711"/>
      <c r="B3776" s="668"/>
      <c r="C3776" s="668"/>
      <c r="D3776" s="668"/>
      <c r="E3776" s="668"/>
      <c r="F3776" s="668"/>
    </row>
    <row r="3777" spans="1:6">
      <c r="A3777" s="711"/>
      <c r="B3777" s="668"/>
      <c r="C3777" s="668"/>
      <c r="D3777" s="668"/>
      <c r="E3777" s="668"/>
      <c r="F3777" s="668"/>
    </row>
    <row r="3778" spans="1:6">
      <c r="A3778" s="711"/>
      <c r="B3778" s="668"/>
      <c r="C3778" s="668"/>
      <c r="D3778" s="668"/>
      <c r="E3778" s="668"/>
      <c r="F3778" s="668"/>
    </row>
    <row r="3779" spans="1:6">
      <c r="A3779" s="711"/>
      <c r="B3779" s="668"/>
      <c r="C3779" s="668"/>
      <c r="D3779" s="668"/>
      <c r="E3779" s="668"/>
      <c r="F3779" s="668"/>
    </row>
    <row r="3780" spans="1:6">
      <c r="A3780" s="711"/>
      <c r="B3780" s="668"/>
      <c r="C3780" s="668"/>
      <c r="D3780" s="668"/>
      <c r="E3780" s="668"/>
      <c r="F3780" s="668"/>
    </row>
    <row r="3781" spans="1:6">
      <c r="A3781" s="711"/>
      <c r="B3781" s="668"/>
      <c r="C3781" s="668"/>
      <c r="D3781" s="668"/>
      <c r="E3781" s="668"/>
      <c r="F3781" s="668"/>
    </row>
    <row r="3782" spans="1:6">
      <c r="A3782" s="711"/>
      <c r="B3782" s="668"/>
      <c r="C3782" s="668"/>
      <c r="D3782" s="668"/>
      <c r="E3782" s="668"/>
      <c r="F3782" s="668"/>
    </row>
    <row r="3783" spans="1:6">
      <c r="A3783" s="711"/>
      <c r="B3783" s="668"/>
      <c r="C3783" s="668"/>
      <c r="D3783" s="668"/>
      <c r="E3783" s="668"/>
      <c r="F3783" s="668"/>
    </row>
    <row r="3784" spans="1:6">
      <c r="A3784" s="711"/>
      <c r="B3784" s="668"/>
      <c r="C3784" s="668"/>
      <c r="D3784" s="668"/>
      <c r="E3784" s="668"/>
      <c r="F3784" s="668"/>
    </row>
    <row r="3785" spans="1:6">
      <c r="A3785" s="711"/>
      <c r="B3785" s="668"/>
      <c r="C3785" s="668"/>
      <c r="D3785" s="668"/>
      <c r="E3785" s="668"/>
      <c r="F3785" s="668"/>
    </row>
    <row r="3786" spans="1:6">
      <c r="A3786" s="711"/>
      <c r="B3786" s="668"/>
      <c r="C3786" s="668"/>
      <c r="D3786" s="668"/>
      <c r="E3786" s="668"/>
      <c r="F3786" s="668"/>
    </row>
    <row r="3787" spans="1:6">
      <c r="A3787" s="711"/>
      <c r="B3787" s="668"/>
      <c r="C3787" s="668"/>
      <c r="D3787" s="668"/>
      <c r="E3787" s="668"/>
      <c r="F3787" s="668"/>
    </row>
    <row r="3788" spans="1:6">
      <c r="A3788" s="711"/>
      <c r="B3788" s="668"/>
      <c r="C3788" s="668"/>
      <c r="D3788" s="668"/>
      <c r="E3788" s="668"/>
      <c r="F3788" s="668"/>
    </row>
    <row r="3789" spans="1:6">
      <c r="A3789" s="711"/>
      <c r="B3789" s="668"/>
      <c r="C3789" s="668"/>
      <c r="D3789" s="668"/>
      <c r="E3789" s="668"/>
      <c r="F3789" s="668"/>
    </row>
    <row r="3790" spans="1:6">
      <c r="A3790" s="711"/>
      <c r="B3790" s="668"/>
      <c r="C3790" s="668"/>
      <c r="D3790" s="668"/>
      <c r="E3790" s="668"/>
      <c r="F3790" s="668"/>
    </row>
    <row r="3791" spans="1:6">
      <c r="A3791" s="711"/>
      <c r="B3791" s="668"/>
      <c r="C3791" s="668"/>
      <c r="D3791" s="668"/>
      <c r="E3791" s="668"/>
      <c r="F3791" s="668"/>
    </row>
    <row r="3792" spans="1:6">
      <c r="A3792" s="711"/>
      <c r="B3792" s="668"/>
      <c r="C3792" s="668"/>
      <c r="D3792" s="668"/>
      <c r="E3792" s="668"/>
      <c r="F3792" s="668"/>
    </row>
    <row r="3793" spans="1:6">
      <c r="A3793" s="711"/>
      <c r="B3793" s="668"/>
      <c r="C3793" s="668"/>
      <c r="D3793" s="668"/>
      <c r="E3793" s="668"/>
      <c r="F3793" s="668"/>
    </row>
    <row r="3794" spans="1:6">
      <c r="A3794" s="711"/>
      <c r="B3794" s="668"/>
      <c r="C3794" s="668"/>
      <c r="D3794" s="668"/>
      <c r="E3794" s="668"/>
      <c r="F3794" s="668"/>
    </row>
    <row r="3795" spans="1:6">
      <c r="A3795" s="711"/>
      <c r="B3795" s="668"/>
      <c r="C3795" s="668"/>
      <c r="D3795" s="668"/>
      <c r="E3795" s="668"/>
      <c r="F3795" s="668"/>
    </row>
    <row r="3796" spans="1:6">
      <c r="A3796" s="711"/>
      <c r="B3796" s="668"/>
      <c r="C3796" s="668"/>
      <c r="D3796" s="668"/>
      <c r="E3796" s="668"/>
      <c r="F3796" s="668"/>
    </row>
    <row r="3797" spans="1:6">
      <c r="A3797" s="711"/>
      <c r="B3797" s="668"/>
      <c r="C3797" s="668"/>
      <c r="D3797" s="668"/>
      <c r="E3797" s="668"/>
      <c r="F3797" s="668"/>
    </row>
    <row r="3798" spans="1:6">
      <c r="A3798" s="711"/>
      <c r="B3798" s="668"/>
      <c r="C3798" s="668"/>
      <c r="D3798" s="668"/>
      <c r="E3798" s="668"/>
      <c r="F3798" s="668"/>
    </row>
    <row r="3799" spans="1:6">
      <c r="A3799" s="711"/>
      <c r="B3799" s="668"/>
      <c r="C3799" s="668"/>
      <c r="D3799" s="668"/>
      <c r="E3799" s="668"/>
      <c r="F3799" s="668"/>
    </row>
    <row r="3800" spans="1:6">
      <c r="A3800" s="711"/>
      <c r="B3800" s="668"/>
      <c r="C3800" s="668"/>
      <c r="D3800" s="668"/>
      <c r="E3800" s="668"/>
      <c r="F3800" s="668"/>
    </row>
    <row r="3801" spans="1:6">
      <c r="A3801" s="711"/>
      <c r="B3801" s="668"/>
      <c r="C3801" s="668"/>
      <c r="D3801" s="668"/>
      <c r="E3801" s="668"/>
      <c r="F3801" s="668"/>
    </row>
    <row r="3802" spans="1:6">
      <c r="A3802" s="711"/>
      <c r="B3802" s="668"/>
      <c r="C3802" s="668"/>
      <c r="D3802" s="668"/>
      <c r="E3802" s="668"/>
      <c r="F3802" s="668"/>
    </row>
    <row r="3803" spans="1:6">
      <c r="A3803" s="711"/>
      <c r="B3803" s="668"/>
      <c r="C3803" s="668"/>
      <c r="D3803" s="668"/>
      <c r="E3803" s="668"/>
      <c r="F3803" s="668"/>
    </row>
    <row r="3804" spans="1:6">
      <c r="A3804" s="711"/>
      <c r="B3804" s="668"/>
      <c r="C3804" s="668"/>
      <c r="D3804" s="668"/>
      <c r="E3804" s="668"/>
      <c r="F3804" s="668"/>
    </row>
    <row r="3805" spans="1:6">
      <c r="A3805" s="711"/>
      <c r="B3805" s="668"/>
      <c r="C3805" s="668"/>
      <c r="D3805" s="668"/>
      <c r="E3805" s="668"/>
      <c r="F3805" s="668"/>
    </row>
    <row r="3806" spans="1:6">
      <c r="A3806" s="711"/>
      <c r="B3806" s="668"/>
      <c r="C3806" s="668"/>
      <c r="D3806" s="668"/>
      <c r="E3806" s="668"/>
      <c r="F3806" s="668"/>
    </row>
    <row r="3807" spans="1:6">
      <c r="A3807" s="711"/>
      <c r="B3807" s="668"/>
      <c r="C3807" s="668"/>
      <c r="D3807" s="668"/>
      <c r="E3807" s="668"/>
      <c r="F3807" s="668"/>
    </row>
    <row r="3808" spans="1:6">
      <c r="A3808" s="711"/>
      <c r="B3808" s="668"/>
      <c r="C3808" s="668"/>
      <c r="D3808" s="668"/>
      <c r="E3808" s="668"/>
      <c r="F3808" s="668"/>
    </row>
    <row r="3809" spans="1:6">
      <c r="A3809" s="711"/>
      <c r="B3809" s="668"/>
      <c r="C3809" s="668"/>
      <c r="D3809" s="668"/>
      <c r="E3809" s="668"/>
      <c r="F3809" s="668"/>
    </row>
    <row r="3810" spans="1:6">
      <c r="A3810" s="711"/>
      <c r="B3810" s="668"/>
      <c r="C3810" s="668"/>
      <c r="D3810" s="668"/>
      <c r="E3810" s="668"/>
      <c r="F3810" s="668"/>
    </row>
    <row r="3811" spans="1:6">
      <c r="A3811" s="711"/>
      <c r="B3811" s="668"/>
      <c r="C3811" s="668"/>
      <c r="D3811" s="668"/>
      <c r="E3811" s="668"/>
      <c r="F3811" s="668"/>
    </row>
    <row r="3812" spans="1:6">
      <c r="A3812" s="711"/>
      <c r="B3812" s="668"/>
      <c r="C3812" s="668"/>
      <c r="D3812" s="668"/>
      <c r="E3812" s="668"/>
      <c r="F3812" s="668"/>
    </row>
    <row r="3813" spans="1:6">
      <c r="A3813" s="711"/>
      <c r="B3813" s="668"/>
      <c r="C3813" s="668"/>
      <c r="D3813" s="668"/>
      <c r="E3813" s="668"/>
      <c r="F3813" s="668"/>
    </row>
    <row r="3814" spans="1:6">
      <c r="A3814" s="711"/>
      <c r="B3814" s="668"/>
      <c r="C3814" s="668"/>
      <c r="D3814" s="668"/>
      <c r="E3814" s="668"/>
      <c r="F3814" s="668"/>
    </row>
    <row r="3815" spans="1:6">
      <c r="A3815" s="711"/>
      <c r="B3815" s="668"/>
      <c r="C3815" s="668"/>
      <c r="D3815" s="668"/>
      <c r="E3815" s="668"/>
      <c r="F3815" s="668"/>
    </row>
    <row r="3816" spans="1:6">
      <c r="A3816" s="711"/>
      <c r="B3816" s="668"/>
      <c r="C3816" s="668"/>
      <c r="D3816" s="668"/>
      <c r="E3816" s="668"/>
      <c r="F3816" s="668"/>
    </row>
    <row r="3817" spans="1:6">
      <c r="A3817" s="711"/>
      <c r="B3817" s="668"/>
      <c r="C3817" s="668"/>
      <c r="D3817" s="668"/>
      <c r="E3817" s="668"/>
      <c r="F3817" s="668"/>
    </row>
    <row r="3818" spans="1:6">
      <c r="A3818" s="711"/>
      <c r="B3818" s="668"/>
      <c r="C3818" s="668"/>
      <c r="D3818" s="668"/>
      <c r="E3818" s="668"/>
      <c r="F3818" s="668"/>
    </row>
    <row r="3819" spans="1:6">
      <c r="A3819" s="711"/>
      <c r="B3819" s="668"/>
      <c r="C3819" s="668"/>
      <c r="D3819" s="668"/>
      <c r="E3819" s="668"/>
      <c r="F3819" s="668"/>
    </row>
    <row r="3820" spans="1:6">
      <c r="A3820" s="711"/>
      <c r="B3820" s="668"/>
      <c r="C3820" s="668"/>
      <c r="D3820" s="668"/>
      <c r="E3820" s="668"/>
      <c r="F3820" s="668"/>
    </row>
    <row r="3821" spans="1:6">
      <c r="A3821" s="711"/>
      <c r="B3821" s="668"/>
      <c r="C3821" s="668"/>
      <c r="D3821" s="668"/>
      <c r="E3821" s="668"/>
      <c r="F3821" s="668"/>
    </row>
    <row r="3822" spans="1:6">
      <c r="A3822" s="711"/>
      <c r="B3822" s="668"/>
      <c r="C3822" s="668"/>
      <c r="D3822" s="668"/>
      <c r="E3822" s="668"/>
      <c r="F3822" s="668"/>
    </row>
    <row r="3823" spans="1:6">
      <c r="A3823" s="711"/>
      <c r="B3823" s="668"/>
      <c r="C3823" s="668"/>
      <c r="D3823" s="668"/>
      <c r="E3823" s="668"/>
      <c r="F3823" s="668"/>
    </row>
    <row r="3824" spans="1:6">
      <c r="A3824" s="711"/>
      <c r="B3824" s="668"/>
      <c r="C3824" s="668"/>
      <c r="D3824" s="668"/>
      <c r="E3824" s="668"/>
      <c r="F3824" s="668"/>
    </row>
    <row r="3825" spans="1:6">
      <c r="A3825" s="711"/>
      <c r="B3825" s="668"/>
      <c r="C3825" s="668"/>
      <c r="D3825" s="668"/>
      <c r="E3825" s="668"/>
      <c r="F3825" s="668"/>
    </row>
    <row r="3826" spans="1:6">
      <c r="A3826" s="711"/>
      <c r="B3826" s="668"/>
      <c r="C3826" s="668"/>
      <c r="D3826" s="668"/>
      <c r="E3826" s="668"/>
      <c r="F3826" s="668"/>
    </row>
    <row r="3827" spans="1:6">
      <c r="A3827" s="711"/>
      <c r="B3827" s="668"/>
      <c r="C3827" s="668"/>
      <c r="D3827" s="668"/>
      <c r="E3827" s="668"/>
      <c r="F3827" s="668"/>
    </row>
    <row r="3828" spans="1:6">
      <c r="A3828" s="711"/>
      <c r="B3828" s="668"/>
      <c r="C3828" s="668"/>
      <c r="D3828" s="668"/>
      <c r="E3828" s="668"/>
      <c r="F3828" s="668"/>
    </row>
    <row r="3829" spans="1:6">
      <c r="A3829" s="711"/>
      <c r="B3829" s="668"/>
      <c r="C3829" s="668"/>
      <c r="D3829" s="668"/>
      <c r="E3829" s="668"/>
      <c r="F3829" s="668"/>
    </row>
    <row r="3830" spans="1:6">
      <c r="A3830" s="711"/>
      <c r="B3830" s="668"/>
      <c r="C3830" s="668"/>
      <c r="D3830" s="668"/>
      <c r="E3830" s="668"/>
      <c r="F3830" s="668"/>
    </row>
    <row r="3831" spans="1:6">
      <c r="A3831" s="711"/>
      <c r="B3831" s="668"/>
      <c r="C3831" s="668"/>
      <c r="D3831" s="668"/>
      <c r="E3831" s="668"/>
      <c r="F3831" s="668"/>
    </row>
    <row r="3832" spans="1:6">
      <c r="A3832" s="711"/>
      <c r="B3832" s="668"/>
      <c r="C3832" s="668"/>
      <c r="D3832" s="668"/>
      <c r="E3832" s="668"/>
      <c r="F3832" s="668"/>
    </row>
    <row r="3833" spans="1:6">
      <c r="A3833" s="711"/>
      <c r="B3833" s="668"/>
      <c r="C3833" s="668"/>
      <c r="D3833" s="668"/>
      <c r="E3833" s="668"/>
      <c r="F3833" s="668"/>
    </row>
    <row r="3834" spans="1:6">
      <c r="A3834" s="711"/>
      <c r="B3834" s="668"/>
      <c r="C3834" s="668"/>
      <c r="D3834" s="668"/>
      <c r="E3834" s="668"/>
      <c r="F3834" s="668"/>
    </row>
    <row r="3835" spans="1:6">
      <c r="A3835" s="711"/>
      <c r="B3835" s="668"/>
      <c r="C3835" s="668"/>
      <c r="D3835" s="668"/>
      <c r="E3835" s="668"/>
      <c r="F3835" s="668"/>
    </row>
    <row r="3836" spans="1:6">
      <c r="A3836" s="711"/>
      <c r="B3836" s="668"/>
      <c r="C3836" s="668"/>
      <c r="D3836" s="668"/>
      <c r="E3836" s="668"/>
      <c r="F3836" s="668"/>
    </row>
    <row r="3837" spans="1:6">
      <c r="A3837" s="711"/>
      <c r="B3837" s="668"/>
      <c r="C3837" s="668"/>
      <c r="D3837" s="668"/>
      <c r="E3837" s="668"/>
      <c r="F3837" s="668"/>
    </row>
    <row r="3838" spans="1:6">
      <c r="A3838" s="711"/>
      <c r="B3838" s="668"/>
      <c r="C3838" s="668"/>
      <c r="D3838" s="668"/>
      <c r="E3838" s="668"/>
      <c r="F3838" s="668"/>
    </row>
    <row r="3839" spans="1:6">
      <c r="A3839" s="711"/>
      <c r="B3839" s="668"/>
      <c r="C3839" s="668"/>
      <c r="D3839" s="668"/>
      <c r="E3839" s="668"/>
      <c r="F3839" s="668"/>
    </row>
    <row r="3840" spans="1:6">
      <c r="A3840" s="711"/>
      <c r="B3840" s="668"/>
      <c r="C3840" s="668"/>
      <c r="D3840" s="668"/>
      <c r="E3840" s="668"/>
      <c r="F3840" s="668"/>
    </row>
    <row r="3841" spans="1:6">
      <c r="A3841" s="711"/>
      <c r="B3841" s="668"/>
      <c r="C3841" s="668"/>
      <c r="D3841" s="668"/>
      <c r="E3841" s="668"/>
      <c r="F3841" s="668"/>
    </row>
    <row r="3842" spans="1:6">
      <c r="A3842" s="711"/>
      <c r="B3842" s="668"/>
      <c r="C3842" s="668"/>
      <c r="D3842" s="668"/>
      <c r="E3842" s="668"/>
      <c r="F3842" s="668"/>
    </row>
    <row r="3843" spans="1:6">
      <c r="A3843" s="711"/>
      <c r="B3843" s="668"/>
      <c r="C3843" s="668"/>
      <c r="D3843" s="668"/>
      <c r="E3843" s="668"/>
      <c r="F3843" s="668"/>
    </row>
    <row r="3844" spans="1:6">
      <c r="A3844" s="711"/>
      <c r="B3844" s="668"/>
      <c r="C3844" s="668"/>
      <c r="D3844" s="668"/>
      <c r="E3844" s="668"/>
      <c r="F3844" s="668"/>
    </row>
    <row r="3845" spans="1:6">
      <c r="A3845" s="711"/>
      <c r="B3845" s="668"/>
      <c r="C3845" s="668"/>
      <c r="D3845" s="668"/>
      <c r="E3845" s="668"/>
      <c r="F3845" s="668"/>
    </row>
    <row r="3846" spans="1:6">
      <c r="A3846" s="711"/>
      <c r="B3846" s="668"/>
      <c r="C3846" s="668"/>
      <c r="D3846" s="668"/>
      <c r="E3846" s="668"/>
      <c r="F3846" s="668"/>
    </row>
    <row r="3847" spans="1:6">
      <c r="A3847" s="711"/>
      <c r="B3847" s="668"/>
      <c r="C3847" s="668"/>
      <c r="D3847" s="668"/>
      <c r="E3847" s="668"/>
      <c r="F3847" s="668"/>
    </row>
    <row r="3848" spans="1:6">
      <c r="A3848" s="711"/>
      <c r="B3848" s="668"/>
      <c r="C3848" s="668"/>
      <c r="D3848" s="668"/>
      <c r="E3848" s="668"/>
      <c r="F3848" s="668"/>
    </row>
    <row r="3849" spans="1:6">
      <c r="A3849" s="711"/>
      <c r="B3849" s="668"/>
      <c r="C3849" s="668"/>
      <c r="D3849" s="668"/>
      <c r="E3849" s="668"/>
      <c r="F3849" s="668"/>
    </row>
    <row r="3850" spans="1:6">
      <c r="A3850" s="711"/>
      <c r="B3850" s="668"/>
      <c r="C3850" s="668"/>
      <c r="D3850" s="668"/>
      <c r="E3850" s="668"/>
      <c r="F3850" s="668"/>
    </row>
    <row r="3851" spans="1:6">
      <c r="A3851" s="711"/>
      <c r="B3851" s="668"/>
      <c r="C3851" s="668"/>
      <c r="D3851" s="668"/>
      <c r="E3851" s="668"/>
      <c r="F3851" s="668"/>
    </row>
    <row r="3852" spans="1:6">
      <c r="A3852" s="711"/>
      <c r="B3852" s="668"/>
      <c r="C3852" s="668"/>
      <c r="D3852" s="668"/>
      <c r="E3852" s="668"/>
      <c r="F3852" s="668"/>
    </row>
    <row r="3853" spans="1:6">
      <c r="A3853" s="711"/>
      <c r="B3853" s="668"/>
      <c r="C3853" s="668"/>
      <c r="D3853" s="668"/>
      <c r="E3853" s="668"/>
      <c r="F3853" s="668"/>
    </row>
    <row r="3854" spans="1:6">
      <c r="A3854" s="711"/>
      <c r="B3854" s="668"/>
      <c r="C3854" s="668"/>
      <c r="D3854" s="668"/>
      <c r="E3854" s="668"/>
      <c r="F3854" s="668"/>
    </row>
    <row r="3855" spans="1:6">
      <c r="A3855" s="711"/>
      <c r="B3855" s="668"/>
      <c r="C3855" s="668"/>
      <c r="D3855" s="668"/>
      <c r="E3855" s="668"/>
      <c r="F3855" s="668"/>
    </row>
    <row r="3856" spans="1:6">
      <c r="A3856" s="711"/>
      <c r="B3856" s="668"/>
      <c r="C3856" s="668"/>
      <c r="D3856" s="668"/>
      <c r="E3856" s="668"/>
      <c r="F3856" s="668"/>
    </row>
    <row r="3857" spans="6:6">
      <c r="F3857" s="668"/>
    </row>
  </sheetData>
  <conditionalFormatting sqref="E33">
    <cfRule type="duplicateValues" dxfId="1384" priority="8"/>
  </conditionalFormatting>
  <conditionalFormatting sqref="F7">
    <cfRule type="duplicateValues" dxfId="1383" priority="7"/>
  </conditionalFormatting>
  <conditionalFormatting sqref="E31:E32">
    <cfRule type="duplicateValues" dxfId="1382" priority="6"/>
  </conditionalFormatting>
  <conditionalFormatting sqref="K30">
    <cfRule type="duplicateValues" dxfId="1381" priority="5"/>
  </conditionalFormatting>
  <conditionalFormatting sqref="K25:K27 K23 K20">
    <cfRule type="duplicateValues" dxfId="1380" priority="9"/>
  </conditionalFormatting>
  <conditionalFormatting sqref="K24">
    <cfRule type="duplicateValues" dxfId="1379" priority="4"/>
  </conditionalFormatting>
  <conditionalFormatting sqref="K21">
    <cfRule type="duplicateValues" dxfId="1378" priority="3"/>
  </conditionalFormatting>
  <conditionalFormatting sqref="E25:E30">
    <cfRule type="duplicateValues" dxfId="1377" priority="10"/>
  </conditionalFormatting>
  <conditionalFormatting sqref="F8">
    <cfRule type="duplicateValues" dxfId="1376" priority="11"/>
  </conditionalFormatting>
  <conditionalFormatting sqref="K16">
    <cfRule type="duplicateValues" dxfId="1375" priority="2"/>
  </conditionalFormatting>
  <conditionalFormatting sqref="K15">
    <cfRule type="duplicateValues" dxfId="1374" priority="1"/>
  </conditionalFormatting>
  <conditionalFormatting sqref="K22">
    <cfRule type="duplicateValues" dxfId="1373" priority="12"/>
  </conditionalFormatting>
  <conditionalFormatting sqref="K7:K8">
    <cfRule type="duplicateValues" dxfId="1372" priority="13"/>
  </conditionalFormatting>
  <conditionalFormatting sqref="E22 K17 K10:K14 K7:K8">
    <cfRule type="duplicateValues" dxfId="1371" priority="14"/>
  </conditionalFormatting>
  <pageMargins left="0.5" right="0.5" top="0.5" bottom="0.5" header="0.3" footer="0.3"/>
  <pageSetup scale="67" fitToHeight="0"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1CCF59-53C1-4692-A029-407D0947C6ED}">
  <dimension ref="A1:R6117"/>
  <sheetViews>
    <sheetView workbookViewId="0"/>
  </sheetViews>
  <sheetFormatPr defaultRowHeight="15"/>
  <cols>
    <col min="1" max="1" width="24.28515625" bestFit="1" customWidth="1"/>
    <col min="2" max="2" width="6" style="394" bestFit="1" customWidth="1"/>
    <col min="3" max="3" width="26.7109375" style="394" bestFit="1" customWidth="1"/>
    <col min="4" max="4" width="7" style="394" bestFit="1" customWidth="1"/>
    <col min="5" max="5" width="25.7109375" style="394" bestFit="1" customWidth="1"/>
    <col min="6" max="6" width="5.5703125" style="394" bestFit="1" customWidth="1"/>
    <col min="7" max="7" width="27.140625" style="394" bestFit="1" customWidth="1"/>
    <col min="8" max="8" width="8.42578125" style="394" bestFit="1" customWidth="1"/>
    <col min="9" max="9" width="27.140625" bestFit="1" customWidth="1"/>
    <col min="10" max="10" width="7.140625" bestFit="1" customWidth="1"/>
    <col min="11" max="11" width="20.5703125" bestFit="1" customWidth="1"/>
    <col min="12" max="12" width="29.28515625" bestFit="1" customWidth="1"/>
    <col min="13" max="13" width="26.140625" bestFit="1" customWidth="1"/>
    <col min="16" max="16" width="28.42578125" style="192" customWidth="1"/>
    <col min="17" max="17" width="25.5703125" style="192" customWidth="1"/>
    <col min="18" max="18" width="36.140625" style="192" customWidth="1"/>
  </cols>
  <sheetData>
    <row r="1" spans="1:18" ht="18.75">
      <c r="A1" s="393" t="s">
        <v>3019</v>
      </c>
      <c r="P1" s="353"/>
      <c r="Q1" s="353"/>
      <c r="R1" s="353"/>
    </row>
    <row r="2" spans="1:18" ht="26.25" thickBot="1">
      <c r="A2" s="190" t="s">
        <v>1</v>
      </c>
      <c r="B2" s="395" t="s">
        <v>34</v>
      </c>
      <c r="C2" s="395" t="s">
        <v>2919</v>
      </c>
      <c r="D2" s="395" t="s">
        <v>35</v>
      </c>
      <c r="E2" s="395" t="s">
        <v>2920</v>
      </c>
      <c r="F2" s="395" t="s">
        <v>528</v>
      </c>
      <c r="G2" s="395" t="s">
        <v>2921</v>
      </c>
      <c r="H2" s="395" t="s">
        <v>36</v>
      </c>
      <c r="I2" s="365" t="s">
        <v>2</v>
      </c>
      <c r="J2" s="116" t="s">
        <v>1606</v>
      </c>
      <c r="K2" s="191" t="s">
        <v>19</v>
      </c>
      <c r="L2" s="190" t="s">
        <v>0</v>
      </c>
      <c r="M2" s="302" t="s">
        <v>2127</v>
      </c>
      <c r="P2" s="190" t="s">
        <v>1</v>
      </c>
      <c r="Q2" s="191" t="s">
        <v>19</v>
      </c>
      <c r="R2" s="190" t="s">
        <v>0</v>
      </c>
    </row>
    <row r="3" spans="1:18">
      <c r="A3" s="291" t="s">
        <v>1888</v>
      </c>
      <c r="B3" s="47">
        <v>25400</v>
      </c>
      <c r="C3" s="396" t="s">
        <v>2923</v>
      </c>
      <c r="D3" s="292">
        <v>931119</v>
      </c>
      <c r="E3" s="396" t="s">
        <v>23</v>
      </c>
      <c r="F3" s="292" t="s">
        <v>521</v>
      </c>
      <c r="G3" s="396" t="s">
        <v>2924</v>
      </c>
      <c r="H3" s="292">
        <v>741020</v>
      </c>
      <c r="I3" s="63" t="s">
        <v>1520</v>
      </c>
      <c r="J3" s="61">
        <v>931104</v>
      </c>
      <c r="K3" s="63" t="s">
        <v>23</v>
      </c>
      <c r="L3" s="64" t="s">
        <v>435</v>
      </c>
      <c r="M3" s="63" t="s">
        <v>2974</v>
      </c>
      <c r="P3" s="291" t="s">
        <v>1888</v>
      </c>
      <c r="Q3" s="63" t="s">
        <v>23</v>
      </c>
      <c r="R3" s="64" t="s">
        <v>435</v>
      </c>
    </row>
    <row r="4" spans="1:18">
      <c r="A4" s="291" t="s">
        <v>1891</v>
      </c>
      <c r="B4" s="47">
        <v>25400</v>
      </c>
      <c r="C4" s="396" t="s">
        <v>2923</v>
      </c>
      <c r="D4" s="292">
        <v>931119</v>
      </c>
      <c r="E4" s="396" t="s">
        <v>23</v>
      </c>
      <c r="F4" s="292" t="s">
        <v>522</v>
      </c>
      <c r="G4" s="396" t="s">
        <v>2925</v>
      </c>
      <c r="H4" s="292">
        <v>741020</v>
      </c>
      <c r="I4" s="63" t="s">
        <v>1520</v>
      </c>
      <c r="J4" s="61">
        <v>931104</v>
      </c>
      <c r="K4" s="63" t="s">
        <v>23</v>
      </c>
      <c r="L4" s="64" t="s">
        <v>436</v>
      </c>
      <c r="M4" s="63" t="s">
        <v>2974</v>
      </c>
      <c r="P4" s="291" t="s">
        <v>1891</v>
      </c>
      <c r="Q4" s="63" t="s">
        <v>23</v>
      </c>
      <c r="R4" s="64" t="s">
        <v>436</v>
      </c>
    </row>
    <row r="5" spans="1:18">
      <c r="A5" s="291" t="s">
        <v>1940</v>
      </c>
      <c r="B5" s="47">
        <v>25400</v>
      </c>
      <c r="C5" s="396" t="s">
        <v>2923</v>
      </c>
      <c r="D5" s="292">
        <v>931119</v>
      </c>
      <c r="E5" s="396" t="s">
        <v>23</v>
      </c>
      <c r="F5" s="292" t="s">
        <v>526</v>
      </c>
      <c r="G5" s="396" t="s">
        <v>2926</v>
      </c>
      <c r="H5" s="292">
        <v>741020</v>
      </c>
      <c r="I5" s="63" t="s">
        <v>1520</v>
      </c>
      <c r="J5" s="61">
        <v>931104</v>
      </c>
      <c r="K5" s="63" t="s">
        <v>23</v>
      </c>
      <c r="L5" s="64" t="s">
        <v>439</v>
      </c>
      <c r="M5" s="63" t="s">
        <v>2974</v>
      </c>
      <c r="P5" s="291" t="s">
        <v>1940</v>
      </c>
      <c r="Q5" s="63" t="s">
        <v>23</v>
      </c>
      <c r="R5" s="64" t="s">
        <v>439</v>
      </c>
    </row>
    <row r="6" spans="1:18">
      <c r="A6" s="291" t="s">
        <v>2081</v>
      </c>
      <c r="B6" s="47">
        <v>25400</v>
      </c>
      <c r="C6" s="396" t="s">
        <v>2923</v>
      </c>
      <c r="D6" s="292">
        <v>931119</v>
      </c>
      <c r="E6" s="396" t="s">
        <v>23</v>
      </c>
      <c r="F6" s="292" t="s">
        <v>527</v>
      </c>
      <c r="G6" s="396" t="s">
        <v>2927</v>
      </c>
      <c r="H6" s="292">
        <v>741020</v>
      </c>
      <c r="I6" s="63" t="s">
        <v>1520</v>
      </c>
      <c r="J6" s="61">
        <v>931104</v>
      </c>
      <c r="K6" s="63" t="s">
        <v>23</v>
      </c>
      <c r="L6" s="64" t="s">
        <v>440</v>
      </c>
      <c r="M6" s="63" t="s">
        <v>2974</v>
      </c>
      <c r="P6" s="291" t="s">
        <v>2081</v>
      </c>
      <c r="Q6" s="63" t="s">
        <v>23</v>
      </c>
      <c r="R6" s="64" t="s">
        <v>440</v>
      </c>
    </row>
    <row r="7" spans="1:18">
      <c r="A7" s="291" t="s">
        <v>2003</v>
      </c>
      <c r="B7" s="47">
        <v>25400</v>
      </c>
      <c r="C7" s="396" t="s">
        <v>2923</v>
      </c>
      <c r="D7" s="292">
        <v>931119</v>
      </c>
      <c r="E7" s="396" t="s">
        <v>23</v>
      </c>
      <c r="F7" s="292" t="s">
        <v>523</v>
      </c>
      <c r="G7" s="396" t="s">
        <v>2928</v>
      </c>
      <c r="H7" s="292">
        <v>741020</v>
      </c>
      <c r="I7" s="63" t="s">
        <v>1520</v>
      </c>
      <c r="J7" s="61">
        <v>931104</v>
      </c>
      <c r="K7" s="63" t="s">
        <v>23</v>
      </c>
      <c r="L7" s="64" t="s">
        <v>437</v>
      </c>
      <c r="M7" s="63" t="s">
        <v>2974</v>
      </c>
      <c r="P7" s="291" t="s">
        <v>2003</v>
      </c>
      <c r="Q7" s="63" t="s">
        <v>23</v>
      </c>
      <c r="R7" s="64" t="s">
        <v>437</v>
      </c>
    </row>
    <row r="8" spans="1:18">
      <c r="A8" s="291" t="s">
        <v>1894</v>
      </c>
      <c r="B8" s="47">
        <v>25400</v>
      </c>
      <c r="C8" s="396" t="s">
        <v>2923</v>
      </c>
      <c r="D8" s="292">
        <v>931400</v>
      </c>
      <c r="E8" s="396" t="s">
        <v>2934</v>
      </c>
      <c r="F8" s="292" t="s">
        <v>518</v>
      </c>
      <c r="G8" s="396" t="s">
        <v>2935</v>
      </c>
      <c r="H8" s="292">
        <v>741020</v>
      </c>
      <c r="I8" s="63" t="s">
        <v>1520</v>
      </c>
      <c r="J8" s="61">
        <v>931104</v>
      </c>
      <c r="K8" s="63" t="s">
        <v>1524</v>
      </c>
      <c r="L8" s="64" t="s">
        <v>326</v>
      </c>
      <c r="M8" s="63" t="s">
        <v>2974</v>
      </c>
      <c r="P8" s="291" t="s">
        <v>1894</v>
      </c>
      <c r="Q8" s="63" t="s">
        <v>1524</v>
      </c>
      <c r="R8" s="64" t="s">
        <v>326</v>
      </c>
    </row>
    <row r="9" spans="1:18">
      <c r="A9" s="291" t="s">
        <v>2341</v>
      </c>
      <c r="B9" s="47">
        <v>25400</v>
      </c>
      <c r="C9" s="396" t="s">
        <v>2923</v>
      </c>
      <c r="D9" s="292">
        <v>931400</v>
      </c>
      <c r="E9" s="396" t="s">
        <v>2934</v>
      </c>
      <c r="F9" s="292" t="s">
        <v>517</v>
      </c>
      <c r="G9" s="396" t="s">
        <v>2936</v>
      </c>
      <c r="H9" s="292">
        <v>741020</v>
      </c>
      <c r="I9" s="63" t="s">
        <v>1520</v>
      </c>
      <c r="J9" s="61">
        <v>931104</v>
      </c>
      <c r="K9" s="63" t="s">
        <v>1524</v>
      </c>
      <c r="L9" s="64" t="s">
        <v>1224</v>
      </c>
      <c r="M9" s="63" t="s">
        <v>2974</v>
      </c>
      <c r="P9" s="291" t="s">
        <v>2341</v>
      </c>
      <c r="Q9" s="63" t="s">
        <v>1524</v>
      </c>
      <c r="R9" s="64" t="s">
        <v>1224</v>
      </c>
    </row>
    <row r="10" spans="1:18">
      <c r="A10" s="291" t="s">
        <v>1890</v>
      </c>
      <c r="B10" s="47">
        <v>25400</v>
      </c>
      <c r="C10" s="396" t="s">
        <v>2923</v>
      </c>
      <c r="D10" s="292">
        <v>931400</v>
      </c>
      <c r="E10" s="396" t="s">
        <v>2934</v>
      </c>
      <c r="F10" s="292" t="s">
        <v>514</v>
      </c>
      <c r="G10" s="396" t="s">
        <v>2838</v>
      </c>
      <c r="H10" s="292">
        <v>741020</v>
      </c>
      <c r="I10" s="63" t="s">
        <v>1520</v>
      </c>
      <c r="J10" s="61">
        <v>931104</v>
      </c>
      <c r="K10" s="63" t="s">
        <v>1524</v>
      </c>
      <c r="L10" s="64" t="s">
        <v>295</v>
      </c>
      <c r="M10" s="63" t="s">
        <v>2974</v>
      </c>
      <c r="P10" s="291" t="s">
        <v>1890</v>
      </c>
      <c r="Q10" s="63" t="s">
        <v>1524</v>
      </c>
      <c r="R10" s="64" t="s">
        <v>295</v>
      </c>
    </row>
    <row r="11" spans="1:18">
      <c r="A11" s="291" t="s">
        <v>1892</v>
      </c>
      <c r="B11" s="47">
        <v>25400</v>
      </c>
      <c r="C11" s="396" t="s">
        <v>2923</v>
      </c>
      <c r="D11" s="292">
        <v>931400</v>
      </c>
      <c r="E11" s="396" t="s">
        <v>2934</v>
      </c>
      <c r="F11" s="292" t="s">
        <v>515</v>
      </c>
      <c r="G11" s="396" t="s">
        <v>2937</v>
      </c>
      <c r="H11" s="292">
        <v>741020</v>
      </c>
      <c r="I11" s="63" t="s">
        <v>1520</v>
      </c>
      <c r="J11" s="61">
        <v>931104</v>
      </c>
      <c r="K11" s="63" t="s">
        <v>1524</v>
      </c>
      <c r="L11" s="64" t="s">
        <v>445</v>
      </c>
      <c r="M11" s="63" t="s">
        <v>2974</v>
      </c>
      <c r="P11" s="291" t="s">
        <v>1892</v>
      </c>
      <c r="Q11" s="63" t="s">
        <v>1524</v>
      </c>
      <c r="R11" s="64" t="s">
        <v>445</v>
      </c>
    </row>
    <row r="12" spans="1:18">
      <c r="A12" s="291" t="s">
        <v>1889</v>
      </c>
      <c r="B12" s="47">
        <v>25400</v>
      </c>
      <c r="C12" s="396" t="s">
        <v>2923</v>
      </c>
      <c r="D12" s="292">
        <v>931400</v>
      </c>
      <c r="E12" s="396" t="s">
        <v>2934</v>
      </c>
      <c r="F12" s="292" t="s">
        <v>513</v>
      </c>
      <c r="G12" s="396" t="s">
        <v>2938</v>
      </c>
      <c r="H12" s="292">
        <v>741020</v>
      </c>
      <c r="I12" s="63" t="s">
        <v>1520</v>
      </c>
      <c r="J12" s="61">
        <v>931104</v>
      </c>
      <c r="K12" s="63" t="s">
        <v>1524</v>
      </c>
      <c r="L12" s="64" t="s">
        <v>446</v>
      </c>
      <c r="M12" s="63" t="s">
        <v>2974</v>
      </c>
      <c r="P12" s="291" t="s">
        <v>1889</v>
      </c>
      <c r="Q12" s="63" t="s">
        <v>1524</v>
      </c>
      <c r="R12" s="64" t="s">
        <v>446</v>
      </c>
    </row>
    <row r="13" spans="1:18">
      <c r="A13" s="291" t="s">
        <v>2329</v>
      </c>
      <c r="B13" s="47">
        <v>25400</v>
      </c>
      <c r="C13" s="396" t="s">
        <v>2923</v>
      </c>
      <c r="D13" s="292">
        <v>931400</v>
      </c>
      <c r="E13" s="396" t="s">
        <v>2934</v>
      </c>
      <c r="F13" s="292" t="s">
        <v>519</v>
      </c>
      <c r="G13" s="396" t="s">
        <v>2939</v>
      </c>
      <c r="H13" s="292">
        <v>741020</v>
      </c>
      <c r="I13" s="63" t="s">
        <v>1520</v>
      </c>
      <c r="J13" s="61">
        <v>931104</v>
      </c>
      <c r="K13" s="63" t="s">
        <v>1524</v>
      </c>
      <c r="L13" s="64" t="s">
        <v>359</v>
      </c>
      <c r="M13" s="63" t="s">
        <v>2974</v>
      </c>
      <c r="P13" s="291" t="s">
        <v>2329</v>
      </c>
      <c r="Q13" s="63" t="s">
        <v>1524</v>
      </c>
      <c r="R13" s="64" t="s">
        <v>359</v>
      </c>
    </row>
    <row r="14" spans="1:18">
      <c r="A14" s="291" t="s">
        <v>1896</v>
      </c>
      <c r="B14" s="47">
        <v>25400</v>
      </c>
      <c r="C14" s="396" t="s">
        <v>2923</v>
      </c>
      <c r="D14" s="292">
        <v>931400</v>
      </c>
      <c r="E14" s="396" t="s">
        <v>2934</v>
      </c>
      <c r="F14" s="292" t="s">
        <v>520</v>
      </c>
      <c r="G14" s="396" t="s">
        <v>2940</v>
      </c>
      <c r="H14" s="292">
        <v>741020</v>
      </c>
      <c r="I14" s="63" t="s">
        <v>1520</v>
      </c>
      <c r="J14" s="61">
        <v>931104</v>
      </c>
      <c r="K14" s="63" t="s">
        <v>1524</v>
      </c>
      <c r="L14" s="64" t="s">
        <v>447</v>
      </c>
      <c r="M14" s="63" t="s">
        <v>2974</v>
      </c>
      <c r="P14" s="291" t="s">
        <v>1896</v>
      </c>
      <c r="Q14" s="63" t="s">
        <v>1524</v>
      </c>
      <c r="R14" s="64" t="s">
        <v>447</v>
      </c>
    </row>
    <row r="15" spans="1:18">
      <c r="A15" s="291" t="s">
        <v>1895</v>
      </c>
      <c r="B15" s="47">
        <v>25400</v>
      </c>
      <c r="C15" s="396" t="s">
        <v>2923</v>
      </c>
      <c r="D15" s="292">
        <v>931400</v>
      </c>
      <c r="E15" s="396" t="s">
        <v>2934</v>
      </c>
      <c r="F15" s="292"/>
      <c r="G15" s="396" t="s">
        <v>1377</v>
      </c>
      <c r="H15" s="292">
        <v>741020</v>
      </c>
      <c r="I15" s="63" t="s">
        <v>1520</v>
      </c>
      <c r="J15" s="61">
        <v>931104</v>
      </c>
      <c r="K15" s="63" t="s">
        <v>1524</v>
      </c>
      <c r="L15" s="64" t="s">
        <v>1913</v>
      </c>
      <c r="M15" s="63" t="s">
        <v>2974</v>
      </c>
      <c r="P15" s="291" t="s">
        <v>1895</v>
      </c>
      <c r="Q15" s="63" t="s">
        <v>1524</v>
      </c>
      <c r="R15" s="64" t="s">
        <v>1913</v>
      </c>
    </row>
    <row r="16" spans="1:18">
      <c r="A16" s="291" t="s">
        <v>1893</v>
      </c>
      <c r="B16" s="47">
        <v>25400</v>
      </c>
      <c r="C16" s="396" t="s">
        <v>2923</v>
      </c>
      <c r="D16" s="292">
        <v>931400</v>
      </c>
      <c r="E16" s="396" t="s">
        <v>2934</v>
      </c>
      <c r="F16" s="292" t="s">
        <v>516</v>
      </c>
      <c r="G16" s="396" t="s">
        <v>2944</v>
      </c>
      <c r="H16" s="292">
        <v>741020</v>
      </c>
      <c r="I16" s="63" t="s">
        <v>1520</v>
      </c>
      <c r="J16" s="61">
        <v>931104</v>
      </c>
      <c r="K16" s="63" t="s">
        <v>1524</v>
      </c>
      <c r="L16" s="64" t="s">
        <v>448</v>
      </c>
      <c r="M16" s="63" t="s">
        <v>2974</v>
      </c>
      <c r="P16" s="291" t="s">
        <v>1893</v>
      </c>
      <c r="Q16" s="63" t="s">
        <v>1524</v>
      </c>
      <c r="R16" s="64" t="s">
        <v>448</v>
      </c>
    </row>
    <row r="17" spans="1:18">
      <c r="A17" s="291" t="s">
        <v>2768</v>
      </c>
      <c r="B17" s="47">
        <v>25400</v>
      </c>
      <c r="C17" s="396" t="s">
        <v>2923</v>
      </c>
      <c r="D17" s="292">
        <v>931119</v>
      </c>
      <c r="E17" s="396" t="s">
        <v>23</v>
      </c>
      <c r="F17" s="292" t="s">
        <v>522</v>
      </c>
      <c r="G17" s="396" t="s">
        <v>2925</v>
      </c>
      <c r="H17" s="292">
        <v>741020</v>
      </c>
      <c r="I17" s="63" t="s">
        <v>1520</v>
      </c>
      <c r="J17" s="61">
        <v>931104</v>
      </c>
      <c r="K17" s="63" t="s">
        <v>23</v>
      </c>
      <c r="L17" s="64" t="s">
        <v>436</v>
      </c>
      <c r="M17" s="63" t="s">
        <v>2974</v>
      </c>
      <c r="P17" s="291" t="s">
        <v>2768</v>
      </c>
      <c r="Q17" s="63" t="s">
        <v>23</v>
      </c>
      <c r="R17" s="64" t="s">
        <v>436</v>
      </c>
    </row>
    <row r="18" spans="1:18">
      <c r="A18" s="291" t="s">
        <v>2082</v>
      </c>
      <c r="B18" s="47">
        <v>25400</v>
      </c>
      <c r="C18" s="396" t="s">
        <v>2923</v>
      </c>
      <c r="D18" s="292">
        <v>931119</v>
      </c>
      <c r="E18" s="396" t="s">
        <v>23</v>
      </c>
      <c r="F18" s="292" t="s">
        <v>527</v>
      </c>
      <c r="G18" s="396" t="s">
        <v>2927</v>
      </c>
      <c r="H18" s="292">
        <v>751680</v>
      </c>
      <c r="I18" s="63" t="s">
        <v>41</v>
      </c>
      <c r="J18" s="61">
        <v>931104</v>
      </c>
      <c r="K18" s="63" t="s">
        <v>23</v>
      </c>
      <c r="L18" s="64" t="s">
        <v>440</v>
      </c>
      <c r="M18" s="63" t="s">
        <v>2779</v>
      </c>
      <c r="P18" s="291" t="s">
        <v>2082</v>
      </c>
      <c r="Q18" s="63" t="s">
        <v>23</v>
      </c>
      <c r="R18" s="64" t="s">
        <v>440</v>
      </c>
    </row>
    <row r="19" spans="1:18">
      <c r="A19" s="291" t="s">
        <v>2771</v>
      </c>
      <c r="B19" s="47">
        <v>25400</v>
      </c>
      <c r="C19" s="396" t="s">
        <v>2923</v>
      </c>
      <c r="D19" s="292">
        <v>931301</v>
      </c>
      <c r="E19" s="396" t="s">
        <v>2933</v>
      </c>
      <c r="F19" s="292"/>
      <c r="G19" s="396" t="s">
        <v>1377</v>
      </c>
      <c r="H19" s="292">
        <v>751680</v>
      </c>
      <c r="I19" s="63" t="s">
        <v>41</v>
      </c>
      <c r="J19" s="61">
        <v>931104</v>
      </c>
      <c r="K19" s="63" t="s">
        <v>23</v>
      </c>
      <c r="L19" s="64" t="s">
        <v>433</v>
      </c>
      <c r="M19" s="63" t="s">
        <v>2779</v>
      </c>
      <c r="P19" s="291" t="s">
        <v>2771</v>
      </c>
      <c r="Q19" s="63" t="s">
        <v>23</v>
      </c>
      <c r="R19" s="64" t="s">
        <v>433</v>
      </c>
    </row>
    <row r="20" spans="1:18">
      <c r="A20" s="291" t="s">
        <v>1141</v>
      </c>
      <c r="B20" s="47">
        <v>25400</v>
      </c>
      <c r="C20" s="396" t="s">
        <v>2923</v>
      </c>
      <c r="D20" s="292">
        <v>931235</v>
      </c>
      <c r="E20" s="396" t="s">
        <v>46</v>
      </c>
      <c r="F20" s="292"/>
      <c r="G20" s="396" t="s">
        <v>1377</v>
      </c>
      <c r="H20" s="292">
        <v>752800</v>
      </c>
      <c r="I20" s="63" t="s">
        <v>10</v>
      </c>
      <c r="J20" s="61">
        <v>931104</v>
      </c>
      <c r="K20" s="63" t="s">
        <v>1766</v>
      </c>
      <c r="L20" s="64" t="s">
        <v>46</v>
      </c>
      <c r="M20" s="63" t="s">
        <v>2975</v>
      </c>
      <c r="P20" s="291" t="s">
        <v>1141</v>
      </c>
      <c r="Q20" s="63" t="s">
        <v>1766</v>
      </c>
      <c r="R20" s="64" t="s">
        <v>46</v>
      </c>
    </row>
    <row r="21" spans="1:18">
      <c r="A21" s="291" t="s">
        <v>1904</v>
      </c>
      <c r="B21" s="47">
        <v>25400</v>
      </c>
      <c r="C21" s="396" t="s">
        <v>2923</v>
      </c>
      <c r="D21" s="292">
        <v>931400</v>
      </c>
      <c r="E21" s="396" t="s">
        <v>2934</v>
      </c>
      <c r="F21" s="292" t="s">
        <v>518</v>
      </c>
      <c r="G21" s="396" t="s">
        <v>2935</v>
      </c>
      <c r="H21" s="292">
        <v>776700</v>
      </c>
      <c r="I21" s="63" t="s">
        <v>1898</v>
      </c>
      <c r="J21" s="61">
        <v>931104</v>
      </c>
      <c r="K21" s="63" t="s">
        <v>1524</v>
      </c>
      <c r="L21" s="64" t="s">
        <v>326</v>
      </c>
      <c r="M21" s="63" t="s">
        <v>2974</v>
      </c>
      <c r="P21" s="291" t="s">
        <v>1904</v>
      </c>
      <c r="Q21" s="63" t="s">
        <v>1524</v>
      </c>
      <c r="R21" s="64" t="s">
        <v>326</v>
      </c>
    </row>
    <row r="22" spans="1:18">
      <c r="A22" s="291" t="s">
        <v>1903</v>
      </c>
      <c r="B22" s="47">
        <v>25400</v>
      </c>
      <c r="C22" s="396" t="s">
        <v>2923</v>
      </c>
      <c r="D22" s="292">
        <v>931400</v>
      </c>
      <c r="E22" s="396" t="s">
        <v>2934</v>
      </c>
      <c r="F22" s="292" t="s">
        <v>517</v>
      </c>
      <c r="G22" s="396" t="s">
        <v>2936</v>
      </c>
      <c r="H22" s="292">
        <v>776700</v>
      </c>
      <c r="I22" s="63" t="s">
        <v>1898</v>
      </c>
      <c r="J22" s="61">
        <v>931104</v>
      </c>
      <c r="K22" s="63" t="s">
        <v>1524</v>
      </c>
      <c r="L22" s="64" t="s">
        <v>1224</v>
      </c>
      <c r="M22" s="63" t="s">
        <v>2974</v>
      </c>
      <c r="P22" s="291" t="s">
        <v>1903</v>
      </c>
      <c r="Q22" s="63" t="s">
        <v>1524</v>
      </c>
      <c r="R22" s="64" t="s">
        <v>1224</v>
      </c>
    </row>
    <row r="23" spans="1:18">
      <c r="A23" s="291" t="s">
        <v>1900</v>
      </c>
      <c r="B23" s="47">
        <v>25400</v>
      </c>
      <c r="C23" s="396" t="s">
        <v>2923</v>
      </c>
      <c r="D23" s="292">
        <v>931400</v>
      </c>
      <c r="E23" s="396" t="s">
        <v>2934</v>
      </c>
      <c r="F23" s="292" t="s">
        <v>514</v>
      </c>
      <c r="G23" s="396" t="s">
        <v>2838</v>
      </c>
      <c r="H23" s="292">
        <v>776700</v>
      </c>
      <c r="I23" s="63" t="s">
        <v>1898</v>
      </c>
      <c r="J23" s="61">
        <v>931104</v>
      </c>
      <c r="K23" s="63" t="s">
        <v>1524</v>
      </c>
      <c r="L23" s="64" t="s">
        <v>295</v>
      </c>
      <c r="M23" s="63" t="s">
        <v>2974</v>
      </c>
      <c r="P23" s="291" t="s">
        <v>1900</v>
      </c>
      <c r="Q23" s="63" t="s">
        <v>1524</v>
      </c>
      <c r="R23" s="64" t="s">
        <v>295</v>
      </c>
    </row>
    <row r="24" spans="1:18">
      <c r="A24" s="291" t="s">
        <v>2773</v>
      </c>
      <c r="B24" s="47">
        <v>25400</v>
      </c>
      <c r="C24" s="396" t="s">
        <v>2923</v>
      </c>
      <c r="D24" s="292">
        <v>931400</v>
      </c>
      <c r="E24" s="396" t="s">
        <v>2934</v>
      </c>
      <c r="F24" s="292" t="s">
        <v>514</v>
      </c>
      <c r="G24" s="396" t="s">
        <v>2838</v>
      </c>
      <c r="H24" s="292">
        <v>776700</v>
      </c>
      <c r="I24" s="63" t="s">
        <v>1898</v>
      </c>
      <c r="J24" s="61">
        <v>931104</v>
      </c>
      <c r="K24" s="63" t="s">
        <v>1524</v>
      </c>
      <c r="L24" s="64" t="s">
        <v>295</v>
      </c>
      <c r="M24" s="63" t="s">
        <v>2974</v>
      </c>
      <c r="P24" s="291" t="s">
        <v>2773</v>
      </c>
      <c r="Q24" s="63" t="s">
        <v>1524</v>
      </c>
      <c r="R24" s="64" t="s">
        <v>295</v>
      </c>
    </row>
    <row r="25" spans="1:18">
      <c r="A25" s="291" t="s">
        <v>1901</v>
      </c>
      <c r="B25" s="47">
        <v>25400</v>
      </c>
      <c r="C25" s="396" t="s">
        <v>2923</v>
      </c>
      <c r="D25" s="292">
        <v>931400</v>
      </c>
      <c r="E25" s="396" t="s">
        <v>2934</v>
      </c>
      <c r="F25" s="292" t="s">
        <v>515</v>
      </c>
      <c r="G25" s="396" t="s">
        <v>2937</v>
      </c>
      <c r="H25" s="292">
        <v>776700</v>
      </c>
      <c r="I25" s="63" t="s">
        <v>1898</v>
      </c>
      <c r="J25" s="61">
        <v>931104</v>
      </c>
      <c r="K25" s="63" t="s">
        <v>1524</v>
      </c>
      <c r="L25" s="64" t="s">
        <v>445</v>
      </c>
      <c r="M25" s="63" t="s">
        <v>2974</v>
      </c>
      <c r="P25" s="291" t="s">
        <v>1901</v>
      </c>
      <c r="Q25" s="63" t="s">
        <v>1524</v>
      </c>
      <c r="R25" s="64" t="s">
        <v>445</v>
      </c>
    </row>
    <row r="26" spans="1:18">
      <c r="A26" s="291" t="s">
        <v>1899</v>
      </c>
      <c r="B26" s="47">
        <v>25400</v>
      </c>
      <c r="C26" s="396" t="s">
        <v>2923</v>
      </c>
      <c r="D26" s="292">
        <v>931400</v>
      </c>
      <c r="E26" s="396" t="s">
        <v>2934</v>
      </c>
      <c r="F26" s="292" t="s">
        <v>513</v>
      </c>
      <c r="G26" s="396" t="s">
        <v>2938</v>
      </c>
      <c r="H26" s="292">
        <v>776700</v>
      </c>
      <c r="I26" s="63" t="s">
        <v>1898</v>
      </c>
      <c r="J26" s="61">
        <v>931104</v>
      </c>
      <c r="K26" s="63" t="s">
        <v>1524</v>
      </c>
      <c r="L26" s="64" t="s">
        <v>446</v>
      </c>
      <c r="M26" s="63" t="s">
        <v>2974</v>
      </c>
      <c r="P26" s="291" t="s">
        <v>1899</v>
      </c>
      <c r="Q26" s="63" t="s">
        <v>1524</v>
      </c>
      <c r="R26" s="64" t="s">
        <v>446</v>
      </c>
    </row>
    <row r="27" spans="1:18">
      <c r="A27" s="291" t="s">
        <v>1905</v>
      </c>
      <c r="B27" s="47">
        <v>25400</v>
      </c>
      <c r="C27" s="396" t="s">
        <v>2923</v>
      </c>
      <c r="D27" s="292">
        <v>931400</v>
      </c>
      <c r="E27" s="396" t="s">
        <v>2934</v>
      </c>
      <c r="F27" s="292" t="s">
        <v>519</v>
      </c>
      <c r="G27" s="396" t="s">
        <v>2939</v>
      </c>
      <c r="H27" s="292">
        <v>776700</v>
      </c>
      <c r="I27" s="63" t="s">
        <v>1898</v>
      </c>
      <c r="J27" s="61">
        <v>931104</v>
      </c>
      <c r="K27" s="63" t="s">
        <v>1524</v>
      </c>
      <c r="L27" s="64" t="s">
        <v>359</v>
      </c>
      <c r="M27" s="63" t="s">
        <v>2974</v>
      </c>
      <c r="P27" s="291" t="s">
        <v>1905</v>
      </c>
      <c r="Q27" s="63" t="s">
        <v>1524</v>
      </c>
      <c r="R27" s="64" t="s">
        <v>359</v>
      </c>
    </row>
    <row r="28" spans="1:18">
      <c r="A28" s="291" t="s">
        <v>1906</v>
      </c>
      <c r="B28" s="47">
        <v>25400</v>
      </c>
      <c r="C28" s="396" t="s">
        <v>2923</v>
      </c>
      <c r="D28" s="292">
        <v>931400</v>
      </c>
      <c r="E28" s="396" t="s">
        <v>2934</v>
      </c>
      <c r="F28" s="292" t="s">
        <v>520</v>
      </c>
      <c r="G28" s="396" t="s">
        <v>2940</v>
      </c>
      <c r="H28" s="292">
        <v>776700</v>
      </c>
      <c r="I28" s="63" t="s">
        <v>1898</v>
      </c>
      <c r="J28" s="61">
        <v>931104</v>
      </c>
      <c r="K28" s="63" t="s">
        <v>1524</v>
      </c>
      <c r="L28" s="64" t="s">
        <v>447</v>
      </c>
      <c r="M28" s="63" t="s">
        <v>2974</v>
      </c>
      <c r="P28" s="291" t="s">
        <v>1906</v>
      </c>
      <c r="Q28" s="63" t="s">
        <v>1524</v>
      </c>
      <c r="R28" s="64" t="s">
        <v>447</v>
      </c>
    </row>
    <row r="29" spans="1:18">
      <c r="A29" s="291" t="s">
        <v>1902</v>
      </c>
      <c r="B29" s="47">
        <v>25400</v>
      </c>
      <c r="C29" s="396" t="s">
        <v>2923</v>
      </c>
      <c r="D29" s="292">
        <v>931400</v>
      </c>
      <c r="E29" s="396" t="s">
        <v>2934</v>
      </c>
      <c r="F29" s="292" t="s">
        <v>516</v>
      </c>
      <c r="G29" s="396" t="s">
        <v>2944</v>
      </c>
      <c r="H29" s="292">
        <v>776700</v>
      </c>
      <c r="I29" s="63" t="s">
        <v>1898</v>
      </c>
      <c r="J29" s="61">
        <v>931104</v>
      </c>
      <c r="K29" s="63" t="s">
        <v>1524</v>
      </c>
      <c r="L29" s="64" t="s">
        <v>448</v>
      </c>
      <c r="M29" s="63" t="s">
        <v>2974</v>
      </c>
      <c r="P29" s="291" t="s">
        <v>1902</v>
      </c>
      <c r="Q29" s="63" t="s">
        <v>1524</v>
      </c>
      <c r="R29" s="64" t="s">
        <v>448</v>
      </c>
    </row>
    <row r="30" spans="1:18">
      <c r="A30" s="291" t="s">
        <v>2774</v>
      </c>
      <c r="B30" s="47">
        <v>25400</v>
      </c>
      <c r="C30" s="396" t="s">
        <v>2923</v>
      </c>
      <c r="D30" s="292">
        <v>931400</v>
      </c>
      <c r="E30" s="396" t="s">
        <v>2934</v>
      </c>
      <c r="F30" s="292" t="s">
        <v>513</v>
      </c>
      <c r="G30" s="396" t="s">
        <v>2938</v>
      </c>
      <c r="H30" s="292">
        <v>776700</v>
      </c>
      <c r="I30" s="63" t="s">
        <v>1898</v>
      </c>
      <c r="J30" s="61">
        <v>931104</v>
      </c>
      <c r="K30" s="63" t="s">
        <v>1524</v>
      </c>
      <c r="L30" s="64" t="s">
        <v>446</v>
      </c>
      <c r="M30" s="63" t="s">
        <v>2974</v>
      </c>
      <c r="P30" s="291" t="s">
        <v>2774</v>
      </c>
      <c r="Q30" s="63" t="s">
        <v>1524</v>
      </c>
      <c r="R30" s="64" t="s">
        <v>446</v>
      </c>
    </row>
    <row r="31" spans="1:18">
      <c r="A31" s="291" t="s">
        <v>2600</v>
      </c>
      <c r="B31" s="47">
        <v>25400</v>
      </c>
      <c r="C31" s="396" t="s">
        <v>2923</v>
      </c>
      <c r="D31" s="292">
        <v>931400</v>
      </c>
      <c r="E31" s="396" t="s">
        <v>2934</v>
      </c>
      <c r="F31" s="292" t="s">
        <v>519</v>
      </c>
      <c r="G31" s="396" t="s">
        <v>2939</v>
      </c>
      <c r="H31" s="292">
        <v>781080</v>
      </c>
      <c r="I31" s="63" t="s">
        <v>1897</v>
      </c>
      <c r="J31" s="61">
        <v>931104</v>
      </c>
      <c r="K31" s="63" t="s">
        <v>1524</v>
      </c>
      <c r="L31" s="64" t="s">
        <v>359</v>
      </c>
      <c r="M31" s="63" t="s">
        <v>2974</v>
      </c>
      <c r="P31" s="291" t="s">
        <v>2600</v>
      </c>
      <c r="Q31" s="63" t="s">
        <v>1524</v>
      </c>
      <c r="R31" s="64" t="s">
        <v>359</v>
      </c>
    </row>
    <row r="32" spans="1:18">
      <c r="A32" s="291" t="s">
        <v>2334</v>
      </c>
      <c r="B32" s="47">
        <v>25400</v>
      </c>
      <c r="C32" s="396" t="s">
        <v>2923</v>
      </c>
      <c r="D32" s="292">
        <v>931119</v>
      </c>
      <c r="E32" s="396" t="s">
        <v>23</v>
      </c>
      <c r="F32" s="292" t="s">
        <v>521</v>
      </c>
      <c r="G32" s="396" t="s">
        <v>2924</v>
      </c>
      <c r="H32" s="292">
        <v>781080</v>
      </c>
      <c r="I32" s="63" t="s">
        <v>1897</v>
      </c>
      <c r="J32" s="61">
        <v>931104</v>
      </c>
      <c r="K32" s="63" t="s">
        <v>23</v>
      </c>
      <c r="L32" s="64" t="s">
        <v>435</v>
      </c>
      <c r="M32" s="63" t="s">
        <v>2974</v>
      </c>
      <c r="P32" s="291" t="s">
        <v>2334</v>
      </c>
      <c r="Q32" s="63" t="s">
        <v>23</v>
      </c>
      <c r="R32" s="64" t="s">
        <v>435</v>
      </c>
    </row>
    <row r="33" spans="1:18">
      <c r="A33" s="291" t="s">
        <v>1718</v>
      </c>
      <c r="B33" s="47">
        <v>25400</v>
      </c>
      <c r="C33" s="396" t="s">
        <v>2923</v>
      </c>
      <c r="D33" s="292">
        <v>931119</v>
      </c>
      <c r="E33" s="396" t="s">
        <v>23</v>
      </c>
      <c r="F33" s="292" t="s">
        <v>522</v>
      </c>
      <c r="G33" s="396" t="s">
        <v>2925</v>
      </c>
      <c r="H33" s="292">
        <v>781080</v>
      </c>
      <c r="I33" s="63" t="s">
        <v>1897</v>
      </c>
      <c r="J33" s="61">
        <v>931104</v>
      </c>
      <c r="K33" s="63" t="s">
        <v>23</v>
      </c>
      <c r="L33" s="64" t="s">
        <v>436</v>
      </c>
      <c r="M33" s="63" t="s">
        <v>2974</v>
      </c>
      <c r="P33" s="291" t="s">
        <v>1718</v>
      </c>
      <c r="Q33" s="63" t="s">
        <v>23</v>
      </c>
      <c r="R33" s="64" t="s">
        <v>436</v>
      </c>
    </row>
    <row r="34" spans="1:18">
      <c r="A34" s="291" t="s">
        <v>1961</v>
      </c>
      <c r="B34" s="47">
        <v>25400</v>
      </c>
      <c r="C34" s="396" t="s">
        <v>2923</v>
      </c>
      <c r="D34" s="292">
        <v>931119</v>
      </c>
      <c r="E34" s="396" t="s">
        <v>23</v>
      </c>
      <c r="F34" s="292" t="s">
        <v>526</v>
      </c>
      <c r="G34" s="396" t="s">
        <v>2926</v>
      </c>
      <c r="H34" s="292">
        <v>781080</v>
      </c>
      <c r="I34" s="63" t="s">
        <v>1897</v>
      </c>
      <c r="J34" s="61">
        <v>931104</v>
      </c>
      <c r="K34" s="63" t="s">
        <v>23</v>
      </c>
      <c r="L34" s="64" t="s">
        <v>439</v>
      </c>
      <c r="M34" s="63" t="s">
        <v>2974</v>
      </c>
      <c r="P34" s="291" t="s">
        <v>1961</v>
      </c>
      <c r="Q34" s="63" t="s">
        <v>23</v>
      </c>
      <c r="R34" s="64" t="s">
        <v>439</v>
      </c>
    </row>
    <row r="35" spans="1:18">
      <c r="A35" s="291" t="s">
        <v>2335</v>
      </c>
      <c r="B35" s="47">
        <v>25400</v>
      </c>
      <c r="C35" s="396" t="s">
        <v>2923</v>
      </c>
      <c r="D35" s="292">
        <v>931119</v>
      </c>
      <c r="E35" s="396" t="s">
        <v>23</v>
      </c>
      <c r="F35" s="292" t="s">
        <v>527</v>
      </c>
      <c r="G35" s="396" t="s">
        <v>2927</v>
      </c>
      <c r="H35" s="292">
        <v>781080</v>
      </c>
      <c r="I35" s="63" t="s">
        <v>1897</v>
      </c>
      <c r="J35" s="61">
        <v>931104</v>
      </c>
      <c r="K35" s="63" t="s">
        <v>23</v>
      </c>
      <c r="L35" s="64" t="s">
        <v>440</v>
      </c>
      <c r="M35" s="63" t="s">
        <v>2974</v>
      </c>
      <c r="P35" s="291" t="s">
        <v>2335</v>
      </c>
      <c r="Q35" s="63" t="s">
        <v>23</v>
      </c>
      <c r="R35" s="64" t="s">
        <v>440</v>
      </c>
    </row>
    <row r="36" spans="1:18">
      <c r="A36" s="291" t="s">
        <v>1932</v>
      </c>
      <c r="B36" s="47">
        <v>25400</v>
      </c>
      <c r="C36" s="396" t="s">
        <v>2923</v>
      </c>
      <c r="D36" s="292">
        <v>931400</v>
      </c>
      <c r="E36" s="396" t="s">
        <v>2934</v>
      </c>
      <c r="F36" s="292" t="s">
        <v>518</v>
      </c>
      <c r="G36" s="396" t="s">
        <v>2935</v>
      </c>
      <c r="H36" s="292">
        <v>781080</v>
      </c>
      <c r="I36" s="63" t="s">
        <v>1897</v>
      </c>
      <c r="J36" s="61">
        <v>931104</v>
      </c>
      <c r="K36" s="63" t="s">
        <v>1524</v>
      </c>
      <c r="L36" s="64" t="s">
        <v>326</v>
      </c>
      <c r="M36" s="63" t="s">
        <v>2974</v>
      </c>
      <c r="P36" s="291" t="s">
        <v>1932</v>
      </c>
      <c r="Q36" s="63" t="s">
        <v>1524</v>
      </c>
      <c r="R36" s="64" t="s">
        <v>326</v>
      </c>
    </row>
    <row r="37" spans="1:18">
      <c r="A37" s="291" t="s">
        <v>1960</v>
      </c>
      <c r="B37" s="47">
        <v>25400</v>
      </c>
      <c r="C37" s="396" t="s">
        <v>2923</v>
      </c>
      <c r="D37" s="292">
        <v>931400</v>
      </c>
      <c r="E37" s="396" t="s">
        <v>2934</v>
      </c>
      <c r="F37" s="292" t="s">
        <v>514</v>
      </c>
      <c r="G37" s="396" t="s">
        <v>2838</v>
      </c>
      <c r="H37" s="292">
        <v>781080</v>
      </c>
      <c r="I37" s="63" t="s">
        <v>1897</v>
      </c>
      <c r="J37" s="61">
        <v>931104</v>
      </c>
      <c r="K37" s="63" t="s">
        <v>1524</v>
      </c>
      <c r="L37" s="64" t="s">
        <v>295</v>
      </c>
      <c r="M37" s="63" t="s">
        <v>2974</v>
      </c>
      <c r="P37" s="291" t="s">
        <v>1960</v>
      </c>
      <c r="Q37" s="63" t="s">
        <v>1524</v>
      </c>
      <c r="R37" s="64" t="s">
        <v>295</v>
      </c>
    </row>
    <row r="38" spans="1:18">
      <c r="A38" s="291" t="s">
        <v>1925</v>
      </c>
      <c r="B38" s="47">
        <v>25400</v>
      </c>
      <c r="C38" s="396" t="s">
        <v>2923</v>
      </c>
      <c r="D38" s="292">
        <v>931400</v>
      </c>
      <c r="E38" s="396" t="s">
        <v>2934</v>
      </c>
      <c r="F38" s="292" t="s">
        <v>515</v>
      </c>
      <c r="G38" s="396" t="s">
        <v>2937</v>
      </c>
      <c r="H38" s="292">
        <v>781080</v>
      </c>
      <c r="I38" s="63" t="s">
        <v>1897</v>
      </c>
      <c r="J38" s="61">
        <v>931104</v>
      </c>
      <c r="K38" s="63" t="s">
        <v>1524</v>
      </c>
      <c r="L38" s="64" t="s">
        <v>445</v>
      </c>
      <c r="M38" s="63" t="s">
        <v>2974</v>
      </c>
      <c r="P38" s="291" t="s">
        <v>1925</v>
      </c>
      <c r="Q38" s="63" t="s">
        <v>1524</v>
      </c>
      <c r="R38" s="64" t="s">
        <v>445</v>
      </c>
    </row>
    <row r="39" spans="1:18">
      <c r="A39" s="291" t="s">
        <v>1984</v>
      </c>
      <c r="B39" s="47">
        <v>25400</v>
      </c>
      <c r="C39" s="396" t="s">
        <v>2923</v>
      </c>
      <c r="D39" s="292">
        <v>931400</v>
      </c>
      <c r="E39" s="396" t="s">
        <v>2934</v>
      </c>
      <c r="F39" s="292" t="s">
        <v>513</v>
      </c>
      <c r="G39" s="396" t="s">
        <v>2938</v>
      </c>
      <c r="H39" s="292">
        <v>781080</v>
      </c>
      <c r="I39" s="63" t="s">
        <v>1897</v>
      </c>
      <c r="J39" s="61">
        <v>931104</v>
      </c>
      <c r="K39" s="63" t="s">
        <v>1524</v>
      </c>
      <c r="L39" s="64" t="s">
        <v>446</v>
      </c>
      <c r="M39" s="63" t="s">
        <v>2974</v>
      </c>
      <c r="P39" s="291" t="s">
        <v>1984</v>
      </c>
      <c r="Q39" s="63" t="s">
        <v>1524</v>
      </c>
      <c r="R39" s="64" t="s">
        <v>446</v>
      </c>
    </row>
    <row r="40" spans="1:18">
      <c r="A40" s="291" t="s">
        <v>1927</v>
      </c>
      <c r="B40" s="47">
        <v>25400</v>
      </c>
      <c r="C40" s="396" t="s">
        <v>2923</v>
      </c>
      <c r="D40" s="292">
        <v>931400</v>
      </c>
      <c r="E40" s="396" t="s">
        <v>2934</v>
      </c>
      <c r="F40" s="292" t="s">
        <v>520</v>
      </c>
      <c r="G40" s="396" t="s">
        <v>2940</v>
      </c>
      <c r="H40" s="292">
        <v>781080</v>
      </c>
      <c r="I40" s="63" t="s">
        <v>1897</v>
      </c>
      <c r="J40" s="61">
        <v>931104</v>
      </c>
      <c r="K40" s="63" t="s">
        <v>1524</v>
      </c>
      <c r="L40" s="64" t="s">
        <v>447</v>
      </c>
      <c r="M40" s="63" t="s">
        <v>2974</v>
      </c>
      <c r="P40" s="291" t="s">
        <v>1927</v>
      </c>
      <c r="Q40" s="63" t="s">
        <v>1524</v>
      </c>
      <c r="R40" s="64" t="s">
        <v>447</v>
      </c>
    </row>
    <row r="41" spans="1:18">
      <c r="A41" s="291" t="s">
        <v>2337</v>
      </c>
      <c r="B41" s="47">
        <v>25400</v>
      </c>
      <c r="C41" s="396" t="s">
        <v>2923</v>
      </c>
      <c r="D41" s="292">
        <v>931400</v>
      </c>
      <c r="E41" s="396" t="s">
        <v>2934</v>
      </c>
      <c r="F41" s="292" t="s">
        <v>1377</v>
      </c>
      <c r="G41" s="396" t="s">
        <v>1377</v>
      </c>
      <c r="H41" s="292">
        <v>781080</v>
      </c>
      <c r="I41" s="63" t="s">
        <v>1897</v>
      </c>
      <c r="J41" s="61">
        <v>931104</v>
      </c>
      <c r="K41" s="63" t="s">
        <v>1524</v>
      </c>
      <c r="L41" s="64" t="s">
        <v>1913</v>
      </c>
      <c r="M41" s="63" t="s">
        <v>2974</v>
      </c>
      <c r="P41" s="291" t="s">
        <v>2337</v>
      </c>
      <c r="Q41" s="63" t="s">
        <v>1524</v>
      </c>
      <c r="R41" s="64" t="s">
        <v>1913</v>
      </c>
    </row>
    <row r="42" spans="1:18">
      <c r="A42" s="291" t="s">
        <v>1929</v>
      </c>
      <c r="B42" s="47">
        <v>25400</v>
      </c>
      <c r="C42" s="396" t="s">
        <v>2923</v>
      </c>
      <c r="D42" s="292">
        <v>931400</v>
      </c>
      <c r="E42" s="396" t="s">
        <v>2934</v>
      </c>
      <c r="F42" s="292" t="s">
        <v>516</v>
      </c>
      <c r="G42" s="396" t="s">
        <v>2944</v>
      </c>
      <c r="H42" s="292">
        <v>781080</v>
      </c>
      <c r="I42" s="63" t="s">
        <v>1897</v>
      </c>
      <c r="J42" s="61">
        <v>931104</v>
      </c>
      <c r="K42" s="63" t="s">
        <v>1524</v>
      </c>
      <c r="L42" s="64" t="s">
        <v>448</v>
      </c>
      <c r="M42" s="63" t="s">
        <v>2974</v>
      </c>
      <c r="P42" s="291" t="s">
        <v>1929</v>
      </c>
      <c r="Q42" s="63" t="s">
        <v>1524</v>
      </c>
      <c r="R42" s="64" t="s">
        <v>448</v>
      </c>
    </row>
    <row r="43" spans="1:18">
      <c r="A43" s="291" t="s">
        <v>1142</v>
      </c>
      <c r="B43" s="47">
        <v>25400</v>
      </c>
      <c r="C43" s="396" t="s">
        <v>2923</v>
      </c>
      <c r="D43" s="292">
        <v>931235</v>
      </c>
      <c r="E43" s="396" t="s">
        <v>46</v>
      </c>
      <c r="F43" s="292"/>
      <c r="G43" s="396" t="s">
        <v>1377</v>
      </c>
      <c r="H43" s="292">
        <v>752820</v>
      </c>
      <c r="I43" s="63" t="s">
        <v>11</v>
      </c>
      <c r="J43" s="61">
        <v>931104</v>
      </c>
      <c r="K43" s="63" t="s">
        <v>1766</v>
      </c>
      <c r="L43" s="64" t="s">
        <v>46</v>
      </c>
      <c r="M43" s="63" t="s">
        <v>2975</v>
      </c>
      <c r="P43" s="291" t="s">
        <v>1142</v>
      </c>
      <c r="Q43" s="63" t="s">
        <v>1766</v>
      </c>
      <c r="R43" s="64" t="s">
        <v>46</v>
      </c>
    </row>
    <row r="44" spans="1:18">
      <c r="A44" s="291" t="s">
        <v>1177</v>
      </c>
      <c r="B44" s="47">
        <v>25400</v>
      </c>
      <c r="C44" s="396" t="s">
        <v>2923</v>
      </c>
      <c r="D44" s="292">
        <v>931400</v>
      </c>
      <c r="E44" s="396" t="s">
        <v>2934</v>
      </c>
      <c r="F44" s="292" t="s">
        <v>1327</v>
      </c>
      <c r="G44" s="396" t="s">
        <v>1377</v>
      </c>
      <c r="H44" s="292">
        <v>741360</v>
      </c>
      <c r="I44" s="63" t="s">
        <v>32</v>
      </c>
      <c r="J44" s="61">
        <v>931104</v>
      </c>
      <c r="K44" s="63" t="s">
        <v>1524</v>
      </c>
      <c r="L44" s="64" t="s">
        <v>1913</v>
      </c>
      <c r="M44" s="63" t="s">
        <v>2974</v>
      </c>
      <c r="P44" s="291" t="s">
        <v>1177</v>
      </c>
      <c r="Q44" s="63" t="s">
        <v>1524</v>
      </c>
      <c r="R44" s="64" t="s">
        <v>1913</v>
      </c>
    </row>
    <row r="45" spans="1:18">
      <c r="A45" s="291" t="s">
        <v>1178</v>
      </c>
      <c r="B45" s="47">
        <v>25400</v>
      </c>
      <c r="C45" s="396" t="s">
        <v>2923</v>
      </c>
      <c r="D45" s="292">
        <v>931400</v>
      </c>
      <c r="E45" s="396" t="s">
        <v>2934</v>
      </c>
      <c r="F45" s="292" t="s">
        <v>1407</v>
      </c>
      <c r="G45" s="396" t="s">
        <v>2967</v>
      </c>
      <c r="H45" s="292">
        <v>741360</v>
      </c>
      <c r="I45" s="63" t="s">
        <v>32</v>
      </c>
      <c r="J45" s="61">
        <v>931104</v>
      </c>
      <c r="K45" s="63" t="s">
        <v>1524</v>
      </c>
      <c r="L45" s="64" t="s">
        <v>1913</v>
      </c>
      <c r="M45" s="63" t="s">
        <v>2974</v>
      </c>
      <c r="P45" s="291" t="s">
        <v>1178</v>
      </c>
      <c r="Q45" s="63" t="s">
        <v>1524</v>
      </c>
      <c r="R45" s="64" t="s">
        <v>1913</v>
      </c>
    </row>
    <row r="46" spans="1:18">
      <c r="A46" s="291" t="s">
        <v>1179</v>
      </c>
      <c r="B46" s="47">
        <v>25400</v>
      </c>
      <c r="C46" s="396" t="s">
        <v>2923</v>
      </c>
      <c r="D46" s="292">
        <v>931400</v>
      </c>
      <c r="E46" s="396" t="s">
        <v>2934</v>
      </c>
      <c r="F46" s="292" t="s">
        <v>1513</v>
      </c>
      <c r="G46" s="396" t="s">
        <v>2968</v>
      </c>
      <c r="H46" s="292">
        <v>741360</v>
      </c>
      <c r="I46" s="63" t="s">
        <v>32</v>
      </c>
      <c r="J46" s="61">
        <v>931104</v>
      </c>
      <c r="K46" s="63" t="s">
        <v>1524</v>
      </c>
      <c r="L46" s="64" t="s">
        <v>1913</v>
      </c>
      <c r="M46" s="63" t="s">
        <v>2974</v>
      </c>
      <c r="P46" s="291" t="s">
        <v>1179</v>
      </c>
      <c r="Q46" s="63" t="s">
        <v>1524</v>
      </c>
      <c r="R46" s="64" t="s">
        <v>1913</v>
      </c>
    </row>
    <row r="47" spans="1:18">
      <c r="A47" s="291" t="s">
        <v>1180</v>
      </c>
      <c r="B47" s="47">
        <v>25400</v>
      </c>
      <c r="C47" s="396" t="s">
        <v>2923</v>
      </c>
      <c r="D47" s="292">
        <v>931400</v>
      </c>
      <c r="E47" s="396" t="s">
        <v>2934</v>
      </c>
      <c r="F47" s="292" t="s">
        <v>1514</v>
      </c>
      <c r="G47" s="396" t="s">
        <v>2969</v>
      </c>
      <c r="H47" s="292">
        <v>741360</v>
      </c>
      <c r="I47" s="63" t="s">
        <v>32</v>
      </c>
      <c r="J47" s="61">
        <v>931104</v>
      </c>
      <c r="K47" s="63" t="s">
        <v>1524</v>
      </c>
      <c r="L47" s="64" t="s">
        <v>1913</v>
      </c>
      <c r="M47" s="63" t="s">
        <v>2974</v>
      </c>
      <c r="P47" s="291" t="s">
        <v>1180</v>
      </c>
      <c r="Q47" s="63" t="s">
        <v>1524</v>
      </c>
      <c r="R47" s="64" t="s">
        <v>1913</v>
      </c>
    </row>
    <row r="48" spans="1:18">
      <c r="A48" s="291" t="s">
        <v>1181</v>
      </c>
      <c r="B48" s="47">
        <v>25400</v>
      </c>
      <c r="C48" s="396" t="s">
        <v>2923</v>
      </c>
      <c r="D48" s="292">
        <v>931400</v>
      </c>
      <c r="E48" s="396" t="s">
        <v>2934</v>
      </c>
      <c r="F48" s="292" t="s">
        <v>520</v>
      </c>
      <c r="G48" s="396" t="s">
        <v>2940</v>
      </c>
      <c r="H48" s="292">
        <v>741360</v>
      </c>
      <c r="I48" s="63" t="s">
        <v>32</v>
      </c>
      <c r="J48" s="61">
        <v>931104</v>
      </c>
      <c r="K48" s="63" t="s">
        <v>1524</v>
      </c>
      <c r="L48" s="64" t="s">
        <v>447</v>
      </c>
      <c r="M48" s="63" t="s">
        <v>2974</v>
      </c>
      <c r="P48" s="291" t="s">
        <v>1181</v>
      </c>
      <c r="Q48" s="63" t="s">
        <v>1524</v>
      </c>
      <c r="R48" s="64" t="s">
        <v>447</v>
      </c>
    </row>
    <row r="49" spans="1:18">
      <c r="A49" s="291" t="s">
        <v>1157</v>
      </c>
      <c r="B49" s="47">
        <v>25400</v>
      </c>
      <c r="C49" s="396" t="s">
        <v>2923</v>
      </c>
      <c r="D49" s="292">
        <v>931400</v>
      </c>
      <c r="E49" s="396" t="s">
        <v>2934</v>
      </c>
      <c r="F49" s="292" t="s">
        <v>516</v>
      </c>
      <c r="G49" s="396" t="s">
        <v>2944</v>
      </c>
      <c r="H49" s="292">
        <v>741360</v>
      </c>
      <c r="I49" s="63" t="s">
        <v>32</v>
      </c>
      <c r="J49" s="61">
        <v>931104</v>
      </c>
      <c r="K49" s="63" t="s">
        <v>1524</v>
      </c>
      <c r="L49" s="64" t="s">
        <v>448</v>
      </c>
      <c r="M49" s="63" t="s">
        <v>2974</v>
      </c>
      <c r="P49" s="291" t="s">
        <v>1157</v>
      </c>
      <c r="Q49" s="63" t="s">
        <v>1524</v>
      </c>
      <c r="R49" s="64" t="s">
        <v>448</v>
      </c>
    </row>
    <row r="50" spans="1:18">
      <c r="A50" s="291" t="s">
        <v>1143</v>
      </c>
      <c r="B50" s="47">
        <v>25400</v>
      </c>
      <c r="C50" s="396" t="s">
        <v>2923</v>
      </c>
      <c r="D50" s="292">
        <v>931235</v>
      </c>
      <c r="E50" s="396" t="s">
        <v>46</v>
      </c>
      <c r="F50" s="292"/>
      <c r="G50" s="396" t="s">
        <v>1377</v>
      </c>
      <c r="H50" s="292">
        <v>781000</v>
      </c>
      <c r="I50" s="63" t="s">
        <v>12</v>
      </c>
      <c r="J50" s="61">
        <v>931104</v>
      </c>
      <c r="K50" s="63" t="s">
        <v>1766</v>
      </c>
      <c r="L50" s="64" t="s">
        <v>46</v>
      </c>
      <c r="M50" s="63" t="str">
        <f>RIGHT(L50,5)</f>
        <v>tions</v>
      </c>
      <c r="P50" s="291" t="s">
        <v>1143</v>
      </c>
      <c r="Q50" s="63" t="s">
        <v>1766</v>
      </c>
      <c r="R50" s="64" t="s">
        <v>46</v>
      </c>
    </row>
    <row r="51" spans="1:18">
      <c r="A51" s="291" t="s">
        <v>43</v>
      </c>
      <c r="B51" s="47">
        <v>25400</v>
      </c>
      <c r="C51" s="396" t="s">
        <v>2923</v>
      </c>
      <c r="D51" s="292">
        <v>931119</v>
      </c>
      <c r="E51" s="396" t="s">
        <v>23</v>
      </c>
      <c r="F51" s="292" t="s">
        <v>526</v>
      </c>
      <c r="G51" s="396" t="s">
        <v>2926</v>
      </c>
      <c r="H51" s="292">
        <v>781560</v>
      </c>
      <c r="I51" s="63" t="s">
        <v>40</v>
      </c>
      <c r="J51" s="61">
        <v>931104</v>
      </c>
      <c r="K51" s="63" t="s">
        <v>23</v>
      </c>
      <c r="L51" s="64" t="s">
        <v>439</v>
      </c>
      <c r="M51" s="63" t="str">
        <f t="shared" ref="M51:M114" si="0">RIGHT(L51,5)</f>
        <v>enter</v>
      </c>
      <c r="P51" s="291" t="s">
        <v>43</v>
      </c>
      <c r="Q51" s="63" t="s">
        <v>23</v>
      </c>
      <c r="R51" s="64" t="s">
        <v>439</v>
      </c>
    </row>
    <row r="52" spans="1:18">
      <c r="A52" s="291" t="s">
        <v>1949</v>
      </c>
      <c r="B52" s="47">
        <v>25400</v>
      </c>
      <c r="C52" s="396" t="s">
        <v>2923</v>
      </c>
      <c r="D52" s="292">
        <v>931119</v>
      </c>
      <c r="E52" s="396" t="s">
        <v>23</v>
      </c>
      <c r="F52" s="292" t="s">
        <v>523</v>
      </c>
      <c r="G52" s="396" t="s">
        <v>2928</v>
      </c>
      <c r="H52" s="292">
        <v>781560</v>
      </c>
      <c r="I52" s="63" t="s">
        <v>40</v>
      </c>
      <c r="J52" s="61">
        <v>931104</v>
      </c>
      <c r="K52" s="63" t="s">
        <v>23</v>
      </c>
      <c r="L52" s="64" t="s">
        <v>437</v>
      </c>
      <c r="M52" s="63" t="str">
        <f t="shared" si="0"/>
        <v>Ranch</v>
      </c>
      <c r="P52" s="291" t="s">
        <v>1949</v>
      </c>
      <c r="Q52" s="63" t="s">
        <v>23</v>
      </c>
      <c r="R52" s="64" t="s">
        <v>437</v>
      </c>
    </row>
    <row r="53" spans="1:18">
      <c r="A53" s="291" t="s">
        <v>2327</v>
      </c>
      <c r="B53" s="47">
        <v>25400</v>
      </c>
      <c r="C53" s="396" t="s">
        <v>2923</v>
      </c>
      <c r="D53" s="292">
        <v>931119</v>
      </c>
      <c r="E53" s="396" t="s">
        <v>23</v>
      </c>
      <c r="F53" s="292" t="s">
        <v>1377</v>
      </c>
      <c r="G53" s="396" t="s">
        <v>1377</v>
      </c>
      <c r="H53" s="292">
        <v>781560</v>
      </c>
      <c r="I53" s="63" t="s">
        <v>40</v>
      </c>
      <c r="J53" s="61">
        <v>931104</v>
      </c>
      <c r="K53" s="63" t="s">
        <v>23</v>
      </c>
      <c r="L53" s="64" t="s">
        <v>506</v>
      </c>
      <c r="M53" s="63" t="str">
        <f t="shared" si="0"/>
        <v>Admin</v>
      </c>
      <c r="P53" s="291" t="s">
        <v>2327</v>
      </c>
      <c r="Q53" s="63" t="s">
        <v>23</v>
      </c>
      <c r="R53" s="64" t="s">
        <v>506</v>
      </c>
    </row>
    <row r="54" spans="1:18">
      <c r="A54" s="291" t="s">
        <v>2611</v>
      </c>
      <c r="B54" s="47">
        <v>25400</v>
      </c>
      <c r="C54" s="396" t="s">
        <v>2923</v>
      </c>
      <c r="D54" s="292">
        <v>931235</v>
      </c>
      <c r="E54" s="396" t="s">
        <v>46</v>
      </c>
      <c r="F54" s="292"/>
      <c r="G54" s="396" t="s">
        <v>1377</v>
      </c>
      <c r="H54" s="292">
        <v>790600</v>
      </c>
      <c r="I54" s="63" t="s">
        <v>16</v>
      </c>
      <c r="J54" s="61">
        <v>931104</v>
      </c>
      <c r="K54" s="63" t="s">
        <v>1766</v>
      </c>
      <c r="L54" s="64" t="s">
        <v>46</v>
      </c>
      <c r="M54" s="63" t="str">
        <f t="shared" si="0"/>
        <v>tions</v>
      </c>
      <c r="P54" s="291" t="s">
        <v>2611</v>
      </c>
      <c r="Q54" s="63" t="s">
        <v>1766</v>
      </c>
      <c r="R54" s="64" t="s">
        <v>46</v>
      </c>
    </row>
    <row r="55" spans="1:18">
      <c r="A55" s="291" t="s">
        <v>1981</v>
      </c>
      <c r="B55" s="47">
        <v>25400</v>
      </c>
      <c r="C55" s="396" t="s">
        <v>2923</v>
      </c>
      <c r="D55" s="292">
        <v>931119</v>
      </c>
      <c r="E55" s="396" t="s">
        <v>23</v>
      </c>
      <c r="F55" s="292" t="s">
        <v>526</v>
      </c>
      <c r="G55" s="396" t="s">
        <v>2926</v>
      </c>
      <c r="H55" s="292">
        <v>781220</v>
      </c>
      <c r="I55" s="63" t="s">
        <v>13</v>
      </c>
      <c r="J55" s="61">
        <v>931104</v>
      </c>
      <c r="K55" s="63" t="s">
        <v>23</v>
      </c>
      <c r="L55" s="64" t="s">
        <v>439</v>
      </c>
      <c r="M55" s="63" t="s">
        <v>2779</v>
      </c>
      <c r="P55" s="291" t="s">
        <v>1981</v>
      </c>
      <c r="Q55" s="63" t="s">
        <v>23</v>
      </c>
      <c r="R55" s="64" t="s">
        <v>439</v>
      </c>
    </row>
    <row r="56" spans="1:18">
      <c r="A56" s="291" t="s">
        <v>2004</v>
      </c>
      <c r="B56" s="47">
        <v>25400</v>
      </c>
      <c r="C56" s="396" t="s">
        <v>2923</v>
      </c>
      <c r="D56" s="292">
        <v>931119</v>
      </c>
      <c r="E56" s="396" t="s">
        <v>23</v>
      </c>
      <c r="F56" s="292" t="s">
        <v>523</v>
      </c>
      <c r="G56" s="396" t="s">
        <v>2928</v>
      </c>
      <c r="H56" s="292">
        <v>781220</v>
      </c>
      <c r="I56" s="63" t="s">
        <v>13</v>
      </c>
      <c r="J56" s="61">
        <v>931104</v>
      </c>
      <c r="K56" s="63" t="s">
        <v>23</v>
      </c>
      <c r="L56" s="64" t="s">
        <v>437</v>
      </c>
      <c r="M56" s="63" t="s">
        <v>2779</v>
      </c>
      <c r="P56" s="291" t="s">
        <v>2004</v>
      </c>
      <c r="Q56" s="63" t="s">
        <v>23</v>
      </c>
      <c r="R56" s="64" t="s">
        <v>437</v>
      </c>
    </row>
    <row r="57" spans="1:18">
      <c r="A57" s="291" t="s">
        <v>1921</v>
      </c>
      <c r="B57" s="47">
        <v>25400</v>
      </c>
      <c r="C57" s="396" t="s">
        <v>2923</v>
      </c>
      <c r="D57" s="292">
        <v>931400</v>
      </c>
      <c r="E57" s="396" t="s">
        <v>2934</v>
      </c>
      <c r="F57" s="292" t="s">
        <v>520</v>
      </c>
      <c r="G57" s="396" t="s">
        <v>2940</v>
      </c>
      <c r="H57" s="292">
        <v>781220</v>
      </c>
      <c r="I57" s="63" t="s">
        <v>13</v>
      </c>
      <c r="J57" s="61">
        <v>931104</v>
      </c>
      <c r="K57" s="63" t="s">
        <v>1524</v>
      </c>
      <c r="L57" s="64" t="s">
        <v>447</v>
      </c>
      <c r="M57" s="63" t="s">
        <v>2779</v>
      </c>
      <c r="P57" s="291" t="s">
        <v>1921</v>
      </c>
      <c r="Q57" s="63" t="s">
        <v>1524</v>
      </c>
      <c r="R57" s="64" t="s">
        <v>447</v>
      </c>
    </row>
    <row r="58" spans="1:18">
      <c r="A58" s="291" t="s">
        <v>2333</v>
      </c>
      <c r="B58" s="47">
        <v>25400</v>
      </c>
      <c r="C58" s="396" t="s">
        <v>2923</v>
      </c>
      <c r="D58" s="292">
        <v>931119</v>
      </c>
      <c r="E58" s="396" t="s">
        <v>23</v>
      </c>
      <c r="F58" s="292" t="s">
        <v>525</v>
      </c>
      <c r="G58" s="396" t="s">
        <v>2942</v>
      </c>
      <c r="H58" s="292">
        <v>776710</v>
      </c>
      <c r="I58" s="63" t="s">
        <v>1907</v>
      </c>
      <c r="J58" s="61">
        <v>931104</v>
      </c>
      <c r="K58" s="63" t="s">
        <v>23</v>
      </c>
      <c r="L58" s="64" t="s">
        <v>438</v>
      </c>
      <c r="M58" s="63" t="s">
        <v>2974</v>
      </c>
      <c r="P58" s="291" t="s">
        <v>2333</v>
      </c>
      <c r="Q58" s="63" t="s">
        <v>23</v>
      </c>
      <c r="R58" s="64" t="s">
        <v>438</v>
      </c>
    </row>
    <row r="59" spans="1:18">
      <c r="A59" s="291" t="s">
        <v>1980</v>
      </c>
      <c r="B59" s="47">
        <v>25400</v>
      </c>
      <c r="C59" s="396" t="s">
        <v>2923</v>
      </c>
      <c r="D59" s="292">
        <v>931119</v>
      </c>
      <c r="E59" s="396" t="s">
        <v>23</v>
      </c>
      <c r="F59" s="292" t="s">
        <v>521</v>
      </c>
      <c r="G59" s="396" t="s">
        <v>2924</v>
      </c>
      <c r="H59" s="292">
        <v>776710</v>
      </c>
      <c r="I59" s="63" t="s">
        <v>1907</v>
      </c>
      <c r="J59" s="61">
        <v>931104</v>
      </c>
      <c r="K59" s="63" t="s">
        <v>23</v>
      </c>
      <c r="L59" s="64" t="s">
        <v>435</v>
      </c>
      <c r="M59" s="63" t="s">
        <v>2974</v>
      </c>
      <c r="P59" s="291" t="s">
        <v>1980</v>
      </c>
      <c r="Q59" s="63" t="s">
        <v>23</v>
      </c>
      <c r="R59" s="64" t="s">
        <v>435</v>
      </c>
    </row>
    <row r="60" spans="1:18">
      <c r="A60" s="291" t="s">
        <v>1958</v>
      </c>
      <c r="B60" s="47">
        <v>25400</v>
      </c>
      <c r="C60" s="396" t="s">
        <v>2923</v>
      </c>
      <c r="D60" s="292">
        <v>931119</v>
      </c>
      <c r="E60" s="396" t="s">
        <v>23</v>
      </c>
      <c r="F60" s="292" t="s">
        <v>522</v>
      </c>
      <c r="G60" s="396" t="s">
        <v>2925</v>
      </c>
      <c r="H60" s="292">
        <v>776710</v>
      </c>
      <c r="I60" s="63" t="s">
        <v>1907</v>
      </c>
      <c r="J60" s="61">
        <v>931104</v>
      </c>
      <c r="K60" s="63" t="s">
        <v>23</v>
      </c>
      <c r="L60" s="64" t="s">
        <v>436</v>
      </c>
      <c r="M60" s="63" t="s">
        <v>2974</v>
      </c>
      <c r="P60" s="291" t="s">
        <v>1958</v>
      </c>
      <c r="Q60" s="63" t="s">
        <v>23</v>
      </c>
      <c r="R60" s="64" t="s">
        <v>436</v>
      </c>
    </row>
    <row r="61" spans="1:18">
      <c r="A61" s="291" t="s">
        <v>1951</v>
      </c>
      <c r="B61" s="47">
        <v>25400</v>
      </c>
      <c r="C61" s="396" t="s">
        <v>2923</v>
      </c>
      <c r="D61" s="292">
        <v>931119</v>
      </c>
      <c r="E61" s="396" t="s">
        <v>23</v>
      </c>
      <c r="F61" s="292" t="s">
        <v>526</v>
      </c>
      <c r="G61" s="396" t="s">
        <v>2926</v>
      </c>
      <c r="H61" s="292">
        <v>776710</v>
      </c>
      <c r="I61" s="63" t="s">
        <v>1907</v>
      </c>
      <c r="J61" s="61">
        <v>931104</v>
      </c>
      <c r="K61" s="63" t="s">
        <v>23</v>
      </c>
      <c r="L61" s="64" t="s">
        <v>439</v>
      </c>
      <c r="M61" s="63" t="s">
        <v>2974</v>
      </c>
      <c r="P61" s="291" t="s">
        <v>1951</v>
      </c>
      <c r="Q61" s="63" t="s">
        <v>23</v>
      </c>
      <c r="R61" s="64" t="s">
        <v>439</v>
      </c>
    </row>
    <row r="62" spans="1:18">
      <c r="A62" s="291" t="s">
        <v>2421</v>
      </c>
      <c r="B62" s="47">
        <v>25400</v>
      </c>
      <c r="C62" s="396" t="s">
        <v>2923</v>
      </c>
      <c r="D62" s="292">
        <v>931119</v>
      </c>
      <c r="E62" s="396" t="s">
        <v>23</v>
      </c>
      <c r="F62" s="292" t="s">
        <v>523</v>
      </c>
      <c r="G62" s="396" t="s">
        <v>2928</v>
      </c>
      <c r="H62" s="292">
        <v>776710</v>
      </c>
      <c r="I62" s="63" t="s">
        <v>1907</v>
      </c>
      <c r="J62" s="61">
        <v>931104</v>
      </c>
      <c r="K62" s="63" t="s">
        <v>23</v>
      </c>
      <c r="L62" s="64" t="s">
        <v>437</v>
      </c>
      <c r="M62" s="63" t="s">
        <v>2974</v>
      </c>
      <c r="P62" s="291" t="s">
        <v>2421</v>
      </c>
      <c r="Q62" s="63" t="s">
        <v>23</v>
      </c>
      <c r="R62" s="64" t="s">
        <v>437</v>
      </c>
    </row>
    <row r="63" spans="1:18">
      <c r="A63" s="291" t="s">
        <v>1911</v>
      </c>
      <c r="B63" s="47">
        <v>25400</v>
      </c>
      <c r="C63" s="396" t="s">
        <v>2923</v>
      </c>
      <c r="D63" s="292">
        <v>931400</v>
      </c>
      <c r="E63" s="396" t="s">
        <v>2934</v>
      </c>
      <c r="F63" s="292" t="s">
        <v>518</v>
      </c>
      <c r="G63" s="396" t="s">
        <v>2935</v>
      </c>
      <c r="H63" s="292">
        <v>776710</v>
      </c>
      <c r="I63" s="63" t="s">
        <v>1907</v>
      </c>
      <c r="J63" s="61">
        <v>931104</v>
      </c>
      <c r="K63" s="63" t="s">
        <v>1524</v>
      </c>
      <c r="L63" s="64" t="s">
        <v>326</v>
      </c>
      <c r="M63" s="63" t="s">
        <v>2974</v>
      </c>
      <c r="P63" s="291" t="s">
        <v>1911</v>
      </c>
      <c r="Q63" s="63" t="s">
        <v>1524</v>
      </c>
      <c r="R63" s="64" t="s">
        <v>326</v>
      </c>
    </row>
    <row r="64" spans="1:18">
      <c r="A64" s="291" t="s">
        <v>1934</v>
      </c>
      <c r="B64" s="47">
        <v>25400</v>
      </c>
      <c r="C64" s="396" t="s">
        <v>2923</v>
      </c>
      <c r="D64" s="292">
        <v>931400</v>
      </c>
      <c r="E64" s="396" t="s">
        <v>2934</v>
      </c>
      <c r="F64" s="292" t="s">
        <v>514</v>
      </c>
      <c r="G64" s="396" t="s">
        <v>2838</v>
      </c>
      <c r="H64" s="292">
        <v>776710</v>
      </c>
      <c r="I64" s="63" t="s">
        <v>1907</v>
      </c>
      <c r="J64" s="61">
        <v>931104</v>
      </c>
      <c r="K64" s="63" t="s">
        <v>1524</v>
      </c>
      <c r="L64" s="64" t="s">
        <v>295</v>
      </c>
      <c r="M64" s="63" t="s">
        <v>2974</v>
      </c>
      <c r="P64" s="291" t="s">
        <v>1934</v>
      </c>
      <c r="Q64" s="63" t="s">
        <v>1524</v>
      </c>
      <c r="R64" s="64" t="s">
        <v>295</v>
      </c>
    </row>
    <row r="65" spans="1:18">
      <c r="A65" s="291" t="s">
        <v>1909</v>
      </c>
      <c r="B65" s="47">
        <v>25400</v>
      </c>
      <c r="C65" s="396" t="s">
        <v>2923</v>
      </c>
      <c r="D65" s="292">
        <v>931400</v>
      </c>
      <c r="E65" s="396" t="s">
        <v>2934</v>
      </c>
      <c r="F65" s="292" t="s">
        <v>515</v>
      </c>
      <c r="G65" s="396" t="s">
        <v>2937</v>
      </c>
      <c r="H65" s="292">
        <v>776710</v>
      </c>
      <c r="I65" s="63" t="s">
        <v>1907</v>
      </c>
      <c r="J65" s="61">
        <v>931104</v>
      </c>
      <c r="K65" s="63" t="s">
        <v>1524</v>
      </c>
      <c r="L65" s="64" t="s">
        <v>445</v>
      </c>
      <c r="M65" s="63" t="s">
        <v>2974</v>
      </c>
      <c r="P65" s="291" t="s">
        <v>1909</v>
      </c>
      <c r="Q65" s="63" t="s">
        <v>1524</v>
      </c>
      <c r="R65" s="64" t="s">
        <v>445</v>
      </c>
    </row>
    <row r="66" spans="1:18">
      <c r="A66" s="291" t="s">
        <v>1908</v>
      </c>
      <c r="B66" s="47">
        <v>25400</v>
      </c>
      <c r="C66" s="396" t="s">
        <v>2923</v>
      </c>
      <c r="D66" s="292">
        <v>931400</v>
      </c>
      <c r="E66" s="396" t="s">
        <v>2934</v>
      </c>
      <c r="F66" s="292" t="s">
        <v>513</v>
      </c>
      <c r="G66" s="396" t="s">
        <v>2938</v>
      </c>
      <c r="H66" s="292">
        <v>776710</v>
      </c>
      <c r="I66" s="63" t="s">
        <v>1907</v>
      </c>
      <c r="J66" s="61">
        <v>931104</v>
      </c>
      <c r="K66" s="63" t="s">
        <v>1524</v>
      </c>
      <c r="L66" s="64" t="s">
        <v>446</v>
      </c>
      <c r="M66" s="63" t="s">
        <v>2974</v>
      </c>
      <c r="P66" s="291" t="s">
        <v>1908</v>
      </c>
      <c r="Q66" s="63" t="s">
        <v>1524</v>
      </c>
      <c r="R66" s="64" t="s">
        <v>446</v>
      </c>
    </row>
    <row r="67" spans="1:18">
      <c r="A67" s="291" t="s">
        <v>1912</v>
      </c>
      <c r="B67" s="47">
        <v>25400</v>
      </c>
      <c r="C67" s="396" t="s">
        <v>2923</v>
      </c>
      <c r="D67" s="292">
        <v>931400</v>
      </c>
      <c r="E67" s="396" t="s">
        <v>2934</v>
      </c>
      <c r="F67" s="292" t="s">
        <v>520</v>
      </c>
      <c r="G67" s="396" t="s">
        <v>2940</v>
      </c>
      <c r="H67" s="292">
        <v>776710</v>
      </c>
      <c r="I67" s="63" t="s">
        <v>1907</v>
      </c>
      <c r="J67" s="61">
        <v>931104</v>
      </c>
      <c r="K67" s="63" t="s">
        <v>1524</v>
      </c>
      <c r="L67" s="64" t="s">
        <v>447</v>
      </c>
      <c r="M67" s="63" t="s">
        <v>2974</v>
      </c>
      <c r="P67" s="291" t="s">
        <v>1912</v>
      </c>
      <c r="Q67" s="63" t="s">
        <v>1524</v>
      </c>
      <c r="R67" s="64" t="s">
        <v>447</v>
      </c>
    </row>
    <row r="68" spans="1:18">
      <c r="A68" s="291" t="s">
        <v>1910</v>
      </c>
      <c r="B68" s="47">
        <v>25400</v>
      </c>
      <c r="C68" s="396" t="s">
        <v>2923</v>
      </c>
      <c r="D68" s="292">
        <v>931400</v>
      </c>
      <c r="E68" s="396" t="s">
        <v>2934</v>
      </c>
      <c r="F68" s="292" t="s">
        <v>516</v>
      </c>
      <c r="G68" s="396" t="s">
        <v>2944</v>
      </c>
      <c r="H68" s="292">
        <v>776710</v>
      </c>
      <c r="I68" s="63" t="s">
        <v>1907</v>
      </c>
      <c r="J68" s="61">
        <v>931104</v>
      </c>
      <c r="K68" s="63" t="s">
        <v>1524</v>
      </c>
      <c r="L68" s="64" t="s">
        <v>448</v>
      </c>
      <c r="M68" s="63" t="s">
        <v>2974</v>
      </c>
      <c r="P68" s="291" t="s">
        <v>1910</v>
      </c>
      <c r="Q68" s="63" t="s">
        <v>1524</v>
      </c>
      <c r="R68" s="64" t="s">
        <v>448</v>
      </c>
    </row>
    <row r="69" spans="1:18">
      <c r="A69" s="291" t="s">
        <v>1749</v>
      </c>
      <c r="B69" s="47">
        <v>25400</v>
      </c>
      <c r="C69" s="396" t="s">
        <v>2923</v>
      </c>
      <c r="D69" s="292">
        <v>931183</v>
      </c>
      <c r="E69" s="396" t="s">
        <v>2929</v>
      </c>
      <c r="F69" s="292" t="s">
        <v>514</v>
      </c>
      <c r="G69" s="396" t="s">
        <v>2838</v>
      </c>
      <c r="H69" s="292">
        <v>741080</v>
      </c>
      <c r="I69" s="63" t="s">
        <v>1191</v>
      </c>
      <c r="J69" s="61">
        <v>931104</v>
      </c>
      <c r="K69" s="63" t="s">
        <v>1766</v>
      </c>
      <c r="L69" s="64" t="s">
        <v>1775</v>
      </c>
      <c r="M69" s="63" t="s">
        <v>2974</v>
      </c>
      <c r="P69" s="291" t="s">
        <v>1749</v>
      </c>
      <c r="Q69" s="63" t="s">
        <v>1766</v>
      </c>
      <c r="R69" s="64" t="s">
        <v>1775</v>
      </c>
    </row>
    <row r="70" spans="1:18">
      <c r="A70" s="291" t="s">
        <v>1756</v>
      </c>
      <c r="B70" s="47">
        <v>25400</v>
      </c>
      <c r="C70" s="396" t="s">
        <v>2923</v>
      </c>
      <c r="D70" s="292">
        <v>931183</v>
      </c>
      <c r="E70" s="396" t="s">
        <v>2929</v>
      </c>
      <c r="F70" s="292" t="s">
        <v>520</v>
      </c>
      <c r="G70" s="396" t="s">
        <v>2940</v>
      </c>
      <c r="H70" s="292">
        <v>741080</v>
      </c>
      <c r="I70" s="63" t="s">
        <v>1191</v>
      </c>
      <c r="J70" s="61">
        <v>931104</v>
      </c>
      <c r="K70" s="63" t="s">
        <v>1766</v>
      </c>
      <c r="L70" s="64" t="s">
        <v>1775</v>
      </c>
      <c r="M70" s="63" t="s">
        <v>2974</v>
      </c>
      <c r="P70" s="291" t="s">
        <v>1756</v>
      </c>
      <c r="Q70" s="63" t="s">
        <v>1766</v>
      </c>
      <c r="R70" s="64" t="s">
        <v>1775</v>
      </c>
    </row>
    <row r="71" spans="1:18">
      <c r="A71" s="291" t="s">
        <v>1740</v>
      </c>
      <c r="B71" s="47">
        <v>25400</v>
      </c>
      <c r="C71" s="396" t="s">
        <v>2923</v>
      </c>
      <c r="D71" s="292">
        <v>931183</v>
      </c>
      <c r="E71" s="396" t="s">
        <v>2929</v>
      </c>
      <c r="F71" s="292"/>
      <c r="G71" s="396" t="s">
        <v>1377</v>
      </c>
      <c r="H71" s="292">
        <v>741080</v>
      </c>
      <c r="I71" s="63" t="s">
        <v>1191</v>
      </c>
      <c r="J71" s="61">
        <v>931104</v>
      </c>
      <c r="K71" s="63" t="s">
        <v>1766</v>
      </c>
      <c r="L71" s="64" t="s">
        <v>1775</v>
      </c>
      <c r="M71" s="63" t="s">
        <v>2974</v>
      </c>
      <c r="P71" s="291" t="s">
        <v>1740</v>
      </c>
      <c r="Q71" s="63" t="s">
        <v>1766</v>
      </c>
      <c r="R71" s="64" t="s">
        <v>1775</v>
      </c>
    </row>
    <row r="72" spans="1:18">
      <c r="A72" s="291" t="s">
        <v>1742</v>
      </c>
      <c r="B72" s="47">
        <v>25400</v>
      </c>
      <c r="C72" s="396" t="s">
        <v>2923</v>
      </c>
      <c r="D72" s="292">
        <v>931183</v>
      </c>
      <c r="E72" s="396" t="s">
        <v>2929</v>
      </c>
      <c r="F72" s="292" t="s">
        <v>516</v>
      </c>
      <c r="G72" s="396" t="s">
        <v>2944</v>
      </c>
      <c r="H72" s="292">
        <v>741080</v>
      </c>
      <c r="I72" s="63" t="s">
        <v>1191</v>
      </c>
      <c r="J72" s="61">
        <v>931104</v>
      </c>
      <c r="K72" s="63" t="s">
        <v>1766</v>
      </c>
      <c r="L72" s="64" t="s">
        <v>1775</v>
      </c>
      <c r="M72" s="63" t="s">
        <v>2974</v>
      </c>
      <c r="P72" s="291" t="s">
        <v>1742</v>
      </c>
      <c r="Q72" s="63" t="s">
        <v>1766</v>
      </c>
      <c r="R72" s="64" t="s">
        <v>1775</v>
      </c>
    </row>
    <row r="73" spans="1:18">
      <c r="A73" s="291" t="s">
        <v>2349</v>
      </c>
      <c r="B73" s="47">
        <v>25400</v>
      </c>
      <c r="C73" s="396" t="s">
        <v>2923</v>
      </c>
      <c r="D73" s="292">
        <v>931119</v>
      </c>
      <c r="E73" s="396" t="s">
        <v>23</v>
      </c>
      <c r="F73" s="292" t="s">
        <v>522</v>
      </c>
      <c r="G73" s="396" t="s">
        <v>2925</v>
      </c>
      <c r="H73" s="292">
        <v>741080</v>
      </c>
      <c r="I73" s="63" t="s">
        <v>1191</v>
      </c>
      <c r="J73" s="61">
        <v>931104</v>
      </c>
      <c r="K73" s="63" t="s">
        <v>23</v>
      </c>
      <c r="L73" s="64" t="s">
        <v>436</v>
      </c>
      <c r="M73" s="63" t="s">
        <v>2974</v>
      </c>
      <c r="P73" s="291" t="s">
        <v>2349</v>
      </c>
      <c r="Q73" s="63" t="s">
        <v>23</v>
      </c>
      <c r="R73" s="64" t="s">
        <v>436</v>
      </c>
    </row>
    <row r="74" spans="1:18">
      <c r="A74" s="291" t="s">
        <v>2350</v>
      </c>
      <c r="B74" s="47">
        <v>25400</v>
      </c>
      <c r="C74" s="396" t="s">
        <v>2923</v>
      </c>
      <c r="D74" s="292">
        <v>931119</v>
      </c>
      <c r="E74" s="396" t="s">
        <v>23</v>
      </c>
      <c r="F74" s="292" t="s">
        <v>523</v>
      </c>
      <c r="G74" s="396" t="s">
        <v>2928</v>
      </c>
      <c r="H74" s="292">
        <v>741080</v>
      </c>
      <c r="I74" s="63" t="s">
        <v>1191</v>
      </c>
      <c r="J74" s="61">
        <v>931104</v>
      </c>
      <c r="K74" s="63" t="s">
        <v>23</v>
      </c>
      <c r="L74" s="64" t="s">
        <v>437</v>
      </c>
      <c r="M74" s="63" t="s">
        <v>2974</v>
      </c>
      <c r="P74" s="291" t="s">
        <v>2350</v>
      </c>
      <c r="Q74" s="63" t="s">
        <v>23</v>
      </c>
      <c r="R74" s="64" t="s">
        <v>437</v>
      </c>
    </row>
    <row r="75" spans="1:18">
      <c r="A75" s="291" t="s">
        <v>2006</v>
      </c>
      <c r="B75" s="47">
        <v>25400</v>
      </c>
      <c r="C75" s="396" t="s">
        <v>2923</v>
      </c>
      <c r="D75" s="292">
        <v>931400</v>
      </c>
      <c r="E75" s="396" t="s">
        <v>2934</v>
      </c>
      <c r="F75" s="292" t="s">
        <v>515</v>
      </c>
      <c r="G75" s="396" t="s">
        <v>2937</v>
      </c>
      <c r="H75" s="292">
        <v>741080</v>
      </c>
      <c r="I75" s="63" t="s">
        <v>1191</v>
      </c>
      <c r="J75" s="61">
        <v>931104</v>
      </c>
      <c r="K75" s="63" t="s">
        <v>1524</v>
      </c>
      <c r="L75" s="64" t="s">
        <v>445</v>
      </c>
      <c r="M75" s="63" t="s">
        <v>2974</v>
      </c>
      <c r="P75" s="291" t="s">
        <v>2006</v>
      </c>
      <c r="Q75" s="63" t="s">
        <v>1524</v>
      </c>
      <c r="R75" s="64" t="s">
        <v>445</v>
      </c>
    </row>
    <row r="76" spans="1:18">
      <c r="A76" s="291" t="s">
        <v>2419</v>
      </c>
      <c r="B76" s="47">
        <v>25400</v>
      </c>
      <c r="C76" s="396" t="s">
        <v>2923</v>
      </c>
      <c r="D76" s="292">
        <v>931400</v>
      </c>
      <c r="E76" s="396" t="s">
        <v>2934</v>
      </c>
      <c r="F76" s="292" t="s">
        <v>513</v>
      </c>
      <c r="G76" s="396" t="s">
        <v>2938</v>
      </c>
      <c r="H76" s="292">
        <v>741080</v>
      </c>
      <c r="I76" s="63" t="s">
        <v>1191</v>
      </c>
      <c r="J76" s="61">
        <v>931104</v>
      </c>
      <c r="K76" s="63" t="s">
        <v>1524</v>
      </c>
      <c r="L76" s="64" t="s">
        <v>446</v>
      </c>
      <c r="M76" s="63" t="s">
        <v>2974</v>
      </c>
      <c r="P76" s="291" t="s">
        <v>2419</v>
      </c>
      <c r="Q76" s="63" t="s">
        <v>1524</v>
      </c>
      <c r="R76" s="64" t="s">
        <v>446</v>
      </c>
    </row>
    <row r="77" spans="1:18">
      <c r="A77" s="291" t="s">
        <v>1319</v>
      </c>
      <c r="B77" s="47">
        <v>25400</v>
      </c>
      <c r="C77" s="396" t="s">
        <v>2923</v>
      </c>
      <c r="D77" s="292">
        <v>931400</v>
      </c>
      <c r="E77" s="396" t="s">
        <v>2934</v>
      </c>
      <c r="F77" s="292" t="s">
        <v>516</v>
      </c>
      <c r="G77" s="396" t="s">
        <v>2944</v>
      </c>
      <c r="H77" s="292">
        <v>741080</v>
      </c>
      <c r="I77" s="63" t="s">
        <v>1191</v>
      </c>
      <c r="J77" s="61">
        <v>931104</v>
      </c>
      <c r="K77" s="63" t="s">
        <v>1524</v>
      </c>
      <c r="L77" s="64" t="s">
        <v>448</v>
      </c>
      <c r="M77" s="63" t="s">
        <v>2974</v>
      </c>
      <c r="P77" s="291" t="s">
        <v>1319</v>
      </c>
      <c r="Q77" s="63" t="s">
        <v>1524</v>
      </c>
      <c r="R77" s="64" t="s">
        <v>448</v>
      </c>
    </row>
    <row r="78" spans="1:18">
      <c r="A78" s="291" t="s">
        <v>1936</v>
      </c>
      <c r="B78" s="47">
        <v>25400</v>
      </c>
      <c r="C78" s="396" t="s">
        <v>2923</v>
      </c>
      <c r="D78" s="292">
        <v>931400</v>
      </c>
      <c r="E78" s="396" t="s">
        <v>2934</v>
      </c>
      <c r="F78" s="292" t="s">
        <v>515</v>
      </c>
      <c r="G78" s="396" t="s">
        <v>2937</v>
      </c>
      <c r="H78" s="292">
        <v>776720</v>
      </c>
      <c r="I78" s="63" t="s">
        <v>1941</v>
      </c>
      <c r="J78" s="61">
        <v>931104</v>
      </c>
      <c r="K78" s="63" t="s">
        <v>1524</v>
      </c>
      <c r="L78" s="64" t="s">
        <v>445</v>
      </c>
      <c r="M78" s="63" t="s">
        <v>2974</v>
      </c>
      <c r="P78" s="291" t="s">
        <v>1936</v>
      </c>
      <c r="Q78" s="63" t="s">
        <v>1524</v>
      </c>
      <c r="R78" s="64" t="s">
        <v>445</v>
      </c>
    </row>
    <row r="79" spans="1:18">
      <c r="A79" s="291" t="s">
        <v>1939</v>
      </c>
      <c r="B79" s="47">
        <v>25400</v>
      </c>
      <c r="C79" s="396" t="s">
        <v>2923</v>
      </c>
      <c r="D79" s="292">
        <v>931400</v>
      </c>
      <c r="E79" s="396" t="s">
        <v>2934</v>
      </c>
      <c r="F79" s="292" t="s">
        <v>520</v>
      </c>
      <c r="G79" s="396" t="s">
        <v>2940</v>
      </c>
      <c r="H79" s="292">
        <v>776720</v>
      </c>
      <c r="I79" s="63" t="s">
        <v>1941</v>
      </c>
      <c r="J79" s="61">
        <v>931104</v>
      </c>
      <c r="K79" s="63" t="s">
        <v>1524</v>
      </c>
      <c r="L79" s="64" t="s">
        <v>447</v>
      </c>
      <c r="M79" s="63" t="s">
        <v>2974</v>
      </c>
      <c r="P79" s="291" t="s">
        <v>1939</v>
      </c>
      <c r="Q79" s="63" t="s">
        <v>1524</v>
      </c>
      <c r="R79" s="64" t="s">
        <v>447</v>
      </c>
    </row>
    <row r="80" spans="1:18">
      <c r="A80" s="291" t="s">
        <v>2343</v>
      </c>
      <c r="B80" s="47">
        <v>25400</v>
      </c>
      <c r="C80" s="396" t="s">
        <v>2923</v>
      </c>
      <c r="D80" s="292">
        <v>931400</v>
      </c>
      <c r="E80" s="396" t="s">
        <v>2934</v>
      </c>
      <c r="F80" s="292" t="s">
        <v>1377</v>
      </c>
      <c r="G80" s="396" t="s">
        <v>1377</v>
      </c>
      <c r="H80" s="292">
        <v>776720</v>
      </c>
      <c r="I80" s="63" t="s">
        <v>1941</v>
      </c>
      <c r="J80" s="61">
        <v>931104</v>
      </c>
      <c r="K80" s="63" t="s">
        <v>1524</v>
      </c>
      <c r="L80" s="64" t="s">
        <v>1913</v>
      </c>
      <c r="M80" s="63" t="s">
        <v>2974</v>
      </c>
      <c r="P80" s="291" t="s">
        <v>2343</v>
      </c>
      <c r="Q80" s="63" t="s">
        <v>1524</v>
      </c>
      <c r="R80" s="64" t="s">
        <v>1913</v>
      </c>
    </row>
    <row r="81" spans="1:18">
      <c r="A81" s="291" t="s">
        <v>1935</v>
      </c>
      <c r="B81" s="47">
        <v>25400</v>
      </c>
      <c r="C81" s="396" t="s">
        <v>2923</v>
      </c>
      <c r="D81" s="292">
        <v>931400</v>
      </c>
      <c r="E81" s="396" t="s">
        <v>2934</v>
      </c>
      <c r="F81" s="292" t="s">
        <v>516</v>
      </c>
      <c r="G81" s="396" t="s">
        <v>2944</v>
      </c>
      <c r="H81" s="292">
        <v>776720</v>
      </c>
      <c r="I81" s="63" t="s">
        <v>1941</v>
      </c>
      <c r="J81" s="61">
        <v>931104</v>
      </c>
      <c r="K81" s="63" t="s">
        <v>1524</v>
      </c>
      <c r="L81" s="64" t="s">
        <v>448</v>
      </c>
      <c r="M81" s="63" t="s">
        <v>2974</v>
      </c>
      <c r="P81" s="291" t="s">
        <v>1935</v>
      </c>
      <c r="Q81" s="63" t="s">
        <v>1524</v>
      </c>
      <c r="R81" s="64" t="s">
        <v>448</v>
      </c>
    </row>
    <row r="82" spans="1:18">
      <c r="A82" s="291" t="s">
        <v>2850</v>
      </c>
      <c r="B82" s="47">
        <v>25400</v>
      </c>
      <c r="C82" s="396" t="s">
        <v>2923</v>
      </c>
      <c r="D82" s="292">
        <v>931119</v>
      </c>
      <c r="E82" s="396" t="s">
        <v>23</v>
      </c>
      <c r="F82" s="292" t="s">
        <v>1377</v>
      </c>
      <c r="G82" s="396" t="s">
        <v>1377</v>
      </c>
      <c r="H82" s="292">
        <v>740020</v>
      </c>
      <c r="I82" s="63" t="s">
        <v>8</v>
      </c>
      <c r="J82" s="61">
        <v>931104</v>
      </c>
      <c r="K82" s="63" t="s">
        <v>23</v>
      </c>
      <c r="L82" s="64" t="s">
        <v>506</v>
      </c>
      <c r="M82" s="63" t="str">
        <f t="shared" si="0"/>
        <v>Admin</v>
      </c>
      <c r="P82" s="291" t="s">
        <v>2850</v>
      </c>
      <c r="Q82" s="63" t="s">
        <v>23</v>
      </c>
      <c r="R82" s="64" t="s">
        <v>506</v>
      </c>
    </row>
    <row r="83" spans="1:18">
      <c r="A83" s="291" t="s">
        <v>1138</v>
      </c>
      <c r="B83" s="47">
        <v>25400</v>
      </c>
      <c r="C83" s="396" t="s">
        <v>2923</v>
      </c>
      <c r="D83" s="292">
        <v>931104</v>
      </c>
      <c r="E83" s="396" t="s">
        <v>2941</v>
      </c>
      <c r="F83" s="292"/>
      <c r="G83" s="396" t="s">
        <v>1377</v>
      </c>
      <c r="H83" s="292">
        <v>740020</v>
      </c>
      <c r="I83" s="63" t="s">
        <v>8</v>
      </c>
      <c r="J83" s="61">
        <v>931104</v>
      </c>
      <c r="K83" s="63" t="s">
        <v>1766</v>
      </c>
      <c r="L83" s="64" t="s">
        <v>46</v>
      </c>
      <c r="M83" s="63" t="str">
        <f t="shared" si="0"/>
        <v>tions</v>
      </c>
      <c r="P83" s="291" t="s">
        <v>1138</v>
      </c>
      <c r="Q83" s="63" t="s">
        <v>1766</v>
      </c>
      <c r="R83" s="64" t="s">
        <v>46</v>
      </c>
    </row>
    <row r="84" spans="1:18">
      <c r="A84" s="291" t="s">
        <v>1139</v>
      </c>
      <c r="B84" s="47">
        <v>25400</v>
      </c>
      <c r="C84" s="396" t="s">
        <v>2923</v>
      </c>
      <c r="D84" s="292">
        <v>931235</v>
      </c>
      <c r="E84" s="396" t="s">
        <v>46</v>
      </c>
      <c r="F84" s="292"/>
      <c r="G84" s="396" t="s">
        <v>1377</v>
      </c>
      <c r="H84" s="292">
        <v>740020</v>
      </c>
      <c r="I84" s="63" t="s">
        <v>8</v>
      </c>
      <c r="J84" s="61">
        <v>931104</v>
      </c>
      <c r="K84" s="63" t="s">
        <v>1766</v>
      </c>
      <c r="L84" s="64" t="s">
        <v>46</v>
      </c>
      <c r="M84" s="63" t="str">
        <f t="shared" si="0"/>
        <v>tions</v>
      </c>
      <c r="P84" s="291" t="s">
        <v>1139</v>
      </c>
      <c r="Q84" s="63" t="s">
        <v>1766</v>
      </c>
      <c r="R84" s="64" t="s">
        <v>46</v>
      </c>
    </row>
    <row r="85" spans="1:18">
      <c r="A85" s="291" t="s">
        <v>1978</v>
      </c>
      <c r="B85" s="47">
        <v>25400</v>
      </c>
      <c r="C85" s="396" t="s">
        <v>2923</v>
      </c>
      <c r="D85" s="292">
        <v>931183</v>
      </c>
      <c r="E85" s="396" t="s">
        <v>2929</v>
      </c>
      <c r="F85" s="292" t="s">
        <v>520</v>
      </c>
      <c r="G85" s="396" t="s">
        <v>2940</v>
      </c>
      <c r="H85" s="292">
        <v>778150</v>
      </c>
      <c r="I85" s="63" t="s">
        <v>26</v>
      </c>
      <c r="J85" s="61">
        <v>931104</v>
      </c>
      <c r="K85" s="63" t="s">
        <v>1766</v>
      </c>
      <c r="L85" s="64" t="s">
        <v>1775</v>
      </c>
      <c r="M85" s="63" t="s">
        <v>2974</v>
      </c>
      <c r="P85" s="291" t="s">
        <v>1978</v>
      </c>
      <c r="Q85" s="63" t="s">
        <v>1766</v>
      </c>
      <c r="R85" s="64" t="s">
        <v>1775</v>
      </c>
    </row>
    <row r="86" spans="1:18">
      <c r="A86" s="291" t="s">
        <v>1719</v>
      </c>
      <c r="B86" s="47">
        <v>25400</v>
      </c>
      <c r="C86" s="396" t="s">
        <v>2923</v>
      </c>
      <c r="D86" s="292">
        <v>931400</v>
      </c>
      <c r="E86" s="396" t="s">
        <v>2934</v>
      </c>
      <c r="F86" s="292" t="s">
        <v>520</v>
      </c>
      <c r="G86" s="396" t="s">
        <v>2940</v>
      </c>
      <c r="H86" s="292">
        <v>778150</v>
      </c>
      <c r="I86" s="63" t="s">
        <v>26</v>
      </c>
      <c r="J86" s="61">
        <v>931104</v>
      </c>
      <c r="K86" s="63" t="s">
        <v>1524</v>
      </c>
      <c r="L86" s="64" t="s">
        <v>447</v>
      </c>
      <c r="M86" s="63" t="s">
        <v>2974</v>
      </c>
      <c r="P86" s="291" t="s">
        <v>1719</v>
      </c>
      <c r="Q86" s="63" t="s">
        <v>1524</v>
      </c>
      <c r="R86" s="64" t="s">
        <v>447</v>
      </c>
    </row>
    <row r="87" spans="1:18">
      <c r="A87" s="291" t="s">
        <v>1321</v>
      </c>
      <c r="B87" s="47">
        <v>25400</v>
      </c>
      <c r="C87" s="396" t="s">
        <v>2923</v>
      </c>
      <c r="D87" s="292">
        <v>931235</v>
      </c>
      <c r="E87" s="396" t="s">
        <v>46</v>
      </c>
      <c r="F87" s="292" t="s">
        <v>512</v>
      </c>
      <c r="G87" s="396" t="s">
        <v>2952</v>
      </c>
      <c r="H87" s="292">
        <v>741260</v>
      </c>
      <c r="I87" s="63" t="s">
        <v>37</v>
      </c>
      <c r="J87" s="61">
        <v>931104</v>
      </c>
      <c r="K87" s="63" t="s">
        <v>1766</v>
      </c>
      <c r="L87" s="64" t="s">
        <v>46</v>
      </c>
      <c r="M87" s="63" t="s">
        <v>2974</v>
      </c>
      <c r="P87" s="291" t="s">
        <v>1321</v>
      </c>
      <c r="Q87" s="63" t="s">
        <v>1766</v>
      </c>
      <c r="R87" s="64" t="s">
        <v>46</v>
      </c>
    </row>
    <row r="88" spans="1:18">
      <c r="A88" s="291" t="s">
        <v>1140</v>
      </c>
      <c r="B88" s="47">
        <v>25400</v>
      </c>
      <c r="C88" s="396" t="s">
        <v>2923</v>
      </c>
      <c r="D88" s="292">
        <v>931235</v>
      </c>
      <c r="E88" s="396" t="s">
        <v>46</v>
      </c>
      <c r="F88" s="292"/>
      <c r="G88" s="396" t="s">
        <v>1377</v>
      </c>
      <c r="H88" s="292">
        <v>741260</v>
      </c>
      <c r="I88" s="63" t="s">
        <v>37</v>
      </c>
      <c r="J88" s="61">
        <v>931104</v>
      </c>
      <c r="K88" s="63" t="s">
        <v>1766</v>
      </c>
      <c r="L88" s="64" t="s">
        <v>46</v>
      </c>
      <c r="M88" s="63" t="s">
        <v>2974</v>
      </c>
      <c r="P88" s="291" t="s">
        <v>1140</v>
      </c>
      <c r="Q88" s="63" t="s">
        <v>1766</v>
      </c>
      <c r="R88" s="64" t="s">
        <v>46</v>
      </c>
    </row>
    <row r="89" spans="1:18">
      <c r="A89" s="291" t="s">
        <v>2602</v>
      </c>
      <c r="B89" s="47">
        <v>25400</v>
      </c>
      <c r="C89" s="396" t="s">
        <v>2923</v>
      </c>
      <c r="D89" s="292">
        <v>931270</v>
      </c>
      <c r="E89" s="396" t="e">
        <v>#N/A</v>
      </c>
      <c r="F89" s="292" t="s">
        <v>520</v>
      </c>
      <c r="G89" s="396" t="s">
        <v>2940</v>
      </c>
      <c r="H89" s="292">
        <v>790040</v>
      </c>
      <c r="I89" s="63" t="s">
        <v>15</v>
      </c>
      <c r="J89" s="61">
        <v>931104</v>
      </c>
      <c r="K89" s="63" t="s">
        <v>1766</v>
      </c>
      <c r="L89" s="64" t="s">
        <v>1780</v>
      </c>
      <c r="M89" s="63" t="str">
        <f t="shared" si="0"/>
        <v>ement</v>
      </c>
      <c r="P89" s="291" t="s">
        <v>2602</v>
      </c>
      <c r="Q89" s="63" t="s">
        <v>1766</v>
      </c>
      <c r="R89" s="64" t="s">
        <v>1780</v>
      </c>
    </row>
    <row r="90" spans="1:18">
      <c r="A90" s="291" t="s">
        <v>2352</v>
      </c>
      <c r="B90" s="47">
        <v>25400</v>
      </c>
      <c r="C90" s="396" t="s">
        <v>2923</v>
      </c>
      <c r="D90" s="292">
        <v>931270</v>
      </c>
      <c r="E90" s="396" t="e">
        <v>#N/A</v>
      </c>
      <c r="F90" s="292" t="s">
        <v>518</v>
      </c>
      <c r="G90" s="396" t="s">
        <v>2935</v>
      </c>
      <c r="H90" s="292">
        <v>790040</v>
      </c>
      <c r="I90" s="63" t="s">
        <v>15</v>
      </c>
      <c r="J90" s="61">
        <v>931104</v>
      </c>
      <c r="K90" s="63" t="s">
        <v>1766</v>
      </c>
      <c r="L90" s="64" t="s">
        <v>1780</v>
      </c>
      <c r="M90" s="63" t="str">
        <f t="shared" si="0"/>
        <v>ement</v>
      </c>
      <c r="P90" s="291" t="s">
        <v>2352</v>
      </c>
      <c r="Q90" s="63" t="s">
        <v>1766</v>
      </c>
      <c r="R90" s="64" t="s">
        <v>1780</v>
      </c>
    </row>
    <row r="91" spans="1:18">
      <c r="A91" s="291" t="s">
        <v>2353</v>
      </c>
      <c r="B91" s="47">
        <v>25400</v>
      </c>
      <c r="C91" s="396" t="s">
        <v>2923</v>
      </c>
      <c r="D91" s="292">
        <v>931270</v>
      </c>
      <c r="E91" s="396" t="e">
        <v>#N/A</v>
      </c>
      <c r="F91" s="292" t="s">
        <v>527</v>
      </c>
      <c r="G91" s="396" t="s">
        <v>2927</v>
      </c>
      <c r="H91" s="292">
        <v>790040</v>
      </c>
      <c r="I91" s="63" t="s">
        <v>15</v>
      </c>
      <c r="J91" s="61">
        <v>931104</v>
      </c>
      <c r="K91" s="63" t="s">
        <v>1766</v>
      </c>
      <c r="L91" s="64" t="s">
        <v>1780</v>
      </c>
      <c r="M91" s="63" t="str">
        <f t="shared" si="0"/>
        <v>ement</v>
      </c>
      <c r="P91" s="291" t="s">
        <v>2353</v>
      </c>
      <c r="Q91" s="63" t="s">
        <v>1766</v>
      </c>
      <c r="R91" s="64" t="s">
        <v>1780</v>
      </c>
    </row>
    <row r="92" spans="1:18">
      <c r="A92" s="291" t="s">
        <v>2354</v>
      </c>
      <c r="B92" s="47">
        <v>25400</v>
      </c>
      <c r="C92" s="396" t="s">
        <v>2923</v>
      </c>
      <c r="D92" s="292">
        <v>931270</v>
      </c>
      <c r="E92" s="396" t="e">
        <v>#N/A</v>
      </c>
      <c r="F92" s="292" t="s">
        <v>1846</v>
      </c>
      <c r="G92" s="396" t="s">
        <v>1377</v>
      </c>
      <c r="H92" s="292">
        <v>790040</v>
      </c>
      <c r="I92" s="63" t="s">
        <v>15</v>
      </c>
      <c r="J92" s="61">
        <v>931104</v>
      </c>
      <c r="K92" s="63" t="s">
        <v>1766</v>
      </c>
      <c r="L92" s="64" t="s">
        <v>1780</v>
      </c>
      <c r="M92" s="63" t="str">
        <f t="shared" si="0"/>
        <v>ement</v>
      </c>
      <c r="P92" s="291" t="s">
        <v>2354</v>
      </c>
      <c r="Q92" s="63" t="s">
        <v>1766</v>
      </c>
      <c r="R92" s="64" t="s">
        <v>1780</v>
      </c>
    </row>
    <row r="93" spans="1:18">
      <c r="A93" s="291" t="s">
        <v>2524</v>
      </c>
      <c r="B93" s="47">
        <v>25400</v>
      </c>
      <c r="C93" s="396" t="s">
        <v>2923</v>
      </c>
      <c r="D93" s="292">
        <v>931270</v>
      </c>
      <c r="E93" s="396" t="e">
        <v>#N/A</v>
      </c>
      <c r="F93" s="292"/>
      <c r="G93" s="396" t="s">
        <v>1377</v>
      </c>
      <c r="H93" s="292">
        <v>790040</v>
      </c>
      <c r="I93" s="63" t="s">
        <v>15</v>
      </c>
      <c r="J93" s="61">
        <v>931104</v>
      </c>
      <c r="K93" s="63" t="s">
        <v>1766</v>
      </c>
      <c r="L93" s="64" t="s">
        <v>1780</v>
      </c>
      <c r="M93" s="63" t="str">
        <f t="shared" si="0"/>
        <v>ement</v>
      </c>
      <c r="P93" s="291" t="s">
        <v>2524</v>
      </c>
      <c r="Q93" s="63" t="s">
        <v>1766</v>
      </c>
      <c r="R93" s="64" t="s">
        <v>1780</v>
      </c>
    </row>
    <row r="94" spans="1:18">
      <c r="A94" s="291" t="s">
        <v>2518</v>
      </c>
      <c r="B94" s="47">
        <v>25400</v>
      </c>
      <c r="C94" s="396" t="s">
        <v>2923</v>
      </c>
      <c r="D94" s="292">
        <v>931270</v>
      </c>
      <c r="E94" s="396" t="e">
        <v>#N/A</v>
      </c>
      <c r="F94" s="292" t="s">
        <v>516</v>
      </c>
      <c r="G94" s="396" t="s">
        <v>2944</v>
      </c>
      <c r="H94" s="292">
        <v>790040</v>
      </c>
      <c r="I94" s="63" t="s">
        <v>15</v>
      </c>
      <c r="J94" s="61">
        <v>931104</v>
      </c>
      <c r="K94" s="63" t="s">
        <v>1766</v>
      </c>
      <c r="L94" s="64" t="s">
        <v>1780</v>
      </c>
      <c r="M94" s="63" t="str">
        <f t="shared" si="0"/>
        <v>ement</v>
      </c>
      <c r="P94" s="291" t="s">
        <v>2518</v>
      </c>
      <c r="Q94" s="63" t="s">
        <v>1766</v>
      </c>
      <c r="R94" s="64" t="s">
        <v>1780</v>
      </c>
    </row>
    <row r="95" spans="1:18">
      <c r="A95" s="291" t="s">
        <v>2356</v>
      </c>
      <c r="B95" s="47">
        <v>25400</v>
      </c>
      <c r="C95" s="396" t="s">
        <v>2923</v>
      </c>
      <c r="D95" s="292">
        <v>931270</v>
      </c>
      <c r="E95" s="396" t="e">
        <v>#N/A</v>
      </c>
      <c r="F95" s="292" t="s">
        <v>1850</v>
      </c>
      <c r="G95" s="396" t="s">
        <v>1377</v>
      </c>
      <c r="H95" s="292">
        <v>790040</v>
      </c>
      <c r="I95" s="63" t="s">
        <v>15</v>
      </c>
      <c r="J95" s="61">
        <v>931104</v>
      </c>
      <c r="K95" s="63" t="s">
        <v>1766</v>
      </c>
      <c r="L95" s="64" t="s">
        <v>1780</v>
      </c>
      <c r="M95" s="63" t="str">
        <f t="shared" si="0"/>
        <v>ement</v>
      </c>
      <c r="P95" s="291" t="s">
        <v>2356</v>
      </c>
      <c r="Q95" s="63" t="s">
        <v>1766</v>
      </c>
      <c r="R95" s="64" t="s">
        <v>1780</v>
      </c>
    </row>
    <row r="96" spans="1:18">
      <c r="A96" s="291" t="s">
        <v>2005</v>
      </c>
      <c r="B96" s="47">
        <v>25400</v>
      </c>
      <c r="C96" s="396" t="s">
        <v>2923</v>
      </c>
      <c r="D96" s="292">
        <v>931119</v>
      </c>
      <c r="E96" s="396" t="s">
        <v>23</v>
      </c>
      <c r="F96" s="292" t="s">
        <v>523</v>
      </c>
      <c r="G96" s="396" t="s">
        <v>2928</v>
      </c>
      <c r="H96" s="292">
        <v>741320</v>
      </c>
      <c r="I96" s="63" t="s">
        <v>1346</v>
      </c>
      <c r="J96" s="61">
        <v>931104</v>
      </c>
      <c r="K96" s="63" t="s">
        <v>23</v>
      </c>
      <c r="L96" s="64" t="s">
        <v>437</v>
      </c>
      <c r="M96" s="63" t="s">
        <v>2974</v>
      </c>
      <c r="P96" s="291" t="s">
        <v>2005</v>
      </c>
      <c r="Q96" s="63" t="s">
        <v>23</v>
      </c>
      <c r="R96" s="64" t="s">
        <v>437</v>
      </c>
    </row>
    <row r="97" spans="1:18">
      <c r="A97" s="291" t="s">
        <v>2007</v>
      </c>
      <c r="B97" s="47">
        <v>25400</v>
      </c>
      <c r="C97" s="396" t="s">
        <v>2923</v>
      </c>
      <c r="D97" s="292">
        <v>931400</v>
      </c>
      <c r="E97" s="396" t="s">
        <v>2934</v>
      </c>
      <c r="F97" s="292" t="s">
        <v>515</v>
      </c>
      <c r="G97" s="396" t="s">
        <v>2937</v>
      </c>
      <c r="H97" s="292">
        <v>741320</v>
      </c>
      <c r="I97" s="63" t="s">
        <v>1346</v>
      </c>
      <c r="J97" s="61">
        <v>931104</v>
      </c>
      <c r="K97" s="63" t="s">
        <v>1524</v>
      </c>
      <c r="L97" s="64" t="s">
        <v>445</v>
      </c>
      <c r="M97" s="63" t="s">
        <v>2974</v>
      </c>
      <c r="P97" s="291" t="s">
        <v>2007</v>
      </c>
      <c r="Q97" s="63" t="s">
        <v>1524</v>
      </c>
      <c r="R97" s="64" t="s">
        <v>445</v>
      </c>
    </row>
    <row r="98" spans="1:18">
      <c r="A98" s="291" t="s">
        <v>2328</v>
      </c>
      <c r="B98" s="47">
        <v>25400</v>
      </c>
      <c r="C98" s="396" t="s">
        <v>2923</v>
      </c>
      <c r="D98" s="292">
        <v>931400</v>
      </c>
      <c r="E98" s="396" t="s">
        <v>2934</v>
      </c>
      <c r="F98" s="292" t="s">
        <v>516</v>
      </c>
      <c r="G98" s="396" t="s">
        <v>2944</v>
      </c>
      <c r="H98" s="292">
        <v>741320</v>
      </c>
      <c r="I98" s="63" t="s">
        <v>1346</v>
      </c>
      <c r="J98" s="61">
        <v>931104</v>
      </c>
      <c r="K98" s="63" t="s">
        <v>1524</v>
      </c>
      <c r="L98" s="64" t="s">
        <v>448</v>
      </c>
      <c r="M98" s="63" t="s">
        <v>2974</v>
      </c>
      <c r="P98" s="291" t="s">
        <v>2328</v>
      </c>
      <c r="Q98" s="63" t="s">
        <v>1524</v>
      </c>
      <c r="R98" s="64" t="s">
        <v>448</v>
      </c>
    </row>
    <row r="99" spans="1:18">
      <c r="A99" s="291" t="s">
        <v>2598</v>
      </c>
      <c r="B99" s="47">
        <v>25400</v>
      </c>
      <c r="C99" s="396" t="s">
        <v>2923</v>
      </c>
      <c r="D99" s="292">
        <v>931119</v>
      </c>
      <c r="E99" s="396" t="s">
        <v>23</v>
      </c>
      <c r="F99" s="292" t="s">
        <v>521</v>
      </c>
      <c r="G99" s="396" t="s">
        <v>2924</v>
      </c>
      <c r="H99" s="292">
        <v>777660</v>
      </c>
      <c r="I99" s="63" t="s">
        <v>21</v>
      </c>
      <c r="J99" s="61">
        <v>931104</v>
      </c>
      <c r="K99" s="63" t="s">
        <v>23</v>
      </c>
      <c r="L99" s="64" t="s">
        <v>435</v>
      </c>
      <c r="M99" s="63" t="s">
        <v>2974</v>
      </c>
      <c r="P99" s="291" t="s">
        <v>2598</v>
      </c>
      <c r="Q99" s="63" t="s">
        <v>23</v>
      </c>
      <c r="R99" s="64" t="s">
        <v>435</v>
      </c>
    </row>
    <row r="100" spans="1:18">
      <c r="A100" s="291" t="s">
        <v>22</v>
      </c>
      <c r="B100" s="47">
        <v>25400</v>
      </c>
      <c r="C100" s="396" t="s">
        <v>2923</v>
      </c>
      <c r="D100" s="292">
        <v>931119</v>
      </c>
      <c r="E100" s="396" t="s">
        <v>23</v>
      </c>
      <c r="F100" s="292" t="s">
        <v>522</v>
      </c>
      <c r="G100" s="396" t="s">
        <v>2925</v>
      </c>
      <c r="H100" s="292">
        <v>777660</v>
      </c>
      <c r="I100" s="63" t="s">
        <v>21</v>
      </c>
      <c r="J100" s="61">
        <v>931104</v>
      </c>
      <c r="K100" s="63" t="s">
        <v>23</v>
      </c>
      <c r="L100" s="64" t="s">
        <v>436</v>
      </c>
      <c r="M100" s="63" t="s">
        <v>2974</v>
      </c>
      <c r="P100" s="291" t="s">
        <v>22</v>
      </c>
      <c r="Q100" s="63" t="s">
        <v>23</v>
      </c>
      <c r="R100" s="64" t="s">
        <v>436</v>
      </c>
    </row>
    <row r="101" spans="1:18">
      <c r="A101" s="291" t="s">
        <v>1931</v>
      </c>
      <c r="B101" s="47">
        <v>25400</v>
      </c>
      <c r="C101" s="396" t="s">
        <v>2923</v>
      </c>
      <c r="D101" s="292">
        <v>931119</v>
      </c>
      <c r="E101" s="396" t="s">
        <v>23</v>
      </c>
      <c r="F101" s="292" t="s">
        <v>526</v>
      </c>
      <c r="G101" s="396" t="s">
        <v>2926</v>
      </c>
      <c r="H101" s="292">
        <v>777660</v>
      </c>
      <c r="I101" s="63" t="s">
        <v>21</v>
      </c>
      <c r="J101" s="61">
        <v>931104</v>
      </c>
      <c r="K101" s="63" t="s">
        <v>23</v>
      </c>
      <c r="L101" s="64" t="s">
        <v>439</v>
      </c>
      <c r="M101" s="63" t="s">
        <v>2974</v>
      </c>
      <c r="P101" s="291" t="s">
        <v>1931</v>
      </c>
      <c r="Q101" s="63" t="s">
        <v>23</v>
      </c>
      <c r="R101" s="64" t="s">
        <v>439</v>
      </c>
    </row>
    <row r="102" spans="1:18">
      <c r="A102" s="291" t="s">
        <v>1920</v>
      </c>
      <c r="B102" s="47">
        <v>25400</v>
      </c>
      <c r="C102" s="396" t="s">
        <v>2923</v>
      </c>
      <c r="D102" s="292">
        <v>931400</v>
      </c>
      <c r="E102" s="396" t="s">
        <v>2934</v>
      </c>
      <c r="F102" s="292" t="s">
        <v>518</v>
      </c>
      <c r="G102" s="396" t="s">
        <v>2935</v>
      </c>
      <c r="H102" s="292">
        <v>777660</v>
      </c>
      <c r="I102" s="63" t="s">
        <v>21</v>
      </c>
      <c r="J102" s="61">
        <v>931104</v>
      </c>
      <c r="K102" s="63" t="s">
        <v>1524</v>
      </c>
      <c r="L102" s="64" t="s">
        <v>326</v>
      </c>
      <c r="M102" s="63" t="s">
        <v>2974</v>
      </c>
      <c r="P102" s="291" t="s">
        <v>1920</v>
      </c>
      <c r="Q102" s="63" t="s">
        <v>1524</v>
      </c>
      <c r="R102" s="64" t="s">
        <v>326</v>
      </c>
    </row>
    <row r="103" spans="1:18">
      <c r="A103" s="291" t="s">
        <v>2332</v>
      </c>
      <c r="B103" s="47">
        <v>25400</v>
      </c>
      <c r="C103" s="396" t="s">
        <v>2923</v>
      </c>
      <c r="D103" s="292">
        <v>931400</v>
      </c>
      <c r="E103" s="396" t="s">
        <v>2934</v>
      </c>
      <c r="F103" s="292" t="s">
        <v>514</v>
      </c>
      <c r="G103" s="396" t="s">
        <v>2838</v>
      </c>
      <c r="H103" s="292">
        <v>777660</v>
      </c>
      <c r="I103" s="63" t="s">
        <v>21</v>
      </c>
      <c r="J103" s="61">
        <v>931104</v>
      </c>
      <c r="K103" s="63" t="s">
        <v>1524</v>
      </c>
      <c r="L103" s="64" t="s">
        <v>295</v>
      </c>
      <c r="M103" s="63" t="s">
        <v>2974</v>
      </c>
      <c r="P103" s="291" t="s">
        <v>2332</v>
      </c>
      <c r="Q103" s="63" t="s">
        <v>1524</v>
      </c>
      <c r="R103" s="64" t="s">
        <v>295</v>
      </c>
    </row>
    <row r="104" spans="1:18">
      <c r="A104" s="291" t="s">
        <v>1918</v>
      </c>
      <c r="B104" s="47">
        <v>25400</v>
      </c>
      <c r="C104" s="396" t="s">
        <v>2923</v>
      </c>
      <c r="D104" s="292">
        <v>931400</v>
      </c>
      <c r="E104" s="396" t="s">
        <v>2934</v>
      </c>
      <c r="F104" s="292" t="s">
        <v>515</v>
      </c>
      <c r="G104" s="396" t="s">
        <v>2937</v>
      </c>
      <c r="H104" s="292">
        <v>777660</v>
      </c>
      <c r="I104" s="63" t="s">
        <v>21</v>
      </c>
      <c r="J104" s="61">
        <v>931104</v>
      </c>
      <c r="K104" s="63" t="s">
        <v>1524</v>
      </c>
      <c r="L104" s="64" t="s">
        <v>445</v>
      </c>
      <c r="M104" s="63" t="s">
        <v>2974</v>
      </c>
      <c r="P104" s="291" t="s">
        <v>1918</v>
      </c>
      <c r="Q104" s="63" t="s">
        <v>1524</v>
      </c>
      <c r="R104" s="64" t="s">
        <v>445</v>
      </c>
    </row>
    <row r="105" spans="1:18">
      <c r="A105" s="291" t="s">
        <v>2331</v>
      </c>
      <c r="B105" s="47">
        <v>25400</v>
      </c>
      <c r="C105" s="396" t="s">
        <v>2923</v>
      </c>
      <c r="D105" s="292">
        <v>931400</v>
      </c>
      <c r="E105" s="396" t="s">
        <v>2934</v>
      </c>
      <c r="F105" s="292" t="s">
        <v>513</v>
      </c>
      <c r="G105" s="396" t="s">
        <v>2938</v>
      </c>
      <c r="H105" s="292">
        <v>777660</v>
      </c>
      <c r="I105" s="63" t="s">
        <v>21</v>
      </c>
      <c r="J105" s="61">
        <v>931104</v>
      </c>
      <c r="K105" s="63" t="s">
        <v>1524</v>
      </c>
      <c r="L105" s="64" t="s">
        <v>446</v>
      </c>
      <c r="M105" s="63" t="s">
        <v>2974</v>
      </c>
      <c r="P105" s="291" t="s">
        <v>2331</v>
      </c>
      <c r="Q105" s="63" t="s">
        <v>1524</v>
      </c>
      <c r="R105" s="64" t="s">
        <v>446</v>
      </c>
    </row>
    <row r="106" spans="1:18">
      <c r="A106" s="291" t="s">
        <v>2769</v>
      </c>
      <c r="B106" s="47">
        <v>25400</v>
      </c>
      <c r="C106" s="396" t="s">
        <v>2923</v>
      </c>
      <c r="D106" s="292">
        <v>931119</v>
      </c>
      <c r="E106" s="396" t="s">
        <v>23</v>
      </c>
      <c r="F106" s="292" t="s">
        <v>522</v>
      </c>
      <c r="G106" s="396" t="s">
        <v>2925</v>
      </c>
      <c r="H106" s="292">
        <v>777660</v>
      </c>
      <c r="I106" s="63" t="s">
        <v>21</v>
      </c>
      <c r="J106" s="61">
        <v>931104</v>
      </c>
      <c r="K106" s="63" t="s">
        <v>23</v>
      </c>
      <c r="L106" s="64" t="s">
        <v>436</v>
      </c>
      <c r="M106" s="63" t="s">
        <v>2974</v>
      </c>
      <c r="P106" s="291" t="s">
        <v>2769</v>
      </c>
      <c r="Q106" s="63" t="s">
        <v>23</v>
      </c>
      <c r="R106" s="64" t="s">
        <v>436</v>
      </c>
    </row>
    <row r="107" spans="1:18">
      <c r="A107" s="291" t="s">
        <v>2772</v>
      </c>
      <c r="B107" s="47">
        <v>25400</v>
      </c>
      <c r="C107" s="396" t="s">
        <v>2923</v>
      </c>
      <c r="D107" s="292">
        <v>931400</v>
      </c>
      <c r="E107" s="396" t="s">
        <v>2934</v>
      </c>
      <c r="F107" s="292" t="s">
        <v>522</v>
      </c>
      <c r="G107" s="396" t="s">
        <v>2925</v>
      </c>
      <c r="H107" s="292">
        <v>777660</v>
      </c>
      <c r="I107" s="63" t="s">
        <v>21</v>
      </c>
      <c r="J107" s="61">
        <v>931104</v>
      </c>
      <c r="K107" s="63" t="s">
        <v>23</v>
      </c>
      <c r="L107" s="64" t="s">
        <v>436</v>
      </c>
      <c r="M107" s="63" t="s">
        <v>2974</v>
      </c>
      <c r="P107" s="291" t="s">
        <v>2772</v>
      </c>
      <c r="Q107" s="63" t="s">
        <v>23</v>
      </c>
      <c r="R107" s="64" t="s">
        <v>436</v>
      </c>
    </row>
    <row r="108" spans="1:18">
      <c r="A108" s="291" t="s">
        <v>2095</v>
      </c>
      <c r="B108" s="47">
        <v>25400</v>
      </c>
      <c r="C108" s="396" t="s">
        <v>2923</v>
      </c>
      <c r="D108" s="292">
        <v>931235</v>
      </c>
      <c r="E108" s="396" t="s">
        <v>46</v>
      </c>
      <c r="F108" s="292"/>
      <c r="G108" s="396" t="s">
        <v>1377</v>
      </c>
      <c r="H108" s="292">
        <v>790500</v>
      </c>
      <c r="I108" s="63" t="s">
        <v>9</v>
      </c>
      <c r="J108" s="61">
        <v>931104</v>
      </c>
      <c r="K108" s="63" t="s">
        <v>1766</v>
      </c>
      <c r="L108" s="64" t="s">
        <v>46</v>
      </c>
      <c r="M108" s="63" t="str">
        <f t="shared" si="0"/>
        <v>tions</v>
      </c>
      <c r="P108" s="291" t="s">
        <v>2095</v>
      </c>
      <c r="Q108" s="63" t="s">
        <v>1766</v>
      </c>
      <c r="R108" s="64" t="s">
        <v>46</v>
      </c>
    </row>
    <row r="109" spans="1:18">
      <c r="A109" s="291" t="s">
        <v>2416</v>
      </c>
      <c r="B109" s="47">
        <v>25400</v>
      </c>
      <c r="C109" s="396" t="s">
        <v>2923</v>
      </c>
      <c r="D109" s="292">
        <v>931183</v>
      </c>
      <c r="E109" s="396" t="s">
        <v>2929</v>
      </c>
      <c r="F109" s="292" t="s">
        <v>1377</v>
      </c>
      <c r="G109" s="396" t="s">
        <v>1377</v>
      </c>
      <c r="H109" s="292">
        <v>781360</v>
      </c>
      <c r="I109" s="63" t="s">
        <v>14</v>
      </c>
      <c r="J109" s="61">
        <v>931104</v>
      </c>
      <c r="K109" s="63" t="s">
        <v>1766</v>
      </c>
      <c r="L109" s="64" t="s">
        <v>1775</v>
      </c>
      <c r="M109" s="63" t="str">
        <f t="shared" si="0"/>
        <v>vices</v>
      </c>
      <c r="P109" s="291" t="s">
        <v>2416</v>
      </c>
      <c r="Q109" s="63" t="s">
        <v>1766</v>
      </c>
      <c r="R109" s="64" t="s">
        <v>1775</v>
      </c>
    </row>
    <row r="110" spans="1:18">
      <c r="A110" s="291" t="s">
        <v>1145</v>
      </c>
      <c r="B110" s="47">
        <v>25400</v>
      </c>
      <c r="C110" s="396" t="s">
        <v>2923</v>
      </c>
      <c r="D110" s="292">
        <v>931235</v>
      </c>
      <c r="E110" s="396" t="s">
        <v>46</v>
      </c>
      <c r="F110" s="292"/>
      <c r="G110" s="396" t="s">
        <v>1377</v>
      </c>
      <c r="H110" s="292">
        <v>781360</v>
      </c>
      <c r="I110" s="63" t="s">
        <v>14</v>
      </c>
      <c r="J110" s="61">
        <v>931104</v>
      </c>
      <c r="K110" s="63" t="s">
        <v>1766</v>
      </c>
      <c r="L110" s="64" t="s">
        <v>46</v>
      </c>
      <c r="M110" s="63" t="str">
        <f t="shared" si="0"/>
        <v>tions</v>
      </c>
      <c r="P110" s="291" t="s">
        <v>1145</v>
      </c>
      <c r="Q110" s="63" t="s">
        <v>1766</v>
      </c>
      <c r="R110" s="64" t="s">
        <v>46</v>
      </c>
    </row>
    <row r="111" spans="1:18">
      <c r="A111" s="291" t="s">
        <v>2339</v>
      </c>
      <c r="B111" s="47">
        <v>25400</v>
      </c>
      <c r="C111" s="396" t="s">
        <v>2923</v>
      </c>
      <c r="D111" s="292">
        <v>931119</v>
      </c>
      <c r="E111" s="396" t="s">
        <v>23</v>
      </c>
      <c r="F111" s="292" t="s">
        <v>523</v>
      </c>
      <c r="G111" s="396" t="s">
        <v>2928</v>
      </c>
      <c r="H111" s="292">
        <v>781360</v>
      </c>
      <c r="I111" s="63" t="s">
        <v>14</v>
      </c>
      <c r="J111" s="61">
        <v>931104</v>
      </c>
      <c r="K111" s="63" t="s">
        <v>23</v>
      </c>
      <c r="L111" s="64" t="s">
        <v>437</v>
      </c>
      <c r="M111" s="63" t="str">
        <f t="shared" si="0"/>
        <v>Ranch</v>
      </c>
      <c r="P111" s="291" t="s">
        <v>2339</v>
      </c>
      <c r="Q111" s="63" t="s">
        <v>23</v>
      </c>
      <c r="R111" s="64" t="s">
        <v>437</v>
      </c>
    </row>
    <row r="112" spans="1:18">
      <c r="A112" s="291" t="s">
        <v>1982</v>
      </c>
      <c r="B112" s="47">
        <v>25400</v>
      </c>
      <c r="C112" s="396" t="s">
        <v>2923</v>
      </c>
      <c r="D112" s="292">
        <v>931400</v>
      </c>
      <c r="E112" s="396" t="s">
        <v>2934</v>
      </c>
      <c r="F112" s="292" t="s">
        <v>518</v>
      </c>
      <c r="G112" s="396" t="s">
        <v>2935</v>
      </c>
      <c r="H112" s="292">
        <v>781360</v>
      </c>
      <c r="I112" s="63" t="s">
        <v>14</v>
      </c>
      <c r="J112" s="61">
        <v>931104</v>
      </c>
      <c r="K112" s="63" t="s">
        <v>1524</v>
      </c>
      <c r="L112" s="64" t="s">
        <v>326</v>
      </c>
      <c r="M112" s="63" t="str">
        <f t="shared" si="0"/>
        <v>lower</v>
      </c>
      <c r="P112" s="291" t="s">
        <v>1982</v>
      </c>
      <c r="Q112" s="63" t="s">
        <v>1524</v>
      </c>
      <c r="R112" s="64" t="s">
        <v>326</v>
      </c>
    </row>
    <row r="113" spans="1:18">
      <c r="A113" s="291" t="s">
        <v>1957</v>
      </c>
      <c r="B113" s="47">
        <v>25400</v>
      </c>
      <c r="C113" s="396" t="s">
        <v>2923</v>
      </c>
      <c r="D113" s="292">
        <v>931400</v>
      </c>
      <c r="E113" s="396" t="s">
        <v>2934</v>
      </c>
      <c r="F113" s="292" t="s">
        <v>514</v>
      </c>
      <c r="G113" s="396" t="s">
        <v>2838</v>
      </c>
      <c r="H113" s="292">
        <v>781360</v>
      </c>
      <c r="I113" s="63" t="s">
        <v>14</v>
      </c>
      <c r="J113" s="61">
        <v>931104</v>
      </c>
      <c r="K113" s="63" t="s">
        <v>1524</v>
      </c>
      <c r="L113" s="64" t="s">
        <v>295</v>
      </c>
      <c r="M113" s="63" t="str">
        <f t="shared" si="0"/>
        <v>lwild</v>
      </c>
      <c r="P113" s="291" t="s">
        <v>1957</v>
      </c>
      <c r="Q113" s="63" t="s">
        <v>1524</v>
      </c>
      <c r="R113" s="64" t="s">
        <v>295</v>
      </c>
    </row>
    <row r="114" spans="1:18">
      <c r="A114" s="291" t="s">
        <v>1983</v>
      </c>
      <c r="B114" s="47">
        <v>25400</v>
      </c>
      <c r="C114" s="396" t="s">
        <v>2923</v>
      </c>
      <c r="D114" s="292">
        <v>931400</v>
      </c>
      <c r="E114" s="396" t="s">
        <v>2934</v>
      </c>
      <c r="F114" s="292" t="s">
        <v>515</v>
      </c>
      <c r="G114" s="396" t="s">
        <v>2937</v>
      </c>
      <c r="H114" s="292">
        <v>781360</v>
      </c>
      <c r="I114" s="63" t="s">
        <v>14</v>
      </c>
      <c r="J114" s="61">
        <v>931104</v>
      </c>
      <c r="K114" s="63" t="s">
        <v>1524</v>
      </c>
      <c r="L114" s="64" t="s">
        <v>445</v>
      </c>
      <c r="M114" s="63" t="str">
        <f t="shared" si="0"/>
        <v>uilla</v>
      </c>
      <c r="P114" s="291" t="s">
        <v>1983</v>
      </c>
      <c r="Q114" s="63" t="s">
        <v>1524</v>
      </c>
      <c r="R114" s="64" t="s">
        <v>445</v>
      </c>
    </row>
    <row r="115" spans="1:18">
      <c r="A115" s="291" t="s">
        <v>1953</v>
      </c>
      <c r="B115" s="47">
        <v>25400</v>
      </c>
      <c r="C115" s="396" t="s">
        <v>2923</v>
      </c>
      <c r="D115" s="292">
        <v>931400</v>
      </c>
      <c r="E115" s="396" t="s">
        <v>2934</v>
      </c>
      <c r="F115" s="292" t="s">
        <v>513</v>
      </c>
      <c r="G115" s="396" t="s">
        <v>2938</v>
      </c>
      <c r="H115" s="292">
        <v>781360</v>
      </c>
      <c r="I115" s="63" t="s">
        <v>14</v>
      </c>
      <c r="J115" s="61">
        <v>931104</v>
      </c>
      <c r="K115" s="63" t="s">
        <v>1524</v>
      </c>
      <c r="L115" s="64" t="s">
        <v>446</v>
      </c>
      <c r="M115" s="63" t="str">
        <f t="shared" ref="M115:M178" si="1">RIGHT(L115,5)</f>
        <v>Creek</v>
      </c>
      <c r="P115" s="291" t="s">
        <v>1953</v>
      </c>
      <c r="Q115" s="63" t="s">
        <v>1524</v>
      </c>
      <c r="R115" s="64" t="s">
        <v>446</v>
      </c>
    </row>
    <row r="116" spans="1:18">
      <c r="A116" s="291" t="s">
        <v>1937</v>
      </c>
      <c r="B116" s="47">
        <v>25400</v>
      </c>
      <c r="C116" s="396" t="s">
        <v>2923</v>
      </c>
      <c r="D116" s="292">
        <v>931400</v>
      </c>
      <c r="E116" s="396" t="s">
        <v>2934</v>
      </c>
      <c r="F116" s="292" t="s">
        <v>516</v>
      </c>
      <c r="G116" s="396" t="s">
        <v>2944</v>
      </c>
      <c r="H116" s="292">
        <v>781360</v>
      </c>
      <c r="I116" s="63" t="s">
        <v>14</v>
      </c>
      <c r="J116" s="61">
        <v>931104</v>
      </c>
      <c r="K116" s="63" t="s">
        <v>1524</v>
      </c>
      <c r="L116" s="64" t="s">
        <v>448</v>
      </c>
      <c r="M116" s="63" t="str">
        <f t="shared" si="1"/>
        <v>inner</v>
      </c>
      <c r="P116" s="291" t="s">
        <v>1937</v>
      </c>
      <c r="Q116" s="63" t="s">
        <v>1524</v>
      </c>
      <c r="R116" s="64" t="s">
        <v>448</v>
      </c>
    </row>
    <row r="117" spans="1:18">
      <c r="A117" s="291" t="s">
        <v>2775</v>
      </c>
      <c r="B117" s="47">
        <v>25400</v>
      </c>
      <c r="C117" s="396" t="s">
        <v>2923</v>
      </c>
      <c r="D117" s="292">
        <v>931400</v>
      </c>
      <c r="E117" s="396" t="s">
        <v>2934</v>
      </c>
      <c r="F117" s="292" t="s">
        <v>519</v>
      </c>
      <c r="G117" s="396" t="s">
        <v>2939</v>
      </c>
      <c r="H117" s="292">
        <v>781360</v>
      </c>
      <c r="I117" s="63" t="s">
        <v>14</v>
      </c>
      <c r="J117" s="61">
        <v>931104</v>
      </c>
      <c r="K117" s="63" t="s">
        <v>1524</v>
      </c>
      <c r="L117" s="64" t="s">
        <v>359</v>
      </c>
      <c r="M117" s="63" t="str">
        <f t="shared" si="1"/>
        <v>cCall</v>
      </c>
      <c r="P117" s="291" t="s">
        <v>2775</v>
      </c>
      <c r="Q117" s="63" t="s">
        <v>1524</v>
      </c>
      <c r="R117" s="64" t="s">
        <v>359</v>
      </c>
    </row>
    <row r="118" spans="1:18">
      <c r="A118" s="291" t="s">
        <v>2610</v>
      </c>
      <c r="B118" s="47">
        <v>25400</v>
      </c>
      <c r="C118" s="396" t="s">
        <v>2923</v>
      </c>
      <c r="D118" s="292">
        <v>931119</v>
      </c>
      <c r="E118" s="396" t="s">
        <v>23</v>
      </c>
      <c r="F118" s="292"/>
      <c r="G118" s="396" t="s">
        <v>1377</v>
      </c>
      <c r="H118" s="292">
        <v>780160</v>
      </c>
      <c r="I118" s="63" t="s">
        <v>1914</v>
      </c>
      <c r="J118" s="61">
        <v>931104</v>
      </c>
      <c r="K118" s="63" t="s">
        <v>23</v>
      </c>
      <c r="L118" s="64" t="s">
        <v>506</v>
      </c>
      <c r="M118" s="63" t="s">
        <v>2974</v>
      </c>
      <c r="P118" s="291" t="s">
        <v>2610</v>
      </c>
      <c r="Q118" s="63" t="s">
        <v>23</v>
      </c>
      <c r="R118" s="64" t="s">
        <v>506</v>
      </c>
    </row>
    <row r="119" spans="1:18">
      <c r="A119" s="291" t="s">
        <v>1930</v>
      </c>
      <c r="B119" s="47">
        <v>25400</v>
      </c>
      <c r="C119" s="396" t="s">
        <v>2923</v>
      </c>
      <c r="D119" s="292">
        <v>931119</v>
      </c>
      <c r="E119" s="396" t="s">
        <v>23</v>
      </c>
      <c r="F119" s="292" t="s">
        <v>521</v>
      </c>
      <c r="G119" s="396" t="s">
        <v>2924</v>
      </c>
      <c r="H119" s="292">
        <v>780160</v>
      </c>
      <c r="I119" s="63" t="s">
        <v>1914</v>
      </c>
      <c r="J119" s="61">
        <v>931104</v>
      </c>
      <c r="K119" s="63" t="s">
        <v>23</v>
      </c>
      <c r="L119" s="64" t="s">
        <v>435</v>
      </c>
      <c r="M119" s="63" t="s">
        <v>2974</v>
      </c>
      <c r="P119" s="291" t="s">
        <v>1930</v>
      </c>
      <c r="Q119" s="63" t="s">
        <v>23</v>
      </c>
      <c r="R119" s="64" t="s">
        <v>435</v>
      </c>
    </row>
    <row r="120" spans="1:18">
      <c r="A120" s="291" t="s">
        <v>1923</v>
      </c>
      <c r="B120" s="47">
        <v>25400</v>
      </c>
      <c r="C120" s="396" t="s">
        <v>2923</v>
      </c>
      <c r="D120" s="292">
        <v>931119</v>
      </c>
      <c r="E120" s="396" t="s">
        <v>23</v>
      </c>
      <c r="F120" s="292" t="s">
        <v>522</v>
      </c>
      <c r="G120" s="396" t="s">
        <v>2925</v>
      </c>
      <c r="H120" s="292">
        <v>780160</v>
      </c>
      <c r="I120" s="63" t="s">
        <v>1914</v>
      </c>
      <c r="J120" s="61">
        <v>931104</v>
      </c>
      <c r="K120" s="63" t="s">
        <v>23</v>
      </c>
      <c r="L120" s="64" t="s">
        <v>436</v>
      </c>
      <c r="M120" s="63" t="s">
        <v>2974</v>
      </c>
      <c r="P120" s="291" t="s">
        <v>1923</v>
      </c>
      <c r="Q120" s="63" t="s">
        <v>23</v>
      </c>
      <c r="R120" s="64" t="s">
        <v>436</v>
      </c>
    </row>
    <row r="121" spans="1:18">
      <c r="A121" s="291" t="s">
        <v>1959</v>
      </c>
      <c r="B121" s="47">
        <v>25400</v>
      </c>
      <c r="C121" s="396" t="s">
        <v>2923</v>
      </c>
      <c r="D121" s="292">
        <v>931119</v>
      </c>
      <c r="E121" s="396" t="s">
        <v>23</v>
      </c>
      <c r="F121" s="292" t="s">
        <v>526</v>
      </c>
      <c r="G121" s="396" t="s">
        <v>2926</v>
      </c>
      <c r="H121" s="292">
        <v>780160</v>
      </c>
      <c r="I121" s="63" t="s">
        <v>1914</v>
      </c>
      <c r="J121" s="61">
        <v>931104</v>
      </c>
      <c r="K121" s="63" t="s">
        <v>23</v>
      </c>
      <c r="L121" s="64" t="s">
        <v>439</v>
      </c>
      <c r="M121" s="63" t="s">
        <v>2974</v>
      </c>
      <c r="P121" s="291" t="s">
        <v>1959</v>
      </c>
      <c r="Q121" s="63" t="s">
        <v>23</v>
      </c>
      <c r="R121" s="64" t="s">
        <v>439</v>
      </c>
    </row>
    <row r="122" spans="1:18">
      <c r="A122" s="291" t="s">
        <v>2415</v>
      </c>
      <c r="B122" s="47">
        <v>25400</v>
      </c>
      <c r="C122" s="396" t="s">
        <v>2923</v>
      </c>
      <c r="D122" s="292">
        <v>931119</v>
      </c>
      <c r="E122" s="396" t="s">
        <v>23</v>
      </c>
      <c r="F122" s="292" t="s">
        <v>527</v>
      </c>
      <c r="G122" s="396" t="s">
        <v>2927</v>
      </c>
      <c r="H122" s="292">
        <v>780160</v>
      </c>
      <c r="I122" s="63" t="s">
        <v>1914</v>
      </c>
      <c r="J122" s="61">
        <v>931104</v>
      </c>
      <c r="K122" s="63" t="s">
        <v>23</v>
      </c>
      <c r="L122" s="64" t="s">
        <v>440</v>
      </c>
      <c r="M122" s="63" t="s">
        <v>2974</v>
      </c>
      <c r="P122" s="291" t="s">
        <v>2415</v>
      </c>
      <c r="Q122" s="63" t="s">
        <v>23</v>
      </c>
      <c r="R122" s="64" t="s">
        <v>440</v>
      </c>
    </row>
    <row r="123" spans="1:18">
      <c r="A123" s="291" t="s">
        <v>2342</v>
      </c>
      <c r="B123" s="47">
        <v>25400</v>
      </c>
      <c r="C123" s="396" t="s">
        <v>2923</v>
      </c>
      <c r="D123" s="292">
        <v>931400</v>
      </c>
      <c r="E123" s="396" t="s">
        <v>2934</v>
      </c>
      <c r="F123" s="292" t="s">
        <v>522</v>
      </c>
      <c r="G123" s="396" t="s">
        <v>2925</v>
      </c>
      <c r="H123" s="292">
        <v>780160</v>
      </c>
      <c r="I123" s="63" t="s">
        <v>1914</v>
      </c>
      <c r="J123" s="61">
        <v>931104</v>
      </c>
      <c r="K123" s="63" t="s">
        <v>23</v>
      </c>
      <c r="L123" s="64" t="s">
        <v>436</v>
      </c>
      <c r="M123" s="63" t="s">
        <v>2974</v>
      </c>
      <c r="P123" s="291" t="s">
        <v>2342</v>
      </c>
      <c r="Q123" s="63" t="s">
        <v>23</v>
      </c>
      <c r="R123" s="64" t="s">
        <v>436</v>
      </c>
    </row>
    <row r="124" spans="1:18">
      <c r="A124" s="291" t="s">
        <v>2340</v>
      </c>
      <c r="B124" s="47">
        <v>25400</v>
      </c>
      <c r="C124" s="396" t="s">
        <v>2923</v>
      </c>
      <c r="D124" s="292">
        <v>931400</v>
      </c>
      <c r="E124" s="396" t="s">
        <v>2934</v>
      </c>
      <c r="F124" s="292" t="s">
        <v>518</v>
      </c>
      <c r="G124" s="396" t="s">
        <v>2935</v>
      </c>
      <c r="H124" s="292">
        <v>780160</v>
      </c>
      <c r="I124" s="63" t="s">
        <v>1914</v>
      </c>
      <c r="J124" s="61">
        <v>931104</v>
      </c>
      <c r="K124" s="63" t="s">
        <v>1524</v>
      </c>
      <c r="L124" s="64" t="s">
        <v>326</v>
      </c>
      <c r="M124" s="63" t="s">
        <v>2974</v>
      </c>
      <c r="P124" s="291" t="s">
        <v>2340</v>
      </c>
      <c r="Q124" s="63" t="s">
        <v>1524</v>
      </c>
      <c r="R124" s="64" t="s">
        <v>326</v>
      </c>
    </row>
    <row r="125" spans="1:18">
      <c r="A125" s="291" t="s">
        <v>1917</v>
      </c>
      <c r="B125" s="47">
        <v>25400</v>
      </c>
      <c r="C125" s="396" t="s">
        <v>2923</v>
      </c>
      <c r="D125" s="292">
        <v>931400</v>
      </c>
      <c r="E125" s="396" t="s">
        <v>2934</v>
      </c>
      <c r="F125" s="292" t="s">
        <v>514</v>
      </c>
      <c r="G125" s="396" t="s">
        <v>2838</v>
      </c>
      <c r="H125" s="292">
        <v>780160</v>
      </c>
      <c r="I125" s="63" t="s">
        <v>1914</v>
      </c>
      <c r="J125" s="61">
        <v>931104</v>
      </c>
      <c r="K125" s="63" t="s">
        <v>1524</v>
      </c>
      <c r="L125" s="64" t="s">
        <v>295</v>
      </c>
      <c r="M125" s="63" t="s">
        <v>2974</v>
      </c>
      <c r="P125" s="291" t="s">
        <v>1917</v>
      </c>
      <c r="Q125" s="63" t="s">
        <v>1524</v>
      </c>
      <c r="R125" s="64" t="s">
        <v>295</v>
      </c>
    </row>
    <row r="126" spans="1:18">
      <c r="A126" s="291" t="s">
        <v>1919</v>
      </c>
      <c r="B126" s="47">
        <v>25400</v>
      </c>
      <c r="C126" s="396" t="s">
        <v>2923</v>
      </c>
      <c r="D126" s="292">
        <v>931400</v>
      </c>
      <c r="E126" s="396" t="s">
        <v>2934</v>
      </c>
      <c r="F126" s="292" t="s">
        <v>515</v>
      </c>
      <c r="G126" s="396" t="s">
        <v>2937</v>
      </c>
      <c r="H126" s="292">
        <v>780160</v>
      </c>
      <c r="I126" s="63" t="s">
        <v>1914</v>
      </c>
      <c r="J126" s="61">
        <v>931104</v>
      </c>
      <c r="K126" s="63" t="s">
        <v>1524</v>
      </c>
      <c r="L126" s="64" t="s">
        <v>445</v>
      </c>
      <c r="M126" s="63" t="s">
        <v>2974</v>
      </c>
      <c r="P126" s="291" t="s">
        <v>1919</v>
      </c>
      <c r="Q126" s="63" t="s">
        <v>1524</v>
      </c>
      <c r="R126" s="64" t="s">
        <v>445</v>
      </c>
    </row>
    <row r="127" spans="1:18">
      <c r="A127" s="291" t="s">
        <v>1915</v>
      </c>
      <c r="B127" s="47">
        <v>25400</v>
      </c>
      <c r="C127" s="396" t="s">
        <v>2923</v>
      </c>
      <c r="D127" s="292">
        <v>931400</v>
      </c>
      <c r="E127" s="396" t="s">
        <v>2934</v>
      </c>
      <c r="F127" s="292" t="s">
        <v>513</v>
      </c>
      <c r="G127" s="396" t="s">
        <v>2938</v>
      </c>
      <c r="H127" s="292">
        <v>780160</v>
      </c>
      <c r="I127" s="63" t="s">
        <v>1914</v>
      </c>
      <c r="J127" s="61">
        <v>931104</v>
      </c>
      <c r="K127" s="63" t="s">
        <v>1524</v>
      </c>
      <c r="L127" s="64" t="s">
        <v>446</v>
      </c>
      <c r="M127" s="63" t="s">
        <v>2974</v>
      </c>
      <c r="P127" s="291" t="s">
        <v>1915</v>
      </c>
      <c r="Q127" s="63" t="s">
        <v>1524</v>
      </c>
      <c r="R127" s="64" t="s">
        <v>446</v>
      </c>
    </row>
    <row r="128" spans="1:18">
      <c r="A128" s="291" t="s">
        <v>2613</v>
      </c>
      <c r="B128" s="47">
        <v>25400</v>
      </c>
      <c r="C128" s="396" t="s">
        <v>2923</v>
      </c>
      <c r="D128" s="292">
        <v>931400</v>
      </c>
      <c r="E128" s="396" t="s">
        <v>2934</v>
      </c>
      <c r="F128" s="292" t="s">
        <v>1377</v>
      </c>
      <c r="G128" s="396" t="s">
        <v>1377</v>
      </c>
      <c r="H128" s="292">
        <v>780160</v>
      </c>
      <c r="I128" s="63" t="s">
        <v>1914</v>
      </c>
      <c r="J128" s="61">
        <v>931104</v>
      </c>
      <c r="K128" s="63" t="s">
        <v>1524</v>
      </c>
      <c r="L128" s="64" t="s">
        <v>1913</v>
      </c>
      <c r="M128" s="63" t="s">
        <v>2974</v>
      </c>
      <c r="P128" s="291" t="s">
        <v>2613</v>
      </c>
      <c r="Q128" s="63" t="s">
        <v>1524</v>
      </c>
      <c r="R128" s="64" t="s">
        <v>1913</v>
      </c>
    </row>
    <row r="129" spans="1:18">
      <c r="A129" s="291" t="s">
        <v>2770</v>
      </c>
      <c r="B129" s="47">
        <v>25400</v>
      </c>
      <c r="C129" s="396" t="s">
        <v>2923</v>
      </c>
      <c r="D129" s="292">
        <v>931119</v>
      </c>
      <c r="E129" s="396" t="s">
        <v>23</v>
      </c>
      <c r="F129" s="292" t="s">
        <v>522</v>
      </c>
      <c r="G129" s="396" t="s">
        <v>2925</v>
      </c>
      <c r="H129" s="292">
        <v>780160</v>
      </c>
      <c r="I129" s="63" t="s">
        <v>1914</v>
      </c>
      <c r="J129" s="61">
        <v>931104</v>
      </c>
      <c r="K129" s="63" t="s">
        <v>23</v>
      </c>
      <c r="L129" s="64" t="s">
        <v>436</v>
      </c>
      <c r="M129" s="63" t="s">
        <v>2974</v>
      </c>
      <c r="P129" s="291" t="s">
        <v>2770</v>
      </c>
      <c r="Q129" s="63" t="s">
        <v>23</v>
      </c>
      <c r="R129" s="64" t="s">
        <v>436</v>
      </c>
    </row>
    <row r="130" spans="1:18">
      <c r="A130" s="291" t="s">
        <v>2418</v>
      </c>
      <c r="B130" s="47">
        <v>25400</v>
      </c>
      <c r="C130" s="396" t="s">
        <v>2923</v>
      </c>
      <c r="D130" s="292">
        <v>931119</v>
      </c>
      <c r="E130" s="396" t="s">
        <v>23</v>
      </c>
      <c r="F130" s="292" t="s">
        <v>525</v>
      </c>
      <c r="G130" s="396" t="s">
        <v>2942</v>
      </c>
      <c r="H130" s="292">
        <v>781480</v>
      </c>
      <c r="I130" s="63" t="s">
        <v>39</v>
      </c>
      <c r="J130" s="61">
        <v>931104</v>
      </c>
      <c r="K130" s="63" t="s">
        <v>23</v>
      </c>
      <c r="L130" s="64" t="s">
        <v>438</v>
      </c>
      <c r="M130" s="63" t="s">
        <v>2974</v>
      </c>
      <c r="P130" s="291" t="s">
        <v>2418</v>
      </c>
      <c r="Q130" s="63" t="s">
        <v>23</v>
      </c>
      <c r="R130" s="64" t="s">
        <v>438</v>
      </c>
    </row>
    <row r="131" spans="1:18">
      <c r="A131" s="291" t="s">
        <v>1933</v>
      </c>
      <c r="B131" s="47">
        <v>25400</v>
      </c>
      <c r="C131" s="396" t="s">
        <v>2923</v>
      </c>
      <c r="D131" s="292">
        <v>931119</v>
      </c>
      <c r="E131" s="396" t="s">
        <v>23</v>
      </c>
      <c r="F131" s="292" t="s">
        <v>521</v>
      </c>
      <c r="G131" s="396" t="s">
        <v>2924</v>
      </c>
      <c r="H131" s="292">
        <v>781480</v>
      </c>
      <c r="I131" s="63" t="s">
        <v>39</v>
      </c>
      <c r="J131" s="61">
        <v>931104</v>
      </c>
      <c r="K131" s="63" t="s">
        <v>23</v>
      </c>
      <c r="L131" s="64" t="s">
        <v>435</v>
      </c>
      <c r="M131" s="63" t="s">
        <v>2974</v>
      </c>
      <c r="P131" s="291" t="s">
        <v>1933</v>
      </c>
      <c r="Q131" s="63" t="s">
        <v>23</v>
      </c>
      <c r="R131" s="64" t="s">
        <v>435</v>
      </c>
    </row>
    <row r="132" spans="1:18">
      <c r="A132" s="291" t="s">
        <v>1956</v>
      </c>
      <c r="B132" s="47">
        <v>25400</v>
      </c>
      <c r="C132" s="396" t="s">
        <v>2923</v>
      </c>
      <c r="D132" s="292">
        <v>931119</v>
      </c>
      <c r="E132" s="396" t="s">
        <v>23</v>
      </c>
      <c r="F132" s="292" t="s">
        <v>522</v>
      </c>
      <c r="G132" s="396" t="s">
        <v>2925</v>
      </c>
      <c r="H132" s="292">
        <v>781480</v>
      </c>
      <c r="I132" s="63" t="s">
        <v>39</v>
      </c>
      <c r="J132" s="61">
        <v>931104</v>
      </c>
      <c r="K132" s="63" t="s">
        <v>23</v>
      </c>
      <c r="L132" s="64" t="s">
        <v>436</v>
      </c>
      <c r="M132" s="63" t="s">
        <v>2974</v>
      </c>
      <c r="P132" s="291" t="s">
        <v>1956</v>
      </c>
      <c r="Q132" s="63" t="s">
        <v>23</v>
      </c>
      <c r="R132" s="64" t="s">
        <v>436</v>
      </c>
    </row>
    <row r="133" spans="1:18">
      <c r="A133" s="291" t="s">
        <v>1954</v>
      </c>
      <c r="B133" s="47">
        <v>25400</v>
      </c>
      <c r="C133" s="396" t="s">
        <v>2923</v>
      </c>
      <c r="D133" s="292">
        <v>931119</v>
      </c>
      <c r="E133" s="396" t="s">
        <v>23</v>
      </c>
      <c r="F133" s="292" t="s">
        <v>526</v>
      </c>
      <c r="G133" s="396" t="s">
        <v>2926</v>
      </c>
      <c r="H133" s="292">
        <v>781480</v>
      </c>
      <c r="I133" s="63" t="s">
        <v>39</v>
      </c>
      <c r="J133" s="61">
        <v>931104</v>
      </c>
      <c r="K133" s="63" t="s">
        <v>23</v>
      </c>
      <c r="L133" s="64" t="s">
        <v>439</v>
      </c>
      <c r="M133" s="63" t="s">
        <v>2974</v>
      </c>
      <c r="P133" s="291" t="s">
        <v>1954</v>
      </c>
      <c r="Q133" s="63" t="s">
        <v>23</v>
      </c>
      <c r="R133" s="64" t="s">
        <v>439</v>
      </c>
    </row>
    <row r="134" spans="1:18">
      <c r="A134" s="291" t="s">
        <v>2083</v>
      </c>
      <c r="B134" s="47">
        <v>25400</v>
      </c>
      <c r="C134" s="396" t="s">
        <v>2923</v>
      </c>
      <c r="D134" s="292">
        <v>931119</v>
      </c>
      <c r="E134" s="396" t="s">
        <v>23</v>
      </c>
      <c r="F134" s="292" t="s">
        <v>527</v>
      </c>
      <c r="G134" s="396" t="s">
        <v>2927</v>
      </c>
      <c r="H134" s="292">
        <v>781480</v>
      </c>
      <c r="I134" s="63" t="s">
        <v>39</v>
      </c>
      <c r="J134" s="61">
        <v>931104</v>
      </c>
      <c r="K134" s="63" t="s">
        <v>23</v>
      </c>
      <c r="L134" s="64" t="s">
        <v>440</v>
      </c>
      <c r="M134" s="63" t="s">
        <v>2974</v>
      </c>
      <c r="P134" s="291" t="s">
        <v>2083</v>
      </c>
      <c r="Q134" s="63" t="s">
        <v>23</v>
      </c>
      <c r="R134" s="64" t="s">
        <v>440</v>
      </c>
    </row>
    <row r="135" spans="1:18">
      <c r="A135" s="291" t="s">
        <v>1924</v>
      </c>
      <c r="B135" s="47">
        <v>25400</v>
      </c>
      <c r="C135" s="396" t="s">
        <v>2923</v>
      </c>
      <c r="D135" s="292">
        <v>931119</v>
      </c>
      <c r="E135" s="396" t="s">
        <v>23</v>
      </c>
      <c r="F135" s="292" t="s">
        <v>523</v>
      </c>
      <c r="G135" s="396" t="s">
        <v>2928</v>
      </c>
      <c r="H135" s="292">
        <v>781480</v>
      </c>
      <c r="I135" s="63" t="s">
        <v>39</v>
      </c>
      <c r="J135" s="61">
        <v>931104</v>
      </c>
      <c r="K135" s="63" t="s">
        <v>23</v>
      </c>
      <c r="L135" s="64" t="s">
        <v>437</v>
      </c>
      <c r="M135" s="63" t="s">
        <v>2974</v>
      </c>
      <c r="P135" s="291" t="s">
        <v>1924</v>
      </c>
      <c r="Q135" s="63" t="s">
        <v>23</v>
      </c>
      <c r="R135" s="64" t="s">
        <v>437</v>
      </c>
    </row>
    <row r="136" spans="1:18">
      <c r="A136" s="291" t="s">
        <v>2325</v>
      </c>
      <c r="B136" s="47">
        <v>25400</v>
      </c>
      <c r="C136" s="396" t="s">
        <v>2923</v>
      </c>
      <c r="D136" s="292">
        <v>931400</v>
      </c>
      <c r="E136" s="396" t="s">
        <v>2934</v>
      </c>
      <c r="F136" s="292" t="s">
        <v>520</v>
      </c>
      <c r="G136" s="396" t="s">
        <v>2940</v>
      </c>
      <c r="H136" s="292">
        <v>781480</v>
      </c>
      <c r="I136" s="63" t="s">
        <v>39</v>
      </c>
      <c r="J136" s="61">
        <v>931104</v>
      </c>
      <c r="K136" s="63" t="s">
        <v>1524</v>
      </c>
      <c r="L136" s="64" t="s">
        <v>447</v>
      </c>
      <c r="M136" s="63" t="s">
        <v>2974</v>
      </c>
      <c r="P136" s="291" t="s">
        <v>2325</v>
      </c>
      <c r="Q136" s="63" t="s">
        <v>1524</v>
      </c>
      <c r="R136" s="64" t="s">
        <v>447</v>
      </c>
    </row>
    <row r="137" spans="1:18">
      <c r="A137" s="291" t="s">
        <v>1133</v>
      </c>
      <c r="B137" s="47">
        <v>25400</v>
      </c>
      <c r="C137" s="396" t="s">
        <v>2923</v>
      </c>
      <c r="D137" s="292">
        <v>931235</v>
      </c>
      <c r="E137" s="396" t="s">
        <v>46</v>
      </c>
      <c r="F137" s="292"/>
      <c r="G137" s="396" t="s">
        <v>1377</v>
      </c>
      <c r="H137" s="292">
        <v>700020</v>
      </c>
      <c r="I137" s="63" t="s">
        <v>3</v>
      </c>
      <c r="J137" s="61">
        <v>931104</v>
      </c>
      <c r="K137" s="63" t="s">
        <v>1766</v>
      </c>
      <c r="L137" s="64" t="s">
        <v>46</v>
      </c>
      <c r="M137" s="63" t="str">
        <f t="shared" si="1"/>
        <v>tions</v>
      </c>
      <c r="P137" s="291" t="s">
        <v>1133</v>
      </c>
      <c r="Q137" s="63" t="s">
        <v>1766</v>
      </c>
      <c r="R137" s="64" t="s">
        <v>46</v>
      </c>
    </row>
    <row r="138" spans="1:18">
      <c r="A138" s="291" t="s">
        <v>1136</v>
      </c>
      <c r="B138" s="47">
        <v>25400</v>
      </c>
      <c r="C138" s="396" t="s">
        <v>2923</v>
      </c>
      <c r="D138" s="292">
        <v>931235</v>
      </c>
      <c r="E138" s="396" t="s">
        <v>46</v>
      </c>
      <c r="F138" s="292"/>
      <c r="G138" s="396" t="s">
        <v>1377</v>
      </c>
      <c r="H138" s="292">
        <v>704000</v>
      </c>
      <c r="I138" s="63" t="s">
        <v>6</v>
      </c>
      <c r="J138" s="61">
        <v>931104</v>
      </c>
      <c r="K138" s="63" t="s">
        <v>1766</v>
      </c>
      <c r="L138" s="64" t="s">
        <v>46</v>
      </c>
      <c r="M138" s="63" t="str">
        <f t="shared" si="1"/>
        <v>tions</v>
      </c>
      <c r="P138" s="291" t="s">
        <v>1136</v>
      </c>
      <c r="Q138" s="63" t="s">
        <v>1766</v>
      </c>
      <c r="R138" s="64" t="s">
        <v>46</v>
      </c>
    </row>
    <row r="139" spans="1:18">
      <c r="A139" s="291" t="s">
        <v>1134</v>
      </c>
      <c r="B139" s="47">
        <v>25400</v>
      </c>
      <c r="C139" s="396" t="s">
        <v>2923</v>
      </c>
      <c r="D139" s="292">
        <v>931235</v>
      </c>
      <c r="E139" s="396" t="s">
        <v>46</v>
      </c>
      <c r="F139" s="292"/>
      <c r="G139" s="396" t="s">
        <v>1377</v>
      </c>
      <c r="H139" s="292">
        <v>701020</v>
      </c>
      <c r="I139" s="63" t="s">
        <v>4</v>
      </c>
      <c r="J139" s="61">
        <v>931104</v>
      </c>
      <c r="K139" s="63" t="s">
        <v>1766</v>
      </c>
      <c r="L139" s="64" t="s">
        <v>46</v>
      </c>
      <c r="M139" s="63" t="str">
        <f t="shared" si="1"/>
        <v>tions</v>
      </c>
      <c r="P139" s="291" t="s">
        <v>1134</v>
      </c>
      <c r="Q139" s="63" t="s">
        <v>1766</v>
      </c>
      <c r="R139" s="64" t="s">
        <v>46</v>
      </c>
    </row>
    <row r="140" spans="1:18">
      <c r="A140" s="291" t="s">
        <v>1137</v>
      </c>
      <c r="B140" s="47">
        <v>25400</v>
      </c>
      <c r="C140" s="396" t="s">
        <v>2923</v>
      </c>
      <c r="D140" s="292">
        <v>931235</v>
      </c>
      <c r="E140" s="396" t="s">
        <v>46</v>
      </c>
      <c r="F140" s="292"/>
      <c r="G140" s="396" t="s">
        <v>1377</v>
      </c>
      <c r="H140" s="292">
        <v>705000</v>
      </c>
      <c r="I140" s="63" t="s">
        <v>7</v>
      </c>
      <c r="J140" s="61">
        <v>931104</v>
      </c>
      <c r="K140" s="63" t="s">
        <v>1766</v>
      </c>
      <c r="L140" s="64" t="s">
        <v>46</v>
      </c>
      <c r="M140" s="63" t="str">
        <f t="shared" si="1"/>
        <v>tions</v>
      </c>
      <c r="P140" s="291" t="s">
        <v>1137</v>
      </c>
      <c r="Q140" s="63" t="s">
        <v>1766</v>
      </c>
      <c r="R140" s="64" t="s">
        <v>46</v>
      </c>
    </row>
    <row r="141" spans="1:18">
      <c r="A141" s="291" t="s">
        <v>1135</v>
      </c>
      <c r="B141" s="47">
        <v>25400</v>
      </c>
      <c r="C141" s="396" t="s">
        <v>2923</v>
      </c>
      <c r="D141" s="292">
        <v>931235</v>
      </c>
      <c r="E141" s="396" t="s">
        <v>46</v>
      </c>
      <c r="F141" s="292"/>
      <c r="G141" s="396" t="s">
        <v>1377</v>
      </c>
      <c r="H141" s="292">
        <v>703000</v>
      </c>
      <c r="I141" s="63" t="s">
        <v>5</v>
      </c>
      <c r="J141" s="61">
        <v>931104</v>
      </c>
      <c r="K141" s="63" t="s">
        <v>1766</v>
      </c>
      <c r="L141" s="64" t="s">
        <v>46</v>
      </c>
      <c r="M141" s="63" t="str">
        <f t="shared" si="1"/>
        <v>tions</v>
      </c>
      <c r="P141" s="291" t="s">
        <v>1135</v>
      </c>
      <c r="Q141" s="63" t="s">
        <v>1766</v>
      </c>
      <c r="R141" s="64" t="s">
        <v>46</v>
      </c>
    </row>
    <row r="142" spans="1:18">
      <c r="A142" s="291" t="s">
        <v>1486</v>
      </c>
      <c r="B142" s="47">
        <v>25400</v>
      </c>
      <c r="C142" s="396" t="s">
        <v>2923</v>
      </c>
      <c r="D142" s="292">
        <v>931235</v>
      </c>
      <c r="E142" s="396" t="s">
        <v>46</v>
      </c>
      <c r="F142" s="292"/>
      <c r="G142" s="396" t="s">
        <v>1377</v>
      </c>
      <c r="H142" s="292">
        <v>715070</v>
      </c>
      <c r="I142" s="63" t="s">
        <v>1329</v>
      </c>
      <c r="J142" s="61">
        <v>931104</v>
      </c>
      <c r="K142" s="63" t="s">
        <v>1766</v>
      </c>
      <c r="L142" s="64" t="s">
        <v>46</v>
      </c>
      <c r="M142" s="63" t="str">
        <f t="shared" si="1"/>
        <v>tions</v>
      </c>
      <c r="P142" s="291" t="s">
        <v>1486</v>
      </c>
      <c r="Q142" s="63" t="s">
        <v>1766</v>
      </c>
      <c r="R142" s="64" t="s">
        <v>46</v>
      </c>
    </row>
    <row r="143" spans="1:18">
      <c r="A143" s="291" t="s">
        <v>2351</v>
      </c>
      <c r="B143" s="47">
        <v>25400</v>
      </c>
      <c r="C143" s="396" t="s">
        <v>2923</v>
      </c>
      <c r="D143" s="292">
        <v>931183</v>
      </c>
      <c r="E143" s="396" t="s">
        <v>2929</v>
      </c>
      <c r="F143" s="292" t="s">
        <v>1377</v>
      </c>
      <c r="G143" s="396" t="s">
        <v>1377</v>
      </c>
      <c r="H143" s="292">
        <v>781120</v>
      </c>
      <c r="I143" s="63" t="s">
        <v>38</v>
      </c>
      <c r="J143" s="61">
        <v>931104</v>
      </c>
      <c r="K143" s="63" t="s">
        <v>1766</v>
      </c>
      <c r="L143" s="64" t="s">
        <v>1775</v>
      </c>
      <c r="M143" s="63" t="str">
        <f t="shared" si="1"/>
        <v>vices</v>
      </c>
      <c r="P143" s="291" t="s">
        <v>2351</v>
      </c>
      <c r="Q143" s="63" t="s">
        <v>1766</v>
      </c>
      <c r="R143" s="64" t="s">
        <v>1775</v>
      </c>
    </row>
    <row r="144" spans="1:18">
      <c r="A144" s="291" t="s">
        <v>1144</v>
      </c>
      <c r="B144" s="47">
        <v>25400</v>
      </c>
      <c r="C144" s="396" t="s">
        <v>2923</v>
      </c>
      <c r="D144" s="292">
        <v>931235</v>
      </c>
      <c r="E144" s="396" t="s">
        <v>46</v>
      </c>
      <c r="F144" s="292"/>
      <c r="G144" s="396" t="s">
        <v>1377</v>
      </c>
      <c r="H144" s="292">
        <v>781120</v>
      </c>
      <c r="I144" s="63" t="s">
        <v>38</v>
      </c>
      <c r="J144" s="61">
        <v>931104</v>
      </c>
      <c r="K144" s="63" t="s">
        <v>1766</v>
      </c>
      <c r="L144" s="64" t="s">
        <v>46</v>
      </c>
      <c r="M144" s="63" t="str">
        <f t="shared" si="1"/>
        <v>tions</v>
      </c>
      <c r="P144" s="291" t="s">
        <v>1144</v>
      </c>
      <c r="Q144" s="63" t="s">
        <v>1766</v>
      </c>
      <c r="R144" s="64" t="s">
        <v>46</v>
      </c>
    </row>
    <row r="145" spans="1:18">
      <c r="A145" s="291" t="s">
        <v>1979</v>
      </c>
      <c r="B145" s="47">
        <v>25400</v>
      </c>
      <c r="C145" s="396" t="s">
        <v>2923</v>
      </c>
      <c r="D145" s="292">
        <v>931119</v>
      </c>
      <c r="E145" s="396" t="s">
        <v>23</v>
      </c>
      <c r="F145" s="292" t="s">
        <v>521</v>
      </c>
      <c r="G145" s="396" t="s">
        <v>2924</v>
      </c>
      <c r="H145" s="292">
        <v>781120</v>
      </c>
      <c r="I145" s="63" t="s">
        <v>38</v>
      </c>
      <c r="J145" s="61">
        <v>931104</v>
      </c>
      <c r="K145" s="63" t="s">
        <v>23</v>
      </c>
      <c r="L145" s="64" t="s">
        <v>435</v>
      </c>
      <c r="M145" s="63" t="str">
        <f t="shared" si="1"/>
        <v>Ranch</v>
      </c>
      <c r="P145" s="291" t="s">
        <v>1979</v>
      </c>
      <c r="Q145" s="63" t="s">
        <v>23</v>
      </c>
      <c r="R145" s="64" t="s">
        <v>435</v>
      </c>
    </row>
    <row r="146" spans="1:18">
      <c r="A146" s="291" t="s">
        <v>2417</v>
      </c>
      <c r="B146" s="47">
        <v>25400</v>
      </c>
      <c r="C146" s="396" t="s">
        <v>2923</v>
      </c>
      <c r="D146" s="292">
        <v>931400</v>
      </c>
      <c r="E146" s="396" t="s">
        <v>2934</v>
      </c>
      <c r="F146" s="292" t="s">
        <v>1377</v>
      </c>
      <c r="G146" s="396" t="s">
        <v>1377</v>
      </c>
      <c r="H146" s="292">
        <v>781120</v>
      </c>
      <c r="I146" s="63" t="s">
        <v>38</v>
      </c>
      <c r="J146" s="61">
        <v>931104</v>
      </c>
      <c r="K146" s="63" t="s">
        <v>1524</v>
      </c>
      <c r="L146" s="64" t="s">
        <v>1913</v>
      </c>
      <c r="M146" s="63" t="str">
        <f t="shared" si="1"/>
        <v>Admin</v>
      </c>
      <c r="P146" s="291" t="s">
        <v>2417</v>
      </c>
      <c r="Q146" s="63" t="s">
        <v>1524</v>
      </c>
      <c r="R146" s="64" t="s">
        <v>1913</v>
      </c>
    </row>
    <row r="147" spans="1:18">
      <c r="A147" s="291" t="s">
        <v>42</v>
      </c>
      <c r="B147" s="47">
        <v>25400</v>
      </c>
      <c r="C147" s="396" t="s">
        <v>2923</v>
      </c>
      <c r="D147" s="292">
        <v>931119</v>
      </c>
      <c r="E147" s="396" t="s">
        <v>23</v>
      </c>
      <c r="F147" s="292" t="s">
        <v>521</v>
      </c>
      <c r="G147" s="396" t="s">
        <v>2924</v>
      </c>
      <c r="H147" s="292">
        <v>776740</v>
      </c>
      <c r="I147" s="63" t="s">
        <v>20</v>
      </c>
      <c r="J147" s="61">
        <v>931104</v>
      </c>
      <c r="K147" s="63" t="s">
        <v>23</v>
      </c>
      <c r="L147" s="64" t="s">
        <v>435</v>
      </c>
      <c r="M147" s="63" t="s">
        <v>2974</v>
      </c>
      <c r="P147" s="291" t="s">
        <v>42</v>
      </c>
      <c r="Q147" s="63" t="s">
        <v>23</v>
      </c>
      <c r="R147" s="64" t="s">
        <v>435</v>
      </c>
    </row>
    <row r="148" spans="1:18">
      <c r="A148" s="291" t="s">
        <v>31</v>
      </c>
      <c r="B148" s="47">
        <v>25400</v>
      </c>
      <c r="C148" s="396" t="s">
        <v>2923</v>
      </c>
      <c r="D148" s="292">
        <v>931400</v>
      </c>
      <c r="E148" s="396" t="s">
        <v>2934</v>
      </c>
      <c r="F148" s="292" t="s">
        <v>518</v>
      </c>
      <c r="G148" s="396" t="s">
        <v>2935</v>
      </c>
      <c r="H148" s="292">
        <v>776740</v>
      </c>
      <c r="I148" s="63" t="s">
        <v>20</v>
      </c>
      <c r="J148" s="61">
        <v>931104</v>
      </c>
      <c r="K148" s="63" t="s">
        <v>1524</v>
      </c>
      <c r="L148" s="64" t="s">
        <v>326</v>
      </c>
      <c r="M148" s="63" t="s">
        <v>2974</v>
      </c>
      <c r="P148" s="291" t="s">
        <v>31</v>
      </c>
      <c r="Q148" s="63" t="s">
        <v>1524</v>
      </c>
      <c r="R148" s="64" t="s">
        <v>326</v>
      </c>
    </row>
    <row r="149" spans="1:18">
      <c r="A149" s="291" t="s">
        <v>33</v>
      </c>
      <c r="B149" s="47">
        <v>25400</v>
      </c>
      <c r="C149" s="396" t="s">
        <v>2923</v>
      </c>
      <c r="D149" s="292">
        <v>931400</v>
      </c>
      <c r="E149" s="396" t="s">
        <v>2934</v>
      </c>
      <c r="F149" s="292" t="s">
        <v>520</v>
      </c>
      <c r="G149" s="396" t="s">
        <v>2940</v>
      </c>
      <c r="H149" s="292">
        <v>776740</v>
      </c>
      <c r="I149" s="63" t="s">
        <v>20</v>
      </c>
      <c r="J149" s="61">
        <v>931104</v>
      </c>
      <c r="K149" s="63" t="s">
        <v>1524</v>
      </c>
      <c r="L149" s="64" t="s">
        <v>447</v>
      </c>
      <c r="M149" s="63" t="s">
        <v>2974</v>
      </c>
      <c r="P149" s="291" t="s">
        <v>33</v>
      </c>
      <c r="Q149" s="63" t="s">
        <v>1524</v>
      </c>
      <c r="R149" s="64" t="s">
        <v>447</v>
      </c>
    </row>
    <row r="150" spans="1:18">
      <c r="A150" s="291" t="s">
        <v>1750</v>
      </c>
      <c r="B150" s="47">
        <v>25400</v>
      </c>
      <c r="C150" s="396" t="s">
        <v>2923</v>
      </c>
      <c r="D150" s="292">
        <v>931250</v>
      </c>
      <c r="E150" s="396" t="s">
        <v>430</v>
      </c>
      <c r="F150" s="292"/>
      <c r="G150" s="396" t="s">
        <v>1377</v>
      </c>
      <c r="H150" s="292">
        <v>777490</v>
      </c>
      <c r="I150" s="63" t="s">
        <v>1753</v>
      </c>
      <c r="J150" s="61">
        <v>931104</v>
      </c>
      <c r="K150" s="63" t="s">
        <v>1766</v>
      </c>
      <c r="L150" s="64" t="s">
        <v>430</v>
      </c>
      <c r="M150" s="63" t="s">
        <v>2974</v>
      </c>
      <c r="P150" s="291" t="s">
        <v>1750</v>
      </c>
      <c r="Q150" s="63" t="s">
        <v>1766</v>
      </c>
      <c r="R150" s="64" t="s">
        <v>430</v>
      </c>
    </row>
    <row r="151" spans="1:18">
      <c r="A151" s="291" t="s">
        <v>2612</v>
      </c>
      <c r="B151" s="47">
        <v>25400</v>
      </c>
      <c r="C151" s="396" t="s">
        <v>2923</v>
      </c>
      <c r="D151" s="292">
        <v>931235</v>
      </c>
      <c r="E151" s="396" t="s">
        <v>46</v>
      </c>
      <c r="F151" s="292"/>
      <c r="G151" s="396" t="s">
        <v>1377</v>
      </c>
      <c r="H151" s="292">
        <v>777520</v>
      </c>
      <c r="I151" s="63" t="s">
        <v>25</v>
      </c>
      <c r="J151" s="61">
        <v>931104</v>
      </c>
      <c r="K151" s="63" t="s">
        <v>1766</v>
      </c>
      <c r="L151" s="64" t="s">
        <v>46</v>
      </c>
      <c r="M151" s="63" t="s">
        <v>2974</v>
      </c>
      <c r="P151" s="291" t="s">
        <v>2612</v>
      </c>
      <c r="Q151" s="63" t="s">
        <v>1766</v>
      </c>
      <c r="R151" s="64" t="s">
        <v>46</v>
      </c>
    </row>
    <row r="152" spans="1:18">
      <c r="A152" s="291" t="s">
        <v>1763</v>
      </c>
      <c r="B152" s="47">
        <v>25400</v>
      </c>
      <c r="C152" s="396" t="s">
        <v>2923</v>
      </c>
      <c r="D152" s="292">
        <v>931245</v>
      </c>
      <c r="E152" s="396" t="e">
        <v>#N/A</v>
      </c>
      <c r="F152" s="292"/>
      <c r="G152" s="396" t="s">
        <v>1377</v>
      </c>
      <c r="H152" s="292">
        <v>777520</v>
      </c>
      <c r="I152" s="63" t="s">
        <v>25</v>
      </c>
      <c r="J152" s="61">
        <v>931104</v>
      </c>
      <c r="K152" s="63" t="s">
        <v>1766</v>
      </c>
      <c r="L152" s="64" t="s">
        <v>429</v>
      </c>
      <c r="M152" s="63" t="s">
        <v>2974</v>
      </c>
      <c r="P152" s="291" t="s">
        <v>1763</v>
      </c>
      <c r="Q152" s="63" t="s">
        <v>1766</v>
      </c>
      <c r="R152" s="64" t="s">
        <v>429</v>
      </c>
    </row>
    <row r="153" spans="1:18">
      <c r="A153" s="291" t="s">
        <v>2338</v>
      </c>
      <c r="B153" s="47">
        <v>25400</v>
      </c>
      <c r="C153" s="396" t="s">
        <v>2923</v>
      </c>
      <c r="D153" s="292">
        <v>931119</v>
      </c>
      <c r="E153" s="396" t="s">
        <v>23</v>
      </c>
      <c r="F153" s="292" t="s">
        <v>527</v>
      </c>
      <c r="G153" s="396" t="s">
        <v>2927</v>
      </c>
      <c r="H153" s="292">
        <v>777520</v>
      </c>
      <c r="I153" s="63" t="s">
        <v>25</v>
      </c>
      <c r="J153" s="61">
        <v>931104</v>
      </c>
      <c r="K153" s="63" t="s">
        <v>23</v>
      </c>
      <c r="L153" s="64" t="s">
        <v>440</v>
      </c>
      <c r="M153" s="63" t="s">
        <v>2974</v>
      </c>
      <c r="P153" s="291" t="s">
        <v>2338</v>
      </c>
      <c r="Q153" s="63" t="s">
        <v>23</v>
      </c>
      <c r="R153" s="64" t="s">
        <v>440</v>
      </c>
    </row>
    <row r="154" spans="1:18">
      <c r="A154" s="291" t="s">
        <v>1974</v>
      </c>
      <c r="B154" s="47">
        <v>25400</v>
      </c>
      <c r="C154" s="396" t="s">
        <v>2923</v>
      </c>
      <c r="D154" s="292">
        <v>931210</v>
      </c>
      <c r="E154" s="396" t="s">
        <v>510</v>
      </c>
      <c r="F154" s="292" t="s">
        <v>1377</v>
      </c>
      <c r="G154" s="396" t="s">
        <v>1377</v>
      </c>
      <c r="H154" s="292">
        <v>777520</v>
      </c>
      <c r="I154" s="63" t="s">
        <v>25</v>
      </c>
      <c r="J154" s="61">
        <v>931104</v>
      </c>
      <c r="K154" s="63" t="s">
        <v>450</v>
      </c>
      <c r="L154" s="64" t="s">
        <v>510</v>
      </c>
      <c r="M154" s="63" t="s">
        <v>2974</v>
      </c>
      <c r="P154" s="291" t="s">
        <v>1974</v>
      </c>
      <c r="Q154" s="63" t="s">
        <v>450</v>
      </c>
      <c r="R154" s="64" t="s">
        <v>510</v>
      </c>
    </row>
    <row r="155" spans="1:18">
      <c r="A155" s="291" t="s">
        <v>1522</v>
      </c>
      <c r="B155" s="47">
        <v>25400</v>
      </c>
      <c r="C155" s="396" t="s">
        <v>2923</v>
      </c>
      <c r="D155" s="292">
        <v>931235</v>
      </c>
      <c r="E155" s="396" t="s">
        <v>46</v>
      </c>
      <c r="F155" s="292"/>
      <c r="G155" s="396" t="s">
        <v>1377</v>
      </c>
      <c r="H155" s="292">
        <v>777480</v>
      </c>
      <c r="I155" s="63" t="s">
        <v>2823</v>
      </c>
      <c r="J155" s="61">
        <v>931104</v>
      </c>
      <c r="K155" s="63" t="s">
        <v>1766</v>
      </c>
      <c r="L155" s="64" t="s">
        <v>46</v>
      </c>
      <c r="M155" s="63" t="s">
        <v>2974</v>
      </c>
      <c r="P155" s="291" t="s">
        <v>1522</v>
      </c>
      <c r="Q155" s="63" t="s">
        <v>1766</v>
      </c>
      <c r="R155" s="64" t="s">
        <v>46</v>
      </c>
    </row>
    <row r="156" spans="1:18">
      <c r="A156" s="291" t="s">
        <v>1955</v>
      </c>
      <c r="B156" s="47">
        <v>25400</v>
      </c>
      <c r="C156" s="396" t="s">
        <v>2923</v>
      </c>
      <c r="D156" s="292">
        <v>931119</v>
      </c>
      <c r="E156" s="396" t="s">
        <v>23</v>
      </c>
      <c r="F156" s="292" t="s">
        <v>523</v>
      </c>
      <c r="G156" s="396" t="s">
        <v>2928</v>
      </c>
      <c r="H156" s="292">
        <v>741000</v>
      </c>
      <c r="I156" s="63" t="s">
        <v>29</v>
      </c>
      <c r="J156" s="61">
        <v>931104</v>
      </c>
      <c r="K156" s="63" t="s">
        <v>23</v>
      </c>
      <c r="L156" s="64" t="s">
        <v>437</v>
      </c>
      <c r="M156" s="63" t="s">
        <v>2974</v>
      </c>
      <c r="P156" s="291" t="s">
        <v>1955</v>
      </c>
      <c r="Q156" s="63" t="s">
        <v>23</v>
      </c>
      <c r="R156" s="64" t="s">
        <v>437</v>
      </c>
    </row>
    <row r="157" spans="1:18">
      <c r="A157" s="291" t="s">
        <v>1975</v>
      </c>
      <c r="B157" s="47">
        <v>25400</v>
      </c>
      <c r="C157" s="396" t="s">
        <v>2923</v>
      </c>
      <c r="D157" s="292">
        <v>931400</v>
      </c>
      <c r="E157" s="396" t="s">
        <v>2934</v>
      </c>
      <c r="F157" s="292" t="s">
        <v>518</v>
      </c>
      <c r="G157" s="396" t="s">
        <v>2935</v>
      </c>
      <c r="H157" s="292">
        <v>741000</v>
      </c>
      <c r="I157" s="63" t="s">
        <v>29</v>
      </c>
      <c r="J157" s="61">
        <v>931104</v>
      </c>
      <c r="K157" s="63" t="s">
        <v>1524</v>
      </c>
      <c r="L157" s="64" t="s">
        <v>326</v>
      </c>
      <c r="M157" s="63" t="s">
        <v>2974</v>
      </c>
      <c r="P157" s="291" t="s">
        <v>1975</v>
      </c>
      <c r="Q157" s="63" t="s">
        <v>1524</v>
      </c>
      <c r="R157" s="64" t="s">
        <v>326</v>
      </c>
    </row>
    <row r="158" spans="1:18">
      <c r="A158" s="291" t="s">
        <v>1741</v>
      </c>
      <c r="B158" s="47">
        <v>25400</v>
      </c>
      <c r="C158" s="396" t="s">
        <v>2923</v>
      </c>
      <c r="D158" s="292">
        <v>931183</v>
      </c>
      <c r="E158" s="396" t="s">
        <v>2929</v>
      </c>
      <c r="F158" s="292" t="s">
        <v>513</v>
      </c>
      <c r="G158" s="396" t="s">
        <v>2938</v>
      </c>
      <c r="H158" s="292">
        <v>776760</v>
      </c>
      <c r="I158" s="63" t="s">
        <v>28</v>
      </c>
      <c r="J158" s="61">
        <v>931104</v>
      </c>
      <c r="K158" s="63" t="s">
        <v>1766</v>
      </c>
      <c r="L158" s="64" t="s">
        <v>1775</v>
      </c>
      <c r="M158" s="63" t="s">
        <v>2974</v>
      </c>
      <c r="P158" s="291" t="s">
        <v>1741</v>
      </c>
      <c r="Q158" s="63" t="s">
        <v>1766</v>
      </c>
      <c r="R158" s="64" t="s">
        <v>1775</v>
      </c>
    </row>
    <row r="159" spans="1:18">
      <c r="A159" s="291" t="s">
        <v>1182</v>
      </c>
      <c r="B159" s="47">
        <v>25400</v>
      </c>
      <c r="C159" s="396" t="s">
        <v>2923</v>
      </c>
      <c r="D159" s="292">
        <v>931183</v>
      </c>
      <c r="E159" s="396" t="s">
        <v>2929</v>
      </c>
      <c r="F159" s="292"/>
      <c r="G159" s="396" t="s">
        <v>1377</v>
      </c>
      <c r="H159" s="292">
        <v>776760</v>
      </c>
      <c r="I159" s="63" t="s">
        <v>28</v>
      </c>
      <c r="J159" s="61">
        <v>931104</v>
      </c>
      <c r="K159" s="63" t="s">
        <v>1766</v>
      </c>
      <c r="L159" s="64" t="s">
        <v>1775</v>
      </c>
      <c r="M159" s="63" t="s">
        <v>2974</v>
      </c>
      <c r="P159" s="291" t="s">
        <v>1182</v>
      </c>
      <c r="Q159" s="63" t="s">
        <v>1766</v>
      </c>
      <c r="R159" s="64" t="s">
        <v>1775</v>
      </c>
    </row>
    <row r="160" spans="1:18">
      <c r="A160" s="291" t="s">
        <v>2599</v>
      </c>
      <c r="B160" s="47">
        <v>25400</v>
      </c>
      <c r="C160" s="396" t="s">
        <v>2923</v>
      </c>
      <c r="D160" s="292"/>
      <c r="E160" s="396" t="e">
        <v>#N/A</v>
      </c>
      <c r="F160" s="292"/>
      <c r="G160" s="396" t="s">
        <v>1377</v>
      </c>
      <c r="H160" s="292">
        <v>776760</v>
      </c>
      <c r="I160" s="63" t="s">
        <v>28</v>
      </c>
      <c r="J160" s="61"/>
      <c r="K160" s="63" t="s">
        <v>1524</v>
      </c>
      <c r="L160" s="64" t="s">
        <v>295</v>
      </c>
      <c r="M160" s="63" t="s">
        <v>2974</v>
      </c>
      <c r="P160" s="291" t="s">
        <v>2599</v>
      </c>
      <c r="Q160" s="63" t="s">
        <v>1524</v>
      </c>
      <c r="R160" s="64" t="s">
        <v>295</v>
      </c>
    </row>
    <row r="161" spans="1:18">
      <c r="A161" s="291" t="s">
        <v>2336</v>
      </c>
      <c r="B161" s="47">
        <v>25400</v>
      </c>
      <c r="C161" s="396" t="s">
        <v>2923</v>
      </c>
      <c r="D161" s="292">
        <v>931400</v>
      </c>
      <c r="E161" s="396" t="s">
        <v>2934</v>
      </c>
      <c r="F161" s="292" t="s">
        <v>515</v>
      </c>
      <c r="G161" s="396" t="s">
        <v>2937</v>
      </c>
      <c r="H161" s="292">
        <v>776760</v>
      </c>
      <c r="I161" s="63" t="s">
        <v>28</v>
      </c>
      <c r="J161" s="61">
        <v>931104</v>
      </c>
      <c r="K161" s="63" t="s">
        <v>1524</v>
      </c>
      <c r="L161" s="64" t="s">
        <v>445</v>
      </c>
      <c r="M161" s="63" t="s">
        <v>2974</v>
      </c>
      <c r="P161" s="291" t="s">
        <v>2336</v>
      </c>
      <c r="Q161" s="63" t="s">
        <v>1524</v>
      </c>
      <c r="R161" s="64" t="s">
        <v>445</v>
      </c>
    </row>
    <row r="162" spans="1:18">
      <c r="A162" s="291" t="s">
        <v>1751</v>
      </c>
      <c r="B162" s="47">
        <v>25400</v>
      </c>
      <c r="C162" s="396" t="s">
        <v>2923</v>
      </c>
      <c r="D162" s="292">
        <v>931400</v>
      </c>
      <c r="E162" s="396" t="s">
        <v>2934</v>
      </c>
      <c r="F162" s="292" t="s">
        <v>520</v>
      </c>
      <c r="G162" s="396" t="s">
        <v>2940</v>
      </c>
      <c r="H162" s="292">
        <v>776760</v>
      </c>
      <c r="I162" s="63" t="s">
        <v>28</v>
      </c>
      <c r="J162" s="61">
        <v>931104</v>
      </c>
      <c r="K162" s="63" t="s">
        <v>1524</v>
      </c>
      <c r="L162" s="64" t="s">
        <v>447</v>
      </c>
      <c r="M162" s="63" t="s">
        <v>2974</v>
      </c>
      <c r="P162" s="291" t="s">
        <v>1751</v>
      </c>
      <c r="Q162" s="63" t="s">
        <v>1524</v>
      </c>
      <c r="R162" s="64" t="s">
        <v>447</v>
      </c>
    </row>
    <row r="163" spans="1:18">
      <c r="A163" s="291" t="s">
        <v>2517</v>
      </c>
      <c r="B163" s="47">
        <v>25400</v>
      </c>
      <c r="C163" s="396" t="s">
        <v>2923</v>
      </c>
      <c r="D163" s="292">
        <v>931270</v>
      </c>
      <c r="E163" s="396" t="e">
        <v>#N/A</v>
      </c>
      <c r="F163" s="292" t="s">
        <v>527</v>
      </c>
      <c r="G163" s="396" t="s">
        <v>2927</v>
      </c>
      <c r="H163" s="292">
        <v>780220</v>
      </c>
      <c r="I163" s="63" t="s">
        <v>24</v>
      </c>
      <c r="J163" s="61">
        <v>931104</v>
      </c>
      <c r="K163" s="63" t="s">
        <v>1766</v>
      </c>
      <c r="L163" s="64" t="s">
        <v>1780</v>
      </c>
      <c r="M163" s="63" t="str">
        <f t="shared" si="1"/>
        <v>ement</v>
      </c>
      <c r="P163" s="291" t="s">
        <v>2517</v>
      </c>
      <c r="Q163" s="63" t="s">
        <v>1766</v>
      </c>
      <c r="R163" s="64" t="s">
        <v>1780</v>
      </c>
    </row>
    <row r="164" spans="1:18">
      <c r="A164" s="291" t="s">
        <v>2355</v>
      </c>
      <c r="B164" s="47">
        <v>25400</v>
      </c>
      <c r="C164" s="396" t="s">
        <v>2923</v>
      </c>
      <c r="D164" s="292">
        <v>931270</v>
      </c>
      <c r="E164" s="396" t="e">
        <v>#N/A</v>
      </c>
      <c r="F164" s="292" t="s">
        <v>1850</v>
      </c>
      <c r="G164" s="396" t="s">
        <v>1377</v>
      </c>
      <c r="H164" s="292">
        <v>780220</v>
      </c>
      <c r="I164" s="63" t="s">
        <v>24</v>
      </c>
      <c r="J164" s="61">
        <v>931104</v>
      </c>
      <c r="K164" s="63" t="s">
        <v>1766</v>
      </c>
      <c r="L164" s="64" t="s">
        <v>1780</v>
      </c>
      <c r="M164" s="63" t="str">
        <f t="shared" si="1"/>
        <v>ement</v>
      </c>
      <c r="P164" s="291" t="s">
        <v>2355</v>
      </c>
      <c r="Q164" s="63" t="s">
        <v>1766</v>
      </c>
      <c r="R164" s="64" t="s">
        <v>1780</v>
      </c>
    </row>
    <row r="165" spans="1:18">
      <c r="A165" s="291" t="s">
        <v>1976</v>
      </c>
      <c r="B165" s="47">
        <v>25400</v>
      </c>
      <c r="C165" s="396" t="s">
        <v>2923</v>
      </c>
      <c r="D165" s="292">
        <v>931119</v>
      </c>
      <c r="E165" s="396" t="s">
        <v>23</v>
      </c>
      <c r="F165" s="292" t="s">
        <v>521</v>
      </c>
      <c r="G165" s="396" t="s">
        <v>2924</v>
      </c>
      <c r="H165" s="292">
        <v>774810</v>
      </c>
      <c r="I165" s="63" t="s">
        <v>1942</v>
      </c>
      <c r="J165" s="61">
        <v>931104</v>
      </c>
      <c r="K165" s="63" t="s">
        <v>23</v>
      </c>
      <c r="L165" s="64" t="s">
        <v>435</v>
      </c>
      <c r="M165" s="63" t="s">
        <v>2974</v>
      </c>
      <c r="P165" s="291" t="s">
        <v>1976</v>
      </c>
      <c r="Q165" s="63" t="s">
        <v>23</v>
      </c>
      <c r="R165" s="64" t="s">
        <v>435</v>
      </c>
    </row>
    <row r="166" spans="1:18">
      <c r="A166" s="291" t="s">
        <v>2326</v>
      </c>
      <c r="B166" s="47">
        <v>25400</v>
      </c>
      <c r="C166" s="396" t="s">
        <v>2923</v>
      </c>
      <c r="D166" s="292">
        <v>931400</v>
      </c>
      <c r="E166" s="396" t="s">
        <v>2934</v>
      </c>
      <c r="F166" s="292" t="s">
        <v>515</v>
      </c>
      <c r="G166" s="396" t="s">
        <v>2937</v>
      </c>
      <c r="H166" s="292">
        <v>774810</v>
      </c>
      <c r="I166" s="63" t="s">
        <v>1942</v>
      </c>
      <c r="J166" s="61">
        <v>931104</v>
      </c>
      <c r="K166" s="63" t="s">
        <v>1524</v>
      </c>
      <c r="L166" s="64" t="s">
        <v>445</v>
      </c>
      <c r="M166" s="63" t="s">
        <v>2974</v>
      </c>
      <c r="P166" s="291" t="s">
        <v>2326</v>
      </c>
      <c r="Q166" s="63" t="s">
        <v>1524</v>
      </c>
      <c r="R166" s="64" t="s">
        <v>445</v>
      </c>
    </row>
    <row r="167" spans="1:18">
      <c r="A167" s="291" t="s">
        <v>2344</v>
      </c>
      <c r="B167" s="47">
        <v>25400</v>
      </c>
      <c r="C167" s="396" t="s">
        <v>2923</v>
      </c>
      <c r="D167" s="292">
        <v>931400</v>
      </c>
      <c r="E167" s="396" t="s">
        <v>2934</v>
      </c>
      <c r="F167" s="292" t="s">
        <v>516</v>
      </c>
      <c r="G167" s="396" t="s">
        <v>2944</v>
      </c>
      <c r="H167" s="292">
        <v>774810</v>
      </c>
      <c r="I167" s="63" t="s">
        <v>1942</v>
      </c>
      <c r="J167" s="61">
        <v>931104</v>
      </c>
      <c r="K167" s="63" t="s">
        <v>1524</v>
      </c>
      <c r="L167" s="64" t="s">
        <v>448</v>
      </c>
      <c r="M167" s="63" t="s">
        <v>2974</v>
      </c>
      <c r="P167" s="291" t="s">
        <v>2344</v>
      </c>
      <c r="Q167" s="63" t="s">
        <v>1524</v>
      </c>
      <c r="R167" s="64" t="s">
        <v>448</v>
      </c>
    </row>
    <row r="168" spans="1:18">
      <c r="A168" s="291" t="s">
        <v>2802</v>
      </c>
      <c r="B168" s="47">
        <v>25400</v>
      </c>
      <c r="C168" s="396" t="s">
        <v>2923</v>
      </c>
      <c r="D168" s="292">
        <v>931104</v>
      </c>
      <c r="E168" s="396" t="s">
        <v>2941</v>
      </c>
      <c r="F168" s="292"/>
      <c r="G168" s="396" t="s">
        <v>1377</v>
      </c>
      <c r="H168" s="292">
        <v>740020</v>
      </c>
      <c r="I168" s="63" t="s">
        <v>8</v>
      </c>
      <c r="J168" s="61">
        <v>931104</v>
      </c>
      <c r="K168" s="63" t="s">
        <v>1766</v>
      </c>
      <c r="L168" s="64" t="s">
        <v>46</v>
      </c>
      <c r="M168" s="63" t="str">
        <f t="shared" si="1"/>
        <v>tions</v>
      </c>
      <c r="P168" s="291" t="s">
        <v>2802</v>
      </c>
      <c r="Q168" s="63" t="s">
        <v>1766</v>
      </c>
      <c r="R168" s="64" t="s">
        <v>46</v>
      </c>
    </row>
    <row r="169" spans="1:18">
      <c r="A169" s="291" t="s">
        <v>2803</v>
      </c>
      <c r="B169" s="47">
        <v>25400</v>
      </c>
      <c r="C169" s="396" t="s">
        <v>2923</v>
      </c>
      <c r="D169" s="292">
        <v>931235</v>
      </c>
      <c r="E169" s="396" t="s">
        <v>46</v>
      </c>
      <c r="F169" s="292"/>
      <c r="G169" s="396" t="s">
        <v>1377</v>
      </c>
      <c r="H169" s="292">
        <v>740020</v>
      </c>
      <c r="I169" s="63" t="s">
        <v>8</v>
      </c>
      <c r="J169" s="61">
        <v>931104</v>
      </c>
      <c r="K169" s="63" t="s">
        <v>1766</v>
      </c>
      <c r="L169" s="64" t="s">
        <v>46</v>
      </c>
      <c r="M169" s="63" t="str">
        <f t="shared" si="1"/>
        <v>tions</v>
      </c>
      <c r="P169" s="291" t="s">
        <v>2803</v>
      </c>
      <c r="Q169" s="63" t="s">
        <v>1766</v>
      </c>
      <c r="R169" s="64" t="s">
        <v>46</v>
      </c>
    </row>
    <row r="170" spans="1:18">
      <c r="A170" s="291" t="s">
        <v>2810</v>
      </c>
      <c r="B170" s="47">
        <v>25400</v>
      </c>
      <c r="C170" s="396" t="s">
        <v>2923</v>
      </c>
      <c r="D170" s="292">
        <v>931183</v>
      </c>
      <c r="E170" s="396" t="s">
        <v>2929</v>
      </c>
      <c r="F170" s="292" t="s">
        <v>520</v>
      </c>
      <c r="G170" s="396" t="s">
        <v>2940</v>
      </c>
      <c r="H170" s="292">
        <v>741020</v>
      </c>
      <c r="I170" s="63" t="s">
        <v>1520</v>
      </c>
      <c r="J170" s="61">
        <v>931104</v>
      </c>
      <c r="K170" s="63" t="s">
        <v>1766</v>
      </c>
      <c r="L170" s="64" t="s">
        <v>1775</v>
      </c>
      <c r="M170" s="63" t="s">
        <v>2974</v>
      </c>
      <c r="P170" s="291" t="s">
        <v>2810</v>
      </c>
      <c r="Q170" s="63" t="s">
        <v>1766</v>
      </c>
      <c r="R170" s="64" t="s">
        <v>1775</v>
      </c>
    </row>
    <row r="171" spans="1:18">
      <c r="A171" s="291" t="s">
        <v>2811</v>
      </c>
      <c r="B171" s="47">
        <v>25400</v>
      </c>
      <c r="C171" s="396" t="s">
        <v>2923</v>
      </c>
      <c r="D171" s="292">
        <v>931400</v>
      </c>
      <c r="E171" s="396" t="s">
        <v>2934</v>
      </c>
      <c r="F171" s="292"/>
      <c r="G171" s="396" t="s">
        <v>1377</v>
      </c>
      <c r="H171" s="292">
        <v>741020</v>
      </c>
      <c r="I171" s="63" t="s">
        <v>1520</v>
      </c>
      <c r="J171" s="61">
        <v>931104</v>
      </c>
      <c r="K171" s="63" t="s">
        <v>1524</v>
      </c>
      <c r="L171" s="64" t="s">
        <v>1913</v>
      </c>
      <c r="M171" s="63" t="s">
        <v>2974</v>
      </c>
      <c r="P171" s="291" t="s">
        <v>2811</v>
      </c>
      <c r="Q171" s="63" t="s">
        <v>1524</v>
      </c>
      <c r="R171" s="64" t="s">
        <v>1913</v>
      </c>
    </row>
    <row r="172" spans="1:18">
      <c r="A172" s="291" t="s">
        <v>2814</v>
      </c>
      <c r="B172" s="47">
        <v>25400</v>
      </c>
      <c r="C172" s="396" t="s">
        <v>2923</v>
      </c>
      <c r="D172" s="292">
        <v>931119</v>
      </c>
      <c r="E172" s="396" t="s">
        <v>23</v>
      </c>
      <c r="F172" s="292"/>
      <c r="G172" s="396" t="s">
        <v>1377</v>
      </c>
      <c r="H172" s="292">
        <v>755680</v>
      </c>
      <c r="I172" s="63" t="s">
        <v>2323</v>
      </c>
      <c r="J172" s="61">
        <v>931104</v>
      </c>
      <c r="K172" s="63" t="s">
        <v>23</v>
      </c>
      <c r="L172" s="64" t="s">
        <v>506</v>
      </c>
      <c r="M172" s="63" t="s">
        <v>2779</v>
      </c>
      <c r="P172" s="291" t="s">
        <v>2814</v>
      </c>
      <c r="Q172" s="63" t="s">
        <v>23</v>
      </c>
      <c r="R172" s="64" t="s">
        <v>506</v>
      </c>
    </row>
    <row r="173" spans="1:18">
      <c r="A173" s="291" t="s">
        <v>2817</v>
      </c>
      <c r="B173" s="47">
        <v>25400</v>
      </c>
      <c r="C173" s="396" t="s">
        <v>2923</v>
      </c>
      <c r="D173" s="292">
        <v>931400</v>
      </c>
      <c r="E173" s="396" t="s">
        <v>2934</v>
      </c>
      <c r="F173" s="292" t="s">
        <v>1850</v>
      </c>
      <c r="G173" s="396" t="s">
        <v>1377</v>
      </c>
      <c r="H173" s="292">
        <v>776720</v>
      </c>
      <c r="I173" s="63" t="s">
        <v>1941</v>
      </c>
      <c r="J173" s="61">
        <v>931104</v>
      </c>
      <c r="K173" s="63" t="s">
        <v>1524</v>
      </c>
      <c r="L173" s="64" t="s">
        <v>448</v>
      </c>
      <c r="M173" s="63" t="s">
        <v>2974</v>
      </c>
      <c r="P173" s="291" t="s">
        <v>2817</v>
      </c>
      <c r="Q173" s="63" t="s">
        <v>1524</v>
      </c>
      <c r="R173" s="64" t="s">
        <v>448</v>
      </c>
    </row>
    <row r="174" spans="1:18">
      <c r="A174" s="291" t="s">
        <v>2821</v>
      </c>
      <c r="B174" s="47">
        <v>25400</v>
      </c>
      <c r="C174" s="396" t="s">
        <v>2923</v>
      </c>
      <c r="D174" s="292">
        <v>931183</v>
      </c>
      <c r="E174" s="396" t="s">
        <v>2929</v>
      </c>
      <c r="F174" s="292"/>
      <c r="G174" s="396" t="s">
        <v>1377</v>
      </c>
      <c r="H174" s="292">
        <v>776760</v>
      </c>
      <c r="I174" s="63" t="s">
        <v>28</v>
      </c>
      <c r="J174" s="61">
        <v>931104</v>
      </c>
      <c r="K174" s="63" t="s">
        <v>1766</v>
      </c>
      <c r="L174" s="64" t="s">
        <v>1775</v>
      </c>
      <c r="M174" s="63" t="s">
        <v>2974</v>
      </c>
      <c r="P174" s="291" t="s">
        <v>2821</v>
      </c>
      <c r="Q174" s="63" t="s">
        <v>1766</v>
      </c>
      <c r="R174" s="64" t="s">
        <v>1775</v>
      </c>
    </row>
    <row r="175" spans="1:18">
      <c r="A175" s="291" t="s">
        <v>2822</v>
      </c>
      <c r="B175" s="47">
        <v>25400</v>
      </c>
      <c r="C175" s="396" t="s">
        <v>2923</v>
      </c>
      <c r="D175" s="292">
        <v>931235</v>
      </c>
      <c r="E175" s="396" t="s">
        <v>46</v>
      </c>
      <c r="F175" s="292"/>
      <c r="G175" s="396" t="s">
        <v>1377</v>
      </c>
      <c r="H175" s="292">
        <v>777480</v>
      </c>
      <c r="I175" s="63" t="s">
        <v>2823</v>
      </c>
      <c r="J175" s="61">
        <v>931104</v>
      </c>
      <c r="K175" s="63" t="s">
        <v>1766</v>
      </c>
      <c r="L175" s="64" t="s">
        <v>46</v>
      </c>
      <c r="M175" s="63" t="s">
        <v>2974</v>
      </c>
      <c r="P175" s="291" t="s">
        <v>2822</v>
      </c>
      <c r="Q175" s="63" t="s">
        <v>1766</v>
      </c>
      <c r="R175" s="64" t="s">
        <v>46</v>
      </c>
    </row>
    <row r="176" spans="1:18">
      <c r="A176" s="291" t="s">
        <v>2831</v>
      </c>
      <c r="B176" s="47">
        <v>25400</v>
      </c>
      <c r="C176" s="396" t="s">
        <v>2923</v>
      </c>
      <c r="D176" s="292">
        <v>931104</v>
      </c>
      <c r="E176" s="396" t="s">
        <v>2941</v>
      </c>
      <c r="F176" s="292"/>
      <c r="G176" s="396" t="s">
        <v>1377</v>
      </c>
      <c r="H176" s="292">
        <v>781560</v>
      </c>
      <c r="I176" s="63" t="s">
        <v>40</v>
      </c>
      <c r="J176" s="61">
        <v>931104</v>
      </c>
      <c r="K176" s="63" t="s">
        <v>1766</v>
      </c>
      <c r="L176" s="64" t="s">
        <v>46</v>
      </c>
      <c r="M176" s="63" t="str">
        <f t="shared" si="1"/>
        <v>tions</v>
      </c>
      <c r="P176" s="291" t="s">
        <v>2831</v>
      </c>
      <c r="Q176" s="63" t="s">
        <v>1766</v>
      </c>
      <c r="R176" s="64" t="s">
        <v>46</v>
      </c>
    </row>
    <row r="177" spans="1:18">
      <c r="A177" s="291" t="s">
        <v>2966</v>
      </c>
      <c r="B177" s="47">
        <v>25400</v>
      </c>
      <c r="C177" s="396" t="s">
        <v>2923</v>
      </c>
      <c r="D177" s="292">
        <v>931400</v>
      </c>
      <c r="E177" s="396" t="s">
        <v>2934</v>
      </c>
      <c r="F177" s="292" t="s">
        <v>519</v>
      </c>
      <c r="G177" s="396" t="s">
        <v>2939</v>
      </c>
      <c r="H177" s="292">
        <v>780160</v>
      </c>
      <c r="I177" s="63" t="s">
        <v>1914</v>
      </c>
      <c r="J177" s="61">
        <v>931104</v>
      </c>
      <c r="K177" s="63" t="s">
        <v>1524</v>
      </c>
      <c r="L177" s="64" t="s">
        <v>359</v>
      </c>
      <c r="M177" s="63" t="s">
        <v>2974</v>
      </c>
      <c r="P177" s="291" t="s">
        <v>2966</v>
      </c>
      <c r="Q177" s="63" t="s">
        <v>1524</v>
      </c>
      <c r="R177" s="64" t="s">
        <v>359</v>
      </c>
    </row>
    <row r="178" spans="1:18">
      <c r="A178" s="291" t="s">
        <v>1149</v>
      </c>
      <c r="B178" s="47">
        <v>25401</v>
      </c>
      <c r="C178" s="396" t="s">
        <v>434</v>
      </c>
      <c r="D178" s="292">
        <v>931104</v>
      </c>
      <c r="E178" s="396" t="s">
        <v>23</v>
      </c>
      <c r="F178" s="292"/>
      <c r="G178" s="396" t="s">
        <v>1377</v>
      </c>
      <c r="H178" s="292">
        <v>740020</v>
      </c>
      <c r="I178" s="63" t="s">
        <v>8</v>
      </c>
      <c r="J178" s="61">
        <v>931111</v>
      </c>
      <c r="K178" s="63" t="s">
        <v>23</v>
      </c>
      <c r="L178" s="64" t="s">
        <v>434</v>
      </c>
      <c r="M178" s="63" t="str">
        <f t="shared" si="1"/>
        <v>ssion</v>
      </c>
      <c r="P178" s="291" t="s">
        <v>1149</v>
      </c>
      <c r="Q178" s="63" t="s">
        <v>23</v>
      </c>
      <c r="R178" s="64" t="s">
        <v>434</v>
      </c>
    </row>
    <row r="179" spans="1:18">
      <c r="A179" s="291" t="s">
        <v>1485</v>
      </c>
      <c r="B179" s="47">
        <v>25401</v>
      </c>
      <c r="C179" s="396" t="s">
        <v>434</v>
      </c>
      <c r="D179" s="292">
        <v>931111</v>
      </c>
      <c r="E179" s="396" t="s">
        <v>2958</v>
      </c>
      <c r="F179" s="292"/>
      <c r="G179" s="396" t="s">
        <v>1377</v>
      </c>
      <c r="H179" s="292">
        <v>740020</v>
      </c>
      <c r="I179" s="63" t="s">
        <v>8</v>
      </c>
      <c r="J179" s="61">
        <v>931111</v>
      </c>
      <c r="K179" s="63" t="s">
        <v>23</v>
      </c>
      <c r="L179" s="64" t="s">
        <v>434</v>
      </c>
      <c r="M179" s="63" t="str">
        <f t="shared" ref="M179:M241" si="2">RIGHT(L179,5)</f>
        <v>ssion</v>
      </c>
      <c r="P179" s="291" t="s">
        <v>1485</v>
      </c>
      <c r="Q179" s="63" t="s">
        <v>23</v>
      </c>
      <c r="R179" s="64" t="s">
        <v>434</v>
      </c>
    </row>
    <row r="180" spans="1:18">
      <c r="A180" s="291" t="s">
        <v>1928</v>
      </c>
      <c r="B180" s="47">
        <v>25420</v>
      </c>
      <c r="C180" s="396" t="s">
        <v>449</v>
      </c>
      <c r="D180" s="292">
        <v>931182</v>
      </c>
      <c r="E180" s="396" t="s">
        <v>1056</v>
      </c>
      <c r="F180" s="292" t="s">
        <v>1377</v>
      </c>
      <c r="G180" s="396" t="s">
        <v>1377</v>
      </c>
      <c r="H180" s="292">
        <v>781080</v>
      </c>
      <c r="I180" s="63" t="s">
        <v>1897</v>
      </c>
      <c r="J180" s="61">
        <v>931180</v>
      </c>
      <c r="K180" s="63" t="s">
        <v>449</v>
      </c>
      <c r="L180" s="64" t="s">
        <v>1056</v>
      </c>
      <c r="M180" s="63" t="s">
        <v>2974</v>
      </c>
      <c r="P180" s="291" t="s">
        <v>1928</v>
      </c>
      <c r="Q180" s="63" t="s">
        <v>449</v>
      </c>
      <c r="R180" s="64" t="s">
        <v>1056</v>
      </c>
    </row>
    <row r="181" spans="1:18">
      <c r="A181" s="291" t="s">
        <v>1948</v>
      </c>
      <c r="B181" s="47">
        <v>25420</v>
      </c>
      <c r="C181" s="396" t="s">
        <v>449</v>
      </c>
      <c r="D181" s="292">
        <v>931189</v>
      </c>
      <c r="E181" s="396" t="e">
        <v>#N/A</v>
      </c>
      <c r="F181" s="292"/>
      <c r="G181" s="396" t="s">
        <v>1377</v>
      </c>
      <c r="H181" s="292">
        <v>781560</v>
      </c>
      <c r="I181" s="63" t="s">
        <v>40</v>
      </c>
      <c r="J181" s="61">
        <v>931180</v>
      </c>
      <c r="K181" s="63" t="s">
        <v>449</v>
      </c>
      <c r="L181" s="64" t="s">
        <v>502</v>
      </c>
      <c r="M181" s="63" t="str">
        <f t="shared" si="2"/>
        <v>ities</v>
      </c>
      <c r="P181" s="291" t="s">
        <v>1948</v>
      </c>
      <c r="Q181" s="63" t="s">
        <v>449</v>
      </c>
      <c r="R181" s="64" t="s">
        <v>502</v>
      </c>
    </row>
    <row r="182" spans="1:18">
      <c r="A182" s="291" t="s">
        <v>1922</v>
      </c>
      <c r="B182" s="47">
        <v>25420</v>
      </c>
      <c r="C182" s="396" t="s">
        <v>449</v>
      </c>
      <c r="D182" s="292">
        <v>931182</v>
      </c>
      <c r="E182" s="396" t="s">
        <v>1056</v>
      </c>
      <c r="F182" s="292" t="s">
        <v>1377</v>
      </c>
      <c r="G182" s="396" t="s">
        <v>1377</v>
      </c>
      <c r="H182" s="292">
        <v>781220</v>
      </c>
      <c r="I182" s="63" t="s">
        <v>13</v>
      </c>
      <c r="J182" s="61">
        <v>931180</v>
      </c>
      <c r="K182" s="63" t="s">
        <v>449</v>
      </c>
      <c r="L182" s="64" t="s">
        <v>1056</v>
      </c>
      <c r="M182" s="63" t="s">
        <v>2779</v>
      </c>
      <c r="P182" s="291" t="s">
        <v>1922</v>
      </c>
      <c r="Q182" s="63" t="s">
        <v>449</v>
      </c>
      <c r="R182" s="64" t="s">
        <v>1056</v>
      </c>
    </row>
    <row r="183" spans="1:18">
      <c r="A183" s="291" t="s">
        <v>2603</v>
      </c>
      <c r="B183" s="47">
        <v>25420</v>
      </c>
      <c r="C183" s="396" t="s">
        <v>449</v>
      </c>
      <c r="D183" s="292">
        <v>931189</v>
      </c>
      <c r="E183" s="396" t="e">
        <v>#N/A</v>
      </c>
      <c r="F183" s="292" t="s">
        <v>520</v>
      </c>
      <c r="G183" s="396" t="s">
        <v>2940</v>
      </c>
      <c r="H183" s="292">
        <v>781220</v>
      </c>
      <c r="I183" s="63" t="s">
        <v>13</v>
      </c>
      <c r="J183" s="61">
        <v>931180</v>
      </c>
      <c r="K183" s="63" t="s">
        <v>449</v>
      </c>
      <c r="L183" s="64" t="s">
        <v>502</v>
      </c>
      <c r="M183" s="63" t="s">
        <v>2779</v>
      </c>
      <c r="P183" s="291" t="s">
        <v>2603</v>
      </c>
      <c r="Q183" s="63" t="s">
        <v>449</v>
      </c>
      <c r="R183" s="64" t="s">
        <v>502</v>
      </c>
    </row>
    <row r="184" spans="1:18">
      <c r="A184" s="291" t="s">
        <v>1328</v>
      </c>
      <c r="B184" s="47">
        <v>25420</v>
      </c>
      <c r="C184" s="396" t="s">
        <v>449</v>
      </c>
      <c r="D184" s="292">
        <v>931189</v>
      </c>
      <c r="E184" s="396" t="e">
        <v>#N/A</v>
      </c>
      <c r="F184" s="292"/>
      <c r="G184" s="396" t="s">
        <v>1377</v>
      </c>
      <c r="H184" s="292">
        <v>781220</v>
      </c>
      <c r="I184" s="63" t="s">
        <v>13</v>
      </c>
      <c r="J184" s="61">
        <v>931180</v>
      </c>
      <c r="K184" s="63" t="s">
        <v>449</v>
      </c>
      <c r="L184" s="64" t="s">
        <v>502</v>
      </c>
      <c r="M184" s="63" t="s">
        <v>2779</v>
      </c>
      <c r="P184" s="291" t="s">
        <v>1328</v>
      </c>
      <c r="Q184" s="63" t="s">
        <v>449</v>
      </c>
      <c r="R184" s="64" t="s">
        <v>502</v>
      </c>
    </row>
    <row r="185" spans="1:18">
      <c r="A185" s="291" t="s">
        <v>1188</v>
      </c>
      <c r="B185" s="47">
        <v>25420</v>
      </c>
      <c r="C185" s="396" t="s">
        <v>449</v>
      </c>
      <c r="D185" s="292">
        <v>931180</v>
      </c>
      <c r="E185" s="396" t="s">
        <v>449</v>
      </c>
      <c r="F185" s="292"/>
      <c r="G185" s="396" t="s">
        <v>1377</v>
      </c>
      <c r="H185" s="292">
        <v>740020</v>
      </c>
      <c r="I185" s="63" t="s">
        <v>8</v>
      </c>
      <c r="J185" s="61">
        <v>931180</v>
      </c>
      <c r="K185" s="63" t="s">
        <v>449</v>
      </c>
      <c r="L185" s="64" t="s">
        <v>505</v>
      </c>
      <c r="M185" s="63" t="str">
        <f t="shared" si="2"/>
        <v>Admin</v>
      </c>
      <c r="P185" s="291" t="s">
        <v>1188</v>
      </c>
      <c r="Q185" s="63" t="s">
        <v>449</v>
      </c>
      <c r="R185" s="64" t="s">
        <v>505</v>
      </c>
    </row>
    <row r="186" spans="1:18">
      <c r="A186" s="291" t="s">
        <v>1189</v>
      </c>
      <c r="B186" s="47">
        <v>25420</v>
      </c>
      <c r="C186" s="396" t="s">
        <v>449</v>
      </c>
      <c r="D186" s="292">
        <v>931401</v>
      </c>
      <c r="E186" s="396" t="s">
        <v>2950</v>
      </c>
      <c r="F186" s="292"/>
      <c r="G186" s="396" t="s">
        <v>1377</v>
      </c>
      <c r="H186" s="292">
        <v>778150</v>
      </c>
      <c r="I186" s="63" t="s">
        <v>26</v>
      </c>
      <c r="J186" s="61">
        <v>931180</v>
      </c>
      <c r="K186" s="63" t="s">
        <v>449</v>
      </c>
      <c r="L186" s="64" t="s">
        <v>503</v>
      </c>
      <c r="M186" s="63" t="s">
        <v>2974</v>
      </c>
      <c r="P186" s="291" t="s">
        <v>1189</v>
      </c>
      <c r="Q186" s="63" t="s">
        <v>449</v>
      </c>
      <c r="R186" s="64" t="s">
        <v>503</v>
      </c>
    </row>
    <row r="187" spans="1:18">
      <c r="A187" s="291" t="s">
        <v>1797</v>
      </c>
      <c r="B187" s="47">
        <v>25420</v>
      </c>
      <c r="C187" s="396" t="s">
        <v>449</v>
      </c>
      <c r="D187" s="292">
        <v>931180</v>
      </c>
      <c r="E187" s="396" t="s">
        <v>449</v>
      </c>
      <c r="F187" s="292"/>
      <c r="G187" s="396" t="s">
        <v>1377</v>
      </c>
      <c r="H187" s="292">
        <v>790500</v>
      </c>
      <c r="I187" s="63" t="s">
        <v>9</v>
      </c>
      <c r="J187" s="61">
        <v>931180</v>
      </c>
      <c r="K187" s="63" t="s">
        <v>449</v>
      </c>
      <c r="L187" s="64" t="s">
        <v>505</v>
      </c>
      <c r="M187" s="63" t="str">
        <f t="shared" si="2"/>
        <v>Admin</v>
      </c>
      <c r="P187" s="291" t="s">
        <v>1797</v>
      </c>
      <c r="Q187" s="63" t="s">
        <v>449</v>
      </c>
      <c r="R187" s="64" t="s">
        <v>505</v>
      </c>
    </row>
    <row r="188" spans="1:18">
      <c r="A188" s="291" t="s">
        <v>1926</v>
      </c>
      <c r="B188" s="47">
        <v>25420</v>
      </c>
      <c r="C188" s="396" t="s">
        <v>449</v>
      </c>
      <c r="D188" s="292">
        <v>931182</v>
      </c>
      <c r="E188" s="396" t="s">
        <v>1056</v>
      </c>
      <c r="F188" s="292" t="s">
        <v>1377</v>
      </c>
      <c r="G188" s="396" t="s">
        <v>1377</v>
      </c>
      <c r="H188" s="292">
        <v>780160</v>
      </c>
      <c r="I188" s="63" t="s">
        <v>1914</v>
      </c>
      <c r="J188" s="61">
        <v>931180</v>
      </c>
      <c r="K188" s="63" t="s">
        <v>449</v>
      </c>
      <c r="L188" s="64" t="s">
        <v>1056</v>
      </c>
      <c r="M188" s="63" t="s">
        <v>2974</v>
      </c>
      <c r="P188" s="291" t="s">
        <v>1926</v>
      </c>
      <c r="Q188" s="63" t="s">
        <v>449</v>
      </c>
      <c r="R188" s="64" t="s">
        <v>1056</v>
      </c>
    </row>
    <row r="189" spans="1:18">
      <c r="A189" s="291" t="s">
        <v>1752</v>
      </c>
      <c r="B189" s="47">
        <v>25420</v>
      </c>
      <c r="C189" s="396" t="s">
        <v>449</v>
      </c>
      <c r="D189" s="292">
        <v>931180</v>
      </c>
      <c r="E189" s="396" t="s">
        <v>449</v>
      </c>
      <c r="F189" s="292"/>
      <c r="G189" s="396" t="s">
        <v>1377</v>
      </c>
      <c r="H189" s="292">
        <v>781120</v>
      </c>
      <c r="I189" s="63" t="s">
        <v>38</v>
      </c>
      <c r="J189" s="61">
        <v>931180</v>
      </c>
      <c r="K189" s="63" t="s">
        <v>449</v>
      </c>
      <c r="L189" s="64" t="s">
        <v>505</v>
      </c>
      <c r="M189" s="63" t="str">
        <f t="shared" si="2"/>
        <v>Admin</v>
      </c>
      <c r="P189" s="291" t="s">
        <v>1752</v>
      </c>
      <c r="Q189" s="63" t="s">
        <v>449</v>
      </c>
      <c r="R189" s="64" t="s">
        <v>505</v>
      </c>
    </row>
    <row r="190" spans="1:18">
      <c r="A190" s="291" t="s">
        <v>1186</v>
      </c>
      <c r="B190" s="47">
        <v>25420</v>
      </c>
      <c r="C190" s="396" t="s">
        <v>449</v>
      </c>
      <c r="D190" s="292">
        <v>931182</v>
      </c>
      <c r="E190" s="396" t="s">
        <v>1056</v>
      </c>
      <c r="F190" s="292"/>
      <c r="G190" s="396" t="s">
        <v>1377</v>
      </c>
      <c r="H190" s="292">
        <v>776740</v>
      </c>
      <c r="I190" s="63" t="s">
        <v>20</v>
      </c>
      <c r="J190" s="61">
        <v>931180</v>
      </c>
      <c r="K190" s="63" t="s">
        <v>449</v>
      </c>
      <c r="L190" s="64" t="s">
        <v>1056</v>
      </c>
      <c r="M190" s="63" t="s">
        <v>2974</v>
      </c>
      <c r="P190" s="291" t="s">
        <v>1186</v>
      </c>
      <c r="Q190" s="63" t="s">
        <v>449</v>
      </c>
      <c r="R190" s="64" t="s">
        <v>1056</v>
      </c>
    </row>
    <row r="191" spans="1:18">
      <c r="A191" s="291" t="s">
        <v>1187</v>
      </c>
      <c r="B191" s="47">
        <v>25420</v>
      </c>
      <c r="C191" s="396" t="s">
        <v>449</v>
      </c>
      <c r="D191" s="292">
        <v>931186</v>
      </c>
      <c r="E191" s="396" t="s">
        <v>504</v>
      </c>
      <c r="F191" s="292"/>
      <c r="G191" s="396" t="s">
        <v>1377</v>
      </c>
      <c r="H191" s="292">
        <v>776740</v>
      </c>
      <c r="I191" s="63" t="s">
        <v>20</v>
      </c>
      <c r="J191" s="61">
        <v>931180</v>
      </c>
      <c r="K191" s="63" t="s">
        <v>449</v>
      </c>
      <c r="L191" s="64" t="s">
        <v>504</v>
      </c>
      <c r="M191" s="63" t="s">
        <v>2974</v>
      </c>
      <c r="P191" s="291" t="s">
        <v>1187</v>
      </c>
      <c r="Q191" s="63" t="s">
        <v>449</v>
      </c>
      <c r="R191" s="64" t="s">
        <v>504</v>
      </c>
    </row>
    <row r="192" spans="1:18">
      <c r="A192" s="291" t="s">
        <v>1190</v>
      </c>
      <c r="B192" s="47">
        <v>25420</v>
      </c>
      <c r="C192" s="396" t="s">
        <v>449</v>
      </c>
      <c r="D192" s="292">
        <v>931401</v>
      </c>
      <c r="E192" s="396" t="s">
        <v>2950</v>
      </c>
      <c r="F192" s="292"/>
      <c r="G192" s="396" t="s">
        <v>1377</v>
      </c>
      <c r="H192" s="292">
        <v>741000</v>
      </c>
      <c r="I192" s="63" t="s">
        <v>29</v>
      </c>
      <c r="J192" s="61">
        <v>931180</v>
      </c>
      <c r="K192" s="63" t="s">
        <v>449</v>
      </c>
      <c r="L192" s="64" t="s">
        <v>503</v>
      </c>
      <c r="M192" s="63" t="s">
        <v>2974</v>
      </c>
      <c r="P192" s="291" t="s">
        <v>1190</v>
      </c>
      <c r="Q192" s="63" t="s">
        <v>449</v>
      </c>
      <c r="R192" s="64" t="s">
        <v>503</v>
      </c>
    </row>
    <row r="193" spans="1:18">
      <c r="A193" s="291" t="s">
        <v>1938</v>
      </c>
      <c r="B193" s="47">
        <v>25420</v>
      </c>
      <c r="C193" s="396" t="s">
        <v>449</v>
      </c>
      <c r="D193" s="292">
        <v>931182</v>
      </c>
      <c r="E193" s="396" t="s">
        <v>1056</v>
      </c>
      <c r="F193" s="292" t="s">
        <v>1377</v>
      </c>
      <c r="G193" s="396" t="s">
        <v>1377</v>
      </c>
      <c r="H193" s="292">
        <v>774810</v>
      </c>
      <c r="I193" s="63" t="s">
        <v>1942</v>
      </c>
      <c r="J193" s="61">
        <v>931180</v>
      </c>
      <c r="K193" s="63" t="s">
        <v>449</v>
      </c>
      <c r="L193" s="64" t="s">
        <v>1056</v>
      </c>
      <c r="M193" s="63" t="s">
        <v>2974</v>
      </c>
      <c r="P193" s="291" t="s">
        <v>1938</v>
      </c>
      <c r="Q193" s="63" t="s">
        <v>449</v>
      </c>
      <c r="R193" s="64" t="s">
        <v>1056</v>
      </c>
    </row>
    <row r="194" spans="1:18">
      <c r="A194" s="291" t="s">
        <v>2809</v>
      </c>
      <c r="B194" s="47">
        <v>25420</v>
      </c>
      <c r="C194" s="396" t="s">
        <v>449</v>
      </c>
      <c r="D194" s="292">
        <v>931401</v>
      </c>
      <c r="E194" s="396" t="s">
        <v>2950</v>
      </c>
      <c r="F194" s="292"/>
      <c r="G194" s="396" t="s">
        <v>1377</v>
      </c>
      <c r="H194" s="292">
        <v>741000</v>
      </c>
      <c r="I194" s="63" t="s">
        <v>29</v>
      </c>
      <c r="J194" s="61">
        <v>931180</v>
      </c>
      <c r="K194" s="63" t="s">
        <v>449</v>
      </c>
      <c r="L194" s="64" t="s">
        <v>503</v>
      </c>
      <c r="M194" s="63" t="s">
        <v>2974</v>
      </c>
      <c r="P194" s="291" t="s">
        <v>2809</v>
      </c>
      <c r="Q194" s="63" t="s">
        <v>449</v>
      </c>
      <c r="R194" s="64" t="s">
        <v>503</v>
      </c>
    </row>
    <row r="195" spans="1:18">
      <c r="A195" s="291" t="s">
        <v>2819</v>
      </c>
      <c r="B195" s="47">
        <v>25420</v>
      </c>
      <c r="C195" s="396" t="s">
        <v>449</v>
      </c>
      <c r="D195" s="292">
        <v>931182</v>
      </c>
      <c r="E195" s="396" t="s">
        <v>1056</v>
      </c>
      <c r="F195" s="292"/>
      <c r="G195" s="396" t="s">
        <v>1377</v>
      </c>
      <c r="H195" s="292">
        <v>776740</v>
      </c>
      <c r="I195" s="63" t="s">
        <v>20</v>
      </c>
      <c r="J195" s="61">
        <v>931180</v>
      </c>
      <c r="K195" s="63" t="s">
        <v>449</v>
      </c>
      <c r="L195" s="64" t="s">
        <v>1056</v>
      </c>
      <c r="M195" s="63" t="s">
        <v>2974</v>
      </c>
      <c r="P195" s="291" t="s">
        <v>2819</v>
      </c>
      <c r="Q195" s="63" t="s">
        <v>449</v>
      </c>
      <c r="R195" s="64" t="s">
        <v>1056</v>
      </c>
    </row>
    <row r="196" spans="1:18">
      <c r="A196" s="291" t="s">
        <v>2820</v>
      </c>
      <c r="B196" s="47">
        <v>25420</v>
      </c>
      <c r="C196" s="396" t="s">
        <v>449</v>
      </c>
      <c r="D196" s="292">
        <v>931186</v>
      </c>
      <c r="E196" s="396" t="s">
        <v>504</v>
      </c>
      <c r="F196" s="292"/>
      <c r="G196" s="396" t="s">
        <v>1377</v>
      </c>
      <c r="H196" s="292">
        <v>776740</v>
      </c>
      <c r="I196" s="63" t="s">
        <v>20</v>
      </c>
      <c r="J196" s="61">
        <v>931180</v>
      </c>
      <c r="K196" s="63" t="s">
        <v>449</v>
      </c>
      <c r="L196" s="64" t="s">
        <v>504</v>
      </c>
      <c r="M196" s="63" t="s">
        <v>2974</v>
      </c>
      <c r="P196" s="291" t="s">
        <v>2820</v>
      </c>
      <c r="Q196" s="63" t="s">
        <v>449</v>
      </c>
      <c r="R196" s="64" t="s">
        <v>504</v>
      </c>
    </row>
    <row r="197" spans="1:18">
      <c r="A197" s="291" t="s">
        <v>2827</v>
      </c>
      <c r="B197" s="47">
        <v>25420</v>
      </c>
      <c r="C197" s="396" t="s">
        <v>449</v>
      </c>
      <c r="D197" s="292">
        <v>931182</v>
      </c>
      <c r="E197" s="396" t="s">
        <v>1056</v>
      </c>
      <c r="F197" s="292"/>
      <c r="G197" s="396" t="s">
        <v>1377</v>
      </c>
      <c r="H197" s="292">
        <v>780160</v>
      </c>
      <c r="I197" s="63" t="s">
        <v>1914</v>
      </c>
      <c r="J197" s="61">
        <v>931180</v>
      </c>
      <c r="K197" s="63" t="s">
        <v>449</v>
      </c>
      <c r="L197" s="64" t="s">
        <v>1056</v>
      </c>
      <c r="M197" s="63" t="s">
        <v>2974</v>
      </c>
      <c r="P197" s="291" t="s">
        <v>2827</v>
      </c>
      <c r="Q197" s="63" t="s">
        <v>449</v>
      </c>
      <c r="R197" s="64" t="s">
        <v>1056</v>
      </c>
    </row>
    <row r="198" spans="1:18">
      <c r="A198" s="291" t="s">
        <v>2829</v>
      </c>
      <c r="B198" s="47">
        <v>25420</v>
      </c>
      <c r="C198" s="396" t="s">
        <v>449</v>
      </c>
      <c r="D198" s="292">
        <v>931182</v>
      </c>
      <c r="E198" s="396" t="s">
        <v>1056</v>
      </c>
      <c r="F198" s="292"/>
      <c r="G198" s="396" t="s">
        <v>1377</v>
      </c>
      <c r="H198" s="292">
        <v>781220</v>
      </c>
      <c r="I198" s="63" t="s">
        <v>13</v>
      </c>
      <c r="J198" s="61">
        <v>931180</v>
      </c>
      <c r="K198" s="63" t="s">
        <v>449</v>
      </c>
      <c r="L198" s="64" t="s">
        <v>1056</v>
      </c>
      <c r="M198" s="63" t="s">
        <v>2779</v>
      </c>
      <c r="P198" s="291" t="s">
        <v>2829</v>
      </c>
      <c r="Q198" s="63" t="s">
        <v>449</v>
      </c>
      <c r="R198" s="64" t="s">
        <v>1056</v>
      </c>
    </row>
    <row r="199" spans="1:18">
      <c r="A199" s="291" t="s">
        <v>1977</v>
      </c>
      <c r="B199" s="47">
        <v>25430</v>
      </c>
      <c r="C199" s="396" t="s">
        <v>2951</v>
      </c>
      <c r="D199" s="292">
        <v>931170</v>
      </c>
      <c r="E199" s="396" t="s">
        <v>1515</v>
      </c>
      <c r="F199" s="292" t="s">
        <v>512</v>
      </c>
      <c r="G199" s="396" t="s">
        <v>2952</v>
      </c>
      <c r="H199" s="292">
        <v>741020</v>
      </c>
      <c r="I199" s="63" t="s">
        <v>1520</v>
      </c>
      <c r="J199" s="61">
        <v>931170</v>
      </c>
      <c r="K199" s="63" t="s">
        <v>47</v>
      </c>
      <c r="L199" s="64" t="s">
        <v>508</v>
      </c>
      <c r="M199" s="63" t="s">
        <v>2974</v>
      </c>
      <c r="P199" s="291" t="s">
        <v>1977</v>
      </c>
      <c r="Q199" s="63" t="s">
        <v>47</v>
      </c>
      <c r="R199" s="64" t="s">
        <v>508</v>
      </c>
    </row>
    <row r="200" spans="1:18">
      <c r="A200" s="291" t="s">
        <v>1952</v>
      </c>
      <c r="B200" s="47">
        <v>25430</v>
      </c>
      <c r="C200" s="396" t="s">
        <v>2951</v>
      </c>
      <c r="D200" s="292">
        <v>931170</v>
      </c>
      <c r="E200" s="396" t="s">
        <v>1515</v>
      </c>
      <c r="F200" s="292" t="s">
        <v>527</v>
      </c>
      <c r="G200" s="396" t="s">
        <v>2927</v>
      </c>
      <c r="H200" s="292">
        <v>741020</v>
      </c>
      <c r="I200" s="63" t="s">
        <v>1520</v>
      </c>
      <c r="J200" s="61">
        <v>931170</v>
      </c>
      <c r="K200" s="63" t="s">
        <v>47</v>
      </c>
      <c r="L200" s="64" t="s">
        <v>508</v>
      </c>
      <c r="M200" s="63" t="s">
        <v>2974</v>
      </c>
      <c r="P200" s="291" t="s">
        <v>1952</v>
      </c>
      <c r="Q200" s="63" t="s">
        <v>47</v>
      </c>
      <c r="R200" s="64" t="s">
        <v>508</v>
      </c>
    </row>
    <row r="201" spans="1:18">
      <c r="A201" s="291" t="s">
        <v>1151</v>
      </c>
      <c r="B201" s="47">
        <v>25430</v>
      </c>
      <c r="C201" s="396" t="s">
        <v>2951</v>
      </c>
      <c r="D201" s="292">
        <v>931170</v>
      </c>
      <c r="E201" s="396" t="s">
        <v>1515</v>
      </c>
      <c r="F201" s="292"/>
      <c r="G201" s="396" t="s">
        <v>1377</v>
      </c>
      <c r="H201" s="292">
        <v>790600</v>
      </c>
      <c r="I201" s="63" t="s">
        <v>16</v>
      </c>
      <c r="J201" s="61">
        <v>931170</v>
      </c>
      <c r="K201" s="63" t="s">
        <v>47</v>
      </c>
      <c r="L201" s="64" t="s">
        <v>509</v>
      </c>
      <c r="M201" s="63" t="str">
        <f t="shared" si="2"/>
        <v>ement</v>
      </c>
      <c r="P201" s="291" t="s">
        <v>1151</v>
      </c>
      <c r="Q201" s="63" t="s">
        <v>47</v>
      </c>
      <c r="R201" s="64" t="s">
        <v>509</v>
      </c>
    </row>
    <row r="202" spans="1:18">
      <c r="A202" s="291" t="s">
        <v>1150</v>
      </c>
      <c r="B202" s="47">
        <v>25430</v>
      </c>
      <c r="C202" s="396" t="s">
        <v>2951</v>
      </c>
      <c r="D202" s="292">
        <v>931170</v>
      </c>
      <c r="E202" s="396" t="s">
        <v>1515</v>
      </c>
      <c r="F202" s="292"/>
      <c r="G202" s="396" t="s">
        <v>1377</v>
      </c>
      <c r="H202" s="292">
        <v>740020</v>
      </c>
      <c r="I202" s="63" t="s">
        <v>8</v>
      </c>
      <c r="J202" s="61">
        <v>931170</v>
      </c>
      <c r="K202" s="63" t="s">
        <v>47</v>
      </c>
      <c r="L202" s="64" t="s">
        <v>508</v>
      </c>
      <c r="M202" s="63" t="str">
        <f t="shared" si="2"/>
        <v>ement</v>
      </c>
      <c r="P202" s="291" t="s">
        <v>1150</v>
      </c>
      <c r="Q202" s="63" t="s">
        <v>47</v>
      </c>
      <c r="R202" s="64" t="s">
        <v>508</v>
      </c>
    </row>
    <row r="203" spans="1:18">
      <c r="A203" s="291" t="s">
        <v>2554</v>
      </c>
      <c r="B203" s="47">
        <v>25430</v>
      </c>
      <c r="C203" s="396" t="s">
        <v>2951</v>
      </c>
      <c r="D203" s="292">
        <v>931170</v>
      </c>
      <c r="E203" s="396" t="s">
        <v>1515</v>
      </c>
      <c r="F203" s="292"/>
      <c r="G203" s="396" t="s">
        <v>1377</v>
      </c>
      <c r="H203" s="292">
        <v>778200</v>
      </c>
      <c r="I203" s="63" t="s">
        <v>2551</v>
      </c>
      <c r="J203" s="61">
        <v>931170</v>
      </c>
      <c r="K203" s="63" t="s">
        <v>47</v>
      </c>
      <c r="L203" s="64" t="s">
        <v>508</v>
      </c>
      <c r="M203" s="63" t="str">
        <f t="shared" si="2"/>
        <v>ement</v>
      </c>
      <c r="P203" s="291" t="s">
        <v>2554</v>
      </c>
      <c r="Q203" s="63" t="s">
        <v>47</v>
      </c>
      <c r="R203" s="64" t="s">
        <v>508</v>
      </c>
    </row>
    <row r="204" spans="1:18">
      <c r="A204" s="291" t="s">
        <v>1192</v>
      </c>
      <c r="B204" s="47">
        <v>25430</v>
      </c>
      <c r="C204" s="396" t="s">
        <v>2951</v>
      </c>
      <c r="D204" s="292">
        <v>931170</v>
      </c>
      <c r="E204" s="396" t="s">
        <v>1515</v>
      </c>
      <c r="F204" s="292"/>
      <c r="G204" s="396" t="s">
        <v>1377</v>
      </c>
      <c r="H204" s="292">
        <v>790500</v>
      </c>
      <c r="I204" s="63" t="s">
        <v>9</v>
      </c>
      <c r="J204" s="61">
        <v>931170</v>
      </c>
      <c r="K204" s="63" t="s">
        <v>47</v>
      </c>
      <c r="L204" s="64" t="s">
        <v>508</v>
      </c>
      <c r="M204" s="63" t="str">
        <f t="shared" si="2"/>
        <v>ement</v>
      </c>
      <c r="P204" s="291" t="s">
        <v>1192</v>
      </c>
      <c r="Q204" s="63" t="s">
        <v>47</v>
      </c>
      <c r="R204" s="64" t="s">
        <v>508</v>
      </c>
    </row>
    <row r="205" spans="1:18">
      <c r="A205" s="291" t="s">
        <v>1194</v>
      </c>
      <c r="B205" s="47">
        <v>25440</v>
      </c>
      <c r="C205" s="396" t="s">
        <v>1767</v>
      </c>
      <c r="D205" s="292">
        <v>931160</v>
      </c>
      <c r="E205" s="396" t="s">
        <v>2959</v>
      </c>
      <c r="F205" s="292"/>
      <c r="G205" s="396" t="s">
        <v>1377</v>
      </c>
      <c r="H205" s="292">
        <v>740020</v>
      </c>
      <c r="I205" s="63" t="s">
        <v>8</v>
      </c>
      <c r="J205" s="61">
        <v>931160</v>
      </c>
      <c r="K205" s="63" t="s">
        <v>47</v>
      </c>
      <c r="L205" s="64" t="s">
        <v>509</v>
      </c>
      <c r="M205" s="63" t="str">
        <f t="shared" si="2"/>
        <v>ement</v>
      </c>
      <c r="P205" s="291" t="s">
        <v>1194</v>
      </c>
      <c r="Q205" s="63" t="s">
        <v>47</v>
      </c>
      <c r="R205" s="64" t="s">
        <v>509</v>
      </c>
    </row>
    <row r="206" spans="1:18">
      <c r="A206" s="291" t="s">
        <v>1193</v>
      </c>
      <c r="B206" s="47">
        <v>25440</v>
      </c>
      <c r="C206" s="396" t="s">
        <v>1767</v>
      </c>
      <c r="D206" s="292">
        <v>931160</v>
      </c>
      <c r="E206" s="396" t="s">
        <v>2959</v>
      </c>
      <c r="F206" s="292"/>
      <c r="G206" s="396" t="s">
        <v>1377</v>
      </c>
      <c r="H206" s="292">
        <v>755190</v>
      </c>
      <c r="I206" s="63" t="s">
        <v>27</v>
      </c>
      <c r="J206" s="61">
        <v>931160</v>
      </c>
      <c r="K206" s="63" t="s">
        <v>47</v>
      </c>
      <c r="L206" s="64" t="s">
        <v>509</v>
      </c>
      <c r="M206" s="63" t="s">
        <v>2779</v>
      </c>
      <c r="P206" s="291" t="s">
        <v>1193</v>
      </c>
      <c r="Q206" s="63" t="s">
        <v>47</v>
      </c>
      <c r="R206" s="64" t="s">
        <v>509</v>
      </c>
    </row>
    <row r="207" spans="1:18">
      <c r="A207" s="291" t="s">
        <v>2552</v>
      </c>
      <c r="B207" s="47">
        <v>25440</v>
      </c>
      <c r="C207" s="396" t="s">
        <v>1767</v>
      </c>
      <c r="D207" s="292">
        <v>931160</v>
      </c>
      <c r="E207" s="396" t="s">
        <v>2959</v>
      </c>
      <c r="F207" s="292"/>
      <c r="G207" s="396" t="s">
        <v>1377</v>
      </c>
      <c r="H207" s="292">
        <v>778200</v>
      </c>
      <c r="I207" s="63" t="s">
        <v>27</v>
      </c>
      <c r="J207" s="61">
        <v>931160</v>
      </c>
      <c r="K207" s="63" t="s">
        <v>47</v>
      </c>
      <c r="L207" s="64" t="s">
        <v>509</v>
      </c>
      <c r="M207" s="63" t="str">
        <f t="shared" si="2"/>
        <v>ement</v>
      </c>
      <c r="P207" s="291" t="s">
        <v>2552</v>
      </c>
      <c r="Q207" s="63" t="s">
        <v>47</v>
      </c>
      <c r="R207" s="64" t="s">
        <v>509</v>
      </c>
    </row>
    <row r="208" spans="1:18">
      <c r="A208" s="291" t="s">
        <v>1148</v>
      </c>
      <c r="B208" s="47">
        <v>25500</v>
      </c>
      <c r="C208" s="396" t="s">
        <v>2970</v>
      </c>
      <c r="D208" s="292">
        <v>931103</v>
      </c>
      <c r="E208" s="396" t="s">
        <v>2971</v>
      </c>
      <c r="F208" s="292"/>
      <c r="G208" s="396" t="s">
        <v>1377</v>
      </c>
      <c r="H208" s="292">
        <v>777730</v>
      </c>
      <c r="I208" s="63" t="s">
        <v>17</v>
      </c>
      <c r="J208" s="61">
        <v>931103</v>
      </c>
      <c r="K208" s="63" t="s">
        <v>1766</v>
      </c>
      <c r="L208" s="64" t="s">
        <v>452</v>
      </c>
      <c r="M208" s="63" t="s">
        <v>2974</v>
      </c>
      <c r="P208" s="291" t="s">
        <v>1148</v>
      </c>
      <c r="Q208" s="63" t="s">
        <v>1766</v>
      </c>
      <c r="R208" s="64" t="s">
        <v>452</v>
      </c>
    </row>
    <row r="209" spans="1:18">
      <c r="A209" s="291" t="s">
        <v>1147</v>
      </c>
      <c r="B209" s="47">
        <v>25500</v>
      </c>
      <c r="C209" s="396" t="s">
        <v>2970</v>
      </c>
      <c r="D209" s="292">
        <v>931103</v>
      </c>
      <c r="E209" s="396" t="s">
        <v>2971</v>
      </c>
      <c r="F209" s="292"/>
      <c r="G209" s="396" t="s">
        <v>1377</v>
      </c>
      <c r="H209" s="292">
        <v>740020</v>
      </c>
      <c r="I209" s="63" t="s">
        <v>8</v>
      </c>
      <c r="J209" s="61">
        <v>931103</v>
      </c>
      <c r="K209" s="63" t="s">
        <v>1766</v>
      </c>
      <c r="L209" s="64" t="s">
        <v>452</v>
      </c>
      <c r="M209" s="63" t="str">
        <f t="shared" si="2"/>
        <v>ssion</v>
      </c>
      <c r="P209" s="291" t="s">
        <v>1147</v>
      </c>
      <c r="Q209" s="63" t="s">
        <v>1766</v>
      </c>
      <c r="R209" s="64" t="s">
        <v>452</v>
      </c>
    </row>
    <row r="210" spans="1:18">
      <c r="A210" s="291" t="s">
        <v>2826</v>
      </c>
      <c r="B210" s="47">
        <v>25500</v>
      </c>
      <c r="C210" s="396" t="s">
        <v>2970</v>
      </c>
      <c r="D210" s="292">
        <v>931103</v>
      </c>
      <c r="E210" s="396" t="s">
        <v>2971</v>
      </c>
      <c r="F210" s="292"/>
      <c r="G210" s="396" t="s">
        <v>1377</v>
      </c>
      <c r="H210" s="292">
        <v>777730</v>
      </c>
      <c r="I210" s="63" t="s">
        <v>17</v>
      </c>
      <c r="J210" s="61">
        <v>931103</v>
      </c>
      <c r="K210" s="63" t="s">
        <v>1766</v>
      </c>
      <c r="L210" s="64" t="s">
        <v>452</v>
      </c>
      <c r="M210" s="63" t="s">
        <v>2974</v>
      </c>
      <c r="P210" s="291" t="s">
        <v>2826</v>
      </c>
      <c r="Q210" s="63" t="s">
        <v>1766</v>
      </c>
      <c r="R210" s="64" t="s">
        <v>452</v>
      </c>
    </row>
    <row r="211" spans="1:18">
      <c r="A211" s="291" t="s">
        <v>1158</v>
      </c>
      <c r="B211" s="47">
        <v>25510</v>
      </c>
      <c r="C211" s="396" t="s">
        <v>2954</v>
      </c>
      <c r="D211" s="292">
        <v>931108</v>
      </c>
      <c r="E211" s="396" t="s">
        <v>2954</v>
      </c>
      <c r="F211" s="292"/>
      <c r="G211" s="396" t="s">
        <v>1377</v>
      </c>
      <c r="H211" s="292">
        <v>740020</v>
      </c>
      <c r="I211" s="63" t="s">
        <v>8</v>
      </c>
      <c r="J211" s="61">
        <v>931108</v>
      </c>
      <c r="K211" s="63" t="s">
        <v>450</v>
      </c>
      <c r="L211" s="64" t="s">
        <v>444</v>
      </c>
      <c r="M211" s="63" t="str">
        <f t="shared" si="2"/>
        <v>ences</v>
      </c>
      <c r="P211" s="291" t="s">
        <v>1158</v>
      </c>
      <c r="Q211" s="63" t="s">
        <v>450</v>
      </c>
      <c r="R211" s="64" t="s">
        <v>444</v>
      </c>
    </row>
    <row r="212" spans="1:18">
      <c r="A212" s="291" t="s">
        <v>2553</v>
      </c>
      <c r="B212" s="47">
        <v>25510</v>
      </c>
      <c r="C212" s="396" t="s">
        <v>2954</v>
      </c>
      <c r="D212" s="292">
        <v>931108</v>
      </c>
      <c r="E212" s="396" t="s">
        <v>2954</v>
      </c>
      <c r="F212" s="292"/>
      <c r="G212" s="396" t="s">
        <v>1377</v>
      </c>
      <c r="H212" s="292">
        <v>778200</v>
      </c>
      <c r="I212" s="63" t="s">
        <v>27</v>
      </c>
      <c r="J212" s="61">
        <v>931108</v>
      </c>
      <c r="K212" s="63" t="s">
        <v>450</v>
      </c>
      <c r="L212" s="64" t="s">
        <v>444</v>
      </c>
      <c r="M212" s="63" t="str">
        <f t="shared" si="2"/>
        <v>ences</v>
      </c>
      <c r="P212" s="291" t="s">
        <v>2553</v>
      </c>
      <c r="Q212" s="63" t="s">
        <v>450</v>
      </c>
      <c r="R212" s="64" t="s">
        <v>444</v>
      </c>
    </row>
    <row r="213" spans="1:18">
      <c r="A213" s="291" t="s">
        <v>1159</v>
      </c>
      <c r="B213" s="47">
        <v>25510</v>
      </c>
      <c r="C213" s="396" t="s">
        <v>2954</v>
      </c>
      <c r="D213" s="292">
        <v>931108</v>
      </c>
      <c r="E213" s="396" t="s">
        <v>2954</v>
      </c>
      <c r="F213" s="292" t="s">
        <v>525</v>
      </c>
      <c r="G213" s="396" t="s">
        <v>2942</v>
      </c>
      <c r="H213" s="292">
        <v>741000</v>
      </c>
      <c r="I213" s="63" t="s">
        <v>29</v>
      </c>
      <c r="J213" s="61">
        <v>931108</v>
      </c>
      <c r="K213" s="63" t="s">
        <v>450</v>
      </c>
      <c r="L213" s="64" t="s">
        <v>444</v>
      </c>
      <c r="M213" s="63" t="s">
        <v>2974</v>
      </c>
      <c r="P213" s="291" t="s">
        <v>1159</v>
      </c>
      <c r="Q213" s="63" t="s">
        <v>450</v>
      </c>
      <c r="R213" s="64" t="s">
        <v>444</v>
      </c>
    </row>
    <row r="214" spans="1:18">
      <c r="A214" s="291" t="s">
        <v>1160</v>
      </c>
      <c r="B214" s="47">
        <v>25510</v>
      </c>
      <c r="C214" s="396" t="s">
        <v>2954</v>
      </c>
      <c r="D214" s="292">
        <v>931108</v>
      </c>
      <c r="E214" s="396" t="s">
        <v>2954</v>
      </c>
      <c r="F214" s="292" t="s">
        <v>517</v>
      </c>
      <c r="G214" s="396" t="s">
        <v>2936</v>
      </c>
      <c r="H214" s="292">
        <v>741000</v>
      </c>
      <c r="I214" s="63" t="s">
        <v>29</v>
      </c>
      <c r="J214" s="61">
        <v>931108</v>
      </c>
      <c r="K214" s="63" t="s">
        <v>450</v>
      </c>
      <c r="L214" s="64" t="s">
        <v>444</v>
      </c>
      <c r="M214" s="63" t="s">
        <v>2974</v>
      </c>
      <c r="P214" s="291" t="s">
        <v>1160</v>
      </c>
      <c r="Q214" s="63" t="s">
        <v>450</v>
      </c>
      <c r="R214" s="64" t="s">
        <v>444</v>
      </c>
    </row>
    <row r="215" spans="1:18">
      <c r="A215" s="291" t="s">
        <v>1161</v>
      </c>
      <c r="B215" s="47">
        <v>25510</v>
      </c>
      <c r="C215" s="396" t="s">
        <v>2954</v>
      </c>
      <c r="D215" s="292">
        <v>931108</v>
      </c>
      <c r="E215" s="396" t="s">
        <v>2954</v>
      </c>
      <c r="F215" s="292" t="s">
        <v>514</v>
      </c>
      <c r="G215" s="396" t="s">
        <v>2838</v>
      </c>
      <c r="H215" s="292">
        <v>741000</v>
      </c>
      <c r="I215" s="63" t="s">
        <v>29</v>
      </c>
      <c r="J215" s="61">
        <v>931108</v>
      </c>
      <c r="K215" s="63" t="s">
        <v>450</v>
      </c>
      <c r="L215" s="64" t="s">
        <v>444</v>
      </c>
      <c r="M215" s="63" t="s">
        <v>2974</v>
      </c>
      <c r="P215" s="291" t="s">
        <v>1161</v>
      </c>
      <c r="Q215" s="63" t="s">
        <v>450</v>
      </c>
      <c r="R215" s="64" t="s">
        <v>444</v>
      </c>
    </row>
    <row r="216" spans="1:18">
      <c r="A216" s="291" t="s">
        <v>1162</v>
      </c>
      <c r="B216" s="47">
        <v>25510</v>
      </c>
      <c r="C216" s="396" t="s">
        <v>2954</v>
      </c>
      <c r="D216" s="292">
        <v>931108</v>
      </c>
      <c r="E216" s="396" t="s">
        <v>2954</v>
      </c>
      <c r="F216" s="292" t="s">
        <v>515</v>
      </c>
      <c r="G216" s="396" t="s">
        <v>2937</v>
      </c>
      <c r="H216" s="292">
        <v>741000</v>
      </c>
      <c r="I216" s="63" t="s">
        <v>29</v>
      </c>
      <c r="J216" s="61">
        <v>931108</v>
      </c>
      <c r="K216" s="63" t="s">
        <v>450</v>
      </c>
      <c r="L216" s="64" t="s">
        <v>444</v>
      </c>
      <c r="M216" s="63" t="s">
        <v>2974</v>
      </c>
      <c r="P216" s="291" t="s">
        <v>1162</v>
      </c>
      <c r="Q216" s="63" t="s">
        <v>450</v>
      </c>
      <c r="R216" s="64" t="s">
        <v>444</v>
      </c>
    </row>
    <row r="217" spans="1:18">
      <c r="A217" s="291" t="s">
        <v>1163</v>
      </c>
      <c r="B217" s="47">
        <v>25510</v>
      </c>
      <c r="C217" s="396" t="s">
        <v>2954</v>
      </c>
      <c r="D217" s="292">
        <v>931108</v>
      </c>
      <c r="E217" s="396" t="s">
        <v>2954</v>
      </c>
      <c r="F217" s="292" t="s">
        <v>512</v>
      </c>
      <c r="G217" s="396" t="s">
        <v>2952</v>
      </c>
      <c r="H217" s="292">
        <v>741000</v>
      </c>
      <c r="I217" s="63" t="s">
        <v>29</v>
      </c>
      <c r="J217" s="61">
        <v>931108</v>
      </c>
      <c r="K217" s="63" t="s">
        <v>450</v>
      </c>
      <c r="L217" s="64" t="s">
        <v>444</v>
      </c>
      <c r="M217" s="63" t="s">
        <v>2974</v>
      </c>
      <c r="P217" s="291" t="s">
        <v>1163</v>
      </c>
      <c r="Q217" s="63" t="s">
        <v>450</v>
      </c>
      <c r="R217" s="64" t="s">
        <v>444</v>
      </c>
    </row>
    <row r="218" spans="1:18">
      <c r="A218" s="291" t="s">
        <v>1164</v>
      </c>
      <c r="B218" s="47">
        <v>25510</v>
      </c>
      <c r="C218" s="396" t="s">
        <v>2954</v>
      </c>
      <c r="D218" s="292">
        <v>931108</v>
      </c>
      <c r="E218" s="396" t="s">
        <v>2954</v>
      </c>
      <c r="F218" s="292" t="s">
        <v>513</v>
      </c>
      <c r="G218" s="396" t="s">
        <v>2938</v>
      </c>
      <c r="H218" s="292">
        <v>741000</v>
      </c>
      <c r="I218" s="63" t="s">
        <v>29</v>
      </c>
      <c r="J218" s="61">
        <v>931108</v>
      </c>
      <c r="K218" s="63" t="s">
        <v>450</v>
      </c>
      <c r="L218" s="64" t="s">
        <v>444</v>
      </c>
      <c r="M218" s="63" t="s">
        <v>2974</v>
      </c>
      <c r="P218" s="291" t="s">
        <v>1164</v>
      </c>
      <c r="Q218" s="63" t="s">
        <v>450</v>
      </c>
      <c r="R218" s="64" t="s">
        <v>444</v>
      </c>
    </row>
    <row r="219" spans="1:18">
      <c r="A219" s="291" t="s">
        <v>1165</v>
      </c>
      <c r="B219" s="47">
        <v>25510</v>
      </c>
      <c r="C219" s="396" t="s">
        <v>2954</v>
      </c>
      <c r="D219" s="292">
        <v>931108</v>
      </c>
      <c r="E219" s="396" t="s">
        <v>2954</v>
      </c>
      <c r="F219" s="292" t="s">
        <v>526</v>
      </c>
      <c r="G219" s="396" t="s">
        <v>2926</v>
      </c>
      <c r="H219" s="292">
        <v>741000</v>
      </c>
      <c r="I219" s="63" t="s">
        <v>29</v>
      </c>
      <c r="J219" s="61">
        <v>931108</v>
      </c>
      <c r="K219" s="63" t="s">
        <v>450</v>
      </c>
      <c r="L219" s="64" t="s">
        <v>444</v>
      </c>
      <c r="M219" s="63" t="s">
        <v>2974</v>
      </c>
      <c r="P219" s="291" t="s">
        <v>1165</v>
      </c>
      <c r="Q219" s="63" t="s">
        <v>450</v>
      </c>
      <c r="R219" s="64" t="s">
        <v>444</v>
      </c>
    </row>
    <row r="220" spans="1:18">
      <c r="A220" s="291" t="s">
        <v>1166</v>
      </c>
      <c r="B220" s="47">
        <v>25510</v>
      </c>
      <c r="C220" s="396" t="s">
        <v>2954</v>
      </c>
      <c r="D220" s="292">
        <v>931108</v>
      </c>
      <c r="E220" s="396" t="s">
        <v>2954</v>
      </c>
      <c r="F220" s="292" t="s">
        <v>527</v>
      </c>
      <c r="G220" s="396" t="s">
        <v>2927</v>
      </c>
      <c r="H220" s="292">
        <v>741000</v>
      </c>
      <c r="I220" s="63" t="s">
        <v>29</v>
      </c>
      <c r="J220" s="61">
        <v>931108</v>
      </c>
      <c r="K220" s="63" t="s">
        <v>450</v>
      </c>
      <c r="L220" s="64" t="s">
        <v>444</v>
      </c>
      <c r="M220" s="63" t="s">
        <v>2974</v>
      </c>
      <c r="P220" s="291" t="s">
        <v>1166</v>
      </c>
      <c r="Q220" s="63" t="s">
        <v>450</v>
      </c>
      <c r="R220" s="64" t="s">
        <v>444</v>
      </c>
    </row>
    <row r="221" spans="1:18">
      <c r="A221" s="291" t="s">
        <v>1167</v>
      </c>
      <c r="B221" s="47">
        <v>25510</v>
      </c>
      <c r="C221" s="396" t="s">
        <v>2954</v>
      </c>
      <c r="D221" s="292">
        <v>931108</v>
      </c>
      <c r="E221" s="396" t="s">
        <v>2954</v>
      </c>
      <c r="F221" s="292" t="s">
        <v>523</v>
      </c>
      <c r="G221" s="396" t="s">
        <v>2928</v>
      </c>
      <c r="H221" s="292">
        <v>741000</v>
      </c>
      <c r="I221" s="63" t="s">
        <v>29</v>
      </c>
      <c r="J221" s="61">
        <v>931108</v>
      </c>
      <c r="K221" s="63" t="s">
        <v>450</v>
      </c>
      <c r="L221" s="64" t="s">
        <v>444</v>
      </c>
      <c r="M221" s="63" t="s">
        <v>2974</v>
      </c>
      <c r="P221" s="291" t="s">
        <v>1167</v>
      </c>
      <c r="Q221" s="63" t="s">
        <v>450</v>
      </c>
      <c r="R221" s="64" t="s">
        <v>444</v>
      </c>
    </row>
    <row r="222" spans="1:18">
      <c r="A222" s="291" t="s">
        <v>1168</v>
      </c>
      <c r="B222" s="47">
        <v>25510</v>
      </c>
      <c r="C222" s="396" t="s">
        <v>2954</v>
      </c>
      <c r="D222" s="292">
        <v>931108</v>
      </c>
      <c r="E222" s="396" t="s">
        <v>2954</v>
      </c>
      <c r="F222" s="292" t="s">
        <v>520</v>
      </c>
      <c r="G222" s="396" t="s">
        <v>2940</v>
      </c>
      <c r="H222" s="292">
        <v>741000</v>
      </c>
      <c r="I222" s="63" t="s">
        <v>29</v>
      </c>
      <c r="J222" s="61">
        <v>931108</v>
      </c>
      <c r="K222" s="63" t="s">
        <v>450</v>
      </c>
      <c r="L222" s="64" t="s">
        <v>444</v>
      </c>
      <c r="M222" s="63" t="s">
        <v>2974</v>
      </c>
      <c r="P222" s="291" t="s">
        <v>1168</v>
      </c>
      <c r="Q222" s="63" t="s">
        <v>450</v>
      </c>
      <c r="R222" s="64" t="s">
        <v>444</v>
      </c>
    </row>
    <row r="223" spans="1:18">
      <c r="A223" s="291" t="s">
        <v>1169</v>
      </c>
      <c r="B223" s="47">
        <v>25510</v>
      </c>
      <c r="C223" s="396" t="s">
        <v>2954</v>
      </c>
      <c r="D223" s="292">
        <v>931108</v>
      </c>
      <c r="E223" s="396" t="s">
        <v>2954</v>
      </c>
      <c r="F223" s="292" t="s">
        <v>1130</v>
      </c>
      <c r="G223" s="396" t="s">
        <v>1377</v>
      </c>
      <c r="H223" s="292">
        <v>741000</v>
      </c>
      <c r="I223" s="63" t="s">
        <v>29</v>
      </c>
      <c r="J223" s="61">
        <v>931108</v>
      </c>
      <c r="K223" s="63" t="s">
        <v>450</v>
      </c>
      <c r="L223" s="64" t="s">
        <v>444</v>
      </c>
      <c r="M223" s="63" t="s">
        <v>2974</v>
      </c>
      <c r="P223" s="291" t="s">
        <v>1169</v>
      </c>
      <c r="Q223" s="63" t="s">
        <v>450</v>
      </c>
      <c r="R223" s="64" t="s">
        <v>444</v>
      </c>
    </row>
    <row r="224" spans="1:18">
      <c r="A224" s="291" t="s">
        <v>1916</v>
      </c>
      <c r="B224" s="47">
        <v>25510</v>
      </c>
      <c r="C224" s="396" t="s">
        <v>2954</v>
      </c>
      <c r="D224" s="292">
        <v>931108</v>
      </c>
      <c r="E224" s="396" t="s">
        <v>2954</v>
      </c>
      <c r="F224" s="292" t="s">
        <v>521</v>
      </c>
      <c r="G224" s="396" t="s">
        <v>2924</v>
      </c>
      <c r="H224" s="292">
        <v>777610</v>
      </c>
      <c r="I224" s="63" t="s">
        <v>30</v>
      </c>
      <c r="J224" s="61">
        <v>931108</v>
      </c>
      <c r="K224" s="63" t="s">
        <v>450</v>
      </c>
      <c r="L224" s="64" t="s">
        <v>444</v>
      </c>
      <c r="M224" s="63" t="s">
        <v>2974</v>
      </c>
      <c r="P224" s="291" t="s">
        <v>1916</v>
      </c>
      <c r="Q224" s="63" t="s">
        <v>450</v>
      </c>
      <c r="R224" s="64" t="s">
        <v>444</v>
      </c>
    </row>
    <row r="225" spans="1:18">
      <c r="A225" s="291" t="s">
        <v>1170</v>
      </c>
      <c r="B225" s="47">
        <v>25510</v>
      </c>
      <c r="C225" s="396" t="s">
        <v>2954</v>
      </c>
      <c r="D225" s="292">
        <v>931108</v>
      </c>
      <c r="E225" s="396" t="s">
        <v>2954</v>
      </c>
      <c r="F225" s="292" t="s">
        <v>518</v>
      </c>
      <c r="G225" s="396" t="s">
        <v>2935</v>
      </c>
      <c r="H225" s="292">
        <v>777610</v>
      </c>
      <c r="I225" s="63" t="s">
        <v>30</v>
      </c>
      <c r="J225" s="61">
        <v>931108</v>
      </c>
      <c r="K225" s="63" t="s">
        <v>450</v>
      </c>
      <c r="L225" s="64" t="s">
        <v>444</v>
      </c>
      <c r="M225" s="63" t="s">
        <v>2974</v>
      </c>
      <c r="P225" s="291" t="s">
        <v>1170</v>
      </c>
      <c r="Q225" s="63" t="s">
        <v>450</v>
      </c>
      <c r="R225" s="64" t="s">
        <v>444</v>
      </c>
    </row>
    <row r="226" spans="1:18">
      <c r="A226" s="291" t="s">
        <v>1171</v>
      </c>
      <c r="B226" s="47">
        <v>25510</v>
      </c>
      <c r="C226" s="396" t="s">
        <v>2954</v>
      </c>
      <c r="D226" s="292">
        <v>931108</v>
      </c>
      <c r="E226" s="396" t="s">
        <v>2954</v>
      </c>
      <c r="F226" s="292" t="s">
        <v>511</v>
      </c>
      <c r="G226" s="396" t="s">
        <v>1377</v>
      </c>
      <c r="H226" s="292">
        <v>777610</v>
      </c>
      <c r="I226" s="63" t="s">
        <v>30</v>
      </c>
      <c r="J226" s="61">
        <v>931108</v>
      </c>
      <c r="K226" s="63" t="s">
        <v>450</v>
      </c>
      <c r="L226" s="64" t="s">
        <v>444</v>
      </c>
      <c r="M226" s="63" t="s">
        <v>2974</v>
      </c>
      <c r="P226" s="291" t="s">
        <v>1171</v>
      </c>
      <c r="Q226" s="63" t="s">
        <v>450</v>
      </c>
      <c r="R226" s="64" t="s">
        <v>444</v>
      </c>
    </row>
    <row r="227" spans="1:18">
      <c r="A227" s="291" t="s">
        <v>2330</v>
      </c>
      <c r="B227" s="47">
        <v>25510</v>
      </c>
      <c r="C227" s="396" t="s">
        <v>2954</v>
      </c>
      <c r="D227" s="292">
        <v>931108</v>
      </c>
      <c r="E227" s="396" t="s">
        <v>2954</v>
      </c>
      <c r="F227" s="292" t="s">
        <v>517</v>
      </c>
      <c r="G227" s="396" t="s">
        <v>2936</v>
      </c>
      <c r="H227" s="292">
        <v>777610</v>
      </c>
      <c r="I227" s="63" t="s">
        <v>30</v>
      </c>
      <c r="J227" s="61">
        <v>931108</v>
      </c>
      <c r="K227" s="63" t="s">
        <v>450</v>
      </c>
      <c r="L227" s="64" t="s">
        <v>444</v>
      </c>
      <c r="M227" s="63" t="s">
        <v>2974</v>
      </c>
      <c r="P227" s="291" t="s">
        <v>2330</v>
      </c>
      <c r="Q227" s="63" t="s">
        <v>450</v>
      </c>
      <c r="R227" s="64" t="s">
        <v>444</v>
      </c>
    </row>
    <row r="228" spans="1:18">
      <c r="A228" s="291" t="s">
        <v>1172</v>
      </c>
      <c r="B228" s="47">
        <v>25510</v>
      </c>
      <c r="C228" s="396" t="s">
        <v>2954</v>
      </c>
      <c r="D228" s="292">
        <v>931108</v>
      </c>
      <c r="E228" s="396" t="s">
        <v>2954</v>
      </c>
      <c r="F228" s="292" t="s">
        <v>514</v>
      </c>
      <c r="G228" s="396" t="s">
        <v>2838</v>
      </c>
      <c r="H228" s="292">
        <v>777610</v>
      </c>
      <c r="I228" s="63" t="s">
        <v>30</v>
      </c>
      <c r="J228" s="61">
        <v>931108</v>
      </c>
      <c r="K228" s="63" t="s">
        <v>450</v>
      </c>
      <c r="L228" s="64" t="s">
        <v>444</v>
      </c>
      <c r="M228" s="63" t="s">
        <v>2974</v>
      </c>
      <c r="P228" s="291" t="s">
        <v>1172</v>
      </c>
      <c r="Q228" s="63" t="s">
        <v>450</v>
      </c>
      <c r="R228" s="64" t="s">
        <v>444</v>
      </c>
    </row>
    <row r="229" spans="1:18">
      <c r="A229" s="291" t="s">
        <v>1173</v>
      </c>
      <c r="B229" s="47">
        <v>25510</v>
      </c>
      <c r="C229" s="396" t="s">
        <v>2954</v>
      </c>
      <c r="D229" s="292">
        <v>931108</v>
      </c>
      <c r="E229" s="396" t="s">
        <v>2954</v>
      </c>
      <c r="F229" s="292" t="s">
        <v>515</v>
      </c>
      <c r="G229" s="396" t="s">
        <v>2937</v>
      </c>
      <c r="H229" s="292">
        <v>777610</v>
      </c>
      <c r="I229" s="63" t="s">
        <v>30</v>
      </c>
      <c r="J229" s="61">
        <v>931108</v>
      </c>
      <c r="K229" s="63" t="s">
        <v>450</v>
      </c>
      <c r="L229" s="64" t="s">
        <v>444</v>
      </c>
      <c r="M229" s="63" t="s">
        <v>2974</v>
      </c>
      <c r="P229" s="291" t="s">
        <v>1173</v>
      </c>
      <c r="Q229" s="63" t="s">
        <v>450</v>
      </c>
      <c r="R229" s="64" t="s">
        <v>444</v>
      </c>
    </row>
    <row r="230" spans="1:18">
      <c r="A230" s="291" t="s">
        <v>1174</v>
      </c>
      <c r="B230" s="47">
        <v>25510</v>
      </c>
      <c r="C230" s="396" t="s">
        <v>2954</v>
      </c>
      <c r="D230" s="292">
        <v>931108</v>
      </c>
      <c r="E230" s="396" t="s">
        <v>2954</v>
      </c>
      <c r="F230" s="292" t="s">
        <v>513</v>
      </c>
      <c r="G230" s="396" t="s">
        <v>2938</v>
      </c>
      <c r="H230" s="292">
        <v>777610</v>
      </c>
      <c r="I230" s="63" t="s">
        <v>30</v>
      </c>
      <c r="J230" s="61">
        <v>931108</v>
      </c>
      <c r="K230" s="63" t="s">
        <v>450</v>
      </c>
      <c r="L230" s="64" t="s">
        <v>444</v>
      </c>
      <c r="M230" s="63" t="s">
        <v>2974</v>
      </c>
      <c r="P230" s="291" t="s">
        <v>1174</v>
      </c>
      <c r="Q230" s="63" t="s">
        <v>450</v>
      </c>
      <c r="R230" s="64" t="s">
        <v>444</v>
      </c>
    </row>
    <row r="231" spans="1:18">
      <c r="A231" s="291" t="s">
        <v>2601</v>
      </c>
      <c r="B231" s="47">
        <v>25510</v>
      </c>
      <c r="C231" s="396" t="s">
        <v>2954</v>
      </c>
      <c r="D231" s="292">
        <v>931108</v>
      </c>
      <c r="E231" s="396" t="s">
        <v>2954</v>
      </c>
      <c r="F231" s="292"/>
      <c r="G231" s="396" t="s">
        <v>1377</v>
      </c>
      <c r="H231" s="292">
        <v>777610</v>
      </c>
      <c r="I231" s="63" t="s">
        <v>30</v>
      </c>
      <c r="J231" s="61"/>
      <c r="K231" s="63" t="s">
        <v>450</v>
      </c>
      <c r="L231" s="64" t="s">
        <v>444</v>
      </c>
      <c r="M231" s="63" t="s">
        <v>2974</v>
      </c>
      <c r="P231" s="291" t="s">
        <v>2601</v>
      </c>
      <c r="Q231" s="63" t="s">
        <v>450</v>
      </c>
      <c r="R231" s="64" t="s">
        <v>444</v>
      </c>
    </row>
    <row r="232" spans="1:18">
      <c r="A232" s="291" t="s">
        <v>1175</v>
      </c>
      <c r="B232" s="47">
        <v>25510</v>
      </c>
      <c r="C232" s="396" t="s">
        <v>2954</v>
      </c>
      <c r="D232" s="292">
        <v>931108</v>
      </c>
      <c r="E232" s="396" t="s">
        <v>2954</v>
      </c>
      <c r="F232" s="292" t="s">
        <v>520</v>
      </c>
      <c r="G232" s="396" t="s">
        <v>2940</v>
      </c>
      <c r="H232" s="292">
        <v>777610</v>
      </c>
      <c r="I232" s="63" t="s">
        <v>30</v>
      </c>
      <c r="J232" s="61">
        <v>931108</v>
      </c>
      <c r="K232" s="63" t="s">
        <v>450</v>
      </c>
      <c r="L232" s="64" t="s">
        <v>444</v>
      </c>
      <c r="M232" s="63" t="s">
        <v>2974</v>
      </c>
      <c r="P232" s="291" t="s">
        <v>1175</v>
      </c>
      <c r="Q232" s="63" t="s">
        <v>450</v>
      </c>
      <c r="R232" s="64" t="s">
        <v>444</v>
      </c>
    </row>
    <row r="233" spans="1:18">
      <c r="A233" s="291" t="s">
        <v>1176</v>
      </c>
      <c r="B233" s="47">
        <v>25510</v>
      </c>
      <c r="C233" s="396" t="s">
        <v>2954</v>
      </c>
      <c r="D233" s="292">
        <v>931108</v>
      </c>
      <c r="E233" s="396" t="s">
        <v>2954</v>
      </c>
      <c r="F233" s="292" t="s">
        <v>516</v>
      </c>
      <c r="G233" s="396" t="s">
        <v>2944</v>
      </c>
      <c r="H233" s="292">
        <v>777610</v>
      </c>
      <c r="I233" s="63" t="s">
        <v>30</v>
      </c>
      <c r="J233" s="61">
        <v>931108</v>
      </c>
      <c r="K233" s="63" t="s">
        <v>450</v>
      </c>
      <c r="L233" s="64" t="s">
        <v>444</v>
      </c>
      <c r="M233" s="63" t="s">
        <v>2974</v>
      </c>
      <c r="P233" s="291" t="s">
        <v>1176</v>
      </c>
      <c r="Q233" s="63" t="s">
        <v>450</v>
      </c>
      <c r="R233" s="64" t="s">
        <v>444</v>
      </c>
    </row>
    <row r="234" spans="1:18">
      <c r="A234" s="291" t="s">
        <v>2608</v>
      </c>
      <c r="B234" s="47">
        <v>25510</v>
      </c>
      <c r="C234" s="396" t="s">
        <v>2954</v>
      </c>
      <c r="D234" s="292">
        <v>931108</v>
      </c>
      <c r="E234" s="396" t="s">
        <v>2954</v>
      </c>
      <c r="F234" s="292"/>
      <c r="G234" s="396" t="s">
        <v>1377</v>
      </c>
      <c r="H234" s="292">
        <v>777610</v>
      </c>
      <c r="I234" s="63" t="s">
        <v>30</v>
      </c>
      <c r="J234" s="61"/>
      <c r="K234" s="63" t="s">
        <v>450</v>
      </c>
      <c r="L234" s="64" t="s">
        <v>444</v>
      </c>
      <c r="M234" s="63" t="s">
        <v>2974</v>
      </c>
      <c r="P234" s="291" t="s">
        <v>2608</v>
      </c>
      <c r="Q234" s="63" t="s">
        <v>450</v>
      </c>
      <c r="R234" s="64" t="s">
        <v>444</v>
      </c>
    </row>
    <row r="235" spans="1:18">
      <c r="A235" s="291" t="s">
        <v>1154</v>
      </c>
      <c r="B235" s="47">
        <v>25540</v>
      </c>
      <c r="C235" s="396" t="s">
        <v>442</v>
      </c>
      <c r="D235" s="292">
        <v>931116</v>
      </c>
      <c r="E235" s="396" t="s">
        <v>442</v>
      </c>
      <c r="F235" s="292"/>
      <c r="G235" s="396" t="s">
        <v>1377</v>
      </c>
      <c r="H235" s="292">
        <v>740020</v>
      </c>
      <c r="I235" s="63" t="s">
        <v>8</v>
      </c>
      <c r="J235" s="61">
        <v>931116</v>
      </c>
      <c r="K235" s="63" t="s">
        <v>47</v>
      </c>
      <c r="L235" s="64" t="s">
        <v>442</v>
      </c>
      <c r="M235" s="63" t="str">
        <f t="shared" si="2"/>
        <v>serve</v>
      </c>
      <c r="P235" s="291" t="s">
        <v>1154</v>
      </c>
      <c r="Q235" s="63" t="s">
        <v>47</v>
      </c>
      <c r="R235" s="64" t="s">
        <v>442</v>
      </c>
    </row>
    <row r="236" spans="1:18">
      <c r="A236" s="291" t="s">
        <v>2420</v>
      </c>
      <c r="B236" s="47">
        <v>25540</v>
      </c>
      <c r="C236" s="396" t="s">
        <v>442</v>
      </c>
      <c r="D236" s="292">
        <v>931116</v>
      </c>
      <c r="E236" s="396" t="s">
        <v>442</v>
      </c>
      <c r="F236" s="292" t="s">
        <v>1850</v>
      </c>
      <c r="G236" s="396" t="s">
        <v>1377</v>
      </c>
      <c r="H236" s="292">
        <v>781480</v>
      </c>
      <c r="I236" s="63" t="s">
        <v>39</v>
      </c>
      <c r="J236" s="61">
        <v>931116</v>
      </c>
      <c r="K236" s="63" t="s">
        <v>47</v>
      </c>
      <c r="L236" s="64" t="s">
        <v>442</v>
      </c>
      <c r="M236" s="63" t="s">
        <v>2974</v>
      </c>
      <c r="P236" s="291" t="s">
        <v>2420</v>
      </c>
      <c r="Q236" s="63" t="s">
        <v>47</v>
      </c>
      <c r="R236" s="64" t="s">
        <v>442</v>
      </c>
    </row>
    <row r="237" spans="1:18">
      <c r="A237" s="291" t="s">
        <v>1155</v>
      </c>
      <c r="B237" s="47">
        <v>25540</v>
      </c>
      <c r="C237" s="396" t="s">
        <v>442</v>
      </c>
      <c r="D237" s="292">
        <v>931116</v>
      </c>
      <c r="E237" s="396" t="s">
        <v>442</v>
      </c>
      <c r="F237" s="292"/>
      <c r="G237" s="396" t="s">
        <v>1377</v>
      </c>
      <c r="H237" s="292">
        <v>777520</v>
      </c>
      <c r="I237" s="63" t="s">
        <v>25</v>
      </c>
      <c r="J237" s="61">
        <v>931116</v>
      </c>
      <c r="K237" s="63" t="s">
        <v>47</v>
      </c>
      <c r="L237" s="64" t="s">
        <v>442</v>
      </c>
      <c r="M237" s="63" t="s">
        <v>2974</v>
      </c>
      <c r="P237" s="291" t="s">
        <v>1155</v>
      </c>
      <c r="Q237" s="63" t="s">
        <v>47</v>
      </c>
      <c r="R237" s="64" t="s">
        <v>442</v>
      </c>
    </row>
    <row r="238" spans="1:18">
      <c r="A238" s="291" t="s">
        <v>2824</v>
      </c>
      <c r="B238" s="47">
        <v>25540</v>
      </c>
      <c r="C238" s="396" t="s">
        <v>442</v>
      </c>
      <c r="D238" s="292">
        <v>931116</v>
      </c>
      <c r="E238" s="396" t="s">
        <v>442</v>
      </c>
      <c r="F238" s="292"/>
      <c r="G238" s="396" t="s">
        <v>1377</v>
      </c>
      <c r="H238" s="292">
        <v>777520</v>
      </c>
      <c r="I238" s="63" t="s">
        <v>25</v>
      </c>
      <c r="J238" s="61">
        <v>931116</v>
      </c>
      <c r="K238" s="63" t="s">
        <v>47</v>
      </c>
      <c r="L238" s="64" t="s">
        <v>442</v>
      </c>
      <c r="M238" s="63" t="s">
        <v>2974</v>
      </c>
      <c r="P238" s="291" t="s">
        <v>2824</v>
      </c>
      <c r="Q238" s="63" t="s">
        <v>47</v>
      </c>
      <c r="R238" s="64" t="s">
        <v>442</v>
      </c>
    </row>
    <row r="239" spans="1:18">
      <c r="A239" s="291" t="s">
        <v>1156</v>
      </c>
      <c r="B239" s="47">
        <v>25550</v>
      </c>
      <c r="C239" s="396" t="s">
        <v>2955</v>
      </c>
      <c r="D239" s="292">
        <v>931101</v>
      </c>
      <c r="E239" s="396" t="s">
        <v>2956</v>
      </c>
      <c r="F239" s="292"/>
      <c r="G239" s="396" t="s">
        <v>1377</v>
      </c>
      <c r="H239" s="292">
        <v>740020</v>
      </c>
      <c r="I239" s="63" t="s">
        <v>8</v>
      </c>
      <c r="J239" s="61">
        <v>931101</v>
      </c>
      <c r="K239" s="63" t="s">
        <v>47</v>
      </c>
      <c r="L239" s="64" t="s">
        <v>443</v>
      </c>
      <c r="M239" s="63" t="str">
        <f t="shared" si="2"/>
        <v xml:space="preserve"> Bank</v>
      </c>
      <c r="P239" s="291" t="s">
        <v>1156</v>
      </c>
      <c r="Q239" s="63" t="s">
        <v>47</v>
      </c>
      <c r="R239" s="64" t="s">
        <v>443</v>
      </c>
    </row>
    <row r="240" spans="1:18">
      <c r="A240" s="291" t="s">
        <v>2550</v>
      </c>
      <c r="B240" s="47">
        <v>25550</v>
      </c>
      <c r="C240" s="396" t="s">
        <v>2955</v>
      </c>
      <c r="D240" s="292">
        <v>931101</v>
      </c>
      <c r="E240" s="396" t="s">
        <v>2956</v>
      </c>
      <c r="F240" s="292"/>
      <c r="G240" s="396" t="s">
        <v>1377</v>
      </c>
      <c r="H240" s="292">
        <v>778200</v>
      </c>
      <c r="I240" s="63" t="s">
        <v>2551</v>
      </c>
      <c r="J240" s="61">
        <v>931101</v>
      </c>
      <c r="K240" s="63" t="s">
        <v>47</v>
      </c>
      <c r="L240" s="64" t="s">
        <v>443</v>
      </c>
      <c r="M240" s="63" t="str">
        <f t="shared" si="2"/>
        <v xml:space="preserve"> Bank</v>
      </c>
      <c r="P240" s="291" t="s">
        <v>2550</v>
      </c>
      <c r="Q240" s="63" t="s">
        <v>47</v>
      </c>
      <c r="R240" s="64" t="s">
        <v>443</v>
      </c>
    </row>
    <row r="241" spans="1:18">
      <c r="A241" s="291" t="s">
        <v>1152</v>
      </c>
      <c r="B241" s="47">
        <v>25590</v>
      </c>
      <c r="C241" s="396" t="s">
        <v>1564</v>
      </c>
      <c r="D241" s="292">
        <v>931150</v>
      </c>
      <c r="E241" s="396" t="s">
        <v>1564</v>
      </c>
      <c r="F241" s="292"/>
      <c r="G241" s="396" t="s">
        <v>1377</v>
      </c>
      <c r="H241" s="292">
        <v>740020</v>
      </c>
      <c r="I241" s="63" t="s">
        <v>8</v>
      </c>
      <c r="J241" s="61">
        <v>931150</v>
      </c>
      <c r="K241" s="63" t="s">
        <v>47</v>
      </c>
      <c r="L241" s="64" t="s">
        <v>1564</v>
      </c>
      <c r="M241" s="63" t="str">
        <f t="shared" si="2"/>
        <v>ement</v>
      </c>
      <c r="P241" s="291" t="s">
        <v>1152</v>
      </c>
      <c r="Q241" s="63" t="s">
        <v>47</v>
      </c>
      <c r="R241" s="64" t="s">
        <v>1564</v>
      </c>
    </row>
    <row r="242" spans="1:18">
      <c r="A242" s="291" t="s">
        <v>1153</v>
      </c>
      <c r="B242" s="47">
        <v>25590</v>
      </c>
      <c r="C242" s="396" t="s">
        <v>1564</v>
      </c>
      <c r="D242" s="292">
        <v>931150</v>
      </c>
      <c r="E242" s="396" t="s">
        <v>1564</v>
      </c>
      <c r="F242" s="292"/>
      <c r="G242" s="396" t="s">
        <v>1377</v>
      </c>
      <c r="H242" s="292">
        <v>777520</v>
      </c>
      <c r="I242" s="63" t="s">
        <v>25</v>
      </c>
      <c r="J242" s="61">
        <v>931150</v>
      </c>
      <c r="K242" s="63" t="s">
        <v>47</v>
      </c>
      <c r="L242" s="64" t="s">
        <v>1564</v>
      </c>
      <c r="M242" s="63" t="s">
        <v>2974</v>
      </c>
      <c r="P242" s="291" t="s">
        <v>1153</v>
      </c>
      <c r="Q242" s="63" t="s">
        <v>47</v>
      </c>
      <c r="R242" s="64" t="s">
        <v>1564</v>
      </c>
    </row>
    <row r="243" spans="1:18">
      <c r="A243" s="291" t="s">
        <v>2825</v>
      </c>
      <c r="B243" s="47">
        <v>25590</v>
      </c>
      <c r="C243" s="396" t="s">
        <v>1564</v>
      </c>
      <c r="D243" s="292">
        <v>931150</v>
      </c>
      <c r="E243" s="396" t="s">
        <v>1564</v>
      </c>
      <c r="F243" s="292"/>
      <c r="G243" s="396" t="s">
        <v>1377</v>
      </c>
      <c r="H243" s="292">
        <v>777520</v>
      </c>
      <c r="I243" s="63" t="s">
        <v>25</v>
      </c>
      <c r="J243" s="61">
        <v>931150</v>
      </c>
      <c r="K243" s="63" t="s">
        <v>47</v>
      </c>
      <c r="L243" s="64" t="s">
        <v>1564</v>
      </c>
      <c r="M243" s="63" t="s">
        <v>2974</v>
      </c>
      <c r="P243" s="291" t="s">
        <v>2825</v>
      </c>
      <c r="Q243" s="63" t="s">
        <v>47</v>
      </c>
      <c r="R243" s="64" t="s">
        <v>1564</v>
      </c>
    </row>
    <row r="244" spans="1:18">
      <c r="A244" s="291" t="s">
        <v>2485</v>
      </c>
      <c r="B244" s="47">
        <v>25620</v>
      </c>
      <c r="C244" s="396" t="s">
        <v>2347</v>
      </c>
      <c r="D244" s="292">
        <v>931750</v>
      </c>
      <c r="E244" s="396" t="s">
        <v>2347</v>
      </c>
      <c r="F244" s="292"/>
      <c r="G244" s="396" t="s">
        <v>1377</v>
      </c>
      <c r="H244" s="292">
        <v>741020</v>
      </c>
      <c r="I244" s="63" t="s">
        <v>1520</v>
      </c>
      <c r="J244" s="61">
        <v>931750</v>
      </c>
      <c r="K244" s="63" t="s">
        <v>1524</v>
      </c>
      <c r="L244" s="64" t="s">
        <v>448</v>
      </c>
      <c r="M244" s="63" t="s">
        <v>2974</v>
      </c>
      <c r="P244" s="291" t="s">
        <v>2485</v>
      </c>
      <c r="Q244" s="63" t="s">
        <v>1524</v>
      </c>
      <c r="R244" s="64" t="s">
        <v>448</v>
      </c>
    </row>
    <row r="245" spans="1:18">
      <c r="A245" s="291" t="s">
        <v>2490</v>
      </c>
      <c r="B245" s="47">
        <v>25620</v>
      </c>
      <c r="C245" s="396" t="s">
        <v>2347</v>
      </c>
      <c r="D245" s="292">
        <v>931750</v>
      </c>
      <c r="E245" s="396" t="s">
        <v>2347</v>
      </c>
      <c r="F245" s="292"/>
      <c r="G245" s="396" t="s">
        <v>1377</v>
      </c>
      <c r="H245" s="292">
        <v>776700</v>
      </c>
      <c r="I245" s="63" t="s">
        <v>1898</v>
      </c>
      <c r="J245" s="61">
        <v>931750</v>
      </c>
      <c r="K245" s="63" t="s">
        <v>1524</v>
      </c>
      <c r="L245" s="64" t="s">
        <v>448</v>
      </c>
      <c r="M245" s="63" t="s">
        <v>2974</v>
      </c>
      <c r="P245" s="291" t="s">
        <v>2490</v>
      </c>
      <c r="Q245" s="63" t="s">
        <v>1524</v>
      </c>
      <c r="R245" s="64" t="s">
        <v>448</v>
      </c>
    </row>
    <row r="246" spans="1:18">
      <c r="A246" s="291" t="s">
        <v>2605</v>
      </c>
      <c r="B246" s="47">
        <v>25620</v>
      </c>
      <c r="C246" s="396" t="s">
        <v>2347</v>
      </c>
      <c r="D246" s="292">
        <v>931750</v>
      </c>
      <c r="E246" s="396" t="s">
        <v>2347</v>
      </c>
      <c r="F246" s="292" t="s">
        <v>516</v>
      </c>
      <c r="G246" s="396" t="s">
        <v>2944</v>
      </c>
      <c r="H246" s="292">
        <v>776700</v>
      </c>
      <c r="I246" s="63" t="s">
        <v>1898</v>
      </c>
      <c r="J246" s="61">
        <v>931750</v>
      </c>
      <c r="K246" s="63" t="s">
        <v>1524</v>
      </c>
      <c r="L246" s="64" t="s">
        <v>448</v>
      </c>
      <c r="M246" s="63" t="s">
        <v>2974</v>
      </c>
      <c r="P246" s="291" t="s">
        <v>2605</v>
      </c>
      <c r="Q246" s="63" t="s">
        <v>1524</v>
      </c>
      <c r="R246" s="64" t="s">
        <v>448</v>
      </c>
    </row>
    <row r="247" spans="1:18">
      <c r="A247" s="291" t="s">
        <v>2493</v>
      </c>
      <c r="B247" s="47">
        <v>25620</v>
      </c>
      <c r="C247" s="396" t="s">
        <v>2347</v>
      </c>
      <c r="D247" s="292">
        <v>931750</v>
      </c>
      <c r="E247" s="396" t="s">
        <v>2347</v>
      </c>
      <c r="F247" s="292"/>
      <c r="G247" s="396" t="s">
        <v>1377</v>
      </c>
      <c r="H247" s="292">
        <v>781080</v>
      </c>
      <c r="I247" s="63" t="s">
        <v>1897</v>
      </c>
      <c r="J247" s="61">
        <v>931750</v>
      </c>
      <c r="K247" s="63" t="s">
        <v>1524</v>
      </c>
      <c r="L247" s="64" t="s">
        <v>448</v>
      </c>
      <c r="M247" s="63" t="s">
        <v>2974</v>
      </c>
      <c r="P247" s="291" t="s">
        <v>2493</v>
      </c>
      <c r="Q247" s="63" t="s">
        <v>1524</v>
      </c>
      <c r="R247" s="64" t="s">
        <v>448</v>
      </c>
    </row>
    <row r="248" spans="1:18">
      <c r="A248" s="291" t="s">
        <v>2488</v>
      </c>
      <c r="B248" s="47">
        <v>25620</v>
      </c>
      <c r="C248" s="396" t="s">
        <v>2347</v>
      </c>
      <c r="D248" s="292">
        <v>931750</v>
      </c>
      <c r="E248" s="396" t="s">
        <v>2347</v>
      </c>
      <c r="F248" s="292"/>
      <c r="G248" s="396" t="s">
        <v>1377</v>
      </c>
      <c r="H248" s="292">
        <v>741360</v>
      </c>
      <c r="I248" s="63" t="s">
        <v>32</v>
      </c>
      <c r="J248" s="61">
        <v>931750</v>
      </c>
      <c r="K248" s="63" t="s">
        <v>1524</v>
      </c>
      <c r="L248" s="64" t="s">
        <v>448</v>
      </c>
      <c r="M248" s="63" t="s">
        <v>2974</v>
      </c>
      <c r="P248" s="291" t="s">
        <v>2488</v>
      </c>
      <c r="Q248" s="63" t="s">
        <v>1524</v>
      </c>
      <c r="R248" s="64" t="s">
        <v>448</v>
      </c>
    </row>
    <row r="249" spans="1:18">
      <c r="A249" s="291" t="s">
        <v>2491</v>
      </c>
      <c r="B249" s="47">
        <v>25620</v>
      </c>
      <c r="C249" s="396" t="s">
        <v>2347</v>
      </c>
      <c r="D249" s="292">
        <v>931750</v>
      </c>
      <c r="E249" s="396" t="s">
        <v>2347</v>
      </c>
      <c r="F249" s="292"/>
      <c r="G249" s="396" t="s">
        <v>1377</v>
      </c>
      <c r="H249" s="292">
        <v>776710</v>
      </c>
      <c r="I249" s="63" t="s">
        <v>1907</v>
      </c>
      <c r="J249" s="61">
        <v>931750</v>
      </c>
      <c r="K249" s="63" t="s">
        <v>1524</v>
      </c>
      <c r="L249" s="64" t="s">
        <v>448</v>
      </c>
      <c r="M249" s="63" t="s">
        <v>2974</v>
      </c>
      <c r="P249" s="291" t="s">
        <v>2491</v>
      </c>
      <c r="Q249" s="63" t="s">
        <v>1524</v>
      </c>
      <c r="R249" s="64" t="s">
        <v>448</v>
      </c>
    </row>
    <row r="250" spans="1:18">
      <c r="A250" s="291" t="s">
        <v>2606</v>
      </c>
      <c r="B250" s="47">
        <v>25620</v>
      </c>
      <c r="C250" s="396" t="s">
        <v>2347</v>
      </c>
      <c r="D250" s="292">
        <v>931750</v>
      </c>
      <c r="E250" s="396" t="s">
        <v>2347</v>
      </c>
      <c r="F250" s="292"/>
      <c r="G250" s="396" t="s">
        <v>1377</v>
      </c>
      <c r="H250" s="292">
        <v>776710</v>
      </c>
      <c r="I250" s="63" t="s">
        <v>1907</v>
      </c>
      <c r="J250" s="61">
        <v>931750</v>
      </c>
      <c r="K250" s="63" t="s">
        <v>1524</v>
      </c>
      <c r="L250" s="64" t="s">
        <v>448</v>
      </c>
      <c r="M250" s="63" t="s">
        <v>2974</v>
      </c>
      <c r="P250" s="291" t="s">
        <v>2606</v>
      </c>
      <c r="Q250" s="63" t="s">
        <v>1524</v>
      </c>
      <c r="R250" s="64" t="s">
        <v>448</v>
      </c>
    </row>
    <row r="251" spans="1:18">
      <c r="A251" s="291" t="s">
        <v>2486</v>
      </c>
      <c r="B251" s="47">
        <v>25620</v>
      </c>
      <c r="C251" s="396" t="s">
        <v>2347</v>
      </c>
      <c r="D251" s="292">
        <v>931750</v>
      </c>
      <c r="E251" s="396" t="s">
        <v>2347</v>
      </c>
      <c r="F251" s="292"/>
      <c r="G251" s="396" t="s">
        <v>1377</v>
      </c>
      <c r="H251" s="292">
        <v>741080</v>
      </c>
      <c r="I251" s="63" t="s">
        <v>1191</v>
      </c>
      <c r="J251" s="61">
        <v>931750</v>
      </c>
      <c r="K251" s="63" t="s">
        <v>1524</v>
      </c>
      <c r="L251" s="64" t="s">
        <v>448</v>
      </c>
      <c r="M251" s="63" t="s">
        <v>2974</v>
      </c>
      <c r="P251" s="291" t="s">
        <v>2486</v>
      </c>
      <c r="Q251" s="63" t="s">
        <v>1524</v>
      </c>
      <c r="R251" s="64" t="s">
        <v>448</v>
      </c>
    </row>
    <row r="252" spans="1:18">
      <c r="A252" s="291" t="s">
        <v>2492</v>
      </c>
      <c r="B252" s="47">
        <v>25620</v>
      </c>
      <c r="C252" s="396" t="s">
        <v>2347</v>
      </c>
      <c r="D252" s="292">
        <v>931750</v>
      </c>
      <c r="E252" s="396" t="s">
        <v>2347</v>
      </c>
      <c r="F252" s="292"/>
      <c r="G252" s="396" t="s">
        <v>1377</v>
      </c>
      <c r="H252" s="292">
        <v>776720</v>
      </c>
      <c r="I252" s="63" t="s">
        <v>1941</v>
      </c>
      <c r="J252" s="61">
        <v>931750</v>
      </c>
      <c r="K252" s="63" t="s">
        <v>1524</v>
      </c>
      <c r="L252" s="64" t="s">
        <v>448</v>
      </c>
      <c r="M252" s="63" t="s">
        <v>2974</v>
      </c>
      <c r="P252" s="291" t="s">
        <v>2492</v>
      </c>
      <c r="Q252" s="63" t="s">
        <v>1524</v>
      </c>
      <c r="R252" s="64" t="s">
        <v>448</v>
      </c>
    </row>
    <row r="253" spans="1:18">
      <c r="A253" s="291" t="s">
        <v>2607</v>
      </c>
      <c r="B253" s="47">
        <v>25620</v>
      </c>
      <c r="C253" s="396" t="s">
        <v>2347</v>
      </c>
      <c r="D253" s="292">
        <v>931750</v>
      </c>
      <c r="E253" s="396" t="s">
        <v>2347</v>
      </c>
      <c r="F253" s="292"/>
      <c r="G253" s="396" t="s">
        <v>1377</v>
      </c>
      <c r="H253" s="292">
        <v>776720</v>
      </c>
      <c r="I253" s="63" t="s">
        <v>1941</v>
      </c>
      <c r="J253" s="61"/>
      <c r="K253" s="63" t="s">
        <v>1524</v>
      </c>
      <c r="L253" s="64" t="s">
        <v>448</v>
      </c>
      <c r="M253" s="63" t="s">
        <v>2974</v>
      </c>
      <c r="P253" s="291" t="s">
        <v>2607</v>
      </c>
      <c r="Q253" s="63" t="s">
        <v>1524</v>
      </c>
      <c r="R253" s="64" t="s">
        <v>448</v>
      </c>
    </row>
    <row r="254" spans="1:18">
      <c r="A254" s="291" t="s">
        <v>2614</v>
      </c>
      <c r="B254" s="47">
        <v>25620</v>
      </c>
      <c r="C254" s="396" t="s">
        <v>2347</v>
      </c>
      <c r="D254" s="292">
        <v>931750</v>
      </c>
      <c r="E254" s="396" t="s">
        <v>2347</v>
      </c>
      <c r="F254" s="292"/>
      <c r="G254" s="396" t="s">
        <v>1377</v>
      </c>
      <c r="H254" s="292">
        <v>740020</v>
      </c>
      <c r="I254" s="63" t="s">
        <v>8</v>
      </c>
      <c r="J254" s="61"/>
      <c r="K254" s="63" t="s">
        <v>1524</v>
      </c>
      <c r="L254" s="64" t="s">
        <v>448</v>
      </c>
      <c r="M254" s="63" t="str">
        <f t="shared" ref="M254:M287" si="3">RIGHT(L254,5)</f>
        <v>inner</v>
      </c>
      <c r="P254" s="291" t="s">
        <v>2614</v>
      </c>
      <c r="Q254" s="63" t="s">
        <v>1524</v>
      </c>
      <c r="R254" s="64" t="s">
        <v>448</v>
      </c>
    </row>
    <row r="255" spans="1:18">
      <c r="A255" s="291" t="s">
        <v>2487</v>
      </c>
      <c r="B255" s="47">
        <v>25620</v>
      </c>
      <c r="C255" s="396" t="s">
        <v>2347</v>
      </c>
      <c r="D255" s="292">
        <v>931750</v>
      </c>
      <c r="E255" s="396" t="s">
        <v>2347</v>
      </c>
      <c r="F255" s="292"/>
      <c r="G255" s="396" t="s">
        <v>1377</v>
      </c>
      <c r="H255" s="292">
        <v>741320</v>
      </c>
      <c r="I255" s="63" t="s">
        <v>1346</v>
      </c>
      <c r="J255" s="61">
        <v>931750</v>
      </c>
      <c r="K255" s="63" t="s">
        <v>1524</v>
      </c>
      <c r="L255" s="64" t="s">
        <v>448</v>
      </c>
      <c r="M255" s="63" t="s">
        <v>2974</v>
      </c>
      <c r="P255" s="291" t="s">
        <v>2487</v>
      </c>
      <c r="Q255" s="63" t="s">
        <v>1524</v>
      </c>
      <c r="R255" s="64" t="s">
        <v>448</v>
      </c>
    </row>
    <row r="256" spans="1:18">
      <c r="A256" s="291" t="s">
        <v>2609</v>
      </c>
      <c r="B256" s="47">
        <v>25620</v>
      </c>
      <c r="C256" s="396" t="s">
        <v>2347</v>
      </c>
      <c r="D256" s="292">
        <v>931750</v>
      </c>
      <c r="E256" s="396" t="s">
        <v>2347</v>
      </c>
      <c r="F256" s="292"/>
      <c r="G256" s="396" t="s">
        <v>1377</v>
      </c>
      <c r="H256" s="292">
        <v>790500</v>
      </c>
      <c r="I256" s="63" t="s">
        <v>9</v>
      </c>
      <c r="J256" s="61"/>
      <c r="K256" s="63" t="s">
        <v>1524</v>
      </c>
      <c r="L256" s="64" t="s">
        <v>448</v>
      </c>
      <c r="M256" s="63" t="str">
        <f t="shared" si="3"/>
        <v>inner</v>
      </c>
      <c r="P256" s="291" t="s">
        <v>2609</v>
      </c>
      <c r="Q256" s="63" t="s">
        <v>1524</v>
      </c>
      <c r="R256" s="64" t="s">
        <v>448</v>
      </c>
    </row>
    <row r="257" spans="1:18">
      <c r="A257" s="291" t="s">
        <v>2494</v>
      </c>
      <c r="B257" s="47">
        <v>25620</v>
      </c>
      <c r="C257" s="396" t="s">
        <v>2347</v>
      </c>
      <c r="D257" s="292">
        <v>931750</v>
      </c>
      <c r="E257" s="396" t="s">
        <v>2347</v>
      </c>
      <c r="F257" s="292"/>
      <c r="G257" s="396" t="s">
        <v>1377</v>
      </c>
      <c r="H257" s="292">
        <v>781360</v>
      </c>
      <c r="I257" s="63" t="s">
        <v>14</v>
      </c>
      <c r="J257" s="61">
        <v>931750</v>
      </c>
      <c r="K257" s="63" t="s">
        <v>1524</v>
      </c>
      <c r="L257" s="64" t="s">
        <v>448</v>
      </c>
      <c r="M257" s="63" t="str">
        <f t="shared" si="3"/>
        <v>inner</v>
      </c>
      <c r="P257" s="291" t="s">
        <v>2494</v>
      </c>
      <c r="Q257" s="63" t="s">
        <v>1524</v>
      </c>
      <c r="R257" s="64" t="s">
        <v>448</v>
      </c>
    </row>
    <row r="258" spans="1:18">
      <c r="A258" s="291" t="s">
        <v>2489</v>
      </c>
      <c r="B258" s="47">
        <v>25620</v>
      </c>
      <c r="C258" s="396" t="s">
        <v>2347</v>
      </c>
      <c r="D258" s="292">
        <v>931750</v>
      </c>
      <c r="E258" s="396" t="s">
        <v>2347</v>
      </c>
      <c r="F258" s="292"/>
      <c r="G258" s="396" t="s">
        <v>1377</v>
      </c>
      <c r="H258" s="292">
        <v>774810</v>
      </c>
      <c r="I258" s="63" t="s">
        <v>1942</v>
      </c>
      <c r="J258" s="61">
        <v>931750</v>
      </c>
      <c r="K258" s="63" t="s">
        <v>1524</v>
      </c>
      <c r="L258" s="64" t="s">
        <v>448</v>
      </c>
      <c r="M258" s="63" t="s">
        <v>2974</v>
      </c>
      <c r="P258" s="291" t="s">
        <v>2489</v>
      </c>
      <c r="Q258" s="63" t="s">
        <v>1524</v>
      </c>
      <c r="R258" s="64" t="s">
        <v>448</v>
      </c>
    </row>
    <row r="259" spans="1:18">
      <c r="A259" s="291" t="s">
        <v>2604</v>
      </c>
      <c r="B259" s="47">
        <v>25620</v>
      </c>
      <c r="C259" s="396" t="s">
        <v>2347</v>
      </c>
      <c r="D259" s="292">
        <v>931750</v>
      </c>
      <c r="E259" s="396" t="s">
        <v>2347</v>
      </c>
      <c r="F259" s="292" t="s">
        <v>516</v>
      </c>
      <c r="G259" s="396" t="s">
        <v>2944</v>
      </c>
      <c r="H259" s="292">
        <v>741020</v>
      </c>
      <c r="I259" s="63" t="s">
        <v>1520</v>
      </c>
      <c r="J259" s="61">
        <v>931750</v>
      </c>
      <c r="K259" s="63" t="s">
        <v>1524</v>
      </c>
      <c r="L259" s="64" t="s">
        <v>448</v>
      </c>
      <c r="M259" s="63" t="s">
        <v>2974</v>
      </c>
      <c r="P259" s="291" t="s">
        <v>2604</v>
      </c>
      <c r="Q259" s="63" t="s">
        <v>1524</v>
      </c>
      <c r="R259" s="64" t="s">
        <v>448</v>
      </c>
    </row>
    <row r="260" spans="1:18">
      <c r="A260" s="291" t="s">
        <v>2812</v>
      </c>
      <c r="B260" s="47">
        <v>25620</v>
      </c>
      <c r="C260" s="396" t="s">
        <v>2347</v>
      </c>
      <c r="D260" s="292">
        <v>931750</v>
      </c>
      <c r="E260" s="396" t="s">
        <v>2347</v>
      </c>
      <c r="F260" s="292"/>
      <c r="G260" s="396" t="s">
        <v>1377</v>
      </c>
      <c r="H260" s="292">
        <v>741020</v>
      </c>
      <c r="I260" s="63" t="s">
        <v>1520</v>
      </c>
      <c r="J260" s="61">
        <v>931750</v>
      </c>
      <c r="K260" s="63" t="s">
        <v>1524</v>
      </c>
      <c r="L260" s="64" t="s">
        <v>448</v>
      </c>
      <c r="M260" s="63" t="s">
        <v>2974</v>
      </c>
      <c r="P260" s="291" t="s">
        <v>2812</v>
      </c>
      <c r="Q260" s="63" t="s">
        <v>1524</v>
      </c>
      <c r="R260" s="64" t="s">
        <v>448</v>
      </c>
    </row>
    <row r="261" spans="1:18">
      <c r="A261" s="291" t="s">
        <v>2813</v>
      </c>
      <c r="B261" s="47">
        <v>25620</v>
      </c>
      <c r="C261" s="396" t="s">
        <v>2347</v>
      </c>
      <c r="D261" s="292">
        <v>931750</v>
      </c>
      <c r="E261" s="396" t="s">
        <v>2347</v>
      </c>
      <c r="F261" s="292"/>
      <c r="G261" s="396" t="s">
        <v>1377</v>
      </c>
      <c r="H261" s="292">
        <v>741320</v>
      </c>
      <c r="I261" s="63" t="s">
        <v>1346</v>
      </c>
      <c r="J261" s="61">
        <v>931750</v>
      </c>
      <c r="K261" s="63" t="s">
        <v>1524</v>
      </c>
      <c r="L261" s="64" t="s">
        <v>448</v>
      </c>
      <c r="M261" s="63" t="s">
        <v>2974</v>
      </c>
      <c r="P261" s="291" t="s">
        <v>2813</v>
      </c>
      <c r="Q261" s="63" t="s">
        <v>1524</v>
      </c>
      <c r="R261" s="64" t="s">
        <v>448</v>
      </c>
    </row>
    <row r="262" spans="1:18">
      <c r="A262" s="291" t="s">
        <v>2815</v>
      </c>
      <c r="B262" s="47">
        <v>25620</v>
      </c>
      <c r="C262" s="396" t="s">
        <v>2347</v>
      </c>
      <c r="D262" s="292">
        <v>931750</v>
      </c>
      <c r="E262" s="396" t="s">
        <v>2347</v>
      </c>
      <c r="F262" s="292"/>
      <c r="G262" s="396" t="s">
        <v>1377</v>
      </c>
      <c r="H262" s="292">
        <v>776700</v>
      </c>
      <c r="I262" s="63" t="s">
        <v>1898</v>
      </c>
      <c r="J262" s="61">
        <v>931750</v>
      </c>
      <c r="K262" s="63" t="s">
        <v>1524</v>
      </c>
      <c r="L262" s="64" t="s">
        <v>448</v>
      </c>
      <c r="M262" s="63" t="s">
        <v>2974</v>
      </c>
      <c r="P262" s="291" t="s">
        <v>2815</v>
      </c>
      <c r="Q262" s="63" t="s">
        <v>1524</v>
      </c>
      <c r="R262" s="64" t="s">
        <v>448</v>
      </c>
    </row>
    <row r="263" spans="1:18">
      <c r="A263" s="291" t="s">
        <v>2816</v>
      </c>
      <c r="B263" s="47">
        <v>25620</v>
      </c>
      <c r="C263" s="396" t="s">
        <v>2347</v>
      </c>
      <c r="D263" s="292">
        <v>931750</v>
      </c>
      <c r="E263" s="396" t="s">
        <v>2347</v>
      </c>
      <c r="F263" s="292"/>
      <c r="G263" s="396" t="s">
        <v>1377</v>
      </c>
      <c r="H263" s="292">
        <v>776710</v>
      </c>
      <c r="I263" s="63" t="s">
        <v>1907</v>
      </c>
      <c r="J263" s="61">
        <v>931750</v>
      </c>
      <c r="K263" s="63" t="s">
        <v>1524</v>
      </c>
      <c r="L263" s="64" t="s">
        <v>448</v>
      </c>
      <c r="M263" s="63" t="s">
        <v>2974</v>
      </c>
      <c r="P263" s="291" t="s">
        <v>2816</v>
      </c>
      <c r="Q263" s="63" t="s">
        <v>1524</v>
      </c>
      <c r="R263" s="64" t="s">
        <v>448</v>
      </c>
    </row>
    <row r="264" spans="1:18">
      <c r="A264" s="291" t="s">
        <v>2818</v>
      </c>
      <c r="B264" s="47">
        <v>25620</v>
      </c>
      <c r="C264" s="396" t="s">
        <v>2347</v>
      </c>
      <c r="D264" s="292">
        <v>931750</v>
      </c>
      <c r="E264" s="396" t="s">
        <v>2347</v>
      </c>
      <c r="F264" s="292"/>
      <c r="G264" s="396" t="s">
        <v>1377</v>
      </c>
      <c r="H264" s="292">
        <v>776720</v>
      </c>
      <c r="I264" s="63" t="s">
        <v>1941</v>
      </c>
      <c r="J264" s="61">
        <v>931750</v>
      </c>
      <c r="K264" s="63" t="s">
        <v>1524</v>
      </c>
      <c r="L264" s="64" t="s">
        <v>448</v>
      </c>
      <c r="M264" s="63" t="s">
        <v>2974</v>
      </c>
      <c r="P264" s="291" t="s">
        <v>2818</v>
      </c>
      <c r="Q264" s="63" t="s">
        <v>1524</v>
      </c>
      <c r="R264" s="64" t="s">
        <v>448</v>
      </c>
    </row>
    <row r="265" spans="1:18">
      <c r="A265" s="291" t="s">
        <v>2828</v>
      </c>
      <c r="B265" s="47">
        <v>25620</v>
      </c>
      <c r="C265" s="396" t="s">
        <v>2347</v>
      </c>
      <c r="D265" s="292">
        <v>931750</v>
      </c>
      <c r="E265" s="396" t="s">
        <v>2347</v>
      </c>
      <c r="F265" s="292"/>
      <c r="G265" s="396" t="s">
        <v>1377</v>
      </c>
      <c r="H265" s="292">
        <v>781080</v>
      </c>
      <c r="I265" s="63" t="s">
        <v>1897</v>
      </c>
      <c r="J265" s="61">
        <v>931750</v>
      </c>
      <c r="K265" s="63" t="s">
        <v>1524</v>
      </c>
      <c r="L265" s="64" t="s">
        <v>448</v>
      </c>
      <c r="M265" s="63" t="s">
        <v>2974</v>
      </c>
      <c r="P265" s="291" t="s">
        <v>2828</v>
      </c>
      <c r="Q265" s="63" t="s">
        <v>1524</v>
      </c>
      <c r="R265" s="64" t="s">
        <v>448</v>
      </c>
    </row>
    <row r="266" spans="1:18">
      <c r="A266" s="291" t="s">
        <v>2616</v>
      </c>
      <c r="B266" s="47">
        <v>33100</v>
      </c>
      <c r="C266" s="396" t="s">
        <v>1641</v>
      </c>
      <c r="D266" s="292">
        <v>931105</v>
      </c>
      <c r="E266" s="396" t="s">
        <v>1641</v>
      </c>
      <c r="F266" s="292"/>
      <c r="G266" s="396" t="s">
        <v>1377</v>
      </c>
      <c r="H266" s="292">
        <v>781320</v>
      </c>
      <c r="I266" s="63" t="s">
        <v>2783</v>
      </c>
      <c r="J266" s="61">
        <v>931105</v>
      </c>
      <c r="K266" s="63" t="s">
        <v>450</v>
      </c>
      <c r="L266" s="64" t="s">
        <v>1641</v>
      </c>
      <c r="M266" s="63" t="str">
        <f t="shared" si="3"/>
        <v>trict</v>
      </c>
      <c r="P266" s="291" t="s">
        <v>2616</v>
      </c>
      <c r="Q266" s="63" t="s">
        <v>450</v>
      </c>
      <c r="R266" s="64" t="s">
        <v>1641</v>
      </c>
    </row>
    <row r="267" spans="1:18">
      <c r="A267" s="291" t="s">
        <v>1185</v>
      </c>
      <c r="B267" s="47">
        <v>33100</v>
      </c>
      <c r="C267" s="396" t="s">
        <v>1641</v>
      </c>
      <c r="D267" s="292">
        <v>931105</v>
      </c>
      <c r="E267" s="396" t="s">
        <v>1641</v>
      </c>
      <c r="F267" s="292"/>
      <c r="G267" s="396" t="s">
        <v>1377</v>
      </c>
      <c r="H267" s="292">
        <v>740020</v>
      </c>
      <c r="I267" s="63" t="s">
        <v>8</v>
      </c>
      <c r="J267" s="61">
        <v>931105</v>
      </c>
      <c r="K267" s="63" t="s">
        <v>450</v>
      </c>
      <c r="L267" s="64" t="s">
        <v>1641</v>
      </c>
      <c r="M267" s="63" t="str">
        <f t="shared" si="3"/>
        <v>trict</v>
      </c>
      <c r="P267" s="291" t="s">
        <v>1185</v>
      </c>
      <c r="Q267" s="63" t="s">
        <v>450</v>
      </c>
      <c r="R267" s="64" t="s">
        <v>1641</v>
      </c>
    </row>
    <row r="268" spans="1:18">
      <c r="A268" s="291" t="s">
        <v>2615</v>
      </c>
      <c r="B268" s="47">
        <v>33100</v>
      </c>
      <c r="C268" s="396" t="s">
        <v>1641</v>
      </c>
      <c r="D268" s="292">
        <v>931105</v>
      </c>
      <c r="E268" s="396" t="s">
        <v>1641</v>
      </c>
      <c r="F268" s="292"/>
      <c r="G268" s="396" t="s">
        <v>1377</v>
      </c>
      <c r="H268" s="292">
        <v>776455</v>
      </c>
      <c r="I268" s="63" t="s">
        <v>38</v>
      </c>
      <c r="J268" s="61">
        <v>931105</v>
      </c>
      <c r="K268" s="63" t="s">
        <v>450</v>
      </c>
      <c r="L268" s="64" t="s">
        <v>1641</v>
      </c>
      <c r="M268" s="63" t="str">
        <f t="shared" si="3"/>
        <v>trict</v>
      </c>
      <c r="P268" s="291" t="s">
        <v>3023</v>
      </c>
      <c r="Q268" s="63" t="s">
        <v>450</v>
      </c>
      <c r="R268" s="64" t="s">
        <v>1641</v>
      </c>
    </row>
    <row r="269" spans="1:18">
      <c r="A269" s="291" t="s">
        <v>2832</v>
      </c>
      <c r="B269" s="47">
        <v>33100</v>
      </c>
      <c r="C269" s="396" t="s">
        <v>1641</v>
      </c>
      <c r="D269" s="292">
        <v>931105</v>
      </c>
      <c r="E269" s="396" t="s">
        <v>1641</v>
      </c>
      <c r="F269" s="292" t="s">
        <v>2140</v>
      </c>
      <c r="G269" s="396" t="s">
        <v>2946</v>
      </c>
      <c r="H269" s="292">
        <v>776455</v>
      </c>
      <c r="I269" s="63" t="s">
        <v>38</v>
      </c>
      <c r="J269" s="61">
        <v>931105</v>
      </c>
      <c r="K269" s="63" t="s">
        <v>450</v>
      </c>
      <c r="L269" s="64" t="s">
        <v>1641</v>
      </c>
      <c r="M269" s="63" t="str">
        <f t="shared" si="3"/>
        <v>trict</v>
      </c>
      <c r="P269" s="291" t="s">
        <v>2615</v>
      </c>
      <c r="Q269" s="63" t="s">
        <v>450</v>
      </c>
      <c r="R269" s="64" t="s">
        <v>1641</v>
      </c>
    </row>
    <row r="270" spans="1:18">
      <c r="A270" s="291" t="s">
        <v>2324</v>
      </c>
      <c r="B270" s="47">
        <v>33110</v>
      </c>
      <c r="C270" s="396" t="s">
        <v>1640</v>
      </c>
      <c r="D270" s="292">
        <v>931121</v>
      </c>
      <c r="E270" s="396" t="s">
        <v>1640</v>
      </c>
      <c r="F270" s="292" t="s">
        <v>1377</v>
      </c>
      <c r="G270" s="396" t="s">
        <v>1377</v>
      </c>
      <c r="H270" s="292">
        <v>755680</v>
      </c>
      <c r="I270" s="63" t="s">
        <v>2323</v>
      </c>
      <c r="J270" s="61">
        <v>931121</v>
      </c>
      <c r="K270" s="63" t="s">
        <v>450</v>
      </c>
      <c r="L270" s="64" t="s">
        <v>1640</v>
      </c>
      <c r="M270" s="63" t="s">
        <v>2779</v>
      </c>
      <c r="P270" s="291" t="s">
        <v>2832</v>
      </c>
      <c r="Q270" s="63" t="s">
        <v>450</v>
      </c>
      <c r="R270" s="64" t="s">
        <v>1641</v>
      </c>
    </row>
    <row r="271" spans="1:18">
      <c r="A271" s="291" t="s">
        <v>1526</v>
      </c>
      <c r="B271" s="47">
        <v>33110</v>
      </c>
      <c r="C271" s="396" t="s">
        <v>1640</v>
      </c>
      <c r="D271" s="292">
        <v>931121</v>
      </c>
      <c r="E271" s="396" t="s">
        <v>1640</v>
      </c>
      <c r="F271" s="292" t="s">
        <v>1377</v>
      </c>
      <c r="G271" s="396" t="s">
        <v>1377</v>
      </c>
      <c r="H271" s="292">
        <v>754300</v>
      </c>
      <c r="I271" s="63" t="s">
        <v>1320</v>
      </c>
      <c r="J271" s="61">
        <v>931121</v>
      </c>
      <c r="K271" s="63" t="s">
        <v>450</v>
      </c>
      <c r="L271" s="64" t="s">
        <v>1640</v>
      </c>
      <c r="M271" s="63" t="s">
        <v>2779</v>
      </c>
      <c r="P271" s="291" t="s">
        <v>2324</v>
      </c>
      <c r="Q271" s="63" t="s">
        <v>450</v>
      </c>
      <c r="R271" s="64" t="s">
        <v>1640</v>
      </c>
    </row>
    <row r="272" spans="1:18">
      <c r="A272" s="291" t="s">
        <v>1228</v>
      </c>
      <c r="B272" s="47">
        <v>33110</v>
      </c>
      <c r="C272" s="396" t="s">
        <v>1640</v>
      </c>
      <c r="D272" s="292">
        <v>931121</v>
      </c>
      <c r="E272" s="396" t="s">
        <v>1640</v>
      </c>
      <c r="F272" s="292"/>
      <c r="G272" s="396" t="s">
        <v>1377</v>
      </c>
      <c r="H272" s="292">
        <v>751680</v>
      </c>
      <c r="I272" s="63" t="s">
        <v>41</v>
      </c>
      <c r="J272" s="61">
        <v>931121</v>
      </c>
      <c r="K272" s="63" t="s">
        <v>450</v>
      </c>
      <c r="L272" s="64" t="s">
        <v>1640</v>
      </c>
      <c r="M272" s="63" t="s">
        <v>2779</v>
      </c>
      <c r="P272" s="291" t="s">
        <v>1526</v>
      </c>
      <c r="Q272" s="63" t="s">
        <v>450</v>
      </c>
      <c r="R272" s="64" t="s">
        <v>1640</v>
      </c>
    </row>
    <row r="273" spans="1:18">
      <c r="A273" s="291" t="s">
        <v>1183</v>
      </c>
      <c r="B273" s="47">
        <v>33110</v>
      </c>
      <c r="C273" s="396" t="s">
        <v>1640</v>
      </c>
      <c r="D273" s="292">
        <v>931121</v>
      </c>
      <c r="E273" s="396" t="s">
        <v>1640</v>
      </c>
      <c r="F273" s="292"/>
      <c r="G273" s="396" t="s">
        <v>1377</v>
      </c>
      <c r="H273" s="292">
        <v>740020</v>
      </c>
      <c r="I273" s="63" t="s">
        <v>8</v>
      </c>
      <c r="J273" s="61">
        <v>931121</v>
      </c>
      <c r="K273" s="63" t="s">
        <v>450</v>
      </c>
      <c r="L273" s="64" t="s">
        <v>1640</v>
      </c>
      <c r="M273" s="63" t="str">
        <f t="shared" si="3"/>
        <v>rants</v>
      </c>
      <c r="P273" s="291" t="s">
        <v>1228</v>
      </c>
      <c r="Q273" s="63" t="s">
        <v>450</v>
      </c>
      <c r="R273" s="64" t="s">
        <v>1640</v>
      </c>
    </row>
    <row r="274" spans="1:18">
      <c r="A274" s="291" t="s">
        <v>1720</v>
      </c>
      <c r="B274" s="47">
        <v>33120</v>
      </c>
      <c r="C274" s="396" t="s">
        <v>1643</v>
      </c>
      <c r="D274" s="292">
        <v>931800</v>
      </c>
      <c r="E274" s="396" t="e">
        <v>#N/A</v>
      </c>
      <c r="F274" s="292" t="s">
        <v>1377</v>
      </c>
      <c r="G274" s="396" t="s">
        <v>1377</v>
      </c>
      <c r="H274" s="292">
        <v>790600</v>
      </c>
      <c r="I274" s="63" t="s">
        <v>16</v>
      </c>
      <c r="J274" s="61">
        <v>931800</v>
      </c>
      <c r="K274" s="63" t="s">
        <v>450</v>
      </c>
      <c r="L274" s="64" t="s">
        <v>1643</v>
      </c>
      <c r="M274" s="63" t="str">
        <f t="shared" si="3"/>
        <v>, DIF</v>
      </c>
      <c r="P274" s="291" t="s">
        <v>1183</v>
      </c>
      <c r="Q274" s="63" t="s">
        <v>450</v>
      </c>
      <c r="R274" s="64" t="s">
        <v>1640</v>
      </c>
    </row>
    <row r="275" spans="1:18">
      <c r="A275" s="291" t="s">
        <v>1605</v>
      </c>
      <c r="B275" s="47">
        <v>33120</v>
      </c>
      <c r="C275" s="396" t="s">
        <v>1643</v>
      </c>
      <c r="D275" s="292">
        <v>931122</v>
      </c>
      <c r="E275" s="396" t="s">
        <v>2972</v>
      </c>
      <c r="F275" s="292"/>
      <c r="G275" s="396" t="s">
        <v>1377</v>
      </c>
      <c r="H275" s="292">
        <v>740020</v>
      </c>
      <c r="I275" s="63" t="s">
        <v>8</v>
      </c>
      <c r="J275" s="61">
        <v>931800</v>
      </c>
      <c r="K275" s="63" t="s">
        <v>450</v>
      </c>
      <c r="L275" s="64" t="s">
        <v>1643</v>
      </c>
      <c r="M275" s="63" t="str">
        <f t="shared" si="3"/>
        <v>, DIF</v>
      </c>
      <c r="P275" s="291" t="s">
        <v>1720</v>
      </c>
      <c r="Q275" s="63" t="s">
        <v>450</v>
      </c>
      <c r="R275" s="64" t="s">
        <v>1643</v>
      </c>
    </row>
    <row r="276" spans="1:18">
      <c r="A276" s="291" t="s">
        <v>1694</v>
      </c>
      <c r="B276" s="47">
        <v>33120</v>
      </c>
      <c r="C276" s="396" t="s">
        <v>1643</v>
      </c>
      <c r="D276" s="292">
        <v>931800</v>
      </c>
      <c r="E276" s="396" t="e">
        <v>#N/A</v>
      </c>
      <c r="F276" s="292"/>
      <c r="G276" s="396" t="s">
        <v>1377</v>
      </c>
      <c r="H276" s="292">
        <v>740020</v>
      </c>
      <c r="I276" s="63" t="s">
        <v>8</v>
      </c>
      <c r="J276" s="61">
        <v>931800</v>
      </c>
      <c r="K276" s="63" t="s">
        <v>450</v>
      </c>
      <c r="L276" s="64" t="s">
        <v>1643</v>
      </c>
      <c r="M276" s="63" t="str">
        <f t="shared" si="3"/>
        <v>, DIF</v>
      </c>
      <c r="P276" s="291" t="s">
        <v>1605</v>
      </c>
      <c r="Q276" s="63" t="s">
        <v>450</v>
      </c>
      <c r="R276" s="64" t="s">
        <v>1643</v>
      </c>
    </row>
    <row r="277" spans="1:18">
      <c r="A277" s="291" t="s">
        <v>2804</v>
      </c>
      <c r="B277" s="47">
        <v>33120</v>
      </c>
      <c r="C277" s="396" t="s">
        <v>1643</v>
      </c>
      <c r="D277" s="292">
        <v>931800</v>
      </c>
      <c r="E277" s="396" t="e">
        <v>#N/A</v>
      </c>
      <c r="F277" s="292"/>
      <c r="G277" s="396" t="s">
        <v>1377</v>
      </c>
      <c r="H277" s="292">
        <v>740020</v>
      </c>
      <c r="I277" s="63" t="s">
        <v>8</v>
      </c>
      <c r="J277" s="61">
        <v>931800</v>
      </c>
      <c r="K277" s="63" t="s">
        <v>450</v>
      </c>
      <c r="L277" s="64" t="s">
        <v>1643</v>
      </c>
      <c r="M277" s="63" t="str">
        <f t="shared" si="3"/>
        <v>, DIF</v>
      </c>
      <c r="P277" s="291" t="s">
        <v>1694</v>
      </c>
      <c r="Q277" s="63" t="s">
        <v>450</v>
      </c>
      <c r="R277" s="64" t="s">
        <v>1643</v>
      </c>
    </row>
    <row r="278" spans="1:18">
      <c r="A278" s="291" t="s">
        <v>2805</v>
      </c>
      <c r="B278" s="47">
        <v>33120</v>
      </c>
      <c r="C278" s="396" t="s">
        <v>1643</v>
      </c>
      <c r="D278" s="292">
        <v>931122</v>
      </c>
      <c r="E278" s="396" t="s">
        <v>2972</v>
      </c>
      <c r="F278" s="292"/>
      <c r="G278" s="396" t="s">
        <v>1377</v>
      </c>
      <c r="H278" s="292">
        <v>740020</v>
      </c>
      <c r="I278" s="63" t="s">
        <v>8</v>
      </c>
      <c r="J278" s="61">
        <v>931800</v>
      </c>
      <c r="K278" s="63" t="s">
        <v>450</v>
      </c>
      <c r="L278" s="64" t="s">
        <v>1643</v>
      </c>
      <c r="M278" s="63" t="str">
        <f t="shared" si="3"/>
        <v>, DIF</v>
      </c>
      <c r="P278" s="291" t="s">
        <v>2804</v>
      </c>
      <c r="Q278" s="63" t="s">
        <v>450</v>
      </c>
      <c r="R278" s="64" t="s">
        <v>1643</v>
      </c>
    </row>
    <row r="279" spans="1:18">
      <c r="A279" s="291" t="s">
        <v>2806</v>
      </c>
      <c r="B279" s="47">
        <v>33120</v>
      </c>
      <c r="C279" s="396" t="s">
        <v>1643</v>
      </c>
      <c r="D279" s="292">
        <v>931122</v>
      </c>
      <c r="E279" s="396" t="s">
        <v>2972</v>
      </c>
      <c r="F279" s="292" t="s">
        <v>2140</v>
      </c>
      <c r="G279" s="396" t="s">
        <v>2946</v>
      </c>
      <c r="H279" s="292">
        <v>740020</v>
      </c>
      <c r="I279" s="63" t="s">
        <v>8</v>
      </c>
      <c r="J279" s="61">
        <v>931800</v>
      </c>
      <c r="K279" s="63" t="s">
        <v>450</v>
      </c>
      <c r="L279" s="64" t="s">
        <v>1643</v>
      </c>
      <c r="M279" s="63" t="str">
        <f t="shared" si="3"/>
        <v>, DIF</v>
      </c>
      <c r="P279" s="291" t="s">
        <v>2805</v>
      </c>
      <c r="Q279" s="63" t="s">
        <v>450</v>
      </c>
      <c r="R279" s="64" t="s">
        <v>1643</v>
      </c>
    </row>
    <row r="280" spans="1:18">
      <c r="A280" s="291" t="s">
        <v>2830</v>
      </c>
      <c r="B280" s="47">
        <v>33120</v>
      </c>
      <c r="C280" s="396" t="s">
        <v>1643</v>
      </c>
      <c r="D280" s="292">
        <v>931800</v>
      </c>
      <c r="E280" s="396" t="e">
        <v>#N/A</v>
      </c>
      <c r="F280" s="292"/>
      <c r="G280" s="396" t="s">
        <v>1377</v>
      </c>
      <c r="H280" s="292">
        <v>781360</v>
      </c>
      <c r="I280" s="63" t="s">
        <v>14</v>
      </c>
      <c r="J280" s="61">
        <v>931800</v>
      </c>
      <c r="K280" s="63" t="s">
        <v>450</v>
      </c>
      <c r="L280" s="64" t="s">
        <v>1643</v>
      </c>
      <c r="M280" s="63" t="str">
        <f t="shared" si="3"/>
        <v>, DIF</v>
      </c>
      <c r="P280" s="291" t="s">
        <v>2806</v>
      </c>
      <c r="Q280" s="63" t="s">
        <v>450</v>
      </c>
      <c r="R280" s="64" t="s">
        <v>1643</v>
      </c>
    </row>
    <row r="281" spans="1:18">
      <c r="A281" s="291" t="s">
        <v>1184</v>
      </c>
      <c r="B281" s="47">
        <v>33121</v>
      </c>
      <c r="C281" s="396" t="s">
        <v>2972</v>
      </c>
      <c r="D281" s="292">
        <v>931122</v>
      </c>
      <c r="E281" s="396" t="s">
        <v>2972</v>
      </c>
      <c r="F281" s="292"/>
      <c r="G281" s="396" t="s">
        <v>1377</v>
      </c>
      <c r="H281" s="292">
        <v>740020</v>
      </c>
      <c r="I281" s="63" t="s">
        <v>8</v>
      </c>
      <c r="J281" s="61">
        <v>931800</v>
      </c>
      <c r="K281" s="63" t="s">
        <v>450</v>
      </c>
      <c r="L281" s="64" t="s">
        <v>1643</v>
      </c>
      <c r="M281" s="63" t="str">
        <f t="shared" si="3"/>
        <v>, DIF</v>
      </c>
      <c r="P281" s="291" t="s">
        <v>2830</v>
      </c>
      <c r="Q281" s="63" t="s">
        <v>450</v>
      </c>
      <c r="R281" s="64" t="s">
        <v>1643</v>
      </c>
    </row>
    <row r="282" spans="1:18">
      <c r="A282" s="291" t="s">
        <v>1146</v>
      </c>
      <c r="B282" s="47">
        <v>51560</v>
      </c>
      <c r="C282" s="396" t="e">
        <v>#N/A</v>
      </c>
      <c r="D282" s="292">
        <v>931118</v>
      </c>
      <c r="E282" s="396" t="e">
        <v>#N/A</v>
      </c>
      <c r="F282" s="292"/>
      <c r="G282" s="396" t="s">
        <v>1377</v>
      </c>
      <c r="H282" s="292">
        <v>740020</v>
      </c>
      <c r="I282" s="63" t="s">
        <v>8</v>
      </c>
      <c r="J282" s="61">
        <v>931118</v>
      </c>
      <c r="K282" s="63" t="s">
        <v>1766</v>
      </c>
      <c r="L282" s="64" t="s">
        <v>18</v>
      </c>
      <c r="M282" s="63" t="str">
        <f t="shared" si="3"/>
        <v>ciary</v>
      </c>
      <c r="P282" s="291" t="s">
        <v>1184</v>
      </c>
      <c r="Q282" s="63" t="s">
        <v>450</v>
      </c>
      <c r="R282" s="64" t="s">
        <v>1643</v>
      </c>
    </row>
    <row r="283" spans="1:18">
      <c r="A283" s="291" t="s">
        <v>2807</v>
      </c>
      <c r="B283" s="47">
        <v>51560</v>
      </c>
      <c r="C283" s="396" t="e">
        <v>#N/A</v>
      </c>
      <c r="D283" s="292">
        <v>931118</v>
      </c>
      <c r="E283" s="396" t="e">
        <v>#N/A</v>
      </c>
      <c r="F283" s="292"/>
      <c r="G283" s="396" t="s">
        <v>1377</v>
      </c>
      <c r="H283" s="292">
        <v>740020</v>
      </c>
      <c r="I283" s="63" t="s">
        <v>8</v>
      </c>
      <c r="J283" s="61">
        <v>931118</v>
      </c>
      <c r="K283" s="63" t="s">
        <v>1766</v>
      </c>
      <c r="L283" s="64" t="s">
        <v>18</v>
      </c>
      <c r="M283" s="63" t="str">
        <f t="shared" si="3"/>
        <v>ciary</v>
      </c>
      <c r="P283" s="291" t="s">
        <v>1146</v>
      </c>
      <c r="Q283" s="63" t="s">
        <v>1766</v>
      </c>
      <c r="R283" s="64" t="s">
        <v>18</v>
      </c>
    </row>
    <row r="284" spans="1:18">
      <c r="A284" s="291" t="s">
        <v>2808</v>
      </c>
      <c r="B284" s="47">
        <v>51560</v>
      </c>
      <c r="C284" s="396" t="e">
        <v>#N/A</v>
      </c>
      <c r="D284" s="292">
        <v>931118</v>
      </c>
      <c r="E284" s="396" t="e">
        <v>#N/A</v>
      </c>
      <c r="F284" s="292" t="s">
        <v>2140</v>
      </c>
      <c r="G284" s="396" t="s">
        <v>2946</v>
      </c>
      <c r="H284" s="292">
        <v>740020</v>
      </c>
      <c r="I284" s="63" t="s">
        <v>8</v>
      </c>
      <c r="J284" s="61">
        <v>931118</v>
      </c>
      <c r="K284" s="63" t="s">
        <v>1766</v>
      </c>
      <c r="L284" s="64" t="s">
        <v>18</v>
      </c>
      <c r="M284" s="63" t="str">
        <f t="shared" si="3"/>
        <v>ciary</v>
      </c>
      <c r="P284" s="291" t="s">
        <v>2807</v>
      </c>
      <c r="Q284" s="63" t="s">
        <v>1766</v>
      </c>
      <c r="R284" s="64" t="s">
        <v>18</v>
      </c>
    </row>
    <row r="285" spans="1:18">
      <c r="A285" s="392" t="s">
        <v>2978</v>
      </c>
      <c r="B285" s="387">
        <v>25400</v>
      </c>
      <c r="C285" s="384" t="s">
        <v>2923</v>
      </c>
      <c r="D285" s="391">
        <v>931270</v>
      </c>
      <c r="E285" s="384" t="s">
        <v>1780</v>
      </c>
      <c r="F285" s="391" t="s">
        <v>514</v>
      </c>
      <c r="G285" s="384" t="s">
        <v>2838</v>
      </c>
      <c r="H285" s="391">
        <v>790040</v>
      </c>
      <c r="I285" s="353" t="s">
        <v>15</v>
      </c>
      <c r="J285" s="51">
        <v>931104</v>
      </c>
      <c r="K285" s="353" t="s">
        <v>1766</v>
      </c>
      <c r="L285" s="353" t="s">
        <v>1780</v>
      </c>
      <c r="M285" s="353" t="str">
        <f t="shared" si="3"/>
        <v>ement</v>
      </c>
      <c r="P285" s="291" t="s">
        <v>2808</v>
      </c>
      <c r="Q285" s="63" t="s">
        <v>1766</v>
      </c>
      <c r="R285" s="64" t="s">
        <v>18</v>
      </c>
    </row>
    <row r="286" spans="1:18">
      <c r="A286" s="392" t="s">
        <v>2980</v>
      </c>
      <c r="B286" s="387">
        <v>25400</v>
      </c>
      <c r="C286" s="384" t="s">
        <v>2923</v>
      </c>
      <c r="D286" s="391">
        <v>931270</v>
      </c>
      <c r="E286" s="384" t="s">
        <v>1780</v>
      </c>
      <c r="F286" s="391" t="s">
        <v>2849</v>
      </c>
      <c r="G286" s="384" t="s">
        <v>2979</v>
      </c>
      <c r="H286" s="391">
        <v>790040</v>
      </c>
      <c r="I286" s="353" t="s">
        <v>15</v>
      </c>
      <c r="J286" s="51">
        <v>931104</v>
      </c>
      <c r="K286" s="353" t="s">
        <v>1766</v>
      </c>
      <c r="L286" s="353" t="s">
        <v>1780</v>
      </c>
      <c r="M286" s="353" t="str">
        <f t="shared" si="3"/>
        <v>ement</v>
      </c>
      <c r="P286" s="392" t="s">
        <v>2978</v>
      </c>
      <c r="Q286" s="353" t="s">
        <v>1766</v>
      </c>
      <c r="R286" s="353" t="s">
        <v>1780</v>
      </c>
    </row>
    <row r="287" spans="1:18">
      <c r="A287" s="392" t="s">
        <v>2982</v>
      </c>
      <c r="B287" s="387">
        <v>33100</v>
      </c>
      <c r="C287" s="384" t="s">
        <v>1641</v>
      </c>
      <c r="D287" s="391">
        <v>931105</v>
      </c>
      <c r="E287" s="384" t="s">
        <v>1641</v>
      </c>
      <c r="F287" s="391"/>
      <c r="G287" s="384"/>
      <c r="H287" s="391">
        <v>752700</v>
      </c>
      <c r="I287" s="353" t="s">
        <v>2981</v>
      </c>
      <c r="J287" s="51">
        <v>931105</v>
      </c>
      <c r="K287" s="353" t="s">
        <v>450</v>
      </c>
      <c r="L287" s="353" t="s">
        <v>1641</v>
      </c>
      <c r="M287" s="353" t="str">
        <f t="shared" si="3"/>
        <v>trict</v>
      </c>
      <c r="P287" s="392" t="s">
        <v>2980</v>
      </c>
      <c r="Q287" s="353" t="s">
        <v>1766</v>
      </c>
      <c r="R287" s="353" t="s">
        <v>1780</v>
      </c>
    </row>
    <row r="288" spans="1:18">
      <c r="A288" s="189" t="s">
        <v>602</v>
      </c>
      <c r="B288" s="216">
        <v>25400</v>
      </c>
      <c r="C288" s="40" t="s">
        <v>2923</v>
      </c>
      <c r="D288" s="216">
        <v>931240</v>
      </c>
      <c r="E288" s="40" t="s">
        <v>104</v>
      </c>
      <c r="F288" s="216"/>
      <c r="G288" s="40" t="s">
        <v>1377</v>
      </c>
      <c r="H288" s="323">
        <v>524560</v>
      </c>
      <c r="I288" s="328" t="s">
        <v>2961</v>
      </c>
      <c r="J288" s="61">
        <v>931104</v>
      </c>
      <c r="K288" s="63" t="s">
        <v>1766</v>
      </c>
      <c r="L288" s="215" t="s">
        <v>104</v>
      </c>
      <c r="M288" s="325" t="s">
        <v>2130</v>
      </c>
      <c r="P288" s="392" t="s">
        <v>2982</v>
      </c>
      <c r="Q288" s="353" t="s">
        <v>450</v>
      </c>
      <c r="R288" s="353" t="s">
        <v>1641</v>
      </c>
    </row>
    <row r="289" spans="1:18">
      <c r="A289" s="189" t="s">
        <v>2400</v>
      </c>
      <c r="B289" s="216">
        <v>25400</v>
      </c>
      <c r="C289" s="40" t="s">
        <v>2923</v>
      </c>
      <c r="D289" s="216">
        <v>931119</v>
      </c>
      <c r="E289" s="40" t="s">
        <v>23</v>
      </c>
      <c r="F289" s="216" t="s">
        <v>522</v>
      </c>
      <c r="G289" s="40" t="s">
        <v>2925</v>
      </c>
      <c r="H289" s="216">
        <v>526420</v>
      </c>
      <c r="I289" s="328" t="s">
        <v>114</v>
      </c>
      <c r="J289" s="61">
        <v>931104</v>
      </c>
      <c r="K289" s="63" t="s">
        <v>23</v>
      </c>
      <c r="L289" s="215" t="s">
        <v>436</v>
      </c>
      <c r="M289" s="218" t="s">
        <v>2133</v>
      </c>
      <c r="P289" s="192" t="s">
        <v>3024</v>
      </c>
      <c r="Q289" s="192" t="s">
        <v>1524</v>
      </c>
      <c r="R289" s="192" t="s">
        <v>295</v>
      </c>
    </row>
    <row r="290" spans="1:18">
      <c r="A290" s="189" t="s">
        <v>2656</v>
      </c>
      <c r="B290" s="216">
        <v>25400</v>
      </c>
      <c r="C290" s="40" t="s">
        <v>2923</v>
      </c>
      <c r="D290" s="216">
        <v>931119</v>
      </c>
      <c r="E290" s="40" t="s">
        <v>23</v>
      </c>
      <c r="F290" s="216" t="s">
        <v>527</v>
      </c>
      <c r="G290" s="40" t="s">
        <v>2927</v>
      </c>
      <c r="H290" s="358">
        <v>526420</v>
      </c>
      <c r="I290" s="328" t="s">
        <v>114</v>
      </c>
      <c r="J290" s="61">
        <v>931104</v>
      </c>
      <c r="K290" s="63" t="s">
        <v>23</v>
      </c>
      <c r="L290" s="215" t="s">
        <v>440</v>
      </c>
      <c r="M290" s="218" t="s">
        <v>2133</v>
      </c>
      <c r="P290" s="189" t="s">
        <v>2179</v>
      </c>
      <c r="Q290" s="63" t="s">
        <v>1524</v>
      </c>
      <c r="R290" s="215" t="s">
        <v>230</v>
      </c>
    </row>
    <row r="291" spans="1:18">
      <c r="A291" s="189" t="s">
        <v>1863</v>
      </c>
      <c r="B291" s="216">
        <v>25400</v>
      </c>
      <c r="C291" s="40" t="s">
        <v>2923</v>
      </c>
      <c r="D291" s="216">
        <v>931301</v>
      </c>
      <c r="E291" s="40" t="s">
        <v>2933</v>
      </c>
      <c r="F291" s="216" t="s">
        <v>1377</v>
      </c>
      <c r="G291" s="40" t="s">
        <v>1377</v>
      </c>
      <c r="H291" s="216">
        <v>526420</v>
      </c>
      <c r="I291" s="328" t="s">
        <v>114</v>
      </c>
      <c r="J291" s="61">
        <v>931104</v>
      </c>
      <c r="K291" s="63" t="s">
        <v>23</v>
      </c>
      <c r="L291" s="215" t="s">
        <v>433</v>
      </c>
      <c r="M291" s="218" t="s">
        <v>2133</v>
      </c>
      <c r="P291" s="189" t="s">
        <v>232</v>
      </c>
      <c r="Q291" s="63" t="s">
        <v>1524</v>
      </c>
      <c r="R291" s="215" t="s">
        <v>230</v>
      </c>
    </row>
    <row r="292" spans="1:18">
      <c r="A292" s="189" t="s">
        <v>2667</v>
      </c>
      <c r="B292" s="216">
        <v>25400</v>
      </c>
      <c r="C292" s="40" t="s">
        <v>2923</v>
      </c>
      <c r="D292" s="358">
        <v>931400</v>
      </c>
      <c r="E292" s="40" t="s">
        <v>2934</v>
      </c>
      <c r="F292" s="350" t="s">
        <v>520</v>
      </c>
      <c r="G292" s="40" t="s">
        <v>2940</v>
      </c>
      <c r="H292" s="358">
        <v>526420</v>
      </c>
      <c r="I292" s="328" t="s">
        <v>114</v>
      </c>
      <c r="J292" s="350">
        <v>931104</v>
      </c>
      <c r="K292" s="63" t="s">
        <v>1524</v>
      </c>
      <c r="L292" s="215" t="s">
        <v>447</v>
      </c>
      <c r="M292" s="218" t="s">
        <v>2133</v>
      </c>
      <c r="P292" s="189" t="s">
        <v>2496</v>
      </c>
      <c r="Q292" s="63" t="s">
        <v>1524</v>
      </c>
      <c r="R292" s="215" t="s">
        <v>230</v>
      </c>
    </row>
    <row r="293" spans="1:18">
      <c r="A293" s="189" t="s">
        <v>2739</v>
      </c>
      <c r="B293" s="216">
        <v>25590</v>
      </c>
      <c r="C293" s="40" t="s">
        <v>1564</v>
      </c>
      <c r="D293" s="216">
        <v>931150</v>
      </c>
      <c r="E293" s="40" t="s">
        <v>1564</v>
      </c>
      <c r="F293" s="350"/>
      <c r="G293" s="40" t="s">
        <v>1377</v>
      </c>
      <c r="H293" s="337">
        <v>528900</v>
      </c>
      <c r="I293" s="328" t="s">
        <v>77</v>
      </c>
      <c r="J293" s="358">
        <v>931150</v>
      </c>
      <c r="K293" s="63" t="s">
        <v>47</v>
      </c>
      <c r="L293" s="215" t="s">
        <v>1564</v>
      </c>
      <c r="M293" s="338" t="s">
        <v>2546</v>
      </c>
      <c r="P293" s="189" t="s">
        <v>231</v>
      </c>
      <c r="Q293" s="63" t="s">
        <v>1524</v>
      </c>
      <c r="R293" s="215" t="s">
        <v>230</v>
      </c>
    </row>
    <row r="294" spans="1:18">
      <c r="A294" s="189" t="s">
        <v>1636</v>
      </c>
      <c r="B294" s="216">
        <v>25400</v>
      </c>
      <c r="C294" s="40" t="s">
        <v>2923</v>
      </c>
      <c r="D294" s="216">
        <v>931400</v>
      </c>
      <c r="E294" s="40" t="s">
        <v>2934</v>
      </c>
      <c r="F294" s="216"/>
      <c r="G294" s="40" t="s">
        <v>1377</v>
      </c>
      <c r="H294" s="337">
        <v>528900</v>
      </c>
      <c r="I294" s="328" t="s">
        <v>77</v>
      </c>
      <c r="J294" s="61">
        <v>931104</v>
      </c>
      <c r="K294" s="63" t="s">
        <v>1524</v>
      </c>
      <c r="L294" s="215" t="s">
        <v>1913</v>
      </c>
      <c r="M294" s="338" t="s">
        <v>2546</v>
      </c>
      <c r="P294" s="189" t="s">
        <v>2867</v>
      </c>
      <c r="Q294" s="63" t="s">
        <v>1524</v>
      </c>
      <c r="R294" s="215" t="s">
        <v>230</v>
      </c>
    </row>
    <row r="295" spans="1:18">
      <c r="A295" s="189" t="s">
        <v>1765</v>
      </c>
      <c r="B295" s="216">
        <v>25540</v>
      </c>
      <c r="C295" s="40" t="s">
        <v>442</v>
      </c>
      <c r="D295" s="216">
        <v>931116</v>
      </c>
      <c r="E295" s="40" t="s">
        <v>442</v>
      </c>
      <c r="F295" s="216"/>
      <c r="G295" s="40" t="s">
        <v>1377</v>
      </c>
      <c r="H295" s="216">
        <v>510440</v>
      </c>
      <c r="I295" s="328" t="s">
        <v>465</v>
      </c>
      <c r="J295" s="61">
        <v>931116</v>
      </c>
      <c r="K295" s="63" t="s">
        <v>47</v>
      </c>
      <c r="L295" s="215" t="s">
        <v>442</v>
      </c>
      <c r="M295" s="218" t="s">
        <v>1950</v>
      </c>
      <c r="P295" s="189" t="s">
        <v>2268</v>
      </c>
      <c r="Q295" s="63" t="s">
        <v>1766</v>
      </c>
      <c r="R295" s="215" t="s">
        <v>46</v>
      </c>
    </row>
    <row r="296" spans="1:18">
      <c r="A296" s="189" t="s">
        <v>1803</v>
      </c>
      <c r="B296" s="216">
        <v>25400</v>
      </c>
      <c r="C296" s="40" t="s">
        <v>2923</v>
      </c>
      <c r="D296" s="216">
        <v>931119</v>
      </c>
      <c r="E296" s="40" t="s">
        <v>23</v>
      </c>
      <c r="F296" s="216" t="s">
        <v>1377</v>
      </c>
      <c r="G296" s="40" t="s">
        <v>1377</v>
      </c>
      <c r="H296" s="216">
        <v>510440</v>
      </c>
      <c r="I296" s="328" t="s">
        <v>465</v>
      </c>
      <c r="J296" s="61">
        <v>931104</v>
      </c>
      <c r="K296" s="63" t="s">
        <v>23</v>
      </c>
      <c r="L296" s="215" t="s">
        <v>506</v>
      </c>
      <c r="M296" s="218" t="s">
        <v>1950</v>
      </c>
      <c r="P296" s="189" t="s">
        <v>2270</v>
      </c>
      <c r="Q296" s="63" t="s">
        <v>1766</v>
      </c>
      <c r="R296" s="215" t="s">
        <v>46</v>
      </c>
    </row>
    <row r="297" spans="1:18">
      <c r="A297" s="189" t="s">
        <v>1302</v>
      </c>
      <c r="B297" s="216">
        <v>25590</v>
      </c>
      <c r="C297" s="40" t="s">
        <v>1564</v>
      </c>
      <c r="D297" s="216">
        <v>931150</v>
      </c>
      <c r="E297" s="40" t="s">
        <v>1564</v>
      </c>
      <c r="F297" s="216"/>
      <c r="G297" s="40" t="s">
        <v>1377</v>
      </c>
      <c r="H297" s="216">
        <v>510440</v>
      </c>
      <c r="I297" s="328" t="s">
        <v>465</v>
      </c>
      <c r="J297" s="61">
        <v>931150</v>
      </c>
      <c r="K297" s="63" t="s">
        <v>47</v>
      </c>
      <c r="L297" s="215" t="s">
        <v>1564</v>
      </c>
      <c r="M297" s="218" t="s">
        <v>1950</v>
      </c>
      <c r="P297" s="189" t="s">
        <v>584</v>
      </c>
      <c r="Q297" s="63" t="s">
        <v>1766</v>
      </c>
      <c r="R297" s="215" t="s">
        <v>46</v>
      </c>
    </row>
    <row r="298" spans="1:18">
      <c r="A298" s="189" t="s">
        <v>1804</v>
      </c>
      <c r="B298" s="216">
        <v>25400</v>
      </c>
      <c r="C298" s="40" t="s">
        <v>2923</v>
      </c>
      <c r="D298" s="216">
        <v>931210</v>
      </c>
      <c r="E298" s="40" t="s">
        <v>510</v>
      </c>
      <c r="F298" s="216" t="s">
        <v>1377</v>
      </c>
      <c r="G298" s="40" t="s">
        <v>1377</v>
      </c>
      <c r="H298" s="216">
        <v>510440</v>
      </c>
      <c r="I298" s="328" t="s">
        <v>465</v>
      </c>
      <c r="J298" s="61">
        <v>931104</v>
      </c>
      <c r="K298" s="63" t="s">
        <v>450</v>
      </c>
      <c r="L298" s="215" t="s">
        <v>510</v>
      </c>
      <c r="M298" s="218" t="s">
        <v>1950</v>
      </c>
      <c r="P298" s="189" t="s">
        <v>2269</v>
      </c>
      <c r="Q298" s="63" t="s">
        <v>1766</v>
      </c>
      <c r="R298" s="215" t="s">
        <v>46</v>
      </c>
    </row>
    <row r="299" spans="1:18">
      <c r="A299" s="189" t="s">
        <v>531</v>
      </c>
      <c r="B299" s="216">
        <v>25400</v>
      </c>
      <c r="C299" s="40" t="s">
        <v>2923</v>
      </c>
      <c r="D299" s="216">
        <v>931220</v>
      </c>
      <c r="E299" s="40" t="s">
        <v>529</v>
      </c>
      <c r="F299" s="216"/>
      <c r="G299" s="40" t="s">
        <v>1377</v>
      </c>
      <c r="H299" s="216">
        <v>510440</v>
      </c>
      <c r="I299" s="328" t="s">
        <v>465</v>
      </c>
      <c r="J299" s="61">
        <v>931104</v>
      </c>
      <c r="K299" s="63" t="s">
        <v>1766</v>
      </c>
      <c r="L299" s="215" t="s">
        <v>117</v>
      </c>
      <c r="M299" s="218" t="s">
        <v>1950</v>
      </c>
      <c r="P299" s="189" t="s">
        <v>2712</v>
      </c>
      <c r="Q299" s="63" t="s">
        <v>1766</v>
      </c>
      <c r="R299" s="215" t="s">
        <v>46</v>
      </c>
    </row>
    <row r="300" spans="1:18">
      <c r="A300" s="189" t="s">
        <v>1805</v>
      </c>
      <c r="B300" s="216">
        <v>25400</v>
      </c>
      <c r="C300" s="40" t="s">
        <v>2923</v>
      </c>
      <c r="D300" s="216">
        <v>931230</v>
      </c>
      <c r="E300" s="40" t="s">
        <v>2931</v>
      </c>
      <c r="F300" s="216" t="s">
        <v>1377</v>
      </c>
      <c r="G300" s="40" t="s">
        <v>1377</v>
      </c>
      <c r="H300" s="216">
        <v>510440</v>
      </c>
      <c r="I300" s="328" t="s">
        <v>465</v>
      </c>
      <c r="J300" s="61">
        <v>931104</v>
      </c>
      <c r="K300" s="63" t="s">
        <v>47</v>
      </c>
      <c r="L300" s="215" t="s">
        <v>507</v>
      </c>
      <c r="M300" s="218" t="s">
        <v>1950</v>
      </c>
      <c r="P300" s="189" t="s">
        <v>578</v>
      </c>
      <c r="Q300" s="63" t="s">
        <v>1766</v>
      </c>
      <c r="R300" s="215" t="s">
        <v>46</v>
      </c>
    </row>
    <row r="301" spans="1:18">
      <c r="A301" s="189" t="s">
        <v>2268</v>
      </c>
      <c r="B301" s="216">
        <v>25400</v>
      </c>
      <c r="C301" s="40" t="s">
        <v>2923</v>
      </c>
      <c r="D301" s="216">
        <v>931235</v>
      </c>
      <c r="E301" s="40" t="s">
        <v>46</v>
      </c>
      <c r="F301" s="216" t="s">
        <v>1377</v>
      </c>
      <c r="G301" s="40" t="s">
        <v>1377</v>
      </c>
      <c r="H301" s="216">
        <v>510440</v>
      </c>
      <c r="I301" s="328" t="s">
        <v>465</v>
      </c>
      <c r="J301" s="61">
        <v>931104</v>
      </c>
      <c r="K301" s="63" t="s">
        <v>1766</v>
      </c>
      <c r="L301" s="215" t="s">
        <v>46</v>
      </c>
      <c r="M301" s="218" t="s">
        <v>1950</v>
      </c>
      <c r="P301" s="189" t="s">
        <v>2714</v>
      </c>
      <c r="Q301" s="63" t="s">
        <v>1766</v>
      </c>
      <c r="R301" s="215" t="s">
        <v>46</v>
      </c>
    </row>
    <row r="302" spans="1:18">
      <c r="A302" s="189" t="s">
        <v>1349</v>
      </c>
      <c r="B302" s="216">
        <v>25400</v>
      </c>
      <c r="C302" s="40" t="s">
        <v>2923</v>
      </c>
      <c r="D302" s="216">
        <v>931240</v>
      </c>
      <c r="E302" s="40" t="s">
        <v>104</v>
      </c>
      <c r="F302" s="216"/>
      <c r="G302" s="40" t="s">
        <v>1377</v>
      </c>
      <c r="H302" s="216">
        <v>510440</v>
      </c>
      <c r="I302" s="328" t="s">
        <v>465</v>
      </c>
      <c r="J302" s="61">
        <v>931104</v>
      </c>
      <c r="K302" s="63" t="s">
        <v>1766</v>
      </c>
      <c r="L302" s="215" t="s">
        <v>104</v>
      </c>
      <c r="M302" s="218" t="s">
        <v>1950</v>
      </c>
      <c r="P302" s="189" t="s">
        <v>1826</v>
      </c>
      <c r="Q302" s="63" t="s">
        <v>1766</v>
      </c>
      <c r="R302" s="215" t="s">
        <v>46</v>
      </c>
    </row>
    <row r="303" spans="1:18">
      <c r="A303" s="189" t="s">
        <v>1487</v>
      </c>
      <c r="B303" s="216">
        <v>25400</v>
      </c>
      <c r="C303" s="40" t="s">
        <v>2923</v>
      </c>
      <c r="D303" s="216">
        <v>931400</v>
      </c>
      <c r="E303" s="40" t="s">
        <v>2934</v>
      </c>
      <c r="F303" s="216"/>
      <c r="G303" s="40" t="s">
        <v>1377</v>
      </c>
      <c r="H303" s="216">
        <v>510440</v>
      </c>
      <c r="I303" s="328" t="s">
        <v>465</v>
      </c>
      <c r="J303" s="61">
        <v>931104</v>
      </c>
      <c r="K303" s="63" t="s">
        <v>1524</v>
      </c>
      <c r="L303" s="215" t="s">
        <v>1913</v>
      </c>
      <c r="M303" s="218" t="s">
        <v>1950</v>
      </c>
      <c r="P303" s="189" t="s">
        <v>2503</v>
      </c>
      <c r="Q303" s="63" t="s">
        <v>1766</v>
      </c>
      <c r="R303" s="215" t="s">
        <v>46</v>
      </c>
    </row>
    <row r="304" spans="1:18">
      <c r="A304" s="189" t="s">
        <v>2643</v>
      </c>
      <c r="B304" s="350">
        <v>25510</v>
      </c>
      <c r="C304" s="40" t="s">
        <v>2954</v>
      </c>
      <c r="D304" s="358">
        <v>931108</v>
      </c>
      <c r="E304" s="40" t="s">
        <v>2954</v>
      </c>
      <c r="F304" s="350" t="s">
        <v>513</v>
      </c>
      <c r="G304" s="40" t="s">
        <v>2938</v>
      </c>
      <c r="H304" s="358">
        <v>520805</v>
      </c>
      <c r="I304" s="328" t="s">
        <v>488</v>
      </c>
      <c r="J304" s="358">
        <v>931108</v>
      </c>
      <c r="K304" s="63" t="s">
        <v>450</v>
      </c>
      <c r="L304" s="215" t="s">
        <v>444</v>
      </c>
      <c r="M304" s="218" t="s">
        <v>2128</v>
      </c>
      <c r="P304" s="189" t="s">
        <v>2123</v>
      </c>
      <c r="Q304" s="63" t="s">
        <v>1766</v>
      </c>
      <c r="R304" s="215" t="s">
        <v>46</v>
      </c>
    </row>
    <row r="305" spans="1:18">
      <c r="A305" s="189" t="s">
        <v>2182</v>
      </c>
      <c r="B305" s="216">
        <v>25400</v>
      </c>
      <c r="C305" s="40" t="s">
        <v>2923</v>
      </c>
      <c r="D305" s="216">
        <v>931400</v>
      </c>
      <c r="E305" s="40" t="s">
        <v>2934</v>
      </c>
      <c r="F305" s="216" t="s">
        <v>517</v>
      </c>
      <c r="G305" s="40" t="s">
        <v>2936</v>
      </c>
      <c r="H305" s="216">
        <v>520805</v>
      </c>
      <c r="I305" s="328" t="s">
        <v>488</v>
      </c>
      <c r="J305" s="61">
        <v>931104</v>
      </c>
      <c r="K305" s="63" t="s">
        <v>1524</v>
      </c>
      <c r="L305" s="215" t="s">
        <v>1224</v>
      </c>
      <c r="M305" s="218" t="s">
        <v>2128</v>
      </c>
      <c r="P305" s="189" t="s">
        <v>2853</v>
      </c>
      <c r="Q305" s="63" t="s">
        <v>1766</v>
      </c>
      <c r="R305" s="215" t="s">
        <v>46</v>
      </c>
    </row>
    <row r="306" spans="1:18">
      <c r="A306" s="189" t="s">
        <v>1308</v>
      </c>
      <c r="B306" s="216">
        <v>25400</v>
      </c>
      <c r="C306" s="40" t="s">
        <v>2923</v>
      </c>
      <c r="D306" s="216">
        <v>931400</v>
      </c>
      <c r="E306" s="40" t="s">
        <v>2934</v>
      </c>
      <c r="F306" s="216" t="s">
        <v>520</v>
      </c>
      <c r="G306" s="40" t="s">
        <v>2940</v>
      </c>
      <c r="H306" s="216">
        <v>520805</v>
      </c>
      <c r="I306" s="328" t="s">
        <v>488</v>
      </c>
      <c r="J306" s="61">
        <v>931104</v>
      </c>
      <c r="K306" s="63" t="s">
        <v>1524</v>
      </c>
      <c r="L306" s="215" t="s">
        <v>447</v>
      </c>
      <c r="M306" s="218" t="s">
        <v>2128</v>
      </c>
      <c r="P306" s="189" t="s">
        <v>2875</v>
      </c>
      <c r="Q306" s="63" t="s">
        <v>1766</v>
      </c>
      <c r="R306" s="215" t="s">
        <v>46</v>
      </c>
    </row>
    <row r="307" spans="1:18">
      <c r="A307" s="189" t="s">
        <v>2847</v>
      </c>
      <c r="B307" s="216">
        <v>25420</v>
      </c>
      <c r="C307" s="40" t="s">
        <v>449</v>
      </c>
      <c r="D307" s="216">
        <v>931186</v>
      </c>
      <c r="E307" s="40" t="s">
        <v>504</v>
      </c>
      <c r="F307" s="216" t="s">
        <v>2140</v>
      </c>
      <c r="G307" s="40" t="s">
        <v>2946</v>
      </c>
      <c r="H307" s="216">
        <v>535810</v>
      </c>
      <c r="I307" s="328" t="s">
        <v>2846</v>
      </c>
      <c r="J307" s="51">
        <v>931180</v>
      </c>
      <c r="K307" s="353" t="s">
        <v>449</v>
      </c>
      <c r="L307" s="355" t="s">
        <v>504</v>
      </c>
      <c r="M307" s="55" t="s">
        <v>2134</v>
      </c>
      <c r="P307" s="189" t="s">
        <v>571</v>
      </c>
      <c r="Q307" s="63" t="s">
        <v>1766</v>
      </c>
      <c r="R307" s="215" t="s">
        <v>46</v>
      </c>
    </row>
    <row r="308" spans="1:18">
      <c r="A308" s="189" t="s">
        <v>2845</v>
      </c>
      <c r="B308" s="216">
        <v>25400</v>
      </c>
      <c r="C308" s="40" t="s">
        <v>2923</v>
      </c>
      <c r="D308" s="216">
        <v>931400</v>
      </c>
      <c r="E308" s="40" t="s">
        <v>2934</v>
      </c>
      <c r="F308" s="216" t="s">
        <v>2140</v>
      </c>
      <c r="G308" s="40" t="s">
        <v>2946</v>
      </c>
      <c r="H308" s="216">
        <v>535810</v>
      </c>
      <c r="I308" s="328" t="s">
        <v>2846</v>
      </c>
      <c r="J308" s="51">
        <v>931104</v>
      </c>
      <c r="K308" s="353" t="s">
        <v>1524</v>
      </c>
      <c r="L308" s="355" t="s">
        <v>445</v>
      </c>
      <c r="M308" s="55" t="s">
        <v>2134</v>
      </c>
      <c r="P308" s="189" t="s">
        <v>2380</v>
      </c>
      <c r="Q308" s="63" t="s">
        <v>1766</v>
      </c>
      <c r="R308" s="215" t="s">
        <v>46</v>
      </c>
    </row>
    <row r="309" spans="1:18">
      <c r="A309" s="189" t="s">
        <v>2198</v>
      </c>
      <c r="B309" s="216">
        <v>25401</v>
      </c>
      <c r="C309" s="40" t="s">
        <v>434</v>
      </c>
      <c r="D309" s="216">
        <v>931111</v>
      </c>
      <c r="E309" s="40" t="s">
        <v>2958</v>
      </c>
      <c r="F309" s="216" t="s">
        <v>1377</v>
      </c>
      <c r="G309" s="40" t="s">
        <v>1377</v>
      </c>
      <c r="H309" s="216">
        <v>527280</v>
      </c>
      <c r="I309" s="328" t="s">
        <v>73</v>
      </c>
      <c r="J309" s="61">
        <v>931111</v>
      </c>
      <c r="K309" s="63" t="s">
        <v>23</v>
      </c>
      <c r="L309" s="215" t="s">
        <v>434</v>
      </c>
      <c r="M309" s="218" t="s">
        <v>2132</v>
      </c>
      <c r="P309" s="189" t="s">
        <v>2873</v>
      </c>
      <c r="Q309" s="63" t="s">
        <v>1766</v>
      </c>
      <c r="R309" s="215" t="s">
        <v>46</v>
      </c>
    </row>
    <row r="310" spans="1:18">
      <c r="A310" s="189" t="s">
        <v>219</v>
      </c>
      <c r="B310" s="216">
        <v>25400</v>
      </c>
      <c r="C310" s="40" t="s">
        <v>2923</v>
      </c>
      <c r="D310" s="216">
        <v>931119</v>
      </c>
      <c r="E310" s="40" t="s">
        <v>23</v>
      </c>
      <c r="F310" s="216" t="s">
        <v>526</v>
      </c>
      <c r="G310" s="40" t="s">
        <v>2926</v>
      </c>
      <c r="H310" s="216">
        <v>527280</v>
      </c>
      <c r="I310" s="328" t="s">
        <v>73</v>
      </c>
      <c r="J310" s="61">
        <v>931104</v>
      </c>
      <c r="K310" s="63" t="s">
        <v>23</v>
      </c>
      <c r="L310" s="215" t="s">
        <v>439</v>
      </c>
      <c r="M310" s="218" t="s">
        <v>2132</v>
      </c>
      <c r="P310" s="189" t="s">
        <v>562</v>
      </c>
      <c r="Q310" s="63" t="s">
        <v>1766</v>
      </c>
      <c r="R310" s="215" t="s">
        <v>46</v>
      </c>
    </row>
    <row r="311" spans="1:18">
      <c r="A311" s="189" t="s">
        <v>545</v>
      </c>
      <c r="B311" s="216">
        <v>25400</v>
      </c>
      <c r="C311" s="40" t="s">
        <v>2923</v>
      </c>
      <c r="D311" s="216">
        <v>931220</v>
      </c>
      <c r="E311" s="40" t="s">
        <v>529</v>
      </c>
      <c r="F311" s="216"/>
      <c r="G311" s="40" t="s">
        <v>1377</v>
      </c>
      <c r="H311" s="216">
        <v>527280</v>
      </c>
      <c r="I311" s="328" t="s">
        <v>73</v>
      </c>
      <c r="J311" s="61">
        <v>931104</v>
      </c>
      <c r="K311" s="63" t="s">
        <v>1766</v>
      </c>
      <c r="L311" s="215" t="s">
        <v>117</v>
      </c>
      <c r="M311" s="218" t="s">
        <v>2132</v>
      </c>
      <c r="P311" s="189" t="s">
        <v>563</v>
      </c>
      <c r="Q311" s="63" t="s">
        <v>1766</v>
      </c>
      <c r="R311" s="215" t="s">
        <v>46</v>
      </c>
    </row>
    <row r="312" spans="1:18">
      <c r="A312" s="189" t="s">
        <v>2721</v>
      </c>
      <c r="B312" s="216">
        <v>25400</v>
      </c>
      <c r="C312" s="40" t="s">
        <v>2923</v>
      </c>
      <c r="D312" s="358">
        <v>931250</v>
      </c>
      <c r="E312" s="40" t="s">
        <v>430</v>
      </c>
      <c r="F312" s="350"/>
      <c r="G312" s="40" t="s">
        <v>1377</v>
      </c>
      <c r="H312" s="358">
        <v>527280</v>
      </c>
      <c r="I312" s="328" t="s">
        <v>73</v>
      </c>
      <c r="J312" s="350">
        <v>931104</v>
      </c>
      <c r="K312" s="63" t="s">
        <v>1766</v>
      </c>
      <c r="L312" s="215" t="s">
        <v>430</v>
      </c>
      <c r="M312" s="218" t="s">
        <v>2132</v>
      </c>
      <c r="P312" s="189" t="s">
        <v>1823</v>
      </c>
      <c r="Q312" s="63" t="s">
        <v>1766</v>
      </c>
      <c r="R312" s="215" t="s">
        <v>46</v>
      </c>
    </row>
    <row r="313" spans="1:18">
      <c r="A313" s="189" t="s">
        <v>1342</v>
      </c>
      <c r="B313" s="216">
        <v>25400</v>
      </c>
      <c r="C313" s="40" t="s">
        <v>2923</v>
      </c>
      <c r="D313" s="216">
        <v>931265</v>
      </c>
      <c r="E313" s="40" t="s">
        <v>2932</v>
      </c>
      <c r="F313" s="216"/>
      <c r="G313" s="40" t="s">
        <v>1377</v>
      </c>
      <c r="H313" s="216">
        <v>527280</v>
      </c>
      <c r="I313" s="328" t="s">
        <v>73</v>
      </c>
      <c r="J313" s="61">
        <v>931104</v>
      </c>
      <c r="K313" s="63" t="s">
        <v>1766</v>
      </c>
      <c r="L313" s="215" t="s">
        <v>1339</v>
      </c>
      <c r="M313" s="218" t="s">
        <v>2132</v>
      </c>
      <c r="P313" s="189" t="s">
        <v>2756</v>
      </c>
      <c r="Q313" s="63" t="s">
        <v>1766</v>
      </c>
      <c r="R313" s="215" t="s">
        <v>46</v>
      </c>
    </row>
    <row r="314" spans="1:18">
      <c r="A314" s="189" t="s">
        <v>2089</v>
      </c>
      <c r="B314" s="216">
        <v>25400</v>
      </c>
      <c r="C314" s="40" t="s">
        <v>2923</v>
      </c>
      <c r="D314" s="216">
        <v>931400</v>
      </c>
      <c r="E314" s="40" t="s">
        <v>2934</v>
      </c>
      <c r="F314" s="216" t="s">
        <v>513</v>
      </c>
      <c r="G314" s="40" t="s">
        <v>2938</v>
      </c>
      <c r="H314" s="216">
        <v>527280</v>
      </c>
      <c r="I314" s="328" t="s">
        <v>73</v>
      </c>
      <c r="J314" s="61">
        <v>931104</v>
      </c>
      <c r="K314" s="63" t="s">
        <v>1524</v>
      </c>
      <c r="L314" s="215" t="s">
        <v>446</v>
      </c>
      <c r="M314" s="218" t="s">
        <v>2132</v>
      </c>
      <c r="P314" s="189" t="s">
        <v>2711</v>
      </c>
      <c r="Q314" s="63" t="s">
        <v>1766</v>
      </c>
      <c r="R314" s="215" t="s">
        <v>46</v>
      </c>
    </row>
    <row r="315" spans="1:18">
      <c r="A315" s="189" t="s">
        <v>2316</v>
      </c>
      <c r="B315" s="216">
        <v>25510</v>
      </c>
      <c r="C315" s="40" t="s">
        <v>2954</v>
      </c>
      <c r="D315" s="216">
        <v>931108</v>
      </c>
      <c r="E315" s="40" t="s">
        <v>2954</v>
      </c>
      <c r="F315" s="216" t="s">
        <v>1377</v>
      </c>
      <c r="G315" s="40" t="s">
        <v>1377</v>
      </c>
      <c r="H315" s="216">
        <v>523290</v>
      </c>
      <c r="I315" s="328" t="s">
        <v>1281</v>
      </c>
      <c r="J315" s="61">
        <v>931108</v>
      </c>
      <c r="K315" s="63" t="s">
        <v>450</v>
      </c>
      <c r="L315" s="215" t="s">
        <v>444</v>
      </c>
      <c r="M315" s="218" t="s">
        <v>2132</v>
      </c>
      <c r="P315" s="189" t="s">
        <v>573</v>
      </c>
      <c r="Q315" s="63" t="s">
        <v>1766</v>
      </c>
      <c r="R315" s="215" t="s">
        <v>46</v>
      </c>
    </row>
    <row r="316" spans="1:18">
      <c r="A316" s="189" t="s">
        <v>1945</v>
      </c>
      <c r="B316" s="216">
        <v>25540</v>
      </c>
      <c r="C316" s="40" t="s">
        <v>442</v>
      </c>
      <c r="D316" s="216">
        <v>931116</v>
      </c>
      <c r="E316" s="40" t="s">
        <v>442</v>
      </c>
      <c r="F316" s="216" t="s">
        <v>1850</v>
      </c>
      <c r="G316" s="40" t="s">
        <v>2948</v>
      </c>
      <c r="H316" s="216">
        <v>523290</v>
      </c>
      <c r="I316" s="328" t="s">
        <v>1281</v>
      </c>
      <c r="J316" s="61">
        <v>931116</v>
      </c>
      <c r="K316" s="63" t="s">
        <v>47</v>
      </c>
      <c r="L316" s="215" t="s">
        <v>442</v>
      </c>
      <c r="M316" s="218" t="s">
        <v>2132</v>
      </c>
      <c r="P316" s="189" t="s">
        <v>574</v>
      </c>
      <c r="Q316" s="63" t="s">
        <v>1766</v>
      </c>
      <c r="R316" s="215" t="s">
        <v>46</v>
      </c>
    </row>
    <row r="317" spans="1:18">
      <c r="A317" s="189" t="s">
        <v>1692</v>
      </c>
      <c r="B317" s="216">
        <v>25400</v>
      </c>
      <c r="C317" s="40" t="s">
        <v>2923</v>
      </c>
      <c r="D317" s="216">
        <v>931119</v>
      </c>
      <c r="E317" s="40" t="s">
        <v>23</v>
      </c>
      <c r="F317" s="216" t="s">
        <v>521</v>
      </c>
      <c r="G317" s="40" t="s">
        <v>2924</v>
      </c>
      <c r="H317" s="216">
        <v>523290</v>
      </c>
      <c r="I317" s="328" t="s">
        <v>1281</v>
      </c>
      <c r="J317" s="61">
        <v>931104</v>
      </c>
      <c r="K317" s="63" t="s">
        <v>23</v>
      </c>
      <c r="L317" s="215" t="s">
        <v>435</v>
      </c>
      <c r="M317" s="218" t="s">
        <v>2132</v>
      </c>
      <c r="P317" s="189" t="s">
        <v>586</v>
      </c>
      <c r="Q317" s="63" t="s">
        <v>1766</v>
      </c>
      <c r="R317" s="215" t="s">
        <v>46</v>
      </c>
    </row>
    <row r="318" spans="1:18">
      <c r="A318" s="189" t="s">
        <v>1521</v>
      </c>
      <c r="B318" s="216">
        <v>25400</v>
      </c>
      <c r="C318" s="40" t="s">
        <v>2923</v>
      </c>
      <c r="D318" s="216">
        <v>931119</v>
      </c>
      <c r="E318" s="40" t="s">
        <v>23</v>
      </c>
      <c r="F318" s="216" t="s">
        <v>522</v>
      </c>
      <c r="G318" s="40" t="s">
        <v>2925</v>
      </c>
      <c r="H318" s="216">
        <v>523290</v>
      </c>
      <c r="I318" s="328" t="s">
        <v>1281</v>
      </c>
      <c r="J318" s="61">
        <v>931104</v>
      </c>
      <c r="K318" s="63" t="s">
        <v>23</v>
      </c>
      <c r="L318" s="215" t="s">
        <v>436</v>
      </c>
      <c r="M318" s="218" t="s">
        <v>2132</v>
      </c>
      <c r="P318" s="189" t="s">
        <v>2556</v>
      </c>
      <c r="Q318" s="341" t="s">
        <v>1766</v>
      </c>
      <c r="R318" s="342" t="s">
        <v>46</v>
      </c>
    </row>
    <row r="319" spans="1:18">
      <c r="A319" s="189" t="s">
        <v>1535</v>
      </c>
      <c r="B319" s="216">
        <v>25400</v>
      </c>
      <c r="C319" s="40" t="s">
        <v>2923</v>
      </c>
      <c r="D319" s="216">
        <v>931119</v>
      </c>
      <c r="E319" s="40" t="s">
        <v>23</v>
      </c>
      <c r="F319" s="216" t="s">
        <v>526</v>
      </c>
      <c r="G319" s="40" t="s">
        <v>2926</v>
      </c>
      <c r="H319" s="216">
        <v>523290</v>
      </c>
      <c r="I319" s="328" t="s">
        <v>1281</v>
      </c>
      <c r="J319" s="61">
        <v>931104</v>
      </c>
      <c r="K319" s="63" t="s">
        <v>23</v>
      </c>
      <c r="L319" s="215" t="s">
        <v>439</v>
      </c>
      <c r="M319" s="218" t="s">
        <v>2132</v>
      </c>
      <c r="P319" s="189" t="s">
        <v>587</v>
      </c>
      <c r="Q319" s="63" t="s">
        <v>1766</v>
      </c>
      <c r="R319" s="215" t="s">
        <v>46</v>
      </c>
    </row>
    <row r="320" spans="1:18">
      <c r="A320" s="189" t="s">
        <v>2060</v>
      </c>
      <c r="B320" s="216">
        <v>25400</v>
      </c>
      <c r="C320" s="40" t="s">
        <v>2923</v>
      </c>
      <c r="D320" s="216">
        <v>931119</v>
      </c>
      <c r="E320" s="40" t="s">
        <v>23</v>
      </c>
      <c r="F320" s="216" t="s">
        <v>527</v>
      </c>
      <c r="G320" s="40" t="s">
        <v>2927</v>
      </c>
      <c r="H320" s="216">
        <v>523290</v>
      </c>
      <c r="I320" s="328" t="s">
        <v>1281</v>
      </c>
      <c r="J320" s="61">
        <v>931104</v>
      </c>
      <c r="K320" s="63" t="s">
        <v>23</v>
      </c>
      <c r="L320" s="215" t="s">
        <v>440</v>
      </c>
      <c r="M320" s="218" t="s">
        <v>2132</v>
      </c>
      <c r="P320" s="189" t="s">
        <v>588</v>
      </c>
      <c r="Q320" s="63" t="s">
        <v>1766</v>
      </c>
      <c r="R320" s="215" t="s">
        <v>46</v>
      </c>
    </row>
    <row r="321" spans="1:18">
      <c r="A321" s="189" t="s">
        <v>1972</v>
      </c>
      <c r="B321" s="216">
        <v>25400</v>
      </c>
      <c r="C321" s="40" t="s">
        <v>2923</v>
      </c>
      <c r="D321" s="216">
        <v>931119</v>
      </c>
      <c r="E321" s="40" t="s">
        <v>23</v>
      </c>
      <c r="F321" s="216" t="s">
        <v>523</v>
      </c>
      <c r="G321" s="40" t="s">
        <v>2928</v>
      </c>
      <c r="H321" s="216">
        <v>523290</v>
      </c>
      <c r="I321" s="328" t="s">
        <v>1281</v>
      </c>
      <c r="J321" s="61">
        <v>931104</v>
      </c>
      <c r="K321" s="63" t="s">
        <v>23</v>
      </c>
      <c r="L321" s="215" t="s">
        <v>437</v>
      </c>
      <c r="M321" s="218" t="s">
        <v>2132</v>
      </c>
      <c r="P321" s="189" t="s">
        <v>1196</v>
      </c>
      <c r="Q321" s="63" t="s">
        <v>1766</v>
      </c>
      <c r="R321" s="215" t="s">
        <v>46</v>
      </c>
    </row>
    <row r="322" spans="1:18">
      <c r="A322" s="189" t="s">
        <v>1629</v>
      </c>
      <c r="B322" s="216">
        <v>25420</v>
      </c>
      <c r="C322" s="40" t="s">
        <v>449</v>
      </c>
      <c r="D322" s="216">
        <v>931182</v>
      </c>
      <c r="E322" s="40" t="s">
        <v>1056</v>
      </c>
      <c r="F322" s="216"/>
      <c r="G322" s="40" t="s">
        <v>1377</v>
      </c>
      <c r="H322" s="216">
        <v>523290</v>
      </c>
      <c r="I322" s="328" t="s">
        <v>1281</v>
      </c>
      <c r="J322" s="61">
        <v>931180</v>
      </c>
      <c r="K322" s="63" t="s">
        <v>449</v>
      </c>
      <c r="L322" s="215" t="s">
        <v>1056</v>
      </c>
      <c r="M322" s="218" t="s">
        <v>2132</v>
      </c>
      <c r="P322" s="189" t="s">
        <v>2902</v>
      </c>
      <c r="Q322" s="63" t="s">
        <v>1766</v>
      </c>
      <c r="R322" s="215" t="s">
        <v>46</v>
      </c>
    </row>
    <row r="323" spans="1:18">
      <c r="A323" s="189" t="s">
        <v>1231</v>
      </c>
      <c r="B323" s="216">
        <v>25400</v>
      </c>
      <c r="C323" s="40" t="s">
        <v>2923</v>
      </c>
      <c r="D323" s="216">
        <v>931183</v>
      </c>
      <c r="E323" s="40" t="s">
        <v>2929</v>
      </c>
      <c r="F323" s="216"/>
      <c r="G323" s="40" t="s">
        <v>1377</v>
      </c>
      <c r="H323" s="216">
        <v>523290</v>
      </c>
      <c r="I323" s="328" t="s">
        <v>1281</v>
      </c>
      <c r="J323" s="61">
        <v>931104</v>
      </c>
      <c r="K323" s="63" t="s">
        <v>1766</v>
      </c>
      <c r="L323" s="215" t="s">
        <v>1775</v>
      </c>
      <c r="M323" s="218" t="s">
        <v>2132</v>
      </c>
      <c r="P323" s="189" t="s">
        <v>2370</v>
      </c>
      <c r="Q323" s="63" t="s">
        <v>1766</v>
      </c>
      <c r="R323" s="215" t="s">
        <v>46</v>
      </c>
    </row>
    <row r="324" spans="1:18">
      <c r="A324" s="189" t="s">
        <v>2836</v>
      </c>
      <c r="B324" s="216">
        <v>25400</v>
      </c>
      <c r="C324" s="40" t="s">
        <v>2923</v>
      </c>
      <c r="D324" s="216">
        <v>931183</v>
      </c>
      <c r="E324" s="40" t="s">
        <v>2929</v>
      </c>
      <c r="F324" s="357" t="s">
        <v>2140</v>
      </c>
      <c r="G324" s="40" t="s">
        <v>2946</v>
      </c>
      <c r="H324" s="357">
        <v>523290</v>
      </c>
      <c r="I324" s="328" t="s">
        <v>1281</v>
      </c>
      <c r="J324" s="51">
        <v>931104</v>
      </c>
      <c r="K324" s="353" t="s">
        <v>1766</v>
      </c>
      <c r="L324" s="355" t="s">
        <v>1775</v>
      </c>
      <c r="M324" s="218" t="s">
        <v>2132</v>
      </c>
      <c r="P324" s="189" t="s">
        <v>2870</v>
      </c>
      <c r="Q324" s="63" t="s">
        <v>1766</v>
      </c>
      <c r="R324" s="215" t="s">
        <v>46</v>
      </c>
    </row>
    <row r="325" spans="1:18">
      <c r="A325" s="189" t="s">
        <v>1630</v>
      </c>
      <c r="B325" s="216">
        <v>25420</v>
      </c>
      <c r="C325" s="40" t="s">
        <v>449</v>
      </c>
      <c r="D325" s="216">
        <v>931186</v>
      </c>
      <c r="E325" s="40" t="s">
        <v>504</v>
      </c>
      <c r="F325" s="216"/>
      <c r="G325" s="40" t="s">
        <v>1377</v>
      </c>
      <c r="H325" s="216">
        <v>523290</v>
      </c>
      <c r="I325" s="328" t="s">
        <v>1281</v>
      </c>
      <c r="J325" s="61">
        <v>931180</v>
      </c>
      <c r="K325" s="63" t="s">
        <v>449</v>
      </c>
      <c r="L325" s="215" t="s">
        <v>504</v>
      </c>
      <c r="M325" s="218" t="s">
        <v>2132</v>
      </c>
      <c r="P325" s="189" t="s">
        <v>2869</v>
      </c>
      <c r="Q325" s="63" t="s">
        <v>1766</v>
      </c>
      <c r="R325" s="215" t="s">
        <v>46</v>
      </c>
    </row>
    <row r="326" spans="1:18">
      <c r="A326" s="189" t="s">
        <v>1460</v>
      </c>
      <c r="B326" s="216">
        <v>25400</v>
      </c>
      <c r="C326" s="40" t="s">
        <v>2923</v>
      </c>
      <c r="D326" s="216">
        <v>931240</v>
      </c>
      <c r="E326" s="40" t="s">
        <v>104</v>
      </c>
      <c r="F326" s="216"/>
      <c r="G326" s="40" t="s">
        <v>1377</v>
      </c>
      <c r="H326" s="216">
        <v>523290</v>
      </c>
      <c r="I326" s="328" t="s">
        <v>1281</v>
      </c>
      <c r="J326" s="61">
        <v>931104</v>
      </c>
      <c r="K326" s="63" t="s">
        <v>1766</v>
      </c>
      <c r="L326" s="215" t="s">
        <v>104</v>
      </c>
      <c r="M326" s="218" t="s">
        <v>2132</v>
      </c>
      <c r="P326" s="189" t="s">
        <v>2358</v>
      </c>
      <c r="Q326" s="63" t="s">
        <v>1766</v>
      </c>
      <c r="R326" s="215" t="s">
        <v>46</v>
      </c>
    </row>
    <row r="327" spans="1:18">
      <c r="A327" s="189" t="s">
        <v>1244</v>
      </c>
      <c r="B327" s="216">
        <v>25400</v>
      </c>
      <c r="C327" s="40" t="s">
        <v>2923</v>
      </c>
      <c r="D327" s="216">
        <v>931400</v>
      </c>
      <c r="E327" s="40" t="s">
        <v>2934</v>
      </c>
      <c r="F327" s="216" t="s">
        <v>518</v>
      </c>
      <c r="G327" s="40" t="s">
        <v>2935</v>
      </c>
      <c r="H327" s="216">
        <v>523290</v>
      </c>
      <c r="I327" s="328" t="s">
        <v>1281</v>
      </c>
      <c r="J327" s="61">
        <v>931104</v>
      </c>
      <c r="K327" s="63" t="s">
        <v>1524</v>
      </c>
      <c r="L327" s="215" t="s">
        <v>326</v>
      </c>
      <c r="M327" s="218" t="s">
        <v>2132</v>
      </c>
      <c r="P327" s="189" t="s">
        <v>564</v>
      </c>
      <c r="Q327" s="63" t="s">
        <v>1766</v>
      </c>
      <c r="R327" s="215" t="s">
        <v>46</v>
      </c>
    </row>
    <row r="328" spans="1:18">
      <c r="A328" s="189" t="s">
        <v>1538</v>
      </c>
      <c r="B328" s="216">
        <v>25400</v>
      </c>
      <c r="C328" s="40" t="s">
        <v>2923</v>
      </c>
      <c r="D328" s="216">
        <v>931400</v>
      </c>
      <c r="E328" s="40" t="s">
        <v>2934</v>
      </c>
      <c r="F328" s="216" t="s">
        <v>517</v>
      </c>
      <c r="G328" s="40" t="s">
        <v>2936</v>
      </c>
      <c r="H328" s="216">
        <v>523290</v>
      </c>
      <c r="I328" s="328" t="s">
        <v>1281</v>
      </c>
      <c r="J328" s="61">
        <v>931104</v>
      </c>
      <c r="K328" s="63" t="s">
        <v>1524</v>
      </c>
      <c r="L328" s="215" t="s">
        <v>1224</v>
      </c>
      <c r="M328" s="218" t="s">
        <v>2132</v>
      </c>
      <c r="P328" s="189" t="s">
        <v>565</v>
      </c>
      <c r="Q328" s="63" t="s">
        <v>1766</v>
      </c>
      <c r="R328" s="215" t="s">
        <v>46</v>
      </c>
    </row>
    <row r="329" spans="1:18">
      <c r="A329" s="189" t="s">
        <v>1252</v>
      </c>
      <c r="B329" s="216">
        <v>25400</v>
      </c>
      <c r="C329" s="40" t="s">
        <v>2923</v>
      </c>
      <c r="D329" s="216">
        <v>931400</v>
      </c>
      <c r="E329" s="40" t="s">
        <v>2934</v>
      </c>
      <c r="F329" s="216" t="s">
        <v>514</v>
      </c>
      <c r="G329" s="40" t="s">
        <v>2838</v>
      </c>
      <c r="H329" s="216">
        <v>523290</v>
      </c>
      <c r="I329" s="328" t="s">
        <v>1281</v>
      </c>
      <c r="J329" s="61">
        <v>931104</v>
      </c>
      <c r="K329" s="63" t="s">
        <v>1524</v>
      </c>
      <c r="L329" s="397" t="s">
        <v>295</v>
      </c>
      <c r="M329" s="218" t="s">
        <v>2132</v>
      </c>
      <c r="P329" s="189" t="s">
        <v>2171</v>
      </c>
      <c r="Q329" s="63" t="s">
        <v>1766</v>
      </c>
      <c r="R329" s="215" t="s">
        <v>46</v>
      </c>
    </row>
    <row r="330" spans="1:18">
      <c r="A330" s="189" t="s">
        <v>1289</v>
      </c>
      <c r="B330" s="216">
        <v>25400</v>
      </c>
      <c r="C330" s="40" t="s">
        <v>2923</v>
      </c>
      <c r="D330" s="216">
        <v>931400</v>
      </c>
      <c r="E330" s="40" t="s">
        <v>2934</v>
      </c>
      <c r="F330" s="216" t="s">
        <v>515</v>
      </c>
      <c r="G330" s="40" t="s">
        <v>2937</v>
      </c>
      <c r="H330" s="216">
        <v>523290</v>
      </c>
      <c r="I330" s="328" t="s">
        <v>1281</v>
      </c>
      <c r="J330" s="61">
        <v>931104</v>
      </c>
      <c r="K330" s="63" t="s">
        <v>1524</v>
      </c>
      <c r="L330" s="215" t="s">
        <v>445</v>
      </c>
      <c r="M330" s="218" t="s">
        <v>2132</v>
      </c>
      <c r="P330" s="189" t="s">
        <v>566</v>
      </c>
      <c r="Q330" s="63" t="s">
        <v>1766</v>
      </c>
      <c r="R330" s="215" t="s">
        <v>46</v>
      </c>
    </row>
    <row r="331" spans="1:18">
      <c r="A331" s="189" t="s">
        <v>1246</v>
      </c>
      <c r="B331" s="216">
        <v>25400</v>
      </c>
      <c r="C331" s="40" t="s">
        <v>2923</v>
      </c>
      <c r="D331" s="216">
        <v>931400</v>
      </c>
      <c r="E331" s="40" t="s">
        <v>2934</v>
      </c>
      <c r="F331" s="216" t="s">
        <v>513</v>
      </c>
      <c r="G331" s="40" t="s">
        <v>2938</v>
      </c>
      <c r="H331" s="216">
        <v>523290</v>
      </c>
      <c r="I331" s="328" t="s">
        <v>1281</v>
      </c>
      <c r="J331" s="61">
        <v>931104</v>
      </c>
      <c r="K331" s="63" t="s">
        <v>1524</v>
      </c>
      <c r="L331" s="215" t="s">
        <v>446</v>
      </c>
      <c r="M331" s="218" t="s">
        <v>2132</v>
      </c>
      <c r="P331" s="189" t="s">
        <v>575</v>
      </c>
      <c r="Q331" s="63" t="s">
        <v>1766</v>
      </c>
      <c r="R331" s="215" t="s">
        <v>46</v>
      </c>
    </row>
    <row r="332" spans="1:18">
      <c r="A332" s="189" t="s">
        <v>1539</v>
      </c>
      <c r="B332" s="216">
        <v>25400</v>
      </c>
      <c r="C332" s="40" t="s">
        <v>2923</v>
      </c>
      <c r="D332" s="216">
        <v>931400</v>
      </c>
      <c r="E332" s="40" t="s">
        <v>2934</v>
      </c>
      <c r="F332" s="216" t="s">
        <v>519</v>
      </c>
      <c r="G332" s="40" t="s">
        <v>2939</v>
      </c>
      <c r="H332" s="216">
        <v>523290</v>
      </c>
      <c r="I332" s="328" t="s">
        <v>1281</v>
      </c>
      <c r="J332" s="61">
        <v>931104</v>
      </c>
      <c r="K332" s="63" t="s">
        <v>1524</v>
      </c>
      <c r="L332" s="215" t="s">
        <v>359</v>
      </c>
      <c r="M332" s="218" t="s">
        <v>2132</v>
      </c>
      <c r="P332" s="189" t="s">
        <v>2017</v>
      </c>
      <c r="Q332" s="63" t="s">
        <v>1766</v>
      </c>
      <c r="R332" s="215" t="s">
        <v>46</v>
      </c>
    </row>
    <row r="333" spans="1:18">
      <c r="A333" s="189" t="s">
        <v>1291</v>
      </c>
      <c r="B333" s="216">
        <v>25400</v>
      </c>
      <c r="C333" s="40" t="s">
        <v>2923</v>
      </c>
      <c r="D333" s="216">
        <v>931400</v>
      </c>
      <c r="E333" s="40" t="s">
        <v>2934</v>
      </c>
      <c r="F333" s="216"/>
      <c r="G333" s="40" t="s">
        <v>1377</v>
      </c>
      <c r="H333" s="216">
        <v>523290</v>
      </c>
      <c r="I333" s="328" t="s">
        <v>1281</v>
      </c>
      <c r="J333" s="61">
        <v>931104</v>
      </c>
      <c r="K333" s="63" t="s">
        <v>1524</v>
      </c>
      <c r="L333" s="215" t="s">
        <v>1913</v>
      </c>
      <c r="M333" s="218" t="s">
        <v>2132</v>
      </c>
      <c r="P333" s="189" t="s">
        <v>579</v>
      </c>
      <c r="Q333" s="63" t="s">
        <v>1766</v>
      </c>
      <c r="R333" s="215" t="s">
        <v>46</v>
      </c>
    </row>
    <row r="334" spans="1:18">
      <c r="A334" s="189" t="s">
        <v>1292</v>
      </c>
      <c r="B334" s="216">
        <v>25400</v>
      </c>
      <c r="C334" s="40" t="s">
        <v>2923</v>
      </c>
      <c r="D334" s="216">
        <v>931400</v>
      </c>
      <c r="E334" s="40" t="s">
        <v>2934</v>
      </c>
      <c r="F334" s="216" t="s">
        <v>520</v>
      </c>
      <c r="G334" s="40" t="s">
        <v>2940</v>
      </c>
      <c r="H334" s="216">
        <v>523290</v>
      </c>
      <c r="I334" s="328" t="s">
        <v>1281</v>
      </c>
      <c r="J334" s="61">
        <v>931104</v>
      </c>
      <c r="K334" s="63" t="s">
        <v>1524</v>
      </c>
      <c r="L334" s="215" t="s">
        <v>447</v>
      </c>
      <c r="M334" s="218" t="s">
        <v>2132</v>
      </c>
      <c r="P334" s="189" t="s">
        <v>560</v>
      </c>
      <c r="Q334" s="63" t="s">
        <v>1766</v>
      </c>
      <c r="R334" s="215" t="s">
        <v>46</v>
      </c>
    </row>
    <row r="335" spans="1:18">
      <c r="A335" s="189" t="s">
        <v>1239</v>
      </c>
      <c r="B335" s="216">
        <v>25400</v>
      </c>
      <c r="C335" s="40" t="s">
        <v>2923</v>
      </c>
      <c r="D335" s="216">
        <v>931400</v>
      </c>
      <c r="E335" s="40" t="s">
        <v>2934</v>
      </c>
      <c r="F335" s="216" t="s">
        <v>516</v>
      </c>
      <c r="G335" s="40" t="s">
        <v>2944</v>
      </c>
      <c r="H335" s="216">
        <v>523290</v>
      </c>
      <c r="I335" s="328" t="s">
        <v>1281</v>
      </c>
      <c r="J335" s="61">
        <v>931104</v>
      </c>
      <c r="K335" s="63" t="s">
        <v>1524</v>
      </c>
      <c r="L335" s="215" t="s">
        <v>448</v>
      </c>
      <c r="M335" s="218" t="s">
        <v>2132</v>
      </c>
      <c r="P335" s="189" t="s">
        <v>561</v>
      </c>
      <c r="Q335" s="63" t="s">
        <v>1766</v>
      </c>
      <c r="R335" s="215" t="s">
        <v>46</v>
      </c>
    </row>
    <row r="336" spans="1:18">
      <c r="A336" s="189" t="s">
        <v>2839</v>
      </c>
      <c r="B336" s="216">
        <v>25400</v>
      </c>
      <c r="C336" s="40" t="s">
        <v>2923</v>
      </c>
      <c r="D336" s="357">
        <v>931400</v>
      </c>
      <c r="E336" s="40" t="s">
        <v>2934</v>
      </c>
      <c r="F336" s="357" t="s">
        <v>2140</v>
      </c>
      <c r="G336" s="40" t="s">
        <v>2946</v>
      </c>
      <c r="H336" s="357">
        <v>523290</v>
      </c>
      <c r="I336" s="328" t="s">
        <v>1281</v>
      </c>
      <c r="J336" s="51">
        <v>931104</v>
      </c>
      <c r="K336" s="353" t="s">
        <v>1524</v>
      </c>
      <c r="L336" s="397" t="s">
        <v>295</v>
      </c>
      <c r="M336" s="218" t="s">
        <v>2132</v>
      </c>
      <c r="P336" s="189" t="s">
        <v>576</v>
      </c>
      <c r="Q336" s="63" t="s">
        <v>1766</v>
      </c>
      <c r="R336" s="215" t="s">
        <v>46</v>
      </c>
    </row>
    <row r="337" spans="1:18">
      <c r="A337" s="189" t="s">
        <v>1241</v>
      </c>
      <c r="B337" s="216">
        <v>25420</v>
      </c>
      <c r="C337" s="40" t="s">
        <v>449</v>
      </c>
      <c r="D337" s="216">
        <v>931401</v>
      </c>
      <c r="E337" s="40" t="s">
        <v>2950</v>
      </c>
      <c r="F337" s="216"/>
      <c r="G337" s="40" t="s">
        <v>1377</v>
      </c>
      <c r="H337" s="216">
        <v>523290</v>
      </c>
      <c r="I337" s="328" t="s">
        <v>1281</v>
      </c>
      <c r="J337" s="61">
        <v>931180</v>
      </c>
      <c r="K337" s="63" t="s">
        <v>449</v>
      </c>
      <c r="L337" s="215" t="s">
        <v>503</v>
      </c>
      <c r="M337" s="218" t="s">
        <v>2132</v>
      </c>
      <c r="P337" s="189" t="s">
        <v>2271</v>
      </c>
      <c r="Q337" s="63" t="s">
        <v>1766</v>
      </c>
      <c r="R337" s="215" t="s">
        <v>46</v>
      </c>
    </row>
    <row r="338" spans="1:18">
      <c r="A338" s="189" t="s">
        <v>2840</v>
      </c>
      <c r="B338" s="216">
        <v>25420</v>
      </c>
      <c r="C338" s="40" t="s">
        <v>449</v>
      </c>
      <c r="D338" s="357">
        <v>931401</v>
      </c>
      <c r="E338" s="40" t="s">
        <v>2950</v>
      </c>
      <c r="F338" s="357" t="s">
        <v>2140</v>
      </c>
      <c r="G338" s="40" t="s">
        <v>2946</v>
      </c>
      <c r="H338" s="357">
        <v>523290</v>
      </c>
      <c r="I338" s="328" t="s">
        <v>1281</v>
      </c>
      <c r="J338" s="51">
        <v>931180</v>
      </c>
      <c r="K338" s="353" t="s">
        <v>449</v>
      </c>
      <c r="L338" s="355" t="s">
        <v>503</v>
      </c>
      <c r="M338" s="218" t="s">
        <v>2132</v>
      </c>
      <c r="P338" s="189" t="s">
        <v>2035</v>
      </c>
      <c r="Q338" s="63" t="s">
        <v>1766</v>
      </c>
      <c r="R338" s="215" t="s">
        <v>46</v>
      </c>
    </row>
    <row r="339" spans="1:18">
      <c r="A339" s="189" t="s">
        <v>2476</v>
      </c>
      <c r="B339" s="309">
        <v>25620</v>
      </c>
      <c r="C339" s="40" t="s">
        <v>2347</v>
      </c>
      <c r="D339" s="310">
        <v>931750</v>
      </c>
      <c r="E339" s="40" t="s">
        <v>2347</v>
      </c>
      <c r="F339" s="310"/>
      <c r="G339" s="40" t="s">
        <v>1377</v>
      </c>
      <c r="H339" s="311">
        <v>523290</v>
      </c>
      <c r="I339" s="328" t="s">
        <v>1281</v>
      </c>
      <c r="J339" s="310">
        <v>931750</v>
      </c>
      <c r="K339" s="307" t="s">
        <v>1524</v>
      </c>
      <c r="L339" s="308" t="s">
        <v>448</v>
      </c>
      <c r="M339" s="218" t="s">
        <v>2132</v>
      </c>
      <c r="P339" s="189" t="s">
        <v>577</v>
      </c>
      <c r="Q339" s="63" t="s">
        <v>1766</v>
      </c>
      <c r="R339" s="215" t="s">
        <v>46</v>
      </c>
    </row>
    <row r="340" spans="1:18">
      <c r="A340" s="189" t="s">
        <v>2677</v>
      </c>
      <c r="B340" s="309">
        <v>25620</v>
      </c>
      <c r="C340" s="40" t="s">
        <v>2347</v>
      </c>
      <c r="D340" s="358">
        <v>931750</v>
      </c>
      <c r="E340" s="40" t="s">
        <v>2347</v>
      </c>
      <c r="F340" s="350" t="s">
        <v>516</v>
      </c>
      <c r="G340" s="40" t="s">
        <v>2944</v>
      </c>
      <c r="H340" s="358">
        <v>523290</v>
      </c>
      <c r="I340" s="328" t="s">
        <v>1281</v>
      </c>
      <c r="J340" s="358">
        <v>931750</v>
      </c>
      <c r="K340" s="307" t="s">
        <v>1524</v>
      </c>
      <c r="L340" s="308" t="s">
        <v>448</v>
      </c>
      <c r="M340" s="218" t="s">
        <v>2132</v>
      </c>
      <c r="P340" s="189" t="s">
        <v>1796</v>
      </c>
      <c r="Q340" s="63" t="s">
        <v>1766</v>
      </c>
      <c r="R340" s="215" t="s">
        <v>46</v>
      </c>
    </row>
    <row r="341" spans="1:18">
      <c r="A341" s="189" t="s">
        <v>2842</v>
      </c>
      <c r="B341" s="216">
        <v>25620</v>
      </c>
      <c r="C341" s="40" t="s">
        <v>2347</v>
      </c>
      <c r="D341" s="357">
        <v>931750</v>
      </c>
      <c r="E341" s="40" t="s">
        <v>2347</v>
      </c>
      <c r="F341" s="357" t="s">
        <v>2140</v>
      </c>
      <c r="G341" s="40" t="s">
        <v>2946</v>
      </c>
      <c r="H341" s="357">
        <v>523290</v>
      </c>
      <c r="I341" s="328" t="s">
        <v>1281</v>
      </c>
      <c r="J341" s="216">
        <v>931750</v>
      </c>
      <c r="K341" s="353" t="s">
        <v>1524</v>
      </c>
      <c r="L341" s="355" t="s">
        <v>448</v>
      </c>
      <c r="M341" s="218" t="s">
        <v>2132</v>
      </c>
      <c r="P341" s="189" t="s">
        <v>2684</v>
      </c>
      <c r="Q341" s="63" t="s">
        <v>1766</v>
      </c>
      <c r="R341" s="215" t="s">
        <v>46</v>
      </c>
    </row>
    <row r="342" spans="1:18">
      <c r="A342" s="189" t="s">
        <v>1257</v>
      </c>
      <c r="B342" s="216">
        <v>25400</v>
      </c>
      <c r="C342" s="40" t="s">
        <v>2923</v>
      </c>
      <c r="D342" s="216">
        <v>931183</v>
      </c>
      <c r="E342" s="40" t="s">
        <v>2929</v>
      </c>
      <c r="F342" s="216"/>
      <c r="G342" s="40" t="s">
        <v>1377</v>
      </c>
      <c r="H342" s="216">
        <v>510520</v>
      </c>
      <c r="I342" s="328" t="s">
        <v>466</v>
      </c>
      <c r="J342" s="61">
        <v>931104</v>
      </c>
      <c r="K342" s="63" t="s">
        <v>1766</v>
      </c>
      <c r="L342" s="215" t="s">
        <v>1775</v>
      </c>
      <c r="M342" s="218" t="s">
        <v>1950</v>
      </c>
      <c r="P342" s="189" t="s">
        <v>2366</v>
      </c>
      <c r="Q342" s="63" t="s">
        <v>1766</v>
      </c>
      <c r="R342" s="215" t="s">
        <v>46</v>
      </c>
    </row>
    <row r="343" spans="1:18">
      <c r="A343" s="189" t="s">
        <v>2020</v>
      </c>
      <c r="B343" s="216">
        <v>25420</v>
      </c>
      <c r="C343" s="40" t="s">
        <v>449</v>
      </c>
      <c r="D343" s="216">
        <v>931189</v>
      </c>
      <c r="E343" s="40" t="s">
        <v>502</v>
      </c>
      <c r="F343" s="216" t="s">
        <v>1377</v>
      </c>
      <c r="G343" s="40" t="s">
        <v>1377</v>
      </c>
      <c r="H343" s="216">
        <v>510520</v>
      </c>
      <c r="I343" s="328" t="s">
        <v>466</v>
      </c>
      <c r="J343" s="61">
        <v>931180</v>
      </c>
      <c r="K343" s="63" t="s">
        <v>449</v>
      </c>
      <c r="L343" s="215" t="s">
        <v>502</v>
      </c>
      <c r="M343" s="218" t="s">
        <v>1950</v>
      </c>
      <c r="P343" s="189" t="s">
        <v>567</v>
      </c>
      <c r="Q343" s="63" t="s">
        <v>1766</v>
      </c>
      <c r="R343" s="215" t="s">
        <v>46</v>
      </c>
    </row>
    <row r="344" spans="1:18">
      <c r="A344" s="189" t="s">
        <v>1602</v>
      </c>
      <c r="B344" s="216">
        <v>25400</v>
      </c>
      <c r="C344" s="40" t="s">
        <v>2923</v>
      </c>
      <c r="D344" s="216">
        <v>931400</v>
      </c>
      <c r="E344" s="40" t="s">
        <v>2934</v>
      </c>
      <c r="F344" s="216" t="s">
        <v>520</v>
      </c>
      <c r="G344" s="40" t="s">
        <v>2940</v>
      </c>
      <c r="H344" s="216">
        <v>510520</v>
      </c>
      <c r="I344" s="328" t="s">
        <v>466</v>
      </c>
      <c r="J344" s="61">
        <v>931104</v>
      </c>
      <c r="K344" s="63" t="s">
        <v>1524</v>
      </c>
      <c r="L344" s="215" t="s">
        <v>447</v>
      </c>
      <c r="M344" s="218" t="s">
        <v>1950</v>
      </c>
      <c r="P344" s="189" t="s">
        <v>1969</v>
      </c>
      <c r="Q344" s="63" t="s">
        <v>1766</v>
      </c>
      <c r="R344" s="215" t="s">
        <v>46</v>
      </c>
    </row>
    <row r="345" spans="1:18">
      <c r="A345" s="189" t="s">
        <v>2671</v>
      </c>
      <c r="B345" s="350">
        <v>25400</v>
      </c>
      <c r="C345" s="40" t="s">
        <v>2923</v>
      </c>
      <c r="D345" s="350">
        <v>931400</v>
      </c>
      <c r="E345" s="40" t="s">
        <v>2934</v>
      </c>
      <c r="F345" s="350" t="s">
        <v>1130</v>
      </c>
      <c r="G345" s="40" t="s">
        <v>2943</v>
      </c>
      <c r="H345" s="216">
        <v>510520</v>
      </c>
      <c r="I345" s="328" t="s">
        <v>466</v>
      </c>
      <c r="J345" s="351">
        <v>931104</v>
      </c>
      <c r="K345" s="63" t="s">
        <v>1524</v>
      </c>
      <c r="L345" s="215" t="s">
        <v>1455</v>
      </c>
      <c r="M345" s="218" t="s">
        <v>1950</v>
      </c>
      <c r="P345" s="189" t="s">
        <v>2272</v>
      </c>
      <c r="Q345" s="63" t="s">
        <v>1766</v>
      </c>
      <c r="R345" s="215" t="s">
        <v>46</v>
      </c>
    </row>
    <row r="346" spans="1:18">
      <c r="A346" s="189" t="s">
        <v>1764</v>
      </c>
      <c r="B346" s="216">
        <v>25400</v>
      </c>
      <c r="C346" s="40" t="s">
        <v>2923</v>
      </c>
      <c r="D346" s="216">
        <v>931400</v>
      </c>
      <c r="E346" s="40" t="s">
        <v>2934</v>
      </c>
      <c r="F346" s="216" t="s">
        <v>516</v>
      </c>
      <c r="G346" s="40" t="s">
        <v>2944</v>
      </c>
      <c r="H346" s="216">
        <v>510520</v>
      </c>
      <c r="I346" s="328" t="s">
        <v>466</v>
      </c>
      <c r="J346" s="61">
        <v>931104</v>
      </c>
      <c r="K346" s="63" t="s">
        <v>1524</v>
      </c>
      <c r="L346" s="215" t="s">
        <v>448</v>
      </c>
      <c r="M346" s="218" t="s">
        <v>1950</v>
      </c>
      <c r="P346" s="189" t="s">
        <v>2239</v>
      </c>
      <c r="Q346" s="63" t="s">
        <v>1766</v>
      </c>
      <c r="R346" s="215" t="s">
        <v>46</v>
      </c>
    </row>
    <row r="347" spans="1:18">
      <c r="A347" s="189" t="s">
        <v>2446</v>
      </c>
      <c r="B347" s="309">
        <v>25620</v>
      </c>
      <c r="C347" s="40" t="s">
        <v>2347</v>
      </c>
      <c r="D347" s="310">
        <v>931750</v>
      </c>
      <c r="E347" s="40" t="s">
        <v>2347</v>
      </c>
      <c r="F347" s="310"/>
      <c r="G347" s="40" t="s">
        <v>1377</v>
      </c>
      <c r="H347" s="311">
        <v>510520</v>
      </c>
      <c r="I347" s="328" t="s">
        <v>466</v>
      </c>
      <c r="J347" s="310">
        <v>931750</v>
      </c>
      <c r="K347" s="307" t="s">
        <v>1524</v>
      </c>
      <c r="L347" s="308" t="s">
        <v>448</v>
      </c>
      <c r="M347" s="312" t="s">
        <v>1950</v>
      </c>
      <c r="P347" s="189" t="s">
        <v>2713</v>
      </c>
      <c r="Q347" s="63" t="s">
        <v>1766</v>
      </c>
      <c r="R347" s="215" t="s">
        <v>46</v>
      </c>
    </row>
    <row r="348" spans="1:18">
      <c r="A348" s="189" t="s">
        <v>1451</v>
      </c>
      <c r="B348" s="216">
        <v>25500</v>
      </c>
      <c r="C348" s="40" t="s">
        <v>2957</v>
      </c>
      <c r="D348" s="216">
        <v>931103</v>
      </c>
      <c r="E348" s="40" t="s">
        <v>452</v>
      </c>
      <c r="F348" s="216"/>
      <c r="G348" s="40" t="s">
        <v>1377</v>
      </c>
      <c r="H348" s="216">
        <v>528120</v>
      </c>
      <c r="I348" s="328" t="s">
        <v>118</v>
      </c>
      <c r="J348" s="61">
        <v>931103</v>
      </c>
      <c r="K348" s="63" t="s">
        <v>1766</v>
      </c>
      <c r="L348" s="215" t="s">
        <v>452</v>
      </c>
      <c r="M348" s="218" t="s">
        <v>2133</v>
      </c>
      <c r="P348" s="189" t="s">
        <v>585</v>
      </c>
      <c r="Q348" s="63" t="s">
        <v>1766</v>
      </c>
      <c r="R348" s="215" t="s">
        <v>46</v>
      </c>
    </row>
    <row r="349" spans="1:18">
      <c r="A349" s="189" t="s">
        <v>1400</v>
      </c>
      <c r="B349" s="216">
        <v>25401</v>
      </c>
      <c r="C349" s="40" t="s">
        <v>434</v>
      </c>
      <c r="D349" s="216">
        <v>931111</v>
      </c>
      <c r="E349" s="40" t="s">
        <v>2958</v>
      </c>
      <c r="F349" s="216"/>
      <c r="G349" s="40" t="s">
        <v>1377</v>
      </c>
      <c r="H349" s="216">
        <v>528120</v>
      </c>
      <c r="I349" s="328" t="s">
        <v>118</v>
      </c>
      <c r="J349" s="61">
        <v>931111</v>
      </c>
      <c r="K349" s="63" t="s">
        <v>23</v>
      </c>
      <c r="L349" s="215" t="s">
        <v>434</v>
      </c>
      <c r="M349" s="218" t="s">
        <v>2133</v>
      </c>
      <c r="P349" s="189" t="s">
        <v>582</v>
      </c>
      <c r="Q349" s="63" t="s">
        <v>1766</v>
      </c>
      <c r="R349" s="215" t="s">
        <v>46</v>
      </c>
    </row>
    <row r="350" spans="1:18">
      <c r="A350" s="189" t="s">
        <v>547</v>
      </c>
      <c r="B350" s="216">
        <v>25400</v>
      </c>
      <c r="C350" s="40" t="s">
        <v>2923</v>
      </c>
      <c r="D350" s="216">
        <v>931220</v>
      </c>
      <c r="E350" s="40" t="s">
        <v>529</v>
      </c>
      <c r="F350" s="216"/>
      <c r="G350" s="40" t="s">
        <v>1377</v>
      </c>
      <c r="H350" s="216">
        <v>528120</v>
      </c>
      <c r="I350" s="328" t="s">
        <v>118</v>
      </c>
      <c r="J350" s="61">
        <v>931104</v>
      </c>
      <c r="K350" s="63" t="s">
        <v>1766</v>
      </c>
      <c r="L350" s="215" t="s">
        <v>117</v>
      </c>
      <c r="M350" s="218" t="s">
        <v>2133</v>
      </c>
      <c r="P350" s="189" t="s">
        <v>1743</v>
      </c>
      <c r="Q350" s="63" t="s">
        <v>1766</v>
      </c>
      <c r="R350" s="215" t="s">
        <v>46</v>
      </c>
    </row>
    <row r="351" spans="1:18">
      <c r="A351" s="189" t="s">
        <v>2270</v>
      </c>
      <c r="B351" s="216">
        <v>25400</v>
      </c>
      <c r="C351" s="40" t="s">
        <v>2923</v>
      </c>
      <c r="D351" s="216">
        <v>931235</v>
      </c>
      <c r="E351" s="40" t="s">
        <v>46</v>
      </c>
      <c r="F351" s="216" t="s">
        <v>1377</v>
      </c>
      <c r="G351" s="40" t="s">
        <v>1377</v>
      </c>
      <c r="H351" s="216">
        <v>528120</v>
      </c>
      <c r="I351" s="328" t="s">
        <v>118</v>
      </c>
      <c r="J351" s="61">
        <v>931104</v>
      </c>
      <c r="K351" s="63" t="s">
        <v>1766</v>
      </c>
      <c r="L351" s="215" t="s">
        <v>46</v>
      </c>
      <c r="M351" s="218" t="s">
        <v>2133</v>
      </c>
      <c r="P351" s="189" t="s">
        <v>2715</v>
      </c>
      <c r="Q351" s="63" t="s">
        <v>1766</v>
      </c>
      <c r="R351" s="215" t="s">
        <v>46</v>
      </c>
    </row>
    <row r="352" spans="1:18">
      <c r="A352" s="189" t="s">
        <v>141</v>
      </c>
      <c r="B352" s="216">
        <v>25400</v>
      </c>
      <c r="C352" s="40" t="s">
        <v>2923</v>
      </c>
      <c r="D352" s="216">
        <v>931119</v>
      </c>
      <c r="E352" s="40" t="s">
        <v>23</v>
      </c>
      <c r="F352" s="216" t="s">
        <v>521</v>
      </c>
      <c r="G352" s="40" t="s">
        <v>2924</v>
      </c>
      <c r="H352" s="216">
        <v>523620</v>
      </c>
      <c r="I352" s="328" t="s">
        <v>63</v>
      </c>
      <c r="J352" s="61">
        <v>931104</v>
      </c>
      <c r="K352" s="63" t="s">
        <v>23</v>
      </c>
      <c r="L352" s="215" t="s">
        <v>435</v>
      </c>
      <c r="M352" s="218" t="s">
        <v>2133</v>
      </c>
      <c r="P352" s="189" t="s">
        <v>555</v>
      </c>
      <c r="Q352" s="63" t="s">
        <v>1766</v>
      </c>
      <c r="R352" s="215" t="s">
        <v>46</v>
      </c>
    </row>
    <row r="353" spans="1:18">
      <c r="A353" s="189" t="s">
        <v>1690</v>
      </c>
      <c r="B353" s="216">
        <v>25400</v>
      </c>
      <c r="C353" s="40" t="s">
        <v>2923</v>
      </c>
      <c r="D353" s="216">
        <v>931119</v>
      </c>
      <c r="E353" s="40" t="s">
        <v>23</v>
      </c>
      <c r="F353" s="216" t="s">
        <v>522</v>
      </c>
      <c r="G353" s="40" t="s">
        <v>2925</v>
      </c>
      <c r="H353" s="216">
        <v>523620</v>
      </c>
      <c r="I353" s="328" t="s">
        <v>63</v>
      </c>
      <c r="J353" s="61">
        <v>931104</v>
      </c>
      <c r="K353" s="63" t="s">
        <v>23</v>
      </c>
      <c r="L353" s="215" t="s">
        <v>436</v>
      </c>
      <c r="M353" s="218" t="s">
        <v>2133</v>
      </c>
      <c r="P353" s="189" t="s">
        <v>2549</v>
      </c>
      <c r="Q353" s="63" t="s">
        <v>1766</v>
      </c>
      <c r="R353" s="215" t="s">
        <v>46</v>
      </c>
    </row>
    <row r="354" spans="1:18">
      <c r="A354" s="189" t="s">
        <v>1999</v>
      </c>
      <c r="B354" s="216">
        <v>25400</v>
      </c>
      <c r="C354" s="40" t="s">
        <v>2923</v>
      </c>
      <c r="D354" s="216">
        <v>931119</v>
      </c>
      <c r="E354" s="40" t="s">
        <v>23</v>
      </c>
      <c r="F354" s="216" t="s">
        <v>526</v>
      </c>
      <c r="G354" s="40" t="s">
        <v>2926</v>
      </c>
      <c r="H354" s="216">
        <v>523620</v>
      </c>
      <c r="I354" s="328" t="s">
        <v>63</v>
      </c>
      <c r="J354" s="61">
        <v>931104</v>
      </c>
      <c r="K354" s="63" t="s">
        <v>23</v>
      </c>
      <c r="L354" s="215" t="s">
        <v>439</v>
      </c>
      <c r="M354" s="218" t="s">
        <v>2133</v>
      </c>
      <c r="P354" s="189" t="s">
        <v>556</v>
      </c>
      <c r="Q354" s="63" t="s">
        <v>1766</v>
      </c>
      <c r="R354" s="215" t="s">
        <v>46</v>
      </c>
    </row>
    <row r="355" spans="1:18">
      <c r="A355" s="189" t="s">
        <v>1998</v>
      </c>
      <c r="B355" s="216">
        <v>25400</v>
      </c>
      <c r="C355" s="40" t="s">
        <v>2923</v>
      </c>
      <c r="D355" s="216">
        <v>931119</v>
      </c>
      <c r="E355" s="40" t="s">
        <v>23</v>
      </c>
      <c r="F355" s="216" t="s">
        <v>1377</v>
      </c>
      <c r="G355" s="40" t="s">
        <v>1377</v>
      </c>
      <c r="H355" s="216">
        <v>523620</v>
      </c>
      <c r="I355" s="328" t="s">
        <v>63</v>
      </c>
      <c r="J355" s="61">
        <v>931104</v>
      </c>
      <c r="K355" s="63" t="s">
        <v>23</v>
      </c>
      <c r="L355" s="215" t="s">
        <v>506</v>
      </c>
      <c r="M355" s="218" t="s">
        <v>2133</v>
      </c>
      <c r="P355" s="189" t="s">
        <v>557</v>
      </c>
      <c r="Q355" s="63" t="s">
        <v>1766</v>
      </c>
      <c r="R355" s="215" t="s">
        <v>46</v>
      </c>
    </row>
    <row r="356" spans="1:18">
      <c r="A356" s="189" t="s">
        <v>2061</v>
      </c>
      <c r="B356" s="216">
        <v>25400</v>
      </c>
      <c r="C356" s="40" t="s">
        <v>2923</v>
      </c>
      <c r="D356" s="216">
        <v>931119</v>
      </c>
      <c r="E356" s="40" t="s">
        <v>23</v>
      </c>
      <c r="F356" s="216" t="s">
        <v>527</v>
      </c>
      <c r="G356" s="40" t="s">
        <v>2927</v>
      </c>
      <c r="H356" s="216">
        <v>523620</v>
      </c>
      <c r="I356" s="328" t="s">
        <v>63</v>
      </c>
      <c r="J356" s="61">
        <v>931104</v>
      </c>
      <c r="K356" s="63" t="s">
        <v>23</v>
      </c>
      <c r="L356" s="215" t="s">
        <v>440</v>
      </c>
      <c r="M356" s="218" t="s">
        <v>2133</v>
      </c>
      <c r="P356" s="189" t="s">
        <v>2555</v>
      </c>
      <c r="Q356" s="341" t="s">
        <v>1766</v>
      </c>
      <c r="R356" s="342" t="s">
        <v>46</v>
      </c>
    </row>
    <row r="357" spans="1:18">
      <c r="A357" s="189" t="s">
        <v>1313</v>
      </c>
      <c r="B357" s="216">
        <v>25400</v>
      </c>
      <c r="C357" s="40" t="s">
        <v>2923</v>
      </c>
      <c r="D357" s="216">
        <v>931240</v>
      </c>
      <c r="E357" s="40" t="s">
        <v>104</v>
      </c>
      <c r="F357" s="216"/>
      <c r="G357" s="40" t="s">
        <v>1377</v>
      </c>
      <c r="H357" s="216">
        <v>523620</v>
      </c>
      <c r="I357" s="328" t="s">
        <v>63</v>
      </c>
      <c r="J357" s="61">
        <v>931104</v>
      </c>
      <c r="K357" s="63" t="s">
        <v>1766</v>
      </c>
      <c r="L357" s="215" t="s">
        <v>104</v>
      </c>
      <c r="M357" s="218" t="s">
        <v>2133</v>
      </c>
      <c r="P357" s="189" t="s">
        <v>581</v>
      </c>
      <c r="Q357" s="63" t="s">
        <v>1766</v>
      </c>
      <c r="R357" s="215" t="s">
        <v>46</v>
      </c>
    </row>
    <row r="358" spans="1:18">
      <c r="A358" s="189" t="s">
        <v>2275</v>
      </c>
      <c r="B358" s="216">
        <v>25400</v>
      </c>
      <c r="C358" s="40" t="s">
        <v>2923</v>
      </c>
      <c r="D358" s="216">
        <v>931250</v>
      </c>
      <c r="E358" s="40" t="s">
        <v>430</v>
      </c>
      <c r="F358" s="216" t="s">
        <v>1377</v>
      </c>
      <c r="G358" s="40" t="s">
        <v>1377</v>
      </c>
      <c r="H358" s="216">
        <v>523620</v>
      </c>
      <c r="I358" s="328" t="s">
        <v>63</v>
      </c>
      <c r="J358" s="61">
        <v>931104</v>
      </c>
      <c r="K358" s="63" t="s">
        <v>1766</v>
      </c>
      <c r="L358" s="215" t="s">
        <v>430</v>
      </c>
      <c r="M358" s="218" t="s">
        <v>2133</v>
      </c>
      <c r="P358" s="189" t="s">
        <v>2169</v>
      </c>
      <c r="Q358" s="63" t="s">
        <v>1766</v>
      </c>
      <c r="R358" s="215" t="s">
        <v>46</v>
      </c>
    </row>
    <row r="359" spans="1:18">
      <c r="A359" s="189" t="s">
        <v>1865</v>
      </c>
      <c r="B359" s="216">
        <v>25400</v>
      </c>
      <c r="C359" s="40" t="s">
        <v>2923</v>
      </c>
      <c r="D359" s="216">
        <v>931255</v>
      </c>
      <c r="E359" s="40" t="s">
        <v>431</v>
      </c>
      <c r="F359" s="216" t="s">
        <v>1377</v>
      </c>
      <c r="G359" s="40" t="s">
        <v>1377</v>
      </c>
      <c r="H359" s="216">
        <v>523620</v>
      </c>
      <c r="I359" s="328" t="s">
        <v>63</v>
      </c>
      <c r="J359" s="61">
        <v>931104</v>
      </c>
      <c r="K359" s="63" t="s">
        <v>1766</v>
      </c>
      <c r="L359" s="215" t="s">
        <v>431</v>
      </c>
      <c r="M359" s="218" t="s">
        <v>2133</v>
      </c>
      <c r="P359" s="189" t="s">
        <v>2522</v>
      </c>
      <c r="Q359" s="63" t="s">
        <v>1766</v>
      </c>
      <c r="R359" s="215" t="s">
        <v>46</v>
      </c>
    </row>
    <row r="360" spans="1:18">
      <c r="A360" s="189" t="s">
        <v>669</v>
      </c>
      <c r="B360" s="216">
        <v>25400</v>
      </c>
      <c r="C360" s="40" t="s">
        <v>2923</v>
      </c>
      <c r="D360" s="216">
        <v>931260</v>
      </c>
      <c r="E360" s="40" t="s">
        <v>115</v>
      </c>
      <c r="F360" s="216"/>
      <c r="G360" s="40" t="s">
        <v>1377</v>
      </c>
      <c r="H360" s="216">
        <v>523620</v>
      </c>
      <c r="I360" s="328" t="s">
        <v>63</v>
      </c>
      <c r="J360" s="61">
        <v>931104</v>
      </c>
      <c r="K360" s="63" t="s">
        <v>1766</v>
      </c>
      <c r="L360" s="215" t="s">
        <v>115</v>
      </c>
      <c r="M360" s="218" t="s">
        <v>2133</v>
      </c>
      <c r="P360" s="189" t="s">
        <v>568</v>
      </c>
      <c r="Q360" s="63" t="s">
        <v>1766</v>
      </c>
      <c r="R360" s="215" t="s">
        <v>46</v>
      </c>
    </row>
    <row r="361" spans="1:18">
      <c r="A361" s="189" t="s">
        <v>2531</v>
      </c>
      <c r="B361" s="216">
        <v>25400</v>
      </c>
      <c r="C361" s="40" t="s">
        <v>2923</v>
      </c>
      <c r="D361" s="216">
        <v>931301</v>
      </c>
      <c r="E361" s="40" t="s">
        <v>2933</v>
      </c>
      <c r="F361" s="216"/>
      <c r="G361" s="40" t="s">
        <v>1377</v>
      </c>
      <c r="H361" s="216">
        <v>523620</v>
      </c>
      <c r="I361" s="328" t="s">
        <v>63</v>
      </c>
      <c r="J361" s="61">
        <v>931104</v>
      </c>
      <c r="K361" s="63" t="s">
        <v>23</v>
      </c>
      <c r="L361" s="215" t="s">
        <v>433</v>
      </c>
      <c r="M361" s="218" t="s">
        <v>2133</v>
      </c>
      <c r="P361" s="189" t="s">
        <v>2377</v>
      </c>
      <c r="Q361" s="63" t="s">
        <v>1766</v>
      </c>
      <c r="R361" s="215" t="s">
        <v>46</v>
      </c>
    </row>
    <row r="362" spans="1:18">
      <c r="A362" s="189" t="s">
        <v>849</v>
      </c>
      <c r="B362" s="216">
        <v>25550</v>
      </c>
      <c r="C362" s="40" t="s">
        <v>2955</v>
      </c>
      <c r="D362" s="216">
        <v>931101</v>
      </c>
      <c r="E362" s="40" t="s">
        <v>2956</v>
      </c>
      <c r="F362" s="216"/>
      <c r="G362" s="40" t="s">
        <v>1377</v>
      </c>
      <c r="H362" s="216">
        <v>528920</v>
      </c>
      <c r="I362" s="328" t="s">
        <v>78</v>
      </c>
      <c r="J362" s="61">
        <v>931101</v>
      </c>
      <c r="K362" s="63" t="s">
        <v>47</v>
      </c>
      <c r="L362" s="215" t="s">
        <v>443</v>
      </c>
      <c r="M362" s="218" t="s">
        <v>2131</v>
      </c>
      <c r="P362" s="189" t="s">
        <v>558</v>
      </c>
      <c r="Q362" s="63" t="s">
        <v>1766</v>
      </c>
      <c r="R362" s="215" t="s">
        <v>46</v>
      </c>
    </row>
    <row r="363" spans="1:18">
      <c r="A363" s="189" t="s">
        <v>827</v>
      </c>
      <c r="B363" s="216">
        <v>25540</v>
      </c>
      <c r="C363" s="40" t="s">
        <v>442</v>
      </c>
      <c r="D363" s="216">
        <v>931116</v>
      </c>
      <c r="E363" s="40" t="s">
        <v>442</v>
      </c>
      <c r="F363" s="216"/>
      <c r="G363" s="40" t="s">
        <v>1377</v>
      </c>
      <c r="H363" s="216">
        <v>528920</v>
      </c>
      <c r="I363" s="328" t="s">
        <v>78</v>
      </c>
      <c r="J363" s="61">
        <v>931116</v>
      </c>
      <c r="K363" s="63" t="s">
        <v>47</v>
      </c>
      <c r="L363" s="215" t="s">
        <v>442</v>
      </c>
      <c r="M363" s="218" t="s">
        <v>2131</v>
      </c>
      <c r="P363" s="189" t="s">
        <v>559</v>
      </c>
      <c r="Q363" s="63" t="s">
        <v>1766</v>
      </c>
      <c r="R363" s="215" t="s">
        <v>46</v>
      </c>
    </row>
    <row r="364" spans="1:18">
      <c r="A364" s="189" t="s">
        <v>1728</v>
      </c>
      <c r="B364" s="216">
        <v>25400</v>
      </c>
      <c r="C364" s="40" t="s">
        <v>2923</v>
      </c>
      <c r="D364" s="216">
        <v>931119</v>
      </c>
      <c r="E364" s="40" t="s">
        <v>23</v>
      </c>
      <c r="F364" s="216" t="s">
        <v>525</v>
      </c>
      <c r="G364" s="40" t="s">
        <v>2942</v>
      </c>
      <c r="H364" s="216">
        <v>528920</v>
      </c>
      <c r="I364" s="328" t="s">
        <v>78</v>
      </c>
      <c r="J364" s="61">
        <v>931104</v>
      </c>
      <c r="K364" s="63" t="s">
        <v>23</v>
      </c>
      <c r="L364" s="215" t="s">
        <v>438</v>
      </c>
      <c r="M364" s="218" t="s">
        <v>2131</v>
      </c>
      <c r="P364" s="189" t="s">
        <v>1963</v>
      </c>
      <c r="Q364" s="63" t="s">
        <v>1766</v>
      </c>
      <c r="R364" s="215" t="s">
        <v>46</v>
      </c>
    </row>
    <row r="365" spans="1:18">
      <c r="A365" s="189" t="s">
        <v>2144</v>
      </c>
      <c r="B365" s="216">
        <v>25400</v>
      </c>
      <c r="C365" s="40" t="s">
        <v>2923</v>
      </c>
      <c r="D365" s="216">
        <v>931119</v>
      </c>
      <c r="E365" s="40" t="s">
        <v>23</v>
      </c>
      <c r="F365" s="216" t="s">
        <v>521</v>
      </c>
      <c r="G365" s="40" t="s">
        <v>2924</v>
      </c>
      <c r="H365" s="216">
        <v>528920</v>
      </c>
      <c r="I365" s="328" t="s">
        <v>78</v>
      </c>
      <c r="J365" s="61">
        <v>931104</v>
      </c>
      <c r="K365" s="63" t="s">
        <v>23</v>
      </c>
      <c r="L365" s="215" t="s">
        <v>435</v>
      </c>
      <c r="M365" s="218" t="s">
        <v>2131</v>
      </c>
      <c r="P365" s="189" t="s">
        <v>2874</v>
      </c>
      <c r="Q365" s="63" t="s">
        <v>1766</v>
      </c>
      <c r="R365" s="215" t="s">
        <v>46</v>
      </c>
    </row>
    <row r="366" spans="1:18">
      <c r="A366" s="189" t="s">
        <v>221</v>
      </c>
      <c r="B366" s="216">
        <v>25400</v>
      </c>
      <c r="C366" s="40" t="s">
        <v>2923</v>
      </c>
      <c r="D366" s="216">
        <v>931119</v>
      </c>
      <c r="E366" s="40" t="s">
        <v>23</v>
      </c>
      <c r="F366" s="216" t="s">
        <v>526</v>
      </c>
      <c r="G366" s="40" t="s">
        <v>2926</v>
      </c>
      <c r="H366" s="216">
        <v>528920</v>
      </c>
      <c r="I366" s="328" t="s">
        <v>78</v>
      </c>
      <c r="J366" s="61">
        <v>931104</v>
      </c>
      <c r="K366" s="63" t="s">
        <v>23</v>
      </c>
      <c r="L366" s="215" t="s">
        <v>439</v>
      </c>
      <c r="M366" s="218" t="s">
        <v>2131</v>
      </c>
      <c r="P366" s="189" t="s">
        <v>572</v>
      </c>
      <c r="Q366" s="63" t="s">
        <v>1766</v>
      </c>
      <c r="R366" s="215" t="s">
        <v>46</v>
      </c>
    </row>
    <row r="367" spans="1:18">
      <c r="A367" s="189" t="s">
        <v>711</v>
      </c>
      <c r="B367" s="216">
        <v>25400</v>
      </c>
      <c r="C367" s="40" t="s">
        <v>2923</v>
      </c>
      <c r="D367" s="216">
        <v>931119</v>
      </c>
      <c r="E367" s="40" t="s">
        <v>23</v>
      </c>
      <c r="F367" s="216"/>
      <c r="G367" s="40" t="s">
        <v>1377</v>
      </c>
      <c r="H367" s="216">
        <v>528920</v>
      </c>
      <c r="I367" s="328" t="s">
        <v>78</v>
      </c>
      <c r="J367" s="61">
        <v>931104</v>
      </c>
      <c r="K367" s="63" t="s">
        <v>23</v>
      </c>
      <c r="L367" s="215" t="s">
        <v>506</v>
      </c>
      <c r="M367" s="218" t="s">
        <v>2131</v>
      </c>
      <c r="P367" s="189" t="s">
        <v>2170</v>
      </c>
      <c r="Q367" s="63" t="s">
        <v>1766</v>
      </c>
      <c r="R367" s="215" t="s">
        <v>46</v>
      </c>
    </row>
    <row r="368" spans="1:18">
      <c r="A368" s="189" t="s">
        <v>1758</v>
      </c>
      <c r="B368" s="216">
        <v>25400</v>
      </c>
      <c r="C368" s="40" t="s">
        <v>2923</v>
      </c>
      <c r="D368" s="216">
        <v>931119</v>
      </c>
      <c r="E368" s="40" t="s">
        <v>23</v>
      </c>
      <c r="F368" s="216" t="s">
        <v>523</v>
      </c>
      <c r="G368" s="40" t="s">
        <v>2928</v>
      </c>
      <c r="H368" s="216">
        <v>528920</v>
      </c>
      <c r="I368" s="328" t="s">
        <v>78</v>
      </c>
      <c r="J368" s="61">
        <v>931104</v>
      </c>
      <c r="K368" s="63" t="s">
        <v>23</v>
      </c>
      <c r="L368" s="215" t="s">
        <v>437</v>
      </c>
      <c r="M368" s="218" t="s">
        <v>2131</v>
      </c>
      <c r="P368" s="189" t="s">
        <v>569</v>
      </c>
      <c r="Q368" s="63" t="s">
        <v>1766</v>
      </c>
      <c r="R368" s="215" t="s">
        <v>46</v>
      </c>
    </row>
    <row r="369" spans="1:18">
      <c r="A369" s="189" t="s">
        <v>779</v>
      </c>
      <c r="B369" s="216">
        <v>25590</v>
      </c>
      <c r="C369" s="40" t="s">
        <v>1564</v>
      </c>
      <c r="D369" s="216">
        <v>931150</v>
      </c>
      <c r="E369" s="40" t="s">
        <v>1564</v>
      </c>
      <c r="F369" s="216"/>
      <c r="G369" s="40" t="s">
        <v>1377</v>
      </c>
      <c r="H369" s="216">
        <v>528920</v>
      </c>
      <c r="I369" s="328" t="s">
        <v>78</v>
      </c>
      <c r="J369" s="61">
        <v>931150</v>
      </c>
      <c r="K369" s="63" t="s">
        <v>47</v>
      </c>
      <c r="L369" s="215" t="s">
        <v>1564</v>
      </c>
      <c r="M369" s="218" t="s">
        <v>2131</v>
      </c>
      <c r="P369" s="189" t="s">
        <v>570</v>
      </c>
      <c r="Q369" s="63" t="s">
        <v>1766</v>
      </c>
      <c r="R369" s="215" t="s">
        <v>46</v>
      </c>
    </row>
    <row r="370" spans="1:18">
      <c r="A370" s="189" t="s">
        <v>1401</v>
      </c>
      <c r="B370" s="216">
        <v>25430</v>
      </c>
      <c r="C370" s="40" t="s">
        <v>2951</v>
      </c>
      <c r="D370" s="216">
        <v>931170</v>
      </c>
      <c r="E370" s="40" t="s">
        <v>1515</v>
      </c>
      <c r="F370" s="216" t="s">
        <v>526</v>
      </c>
      <c r="G370" s="40" t="s">
        <v>2926</v>
      </c>
      <c r="H370" s="216">
        <v>528920</v>
      </c>
      <c r="I370" s="328" t="s">
        <v>78</v>
      </c>
      <c r="J370" s="61">
        <v>931170</v>
      </c>
      <c r="K370" s="63" t="s">
        <v>47</v>
      </c>
      <c r="L370" s="215" t="s">
        <v>508</v>
      </c>
      <c r="M370" s="218" t="s">
        <v>2131</v>
      </c>
      <c r="P370" t="s">
        <v>3049</v>
      </c>
      <c r="Q370" s="65" t="s">
        <v>1766</v>
      </c>
      <c r="R370" s="65" t="s">
        <v>46</v>
      </c>
    </row>
    <row r="371" spans="1:18">
      <c r="A371" s="189" t="s">
        <v>1201</v>
      </c>
      <c r="B371" s="216">
        <v>25430</v>
      </c>
      <c r="C371" s="40" t="s">
        <v>2951</v>
      </c>
      <c r="D371" s="216">
        <v>931170</v>
      </c>
      <c r="E371" s="40" t="s">
        <v>1515</v>
      </c>
      <c r="F371" s="216"/>
      <c r="G371" s="40" t="s">
        <v>1377</v>
      </c>
      <c r="H371" s="216">
        <v>528920</v>
      </c>
      <c r="I371" s="328" t="s">
        <v>78</v>
      </c>
      <c r="J371" s="61">
        <v>931170</v>
      </c>
      <c r="K371" s="63" t="s">
        <v>47</v>
      </c>
      <c r="L371" s="215" t="s">
        <v>508</v>
      </c>
      <c r="M371" s="218" t="s">
        <v>2131</v>
      </c>
      <c r="P371" t="s">
        <v>3052</v>
      </c>
      <c r="Q371" s="65" t="s">
        <v>1766</v>
      </c>
      <c r="R371" s="65" t="s">
        <v>46</v>
      </c>
    </row>
    <row r="372" spans="1:18">
      <c r="A372" s="189" t="s">
        <v>1402</v>
      </c>
      <c r="B372" s="216">
        <v>25430</v>
      </c>
      <c r="C372" s="40" t="s">
        <v>2951</v>
      </c>
      <c r="D372" s="216">
        <v>931170</v>
      </c>
      <c r="E372" s="40" t="s">
        <v>1515</v>
      </c>
      <c r="F372" s="216" t="s">
        <v>527</v>
      </c>
      <c r="G372" s="40" t="s">
        <v>2927</v>
      </c>
      <c r="H372" s="216">
        <v>528920</v>
      </c>
      <c r="I372" s="328" t="s">
        <v>78</v>
      </c>
      <c r="J372" s="61">
        <v>931170</v>
      </c>
      <c r="K372" s="63" t="s">
        <v>47</v>
      </c>
      <c r="L372" s="215" t="s">
        <v>508</v>
      </c>
      <c r="M372" s="218" t="s">
        <v>2131</v>
      </c>
      <c r="P372" t="s">
        <v>3056</v>
      </c>
      <c r="Q372" s="65" t="s">
        <v>1766</v>
      </c>
      <c r="R372" s="65" t="s">
        <v>46</v>
      </c>
    </row>
    <row r="373" spans="1:18">
      <c r="A373" s="189" t="s">
        <v>1323</v>
      </c>
      <c r="B373" s="216">
        <v>25420</v>
      </c>
      <c r="C373" s="40" t="s">
        <v>449</v>
      </c>
      <c r="D373" s="216">
        <v>931186</v>
      </c>
      <c r="E373" s="40" t="s">
        <v>504</v>
      </c>
      <c r="F373" s="216"/>
      <c r="G373" s="40" t="s">
        <v>1377</v>
      </c>
      <c r="H373" s="216">
        <v>528920</v>
      </c>
      <c r="I373" s="328" t="s">
        <v>78</v>
      </c>
      <c r="J373" s="61">
        <v>931180</v>
      </c>
      <c r="K373" s="63" t="s">
        <v>449</v>
      </c>
      <c r="L373" s="215" t="s">
        <v>504</v>
      </c>
      <c r="M373" s="218" t="s">
        <v>2131</v>
      </c>
      <c r="P373" t="s">
        <v>3057</v>
      </c>
      <c r="Q373" s="65" t="s">
        <v>1766</v>
      </c>
      <c r="R373" s="65" t="s">
        <v>46</v>
      </c>
    </row>
    <row r="374" spans="1:18">
      <c r="A374" s="189" t="s">
        <v>1494</v>
      </c>
      <c r="B374" s="216">
        <v>25400</v>
      </c>
      <c r="C374" s="40" t="s">
        <v>2923</v>
      </c>
      <c r="D374" s="216">
        <v>931200</v>
      </c>
      <c r="E374" s="40" t="s">
        <v>2930</v>
      </c>
      <c r="F374" s="216"/>
      <c r="G374" s="40" t="s">
        <v>1377</v>
      </c>
      <c r="H374" s="216">
        <v>528920</v>
      </c>
      <c r="I374" s="328" t="s">
        <v>78</v>
      </c>
      <c r="J374" s="61">
        <v>931104</v>
      </c>
      <c r="K374" s="63" t="s">
        <v>450</v>
      </c>
      <c r="L374" s="215" t="s">
        <v>1776</v>
      </c>
      <c r="M374" s="218" t="s">
        <v>2131</v>
      </c>
      <c r="P374" t="s">
        <v>3059</v>
      </c>
      <c r="Q374" s="65" t="s">
        <v>1766</v>
      </c>
      <c r="R374" s="65" t="s">
        <v>46</v>
      </c>
    </row>
    <row r="375" spans="1:18">
      <c r="A375" s="189" t="s">
        <v>2260</v>
      </c>
      <c r="B375" s="216">
        <v>25400</v>
      </c>
      <c r="C375" s="40" t="s">
        <v>2923</v>
      </c>
      <c r="D375" s="216">
        <v>931205</v>
      </c>
      <c r="E375" s="40" t="s">
        <v>2237</v>
      </c>
      <c r="F375" s="216" t="s">
        <v>1377</v>
      </c>
      <c r="G375" s="40" t="s">
        <v>1377</v>
      </c>
      <c r="H375" s="216">
        <v>528920</v>
      </c>
      <c r="I375" s="328" t="s">
        <v>78</v>
      </c>
      <c r="J375" s="61">
        <v>931104</v>
      </c>
      <c r="K375" s="63" t="s">
        <v>449</v>
      </c>
      <c r="L375" s="215" t="s">
        <v>2237</v>
      </c>
      <c r="M375" s="218" t="s">
        <v>2131</v>
      </c>
      <c r="P375" t="s">
        <v>3060</v>
      </c>
      <c r="Q375" s="65" t="s">
        <v>1766</v>
      </c>
      <c r="R375" s="65" t="s">
        <v>46</v>
      </c>
    </row>
    <row r="376" spans="1:18">
      <c r="A376" s="189" t="s">
        <v>2019</v>
      </c>
      <c r="B376" s="216">
        <v>25400</v>
      </c>
      <c r="C376" s="40" t="s">
        <v>2923</v>
      </c>
      <c r="D376" s="216">
        <v>931220</v>
      </c>
      <c r="E376" s="40" t="s">
        <v>529</v>
      </c>
      <c r="F376" s="216" t="s">
        <v>1377</v>
      </c>
      <c r="G376" s="40" t="s">
        <v>1377</v>
      </c>
      <c r="H376" s="216">
        <v>528920</v>
      </c>
      <c r="I376" s="328" t="s">
        <v>78</v>
      </c>
      <c r="J376" s="61">
        <v>931104</v>
      </c>
      <c r="K376" s="63" t="s">
        <v>1766</v>
      </c>
      <c r="L376" s="215" t="s">
        <v>117</v>
      </c>
      <c r="M376" s="218" t="s">
        <v>2131</v>
      </c>
      <c r="P376" t="s">
        <v>3061</v>
      </c>
      <c r="Q376" s="65" t="s">
        <v>1766</v>
      </c>
      <c r="R376" s="65" t="s">
        <v>46</v>
      </c>
    </row>
    <row r="377" spans="1:18">
      <c r="A377" s="189" t="s">
        <v>584</v>
      </c>
      <c r="B377" s="216">
        <v>25400</v>
      </c>
      <c r="C377" s="40" t="s">
        <v>2923</v>
      </c>
      <c r="D377" s="216">
        <v>931235</v>
      </c>
      <c r="E377" s="40" t="s">
        <v>46</v>
      </c>
      <c r="F377" s="216"/>
      <c r="G377" s="40" t="s">
        <v>1377</v>
      </c>
      <c r="H377" s="216">
        <v>528920</v>
      </c>
      <c r="I377" s="328" t="s">
        <v>78</v>
      </c>
      <c r="J377" s="61">
        <v>931104</v>
      </c>
      <c r="K377" s="63" t="s">
        <v>1766</v>
      </c>
      <c r="L377" s="215" t="s">
        <v>46</v>
      </c>
      <c r="M377" s="218" t="s">
        <v>2131</v>
      </c>
      <c r="P377" t="s">
        <v>3062</v>
      </c>
      <c r="Q377" s="65" t="s">
        <v>1766</v>
      </c>
      <c r="R377" s="65" t="s">
        <v>46</v>
      </c>
    </row>
    <row r="378" spans="1:18">
      <c r="A378" s="189" t="s">
        <v>1838</v>
      </c>
      <c r="B378" s="216">
        <v>25400</v>
      </c>
      <c r="C378" s="40" t="s">
        <v>2923</v>
      </c>
      <c r="D378" s="216">
        <v>931270</v>
      </c>
      <c r="E378" s="40" t="s">
        <v>1780</v>
      </c>
      <c r="F378" s="216" t="s">
        <v>525</v>
      </c>
      <c r="G378" s="40" t="s">
        <v>2942</v>
      </c>
      <c r="H378" s="216">
        <v>528920</v>
      </c>
      <c r="I378" s="328" t="s">
        <v>78</v>
      </c>
      <c r="J378" s="61">
        <v>931104</v>
      </c>
      <c r="K378" s="63" t="s">
        <v>1766</v>
      </c>
      <c r="L378" s="215" t="s">
        <v>1780</v>
      </c>
      <c r="M378" s="218" t="s">
        <v>2131</v>
      </c>
      <c r="P378" t="s">
        <v>3064</v>
      </c>
      <c r="Q378" s="65" t="s">
        <v>1766</v>
      </c>
      <c r="R378" s="65" t="s">
        <v>46</v>
      </c>
    </row>
    <row r="379" spans="1:18">
      <c r="A379" s="189" t="s">
        <v>2620</v>
      </c>
      <c r="B379" s="350">
        <v>25400</v>
      </c>
      <c r="C379" s="40" t="s">
        <v>2923</v>
      </c>
      <c r="D379" s="216">
        <v>931270</v>
      </c>
      <c r="E379" s="40" t="s">
        <v>1780</v>
      </c>
      <c r="F379" s="350" t="s">
        <v>521</v>
      </c>
      <c r="G379" s="40" t="s">
        <v>2924</v>
      </c>
      <c r="H379" s="216">
        <v>528920</v>
      </c>
      <c r="I379" s="328" t="s">
        <v>78</v>
      </c>
      <c r="J379" s="350">
        <v>931104</v>
      </c>
      <c r="K379" s="63" t="s">
        <v>1766</v>
      </c>
      <c r="L379" s="215" t="s">
        <v>1780</v>
      </c>
      <c r="M379" s="218" t="s">
        <v>2131</v>
      </c>
      <c r="P379" t="s">
        <v>3065</v>
      </c>
      <c r="Q379" s="65" t="s">
        <v>1766</v>
      </c>
      <c r="R379" s="65" t="s">
        <v>46</v>
      </c>
    </row>
    <row r="380" spans="1:18">
      <c r="A380" s="189" t="s">
        <v>1839</v>
      </c>
      <c r="B380" s="216">
        <v>25400</v>
      </c>
      <c r="C380" s="40" t="s">
        <v>2923</v>
      </c>
      <c r="D380" s="216">
        <v>931270</v>
      </c>
      <c r="E380" s="40" t="s">
        <v>1780</v>
      </c>
      <c r="F380" s="216" t="s">
        <v>518</v>
      </c>
      <c r="G380" s="40" t="s">
        <v>2935</v>
      </c>
      <c r="H380" s="216">
        <v>528920</v>
      </c>
      <c r="I380" s="328" t="s">
        <v>78</v>
      </c>
      <c r="J380" s="61">
        <v>931104</v>
      </c>
      <c r="K380" s="63" t="s">
        <v>1766</v>
      </c>
      <c r="L380" s="215" t="s">
        <v>1780</v>
      </c>
      <c r="M380" s="218" t="s">
        <v>2131</v>
      </c>
      <c r="P380" t="s">
        <v>3067</v>
      </c>
      <c r="Q380" s="65" t="s">
        <v>1766</v>
      </c>
      <c r="R380" s="65" t="s">
        <v>46</v>
      </c>
    </row>
    <row r="381" spans="1:18">
      <c r="A381" s="189" t="s">
        <v>1840</v>
      </c>
      <c r="B381" s="216">
        <v>25400</v>
      </c>
      <c r="C381" s="40" t="s">
        <v>2923</v>
      </c>
      <c r="D381" s="216">
        <v>931270</v>
      </c>
      <c r="E381" s="40" t="s">
        <v>1780</v>
      </c>
      <c r="F381" s="216" t="s">
        <v>514</v>
      </c>
      <c r="G381" s="40" t="s">
        <v>2838</v>
      </c>
      <c r="H381" s="216">
        <v>528920</v>
      </c>
      <c r="I381" s="328" t="s">
        <v>78</v>
      </c>
      <c r="J381" s="61">
        <v>931104</v>
      </c>
      <c r="K381" s="63" t="s">
        <v>1766</v>
      </c>
      <c r="L381" s="215" t="s">
        <v>1780</v>
      </c>
      <c r="M381" s="218" t="s">
        <v>2131</v>
      </c>
      <c r="P381" t="s">
        <v>3085</v>
      </c>
      <c r="Q381" s="65" t="s">
        <v>1766</v>
      </c>
      <c r="R381" s="65" t="s">
        <v>46</v>
      </c>
    </row>
    <row r="382" spans="1:18">
      <c r="A382" s="189" t="s">
        <v>1841</v>
      </c>
      <c r="B382" s="216">
        <v>25400</v>
      </c>
      <c r="C382" s="40" t="s">
        <v>2923</v>
      </c>
      <c r="D382" s="216">
        <v>931270</v>
      </c>
      <c r="E382" s="40" t="s">
        <v>1780</v>
      </c>
      <c r="F382" s="216" t="s">
        <v>515</v>
      </c>
      <c r="G382" s="40" t="s">
        <v>2937</v>
      </c>
      <c r="H382" s="216">
        <v>528920</v>
      </c>
      <c r="I382" s="328" t="s">
        <v>78</v>
      </c>
      <c r="J382" s="61">
        <v>931104</v>
      </c>
      <c r="K382" s="63" t="s">
        <v>1766</v>
      </c>
      <c r="L382" s="215" t="s">
        <v>1780</v>
      </c>
      <c r="M382" s="218" t="s">
        <v>2131</v>
      </c>
      <c r="P382" t="s">
        <v>3114</v>
      </c>
      <c r="Q382" s="65" t="s">
        <v>1766</v>
      </c>
      <c r="R382" s="65" t="s">
        <v>46</v>
      </c>
    </row>
    <row r="383" spans="1:18">
      <c r="A383" s="189" t="s">
        <v>1842</v>
      </c>
      <c r="B383" s="216">
        <v>25400</v>
      </c>
      <c r="C383" s="40" t="s">
        <v>2923</v>
      </c>
      <c r="D383" s="216">
        <v>931270</v>
      </c>
      <c r="E383" s="40" t="s">
        <v>1780</v>
      </c>
      <c r="F383" s="216" t="s">
        <v>513</v>
      </c>
      <c r="G383" s="40" t="s">
        <v>2938</v>
      </c>
      <c r="H383" s="216">
        <v>528920</v>
      </c>
      <c r="I383" s="328" t="s">
        <v>78</v>
      </c>
      <c r="J383" s="61">
        <v>931104</v>
      </c>
      <c r="K383" s="63" t="s">
        <v>1766</v>
      </c>
      <c r="L383" s="215" t="s">
        <v>1780</v>
      </c>
      <c r="M383" s="218" t="s">
        <v>2131</v>
      </c>
      <c r="P383" t="s">
        <v>3121</v>
      </c>
      <c r="Q383" s="65" t="s">
        <v>1766</v>
      </c>
      <c r="R383" s="65" t="s">
        <v>46</v>
      </c>
    </row>
    <row r="384" spans="1:18">
      <c r="A384" s="189" t="s">
        <v>2644</v>
      </c>
      <c r="B384" s="350">
        <v>25400</v>
      </c>
      <c r="C384" s="40" t="s">
        <v>2923</v>
      </c>
      <c r="D384" s="358">
        <v>931270</v>
      </c>
      <c r="E384" s="40" t="s">
        <v>1780</v>
      </c>
      <c r="F384" s="350" t="s">
        <v>519</v>
      </c>
      <c r="G384" s="40" t="s">
        <v>2939</v>
      </c>
      <c r="H384" s="216">
        <v>528920</v>
      </c>
      <c r="I384" s="328" t="s">
        <v>78</v>
      </c>
      <c r="J384" s="350">
        <v>931104</v>
      </c>
      <c r="K384" s="63" t="s">
        <v>1766</v>
      </c>
      <c r="L384" s="215" t="s">
        <v>1780</v>
      </c>
      <c r="M384" s="218" t="s">
        <v>2131</v>
      </c>
      <c r="P384" t="s">
        <v>3125</v>
      </c>
      <c r="Q384" s="65" t="s">
        <v>1766</v>
      </c>
      <c r="R384" s="65" t="s">
        <v>46</v>
      </c>
    </row>
    <row r="385" spans="1:18">
      <c r="A385" s="189" t="s">
        <v>1843</v>
      </c>
      <c r="B385" s="216">
        <v>25400</v>
      </c>
      <c r="C385" s="40" t="s">
        <v>2923</v>
      </c>
      <c r="D385" s="216">
        <v>931270</v>
      </c>
      <c r="E385" s="40" t="s">
        <v>1780</v>
      </c>
      <c r="F385" s="216" t="s">
        <v>526</v>
      </c>
      <c r="G385" s="40" t="s">
        <v>2926</v>
      </c>
      <c r="H385" s="216">
        <v>528920</v>
      </c>
      <c r="I385" s="328" t="s">
        <v>78</v>
      </c>
      <c r="J385" s="61">
        <v>931104</v>
      </c>
      <c r="K385" s="63" t="s">
        <v>1766</v>
      </c>
      <c r="L385" s="215" t="s">
        <v>1780</v>
      </c>
      <c r="M385" s="218" t="s">
        <v>2131</v>
      </c>
      <c r="P385" t="s">
        <v>3146</v>
      </c>
      <c r="Q385" s="65" t="s">
        <v>1766</v>
      </c>
      <c r="R385" s="65" t="s">
        <v>46</v>
      </c>
    </row>
    <row r="386" spans="1:18">
      <c r="A386" s="189" t="s">
        <v>1782</v>
      </c>
      <c r="B386" s="216">
        <v>25400</v>
      </c>
      <c r="C386" s="40" t="s">
        <v>2923</v>
      </c>
      <c r="D386" s="216">
        <v>931270</v>
      </c>
      <c r="E386" s="40" t="s">
        <v>1780</v>
      </c>
      <c r="F386" s="216"/>
      <c r="G386" s="40" t="s">
        <v>1377</v>
      </c>
      <c r="H386" s="216">
        <v>528920</v>
      </c>
      <c r="I386" s="328" t="s">
        <v>78</v>
      </c>
      <c r="J386" s="61">
        <v>931104</v>
      </c>
      <c r="K386" s="63" t="s">
        <v>1766</v>
      </c>
      <c r="L386" s="215" t="s">
        <v>1780</v>
      </c>
      <c r="M386" s="218" t="s">
        <v>2131</v>
      </c>
      <c r="P386" t="s">
        <v>3184</v>
      </c>
      <c r="Q386" s="65" t="s">
        <v>1766</v>
      </c>
      <c r="R386" s="65" t="s">
        <v>46</v>
      </c>
    </row>
    <row r="387" spans="1:18">
      <c r="A387" s="189" t="s">
        <v>1844</v>
      </c>
      <c r="B387" s="216">
        <v>25400</v>
      </c>
      <c r="C387" s="40" t="s">
        <v>2923</v>
      </c>
      <c r="D387" s="216">
        <v>931270</v>
      </c>
      <c r="E387" s="40" t="s">
        <v>1780</v>
      </c>
      <c r="F387" s="216" t="s">
        <v>527</v>
      </c>
      <c r="G387" s="40" t="s">
        <v>2927</v>
      </c>
      <c r="H387" s="216">
        <v>528920</v>
      </c>
      <c r="I387" s="328" t="s">
        <v>78</v>
      </c>
      <c r="J387" s="61">
        <v>931104</v>
      </c>
      <c r="K387" s="63" t="s">
        <v>1766</v>
      </c>
      <c r="L387" s="215" t="s">
        <v>1780</v>
      </c>
      <c r="M387" s="218" t="s">
        <v>2131</v>
      </c>
      <c r="P387" t="s">
        <v>3209</v>
      </c>
      <c r="Q387" s="65" t="s">
        <v>1766</v>
      </c>
      <c r="R387" s="65" t="s">
        <v>46</v>
      </c>
    </row>
    <row r="388" spans="1:18">
      <c r="A388" s="189" t="s">
        <v>2661</v>
      </c>
      <c r="B388" s="350">
        <v>25400</v>
      </c>
      <c r="C388" s="40" t="s">
        <v>2923</v>
      </c>
      <c r="D388" s="358">
        <v>931270</v>
      </c>
      <c r="E388" s="40" t="s">
        <v>1780</v>
      </c>
      <c r="F388" s="350" t="s">
        <v>2849</v>
      </c>
      <c r="G388" s="40" t="s">
        <v>1377</v>
      </c>
      <c r="H388" s="216">
        <v>528920</v>
      </c>
      <c r="I388" s="328" t="s">
        <v>78</v>
      </c>
      <c r="J388" s="350">
        <v>931104</v>
      </c>
      <c r="K388" s="63" t="s">
        <v>1766</v>
      </c>
      <c r="L388" s="215" t="s">
        <v>1780</v>
      </c>
      <c r="M388" s="218" t="s">
        <v>2131</v>
      </c>
      <c r="P388" t="s">
        <v>3213</v>
      </c>
      <c r="Q388" s="65" t="s">
        <v>1766</v>
      </c>
      <c r="R388" s="65" t="s">
        <v>46</v>
      </c>
    </row>
    <row r="389" spans="1:18">
      <c r="A389" s="189" t="s">
        <v>2666</v>
      </c>
      <c r="B389" s="350">
        <v>25400</v>
      </c>
      <c r="C389" s="40" t="s">
        <v>2923</v>
      </c>
      <c r="D389" s="358">
        <v>931270</v>
      </c>
      <c r="E389" s="40" t="s">
        <v>1780</v>
      </c>
      <c r="F389" s="350" t="s">
        <v>523</v>
      </c>
      <c r="G389" s="40" t="s">
        <v>2928</v>
      </c>
      <c r="H389" s="216">
        <v>528920</v>
      </c>
      <c r="I389" s="328" t="s">
        <v>78</v>
      </c>
      <c r="J389" s="350">
        <v>931104</v>
      </c>
      <c r="K389" s="63" t="s">
        <v>1766</v>
      </c>
      <c r="L389" s="215" t="s">
        <v>1780</v>
      </c>
      <c r="M389" s="218" t="s">
        <v>2131</v>
      </c>
      <c r="P389" t="s">
        <v>3242</v>
      </c>
      <c r="Q389" s="65" t="s">
        <v>1766</v>
      </c>
      <c r="R389" s="65" t="s">
        <v>46</v>
      </c>
    </row>
    <row r="390" spans="1:18">
      <c r="A390" s="189" t="s">
        <v>1845</v>
      </c>
      <c r="B390" s="216">
        <v>25400</v>
      </c>
      <c r="C390" s="40" t="s">
        <v>2923</v>
      </c>
      <c r="D390" s="216">
        <v>931270</v>
      </c>
      <c r="E390" s="40" t="s">
        <v>1780</v>
      </c>
      <c r="F390" s="216" t="s">
        <v>1846</v>
      </c>
      <c r="G390" s="40" t="s">
        <v>2947</v>
      </c>
      <c r="H390" s="216">
        <v>528920</v>
      </c>
      <c r="I390" s="328" t="s">
        <v>78</v>
      </c>
      <c r="J390" s="61">
        <v>931104</v>
      </c>
      <c r="K390" s="63" t="s">
        <v>1766</v>
      </c>
      <c r="L390" s="215" t="s">
        <v>1780</v>
      </c>
      <c r="M390" s="218" t="s">
        <v>2131</v>
      </c>
      <c r="P390" t="s">
        <v>3263</v>
      </c>
      <c r="Q390" s="65" t="s">
        <v>1766</v>
      </c>
      <c r="R390" s="65" t="s">
        <v>46</v>
      </c>
    </row>
    <row r="391" spans="1:18">
      <c r="A391" s="189" t="s">
        <v>1847</v>
      </c>
      <c r="B391" s="216">
        <v>25400</v>
      </c>
      <c r="C391" s="40" t="s">
        <v>2923</v>
      </c>
      <c r="D391" s="216">
        <v>931270</v>
      </c>
      <c r="E391" s="40" t="s">
        <v>1780</v>
      </c>
      <c r="F391" s="216" t="s">
        <v>520</v>
      </c>
      <c r="G391" s="40" t="s">
        <v>2940</v>
      </c>
      <c r="H391" s="216">
        <v>528920</v>
      </c>
      <c r="I391" s="328" t="s">
        <v>78</v>
      </c>
      <c r="J391" s="61">
        <v>931104</v>
      </c>
      <c r="K391" s="63" t="s">
        <v>1766</v>
      </c>
      <c r="L391" s="215" t="s">
        <v>1780</v>
      </c>
      <c r="M391" s="218" t="s">
        <v>2131</v>
      </c>
      <c r="P391" t="s">
        <v>3290</v>
      </c>
      <c r="Q391" s="65" t="s">
        <v>1766</v>
      </c>
      <c r="R391" s="65" t="s">
        <v>46</v>
      </c>
    </row>
    <row r="392" spans="1:18">
      <c r="A392" s="189" t="s">
        <v>1848</v>
      </c>
      <c r="B392" s="216">
        <v>25400</v>
      </c>
      <c r="C392" s="40" t="s">
        <v>2923</v>
      </c>
      <c r="D392" s="216">
        <v>931270</v>
      </c>
      <c r="E392" s="40" t="s">
        <v>1780</v>
      </c>
      <c r="F392" s="216" t="s">
        <v>516</v>
      </c>
      <c r="G392" s="40" t="s">
        <v>2944</v>
      </c>
      <c r="H392" s="216">
        <v>528920</v>
      </c>
      <c r="I392" s="328" t="s">
        <v>78</v>
      </c>
      <c r="J392" s="61">
        <v>931104</v>
      </c>
      <c r="K392" s="63" t="s">
        <v>1766</v>
      </c>
      <c r="L392" s="215" t="s">
        <v>1780</v>
      </c>
      <c r="M392" s="218" t="s">
        <v>2131</v>
      </c>
      <c r="P392" t="s">
        <v>3302</v>
      </c>
      <c r="Q392" s="65" t="s">
        <v>1766</v>
      </c>
      <c r="R392" s="65" t="s">
        <v>46</v>
      </c>
    </row>
    <row r="393" spans="1:18">
      <c r="A393" s="189" t="s">
        <v>1849</v>
      </c>
      <c r="B393" s="216">
        <v>25400</v>
      </c>
      <c r="C393" s="40" t="s">
        <v>2923</v>
      </c>
      <c r="D393" s="216">
        <v>931270</v>
      </c>
      <c r="E393" s="40" t="s">
        <v>1780</v>
      </c>
      <c r="F393" s="216" t="s">
        <v>1850</v>
      </c>
      <c r="G393" s="40" t="s">
        <v>2948</v>
      </c>
      <c r="H393" s="216">
        <v>528920</v>
      </c>
      <c r="I393" s="328" t="s">
        <v>78</v>
      </c>
      <c r="J393" s="61">
        <v>931104</v>
      </c>
      <c r="K393" s="63" t="s">
        <v>1766</v>
      </c>
      <c r="L393" s="215" t="s">
        <v>1780</v>
      </c>
      <c r="M393" s="218" t="s">
        <v>2131</v>
      </c>
      <c r="P393" t="s">
        <v>3349</v>
      </c>
      <c r="Q393" s="65" t="s">
        <v>1766</v>
      </c>
      <c r="R393" s="65" t="s">
        <v>46</v>
      </c>
    </row>
    <row r="394" spans="1:18">
      <c r="A394" s="189" t="s">
        <v>2900</v>
      </c>
      <c r="B394" s="350">
        <v>25400</v>
      </c>
      <c r="C394" s="40" t="s">
        <v>2923</v>
      </c>
      <c r="D394" s="216">
        <v>931270</v>
      </c>
      <c r="E394" s="40" t="s">
        <v>1780</v>
      </c>
      <c r="F394" s="216" t="s">
        <v>524</v>
      </c>
      <c r="G394" s="40" t="s">
        <v>2947</v>
      </c>
      <c r="H394" s="216">
        <v>528920</v>
      </c>
      <c r="I394" s="328" t="s">
        <v>78</v>
      </c>
      <c r="J394" s="61">
        <v>931104</v>
      </c>
      <c r="K394" s="63" t="s">
        <v>1766</v>
      </c>
      <c r="L394" s="215" t="s">
        <v>1780</v>
      </c>
      <c r="M394" s="218" t="s">
        <v>2131</v>
      </c>
      <c r="P394" t="s">
        <v>3372</v>
      </c>
      <c r="Q394" s="65" t="s">
        <v>1766</v>
      </c>
      <c r="R394" s="65" t="s">
        <v>46</v>
      </c>
    </row>
    <row r="395" spans="1:18">
      <c r="A395" s="189" t="s">
        <v>1015</v>
      </c>
      <c r="B395" s="216">
        <v>25400</v>
      </c>
      <c r="C395" s="40" t="s">
        <v>2923</v>
      </c>
      <c r="D395" s="216">
        <v>931300</v>
      </c>
      <c r="E395" s="40" t="s">
        <v>1800</v>
      </c>
      <c r="F395" s="216"/>
      <c r="G395" s="40" t="s">
        <v>1377</v>
      </c>
      <c r="H395" s="216">
        <v>528920</v>
      </c>
      <c r="I395" s="328" t="s">
        <v>78</v>
      </c>
      <c r="J395" s="61">
        <v>931104</v>
      </c>
      <c r="K395" s="63" t="s">
        <v>450</v>
      </c>
      <c r="L395" s="215" t="s">
        <v>1778</v>
      </c>
      <c r="M395" s="218" t="s">
        <v>2131</v>
      </c>
      <c r="P395" t="s">
        <v>3373</v>
      </c>
      <c r="Q395" s="65" t="s">
        <v>1766</v>
      </c>
      <c r="R395" s="65" t="s">
        <v>46</v>
      </c>
    </row>
    <row r="396" spans="1:18">
      <c r="A396" s="189" t="s">
        <v>1873</v>
      </c>
      <c r="B396" s="216">
        <v>25400</v>
      </c>
      <c r="C396" s="40" t="s">
        <v>2923</v>
      </c>
      <c r="D396" s="216">
        <v>931300</v>
      </c>
      <c r="E396" s="40" t="s">
        <v>1800</v>
      </c>
      <c r="F396" s="216" t="s">
        <v>527</v>
      </c>
      <c r="G396" s="40" t="s">
        <v>2927</v>
      </c>
      <c r="H396" s="216">
        <v>528920</v>
      </c>
      <c r="I396" s="328" t="s">
        <v>78</v>
      </c>
      <c r="J396" s="61">
        <v>931104</v>
      </c>
      <c r="K396" s="63" t="s">
        <v>450</v>
      </c>
      <c r="L396" s="215" t="s">
        <v>1778</v>
      </c>
      <c r="M396" s="218" t="s">
        <v>2131</v>
      </c>
      <c r="P396" t="s">
        <v>3397</v>
      </c>
      <c r="Q396" s="65" t="s">
        <v>1766</v>
      </c>
      <c r="R396" s="65" t="s">
        <v>46</v>
      </c>
    </row>
    <row r="397" spans="1:18">
      <c r="A397" s="189" t="s">
        <v>353</v>
      </c>
      <c r="B397" s="216">
        <v>25400</v>
      </c>
      <c r="C397" s="40" t="s">
        <v>2923</v>
      </c>
      <c r="D397" s="216">
        <v>931400</v>
      </c>
      <c r="E397" s="40" t="s">
        <v>2934</v>
      </c>
      <c r="F397" s="216" t="s">
        <v>518</v>
      </c>
      <c r="G397" s="40" t="s">
        <v>2935</v>
      </c>
      <c r="H397" s="216">
        <v>528920</v>
      </c>
      <c r="I397" s="328" t="s">
        <v>78</v>
      </c>
      <c r="J397" s="61">
        <v>931104</v>
      </c>
      <c r="K397" s="63" t="s">
        <v>1524</v>
      </c>
      <c r="L397" s="215" t="s">
        <v>326</v>
      </c>
      <c r="M397" s="218" t="s">
        <v>2131</v>
      </c>
      <c r="P397" t="s">
        <v>3449</v>
      </c>
      <c r="Q397" s="65" t="s">
        <v>1766</v>
      </c>
      <c r="R397" s="65" t="s">
        <v>46</v>
      </c>
    </row>
    <row r="398" spans="1:18">
      <c r="A398" s="189" t="s">
        <v>312</v>
      </c>
      <c r="B398" s="216">
        <v>25400</v>
      </c>
      <c r="C398" s="40" t="s">
        <v>2923</v>
      </c>
      <c r="D398" s="216">
        <v>931400</v>
      </c>
      <c r="E398" s="40" t="s">
        <v>2934</v>
      </c>
      <c r="F398" s="216" t="s">
        <v>514</v>
      </c>
      <c r="G398" s="40" t="s">
        <v>2838</v>
      </c>
      <c r="H398" s="216">
        <v>528920</v>
      </c>
      <c r="I398" s="328" t="s">
        <v>78</v>
      </c>
      <c r="J398" s="61">
        <v>931104</v>
      </c>
      <c r="K398" s="63" t="s">
        <v>1524</v>
      </c>
      <c r="L398" s="397" t="s">
        <v>295</v>
      </c>
      <c r="M398" s="218" t="s">
        <v>2131</v>
      </c>
      <c r="P398" t="s">
        <v>3454</v>
      </c>
      <c r="Q398" s="65" t="s">
        <v>1766</v>
      </c>
      <c r="R398" s="65" t="s">
        <v>46</v>
      </c>
    </row>
    <row r="399" spans="1:18">
      <c r="A399" s="189" t="s">
        <v>263</v>
      </c>
      <c r="B399" s="216">
        <v>25400</v>
      </c>
      <c r="C399" s="40" t="s">
        <v>2923</v>
      </c>
      <c r="D399" s="216">
        <v>931400</v>
      </c>
      <c r="E399" s="40" t="s">
        <v>2934</v>
      </c>
      <c r="F399" s="216" t="s">
        <v>515</v>
      </c>
      <c r="G399" s="40" t="s">
        <v>2937</v>
      </c>
      <c r="H399" s="216">
        <v>528920</v>
      </c>
      <c r="I399" s="328" t="s">
        <v>78</v>
      </c>
      <c r="J399" s="61">
        <v>931104</v>
      </c>
      <c r="K399" s="63" t="s">
        <v>1524</v>
      </c>
      <c r="L399" s="215" t="s">
        <v>445</v>
      </c>
      <c r="M399" s="218" t="s">
        <v>2131</v>
      </c>
      <c r="P399" t="s">
        <v>3455</v>
      </c>
      <c r="Q399" s="65" t="s">
        <v>1766</v>
      </c>
      <c r="R399" s="65" t="s">
        <v>46</v>
      </c>
    </row>
    <row r="400" spans="1:18">
      <c r="A400" s="189" t="s">
        <v>289</v>
      </c>
      <c r="B400" s="216">
        <v>25400</v>
      </c>
      <c r="C400" s="40" t="s">
        <v>2923</v>
      </c>
      <c r="D400" s="216">
        <v>931400</v>
      </c>
      <c r="E400" s="40" t="s">
        <v>2934</v>
      </c>
      <c r="F400" s="216" t="s">
        <v>513</v>
      </c>
      <c r="G400" s="40" t="s">
        <v>2938</v>
      </c>
      <c r="H400" s="216">
        <v>528920</v>
      </c>
      <c r="I400" s="328" t="s">
        <v>78</v>
      </c>
      <c r="J400" s="61">
        <v>931104</v>
      </c>
      <c r="K400" s="63" t="s">
        <v>1524</v>
      </c>
      <c r="L400" s="215" t="s">
        <v>446</v>
      </c>
      <c r="M400" s="218" t="s">
        <v>2131</v>
      </c>
      <c r="P400" t="s">
        <v>3461</v>
      </c>
      <c r="Q400" s="65" t="s">
        <v>1766</v>
      </c>
      <c r="R400" s="65" t="s">
        <v>46</v>
      </c>
    </row>
    <row r="401" spans="1:18">
      <c r="A401" s="189" t="s">
        <v>2646</v>
      </c>
      <c r="B401" s="350">
        <v>25400</v>
      </c>
      <c r="C401" s="40" t="s">
        <v>2923</v>
      </c>
      <c r="D401" s="216">
        <v>931400</v>
      </c>
      <c r="E401" s="40" t="s">
        <v>2934</v>
      </c>
      <c r="F401" s="350" t="s">
        <v>519</v>
      </c>
      <c r="G401" s="40" t="s">
        <v>2939</v>
      </c>
      <c r="H401" s="216">
        <v>528920</v>
      </c>
      <c r="I401" s="328" t="s">
        <v>78</v>
      </c>
      <c r="J401" s="350">
        <v>931104</v>
      </c>
      <c r="K401" s="63" t="s">
        <v>1524</v>
      </c>
      <c r="L401" s="215" t="s">
        <v>359</v>
      </c>
      <c r="M401" s="218" t="s">
        <v>2131</v>
      </c>
      <c r="P401" s="189" t="s">
        <v>531</v>
      </c>
      <c r="Q401" s="7" t="s">
        <v>1766</v>
      </c>
      <c r="R401" s="215" t="s">
        <v>117</v>
      </c>
    </row>
    <row r="402" spans="1:18">
      <c r="A402" s="189" t="s">
        <v>973</v>
      </c>
      <c r="B402" s="216">
        <v>25400</v>
      </c>
      <c r="C402" s="40" t="s">
        <v>2923</v>
      </c>
      <c r="D402" s="216">
        <v>931400</v>
      </c>
      <c r="E402" s="40" t="s">
        <v>2934</v>
      </c>
      <c r="F402" s="216"/>
      <c r="G402" s="40" t="s">
        <v>1377</v>
      </c>
      <c r="H402" s="216">
        <v>528920</v>
      </c>
      <c r="I402" s="328" t="s">
        <v>78</v>
      </c>
      <c r="J402" s="61">
        <v>931104</v>
      </c>
      <c r="K402" s="63" t="s">
        <v>1524</v>
      </c>
      <c r="L402" s="215" t="s">
        <v>1913</v>
      </c>
      <c r="M402" s="218" t="s">
        <v>2131</v>
      </c>
      <c r="P402" s="189" t="s">
        <v>545</v>
      </c>
      <c r="Q402" s="7" t="s">
        <v>1766</v>
      </c>
      <c r="R402" s="215" t="s">
        <v>117</v>
      </c>
    </row>
    <row r="403" spans="1:18">
      <c r="A403" s="189" t="s">
        <v>395</v>
      </c>
      <c r="B403" s="216">
        <v>25400</v>
      </c>
      <c r="C403" s="40" t="s">
        <v>2923</v>
      </c>
      <c r="D403" s="216">
        <v>931400</v>
      </c>
      <c r="E403" s="40" t="s">
        <v>2934</v>
      </c>
      <c r="F403" s="216" t="s">
        <v>520</v>
      </c>
      <c r="G403" s="40" t="s">
        <v>2940</v>
      </c>
      <c r="H403" s="216">
        <v>528920</v>
      </c>
      <c r="I403" s="328" t="s">
        <v>78</v>
      </c>
      <c r="J403" s="61">
        <v>931104</v>
      </c>
      <c r="K403" s="63" t="s">
        <v>1524</v>
      </c>
      <c r="L403" s="215" t="s">
        <v>447</v>
      </c>
      <c r="M403" s="218" t="s">
        <v>2131</v>
      </c>
      <c r="P403" s="189" t="s">
        <v>547</v>
      </c>
      <c r="Q403" s="7" t="s">
        <v>1766</v>
      </c>
      <c r="R403" s="215" t="s">
        <v>117</v>
      </c>
    </row>
    <row r="404" spans="1:18">
      <c r="A404" s="189" t="s">
        <v>424</v>
      </c>
      <c r="B404" s="216">
        <v>25400</v>
      </c>
      <c r="C404" s="40" t="s">
        <v>2923</v>
      </c>
      <c r="D404" s="216">
        <v>931400</v>
      </c>
      <c r="E404" s="40" t="s">
        <v>2934</v>
      </c>
      <c r="F404" s="216" t="s">
        <v>516</v>
      </c>
      <c r="G404" s="40" t="s">
        <v>2944</v>
      </c>
      <c r="H404" s="216">
        <v>528920</v>
      </c>
      <c r="I404" s="328" t="s">
        <v>78</v>
      </c>
      <c r="J404" s="61">
        <v>931104</v>
      </c>
      <c r="K404" s="63" t="s">
        <v>1524</v>
      </c>
      <c r="L404" s="215" t="s">
        <v>448</v>
      </c>
      <c r="M404" s="218" t="s">
        <v>2131</v>
      </c>
      <c r="P404" s="189" t="s">
        <v>2019</v>
      </c>
      <c r="Q404" s="7" t="s">
        <v>1766</v>
      </c>
      <c r="R404" s="215" t="s">
        <v>117</v>
      </c>
    </row>
    <row r="405" spans="1:18">
      <c r="A405" s="189" t="s">
        <v>2477</v>
      </c>
      <c r="B405" s="309">
        <v>25620</v>
      </c>
      <c r="C405" s="40" t="s">
        <v>2347</v>
      </c>
      <c r="D405" s="310">
        <v>931750</v>
      </c>
      <c r="E405" s="40" t="s">
        <v>2347</v>
      </c>
      <c r="F405" s="310"/>
      <c r="G405" s="40" t="s">
        <v>1377</v>
      </c>
      <c r="H405" s="311">
        <v>528920</v>
      </c>
      <c r="I405" s="328" t="s">
        <v>78</v>
      </c>
      <c r="J405" s="310">
        <v>931750</v>
      </c>
      <c r="K405" s="307" t="s">
        <v>1524</v>
      </c>
      <c r="L405" s="308" t="s">
        <v>448</v>
      </c>
      <c r="M405" s="312" t="s">
        <v>2131</v>
      </c>
      <c r="P405" s="189" t="s">
        <v>1773</v>
      </c>
      <c r="Q405" s="7" t="s">
        <v>1766</v>
      </c>
      <c r="R405" s="215" t="s">
        <v>117</v>
      </c>
    </row>
    <row r="406" spans="1:18">
      <c r="A406" s="189" t="s">
        <v>844</v>
      </c>
      <c r="B406" s="216">
        <v>25550</v>
      </c>
      <c r="C406" s="40" t="s">
        <v>2955</v>
      </c>
      <c r="D406" s="216">
        <v>931101</v>
      </c>
      <c r="E406" s="40" t="s">
        <v>2956</v>
      </c>
      <c r="F406" s="216"/>
      <c r="G406" s="40" t="s">
        <v>1377</v>
      </c>
      <c r="H406" s="216">
        <v>520230</v>
      </c>
      <c r="I406" s="328" t="s">
        <v>50</v>
      </c>
      <c r="J406" s="61">
        <v>931101</v>
      </c>
      <c r="K406" s="63" t="s">
        <v>47</v>
      </c>
      <c r="L406" s="215" t="s">
        <v>443</v>
      </c>
      <c r="M406" s="218" t="s">
        <v>30</v>
      </c>
      <c r="P406" s="189" t="s">
        <v>548</v>
      </c>
      <c r="Q406" s="7" t="s">
        <v>1766</v>
      </c>
      <c r="R406" s="215" t="s">
        <v>117</v>
      </c>
    </row>
    <row r="407" spans="1:18">
      <c r="A407" s="189" t="s">
        <v>1825</v>
      </c>
      <c r="B407" s="216">
        <v>25510</v>
      </c>
      <c r="C407" s="40" t="s">
        <v>2954</v>
      </c>
      <c r="D407" s="216">
        <v>931108</v>
      </c>
      <c r="E407" s="40" t="s">
        <v>2954</v>
      </c>
      <c r="F407" s="216" t="s">
        <v>1377</v>
      </c>
      <c r="G407" s="40" t="s">
        <v>1377</v>
      </c>
      <c r="H407" s="216">
        <v>520230</v>
      </c>
      <c r="I407" s="328" t="s">
        <v>50</v>
      </c>
      <c r="J407" s="61">
        <v>931108</v>
      </c>
      <c r="K407" s="63" t="s">
        <v>450</v>
      </c>
      <c r="L407" s="215" t="s">
        <v>444</v>
      </c>
      <c r="M407" s="218" t="s">
        <v>30</v>
      </c>
      <c r="P407" s="189" t="s">
        <v>540</v>
      </c>
      <c r="Q407" s="7" t="s">
        <v>1766</v>
      </c>
      <c r="R407" s="215" t="s">
        <v>117</v>
      </c>
    </row>
    <row r="408" spans="1:18">
      <c r="A408" s="189" t="s">
        <v>799</v>
      </c>
      <c r="B408" s="216">
        <v>25540</v>
      </c>
      <c r="C408" s="40" t="s">
        <v>442</v>
      </c>
      <c r="D408" s="216">
        <v>931116</v>
      </c>
      <c r="E408" s="40" t="s">
        <v>442</v>
      </c>
      <c r="F408" s="216"/>
      <c r="G408" s="40" t="s">
        <v>1377</v>
      </c>
      <c r="H408" s="216">
        <v>520230</v>
      </c>
      <c r="I408" s="328" t="s">
        <v>50</v>
      </c>
      <c r="J408" s="61">
        <v>931116</v>
      </c>
      <c r="K408" s="63" t="s">
        <v>47</v>
      </c>
      <c r="L408" s="215" t="s">
        <v>442</v>
      </c>
      <c r="M408" s="218" t="s">
        <v>30</v>
      </c>
      <c r="P408" s="189" t="s">
        <v>1857</v>
      </c>
      <c r="Q408" s="7" t="s">
        <v>1766</v>
      </c>
      <c r="R408" s="215" t="s">
        <v>117</v>
      </c>
    </row>
    <row r="409" spans="1:18">
      <c r="A409" s="189" t="s">
        <v>131</v>
      </c>
      <c r="B409" s="216">
        <v>25400</v>
      </c>
      <c r="C409" s="40" t="s">
        <v>2923</v>
      </c>
      <c r="D409" s="216">
        <v>931119</v>
      </c>
      <c r="E409" s="40" t="s">
        <v>23</v>
      </c>
      <c r="F409" s="216" t="s">
        <v>521</v>
      </c>
      <c r="G409" s="40" t="s">
        <v>2924</v>
      </c>
      <c r="H409" s="216">
        <v>520230</v>
      </c>
      <c r="I409" s="328" t="s">
        <v>50</v>
      </c>
      <c r="J409" s="61">
        <v>931104</v>
      </c>
      <c r="K409" s="63" t="s">
        <v>23</v>
      </c>
      <c r="L409" s="215" t="s">
        <v>435</v>
      </c>
      <c r="M409" s="218" t="s">
        <v>30</v>
      </c>
      <c r="P409" s="189" t="s">
        <v>535</v>
      </c>
      <c r="Q409" s="7" t="s">
        <v>1766</v>
      </c>
      <c r="R409" s="215" t="s">
        <v>117</v>
      </c>
    </row>
    <row r="410" spans="1:18">
      <c r="A410" s="189" t="s">
        <v>158</v>
      </c>
      <c r="B410" s="216">
        <v>25400</v>
      </c>
      <c r="C410" s="40" t="s">
        <v>2923</v>
      </c>
      <c r="D410" s="216">
        <v>931119</v>
      </c>
      <c r="E410" s="40" t="s">
        <v>23</v>
      </c>
      <c r="F410" s="216" t="s">
        <v>522</v>
      </c>
      <c r="G410" s="40" t="s">
        <v>2925</v>
      </c>
      <c r="H410" s="216">
        <v>520230</v>
      </c>
      <c r="I410" s="328" t="s">
        <v>50</v>
      </c>
      <c r="J410" s="61">
        <v>931104</v>
      </c>
      <c r="K410" s="63" t="s">
        <v>23</v>
      </c>
      <c r="L410" s="215" t="s">
        <v>436</v>
      </c>
      <c r="M410" s="218" t="s">
        <v>30</v>
      </c>
      <c r="P410" s="189" t="s">
        <v>542</v>
      </c>
      <c r="Q410" s="7" t="s">
        <v>1766</v>
      </c>
      <c r="R410" s="215" t="s">
        <v>117</v>
      </c>
    </row>
    <row r="411" spans="1:18">
      <c r="A411" s="189" t="s">
        <v>2002</v>
      </c>
      <c r="B411" s="216">
        <v>25400</v>
      </c>
      <c r="C411" s="40" t="s">
        <v>2923</v>
      </c>
      <c r="D411" s="216">
        <v>931119</v>
      </c>
      <c r="E411" s="40" t="s">
        <v>23</v>
      </c>
      <c r="F411" s="216" t="s">
        <v>526</v>
      </c>
      <c r="G411" s="40" t="s">
        <v>2926</v>
      </c>
      <c r="H411" s="216">
        <v>520230</v>
      </c>
      <c r="I411" s="328" t="s">
        <v>50</v>
      </c>
      <c r="J411" s="61">
        <v>931104</v>
      </c>
      <c r="K411" s="63" t="s">
        <v>23</v>
      </c>
      <c r="L411" s="215" t="s">
        <v>439</v>
      </c>
      <c r="M411" s="218" t="s">
        <v>30</v>
      </c>
      <c r="P411" s="189" t="s">
        <v>1829</v>
      </c>
      <c r="Q411" s="7" t="s">
        <v>1766</v>
      </c>
      <c r="R411" s="215" t="s">
        <v>117</v>
      </c>
    </row>
    <row r="412" spans="1:18">
      <c r="A412" s="189" t="s">
        <v>1620</v>
      </c>
      <c r="B412" s="216">
        <v>25400</v>
      </c>
      <c r="C412" s="40" t="s">
        <v>2923</v>
      </c>
      <c r="D412" s="216">
        <v>931119</v>
      </c>
      <c r="E412" s="40" t="s">
        <v>23</v>
      </c>
      <c r="F412" s="216"/>
      <c r="G412" s="40" t="s">
        <v>1377</v>
      </c>
      <c r="H412" s="216">
        <v>520230</v>
      </c>
      <c r="I412" s="328" t="s">
        <v>50</v>
      </c>
      <c r="J412" s="61">
        <v>931104</v>
      </c>
      <c r="K412" s="63" t="s">
        <v>23</v>
      </c>
      <c r="L412" s="215" t="s">
        <v>506</v>
      </c>
      <c r="M412" s="218" t="s">
        <v>30</v>
      </c>
      <c r="P412" s="189" t="s">
        <v>2710</v>
      </c>
      <c r="Q412" s="7" t="s">
        <v>1766</v>
      </c>
      <c r="R412" s="215" t="s">
        <v>117</v>
      </c>
    </row>
    <row r="413" spans="1:18">
      <c r="A413" s="189" t="s">
        <v>2248</v>
      </c>
      <c r="B413" s="216">
        <v>25400</v>
      </c>
      <c r="C413" s="40" t="s">
        <v>2923</v>
      </c>
      <c r="D413" s="216">
        <v>931119</v>
      </c>
      <c r="E413" s="40" t="s">
        <v>23</v>
      </c>
      <c r="F413" s="216" t="s">
        <v>527</v>
      </c>
      <c r="G413" s="40" t="s">
        <v>2927</v>
      </c>
      <c r="H413" s="216">
        <v>520230</v>
      </c>
      <c r="I413" s="328" t="s">
        <v>50</v>
      </c>
      <c r="J413" s="61">
        <v>931104</v>
      </c>
      <c r="K413" s="63" t="s">
        <v>23</v>
      </c>
      <c r="L413" s="215" t="s">
        <v>440</v>
      </c>
      <c r="M413" s="218" t="s">
        <v>30</v>
      </c>
      <c r="P413" s="189" t="s">
        <v>1880</v>
      </c>
      <c r="Q413" s="7" t="s">
        <v>1766</v>
      </c>
      <c r="R413" s="215" t="s">
        <v>117</v>
      </c>
    </row>
    <row r="414" spans="1:18">
      <c r="A414" s="189" t="s">
        <v>183</v>
      </c>
      <c r="B414" s="216">
        <v>25400</v>
      </c>
      <c r="C414" s="40" t="s">
        <v>2923</v>
      </c>
      <c r="D414" s="216">
        <v>931119</v>
      </c>
      <c r="E414" s="40" t="s">
        <v>23</v>
      </c>
      <c r="F414" s="216" t="s">
        <v>523</v>
      </c>
      <c r="G414" s="40" t="s">
        <v>2928</v>
      </c>
      <c r="H414" s="216">
        <v>520230</v>
      </c>
      <c r="I414" s="328" t="s">
        <v>50</v>
      </c>
      <c r="J414" s="61">
        <v>931104</v>
      </c>
      <c r="K414" s="63" t="s">
        <v>23</v>
      </c>
      <c r="L414" s="215" t="s">
        <v>437</v>
      </c>
      <c r="M414" s="218" t="s">
        <v>30</v>
      </c>
      <c r="P414" s="189" t="s">
        <v>554</v>
      </c>
      <c r="Q414" s="7" t="s">
        <v>1766</v>
      </c>
      <c r="R414" s="215" t="s">
        <v>117</v>
      </c>
    </row>
    <row r="415" spans="1:18">
      <c r="A415" s="189" t="s">
        <v>759</v>
      </c>
      <c r="B415" s="216">
        <v>25590</v>
      </c>
      <c r="C415" s="40" t="s">
        <v>1564</v>
      </c>
      <c r="D415" s="216">
        <v>931150</v>
      </c>
      <c r="E415" s="40" t="s">
        <v>1564</v>
      </c>
      <c r="F415" s="216"/>
      <c r="G415" s="40" t="s">
        <v>1377</v>
      </c>
      <c r="H415" s="216">
        <v>520230</v>
      </c>
      <c r="I415" s="328" t="s">
        <v>50</v>
      </c>
      <c r="J415" s="61">
        <v>931150</v>
      </c>
      <c r="K415" s="63" t="s">
        <v>47</v>
      </c>
      <c r="L415" s="215" t="s">
        <v>1564</v>
      </c>
      <c r="M415" s="218" t="s">
        <v>30</v>
      </c>
      <c r="P415" s="189" t="s">
        <v>553</v>
      </c>
      <c r="Q415" s="7" t="s">
        <v>1766</v>
      </c>
      <c r="R415" s="215" t="s">
        <v>117</v>
      </c>
    </row>
    <row r="416" spans="1:18">
      <c r="A416" s="189" t="s">
        <v>1824</v>
      </c>
      <c r="B416" s="216">
        <v>25430</v>
      </c>
      <c r="C416" s="40" t="s">
        <v>2951</v>
      </c>
      <c r="D416" s="216">
        <v>931170</v>
      </c>
      <c r="E416" s="40" t="s">
        <v>1515</v>
      </c>
      <c r="F416" s="216" t="s">
        <v>526</v>
      </c>
      <c r="G416" s="40" t="s">
        <v>2926</v>
      </c>
      <c r="H416" s="216">
        <v>520230</v>
      </c>
      <c r="I416" s="328" t="s">
        <v>50</v>
      </c>
      <c r="J416" s="61">
        <v>931170</v>
      </c>
      <c r="K416" s="63" t="s">
        <v>47</v>
      </c>
      <c r="L416" s="215" t="s">
        <v>508</v>
      </c>
      <c r="M416" s="218" t="s">
        <v>30</v>
      </c>
      <c r="P416" s="189" t="s">
        <v>1993</v>
      </c>
      <c r="Q416" s="7" t="s">
        <v>1766</v>
      </c>
      <c r="R416" s="215" t="s">
        <v>117</v>
      </c>
    </row>
    <row r="417" spans="1:18">
      <c r="A417" s="189" t="s">
        <v>1211</v>
      </c>
      <c r="B417" s="216">
        <v>25430</v>
      </c>
      <c r="C417" s="40" t="s">
        <v>2951</v>
      </c>
      <c r="D417" s="216">
        <v>931170</v>
      </c>
      <c r="E417" s="40" t="s">
        <v>1515</v>
      </c>
      <c r="F417" s="216"/>
      <c r="G417" s="40" t="s">
        <v>1377</v>
      </c>
      <c r="H417" s="216">
        <v>520230</v>
      </c>
      <c r="I417" s="328" t="s">
        <v>50</v>
      </c>
      <c r="J417" s="61">
        <v>931170</v>
      </c>
      <c r="K417" s="63" t="s">
        <v>47</v>
      </c>
      <c r="L417" s="215" t="s">
        <v>508</v>
      </c>
      <c r="M417" s="218" t="s">
        <v>30</v>
      </c>
      <c r="P417" s="189" t="s">
        <v>2566</v>
      </c>
      <c r="Q417" s="7" t="s">
        <v>1766</v>
      </c>
      <c r="R417" s="215" t="s">
        <v>117</v>
      </c>
    </row>
    <row r="418" spans="1:18">
      <c r="A418" s="189" t="s">
        <v>2892</v>
      </c>
      <c r="B418" s="216">
        <v>25430</v>
      </c>
      <c r="C418" s="40" t="s">
        <v>2951</v>
      </c>
      <c r="D418" s="216">
        <v>931170</v>
      </c>
      <c r="E418" s="40" t="s">
        <v>1515</v>
      </c>
      <c r="F418" s="216" t="s">
        <v>527</v>
      </c>
      <c r="G418" s="40" t="s">
        <v>2927</v>
      </c>
      <c r="H418" s="216">
        <v>520230</v>
      </c>
      <c r="I418" s="328" t="s">
        <v>50</v>
      </c>
      <c r="J418" s="61">
        <v>931170</v>
      </c>
      <c r="K418" s="63" t="s">
        <v>47</v>
      </c>
      <c r="L418" s="215" t="s">
        <v>508</v>
      </c>
      <c r="M418" s="218" t="s">
        <v>30</v>
      </c>
      <c r="P418" s="189" t="s">
        <v>536</v>
      </c>
      <c r="Q418" s="7" t="s">
        <v>1766</v>
      </c>
      <c r="R418" s="215" t="s">
        <v>117</v>
      </c>
    </row>
    <row r="419" spans="1:18">
      <c r="A419" s="189" t="s">
        <v>2088</v>
      </c>
      <c r="B419" s="216">
        <v>25420</v>
      </c>
      <c r="C419" s="40" t="s">
        <v>449</v>
      </c>
      <c r="D419" s="216">
        <v>931180</v>
      </c>
      <c r="E419" s="40" t="s">
        <v>449</v>
      </c>
      <c r="F419" s="216"/>
      <c r="G419" s="40" t="s">
        <v>1377</v>
      </c>
      <c r="H419" s="216">
        <v>520230</v>
      </c>
      <c r="I419" s="328" t="s">
        <v>50</v>
      </c>
      <c r="J419" s="61">
        <v>931180</v>
      </c>
      <c r="K419" s="63" t="s">
        <v>449</v>
      </c>
      <c r="L419" s="215" t="s">
        <v>505</v>
      </c>
      <c r="M419" s="218" t="s">
        <v>30</v>
      </c>
      <c r="P419" s="189" t="s">
        <v>549</v>
      </c>
      <c r="Q419" s="7" t="s">
        <v>1766</v>
      </c>
      <c r="R419" s="215" t="s">
        <v>117</v>
      </c>
    </row>
    <row r="420" spans="1:18">
      <c r="A420" s="189" t="s">
        <v>1067</v>
      </c>
      <c r="B420" s="216">
        <v>25420</v>
      </c>
      <c r="C420" s="40" t="s">
        <v>449</v>
      </c>
      <c r="D420" s="216">
        <v>931182</v>
      </c>
      <c r="E420" s="40" t="s">
        <v>1056</v>
      </c>
      <c r="F420" s="216"/>
      <c r="G420" s="40" t="s">
        <v>1377</v>
      </c>
      <c r="H420" s="216">
        <v>520230</v>
      </c>
      <c r="I420" s="328" t="s">
        <v>50</v>
      </c>
      <c r="J420" s="61">
        <v>931180</v>
      </c>
      <c r="K420" s="63" t="s">
        <v>449</v>
      </c>
      <c r="L420" s="215" t="s">
        <v>1056</v>
      </c>
      <c r="M420" s="218" t="s">
        <v>30</v>
      </c>
      <c r="P420" s="189" t="s">
        <v>537</v>
      </c>
      <c r="Q420" s="7" t="s">
        <v>1766</v>
      </c>
      <c r="R420" s="215" t="s">
        <v>117</v>
      </c>
    </row>
    <row r="421" spans="1:18">
      <c r="A421" s="189" t="s">
        <v>1043</v>
      </c>
      <c r="B421" s="216">
        <v>25420</v>
      </c>
      <c r="C421" s="40" t="s">
        <v>449</v>
      </c>
      <c r="D421" s="216">
        <v>931186</v>
      </c>
      <c r="E421" s="40" t="s">
        <v>504</v>
      </c>
      <c r="F421" s="216"/>
      <c r="G421" s="40" t="s">
        <v>1377</v>
      </c>
      <c r="H421" s="216">
        <v>520230</v>
      </c>
      <c r="I421" s="328" t="s">
        <v>50</v>
      </c>
      <c r="J421" s="61">
        <v>931180</v>
      </c>
      <c r="K421" s="63" t="s">
        <v>449</v>
      </c>
      <c r="L421" s="215" t="s">
        <v>504</v>
      </c>
      <c r="M421" s="218" t="s">
        <v>30</v>
      </c>
      <c r="P421" s="189" t="s">
        <v>550</v>
      </c>
      <c r="Q421" s="7" t="s">
        <v>1766</v>
      </c>
      <c r="R421" s="215" t="s">
        <v>117</v>
      </c>
    </row>
    <row r="422" spans="1:18">
      <c r="A422" s="189" t="s">
        <v>634</v>
      </c>
      <c r="B422" s="216">
        <v>25400</v>
      </c>
      <c r="C422" s="40" t="s">
        <v>2923</v>
      </c>
      <c r="D422" s="216">
        <v>931200</v>
      </c>
      <c r="E422" s="40" t="s">
        <v>2930</v>
      </c>
      <c r="F422" s="216"/>
      <c r="G422" s="40" t="s">
        <v>1377</v>
      </c>
      <c r="H422" s="216">
        <v>520230</v>
      </c>
      <c r="I422" s="328" t="s">
        <v>50</v>
      </c>
      <c r="J422" s="61">
        <v>931104</v>
      </c>
      <c r="K422" s="63" t="s">
        <v>450</v>
      </c>
      <c r="L422" s="215" t="s">
        <v>1776</v>
      </c>
      <c r="M422" s="218" t="s">
        <v>30</v>
      </c>
      <c r="P422" s="189" t="s">
        <v>2709</v>
      </c>
      <c r="Q422" s="7" t="s">
        <v>1766</v>
      </c>
      <c r="R422" s="215" t="s">
        <v>117</v>
      </c>
    </row>
    <row r="423" spans="1:18">
      <c r="A423" s="189" t="s">
        <v>2253</v>
      </c>
      <c r="B423" s="216">
        <v>25400</v>
      </c>
      <c r="C423" s="40" t="s">
        <v>2923</v>
      </c>
      <c r="D423" s="216">
        <v>931205</v>
      </c>
      <c r="E423" s="40" t="s">
        <v>2237</v>
      </c>
      <c r="F423" s="216" t="s">
        <v>1377</v>
      </c>
      <c r="G423" s="40" t="s">
        <v>1377</v>
      </c>
      <c r="H423" s="216">
        <v>520230</v>
      </c>
      <c r="I423" s="328" t="s">
        <v>50</v>
      </c>
      <c r="J423" s="61">
        <v>931104</v>
      </c>
      <c r="K423" s="63" t="s">
        <v>449</v>
      </c>
      <c r="L423" s="215" t="s">
        <v>2237</v>
      </c>
      <c r="M423" s="218" t="s">
        <v>30</v>
      </c>
      <c r="P423" s="189" t="s">
        <v>534</v>
      </c>
      <c r="Q423" s="7" t="s">
        <v>1766</v>
      </c>
      <c r="R423" s="215" t="s">
        <v>117</v>
      </c>
    </row>
    <row r="424" spans="1:18">
      <c r="A424" s="189" t="s">
        <v>1026</v>
      </c>
      <c r="B424" s="216">
        <v>25400</v>
      </c>
      <c r="C424" s="40" t="s">
        <v>2923</v>
      </c>
      <c r="D424" s="216">
        <v>931210</v>
      </c>
      <c r="E424" s="40" t="s">
        <v>510</v>
      </c>
      <c r="F424" s="216"/>
      <c r="G424" s="40" t="s">
        <v>1377</v>
      </c>
      <c r="H424" s="216">
        <v>520230</v>
      </c>
      <c r="I424" s="328" t="s">
        <v>50</v>
      </c>
      <c r="J424" s="61">
        <v>931104</v>
      </c>
      <c r="K424" s="63" t="s">
        <v>450</v>
      </c>
      <c r="L424" s="215" t="s">
        <v>510</v>
      </c>
      <c r="M424" s="218" t="s">
        <v>30</v>
      </c>
      <c r="P424" s="189" t="s">
        <v>543</v>
      </c>
      <c r="Q424" s="7" t="s">
        <v>1766</v>
      </c>
      <c r="R424" s="215" t="s">
        <v>117</v>
      </c>
    </row>
    <row r="425" spans="1:18">
      <c r="A425" s="189" t="s">
        <v>1773</v>
      </c>
      <c r="B425" s="216">
        <v>25400</v>
      </c>
      <c r="C425" s="40" t="s">
        <v>2923</v>
      </c>
      <c r="D425" s="216">
        <v>931220</v>
      </c>
      <c r="E425" s="40" t="s">
        <v>529</v>
      </c>
      <c r="F425" s="216" t="s">
        <v>1377</v>
      </c>
      <c r="G425" s="40" t="s">
        <v>1377</v>
      </c>
      <c r="H425" s="216">
        <v>520230</v>
      </c>
      <c r="I425" s="328" t="s">
        <v>50</v>
      </c>
      <c r="J425" s="61">
        <v>931104</v>
      </c>
      <c r="K425" s="63" t="s">
        <v>1766</v>
      </c>
      <c r="L425" s="215" t="s">
        <v>117</v>
      </c>
      <c r="M425" s="218" t="s">
        <v>30</v>
      </c>
      <c r="P425" s="189" t="s">
        <v>551</v>
      </c>
      <c r="Q425" s="7" t="s">
        <v>1766</v>
      </c>
      <c r="R425" s="215" t="s">
        <v>117</v>
      </c>
    </row>
    <row r="426" spans="1:18">
      <c r="A426" s="189" t="s">
        <v>2269</v>
      </c>
      <c r="B426" s="216">
        <v>25400</v>
      </c>
      <c r="C426" s="40" t="s">
        <v>2923</v>
      </c>
      <c r="D426" s="216">
        <v>931235</v>
      </c>
      <c r="E426" s="40" t="s">
        <v>46</v>
      </c>
      <c r="F426" s="216" t="s">
        <v>1377</v>
      </c>
      <c r="G426" s="40" t="s">
        <v>1377</v>
      </c>
      <c r="H426" s="216">
        <v>520230</v>
      </c>
      <c r="I426" s="328" t="s">
        <v>50</v>
      </c>
      <c r="J426" s="61">
        <v>931104</v>
      </c>
      <c r="K426" s="63" t="s">
        <v>1766</v>
      </c>
      <c r="L426" s="215" t="s">
        <v>46</v>
      </c>
      <c r="M426" s="218" t="s">
        <v>30</v>
      </c>
      <c r="P426" s="189" t="s">
        <v>2013</v>
      </c>
      <c r="Q426" s="7" t="s">
        <v>1766</v>
      </c>
      <c r="R426" s="215" t="s">
        <v>117</v>
      </c>
    </row>
    <row r="427" spans="1:18">
      <c r="A427" s="189" t="s">
        <v>1946</v>
      </c>
      <c r="B427" s="216">
        <v>25400</v>
      </c>
      <c r="C427" s="40" t="s">
        <v>2923</v>
      </c>
      <c r="D427" s="216">
        <v>931245</v>
      </c>
      <c r="E427" s="40" t="s">
        <v>429</v>
      </c>
      <c r="F427" s="216" t="s">
        <v>1377</v>
      </c>
      <c r="G427" s="40" t="s">
        <v>1377</v>
      </c>
      <c r="H427" s="216">
        <v>520230</v>
      </c>
      <c r="I427" s="328" t="s">
        <v>50</v>
      </c>
      <c r="J427" s="61">
        <v>931104</v>
      </c>
      <c r="K427" s="63" t="s">
        <v>1766</v>
      </c>
      <c r="L427" s="215" t="s">
        <v>429</v>
      </c>
      <c r="M427" s="218" t="s">
        <v>30</v>
      </c>
      <c r="P427" s="189" t="s">
        <v>544</v>
      </c>
      <c r="Q427" s="7" t="s">
        <v>1766</v>
      </c>
      <c r="R427" s="215" t="s">
        <v>117</v>
      </c>
    </row>
    <row r="428" spans="1:18">
      <c r="A428" s="189" t="s">
        <v>2172</v>
      </c>
      <c r="B428" s="216">
        <v>25400</v>
      </c>
      <c r="C428" s="40" t="s">
        <v>2923</v>
      </c>
      <c r="D428" s="216">
        <v>931245</v>
      </c>
      <c r="E428" s="40" t="s">
        <v>429</v>
      </c>
      <c r="F428" s="216" t="s">
        <v>524</v>
      </c>
      <c r="G428" s="40" t="s">
        <v>2945</v>
      </c>
      <c r="H428" s="216">
        <v>520230</v>
      </c>
      <c r="I428" s="328" t="s">
        <v>50</v>
      </c>
      <c r="J428" s="61">
        <v>931104</v>
      </c>
      <c r="K428" s="63" t="s">
        <v>1766</v>
      </c>
      <c r="L428" s="215" t="s">
        <v>429</v>
      </c>
      <c r="M428" s="218" t="s">
        <v>30</v>
      </c>
      <c r="P428" s="189" t="s">
        <v>2364</v>
      </c>
      <c r="Q428" s="7" t="s">
        <v>1766</v>
      </c>
      <c r="R428" s="215" t="s">
        <v>117</v>
      </c>
    </row>
    <row r="429" spans="1:18">
      <c r="A429" s="189" t="s">
        <v>2906</v>
      </c>
      <c r="B429" s="350">
        <v>25400</v>
      </c>
      <c r="C429" s="40" t="s">
        <v>2923</v>
      </c>
      <c r="D429" s="216">
        <v>931255</v>
      </c>
      <c r="E429" s="40" t="s">
        <v>431</v>
      </c>
      <c r="F429" s="216"/>
      <c r="G429" s="40" t="s">
        <v>1377</v>
      </c>
      <c r="H429" s="216">
        <v>520230</v>
      </c>
      <c r="I429" s="328" t="s">
        <v>50</v>
      </c>
      <c r="J429" s="61">
        <v>931104</v>
      </c>
      <c r="K429" s="63" t="s">
        <v>1766</v>
      </c>
      <c r="L429" s="215" t="s">
        <v>431</v>
      </c>
      <c r="M429" s="218" t="s">
        <v>30</v>
      </c>
      <c r="P429" s="189" t="s">
        <v>538</v>
      </c>
      <c r="Q429" s="7" t="s">
        <v>1766</v>
      </c>
      <c r="R429" s="215" t="s">
        <v>117</v>
      </c>
    </row>
    <row r="430" spans="1:18">
      <c r="A430" s="189" t="s">
        <v>667</v>
      </c>
      <c r="B430" s="216">
        <v>25400</v>
      </c>
      <c r="C430" s="40" t="s">
        <v>2923</v>
      </c>
      <c r="D430" s="216">
        <v>931260</v>
      </c>
      <c r="E430" s="40" t="s">
        <v>115</v>
      </c>
      <c r="F430" s="216"/>
      <c r="G430" s="40" t="s">
        <v>1377</v>
      </c>
      <c r="H430" s="216">
        <v>520230</v>
      </c>
      <c r="I430" s="328" t="s">
        <v>50</v>
      </c>
      <c r="J430" s="61">
        <v>931104</v>
      </c>
      <c r="K430" s="63" t="s">
        <v>1766</v>
      </c>
      <c r="L430" s="215" t="s">
        <v>115</v>
      </c>
      <c r="M430" s="218" t="s">
        <v>30</v>
      </c>
      <c r="P430" s="189" t="s">
        <v>1816</v>
      </c>
      <c r="Q430" s="7" t="s">
        <v>1766</v>
      </c>
      <c r="R430" s="215" t="s">
        <v>117</v>
      </c>
    </row>
    <row r="431" spans="1:18">
      <c r="A431" s="189" t="s">
        <v>1373</v>
      </c>
      <c r="B431" s="216">
        <v>25400</v>
      </c>
      <c r="C431" s="40" t="s">
        <v>2923</v>
      </c>
      <c r="D431" s="216">
        <v>931265</v>
      </c>
      <c r="E431" s="40" t="s">
        <v>2932</v>
      </c>
      <c r="F431" s="216"/>
      <c r="G431" s="40" t="s">
        <v>1377</v>
      </c>
      <c r="H431" s="216">
        <v>520230</v>
      </c>
      <c r="I431" s="328" t="s">
        <v>50</v>
      </c>
      <c r="J431" s="61">
        <v>931104</v>
      </c>
      <c r="K431" s="63" t="s">
        <v>1766</v>
      </c>
      <c r="L431" s="215" t="s">
        <v>1339</v>
      </c>
      <c r="M431" s="218" t="s">
        <v>30</v>
      </c>
      <c r="P431" s="189" t="s">
        <v>2749</v>
      </c>
      <c r="Q431" s="7" t="s">
        <v>1766</v>
      </c>
      <c r="R431" s="215" t="s">
        <v>117</v>
      </c>
    </row>
    <row r="432" spans="1:18">
      <c r="A432" s="189" t="s">
        <v>1012</v>
      </c>
      <c r="B432" s="216">
        <v>25400</v>
      </c>
      <c r="C432" s="40" t="s">
        <v>2923</v>
      </c>
      <c r="D432" s="216">
        <v>931300</v>
      </c>
      <c r="E432" s="40" t="s">
        <v>1800</v>
      </c>
      <c r="F432" s="216"/>
      <c r="G432" s="40" t="s">
        <v>1377</v>
      </c>
      <c r="H432" s="216">
        <v>520230</v>
      </c>
      <c r="I432" s="328" t="s">
        <v>50</v>
      </c>
      <c r="J432" s="61">
        <v>931104</v>
      </c>
      <c r="K432" s="63" t="s">
        <v>450</v>
      </c>
      <c r="L432" s="215" t="s">
        <v>1778</v>
      </c>
      <c r="M432" s="218" t="s">
        <v>30</v>
      </c>
      <c r="P432" s="189" t="s">
        <v>2348</v>
      </c>
      <c r="Q432" s="7" t="s">
        <v>1766</v>
      </c>
      <c r="R432" s="215" t="s">
        <v>117</v>
      </c>
    </row>
    <row r="433" spans="1:18">
      <c r="A433" s="189" t="s">
        <v>2530</v>
      </c>
      <c r="B433" s="216">
        <v>25400</v>
      </c>
      <c r="C433" s="40" t="s">
        <v>2923</v>
      </c>
      <c r="D433" s="216">
        <v>931301</v>
      </c>
      <c r="E433" s="40" t="s">
        <v>2933</v>
      </c>
      <c r="F433" s="216"/>
      <c r="G433" s="40" t="s">
        <v>1377</v>
      </c>
      <c r="H433" s="216">
        <v>520230</v>
      </c>
      <c r="I433" s="328" t="s">
        <v>50</v>
      </c>
      <c r="J433" s="61">
        <v>931104</v>
      </c>
      <c r="K433" s="63" t="s">
        <v>23</v>
      </c>
      <c r="L433" s="215" t="s">
        <v>433</v>
      </c>
      <c r="M433" s="218" t="s">
        <v>30</v>
      </c>
      <c r="P433" s="189" t="s">
        <v>2708</v>
      </c>
      <c r="Q433" s="7" t="s">
        <v>1766</v>
      </c>
      <c r="R433" s="215" t="s">
        <v>117</v>
      </c>
    </row>
    <row r="434" spans="1:18">
      <c r="A434" s="189" t="s">
        <v>330</v>
      </c>
      <c r="B434" s="216">
        <v>25400</v>
      </c>
      <c r="C434" s="40" t="s">
        <v>2923</v>
      </c>
      <c r="D434" s="216">
        <v>931400</v>
      </c>
      <c r="E434" s="40" t="s">
        <v>2934</v>
      </c>
      <c r="F434" s="216" t="s">
        <v>518</v>
      </c>
      <c r="G434" s="40" t="s">
        <v>2935</v>
      </c>
      <c r="H434" s="216">
        <v>520230</v>
      </c>
      <c r="I434" s="328" t="s">
        <v>50</v>
      </c>
      <c r="J434" s="61">
        <v>931104</v>
      </c>
      <c r="K434" s="63" t="s">
        <v>1524</v>
      </c>
      <c r="L434" s="215" t="s">
        <v>326</v>
      </c>
      <c r="M434" s="218" t="s">
        <v>30</v>
      </c>
      <c r="P434" s="189" t="s">
        <v>552</v>
      </c>
      <c r="Q434" s="7" t="s">
        <v>1766</v>
      </c>
      <c r="R434" s="215" t="s">
        <v>117</v>
      </c>
    </row>
    <row r="435" spans="1:18">
      <c r="A435" s="189" t="s">
        <v>1761</v>
      </c>
      <c r="B435" s="216">
        <v>25400</v>
      </c>
      <c r="C435" s="40" t="s">
        <v>2923</v>
      </c>
      <c r="D435" s="216">
        <v>931400</v>
      </c>
      <c r="E435" s="40" t="s">
        <v>2934</v>
      </c>
      <c r="F435" s="216" t="s">
        <v>517</v>
      </c>
      <c r="G435" s="40" t="s">
        <v>2936</v>
      </c>
      <c r="H435" s="216">
        <v>520230</v>
      </c>
      <c r="I435" s="328" t="s">
        <v>50</v>
      </c>
      <c r="J435" s="61">
        <v>931104</v>
      </c>
      <c r="K435" s="63" t="s">
        <v>1524</v>
      </c>
      <c r="L435" s="215" t="s">
        <v>1224</v>
      </c>
      <c r="M435" s="218" t="s">
        <v>30</v>
      </c>
      <c r="P435" s="189" t="s">
        <v>530</v>
      </c>
      <c r="Q435" s="7" t="s">
        <v>1766</v>
      </c>
      <c r="R435" s="215" t="s">
        <v>117</v>
      </c>
    </row>
    <row r="436" spans="1:18">
      <c r="A436" s="189" t="s">
        <v>298</v>
      </c>
      <c r="B436" s="216">
        <v>25400</v>
      </c>
      <c r="C436" s="40" t="s">
        <v>2923</v>
      </c>
      <c r="D436" s="216">
        <v>931400</v>
      </c>
      <c r="E436" s="40" t="s">
        <v>2934</v>
      </c>
      <c r="F436" s="216" t="s">
        <v>514</v>
      </c>
      <c r="G436" s="40" t="s">
        <v>2838</v>
      </c>
      <c r="H436" s="216">
        <v>520230</v>
      </c>
      <c r="I436" s="328" t="s">
        <v>50</v>
      </c>
      <c r="J436" s="61">
        <v>931104</v>
      </c>
      <c r="K436" s="63" t="s">
        <v>1524</v>
      </c>
      <c r="L436" s="397" t="s">
        <v>295</v>
      </c>
      <c r="M436" s="218" t="s">
        <v>30</v>
      </c>
      <c r="P436" s="189" t="s">
        <v>532</v>
      </c>
      <c r="Q436" s="7" t="s">
        <v>1766</v>
      </c>
      <c r="R436" s="215" t="s">
        <v>117</v>
      </c>
    </row>
    <row r="437" spans="1:18">
      <c r="A437" s="189" t="s">
        <v>236</v>
      </c>
      <c r="B437" s="216">
        <v>25400</v>
      </c>
      <c r="C437" s="40" t="s">
        <v>2923</v>
      </c>
      <c r="D437" s="216">
        <v>931400</v>
      </c>
      <c r="E437" s="40" t="s">
        <v>2934</v>
      </c>
      <c r="F437" s="216" t="s">
        <v>515</v>
      </c>
      <c r="G437" s="40" t="s">
        <v>2937</v>
      </c>
      <c r="H437" s="216">
        <v>520230</v>
      </c>
      <c r="I437" s="328" t="s">
        <v>50</v>
      </c>
      <c r="J437" s="61">
        <v>931104</v>
      </c>
      <c r="K437" s="63" t="s">
        <v>1524</v>
      </c>
      <c r="L437" s="215" t="s">
        <v>445</v>
      </c>
      <c r="M437" s="218" t="s">
        <v>30</v>
      </c>
      <c r="P437" s="189" t="s">
        <v>2379</v>
      </c>
      <c r="Q437" s="7" t="s">
        <v>1766</v>
      </c>
      <c r="R437" s="215" t="s">
        <v>117</v>
      </c>
    </row>
    <row r="438" spans="1:18">
      <c r="A438" s="189" t="s">
        <v>272</v>
      </c>
      <c r="B438" s="216">
        <v>25400</v>
      </c>
      <c r="C438" s="40" t="s">
        <v>2923</v>
      </c>
      <c r="D438" s="216">
        <v>931400</v>
      </c>
      <c r="E438" s="40" t="s">
        <v>2934</v>
      </c>
      <c r="F438" s="216" t="s">
        <v>513</v>
      </c>
      <c r="G438" s="40" t="s">
        <v>2938</v>
      </c>
      <c r="H438" s="216">
        <v>520230</v>
      </c>
      <c r="I438" s="328" t="s">
        <v>50</v>
      </c>
      <c r="J438" s="61">
        <v>931104</v>
      </c>
      <c r="K438" s="63" t="s">
        <v>1524</v>
      </c>
      <c r="L438" s="215" t="s">
        <v>446</v>
      </c>
      <c r="M438" s="218" t="s">
        <v>30</v>
      </c>
      <c r="P438" s="189" t="s">
        <v>1430</v>
      </c>
      <c r="Q438" s="7" t="s">
        <v>1766</v>
      </c>
      <c r="R438" s="215" t="s">
        <v>117</v>
      </c>
    </row>
    <row r="439" spans="1:18">
      <c r="A439" s="189" t="s">
        <v>361</v>
      </c>
      <c r="B439" s="216">
        <v>25400</v>
      </c>
      <c r="C439" s="40" t="s">
        <v>2923</v>
      </c>
      <c r="D439" s="216">
        <v>931400</v>
      </c>
      <c r="E439" s="40" t="s">
        <v>2934</v>
      </c>
      <c r="F439" s="216" t="s">
        <v>519</v>
      </c>
      <c r="G439" s="40" t="s">
        <v>2939</v>
      </c>
      <c r="H439" s="216">
        <v>520230</v>
      </c>
      <c r="I439" s="328" t="s">
        <v>50</v>
      </c>
      <c r="J439" s="61">
        <v>931104</v>
      </c>
      <c r="K439" s="63" t="s">
        <v>1524</v>
      </c>
      <c r="L439" s="215" t="s">
        <v>359</v>
      </c>
      <c r="M439" s="218" t="s">
        <v>30</v>
      </c>
      <c r="P439" s="189" t="s">
        <v>533</v>
      </c>
      <c r="Q439" s="7" t="s">
        <v>1766</v>
      </c>
      <c r="R439" s="215" t="s">
        <v>117</v>
      </c>
    </row>
    <row r="440" spans="1:18">
      <c r="A440" s="189" t="s">
        <v>968</v>
      </c>
      <c r="B440" s="216">
        <v>25400</v>
      </c>
      <c r="C440" s="40" t="s">
        <v>2923</v>
      </c>
      <c r="D440" s="216">
        <v>931400</v>
      </c>
      <c r="E440" s="40" t="s">
        <v>2934</v>
      </c>
      <c r="F440" s="216"/>
      <c r="G440" s="40" t="s">
        <v>1377</v>
      </c>
      <c r="H440" s="216">
        <v>520230</v>
      </c>
      <c r="I440" s="328" t="s">
        <v>50</v>
      </c>
      <c r="J440" s="61">
        <v>931104</v>
      </c>
      <c r="K440" s="63" t="s">
        <v>1524</v>
      </c>
      <c r="L440" s="215" t="s">
        <v>1913</v>
      </c>
      <c r="M440" s="218" t="s">
        <v>30</v>
      </c>
      <c r="P440" s="189" t="s">
        <v>2707</v>
      </c>
      <c r="Q440" s="7" t="s">
        <v>1766</v>
      </c>
      <c r="R440" s="215" t="s">
        <v>117</v>
      </c>
    </row>
    <row r="441" spans="1:18">
      <c r="A441" s="189" t="s">
        <v>372</v>
      </c>
      <c r="B441" s="216">
        <v>25400</v>
      </c>
      <c r="C441" s="40" t="s">
        <v>2923</v>
      </c>
      <c r="D441" s="216">
        <v>931400</v>
      </c>
      <c r="E441" s="40" t="s">
        <v>2934</v>
      </c>
      <c r="F441" s="216" t="s">
        <v>520</v>
      </c>
      <c r="G441" s="40" t="s">
        <v>2940</v>
      </c>
      <c r="H441" s="216">
        <v>520230</v>
      </c>
      <c r="I441" s="328" t="s">
        <v>50</v>
      </c>
      <c r="J441" s="61">
        <v>931104</v>
      </c>
      <c r="K441" s="63" t="s">
        <v>1524</v>
      </c>
      <c r="L441" s="215" t="s">
        <v>447</v>
      </c>
      <c r="M441" s="218" t="s">
        <v>30</v>
      </c>
      <c r="P441" s="189" t="s">
        <v>541</v>
      </c>
      <c r="Q441" s="7" t="s">
        <v>1766</v>
      </c>
      <c r="R441" s="215" t="s">
        <v>117</v>
      </c>
    </row>
    <row r="442" spans="1:18">
      <c r="A442" s="189" t="s">
        <v>404</v>
      </c>
      <c r="B442" s="216">
        <v>25400</v>
      </c>
      <c r="C442" s="40" t="s">
        <v>2923</v>
      </c>
      <c r="D442" s="216">
        <v>931400</v>
      </c>
      <c r="E442" s="40" t="s">
        <v>2934</v>
      </c>
      <c r="F442" s="216" t="s">
        <v>516</v>
      </c>
      <c r="G442" s="40" t="s">
        <v>2944</v>
      </c>
      <c r="H442" s="216">
        <v>520230</v>
      </c>
      <c r="I442" s="328" t="s">
        <v>50</v>
      </c>
      <c r="J442" s="61">
        <v>931104</v>
      </c>
      <c r="K442" s="63" t="s">
        <v>1524</v>
      </c>
      <c r="L442" s="215" t="s">
        <v>448</v>
      </c>
      <c r="M442" s="218" t="s">
        <v>30</v>
      </c>
      <c r="P442" s="189" t="s">
        <v>546</v>
      </c>
      <c r="Q442" s="7" t="s">
        <v>1766</v>
      </c>
      <c r="R442" s="215" t="s">
        <v>117</v>
      </c>
    </row>
    <row r="443" spans="1:18">
      <c r="A443" s="189" t="s">
        <v>2294</v>
      </c>
      <c r="B443" s="216">
        <v>25420</v>
      </c>
      <c r="C443" s="40" t="s">
        <v>449</v>
      </c>
      <c r="D443" s="216">
        <v>931401</v>
      </c>
      <c r="E443" s="40" t="s">
        <v>2950</v>
      </c>
      <c r="F443" s="216" t="s">
        <v>1377</v>
      </c>
      <c r="G443" s="40" t="s">
        <v>1377</v>
      </c>
      <c r="H443" s="216">
        <v>520230</v>
      </c>
      <c r="I443" s="328" t="s">
        <v>50</v>
      </c>
      <c r="J443" s="61">
        <v>931180</v>
      </c>
      <c r="K443" s="63" t="s">
        <v>449</v>
      </c>
      <c r="L443" s="215" t="s">
        <v>503</v>
      </c>
      <c r="M443" s="218" t="s">
        <v>30</v>
      </c>
      <c r="P443" s="189" t="s">
        <v>2266</v>
      </c>
      <c r="Q443" s="7" t="s">
        <v>1766</v>
      </c>
      <c r="R443" s="215" t="s">
        <v>117</v>
      </c>
    </row>
    <row r="444" spans="1:18">
      <c r="A444" s="189" t="s">
        <v>2463</v>
      </c>
      <c r="B444" s="309">
        <v>25620</v>
      </c>
      <c r="C444" s="40" t="s">
        <v>2347</v>
      </c>
      <c r="D444" s="310">
        <v>931750</v>
      </c>
      <c r="E444" s="40" t="s">
        <v>2347</v>
      </c>
      <c r="F444" s="310"/>
      <c r="G444" s="40" t="s">
        <v>1377</v>
      </c>
      <c r="H444" s="311">
        <v>520230</v>
      </c>
      <c r="I444" s="328" t="s">
        <v>50</v>
      </c>
      <c r="J444" s="310">
        <v>931750</v>
      </c>
      <c r="K444" s="307" t="s">
        <v>1524</v>
      </c>
      <c r="L444" s="308" t="s">
        <v>448</v>
      </c>
      <c r="M444" s="218" t="s">
        <v>30</v>
      </c>
      <c r="P444" s="189" t="s">
        <v>539</v>
      </c>
      <c r="Q444" s="7" t="s">
        <v>1766</v>
      </c>
      <c r="R444" s="215" t="s">
        <v>117</v>
      </c>
    </row>
    <row r="445" spans="1:18">
      <c r="A445" s="189" t="s">
        <v>1579</v>
      </c>
      <c r="B445" s="216">
        <v>25400</v>
      </c>
      <c r="C445" s="40" t="s">
        <v>2923</v>
      </c>
      <c r="D445" s="216">
        <v>931400</v>
      </c>
      <c r="E445" s="40" t="s">
        <v>2934</v>
      </c>
      <c r="F445" s="216" t="s">
        <v>515</v>
      </c>
      <c r="G445" s="40" t="s">
        <v>2937</v>
      </c>
      <c r="H445" s="216">
        <v>527630</v>
      </c>
      <c r="I445" s="328" t="s">
        <v>494</v>
      </c>
      <c r="J445" s="61">
        <v>931104</v>
      </c>
      <c r="K445" s="63" t="s">
        <v>1524</v>
      </c>
      <c r="L445" s="215" t="s">
        <v>445</v>
      </c>
      <c r="M445" s="218" t="s">
        <v>2128</v>
      </c>
      <c r="P445" t="s">
        <v>3029</v>
      </c>
      <c r="Q445" s="65" t="s">
        <v>1766</v>
      </c>
      <c r="R445" s="65" t="s">
        <v>117</v>
      </c>
    </row>
    <row r="446" spans="1:18">
      <c r="A446" s="189" t="s">
        <v>1222</v>
      </c>
      <c r="B446" s="216">
        <v>25400</v>
      </c>
      <c r="C446" s="40" t="s">
        <v>2923</v>
      </c>
      <c r="D446" s="216">
        <v>931400</v>
      </c>
      <c r="E446" s="40" t="s">
        <v>2934</v>
      </c>
      <c r="F446" s="216" t="s">
        <v>520</v>
      </c>
      <c r="G446" s="40" t="s">
        <v>2940</v>
      </c>
      <c r="H446" s="216">
        <v>527630</v>
      </c>
      <c r="I446" s="328" t="s">
        <v>494</v>
      </c>
      <c r="J446" s="61">
        <v>931104</v>
      </c>
      <c r="K446" s="63" t="s">
        <v>1524</v>
      </c>
      <c r="L446" s="215" t="s">
        <v>447</v>
      </c>
      <c r="M446" s="218" t="s">
        <v>2128</v>
      </c>
      <c r="P446" t="s">
        <v>3140</v>
      </c>
      <c r="Q446" s="65" t="s">
        <v>1766</v>
      </c>
      <c r="R446" s="65" t="s">
        <v>117</v>
      </c>
    </row>
    <row r="447" spans="1:18">
      <c r="A447" s="189" t="s">
        <v>1705</v>
      </c>
      <c r="B447" s="216">
        <v>25400</v>
      </c>
      <c r="C447" s="40" t="s">
        <v>2923</v>
      </c>
      <c r="D447" s="216">
        <v>931400</v>
      </c>
      <c r="E447" s="40" t="s">
        <v>2934</v>
      </c>
      <c r="F447" s="216" t="s">
        <v>516</v>
      </c>
      <c r="G447" s="40" t="s">
        <v>2944</v>
      </c>
      <c r="H447" s="216">
        <v>527630</v>
      </c>
      <c r="I447" s="328" t="s">
        <v>494</v>
      </c>
      <c r="J447" s="61">
        <v>931104</v>
      </c>
      <c r="K447" s="63" t="s">
        <v>1524</v>
      </c>
      <c r="L447" s="215" t="s">
        <v>448</v>
      </c>
      <c r="M447" s="218" t="s">
        <v>2128</v>
      </c>
      <c r="P447" t="s">
        <v>3154</v>
      </c>
      <c r="Q447" s="65" t="s">
        <v>1766</v>
      </c>
      <c r="R447" s="65" t="s">
        <v>117</v>
      </c>
    </row>
    <row r="448" spans="1:18">
      <c r="A448" s="189" t="s">
        <v>2454</v>
      </c>
      <c r="B448" s="309">
        <v>25620</v>
      </c>
      <c r="C448" s="40" t="s">
        <v>2347</v>
      </c>
      <c r="D448" s="310">
        <v>931750</v>
      </c>
      <c r="E448" s="40" t="s">
        <v>2347</v>
      </c>
      <c r="F448" s="310"/>
      <c r="G448" s="40" t="s">
        <v>1377</v>
      </c>
      <c r="H448" s="311">
        <v>527630</v>
      </c>
      <c r="I448" s="328" t="s">
        <v>494</v>
      </c>
      <c r="J448" s="310">
        <v>931750</v>
      </c>
      <c r="K448" s="307" t="s">
        <v>1524</v>
      </c>
      <c r="L448" s="308" t="s">
        <v>448</v>
      </c>
      <c r="M448" s="312" t="s">
        <v>2128</v>
      </c>
      <c r="P448" t="s">
        <v>3194</v>
      </c>
      <c r="Q448" s="65" t="s">
        <v>1766</v>
      </c>
      <c r="R448" s="65" t="s">
        <v>117</v>
      </c>
    </row>
    <row r="449" spans="1:18">
      <c r="A449" s="189" t="s">
        <v>687</v>
      </c>
      <c r="B449" s="216">
        <v>25400</v>
      </c>
      <c r="C449" s="40" t="s">
        <v>2923</v>
      </c>
      <c r="D449" s="216">
        <v>931119</v>
      </c>
      <c r="E449" s="40" t="s">
        <v>23</v>
      </c>
      <c r="F449" s="216" t="s">
        <v>521</v>
      </c>
      <c r="G449" s="40" t="s">
        <v>2924</v>
      </c>
      <c r="H449" s="216">
        <v>520815</v>
      </c>
      <c r="I449" s="328" t="s">
        <v>489</v>
      </c>
      <c r="J449" s="61">
        <v>931104</v>
      </c>
      <c r="K449" s="63" t="s">
        <v>23</v>
      </c>
      <c r="L449" s="215" t="s">
        <v>435</v>
      </c>
      <c r="M449" s="218" t="s">
        <v>2128</v>
      </c>
      <c r="P449" t="s">
        <v>3195</v>
      </c>
      <c r="Q449" s="65" t="s">
        <v>1766</v>
      </c>
      <c r="R449" s="65" t="s">
        <v>117</v>
      </c>
    </row>
    <row r="450" spans="1:18">
      <c r="A450" s="189" t="s">
        <v>1283</v>
      </c>
      <c r="B450" s="216">
        <v>25400</v>
      </c>
      <c r="C450" s="40" t="s">
        <v>2923</v>
      </c>
      <c r="D450" s="216">
        <v>931119</v>
      </c>
      <c r="E450" s="40" t="s">
        <v>23</v>
      </c>
      <c r="F450" s="216" t="s">
        <v>522</v>
      </c>
      <c r="G450" s="40" t="s">
        <v>2925</v>
      </c>
      <c r="H450" s="216">
        <v>520815</v>
      </c>
      <c r="I450" s="328" t="s">
        <v>489</v>
      </c>
      <c r="J450" s="61">
        <v>931104</v>
      </c>
      <c r="K450" s="63" t="s">
        <v>23</v>
      </c>
      <c r="L450" s="215" t="s">
        <v>436</v>
      </c>
      <c r="M450" s="218" t="s">
        <v>2128</v>
      </c>
      <c r="P450" t="s">
        <v>3204</v>
      </c>
      <c r="Q450" s="65" t="s">
        <v>1766</v>
      </c>
      <c r="R450" s="65" t="s">
        <v>117</v>
      </c>
    </row>
    <row r="451" spans="1:18">
      <c r="A451" s="189" t="s">
        <v>2397</v>
      </c>
      <c r="B451" s="216">
        <v>25400</v>
      </c>
      <c r="C451" s="40" t="s">
        <v>2923</v>
      </c>
      <c r="D451" s="216">
        <v>931119</v>
      </c>
      <c r="E451" s="40" t="s">
        <v>23</v>
      </c>
      <c r="F451" s="216" t="s">
        <v>526</v>
      </c>
      <c r="G451" s="40" t="s">
        <v>2926</v>
      </c>
      <c r="H451" s="216">
        <v>520815</v>
      </c>
      <c r="I451" s="328" t="s">
        <v>489</v>
      </c>
      <c r="J451" s="61">
        <v>931104</v>
      </c>
      <c r="K451" s="63" t="s">
        <v>23</v>
      </c>
      <c r="L451" s="215" t="s">
        <v>439</v>
      </c>
      <c r="M451" s="218" t="s">
        <v>2128</v>
      </c>
      <c r="P451" t="s">
        <v>3235</v>
      </c>
      <c r="Q451" s="65" t="s">
        <v>1766</v>
      </c>
      <c r="R451" s="65" t="s">
        <v>117</v>
      </c>
    </row>
    <row r="452" spans="1:18">
      <c r="A452" s="189" t="s">
        <v>1378</v>
      </c>
      <c r="B452" s="216">
        <v>25420</v>
      </c>
      <c r="C452" s="40" t="s">
        <v>449</v>
      </c>
      <c r="D452" s="216">
        <v>931182</v>
      </c>
      <c r="E452" s="40" t="s">
        <v>1056</v>
      </c>
      <c r="F452" s="216"/>
      <c r="G452" s="40" t="s">
        <v>1377</v>
      </c>
      <c r="H452" s="216">
        <v>520815</v>
      </c>
      <c r="I452" s="328" t="s">
        <v>489</v>
      </c>
      <c r="J452" s="61">
        <v>931180</v>
      </c>
      <c r="K452" s="63" t="s">
        <v>449</v>
      </c>
      <c r="L452" s="215" t="s">
        <v>1056</v>
      </c>
      <c r="M452" s="218" t="s">
        <v>2128</v>
      </c>
      <c r="P452" t="s">
        <v>3236</v>
      </c>
      <c r="Q452" s="65" t="s">
        <v>1766</v>
      </c>
      <c r="R452" s="65" t="s">
        <v>117</v>
      </c>
    </row>
    <row r="453" spans="1:18">
      <c r="A453" s="189" t="s">
        <v>1242</v>
      </c>
      <c r="B453" s="216">
        <v>25420</v>
      </c>
      <c r="C453" s="40" t="s">
        <v>449</v>
      </c>
      <c r="D453" s="216">
        <v>931186</v>
      </c>
      <c r="E453" s="40" t="s">
        <v>504</v>
      </c>
      <c r="F453" s="216"/>
      <c r="G453" s="40" t="s">
        <v>1377</v>
      </c>
      <c r="H453" s="216">
        <v>520815</v>
      </c>
      <c r="I453" s="328" t="s">
        <v>489</v>
      </c>
      <c r="J453" s="61">
        <v>931180</v>
      </c>
      <c r="K453" s="63" t="s">
        <v>449</v>
      </c>
      <c r="L453" s="215" t="s">
        <v>504</v>
      </c>
      <c r="M453" s="218" t="s">
        <v>2128</v>
      </c>
      <c r="P453" t="s">
        <v>3268</v>
      </c>
      <c r="Q453" s="65" t="s">
        <v>1766</v>
      </c>
      <c r="R453" s="65" t="s">
        <v>117</v>
      </c>
    </row>
    <row r="454" spans="1:18">
      <c r="A454" s="189" t="s">
        <v>2695</v>
      </c>
      <c r="B454" s="216">
        <v>25400</v>
      </c>
      <c r="C454" s="40" t="s">
        <v>2923</v>
      </c>
      <c r="D454" s="358">
        <v>931205</v>
      </c>
      <c r="E454" s="40" t="s">
        <v>2237</v>
      </c>
      <c r="F454" s="350"/>
      <c r="G454" s="40" t="s">
        <v>1377</v>
      </c>
      <c r="H454" s="358">
        <v>520815</v>
      </c>
      <c r="I454" s="328" t="s">
        <v>489</v>
      </c>
      <c r="J454" s="350">
        <v>931104</v>
      </c>
      <c r="K454" s="63" t="s">
        <v>449</v>
      </c>
      <c r="L454" s="215" t="s">
        <v>2237</v>
      </c>
      <c r="M454" s="218" t="s">
        <v>2128</v>
      </c>
      <c r="P454" t="s">
        <v>3295</v>
      </c>
      <c r="Q454" s="65" t="s">
        <v>1766</v>
      </c>
      <c r="R454" s="65" t="s">
        <v>117</v>
      </c>
    </row>
    <row r="455" spans="1:18">
      <c r="A455" s="189" t="s">
        <v>2712</v>
      </c>
      <c r="B455" s="216">
        <v>25400</v>
      </c>
      <c r="C455" s="40" t="s">
        <v>2923</v>
      </c>
      <c r="D455" s="358">
        <v>931235</v>
      </c>
      <c r="E455" s="40" t="s">
        <v>46</v>
      </c>
      <c r="F455" s="350"/>
      <c r="G455" s="40" t="s">
        <v>1377</v>
      </c>
      <c r="H455" s="358">
        <v>520815</v>
      </c>
      <c r="I455" s="328" t="s">
        <v>489</v>
      </c>
      <c r="J455" s="350">
        <v>931104</v>
      </c>
      <c r="K455" s="63" t="s">
        <v>1766</v>
      </c>
      <c r="L455" s="215" t="s">
        <v>46</v>
      </c>
      <c r="M455" s="218" t="s">
        <v>2128</v>
      </c>
      <c r="P455" t="s">
        <v>3297</v>
      </c>
      <c r="Q455" s="65" t="s">
        <v>1766</v>
      </c>
      <c r="R455" s="65" t="s">
        <v>117</v>
      </c>
    </row>
    <row r="456" spans="1:18">
      <c r="A456" s="189" t="s">
        <v>2284</v>
      </c>
      <c r="B456" s="216">
        <v>25400</v>
      </c>
      <c r="C456" s="40" t="s">
        <v>2923</v>
      </c>
      <c r="D456" s="216">
        <v>931400</v>
      </c>
      <c r="E456" s="40" t="s">
        <v>2934</v>
      </c>
      <c r="F456" s="216" t="s">
        <v>515</v>
      </c>
      <c r="G456" s="40" t="s">
        <v>2937</v>
      </c>
      <c r="H456" s="216">
        <v>520815</v>
      </c>
      <c r="I456" s="328" t="s">
        <v>489</v>
      </c>
      <c r="J456" s="61">
        <v>931104</v>
      </c>
      <c r="K456" s="63" t="s">
        <v>1524</v>
      </c>
      <c r="L456" s="215" t="s">
        <v>445</v>
      </c>
      <c r="M456" s="218" t="s">
        <v>2128</v>
      </c>
      <c r="P456" t="s">
        <v>3306</v>
      </c>
      <c r="Q456" s="65" t="s">
        <v>1766</v>
      </c>
      <c r="R456" s="65" t="s">
        <v>117</v>
      </c>
    </row>
    <row r="457" spans="1:18">
      <c r="A457" s="189" t="s">
        <v>2187</v>
      </c>
      <c r="B457" s="216">
        <v>25400</v>
      </c>
      <c r="C457" s="40" t="s">
        <v>2923</v>
      </c>
      <c r="D457" s="216">
        <v>931400</v>
      </c>
      <c r="E457" s="40" t="s">
        <v>2934</v>
      </c>
      <c r="F457" s="216" t="s">
        <v>513</v>
      </c>
      <c r="G457" s="40" t="s">
        <v>2938</v>
      </c>
      <c r="H457" s="216">
        <v>520815</v>
      </c>
      <c r="I457" s="328" t="s">
        <v>489</v>
      </c>
      <c r="J457" s="61">
        <v>931104</v>
      </c>
      <c r="K457" s="63" t="s">
        <v>1524</v>
      </c>
      <c r="L457" s="215" t="s">
        <v>446</v>
      </c>
      <c r="M457" s="218" t="s">
        <v>2128</v>
      </c>
      <c r="P457" t="s">
        <v>3313</v>
      </c>
      <c r="Q457" s="65" t="s">
        <v>1766</v>
      </c>
      <c r="R457" s="65" t="s">
        <v>117</v>
      </c>
    </row>
    <row r="458" spans="1:18">
      <c r="A458" s="189" t="s">
        <v>2724</v>
      </c>
      <c r="B458" s="216">
        <v>25400</v>
      </c>
      <c r="C458" s="40" t="s">
        <v>2923</v>
      </c>
      <c r="D458" s="358">
        <v>931400</v>
      </c>
      <c r="E458" s="40" t="s">
        <v>2934</v>
      </c>
      <c r="F458" s="350"/>
      <c r="G458" s="40" t="s">
        <v>1377</v>
      </c>
      <c r="H458" s="358">
        <v>520815</v>
      </c>
      <c r="I458" s="328" t="s">
        <v>489</v>
      </c>
      <c r="J458" s="350">
        <v>931104</v>
      </c>
      <c r="K458" s="63" t="s">
        <v>1524</v>
      </c>
      <c r="L458" s="215" t="s">
        <v>1913</v>
      </c>
      <c r="M458" s="218" t="s">
        <v>2128</v>
      </c>
      <c r="P458" t="s">
        <v>3319</v>
      </c>
      <c r="Q458" s="65" t="s">
        <v>1766</v>
      </c>
      <c r="R458" s="65" t="s">
        <v>117</v>
      </c>
    </row>
    <row r="459" spans="1:18">
      <c r="A459" s="189" t="s">
        <v>1124</v>
      </c>
      <c r="B459" s="216">
        <v>25420</v>
      </c>
      <c r="C459" s="40" t="s">
        <v>449</v>
      </c>
      <c r="D459" s="216">
        <v>931401</v>
      </c>
      <c r="E459" s="40" t="s">
        <v>2950</v>
      </c>
      <c r="F459" s="216"/>
      <c r="G459" s="40" t="s">
        <v>1377</v>
      </c>
      <c r="H459" s="216">
        <v>520815</v>
      </c>
      <c r="I459" s="328" t="s">
        <v>489</v>
      </c>
      <c r="J459" s="61">
        <v>931180</v>
      </c>
      <c r="K459" s="63" t="s">
        <v>449</v>
      </c>
      <c r="L459" s="215" t="s">
        <v>503</v>
      </c>
      <c r="M459" s="218" t="s">
        <v>2128</v>
      </c>
      <c r="P459" t="s">
        <v>3341</v>
      </c>
      <c r="Q459" s="65" t="s">
        <v>1766</v>
      </c>
      <c r="R459" s="65" t="s">
        <v>117</v>
      </c>
    </row>
    <row r="460" spans="1:18">
      <c r="A460" s="189" t="s">
        <v>813</v>
      </c>
      <c r="B460" s="216">
        <v>25540</v>
      </c>
      <c r="C460" s="40" t="s">
        <v>442</v>
      </c>
      <c r="D460" s="216">
        <v>931116</v>
      </c>
      <c r="E460" s="40" t="s">
        <v>442</v>
      </c>
      <c r="F460" s="216"/>
      <c r="G460" s="40" t="s">
        <v>1377</v>
      </c>
      <c r="H460" s="323">
        <v>523760</v>
      </c>
      <c r="I460" s="328" t="s">
        <v>2835</v>
      </c>
      <c r="J460" s="61">
        <v>931116</v>
      </c>
      <c r="K460" s="63" t="s">
        <v>47</v>
      </c>
      <c r="L460" s="215" t="s">
        <v>442</v>
      </c>
      <c r="M460" s="325" t="s">
        <v>2130</v>
      </c>
      <c r="P460" t="s">
        <v>3387</v>
      </c>
      <c r="Q460" s="65" t="s">
        <v>1766</v>
      </c>
      <c r="R460" s="65" t="s">
        <v>117</v>
      </c>
    </row>
    <row r="461" spans="1:18">
      <c r="A461" s="189" t="s">
        <v>217</v>
      </c>
      <c r="B461" s="216">
        <v>25400</v>
      </c>
      <c r="C461" s="40" t="s">
        <v>2923</v>
      </c>
      <c r="D461" s="216">
        <v>931119</v>
      </c>
      <c r="E461" s="40" t="s">
        <v>23</v>
      </c>
      <c r="F461" s="216" t="s">
        <v>526</v>
      </c>
      <c r="G461" s="40" t="s">
        <v>2926</v>
      </c>
      <c r="H461" s="323">
        <v>523760</v>
      </c>
      <c r="I461" s="328" t="s">
        <v>2835</v>
      </c>
      <c r="J461" s="61">
        <v>931104</v>
      </c>
      <c r="K461" s="63" t="s">
        <v>23</v>
      </c>
      <c r="L461" s="215" t="s">
        <v>439</v>
      </c>
      <c r="M461" s="325" t="s">
        <v>2130</v>
      </c>
      <c r="P461" t="s">
        <v>3408</v>
      </c>
      <c r="Q461" s="65" t="s">
        <v>1766</v>
      </c>
      <c r="R461" s="65" t="s">
        <v>117</v>
      </c>
    </row>
    <row r="462" spans="1:18">
      <c r="A462" s="189" t="s">
        <v>2064</v>
      </c>
      <c r="B462" s="216">
        <v>25400</v>
      </c>
      <c r="C462" s="40" t="s">
        <v>2923</v>
      </c>
      <c r="D462" s="216">
        <v>931119</v>
      </c>
      <c r="E462" s="40" t="s">
        <v>23</v>
      </c>
      <c r="F462" s="216" t="s">
        <v>527</v>
      </c>
      <c r="G462" s="40" t="s">
        <v>2927</v>
      </c>
      <c r="H462" s="323">
        <v>523760</v>
      </c>
      <c r="I462" s="328" t="s">
        <v>2835</v>
      </c>
      <c r="J462" s="61">
        <v>931104</v>
      </c>
      <c r="K462" s="63" t="s">
        <v>23</v>
      </c>
      <c r="L462" s="215" t="s">
        <v>440</v>
      </c>
      <c r="M462" s="325" t="s">
        <v>2130</v>
      </c>
      <c r="P462" t="s">
        <v>3450</v>
      </c>
      <c r="Q462" s="65" t="s">
        <v>1766</v>
      </c>
      <c r="R462" s="65" t="s">
        <v>117</v>
      </c>
    </row>
    <row r="463" spans="1:18">
      <c r="A463" s="189" t="s">
        <v>2754</v>
      </c>
      <c r="B463" s="216">
        <v>25400</v>
      </c>
      <c r="C463" s="40" t="s">
        <v>2923</v>
      </c>
      <c r="D463" s="216">
        <v>931119</v>
      </c>
      <c r="E463" s="40" t="s">
        <v>23</v>
      </c>
      <c r="F463" s="216" t="s">
        <v>523</v>
      </c>
      <c r="G463" s="40" t="s">
        <v>2928</v>
      </c>
      <c r="H463" s="358">
        <v>523760</v>
      </c>
      <c r="I463" s="328" t="s">
        <v>2835</v>
      </c>
      <c r="J463" s="61">
        <v>931104</v>
      </c>
      <c r="K463" s="63" t="s">
        <v>23</v>
      </c>
      <c r="L463" s="215" t="s">
        <v>437</v>
      </c>
      <c r="M463" s="325" t="s">
        <v>2130</v>
      </c>
      <c r="P463" s="189" t="s">
        <v>1494</v>
      </c>
      <c r="Q463" s="63" t="s">
        <v>450</v>
      </c>
      <c r="R463" s="215" t="s">
        <v>1776</v>
      </c>
    </row>
    <row r="464" spans="1:18">
      <c r="A464" s="189" t="s">
        <v>2834</v>
      </c>
      <c r="B464" s="216">
        <v>25400</v>
      </c>
      <c r="C464" s="40" t="s">
        <v>2923</v>
      </c>
      <c r="D464" s="216">
        <v>931119</v>
      </c>
      <c r="E464" s="40" t="s">
        <v>23</v>
      </c>
      <c r="F464" s="357" t="s">
        <v>2140</v>
      </c>
      <c r="G464" s="40" t="s">
        <v>2946</v>
      </c>
      <c r="H464" s="357">
        <v>523760</v>
      </c>
      <c r="I464" s="328" t="s">
        <v>2835</v>
      </c>
      <c r="J464" s="51">
        <v>931104</v>
      </c>
      <c r="K464" s="398" t="s">
        <v>23</v>
      </c>
      <c r="L464" s="398" t="s">
        <v>440</v>
      </c>
      <c r="M464" s="325" t="s">
        <v>2130</v>
      </c>
      <c r="P464" s="189" t="s">
        <v>634</v>
      </c>
      <c r="Q464" s="63" t="s">
        <v>450</v>
      </c>
      <c r="R464" s="215" t="s">
        <v>1776</v>
      </c>
    </row>
    <row r="465" spans="1:18">
      <c r="A465" s="189" t="s">
        <v>2863</v>
      </c>
      <c r="B465" s="216">
        <v>25430</v>
      </c>
      <c r="C465" s="40" t="s">
        <v>2951</v>
      </c>
      <c r="D465" s="216">
        <v>931170</v>
      </c>
      <c r="E465" s="40" t="s">
        <v>1515</v>
      </c>
      <c r="F465" s="216"/>
      <c r="G465" s="40" t="s">
        <v>1377</v>
      </c>
      <c r="H465" s="216">
        <v>523760</v>
      </c>
      <c r="I465" s="328" t="s">
        <v>2835</v>
      </c>
      <c r="J465" s="61">
        <v>931170</v>
      </c>
      <c r="K465" s="63" t="s">
        <v>47</v>
      </c>
      <c r="L465" s="215" t="s">
        <v>508</v>
      </c>
      <c r="M465" s="325" t="s">
        <v>2130</v>
      </c>
      <c r="P465" s="189" t="s">
        <v>2582</v>
      </c>
      <c r="Q465" s="63" t="s">
        <v>450</v>
      </c>
      <c r="R465" s="215" t="s">
        <v>1776</v>
      </c>
    </row>
    <row r="466" spans="1:18">
      <c r="A466" s="189" t="s">
        <v>1284</v>
      </c>
      <c r="B466" s="216">
        <v>25400</v>
      </c>
      <c r="C466" s="40" t="s">
        <v>2923</v>
      </c>
      <c r="D466" s="216">
        <v>931210</v>
      </c>
      <c r="E466" s="40" t="s">
        <v>510</v>
      </c>
      <c r="F466" s="216"/>
      <c r="G466" s="40" t="s">
        <v>1377</v>
      </c>
      <c r="H466" s="323">
        <v>523760</v>
      </c>
      <c r="I466" s="328" t="s">
        <v>2835</v>
      </c>
      <c r="J466" s="61">
        <v>931104</v>
      </c>
      <c r="K466" s="63" t="s">
        <v>450</v>
      </c>
      <c r="L466" s="215" t="s">
        <v>510</v>
      </c>
      <c r="M466" s="325" t="s">
        <v>2130</v>
      </c>
      <c r="P466" s="189" t="s">
        <v>627</v>
      </c>
      <c r="Q466" s="63" t="s">
        <v>450</v>
      </c>
      <c r="R466" s="215" t="s">
        <v>1776</v>
      </c>
    </row>
    <row r="467" spans="1:18">
      <c r="A467" s="189" t="s">
        <v>578</v>
      </c>
      <c r="B467" s="216">
        <v>25400</v>
      </c>
      <c r="C467" s="40" t="s">
        <v>2923</v>
      </c>
      <c r="D467" s="216">
        <v>931235</v>
      </c>
      <c r="E467" s="40" t="s">
        <v>46</v>
      </c>
      <c r="F467" s="216"/>
      <c r="G467" s="40" t="s">
        <v>1377</v>
      </c>
      <c r="H467" s="323">
        <v>523760</v>
      </c>
      <c r="I467" s="328" t="s">
        <v>2835</v>
      </c>
      <c r="J467" s="61">
        <v>931104</v>
      </c>
      <c r="K467" s="63" t="s">
        <v>1766</v>
      </c>
      <c r="L467" s="215" t="s">
        <v>46</v>
      </c>
      <c r="M467" s="325" t="s">
        <v>2130</v>
      </c>
      <c r="P467" s="189" t="s">
        <v>2692</v>
      </c>
      <c r="Q467" s="63" t="s">
        <v>450</v>
      </c>
      <c r="R467" s="215" t="s">
        <v>1776</v>
      </c>
    </row>
    <row r="468" spans="1:18">
      <c r="A468" s="189" t="s">
        <v>618</v>
      </c>
      <c r="B468" s="216">
        <v>25400</v>
      </c>
      <c r="C468" s="40" t="s">
        <v>2923</v>
      </c>
      <c r="D468" s="216">
        <v>931245</v>
      </c>
      <c r="E468" s="40" t="s">
        <v>429</v>
      </c>
      <c r="F468" s="216"/>
      <c r="G468" s="40" t="s">
        <v>1377</v>
      </c>
      <c r="H468" s="323">
        <v>523760</v>
      </c>
      <c r="I468" s="328" t="s">
        <v>2835</v>
      </c>
      <c r="J468" s="61">
        <v>931104</v>
      </c>
      <c r="K468" s="63" t="s">
        <v>1766</v>
      </c>
      <c r="L468" s="215" t="s">
        <v>429</v>
      </c>
      <c r="M468" s="325" t="s">
        <v>2130</v>
      </c>
      <c r="P468" s="189" t="s">
        <v>1644</v>
      </c>
      <c r="Q468" s="63" t="s">
        <v>450</v>
      </c>
      <c r="R468" s="215" t="s">
        <v>1776</v>
      </c>
    </row>
    <row r="469" spans="1:18">
      <c r="A469" s="189" t="s">
        <v>2720</v>
      </c>
      <c r="B469" s="216">
        <v>25400</v>
      </c>
      <c r="C469" s="40" t="s">
        <v>2923</v>
      </c>
      <c r="D469" s="358">
        <v>931250</v>
      </c>
      <c r="E469" s="40" t="s">
        <v>430</v>
      </c>
      <c r="F469" s="350"/>
      <c r="G469" s="40" t="s">
        <v>1377</v>
      </c>
      <c r="H469" s="358">
        <v>523760</v>
      </c>
      <c r="I469" s="328" t="s">
        <v>2835</v>
      </c>
      <c r="J469" s="350">
        <v>931104</v>
      </c>
      <c r="K469" s="63" t="s">
        <v>1766</v>
      </c>
      <c r="L469" s="215" t="s">
        <v>430</v>
      </c>
      <c r="M469" s="325" t="s">
        <v>2130</v>
      </c>
      <c r="P469" s="189" t="s">
        <v>1413</v>
      </c>
      <c r="Q469" s="63" t="s">
        <v>450</v>
      </c>
      <c r="R469" s="215" t="s">
        <v>1776</v>
      </c>
    </row>
    <row r="470" spans="1:18">
      <c r="A470" s="189" t="s">
        <v>2276</v>
      </c>
      <c r="B470" s="216">
        <v>25400</v>
      </c>
      <c r="C470" s="40" t="s">
        <v>2923</v>
      </c>
      <c r="D470" s="216">
        <v>931255</v>
      </c>
      <c r="E470" s="40" t="s">
        <v>431</v>
      </c>
      <c r="F470" s="216" t="s">
        <v>1377</v>
      </c>
      <c r="G470" s="40" t="s">
        <v>1377</v>
      </c>
      <c r="H470" s="323">
        <v>523760</v>
      </c>
      <c r="I470" s="328" t="s">
        <v>2835</v>
      </c>
      <c r="J470" s="61">
        <v>931104</v>
      </c>
      <c r="K470" s="63" t="s">
        <v>1766</v>
      </c>
      <c r="L470" s="215" t="s">
        <v>431</v>
      </c>
      <c r="M470" s="325" t="s">
        <v>2130</v>
      </c>
      <c r="P470" s="189" t="s">
        <v>1268</v>
      </c>
      <c r="Q470" s="63" t="s">
        <v>450</v>
      </c>
      <c r="R470" s="215" t="s">
        <v>1776</v>
      </c>
    </row>
    <row r="471" spans="1:18">
      <c r="A471" s="189" t="s">
        <v>342</v>
      </c>
      <c r="B471" s="216">
        <v>25400</v>
      </c>
      <c r="C471" s="40" t="s">
        <v>2923</v>
      </c>
      <c r="D471" s="216">
        <v>931400</v>
      </c>
      <c r="E471" s="40" t="s">
        <v>2934</v>
      </c>
      <c r="F471" s="216" t="s">
        <v>518</v>
      </c>
      <c r="G471" s="40" t="s">
        <v>2935</v>
      </c>
      <c r="H471" s="323">
        <v>523760</v>
      </c>
      <c r="I471" s="328" t="s">
        <v>2835</v>
      </c>
      <c r="J471" s="61">
        <v>931104</v>
      </c>
      <c r="K471" s="63" t="s">
        <v>1524</v>
      </c>
      <c r="L471" s="215" t="s">
        <v>326</v>
      </c>
      <c r="M471" s="325" t="s">
        <v>2130</v>
      </c>
      <c r="P471" s="189" t="s">
        <v>1992</v>
      </c>
      <c r="Q471" s="63" t="s">
        <v>450</v>
      </c>
      <c r="R471" s="215" t="s">
        <v>1776</v>
      </c>
    </row>
    <row r="472" spans="1:18">
      <c r="A472" s="189" t="s">
        <v>1852</v>
      </c>
      <c r="B472" s="216">
        <v>25400</v>
      </c>
      <c r="C472" s="40" t="s">
        <v>2923</v>
      </c>
      <c r="D472" s="216">
        <v>931400</v>
      </c>
      <c r="E472" s="40" t="s">
        <v>2934</v>
      </c>
      <c r="F472" s="216" t="s">
        <v>513</v>
      </c>
      <c r="G472" s="40" t="s">
        <v>2938</v>
      </c>
      <c r="H472" s="323">
        <v>523760</v>
      </c>
      <c r="I472" s="328" t="s">
        <v>2835</v>
      </c>
      <c r="J472" s="61">
        <v>931104</v>
      </c>
      <c r="K472" s="63" t="s">
        <v>1524</v>
      </c>
      <c r="L472" s="215" t="s">
        <v>446</v>
      </c>
      <c r="M472" s="325" t="s">
        <v>2130</v>
      </c>
      <c r="P472" s="189" t="s">
        <v>2583</v>
      </c>
      <c r="Q472" s="63" t="s">
        <v>450</v>
      </c>
      <c r="R472" s="215" t="s">
        <v>1776</v>
      </c>
    </row>
    <row r="473" spans="1:18">
      <c r="A473" s="189" t="s">
        <v>971</v>
      </c>
      <c r="B473" s="216">
        <v>25400</v>
      </c>
      <c r="C473" s="40" t="s">
        <v>2923</v>
      </c>
      <c r="D473" s="216">
        <v>931400</v>
      </c>
      <c r="E473" s="40" t="s">
        <v>2934</v>
      </c>
      <c r="F473" s="216"/>
      <c r="G473" s="40" t="s">
        <v>1377</v>
      </c>
      <c r="H473" s="323">
        <v>523760</v>
      </c>
      <c r="I473" s="328" t="s">
        <v>2835</v>
      </c>
      <c r="J473" s="61">
        <v>931104</v>
      </c>
      <c r="K473" s="63" t="s">
        <v>1524</v>
      </c>
      <c r="L473" s="215" t="s">
        <v>1913</v>
      </c>
      <c r="M473" s="325" t="s">
        <v>2130</v>
      </c>
      <c r="P473" s="189" t="s">
        <v>628</v>
      </c>
      <c r="Q473" s="63" t="s">
        <v>450</v>
      </c>
      <c r="R473" s="215" t="s">
        <v>1776</v>
      </c>
    </row>
    <row r="474" spans="1:18">
      <c r="A474" s="189" t="s">
        <v>416</v>
      </c>
      <c r="B474" s="216">
        <v>25400</v>
      </c>
      <c r="C474" s="40" t="s">
        <v>2923</v>
      </c>
      <c r="D474" s="216">
        <v>931400</v>
      </c>
      <c r="E474" s="40" t="s">
        <v>2934</v>
      </c>
      <c r="F474" s="216" t="s">
        <v>516</v>
      </c>
      <c r="G474" s="40" t="s">
        <v>2944</v>
      </c>
      <c r="H474" s="323">
        <v>523760</v>
      </c>
      <c r="I474" s="328" t="s">
        <v>2835</v>
      </c>
      <c r="J474" s="61">
        <v>931104</v>
      </c>
      <c r="K474" s="63" t="s">
        <v>1524</v>
      </c>
      <c r="L474" s="215" t="s">
        <v>448</v>
      </c>
      <c r="M474" s="325" t="s">
        <v>2130</v>
      </c>
      <c r="P474" s="189" t="s">
        <v>640</v>
      </c>
      <c r="Q474" s="63" t="s">
        <v>450</v>
      </c>
      <c r="R474" s="215" t="s">
        <v>1776</v>
      </c>
    </row>
    <row r="475" spans="1:18">
      <c r="A475" s="189" t="s">
        <v>1395</v>
      </c>
      <c r="B475" s="216">
        <v>25420</v>
      </c>
      <c r="C475" s="40" t="s">
        <v>449</v>
      </c>
      <c r="D475" s="216">
        <v>931401</v>
      </c>
      <c r="E475" s="40" t="s">
        <v>2950</v>
      </c>
      <c r="F475" s="216"/>
      <c r="G475" s="40" t="s">
        <v>1377</v>
      </c>
      <c r="H475" s="323">
        <v>523760</v>
      </c>
      <c r="I475" s="328" t="s">
        <v>2835</v>
      </c>
      <c r="J475" s="61">
        <v>931180</v>
      </c>
      <c r="K475" s="63" t="s">
        <v>449</v>
      </c>
      <c r="L475" s="215" t="s">
        <v>503</v>
      </c>
      <c r="M475" s="325" t="s">
        <v>2130</v>
      </c>
      <c r="P475" s="189" t="s">
        <v>2152</v>
      </c>
      <c r="Q475" s="63" t="s">
        <v>450</v>
      </c>
      <c r="R475" s="215" t="s">
        <v>1776</v>
      </c>
    </row>
    <row r="476" spans="1:18">
      <c r="A476" s="189" t="s">
        <v>133</v>
      </c>
      <c r="B476" s="216">
        <v>25400</v>
      </c>
      <c r="C476" s="40" t="s">
        <v>2923</v>
      </c>
      <c r="D476" s="216">
        <v>931119</v>
      </c>
      <c r="E476" s="40" t="s">
        <v>23</v>
      </c>
      <c r="F476" s="216" t="s">
        <v>521</v>
      </c>
      <c r="G476" s="40" t="s">
        <v>2924</v>
      </c>
      <c r="H476" s="216">
        <v>520330</v>
      </c>
      <c r="I476" s="328" t="s">
        <v>52</v>
      </c>
      <c r="J476" s="61">
        <v>931104</v>
      </c>
      <c r="K476" s="63" t="s">
        <v>23</v>
      </c>
      <c r="L476" s="215" t="s">
        <v>435</v>
      </c>
      <c r="M476" s="218" t="s">
        <v>30</v>
      </c>
      <c r="P476" s="189" t="s">
        <v>1496</v>
      </c>
      <c r="Q476" s="63" t="s">
        <v>450</v>
      </c>
      <c r="R476" s="215" t="s">
        <v>1776</v>
      </c>
    </row>
    <row r="477" spans="1:18">
      <c r="A477" s="189" t="s">
        <v>160</v>
      </c>
      <c r="B477" s="216">
        <v>25400</v>
      </c>
      <c r="C477" s="40" t="s">
        <v>2923</v>
      </c>
      <c r="D477" s="216">
        <v>931119</v>
      </c>
      <c r="E477" s="40" t="s">
        <v>23</v>
      </c>
      <c r="F477" s="216" t="s">
        <v>522</v>
      </c>
      <c r="G477" s="40" t="s">
        <v>2925</v>
      </c>
      <c r="H477" s="216">
        <v>520330</v>
      </c>
      <c r="I477" s="328" t="s">
        <v>52</v>
      </c>
      <c r="J477" s="61">
        <v>931104</v>
      </c>
      <c r="K477" s="63" t="s">
        <v>23</v>
      </c>
      <c r="L477" s="215" t="s">
        <v>436</v>
      </c>
      <c r="M477" s="218" t="s">
        <v>30</v>
      </c>
      <c r="P477" s="189" t="s">
        <v>638</v>
      </c>
      <c r="Q477" s="63" t="s">
        <v>450</v>
      </c>
      <c r="R477" s="215" t="s">
        <v>1776</v>
      </c>
    </row>
    <row r="478" spans="1:18">
      <c r="A478" s="189" t="s">
        <v>208</v>
      </c>
      <c r="B478" s="216">
        <v>25400</v>
      </c>
      <c r="C478" s="40" t="s">
        <v>2923</v>
      </c>
      <c r="D478" s="216">
        <v>931119</v>
      </c>
      <c r="E478" s="40" t="s">
        <v>23</v>
      </c>
      <c r="F478" s="216" t="s">
        <v>526</v>
      </c>
      <c r="G478" s="40" t="s">
        <v>2926</v>
      </c>
      <c r="H478" s="216">
        <v>520330</v>
      </c>
      <c r="I478" s="328" t="s">
        <v>52</v>
      </c>
      <c r="J478" s="61">
        <v>931104</v>
      </c>
      <c r="K478" s="63" t="s">
        <v>23</v>
      </c>
      <c r="L478" s="215" t="s">
        <v>439</v>
      </c>
      <c r="M478" s="218" t="s">
        <v>30</v>
      </c>
      <c r="P478" s="189" t="s">
        <v>1601</v>
      </c>
      <c r="Q478" s="63" t="s">
        <v>450</v>
      </c>
      <c r="R478" s="215" t="s">
        <v>1776</v>
      </c>
    </row>
    <row r="479" spans="1:18">
      <c r="A479" s="189" t="s">
        <v>184</v>
      </c>
      <c r="B479" s="216">
        <v>25400</v>
      </c>
      <c r="C479" s="40" t="s">
        <v>2923</v>
      </c>
      <c r="D479" s="216">
        <v>931119</v>
      </c>
      <c r="E479" s="40" t="s">
        <v>23</v>
      </c>
      <c r="F479" s="216" t="s">
        <v>523</v>
      </c>
      <c r="G479" s="40" t="s">
        <v>2928</v>
      </c>
      <c r="H479" s="216">
        <v>520330</v>
      </c>
      <c r="I479" s="328" t="s">
        <v>52</v>
      </c>
      <c r="J479" s="61">
        <v>931104</v>
      </c>
      <c r="K479" s="63" t="s">
        <v>23</v>
      </c>
      <c r="L479" s="215" t="s">
        <v>437</v>
      </c>
      <c r="M479" s="218" t="s">
        <v>30</v>
      </c>
      <c r="P479" s="189" t="s">
        <v>639</v>
      </c>
      <c r="Q479" s="63" t="s">
        <v>450</v>
      </c>
      <c r="R479" s="215" t="s">
        <v>1776</v>
      </c>
    </row>
    <row r="480" spans="1:18">
      <c r="A480" s="189" t="s">
        <v>760</v>
      </c>
      <c r="B480" s="216">
        <v>25590</v>
      </c>
      <c r="C480" s="40" t="s">
        <v>1564</v>
      </c>
      <c r="D480" s="216">
        <v>931150</v>
      </c>
      <c r="E480" s="40" t="s">
        <v>1564</v>
      </c>
      <c r="F480" s="216"/>
      <c r="G480" s="40" t="s">
        <v>1377</v>
      </c>
      <c r="H480" s="216">
        <v>520330</v>
      </c>
      <c r="I480" s="328" t="s">
        <v>52</v>
      </c>
      <c r="J480" s="61">
        <v>931150</v>
      </c>
      <c r="K480" s="63" t="s">
        <v>47</v>
      </c>
      <c r="L480" s="215" t="s">
        <v>1564</v>
      </c>
      <c r="M480" s="218" t="s">
        <v>30</v>
      </c>
      <c r="P480" s="189" t="s">
        <v>636</v>
      </c>
      <c r="Q480" s="63" t="s">
        <v>450</v>
      </c>
      <c r="R480" s="215" t="s">
        <v>1776</v>
      </c>
    </row>
    <row r="481" spans="1:18">
      <c r="A481" s="189" t="s">
        <v>1069</v>
      </c>
      <c r="B481" s="216">
        <v>25420</v>
      </c>
      <c r="C481" s="40" t="s">
        <v>449</v>
      </c>
      <c r="D481" s="216">
        <v>931182</v>
      </c>
      <c r="E481" s="40" t="s">
        <v>1056</v>
      </c>
      <c r="F481" s="216"/>
      <c r="G481" s="40" t="s">
        <v>1377</v>
      </c>
      <c r="H481" s="216">
        <v>520330</v>
      </c>
      <c r="I481" s="328" t="s">
        <v>52</v>
      </c>
      <c r="J481" s="61">
        <v>931180</v>
      </c>
      <c r="K481" s="63" t="s">
        <v>449</v>
      </c>
      <c r="L481" s="215" t="s">
        <v>1056</v>
      </c>
      <c r="M481" s="218" t="s">
        <v>30</v>
      </c>
      <c r="P481" s="189" t="s">
        <v>2251</v>
      </c>
      <c r="Q481" s="63" t="s">
        <v>450</v>
      </c>
      <c r="R481" s="215" t="s">
        <v>1776</v>
      </c>
    </row>
    <row r="482" spans="1:18">
      <c r="A482" s="189" t="s">
        <v>1655</v>
      </c>
      <c r="B482" s="216">
        <v>25420</v>
      </c>
      <c r="C482" s="40" t="s">
        <v>449</v>
      </c>
      <c r="D482" s="216">
        <v>931186</v>
      </c>
      <c r="E482" s="40" t="s">
        <v>504</v>
      </c>
      <c r="F482" s="216"/>
      <c r="G482" s="40" t="s">
        <v>1377</v>
      </c>
      <c r="H482" s="216">
        <v>520330</v>
      </c>
      <c r="I482" s="328" t="s">
        <v>52</v>
      </c>
      <c r="J482" s="61">
        <v>931180</v>
      </c>
      <c r="K482" s="63" t="s">
        <v>449</v>
      </c>
      <c r="L482" s="215" t="s">
        <v>504</v>
      </c>
      <c r="M482" s="218" t="s">
        <v>30</v>
      </c>
      <c r="P482" s="189" t="s">
        <v>637</v>
      </c>
      <c r="Q482" s="63" t="s">
        <v>450</v>
      </c>
      <c r="R482" s="215" t="s">
        <v>1776</v>
      </c>
    </row>
    <row r="483" spans="1:18">
      <c r="A483" s="189" t="s">
        <v>2254</v>
      </c>
      <c r="B483" s="216">
        <v>25400</v>
      </c>
      <c r="C483" s="40" t="s">
        <v>2923</v>
      </c>
      <c r="D483" s="216">
        <v>931205</v>
      </c>
      <c r="E483" s="40" t="s">
        <v>2237</v>
      </c>
      <c r="F483" s="216" t="s">
        <v>1377</v>
      </c>
      <c r="G483" s="40" t="s">
        <v>1377</v>
      </c>
      <c r="H483" s="216">
        <v>520330</v>
      </c>
      <c r="I483" s="328" t="s">
        <v>52</v>
      </c>
      <c r="J483" s="61">
        <v>931104</v>
      </c>
      <c r="K483" s="63" t="s">
        <v>449</v>
      </c>
      <c r="L483" s="215" t="s">
        <v>2237</v>
      </c>
      <c r="M483" s="218" t="s">
        <v>30</v>
      </c>
      <c r="P483" s="189" t="s">
        <v>626</v>
      </c>
      <c r="Q483" s="63" t="s">
        <v>450</v>
      </c>
      <c r="R483" s="215" t="s">
        <v>1776</v>
      </c>
    </row>
    <row r="484" spans="1:18">
      <c r="A484" s="189" t="s">
        <v>332</v>
      </c>
      <c r="B484" s="216">
        <v>25400</v>
      </c>
      <c r="C484" s="40" t="s">
        <v>2923</v>
      </c>
      <c r="D484" s="216">
        <v>931400</v>
      </c>
      <c r="E484" s="40" t="s">
        <v>2934</v>
      </c>
      <c r="F484" s="216" t="s">
        <v>518</v>
      </c>
      <c r="G484" s="40" t="s">
        <v>2935</v>
      </c>
      <c r="H484" s="216">
        <v>520330</v>
      </c>
      <c r="I484" s="328" t="s">
        <v>52</v>
      </c>
      <c r="J484" s="61">
        <v>931104</v>
      </c>
      <c r="K484" s="63" t="s">
        <v>1524</v>
      </c>
      <c r="L484" s="215" t="s">
        <v>326</v>
      </c>
      <c r="M484" s="218" t="s">
        <v>30</v>
      </c>
      <c r="P484" s="189" t="s">
        <v>1685</v>
      </c>
      <c r="Q484" s="63" t="s">
        <v>450</v>
      </c>
      <c r="R484" s="215" t="s">
        <v>1776</v>
      </c>
    </row>
    <row r="485" spans="1:18">
      <c r="A485" s="189" t="s">
        <v>300</v>
      </c>
      <c r="B485" s="216">
        <v>25400</v>
      </c>
      <c r="C485" s="40" t="s">
        <v>2923</v>
      </c>
      <c r="D485" s="216">
        <v>931400</v>
      </c>
      <c r="E485" s="40" t="s">
        <v>2934</v>
      </c>
      <c r="F485" s="216" t="s">
        <v>514</v>
      </c>
      <c r="G485" s="40" t="s">
        <v>2838</v>
      </c>
      <c r="H485" s="216">
        <v>520330</v>
      </c>
      <c r="I485" s="328" t="s">
        <v>52</v>
      </c>
      <c r="J485" s="61">
        <v>931104</v>
      </c>
      <c r="K485" s="63" t="s">
        <v>1524</v>
      </c>
      <c r="L485" s="397" t="s">
        <v>295</v>
      </c>
      <c r="M485" s="218" t="s">
        <v>30</v>
      </c>
      <c r="P485" s="189" t="s">
        <v>1588</v>
      </c>
      <c r="Q485" s="63" t="s">
        <v>450</v>
      </c>
      <c r="R485" s="215" t="s">
        <v>1776</v>
      </c>
    </row>
    <row r="486" spans="1:18">
      <c r="A486" s="189" t="s">
        <v>238</v>
      </c>
      <c r="B486" s="216">
        <v>25400</v>
      </c>
      <c r="C486" s="40" t="s">
        <v>2923</v>
      </c>
      <c r="D486" s="216">
        <v>931400</v>
      </c>
      <c r="E486" s="40" t="s">
        <v>2934</v>
      </c>
      <c r="F486" s="216" t="s">
        <v>515</v>
      </c>
      <c r="G486" s="40" t="s">
        <v>2937</v>
      </c>
      <c r="H486" s="216">
        <v>520330</v>
      </c>
      <c r="I486" s="328" t="s">
        <v>52</v>
      </c>
      <c r="J486" s="61">
        <v>931104</v>
      </c>
      <c r="K486" s="63" t="s">
        <v>1524</v>
      </c>
      <c r="L486" s="215" t="s">
        <v>445</v>
      </c>
      <c r="M486" s="218" t="s">
        <v>30</v>
      </c>
      <c r="P486" s="189" t="s">
        <v>2691</v>
      </c>
      <c r="Q486" s="63" t="s">
        <v>450</v>
      </c>
      <c r="R486" s="215" t="s">
        <v>1776</v>
      </c>
    </row>
    <row r="487" spans="1:18">
      <c r="A487" s="189" t="s">
        <v>1375</v>
      </c>
      <c r="B487" s="216">
        <v>25400</v>
      </c>
      <c r="C487" s="40" t="s">
        <v>2923</v>
      </c>
      <c r="D487" s="216">
        <v>931400</v>
      </c>
      <c r="E487" s="40" t="s">
        <v>2934</v>
      </c>
      <c r="F487" s="216" t="s">
        <v>519</v>
      </c>
      <c r="G487" s="40" t="s">
        <v>2939</v>
      </c>
      <c r="H487" s="216">
        <v>520330</v>
      </c>
      <c r="I487" s="328" t="s">
        <v>52</v>
      </c>
      <c r="J487" s="61">
        <v>931104</v>
      </c>
      <c r="K487" s="63" t="s">
        <v>1524</v>
      </c>
      <c r="L487" s="215" t="s">
        <v>359</v>
      </c>
      <c r="M487" s="218" t="s">
        <v>30</v>
      </c>
      <c r="P487" s="189" t="s">
        <v>632</v>
      </c>
      <c r="Q487" s="63" t="s">
        <v>450</v>
      </c>
      <c r="R487" s="215" t="s">
        <v>1776</v>
      </c>
    </row>
    <row r="488" spans="1:18">
      <c r="A488" s="189" t="s">
        <v>374</v>
      </c>
      <c r="B488" s="216">
        <v>25400</v>
      </c>
      <c r="C488" s="40" t="s">
        <v>2923</v>
      </c>
      <c r="D488" s="216">
        <v>931400</v>
      </c>
      <c r="E488" s="40" t="s">
        <v>2934</v>
      </c>
      <c r="F488" s="216" t="s">
        <v>520</v>
      </c>
      <c r="G488" s="40" t="s">
        <v>2940</v>
      </c>
      <c r="H488" s="216">
        <v>520330</v>
      </c>
      <c r="I488" s="328" t="s">
        <v>52</v>
      </c>
      <c r="J488" s="61">
        <v>931104</v>
      </c>
      <c r="K488" s="63" t="s">
        <v>1524</v>
      </c>
      <c r="L488" s="215" t="s">
        <v>447</v>
      </c>
      <c r="M488" s="218" t="s">
        <v>30</v>
      </c>
      <c r="P488" s="189" t="s">
        <v>2693</v>
      </c>
      <c r="Q488" s="63" t="s">
        <v>450</v>
      </c>
      <c r="R488" s="215" t="s">
        <v>1776</v>
      </c>
    </row>
    <row r="489" spans="1:18">
      <c r="A489" s="189" t="s">
        <v>2694</v>
      </c>
      <c r="B489" s="216">
        <v>25400</v>
      </c>
      <c r="C489" s="40" t="s">
        <v>2923</v>
      </c>
      <c r="D489" s="350">
        <v>931205</v>
      </c>
      <c r="E489" s="40" t="s">
        <v>2237</v>
      </c>
      <c r="F489" s="350"/>
      <c r="G489" s="40" t="s">
        <v>1377</v>
      </c>
      <c r="H489" s="358">
        <v>520240</v>
      </c>
      <c r="I489" s="328" t="s">
        <v>1195</v>
      </c>
      <c r="J489" s="351">
        <v>931104</v>
      </c>
      <c r="K489" s="63" t="s">
        <v>449</v>
      </c>
      <c r="L489" s="215" t="s">
        <v>2237</v>
      </c>
      <c r="M489" s="218" t="s">
        <v>30</v>
      </c>
      <c r="P489" s="189" t="s">
        <v>1818</v>
      </c>
      <c r="Q489" s="63" t="s">
        <v>450</v>
      </c>
      <c r="R489" s="215" t="s">
        <v>1776</v>
      </c>
    </row>
    <row r="490" spans="1:18">
      <c r="A490" s="189" t="s">
        <v>2633</v>
      </c>
      <c r="B490" s="216">
        <v>25400</v>
      </c>
      <c r="C490" s="40" t="s">
        <v>2923</v>
      </c>
      <c r="D490" s="350">
        <v>931400</v>
      </c>
      <c r="E490" s="40" t="s">
        <v>2934</v>
      </c>
      <c r="F490" s="350" t="s">
        <v>515</v>
      </c>
      <c r="G490" s="40" t="s">
        <v>2937</v>
      </c>
      <c r="H490" s="358">
        <v>520240</v>
      </c>
      <c r="I490" s="328" t="s">
        <v>1195</v>
      </c>
      <c r="J490" s="351">
        <v>931104</v>
      </c>
      <c r="K490" s="63" t="s">
        <v>1524</v>
      </c>
      <c r="L490" s="215" t="s">
        <v>445</v>
      </c>
      <c r="M490" s="218" t="s">
        <v>30</v>
      </c>
      <c r="P490" s="189" t="s">
        <v>622</v>
      </c>
      <c r="Q490" s="63" t="s">
        <v>450</v>
      </c>
      <c r="R490" s="215" t="s">
        <v>1776</v>
      </c>
    </row>
    <row r="491" spans="1:18">
      <c r="A491" s="189" t="s">
        <v>2714</v>
      </c>
      <c r="B491" s="216">
        <v>25400</v>
      </c>
      <c r="C491" s="40" t="s">
        <v>2923</v>
      </c>
      <c r="D491" s="358">
        <v>931235</v>
      </c>
      <c r="E491" s="40" t="s">
        <v>46</v>
      </c>
      <c r="F491" s="350"/>
      <c r="G491" s="40" t="s">
        <v>1377</v>
      </c>
      <c r="H491" s="358">
        <v>523840</v>
      </c>
      <c r="I491" s="328" t="s">
        <v>110</v>
      </c>
      <c r="J491" s="350">
        <v>931104</v>
      </c>
      <c r="K491" s="63" t="s">
        <v>1766</v>
      </c>
      <c r="L491" s="215" t="s">
        <v>46</v>
      </c>
      <c r="M491" s="218" t="s">
        <v>2133</v>
      </c>
      <c r="P491" s="189" t="s">
        <v>624</v>
      </c>
      <c r="Q491" s="63" t="s">
        <v>450</v>
      </c>
      <c r="R491" s="215" t="s">
        <v>1776</v>
      </c>
    </row>
    <row r="492" spans="1:18">
      <c r="A492" s="189" t="s">
        <v>2273</v>
      </c>
      <c r="B492" s="216">
        <v>25400</v>
      </c>
      <c r="C492" s="40" t="s">
        <v>2923</v>
      </c>
      <c r="D492" s="216">
        <v>931240</v>
      </c>
      <c r="E492" s="40" t="s">
        <v>104</v>
      </c>
      <c r="F492" s="216" t="s">
        <v>1377</v>
      </c>
      <c r="G492" s="40" t="s">
        <v>1377</v>
      </c>
      <c r="H492" s="216">
        <v>523840</v>
      </c>
      <c r="I492" s="328" t="s">
        <v>110</v>
      </c>
      <c r="J492" s="61">
        <v>931104</v>
      </c>
      <c r="K492" s="63" t="s">
        <v>1766</v>
      </c>
      <c r="L492" s="215" t="s">
        <v>104</v>
      </c>
      <c r="M492" s="218" t="s">
        <v>2133</v>
      </c>
      <c r="P492" s="189" t="s">
        <v>1428</v>
      </c>
      <c r="Q492" s="63" t="s">
        <v>450</v>
      </c>
      <c r="R492" s="215" t="s">
        <v>1776</v>
      </c>
    </row>
    <row r="493" spans="1:18">
      <c r="A493" s="189" t="s">
        <v>1450</v>
      </c>
      <c r="B493" s="216">
        <v>25400</v>
      </c>
      <c r="C493" s="40" t="s">
        <v>2923</v>
      </c>
      <c r="D493" s="216">
        <v>931245</v>
      </c>
      <c r="E493" s="40" t="s">
        <v>429</v>
      </c>
      <c r="F493" s="216"/>
      <c r="G493" s="40" t="s">
        <v>1377</v>
      </c>
      <c r="H493" s="216">
        <v>523840</v>
      </c>
      <c r="I493" s="328" t="s">
        <v>110</v>
      </c>
      <c r="J493" s="61">
        <v>931104</v>
      </c>
      <c r="K493" s="63" t="s">
        <v>1766</v>
      </c>
      <c r="L493" s="215" t="s">
        <v>429</v>
      </c>
      <c r="M493" s="218" t="s">
        <v>2133</v>
      </c>
      <c r="P493" s="189" t="s">
        <v>631</v>
      </c>
      <c r="Q493" s="63" t="s">
        <v>450</v>
      </c>
      <c r="R493" s="215" t="s">
        <v>1776</v>
      </c>
    </row>
    <row r="494" spans="1:18">
      <c r="A494" s="189" t="s">
        <v>656</v>
      </c>
      <c r="B494" s="216">
        <v>25400</v>
      </c>
      <c r="C494" s="40" t="s">
        <v>2923</v>
      </c>
      <c r="D494" s="216">
        <v>931255</v>
      </c>
      <c r="E494" s="40" t="s">
        <v>431</v>
      </c>
      <c r="F494" s="216"/>
      <c r="G494" s="40" t="s">
        <v>1377</v>
      </c>
      <c r="H494" s="216">
        <v>523840</v>
      </c>
      <c r="I494" s="328" t="s">
        <v>110</v>
      </c>
      <c r="J494" s="61">
        <v>931104</v>
      </c>
      <c r="K494" s="63" t="s">
        <v>1766</v>
      </c>
      <c r="L494" s="215" t="s">
        <v>431</v>
      </c>
      <c r="M494" s="218" t="s">
        <v>2133</v>
      </c>
      <c r="P494" s="189" t="s">
        <v>623</v>
      </c>
      <c r="Q494" s="63" t="s">
        <v>450</v>
      </c>
      <c r="R494" s="215" t="s">
        <v>1776</v>
      </c>
    </row>
    <row r="495" spans="1:18">
      <c r="A495" s="189" t="s">
        <v>672</v>
      </c>
      <c r="B495" s="216">
        <v>25400</v>
      </c>
      <c r="C495" s="40" t="s">
        <v>2923</v>
      </c>
      <c r="D495" s="216">
        <v>931260</v>
      </c>
      <c r="E495" s="40" t="s">
        <v>115</v>
      </c>
      <c r="F495" s="216"/>
      <c r="G495" s="40" t="s">
        <v>1377</v>
      </c>
      <c r="H495" s="216">
        <v>523840</v>
      </c>
      <c r="I495" s="328" t="s">
        <v>110</v>
      </c>
      <c r="J495" s="61">
        <v>931104</v>
      </c>
      <c r="K495" s="63" t="s">
        <v>1766</v>
      </c>
      <c r="L495" s="215" t="s">
        <v>115</v>
      </c>
      <c r="M495" s="218" t="s">
        <v>2133</v>
      </c>
      <c r="P495" s="189" t="s">
        <v>1332</v>
      </c>
      <c r="Q495" s="63" t="s">
        <v>450</v>
      </c>
      <c r="R495" s="215" t="s">
        <v>1776</v>
      </c>
    </row>
    <row r="496" spans="1:18">
      <c r="A496" s="189" t="s">
        <v>1341</v>
      </c>
      <c r="B496" s="216">
        <v>25400</v>
      </c>
      <c r="C496" s="40" t="s">
        <v>2923</v>
      </c>
      <c r="D496" s="216">
        <v>931265</v>
      </c>
      <c r="E496" s="40" t="s">
        <v>2932</v>
      </c>
      <c r="F496" s="216"/>
      <c r="G496" s="40" t="s">
        <v>1377</v>
      </c>
      <c r="H496" s="216">
        <v>523840</v>
      </c>
      <c r="I496" s="328" t="s">
        <v>110</v>
      </c>
      <c r="J496" s="61">
        <v>931104</v>
      </c>
      <c r="K496" s="63" t="s">
        <v>1766</v>
      </c>
      <c r="L496" s="215" t="s">
        <v>1339</v>
      </c>
      <c r="M496" s="218" t="s">
        <v>2133</v>
      </c>
      <c r="P496" s="189" t="s">
        <v>629</v>
      </c>
      <c r="Q496" s="63" t="s">
        <v>450</v>
      </c>
      <c r="R496" s="215" t="s">
        <v>1776</v>
      </c>
    </row>
    <row r="497" spans="1:18">
      <c r="A497" s="189" t="s">
        <v>2449</v>
      </c>
      <c r="B497" s="309">
        <v>25620</v>
      </c>
      <c r="C497" s="40" t="s">
        <v>2347</v>
      </c>
      <c r="D497" s="310">
        <v>931750</v>
      </c>
      <c r="E497" s="40" t="s">
        <v>2347</v>
      </c>
      <c r="F497" s="310"/>
      <c r="G497" s="40" t="s">
        <v>1377</v>
      </c>
      <c r="H497" s="311">
        <v>523840</v>
      </c>
      <c r="I497" s="328" t="s">
        <v>110</v>
      </c>
      <c r="J497" s="310">
        <v>931750</v>
      </c>
      <c r="K497" s="307" t="s">
        <v>1524</v>
      </c>
      <c r="L497" s="308" t="s">
        <v>448</v>
      </c>
      <c r="M497" s="312" t="s">
        <v>2133</v>
      </c>
      <c r="P497" s="189" t="s">
        <v>641</v>
      </c>
      <c r="Q497" s="63" t="s">
        <v>450</v>
      </c>
      <c r="R497" s="215" t="s">
        <v>1776</v>
      </c>
    </row>
    <row r="498" spans="1:18">
      <c r="A498" s="189" t="s">
        <v>809</v>
      </c>
      <c r="B498" s="216">
        <v>25540</v>
      </c>
      <c r="C498" s="40" t="s">
        <v>442</v>
      </c>
      <c r="D498" s="216">
        <v>931116</v>
      </c>
      <c r="E498" s="40" t="s">
        <v>442</v>
      </c>
      <c r="F498" s="216"/>
      <c r="G498" s="40" t="s">
        <v>1377</v>
      </c>
      <c r="H498" s="216">
        <v>523640</v>
      </c>
      <c r="I498" s="328" t="s">
        <v>109</v>
      </c>
      <c r="J498" s="61">
        <v>931116</v>
      </c>
      <c r="K498" s="63" t="s">
        <v>47</v>
      </c>
      <c r="L498" s="215" t="s">
        <v>442</v>
      </c>
      <c r="M498" s="218" t="s">
        <v>2133</v>
      </c>
      <c r="P498" s="189" t="s">
        <v>625</v>
      </c>
      <c r="Q498" s="63" t="s">
        <v>450</v>
      </c>
      <c r="R498" s="215" t="s">
        <v>1776</v>
      </c>
    </row>
    <row r="499" spans="1:18">
      <c r="A499" s="189" t="s">
        <v>2629</v>
      </c>
      <c r="B499" s="216">
        <v>25400</v>
      </c>
      <c r="C499" s="40" t="s">
        <v>2923</v>
      </c>
      <c r="D499" s="216">
        <v>931119</v>
      </c>
      <c r="E499" s="40" t="s">
        <v>23</v>
      </c>
      <c r="F499" s="216" t="s">
        <v>522</v>
      </c>
      <c r="G499" s="40" t="s">
        <v>2925</v>
      </c>
      <c r="H499" s="358">
        <v>523640</v>
      </c>
      <c r="I499" s="328" t="s">
        <v>109</v>
      </c>
      <c r="J499" s="61">
        <v>931104</v>
      </c>
      <c r="K499" s="63" t="s">
        <v>23</v>
      </c>
      <c r="L499" s="215" t="s">
        <v>436</v>
      </c>
      <c r="M499" s="218" t="s">
        <v>2133</v>
      </c>
      <c r="P499" s="189" t="s">
        <v>635</v>
      </c>
      <c r="Q499" s="63" t="s">
        <v>450</v>
      </c>
      <c r="R499" s="215" t="s">
        <v>1776</v>
      </c>
    </row>
    <row r="500" spans="1:18">
      <c r="A500" s="189" t="s">
        <v>2247</v>
      </c>
      <c r="B500" s="216">
        <v>25400</v>
      </c>
      <c r="C500" s="40" t="s">
        <v>2923</v>
      </c>
      <c r="D500" s="216">
        <v>931119</v>
      </c>
      <c r="E500" s="40" t="s">
        <v>23</v>
      </c>
      <c r="F500" s="216" t="s">
        <v>1377</v>
      </c>
      <c r="G500" s="40" t="s">
        <v>1377</v>
      </c>
      <c r="H500" s="216">
        <v>523640</v>
      </c>
      <c r="I500" s="328" t="s">
        <v>109</v>
      </c>
      <c r="J500" s="61">
        <v>931104</v>
      </c>
      <c r="K500" s="63" t="s">
        <v>23</v>
      </c>
      <c r="L500" s="215" t="s">
        <v>506</v>
      </c>
      <c r="M500" s="218" t="s">
        <v>2133</v>
      </c>
      <c r="P500" s="189" t="s">
        <v>2153</v>
      </c>
      <c r="Q500" s="63" t="s">
        <v>450</v>
      </c>
      <c r="R500" s="215" t="s">
        <v>1776</v>
      </c>
    </row>
    <row r="501" spans="1:18">
      <c r="A501" s="189" t="s">
        <v>2663</v>
      </c>
      <c r="B501" s="216">
        <v>25400</v>
      </c>
      <c r="C501" s="40" t="s">
        <v>2923</v>
      </c>
      <c r="D501" s="216">
        <v>931119</v>
      </c>
      <c r="E501" s="40" t="s">
        <v>23</v>
      </c>
      <c r="F501" s="216" t="s">
        <v>523</v>
      </c>
      <c r="G501" s="40" t="s">
        <v>2928</v>
      </c>
      <c r="H501" s="358">
        <v>523640</v>
      </c>
      <c r="I501" s="328" t="s">
        <v>109</v>
      </c>
      <c r="J501" s="61">
        <v>931104</v>
      </c>
      <c r="K501" s="63" t="s">
        <v>23</v>
      </c>
      <c r="L501" s="215" t="s">
        <v>437</v>
      </c>
      <c r="M501" s="218" t="s">
        <v>2133</v>
      </c>
      <c r="P501" s="189" t="s">
        <v>630</v>
      </c>
      <c r="Q501" s="63" t="s">
        <v>450</v>
      </c>
      <c r="R501" s="215" t="s">
        <v>1776</v>
      </c>
    </row>
    <row r="502" spans="1:18">
      <c r="A502" s="189" t="s">
        <v>2890</v>
      </c>
      <c r="B502" s="350">
        <v>25400</v>
      </c>
      <c r="C502" s="40" t="s">
        <v>2923</v>
      </c>
      <c r="D502" s="216">
        <v>931119</v>
      </c>
      <c r="E502" s="40" t="s">
        <v>23</v>
      </c>
      <c r="F502" s="216" t="s">
        <v>526</v>
      </c>
      <c r="G502" s="40" t="s">
        <v>2926</v>
      </c>
      <c r="H502" s="358">
        <v>523640</v>
      </c>
      <c r="I502" s="328" t="s">
        <v>109</v>
      </c>
      <c r="J502" s="61">
        <v>931104</v>
      </c>
      <c r="K502" s="63" t="s">
        <v>23</v>
      </c>
      <c r="L502" s="215" t="s">
        <v>439</v>
      </c>
      <c r="M502" s="218" t="s">
        <v>2133</v>
      </c>
      <c r="P502" s="189" t="s">
        <v>633</v>
      </c>
      <c r="Q502" s="63" t="s">
        <v>450</v>
      </c>
      <c r="R502" s="215" t="s">
        <v>1776</v>
      </c>
    </row>
    <row r="503" spans="1:18">
      <c r="A503" s="189" t="s">
        <v>767</v>
      </c>
      <c r="B503" s="216">
        <v>25590</v>
      </c>
      <c r="C503" s="40" t="s">
        <v>1564</v>
      </c>
      <c r="D503" s="216">
        <v>931150</v>
      </c>
      <c r="E503" s="40" t="s">
        <v>1564</v>
      </c>
      <c r="F503" s="216"/>
      <c r="G503" s="40" t="s">
        <v>1377</v>
      </c>
      <c r="H503" s="216">
        <v>523640</v>
      </c>
      <c r="I503" s="328" t="s">
        <v>109</v>
      </c>
      <c r="J503" s="61">
        <v>931150</v>
      </c>
      <c r="K503" s="63" t="s">
        <v>47</v>
      </c>
      <c r="L503" s="215" t="s">
        <v>1564</v>
      </c>
      <c r="M503" s="218" t="s">
        <v>2133</v>
      </c>
      <c r="P503" t="s">
        <v>3002</v>
      </c>
      <c r="Q503" s="7" t="s">
        <v>450</v>
      </c>
      <c r="R503" s="7" t="s">
        <v>1776</v>
      </c>
    </row>
    <row r="504" spans="1:18">
      <c r="A504" s="189" t="s">
        <v>1536</v>
      </c>
      <c r="B504" s="216">
        <v>25430</v>
      </c>
      <c r="C504" s="40" t="s">
        <v>2951</v>
      </c>
      <c r="D504" s="216">
        <v>931170</v>
      </c>
      <c r="E504" s="40" t="s">
        <v>1515</v>
      </c>
      <c r="F504" s="216" t="s">
        <v>1377</v>
      </c>
      <c r="G504" s="40" t="s">
        <v>1377</v>
      </c>
      <c r="H504" s="216">
        <v>523640</v>
      </c>
      <c r="I504" s="328" t="s">
        <v>109</v>
      </c>
      <c r="J504" s="61">
        <v>931170</v>
      </c>
      <c r="K504" s="63" t="s">
        <v>47</v>
      </c>
      <c r="L504" s="215" t="s">
        <v>508</v>
      </c>
      <c r="M504" s="218" t="s">
        <v>2133</v>
      </c>
      <c r="P504" t="s">
        <v>3034</v>
      </c>
      <c r="Q504" s="65" t="s">
        <v>450</v>
      </c>
      <c r="R504" s="65" t="s">
        <v>1776</v>
      </c>
    </row>
    <row r="505" spans="1:18">
      <c r="A505" s="189" t="s">
        <v>2011</v>
      </c>
      <c r="B505" s="216">
        <v>25400</v>
      </c>
      <c r="C505" s="40" t="s">
        <v>2923</v>
      </c>
      <c r="D505" s="216">
        <v>931183</v>
      </c>
      <c r="E505" s="40" t="s">
        <v>2929</v>
      </c>
      <c r="F505" s="216" t="s">
        <v>1377</v>
      </c>
      <c r="G505" s="40" t="s">
        <v>1377</v>
      </c>
      <c r="H505" s="216">
        <v>523640</v>
      </c>
      <c r="I505" s="328" t="s">
        <v>109</v>
      </c>
      <c r="J505" s="61">
        <v>931104</v>
      </c>
      <c r="K505" s="63" t="s">
        <v>1766</v>
      </c>
      <c r="L505" s="215" t="s">
        <v>1775</v>
      </c>
      <c r="M505" s="218" t="s">
        <v>2133</v>
      </c>
      <c r="P505" t="s">
        <v>3090</v>
      </c>
      <c r="Q505" s="65" t="s">
        <v>450</v>
      </c>
      <c r="R505" s="65" t="s">
        <v>1776</v>
      </c>
    </row>
    <row r="506" spans="1:18">
      <c r="A506" s="189" t="s">
        <v>1826</v>
      </c>
      <c r="B506" s="216">
        <v>25400</v>
      </c>
      <c r="C506" s="40" t="s">
        <v>2923</v>
      </c>
      <c r="D506" s="216">
        <v>931235</v>
      </c>
      <c r="E506" s="40" t="s">
        <v>46</v>
      </c>
      <c r="F506" s="216" t="s">
        <v>1377</v>
      </c>
      <c r="G506" s="40" t="s">
        <v>1377</v>
      </c>
      <c r="H506" s="216">
        <v>523640</v>
      </c>
      <c r="I506" s="328" t="s">
        <v>109</v>
      </c>
      <c r="J506" s="61">
        <v>931104</v>
      </c>
      <c r="K506" s="63" t="s">
        <v>1766</v>
      </c>
      <c r="L506" s="215" t="s">
        <v>46</v>
      </c>
      <c r="M506" s="218" t="s">
        <v>2133</v>
      </c>
      <c r="P506" t="s">
        <v>3129</v>
      </c>
      <c r="Q506" s="65" t="s">
        <v>450</v>
      </c>
      <c r="R506" s="65" t="s">
        <v>1776</v>
      </c>
    </row>
    <row r="507" spans="1:18">
      <c r="A507" s="189" t="s">
        <v>2504</v>
      </c>
      <c r="B507" s="216">
        <v>25400</v>
      </c>
      <c r="C507" s="40" t="s">
        <v>2923</v>
      </c>
      <c r="D507" s="216">
        <v>931245</v>
      </c>
      <c r="E507" s="40" t="s">
        <v>429</v>
      </c>
      <c r="F507" s="216"/>
      <c r="G507" s="40" t="s">
        <v>1377</v>
      </c>
      <c r="H507" s="216">
        <v>523640</v>
      </c>
      <c r="I507" s="328" t="s">
        <v>109</v>
      </c>
      <c r="J507" s="61">
        <v>931104</v>
      </c>
      <c r="K507" s="63" t="s">
        <v>1766</v>
      </c>
      <c r="L507" s="215" t="s">
        <v>429</v>
      </c>
      <c r="M507" s="218" t="s">
        <v>2133</v>
      </c>
      <c r="P507" t="s">
        <v>3165</v>
      </c>
      <c r="Q507" s="65" t="s">
        <v>450</v>
      </c>
      <c r="R507" s="65" t="s">
        <v>1776</v>
      </c>
    </row>
    <row r="508" spans="1:18">
      <c r="A508" s="189" t="s">
        <v>654</v>
      </c>
      <c r="B508" s="216">
        <v>25400</v>
      </c>
      <c r="C508" s="40" t="s">
        <v>2923</v>
      </c>
      <c r="D508" s="216">
        <v>931255</v>
      </c>
      <c r="E508" s="40" t="s">
        <v>431</v>
      </c>
      <c r="F508" s="216"/>
      <c r="G508" s="40" t="s">
        <v>1377</v>
      </c>
      <c r="H508" s="216">
        <v>523640</v>
      </c>
      <c r="I508" s="328" t="s">
        <v>109</v>
      </c>
      <c r="J508" s="61">
        <v>931104</v>
      </c>
      <c r="K508" s="63" t="s">
        <v>1766</v>
      </c>
      <c r="L508" s="215" t="s">
        <v>431</v>
      </c>
      <c r="M508" s="218" t="s">
        <v>2133</v>
      </c>
      <c r="P508" t="s">
        <v>3175</v>
      </c>
      <c r="Q508" s="65" t="s">
        <v>450</v>
      </c>
      <c r="R508" s="65" t="s">
        <v>1776</v>
      </c>
    </row>
    <row r="509" spans="1:18">
      <c r="A509" s="189" t="s">
        <v>670</v>
      </c>
      <c r="B509" s="216">
        <v>25400</v>
      </c>
      <c r="C509" s="40" t="s">
        <v>2923</v>
      </c>
      <c r="D509" s="216">
        <v>931260</v>
      </c>
      <c r="E509" s="40" t="s">
        <v>115</v>
      </c>
      <c r="F509" s="216"/>
      <c r="G509" s="40" t="s">
        <v>1377</v>
      </c>
      <c r="H509" s="216">
        <v>523640</v>
      </c>
      <c r="I509" s="328" t="s">
        <v>109</v>
      </c>
      <c r="J509" s="61">
        <v>931104</v>
      </c>
      <c r="K509" s="63" t="s">
        <v>1766</v>
      </c>
      <c r="L509" s="215" t="s">
        <v>115</v>
      </c>
      <c r="M509" s="218" t="s">
        <v>2133</v>
      </c>
      <c r="P509" t="s">
        <v>3176</v>
      </c>
      <c r="Q509" s="65" t="s">
        <v>450</v>
      </c>
      <c r="R509" s="65" t="s">
        <v>1776</v>
      </c>
    </row>
    <row r="510" spans="1:18">
      <c r="A510" s="189" t="s">
        <v>2723</v>
      </c>
      <c r="B510" s="216">
        <v>25400</v>
      </c>
      <c r="C510" s="40" t="s">
        <v>2923</v>
      </c>
      <c r="D510" s="358">
        <v>931265</v>
      </c>
      <c r="E510" s="40" t="s">
        <v>2932</v>
      </c>
      <c r="F510" s="350"/>
      <c r="G510" s="40" t="s">
        <v>1377</v>
      </c>
      <c r="H510" s="358">
        <v>523640</v>
      </c>
      <c r="I510" s="328" t="s">
        <v>109</v>
      </c>
      <c r="J510" s="350">
        <v>931104</v>
      </c>
      <c r="K510" s="63" t="s">
        <v>1766</v>
      </c>
      <c r="L510" s="215" t="s">
        <v>1339</v>
      </c>
      <c r="M510" s="218" t="s">
        <v>2133</v>
      </c>
      <c r="P510" t="s">
        <v>3179</v>
      </c>
      <c r="Q510" s="65" t="s">
        <v>450</v>
      </c>
      <c r="R510" s="65" t="s">
        <v>1776</v>
      </c>
    </row>
    <row r="511" spans="1:18">
      <c r="A511" s="189" t="s">
        <v>2030</v>
      </c>
      <c r="B511" s="216">
        <v>25400</v>
      </c>
      <c r="C511" s="40" t="s">
        <v>2923</v>
      </c>
      <c r="D511" s="216">
        <v>931400</v>
      </c>
      <c r="E511" s="40" t="s">
        <v>2934</v>
      </c>
      <c r="F511" s="216" t="s">
        <v>518</v>
      </c>
      <c r="G511" s="40" t="s">
        <v>2935</v>
      </c>
      <c r="H511" s="216">
        <v>523640</v>
      </c>
      <c r="I511" s="328" t="s">
        <v>109</v>
      </c>
      <c r="J511" s="61">
        <v>931104</v>
      </c>
      <c r="K511" s="63" t="s">
        <v>1524</v>
      </c>
      <c r="L511" s="215" t="s">
        <v>326</v>
      </c>
      <c r="M511" s="218" t="s">
        <v>2133</v>
      </c>
      <c r="P511" t="s">
        <v>3196</v>
      </c>
      <c r="Q511" s="65" t="s">
        <v>450</v>
      </c>
      <c r="R511" s="65" t="s">
        <v>1776</v>
      </c>
    </row>
    <row r="512" spans="1:18">
      <c r="A512" s="189" t="s">
        <v>1125</v>
      </c>
      <c r="B512" s="216">
        <v>25420</v>
      </c>
      <c r="C512" s="40" t="s">
        <v>449</v>
      </c>
      <c r="D512" s="216">
        <v>931401</v>
      </c>
      <c r="E512" s="40" t="s">
        <v>2950</v>
      </c>
      <c r="F512" s="216"/>
      <c r="G512" s="40" t="s">
        <v>1377</v>
      </c>
      <c r="H512" s="216">
        <v>523640</v>
      </c>
      <c r="I512" s="328" t="s">
        <v>109</v>
      </c>
      <c r="J512" s="61">
        <v>931180</v>
      </c>
      <c r="K512" s="63" t="s">
        <v>449</v>
      </c>
      <c r="L512" s="215" t="s">
        <v>503</v>
      </c>
      <c r="M512" s="218" t="s">
        <v>2133</v>
      </c>
      <c r="P512" t="s">
        <v>3215</v>
      </c>
      <c r="Q512" s="65" t="s">
        <v>450</v>
      </c>
      <c r="R512" s="65" t="s">
        <v>1776</v>
      </c>
    </row>
    <row r="513" spans="1:18">
      <c r="A513" s="189" t="s">
        <v>810</v>
      </c>
      <c r="B513" s="216">
        <v>25540</v>
      </c>
      <c r="C513" s="40" t="s">
        <v>442</v>
      </c>
      <c r="D513" s="216">
        <v>931116</v>
      </c>
      <c r="E513" s="40" t="s">
        <v>442</v>
      </c>
      <c r="F513" s="216"/>
      <c r="G513" s="40" t="s">
        <v>1377</v>
      </c>
      <c r="H513" s="216">
        <v>523660</v>
      </c>
      <c r="I513" s="328" t="s">
        <v>64</v>
      </c>
      <c r="J513" s="61">
        <v>931116</v>
      </c>
      <c r="K513" s="63" t="s">
        <v>47</v>
      </c>
      <c r="L513" s="215" t="s">
        <v>442</v>
      </c>
      <c r="M513" s="218" t="s">
        <v>2133</v>
      </c>
      <c r="P513" t="s">
        <v>3218</v>
      </c>
      <c r="Q513" s="65" t="s">
        <v>450</v>
      </c>
      <c r="R513" s="65" t="s">
        <v>1776</v>
      </c>
    </row>
    <row r="514" spans="1:18">
      <c r="A514" s="189" t="s">
        <v>2503</v>
      </c>
      <c r="B514" s="216">
        <v>25400</v>
      </c>
      <c r="C514" s="40" t="s">
        <v>2923</v>
      </c>
      <c r="D514" s="216">
        <v>931235</v>
      </c>
      <c r="E514" s="40" t="s">
        <v>46</v>
      </c>
      <c r="F514" s="216"/>
      <c r="G514" s="40" t="s">
        <v>1377</v>
      </c>
      <c r="H514" s="216">
        <v>523660</v>
      </c>
      <c r="I514" s="328" t="s">
        <v>64</v>
      </c>
      <c r="J514" s="61">
        <v>931104</v>
      </c>
      <c r="K514" s="63" t="s">
        <v>1766</v>
      </c>
      <c r="L514" s="215" t="s">
        <v>46</v>
      </c>
      <c r="M514" s="218" t="s">
        <v>2133</v>
      </c>
      <c r="P514" t="s">
        <v>3278</v>
      </c>
      <c r="Q514" s="65" t="s">
        <v>450</v>
      </c>
      <c r="R514" s="65" t="s">
        <v>1776</v>
      </c>
    </row>
    <row r="515" spans="1:18">
      <c r="A515" s="189" t="s">
        <v>2641</v>
      </c>
      <c r="B515" s="216">
        <v>25400</v>
      </c>
      <c r="C515" s="40" t="s">
        <v>2923</v>
      </c>
      <c r="D515" s="358">
        <v>931400</v>
      </c>
      <c r="E515" s="40" t="s">
        <v>2934</v>
      </c>
      <c r="F515" s="350" t="s">
        <v>513</v>
      </c>
      <c r="G515" s="40" t="s">
        <v>2938</v>
      </c>
      <c r="H515" s="358">
        <v>523660</v>
      </c>
      <c r="I515" s="328" t="s">
        <v>64</v>
      </c>
      <c r="J515" s="350">
        <v>931104</v>
      </c>
      <c r="K515" s="63" t="s">
        <v>1524</v>
      </c>
      <c r="L515" s="215" t="s">
        <v>446</v>
      </c>
      <c r="M515" s="218" t="s">
        <v>2133</v>
      </c>
      <c r="P515" t="s">
        <v>3283</v>
      </c>
      <c r="Q515" s="65" t="s">
        <v>450</v>
      </c>
      <c r="R515" s="65" t="s">
        <v>1776</v>
      </c>
    </row>
    <row r="516" spans="1:18">
      <c r="A516" s="189" t="s">
        <v>2386</v>
      </c>
      <c r="B516" s="216">
        <v>25400</v>
      </c>
      <c r="C516" s="40" t="s">
        <v>2923</v>
      </c>
      <c r="D516" s="216">
        <v>931400</v>
      </c>
      <c r="E516" s="40" t="s">
        <v>2934</v>
      </c>
      <c r="F516" s="216" t="s">
        <v>1377</v>
      </c>
      <c r="G516" s="40" t="s">
        <v>1377</v>
      </c>
      <c r="H516" s="216">
        <v>523660</v>
      </c>
      <c r="I516" s="328" t="s">
        <v>64</v>
      </c>
      <c r="J516" s="61">
        <v>931104</v>
      </c>
      <c r="K516" s="63" t="s">
        <v>1524</v>
      </c>
      <c r="L516" s="215" t="s">
        <v>1913</v>
      </c>
      <c r="M516" s="218" t="s">
        <v>2133</v>
      </c>
      <c r="P516" t="s">
        <v>3300</v>
      </c>
      <c r="Q516" s="65" t="s">
        <v>450</v>
      </c>
      <c r="R516" s="65" t="s">
        <v>1776</v>
      </c>
    </row>
    <row r="517" spans="1:18">
      <c r="A517" s="189" t="s">
        <v>2291</v>
      </c>
      <c r="B517" s="216">
        <v>25400</v>
      </c>
      <c r="C517" s="40" t="s">
        <v>2923</v>
      </c>
      <c r="D517" s="216">
        <v>931400</v>
      </c>
      <c r="E517" s="40" t="s">
        <v>2934</v>
      </c>
      <c r="F517" s="216" t="s">
        <v>516</v>
      </c>
      <c r="G517" s="40" t="s">
        <v>2944</v>
      </c>
      <c r="H517" s="216">
        <v>523660</v>
      </c>
      <c r="I517" s="328" t="s">
        <v>64</v>
      </c>
      <c r="J517" s="61">
        <v>931104</v>
      </c>
      <c r="K517" s="63" t="s">
        <v>1524</v>
      </c>
      <c r="L517" s="215" t="s">
        <v>448</v>
      </c>
      <c r="M517" s="218" t="s">
        <v>2133</v>
      </c>
      <c r="P517" t="s">
        <v>3329</v>
      </c>
      <c r="Q517" s="65" t="s">
        <v>450</v>
      </c>
      <c r="R517" s="65" t="s">
        <v>1776</v>
      </c>
    </row>
    <row r="518" spans="1:18">
      <c r="A518" s="189" t="s">
        <v>826</v>
      </c>
      <c r="B518" s="216">
        <v>25540</v>
      </c>
      <c r="C518" s="40" t="s">
        <v>442</v>
      </c>
      <c r="D518" s="216">
        <v>931116</v>
      </c>
      <c r="E518" s="40" t="s">
        <v>442</v>
      </c>
      <c r="F518" s="216"/>
      <c r="G518" s="40" t="s">
        <v>1377</v>
      </c>
      <c r="H518" s="337">
        <v>528140</v>
      </c>
      <c r="I518" s="328" t="s">
        <v>76</v>
      </c>
      <c r="J518" s="61">
        <v>931116</v>
      </c>
      <c r="K518" s="63" t="s">
        <v>47</v>
      </c>
      <c r="L518" s="215" t="s">
        <v>442</v>
      </c>
      <c r="M518" s="338" t="s">
        <v>2546</v>
      </c>
      <c r="P518" t="s">
        <v>3346</v>
      </c>
      <c r="Q518" s="65" t="s">
        <v>450</v>
      </c>
      <c r="R518" s="65" t="s">
        <v>1776</v>
      </c>
    </row>
    <row r="519" spans="1:18">
      <c r="A519" s="189" t="s">
        <v>1315</v>
      </c>
      <c r="B519" s="216">
        <v>25590</v>
      </c>
      <c r="C519" s="40" t="s">
        <v>1564</v>
      </c>
      <c r="D519" s="216">
        <v>931150</v>
      </c>
      <c r="E519" s="40" t="s">
        <v>1564</v>
      </c>
      <c r="F519" s="216"/>
      <c r="G519" s="40" t="s">
        <v>1377</v>
      </c>
      <c r="H519" s="337">
        <v>528140</v>
      </c>
      <c r="I519" s="328" t="s">
        <v>76</v>
      </c>
      <c r="J519" s="61">
        <v>931150</v>
      </c>
      <c r="K519" s="63" t="s">
        <v>47</v>
      </c>
      <c r="L519" s="215" t="s">
        <v>1564</v>
      </c>
      <c r="M519" s="338" t="s">
        <v>2546</v>
      </c>
      <c r="P519" t="s">
        <v>3377</v>
      </c>
      <c r="Q519" s="65" t="s">
        <v>450</v>
      </c>
      <c r="R519" s="65" t="s">
        <v>1776</v>
      </c>
    </row>
    <row r="520" spans="1:18">
      <c r="A520" s="189" t="s">
        <v>2690</v>
      </c>
      <c r="B520" s="350">
        <v>25400</v>
      </c>
      <c r="C520" s="40" t="s">
        <v>2923</v>
      </c>
      <c r="D520" s="216">
        <v>931183</v>
      </c>
      <c r="E520" s="40" t="s">
        <v>2929</v>
      </c>
      <c r="F520" s="350"/>
      <c r="G520" s="40" t="s">
        <v>1377</v>
      </c>
      <c r="H520" s="337">
        <v>528140</v>
      </c>
      <c r="I520" s="328" t="s">
        <v>76</v>
      </c>
      <c r="J520" s="358">
        <v>931183</v>
      </c>
      <c r="K520" s="63" t="s">
        <v>1766</v>
      </c>
      <c r="L520" s="215" t="s">
        <v>1775</v>
      </c>
      <c r="M520" s="338" t="s">
        <v>2546</v>
      </c>
      <c r="P520" t="s">
        <v>3400</v>
      </c>
      <c r="Q520" s="65" t="s">
        <v>450</v>
      </c>
      <c r="R520" s="65" t="s">
        <v>1776</v>
      </c>
    </row>
    <row r="521" spans="1:18">
      <c r="A521" s="189" t="s">
        <v>2166</v>
      </c>
      <c r="B521" s="216">
        <v>25400</v>
      </c>
      <c r="C521" s="40" t="s">
        <v>2923</v>
      </c>
      <c r="D521" s="216">
        <v>931210</v>
      </c>
      <c r="E521" s="40" t="s">
        <v>510</v>
      </c>
      <c r="F521" s="216" t="s">
        <v>1377</v>
      </c>
      <c r="G521" s="40" t="s">
        <v>1377</v>
      </c>
      <c r="H521" s="337">
        <v>528140</v>
      </c>
      <c r="I521" s="328" t="s">
        <v>76</v>
      </c>
      <c r="J521" s="61">
        <v>931104</v>
      </c>
      <c r="K521" s="63" t="s">
        <v>450</v>
      </c>
      <c r="L521" s="215" t="s">
        <v>510</v>
      </c>
      <c r="M521" s="338" t="s">
        <v>2546</v>
      </c>
      <c r="P521" t="s">
        <v>3440</v>
      </c>
      <c r="Q521" s="65" t="s">
        <v>450</v>
      </c>
      <c r="R521" s="65" t="s">
        <v>1776</v>
      </c>
    </row>
    <row r="522" spans="1:18">
      <c r="A522" s="189" t="s">
        <v>548</v>
      </c>
      <c r="B522" s="216">
        <v>25400</v>
      </c>
      <c r="C522" s="40" t="s">
        <v>2923</v>
      </c>
      <c r="D522" s="216">
        <v>931220</v>
      </c>
      <c r="E522" s="40" t="s">
        <v>529</v>
      </c>
      <c r="F522" s="216"/>
      <c r="G522" s="40" t="s">
        <v>1377</v>
      </c>
      <c r="H522" s="337">
        <v>528140</v>
      </c>
      <c r="I522" s="328" t="s">
        <v>76</v>
      </c>
      <c r="J522" s="61">
        <v>931104</v>
      </c>
      <c r="K522" s="63" t="s">
        <v>1766</v>
      </c>
      <c r="L522" s="215" t="s">
        <v>117</v>
      </c>
      <c r="M522" s="338" t="s">
        <v>2546</v>
      </c>
      <c r="P522" s="189" t="s">
        <v>602</v>
      </c>
      <c r="Q522" s="63" t="s">
        <v>1766</v>
      </c>
      <c r="R522" s="215" t="s">
        <v>104</v>
      </c>
    </row>
    <row r="523" spans="1:18">
      <c r="A523" s="189" t="s">
        <v>2123</v>
      </c>
      <c r="B523" s="216">
        <v>25400</v>
      </c>
      <c r="C523" s="40" t="s">
        <v>2923</v>
      </c>
      <c r="D523" s="216">
        <v>931235</v>
      </c>
      <c r="E523" s="40" t="s">
        <v>46</v>
      </c>
      <c r="F523" s="216"/>
      <c r="G523" s="40" t="s">
        <v>1377</v>
      </c>
      <c r="H523" s="337">
        <v>528140</v>
      </c>
      <c r="I523" s="328" t="s">
        <v>76</v>
      </c>
      <c r="J523" s="61">
        <v>931104</v>
      </c>
      <c r="K523" s="63" t="s">
        <v>1766</v>
      </c>
      <c r="L523" s="215" t="s">
        <v>46</v>
      </c>
      <c r="M523" s="338" t="s">
        <v>2546</v>
      </c>
      <c r="P523" s="189" t="s">
        <v>1349</v>
      </c>
      <c r="Q523" s="63" t="s">
        <v>1766</v>
      </c>
      <c r="R523" s="215" t="s">
        <v>104</v>
      </c>
    </row>
    <row r="524" spans="1:18">
      <c r="A524" s="189" t="s">
        <v>1964</v>
      </c>
      <c r="B524" s="216">
        <v>25400</v>
      </c>
      <c r="C524" s="40" t="s">
        <v>2923</v>
      </c>
      <c r="D524" s="216">
        <v>931240</v>
      </c>
      <c r="E524" s="40" t="s">
        <v>104</v>
      </c>
      <c r="F524" s="216" t="s">
        <v>1377</v>
      </c>
      <c r="G524" s="40" t="s">
        <v>1377</v>
      </c>
      <c r="H524" s="337">
        <v>528140</v>
      </c>
      <c r="I524" s="328" t="s">
        <v>76</v>
      </c>
      <c r="J524" s="61">
        <v>931104</v>
      </c>
      <c r="K524" s="63" t="s">
        <v>1766</v>
      </c>
      <c r="L524" s="215" t="s">
        <v>104</v>
      </c>
      <c r="M524" s="338" t="s">
        <v>2546</v>
      </c>
      <c r="P524" s="189" t="s">
        <v>1460</v>
      </c>
      <c r="Q524" s="63" t="s">
        <v>1766</v>
      </c>
      <c r="R524" s="215" t="s">
        <v>104</v>
      </c>
    </row>
    <row r="525" spans="1:18">
      <c r="A525" s="189" t="s">
        <v>1545</v>
      </c>
      <c r="B525" s="216">
        <v>25400</v>
      </c>
      <c r="C525" s="40" t="s">
        <v>2923</v>
      </c>
      <c r="D525" s="216">
        <v>931400</v>
      </c>
      <c r="E525" s="40" t="s">
        <v>2934</v>
      </c>
      <c r="F525" s="216"/>
      <c r="G525" s="40" t="s">
        <v>1377</v>
      </c>
      <c r="H525" s="337">
        <v>528140</v>
      </c>
      <c r="I525" s="328" t="s">
        <v>76</v>
      </c>
      <c r="J525" s="61">
        <v>931104</v>
      </c>
      <c r="K525" s="63" t="s">
        <v>1524</v>
      </c>
      <c r="L525" s="215" t="s">
        <v>1913</v>
      </c>
      <c r="M525" s="338" t="s">
        <v>2546</v>
      </c>
      <c r="P525" s="189" t="s">
        <v>1313</v>
      </c>
      <c r="Q525" s="63" t="s">
        <v>1766</v>
      </c>
      <c r="R525" s="215" t="s">
        <v>104</v>
      </c>
    </row>
    <row r="526" spans="1:18">
      <c r="A526" s="189" t="s">
        <v>2668</v>
      </c>
      <c r="B526" s="350">
        <v>25400</v>
      </c>
      <c r="C526" s="40" t="s">
        <v>2923</v>
      </c>
      <c r="D526" s="358">
        <v>931400</v>
      </c>
      <c r="E526" s="40" t="s">
        <v>2934</v>
      </c>
      <c r="F526" s="350" t="s">
        <v>520</v>
      </c>
      <c r="G526" s="40" t="s">
        <v>2940</v>
      </c>
      <c r="H526" s="337">
        <v>528140</v>
      </c>
      <c r="I526" s="328" t="s">
        <v>76</v>
      </c>
      <c r="J526" s="350">
        <v>931104</v>
      </c>
      <c r="K526" s="63" t="s">
        <v>1524</v>
      </c>
      <c r="L526" s="215" t="s">
        <v>447</v>
      </c>
      <c r="M526" s="338" t="s">
        <v>2546</v>
      </c>
      <c r="P526" s="189" t="s">
        <v>2273</v>
      </c>
      <c r="Q526" s="63" t="s">
        <v>1766</v>
      </c>
      <c r="R526" s="215" t="s">
        <v>104</v>
      </c>
    </row>
    <row r="527" spans="1:18">
      <c r="A527" s="189" t="s">
        <v>2651</v>
      </c>
      <c r="B527" s="350">
        <v>33100</v>
      </c>
      <c r="C527" s="40" t="s">
        <v>1641</v>
      </c>
      <c r="D527" s="358">
        <v>931105</v>
      </c>
      <c r="E527" s="40" t="s">
        <v>1641</v>
      </c>
      <c r="F527" s="350" t="s">
        <v>526</v>
      </c>
      <c r="G527" s="40" t="s">
        <v>2926</v>
      </c>
      <c r="H527" s="358">
        <v>524660</v>
      </c>
      <c r="I527" s="328" t="s">
        <v>343</v>
      </c>
      <c r="J527" s="358">
        <v>931105</v>
      </c>
      <c r="K527" s="321" t="s">
        <v>450</v>
      </c>
      <c r="L527" s="322" t="s">
        <v>1641</v>
      </c>
      <c r="M527" s="325" t="s">
        <v>1671</v>
      </c>
      <c r="P527" s="189" t="s">
        <v>1964</v>
      </c>
      <c r="Q527" s="63" t="s">
        <v>1766</v>
      </c>
      <c r="R527" s="215" t="s">
        <v>104</v>
      </c>
    </row>
    <row r="528" spans="1:18">
      <c r="A528" s="189" t="s">
        <v>1855</v>
      </c>
      <c r="B528" s="350">
        <v>33100</v>
      </c>
      <c r="C528" s="40" t="s">
        <v>1641</v>
      </c>
      <c r="D528" s="323">
        <v>931105</v>
      </c>
      <c r="E528" s="40" t="s">
        <v>1641</v>
      </c>
      <c r="F528" s="323" t="s">
        <v>1377</v>
      </c>
      <c r="G528" s="40" t="s">
        <v>1377</v>
      </c>
      <c r="H528" s="323">
        <v>524660</v>
      </c>
      <c r="I528" s="328" t="s">
        <v>343</v>
      </c>
      <c r="J528" s="324">
        <v>931105</v>
      </c>
      <c r="K528" s="321" t="s">
        <v>450</v>
      </c>
      <c r="L528" s="322" t="s">
        <v>1641</v>
      </c>
      <c r="M528" s="325" t="s">
        <v>1671</v>
      </c>
      <c r="P528" s="189" t="s">
        <v>2877</v>
      </c>
      <c r="Q528" s="63" t="s">
        <v>1766</v>
      </c>
      <c r="R528" s="215" t="s">
        <v>104</v>
      </c>
    </row>
    <row r="529" spans="1:18">
      <c r="A529" s="189" t="s">
        <v>2910</v>
      </c>
      <c r="B529" s="216">
        <v>25540</v>
      </c>
      <c r="C529" s="40" t="s">
        <v>442</v>
      </c>
      <c r="D529" s="216">
        <v>931116</v>
      </c>
      <c r="E529" s="40" t="s">
        <v>442</v>
      </c>
      <c r="F529" s="216"/>
      <c r="G529" s="40" t="s">
        <v>1377</v>
      </c>
      <c r="H529" s="323">
        <v>524660</v>
      </c>
      <c r="I529" s="328" t="s">
        <v>343</v>
      </c>
      <c r="J529" s="61"/>
      <c r="K529" s="63" t="s">
        <v>47</v>
      </c>
      <c r="L529" s="215" t="s">
        <v>442</v>
      </c>
      <c r="M529" s="218" t="s">
        <v>2133</v>
      </c>
      <c r="P529" s="189" t="s">
        <v>1368</v>
      </c>
      <c r="Q529" s="63" t="s">
        <v>1766</v>
      </c>
      <c r="R529" s="215" t="s">
        <v>104</v>
      </c>
    </row>
    <row r="530" spans="1:18">
      <c r="A530" s="189" t="s">
        <v>1973</v>
      </c>
      <c r="B530" s="216">
        <v>25400</v>
      </c>
      <c r="C530" s="40" t="s">
        <v>2923</v>
      </c>
      <c r="D530" s="216">
        <v>931210</v>
      </c>
      <c r="E530" s="40" t="s">
        <v>510</v>
      </c>
      <c r="F530" s="216"/>
      <c r="G530" s="40" t="s">
        <v>1377</v>
      </c>
      <c r="H530" s="216">
        <v>524660</v>
      </c>
      <c r="I530" s="328" t="s">
        <v>343</v>
      </c>
      <c r="J530" s="61">
        <v>931104</v>
      </c>
      <c r="K530" s="63" t="s">
        <v>450</v>
      </c>
      <c r="L530" s="215" t="s">
        <v>510</v>
      </c>
      <c r="M530" s="218" t="s">
        <v>2133</v>
      </c>
      <c r="P530" s="189" t="s">
        <v>603</v>
      </c>
      <c r="Q530" s="63" t="s">
        <v>1766</v>
      </c>
      <c r="R530" s="215" t="s">
        <v>104</v>
      </c>
    </row>
    <row r="531" spans="1:18">
      <c r="A531" s="189" t="s">
        <v>2360</v>
      </c>
      <c r="B531" s="216">
        <v>25400</v>
      </c>
      <c r="C531" s="40" t="s">
        <v>2923</v>
      </c>
      <c r="D531" s="216">
        <v>931301</v>
      </c>
      <c r="E531" s="40" t="s">
        <v>2933</v>
      </c>
      <c r="F531" s="216" t="s">
        <v>1505</v>
      </c>
      <c r="G531" s="40" t="s">
        <v>1377</v>
      </c>
      <c r="H531" s="216">
        <v>524660</v>
      </c>
      <c r="I531" s="328" t="s">
        <v>343</v>
      </c>
      <c r="J531" s="61">
        <v>931104</v>
      </c>
      <c r="K531" s="63" t="s">
        <v>23</v>
      </c>
      <c r="L531" s="215" t="s">
        <v>433</v>
      </c>
      <c r="M531" s="218" t="s">
        <v>2133</v>
      </c>
      <c r="P531" s="189" t="s">
        <v>594</v>
      </c>
      <c r="Q531" s="63" t="s">
        <v>1766</v>
      </c>
      <c r="R531" s="215" t="s">
        <v>104</v>
      </c>
    </row>
    <row r="532" spans="1:18">
      <c r="A532" s="189" t="s">
        <v>2179</v>
      </c>
      <c r="B532" s="216">
        <v>25400</v>
      </c>
      <c r="C532" s="40" t="s">
        <v>2923</v>
      </c>
      <c r="D532" s="216">
        <v>931400</v>
      </c>
      <c r="E532" s="40" t="s">
        <v>2934</v>
      </c>
      <c r="F532" s="216" t="s">
        <v>511</v>
      </c>
      <c r="G532" s="40" t="s">
        <v>2866</v>
      </c>
      <c r="H532" s="216">
        <v>527980</v>
      </c>
      <c r="I532" s="328" t="s">
        <v>2138</v>
      </c>
      <c r="J532" s="61">
        <v>931104</v>
      </c>
      <c r="K532" s="63" t="s">
        <v>1524</v>
      </c>
      <c r="L532" s="215" t="s">
        <v>230</v>
      </c>
      <c r="M532" s="218" t="s">
        <v>2134</v>
      </c>
      <c r="P532" s="189" t="s">
        <v>1504</v>
      </c>
      <c r="Q532" s="63" t="s">
        <v>1766</v>
      </c>
      <c r="R532" s="215" t="s">
        <v>104</v>
      </c>
    </row>
    <row r="533" spans="1:18">
      <c r="A533" s="189" t="s">
        <v>2853</v>
      </c>
      <c r="B533" s="216">
        <v>25400</v>
      </c>
      <c r="C533" s="40" t="s">
        <v>2923</v>
      </c>
      <c r="D533" s="216">
        <v>931104</v>
      </c>
      <c r="E533" s="40" t="s">
        <v>2941</v>
      </c>
      <c r="F533" s="216" t="s">
        <v>1377</v>
      </c>
      <c r="G533" s="40" t="s">
        <v>1377</v>
      </c>
      <c r="H533" s="216">
        <v>520270</v>
      </c>
      <c r="I533" s="328" t="s">
        <v>2569</v>
      </c>
      <c r="J533" s="61">
        <v>931104</v>
      </c>
      <c r="K533" s="63" t="s">
        <v>1766</v>
      </c>
      <c r="L533" s="215" t="s">
        <v>46</v>
      </c>
      <c r="M533" s="325" t="s">
        <v>2130</v>
      </c>
      <c r="P533" s="189" t="s">
        <v>2716</v>
      </c>
      <c r="Q533" s="63" t="s">
        <v>1766</v>
      </c>
      <c r="R533" s="215" t="s">
        <v>104</v>
      </c>
    </row>
    <row r="534" spans="1:18">
      <c r="A534" s="189" t="s">
        <v>2568</v>
      </c>
      <c r="B534" s="216">
        <v>25400</v>
      </c>
      <c r="C534" s="40" t="s">
        <v>2923</v>
      </c>
      <c r="D534" s="216">
        <v>931119</v>
      </c>
      <c r="E534" s="40" t="s">
        <v>23</v>
      </c>
      <c r="F534" s="216" t="s">
        <v>1377</v>
      </c>
      <c r="G534" s="40" t="s">
        <v>1377</v>
      </c>
      <c r="H534" s="323">
        <v>520270</v>
      </c>
      <c r="I534" s="328" t="s">
        <v>2569</v>
      </c>
      <c r="J534" s="61">
        <v>931104</v>
      </c>
      <c r="K534" s="63" t="s">
        <v>23</v>
      </c>
      <c r="L534" s="215" t="s">
        <v>506</v>
      </c>
      <c r="M534" s="325" t="s">
        <v>2130</v>
      </c>
      <c r="P534" s="189" t="s">
        <v>1334</v>
      </c>
      <c r="Q534" s="63" t="s">
        <v>1766</v>
      </c>
      <c r="R534" s="215" t="s">
        <v>104</v>
      </c>
    </row>
    <row r="535" spans="1:18">
      <c r="A535" s="189" t="s">
        <v>2875</v>
      </c>
      <c r="B535" s="216">
        <v>25400</v>
      </c>
      <c r="C535" s="40" t="s">
        <v>2923</v>
      </c>
      <c r="D535" s="216">
        <v>931235</v>
      </c>
      <c r="E535" s="40" t="s">
        <v>46</v>
      </c>
      <c r="F535" s="216" t="s">
        <v>1377</v>
      </c>
      <c r="G535" s="40" t="s">
        <v>1377</v>
      </c>
      <c r="H535" s="216">
        <v>520270</v>
      </c>
      <c r="I535" s="328" t="s">
        <v>2569</v>
      </c>
      <c r="J535" s="61">
        <v>931104</v>
      </c>
      <c r="K535" s="63" t="s">
        <v>1766</v>
      </c>
      <c r="L535" s="215" t="s">
        <v>46</v>
      </c>
      <c r="M535" s="325" t="s">
        <v>2130</v>
      </c>
      <c r="P535" s="189" t="s">
        <v>606</v>
      </c>
      <c r="Q535" s="63" t="s">
        <v>1766</v>
      </c>
      <c r="R535" s="215" t="s">
        <v>104</v>
      </c>
    </row>
    <row r="536" spans="1:18">
      <c r="A536" s="189" t="s">
        <v>2877</v>
      </c>
      <c r="B536" s="216">
        <v>25400</v>
      </c>
      <c r="C536" s="40" t="s">
        <v>2923</v>
      </c>
      <c r="D536" s="350">
        <v>931240</v>
      </c>
      <c r="E536" s="40" t="s">
        <v>104</v>
      </c>
      <c r="F536" s="350"/>
      <c r="G536" s="40" t="s">
        <v>1377</v>
      </c>
      <c r="H536" s="216">
        <v>520270</v>
      </c>
      <c r="I536" s="328" t="s">
        <v>2569</v>
      </c>
      <c r="J536" s="351">
        <v>931104</v>
      </c>
      <c r="K536" s="63" t="s">
        <v>1766</v>
      </c>
      <c r="L536" s="215" t="s">
        <v>104</v>
      </c>
      <c r="M536" s="325" t="s">
        <v>2130</v>
      </c>
      <c r="P536" s="189" t="s">
        <v>605</v>
      </c>
      <c r="Q536" s="63" t="s">
        <v>1766</v>
      </c>
      <c r="R536" s="215" t="s">
        <v>104</v>
      </c>
    </row>
    <row r="537" spans="1:18">
      <c r="A537" s="189" t="s">
        <v>2592</v>
      </c>
      <c r="B537" s="216">
        <v>25400</v>
      </c>
      <c r="C537" s="40" t="s">
        <v>2923</v>
      </c>
      <c r="D537" s="216">
        <v>931400</v>
      </c>
      <c r="E537" s="40" t="s">
        <v>2934</v>
      </c>
      <c r="F537" s="216" t="s">
        <v>1377</v>
      </c>
      <c r="G537" s="40" t="s">
        <v>1377</v>
      </c>
      <c r="H537" s="323">
        <v>520270</v>
      </c>
      <c r="I537" s="328" t="s">
        <v>2569</v>
      </c>
      <c r="J537" s="61">
        <v>931104</v>
      </c>
      <c r="K537" s="63" t="s">
        <v>1524</v>
      </c>
      <c r="L537" s="215" t="s">
        <v>1913</v>
      </c>
      <c r="M537" s="325" t="s">
        <v>2130</v>
      </c>
      <c r="P537" s="189" t="s">
        <v>1986</v>
      </c>
      <c r="Q537" s="63" t="s">
        <v>1766</v>
      </c>
      <c r="R537" s="215" t="s">
        <v>104</v>
      </c>
    </row>
    <row r="538" spans="1:18">
      <c r="A538" s="189" t="s">
        <v>2320</v>
      </c>
      <c r="B538" s="216">
        <v>25550</v>
      </c>
      <c r="C538" s="40" t="s">
        <v>2955</v>
      </c>
      <c r="D538" s="216">
        <v>931101</v>
      </c>
      <c r="E538" s="40" t="s">
        <v>2956</v>
      </c>
      <c r="F538" s="216" t="s">
        <v>1377</v>
      </c>
      <c r="G538" s="40" t="s">
        <v>1377</v>
      </c>
      <c r="H538" s="216">
        <v>520220</v>
      </c>
      <c r="I538" s="328" t="s">
        <v>1792</v>
      </c>
      <c r="J538" s="61">
        <v>931101</v>
      </c>
      <c r="K538" s="63" t="s">
        <v>47</v>
      </c>
      <c r="L538" s="215" t="s">
        <v>443</v>
      </c>
      <c r="M538" s="218" t="s">
        <v>30</v>
      </c>
      <c r="P538" s="189" t="s">
        <v>2557</v>
      </c>
      <c r="Q538" s="63" t="s">
        <v>1766</v>
      </c>
      <c r="R538" s="215" t="s">
        <v>104</v>
      </c>
    </row>
    <row r="539" spans="1:18">
      <c r="A539" s="189" t="s">
        <v>1532</v>
      </c>
      <c r="B539" s="216">
        <v>25540</v>
      </c>
      <c r="C539" s="40" t="s">
        <v>442</v>
      </c>
      <c r="D539" s="216">
        <v>931116</v>
      </c>
      <c r="E539" s="40" t="s">
        <v>442</v>
      </c>
      <c r="F539" s="216" t="s">
        <v>1377</v>
      </c>
      <c r="G539" s="40" t="s">
        <v>1377</v>
      </c>
      <c r="H539" s="216">
        <v>520220</v>
      </c>
      <c r="I539" s="328" t="s">
        <v>1792</v>
      </c>
      <c r="J539" s="61">
        <v>931116</v>
      </c>
      <c r="K539" s="63" t="s">
        <v>47</v>
      </c>
      <c r="L539" s="215" t="s">
        <v>442</v>
      </c>
      <c r="M539" s="218" t="s">
        <v>30</v>
      </c>
      <c r="P539" s="189" t="s">
        <v>1722</v>
      </c>
      <c r="Q539" s="63" t="s">
        <v>1766</v>
      </c>
      <c r="R539" s="215" t="s">
        <v>104</v>
      </c>
    </row>
    <row r="540" spans="1:18">
      <c r="A540" s="189" t="s">
        <v>2147</v>
      </c>
      <c r="B540" s="216">
        <v>25400</v>
      </c>
      <c r="C540" s="40" t="s">
        <v>2923</v>
      </c>
      <c r="D540" s="216">
        <v>931119</v>
      </c>
      <c r="E540" s="40" t="s">
        <v>23</v>
      </c>
      <c r="F540" s="216" t="s">
        <v>1377</v>
      </c>
      <c r="G540" s="40" t="s">
        <v>1377</v>
      </c>
      <c r="H540" s="216">
        <v>520220</v>
      </c>
      <c r="I540" s="328" t="s">
        <v>1792</v>
      </c>
      <c r="J540" s="61">
        <v>931104</v>
      </c>
      <c r="K540" s="63" t="s">
        <v>23</v>
      </c>
      <c r="L540" s="215" t="s">
        <v>506</v>
      </c>
      <c r="M540" s="218" t="s">
        <v>30</v>
      </c>
      <c r="P540" s="189" t="s">
        <v>595</v>
      </c>
      <c r="Q540" s="63" t="s">
        <v>1766</v>
      </c>
      <c r="R540" s="215" t="s">
        <v>104</v>
      </c>
    </row>
    <row r="541" spans="1:18">
      <c r="A541" s="189" t="s">
        <v>758</v>
      </c>
      <c r="B541" s="216">
        <v>25590</v>
      </c>
      <c r="C541" s="40" t="s">
        <v>1564</v>
      </c>
      <c r="D541" s="216">
        <v>931150</v>
      </c>
      <c r="E541" s="40" t="s">
        <v>1564</v>
      </c>
      <c r="F541" s="216"/>
      <c r="G541" s="40" t="s">
        <v>1377</v>
      </c>
      <c r="H541" s="216">
        <v>520220</v>
      </c>
      <c r="I541" s="328" t="s">
        <v>1792</v>
      </c>
      <c r="J541" s="61">
        <v>931150</v>
      </c>
      <c r="K541" s="63" t="s">
        <v>47</v>
      </c>
      <c r="L541" s="215" t="s">
        <v>1564</v>
      </c>
      <c r="M541" s="218" t="s">
        <v>30</v>
      </c>
      <c r="P541" s="189" t="s">
        <v>1734</v>
      </c>
      <c r="Q541" s="63" t="s">
        <v>1766</v>
      </c>
      <c r="R541" s="215" t="s">
        <v>104</v>
      </c>
    </row>
    <row r="542" spans="1:18">
      <c r="A542" s="189" t="s">
        <v>1372</v>
      </c>
      <c r="B542" s="216">
        <v>25430</v>
      </c>
      <c r="C542" s="40" t="s">
        <v>2951</v>
      </c>
      <c r="D542" s="216">
        <v>931170</v>
      </c>
      <c r="E542" s="40" t="s">
        <v>1515</v>
      </c>
      <c r="F542" s="216" t="s">
        <v>526</v>
      </c>
      <c r="G542" s="40" t="s">
        <v>2926</v>
      </c>
      <c r="H542" s="216">
        <v>520220</v>
      </c>
      <c r="I542" s="328" t="s">
        <v>1792</v>
      </c>
      <c r="J542" s="61">
        <v>931170</v>
      </c>
      <c r="K542" s="63" t="s">
        <v>47</v>
      </c>
      <c r="L542" s="215" t="s">
        <v>508</v>
      </c>
      <c r="M542" s="218" t="s">
        <v>30</v>
      </c>
      <c r="P542" s="189" t="s">
        <v>596</v>
      </c>
      <c r="Q542" s="63" t="s">
        <v>1766</v>
      </c>
      <c r="R542" s="215" t="s">
        <v>104</v>
      </c>
    </row>
    <row r="543" spans="1:18">
      <c r="A543" s="189" t="s">
        <v>1205</v>
      </c>
      <c r="B543" s="216">
        <v>25430</v>
      </c>
      <c r="C543" s="40" t="s">
        <v>2951</v>
      </c>
      <c r="D543" s="216">
        <v>931170</v>
      </c>
      <c r="E543" s="40" t="s">
        <v>1515</v>
      </c>
      <c r="F543" s="216"/>
      <c r="G543" s="40" t="s">
        <v>1377</v>
      </c>
      <c r="H543" s="216">
        <v>520220</v>
      </c>
      <c r="I543" s="328" t="s">
        <v>1792</v>
      </c>
      <c r="J543" s="61">
        <v>931170</v>
      </c>
      <c r="K543" s="63" t="s">
        <v>47</v>
      </c>
      <c r="L543" s="215" t="s">
        <v>508</v>
      </c>
      <c r="M543" s="218" t="s">
        <v>30</v>
      </c>
      <c r="P543" s="189" t="s">
        <v>1476</v>
      </c>
      <c r="Q543" s="63" t="s">
        <v>1766</v>
      </c>
      <c r="R543" s="215" t="s">
        <v>104</v>
      </c>
    </row>
    <row r="544" spans="1:18">
      <c r="A544" s="189" t="s">
        <v>2310</v>
      </c>
      <c r="B544" s="216">
        <v>25430</v>
      </c>
      <c r="C544" s="40" t="s">
        <v>2951</v>
      </c>
      <c r="D544" s="216">
        <v>931170</v>
      </c>
      <c r="E544" s="40" t="s">
        <v>1515</v>
      </c>
      <c r="F544" s="216" t="s">
        <v>527</v>
      </c>
      <c r="G544" s="40" t="s">
        <v>2927</v>
      </c>
      <c r="H544" s="216">
        <v>520220</v>
      </c>
      <c r="I544" s="328" t="s">
        <v>1792</v>
      </c>
      <c r="J544" s="61">
        <v>931170</v>
      </c>
      <c r="K544" s="63" t="s">
        <v>47</v>
      </c>
      <c r="L544" s="215" t="s">
        <v>508</v>
      </c>
      <c r="M544" s="218" t="s">
        <v>30</v>
      </c>
      <c r="P544" s="189" t="s">
        <v>1396</v>
      </c>
      <c r="Q544" s="63" t="s">
        <v>1766</v>
      </c>
      <c r="R544" s="215" t="s">
        <v>104</v>
      </c>
    </row>
    <row r="545" spans="1:18">
      <c r="A545" s="189" t="s">
        <v>1708</v>
      </c>
      <c r="B545" s="216">
        <v>25400</v>
      </c>
      <c r="C545" s="40" t="s">
        <v>2923</v>
      </c>
      <c r="D545" s="216">
        <v>931230</v>
      </c>
      <c r="E545" s="40" t="s">
        <v>2931</v>
      </c>
      <c r="F545" s="216"/>
      <c r="G545" s="40" t="s">
        <v>1377</v>
      </c>
      <c r="H545" s="216">
        <v>520220</v>
      </c>
      <c r="I545" s="328" t="s">
        <v>1792</v>
      </c>
      <c r="J545" s="61">
        <v>931104</v>
      </c>
      <c r="K545" s="63" t="s">
        <v>47</v>
      </c>
      <c r="L545" s="215" t="s">
        <v>507</v>
      </c>
      <c r="M545" s="218" t="s">
        <v>30</v>
      </c>
      <c r="P545" s="189" t="s">
        <v>593</v>
      </c>
      <c r="Q545" s="63" t="s">
        <v>1766</v>
      </c>
      <c r="R545" s="215" t="s">
        <v>104</v>
      </c>
    </row>
    <row r="546" spans="1:18">
      <c r="A546" s="189" t="s">
        <v>1533</v>
      </c>
      <c r="B546" s="216">
        <v>25400</v>
      </c>
      <c r="C546" s="40" t="s">
        <v>2923</v>
      </c>
      <c r="D546" s="216">
        <v>931400</v>
      </c>
      <c r="E546" s="40" t="s">
        <v>2934</v>
      </c>
      <c r="F546" s="216" t="s">
        <v>514</v>
      </c>
      <c r="G546" s="40" t="s">
        <v>2838</v>
      </c>
      <c r="H546" s="216">
        <v>520220</v>
      </c>
      <c r="I546" s="328" t="s">
        <v>1792</v>
      </c>
      <c r="J546" s="61">
        <v>931104</v>
      </c>
      <c r="K546" s="63" t="s">
        <v>1524</v>
      </c>
      <c r="L546" s="397" t="s">
        <v>295</v>
      </c>
      <c r="M546" s="218" t="s">
        <v>30</v>
      </c>
      <c r="P546" s="189" t="s">
        <v>600</v>
      </c>
      <c r="Q546" s="63" t="s">
        <v>1766</v>
      </c>
      <c r="R546" s="215" t="s">
        <v>104</v>
      </c>
    </row>
    <row r="547" spans="1:18">
      <c r="A547" s="189" t="s">
        <v>1534</v>
      </c>
      <c r="B547" s="216">
        <v>25400</v>
      </c>
      <c r="C547" s="40" t="s">
        <v>2923</v>
      </c>
      <c r="D547" s="216">
        <v>931400</v>
      </c>
      <c r="E547" s="40" t="s">
        <v>2934</v>
      </c>
      <c r="F547" s="216" t="s">
        <v>513</v>
      </c>
      <c r="G547" s="40" t="s">
        <v>2938</v>
      </c>
      <c r="H547" s="216">
        <v>520220</v>
      </c>
      <c r="I547" s="328" t="s">
        <v>1792</v>
      </c>
      <c r="J547" s="61">
        <v>931104</v>
      </c>
      <c r="K547" s="63" t="s">
        <v>1524</v>
      </c>
      <c r="L547" s="215" t="s">
        <v>446</v>
      </c>
      <c r="M547" s="218" t="s">
        <v>30</v>
      </c>
      <c r="P547" s="189" t="s">
        <v>1834</v>
      </c>
      <c r="Q547" s="63" t="s">
        <v>1766</v>
      </c>
      <c r="R547" s="215" t="s">
        <v>104</v>
      </c>
    </row>
    <row r="548" spans="1:18">
      <c r="A548" s="189" t="s">
        <v>1647</v>
      </c>
      <c r="B548" s="216">
        <v>25400</v>
      </c>
      <c r="C548" s="40" t="s">
        <v>2923</v>
      </c>
      <c r="D548" s="216">
        <v>931400</v>
      </c>
      <c r="E548" s="40" t="s">
        <v>2934</v>
      </c>
      <c r="F548" s="216" t="s">
        <v>519</v>
      </c>
      <c r="G548" s="40" t="s">
        <v>2939</v>
      </c>
      <c r="H548" s="216">
        <v>520220</v>
      </c>
      <c r="I548" s="328" t="s">
        <v>1792</v>
      </c>
      <c r="J548" s="61">
        <v>931104</v>
      </c>
      <c r="K548" s="63" t="s">
        <v>1524</v>
      </c>
      <c r="L548" s="215" t="s">
        <v>359</v>
      </c>
      <c r="M548" s="218" t="s">
        <v>30</v>
      </c>
      <c r="P548" s="189" t="s">
        <v>1583</v>
      </c>
      <c r="Q548" s="63" t="s">
        <v>1766</v>
      </c>
      <c r="R548" s="215" t="s">
        <v>104</v>
      </c>
    </row>
    <row r="549" spans="1:18">
      <c r="A549" s="189" t="s">
        <v>1546</v>
      </c>
      <c r="B549" s="216">
        <v>25400</v>
      </c>
      <c r="C549" s="40" t="s">
        <v>2923</v>
      </c>
      <c r="D549" s="216">
        <v>931400</v>
      </c>
      <c r="E549" s="40" t="s">
        <v>2934</v>
      </c>
      <c r="F549" s="216" t="s">
        <v>1377</v>
      </c>
      <c r="G549" s="40" t="s">
        <v>1377</v>
      </c>
      <c r="H549" s="216">
        <v>520220</v>
      </c>
      <c r="I549" s="328" t="s">
        <v>1792</v>
      </c>
      <c r="J549" s="61">
        <v>931104</v>
      </c>
      <c r="K549" s="63" t="s">
        <v>1524</v>
      </c>
      <c r="L549" s="215" t="s">
        <v>1913</v>
      </c>
      <c r="M549" s="218" t="s">
        <v>30</v>
      </c>
      <c r="P549" s="189" t="s">
        <v>601</v>
      </c>
      <c r="Q549" s="63" t="s">
        <v>1766</v>
      </c>
      <c r="R549" s="215" t="s">
        <v>104</v>
      </c>
    </row>
    <row r="550" spans="1:18">
      <c r="A550" s="189" t="s">
        <v>2093</v>
      </c>
      <c r="B550" s="216">
        <v>25400</v>
      </c>
      <c r="C550" s="40" t="s">
        <v>2923</v>
      </c>
      <c r="D550" s="216">
        <v>931400</v>
      </c>
      <c r="E550" s="40" t="s">
        <v>2934</v>
      </c>
      <c r="F550" s="216" t="s">
        <v>520</v>
      </c>
      <c r="G550" s="40" t="s">
        <v>2940</v>
      </c>
      <c r="H550" s="216">
        <v>520220</v>
      </c>
      <c r="I550" s="328" t="s">
        <v>1792</v>
      </c>
      <c r="J550" s="61">
        <v>931104</v>
      </c>
      <c r="K550" s="63" t="s">
        <v>1524</v>
      </c>
      <c r="L550" s="215" t="s">
        <v>447</v>
      </c>
      <c r="M550" s="218" t="s">
        <v>30</v>
      </c>
      <c r="P550" s="189" t="s">
        <v>1364</v>
      </c>
      <c r="Q550" s="63" t="s">
        <v>1766</v>
      </c>
      <c r="R550" s="215" t="s">
        <v>104</v>
      </c>
    </row>
    <row r="551" spans="1:18">
      <c r="A551" s="189" t="s">
        <v>1530</v>
      </c>
      <c r="B551" s="216">
        <v>25400</v>
      </c>
      <c r="C551" s="40" t="s">
        <v>2923</v>
      </c>
      <c r="D551" s="216">
        <v>931400</v>
      </c>
      <c r="E551" s="40" t="s">
        <v>2934</v>
      </c>
      <c r="F551" s="216" t="s">
        <v>516</v>
      </c>
      <c r="G551" s="40" t="s">
        <v>2944</v>
      </c>
      <c r="H551" s="216">
        <v>520220</v>
      </c>
      <c r="I551" s="328" t="s">
        <v>1792</v>
      </c>
      <c r="J551" s="61">
        <v>931104</v>
      </c>
      <c r="K551" s="63" t="s">
        <v>1524</v>
      </c>
      <c r="L551" s="215" t="s">
        <v>448</v>
      </c>
      <c r="M551" s="218" t="s">
        <v>30</v>
      </c>
      <c r="P551" s="189" t="s">
        <v>590</v>
      </c>
      <c r="Q551" s="63" t="s">
        <v>1766</v>
      </c>
      <c r="R551" s="215" t="s">
        <v>104</v>
      </c>
    </row>
    <row r="552" spans="1:18">
      <c r="A552" s="189" t="s">
        <v>2473</v>
      </c>
      <c r="B552" s="309">
        <v>25620</v>
      </c>
      <c r="C552" s="40" t="s">
        <v>2347</v>
      </c>
      <c r="D552" s="310">
        <v>931750</v>
      </c>
      <c r="E552" s="40" t="s">
        <v>2347</v>
      </c>
      <c r="F552" s="310"/>
      <c r="G552" s="40" t="s">
        <v>1377</v>
      </c>
      <c r="H552" s="311">
        <v>520220</v>
      </c>
      <c r="I552" s="328" t="s">
        <v>1792</v>
      </c>
      <c r="J552" s="310">
        <v>931750</v>
      </c>
      <c r="K552" s="307" t="s">
        <v>1524</v>
      </c>
      <c r="L552" s="308" t="s">
        <v>448</v>
      </c>
      <c r="M552" s="218" t="s">
        <v>30</v>
      </c>
      <c r="P552" s="189" t="s">
        <v>2717</v>
      </c>
      <c r="Q552" s="63" t="s">
        <v>1766</v>
      </c>
      <c r="R552" s="215" t="s">
        <v>104</v>
      </c>
    </row>
    <row r="553" spans="1:18">
      <c r="A553" s="189" t="s">
        <v>1267</v>
      </c>
      <c r="B553" s="216">
        <v>25550</v>
      </c>
      <c r="C553" s="40" t="s">
        <v>2955</v>
      </c>
      <c r="D553" s="216">
        <v>931101</v>
      </c>
      <c r="E553" s="40" t="s">
        <v>2956</v>
      </c>
      <c r="F553" s="216"/>
      <c r="G553" s="40" t="s">
        <v>1377</v>
      </c>
      <c r="H553" s="329">
        <v>518010</v>
      </c>
      <c r="I553" s="328" t="s">
        <v>481</v>
      </c>
      <c r="J553" s="61">
        <v>931101</v>
      </c>
      <c r="K553" s="63" t="s">
        <v>47</v>
      </c>
      <c r="L553" s="215" t="s">
        <v>443</v>
      </c>
      <c r="M553" s="331" t="s">
        <v>2547</v>
      </c>
      <c r="P553" s="189" t="s">
        <v>1632</v>
      </c>
      <c r="Q553" s="63" t="s">
        <v>1766</v>
      </c>
      <c r="R553" s="215" t="s">
        <v>104</v>
      </c>
    </row>
    <row r="554" spans="1:18">
      <c r="A554" s="189" t="s">
        <v>795</v>
      </c>
      <c r="B554" s="216">
        <v>25540</v>
      </c>
      <c r="C554" s="40" t="s">
        <v>442</v>
      </c>
      <c r="D554" s="216">
        <v>931116</v>
      </c>
      <c r="E554" s="40" t="s">
        <v>442</v>
      </c>
      <c r="F554" s="216"/>
      <c r="G554" s="40" t="s">
        <v>1377</v>
      </c>
      <c r="H554" s="329">
        <v>518010</v>
      </c>
      <c r="I554" s="328" t="s">
        <v>481</v>
      </c>
      <c r="J554" s="61">
        <v>931116</v>
      </c>
      <c r="K554" s="63" t="s">
        <v>47</v>
      </c>
      <c r="L554" s="215" t="s">
        <v>442</v>
      </c>
      <c r="M554" s="331" t="s">
        <v>2547</v>
      </c>
      <c r="P554" s="189" t="s">
        <v>604</v>
      </c>
      <c r="Q554" s="63" t="s">
        <v>1766</v>
      </c>
      <c r="R554" s="215" t="s">
        <v>104</v>
      </c>
    </row>
    <row r="555" spans="1:18">
      <c r="A555" s="189" t="s">
        <v>1266</v>
      </c>
      <c r="B555" s="216">
        <v>25400</v>
      </c>
      <c r="C555" s="40" t="s">
        <v>2923</v>
      </c>
      <c r="D555" s="216">
        <v>931119</v>
      </c>
      <c r="E555" s="40" t="s">
        <v>23</v>
      </c>
      <c r="F555" s="216"/>
      <c r="G555" s="40" t="s">
        <v>1377</v>
      </c>
      <c r="H555" s="329">
        <v>518010</v>
      </c>
      <c r="I555" s="328" t="s">
        <v>481</v>
      </c>
      <c r="J555" s="61">
        <v>931104</v>
      </c>
      <c r="K555" s="63" t="s">
        <v>23</v>
      </c>
      <c r="L555" s="215" t="s">
        <v>506</v>
      </c>
      <c r="M555" s="331" t="s">
        <v>2547</v>
      </c>
      <c r="P555" s="189" t="s">
        <v>2399</v>
      </c>
      <c r="Q555" s="63" t="s">
        <v>1766</v>
      </c>
      <c r="R555" s="215" t="s">
        <v>104</v>
      </c>
    </row>
    <row r="556" spans="1:18">
      <c r="A556" s="189" t="s">
        <v>755</v>
      </c>
      <c r="B556" s="216">
        <v>25590</v>
      </c>
      <c r="C556" s="40" t="s">
        <v>1564</v>
      </c>
      <c r="D556" s="216">
        <v>931150</v>
      </c>
      <c r="E556" s="40" t="s">
        <v>1564</v>
      </c>
      <c r="F556" s="216"/>
      <c r="G556" s="40" t="s">
        <v>1377</v>
      </c>
      <c r="H556" s="329">
        <v>518010</v>
      </c>
      <c r="I556" s="328" t="s">
        <v>481</v>
      </c>
      <c r="J556" s="61">
        <v>931150</v>
      </c>
      <c r="K556" s="63" t="s">
        <v>47</v>
      </c>
      <c r="L556" s="215" t="s">
        <v>1564</v>
      </c>
      <c r="M556" s="331" t="s">
        <v>2547</v>
      </c>
      <c r="P556" s="189" t="s">
        <v>589</v>
      </c>
      <c r="Q556" s="63" t="s">
        <v>1766</v>
      </c>
      <c r="R556" s="215" t="s">
        <v>104</v>
      </c>
    </row>
    <row r="557" spans="1:18">
      <c r="A557" s="189" t="s">
        <v>2389</v>
      </c>
      <c r="B557" s="216">
        <v>25430</v>
      </c>
      <c r="C557" s="40" t="s">
        <v>2951</v>
      </c>
      <c r="D557" s="216">
        <v>931170</v>
      </c>
      <c r="E557" s="40" t="s">
        <v>1515</v>
      </c>
      <c r="F557" s="216" t="s">
        <v>526</v>
      </c>
      <c r="G557" s="40" t="s">
        <v>2926</v>
      </c>
      <c r="H557" s="329">
        <v>518010</v>
      </c>
      <c r="I557" s="328" t="s">
        <v>481</v>
      </c>
      <c r="J557" s="61">
        <v>931170</v>
      </c>
      <c r="K557" s="63" t="s">
        <v>47</v>
      </c>
      <c r="L557" s="215" t="s">
        <v>508</v>
      </c>
      <c r="M557" s="331" t="s">
        <v>2547</v>
      </c>
      <c r="P557" s="189" t="s">
        <v>591</v>
      </c>
      <c r="Q557" s="63" t="s">
        <v>1766</v>
      </c>
      <c r="R557" s="215" t="s">
        <v>104</v>
      </c>
    </row>
    <row r="558" spans="1:18">
      <c r="A558" s="189" t="s">
        <v>1618</v>
      </c>
      <c r="B558" s="216">
        <v>25430</v>
      </c>
      <c r="C558" s="40" t="s">
        <v>2951</v>
      </c>
      <c r="D558" s="216">
        <v>931170</v>
      </c>
      <c r="E558" s="40" t="s">
        <v>1515</v>
      </c>
      <c r="F558" s="216"/>
      <c r="G558" s="40" t="s">
        <v>1377</v>
      </c>
      <c r="H558" s="329">
        <v>518010</v>
      </c>
      <c r="I558" s="328" t="s">
        <v>481</v>
      </c>
      <c r="J558" s="61">
        <v>931170</v>
      </c>
      <c r="K558" s="63" t="s">
        <v>47</v>
      </c>
      <c r="L558" s="215" t="s">
        <v>508</v>
      </c>
      <c r="M558" s="331" t="s">
        <v>2547</v>
      </c>
      <c r="P558" s="189" t="s">
        <v>1432</v>
      </c>
      <c r="Q558" s="63" t="s">
        <v>1766</v>
      </c>
      <c r="R558" s="215" t="s">
        <v>104</v>
      </c>
    </row>
    <row r="559" spans="1:18">
      <c r="A559" s="189" t="s">
        <v>1107</v>
      </c>
      <c r="B559" s="216">
        <v>25420</v>
      </c>
      <c r="C559" s="40" t="s">
        <v>449</v>
      </c>
      <c r="D559" s="216">
        <v>931180</v>
      </c>
      <c r="E559" s="40" t="s">
        <v>449</v>
      </c>
      <c r="F559" s="216"/>
      <c r="G559" s="40" t="s">
        <v>1377</v>
      </c>
      <c r="H559" s="329">
        <v>518010</v>
      </c>
      <c r="I559" s="328" t="s">
        <v>481</v>
      </c>
      <c r="J559" s="61">
        <v>931180</v>
      </c>
      <c r="K559" s="63" t="s">
        <v>449</v>
      </c>
      <c r="L559" s="215" t="s">
        <v>505</v>
      </c>
      <c r="M559" s="331" t="s">
        <v>2547</v>
      </c>
      <c r="P559" s="189" t="s">
        <v>599</v>
      </c>
      <c r="Q559" s="63" t="s">
        <v>1766</v>
      </c>
      <c r="R559" s="215" t="s">
        <v>104</v>
      </c>
    </row>
    <row r="560" spans="1:18">
      <c r="A560" s="189" t="s">
        <v>1812</v>
      </c>
      <c r="B560" s="216">
        <v>25400</v>
      </c>
      <c r="C560" s="40" t="s">
        <v>2923</v>
      </c>
      <c r="D560" s="216">
        <v>931210</v>
      </c>
      <c r="E560" s="40" t="s">
        <v>510</v>
      </c>
      <c r="F560" s="216" t="s">
        <v>1377</v>
      </c>
      <c r="G560" s="40" t="s">
        <v>1377</v>
      </c>
      <c r="H560" s="329">
        <v>518010</v>
      </c>
      <c r="I560" s="328" t="s">
        <v>481</v>
      </c>
      <c r="J560" s="61">
        <v>931104</v>
      </c>
      <c r="K560" s="63" t="s">
        <v>450</v>
      </c>
      <c r="L560" s="215" t="s">
        <v>510</v>
      </c>
      <c r="M560" s="331" t="s">
        <v>2547</v>
      </c>
      <c r="P560" s="189" t="s">
        <v>597</v>
      </c>
      <c r="Q560" s="63" t="s">
        <v>1766</v>
      </c>
      <c r="R560" s="215" t="s">
        <v>104</v>
      </c>
    </row>
    <row r="561" spans="1:18">
      <c r="A561" s="189" t="s">
        <v>540</v>
      </c>
      <c r="B561" s="216">
        <v>25400</v>
      </c>
      <c r="C561" s="40" t="s">
        <v>2923</v>
      </c>
      <c r="D561" s="216">
        <v>931220</v>
      </c>
      <c r="E561" s="40" t="s">
        <v>529</v>
      </c>
      <c r="F561" s="216"/>
      <c r="G561" s="40" t="s">
        <v>1377</v>
      </c>
      <c r="H561" s="329">
        <v>518010</v>
      </c>
      <c r="I561" s="328" t="s">
        <v>481</v>
      </c>
      <c r="J561" s="61">
        <v>931104</v>
      </c>
      <c r="K561" s="63" t="s">
        <v>1766</v>
      </c>
      <c r="L561" s="215" t="s">
        <v>117</v>
      </c>
      <c r="M561" s="331" t="s">
        <v>2547</v>
      </c>
      <c r="P561" s="189" t="s">
        <v>592</v>
      </c>
      <c r="Q561" s="63" t="s">
        <v>1766</v>
      </c>
      <c r="R561" s="215" t="s">
        <v>104</v>
      </c>
    </row>
    <row r="562" spans="1:18">
      <c r="A562" s="189" t="s">
        <v>842</v>
      </c>
      <c r="B562" s="216">
        <v>25400</v>
      </c>
      <c r="C562" s="40" t="s">
        <v>2923</v>
      </c>
      <c r="D562" s="216">
        <v>931230</v>
      </c>
      <c r="E562" s="40" t="s">
        <v>2931</v>
      </c>
      <c r="F562" s="216"/>
      <c r="G562" s="40" t="s">
        <v>1377</v>
      </c>
      <c r="H562" s="329">
        <v>518010</v>
      </c>
      <c r="I562" s="328" t="s">
        <v>481</v>
      </c>
      <c r="J562" s="61">
        <v>931104</v>
      </c>
      <c r="K562" s="63" t="s">
        <v>47</v>
      </c>
      <c r="L562" s="215" t="s">
        <v>507</v>
      </c>
      <c r="M562" s="331" t="s">
        <v>2547</v>
      </c>
      <c r="P562" s="189" t="s">
        <v>2876</v>
      </c>
      <c r="Q562" s="63" t="s">
        <v>1766</v>
      </c>
      <c r="R562" s="215" t="s">
        <v>104</v>
      </c>
    </row>
    <row r="563" spans="1:18">
      <c r="A563" s="189" t="s">
        <v>571</v>
      </c>
      <c r="B563" s="216">
        <v>25400</v>
      </c>
      <c r="C563" s="40" t="s">
        <v>2923</v>
      </c>
      <c r="D563" s="216">
        <v>931235</v>
      </c>
      <c r="E563" s="40" t="s">
        <v>46</v>
      </c>
      <c r="F563" s="216"/>
      <c r="G563" s="40" t="s">
        <v>1377</v>
      </c>
      <c r="H563" s="329">
        <v>518010</v>
      </c>
      <c r="I563" s="328" t="s">
        <v>481</v>
      </c>
      <c r="J563" s="61">
        <v>931104</v>
      </c>
      <c r="K563" s="63" t="s">
        <v>1766</v>
      </c>
      <c r="L563" s="215" t="s">
        <v>46</v>
      </c>
      <c r="M563" s="331" t="s">
        <v>2547</v>
      </c>
      <c r="P563" s="189" t="s">
        <v>1285</v>
      </c>
      <c r="Q563" s="63" t="s">
        <v>1766</v>
      </c>
      <c r="R563" s="215" t="s">
        <v>104</v>
      </c>
    </row>
    <row r="564" spans="1:18">
      <c r="A564" s="189" t="s">
        <v>1368</v>
      </c>
      <c r="B564" s="216">
        <v>25400</v>
      </c>
      <c r="C564" s="40" t="s">
        <v>2923</v>
      </c>
      <c r="D564" s="216">
        <v>931240</v>
      </c>
      <c r="E564" s="40" t="s">
        <v>104</v>
      </c>
      <c r="F564" s="216"/>
      <c r="G564" s="40" t="s">
        <v>1377</v>
      </c>
      <c r="H564" s="329">
        <v>518010</v>
      </c>
      <c r="I564" s="328" t="s">
        <v>481</v>
      </c>
      <c r="J564" s="61">
        <v>931104</v>
      </c>
      <c r="K564" s="63" t="s">
        <v>1766</v>
      </c>
      <c r="L564" s="215" t="s">
        <v>104</v>
      </c>
      <c r="M564" s="331" t="s">
        <v>2547</v>
      </c>
      <c r="P564" s="189" t="s">
        <v>598</v>
      </c>
      <c r="Q564" s="63" t="s">
        <v>1766</v>
      </c>
      <c r="R564" s="215" t="s">
        <v>104</v>
      </c>
    </row>
    <row r="565" spans="1:18">
      <c r="A565" s="189" t="s">
        <v>965</v>
      </c>
      <c r="B565" s="216">
        <v>25400</v>
      </c>
      <c r="C565" s="40" t="s">
        <v>2923</v>
      </c>
      <c r="D565" s="216">
        <v>931400</v>
      </c>
      <c r="E565" s="40" t="s">
        <v>2934</v>
      </c>
      <c r="F565" s="216"/>
      <c r="G565" s="40" t="s">
        <v>1377</v>
      </c>
      <c r="H565" s="329">
        <v>518010</v>
      </c>
      <c r="I565" s="328" t="s">
        <v>481</v>
      </c>
      <c r="J565" s="61">
        <v>931104</v>
      </c>
      <c r="K565" s="63" t="s">
        <v>1524</v>
      </c>
      <c r="L565" s="215" t="s">
        <v>1913</v>
      </c>
      <c r="M565" s="331" t="s">
        <v>2547</v>
      </c>
      <c r="P565" t="s">
        <v>3015</v>
      </c>
      <c r="Q565" s="7" t="s">
        <v>1766</v>
      </c>
      <c r="R565" s="215" t="s">
        <v>104</v>
      </c>
    </row>
    <row r="566" spans="1:18">
      <c r="A566" s="189" t="s">
        <v>850</v>
      </c>
      <c r="B566" s="216">
        <v>25550</v>
      </c>
      <c r="C566" s="40" t="s">
        <v>2955</v>
      </c>
      <c r="D566" s="216">
        <v>931101</v>
      </c>
      <c r="E566" s="40" t="s">
        <v>2956</v>
      </c>
      <c r="F566" s="216"/>
      <c r="G566" s="40" t="s">
        <v>1377</v>
      </c>
      <c r="H566" s="216">
        <v>529500</v>
      </c>
      <c r="I566" s="328" t="s">
        <v>100</v>
      </c>
      <c r="J566" s="61">
        <v>931101</v>
      </c>
      <c r="K566" s="63" t="s">
        <v>47</v>
      </c>
      <c r="L566" s="215" t="s">
        <v>443</v>
      </c>
      <c r="M566" s="218" t="s">
        <v>30</v>
      </c>
      <c r="P566" t="s">
        <v>3027</v>
      </c>
      <c r="Q566" s="65" t="s">
        <v>1766</v>
      </c>
      <c r="R566" s="65" t="s">
        <v>104</v>
      </c>
    </row>
    <row r="567" spans="1:18">
      <c r="A567" s="189" t="s">
        <v>829</v>
      </c>
      <c r="B567" s="216">
        <v>25540</v>
      </c>
      <c r="C567" s="40" t="s">
        <v>442</v>
      </c>
      <c r="D567" s="216">
        <v>931116</v>
      </c>
      <c r="E567" s="40" t="s">
        <v>442</v>
      </c>
      <c r="F567" s="216"/>
      <c r="G567" s="40" t="s">
        <v>1377</v>
      </c>
      <c r="H567" s="216">
        <v>529500</v>
      </c>
      <c r="I567" s="328" t="s">
        <v>100</v>
      </c>
      <c r="J567" s="61">
        <v>931116</v>
      </c>
      <c r="K567" s="63" t="s">
        <v>47</v>
      </c>
      <c r="L567" s="215" t="s">
        <v>442</v>
      </c>
      <c r="M567" s="218" t="s">
        <v>30</v>
      </c>
      <c r="P567" t="s">
        <v>3069</v>
      </c>
      <c r="Q567" s="65" t="s">
        <v>1766</v>
      </c>
      <c r="R567" s="65" t="s">
        <v>104</v>
      </c>
    </row>
    <row r="568" spans="1:18">
      <c r="A568" s="189" t="s">
        <v>205</v>
      </c>
      <c r="B568" s="216">
        <v>25400</v>
      </c>
      <c r="C568" s="40" t="s">
        <v>2923</v>
      </c>
      <c r="D568" s="216">
        <v>931119</v>
      </c>
      <c r="E568" s="40" t="s">
        <v>23</v>
      </c>
      <c r="F568" s="216" t="s">
        <v>525</v>
      </c>
      <c r="G568" s="40" t="s">
        <v>2942</v>
      </c>
      <c r="H568" s="216">
        <v>529500</v>
      </c>
      <c r="I568" s="328" t="s">
        <v>100</v>
      </c>
      <c r="J568" s="61">
        <v>931104</v>
      </c>
      <c r="K568" s="63" t="s">
        <v>23</v>
      </c>
      <c r="L568" s="215" t="s">
        <v>438</v>
      </c>
      <c r="M568" s="218" t="s">
        <v>30</v>
      </c>
      <c r="P568" t="s">
        <v>3086</v>
      </c>
      <c r="Q568" s="65" t="s">
        <v>1766</v>
      </c>
      <c r="R568" s="65" t="s">
        <v>104</v>
      </c>
    </row>
    <row r="569" spans="1:18">
      <c r="A569" s="189" t="s">
        <v>154</v>
      </c>
      <c r="B569" s="216">
        <v>25400</v>
      </c>
      <c r="C569" s="40" t="s">
        <v>2923</v>
      </c>
      <c r="D569" s="216">
        <v>931119</v>
      </c>
      <c r="E569" s="40" t="s">
        <v>23</v>
      </c>
      <c r="F569" s="216" t="s">
        <v>521</v>
      </c>
      <c r="G569" s="40" t="s">
        <v>2924</v>
      </c>
      <c r="H569" s="216">
        <v>529500</v>
      </c>
      <c r="I569" s="328" t="s">
        <v>100</v>
      </c>
      <c r="J569" s="61">
        <v>931104</v>
      </c>
      <c r="K569" s="63" t="s">
        <v>23</v>
      </c>
      <c r="L569" s="215" t="s">
        <v>435</v>
      </c>
      <c r="M569" s="218" t="s">
        <v>30</v>
      </c>
      <c r="P569" t="s">
        <v>3094</v>
      </c>
      <c r="Q569" s="65" t="s">
        <v>1766</v>
      </c>
      <c r="R569" s="65" t="s">
        <v>104</v>
      </c>
    </row>
    <row r="570" spans="1:18">
      <c r="A570" s="189" t="s">
        <v>175</v>
      </c>
      <c r="B570" s="216">
        <v>25400</v>
      </c>
      <c r="C570" s="40" t="s">
        <v>2923</v>
      </c>
      <c r="D570" s="216">
        <v>931119</v>
      </c>
      <c r="E570" s="40" t="s">
        <v>23</v>
      </c>
      <c r="F570" s="216" t="s">
        <v>522</v>
      </c>
      <c r="G570" s="40" t="s">
        <v>2925</v>
      </c>
      <c r="H570" s="216">
        <v>529500</v>
      </c>
      <c r="I570" s="328" t="s">
        <v>100</v>
      </c>
      <c r="J570" s="61">
        <v>931104</v>
      </c>
      <c r="K570" s="63" t="s">
        <v>23</v>
      </c>
      <c r="L570" s="215" t="s">
        <v>436</v>
      </c>
      <c r="M570" s="218" t="s">
        <v>30</v>
      </c>
      <c r="P570" t="s">
        <v>3117</v>
      </c>
      <c r="Q570" s="65" t="s">
        <v>1766</v>
      </c>
      <c r="R570" s="65" t="s">
        <v>104</v>
      </c>
    </row>
    <row r="571" spans="1:18">
      <c r="A571" s="189" t="s">
        <v>223</v>
      </c>
      <c r="B571" s="216">
        <v>25400</v>
      </c>
      <c r="C571" s="40" t="s">
        <v>2923</v>
      </c>
      <c r="D571" s="216">
        <v>931119</v>
      </c>
      <c r="E571" s="40" t="s">
        <v>23</v>
      </c>
      <c r="F571" s="216" t="s">
        <v>526</v>
      </c>
      <c r="G571" s="40" t="s">
        <v>2926</v>
      </c>
      <c r="H571" s="216">
        <v>529500</v>
      </c>
      <c r="I571" s="328" t="s">
        <v>100</v>
      </c>
      <c r="J571" s="61">
        <v>931104</v>
      </c>
      <c r="K571" s="63" t="s">
        <v>23</v>
      </c>
      <c r="L571" s="215" t="s">
        <v>439</v>
      </c>
      <c r="M571" s="218" t="s">
        <v>30</v>
      </c>
      <c r="P571" t="s">
        <v>3144</v>
      </c>
      <c r="Q571" s="65" t="s">
        <v>1766</v>
      </c>
      <c r="R571" s="65" t="s">
        <v>104</v>
      </c>
    </row>
    <row r="572" spans="1:18">
      <c r="A572" s="189" t="s">
        <v>2076</v>
      </c>
      <c r="B572" s="216">
        <v>25400</v>
      </c>
      <c r="C572" s="40" t="s">
        <v>2923</v>
      </c>
      <c r="D572" s="216">
        <v>931119</v>
      </c>
      <c r="E572" s="40" t="s">
        <v>23</v>
      </c>
      <c r="F572" s="216" t="s">
        <v>527</v>
      </c>
      <c r="G572" s="40" t="s">
        <v>2927</v>
      </c>
      <c r="H572" s="216">
        <v>529500</v>
      </c>
      <c r="I572" s="328" t="s">
        <v>100</v>
      </c>
      <c r="J572" s="61">
        <v>931104</v>
      </c>
      <c r="K572" s="63" t="s">
        <v>23</v>
      </c>
      <c r="L572" s="215" t="s">
        <v>440</v>
      </c>
      <c r="M572" s="218" t="s">
        <v>30</v>
      </c>
      <c r="P572" t="s">
        <v>3158</v>
      </c>
      <c r="Q572" s="65" t="s">
        <v>1766</v>
      </c>
      <c r="R572" s="65" t="s">
        <v>104</v>
      </c>
    </row>
    <row r="573" spans="1:18">
      <c r="A573" s="189" t="s">
        <v>194</v>
      </c>
      <c r="B573" s="216">
        <v>25400</v>
      </c>
      <c r="C573" s="40" t="s">
        <v>2923</v>
      </c>
      <c r="D573" s="216">
        <v>931119</v>
      </c>
      <c r="E573" s="40" t="s">
        <v>23</v>
      </c>
      <c r="F573" s="216" t="s">
        <v>523</v>
      </c>
      <c r="G573" s="40" t="s">
        <v>2928</v>
      </c>
      <c r="H573" s="216">
        <v>529500</v>
      </c>
      <c r="I573" s="328" t="s">
        <v>100</v>
      </c>
      <c r="J573" s="61">
        <v>931104</v>
      </c>
      <c r="K573" s="63" t="s">
        <v>23</v>
      </c>
      <c r="L573" s="215" t="s">
        <v>437</v>
      </c>
      <c r="M573" s="218" t="s">
        <v>30</v>
      </c>
      <c r="P573" t="s">
        <v>3171</v>
      </c>
      <c r="Q573" s="65" t="s">
        <v>1766</v>
      </c>
      <c r="R573" s="65" t="s">
        <v>104</v>
      </c>
    </row>
    <row r="574" spans="1:18">
      <c r="A574" s="189" t="s">
        <v>1490</v>
      </c>
      <c r="B574" s="216">
        <v>25430</v>
      </c>
      <c r="C574" s="40" t="s">
        <v>2951</v>
      </c>
      <c r="D574" s="216">
        <v>931170</v>
      </c>
      <c r="E574" s="40" t="s">
        <v>1515</v>
      </c>
      <c r="F574" s="216" t="s">
        <v>512</v>
      </c>
      <c r="G574" s="40" t="s">
        <v>2952</v>
      </c>
      <c r="H574" s="216">
        <v>529500</v>
      </c>
      <c r="I574" s="328" t="s">
        <v>100</v>
      </c>
      <c r="J574" s="61">
        <v>931170</v>
      </c>
      <c r="K574" s="63" t="s">
        <v>47</v>
      </c>
      <c r="L574" s="215" t="s">
        <v>508</v>
      </c>
      <c r="M574" s="218" t="s">
        <v>30</v>
      </c>
      <c r="P574" t="s">
        <v>3173</v>
      </c>
      <c r="Q574" s="65" t="s">
        <v>1766</v>
      </c>
      <c r="R574" s="65" t="s">
        <v>104</v>
      </c>
    </row>
    <row r="575" spans="1:18">
      <c r="A575" s="189" t="s">
        <v>1736</v>
      </c>
      <c r="B575" s="216">
        <v>25430</v>
      </c>
      <c r="C575" s="40" t="s">
        <v>2951</v>
      </c>
      <c r="D575" s="216">
        <v>931170</v>
      </c>
      <c r="E575" s="40" t="s">
        <v>1515</v>
      </c>
      <c r="F575" s="216" t="s">
        <v>526</v>
      </c>
      <c r="G575" s="40" t="s">
        <v>2926</v>
      </c>
      <c r="H575" s="216">
        <v>529500</v>
      </c>
      <c r="I575" s="328" t="s">
        <v>100</v>
      </c>
      <c r="J575" s="61">
        <v>931170</v>
      </c>
      <c r="K575" s="63" t="s">
        <v>47</v>
      </c>
      <c r="L575" s="215" t="s">
        <v>508</v>
      </c>
      <c r="M575" s="218" t="s">
        <v>30</v>
      </c>
      <c r="P575" t="s">
        <v>3205</v>
      </c>
      <c r="Q575" s="65" t="s">
        <v>1766</v>
      </c>
      <c r="R575" s="65" t="s">
        <v>104</v>
      </c>
    </row>
    <row r="576" spans="1:18">
      <c r="A576" s="189" t="s">
        <v>1478</v>
      </c>
      <c r="B576" s="216">
        <v>25430</v>
      </c>
      <c r="C576" s="40" t="s">
        <v>2951</v>
      </c>
      <c r="D576" s="216">
        <v>931170</v>
      </c>
      <c r="E576" s="40" t="s">
        <v>1515</v>
      </c>
      <c r="F576" s="216" t="s">
        <v>527</v>
      </c>
      <c r="G576" s="40" t="s">
        <v>2927</v>
      </c>
      <c r="H576" s="216">
        <v>529500</v>
      </c>
      <c r="I576" s="328" t="s">
        <v>100</v>
      </c>
      <c r="J576" s="61">
        <v>931170</v>
      </c>
      <c r="K576" s="63" t="s">
        <v>47</v>
      </c>
      <c r="L576" s="215" t="s">
        <v>508</v>
      </c>
      <c r="M576" s="218" t="s">
        <v>30</v>
      </c>
      <c r="P576" t="s">
        <v>3225</v>
      </c>
      <c r="Q576" s="65" t="s">
        <v>1766</v>
      </c>
      <c r="R576" s="65" t="s">
        <v>104</v>
      </c>
    </row>
    <row r="577" spans="1:18">
      <c r="A577" s="189" t="s">
        <v>1077</v>
      </c>
      <c r="B577" s="216">
        <v>25420</v>
      </c>
      <c r="C577" s="40" t="s">
        <v>449</v>
      </c>
      <c r="D577" s="216">
        <v>931182</v>
      </c>
      <c r="E577" s="40" t="s">
        <v>1056</v>
      </c>
      <c r="F577" s="216"/>
      <c r="G577" s="40" t="s">
        <v>1377</v>
      </c>
      <c r="H577" s="216">
        <v>529500</v>
      </c>
      <c r="I577" s="328" t="s">
        <v>100</v>
      </c>
      <c r="J577" s="61">
        <v>931180</v>
      </c>
      <c r="K577" s="63" t="s">
        <v>449</v>
      </c>
      <c r="L577" s="215" t="s">
        <v>1056</v>
      </c>
      <c r="M577" s="218" t="s">
        <v>30</v>
      </c>
      <c r="P577" t="s">
        <v>3259</v>
      </c>
      <c r="Q577" s="65" t="s">
        <v>1766</v>
      </c>
      <c r="R577" s="65" t="s">
        <v>104</v>
      </c>
    </row>
    <row r="578" spans="1:18">
      <c r="A578" s="189" t="s">
        <v>1053</v>
      </c>
      <c r="B578" s="216">
        <v>25420</v>
      </c>
      <c r="C578" s="40" t="s">
        <v>449</v>
      </c>
      <c r="D578" s="216">
        <v>931186</v>
      </c>
      <c r="E578" s="40" t="s">
        <v>504</v>
      </c>
      <c r="F578" s="216"/>
      <c r="G578" s="40" t="s">
        <v>1377</v>
      </c>
      <c r="H578" s="216">
        <v>529500</v>
      </c>
      <c r="I578" s="328" t="s">
        <v>100</v>
      </c>
      <c r="J578" s="61">
        <v>931180</v>
      </c>
      <c r="K578" s="63" t="s">
        <v>449</v>
      </c>
      <c r="L578" s="215" t="s">
        <v>504</v>
      </c>
      <c r="M578" s="218" t="s">
        <v>30</v>
      </c>
      <c r="P578" t="s">
        <v>3291</v>
      </c>
      <c r="Q578" s="65" t="s">
        <v>1766</v>
      </c>
      <c r="R578" s="65" t="s">
        <v>104</v>
      </c>
    </row>
    <row r="579" spans="1:18">
      <c r="A579" s="189" t="s">
        <v>2110</v>
      </c>
      <c r="B579" s="216">
        <v>25400</v>
      </c>
      <c r="C579" s="40" t="s">
        <v>2923</v>
      </c>
      <c r="D579" s="216">
        <v>931205</v>
      </c>
      <c r="E579" s="40" t="s">
        <v>2237</v>
      </c>
      <c r="F579" s="216"/>
      <c r="G579" s="40" t="s">
        <v>1377</v>
      </c>
      <c r="H579" s="216">
        <v>529500</v>
      </c>
      <c r="I579" s="328" t="s">
        <v>100</v>
      </c>
      <c r="J579" s="61">
        <v>931104</v>
      </c>
      <c r="K579" s="63" t="s">
        <v>449</v>
      </c>
      <c r="L579" s="215" t="s">
        <v>2237</v>
      </c>
      <c r="M579" s="218" t="s">
        <v>30</v>
      </c>
      <c r="P579" t="s">
        <v>3322</v>
      </c>
      <c r="Q579" s="65" t="s">
        <v>1766</v>
      </c>
      <c r="R579" s="65" t="s">
        <v>104</v>
      </c>
    </row>
    <row r="580" spans="1:18">
      <c r="A580" s="189" t="s">
        <v>1746</v>
      </c>
      <c r="B580" s="216">
        <v>25400</v>
      </c>
      <c r="C580" s="40" t="s">
        <v>2923</v>
      </c>
      <c r="D580" s="216">
        <v>931245</v>
      </c>
      <c r="E580" s="40" t="s">
        <v>429</v>
      </c>
      <c r="F580" s="216" t="s">
        <v>524</v>
      </c>
      <c r="G580" s="40" t="s">
        <v>2945</v>
      </c>
      <c r="H580" s="216">
        <v>529500</v>
      </c>
      <c r="I580" s="328" t="s">
        <v>100</v>
      </c>
      <c r="J580" s="61">
        <v>931104</v>
      </c>
      <c r="K580" s="63" t="s">
        <v>1766</v>
      </c>
      <c r="L580" s="215" t="s">
        <v>429</v>
      </c>
      <c r="M580" s="218" t="s">
        <v>30</v>
      </c>
      <c r="P580" t="s">
        <v>3381</v>
      </c>
      <c r="Q580" s="65" t="s">
        <v>1766</v>
      </c>
      <c r="R580" s="65" t="s">
        <v>104</v>
      </c>
    </row>
    <row r="581" spans="1:18">
      <c r="A581" s="189" t="s">
        <v>2526</v>
      </c>
      <c r="B581" s="216">
        <v>25400</v>
      </c>
      <c r="C581" s="40" t="s">
        <v>2923</v>
      </c>
      <c r="D581" s="216">
        <v>931301</v>
      </c>
      <c r="E581" s="40" t="s">
        <v>2933</v>
      </c>
      <c r="F581" s="216" t="s">
        <v>1505</v>
      </c>
      <c r="G581" s="40" t="s">
        <v>1377</v>
      </c>
      <c r="H581" s="216">
        <v>529500</v>
      </c>
      <c r="I581" s="328" t="s">
        <v>100</v>
      </c>
      <c r="J581" s="61">
        <v>931104</v>
      </c>
      <c r="K581" s="63" t="s">
        <v>23</v>
      </c>
      <c r="L581" s="215" t="s">
        <v>433</v>
      </c>
      <c r="M581" s="218" t="s">
        <v>30</v>
      </c>
      <c r="P581" t="s">
        <v>3414</v>
      </c>
      <c r="Q581" s="65" t="s">
        <v>1766</v>
      </c>
      <c r="R581" s="65" t="s">
        <v>104</v>
      </c>
    </row>
    <row r="582" spans="1:18">
      <c r="A582" s="189" t="s">
        <v>354</v>
      </c>
      <c r="B582" s="216">
        <v>25400</v>
      </c>
      <c r="C582" s="40" t="s">
        <v>2923</v>
      </c>
      <c r="D582" s="216">
        <v>931400</v>
      </c>
      <c r="E582" s="40" t="s">
        <v>2934</v>
      </c>
      <c r="F582" s="216" t="s">
        <v>518</v>
      </c>
      <c r="G582" s="40" t="s">
        <v>2935</v>
      </c>
      <c r="H582" s="216">
        <v>529500</v>
      </c>
      <c r="I582" s="328" t="s">
        <v>100</v>
      </c>
      <c r="J582" s="61">
        <v>931104</v>
      </c>
      <c r="K582" s="63" t="s">
        <v>1524</v>
      </c>
      <c r="L582" s="215" t="s">
        <v>326</v>
      </c>
      <c r="M582" s="218" t="s">
        <v>30</v>
      </c>
      <c r="P582" t="s">
        <v>3431</v>
      </c>
      <c r="Q582" s="65" t="s">
        <v>1766</v>
      </c>
      <c r="R582" s="65" t="s">
        <v>104</v>
      </c>
    </row>
    <row r="583" spans="1:18">
      <c r="A583" s="189" t="s">
        <v>232</v>
      </c>
      <c r="B583" s="216">
        <v>25400</v>
      </c>
      <c r="C583" s="40" t="s">
        <v>2923</v>
      </c>
      <c r="D583" s="216">
        <v>931400</v>
      </c>
      <c r="E583" s="40" t="s">
        <v>2934</v>
      </c>
      <c r="F583" s="216" t="s">
        <v>511</v>
      </c>
      <c r="G583" s="40" t="s">
        <v>2866</v>
      </c>
      <c r="H583" s="216">
        <v>529500</v>
      </c>
      <c r="I583" s="328" t="s">
        <v>100</v>
      </c>
      <c r="J583" s="61">
        <v>931104</v>
      </c>
      <c r="K583" s="63" t="s">
        <v>1524</v>
      </c>
      <c r="L583" s="215" t="s">
        <v>230</v>
      </c>
      <c r="M583" s="218" t="s">
        <v>30</v>
      </c>
      <c r="P583" t="s">
        <v>3451</v>
      </c>
      <c r="Q583" s="65" t="s">
        <v>1766</v>
      </c>
      <c r="R583" s="65" t="s">
        <v>104</v>
      </c>
    </row>
    <row r="584" spans="1:18">
      <c r="A584" s="189" t="s">
        <v>2496</v>
      </c>
      <c r="B584" s="216">
        <v>25400</v>
      </c>
      <c r="C584" s="40" t="s">
        <v>2923</v>
      </c>
      <c r="D584" s="216">
        <v>931400</v>
      </c>
      <c r="E584" s="40" t="s">
        <v>2934</v>
      </c>
      <c r="F584" s="216" t="s">
        <v>2141</v>
      </c>
      <c r="G584" s="40" t="s">
        <v>1377</v>
      </c>
      <c r="H584" s="216">
        <v>529500</v>
      </c>
      <c r="I584" s="328" t="s">
        <v>100</v>
      </c>
      <c r="J584" s="61">
        <v>931104</v>
      </c>
      <c r="K584" s="63" t="s">
        <v>1524</v>
      </c>
      <c r="L584" s="215" t="s">
        <v>230</v>
      </c>
      <c r="M584" s="218" t="s">
        <v>30</v>
      </c>
      <c r="P584" s="189" t="s">
        <v>1451</v>
      </c>
      <c r="Q584" s="63" t="s">
        <v>1766</v>
      </c>
      <c r="R584" s="215" t="s">
        <v>452</v>
      </c>
    </row>
    <row r="585" spans="1:18">
      <c r="A585" s="189" t="s">
        <v>324</v>
      </c>
      <c r="B585" s="216">
        <v>25400</v>
      </c>
      <c r="C585" s="40" t="s">
        <v>2923</v>
      </c>
      <c r="D585" s="216">
        <v>931400</v>
      </c>
      <c r="E585" s="40" t="s">
        <v>2934</v>
      </c>
      <c r="F585" s="216" t="s">
        <v>517</v>
      </c>
      <c r="G585" s="40" t="s">
        <v>2936</v>
      </c>
      <c r="H585" s="216">
        <v>529500</v>
      </c>
      <c r="I585" s="328" t="s">
        <v>100</v>
      </c>
      <c r="J585" s="61">
        <v>931104</v>
      </c>
      <c r="K585" s="63" t="s">
        <v>1524</v>
      </c>
      <c r="L585" s="215" t="s">
        <v>1224</v>
      </c>
      <c r="M585" s="218" t="s">
        <v>30</v>
      </c>
      <c r="P585" s="343" t="s">
        <v>2558</v>
      </c>
      <c r="Q585" s="341" t="s">
        <v>1766</v>
      </c>
      <c r="R585" s="215" t="s">
        <v>452</v>
      </c>
    </row>
    <row r="586" spans="1:18">
      <c r="A586" s="189" t="s">
        <v>313</v>
      </c>
      <c r="B586" s="216">
        <v>25400</v>
      </c>
      <c r="C586" s="40" t="s">
        <v>2923</v>
      </c>
      <c r="D586" s="216">
        <v>931400</v>
      </c>
      <c r="E586" s="40" t="s">
        <v>2934</v>
      </c>
      <c r="F586" s="216" t="s">
        <v>514</v>
      </c>
      <c r="G586" s="40" t="s">
        <v>2838</v>
      </c>
      <c r="H586" s="216">
        <v>529500</v>
      </c>
      <c r="I586" s="328" t="s">
        <v>100</v>
      </c>
      <c r="J586" s="61">
        <v>931104</v>
      </c>
      <c r="K586" s="63" t="s">
        <v>1524</v>
      </c>
      <c r="L586" s="397" t="s">
        <v>295</v>
      </c>
      <c r="M586" s="218" t="s">
        <v>30</v>
      </c>
      <c r="P586" s="189" t="s">
        <v>607</v>
      </c>
      <c r="Q586" s="63" t="s">
        <v>1766</v>
      </c>
      <c r="R586" s="215" t="s">
        <v>452</v>
      </c>
    </row>
    <row r="587" spans="1:18">
      <c r="A587" s="189" t="s">
        <v>265</v>
      </c>
      <c r="B587" s="216">
        <v>25400</v>
      </c>
      <c r="C587" s="40" t="s">
        <v>2923</v>
      </c>
      <c r="D587" s="216">
        <v>931400</v>
      </c>
      <c r="E587" s="40" t="s">
        <v>2934</v>
      </c>
      <c r="F587" s="216" t="s">
        <v>515</v>
      </c>
      <c r="G587" s="40" t="s">
        <v>2937</v>
      </c>
      <c r="H587" s="216">
        <v>529500</v>
      </c>
      <c r="I587" s="328" t="s">
        <v>100</v>
      </c>
      <c r="J587" s="61">
        <v>931104</v>
      </c>
      <c r="K587" s="63" t="s">
        <v>1524</v>
      </c>
      <c r="L587" s="215" t="s">
        <v>445</v>
      </c>
      <c r="M587" s="218" t="s">
        <v>30</v>
      </c>
      <c r="P587" s="189" t="s">
        <v>1838</v>
      </c>
      <c r="Q587" s="7" t="s">
        <v>1766</v>
      </c>
      <c r="R587" s="215" t="s">
        <v>1780</v>
      </c>
    </row>
    <row r="588" spans="1:18">
      <c r="A588" s="189" t="s">
        <v>291</v>
      </c>
      <c r="B588" s="216">
        <v>25400</v>
      </c>
      <c r="C588" s="40" t="s">
        <v>2923</v>
      </c>
      <c r="D588" s="216">
        <v>931400</v>
      </c>
      <c r="E588" s="40" t="s">
        <v>2934</v>
      </c>
      <c r="F588" s="216" t="s">
        <v>513</v>
      </c>
      <c r="G588" s="40" t="s">
        <v>2938</v>
      </c>
      <c r="H588" s="216">
        <v>529500</v>
      </c>
      <c r="I588" s="328" t="s">
        <v>100</v>
      </c>
      <c r="J588" s="61">
        <v>931104</v>
      </c>
      <c r="K588" s="63" t="s">
        <v>1524</v>
      </c>
      <c r="L588" s="215" t="s">
        <v>446</v>
      </c>
      <c r="M588" s="218" t="s">
        <v>30</v>
      </c>
      <c r="P588" s="189" t="s">
        <v>2620</v>
      </c>
      <c r="Q588" s="7" t="s">
        <v>1766</v>
      </c>
      <c r="R588" s="215" t="s">
        <v>1780</v>
      </c>
    </row>
    <row r="589" spans="1:18">
      <c r="A589" s="189" t="s">
        <v>366</v>
      </c>
      <c r="B589" s="216">
        <v>25400</v>
      </c>
      <c r="C589" s="40" t="s">
        <v>2923</v>
      </c>
      <c r="D589" s="216">
        <v>931400</v>
      </c>
      <c r="E589" s="40" t="s">
        <v>2934</v>
      </c>
      <c r="F589" s="216" t="s">
        <v>519</v>
      </c>
      <c r="G589" s="40" t="s">
        <v>2939</v>
      </c>
      <c r="H589" s="216">
        <v>529500</v>
      </c>
      <c r="I589" s="328" t="s">
        <v>100</v>
      </c>
      <c r="J589" s="61">
        <v>931104</v>
      </c>
      <c r="K589" s="63" t="s">
        <v>1524</v>
      </c>
      <c r="L589" s="215" t="s">
        <v>359</v>
      </c>
      <c r="M589" s="218" t="s">
        <v>30</v>
      </c>
      <c r="P589" s="189" t="s">
        <v>1839</v>
      </c>
      <c r="Q589" s="7" t="s">
        <v>1766</v>
      </c>
      <c r="R589" s="215" t="s">
        <v>1780</v>
      </c>
    </row>
    <row r="590" spans="1:18">
      <c r="A590" s="189" t="s">
        <v>396</v>
      </c>
      <c r="B590" s="216">
        <v>25400</v>
      </c>
      <c r="C590" s="40" t="s">
        <v>2923</v>
      </c>
      <c r="D590" s="216">
        <v>931400</v>
      </c>
      <c r="E590" s="40" t="s">
        <v>2934</v>
      </c>
      <c r="F590" s="216" t="s">
        <v>520</v>
      </c>
      <c r="G590" s="40" t="s">
        <v>2940</v>
      </c>
      <c r="H590" s="216">
        <v>529500</v>
      </c>
      <c r="I590" s="328" t="s">
        <v>100</v>
      </c>
      <c r="J590" s="61">
        <v>931104</v>
      </c>
      <c r="K590" s="63" t="s">
        <v>1524</v>
      </c>
      <c r="L590" s="215" t="s">
        <v>447</v>
      </c>
      <c r="M590" s="218" t="s">
        <v>30</v>
      </c>
      <c r="P590" s="189" t="s">
        <v>1840</v>
      </c>
      <c r="Q590" s="7" t="s">
        <v>1766</v>
      </c>
      <c r="R590" s="215" t="s">
        <v>1780</v>
      </c>
    </row>
    <row r="591" spans="1:18">
      <c r="A591" s="189" t="s">
        <v>425</v>
      </c>
      <c r="B591" s="216">
        <v>25400</v>
      </c>
      <c r="C591" s="40" t="s">
        <v>2923</v>
      </c>
      <c r="D591" s="216">
        <v>931400</v>
      </c>
      <c r="E591" s="40" t="s">
        <v>2934</v>
      </c>
      <c r="F591" s="216" t="s">
        <v>516</v>
      </c>
      <c r="G591" s="40" t="s">
        <v>2944</v>
      </c>
      <c r="H591" s="216">
        <v>529500</v>
      </c>
      <c r="I591" s="328" t="s">
        <v>100</v>
      </c>
      <c r="J591" s="61">
        <v>931104</v>
      </c>
      <c r="K591" s="63" t="s">
        <v>1524</v>
      </c>
      <c r="L591" s="215" t="s">
        <v>448</v>
      </c>
      <c r="M591" s="218" t="s">
        <v>30</v>
      </c>
      <c r="P591" s="189" t="s">
        <v>1841</v>
      </c>
      <c r="Q591" s="7" t="s">
        <v>1766</v>
      </c>
      <c r="R591" s="215" t="s">
        <v>1780</v>
      </c>
    </row>
    <row r="592" spans="1:18">
      <c r="A592" s="189" t="s">
        <v>2481</v>
      </c>
      <c r="B592" s="309">
        <v>25620</v>
      </c>
      <c r="C592" s="40" t="s">
        <v>2347</v>
      </c>
      <c r="D592" s="310">
        <v>931750</v>
      </c>
      <c r="E592" s="40" t="s">
        <v>2347</v>
      </c>
      <c r="F592" s="310"/>
      <c r="G592" s="40" t="s">
        <v>1377</v>
      </c>
      <c r="H592" s="311">
        <v>529500</v>
      </c>
      <c r="I592" s="328" t="s">
        <v>100</v>
      </c>
      <c r="J592" s="310">
        <v>931750</v>
      </c>
      <c r="K592" s="307" t="s">
        <v>1524</v>
      </c>
      <c r="L592" s="308" t="s">
        <v>448</v>
      </c>
      <c r="M592" s="312" t="s">
        <v>30</v>
      </c>
      <c r="P592" s="189" t="s">
        <v>1842</v>
      </c>
      <c r="Q592" s="7" t="s">
        <v>1766</v>
      </c>
      <c r="R592" s="215" t="s">
        <v>1780</v>
      </c>
    </row>
    <row r="593" spans="1:18">
      <c r="A593" s="189" t="s">
        <v>2679</v>
      </c>
      <c r="B593" s="309">
        <v>25620</v>
      </c>
      <c r="C593" s="40" t="s">
        <v>2347</v>
      </c>
      <c r="D593" s="358">
        <v>931750</v>
      </c>
      <c r="E593" s="40" t="s">
        <v>2347</v>
      </c>
      <c r="F593" s="350" t="s">
        <v>516</v>
      </c>
      <c r="G593" s="40" t="s">
        <v>2944</v>
      </c>
      <c r="H593" s="216">
        <v>529500</v>
      </c>
      <c r="I593" s="328" t="s">
        <v>100</v>
      </c>
      <c r="J593" s="358">
        <v>931750</v>
      </c>
      <c r="K593" s="307" t="s">
        <v>1524</v>
      </c>
      <c r="L593" s="308" t="s">
        <v>448</v>
      </c>
      <c r="M593" s="218" t="s">
        <v>30</v>
      </c>
      <c r="P593" s="189" t="s">
        <v>2644</v>
      </c>
      <c r="Q593" s="7" t="s">
        <v>1766</v>
      </c>
      <c r="R593" s="215" t="s">
        <v>1780</v>
      </c>
    </row>
    <row r="594" spans="1:18">
      <c r="A594" s="189" t="s">
        <v>2513</v>
      </c>
      <c r="B594" s="350">
        <v>33100</v>
      </c>
      <c r="C594" s="40" t="s">
        <v>1641</v>
      </c>
      <c r="D594" s="323">
        <v>931105</v>
      </c>
      <c r="E594" s="40" t="s">
        <v>1641</v>
      </c>
      <c r="F594" s="323"/>
      <c r="G594" s="40" t="s">
        <v>1377</v>
      </c>
      <c r="H594" s="323">
        <v>524820</v>
      </c>
      <c r="I594" s="328" t="s">
        <v>2516</v>
      </c>
      <c r="J594" s="324">
        <v>931105</v>
      </c>
      <c r="K594" s="321" t="s">
        <v>450</v>
      </c>
      <c r="L594" s="322" t="s">
        <v>1641</v>
      </c>
      <c r="M594" s="325" t="s">
        <v>1671</v>
      </c>
      <c r="P594" s="189" t="s">
        <v>1843</v>
      </c>
      <c r="Q594" s="7" t="s">
        <v>1766</v>
      </c>
      <c r="R594" s="215" t="s">
        <v>1780</v>
      </c>
    </row>
    <row r="595" spans="1:18">
      <c r="A595" s="189" t="s">
        <v>2740</v>
      </c>
      <c r="B595" s="216">
        <v>25590</v>
      </c>
      <c r="C595" s="40" t="s">
        <v>1564</v>
      </c>
      <c r="D595" s="323">
        <v>931105</v>
      </c>
      <c r="E595" s="40" t="s">
        <v>1641</v>
      </c>
      <c r="F595" s="350"/>
      <c r="G595" s="40" t="s">
        <v>1377</v>
      </c>
      <c r="H595" s="216">
        <v>546160</v>
      </c>
      <c r="I595" s="328" t="s">
        <v>2139</v>
      </c>
      <c r="J595" s="324">
        <v>931150</v>
      </c>
      <c r="K595" s="63" t="s">
        <v>47</v>
      </c>
      <c r="L595" s="215" t="s">
        <v>1564</v>
      </c>
      <c r="M595" s="325" t="s">
        <v>2134</v>
      </c>
      <c r="P595" s="189" t="s">
        <v>1782</v>
      </c>
      <c r="Q595" s="7" t="s">
        <v>1766</v>
      </c>
      <c r="R595" s="215" t="s">
        <v>1780</v>
      </c>
    </row>
    <row r="596" spans="1:18">
      <c r="A596" s="189" t="s">
        <v>2414</v>
      </c>
      <c r="B596" s="216">
        <v>25400</v>
      </c>
      <c r="C596" s="40" t="s">
        <v>2923</v>
      </c>
      <c r="D596" s="216">
        <v>931400</v>
      </c>
      <c r="E596" s="40" t="s">
        <v>2934</v>
      </c>
      <c r="F596" s="216" t="s">
        <v>520</v>
      </c>
      <c r="G596" s="40" t="s">
        <v>2940</v>
      </c>
      <c r="H596" s="216">
        <v>546160</v>
      </c>
      <c r="I596" s="328" t="s">
        <v>2139</v>
      </c>
      <c r="J596" s="61">
        <v>931104</v>
      </c>
      <c r="K596" s="63" t="s">
        <v>1524</v>
      </c>
      <c r="L596" s="215" t="s">
        <v>447</v>
      </c>
      <c r="M596" s="325" t="s">
        <v>2134</v>
      </c>
      <c r="P596" s="189" t="s">
        <v>1844</v>
      </c>
      <c r="Q596" s="7" t="s">
        <v>1766</v>
      </c>
      <c r="R596" s="215" t="s">
        <v>1780</v>
      </c>
    </row>
    <row r="597" spans="1:18">
      <c r="A597" s="189" t="s">
        <v>2864</v>
      </c>
      <c r="B597" s="216">
        <v>25400</v>
      </c>
      <c r="C597" s="40" t="s">
        <v>2923</v>
      </c>
      <c r="D597" s="216">
        <v>931400</v>
      </c>
      <c r="E597" s="40" t="s">
        <v>2934</v>
      </c>
      <c r="F597" s="216" t="s">
        <v>1377</v>
      </c>
      <c r="G597" s="40" t="s">
        <v>1377</v>
      </c>
      <c r="H597" s="216">
        <v>523960</v>
      </c>
      <c r="I597" s="328" t="s">
        <v>2865</v>
      </c>
      <c r="J597" s="61">
        <v>931104</v>
      </c>
      <c r="K597" s="63" t="s">
        <v>1524</v>
      </c>
      <c r="L597" s="215" t="s">
        <v>1913</v>
      </c>
      <c r="M597" s="218" t="s">
        <v>2133</v>
      </c>
      <c r="P597" s="189" t="s">
        <v>2661</v>
      </c>
      <c r="Q597" s="7" t="s">
        <v>1766</v>
      </c>
      <c r="R597" s="215" t="s">
        <v>1780</v>
      </c>
    </row>
    <row r="598" spans="1:18">
      <c r="A598" s="189" t="s">
        <v>801</v>
      </c>
      <c r="B598" s="216">
        <v>25540</v>
      </c>
      <c r="C598" s="40" t="s">
        <v>442</v>
      </c>
      <c r="D598" s="216">
        <v>931116</v>
      </c>
      <c r="E598" s="40" t="s">
        <v>442</v>
      </c>
      <c r="F598" s="216"/>
      <c r="G598" s="40" t="s">
        <v>1377</v>
      </c>
      <c r="H598" s="216">
        <v>520710</v>
      </c>
      <c r="I598" s="328" t="s">
        <v>162</v>
      </c>
      <c r="J598" s="61">
        <v>931116</v>
      </c>
      <c r="K598" s="63" t="s">
        <v>47</v>
      </c>
      <c r="L598" s="215" t="s">
        <v>442</v>
      </c>
      <c r="M598" s="218" t="s">
        <v>2128</v>
      </c>
      <c r="P598" s="189" t="s">
        <v>2666</v>
      </c>
      <c r="Q598" s="7" t="s">
        <v>1766</v>
      </c>
      <c r="R598" s="215" t="s">
        <v>1780</v>
      </c>
    </row>
    <row r="599" spans="1:18">
      <c r="A599" s="189" t="s">
        <v>161</v>
      </c>
      <c r="B599" s="216">
        <v>25400</v>
      </c>
      <c r="C599" s="40" t="s">
        <v>2923</v>
      </c>
      <c r="D599" s="216">
        <v>931119</v>
      </c>
      <c r="E599" s="40" t="s">
        <v>23</v>
      </c>
      <c r="F599" s="216" t="s">
        <v>522</v>
      </c>
      <c r="G599" s="40" t="s">
        <v>2925</v>
      </c>
      <c r="H599" s="216">
        <v>520710</v>
      </c>
      <c r="I599" s="328" t="s">
        <v>162</v>
      </c>
      <c r="J599" s="61">
        <v>931104</v>
      </c>
      <c r="K599" s="63" t="s">
        <v>23</v>
      </c>
      <c r="L599" s="215" t="s">
        <v>436</v>
      </c>
      <c r="M599" s="218" t="s">
        <v>2128</v>
      </c>
      <c r="P599" s="189" t="s">
        <v>1845</v>
      </c>
      <c r="Q599" s="7" t="s">
        <v>1766</v>
      </c>
      <c r="R599" s="215" t="s">
        <v>1780</v>
      </c>
    </row>
    <row r="600" spans="1:18">
      <c r="A600" s="189" t="s">
        <v>210</v>
      </c>
      <c r="B600" s="216">
        <v>25400</v>
      </c>
      <c r="C600" s="40" t="s">
        <v>2923</v>
      </c>
      <c r="D600" s="216">
        <v>931119</v>
      </c>
      <c r="E600" s="40" t="s">
        <v>23</v>
      </c>
      <c r="F600" s="216" t="s">
        <v>526</v>
      </c>
      <c r="G600" s="40" t="s">
        <v>2926</v>
      </c>
      <c r="H600" s="216">
        <v>520710</v>
      </c>
      <c r="I600" s="328" t="s">
        <v>162</v>
      </c>
      <c r="J600" s="61">
        <v>931104</v>
      </c>
      <c r="K600" s="63" t="s">
        <v>23</v>
      </c>
      <c r="L600" s="215" t="s">
        <v>439</v>
      </c>
      <c r="M600" s="218" t="s">
        <v>2128</v>
      </c>
      <c r="P600" s="189" t="s">
        <v>1847</v>
      </c>
      <c r="Q600" s="7" t="s">
        <v>1766</v>
      </c>
      <c r="R600" s="215" t="s">
        <v>1780</v>
      </c>
    </row>
    <row r="601" spans="1:18">
      <c r="A601" s="189" t="s">
        <v>2052</v>
      </c>
      <c r="B601" s="216">
        <v>25400</v>
      </c>
      <c r="C601" s="40" t="s">
        <v>2923</v>
      </c>
      <c r="D601" s="216">
        <v>931119</v>
      </c>
      <c r="E601" s="40" t="s">
        <v>23</v>
      </c>
      <c r="F601" s="216" t="s">
        <v>527</v>
      </c>
      <c r="G601" s="40" t="s">
        <v>2927</v>
      </c>
      <c r="H601" s="216">
        <v>520710</v>
      </c>
      <c r="I601" s="328" t="s">
        <v>162</v>
      </c>
      <c r="J601" s="61">
        <v>931104</v>
      </c>
      <c r="K601" s="63" t="s">
        <v>23</v>
      </c>
      <c r="L601" s="215" t="s">
        <v>440</v>
      </c>
      <c r="M601" s="218" t="s">
        <v>2128</v>
      </c>
      <c r="P601" s="189" t="s">
        <v>1848</v>
      </c>
      <c r="Q601" s="7" t="s">
        <v>1766</v>
      </c>
      <c r="R601" s="215" t="s">
        <v>1780</v>
      </c>
    </row>
    <row r="602" spans="1:18">
      <c r="A602" s="189" t="s">
        <v>185</v>
      </c>
      <c r="B602" s="216">
        <v>25400</v>
      </c>
      <c r="C602" s="40" t="s">
        <v>2923</v>
      </c>
      <c r="D602" s="216">
        <v>931119</v>
      </c>
      <c r="E602" s="40" t="s">
        <v>23</v>
      </c>
      <c r="F602" s="216" t="s">
        <v>523</v>
      </c>
      <c r="G602" s="40" t="s">
        <v>2928</v>
      </c>
      <c r="H602" s="216">
        <v>520710</v>
      </c>
      <c r="I602" s="328" t="s">
        <v>162</v>
      </c>
      <c r="J602" s="61">
        <v>931104</v>
      </c>
      <c r="K602" s="63" t="s">
        <v>23</v>
      </c>
      <c r="L602" s="215" t="s">
        <v>437</v>
      </c>
      <c r="M602" s="218" t="s">
        <v>2128</v>
      </c>
      <c r="P602" s="189" t="s">
        <v>1849</v>
      </c>
      <c r="Q602" s="7" t="s">
        <v>1766</v>
      </c>
      <c r="R602" s="215" t="s">
        <v>1780</v>
      </c>
    </row>
    <row r="603" spans="1:18">
      <c r="A603" s="189" t="s">
        <v>817</v>
      </c>
      <c r="B603" s="216">
        <v>25540</v>
      </c>
      <c r="C603" s="40" t="s">
        <v>442</v>
      </c>
      <c r="D603" s="216">
        <v>931116</v>
      </c>
      <c r="E603" s="40" t="s">
        <v>442</v>
      </c>
      <c r="F603" s="216"/>
      <c r="G603" s="40" t="s">
        <v>1377</v>
      </c>
      <c r="H603" s="216">
        <v>526910</v>
      </c>
      <c r="I603" s="328" t="s">
        <v>123</v>
      </c>
      <c r="J603" s="61">
        <v>931116</v>
      </c>
      <c r="K603" s="63" t="s">
        <v>47</v>
      </c>
      <c r="L603" s="215" t="s">
        <v>442</v>
      </c>
      <c r="M603" s="218" t="s">
        <v>2128</v>
      </c>
      <c r="P603" s="189" t="s">
        <v>2900</v>
      </c>
      <c r="Q603" s="7" t="s">
        <v>1766</v>
      </c>
      <c r="R603" s="215" t="s">
        <v>1780</v>
      </c>
    </row>
    <row r="604" spans="1:18">
      <c r="A604" s="189" t="s">
        <v>2145</v>
      </c>
      <c r="B604" s="216">
        <v>25400</v>
      </c>
      <c r="C604" s="40" t="s">
        <v>2923</v>
      </c>
      <c r="D604" s="216">
        <v>931119</v>
      </c>
      <c r="E604" s="40" t="s">
        <v>23</v>
      </c>
      <c r="F604" s="216" t="s">
        <v>522</v>
      </c>
      <c r="G604" s="40" t="s">
        <v>2925</v>
      </c>
      <c r="H604" s="216">
        <v>526910</v>
      </c>
      <c r="I604" s="328" t="s">
        <v>123</v>
      </c>
      <c r="J604" s="61">
        <v>931104</v>
      </c>
      <c r="K604" s="63" t="s">
        <v>23</v>
      </c>
      <c r="L604" s="215" t="s">
        <v>436</v>
      </c>
      <c r="M604" s="218" t="s">
        <v>2128</v>
      </c>
      <c r="P604" s="189" t="s">
        <v>2009</v>
      </c>
      <c r="Q604" s="7" t="s">
        <v>1766</v>
      </c>
      <c r="R604" s="215" t="s">
        <v>1780</v>
      </c>
    </row>
    <row r="605" spans="1:18">
      <c r="A605" s="189" t="s">
        <v>770</v>
      </c>
      <c r="B605" s="216">
        <v>25590</v>
      </c>
      <c r="C605" s="40" t="s">
        <v>1564</v>
      </c>
      <c r="D605" s="216">
        <v>931150</v>
      </c>
      <c r="E605" s="40" t="s">
        <v>1564</v>
      </c>
      <c r="F605" s="216"/>
      <c r="G605" s="40" t="s">
        <v>1377</v>
      </c>
      <c r="H605" s="216">
        <v>526910</v>
      </c>
      <c r="I605" s="328" t="s">
        <v>123</v>
      </c>
      <c r="J605" s="61">
        <v>931150</v>
      </c>
      <c r="K605" s="63" t="s">
        <v>47</v>
      </c>
      <c r="L605" s="215" t="s">
        <v>1564</v>
      </c>
      <c r="M605" s="218" t="s">
        <v>2128</v>
      </c>
      <c r="P605" s="189" t="s">
        <v>2878</v>
      </c>
      <c r="Q605" s="7" t="s">
        <v>1766</v>
      </c>
      <c r="R605" s="215" t="s">
        <v>1780</v>
      </c>
    </row>
    <row r="606" spans="1:18">
      <c r="A606" s="189" t="s">
        <v>2372</v>
      </c>
      <c r="B606" s="216">
        <v>25430</v>
      </c>
      <c r="C606" s="40" t="s">
        <v>2951</v>
      </c>
      <c r="D606" s="216">
        <v>931170</v>
      </c>
      <c r="E606" s="40" t="s">
        <v>1515</v>
      </c>
      <c r="F606" s="216" t="s">
        <v>526</v>
      </c>
      <c r="G606" s="40" t="s">
        <v>2926</v>
      </c>
      <c r="H606" s="216">
        <v>526910</v>
      </c>
      <c r="I606" s="328" t="s">
        <v>123</v>
      </c>
      <c r="J606" s="61">
        <v>931170</v>
      </c>
      <c r="K606" s="63" t="s">
        <v>47</v>
      </c>
      <c r="L606" s="215" t="s">
        <v>508</v>
      </c>
      <c r="M606" s="218" t="s">
        <v>2128</v>
      </c>
      <c r="P606" s="189" t="s">
        <v>2559</v>
      </c>
      <c r="Q606" s="7" t="s">
        <v>1766</v>
      </c>
      <c r="R606" s="215" t="s">
        <v>1780</v>
      </c>
    </row>
    <row r="607" spans="1:18">
      <c r="A607" s="189" t="s">
        <v>2009</v>
      </c>
      <c r="B607" s="216">
        <v>25400</v>
      </c>
      <c r="C607" s="40" t="s">
        <v>2923</v>
      </c>
      <c r="D607" s="216">
        <v>931270</v>
      </c>
      <c r="E607" s="40" t="s">
        <v>1780</v>
      </c>
      <c r="F607" s="216" t="s">
        <v>1377</v>
      </c>
      <c r="G607" s="40" t="s">
        <v>1377</v>
      </c>
      <c r="H607" s="216">
        <v>526910</v>
      </c>
      <c r="I607" s="328" t="s">
        <v>123</v>
      </c>
      <c r="J607" s="61">
        <v>931104</v>
      </c>
      <c r="K607" s="63" t="s">
        <v>1766</v>
      </c>
      <c r="L607" s="215" t="s">
        <v>1780</v>
      </c>
      <c r="M607" s="218" t="s">
        <v>2128</v>
      </c>
      <c r="P607" s="189" t="s">
        <v>1781</v>
      </c>
      <c r="Q607" s="7" t="s">
        <v>1766</v>
      </c>
      <c r="R607" s="215" t="s">
        <v>1780</v>
      </c>
    </row>
    <row r="608" spans="1:18">
      <c r="A608" s="189" t="s">
        <v>346</v>
      </c>
      <c r="B608" s="216">
        <v>25400</v>
      </c>
      <c r="C608" s="40" t="s">
        <v>2923</v>
      </c>
      <c r="D608" s="216">
        <v>931400</v>
      </c>
      <c r="E608" s="40" t="s">
        <v>2934</v>
      </c>
      <c r="F608" s="216" t="s">
        <v>518</v>
      </c>
      <c r="G608" s="40" t="s">
        <v>2935</v>
      </c>
      <c r="H608" s="216">
        <v>526910</v>
      </c>
      <c r="I608" s="328" t="s">
        <v>123</v>
      </c>
      <c r="J608" s="61">
        <v>931104</v>
      </c>
      <c r="K608" s="63" t="s">
        <v>1524</v>
      </c>
      <c r="L608" s="215" t="s">
        <v>326</v>
      </c>
      <c r="M608" s="218" t="s">
        <v>2128</v>
      </c>
      <c r="P608" t="s">
        <v>2983</v>
      </c>
      <c r="Q608" s="7" t="s">
        <v>1766</v>
      </c>
      <c r="R608" s="215" t="s">
        <v>1780</v>
      </c>
    </row>
    <row r="609" spans="1:18">
      <c r="A609" s="189" t="s">
        <v>2285</v>
      </c>
      <c r="B609" s="216">
        <v>25400</v>
      </c>
      <c r="C609" s="40" t="s">
        <v>2923</v>
      </c>
      <c r="D609" s="216">
        <v>931400</v>
      </c>
      <c r="E609" s="40" t="s">
        <v>2934</v>
      </c>
      <c r="F609" s="216" t="s">
        <v>515</v>
      </c>
      <c r="G609" s="40" t="s">
        <v>2937</v>
      </c>
      <c r="H609" s="216">
        <v>526910</v>
      </c>
      <c r="I609" s="328" t="s">
        <v>123</v>
      </c>
      <c r="J609" s="61">
        <v>931104</v>
      </c>
      <c r="K609" s="63" t="s">
        <v>1524</v>
      </c>
      <c r="L609" s="215" t="s">
        <v>445</v>
      </c>
      <c r="M609" s="218" t="s">
        <v>2128</v>
      </c>
      <c r="P609" t="s">
        <v>2984</v>
      </c>
      <c r="Q609" s="7" t="s">
        <v>1766</v>
      </c>
      <c r="R609" s="215" t="s">
        <v>1780</v>
      </c>
    </row>
    <row r="610" spans="1:18">
      <c r="A610" s="189" t="s">
        <v>2126</v>
      </c>
      <c r="B610" s="216">
        <v>25400</v>
      </c>
      <c r="C610" s="40" t="s">
        <v>2923</v>
      </c>
      <c r="D610" s="216">
        <v>931400</v>
      </c>
      <c r="E610" s="40" t="s">
        <v>2934</v>
      </c>
      <c r="F610" s="216" t="s">
        <v>520</v>
      </c>
      <c r="G610" s="40" t="s">
        <v>2940</v>
      </c>
      <c r="H610" s="216">
        <v>526910</v>
      </c>
      <c r="I610" s="328" t="s">
        <v>123</v>
      </c>
      <c r="J610" s="61">
        <v>931104</v>
      </c>
      <c r="K610" s="63" t="s">
        <v>1524</v>
      </c>
      <c r="L610" s="215" t="s">
        <v>447</v>
      </c>
      <c r="M610" s="218" t="s">
        <v>2128</v>
      </c>
      <c r="P610" t="s">
        <v>2988</v>
      </c>
      <c r="Q610" s="7" t="s">
        <v>1766</v>
      </c>
      <c r="R610" s="215" t="s">
        <v>1780</v>
      </c>
    </row>
    <row r="611" spans="1:18">
      <c r="A611" s="189" t="s">
        <v>2136</v>
      </c>
      <c r="B611" s="216">
        <v>25400</v>
      </c>
      <c r="C611" s="40" t="s">
        <v>2923</v>
      </c>
      <c r="D611" s="216">
        <v>931400</v>
      </c>
      <c r="E611" s="40" t="s">
        <v>2934</v>
      </c>
      <c r="F611" s="216" t="s">
        <v>516</v>
      </c>
      <c r="G611" s="40" t="s">
        <v>2944</v>
      </c>
      <c r="H611" s="216">
        <v>526910</v>
      </c>
      <c r="I611" s="328" t="s">
        <v>123</v>
      </c>
      <c r="J611" s="61">
        <v>931104</v>
      </c>
      <c r="K611" s="63" t="s">
        <v>1524</v>
      </c>
      <c r="L611" s="215" t="s">
        <v>448</v>
      </c>
      <c r="M611" s="218" t="s">
        <v>2128</v>
      </c>
      <c r="P611" t="s">
        <v>2989</v>
      </c>
      <c r="Q611" s="7" t="s">
        <v>1766</v>
      </c>
      <c r="R611" s="215" t="s">
        <v>1780</v>
      </c>
    </row>
    <row r="612" spans="1:18">
      <c r="A612" s="189" t="s">
        <v>1587</v>
      </c>
      <c r="B612" s="216">
        <v>25420</v>
      </c>
      <c r="C612" s="40" t="s">
        <v>449</v>
      </c>
      <c r="D612" s="216">
        <v>931401</v>
      </c>
      <c r="E612" s="40" t="s">
        <v>2950</v>
      </c>
      <c r="F612" s="216"/>
      <c r="G612" s="40" t="s">
        <v>1377</v>
      </c>
      <c r="H612" s="216">
        <v>526910</v>
      </c>
      <c r="I612" s="328" t="s">
        <v>123</v>
      </c>
      <c r="J612" s="61">
        <v>931180</v>
      </c>
      <c r="K612" s="63" t="s">
        <v>449</v>
      </c>
      <c r="L612" s="215" t="s">
        <v>503</v>
      </c>
      <c r="M612" s="218" t="s">
        <v>2128</v>
      </c>
      <c r="P612" t="s">
        <v>2993</v>
      </c>
      <c r="Q612" s="7" t="s">
        <v>1766</v>
      </c>
      <c r="R612" s="215" t="s">
        <v>1780</v>
      </c>
    </row>
    <row r="613" spans="1:18">
      <c r="A613" s="189" t="s">
        <v>2470</v>
      </c>
      <c r="B613" s="309">
        <v>25620</v>
      </c>
      <c r="C613" s="40" t="s">
        <v>2347</v>
      </c>
      <c r="D613" s="310">
        <v>931750</v>
      </c>
      <c r="E613" s="40" t="s">
        <v>2347</v>
      </c>
      <c r="F613" s="310"/>
      <c r="G613" s="40" t="s">
        <v>1377</v>
      </c>
      <c r="H613" s="311">
        <v>526910</v>
      </c>
      <c r="I613" s="328" t="s">
        <v>123</v>
      </c>
      <c r="J613" s="310">
        <v>931750</v>
      </c>
      <c r="K613" s="307" t="s">
        <v>1524</v>
      </c>
      <c r="L613" s="308" t="s">
        <v>448</v>
      </c>
      <c r="M613" s="313" t="s">
        <v>2128</v>
      </c>
      <c r="P613" t="s">
        <v>2995</v>
      </c>
      <c r="Q613" s="7" t="s">
        <v>1766</v>
      </c>
      <c r="R613" s="215" t="s">
        <v>1780</v>
      </c>
    </row>
    <row r="614" spans="1:18">
      <c r="A614" s="189" t="s">
        <v>1947</v>
      </c>
      <c r="B614" s="216">
        <v>25540</v>
      </c>
      <c r="C614" s="40" t="s">
        <v>442</v>
      </c>
      <c r="D614" s="216">
        <v>931116</v>
      </c>
      <c r="E614" s="40" t="s">
        <v>442</v>
      </c>
      <c r="F614" s="216" t="s">
        <v>1377</v>
      </c>
      <c r="G614" s="40" t="s">
        <v>1377</v>
      </c>
      <c r="H614" s="216">
        <v>528260</v>
      </c>
      <c r="I614" s="328" t="s">
        <v>227</v>
      </c>
      <c r="J614" s="61">
        <v>931116</v>
      </c>
      <c r="K614" s="63" t="s">
        <v>47</v>
      </c>
      <c r="L614" s="215" t="s">
        <v>442</v>
      </c>
      <c r="M614" s="218" t="s">
        <v>2128</v>
      </c>
      <c r="P614" t="s">
        <v>3003</v>
      </c>
      <c r="Q614" s="7" t="s">
        <v>1766</v>
      </c>
      <c r="R614" s="215" t="s">
        <v>46</v>
      </c>
    </row>
    <row r="615" spans="1:18">
      <c r="A615" s="189" t="s">
        <v>778</v>
      </c>
      <c r="B615" s="216">
        <v>25590</v>
      </c>
      <c r="C615" s="40" t="s">
        <v>1564</v>
      </c>
      <c r="D615" s="216">
        <v>931150</v>
      </c>
      <c r="E615" s="40" t="s">
        <v>1564</v>
      </c>
      <c r="F615" s="216"/>
      <c r="G615" s="40" t="s">
        <v>1377</v>
      </c>
      <c r="H615" s="216">
        <v>528260</v>
      </c>
      <c r="I615" s="328" t="s">
        <v>227</v>
      </c>
      <c r="J615" s="61">
        <v>931150</v>
      </c>
      <c r="K615" s="63" t="s">
        <v>47</v>
      </c>
      <c r="L615" s="215" t="s">
        <v>1564</v>
      </c>
      <c r="M615" s="218" t="s">
        <v>2128</v>
      </c>
      <c r="P615" t="s">
        <v>3004</v>
      </c>
      <c r="Q615" s="7" t="s">
        <v>1766</v>
      </c>
      <c r="R615" s="215" t="s">
        <v>1780</v>
      </c>
    </row>
    <row r="616" spans="1:18">
      <c r="A616" s="189" t="s">
        <v>1214</v>
      </c>
      <c r="B616" s="216">
        <v>25430</v>
      </c>
      <c r="C616" s="40" t="s">
        <v>2951</v>
      </c>
      <c r="D616" s="216">
        <v>931170</v>
      </c>
      <c r="E616" s="40" t="s">
        <v>1515</v>
      </c>
      <c r="F616" s="216"/>
      <c r="G616" s="40" t="s">
        <v>1377</v>
      </c>
      <c r="H616" s="216">
        <v>528260</v>
      </c>
      <c r="I616" s="328" t="s">
        <v>227</v>
      </c>
      <c r="J616" s="61">
        <v>931170</v>
      </c>
      <c r="K616" s="63" t="s">
        <v>47</v>
      </c>
      <c r="L616" s="215" t="s">
        <v>508</v>
      </c>
      <c r="M616" s="218" t="s">
        <v>2128</v>
      </c>
      <c r="P616" t="s">
        <v>3007</v>
      </c>
      <c r="Q616" s="7" t="s">
        <v>1766</v>
      </c>
      <c r="R616" s="215" t="s">
        <v>1780</v>
      </c>
    </row>
    <row r="617" spans="1:18">
      <c r="A617" s="189" t="s">
        <v>2895</v>
      </c>
      <c r="B617" s="216">
        <v>25430</v>
      </c>
      <c r="C617" s="40" t="s">
        <v>2951</v>
      </c>
      <c r="D617" s="216">
        <v>931170</v>
      </c>
      <c r="E617" s="40" t="s">
        <v>1515</v>
      </c>
      <c r="F617" s="216" t="s">
        <v>527</v>
      </c>
      <c r="G617" s="40" t="s">
        <v>2927</v>
      </c>
      <c r="H617" s="216">
        <v>528260</v>
      </c>
      <c r="I617" s="328" t="s">
        <v>227</v>
      </c>
      <c r="J617" s="61">
        <v>931170</v>
      </c>
      <c r="K617" s="63" t="s">
        <v>47</v>
      </c>
      <c r="L617" s="215" t="s">
        <v>508</v>
      </c>
      <c r="M617" s="218" t="s">
        <v>2128</v>
      </c>
      <c r="P617" t="s">
        <v>3010</v>
      </c>
      <c r="Q617" s="7" t="s">
        <v>1766</v>
      </c>
      <c r="R617" s="215" t="s">
        <v>1780</v>
      </c>
    </row>
    <row r="618" spans="1:18">
      <c r="A618" s="189" t="s">
        <v>2388</v>
      </c>
      <c r="B618" s="216">
        <v>25400</v>
      </c>
      <c r="C618" s="40" t="s">
        <v>2923</v>
      </c>
      <c r="D618" s="216">
        <v>931400</v>
      </c>
      <c r="E618" s="40" t="s">
        <v>2934</v>
      </c>
      <c r="F618" s="216" t="s">
        <v>514</v>
      </c>
      <c r="G618" s="40" t="s">
        <v>2838</v>
      </c>
      <c r="H618" s="216">
        <v>528260</v>
      </c>
      <c r="I618" s="328" t="s">
        <v>227</v>
      </c>
      <c r="J618" s="61">
        <v>931104</v>
      </c>
      <c r="K618" s="63" t="s">
        <v>1524</v>
      </c>
      <c r="L618" s="397" t="s">
        <v>295</v>
      </c>
      <c r="M618" s="218" t="s">
        <v>2128</v>
      </c>
      <c r="P618" t="s">
        <v>3031</v>
      </c>
      <c r="Q618" s="65" t="s">
        <v>1766</v>
      </c>
      <c r="R618" s="65" t="s">
        <v>1780</v>
      </c>
    </row>
    <row r="619" spans="1:18">
      <c r="A619" s="189" t="s">
        <v>815</v>
      </c>
      <c r="B619" s="216">
        <v>25540</v>
      </c>
      <c r="C619" s="40" t="s">
        <v>442</v>
      </c>
      <c r="D619" s="216">
        <v>931116</v>
      </c>
      <c r="E619" s="40" t="s">
        <v>442</v>
      </c>
      <c r="F619" s="216"/>
      <c r="G619" s="40" t="s">
        <v>1377</v>
      </c>
      <c r="H619" s="216">
        <v>524840</v>
      </c>
      <c r="I619" s="328" t="s">
        <v>69</v>
      </c>
      <c r="J619" s="61">
        <v>931116</v>
      </c>
      <c r="K619" s="63" t="s">
        <v>47</v>
      </c>
      <c r="L619" s="215" t="s">
        <v>442</v>
      </c>
      <c r="M619" s="218" t="s">
        <v>2133</v>
      </c>
      <c r="P619" t="s">
        <v>3041</v>
      </c>
      <c r="Q619" s="65" t="s">
        <v>1766</v>
      </c>
      <c r="R619" s="65" t="s">
        <v>1780</v>
      </c>
    </row>
    <row r="620" spans="1:18">
      <c r="A620" s="189" t="s">
        <v>144</v>
      </c>
      <c r="B620" s="216">
        <v>25400</v>
      </c>
      <c r="C620" s="40" t="s">
        <v>2923</v>
      </c>
      <c r="D620" s="216">
        <v>931119</v>
      </c>
      <c r="E620" s="40" t="s">
        <v>23</v>
      </c>
      <c r="F620" s="216" t="s">
        <v>521</v>
      </c>
      <c r="G620" s="40" t="s">
        <v>2924</v>
      </c>
      <c r="H620" s="216">
        <v>524840</v>
      </c>
      <c r="I620" s="328" t="s">
        <v>69</v>
      </c>
      <c r="J620" s="61">
        <v>931104</v>
      </c>
      <c r="K620" s="63" t="s">
        <v>23</v>
      </c>
      <c r="L620" s="215" t="s">
        <v>435</v>
      </c>
      <c r="M620" s="218" t="s">
        <v>2133</v>
      </c>
      <c r="P620" t="s">
        <v>3042</v>
      </c>
      <c r="Q620" s="65" t="s">
        <v>1766</v>
      </c>
      <c r="R620" s="65" t="s">
        <v>1780</v>
      </c>
    </row>
    <row r="621" spans="1:18">
      <c r="A621" s="189" t="s">
        <v>1856</v>
      </c>
      <c r="B621" s="216">
        <v>25400</v>
      </c>
      <c r="C621" s="40" t="s">
        <v>2923</v>
      </c>
      <c r="D621" s="216">
        <v>931119</v>
      </c>
      <c r="E621" s="40" t="s">
        <v>23</v>
      </c>
      <c r="F621" s="216" t="s">
        <v>526</v>
      </c>
      <c r="G621" s="40" t="s">
        <v>2926</v>
      </c>
      <c r="H621" s="216">
        <v>524840</v>
      </c>
      <c r="I621" s="328" t="s">
        <v>69</v>
      </c>
      <c r="J621" s="61">
        <v>931104</v>
      </c>
      <c r="K621" s="63" t="s">
        <v>23</v>
      </c>
      <c r="L621" s="215" t="s">
        <v>439</v>
      </c>
      <c r="M621" s="218" t="s">
        <v>2133</v>
      </c>
      <c r="P621" t="s">
        <v>3106</v>
      </c>
      <c r="Q621" s="65" t="s">
        <v>1766</v>
      </c>
      <c r="R621" s="65" t="s">
        <v>1780</v>
      </c>
    </row>
    <row r="622" spans="1:18">
      <c r="A622" s="189" t="s">
        <v>2066</v>
      </c>
      <c r="B622" s="216">
        <v>25400</v>
      </c>
      <c r="C622" s="40" t="s">
        <v>2923</v>
      </c>
      <c r="D622" s="216">
        <v>931119</v>
      </c>
      <c r="E622" s="40" t="s">
        <v>23</v>
      </c>
      <c r="F622" s="216" t="s">
        <v>527</v>
      </c>
      <c r="G622" s="40" t="s">
        <v>2927</v>
      </c>
      <c r="H622" s="216">
        <v>524840</v>
      </c>
      <c r="I622" s="328" t="s">
        <v>69</v>
      </c>
      <c r="J622" s="61">
        <v>931104</v>
      </c>
      <c r="K622" s="63" t="s">
        <v>23</v>
      </c>
      <c r="L622" s="215" t="s">
        <v>440</v>
      </c>
      <c r="M622" s="218" t="s">
        <v>2133</v>
      </c>
      <c r="P622" t="s">
        <v>3107</v>
      </c>
      <c r="Q622" s="65" t="s">
        <v>1766</v>
      </c>
      <c r="R622" s="65" t="s">
        <v>1780</v>
      </c>
    </row>
    <row r="623" spans="1:18">
      <c r="A623" s="189" t="s">
        <v>1597</v>
      </c>
      <c r="B623" s="216">
        <v>25400</v>
      </c>
      <c r="C623" s="40" t="s">
        <v>2923</v>
      </c>
      <c r="D623" s="216">
        <v>931119</v>
      </c>
      <c r="E623" s="40" t="s">
        <v>23</v>
      </c>
      <c r="F623" s="216" t="s">
        <v>523</v>
      </c>
      <c r="G623" s="40" t="s">
        <v>2928</v>
      </c>
      <c r="H623" s="216">
        <v>524840</v>
      </c>
      <c r="I623" s="328" t="s">
        <v>69</v>
      </c>
      <c r="J623" s="61">
        <v>931104</v>
      </c>
      <c r="K623" s="63" t="s">
        <v>23</v>
      </c>
      <c r="L623" s="215" t="s">
        <v>437</v>
      </c>
      <c r="M623" s="218" t="s">
        <v>2133</v>
      </c>
      <c r="P623" t="s">
        <v>3293</v>
      </c>
      <c r="Q623" s="65" t="s">
        <v>1766</v>
      </c>
      <c r="R623" s="65" t="s">
        <v>1780</v>
      </c>
    </row>
    <row r="624" spans="1:18">
      <c r="A624" s="189" t="s">
        <v>1219</v>
      </c>
      <c r="B624" s="216">
        <v>25430</v>
      </c>
      <c r="C624" s="40" t="s">
        <v>2951</v>
      </c>
      <c r="D624" s="216">
        <v>931170</v>
      </c>
      <c r="E624" s="40" t="s">
        <v>1515</v>
      </c>
      <c r="F624" s="216"/>
      <c r="G624" s="40" t="s">
        <v>1377</v>
      </c>
      <c r="H624" s="216">
        <v>524840</v>
      </c>
      <c r="I624" s="328" t="s">
        <v>69</v>
      </c>
      <c r="J624" s="61">
        <v>931170</v>
      </c>
      <c r="K624" s="63" t="s">
        <v>47</v>
      </c>
      <c r="L624" s="215" t="s">
        <v>508</v>
      </c>
      <c r="M624" s="218" t="s">
        <v>2133</v>
      </c>
      <c r="P624" t="s">
        <v>3331</v>
      </c>
      <c r="Q624" s="65" t="s">
        <v>1766</v>
      </c>
      <c r="R624" s="65" t="s">
        <v>1780</v>
      </c>
    </row>
    <row r="625" spans="1:18">
      <c r="A625" s="189" t="s">
        <v>2027</v>
      </c>
      <c r="B625" s="216">
        <v>25430</v>
      </c>
      <c r="C625" s="40" t="s">
        <v>2951</v>
      </c>
      <c r="D625" s="216">
        <v>931170</v>
      </c>
      <c r="E625" s="40" t="s">
        <v>1515</v>
      </c>
      <c r="F625" s="216" t="s">
        <v>527</v>
      </c>
      <c r="G625" s="40" t="s">
        <v>2927</v>
      </c>
      <c r="H625" s="216">
        <v>524840</v>
      </c>
      <c r="I625" s="328" t="s">
        <v>69</v>
      </c>
      <c r="J625" s="61">
        <v>931170</v>
      </c>
      <c r="K625" s="63" t="s">
        <v>47</v>
      </c>
      <c r="L625" s="215" t="s">
        <v>508</v>
      </c>
      <c r="M625" s="218" t="s">
        <v>2133</v>
      </c>
      <c r="P625" t="s">
        <v>3347</v>
      </c>
      <c r="Q625" s="65" t="s">
        <v>1766</v>
      </c>
      <c r="R625" s="65" t="s">
        <v>1780</v>
      </c>
    </row>
    <row r="626" spans="1:18">
      <c r="A626" s="189" t="s">
        <v>1075</v>
      </c>
      <c r="B626" s="216">
        <v>25420</v>
      </c>
      <c r="C626" s="40" t="s">
        <v>449</v>
      </c>
      <c r="D626" s="216">
        <v>931182</v>
      </c>
      <c r="E626" s="40" t="s">
        <v>1056</v>
      </c>
      <c r="F626" s="216"/>
      <c r="G626" s="40" t="s">
        <v>1377</v>
      </c>
      <c r="H626" s="216">
        <v>524840</v>
      </c>
      <c r="I626" s="328" t="s">
        <v>69</v>
      </c>
      <c r="J626" s="61">
        <v>931180</v>
      </c>
      <c r="K626" s="63" t="s">
        <v>449</v>
      </c>
      <c r="L626" s="215" t="s">
        <v>1056</v>
      </c>
      <c r="M626" s="218" t="s">
        <v>2133</v>
      </c>
      <c r="P626" s="189" t="s">
        <v>1692</v>
      </c>
      <c r="Q626" s="63" t="s">
        <v>23</v>
      </c>
      <c r="R626" s="215" t="s">
        <v>435</v>
      </c>
    </row>
    <row r="627" spans="1:18">
      <c r="A627" s="189" t="s">
        <v>1049</v>
      </c>
      <c r="B627" s="216">
        <v>25420</v>
      </c>
      <c r="C627" s="40" t="s">
        <v>449</v>
      </c>
      <c r="D627" s="216">
        <v>931186</v>
      </c>
      <c r="E627" s="40" t="s">
        <v>504</v>
      </c>
      <c r="F627" s="216"/>
      <c r="G627" s="40" t="s">
        <v>1377</v>
      </c>
      <c r="H627" s="216">
        <v>524840</v>
      </c>
      <c r="I627" s="328" t="s">
        <v>69</v>
      </c>
      <c r="J627" s="61">
        <v>931180</v>
      </c>
      <c r="K627" s="63" t="s">
        <v>449</v>
      </c>
      <c r="L627" s="215" t="s">
        <v>504</v>
      </c>
      <c r="M627" s="218" t="s">
        <v>2133</v>
      </c>
      <c r="P627" s="189" t="s">
        <v>141</v>
      </c>
      <c r="Q627" s="63" t="s">
        <v>23</v>
      </c>
      <c r="R627" s="215" t="s">
        <v>435</v>
      </c>
    </row>
    <row r="628" spans="1:18">
      <c r="A628" s="189" t="s">
        <v>1645</v>
      </c>
      <c r="B628" s="216">
        <v>25400</v>
      </c>
      <c r="C628" s="40" t="s">
        <v>2923</v>
      </c>
      <c r="D628" s="216">
        <v>931210</v>
      </c>
      <c r="E628" s="40" t="s">
        <v>510</v>
      </c>
      <c r="F628" s="216"/>
      <c r="G628" s="40" t="s">
        <v>1377</v>
      </c>
      <c r="H628" s="216">
        <v>524840</v>
      </c>
      <c r="I628" s="328" t="s">
        <v>69</v>
      </c>
      <c r="J628" s="61">
        <v>931104</v>
      </c>
      <c r="K628" s="63" t="s">
        <v>450</v>
      </c>
      <c r="L628" s="215" t="s">
        <v>510</v>
      </c>
      <c r="M628" s="218" t="s">
        <v>2133</v>
      </c>
      <c r="P628" s="189" t="s">
        <v>2144</v>
      </c>
      <c r="Q628" s="63" t="s">
        <v>23</v>
      </c>
      <c r="R628" s="215" t="s">
        <v>435</v>
      </c>
    </row>
    <row r="629" spans="1:18">
      <c r="A629" s="189" t="s">
        <v>1857</v>
      </c>
      <c r="B629" s="216">
        <v>25400</v>
      </c>
      <c r="C629" s="40" t="s">
        <v>2923</v>
      </c>
      <c r="D629" s="216">
        <v>931220</v>
      </c>
      <c r="E629" s="40" t="s">
        <v>529</v>
      </c>
      <c r="F629" s="216" t="s">
        <v>1377</v>
      </c>
      <c r="G629" s="40" t="s">
        <v>1377</v>
      </c>
      <c r="H629" s="216">
        <v>524840</v>
      </c>
      <c r="I629" s="328" t="s">
        <v>69</v>
      </c>
      <c r="J629" s="61">
        <v>931104</v>
      </c>
      <c r="K629" s="63" t="s">
        <v>1766</v>
      </c>
      <c r="L629" s="215" t="s">
        <v>117</v>
      </c>
      <c r="M629" s="218" t="s">
        <v>2133</v>
      </c>
      <c r="P629" s="189" t="s">
        <v>131</v>
      </c>
      <c r="Q629" s="63" t="s">
        <v>23</v>
      </c>
      <c r="R629" s="215" t="s">
        <v>435</v>
      </c>
    </row>
    <row r="630" spans="1:18">
      <c r="A630" s="189" t="s">
        <v>2380</v>
      </c>
      <c r="B630" s="216">
        <v>25400</v>
      </c>
      <c r="C630" s="40" t="s">
        <v>2923</v>
      </c>
      <c r="D630" s="216">
        <v>931235</v>
      </c>
      <c r="E630" s="40" t="s">
        <v>46</v>
      </c>
      <c r="F630" s="216" t="s">
        <v>1377</v>
      </c>
      <c r="G630" s="40" t="s">
        <v>1377</v>
      </c>
      <c r="H630" s="216">
        <v>524840</v>
      </c>
      <c r="I630" s="328" t="s">
        <v>69</v>
      </c>
      <c r="J630" s="61">
        <v>931104</v>
      </c>
      <c r="K630" s="63" t="s">
        <v>1766</v>
      </c>
      <c r="L630" s="215" t="s">
        <v>46</v>
      </c>
      <c r="M630" s="218" t="s">
        <v>2133</v>
      </c>
      <c r="P630" s="189" t="s">
        <v>687</v>
      </c>
      <c r="Q630" s="63" t="s">
        <v>23</v>
      </c>
      <c r="R630" s="215" t="s">
        <v>435</v>
      </c>
    </row>
    <row r="631" spans="1:18">
      <c r="A631" s="189" t="s">
        <v>603</v>
      </c>
      <c r="B631" s="216">
        <v>25400</v>
      </c>
      <c r="C631" s="40" t="s">
        <v>2923</v>
      </c>
      <c r="D631" s="216">
        <v>931240</v>
      </c>
      <c r="E631" s="40" t="s">
        <v>104</v>
      </c>
      <c r="F631" s="216"/>
      <c r="G631" s="40" t="s">
        <v>1377</v>
      </c>
      <c r="H631" s="216">
        <v>524840</v>
      </c>
      <c r="I631" s="328" t="s">
        <v>69</v>
      </c>
      <c r="J631" s="61">
        <v>931104</v>
      </c>
      <c r="K631" s="63" t="s">
        <v>1766</v>
      </c>
      <c r="L631" s="215" t="s">
        <v>104</v>
      </c>
      <c r="M631" s="218" t="s">
        <v>2133</v>
      </c>
      <c r="P631" s="189" t="s">
        <v>133</v>
      </c>
      <c r="Q631" s="63" t="s">
        <v>23</v>
      </c>
      <c r="R631" s="215" t="s">
        <v>435</v>
      </c>
    </row>
    <row r="632" spans="1:18">
      <c r="A632" s="189" t="s">
        <v>1702</v>
      </c>
      <c r="B632" s="216">
        <v>25400</v>
      </c>
      <c r="C632" s="40" t="s">
        <v>2923</v>
      </c>
      <c r="D632" s="216">
        <v>931300</v>
      </c>
      <c r="E632" s="40" t="s">
        <v>1800</v>
      </c>
      <c r="F632" s="216"/>
      <c r="G632" s="40" t="s">
        <v>1377</v>
      </c>
      <c r="H632" s="216">
        <v>524840</v>
      </c>
      <c r="I632" s="328" t="s">
        <v>69</v>
      </c>
      <c r="J632" s="61">
        <v>931104</v>
      </c>
      <c r="K632" s="63" t="s">
        <v>450</v>
      </c>
      <c r="L632" s="215" t="s">
        <v>1778</v>
      </c>
      <c r="M632" s="218" t="s">
        <v>2133</v>
      </c>
      <c r="P632" s="189" t="s">
        <v>154</v>
      </c>
      <c r="Q632" s="63" t="s">
        <v>23</v>
      </c>
      <c r="R632" s="215" t="s">
        <v>435</v>
      </c>
    </row>
    <row r="633" spans="1:18">
      <c r="A633" s="189" t="s">
        <v>344</v>
      </c>
      <c r="B633" s="216">
        <v>25400</v>
      </c>
      <c r="C633" s="40" t="s">
        <v>2923</v>
      </c>
      <c r="D633" s="216">
        <v>931400</v>
      </c>
      <c r="E633" s="40" t="s">
        <v>2934</v>
      </c>
      <c r="F633" s="216" t="s">
        <v>518</v>
      </c>
      <c r="G633" s="40" t="s">
        <v>2935</v>
      </c>
      <c r="H633" s="216">
        <v>524840</v>
      </c>
      <c r="I633" s="328" t="s">
        <v>69</v>
      </c>
      <c r="J633" s="61">
        <v>931104</v>
      </c>
      <c r="K633" s="63" t="s">
        <v>1524</v>
      </c>
      <c r="L633" s="215" t="s">
        <v>326</v>
      </c>
      <c r="M633" s="218" t="s">
        <v>2133</v>
      </c>
      <c r="P633" s="189" t="s">
        <v>144</v>
      </c>
      <c r="Q633" s="63" t="s">
        <v>23</v>
      </c>
      <c r="R633" s="215" t="s">
        <v>435</v>
      </c>
    </row>
    <row r="634" spans="1:18">
      <c r="A634" s="189" t="s">
        <v>308</v>
      </c>
      <c r="B634" s="216">
        <v>25400</v>
      </c>
      <c r="C634" s="40" t="s">
        <v>2923</v>
      </c>
      <c r="D634" s="216">
        <v>931400</v>
      </c>
      <c r="E634" s="40" t="s">
        <v>2934</v>
      </c>
      <c r="F634" s="216" t="s">
        <v>514</v>
      </c>
      <c r="G634" s="40" t="s">
        <v>2838</v>
      </c>
      <c r="H634" s="216">
        <v>524840</v>
      </c>
      <c r="I634" s="328" t="s">
        <v>69</v>
      </c>
      <c r="J634" s="61">
        <v>931104</v>
      </c>
      <c r="K634" s="63" t="s">
        <v>1524</v>
      </c>
      <c r="L634" s="397" t="s">
        <v>295</v>
      </c>
      <c r="M634" s="218" t="s">
        <v>2133</v>
      </c>
      <c r="P634" s="189" t="s">
        <v>2881</v>
      </c>
      <c r="Q634" s="63" t="s">
        <v>23</v>
      </c>
      <c r="R634" s="215" t="s">
        <v>435</v>
      </c>
    </row>
    <row r="635" spans="1:18">
      <c r="A635" s="189" t="s">
        <v>251</v>
      </c>
      <c r="B635" s="216">
        <v>25400</v>
      </c>
      <c r="C635" s="40" t="s">
        <v>2923</v>
      </c>
      <c r="D635" s="216">
        <v>931400</v>
      </c>
      <c r="E635" s="40" t="s">
        <v>2934</v>
      </c>
      <c r="F635" s="216" t="s">
        <v>515</v>
      </c>
      <c r="G635" s="40" t="s">
        <v>2937</v>
      </c>
      <c r="H635" s="216">
        <v>524840</v>
      </c>
      <c r="I635" s="328" t="s">
        <v>69</v>
      </c>
      <c r="J635" s="61">
        <v>931104</v>
      </c>
      <c r="K635" s="63" t="s">
        <v>1524</v>
      </c>
      <c r="L635" s="215" t="s">
        <v>445</v>
      </c>
      <c r="M635" s="218" t="s">
        <v>2133</v>
      </c>
      <c r="P635" s="189" t="s">
        <v>682</v>
      </c>
      <c r="Q635" s="63" t="s">
        <v>23</v>
      </c>
      <c r="R635" s="215" t="s">
        <v>435</v>
      </c>
    </row>
    <row r="636" spans="1:18">
      <c r="A636" s="189" t="s">
        <v>1517</v>
      </c>
      <c r="B636" s="216">
        <v>25400</v>
      </c>
      <c r="C636" s="40" t="s">
        <v>2923</v>
      </c>
      <c r="D636" s="216">
        <v>931400</v>
      </c>
      <c r="E636" s="40" t="s">
        <v>2934</v>
      </c>
      <c r="F636" s="216" t="s">
        <v>513</v>
      </c>
      <c r="G636" s="40" t="s">
        <v>2938</v>
      </c>
      <c r="H636" s="216">
        <v>524840</v>
      </c>
      <c r="I636" s="328" t="s">
        <v>69</v>
      </c>
      <c r="J636" s="61">
        <v>931104</v>
      </c>
      <c r="K636" s="63" t="s">
        <v>1524</v>
      </c>
      <c r="L636" s="215" t="s">
        <v>446</v>
      </c>
      <c r="M636" s="218" t="s">
        <v>2133</v>
      </c>
      <c r="P636" s="189" t="s">
        <v>2240</v>
      </c>
      <c r="Q636" s="63" t="s">
        <v>23</v>
      </c>
      <c r="R636" s="215" t="s">
        <v>435</v>
      </c>
    </row>
    <row r="637" spans="1:18">
      <c r="A637" s="189" t="s">
        <v>388</v>
      </c>
      <c r="B637" s="216">
        <v>25400</v>
      </c>
      <c r="C637" s="40" t="s">
        <v>2923</v>
      </c>
      <c r="D637" s="216">
        <v>931400</v>
      </c>
      <c r="E637" s="40" t="s">
        <v>2934</v>
      </c>
      <c r="F637" s="216" t="s">
        <v>520</v>
      </c>
      <c r="G637" s="40" t="s">
        <v>2940</v>
      </c>
      <c r="H637" s="216">
        <v>524840</v>
      </c>
      <c r="I637" s="328" t="s">
        <v>69</v>
      </c>
      <c r="J637" s="61">
        <v>931104</v>
      </c>
      <c r="K637" s="63" t="s">
        <v>1524</v>
      </c>
      <c r="L637" s="215" t="s">
        <v>447</v>
      </c>
      <c r="M637" s="218" t="s">
        <v>2133</v>
      </c>
      <c r="P637" s="189" t="s">
        <v>2242</v>
      </c>
      <c r="Q637" s="63" t="s">
        <v>23</v>
      </c>
      <c r="R637" s="215" t="s">
        <v>435</v>
      </c>
    </row>
    <row r="638" spans="1:18">
      <c r="A638" s="189" t="s">
        <v>418</v>
      </c>
      <c r="B638" s="216">
        <v>25400</v>
      </c>
      <c r="C638" s="40" t="s">
        <v>2923</v>
      </c>
      <c r="D638" s="216">
        <v>931400</v>
      </c>
      <c r="E638" s="40" t="s">
        <v>2934</v>
      </c>
      <c r="F638" s="216" t="s">
        <v>516</v>
      </c>
      <c r="G638" s="40" t="s">
        <v>2944</v>
      </c>
      <c r="H638" s="216">
        <v>524840</v>
      </c>
      <c r="I638" s="328" t="s">
        <v>69</v>
      </c>
      <c r="J638" s="61">
        <v>931104</v>
      </c>
      <c r="K638" s="63" t="s">
        <v>1524</v>
      </c>
      <c r="L638" s="215" t="s">
        <v>448</v>
      </c>
      <c r="M638" s="218" t="s">
        <v>2133</v>
      </c>
      <c r="P638" s="189" t="s">
        <v>678</v>
      </c>
      <c r="Q638" s="63" t="s">
        <v>23</v>
      </c>
      <c r="R638" s="215" t="s">
        <v>435</v>
      </c>
    </row>
    <row r="639" spans="1:18">
      <c r="A639" s="189" t="s">
        <v>2438</v>
      </c>
      <c r="B639" s="309">
        <v>25620</v>
      </c>
      <c r="C639" s="40" t="s">
        <v>2347</v>
      </c>
      <c r="D639" s="310">
        <v>931750</v>
      </c>
      <c r="E639" s="40" t="s">
        <v>2347</v>
      </c>
      <c r="F639" s="310"/>
      <c r="G639" s="40" t="s">
        <v>1377</v>
      </c>
      <c r="H639" s="311">
        <v>524840</v>
      </c>
      <c r="I639" s="328" t="s">
        <v>69</v>
      </c>
      <c r="J639" s="310">
        <v>931750</v>
      </c>
      <c r="K639" s="307" t="s">
        <v>1524</v>
      </c>
      <c r="L639" s="308" t="s">
        <v>448</v>
      </c>
      <c r="M639" s="312" t="s">
        <v>2133</v>
      </c>
      <c r="P639" s="189" t="s">
        <v>134</v>
      </c>
      <c r="Q639" s="63" t="s">
        <v>23</v>
      </c>
      <c r="R639" s="215" t="s">
        <v>435</v>
      </c>
    </row>
    <row r="640" spans="1:18">
      <c r="A640" s="189" t="s">
        <v>818</v>
      </c>
      <c r="B640" s="216">
        <v>25540</v>
      </c>
      <c r="C640" s="40" t="s">
        <v>442</v>
      </c>
      <c r="D640" s="216">
        <v>931116</v>
      </c>
      <c r="E640" s="40" t="s">
        <v>442</v>
      </c>
      <c r="F640" s="216"/>
      <c r="G640" s="40" t="s">
        <v>1377</v>
      </c>
      <c r="H640" s="216">
        <v>526930</v>
      </c>
      <c r="I640" s="328" t="s">
        <v>127</v>
      </c>
      <c r="J640" s="61">
        <v>931116</v>
      </c>
      <c r="K640" s="63" t="s">
        <v>47</v>
      </c>
      <c r="L640" s="215" t="s">
        <v>442</v>
      </c>
      <c r="M640" s="218" t="s">
        <v>2128</v>
      </c>
      <c r="P640" s="189" t="s">
        <v>1882</v>
      </c>
      <c r="Q640" s="63" t="s">
        <v>23</v>
      </c>
      <c r="R640" s="215" t="s">
        <v>435</v>
      </c>
    </row>
    <row r="641" spans="1:18">
      <c r="A641" s="189" t="s">
        <v>2281</v>
      </c>
      <c r="B641" s="216">
        <v>25400</v>
      </c>
      <c r="C641" s="40" t="s">
        <v>2923</v>
      </c>
      <c r="D641" s="216">
        <v>931400</v>
      </c>
      <c r="E641" s="40" t="s">
        <v>2934</v>
      </c>
      <c r="F641" s="216" t="s">
        <v>518</v>
      </c>
      <c r="G641" s="40" t="s">
        <v>2935</v>
      </c>
      <c r="H641" s="216">
        <v>526930</v>
      </c>
      <c r="I641" s="328" t="s">
        <v>127</v>
      </c>
      <c r="J641" s="61">
        <v>931104</v>
      </c>
      <c r="K641" s="63" t="s">
        <v>1524</v>
      </c>
      <c r="L641" s="215" t="s">
        <v>326</v>
      </c>
      <c r="M641" s="218" t="s">
        <v>2128</v>
      </c>
      <c r="P641" s="189" t="s">
        <v>2574</v>
      </c>
      <c r="Q641" s="63" t="s">
        <v>23</v>
      </c>
      <c r="R641" s="215" t="s">
        <v>435</v>
      </c>
    </row>
    <row r="642" spans="1:18">
      <c r="A642" s="189" t="s">
        <v>2628</v>
      </c>
      <c r="B642" s="216">
        <v>25400</v>
      </c>
      <c r="C642" s="40" t="s">
        <v>2923</v>
      </c>
      <c r="D642" s="358">
        <v>931400</v>
      </c>
      <c r="E642" s="40" t="s">
        <v>2934</v>
      </c>
      <c r="F642" s="350" t="s">
        <v>517</v>
      </c>
      <c r="G642" s="40" t="s">
        <v>2936</v>
      </c>
      <c r="H642" s="358">
        <v>526930</v>
      </c>
      <c r="I642" s="328" t="s">
        <v>127</v>
      </c>
      <c r="J642" s="350">
        <v>931104</v>
      </c>
      <c r="K642" s="63" t="s">
        <v>1524</v>
      </c>
      <c r="L642" s="215" t="s">
        <v>1224</v>
      </c>
      <c r="M642" s="218" t="s">
        <v>2128</v>
      </c>
      <c r="P642" s="189" t="s">
        <v>151</v>
      </c>
      <c r="Q642" s="63" t="s">
        <v>23</v>
      </c>
      <c r="R642" s="215" t="s">
        <v>435</v>
      </c>
    </row>
    <row r="643" spans="1:18">
      <c r="A643" s="189" t="s">
        <v>2645</v>
      </c>
      <c r="B643" s="216">
        <v>25400</v>
      </c>
      <c r="C643" s="40" t="s">
        <v>2923</v>
      </c>
      <c r="D643" s="358">
        <v>931400</v>
      </c>
      <c r="E643" s="40" t="s">
        <v>2934</v>
      </c>
      <c r="F643" s="350" t="s">
        <v>519</v>
      </c>
      <c r="G643" s="40" t="s">
        <v>2939</v>
      </c>
      <c r="H643" s="358">
        <v>526930</v>
      </c>
      <c r="I643" s="328" t="s">
        <v>127</v>
      </c>
      <c r="J643" s="350">
        <v>931104</v>
      </c>
      <c r="K643" s="63" t="s">
        <v>1524</v>
      </c>
      <c r="L643" s="215" t="s">
        <v>359</v>
      </c>
      <c r="M643" s="218" t="s">
        <v>2128</v>
      </c>
      <c r="P643" s="189" t="s">
        <v>2525</v>
      </c>
      <c r="Q643" s="63" t="s">
        <v>23</v>
      </c>
      <c r="R643" s="215" t="s">
        <v>435</v>
      </c>
    </row>
    <row r="644" spans="1:18">
      <c r="A644" s="189" t="s">
        <v>2913</v>
      </c>
      <c r="B644" s="216">
        <v>25550</v>
      </c>
      <c r="C644" s="40" t="s">
        <v>2955</v>
      </c>
      <c r="D644" s="216">
        <v>931101</v>
      </c>
      <c r="E644" s="40" t="s">
        <v>2956</v>
      </c>
      <c r="F644" s="216"/>
      <c r="G644" s="40" t="s">
        <v>1377</v>
      </c>
      <c r="H644" s="323">
        <v>527690</v>
      </c>
      <c r="I644" s="328" t="s">
        <v>2571</v>
      </c>
      <c r="J644" s="61">
        <v>931101</v>
      </c>
      <c r="K644" s="63" t="s">
        <v>47</v>
      </c>
      <c r="L644" s="215" t="s">
        <v>443</v>
      </c>
      <c r="M644" s="325" t="s">
        <v>2130</v>
      </c>
      <c r="P644" s="189" t="s">
        <v>2619</v>
      </c>
      <c r="Q644" s="63" t="s">
        <v>23</v>
      </c>
      <c r="R644" s="215" t="s">
        <v>435</v>
      </c>
    </row>
    <row r="645" spans="1:18">
      <c r="A645" s="189" t="s">
        <v>2854</v>
      </c>
      <c r="B645" s="216">
        <v>25540</v>
      </c>
      <c r="C645" s="40" t="s">
        <v>442</v>
      </c>
      <c r="D645" s="216">
        <v>931116</v>
      </c>
      <c r="E645" s="40" t="s">
        <v>442</v>
      </c>
      <c r="F645" s="216"/>
      <c r="G645" s="40" t="s">
        <v>1377</v>
      </c>
      <c r="H645" s="323">
        <v>527690</v>
      </c>
      <c r="I645" s="328" t="s">
        <v>2571</v>
      </c>
      <c r="J645" s="61">
        <v>931116</v>
      </c>
      <c r="K645" s="63" t="s">
        <v>47</v>
      </c>
      <c r="L645" s="215" t="s">
        <v>442</v>
      </c>
      <c r="M645" s="325" t="s">
        <v>2130</v>
      </c>
      <c r="P645" s="189" t="s">
        <v>683</v>
      </c>
      <c r="Q645" s="63" t="s">
        <v>23</v>
      </c>
      <c r="R645" s="215" t="s">
        <v>435</v>
      </c>
    </row>
    <row r="646" spans="1:18">
      <c r="A646" s="189" t="s">
        <v>2572</v>
      </c>
      <c r="B646" s="216">
        <v>25400</v>
      </c>
      <c r="C646" s="40" t="s">
        <v>2923</v>
      </c>
      <c r="D646" s="216">
        <v>931119</v>
      </c>
      <c r="E646" s="40" t="s">
        <v>23</v>
      </c>
      <c r="F646" s="216" t="s">
        <v>1377</v>
      </c>
      <c r="G646" s="40" t="s">
        <v>1377</v>
      </c>
      <c r="H646" s="323">
        <v>527690</v>
      </c>
      <c r="I646" s="328" t="s">
        <v>2571</v>
      </c>
      <c r="J646" s="61">
        <v>931104</v>
      </c>
      <c r="K646" s="63" t="s">
        <v>23</v>
      </c>
      <c r="L646" s="215" t="s">
        <v>506</v>
      </c>
      <c r="M646" s="325" t="s">
        <v>2130</v>
      </c>
      <c r="P646" s="189" t="s">
        <v>145</v>
      </c>
      <c r="Q646" s="63" t="s">
        <v>23</v>
      </c>
      <c r="R646" s="215" t="s">
        <v>435</v>
      </c>
    </row>
    <row r="647" spans="1:18">
      <c r="A647" s="189" t="s">
        <v>2880</v>
      </c>
      <c r="B647" s="350">
        <v>25400</v>
      </c>
      <c r="C647" s="40" t="s">
        <v>2923</v>
      </c>
      <c r="D647" s="216">
        <v>931119</v>
      </c>
      <c r="E647" s="40" t="s">
        <v>23</v>
      </c>
      <c r="F647" s="216" t="s">
        <v>525</v>
      </c>
      <c r="G647" s="40" t="s">
        <v>2942</v>
      </c>
      <c r="H647" s="323">
        <v>527690</v>
      </c>
      <c r="I647" s="328" t="s">
        <v>2571</v>
      </c>
      <c r="J647" s="61">
        <v>931104</v>
      </c>
      <c r="K647" s="63" t="s">
        <v>23</v>
      </c>
      <c r="L647" s="215" t="s">
        <v>438</v>
      </c>
      <c r="M647" s="325" t="s">
        <v>2130</v>
      </c>
      <c r="P647" s="189" t="s">
        <v>2142</v>
      </c>
      <c r="Q647" s="63" t="s">
        <v>23</v>
      </c>
      <c r="R647" s="215" t="s">
        <v>435</v>
      </c>
    </row>
    <row r="648" spans="1:18">
      <c r="A648" s="189" t="s">
        <v>2881</v>
      </c>
      <c r="B648" s="350">
        <v>25400</v>
      </c>
      <c r="C648" s="40" t="s">
        <v>2923</v>
      </c>
      <c r="D648" s="216">
        <v>931119</v>
      </c>
      <c r="E648" s="40" t="s">
        <v>23</v>
      </c>
      <c r="F648" s="216" t="s">
        <v>521</v>
      </c>
      <c r="G648" s="40" t="s">
        <v>2924</v>
      </c>
      <c r="H648" s="323">
        <v>527690</v>
      </c>
      <c r="I648" s="328" t="s">
        <v>2571</v>
      </c>
      <c r="J648" s="61">
        <v>931104</v>
      </c>
      <c r="K648" s="63" t="s">
        <v>23</v>
      </c>
      <c r="L648" s="215" t="s">
        <v>435</v>
      </c>
      <c r="M648" s="325" t="s">
        <v>2130</v>
      </c>
      <c r="P648" s="189" t="s">
        <v>1621</v>
      </c>
      <c r="Q648" s="63" t="s">
        <v>23</v>
      </c>
      <c r="R648" s="215" t="s">
        <v>435</v>
      </c>
    </row>
    <row r="649" spans="1:18">
      <c r="A649" s="189" t="s">
        <v>2860</v>
      </c>
      <c r="B649" s="216">
        <v>25590</v>
      </c>
      <c r="C649" s="40" t="s">
        <v>1564</v>
      </c>
      <c r="D649" s="216">
        <v>931150</v>
      </c>
      <c r="E649" s="40" t="s">
        <v>1564</v>
      </c>
      <c r="F649" s="216"/>
      <c r="G649" s="40" t="s">
        <v>1377</v>
      </c>
      <c r="H649" s="323">
        <v>527690</v>
      </c>
      <c r="I649" s="328" t="s">
        <v>2571</v>
      </c>
      <c r="J649" s="61">
        <v>931150</v>
      </c>
      <c r="K649" s="63" t="s">
        <v>47</v>
      </c>
      <c r="L649" s="215" t="s">
        <v>1564</v>
      </c>
      <c r="M649" s="325" t="s">
        <v>2130</v>
      </c>
      <c r="P649" s="189" t="s">
        <v>138</v>
      </c>
      <c r="Q649" s="63" t="s">
        <v>23</v>
      </c>
      <c r="R649" s="215" t="s">
        <v>435</v>
      </c>
    </row>
    <row r="650" spans="1:18">
      <c r="A650" s="189" t="s">
        <v>2862</v>
      </c>
      <c r="B650" s="216">
        <v>25430</v>
      </c>
      <c r="C650" s="40" t="s">
        <v>2951</v>
      </c>
      <c r="D650" s="216">
        <v>931170</v>
      </c>
      <c r="E650" s="40" t="s">
        <v>1515</v>
      </c>
      <c r="F650" s="216"/>
      <c r="G650" s="40" t="s">
        <v>1377</v>
      </c>
      <c r="H650" s="323">
        <v>527690</v>
      </c>
      <c r="I650" s="328" t="s">
        <v>2571</v>
      </c>
      <c r="J650" s="61">
        <v>931170</v>
      </c>
      <c r="K650" s="63" t="s">
        <v>47</v>
      </c>
      <c r="L650" s="215" t="s">
        <v>508</v>
      </c>
      <c r="M650" s="325" t="s">
        <v>2130</v>
      </c>
      <c r="P650" s="189" t="s">
        <v>2143</v>
      </c>
      <c r="Q650" s="63" t="s">
        <v>23</v>
      </c>
      <c r="R650" s="215" t="s">
        <v>435</v>
      </c>
    </row>
    <row r="651" spans="1:18">
      <c r="A651" s="189" t="s">
        <v>2894</v>
      </c>
      <c r="B651" s="216">
        <v>25430</v>
      </c>
      <c r="C651" s="40" t="s">
        <v>2951</v>
      </c>
      <c r="D651" s="216">
        <v>931170</v>
      </c>
      <c r="E651" s="40" t="s">
        <v>1515</v>
      </c>
      <c r="F651" s="216" t="s">
        <v>527</v>
      </c>
      <c r="G651" s="40" t="s">
        <v>2927</v>
      </c>
      <c r="H651" s="323">
        <v>527690</v>
      </c>
      <c r="I651" s="328" t="s">
        <v>2571</v>
      </c>
      <c r="J651" s="61">
        <v>931170</v>
      </c>
      <c r="K651" s="63" t="s">
        <v>47</v>
      </c>
      <c r="L651" s="215" t="s">
        <v>508</v>
      </c>
      <c r="M651" s="325" t="s">
        <v>2130</v>
      </c>
      <c r="P651" s="189" t="s">
        <v>136</v>
      </c>
      <c r="Q651" s="63" t="s">
        <v>23</v>
      </c>
      <c r="R651" s="215" t="s">
        <v>435</v>
      </c>
    </row>
    <row r="652" spans="1:18">
      <c r="A652" s="189" t="s">
        <v>2591</v>
      </c>
      <c r="B652" s="216">
        <v>25420</v>
      </c>
      <c r="C652" s="40" t="s">
        <v>449</v>
      </c>
      <c r="D652" s="216">
        <v>931186</v>
      </c>
      <c r="E652" s="40" t="s">
        <v>504</v>
      </c>
      <c r="F652" s="216"/>
      <c r="G652" s="40" t="s">
        <v>1377</v>
      </c>
      <c r="H652" s="323">
        <v>527690</v>
      </c>
      <c r="I652" s="328" t="s">
        <v>2571</v>
      </c>
      <c r="J652" s="61">
        <v>931180</v>
      </c>
      <c r="K652" s="63" t="s">
        <v>449</v>
      </c>
      <c r="L652" s="215" t="s">
        <v>504</v>
      </c>
      <c r="M652" s="325" t="s">
        <v>2130</v>
      </c>
      <c r="P652" s="189" t="s">
        <v>139</v>
      </c>
      <c r="Q652" s="63" t="s">
        <v>23</v>
      </c>
      <c r="R652" s="215" t="s">
        <v>435</v>
      </c>
    </row>
    <row r="653" spans="1:18">
      <c r="A653" s="189" t="s">
        <v>2582</v>
      </c>
      <c r="B653" s="216">
        <v>25400</v>
      </c>
      <c r="C653" s="40" t="s">
        <v>2923</v>
      </c>
      <c r="D653" s="216">
        <v>931200</v>
      </c>
      <c r="E653" s="40" t="s">
        <v>2930</v>
      </c>
      <c r="F653" s="216"/>
      <c r="G653" s="40" t="s">
        <v>1377</v>
      </c>
      <c r="H653" s="323">
        <v>527690</v>
      </c>
      <c r="I653" s="328" t="s">
        <v>2571</v>
      </c>
      <c r="J653" s="61">
        <v>931104</v>
      </c>
      <c r="K653" s="63" t="s">
        <v>450</v>
      </c>
      <c r="L653" s="215" t="s">
        <v>1776</v>
      </c>
      <c r="M653" s="325" t="s">
        <v>2130</v>
      </c>
      <c r="P653" s="189" t="s">
        <v>2241</v>
      </c>
      <c r="Q653" s="63" t="s">
        <v>23</v>
      </c>
      <c r="R653" s="215" t="s">
        <v>435</v>
      </c>
    </row>
    <row r="654" spans="1:18">
      <c r="A654" s="189" t="s">
        <v>2873</v>
      </c>
      <c r="B654" s="216">
        <v>25400</v>
      </c>
      <c r="C654" s="40" t="s">
        <v>2923</v>
      </c>
      <c r="D654" s="216">
        <v>931235</v>
      </c>
      <c r="E654" s="40" t="s">
        <v>46</v>
      </c>
      <c r="F654" s="216" t="s">
        <v>1377</v>
      </c>
      <c r="G654" s="40" t="s">
        <v>1377</v>
      </c>
      <c r="H654" s="323">
        <v>527690</v>
      </c>
      <c r="I654" s="328" t="s">
        <v>2571</v>
      </c>
      <c r="J654" s="61">
        <v>931104</v>
      </c>
      <c r="K654" s="63" t="s">
        <v>1766</v>
      </c>
      <c r="L654" s="215" t="s">
        <v>46</v>
      </c>
      <c r="M654" s="325" t="s">
        <v>2130</v>
      </c>
      <c r="P654" s="189" t="s">
        <v>1229</v>
      </c>
      <c r="Q654" s="63" t="s">
        <v>23</v>
      </c>
      <c r="R654" s="215" t="s">
        <v>435</v>
      </c>
    </row>
    <row r="655" spans="1:18">
      <c r="A655" s="189" t="s">
        <v>2878</v>
      </c>
      <c r="B655" s="216">
        <v>25400</v>
      </c>
      <c r="C655" s="40" t="s">
        <v>2923</v>
      </c>
      <c r="D655" s="216">
        <v>931270</v>
      </c>
      <c r="E655" s="40" t="s">
        <v>1780</v>
      </c>
      <c r="F655" s="216"/>
      <c r="G655" s="40" t="s">
        <v>1377</v>
      </c>
      <c r="H655" s="323">
        <v>527690</v>
      </c>
      <c r="I655" s="328" t="s">
        <v>2571</v>
      </c>
      <c r="J655" s="61">
        <v>931104</v>
      </c>
      <c r="K655" s="63" t="s">
        <v>1766</v>
      </c>
      <c r="L655" s="215" t="s">
        <v>1780</v>
      </c>
      <c r="M655" s="325" t="s">
        <v>2130</v>
      </c>
      <c r="P655" s="189" t="s">
        <v>137</v>
      </c>
      <c r="Q655" s="63" t="s">
        <v>23</v>
      </c>
      <c r="R655" s="215" t="s">
        <v>435</v>
      </c>
    </row>
    <row r="656" spans="1:18">
      <c r="A656" s="189" t="s">
        <v>2879</v>
      </c>
      <c r="B656" s="216">
        <v>25400</v>
      </c>
      <c r="C656" s="40" t="s">
        <v>2923</v>
      </c>
      <c r="D656" s="216">
        <v>931300</v>
      </c>
      <c r="E656" s="40" t="s">
        <v>1800</v>
      </c>
      <c r="F656" s="216"/>
      <c r="G656" s="40" t="s">
        <v>1377</v>
      </c>
      <c r="H656" s="323">
        <v>527690</v>
      </c>
      <c r="I656" s="328" t="s">
        <v>2571</v>
      </c>
      <c r="J656" s="61">
        <v>931104</v>
      </c>
      <c r="K656" s="63" t="s">
        <v>450</v>
      </c>
      <c r="L656" s="215" t="s">
        <v>1778</v>
      </c>
      <c r="M656" s="325" t="s">
        <v>2130</v>
      </c>
      <c r="P656" s="189" t="s">
        <v>681</v>
      </c>
      <c r="Q656" s="63" t="s">
        <v>23</v>
      </c>
      <c r="R656" s="215" t="s">
        <v>435</v>
      </c>
    </row>
    <row r="657" spans="1:18">
      <c r="A657" s="189" t="s">
        <v>2595</v>
      </c>
      <c r="B657" s="216">
        <v>25400</v>
      </c>
      <c r="C657" s="40" t="s">
        <v>2923</v>
      </c>
      <c r="D657" s="216">
        <v>931400</v>
      </c>
      <c r="E657" s="40" t="s">
        <v>2934</v>
      </c>
      <c r="F657" s="216" t="s">
        <v>1377</v>
      </c>
      <c r="G657" s="40" t="s">
        <v>1377</v>
      </c>
      <c r="H657" s="323">
        <v>527690</v>
      </c>
      <c r="I657" s="328" t="s">
        <v>2571</v>
      </c>
      <c r="J657" s="61">
        <v>931104</v>
      </c>
      <c r="K657" s="63" t="s">
        <v>1524</v>
      </c>
      <c r="L657" s="215" t="s">
        <v>1913</v>
      </c>
      <c r="M657" s="325" t="s">
        <v>2130</v>
      </c>
      <c r="P657" s="189" t="s">
        <v>140</v>
      </c>
      <c r="Q657" s="63" t="s">
        <v>23</v>
      </c>
      <c r="R657" s="215" t="s">
        <v>435</v>
      </c>
    </row>
    <row r="658" spans="1:18">
      <c r="A658" s="189" t="s">
        <v>2884</v>
      </c>
      <c r="B658" s="350">
        <v>25400</v>
      </c>
      <c r="C658" s="40" t="s">
        <v>2923</v>
      </c>
      <c r="D658" s="216">
        <v>931400</v>
      </c>
      <c r="E658" s="40" t="s">
        <v>2934</v>
      </c>
      <c r="F658" s="216" t="s">
        <v>514</v>
      </c>
      <c r="G658" s="40" t="s">
        <v>2838</v>
      </c>
      <c r="H658" s="323">
        <v>527690</v>
      </c>
      <c r="I658" s="328" t="s">
        <v>2571</v>
      </c>
      <c r="J658" s="61">
        <v>931104</v>
      </c>
      <c r="K658" s="63" t="s">
        <v>1524</v>
      </c>
      <c r="L658" s="397" t="s">
        <v>295</v>
      </c>
      <c r="M658" s="325" t="s">
        <v>2130</v>
      </c>
      <c r="P658" s="189" t="s">
        <v>142</v>
      </c>
      <c r="Q658" s="63" t="s">
        <v>23</v>
      </c>
      <c r="R658" s="215" t="s">
        <v>435</v>
      </c>
    </row>
    <row r="659" spans="1:18">
      <c r="A659" s="189" t="s">
        <v>2885</v>
      </c>
      <c r="B659" s="350">
        <v>25400</v>
      </c>
      <c r="C659" s="40" t="s">
        <v>2923</v>
      </c>
      <c r="D659" s="216">
        <v>931400</v>
      </c>
      <c r="E659" s="40" t="s">
        <v>2934</v>
      </c>
      <c r="F659" s="216" t="s">
        <v>515</v>
      </c>
      <c r="G659" s="40" t="s">
        <v>2937</v>
      </c>
      <c r="H659" s="323">
        <v>527690</v>
      </c>
      <c r="I659" s="328" t="s">
        <v>2571</v>
      </c>
      <c r="J659" s="61">
        <v>931104</v>
      </c>
      <c r="K659" s="63" t="s">
        <v>1524</v>
      </c>
      <c r="L659" s="215" t="s">
        <v>445</v>
      </c>
      <c r="M659" s="325" t="s">
        <v>2130</v>
      </c>
      <c r="P659" s="189" t="s">
        <v>143</v>
      </c>
      <c r="Q659" s="63" t="s">
        <v>23</v>
      </c>
      <c r="R659" s="215" t="s">
        <v>435</v>
      </c>
    </row>
    <row r="660" spans="1:18">
      <c r="A660" s="189" t="s">
        <v>2888</v>
      </c>
      <c r="B660" s="350">
        <v>25400</v>
      </c>
      <c r="C660" s="40" t="s">
        <v>2923</v>
      </c>
      <c r="D660" s="216">
        <v>931400</v>
      </c>
      <c r="E660" s="40" t="s">
        <v>2934</v>
      </c>
      <c r="F660" s="216" t="s">
        <v>513</v>
      </c>
      <c r="G660" s="40" t="s">
        <v>2938</v>
      </c>
      <c r="H660" s="323">
        <v>527690</v>
      </c>
      <c r="I660" s="328" t="s">
        <v>2571</v>
      </c>
      <c r="J660" s="61">
        <v>931104</v>
      </c>
      <c r="K660" s="63" t="s">
        <v>1524</v>
      </c>
      <c r="L660" s="215" t="s">
        <v>446</v>
      </c>
      <c r="M660" s="325" t="s">
        <v>2130</v>
      </c>
      <c r="P660" s="189" t="s">
        <v>148</v>
      </c>
      <c r="Q660" s="63" t="s">
        <v>23</v>
      </c>
      <c r="R660" s="215" t="s">
        <v>435</v>
      </c>
    </row>
    <row r="661" spans="1:18">
      <c r="A661" s="189" t="s">
        <v>2898</v>
      </c>
      <c r="B661" s="350">
        <v>25400</v>
      </c>
      <c r="C661" s="40" t="s">
        <v>2923</v>
      </c>
      <c r="D661" s="216">
        <v>931400</v>
      </c>
      <c r="E661" s="40" t="s">
        <v>2934</v>
      </c>
      <c r="F661" s="216" t="s">
        <v>520</v>
      </c>
      <c r="G661" s="40" t="s">
        <v>2940</v>
      </c>
      <c r="H661" s="323">
        <v>527690</v>
      </c>
      <c r="I661" s="328" t="s">
        <v>2571</v>
      </c>
      <c r="J661" s="61">
        <v>931104</v>
      </c>
      <c r="K661" s="63" t="s">
        <v>1524</v>
      </c>
      <c r="L661" s="215" t="s">
        <v>447</v>
      </c>
      <c r="M661" s="325" t="s">
        <v>2130</v>
      </c>
      <c r="P661" s="189" t="s">
        <v>677</v>
      </c>
      <c r="Q661" s="63" t="s">
        <v>23</v>
      </c>
      <c r="R661" s="215" t="s">
        <v>435</v>
      </c>
    </row>
    <row r="662" spans="1:18">
      <c r="A662" s="189" t="s">
        <v>2901</v>
      </c>
      <c r="B662" s="350">
        <v>25400</v>
      </c>
      <c r="C662" s="40" t="s">
        <v>2923</v>
      </c>
      <c r="D662" s="216">
        <v>931400</v>
      </c>
      <c r="E662" s="40" t="s">
        <v>2934</v>
      </c>
      <c r="F662" s="216" t="s">
        <v>516</v>
      </c>
      <c r="G662" s="40" t="s">
        <v>2944</v>
      </c>
      <c r="H662" s="323">
        <v>527690</v>
      </c>
      <c r="I662" s="328" t="s">
        <v>2571</v>
      </c>
      <c r="J662" s="61">
        <v>931104</v>
      </c>
      <c r="K662" s="63" t="s">
        <v>1524</v>
      </c>
      <c r="L662" s="215" t="s">
        <v>448</v>
      </c>
      <c r="M662" s="325" t="s">
        <v>2130</v>
      </c>
      <c r="P662" s="189" t="s">
        <v>129</v>
      </c>
      <c r="Q662" s="63" t="s">
        <v>23</v>
      </c>
      <c r="R662" s="215" t="s">
        <v>435</v>
      </c>
    </row>
    <row r="663" spans="1:18">
      <c r="A663" s="189" t="s">
        <v>2916</v>
      </c>
      <c r="B663" s="309">
        <v>25620</v>
      </c>
      <c r="C663" s="40" t="s">
        <v>2347</v>
      </c>
      <c r="D663" s="310">
        <v>931750</v>
      </c>
      <c r="E663" s="40" t="s">
        <v>2347</v>
      </c>
      <c r="F663" s="216"/>
      <c r="G663" s="40" t="s">
        <v>1377</v>
      </c>
      <c r="H663" s="323">
        <v>527690</v>
      </c>
      <c r="I663" s="328" t="s">
        <v>2571</v>
      </c>
      <c r="J663" s="61">
        <v>931750</v>
      </c>
      <c r="K663" s="63" t="s">
        <v>1524</v>
      </c>
      <c r="L663" s="215" t="s">
        <v>448</v>
      </c>
      <c r="M663" s="325" t="s">
        <v>2130</v>
      </c>
      <c r="P663" s="189" t="s">
        <v>153</v>
      </c>
      <c r="Q663" s="63" t="s">
        <v>23</v>
      </c>
      <c r="R663" s="215" t="s">
        <v>435</v>
      </c>
    </row>
    <row r="664" spans="1:18">
      <c r="A664" s="189" t="s">
        <v>1247</v>
      </c>
      <c r="B664" s="216">
        <v>25550</v>
      </c>
      <c r="C664" s="40" t="s">
        <v>2955</v>
      </c>
      <c r="D664" s="216">
        <v>931101</v>
      </c>
      <c r="E664" s="40" t="s">
        <v>2956</v>
      </c>
      <c r="F664" s="216"/>
      <c r="G664" s="40" t="s">
        <v>1377</v>
      </c>
      <c r="H664" s="329">
        <v>515040</v>
      </c>
      <c r="I664" s="328" t="s">
        <v>473</v>
      </c>
      <c r="J664" s="61">
        <v>931101</v>
      </c>
      <c r="K664" s="63" t="s">
        <v>47</v>
      </c>
      <c r="L664" s="215" t="s">
        <v>443</v>
      </c>
      <c r="M664" s="331" t="s">
        <v>2547</v>
      </c>
      <c r="P664" s="189" t="s">
        <v>1488</v>
      </c>
      <c r="Q664" s="63" t="s">
        <v>23</v>
      </c>
      <c r="R664" s="215" t="s">
        <v>435</v>
      </c>
    </row>
    <row r="665" spans="1:18">
      <c r="A665" s="189" t="s">
        <v>562</v>
      </c>
      <c r="B665" s="216">
        <v>25400</v>
      </c>
      <c r="C665" s="40" t="s">
        <v>2923</v>
      </c>
      <c r="D665" s="216">
        <v>931104</v>
      </c>
      <c r="E665" s="40" t="s">
        <v>2941</v>
      </c>
      <c r="F665" s="216"/>
      <c r="G665" s="40" t="s">
        <v>1377</v>
      </c>
      <c r="H665" s="329">
        <v>515040</v>
      </c>
      <c r="I665" s="328" t="s">
        <v>473</v>
      </c>
      <c r="J665" s="61">
        <v>931104</v>
      </c>
      <c r="K665" s="63" t="s">
        <v>1766</v>
      </c>
      <c r="L665" s="215" t="s">
        <v>46</v>
      </c>
      <c r="M665" s="331" t="s">
        <v>2547</v>
      </c>
      <c r="P665" s="189" t="s">
        <v>676</v>
      </c>
      <c r="Q665" s="63" t="s">
        <v>23</v>
      </c>
      <c r="R665" s="215" t="s">
        <v>435</v>
      </c>
    </row>
    <row r="666" spans="1:18">
      <c r="A666" s="189" t="s">
        <v>1658</v>
      </c>
      <c r="B666" s="216">
        <v>25510</v>
      </c>
      <c r="C666" s="40" t="s">
        <v>2954</v>
      </c>
      <c r="D666" s="216">
        <v>931108</v>
      </c>
      <c r="E666" s="40" t="s">
        <v>2954</v>
      </c>
      <c r="F666" s="216" t="s">
        <v>1377</v>
      </c>
      <c r="G666" s="40" t="s">
        <v>1377</v>
      </c>
      <c r="H666" s="329">
        <v>515040</v>
      </c>
      <c r="I666" s="328" t="s">
        <v>473</v>
      </c>
      <c r="J666" s="61">
        <v>931108</v>
      </c>
      <c r="K666" s="63" t="s">
        <v>450</v>
      </c>
      <c r="L666" s="215" t="s">
        <v>444</v>
      </c>
      <c r="M666" s="331" t="s">
        <v>2547</v>
      </c>
      <c r="P666" s="189" t="s">
        <v>679</v>
      </c>
      <c r="Q666" s="63" t="s">
        <v>23</v>
      </c>
      <c r="R666" s="215" t="s">
        <v>435</v>
      </c>
    </row>
    <row r="667" spans="1:18">
      <c r="A667" s="189" t="s">
        <v>789</v>
      </c>
      <c r="B667" s="216">
        <v>25540</v>
      </c>
      <c r="C667" s="40" t="s">
        <v>442</v>
      </c>
      <c r="D667" s="216">
        <v>931116</v>
      </c>
      <c r="E667" s="40" t="s">
        <v>442</v>
      </c>
      <c r="F667" s="216"/>
      <c r="G667" s="40" t="s">
        <v>1377</v>
      </c>
      <c r="H667" s="329">
        <v>515040</v>
      </c>
      <c r="I667" s="328" t="s">
        <v>473</v>
      </c>
      <c r="J667" s="61">
        <v>931116</v>
      </c>
      <c r="K667" s="63" t="s">
        <v>47</v>
      </c>
      <c r="L667" s="215" t="s">
        <v>442</v>
      </c>
      <c r="M667" s="331" t="s">
        <v>2547</v>
      </c>
      <c r="P667" s="189" t="s">
        <v>2396</v>
      </c>
      <c r="Q667" s="63" t="s">
        <v>23</v>
      </c>
      <c r="R667" s="215" t="s">
        <v>435</v>
      </c>
    </row>
    <row r="668" spans="1:18">
      <c r="A668" s="189" t="s">
        <v>1306</v>
      </c>
      <c r="B668" s="216">
        <v>25400</v>
      </c>
      <c r="C668" s="40" t="s">
        <v>2923</v>
      </c>
      <c r="D668" s="216">
        <v>931119</v>
      </c>
      <c r="E668" s="40" t="s">
        <v>23</v>
      </c>
      <c r="F668" s="216" t="s">
        <v>525</v>
      </c>
      <c r="G668" s="40" t="s">
        <v>2942</v>
      </c>
      <c r="H668" s="329">
        <v>515040</v>
      </c>
      <c r="I668" s="328" t="s">
        <v>473</v>
      </c>
      <c r="J668" s="61">
        <v>931104</v>
      </c>
      <c r="K668" s="63" t="s">
        <v>23</v>
      </c>
      <c r="L668" s="215" t="s">
        <v>438</v>
      </c>
      <c r="M668" s="331" t="s">
        <v>2547</v>
      </c>
      <c r="P668" s="189" t="s">
        <v>1422</v>
      </c>
      <c r="Q668" s="63" t="s">
        <v>23</v>
      </c>
      <c r="R668" s="215" t="s">
        <v>435</v>
      </c>
    </row>
    <row r="669" spans="1:18">
      <c r="A669" s="189" t="s">
        <v>682</v>
      </c>
      <c r="B669" s="216">
        <v>25400</v>
      </c>
      <c r="C669" s="40" t="s">
        <v>2923</v>
      </c>
      <c r="D669" s="216">
        <v>931119</v>
      </c>
      <c r="E669" s="40" t="s">
        <v>23</v>
      </c>
      <c r="F669" s="216" t="s">
        <v>521</v>
      </c>
      <c r="G669" s="40" t="s">
        <v>2924</v>
      </c>
      <c r="H669" s="329">
        <v>515040</v>
      </c>
      <c r="I669" s="328" t="s">
        <v>473</v>
      </c>
      <c r="J669" s="61">
        <v>931104</v>
      </c>
      <c r="K669" s="63" t="s">
        <v>23</v>
      </c>
      <c r="L669" s="215" t="s">
        <v>435</v>
      </c>
      <c r="M669" s="331" t="s">
        <v>2547</v>
      </c>
      <c r="P669" s="189" t="s">
        <v>686</v>
      </c>
      <c r="Q669" s="63" t="s">
        <v>23</v>
      </c>
      <c r="R669" s="215" t="s">
        <v>435</v>
      </c>
    </row>
    <row r="670" spans="1:18">
      <c r="A670" s="189" t="s">
        <v>696</v>
      </c>
      <c r="B670" s="216">
        <v>25400</v>
      </c>
      <c r="C670" s="40" t="s">
        <v>2923</v>
      </c>
      <c r="D670" s="216">
        <v>931119</v>
      </c>
      <c r="E670" s="40" t="s">
        <v>23</v>
      </c>
      <c r="F670" s="216" t="s">
        <v>522</v>
      </c>
      <c r="G670" s="40" t="s">
        <v>2925</v>
      </c>
      <c r="H670" s="329">
        <v>515040</v>
      </c>
      <c r="I670" s="328" t="s">
        <v>473</v>
      </c>
      <c r="J670" s="61">
        <v>931104</v>
      </c>
      <c r="K670" s="63" t="s">
        <v>23</v>
      </c>
      <c r="L670" s="215" t="s">
        <v>436</v>
      </c>
      <c r="M670" s="331" t="s">
        <v>2547</v>
      </c>
      <c r="P670" s="189" t="s">
        <v>155</v>
      </c>
      <c r="Q670" s="63" t="s">
        <v>23</v>
      </c>
      <c r="R670" s="215" t="s">
        <v>435</v>
      </c>
    </row>
    <row r="671" spans="1:18">
      <c r="A671" s="189" t="s">
        <v>738</v>
      </c>
      <c r="B671" s="216">
        <v>25400</v>
      </c>
      <c r="C671" s="40" t="s">
        <v>2923</v>
      </c>
      <c r="D671" s="216">
        <v>931119</v>
      </c>
      <c r="E671" s="40" t="s">
        <v>23</v>
      </c>
      <c r="F671" s="216" t="s">
        <v>526</v>
      </c>
      <c r="G671" s="40" t="s">
        <v>2926</v>
      </c>
      <c r="H671" s="329">
        <v>515040</v>
      </c>
      <c r="I671" s="328" t="s">
        <v>473</v>
      </c>
      <c r="J671" s="61">
        <v>931104</v>
      </c>
      <c r="K671" s="63" t="s">
        <v>23</v>
      </c>
      <c r="L671" s="215" t="s">
        <v>439</v>
      </c>
      <c r="M671" s="331" t="s">
        <v>2547</v>
      </c>
      <c r="P671" s="189" t="s">
        <v>684</v>
      </c>
      <c r="Q671" s="63" t="s">
        <v>23</v>
      </c>
      <c r="R671" s="215" t="s">
        <v>435</v>
      </c>
    </row>
    <row r="672" spans="1:18">
      <c r="A672" s="189" t="s">
        <v>706</v>
      </c>
      <c r="B672" s="216">
        <v>25400</v>
      </c>
      <c r="C672" s="40" t="s">
        <v>2923</v>
      </c>
      <c r="D672" s="216">
        <v>931119</v>
      </c>
      <c r="E672" s="40" t="s">
        <v>23</v>
      </c>
      <c r="F672" s="216"/>
      <c r="G672" s="40" t="s">
        <v>1377</v>
      </c>
      <c r="H672" s="329">
        <v>515040</v>
      </c>
      <c r="I672" s="328" t="s">
        <v>473</v>
      </c>
      <c r="J672" s="61">
        <v>931104</v>
      </c>
      <c r="K672" s="63" t="s">
        <v>23</v>
      </c>
      <c r="L672" s="215" t="s">
        <v>506</v>
      </c>
      <c r="M672" s="331" t="s">
        <v>2547</v>
      </c>
      <c r="P672" s="189" t="s">
        <v>146</v>
      </c>
      <c r="Q672" s="63" t="s">
        <v>23</v>
      </c>
      <c r="R672" s="215" t="s">
        <v>435</v>
      </c>
    </row>
    <row r="673" spans="1:18">
      <c r="A673" s="189" t="s">
        <v>2043</v>
      </c>
      <c r="B673" s="216">
        <v>25400</v>
      </c>
      <c r="C673" s="40" t="s">
        <v>2923</v>
      </c>
      <c r="D673" s="216">
        <v>931119</v>
      </c>
      <c r="E673" s="40" t="s">
        <v>23</v>
      </c>
      <c r="F673" s="216" t="s">
        <v>527</v>
      </c>
      <c r="G673" s="40" t="s">
        <v>2927</v>
      </c>
      <c r="H673" s="329">
        <v>515040</v>
      </c>
      <c r="I673" s="328" t="s">
        <v>473</v>
      </c>
      <c r="J673" s="61">
        <v>931104</v>
      </c>
      <c r="K673" s="63" t="s">
        <v>23</v>
      </c>
      <c r="L673" s="215" t="s">
        <v>440</v>
      </c>
      <c r="M673" s="331" t="s">
        <v>2547</v>
      </c>
      <c r="P673" s="189" t="s">
        <v>680</v>
      </c>
      <c r="Q673" s="63" t="s">
        <v>23</v>
      </c>
      <c r="R673" s="215" t="s">
        <v>435</v>
      </c>
    </row>
    <row r="674" spans="1:18">
      <c r="A674" s="189" t="s">
        <v>719</v>
      </c>
      <c r="B674" s="216">
        <v>25400</v>
      </c>
      <c r="C674" s="40" t="s">
        <v>2923</v>
      </c>
      <c r="D674" s="216">
        <v>931119</v>
      </c>
      <c r="E674" s="40" t="s">
        <v>23</v>
      </c>
      <c r="F674" s="216" t="s">
        <v>523</v>
      </c>
      <c r="G674" s="40" t="s">
        <v>2928</v>
      </c>
      <c r="H674" s="329">
        <v>515040</v>
      </c>
      <c r="I674" s="328" t="s">
        <v>473</v>
      </c>
      <c r="J674" s="61">
        <v>931104</v>
      </c>
      <c r="K674" s="63" t="s">
        <v>23</v>
      </c>
      <c r="L674" s="215" t="s">
        <v>437</v>
      </c>
      <c r="M674" s="331" t="s">
        <v>2547</v>
      </c>
      <c r="P674" s="189" t="s">
        <v>1282</v>
      </c>
      <c r="Q674" s="63" t="s">
        <v>23</v>
      </c>
      <c r="R674" s="215" t="s">
        <v>435</v>
      </c>
    </row>
    <row r="675" spans="1:18">
      <c r="A675" s="189" t="s">
        <v>749</v>
      </c>
      <c r="B675" s="216">
        <v>25590</v>
      </c>
      <c r="C675" s="40" t="s">
        <v>1564</v>
      </c>
      <c r="D675" s="216">
        <v>931150</v>
      </c>
      <c r="E675" s="40" t="s">
        <v>1564</v>
      </c>
      <c r="F675" s="216"/>
      <c r="G675" s="40" t="s">
        <v>1377</v>
      </c>
      <c r="H675" s="329">
        <v>515040</v>
      </c>
      <c r="I675" s="328" t="s">
        <v>473</v>
      </c>
      <c r="J675" s="61">
        <v>931150</v>
      </c>
      <c r="K675" s="63" t="s">
        <v>47</v>
      </c>
      <c r="L675" s="215" t="s">
        <v>1564</v>
      </c>
      <c r="M675" s="331" t="s">
        <v>2547</v>
      </c>
      <c r="P675" s="189" t="s">
        <v>149</v>
      </c>
      <c r="Q675" s="63" t="s">
        <v>23</v>
      </c>
      <c r="R675" s="215" t="s">
        <v>435</v>
      </c>
    </row>
    <row r="676" spans="1:18">
      <c r="A676" s="189" t="s">
        <v>2209</v>
      </c>
      <c r="B676" s="216">
        <v>25430</v>
      </c>
      <c r="C676" s="40" t="s">
        <v>2951</v>
      </c>
      <c r="D676" s="216">
        <v>931170</v>
      </c>
      <c r="E676" s="40" t="s">
        <v>1515</v>
      </c>
      <c r="F676" s="216" t="s">
        <v>512</v>
      </c>
      <c r="G676" s="40" t="s">
        <v>2952</v>
      </c>
      <c r="H676" s="329">
        <v>515040</v>
      </c>
      <c r="I676" s="328" t="s">
        <v>473</v>
      </c>
      <c r="J676" s="61">
        <v>931170</v>
      </c>
      <c r="K676" s="63" t="s">
        <v>47</v>
      </c>
      <c r="L676" s="215" t="s">
        <v>508</v>
      </c>
      <c r="M676" s="331" t="s">
        <v>2547</v>
      </c>
      <c r="P676" s="189" t="s">
        <v>132</v>
      </c>
      <c r="Q676" s="63" t="s">
        <v>23</v>
      </c>
      <c r="R676" s="215" t="s">
        <v>435</v>
      </c>
    </row>
    <row r="677" spans="1:18">
      <c r="A677" s="189" t="s">
        <v>1359</v>
      </c>
      <c r="B677" s="216">
        <v>25430</v>
      </c>
      <c r="C677" s="40" t="s">
        <v>2951</v>
      </c>
      <c r="D677" s="216">
        <v>931170</v>
      </c>
      <c r="E677" s="40" t="s">
        <v>1515</v>
      </c>
      <c r="F677" s="216" t="s">
        <v>526</v>
      </c>
      <c r="G677" s="40" t="s">
        <v>2926</v>
      </c>
      <c r="H677" s="329">
        <v>515040</v>
      </c>
      <c r="I677" s="328" t="s">
        <v>473</v>
      </c>
      <c r="J677" s="61">
        <v>931170</v>
      </c>
      <c r="K677" s="63" t="s">
        <v>47</v>
      </c>
      <c r="L677" s="215" t="s">
        <v>508</v>
      </c>
      <c r="M677" s="331" t="s">
        <v>2547</v>
      </c>
      <c r="P677" s="189" t="s">
        <v>135</v>
      </c>
      <c r="Q677" s="63" t="s">
        <v>23</v>
      </c>
      <c r="R677" s="215" t="s">
        <v>435</v>
      </c>
    </row>
    <row r="678" spans="1:18">
      <c r="A678" s="189" t="s">
        <v>1232</v>
      </c>
      <c r="B678" s="216">
        <v>25430</v>
      </c>
      <c r="C678" s="40" t="s">
        <v>2951</v>
      </c>
      <c r="D678" s="216">
        <v>931170</v>
      </c>
      <c r="E678" s="40" t="s">
        <v>1515</v>
      </c>
      <c r="F678" s="216"/>
      <c r="G678" s="40" t="s">
        <v>1377</v>
      </c>
      <c r="H678" s="329">
        <v>515040</v>
      </c>
      <c r="I678" s="328" t="s">
        <v>473</v>
      </c>
      <c r="J678" s="61">
        <v>931170</v>
      </c>
      <c r="K678" s="63" t="s">
        <v>47</v>
      </c>
      <c r="L678" s="215" t="s">
        <v>508</v>
      </c>
      <c r="M678" s="331" t="s">
        <v>2547</v>
      </c>
      <c r="P678" s="189" t="s">
        <v>685</v>
      </c>
      <c r="Q678" s="63" t="s">
        <v>23</v>
      </c>
      <c r="R678" s="215" t="s">
        <v>435</v>
      </c>
    </row>
    <row r="679" spans="1:18">
      <c r="A679" s="189" t="s">
        <v>2221</v>
      </c>
      <c r="B679" s="216">
        <v>25430</v>
      </c>
      <c r="C679" s="40" t="s">
        <v>2951</v>
      </c>
      <c r="D679" s="216">
        <v>931170</v>
      </c>
      <c r="E679" s="40" t="s">
        <v>1515</v>
      </c>
      <c r="F679" s="216" t="s">
        <v>1131</v>
      </c>
      <c r="G679" s="40" t="s">
        <v>2953</v>
      </c>
      <c r="H679" s="329">
        <v>515040</v>
      </c>
      <c r="I679" s="328" t="s">
        <v>473</v>
      </c>
      <c r="J679" s="61">
        <v>931170</v>
      </c>
      <c r="K679" s="63" t="s">
        <v>47</v>
      </c>
      <c r="L679" s="215" t="s">
        <v>508</v>
      </c>
      <c r="M679" s="331" t="s">
        <v>2547</v>
      </c>
      <c r="P679" s="189" t="s">
        <v>130</v>
      </c>
      <c r="Q679" s="63" t="s">
        <v>23</v>
      </c>
      <c r="R679" s="215" t="s">
        <v>435</v>
      </c>
    </row>
    <row r="680" spans="1:18">
      <c r="A680" s="189" t="s">
        <v>1467</v>
      </c>
      <c r="B680" s="216">
        <v>25430</v>
      </c>
      <c r="C680" s="40" t="s">
        <v>2951</v>
      </c>
      <c r="D680" s="216">
        <v>931170</v>
      </c>
      <c r="E680" s="40" t="s">
        <v>1515</v>
      </c>
      <c r="F680" s="216" t="s">
        <v>527</v>
      </c>
      <c r="G680" s="40" t="s">
        <v>2927</v>
      </c>
      <c r="H680" s="329">
        <v>515040</v>
      </c>
      <c r="I680" s="328" t="s">
        <v>473</v>
      </c>
      <c r="J680" s="61">
        <v>931170</v>
      </c>
      <c r="K680" s="63" t="s">
        <v>47</v>
      </c>
      <c r="L680" s="215" t="s">
        <v>508</v>
      </c>
      <c r="M680" s="331" t="s">
        <v>2547</v>
      </c>
      <c r="P680" s="189" t="s">
        <v>156</v>
      </c>
      <c r="Q680" s="63" t="s">
        <v>23</v>
      </c>
      <c r="R680" s="215" t="s">
        <v>435</v>
      </c>
    </row>
    <row r="681" spans="1:18">
      <c r="A681" s="189" t="s">
        <v>1101</v>
      </c>
      <c r="B681" s="216">
        <v>25420</v>
      </c>
      <c r="C681" s="40" t="s">
        <v>449</v>
      </c>
      <c r="D681" s="216">
        <v>931180</v>
      </c>
      <c r="E681" s="40" t="s">
        <v>449</v>
      </c>
      <c r="F681" s="216"/>
      <c r="G681" s="40" t="s">
        <v>1377</v>
      </c>
      <c r="H681" s="329">
        <v>515040</v>
      </c>
      <c r="I681" s="328" t="s">
        <v>473</v>
      </c>
      <c r="J681" s="61">
        <v>931180</v>
      </c>
      <c r="K681" s="63" t="s">
        <v>449</v>
      </c>
      <c r="L681" s="215" t="s">
        <v>505</v>
      </c>
      <c r="M681" s="331" t="s">
        <v>2547</v>
      </c>
      <c r="P681" s="189" t="s">
        <v>150</v>
      </c>
      <c r="Q681" s="63" t="s">
        <v>23</v>
      </c>
      <c r="R681" s="215" t="s">
        <v>435</v>
      </c>
    </row>
    <row r="682" spans="1:18">
      <c r="A682" s="189" t="s">
        <v>1062</v>
      </c>
      <c r="B682" s="216">
        <v>25420</v>
      </c>
      <c r="C682" s="40" t="s">
        <v>449</v>
      </c>
      <c r="D682" s="216">
        <v>931182</v>
      </c>
      <c r="E682" s="40" t="s">
        <v>1056</v>
      </c>
      <c r="F682" s="216"/>
      <c r="G682" s="40" t="s">
        <v>1377</v>
      </c>
      <c r="H682" s="329">
        <v>515040</v>
      </c>
      <c r="I682" s="328" t="s">
        <v>473</v>
      </c>
      <c r="J682" s="61">
        <v>931180</v>
      </c>
      <c r="K682" s="63" t="s">
        <v>449</v>
      </c>
      <c r="L682" s="215" t="s">
        <v>1056</v>
      </c>
      <c r="M682" s="331" t="s">
        <v>2547</v>
      </c>
      <c r="P682" t="s">
        <v>3131</v>
      </c>
      <c r="Q682" s="65" t="s">
        <v>23</v>
      </c>
      <c r="R682" s="65" t="s">
        <v>435</v>
      </c>
    </row>
    <row r="683" spans="1:18">
      <c r="A683" s="189" t="s">
        <v>995</v>
      </c>
      <c r="B683" s="216">
        <v>25400</v>
      </c>
      <c r="C683" s="40" t="s">
        <v>2923</v>
      </c>
      <c r="D683" s="216">
        <v>931183</v>
      </c>
      <c r="E683" s="40" t="s">
        <v>2929</v>
      </c>
      <c r="F683" s="216"/>
      <c r="G683" s="40" t="s">
        <v>1377</v>
      </c>
      <c r="H683" s="329">
        <v>515040</v>
      </c>
      <c r="I683" s="328" t="s">
        <v>473</v>
      </c>
      <c r="J683" s="61">
        <v>931104</v>
      </c>
      <c r="K683" s="63" t="s">
        <v>1766</v>
      </c>
      <c r="L683" s="215" t="s">
        <v>1775</v>
      </c>
      <c r="M683" s="331" t="s">
        <v>2547</v>
      </c>
      <c r="P683" t="s">
        <v>3324</v>
      </c>
      <c r="Q683" s="65" t="s">
        <v>23</v>
      </c>
      <c r="R683" s="65" t="s">
        <v>435</v>
      </c>
    </row>
    <row r="684" spans="1:18">
      <c r="A684" s="189" t="s">
        <v>1037</v>
      </c>
      <c r="B684" s="216">
        <v>25420</v>
      </c>
      <c r="C684" s="40" t="s">
        <v>449</v>
      </c>
      <c r="D684" s="216">
        <v>931186</v>
      </c>
      <c r="E684" s="40" t="s">
        <v>504</v>
      </c>
      <c r="F684" s="216"/>
      <c r="G684" s="40" t="s">
        <v>1377</v>
      </c>
      <c r="H684" s="329">
        <v>515040</v>
      </c>
      <c r="I684" s="328" t="s">
        <v>473</v>
      </c>
      <c r="J684" s="61">
        <v>931180</v>
      </c>
      <c r="K684" s="63" t="s">
        <v>449</v>
      </c>
      <c r="L684" s="215" t="s">
        <v>504</v>
      </c>
      <c r="M684" s="331" t="s">
        <v>2547</v>
      </c>
      <c r="P684" s="189" t="s">
        <v>1946</v>
      </c>
      <c r="Q684" s="63" t="s">
        <v>1766</v>
      </c>
      <c r="R684" s="215" t="s">
        <v>429</v>
      </c>
    </row>
    <row r="685" spans="1:18">
      <c r="A685" s="189" t="s">
        <v>1086</v>
      </c>
      <c r="B685" s="216">
        <v>25420</v>
      </c>
      <c r="C685" s="40" t="s">
        <v>449</v>
      </c>
      <c r="D685" s="216">
        <v>931189</v>
      </c>
      <c r="E685" s="40" t="s">
        <v>502</v>
      </c>
      <c r="F685" s="216"/>
      <c r="G685" s="40" t="s">
        <v>1377</v>
      </c>
      <c r="H685" s="329">
        <v>515040</v>
      </c>
      <c r="I685" s="328" t="s">
        <v>473</v>
      </c>
      <c r="J685" s="61">
        <v>931180</v>
      </c>
      <c r="K685" s="63" t="s">
        <v>449</v>
      </c>
      <c r="L685" s="215" t="s">
        <v>502</v>
      </c>
      <c r="M685" s="331" t="s">
        <v>2547</v>
      </c>
      <c r="P685" s="189" t="s">
        <v>2172</v>
      </c>
      <c r="Q685" s="63" t="s">
        <v>1766</v>
      </c>
      <c r="R685" s="215" t="s">
        <v>429</v>
      </c>
    </row>
    <row r="686" spans="1:18">
      <c r="A686" s="189" t="s">
        <v>627</v>
      </c>
      <c r="B686" s="216">
        <v>25400</v>
      </c>
      <c r="C686" s="40" t="s">
        <v>2923</v>
      </c>
      <c r="D686" s="216">
        <v>931200</v>
      </c>
      <c r="E686" s="40" t="s">
        <v>2930</v>
      </c>
      <c r="F686" s="216"/>
      <c r="G686" s="40" t="s">
        <v>1377</v>
      </c>
      <c r="H686" s="329">
        <v>515040</v>
      </c>
      <c r="I686" s="328" t="s">
        <v>473</v>
      </c>
      <c r="J686" s="61">
        <v>931104</v>
      </c>
      <c r="K686" s="63" t="s">
        <v>450</v>
      </c>
      <c r="L686" s="215" t="s">
        <v>1776</v>
      </c>
      <c r="M686" s="331" t="s">
        <v>2547</v>
      </c>
      <c r="P686" s="189" t="s">
        <v>618</v>
      </c>
      <c r="Q686" s="63" t="s">
        <v>1766</v>
      </c>
      <c r="R686" s="215" t="s">
        <v>429</v>
      </c>
    </row>
    <row r="687" spans="1:18">
      <c r="A687" s="189" t="s">
        <v>2158</v>
      </c>
      <c r="B687" s="216">
        <v>25400</v>
      </c>
      <c r="C687" s="40" t="s">
        <v>2923</v>
      </c>
      <c r="D687" s="216">
        <v>931205</v>
      </c>
      <c r="E687" s="40" t="s">
        <v>2237</v>
      </c>
      <c r="F687" s="216" t="s">
        <v>1377</v>
      </c>
      <c r="G687" s="40" t="s">
        <v>1377</v>
      </c>
      <c r="H687" s="329">
        <v>515040</v>
      </c>
      <c r="I687" s="328" t="s">
        <v>473</v>
      </c>
      <c r="J687" s="61">
        <v>931104</v>
      </c>
      <c r="K687" s="63" t="s">
        <v>449</v>
      </c>
      <c r="L687" s="215" t="s">
        <v>2237</v>
      </c>
      <c r="M687" s="331" t="s">
        <v>2547</v>
      </c>
      <c r="P687" s="189" t="s">
        <v>1450</v>
      </c>
      <c r="Q687" s="63" t="s">
        <v>1766</v>
      </c>
      <c r="R687" s="215" t="s">
        <v>429</v>
      </c>
    </row>
    <row r="688" spans="1:18">
      <c r="A688" s="189" t="s">
        <v>1020</v>
      </c>
      <c r="B688" s="216">
        <v>25400</v>
      </c>
      <c r="C688" s="40" t="s">
        <v>2923</v>
      </c>
      <c r="D688" s="216">
        <v>931210</v>
      </c>
      <c r="E688" s="40" t="s">
        <v>510</v>
      </c>
      <c r="F688" s="216"/>
      <c r="G688" s="40" t="s">
        <v>1377</v>
      </c>
      <c r="H688" s="329">
        <v>515040</v>
      </c>
      <c r="I688" s="328" t="s">
        <v>473</v>
      </c>
      <c r="J688" s="61">
        <v>931104</v>
      </c>
      <c r="K688" s="63" t="s">
        <v>450</v>
      </c>
      <c r="L688" s="215" t="s">
        <v>510</v>
      </c>
      <c r="M688" s="331" t="s">
        <v>2547</v>
      </c>
      <c r="P688" s="189" t="s">
        <v>2504</v>
      </c>
      <c r="Q688" s="63" t="s">
        <v>1766</v>
      </c>
      <c r="R688" s="215" t="s">
        <v>429</v>
      </c>
    </row>
    <row r="689" spans="1:18">
      <c r="A689" s="189" t="s">
        <v>535</v>
      </c>
      <c r="B689" s="216">
        <v>25400</v>
      </c>
      <c r="C689" s="40" t="s">
        <v>2923</v>
      </c>
      <c r="D689" s="216">
        <v>931220</v>
      </c>
      <c r="E689" s="40" t="s">
        <v>529</v>
      </c>
      <c r="F689" s="216"/>
      <c r="G689" s="40" t="s">
        <v>1377</v>
      </c>
      <c r="H689" s="329">
        <v>515040</v>
      </c>
      <c r="I689" s="328" t="s">
        <v>473</v>
      </c>
      <c r="J689" s="61">
        <v>931104</v>
      </c>
      <c r="K689" s="63" t="s">
        <v>1766</v>
      </c>
      <c r="L689" s="215" t="s">
        <v>117</v>
      </c>
      <c r="M689" s="331" t="s">
        <v>2547</v>
      </c>
      <c r="P689" s="189" t="s">
        <v>1746</v>
      </c>
      <c r="Q689" s="63" t="s">
        <v>1766</v>
      </c>
      <c r="R689" s="215" t="s">
        <v>429</v>
      </c>
    </row>
    <row r="690" spans="1:18">
      <c r="A690" s="189" t="s">
        <v>837</v>
      </c>
      <c r="B690" s="216">
        <v>25400</v>
      </c>
      <c r="C690" s="40" t="s">
        <v>2923</v>
      </c>
      <c r="D690" s="216">
        <v>931230</v>
      </c>
      <c r="E690" s="40" t="s">
        <v>2931</v>
      </c>
      <c r="F690" s="216"/>
      <c r="G690" s="40" t="s">
        <v>1377</v>
      </c>
      <c r="H690" s="329">
        <v>515040</v>
      </c>
      <c r="I690" s="328" t="s">
        <v>473</v>
      </c>
      <c r="J690" s="61">
        <v>931104</v>
      </c>
      <c r="K690" s="63" t="s">
        <v>47</v>
      </c>
      <c r="L690" s="215" t="s">
        <v>507</v>
      </c>
      <c r="M690" s="331" t="s">
        <v>2547</v>
      </c>
      <c r="P690" s="189" t="s">
        <v>613</v>
      </c>
      <c r="Q690" s="63" t="s">
        <v>1766</v>
      </c>
      <c r="R690" s="215" t="s">
        <v>429</v>
      </c>
    </row>
    <row r="691" spans="1:18">
      <c r="A691" s="189" t="s">
        <v>563</v>
      </c>
      <c r="B691" s="216">
        <v>25400</v>
      </c>
      <c r="C691" s="40" t="s">
        <v>2923</v>
      </c>
      <c r="D691" s="216">
        <v>931235</v>
      </c>
      <c r="E691" s="40" t="s">
        <v>46</v>
      </c>
      <c r="F691" s="216"/>
      <c r="G691" s="40" t="s">
        <v>1377</v>
      </c>
      <c r="H691" s="329">
        <v>515040</v>
      </c>
      <c r="I691" s="328" t="s">
        <v>473</v>
      </c>
      <c r="J691" s="61">
        <v>931104</v>
      </c>
      <c r="K691" s="63" t="s">
        <v>1766</v>
      </c>
      <c r="L691" s="215" t="s">
        <v>46</v>
      </c>
      <c r="M691" s="331" t="s">
        <v>2547</v>
      </c>
      <c r="P691" s="189" t="s">
        <v>2719</v>
      </c>
      <c r="Q691" s="63" t="s">
        <v>1766</v>
      </c>
      <c r="R691" s="215" t="s">
        <v>429</v>
      </c>
    </row>
    <row r="692" spans="1:18">
      <c r="A692" s="189" t="s">
        <v>594</v>
      </c>
      <c r="B692" s="216">
        <v>25400</v>
      </c>
      <c r="C692" s="40" t="s">
        <v>2923</v>
      </c>
      <c r="D692" s="216">
        <v>931240</v>
      </c>
      <c r="E692" s="40" t="s">
        <v>104</v>
      </c>
      <c r="F692" s="216"/>
      <c r="G692" s="40" t="s">
        <v>1377</v>
      </c>
      <c r="H692" s="329">
        <v>515040</v>
      </c>
      <c r="I692" s="328" t="s">
        <v>473</v>
      </c>
      <c r="J692" s="61">
        <v>931104</v>
      </c>
      <c r="K692" s="63" t="s">
        <v>1766</v>
      </c>
      <c r="L692" s="215" t="s">
        <v>104</v>
      </c>
      <c r="M692" s="331" t="s">
        <v>2547</v>
      </c>
      <c r="P692" s="189" t="s">
        <v>2124</v>
      </c>
      <c r="Q692" s="63" t="s">
        <v>1766</v>
      </c>
      <c r="R692" s="215" t="s">
        <v>429</v>
      </c>
    </row>
    <row r="693" spans="1:18">
      <c r="A693" s="189" t="s">
        <v>613</v>
      </c>
      <c r="B693" s="216">
        <v>25400</v>
      </c>
      <c r="C693" s="40" t="s">
        <v>2923</v>
      </c>
      <c r="D693" s="216">
        <v>931245</v>
      </c>
      <c r="E693" s="40" t="s">
        <v>429</v>
      </c>
      <c r="F693" s="216"/>
      <c r="G693" s="40" t="s">
        <v>1377</v>
      </c>
      <c r="H693" s="329">
        <v>515040</v>
      </c>
      <c r="I693" s="328" t="s">
        <v>473</v>
      </c>
      <c r="J693" s="61">
        <v>931104</v>
      </c>
      <c r="K693" s="63" t="s">
        <v>1766</v>
      </c>
      <c r="L693" s="215" t="s">
        <v>429</v>
      </c>
      <c r="M693" s="331" t="s">
        <v>2547</v>
      </c>
      <c r="P693" s="189" t="s">
        <v>2630</v>
      </c>
      <c r="Q693" s="63" t="s">
        <v>1766</v>
      </c>
      <c r="R693" s="215" t="s">
        <v>429</v>
      </c>
    </row>
    <row r="694" spans="1:18">
      <c r="A694" s="189" t="s">
        <v>646</v>
      </c>
      <c r="B694" s="216">
        <v>25400</v>
      </c>
      <c r="C694" s="40" t="s">
        <v>2923</v>
      </c>
      <c r="D694" s="216">
        <v>931250</v>
      </c>
      <c r="E694" s="40" t="s">
        <v>430</v>
      </c>
      <c r="F694" s="216"/>
      <c r="G694" s="40" t="s">
        <v>1377</v>
      </c>
      <c r="H694" s="329">
        <v>515040</v>
      </c>
      <c r="I694" s="328" t="s">
        <v>473</v>
      </c>
      <c r="J694" s="61">
        <v>931104</v>
      </c>
      <c r="K694" s="63" t="s">
        <v>1766</v>
      </c>
      <c r="L694" s="215" t="s">
        <v>430</v>
      </c>
      <c r="M694" s="331" t="s">
        <v>2547</v>
      </c>
      <c r="P694" s="189" t="s">
        <v>620</v>
      </c>
      <c r="Q694" s="63" t="s">
        <v>1766</v>
      </c>
      <c r="R694" s="215" t="s">
        <v>429</v>
      </c>
    </row>
    <row r="695" spans="1:18">
      <c r="A695" s="189" t="s">
        <v>662</v>
      </c>
      <c r="B695" s="216">
        <v>25400</v>
      </c>
      <c r="C695" s="40" t="s">
        <v>2923</v>
      </c>
      <c r="D695" s="216">
        <v>931260</v>
      </c>
      <c r="E695" s="40" t="s">
        <v>115</v>
      </c>
      <c r="F695" s="216"/>
      <c r="G695" s="40" t="s">
        <v>1377</v>
      </c>
      <c r="H695" s="329">
        <v>515040</v>
      </c>
      <c r="I695" s="328" t="s">
        <v>473</v>
      </c>
      <c r="J695" s="61">
        <v>931104</v>
      </c>
      <c r="K695" s="63" t="s">
        <v>1766</v>
      </c>
      <c r="L695" s="215" t="s">
        <v>115</v>
      </c>
      <c r="M695" s="331" t="s">
        <v>2547</v>
      </c>
      <c r="P695" s="189" t="s">
        <v>2173</v>
      </c>
      <c r="Q695" s="63" t="s">
        <v>1766</v>
      </c>
      <c r="R695" s="215" t="s">
        <v>429</v>
      </c>
    </row>
    <row r="696" spans="1:18">
      <c r="A696" s="189" t="s">
        <v>1358</v>
      </c>
      <c r="B696" s="216">
        <v>25400</v>
      </c>
      <c r="C696" s="40" t="s">
        <v>2923</v>
      </c>
      <c r="D696" s="216">
        <v>931265</v>
      </c>
      <c r="E696" s="40" t="s">
        <v>2932</v>
      </c>
      <c r="F696" s="216"/>
      <c r="G696" s="40" t="s">
        <v>1377</v>
      </c>
      <c r="H696" s="329">
        <v>515040</v>
      </c>
      <c r="I696" s="328" t="s">
        <v>473</v>
      </c>
      <c r="J696" s="61">
        <v>931104</v>
      </c>
      <c r="K696" s="63" t="s">
        <v>1766</v>
      </c>
      <c r="L696" s="215" t="s">
        <v>1339</v>
      </c>
      <c r="M696" s="331" t="s">
        <v>2547</v>
      </c>
      <c r="P696" s="189" t="s">
        <v>1414</v>
      </c>
      <c r="Q696" s="63" t="s">
        <v>1766</v>
      </c>
      <c r="R696" s="215" t="s">
        <v>429</v>
      </c>
    </row>
    <row r="697" spans="1:18">
      <c r="A697" s="189" t="s">
        <v>1007</v>
      </c>
      <c r="B697" s="216">
        <v>25400</v>
      </c>
      <c r="C697" s="40" t="s">
        <v>2923</v>
      </c>
      <c r="D697" s="216">
        <v>931300</v>
      </c>
      <c r="E697" s="40" t="s">
        <v>1800</v>
      </c>
      <c r="F697" s="216"/>
      <c r="G697" s="40" t="s">
        <v>1377</v>
      </c>
      <c r="H697" s="329">
        <v>515040</v>
      </c>
      <c r="I697" s="328" t="s">
        <v>473</v>
      </c>
      <c r="J697" s="61">
        <v>931104</v>
      </c>
      <c r="K697" s="63" t="s">
        <v>450</v>
      </c>
      <c r="L697" s="215" t="s">
        <v>1778</v>
      </c>
      <c r="M697" s="331" t="s">
        <v>2547</v>
      </c>
      <c r="P697" s="189" t="s">
        <v>2274</v>
      </c>
      <c r="Q697" s="63" t="s">
        <v>1766</v>
      </c>
      <c r="R697" s="215" t="s">
        <v>429</v>
      </c>
    </row>
    <row r="698" spans="1:18">
      <c r="A698" s="189" t="s">
        <v>2762</v>
      </c>
      <c r="B698" s="216">
        <v>25400</v>
      </c>
      <c r="C698" s="40" t="s">
        <v>2923</v>
      </c>
      <c r="D698" s="350">
        <v>931301</v>
      </c>
      <c r="E698" s="40" t="s">
        <v>2933</v>
      </c>
      <c r="F698" s="350"/>
      <c r="G698" s="40" t="s">
        <v>1377</v>
      </c>
      <c r="H698" s="329">
        <v>515040</v>
      </c>
      <c r="I698" s="328" t="s">
        <v>473</v>
      </c>
      <c r="J698" s="351">
        <v>931104</v>
      </c>
      <c r="K698" s="63" t="s">
        <v>23</v>
      </c>
      <c r="L698" s="215" t="s">
        <v>433</v>
      </c>
      <c r="M698" s="331" t="s">
        <v>2547</v>
      </c>
      <c r="P698" s="189" t="s">
        <v>1269</v>
      </c>
      <c r="Q698" s="63" t="s">
        <v>1766</v>
      </c>
      <c r="R698" s="215" t="s">
        <v>429</v>
      </c>
    </row>
    <row r="699" spans="1:18">
      <c r="A699" s="189" t="s">
        <v>926</v>
      </c>
      <c r="B699" s="216">
        <v>25400</v>
      </c>
      <c r="C699" s="40" t="s">
        <v>2923</v>
      </c>
      <c r="D699" s="216">
        <v>931400</v>
      </c>
      <c r="E699" s="40" t="s">
        <v>2934</v>
      </c>
      <c r="F699" s="216" t="s">
        <v>518</v>
      </c>
      <c r="G699" s="40" t="s">
        <v>2935</v>
      </c>
      <c r="H699" s="329">
        <v>515040</v>
      </c>
      <c r="I699" s="328" t="s">
        <v>473</v>
      </c>
      <c r="J699" s="61">
        <v>931104</v>
      </c>
      <c r="K699" s="63" t="s">
        <v>1524</v>
      </c>
      <c r="L699" s="215" t="s">
        <v>326</v>
      </c>
      <c r="M699" s="331" t="s">
        <v>2547</v>
      </c>
      <c r="P699" s="189" t="s">
        <v>1883</v>
      </c>
      <c r="Q699" s="63" t="s">
        <v>1766</v>
      </c>
      <c r="R699" s="215" t="s">
        <v>429</v>
      </c>
    </row>
    <row r="700" spans="1:18">
      <c r="A700" s="189" t="s">
        <v>911</v>
      </c>
      <c r="B700" s="216">
        <v>25400</v>
      </c>
      <c r="C700" s="40" t="s">
        <v>2923</v>
      </c>
      <c r="D700" s="216">
        <v>931400</v>
      </c>
      <c r="E700" s="40" t="s">
        <v>2934</v>
      </c>
      <c r="F700" s="216" t="s">
        <v>517</v>
      </c>
      <c r="G700" s="40" t="s">
        <v>2936</v>
      </c>
      <c r="H700" s="329">
        <v>515040</v>
      </c>
      <c r="I700" s="328" t="s">
        <v>473</v>
      </c>
      <c r="J700" s="61">
        <v>931104</v>
      </c>
      <c r="K700" s="63" t="s">
        <v>1524</v>
      </c>
      <c r="L700" s="215" t="s">
        <v>1224</v>
      </c>
      <c r="M700" s="331" t="s">
        <v>2547</v>
      </c>
      <c r="P700" s="189" t="s">
        <v>621</v>
      </c>
      <c r="Q700" s="63" t="s">
        <v>1766</v>
      </c>
      <c r="R700" s="215" t="s">
        <v>429</v>
      </c>
    </row>
    <row r="701" spans="1:18">
      <c r="A701" s="189" t="s">
        <v>872</v>
      </c>
      <c r="B701" s="216">
        <v>25400</v>
      </c>
      <c r="C701" s="40" t="s">
        <v>2923</v>
      </c>
      <c r="D701" s="216">
        <v>931400</v>
      </c>
      <c r="E701" s="40" t="s">
        <v>2934</v>
      </c>
      <c r="F701" s="216" t="s">
        <v>514</v>
      </c>
      <c r="G701" s="40" t="s">
        <v>2838</v>
      </c>
      <c r="H701" s="329">
        <v>515040</v>
      </c>
      <c r="I701" s="328" t="s">
        <v>473</v>
      </c>
      <c r="J701" s="61">
        <v>931104</v>
      </c>
      <c r="K701" s="63" t="s">
        <v>1524</v>
      </c>
      <c r="L701" s="397" t="s">
        <v>295</v>
      </c>
      <c r="M701" s="331" t="s">
        <v>2547</v>
      </c>
      <c r="P701" s="189" t="s">
        <v>2560</v>
      </c>
      <c r="Q701" s="341" t="s">
        <v>1766</v>
      </c>
      <c r="R701" s="215" t="s">
        <v>429</v>
      </c>
    </row>
    <row r="702" spans="1:18">
      <c r="A702" s="189" t="s">
        <v>888</v>
      </c>
      <c r="B702" s="216">
        <v>25400</v>
      </c>
      <c r="C702" s="40" t="s">
        <v>2923</v>
      </c>
      <c r="D702" s="216">
        <v>931400</v>
      </c>
      <c r="E702" s="40" t="s">
        <v>2934</v>
      </c>
      <c r="F702" s="216" t="s">
        <v>515</v>
      </c>
      <c r="G702" s="40" t="s">
        <v>2937</v>
      </c>
      <c r="H702" s="329">
        <v>515040</v>
      </c>
      <c r="I702" s="328" t="s">
        <v>473</v>
      </c>
      <c r="J702" s="61">
        <v>931104</v>
      </c>
      <c r="K702" s="63" t="s">
        <v>1524</v>
      </c>
      <c r="L702" s="215" t="s">
        <v>445</v>
      </c>
      <c r="M702" s="331" t="s">
        <v>2547</v>
      </c>
      <c r="P702" s="189" t="s">
        <v>614</v>
      </c>
      <c r="Q702" s="63" t="s">
        <v>1766</v>
      </c>
      <c r="R702" s="215" t="s">
        <v>429</v>
      </c>
    </row>
    <row r="703" spans="1:18">
      <c r="A703" s="189" t="s">
        <v>859</v>
      </c>
      <c r="B703" s="216">
        <v>25400</v>
      </c>
      <c r="C703" s="40" t="s">
        <v>2923</v>
      </c>
      <c r="D703" s="216">
        <v>931400</v>
      </c>
      <c r="E703" s="40" t="s">
        <v>2934</v>
      </c>
      <c r="F703" s="216" t="s">
        <v>513</v>
      </c>
      <c r="G703" s="40" t="s">
        <v>2938</v>
      </c>
      <c r="H703" s="329">
        <v>515040</v>
      </c>
      <c r="I703" s="328" t="s">
        <v>473</v>
      </c>
      <c r="J703" s="61">
        <v>931104</v>
      </c>
      <c r="K703" s="63" t="s">
        <v>1524</v>
      </c>
      <c r="L703" s="215" t="s">
        <v>446</v>
      </c>
      <c r="M703" s="331" t="s">
        <v>2547</v>
      </c>
      <c r="P703" s="189" t="s">
        <v>1745</v>
      </c>
      <c r="Q703" s="63" t="s">
        <v>1766</v>
      </c>
      <c r="R703" s="215" t="s">
        <v>429</v>
      </c>
    </row>
    <row r="704" spans="1:18">
      <c r="A704" s="189" t="s">
        <v>939</v>
      </c>
      <c r="B704" s="216">
        <v>25400</v>
      </c>
      <c r="C704" s="40" t="s">
        <v>2923</v>
      </c>
      <c r="D704" s="216">
        <v>931400</v>
      </c>
      <c r="E704" s="40" t="s">
        <v>2934</v>
      </c>
      <c r="F704" s="216" t="s">
        <v>519</v>
      </c>
      <c r="G704" s="40" t="s">
        <v>2939</v>
      </c>
      <c r="H704" s="329">
        <v>515040</v>
      </c>
      <c r="I704" s="328" t="s">
        <v>473</v>
      </c>
      <c r="J704" s="61">
        <v>931104</v>
      </c>
      <c r="K704" s="63" t="s">
        <v>1524</v>
      </c>
      <c r="L704" s="215" t="s">
        <v>359</v>
      </c>
      <c r="M704" s="331" t="s">
        <v>2547</v>
      </c>
      <c r="P704" s="189" t="s">
        <v>2505</v>
      </c>
      <c r="Q704" s="63" t="s">
        <v>1766</v>
      </c>
      <c r="R704" s="215" t="s">
        <v>429</v>
      </c>
    </row>
    <row r="705" spans="1:18">
      <c r="A705" s="189" t="s">
        <v>959</v>
      </c>
      <c r="B705" s="216">
        <v>25400</v>
      </c>
      <c r="C705" s="40" t="s">
        <v>2923</v>
      </c>
      <c r="D705" s="216">
        <v>931400</v>
      </c>
      <c r="E705" s="40" t="s">
        <v>2934</v>
      </c>
      <c r="F705" s="216"/>
      <c r="G705" s="40" t="s">
        <v>1377</v>
      </c>
      <c r="H705" s="329">
        <v>515040</v>
      </c>
      <c r="I705" s="328" t="s">
        <v>473</v>
      </c>
      <c r="J705" s="61">
        <v>931104</v>
      </c>
      <c r="K705" s="63" t="s">
        <v>1524</v>
      </c>
      <c r="L705" s="215" t="s">
        <v>1913</v>
      </c>
      <c r="M705" s="331" t="s">
        <v>2547</v>
      </c>
      <c r="P705" s="189" t="s">
        <v>612</v>
      </c>
      <c r="Q705" s="63" t="s">
        <v>1766</v>
      </c>
      <c r="R705" s="215" t="s">
        <v>429</v>
      </c>
    </row>
    <row r="706" spans="1:18">
      <c r="A706" s="189" t="s">
        <v>981</v>
      </c>
      <c r="B706" s="216">
        <v>25400</v>
      </c>
      <c r="C706" s="40" t="s">
        <v>2923</v>
      </c>
      <c r="D706" s="216">
        <v>931400</v>
      </c>
      <c r="E706" s="40" t="s">
        <v>2934</v>
      </c>
      <c r="F706" s="216" t="s">
        <v>520</v>
      </c>
      <c r="G706" s="40" t="s">
        <v>2940</v>
      </c>
      <c r="H706" s="329">
        <v>515040</v>
      </c>
      <c r="I706" s="328" t="s">
        <v>473</v>
      </c>
      <c r="J706" s="61">
        <v>931104</v>
      </c>
      <c r="K706" s="63" t="s">
        <v>1524</v>
      </c>
      <c r="L706" s="215" t="s">
        <v>447</v>
      </c>
      <c r="M706" s="331" t="s">
        <v>2547</v>
      </c>
      <c r="P706" s="189" t="s">
        <v>2506</v>
      </c>
      <c r="Q706" s="63" t="s">
        <v>1766</v>
      </c>
      <c r="R706" s="215" t="s">
        <v>429</v>
      </c>
    </row>
    <row r="707" spans="1:18">
      <c r="A707" s="189" t="s">
        <v>1613</v>
      </c>
      <c r="B707" s="216">
        <v>25400</v>
      </c>
      <c r="C707" s="40" t="s">
        <v>2923</v>
      </c>
      <c r="D707" s="216">
        <v>931400</v>
      </c>
      <c r="E707" s="40" t="s">
        <v>2934</v>
      </c>
      <c r="F707" s="216" t="s">
        <v>1130</v>
      </c>
      <c r="G707" s="40" t="s">
        <v>2943</v>
      </c>
      <c r="H707" s="329">
        <v>515040</v>
      </c>
      <c r="I707" s="328" t="s">
        <v>473</v>
      </c>
      <c r="J707" s="61">
        <v>931104</v>
      </c>
      <c r="K707" s="63" t="s">
        <v>1524</v>
      </c>
      <c r="L707" s="215" t="s">
        <v>1455</v>
      </c>
      <c r="M707" s="331" t="s">
        <v>2547</v>
      </c>
      <c r="P707" s="189" t="s">
        <v>2718</v>
      </c>
      <c r="Q707" s="63" t="s">
        <v>1766</v>
      </c>
      <c r="R707" s="215" t="s">
        <v>429</v>
      </c>
    </row>
    <row r="708" spans="1:18">
      <c r="A708" s="189" t="s">
        <v>900</v>
      </c>
      <c r="B708" s="216">
        <v>25400</v>
      </c>
      <c r="C708" s="40" t="s">
        <v>2923</v>
      </c>
      <c r="D708" s="216">
        <v>931400</v>
      </c>
      <c r="E708" s="40" t="s">
        <v>2934</v>
      </c>
      <c r="F708" s="216" t="s">
        <v>516</v>
      </c>
      <c r="G708" s="40" t="s">
        <v>2944</v>
      </c>
      <c r="H708" s="329">
        <v>515040</v>
      </c>
      <c r="I708" s="328" t="s">
        <v>473</v>
      </c>
      <c r="J708" s="61">
        <v>931104</v>
      </c>
      <c r="K708" s="63" t="s">
        <v>1524</v>
      </c>
      <c r="L708" s="215" t="s">
        <v>448</v>
      </c>
      <c r="M708" s="331" t="s">
        <v>2547</v>
      </c>
      <c r="P708" s="189" t="s">
        <v>609</v>
      </c>
      <c r="Q708" s="63" t="s">
        <v>1766</v>
      </c>
      <c r="R708" s="215" t="s">
        <v>429</v>
      </c>
    </row>
    <row r="709" spans="1:18">
      <c r="A709" s="189" t="s">
        <v>1118</v>
      </c>
      <c r="B709" s="216">
        <v>25420</v>
      </c>
      <c r="C709" s="40" t="s">
        <v>449</v>
      </c>
      <c r="D709" s="216">
        <v>931401</v>
      </c>
      <c r="E709" s="40" t="s">
        <v>2950</v>
      </c>
      <c r="F709" s="216"/>
      <c r="G709" s="40" t="s">
        <v>1377</v>
      </c>
      <c r="H709" s="329">
        <v>515040</v>
      </c>
      <c r="I709" s="328" t="s">
        <v>473</v>
      </c>
      <c r="J709" s="61">
        <v>931180</v>
      </c>
      <c r="K709" s="63" t="s">
        <v>449</v>
      </c>
      <c r="L709" s="215" t="s">
        <v>503</v>
      </c>
      <c r="M709" s="331" t="s">
        <v>2547</v>
      </c>
      <c r="P709" s="189" t="s">
        <v>619</v>
      </c>
      <c r="Q709" s="63" t="s">
        <v>1766</v>
      </c>
      <c r="R709" s="215" t="s">
        <v>429</v>
      </c>
    </row>
    <row r="710" spans="1:18">
      <c r="A710" s="189" t="s">
        <v>2428</v>
      </c>
      <c r="B710" s="309">
        <v>25620</v>
      </c>
      <c r="C710" s="40" t="s">
        <v>2347</v>
      </c>
      <c r="D710" s="310">
        <v>931750</v>
      </c>
      <c r="E710" s="40" t="s">
        <v>2347</v>
      </c>
      <c r="F710" s="310"/>
      <c r="G710" s="40" t="s">
        <v>1377</v>
      </c>
      <c r="H710" s="340">
        <v>515040</v>
      </c>
      <c r="I710" s="328" t="s">
        <v>473</v>
      </c>
      <c r="J710" s="310">
        <v>931750</v>
      </c>
      <c r="K710" s="307" t="s">
        <v>1524</v>
      </c>
      <c r="L710" s="308" t="s">
        <v>448</v>
      </c>
      <c r="M710" s="331" t="s">
        <v>2547</v>
      </c>
      <c r="P710" s="189" t="s">
        <v>608</v>
      </c>
      <c r="Q710" s="63" t="s">
        <v>1766</v>
      </c>
      <c r="R710" s="215" t="s">
        <v>429</v>
      </c>
    </row>
    <row r="711" spans="1:18">
      <c r="A711" s="189" t="s">
        <v>2213</v>
      </c>
      <c r="B711" s="216">
        <v>25430</v>
      </c>
      <c r="C711" s="40" t="s">
        <v>2951</v>
      </c>
      <c r="D711" s="216">
        <v>931170</v>
      </c>
      <c r="E711" s="40" t="s">
        <v>1515</v>
      </c>
      <c r="F711" s="216" t="s">
        <v>512</v>
      </c>
      <c r="G711" s="40" t="s">
        <v>2952</v>
      </c>
      <c r="H711" s="216">
        <v>518020</v>
      </c>
      <c r="I711" s="328" t="s">
        <v>482</v>
      </c>
      <c r="J711" s="61">
        <v>931170</v>
      </c>
      <c r="K711" s="63" t="s">
        <v>47</v>
      </c>
      <c r="L711" s="215" t="s">
        <v>508</v>
      </c>
      <c r="M711" s="218" t="s">
        <v>1950</v>
      </c>
      <c r="P711" s="189" t="s">
        <v>2507</v>
      </c>
      <c r="Q711" s="63" t="s">
        <v>1766</v>
      </c>
      <c r="R711" s="215" t="s">
        <v>429</v>
      </c>
    </row>
    <row r="712" spans="1:18">
      <c r="A712" s="189" t="s">
        <v>2299</v>
      </c>
      <c r="B712" s="216">
        <v>25430</v>
      </c>
      <c r="C712" s="40" t="s">
        <v>2951</v>
      </c>
      <c r="D712" s="216">
        <v>931170</v>
      </c>
      <c r="E712" s="40" t="s">
        <v>1515</v>
      </c>
      <c r="F712" s="216" t="s">
        <v>526</v>
      </c>
      <c r="G712" s="40" t="s">
        <v>2926</v>
      </c>
      <c r="H712" s="216">
        <v>518020</v>
      </c>
      <c r="I712" s="328" t="s">
        <v>482</v>
      </c>
      <c r="J712" s="61">
        <v>931170</v>
      </c>
      <c r="K712" s="63" t="s">
        <v>47</v>
      </c>
      <c r="L712" s="215" t="s">
        <v>508</v>
      </c>
      <c r="M712" s="218" t="s">
        <v>1950</v>
      </c>
      <c r="P712" s="189" t="s">
        <v>610</v>
      </c>
      <c r="Q712" s="63" t="s">
        <v>1766</v>
      </c>
      <c r="R712" s="215" t="s">
        <v>429</v>
      </c>
    </row>
    <row r="713" spans="1:18">
      <c r="A713" s="189" t="s">
        <v>1706</v>
      </c>
      <c r="B713" s="216">
        <v>25430</v>
      </c>
      <c r="C713" s="40" t="s">
        <v>2951</v>
      </c>
      <c r="D713" s="216">
        <v>931170</v>
      </c>
      <c r="E713" s="40" t="s">
        <v>1515</v>
      </c>
      <c r="F713" s="216"/>
      <c r="G713" s="40" t="s">
        <v>1377</v>
      </c>
      <c r="H713" s="216">
        <v>518020</v>
      </c>
      <c r="I713" s="328" t="s">
        <v>482</v>
      </c>
      <c r="J713" s="61">
        <v>931170</v>
      </c>
      <c r="K713" s="63" t="s">
        <v>47</v>
      </c>
      <c r="L713" s="215" t="s">
        <v>508</v>
      </c>
      <c r="M713" s="218" t="s">
        <v>1950</v>
      </c>
      <c r="P713" s="189" t="s">
        <v>1433</v>
      </c>
      <c r="Q713" s="63" t="s">
        <v>1766</v>
      </c>
      <c r="R713" s="215" t="s">
        <v>429</v>
      </c>
    </row>
    <row r="714" spans="1:18">
      <c r="A714" s="189" t="s">
        <v>2225</v>
      </c>
      <c r="B714" s="216">
        <v>25430</v>
      </c>
      <c r="C714" s="40" t="s">
        <v>2951</v>
      </c>
      <c r="D714" s="216">
        <v>931170</v>
      </c>
      <c r="E714" s="40" t="s">
        <v>1515</v>
      </c>
      <c r="F714" s="216" t="s">
        <v>1131</v>
      </c>
      <c r="G714" s="40" t="s">
        <v>2953</v>
      </c>
      <c r="H714" s="216">
        <v>518020</v>
      </c>
      <c r="I714" s="328" t="s">
        <v>482</v>
      </c>
      <c r="J714" s="61">
        <v>931170</v>
      </c>
      <c r="K714" s="63" t="s">
        <v>47</v>
      </c>
      <c r="L714" s="215" t="s">
        <v>508</v>
      </c>
      <c r="M714" s="218" t="s">
        <v>1950</v>
      </c>
      <c r="P714" s="189" t="s">
        <v>1760</v>
      </c>
      <c r="Q714" s="63" t="s">
        <v>1766</v>
      </c>
      <c r="R714" s="215" t="s">
        <v>429</v>
      </c>
    </row>
    <row r="715" spans="1:18">
      <c r="A715" s="189" t="s">
        <v>2227</v>
      </c>
      <c r="B715" s="216">
        <v>25430</v>
      </c>
      <c r="C715" s="40" t="s">
        <v>2951</v>
      </c>
      <c r="D715" s="216">
        <v>931170</v>
      </c>
      <c r="E715" s="40" t="s">
        <v>1515</v>
      </c>
      <c r="F715" s="216" t="s">
        <v>527</v>
      </c>
      <c r="G715" s="40" t="s">
        <v>2927</v>
      </c>
      <c r="H715" s="216">
        <v>518020</v>
      </c>
      <c r="I715" s="328" t="s">
        <v>482</v>
      </c>
      <c r="J715" s="61">
        <v>931170</v>
      </c>
      <c r="K715" s="63" t="s">
        <v>47</v>
      </c>
      <c r="L715" s="215" t="s">
        <v>508</v>
      </c>
      <c r="M715" s="218" t="s">
        <v>1950</v>
      </c>
      <c r="P715" s="189" t="s">
        <v>617</v>
      </c>
      <c r="Q715" s="63" t="s">
        <v>1766</v>
      </c>
      <c r="R715" s="215" t="s">
        <v>429</v>
      </c>
    </row>
    <row r="716" spans="1:18">
      <c r="A716" s="189" t="s">
        <v>1813</v>
      </c>
      <c r="B716" s="216">
        <v>25400</v>
      </c>
      <c r="C716" s="40" t="s">
        <v>2923</v>
      </c>
      <c r="D716" s="216">
        <v>931210</v>
      </c>
      <c r="E716" s="40" t="s">
        <v>510</v>
      </c>
      <c r="F716" s="216" t="s">
        <v>1377</v>
      </c>
      <c r="G716" s="40" t="s">
        <v>1377</v>
      </c>
      <c r="H716" s="216">
        <v>518020</v>
      </c>
      <c r="I716" s="328" t="s">
        <v>482</v>
      </c>
      <c r="J716" s="61">
        <v>931104</v>
      </c>
      <c r="K716" s="63" t="s">
        <v>450</v>
      </c>
      <c r="L716" s="215" t="s">
        <v>510</v>
      </c>
      <c r="M716" s="218" t="s">
        <v>1950</v>
      </c>
      <c r="P716" s="189" t="s">
        <v>615</v>
      </c>
      <c r="Q716" s="63" t="s">
        <v>1766</v>
      </c>
      <c r="R716" s="215" t="s">
        <v>429</v>
      </c>
    </row>
    <row r="717" spans="1:18">
      <c r="A717" s="189" t="s">
        <v>1504</v>
      </c>
      <c r="B717" s="216">
        <v>25400</v>
      </c>
      <c r="C717" s="40" t="s">
        <v>2923</v>
      </c>
      <c r="D717" s="216">
        <v>931240</v>
      </c>
      <c r="E717" s="40" t="s">
        <v>104</v>
      </c>
      <c r="F717" s="216"/>
      <c r="G717" s="40" t="s">
        <v>1377</v>
      </c>
      <c r="H717" s="216">
        <v>518020</v>
      </c>
      <c r="I717" s="328" t="s">
        <v>482</v>
      </c>
      <c r="J717" s="61">
        <v>931104</v>
      </c>
      <c r="K717" s="63" t="s">
        <v>1766</v>
      </c>
      <c r="L717" s="215" t="s">
        <v>104</v>
      </c>
      <c r="M717" s="218" t="s">
        <v>1950</v>
      </c>
      <c r="P717" s="189" t="s">
        <v>611</v>
      </c>
      <c r="Q717" s="63" t="s">
        <v>1766</v>
      </c>
      <c r="R717" s="215" t="s">
        <v>429</v>
      </c>
    </row>
    <row r="718" spans="1:18">
      <c r="A718" s="189" t="s">
        <v>2193</v>
      </c>
      <c r="B718" s="216">
        <v>25400</v>
      </c>
      <c r="C718" s="40" t="s">
        <v>2923</v>
      </c>
      <c r="D718" s="216">
        <v>931400</v>
      </c>
      <c r="E718" s="40" t="s">
        <v>2934</v>
      </c>
      <c r="F718" s="216" t="s">
        <v>520</v>
      </c>
      <c r="G718" s="40" t="s">
        <v>2940</v>
      </c>
      <c r="H718" s="216">
        <v>518020</v>
      </c>
      <c r="I718" s="328" t="s">
        <v>482</v>
      </c>
      <c r="J718" s="61">
        <v>931104</v>
      </c>
      <c r="K718" s="63" t="s">
        <v>1524</v>
      </c>
      <c r="L718" s="215" t="s">
        <v>447</v>
      </c>
      <c r="M718" s="218" t="s">
        <v>1950</v>
      </c>
      <c r="P718" s="189" t="s">
        <v>1286</v>
      </c>
      <c r="Q718" s="63" t="s">
        <v>1766</v>
      </c>
      <c r="R718" s="215" t="s">
        <v>429</v>
      </c>
    </row>
    <row r="719" spans="1:18">
      <c r="A719" s="189" t="s">
        <v>2672</v>
      </c>
      <c r="B719" s="216">
        <v>25400</v>
      </c>
      <c r="C719" s="40" t="s">
        <v>2923</v>
      </c>
      <c r="D719" s="350">
        <v>931400</v>
      </c>
      <c r="E719" s="40" t="s">
        <v>2934</v>
      </c>
      <c r="F719" s="350" t="s">
        <v>1130</v>
      </c>
      <c r="G719" s="40" t="s">
        <v>2943</v>
      </c>
      <c r="H719" s="216">
        <v>518020</v>
      </c>
      <c r="I719" s="328" t="s">
        <v>482</v>
      </c>
      <c r="J719" s="351">
        <v>931104</v>
      </c>
      <c r="K719" s="63" t="s">
        <v>1524</v>
      </c>
      <c r="L719" s="215" t="s">
        <v>1455</v>
      </c>
      <c r="M719" s="218" t="s">
        <v>1950</v>
      </c>
      <c r="P719" s="189" t="s">
        <v>1744</v>
      </c>
      <c r="Q719" s="63" t="s">
        <v>1766</v>
      </c>
      <c r="R719" s="215" t="s">
        <v>429</v>
      </c>
    </row>
    <row r="720" spans="1:18">
      <c r="A720" s="189" t="s">
        <v>2240</v>
      </c>
      <c r="B720" s="216">
        <v>25400</v>
      </c>
      <c r="C720" s="40" t="s">
        <v>2923</v>
      </c>
      <c r="D720" s="216">
        <v>931119</v>
      </c>
      <c r="E720" s="40" t="s">
        <v>23</v>
      </c>
      <c r="F720" s="216" t="s">
        <v>521</v>
      </c>
      <c r="G720" s="40" t="s">
        <v>2924</v>
      </c>
      <c r="H720" s="216">
        <v>520705</v>
      </c>
      <c r="I720" s="328" t="s">
        <v>53</v>
      </c>
      <c r="J720" s="61">
        <v>931104</v>
      </c>
      <c r="K720" s="63" t="s">
        <v>23</v>
      </c>
      <c r="L720" s="215" t="s">
        <v>435</v>
      </c>
      <c r="M720" s="218" t="s">
        <v>2128</v>
      </c>
      <c r="P720" s="189" t="s">
        <v>2669</v>
      </c>
      <c r="Q720" s="63" t="s">
        <v>1766</v>
      </c>
      <c r="R720" s="215" t="s">
        <v>429</v>
      </c>
    </row>
    <row r="721" spans="1:18">
      <c r="A721" s="189" t="s">
        <v>1691</v>
      </c>
      <c r="B721" s="216">
        <v>25400</v>
      </c>
      <c r="C721" s="40" t="s">
        <v>2923</v>
      </c>
      <c r="D721" s="216">
        <v>931119</v>
      </c>
      <c r="E721" s="40" t="s">
        <v>23</v>
      </c>
      <c r="F721" s="216" t="s">
        <v>522</v>
      </c>
      <c r="G721" s="40" t="s">
        <v>2925</v>
      </c>
      <c r="H721" s="216">
        <v>520705</v>
      </c>
      <c r="I721" s="328" t="s">
        <v>53</v>
      </c>
      <c r="J721" s="61">
        <v>931104</v>
      </c>
      <c r="K721" s="63" t="s">
        <v>23</v>
      </c>
      <c r="L721" s="215" t="s">
        <v>436</v>
      </c>
      <c r="M721" s="218" t="s">
        <v>2128</v>
      </c>
      <c r="P721" s="189" t="s">
        <v>2369</v>
      </c>
      <c r="Q721" s="63" t="s">
        <v>1766</v>
      </c>
      <c r="R721" s="215" t="s">
        <v>429</v>
      </c>
    </row>
    <row r="722" spans="1:18">
      <c r="A722" s="189" t="s">
        <v>209</v>
      </c>
      <c r="B722" s="216">
        <v>25400</v>
      </c>
      <c r="C722" s="40" t="s">
        <v>2923</v>
      </c>
      <c r="D722" s="216">
        <v>931119</v>
      </c>
      <c r="E722" s="40" t="s">
        <v>23</v>
      </c>
      <c r="F722" s="216" t="s">
        <v>526</v>
      </c>
      <c r="G722" s="40" t="s">
        <v>2926</v>
      </c>
      <c r="H722" s="216">
        <v>520705</v>
      </c>
      <c r="I722" s="328" t="s">
        <v>53</v>
      </c>
      <c r="J722" s="61">
        <v>931104</v>
      </c>
      <c r="K722" s="63" t="s">
        <v>23</v>
      </c>
      <c r="L722" s="215" t="s">
        <v>439</v>
      </c>
      <c r="M722" s="218" t="s">
        <v>2128</v>
      </c>
      <c r="P722" s="189" t="s">
        <v>616</v>
      </c>
      <c r="Q722" s="63" t="s">
        <v>1766</v>
      </c>
      <c r="R722" s="215" t="s">
        <v>429</v>
      </c>
    </row>
    <row r="723" spans="1:18">
      <c r="A723" s="189" t="s">
        <v>2051</v>
      </c>
      <c r="B723" s="216">
        <v>25400</v>
      </c>
      <c r="C723" s="40" t="s">
        <v>2923</v>
      </c>
      <c r="D723" s="216">
        <v>931119</v>
      </c>
      <c r="E723" s="40" t="s">
        <v>23</v>
      </c>
      <c r="F723" s="216" t="s">
        <v>527</v>
      </c>
      <c r="G723" s="40" t="s">
        <v>2927</v>
      </c>
      <c r="H723" s="216">
        <v>520705</v>
      </c>
      <c r="I723" s="328" t="s">
        <v>53</v>
      </c>
      <c r="J723" s="61">
        <v>931104</v>
      </c>
      <c r="K723" s="63" t="s">
        <v>23</v>
      </c>
      <c r="L723" s="215" t="s">
        <v>440</v>
      </c>
      <c r="M723" s="218" t="s">
        <v>2128</v>
      </c>
      <c r="P723" t="s">
        <v>3032</v>
      </c>
      <c r="Q723" s="65" t="s">
        <v>1766</v>
      </c>
      <c r="R723" s="65" t="s">
        <v>429</v>
      </c>
    </row>
    <row r="724" spans="1:18">
      <c r="A724" s="189" t="s">
        <v>1828</v>
      </c>
      <c r="B724" s="216">
        <v>25420</v>
      </c>
      <c r="C724" s="40" t="s">
        <v>449</v>
      </c>
      <c r="D724" s="216">
        <v>931189</v>
      </c>
      <c r="E724" s="40" t="s">
        <v>502</v>
      </c>
      <c r="F724" s="216" t="s">
        <v>1377</v>
      </c>
      <c r="G724" s="40" t="s">
        <v>1377</v>
      </c>
      <c r="H724" s="216">
        <v>520705</v>
      </c>
      <c r="I724" s="328" t="s">
        <v>53</v>
      </c>
      <c r="J724" s="61">
        <v>931180</v>
      </c>
      <c r="K724" s="63" t="s">
        <v>449</v>
      </c>
      <c r="L724" s="215" t="s">
        <v>502</v>
      </c>
      <c r="M724" s="218" t="s">
        <v>2128</v>
      </c>
      <c r="P724" t="s">
        <v>3083</v>
      </c>
      <c r="Q724" s="65" t="s">
        <v>1766</v>
      </c>
      <c r="R724" s="65" t="s">
        <v>429</v>
      </c>
    </row>
    <row r="725" spans="1:18">
      <c r="A725" s="189" t="s">
        <v>2692</v>
      </c>
      <c r="B725" s="216">
        <v>25400</v>
      </c>
      <c r="C725" s="40" t="s">
        <v>2923</v>
      </c>
      <c r="D725" s="350">
        <v>931200</v>
      </c>
      <c r="E725" s="40" t="s">
        <v>2930</v>
      </c>
      <c r="F725" s="350"/>
      <c r="G725" s="40" t="s">
        <v>1377</v>
      </c>
      <c r="H725" s="216">
        <v>520705</v>
      </c>
      <c r="I725" s="328" t="s">
        <v>53</v>
      </c>
      <c r="J725" s="351">
        <v>931104</v>
      </c>
      <c r="K725" s="63" t="s">
        <v>450</v>
      </c>
      <c r="L725" s="215" t="s">
        <v>1776</v>
      </c>
      <c r="M725" s="218" t="s">
        <v>2128</v>
      </c>
      <c r="P725" t="s">
        <v>3118</v>
      </c>
      <c r="Q725" s="65" t="s">
        <v>1766</v>
      </c>
      <c r="R725" s="65" t="s">
        <v>429</v>
      </c>
    </row>
    <row r="726" spans="1:18">
      <c r="A726" s="189" t="s">
        <v>2262</v>
      </c>
      <c r="B726" s="216">
        <v>25400</v>
      </c>
      <c r="C726" s="40" t="s">
        <v>2923</v>
      </c>
      <c r="D726" s="216">
        <v>931210</v>
      </c>
      <c r="E726" s="40" t="s">
        <v>510</v>
      </c>
      <c r="F726" s="216" t="s">
        <v>1377</v>
      </c>
      <c r="G726" s="40" t="s">
        <v>1377</v>
      </c>
      <c r="H726" s="216">
        <v>520705</v>
      </c>
      <c r="I726" s="328" t="s">
        <v>53</v>
      </c>
      <c r="J726" s="61">
        <v>931104</v>
      </c>
      <c r="K726" s="63" t="s">
        <v>450</v>
      </c>
      <c r="L726" s="215" t="s">
        <v>510</v>
      </c>
      <c r="M726" s="218" t="s">
        <v>2128</v>
      </c>
      <c r="P726" t="s">
        <v>3155</v>
      </c>
      <c r="Q726" s="65" t="s">
        <v>1766</v>
      </c>
      <c r="R726" s="65" t="s">
        <v>429</v>
      </c>
    </row>
    <row r="727" spans="1:18">
      <c r="A727" s="189" t="s">
        <v>542</v>
      </c>
      <c r="B727" s="216">
        <v>25400</v>
      </c>
      <c r="C727" s="40" t="s">
        <v>2923</v>
      </c>
      <c r="D727" s="216">
        <v>931220</v>
      </c>
      <c r="E727" s="40" t="s">
        <v>529</v>
      </c>
      <c r="F727" s="216"/>
      <c r="G727" s="40" t="s">
        <v>1377</v>
      </c>
      <c r="H727" s="216">
        <v>520705</v>
      </c>
      <c r="I727" s="328" t="s">
        <v>53</v>
      </c>
      <c r="J727" s="61">
        <v>931104</v>
      </c>
      <c r="K727" s="63" t="s">
        <v>1766</v>
      </c>
      <c r="L727" s="215" t="s">
        <v>117</v>
      </c>
      <c r="M727" s="218" t="s">
        <v>2128</v>
      </c>
      <c r="P727" t="s">
        <v>3200</v>
      </c>
      <c r="Q727" s="65" t="s">
        <v>1766</v>
      </c>
      <c r="R727" s="65" t="s">
        <v>429</v>
      </c>
    </row>
    <row r="728" spans="1:18">
      <c r="A728" s="189" t="s">
        <v>1823</v>
      </c>
      <c r="B728" s="216">
        <v>25400</v>
      </c>
      <c r="C728" s="40" t="s">
        <v>2923</v>
      </c>
      <c r="D728" s="216">
        <v>931235</v>
      </c>
      <c r="E728" s="40" t="s">
        <v>46</v>
      </c>
      <c r="F728" s="216" t="s">
        <v>1377</v>
      </c>
      <c r="G728" s="40" t="s">
        <v>1377</v>
      </c>
      <c r="H728" s="216">
        <v>520705</v>
      </c>
      <c r="I728" s="328" t="s">
        <v>53</v>
      </c>
      <c r="J728" s="61">
        <v>931104</v>
      </c>
      <c r="K728" s="63" t="s">
        <v>1766</v>
      </c>
      <c r="L728" s="215" t="s">
        <v>46</v>
      </c>
      <c r="M728" s="218" t="s">
        <v>2128</v>
      </c>
      <c r="P728" t="s">
        <v>3247</v>
      </c>
      <c r="Q728" s="65" t="s">
        <v>1766</v>
      </c>
      <c r="R728" s="65" t="s">
        <v>429</v>
      </c>
    </row>
    <row r="729" spans="1:18">
      <c r="A729" s="189" t="s">
        <v>2716</v>
      </c>
      <c r="B729" s="216">
        <v>25400</v>
      </c>
      <c r="C729" s="40" t="s">
        <v>2923</v>
      </c>
      <c r="D729" s="350">
        <v>931240</v>
      </c>
      <c r="E729" s="40" t="s">
        <v>104</v>
      </c>
      <c r="F729" s="350"/>
      <c r="G729" s="40" t="s">
        <v>1377</v>
      </c>
      <c r="H729" s="216">
        <v>520705</v>
      </c>
      <c r="I729" s="328" t="s">
        <v>53</v>
      </c>
      <c r="J729" s="351">
        <v>931104</v>
      </c>
      <c r="K729" s="63" t="s">
        <v>1766</v>
      </c>
      <c r="L729" s="215" t="s">
        <v>104</v>
      </c>
      <c r="M729" s="218" t="s">
        <v>2128</v>
      </c>
      <c r="P729" t="s">
        <v>3282</v>
      </c>
      <c r="Q729" s="65" t="s">
        <v>1766</v>
      </c>
      <c r="R729" s="65" t="s">
        <v>429</v>
      </c>
    </row>
    <row r="730" spans="1:18">
      <c r="A730" s="189" t="s">
        <v>1376</v>
      </c>
      <c r="B730" s="216">
        <v>25400</v>
      </c>
      <c r="C730" s="40" t="s">
        <v>2923</v>
      </c>
      <c r="D730" s="216">
        <v>931265</v>
      </c>
      <c r="E730" s="40" t="s">
        <v>2932</v>
      </c>
      <c r="F730" s="216"/>
      <c r="G730" s="40" t="s">
        <v>1377</v>
      </c>
      <c r="H730" s="216">
        <v>520705</v>
      </c>
      <c r="I730" s="328" t="s">
        <v>53</v>
      </c>
      <c r="J730" s="61">
        <v>931104</v>
      </c>
      <c r="K730" s="63" t="s">
        <v>1766</v>
      </c>
      <c r="L730" s="215" t="s">
        <v>1339</v>
      </c>
      <c r="M730" s="218" t="s">
        <v>2128</v>
      </c>
      <c r="P730" t="s">
        <v>3354</v>
      </c>
      <c r="Q730" s="65" t="s">
        <v>1766</v>
      </c>
      <c r="R730" s="65" t="s">
        <v>429</v>
      </c>
    </row>
    <row r="731" spans="1:18">
      <c r="A731" s="189" t="s">
        <v>1827</v>
      </c>
      <c r="B731" s="216">
        <v>25400</v>
      </c>
      <c r="C731" s="40" t="s">
        <v>2923</v>
      </c>
      <c r="D731" s="216">
        <v>931400</v>
      </c>
      <c r="E731" s="40" t="s">
        <v>2934</v>
      </c>
      <c r="F731" s="216" t="s">
        <v>520</v>
      </c>
      <c r="G731" s="40" t="s">
        <v>2940</v>
      </c>
      <c r="H731" s="216">
        <v>520705</v>
      </c>
      <c r="I731" s="328" t="s">
        <v>53</v>
      </c>
      <c r="J731" s="61">
        <v>931104</v>
      </c>
      <c r="K731" s="63" t="s">
        <v>1524</v>
      </c>
      <c r="L731" s="215" t="s">
        <v>447</v>
      </c>
      <c r="M731" s="218" t="s">
        <v>2128</v>
      </c>
      <c r="P731" t="s">
        <v>3366</v>
      </c>
      <c r="Q731" s="65" t="s">
        <v>1766</v>
      </c>
      <c r="R731" s="65" t="s">
        <v>429</v>
      </c>
    </row>
    <row r="732" spans="1:18">
      <c r="A732" s="189" t="s">
        <v>2748</v>
      </c>
      <c r="B732" s="350">
        <v>25400</v>
      </c>
      <c r="C732" s="40" t="s">
        <v>2923</v>
      </c>
      <c r="D732" s="216">
        <v>931119</v>
      </c>
      <c r="E732" s="40" t="s">
        <v>23</v>
      </c>
      <c r="F732" s="216" t="s">
        <v>523</v>
      </c>
      <c r="G732" s="40" t="s">
        <v>2928</v>
      </c>
      <c r="H732" s="350">
        <v>528180</v>
      </c>
      <c r="I732" s="328" t="s">
        <v>2918</v>
      </c>
      <c r="J732" s="61">
        <v>931104</v>
      </c>
      <c r="K732" s="63" t="s">
        <v>23</v>
      </c>
      <c r="L732" s="215" t="s">
        <v>437</v>
      </c>
      <c r="M732" s="218" t="s">
        <v>2128</v>
      </c>
      <c r="P732" t="s">
        <v>3388</v>
      </c>
      <c r="Q732" s="65" t="s">
        <v>1766</v>
      </c>
      <c r="R732" s="65" t="s">
        <v>429</v>
      </c>
    </row>
    <row r="733" spans="1:18">
      <c r="A733" s="189" t="s">
        <v>2756</v>
      </c>
      <c r="B733" s="350">
        <v>25400</v>
      </c>
      <c r="C733" s="40" t="s">
        <v>2923</v>
      </c>
      <c r="D733" s="358">
        <v>931235</v>
      </c>
      <c r="E733" s="40" t="s">
        <v>46</v>
      </c>
      <c r="F733" s="350"/>
      <c r="G733" s="40" t="s">
        <v>1377</v>
      </c>
      <c r="H733" s="350">
        <v>528180</v>
      </c>
      <c r="I733" s="328" t="s">
        <v>2918</v>
      </c>
      <c r="J733" s="350">
        <v>931104</v>
      </c>
      <c r="K733" s="63" t="s">
        <v>1766</v>
      </c>
      <c r="L733" s="215" t="s">
        <v>46</v>
      </c>
      <c r="M733" s="218" t="s">
        <v>2128</v>
      </c>
      <c r="P733" t="s">
        <v>3443</v>
      </c>
      <c r="Q733" s="65" t="s">
        <v>1766</v>
      </c>
      <c r="R733" s="65" t="s">
        <v>429</v>
      </c>
    </row>
    <row r="734" spans="1:18">
      <c r="A734" s="189" t="s">
        <v>2752</v>
      </c>
      <c r="B734" s="350">
        <v>25400</v>
      </c>
      <c r="C734" s="40" t="s">
        <v>2923</v>
      </c>
      <c r="D734" s="358">
        <v>931400</v>
      </c>
      <c r="E734" s="40" t="s">
        <v>2934</v>
      </c>
      <c r="F734" s="350" t="s">
        <v>515</v>
      </c>
      <c r="G734" s="40" t="s">
        <v>2937</v>
      </c>
      <c r="H734" s="350">
        <v>528180</v>
      </c>
      <c r="I734" s="328" t="s">
        <v>2918</v>
      </c>
      <c r="J734" s="350">
        <v>931104</v>
      </c>
      <c r="K734" s="63" t="s">
        <v>1524</v>
      </c>
      <c r="L734" s="215" t="s">
        <v>445</v>
      </c>
      <c r="M734" s="218" t="s">
        <v>2128</v>
      </c>
      <c r="P734" s="189" t="s">
        <v>1231</v>
      </c>
      <c r="Q734" s="63" t="s">
        <v>1766</v>
      </c>
      <c r="R734" s="215" t="s">
        <v>1775</v>
      </c>
    </row>
    <row r="735" spans="1:18">
      <c r="A735" s="189" t="s">
        <v>2899</v>
      </c>
      <c r="B735" s="350">
        <v>25400</v>
      </c>
      <c r="C735" s="40" t="s">
        <v>2923</v>
      </c>
      <c r="D735" s="216">
        <v>931400</v>
      </c>
      <c r="E735" s="40" t="s">
        <v>2934</v>
      </c>
      <c r="F735" s="216" t="s">
        <v>520</v>
      </c>
      <c r="G735" s="40" t="s">
        <v>2940</v>
      </c>
      <c r="H735" s="350">
        <v>528180</v>
      </c>
      <c r="I735" s="328" t="s">
        <v>2918</v>
      </c>
      <c r="J735" s="61">
        <v>931104</v>
      </c>
      <c r="K735" s="63" t="s">
        <v>1524</v>
      </c>
      <c r="L735" s="215" t="s">
        <v>447</v>
      </c>
      <c r="M735" s="218" t="s">
        <v>2128</v>
      </c>
      <c r="P735" s="189" t="s">
        <v>2836</v>
      </c>
      <c r="Q735" s="353" t="s">
        <v>1766</v>
      </c>
      <c r="R735" s="355" t="s">
        <v>1775</v>
      </c>
    </row>
    <row r="736" spans="1:18">
      <c r="A736" s="189" t="s">
        <v>2741</v>
      </c>
      <c r="B736" s="309">
        <v>25620</v>
      </c>
      <c r="C736" s="40" t="s">
        <v>2347</v>
      </c>
      <c r="D736" s="358">
        <v>931750</v>
      </c>
      <c r="E736" s="40" t="s">
        <v>2347</v>
      </c>
      <c r="F736" s="350"/>
      <c r="G736" s="40" t="s">
        <v>1377</v>
      </c>
      <c r="H736" s="350">
        <v>528180</v>
      </c>
      <c r="I736" s="328" t="s">
        <v>2918</v>
      </c>
      <c r="J736" s="358">
        <v>931750</v>
      </c>
      <c r="K736" s="307" t="s">
        <v>1524</v>
      </c>
      <c r="L736" s="308" t="s">
        <v>448</v>
      </c>
      <c r="M736" s="218" t="s">
        <v>2128</v>
      </c>
      <c r="P736" s="189" t="s">
        <v>1257</v>
      </c>
      <c r="Q736" s="63" t="s">
        <v>1766</v>
      </c>
      <c r="R736" s="215" t="s">
        <v>1775</v>
      </c>
    </row>
    <row r="737" spans="1:18">
      <c r="A737" s="189" t="s">
        <v>848</v>
      </c>
      <c r="B737" s="216">
        <v>25550</v>
      </c>
      <c r="C737" s="40" t="s">
        <v>2955</v>
      </c>
      <c r="D737" s="216">
        <v>931101</v>
      </c>
      <c r="E737" s="40" t="s">
        <v>2956</v>
      </c>
      <c r="F737" s="216"/>
      <c r="G737" s="40" t="s">
        <v>1377</v>
      </c>
      <c r="H737" s="216">
        <v>527100</v>
      </c>
      <c r="I737" s="328" t="s">
        <v>72</v>
      </c>
      <c r="J737" s="61">
        <v>931101</v>
      </c>
      <c r="K737" s="63" t="s">
        <v>47</v>
      </c>
      <c r="L737" s="215" t="s">
        <v>443</v>
      </c>
      <c r="M737" s="218" t="s">
        <v>2131</v>
      </c>
      <c r="P737" s="189" t="s">
        <v>2011</v>
      </c>
      <c r="Q737" s="63" t="s">
        <v>1766</v>
      </c>
      <c r="R737" s="215" t="s">
        <v>1775</v>
      </c>
    </row>
    <row r="738" spans="1:18">
      <c r="A738" s="189" t="s">
        <v>821</v>
      </c>
      <c r="B738" s="216">
        <v>25540</v>
      </c>
      <c r="C738" s="40" t="s">
        <v>442</v>
      </c>
      <c r="D738" s="216">
        <v>931116</v>
      </c>
      <c r="E738" s="40" t="s">
        <v>442</v>
      </c>
      <c r="F738" s="216"/>
      <c r="G738" s="40" t="s">
        <v>1377</v>
      </c>
      <c r="H738" s="216">
        <v>527100</v>
      </c>
      <c r="I738" s="328" t="s">
        <v>72</v>
      </c>
      <c r="J738" s="61">
        <v>931116</v>
      </c>
      <c r="K738" s="63" t="s">
        <v>47</v>
      </c>
      <c r="L738" s="215" t="s">
        <v>442</v>
      </c>
      <c r="M738" s="218" t="s">
        <v>2131</v>
      </c>
      <c r="P738" s="189" t="s">
        <v>2690</v>
      </c>
      <c r="Q738" s="63" t="s">
        <v>1766</v>
      </c>
      <c r="R738" s="215" t="s">
        <v>1775</v>
      </c>
    </row>
    <row r="739" spans="1:18">
      <c r="A739" s="189" t="s">
        <v>2242</v>
      </c>
      <c r="B739" s="216">
        <v>25400</v>
      </c>
      <c r="C739" s="40" t="s">
        <v>2923</v>
      </c>
      <c r="D739" s="216">
        <v>931119</v>
      </c>
      <c r="E739" s="40" t="s">
        <v>23</v>
      </c>
      <c r="F739" s="216" t="s">
        <v>521</v>
      </c>
      <c r="G739" s="40" t="s">
        <v>2924</v>
      </c>
      <c r="H739" s="216">
        <v>527100</v>
      </c>
      <c r="I739" s="328" t="s">
        <v>72</v>
      </c>
      <c r="J739" s="61">
        <v>931104</v>
      </c>
      <c r="K739" s="63" t="s">
        <v>23</v>
      </c>
      <c r="L739" s="215" t="s">
        <v>435</v>
      </c>
      <c r="M739" s="218" t="s">
        <v>2131</v>
      </c>
      <c r="P739" s="189" t="s">
        <v>995</v>
      </c>
      <c r="Q739" s="63" t="s">
        <v>1766</v>
      </c>
      <c r="R739" s="215" t="s">
        <v>1775</v>
      </c>
    </row>
    <row r="740" spans="1:18">
      <c r="A740" s="189" t="s">
        <v>349</v>
      </c>
      <c r="B740" s="216">
        <v>25400</v>
      </c>
      <c r="C740" s="40" t="s">
        <v>2923</v>
      </c>
      <c r="D740" s="216">
        <v>931400</v>
      </c>
      <c r="E740" s="40" t="s">
        <v>2934</v>
      </c>
      <c r="F740" s="216" t="s">
        <v>518</v>
      </c>
      <c r="G740" s="40" t="s">
        <v>2935</v>
      </c>
      <c r="H740" s="216">
        <v>527100</v>
      </c>
      <c r="I740" s="328" t="s">
        <v>72</v>
      </c>
      <c r="J740" s="61">
        <v>931104</v>
      </c>
      <c r="K740" s="63" t="s">
        <v>1524</v>
      </c>
      <c r="L740" s="215" t="s">
        <v>326</v>
      </c>
      <c r="M740" s="218" t="s">
        <v>2131</v>
      </c>
      <c r="P740" s="189" t="s">
        <v>2250</v>
      </c>
      <c r="Q740" s="63" t="s">
        <v>1766</v>
      </c>
      <c r="R740" s="215" t="s">
        <v>1775</v>
      </c>
    </row>
    <row r="741" spans="1:18">
      <c r="A741" s="189" t="s">
        <v>256</v>
      </c>
      <c r="B741" s="216">
        <v>25400</v>
      </c>
      <c r="C741" s="40" t="s">
        <v>2923</v>
      </c>
      <c r="D741" s="216">
        <v>931400</v>
      </c>
      <c r="E741" s="40" t="s">
        <v>2934</v>
      </c>
      <c r="F741" s="216" t="s">
        <v>515</v>
      </c>
      <c r="G741" s="40" t="s">
        <v>2937</v>
      </c>
      <c r="H741" s="216">
        <v>527100</v>
      </c>
      <c r="I741" s="328" t="s">
        <v>72</v>
      </c>
      <c r="J741" s="61">
        <v>931104</v>
      </c>
      <c r="K741" s="63" t="s">
        <v>1524</v>
      </c>
      <c r="L741" s="215" t="s">
        <v>445</v>
      </c>
      <c r="M741" s="218" t="s">
        <v>2131</v>
      </c>
      <c r="P741" s="189" t="s">
        <v>1412</v>
      </c>
      <c r="Q741" s="63" t="s">
        <v>1766</v>
      </c>
      <c r="R741" s="215" t="s">
        <v>1775</v>
      </c>
    </row>
    <row r="742" spans="1:18">
      <c r="A742" s="189" t="s">
        <v>2445</v>
      </c>
      <c r="B742" s="309">
        <v>25620</v>
      </c>
      <c r="C742" s="40" t="s">
        <v>2347</v>
      </c>
      <c r="D742" s="310">
        <v>931750</v>
      </c>
      <c r="E742" s="40" t="s">
        <v>2347</v>
      </c>
      <c r="F742" s="310"/>
      <c r="G742" s="40" t="s">
        <v>1377</v>
      </c>
      <c r="H742" s="311">
        <v>527100</v>
      </c>
      <c r="I742" s="328" t="s">
        <v>72</v>
      </c>
      <c r="J742" s="310">
        <v>931750</v>
      </c>
      <c r="K742" s="307" t="s">
        <v>1524</v>
      </c>
      <c r="L742" s="308" t="s">
        <v>448</v>
      </c>
      <c r="M742" s="312" t="s">
        <v>2131</v>
      </c>
      <c r="P742" s="189" t="s">
        <v>1260</v>
      </c>
      <c r="Q742" s="63" t="s">
        <v>1766</v>
      </c>
      <c r="R742" s="215" t="s">
        <v>1775</v>
      </c>
    </row>
    <row r="743" spans="1:18">
      <c r="A743" s="189" t="s">
        <v>2230</v>
      </c>
      <c r="B743" s="216">
        <v>25510</v>
      </c>
      <c r="C743" s="40" t="s">
        <v>2954</v>
      </c>
      <c r="D743" s="216">
        <v>931108</v>
      </c>
      <c r="E743" s="40" t="s">
        <v>2954</v>
      </c>
      <c r="F743" s="216" t="s">
        <v>517</v>
      </c>
      <c r="G743" s="40" t="s">
        <v>2936</v>
      </c>
      <c r="H743" s="216">
        <v>529510</v>
      </c>
      <c r="I743" s="328" t="s">
        <v>101</v>
      </c>
      <c r="J743" s="61">
        <v>931108</v>
      </c>
      <c r="K743" s="63" t="s">
        <v>450</v>
      </c>
      <c r="L743" s="215" t="s">
        <v>444</v>
      </c>
      <c r="M743" s="218" t="s">
        <v>30</v>
      </c>
      <c r="P743" s="189" t="s">
        <v>1987</v>
      </c>
      <c r="Q743" s="63" t="s">
        <v>1766</v>
      </c>
      <c r="R743" s="215" t="s">
        <v>1775</v>
      </c>
    </row>
    <row r="744" spans="1:18">
      <c r="A744" s="189" t="s">
        <v>2737</v>
      </c>
      <c r="B744" s="216">
        <v>25540</v>
      </c>
      <c r="C744" s="40" t="s">
        <v>442</v>
      </c>
      <c r="D744" s="358">
        <v>931116</v>
      </c>
      <c r="E744" s="40" t="s">
        <v>442</v>
      </c>
      <c r="F744" s="350"/>
      <c r="G744" s="40" t="s">
        <v>1377</v>
      </c>
      <c r="H744" s="216">
        <v>529510</v>
      </c>
      <c r="I744" s="328" t="s">
        <v>101</v>
      </c>
      <c r="J744" s="358">
        <v>931116</v>
      </c>
      <c r="K744" s="63" t="s">
        <v>47</v>
      </c>
      <c r="L744" s="215" t="s">
        <v>442</v>
      </c>
      <c r="M744" s="218" t="s">
        <v>30</v>
      </c>
      <c r="P744" s="189" t="s">
        <v>1854</v>
      </c>
      <c r="Q744" s="63" t="s">
        <v>1766</v>
      </c>
      <c r="R744" s="215" t="s">
        <v>1775</v>
      </c>
    </row>
    <row r="745" spans="1:18">
      <c r="A745" s="189" t="s">
        <v>176</v>
      </c>
      <c r="B745" s="216">
        <v>25400</v>
      </c>
      <c r="C745" s="40" t="s">
        <v>2923</v>
      </c>
      <c r="D745" s="216">
        <v>931119</v>
      </c>
      <c r="E745" s="40" t="s">
        <v>23</v>
      </c>
      <c r="F745" s="216" t="s">
        <v>522</v>
      </c>
      <c r="G745" s="40" t="s">
        <v>2925</v>
      </c>
      <c r="H745" s="216">
        <v>529510</v>
      </c>
      <c r="I745" s="328" t="s">
        <v>101</v>
      </c>
      <c r="J745" s="61">
        <v>931104</v>
      </c>
      <c r="K745" s="63" t="s">
        <v>23</v>
      </c>
      <c r="L745" s="215" t="s">
        <v>436</v>
      </c>
      <c r="M745" s="218" t="s">
        <v>30</v>
      </c>
      <c r="P745" s="189" t="s">
        <v>996</v>
      </c>
      <c r="Q745" s="63" t="s">
        <v>1766</v>
      </c>
      <c r="R745" s="215" t="s">
        <v>1775</v>
      </c>
    </row>
    <row r="746" spans="1:18">
      <c r="A746" s="189" t="s">
        <v>2077</v>
      </c>
      <c r="B746" s="216">
        <v>25400</v>
      </c>
      <c r="C746" s="40" t="s">
        <v>2923</v>
      </c>
      <c r="D746" s="216">
        <v>931119</v>
      </c>
      <c r="E746" s="40" t="s">
        <v>23</v>
      </c>
      <c r="F746" s="216" t="s">
        <v>527</v>
      </c>
      <c r="G746" s="40" t="s">
        <v>2927</v>
      </c>
      <c r="H746" s="216">
        <v>529510</v>
      </c>
      <c r="I746" s="328" t="s">
        <v>101</v>
      </c>
      <c r="J746" s="61">
        <v>931104</v>
      </c>
      <c r="K746" s="63" t="s">
        <v>23</v>
      </c>
      <c r="L746" s="215" t="s">
        <v>440</v>
      </c>
      <c r="M746" s="218" t="s">
        <v>30</v>
      </c>
      <c r="P746" s="189" t="s">
        <v>1759</v>
      </c>
      <c r="Q746" s="63" t="s">
        <v>1766</v>
      </c>
      <c r="R746" s="215" t="s">
        <v>1775</v>
      </c>
    </row>
    <row r="747" spans="1:18">
      <c r="A747" s="189" t="s">
        <v>1078</v>
      </c>
      <c r="B747" s="216">
        <v>25420</v>
      </c>
      <c r="C747" s="40" t="s">
        <v>449</v>
      </c>
      <c r="D747" s="216">
        <v>931182</v>
      </c>
      <c r="E747" s="40" t="s">
        <v>1056</v>
      </c>
      <c r="F747" s="216"/>
      <c r="G747" s="40" t="s">
        <v>1377</v>
      </c>
      <c r="H747" s="216">
        <v>529510</v>
      </c>
      <c r="I747" s="328" t="s">
        <v>101</v>
      </c>
      <c r="J747" s="61">
        <v>931180</v>
      </c>
      <c r="K747" s="63" t="s">
        <v>449</v>
      </c>
      <c r="L747" s="215" t="s">
        <v>1056</v>
      </c>
      <c r="M747" s="218" t="s">
        <v>30</v>
      </c>
      <c r="P747" s="189" t="s">
        <v>2036</v>
      </c>
      <c r="Q747" s="63" t="s">
        <v>1766</v>
      </c>
      <c r="R747" s="215" t="s">
        <v>1775</v>
      </c>
    </row>
    <row r="748" spans="1:18">
      <c r="A748" s="189" t="s">
        <v>2111</v>
      </c>
      <c r="B748" s="216">
        <v>25400</v>
      </c>
      <c r="C748" s="40" t="s">
        <v>2923</v>
      </c>
      <c r="D748" s="216">
        <v>931205</v>
      </c>
      <c r="E748" s="40" t="s">
        <v>2237</v>
      </c>
      <c r="F748" s="216"/>
      <c r="G748" s="40" t="s">
        <v>1377</v>
      </c>
      <c r="H748" s="216">
        <v>529510</v>
      </c>
      <c r="I748" s="328" t="s">
        <v>101</v>
      </c>
      <c r="J748" s="61">
        <v>931104</v>
      </c>
      <c r="K748" s="63" t="s">
        <v>449</v>
      </c>
      <c r="L748" s="215" t="s">
        <v>2237</v>
      </c>
      <c r="M748" s="218" t="s">
        <v>30</v>
      </c>
      <c r="P748" s="189" t="s">
        <v>2501</v>
      </c>
      <c r="Q748" s="63" t="s">
        <v>1766</v>
      </c>
      <c r="R748" s="215" t="s">
        <v>1775</v>
      </c>
    </row>
    <row r="749" spans="1:18">
      <c r="A749" s="189" t="s">
        <v>355</v>
      </c>
      <c r="B749" s="216">
        <v>25400</v>
      </c>
      <c r="C749" s="40" t="s">
        <v>2923</v>
      </c>
      <c r="D749" s="216">
        <v>931400</v>
      </c>
      <c r="E749" s="40" t="s">
        <v>2934</v>
      </c>
      <c r="F749" s="216" t="s">
        <v>518</v>
      </c>
      <c r="G749" s="40" t="s">
        <v>2935</v>
      </c>
      <c r="H749" s="216">
        <v>529510</v>
      </c>
      <c r="I749" s="328" t="s">
        <v>101</v>
      </c>
      <c r="J749" s="61">
        <v>931104</v>
      </c>
      <c r="K749" s="63" t="s">
        <v>1524</v>
      </c>
      <c r="L749" s="215" t="s">
        <v>326</v>
      </c>
      <c r="M749" s="218" t="s">
        <v>30</v>
      </c>
      <c r="P749" s="189" t="s">
        <v>994</v>
      </c>
      <c r="Q749" s="63" t="s">
        <v>1766</v>
      </c>
      <c r="R749" s="215" t="s">
        <v>1775</v>
      </c>
    </row>
    <row r="750" spans="1:18">
      <c r="A750" s="189" t="s">
        <v>325</v>
      </c>
      <c r="B750" s="216">
        <v>25400</v>
      </c>
      <c r="C750" s="40" t="s">
        <v>2923</v>
      </c>
      <c r="D750" s="216">
        <v>931400</v>
      </c>
      <c r="E750" s="40" t="s">
        <v>2934</v>
      </c>
      <c r="F750" s="216" t="s">
        <v>517</v>
      </c>
      <c r="G750" s="40" t="s">
        <v>2936</v>
      </c>
      <c r="H750" s="216">
        <v>529510</v>
      </c>
      <c r="I750" s="328" t="s">
        <v>101</v>
      </c>
      <c r="J750" s="61">
        <v>931104</v>
      </c>
      <c r="K750" s="63" t="s">
        <v>1524</v>
      </c>
      <c r="L750" s="215" t="s">
        <v>1224</v>
      </c>
      <c r="M750" s="218" t="s">
        <v>30</v>
      </c>
      <c r="P750" s="189" t="s">
        <v>1002</v>
      </c>
      <c r="Q750" s="63" t="s">
        <v>1766</v>
      </c>
      <c r="R750" s="215" t="s">
        <v>1775</v>
      </c>
    </row>
    <row r="751" spans="1:18">
      <c r="A751" s="189" t="s">
        <v>314</v>
      </c>
      <c r="B751" s="216">
        <v>25400</v>
      </c>
      <c r="C751" s="40" t="s">
        <v>2923</v>
      </c>
      <c r="D751" s="216">
        <v>931400</v>
      </c>
      <c r="E751" s="40" t="s">
        <v>2934</v>
      </c>
      <c r="F751" s="216" t="s">
        <v>514</v>
      </c>
      <c r="G751" s="40" t="s">
        <v>2838</v>
      </c>
      <c r="H751" s="216">
        <v>529510</v>
      </c>
      <c r="I751" s="328" t="s">
        <v>101</v>
      </c>
      <c r="J751" s="61">
        <v>931104</v>
      </c>
      <c r="K751" s="63" t="s">
        <v>1524</v>
      </c>
      <c r="L751" s="397" t="s">
        <v>295</v>
      </c>
      <c r="M751" s="218" t="s">
        <v>30</v>
      </c>
      <c r="P751" s="189" t="s">
        <v>991</v>
      </c>
      <c r="Q751" s="63" t="s">
        <v>1766</v>
      </c>
      <c r="R751" s="215" t="s">
        <v>1775</v>
      </c>
    </row>
    <row r="752" spans="1:18">
      <c r="A752" s="189" t="s">
        <v>266</v>
      </c>
      <c r="B752" s="216">
        <v>25400</v>
      </c>
      <c r="C752" s="40" t="s">
        <v>2923</v>
      </c>
      <c r="D752" s="216">
        <v>931400</v>
      </c>
      <c r="E752" s="40" t="s">
        <v>2934</v>
      </c>
      <c r="F752" s="216" t="s">
        <v>515</v>
      </c>
      <c r="G752" s="40" t="s">
        <v>2937</v>
      </c>
      <c r="H752" s="216">
        <v>529510</v>
      </c>
      <c r="I752" s="328" t="s">
        <v>101</v>
      </c>
      <c r="J752" s="61">
        <v>931104</v>
      </c>
      <c r="K752" s="63" t="s">
        <v>1524</v>
      </c>
      <c r="L752" s="215" t="s">
        <v>445</v>
      </c>
      <c r="M752" s="218" t="s">
        <v>30</v>
      </c>
      <c r="P752" s="189" t="s">
        <v>2688</v>
      </c>
      <c r="Q752" s="63" t="s">
        <v>1766</v>
      </c>
      <c r="R752" s="215" t="s">
        <v>1775</v>
      </c>
    </row>
    <row r="753" spans="1:18">
      <c r="A753" s="189" t="s">
        <v>292</v>
      </c>
      <c r="B753" s="216">
        <v>25400</v>
      </c>
      <c r="C753" s="40" t="s">
        <v>2923</v>
      </c>
      <c r="D753" s="216">
        <v>931400</v>
      </c>
      <c r="E753" s="40" t="s">
        <v>2934</v>
      </c>
      <c r="F753" s="216" t="s">
        <v>513</v>
      </c>
      <c r="G753" s="40" t="s">
        <v>2938</v>
      </c>
      <c r="H753" s="216">
        <v>529510</v>
      </c>
      <c r="I753" s="328" t="s">
        <v>101</v>
      </c>
      <c r="J753" s="61">
        <v>931104</v>
      </c>
      <c r="K753" s="63" t="s">
        <v>1524</v>
      </c>
      <c r="L753" s="215" t="s">
        <v>446</v>
      </c>
      <c r="M753" s="218" t="s">
        <v>30</v>
      </c>
      <c r="P753" s="189" t="s">
        <v>1700</v>
      </c>
      <c r="Q753" s="63" t="s">
        <v>1766</v>
      </c>
      <c r="R753" s="215" t="s">
        <v>1775</v>
      </c>
    </row>
    <row r="754" spans="1:18">
      <c r="A754" s="189" t="s">
        <v>367</v>
      </c>
      <c r="B754" s="216">
        <v>25400</v>
      </c>
      <c r="C754" s="40" t="s">
        <v>2923</v>
      </c>
      <c r="D754" s="216">
        <v>931400</v>
      </c>
      <c r="E754" s="40" t="s">
        <v>2934</v>
      </c>
      <c r="F754" s="216" t="s">
        <v>519</v>
      </c>
      <c r="G754" s="40" t="s">
        <v>2939</v>
      </c>
      <c r="H754" s="216">
        <v>529510</v>
      </c>
      <c r="I754" s="328" t="s">
        <v>101</v>
      </c>
      <c r="J754" s="61">
        <v>931104</v>
      </c>
      <c r="K754" s="63" t="s">
        <v>1524</v>
      </c>
      <c r="L754" s="215" t="s">
        <v>359</v>
      </c>
      <c r="M754" s="218" t="s">
        <v>30</v>
      </c>
      <c r="P754" s="189" t="s">
        <v>990</v>
      </c>
      <c r="Q754" s="63" t="s">
        <v>1766</v>
      </c>
      <c r="R754" s="215" t="s">
        <v>1775</v>
      </c>
    </row>
    <row r="755" spans="1:18">
      <c r="A755" s="189" t="s">
        <v>1686</v>
      </c>
      <c r="B755" s="216">
        <v>25400</v>
      </c>
      <c r="C755" s="40" t="s">
        <v>2923</v>
      </c>
      <c r="D755" s="216">
        <v>931400</v>
      </c>
      <c r="E755" s="40" t="s">
        <v>2934</v>
      </c>
      <c r="F755" s="216" t="s">
        <v>520</v>
      </c>
      <c r="G755" s="40" t="s">
        <v>2940</v>
      </c>
      <c r="H755" s="216">
        <v>529510</v>
      </c>
      <c r="I755" s="328" t="s">
        <v>101</v>
      </c>
      <c r="J755" s="61">
        <v>931104</v>
      </c>
      <c r="K755" s="63" t="s">
        <v>1524</v>
      </c>
      <c r="L755" s="215" t="s">
        <v>447</v>
      </c>
      <c r="M755" s="218" t="s">
        <v>30</v>
      </c>
      <c r="P755" s="189" t="s">
        <v>992</v>
      </c>
      <c r="Q755" s="63" t="s">
        <v>1766</v>
      </c>
      <c r="R755" s="215" t="s">
        <v>1775</v>
      </c>
    </row>
    <row r="756" spans="1:18">
      <c r="A756" s="189" t="s">
        <v>2234</v>
      </c>
      <c r="B756" s="216">
        <v>25550</v>
      </c>
      <c r="C756" s="40" t="s">
        <v>2955</v>
      </c>
      <c r="D756" s="216">
        <v>931101</v>
      </c>
      <c r="E756" s="40" t="s">
        <v>2956</v>
      </c>
      <c r="F756" s="216" t="s">
        <v>1377</v>
      </c>
      <c r="G756" s="40" t="s">
        <v>1377</v>
      </c>
      <c r="H756" s="216">
        <v>520010</v>
      </c>
      <c r="I756" s="328" t="s">
        <v>119</v>
      </c>
      <c r="J756" s="61">
        <v>931101</v>
      </c>
      <c r="K756" s="63" t="s">
        <v>47</v>
      </c>
      <c r="L756" s="215" t="s">
        <v>443</v>
      </c>
      <c r="M756" s="218" t="s">
        <v>2128</v>
      </c>
      <c r="P756" s="189" t="s">
        <v>2561</v>
      </c>
      <c r="Q756" s="63" t="s">
        <v>1766</v>
      </c>
      <c r="R756" s="215" t="s">
        <v>1775</v>
      </c>
    </row>
    <row r="757" spans="1:18">
      <c r="A757" s="189" t="s">
        <v>797</v>
      </c>
      <c r="B757" s="216">
        <v>25540</v>
      </c>
      <c r="C757" s="40" t="s">
        <v>442</v>
      </c>
      <c r="D757" s="216">
        <v>931116</v>
      </c>
      <c r="E757" s="40" t="s">
        <v>442</v>
      </c>
      <c r="F757" s="216"/>
      <c r="G757" s="40" t="s">
        <v>1377</v>
      </c>
      <c r="H757" s="216">
        <v>520010</v>
      </c>
      <c r="I757" s="328" t="s">
        <v>119</v>
      </c>
      <c r="J757" s="61">
        <v>931116</v>
      </c>
      <c r="K757" s="63" t="s">
        <v>47</v>
      </c>
      <c r="L757" s="215" t="s">
        <v>442</v>
      </c>
      <c r="M757" s="218" t="s">
        <v>2128</v>
      </c>
      <c r="P757" s="189" t="s">
        <v>2689</v>
      </c>
      <c r="Q757" s="63" t="s">
        <v>1766</v>
      </c>
      <c r="R757" s="215" t="s">
        <v>1775</v>
      </c>
    </row>
    <row r="758" spans="1:18">
      <c r="A758" s="189" t="s">
        <v>1817</v>
      </c>
      <c r="B758" s="216">
        <v>25430</v>
      </c>
      <c r="C758" s="40" t="s">
        <v>2951</v>
      </c>
      <c r="D758" s="216">
        <v>931170</v>
      </c>
      <c r="E758" s="40" t="s">
        <v>1515</v>
      </c>
      <c r="F758" s="216" t="s">
        <v>1377</v>
      </c>
      <c r="G758" s="40" t="s">
        <v>1377</v>
      </c>
      <c r="H758" s="216">
        <v>520010</v>
      </c>
      <c r="I758" s="328" t="s">
        <v>119</v>
      </c>
      <c r="J758" s="61">
        <v>931170</v>
      </c>
      <c r="K758" s="63" t="s">
        <v>47</v>
      </c>
      <c r="L758" s="215" t="s">
        <v>508</v>
      </c>
      <c r="M758" s="218" t="s">
        <v>2128</v>
      </c>
      <c r="P758" s="189" t="s">
        <v>1427</v>
      </c>
      <c r="Q758" s="63" t="s">
        <v>1766</v>
      </c>
      <c r="R758" s="215" t="s">
        <v>1775</v>
      </c>
    </row>
    <row r="759" spans="1:18">
      <c r="A759" s="189" t="s">
        <v>1294</v>
      </c>
      <c r="B759" s="216">
        <v>25420</v>
      </c>
      <c r="C759" s="40" t="s">
        <v>449</v>
      </c>
      <c r="D759" s="216">
        <v>931186</v>
      </c>
      <c r="E759" s="40" t="s">
        <v>504</v>
      </c>
      <c r="F759" s="216"/>
      <c r="G759" s="40" t="s">
        <v>1377</v>
      </c>
      <c r="H759" s="216">
        <v>520010</v>
      </c>
      <c r="I759" s="328" t="s">
        <v>119</v>
      </c>
      <c r="J759" s="61">
        <v>931180</v>
      </c>
      <c r="K759" s="63" t="s">
        <v>449</v>
      </c>
      <c r="L759" s="215" t="s">
        <v>504</v>
      </c>
      <c r="M759" s="218" t="s">
        <v>2128</v>
      </c>
      <c r="P759" s="189" t="s">
        <v>999</v>
      </c>
      <c r="Q759" s="63" t="s">
        <v>1766</v>
      </c>
      <c r="R759" s="215" t="s">
        <v>1775</v>
      </c>
    </row>
    <row r="760" spans="1:18">
      <c r="A760" s="189" t="s">
        <v>2085</v>
      </c>
      <c r="B760" s="216">
        <v>25400</v>
      </c>
      <c r="C760" s="40" t="s">
        <v>2923</v>
      </c>
      <c r="D760" s="216">
        <v>931300</v>
      </c>
      <c r="E760" s="40" t="s">
        <v>1800</v>
      </c>
      <c r="F760" s="216"/>
      <c r="G760" s="40" t="s">
        <v>1377</v>
      </c>
      <c r="H760" s="216">
        <v>520010</v>
      </c>
      <c r="I760" s="328" t="s">
        <v>119</v>
      </c>
      <c r="J760" s="61">
        <v>931104</v>
      </c>
      <c r="K760" s="63" t="s">
        <v>450</v>
      </c>
      <c r="L760" s="215" t="s">
        <v>1778</v>
      </c>
      <c r="M760" s="218" t="s">
        <v>2128</v>
      </c>
      <c r="P760" s="189" t="s">
        <v>1806</v>
      </c>
      <c r="Q760" s="63" t="s">
        <v>1766</v>
      </c>
      <c r="R760" s="215" t="s">
        <v>1775</v>
      </c>
    </row>
    <row r="761" spans="1:18">
      <c r="A761" s="189" t="s">
        <v>233</v>
      </c>
      <c r="B761" s="216">
        <v>25400</v>
      </c>
      <c r="C761" s="40" t="s">
        <v>2923</v>
      </c>
      <c r="D761" s="216">
        <v>931400</v>
      </c>
      <c r="E761" s="40" t="s">
        <v>2934</v>
      </c>
      <c r="F761" s="216" t="s">
        <v>515</v>
      </c>
      <c r="G761" s="40" t="s">
        <v>2937</v>
      </c>
      <c r="H761" s="216">
        <v>520010</v>
      </c>
      <c r="I761" s="328" t="s">
        <v>119</v>
      </c>
      <c r="J761" s="61">
        <v>931104</v>
      </c>
      <c r="K761" s="63" t="s">
        <v>1524</v>
      </c>
      <c r="L761" s="215" t="s">
        <v>445</v>
      </c>
      <c r="M761" s="218" t="s">
        <v>2128</v>
      </c>
      <c r="P761" s="189" t="s">
        <v>997</v>
      </c>
      <c r="Q761" s="63" t="s">
        <v>1766</v>
      </c>
      <c r="R761" s="215" t="s">
        <v>1775</v>
      </c>
    </row>
    <row r="762" spans="1:18">
      <c r="A762" s="189" t="s">
        <v>2533</v>
      </c>
      <c r="B762" s="216">
        <v>25400</v>
      </c>
      <c r="C762" s="40" t="s">
        <v>2923</v>
      </c>
      <c r="D762" s="216">
        <v>931400</v>
      </c>
      <c r="E762" s="40" t="s">
        <v>2934</v>
      </c>
      <c r="F762" s="216" t="s">
        <v>513</v>
      </c>
      <c r="G762" s="40" t="s">
        <v>2938</v>
      </c>
      <c r="H762" s="216">
        <v>520010</v>
      </c>
      <c r="I762" s="328" t="s">
        <v>119</v>
      </c>
      <c r="J762" s="61">
        <v>931104</v>
      </c>
      <c r="K762" s="63" t="s">
        <v>1524</v>
      </c>
      <c r="L762" s="215" t="s">
        <v>446</v>
      </c>
      <c r="M762" s="218" t="s">
        <v>2128</v>
      </c>
      <c r="P762" s="189" t="s">
        <v>993</v>
      </c>
      <c r="Q762" s="63" t="s">
        <v>1766</v>
      </c>
      <c r="R762" s="215" t="s">
        <v>1775</v>
      </c>
    </row>
    <row r="763" spans="1:18">
      <c r="A763" s="189" t="s">
        <v>369</v>
      </c>
      <c r="B763" s="216">
        <v>25400</v>
      </c>
      <c r="C763" s="40" t="s">
        <v>2923</v>
      </c>
      <c r="D763" s="216">
        <v>931400</v>
      </c>
      <c r="E763" s="40" t="s">
        <v>2934</v>
      </c>
      <c r="F763" s="216" t="s">
        <v>520</v>
      </c>
      <c r="G763" s="40" t="s">
        <v>2940</v>
      </c>
      <c r="H763" s="216">
        <v>520010</v>
      </c>
      <c r="I763" s="328" t="s">
        <v>119</v>
      </c>
      <c r="J763" s="61">
        <v>931104</v>
      </c>
      <c r="K763" s="63" t="s">
        <v>1524</v>
      </c>
      <c r="L763" s="215" t="s">
        <v>447</v>
      </c>
      <c r="M763" s="218" t="s">
        <v>2128</v>
      </c>
      <c r="P763" s="189" t="s">
        <v>1001</v>
      </c>
      <c r="Q763" s="63" t="s">
        <v>1766</v>
      </c>
      <c r="R763" s="215" t="s">
        <v>1775</v>
      </c>
    </row>
    <row r="764" spans="1:18">
      <c r="A764" s="189" t="s">
        <v>2448</v>
      </c>
      <c r="B764" s="309">
        <v>25620</v>
      </c>
      <c r="C764" s="40" t="s">
        <v>2347</v>
      </c>
      <c r="D764" s="310">
        <v>931750</v>
      </c>
      <c r="E764" s="40" t="s">
        <v>2347</v>
      </c>
      <c r="F764" s="310"/>
      <c r="G764" s="40" t="s">
        <v>1377</v>
      </c>
      <c r="H764" s="311">
        <v>520010</v>
      </c>
      <c r="I764" s="328" t="s">
        <v>119</v>
      </c>
      <c r="J764" s="310">
        <v>931750</v>
      </c>
      <c r="K764" s="307" t="s">
        <v>1524</v>
      </c>
      <c r="L764" s="308" t="s">
        <v>448</v>
      </c>
      <c r="M764" s="312" t="s">
        <v>2128</v>
      </c>
      <c r="P764" s="189" t="s">
        <v>998</v>
      </c>
      <c r="Q764" s="63" t="s">
        <v>1766</v>
      </c>
      <c r="R764" s="215" t="s">
        <v>1775</v>
      </c>
    </row>
    <row r="765" spans="1:18">
      <c r="A765" s="189" t="s">
        <v>785</v>
      </c>
      <c r="B765" s="216">
        <v>25540</v>
      </c>
      <c r="C765" s="40" t="s">
        <v>442</v>
      </c>
      <c r="D765" s="216">
        <v>931116</v>
      </c>
      <c r="E765" s="40" t="s">
        <v>442</v>
      </c>
      <c r="F765" s="216"/>
      <c r="G765" s="40" t="s">
        <v>1377</v>
      </c>
      <c r="H765" s="216">
        <v>510700</v>
      </c>
      <c r="I765" s="328" t="s">
        <v>468</v>
      </c>
      <c r="J765" s="61">
        <v>931116</v>
      </c>
      <c r="K765" s="63" t="s">
        <v>47</v>
      </c>
      <c r="L765" s="215" t="s">
        <v>442</v>
      </c>
      <c r="M765" s="218" t="s">
        <v>1950</v>
      </c>
      <c r="P765" s="189" t="s">
        <v>1000</v>
      </c>
      <c r="Q765" s="63" t="s">
        <v>1766</v>
      </c>
      <c r="R765" s="215" t="s">
        <v>1775</v>
      </c>
    </row>
    <row r="766" spans="1:18">
      <c r="A766" s="189" t="s">
        <v>678</v>
      </c>
      <c r="B766" s="216">
        <v>25400</v>
      </c>
      <c r="C766" s="40" t="s">
        <v>2923</v>
      </c>
      <c r="D766" s="216">
        <v>931119</v>
      </c>
      <c r="E766" s="40" t="s">
        <v>23</v>
      </c>
      <c r="F766" s="216" t="s">
        <v>521</v>
      </c>
      <c r="G766" s="40" t="s">
        <v>2924</v>
      </c>
      <c r="H766" s="216">
        <v>510700</v>
      </c>
      <c r="I766" s="328" t="s">
        <v>468</v>
      </c>
      <c r="J766" s="61">
        <v>931104</v>
      </c>
      <c r="K766" s="63" t="s">
        <v>23</v>
      </c>
      <c r="L766" s="215" t="s">
        <v>435</v>
      </c>
      <c r="M766" s="218" t="s">
        <v>1950</v>
      </c>
      <c r="P766" t="s">
        <v>3101</v>
      </c>
      <c r="Q766" s="65" t="s">
        <v>1766</v>
      </c>
      <c r="R766" s="65" t="s">
        <v>1775</v>
      </c>
    </row>
    <row r="767" spans="1:18">
      <c r="A767" s="189" t="s">
        <v>692</v>
      </c>
      <c r="B767" s="216">
        <v>25400</v>
      </c>
      <c r="C767" s="40" t="s">
        <v>2923</v>
      </c>
      <c r="D767" s="216">
        <v>931119</v>
      </c>
      <c r="E767" s="40" t="s">
        <v>23</v>
      </c>
      <c r="F767" s="216" t="s">
        <v>522</v>
      </c>
      <c r="G767" s="40" t="s">
        <v>2925</v>
      </c>
      <c r="H767" s="216">
        <v>510700</v>
      </c>
      <c r="I767" s="328" t="s">
        <v>468</v>
      </c>
      <c r="J767" s="61">
        <v>931104</v>
      </c>
      <c r="K767" s="63" t="s">
        <v>23</v>
      </c>
      <c r="L767" s="215" t="s">
        <v>436</v>
      </c>
      <c r="M767" s="218" t="s">
        <v>1950</v>
      </c>
      <c r="P767" t="s">
        <v>3136</v>
      </c>
      <c r="Q767" s="65" t="s">
        <v>1766</v>
      </c>
      <c r="R767" s="65" t="s">
        <v>1775</v>
      </c>
    </row>
    <row r="768" spans="1:18">
      <c r="A768" s="189" t="s">
        <v>734</v>
      </c>
      <c r="B768" s="216">
        <v>25400</v>
      </c>
      <c r="C768" s="40" t="s">
        <v>2923</v>
      </c>
      <c r="D768" s="216">
        <v>931119</v>
      </c>
      <c r="E768" s="40" t="s">
        <v>23</v>
      </c>
      <c r="F768" s="216" t="s">
        <v>526</v>
      </c>
      <c r="G768" s="40" t="s">
        <v>2926</v>
      </c>
      <c r="H768" s="216">
        <v>510700</v>
      </c>
      <c r="I768" s="328" t="s">
        <v>468</v>
      </c>
      <c r="J768" s="61">
        <v>931104</v>
      </c>
      <c r="K768" s="63" t="s">
        <v>23</v>
      </c>
      <c r="L768" s="215" t="s">
        <v>439</v>
      </c>
      <c r="M768" s="218" t="s">
        <v>1950</v>
      </c>
      <c r="P768" t="s">
        <v>3178</v>
      </c>
      <c r="Q768" s="65" t="s">
        <v>1766</v>
      </c>
      <c r="R768" s="65" t="s">
        <v>1775</v>
      </c>
    </row>
    <row r="769" spans="1:18">
      <c r="A769" s="189" t="s">
        <v>2500</v>
      </c>
      <c r="B769" s="216">
        <v>25400</v>
      </c>
      <c r="C769" s="40" t="s">
        <v>2923</v>
      </c>
      <c r="D769" s="216">
        <v>931119</v>
      </c>
      <c r="E769" s="40" t="s">
        <v>23</v>
      </c>
      <c r="F769" s="216"/>
      <c r="G769" s="40" t="s">
        <v>1377</v>
      </c>
      <c r="H769" s="216">
        <v>510700</v>
      </c>
      <c r="I769" s="328" t="s">
        <v>468</v>
      </c>
      <c r="J769" s="61">
        <v>931104</v>
      </c>
      <c r="K769" s="63" t="s">
        <v>23</v>
      </c>
      <c r="L769" s="215" t="s">
        <v>506</v>
      </c>
      <c r="M769" s="218" t="s">
        <v>1950</v>
      </c>
      <c r="P769" t="s">
        <v>3206</v>
      </c>
      <c r="Q769" s="65" t="s">
        <v>1766</v>
      </c>
      <c r="R769" s="65" t="s">
        <v>1775</v>
      </c>
    </row>
    <row r="770" spans="1:18">
      <c r="A770" s="189" t="s">
        <v>2497</v>
      </c>
      <c r="B770" s="216">
        <v>25400</v>
      </c>
      <c r="C770" s="40" t="s">
        <v>2923</v>
      </c>
      <c r="D770" s="216">
        <v>931119</v>
      </c>
      <c r="E770" s="40" t="s">
        <v>23</v>
      </c>
      <c r="F770" s="216" t="s">
        <v>527</v>
      </c>
      <c r="G770" s="40" t="s">
        <v>2927</v>
      </c>
      <c r="H770" s="216">
        <v>510700</v>
      </c>
      <c r="I770" s="328" t="s">
        <v>468</v>
      </c>
      <c r="J770" s="61">
        <v>931104</v>
      </c>
      <c r="K770" s="63" t="s">
        <v>23</v>
      </c>
      <c r="L770" s="215" t="s">
        <v>440</v>
      </c>
      <c r="M770" s="218" t="s">
        <v>1950</v>
      </c>
      <c r="P770" t="s">
        <v>3214</v>
      </c>
      <c r="Q770" s="65" t="s">
        <v>1766</v>
      </c>
      <c r="R770" s="65" t="s">
        <v>1775</v>
      </c>
    </row>
    <row r="771" spans="1:18">
      <c r="A771" s="189" t="s">
        <v>715</v>
      </c>
      <c r="B771" s="216">
        <v>25400</v>
      </c>
      <c r="C771" s="40" t="s">
        <v>2923</v>
      </c>
      <c r="D771" s="216">
        <v>931119</v>
      </c>
      <c r="E771" s="40" t="s">
        <v>23</v>
      </c>
      <c r="F771" s="216" t="s">
        <v>523</v>
      </c>
      <c r="G771" s="40" t="s">
        <v>2928</v>
      </c>
      <c r="H771" s="216">
        <v>510700</v>
      </c>
      <c r="I771" s="328" t="s">
        <v>468</v>
      </c>
      <c r="J771" s="61">
        <v>931104</v>
      </c>
      <c r="K771" s="63" t="s">
        <v>23</v>
      </c>
      <c r="L771" s="215" t="s">
        <v>437</v>
      </c>
      <c r="M771" s="218" t="s">
        <v>1950</v>
      </c>
      <c r="P771" t="s">
        <v>3244</v>
      </c>
      <c r="Q771" s="65" t="s">
        <v>1766</v>
      </c>
      <c r="R771" s="65" t="s">
        <v>1775</v>
      </c>
    </row>
    <row r="772" spans="1:18">
      <c r="A772" s="189" t="s">
        <v>1351</v>
      </c>
      <c r="B772" s="216">
        <v>25590</v>
      </c>
      <c r="C772" s="40" t="s">
        <v>1564</v>
      </c>
      <c r="D772" s="216">
        <v>931150</v>
      </c>
      <c r="E772" s="40" t="s">
        <v>1564</v>
      </c>
      <c r="F772" s="216"/>
      <c r="G772" s="40" t="s">
        <v>1377</v>
      </c>
      <c r="H772" s="216">
        <v>510700</v>
      </c>
      <c r="I772" s="328" t="s">
        <v>468</v>
      </c>
      <c r="J772" s="61">
        <v>931150</v>
      </c>
      <c r="K772" s="63" t="s">
        <v>47</v>
      </c>
      <c r="L772" s="215" t="s">
        <v>1564</v>
      </c>
      <c r="M772" s="218" t="s">
        <v>1950</v>
      </c>
      <c r="P772" t="s">
        <v>3269</v>
      </c>
      <c r="Q772" s="65" t="s">
        <v>1766</v>
      </c>
      <c r="R772" s="65" t="s">
        <v>1775</v>
      </c>
    </row>
    <row r="773" spans="1:18">
      <c r="A773" s="189" t="s">
        <v>1495</v>
      </c>
      <c r="B773" s="216">
        <v>25430</v>
      </c>
      <c r="C773" s="40" t="s">
        <v>2951</v>
      </c>
      <c r="D773" s="216">
        <v>931170</v>
      </c>
      <c r="E773" s="40" t="s">
        <v>1515</v>
      </c>
      <c r="F773" s="216" t="s">
        <v>526</v>
      </c>
      <c r="G773" s="40" t="s">
        <v>2926</v>
      </c>
      <c r="H773" s="216">
        <v>510700</v>
      </c>
      <c r="I773" s="328" t="s">
        <v>468</v>
      </c>
      <c r="J773" s="61">
        <v>931170</v>
      </c>
      <c r="K773" s="63" t="s">
        <v>47</v>
      </c>
      <c r="L773" s="215" t="s">
        <v>508</v>
      </c>
      <c r="M773" s="218" t="s">
        <v>1950</v>
      </c>
      <c r="P773" t="s">
        <v>3288</v>
      </c>
      <c r="Q773" s="65" t="s">
        <v>1766</v>
      </c>
      <c r="R773" s="65" t="s">
        <v>1775</v>
      </c>
    </row>
    <row r="774" spans="1:18">
      <c r="A774" s="189" t="s">
        <v>1305</v>
      </c>
      <c r="B774" s="216">
        <v>25430</v>
      </c>
      <c r="C774" s="40" t="s">
        <v>2951</v>
      </c>
      <c r="D774" s="216">
        <v>931170</v>
      </c>
      <c r="E774" s="40" t="s">
        <v>1515</v>
      </c>
      <c r="F774" s="216"/>
      <c r="G774" s="40" t="s">
        <v>1377</v>
      </c>
      <c r="H774" s="216">
        <v>510700</v>
      </c>
      <c r="I774" s="328" t="s">
        <v>468</v>
      </c>
      <c r="J774" s="61">
        <v>931170</v>
      </c>
      <c r="K774" s="63" t="s">
        <v>47</v>
      </c>
      <c r="L774" s="215" t="s">
        <v>508</v>
      </c>
      <c r="M774" s="218" t="s">
        <v>1950</v>
      </c>
      <c r="P774" t="s">
        <v>3358</v>
      </c>
      <c r="Q774" s="65" t="s">
        <v>1766</v>
      </c>
      <c r="R774" s="65" t="s">
        <v>1775</v>
      </c>
    </row>
    <row r="775" spans="1:18">
      <c r="A775" s="189" t="s">
        <v>2511</v>
      </c>
      <c r="B775" s="216">
        <v>25430</v>
      </c>
      <c r="C775" s="40" t="s">
        <v>2951</v>
      </c>
      <c r="D775" s="216">
        <v>931170</v>
      </c>
      <c r="E775" s="40" t="s">
        <v>1515</v>
      </c>
      <c r="F775" s="216" t="s">
        <v>1131</v>
      </c>
      <c r="G775" s="40" t="s">
        <v>2953</v>
      </c>
      <c r="H775" s="216">
        <v>510700</v>
      </c>
      <c r="I775" s="328" t="s">
        <v>468</v>
      </c>
      <c r="J775" s="61">
        <v>931170</v>
      </c>
      <c r="K775" s="63" t="s">
        <v>47</v>
      </c>
      <c r="L775" s="215" t="s">
        <v>508</v>
      </c>
      <c r="M775" s="218" t="s">
        <v>1950</v>
      </c>
      <c r="P775" t="s">
        <v>3368</v>
      </c>
      <c r="Q775" s="65" t="s">
        <v>1766</v>
      </c>
      <c r="R775" s="65" t="s">
        <v>1775</v>
      </c>
    </row>
    <row r="776" spans="1:18">
      <c r="A776" s="189" t="s">
        <v>2658</v>
      </c>
      <c r="B776" s="350">
        <v>25430</v>
      </c>
      <c r="C776" s="40" t="s">
        <v>2951</v>
      </c>
      <c r="D776" s="350">
        <v>931170</v>
      </c>
      <c r="E776" s="40" t="s">
        <v>1515</v>
      </c>
      <c r="F776" s="350" t="s">
        <v>527</v>
      </c>
      <c r="G776" s="40" t="s">
        <v>2927</v>
      </c>
      <c r="H776" s="216">
        <v>510700</v>
      </c>
      <c r="I776" s="328" t="s">
        <v>468</v>
      </c>
      <c r="J776" s="351">
        <v>931170</v>
      </c>
      <c r="K776" s="63" t="s">
        <v>47</v>
      </c>
      <c r="L776" s="215" t="s">
        <v>508</v>
      </c>
      <c r="M776" s="218" t="s">
        <v>1950</v>
      </c>
      <c r="P776" t="s">
        <v>3379</v>
      </c>
      <c r="Q776" s="65" t="s">
        <v>1766</v>
      </c>
      <c r="R776" s="65" t="s">
        <v>1775</v>
      </c>
    </row>
    <row r="777" spans="1:18">
      <c r="A777" s="189" t="s">
        <v>1259</v>
      </c>
      <c r="B777" s="216">
        <v>25420</v>
      </c>
      <c r="C777" s="40" t="s">
        <v>449</v>
      </c>
      <c r="D777" s="216">
        <v>931182</v>
      </c>
      <c r="E777" s="40" t="s">
        <v>1056</v>
      </c>
      <c r="F777" s="216"/>
      <c r="G777" s="40" t="s">
        <v>1377</v>
      </c>
      <c r="H777" s="216">
        <v>510700</v>
      </c>
      <c r="I777" s="328" t="s">
        <v>468</v>
      </c>
      <c r="J777" s="61">
        <v>931180</v>
      </c>
      <c r="K777" s="63" t="s">
        <v>449</v>
      </c>
      <c r="L777" s="215" t="s">
        <v>1056</v>
      </c>
      <c r="M777" s="218" t="s">
        <v>1950</v>
      </c>
      <c r="P777" t="s">
        <v>3410</v>
      </c>
      <c r="Q777" s="65" t="s">
        <v>1766</v>
      </c>
      <c r="R777" s="65" t="s">
        <v>1775</v>
      </c>
    </row>
    <row r="778" spans="1:18">
      <c r="A778" s="189" t="s">
        <v>1237</v>
      </c>
      <c r="B778" s="216">
        <v>25420</v>
      </c>
      <c r="C778" s="40" t="s">
        <v>449</v>
      </c>
      <c r="D778" s="216">
        <v>931186</v>
      </c>
      <c r="E778" s="40" t="s">
        <v>504</v>
      </c>
      <c r="F778" s="216"/>
      <c r="G778" s="40" t="s">
        <v>1377</v>
      </c>
      <c r="H778" s="216">
        <v>510700</v>
      </c>
      <c r="I778" s="328" t="s">
        <v>468</v>
      </c>
      <c r="J778" s="61">
        <v>931180</v>
      </c>
      <c r="K778" s="63" t="s">
        <v>449</v>
      </c>
      <c r="L778" s="215" t="s">
        <v>504</v>
      </c>
      <c r="M778" s="218" t="s">
        <v>1950</v>
      </c>
      <c r="P778" t="s">
        <v>3421</v>
      </c>
      <c r="Q778" s="65" t="s">
        <v>1766</v>
      </c>
      <c r="R778" s="65" t="s">
        <v>1775</v>
      </c>
    </row>
    <row r="779" spans="1:18">
      <c r="A779" s="189" t="s">
        <v>2502</v>
      </c>
      <c r="B779" s="216">
        <v>25400</v>
      </c>
      <c r="C779" s="40" t="s">
        <v>2923</v>
      </c>
      <c r="D779" s="216">
        <v>931230</v>
      </c>
      <c r="E779" s="40" t="s">
        <v>2931</v>
      </c>
      <c r="F779" s="216"/>
      <c r="G779" s="40" t="s">
        <v>1377</v>
      </c>
      <c r="H779" s="216">
        <v>510700</v>
      </c>
      <c r="I779" s="328" t="s">
        <v>468</v>
      </c>
      <c r="J779" s="61">
        <v>931104</v>
      </c>
      <c r="K779" s="63" t="s">
        <v>47</v>
      </c>
      <c r="L779" s="215" t="s">
        <v>507</v>
      </c>
      <c r="M779" s="218" t="s">
        <v>1950</v>
      </c>
      <c r="P779" t="s">
        <v>3446</v>
      </c>
      <c r="Q779" s="65" t="s">
        <v>1766</v>
      </c>
      <c r="R779" s="65" t="s">
        <v>1775</v>
      </c>
    </row>
    <row r="780" spans="1:18">
      <c r="A780" s="189" t="s">
        <v>922</v>
      </c>
      <c r="B780" s="216">
        <v>25400</v>
      </c>
      <c r="C780" s="40" t="s">
        <v>2923</v>
      </c>
      <c r="D780" s="216">
        <v>931400</v>
      </c>
      <c r="E780" s="40" t="s">
        <v>2934</v>
      </c>
      <c r="F780" s="216" t="s">
        <v>518</v>
      </c>
      <c r="G780" s="40" t="s">
        <v>2935</v>
      </c>
      <c r="H780" s="216">
        <v>510700</v>
      </c>
      <c r="I780" s="328" t="s">
        <v>468</v>
      </c>
      <c r="J780" s="61">
        <v>931104</v>
      </c>
      <c r="K780" s="63" t="s">
        <v>1524</v>
      </c>
      <c r="L780" s="215" t="s">
        <v>326</v>
      </c>
      <c r="M780" s="218" t="s">
        <v>1950</v>
      </c>
      <c r="P780" s="189" t="s">
        <v>1401</v>
      </c>
      <c r="Q780" s="63" t="s">
        <v>47</v>
      </c>
      <c r="R780" s="215" t="s">
        <v>508</v>
      </c>
    </row>
    <row r="781" spans="1:18">
      <c r="A781" s="189" t="s">
        <v>1350</v>
      </c>
      <c r="B781" s="216">
        <v>25400</v>
      </c>
      <c r="C781" s="40" t="s">
        <v>2923</v>
      </c>
      <c r="D781" s="216">
        <v>931400</v>
      </c>
      <c r="E781" s="40" t="s">
        <v>2934</v>
      </c>
      <c r="F781" s="216" t="s">
        <v>517</v>
      </c>
      <c r="G781" s="40" t="s">
        <v>2936</v>
      </c>
      <c r="H781" s="216">
        <v>510700</v>
      </c>
      <c r="I781" s="328" t="s">
        <v>468</v>
      </c>
      <c r="J781" s="61">
        <v>931104</v>
      </c>
      <c r="K781" s="63" t="s">
        <v>1524</v>
      </c>
      <c r="L781" s="215" t="s">
        <v>1224</v>
      </c>
      <c r="M781" s="218" t="s">
        <v>1950</v>
      </c>
      <c r="P781" s="189" t="s">
        <v>1201</v>
      </c>
      <c r="Q781" s="63" t="s">
        <v>47</v>
      </c>
      <c r="R781" s="215" t="s">
        <v>508</v>
      </c>
    </row>
    <row r="782" spans="1:18">
      <c r="A782" s="189" t="s">
        <v>868</v>
      </c>
      <c r="B782" s="216">
        <v>25400</v>
      </c>
      <c r="C782" s="40" t="s">
        <v>2923</v>
      </c>
      <c r="D782" s="216">
        <v>931400</v>
      </c>
      <c r="E782" s="40" t="s">
        <v>2934</v>
      </c>
      <c r="F782" s="216" t="s">
        <v>514</v>
      </c>
      <c r="G782" s="40" t="s">
        <v>2838</v>
      </c>
      <c r="H782" s="216">
        <v>510700</v>
      </c>
      <c r="I782" s="328" t="s">
        <v>468</v>
      </c>
      <c r="J782" s="61">
        <v>931104</v>
      </c>
      <c r="K782" s="63" t="s">
        <v>1524</v>
      </c>
      <c r="L782" s="397" t="s">
        <v>295</v>
      </c>
      <c r="M782" s="218" t="s">
        <v>1950</v>
      </c>
      <c r="P782" s="189" t="s">
        <v>1402</v>
      </c>
      <c r="Q782" s="63" t="s">
        <v>47</v>
      </c>
      <c r="R782" s="215" t="s">
        <v>508</v>
      </c>
    </row>
    <row r="783" spans="1:18">
      <c r="A783" s="189" t="s">
        <v>883</v>
      </c>
      <c r="B783" s="216">
        <v>25400</v>
      </c>
      <c r="C783" s="40" t="s">
        <v>2923</v>
      </c>
      <c r="D783" s="216">
        <v>931400</v>
      </c>
      <c r="E783" s="40" t="s">
        <v>2934</v>
      </c>
      <c r="F783" s="216" t="s">
        <v>515</v>
      </c>
      <c r="G783" s="40" t="s">
        <v>2937</v>
      </c>
      <c r="H783" s="216">
        <v>510700</v>
      </c>
      <c r="I783" s="328" t="s">
        <v>468</v>
      </c>
      <c r="J783" s="61">
        <v>931104</v>
      </c>
      <c r="K783" s="63" t="s">
        <v>1524</v>
      </c>
      <c r="L783" s="215" t="s">
        <v>445</v>
      </c>
      <c r="M783" s="218" t="s">
        <v>1950</v>
      </c>
      <c r="P783" s="189" t="s">
        <v>1824</v>
      </c>
      <c r="Q783" s="63" t="s">
        <v>47</v>
      </c>
      <c r="R783" s="215" t="s">
        <v>508</v>
      </c>
    </row>
    <row r="784" spans="1:18">
      <c r="A784" s="189" t="s">
        <v>855</v>
      </c>
      <c r="B784" s="216">
        <v>25400</v>
      </c>
      <c r="C784" s="40" t="s">
        <v>2923</v>
      </c>
      <c r="D784" s="216">
        <v>931400</v>
      </c>
      <c r="E784" s="40" t="s">
        <v>2934</v>
      </c>
      <c r="F784" s="216" t="s">
        <v>513</v>
      </c>
      <c r="G784" s="40" t="s">
        <v>2938</v>
      </c>
      <c r="H784" s="216">
        <v>510700</v>
      </c>
      <c r="I784" s="328" t="s">
        <v>468</v>
      </c>
      <c r="J784" s="61">
        <v>931104</v>
      </c>
      <c r="K784" s="63" t="s">
        <v>1524</v>
      </c>
      <c r="L784" s="215" t="s">
        <v>446</v>
      </c>
      <c r="M784" s="218" t="s">
        <v>1950</v>
      </c>
      <c r="P784" s="189" t="s">
        <v>1211</v>
      </c>
      <c r="Q784" s="63" t="s">
        <v>47</v>
      </c>
      <c r="R784" s="215" t="s">
        <v>508</v>
      </c>
    </row>
    <row r="785" spans="1:18">
      <c r="A785" s="189" t="s">
        <v>2191</v>
      </c>
      <c r="B785" s="216">
        <v>25400</v>
      </c>
      <c r="C785" s="40" t="s">
        <v>2923</v>
      </c>
      <c r="D785" s="216">
        <v>931400</v>
      </c>
      <c r="E785" s="40" t="s">
        <v>2934</v>
      </c>
      <c r="F785" s="216" t="s">
        <v>519</v>
      </c>
      <c r="G785" s="40" t="s">
        <v>2939</v>
      </c>
      <c r="H785" s="216">
        <v>510700</v>
      </c>
      <c r="I785" s="328" t="s">
        <v>468</v>
      </c>
      <c r="J785" s="61">
        <v>931104</v>
      </c>
      <c r="K785" s="63" t="s">
        <v>1524</v>
      </c>
      <c r="L785" s="215" t="s">
        <v>359</v>
      </c>
      <c r="M785" s="218" t="s">
        <v>1950</v>
      </c>
      <c r="P785" s="189" t="s">
        <v>2892</v>
      </c>
      <c r="Q785" s="63" t="s">
        <v>47</v>
      </c>
      <c r="R785" s="215" t="s">
        <v>508</v>
      </c>
    </row>
    <row r="786" spans="1:18">
      <c r="A786" s="189" t="s">
        <v>2289</v>
      </c>
      <c r="B786" s="216">
        <v>25400</v>
      </c>
      <c r="C786" s="40" t="s">
        <v>2923</v>
      </c>
      <c r="D786" s="216">
        <v>931400</v>
      </c>
      <c r="E786" s="40" t="s">
        <v>2934</v>
      </c>
      <c r="F786" s="216" t="s">
        <v>1377</v>
      </c>
      <c r="G786" s="40" t="s">
        <v>1377</v>
      </c>
      <c r="H786" s="216">
        <v>510700</v>
      </c>
      <c r="I786" s="328" t="s">
        <v>468</v>
      </c>
      <c r="J786" s="61">
        <v>931104</v>
      </c>
      <c r="K786" s="63" t="s">
        <v>1524</v>
      </c>
      <c r="L786" s="215" t="s">
        <v>1913</v>
      </c>
      <c r="M786" s="218" t="s">
        <v>1950</v>
      </c>
      <c r="P786" s="189" t="s">
        <v>2863</v>
      </c>
      <c r="Q786" s="63" t="s">
        <v>47</v>
      </c>
      <c r="R786" s="215" t="s">
        <v>508</v>
      </c>
    </row>
    <row r="787" spans="1:18">
      <c r="A787" s="189" t="s">
        <v>977</v>
      </c>
      <c r="B787" s="216">
        <v>25400</v>
      </c>
      <c r="C787" s="40" t="s">
        <v>2923</v>
      </c>
      <c r="D787" s="216">
        <v>931400</v>
      </c>
      <c r="E787" s="40" t="s">
        <v>2934</v>
      </c>
      <c r="F787" s="216" t="s">
        <v>520</v>
      </c>
      <c r="G787" s="40" t="s">
        <v>2940</v>
      </c>
      <c r="H787" s="216">
        <v>510700</v>
      </c>
      <c r="I787" s="328" t="s">
        <v>468</v>
      </c>
      <c r="J787" s="61">
        <v>931104</v>
      </c>
      <c r="K787" s="63" t="s">
        <v>1524</v>
      </c>
      <c r="L787" s="215" t="s">
        <v>447</v>
      </c>
      <c r="M787" s="218" t="s">
        <v>1950</v>
      </c>
      <c r="P787" s="189" t="s">
        <v>1536</v>
      </c>
      <c r="Q787" s="63" t="s">
        <v>47</v>
      </c>
      <c r="R787" s="215" t="s">
        <v>508</v>
      </c>
    </row>
    <row r="788" spans="1:18">
      <c r="A788" s="189" t="s">
        <v>896</v>
      </c>
      <c r="B788" s="216">
        <v>25400</v>
      </c>
      <c r="C788" s="40" t="s">
        <v>2923</v>
      </c>
      <c r="D788" s="216">
        <v>931400</v>
      </c>
      <c r="E788" s="40" t="s">
        <v>2934</v>
      </c>
      <c r="F788" s="216" t="s">
        <v>516</v>
      </c>
      <c r="G788" s="40" t="s">
        <v>2944</v>
      </c>
      <c r="H788" s="216">
        <v>510700</v>
      </c>
      <c r="I788" s="328" t="s">
        <v>468</v>
      </c>
      <c r="J788" s="61">
        <v>931104</v>
      </c>
      <c r="K788" s="63" t="s">
        <v>1524</v>
      </c>
      <c r="L788" s="215" t="s">
        <v>448</v>
      </c>
      <c r="M788" s="218" t="s">
        <v>1950</v>
      </c>
      <c r="P788" s="189" t="s">
        <v>1372</v>
      </c>
      <c r="Q788" s="63" t="s">
        <v>47</v>
      </c>
      <c r="R788" s="215" t="s">
        <v>508</v>
      </c>
    </row>
    <row r="789" spans="1:18">
      <c r="A789" s="189" t="s">
        <v>2424</v>
      </c>
      <c r="B789" s="309">
        <v>25620</v>
      </c>
      <c r="C789" s="40" t="s">
        <v>2347</v>
      </c>
      <c r="D789" s="310">
        <v>931750</v>
      </c>
      <c r="E789" s="40" t="s">
        <v>2347</v>
      </c>
      <c r="F789" s="310"/>
      <c r="G789" s="40" t="s">
        <v>1377</v>
      </c>
      <c r="H789" s="311">
        <v>510700</v>
      </c>
      <c r="I789" s="328" t="s">
        <v>468</v>
      </c>
      <c r="J789" s="310">
        <v>931750</v>
      </c>
      <c r="K789" s="307" t="s">
        <v>1524</v>
      </c>
      <c r="L789" s="308" t="s">
        <v>448</v>
      </c>
      <c r="M789" s="312" t="s">
        <v>1950</v>
      </c>
      <c r="P789" s="189" t="s">
        <v>1205</v>
      </c>
      <c r="Q789" s="63" t="s">
        <v>47</v>
      </c>
      <c r="R789" s="215" t="s">
        <v>508</v>
      </c>
    </row>
    <row r="790" spans="1:18">
      <c r="A790" s="189" t="s">
        <v>802</v>
      </c>
      <c r="B790" s="216">
        <v>25540</v>
      </c>
      <c r="C790" s="40" t="s">
        <v>442</v>
      </c>
      <c r="D790" s="216">
        <v>931116</v>
      </c>
      <c r="E790" s="40" t="s">
        <v>442</v>
      </c>
      <c r="F790" s="216"/>
      <c r="G790" s="40" t="s">
        <v>1377</v>
      </c>
      <c r="H790" s="216">
        <v>520800</v>
      </c>
      <c r="I790" s="328" t="s">
        <v>54</v>
      </c>
      <c r="J790" s="61">
        <v>931116</v>
      </c>
      <c r="K790" s="63" t="s">
        <v>47</v>
      </c>
      <c r="L790" s="215" t="s">
        <v>442</v>
      </c>
      <c r="M790" s="218" t="s">
        <v>2128</v>
      </c>
      <c r="P790" s="189" t="s">
        <v>2310</v>
      </c>
      <c r="Q790" s="63" t="s">
        <v>47</v>
      </c>
      <c r="R790" s="215" t="s">
        <v>508</v>
      </c>
    </row>
    <row r="791" spans="1:18">
      <c r="A791" s="189" t="s">
        <v>2406</v>
      </c>
      <c r="B791" s="216">
        <v>25400</v>
      </c>
      <c r="C791" s="40" t="s">
        <v>2923</v>
      </c>
      <c r="D791" s="216">
        <v>931119</v>
      </c>
      <c r="E791" s="40" t="s">
        <v>23</v>
      </c>
      <c r="F791" s="216" t="s">
        <v>525</v>
      </c>
      <c r="G791" s="40" t="s">
        <v>2942</v>
      </c>
      <c r="H791" s="216">
        <v>520800</v>
      </c>
      <c r="I791" s="328" t="s">
        <v>54</v>
      </c>
      <c r="J791" s="61">
        <v>931104</v>
      </c>
      <c r="K791" s="63" t="s">
        <v>23</v>
      </c>
      <c r="L791" s="215" t="s">
        <v>438</v>
      </c>
      <c r="M791" s="218" t="s">
        <v>2128</v>
      </c>
      <c r="P791" s="189" t="s">
        <v>2389</v>
      </c>
      <c r="Q791" s="63" t="s">
        <v>47</v>
      </c>
      <c r="R791" s="215" t="s">
        <v>508</v>
      </c>
    </row>
    <row r="792" spans="1:18">
      <c r="A792" s="189" t="s">
        <v>134</v>
      </c>
      <c r="B792" s="216">
        <v>25400</v>
      </c>
      <c r="C792" s="40" t="s">
        <v>2923</v>
      </c>
      <c r="D792" s="216">
        <v>931119</v>
      </c>
      <c r="E792" s="40" t="s">
        <v>23</v>
      </c>
      <c r="F792" s="216" t="s">
        <v>521</v>
      </c>
      <c r="G792" s="40" t="s">
        <v>2924</v>
      </c>
      <c r="H792" s="216">
        <v>520800</v>
      </c>
      <c r="I792" s="328" t="s">
        <v>54</v>
      </c>
      <c r="J792" s="61">
        <v>931104</v>
      </c>
      <c r="K792" s="63" t="s">
        <v>23</v>
      </c>
      <c r="L792" s="215" t="s">
        <v>435</v>
      </c>
      <c r="M792" s="218" t="s">
        <v>2128</v>
      </c>
      <c r="P792" s="189" t="s">
        <v>1618</v>
      </c>
      <c r="Q792" s="63" t="s">
        <v>47</v>
      </c>
      <c r="R792" s="215" t="s">
        <v>508</v>
      </c>
    </row>
    <row r="793" spans="1:18">
      <c r="A793" s="189" t="s">
        <v>163</v>
      </c>
      <c r="B793" s="216">
        <v>25400</v>
      </c>
      <c r="C793" s="40" t="s">
        <v>2923</v>
      </c>
      <c r="D793" s="216">
        <v>931119</v>
      </c>
      <c r="E793" s="40" t="s">
        <v>23</v>
      </c>
      <c r="F793" s="216" t="s">
        <v>522</v>
      </c>
      <c r="G793" s="40" t="s">
        <v>2925</v>
      </c>
      <c r="H793" s="216">
        <v>520800</v>
      </c>
      <c r="I793" s="328" t="s">
        <v>54</v>
      </c>
      <c r="J793" s="61">
        <v>931104</v>
      </c>
      <c r="K793" s="63" t="s">
        <v>23</v>
      </c>
      <c r="L793" s="215" t="s">
        <v>436</v>
      </c>
      <c r="M793" s="218" t="s">
        <v>2128</v>
      </c>
      <c r="P793" s="189" t="s">
        <v>1490</v>
      </c>
      <c r="Q793" s="63" t="s">
        <v>47</v>
      </c>
      <c r="R793" s="215" t="s">
        <v>508</v>
      </c>
    </row>
    <row r="794" spans="1:18">
      <c r="A794" s="189" t="s">
        <v>211</v>
      </c>
      <c r="B794" s="216">
        <v>25400</v>
      </c>
      <c r="C794" s="40" t="s">
        <v>2923</v>
      </c>
      <c r="D794" s="216">
        <v>931119</v>
      </c>
      <c r="E794" s="40" t="s">
        <v>23</v>
      </c>
      <c r="F794" s="216" t="s">
        <v>526</v>
      </c>
      <c r="G794" s="40" t="s">
        <v>2926</v>
      </c>
      <c r="H794" s="216">
        <v>520800</v>
      </c>
      <c r="I794" s="328" t="s">
        <v>54</v>
      </c>
      <c r="J794" s="61">
        <v>931104</v>
      </c>
      <c r="K794" s="63" t="s">
        <v>23</v>
      </c>
      <c r="L794" s="215" t="s">
        <v>439</v>
      </c>
      <c r="M794" s="218" t="s">
        <v>2128</v>
      </c>
      <c r="P794" s="189" t="s">
        <v>1736</v>
      </c>
      <c r="Q794" s="63" t="s">
        <v>47</v>
      </c>
      <c r="R794" s="215" t="s">
        <v>508</v>
      </c>
    </row>
    <row r="795" spans="1:18">
      <c r="A795" s="189" t="s">
        <v>2686</v>
      </c>
      <c r="B795" s="216">
        <v>25400</v>
      </c>
      <c r="C795" s="40" t="s">
        <v>2923</v>
      </c>
      <c r="D795" s="216">
        <v>931119</v>
      </c>
      <c r="E795" s="40" t="s">
        <v>23</v>
      </c>
      <c r="F795" s="350"/>
      <c r="G795" s="40" t="s">
        <v>1377</v>
      </c>
      <c r="H795" s="216">
        <v>520800</v>
      </c>
      <c r="I795" s="328" t="s">
        <v>54</v>
      </c>
      <c r="J795" s="61">
        <v>931104</v>
      </c>
      <c r="K795" s="63" t="s">
        <v>23</v>
      </c>
      <c r="L795" s="215" t="s">
        <v>506</v>
      </c>
      <c r="M795" s="218" t="s">
        <v>2128</v>
      </c>
      <c r="P795" s="189" t="s">
        <v>1478</v>
      </c>
      <c r="Q795" s="63" t="s">
        <v>47</v>
      </c>
      <c r="R795" s="215" t="s">
        <v>508</v>
      </c>
    </row>
    <row r="796" spans="1:18">
      <c r="A796" s="189" t="s">
        <v>2053</v>
      </c>
      <c r="B796" s="216">
        <v>25400</v>
      </c>
      <c r="C796" s="40" t="s">
        <v>2923</v>
      </c>
      <c r="D796" s="216">
        <v>931119</v>
      </c>
      <c r="E796" s="40" t="s">
        <v>23</v>
      </c>
      <c r="F796" s="216" t="s">
        <v>527</v>
      </c>
      <c r="G796" s="40" t="s">
        <v>2927</v>
      </c>
      <c r="H796" s="216">
        <v>520800</v>
      </c>
      <c r="I796" s="328" t="s">
        <v>54</v>
      </c>
      <c r="J796" s="61">
        <v>931104</v>
      </c>
      <c r="K796" s="63" t="s">
        <v>23</v>
      </c>
      <c r="L796" s="215" t="s">
        <v>440</v>
      </c>
      <c r="M796" s="218" t="s">
        <v>2128</v>
      </c>
      <c r="P796" s="189" t="s">
        <v>2372</v>
      </c>
      <c r="Q796" s="63" t="s">
        <v>47</v>
      </c>
      <c r="R796" s="215" t="s">
        <v>508</v>
      </c>
    </row>
    <row r="797" spans="1:18">
      <c r="A797" s="189" t="s">
        <v>181</v>
      </c>
      <c r="B797" s="216">
        <v>25400</v>
      </c>
      <c r="C797" s="40" t="s">
        <v>2923</v>
      </c>
      <c r="D797" s="216">
        <v>931119</v>
      </c>
      <c r="E797" s="40" t="s">
        <v>23</v>
      </c>
      <c r="F797" s="216" t="s">
        <v>523</v>
      </c>
      <c r="G797" s="40" t="s">
        <v>2928</v>
      </c>
      <c r="H797" s="216">
        <v>520800</v>
      </c>
      <c r="I797" s="328" t="s">
        <v>54</v>
      </c>
      <c r="J797" s="61">
        <v>931104</v>
      </c>
      <c r="K797" s="63" t="s">
        <v>23</v>
      </c>
      <c r="L797" s="215" t="s">
        <v>437</v>
      </c>
      <c r="M797" s="218" t="s">
        <v>2128</v>
      </c>
      <c r="P797" s="189" t="s">
        <v>1214</v>
      </c>
      <c r="Q797" s="63" t="s">
        <v>47</v>
      </c>
      <c r="R797" s="215" t="s">
        <v>508</v>
      </c>
    </row>
    <row r="798" spans="1:18">
      <c r="A798" s="189" t="s">
        <v>2738</v>
      </c>
      <c r="B798" s="350">
        <v>25590</v>
      </c>
      <c r="C798" s="40" t="s">
        <v>1564</v>
      </c>
      <c r="D798" s="216">
        <v>931150</v>
      </c>
      <c r="E798" s="40" t="s">
        <v>1564</v>
      </c>
      <c r="F798" s="350"/>
      <c r="G798" s="40" t="s">
        <v>1377</v>
      </c>
      <c r="H798" s="358">
        <v>520800</v>
      </c>
      <c r="I798" s="328" t="s">
        <v>54</v>
      </c>
      <c r="J798" s="358">
        <v>931150</v>
      </c>
      <c r="K798" s="63" t="s">
        <v>47</v>
      </c>
      <c r="L798" s="215" t="s">
        <v>1564</v>
      </c>
      <c r="M798" s="218" t="s">
        <v>2128</v>
      </c>
      <c r="P798" s="189" t="s">
        <v>2895</v>
      </c>
      <c r="Q798" s="63" t="s">
        <v>47</v>
      </c>
      <c r="R798" s="215" t="s">
        <v>508</v>
      </c>
    </row>
    <row r="799" spans="1:18">
      <c r="A799" s="189" t="s">
        <v>2636</v>
      </c>
      <c r="B799" s="216">
        <v>25430</v>
      </c>
      <c r="C799" s="40" t="s">
        <v>2951</v>
      </c>
      <c r="D799" s="358">
        <v>931170</v>
      </c>
      <c r="E799" s="40" t="s">
        <v>1515</v>
      </c>
      <c r="F799" s="350" t="s">
        <v>512</v>
      </c>
      <c r="G799" s="40" t="s">
        <v>2952</v>
      </c>
      <c r="H799" s="358">
        <v>520800</v>
      </c>
      <c r="I799" s="328" t="s">
        <v>54</v>
      </c>
      <c r="J799" s="358">
        <v>931170</v>
      </c>
      <c r="K799" s="63" t="s">
        <v>47</v>
      </c>
      <c r="L799" s="215" t="s">
        <v>508</v>
      </c>
      <c r="M799" s="218" t="s">
        <v>2128</v>
      </c>
      <c r="P799" s="189" t="s">
        <v>1219</v>
      </c>
      <c r="Q799" s="63" t="s">
        <v>47</v>
      </c>
      <c r="R799" s="215" t="s">
        <v>508</v>
      </c>
    </row>
    <row r="800" spans="1:18">
      <c r="A800" s="189" t="s">
        <v>1206</v>
      </c>
      <c r="B800" s="216">
        <v>25430</v>
      </c>
      <c r="C800" s="40" t="s">
        <v>2951</v>
      </c>
      <c r="D800" s="216">
        <v>931170</v>
      </c>
      <c r="E800" s="40" t="s">
        <v>1515</v>
      </c>
      <c r="F800" s="216"/>
      <c r="G800" s="40" t="s">
        <v>1377</v>
      </c>
      <c r="H800" s="216">
        <v>520800</v>
      </c>
      <c r="I800" s="328" t="s">
        <v>54</v>
      </c>
      <c r="J800" s="61">
        <v>931170</v>
      </c>
      <c r="K800" s="63" t="s">
        <v>47</v>
      </c>
      <c r="L800" s="215" t="s">
        <v>508</v>
      </c>
      <c r="M800" s="218" t="s">
        <v>2128</v>
      </c>
      <c r="P800" s="189" t="s">
        <v>2027</v>
      </c>
      <c r="Q800" s="63" t="s">
        <v>47</v>
      </c>
      <c r="R800" s="215" t="s">
        <v>508</v>
      </c>
    </row>
    <row r="801" spans="1:18">
      <c r="A801" s="189" t="s">
        <v>2228</v>
      </c>
      <c r="B801" s="216">
        <v>25430</v>
      </c>
      <c r="C801" s="40" t="s">
        <v>2951</v>
      </c>
      <c r="D801" s="216">
        <v>931170</v>
      </c>
      <c r="E801" s="40" t="s">
        <v>1515</v>
      </c>
      <c r="F801" s="216" t="s">
        <v>527</v>
      </c>
      <c r="G801" s="40" t="s">
        <v>2927</v>
      </c>
      <c r="H801" s="216">
        <v>520800</v>
      </c>
      <c r="I801" s="328" t="s">
        <v>54</v>
      </c>
      <c r="J801" s="61">
        <v>931170</v>
      </c>
      <c r="K801" s="63" t="s">
        <v>47</v>
      </c>
      <c r="L801" s="215" t="s">
        <v>508</v>
      </c>
      <c r="M801" s="218" t="s">
        <v>2128</v>
      </c>
      <c r="P801" s="189" t="s">
        <v>2862</v>
      </c>
      <c r="Q801" s="63" t="s">
        <v>47</v>
      </c>
      <c r="R801" s="215" t="s">
        <v>508</v>
      </c>
    </row>
    <row r="802" spans="1:18">
      <c r="A802" s="189" t="s">
        <v>2412</v>
      </c>
      <c r="B802" s="216">
        <v>25420</v>
      </c>
      <c r="C802" s="40" t="s">
        <v>449</v>
      </c>
      <c r="D802" s="216">
        <v>931182</v>
      </c>
      <c r="E802" s="40" t="s">
        <v>1056</v>
      </c>
      <c r="F802" s="216" t="s">
        <v>1377</v>
      </c>
      <c r="G802" s="40" t="s">
        <v>1377</v>
      </c>
      <c r="H802" s="216">
        <v>520800</v>
      </c>
      <c r="I802" s="328" t="s">
        <v>54</v>
      </c>
      <c r="J802" s="61">
        <v>931180</v>
      </c>
      <c r="K802" s="63" t="s">
        <v>449</v>
      </c>
      <c r="L802" s="215" t="s">
        <v>1056</v>
      </c>
      <c r="M802" s="218" t="s">
        <v>2128</v>
      </c>
      <c r="P802" s="189" t="s">
        <v>2894</v>
      </c>
      <c r="Q802" s="63" t="s">
        <v>47</v>
      </c>
      <c r="R802" s="215" t="s">
        <v>508</v>
      </c>
    </row>
    <row r="803" spans="1:18">
      <c r="A803" s="189" t="s">
        <v>2250</v>
      </c>
      <c r="B803" s="216">
        <v>25400</v>
      </c>
      <c r="C803" s="40" t="s">
        <v>2923</v>
      </c>
      <c r="D803" s="216">
        <v>931183</v>
      </c>
      <c r="E803" s="40" t="s">
        <v>2929</v>
      </c>
      <c r="F803" s="216" t="s">
        <v>1377</v>
      </c>
      <c r="G803" s="40" t="s">
        <v>1377</v>
      </c>
      <c r="H803" s="216">
        <v>520800</v>
      </c>
      <c r="I803" s="328" t="s">
        <v>54</v>
      </c>
      <c r="J803" s="61">
        <v>931104</v>
      </c>
      <c r="K803" s="63" t="s">
        <v>1766</v>
      </c>
      <c r="L803" s="215" t="s">
        <v>1775</v>
      </c>
      <c r="M803" s="218" t="s">
        <v>2128</v>
      </c>
      <c r="P803" s="189" t="s">
        <v>2209</v>
      </c>
      <c r="Q803" s="63" t="s">
        <v>47</v>
      </c>
      <c r="R803" s="215" t="s">
        <v>508</v>
      </c>
    </row>
    <row r="804" spans="1:18">
      <c r="A804" s="189" t="s">
        <v>2904</v>
      </c>
      <c r="B804" s="350">
        <v>25400</v>
      </c>
      <c r="C804" s="40" t="s">
        <v>2923</v>
      </c>
      <c r="D804" s="216">
        <v>931205</v>
      </c>
      <c r="E804" s="40" t="s">
        <v>2237</v>
      </c>
      <c r="F804" s="216"/>
      <c r="G804" s="40" t="s">
        <v>1377</v>
      </c>
      <c r="H804" s="216">
        <v>520800</v>
      </c>
      <c r="I804" s="328" t="s">
        <v>54</v>
      </c>
      <c r="J804" s="61"/>
      <c r="K804" s="63" t="s">
        <v>449</v>
      </c>
      <c r="L804" s="215" t="s">
        <v>2237</v>
      </c>
      <c r="M804" s="218" t="s">
        <v>2128</v>
      </c>
      <c r="P804" s="189" t="s">
        <v>1359</v>
      </c>
      <c r="Q804" s="63" t="s">
        <v>47</v>
      </c>
      <c r="R804" s="215" t="s">
        <v>508</v>
      </c>
    </row>
    <row r="805" spans="1:18">
      <c r="A805" s="189" t="s">
        <v>1829</v>
      </c>
      <c r="B805" s="216">
        <v>25400</v>
      </c>
      <c r="C805" s="40" t="s">
        <v>2923</v>
      </c>
      <c r="D805" s="216">
        <v>931220</v>
      </c>
      <c r="E805" s="40" t="s">
        <v>529</v>
      </c>
      <c r="F805" s="216" t="s">
        <v>1377</v>
      </c>
      <c r="G805" s="40" t="s">
        <v>1377</v>
      </c>
      <c r="H805" s="216">
        <v>520800</v>
      </c>
      <c r="I805" s="328" t="s">
        <v>54</v>
      </c>
      <c r="J805" s="61">
        <v>931104</v>
      </c>
      <c r="K805" s="63" t="s">
        <v>1766</v>
      </c>
      <c r="L805" s="215" t="s">
        <v>117</v>
      </c>
      <c r="M805" s="218" t="s">
        <v>2128</v>
      </c>
      <c r="P805" s="189" t="s">
        <v>1232</v>
      </c>
      <c r="Q805" s="63" t="s">
        <v>47</v>
      </c>
      <c r="R805" s="215" t="s">
        <v>508</v>
      </c>
    </row>
    <row r="806" spans="1:18">
      <c r="A806" s="189" t="s">
        <v>2711</v>
      </c>
      <c r="B806" s="216">
        <v>25400</v>
      </c>
      <c r="C806" s="40" t="s">
        <v>2923</v>
      </c>
      <c r="D806" s="350">
        <v>931235</v>
      </c>
      <c r="E806" s="40" t="s">
        <v>46</v>
      </c>
      <c r="F806" s="350"/>
      <c r="G806" s="40" t="s">
        <v>1377</v>
      </c>
      <c r="H806" s="216">
        <v>520800</v>
      </c>
      <c r="I806" s="328" t="s">
        <v>54</v>
      </c>
      <c r="J806" s="351">
        <v>931104</v>
      </c>
      <c r="K806" s="63" t="s">
        <v>1766</v>
      </c>
      <c r="L806" s="215" t="s">
        <v>46</v>
      </c>
      <c r="M806" s="218" t="s">
        <v>2128</v>
      </c>
      <c r="P806" s="189" t="s">
        <v>2221</v>
      </c>
      <c r="Q806" s="63" t="s">
        <v>47</v>
      </c>
      <c r="R806" s="215" t="s">
        <v>508</v>
      </c>
    </row>
    <row r="807" spans="1:18">
      <c r="A807" s="189" t="s">
        <v>2279</v>
      </c>
      <c r="B807" s="216">
        <v>25400</v>
      </c>
      <c r="C807" s="40" t="s">
        <v>2923</v>
      </c>
      <c r="D807" s="216">
        <v>931265</v>
      </c>
      <c r="E807" s="40" t="s">
        <v>2932</v>
      </c>
      <c r="F807" s="216" t="s">
        <v>1377</v>
      </c>
      <c r="G807" s="40" t="s">
        <v>1377</v>
      </c>
      <c r="H807" s="216">
        <v>520800</v>
      </c>
      <c r="I807" s="328" t="s">
        <v>54</v>
      </c>
      <c r="J807" s="61">
        <v>931104</v>
      </c>
      <c r="K807" s="63" t="s">
        <v>1766</v>
      </c>
      <c r="L807" s="215" t="s">
        <v>1339</v>
      </c>
      <c r="M807" s="218" t="s">
        <v>2128</v>
      </c>
      <c r="P807" s="189" t="s">
        <v>1467</v>
      </c>
      <c r="Q807" s="63" t="s">
        <v>47</v>
      </c>
      <c r="R807" s="215" t="s">
        <v>508</v>
      </c>
    </row>
    <row r="808" spans="1:18">
      <c r="A808" s="189" t="s">
        <v>333</v>
      </c>
      <c r="B808" s="216">
        <v>25400</v>
      </c>
      <c r="C808" s="40" t="s">
        <v>2923</v>
      </c>
      <c r="D808" s="216">
        <v>931400</v>
      </c>
      <c r="E808" s="40" t="s">
        <v>2934</v>
      </c>
      <c r="F808" s="216" t="s">
        <v>518</v>
      </c>
      <c r="G808" s="40" t="s">
        <v>2935</v>
      </c>
      <c r="H808" s="216">
        <v>520800</v>
      </c>
      <c r="I808" s="328" t="s">
        <v>54</v>
      </c>
      <c r="J808" s="61">
        <v>931104</v>
      </c>
      <c r="K808" s="63" t="s">
        <v>1524</v>
      </c>
      <c r="L808" s="215" t="s">
        <v>326</v>
      </c>
      <c r="M808" s="218" t="s">
        <v>2128</v>
      </c>
      <c r="P808" s="189" t="s">
        <v>2213</v>
      </c>
      <c r="Q808" s="63" t="s">
        <v>47</v>
      </c>
      <c r="R808" s="215" t="s">
        <v>508</v>
      </c>
    </row>
    <row r="809" spans="1:18">
      <c r="A809" s="189" t="s">
        <v>320</v>
      </c>
      <c r="B809" s="216">
        <v>25400</v>
      </c>
      <c r="C809" s="40" t="s">
        <v>2923</v>
      </c>
      <c r="D809" s="216">
        <v>931400</v>
      </c>
      <c r="E809" s="40" t="s">
        <v>2934</v>
      </c>
      <c r="F809" s="216" t="s">
        <v>517</v>
      </c>
      <c r="G809" s="40" t="s">
        <v>2936</v>
      </c>
      <c r="H809" s="216">
        <v>520800</v>
      </c>
      <c r="I809" s="328" t="s">
        <v>54</v>
      </c>
      <c r="J809" s="61">
        <v>931104</v>
      </c>
      <c r="K809" s="63" t="s">
        <v>1524</v>
      </c>
      <c r="L809" s="215" t="s">
        <v>1224</v>
      </c>
      <c r="M809" s="218" t="s">
        <v>2128</v>
      </c>
      <c r="P809" s="189" t="s">
        <v>2299</v>
      </c>
      <c r="Q809" s="63" t="s">
        <v>47</v>
      </c>
      <c r="R809" s="215" t="s">
        <v>508</v>
      </c>
    </row>
    <row r="810" spans="1:18">
      <c r="A810" s="189" t="s">
        <v>301</v>
      </c>
      <c r="B810" s="216">
        <v>25400</v>
      </c>
      <c r="C810" s="40" t="s">
        <v>2923</v>
      </c>
      <c r="D810" s="216">
        <v>931400</v>
      </c>
      <c r="E810" s="40" t="s">
        <v>2934</v>
      </c>
      <c r="F810" s="216" t="s">
        <v>514</v>
      </c>
      <c r="G810" s="40" t="s">
        <v>2838</v>
      </c>
      <c r="H810" s="216">
        <v>520800</v>
      </c>
      <c r="I810" s="328" t="s">
        <v>54</v>
      </c>
      <c r="J810" s="61">
        <v>931104</v>
      </c>
      <c r="K810" s="63" t="s">
        <v>1524</v>
      </c>
      <c r="L810" s="397" t="s">
        <v>295</v>
      </c>
      <c r="M810" s="218" t="s">
        <v>2128</v>
      </c>
      <c r="P810" s="189" t="s">
        <v>1706</v>
      </c>
      <c r="Q810" s="63" t="s">
        <v>47</v>
      </c>
      <c r="R810" s="215" t="s">
        <v>508</v>
      </c>
    </row>
    <row r="811" spans="1:18">
      <c r="A811" s="189" t="s">
        <v>239</v>
      </c>
      <c r="B811" s="216">
        <v>25400</v>
      </c>
      <c r="C811" s="40" t="s">
        <v>2923</v>
      </c>
      <c r="D811" s="216">
        <v>931400</v>
      </c>
      <c r="E811" s="40" t="s">
        <v>2934</v>
      </c>
      <c r="F811" s="216" t="s">
        <v>515</v>
      </c>
      <c r="G811" s="40" t="s">
        <v>2937</v>
      </c>
      <c r="H811" s="216">
        <v>520800</v>
      </c>
      <c r="I811" s="328" t="s">
        <v>54</v>
      </c>
      <c r="J811" s="61">
        <v>931104</v>
      </c>
      <c r="K811" s="63" t="s">
        <v>1524</v>
      </c>
      <c r="L811" s="215" t="s">
        <v>445</v>
      </c>
      <c r="M811" s="218" t="s">
        <v>2128</v>
      </c>
      <c r="P811" s="189" t="s">
        <v>2225</v>
      </c>
      <c r="Q811" s="63" t="s">
        <v>47</v>
      </c>
      <c r="R811" s="215" t="s">
        <v>508</v>
      </c>
    </row>
    <row r="812" spans="1:18">
      <c r="A812" s="189" t="s">
        <v>274</v>
      </c>
      <c r="B812" s="216">
        <v>25400</v>
      </c>
      <c r="C812" s="40" t="s">
        <v>2923</v>
      </c>
      <c r="D812" s="216">
        <v>931400</v>
      </c>
      <c r="E812" s="40" t="s">
        <v>2934</v>
      </c>
      <c r="F812" s="216" t="s">
        <v>513</v>
      </c>
      <c r="G812" s="40" t="s">
        <v>2938</v>
      </c>
      <c r="H812" s="216">
        <v>520800</v>
      </c>
      <c r="I812" s="328" t="s">
        <v>54</v>
      </c>
      <c r="J812" s="61">
        <v>931104</v>
      </c>
      <c r="K812" s="63" t="s">
        <v>1524</v>
      </c>
      <c r="L812" s="215" t="s">
        <v>446</v>
      </c>
      <c r="M812" s="218" t="s">
        <v>2128</v>
      </c>
      <c r="P812" s="189" t="s">
        <v>2227</v>
      </c>
      <c r="Q812" s="63" t="s">
        <v>47</v>
      </c>
      <c r="R812" s="215" t="s">
        <v>508</v>
      </c>
    </row>
    <row r="813" spans="1:18">
      <c r="A813" s="189" t="s">
        <v>1596</v>
      </c>
      <c r="B813" s="216">
        <v>25400</v>
      </c>
      <c r="C813" s="40" t="s">
        <v>2923</v>
      </c>
      <c r="D813" s="216">
        <v>931400</v>
      </c>
      <c r="E813" s="40" t="s">
        <v>2934</v>
      </c>
      <c r="F813" s="216" t="s">
        <v>519</v>
      </c>
      <c r="G813" s="40" t="s">
        <v>2939</v>
      </c>
      <c r="H813" s="216">
        <v>520800</v>
      </c>
      <c r="I813" s="328" t="s">
        <v>54</v>
      </c>
      <c r="J813" s="61">
        <v>931104</v>
      </c>
      <c r="K813" s="63" t="s">
        <v>1524</v>
      </c>
      <c r="L813" s="215" t="s">
        <v>359</v>
      </c>
      <c r="M813" s="218" t="s">
        <v>2128</v>
      </c>
      <c r="P813" s="189" t="s">
        <v>1817</v>
      </c>
      <c r="Q813" s="63" t="s">
        <v>47</v>
      </c>
      <c r="R813" s="215" t="s">
        <v>508</v>
      </c>
    </row>
    <row r="814" spans="1:18">
      <c r="A814" s="189" t="s">
        <v>375</v>
      </c>
      <c r="B814" s="216">
        <v>25400</v>
      </c>
      <c r="C814" s="40" t="s">
        <v>2923</v>
      </c>
      <c r="D814" s="216">
        <v>931400</v>
      </c>
      <c r="E814" s="40" t="s">
        <v>2934</v>
      </c>
      <c r="F814" s="216" t="s">
        <v>520</v>
      </c>
      <c r="G814" s="40" t="s">
        <v>2940</v>
      </c>
      <c r="H814" s="216">
        <v>520800</v>
      </c>
      <c r="I814" s="328" t="s">
        <v>54</v>
      </c>
      <c r="J814" s="61">
        <v>931104</v>
      </c>
      <c r="K814" s="63" t="s">
        <v>1524</v>
      </c>
      <c r="L814" s="215" t="s">
        <v>447</v>
      </c>
      <c r="M814" s="218" t="s">
        <v>2128</v>
      </c>
      <c r="P814" s="189" t="s">
        <v>1495</v>
      </c>
      <c r="Q814" s="63" t="s">
        <v>47</v>
      </c>
      <c r="R814" s="215" t="s">
        <v>508</v>
      </c>
    </row>
    <row r="815" spans="1:18">
      <c r="A815" s="189" t="s">
        <v>1456</v>
      </c>
      <c r="B815" s="216">
        <v>25400</v>
      </c>
      <c r="C815" s="40" t="s">
        <v>2923</v>
      </c>
      <c r="D815" s="216">
        <v>931400</v>
      </c>
      <c r="E815" s="40" t="s">
        <v>2934</v>
      </c>
      <c r="F815" s="216" t="s">
        <v>1130</v>
      </c>
      <c r="G815" s="40" t="s">
        <v>2943</v>
      </c>
      <c r="H815" s="216">
        <v>520800</v>
      </c>
      <c r="I815" s="328" t="s">
        <v>54</v>
      </c>
      <c r="J815" s="61">
        <v>931104</v>
      </c>
      <c r="K815" s="63" t="s">
        <v>1524</v>
      </c>
      <c r="L815" s="215" t="s">
        <v>1455</v>
      </c>
      <c r="M815" s="218" t="s">
        <v>2128</v>
      </c>
      <c r="P815" s="189" t="s">
        <v>1305</v>
      </c>
      <c r="Q815" s="63" t="s">
        <v>47</v>
      </c>
      <c r="R815" s="215" t="s">
        <v>508</v>
      </c>
    </row>
    <row r="816" spans="1:18">
      <c r="A816" s="189" t="s">
        <v>406</v>
      </c>
      <c r="B816" s="216">
        <v>25400</v>
      </c>
      <c r="C816" s="40" t="s">
        <v>2923</v>
      </c>
      <c r="D816" s="216">
        <v>931400</v>
      </c>
      <c r="E816" s="40" t="s">
        <v>2934</v>
      </c>
      <c r="F816" s="216" t="s">
        <v>516</v>
      </c>
      <c r="G816" s="40" t="s">
        <v>2944</v>
      </c>
      <c r="H816" s="216">
        <v>520800</v>
      </c>
      <c r="I816" s="328" t="s">
        <v>54</v>
      </c>
      <c r="J816" s="61">
        <v>931104</v>
      </c>
      <c r="K816" s="63" t="s">
        <v>1524</v>
      </c>
      <c r="L816" s="215" t="s">
        <v>448</v>
      </c>
      <c r="M816" s="218" t="s">
        <v>2128</v>
      </c>
      <c r="P816" s="189" t="s">
        <v>2511</v>
      </c>
      <c r="Q816" s="63" t="s">
        <v>47</v>
      </c>
      <c r="R816" s="215" t="s">
        <v>508</v>
      </c>
    </row>
    <row r="817" spans="1:18">
      <c r="A817" s="189" t="s">
        <v>1500</v>
      </c>
      <c r="B817" s="216">
        <v>25420</v>
      </c>
      <c r="C817" s="40" t="s">
        <v>449</v>
      </c>
      <c r="D817" s="216">
        <v>931401</v>
      </c>
      <c r="E817" s="40" t="s">
        <v>2950</v>
      </c>
      <c r="F817" s="216"/>
      <c r="G817" s="40" t="s">
        <v>1377</v>
      </c>
      <c r="H817" s="216">
        <v>520800</v>
      </c>
      <c r="I817" s="328" t="s">
        <v>54</v>
      </c>
      <c r="J817" s="61">
        <v>931180</v>
      </c>
      <c r="K817" s="63" t="s">
        <v>449</v>
      </c>
      <c r="L817" s="215" t="s">
        <v>503</v>
      </c>
      <c r="M817" s="218" t="s">
        <v>2128</v>
      </c>
      <c r="P817" s="189" t="s">
        <v>2658</v>
      </c>
      <c r="Q817" s="63" t="s">
        <v>47</v>
      </c>
      <c r="R817" s="215" t="s">
        <v>508</v>
      </c>
    </row>
    <row r="818" spans="1:18">
      <c r="A818" s="189" t="s">
        <v>2467</v>
      </c>
      <c r="B818" s="309">
        <v>25620</v>
      </c>
      <c r="C818" s="40" t="s">
        <v>2347</v>
      </c>
      <c r="D818" s="310">
        <v>931750</v>
      </c>
      <c r="E818" s="40" t="s">
        <v>2347</v>
      </c>
      <c r="F818" s="310"/>
      <c r="G818" s="40" t="s">
        <v>1377</v>
      </c>
      <c r="H818" s="311">
        <v>520800</v>
      </c>
      <c r="I818" s="328" t="s">
        <v>54</v>
      </c>
      <c r="J818" s="310">
        <v>931750</v>
      </c>
      <c r="K818" s="307" t="s">
        <v>1524</v>
      </c>
      <c r="L818" s="308" t="s">
        <v>448</v>
      </c>
      <c r="M818" s="312" t="s">
        <v>2128</v>
      </c>
      <c r="P818" s="189" t="s">
        <v>2636</v>
      </c>
      <c r="Q818" s="63" t="s">
        <v>47</v>
      </c>
      <c r="R818" s="215" t="s">
        <v>508</v>
      </c>
    </row>
    <row r="819" spans="1:18">
      <c r="A819" s="189" t="s">
        <v>2514</v>
      </c>
      <c r="B819" s="350">
        <v>33100</v>
      </c>
      <c r="C819" s="40" t="s">
        <v>1641</v>
      </c>
      <c r="D819" s="323">
        <v>931105</v>
      </c>
      <c r="E819" s="40" t="s">
        <v>1641</v>
      </c>
      <c r="F819" s="323"/>
      <c r="G819" s="40" t="s">
        <v>1377</v>
      </c>
      <c r="H819" s="323">
        <v>542060</v>
      </c>
      <c r="I819" s="328" t="s">
        <v>229</v>
      </c>
      <c r="J819" s="324">
        <v>931105</v>
      </c>
      <c r="K819" s="321" t="s">
        <v>450</v>
      </c>
      <c r="L819" s="322" t="s">
        <v>1641</v>
      </c>
      <c r="M819" s="325" t="s">
        <v>1671</v>
      </c>
      <c r="P819" s="189" t="s">
        <v>1206</v>
      </c>
      <c r="Q819" s="63" t="s">
        <v>47</v>
      </c>
      <c r="R819" s="215" t="s">
        <v>508</v>
      </c>
    </row>
    <row r="820" spans="1:18">
      <c r="A820" s="189" t="s">
        <v>1886</v>
      </c>
      <c r="B820" s="350">
        <v>33100</v>
      </c>
      <c r="C820" s="40" t="s">
        <v>1641</v>
      </c>
      <c r="D820" s="323">
        <v>931105</v>
      </c>
      <c r="E820" s="40" t="s">
        <v>1641</v>
      </c>
      <c r="F820" s="323" t="s">
        <v>523</v>
      </c>
      <c r="G820" s="40" t="s">
        <v>2928</v>
      </c>
      <c r="H820" s="323">
        <v>542060</v>
      </c>
      <c r="I820" s="328" t="s">
        <v>229</v>
      </c>
      <c r="J820" s="324">
        <v>931105</v>
      </c>
      <c r="K820" s="321" t="s">
        <v>450</v>
      </c>
      <c r="L820" s="322" t="s">
        <v>1641</v>
      </c>
      <c r="M820" s="325" t="s">
        <v>1671</v>
      </c>
      <c r="P820" s="189" t="s">
        <v>2228</v>
      </c>
      <c r="Q820" s="63" t="s">
        <v>47</v>
      </c>
      <c r="R820" s="215" t="s">
        <v>508</v>
      </c>
    </row>
    <row r="821" spans="1:18">
      <c r="A821" s="189" t="s">
        <v>1887</v>
      </c>
      <c r="B821" s="318">
        <v>33120</v>
      </c>
      <c r="C821" s="40" t="s">
        <v>1643</v>
      </c>
      <c r="D821" s="318">
        <v>931800</v>
      </c>
      <c r="E821" s="40" t="s">
        <v>1643</v>
      </c>
      <c r="F821" s="318" t="s">
        <v>1377</v>
      </c>
      <c r="G821" s="40" t="s">
        <v>1377</v>
      </c>
      <c r="H821" s="318">
        <v>542060</v>
      </c>
      <c r="I821" s="328" t="s">
        <v>229</v>
      </c>
      <c r="J821" s="319">
        <v>931800</v>
      </c>
      <c r="K821" s="316" t="s">
        <v>450</v>
      </c>
      <c r="L821" s="317" t="s">
        <v>1643</v>
      </c>
      <c r="M821" s="320" t="s">
        <v>1671</v>
      </c>
      <c r="P821" s="189" t="s">
        <v>1408</v>
      </c>
      <c r="Q821" s="63" t="s">
        <v>47</v>
      </c>
      <c r="R821" s="215" t="s">
        <v>508</v>
      </c>
    </row>
    <row r="822" spans="1:18">
      <c r="A822" s="189" t="s">
        <v>2621</v>
      </c>
      <c r="B822" s="350">
        <v>33100</v>
      </c>
      <c r="C822" s="40" t="s">
        <v>1641</v>
      </c>
      <c r="D822" s="323">
        <v>931105</v>
      </c>
      <c r="E822" s="40" t="s">
        <v>1641</v>
      </c>
      <c r="F822" s="350" t="s">
        <v>521</v>
      </c>
      <c r="G822" s="40" t="s">
        <v>2924</v>
      </c>
      <c r="H822" s="323">
        <v>542120</v>
      </c>
      <c r="I822" s="328" t="s">
        <v>499</v>
      </c>
      <c r="J822" s="324">
        <v>931105</v>
      </c>
      <c r="K822" s="321" t="s">
        <v>450</v>
      </c>
      <c r="L822" s="322" t="s">
        <v>1641</v>
      </c>
      <c r="M822" s="325" t="s">
        <v>1671</v>
      </c>
      <c r="P822" s="189" t="s">
        <v>1221</v>
      </c>
      <c r="Q822" s="63" t="s">
        <v>47</v>
      </c>
      <c r="R822" s="215" t="s">
        <v>508</v>
      </c>
    </row>
    <row r="823" spans="1:18">
      <c r="A823" s="189" t="s">
        <v>1687</v>
      </c>
      <c r="B823" s="350">
        <v>33100</v>
      </c>
      <c r="C823" s="40" t="s">
        <v>1641</v>
      </c>
      <c r="D823" s="323">
        <v>931105</v>
      </c>
      <c r="E823" s="40" t="s">
        <v>1641</v>
      </c>
      <c r="F823" s="323" t="s">
        <v>1377</v>
      </c>
      <c r="G823" s="40" t="s">
        <v>1377</v>
      </c>
      <c r="H823" s="323">
        <v>542120</v>
      </c>
      <c r="I823" s="328" t="s">
        <v>499</v>
      </c>
      <c r="J823" s="324">
        <v>931105</v>
      </c>
      <c r="K823" s="321" t="s">
        <v>450</v>
      </c>
      <c r="L823" s="322" t="s">
        <v>1641</v>
      </c>
      <c r="M823" s="325" t="s">
        <v>1671</v>
      </c>
      <c r="P823" s="189" t="s">
        <v>2313</v>
      </c>
      <c r="Q823" s="63" t="s">
        <v>47</v>
      </c>
      <c r="R823" s="215" t="s">
        <v>508</v>
      </c>
    </row>
    <row r="824" spans="1:18">
      <c r="A824" s="189" t="s">
        <v>2685</v>
      </c>
      <c r="B824" s="350">
        <v>33100</v>
      </c>
      <c r="C824" s="40" t="s">
        <v>1641</v>
      </c>
      <c r="D824" s="323">
        <v>931105</v>
      </c>
      <c r="E824" s="40" t="s">
        <v>1641</v>
      </c>
      <c r="F824" s="350" t="s">
        <v>2140</v>
      </c>
      <c r="G824" s="40" t="s">
        <v>2946</v>
      </c>
      <c r="H824" s="323">
        <v>542120</v>
      </c>
      <c r="I824" s="328" t="s">
        <v>499</v>
      </c>
      <c r="J824" s="324">
        <v>931105</v>
      </c>
      <c r="K824" s="321" t="s">
        <v>450</v>
      </c>
      <c r="L824" s="322" t="s">
        <v>1641</v>
      </c>
      <c r="M824" s="325" t="s">
        <v>1671</v>
      </c>
      <c r="P824" s="189" t="s">
        <v>1419</v>
      </c>
      <c r="Q824" s="63" t="s">
        <v>47</v>
      </c>
      <c r="R824" s="215" t="s">
        <v>508</v>
      </c>
    </row>
    <row r="825" spans="1:18">
      <c r="A825" s="189" t="s">
        <v>2236</v>
      </c>
      <c r="B825" s="329">
        <v>33110</v>
      </c>
      <c r="C825" s="40" t="s">
        <v>1640</v>
      </c>
      <c r="D825" s="329">
        <v>931121</v>
      </c>
      <c r="E825" s="40" t="s">
        <v>1640</v>
      </c>
      <c r="F825" s="329" t="s">
        <v>2140</v>
      </c>
      <c r="G825" s="40" t="s">
        <v>2946</v>
      </c>
      <c r="H825" s="329">
        <v>542120</v>
      </c>
      <c r="I825" s="328" t="s">
        <v>499</v>
      </c>
      <c r="J825" s="330">
        <v>931121</v>
      </c>
      <c r="K825" s="326" t="s">
        <v>450</v>
      </c>
      <c r="L825" s="327" t="s">
        <v>1640</v>
      </c>
      <c r="M825" s="331" t="s">
        <v>1671</v>
      </c>
      <c r="P825" s="189" t="s">
        <v>1507</v>
      </c>
      <c r="Q825" s="63" t="s">
        <v>47</v>
      </c>
      <c r="R825" s="215" t="s">
        <v>508</v>
      </c>
    </row>
    <row r="826" spans="1:18">
      <c r="A826" s="189" t="s">
        <v>2359</v>
      </c>
      <c r="B826" s="318">
        <v>33120</v>
      </c>
      <c r="C826" s="40" t="s">
        <v>1643</v>
      </c>
      <c r="D826" s="318">
        <v>931800</v>
      </c>
      <c r="E826" s="40" t="s">
        <v>1643</v>
      </c>
      <c r="F826" s="318" t="s">
        <v>518</v>
      </c>
      <c r="G826" s="40" t="s">
        <v>2935</v>
      </c>
      <c r="H826" s="318">
        <v>542120</v>
      </c>
      <c r="I826" s="328" t="s">
        <v>499</v>
      </c>
      <c r="J826" s="319">
        <v>931800</v>
      </c>
      <c r="K826" s="316" t="s">
        <v>450</v>
      </c>
      <c r="L826" s="317" t="s">
        <v>1643</v>
      </c>
      <c r="M826" s="320" t="s">
        <v>1671</v>
      </c>
      <c r="P826" s="189" t="s">
        <v>1301</v>
      </c>
      <c r="Q826" s="63" t="s">
        <v>47</v>
      </c>
      <c r="R826" s="215" t="s">
        <v>508</v>
      </c>
    </row>
    <row r="827" spans="1:18">
      <c r="A827" s="189" t="s">
        <v>2515</v>
      </c>
      <c r="B827" s="318">
        <v>33120</v>
      </c>
      <c r="C827" s="40" t="s">
        <v>1643</v>
      </c>
      <c r="D827" s="318">
        <v>931800</v>
      </c>
      <c r="E827" s="40" t="s">
        <v>1643</v>
      </c>
      <c r="F827" s="318" t="s">
        <v>526</v>
      </c>
      <c r="G827" s="40" t="s">
        <v>2926</v>
      </c>
      <c r="H827" s="318">
        <v>542120</v>
      </c>
      <c r="I827" s="328" t="s">
        <v>499</v>
      </c>
      <c r="J827" s="319">
        <v>931800</v>
      </c>
      <c r="K827" s="316" t="s">
        <v>450</v>
      </c>
      <c r="L827" s="317" t="s">
        <v>1643</v>
      </c>
      <c r="M827" s="320" t="s">
        <v>1671</v>
      </c>
      <c r="P827" s="189" t="s">
        <v>1336</v>
      </c>
      <c r="Q827" s="63" t="s">
        <v>47</v>
      </c>
      <c r="R827" s="215" t="s">
        <v>508</v>
      </c>
    </row>
    <row r="828" spans="1:18">
      <c r="A828" s="189" t="s">
        <v>1675</v>
      </c>
      <c r="B828" s="318">
        <v>33120</v>
      </c>
      <c r="C828" s="40" t="s">
        <v>1643</v>
      </c>
      <c r="D828" s="318">
        <v>931800</v>
      </c>
      <c r="E828" s="40" t="s">
        <v>1643</v>
      </c>
      <c r="F828" s="318"/>
      <c r="G828" s="40" t="s">
        <v>1377</v>
      </c>
      <c r="H828" s="318">
        <v>542120</v>
      </c>
      <c r="I828" s="328" t="s">
        <v>499</v>
      </c>
      <c r="J828" s="319">
        <v>931800</v>
      </c>
      <c r="K828" s="316" t="s">
        <v>450</v>
      </c>
      <c r="L828" s="317" t="s">
        <v>1643</v>
      </c>
      <c r="M828" s="320" t="s">
        <v>1671</v>
      </c>
      <c r="P828" s="189" t="s">
        <v>2891</v>
      </c>
      <c r="Q828" s="63" t="s">
        <v>47</v>
      </c>
      <c r="R828" s="215" t="s">
        <v>508</v>
      </c>
    </row>
    <row r="829" spans="1:18">
      <c r="A829" s="189" t="s">
        <v>2848</v>
      </c>
      <c r="B829" s="318">
        <v>33120</v>
      </c>
      <c r="C829" s="38" t="s">
        <v>1643</v>
      </c>
      <c r="D829" s="216">
        <v>931800</v>
      </c>
      <c r="E829" s="40" t="s">
        <v>1643</v>
      </c>
      <c r="F829" s="216" t="s">
        <v>2140</v>
      </c>
      <c r="G829" s="40" t="s">
        <v>2946</v>
      </c>
      <c r="H829" s="216">
        <v>542120</v>
      </c>
      <c r="I829" s="328" t="s">
        <v>499</v>
      </c>
      <c r="J829" s="319">
        <v>931800</v>
      </c>
      <c r="K829" s="353" t="s">
        <v>450</v>
      </c>
      <c r="L829" s="355" t="s">
        <v>1643</v>
      </c>
      <c r="M829" s="320" t="s">
        <v>1671</v>
      </c>
      <c r="P829" s="189" t="s">
        <v>2893</v>
      </c>
      <c r="Q829" s="63" t="s">
        <v>47</v>
      </c>
      <c r="R829" s="215" t="s">
        <v>508</v>
      </c>
    </row>
    <row r="830" spans="1:18">
      <c r="A830" s="189" t="s">
        <v>2322</v>
      </c>
      <c r="B830" s="350">
        <v>33100</v>
      </c>
      <c r="C830" s="40" t="s">
        <v>1641</v>
      </c>
      <c r="D830" s="323">
        <v>931105</v>
      </c>
      <c r="E830" s="40" t="s">
        <v>1641</v>
      </c>
      <c r="F830" s="323" t="s">
        <v>513</v>
      </c>
      <c r="G830" s="40" t="s">
        <v>2938</v>
      </c>
      <c r="H830" s="323">
        <v>540060</v>
      </c>
      <c r="I830" s="328" t="s">
        <v>497</v>
      </c>
      <c r="J830" s="324">
        <v>931105</v>
      </c>
      <c r="K830" s="321" t="s">
        <v>450</v>
      </c>
      <c r="L830" s="322" t="s">
        <v>1641</v>
      </c>
      <c r="M830" s="325" t="s">
        <v>1671</v>
      </c>
      <c r="P830" s="189" t="s">
        <v>2649</v>
      </c>
      <c r="Q830" s="63" t="s">
        <v>47</v>
      </c>
      <c r="R830" s="215" t="s">
        <v>508</v>
      </c>
    </row>
    <row r="831" spans="1:18">
      <c r="A831" s="189" t="s">
        <v>2653</v>
      </c>
      <c r="B831" s="350">
        <v>33100</v>
      </c>
      <c r="C831" s="40" t="s">
        <v>1641</v>
      </c>
      <c r="D831" s="323">
        <v>931105</v>
      </c>
      <c r="E831" s="40" t="s">
        <v>1641</v>
      </c>
      <c r="F831" s="350" t="s">
        <v>526</v>
      </c>
      <c r="G831" s="40" t="s">
        <v>2926</v>
      </c>
      <c r="H831" s="323">
        <v>540060</v>
      </c>
      <c r="I831" s="328" t="s">
        <v>497</v>
      </c>
      <c r="J831" s="324">
        <v>931105</v>
      </c>
      <c r="K831" s="321" t="s">
        <v>450</v>
      </c>
      <c r="L831" s="322" t="s">
        <v>1641</v>
      </c>
      <c r="M831" s="325" t="s">
        <v>1671</v>
      </c>
      <c r="P831" s="189" t="s">
        <v>2229</v>
      </c>
      <c r="Q831" s="63" t="s">
        <v>47</v>
      </c>
      <c r="R831" s="215" t="s">
        <v>508</v>
      </c>
    </row>
    <row r="832" spans="1:18">
      <c r="A832" s="189" t="s">
        <v>2235</v>
      </c>
      <c r="B832" s="350">
        <v>33100</v>
      </c>
      <c r="C832" s="40" t="s">
        <v>1641</v>
      </c>
      <c r="D832" s="323">
        <v>931105</v>
      </c>
      <c r="E832" s="40" t="s">
        <v>1641</v>
      </c>
      <c r="F832" s="323" t="s">
        <v>1377</v>
      </c>
      <c r="G832" s="40" t="s">
        <v>1377</v>
      </c>
      <c r="H832" s="329">
        <v>540060</v>
      </c>
      <c r="I832" s="328" t="s">
        <v>497</v>
      </c>
      <c r="J832" s="324">
        <v>931105</v>
      </c>
      <c r="K832" s="321" t="s">
        <v>450</v>
      </c>
      <c r="L832" s="322" t="s">
        <v>1641</v>
      </c>
      <c r="M832" s="325" t="s">
        <v>1671</v>
      </c>
      <c r="P832" s="189" t="s">
        <v>1944</v>
      </c>
      <c r="Q832" s="63" t="s">
        <v>47</v>
      </c>
      <c r="R832" s="215" t="s">
        <v>508</v>
      </c>
    </row>
    <row r="833" spans="1:18">
      <c r="A833" s="189" t="s">
        <v>1527</v>
      </c>
      <c r="B833" s="329">
        <v>33110</v>
      </c>
      <c r="C833" s="40" t="s">
        <v>1640</v>
      </c>
      <c r="D833" s="329">
        <v>931121</v>
      </c>
      <c r="E833" s="40" t="s">
        <v>1640</v>
      </c>
      <c r="F833" s="329" t="s">
        <v>1377</v>
      </c>
      <c r="G833" s="40" t="s">
        <v>1377</v>
      </c>
      <c r="H833" s="329">
        <v>540060</v>
      </c>
      <c r="I833" s="328" t="s">
        <v>497</v>
      </c>
      <c r="J833" s="330">
        <v>931121</v>
      </c>
      <c r="K833" s="326" t="s">
        <v>450</v>
      </c>
      <c r="L833" s="327" t="s">
        <v>1640</v>
      </c>
      <c r="M833" s="331" t="s">
        <v>1671</v>
      </c>
      <c r="P833" s="189" t="s">
        <v>1657</v>
      </c>
      <c r="Q833" s="63" t="s">
        <v>47</v>
      </c>
      <c r="R833" s="215" t="s">
        <v>508</v>
      </c>
    </row>
    <row r="834" spans="1:18">
      <c r="A834" s="189" t="s">
        <v>1707</v>
      </c>
      <c r="B834" s="318">
        <v>33120</v>
      </c>
      <c r="C834" s="40" t="s">
        <v>1643</v>
      </c>
      <c r="D834" s="318">
        <v>931800</v>
      </c>
      <c r="E834" s="40" t="s">
        <v>1643</v>
      </c>
      <c r="F834" s="318"/>
      <c r="G834" s="40" t="s">
        <v>1377</v>
      </c>
      <c r="H834" s="318">
        <v>540060</v>
      </c>
      <c r="I834" s="328" t="s">
        <v>497</v>
      </c>
      <c r="J834" s="319">
        <v>931800</v>
      </c>
      <c r="K834" s="316" t="s">
        <v>450</v>
      </c>
      <c r="L834" s="317" t="s">
        <v>1643</v>
      </c>
      <c r="M834" s="320" t="s">
        <v>1671</v>
      </c>
      <c r="P834" s="189" t="s">
        <v>2210</v>
      </c>
      <c r="Q834" s="63" t="s">
        <v>47</v>
      </c>
      <c r="R834" s="215" t="s">
        <v>508</v>
      </c>
    </row>
    <row r="835" spans="1:18">
      <c r="A835" s="189" t="s">
        <v>573</v>
      </c>
      <c r="B835" s="216">
        <v>25400</v>
      </c>
      <c r="C835" s="40" t="s">
        <v>2923</v>
      </c>
      <c r="D835" s="216">
        <v>931235</v>
      </c>
      <c r="E835" s="40" t="s">
        <v>46</v>
      </c>
      <c r="F835" s="216"/>
      <c r="G835" s="40" t="s">
        <v>1377</v>
      </c>
      <c r="H835" s="323">
        <v>520930</v>
      </c>
      <c r="I835" s="328" t="s">
        <v>55</v>
      </c>
      <c r="J835" s="61">
        <v>931104</v>
      </c>
      <c r="K835" s="63" t="s">
        <v>1766</v>
      </c>
      <c r="L835" s="215" t="s">
        <v>46</v>
      </c>
      <c r="M835" s="325" t="s">
        <v>2130</v>
      </c>
      <c r="P835" s="189" t="s">
        <v>1361</v>
      </c>
      <c r="Q835" s="63" t="s">
        <v>47</v>
      </c>
      <c r="R835" s="215" t="s">
        <v>508</v>
      </c>
    </row>
    <row r="836" spans="1:18">
      <c r="A836" s="189" t="s">
        <v>574</v>
      </c>
      <c r="B836" s="216">
        <v>25400</v>
      </c>
      <c r="C836" s="40" t="s">
        <v>2923</v>
      </c>
      <c r="D836" s="216">
        <v>931235</v>
      </c>
      <c r="E836" s="40" t="s">
        <v>46</v>
      </c>
      <c r="F836" s="216"/>
      <c r="G836" s="40" t="s">
        <v>1377</v>
      </c>
      <c r="H836" s="323">
        <v>520945</v>
      </c>
      <c r="I836" s="328" t="s">
        <v>56</v>
      </c>
      <c r="J836" s="61">
        <v>931104</v>
      </c>
      <c r="K836" s="63" t="s">
        <v>1766</v>
      </c>
      <c r="L836" s="215" t="s">
        <v>46</v>
      </c>
      <c r="M836" s="325" t="s">
        <v>2130</v>
      </c>
      <c r="P836" s="189" t="s">
        <v>1273</v>
      </c>
      <c r="Q836" s="63" t="s">
        <v>47</v>
      </c>
      <c r="R836" s="215" t="s">
        <v>508</v>
      </c>
    </row>
    <row r="837" spans="1:18">
      <c r="A837" s="189" t="s">
        <v>2544</v>
      </c>
      <c r="B837" s="309">
        <v>25620</v>
      </c>
      <c r="C837" s="40" t="s">
        <v>2347</v>
      </c>
      <c r="D837" s="310">
        <v>931750</v>
      </c>
      <c r="E837" s="40" t="s">
        <v>2347</v>
      </c>
      <c r="F837" s="309"/>
      <c r="G837" s="40" t="s">
        <v>1377</v>
      </c>
      <c r="H837" s="314">
        <v>536720</v>
      </c>
      <c r="I837" s="328" t="s">
        <v>2545</v>
      </c>
      <c r="J837" s="310">
        <v>931750</v>
      </c>
      <c r="K837" s="307" t="s">
        <v>1524</v>
      </c>
      <c r="L837" s="308" t="s">
        <v>448</v>
      </c>
      <c r="M837" s="218" t="s">
        <v>2134</v>
      </c>
      <c r="P837" s="189" t="s">
        <v>2222</v>
      </c>
      <c r="Q837" s="63" t="s">
        <v>47</v>
      </c>
      <c r="R837" s="215" t="s">
        <v>508</v>
      </c>
    </row>
    <row r="838" spans="1:18">
      <c r="A838" s="189" t="s">
        <v>2321</v>
      </c>
      <c r="B838" s="350">
        <v>33100</v>
      </c>
      <c r="C838" s="40" t="s">
        <v>1641</v>
      </c>
      <c r="D838" s="323">
        <v>931105</v>
      </c>
      <c r="E838" s="40" t="s">
        <v>1641</v>
      </c>
      <c r="F838" s="323" t="s">
        <v>521</v>
      </c>
      <c r="G838" s="40" t="s">
        <v>2924</v>
      </c>
      <c r="H838" s="323">
        <v>536780</v>
      </c>
      <c r="I838" s="328" t="s">
        <v>496</v>
      </c>
      <c r="J838" s="324">
        <v>931105</v>
      </c>
      <c r="K838" s="321" t="s">
        <v>450</v>
      </c>
      <c r="L838" s="322" t="s">
        <v>1641</v>
      </c>
      <c r="M838" s="325" t="s">
        <v>1671</v>
      </c>
      <c r="P838" s="189" t="s">
        <v>1481</v>
      </c>
      <c r="Q838" s="63" t="s">
        <v>47</v>
      </c>
      <c r="R838" s="215" t="s">
        <v>508</v>
      </c>
    </row>
    <row r="839" spans="1:18">
      <c r="A839" s="189" t="s">
        <v>2652</v>
      </c>
      <c r="B839" s="350">
        <v>33100</v>
      </c>
      <c r="C839" s="40" t="s">
        <v>1641</v>
      </c>
      <c r="D839" s="358">
        <v>931105</v>
      </c>
      <c r="E839" s="40" t="s">
        <v>1641</v>
      </c>
      <c r="F839" s="350" t="s">
        <v>526</v>
      </c>
      <c r="G839" s="40" t="s">
        <v>2926</v>
      </c>
      <c r="H839" s="323">
        <v>536780</v>
      </c>
      <c r="I839" s="328" t="s">
        <v>496</v>
      </c>
      <c r="J839" s="358">
        <v>931105</v>
      </c>
      <c r="K839" s="321" t="s">
        <v>450</v>
      </c>
      <c r="L839" s="322" t="s">
        <v>1641</v>
      </c>
      <c r="M839" s="325" t="s">
        <v>1671</v>
      </c>
      <c r="P839" s="189" t="s">
        <v>2650</v>
      </c>
      <c r="Q839" s="63" t="s">
        <v>47</v>
      </c>
      <c r="R839" s="215" t="s">
        <v>508</v>
      </c>
    </row>
    <row r="840" spans="1:18">
      <c r="A840" s="189" t="s">
        <v>1962</v>
      </c>
      <c r="B840" s="350">
        <v>33100</v>
      </c>
      <c r="C840" s="40" t="s">
        <v>1641</v>
      </c>
      <c r="D840" s="323">
        <v>931105</v>
      </c>
      <c r="E840" s="40" t="s">
        <v>1641</v>
      </c>
      <c r="F840" s="323" t="s">
        <v>1377</v>
      </c>
      <c r="G840" s="40" t="s">
        <v>1377</v>
      </c>
      <c r="H840" s="323">
        <v>536780</v>
      </c>
      <c r="I840" s="328" t="s">
        <v>496</v>
      </c>
      <c r="J840" s="324">
        <v>931105</v>
      </c>
      <c r="K840" s="321" t="s">
        <v>450</v>
      </c>
      <c r="L840" s="322" t="s">
        <v>1641</v>
      </c>
      <c r="M840" s="325" t="s">
        <v>1671</v>
      </c>
      <c r="P840" s="189" t="s">
        <v>1220</v>
      </c>
      <c r="Q840" s="63" t="s">
        <v>47</v>
      </c>
      <c r="R840" s="215" t="s">
        <v>508</v>
      </c>
    </row>
    <row r="841" spans="1:18">
      <c r="A841" s="189" t="s">
        <v>1528</v>
      </c>
      <c r="B841" s="329">
        <v>33110</v>
      </c>
      <c r="C841" s="40" t="s">
        <v>1640</v>
      </c>
      <c r="D841" s="329">
        <v>931121</v>
      </c>
      <c r="E841" s="40" t="s">
        <v>1640</v>
      </c>
      <c r="F841" s="329" t="s">
        <v>1377</v>
      </c>
      <c r="G841" s="40" t="s">
        <v>1377</v>
      </c>
      <c r="H841" s="329">
        <v>536780</v>
      </c>
      <c r="I841" s="328" t="s">
        <v>496</v>
      </c>
      <c r="J841" s="330">
        <v>931121</v>
      </c>
      <c r="K841" s="326" t="s">
        <v>450</v>
      </c>
      <c r="L841" s="327" t="s">
        <v>1640</v>
      </c>
      <c r="M841" s="320" t="s">
        <v>1671</v>
      </c>
      <c r="P841" s="189" t="s">
        <v>2402</v>
      </c>
      <c r="Q841" s="63" t="s">
        <v>47</v>
      </c>
      <c r="R841" s="215" t="s">
        <v>508</v>
      </c>
    </row>
    <row r="842" spans="1:18">
      <c r="A842" s="189" t="s">
        <v>2751</v>
      </c>
      <c r="B842" s="350">
        <v>25400</v>
      </c>
      <c r="C842" s="40" t="s">
        <v>2923</v>
      </c>
      <c r="D842" s="358">
        <v>931210</v>
      </c>
      <c r="E842" s="40" t="s">
        <v>510</v>
      </c>
      <c r="F842" s="350" t="s">
        <v>515</v>
      </c>
      <c r="G842" s="40" t="s">
        <v>2937</v>
      </c>
      <c r="H842" s="323">
        <v>536780</v>
      </c>
      <c r="I842" s="328" t="s">
        <v>496</v>
      </c>
      <c r="J842" s="350">
        <v>931104</v>
      </c>
      <c r="K842" s="63" t="s">
        <v>450</v>
      </c>
      <c r="L842" s="215" t="s">
        <v>510</v>
      </c>
      <c r="M842" s="320" t="s">
        <v>1671</v>
      </c>
      <c r="P842" s="189" t="s">
        <v>1735</v>
      </c>
      <c r="Q842" s="63" t="s">
        <v>47</v>
      </c>
      <c r="R842" s="215" t="s">
        <v>508</v>
      </c>
    </row>
    <row r="843" spans="1:18">
      <c r="A843" s="189" t="s">
        <v>2753</v>
      </c>
      <c r="B843" s="350">
        <v>25400</v>
      </c>
      <c r="C843" s="40" t="s">
        <v>2923</v>
      </c>
      <c r="D843" s="358">
        <v>931210</v>
      </c>
      <c r="E843" s="40" t="s">
        <v>510</v>
      </c>
      <c r="F843" s="350" t="s">
        <v>526</v>
      </c>
      <c r="G843" s="40" t="s">
        <v>2926</v>
      </c>
      <c r="H843" s="323">
        <v>536780</v>
      </c>
      <c r="I843" s="328" t="s">
        <v>496</v>
      </c>
      <c r="J843" s="350">
        <v>931104</v>
      </c>
      <c r="K843" s="63" t="s">
        <v>450</v>
      </c>
      <c r="L843" s="215" t="s">
        <v>510</v>
      </c>
      <c r="M843" s="320" t="s">
        <v>1671</v>
      </c>
      <c r="P843" s="189" t="s">
        <v>2297</v>
      </c>
      <c r="Q843" s="63" t="s">
        <v>47</v>
      </c>
      <c r="R843" s="215" t="s">
        <v>508</v>
      </c>
    </row>
    <row r="844" spans="1:18">
      <c r="A844" s="189" t="s">
        <v>2542</v>
      </c>
      <c r="B844" s="216">
        <v>25400</v>
      </c>
      <c r="C844" s="40" t="s">
        <v>2923</v>
      </c>
      <c r="D844" s="216">
        <v>931210</v>
      </c>
      <c r="E844" s="40" t="s">
        <v>510</v>
      </c>
      <c r="F844" s="216"/>
      <c r="G844" s="40" t="s">
        <v>1377</v>
      </c>
      <c r="H844" s="323">
        <v>536780</v>
      </c>
      <c r="I844" s="328" t="s">
        <v>496</v>
      </c>
      <c r="J844" s="61">
        <v>931104</v>
      </c>
      <c r="K844" s="63" t="s">
        <v>450</v>
      </c>
      <c r="L844" s="215" t="s">
        <v>510</v>
      </c>
      <c r="M844" s="320" t="s">
        <v>1671</v>
      </c>
      <c r="P844" s="189" t="s">
        <v>2298</v>
      </c>
      <c r="Q844" s="63" t="s">
        <v>47</v>
      </c>
      <c r="R844" s="215" t="s">
        <v>508</v>
      </c>
    </row>
    <row r="845" spans="1:18">
      <c r="A845" s="189" t="s">
        <v>2719</v>
      </c>
      <c r="B845" s="350">
        <v>25400</v>
      </c>
      <c r="C845" s="40" t="s">
        <v>2923</v>
      </c>
      <c r="D845" s="358">
        <v>931245</v>
      </c>
      <c r="E845" s="40" t="s">
        <v>429</v>
      </c>
      <c r="F845" s="350"/>
      <c r="G845" s="40" t="s">
        <v>1377</v>
      </c>
      <c r="H845" s="323">
        <v>536780</v>
      </c>
      <c r="I845" s="328" t="s">
        <v>496</v>
      </c>
      <c r="J845" s="350">
        <v>931104</v>
      </c>
      <c r="K845" s="63" t="s">
        <v>1766</v>
      </c>
      <c r="L845" s="215" t="s">
        <v>429</v>
      </c>
      <c r="M845" s="320" t="s">
        <v>1671</v>
      </c>
      <c r="P845" s="189" t="s">
        <v>1363</v>
      </c>
      <c r="Q845" s="63" t="s">
        <v>47</v>
      </c>
      <c r="R845" s="215" t="s">
        <v>508</v>
      </c>
    </row>
    <row r="846" spans="1:18">
      <c r="A846" s="189" t="s">
        <v>1879</v>
      </c>
      <c r="B846" s="318">
        <v>33120</v>
      </c>
      <c r="C846" s="40" t="s">
        <v>1643</v>
      </c>
      <c r="D846" s="318">
        <v>931800</v>
      </c>
      <c r="E846" s="40" t="s">
        <v>1643</v>
      </c>
      <c r="F846" s="318" t="s">
        <v>515</v>
      </c>
      <c r="G846" s="40" t="s">
        <v>2937</v>
      </c>
      <c r="H846" s="318">
        <v>536780</v>
      </c>
      <c r="I846" s="328" t="s">
        <v>496</v>
      </c>
      <c r="J846" s="319">
        <v>931800</v>
      </c>
      <c r="K846" s="316" t="s">
        <v>450</v>
      </c>
      <c r="L846" s="317" t="s">
        <v>1643</v>
      </c>
      <c r="M846" s="320" t="s">
        <v>1671</v>
      </c>
      <c r="P846" s="189" t="s">
        <v>2306</v>
      </c>
      <c r="Q846" s="63" t="s">
        <v>47</v>
      </c>
      <c r="R846" s="215" t="s">
        <v>508</v>
      </c>
    </row>
    <row r="847" spans="1:18">
      <c r="A847" s="189" t="s">
        <v>1674</v>
      </c>
      <c r="B847" s="318">
        <v>33120</v>
      </c>
      <c r="C847" s="40" t="s">
        <v>1643</v>
      </c>
      <c r="D847" s="318">
        <v>931800</v>
      </c>
      <c r="E847" s="40" t="s">
        <v>1643</v>
      </c>
      <c r="F847" s="318"/>
      <c r="G847" s="40" t="s">
        <v>1377</v>
      </c>
      <c r="H847" s="318">
        <v>536780</v>
      </c>
      <c r="I847" s="328" t="s">
        <v>496</v>
      </c>
      <c r="J847" s="319">
        <v>931800</v>
      </c>
      <c r="K847" s="316" t="s">
        <v>450</v>
      </c>
      <c r="L847" s="317" t="s">
        <v>1643</v>
      </c>
      <c r="M847" s="320" t="s">
        <v>1671</v>
      </c>
      <c r="P847" s="189" t="s">
        <v>1480</v>
      </c>
      <c r="Q847" s="63" t="s">
        <v>47</v>
      </c>
      <c r="R847" s="215" t="s">
        <v>508</v>
      </c>
    </row>
    <row r="848" spans="1:18">
      <c r="A848" s="189" t="s">
        <v>586</v>
      </c>
      <c r="B848" s="216">
        <v>25400</v>
      </c>
      <c r="C848" s="40" t="s">
        <v>2923</v>
      </c>
      <c r="D848" s="216">
        <v>931235</v>
      </c>
      <c r="E848" s="40" t="s">
        <v>46</v>
      </c>
      <c r="F848" s="216"/>
      <c r="G848" s="40" t="s">
        <v>1377</v>
      </c>
      <c r="H848" s="323">
        <v>536840</v>
      </c>
      <c r="I848" s="328" t="s">
        <v>228</v>
      </c>
      <c r="J848" s="61">
        <v>931104</v>
      </c>
      <c r="K848" s="63" t="s">
        <v>1766</v>
      </c>
      <c r="L848" s="215" t="s">
        <v>46</v>
      </c>
      <c r="M848" s="325" t="s">
        <v>2130</v>
      </c>
      <c r="P848" s="189" t="s">
        <v>2303</v>
      </c>
      <c r="Q848" s="63" t="s">
        <v>47</v>
      </c>
      <c r="R848" s="215" t="s">
        <v>508</v>
      </c>
    </row>
    <row r="849" spans="1:18">
      <c r="A849" s="343" t="s">
        <v>2558</v>
      </c>
      <c r="B849" s="216">
        <v>25500</v>
      </c>
      <c r="C849" s="40" t="s">
        <v>2957</v>
      </c>
      <c r="D849" s="216">
        <v>931103</v>
      </c>
      <c r="E849" s="40" t="s">
        <v>452</v>
      </c>
      <c r="F849" s="216" t="s">
        <v>1377</v>
      </c>
      <c r="G849" s="40" t="s">
        <v>1377</v>
      </c>
      <c r="H849" s="216">
        <v>536880</v>
      </c>
      <c r="I849" s="328" t="s">
        <v>2858</v>
      </c>
      <c r="J849" s="61">
        <v>931103</v>
      </c>
      <c r="K849" s="341" t="s">
        <v>1766</v>
      </c>
      <c r="L849" s="215" t="s">
        <v>452</v>
      </c>
      <c r="M849" s="218" t="s">
        <v>2134</v>
      </c>
      <c r="P849" s="189" t="s">
        <v>1626</v>
      </c>
      <c r="Q849" s="63" t="s">
        <v>47</v>
      </c>
      <c r="R849" s="215" t="s">
        <v>508</v>
      </c>
    </row>
    <row r="850" spans="1:18">
      <c r="A850" s="189" t="s">
        <v>2857</v>
      </c>
      <c r="B850" s="216">
        <v>25420</v>
      </c>
      <c r="C850" s="40" t="s">
        <v>449</v>
      </c>
      <c r="D850" s="216">
        <v>931180</v>
      </c>
      <c r="E850" s="40" t="s">
        <v>449</v>
      </c>
      <c r="F850" s="216"/>
      <c r="G850" s="40" t="s">
        <v>1377</v>
      </c>
      <c r="H850" s="216">
        <v>536880</v>
      </c>
      <c r="I850" s="328" t="s">
        <v>2858</v>
      </c>
      <c r="J850" s="61">
        <v>931180</v>
      </c>
      <c r="K850" s="63" t="s">
        <v>449</v>
      </c>
      <c r="L850" s="215" t="s">
        <v>505</v>
      </c>
      <c r="M850" s="218" t="s">
        <v>2134</v>
      </c>
      <c r="P850" s="189" t="s">
        <v>1210</v>
      </c>
      <c r="Q850" s="63" t="s">
        <v>47</v>
      </c>
      <c r="R850" s="215" t="s">
        <v>508</v>
      </c>
    </row>
    <row r="851" spans="1:18">
      <c r="A851" s="189" t="s">
        <v>2556</v>
      </c>
      <c r="B851" s="216">
        <v>25400</v>
      </c>
      <c r="C851" s="40" t="s">
        <v>2923</v>
      </c>
      <c r="D851" s="216">
        <v>931235</v>
      </c>
      <c r="E851" s="40" t="s">
        <v>46</v>
      </c>
      <c r="F851" s="216" t="s">
        <v>1377</v>
      </c>
      <c r="G851" s="40" t="s">
        <v>1377</v>
      </c>
      <c r="H851" s="216">
        <v>536880</v>
      </c>
      <c r="I851" s="328" t="s">
        <v>2858</v>
      </c>
      <c r="J851" s="61">
        <v>931104</v>
      </c>
      <c r="K851" s="341" t="s">
        <v>1766</v>
      </c>
      <c r="L851" s="342" t="s">
        <v>46</v>
      </c>
      <c r="M851" s="218" t="s">
        <v>2134</v>
      </c>
      <c r="P851" s="189" t="s">
        <v>2034</v>
      </c>
      <c r="Q851" s="63" t="s">
        <v>47</v>
      </c>
      <c r="R851" s="215" t="s">
        <v>508</v>
      </c>
    </row>
    <row r="852" spans="1:18">
      <c r="A852" s="189" t="s">
        <v>2403</v>
      </c>
      <c r="B852" s="216">
        <v>25550</v>
      </c>
      <c r="C852" s="40" t="s">
        <v>2955</v>
      </c>
      <c r="D852" s="216">
        <v>931101</v>
      </c>
      <c r="E852" s="40" t="s">
        <v>2956</v>
      </c>
      <c r="F852" s="216" t="s">
        <v>1377</v>
      </c>
      <c r="G852" s="40" t="s">
        <v>1377</v>
      </c>
      <c r="H852" s="216">
        <v>536910</v>
      </c>
      <c r="I852" s="328" t="s">
        <v>126</v>
      </c>
      <c r="J852" s="61">
        <v>931101</v>
      </c>
      <c r="K852" s="63" t="s">
        <v>47</v>
      </c>
      <c r="L852" s="215" t="s">
        <v>443</v>
      </c>
      <c r="M852" s="218" t="s">
        <v>2131</v>
      </c>
      <c r="P852" s="189" t="s">
        <v>2637</v>
      </c>
      <c r="Q852" s="63" t="s">
        <v>47</v>
      </c>
      <c r="R852" s="215" t="s">
        <v>508</v>
      </c>
    </row>
    <row r="853" spans="1:18">
      <c r="A853" s="189" t="s">
        <v>225</v>
      </c>
      <c r="B853" s="216">
        <v>25400</v>
      </c>
      <c r="C853" s="40" t="s">
        <v>2923</v>
      </c>
      <c r="D853" s="216">
        <v>931119</v>
      </c>
      <c r="E853" s="40" t="s">
        <v>23</v>
      </c>
      <c r="F853" s="216" t="s">
        <v>526</v>
      </c>
      <c r="G853" s="40" t="s">
        <v>2926</v>
      </c>
      <c r="H853" s="216">
        <v>536910</v>
      </c>
      <c r="I853" s="328" t="s">
        <v>126</v>
      </c>
      <c r="J853" s="61">
        <v>931104</v>
      </c>
      <c r="K853" s="63" t="s">
        <v>23</v>
      </c>
      <c r="L853" s="215" t="s">
        <v>439</v>
      </c>
      <c r="M853" s="218" t="s">
        <v>2131</v>
      </c>
      <c r="P853" s="189" t="s">
        <v>2300</v>
      </c>
      <c r="Q853" s="63" t="s">
        <v>47</v>
      </c>
      <c r="R853" s="215" t="s">
        <v>508</v>
      </c>
    </row>
    <row r="854" spans="1:18">
      <c r="A854" s="189" t="s">
        <v>2687</v>
      </c>
      <c r="B854" s="350">
        <v>25400</v>
      </c>
      <c r="C854" s="40" t="s">
        <v>2923</v>
      </c>
      <c r="D854" s="358">
        <v>931119</v>
      </c>
      <c r="E854" s="40" t="s">
        <v>23</v>
      </c>
      <c r="F854" s="350"/>
      <c r="G854" s="40" t="s">
        <v>1377</v>
      </c>
      <c r="H854" s="216">
        <v>536910</v>
      </c>
      <c r="I854" s="328" t="s">
        <v>126</v>
      </c>
      <c r="J854" s="350">
        <v>931104</v>
      </c>
      <c r="K854" s="63" t="s">
        <v>23</v>
      </c>
      <c r="L854" s="215" t="s">
        <v>506</v>
      </c>
      <c r="M854" s="218" t="s">
        <v>2131</v>
      </c>
      <c r="P854" s="189" t="s">
        <v>1204</v>
      </c>
      <c r="Q854" s="63" t="s">
        <v>47</v>
      </c>
      <c r="R854" s="215" t="s">
        <v>508</v>
      </c>
    </row>
    <row r="855" spans="1:18">
      <c r="A855" s="189" t="s">
        <v>780</v>
      </c>
      <c r="B855" s="216">
        <v>25590</v>
      </c>
      <c r="C855" s="40" t="s">
        <v>1564</v>
      </c>
      <c r="D855" s="216">
        <v>931150</v>
      </c>
      <c r="E855" s="40" t="s">
        <v>1564</v>
      </c>
      <c r="F855" s="216"/>
      <c r="G855" s="40" t="s">
        <v>1377</v>
      </c>
      <c r="H855" s="216">
        <v>536910</v>
      </c>
      <c r="I855" s="328" t="s">
        <v>126</v>
      </c>
      <c r="J855" s="61">
        <v>931150</v>
      </c>
      <c r="K855" s="63" t="s">
        <v>47</v>
      </c>
      <c r="L855" s="215" t="s">
        <v>1564</v>
      </c>
      <c r="M855" s="218" t="s">
        <v>2131</v>
      </c>
      <c r="P855" s="189" t="s">
        <v>2376</v>
      </c>
      <c r="Q855" s="63" t="s">
        <v>47</v>
      </c>
      <c r="R855" s="215" t="s">
        <v>508</v>
      </c>
    </row>
    <row r="856" spans="1:18">
      <c r="A856" s="189" t="s">
        <v>1408</v>
      </c>
      <c r="B856" s="216">
        <v>25430</v>
      </c>
      <c r="C856" s="40" t="s">
        <v>2951</v>
      </c>
      <c r="D856" s="216">
        <v>931170</v>
      </c>
      <c r="E856" s="40" t="s">
        <v>1515</v>
      </c>
      <c r="F856" s="216" t="s">
        <v>526</v>
      </c>
      <c r="G856" s="40" t="s">
        <v>2926</v>
      </c>
      <c r="H856" s="216">
        <v>536910</v>
      </c>
      <c r="I856" s="328" t="s">
        <v>126</v>
      </c>
      <c r="J856" s="61">
        <v>931170</v>
      </c>
      <c r="K856" s="63" t="s">
        <v>47</v>
      </c>
      <c r="L856" s="215" t="s">
        <v>508</v>
      </c>
      <c r="M856" s="218" t="s">
        <v>2131</v>
      </c>
      <c r="P856" s="189" t="s">
        <v>2368</v>
      </c>
      <c r="Q856" s="63" t="s">
        <v>47</v>
      </c>
      <c r="R856" s="215" t="s">
        <v>508</v>
      </c>
    </row>
    <row r="857" spans="1:18">
      <c r="A857" s="189" t="s">
        <v>1221</v>
      </c>
      <c r="B857" s="216">
        <v>25430</v>
      </c>
      <c r="C857" s="40" t="s">
        <v>2951</v>
      </c>
      <c r="D857" s="216">
        <v>931170</v>
      </c>
      <c r="E857" s="40" t="s">
        <v>1515</v>
      </c>
      <c r="F857" s="216"/>
      <c r="G857" s="40" t="s">
        <v>1377</v>
      </c>
      <c r="H857" s="216">
        <v>536910</v>
      </c>
      <c r="I857" s="328" t="s">
        <v>126</v>
      </c>
      <c r="J857" s="61">
        <v>931170</v>
      </c>
      <c r="K857" s="63" t="s">
        <v>47</v>
      </c>
      <c r="L857" s="215" t="s">
        <v>508</v>
      </c>
      <c r="M857" s="218" t="s">
        <v>2131</v>
      </c>
      <c r="P857" s="189" t="s">
        <v>1689</v>
      </c>
      <c r="Q857" s="63" t="s">
        <v>47</v>
      </c>
      <c r="R857" s="215" t="s">
        <v>508</v>
      </c>
    </row>
    <row r="858" spans="1:18">
      <c r="A858" s="189" t="s">
        <v>2313</v>
      </c>
      <c r="B858" s="216">
        <v>25430</v>
      </c>
      <c r="C858" s="40" t="s">
        <v>2951</v>
      </c>
      <c r="D858" s="216">
        <v>931170</v>
      </c>
      <c r="E858" s="40" t="s">
        <v>1515</v>
      </c>
      <c r="F858" s="216" t="s">
        <v>527</v>
      </c>
      <c r="G858" s="40" t="s">
        <v>2927</v>
      </c>
      <c r="H858" s="216">
        <v>536910</v>
      </c>
      <c r="I858" s="328" t="s">
        <v>126</v>
      </c>
      <c r="J858" s="61">
        <v>931170</v>
      </c>
      <c r="K858" s="63" t="s">
        <v>47</v>
      </c>
      <c r="L858" s="215" t="s">
        <v>508</v>
      </c>
      <c r="M858" s="218" t="s">
        <v>2131</v>
      </c>
      <c r="P858" s="189" t="s">
        <v>1325</v>
      </c>
      <c r="Q858" s="63" t="s">
        <v>47</v>
      </c>
      <c r="R858" s="215" t="s">
        <v>508</v>
      </c>
    </row>
    <row r="859" spans="1:18">
      <c r="A859" s="189" t="s">
        <v>1644</v>
      </c>
      <c r="B859" s="216">
        <v>25400</v>
      </c>
      <c r="C859" s="40" t="s">
        <v>2923</v>
      </c>
      <c r="D859" s="216">
        <v>931200</v>
      </c>
      <c r="E859" s="40" t="s">
        <v>2930</v>
      </c>
      <c r="F859" s="216"/>
      <c r="G859" s="40" t="s">
        <v>1377</v>
      </c>
      <c r="H859" s="216">
        <v>536910</v>
      </c>
      <c r="I859" s="328" t="s">
        <v>126</v>
      </c>
      <c r="J859" s="61">
        <v>931104</v>
      </c>
      <c r="K859" s="63" t="s">
        <v>450</v>
      </c>
      <c r="L859" s="215" t="s">
        <v>1776</v>
      </c>
      <c r="M859" s="218" t="s">
        <v>2131</v>
      </c>
      <c r="P859" s="189" t="s">
        <v>1324</v>
      </c>
      <c r="Q859" s="63" t="s">
        <v>47</v>
      </c>
      <c r="R859" s="215" t="s">
        <v>508</v>
      </c>
    </row>
    <row r="860" spans="1:18">
      <c r="A860" s="189" t="s">
        <v>2701</v>
      </c>
      <c r="B860" s="350">
        <v>25400</v>
      </c>
      <c r="C860" s="40" t="s">
        <v>2923</v>
      </c>
      <c r="D860" s="216">
        <v>931205</v>
      </c>
      <c r="E860" s="40" t="s">
        <v>2237</v>
      </c>
      <c r="F860" s="350"/>
      <c r="G860" s="40" t="s">
        <v>1377</v>
      </c>
      <c r="H860" s="216">
        <v>536910</v>
      </c>
      <c r="I860" s="328" t="s">
        <v>126</v>
      </c>
      <c r="J860" s="350">
        <v>931104</v>
      </c>
      <c r="K860" s="63" t="s">
        <v>449</v>
      </c>
      <c r="L860" s="215" t="s">
        <v>2237</v>
      </c>
      <c r="M860" s="218" t="s">
        <v>2131</v>
      </c>
      <c r="P860" s="189" t="s">
        <v>1202</v>
      </c>
      <c r="Q860" s="63" t="s">
        <v>47</v>
      </c>
      <c r="R860" s="215" t="s">
        <v>508</v>
      </c>
    </row>
    <row r="861" spans="1:18">
      <c r="A861" s="189" t="s">
        <v>2710</v>
      </c>
      <c r="B861" s="350">
        <v>25400</v>
      </c>
      <c r="C861" s="40" t="s">
        <v>2923</v>
      </c>
      <c r="D861" s="358">
        <v>931220</v>
      </c>
      <c r="E861" s="40" t="s">
        <v>529</v>
      </c>
      <c r="F861" s="350"/>
      <c r="G861" s="40" t="s">
        <v>1377</v>
      </c>
      <c r="H861" s="216">
        <v>536910</v>
      </c>
      <c r="I861" s="328" t="s">
        <v>126</v>
      </c>
      <c r="J861" s="350">
        <v>931104</v>
      </c>
      <c r="K861" s="63" t="s">
        <v>1766</v>
      </c>
      <c r="L861" s="215" t="s">
        <v>117</v>
      </c>
      <c r="M861" s="218" t="s">
        <v>2131</v>
      </c>
      <c r="P861" s="189" t="s">
        <v>1251</v>
      </c>
      <c r="Q861" s="63" t="s">
        <v>47</v>
      </c>
      <c r="R861" s="215" t="s">
        <v>508</v>
      </c>
    </row>
    <row r="862" spans="1:18">
      <c r="A862" s="189" t="s">
        <v>399</v>
      </c>
      <c r="B862" s="216">
        <v>25400</v>
      </c>
      <c r="C862" s="40" t="s">
        <v>2923</v>
      </c>
      <c r="D862" s="216">
        <v>931400</v>
      </c>
      <c r="E862" s="40" t="s">
        <v>2934</v>
      </c>
      <c r="F862" s="216" t="s">
        <v>520</v>
      </c>
      <c r="G862" s="40" t="s">
        <v>2940</v>
      </c>
      <c r="H862" s="216">
        <v>536910</v>
      </c>
      <c r="I862" s="328" t="s">
        <v>126</v>
      </c>
      <c r="J862" s="61">
        <v>931104</v>
      </c>
      <c r="K862" s="63" t="s">
        <v>1524</v>
      </c>
      <c r="L862" s="215" t="s">
        <v>447</v>
      </c>
      <c r="M862" s="218" t="s">
        <v>2131</v>
      </c>
      <c r="P862" s="189" t="s">
        <v>1593</v>
      </c>
      <c r="Q862" s="63" t="s">
        <v>47</v>
      </c>
      <c r="R862" s="215" t="s">
        <v>508</v>
      </c>
    </row>
    <row r="863" spans="1:18">
      <c r="A863" s="189" t="s">
        <v>2733</v>
      </c>
      <c r="B863" s="350">
        <v>25420</v>
      </c>
      <c r="C863" s="40" t="s">
        <v>449</v>
      </c>
      <c r="D863" s="358">
        <v>931401</v>
      </c>
      <c r="E863" s="40" t="s">
        <v>2950</v>
      </c>
      <c r="F863" s="350"/>
      <c r="G863" s="40" t="s">
        <v>1377</v>
      </c>
      <c r="H863" s="216">
        <v>536910</v>
      </c>
      <c r="I863" s="328" t="s">
        <v>126</v>
      </c>
      <c r="J863" s="350">
        <v>931180</v>
      </c>
      <c r="K863" s="63" t="s">
        <v>449</v>
      </c>
      <c r="L863" s="215" t="s">
        <v>503</v>
      </c>
      <c r="M863" s="218" t="s">
        <v>2131</v>
      </c>
      <c r="P863" s="189" t="s">
        <v>1684</v>
      </c>
      <c r="Q863" s="63" t="s">
        <v>47</v>
      </c>
      <c r="R863" s="215" t="s">
        <v>508</v>
      </c>
    </row>
    <row r="864" spans="1:18">
      <c r="A864" s="189" t="s">
        <v>2124</v>
      </c>
      <c r="B864" s="216">
        <v>25400</v>
      </c>
      <c r="C864" s="40" t="s">
        <v>2923</v>
      </c>
      <c r="D864" s="216">
        <v>931245</v>
      </c>
      <c r="E864" s="40" t="s">
        <v>429</v>
      </c>
      <c r="F864" s="216"/>
      <c r="G864" s="40" t="s">
        <v>1377</v>
      </c>
      <c r="H864" s="216">
        <v>537260</v>
      </c>
      <c r="I864" s="328" t="s">
        <v>2963</v>
      </c>
      <c r="J864" s="61">
        <v>931104</v>
      </c>
      <c r="K864" s="63" t="s">
        <v>1766</v>
      </c>
      <c r="L864" s="215" t="s">
        <v>429</v>
      </c>
      <c r="M864" s="218" t="s">
        <v>2134</v>
      </c>
      <c r="P864" s="189" t="s">
        <v>2886</v>
      </c>
      <c r="Q864" s="63" t="s">
        <v>47</v>
      </c>
      <c r="R864" s="215" t="s">
        <v>508</v>
      </c>
    </row>
    <row r="865" spans="1:18">
      <c r="A865" s="189" t="s">
        <v>2744</v>
      </c>
      <c r="B865" s="329">
        <v>33110</v>
      </c>
      <c r="C865" s="40" t="s">
        <v>1640</v>
      </c>
      <c r="D865" s="350">
        <v>931121</v>
      </c>
      <c r="E865" s="40" t="s">
        <v>1640</v>
      </c>
      <c r="F865" s="350"/>
      <c r="G865" s="40" t="s">
        <v>1377</v>
      </c>
      <c r="H865" s="350">
        <v>537020</v>
      </c>
      <c r="I865" s="328" t="s">
        <v>83</v>
      </c>
      <c r="J865" s="350">
        <v>931121</v>
      </c>
      <c r="K865" s="326" t="s">
        <v>450</v>
      </c>
      <c r="L865" s="327" t="s">
        <v>1640</v>
      </c>
      <c r="M865" s="325" t="s">
        <v>2130</v>
      </c>
      <c r="P865" s="189" t="s">
        <v>2301</v>
      </c>
      <c r="Q865" s="63" t="s">
        <v>47</v>
      </c>
      <c r="R865" s="215" t="s">
        <v>508</v>
      </c>
    </row>
    <row r="866" spans="1:18">
      <c r="A866" s="189" t="s">
        <v>2164</v>
      </c>
      <c r="B866" s="216">
        <v>25400</v>
      </c>
      <c r="C866" s="40" t="s">
        <v>2923</v>
      </c>
      <c r="D866" s="216">
        <v>931210</v>
      </c>
      <c r="E866" s="40" t="s">
        <v>510</v>
      </c>
      <c r="F866" s="216" t="s">
        <v>511</v>
      </c>
      <c r="G866" s="40" t="s">
        <v>2866</v>
      </c>
      <c r="H866" s="323">
        <v>537020</v>
      </c>
      <c r="I866" s="328" t="s">
        <v>83</v>
      </c>
      <c r="J866" s="61">
        <v>931104</v>
      </c>
      <c r="K866" s="63" t="s">
        <v>450</v>
      </c>
      <c r="L866" s="215" t="s">
        <v>510</v>
      </c>
      <c r="M866" s="325" t="s">
        <v>2130</v>
      </c>
      <c r="P866" s="189" t="s">
        <v>1209</v>
      </c>
      <c r="Q866" s="63" t="s">
        <v>47</v>
      </c>
      <c r="R866" s="215" t="s">
        <v>508</v>
      </c>
    </row>
    <row r="867" spans="1:18">
      <c r="A867" s="189" t="s">
        <v>1030</v>
      </c>
      <c r="B867" s="216">
        <v>25400</v>
      </c>
      <c r="C867" s="40" t="s">
        <v>2923</v>
      </c>
      <c r="D867" s="216">
        <v>931210</v>
      </c>
      <c r="E867" s="40" t="s">
        <v>510</v>
      </c>
      <c r="F867" s="216"/>
      <c r="G867" s="40" t="s">
        <v>1377</v>
      </c>
      <c r="H867" s="323">
        <v>537020</v>
      </c>
      <c r="I867" s="328" t="s">
        <v>83</v>
      </c>
      <c r="J867" s="61">
        <v>931104</v>
      </c>
      <c r="K867" s="63" t="s">
        <v>450</v>
      </c>
      <c r="L867" s="215" t="s">
        <v>510</v>
      </c>
      <c r="M867" s="325" t="s">
        <v>2130</v>
      </c>
      <c r="P867" s="189" t="s">
        <v>2311</v>
      </c>
      <c r="Q867" s="63" t="s">
        <v>47</v>
      </c>
      <c r="R867" s="215" t="s">
        <v>508</v>
      </c>
    </row>
    <row r="868" spans="1:18">
      <c r="A868" s="189" t="s">
        <v>2362</v>
      </c>
      <c r="B868" s="216">
        <v>25400</v>
      </c>
      <c r="C868" s="40" t="s">
        <v>2923</v>
      </c>
      <c r="D868" s="216">
        <v>931210</v>
      </c>
      <c r="E868" s="40" t="s">
        <v>510</v>
      </c>
      <c r="F868" s="216" t="s">
        <v>516</v>
      </c>
      <c r="G868" s="40" t="s">
        <v>2944</v>
      </c>
      <c r="H868" s="323">
        <v>537020</v>
      </c>
      <c r="I868" s="328" t="s">
        <v>83</v>
      </c>
      <c r="J868" s="61">
        <v>931104</v>
      </c>
      <c r="K868" s="63" t="s">
        <v>450</v>
      </c>
      <c r="L868" s="215" t="s">
        <v>510</v>
      </c>
      <c r="M868" s="325" t="s">
        <v>2130</v>
      </c>
      <c r="P868" s="189" t="s">
        <v>2735</v>
      </c>
      <c r="Q868" s="63" t="s">
        <v>47</v>
      </c>
      <c r="R868" s="215" t="s">
        <v>508</v>
      </c>
    </row>
    <row r="869" spans="1:18">
      <c r="A869" s="189" t="s">
        <v>1880</v>
      </c>
      <c r="B869" s="216">
        <v>25400</v>
      </c>
      <c r="C869" s="40" t="s">
        <v>2923</v>
      </c>
      <c r="D869" s="216">
        <v>931220</v>
      </c>
      <c r="E869" s="40" t="s">
        <v>529</v>
      </c>
      <c r="F869" s="216" t="s">
        <v>1377</v>
      </c>
      <c r="G869" s="40" t="s">
        <v>1377</v>
      </c>
      <c r="H869" s="323">
        <v>537020</v>
      </c>
      <c r="I869" s="328" t="s">
        <v>83</v>
      </c>
      <c r="J869" s="61">
        <v>931104</v>
      </c>
      <c r="K869" s="63" t="s">
        <v>1766</v>
      </c>
      <c r="L869" s="215" t="s">
        <v>117</v>
      </c>
      <c r="M869" s="325" t="s">
        <v>2130</v>
      </c>
      <c r="P869" s="189" t="s">
        <v>1218</v>
      </c>
      <c r="Q869" s="63" t="s">
        <v>47</v>
      </c>
      <c r="R869" s="215" t="s">
        <v>508</v>
      </c>
    </row>
    <row r="870" spans="1:18">
      <c r="A870" s="189" t="s">
        <v>587</v>
      </c>
      <c r="B870" s="216">
        <v>25400</v>
      </c>
      <c r="C870" s="40" t="s">
        <v>2923</v>
      </c>
      <c r="D870" s="216">
        <v>931235</v>
      </c>
      <c r="E870" s="40" t="s">
        <v>46</v>
      </c>
      <c r="F870" s="216"/>
      <c r="G870" s="40" t="s">
        <v>1377</v>
      </c>
      <c r="H870" s="323">
        <v>537020</v>
      </c>
      <c r="I870" s="328" t="s">
        <v>83</v>
      </c>
      <c r="J870" s="61">
        <v>931104</v>
      </c>
      <c r="K870" s="63" t="s">
        <v>1766</v>
      </c>
      <c r="L870" s="215" t="s">
        <v>46</v>
      </c>
      <c r="M870" s="325" t="s">
        <v>2130</v>
      </c>
      <c r="P870" s="189" t="s">
        <v>2208</v>
      </c>
      <c r="Q870" s="63" t="s">
        <v>47</v>
      </c>
      <c r="R870" s="215" t="s">
        <v>508</v>
      </c>
    </row>
    <row r="871" spans="1:18">
      <c r="A871" s="189" t="s">
        <v>1334</v>
      </c>
      <c r="B871" s="216">
        <v>25400</v>
      </c>
      <c r="C871" s="40" t="s">
        <v>2923</v>
      </c>
      <c r="D871" s="216">
        <v>931240</v>
      </c>
      <c r="E871" s="40" t="s">
        <v>104</v>
      </c>
      <c r="F871" s="216"/>
      <c r="G871" s="40" t="s">
        <v>1377</v>
      </c>
      <c r="H871" s="323">
        <v>537020</v>
      </c>
      <c r="I871" s="328" t="s">
        <v>83</v>
      </c>
      <c r="J871" s="61">
        <v>931104</v>
      </c>
      <c r="K871" s="63" t="s">
        <v>1766</v>
      </c>
      <c r="L871" s="215" t="s">
        <v>104</v>
      </c>
      <c r="M871" s="325" t="s">
        <v>2130</v>
      </c>
      <c r="P871" s="189" t="s">
        <v>1357</v>
      </c>
      <c r="Q871" s="63" t="s">
        <v>47</v>
      </c>
      <c r="R871" s="215" t="s">
        <v>508</v>
      </c>
    </row>
    <row r="872" spans="1:18">
      <c r="A872" s="189" t="s">
        <v>2630</v>
      </c>
      <c r="B872" s="350">
        <v>25400</v>
      </c>
      <c r="C872" s="40" t="s">
        <v>2923</v>
      </c>
      <c r="D872" s="358">
        <v>931245</v>
      </c>
      <c r="E872" s="40" t="s">
        <v>429</v>
      </c>
      <c r="F872" s="350" t="s">
        <v>514</v>
      </c>
      <c r="G872" s="40" t="s">
        <v>2838</v>
      </c>
      <c r="H872" s="350">
        <v>537020</v>
      </c>
      <c r="I872" s="328" t="s">
        <v>83</v>
      </c>
      <c r="J872" s="350">
        <v>931104</v>
      </c>
      <c r="K872" s="63" t="s">
        <v>1766</v>
      </c>
      <c r="L872" s="215" t="s">
        <v>429</v>
      </c>
      <c r="M872" s="325" t="s">
        <v>2130</v>
      </c>
      <c r="P872" s="189" t="s">
        <v>1250</v>
      </c>
      <c r="Q872" s="63" t="s">
        <v>47</v>
      </c>
      <c r="R872" s="215" t="s">
        <v>508</v>
      </c>
    </row>
    <row r="873" spans="1:18">
      <c r="A873" s="189" t="s">
        <v>620</v>
      </c>
      <c r="B873" s="216">
        <v>25400</v>
      </c>
      <c r="C873" s="40" t="s">
        <v>2923</v>
      </c>
      <c r="D873" s="216">
        <v>931245</v>
      </c>
      <c r="E873" s="40" t="s">
        <v>429</v>
      </c>
      <c r="F873" s="216"/>
      <c r="G873" s="40" t="s">
        <v>1377</v>
      </c>
      <c r="H873" s="323">
        <v>537020</v>
      </c>
      <c r="I873" s="328" t="s">
        <v>83</v>
      </c>
      <c r="J873" s="61">
        <v>931104</v>
      </c>
      <c r="K873" s="63" t="s">
        <v>1766</v>
      </c>
      <c r="L873" s="215" t="s">
        <v>429</v>
      </c>
      <c r="M873" s="325" t="s">
        <v>2130</v>
      </c>
      <c r="P873" s="189" t="s">
        <v>2220</v>
      </c>
      <c r="Q873" s="63" t="s">
        <v>47</v>
      </c>
      <c r="R873" s="215" t="s">
        <v>508</v>
      </c>
    </row>
    <row r="874" spans="1:18">
      <c r="A874" s="189" t="s">
        <v>2173</v>
      </c>
      <c r="B874" s="216">
        <v>25400</v>
      </c>
      <c r="C874" s="40" t="s">
        <v>2923</v>
      </c>
      <c r="D874" s="216">
        <v>931245</v>
      </c>
      <c r="E874" s="40" t="s">
        <v>429</v>
      </c>
      <c r="F874" s="216" t="s">
        <v>1130</v>
      </c>
      <c r="G874" s="40" t="s">
        <v>2943</v>
      </c>
      <c r="H874" s="323">
        <v>537020</v>
      </c>
      <c r="I874" s="328" t="s">
        <v>83</v>
      </c>
      <c r="J874" s="61">
        <v>931104</v>
      </c>
      <c r="K874" s="63" t="s">
        <v>1766</v>
      </c>
      <c r="L874" s="215" t="s">
        <v>429</v>
      </c>
      <c r="M874" s="325" t="s">
        <v>2130</v>
      </c>
      <c r="P874" s="189" t="s">
        <v>1474</v>
      </c>
      <c r="Q874" s="63" t="s">
        <v>47</v>
      </c>
      <c r="R874" s="215" t="s">
        <v>508</v>
      </c>
    </row>
    <row r="875" spans="1:18">
      <c r="A875" s="189" t="s">
        <v>2722</v>
      </c>
      <c r="B875" s="350">
        <v>25400</v>
      </c>
      <c r="C875" s="40" t="s">
        <v>2923</v>
      </c>
      <c r="D875" s="358">
        <v>931250</v>
      </c>
      <c r="E875" s="40" t="s">
        <v>430</v>
      </c>
      <c r="F875" s="350"/>
      <c r="G875" s="40" t="s">
        <v>1377</v>
      </c>
      <c r="H875" s="350">
        <v>537020</v>
      </c>
      <c r="I875" s="328" t="s">
        <v>83</v>
      </c>
      <c r="J875" s="350">
        <v>931104</v>
      </c>
      <c r="K875" s="63" t="s">
        <v>1766</v>
      </c>
      <c r="L875" s="215" t="s">
        <v>430</v>
      </c>
      <c r="M875" s="325" t="s">
        <v>2130</v>
      </c>
      <c r="P875" s="189" t="s">
        <v>1300</v>
      </c>
      <c r="Q875" s="63" t="s">
        <v>47</v>
      </c>
      <c r="R875" s="215" t="s">
        <v>508</v>
      </c>
    </row>
    <row r="876" spans="1:18">
      <c r="A876" s="189" t="s">
        <v>2519</v>
      </c>
      <c r="B876" s="216">
        <v>25400</v>
      </c>
      <c r="C876" s="40" t="s">
        <v>2923</v>
      </c>
      <c r="D876" s="216">
        <v>931265</v>
      </c>
      <c r="E876" s="40" t="s">
        <v>2932</v>
      </c>
      <c r="F876" s="216"/>
      <c r="G876" s="40" t="s">
        <v>1377</v>
      </c>
      <c r="H876" s="323">
        <v>537020</v>
      </c>
      <c r="I876" s="328" t="s">
        <v>83</v>
      </c>
      <c r="J876" s="61">
        <v>931104</v>
      </c>
      <c r="K876" s="63" t="s">
        <v>1766</v>
      </c>
      <c r="L876" s="215" t="s">
        <v>1339</v>
      </c>
      <c r="M876" s="325" t="s">
        <v>2130</v>
      </c>
      <c r="P876" s="189" t="s">
        <v>1213</v>
      </c>
      <c r="Q876" s="63" t="s">
        <v>47</v>
      </c>
      <c r="R876" s="215" t="s">
        <v>508</v>
      </c>
    </row>
    <row r="877" spans="1:18">
      <c r="A877" s="189" t="s">
        <v>1673</v>
      </c>
      <c r="B877" s="318">
        <v>33120</v>
      </c>
      <c r="C877" s="40" t="s">
        <v>1643</v>
      </c>
      <c r="D877" s="318">
        <v>931800</v>
      </c>
      <c r="E877" s="40" t="s">
        <v>1643</v>
      </c>
      <c r="F877" s="318"/>
      <c r="G877" s="40" t="s">
        <v>1377</v>
      </c>
      <c r="H877" s="323">
        <v>537020</v>
      </c>
      <c r="I877" s="328" t="s">
        <v>83</v>
      </c>
      <c r="J877" s="319">
        <v>931800</v>
      </c>
      <c r="K877" s="316" t="s">
        <v>450</v>
      </c>
      <c r="L877" s="317" t="s">
        <v>1643</v>
      </c>
      <c r="M877" s="325" t="s">
        <v>2130</v>
      </c>
      <c r="P877" s="189" t="s">
        <v>2028</v>
      </c>
      <c r="Q877" s="63" t="s">
        <v>47</v>
      </c>
      <c r="R877" s="215" t="s">
        <v>508</v>
      </c>
    </row>
    <row r="878" spans="1:18">
      <c r="A878" s="189" t="s">
        <v>1420</v>
      </c>
      <c r="B878" s="216">
        <v>25550</v>
      </c>
      <c r="C878" s="40" t="s">
        <v>2955</v>
      </c>
      <c r="D878" s="216">
        <v>931101</v>
      </c>
      <c r="E878" s="40" t="s">
        <v>2956</v>
      </c>
      <c r="F878" s="216"/>
      <c r="G878" s="40" t="s">
        <v>1377</v>
      </c>
      <c r="H878" s="216">
        <v>537080</v>
      </c>
      <c r="I878" s="328" t="s">
        <v>84</v>
      </c>
      <c r="J878" s="61">
        <v>931101</v>
      </c>
      <c r="K878" s="63" t="s">
        <v>47</v>
      </c>
      <c r="L878" s="215" t="s">
        <v>443</v>
      </c>
      <c r="M878" s="218" t="s">
        <v>2134</v>
      </c>
      <c r="P878" s="189" t="s">
        <v>2391</v>
      </c>
      <c r="Q878" s="63" t="s">
        <v>47</v>
      </c>
      <c r="R878" s="215" t="s">
        <v>508</v>
      </c>
    </row>
    <row r="879" spans="1:18">
      <c r="A879" s="189" t="s">
        <v>2010</v>
      </c>
      <c r="B879" s="350">
        <v>33100</v>
      </c>
      <c r="C879" s="40" t="s">
        <v>1641</v>
      </c>
      <c r="D879" s="323">
        <v>931105</v>
      </c>
      <c r="E879" s="40" t="s">
        <v>1641</v>
      </c>
      <c r="F879" s="323" t="s">
        <v>1377</v>
      </c>
      <c r="G879" s="40" t="s">
        <v>1377</v>
      </c>
      <c r="H879" s="323">
        <v>537080</v>
      </c>
      <c r="I879" s="328" t="s">
        <v>84</v>
      </c>
      <c r="J879" s="324">
        <v>931105</v>
      </c>
      <c r="K879" s="321" t="s">
        <v>450</v>
      </c>
      <c r="L879" s="322" t="s">
        <v>1641</v>
      </c>
      <c r="M879" s="325" t="s">
        <v>1671</v>
      </c>
      <c r="P879" s="189" t="s">
        <v>1615</v>
      </c>
      <c r="Q879" s="63" t="s">
        <v>47</v>
      </c>
      <c r="R879" s="215" t="s">
        <v>508</v>
      </c>
    </row>
    <row r="880" spans="1:18">
      <c r="A880" s="189" t="s">
        <v>1712</v>
      </c>
      <c r="B880" s="216">
        <v>25540</v>
      </c>
      <c r="C880" s="40" t="s">
        <v>442</v>
      </c>
      <c r="D880" s="216">
        <v>931116</v>
      </c>
      <c r="E880" s="40" t="s">
        <v>442</v>
      </c>
      <c r="F880" s="216" t="s">
        <v>1377</v>
      </c>
      <c r="G880" s="40" t="s">
        <v>1377</v>
      </c>
      <c r="H880" s="216">
        <v>537080</v>
      </c>
      <c r="I880" s="328" t="s">
        <v>84</v>
      </c>
      <c r="J880" s="61">
        <v>931116</v>
      </c>
      <c r="K880" s="63" t="s">
        <v>47</v>
      </c>
      <c r="L880" s="215" t="s">
        <v>442</v>
      </c>
      <c r="M880" s="218" t="s">
        <v>2134</v>
      </c>
      <c r="P880" s="189" t="s">
        <v>1421</v>
      </c>
      <c r="Q880" s="63" t="s">
        <v>47</v>
      </c>
      <c r="R880" s="215" t="s">
        <v>508</v>
      </c>
    </row>
    <row r="881" spans="1:18">
      <c r="A881" s="189" t="s">
        <v>178</v>
      </c>
      <c r="B881" s="216">
        <v>25400</v>
      </c>
      <c r="C881" s="40" t="s">
        <v>2923</v>
      </c>
      <c r="D881" s="216">
        <v>931119</v>
      </c>
      <c r="E881" s="40" t="s">
        <v>23</v>
      </c>
      <c r="F881" s="216" t="s">
        <v>522</v>
      </c>
      <c r="G881" s="40" t="s">
        <v>2925</v>
      </c>
      <c r="H881" s="216">
        <v>537080</v>
      </c>
      <c r="I881" s="328" t="s">
        <v>84</v>
      </c>
      <c r="J881" s="61">
        <v>931104</v>
      </c>
      <c r="K881" s="63" t="s">
        <v>23</v>
      </c>
      <c r="L881" s="215" t="s">
        <v>436</v>
      </c>
      <c r="M881" s="218" t="s">
        <v>2134</v>
      </c>
      <c r="P881" s="189" t="s">
        <v>1304</v>
      </c>
      <c r="Q881" s="63" t="s">
        <v>47</v>
      </c>
      <c r="R881" s="215" t="s">
        <v>508</v>
      </c>
    </row>
    <row r="882" spans="1:18">
      <c r="A882" s="189" t="s">
        <v>1409</v>
      </c>
      <c r="B882" s="216">
        <v>25400</v>
      </c>
      <c r="C882" s="40" t="s">
        <v>2923</v>
      </c>
      <c r="D882" s="216">
        <v>931119</v>
      </c>
      <c r="E882" s="40" t="s">
        <v>23</v>
      </c>
      <c r="F882" s="216" t="s">
        <v>526</v>
      </c>
      <c r="G882" s="40" t="s">
        <v>2926</v>
      </c>
      <c r="H882" s="216">
        <v>537080</v>
      </c>
      <c r="I882" s="328" t="s">
        <v>84</v>
      </c>
      <c r="J882" s="61">
        <v>931104</v>
      </c>
      <c r="K882" s="63" t="s">
        <v>23</v>
      </c>
      <c r="L882" s="215" t="s">
        <v>439</v>
      </c>
      <c r="M882" s="218" t="s">
        <v>2134</v>
      </c>
      <c r="P882" s="189" t="s">
        <v>2657</v>
      </c>
      <c r="Q882" s="63" t="s">
        <v>47</v>
      </c>
      <c r="R882" s="215" t="s">
        <v>508</v>
      </c>
    </row>
    <row r="883" spans="1:18">
      <c r="A883" s="189" t="s">
        <v>1410</v>
      </c>
      <c r="B883" s="216">
        <v>25400</v>
      </c>
      <c r="C883" s="40" t="s">
        <v>2923</v>
      </c>
      <c r="D883" s="216">
        <v>931119</v>
      </c>
      <c r="E883" s="40" t="s">
        <v>23</v>
      </c>
      <c r="F883" s="216"/>
      <c r="G883" s="40" t="s">
        <v>1377</v>
      </c>
      <c r="H883" s="216">
        <v>537080</v>
      </c>
      <c r="I883" s="328" t="s">
        <v>84</v>
      </c>
      <c r="J883" s="61">
        <v>931104</v>
      </c>
      <c r="K883" s="63" t="s">
        <v>23</v>
      </c>
      <c r="L883" s="215" t="s">
        <v>506</v>
      </c>
      <c r="M883" s="218" t="s">
        <v>2134</v>
      </c>
      <c r="P883" s="189" t="s">
        <v>2382</v>
      </c>
      <c r="Q883" s="63" t="s">
        <v>47</v>
      </c>
      <c r="R883" s="215" t="s">
        <v>508</v>
      </c>
    </row>
    <row r="884" spans="1:18">
      <c r="A884" s="189" t="s">
        <v>1738</v>
      </c>
      <c r="B884" s="216">
        <v>25400</v>
      </c>
      <c r="C884" s="40" t="s">
        <v>2923</v>
      </c>
      <c r="D884" s="216">
        <v>931119</v>
      </c>
      <c r="E884" s="40" t="s">
        <v>23</v>
      </c>
      <c r="F884" s="216" t="s">
        <v>527</v>
      </c>
      <c r="G884" s="40" t="s">
        <v>2927</v>
      </c>
      <c r="H884" s="216">
        <v>537080</v>
      </c>
      <c r="I884" s="328" t="s">
        <v>84</v>
      </c>
      <c r="J884" s="61">
        <v>931104</v>
      </c>
      <c r="K884" s="63" t="s">
        <v>23</v>
      </c>
      <c r="L884" s="215" t="s">
        <v>440</v>
      </c>
      <c r="M884" s="218" t="s">
        <v>2134</v>
      </c>
      <c r="P884" s="189" t="s">
        <v>1200</v>
      </c>
      <c r="Q884" s="63" t="s">
        <v>47</v>
      </c>
      <c r="R884" s="215" t="s">
        <v>508</v>
      </c>
    </row>
    <row r="885" spans="1:18">
      <c r="A885" s="189" t="s">
        <v>1411</v>
      </c>
      <c r="B885" s="216">
        <v>25400</v>
      </c>
      <c r="C885" s="40" t="s">
        <v>2923</v>
      </c>
      <c r="D885" s="216">
        <v>931119</v>
      </c>
      <c r="E885" s="40" t="s">
        <v>23</v>
      </c>
      <c r="F885" s="216" t="s">
        <v>523</v>
      </c>
      <c r="G885" s="40" t="s">
        <v>2928</v>
      </c>
      <c r="H885" s="216">
        <v>537080</v>
      </c>
      <c r="I885" s="328" t="s">
        <v>84</v>
      </c>
      <c r="J885" s="61">
        <v>931104</v>
      </c>
      <c r="K885" s="63" t="s">
        <v>23</v>
      </c>
      <c r="L885" s="215" t="s">
        <v>437</v>
      </c>
      <c r="M885" s="218" t="s">
        <v>2134</v>
      </c>
      <c r="P885" s="189" t="s">
        <v>2309</v>
      </c>
      <c r="Q885" s="63" t="s">
        <v>47</v>
      </c>
      <c r="R885" s="215" t="s">
        <v>508</v>
      </c>
    </row>
    <row r="886" spans="1:18">
      <c r="A886" s="189" t="s">
        <v>781</v>
      </c>
      <c r="B886" s="216">
        <v>25590</v>
      </c>
      <c r="C886" s="40" t="s">
        <v>1564</v>
      </c>
      <c r="D886" s="216">
        <v>931150</v>
      </c>
      <c r="E886" s="40" t="s">
        <v>1564</v>
      </c>
      <c r="F886" s="216"/>
      <c r="G886" s="40" t="s">
        <v>1377</v>
      </c>
      <c r="H886" s="216">
        <v>537080</v>
      </c>
      <c r="I886" s="328" t="s">
        <v>84</v>
      </c>
      <c r="J886" s="61">
        <v>931150</v>
      </c>
      <c r="K886" s="63" t="s">
        <v>47</v>
      </c>
      <c r="L886" s="215" t="s">
        <v>1564</v>
      </c>
      <c r="M886" s="218" t="s">
        <v>2134</v>
      </c>
      <c r="P886" s="189" t="s">
        <v>2659</v>
      </c>
      <c r="Q886" s="63" t="s">
        <v>47</v>
      </c>
      <c r="R886" s="215" t="s">
        <v>508</v>
      </c>
    </row>
    <row r="887" spans="1:18">
      <c r="A887" s="189" t="s">
        <v>1419</v>
      </c>
      <c r="B887" s="216">
        <v>25430</v>
      </c>
      <c r="C887" s="40" t="s">
        <v>2951</v>
      </c>
      <c r="D887" s="216">
        <v>931170</v>
      </c>
      <c r="E887" s="40" t="s">
        <v>1515</v>
      </c>
      <c r="F887" s="216"/>
      <c r="G887" s="40" t="s">
        <v>1377</v>
      </c>
      <c r="H887" s="216">
        <v>537080</v>
      </c>
      <c r="I887" s="328" t="s">
        <v>84</v>
      </c>
      <c r="J887" s="61">
        <v>931170</v>
      </c>
      <c r="K887" s="63" t="s">
        <v>47</v>
      </c>
      <c r="L887" s="215" t="s">
        <v>508</v>
      </c>
      <c r="M887" s="218" t="s">
        <v>2134</v>
      </c>
      <c r="P887" s="189" t="s">
        <v>2365</v>
      </c>
      <c r="Q887" s="63" t="s">
        <v>47</v>
      </c>
      <c r="R887" s="215" t="s">
        <v>508</v>
      </c>
    </row>
    <row r="888" spans="1:18">
      <c r="A888" s="189" t="s">
        <v>1507</v>
      </c>
      <c r="B888" s="216">
        <v>25430</v>
      </c>
      <c r="C888" s="40" t="s">
        <v>2951</v>
      </c>
      <c r="D888" s="216">
        <v>931170</v>
      </c>
      <c r="E888" s="40" t="s">
        <v>1515</v>
      </c>
      <c r="F888" s="216" t="s">
        <v>527</v>
      </c>
      <c r="G888" s="40" t="s">
        <v>2927</v>
      </c>
      <c r="H888" s="216">
        <v>537080</v>
      </c>
      <c r="I888" s="328" t="s">
        <v>84</v>
      </c>
      <c r="J888" s="61">
        <v>931170</v>
      </c>
      <c r="K888" s="63" t="s">
        <v>47</v>
      </c>
      <c r="L888" s="215" t="s">
        <v>508</v>
      </c>
      <c r="M888" s="218" t="s">
        <v>2134</v>
      </c>
      <c r="P888" s="189" t="s">
        <v>1216</v>
      </c>
      <c r="Q888" s="63" t="s">
        <v>47</v>
      </c>
      <c r="R888" s="215" t="s">
        <v>508</v>
      </c>
    </row>
    <row r="889" spans="1:18">
      <c r="A889" s="189" t="s">
        <v>1412</v>
      </c>
      <c r="B889" s="216">
        <v>25400</v>
      </c>
      <c r="C889" s="40" t="s">
        <v>2923</v>
      </c>
      <c r="D889" s="216">
        <v>931183</v>
      </c>
      <c r="E889" s="40" t="s">
        <v>2929</v>
      </c>
      <c r="F889" s="216"/>
      <c r="G889" s="40" t="s">
        <v>1377</v>
      </c>
      <c r="H889" s="216">
        <v>537080</v>
      </c>
      <c r="I889" s="328" t="s">
        <v>84</v>
      </c>
      <c r="J889" s="61">
        <v>931104</v>
      </c>
      <c r="K889" s="63" t="s">
        <v>1766</v>
      </c>
      <c r="L889" s="215" t="s">
        <v>1775</v>
      </c>
      <c r="M889" s="218" t="s">
        <v>2134</v>
      </c>
      <c r="P889" s="189" t="s">
        <v>2312</v>
      </c>
      <c r="Q889" s="63" t="s">
        <v>47</v>
      </c>
      <c r="R889" s="215" t="s">
        <v>508</v>
      </c>
    </row>
    <row r="890" spans="1:18">
      <c r="A890" s="189" t="s">
        <v>1418</v>
      </c>
      <c r="B890" s="216">
        <v>25420</v>
      </c>
      <c r="C890" s="40" t="s">
        <v>449</v>
      </c>
      <c r="D890" s="216">
        <v>931186</v>
      </c>
      <c r="E890" s="40" t="s">
        <v>504</v>
      </c>
      <c r="F890" s="216"/>
      <c r="G890" s="40" t="s">
        <v>1377</v>
      </c>
      <c r="H890" s="216">
        <v>537080</v>
      </c>
      <c r="I890" s="328" t="s">
        <v>84</v>
      </c>
      <c r="J890" s="61">
        <v>931180</v>
      </c>
      <c r="K890" s="63" t="s">
        <v>449</v>
      </c>
      <c r="L890" s="215" t="s">
        <v>504</v>
      </c>
      <c r="M890" s="218" t="s">
        <v>2134</v>
      </c>
      <c r="P890" s="189" t="s">
        <v>2204</v>
      </c>
      <c r="Q890" s="63" t="s">
        <v>47</v>
      </c>
      <c r="R890" s="215" t="s">
        <v>508</v>
      </c>
    </row>
    <row r="891" spans="1:18">
      <c r="A891" s="189" t="s">
        <v>1642</v>
      </c>
      <c r="B891" s="216">
        <v>25420</v>
      </c>
      <c r="C891" s="40" t="s">
        <v>449</v>
      </c>
      <c r="D891" s="216">
        <v>931189</v>
      </c>
      <c r="E891" s="40" t="s">
        <v>502</v>
      </c>
      <c r="F891" s="216"/>
      <c r="G891" s="40" t="s">
        <v>1377</v>
      </c>
      <c r="H891" s="216">
        <v>537080</v>
      </c>
      <c r="I891" s="328" t="s">
        <v>84</v>
      </c>
      <c r="J891" s="61">
        <v>931180</v>
      </c>
      <c r="K891" s="63" t="s">
        <v>449</v>
      </c>
      <c r="L891" s="215" t="s">
        <v>502</v>
      </c>
      <c r="M891" s="218" t="s">
        <v>2134</v>
      </c>
      <c r="P891" s="189" t="s">
        <v>1348</v>
      </c>
      <c r="Q891" s="63" t="s">
        <v>47</v>
      </c>
      <c r="R891" s="215" t="s">
        <v>508</v>
      </c>
    </row>
    <row r="892" spans="1:18">
      <c r="A892" s="189" t="s">
        <v>1413</v>
      </c>
      <c r="B892" s="216">
        <v>25400</v>
      </c>
      <c r="C892" s="40" t="s">
        <v>2923</v>
      </c>
      <c r="D892" s="216">
        <v>931200</v>
      </c>
      <c r="E892" s="40" t="s">
        <v>2930</v>
      </c>
      <c r="F892" s="216"/>
      <c r="G892" s="40" t="s">
        <v>1377</v>
      </c>
      <c r="H892" s="216">
        <v>537080</v>
      </c>
      <c r="I892" s="328" t="s">
        <v>84</v>
      </c>
      <c r="J892" s="61">
        <v>931104</v>
      </c>
      <c r="K892" s="63" t="s">
        <v>450</v>
      </c>
      <c r="L892" s="215" t="s">
        <v>1776</v>
      </c>
      <c r="M892" s="218" t="s">
        <v>2134</v>
      </c>
      <c r="P892" s="189" t="s">
        <v>1230</v>
      </c>
      <c r="Q892" s="63" t="s">
        <v>47</v>
      </c>
      <c r="R892" s="215" t="s">
        <v>508</v>
      </c>
    </row>
    <row r="893" spans="1:18">
      <c r="A893" s="189" t="s">
        <v>2625</v>
      </c>
      <c r="B893" s="350">
        <v>25400</v>
      </c>
      <c r="C893" s="40" t="s">
        <v>2923</v>
      </c>
      <c r="D893" s="216">
        <v>931210</v>
      </c>
      <c r="E893" s="40" t="s">
        <v>510</v>
      </c>
      <c r="F893" s="350" t="s">
        <v>511</v>
      </c>
      <c r="G893" s="40" t="s">
        <v>2866</v>
      </c>
      <c r="H893" s="216">
        <v>537080</v>
      </c>
      <c r="I893" s="328" t="s">
        <v>84</v>
      </c>
      <c r="J893" s="61">
        <v>931104</v>
      </c>
      <c r="K893" s="63" t="s">
        <v>450</v>
      </c>
      <c r="L893" s="215" t="s">
        <v>510</v>
      </c>
      <c r="M893" s="218" t="s">
        <v>2134</v>
      </c>
      <c r="P893" s="189" t="s">
        <v>2216</v>
      </c>
      <c r="Q893" s="63" t="s">
        <v>47</v>
      </c>
      <c r="R893" s="215" t="s">
        <v>508</v>
      </c>
    </row>
    <row r="894" spans="1:18">
      <c r="A894" s="189" t="s">
        <v>1710</v>
      </c>
      <c r="B894" s="216">
        <v>25400</v>
      </c>
      <c r="C894" s="40" t="s">
        <v>2923</v>
      </c>
      <c r="D894" s="216">
        <v>931210</v>
      </c>
      <c r="E894" s="40" t="s">
        <v>510</v>
      </c>
      <c r="F894" s="216" t="s">
        <v>1377</v>
      </c>
      <c r="G894" s="40" t="s">
        <v>1377</v>
      </c>
      <c r="H894" s="216">
        <v>537080</v>
      </c>
      <c r="I894" s="328" t="s">
        <v>84</v>
      </c>
      <c r="J894" s="61">
        <v>931104</v>
      </c>
      <c r="K894" s="63" t="s">
        <v>450</v>
      </c>
      <c r="L894" s="215" t="s">
        <v>510</v>
      </c>
      <c r="M894" s="218" t="s">
        <v>2134</v>
      </c>
      <c r="P894" s="189" t="s">
        <v>1466</v>
      </c>
      <c r="Q894" s="63" t="s">
        <v>47</v>
      </c>
      <c r="R894" s="215" t="s">
        <v>508</v>
      </c>
    </row>
    <row r="895" spans="1:18">
      <c r="A895" s="189" t="s">
        <v>554</v>
      </c>
      <c r="B895" s="216">
        <v>25400</v>
      </c>
      <c r="C895" s="40" t="s">
        <v>2923</v>
      </c>
      <c r="D895" s="216">
        <v>931220</v>
      </c>
      <c r="E895" s="40" t="s">
        <v>529</v>
      </c>
      <c r="F895" s="216"/>
      <c r="G895" s="40" t="s">
        <v>1377</v>
      </c>
      <c r="H895" s="216">
        <v>537080</v>
      </c>
      <c r="I895" s="328" t="s">
        <v>84</v>
      </c>
      <c r="J895" s="61">
        <v>931104</v>
      </c>
      <c r="K895" s="63" t="s">
        <v>1766</v>
      </c>
      <c r="L895" s="215" t="s">
        <v>117</v>
      </c>
      <c r="M895" s="218" t="s">
        <v>2134</v>
      </c>
      <c r="P895" s="189" t="s">
        <v>2296</v>
      </c>
      <c r="Q895" s="63" t="s">
        <v>47</v>
      </c>
      <c r="R895" s="215" t="s">
        <v>508</v>
      </c>
    </row>
    <row r="896" spans="1:18">
      <c r="A896" s="189" t="s">
        <v>1881</v>
      </c>
      <c r="B896" s="216">
        <v>25400</v>
      </c>
      <c r="C896" s="40" t="s">
        <v>2923</v>
      </c>
      <c r="D896" s="216">
        <v>931230</v>
      </c>
      <c r="E896" s="40" t="s">
        <v>2931</v>
      </c>
      <c r="F896" s="216" t="s">
        <v>1377</v>
      </c>
      <c r="G896" s="40" t="s">
        <v>1377</v>
      </c>
      <c r="H896" s="216">
        <v>537080</v>
      </c>
      <c r="I896" s="328" t="s">
        <v>84</v>
      </c>
      <c r="J896" s="61">
        <v>931104</v>
      </c>
      <c r="K896" s="63" t="s">
        <v>47</v>
      </c>
      <c r="L896" s="215" t="s">
        <v>507</v>
      </c>
      <c r="M896" s="218" t="s">
        <v>2134</v>
      </c>
      <c r="P896" s="189" t="s">
        <v>2215</v>
      </c>
      <c r="Q896" s="63" t="s">
        <v>47</v>
      </c>
      <c r="R896" s="215" t="s">
        <v>508</v>
      </c>
    </row>
    <row r="897" spans="1:18">
      <c r="A897" s="189" t="s">
        <v>588</v>
      </c>
      <c r="B897" s="216">
        <v>25400</v>
      </c>
      <c r="C897" s="40" t="s">
        <v>2923</v>
      </c>
      <c r="D897" s="216">
        <v>931235</v>
      </c>
      <c r="E897" s="40" t="s">
        <v>46</v>
      </c>
      <c r="F897" s="216"/>
      <c r="G897" s="40" t="s">
        <v>1377</v>
      </c>
      <c r="H897" s="216">
        <v>537080</v>
      </c>
      <c r="I897" s="328" t="s">
        <v>84</v>
      </c>
      <c r="J897" s="61">
        <v>931104</v>
      </c>
      <c r="K897" s="63" t="s">
        <v>1766</v>
      </c>
      <c r="L897" s="215" t="s">
        <v>46</v>
      </c>
      <c r="M897" s="218" t="s">
        <v>2134</v>
      </c>
      <c r="P897" s="189" t="s">
        <v>2305</v>
      </c>
      <c r="Q897" s="63" t="s">
        <v>47</v>
      </c>
      <c r="R897" s="215" t="s">
        <v>508</v>
      </c>
    </row>
    <row r="898" spans="1:18">
      <c r="A898" s="189" t="s">
        <v>606</v>
      </c>
      <c r="B898" s="216">
        <v>25400</v>
      </c>
      <c r="C898" s="40" t="s">
        <v>2923</v>
      </c>
      <c r="D898" s="216">
        <v>931240</v>
      </c>
      <c r="E898" s="40" t="s">
        <v>104</v>
      </c>
      <c r="F898" s="216"/>
      <c r="G898" s="40" t="s">
        <v>1377</v>
      </c>
      <c r="H898" s="216">
        <v>537080</v>
      </c>
      <c r="I898" s="328" t="s">
        <v>84</v>
      </c>
      <c r="J898" s="61">
        <v>931104</v>
      </c>
      <c r="K898" s="63" t="s">
        <v>1766</v>
      </c>
      <c r="L898" s="215" t="s">
        <v>104</v>
      </c>
      <c r="M898" s="218" t="s">
        <v>2134</v>
      </c>
      <c r="P898" s="189" t="s">
        <v>2308</v>
      </c>
      <c r="Q898" s="63" t="s">
        <v>47</v>
      </c>
      <c r="R898" s="215" t="s">
        <v>508</v>
      </c>
    </row>
    <row r="899" spans="1:18">
      <c r="A899" s="189" t="s">
        <v>1414</v>
      </c>
      <c r="B899" s="216">
        <v>25400</v>
      </c>
      <c r="C899" s="40" t="s">
        <v>2923</v>
      </c>
      <c r="D899" s="216">
        <v>931245</v>
      </c>
      <c r="E899" s="40" t="s">
        <v>429</v>
      </c>
      <c r="F899" s="216"/>
      <c r="G899" s="40" t="s">
        <v>1377</v>
      </c>
      <c r="H899" s="216">
        <v>537080</v>
      </c>
      <c r="I899" s="328" t="s">
        <v>84</v>
      </c>
      <c r="J899" s="61">
        <v>931104</v>
      </c>
      <c r="K899" s="63" t="s">
        <v>1766</v>
      </c>
      <c r="L899" s="215" t="s">
        <v>429</v>
      </c>
      <c r="M899" s="218" t="s">
        <v>2134</v>
      </c>
      <c r="P899" s="189" t="s">
        <v>2206</v>
      </c>
      <c r="Q899" s="63" t="s">
        <v>47</v>
      </c>
      <c r="R899" s="215" t="s">
        <v>508</v>
      </c>
    </row>
    <row r="900" spans="1:18">
      <c r="A900" s="189" t="s">
        <v>2274</v>
      </c>
      <c r="B900" s="216">
        <v>25400</v>
      </c>
      <c r="C900" s="40" t="s">
        <v>2923</v>
      </c>
      <c r="D900" s="216">
        <v>931245</v>
      </c>
      <c r="E900" s="40" t="s">
        <v>429</v>
      </c>
      <c r="F900" s="216" t="s">
        <v>524</v>
      </c>
      <c r="G900" s="40" t="s">
        <v>2945</v>
      </c>
      <c r="H900" s="216">
        <v>537080</v>
      </c>
      <c r="I900" s="328" t="s">
        <v>84</v>
      </c>
      <c r="J900" s="61">
        <v>931104</v>
      </c>
      <c r="K900" s="63" t="s">
        <v>1766</v>
      </c>
      <c r="L900" s="215" t="s">
        <v>429</v>
      </c>
      <c r="M900" s="218" t="s">
        <v>2134</v>
      </c>
      <c r="P900" s="189" t="s">
        <v>1353</v>
      </c>
      <c r="Q900" s="63" t="s">
        <v>47</v>
      </c>
      <c r="R900" s="215" t="s">
        <v>508</v>
      </c>
    </row>
    <row r="901" spans="1:18">
      <c r="A901" s="189" t="s">
        <v>1331</v>
      </c>
      <c r="B901" s="216">
        <v>25400</v>
      </c>
      <c r="C901" s="40" t="s">
        <v>2923</v>
      </c>
      <c r="D901" s="216">
        <v>931250</v>
      </c>
      <c r="E901" s="40" t="s">
        <v>430</v>
      </c>
      <c r="F901" s="216"/>
      <c r="G901" s="40" t="s">
        <v>1377</v>
      </c>
      <c r="H901" s="216">
        <v>537080</v>
      </c>
      <c r="I901" s="328" t="s">
        <v>84</v>
      </c>
      <c r="J901" s="61">
        <v>931104</v>
      </c>
      <c r="K901" s="63" t="s">
        <v>1766</v>
      </c>
      <c r="L901" s="215" t="s">
        <v>430</v>
      </c>
      <c r="M901" s="218" t="s">
        <v>2134</v>
      </c>
      <c r="P901" s="189" t="s">
        <v>1233</v>
      </c>
      <c r="Q901" s="63" t="s">
        <v>47</v>
      </c>
      <c r="R901" s="215" t="s">
        <v>508</v>
      </c>
    </row>
    <row r="902" spans="1:18">
      <c r="A902" s="189" t="s">
        <v>675</v>
      </c>
      <c r="B902" s="216">
        <v>25400</v>
      </c>
      <c r="C902" s="40" t="s">
        <v>2923</v>
      </c>
      <c r="D902" s="216">
        <v>931260</v>
      </c>
      <c r="E902" s="40" t="s">
        <v>115</v>
      </c>
      <c r="F902" s="216"/>
      <c r="G902" s="40" t="s">
        <v>1377</v>
      </c>
      <c r="H902" s="216">
        <v>537080</v>
      </c>
      <c r="I902" s="328" t="s">
        <v>84</v>
      </c>
      <c r="J902" s="61">
        <v>931104</v>
      </c>
      <c r="K902" s="63" t="s">
        <v>1766</v>
      </c>
      <c r="L902" s="215" t="s">
        <v>115</v>
      </c>
      <c r="M902" s="218" t="s">
        <v>2134</v>
      </c>
      <c r="P902" s="189" t="s">
        <v>2218</v>
      </c>
      <c r="Q902" s="63" t="s">
        <v>47</v>
      </c>
      <c r="R902" s="215" t="s">
        <v>508</v>
      </c>
    </row>
    <row r="903" spans="1:18">
      <c r="A903" s="189" t="s">
        <v>1344</v>
      </c>
      <c r="B903" s="216">
        <v>25400</v>
      </c>
      <c r="C903" s="40" t="s">
        <v>2923</v>
      </c>
      <c r="D903" s="216">
        <v>931265</v>
      </c>
      <c r="E903" s="40" t="s">
        <v>2932</v>
      </c>
      <c r="F903" s="216"/>
      <c r="G903" s="40" t="s">
        <v>1377</v>
      </c>
      <c r="H903" s="216">
        <v>537080</v>
      </c>
      <c r="I903" s="328" t="s">
        <v>84</v>
      </c>
      <c r="J903" s="61">
        <v>931104</v>
      </c>
      <c r="K903" s="63" t="s">
        <v>1766</v>
      </c>
      <c r="L903" s="215" t="s">
        <v>1339</v>
      </c>
      <c r="M903" s="218" t="s">
        <v>2134</v>
      </c>
      <c r="P903" s="189" t="s">
        <v>1468</v>
      </c>
      <c r="Q903" s="63" t="s">
        <v>47</v>
      </c>
      <c r="R903" s="215" t="s">
        <v>508</v>
      </c>
    </row>
    <row r="904" spans="1:18">
      <c r="A904" s="189" t="s">
        <v>358</v>
      </c>
      <c r="B904" s="216">
        <v>25400</v>
      </c>
      <c r="C904" s="40" t="s">
        <v>2923</v>
      </c>
      <c r="D904" s="216">
        <v>931400</v>
      </c>
      <c r="E904" s="40" t="s">
        <v>2934</v>
      </c>
      <c r="F904" s="216" t="s">
        <v>518</v>
      </c>
      <c r="G904" s="40" t="s">
        <v>2935</v>
      </c>
      <c r="H904" s="216">
        <v>537080</v>
      </c>
      <c r="I904" s="328" t="s">
        <v>84</v>
      </c>
      <c r="J904" s="61">
        <v>931104</v>
      </c>
      <c r="K904" s="63" t="s">
        <v>1524</v>
      </c>
      <c r="L904" s="215" t="s">
        <v>326</v>
      </c>
      <c r="M904" s="218" t="s">
        <v>2134</v>
      </c>
      <c r="P904" s="189" t="s">
        <v>2302</v>
      </c>
      <c r="Q904" s="63" t="s">
        <v>47</v>
      </c>
      <c r="R904" s="215" t="s">
        <v>508</v>
      </c>
    </row>
    <row r="905" spans="1:18">
      <c r="A905" s="189" t="s">
        <v>1650</v>
      </c>
      <c r="B905" s="216">
        <v>25400</v>
      </c>
      <c r="C905" s="40" t="s">
        <v>2923</v>
      </c>
      <c r="D905" s="216">
        <v>931400</v>
      </c>
      <c r="E905" s="40" t="s">
        <v>2934</v>
      </c>
      <c r="F905" s="216" t="s">
        <v>517</v>
      </c>
      <c r="G905" s="40" t="s">
        <v>2936</v>
      </c>
      <c r="H905" s="216">
        <v>537080</v>
      </c>
      <c r="I905" s="328" t="s">
        <v>84</v>
      </c>
      <c r="J905" s="61">
        <v>931104</v>
      </c>
      <c r="K905" s="63" t="s">
        <v>1524</v>
      </c>
      <c r="L905" s="215" t="s">
        <v>1224</v>
      </c>
      <c r="M905" s="218" t="s">
        <v>2134</v>
      </c>
      <c r="P905" s="189" t="s">
        <v>1212</v>
      </c>
      <c r="Q905" s="63" t="s">
        <v>47</v>
      </c>
      <c r="R905" s="215" t="s">
        <v>508</v>
      </c>
    </row>
    <row r="906" spans="1:18">
      <c r="A906" s="189" t="s">
        <v>1415</v>
      </c>
      <c r="B906" s="216">
        <v>25400</v>
      </c>
      <c r="C906" s="40" t="s">
        <v>2923</v>
      </c>
      <c r="D906" s="216">
        <v>931400</v>
      </c>
      <c r="E906" s="40" t="s">
        <v>2934</v>
      </c>
      <c r="F906" s="216" t="s">
        <v>514</v>
      </c>
      <c r="G906" s="40" t="s">
        <v>2838</v>
      </c>
      <c r="H906" s="216">
        <v>537080</v>
      </c>
      <c r="I906" s="328" t="s">
        <v>84</v>
      </c>
      <c r="J906" s="61">
        <v>931104</v>
      </c>
      <c r="K906" s="63" t="s">
        <v>1524</v>
      </c>
      <c r="L906" s="397" t="s">
        <v>295</v>
      </c>
      <c r="M906" s="218" t="s">
        <v>2134</v>
      </c>
      <c r="P906" s="189" t="s">
        <v>2367</v>
      </c>
      <c r="Q906" s="63" t="s">
        <v>47</v>
      </c>
      <c r="R906" s="215" t="s">
        <v>508</v>
      </c>
    </row>
    <row r="907" spans="1:18">
      <c r="A907" s="189" t="s">
        <v>1416</v>
      </c>
      <c r="B907" s="216">
        <v>25400</v>
      </c>
      <c r="C907" s="40" t="s">
        <v>2923</v>
      </c>
      <c r="D907" s="216">
        <v>931400</v>
      </c>
      <c r="E907" s="40" t="s">
        <v>2934</v>
      </c>
      <c r="F907" s="216" t="s">
        <v>515</v>
      </c>
      <c r="G907" s="40" t="s">
        <v>2937</v>
      </c>
      <c r="H907" s="216">
        <v>537080</v>
      </c>
      <c r="I907" s="328" t="s">
        <v>84</v>
      </c>
      <c r="J907" s="61">
        <v>931104</v>
      </c>
      <c r="K907" s="63" t="s">
        <v>1524</v>
      </c>
      <c r="L907" s="215" t="s">
        <v>445</v>
      </c>
      <c r="M907" s="218" t="s">
        <v>2134</v>
      </c>
      <c r="P907" s="189" t="s">
        <v>1445</v>
      </c>
      <c r="Q907" s="63" t="s">
        <v>47</v>
      </c>
      <c r="R907" s="215" t="s">
        <v>508</v>
      </c>
    </row>
    <row r="908" spans="1:18">
      <c r="A908" s="189" t="s">
        <v>294</v>
      </c>
      <c r="B908" s="216">
        <v>25400</v>
      </c>
      <c r="C908" s="40" t="s">
        <v>2923</v>
      </c>
      <c r="D908" s="216">
        <v>931400</v>
      </c>
      <c r="E908" s="40" t="s">
        <v>2934</v>
      </c>
      <c r="F908" s="216" t="s">
        <v>513</v>
      </c>
      <c r="G908" s="40" t="s">
        <v>2938</v>
      </c>
      <c r="H908" s="216">
        <v>537080</v>
      </c>
      <c r="I908" s="328" t="s">
        <v>84</v>
      </c>
      <c r="J908" s="61">
        <v>931104</v>
      </c>
      <c r="K908" s="63" t="s">
        <v>1524</v>
      </c>
      <c r="L908" s="215" t="s">
        <v>446</v>
      </c>
      <c r="M908" s="218" t="s">
        <v>2134</v>
      </c>
      <c r="P908" s="189" t="s">
        <v>2214</v>
      </c>
      <c r="Q908" s="63" t="s">
        <v>47</v>
      </c>
      <c r="R908" s="215" t="s">
        <v>508</v>
      </c>
    </row>
    <row r="909" spans="1:18">
      <c r="A909" s="189" t="s">
        <v>1582</v>
      </c>
      <c r="B909" s="216">
        <v>25400</v>
      </c>
      <c r="C909" s="40" t="s">
        <v>2923</v>
      </c>
      <c r="D909" s="216">
        <v>931400</v>
      </c>
      <c r="E909" s="40" t="s">
        <v>2934</v>
      </c>
      <c r="F909" s="216" t="s">
        <v>519</v>
      </c>
      <c r="G909" s="40" t="s">
        <v>2939</v>
      </c>
      <c r="H909" s="216">
        <v>537080</v>
      </c>
      <c r="I909" s="328" t="s">
        <v>84</v>
      </c>
      <c r="J909" s="61">
        <v>931104</v>
      </c>
      <c r="K909" s="63" t="s">
        <v>1524</v>
      </c>
      <c r="L909" s="215" t="s">
        <v>359</v>
      </c>
      <c r="M909" s="218" t="s">
        <v>2134</v>
      </c>
      <c r="P909" s="189" t="s">
        <v>1369</v>
      </c>
      <c r="Q909" s="63" t="s">
        <v>47</v>
      </c>
      <c r="R909" s="215" t="s">
        <v>508</v>
      </c>
    </row>
    <row r="910" spans="1:18">
      <c r="A910" s="189" t="s">
        <v>1417</v>
      </c>
      <c r="B910" s="216">
        <v>25400</v>
      </c>
      <c r="C910" s="40" t="s">
        <v>2923</v>
      </c>
      <c r="D910" s="216">
        <v>931400</v>
      </c>
      <c r="E910" s="40" t="s">
        <v>2934</v>
      </c>
      <c r="F910" s="216"/>
      <c r="G910" s="40" t="s">
        <v>1377</v>
      </c>
      <c r="H910" s="216">
        <v>537080</v>
      </c>
      <c r="I910" s="328" t="s">
        <v>84</v>
      </c>
      <c r="J910" s="61">
        <v>931104</v>
      </c>
      <c r="K910" s="63" t="s">
        <v>1524</v>
      </c>
      <c r="L910" s="215" t="s">
        <v>1913</v>
      </c>
      <c r="M910" s="218" t="s">
        <v>2134</v>
      </c>
      <c r="P910" s="189" t="s">
        <v>1276</v>
      </c>
      <c r="Q910" s="63" t="s">
        <v>47</v>
      </c>
      <c r="R910" s="215" t="s">
        <v>508</v>
      </c>
    </row>
    <row r="911" spans="1:18">
      <c r="A911" s="189" t="s">
        <v>2747</v>
      </c>
      <c r="B911" s="350">
        <v>25400</v>
      </c>
      <c r="C911" s="40" t="s">
        <v>2923</v>
      </c>
      <c r="D911" s="216">
        <v>931400</v>
      </c>
      <c r="E911" s="40" t="s">
        <v>2934</v>
      </c>
      <c r="F911" s="350" t="s">
        <v>527</v>
      </c>
      <c r="G911" s="40" t="s">
        <v>2927</v>
      </c>
      <c r="H911" s="216">
        <v>537080</v>
      </c>
      <c r="I911" s="328" t="s">
        <v>84</v>
      </c>
      <c r="J911" s="61">
        <v>931104</v>
      </c>
      <c r="K911" s="63" t="s">
        <v>23</v>
      </c>
      <c r="L911" s="215" t="s">
        <v>440</v>
      </c>
      <c r="M911" s="218" t="s">
        <v>2134</v>
      </c>
      <c r="P911" s="189" t="s">
        <v>2226</v>
      </c>
      <c r="Q911" s="63" t="s">
        <v>47</v>
      </c>
      <c r="R911" s="215" t="s">
        <v>508</v>
      </c>
    </row>
    <row r="912" spans="1:18">
      <c r="A912" s="189" t="s">
        <v>400</v>
      </c>
      <c r="B912" s="216">
        <v>25400</v>
      </c>
      <c r="C912" s="40" t="s">
        <v>2923</v>
      </c>
      <c r="D912" s="216">
        <v>931400</v>
      </c>
      <c r="E912" s="40" t="s">
        <v>2934</v>
      </c>
      <c r="F912" s="216" t="s">
        <v>520</v>
      </c>
      <c r="G912" s="40" t="s">
        <v>2940</v>
      </c>
      <c r="H912" s="216">
        <v>537080</v>
      </c>
      <c r="I912" s="328" t="s">
        <v>84</v>
      </c>
      <c r="J912" s="61">
        <v>931104</v>
      </c>
      <c r="K912" s="63" t="s">
        <v>1524</v>
      </c>
      <c r="L912" s="215" t="s">
        <v>447</v>
      </c>
      <c r="M912" s="218" t="s">
        <v>2134</v>
      </c>
      <c r="P912" s="189" t="s">
        <v>1482</v>
      </c>
      <c r="Q912" s="63" t="s">
        <v>47</v>
      </c>
      <c r="R912" s="215" t="s">
        <v>508</v>
      </c>
    </row>
    <row r="913" spans="1:18">
      <c r="A913" s="189" t="s">
        <v>428</v>
      </c>
      <c r="B913" s="216">
        <v>25400</v>
      </c>
      <c r="C913" s="40" t="s">
        <v>2923</v>
      </c>
      <c r="D913" s="216">
        <v>931400</v>
      </c>
      <c r="E913" s="40" t="s">
        <v>2934</v>
      </c>
      <c r="F913" s="216" t="s">
        <v>516</v>
      </c>
      <c r="G913" s="40" t="s">
        <v>2944</v>
      </c>
      <c r="H913" s="216">
        <v>537080</v>
      </c>
      <c r="I913" s="328" t="s">
        <v>84</v>
      </c>
      <c r="J913" s="61">
        <v>931104</v>
      </c>
      <c r="K913" s="63" t="s">
        <v>1524</v>
      </c>
      <c r="L913" s="215" t="s">
        <v>448</v>
      </c>
      <c r="M913" s="218" t="s">
        <v>2134</v>
      </c>
      <c r="P913" s="189" t="s">
        <v>2635</v>
      </c>
      <c r="Q913" s="63" t="s">
        <v>47</v>
      </c>
      <c r="R913" s="215" t="s">
        <v>508</v>
      </c>
    </row>
    <row r="914" spans="1:18">
      <c r="A914" s="189" t="s">
        <v>1129</v>
      </c>
      <c r="B914" s="216">
        <v>25420</v>
      </c>
      <c r="C914" s="40" t="s">
        <v>449</v>
      </c>
      <c r="D914" s="216">
        <v>931401</v>
      </c>
      <c r="E914" s="40" t="s">
        <v>2950</v>
      </c>
      <c r="F914" s="216"/>
      <c r="G914" s="40" t="s">
        <v>1377</v>
      </c>
      <c r="H914" s="216">
        <v>537080</v>
      </c>
      <c r="I914" s="328" t="s">
        <v>84</v>
      </c>
      <c r="J914" s="61">
        <v>931180</v>
      </c>
      <c r="K914" s="63" t="s">
        <v>449</v>
      </c>
      <c r="L914" s="215" t="s">
        <v>503</v>
      </c>
      <c r="M914" s="218" t="s">
        <v>2134</v>
      </c>
      <c r="P914" s="189" t="s">
        <v>1493</v>
      </c>
      <c r="Q914" s="63" t="s">
        <v>47</v>
      </c>
      <c r="R914" s="215" t="s">
        <v>508</v>
      </c>
    </row>
    <row r="915" spans="1:18">
      <c r="A915" s="189" t="s">
        <v>2450</v>
      </c>
      <c r="B915" s="309">
        <v>25620</v>
      </c>
      <c r="C915" s="40" t="s">
        <v>2347</v>
      </c>
      <c r="D915" s="310">
        <v>931750</v>
      </c>
      <c r="E915" s="40" t="s">
        <v>2347</v>
      </c>
      <c r="F915" s="310"/>
      <c r="G915" s="40" t="s">
        <v>1377</v>
      </c>
      <c r="H915" s="311">
        <v>537080</v>
      </c>
      <c r="I915" s="328" t="s">
        <v>84</v>
      </c>
      <c r="J915" s="310">
        <v>931750</v>
      </c>
      <c r="K915" s="307" t="s">
        <v>1524</v>
      </c>
      <c r="L915" s="308" t="s">
        <v>448</v>
      </c>
      <c r="M915" s="218" t="s">
        <v>2134</v>
      </c>
      <c r="P915" s="189" t="s">
        <v>1638</v>
      </c>
      <c r="Q915" s="63" t="s">
        <v>47</v>
      </c>
      <c r="R915" s="215" t="s">
        <v>508</v>
      </c>
    </row>
    <row r="916" spans="1:18">
      <c r="A916" s="189" t="s">
        <v>832</v>
      </c>
      <c r="B916" s="216">
        <v>25540</v>
      </c>
      <c r="C916" s="40" t="s">
        <v>442</v>
      </c>
      <c r="D916" s="216">
        <v>931116</v>
      </c>
      <c r="E916" s="40" t="s">
        <v>442</v>
      </c>
      <c r="F916" s="216"/>
      <c r="G916" s="40" t="s">
        <v>1377</v>
      </c>
      <c r="H916" s="323">
        <v>536760</v>
      </c>
      <c r="I916" s="328" t="s">
        <v>2872</v>
      </c>
      <c r="J916" s="61">
        <v>931116</v>
      </c>
      <c r="K916" s="63" t="s">
        <v>47</v>
      </c>
      <c r="L916" s="215" t="s">
        <v>442</v>
      </c>
      <c r="M916" s="325" t="s">
        <v>2130</v>
      </c>
      <c r="P916" s="189" t="s">
        <v>1475</v>
      </c>
      <c r="Q916" s="63" t="s">
        <v>47</v>
      </c>
      <c r="R916" s="215" t="s">
        <v>508</v>
      </c>
    </row>
    <row r="917" spans="1:18">
      <c r="A917" s="189" t="s">
        <v>1243</v>
      </c>
      <c r="B917" s="216">
        <v>25400</v>
      </c>
      <c r="C917" s="40" t="s">
        <v>2923</v>
      </c>
      <c r="D917" s="216">
        <v>931119</v>
      </c>
      <c r="E917" s="40" t="s">
        <v>23</v>
      </c>
      <c r="F917" s="216"/>
      <c r="G917" s="40" t="s">
        <v>1377</v>
      </c>
      <c r="H917" s="323">
        <v>536760</v>
      </c>
      <c r="I917" s="328" t="s">
        <v>2872</v>
      </c>
      <c r="J917" s="61">
        <v>931104</v>
      </c>
      <c r="K917" s="63" t="s">
        <v>23</v>
      </c>
      <c r="L917" s="215" t="s">
        <v>506</v>
      </c>
      <c r="M917" s="325" t="s">
        <v>2130</v>
      </c>
      <c r="P917" s="189" t="s">
        <v>1458</v>
      </c>
      <c r="Q917" s="63" t="s">
        <v>47</v>
      </c>
      <c r="R917" s="215" t="s">
        <v>508</v>
      </c>
    </row>
    <row r="918" spans="1:18">
      <c r="A918" s="189" t="s">
        <v>1248</v>
      </c>
      <c r="B918" s="216">
        <v>25590</v>
      </c>
      <c r="C918" s="40" t="s">
        <v>1564</v>
      </c>
      <c r="D918" s="216">
        <v>931150</v>
      </c>
      <c r="E918" s="40" t="s">
        <v>1564</v>
      </c>
      <c r="F918" s="216"/>
      <c r="G918" s="40" t="s">
        <v>1377</v>
      </c>
      <c r="H918" s="323">
        <v>536760</v>
      </c>
      <c r="I918" s="328" t="s">
        <v>2872</v>
      </c>
      <c r="J918" s="61">
        <v>931150</v>
      </c>
      <c r="K918" s="63" t="s">
        <v>47</v>
      </c>
      <c r="L918" s="215" t="s">
        <v>1564</v>
      </c>
      <c r="M918" s="325" t="s">
        <v>2130</v>
      </c>
      <c r="P918" s="189" t="s">
        <v>2205</v>
      </c>
      <c r="Q918" s="63" t="s">
        <v>47</v>
      </c>
      <c r="R918" s="215" t="s">
        <v>508</v>
      </c>
    </row>
    <row r="919" spans="1:18">
      <c r="A919" s="189" t="s">
        <v>1301</v>
      </c>
      <c r="B919" s="216">
        <v>25430</v>
      </c>
      <c r="C919" s="40" t="s">
        <v>2951</v>
      </c>
      <c r="D919" s="216">
        <v>931170</v>
      </c>
      <c r="E919" s="40" t="s">
        <v>1515</v>
      </c>
      <c r="F919" s="216"/>
      <c r="G919" s="40" t="s">
        <v>1377</v>
      </c>
      <c r="H919" s="323">
        <v>536760</v>
      </c>
      <c r="I919" s="328" t="s">
        <v>2872</v>
      </c>
      <c r="J919" s="61">
        <v>931170</v>
      </c>
      <c r="K919" s="63" t="s">
        <v>47</v>
      </c>
      <c r="L919" s="215" t="s">
        <v>508</v>
      </c>
      <c r="M919" s="325" t="s">
        <v>2130</v>
      </c>
      <c r="P919" s="189" t="s">
        <v>1449</v>
      </c>
      <c r="Q919" s="63" t="s">
        <v>47</v>
      </c>
      <c r="R919" s="215" t="s">
        <v>508</v>
      </c>
    </row>
    <row r="920" spans="1:18">
      <c r="A920" s="189" t="s">
        <v>1264</v>
      </c>
      <c r="B920" s="216">
        <v>25420</v>
      </c>
      <c r="C920" s="40" t="s">
        <v>449</v>
      </c>
      <c r="D920" s="216">
        <v>931180</v>
      </c>
      <c r="E920" s="40" t="s">
        <v>449</v>
      </c>
      <c r="F920" s="216"/>
      <c r="G920" s="40" t="s">
        <v>1377</v>
      </c>
      <c r="H920" s="323">
        <v>536760</v>
      </c>
      <c r="I920" s="328" t="s">
        <v>2872</v>
      </c>
      <c r="J920" s="61">
        <v>931180</v>
      </c>
      <c r="K920" s="63" t="s">
        <v>449</v>
      </c>
      <c r="L920" s="215" t="s">
        <v>505</v>
      </c>
      <c r="M920" s="325" t="s">
        <v>2130</v>
      </c>
      <c r="P920" s="189" t="s">
        <v>1253</v>
      </c>
      <c r="Q920" s="63" t="s">
        <v>47</v>
      </c>
      <c r="R920" s="215" t="s">
        <v>508</v>
      </c>
    </row>
    <row r="921" spans="1:18">
      <c r="A921" s="189" t="s">
        <v>1265</v>
      </c>
      <c r="B921" s="216">
        <v>25420</v>
      </c>
      <c r="C921" s="40" t="s">
        <v>449</v>
      </c>
      <c r="D921" s="216">
        <v>931182</v>
      </c>
      <c r="E921" s="40" t="s">
        <v>1056</v>
      </c>
      <c r="F921" s="216"/>
      <c r="G921" s="40" t="s">
        <v>1377</v>
      </c>
      <c r="H921" s="323">
        <v>536760</v>
      </c>
      <c r="I921" s="328" t="s">
        <v>2872</v>
      </c>
      <c r="J921" s="61">
        <v>931180</v>
      </c>
      <c r="K921" s="63" t="s">
        <v>449</v>
      </c>
      <c r="L921" s="215" t="s">
        <v>1056</v>
      </c>
      <c r="M921" s="325" t="s">
        <v>2130</v>
      </c>
      <c r="P921" s="189" t="s">
        <v>2217</v>
      </c>
      <c r="Q921" s="63" t="s">
        <v>47</v>
      </c>
      <c r="R921" s="215" t="s">
        <v>508</v>
      </c>
    </row>
    <row r="922" spans="1:18">
      <c r="A922" s="189" t="s">
        <v>1260</v>
      </c>
      <c r="B922" s="216">
        <v>25400</v>
      </c>
      <c r="C922" s="40" t="s">
        <v>2923</v>
      </c>
      <c r="D922" s="216">
        <v>931183</v>
      </c>
      <c r="E922" s="40" t="s">
        <v>2929</v>
      </c>
      <c r="F922" s="216"/>
      <c r="G922" s="40" t="s">
        <v>1377</v>
      </c>
      <c r="H922" s="323">
        <v>536760</v>
      </c>
      <c r="I922" s="328" t="s">
        <v>2872</v>
      </c>
      <c r="J922" s="61">
        <v>931104</v>
      </c>
      <c r="K922" s="63" t="s">
        <v>1766</v>
      </c>
      <c r="L922" s="215" t="s">
        <v>1775</v>
      </c>
      <c r="M922" s="325" t="s">
        <v>2130</v>
      </c>
      <c r="P922" s="189" t="s">
        <v>1473</v>
      </c>
      <c r="Q922" s="63" t="s">
        <v>47</v>
      </c>
      <c r="R922" s="215" t="s">
        <v>508</v>
      </c>
    </row>
    <row r="923" spans="1:18">
      <c r="A923" s="189" t="s">
        <v>1249</v>
      </c>
      <c r="B923" s="216">
        <v>25420</v>
      </c>
      <c r="C923" s="40" t="s">
        <v>449</v>
      </c>
      <c r="D923" s="216">
        <v>931186</v>
      </c>
      <c r="E923" s="40" t="s">
        <v>504</v>
      </c>
      <c r="F923" s="216"/>
      <c r="G923" s="40" t="s">
        <v>1377</v>
      </c>
      <c r="H923" s="323">
        <v>536760</v>
      </c>
      <c r="I923" s="328" t="s">
        <v>2872</v>
      </c>
      <c r="J923" s="61">
        <v>931180</v>
      </c>
      <c r="K923" s="63" t="s">
        <v>449</v>
      </c>
      <c r="L923" s="215" t="s">
        <v>504</v>
      </c>
      <c r="M923" s="325" t="s">
        <v>2130</v>
      </c>
      <c r="P923" s="189" t="s">
        <v>2211</v>
      </c>
      <c r="Q923" s="63" t="s">
        <v>47</v>
      </c>
      <c r="R923" s="215" t="s">
        <v>508</v>
      </c>
    </row>
    <row r="924" spans="1:18">
      <c r="A924" s="189" t="s">
        <v>1271</v>
      </c>
      <c r="B924" s="216">
        <v>25420</v>
      </c>
      <c r="C924" s="40" t="s">
        <v>449</v>
      </c>
      <c r="D924" s="216">
        <v>931189</v>
      </c>
      <c r="E924" s="40" t="s">
        <v>502</v>
      </c>
      <c r="F924" s="216"/>
      <c r="G924" s="40" t="s">
        <v>1377</v>
      </c>
      <c r="H924" s="323">
        <v>536760</v>
      </c>
      <c r="I924" s="328" t="s">
        <v>2872</v>
      </c>
      <c r="J924" s="61">
        <v>931180</v>
      </c>
      <c r="K924" s="63" t="s">
        <v>449</v>
      </c>
      <c r="L924" s="215" t="s">
        <v>502</v>
      </c>
      <c r="M924" s="325" t="s">
        <v>2130</v>
      </c>
      <c r="P924" s="189" t="s">
        <v>1365</v>
      </c>
      <c r="Q924" s="63" t="s">
        <v>47</v>
      </c>
      <c r="R924" s="215" t="s">
        <v>508</v>
      </c>
    </row>
    <row r="925" spans="1:18">
      <c r="A925" s="189" t="s">
        <v>1268</v>
      </c>
      <c r="B925" s="216">
        <v>25400</v>
      </c>
      <c r="C925" s="40" t="s">
        <v>2923</v>
      </c>
      <c r="D925" s="216">
        <v>931200</v>
      </c>
      <c r="E925" s="40" t="s">
        <v>2930</v>
      </c>
      <c r="F925" s="216"/>
      <c r="G925" s="40" t="s">
        <v>1377</v>
      </c>
      <c r="H925" s="323">
        <v>536760</v>
      </c>
      <c r="I925" s="328" t="s">
        <v>2872</v>
      </c>
      <c r="J925" s="61">
        <v>931104</v>
      </c>
      <c r="K925" s="63" t="s">
        <v>450</v>
      </c>
      <c r="L925" s="215" t="s">
        <v>1776</v>
      </c>
      <c r="M925" s="325" t="s">
        <v>2130</v>
      </c>
      <c r="P925" s="189" t="s">
        <v>1258</v>
      </c>
      <c r="Q925" s="63" t="s">
        <v>47</v>
      </c>
      <c r="R925" s="215" t="s">
        <v>508</v>
      </c>
    </row>
    <row r="926" spans="1:18">
      <c r="A926" s="189" t="s">
        <v>2261</v>
      </c>
      <c r="B926" s="216">
        <v>25400</v>
      </c>
      <c r="C926" s="40" t="s">
        <v>2923</v>
      </c>
      <c r="D926" s="216">
        <v>931205</v>
      </c>
      <c r="E926" s="40" t="s">
        <v>2237</v>
      </c>
      <c r="F926" s="216" t="s">
        <v>1377</v>
      </c>
      <c r="G926" s="40" t="s">
        <v>1377</v>
      </c>
      <c r="H926" s="323">
        <v>536760</v>
      </c>
      <c r="I926" s="328" t="s">
        <v>2872</v>
      </c>
      <c r="J926" s="61">
        <v>931104</v>
      </c>
      <c r="K926" s="63" t="s">
        <v>449</v>
      </c>
      <c r="L926" s="215" t="s">
        <v>2237</v>
      </c>
      <c r="M926" s="325" t="s">
        <v>2130</v>
      </c>
      <c r="P926" s="189" t="s">
        <v>2223</v>
      </c>
      <c r="Q926" s="63" t="s">
        <v>47</v>
      </c>
      <c r="R926" s="215" t="s">
        <v>508</v>
      </c>
    </row>
    <row r="927" spans="1:18">
      <c r="A927" s="189" t="s">
        <v>1261</v>
      </c>
      <c r="B927" s="216">
        <v>25400</v>
      </c>
      <c r="C927" s="40" t="s">
        <v>2923</v>
      </c>
      <c r="D927" s="216">
        <v>931210</v>
      </c>
      <c r="E927" s="40" t="s">
        <v>510</v>
      </c>
      <c r="F927" s="216"/>
      <c r="G927" s="40" t="s">
        <v>1377</v>
      </c>
      <c r="H927" s="323">
        <v>536760</v>
      </c>
      <c r="I927" s="328" t="s">
        <v>2872</v>
      </c>
      <c r="J927" s="61">
        <v>931104</v>
      </c>
      <c r="K927" s="63" t="s">
        <v>450</v>
      </c>
      <c r="L927" s="215" t="s">
        <v>510</v>
      </c>
      <c r="M927" s="325" t="s">
        <v>2130</v>
      </c>
      <c r="P927" s="189" t="s">
        <v>1477</v>
      </c>
      <c r="Q927" s="63" t="s">
        <v>47</v>
      </c>
      <c r="R927" s="215" t="s">
        <v>508</v>
      </c>
    </row>
    <row r="928" spans="1:18">
      <c r="A928" s="189" t="s">
        <v>553</v>
      </c>
      <c r="B928" s="216">
        <v>25400</v>
      </c>
      <c r="C928" s="40" t="s">
        <v>2923</v>
      </c>
      <c r="D928" s="216">
        <v>931220</v>
      </c>
      <c r="E928" s="40" t="s">
        <v>529</v>
      </c>
      <c r="F928" s="216"/>
      <c r="G928" s="40" t="s">
        <v>1377</v>
      </c>
      <c r="H928" s="323">
        <v>536760</v>
      </c>
      <c r="I928" s="328" t="s">
        <v>2872</v>
      </c>
      <c r="J928" s="61">
        <v>931104</v>
      </c>
      <c r="K928" s="63" t="s">
        <v>1766</v>
      </c>
      <c r="L928" s="215" t="s">
        <v>117</v>
      </c>
      <c r="M928" s="325" t="s">
        <v>2130</v>
      </c>
      <c r="P928" s="189" t="s">
        <v>2381</v>
      </c>
      <c r="Q928" s="63" t="s">
        <v>47</v>
      </c>
      <c r="R928" s="215" t="s">
        <v>508</v>
      </c>
    </row>
    <row r="929" spans="1:18">
      <c r="A929" s="189" t="s">
        <v>1737</v>
      </c>
      <c r="B929" s="216">
        <v>25400</v>
      </c>
      <c r="C929" s="40" t="s">
        <v>2923</v>
      </c>
      <c r="D929" s="216">
        <v>931230</v>
      </c>
      <c r="E929" s="40" t="s">
        <v>2931</v>
      </c>
      <c r="F929" s="216"/>
      <c r="G929" s="40" t="s">
        <v>1377</v>
      </c>
      <c r="H929" s="323">
        <v>536760</v>
      </c>
      <c r="I929" s="328" t="s">
        <v>2872</v>
      </c>
      <c r="J929" s="61">
        <v>931104</v>
      </c>
      <c r="K929" s="63" t="s">
        <v>47</v>
      </c>
      <c r="L929" s="215" t="s">
        <v>507</v>
      </c>
      <c r="M929" s="325" t="s">
        <v>2130</v>
      </c>
      <c r="P929" s="189" t="s">
        <v>1540</v>
      </c>
      <c r="Q929" s="63" t="s">
        <v>47</v>
      </c>
      <c r="R929" s="215" t="s">
        <v>508</v>
      </c>
    </row>
    <row r="930" spans="1:18">
      <c r="A930" s="189" t="s">
        <v>1196</v>
      </c>
      <c r="B930" s="216">
        <v>25400</v>
      </c>
      <c r="C930" s="40" t="s">
        <v>2923</v>
      </c>
      <c r="D930" s="216">
        <v>931235</v>
      </c>
      <c r="E930" s="40" t="s">
        <v>46</v>
      </c>
      <c r="F930" s="216"/>
      <c r="G930" s="40" t="s">
        <v>1377</v>
      </c>
      <c r="H930" s="323">
        <v>536760</v>
      </c>
      <c r="I930" s="328" t="s">
        <v>2872</v>
      </c>
      <c r="J930" s="61">
        <v>931104</v>
      </c>
      <c r="K930" s="63" t="s">
        <v>1766</v>
      </c>
      <c r="L930" s="215" t="s">
        <v>46</v>
      </c>
      <c r="M930" s="325" t="s">
        <v>2130</v>
      </c>
      <c r="P930" s="189" t="s">
        <v>2207</v>
      </c>
      <c r="Q930" s="63" t="s">
        <v>47</v>
      </c>
      <c r="R930" s="215" t="s">
        <v>508</v>
      </c>
    </row>
    <row r="931" spans="1:18">
      <c r="A931" s="189" t="s">
        <v>605</v>
      </c>
      <c r="B931" s="216">
        <v>25400</v>
      </c>
      <c r="C931" s="40" t="s">
        <v>2923</v>
      </c>
      <c r="D931" s="216">
        <v>931240</v>
      </c>
      <c r="E931" s="40" t="s">
        <v>104</v>
      </c>
      <c r="F931" s="216"/>
      <c r="G931" s="40" t="s">
        <v>1377</v>
      </c>
      <c r="H931" s="323">
        <v>536760</v>
      </c>
      <c r="I931" s="328" t="s">
        <v>2872</v>
      </c>
      <c r="J931" s="61">
        <v>931104</v>
      </c>
      <c r="K931" s="63" t="s">
        <v>1766</v>
      </c>
      <c r="L931" s="215" t="s">
        <v>104</v>
      </c>
      <c r="M931" s="325" t="s">
        <v>2130</v>
      </c>
      <c r="P931" s="189" t="s">
        <v>1355</v>
      </c>
      <c r="Q931" s="63" t="s">
        <v>47</v>
      </c>
      <c r="R931" s="215" t="s">
        <v>508</v>
      </c>
    </row>
    <row r="932" spans="1:18">
      <c r="A932" s="189" t="s">
        <v>1269</v>
      </c>
      <c r="B932" s="216">
        <v>25400</v>
      </c>
      <c r="C932" s="40" t="s">
        <v>2923</v>
      </c>
      <c r="D932" s="216">
        <v>931245</v>
      </c>
      <c r="E932" s="40" t="s">
        <v>429</v>
      </c>
      <c r="F932" s="216"/>
      <c r="G932" s="40" t="s">
        <v>1377</v>
      </c>
      <c r="H932" s="323">
        <v>536760</v>
      </c>
      <c r="I932" s="328" t="s">
        <v>2872</v>
      </c>
      <c r="J932" s="61">
        <v>931104</v>
      </c>
      <c r="K932" s="63" t="s">
        <v>1766</v>
      </c>
      <c r="L932" s="215" t="s">
        <v>429</v>
      </c>
      <c r="M932" s="325" t="s">
        <v>2130</v>
      </c>
      <c r="P932" s="189" t="s">
        <v>1240</v>
      </c>
      <c r="Q932" s="63" t="s">
        <v>47</v>
      </c>
      <c r="R932" s="215" t="s">
        <v>508</v>
      </c>
    </row>
    <row r="933" spans="1:18">
      <c r="A933" s="189" t="s">
        <v>1262</v>
      </c>
      <c r="B933" s="216">
        <v>25400</v>
      </c>
      <c r="C933" s="40" t="s">
        <v>2923</v>
      </c>
      <c r="D933" s="216">
        <v>931250</v>
      </c>
      <c r="E933" s="40" t="s">
        <v>430</v>
      </c>
      <c r="F933" s="216"/>
      <c r="G933" s="40" t="s">
        <v>1377</v>
      </c>
      <c r="H933" s="323">
        <v>536760</v>
      </c>
      <c r="I933" s="328" t="s">
        <v>2872</v>
      </c>
      <c r="J933" s="61">
        <v>931104</v>
      </c>
      <c r="K933" s="63" t="s">
        <v>1766</v>
      </c>
      <c r="L933" s="215" t="s">
        <v>430</v>
      </c>
      <c r="M933" s="325" t="s">
        <v>2130</v>
      </c>
      <c r="P933" s="189" t="s">
        <v>2219</v>
      </c>
      <c r="Q933" s="63" t="s">
        <v>47</v>
      </c>
      <c r="R933" s="215" t="s">
        <v>508</v>
      </c>
    </row>
    <row r="934" spans="1:18">
      <c r="A934" s="189" t="s">
        <v>1263</v>
      </c>
      <c r="B934" s="216">
        <v>25400</v>
      </c>
      <c r="C934" s="40" t="s">
        <v>2923</v>
      </c>
      <c r="D934" s="216">
        <v>931260</v>
      </c>
      <c r="E934" s="40" t="s">
        <v>115</v>
      </c>
      <c r="F934" s="216"/>
      <c r="G934" s="40" t="s">
        <v>1377</v>
      </c>
      <c r="H934" s="323">
        <v>536760</v>
      </c>
      <c r="I934" s="328" t="s">
        <v>2872</v>
      </c>
      <c r="J934" s="61">
        <v>931104</v>
      </c>
      <c r="K934" s="63" t="s">
        <v>1766</v>
      </c>
      <c r="L934" s="215" t="s">
        <v>115</v>
      </c>
      <c r="M934" s="325" t="s">
        <v>2130</v>
      </c>
      <c r="P934" s="189" t="s">
        <v>1471</v>
      </c>
      <c r="Q934" s="63" t="s">
        <v>47</v>
      </c>
      <c r="R934" s="215" t="s">
        <v>508</v>
      </c>
    </row>
    <row r="935" spans="1:18">
      <c r="A935" s="189" t="s">
        <v>1503</v>
      </c>
      <c r="B935" s="216">
        <v>25400</v>
      </c>
      <c r="C935" s="40" t="s">
        <v>2923</v>
      </c>
      <c r="D935" s="216">
        <v>931265</v>
      </c>
      <c r="E935" s="40" t="s">
        <v>2932</v>
      </c>
      <c r="F935" s="216"/>
      <c r="G935" s="40" t="s">
        <v>1377</v>
      </c>
      <c r="H935" s="323">
        <v>536760</v>
      </c>
      <c r="I935" s="328" t="s">
        <v>2872</v>
      </c>
      <c r="J935" s="61">
        <v>931104</v>
      </c>
      <c r="K935" s="63" t="s">
        <v>1766</v>
      </c>
      <c r="L935" s="215" t="s">
        <v>1339</v>
      </c>
      <c r="M935" s="325" t="s">
        <v>2130</v>
      </c>
      <c r="P935" s="189" t="s">
        <v>2734</v>
      </c>
      <c r="Q935" s="63" t="s">
        <v>47</v>
      </c>
      <c r="R935" s="215" t="s">
        <v>508</v>
      </c>
    </row>
    <row r="936" spans="1:18">
      <c r="A936" s="189" t="s">
        <v>1270</v>
      </c>
      <c r="B936" s="216">
        <v>25400</v>
      </c>
      <c r="C936" s="40" t="s">
        <v>2923</v>
      </c>
      <c r="D936" s="216">
        <v>931300</v>
      </c>
      <c r="E936" s="40" t="s">
        <v>1800</v>
      </c>
      <c r="F936" s="216"/>
      <c r="G936" s="40" t="s">
        <v>1377</v>
      </c>
      <c r="H936" s="323">
        <v>536760</v>
      </c>
      <c r="I936" s="328" t="s">
        <v>2872</v>
      </c>
      <c r="J936" s="61">
        <v>931104</v>
      </c>
      <c r="K936" s="63" t="s">
        <v>450</v>
      </c>
      <c r="L936" s="215" t="s">
        <v>1778</v>
      </c>
      <c r="M936" s="325" t="s">
        <v>2130</v>
      </c>
      <c r="P936" s="189" t="s">
        <v>2861</v>
      </c>
      <c r="Q936" s="63" t="s">
        <v>47</v>
      </c>
      <c r="R936" s="215" t="s">
        <v>508</v>
      </c>
    </row>
    <row r="937" spans="1:18">
      <c r="A937" s="189" t="s">
        <v>2907</v>
      </c>
      <c r="B937" s="350">
        <v>25400</v>
      </c>
      <c r="C937" s="40" t="s">
        <v>2923</v>
      </c>
      <c r="D937" s="216">
        <v>931301</v>
      </c>
      <c r="E937" s="40" t="s">
        <v>2933</v>
      </c>
      <c r="F937" s="216"/>
      <c r="G937" s="40" t="s">
        <v>1377</v>
      </c>
      <c r="H937" s="323">
        <v>536760</v>
      </c>
      <c r="I937" s="328" t="s">
        <v>2872</v>
      </c>
      <c r="J937" s="61">
        <v>931104</v>
      </c>
      <c r="K937" s="63" t="s">
        <v>23</v>
      </c>
      <c r="L937" s="215" t="s">
        <v>433</v>
      </c>
      <c r="M937" s="325" t="s">
        <v>2130</v>
      </c>
      <c r="P937" s="189" t="s">
        <v>1498</v>
      </c>
      <c r="Q937" s="63" t="s">
        <v>47</v>
      </c>
      <c r="R937" s="215" t="s">
        <v>508</v>
      </c>
    </row>
    <row r="938" spans="1:18">
      <c r="A938" s="189" t="s">
        <v>1236</v>
      </c>
      <c r="B938" s="216">
        <v>25400</v>
      </c>
      <c r="C938" s="40" t="s">
        <v>2923</v>
      </c>
      <c r="D938" s="216">
        <v>931400</v>
      </c>
      <c r="E938" s="40" t="s">
        <v>2934</v>
      </c>
      <c r="F938" s="216"/>
      <c r="G938" s="40" t="s">
        <v>1377</v>
      </c>
      <c r="H938" s="323">
        <v>536760</v>
      </c>
      <c r="I938" s="328" t="s">
        <v>2872</v>
      </c>
      <c r="J938" s="61">
        <v>931104</v>
      </c>
      <c r="K938" s="63" t="s">
        <v>1524</v>
      </c>
      <c r="L938" s="215" t="s">
        <v>1913</v>
      </c>
      <c r="M938" s="325" t="s">
        <v>2130</v>
      </c>
      <c r="P938" s="189" t="s">
        <v>1374</v>
      </c>
      <c r="Q938" s="63" t="s">
        <v>47</v>
      </c>
      <c r="R938" s="215" t="s">
        <v>508</v>
      </c>
    </row>
    <row r="939" spans="1:18">
      <c r="A939" s="189" t="s">
        <v>1254</v>
      </c>
      <c r="B939" s="216">
        <v>25420</v>
      </c>
      <c r="C939" s="40" t="s">
        <v>449</v>
      </c>
      <c r="D939" s="216">
        <v>931401</v>
      </c>
      <c r="E939" s="40" t="s">
        <v>2950</v>
      </c>
      <c r="F939" s="216"/>
      <c r="G939" s="40" t="s">
        <v>1377</v>
      </c>
      <c r="H939" s="323">
        <v>536760</v>
      </c>
      <c r="I939" s="328" t="s">
        <v>2872</v>
      </c>
      <c r="J939" s="61">
        <v>931180</v>
      </c>
      <c r="K939" s="63" t="s">
        <v>449</v>
      </c>
      <c r="L939" s="215" t="s">
        <v>503</v>
      </c>
      <c r="M939" s="325" t="s">
        <v>2130</v>
      </c>
      <c r="P939" s="189" t="s">
        <v>1860</v>
      </c>
      <c r="Q939" s="63" t="s">
        <v>47</v>
      </c>
      <c r="R939" s="215" t="s">
        <v>508</v>
      </c>
    </row>
    <row r="940" spans="1:18">
      <c r="A940" s="189" t="s">
        <v>2742</v>
      </c>
      <c r="B940" s="309">
        <v>25620</v>
      </c>
      <c r="C940" s="40" t="s">
        <v>2347</v>
      </c>
      <c r="D940" s="358">
        <v>931750</v>
      </c>
      <c r="E940" s="40" t="s">
        <v>2347</v>
      </c>
      <c r="F940" s="350"/>
      <c r="G940" s="40" t="s">
        <v>1377</v>
      </c>
      <c r="H940" s="323">
        <v>536760</v>
      </c>
      <c r="I940" s="328" t="s">
        <v>2872</v>
      </c>
      <c r="J940" s="358">
        <v>931750</v>
      </c>
      <c r="K940" s="307" t="s">
        <v>1524</v>
      </c>
      <c r="L940" s="308" t="s">
        <v>448</v>
      </c>
      <c r="M940" s="325" t="s">
        <v>2130</v>
      </c>
      <c r="P940" s="189" t="s">
        <v>2295</v>
      </c>
      <c r="Q940" s="63" t="s">
        <v>47</v>
      </c>
      <c r="R940" s="215" t="s">
        <v>508</v>
      </c>
    </row>
    <row r="941" spans="1:18">
      <c r="A941" s="189" t="s">
        <v>1748</v>
      </c>
      <c r="B941" s="216">
        <v>25550</v>
      </c>
      <c r="C941" s="40" t="s">
        <v>2955</v>
      </c>
      <c r="D941" s="216">
        <v>931101</v>
      </c>
      <c r="E941" s="40" t="s">
        <v>2956</v>
      </c>
      <c r="F941" s="216"/>
      <c r="G941" s="40" t="s">
        <v>1377</v>
      </c>
      <c r="H941" s="323">
        <v>537090</v>
      </c>
      <c r="I941" s="328" t="s">
        <v>85</v>
      </c>
      <c r="J941" s="61">
        <v>931101</v>
      </c>
      <c r="K941" s="63" t="s">
        <v>47</v>
      </c>
      <c r="L941" s="215" t="s">
        <v>443</v>
      </c>
      <c r="M941" s="325" t="s">
        <v>2130</v>
      </c>
      <c r="P941" s="189" t="s">
        <v>1801</v>
      </c>
      <c r="Q941" s="63" t="s">
        <v>47</v>
      </c>
      <c r="R941" s="215" t="s">
        <v>508</v>
      </c>
    </row>
    <row r="942" spans="1:18">
      <c r="A942" s="189" t="s">
        <v>2902</v>
      </c>
      <c r="B942" s="350">
        <v>25400</v>
      </c>
      <c r="C942" s="40" t="s">
        <v>2923</v>
      </c>
      <c r="D942" s="216">
        <v>931104</v>
      </c>
      <c r="E942" s="40" t="s">
        <v>2941</v>
      </c>
      <c r="F942" s="216"/>
      <c r="G942" s="40" t="s">
        <v>1377</v>
      </c>
      <c r="H942" s="323">
        <v>537090</v>
      </c>
      <c r="I942" s="328" t="s">
        <v>85</v>
      </c>
      <c r="J942" s="61">
        <v>931104</v>
      </c>
      <c r="K942" s="63" t="s">
        <v>1766</v>
      </c>
      <c r="L942" s="215" t="s">
        <v>46</v>
      </c>
      <c r="M942" s="218" t="s">
        <v>2130</v>
      </c>
      <c r="P942" s="189" t="s">
        <v>2304</v>
      </c>
      <c r="Q942" s="63" t="s">
        <v>47</v>
      </c>
      <c r="R942" s="215" t="s">
        <v>508</v>
      </c>
    </row>
    <row r="943" spans="1:18">
      <c r="A943" s="189" t="s">
        <v>1747</v>
      </c>
      <c r="B943" s="216">
        <v>25510</v>
      </c>
      <c r="C943" s="40" t="s">
        <v>2954</v>
      </c>
      <c r="D943" s="216">
        <v>931108</v>
      </c>
      <c r="E943" s="40" t="s">
        <v>2954</v>
      </c>
      <c r="F943" s="216"/>
      <c r="G943" s="40" t="s">
        <v>1377</v>
      </c>
      <c r="H943" s="323">
        <v>537090</v>
      </c>
      <c r="I943" s="328" t="s">
        <v>85</v>
      </c>
      <c r="J943" s="61">
        <v>931108</v>
      </c>
      <c r="K943" s="63" t="s">
        <v>450</v>
      </c>
      <c r="L943" s="215" t="s">
        <v>444</v>
      </c>
      <c r="M943" s="325" t="s">
        <v>2130</v>
      </c>
      <c r="P943" s="189" t="s">
        <v>2307</v>
      </c>
      <c r="Q943" s="63" t="s">
        <v>47</v>
      </c>
      <c r="R943" s="215" t="s">
        <v>508</v>
      </c>
    </row>
    <row r="944" spans="1:18">
      <c r="A944" s="189" t="s">
        <v>1472</v>
      </c>
      <c r="B944" s="216">
        <v>25540</v>
      </c>
      <c r="C944" s="40" t="s">
        <v>442</v>
      </c>
      <c r="D944" s="216">
        <v>931116</v>
      </c>
      <c r="E944" s="40" t="s">
        <v>442</v>
      </c>
      <c r="F944" s="216"/>
      <c r="G944" s="40" t="s">
        <v>1377</v>
      </c>
      <c r="H944" s="323">
        <v>537090</v>
      </c>
      <c r="I944" s="328" t="s">
        <v>85</v>
      </c>
      <c r="J944" s="61">
        <v>931116</v>
      </c>
      <c r="K944" s="63" t="s">
        <v>47</v>
      </c>
      <c r="L944" s="215" t="s">
        <v>442</v>
      </c>
      <c r="M944" s="325" t="s">
        <v>2130</v>
      </c>
      <c r="P944" s="189" t="s">
        <v>1217</v>
      </c>
      <c r="Q944" s="63" t="s">
        <v>47</v>
      </c>
      <c r="R944" s="215" t="s">
        <v>508</v>
      </c>
    </row>
    <row r="945" spans="1:18">
      <c r="A945" s="189" t="s">
        <v>1716</v>
      </c>
      <c r="B945" s="216">
        <v>25400</v>
      </c>
      <c r="C945" s="40" t="s">
        <v>2923</v>
      </c>
      <c r="D945" s="216">
        <v>931119</v>
      </c>
      <c r="E945" s="40" t="s">
        <v>23</v>
      </c>
      <c r="F945" s="216" t="s">
        <v>525</v>
      </c>
      <c r="G945" s="40" t="s">
        <v>2942</v>
      </c>
      <c r="H945" s="323">
        <v>537090</v>
      </c>
      <c r="I945" s="328" t="s">
        <v>85</v>
      </c>
      <c r="J945" s="61">
        <v>931104</v>
      </c>
      <c r="K945" s="63" t="s">
        <v>23</v>
      </c>
      <c r="L945" s="215" t="s">
        <v>438</v>
      </c>
      <c r="M945" s="325" t="s">
        <v>2130</v>
      </c>
      <c r="P945" s="189" t="s">
        <v>1489</v>
      </c>
      <c r="Q945" s="63" t="s">
        <v>47</v>
      </c>
      <c r="R945" s="215" t="s">
        <v>508</v>
      </c>
    </row>
    <row r="946" spans="1:18">
      <c r="A946" s="189" t="s">
        <v>1882</v>
      </c>
      <c r="B946" s="216">
        <v>25400</v>
      </c>
      <c r="C946" s="40" t="s">
        <v>2923</v>
      </c>
      <c r="D946" s="216">
        <v>931119</v>
      </c>
      <c r="E946" s="40" t="s">
        <v>23</v>
      </c>
      <c r="F946" s="216" t="s">
        <v>521</v>
      </c>
      <c r="G946" s="40" t="s">
        <v>2924</v>
      </c>
      <c r="H946" s="323">
        <v>537090</v>
      </c>
      <c r="I946" s="328" t="s">
        <v>85</v>
      </c>
      <c r="J946" s="61">
        <v>931104</v>
      </c>
      <c r="K946" s="63" t="s">
        <v>23</v>
      </c>
      <c r="L946" s="215" t="s">
        <v>435</v>
      </c>
      <c r="M946" s="325" t="s">
        <v>2130</v>
      </c>
      <c r="P946" s="189" t="s">
        <v>1203</v>
      </c>
      <c r="Q946" s="63" t="s">
        <v>47</v>
      </c>
      <c r="R946" s="215" t="s">
        <v>508</v>
      </c>
    </row>
    <row r="947" spans="1:18">
      <c r="A947" s="189" t="s">
        <v>1599</v>
      </c>
      <c r="B947" s="216">
        <v>25400</v>
      </c>
      <c r="C947" s="40" t="s">
        <v>2923</v>
      </c>
      <c r="D947" s="216">
        <v>931119</v>
      </c>
      <c r="E947" s="40" t="s">
        <v>23</v>
      </c>
      <c r="F947" s="216" t="s">
        <v>522</v>
      </c>
      <c r="G947" s="40" t="s">
        <v>2925</v>
      </c>
      <c r="H947" s="323">
        <v>537090</v>
      </c>
      <c r="I947" s="328" t="s">
        <v>85</v>
      </c>
      <c r="J947" s="61">
        <v>931104</v>
      </c>
      <c r="K947" s="63" t="s">
        <v>23</v>
      </c>
      <c r="L947" s="215" t="s">
        <v>436</v>
      </c>
      <c r="M947" s="325" t="s">
        <v>2130</v>
      </c>
      <c r="P947" s="189" t="s">
        <v>1491</v>
      </c>
      <c r="Q947" s="63" t="s">
        <v>47</v>
      </c>
      <c r="R947" s="215" t="s">
        <v>508</v>
      </c>
    </row>
    <row r="948" spans="1:18">
      <c r="A948" s="189" t="s">
        <v>1508</v>
      </c>
      <c r="B948" s="216">
        <v>25400</v>
      </c>
      <c r="C948" s="40" t="s">
        <v>2923</v>
      </c>
      <c r="D948" s="216">
        <v>931119</v>
      </c>
      <c r="E948" s="40" t="s">
        <v>23</v>
      </c>
      <c r="F948" s="216" t="s">
        <v>526</v>
      </c>
      <c r="G948" s="40" t="s">
        <v>2926</v>
      </c>
      <c r="H948" s="323">
        <v>537090</v>
      </c>
      <c r="I948" s="328" t="s">
        <v>85</v>
      </c>
      <c r="J948" s="61">
        <v>931104</v>
      </c>
      <c r="K948" s="63" t="s">
        <v>23</v>
      </c>
      <c r="L948" s="215" t="s">
        <v>439</v>
      </c>
      <c r="M948" s="325" t="s">
        <v>2130</v>
      </c>
      <c r="P948" s="189" t="s">
        <v>1470</v>
      </c>
      <c r="Q948" s="63" t="s">
        <v>47</v>
      </c>
      <c r="R948" s="215" t="s">
        <v>508</v>
      </c>
    </row>
    <row r="949" spans="1:18">
      <c r="A949" s="189" t="s">
        <v>1994</v>
      </c>
      <c r="B949" s="216">
        <v>25400</v>
      </c>
      <c r="C949" s="40" t="s">
        <v>2923</v>
      </c>
      <c r="D949" s="216">
        <v>931119</v>
      </c>
      <c r="E949" s="40" t="s">
        <v>23</v>
      </c>
      <c r="F949" s="216" t="s">
        <v>1377</v>
      </c>
      <c r="G949" s="40" t="s">
        <v>1377</v>
      </c>
      <c r="H949" s="323">
        <v>537090</v>
      </c>
      <c r="I949" s="328" t="s">
        <v>85</v>
      </c>
      <c r="J949" s="61">
        <v>931104</v>
      </c>
      <c r="K949" s="63" t="s">
        <v>23</v>
      </c>
      <c r="L949" s="215" t="s">
        <v>506</v>
      </c>
      <c r="M949" s="325" t="s">
        <v>2130</v>
      </c>
      <c r="P949" s="189" t="s">
        <v>2212</v>
      </c>
      <c r="Q949" s="63" t="s">
        <v>47</v>
      </c>
      <c r="R949" s="215" t="s">
        <v>508</v>
      </c>
    </row>
    <row r="950" spans="1:18">
      <c r="A950" s="189" t="s">
        <v>2080</v>
      </c>
      <c r="B950" s="216">
        <v>25400</v>
      </c>
      <c r="C950" s="40" t="s">
        <v>2923</v>
      </c>
      <c r="D950" s="216">
        <v>931119</v>
      </c>
      <c r="E950" s="40" t="s">
        <v>23</v>
      </c>
      <c r="F950" s="216" t="s">
        <v>527</v>
      </c>
      <c r="G950" s="40" t="s">
        <v>2927</v>
      </c>
      <c r="H950" s="323">
        <v>537090</v>
      </c>
      <c r="I950" s="328" t="s">
        <v>85</v>
      </c>
      <c r="J950" s="61">
        <v>931104</v>
      </c>
      <c r="K950" s="63" t="s">
        <v>23</v>
      </c>
      <c r="L950" s="215" t="s">
        <v>440</v>
      </c>
      <c r="M950" s="325" t="s">
        <v>2130</v>
      </c>
      <c r="P950" s="189" t="s">
        <v>1367</v>
      </c>
      <c r="Q950" s="63" t="s">
        <v>47</v>
      </c>
      <c r="R950" s="215" t="s">
        <v>508</v>
      </c>
    </row>
    <row r="951" spans="1:18">
      <c r="A951" s="189" t="s">
        <v>1600</v>
      </c>
      <c r="B951" s="216">
        <v>25400</v>
      </c>
      <c r="C951" s="40" t="s">
        <v>2923</v>
      </c>
      <c r="D951" s="216">
        <v>931119</v>
      </c>
      <c r="E951" s="40" t="s">
        <v>23</v>
      </c>
      <c r="F951" s="216" t="s">
        <v>523</v>
      </c>
      <c r="G951" s="40" t="s">
        <v>2928</v>
      </c>
      <c r="H951" s="323">
        <v>537090</v>
      </c>
      <c r="I951" s="328" t="s">
        <v>85</v>
      </c>
      <c r="J951" s="61">
        <v>931104</v>
      </c>
      <c r="K951" s="63" t="s">
        <v>23</v>
      </c>
      <c r="L951" s="215" t="s">
        <v>437</v>
      </c>
      <c r="M951" s="325" t="s">
        <v>2130</v>
      </c>
      <c r="P951" s="189" t="s">
        <v>1255</v>
      </c>
      <c r="Q951" s="63" t="s">
        <v>47</v>
      </c>
      <c r="R951" s="215" t="s">
        <v>508</v>
      </c>
    </row>
    <row r="952" spans="1:18">
      <c r="A952" s="189" t="s">
        <v>1337</v>
      </c>
      <c r="B952" s="216">
        <v>25590</v>
      </c>
      <c r="C952" s="40" t="s">
        <v>1564</v>
      </c>
      <c r="D952" s="216">
        <v>931150</v>
      </c>
      <c r="E952" s="40" t="s">
        <v>1564</v>
      </c>
      <c r="F952" s="216"/>
      <c r="G952" s="40" t="s">
        <v>1377</v>
      </c>
      <c r="H952" s="323">
        <v>537090</v>
      </c>
      <c r="I952" s="328" t="s">
        <v>85</v>
      </c>
      <c r="J952" s="61">
        <v>931150</v>
      </c>
      <c r="K952" s="63" t="s">
        <v>47</v>
      </c>
      <c r="L952" s="215" t="s">
        <v>1564</v>
      </c>
      <c r="M952" s="325" t="s">
        <v>2130</v>
      </c>
      <c r="P952" s="189" t="s">
        <v>2224</v>
      </c>
      <c r="Q952" s="63" t="s">
        <v>47</v>
      </c>
      <c r="R952" s="215" t="s">
        <v>508</v>
      </c>
    </row>
    <row r="953" spans="1:18">
      <c r="A953" s="189" t="s">
        <v>1336</v>
      </c>
      <c r="B953" s="216">
        <v>25430</v>
      </c>
      <c r="C953" s="40" t="s">
        <v>2951</v>
      </c>
      <c r="D953" s="216">
        <v>931170</v>
      </c>
      <c r="E953" s="40" t="s">
        <v>1515</v>
      </c>
      <c r="F953" s="216"/>
      <c r="G953" s="40" t="s">
        <v>1377</v>
      </c>
      <c r="H953" s="323">
        <v>537090</v>
      </c>
      <c r="I953" s="328" t="s">
        <v>85</v>
      </c>
      <c r="J953" s="61">
        <v>931170</v>
      </c>
      <c r="K953" s="63" t="s">
        <v>47</v>
      </c>
      <c r="L953" s="215" t="s">
        <v>508</v>
      </c>
      <c r="M953" s="325" t="s">
        <v>2130</v>
      </c>
      <c r="P953" s="189" t="s">
        <v>1479</v>
      </c>
      <c r="Q953" s="63" t="s">
        <v>47</v>
      </c>
      <c r="R953" s="215" t="s">
        <v>508</v>
      </c>
    </row>
    <row r="954" spans="1:18">
      <c r="A954" s="189" t="s">
        <v>1111</v>
      </c>
      <c r="B954" s="216">
        <v>25420</v>
      </c>
      <c r="C954" s="40" t="s">
        <v>449</v>
      </c>
      <c r="D954" s="216">
        <v>931180</v>
      </c>
      <c r="E954" s="40" t="s">
        <v>449</v>
      </c>
      <c r="F954" s="216"/>
      <c r="G954" s="40" t="s">
        <v>1377</v>
      </c>
      <c r="H954" s="323">
        <v>537090</v>
      </c>
      <c r="I954" s="328" t="s">
        <v>85</v>
      </c>
      <c r="J954" s="61">
        <v>931180</v>
      </c>
      <c r="K954" s="63" t="s">
        <v>449</v>
      </c>
      <c r="L954" s="215" t="s">
        <v>505</v>
      </c>
      <c r="M954" s="325" t="s">
        <v>2130</v>
      </c>
      <c r="P954" s="189" t="s">
        <v>1371</v>
      </c>
      <c r="Q954" s="63" t="s">
        <v>47</v>
      </c>
      <c r="R954" s="215" t="s">
        <v>508</v>
      </c>
    </row>
    <row r="955" spans="1:18">
      <c r="A955" s="189" t="s">
        <v>1081</v>
      </c>
      <c r="B955" s="216">
        <v>25420</v>
      </c>
      <c r="C955" s="40" t="s">
        <v>449</v>
      </c>
      <c r="D955" s="216">
        <v>931182</v>
      </c>
      <c r="E955" s="40" t="s">
        <v>1056</v>
      </c>
      <c r="F955" s="216"/>
      <c r="G955" s="40" t="s">
        <v>1377</v>
      </c>
      <c r="H955" s="323">
        <v>537090</v>
      </c>
      <c r="I955" s="328" t="s">
        <v>85</v>
      </c>
      <c r="J955" s="61">
        <v>931180</v>
      </c>
      <c r="K955" s="63" t="s">
        <v>449</v>
      </c>
      <c r="L955" s="215" t="s">
        <v>1056</v>
      </c>
      <c r="M955" s="325" t="s">
        <v>2130</v>
      </c>
      <c r="P955" s="189" t="s">
        <v>1208</v>
      </c>
      <c r="Q955" s="63" t="s">
        <v>47</v>
      </c>
      <c r="R955" s="215" t="s">
        <v>508</v>
      </c>
    </row>
    <row r="956" spans="1:18">
      <c r="A956" s="189" t="s">
        <v>1987</v>
      </c>
      <c r="B956" s="216">
        <v>25400</v>
      </c>
      <c r="C956" s="40" t="s">
        <v>2923</v>
      </c>
      <c r="D956" s="216">
        <v>931183</v>
      </c>
      <c r="E956" s="40" t="s">
        <v>2929</v>
      </c>
      <c r="F956" s="216" t="s">
        <v>1377</v>
      </c>
      <c r="G956" s="40" t="s">
        <v>1377</v>
      </c>
      <c r="H956" s="323">
        <v>537090</v>
      </c>
      <c r="I956" s="328" t="s">
        <v>85</v>
      </c>
      <c r="J956" s="61">
        <v>931104</v>
      </c>
      <c r="K956" s="63" t="s">
        <v>1766</v>
      </c>
      <c r="L956" s="215" t="s">
        <v>1775</v>
      </c>
      <c r="M956" s="325" t="s">
        <v>2130</v>
      </c>
      <c r="P956" s="189" t="s">
        <v>1580</v>
      </c>
      <c r="Q956" s="63" t="s">
        <v>47</v>
      </c>
      <c r="R956" s="215" t="s">
        <v>508</v>
      </c>
    </row>
    <row r="957" spans="1:18">
      <c r="A957" s="189" t="s">
        <v>1639</v>
      </c>
      <c r="B957" s="216">
        <v>25420</v>
      </c>
      <c r="C957" s="40" t="s">
        <v>449</v>
      </c>
      <c r="D957" s="216">
        <v>931186</v>
      </c>
      <c r="E957" s="40" t="s">
        <v>504</v>
      </c>
      <c r="F957" s="216"/>
      <c r="G957" s="40" t="s">
        <v>1377</v>
      </c>
      <c r="H957" s="323">
        <v>537090</v>
      </c>
      <c r="I957" s="328" t="s">
        <v>85</v>
      </c>
      <c r="J957" s="61">
        <v>931180</v>
      </c>
      <c r="K957" s="63" t="s">
        <v>449</v>
      </c>
      <c r="L957" s="215" t="s">
        <v>504</v>
      </c>
      <c r="M957" s="325" t="s">
        <v>2130</v>
      </c>
      <c r="P957" s="189" t="s">
        <v>1492</v>
      </c>
      <c r="Q957" s="63" t="s">
        <v>47</v>
      </c>
      <c r="R957" s="215" t="s">
        <v>508</v>
      </c>
    </row>
    <row r="958" spans="1:18">
      <c r="A958" s="189" t="s">
        <v>1995</v>
      </c>
      <c r="B958" s="216">
        <v>25420</v>
      </c>
      <c r="C958" s="40" t="s">
        <v>449</v>
      </c>
      <c r="D958" s="216">
        <v>931189</v>
      </c>
      <c r="E958" s="40" t="s">
        <v>502</v>
      </c>
      <c r="F958" s="216" t="s">
        <v>1377</v>
      </c>
      <c r="G958" s="40" t="s">
        <v>1377</v>
      </c>
      <c r="H958" s="323">
        <v>537090</v>
      </c>
      <c r="I958" s="328" t="s">
        <v>85</v>
      </c>
      <c r="J958" s="61">
        <v>931180</v>
      </c>
      <c r="K958" s="63" t="s">
        <v>449</v>
      </c>
      <c r="L958" s="215" t="s">
        <v>502</v>
      </c>
      <c r="M958" s="325" t="s">
        <v>2130</v>
      </c>
      <c r="P958" s="189" t="s">
        <v>1878</v>
      </c>
      <c r="Q958" s="63" t="s">
        <v>47</v>
      </c>
      <c r="R958" s="215" t="s">
        <v>508</v>
      </c>
    </row>
    <row r="959" spans="1:18">
      <c r="A959" s="189" t="s">
        <v>1992</v>
      </c>
      <c r="B959" s="216">
        <v>25400</v>
      </c>
      <c r="C959" s="40" t="s">
        <v>2923</v>
      </c>
      <c r="D959" s="216">
        <v>931200</v>
      </c>
      <c r="E959" s="40" t="s">
        <v>2930</v>
      </c>
      <c r="F959" s="216" t="s">
        <v>1377</v>
      </c>
      <c r="G959" s="40" t="s">
        <v>1377</v>
      </c>
      <c r="H959" s="323">
        <v>537090</v>
      </c>
      <c r="I959" s="328" t="s">
        <v>85</v>
      </c>
      <c r="J959" s="61">
        <v>931104</v>
      </c>
      <c r="K959" s="63" t="s">
        <v>450</v>
      </c>
      <c r="L959" s="215" t="s">
        <v>1776</v>
      </c>
      <c r="M959" s="325" t="s">
        <v>2130</v>
      </c>
      <c r="P959" s="189" t="s">
        <v>1464</v>
      </c>
      <c r="Q959" s="63" t="s">
        <v>47</v>
      </c>
      <c r="R959" s="215" t="s">
        <v>508</v>
      </c>
    </row>
    <row r="960" spans="1:18">
      <c r="A960" s="189" t="s">
        <v>2363</v>
      </c>
      <c r="B960" s="216">
        <v>25400</v>
      </c>
      <c r="C960" s="40" t="s">
        <v>2923</v>
      </c>
      <c r="D960" s="216">
        <v>931205</v>
      </c>
      <c r="E960" s="40" t="s">
        <v>2237</v>
      </c>
      <c r="F960" s="216" t="s">
        <v>1377</v>
      </c>
      <c r="G960" s="40" t="s">
        <v>1377</v>
      </c>
      <c r="H960" s="323">
        <v>537090</v>
      </c>
      <c r="I960" s="328" t="s">
        <v>85</v>
      </c>
      <c r="J960" s="61">
        <v>931104</v>
      </c>
      <c r="K960" s="63" t="s">
        <v>449</v>
      </c>
      <c r="L960" s="215" t="s">
        <v>2237</v>
      </c>
      <c r="M960" s="325" t="s">
        <v>2130</v>
      </c>
      <c r="P960" s="189" t="s">
        <v>2361</v>
      </c>
      <c r="Q960" s="63" t="s">
        <v>47</v>
      </c>
      <c r="R960" s="215" t="s">
        <v>508</v>
      </c>
    </row>
    <row r="961" spans="1:18">
      <c r="A961" s="189" t="s">
        <v>1988</v>
      </c>
      <c r="B961" s="216">
        <v>25400</v>
      </c>
      <c r="C961" s="40" t="s">
        <v>2923</v>
      </c>
      <c r="D961" s="216">
        <v>931210</v>
      </c>
      <c r="E961" s="40" t="s">
        <v>510</v>
      </c>
      <c r="F961" s="216" t="s">
        <v>1377</v>
      </c>
      <c r="G961" s="40" t="s">
        <v>1377</v>
      </c>
      <c r="H961" s="323">
        <v>537090</v>
      </c>
      <c r="I961" s="328" t="s">
        <v>85</v>
      </c>
      <c r="J961" s="61">
        <v>931104</v>
      </c>
      <c r="K961" s="63" t="s">
        <v>450</v>
      </c>
      <c r="L961" s="215" t="s">
        <v>510</v>
      </c>
      <c r="M961" s="325" t="s">
        <v>2130</v>
      </c>
      <c r="P961" s="189" t="s">
        <v>1207</v>
      </c>
      <c r="Q961" s="63" t="s">
        <v>47</v>
      </c>
      <c r="R961" s="215" t="s">
        <v>508</v>
      </c>
    </row>
    <row r="962" spans="1:18">
      <c r="A962" s="189" t="s">
        <v>1993</v>
      </c>
      <c r="B962" s="216">
        <v>25400</v>
      </c>
      <c r="C962" s="40" t="s">
        <v>2923</v>
      </c>
      <c r="D962" s="216">
        <v>931220</v>
      </c>
      <c r="E962" s="40" t="s">
        <v>529</v>
      </c>
      <c r="F962" s="216" t="s">
        <v>1377</v>
      </c>
      <c r="G962" s="40" t="s">
        <v>1377</v>
      </c>
      <c r="H962" s="323">
        <v>537090</v>
      </c>
      <c r="I962" s="328" t="s">
        <v>85</v>
      </c>
      <c r="J962" s="61">
        <v>931104</v>
      </c>
      <c r="K962" s="63" t="s">
        <v>1766</v>
      </c>
      <c r="L962" s="215" t="s">
        <v>117</v>
      </c>
      <c r="M962" s="325" t="s">
        <v>2130</v>
      </c>
      <c r="P962" s="189" t="s">
        <v>2375</v>
      </c>
      <c r="Q962" s="63" t="s">
        <v>47</v>
      </c>
      <c r="R962" s="215" t="s">
        <v>508</v>
      </c>
    </row>
    <row r="963" spans="1:18">
      <c r="A963" s="189" t="s">
        <v>1996</v>
      </c>
      <c r="B963" s="216">
        <v>25400</v>
      </c>
      <c r="C963" s="40" t="s">
        <v>2923</v>
      </c>
      <c r="D963" s="216">
        <v>931230</v>
      </c>
      <c r="E963" s="40" t="s">
        <v>2931</v>
      </c>
      <c r="F963" s="216" t="s">
        <v>1377</v>
      </c>
      <c r="G963" s="40" t="s">
        <v>1377</v>
      </c>
      <c r="H963" s="323">
        <v>537090</v>
      </c>
      <c r="I963" s="328" t="s">
        <v>85</v>
      </c>
      <c r="J963" s="61">
        <v>931104</v>
      </c>
      <c r="K963" s="63" t="s">
        <v>47</v>
      </c>
      <c r="L963" s="215" t="s">
        <v>507</v>
      </c>
      <c r="M963" s="325" t="s">
        <v>2130</v>
      </c>
      <c r="P963" s="189" t="s">
        <v>1215</v>
      </c>
      <c r="Q963" s="63" t="s">
        <v>47</v>
      </c>
      <c r="R963" s="215" t="s">
        <v>508</v>
      </c>
    </row>
    <row r="964" spans="1:18">
      <c r="A964" s="189" t="s">
        <v>2370</v>
      </c>
      <c r="B964" s="216">
        <v>25400</v>
      </c>
      <c r="C964" s="40" t="s">
        <v>2923</v>
      </c>
      <c r="D964" s="216">
        <v>931235</v>
      </c>
      <c r="E964" s="40" t="s">
        <v>46</v>
      </c>
      <c r="F964" s="216" t="s">
        <v>1377</v>
      </c>
      <c r="G964" s="40" t="s">
        <v>1377</v>
      </c>
      <c r="H964" s="323">
        <v>537090</v>
      </c>
      <c r="I964" s="328" t="s">
        <v>85</v>
      </c>
      <c r="J964" s="61">
        <v>931104</v>
      </c>
      <c r="K964" s="63" t="s">
        <v>1766</v>
      </c>
      <c r="L964" s="215" t="s">
        <v>46</v>
      </c>
      <c r="M964" s="325" t="s">
        <v>2130</v>
      </c>
      <c r="P964" s="189" t="s">
        <v>2660</v>
      </c>
      <c r="Q964" s="63" t="s">
        <v>47</v>
      </c>
      <c r="R964" s="215" t="s">
        <v>508</v>
      </c>
    </row>
    <row r="965" spans="1:18">
      <c r="A965" s="189" t="s">
        <v>1986</v>
      </c>
      <c r="B965" s="216">
        <v>25400</v>
      </c>
      <c r="C965" s="40" t="s">
        <v>2923</v>
      </c>
      <c r="D965" s="216">
        <v>931240</v>
      </c>
      <c r="E965" s="40" t="s">
        <v>104</v>
      </c>
      <c r="F965" s="216" t="s">
        <v>1377</v>
      </c>
      <c r="G965" s="40" t="s">
        <v>1377</v>
      </c>
      <c r="H965" s="323">
        <v>537090</v>
      </c>
      <c r="I965" s="328" t="s">
        <v>85</v>
      </c>
      <c r="J965" s="61">
        <v>931104</v>
      </c>
      <c r="K965" s="63" t="s">
        <v>1766</v>
      </c>
      <c r="L965" s="215" t="s">
        <v>104</v>
      </c>
      <c r="M965" s="325" t="s">
        <v>2130</v>
      </c>
      <c r="P965" t="s">
        <v>2994</v>
      </c>
      <c r="Q965" s="7" t="s">
        <v>47</v>
      </c>
      <c r="R965" s="7" t="s">
        <v>508</v>
      </c>
    </row>
    <row r="966" spans="1:18">
      <c r="A966" s="189" t="s">
        <v>1883</v>
      </c>
      <c r="B966" s="216">
        <v>25400</v>
      </c>
      <c r="C966" s="40" t="s">
        <v>2923</v>
      </c>
      <c r="D966" s="216">
        <v>931245</v>
      </c>
      <c r="E966" s="40" t="s">
        <v>429</v>
      </c>
      <c r="F966" s="216" t="s">
        <v>1377</v>
      </c>
      <c r="G966" s="40" t="s">
        <v>1377</v>
      </c>
      <c r="H966" s="323">
        <v>537090</v>
      </c>
      <c r="I966" s="328" t="s">
        <v>85</v>
      </c>
      <c r="J966" s="61">
        <v>931104</v>
      </c>
      <c r="K966" s="63" t="s">
        <v>1766</v>
      </c>
      <c r="L966" s="215" t="s">
        <v>429</v>
      </c>
      <c r="M966" s="325" t="s">
        <v>2130</v>
      </c>
      <c r="P966" t="s">
        <v>3050</v>
      </c>
      <c r="Q966" s="65" t="s">
        <v>47</v>
      </c>
      <c r="R966" s="65" t="s">
        <v>508</v>
      </c>
    </row>
    <row r="967" spans="1:18">
      <c r="A967" s="189" t="s">
        <v>652</v>
      </c>
      <c r="B967" s="216">
        <v>25400</v>
      </c>
      <c r="C967" s="40" t="s">
        <v>2923</v>
      </c>
      <c r="D967" s="216">
        <v>931250</v>
      </c>
      <c r="E967" s="40" t="s">
        <v>430</v>
      </c>
      <c r="F967" s="216"/>
      <c r="G967" s="40" t="s">
        <v>1377</v>
      </c>
      <c r="H967" s="323">
        <v>537090</v>
      </c>
      <c r="I967" s="328" t="s">
        <v>85</v>
      </c>
      <c r="J967" s="61">
        <v>931104</v>
      </c>
      <c r="K967" s="63" t="s">
        <v>1766</v>
      </c>
      <c r="L967" s="215" t="s">
        <v>430</v>
      </c>
      <c r="M967" s="325" t="s">
        <v>2130</v>
      </c>
      <c r="P967" t="s">
        <v>3089</v>
      </c>
      <c r="Q967" s="65" t="s">
        <v>47</v>
      </c>
      <c r="R967" s="65" t="s">
        <v>508</v>
      </c>
    </row>
    <row r="968" spans="1:18">
      <c r="A968" s="189" t="s">
        <v>1991</v>
      </c>
      <c r="B968" s="216">
        <v>25400</v>
      </c>
      <c r="C968" s="40" t="s">
        <v>2923</v>
      </c>
      <c r="D968" s="216">
        <v>931260</v>
      </c>
      <c r="E968" s="40" t="s">
        <v>115</v>
      </c>
      <c r="F968" s="216" t="s">
        <v>1377</v>
      </c>
      <c r="G968" s="40" t="s">
        <v>1377</v>
      </c>
      <c r="H968" s="323">
        <v>537090</v>
      </c>
      <c r="I968" s="328" t="s">
        <v>85</v>
      </c>
      <c r="J968" s="61">
        <v>931104</v>
      </c>
      <c r="K968" s="63" t="s">
        <v>1766</v>
      </c>
      <c r="L968" s="215" t="s">
        <v>115</v>
      </c>
      <c r="M968" s="325" t="s">
        <v>2130</v>
      </c>
      <c r="P968" t="s">
        <v>3091</v>
      </c>
      <c r="Q968" s="65" t="s">
        <v>47</v>
      </c>
      <c r="R968" s="65" t="s">
        <v>508</v>
      </c>
    </row>
    <row r="969" spans="1:18">
      <c r="A969" s="189" t="s">
        <v>1884</v>
      </c>
      <c r="B969" s="216">
        <v>25400</v>
      </c>
      <c r="C969" s="40" t="s">
        <v>2923</v>
      </c>
      <c r="D969" s="216">
        <v>931265</v>
      </c>
      <c r="E969" s="40" t="s">
        <v>2932</v>
      </c>
      <c r="F969" s="216" t="s">
        <v>1377</v>
      </c>
      <c r="G969" s="40" t="s">
        <v>1377</v>
      </c>
      <c r="H969" s="323">
        <v>537090</v>
      </c>
      <c r="I969" s="328" t="s">
        <v>85</v>
      </c>
      <c r="J969" s="61">
        <v>931104</v>
      </c>
      <c r="K969" s="63" t="s">
        <v>1766</v>
      </c>
      <c r="L969" s="215" t="s">
        <v>1339</v>
      </c>
      <c r="M969" s="325" t="s">
        <v>2130</v>
      </c>
      <c r="P969" t="s">
        <v>3099</v>
      </c>
      <c r="Q969" s="65" t="s">
        <v>47</v>
      </c>
      <c r="R969" s="65" t="s">
        <v>508</v>
      </c>
    </row>
    <row r="970" spans="1:18">
      <c r="A970" s="189" t="s">
        <v>1739</v>
      </c>
      <c r="B970" s="216">
        <v>25400</v>
      </c>
      <c r="C970" s="40" t="s">
        <v>2923</v>
      </c>
      <c r="D970" s="216">
        <v>931300</v>
      </c>
      <c r="E970" s="40" t="s">
        <v>1800</v>
      </c>
      <c r="F970" s="216"/>
      <c r="G970" s="40" t="s">
        <v>1377</v>
      </c>
      <c r="H970" s="323">
        <v>537090</v>
      </c>
      <c r="I970" s="328" t="s">
        <v>85</v>
      </c>
      <c r="J970" s="61">
        <v>931104</v>
      </c>
      <c r="K970" s="63" t="s">
        <v>450</v>
      </c>
      <c r="L970" s="215" t="s">
        <v>1778</v>
      </c>
      <c r="M970" s="325" t="s">
        <v>2130</v>
      </c>
      <c r="P970" t="s">
        <v>3100</v>
      </c>
      <c r="Q970" s="65" t="s">
        <v>47</v>
      </c>
      <c r="R970" s="65" t="s">
        <v>508</v>
      </c>
    </row>
    <row r="971" spans="1:18">
      <c r="A971" s="189" t="s">
        <v>2371</v>
      </c>
      <c r="B971" s="216">
        <v>25400</v>
      </c>
      <c r="C971" s="40" t="s">
        <v>2923</v>
      </c>
      <c r="D971" s="216">
        <v>931301</v>
      </c>
      <c r="E971" s="40" t="s">
        <v>2933</v>
      </c>
      <c r="F971" s="216" t="s">
        <v>1377</v>
      </c>
      <c r="G971" s="40" t="s">
        <v>1377</v>
      </c>
      <c r="H971" s="323">
        <v>537090</v>
      </c>
      <c r="I971" s="328" t="s">
        <v>85</v>
      </c>
      <c r="J971" s="61">
        <v>931104</v>
      </c>
      <c r="K971" s="63" t="s">
        <v>23</v>
      </c>
      <c r="L971" s="215" t="s">
        <v>433</v>
      </c>
      <c r="M971" s="325" t="s">
        <v>2130</v>
      </c>
      <c r="P971" t="s">
        <v>3113</v>
      </c>
      <c r="Q971" s="65" t="s">
        <v>47</v>
      </c>
      <c r="R971" s="65" t="s">
        <v>508</v>
      </c>
    </row>
    <row r="972" spans="1:18">
      <c r="A972" s="189" t="s">
        <v>1509</v>
      </c>
      <c r="B972" s="216">
        <v>25400</v>
      </c>
      <c r="C972" s="40" t="s">
        <v>2923</v>
      </c>
      <c r="D972" s="216">
        <v>931400</v>
      </c>
      <c r="E972" s="40" t="s">
        <v>2934</v>
      </c>
      <c r="F972" s="216" t="s">
        <v>518</v>
      </c>
      <c r="G972" s="40" t="s">
        <v>2935</v>
      </c>
      <c r="H972" s="323">
        <v>537090</v>
      </c>
      <c r="I972" s="328" t="s">
        <v>85</v>
      </c>
      <c r="J972" s="61">
        <v>931104</v>
      </c>
      <c r="K972" s="63" t="s">
        <v>1524</v>
      </c>
      <c r="L972" s="215" t="s">
        <v>326</v>
      </c>
      <c r="M972" s="325" t="s">
        <v>2130</v>
      </c>
      <c r="P972" t="s">
        <v>3126</v>
      </c>
      <c r="Q972" s="65" t="s">
        <v>47</v>
      </c>
      <c r="R972" s="65" t="s">
        <v>508</v>
      </c>
    </row>
    <row r="973" spans="1:18">
      <c r="A973" s="189" t="s">
        <v>1518</v>
      </c>
      <c r="B973" s="216">
        <v>25400</v>
      </c>
      <c r="C973" s="40" t="s">
        <v>2923</v>
      </c>
      <c r="D973" s="216">
        <v>931400</v>
      </c>
      <c r="E973" s="40" t="s">
        <v>2934</v>
      </c>
      <c r="F973" s="216" t="s">
        <v>514</v>
      </c>
      <c r="G973" s="40" t="s">
        <v>2838</v>
      </c>
      <c r="H973" s="323">
        <v>537090</v>
      </c>
      <c r="I973" s="328" t="s">
        <v>85</v>
      </c>
      <c r="J973" s="61">
        <v>931104</v>
      </c>
      <c r="K973" s="63" t="s">
        <v>1524</v>
      </c>
      <c r="L973" s="397" t="s">
        <v>295</v>
      </c>
      <c r="M973" s="325" t="s">
        <v>2130</v>
      </c>
      <c r="P973" t="s">
        <v>3128</v>
      </c>
      <c r="Q973" s="65" t="s">
        <v>47</v>
      </c>
      <c r="R973" s="65" t="s">
        <v>508</v>
      </c>
    </row>
    <row r="974" spans="1:18">
      <c r="A974" s="189" t="s">
        <v>1510</v>
      </c>
      <c r="B974" s="216">
        <v>25400</v>
      </c>
      <c r="C974" s="40" t="s">
        <v>2923</v>
      </c>
      <c r="D974" s="216">
        <v>931400</v>
      </c>
      <c r="E974" s="40" t="s">
        <v>2934</v>
      </c>
      <c r="F974" s="216" t="s">
        <v>515</v>
      </c>
      <c r="G974" s="40" t="s">
        <v>2937</v>
      </c>
      <c r="H974" s="323">
        <v>537090</v>
      </c>
      <c r="I974" s="328" t="s">
        <v>85</v>
      </c>
      <c r="J974" s="61">
        <v>931104</v>
      </c>
      <c r="K974" s="63" t="s">
        <v>1524</v>
      </c>
      <c r="L974" s="215" t="s">
        <v>445</v>
      </c>
      <c r="M974" s="325" t="s">
        <v>2130</v>
      </c>
      <c r="P974" t="s">
        <v>3135</v>
      </c>
      <c r="Q974" s="65" t="s">
        <v>47</v>
      </c>
      <c r="R974" s="65" t="s">
        <v>508</v>
      </c>
    </row>
    <row r="975" spans="1:18">
      <c r="A975" s="189" t="s">
        <v>1511</v>
      </c>
      <c r="B975" s="216">
        <v>25400</v>
      </c>
      <c r="C975" s="40" t="s">
        <v>2923</v>
      </c>
      <c r="D975" s="216">
        <v>931400</v>
      </c>
      <c r="E975" s="40" t="s">
        <v>2934</v>
      </c>
      <c r="F975" s="216" t="s">
        <v>513</v>
      </c>
      <c r="G975" s="40" t="s">
        <v>2938</v>
      </c>
      <c r="H975" s="323">
        <v>537090</v>
      </c>
      <c r="I975" s="328" t="s">
        <v>85</v>
      </c>
      <c r="J975" s="61">
        <v>931104</v>
      </c>
      <c r="K975" s="63" t="s">
        <v>1524</v>
      </c>
      <c r="L975" s="215" t="s">
        <v>446</v>
      </c>
      <c r="M975" s="325" t="s">
        <v>2130</v>
      </c>
      <c r="P975" t="s">
        <v>3162</v>
      </c>
      <c r="Q975" s="65" t="s">
        <v>47</v>
      </c>
      <c r="R975" s="65" t="s">
        <v>508</v>
      </c>
    </row>
    <row r="976" spans="1:18">
      <c r="A976" s="189" t="s">
        <v>1885</v>
      </c>
      <c r="B976" s="216">
        <v>25400</v>
      </c>
      <c r="C976" s="40" t="s">
        <v>2923</v>
      </c>
      <c r="D976" s="216">
        <v>931400</v>
      </c>
      <c r="E976" s="40" t="s">
        <v>2934</v>
      </c>
      <c r="F976" s="216" t="s">
        <v>519</v>
      </c>
      <c r="G976" s="40" t="s">
        <v>2939</v>
      </c>
      <c r="H976" s="323">
        <v>537090</v>
      </c>
      <c r="I976" s="328" t="s">
        <v>85</v>
      </c>
      <c r="J976" s="61">
        <v>931104</v>
      </c>
      <c r="K976" s="63" t="s">
        <v>1524</v>
      </c>
      <c r="L976" s="215" t="s">
        <v>359</v>
      </c>
      <c r="M976" s="325" t="s">
        <v>2130</v>
      </c>
      <c r="P976" t="s">
        <v>3197</v>
      </c>
      <c r="Q976" s="65" t="s">
        <v>47</v>
      </c>
      <c r="R976" s="65" t="s">
        <v>508</v>
      </c>
    </row>
    <row r="977" spans="1:18">
      <c r="A977" s="189" t="s">
        <v>1990</v>
      </c>
      <c r="B977" s="216">
        <v>25400</v>
      </c>
      <c r="C977" s="40" t="s">
        <v>2923</v>
      </c>
      <c r="D977" s="216">
        <v>931400</v>
      </c>
      <c r="E977" s="40" t="s">
        <v>2934</v>
      </c>
      <c r="F977" s="216" t="s">
        <v>1377</v>
      </c>
      <c r="G977" s="40" t="s">
        <v>1377</v>
      </c>
      <c r="H977" s="323">
        <v>537090</v>
      </c>
      <c r="I977" s="328" t="s">
        <v>85</v>
      </c>
      <c r="J977" s="61">
        <v>931104</v>
      </c>
      <c r="K977" s="63" t="s">
        <v>1524</v>
      </c>
      <c r="L977" s="215" t="s">
        <v>1913</v>
      </c>
      <c r="M977" s="325" t="s">
        <v>2130</v>
      </c>
      <c r="P977" t="s">
        <v>3238</v>
      </c>
      <c r="Q977" s="65" t="s">
        <v>47</v>
      </c>
      <c r="R977" s="65" t="s">
        <v>508</v>
      </c>
    </row>
    <row r="978" spans="1:18">
      <c r="A978" s="189" t="s">
        <v>401</v>
      </c>
      <c r="B978" s="216">
        <v>25400</v>
      </c>
      <c r="C978" s="40" t="s">
        <v>2923</v>
      </c>
      <c r="D978" s="216">
        <v>931400</v>
      </c>
      <c r="E978" s="40" t="s">
        <v>2934</v>
      </c>
      <c r="F978" s="216" t="s">
        <v>520</v>
      </c>
      <c r="G978" s="40" t="s">
        <v>2940</v>
      </c>
      <c r="H978" s="323">
        <v>537090</v>
      </c>
      <c r="I978" s="328" t="s">
        <v>85</v>
      </c>
      <c r="J978" s="61">
        <v>931104</v>
      </c>
      <c r="K978" s="63" t="s">
        <v>1524</v>
      </c>
      <c r="L978" s="215" t="s">
        <v>447</v>
      </c>
      <c r="M978" s="325" t="s">
        <v>2130</v>
      </c>
      <c r="P978" t="s">
        <v>3250</v>
      </c>
      <c r="Q978" s="65" t="s">
        <v>47</v>
      </c>
      <c r="R978" s="65" t="s">
        <v>508</v>
      </c>
    </row>
    <row r="979" spans="1:18">
      <c r="A979" s="189" t="s">
        <v>1512</v>
      </c>
      <c r="B979" s="216">
        <v>25400</v>
      </c>
      <c r="C979" s="40" t="s">
        <v>2923</v>
      </c>
      <c r="D979" s="216">
        <v>931400</v>
      </c>
      <c r="E979" s="40" t="s">
        <v>2934</v>
      </c>
      <c r="F979" s="216" t="s">
        <v>516</v>
      </c>
      <c r="G979" s="40" t="s">
        <v>2944</v>
      </c>
      <c r="H979" s="323">
        <v>537090</v>
      </c>
      <c r="I979" s="328" t="s">
        <v>85</v>
      </c>
      <c r="J979" s="61">
        <v>931104</v>
      </c>
      <c r="K979" s="63" t="s">
        <v>1524</v>
      </c>
      <c r="L979" s="215" t="s">
        <v>448</v>
      </c>
      <c r="M979" s="325" t="s">
        <v>2130</v>
      </c>
      <c r="P979" t="s">
        <v>3260</v>
      </c>
      <c r="Q979" s="65" t="s">
        <v>47</v>
      </c>
      <c r="R979" s="65" t="s">
        <v>508</v>
      </c>
    </row>
    <row r="980" spans="1:18">
      <c r="A980" s="189" t="s">
        <v>1989</v>
      </c>
      <c r="B980" s="216">
        <v>25420</v>
      </c>
      <c r="C980" s="40" t="s">
        <v>449</v>
      </c>
      <c r="D980" s="216">
        <v>931401</v>
      </c>
      <c r="E980" s="40" t="s">
        <v>2950</v>
      </c>
      <c r="F980" s="216" t="s">
        <v>1377</v>
      </c>
      <c r="G980" s="40" t="s">
        <v>1377</v>
      </c>
      <c r="H980" s="323">
        <v>537090</v>
      </c>
      <c r="I980" s="328" t="s">
        <v>85</v>
      </c>
      <c r="J980" s="61">
        <v>931180</v>
      </c>
      <c r="K980" s="63" t="s">
        <v>449</v>
      </c>
      <c r="L980" s="215" t="s">
        <v>503</v>
      </c>
      <c r="M980" s="325" t="s">
        <v>2130</v>
      </c>
      <c r="P980" t="s">
        <v>3266</v>
      </c>
      <c r="Q980" s="65" t="s">
        <v>47</v>
      </c>
      <c r="R980" s="65" t="s">
        <v>508</v>
      </c>
    </row>
    <row r="981" spans="1:18">
      <c r="A981" s="189" t="s">
        <v>2472</v>
      </c>
      <c r="B981" s="309">
        <v>25620</v>
      </c>
      <c r="C981" s="40" t="s">
        <v>2347</v>
      </c>
      <c r="D981" s="310">
        <v>931750</v>
      </c>
      <c r="E981" s="40" t="s">
        <v>2347</v>
      </c>
      <c r="F981" s="310"/>
      <c r="G981" s="40" t="s">
        <v>1377</v>
      </c>
      <c r="H981" s="336">
        <v>537090</v>
      </c>
      <c r="I981" s="328" t="s">
        <v>85</v>
      </c>
      <c r="J981" s="310">
        <v>931750</v>
      </c>
      <c r="K981" s="307" t="s">
        <v>1524</v>
      </c>
      <c r="L981" s="308" t="s">
        <v>448</v>
      </c>
      <c r="M981" s="325" t="s">
        <v>2130</v>
      </c>
      <c r="P981" t="s">
        <v>3279</v>
      </c>
      <c r="Q981" s="65" t="s">
        <v>47</v>
      </c>
      <c r="R981" s="65" t="s">
        <v>508</v>
      </c>
    </row>
    <row r="982" spans="1:18">
      <c r="A982" s="189" t="s">
        <v>621</v>
      </c>
      <c r="B982" s="216">
        <v>25400</v>
      </c>
      <c r="C982" s="40" t="s">
        <v>2923</v>
      </c>
      <c r="D982" s="216">
        <v>931245</v>
      </c>
      <c r="E982" s="40" t="s">
        <v>429</v>
      </c>
      <c r="F982" s="216"/>
      <c r="G982" s="40" t="s">
        <v>1377</v>
      </c>
      <c r="H982" s="216">
        <v>537120</v>
      </c>
      <c r="I982" s="328" t="s">
        <v>113</v>
      </c>
      <c r="J982" s="61">
        <v>931104</v>
      </c>
      <c r="K982" s="63" t="s">
        <v>1766</v>
      </c>
      <c r="L982" s="215" t="s">
        <v>429</v>
      </c>
      <c r="M982" s="218" t="s">
        <v>2134</v>
      </c>
      <c r="P982" t="s">
        <v>3285</v>
      </c>
      <c r="Q982" s="65" t="s">
        <v>47</v>
      </c>
      <c r="R982" s="65" t="s">
        <v>508</v>
      </c>
    </row>
    <row r="983" spans="1:18">
      <c r="A983" s="189" t="s">
        <v>2278</v>
      </c>
      <c r="B983" s="216">
        <v>25400</v>
      </c>
      <c r="C983" s="40" t="s">
        <v>2923</v>
      </c>
      <c r="D983" s="216">
        <v>931260</v>
      </c>
      <c r="E983" s="40" t="s">
        <v>115</v>
      </c>
      <c r="F983" s="216" t="s">
        <v>1377</v>
      </c>
      <c r="G983" s="40" t="s">
        <v>1377</v>
      </c>
      <c r="H983" s="216">
        <v>537120</v>
      </c>
      <c r="I983" s="328" t="s">
        <v>113</v>
      </c>
      <c r="J983" s="61">
        <v>931104</v>
      </c>
      <c r="K983" s="63" t="s">
        <v>1766</v>
      </c>
      <c r="L983" s="215" t="s">
        <v>115</v>
      </c>
      <c r="M983" s="218" t="s">
        <v>2134</v>
      </c>
      <c r="P983" t="s">
        <v>3292</v>
      </c>
      <c r="Q983" s="65" t="s">
        <v>47</v>
      </c>
      <c r="R983" s="65" t="s">
        <v>508</v>
      </c>
    </row>
    <row r="984" spans="1:18">
      <c r="A984" s="189" t="s">
        <v>2870</v>
      </c>
      <c r="B984" s="216">
        <v>25400</v>
      </c>
      <c r="C984" s="40" t="s">
        <v>2923</v>
      </c>
      <c r="D984" s="216">
        <v>931235</v>
      </c>
      <c r="E984" s="40" t="s">
        <v>46</v>
      </c>
      <c r="F984" s="216" t="s">
        <v>1377</v>
      </c>
      <c r="G984" s="40" t="s">
        <v>1377</v>
      </c>
      <c r="H984" s="323">
        <v>537330</v>
      </c>
      <c r="I984" s="328" t="s">
        <v>2871</v>
      </c>
      <c r="J984" s="61">
        <v>931104</v>
      </c>
      <c r="K984" s="63" t="s">
        <v>1766</v>
      </c>
      <c r="L984" s="215" t="s">
        <v>46</v>
      </c>
      <c r="M984" s="325" t="s">
        <v>2130</v>
      </c>
      <c r="P984" t="s">
        <v>3333</v>
      </c>
      <c r="Q984" s="65" t="s">
        <v>47</v>
      </c>
      <c r="R984" s="65" t="s">
        <v>508</v>
      </c>
    </row>
    <row r="985" spans="1:18">
      <c r="A985" s="189" t="s">
        <v>2869</v>
      </c>
      <c r="B985" s="216">
        <v>25400</v>
      </c>
      <c r="C985" s="40" t="s">
        <v>2923</v>
      </c>
      <c r="D985" s="216">
        <v>931235</v>
      </c>
      <c r="E985" s="40" t="s">
        <v>46</v>
      </c>
      <c r="F985" s="216"/>
      <c r="G985" s="40" t="s">
        <v>1377</v>
      </c>
      <c r="H985" s="323">
        <v>537290</v>
      </c>
      <c r="I985" s="328" t="s">
        <v>2868</v>
      </c>
      <c r="J985" s="61">
        <v>931104</v>
      </c>
      <c r="K985" s="63" t="s">
        <v>1766</v>
      </c>
      <c r="L985" s="215" t="s">
        <v>46</v>
      </c>
      <c r="M985" s="325" t="s">
        <v>2130</v>
      </c>
      <c r="P985" t="s">
        <v>3348</v>
      </c>
      <c r="Q985" s="65" t="s">
        <v>47</v>
      </c>
      <c r="R985" s="65" t="s">
        <v>508</v>
      </c>
    </row>
    <row r="986" spans="1:18">
      <c r="A986" s="189" t="s">
        <v>2596</v>
      </c>
      <c r="B986" s="216">
        <v>25401</v>
      </c>
      <c r="C986" s="40" t="s">
        <v>434</v>
      </c>
      <c r="D986" s="216">
        <v>931111</v>
      </c>
      <c r="E986" s="40" t="s">
        <v>2958</v>
      </c>
      <c r="F986" s="216" t="s">
        <v>1377</v>
      </c>
      <c r="G986" s="40" t="s">
        <v>1377</v>
      </c>
      <c r="H986" s="216">
        <v>572800</v>
      </c>
      <c r="I986" s="328" t="s">
        <v>2851</v>
      </c>
      <c r="J986" s="61">
        <v>931111</v>
      </c>
      <c r="K986" s="63" t="s">
        <v>23</v>
      </c>
      <c r="L986" s="215" t="s">
        <v>434</v>
      </c>
      <c r="M986" s="218" t="s">
        <v>2134</v>
      </c>
      <c r="P986" t="s">
        <v>3370</v>
      </c>
      <c r="Q986" s="65" t="s">
        <v>47</v>
      </c>
      <c r="R986" s="65" t="s">
        <v>508</v>
      </c>
    </row>
    <row r="987" spans="1:18">
      <c r="A987" s="189" t="s">
        <v>2578</v>
      </c>
      <c r="B987" s="350">
        <v>25400</v>
      </c>
      <c r="C987" s="40" t="s">
        <v>2923</v>
      </c>
      <c r="D987" s="216">
        <v>931119</v>
      </c>
      <c r="E987" s="40" t="s">
        <v>23</v>
      </c>
      <c r="F987" s="216" t="s">
        <v>525</v>
      </c>
      <c r="G987" s="40" t="s">
        <v>2942</v>
      </c>
      <c r="H987" s="216">
        <v>572800</v>
      </c>
      <c r="I987" s="328" t="s">
        <v>2851</v>
      </c>
      <c r="J987" s="61">
        <v>931104</v>
      </c>
      <c r="K987" s="63" t="s">
        <v>23</v>
      </c>
      <c r="L987" s="215" t="s">
        <v>438</v>
      </c>
      <c r="M987" s="218" t="s">
        <v>2134</v>
      </c>
      <c r="P987" t="s">
        <v>3407</v>
      </c>
      <c r="Q987" s="65" t="s">
        <v>47</v>
      </c>
      <c r="R987" s="65" t="s">
        <v>508</v>
      </c>
    </row>
    <row r="988" spans="1:18">
      <c r="A988" s="189" t="s">
        <v>2574</v>
      </c>
      <c r="B988" s="216">
        <v>25400</v>
      </c>
      <c r="C988" s="40" t="s">
        <v>2923</v>
      </c>
      <c r="D988" s="216">
        <v>931119</v>
      </c>
      <c r="E988" s="40" t="s">
        <v>23</v>
      </c>
      <c r="F988" s="216" t="s">
        <v>521</v>
      </c>
      <c r="G988" s="40" t="s">
        <v>2924</v>
      </c>
      <c r="H988" s="216">
        <v>572800</v>
      </c>
      <c r="I988" s="328" t="s">
        <v>2851</v>
      </c>
      <c r="J988" s="61">
        <v>931104</v>
      </c>
      <c r="K988" s="63" t="s">
        <v>23</v>
      </c>
      <c r="L988" s="215" t="s">
        <v>435</v>
      </c>
      <c r="M988" s="218" t="s">
        <v>2134</v>
      </c>
      <c r="P988" t="s">
        <v>3441</v>
      </c>
      <c r="Q988" s="65" t="s">
        <v>47</v>
      </c>
      <c r="R988" s="65" t="s">
        <v>508</v>
      </c>
    </row>
    <row r="989" spans="1:18">
      <c r="A989" s="189" t="s">
        <v>2576</v>
      </c>
      <c r="B989" s="216">
        <v>25400</v>
      </c>
      <c r="C989" s="40" t="s">
        <v>2923</v>
      </c>
      <c r="D989" s="216">
        <v>931119</v>
      </c>
      <c r="E989" s="40" t="s">
        <v>23</v>
      </c>
      <c r="F989" s="216" t="s">
        <v>522</v>
      </c>
      <c r="G989" s="40" t="s">
        <v>2925</v>
      </c>
      <c r="H989" s="216">
        <v>572800</v>
      </c>
      <c r="I989" s="328" t="s">
        <v>2851</v>
      </c>
      <c r="J989" s="61">
        <v>931104</v>
      </c>
      <c r="K989" s="63" t="s">
        <v>23</v>
      </c>
      <c r="L989" s="215" t="s">
        <v>436</v>
      </c>
      <c r="M989" s="218" t="s">
        <v>2134</v>
      </c>
      <c r="P989" s="189" t="s">
        <v>2656</v>
      </c>
      <c r="Q989" s="63" t="s">
        <v>23</v>
      </c>
      <c r="R989" s="215" t="s">
        <v>440</v>
      </c>
    </row>
    <row r="990" spans="1:18">
      <c r="A990" s="189" t="s">
        <v>2579</v>
      </c>
      <c r="B990" s="350">
        <v>25400</v>
      </c>
      <c r="C990" s="40" t="s">
        <v>2923</v>
      </c>
      <c r="D990" s="216">
        <v>931119</v>
      </c>
      <c r="E990" s="40" t="s">
        <v>23</v>
      </c>
      <c r="F990" s="216" t="s">
        <v>526</v>
      </c>
      <c r="G990" s="40" t="s">
        <v>2926</v>
      </c>
      <c r="H990" s="216">
        <v>572800</v>
      </c>
      <c r="I990" s="328" t="s">
        <v>2851</v>
      </c>
      <c r="J990" s="61">
        <v>931104</v>
      </c>
      <c r="K990" s="63" t="s">
        <v>23</v>
      </c>
      <c r="L990" s="215" t="s">
        <v>439</v>
      </c>
      <c r="M990" s="218" t="s">
        <v>2134</v>
      </c>
      <c r="P990" s="189" t="s">
        <v>2060</v>
      </c>
      <c r="Q990" s="63" t="s">
        <v>23</v>
      </c>
      <c r="R990" s="215" t="s">
        <v>440</v>
      </c>
    </row>
    <row r="991" spans="1:18">
      <c r="A991" s="189" t="s">
        <v>2567</v>
      </c>
      <c r="B991" s="350">
        <v>25400</v>
      </c>
      <c r="C991" s="40" t="s">
        <v>2923</v>
      </c>
      <c r="D991" s="216">
        <v>931119</v>
      </c>
      <c r="E991" s="40" t="s">
        <v>23</v>
      </c>
      <c r="F991" s="216" t="s">
        <v>1377</v>
      </c>
      <c r="G991" s="40" t="s">
        <v>1377</v>
      </c>
      <c r="H991" s="216">
        <v>572800</v>
      </c>
      <c r="I991" s="328" t="s">
        <v>2851</v>
      </c>
      <c r="J991" s="61">
        <v>931104</v>
      </c>
      <c r="K991" s="63" t="s">
        <v>23</v>
      </c>
      <c r="L991" s="215" t="s">
        <v>506</v>
      </c>
      <c r="M991" s="218" t="s">
        <v>2134</v>
      </c>
      <c r="P991" s="189" t="s">
        <v>2061</v>
      </c>
      <c r="Q991" s="63" t="s">
        <v>23</v>
      </c>
      <c r="R991" s="215" t="s">
        <v>440</v>
      </c>
    </row>
    <row r="992" spans="1:18">
      <c r="A992" s="189" t="s">
        <v>2575</v>
      </c>
      <c r="B992" s="216">
        <v>25400</v>
      </c>
      <c r="C992" s="40" t="s">
        <v>2923</v>
      </c>
      <c r="D992" s="216">
        <v>931119</v>
      </c>
      <c r="E992" s="40" t="s">
        <v>23</v>
      </c>
      <c r="F992" s="216" t="s">
        <v>527</v>
      </c>
      <c r="G992" s="40" t="s">
        <v>2927</v>
      </c>
      <c r="H992" s="216">
        <v>572800</v>
      </c>
      <c r="I992" s="328" t="s">
        <v>2851</v>
      </c>
      <c r="J992" s="61">
        <v>931104</v>
      </c>
      <c r="K992" s="63" t="s">
        <v>23</v>
      </c>
      <c r="L992" s="215" t="s">
        <v>440</v>
      </c>
      <c r="M992" s="218" t="s">
        <v>2134</v>
      </c>
      <c r="P992" s="189" t="s">
        <v>2248</v>
      </c>
      <c r="Q992" s="63" t="s">
        <v>23</v>
      </c>
      <c r="R992" s="215" t="s">
        <v>440</v>
      </c>
    </row>
    <row r="993" spans="1:18">
      <c r="A993" s="189" t="s">
        <v>2577</v>
      </c>
      <c r="B993" s="350">
        <v>25400</v>
      </c>
      <c r="C993" s="40" t="s">
        <v>2923</v>
      </c>
      <c r="D993" s="216">
        <v>931119</v>
      </c>
      <c r="E993" s="40" t="s">
        <v>23</v>
      </c>
      <c r="F993" s="216" t="s">
        <v>523</v>
      </c>
      <c r="G993" s="40" t="s">
        <v>2928</v>
      </c>
      <c r="H993" s="216">
        <v>572800</v>
      </c>
      <c r="I993" s="328" t="s">
        <v>2851</v>
      </c>
      <c r="J993" s="61">
        <v>931104</v>
      </c>
      <c r="K993" s="63" t="s">
        <v>23</v>
      </c>
      <c r="L993" s="215" t="s">
        <v>437</v>
      </c>
      <c r="M993" s="218" t="s">
        <v>2134</v>
      </c>
      <c r="P993" s="189" t="s">
        <v>2064</v>
      </c>
      <c r="Q993" s="63" t="s">
        <v>23</v>
      </c>
      <c r="R993" s="215" t="s">
        <v>440</v>
      </c>
    </row>
    <row r="994" spans="1:18">
      <c r="A994" s="189" t="s">
        <v>2586</v>
      </c>
      <c r="B994" s="216">
        <v>25420</v>
      </c>
      <c r="C994" s="40" t="s">
        <v>449</v>
      </c>
      <c r="D994" s="216">
        <v>931180</v>
      </c>
      <c r="E994" s="40" t="s">
        <v>449</v>
      </c>
      <c r="F994" s="216"/>
      <c r="G994" s="40" t="s">
        <v>1377</v>
      </c>
      <c r="H994" s="216">
        <v>572800</v>
      </c>
      <c r="I994" s="328" t="s">
        <v>2851</v>
      </c>
      <c r="J994" s="61">
        <v>931180</v>
      </c>
      <c r="K994" s="63" t="s">
        <v>449</v>
      </c>
      <c r="L994" s="215" t="s">
        <v>505</v>
      </c>
      <c r="M994" s="218" t="s">
        <v>2134</v>
      </c>
      <c r="P994" s="189" t="s">
        <v>2834</v>
      </c>
      <c r="Q994" s="354" t="s">
        <v>23</v>
      </c>
      <c r="R994" s="354" t="s">
        <v>440</v>
      </c>
    </row>
    <row r="995" spans="1:18">
      <c r="A995" s="189" t="s">
        <v>2589</v>
      </c>
      <c r="B995" s="216">
        <v>25420</v>
      </c>
      <c r="C995" s="40" t="s">
        <v>449</v>
      </c>
      <c r="D995" s="216">
        <v>931186</v>
      </c>
      <c r="E995" s="40" t="s">
        <v>504</v>
      </c>
      <c r="F995" s="216" t="s">
        <v>1377</v>
      </c>
      <c r="G995" s="40" t="s">
        <v>1377</v>
      </c>
      <c r="H995" s="216">
        <v>572800</v>
      </c>
      <c r="I995" s="328" t="s">
        <v>2851</v>
      </c>
      <c r="J995" s="61">
        <v>931180</v>
      </c>
      <c r="K995" s="63" t="s">
        <v>449</v>
      </c>
      <c r="L995" s="215" t="s">
        <v>504</v>
      </c>
      <c r="M995" s="218" t="s">
        <v>2134</v>
      </c>
      <c r="P995" s="189" t="s">
        <v>2076</v>
      </c>
      <c r="Q995" s="63" t="s">
        <v>23</v>
      </c>
      <c r="R995" s="215" t="s">
        <v>440</v>
      </c>
    </row>
    <row r="996" spans="1:18">
      <c r="A996" s="189" t="s">
        <v>2588</v>
      </c>
      <c r="B996" s="216">
        <v>25420</v>
      </c>
      <c r="C996" s="40" t="s">
        <v>449</v>
      </c>
      <c r="D996" s="216">
        <v>931189</v>
      </c>
      <c r="E996" s="40" t="s">
        <v>502</v>
      </c>
      <c r="F996" s="216"/>
      <c r="G996" s="40" t="s">
        <v>1377</v>
      </c>
      <c r="H996" s="216">
        <v>572800</v>
      </c>
      <c r="I996" s="328" t="s">
        <v>2851</v>
      </c>
      <c r="J996" s="61">
        <v>931180</v>
      </c>
      <c r="K996" s="63" t="s">
        <v>449</v>
      </c>
      <c r="L996" s="215" t="s">
        <v>502</v>
      </c>
      <c r="M996" s="218" t="s">
        <v>2134</v>
      </c>
      <c r="P996" s="189" t="s">
        <v>2052</v>
      </c>
      <c r="Q996" s="63" t="s">
        <v>23</v>
      </c>
      <c r="R996" s="215" t="s">
        <v>440</v>
      </c>
    </row>
    <row r="997" spans="1:18">
      <c r="A997" s="189" t="s">
        <v>2583</v>
      </c>
      <c r="B997" s="216">
        <v>25400</v>
      </c>
      <c r="C997" s="40" t="s">
        <v>2923</v>
      </c>
      <c r="D997" s="216">
        <v>931200</v>
      </c>
      <c r="E997" s="40" t="s">
        <v>2930</v>
      </c>
      <c r="F997" s="216"/>
      <c r="G997" s="40" t="s">
        <v>1377</v>
      </c>
      <c r="H997" s="323">
        <v>572800</v>
      </c>
      <c r="I997" s="328" t="s">
        <v>2851</v>
      </c>
      <c r="J997" s="61">
        <v>931104</v>
      </c>
      <c r="K997" s="63" t="s">
        <v>450</v>
      </c>
      <c r="L997" s="215" t="s">
        <v>1776</v>
      </c>
      <c r="M997" s="325" t="s">
        <v>2134</v>
      </c>
      <c r="P997" s="189" t="s">
        <v>2066</v>
      </c>
      <c r="Q997" s="63" t="s">
        <v>23</v>
      </c>
      <c r="R997" s="215" t="s">
        <v>440</v>
      </c>
    </row>
    <row r="998" spans="1:18">
      <c r="A998" s="189" t="s">
        <v>2587</v>
      </c>
      <c r="B998" s="350">
        <v>25400</v>
      </c>
      <c r="C998" s="40" t="s">
        <v>2923</v>
      </c>
      <c r="D998" s="216">
        <v>931205</v>
      </c>
      <c r="E998" s="40" t="s">
        <v>2237</v>
      </c>
      <c r="F998" s="216" t="s">
        <v>1377</v>
      </c>
      <c r="G998" s="40" t="s">
        <v>1377</v>
      </c>
      <c r="H998" s="216">
        <v>572800</v>
      </c>
      <c r="I998" s="328" t="s">
        <v>2851</v>
      </c>
      <c r="J998" s="61">
        <v>931104</v>
      </c>
      <c r="K998" s="63" t="s">
        <v>449</v>
      </c>
      <c r="L998" s="215" t="s">
        <v>2237</v>
      </c>
      <c r="M998" s="218" t="s">
        <v>2134</v>
      </c>
      <c r="P998" s="189" t="s">
        <v>2043</v>
      </c>
      <c r="Q998" s="63" t="s">
        <v>23</v>
      </c>
      <c r="R998" s="215" t="s">
        <v>440</v>
      </c>
    </row>
    <row r="999" spans="1:18">
      <c r="A999" s="189" t="s">
        <v>2581</v>
      </c>
      <c r="B999" s="350">
        <v>25400</v>
      </c>
      <c r="C999" s="40" t="s">
        <v>2923</v>
      </c>
      <c r="D999" s="216">
        <v>931210</v>
      </c>
      <c r="E999" s="40" t="s">
        <v>510</v>
      </c>
      <c r="F999" s="216" t="s">
        <v>1377</v>
      </c>
      <c r="G999" s="40" t="s">
        <v>1377</v>
      </c>
      <c r="H999" s="216">
        <v>572800</v>
      </c>
      <c r="I999" s="328" t="s">
        <v>2851</v>
      </c>
      <c r="J999" s="61">
        <v>931104</v>
      </c>
      <c r="K999" s="63" t="s">
        <v>450</v>
      </c>
      <c r="L999" s="215" t="s">
        <v>510</v>
      </c>
      <c r="M999" s="218" t="s">
        <v>2134</v>
      </c>
      <c r="P999" s="189" t="s">
        <v>2051</v>
      </c>
      <c r="Q999" s="63" t="s">
        <v>23</v>
      </c>
      <c r="R999" s="215" t="s">
        <v>440</v>
      </c>
    </row>
    <row r="1000" spans="1:18">
      <c r="A1000" s="189" t="s">
        <v>2566</v>
      </c>
      <c r="B1000" s="216">
        <v>25400</v>
      </c>
      <c r="C1000" s="40" t="s">
        <v>2923</v>
      </c>
      <c r="D1000" s="216">
        <v>931220</v>
      </c>
      <c r="E1000" s="40" t="s">
        <v>529</v>
      </c>
      <c r="F1000" s="216"/>
      <c r="G1000" s="40" t="s">
        <v>1377</v>
      </c>
      <c r="H1000" s="337">
        <v>572800</v>
      </c>
      <c r="I1000" s="328" t="s">
        <v>2851</v>
      </c>
      <c r="J1000" s="61">
        <v>931104</v>
      </c>
      <c r="K1000" s="63" t="s">
        <v>1766</v>
      </c>
      <c r="L1000" s="215" t="s">
        <v>117</v>
      </c>
      <c r="M1000" s="338" t="s">
        <v>2134</v>
      </c>
      <c r="P1000" s="189" t="s">
        <v>2077</v>
      </c>
      <c r="Q1000" s="63" t="s">
        <v>23</v>
      </c>
      <c r="R1000" s="215" t="s">
        <v>440</v>
      </c>
    </row>
    <row r="1001" spans="1:18">
      <c r="A1001" s="189" t="s">
        <v>2580</v>
      </c>
      <c r="B1001" s="350">
        <v>25400</v>
      </c>
      <c r="C1001" s="40" t="s">
        <v>2923</v>
      </c>
      <c r="D1001" s="216">
        <v>931230</v>
      </c>
      <c r="E1001" s="40" t="s">
        <v>2931</v>
      </c>
      <c r="F1001" s="216" t="s">
        <v>1377</v>
      </c>
      <c r="G1001" s="40" t="s">
        <v>1377</v>
      </c>
      <c r="H1001" s="216">
        <v>572800</v>
      </c>
      <c r="I1001" s="328" t="s">
        <v>2851</v>
      </c>
      <c r="J1001" s="61">
        <v>931104</v>
      </c>
      <c r="K1001" s="63" t="s">
        <v>47</v>
      </c>
      <c r="L1001" s="215" t="s">
        <v>507</v>
      </c>
      <c r="M1001" s="218" t="s">
        <v>2134</v>
      </c>
      <c r="P1001" s="189" t="s">
        <v>2497</v>
      </c>
      <c r="Q1001" s="63" t="s">
        <v>23</v>
      </c>
      <c r="R1001" s="215" t="s">
        <v>440</v>
      </c>
    </row>
    <row r="1002" spans="1:18">
      <c r="A1002" s="189" t="s">
        <v>2557</v>
      </c>
      <c r="B1002" s="216">
        <v>25400</v>
      </c>
      <c r="C1002" s="40" t="s">
        <v>2923</v>
      </c>
      <c r="D1002" s="216">
        <v>931240</v>
      </c>
      <c r="E1002" s="40" t="s">
        <v>104</v>
      </c>
      <c r="F1002" s="216" t="s">
        <v>1377</v>
      </c>
      <c r="G1002" s="40" t="s">
        <v>1377</v>
      </c>
      <c r="H1002" s="216">
        <v>572800</v>
      </c>
      <c r="I1002" s="328" t="s">
        <v>2851</v>
      </c>
      <c r="J1002" s="61">
        <v>931104</v>
      </c>
      <c r="K1002" s="63" t="s">
        <v>1766</v>
      </c>
      <c r="L1002" s="215" t="s">
        <v>104</v>
      </c>
      <c r="M1002" s="218" t="s">
        <v>2134</v>
      </c>
      <c r="P1002" s="189" t="s">
        <v>2053</v>
      </c>
      <c r="Q1002" s="63" t="s">
        <v>23</v>
      </c>
      <c r="R1002" s="215" t="s">
        <v>440</v>
      </c>
    </row>
    <row r="1003" spans="1:18">
      <c r="A1003" s="189" t="s">
        <v>2560</v>
      </c>
      <c r="B1003" s="216">
        <v>25400</v>
      </c>
      <c r="C1003" s="40" t="s">
        <v>2923</v>
      </c>
      <c r="D1003" s="216">
        <v>931245</v>
      </c>
      <c r="E1003" s="40" t="s">
        <v>429</v>
      </c>
      <c r="F1003" s="216" t="s">
        <v>1377</v>
      </c>
      <c r="G1003" s="40" t="s">
        <v>1377</v>
      </c>
      <c r="H1003" s="216">
        <v>572800</v>
      </c>
      <c r="I1003" s="328" t="s">
        <v>2851</v>
      </c>
      <c r="J1003" s="61">
        <v>931104</v>
      </c>
      <c r="K1003" s="341" t="s">
        <v>1766</v>
      </c>
      <c r="L1003" s="215" t="s">
        <v>429</v>
      </c>
      <c r="M1003" s="218" t="s">
        <v>2134</v>
      </c>
      <c r="P1003" s="189" t="s">
        <v>1738</v>
      </c>
      <c r="Q1003" s="63" t="s">
        <v>23</v>
      </c>
      <c r="R1003" s="215" t="s">
        <v>440</v>
      </c>
    </row>
    <row r="1004" spans="1:18">
      <c r="A1004" s="189" t="s">
        <v>2562</v>
      </c>
      <c r="B1004" s="216">
        <v>25400</v>
      </c>
      <c r="C1004" s="40" t="s">
        <v>2923</v>
      </c>
      <c r="D1004" s="216">
        <v>931250</v>
      </c>
      <c r="E1004" s="40" t="s">
        <v>430</v>
      </c>
      <c r="F1004" s="216"/>
      <c r="G1004" s="40" t="s">
        <v>1377</v>
      </c>
      <c r="H1004" s="216">
        <v>572800</v>
      </c>
      <c r="I1004" s="328" t="s">
        <v>2851</v>
      </c>
      <c r="J1004" s="61">
        <v>931104</v>
      </c>
      <c r="K1004" s="63" t="s">
        <v>1766</v>
      </c>
      <c r="L1004" s="215" t="s">
        <v>430</v>
      </c>
      <c r="M1004" s="218" t="s">
        <v>2134</v>
      </c>
      <c r="P1004" s="189" t="s">
        <v>2747</v>
      </c>
      <c r="Q1004" s="63" t="s">
        <v>23</v>
      </c>
      <c r="R1004" s="215" t="s">
        <v>440</v>
      </c>
    </row>
    <row r="1005" spans="1:18">
      <c r="A1005" s="189" t="s">
        <v>2563</v>
      </c>
      <c r="B1005" s="350">
        <v>25400</v>
      </c>
      <c r="C1005" s="40" t="s">
        <v>2923</v>
      </c>
      <c r="D1005" s="216">
        <v>931255</v>
      </c>
      <c r="E1005" s="40" t="s">
        <v>431</v>
      </c>
      <c r="F1005" s="216"/>
      <c r="G1005" s="40" t="s">
        <v>1377</v>
      </c>
      <c r="H1005" s="216">
        <v>572800</v>
      </c>
      <c r="I1005" s="328" t="s">
        <v>2851</v>
      </c>
      <c r="J1005" s="61">
        <v>931104</v>
      </c>
      <c r="K1005" s="63" t="s">
        <v>1766</v>
      </c>
      <c r="L1005" s="215" t="s">
        <v>431</v>
      </c>
      <c r="M1005" s="218" t="s">
        <v>2134</v>
      </c>
      <c r="P1005" s="189" t="s">
        <v>2080</v>
      </c>
      <c r="Q1005" s="63" t="s">
        <v>23</v>
      </c>
      <c r="R1005" s="215" t="s">
        <v>440</v>
      </c>
    </row>
    <row r="1006" spans="1:18">
      <c r="A1006" s="189" t="s">
        <v>2564</v>
      </c>
      <c r="B1006" s="350">
        <v>25400</v>
      </c>
      <c r="C1006" s="40" t="s">
        <v>2923</v>
      </c>
      <c r="D1006" s="216">
        <v>931260</v>
      </c>
      <c r="E1006" s="40" t="s">
        <v>115</v>
      </c>
      <c r="F1006" s="216"/>
      <c r="G1006" s="40" t="s">
        <v>1377</v>
      </c>
      <c r="H1006" s="216">
        <v>572800</v>
      </c>
      <c r="I1006" s="328" t="s">
        <v>2851</v>
      </c>
      <c r="J1006" s="61">
        <v>931104</v>
      </c>
      <c r="K1006" s="63" t="s">
        <v>1766</v>
      </c>
      <c r="L1006" s="215" t="s">
        <v>115</v>
      </c>
      <c r="M1006" s="218" t="s">
        <v>2134</v>
      </c>
      <c r="P1006" s="189" t="s">
        <v>2575</v>
      </c>
      <c r="Q1006" s="63" t="s">
        <v>23</v>
      </c>
      <c r="R1006" s="215" t="s">
        <v>440</v>
      </c>
    </row>
    <row r="1007" spans="1:18">
      <c r="A1007" s="189" t="s">
        <v>2565</v>
      </c>
      <c r="B1007" s="350">
        <v>25400</v>
      </c>
      <c r="C1007" s="40" t="s">
        <v>2923</v>
      </c>
      <c r="D1007" s="216">
        <v>931265</v>
      </c>
      <c r="E1007" s="40" t="s">
        <v>2932</v>
      </c>
      <c r="F1007" s="216" t="s">
        <v>1377</v>
      </c>
      <c r="G1007" s="40" t="s">
        <v>1377</v>
      </c>
      <c r="H1007" s="216">
        <v>572800</v>
      </c>
      <c r="I1007" s="328" t="s">
        <v>2851</v>
      </c>
      <c r="J1007" s="61">
        <v>931104</v>
      </c>
      <c r="K1007" s="63" t="s">
        <v>1766</v>
      </c>
      <c r="L1007" s="215" t="s">
        <v>1339</v>
      </c>
      <c r="M1007" s="218" t="s">
        <v>2134</v>
      </c>
      <c r="P1007" s="189" t="s">
        <v>2058</v>
      </c>
      <c r="Q1007" s="63" t="s">
        <v>23</v>
      </c>
      <c r="R1007" s="215" t="s">
        <v>440</v>
      </c>
    </row>
    <row r="1008" spans="1:18">
      <c r="A1008" s="189" t="s">
        <v>2559</v>
      </c>
      <c r="B1008" s="216">
        <v>25400</v>
      </c>
      <c r="C1008" s="40" t="s">
        <v>2923</v>
      </c>
      <c r="D1008" s="216">
        <v>931270</v>
      </c>
      <c r="E1008" s="40" t="s">
        <v>1780</v>
      </c>
      <c r="F1008" s="216" t="s">
        <v>1377</v>
      </c>
      <c r="G1008" s="40" t="s">
        <v>1377</v>
      </c>
      <c r="H1008" s="216">
        <v>572800</v>
      </c>
      <c r="I1008" s="328" t="s">
        <v>2851</v>
      </c>
      <c r="J1008" s="61">
        <v>931104</v>
      </c>
      <c r="K1008" s="341" t="s">
        <v>1766</v>
      </c>
      <c r="L1008" s="215" t="s">
        <v>1780</v>
      </c>
      <c r="M1008" s="218" t="s">
        <v>2134</v>
      </c>
      <c r="P1008" s="189" t="s">
        <v>2044</v>
      </c>
      <c r="Q1008" s="63" t="s">
        <v>23</v>
      </c>
      <c r="R1008" s="215" t="s">
        <v>440</v>
      </c>
    </row>
    <row r="1009" spans="1:18">
      <c r="A1009" s="189" t="s">
        <v>2584</v>
      </c>
      <c r="B1009" s="350">
        <v>25400</v>
      </c>
      <c r="C1009" s="40" t="s">
        <v>2923</v>
      </c>
      <c r="D1009" s="216">
        <v>931300</v>
      </c>
      <c r="E1009" s="40" t="s">
        <v>1800</v>
      </c>
      <c r="F1009" s="216" t="s">
        <v>1377</v>
      </c>
      <c r="G1009" s="40" t="s">
        <v>1377</v>
      </c>
      <c r="H1009" s="216">
        <v>572800</v>
      </c>
      <c r="I1009" s="328" t="s">
        <v>2851</v>
      </c>
      <c r="J1009" s="61">
        <v>931104</v>
      </c>
      <c r="K1009" s="63" t="s">
        <v>450</v>
      </c>
      <c r="L1009" s="215" t="s">
        <v>1778</v>
      </c>
      <c r="M1009" s="218" t="s">
        <v>2134</v>
      </c>
      <c r="P1009" s="189" t="s">
        <v>2068</v>
      </c>
      <c r="Q1009" s="63" t="s">
        <v>23</v>
      </c>
      <c r="R1009" s="215" t="s">
        <v>440</v>
      </c>
    </row>
    <row r="1010" spans="1:18">
      <c r="A1010" s="189" t="s">
        <v>2573</v>
      </c>
      <c r="B1010" s="216">
        <v>25400</v>
      </c>
      <c r="C1010" s="40" t="s">
        <v>2923</v>
      </c>
      <c r="D1010" s="216">
        <v>931301</v>
      </c>
      <c r="E1010" s="40" t="s">
        <v>2933</v>
      </c>
      <c r="F1010" s="216"/>
      <c r="G1010" s="40" t="s">
        <v>1377</v>
      </c>
      <c r="H1010" s="216">
        <v>572800</v>
      </c>
      <c r="I1010" s="328" t="s">
        <v>2851</v>
      </c>
      <c r="J1010" s="61">
        <v>931104</v>
      </c>
      <c r="K1010" s="63" t="s">
        <v>23</v>
      </c>
      <c r="L1010" s="215" t="s">
        <v>433</v>
      </c>
      <c r="M1010" s="218" t="s">
        <v>2134</v>
      </c>
      <c r="P1010" s="189" t="s">
        <v>2054</v>
      </c>
      <c r="Q1010" s="63" t="s">
        <v>23</v>
      </c>
      <c r="R1010" s="215" t="s">
        <v>440</v>
      </c>
    </row>
    <row r="1011" spans="1:18">
      <c r="A1011" s="189" t="s">
        <v>2852</v>
      </c>
      <c r="B1011" s="216">
        <v>25400</v>
      </c>
      <c r="C1011" s="38" t="s">
        <v>2923</v>
      </c>
      <c r="D1011" s="216">
        <v>931400</v>
      </c>
      <c r="E1011" s="40" t="s">
        <v>2934</v>
      </c>
      <c r="F1011" s="216"/>
      <c r="G1011" s="40" t="s">
        <v>1377</v>
      </c>
      <c r="H1011" s="216">
        <v>572800</v>
      </c>
      <c r="I1011" s="328" t="s">
        <v>2851</v>
      </c>
      <c r="J1011" s="61">
        <v>931104</v>
      </c>
      <c r="K1011" s="63" t="s">
        <v>1524</v>
      </c>
      <c r="L1011" s="215" t="s">
        <v>1913</v>
      </c>
      <c r="M1011" s="218" t="s">
        <v>2134</v>
      </c>
      <c r="P1011" s="189" t="s">
        <v>2056</v>
      </c>
      <c r="Q1011" s="63" t="s">
        <v>23</v>
      </c>
      <c r="R1011" s="215" t="s">
        <v>440</v>
      </c>
    </row>
    <row r="1012" spans="1:18">
      <c r="A1012" s="189" t="s">
        <v>151</v>
      </c>
      <c r="B1012" s="216">
        <v>25400</v>
      </c>
      <c r="C1012" s="40" t="s">
        <v>2923</v>
      </c>
      <c r="D1012" s="216">
        <v>931119</v>
      </c>
      <c r="E1012" s="40" t="s">
        <v>23</v>
      </c>
      <c r="F1012" s="216" t="s">
        <v>521</v>
      </c>
      <c r="G1012" s="40" t="s">
        <v>2924</v>
      </c>
      <c r="H1012" s="216">
        <v>528020</v>
      </c>
      <c r="I1012" s="328" t="s">
        <v>152</v>
      </c>
      <c r="J1012" s="61">
        <v>931104</v>
      </c>
      <c r="K1012" s="63" t="s">
        <v>23</v>
      </c>
      <c r="L1012" s="215" t="s">
        <v>435</v>
      </c>
      <c r="M1012" s="218" t="s">
        <v>2132</v>
      </c>
      <c r="P1012" s="189" t="s">
        <v>2055</v>
      </c>
      <c r="Q1012" s="63" t="s">
        <v>23</v>
      </c>
      <c r="R1012" s="215" t="s">
        <v>440</v>
      </c>
    </row>
    <row r="1013" spans="1:18">
      <c r="A1013" s="189" t="s">
        <v>1726</v>
      </c>
      <c r="B1013" s="216">
        <v>25400</v>
      </c>
      <c r="C1013" s="40" t="s">
        <v>2923</v>
      </c>
      <c r="D1013" s="216">
        <v>931119</v>
      </c>
      <c r="E1013" s="40" t="s">
        <v>23</v>
      </c>
      <c r="F1013" s="216" t="s">
        <v>522</v>
      </c>
      <c r="G1013" s="40" t="s">
        <v>2925</v>
      </c>
      <c r="H1013" s="216">
        <v>528020</v>
      </c>
      <c r="I1013" s="328" t="s">
        <v>152</v>
      </c>
      <c r="J1013" s="61">
        <v>931104</v>
      </c>
      <c r="K1013" s="63" t="s">
        <v>23</v>
      </c>
      <c r="L1013" s="215" t="s">
        <v>436</v>
      </c>
      <c r="M1013" s="218" t="s">
        <v>2132</v>
      </c>
      <c r="P1013" s="189" t="s">
        <v>2057</v>
      </c>
      <c r="Q1013" s="63" t="s">
        <v>23</v>
      </c>
      <c r="R1013" s="215" t="s">
        <v>440</v>
      </c>
    </row>
    <row r="1014" spans="1:18">
      <c r="A1014" s="189" t="s">
        <v>2665</v>
      </c>
      <c r="B1014" s="350">
        <v>25400</v>
      </c>
      <c r="C1014" s="40" t="s">
        <v>2923</v>
      </c>
      <c r="D1014" s="216">
        <v>931119</v>
      </c>
      <c r="E1014" s="40" t="s">
        <v>23</v>
      </c>
      <c r="F1014" s="216" t="s">
        <v>523</v>
      </c>
      <c r="G1014" s="40" t="s">
        <v>2928</v>
      </c>
      <c r="H1014" s="216">
        <v>528020</v>
      </c>
      <c r="I1014" s="328" t="s">
        <v>152</v>
      </c>
      <c r="J1014" s="61">
        <v>931104</v>
      </c>
      <c r="K1014" s="63" t="s">
        <v>23</v>
      </c>
      <c r="L1014" s="215" t="s">
        <v>437</v>
      </c>
      <c r="M1014" s="218" t="s">
        <v>2132</v>
      </c>
      <c r="P1014" s="189" t="s">
        <v>2654</v>
      </c>
      <c r="Q1014" s="63" t="s">
        <v>23</v>
      </c>
      <c r="R1014" s="215" t="s">
        <v>440</v>
      </c>
    </row>
    <row r="1015" spans="1:18">
      <c r="A1015" s="189" t="s">
        <v>2405</v>
      </c>
      <c r="B1015" s="216">
        <v>25420</v>
      </c>
      <c r="C1015" s="40" t="s">
        <v>449</v>
      </c>
      <c r="D1015" s="216">
        <v>931180</v>
      </c>
      <c r="E1015" s="40" t="s">
        <v>449</v>
      </c>
      <c r="F1015" s="216" t="s">
        <v>1377</v>
      </c>
      <c r="G1015" s="40" t="s">
        <v>1377</v>
      </c>
      <c r="H1015" s="216">
        <v>528020</v>
      </c>
      <c r="I1015" s="328" t="s">
        <v>152</v>
      </c>
      <c r="J1015" s="61">
        <v>931180</v>
      </c>
      <c r="K1015" s="63" t="s">
        <v>449</v>
      </c>
      <c r="L1015" s="215" t="s">
        <v>505</v>
      </c>
      <c r="M1015" s="218" t="s">
        <v>2132</v>
      </c>
      <c r="P1015" s="189" t="s">
        <v>2655</v>
      </c>
      <c r="Q1015" s="63" t="s">
        <v>23</v>
      </c>
      <c r="R1015" s="215" t="s">
        <v>440</v>
      </c>
    </row>
    <row r="1016" spans="1:18">
      <c r="A1016" s="189" t="s">
        <v>933</v>
      </c>
      <c r="B1016" s="216">
        <v>25400</v>
      </c>
      <c r="C1016" s="40" t="s">
        <v>2923</v>
      </c>
      <c r="D1016" s="216">
        <v>931400</v>
      </c>
      <c r="E1016" s="40" t="s">
        <v>2934</v>
      </c>
      <c r="F1016" s="216" t="s">
        <v>518</v>
      </c>
      <c r="G1016" s="40" t="s">
        <v>2935</v>
      </c>
      <c r="H1016" s="216">
        <v>528020</v>
      </c>
      <c r="I1016" s="328" t="s">
        <v>152</v>
      </c>
      <c r="J1016" s="61">
        <v>931104</v>
      </c>
      <c r="K1016" s="63" t="s">
        <v>1524</v>
      </c>
      <c r="L1016" s="215" t="s">
        <v>326</v>
      </c>
      <c r="M1016" s="218" t="s">
        <v>2132</v>
      </c>
      <c r="P1016" s="189" t="s">
        <v>2042</v>
      </c>
      <c r="Q1016" s="63" t="s">
        <v>23</v>
      </c>
      <c r="R1016" s="215" t="s">
        <v>440</v>
      </c>
    </row>
    <row r="1017" spans="1:18">
      <c r="A1017" s="189" t="s">
        <v>2537</v>
      </c>
      <c r="B1017" s="216">
        <v>25400</v>
      </c>
      <c r="C1017" s="40" t="s">
        <v>2923</v>
      </c>
      <c r="D1017" s="216">
        <v>931400</v>
      </c>
      <c r="E1017" s="40" t="s">
        <v>2934</v>
      </c>
      <c r="F1017" s="216" t="s">
        <v>517</v>
      </c>
      <c r="G1017" s="40" t="s">
        <v>2936</v>
      </c>
      <c r="H1017" s="216">
        <v>528020</v>
      </c>
      <c r="I1017" s="328" t="s">
        <v>152</v>
      </c>
      <c r="J1017" s="61">
        <v>931104</v>
      </c>
      <c r="K1017" s="63" t="s">
        <v>1524</v>
      </c>
      <c r="L1017" s="215" t="s">
        <v>1224</v>
      </c>
      <c r="M1017" s="218" t="s">
        <v>2132</v>
      </c>
      <c r="P1017" s="189" t="s">
        <v>2062</v>
      </c>
      <c r="Q1017" s="63" t="s">
        <v>23</v>
      </c>
      <c r="R1017" s="215" t="s">
        <v>440</v>
      </c>
    </row>
    <row r="1018" spans="1:18">
      <c r="A1018" s="189" t="s">
        <v>878</v>
      </c>
      <c r="B1018" s="216">
        <v>25400</v>
      </c>
      <c r="C1018" s="40" t="s">
        <v>2923</v>
      </c>
      <c r="D1018" s="216">
        <v>931400</v>
      </c>
      <c r="E1018" s="40" t="s">
        <v>2934</v>
      </c>
      <c r="F1018" s="216" t="s">
        <v>514</v>
      </c>
      <c r="G1018" s="40" t="s">
        <v>2838</v>
      </c>
      <c r="H1018" s="216">
        <v>528020</v>
      </c>
      <c r="I1018" s="328" t="s">
        <v>152</v>
      </c>
      <c r="J1018" s="61">
        <v>931104</v>
      </c>
      <c r="K1018" s="63" t="s">
        <v>1524</v>
      </c>
      <c r="L1018" s="397" t="s">
        <v>295</v>
      </c>
      <c r="M1018" s="218" t="s">
        <v>2132</v>
      </c>
      <c r="P1018" s="189" t="s">
        <v>2063</v>
      </c>
      <c r="Q1018" s="63" t="s">
        <v>23</v>
      </c>
      <c r="R1018" s="215" t="s">
        <v>440</v>
      </c>
    </row>
    <row r="1019" spans="1:18">
      <c r="A1019" s="189" t="s">
        <v>1635</v>
      </c>
      <c r="B1019" s="216">
        <v>25400</v>
      </c>
      <c r="C1019" s="40" t="s">
        <v>2923</v>
      </c>
      <c r="D1019" s="216">
        <v>931400</v>
      </c>
      <c r="E1019" s="40" t="s">
        <v>2934</v>
      </c>
      <c r="F1019" s="216" t="s">
        <v>515</v>
      </c>
      <c r="G1019" s="40" t="s">
        <v>2937</v>
      </c>
      <c r="H1019" s="216">
        <v>528020</v>
      </c>
      <c r="I1019" s="328" t="s">
        <v>152</v>
      </c>
      <c r="J1019" s="61">
        <v>931104</v>
      </c>
      <c r="K1019" s="63" t="s">
        <v>1524</v>
      </c>
      <c r="L1019" s="215" t="s">
        <v>445</v>
      </c>
      <c r="M1019" s="218" t="s">
        <v>2132</v>
      </c>
      <c r="P1019" s="189" t="s">
        <v>2070</v>
      </c>
      <c r="Q1019" s="63" t="s">
        <v>23</v>
      </c>
      <c r="R1019" s="215" t="s">
        <v>440</v>
      </c>
    </row>
    <row r="1020" spans="1:18">
      <c r="A1020" s="189" t="s">
        <v>1459</v>
      </c>
      <c r="B1020" s="216">
        <v>25400</v>
      </c>
      <c r="C1020" s="40" t="s">
        <v>2923</v>
      </c>
      <c r="D1020" s="216">
        <v>931400</v>
      </c>
      <c r="E1020" s="40" t="s">
        <v>2934</v>
      </c>
      <c r="F1020" s="216" t="s">
        <v>513</v>
      </c>
      <c r="G1020" s="40" t="s">
        <v>2938</v>
      </c>
      <c r="H1020" s="216">
        <v>528020</v>
      </c>
      <c r="I1020" s="328" t="s">
        <v>152</v>
      </c>
      <c r="J1020" s="61">
        <v>931104</v>
      </c>
      <c r="K1020" s="63" t="s">
        <v>1524</v>
      </c>
      <c r="L1020" s="215" t="s">
        <v>446</v>
      </c>
      <c r="M1020" s="218" t="s">
        <v>2132</v>
      </c>
      <c r="P1020" s="189" t="s">
        <v>2039</v>
      </c>
      <c r="Q1020" s="63" t="s">
        <v>23</v>
      </c>
      <c r="R1020" s="215" t="s">
        <v>440</v>
      </c>
    </row>
    <row r="1021" spans="1:18">
      <c r="A1021" s="189" t="s">
        <v>2290</v>
      </c>
      <c r="B1021" s="216">
        <v>25400</v>
      </c>
      <c r="C1021" s="40" t="s">
        <v>2923</v>
      </c>
      <c r="D1021" s="216">
        <v>931400</v>
      </c>
      <c r="E1021" s="40" t="s">
        <v>2934</v>
      </c>
      <c r="F1021" s="216" t="s">
        <v>520</v>
      </c>
      <c r="G1021" s="40" t="s">
        <v>2940</v>
      </c>
      <c r="H1021" s="216">
        <v>528020</v>
      </c>
      <c r="I1021" s="328" t="s">
        <v>152</v>
      </c>
      <c r="J1021" s="61">
        <v>931104</v>
      </c>
      <c r="K1021" s="63" t="s">
        <v>1524</v>
      </c>
      <c r="L1021" s="215" t="s">
        <v>447</v>
      </c>
      <c r="M1021" s="218" t="s">
        <v>2132</v>
      </c>
      <c r="P1021" s="189" t="s">
        <v>2410</v>
      </c>
      <c r="Q1021" s="63" t="s">
        <v>23</v>
      </c>
      <c r="R1021" s="215" t="s">
        <v>440</v>
      </c>
    </row>
    <row r="1022" spans="1:18">
      <c r="A1022" s="189" t="s">
        <v>2319</v>
      </c>
      <c r="B1022" s="216">
        <v>25540</v>
      </c>
      <c r="C1022" s="40" t="s">
        <v>442</v>
      </c>
      <c r="D1022" s="216">
        <v>931116</v>
      </c>
      <c r="E1022" s="40" t="s">
        <v>442</v>
      </c>
      <c r="F1022" s="216" t="s">
        <v>1377</v>
      </c>
      <c r="G1022" s="40" t="s">
        <v>1377</v>
      </c>
      <c r="H1022" s="216">
        <v>520015</v>
      </c>
      <c r="I1022" s="328" t="s">
        <v>485</v>
      </c>
      <c r="J1022" s="61">
        <v>931116</v>
      </c>
      <c r="K1022" s="63" t="s">
        <v>47</v>
      </c>
      <c r="L1022" s="215" t="s">
        <v>442</v>
      </c>
      <c r="M1022" s="218" t="s">
        <v>2128</v>
      </c>
      <c r="P1022" s="189" t="s">
        <v>2048</v>
      </c>
      <c r="Q1022" s="63" t="s">
        <v>23</v>
      </c>
      <c r="R1022" s="215" t="s">
        <v>440</v>
      </c>
    </row>
    <row r="1023" spans="1:18">
      <c r="A1023" s="189" t="s">
        <v>2525</v>
      </c>
      <c r="B1023" s="216">
        <v>25400</v>
      </c>
      <c r="C1023" s="40" t="s">
        <v>2923</v>
      </c>
      <c r="D1023" s="216">
        <v>931119</v>
      </c>
      <c r="E1023" s="40" t="s">
        <v>23</v>
      </c>
      <c r="F1023" s="216" t="s">
        <v>521</v>
      </c>
      <c r="G1023" s="40" t="s">
        <v>2924</v>
      </c>
      <c r="H1023" s="216">
        <v>520015</v>
      </c>
      <c r="I1023" s="328" t="s">
        <v>485</v>
      </c>
      <c r="J1023" s="61">
        <v>931104</v>
      </c>
      <c r="K1023" s="63" t="s">
        <v>23</v>
      </c>
      <c r="L1023" s="215" t="s">
        <v>435</v>
      </c>
      <c r="M1023" s="218" t="s">
        <v>2128</v>
      </c>
      <c r="P1023" s="189" t="s">
        <v>2065</v>
      </c>
      <c r="Q1023" s="63" t="s">
        <v>23</v>
      </c>
      <c r="R1023" s="215" t="s">
        <v>440</v>
      </c>
    </row>
    <row r="1024" spans="1:18">
      <c r="A1024" s="189" t="s">
        <v>1854</v>
      </c>
      <c r="B1024" s="216">
        <v>25400</v>
      </c>
      <c r="C1024" s="40" t="s">
        <v>2923</v>
      </c>
      <c r="D1024" s="216">
        <v>931183</v>
      </c>
      <c r="E1024" s="40" t="s">
        <v>2929</v>
      </c>
      <c r="F1024" s="216" t="s">
        <v>1377</v>
      </c>
      <c r="G1024" s="40" t="s">
        <v>1377</v>
      </c>
      <c r="H1024" s="216">
        <v>520015</v>
      </c>
      <c r="I1024" s="328" t="s">
        <v>485</v>
      </c>
      <c r="J1024" s="61">
        <v>931104</v>
      </c>
      <c r="K1024" s="63" t="s">
        <v>1766</v>
      </c>
      <c r="L1024" s="215" t="s">
        <v>1775</v>
      </c>
      <c r="M1024" s="218" t="s">
        <v>2128</v>
      </c>
      <c r="P1024" s="189" t="s">
        <v>2075</v>
      </c>
      <c r="Q1024" s="63" t="s">
        <v>23</v>
      </c>
      <c r="R1024" s="215" t="s">
        <v>440</v>
      </c>
    </row>
    <row r="1025" spans="1:18">
      <c r="A1025" s="189" t="s">
        <v>2086</v>
      </c>
      <c r="B1025" s="216">
        <v>25420</v>
      </c>
      <c r="C1025" s="40" t="s">
        <v>449</v>
      </c>
      <c r="D1025" s="216">
        <v>931186</v>
      </c>
      <c r="E1025" s="40" t="s">
        <v>504</v>
      </c>
      <c r="F1025" s="216"/>
      <c r="G1025" s="40" t="s">
        <v>1377</v>
      </c>
      <c r="H1025" s="216">
        <v>520015</v>
      </c>
      <c r="I1025" s="328" t="s">
        <v>485</v>
      </c>
      <c r="J1025" s="61">
        <v>931180</v>
      </c>
      <c r="K1025" s="63" t="s">
        <v>449</v>
      </c>
      <c r="L1025" s="215" t="s">
        <v>504</v>
      </c>
      <c r="M1025" s="218" t="s">
        <v>2128</v>
      </c>
      <c r="P1025" s="189" t="s">
        <v>2071</v>
      </c>
      <c r="Q1025" s="63" t="s">
        <v>23</v>
      </c>
      <c r="R1025" s="215" t="s">
        <v>440</v>
      </c>
    </row>
    <row r="1026" spans="1:18">
      <c r="A1026" s="189" t="s">
        <v>2096</v>
      </c>
      <c r="B1026" s="216">
        <v>25400</v>
      </c>
      <c r="C1026" s="40" t="s">
        <v>2923</v>
      </c>
      <c r="D1026" s="216">
        <v>931205</v>
      </c>
      <c r="E1026" s="40" t="s">
        <v>2237</v>
      </c>
      <c r="F1026" s="216"/>
      <c r="G1026" s="40" t="s">
        <v>1377</v>
      </c>
      <c r="H1026" s="216">
        <v>520015</v>
      </c>
      <c r="I1026" s="328" t="s">
        <v>485</v>
      </c>
      <c r="J1026" s="61">
        <v>931104</v>
      </c>
      <c r="K1026" s="63" t="s">
        <v>449</v>
      </c>
      <c r="L1026" s="215" t="s">
        <v>2237</v>
      </c>
      <c r="M1026" s="218" t="s">
        <v>2128</v>
      </c>
      <c r="P1026" s="189" t="s">
        <v>2038</v>
      </c>
      <c r="Q1026" s="63" t="s">
        <v>23</v>
      </c>
      <c r="R1026" s="215" t="s">
        <v>440</v>
      </c>
    </row>
    <row r="1027" spans="1:18">
      <c r="A1027" s="189" t="s">
        <v>2626</v>
      </c>
      <c r="B1027" s="216">
        <v>25400</v>
      </c>
      <c r="C1027" s="40" t="s">
        <v>2923</v>
      </c>
      <c r="D1027" s="350">
        <v>931400</v>
      </c>
      <c r="E1027" s="40" t="s">
        <v>2934</v>
      </c>
      <c r="F1027" s="350" t="s">
        <v>517</v>
      </c>
      <c r="G1027" s="40" t="s">
        <v>2936</v>
      </c>
      <c r="H1027" s="216">
        <v>520015</v>
      </c>
      <c r="I1027" s="328" t="s">
        <v>485</v>
      </c>
      <c r="J1027" s="351">
        <v>931104</v>
      </c>
      <c r="K1027" s="63" t="s">
        <v>1524</v>
      </c>
      <c r="L1027" s="215" t="s">
        <v>1224</v>
      </c>
      <c r="M1027" s="218" t="s">
        <v>2128</v>
      </c>
      <c r="P1027" s="189" t="s">
        <v>2040</v>
      </c>
      <c r="Q1027" s="63" t="s">
        <v>23</v>
      </c>
      <c r="R1027" s="215" t="s">
        <v>440</v>
      </c>
    </row>
    <row r="1028" spans="1:18">
      <c r="A1028" s="189" t="s">
        <v>2882</v>
      </c>
      <c r="B1028" s="350">
        <v>25400</v>
      </c>
      <c r="C1028" s="40" t="s">
        <v>2923</v>
      </c>
      <c r="D1028" s="216">
        <v>931400</v>
      </c>
      <c r="E1028" s="40" t="s">
        <v>2934</v>
      </c>
      <c r="F1028" s="216" t="s">
        <v>518</v>
      </c>
      <c r="G1028" s="40" t="s">
        <v>2935</v>
      </c>
      <c r="H1028" s="216">
        <v>520015</v>
      </c>
      <c r="I1028" s="328" t="s">
        <v>485</v>
      </c>
      <c r="J1028" s="61">
        <v>931104</v>
      </c>
      <c r="K1028" s="63" t="s">
        <v>1524</v>
      </c>
      <c r="L1028" s="215" t="s">
        <v>326</v>
      </c>
      <c r="M1028" s="218" t="s">
        <v>2128</v>
      </c>
      <c r="P1028" s="189" t="s">
        <v>2072</v>
      </c>
      <c r="Q1028" s="63" t="s">
        <v>23</v>
      </c>
      <c r="R1028" s="215" t="s">
        <v>440</v>
      </c>
    </row>
    <row r="1029" spans="1:18">
      <c r="A1029" s="189" t="s">
        <v>2912</v>
      </c>
      <c r="B1029" s="216">
        <v>25550</v>
      </c>
      <c r="C1029" s="40" t="s">
        <v>2955</v>
      </c>
      <c r="D1029" s="216">
        <v>931101</v>
      </c>
      <c r="E1029" s="40" t="s">
        <v>2956</v>
      </c>
      <c r="F1029" s="216"/>
      <c r="G1029" s="40" t="s">
        <v>1377</v>
      </c>
      <c r="H1029" s="394">
        <v>520360</v>
      </c>
      <c r="I1029" s="394" t="s">
        <v>2917</v>
      </c>
      <c r="J1029" s="61">
        <v>931101</v>
      </c>
      <c r="K1029" s="63" t="s">
        <v>47</v>
      </c>
      <c r="L1029" s="215" t="s">
        <v>443</v>
      </c>
      <c r="M1029" s="325" t="s">
        <v>2130</v>
      </c>
      <c r="P1029" s="189" t="s">
        <v>2037</v>
      </c>
      <c r="Q1029" s="63" t="s">
        <v>23</v>
      </c>
      <c r="R1029" s="215" t="s">
        <v>440</v>
      </c>
    </row>
    <row r="1030" spans="1:18">
      <c r="A1030" s="189" t="s">
        <v>2909</v>
      </c>
      <c r="B1030" s="216">
        <v>25540</v>
      </c>
      <c r="C1030" s="40" t="s">
        <v>442</v>
      </c>
      <c r="D1030" s="216">
        <v>931116</v>
      </c>
      <c r="E1030" s="40" t="s">
        <v>442</v>
      </c>
      <c r="F1030" s="216"/>
      <c r="G1030" s="40" t="s">
        <v>1377</v>
      </c>
      <c r="H1030" s="394">
        <v>520360</v>
      </c>
      <c r="I1030" s="394" t="s">
        <v>2917</v>
      </c>
      <c r="J1030" s="61"/>
      <c r="K1030" s="63" t="s">
        <v>47</v>
      </c>
      <c r="L1030" s="215" t="s">
        <v>442</v>
      </c>
      <c r="M1030" s="325" t="s">
        <v>2130</v>
      </c>
      <c r="P1030" s="189" t="s">
        <v>2047</v>
      </c>
      <c r="Q1030" s="63" t="s">
        <v>23</v>
      </c>
      <c r="R1030" s="215" t="s">
        <v>440</v>
      </c>
    </row>
    <row r="1031" spans="1:18">
      <c r="A1031" s="189" t="s">
        <v>2903</v>
      </c>
      <c r="B1031" s="350">
        <v>25400</v>
      </c>
      <c r="C1031" s="40" t="s">
        <v>2923</v>
      </c>
      <c r="D1031" s="216">
        <v>931119</v>
      </c>
      <c r="E1031" s="40" t="s">
        <v>23</v>
      </c>
      <c r="F1031" s="216"/>
      <c r="G1031" s="40" t="s">
        <v>1377</v>
      </c>
      <c r="H1031" s="394">
        <v>520360</v>
      </c>
      <c r="I1031" s="394" t="s">
        <v>2917</v>
      </c>
      <c r="J1031" s="61"/>
      <c r="K1031" s="63" t="s">
        <v>23</v>
      </c>
      <c r="L1031" s="215" t="s">
        <v>506</v>
      </c>
      <c r="M1031" s="325" t="s">
        <v>2130</v>
      </c>
      <c r="P1031" s="189" t="s">
        <v>2078</v>
      </c>
      <c r="Q1031" s="63" t="s">
        <v>23</v>
      </c>
      <c r="R1031" s="215" t="s">
        <v>440</v>
      </c>
    </row>
    <row r="1032" spans="1:18">
      <c r="A1032" s="189" t="s">
        <v>2914</v>
      </c>
      <c r="B1032" s="216">
        <v>25590</v>
      </c>
      <c r="C1032" s="40" t="s">
        <v>1564</v>
      </c>
      <c r="D1032" s="216">
        <v>931150</v>
      </c>
      <c r="E1032" s="40" t="s">
        <v>1564</v>
      </c>
      <c r="F1032" s="216"/>
      <c r="G1032" s="40" t="s">
        <v>1377</v>
      </c>
      <c r="H1032" s="394">
        <v>520360</v>
      </c>
      <c r="I1032" s="394" t="s">
        <v>2917</v>
      </c>
      <c r="J1032" s="61"/>
      <c r="K1032" s="63" t="s">
        <v>47</v>
      </c>
      <c r="L1032" s="215" t="s">
        <v>1564</v>
      </c>
      <c r="M1032" s="325" t="s">
        <v>2130</v>
      </c>
      <c r="P1032" s="189" t="s">
        <v>2045</v>
      </c>
      <c r="Q1032" s="63" t="s">
        <v>23</v>
      </c>
      <c r="R1032" s="215" t="s">
        <v>440</v>
      </c>
    </row>
    <row r="1033" spans="1:18">
      <c r="A1033" s="189" t="s">
        <v>2891</v>
      </c>
      <c r="B1033" s="216">
        <v>25430</v>
      </c>
      <c r="C1033" s="40" t="s">
        <v>2951</v>
      </c>
      <c r="D1033" s="216">
        <v>931170</v>
      </c>
      <c r="E1033" s="40" t="s">
        <v>1515</v>
      </c>
      <c r="F1033" s="216" t="s">
        <v>526</v>
      </c>
      <c r="G1033" s="40" t="s">
        <v>2926</v>
      </c>
      <c r="H1033" s="216">
        <v>520360</v>
      </c>
      <c r="I1033" s="328" t="s">
        <v>2917</v>
      </c>
      <c r="J1033" s="61">
        <v>931170</v>
      </c>
      <c r="K1033" s="63" t="s">
        <v>47</v>
      </c>
      <c r="L1033" s="215" t="s">
        <v>508</v>
      </c>
      <c r="M1033" s="325" t="s">
        <v>2130</v>
      </c>
      <c r="P1033" s="189" t="s">
        <v>2069</v>
      </c>
      <c r="Q1033" s="63" t="s">
        <v>23</v>
      </c>
      <c r="R1033" s="215" t="s">
        <v>440</v>
      </c>
    </row>
    <row r="1034" spans="1:18">
      <c r="A1034" s="189" t="s">
        <v>2893</v>
      </c>
      <c r="B1034" s="216">
        <v>25430</v>
      </c>
      <c r="C1034" s="40" t="s">
        <v>2951</v>
      </c>
      <c r="D1034" s="216">
        <v>931170</v>
      </c>
      <c r="E1034" s="40" t="s">
        <v>1515</v>
      </c>
      <c r="F1034" s="216" t="s">
        <v>527</v>
      </c>
      <c r="G1034" s="40" t="s">
        <v>2927</v>
      </c>
      <c r="H1034" s="216">
        <v>520360</v>
      </c>
      <c r="I1034" s="328" t="s">
        <v>2917</v>
      </c>
      <c r="J1034" s="61">
        <v>931170</v>
      </c>
      <c r="K1034" s="63" t="s">
        <v>47</v>
      </c>
      <c r="L1034" s="215" t="s">
        <v>508</v>
      </c>
      <c r="M1034" s="325" t="s">
        <v>2130</v>
      </c>
      <c r="P1034" s="189" t="s">
        <v>2041</v>
      </c>
      <c r="Q1034" s="63" t="s">
        <v>23</v>
      </c>
      <c r="R1034" s="215" t="s">
        <v>440</v>
      </c>
    </row>
    <row r="1035" spans="1:18">
      <c r="A1035" s="189" t="s">
        <v>2905</v>
      </c>
      <c r="B1035" s="350">
        <v>25400</v>
      </c>
      <c r="C1035" s="40" t="s">
        <v>2923</v>
      </c>
      <c r="D1035" s="216">
        <v>931230</v>
      </c>
      <c r="E1035" s="40" t="s">
        <v>2931</v>
      </c>
      <c r="F1035" s="216"/>
      <c r="G1035" s="40" t="s">
        <v>1377</v>
      </c>
      <c r="H1035" s="216">
        <v>520360</v>
      </c>
      <c r="I1035" s="328" t="s">
        <v>2917</v>
      </c>
      <c r="J1035" s="61"/>
      <c r="K1035" s="63" t="s">
        <v>47</v>
      </c>
      <c r="L1035" s="215" t="s">
        <v>507</v>
      </c>
      <c r="M1035" s="325" t="s">
        <v>2130</v>
      </c>
      <c r="P1035" s="189" t="s">
        <v>2059</v>
      </c>
      <c r="Q1035" s="63" t="s">
        <v>23</v>
      </c>
      <c r="R1035" s="215" t="s">
        <v>440</v>
      </c>
    </row>
    <row r="1036" spans="1:18">
      <c r="A1036" s="189" t="s">
        <v>2593</v>
      </c>
      <c r="B1036" s="216">
        <v>25400</v>
      </c>
      <c r="C1036" s="40" t="s">
        <v>2923</v>
      </c>
      <c r="D1036" s="216">
        <v>931400</v>
      </c>
      <c r="E1036" s="40" t="s">
        <v>2934</v>
      </c>
      <c r="F1036" s="216" t="s">
        <v>1377</v>
      </c>
      <c r="G1036" s="40" t="s">
        <v>1377</v>
      </c>
      <c r="H1036" s="216">
        <v>520360</v>
      </c>
      <c r="I1036" s="328" t="s">
        <v>2917</v>
      </c>
      <c r="J1036" s="61">
        <v>931104</v>
      </c>
      <c r="K1036" s="63" t="s">
        <v>1524</v>
      </c>
      <c r="L1036" s="215" t="s">
        <v>1913</v>
      </c>
      <c r="M1036" s="325" t="s">
        <v>2130</v>
      </c>
      <c r="P1036" s="189" t="s">
        <v>2073</v>
      </c>
      <c r="Q1036" s="63" t="s">
        <v>23</v>
      </c>
      <c r="R1036" s="215" t="s">
        <v>440</v>
      </c>
    </row>
    <row r="1037" spans="1:18">
      <c r="A1037" s="189" t="s">
        <v>2883</v>
      </c>
      <c r="B1037" s="350">
        <v>25400</v>
      </c>
      <c r="C1037" s="40" t="s">
        <v>2923</v>
      </c>
      <c r="D1037" s="216">
        <v>931400</v>
      </c>
      <c r="E1037" s="40" t="s">
        <v>2934</v>
      </c>
      <c r="F1037" s="216" t="s">
        <v>514</v>
      </c>
      <c r="G1037" s="40" t="s">
        <v>2838</v>
      </c>
      <c r="H1037" s="216">
        <v>520360</v>
      </c>
      <c r="I1037" s="328" t="s">
        <v>2917</v>
      </c>
      <c r="J1037" s="61">
        <v>931104</v>
      </c>
      <c r="K1037" s="63" t="s">
        <v>1524</v>
      </c>
      <c r="L1037" s="397" t="s">
        <v>295</v>
      </c>
      <c r="M1037" s="325" t="s">
        <v>2130</v>
      </c>
      <c r="P1037" s="189" t="s">
        <v>2050</v>
      </c>
      <c r="Q1037" s="63" t="s">
        <v>23</v>
      </c>
      <c r="R1037" s="215" t="s">
        <v>440</v>
      </c>
    </row>
    <row r="1038" spans="1:18">
      <c r="A1038" s="189" t="s">
        <v>2887</v>
      </c>
      <c r="B1038" s="350">
        <v>25400</v>
      </c>
      <c r="C1038" s="40" t="s">
        <v>2923</v>
      </c>
      <c r="D1038" s="216">
        <v>931400</v>
      </c>
      <c r="E1038" s="40" t="s">
        <v>2934</v>
      </c>
      <c r="F1038" s="216" t="s">
        <v>513</v>
      </c>
      <c r="G1038" s="40" t="s">
        <v>2939</v>
      </c>
      <c r="H1038" s="216">
        <v>520360</v>
      </c>
      <c r="I1038" s="328" t="s">
        <v>2917</v>
      </c>
      <c r="J1038" s="61">
        <v>931104</v>
      </c>
      <c r="K1038" s="63" t="s">
        <v>1524</v>
      </c>
      <c r="L1038" s="215" t="s">
        <v>359</v>
      </c>
      <c r="M1038" s="325" t="s">
        <v>2130</v>
      </c>
      <c r="P1038" s="189" t="s">
        <v>2074</v>
      </c>
      <c r="Q1038" s="63" t="s">
        <v>23</v>
      </c>
      <c r="R1038" s="215" t="s">
        <v>440</v>
      </c>
    </row>
    <row r="1039" spans="1:18">
      <c r="A1039" s="189" t="s">
        <v>2889</v>
      </c>
      <c r="B1039" s="350">
        <v>25400</v>
      </c>
      <c r="C1039" s="40" t="s">
        <v>2923</v>
      </c>
      <c r="D1039" s="216">
        <v>931400</v>
      </c>
      <c r="E1039" s="40" t="s">
        <v>2934</v>
      </c>
      <c r="F1039" s="216" t="s">
        <v>519</v>
      </c>
      <c r="G1039" s="40" t="s">
        <v>2938</v>
      </c>
      <c r="H1039" s="216">
        <v>520360</v>
      </c>
      <c r="I1039" s="328" t="s">
        <v>2917</v>
      </c>
      <c r="J1039" s="61">
        <v>931104</v>
      </c>
      <c r="K1039" s="63" t="s">
        <v>1524</v>
      </c>
      <c r="L1039" s="215" t="s">
        <v>446</v>
      </c>
      <c r="M1039" s="325" t="s">
        <v>2130</v>
      </c>
      <c r="P1039" s="189" t="s">
        <v>2046</v>
      </c>
      <c r="Q1039" s="63" t="s">
        <v>23</v>
      </c>
      <c r="R1039" s="215" t="s">
        <v>440</v>
      </c>
    </row>
    <row r="1040" spans="1:18">
      <c r="A1040" s="189" t="s">
        <v>2897</v>
      </c>
      <c r="B1040" s="350">
        <v>25400</v>
      </c>
      <c r="C1040" s="40" t="s">
        <v>2923</v>
      </c>
      <c r="D1040" s="216">
        <v>931400</v>
      </c>
      <c r="E1040" s="40" t="s">
        <v>2934</v>
      </c>
      <c r="F1040" s="216" t="s">
        <v>520</v>
      </c>
      <c r="G1040" s="40" t="s">
        <v>2940</v>
      </c>
      <c r="H1040" s="216">
        <v>520360</v>
      </c>
      <c r="I1040" s="328" t="s">
        <v>2917</v>
      </c>
      <c r="J1040" s="61">
        <v>931104</v>
      </c>
      <c r="K1040" s="63" t="s">
        <v>1524</v>
      </c>
      <c r="L1040" s="215" t="s">
        <v>447</v>
      </c>
      <c r="M1040" s="325" t="s">
        <v>2130</v>
      </c>
      <c r="P1040" s="189" t="s">
        <v>2049</v>
      </c>
      <c r="Q1040" s="63" t="s">
        <v>23</v>
      </c>
      <c r="R1040" s="215" t="s">
        <v>440</v>
      </c>
    </row>
    <row r="1041" spans="1:18">
      <c r="A1041" s="189" t="s">
        <v>2915</v>
      </c>
      <c r="B1041" s="309">
        <v>25620</v>
      </c>
      <c r="C1041" s="40" t="s">
        <v>2347</v>
      </c>
      <c r="D1041" s="310">
        <v>931750</v>
      </c>
      <c r="E1041" s="40" t="s">
        <v>2347</v>
      </c>
      <c r="F1041" s="216"/>
      <c r="G1041" s="40" t="s">
        <v>1377</v>
      </c>
      <c r="H1041" s="394">
        <v>520360</v>
      </c>
      <c r="I1041" s="394" t="s">
        <v>2917</v>
      </c>
      <c r="J1041" s="61"/>
      <c r="K1041" s="63" t="s">
        <v>1524</v>
      </c>
      <c r="L1041" s="215" t="s">
        <v>448</v>
      </c>
      <c r="M1041" s="325" t="s">
        <v>2130</v>
      </c>
      <c r="P1041" s="189" t="s">
        <v>2067</v>
      </c>
      <c r="Q1041" s="63" t="s">
        <v>23</v>
      </c>
      <c r="R1041" s="215" t="s">
        <v>440</v>
      </c>
    </row>
    <row r="1042" spans="1:18">
      <c r="A1042" s="189" t="s">
        <v>2099</v>
      </c>
      <c r="B1042" s="216">
        <v>25400</v>
      </c>
      <c r="C1042" s="40" t="s">
        <v>2923</v>
      </c>
      <c r="D1042" s="216">
        <v>931205</v>
      </c>
      <c r="E1042" s="40" t="s">
        <v>2237</v>
      </c>
      <c r="F1042" s="216"/>
      <c r="G1042" s="40" t="s">
        <v>1377</v>
      </c>
      <c r="H1042" s="216">
        <v>520820</v>
      </c>
      <c r="I1042" s="328" t="s">
        <v>87</v>
      </c>
      <c r="J1042" s="61">
        <v>931104</v>
      </c>
      <c r="K1042" s="63" t="s">
        <v>449</v>
      </c>
      <c r="L1042" s="215" t="s">
        <v>2237</v>
      </c>
      <c r="M1042" s="218" t="s">
        <v>2128</v>
      </c>
      <c r="P1042" s="189" t="s">
        <v>2079</v>
      </c>
      <c r="Q1042" s="63" t="s">
        <v>23</v>
      </c>
      <c r="R1042" s="215" t="s">
        <v>440</v>
      </c>
    </row>
    <row r="1043" spans="1:18">
      <c r="A1043" s="189" t="s">
        <v>2634</v>
      </c>
      <c r="B1043" s="216">
        <v>25400</v>
      </c>
      <c r="C1043" s="40" t="s">
        <v>2923</v>
      </c>
      <c r="D1043" s="358">
        <v>931400</v>
      </c>
      <c r="E1043" s="40" t="s">
        <v>2934</v>
      </c>
      <c r="F1043" s="350" t="s">
        <v>515</v>
      </c>
      <c r="G1043" s="40" t="s">
        <v>2937</v>
      </c>
      <c r="H1043" s="358">
        <v>520820</v>
      </c>
      <c r="I1043" s="328" t="s">
        <v>87</v>
      </c>
      <c r="J1043" s="350">
        <v>931104</v>
      </c>
      <c r="K1043" s="63" t="s">
        <v>1524</v>
      </c>
      <c r="L1043" s="215" t="s">
        <v>445</v>
      </c>
      <c r="M1043" s="218" t="s">
        <v>2128</v>
      </c>
      <c r="P1043" s="189" t="s">
        <v>1863</v>
      </c>
      <c r="Q1043" s="63" t="s">
        <v>23</v>
      </c>
      <c r="R1043" s="215" t="s">
        <v>433</v>
      </c>
    </row>
    <row r="1044" spans="1:18">
      <c r="A1044" s="189" t="s">
        <v>1379</v>
      </c>
      <c r="B1044" s="216">
        <v>25400</v>
      </c>
      <c r="C1044" s="40" t="s">
        <v>2923</v>
      </c>
      <c r="D1044" s="216">
        <v>931265</v>
      </c>
      <c r="E1044" s="40" t="s">
        <v>2932</v>
      </c>
      <c r="F1044" s="216"/>
      <c r="G1044" s="40" t="s">
        <v>1377</v>
      </c>
      <c r="H1044" s="216">
        <v>520825</v>
      </c>
      <c r="I1044" s="328" t="s">
        <v>88</v>
      </c>
      <c r="J1044" s="61">
        <v>931104</v>
      </c>
      <c r="K1044" s="63" t="s">
        <v>1766</v>
      </c>
      <c r="L1044" s="215" t="s">
        <v>1339</v>
      </c>
      <c r="M1044" s="218" t="s">
        <v>2128</v>
      </c>
      <c r="P1044" s="189" t="s">
        <v>2531</v>
      </c>
      <c r="Q1044" s="63" t="s">
        <v>23</v>
      </c>
      <c r="R1044" s="215" t="s">
        <v>433</v>
      </c>
    </row>
    <row r="1045" spans="1:18">
      <c r="A1045" s="189" t="s">
        <v>917</v>
      </c>
      <c r="B1045" s="216">
        <v>25400</v>
      </c>
      <c r="C1045" s="40" t="s">
        <v>2923</v>
      </c>
      <c r="D1045" s="216">
        <v>931400</v>
      </c>
      <c r="E1045" s="40" t="s">
        <v>2934</v>
      </c>
      <c r="F1045" s="216" t="s">
        <v>517</v>
      </c>
      <c r="G1045" s="40" t="s">
        <v>2936</v>
      </c>
      <c r="H1045" s="216">
        <v>520825</v>
      </c>
      <c r="I1045" s="328" t="s">
        <v>88</v>
      </c>
      <c r="J1045" s="61">
        <v>931104</v>
      </c>
      <c r="K1045" s="63" t="s">
        <v>1524</v>
      </c>
      <c r="L1045" s="215" t="s">
        <v>1224</v>
      </c>
      <c r="M1045" s="218" t="s">
        <v>2128</v>
      </c>
      <c r="P1045" s="189" t="s">
        <v>2530</v>
      </c>
      <c r="Q1045" s="63" t="s">
        <v>23</v>
      </c>
      <c r="R1045" s="215" t="s">
        <v>433</v>
      </c>
    </row>
    <row r="1046" spans="1:18">
      <c r="A1046" s="189" t="s">
        <v>1997</v>
      </c>
      <c r="B1046" s="216">
        <v>25400</v>
      </c>
      <c r="C1046" s="40" t="s">
        <v>2923</v>
      </c>
      <c r="D1046" s="216">
        <v>931400</v>
      </c>
      <c r="E1046" s="40" t="s">
        <v>2934</v>
      </c>
      <c r="F1046" s="216" t="s">
        <v>520</v>
      </c>
      <c r="G1046" s="40" t="s">
        <v>2940</v>
      </c>
      <c r="H1046" s="216">
        <v>520825</v>
      </c>
      <c r="I1046" s="328" t="s">
        <v>88</v>
      </c>
      <c r="J1046" s="61">
        <v>931104</v>
      </c>
      <c r="K1046" s="63" t="s">
        <v>1524</v>
      </c>
      <c r="L1046" s="215" t="s">
        <v>447</v>
      </c>
      <c r="M1046" s="218" t="s">
        <v>2128</v>
      </c>
      <c r="P1046" s="189" t="s">
        <v>2360</v>
      </c>
      <c r="Q1046" s="63" t="s">
        <v>23</v>
      </c>
      <c r="R1046" s="215" t="s">
        <v>433</v>
      </c>
    </row>
    <row r="1047" spans="1:18">
      <c r="A1047" s="189" t="s">
        <v>2743</v>
      </c>
      <c r="B1047" s="350">
        <v>33100</v>
      </c>
      <c r="C1047" s="40" t="s">
        <v>1641</v>
      </c>
      <c r="D1047" s="358">
        <v>931105</v>
      </c>
      <c r="E1047" s="40" t="s">
        <v>1641</v>
      </c>
      <c r="F1047" s="350"/>
      <c r="G1047" s="40" t="s">
        <v>1377</v>
      </c>
      <c r="H1047" s="358">
        <v>523340</v>
      </c>
      <c r="I1047" s="328" t="s">
        <v>1794</v>
      </c>
      <c r="J1047" s="358">
        <v>931105</v>
      </c>
      <c r="K1047" s="321" t="s">
        <v>450</v>
      </c>
      <c r="L1047" s="322" t="s">
        <v>1641</v>
      </c>
      <c r="M1047" s="325" t="s">
        <v>2134</v>
      </c>
      <c r="P1047" s="189" t="s">
        <v>2526</v>
      </c>
      <c r="Q1047" s="63" t="s">
        <v>23</v>
      </c>
      <c r="R1047" s="215" t="s">
        <v>433</v>
      </c>
    </row>
    <row r="1048" spans="1:18">
      <c r="A1048" s="189" t="s">
        <v>1393</v>
      </c>
      <c r="B1048" s="216">
        <v>25540</v>
      </c>
      <c r="C1048" s="40" t="s">
        <v>442</v>
      </c>
      <c r="D1048" s="216">
        <v>931116</v>
      </c>
      <c r="E1048" s="40" t="s">
        <v>442</v>
      </c>
      <c r="F1048" s="216"/>
      <c r="G1048" s="40" t="s">
        <v>1377</v>
      </c>
      <c r="H1048" s="216">
        <v>523340</v>
      </c>
      <c r="I1048" s="328" t="s">
        <v>1794</v>
      </c>
      <c r="J1048" s="61">
        <v>931116</v>
      </c>
      <c r="K1048" s="63" t="s">
        <v>47</v>
      </c>
      <c r="L1048" s="215" t="s">
        <v>442</v>
      </c>
      <c r="M1048" s="325" t="s">
        <v>2134</v>
      </c>
      <c r="P1048" s="189" t="s">
        <v>2762</v>
      </c>
      <c r="Q1048" s="63" t="s">
        <v>23</v>
      </c>
      <c r="R1048" s="215" t="s">
        <v>433</v>
      </c>
    </row>
    <row r="1049" spans="1:18">
      <c r="A1049" s="189" t="s">
        <v>1385</v>
      </c>
      <c r="B1049" s="216">
        <v>25400</v>
      </c>
      <c r="C1049" s="40" t="s">
        <v>2923</v>
      </c>
      <c r="D1049" s="216">
        <v>931119</v>
      </c>
      <c r="E1049" s="40" t="s">
        <v>23</v>
      </c>
      <c r="F1049" s="216" t="s">
        <v>522</v>
      </c>
      <c r="G1049" s="40" t="s">
        <v>2925</v>
      </c>
      <c r="H1049" s="216">
        <v>523340</v>
      </c>
      <c r="I1049" s="328" t="s">
        <v>1794</v>
      </c>
      <c r="J1049" s="61">
        <v>931104</v>
      </c>
      <c r="K1049" s="63" t="s">
        <v>23</v>
      </c>
      <c r="L1049" s="215" t="s">
        <v>436</v>
      </c>
      <c r="M1049" s="325" t="s">
        <v>2134</v>
      </c>
      <c r="P1049" s="189" t="s">
        <v>2907</v>
      </c>
      <c r="Q1049" s="63" t="s">
        <v>23</v>
      </c>
      <c r="R1049" s="215" t="s">
        <v>433</v>
      </c>
    </row>
    <row r="1050" spans="1:18">
      <c r="A1050" s="189" t="s">
        <v>1386</v>
      </c>
      <c r="B1050" s="216">
        <v>25400</v>
      </c>
      <c r="C1050" s="40" t="s">
        <v>2923</v>
      </c>
      <c r="D1050" s="216">
        <v>931119</v>
      </c>
      <c r="E1050" s="40" t="s">
        <v>23</v>
      </c>
      <c r="F1050" s="216" t="s">
        <v>523</v>
      </c>
      <c r="G1050" s="40" t="s">
        <v>2928</v>
      </c>
      <c r="H1050" s="216">
        <v>523340</v>
      </c>
      <c r="I1050" s="328" t="s">
        <v>1794</v>
      </c>
      <c r="J1050" s="61">
        <v>931104</v>
      </c>
      <c r="K1050" s="63" t="s">
        <v>23</v>
      </c>
      <c r="L1050" s="215" t="s">
        <v>437</v>
      </c>
      <c r="M1050" s="325" t="s">
        <v>2134</v>
      </c>
      <c r="P1050" s="189" t="s">
        <v>2371</v>
      </c>
      <c r="Q1050" s="63" t="s">
        <v>23</v>
      </c>
      <c r="R1050" s="215" t="s">
        <v>433</v>
      </c>
    </row>
    <row r="1051" spans="1:18">
      <c r="A1051" s="189" t="s">
        <v>2649</v>
      </c>
      <c r="B1051" s="216">
        <v>25430</v>
      </c>
      <c r="C1051" s="40" t="s">
        <v>2951</v>
      </c>
      <c r="D1051" s="358">
        <v>931170</v>
      </c>
      <c r="E1051" s="40" t="s">
        <v>1515</v>
      </c>
      <c r="F1051" s="350" t="s">
        <v>526</v>
      </c>
      <c r="G1051" s="40" t="s">
        <v>2926</v>
      </c>
      <c r="H1051" s="358">
        <v>523340</v>
      </c>
      <c r="I1051" s="328" t="s">
        <v>1794</v>
      </c>
      <c r="J1051" s="358">
        <v>931170</v>
      </c>
      <c r="K1051" s="63" t="s">
        <v>47</v>
      </c>
      <c r="L1051" s="215" t="s">
        <v>508</v>
      </c>
      <c r="M1051" s="325" t="s">
        <v>2134</v>
      </c>
      <c r="P1051" s="189" t="s">
        <v>2573</v>
      </c>
      <c r="Q1051" s="63" t="s">
        <v>23</v>
      </c>
      <c r="R1051" s="215" t="s">
        <v>433</v>
      </c>
    </row>
    <row r="1052" spans="1:18">
      <c r="A1052" s="189" t="s">
        <v>2229</v>
      </c>
      <c r="B1052" s="216">
        <v>25430</v>
      </c>
      <c r="C1052" s="40" t="s">
        <v>2951</v>
      </c>
      <c r="D1052" s="216">
        <v>931170</v>
      </c>
      <c r="E1052" s="40" t="s">
        <v>1515</v>
      </c>
      <c r="F1052" s="216" t="s">
        <v>527</v>
      </c>
      <c r="G1052" s="40" t="s">
        <v>2927</v>
      </c>
      <c r="H1052" s="216">
        <v>523340</v>
      </c>
      <c r="I1052" s="328" t="s">
        <v>1794</v>
      </c>
      <c r="J1052" s="61">
        <v>931170</v>
      </c>
      <c r="K1052" s="63" t="s">
        <v>47</v>
      </c>
      <c r="L1052" s="215" t="s">
        <v>508</v>
      </c>
      <c r="M1052" s="325" t="s">
        <v>2134</v>
      </c>
      <c r="P1052" s="189" t="s">
        <v>2763</v>
      </c>
      <c r="Q1052" s="63" t="s">
        <v>23</v>
      </c>
      <c r="R1052" s="215" t="s">
        <v>433</v>
      </c>
    </row>
    <row r="1053" spans="1:18">
      <c r="A1053" s="189" t="s">
        <v>1392</v>
      </c>
      <c r="B1053" s="216">
        <v>25420</v>
      </c>
      <c r="C1053" s="40" t="s">
        <v>449</v>
      </c>
      <c r="D1053" s="216">
        <v>931182</v>
      </c>
      <c r="E1053" s="40" t="s">
        <v>1056</v>
      </c>
      <c r="F1053" s="216"/>
      <c r="G1053" s="40" t="s">
        <v>1377</v>
      </c>
      <c r="H1053" s="216">
        <v>523340</v>
      </c>
      <c r="I1053" s="328" t="s">
        <v>1794</v>
      </c>
      <c r="J1053" s="61">
        <v>931180</v>
      </c>
      <c r="K1053" s="63" t="s">
        <v>449</v>
      </c>
      <c r="L1053" s="215" t="s">
        <v>1056</v>
      </c>
      <c r="M1053" s="325" t="s">
        <v>2134</v>
      </c>
      <c r="P1053" s="189" t="s">
        <v>2764</v>
      </c>
      <c r="Q1053" s="63" t="s">
        <v>23</v>
      </c>
      <c r="R1053" s="215" t="s">
        <v>433</v>
      </c>
    </row>
    <row r="1054" spans="1:18">
      <c r="A1054" s="189" t="s">
        <v>2730</v>
      </c>
      <c r="B1054" s="216">
        <v>25420</v>
      </c>
      <c r="C1054" s="40" t="s">
        <v>449</v>
      </c>
      <c r="D1054" s="216">
        <v>931186</v>
      </c>
      <c r="E1054" s="40" t="s">
        <v>504</v>
      </c>
      <c r="F1054" s="350"/>
      <c r="G1054" s="40" t="s">
        <v>1377</v>
      </c>
      <c r="H1054" s="358">
        <v>523340</v>
      </c>
      <c r="I1054" s="328" t="s">
        <v>1794</v>
      </c>
      <c r="J1054" s="358">
        <v>931186</v>
      </c>
      <c r="K1054" s="63" t="s">
        <v>449</v>
      </c>
      <c r="L1054" s="215" t="s">
        <v>504</v>
      </c>
      <c r="M1054" s="325" t="s">
        <v>2134</v>
      </c>
      <c r="P1054" s="189" t="s">
        <v>2014</v>
      </c>
      <c r="Q1054" s="63" t="s">
        <v>23</v>
      </c>
      <c r="R1054" s="215" t="s">
        <v>433</v>
      </c>
    </row>
    <row r="1055" spans="1:18">
      <c r="A1055" s="189" t="s">
        <v>2258</v>
      </c>
      <c r="B1055" s="216">
        <v>25400</v>
      </c>
      <c r="C1055" s="40" t="s">
        <v>2923</v>
      </c>
      <c r="D1055" s="216">
        <v>931205</v>
      </c>
      <c r="E1055" s="40" t="s">
        <v>2237</v>
      </c>
      <c r="F1055" s="216" t="s">
        <v>1377</v>
      </c>
      <c r="G1055" s="40" t="s">
        <v>1377</v>
      </c>
      <c r="H1055" s="216">
        <v>523340</v>
      </c>
      <c r="I1055" s="328" t="s">
        <v>1794</v>
      </c>
      <c r="J1055" s="61">
        <v>931104</v>
      </c>
      <c r="K1055" s="63" t="s">
        <v>449</v>
      </c>
      <c r="L1055" s="215" t="s">
        <v>2237</v>
      </c>
      <c r="M1055" s="325" t="s">
        <v>2134</v>
      </c>
      <c r="P1055" s="189" t="s">
        <v>2761</v>
      </c>
      <c r="Q1055" s="63" t="s">
        <v>23</v>
      </c>
      <c r="R1055" s="215" t="s">
        <v>433</v>
      </c>
    </row>
    <row r="1056" spans="1:18">
      <c r="A1056" s="189" t="s">
        <v>1722</v>
      </c>
      <c r="B1056" s="216">
        <v>25400</v>
      </c>
      <c r="C1056" s="40" t="s">
        <v>2923</v>
      </c>
      <c r="D1056" s="216">
        <v>931240</v>
      </c>
      <c r="E1056" s="40" t="s">
        <v>104</v>
      </c>
      <c r="F1056" s="216"/>
      <c r="G1056" s="40" t="s">
        <v>1377</v>
      </c>
      <c r="H1056" s="216">
        <v>523340</v>
      </c>
      <c r="I1056" s="328" t="s">
        <v>1794</v>
      </c>
      <c r="J1056" s="61">
        <v>931104</v>
      </c>
      <c r="K1056" s="63" t="s">
        <v>1766</v>
      </c>
      <c r="L1056" s="215" t="s">
        <v>104</v>
      </c>
      <c r="M1056" s="325" t="s">
        <v>2134</v>
      </c>
      <c r="P1056" s="189" t="s">
        <v>2528</v>
      </c>
      <c r="Q1056" s="63" t="s">
        <v>23</v>
      </c>
      <c r="R1056" s="215" t="s">
        <v>433</v>
      </c>
    </row>
    <row r="1057" spans="1:18">
      <c r="A1057" s="189" t="s">
        <v>1462</v>
      </c>
      <c r="B1057" s="216">
        <v>25400</v>
      </c>
      <c r="C1057" s="40" t="s">
        <v>2923</v>
      </c>
      <c r="D1057" s="216">
        <v>931400</v>
      </c>
      <c r="E1057" s="40" t="s">
        <v>2934</v>
      </c>
      <c r="F1057" s="216" t="s">
        <v>518</v>
      </c>
      <c r="G1057" s="40" t="s">
        <v>2935</v>
      </c>
      <c r="H1057" s="216">
        <v>523340</v>
      </c>
      <c r="I1057" s="328" t="s">
        <v>1794</v>
      </c>
      <c r="J1057" s="61">
        <v>931104</v>
      </c>
      <c r="K1057" s="63" t="s">
        <v>1524</v>
      </c>
      <c r="L1057" s="215" t="s">
        <v>326</v>
      </c>
      <c r="M1057" s="325" t="s">
        <v>2134</v>
      </c>
      <c r="P1057" s="189" t="s">
        <v>2395</v>
      </c>
      <c r="Q1057" s="63" t="s">
        <v>23</v>
      </c>
      <c r="R1057" s="215" t="s">
        <v>433</v>
      </c>
    </row>
    <row r="1058" spans="1:18">
      <c r="A1058" s="189" t="s">
        <v>1387</v>
      </c>
      <c r="B1058" s="216">
        <v>25400</v>
      </c>
      <c r="C1058" s="40" t="s">
        <v>2923</v>
      </c>
      <c r="D1058" s="216">
        <v>931400</v>
      </c>
      <c r="E1058" s="40" t="s">
        <v>2934</v>
      </c>
      <c r="F1058" s="216" t="s">
        <v>514</v>
      </c>
      <c r="G1058" s="40" t="s">
        <v>2838</v>
      </c>
      <c r="H1058" s="216">
        <v>523340</v>
      </c>
      <c r="I1058" s="328" t="s">
        <v>1794</v>
      </c>
      <c r="J1058" s="61">
        <v>931104</v>
      </c>
      <c r="K1058" s="63" t="s">
        <v>1524</v>
      </c>
      <c r="L1058" s="397" t="s">
        <v>295</v>
      </c>
      <c r="M1058" s="325" t="s">
        <v>2134</v>
      </c>
      <c r="P1058" s="189" t="s">
        <v>2280</v>
      </c>
      <c r="Q1058" s="63" t="s">
        <v>23</v>
      </c>
      <c r="R1058" s="215" t="s">
        <v>433</v>
      </c>
    </row>
    <row r="1059" spans="1:18">
      <c r="A1059" s="189" t="s">
        <v>1388</v>
      </c>
      <c r="B1059" s="216">
        <v>25400</v>
      </c>
      <c r="C1059" s="40" t="s">
        <v>2923</v>
      </c>
      <c r="D1059" s="216">
        <v>931400</v>
      </c>
      <c r="E1059" s="40" t="s">
        <v>2934</v>
      </c>
      <c r="F1059" s="216" t="s">
        <v>515</v>
      </c>
      <c r="G1059" s="40" t="s">
        <v>2937</v>
      </c>
      <c r="H1059" s="216">
        <v>523340</v>
      </c>
      <c r="I1059" s="328" t="s">
        <v>1794</v>
      </c>
      <c r="J1059" s="61">
        <v>931104</v>
      </c>
      <c r="K1059" s="63" t="s">
        <v>1524</v>
      </c>
      <c r="L1059" s="215" t="s">
        <v>445</v>
      </c>
      <c r="M1059" s="325" t="s">
        <v>2134</v>
      </c>
      <c r="P1059" s="189" t="s">
        <v>688</v>
      </c>
      <c r="Q1059" s="63" t="s">
        <v>23</v>
      </c>
      <c r="R1059" s="215" t="s">
        <v>433</v>
      </c>
    </row>
    <row r="1060" spans="1:18">
      <c r="A1060" s="189" t="s">
        <v>1389</v>
      </c>
      <c r="B1060" s="216">
        <v>25400</v>
      </c>
      <c r="C1060" s="40" t="s">
        <v>2923</v>
      </c>
      <c r="D1060" s="216">
        <v>931400</v>
      </c>
      <c r="E1060" s="40" t="s">
        <v>2934</v>
      </c>
      <c r="F1060" s="216" t="s">
        <v>513</v>
      </c>
      <c r="G1060" s="40" t="s">
        <v>2938</v>
      </c>
      <c r="H1060" s="216">
        <v>523340</v>
      </c>
      <c r="I1060" s="328" t="s">
        <v>1794</v>
      </c>
      <c r="J1060" s="61">
        <v>931104</v>
      </c>
      <c r="K1060" s="63" t="s">
        <v>1524</v>
      </c>
      <c r="L1060" s="215" t="s">
        <v>446</v>
      </c>
      <c r="M1060" s="325" t="s">
        <v>2134</v>
      </c>
      <c r="P1060" s="189" t="s">
        <v>2758</v>
      </c>
      <c r="Q1060" s="63" t="s">
        <v>23</v>
      </c>
      <c r="R1060" s="215" t="s">
        <v>433</v>
      </c>
    </row>
    <row r="1061" spans="1:18">
      <c r="A1061" s="189" t="s">
        <v>1390</v>
      </c>
      <c r="B1061" s="216">
        <v>25400</v>
      </c>
      <c r="C1061" s="40" t="s">
        <v>2923</v>
      </c>
      <c r="D1061" s="216">
        <v>931400</v>
      </c>
      <c r="E1061" s="40" t="s">
        <v>2934</v>
      </c>
      <c r="F1061" s="216" t="s">
        <v>519</v>
      </c>
      <c r="G1061" s="40" t="s">
        <v>2939</v>
      </c>
      <c r="H1061" s="216">
        <v>523340</v>
      </c>
      <c r="I1061" s="328" t="s">
        <v>1794</v>
      </c>
      <c r="J1061" s="61">
        <v>931104</v>
      </c>
      <c r="K1061" s="63" t="s">
        <v>1524</v>
      </c>
      <c r="L1061" s="215" t="s">
        <v>359</v>
      </c>
      <c r="M1061" s="325" t="s">
        <v>2134</v>
      </c>
      <c r="P1061" s="189" t="s">
        <v>2498</v>
      </c>
      <c r="Q1061" s="63" t="s">
        <v>23</v>
      </c>
      <c r="R1061" s="215" t="s">
        <v>433</v>
      </c>
    </row>
    <row r="1062" spans="1:18">
      <c r="A1062" s="189" t="s">
        <v>2195</v>
      </c>
      <c r="B1062" s="216">
        <v>25400</v>
      </c>
      <c r="C1062" s="40" t="s">
        <v>2923</v>
      </c>
      <c r="D1062" s="216">
        <v>931400</v>
      </c>
      <c r="E1062" s="40" t="s">
        <v>2934</v>
      </c>
      <c r="F1062" s="216" t="s">
        <v>520</v>
      </c>
      <c r="G1062" s="40" t="s">
        <v>2940</v>
      </c>
      <c r="H1062" s="216">
        <v>523340</v>
      </c>
      <c r="I1062" s="328" t="s">
        <v>1794</v>
      </c>
      <c r="J1062" s="61">
        <v>931104</v>
      </c>
      <c r="K1062" s="63" t="s">
        <v>1524</v>
      </c>
      <c r="L1062" s="215" t="s">
        <v>447</v>
      </c>
      <c r="M1062" s="325" t="s">
        <v>2134</v>
      </c>
      <c r="P1062" s="189" t="s">
        <v>2759</v>
      </c>
      <c r="Q1062" s="63" t="s">
        <v>23</v>
      </c>
      <c r="R1062" s="215" t="s">
        <v>433</v>
      </c>
    </row>
    <row r="1063" spans="1:18">
      <c r="A1063" s="189" t="s">
        <v>1391</v>
      </c>
      <c r="B1063" s="216">
        <v>25400</v>
      </c>
      <c r="C1063" s="40" t="s">
        <v>2923</v>
      </c>
      <c r="D1063" s="216">
        <v>931400</v>
      </c>
      <c r="E1063" s="40" t="s">
        <v>2934</v>
      </c>
      <c r="F1063" s="216" t="s">
        <v>516</v>
      </c>
      <c r="G1063" s="40" t="s">
        <v>2944</v>
      </c>
      <c r="H1063" s="216">
        <v>523340</v>
      </c>
      <c r="I1063" s="328" t="s">
        <v>1794</v>
      </c>
      <c r="J1063" s="61">
        <v>931104</v>
      </c>
      <c r="K1063" s="63" t="s">
        <v>1524</v>
      </c>
      <c r="L1063" s="215" t="s">
        <v>448</v>
      </c>
      <c r="M1063" s="325" t="s">
        <v>2134</v>
      </c>
      <c r="P1063" s="189" t="s">
        <v>2125</v>
      </c>
      <c r="Q1063" s="63" t="s">
        <v>23</v>
      </c>
      <c r="R1063" s="215" t="s">
        <v>433</v>
      </c>
    </row>
    <row r="1064" spans="1:18">
      <c r="A1064" s="189" t="s">
        <v>2437</v>
      </c>
      <c r="B1064" s="309">
        <v>25620</v>
      </c>
      <c r="C1064" s="40" t="s">
        <v>2347</v>
      </c>
      <c r="D1064" s="310">
        <v>931750</v>
      </c>
      <c r="E1064" s="40" t="s">
        <v>2347</v>
      </c>
      <c r="F1064" s="310"/>
      <c r="G1064" s="40" t="s">
        <v>1377</v>
      </c>
      <c r="H1064" s="311">
        <v>523340</v>
      </c>
      <c r="I1064" s="328" t="s">
        <v>1794</v>
      </c>
      <c r="J1064" s="310">
        <v>931750</v>
      </c>
      <c r="K1064" s="307" t="s">
        <v>1524</v>
      </c>
      <c r="L1064" s="308" t="s">
        <v>448</v>
      </c>
      <c r="M1064" s="325" t="s">
        <v>2134</v>
      </c>
      <c r="P1064" s="189" t="s">
        <v>2766</v>
      </c>
      <c r="Q1064" s="63" t="s">
        <v>23</v>
      </c>
      <c r="R1064" s="215" t="s">
        <v>433</v>
      </c>
    </row>
    <row r="1065" spans="1:18">
      <c r="A1065" s="189" t="s">
        <v>2843</v>
      </c>
      <c r="B1065" s="216">
        <v>25620</v>
      </c>
      <c r="C1065" s="40" t="s">
        <v>2347</v>
      </c>
      <c r="D1065" s="357">
        <v>931750</v>
      </c>
      <c r="E1065" s="40" t="s">
        <v>2347</v>
      </c>
      <c r="F1065" s="357" t="s">
        <v>2140</v>
      </c>
      <c r="G1065" s="40" t="s">
        <v>2946</v>
      </c>
      <c r="H1065" s="216">
        <v>523340</v>
      </c>
      <c r="I1065" s="328" t="s">
        <v>1794</v>
      </c>
      <c r="J1065" s="216">
        <v>931750</v>
      </c>
      <c r="K1065" s="353" t="s">
        <v>1524</v>
      </c>
      <c r="L1065" s="355" t="s">
        <v>448</v>
      </c>
      <c r="M1065" s="325" t="s">
        <v>2134</v>
      </c>
      <c r="P1065" s="189" t="s">
        <v>2760</v>
      </c>
      <c r="Q1065" s="63" t="s">
        <v>23</v>
      </c>
      <c r="R1065" s="215" t="s">
        <v>433</v>
      </c>
    </row>
    <row r="1066" spans="1:18">
      <c r="A1066" s="189" t="s">
        <v>987</v>
      </c>
      <c r="B1066" s="216">
        <v>25400</v>
      </c>
      <c r="C1066" s="40" t="s">
        <v>2923</v>
      </c>
      <c r="D1066" s="216">
        <v>931400</v>
      </c>
      <c r="E1066" s="40" t="s">
        <v>2934</v>
      </c>
      <c r="F1066" s="216" t="s">
        <v>520</v>
      </c>
      <c r="G1066" s="40" t="s">
        <v>2940</v>
      </c>
      <c r="H1066" s="216">
        <v>520830</v>
      </c>
      <c r="I1066" s="328" t="s">
        <v>490</v>
      </c>
      <c r="J1066" s="61">
        <v>931104</v>
      </c>
      <c r="K1066" s="63" t="s">
        <v>1524</v>
      </c>
      <c r="L1066" s="215" t="s">
        <v>447</v>
      </c>
      <c r="M1066" s="218" t="s">
        <v>2128</v>
      </c>
      <c r="P1066" s="189" t="s">
        <v>1585</v>
      </c>
      <c r="Q1066" s="63" t="s">
        <v>23</v>
      </c>
      <c r="R1066" s="215" t="s">
        <v>433</v>
      </c>
    </row>
    <row r="1067" spans="1:18">
      <c r="A1067" s="189" t="s">
        <v>2358</v>
      </c>
      <c r="B1067" s="216">
        <v>25400</v>
      </c>
      <c r="C1067" s="40" t="s">
        <v>2923</v>
      </c>
      <c r="D1067" s="216">
        <v>931235</v>
      </c>
      <c r="E1067" s="40" t="s">
        <v>46</v>
      </c>
      <c r="F1067" s="216" t="s">
        <v>1377</v>
      </c>
      <c r="G1067" s="40" t="s">
        <v>1377</v>
      </c>
      <c r="H1067" s="216">
        <v>534300</v>
      </c>
      <c r="I1067" s="328" t="s">
        <v>2357</v>
      </c>
      <c r="J1067" s="61">
        <v>931104</v>
      </c>
      <c r="K1067" s="63" t="s">
        <v>1766</v>
      </c>
      <c r="L1067" s="215" t="s">
        <v>46</v>
      </c>
      <c r="M1067" s="218" t="s">
        <v>2134</v>
      </c>
      <c r="P1067" s="189" t="s">
        <v>2532</v>
      </c>
      <c r="Q1067" s="63" t="s">
        <v>23</v>
      </c>
      <c r="R1067" s="215" t="s">
        <v>433</v>
      </c>
    </row>
    <row r="1068" spans="1:18">
      <c r="A1068" s="189" t="s">
        <v>808</v>
      </c>
      <c r="B1068" s="216">
        <v>25540</v>
      </c>
      <c r="C1068" s="40" t="s">
        <v>442</v>
      </c>
      <c r="D1068" s="216">
        <v>931116</v>
      </c>
      <c r="E1068" s="40" t="s">
        <v>442</v>
      </c>
      <c r="F1068" s="216"/>
      <c r="G1068" s="40" t="s">
        <v>1377</v>
      </c>
      <c r="H1068" s="216">
        <v>523220</v>
      </c>
      <c r="I1068" s="328" t="s">
        <v>108</v>
      </c>
      <c r="J1068" s="61">
        <v>931116</v>
      </c>
      <c r="K1068" s="63" t="s">
        <v>47</v>
      </c>
      <c r="L1068" s="215" t="s">
        <v>442</v>
      </c>
      <c r="M1068" s="218" t="s">
        <v>2128</v>
      </c>
      <c r="P1068" s="189" t="s">
        <v>2765</v>
      </c>
      <c r="Q1068" s="63" t="s">
        <v>23</v>
      </c>
      <c r="R1068" s="215" t="s">
        <v>433</v>
      </c>
    </row>
    <row r="1069" spans="1:18">
      <c r="A1069" s="189" t="s">
        <v>2619</v>
      </c>
      <c r="B1069" s="216">
        <v>25400</v>
      </c>
      <c r="C1069" s="40" t="s">
        <v>2923</v>
      </c>
      <c r="D1069" s="216">
        <v>931119</v>
      </c>
      <c r="E1069" s="40" t="s">
        <v>23</v>
      </c>
      <c r="F1069" s="350" t="s">
        <v>521</v>
      </c>
      <c r="G1069" s="40" t="s">
        <v>2924</v>
      </c>
      <c r="H1069" s="358">
        <v>523220</v>
      </c>
      <c r="I1069" s="328" t="s">
        <v>108</v>
      </c>
      <c r="J1069" s="350">
        <v>931104</v>
      </c>
      <c r="K1069" s="63" t="s">
        <v>23</v>
      </c>
      <c r="L1069" s="215" t="s">
        <v>435</v>
      </c>
      <c r="M1069" s="218" t="s">
        <v>2128</v>
      </c>
      <c r="P1069" s="189" t="s">
        <v>2529</v>
      </c>
      <c r="Q1069" s="63" t="s">
        <v>23</v>
      </c>
      <c r="R1069" s="215" t="s">
        <v>433</v>
      </c>
    </row>
    <row r="1070" spans="1:18">
      <c r="A1070" s="189" t="s">
        <v>2058</v>
      </c>
      <c r="B1070" s="216">
        <v>25400</v>
      </c>
      <c r="C1070" s="40" t="s">
        <v>2923</v>
      </c>
      <c r="D1070" s="216">
        <v>931119</v>
      </c>
      <c r="E1070" s="40" t="s">
        <v>23</v>
      </c>
      <c r="F1070" s="216" t="s">
        <v>527</v>
      </c>
      <c r="G1070" s="40" t="s">
        <v>2927</v>
      </c>
      <c r="H1070" s="216">
        <v>523220</v>
      </c>
      <c r="I1070" s="328" t="s">
        <v>108</v>
      </c>
      <c r="J1070" s="61">
        <v>931104</v>
      </c>
      <c r="K1070" s="63" t="s">
        <v>23</v>
      </c>
      <c r="L1070" s="215" t="s">
        <v>440</v>
      </c>
      <c r="M1070" s="218" t="s">
        <v>2128</v>
      </c>
      <c r="P1070" s="189" t="s">
        <v>2527</v>
      </c>
      <c r="Q1070" s="63" t="s">
        <v>23</v>
      </c>
      <c r="R1070" s="215" t="s">
        <v>433</v>
      </c>
    </row>
    <row r="1071" spans="1:18">
      <c r="A1071" s="189" t="s">
        <v>1944</v>
      </c>
      <c r="B1071" s="216">
        <v>25430</v>
      </c>
      <c r="C1071" s="40" t="s">
        <v>2951</v>
      </c>
      <c r="D1071" s="216">
        <v>931170</v>
      </c>
      <c r="E1071" s="40" t="s">
        <v>1515</v>
      </c>
      <c r="F1071" s="216" t="s">
        <v>1377</v>
      </c>
      <c r="G1071" s="40" t="s">
        <v>1377</v>
      </c>
      <c r="H1071" s="216">
        <v>523220</v>
      </c>
      <c r="I1071" s="328" t="s">
        <v>108</v>
      </c>
      <c r="J1071" s="61">
        <v>931170</v>
      </c>
      <c r="K1071" s="63" t="s">
        <v>47</v>
      </c>
      <c r="L1071" s="215" t="s">
        <v>508</v>
      </c>
      <c r="M1071" s="218" t="s">
        <v>2128</v>
      </c>
      <c r="P1071" t="s">
        <v>3038</v>
      </c>
      <c r="Q1071" s="65" t="s">
        <v>23</v>
      </c>
      <c r="R1071" s="65" t="s">
        <v>433</v>
      </c>
    </row>
    <row r="1072" spans="1:18">
      <c r="A1072" s="189" t="s">
        <v>1657</v>
      </c>
      <c r="B1072" s="216">
        <v>25430</v>
      </c>
      <c r="C1072" s="40" t="s">
        <v>2951</v>
      </c>
      <c r="D1072" s="216">
        <v>931170</v>
      </c>
      <c r="E1072" s="40" t="s">
        <v>1515</v>
      </c>
      <c r="F1072" s="216" t="s">
        <v>527</v>
      </c>
      <c r="G1072" s="40" t="s">
        <v>2927</v>
      </c>
      <c r="H1072" s="216">
        <v>523220</v>
      </c>
      <c r="I1072" s="328" t="s">
        <v>108</v>
      </c>
      <c r="J1072" s="61">
        <v>931170</v>
      </c>
      <c r="K1072" s="63" t="s">
        <v>47</v>
      </c>
      <c r="L1072" s="215" t="s">
        <v>508</v>
      </c>
      <c r="M1072" s="218" t="s">
        <v>2128</v>
      </c>
      <c r="P1072" t="s">
        <v>3079</v>
      </c>
      <c r="Q1072" s="65" t="s">
        <v>23</v>
      </c>
      <c r="R1072" s="65" t="s">
        <v>433</v>
      </c>
    </row>
    <row r="1073" spans="1:18">
      <c r="A1073" s="189" t="s">
        <v>1627</v>
      </c>
      <c r="B1073" s="216">
        <v>25420</v>
      </c>
      <c r="C1073" s="40" t="s">
        <v>449</v>
      </c>
      <c r="D1073" s="216">
        <v>931189</v>
      </c>
      <c r="E1073" s="40" t="s">
        <v>502</v>
      </c>
      <c r="F1073" s="216"/>
      <c r="G1073" s="40" t="s">
        <v>1377</v>
      </c>
      <c r="H1073" s="216">
        <v>523220</v>
      </c>
      <c r="I1073" s="328" t="s">
        <v>108</v>
      </c>
      <c r="J1073" s="61">
        <v>931180</v>
      </c>
      <c r="K1073" s="63" t="s">
        <v>449</v>
      </c>
      <c r="L1073" s="215" t="s">
        <v>502</v>
      </c>
      <c r="M1073" s="218" t="s">
        <v>2128</v>
      </c>
      <c r="P1073" t="s">
        <v>3098</v>
      </c>
      <c r="Q1073" s="65" t="s">
        <v>23</v>
      </c>
      <c r="R1073" s="65" t="s">
        <v>433</v>
      </c>
    </row>
    <row r="1074" spans="1:18">
      <c r="A1074" s="189" t="s">
        <v>1985</v>
      </c>
      <c r="B1074" s="216">
        <v>25400</v>
      </c>
      <c r="C1074" s="40" t="s">
        <v>2923</v>
      </c>
      <c r="D1074" s="216">
        <v>931210</v>
      </c>
      <c r="E1074" s="40" t="s">
        <v>510</v>
      </c>
      <c r="F1074" s="216" t="s">
        <v>1377</v>
      </c>
      <c r="G1074" s="40" t="s">
        <v>1377</v>
      </c>
      <c r="H1074" s="216">
        <v>523220</v>
      </c>
      <c r="I1074" s="328" t="s">
        <v>108</v>
      </c>
      <c r="J1074" s="61">
        <v>931104</v>
      </c>
      <c r="K1074" s="63" t="s">
        <v>450</v>
      </c>
      <c r="L1074" s="215" t="s">
        <v>510</v>
      </c>
      <c r="M1074" s="218" t="s">
        <v>2128</v>
      </c>
      <c r="P1074" t="s">
        <v>3124</v>
      </c>
      <c r="Q1074" s="65" t="s">
        <v>23</v>
      </c>
      <c r="R1074" s="65" t="s">
        <v>433</v>
      </c>
    </row>
    <row r="1075" spans="1:18">
      <c r="A1075" s="189" t="s">
        <v>341</v>
      </c>
      <c r="B1075" s="216">
        <v>25400</v>
      </c>
      <c r="C1075" s="40" t="s">
        <v>2923</v>
      </c>
      <c r="D1075" s="216">
        <v>931400</v>
      </c>
      <c r="E1075" s="40" t="s">
        <v>2934</v>
      </c>
      <c r="F1075" s="216" t="s">
        <v>518</v>
      </c>
      <c r="G1075" s="40" t="s">
        <v>2935</v>
      </c>
      <c r="H1075" s="216">
        <v>523220</v>
      </c>
      <c r="I1075" s="328" t="s">
        <v>108</v>
      </c>
      <c r="J1075" s="61">
        <v>931104</v>
      </c>
      <c r="K1075" s="63" t="s">
        <v>1524</v>
      </c>
      <c r="L1075" s="215" t="s">
        <v>326</v>
      </c>
      <c r="M1075" s="218" t="s">
        <v>2128</v>
      </c>
      <c r="P1075" t="s">
        <v>3149</v>
      </c>
      <c r="Q1075" s="65" t="s">
        <v>23</v>
      </c>
      <c r="R1075" s="65" t="s">
        <v>433</v>
      </c>
    </row>
    <row r="1076" spans="1:18">
      <c r="A1076" s="189" t="s">
        <v>231</v>
      </c>
      <c r="B1076" s="216">
        <v>25400</v>
      </c>
      <c r="C1076" s="40" t="s">
        <v>2923</v>
      </c>
      <c r="D1076" s="216">
        <v>931400</v>
      </c>
      <c r="E1076" s="40" t="s">
        <v>2934</v>
      </c>
      <c r="F1076" s="216" t="s">
        <v>511</v>
      </c>
      <c r="G1076" s="40" t="s">
        <v>2866</v>
      </c>
      <c r="H1076" s="216">
        <v>523220</v>
      </c>
      <c r="I1076" s="328" t="s">
        <v>108</v>
      </c>
      <c r="J1076" s="61">
        <v>931104</v>
      </c>
      <c r="K1076" s="63" t="s">
        <v>1524</v>
      </c>
      <c r="L1076" s="215" t="s">
        <v>230</v>
      </c>
      <c r="M1076" s="218" t="s">
        <v>2128</v>
      </c>
      <c r="P1076" t="s">
        <v>3186</v>
      </c>
      <c r="Q1076" s="65" t="s">
        <v>23</v>
      </c>
      <c r="R1076" s="65" t="s">
        <v>433</v>
      </c>
    </row>
    <row r="1077" spans="1:18">
      <c r="A1077" s="189" t="s">
        <v>248</v>
      </c>
      <c r="B1077" s="216">
        <v>25400</v>
      </c>
      <c r="C1077" s="40" t="s">
        <v>2923</v>
      </c>
      <c r="D1077" s="216">
        <v>931400</v>
      </c>
      <c r="E1077" s="40" t="s">
        <v>2934</v>
      </c>
      <c r="F1077" s="216" t="s">
        <v>515</v>
      </c>
      <c r="G1077" s="40" t="s">
        <v>2937</v>
      </c>
      <c r="H1077" s="216">
        <v>523220</v>
      </c>
      <c r="I1077" s="328" t="s">
        <v>108</v>
      </c>
      <c r="J1077" s="61">
        <v>931104</v>
      </c>
      <c r="K1077" s="63" t="s">
        <v>1524</v>
      </c>
      <c r="L1077" s="215" t="s">
        <v>445</v>
      </c>
      <c r="M1077" s="218" t="s">
        <v>2128</v>
      </c>
      <c r="P1077" t="s">
        <v>3210</v>
      </c>
      <c r="Q1077" s="65" t="s">
        <v>23</v>
      </c>
      <c r="R1077" s="65" t="s">
        <v>433</v>
      </c>
    </row>
    <row r="1078" spans="1:18">
      <c r="A1078" s="189" t="s">
        <v>281</v>
      </c>
      <c r="B1078" s="216">
        <v>25400</v>
      </c>
      <c r="C1078" s="40" t="s">
        <v>2923</v>
      </c>
      <c r="D1078" s="216">
        <v>931400</v>
      </c>
      <c r="E1078" s="40" t="s">
        <v>2934</v>
      </c>
      <c r="F1078" s="216" t="s">
        <v>513</v>
      </c>
      <c r="G1078" s="40" t="s">
        <v>2938</v>
      </c>
      <c r="H1078" s="216">
        <v>523220</v>
      </c>
      <c r="I1078" s="328" t="s">
        <v>108</v>
      </c>
      <c r="J1078" s="61">
        <v>931104</v>
      </c>
      <c r="K1078" s="63" t="s">
        <v>1524</v>
      </c>
      <c r="L1078" s="215" t="s">
        <v>446</v>
      </c>
      <c r="M1078" s="218" t="s">
        <v>2128</v>
      </c>
      <c r="P1078" t="s">
        <v>3249</v>
      </c>
      <c r="Q1078" s="65" t="s">
        <v>23</v>
      </c>
      <c r="R1078" s="65" t="s">
        <v>433</v>
      </c>
    </row>
    <row r="1079" spans="1:18">
      <c r="A1079" s="189" t="s">
        <v>385</v>
      </c>
      <c r="B1079" s="216">
        <v>25400</v>
      </c>
      <c r="C1079" s="40" t="s">
        <v>2923</v>
      </c>
      <c r="D1079" s="216">
        <v>931400</v>
      </c>
      <c r="E1079" s="40" t="s">
        <v>2934</v>
      </c>
      <c r="F1079" s="216" t="s">
        <v>520</v>
      </c>
      <c r="G1079" s="40" t="s">
        <v>2940</v>
      </c>
      <c r="H1079" s="216">
        <v>523220</v>
      </c>
      <c r="I1079" s="328" t="s">
        <v>108</v>
      </c>
      <c r="J1079" s="61">
        <v>931104</v>
      </c>
      <c r="K1079" s="63" t="s">
        <v>1524</v>
      </c>
      <c r="L1079" s="215" t="s">
        <v>447</v>
      </c>
      <c r="M1079" s="218" t="s">
        <v>2128</v>
      </c>
      <c r="P1079" t="s">
        <v>3318</v>
      </c>
      <c r="Q1079" s="65" t="s">
        <v>23</v>
      </c>
      <c r="R1079" s="65" t="s">
        <v>433</v>
      </c>
    </row>
    <row r="1080" spans="1:18">
      <c r="A1080" s="189" t="s">
        <v>414</v>
      </c>
      <c r="B1080" s="216">
        <v>25400</v>
      </c>
      <c r="C1080" s="40" t="s">
        <v>2923</v>
      </c>
      <c r="D1080" s="216">
        <v>931400</v>
      </c>
      <c r="E1080" s="40" t="s">
        <v>2934</v>
      </c>
      <c r="F1080" s="216" t="s">
        <v>516</v>
      </c>
      <c r="G1080" s="40" t="s">
        <v>2944</v>
      </c>
      <c r="H1080" s="216">
        <v>523220</v>
      </c>
      <c r="I1080" s="328" t="s">
        <v>108</v>
      </c>
      <c r="J1080" s="61">
        <v>931104</v>
      </c>
      <c r="K1080" s="63" t="s">
        <v>1524</v>
      </c>
      <c r="L1080" s="215" t="s">
        <v>448</v>
      </c>
      <c r="M1080" s="218" t="s">
        <v>2128</v>
      </c>
      <c r="P1080" t="s">
        <v>3334</v>
      </c>
      <c r="Q1080" s="65" t="s">
        <v>23</v>
      </c>
      <c r="R1080" s="65" t="s">
        <v>433</v>
      </c>
    </row>
    <row r="1081" spans="1:18">
      <c r="A1081" s="189" t="s">
        <v>2459</v>
      </c>
      <c r="B1081" s="309">
        <v>25620</v>
      </c>
      <c r="C1081" s="40" t="s">
        <v>2347</v>
      </c>
      <c r="D1081" s="310">
        <v>931750</v>
      </c>
      <c r="E1081" s="40" t="s">
        <v>2347</v>
      </c>
      <c r="F1081" s="310"/>
      <c r="G1081" s="40" t="s">
        <v>1377</v>
      </c>
      <c r="H1081" s="311">
        <v>523220</v>
      </c>
      <c r="I1081" s="328" t="s">
        <v>108</v>
      </c>
      <c r="J1081" s="310">
        <v>931750</v>
      </c>
      <c r="K1081" s="307" t="s">
        <v>1524</v>
      </c>
      <c r="L1081" s="308" t="s">
        <v>448</v>
      </c>
      <c r="M1081" s="218" t="s">
        <v>2128</v>
      </c>
      <c r="P1081" t="s">
        <v>3365</v>
      </c>
      <c r="Q1081" s="65" t="s">
        <v>23</v>
      </c>
      <c r="R1081" s="65" t="s">
        <v>433</v>
      </c>
    </row>
    <row r="1082" spans="1:18">
      <c r="A1082" s="189" t="s">
        <v>2841</v>
      </c>
      <c r="B1082" s="216">
        <v>25620</v>
      </c>
      <c r="C1082" s="40" t="s">
        <v>2347</v>
      </c>
      <c r="D1082" s="357">
        <v>931750</v>
      </c>
      <c r="E1082" s="40" t="s">
        <v>2347</v>
      </c>
      <c r="F1082" s="357" t="s">
        <v>2140</v>
      </c>
      <c r="G1082" s="40" t="s">
        <v>2946</v>
      </c>
      <c r="H1082" s="357">
        <v>523220</v>
      </c>
      <c r="I1082" s="328" t="s">
        <v>108</v>
      </c>
      <c r="J1082" s="216">
        <v>931750</v>
      </c>
      <c r="K1082" s="353" t="s">
        <v>1524</v>
      </c>
      <c r="L1082" s="355" t="s">
        <v>448</v>
      </c>
      <c r="M1082" s="218" t="s">
        <v>2128</v>
      </c>
      <c r="P1082" t="s">
        <v>3428</v>
      </c>
      <c r="Q1082" s="65" t="s">
        <v>23</v>
      </c>
      <c r="R1082" s="65" t="s">
        <v>433</v>
      </c>
    </row>
    <row r="1083" spans="1:18">
      <c r="A1083" s="189" t="s">
        <v>1279</v>
      </c>
      <c r="B1083" s="216">
        <v>25550</v>
      </c>
      <c r="C1083" s="40" t="s">
        <v>2955</v>
      </c>
      <c r="D1083" s="216">
        <v>931101</v>
      </c>
      <c r="E1083" s="40" t="s">
        <v>2956</v>
      </c>
      <c r="F1083" s="216"/>
      <c r="G1083" s="40" t="s">
        <v>1377</v>
      </c>
      <c r="H1083" s="216">
        <v>515100</v>
      </c>
      <c r="I1083" s="328" t="s">
        <v>474</v>
      </c>
      <c r="J1083" s="61">
        <v>931101</v>
      </c>
      <c r="K1083" s="63" t="s">
        <v>47</v>
      </c>
      <c r="L1083" s="215" t="s">
        <v>443</v>
      </c>
      <c r="M1083" s="218" t="s">
        <v>1950</v>
      </c>
      <c r="P1083" s="189" t="s">
        <v>2198</v>
      </c>
      <c r="Q1083" s="63" t="s">
        <v>23</v>
      </c>
      <c r="R1083" s="215" t="s">
        <v>434</v>
      </c>
    </row>
    <row r="1084" spans="1:18">
      <c r="A1084" s="189" t="s">
        <v>564</v>
      </c>
      <c r="B1084" s="216">
        <v>25400</v>
      </c>
      <c r="C1084" s="40" t="s">
        <v>2923</v>
      </c>
      <c r="D1084" s="216">
        <v>931104</v>
      </c>
      <c r="E1084" s="40" t="s">
        <v>2941</v>
      </c>
      <c r="F1084" s="216"/>
      <c r="G1084" s="40" t="s">
        <v>1377</v>
      </c>
      <c r="H1084" s="216">
        <v>515100</v>
      </c>
      <c r="I1084" s="328" t="s">
        <v>474</v>
      </c>
      <c r="J1084" s="61">
        <v>931104</v>
      </c>
      <c r="K1084" s="63" t="s">
        <v>1766</v>
      </c>
      <c r="L1084" s="215" t="s">
        <v>46</v>
      </c>
      <c r="M1084" s="218" t="s">
        <v>1950</v>
      </c>
      <c r="P1084" s="189" t="s">
        <v>1400</v>
      </c>
      <c r="Q1084" s="63" t="s">
        <v>23</v>
      </c>
      <c r="R1084" s="215" t="s">
        <v>434</v>
      </c>
    </row>
    <row r="1085" spans="1:18">
      <c r="A1085" s="189" t="s">
        <v>1667</v>
      </c>
      <c r="B1085" s="216">
        <v>25510</v>
      </c>
      <c r="C1085" s="40" t="s">
        <v>2954</v>
      </c>
      <c r="D1085" s="216">
        <v>931108</v>
      </c>
      <c r="E1085" s="40" t="s">
        <v>2954</v>
      </c>
      <c r="F1085" s="216" t="s">
        <v>1377</v>
      </c>
      <c r="G1085" s="40" t="s">
        <v>1377</v>
      </c>
      <c r="H1085" s="216">
        <v>515100</v>
      </c>
      <c r="I1085" s="328" t="s">
        <v>474</v>
      </c>
      <c r="J1085" s="61">
        <v>931108</v>
      </c>
      <c r="K1085" s="63" t="s">
        <v>450</v>
      </c>
      <c r="L1085" s="215" t="s">
        <v>444</v>
      </c>
      <c r="M1085" s="218" t="s">
        <v>1950</v>
      </c>
      <c r="P1085" s="189" t="s">
        <v>2596</v>
      </c>
      <c r="Q1085" s="63" t="s">
        <v>23</v>
      </c>
      <c r="R1085" s="215" t="s">
        <v>434</v>
      </c>
    </row>
    <row r="1086" spans="1:18">
      <c r="A1086" s="189" t="s">
        <v>790</v>
      </c>
      <c r="B1086" s="216">
        <v>25540</v>
      </c>
      <c r="C1086" s="40" t="s">
        <v>442</v>
      </c>
      <c r="D1086" s="216">
        <v>931116</v>
      </c>
      <c r="E1086" s="40" t="s">
        <v>442</v>
      </c>
      <c r="F1086" s="216"/>
      <c r="G1086" s="40" t="s">
        <v>1377</v>
      </c>
      <c r="H1086" s="216">
        <v>515100</v>
      </c>
      <c r="I1086" s="328" t="s">
        <v>474</v>
      </c>
      <c r="J1086" s="61">
        <v>931116</v>
      </c>
      <c r="K1086" s="63" t="s">
        <v>47</v>
      </c>
      <c r="L1086" s="215" t="s">
        <v>442</v>
      </c>
      <c r="M1086" s="218" t="s">
        <v>1950</v>
      </c>
      <c r="P1086" s="189" t="s">
        <v>1851</v>
      </c>
      <c r="Q1086" s="63" t="s">
        <v>23</v>
      </c>
      <c r="R1086" s="215" t="s">
        <v>434</v>
      </c>
    </row>
    <row r="1087" spans="1:18">
      <c r="A1087" s="189" t="s">
        <v>1307</v>
      </c>
      <c r="B1087" s="216">
        <v>25400</v>
      </c>
      <c r="C1087" s="40" t="s">
        <v>2923</v>
      </c>
      <c r="D1087" s="216">
        <v>931119</v>
      </c>
      <c r="E1087" s="40" t="s">
        <v>23</v>
      </c>
      <c r="F1087" s="216" t="s">
        <v>525</v>
      </c>
      <c r="G1087" s="40" t="s">
        <v>2942</v>
      </c>
      <c r="H1087" s="216">
        <v>515100</v>
      </c>
      <c r="I1087" s="328" t="s">
        <v>474</v>
      </c>
      <c r="J1087" s="61">
        <v>931104</v>
      </c>
      <c r="K1087" s="63" t="s">
        <v>23</v>
      </c>
      <c r="L1087" s="215" t="s">
        <v>438</v>
      </c>
      <c r="M1087" s="218" t="s">
        <v>1950</v>
      </c>
      <c r="P1087" s="189" t="s">
        <v>2292</v>
      </c>
      <c r="Q1087" s="63" t="s">
        <v>23</v>
      </c>
      <c r="R1087" s="215" t="s">
        <v>434</v>
      </c>
    </row>
    <row r="1088" spans="1:18">
      <c r="A1088" s="189" t="s">
        <v>683</v>
      </c>
      <c r="B1088" s="216">
        <v>25400</v>
      </c>
      <c r="C1088" s="40" t="s">
        <v>2923</v>
      </c>
      <c r="D1088" s="216">
        <v>931119</v>
      </c>
      <c r="E1088" s="40" t="s">
        <v>23</v>
      </c>
      <c r="F1088" s="216" t="s">
        <v>521</v>
      </c>
      <c r="G1088" s="40" t="s">
        <v>2924</v>
      </c>
      <c r="H1088" s="216">
        <v>515100</v>
      </c>
      <c r="I1088" s="328" t="s">
        <v>474</v>
      </c>
      <c r="J1088" s="61">
        <v>931104</v>
      </c>
      <c r="K1088" s="63" t="s">
        <v>23</v>
      </c>
      <c r="L1088" s="215" t="s">
        <v>435</v>
      </c>
      <c r="M1088" s="218" t="s">
        <v>1950</v>
      </c>
      <c r="P1088" s="189" t="s">
        <v>1603</v>
      </c>
      <c r="Q1088" s="63" t="s">
        <v>23</v>
      </c>
      <c r="R1088" s="215" t="s">
        <v>434</v>
      </c>
    </row>
    <row r="1089" spans="1:18">
      <c r="A1089" s="189" t="s">
        <v>697</v>
      </c>
      <c r="B1089" s="216">
        <v>25400</v>
      </c>
      <c r="C1089" s="40" t="s">
        <v>2923</v>
      </c>
      <c r="D1089" s="216">
        <v>931119</v>
      </c>
      <c r="E1089" s="40" t="s">
        <v>23</v>
      </c>
      <c r="F1089" s="216" t="s">
        <v>522</v>
      </c>
      <c r="G1089" s="40" t="s">
        <v>2925</v>
      </c>
      <c r="H1089" s="216">
        <v>515100</v>
      </c>
      <c r="I1089" s="328" t="s">
        <v>474</v>
      </c>
      <c r="J1089" s="61">
        <v>931104</v>
      </c>
      <c r="K1089" s="63" t="s">
        <v>23</v>
      </c>
      <c r="L1089" s="215" t="s">
        <v>436</v>
      </c>
      <c r="M1089" s="218" t="s">
        <v>1950</v>
      </c>
      <c r="P1089" s="189" t="s">
        <v>2721</v>
      </c>
      <c r="Q1089" s="63" t="s">
        <v>1766</v>
      </c>
      <c r="R1089" s="215" t="s">
        <v>430</v>
      </c>
    </row>
    <row r="1090" spans="1:18">
      <c r="A1090" s="189" t="s">
        <v>739</v>
      </c>
      <c r="B1090" s="216">
        <v>25400</v>
      </c>
      <c r="C1090" s="40" t="s">
        <v>2923</v>
      </c>
      <c r="D1090" s="216">
        <v>931119</v>
      </c>
      <c r="E1090" s="40" t="s">
        <v>23</v>
      </c>
      <c r="F1090" s="216" t="s">
        <v>526</v>
      </c>
      <c r="G1090" s="40" t="s">
        <v>2926</v>
      </c>
      <c r="H1090" s="216">
        <v>515100</v>
      </c>
      <c r="I1090" s="328" t="s">
        <v>474</v>
      </c>
      <c r="J1090" s="61">
        <v>931104</v>
      </c>
      <c r="K1090" s="63" t="s">
        <v>23</v>
      </c>
      <c r="L1090" s="215" t="s">
        <v>439</v>
      </c>
      <c r="M1090" s="218" t="s">
        <v>1950</v>
      </c>
      <c r="P1090" s="189" t="s">
        <v>2275</v>
      </c>
      <c r="Q1090" s="63" t="s">
        <v>1766</v>
      </c>
      <c r="R1090" s="215" t="s">
        <v>430</v>
      </c>
    </row>
    <row r="1091" spans="1:18">
      <c r="A1091" s="189" t="s">
        <v>707</v>
      </c>
      <c r="B1091" s="216">
        <v>25400</v>
      </c>
      <c r="C1091" s="40" t="s">
        <v>2923</v>
      </c>
      <c r="D1091" s="216">
        <v>931119</v>
      </c>
      <c r="E1091" s="40" t="s">
        <v>23</v>
      </c>
      <c r="F1091" s="216"/>
      <c r="G1091" s="40" t="s">
        <v>1377</v>
      </c>
      <c r="H1091" s="216">
        <v>515100</v>
      </c>
      <c r="I1091" s="328" t="s">
        <v>474</v>
      </c>
      <c r="J1091" s="61">
        <v>931104</v>
      </c>
      <c r="K1091" s="63" t="s">
        <v>23</v>
      </c>
      <c r="L1091" s="215" t="s">
        <v>506</v>
      </c>
      <c r="M1091" s="218" t="s">
        <v>1950</v>
      </c>
      <c r="P1091" s="189" t="s">
        <v>2720</v>
      </c>
      <c r="Q1091" s="63" t="s">
        <v>1766</v>
      </c>
      <c r="R1091" s="215" t="s">
        <v>430</v>
      </c>
    </row>
    <row r="1092" spans="1:18">
      <c r="A1092" s="189" t="s">
        <v>2044</v>
      </c>
      <c r="B1092" s="216">
        <v>25400</v>
      </c>
      <c r="C1092" s="40" t="s">
        <v>2923</v>
      </c>
      <c r="D1092" s="216">
        <v>931119</v>
      </c>
      <c r="E1092" s="40" t="s">
        <v>23</v>
      </c>
      <c r="F1092" s="216" t="s">
        <v>527</v>
      </c>
      <c r="G1092" s="40" t="s">
        <v>2927</v>
      </c>
      <c r="H1092" s="216">
        <v>515100</v>
      </c>
      <c r="I1092" s="328" t="s">
        <v>474</v>
      </c>
      <c r="J1092" s="61">
        <v>931104</v>
      </c>
      <c r="K1092" s="63" t="s">
        <v>23</v>
      </c>
      <c r="L1092" s="215" t="s">
        <v>440</v>
      </c>
      <c r="M1092" s="218" t="s">
        <v>1950</v>
      </c>
      <c r="P1092" s="189" t="s">
        <v>646</v>
      </c>
      <c r="Q1092" s="63" t="s">
        <v>1766</v>
      </c>
      <c r="R1092" s="215" t="s">
        <v>430</v>
      </c>
    </row>
    <row r="1093" spans="1:18">
      <c r="A1093" s="189" t="s">
        <v>720</v>
      </c>
      <c r="B1093" s="216">
        <v>25400</v>
      </c>
      <c r="C1093" s="40" t="s">
        <v>2923</v>
      </c>
      <c r="D1093" s="216">
        <v>931119</v>
      </c>
      <c r="E1093" s="40" t="s">
        <v>23</v>
      </c>
      <c r="F1093" s="216" t="s">
        <v>523</v>
      </c>
      <c r="G1093" s="40" t="s">
        <v>2928</v>
      </c>
      <c r="H1093" s="216">
        <v>515100</v>
      </c>
      <c r="I1093" s="328" t="s">
        <v>474</v>
      </c>
      <c r="J1093" s="61">
        <v>931104</v>
      </c>
      <c r="K1093" s="63" t="s">
        <v>23</v>
      </c>
      <c r="L1093" s="215" t="s">
        <v>437</v>
      </c>
      <c r="M1093" s="218" t="s">
        <v>1950</v>
      </c>
      <c r="P1093" s="189" t="s">
        <v>2722</v>
      </c>
      <c r="Q1093" s="63" t="s">
        <v>1766</v>
      </c>
      <c r="R1093" s="215" t="s">
        <v>430</v>
      </c>
    </row>
    <row r="1094" spans="1:18">
      <c r="A1094" s="189" t="s">
        <v>750</v>
      </c>
      <c r="B1094" s="216">
        <v>25590</v>
      </c>
      <c r="C1094" s="40" t="s">
        <v>1564</v>
      </c>
      <c r="D1094" s="216">
        <v>931150</v>
      </c>
      <c r="E1094" s="40" t="s">
        <v>1564</v>
      </c>
      <c r="F1094" s="216"/>
      <c r="G1094" s="40" t="s">
        <v>1377</v>
      </c>
      <c r="H1094" s="216">
        <v>515100</v>
      </c>
      <c r="I1094" s="328" t="s">
        <v>474</v>
      </c>
      <c r="J1094" s="61">
        <v>931150</v>
      </c>
      <c r="K1094" s="63" t="s">
        <v>47</v>
      </c>
      <c r="L1094" s="215" t="s">
        <v>1564</v>
      </c>
      <c r="M1094" s="218" t="s">
        <v>1950</v>
      </c>
      <c r="P1094" s="189" t="s">
        <v>1331</v>
      </c>
      <c r="Q1094" s="63" t="s">
        <v>1766</v>
      </c>
      <c r="R1094" s="215" t="s">
        <v>430</v>
      </c>
    </row>
    <row r="1095" spans="1:18">
      <c r="A1095" s="189" t="s">
        <v>2210</v>
      </c>
      <c r="B1095" s="216">
        <v>25430</v>
      </c>
      <c r="C1095" s="40" t="s">
        <v>2951</v>
      </c>
      <c r="D1095" s="216">
        <v>931170</v>
      </c>
      <c r="E1095" s="40" t="s">
        <v>1515</v>
      </c>
      <c r="F1095" s="216" t="s">
        <v>512</v>
      </c>
      <c r="G1095" s="40" t="s">
        <v>2952</v>
      </c>
      <c r="H1095" s="216">
        <v>515100</v>
      </c>
      <c r="I1095" s="328" t="s">
        <v>474</v>
      </c>
      <c r="J1095" s="61">
        <v>931170</v>
      </c>
      <c r="K1095" s="63" t="s">
        <v>47</v>
      </c>
      <c r="L1095" s="215" t="s">
        <v>508</v>
      </c>
      <c r="M1095" s="218" t="s">
        <v>1950</v>
      </c>
      <c r="P1095" s="189" t="s">
        <v>1262</v>
      </c>
      <c r="Q1095" s="63" t="s">
        <v>1766</v>
      </c>
      <c r="R1095" s="215" t="s">
        <v>430</v>
      </c>
    </row>
    <row r="1096" spans="1:18">
      <c r="A1096" s="189" t="s">
        <v>1361</v>
      </c>
      <c r="B1096" s="216">
        <v>25430</v>
      </c>
      <c r="C1096" s="40" t="s">
        <v>2951</v>
      </c>
      <c r="D1096" s="216">
        <v>931170</v>
      </c>
      <c r="E1096" s="40" t="s">
        <v>1515</v>
      </c>
      <c r="F1096" s="216" t="s">
        <v>526</v>
      </c>
      <c r="G1096" s="40" t="s">
        <v>2926</v>
      </c>
      <c r="H1096" s="216">
        <v>515100</v>
      </c>
      <c r="I1096" s="328" t="s">
        <v>474</v>
      </c>
      <c r="J1096" s="61">
        <v>931170</v>
      </c>
      <c r="K1096" s="63" t="s">
        <v>47</v>
      </c>
      <c r="L1096" s="215" t="s">
        <v>508</v>
      </c>
      <c r="M1096" s="218" t="s">
        <v>1950</v>
      </c>
      <c r="P1096" s="189" t="s">
        <v>652</v>
      </c>
      <c r="Q1096" s="63" t="s">
        <v>1766</v>
      </c>
      <c r="R1096" s="215" t="s">
        <v>430</v>
      </c>
    </row>
    <row r="1097" spans="1:18">
      <c r="A1097" s="189" t="s">
        <v>1273</v>
      </c>
      <c r="B1097" s="216">
        <v>25430</v>
      </c>
      <c r="C1097" s="40" t="s">
        <v>2951</v>
      </c>
      <c r="D1097" s="216">
        <v>931170</v>
      </c>
      <c r="E1097" s="40" t="s">
        <v>1515</v>
      </c>
      <c r="F1097" s="216"/>
      <c r="G1097" s="40" t="s">
        <v>1377</v>
      </c>
      <c r="H1097" s="216">
        <v>515100</v>
      </c>
      <c r="I1097" s="328" t="s">
        <v>474</v>
      </c>
      <c r="J1097" s="61">
        <v>931170</v>
      </c>
      <c r="K1097" s="63" t="s">
        <v>47</v>
      </c>
      <c r="L1097" s="215" t="s">
        <v>508</v>
      </c>
      <c r="M1097" s="218" t="s">
        <v>1950</v>
      </c>
      <c r="P1097" s="189" t="s">
        <v>2562</v>
      </c>
      <c r="Q1097" s="63" t="s">
        <v>1766</v>
      </c>
      <c r="R1097" s="215" t="s">
        <v>430</v>
      </c>
    </row>
    <row r="1098" spans="1:18">
      <c r="A1098" s="189" t="s">
        <v>2222</v>
      </c>
      <c r="B1098" s="216">
        <v>25430</v>
      </c>
      <c r="C1098" s="40" t="s">
        <v>2951</v>
      </c>
      <c r="D1098" s="216">
        <v>931170</v>
      </c>
      <c r="E1098" s="40" t="s">
        <v>1515</v>
      </c>
      <c r="F1098" s="216" t="s">
        <v>1131</v>
      </c>
      <c r="G1098" s="40" t="s">
        <v>2953</v>
      </c>
      <c r="H1098" s="216">
        <v>515100</v>
      </c>
      <c r="I1098" s="328" t="s">
        <v>474</v>
      </c>
      <c r="J1098" s="61">
        <v>931170</v>
      </c>
      <c r="K1098" s="63" t="s">
        <v>47</v>
      </c>
      <c r="L1098" s="215" t="s">
        <v>508</v>
      </c>
      <c r="M1098" s="218" t="s">
        <v>1950</v>
      </c>
      <c r="P1098" s="189" t="s">
        <v>647</v>
      </c>
      <c r="Q1098" s="63" t="s">
        <v>1766</v>
      </c>
      <c r="R1098" s="215" t="s">
        <v>430</v>
      </c>
    </row>
    <row r="1099" spans="1:18">
      <c r="A1099" s="189" t="s">
        <v>1481</v>
      </c>
      <c r="B1099" s="216">
        <v>25430</v>
      </c>
      <c r="C1099" s="40" t="s">
        <v>2951</v>
      </c>
      <c r="D1099" s="216">
        <v>931170</v>
      </c>
      <c r="E1099" s="40" t="s">
        <v>1515</v>
      </c>
      <c r="F1099" s="216" t="s">
        <v>527</v>
      </c>
      <c r="G1099" s="40" t="s">
        <v>2927</v>
      </c>
      <c r="H1099" s="216">
        <v>515100</v>
      </c>
      <c r="I1099" s="328" t="s">
        <v>474</v>
      </c>
      <c r="J1099" s="61">
        <v>931170</v>
      </c>
      <c r="K1099" s="63" t="s">
        <v>47</v>
      </c>
      <c r="L1099" s="215" t="s">
        <v>508</v>
      </c>
      <c r="M1099" s="218" t="s">
        <v>1950</v>
      </c>
      <c r="P1099" s="189" t="s">
        <v>2385</v>
      </c>
      <c r="Q1099" s="63" t="s">
        <v>1766</v>
      </c>
      <c r="R1099" s="215" t="s">
        <v>430</v>
      </c>
    </row>
    <row r="1100" spans="1:18">
      <c r="A1100" s="189" t="s">
        <v>1102</v>
      </c>
      <c r="B1100" s="216">
        <v>25420</v>
      </c>
      <c r="C1100" s="40" t="s">
        <v>449</v>
      </c>
      <c r="D1100" s="216">
        <v>931180</v>
      </c>
      <c r="E1100" s="40" t="s">
        <v>449</v>
      </c>
      <c r="F1100" s="216"/>
      <c r="G1100" s="40" t="s">
        <v>1377</v>
      </c>
      <c r="H1100" s="216">
        <v>515100</v>
      </c>
      <c r="I1100" s="328" t="s">
        <v>474</v>
      </c>
      <c r="J1100" s="61">
        <v>931180</v>
      </c>
      <c r="K1100" s="63" t="s">
        <v>449</v>
      </c>
      <c r="L1100" s="215" t="s">
        <v>505</v>
      </c>
      <c r="M1100" s="218" t="s">
        <v>1950</v>
      </c>
      <c r="P1100" s="189" t="s">
        <v>645</v>
      </c>
      <c r="Q1100" s="63" t="s">
        <v>1766</v>
      </c>
      <c r="R1100" s="215" t="s">
        <v>430</v>
      </c>
    </row>
    <row r="1101" spans="1:18">
      <c r="A1101" s="189" t="s">
        <v>1063</v>
      </c>
      <c r="B1101" s="216">
        <v>25420</v>
      </c>
      <c r="C1101" s="40" t="s">
        <v>449</v>
      </c>
      <c r="D1101" s="216">
        <v>931182</v>
      </c>
      <c r="E1101" s="40" t="s">
        <v>1056</v>
      </c>
      <c r="F1101" s="216"/>
      <c r="G1101" s="40" t="s">
        <v>1377</v>
      </c>
      <c r="H1101" s="216">
        <v>515100</v>
      </c>
      <c r="I1101" s="328" t="s">
        <v>474</v>
      </c>
      <c r="J1101" s="61">
        <v>931180</v>
      </c>
      <c r="K1101" s="63" t="s">
        <v>449</v>
      </c>
      <c r="L1101" s="215" t="s">
        <v>1056</v>
      </c>
      <c r="M1101" s="218" t="s">
        <v>1950</v>
      </c>
      <c r="P1101" s="189" t="s">
        <v>1862</v>
      </c>
      <c r="Q1101" s="63" t="s">
        <v>1766</v>
      </c>
      <c r="R1101" s="215" t="s">
        <v>430</v>
      </c>
    </row>
    <row r="1102" spans="1:18">
      <c r="A1102" s="189" t="s">
        <v>996</v>
      </c>
      <c r="B1102" s="216">
        <v>25400</v>
      </c>
      <c r="C1102" s="40" t="s">
        <v>2923</v>
      </c>
      <c r="D1102" s="216">
        <v>931183</v>
      </c>
      <c r="E1102" s="40" t="s">
        <v>2929</v>
      </c>
      <c r="F1102" s="216"/>
      <c r="G1102" s="40" t="s">
        <v>1377</v>
      </c>
      <c r="H1102" s="216">
        <v>515100</v>
      </c>
      <c r="I1102" s="328" t="s">
        <v>474</v>
      </c>
      <c r="J1102" s="61">
        <v>931104</v>
      </c>
      <c r="K1102" s="63" t="s">
        <v>1766</v>
      </c>
      <c r="L1102" s="215" t="s">
        <v>1775</v>
      </c>
      <c r="M1102" s="218" t="s">
        <v>1950</v>
      </c>
      <c r="P1102" s="189" t="s">
        <v>651</v>
      </c>
      <c r="Q1102" s="63" t="s">
        <v>1766</v>
      </c>
      <c r="R1102" s="215" t="s">
        <v>430</v>
      </c>
    </row>
    <row r="1103" spans="1:18">
      <c r="A1103" s="189" t="s">
        <v>1038</v>
      </c>
      <c r="B1103" s="216">
        <v>25420</v>
      </c>
      <c r="C1103" s="40" t="s">
        <v>449</v>
      </c>
      <c r="D1103" s="216">
        <v>931186</v>
      </c>
      <c r="E1103" s="40" t="s">
        <v>504</v>
      </c>
      <c r="F1103" s="216"/>
      <c r="G1103" s="40" t="s">
        <v>1377</v>
      </c>
      <c r="H1103" s="216">
        <v>515100</v>
      </c>
      <c r="I1103" s="328" t="s">
        <v>474</v>
      </c>
      <c r="J1103" s="61">
        <v>931180</v>
      </c>
      <c r="K1103" s="63" t="s">
        <v>449</v>
      </c>
      <c r="L1103" s="215" t="s">
        <v>504</v>
      </c>
      <c r="M1103" s="218" t="s">
        <v>1950</v>
      </c>
      <c r="P1103" s="189" t="s">
        <v>642</v>
      </c>
      <c r="Q1103" s="63" t="s">
        <v>1766</v>
      </c>
      <c r="R1103" s="215" t="s">
        <v>430</v>
      </c>
    </row>
    <row r="1104" spans="1:18">
      <c r="A1104" s="189" t="s">
        <v>1087</v>
      </c>
      <c r="B1104" s="216">
        <v>25420</v>
      </c>
      <c r="C1104" s="40" t="s">
        <v>449</v>
      </c>
      <c r="D1104" s="216">
        <v>931189</v>
      </c>
      <c r="E1104" s="40" t="s">
        <v>502</v>
      </c>
      <c r="F1104" s="216"/>
      <c r="G1104" s="40" t="s">
        <v>1377</v>
      </c>
      <c r="H1104" s="216">
        <v>515100</v>
      </c>
      <c r="I1104" s="328" t="s">
        <v>474</v>
      </c>
      <c r="J1104" s="61">
        <v>931180</v>
      </c>
      <c r="K1104" s="63" t="s">
        <v>449</v>
      </c>
      <c r="L1104" s="215" t="s">
        <v>502</v>
      </c>
      <c r="M1104" s="218" t="s">
        <v>1950</v>
      </c>
      <c r="P1104" s="189" t="s">
        <v>1529</v>
      </c>
      <c r="Q1104" s="63" t="s">
        <v>1766</v>
      </c>
      <c r="R1104" s="215" t="s">
        <v>430</v>
      </c>
    </row>
    <row r="1105" spans="1:18">
      <c r="A1105" s="189" t="s">
        <v>628</v>
      </c>
      <c r="B1105" s="216">
        <v>25400</v>
      </c>
      <c r="C1105" s="40" t="s">
        <v>2923</v>
      </c>
      <c r="D1105" s="216">
        <v>931200</v>
      </c>
      <c r="E1105" s="40" t="s">
        <v>2930</v>
      </c>
      <c r="F1105" s="216"/>
      <c r="G1105" s="40" t="s">
        <v>1377</v>
      </c>
      <c r="H1105" s="216">
        <v>515100</v>
      </c>
      <c r="I1105" s="328" t="s">
        <v>474</v>
      </c>
      <c r="J1105" s="61">
        <v>931104</v>
      </c>
      <c r="K1105" s="63" t="s">
        <v>450</v>
      </c>
      <c r="L1105" s="215" t="s">
        <v>1776</v>
      </c>
      <c r="M1105" s="218" t="s">
        <v>1950</v>
      </c>
      <c r="P1105" s="189" t="s">
        <v>643</v>
      </c>
      <c r="Q1105" s="63" t="s">
        <v>1766</v>
      </c>
      <c r="R1105" s="215" t="s">
        <v>430</v>
      </c>
    </row>
    <row r="1106" spans="1:18">
      <c r="A1106" s="189" t="s">
        <v>2159</v>
      </c>
      <c r="B1106" s="216">
        <v>25400</v>
      </c>
      <c r="C1106" s="40" t="s">
        <v>2923</v>
      </c>
      <c r="D1106" s="216">
        <v>931205</v>
      </c>
      <c r="E1106" s="40" t="s">
        <v>2237</v>
      </c>
      <c r="F1106" s="216" t="s">
        <v>1377</v>
      </c>
      <c r="G1106" s="40" t="s">
        <v>1377</v>
      </c>
      <c r="H1106" s="216">
        <v>515100</v>
      </c>
      <c r="I1106" s="328" t="s">
        <v>474</v>
      </c>
      <c r="J1106" s="61">
        <v>931104</v>
      </c>
      <c r="K1106" s="63" t="s">
        <v>449</v>
      </c>
      <c r="L1106" s="215" t="s">
        <v>2237</v>
      </c>
      <c r="M1106" s="218" t="s">
        <v>1950</v>
      </c>
      <c r="P1106" s="189" t="s">
        <v>2523</v>
      </c>
      <c r="Q1106" s="63" t="s">
        <v>1766</v>
      </c>
      <c r="R1106" s="215" t="s">
        <v>430</v>
      </c>
    </row>
    <row r="1107" spans="1:18">
      <c r="A1107" s="189" t="s">
        <v>1021</v>
      </c>
      <c r="B1107" s="216">
        <v>25400</v>
      </c>
      <c r="C1107" s="40" t="s">
        <v>2923</v>
      </c>
      <c r="D1107" s="216">
        <v>931210</v>
      </c>
      <c r="E1107" s="40" t="s">
        <v>510</v>
      </c>
      <c r="F1107" s="216"/>
      <c r="G1107" s="40" t="s">
        <v>1377</v>
      </c>
      <c r="H1107" s="216">
        <v>515100</v>
      </c>
      <c r="I1107" s="328" t="s">
        <v>474</v>
      </c>
      <c r="J1107" s="61">
        <v>931104</v>
      </c>
      <c r="K1107" s="63" t="s">
        <v>450</v>
      </c>
      <c r="L1107" s="215" t="s">
        <v>510</v>
      </c>
      <c r="M1107" s="218" t="s">
        <v>1950</v>
      </c>
      <c r="P1107" s="189" t="s">
        <v>1701</v>
      </c>
      <c r="Q1107" s="63" t="s">
        <v>1766</v>
      </c>
      <c r="R1107" s="215" t="s">
        <v>430</v>
      </c>
    </row>
    <row r="1108" spans="1:18">
      <c r="A1108" s="189" t="s">
        <v>536</v>
      </c>
      <c r="B1108" s="216">
        <v>25400</v>
      </c>
      <c r="C1108" s="40" t="s">
        <v>2923</v>
      </c>
      <c r="D1108" s="216">
        <v>931220</v>
      </c>
      <c r="E1108" s="40" t="s">
        <v>529</v>
      </c>
      <c r="F1108" s="216"/>
      <c r="G1108" s="40" t="s">
        <v>1377</v>
      </c>
      <c r="H1108" s="216">
        <v>515100</v>
      </c>
      <c r="I1108" s="328" t="s">
        <v>474</v>
      </c>
      <c r="J1108" s="61">
        <v>931104</v>
      </c>
      <c r="K1108" s="63" t="s">
        <v>1766</v>
      </c>
      <c r="L1108" s="215" t="s">
        <v>117</v>
      </c>
      <c r="M1108" s="218" t="s">
        <v>1950</v>
      </c>
      <c r="P1108" s="189" t="s">
        <v>650</v>
      </c>
      <c r="Q1108" s="63" t="s">
        <v>1766</v>
      </c>
      <c r="R1108" s="215" t="s">
        <v>430</v>
      </c>
    </row>
    <row r="1109" spans="1:18">
      <c r="A1109" s="189" t="s">
        <v>838</v>
      </c>
      <c r="B1109" s="216">
        <v>25400</v>
      </c>
      <c r="C1109" s="40" t="s">
        <v>2923</v>
      </c>
      <c r="D1109" s="216">
        <v>931230</v>
      </c>
      <c r="E1109" s="40" t="s">
        <v>2931</v>
      </c>
      <c r="F1109" s="216"/>
      <c r="G1109" s="40" t="s">
        <v>1377</v>
      </c>
      <c r="H1109" s="216">
        <v>515100</v>
      </c>
      <c r="I1109" s="328" t="s">
        <v>474</v>
      </c>
      <c r="J1109" s="61">
        <v>931104</v>
      </c>
      <c r="K1109" s="63" t="s">
        <v>47</v>
      </c>
      <c r="L1109" s="215" t="s">
        <v>507</v>
      </c>
      <c r="M1109" s="218" t="s">
        <v>1950</v>
      </c>
      <c r="P1109" s="189" t="s">
        <v>648</v>
      </c>
      <c r="Q1109" s="63" t="s">
        <v>1766</v>
      </c>
      <c r="R1109" s="215" t="s">
        <v>430</v>
      </c>
    </row>
    <row r="1110" spans="1:18">
      <c r="A1110" s="189" t="s">
        <v>565</v>
      </c>
      <c r="B1110" s="216">
        <v>25400</v>
      </c>
      <c r="C1110" s="40" t="s">
        <v>2923</v>
      </c>
      <c r="D1110" s="216">
        <v>931235</v>
      </c>
      <c r="E1110" s="40" t="s">
        <v>46</v>
      </c>
      <c r="F1110" s="216"/>
      <c r="G1110" s="40" t="s">
        <v>1377</v>
      </c>
      <c r="H1110" s="216">
        <v>515100</v>
      </c>
      <c r="I1110" s="328" t="s">
        <v>474</v>
      </c>
      <c r="J1110" s="61">
        <v>931104</v>
      </c>
      <c r="K1110" s="63" t="s">
        <v>1766</v>
      </c>
      <c r="L1110" s="215" t="s">
        <v>46</v>
      </c>
      <c r="M1110" s="218" t="s">
        <v>1950</v>
      </c>
      <c r="P1110" s="189" t="s">
        <v>644</v>
      </c>
      <c r="Q1110" s="63" t="s">
        <v>1766</v>
      </c>
      <c r="R1110" s="215" t="s">
        <v>430</v>
      </c>
    </row>
    <row r="1111" spans="1:18">
      <c r="A1111" s="189" t="s">
        <v>595</v>
      </c>
      <c r="B1111" s="216">
        <v>25400</v>
      </c>
      <c r="C1111" s="40" t="s">
        <v>2923</v>
      </c>
      <c r="D1111" s="216">
        <v>931240</v>
      </c>
      <c r="E1111" s="40" t="s">
        <v>104</v>
      </c>
      <c r="F1111" s="216"/>
      <c r="G1111" s="40" t="s">
        <v>1377</v>
      </c>
      <c r="H1111" s="216">
        <v>515100</v>
      </c>
      <c r="I1111" s="328" t="s">
        <v>474</v>
      </c>
      <c r="J1111" s="61">
        <v>931104</v>
      </c>
      <c r="K1111" s="63" t="s">
        <v>1766</v>
      </c>
      <c r="L1111" s="215" t="s">
        <v>104</v>
      </c>
      <c r="M1111" s="218" t="s">
        <v>1950</v>
      </c>
      <c r="P1111" s="189" t="s">
        <v>1672</v>
      </c>
      <c r="Q1111" s="63" t="s">
        <v>1766</v>
      </c>
      <c r="R1111" s="215" t="s">
        <v>430</v>
      </c>
    </row>
    <row r="1112" spans="1:18">
      <c r="A1112" s="189" t="s">
        <v>614</v>
      </c>
      <c r="B1112" s="216">
        <v>25400</v>
      </c>
      <c r="C1112" s="40" t="s">
        <v>2923</v>
      </c>
      <c r="D1112" s="216">
        <v>931245</v>
      </c>
      <c r="E1112" s="40" t="s">
        <v>429</v>
      </c>
      <c r="F1112" s="216"/>
      <c r="G1112" s="40" t="s">
        <v>1377</v>
      </c>
      <c r="H1112" s="216">
        <v>515100</v>
      </c>
      <c r="I1112" s="328" t="s">
        <v>474</v>
      </c>
      <c r="J1112" s="61">
        <v>931104</v>
      </c>
      <c r="K1112" s="63" t="s">
        <v>1766</v>
      </c>
      <c r="L1112" s="215" t="s">
        <v>429</v>
      </c>
      <c r="M1112" s="218" t="s">
        <v>1950</v>
      </c>
      <c r="P1112" s="189" t="s">
        <v>1287</v>
      </c>
      <c r="Q1112" s="63" t="s">
        <v>1766</v>
      </c>
      <c r="R1112" s="215" t="s">
        <v>430</v>
      </c>
    </row>
    <row r="1113" spans="1:18">
      <c r="A1113" s="189" t="s">
        <v>647</v>
      </c>
      <c r="B1113" s="216">
        <v>25400</v>
      </c>
      <c r="C1113" s="40" t="s">
        <v>2923</v>
      </c>
      <c r="D1113" s="216">
        <v>931250</v>
      </c>
      <c r="E1113" s="40" t="s">
        <v>430</v>
      </c>
      <c r="F1113" s="216"/>
      <c r="G1113" s="40" t="s">
        <v>1377</v>
      </c>
      <c r="H1113" s="216">
        <v>515100</v>
      </c>
      <c r="I1113" s="328" t="s">
        <v>474</v>
      </c>
      <c r="J1113" s="61">
        <v>931104</v>
      </c>
      <c r="K1113" s="63" t="s">
        <v>1766</v>
      </c>
      <c r="L1113" s="215" t="s">
        <v>430</v>
      </c>
      <c r="M1113" s="218" t="s">
        <v>1950</v>
      </c>
      <c r="P1113" s="189" t="s">
        <v>649</v>
      </c>
      <c r="Q1113" s="63" t="s">
        <v>1766</v>
      </c>
      <c r="R1113" s="215" t="s">
        <v>430</v>
      </c>
    </row>
    <row r="1114" spans="1:18">
      <c r="A1114" s="189" t="s">
        <v>663</v>
      </c>
      <c r="B1114" s="216">
        <v>25400</v>
      </c>
      <c r="C1114" s="40" t="s">
        <v>2923</v>
      </c>
      <c r="D1114" s="216">
        <v>931260</v>
      </c>
      <c r="E1114" s="40" t="s">
        <v>115</v>
      </c>
      <c r="F1114" s="216"/>
      <c r="G1114" s="40" t="s">
        <v>1377</v>
      </c>
      <c r="H1114" s="216">
        <v>515100</v>
      </c>
      <c r="I1114" s="328" t="s">
        <v>474</v>
      </c>
      <c r="J1114" s="61">
        <v>931104</v>
      </c>
      <c r="K1114" s="63" t="s">
        <v>1766</v>
      </c>
      <c r="L1114" s="215" t="s">
        <v>115</v>
      </c>
      <c r="M1114" s="218" t="s">
        <v>1950</v>
      </c>
      <c r="P1114" s="189" t="s">
        <v>1322</v>
      </c>
      <c r="Q1114" s="63" t="s">
        <v>1766</v>
      </c>
      <c r="R1114" s="215" t="s">
        <v>430</v>
      </c>
    </row>
    <row r="1115" spans="1:18">
      <c r="A1115" s="189" t="s">
        <v>1360</v>
      </c>
      <c r="B1115" s="216">
        <v>25400</v>
      </c>
      <c r="C1115" s="40" t="s">
        <v>2923</v>
      </c>
      <c r="D1115" s="216">
        <v>931265</v>
      </c>
      <c r="E1115" s="40" t="s">
        <v>2932</v>
      </c>
      <c r="F1115" s="216"/>
      <c r="G1115" s="40" t="s">
        <v>1377</v>
      </c>
      <c r="H1115" s="216">
        <v>515100</v>
      </c>
      <c r="I1115" s="328" t="s">
        <v>474</v>
      </c>
      <c r="J1115" s="61">
        <v>931104</v>
      </c>
      <c r="K1115" s="63" t="s">
        <v>1766</v>
      </c>
      <c r="L1115" s="215" t="s">
        <v>1339</v>
      </c>
      <c r="M1115" s="218" t="s">
        <v>1950</v>
      </c>
      <c r="P1115" t="s">
        <v>3025</v>
      </c>
      <c r="Q1115" s="65" t="s">
        <v>1766</v>
      </c>
      <c r="R1115" s="65" t="s">
        <v>430</v>
      </c>
    </row>
    <row r="1116" spans="1:18">
      <c r="A1116" s="189" t="s">
        <v>1008</v>
      </c>
      <c r="B1116" s="216">
        <v>25400</v>
      </c>
      <c r="C1116" s="40" t="s">
        <v>2923</v>
      </c>
      <c r="D1116" s="216">
        <v>931300</v>
      </c>
      <c r="E1116" s="40" t="s">
        <v>1800</v>
      </c>
      <c r="F1116" s="216"/>
      <c r="G1116" s="40" t="s">
        <v>1377</v>
      </c>
      <c r="H1116" s="216">
        <v>515100</v>
      </c>
      <c r="I1116" s="328" t="s">
        <v>474</v>
      </c>
      <c r="J1116" s="61">
        <v>931104</v>
      </c>
      <c r="K1116" s="63" t="s">
        <v>450</v>
      </c>
      <c r="L1116" s="215" t="s">
        <v>1778</v>
      </c>
      <c r="M1116" s="218" t="s">
        <v>1950</v>
      </c>
      <c r="P1116" t="s">
        <v>3072</v>
      </c>
      <c r="Q1116" s="65" t="s">
        <v>1766</v>
      </c>
      <c r="R1116" s="65" t="s">
        <v>430</v>
      </c>
    </row>
    <row r="1117" spans="1:18">
      <c r="A1117" s="189" t="s">
        <v>2763</v>
      </c>
      <c r="B1117" s="216">
        <v>25400</v>
      </c>
      <c r="C1117" s="40" t="s">
        <v>2923</v>
      </c>
      <c r="D1117" s="350">
        <v>931301</v>
      </c>
      <c r="E1117" s="40" t="s">
        <v>2933</v>
      </c>
      <c r="F1117" s="350"/>
      <c r="G1117" s="40" t="s">
        <v>1377</v>
      </c>
      <c r="H1117" s="216">
        <v>515100</v>
      </c>
      <c r="I1117" s="328" t="s">
        <v>474</v>
      </c>
      <c r="J1117" s="351">
        <v>931104</v>
      </c>
      <c r="K1117" s="63" t="s">
        <v>23</v>
      </c>
      <c r="L1117" s="215" t="s">
        <v>433</v>
      </c>
      <c r="M1117" s="218" t="s">
        <v>1950</v>
      </c>
      <c r="P1117" t="s">
        <v>3096</v>
      </c>
      <c r="Q1117" s="65" t="s">
        <v>1766</v>
      </c>
      <c r="R1117" s="65" t="s">
        <v>430</v>
      </c>
    </row>
    <row r="1118" spans="1:18">
      <c r="A1118" s="189" t="s">
        <v>927</v>
      </c>
      <c r="B1118" s="216">
        <v>25400</v>
      </c>
      <c r="C1118" s="40" t="s">
        <v>2923</v>
      </c>
      <c r="D1118" s="216">
        <v>931400</v>
      </c>
      <c r="E1118" s="40" t="s">
        <v>2934</v>
      </c>
      <c r="F1118" s="216" t="s">
        <v>518</v>
      </c>
      <c r="G1118" s="40" t="s">
        <v>2935</v>
      </c>
      <c r="H1118" s="216">
        <v>515100</v>
      </c>
      <c r="I1118" s="328" t="s">
        <v>474</v>
      </c>
      <c r="J1118" s="61">
        <v>931104</v>
      </c>
      <c r="K1118" s="63" t="s">
        <v>1524</v>
      </c>
      <c r="L1118" s="215" t="s">
        <v>326</v>
      </c>
      <c r="M1118" s="218" t="s">
        <v>1950</v>
      </c>
      <c r="P1118" t="s">
        <v>3122</v>
      </c>
      <c r="Q1118" s="65" t="s">
        <v>1766</v>
      </c>
      <c r="R1118" s="65" t="s">
        <v>430</v>
      </c>
    </row>
    <row r="1119" spans="1:18">
      <c r="A1119" s="189" t="s">
        <v>912</v>
      </c>
      <c r="B1119" s="216">
        <v>25400</v>
      </c>
      <c r="C1119" s="40" t="s">
        <v>2923</v>
      </c>
      <c r="D1119" s="216">
        <v>931400</v>
      </c>
      <c r="E1119" s="40" t="s">
        <v>2934</v>
      </c>
      <c r="F1119" s="216" t="s">
        <v>517</v>
      </c>
      <c r="G1119" s="40" t="s">
        <v>2936</v>
      </c>
      <c r="H1119" s="216">
        <v>515100</v>
      </c>
      <c r="I1119" s="328" t="s">
        <v>474</v>
      </c>
      <c r="J1119" s="61">
        <v>931104</v>
      </c>
      <c r="K1119" s="63" t="s">
        <v>1524</v>
      </c>
      <c r="L1119" s="215" t="s">
        <v>1224</v>
      </c>
      <c r="M1119" s="218" t="s">
        <v>1950</v>
      </c>
      <c r="P1119" t="s">
        <v>3150</v>
      </c>
      <c r="Q1119" s="65" t="s">
        <v>1766</v>
      </c>
      <c r="R1119" s="65" t="s">
        <v>430</v>
      </c>
    </row>
    <row r="1120" spans="1:18">
      <c r="A1120" s="189" t="s">
        <v>873</v>
      </c>
      <c r="B1120" s="216">
        <v>25400</v>
      </c>
      <c r="C1120" s="40" t="s">
        <v>2923</v>
      </c>
      <c r="D1120" s="216">
        <v>931400</v>
      </c>
      <c r="E1120" s="40" t="s">
        <v>2934</v>
      </c>
      <c r="F1120" s="216" t="s">
        <v>514</v>
      </c>
      <c r="G1120" s="40" t="s">
        <v>2838</v>
      </c>
      <c r="H1120" s="216">
        <v>515100</v>
      </c>
      <c r="I1120" s="328" t="s">
        <v>474</v>
      </c>
      <c r="J1120" s="61">
        <v>931104</v>
      </c>
      <c r="K1120" s="63" t="s">
        <v>1524</v>
      </c>
      <c r="L1120" s="397" t="s">
        <v>295</v>
      </c>
      <c r="M1120" s="218" t="s">
        <v>1950</v>
      </c>
      <c r="P1120" t="s">
        <v>3201</v>
      </c>
      <c r="Q1120" s="65" t="s">
        <v>1766</v>
      </c>
      <c r="R1120" s="65" t="s">
        <v>430</v>
      </c>
    </row>
    <row r="1121" spans="1:18">
      <c r="A1121" s="189" t="s">
        <v>889</v>
      </c>
      <c r="B1121" s="216">
        <v>25400</v>
      </c>
      <c r="C1121" s="40" t="s">
        <v>2923</v>
      </c>
      <c r="D1121" s="216">
        <v>931400</v>
      </c>
      <c r="E1121" s="40" t="s">
        <v>2934</v>
      </c>
      <c r="F1121" s="216" t="s">
        <v>515</v>
      </c>
      <c r="G1121" s="40" t="s">
        <v>2937</v>
      </c>
      <c r="H1121" s="216">
        <v>515100</v>
      </c>
      <c r="I1121" s="328" t="s">
        <v>474</v>
      </c>
      <c r="J1121" s="61">
        <v>931104</v>
      </c>
      <c r="K1121" s="63" t="s">
        <v>1524</v>
      </c>
      <c r="L1121" s="215" t="s">
        <v>445</v>
      </c>
      <c r="M1121" s="218" t="s">
        <v>1950</v>
      </c>
      <c r="P1121" t="s">
        <v>3251</v>
      </c>
      <c r="Q1121" s="65" t="s">
        <v>1766</v>
      </c>
      <c r="R1121" s="65" t="s">
        <v>430</v>
      </c>
    </row>
    <row r="1122" spans="1:18">
      <c r="A1122" s="189" t="s">
        <v>860</v>
      </c>
      <c r="B1122" s="216">
        <v>25400</v>
      </c>
      <c r="C1122" s="40" t="s">
        <v>2923</v>
      </c>
      <c r="D1122" s="216">
        <v>931400</v>
      </c>
      <c r="E1122" s="40" t="s">
        <v>2934</v>
      </c>
      <c r="F1122" s="216" t="s">
        <v>513</v>
      </c>
      <c r="G1122" s="40" t="s">
        <v>2938</v>
      </c>
      <c r="H1122" s="216">
        <v>515100</v>
      </c>
      <c r="I1122" s="328" t="s">
        <v>474</v>
      </c>
      <c r="J1122" s="61">
        <v>931104</v>
      </c>
      <c r="K1122" s="63" t="s">
        <v>1524</v>
      </c>
      <c r="L1122" s="215" t="s">
        <v>446</v>
      </c>
      <c r="M1122" s="218" t="s">
        <v>1950</v>
      </c>
      <c r="P1122" t="s">
        <v>3321</v>
      </c>
      <c r="Q1122" s="65" t="s">
        <v>1766</v>
      </c>
      <c r="R1122" s="65" t="s">
        <v>430</v>
      </c>
    </row>
    <row r="1123" spans="1:18">
      <c r="A1123" s="189" t="s">
        <v>940</v>
      </c>
      <c r="B1123" s="216">
        <v>25400</v>
      </c>
      <c r="C1123" s="40" t="s">
        <v>2923</v>
      </c>
      <c r="D1123" s="216">
        <v>931400</v>
      </c>
      <c r="E1123" s="40" t="s">
        <v>2934</v>
      </c>
      <c r="F1123" s="216" t="s">
        <v>519</v>
      </c>
      <c r="G1123" s="40" t="s">
        <v>2939</v>
      </c>
      <c r="H1123" s="216">
        <v>515100</v>
      </c>
      <c r="I1123" s="328" t="s">
        <v>474</v>
      </c>
      <c r="J1123" s="61">
        <v>931104</v>
      </c>
      <c r="K1123" s="63" t="s">
        <v>1524</v>
      </c>
      <c r="L1123" s="215" t="s">
        <v>359</v>
      </c>
      <c r="M1123" s="218" t="s">
        <v>1950</v>
      </c>
      <c r="P1123" t="s">
        <v>3363</v>
      </c>
      <c r="Q1123" s="65" t="s">
        <v>1766</v>
      </c>
      <c r="R1123" s="65" t="s">
        <v>430</v>
      </c>
    </row>
    <row r="1124" spans="1:18">
      <c r="A1124" s="189" t="s">
        <v>960</v>
      </c>
      <c r="B1124" s="216">
        <v>25400</v>
      </c>
      <c r="C1124" s="40" t="s">
        <v>2923</v>
      </c>
      <c r="D1124" s="216">
        <v>931400</v>
      </c>
      <c r="E1124" s="40" t="s">
        <v>2934</v>
      </c>
      <c r="F1124" s="216"/>
      <c r="G1124" s="40" t="s">
        <v>1377</v>
      </c>
      <c r="H1124" s="216">
        <v>515100</v>
      </c>
      <c r="I1124" s="328" t="s">
        <v>474</v>
      </c>
      <c r="J1124" s="61">
        <v>931104</v>
      </c>
      <c r="K1124" s="63" t="s">
        <v>1524</v>
      </c>
      <c r="L1124" s="215" t="s">
        <v>1913</v>
      </c>
      <c r="M1124" s="218" t="s">
        <v>1950</v>
      </c>
      <c r="P1124" t="s">
        <v>3367</v>
      </c>
      <c r="Q1124" s="65" t="s">
        <v>1766</v>
      </c>
      <c r="R1124" s="65" t="s">
        <v>430</v>
      </c>
    </row>
    <row r="1125" spans="1:18">
      <c r="A1125" s="189" t="s">
        <v>982</v>
      </c>
      <c r="B1125" s="216">
        <v>25400</v>
      </c>
      <c r="C1125" s="40" t="s">
        <v>2923</v>
      </c>
      <c r="D1125" s="216">
        <v>931400</v>
      </c>
      <c r="E1125" s="40" t="s">
        <v>2934</v>
      </c>
      <c r="F1125" s="216" t="s">
        <v>520</v>
      </c>
      <c r="G1125" s="40" t="s">
        <v>2940</v>
      </c>
      <c r="H1125" s="216">
        <v>515100</v>
      </c>
      <c r="I1125" s="328" t="s">
        <v>474</v>
      </c>
      <c r="J1125" s="61">
        <v>931104</v>
      </c>
      <c r="K1125" s="63" t="s">
        <v>1524</v>
      </c>
      <c r="L1125" s="215" t="s">
        <v>447</v>
      </c>
      <c r="M1125" s="218" t="s">
        <v>1950</v>
      </c>
      <c r="P1125" t="s">
        <v>3375</v>
      </c>
      <c r="Q1125" s="65" t="s">
        <v>1766</v>
      </c>
      <c r="R1125" s="65" t="s">
        <v>430</v>
      </c>
    </row>
    <row r="1126" spans="1:18">
      <c r="A1126" s="189" t="s">
        <v>1614</v>
      </c>
      <c r="B1126" s="216">
        <v>25400</v>
      </c>
      <c r="C1126" s="40" t="s">
        <v>2923</v>
      </c>
      <c r="D1126" s="216">
        <v>931400</v>
      </c>
      <c r="E1126" s="40" t="s">
        <v>2934</v>
      </c>
      <c r="F1126" s="216" t="s">
        <v>1130</v>
      </c>
      <c r="G1126" s="40" t="s">
        <v>2943</v>
      </c>
      <c r="H1126" s="216">
        <v>515100</v>
      </c>
      <c r="I1126" s="328" t="s">
        <v>474</v>
      </c>
      <c r="J1126" s="61">
        <v>931104</v>
      </c>
      <c r="K1126" s="63" t="s">
        <v>1524</v>
      </c>
      <c r="L1126" s="215" t="s">
        <v>1455</v>
      </c>
      <c r="M1126" s="218" t="s">
        <v>1950</v>
      </c>
      <c r="P1126" t="s">
        <v>3395</v>
      </c>
      <c r="Q1126" s="65" t="s">
        <v>1766</v>
      </c>
      <c r="R1126" s="65" t="s">
        <v>430</v>
      </c>
    </row>
    <row r="1127" spans="1:18">
      <c r="A1127" s="189" t="s">
        <v>901</v>
      </c>
      <c r="B1127" s="216">
        <v>25400</v>
      </c>
      <c r="C1127" s="40" t="s">
        <v>2923</v>
      </c>
      <c r="D1127" s="216">
        <v>931400</v>
      </c>
      <c r="E1127" s="40" t="s">
        <v>2934</v>
      </c>
      <c r="F1127" s="216" t="s">
        <v>516</v>
      </c>
      <c r="G1127" s="40" t="s">
        <v>2944</v>
      </c>
      <c r="H1127" s="216">
        <v>515100</v>
      </c>
      <c r="I1127" s="328" t="s">
        <v>474</v>
      </c>
      <c r="J1127" s="61">
        <v>931104</v>
      </c>
      <c r="K1127" s="63" t="s">
        <v>1524</v>
      </c>
      <c r="L1127" s="215" t="s">
        <v>448</v>
      </c>
      <c r="M1127" s="218" t="s">
        <v>1950</v>
      </c>
      <c r="P1127" t="s">
        <v>3429</v>
      </c>
      <c r="Q1127" s="65" t="s">
        <v>1766</v>
      </c>
      <c r="R1127" s="65" t="s">
        <v>430</v>
      </c>
    </row>
    <row r="1128" spans="1:18">
      <c r="A1128" s="189" t="s">
        <v>1119</v>
      </c>
      <c r="B1128" s="216">
        <v>25420</v>
      </c>
      <c r="C1128" s="40" t="s">
        <v>449</v>
      </c>
      <c r="D1128" s="216">
        <v>931401</v>
      </c>
      <c r="E1128" s="40" t="s">
        <v>2950</v>
      </c>
      <c r="F1128" s="216"/>
      <c r="G1128" s="40" t="s">
        <v>1377</v>
      </c>
      <c r="H1128" s="216">
        <v>515100</v>
      </c>
      <c r="I1128" s="328" t="s">
        <v>474</v>
      </c>
      <c r="J1128" s="61">
        <v>931180</v>
      </c>
      <c r="K1128" s="63" t="s">
        <v>449</v>
      </c>
      <c r="L1128" s="215" t="s">
        <v>503</v>
      </c>
      <c r="M1128" s="218" t="s">
        <v>1950</v>
      </c>
      <c r="P1128" t="s">
        <v>3453</v>
      </c>
      <c r="Q1128" s="65" t="s">
        <v>1766</v>
      </c>
      <c r="R1128" s="65" t="s">
        <v>430</v>
      </c>
    </row>
    <row r="1129" spans="1:18">
      <c r="A1129" s="189" t="s">
        <v>2429</v>
      </c>
      <c r="B1129" s="309">
        <v>25620</v>
      </c>
      <c r="C1129" s="40" t="s">
        <v>2347</v>
      </c>
      <c r="D1129" s="310">
        <v>931750</v>
      </c>
      <c r="E1129" s="40" t="s">
        <v>2347</v>
      </c>
      <c r="F1129" s="310"/>
      <c r="G1129" s="40" t="s">
        <v>1377</v>
      </c>
      <c r="H1129" s="311">
        <v>515100</v>
      </c>
      <c r="I1129" s="328" t="s">
        <v>474</v>
      </c>
      <c r="J1129" s="310">
        <v>931750</v>
      </c>
      <c r="K1129" s="307" t="s">
        <v>1524</v>
      </c>
      <c r="L1129" s="308" t="s">
        <v>448</v>
      </c>
      <c r="M1129" s="312" t="s">
        <v>1950</v>
      </c>
      <c r="P1129" t="s">
        <v>3458</v>
      </c>
      <c r="Q1129" s="65" t="s">
        <v>1766</v>
      </c>
      <c r="R1129" s="65" t="s">
        <v>430</v>
      </c>
    </row>
    <row r="1130" spans="1:18">
      <c r="A1130" s="189" t="s">
        <v>819</v>
      </c>
      <c r="B1130" s="216">
        <v>25540</v>
      </c>
      <c r="C1130" s="40" t="s">
        <v>442</v>
      </c>
      <c r="D1130" s="216">
        <v>931116</v>
      </c>
      <c r="E1130" s="40" t="s">
        <v>442</v>
      </c>
      <c r="F1130" s="216"/>
      <c r="G1130" s="40" t="s">
        <v>1377</v>
      </c>
      <c r="H1130" s="216">
        <v>526940</v>
      </c>
      <c r="I1130" s="328" t="s">
        <v>71</v>
      </c>
      <c r="J1130" s="61">
        <v>931116</v>
      </c>
      <c r="K1130" s="63" t="s">
        <v>47</v>
      </c>
      <c r="L1130" s="215" t="s">
        <v>442</v>
      </c>
      <c r="M1130" s="218" t="s">
        <v>2128</v>
      </c>
      <c r="P1130" s="189" t="s">
        <v>2089</v>
      </c>
      <c r="Q1130" s="63" t="s">
        <v>1524</v>
      </c>
      <c r="R1130" s="215" t="s">
        <v>446</v>
      </c>
    </row>
    <row r="1131" spans="1:18">
      <c r="A1131" s="189" t="s">
        <v>145</v>
      </c>
      <c r="B1131" s="216">
        <v>25400</v>
      </c>
      <c r="C1131" s="40" t="s">
        <v>2923</v>
      </c>
      <c r="D1131" s="216">
        <v>931119</v>
      </c>
      <c r="E1131" s="40" t="s">
        <v>23</v>
      </c>
      <c r="F1131" s="216" t="s">
        <v>521</v>
      </c>
      <c r="G1131" s="40" t="s">
        <v>2924</v>
      </c>
      <c r="H1131" s="216">
        <v>526940</v>
      </c>
      <c r="I1131" s="328" t="s">
        <v>71</v>
      </c>
      <c r="J1131" s="61">
        <v>931104</v>
      </c>
      <c r="K1131" s="63" t="s">
        <v>23</v>
      </c>
      <c r="L1131" s="215" t="s">
        <v>435</v>
      </c>
      <c r="M1131" s="218" t="s">
        <v>2128</v>
      </c>
      <c r="P1131" s="189" t="s">
        <v>1246</v>
      </c>
      <c r="Q1131" s="63" t="s">
        <v>1524</v>
      </c>
      <c r="R1131" s="215" t="s">
        <v>446</v>
      </c>
    </row>
    <row r="1132" spans="1:18">
      <c r="A1132" s="189" t="s">
        <v>2068</v>
      </c>
      <c r="B1132" s="216">
        <v>25400</v>
      </c>
      <c r="C1132" s="40" t="s">
        <v>2923</v>
      </c>
      <c r="D1132" s="216">
        <v>931119</v>
      </c>
      <c r="E1132" s="40" t="s">
        <v>23</v>
      </c>
      <c r="F1132" s="216" t="s">
        <v>527</v>
      </c>
      <c r="G1132" s="40" t="s">
        <v>2927</v>
      </c>
      <c r="H1132" s="216">
        <v>526940</v>
      </c>
      <c r="I1132" s="328" t="s">
        <v>71</v>
      </c>
      <c r="J1132" s="61">
        <v>931104</v>
      </c>
      <c r="K1132" s="63" t="s">
        <v>23</v>
      </c>
      <c r="L1132" s="215" t="s">
        <v>440</v>
      </c>
      <c r="M1132" s="218" t="s">
        <v>2128</v>
      </c>
      <c r="P1132" s="189" t="s">
        <v>289</v>
      </c>
      <c r="Q1132" s="63" t="s">
        <v>1524</v>
      </c>
      <c r="R1132" s="215" t="s">
        <v>446</v>
      </c>
    </row>
    <row r="1133" spans="1:18">
      <c r="A1133" s="189" t="s">
        <v>191</v>
      </c>
      <c r="B1133" s="216">
        <v>25400</v>
      </c>
      <c r="C1133" s="40" t="s">
        <v>2923</v>
      </c>
      <c r="D1133" s="216">
        <v>931119</v>
      </c>
      <c r="E1133" s="40" t="s">
        <v>23</v>
      </c>
      <c r="F1133" s="216" t="s">
        <v>523</v>
      </c>
      <c r="G1133" s="40" t="s">
        <v>2928</v>
      </c>
      <c r="H1133" s="216">
        <v>526940</v>
      </c>
      <c r="I1133" s="328" t="s">
        <v>71</v>
      </c>
      <c r="J1133" s="61">
        <v>931104</v>
      </c>
      <c r="K1133" s="63" t="s">
        <v>23</v>
      </c>
      <c r="L1133" s="215" t="s">
        <v>437</v>
      </c>
      <c r="M1133" s="218" t="s">
        <v>2128</v>
      </c>
      <c r="P1133" s="189" t="s">
        <v>272</v>
      </c>
      <c r="Q1133" s="63" t="s">
        <v>1524</v>
      </c>
      <c r="R1133" s="215" t="s">
        <v>446</v>
      </c>
    </row>
    <row r="1134" spans="1:18">
      <c r="A1134" s="189" t="s">
        <v>771</v>
      </c>
      <c r="B1134" s="216">
        <v>25590</v>
      </c>
      <c r="C1134" s="40" t="s">
        <v>1564</v>
      </c>
      <c r="D1134" s="216">
        <v>931150</v>
      </c>
      <c r="E1134" s="40" t="s">
        <v>1564</v>
      </c>
      <c r="F1134" s="216"/>
      <c r="G1134" s="40" t="s">
        <v>1377</v>
      </c>
      <c r="H1134" s="216">
        <v>526940</v>
      </c>
      <c r="I1134" s="328" t="s">
        <v>71</v>
      </c>
      <c r="J1134" s="61">
        <v>931150</v>
      </c>
      <c r="K1134" s="63" t="s">
        <v>47</v>
      </c>
      <c r="L1134" s="215" t="s">
        <v>1564</v>
      </c>
      <c r="M1134" s="218" t="s">
        <v>2128</v>
      </c>
      <c r="P1134" s="189" t="s">
        <v>2187</v>
      </c>
      <c r="Q1134" s="63" t="s">
        <v>1524</v>
      </c>
      <c r="R1134" s="215" t="s">
        <v>446</v>
      </c>
    </row>
    <row r="1135" spans="1:18">
      <c r="A1135" s="189" t="s">
        <v>2650</v>
      </c>
      <c r="B1135" s="216">
        <v>25430</v>
      </c>
      <c r="C1135" s="40" t="s">
        <v>2951</v>
      </c>
      <c r="D1135" s="358">
        <v>931170</v>
      </c>
      <c r="E1135" s="40" t="s">
        <v>1515</v>
      </c>
      <c r="F1135" s="350" t="s">
        <v>526</v>
      </c>
      <c r="G1135" s="40" t="s">
        <v>2926</v>
      </c>
      <c r="H1135" s="358">
        <v>526940</v>
      </c>
      <c r="I1135" s="328" t="s">
        <v>71</v>
      </c>
      <c r="J1135" s="358">
        <v>931170</v>
      </c>
      <c r="K1135" s="63" t="s">
        <v>47</v>
      </c>
      <c r="L1135" s="215" t="s">
        <v>508</v>
      </c>
      <c r="M1135" s="218" t="s">
        <v>2128</v>
      </c>
      <c r="P1135" s="189" t="s">
        <v>1852</v>
      </c>
      <c r="Q1135" s="63" t="s">
        <v>1524</v>
      </c>
      <c r="R1135" s="215" t="s">
        <v>446</v>
      </c>
    </row>
    <row r="1136" spans="1:18">
      <c r="A1136" s="189" t="s">
        <v>1220</v>
      </c>
      <c r="B1136" s="216">
        <v>25430</v>
      </c>
      <c r="C1136" s="40" t="s">
        <v>2951</v>
      </c>
      <c r="D1136" s="216">
        <v>931170</v>
      </c>
      <c r="E1136" s="40" t="s">
        <v>1515</v>
      </c>
      <c r="F1136" s="216"/>
      <c r="G1136" s="40" t="s">
        <v>1377</v>
      </c>
      <c r="H1136" s="216">
        <v>526940</v>
      </c>
      <c r="I1136" s="328" t="s">
        <v>71</v>
      </c>
      <c r="J1136" s="61">
        <v>931170</v>
      </c>
      <c r="K1136" s="63" t="s">
        <v>47</v>
      </c>
      <c r="L1136" s="215" t="s">
        <v>508</v>
      </c>
      <c r="M1136" s="218" t="s">
        <v>2128</v>
      </c>
      <c r="P1136" s="189" t="s">
        <v>2641</v>
      </c>
      <c r="Q1136" s="63" t="s">
        <v>1524</v>
      </c>
      <c r="R1136" s="215" t="s">
        <v>446</v>
      </c>
    </row>
    <row r="1137" spans="1:18">
      <c r="A1137" s="189" t="s">
        <v>2402</v>
      </c>
      <c r="B1137" s="216">
        <v>25430</v>
      </c>
      <c r="C1137" s="40" t="s">
        <v>2951</v>
      </c>
      <c r="D1137" s="216">
        <v>931170</v>
      </c>
      <c r="E1137" s="40" t="s">
        <v>1515</v>
      </c>
      <c r="F1137" s="216" t="s">
        <v>527</v>
      </c>
      <c r="G1137" s="40" t="s">
        <v>2927</v>
      </c>
      <c r="H1137" s="216">
        <v>526940</v>
      </c>
      <c r="I1137" s="328" t="s">
        <v>71</v>
      </c>
      <c r="J1137" s="61">
        <v>931170</v>
      </c>
      <c r="K1137" s="63" t="s">
        <v>47</v>
      </c>
      <c r="L1137" s="215" t="s">
        <v>508</v>
      </c>
      <c r="M1137" s="218" t="s">
        <v>2128</v>
      </c>
      <c r="P1137" s="189" t="s">
        <v>1534</v>
      </c>
      <c r="Q1137" s="63" t="s">
        <v>1524</v>
      </c>
      <c r="R1137" s="215" t="s">
        <v>446</v>
      </c>
    </row>
    <row r="1138" spans="1:18">
      <c r="A1138" s="189" t="s">
        <v>2199</v>
      </c>
      <c r="B1138" s="216">
        <v>25420</v>
      </c>
      <c r="C1138" s="40" t="s">
        <v>449</v>
      </c>
      <c r="D1138" s="216">
        <v>931186</v>
      </c>
      <c r="E1138" s="40" t="s">
        <v>504</v>
      </c>
      <c r="F1138" s="216" t="s">
        <v>1377</v>
      </c>
      <c r="G1138" s="40" t="s">
        <v>1377</v>
      </c>
      <c r="H1138" s="216">
        <v>526940</v>
      </c>
      <c r="I1138" s="328" t="s">
        <v>71</v>
      </c>
      <c r="J1138" s="61">
        <v>931180</v>
      </c>
      <c r="K1138" s="63" t="s">
        <v>449</v>
      </c>
      <c r="L1138" s="215" t="s">
        <v>504</v>
      </c>
      <c r="M1138" s="218" t="s">
        <v>2128</v>
      </c>
      <c r="P1138" s="189" t="s">
        <v>291</v>
      </c>
      <c r="Q1138" s="63" t="s">
        <v>1524</v>
      </c>
      <c r="R1138" s="215" t="s">
        <v>446</v>
      </c>
    </row>
    <row r="1139" spans="1:18">
      <c r="A1139" s="189" t="s">
        <v>640</v>
      </c>
      <c r="B1139" s="216">
        <v>25400</v>
      </c>
      <c r="C1139" s="40" t="s">
        <v>2923</v>
      </c>
      <c r="D1139" s="216">
        <v>931200</v>
      </c>
      <c r="E1139" s="40" t="s">
        <v>2930</v>
      </c>
      <c r="F1139" s="216"/>
      <c r="G1139" s="40" t="s">
        <v>1377</v>
      </c>
      <c r="H1139" s="216">
        <v>526940</v>
      </c>
      <c r="I1139" s="328" t="s">
        <v>71</v>
      </c>
      <c r="J1139" s="61">
        <v>931104</v>
      </c>
      <c r="K1139" s="63" t="s">
        <v>450</v>
      </c>
      <c r="L1139" s="215" t="s">
        <v>1776</v>
      </c>
      <c r="M1139" s="218" t="s">
        <v>2128</v>
      </c>
      <c r="P1139" s="189" t="s">
        <v>1517</v>
      </c>
      <c r="Q1139" s="63" t="s">
        <v>1524</v>
      </c>
      <c r="R1139" s="215" t="s">
        <v>446</v>
      </c>
    </row>
    <row r="1140" spans="1:18">
      <c r="A1140" s="189" t="s">
        <v>2108</v>
      </c>
      <c r="B1140" s="216">
        <v>25400</v>
      </c>
      <c r="C1140" s="40" t="s">
        <v>2923</v>
      </c>
      <c r="D1140" s="216">
        <v>931205</v>
      </c>
      <c r="E1140" s="40" t="s">
        <v>2237</v>
      </c>
      <c r="F1140" s="216"/>
      <c r="G1140" s="40" t="s">
        <v>1377</v>
      </c>
      <c r="H1140" s="216">
        <v>526940</v>
      </c>
      <c r="I1140" s="328" t="s">
        <v>71</v>
      </c>
      <c r="J1140" s="61">
        <v>931104</v>
      </c>
      <c r="K1140" s="63" t="s">
        <v>449</v>
      </c>
      <c r="L1140" s="215" t="s">
        <v>2237</v>
      </c>
      <c r="M1140" s="218" t="s">
        <v>2128</v>
      </c>
      <c r="P1140" s="189" t="s">
        <v>2888</v>
      </c>
      <c r="Q1140" s="63" t="s">
        <v>1524</v>
      </c>
      <c r="R1140" s="215" t="s">
        <v>446</v>
      </c>
    </row>
    <row r="1141" spans="1:18">
      <c r="A1141" s="189" t="s">
        <v>347</v>
      </c>
      <c r="B1141" s="216">
        <v>25400</v>
      </c>
      <c r="C1141" s="40" t="s">
        <v>2923</v>
      </c>
      <c r="D1141" s="216">
        <v>931400</v>
      </c>
      <c r="E1141" s="40" t="s">
        <v>2934</v>
      </c>
      <c r="F1141" s="216" t="s">
        <v>518</v>
      </c>
      <c r="G1141" s="40" t="s">
        <v>2935</v>
      </c>
      <c r="H1141" s="216">
        <v>526940</v>
      </c>
      <c r="I1141" s="328" t="s">
        <v>71</v>
      </c>
      <c r="J1141" s="61">
        <v>931104</v>
      </c>
      <c r="K1141" s="63" t="s">
        <v>1524</v>
      </c>
      <c r="L1141" s="215" t="s">
        <v>326</v>
      </c>
      <c r="M1141" s="218" t="s">
        <v>2128</v>
      </c>
      <c r="P1141" s="189" t="s">
        <v>859</v>
      </c>
      <c r="Q1141" s="63" t="s">
        <v>1524</v>
      </c>
      <c r="R1141" s="215" t="s">
        <v>446</v>
      </c>
    </row>
    <row r="1142" spans="1:18">
      <c r="A1142" s="189" t="s">
        <v>2022</v>
      </c>
      <c r="B1142" s="216">
        <v>25400</v>
      </c>
      <c r="C1142" s="40" t="s">
        <v>2923</v>
      </c>
      <c r="D1142" s="216">
        <v>931400</v>
      </c>
      <c r="E1142" s="40" t="s">
        <v>2934</v>
      </c>
      <c r="F1142" s="216" t="s">
        <v>517</v>
      </c>
      <c r="G1142" s="40" t="s">
        <v>2936</v>
      </c>
      <c r="H1142" s="216">
        <v>526940</v>
      </c>
      <c r="I1142" s="328" t="s">
        <v>71</v>
      </c>
      <c r="J1142" s="61">
        <v>931104</v>
      </c>
      <c r="K1142" s="63" t="s">
        <v>1524</v>
      </c>
      <c r="L1142" s="215" t="s">
        <v>1224</v>
      </c>
      <c r="M1142" s="218" t="s">
        <v>2128</v>
      </c>
      <c r="P1142" s="189" t="s">
        <v>292</v>
      </c>
      <c r="Q1142" s="63" t="s">
        <v>1524</v>
      </c>
      <c r="R1142" s="215" t="s">
        <v>446</v>
      </c>
    </row>
    <row r="1143" spans="1:18">
      <c r="A1143" s="189" t="s">
        <v>254</v>
      </c>
      <c r="B1143" s="216">
        <v>25400</v>
      </c>
      <c r="C1143" s="40" t="s">
        <v>2923</v>
      </c>
      <c r="D1143" s="216">
        <v>931400</v>
      </c>
      <c r="E1143" s="40" t="s">
        <v>2934</v>
      </c>
      <c r="F1143" s="216" t="s">
        <v>515</v>
      </c>
      <c r="G1143" s="40" t="s">
        <v>2937</v>
      </c>
      <c r="H1143" s="216">
        <v>526940</v>
      </c>
      <c r="I1143" s="328" t="s">
        <v>71</v>
      </c>
      <c r="J1143" s="61">
        <v>931104</v>
      </c>
      <c r="K1143" s="63" t="s">
        <v>1524</v>
      </c>
      <c r="L1143" s="215" t="s">
        <v>445</v>
      </c>
      <c r="M1143" s="218" t="s">
        <v>2128</v>
      </c>
      <c r="P1143" s="189" t="s">
        <v>2533</v>
      </c>
      <c r="Q1143" s="63" t="s">
        <v>1524</v>
      </c>
      <c r="R1143" s="215" t="s">
        <v>446</v>
      </c>
    </row>
    <row r="1144" spans="1:18">
      <c r="A1144" s="189" t="s">
        <v>2732</v>
      </c>
      <c r="B1144" s="216">
        <v>25420</v>
      </c>
      <c r="C1144" s="40" t="s">
        <v>449</v>
      </c>
      <c r="D1144" s="358">
        <v>931401</v>
      </c>
      <c r="E1144" s="40" t="s">
        <v>2950</v>
      </c>
      <c r="F1144" s="350"/>
      <c r="G1144" s="40" t="s">
        <v>1377</v>
      </c>
      <c r="H1144" s="358">
        <v>526940</v>
      </c>
      <c r="I1144" s="328" t="s">
        <v>71</v>
      </c>
      <c r="J1144" s="350">
        <v>931180</v>
      </c>
      <c r="K1144" s="63" t="s">
        <v>449</v>
      </c>
      <c r="L1144" s="215" t="s">
        <v>503</v>
      </c>
      <c r="M1144" s="218" t="s">
        <v>2128</v>
      </c>
      <c r="P1144" s="189" t="s">
        <v>855</v>
      </c>
      <c r="Q1144" s="63" t="s">
        <v>1524</v>
      </c>
      <c r="R1144" s="215" t="s">
        <v>446</v>
      </c>
    </row>
    <row r="1145" spans="1:18">
      <c r="A1145" s="189" t="s">
        <v>2436</v>
      </c>
      <c r="B1145" s="309">
        <v>25620</v>
      </c>
      <c r="C1145" s="40" t="s">
        <v>2347</v>
      </c>
      <c r="D1145" s="310">
        <v>931750</v>
      </c>
      <c r="E1145" s="40" t="s">
        <v>2347</v>
      </c>
      <c r="F1145" s="310"/>
      <c r="G1145" s="40" t="s">
        <v>1377</v>
      </c>
      <c r="H1145" s="310">
        <v>526940</v>
      </c>
      <c r="I1145" s="328" t="s">
        <v>71</v>
      </c>
      <c r="J1145" s="310">
        <v>931750</v>
      </c>
      <c r="K1145" s="307" t="s">
        <v>1524</v>
      </c>
      <c r="L1145" s="308" t="s">
        <v>448</v>
      </c>
      <c r="M1145" s="313" t="s">
        <v>2128</v>
      </c>
      <c r="P1145" s="189" t="s">
        <v>274</v>
      </c>
      <c r="Q1145" s="63" t="s">
        <v>1524</v>
      </c>
      <c r="R1145" s="215" t="s">
        <v>446</v>
      </c>
    </row>
    <row r="1146" spans="1:18">
      <c r="A1146" s="189" t="s">
        <v>1735</v>
      </c>
      <c r="B1146" s="216">
        <v>25430</v>
      </c>
      <c r="C1146" s="40" t="s">
        <v>2951</v>
      </c>
      <c r="D1146" s="216">
        <v>931170</v>
      </c>
      <c r="E1146" s="40" t="s">
        <v>1515</v>
      </c>
      <c r="F1146" s="216"/>
      <c r="G1146" s="40" t="s">
        <v>1377</v>
      </c>
      <c r="H1146" s="337">
        <v>528960</v>
      </c>
      <c r="I1146" s="328" t="s">
        <v>79</v>
      </c>
      <c r="J1146" s="61">
        <v>931170</v>
      </c>
      <c r="K1146" s="63" t="s">
        <v>47</v>
      </c>
      <c r="L1146" s="215" t="s">
        <v>508</v>
      </c>
      <c r="M1146" s="338" t="s">
        <v>2546</v>
      </c>
      <c r="P1146" s="189" t="s">
        <v>294</v>
      </c>
      <c r="Q1146" s="63" t="s">
        <v>1524</v>
      </c>
      <c r="R1146" s="215" t="s">
        <v>446</v>
      </c>
    </row>
    <row r="1147" spans="1:18">
      <c r="A1147" s="189" t="s">
        <v>2727</v>
      </c>
      <c r="B1147" s="216">
        <v>25420</v>
      </c>
      <c r="C1147" s="40" t="s">
        <v>449</v>
      </c>
      <c r="D1147" s="358">
        <v>931180</v>
      </c>
      <c r="E1147" s="40" t="s">
        <v>449</v>
      </c>
      <c r="F1147" s="350"/>
      <c r="G1147" s="40" t="s">
        <v>1377</v>
      </c>
      <c r="H1147" s="337">
        <v>528960</v>
      </c>
      <c r="I1147" s="328" t="s">
        <v>79</v>
      </c>
      <c r="J1147" s="358">
        <v>931180</v>
      </c>
      <c r="K1147" s="63" t="s">
        <v>449</v>
      </c>
      <c r="L1147" s="215" t="s">
        <v>505</v>
      </c>
      <c r="M1147" s="338" t="s">
        <v>2546</v>
      </c>
      <c r="P1147" s="189" t="s">
        <v>1511</v>
      </c>
      <c r="Q1147" s="63" t="s">
        <v>1524</v>
      </c>
      <c r="R1147" s="215" t="s">
        <v>446</v>
      </c>
    </row>
    <row r="1148" spans="1:18">
      <c r="A1148" s="189" t="s">
        <v>2731</v>
      </c>
      <c r="B1148" s="216">
        <v>25420</v>
      </c>
      <c r="C1148" s="40" t="s">
        <v>449</v>
      </c>
      <c r="D1148" s="216">
        <v>931189</v>
      </c>
      <c r="E1148" s="40" t="s">
        <v>502</v>
      </c>
      <c r="F1148" s="350"/>
      <c r="G1148" s="40" t="s">
        <v>1377</v>
      </c>
      <c r="H1148" s="337">
        <v>528960</v>
      </c>
      <c r="I1148" s="328" t="s">
        <v>79</v>
      </c>
      <c r="J1148" s="350">
        <v>931180</v>
      </c>
      <c r="K1148" s="63" t="s">
        <v>449</v>
      </c>
      <c r="L1148" s="215" t="s">
        <v>502</v>
      </c>
      <c r="M1148" s="338" t="s">
        <v>2546</v>
      </c>
      <c r="P1148" s="189" t="s">
        <v>1459</v>
      </c>
      <c r="Q1148" s="63" t="s">
        <v>1524</v>
      </c>
      <c r="R1148" s="215" t="s">
        <v>446</v>
      </c>
    </row>
    <row r="1149" spans="1:18">
      <c r="A1149" s="189" t="s">
        <v>2167</v>
      </c>
      <c r="B1149" s="216">
        <v>25400</v>
      </c>
      <c r="C1149" s="40" t="s">
        <v>2923</v>
      </c>
      <c r="D1149" s="216">
        <v>931210</v>
      </c>
      <c r="E1149" s="40" t="s">
        <v>510</v>
      </c>
      <c r="F1149" s="216" t="s">
        <v>1377</v>
      </c>
      <c r="G1149" s="40" t="s">
        <v>1377</v>
      </c>
      <c r="H1149" s="337">
        <v>528960</v>
      </c>
      <c r="I1149" s="328" t="s">
        <v>79</v>
      </c>
      <c r="J1149" s="61">
        <v>931104</v>
      </c>
      <c r="K1149" s="63" t="s">
        <v>450</v>
      </c>
      <c r="L1149" s="215" t="s">
        <v>510</v>
      </c>
      <c r="M1149" s="338" t="s">
        <v>2546</v>
      </c>
      <c r="P1149" s="189" t="s">
        <v>2889</v>
      </c>
      <c r="Q1149" s="63" t="s">
        <v>1524</v>
      </c>
      <c r="R1149" s="215" t="s">
        <v>446</v>
      </c>
    </row>
    <row r="1150" spans="1:18">
      <c r="A1150" s="189" t="s">
        <v>549</v>
      </c>
      <c r="B1150" s="216">
        <v>25400</v>
      </c>
      <c r="C1150" s="40" t="s">
        <v>2923</v>
      </c>
      <c r="D1150" s="216">
        <v>931220</v>
      </c>
      <c r="E1150" s="40" t="s">
        <v>529</v>
      </c>
      <c r="F1150" s="216"/>
      <c r="G1150" s="40" t="s">
        <v>1377</v>
      </c>
      <c r="H1150" s="337">
        <v>528960</v>
      </c>
      <c r="I1150" s="328" t="s">
        <v>79</v>
      </c>
      <c r="J1150" s="61">
        <v>931104</v>
      </c>
      <c r="K1150" s="63" t="s">
        <v>1766</v>
      </c>
      <c r="L1150" s="215" t="s">
        <v>117</v>
      </c>
      <c r="M1150" s="338" t="s">
        <v>2546</v>
      </c>
      <c r="P1150" s="189" t="s">
        <v>1389</v>
      </c>
      <c r="Q1150" s="63" t="s">
        <v>1524</v>
      </c>
      <c r="R1150" s="215" t="s">
        <v>446</v>
      </c>
    </row>
    <row r="1151" spans="1:18">
      <c r="A1151" s="189" t="s">
        <v>2171</v>
      </c>
      <c r="B1151" s="216">
        <v>25400</v>
      </c>
      <c r="C1151" s="40" t="s">
        <v>2923</v>
      </c>
      <c r="D1151" s="216">
        <v>931235</v>
      </c>
      <c r="E1151" s="40" t="s">
        <v>46</v>
      </c>
      <c r="F1151" s="216" t="s">
        <v>1377</v>
      </c>
      <c r="G1151" s="40" t="s">
        <v>1377</v>
      </c>
      <c r="H1151" s="337">
        <v>528960</v>
      </c>
      <c r="I1151" s="328" t="s">
        <v>79</v>
      </c>
      <c r="J1151" s="61">
        <v>931104</v>
      </c>
      <c r="K1151" s="63" t="s">
        <v>1766</v>
      </c>
      <c r="L1151" s="215" t="s">
        <v>46</v>
      </c>
      <c r="M1151" s="338" t="s">
        <v>2546</v>
      </c>
      <c r="P1151" s="189" t="s">
        <v>281</v>
      </c>
      <c r="Q1151" s="63" t="s">
        <v>1524</v>
      </c>
      <c r="R1151" s="215" t="s">
        <v>446</v>
      </c>
    </row>
    <row r="1152" spans="1:18">
      <c r="A1152" s="189" t="s">
        <v>1734</v>
      </c>
      <c r="B1152" s="216">
        <v>25400</v>
      </c>
      <c r="C1152" s="40" t="s">
        <v>2923</v>
      </c>
      <c r="D1152" s="216">
        <v>931240</v>
      </c>
      <c r="E1152" s="40" t="s">
        <v>104</v>
      </c>
      <c r="F1152" s="216"/>
      <c r="G1152" s="40" t="s">
        <v>1377</v>
      </c>
      <c r="H1152" s="337">
        <v>528960</v>
      </c>
      <c r="I1152" s="328" t="s">
        <v>79</v>
      </c>
      <c r="J1152" s="61">
        <v>931104</v>
      </c>
      <c r="K1152" s="63" t="s">
        <v>1766</v>
      </c>
      <c r="L1152" s="215" t="s">
        <v>104</v>
      </c>
      <c r="M1152" s="338" t="s">
        <v>2546</v>
      </c>
      <c r="P1152" s="189" t="s">
        <v>860</v>
      </c>
      <c r="Q1152" s="63" t="s">
        <v>1524</v>
      </c>
      <c r="R1152" s="215" t="s">
        <v>446</v>
      </c>
    </row>
    <row r="1153" spans="1:18">
      <c r="A1153" s="189" t="s">
        <v>2624</v>
      </c>
      <c r="B1153" s="350">
        <v>25400</v>
      </c>
      <c r="C1153" s="40" t="s">
        <v>2923</v>
      </c>
      <c r="D1153" s="358">
        <v>931400</v>
      </c>
      <c r="E1153" s="40" t="s">
        <v>2934</v>
      </c>
      <c r="F1153" s="350" t="s">
        <v>518</v>
      </c>
      <c r="G1153" s="40" t="s">
        <v>2935</v>
      </c>
      <c r="H1153" s="337">
        <v>528960</v>
      </c>
      <c r="I1153" s="328" t="s">
        <v>79</v>
      </c>
      <c r="J1153" s="350">
        <v>931104</v>
      </c>
      <c r="K1153" s="63" t="s">
        <v>1524</v>
      </c>
      <c r="L1153" s="215" t="s">
        <v>326</v>
      </c>
      <c r="M1153" s="338" t="s">
        <v>2546</v>
      </c>
      <c r="P1153" s="189" t="s">
        <v>861</v>
      </c>
      <c r="Q1153" s="63" t="s">
        <v>1524</v>
      </c>
      <c r="R1153" s="215" t="s">
        <v>446</v>
      </c>
    </row>
    <row r="1154" spans="1:18">
      <c r="A1154" s="189" t="s">
        <v>2015</v>
      </c>
      <c r="B1154" s="216">
        <v>25400</v>
      </c>
      <c r="C1154" s="40" t="s">
        <v>2923</v>
      </c>
      <c r="D1154" s="216">
        <v>931400</v>
      </c>
      <c r="E1154" s="40" t="s">
        <v>2934</v>
      </c>
      <c r="F1154" s="216" t="s">
        <v>515</v>
      </c>
      <c r="G1154" s="40" t="s">
        <v>2937</v>
      </c>
      <c r="H1154" s="337">
        <v>528960</v>
      </c>
      <c r="I1154" s="328" t="s">
        <v>79</v>
      </c>
      <c r="J1154" s="61">
        <v>931104</v>
      </c>
      <c r="K1154" s="63" t="s">
        <v>1524</v>
      </c>
      <c r="L1154" s="215" t="s">
        <v>445</v>
      </c>
      <c r="M1154" s="338" t="s">
        <v>2546</v>
      </c>
      <c r="P1154" s="189" t="s">
        <v>278</v>
      </c>
      <c r="Q1154" s="63" t="s">
        <v>1524</v>
      </c>
      <c r="R1154" s="215" t="s">
        <v>446</v>
      </c>
    </row>
    <row r="1155" spans="1:18">
      <c r="A1155" s="189" t="s">
        <v>1452</v>
      </c>
      <c r="B1155" s="216">
        <v>25400</v>
      </c>
      <c r="C1155" s="40" t="s">
        <v>2923</v>
      </c>
      <c r="D1155" s="216">
        <v>931400</v>
      </c>
      <c r="E1155" s="40" t="s">
        <v>2934</v>
      </c>
      <c r="F1155" s="216"/>
      <c r="G1155" s="40" t="s">
        <v>1377</v>
      </c>
      <c r="H1155" s="337">
        <v>528960</v>
      </c>
      <c r="I1155" s="328" t="s">
        <v>79</v>
      </c>
      <c r="J1155" s="61">
        <v>931104</v>
      </c>
      <c r="K1155" s="63" t="s">
        <v>1524</v>
      </c>
      <c r="L1155" s="215" t="s">
        <v>1913</v>
      </c>
      <c r="M1155" s="338" t="s">
        <v>2546</v>
      </c>
      <c r="P1155" s="189" t="s">
        <v>2639</v>
      </c>
      <c r="Q1155" s="63" t="s">
        <v>1524</v>
      </c>
      <c r="R1155" s="215" t="s">
        <v>446</v>
      </c>
    </row>
    <row r="1156" spans="1:18">
      <c r="A1156" s="189" t="s">
        <v>2441</v>
      </c>
      <c r="B1156" s="309">
        <v>25620</v>
      </c>
      <c r="C1156" s="40" t="s">
        <v>2347</v>
      </c>
      <c r="D1156" s="310">
        <v>931750</v>
      </c>
      <c r="E1156" s="40" t="s">
        <v>2347</v>
      </c>
      <c r="F1156" s="310"/>
      <c r="G1156" s="40" t="s">
        <v>1377</v>
      </c>
      <c r="H1156" s="337">
        <v>528960</v>
      </c>
      <c r="I1156" s="328" t="s">
        <v>79</v>
      </c>
      <c r="J1156" s="310">
        <v>931750</v>
      </c>
      <c r="K1156" s="307" t="s">
        <v>1524</v>
      </c>
      <c r="L1156" s="308" t="s">
        <v>448</v>
      </c>
      <c r="M1156" s="338" t="s">
        <v>2546</v>
      </c>
      <c r="P1156" s="189" t="s">
        <v>2190</v>
      </c>
      <c r="Q1156" s="63" t="s">
        <v>1524</v>
      </c>
      <c r="R1156" s="215" t="s">
        <v>446</v>
      </c>
    </row>
    <row r="1157" spans="1:18">
      <c r="A1157" s="189" t="s">
        <v>1275</v>
      </c>
      <c r="B1157" s="216">
        <v>25550</v>
      </c>
      <c r="C1157" s="40" t="s">
        <v>2955</v>
      </c>
      <c r="D1157" s="216">
        <v>931101</v>
      </c>
      <c r="E1157" s="40" t="s">
        <v>2956</v>
      </c>
      <c r="F1157" s="216"/>
      <c r="G1157" s="40" t="s">
        <v>1377</v>
      </c>
      <c r="H1157" s="329">
        <v>515120</v>
      </c>
      <c r="I1157" s="328" t="s">
        <v>475</v>
      </c>
      <c r="J1157" s="61">
        <v>931101</v>
      </c>
      <c r="K1157" s="63" t="s">
        <v>47</v>
      </c>
      <c r="L1157" s="215" t="s">
        <v>443</v>
      </c>
      <c r="M1157" s="331" t="s">
        <v>2547</v>
      </c>
      <c r="P1157" s="189" t="s">
        <v>276</v>
      </c>
      <c r="Q1157" s="63" t="s">
        <v>1524</v>
      </c>
      <c r="R1157" s="215" t="s">
        <v>446</v>
      </c>
    </row>
    <row r="1158" spans="1:18">
      <c r="A1158" s="189" t="s">
        <v>2231</v>
      </c>
      <c r="B1158" s="216">
        <v>25510</v>
      </c>
      <c r="C1158" s="40" t="s">
        <v>2954</v>
      </c>
      <c r="D1158" s="216">
        <v>931108</v>
      </c>
      <c r="E1158" s="40" t="s">
        <v>2954</v>
      </c>
      <c r="F1158" s="216" t="s">
        <v>1377</v>
      </c>
      <c r="G1158" s="40" t="s">
        <v>1377</v>
      </c>
      <c r="H1158" s="329">
        <v>515120</v>
      </c>
      <c r="I1158" s="328" t="s">
        <v>475</v>
      </c>
      <c r="J1158" s="61">
        <v>931108</v>
      </c>
      <c r="K1158" s="63" t="s">
        <v>450</v>
      </c>
      <c r="L1158" s="215" t="s">
        <v>444</v>
      </c>
      <c r="M1158" s="331" t="s">
        <v>2547</v>
      </c>
      <c r="P1158" s="189" t="s">
        <v>1316</v>
      </c>
      <c r="Q1158" s="63" t="s">
        <v>1524</v>
      </c>
      <c r="R1158" s="215" t="s">
        <v>446</v>
      </c>
    </row>
    <row r="1159" spans="1:18">
      <c r="A1159" s="189" t="s">
        <v>791</v>
      </c>
      <c r="B1159" s="216">
        <v>25540</v>
      </c>
      <c r="C1159" s="40" t="s">
        <v>442</v>
      </c>
      <c r="D1159" s="216">
        <v>931116</v>
      </c>
      <c r="E1159" s="40" t="s">
        <v>442</v>
      </c>
      <c r="F1159" s="216"/>
      <c r="G1159" s="40" t="s">
        <v>1377</v>
      </c>
      <c r="H1159" s="329">
        <v>515120</v>
      </c>
      <c r="I1159" s="328" t="s">
        <v>475</v>
      </c>
      <c r="J1159" s="61">
        <v>931116</v>
      </c>
      <c r="K1159" s="63" t="s">
        <v>47</v>
      </c>
      <c r="L1159" s="215" t="s">
        <v>442</v>
      </c>
      <c r="M1159" s="331" t="s">
        <v>2547</v>
      </c>
      <c r="P1159" s="189" t="s">
        <v>279</v>
      </c>
      <c r="Q1159" s="63" t="s">
        <v>1524</v>
      </c>
      <c r="R1159" s="215" t="s">
        <v>446</v>
      </c>
    </row>
    <row r="1160" spans="1:18">
      <c r="A1160" s="189" t="s">
        <v>2142</v>
      </c>
      <c r="B1160" s="216">
        <v>25400</v>
      </c>
      <c r="C1160" s="40" t="s">
        <v>2923</v>
      </c>
      <c r="D1160" s="216">
        <v>931119</v>
      </c>
      <c r="E1160" s="40" t="s">
        <v>23</v>
      </c>
      <c r="F1160" s="216" t="s">
        <v>521</v>
      </c>
      <c r="G1160" s="40" t="s">
        <v>2924</v>
      </c>
      <c r="H1160" s="329">
        <v>515120</v>
      </c>
      <c r="I1160" s="328" t="s">
        <v>475</v>
      </c>
      <c r="J1160" s="61">
        <v>931104</v>
      </c>
      <c r="K1160" s="63" t="s">
        <v>23</v>
      </c>
      <c r="L1160" s="215" t="s">
        <v>435</v>
      </c>
      <c r="M1160" s="331" t="s">
        <v>2547</v>
      </c>
      <c r="P1160" s="189" t="s">
        <v>1290</v>
      </c>
      <c r="Q1160" s="63" t="s">
        <v>1524</v>
      </c>
      <c r="R1160" s="215" t="s">
        <v>446</v>
      </c>
    </row>
    <row r="1161" spans="1:18">
      <c r="A1161" s="189" t="s">
        <v>708</v>
      </c>
      <c r="B1161" s="216">
        <v>25400</v>
      </c>
      <c r="C1161" s="40" t="s">
        <v>2923</v>
      </c>
      <c r="D1161" s="216">
        <v>931119</v>
      </c>
      <c r="E1161" s="40" t="s">
        <v>23</v>
      </c>
      <c r="F1161" s="216"/>
      <c r="G1161" s="40" t="s">
        <v>1377</v>
      </c>
      <c r="H1161" s="329">
        <v>515120</v>
      </c>
      <c r="I1161" s="328" t="s">
        <v>475</v>
      </c>
      <c r="J1161" s="61">
        <v>931104</v>
      </c>
      <c r="K1161" s="63" t="s">
        <v>23</v>
      </c>
      <c r="L1161" s="215" t="s">
        <v>506</v>
      </c>
      <c r="M1161" s="331" t="s">
        <v>2547</v>
      </c>
      <c r="P1161" s="189" t="s">
        <v>277</v>
      </c>
      <c r="Q1161" s="63" t="s">
        <v>1524</v>
      </c>
      <c r="R1161" s="215" t="s">
        <v>446</v>
      </c>
    </row>
    <row r="1162" spans="1:18">
      <c r="A1162" s="189" t="s">
        <v>2249</v>
      </c>
      <c r="B1162" s="216">
        <v>25400</v>
      </c>
      <c r="C1162" s="40" t="s">
        <v>2923</v>
      </c>
      <c r="D1162" s="216">
        <v>931119</v>
      </c>
      <c r="E1162" s="40" t="s">
        <v>23</v>
      </c>
      <c r="F1162" s="216" t="s">
        <v>523</v>
      </c>
      <c r="G1162" s="40" t="s">
        <v>2928</v>
      </c>
      <c r="H1162" s="329">
        <v>515120</v>
      </c>
      <c r="I1162" s="328" t="s">
        <v>475</v>
      </c>
      <c r="J1162" s="61">
        <v>931104</v>
      </c>
      <c r="K1162" s="63" t="s">
        <v>23</v>
      </c>
      <c r="L1162" s="215" t="s">
        <v>437</v>
      </c>
      <c r="M1162" s="331" t="s">
        <v>2547</v>
      </c>
      <c r="P1162" s="189" t="s">
        <v>2401</v>
      </c>
      <c r="Q1162" s="63" t="s">
        <v>1524</v>
      </c>
      <c r="R1162" s="215" t="s">
        <v>446</v>
      </c>
    </row>
    <row r="1163" spans="1:18">
      <c r="A1163" s="189" t="s">
        <v>751</v>
      </c>
      <c r="B1163" s="216">
        <v>25590</v>
      </c>
      <c r="C1163" s="40" t="s">
        <v>1564</v>
      </c>
      <c r="D1163" s="216">
        <v>931150</v>
      </c>
      <c r="E1163" s="40" t="s">
        <v>1564</v>
      </c>
      <c r="F1163" s="216"/>
      <c r="G1163" s="40" t="s">
        <v>1377</v>
      </c>
      <c r="H1163" s="329">
        <v>515120</v>
      </c>
      <c r="I1163" s="328" t="s">
        <v>475</v>
      </c>
      <c r="J1163" s="61">
        <v>931150</v>
      </c>
      <c r="K1163" s="63" t="s">
        <v>47</v>
      </c>
      <c r="L1163" s="215" t="s">
        <v>1564</v>
      </c>
      <c r="M1163" s="331" t="s">
        <v>2547</v>
      </c>
      <c r="P1163" s="189" t="s">
        <v>2188</v>
      </c>
      <c r="Q1163" s="63" t="s">
        <v>1524</v>
      </c>
      <c r="R1163" s="215" t="s">
        <v>446</v>
      </c>
    </row>
    <row r="1164" spans="1:18">
      <c r="A1164" s="189" t="s">
        <v>2297</v>
      </c>
      <c r="B1164" s="216">
        <v>25430</v>
      </c>
      <c r="C1164" s="40" t="s">
        <v>2951</v>
      </c>
      <c r="D1164" s="216">
        <v>931170</v>
      </c>
      <c r="E1164" s="40" t="s">
        <v>1515</v>
      </c>
      <c r="F1164" s="216" t="s">
        <v>512</v>
      </c>
      <c r="G1164" s="40" t="s">
        <v>2952</v>
      </c>
      <c r="H1164" s="329">
        <v>515120</v>
      </c>
      <c r="I1164" s="328" t="s">
        <v>475</v>
      </c>
      <c r="J1164" s="61">
        <v>931170</v>
      </c>
      <c r="K1164" s="63" t="s">
        <v>47</v>
      </c>
      <c r="L1164" s="215" t="s">
        <v>508</v>
      </c>
      <c r="M1164" s="331" t="s">
        <v>2547</v>
      </c>
      <c r="P1164" s="189" t="s">
        <v>2189</v>
      </c>
      <c r="Q1164" s="63" t="s">
        <v>1524</v>
      </c>
      <c r="R1164" s="215" t="s">
        <v>446</v>
      </c>
    </row>
    <row r="1165" spans="1:18">
      <c r="A1165" s="189" t="s">
        <v>2298</v>
      </c>
      <c r="B1165" s="216">
        <v>25430</v>
      </c>
      <c r="C1165" s="40" t="s">
        <v>2951</v>
      </c>
      <c r="D1165" s="216">
        <v>931170</v>
      </c>
      <c r="E1165" s="40" t="s">
        <v>1515</v>
      </c>
      <c r="F1165" s="216" t="s">
        <v>526</v>
      </c>
      <c r="G1165" s="40" t="s">
        <v>2926</v>
      </c>
      <c r="H1165" s="329">
        <v>515120</v>
      </c>
      <c r="I1165" s="328" t="s">
        <v>475</v>
      </c>
      <c r="J1165" s="61">
        <v>931170</v>
      </c>
      <c r="K1165" s="63" t="s">
        <v>47</v>
      </c>
      <c r="L1165" s="215" t="s">
        <v>508</v>
      </c>
      <c r="M1165" s="331" t="s">
        <v>2547</v>
      </c>
      <c r="P1165" s="189" t="s">
        <v>280</v>
      </c>
      <c r="Q1165" s="63" t="s">
        <v>1524</v>
      </c>
      <c r="R1165" s="215" t="s">
        <v>446</v>
      </c>
    </row>
    <row r="1166" spans="1:18">
      <c r="A1166" s="189" t="s">
        <v>1363</v>
      </c>
      <c r="B1166" s="216">
        <v>25430</v>
      </c>
      <c r="C1166" s="40" t="s">
        <v>2951</v>
      </c>
      <c r="D1166" s="216">
        <v>931170</v>
      </c>
      <c r="E1166" s="40" t="s">
        <v>1515</v>
      </c>
      <c r="F1166" s="216"/>
      <c r="G1166" s="40" t="s">
        <v>1377</v>
      </c>
      <c r="H1166" s="329">
        <v>515120</v>
      </c>
      <c r="I1166" s="328" t="s">
        <v>475</v>
      </c>
      <c r="J1166" s="61">
        <v>931170</v>
      </c>
      <c r="K1166" s="63" t="s">
        <v>47</v>
      </c>
      <c r="L1166" s="215" t="s">
        <v>508</v>
      </c>
      <c r="M1166" s="331" t="s">
        <v>2547</v>
      </c>
      <c r="P1166" s="189" t="s">
        <v>284</v>
      </c>
      <c r="Q1166" s="63" t="s">
        <v>1524</v>
      </c>
      <c r="R1166" s="215" t="s">
        <v>446</v>
      </c>
    </row>
    <row r="1167" spans="1:18">
      <c r="A1167" s="189" t="s">
        <v>2306</v>
      </c>
      <c r="B1167" s="216">
        <v>25430</v>
      </c>
      <c r="C1167" s="40" t="s">
        <v>2951</v>
      </c>
      <c r="D1167" s="216">
        <v>931170</v>
      </c>
      <c r="E1167" s="40" t="s">
        <v>1515</v>
      </c>
      <c r="F1167" s="216" t="s">
        <v>1131</v>
      </c>
      <c r="G1167" s="40" t="s">
        <v>2953</v>
      </c>
      <c r="H1167" s="329">
        <v>515120</v>
      </c>
      <c r="I1167" s="328" t="s">
        <v>475</v>
      </c>
      <c r="J1167" s="61">
        <v>931170</v>
      </c>
      <c r="K1167" s="63" t="s">
        <v>47</v>
      </c>
      <c r="L1167" s="215" t="s">
        <v>508</v>
      </c>
      <c r="M1167" s="331" t="s">
        <v>2547</v>
      </c>
      <c r="P1167" s="189" t="s">
        <v>858</v>
      </c>
      <c r="Q1167" s="63" t="s">
        <v>1524</v>
      </c>
      <c r="R1167" s="215" t="s">
        <v>446</v>
      </c>
    </row>
    <row r="1168" spans="1:18">
      <c r="A1168" s="189" t="s">
        <v>1480</v>
      </c>
      <c r="B1168" s="216">
        <v>25430</v>
      </c>
      <c r="C1168" s="40" t="s">
        <v>2951</v>
      </c>
      <c r="D1168" s="216">
        <v>931170</v>
      </c>
      <c r="E1168" s="40" t="s">
        <v>1515</v>
      </c>
      <c r="F1168" s="216" t="s">
        <v>527</v>
      </c>
      <c r="G1168" s="40" t="s">
        <v>2927</v>
      </c>
      <c r="H1168" s="329">
        <v>515120</v>
      </c>
      <c r="I1168" s="328" t="s">
        <v>475</v>
      </c>
      <c r="J1168" s="61">
        <v>931170</v>
      </c>
      <c r="K1168" s="63" t="s">
        <v>47</v>
      </c>
      <c r="L1168" s="215" t="s">
        <v>508</v>
      </c>
      <c r="M1168" s="331" t="s">
        <v>2547</v>
      </c>
      <c r="P1168" s="189" t="s">
        <v>282</v>
      </c>
      <c r="Q1168" s="63" t="s">
        <v>1524</v>
      </c>
      <c r="R1168" s="215" t="s">
        <v>446</v>
      </c>
    </row>
    <row r="1169" spans="1:18">
      <c r="A1169" s="189" t="s">
        <v>1103</v>
      </c>
      <c r="B1169" s="216">
        <v>25420</v>
      </c>
      <c r="C1169" s="40" t="s">
        <v>449</v>
      </c>
      <c r="D1169" s="216">
        <v>931180</v>
      </c>
      <c r="E1169" s="40" t="s">
        <v>449</v>
      </c>
      <c r="F1169" s="216"/>
      <c r="G1169" s="40" t="s">
        <v>1377</v>
      </c>
      <c r="H1169" s="329">
        <v>515120</v>
      </c>
      <c r="I1169" s="328" t="s">
        <v>475</v>
      </c>
      <c r="J1169" s="61">
        <v>931180</v>
      </c>
      <c r="K1169" s="63" t="s">
        <v>449</v>
      </c>
      <c r="L1169" s="215" t="s">
        <v>505</v>
      </c>
      <c r="M1169" s="331" t="s">
        <v>2547</v>
      </c>
      <c r="P1169" s="189" t="s">
        <v>1314</v>
      </c>
      <c r="Q1169" s="63" t="s">
        <v>1524</v>
      </c>
      <c r="R1169" s="215" t="s">
        <v>446</v>
      </c>
    </row>
    <row r="1170" spans="1:18">
      <c r="A1170" s="189" t="s">
        <v>1759</v>
      </c>
      <c r="B1170" s="216">
        <v>25400</v>
      </c>
      <c r="C1170" s="40" t="s">
        <v>2923</v>
      </c>
      <c r="D1170" s="216">
        <v>931183</v>
      </c>
      <c r="E1170" s="40" t="s">
        <v>2929</v>
      </c>
      <c r="F1170" s="216"/>
      <c r="G1170" s="40" t="s">
        <v>1377</v>
      </c>
      <c r="H1170" s="329">
        <v>515120</v>
      </c>
      <c r="I1170" s="328" t="s">
        <v>475</v>
      </c>
      <c r="J1170" s="61">
        <v>931104</v>
      </c>
      <c r="K1170" s="63" t="s">
        <v>1766</v>
      </c>
      <c r="L1170" s="215" t="s">
        <v>1775</v>
      </c>
      <c r="M1170" s="331" t="s">
        <v>2547</v>
      </c>
      <c r="P1170" s="189" t="s">
        <v>853</v>
      </c>
      <c r="Q1170" s="63" t="s">
        <v>1524</v>
      </c>
      <c r="R1170" s="215" t="s">
        <v>446</v>
      </c>
    </row>
    <row r="1171" spans="1:18">
      <c r="A1171" s="189" t="s">
        <v>2728</v>
      </c>
      <c r="B1171" s="216">
        <v>25420</v>
      </c>
      <c r="C1171" s="40" t="s">
        <v>449</v>
      </c>
      <c r="D1171" s="216">
        <v>931186</v>
      </c>
      <c r="E1171" s="40" t="s">
        <v>504</v>
      </c>
      <c r="F1171" s="350"/>
      <c r="G1171" s="40" t="s">
        <v>1377</v>
      </c>
      <c r="H1171" s="329">
        <v>515120</v>
      </c>
      <c r="I1171" s="328" t="s">
        <v>475</v>
      </c>
      <c r="J1171" s="351">
        <v>931180</v>
      </c>
      <c r="K1171" s="63" t="s">
        <v>449</v>
      </c>
      <c r="L1171" s="215" t="s">
        <v>504</v>
      </c>
      <c r="M1171" s="331" t="s">
        <v>2547</v>
      </c>
      <c r="P1171" s="189" t="s">
        <v>269</v>
      </c>
      <c r="Q1171" s="63" t="s">
        <v>1524</v>
      </c>
      <c r="R1171" s="215" t="s">
        <v>446</v>
      </c>
    </row>
    <row r="1172" spans="1:18">
      <c r="A1172" s="189" t="s">
        <v>2152</v>
      </c>
      <c r="B1172" s="216">
        <v>25400</v>
      </c>
      <c r="C1172" s="40" t="s">
        <v>2923</v>
      </c>
      <c r="D1172" s="216">
        <v>931200</v>
      </c>
      <c r="E1172" s="40" t="s">
        <v>2930</v>
      </c>
      <c r="F1172" s="216" t="s">
        <v>1377</v>
      </c>
      <c r="G1172" s="40" t="s">
        <v>1377</v>
      </c>
      <c r="H1172" s="329">
        <v>515120</v>
      </c>
      <c r="I1172" s="328" t="s">
        <v>475</v>
      </c>
      <c r="J1172" s="61">
        <v>931104</v>
      </c>
      <c r="K1172" s="63" t="s">
        <v>450</v>
      </c>
      <c r="L1172" s="215" t="s">
        <v>1776</v>
      </c>
      <c r="M1172" s="331" t="s">
        <v>2547</v>
      </c>
      <c r="P1172" s="189" t="s">
        <v>283</v>
      </c>
      <c r="Q1172" s="63" t="s">
        <v>1524</v>
      </c>
      <c r="R1172" s="215" t="s">
        <v>446</v>
      </c>
    </row>
    <row r="1173" spans="1:18">
      <c r="A1173" s="189" t="s">
        <v>1022</v>
      </c>
      <c r="B1173" s="216">
        <v>25400</v>
      </c>
      <c r="C1173" s="40" t="s">
        <v>2923</v>
      </c>
      <c r="D1173" s="216">
        <v>931210</v>
      </c>
      <c r="E1173" s="40" t="s">
        <v>510</v>
      </c>
      <c r="F1173" s="216"/>
      <c r="G1173" s="40" t="s">
        <v>1377</v>
      </c>
      <c r="H1173" s="329">
        <v>515120</v>
      </c>
      <c r="I1173" s="328" t="s">
        <v>475</v>
      </c>
      <c r="J1173" s="61">
        <v>931104</v>
      </c>
      <c r="K1173" s="63" t="s">
        <v>450</v>
      </c>
      <c r="L1173" s="215" t="s">
        <v>510</v>
      </c>
      <c r="M1173" s="331" t="s">
        <v>2547</v>
      </c>
      <c r="P1173" s="189" t="s">
        <v>290</v>
      </c>
      <c r="Q1173" s="63" t="s">
        <v>1524</v>
      </c>
      <c r="R1173" s="215" t="s">
        <v>446</v>
      </c>
    </row>
    <row r="1174" spans="1:18">
      <c r="A1174" s="189" t="s">
        <v>537</v>
      </c>
      <c r="B1174" s="216">
        <v>25400</v>
      </c>
      <c r="C1174" s="40" t="s">
        <v>2923</v>
      </c>
      <c r="D1174" s="216">
        <v>931220</v>
      </c>
      <c r="E1174" s="40" t="s">
        <v>529</v>
      </c>
      <c r="F1174" s="216"/>
      <c r="G1174" s="40" t="s">
        <v>1377</v>
      </c>
      <c r="H1174" s="329">
        <v>515120</v>
      </c>
      <c r="I1174" s="328" t="s">
        <v>475</v>
      </c>
      <c r="J1174" s="61">
        <v>931104</v>
      </c>
      <c r="K1174" s="63" t="s">
        <v>1766</v>
      </c>
      <c r="L1174" s="215" t="s">
        <v>117</v>
      </c>
      <c r="M1174" s="331" t="s">
        <v>2547</v>
      </c>
      <c r="P1174" s="189" t="s">
        <v>2186</v>
      </c>
      <c r="Q1174" s="63" t="s">
        <v>1524</v>
      </c>
      <c r="R1174" s="215" t="s">
        <v>446</v>
      </c>
    </row>
    <row r="1175" spans="1:18">
      <c r="A1175" s="189" t="s">
        <v>839</v>
      </c>
      <c r="B1175" s="216">
        <v>25400</v>
      </c>
      <c r="C1175" s="40" t="s">
        <v>2923</v>
      </c>
      <c r="D1175" s="216">
        <v>931230</v>
      </c>
      <c r="E1175" s="40" t="s">
        <v>2931</v>
      </c>
      <c r="F1175" s="216"/>
      <c r="G1175" s="40" t="s">
        <v>1377</v>
      </c>
      <c r="H1175" s="329">
        <v>515120</v>
      </c>
      <c r="I1175" s="328" t="s">
        <v>475</v>
      </c>
      <c r="J1175" s="61">
        <v>931104</v>
      </c>
      <c r="K1175" s="63" t="s">
        <v>47</v>
      </c>
      <c r="L1175" s="215" t="s">
        <v>507</v>
      </c>
      <c r="M1175" s="331" t="s">
        <v>2547</v>
      </c>
      <c r="P1175" s="189" t="s">
        <v>286</v>
      </c>
      <c r="Q1175" s="63" t="s">
        <v>1524</v>
      </c>
      <c r="R1175" s="215" t="s">
        <v>446</v>
      </c>
    </row>
    <row r="1176" spans="1:18">
      <c r="A1176" s="189" t="s">
        <v>566</v>
      </c>
      <c r="B1176" s="216">
        <v>25400</v>
      </c>
      <c r="C1176" s="40" t="s">
        <v>2923</v>
      </c>
      <c r="D1176" s="216">
        <v>931235</v>
      </c>
      <c r="E1176" s="40" t="s">
        <v>46</v>
      </c>
      <c r="F1176" s="216"/>
      <c r="G1176" s="40" t="s">
        <v>1377</v>
      </c>
      <c r="H1176" s="329">
        <v>515120</v>
      </c>
      <c r="I1176" s="328" t="s">
        <v>475</v>
      </c>
      <c r="J1176" s="61">
        <v>931104</v>
      </c>
      <c r="K1176" s="63" t="s">
        <v>1766</v>
      </c>
      <c r="L1176" s="215" t="s">
        <v>46</v>
      </c>
      <c r="M1176" s="331" t="s">
        <v>2547</v>
      </c>
      <c r="P1176" s="189" t="s">
        <v>2286</v>
      </c>
      <c r="Q1176" s="63" t="s">
        <v>1524</v>
      </c>
      <c r="R1176" s="215" t="s">
        <v>446</v>
      </c>
    </row>
    <row r="1177" spans="1:18">
      <c r="A1177" s="189" t="s">
        <v>596</v>
      </c>
      <c r="B1177" s="216">
        <v>25400</v>
      </c>
      <c r="C1177" s="40" t="s">
        <v>2923</v>
      </c>
      <c r="D1177" s="216">
        <v>931240</v>
      </c>
      <c r="E1177" s="40" t="s">
        <v>104</v>
      </c>
      <c r="F1177" s="216"/>
      <c r="G1177" s="40" t="s">
        <v>1377</v>
      </c>
      <c r="H1177" s="329">
        <v>515120</v>
      </c>
      <c r="I1177" s="328" t="s">
        <v>475</v>
      </c>
      <c r="J1177" s="61">
        <v>931104</v>
      </c>
      <c r="K1177" s="63" t="s">
        <v>1766</v>
      </c>
      <c r="L1177" s="215" t="s">
        <v>104</v>
      </c>
      <c r="M1177" s="331" t="s">
        <v>2547</v>
      </c>
      <c r="P1177" s="189" t="s">
        <v>2640</v>
      </c>
      <c r="Q1177" s="63" t="s">
        <v>1524</v>
      </c>
      <c r="R1177" s="215" t="s">
        <v>446</v>
      </c>
    </row>
    <row r="1178" spans="1:18">
      <c r="A1178" s="189" t="s">
        <v>1715</v>
      </c>
      <c r="B1178" s="216">
        <v>25400</v>
      </c>
      <c r="C1178" s="40" t="s">
        <v>2923</v>
      </c>
      <c r="D1178" s="216">
        <v>931260</v>
      </c>
      <c r="E1178" s="40" t="s">
        <v>115</v>
      </c>
      <c r="F1178" s="216" t="s">
        <v>1377</v>
      </c>
      <c r="G1178" s="40" t="s">
        <v>1377</v>
      </c>
      <c r="H1178" s="329">
        <v>515120</v>
      </c>
      <c r="I1178" s="328" t="s">
        <v>475</v>
      </c>
      <c r="J1178" s="61">
        <v>931104</v>
      </c>
      <c r="K1178" s="63" t="s">
        <v>1766</v>
      </c>
      <c r="L1178" s="215" t="s">
        <v>115</v>
      </c>
      <c r="M1178" s="331" t="s">
        <v>2547</v>
      </c>
      <c r="P1178" s="189" t="s">
        <v>852</v>
      </c>
      <c r="Q1178" s="63" t="s">
        <v>1524</v>
      </c>
      <c r="R1178" s="215" t="s">
        <v>446</v>
      </c>
    </row>
    <row r="1179" spans="1:18">
      <c r="A1179" s="189" t="s">
        <v>2764</v>
      </c>
      <c r="B1179" s="216">
        <v>25400</v>
      </c>
      <c r="C1179" s="40" t="s">
        <v>2923</v>
      </c>
      <c r="D1179" s="350">
        <v>931301</v>
      </c>
      <c r="E1179" s="40" t="s">
        <v>2933</v>
      </c>
      <c r="F1179" s="350"/>
      <c r="G1179" s="40" t="s">
        <v>1377</v>
      </c>
      <c r="H1179" s="329">
        <v>515120</v>
      </c>
      <c r="I1179" s="328" t="s">
        <v>475</v>
      </c>
      <c r="J1179" s="351">
        <v>931104</v>
      </c>
      <c r="K1179" s="63" t="s">
        <v>23</v>
      </c>
      <c r="L1179" s="215" t="s">
        <v>433</v>
      </c>
      <c r="M1179" s="331" t="s">
        <v>2547</v>
      </c>
      <c r="P1179" s="189" t="s">
        <v>856</v>
      </c>
      <c r="Q1179" s="63" t="s">
        <v>1524</v>
      </c>
      <c r="R1179" s="215" t="s">
        <v>446</v>
      </c>
    </row>
    <row r="1180" spans="1:18">
      <c r="A1180" s="189" t="s">
        <v>928</v>
      </c>
      <c r="B1180" s="216">
        <v>25400</v>
      </c>
      <c r="C1180" s="40" t="s">
        <v>2923</v>
      </c>
      <c r="D1180" s="216">
        <v>931400</v>
      </c>
      <c r="E1180" s="40" t="s">
        <v>2934</v>
      </c>
      <c r="F1180" s="216" t="s">
        <v>518</v>
      </c>
      <c r="G1180" s="40" t="s">
        <v>2935</v>
      </c>
      <c r="H1180" s="329">
        <v>515120</v>
      </c>
      <c r="I1180" s="328" t="s">
        <v>475</v>
      </c>
      <c r="J1180" s="61">
        <v>931104</v>
      </c>
      <c r="K1180" s="63" t="s">
        <v>1524</v>
      </c>
      <c r="L1180" s="215" t="s">
        <v>326</v>
      </c>
      <c r="M1180" s="331" t="s">
        <v>2547</v>
      </c>
      <c r="P1180" s="189" t="s">
        <v>287</v>
      </c>
      <c r="Q1180" s="63" t="s">
        <v>1524</v>
      </c>
      <c r="R1180" s="215" t="s">
        <v>446</v>
      </c>
    </row>
    <row r="1181" spans="1:18">
      <c r="A1181" s="189" t="s">
        <v>913</v>
      </c>
      <c r="B1181" s="216">
        <v>25400</v>
      </c>
      <c r="C1181" s="40" t="s">
        <v>2923</v>
      </c>
      <c r="D1181" s="216">
        <v>931400</v>
      </c>
      <c r="E1181" s="40" t="s">
        <v>2934</v>
      </c>
      <c r="F1181" s="216" t="s">
        <v>517</v>
      </c>
      <c r="G1181" s="40" t="s">
        <v>2936</v>
      </c>
      <c r="H1181" s="329">
        <v>515120</v>
      </c>
      <c r="I1181" s="328" t="s">
        <v>475</v>
      </c>
      <c r="J1181" s="61">
        <v>931104</v>
      </c>
      <c r="K1181" s="63" t="s">
        <v>1524</v>
      </c>
      <c r="L1181" s="215" t="s">
        <v>1224</v>
      </c>
      <c r="M1181" s="331" t="s">
        <v>2547</v>
      </c>
      <c r="P1181" s="189" t="s">
        <v>1439</v>
      </c>
      <c r="Q1181" s="63" t="s">
        <v>1524</v>
      </c>
      <c r="R1181" s="215" t="s">
        <v>446</v>
      </c>
    </row>
    <row r="1182" spans="1:18">
      <c r="A1182" s="189" t="s">
        <v>874</v>
      </c>
      <c r="B1182" s="216">
        <v>25400</v>
      </c>
      <c r="C1182" s="40" t="s">
        <v>2923</v>
      </c>
      <c r="D1182" s="216">
        <v>931400</v>
      </c>
      <c r="E1182" s="40" t="s">
        <v>2934</v>
      </c>
      <c r="F1182" s="216" t="s">
        <v>514</v>
      </c>
      <c r="G1182" s="40" t="s">
        <v>2838</v>
      </c>
      <c r="H1182" s="329">
        <v>515120</v>
      </c>
      <c r="I1182" s="328" t="s">
        <v>475</v>
      </c>
      <c r="J1182" s="61">
        <v>931104</v>
      </c>
      <c r="K1182" s="63" t="s">
        <v>1524</v>
      </c>
      <c r="L1182" s="397" t="s">
        <v>295</v>
      </c>
      <c r="M1182" s="331" t="s">
        <v>2547</v>
      </c>
      <c r="P1182" s="189" t="s">
        <v>864</v>
      </c>
      <c r="Q1182" s="63" t="s">
        <v>1524</v>
      </c>
      <c r="R1182" s="215" t="s">
        <v>446</v>
      </c>
    </row>
    <row r="1183" spans="1:18">
      <c r="A1183" s="189" t="s">
        <v>1362</v>
      </c>
      <c r="B1183" s="216">
        <v>25400</v>
      </c>
      <c r="C1183" s="40" t="s">
        <v>2923</v>
      </c>
      <c r="D1183" s="216">
        <v>931400</v>
      </c>
      <c r="E1183" s="40" t="s">
        <v>2934</v>
      </c>
      <c r="F1183" s="216" t="s">
        <v>515</v>
      </c>
      <c r="G1183" s="40" t="s">
        <v>2937</v>
      </c>
      <c r="H1183" s="329">
        <v>515120</v>
      </c>
      <c r="I1183" s="328" t="s">
        <v>475</v>
      </c>
      <c r="J1183" s="61">
        <v>931104</v>
      </c>
      <c r="K1183" s="63" t="s">
        <v>1524</v>
      </c>
      <c r="L1183" s="215" t="s">
        <v>445</v>
      </c>
      <c r="M1183" s="331" t="s">
        <v>2547</v>
      </c>
      <c r="P1183" s="189" t="s">
        <v>293</v>
      </c>
      <c r="Q1183" s="63" t="s">
        <v>1524</v>
      </c>
      <c r="R1183" s="215" t="s">
        <v>446</v>
      </c>
    </row>
    <row r="1184" spans="1:18">
      <c r="A1184" s="189" t="s">
        <v>861</v>
      </c>
      <c r="B1184" s="216">
        <v>25400</v>
      </c>
      <c r="C1184" s="40" t="s">
        <v>2923</v>
      </c>
      <c r="D1184" s="216">
        <v>931400</v>
      </c>
      <c r="E1184" s="40" t="s">
        <v>2934</v>
      </c>
      <c r="F1184" s="216" t="s">
        <v>513</v>
      </c>
      <c r="G1184" s="40" t="s">
        <v>2938</v>
      </c>
      <c r="H1184" s="329">
        <v>515120</v>
      </c>
      <c r="I1184" s="328" t="s">
        <v>475</v>
      </c>
      <c r="J1184" s="61">
        <v>931104</v>
      </c>
      <c r="K1184" s="63" t="s">
        <v>1524</v>
      </c>
      <c r="L1184" s="215" t="s">
        <v>446</v>
      </c>
      <c r="M1184" s="331" t="s">
        <v>2547</v>
      </c>
      <c r="P1184" s="189" t="s">
        <v>854</v>
      </c>
      <c r="Q1184" s="63" t="s">
        <v>1524</v>
      </c>
      <c r="R1184" s="215" t="s">
        <v>446</v>
      </c>
    </row>
    <row r="1185" spans="1:18">
      <c r="A1185" s="189" t="s">
        <v>941</v>
      </c>
      <c r="B1185" s="216">
        <v>25400</v>
      </c>
      <c r="C1185" s="40" t="s">
        <v>2923</v>
      </c>
      <c r="D1185" s="216">
        <v>931400</v>
      </c>
      <c r="E1185" s="40" t="s">
        <v>2934</v>
      </c>
      <c r="F1185" s="216" t="s">
        <v>519</v>
      </c>
      <c r="G1185" s="40" t="s">
        <v>2939</v>
      </c>
      <c r="H1185" s="329">
        <v>515120</v>
      </c>
      <c r="I1185" s="328" t="s">
        <v>475</v>
      </c>
      <c r="J1185" s="61">
        <v>931104</v>
      </c>
      <c r="K1185" s="63" t="s">
        <v>1524</v>
      </c>
      <c r="L1185" s="215" t="s">
        <v>359</v>
      </c>
      <c r="M1185" s="331" t="s">
        <v>2547</v>
      </c>
      <c r="P1185" s="189" t="s">
        <v>862</v>
      </c>
      <c r="Q1185" s="63" t="s">
        <v>1524</v>
      </c>
      <c r="R1185" s="215" t="s">
        <v>446</v>
      </c>
    </row>
    <row r="1186" spans="1:18">
      <c r="A1186" s="189" t="s">
        <v>961</v>
      </c>
      <c r="B1186" s="216">
        <v>25400</v>
      </c>
      <c r="C1186" s="40" t="s">
        <v>2923</v>
      </c>
      <c r="D1186" s="216">
        <v>931400</v>
      </c>
      <c r="E1186" s="40" t="s">
        <v>2934</v>
      </c>
      <c r="F1186" s="216"/>
      <c r="G1186" s="40" t="s">
        <v>1377</v>
      </c>
      <c r="H1186" s="329">
        <v>515120</v>
      </c>
      <c r="I1186" s="328" t="s">
        <v>475</v>
      </c>
      <c r="J1186" s="61">
        <v>931104</v>
      </c>
      <c r="K1186" s="63" t="s">
        <v>1524</v>
      </c>
      <c r="L1186" s="215" t="s">
        <v>1913</v>
      </c>
      <c r="M1186" s="331" t="s">
        <v>2547</v>
      </c>
      <c r="P1186" s="189" t="s">
        <v>285</v>
      </c>
      <c r="Q1186" s="63" t="s">
        <v>1524</v>
      </c>
      <c r="R1186" s="215" t="s">
        <v>446</v>
      </c>
    </row>
    <row r="1187" spans="1:18">
      <c r="A1187" s="189" t="s">
        <v>983</v>
      </c>
      <c r="B1187" s="216">
        <v>25400</v>
      </c>
      <c r="C1187" s="40" t="s">
        <v>2923</v>
      </c>
      <c r="D1187" s="216">
        <v>931400</v>
      </c>
      <c r="E1187" s="40" t="s">
        <v>2934</v>
      </c>
      <c r="F1187" s="216" t="s">
        <v>520</v>
      </c>
      <c r="G1187" s="40" t="s">
        <v>2940</v>
      </c>
      <c r="H1187" s="329">
        <v>515120</v>
      </c>
      <c r="I1187" s="328" t="s">
        <v>475</v>
      </c>
      <c r="J1187" s="61">
        <v>931104</v>
      </c>
      <c r="K1187" s="63" t="s">
        <v>1524</v>
      </c>
      <c r="L1187" s="215" t="s">
        <v>447</v>
      </c>
      <c r="M1187" s="331" t="s">
        <v>2547</v>
      </c>
      <c r="P1187" s="189" t="s">
        <v>857</v>
      </c>
      <c r="Q1187" s="63" t="s">
        <v>1524</v>
      </c>
      <c r="R1187" s="215" t="s">
        <v>446</v>
      </c>
    </row>
    <row r="1188" spans="1:18">
      <c r="A1188" s="189" t="s">
        <v>1678</v>
      </c>
      <c r="B1188" s="216">
        <v>25400</v>
      </c>
      <c r="C1188" s="40" t="s">
        <v>2923</v>
      </c>
      <c r="D1188" s="216">
        <v>931400</v>
      </c>
      <c r="E1188" s="40" t="s">
        <v>2934</v>
      </c>
      <c r="F1188" s="216" t="s">
        <v>1130</v>
      </c>
      <c r="G1188" s="40" t="s">
        <v>2943</v>
      </c>
      <c r="H1188" s="329">
        <v>515120</v>
      </c>
      <c r="I1188" s="328" t="s">
        <v>475</v>
      </c>
      <c r="J1188" s="61">
        <v>931104</v>
      </c>
      <c r="K1188" s="63" t="s">
        <v>1524</v>
      </c>
      <c r="L1188" s="215" t="s">
        <v>1455</v>
      </c>
      <c r="M1188" s="331" t="s">
        <v>2547</v>
      </c>
      <c r="P1188" s="189" t="s">
        <v>273</v>
      </c>
      <c r="Q1188" s="63" t="s">
        <v>1524</v>
      </c>
      <c r="R1188" s="215" t="s">
        <v>446</v>
      </c>
    </row>
    <row r="1189" spans="1:18">
      <c r="A1189" s="189" t="s">
        <v>902</v>
      </c>
      <c r="B1189" s="216">
        <v>25400</v>
      </c>
      <c r="C1189" s="40" t="s">
        <v>2923</v>
      </c>
      <c r="D1189" s="216">
        <v>931400</v>
      </c>
      <c r="E1189" s="40" t="s">
        <v>2934</v>
      </c>
      <c r="F1189" s="216" t="s">
        <v>516</v>
      </c>
      <c r="G1189" s="40" t="s">
        <v>2944</v>
      </c>
      <c r="H1189" s="329">
        <v>515120</v>
      </c>
      <c r="I1189" s="328" t="s">
        <v>475</v>
      </c>
      <c r="J1189" s="61">
        <v>931104</v>
      </c>
      <c r="K1189" s="63" t="s">
        <v>1524</v>
      </c>
      <c r="L1189" s="215" t="s">
        <v>448</v>
      </c>
      <c r="M1189" s="331" t="s">
        <v>2547</v>
      </c>
      <c r="P1189" s="189" t="s">
        <v>288</v>
      </c>
      <c r="Q1189" s="63" t="s">
        <v>1524</v>
      </c>
      <c r="R1189" s="215" t="s">
        <v>446</v>
      </c>
    </row>
    <row r="1190" spans="1:18">
      <c r="A1190" s="189" t="s">
        <v>2430</v>
      </c>
      <c r="B1190" s="309">
        <v>25620</v>
      </c>
      <c r="C1190" s="40" t="s">
        <v>2347</v>
      </c>
      <c r="D1190" s="310">
        <v>931750</v>
      </c>
      <c r="E1190" s="40" t="s">
        <v>2347</v>
      </c>
      <c r="F1190" s="310"/>
      <c r="G1190" s="40" t="s">
        <v>1377</v>
      </c>
      <c r="H1190" s="340">
        <v>515120</v>
      </c>
      <c r="I1190" s="328" t="s">
        <v>475</v>
      </c>
      <c r="J1190" s="310">
        <v>931750</v>
      </c>
      <c r="K1190" s="307" t="s">
        <v>1524</v>
      </c>
      <c r="L1190" s="308" t="s">
        <v>448</v>
      </c>
      <c r="M1190" s="331" t="s">
        <v>2547</v>
      </c>
      <c r="P1190" s="189" t="s">
        <v>275</v>
      </c>
      <c r="Q1190" s="63" t="s">
        <v>1524</v>
      </c>
      <c r="R1190" s="215" t="s">
        <v>446</v>
      </c>
    </row>
    <row r="1191" spans="1:18">
      <c r="A1191" s="189" t="s">
        <v>1621</v>
      </c>
      <c r="B1191" s="216">
        <v>25400</v>
      </c>
      <c r="C1191" s="40" t="s">
        <v>2923</v>
      </c>
      <c r="D1191" s="216">
        <v>931119</v>
      </c>
      <c r="E1191" s="40" t="s">
        <v>23</v>
      </c>
      <c r="F1191" s="216" t="s">
        <v>521</v>
      </c>
      <c r="G1191" s="40" t="s">
        <v>2924</v>
      </c>
      <c r="H1191" s="216">
        <v>521700</v>
      </c>
      <c r="I1191" s="328" t="s">
        <v>1072</v>
      </c>
      <c r="J1191" s="61">
        <v>931104</v>
      </c>
      <c r="K1191" s="63" t="s">
        <v>23</v>
      </c>
      <c r="L1191" s="215" t="s">
        <v>435</v>
      </c>
      <c r="M1191" s="218" t="s">
        <v>30</v>
      </c>
      <c r="P1191" s="189" t="s">
        <v>863</v>
      </c>
      <c r="Q1191" s="63" t="s">
        <v>1524</v>
      </c>
      <c r="R1191" s="215" t="s">
        <v>446</v>
      </c>
    </row>
    <row r="1192" spans="1:18">
      <c r="A1192" s="189" t="s">
        <v>1622</v>
      </c>
      <c r="B1192" s="216">
        <v>25400</v>
      </c>
      <c r="C1192" s="40" t="s">
        <v>2923</v>
      </c>
      <c r="D1192" s="216">
        <v>931119</v>
      </c>
      <c r="E1192" s="40" t="s">
        <v>23</v>
      </c>
      <c r="F1192" s="216" t="s">
        <v>522</v>
      </c>
      <c r="G1192" s="40" t="s">
        <v>2925</v>
      </c>
      <c r="H1192" s="216">
        <v>521700</v>
      </c>
      <c r="I1192" s="328" t="s">
        <v>1072</v>
      </c>
      <c r="J1192" s="61">
        <v>931104</v>
      </c>
      <c r="K1192" s="63" t="s">
        <v>23</v>
      </c>
      <c r="L1192" s="215" t="s">
        <v>436</v>
      </c>
      <c r="M1192" s="218" t="s">
        <v>30</v>
      </c>
      <c r="P1192" s="189" t="s">
        <v>271</v>
      </c>
      <c r="Q1192" s="63" t="s">
        <v>1524</v>
      </c>
      <c r="R1192" s="215" t="s">
        <v>446</v>
      </c>
    </row>
    <row r="1193" spans="1:18">
      <c r="A1193" s="189" t="s">
        <v>2054</v>
      </c>
      <c r="B1193" s="216">
        <v>25400</v>
      </c>
      <c r="C1193" s="40" t="s">
        <v>2923</v>
      </c>
      <c r="D1193" s="216">
        <v>931119</v>
      </c>
      <c r="E1193" s="40" t="s">
        <v>23</v>
      </c>
      <c r="F1193" s="216" t="s">
        <v>527</v>
      </c>
      <c r="G1193" s="40" t="s">
        <v>2927</v>
      </c>
      <c r="H1193" s="216">
        <v>521700</v>
      </c>
      <c r="I1193" s="328" t="s">
        <v>1072</v>
      </c>
      <c r="J1193" s="61">
        <v>931104</v>
      </c>
      <c r="K1193" s="63" t="s">
        <v>23</v>
      </c>
      <c r="L1193" s="215" t="s">
        <v>440</v>
      </c>
      <c r="M1193" s="218" t="s">
        <v>30</v>
      </c>
      <c r="P1193" s="189" t="s">
        <v>270</v>
      </c>
      <c r="Q1193" s="63" t="s">
        <v>1524</v>
      </c>
      <c r="R1193" s="215" t="s">
        <v>446</v>
      </c>
    </row>
    <row r="1194" spans="1:18">
      <c r="A1194" s="189" t="s">
        <v>1623</v>
      </c>
      <c r="B1194" s="216">
        <v>25400</v>
      </c>
      <c r="C1194" s="40" t="s">
        <v>2923</v>
      </c>
      <c r="D1194" s="216">
        <v>931119</v>
      </c>
      <c r="E1194" s="40" t="s">
        <v>23</v>
      </c>
      <c r="F1194" s="216" t="s">
        <v>523</v>
      </c>
      <c r="G1194" s="40" t="s">
        <v>2928</v>
      </c>
      <c r="H1194" s="216">
        <v>521700</v>
      </c>
      <c r="I1194" s="328" t="s">
        <v>1072</v>
      </c>
      <c r="J1194" s="61">
        <v>931104</v>
      </c>
      <c r="K1194" s="63" t="s">
        <v>23</v>
      </c>
      <c r="L1194" s="215" t="s">
        <v>437</v>
      </c>
      <c r="M1194" s="218" t="s">
        <v>30</v>
      </c>
      <c r="P1194" t="s">
        <v>2990</v>
      </c>
      <c r="Q1194" s="7" t="s">
        <v>1524</v>
      </c>
      <c r="R1194" s="7" t="s">
        <v>446</v>
      </c>
    </row>
    <row r="1195" spans="1:18">
      <c r="A1195" s="189" t="s">
        <v>2303</v>
      </c>
      <c r="B1195" s="216">
        <v>25430</v>
      </c>
      <c r="C1195" s="40" t="s">
        <v>2951</v>
      </c>
      <c r="D1195" s="216">
        <v>931170</v>
      </c>
      <c r="E1195" s="40" t="s">
        <v>1515</v>
      </c>
      <c r="F1195" s="216" t="s">
        <v>1377</v>
      </c>
      <c r="G1195" s="40" t="s">
        <v>1377</v>
      </c>
      <c r="H1195" s="216">
        <v>521700</v>
      </c>
      <c r="I1195" s="328" t="s">
        <v>1072</v>
      </c>
      <c r="J1195" s="61">
        <v>931170</v>
      </c>
      <c r="K1195" s="63" t="s">
        <v>47</v>
      </c>
      <c r="L1195" s="215" t="s">
        <v>508</v>
      </c>
      <c r="M1195" s="218" t="s">
        <v>30</v>
      </c>
      <c r="P1195" s="189" t="s">
        <v>1252</v>
      </c>
      <c r="Q1195" s="63" t="s">
        <v>1524</v>
      </c>
      <c r="R1195" s="39" t="s">
        <v>295</v>
      </c>
    </row>
    <row r="1196" spans="1:18">
      <c r="A1196" s="189" t="s">
        <v>1626</v>
      </c>
      <c r="B1196" s="216">
        <v>25430</v>
      </c>
      <c r="C1196" s="40" t="s">
        <v>2951</v>
      </c>
      <c r="D1196" s="216">
        <v>931170</v>
      </c>
      <c r="E1196" s="40" t="s">
        <v>1515</v>
      </c>
      <c r="F1196" s="216" t="s">
        <v>527</v>
      </c>
      <c r="G1196" s="40" t="s">
        <v>2927</v>
      </c>
      <c r="H1196" s="216">
        <v>521700</v>
      </c>
      <c r="I1196" s="328" t="s">
        <v>1072</v>
      </c>
      <c r="J1196" s="61">
        <v>931170</v>
      </c>
      <c r="K1196" s="63" t="s">
        <v>47</v>
      </c>
      <c r="L1196" s="215" t="s">
        <v>508</v>
      </c>
      <c r="M1196" s="218" t="s">
        <v>30</v>
      </c>
      <c r="P1196" s="189" t="s">
        <v>2839</v>
      </c>
      <c r="Q1196" s="353" t="s">
        <v>1524</v>
      </c>
      <c r="R1196" s="39" t="s">
        <v>295</v>
      </c>
    </row>
    <row r="1197" spans="1:18">
      <c r="A1197" s="189" t="s">
        <v>1071</v>
      </c>
      <c r="B1197" s="216">
        <v>25420</v>
      </c>
      <c r="C1197" s="40" t="s">
        <v>449</v>
      </c>
      <c r="D1197" s="216">
        <v>931182</v>
      </c>
      <c r="E1197" s="40" t="s">
        <v>1056</v>
      </c>
      <c r="F1197" s="216"/>
      <c r="G1197" s="40" t="s">
        <v>1377</v>
      </c>
      <c r="H1197" s="216">
        <v>521700</v>
      </c>
      <c r="I1197" s="328" t="s">
        <v>1072</v>
      </c>
      <c r="J1197" s="61">
        <v>931180</v>
      </c>
      <c r="K1197" s="63" t="s">
        <v>449</v>
      </c>
      <c r="L1197" s="215" t="s">
        <v>1056</v>
      </c>
      <c r="M1197" s="218" t="s">
        <v>30</v>
      </c>
      <c r="P1197" s="189" t="s">
        <v>312</v>
      </c>
      <c r="Q1197" s="63" t="s">
        <v>1524</v>
      </c>
      <c r="R1197" s="39" t="s">
        <v>295</v>
      </c>
    </row>
    <row r="1198" spans="1:18">
      <c r="A1198" s="189" t="s">
        <v>2729</v>
      </c>
      <c r="B1198" s="216">
        <v>25420</v>
      </c>
      <c r="C1198" s="40" t="s">
        <v>449</v>
      </c>
      <c r="D1198" s="216">
        <v>931186</v>
      </c>
      <c r="E1198" s="40" t="s">
        <v>504</v>
      </c>
      <c r="F1198" s="350"/>
      <c r="G1198" s="40" t="s">
        <v>1377</v>
      </c>
      <c r="H1198" s="358">
        <v>521700</v>
      </c>
      <c r="I1198" s="328" t="s">
        <v>1072</v>
      </c>
      <c r="J1198" s="350">
        <v>931180</v>
      </c>
      <c r="K1198" s="63" t="s">
        <v>449</v>
      </c>
      <c r="L1198" s="215" t="s">
        <v>504</v>
      </c>
      <c r="M1198" s="218" t="s">
        <v>30</v>
      </c>
      <c r="P1198" s="189" t="s">
        <v>298</v>
      </c>
      <c r="Q1198" s="63" t="s">
        <v>1524</v>
      </c>
      <c r="R1198" s="39" t="s">
        <v>295</v>
      </c>
    </row>
    <row r="1199" spans="1:18">
      <c r="A1199" s="189" t="s">
        <v>1496</v>
      </c>
      <c r="B1199" s="216">
        <v>25400</v>
      </c>
      <c r="C1199" s="40" t="s">
        <v>2923</v>
      </c>
      <c r="D1199" s="216">
        <v>931200</v>
      </c>
      <c r="E1199" s="40" t="s">
        <v>2930</v>
      </c>
      <c r="F1199" s="216"/>
      <c r="G1199" s="40" t="s">
        <v>1377</v>
      </c>
      <c r="H1199" s="216">
        <v>521700</v>
      </c>
      <c r="I1199" s="328" t="s">
        <v>1072</v>
      </c>
      <c r="J1199" s="61">
        <v>931104</v>
      </c>
      <c r="K1199" s="63" t="s">
        <v>450</v>
      </c>
      <c r="L1199" s="215" t="s">
        <v>1776</v>
      </c>
      <c r="M1199" s="218" t="s">
        <v>30</v>
      </c>
      <c r="P1199" s="189" t="s">
        <v>300</v>
      </c>
      <c r="Q1199" s="63" t="s">
        <v>1524</v>
      </c>
      <c r="R1199" s="39" t="s">
        <v>295</v>
      </c>
    </row>
    <row r="1200" spans="1:18">
      <c r="A1200" s="189" t="s">
        <v>2102</v>
      </c>
      <c r="B1200" s="216">
        <v>25400</v>
      </c>
      <c r="C1200" s="40" t="s">
        <v>2923</v>
      </c>
      <c r="D1200" s="216">
        <v>931205</v>
      </c>
      <c r="E1200" s="40" t="s">
        <v>2237</v>
      </c>
      <c r="F1200" s="216"/>
      <c r="G1200" s="40" t="s">
        <v>1377</v>
      </c>
      <c r="H1200" s="216">
        <v>521700</v>
      </c>
      <c r="I1200" s="328" t="s">
        <v>1072</v>
      </c>
      <c r="J1200" s="61">
        <v>931104</v>
      </c>
      <c r="K1200" s="63" t="s">
        <v>449</v>
      </c>
      <c r="L1200" s="215" t="s">
        <v>2237</v>
      </c>
      <c r="M1200" s="218" t="s">
        <v>30</v>
      </c>
      <c r="P1200" s="189" t="s">
        <v>1533</v>
      </c>
      <c r="Q1200" s="63" t="s">
        <v>1524</v>
      </c>
      <c r="R1200" s="39" t="s">
        <v>295</v>
      </c>
    </row>
    <row r="1201" spans="1:18">
      <c r="A1201" s="189" t="s">
        <v>1745</v>
      </c>
      <c r="B1201" s="216">
        <v>25400</v>
      </c>
      <c r="C1201" s="40" t="s">
        <v>2923</v>
      </c>
      <c r="D1201" s="216">
        <v>931245</v>
      </c>
      <c r="E1201" s="40" t="s">
        <v>429</v>
      </c>
      <c r="F1201" s="216" t="s">
        <v>524</v>
      </c>
      <c r="G1201" s="40" t="s">
        <v>2945</v>
      </c>
      <c r="H1201" s="216">
        <v>521700</v>
      </c>
      <c r="I1201" s="328" t="s">
        <v>1072</v>
      </c>
      <c r="J1201" s="61">
        <v>931104</v>
      </c>
      <c r="K1201" s="63" t="s">
        <v>1766</v>
      </c>
      <c r="L1201" s="215" t="s">
        <v>429</v>
      </c>
      <c r="M1201" s="218" t="s">
        <v>30</v>
      </c>
      <c r="P1201" s="189" t="s">
        <v>313</v>
      </c>
      <c r="Q1201" s="63" t="s">
        <v>1524</v>
      </c>
      <c r="R1201" s="39" t="s">
        <v>295</v>
      </c>
    </row>
    <row r="1202" spans="1:18">
      <c r="A1202" s="189" t="s">
        <v>1703</v>
      </c>
      <c r="B1202" s="216">
        <v>25400</v>
      </c>
      <c r="C1202" s="40" t="s">
        <v>2923</v>
      </c>
      <c r="D1202" s="216">
        <v>931400</v>
      </c>
      <c r="E1202" s="40" t="s">
        <v>2934</v>
      </c>
      <c r="F1202" s="216" t="s">
        <v>518</v>
      </c>
      <c r="G1202" s="40" t="s">
        <v>2935</v>
      </c>
      <c r="H1202" s="216">
        <v>521700</v>
      </c>
      <c r="I1202" s="328" t="s">
        <v>1072</v>
      </c>
      <c r="J1202" s="61">
        <v>931104</v>
      </c>
      <c r="K1202" s="63" t="s">
        <v>1524</v>
      </c>
      <c r="L1202" s="215" t="s">
        <v>326</v>
      </c>
      <c r="M1202" s="218" t="s">
        <v>30</v>
      </c>
      <c r="P1202" s="189" t="s">
        <v>2388</v>
      </c>
      <c r="Q1202" s="63" t="s">
        <v>1524</v>
      </c>
      <c r="R1202" s="39" t="s">
        <v>295</v>
      </c>
    </row>
    <row r="1203" spans="1:18">
      <c r="A1203" s="189" t="s">
        <v>1624</v>
      </c>
      <c r="B1203" s="216">
        <v>25400</v>
      </c>
      <c r="C1203" s="40" t="s">
        <v>2923</v>
      </c>
      <c r="D1203" s="216">
        <v>931400</v>
      </c>
      <c r="E1203" s="40" t="s">
        <v>2934</v>
      </c>
      <c r="F1203" s="216" t="s">
        <v>520</v>
      </c>
      <c r="G1203" s="40" t="s">
        <v>2940</v>
      </c>
      <c r="H1203" s="216">
        <v>521700</v>
      </c>
      <c r="I1203" s="328" t="s">
        <v>1072</v>
      </c>
      <c r="J1203" s="61">
        <v>931104</v>
      </c>
      <c r="K1203" s="63" t="s">
        <v>1524</v>
      </c>
      <c r="L1203" s="215" t="s">
        <v>447</v>
      </c>
      <c r="M1203" s="218" t="s">
        <v>30</v>
      </c>
      <c r="P1203" s="189" t="s">
        <v>308</v>
      </c>
      <c r="Q1203" s="63" t="s">
        <v>1524</v>
      </c>
      <c r="R1203" s="39" t="s">
        <v>295</v>
      </c>
    </row>
    <row r="1204" spans="1:18">
      <c r="A1204" s="189" t="s">
        <v>1625</v>
      </c>
      <c r="B1204" s="216">
        <v>25400</v>
      </c>
      <c r="C1204" s="40" t="s">
        <v>2923</v>
      </c>
      <c r="D1204" s="216">
        <v>931400</v>
      </c>
      <c r="E1204" s="40" t="s">
        <v>2934</v>
      </c>
      <c r="F1204" s="216" t="s">
        <v>516</v>
      </c>
      <c r="G1204" s="40" t="s">
        <v>2944</v>
      </c>
      <c r="H1204" s="216">
        <v>521700</v>
      </c>
      <c r="I1204" s="328" t="s">
        <v>1072</v>
      </c>
      <c r="J1204" s="61">
        <v>931104</v>
      </c>
      <c r="K1204" s="63" t="s">
        <v>1524</v>
      </c>
      <c r="L1204" s="215" t="s">
        <v>448</v>
      </c>
      <c r="M1204" s="218" t="s">
        <v>30</v>
      </c>
      <c r="P1204" s="189" t="s">
        <v>2884</v>
      </c>
      <c r="Q1204" s="63" t="s">
        <v>1524</v>
      </c>
      <c r="R1204" s="39" t="s">
        <v>295</v>
      </c>
    </row>
    <row r="1205" spans="1:18">
      <c r="A1205" s="189" t="s">
        <v>2440</v>
      </c>
      <c r="B1205" s="309">
        <v>25620</v>
      </c>
      <c r="C1205" s="40" t="s">
        <v>2347</v>
      </c>
      <c r="D1205" s="310">
        <v>931750</v>
      </c>
      <c r="E1205" s="40" t="s">
        <v>2347</v>
      </c>
      <c r="F1205" s="310"/>
      <c r="G1205" s="40" t="s">
        <v>1377</v>
      </c>
      <c r="H1205" s="311">
        <v>521700</v>
      </c>
      <c r="I1205" s="328" t="s">
        <v>1072</v>
      </c>
      <c r="J1205" s="310">
        <v>931750</v>
      </c>
      <c r="K1205" s="307" t="s">
        <v>1524</v>
      </c>
      <c r="L1205" s="308" t="s">
        <v>448</v>
      </c>
      <c r="M1205" s="218" t="s">
        <v>30</v>
      </c>
      <c r="P1205" s="189" t="s">
        <v>872</v>
      </c>
      <c r="Q1205" s="63" t="s">
        <v>1524</v>
      </c>
      <c r="R1205" s="39" t="s">
        <v>295</v>
      </c>
    </row>
    <row r="1206" spans="1:18">
      <c r="A1206" s="189" t="s">
        <v>2469</v>
      </c>
      <c r="B1206" s="309">
        <v>25620</v>
      </c>
      <c r="C1206" s="40" t="s">
        <v>2347</v>
      </c>
      <c r="D1206" s="310">
        <v>931750</v>
      </c>
      <c r="E1206" s="40" t="s">
        <v>2347</v>
      </c>
      <c r="F1206" s="310"/>
      <c r="G1206" s="40" t="s">
        <v>1377</v>
      </c>
      <c r="H1206" s="311">
        <v>521320</v>
      </c>
      <c r="I1206" s="328" t="s">
        <v>408</v>
      </c>
      <c r="J1206" s="310">
        <v>931750</v>
      </c>
      <c r="K1206" s="307" t="s">
        <v>1524</v>
      </c>
      <c r="L1206" s="308" t="s">
        <v>448</v>
      </c>
      <c r="M1206" s="312" t="s">
        <v>2128</v>
      </c>
      <c r="P1206" s="189" t="s">
        <v>314</v>
      </c>
      <c r="Q1206" s="63" t="s">
        <v>1524</v>
      </c>
      <c r="R1206" s="39" t="s">
        <v>295</v>
      </c>
    </row>
    <row r="1207" spans="1:18">
      <c r="A1207" s="189" t="s">
        <v>1709</v>
      </c>
      <c r="B1207" s="216">
        <v>25510</v>
      </c>
      <c r="C1207" s="40" t="s">
        <v>2954</v>
      </c>
      <c r="D1207" s="216">
        <v>931108</v>
      </c>
      <c r="E1207" s="40" t="s">
        <v>2954</v>
      </c>
      <c r="F1207" s="216" t="s">
        <v>525</v>
      </c>
      <c r="G1207" s="40" t="s">
        <v>2942</v>
      </c>
      <c r="H1207" s="216">
        <v>522310</v>
      </c>
      <c r="I1207" s="328" t="s">
        <v>60</v>
      </c>
      <c r="J1207" s="61">
        <v>931108</v>
      </c>
      <c r="K1207" s="63" t="s">
        <v>450</v>
      </c>
      <c r="L1207" s="215" t="s">
        <v>444</v>
      </c>
      <c r="M1207" s="218" t="s">
        <v>2128</v>
      </c>
      <c r="P1207" s="189" t="s">
        <v>868</v>
      </c>
      <c r="Q1207" s="63" t="s">
        <v>1524</v>
      </c>
      <c r="R1207" s="39" t="s">
        <v>295</v>
      </c>
    </row>
    <row r="1208" spans="1:18">
      <c r="A1208" s="189" t="s">
        <v>1785</v>
      </c>
      <c r="B1208" s="216">
        <v>25510</v>
      </c>
      <c r="C1208" s="40" t="s">
        <v>2954</v>
      </c>
      <c r="D1208" s="216">
        <v>931108</v>
      </c>
      <c r="E1208" s="40" t="s">
        <v>2954</v>
      </c>
      <c r="F1208" s="216" t="s">
        <v>517</v>
      </c>
      <c r="G1208" s="40" t="s">
        <v>2936</v>
      </c>
      <c r="H1208" s="216">
        <v>522310</v>
      </c>
      <c r="I1208" s="328" t="s">
        <v>60</v>
      </c>
      <c r="J1208" s="61">
        <v>931108</v>
      </c>
      <c r="K1208" s="63" t="s">
        <v>450</v>
      </c>
      <c r="L1208" s="215" t="s">
        <v>444</v>
      </c>
      <c r="M1208" s="218" t="s">
        <v>2128</v>
      </c>
      <c r="P1208" s="189" t="s">
        <v>301</v>
      </c>
      <c r="Q1208" s="63" t="s">
        <v>1524</v>
      </c>
      <c r="R1208" s="39" t="s">
        <v>295</v>
      </c>
    </row>
    <row r="1209" spans="1:18">
      <c r="A1209" s="189" t="s">
        <v>1786</v>
      </c>
      <c r="B1209" s="216">
        <v>25510</v>
      </c>
      <c r="C1209" s="40" t="s">
        <v>2954</v>
      </c>
      <c r="D1209" s="216">
        <v>931108</v>
      </c>
      <c r="E1209" s="40" t="s">
        <v>2954</v>
      </c>
      <c r="F1209" s="216" t="s">
        <v>514</v>
      </c>
      <c r="G1209" s="40" t="s">
        <v>2838</v>
      </c>
      <c r="H1209" s="216">
        <v>522310</v>
      </c>
      <c r="I1209" s="328" t="s">
        <v>60</v>
      </c>
      <c r="J1209" s="61">
        <v>931108</v>
      </c>
      <c r="K1209" s="63" t="s">
        <v>450</v>
      </c>
      <c r="L1209" s="215" t="s">
        <v>444</v>
      </c>
      <c r="M1209" s="218" t="s">
        <v>2128</v>
      </c>
      <c r="P1209" s="189" t="s">
        <v>1415</v>
      </c>
      <c r="Q1209" s="63" t="s">
        <v>1524</v>
      </c>
      <c r="R1209" s="39" t="s">
        <v>295</v>
      </c>
    </row>
    <row r="1210" spans="1:18">
      <c r="A1210" s="189" t="s">
        <v>2084</v>
      </c>
      <c r="B1210" s="216">
        <v>25510</v>
      </c>
      <c r="C1210" s="40" t="s">
        <v>2954</v>
      </c>
      <c r="D1210" s="216">
        <v>931108</v>
      </c>
      <c r="E1210" s="40" t="s">
        <v>2954</v>
      </c>
      <c r="F1210" s="216" t="s">
        <v>515</v>
      </c>
      <c r="G1210" s="40" t="s">
        <v>2937</v>
      </c>
      <c r="H1210" s="216">
        <v>522310</v>
      </c>
      <c r="I1210" s="328" t="s">
        <v>60</v>
      </c>
      <c r="J1210" s="61">
        <v>931108</v>
      </c>
      <c r="K1210" s="63" t="s">
        <v>450</v>
      </c>
      <c r="L1210" s="215" t="s">
        <v>444</v>
      </c>
      <c r="M1210" s="218" t="s">
        <v>2128</v>
      </c>
      <c r="P1210" s="189" t="s">
        <v>1518</v>
      </c>
      <c r="Q1210" s="63" t="s">
        <v>1524</v>
      </c>
      <c r="R1210" s="39" t="s">
        <v>295</v>
      </c>
    </row>
    <row r="1211" spans="1:18">
      <c r="A1211" s="189" t="s">
        <v>948</v>
      </c>
      <c r="B1211" s="216">
        <v>25510</v>
      </c>
      <c r="C1211" s="40" t="s">
        <v>2954</v>
      </c>
      <c r="D1211" s="216">
        <v>931108</v>
      </c>
      <c r="E1211" s="40" t="s">
        <v>2954</v>
      </c>
      <c r="F1211" s="216" t="s">
        <v>512</v>
      </c>
      <c r="G1211" s="40" t="s">
        <v>2952</v>
      </c>
      <c r="H1211" s="216">
        <v>522310</v>
      </c>
      <c r="I1211" s="328" t="s">
        <v>60</v>
      </c>
      <c r="J1211" s="61">
        <v>931108</v>
      </c>
      <c r="K1211" s="63" t="s">
        <v>450</v>
      </c>
      <c r="L1211" s="215" t="s">
        <v>444</v>
      </c>
      <c r="M1211" s="218" t="s">
        <v>2128</v>
      </c>
      <c r="P1211" s="189" t="s">
        <v>878</v>
      </c>
      <c r="Q1211" s="63" t="s">
        <v>1524</v>
      </c>
      <c r="R1211" s="39" t="s">
        <v>295</v>
      </c>
    </row>
    <row r="1212" spans="1:18">
      <c r="A1212" s="189" t="s">
        <v>949</v>
      </c>
      <c r="B1212" s="216">
        <v>25510</v>
      </c>
      <c r="C1212" s="40" t="s">
        <v>2954</v>
      </c>
      <c r="D1212" s="216">
        <v>931108</v>
      </c>
      <c r="E1212" s="40" t="s">
        <v>2954</v>
      </c>
      <c r="F1212" s="216" t="s">
        <v>513</v>
      </c>
      <c r="G1212" s="40" t="s">
        <v>2938</v>
      </c>
      <c r="H1212" s="216">
        <v>522310</v>
      </c>
      <c r="I1212" s="328" t="s">
        <v>60</v>
      </c>
      <c r="J1212" s="61">
        <v>931108</v>
      </c>
      <c r="K1212" s="63" t="s">
        <v>450</v>
      </c>
      <c r="L1212" s="215" t="s">
        <v>444</v>
      </c>
      <c r="M1212" s="218" t="s">
        <v>2128</v>
      </c>
      <c r="P1212" s="189" t="s">
        <v>2883</v>
      </c>
      <c r="Q1212" s="63" t="s">
        <v>1524</v>
      </c>
      <c r="R1212" s="39" t="s">
        <v>295</v>
      </c>
    </row>
    <row r="1213" spans="1:18">
      <c r="A1213" s="189" t="s">
        <v>950</v>
      </c>
      <c r="B1213" s="216">
        <v>25510</v>
      </c>
      <c r="C1213" s="40" t="s">
        <v>2954</v>
      </c>
      <c r="D1213" s="216">
        <v>931108</v>
      </c>
      <c r="E1213" s="40" t="s">
        <v>2954</v>
      </c>
      <c r="F1213" s="216" t="s">
        <v>526</v>
      </c>
      <c r="G1213" s="40" t="s">
        <v>2926</v>
      </c>
      <c r="H1213" s="216">
        <v>522310</v>
      </c>
      <c r="I1213" s="328" t="s">
        <v>60</v>
      </c>
      <c r="J1213" s="61">
        <v>931108</v>
      </c>
      <c r="K1213" s="63" t="s">
        <v>450</v>
      </c>
      <c r="L1213" s="215" t="s">
        <v>444</v>
      </c>
      <c r="M1213" s="218" t="s">
        <v>2128</v>
      </c>
      <c r="P1213" s="189" t="s">
        <v>1387</v>
      </c>
      <c r="Q1213" s="63" t="s">
        <v>1524</v>
      </c>
      <c r="R1213" s="39" t="s">
        <v>295</v>
      </c>
    </row>
    <row r="1214" spans="1:18">
      <c r="A1214" s="189" t="s">
        <v>951</v>
      </c>
      <c r="B1214" s="216">
        <v>25510</v>
      </c>
      <c r="C1214" s="40" t="s">
        <v>2954</v>
      </c>
      <c r="D1214" s="216">
        <v>931108</v>
      </c>
      <c r="E1214" s="40" t="s">
        <v>2954</v>
      </c>
      <c r="F1214" s="216"/>
      <c r="G1214" s="40" t="s">
        <v>1377</v>
      </c>
      <c r="H1214" s="216">
        <v>522310</v>
      </c>
      <c r="I1214" s="328" t="s">
        <v>60</v>
      </c>
      <c r="J1214" s="61">
        <v>931108</v>
      </c>
      <c r="K1214" s="63" t="s">
        <v>450</v>
      </c>
      <c r="L1214" s="215" t="s">
        <v>444</v>
      </c>
      <c r="M1214" s="218" t="s">
        <v>2128</v>
      </c>
      <c r="P1214" s="189" t="s">
        <v>873</v>
      </c>
      <c r="Q1214" s="63" t="s">
        <v>1524</v>
      </c>
      <c r="R1214" s="39" t="s">
        <v>295</v>
      </c>
    </row>
    <row r="1215" spans="1:18">
      <c r="A1215" s="189" t="s">
        <v>1497</v>
      </c>
      <c r="B1215" s="216">
        <v>25510</v>
      </c>
      <c r="C1215" s="40" t="s">
        <v>2954</v>
      </c>
      <c r="D1215" s="216">
        <v>931108</v>
      </c>
      <c r="E1215" s="40" t="s">
        <v>2954</v>
      </c>
      <c r="F1215" s="216" t="s">
        <v>527</v>
      </c>
      <c r="G1215" s="40" t="s">
        <v>2927</v>
      </c>
      <c r="H1215" s="216">
        <v>522310</v>
      </c>
      <c r="I1215" s="328" t="s">
        <v>60</v>
      </c>
      <c r="J1215" s="61">
        <v>931108</v>
      </c>
      <c r="K1215" s="63" t="s">
        <v>450</v>
      </c>
      <c r="L1215" s="215" t="s">
        <v>444</v>
      </c>
      <c r="M1215" s="218" t="s">
        <v>2128</v>
      </c>
      <c r="P1215" s="189" t="s">
        <v>874</v>
      </c>
      <c r="Q1215" s="63" t="s">
        <v>1524</v>
      </c>
      <c r="R1215" s="39" t="s">
        <v>295</v>
      </c>
    </row>
    <row r="1216" spans="1:18">
      <c r="A1216" s="189" t="s">
        <v>1318</v>
      </c>
      <c r="B1216" s="216">
        <v>25510</v>
      </c>
      <c r="C1216" s="40" t="s">
        <v>2954</v>
      </c>
      <c r="D1216" s="216">
        <v>931108</v>
      </c>
      <c r="E1216" s="40" t="s">
        <v>2954</v>
      </c>
      <c r="F1216" s="216" t="s">
        <v>523</v>
      </c>
      <c r="G1216" s="40" t="s">
        <v>2928</v>
      </c>
      <c r="H1216" s="216">
        <v>522310</v>
      </c>
      <c r="I1216" s="328" t="s">
        <v>60</v>
      </c>
      <c r="J1216" s="61">
        <v>931108</v>
      </c>
      <c r="K1216" s="63" t="s">
        <v>450</v>
      </c>
      <c r="L1216" s="215" t="s">
        <v>444</v>
      </c>
      <c r="M1216" s="218" t="s">
        <v>2128</v>
      </c>
      <c r="P1216" s="189" t="s">
        <v>305</v>
      </c>
      <c r="Q1216" s="63" t="s">
        <v>1524</v>
      </c>
      <c r="R1216" s="39" t="s">
        <v>295</v>
      </c>
    </row>
    <row r="1217" spans="1:18">
      <c r="A1217" s="189" t="s">
        <v>952</v>
      </c>
      <c r="B1217" s="216">
        <v>25510</v>
      </c>
      <c r="C1217" s="40" t="s">
        <v>2954</v>
      </c>
      <c r="D1217" s="216">
        <v>931108</v>
      </c>
      <c r="E1217" s="40" t="s">
        <v>2954</v>
      </c>
      <c r="F1217" s="216" t="s">
        <v>520</v>
      </c>
      <c r="G1217" s="40" t="s">
        <v>2940</v>
      </c>
      <c r="H1217" s="216">
        <v>522310</v>
      </c>
      <c r="I1217" s="328" t="s">
        <v>60</v>
      </c>
      <c r="J1217" s="61">
        <v>931108</v>
      </c>
      <c r="K1217" s="63" t="s">
        <v>450</v>
      </c>
      <c r="L1217" s="215" t="s">
        <v>444</v>
      </c>
      <c r="M1217" s="218" t="s">
        <v>2128</v>
      </c>
      <c r="P1217" s="189" t="s">
        <v>303</v>
      </c>
      <c r="Q1217" s="63" t="s">
        <v>1524</v>
      </c>
      <c r="R1217" s="39" t="s">
        <v>295</v>
      </c>
    </row>
    <row r="1218" spans="1:18">
      <c r="A1218" s="189" t="s">
        <v>1787</v>
      </c>
      <c r="B1218" s="216">
        <v>25510</v>
      </c>
      <c r="C1218" s="40" t="s">
        <v>2954</v>
      </c>
      <c r="D1218" s="216">
        <v>931108</v>
      </c>
      <c r="E1218" s="40" t="s">
        <v>2954</v>
      </c>
      <c r="F1218" s="216" t="s">
        <v>1130</v>
      </c>
      <c r="G1218" s="40" t="s">
        <v>2943</v>
      </c>
      <c r="H1218" s="216">
        <v>522310</v>
      </c>
      <c r="I1218" s="328" t="s">
        <v>60</v>
      </c>
      <c r="J1218" s="61">
        <v>931108</v>
      </c>
      <c r="K1218" s="63" t="s">
        <v>450</v>
      </c>
      <c r="L1218" s="215" t="s">
        <v>444</v>
      </c>
      <c r="M1218" s="218" t="s">
        <v>2128</v>
      </c>
      <c r="P1218" s="189" t="s">
        <v>1381</v>
      </c>
      <c r="Q1218" s="63" t="s">
        <v>1524</v>
      </c>
      <c r="R1218" s="39" t="s">
        <v>295</v>
      </c>
    </row>
    <row r="1219" spans="1:18">
      <c r="A1219" s="189" t="s">
        <v>805</v>
      </c>
      <c r="B1219" s="216">
        <v>25540</v>
      </c>
      <c r="C1219" s="40" t="s">
        <v>442</v>
      </c>
      <c r="D1219" s="216">
        <v>931116</v>
      </c>
      <c r="E1219" s="40" t="s">
        <v>442</v>
      </c>
      <c r="F1219" s="216"/>
      <c r="G1219" s="40" t="s">
        <v>1377</v>
      </c>
      <c r="H1219" s="216">
        <v>522310</v>
      </c>
      <c r="I1219" s="328" t="s">
        <v>60</v>
      </c>
      <c r="J1219" s="61">
        <v>931116</v>
      </c>
      <c r="K1219" s="63" t="s">
        <v>47</v>
      </c>
      <c r="L1219" s="215" t="s">
        <v>442</v>
      </c>
      <c r="M1219" s="218" t="s">
        <v>2128</v>
      </c>
      <c r="P1219" s="189" t="s">
        <v>306</v>
      </c>
      <c r="Q1219" s="63" t="s">
        <v>1524</v>
      </c>
      <c r="R1219" s="39" t="s">
        <v>295</v>
      </c>
    </row>
    <row r="1220" spans="1:18">
      <c r="A1220" s="189" t="s">
        <v>200</v>
      </c>
      <c r="B1220" s="216">
        <v>25400</v>
      </c>
      <c r="C1220" s="40" t="s">
        <v>2923</v>
      </c>
      <c r="D1220" s="216">
        <v>931119</v>
      </c>
      <c r="E1220" s="40" t="s">
        <v>23</v>
      </c>
      <c r="F1220" s="216" t="s">
        <v>525</v>
      </c>
      <c r="G1220" s="40" t="s">
        <v>2942</v>
      </c>
      <c r="H1220" s="216">
        <v>522310</v>
      </c>
      <c r="I1220" s="328" t="s">
        <v>60</v>
      </c>
      <c r="J1220" s="61">
        <v>931104</v>
      </c>
      <c r="K1220" s="63" t="s">
        <v>23</v>
      </c>
      <c r="L1220" s="215" t="s">
        <v>438</v>
      </c>
      <c r="M1220" s="218" t="s">
        <v>2128</v>
      </c>
      <c r="P1220" s="189" t="s">
        <v>1676</v>
      </c>
      <c r="Q1220" s="63" t="s">
        <v>1524</v>
      </c>
      <c r="R1220" s="39" t="s">
        <v>295</v>
      </c>
    </row>
    <row r="1221" spans="1:18">
      <c r="A1221" s="189" t="s">
        <v>138</v>
      </c>
      <c r="B1221" s="216">
        <v>25400</v>
      </c>
      <c r="C1221" s="40" t="s">
        <v>2923</v>
      </c>
      <c r="D1221" s="216">
        <v>931119</v>
      </c>
      <c r="E1221" s="40" t="s">
        <v>23</v>
      </c>
      <c r="F1221" s="216" t="s">
        <v>521</v>
      </c>
      <c r="G1221" s="40" t="s">
        <v>2924</v>
      </c>
      <c r="H1221" s="216">
        <v>522310</v>
      </c>
      <c r="I1221" s="328" t="s">
        <v>60</v>
      </c>
      <c r="J1221" s="61">
        <v>931104</v>
      </c>
      <c r="K1221" s="63" t="s">
        <v>23</v>
      </c>
      <c r="L1221" s="215" t="s">
        <v>435</v>
      </c>
      <c r="M1221" s="218" t="s">
        <v>2128</v>
      </c>
      <c r="P1221" s="189" t="s">
        <v>304</v>
      </c>
      <c r="Q1221" s="63" t="s">
        <v>1524</v>
      </c>
      <c r="R1221" s="39" t="s">
        <v>295</v>
      </c>
    </row>
    <row r="1222" spans="1:18">
      <c r="A1222" s="189" t="s">
        <v>165</v>
      </c>
      <c r="B1222" s="216">
        <v>25400</v>
      </c>
      <c r="C1222" s="40" t="s">
        <v>2923</v>
      </c>
      <c r="D1222" s="216">
        <v>931119</v>
      </c>
      <c r="E1222" s="40" t="s">
        <v>23</v>
      </c>
      <c r="F1222" s="216" t="s">
        <v>522</v>
      </c>
      <c r="G1222" s="40" t="s">
        <v>2925</v>
      </c>
      <c r="H1222" s="216">
        <v>522310</v>
      </c>
      <c r="I1222" s="328" t="s">
        <v>60</v>
      </c>
      <c r="J1222" s="61">
        <v>931104</v>
      </c>
      <c r="K1222" s="63" t="s">
        <v>23</v>
      </c>
      <c r="L1222" s="215" t="s">
        <v>436</v>
      </c>
      <c r="M1222" s="218" t="s">
        <v>2128</v>
      </c>
      <c r="P1222" s="189" t="s">
        <v>2185</v>
      </c>
      <c r="Q1222" s="63" t="s">
        <v>1524</v>
      </c>
      <c r="R1222" s="39" t="s">
        <v>295</v>
      </c>
    </row>
    <row r="1223" spans="1:18">
      <c r="A1223" s="189" t="s">
        <v>213</v>
      </c>
      <c r="B1223" s="216">
        <v>25400</v>
      </c>
      <c r="C1223" s="40" t="s">
        <v>2923</v>
      </c>
      <c r="D1223" s="216">
        <v>931119</v>
      </c>
      <c r="E1223" s="40" t="s">
        <v>23</v>
      </c>
      <c r="F1223" s="216" t="s">
        <v>526</v>
      </c>
      <c r="G1223" s="40" t="s">
        <v>2926</v>
      </c>
      <c r="H1223" s="216">
        <v>522310</v>
      </c>
      <c r="I1223" s="328" t="s">
        <v>60</v>
      </c>
      <c r="J1223" s="61">
        <v>931104</v>
      </c>
      <c r="K1223" s="63" t="s">
        <v>23</v>
      </c>
      <c r="L1223" s="215" t="s">
        <v>439</v>
      </c>
      <c r="M1223" s="218" t="s">
        <v>2128</v>
      </c>
      <c r="P1223" s="189" t="s">
        <v>1732</v>
      </c>
      <c r="Q1223" s="63" t="s">
        <v>1524</v>
      </c>
      <c r="R1223" s="39" t="s">
        <v>295</v>
      </c>
    </row>
    <row r="1224" spans="1:18">
      <c r="A1224" s="189" t="s">
        <v>2246</v>
      </c>
      <c r="B1224" s="216">
        <v>25400</v>
      </c>
      <c r="C1224" s="40" t="s">
        <v>2923</v>
      </c>
      <c r="D1224" s="216">
        <v>931119</v>
      </c>
      <c r="E1224" s="40" t="s">
        <v>23</v>
      </c>
      <c r="F1224" s="216" t="s">
        <v>1377</v>
      </c>
      <c r="G1224" s="40" t="s">
        <v>1377</v>
      </c>
      <c r="H1224" s="216">
        <v>522310</v>
      </c>
      <c r="I1224" s="328" t="s">
        <v>60</v>
      </c>
      <c r="J1224" s="61">
        <v>931104</v>
      </c>
      <c r="K1224" s="63" t="s">
        <v>23</v>
      </c>
      <c r="L1224" s="215" t="s">
        <v>506</v>
      </c>
      <c r="M1224" s="218" t="s">
        <v>2128</v>
      </c>
      <c r="P1224" s="189" t="s">
        <v>2012</v>
      </c>
      <c r="Q1224" s="63" t="s">
        <v>1524</v>
      </c>
      <c r="R1224" s="39" t="s">
        <v>295</v>
      </c>
    </row>
    <row r="1225" spans="1:18">
      <c r="A1225" s="189" t="s">
        <v>2056</v>
      </c>
      <c r="B1225" s="216">
        <v>25400</v>
      </c>
      <c r="C1225" s="40" t="s">
        <v>2923</v>
      </c>
      <c r="D1225" s="216">
        <v>931119</v>
      </c>
      <c r="E1225" s="40" t="s">
        <v>23</v>
      </c>
      <c r="F1225" s="216" t="s">
        <v>527</v>
      </c>
      <c r="G1225" s="40" t="s">
        <v>2927</v>
      </c>
      <c r="H1225" s="216">
        <v>522310</v>
      </c>
      <c r="I1225" s="328" t="s">
        <v>60</v>
      </c>
      <c r="J1225" s="61">
        <v>931104</v>
      </c>
      <c r="K1225" s="63" t="s">
        <v>23</v>
      </c>
      <c r="L1225" s="215" t="s">
        <v>440</v>
      </c>
      <c r="M1225" s="218" t="s">
        <v>2128</v>
      </c>
      <c r="P1225" s="189" t="s">
        <v>871</v>
      </c>
      <c r="Q1225" s="63" t="s">
        <v>1524</v>
      </c>
      <c r="R1225" s="39" t="s">
        <v>295</v>
      </c>
    </row>
    <row r="1226" spans="1:18">
      <c r="A1226" s="189" t="s">
        <v>189</v>
      </c>
      <c r="B1226" s="216">
        <v>25400</v>
      </c>
      <c r="C1226" s="40" t="s">
        <v>2923</v>
      </c>
      <c r="D1226" s="216">
        <v>931119</v>
      </c>
      <c r="E1226" s="40" t="s">
        <v>23</v>
      </c>
      <c r="F1226" s="216" t="s">
        <v>523</v>
      </c>
      <c r="G1226" s="40" t="s">
        <v>2928</v>
      </c>
      <c r="H1226" s="216">
        <v>522310</v>
      </c>
      <c r="I1226" s="328" t="s">
        <v>60</v>
      </c>
      <c r="J1226" s="61">
        <v>931104</v>
      </c>
      <c r="K1226" s="63" t="s">
        <v>23</v>
      </c>
      <c r="L1226" s="215" t="s">
        <v>437</v>
      </c>
      <c r="M1226" s="218" t="s">
        <v>2128</v>
      </c>
      <c r="P1226" s="189" t="s">
        <v>2282</v>
      </c>
      <c r="Q1226" s="63" t="s">
        <v>1524</v>
      </c>
      <c r="R1226" s="39" t="s">
        <v>295</v>
      </c>
    </row>
    <row r="1227" spans="1:18">
      <c r="A1227" s="189" t="s">
        <v>765</v>
      </c>
      <c r="B1227" s="216">
        <v>25590</v>
      </c>
      <c r="C1227" s="40" t="s">
        <v>1564</v>
      </c>
      <c r="D1227" s="216">
        <v>931150</v>
      </c>
      <c r="E1227" s="40" t="s">
        <v>1564</v>
      </c>
      <c r="F1227" s="216"/>
      <c r="G1227" s="40" t="s">
        <v>1377</v>
      </c>
      <c r="H1227" s="216">
        <v>522310</v>
      </c>
      <c r="I1227" s="328" t="s">
        <v>60</v>
      </c>
      <c r="J1227" s="61">
        <v>931150</v>
      </c>
      <c r="K1227" s="63" t="s">
        <v>47</v>
      </c>
      <c r="L1227" s="215" t="s">
        <v>1564</v>
      </c>
      <c r="M1227" s="218" t="s">
        <v>2128</v>
      </c>
      <c r="P1227" s="189" t="s">
        <v>307</v>
      </c>
      <c r="Q1227" s="63" t="s">
        <v>1524</v>
      </c>
      <c r="R1227" s="39" t="s">
        <v>295</v>
      </c>
    </row>
    <row r="1228" spans="1:18">
      <c r="A1228" s="189" t="s">
        <v>1210</v>
      </c>
      <c r="B1228" s="216">
        <v>25430</v>
      </c>
      <c r="C1228" s="40" t="s">
        <v>2951</v>
      </c>
      <c r="D1228" s="216">
        <v>931170</v>
      </c>
      <c r="E1228" s="40" t="s">
        <v>1515</v>
      </c>
      <c r="F1228" s="216"/>
      <c r="G1228" s="40" t="s">
        <v>1377</v>
      </c>
      <c r="H1228" s="216">
        <v>522310</v>
      </c>
      <c r="I1228" s="328" t="s">
        <v>60</v>
      </c>
      <c r="J1228" s="61">
        <v>931170</v>
      </c>
      <c r="K1228" s="63" t="s">
        <v>47</v>
      </c>
      <c r="L1228" s="215" t="s">
        <v>508</v>
      </c>
      <c r="M1228" s="218" t="s">
        <v>2128</v>
      </c>
      <c r="P1228" s="189" t="s">
        <v>866</v>
      </c>
      <c r="Q1228" s="63" t="s">
        <v>1524</v>
      </c>
      <c r="R1228" s="39" t="s">
        <v>295</v>
      </c>
    </row>
    <row r="1229" spans="1:18">
      <c r="A1229" s="189" t="s">
        <v>2034</v>
      </c>
      <c r="B1229" s="216">
        <v>25430</v>
      </c>
      <c r="C1229" s="40" t="s">
        <v>2951</v>
      </c>
      <c r="D1229" s="216">
        <v>931170</v>
      </c>
      <c r="E1229" s="40" t="s">
        <v>1515</v>
      </c>
      <c r="F1229" s="216" t="s">
        <v>527</v>
      </c>
      <c r="G1229" s="40" t="s">
        <v>2927</v>
      </c>
      <c r="H1229" s="216">
        <v>522310</v>
      </c>
      <c r="I1229" s="328" t="s">
        <v>60</v>
      </c>
      <c r="J1229" s="61">
        <v>931170</v>
      </c>
      <c r="K1229" s="63" t="s">
        <v>47</v>
      </c>
      <c r="L1229" s="215" t="s">
        <v>508</v>
      </c>
      <c r="M1229" s="218" t="s">
        <v>2128</v>
      </c>
      <c r="P1229" s="189" t="s">
        <v>1943</v>
      </c>
      <c r="Q1229" s="63" t="s">
        <v>1524</v>
      </c>
      <c r="R1229" s="39" t="s">
        <v>295</v>
      </c>
    </row>
    <row r="1230" spans="1:18">
      <c r="A1230" s="189" t="s">
        <v>1073</v>
      </c>
      <c r="B1230" s="216">
        <v>25420</v>
      </c>
      <c r="C1230" s="40" t="s">
        <v>449</v>
      </c>
      <c r="D1230" s="216">
        <v>931182</v>
      </c>
      <c r="E1230" s="40" t="s">
        <v>1056</v>
      </c>
      <c r="F1230" s="216"/>
      <c r="G1230" s="40" t="s">
        <v>1377</v>
      </c>
      <c r="H1230" s="216">
        <v>522310</v>
      </c>
      <c r="I1230" s="328" t="s">
        <v>60</v>
      </c>
      <c r="J1230" s="61">
        <v>931180</v>
      </c>
      <c r="K1230" s="63" t="s">
        <v>449</v>
      </c>
      <c r="L1230" s="215" t="s">
        <v>1056</v>
      </c>
      <c r="M1230" s="218" t="s">
        <v>2128</v>
      </c>
      <c r="P1230" s="189" t="s">
        <v>296</v>
      </c>
      <c r="Q1230" s="63" t="s">
        <v>1524</v>
      </c>
      <c r="R1230" s="39" t="s">
        <v>295</v>
      </c>
    </row>
    <row r="1231" spans="1:18">
      <c r="A1231" s="189" t="s">
        <v>1234</v>
      </c>
      <c r="B1231" s="216">
        <v>25420</v>
      </c>
      <c r="C1231" s="40" t="s">
        <v>449</v>
      </c>
      <c r="D1231" s="216">
        <v>931186</v>
      </c>
      <c r="E1231" s="40" t="s">
        <v>504</v>
      </c>
      <c r="F1231" s="216"/>
      <c r="G1231" s="40" t="s">
        <v>1377</v>
      </c>
      <c r="H1231" s="216">
        <v>522310</v>
      </c>
      <c r="I1231" s="328" t="s">
        <v>60</v>
      </c>
      <c r="J1231" s="61">
        <v>931180</v>
      </c>
      <c r="K1231" s="63" t="s">
        <v>449</v>
      </c>
      <c r="L1231" s="215" t="s">
        <v>504</v>
      </c>
      <c r="M1231" s="218" t="s">
        <v>2128</v>
      </c>
      <c r="P1231" s="189" t="s">
        <v>1853</v>
      </c>
      <c r="Q1231" s="63" t="s">
        <v>1524</v>
      </c>
      <c r="R1231" s="39" t="s">
        <v>295</v>
      </c>
    </row>
    <row r="1232" spans="1:18">
      <c r="A1232" s="189" t="s">
        <v>638</v>
      </c>
      <c r="B1232" s="216">
        <v>25400</v>
      </c>
      <c r="C1232" s="40" t="s">
        <v>2923</v>
      </c>
      <c r="D1232" s="216">
        <v>931200</v>
      </c>
      <c r="E1232" s="40" t="s">
        <v>2930</v>
      </c>
      <c r="F1232" s="216"/>
      <c r="G1232" s="40" t="s">
        <v>1377</v>
      </c>
      <c r="H1232" s="216">
        <v>522310</v>
      </c>
      <c r="I1232" s="328" t="s">
        <v>60</v>
      </c>
      <c r="J1232" s="61">
        <v>931104</v>
      </c>
      <c r="K1232" s="63" t="s">
        <v>450</v>
      </c>
      <c r="L1232" s="215" t="s">
        <v>1776</v>
      </c>
      <c r="M1232" s="218" t="s">
        <v>2128</v>
      </c>
      <c r="P1232" s="189" t="s">
        <v>2090</v>
      </c>
      <c r="Q1232" s="63" t="s">
        <v>1524</v>
      </c>
      <c r="R1232" s="39" t="s">
        <v>295</v>
      </c>
    </row>
    <row r="1233" spans="1:18">
      <c r="A1233" s="189" t="s">
        <v>2105</v>
      </c>
      <c r="B1233" s="216">
        <v>25400</v>
      </c>
      <c r="C1233" s="40" t="s">
        <v>2923</v>
      </c>
      <c r="D1233" s="216">
        <v>931205</v>
      </c>
      <c r="E1233" s="40" t="s">
        <v>2237</v>
      </c>
      <c r="F1233" s="216"/>
      <c r="G1233" s="40" t="s">
        <v>1377</v>
      </c>
      <c r="H1233" s="216">
        <v>522310</v>
      </c>
      <c r="I1233" s="328" t="s">
        <v>60</v>
      </c>
      <c r="J1233" s="61">
        <v>931104</v>
      </c>
      <c r="K1233" s="63" t="s">
        <v>449</v>
      </c>
      <c r="L1233" s="215" t="s">
        <v>2237</v>
      </c>
      <c r="M1233" s="218" t="s">
        <v>2128</v>
      </c>
      <c r="P1233" s="189" t="s">
        <v>1370</v>
      </c>
      <c r="Q1233" s="63" t="s">
        <v>1524</v>
      </c>
      <c r="R1233" s="39" t="s">
        <v>295</v>
      </c>
    </row>
    <row r="1234" spans="1:18">
      <c r="A1234" s="189" t="s">
        <v>2683</v>
      </c>
      <c r="B1234" s="216">
        <v>25400</v>
      </c>
      <c r="C1234" s="40" t="s">
        <v>2923</v>
      </c>
      <c r="D1234" s="358">
        <v>931205</v>
      </c>
      <c r="E1234" s="40" t="s">
        <v>2237</v>
      </c>
      <c r="F1234" s="350" t="s">
        <v>2140</v>
      </c>
      <c r="G1234" s="40" t="s">
        <v>2946</v>
      </c>
      <c r="H1234" s="358">
        <v>522310</v>
      </c>
      <c r="I1234" s="328" t="s">
        <v>60</v>
      </c>
      <c r="J1234" s="350">
        <v>931104</v>
      </c>
      <c r="K1234" s="63" t="s">
        <v>449</v>
      </c>
      <c r="L1234" s="215" t="s">
        <v>2237</v>
      </c>
      <c r="M1234" s="218" t="s">
        <v>2128</v>
      </c>
      <c r="P1234" s="189" t="s">
        <v>310</v>
      </c>
      <c r="Q1234" s="63" t="s">
        <v>1524</v>
      </c>
      <c r="R1234" s="39" t="s">
        <v>295</v>
      </c>
    </row>
    <row r="1235" spans="1:18">
      <c r="A1235" s="189" t="s">
        <v>338</v>
      </c>
      <c r="B1235" s="216">
        <v>25400</v>
      </c>
      <c r="C1235" s="40" t="s">
        <v>2923</v>
      </c>
      <c r="D1235" s="216">
        <v>931400</v>
      </c>
      <c r="E1235" s="40" t="s">
        <v>2934</v>
      </c>
      <c r="F1235" s="216" t="s">
        <v>518</v>
      </c>
      <c r="G1235" s="40" t="s">
        <v>2935</v>
      </c>
      <c r="H1235" s="216">
        <v>522310</v>
      </c>
      <c r="I1235" s="328" t="s">
        <v>60</v>
      </c>
      <c r="J1235" s="61">
        <v>931104</v>
      </c>
      <c r="K1235" s="63" t="s">
        <v>1524</v>
      </c>
      <c r="L1235" s="215" t="s">
        <v>326</v>
      </c>
      <c r="M1235" s="218" t="s">
        <v>2128</v>
      </c>
      <c r="P1235" s="189" t="s">
        <v>2631</v>
      </c>
      <c r="Q1235" s="63" t="s">
        <v>1524</v>
      </c>
      <c r="R1235" s="39" t="s">
        <v>295</v>
      </c>
    </row>
    <row r="1236" spans="1:18">
      <c r="A1236" s="189" t="s">
        <v>321</v>
      </c>
      <c r="B1236" s="216">
        <v>25400</v>
      </c>
      <c r="C1236" s="40" t="s">
        <v>2923</v>
      </c>
      <c r="D1236" s="216">
        <v>931400</v>
      </c>
      <c r="E1236" s="40" t="s">
        <v>2934</v>
      </c>
      <c r="F1236" s="216" t="s">
        <v>517</v>
      </c>
      <c r="G1236" s="40" t="s">
        <v>2936</v>
      </c>
      <c r="H1236" s="216">
        <v>522310</v>
      </c>
      <c r="I1236" s="328" t="s">
        <v>60</v>
      </c>
      <c r="J1236" s="61">
        <v>931104</v>
      </c>
      <c r="K1236" s="63" t="s">
        <v>1524</v>
      </c>
      <c r="L1236" s="215" t="s">
        <v>1224</v>
      </c>
      <c r="M1236" s="218" t="s">
        <v>2128</v>
      </c>
      <c r="P1236" s="189" t="s">
        <v>865</v>
      </c>
      <c r="Q1236" s="63" t="s">
        <v>1524</v>
      </c>
      <c r="R1236" s="39" t="s">
        <v>295</v>
      </c>
    </row>
    <row r="1237" spans="1:18">
      <c r="A1237" s="189" t="s">
        <v>305</v>
      </c>
      <c r="B1237" s="216">
        <v>25400</v>
      </c>
      <c r="C1237" s="40" t="s">
        <v>2923</v>
      </c>
      <c r="D1237" s="216">
        <v>931400</v>
      </c>
      <c r="E1237" s="40" t="s">
        <v>2934</v>
      </c>
      <c r="F1237" s="216" t="s">
        <v>514</v>
      </c>
      <c r="G1237" s="40" t="s">
        <v>2838</v>
      </c>
      <c r="H1237" s="216">
        <v>522310</v>
      </c>
      <c r="I1237" s="328" t="s">
        <v>60</v>
      </c>
      <c r="J1237" s="61">
        <v>931104</v>
      </c>
      <c r="K1237" s="63" t="s">
        <v>1524</v>
      </c>
      <c r="L1237" s="397" t="s">
        <v>295</v>
      </c>
      <c r="M1237" s="218" t="s">
        <v>2128</v>
      </c>
      <c r="P1237" s="189" t="s">
        <v>2283</v>
      </c>
      <c r="Q1237" s="63" t="s">
        <v>1524</v>
      </c>
      <c r="R1237" s="39" t="s">
        <v>295</v>
      </c>
    </row>
    <row r="1238" spans="1:18">
      <c r="A1238" s="189" t="s">
        <v>245</v>
      </c>
      <c r="B1238" s="216">
        <v>25400</v>
      </c>
      <c r="C1238" s="40" t="s">
        <v>2923</v>
      </c>
      <c r="D1238" s="216">
        <v>931400</v>
      </c>
      <c r="E1238" s="40" t="s">
        <v>2934</v>
      </c>
      <c r="F1238" s="216" t="s">
        <v>515</v>
      </c>
      <c r="G1238" s="40" t="s">
        <v>2937</v>
      </c>
      <c r="H1238" s="216">
        <v>522310</v>
      </c>
      <c r="I1238" s="328" t="s">
        <v>60</v>
      </c>
      <c r="J1238" s="61">
        <v>931104</v>
      </c>
      <c r="K1238" s="63" t="s">
        <v>1524</v>
      </c>
      <c r="L1238" s="215" t="s">
        <v>445</v>
      </c>
      <c r="M1238" s="218" t="s">
        <v>2128</v>
      </c>
      <c r="P1238" s="189" t="s">
        <v>869</v>
      </c>
      <c r="Q1238" s="63" t="s">
        <v>1524</v>
      </c>
      <c r="R1238" s="39" t="s">
        <v>295</v>
      </c>
    </row>
    <row r="1239" spans="1:18">
      <c r="A1239" s="189" t="s">
        <v>278</v>
      </c>
      <c r="B1239" s="216">
        <v>25400</v>
      </c>
      <c r="C1239" s="40" t="s">
        <v>2923</v>
      </c>
      <c r="D1239" s="216">
        <v>931400</v>
      </c>
      <c r="E1239" s="40" t="s">
        <v>2934</v>
      </c>
      <c r="F1239" s="216" t="s">
        <v>513</v>
      </c>
      <c r="G1239" s="40" t="s">
        <v>2938</v>
      </c>
      <c r="H1239" s="216">
        <v>522310</v>
      </c>
      <c r="I1239" s="328" t="s">
        <v>60</v>
      </c>
      <c r="J1239" s="61">
        <v>931104</v>
      </c>
      <c r="K1239" s="63" t="s">
        <v>1524</v>
      </c>
      <c r="L1239" s="215" t="s">
        <v>446</v>
      </c>
      <c r="M1239" s="218" t="s">
        <v>2128</v>
      </c>
      <c r="P1239" s="189" t="s">
        <v>311</v>
      </c>
      <c r="Q1239" s="63" t="s">
        <v>1524</v>
      </c>
      <c r="R1239" s="39" t="s">
        <v>295</v>
      </c>
    </row>
    <row r="1240" spans="1:18">
      <c r="A1240" s="189" t="s">
        <v>364</v>
      </c>
      <c r="B1240" s="216">
        <v>25400</v>
      </c>
      <c r="C1240" s="40" t="s">
        <v>2923</v>
      </c>
      <c r="D1240" s="216">
        <v>931400</v>
      </c>
      <c r="E1240" s="40" t="s">
        <v>2934</v>
      </c>
      <c r="F1240" s="216" t="s">
        <v>519</v>
      </c>
      <c r="G1240" s="40" t="s">
        <v>2939</v>
      </c>
      <c r="H1240" s="216">
        <v>522310</v>
      </c>
      <c r="I1240" s="328" t="s">
        <v>60</v>
      </c>
      <c r="J1240" s="61">
        <v>931104</v>
      </c>
      <c r="K1240" s="63" t="s">
        <v>1524</v>
      </c>
      <c r="L1240" s="215" t="s">
        <v>359</v>
      </c>
      <c r="M1240" s="218" t="s">
        <v>2128</v>
      </c>
      <c r="P1240" s="189" t="s">
        <v>1437</v>
      </c>
      <c r="Q1240" s="63" t="s">
        <v>1524</v>
      </c>
      <c r="R1240" s="39" t="s">
        <v>295</v>
      </c>
    </row>
    <row r="1241" spans="1:18">
      <c r="A1241" s="189" t="s">
        <v>381</v>
      </c>
      <c r="B1241" s="216">
        <v>25400</v>
      </c>
      <c r="C1241" s="40" t="s">
        <v>2923</v>
      </c>
      <c r="D1241" s="216">
        <v>931400</v>
      </c>
      <c r="E1241" s="40" t="s">
        <v>2934</v>
      </c>
      <c r="F1241" s="216" t="s">
        <v>520</v>
      </c>
      <c r="G1241" s="40" t="s">
        <v>2940</v>
      </c>
      <c r="H1241" s="216">
        <v>522310</v>
      </c>
      <c r="I1241" s="328" t="s">
        <v>60</v>
      </c>
      <c r="J1241" s="61">
        <v>931104</v>
      </c>
      <c r="K1241" s="63" t="s">
        <v>1524</v>
      </c>
      <c r="L1241" s="215" t="s">
        <v>447</v>
      </c>
      <c r="M1241" s="218" t="s">
        <v>2128</v>
      </c>
      <c r="P1241" s="189" t="s">
        <v>877</v>
      </c>
      <c r="Q1241" s="63" t="s">
        <v>1524</v>
      </c>
      <c r="R1241" s="39" t="s">
        <v>295</v>
      </c>
    </row>
    <row r="1242" spans="1:18">
      <c r="A1242" s="189" t="s">
        <v>1311</v>
      </c>
      <c r="B1242" s="216">
        <v>25400</v>
      </c>
      <c r="C1242" s="40" t="s">
        <v>2923</v>
      </c>
      <c r="D1242" s="216">
        <v>931400</v>
      </c>
      <c r="E1242" s="40" t="s">
        <v>2934</v>
      </c>
      <c r="F1242" s="216" t="s">
        <v>1130</v>
      </c>
      <c r="G1242" s="40" t="s">
        <v>2943</v>
      </c>
      <c r="H1242" s="216">
        <v>522310</v>
      </c>
      <c r="I1242" s="328" t="s">
        <v>60</v>
      </c>
      <c r="J1242" s="61">
        <v>931104</v>
      </c>
      <c r="K1242" s="63" t="s">
        <v>1524</v>
      </c>
      <c r="L1242" s="215" t="s">
        <v>1455</v>
      </c>
      <c r="M1242" s="218" t="s">
        <v>2128</v>
      </c>
      <c r="P1242" s="189" t="s">
        <v>315</v>
      </c>
      <c r="Q1242" s="63" t="s">
        <v>1524</v>
      </c>
      <c r="R1242" s="39" t="s">
        <v>295</v>
      </c>
    </row>
    <row r="1243" spans="1:18">
      <c r="A1243" s="189" t="s">
        <v>411</v>
      </c>
      <c r="B1243" s="216">
        <v>25400</v>
      </c>
      <c r="C1243" s="40" t="s">
        <v>2923</v>
      </c>
      <c r="D1243" s="216">
        <v>931400</v>
      </c>
      <c r="E1243" s="40" t="s">
        <v>2934</v>
      </c>
      <c r="F1243" s="216" t="s">
        <v>516</v>
      </c>
      <c r="G1243" s="40" t="s">
        <v>2944</v>
      </c>
      <c r="H1243" s="216">
        <v>522310</v>
      </c>
      <c r="I1243" s="328" t="s">
        <v>60</v>
      </c>
      <c r="J1243" s="61">
        <v>931104</v>
      </c>
      <c r="K1243" s="63" t="s">
        <v>1524</v>
      </c>
      <c r="L1243" s="215" t="s">
        <v>448</v>
      </c>
      <c r="M1243" s="218" t="s">
        <v>2128</v>
      </c>
      <c r="P1243" s="189" t="s">
        <v>867</v>
      </c>
      <c r="Q1243" s="63" t="s">
        <v>1524</v>
      </c>
      <c r="R1243" s="39" t="s">
        <v>295</v>
      </c>
    </row>
    <row r="1244" spans="1:18">
      <c r="A1244" s="189" t="s">
        <v>2456</v>
      </c>
      <c r="B1244" s="309">
        <v>25620</v>
      </c>
      <c r="C1244" s="40" t="s">
        <v>2347</v>
      </c>
      <c r="D1244" s="310">
        <v>931750</v>
      </c>
      <c r="E1244" s="40" t="s">
        <v>2347</v>
      </c>
      <c r="F1244" s="310"/>
      <c r="G1244" s="40" t="s">
        <v>1377</v>
      </c>
      <c r="H1244" s="311">
        <v>522310</v>
      </c>
      <c r="I1244" s="328" t="s">
        <v>60</v>
      </c>
      <c r="J1244" s="310">
        <v>931750</v>
      </c>
      <c r="K1244" s="307" t="s">
        <v>1524</v>
      </c>
      <c r="L1244" s="308" t="s">
        <v>448</v>
      </c>
      <c r="M1244" s="312" t="s">
        <v>2128</v>
      </c>
      <c r="P1244" s="189" t="s">
        <v>875</v>
      </c>
      <c r="Q1244" s="63" t="s">
        <v>1524</v>
      </c>
      <c r="R1244" s="39" t="s">
        <v>295</v>
      </c>
    </row>
    <row r="1245" spans="1:18">
      <c r="A1245" s="189" t="s">
        <v>2639</v>
      </c>
      <c r="B1245" s="216">
        <v>25400</v>
      </c>
      <c r="C1245" s="40" t="s">
        <v>2923</v>
      </c>
      <c r="D1245" s="358">
        <v>931400</v>
      </c>
      <c r="E1245" s="40" t="s">
        <v>2934</v>
      </c>
      <c r="F1245" s="350" t="s">
        <v>513</v>
      </c>
      <c r="G1245" s="40" t="s">
        <v>2938</v>
      </c>
      <c r="H1245" s="358">
        <v>521360</v>
      </c>
      <c r="I1245" s="328" t="s">
        <v>105</v>
      </c>
      <c r="J1245" s="350">
        <v>931104</v>
      </c>
      <c r="K1245" s="63" t="s">
        <v>1524</v>
      </c>
      <c r="L1245" s="215" t="s">
        <v>446</v>
      </c>
      <c r="M1245" s="218" t="s">
        <v>2133</v>
      </c>
      <c r="P1245" s="189" t="s">
        <v>309</v>
      </c>
      <c r="Q1245" s="63" t="s">
        <v>1524</v>
      </c>
      <c r="R1245" s="39" t="s">
        <v>295</v>
      </c>
    </row>
    <row r="1246" spans="1:18">
      <c r="A1246" s="189" t="s">
        <v>2036</v>
      </c>
      <c r="B1246" s="216">
        <v>25400</v>
      </c>
      <c r="C1246" s="40" t="s">
        <v>2923</v>
      </c>
      <c r="D1246" s="216">
        <v>931183</v>
      </c>
      <c r="E1246" s="40" t="s">
        <v>2929</v>
      </c>
      <c r="F1246" s="216"/>
      <c r="G1246" s="40" t="s">
        <v>1377</v>
      </c>
      <c r="H1246" s="216">
        <v>521380</v>
      </c>
      <c r="I1246" s="328" t="s">
        <v>57</v>
      </c>
      <c r="J1246" s="61">
        <v>931104</v>
      </c>
      <c r="K1246" s="63" t="s">
        <v>1766</v>
      </c>
      <c r="L1246" s="215" t="s">
        <v>1775</v>
      </c>
      <c r="M1246" s="218" t="s">
        <v>2133</v>
      </c>
      <c r="P1246" s="189" t="s">
        <v>870</v>
      </c>
      <c r="Q1246" s="63" t="s">
        <v>1524</v>
      </c>
      <c r="R1246" s="39" t="s">
        <v>295</v>
      </c>
    </row>
    <row r="1247" spans="1:18">
      <c r="A1247" s="189" t="s">
        <v>575</v>
      </c>
      <c r="B1247" s="216">
        <v>25400</v>
      </c>
      <c r="C1247" s="40" t="s">
        <v>2923</v>
      </c>
      <c r="D1247" s="216">
        <v>931235</v>
      </c>
      <c r="E1247" s="40" t="s">
        <v>46</v>
      </c>
      <c r="F1247" s="216"/>
      <c r="G1247" s="40" t="s">
        <v>1377</v>
      </c>
      <c r="H1247" s="216">
        <v>521380</v>
      </c>
      <c r="I1247" s="328" t="s">
        <v>57</v>
      </c>
      <c r="J1247" s="61">
        <v>931104</v>
      </c>
      <c r="K1247" s="63" t="s">
        <v>1766</v>
      </c>
      <c r="L1247" s="215" t="s">
        <v>46</v>
      </c>
      <c r="M1247" s="218" t="s">
        <v>2133</v>
      </c>
      <c r="P1247" s="189" t="s">
        <v>299</v>
      </c>
      <c r="Q1247" s="63" t="s">
        <v>1524</v>
      </c>
      <c r="R1247" s="39" t="s">
        <v>295</v>
      </c>
    </row>
    <row r="1248" spans="1:18">
      <c r="A1248" s="189" t="s">
        <v>2409</v>
      </c>
      <c r="B1248" s="216">
        <v>25510</v>
      </c>
      <c r="C1248" s="40" t="s">
        <v>2954</v>
      </c>
      <c r="D1248" s="216">
        <v>931108</v>
      </c>
      <c r="E1248" s="40" t="s">
        <v>2954</v>
      </c>
      <c r="F1248" s="216" t="s">
        <v>512</v>
      </c>
      <c r="G1248" s="40" t="s">
        <v>2952</v>
      </c>
      <c r="H1248" s="216">
        <v>526950</v>
      </c>
      <c r="I1248" s="328" t="s">
        <v>583</v>
      </c>
      <c r="J1248" s="61">
        <v>931108</v>
      </c>
      <c r="K1248" s="63" t="s">
        <v>450</v>
      </c>
      <c r="L1248" s="215" t="s">
        <v>444</v>
      </c>
      <c r="M1248" s="218" t="s">
        <v>2128</v>
      </c>
      <c r="P1248" s="189" t="s">
        <v>2021</v>
      </c>
      <c r="Q1248" s="63" t="s">
        <v>1524</v>
      </c>
      <c r="R1248" s="39" t="s">
        <v>295</v>
      </c>
    </row>
    <row r="1249" spans="1:18">
      <c r="A1249" s="189" t="s">
        <v>2664</v>
      </c>
      <c r="B1249" s="216">
        <v>25400</v>
      </c>
      <c r="C1249" s="40" t="s">
        <v>2923</v>
      </c>
      <c r="D1249" s="216">
        <v>931119</v>
      </c>
      <c r="E1249" s="40" t="s">
        <v>23</v>
      </c>
      <c r="F1249" s="216" t="s">
        <v>523</v>
      </c>
      <c r="G1249" s="40" t="s">
        <v>2928</v>
      </c>
      <c r="H1249" s="358">
        <v>526950</v>
      </c>
      <c r="I1249" s="328" t="s">
        <v>583</v>
      </c>
      <c r="J1249" s="61">
        <v>931104</v>
      </c>
      <c r="K1249" s="63" t="s">
        <v>23</v>
      </c>
      <c r="L1249" s="215" t="s">
        <v>437</v>
      </c>
      <c r="M1249" s="218" t="s">
        <v>2128</v>
      </c>
      <c r="P1249" s="189" t="s">
        <v>302</v>
      </c>
      <c r="Q1249" s="63" t="s">
        <v>1524</v>
      </c>
      <c r="R1249" s="39" t="s">
        <v>295</v>
      </c>
    </row>
    <row r="1250" spans="1:18">
      <c r="A1250" s="189" t="s">
        <v>2700</v>
      </c>
      <c r="B1250" s="216">
        <v>25400</v>
      </c>
      <c r="C1250" s="40" t="s">
        <v>2923</v>
      </c>
      <c r="D1250" s="358">
        <v>931205</v>
      </c>
      <c r="E1250" s="40" t="s">
        <v>2237</v>
      </c>
      <c r="F1250" s="350"/>
      <c r="G1250" s="40" t="s">
        <v>1377</v>
      </c>
      <c r="H1250" s="358">
        <v>526950</v>
      </c>
      <c r="I1250" s="328" t="s">
        <v>583</v>
      </c>
      <c r="J1250" s="350">
        <v>931104</v>
      </c>
      <c r="K1250" s="63" t="s">
        <v>449</v>
      </c>
      <c r="L1250" s="215" t="s">
        <v>2237</v>
      </c>
      <c r="M1250" s="218" t="s">
        <v>2128</v>
      </c>
      <c r="P1250" s="189" t="s">
        <v>876</v>
      </c>
      <c r="Q1250" s="63" t="s">
        <v>1524</v>
      </c>
      <c r="R1250" s="39" t="s">
        <v>295</v>
      </c>
    </row>
    <row r="1251" spans="1:18">
      <c r="A1251" s="189" t="s">
        <v>2394</v>
      </c>
      <c r="B1251" s="216">
        <v>25400</v>
      </c>
      <c r="C1251" s="40" t="s">
        <v>2923</v>
      </c>
      <c r="D1251" s="216">
        <v>931400</v>
      </c>
      <c r="E1251" s="40" t="s">
        <v>2934</v>
      </c>
      <c r="F1251" s="216" t="s">
        <v>517</v>
      </c>
      <c r="G1251" s="40" t="s">
        <v>2936</v>
      </c>
      <c r="H1251" s="216">
        <v>526950</v>
      </c>
      <c r="I1251" s="328" t="s">
        <v>583</v>
      </c>
      <c r="J1251" s="61">
        <v>931104</v>
      </c>
      <c r="K1251" s="63" t="s">
        <v>1524</v>
      </c>
      <c r="L1251" s="215" t="s">
        <v>1224</v>
      </c>
      <c r="M1251" s="218" t="s">
        <v>2128</v>
      </c>
      <c r="P1251" s="189" t="s">
        <v>297</v>
      </c>
      <c r="Q1251" s="63" t="s">
        <v>1524</v>
      </c>
      <c r="R1251" s="39" t="s">
        <v>295</v>
      </c>
    </row>
    <row r="1252" spans="1:18">
      <c r="A1252" s="189" t="s">
        <v>2190</v>
      </c>
      <c r="B1252" s="216">
        <v>25400</v>
      </c>
      <c r="C1252" s="40" t="s">
        <v>2923</v>
      </c>
      <c r="D1252" s="216">
        <v>931400</v>
      </c>
      <c r="E1252" s="40" t="s">
        <v>2934</v>
      </c>
      <c r="F1252" s="216" t="s">
        <v>513</v>
      </c>
      <c r="G1252" s="40" t="s">
        <v>2938</v>
      </c>
      <c r="H1252" s="216">
        <v>526950</v>
      </c>
      <c r="I1252" s="328" t="s">
        <v>583</v>
      </c>
      <c r="J1252" s="61">
        <v>931104</v>
      </c>
      <c r="K1252" s="63" t="s">
        <v>1524</v>
      </c>
      <c r="L1252" s="215" t="s">
        <v>446</v>
      </c>
      <c r="M1252" s="218" t="s">
        <v>2128</v>
      </c>
      <c r="P1252" s="189" t="s">
        <v>316</v>
      </c>
      <c r="Q1252" s="63" t="s">
        <v>1524</v>
      </c>
      <c r="R1252" s="39" t="s">
        <v>295</v>
      </c>
    </row>
    <row r="1253" spans="1:18">
      <c r="A1253" s="189" t="s">
        <v>2387</v>
      </c>
      <c r="B1253" s="216">
        <v>25400</v>
      </c>
      <c r="C1253" s="40" t="s">
        <v>2923</v>
      </c>
      <c r="D1253" s="216">
        <v>931400</v>
      </c>
      <c r="E1253" s="40" t="s">
        <v>2934</v>
      </c>
      <c r="F1253" s="216" t="s">
        <v>519</v>
      </c>
      <c r="G1253" s="40" t="s">
        <v>2939</v>
      </c>
      <c r="H1253" s="216">
        <v>526950</v>
      </c>
      <c r="I1253" s="328" t="s">
        <v>583</v>
      </c>
      <c r="J1253" s="61">
        <v>931104</v>
      </c>
      <c r="K1253" s="63" t="s">
        <v>1524</v>
      </c>
      <c r="L1253" s="215" t="s">
        <v>359</v>
      </c>
      <c r="M1253" s="218" t="s">
        <v>2128</v>
      </c>
      <c r="P1253" t="s">
        <v>2986</v>
      </c>
      <c r="Q1253" s="7" t="s">
        <v>1524</v>
      </c>
      <c r="R1253" s="7" t="s">
        <v>295</v>
      </c>
    </row>
    <row r="1254" spans="1:18">
      <c r="A1254" s="189" t="s">
        <v>1968</v>
      </c>
      <c r="B1254" s="216">
        <v>25400</v>
      </c>
      <c r="C1254" s="40" t="s">
        <v>2923</v>
      </c>
      <c r="D1254" s="216">
        <v>931400</v>
      </c>
      <c r="E1254" s="40" t="s">
        <v>2934</v>
      </c>
      <c r="F1254" s="216" t="s">
        <v>520</v>
      </c>
      <c r="G1254" s="40" t="s">
        <v>2940</v>
      </c>
      <c r="H1254" s="216">
        <v>526950</v>
      </c>
      <c r="I1254" s="328" t="s">
        <v>583</v>
      </c>
      <c r="J1254" s="61">
        <v>931104</v>
      </c>
      <c r="K1254" s="63" t="s">
        <v>1524</v>
      </c>
      <c r="L1254" s="215" t="s">
        <v>447</v>
      </c>
      <c r="M1254" s="218" t="s">
        <v>2128</v>
      </c>
      <c r="P1254" t="s">
        <v>2987</v>
      </c>
      <c r="Q1254" s="7" t="s">
        <v>1524</v>
      </c>
      <c r="R1254" s="7" t="s">
        <v>295</v>
      </c>
    </row>
    <row r="1255" spans="1:18">
      <c r="A1255" s="189" t="s">
        <v>846</v>
      </c>
      <c r="B1255" s="216">
        <v>25550</v>
      </c>
      <c r="C1255" s="40" t="s">
        <v>2955</v>
      </c>
      <c r="D1255" s="216">
        <v>931101</v>
      </c>
      <c r="E1255" s="40" t="s">
        <v>2956</v>
      </c>
      <c r="F1255" s="216"/>
      <c r="G1255" s="40" t="s">
        <v>1377</v>
      </c>
      <c r="H1255" s="216">
        <v>521420</v>
      </c>
      <c r="I1255" s="328" t="s">
        <v>90</v>
      </c>
      <c r="J1255" s="61">
        <v>931101</v>
      </c>
      <c r="K1255" s="63" t="s">
        <v>47</v>
      </c>
      <c r="L1255" s="215" t="s">
        <v>443</v>
      </c>
      <c r="M1255" s="218" t="s">
        <v>2128</v>
      </c>
      <c r="P1255" s="189" t="s">
        <v>2400</v>
      </c>
      <c r="Q1255" s="63" t="s">
        <v>23</v>
      </c>
      <c r="R1255" s="215" t="s">
        <v>436</v>
      </c>
    </row>
    <row r="1256" spans="1:18">
      <c r="A1256" s="189" t="s">
        <v>804</v>
      </c>
      <c r="B1256" s="216">
        <v>25540</v>
      </c>
      <c r="C1256" s="40" t="s">
        <v>442</v>
      </c>
      <c r="D1256" s="216">
        <v>931116</v>
      </c>
      <c r="E1256" s="40" t="s">
        <v>442</v>
      </c>
      <c r="F1256" s="216"/>
      <c r="G1256" s="40" t="s">
        <v>1377</v>
      </c>
      <c r="H1256" s="216">
        <v>521420</v>
      </c>
      <c r="I1256" s="328" t="s">
        <v>90</v>
      </c>
      <c r="J1256" s="61">
        <v>931116</v>
      </c>
      <c r="K1256" s="63" t="s">
        <v>47</v>
      </c>
      <c r="L1256" s="215" t="s">
        <v>442</v>
      </c>
      <c r="M1256" s="218" t="s">
        <v>2128</v>
      </c>
      <c r="P1256" s="189" t="s">
        <v>1521</v>
      </c>
      <c r="Q1256" s="63" t="s">
        <v>23</v>
      </c>
      <c r="R1256" s="215" t="s">
        <v>436</v>
      </c>
    </row>
    <row r="1257" spans="1:18">
      <c r="A1257" s="189" t="s">
        <v>1724</v>
      </c>
      <c r="B1257" s="216">
        <v>25400</v>
      </c>
      <c r="C1257" s="40" t="s">
        <v>2923</v>
      </c>
      <c r="D1257" s="216">
        <v>931119</v>
      </c>
      <c r="E1257" s="40" t="s">
        <v>23</v>
      </c>
      <c r="F1257" s="216" t="s">
        <v>525</v>
      </c>
      <c r="G1257" s="40" t="s">
        <v>2942</v>
      </c>
      <c r="H1257" s="216">
        <v>521420</v>
      </c>
      <c r="I1257" s="328" t="s">
        <v>90</v>
      </c>
      <c r="J1257" s="61">
        <v>931104</v>
      </c>
      <c r="K1257" s="63" t="s">
        <v>23</v>
      </c>
      <c r="L1257" s="215" t="s">
        <v>438</v>
      </c>
      <c r="M1257" s="218" t="s">
        <v>2128</v>
      </c>
      <c r="P1257" s="189" t="s">
        <v>1690</v>
      </c>
      <c r="Q1257" s="63" t="s">
        <v>23</v>
      </c>
      <c r="R1257" s="215" t="s">
        <v>436</v>
      </c>
    </row>
    <row r="1258" spans="1:18">
      <c r="A1258" s="189" t="s">
        <v>2143</v>
      </c>
      <c r="B1258" s="216">
        <v>25400</v>
      </c>
      <c r="C1258" s="40" t="s">
        <v>2923</v>
      </c>
      <c r="D1258" s="216">
        <v>931119</v>
      </c>
      <c r="E1258" s="40" t="s">
        <v>23</v>
      </c>
      <c r="F1258" s="216" t="s">
        <v>521</v>
      </c>
      <c r="G1258" s="40" t="s">
        <v>2924</v>
      </c>
      <c r="H1258" s="216">
        <v>521420</v>
      </c>
      <c r="I1258" s="328" t="s">
        <v>90</v>
      </c>
      <c r="J1258" s="61">
        <v>931104</v>
      </c>
      <c r="K1258" s="63" t="s">
        <v>23</v>
      </c>
      <c r="L1258" s="215" t="s">
        <v>435</v>
      </c>
      <c r="M1258" s="218" t="s">
        <v>2128</v>
      </c>
      <c r="P1258" s="189" t="s">
        <v>158</v>
      </c>
      <c r="Q1258" s="63" t="s">
        <v>23</v>
      </c>
      <c r="R1258" s="215" t="s">
        <v>436</v>
      </c>
    </row>
    <row r="1259" spans="1:18">
      <c r="A1259" s="189" t="s">
        <v>1506</v>
      </c>
      <c r="B1259" s="216">
        <v>25400</v>
      </c>
      <c r="C1259" s="40" t="s">
        <v>2923</v>
      </c>
      <c r="D1259" s="216">
        <v>931119</v>
      </c>
      <c r="E1259" s="40" t="s">
        <v>23</v>
      </c>
      <c r="F1259" s="216" t="s">
        <v>523</v>
      </c>
      <c r="G1259" s="40" t="s">
        <v>2928</v>
      </c>
      <c r="H1259" s="216">
        <v>521420</v>
      </c>
      <c r="I1259" s="328" t="s">
        <v>90</v>
      </c>
      <c r="J1259" s="61">
        <v>931104</v>
      </c>
      <c r="K1259" s="63" t="s">
        <v>23</v>
      </c>
      <c r="L1259" s="215" t="s">
        <v>437</v>
      </c>
      <c r="M1259" s="218" t="s">
        <v>2128</v>
      </c>
      <c r="P1259" s="189" t="s">
        <v>1283</v>
      </c>
      <c r="Q1259" s="63" t="s">
        <v>23</v>
      </c>
      <c r="R1259" s="215" t="s">
        <v>436</v>
      </c>
    </row>
    <row r="1260" spans="1:18">
      <c r="A1260" s="189" t="s">
        <v>762</v>
      </c>
      <c r="B1260" s="216">
        <v>25590</v>
      </c>
      <c r="C1260" s="40" t="s">
        <v>1564</v>
      </c>
      <c r="D1260" s="216">
        <v>931150</v>
      </c>
      <c r="E1260" s="40" t="s">
        <v>1564</v>
      </c>
      <c r="F1260" s="216"/>
      <c r="G1260" s="40" t="s">
        <v>1377</v>
      </c>
      <c r="H1260" s="216">
        <v>521420</v>
      </c>
      <c r="I1260" s="328" t="s">
        <v>90</v>
      </c>
      <c r="J1260" s="61">
        <v>931150</v>
      </c>
      <c r="K1260" s="63" t="s">
        <v>47</v>
      </c>
      <c r="L1260" s="215" t="s">
        <v>1564</v>
      </c>
      <c r="M1260" s="218" t="s">
        <v>2128</v>
      </c>
      <c r="P1260" s="189" t="s">
        <v>160</v>
      </c>
      <c r="Q1260" s="63" t="s">
        <v>23</v>
      </c>
      <c r="R1260" s="215" t="s">
        <v>436</v>
      </c>
    </row>
    <row r="1261" spans="1:18">
      <c r="A1261" s="189" t="s">
        <v>2637</v>
      </c>
      <c r="B1261" s="216">
        <v>25430</v>
      </c>
      <c r="C1261" s="40" t="s">
        <v>2951</v>
      </c>
      <c r="D1261" s="358">
        <v>931170</v>
      </c>
      <c r="E1261" s="40" t="s">
        <v>1515</v>
      </c>
      <c r="F1261" s="350" t="s">
        <v>512</v>
      </c>
      <c r="G1261" s="40" t="s">
        <v>2952</v>
      </c>
      <c r="H1261" s="358">
        <v>521420</v>
      </c>
      <c r="I1261" s="328" t="s">
        <v>90</v>
      </c>
      <c r="J1261" s="358">
        <v>931170</v>
      </c>
      <c r="K1261" s="63" t="s">
        <v>47</v>
      </c>
      <c r="L1261" s="215" t="s">
        <v>508</v>
      </c>
      <c r="M1261" s="218" t="s">
        <v>2128</v>
      </c>
      <c r="P1261" s="189" t="s">
        <v>2629</v>
      </c>
      <c r="Q1261" s="63" t="s">
        <v>23</v>
      </c>
      <c r="R1261" s="215" t="s">
        <v>436</v>
      </c>
    </row>
    <row r="1262" spans="1:18">
      <c r="A1262" s="189" t="s">
        <v>2300</v>
      </c>
      <c r="B1262" s="216">
        <v>25430</v>
      </c>
      <c r="C1262" s="40" t="s">
        <v>2951</v>
      </c>
      <c r="D1262" s="216">
        <v>931170</v>
      </c>
      <c r="E1262" s="40" t="s">
        <v>1515</v>
      </c>
      <c r="F1262" s="216" t="s">
        <v>526</v>
      </c>
      <c r="G1262" s="40" t="s">
        <v>2926</v>
      </c>
      <c r="H1262" s="216">
        <v>521420</v>
      </c>
      <c r="I1262" s="328" t="s">
        <v>90</v>
      </c>
      <c r="J1262" s="61">
        <v>931170</v>
      </c>
      <c r="K1262" s="63" t="s">
        <v>47</v>
      </c>
      <c r="L1262" s="215" t="s">
        <v>508</v>
      </c>
      <c r="M1262" s="218" t="s">
        <v>2128</v>
      </c>
      <c r="P1262" s="189" t="s">
        <v>175</v>
      </c>
      <c r="Q1262" s="63" t="s">
        <v>23</v>
      </c>
      <c r="R1262" s="215" t="s">
        <v>436</v>
      </c>
    </row>
    <row r="1263" spans="1:18">
      <c r="A1263" s="189" t="s">
        <v>1204</v>
      </c>
      <c r="B1263" s="216">
        <v>25430</v>
      </c>
      <c r="C1263" s="40" t="s">
        <v>2951</v>
      </c>
      <c r="D1263" s="216">
        <v>931170</v>
      </c>
      <c r="E1263" s="40" t="s">
        <v>1515</v>
      </c>
      <c r="F1263" s="216"/>
      <c r="G1263" s="40" t="s">
        <v>1377</v>
      </c>
      <c r="H1263" s="216">
        <v>521420</v>
      </c>
      <c r="I1263" s="328" t="s">
        <v>90</v>
      </c>
      <c r="J1263" s="61">
        <v>931170</v>
      </c>
      <c r="K1263" s="63" t="s">
        <v>47</v>
      </c>
      <c r="L1263" s="215" t="s">
        <v>508</v>
      </c>
      <c r="M1263" s="218" t="s">
        <v>2128</v>
      </c>
      <c r="P1263" s="189" t="s">
        <v>161</v>
      </c>
      <c r="Q1263" s="63" t="s">
        <v>23</v>
      </c>
      <c r="R1263" s="215" t="s">
        <v>436</v>
      </c>
    </row>
    <row r="1264" spans="1:18">
      <c r="A1264" s="189" t="s">
        <v>2376</v>
      </c>
      <c r="B1264" s="216">
        <v>25430</v>
      </c>
      <c r="C1264" s="40" t="s">
        <v>2951</v>
      </c>
      <c r="D1264" s="216">
        <v>931170</v>
      </c>
      <c r="E1264" s="40" t="s">
        <v>1515</v>
      </c>
      <c r="F1264" s="216" t="s">
        <v>527</v>
      </c>
      <c r="G1264" s="40" t="s">
        <v>2927</v>
      </c>
      <c r="H1264" s="216">
        <v>521420</v>
      </c>
      <c r="I1264" s="328" t="s">
        <v>90</v>
      </c>
      <c r="J1264" s="61">
        <v>931170</v>
      </c>
      <c r="K1264" s="63" t="s">
        <v>47</v>
      </c>
      <c r="L1264" s="215" t="s">
        <v>508</v>
      </c>
      <c r="M1264" s="218" t="s">
        <v>2128</v>
      </c>
      <c r="P1264" s="189" t="s">
        <v>2145</v>
      </c>
      <c r="Q1264" s="63" t="s">
        <v>23</v>
      </c>
      <c r="R1264" s="215" t="s">
        <v>436</v>
      </c>
    </row>
    <row r="1265" spans="1:18">
      <c r="A1265" s="189" t="s">
        <v>1045</v>
      </c>
      <c r="B1265" s="216">
        <v>25420</v>
      </c>
      <c r="C1265" s="40" t="s">
        <v>449</v>
      </c>
      <c r="D1265" s="216">
        <v>931186</v>
      </c>
      <c r="E1265" s="40" t="s">
        <v>504</v>
      </c>
      <c r="F1265" s="216"/>
      <c r="G1265" s="40" t="s">
        <v>1377</v>
      </c>
      <c r="H1265" s="216">
        <v>521420</v>
      </c>
      <c r="I1265" s="328" t="s">
        <v>90</v>
      </c>
      <c r="J1265" s="61">
        <v>931180</v>
      </c>
      <c r="K1265" s="63" t="s">
        <v>449</v>
      </c>
      <c r="L1265" s="215" t="s">
        <v>504</v>
      </c>
      <c r="M1265" s="218" t="s">
        <v>2128</v>
      </c>
      <c r="P1265" s="189" t="s">
        <v>696</v>
      </c>
      <c r="Q1265" s="63" t="s">
        <v>23</v>
      </c>
      <c r="R1265" s="215" t="s">
        <v>436</v>
      </c>
    </row>
    <row r="1266" spans="1:18">
      <c r="A1266" s="189" t="s">
        <v>1601</v>
      </c>
      <c r="B1266" s="216">
        <v>25400</v>
      </c>
      <c r="C1266" s="40" t="s">
        <v>2923</v>
      </c>
      <c r="D1266" s="216">
        <v>931200</v>
      </c>
      <c r="E1266" s="40" t="s">
        <v>2930</v>
      </c>
      <c r="F1266" s="216"/>
      <c r="G1266" s="40" t="s">
        <v>1377</v>
      </c>
      <c r="H1266" s="216">
        <v>521420</v>
      </c>
      <c r="I1266" s="328" t="s">
        <v>90</v>
      </c>
      <c r="J1266" s="61">
        <v>931104</v>
      </c>
      <c r="K1266" s="63" t="s">
        <v>450</v>
      </c>
      <c r="L1266" s="215" t="s">
        <v>1776</v>
      </c>
      <c r="M1266" s="218" t="s">
        <v>2128</v>
      </c>
      <c r="P1266" s="189" t="s">
        <v>1691</v>
      </c>
      <c r="Q1266" s="63" t="s">
        <v>23</v>
      </c>
      <c r="R1266" s="215" t="s">
        <v>436</v>
      </c>
    </row>
    <row r="1267" spans="1:18">
      <c r="A1267" s="189" t="s">
        <v>2255</v>
      </c>
      <c r="B1267" s="216">
        <v>25400</v>
      </c>
      <c r="C1267" s="40" t="s">
        <v>2923</v>
      </c>
      <c r="D1267" s="216">
        <v>931205</v>
      </c>
      <c r="E1267" s="40" t="s">
        <v>2237</v>
      </c>
      <c r="F1267" s="216" t="s">
        <v>1377</v>
      </c>
      <c r="G1267" s="40" t="s">
        <v>1377</v>
      </c>
      <c r="H1267" s="216">
        <v>521420</v>
      </c>
      <c r="I1267" s="328" t="s">
        <v>90</v>
      </c>
      <c r="J1267" s="61">
        <v>931104</v>
      </c>
      <c r="K1267" s="63" t="s">
        <v>449</v>
      </c>
      <c r="L1267" s="215" t="s">
        <v>2237</v>
      </c>
      <c r="M1267" s="218" t="s">
        <v>2128</v>
      </c>
      <c r="P1267" s="189" t="s">
        <v>176</v>
      </c>
      <c r="Q1267" s="63" t="s">
        <v>23</v>
      </c>
      <c r="R1267" s="215" t="s">
        <v>436</v>
      </c>
    </row>
    <row r="1268" spans="1:18">
      <c r="A1268" s="189" t="s">
        <v>2168</v>
      </c>
      <c r="B1268" s="216">
        <v>25400</v>
      </c>
      <c r="C1268" s="40" t="s">
        <v>2923</v>
      </c>
      <c r="D1268" s="216">
        <v>931230</v>
      </c>
      <c r="E1268" s="40" t="s">
        <v>2931</v>
      </c>
      <c r="F1268" s="216" t="s">
        <v>1377</v>
      </c>
      <c r="G1268" s="40" t="s">
        <v>1377</v>
      </c>
      <c r="H1268" s="216">
        <v>521420</v>
      </c>
      <c r="I1268" s="328" t="s">
        <v>90</v>
      </c>
      <c r="J1268" s="61">
        <v>931104</v>
      </c>
      <c r="K1268" s="63" t="s">
        <v>47</v>
      </c>
      <c r="L1268" s="215" t="s">
        <v>507</v>
      </c>
      <c r="M1268" s="218" t="s">
        <v>2128</v>
      </c>
      <c r="P1268" s="189" t="s">
        <v>692</v>
      </c>
      <c r="Q1268" s="63" t="s">
        <v>23</v>
      </c>
      <c r="R1268" s="215" t="s">
        <v>436</v>
      </c>
    </row>
    <row r="1269" spans="1:18">
      <c r="A1269" s="189" t="s">
        <v>1971</v>
      </c>
      <c r="B1269" s="216">
        <v>25400</v>
      </c>
      <c r="C1269" s="40" t="s">
        <v>2923</v>
      </c>
      <c r="D1269" s="216">
        <v>931300</v>
      </c>
      <c r="E1269" s="40" t="s">
        <v>1800</v>
      </c>
      <c r="F1269" s="216" t="s">
        <v>1377</v>
      </c>
      <c r="G1269" s="40" t="s">
        <v>1377</v>
      </c>
      <c r="H1269" s="216">
        <v>521420</v>
      </c>
      <c r="I1269" s="328" t="s">
        <v>90</v>
      </c>
      <c r="J1269" s="61">
        <v>931104</v>
      </c>
      <c r="K1269" s="63" t="s">
        <v>450</v>
      </c>
      <c r="L1269" s="215" t="s">
        <v>1778</v>
      </c>
      <c r="M1269" s="218" t="s">
        <v>2128</v>
      </c>
      <c r="P1269" s="189" t="s">
        <v>163</v>
      </c>
      <c r="Q1269" s="63" t="s">
        <v>23</v>
      </c>
      <c r="R1269" s="215" t="s">
        <v>436</v>
      </c>
    </row>
    <row r="1270" spans="1:18">
      <c r="A1270" s="189" t="s">
        <v>335</v>
      </c>
      <c r="B1270" s="216">
        <v>25400</v>
      </c>
      <c r="C1270" s="40" t="s">
        <v>2923</v>
      </c>
      <c r="D1270" s="216">
        <v>931400</v>
      </c>
      <c r="E1270" s="40" t="s">
        <v>2934</v>
      </c>
      <c r="F1270" s="216" t="s">
        <v>518</v>
      </c>
      <c r="G1270" s="40" t="s">
        <v>2935</v>
      </c>
      <c r="H1270" s="216">
        <v>521420</v>
      </c>
      <c r="I1270" s="328" t="s">
        <v>90</v>
      </c>
      <c r="J1270" s="61">
        <v>931104</v>
      </c>
      <c r="K1270" s="63" t="s">
        <v>1524</v>
      </c>
      <c r="L1270" s="215" t="s">
        <v>326</v>
      </c>
      <c r="M1270" s="218" t="s">
        <v>2128</v>
      </c>
      <c r="P1270" s="189" t="s">
        <v>178</v>
      </c>
      <c r="Q1270" s="63" t="s">
        <v>23</v>
      </c>
      <c r="R1270" s="215" t="s">
        <v>436</v>
      </c>
    </row>
    <row r="1271" spans="1:18">
      <c r="A1271" s="189" t="s">
        <v>2627</v>
      </c>
      <c r="B1271" s="216">
        <v>25400</v>
      </c>
      <c r="C1271" s="40" t="s">
        <v>2923</v>
      </c>
      <c r="D1271" s="358">
        <v>931400</v>
      </c>
      <c r="E1271" s="40" t="s">
        <v>2934</v>
      </c>
      <c r="F1271" s="350" t="s">
        <v>517</v>
      </c>
      <c r="G1271" s="40" t="s">
        <v>2936</v>
      </c>
      <c r="H1271" s="358">
        <v>521420</v>
      </c>
      <c r="I1271" s="328" t="s">
        <v>90</v>
      </c>
      <c r="J1271" s="350">
        <v>931104</v>
      </c>
      <c r="K1271" s="63" t="s">
        <v>1524</v>
      </c>
      <c r="L1271" s="215" t="s">
        <v>1224</v>
      </c>
      <c r="M1271" s="218" t="s">
        <v>2128</v>
      </c>
      <c r="P1271" s="189" t="s">
        <v>1599</v>
      </c>
      <c r="Q1271" s="63" t="s">
        <v>23</v>
      </c>
      <c r="R1271" s="215" t="s">
        <v>436</v>
      </c>
    </row>
    <row r="1272" spans="1:18">
      <c r="A1272" s="189" t="s">
        <v>303</v>
      </c>
      <c r="B1272" s="216">
        <v>25400</v>
      </c>
      <c r="C1272" s="40" t="s">
        <v>2923</v>
      </c>
      <c r="D1272" s="216">
        <v>931400</v>
      </c>
      <c r="E1272" s="40" t="s">
        <v>2934</v>
      </c>
      <c r="F1272" s="216" t="s">
        <v>514</v>
      </c>
      <c r="G1272" s="40" t="s">
        <v>2838</v>
      </c>
      <c r="H1272" s="216">
        <v>521420</v>
      </c>
      <c r="I1272" s="328" t="s">
        <v>90</v>
      </c>
      <c r="J1272" s="61">
        <v>931104</v>
      </c>
      <c r="K1272" s="63" t="s">
        <v>1524</v>
      </c>
      <c r="L1272" s="397" t="s">
        <v>295</v>
      </c>
      <c r="M1272" s="218" t="s">
        <v>2128</v>
      </c>
      <c r="P1272" s="189" t="s">
        <v>2576</v>
      </c>
      <c r="Q1272" s="63" t="s">
        <v>23</v>
      </c>
      <c r="R1272" s="215" t="s">
        <v>436</v>
      </c>
    </row>
    <row r="1273" spans="1:18">
      <c r="A1273" s="189" t="s">
        <v>241</v>
      </c>
      <c r="B1273" s="216">
        <v>25400</v>
      </c>
      <c r="C1273" s="40" t="s">
        <v>2923</v>
      </c>
      <c r="D1273" s="216">
        <v>931400</v>
      </c>
      <c r="E1273" s="40" t="s">
        <v>2934</v>
      </c>
      <c r="F1273" s="216" t="s">
        <v>515</v>
      </c>
      <c r="G1273" s="40" t="s">
        <v>2937</v>
      </c>
      <c r="H1273" s="216">
        <v>521420</v>
      </c>
      <c r="I1273" s="328" t="s">
        <v>90</v>
      </c>
      <c r="J1273" s="61">
        <v>931104</v>
      </c>
      <c r="K1273" s="63" t="s">
        <v>1524</v>
      </c>
      <c r="L1273" s="215" t="s">
        <v>445</v>
      </c>
      <c r="M1273" s="218" t="s">
        <v>2128</v>
      </c>
      <c r="P1273" s="189" t="s">
        <v>1726</v>
      </c>
      <c r="Q1273" s="63" t="s">
        <v>23</v>
      </c>
      <c r="R1273" s="215" t="s">
        <v>436</v>
      </c>
    </row>
    <row r="1274" spans="1:18">
      <c r="A1274" s="189" t="s">
        <v>276</v>
      </c>
      <c r="B1274" s="216">
        <v>25400</v>
      </c>
      <c r="C1274" s="40" t="s">
        <v>2923</v>
      </c>
      <c r="D1274" s="216">
        <v>931400</v>
      </c>
      <c r="E1274" s="40" t="s">
        <v>2934</v>
      </c>
      <c r="F1274" s="216" t="s">
        <v>513</v>
      </c>
      <c r="G1274" s="40" t="s">
        <v>2938</v>
      </c>
      <c r="H1274" s="216">
        <v>521420</v>
      </c>
      <c r="I1274" s="328" t="s">
        <v>90</v>
      </c>
      <c r="J1274" s="61">
        <v>931104</v>
      </c>
      <c r="K1274" s="63" t="s">
        <v>1524</v>
      </c>
      <c r="L1274" s="215" t="s">
        <v>446</v>
      </c>
      <c r="M1274" s="218" t="s">
        <v>2128</v>
      </c>
      <c r="P1274" s="189" t="s">
        <v>1385</v>
      </c>
      <c r="Q1274" s="63" t="s">
        <v>23</v>
      </c>
      <c r="R1274" s="215" t="s">
        <v>436</v>
      </c>
    </row>
    <row r="1275" spans="1:18">
      <c r="A1275" s="189" t="s">
        <v>2288</v>
      </c>
      <c r="B1275" s="216">
        <v>25400</v>
      </c>
      <c r="C1275" s="40" t="s">
        <v>2923</v>
      </c>
      <c r="D1275" s="216">
        <v>931400</v>
      </c>
      <c r="E1275" s="40" t="s">
        <v>2934</v>
      </c>
      <c r="F1275" s="216" t="s">
        <v>519</v>
      </c>
      <c r="G1275" s="40" t="s">
        <v>2939</v>
      </c>
      <c r="H1275" s="216">
        <v>521420</v>
      </c>
      <c r="I1275" s="328" t="s">
        <v>90</v>
      </c>
      <c r="J1275" s="61">
        <v>931104</v>
      </c>
      <c r="K1275" s="63" t="s">
        <v>1524</v>
      </c>
      <c r="L1275" s="215" t="s">
        <v>359</v>
      </c>
      <c r="M1275" s="218" t="s">
        <v>2128</v>
      </c>
      <c r="P1275" s="189" t="s">
        <v>697</v>
      </c>
      <c r="Q1275" s="63" t="s">
        <v>23</v>
      </c>
      <c r="R1275" s="215" t="s">
        <v>436</v>
      </c>
    </row>
    <row r="1276" spans="1:18">
      <c r="A1276" s="189" t="s">
        <v>377</v>
      </c>
      <c r="B1276" s="216">
        <v>25400</v>
      </c>
      <c r="C1276" s="40" t="s">
        <v>2923</v>
      </c>
      <c r="D1276" s="216">
        <v>931400</v>
      </c>
      <c r="E1276" s="40" t="s">
        <v>2934</v>
      </c>
      <c r="F1276" s="216" t="s">
        <v>520</v>
      </c>
      <c r="G1276" s="40" t="s">
        <v>2940</v>
      </c>
      <c r="H1276" s="216">
        <v>521420</v>
      </c>
      <c r="I1276" s="328" t="s">
        <v>90</v>
      </c>
      <c r="J1276" s="61">
        <v>931104</v>
      </c>
      <c r="K1276" s="63" t="s">
        <v>1524</v>
      </c>
      <c r="L1276" s="215" t="s">
        <v>447</v>
      </c>
      <c r="M1276" s="218" t="s">
        <v>2128</v>
      </c>
      <c r="P1276" s="189" t="s">
        <v>1622</v>
      </c>
      <c r="Q1276" s="63" t="s">
        <v>23</v>
      </c>
      <c r="R1276" s="215" t="s">
        <v>436</v>
      </c>
    </row>
    <row r="1277" spans="1:18">
      <c r="A1277" s="189" t="s">
        <v>409</v>
      </c>
      <c r="B1277" s="216">
        <v>25400</v>
      </c>
      <c r="C1277" s="40" t="s">
        <v>2923</v>
      </c>
      <c r="D1277" s="216">
        <v>931400</v>
      </c>
      <c r="E1277" s="40" t="s">
        <v>2934</v>
      </c>
      <c r="F1277" s="216" t="s">
        <v>516</v>
      </c>
      <c r="G1277" s="40" t="s">
        <v>2944</v>
      </c>
      <c r="H1277" s="216">
        <v>521420</v>
      </c>
      <c r="I1277" s="328" t="s">
        <v>90</v>
      </c>
      <c r="J1277" s="61">
        <v>931104</v>
      </c>
      <c r="K1277" s="63" t="s">
        <v>1524</v>
      </c>
      <c r="L1277" s="215" t="s">
        <v>448</v>
      </c>
      <c r="M1277" s="218" t="s">
        <v>2128</v>
      </c>
      <c r="P1277" s="189" t="s">
        <v>165</v>
      </c>
      <c r="Q1277" s="63" t="s">
        <v>23</v>
      </c>
      <c r="R1277" s="215" t="s">
        <v>436</v>
      </c>
    </row>
    <row r="1278" spans="1:18">
      <c r="A1278" s="189" t="s">
        <v>2462</v>
      </c>
      <c r="B1278" s="309">
        <v>25620</v>
      </c>
      <c r="C1278" s="40" t="s">
        <v>2347</v>
      </c>
      <c r="D1278" s="310">
        <v>931750</v>
      </c>
      <c r="E1278" s="40" t="s">
        <v>2347</v>
      </c>
      <c r="F1278" s="310"/>
      <c r="G1278" s="40" t="s">
        <v>1377</v>
      </c>
      <c r="H1278" s="311">
        <v>521420</v>
      </c>
      <c r="I1278" s="328" t="s">
        <v>90</v>
      </c>
      <c r="J1278" s="310">
        <v>931750</v>
      </c>
      <c r="K1278" s="307" t="s">
        <v>1524</v>
      </c>
      <c r="L1278" s="308" t="s">
        <v>448</v>
      </c>
      <c r="M1278" s="218" t="s">
        <v>2128</v>
      </c>
      <c r="P1278" s="189" t="s">
        <v>1769</v>
      </c>
      <c r="Q1278" s="63" t="s">
        <v>23</v>
      </c>
      <c r="R1278" s="215" t="s">
        <v>436</v>
      </c>
    </row>
    <row r="1279" spans="1:18">
      <c r="A1279" s="189" t="s">
        <v>1762</v>
      </c>
      <c r="B1279" s="216">
        <v>25540</v>
      </c>
      <c r="C1279" s="40" t="s">
        <v>442</v>
      </c>
      <c r="D1279" s="216">
        <v>931116</v>
      </c>
      <c r="E1279" s="40" t="s">
        <v>442</v>
      </c>
      <c r="F1279" s="216"/>
      <c r="G1279" s="40" t="s">
        <v>1377</v>
      </c>
      <c r="H1279" s="216">
        <v>521720</v>
      </c>
      <c r="I1279" s="328" t="s">
        <v>121</v>
      </c>
      <c r="J1279" s="61">
        <v>931116</v>
      </c>
      <c r="K1279" s="63" t="s">
        <v>47</v>
      </c>
      <c r="L1279" s="215" t="s">
        <v>442</v>
      </c>
      <c r="M1279" s="218" t="s">
        <v>2128</v>
      </c>
      <c r="P1279" s="189" t="s">
        <v>1830</v>
      </c>
      <c r="Q1279" s="63" t="s">
        <v>23</v>
      </c>
      <c r="R1279" s="215" t="s">
        <v>436</v>
      </c>
    </row>
    <row r="1280" spans="1:18">
      <c r="A1280" s="189" t="s">
        <v>136</v>
      </c>
      <c r="B1280" s="216">
        <v>25400</v>
      </c>
      <c r="C1280" s="40" t="s">
        <v>2923</v>
      </c>
      <c r="D1280" s="216">
        <v>931119</v>
      </c>
      <c r="E1280" s="40" t="s">
        <v>23</v>
      </c>
      <c r="F1280" s="216" t="s">
        <v>521</v>
      </c>
      <c r="G1280" s="40" t="s">
        <v>2924</v>
      </c>
      <c r="H1280" s="216">
        <v>521720</v>
      </c>
      <c r="I1280" s="328" t="s">
        <v>121</v>
      </c>
      <c r="J1280" s="61">
        <v>931104</v>
      </c>
      <c r="K1280" s="63" t="s">
        <v>23</v>
      </c>
      <c r="L1280" s="215" t="s">
        <v>435</v>
      </c>
      <c r="M1280" s="218" t="s">
        <v>2128</v>
      </c>
      <c r="P1280" s="189" t="s">
        <v>2243</v>
      </c>
      <c r="Q1280" s="63" t="s">
        <v>23</v>
      </c>
      <c r="R1280" s="215" t="s">
        <v>436</v>
      </c>
    </row>
    <row r="1281" spans="1:18">
      <c r="A1281" s="189" t="s">
        <v>1769</v>
      </c>
      <c r="B1281" s="216">
        <v>25400</v>
      </c>
      <c r="C1281" s="40" t="s">
        <v>2923</v>
      </c>
      <c r="D1281" s="216">
        <v>931119</v>
      </c>
      <c r="E1281" s="40" t="s">
        <v>23</v>
      </c>
      <c r="F1281" s="216" t="s">
        <v>522</v>
      </c>
      <c r="G1281" s="40" t="s">
        <v>2925</v>
      </c>
      <c r="H1281" s="216">
        <v>521720</v>
      </c>
      <c r="I1281" s="328" t="s">
        <v>121</v>
      </c>
      <c r="J1281" s="61">
        <v>931104</v>
      </c>
      <c r="K1281" s="63" t="s">
        <v>23</v>
      </c>
      <c r="L1281" s="215" t="s">
        <v>436</v>
      </c>
      <c r="M1281" s="218" t="s">
        <v>2128</v>
      </c>
      <c r="P1281" s="189" t="s">
        <v>2244</v>
      </c>
      <c r="Q1281" s="63" t="s">
        <v>23</v>
      </c>
      <c r="R1281" s="215" t="s">
        <v>436</v>
      </c>
    </row>
    <row r="1282" spans="1:18">
      <c r="A1282" s="189" t="s">
        <v>2383</v>
      </c>
      <c r="B1282" s="216">
        <v>25400</v>
      </c>
      <c r="C1282" s="40" t="s">
        <v>2923</v>
      </c>
      <c r="D1282" s="216">
        <v>931119</v>
      </c>
      <c r="E1282" s="40" t="s">
        <v>23</v>
      </c>
      <c r="F1282" s="216" t="s">
        <v>526</v>
      </c>
      <c r="G1282" s="40" t="s">
        <v>2926</v>
      </c>
      <c r="H1282" s="216">
        <v>521720</v>
      </c>
      <c r="I1282" s="328" t="s">
        <v>121</v>
      </c>
      <c r="J1282" s="61">
        <v>931104</v>
      </c>
      <c r="K1282" s="63" t="s">
        <v>23</v>
      </c>
      <c r="L1282" s="215" t="s">
        <v>439</v>
      </c>
      <c r="M1282" s="218" t="s">
        <v>2128</v>
      </c>
      <c r="P1282" s="189" t="s">
        <v>695</v>
      </c>
      <c r="Q1282" s="63" t="s">
        <v>23</v>
      </c>
      <c r="R1282" s="215" t="s">
        <v>436</v>
      </c>
    </row>
    <row r="1283" spans="1:18">
      <c r="A1283" s="189" t="s">
        <v>2055</v>
      </c>
      <c r="B1283" s="216">
        <v>25400</v>
      </c>
      <c r="C1283" s="40" t="s">
        <v>2923</v>
      </c>
      <c r="D1283" s="216">
        <v>931119</v>
      </c>
      <c r="E1283" s="40" t="s">
        <v>23</v>
      </c>
      <c r="F1283" s="216" t="s">
        <v>527</v>
      </c>
      <c r="G1283" s="40" t="s">
        <v>2927</v>
      </c>
      <c r="H1283" s="216">
        <v>521720</v>
      </c>
      <c r="I1283" s="328" t="s">
        <v>121</v>
      </c>
      <c r="J1283" s="61">
        <v>931104</v>
      </c>
      <c r="K1283" s="63" t="s">
        <v>23</v>
      </c>
      <c r="L1283" s="215" t="s">
        <v>440</v>
      </c>
      <c r="M1283" s="218" t="s">
        <v>2128</v>
      </c>
      <c r="P1283" s="189" t="s">
        <v>1651</v>
      </c>
      <c r="Q1283" s="63" t="s">
        <v>23</v>
      </c>
      <c r="R1283" s="215" t="s">
        <v>436</v>
      </c>
    </row>
    <row r="1284" spans="1:18">
      <c r="A1284" s="189" t="s">
        <v>2368</v>
      </c>
      <c r="B1284" s="216">
        <v>25430</v>
      </c>
      <c r="C1284" s="40" t="s">
        <v>2951</v>
      </c>
      <c r="D1284" s="216">
        <v>931170</v>
      </c>
      <c r="E1284" s="40" t="s">
        <v>1515</v>
      </c>
      <c r="F1284" s="216" t="s">
        <v>526</v>
      </c>
      <c r="G1284" s="40" t="s">
        <v>2926</v>
      </c>
      <c r="H1284" s="216">
        <v>521720</v>
      </c>
      <c r="I1284" s="328" t="s">
        <v>121</v>
      </c>
      <c r="J1284" s="61">
        <v>931170</v>
      </c>
      <c r="K1284" s="63" t="s">
        <v>47</v>
      </c>
      <c r="L1284" s="215" t="s">
        <v>508</v>
      </c>
      <c r="M1284" s="218" t="s">
        <v>2128</v>
      </c>
      <c r="P1284" s="189" t="s">
        <v>167</v>
      </c>
      <c r="Q1284" s="63" t="s">
        <v>23</v>
      </c>
      <c r="R1284" s="215" t="s">
        <v>436</v>
      </c>
    </row>
    <row r="1285" spans="1:18">
      <c r="A1285" s="189" t="s">
        <v>1689</v>
      </c>
      <c r="B1285" s="216">
        <v>25430</v>
      </c>
      <c r="C1285" s="40" t="s">
        <v>2951</v>
      </c>
      <c r="D1285" s="216">
        <v>931170</v>
      </c>
      <c r="E1285" s="40" t="s">
        <v>1515</v>
      </c>
      <c r="F1285" s="216" t="s">
        <v>1377</v>
      </c>
      <c r="G1285" s="40" t="s">
        <v>1377</v>
      </c>
      <c r="H1285" s="216">
        <v>521720</v>
      </c>
      <c r="I1285" s="328" t="s">
        <v>121</v>
      </c>
      <c r="J1285" s="61">
        <v>931170</v>
      </c>
      <c r="K1285" s="63" t="s">
        <v>47</v>
      </c>
      <c r="L1285" s="215" t="s">
        <v>508</v>
      </c>
      <c r="M1285" s="218" t="s">
        <v>2128</v>
      </c>
      <c r="P1285" s="189" t="s">
        <v>170</v>
      </c>
      <c r="Q1285" s="63" t="s">
        <v>23</v>
      </c>
      <c r="R1285" s="215" t="s">
        <v>436</v>
      </c>
    </row>
    <row r="1286" spans="1:18">
      <c r="A1286" s="189" t="s">
        <v>1604</v>
      </c>
      <c r="B1286" s="216">
        <v>25420</v>
      </c>
      <c r="C1286" s="40" t="s">
        <v>449</v>
      </c>
      <c r="D1286" s="216">
        <v>931186</v>
      </c>
      <c r="E1286" s="40" t="s">
        <v>504</v>
      </c>
      <c r="F1286" s="216"/>
      <c r="G1286" s="40" t="s">
        <v>1377</v>
      </c>
      <c r="H1286" s="216">
        <v>521720</v>
      </c>
      <c r="I1286" s="328" t="s">
        <v>121</v>
      </c>
      <c r="J1286" s="61">
        <v>931180</v>
      </c>
      <c r="K1286" s="63" t="s">
        <v>449</v>
      </c>
      <c r="L1286" s="215" t="s">
        <v>504</v>
      </c>
      <c r="M1286" s="218" t="s">
        <v>2128</v>
      </c>
      <c r="P1286" s="189" t="s">
        <v>690</v>
      </c>
      <c r="Q1286" s="63" t="s">
        <v>23</v>
      </c>
      <c r="R1286" s="215" t="s">
        <v>436</v>
      </c>
    </row>
    <row r="1287" spans="1:18">
      <c r="A1287" s="189" t="s">
        <v>2103</v>
      </c>
      <c r="B1287" s="216">
        <v>25400</v>
      </c>
      <c r="C1287" s="40" t="s">
        <v>2923</v>
      </c>
      <c r="D1287" s="216">
        <v>931205</v>
      </c>
      <c r="E1287" s="40" t="s">
        <v>2237</v>
      </c>
      <c r="F1287" s="216"/>
      <c r="G1287" s="40" t="s">
        <v>1377</v>
      </c>
      <c r="H1287" s="216">
        <v>521720</v>
      </c>
      <c r="I1287" s="328" t="s">
        <v>121</v>
      </c>
      <c r="J1287" s="61">
        <v>931104</v>
      </c>
      <c r="K1287" s="63" t="s">
        <v>449</v>
      </c>
      <c r="L1287" s="215" t="s">
        <v>2237</v>
      </c>
      <c r="M1287" s="218" t="s">
        <v>2128</v>
      </c>
      <c r="P1287" s="189" t="s">
        <v>1548</v>
      </c>
      <c r="Q1287" s="63" t="s">
        <v>23</v>
      </c>
      <c r="R1287" s="215" t="s">
        <v>436</v>
      </c>
    </row>
    <row r="1288" spans="1:18">
      <c r="A1288" s="189" t="s">
        <v>337</v>
      </c>
      <c r="B1288" s="216">
        <v>25400</v>
      </c>
      <c r="C1288" s="40" t="s">
        <v>2923</v>
      </c>
      <c r="D1288" s="216">
        <v>931400</v>
      </c>
      <c r="E1288" s="40" t="s">
        <v>2934</v>
      </c>
      <c r="F1288" s="216" t="s">
        <v>518</v>
      </c>
      <c r="G1288" s="40" t="s">
        <v>2935</v>
      </c>
      <c r="H1288" s="216">
        <v>521720</v>
      </c>
      <c r="I1288" s="328" t="s">
        <v>121</v>
      </c>
      <c r="J1288" s="61">
        <v>931104</v>
      </c>
      <c r="K1288" s="63" t="s">
        <v>1524</v>
      </c>
      <c r="L1288" s="215" t="s">
        <v>326</v>
      </c>
      <c r="M1288" s="218" t="s">
        <v>2128</v>
      </c>
      <c r="P1288" s="189" t="s">
        <v>168</v>
      </c>
      <c r="Q1288" s="63" t="s">
        <v>23</v>
      </c>
      <c r="R1288" s="215" t="s">
        <v>436</v>
      </c>
    </row>
    <row r="1289" spans="1:18">
      <c r="A1289" s="189" t="s">
        <v>1380</v>
      </c>
      <c r="B1289" s="216">
        <v>25400</v>
      </c>
      <c r="C1289" s="40" t="s">
        <v>2923</v>
      </c>
      <c r="D1289" s="216">
        <v>931400</v>
      </c>
      <c r="E1289" s="40" t="s">
        <v>2934</v>
      </c>
      <c r="F1289" s="216" t="s">
        <v>517</v>
      </c>
      <c r="G1289" s="40" t="s">
        <v>2936</v>
      </c>
      <c r="H1289" s="216">
        <v>521720</v>
      </c>
      <c r="I1289" s="328" t="s">
        <v>121</v>
      </c>
      <c r="J1289" s="61">
        <v>931104</v>
      </c>
      <c r="K1289" s="63" t="s">
        <v>1524</v>
      </c>
      <c r="L1289" s="215" t="s">
        <v>1224</v>
      </c>
      <c r="M1289" s="218" t="s">
        <v>2128</v>
      </c>
      <c r="P1289" s="189" t="s">
        <v>174</v>
      </c>
      <c r="Q1289" s="63" t="s">
        <v>23</v>
      </c>
      <c r="R1289" s="215" t="s">
        <v>436</v>
      </c>
    </row>
    <row r="1290" spans="1:18">
      <c r="A1290" s="189" t="s">
        <v>1381</v>
      </c>
      <c r="B1290" s="216">
        <v>25400</v>
      </c>
      <c r="C1290" s="40" t="s">
        <v>2923</v>
      </c>
      <c r="D1290" s="216">
        <v>931400</v>
      </c>
      <c r="E1290" s="40" t="s">
        <v>2934</v>
      </c>
      <c r="F1290" s="216" t="s">
        <v>514</v>
      </c>
      <c r="G1290" s="40" t="s">
        <v>2838</v>
      </c>
      <c r="H1290" s="216">
        <v>521720</v>
      </c>
      <c r="I1290" s="328" t="s">
        <v>121</v>
      </c>
      <c r="J1290" s="61">
        <v>931104</v>
      </c>
      <c r="K1290" s="63" t="s">
        <v>1524</v>
      </c>
      <c r="L1290" s="397" t="s">
        <v>295</v>
      </c>
      <c r="M1290" s="218" t="s">
        <v>2128</v>
      </c>
      <c r="P1290" s="189" t="s">
        <v>2146</v>
      </c>
      <c r="Q1290" s="63" t="s">
        <v>23</v>
      </c>
      <c r="R1290" s="215" t="s">
        <v>436</v>
      </c>
    </row>
    <row r="1291" spans="1:18">
      <c r="A1291" s="189" t="s">
        <v>244</v>
      </c>
      <c r="B1291" s="216">
        <v>25400</v>
      </c>
      <c r="C1291" s="40" t="s">
        <v>2923</v>
      </c>
      <c r="D1291" s="216">
        <v>931400</v>
      </c>
      <c r="E1291" s="40" t="s">
        <v>2934</v>
      </c>
      <c r="F1291" s="216" t="s">
        <v>515</v>
      </c>
      <c r="G1291" s="40" t="s">
        <v>2937</v>
      </c>
      <c r="H1291" s="216">
        <v>521720</v>
      </c>
      <c r="I1291" s="328" t="s">
        <v>121</v>
      </c>
      <c r="J1291" s="61">
        <v>931104</v>
      </c>
      <c r="K1291" s="63" t="s">
        <v>1524</v>
      </c>
      <c r="L1291" s="215" t="s">
        <v>445</v>
      </c>
      <c r="M1291" s="218" t="s">
        <v>2128</v>
      </c>
      <c r="P1291" s="189" t="s">
        <v>689</v>
      </c>
      <c r="Q1291" s="63" t="s">
        <v>23</v>
      </c>
      <c r="R1291" s="215" t="s">
        <v>436</v>
      </c>
    </row>
    <row r="1292" spans="1:18">
      <c r="A1292" s="189" t="s">
        <v>1316</v>
      </c>
      <c r="B1292" s="216">
        <v>25400</v>
      </c>
      <c r="C1292" s="40" t="s">
        <v>2923</v>
      </c>
      <c r="D1292" s="216">
        <v>931400</v>
      </c>
      <c r="E1292" s="40" t="s">
        <v>2934</v>
      </c>
      <c r="F1292" s="216" t="s">
        <v>513</v>
      </c>
      <c r="G1292" s="40" t="s">
        <v>2938</v>
      </c>
      <c r="H1292" s="216">
        <v>521720</v>
      </c>
      <c r="I1292" s="328" t="s">
        <v>121</v>
      </c>
      <c r="J1292" s="61">
        <v>931104</v>
      </c>
      <c r="K1292" s="63" t="s">
        <v>1524</v>
      </c>
      <c r="L1292" s="215" t="s">
        <v>446</v>
      </c>
      <c r="M1292" s="218" t="s">
        <v>2128</v>
      </c>
      <c r="P1292" s="189" t="s">
        <v>693</v>
      </c>
      <c r="Q1292" s="63" t="s">
        <v>23</v>
      </c>
      <c r="R1292" s="215" t="s">
        <v>436</v>
      </c>
    </row>
    <row r="1293" spans="1:18">
      <c r="A1293" s="189" t="s">
        <v>1382</v>
      </c>
      <c r="B1293" s="216">
        <v>25400</v>
      </c>
      <c r="C1293" s="40" t="s">
        <v>2923</v>
      </c>
      <c r="D1293" s="216">
        <v>931400</v>
      </c>
      <c r="E1293" s="40" t="s">
        <v>2934</v>
      </c>
      <c r="F1293" s="216" t="s">
        <v>519</v>
      </c>
      <c r="G1293" s="40" t="s">
        <v>2939</v>
      </c>
      <c r="H1293" s="216">
        <v>521720</v>
      </c>
      <c r="I1293" s="328" t="s">
        <v>121</v>
      </c>
      <c r="J1293" s="61">
        <v>931104</v>
      </c>
      <c r="K1293" s="63" t="s">
        <v>1524</v>
      </c>
      <c r="L1293" s="215" t="s">
        <v>359</v>
      </c>
      <c r="M1293" s="218" t="s">
        <v>2128</v>
      </c>
      <c r="P1293" s="189" t="s">
        <v>171</v>
      </c>
      <c r="Q1293" s="63" t="s">
        <v>23</v>
      </c>
      <c r="R1293" s="215" t="s">
        <v>436</v>
      </c>
    </row>
    <row r="1294" spans="1:18">
      <c r="A1294" s="189" t="s">
        <v>380</v>
      </c>
      <c r="B1294" s="216">
        <v>25400</v>
      </c>
      <c r="C1294" s="40" t="s">
        <v>2923</v>
      </c>
      <c r="D1294" s="216">
        <v>931400</v>
      </c>
      <c r="E1294" s="40" t="s">
        <v>2934</v>
      </c>
      <c r="F1294" s="216" t="s">
        <v>520</v>
      </c>
      <c r="G1294" s="40" t="s">
        <v>2940</v>
      </c>
      <c r="H1294" s="216">
        <v>521720</v>
      </c>
      <c r="I1294" s="328" t="s">
        <v>121</v>
      </c>
      <c r="J1294" s="61">
        <v>931104</v>
      </c>
      <c r="K1294" s="63" t="s">
        <v>1524</v>
      </c>
      <c r="L1294" s="215" t="s">
        <v>447</v>
      </c>
      <c r="M1294" s="218" t="s">
        <v>2128</v>
      </c>
      <c r="P1294" s="189" t="s">
        <v>1423</v>
      </c>
      <c r="Q1294" s="63" t="s">
        <v>23</v>
      </c>
      <c r="R1294" s="215" t="s">
        <v>436</v>
      </c>
    </row>
    <row r="1295" spans="1:18">
      <c r="A1295" s="189" t="s">
        <v>2447</v>
      </c>
      <c r="B1295" s="309">
        <v>25620</v>
      </c>
      <c r="C1295" s="40" t="s">
        <v>2347</v>
      </c>
      <c r="D1295" s="310">
        <v>931750</v>
      </c>
      <c r="E1295" s="40" t="s">
        <v>2347</v>
      </c>
      <c r="F1295" s="310"/>
      <c r="G1295" s="40" t="s">
        <v>1377</v>
      </c>
      <c r="H1295" s="311">
        <v>521720</v>
      </c>
      <c r="I1295" s="328" t="s">
        <v>121</v>
      </c>
      <c r="J1295" s="310">
        <v>931750</v>
      </c>
      <c r="K1295" s="307" t="s">
        <v>1524</v>
      </c>
      <c r="L1295" s="308" t="s">
        <v>448</v>
      </c>
      <c r="M1295" s="218" t="s">
        <v>2128</v>
      </c>
      <c r="P1295" s="189" t="s">
        <v>2033</v>
      </c>
      <c r="Q1295" s="63" t="s">
        <v>23</v>
      </c>
      <c r="R1295" s="215" t="s">
        <v>436</v>
      </c>
    </row>
    <row r="1296" spans="1:18">
      <c r="A1296" s="189" t="s">
        <v>2018</v>
      </c>
      <c r="B1296" s="216">
        <v>25510</v>
      </c>
      <c r="C1296" s="40" t="s">
        <v>2954</v>
      </c>
      <c r="D1296" s="216">
        <v>931108</v>
      </c>
      <c r="E1296" s="40" t="s">
        <v>2954</v>
      </c>
      <c r="F1296" s="216" t="s">
        <v>525</v>
      </c>
      <c r="G1296" s="40" t="s">
        <v>2942</v>
      </c>
      <c r="H1296" s="216">
        <v>522320</v>
      </c>
      <c r="I1296" s="328" t="s">
        <v>93</v>
      </c>
      <c r="J1296" s="61">
        <v>931108</v>
      </c>
      <c r="K1296" s="63" t="s">
        <v>450</v>
      </c>
      <c r="L1296" s="215" t="s">
        <v>444</v>
      </c>
      <c r="M1296" s="218" t="s">
        <v>2128</v>
      </c>
      <c r="P1296" s="189" t="s">
        <v>700</v>
      </c>
      <c r="Q1296" s="63" t="s">
        <v>23</v>
      </c>
      <c r="R1296" s="215" t="s">
        <v>436</v>
      </c>
    </row>
    <row r="1297" spans="1:18">
      <c r="A1297" s="189" t="s">
        <v>2638</v>
      </c>
      <c r="B1297" s="216">
        <v>25510</v>
      </c>
      <c r="C1297" s="40" t="s">
        <v>2954</v>
      </c>
      <c r="D1297" s="358">
        <v>931108</v>
      </c>
      <c r="E1297" s="40" t="s">
        <v>2954</v>
      </c>
      <c r="F1297" s="350" t="s">
        <v>512</v>
      </c>
      <c r="G1297" s="40" t="s">
        <v>2952</v>
      </c>
      <c r="H1297" s="358">
        <v>522320</v>
      </c>
      <c r="I1297" s="328" t="s">
        <v>93</v>
      </c>
      <c r="J1297" s="358">
        <v>931108</v>
      </c>
      <c r="K1297" s="63" t="s">
        <v>450</v>
      </c>
      <c r="L1297" s="215" t="s">
        <v>444</v>
      </c>
      <c r="M1297" s="218" t="s">
        <v>2128</v>
      </c>
      <c r="P1297" s="189" t="s">
        <v>1652</v>
      </c>
      <c r="Q1297" s="63" t="s">
        <v>23</v>
      </c>
      <c r="R1297" s="215" t="s">
        <v>436</v>
      </c>
    </row>
    <row r="1298" spans="1:18">
      <c r="A1298" s="189" t="s">
        <v>806</v>
      </c>
      <c r="B1298" s="216">
        <v>25540</v>
      </c>
      <c r="C1298" s="40" t="s">
        <v>442</v>
      </c>
      <c r="D1298" s="216">
        <v>931116</v>
      </c>
      <c r="E1298" s="40" t="s">
        <v>442</v>
      </c>
      <c r="F1298" s="216"/>
      <c r="G1298" s="40" t="s">
        <v>1377</v>
      </c>
      <c r="H1298" s="216">
        <v>522320</v>
      </c>
      <c r="I1298" s="328" t="s">
        <v>93</v>
      </c>
      <c r="J1298" s="61">
        <v>931116</v>
      </c>
      <c r="K1298" s="63" t="s">
        <v>47</v>
      </c>
      <c r="L1298" s="215" t="s">
        <v>442</v>
      </c>
      <c r="M1298" s="218" t="s">
        <v>2128</v>
      </c>
      <c r="P1298" s="189" t="s">
        <v>691</v>
      </c>
      <c r="Q1298" s="63" t="s">
        <v>23</v>
      </c>
      <c r="R1298" s="215" t="s">
        <v>436</v>
      </c>
    </row>
    <row r="1299" spans="1:18">
      <c r="A1299" s="189" t="s">
        <v>201</v>
      </c>
      <c r="B1299" s="216">
        <v>25400</v>
      </c>
      <c r="C1299" s="40" t="s">
        <v>2923</v>
      </c>
      <c r="D1299" s="216">
        <v>931119</v>
      </c>
      <c r="E1299" s="40" t="s">
        <v>23</v>
      </c>
      <c r="F1299" s="216" t="s">
        <v>525</v>
      </c>
      <c r="G1299" s="40" t="s">
        <v>2942</v>
      </c>
      <c r="H1299" s="216">
        <v>522320</v>
      </c>
      <c r="I1299" s="328" t="s">
        <v>93</v>
      </c>
      <c r="J1299" s="61">
        <v>931104</v>
      </c>
      <c r="K1299" s="63" t="s">
        <v>23</v>
      </c>
      <c r="L1299" s="215" t="s">
        <v>438</v>
      </c>
      <c r="M1299" s="218" t="s">
        <v>2128</v>
      </c>
      <c r="P1299" s="189" t="s">
        <v>2245</v>
      </c>
      <c r="Q1299" s="63" t="s">
        <v>23</v>
      </c>
      <c r="R1299" s="215" t="s">
        <v>436</v>
      </c>
    </row>
    <row r="1300" spans="1:18">
      <c r="A1300" s="189" t="s">
        <v>139</v>
      </c>
      <c r="B1300" s="216">
        <v>25400</v>
      </c>
      <c r="C1300" s="40" t="s">
        <v>2923</v>
      </c>
      <c r="D1300" s="216">
        <v>931119</v>
      </c>
      <c r="E1300" s="40" t="s">
        <v>23</v>
      </c>
      <c r="F1300" s="216" t="s">
        <v>521</v>
      </c>
      <c r="G1300" s="40" t="s">
        <v>2924</v>
      </c>
      <c r="H1300" s="216">
        <v>522320</v>
      </c>
      <c r="I1300" s="328" t="s">
        <v>93</v>
      </c>
      <c r="J1300" s="61">
        <v>931104</v>
      </c>
      <c r="K1300" s="63" t="s">
        <v>23</v>
      </c>
      <c r="L1300" s="215" t="s">
        <v>435</v>
      </c>
      <c r="M1300" s="218" t="s">
        <v>2128</v>
      </c>
      <c r="P1300" s="189" t="s">
        <v>698</v>
      </c>
      <c r="Q1300" s="63" t="s">
        <v>23</v>
      </c>
      <c r="R1300" s="215" t="s">
        <v>436</v>
      </c>
    </row>
    <row r="1301" spans="1:18">
      <c r="A1301" s="189" t="s">
        <v>1830</v>
      </c>
      <c r="B1301" s="216">
        <v>25400</v>
      </c>
      <c r="C1301" s="40" t="s">
        <v>2923</v>
      </c>
      <c r="D1301" s="216">
        <v>931119</v>
      </c>
      <c r="E1301" s="40" t="s">
        <v>23</v>
      </c>
      <c r="F1301" s="216" t="s">
        <v>522</v>
      </c>
      <c r="G1301" s="40" t="s">
        <v>2925</v>
      </c>
      <c r="H1301" s="216">
        <v>522320</v>
      </c>
      <c r="I1301" s="328" t="s">
        <v>93</v>
      </c>
      <c r="J1301" s="61">
        <v>931104</v>
      </c>
      <c r="K1301" s="63" t="s">
        <v>23</v>
      </c>
      <c r="L1301" s="215" t="s">
        <v>436</v>
      </c>
      <c r="M1301" s="218" t="s">
        <v>2128</v>
      </c>
      <c r="P1301" s="189" t="s">
        <v>169</v>
      </c>
      <c r="Q1301" s="63" t="s">
        <v>23</v>
      </c>
      <c r="R1301" s="215" t="s">
        <v>436</v>
      </c>
    </row>
    <row r="1302" spans="1:18">
      <c r="A1302" s="189" t="s">
        <v>214</v>
      </c>
      <c r="B1302" s="216">
        <v>25400</v>
      </c>
      <c r="C1302" s="40" t="s">
        <v>2923</v>
      </c>
      <c r="D1302" s="216">
        <v>931119</v>
      </c>
      <c r="E1302" s="40" t="s">
        <v>23</v>
      </c>
      <c r="F1302" s="216" t="s">
        <v>526</v>
      </c>
      <c r="G1302" s="40" t="s">
        <v>2926</v>
      </c>
      <c r="H1302" s="216">
        <v>522320</v>
      </c>
      <c r="I1302" s="328" t="s">
        <v>93</v>
      </c>
      <c r="J1302" s="61">
        <v>931104</v>
      </c>
      <c r="K1302" s="63" t="s">
        <v>23</v>
      </c>
      <c r="L1302" s="215" t="s">
        <v>439</v>
      </c>
      <c r="M1302" s="218" t="s">
        <v>2128</v>
      </c>
      <c r="P1302" s="189" t="s">
        <v>694</v>
      </c>
      <c r="Q1302" s="63" t="s">
        <v>23</v>
      </c>
      <c r="R1302" s="215" t="s">
        <v>436</v>
      </c>
    </row>
    <row r="1303" spans="1:18">
      <c r="A1303" s="189" t="s">
        <v>2057</v>
      </c>
      <c r="B1303" s="216">
        <v>25400</v>
      </c>
      <c r="C1303" s="40" t="s">
        <v>2923</v>
      </c>
      <c r="D1303" s="216">
        <v>931119</v>
      </c>
      <c r="E1303" s="40" t="s">
        <v>23</v>
      </c>
      <c r="F1303" s="216" t="s">
        <v>527</v>
      </c>
      <c r="G1303" s="40" t="s">
        <v>2927</v>
      </c>
      <c r="H1303" s="216">
        <v>522320</v>
      </c>
      <c r="I1303" s="328" t="s">
        <v>93</v>
      </c>
      <c r="J1303" s="61">
        <v>931104</v>
      </c>
      <c r="K1303" s="63" t="s">
        <v>23</v>
      </c>
      <c r="L1303" s="215" t="s">
        <v>440</v>
      </c>
      <c r="M1303" s="218" t="s">
        <v>2128</v>
      </c>
      <c r="P1303" s="189" t="s">
        <v>166</v>
      </c>
      <c r="Q1303" s="63" t="s">
        <v>23</v>
      </c>
      <c r="R1303" s="215" t="s">
        <v>436</v>
      </c>
    </row>
    <row r="1304" spans="1:18">
      <c r="A1304" s="189" t="s">
        <v>190</v>
      </c>
      <c r="B1304" s="216">
        <v>25400</v>
      </c>
      <c r="C1304" s="40" t="s">
        <v>2923</v>
      </c>
      <c r="D1304" s="216">
        <v>931119</v>
      </c>
      <c r="E1304" s="40" t="s">
        <v>23</v>
      </c>
      <c r="F1304" s="216" t="s">
        <v>523</v>
      </c>
      <c r="G1304" s="40" t="s">
        <v>2928</v>
      </c>
      <c r="H1304" s="216">
        <v>522320</v>
      </c>
      <c r="I1304" s="328" t="s">
        <v>93</v>
      </c>
      <c r="J1304" s="61">
        <v>931104</v>
      </c>
      <c r="K1304" s="63" t="s">
        <v>23</v>
      </c>
      <c r="L1304" s="215" t="s">
        <v>437</v>
      </c>
      <c r="M1304" s="218" t="s">
        <v>2128</v>
      </c>
      <c r="P1304" s="189" t="s">
        <v>172</v>
      </c>
      <c r="Q1304" s="63" t="s">
        <v>23</v>
      </c>
      <c r="R1304" s="215" t="s">
        <v>436</v>
      </c>
    </row>
    <row r="1305" spans="1:18">
      <c r="A1305" s="189" t="s">
        <v>766</v>
      </c>
      <c r="B1305" s="216">
        <v>25590</v>
      </c>
      <c r="C1305" s="40" t="s">
        <v>1564</v>
      </c>
      <c r="D1305" s="216">
        <v>931150</v>
      </c>
      <c r="E1305" s="40" t="s">
        <v>1564</v>
      </c>
      <c r="F1305" s="216"/>
      <c r="G1305" s="40" t="s">
        <v>1377</v>
      </c>
      <c r="H1305" s="216">
        <v>522320</v>
      </c>
      <c r="I1305" s="328" t="s">
        <v>93</v>
      </c>
      <c r="J1305" s="61">
        <v>931150</v>
      </c>
      <c r="K1305" s="63" t="s">
        <v>47</v>
      </c>
      <c r="L1305" s="215" t="s">
        <v>1564</v>
      </c>
      <c r="M1305" s="218" t="s">
        <v>2128</v>
      </c>
      <c r="P1305" s="189" t="s">
        <v>159</v>
      </c>
      <c r="Q1305" s="63" t="s">
        <v>23</v>
      </c>
      <c r="R1305" s="215" t="s">
        <v>436</v>
      </c>
    </row>
    <row r="1306" spans="1:18">
      <c r="A1306" s="189" t="s">
        <v>1325</v>
      </c>
      <c r="B1306" s="216">
        <v>25430</v>
      </c>
      <c r="C1306" s="40" t="s">
        <v>2951</v>
      </c>
      <c r="D1306" s="216">
        <v>931170</v>
      </c>
      <c r="E1306" s="40" t="s">
        <v>1515</v>
      </c>
      <c r="F1306" s="216" t="s">
        <v>512</v>
      </c>
      <c r="G1306" s="40" t="s">
        <v>2952</v>
      </c>
      <c r="H1306" s="216">
        <v>522320</v>
      </c>
      <c r="I1306" s="328" t="s">
        <v>93</v>
      </c>
      <c r="J1306" s="61">
        <v>931170</v>
      </c>
      <c r="K1306" s="63" t="s">
        <v>47</v>
      </c>
      <c r="L1306" s="215" t="s">
        <v>508</v>
      </c>
      <c r="M1306" s="218" t="s">
        <v>2128</v>
      </c>
      <c r="P1306" s="189" t="s">
        <v>173</v>
      </c>
      <c r="Q1306" s="63" t="s">
        <v>23</v>
      </c>
      <c r="R1306" s="215" t="s">
        <v>436</v>
      </c>
    </row>
    <row r="1307" spans="1:18">
      <c r="A1307" s="189" t="s">
        <v>1324</v>
      </c>
      <c r="B1307" s="216">
        <v>25430</v>
      </c>
      <c r="C1307" s="40" t="s">
        <v>2951</v>
      </c>
      <c r="D1307" s="216">
        <v>931170</v>
      </c>
      <c r="E1307" s="40" t="s">
        <v>1515</v>
      </c>
      <c r="F1307" s="216" t="s">
        <v>526</v>
      </c>
      <c r="G1307" s="40" t="s">
        <v>2926</v>
      </c>
      <c r="H1307" s="216">
        <v>522320</v>
      </c>
      <c r="I1307" s="328" t="s">
        <v>93</v>
      </c>
      <c r="J1307" s="61">
        <v>931170</v>
      </c>
      <c r="K1307" s="63" t="s">
        <v>47</v>
      </c>
      <c r="L1307" s="215" t="s">
        <v>508</v>
      </c>
      <c r="M1307" s="218" t="s">
        <v>2128</v>
      </c>
      <c r="P1307" s="189" t="s">
        <v>164</v>
      </c>
      <c r="Q1307" s="63" t="s">
        <v>23</v>
      </c>
      <c r="R1307" s="215" t="s">
        <v>436</v>
      </c>
    </row>
    <row r="1308" spans="1:18">
      <c r="A1308" s="189" t="s">
        <v>1202</v>
      </c>
      <c r="B1308" s="216">
        <v>25430</v>
      </c>
      <c r="C1308" s="40" t="s">
        <v>2951</v>
      </c>
      <c r="D1308" s="216">
        <v>931170</v>
      </c>
      <c r="E1308" s="40" t="s">
        <v>1515</v>
      </c>
      <c r="F1308" s="216"/>
      <c r="G1308" s="40" t="s">
        <v>1377</v>
      </c>
      <c r="H1308" s="216">
        <v>522320</v>
      </c>
      <c r="I1308" s="328" t="s">
        <v>93</v>
      </c>
      <c r="J1308" s="61">
        <v>931170</v>
      </c>
      <c r="K1308" s="63" t="s">
        <v>47</v>
      </c>
      <c r="L1308" s="215" t="s">
        <v>508</v>
      </c>
      <c r="M1308" s="218" t="s">
        <v>2128</v>
      </c>
      <c r="P1308" s="189" t="s">
        <v>699</v>
      </c>
      <c r="Q1308" s="63" t="s">
        <v>23</v>
      </c>
      <c r="R1308" s="215" t="s">
        <v>436</v>
      </c>
    </row>
    <row r="1309" spans="1:18">
      <c r="A1309" s="189" t="s">
        <v>1251</v>
      </c>
      <c r="B1309" s="216">
        <v>25430</v>
      </c>
      <c r="C1309" s="40" t="s">
        <v>2951</v>
      </c>
      <c r="D1309" s="216">
        <v>931170</v>
      </c>
      <c r="E1309" s="40" t="s">
        <v>1515</v>
      </c>
      <c r="F1309" s="216" t="s">
        <v>527</v>
      </c>
      <c r="G1309" s="40" t="s">
        <v>2927</v>
      </c>
      <c r="H1309" s="216">
        <v>522320</v>
      </c>
      <c r="I1309" s="328" t="s">
        <v>93</v>
      </c>
      <c r="J1309" s="61">
        <v>931170</v>
      </c>
      <c r="K1309" s="63" t="s">
        <v>47</v>
      </c>
      <c r="L1309" s="215" t="s">
        <v>508</v>
      </c>
      <c r="M1309" s="218" t="s">
        <v>2128</v>
      </c>
      <c r="P1309" s="189" t="s">
        <v>157</v>
      </c>
      <c r="Q1309" s="63" t="s">
        <v>23</v>
      </c>
      <c r="R1309" s="215" t="s">
        <v>436</v>
      </c>
    </row>
    <row r="1310" spans="1:18">
      <c r="A1310" s="189" t="s">
        <v>1046</v>
      </c>
      <c r="B1310" s="216">
        <v>25420</v>
      </c>
      <c r="C1310" s="40" t="s">
        <v>449</v>
      </c>
      <c r="D1310" s="216">
        <v>931186</v>
      </c>
      <c r="E1310" s="40" t="s">
        <v>504</v>
      </c>
      <c r="F1310" s="216"/>
      <c r="G1310" s="40" t="s">
        <v>1377</v>
      </c>
      <c r="H1310" s="216">
        <v>522320</v>
      </c>
      <c r="I1310" s="328" t="s">
        <v>93</v>
      </c>
      <c r="J1310" s="61">
        <v>931180</v>
      </c>
      <c r="K1310" s="63" t="s">
        <v>449</v>
      </c>
      <c r="L1310" s="215" t="s">
        <v>504</v>
      </c>
      <c r="M1310" s="218" t="s">
        <v>2128</v>
      </c>
      <c r="P1310" s="189" t="s">
        <v>1584</v>
      </c>
      <c r="Q1310" s="63" t="s">
        <v>23</v>
      </c>
      <c r="R1310" s="215" t="s">
        <v>436</v>
      </c>
    </row>
    <row r="1311" spans="1:18">
      <c r="A1311" s="189" t="s">
        <v>639</v>
      </c>
      <c r="B1311" s="216">
        <v>25400</v>
      </c>
      <c r="C1311" s="40" t="s">
        <v>2923</v>
      </c>
      <c r="D1311" s="216">
        <v>931200</v>
      </c>
      <c r="E1311" s="40" t="s">
        <v>2930</v>
      </c>
      <c r="F1311" s="216"/>
      <c r="G1311" s="40" t="s">
        <v>1377</v>
      </c>
      <c r="H1311" s="216">
        <v>522320</v>
      </c>
      <c r="I1311" s="328" t="s">
        <v>93</v>
      </c>
      <c r="J1311" s="61">
        <v>931104</v>
      </c>
      <c r="K1311" s="63" t="s">
        <v>450</v>
      </c>
      <c r="L1311" s="215" t="s">
        <v>1776</v>
      </c>
      <c r="M1311" s="218" t="s">
        <v>2128</v>
      </c>
      <c r="P1311" s="189" t="s">
        <v>177</v>
      </c>
      <c r="Q1311" s="63" t="s">
        <v>23</v>
      </c>
      <c r="R1311" s="215" t="s">
        <v>436</v>
      </c>
    </row>
    <row r="1312" spans="1:18">
      <c r="A1312" s="189" t="s">
        <v>2106</v>
      </c>
      <c r="B1312" s="216">
        <v>25400</v>
      </c>
      <c r="C1312" s="40" t="s">
        <v>2923</v>
      </c>
      <c r="D1312" s="216">
        <v>931205</v>
      </c>
      <c r="E1312" s="40" t="s">
        <v>2237</v>
      </c>
      <c r="F1312" s="216"/>
      <c r="G1312" s="40" t="s">
        <v>1377</v>
      </c>
      <c r="H1312" s="216">
        <v>522320</v>
      </c>
      <c r="I1312" s="328" t="s">
        <v>93</v>
      </c>
      <c r="J1312" s="61">
        <v>931104</v>
      </c>
      <c r="K1312" s="63" t="s">
        <v>449</v>
      </c>
      <c r="L1312" s="215" t="s">
        <v>2237</v>
      </c>
      <c r="M1312" s="218" t="s">
        <v>2128</v>
      </c>
      <c r="P1312" s="189" t="s">
        <v>1865</v>
      </c>
      <c r="Q1312" s="63" t="s">
        <v>1766</v>
      </c>
      <c r="R1312" s="215" t="s">
        <v>431</v>
      </c>
    </row>
    <row r="1313" spans="1:18">
      <c r="A1313" s="189" t="s">
        <v>2263</v>
      </c>
      <c r="B1313" s="216">
        <v>25400</v>
      </c>
      <c r="C1313" s="40" t="s">
        <v>2923</v>
      </c>
      <c r="D1313" s="216">
        <v>931210</v>
      </c>
      <c r="E1313" s="40" t="s">
        <v>510</v>
      </c>
      <c r="F1313" s="216" t="s">
        <v>1377</v>
      </c>
      <c r="G1313" s="40" t="s">
        <v>1377</v>
      </c>
      <c r="H1313" s="216">
        <v>522320</v>
      </c>
      <c r="I1313" s="328" t="s">
        <v>93</v>
      </c>
      <c r="J1313" s="61">
        <v>931104</v>
      </c>
      <c r="K1313" s="63" t="s">
        <v>450</v>
      </c>
      <c r="L1313" s="215" t="s">
        <v>510</v>
      </c>
      <c r="M1313" s="218" t="s">
        <v>2128</v>
      </c>
      <c r="P1313" s="189" t="s">
        <v>2906</v>
      </c>
      <c r="Q1313" s="63" t="s">
        <v>1766</v>
      </c>
      <c r="R1313" s="215" t="s">
        <v>431</v>
      </c>
    </row>
    <row r="1314" spans="1:18">
      <c r="A1314" s="189" t="s">
        <v>1014</v>
      </c>
      <c r="B1314" s="216">
        <v>25400</v>
      </c>
      <c r="C1314" s="40" t="s">
        <v>2923</v>
      </c>
      <c r="D1314" s="216">
        <v>931300</v>
      </c>
      <c r="E1314" s="40" t="s">
        <v>1800</v>
      </c>
      <c r="F1314" s="216"/>
      <c r="G1314" s="40" t="s">
        <v>1377</v>
      </c>
      <c r="H1314" s="216">
        <v>522320</v>
      </c>
      <c r="I1314" s="328" t="s">
        <v>93</v>
      </c>
      <c r="J1314" s="61">
        <v>931104</v>
      </c>
      <c r="K1314" s="63" t="s">
        <v>450</v>
      </c>
      <c r="L1314" s="215" t="s">
        <v>1778</v>
      </c>
      <c r="M1314" s="218" t="s">
        <v>2128</v>
      </c>
      <c r="P1314" s="189" t="s">
        <v>2276</v>
      </c>
      <c r="Q1314" s="63" t="s">
        <v>1766</v>
      </c>
      <c r="R1314" s="215" t="s">
        <v>431</v>
      </c>
    </row>
    <row r="1315" spans="1:18">
      <c r="A1315" s="189" t="s">
        <v>339</v>
      </c>
      <c r="B1315" s="216">
        <v>25400</v>
      </c>
      <c r="C1315" s="40" t="s">
        <v>2923</v>
      </c>
      <c r="D1315" s="216">
        <v>931400</v>
      </c>
      <c r="E1315" s="40" t="s">
        <v>2934</v>
      </c>
      <c r="F1315" s="216" t="s">
        <v>518</v>
      </c>
      <c r="G1315" s="40" t="s">
        <v>2935</v>
      </c>
      <c r="H1315" s="216">
        <v>522320</v>
      </c>
      <c r="I1315" s="328" t="s">
        <v>93</v>
      </c>
      <c r="J1315" s="61">
        <v>931104</v>
      </c>
      <c r="K1315" s="63" t="s">
        <v>1524</v>
      </c>
      <c r="L1315" s="215" t="s">
        <v>326</v>
      </c>
      <c r="M1315" s="218" t="s">
        <v>2128</v>
      </c>
      <c r="P1315" s="189" t="s">
        <v>656</v>
      </c>
      <c r="Q1315" s="63" t="s">
        <v>1766</v>
      </c>
      <c r="R1315" s="215" t="s">
        <v>431</v>
      </c>
    </row>
    <row r="1316" spans="1:18">
      <c r="A1316" s="189" t="s">
        <v>322</v>
      </c>
      <c r="B1316" s="216">
        <v>25400</v>
      </c>
      <c r="C1316" s="40" t="s">
        <v>2923</v>
      </c>
      <c r="D1316" s="216">
        <v>931400</v>
      </c>
      <c r="E1316" s="40" t="s">
        <v>2934</v>
      </c>
      <c r="F1316" s="216" t="s">
        <v>517</v>
      </c>
      <c r="G1316" s="40" t="s">
        <v>2936</v>
      </c>
      <c r="H1316" s="216">
        <v>522320</v>
      </c>
      <c r="I1316" s="328" t="s">
        <v>93</v>
      </c>
      <c r="J1316" s="61">
        <v>931104</v>
      </c>
      <c r="K1316" s="63" t="s">
        <v>1524</v>
      </c>
      <c r="L1316" s="215" t="s">
        <v>1224</v>
      </c>
      <c r="M1316" s="218" t="s">
        <v>2128</v>
      </c>
      <c r="P1316" s="189" t="s">
        <v>654</v>
      </c>
      <c r="Q1316" s="63" t="s">
        <v>1766</v>
      </c>
      <c r="R1316" s="215" t="s">
        <v>431</v>
      </c>
    </row>
    <row r="1317" spans="1:18">
      <c r="A1317" s="189" t="s">
        <v>306</v>
      </c>
      <c r="B1317" s="216">
        <v>25400</v>
      </c>
      <c r="C1317" s="40" t="s">
        <v>2923</v>
      </c>
      <c r="D1317" s="216">
        <v>931400</v>
      </c>
      <c r="E1317" s="40" t="s">
        <v>2934</v>
      </c>
      <c r="F1317" s="216" t="s">
        <v>514</v>
      </c>
      <c r="G1317" s="40" t="s">
        <v>2838</v>
      </c>
      <c r="H1317" s="216">
        <v>522320</v>
      </c>
      <c r="I1317" s="328" t="s">
        <v>93</v>
      </c>
      <c r="J1317" s="61">
        <v>931104</v>
      </c>
      <c r="K1317" s="63" t="s">
        <v>1524</v>
      </c>
      <c r="L1317" s="397" t="s">
        <v>295</v>
      </c>
      <c r="M1317" s="218" t="s">
        <v>2128</v>
      </c>
      <c r="P1317" s="189" t="s">
        <v>2563</v>
      </c>
      <c r="Q1317" s="63" t="s">
        <v>1766</v>
      </c>
      <c r="R1317" s="215" t="s">
        <v>431</v>
      </c>
    </row>
    <row r="1318" spans="1:18">
      <c r="A1318" s="189" t="s">
        <v>246</v>
      </c>
      <c r="B1318" s="216">
        <v>25400</v>
      </c>
      <c r="C1318" s="40" t="s">
        <v>2923</v>
      </c>
      <c r="D1318" s="216">
        <v>931400</v>
      </c>
      <c r="E1318" s="40" t="s">
        <v>2934</v>
      </c>
      <c r="F1318" s="216" t="s">
        <v>515</v>
      </c>
      <c r="G1318" s="40" t="s">
        <v>2937</v>
      </c>
      <c r="H1318" s="216">
        <v>522320</v>
      </c>
      <c r="I1318" s="328" t="s">
        <v>93</v>
      </c>
      <c r="J1318" s="61">
        <v>931104</v>
      </c>
      <c r="K1318" s="63" t="s">
        <v>1524</v>
      </c>
      <c r="L1318" s="215" t="s">
        <v>445</v>
      </c>
      <c r="M1318" s="218" t="s">
        <v>2128</v>
      </c>
      <c r="P1318" s="189" t="s">
        <v>653</v>
      </c>
      <c r="Q1318" s="63" t="s">
        <v>1766</v>
      </c>
      <c r="R1318" s="215" t="s">
        <v>431</v>
      </c>
    </row>
    <row r="1319" spans="1:18">
      <c r="A1319" s="189" t="s">
        <v>279</v>
      </c>
      <c r="B1319" s="216">
        <v>25400</v>
      </c>
      <c r="C1319" s="40" t="s">
        <v>2923</v>
      </c>
      <c r="D1319" s="216">
        <v>931400</v>
      </c>
      <c r="E1319" s="40" t="s">
        <v>2934</v>
      </c>
      <c r="F1319" s="216" t="s">
        <v>513</v>
      </c>
      <c r="G1319" s="40" t="s">
        <v>2938</v>
      </c>
      <c r="H1319" s="216">
        <v>522320</v>
      </c>
      <c r="I1319" s="328" t="s">
        <v>93</v>
      </c>
      <c r="J1319" s="61">
        <v>931104</v>
      </c>
      <c r="K1319" s="63" t="s">
        <v>1524</v>
      </c>
      <c r="L1319" s="215" t="s">
        <v>446</v>
      </c>
      <c r="M1319" s="218" t="s">
        <v>2128</v>
      </c>
      <c r="P1319" s="189" t="s">
        <v>655</v>
      </c>
      <c r="Q1319" s="63" t="s">
        <v>1766</v>
      </c>
      <c r="R1319" s="215" t="s">
        <v>431</v>
      </c>
    </row>
    <row r="1320" spans="1:18">
      <c r="A1320" s="189" t="s">
        <v>1383</v>
      </c>
      <c r="B1320" s="216">
        <v>25400</v>
      </c>
      <c r="C1320" s="40" t="s">
        <v>2923</v>
      </c>
      <c r="D1320" s="216">
        <v>931400</v>
      </c>
      <c r="E1320" s="40" t="s">
        <v>2934</v>
      </c>
      <c r="F1320" s="216" t="s">
        <v>519</v>
      </c>
      <c r="G1320" s="40" t="s">
        <v>2939</v>
      </c>
      <c r="H1320" s="216">
        <v>522320</v>
      </c>
      <c r="I1320" s="328" t="s">
        <v>93</v>
      </c>
      <c r="J1320" s="61">
        <v>931104</v>
      </c>
      <c r="K1320" s="63" t="s">
        <v>1524</v>
      </c>
      <c r="L1320" s="215" t="s">
        <v>359</v>
      </c>
      <c r="M1320" s="218" t="s">
        <v>2128</v>
      </c>
      <c r="P1320" s="189" t="s">
        <v>1697</v>
      </c>
      <c r="Q1320" s="63" t="s">
        <v>1766</v>
      </c>
      <c r="R1320" s="215" t="s">
        <v>431</v>
      </c>
    </row>
    <row r="1321" spans="1:18">
      <c r="A1321" s="189" t="s">
        <v>382</v>
      </c>
      <c r="B1321" s="216">
        <v>25400</v>
      </c>
      <c r="C1321" s="40" t="s">
        <v>2923</v>
      </c>
      <c r="D1321" s="216">
        <v>931400</v>
      </c>
      <c r="E1321" s="40" t="s">
        <v>2934</v>
      </c>
      <c r="F1321" s="216" t="s">
        <v>520</v>
      </c>
      <c r="G1321" s="40" t="s">
        <v>2940</v>
      </c>
      <c r="H1321" s="216">
        <v>522320</v>
      </c>
      <c r="I1321" s="328" t="s">
        <v>93</v>
      </c>
      <c r="J1321" s="61">
        <v>931104</v>
      </c>
      <c r="K1321" s="63" t="s">
        <v>1524</v>
      </c>
      <c r="L1321" s="215" t="s">
        <v>447</v>
      </c>
      <c r="M1321" s="218" t="s">
        <v>2128</v>
      </c>
      <c r="P1321" s="189" t="s">
        <v>1725</v>
      </c>
      <c r="Q1321" s="63" t="s">
        <v>1766</v>
      </c>
      <c r="R1321" s="215" t="s">
        <v>431</v>
      </c>
    </row>
    <row r="1322" spans="1:18">
      <c r="A1322" s="189" t="s">
        <v>1293</v>
      </c>
      <c r="B1322" s="216">
        <v>25400</v>
      </c>
      <c r="C1322" s="40" t="s">
        <v>2923</v>
      </c>
      <c r="D1322" s="216">
        <v>931400</v>
      </c>
      <c r="E1322" s="40" t="s">
        <v>2934</v>
      </c>
      <c r="F1322" s="216" t="s">
        <v>1130</v>
      </c>
      <c r="G1322" s="40" t="s">
        <v>2943</v>
      </c>
      <c r="H1322" s="216">
        <v>522320</v>
      </c>
      <c r="I1322" s="328" t="s">
        <v>93</v>
      </c>
      <c r="J1322" s="61">
        <v>931104</v>
      </c>
      <c r="K1322" s="63" t="s">
        <v>1524</v>
      </c>
      <c r="L1322" s="215" t="s">
        <v>1455</v>
      </c>
      <c r="M1322" s="218" t="s">
        <v>2128</v>
      </c>
      <c r="P1322" t="s">
        <v>3036</v>
      </c>
      <c r="Q1322" s="65" t="s">
        <v>1766</v>
      </c>
      <c r="R1322" s="65" t="s">
        <v>431</v>
      </c>
    </row>
    <row r="1323" spans="1:18">
      <c r="A1323" s="189" t="s">
        <v>412</v>
      </c>
      <c r="B1323" s="216">
        <v>25400</v>
      </c>
      <c r="C1323" s="40" t="s">
        <v>2923</v>
      </c>
      <c r="D1323" s="216">
        <v>931400</v>
      </c>
      <c r="E1323" s="40" t="s">
        <v>2934</v>
      </c>
      <c r="F1323" s="216" t="s">
        <v>516</v>
      </c>
      <c r="G1323" s="40" t="s">
        <v>2944</v>
      </c>
      <c r="H1323" s="216">
        <v>522320</v>
      </c>
      <c r="I1323" s="328" t="s">
        <v>93</v>
      </c>
      <c r="J1323" s="61">
        <v>931104</v>
      </c>
      <c r="K1323" s="63" t="s">
        <v>1524</v>
      </c>
      <c r="L1323" s="215" t="s">
        <v>448</v>
      </c>
      <c r="M1323" s="218" t="s">
        <v>2128</v>
      </c>
      <c r="P1323" t="s">
        <v>3185</v>
      </c>
      <c r="Q1323" s="65" t="s">
        <v>1766</v>
      </c>
      <c r="R1323" s="65" t="s">
        <v>431</v>
      </c>
    </row>
    <row r="1324" spans="1:18">
      <c r="A1324" s="189" t="s">
        <v>2480</v>
      </c>
      <c r="B1324" s="309">
        <v>25620</v>
      </c>
      <c r="C1324" s="40" t="s">
        <v>2347</v>
      </c>
      <c r="D1324" s="310">
        <v>931750</v>
      </c>
      <c r="E1324" s="40" t="s">
        <v>2347</v>
      </c>
      <c r="F1324" s="310"/>
      <c r="G1324" s="40" t="s">
        <v>1377</v>
      </c>
      <c r="H1324" s="311">
        <v>522320</v>
      </c>
      <c r="I1324" s="328" t="s">
        <v>93</v>
      </c>
      <c r="J1324" s="310">
        <v>931750</v>
      </c>
      <c r="K1324" s="307" t="s">
        <v>1524</v>
      </c>
      <c r="L1324" s="308" t="s">
        <v>448</v>
      </c>
      <c r="M1324" s="218" t="s">
        <v>2128</v>
      </c>
      <c r="P1324" t="s">
        <v>3280</v>
      </c>
      <c r="Q1324" s="65" t="s">
        <v>1766</v>
      </c>
      <c r="R1324" s="65" t="s">
        <v>431</v>
      </c>
    </row>
    <row r="1325" spans="1:18">
      <c r="A1325" s="189" t="s">
        <v>2675</v>
      </c>
      <c r="B1325" s="309">
        <v>25620</v>
      </c>
      <c r="C1325" s="40" t="s">
        <v>2347</v>
      </c>
      <c r="D1325" s="358">
        <v>931750</v>
      </c>
      <c r="E1325" s="40" t="s">
        <v>2347</v>
      </c>
      <c r="F1325" s="350" t="s">
        <v>516</v>
      </c>
      <c r="G1325" s="40" t="s">
        <v>2944</v>
      </c>
      <c r="H1325" s="358">
        <v>522320</v>
      </c>
      <c r="I1325" s="328" t="s">
        <v>93</v>
      </c>
      <c r="J1325" s="358">
        <v>931750</v>
      </c>
      <c r="K1325" s="307" t="s">
        <v>1524</v>
      </c>
      <c r="L1325" s="308" t="s">
        <v>448</v>
      </c>
      <c r="M1325" s="218" t="s">
        <v>2128</v>
      </c>
      <c r="P1325" s="189" t="s">
        <v>1803</v>
      </c>
      <c r="Q1325" s="63" t="s">
        <v>23</v>
      </c>
      <c r="R1325" s="215" t="s">
        <v>506</v>
      </c>
    </row>
    <row r="1326" spans="1:18">
      <c r="A1326" s="189" t="s">
        <v>1772</v>
      </c>
      <c r="B1326" s="216">
        <v>25540</v>
      </c>
      <c r="C1326" s="40" t="s">
        <v>442</v>
      </c>
      <c r="D1326" s="216">
        <v>931116</v>
      </c>
      <c r="E1326" s="40" t="s">
        <v>442</v>
      </c>
      <c r="F1326" s="216" t="s">
        <v>1377</v>
      </c>
      <c r="G1326" s="40" t="s">
        <v>1377</v>
      </c>
      <c r="H1326" s="216">
        <v>522390</v>
      </c>
      <c r="I1326" s="328" t="s">
        <v>491</v>
      </c>
      <c r="J1326" s="61">
        <v>931116</v>
      </c>
      <c r="K1326" s="63" t="s">
        <v>47</v>
      </c>
      <c r="L1326" s="215" t="s">
        <v>442</v>
      </c>
      <c r="M1326" s="218" t="s">
        <v>2128</v>
      </c>
      <c r="P1326" s="189" t="s">
        <v>1998</v>
      </c>
      <c r="Q1326" s="63" t="s">
        <v>23</v>
      </c>
      <c r="R1326" s="215" t="s">
        <v>506</v>
      </c>
    </row>
    <row r="1327" spans="1:18">
      <c r="A1327" s="189" t="s">
        <v>2404</v>
      </c>
      <c r="B1327" s="216">
        <v>25400</v>
      </c>
      <c r="C1327" s="40" t="s">
        <v>2923</v>
      </c>
      <c r="D1327" s="216">
        <v>931400</v>
      </c>
      <c r="E1327" s="40" t="s">
        <v>2934</v>
      </c>
      <c r="F1327" s="216" t="s">
        <v>517</v>
      </c>
      <c r="G1327" s="40" t="s">
        <v>2936</v>
      </c>
      <c r="H1327" s="216">
        <v>522390</v>
      </c>
      <c r="I1327" s="328" t="s">
        <v>491</v>
      </c>
      <c r="J1327" s="61">
        <v>931104</v>
      </c>
      <c r="K1327" s="63" t="s">
        <v>1524</v>
      </c>
      <c r="L1327" s="215" t="s">
        <v>1224</v>
      </c>
      <c r="M1327" s="218" t="s">
        <v>2128</v>
      </c>
      <c r="P1327" s="189" t="s">
        <v>711</v>
      </c>
      <c r="Q1327" s="63" t="s">
        <v>23</v>
      </c>
      <c r="R1327" s="215" t="s">
        <v>506</v>
      </c>
    </row>
    <row r="1328" spans="1:18">
      <c r="A1328" s="189" t="s">
        <v>1676</v>
      </c>
      <c r="B1328" s="216">
        <v>25400</v>
      </c>
      <c r="C1328" s="40" t="s">
        <v>2923</v>
      </c>
      <c r="D1328" s="216">
        <v>931400</v>
      </c>
      <c r="E1328" s="40" t="s">
        <v>2934</v>
      </c>
      <c r="F1328" s="216" t="s">
        <v>514</v>
      </c>
      <c r="G1328" s="40" t="s">
        <v>2838</v>
      </c>
      <c r="H1328" s="216">
        <v>522390</v>
      </c>
      <c r="I1328" s="328" t="s">
        <v>491</v>
      </c>
      <c r="J1328" s="61">
        <v>931104</v>
      </c>
      <c r="K1328" s="63" t="s">
        <v>1524</v>
      </c>
      <c r="L1328" s="397" t="s">
        <v>295</v>
      </c>
      <c r="M1328" s="218" t="s">
        <v>2128</v>
      </c>
      <c r="P1328" s="189" t="s">
        <v>1620</v>
      </c>
      <c r="Q1328" s="63" t="s">
        <v>23</v>
      </c>
      <c r="R1328" s="215" t="s">
        <v>506</v>
      </c>
    </row>
    <row r="1329" spans="1:18">
      <c r="A1329" s="189" t="s">
        <v>2008</v>
      </c>
      <c r="B1329" s="216">
        <v>25400</v>
      </c>
      <c r="C1329" s="40" t="s">
        <v>2923</v>
      </c>
      <c r="D1329" s="216">
        <v>931400</v>
      </c>
      <c r="E1329" s="40" t="s">
        <v>2934</v>
      </c>
      <c r="F1329" s="216" t="s">
        <v>520</v>
      </c>
      <c r="G1329" s="40" t="s">
        <v>2940</v>
      </c>
      <c r="H1329" s="216">
        <v>522390</v>
      </c>
      <c r="I1329" s="328" t="s">
        <v>491</v>
      </c>
      <c r="J1329" s="61">
        <v>931104</v>
      </c>
      <c r="K1329" s="63" t="s">
        <v>1524</v>
      </c>
      <c r="L1329" s="215" t="s">
        <v>447</v>
      </c>
      <c r="M1329" s="218" t="s">
        <v>2128</v>
      </c>
      <c r="P1329" s="189" t="s">
        <v>2247</v>
      </c>
      <c r="Q1329" s="63" t="s">
        <v>23</v>
      </c>
      <c r="R1329" s="215" t="s">
        <v>506</v>
      </c>
    </row>
    <row r="1330" spans="1:18">
      <c r="A1330" s="189" t="s">
        <v>2654</v>
      </c>
      <c r="B1330" s="216">
        <v>25400</v>
      </c>
      <c r="C1330" s="40" t="s">
        <v>2923</v>
      </c>
      <c r="D1330" s="216">
        <v>931119</v>
      </c>
      <c r="E1330" s="40" t="s">
        <v>23</v>
      </c>
      <c r="F1330" s="216" t="s">
        <v>527</v>
      </c>
      <c r="G1330" s="40" t="s">
        <v>2927</v>
      </c>
      <c r="H1330" s="358">
        <v>522400</v>
      </c>
      <c r="I1330" s="328" t="s">
        <v>340</v>
      </c>
      <c r="J1330" s="61">
        <v>931104</v>
      </c>
      <c r="K1330" s="63" t="s">
        <v>23</v>
      </c>
      <c r="L1330" s="215" t="s">
        <v>440</v>
      </c>
      <c r="M1330" s="218" t="s">
        <v>2128</v>
      </c>
      <c r="P1330" s="189" t="s">
        <v>2568</v>
      </c>
      <c r="Q1330" s="63" t="s">
        <v>23</v>
      </c>
      <c r="R1330" s="215" t="s">
        <v>506</v>
      </c>
    </row>
    <row r="1331" spans="1:18">
      <c r="A1331" s="189" t="s">
        <v>1593</v>
      </c>
      <c r="B1331" s="216">
        <v>25430</v>
      </c>
      <c r="C1331" s="40" t="s">
        <v>2951</v>
      </c>
      <c r="D1331" s="216">
        <v>931170</v>
      </c>
      <c r="E1331" s="40" t="s">
        <v>1515</v>
      </c>
      <c r="F1331" s="216"/>
      <c r="G1331" s="40" t="s">
        <v>1377</v>
      </c>
      <c r="H1331" s="216">
        <v>522400</v>
      </c>
      <c r="I1331" s="328" t="s">
        <v>340</v>
      </c>
      <c r="J1331" s="61">
        <v>931170</v>
      </c>
      <c r="K1331" s="63" t="s">
        <v>47</v>
      </c>
      <c r="L1331" s="215" t="s">
        <v>508</v>
      </c>
      <c r="M1331" s="218" t="s">
        <v>2128</v>
      </c>
      <c r="P1331" s="189" t="s">
        <v>2147</v>
      </c>
      <c r="Q1331" s="63" t="s">
        <v>23</v>
      </c>
      <c r="R1331" s="215" t="s">
        <v>506</v>
      </c>
    </row>
    <row r="1332" spans="1:18">
      <c r="A1332" s="189" t="s">
        <v>1684</v>
      </c>
      <c r="B1332" s="216">
        <v>25430</v>
      </c>
      <c r="C1332" s="40" t="s">
        <v>2951</v>
      </c>
      <c r="D1332" s="216">
        <v>931170</v>
      </c>
      <c r="E1332" s="40" t="s">
        <v>1515</v>
      </c>
      <c r="F1332" s="216" t="s">
        <v>527</v>
      </c>
      <c r="G1332" s="40" t="s">
        <v>2927</v>
      </c>
      <c r="H1332" s="216">
        <v>522400</v>
      </c>
      <c r="I1332" s="328" t="s">
        <v>340</v>
      </c>
      <c r="J1332" s="61">
        <v>931170</v>
      </c>
      <c r="K1332" s="63" t="s">
        <v>47</v>
      </c>
      <c r="L1332" s="215" t="s">
        <v>508</v>
      </c>
      <c r="M1332" s="218" t="s">
        <v>2128</v>
      </c>
      <c r="P1332" s="189" t="s">
        <v>1266</v>
      </c>
      <c r="Q1332" s="63" t="s">
        <v>23</v>
      </c>
      <c r="R1332" s="215" t="s">
        <v>506</v>
      </c>
    </row>
    <row r="1333" spans="1:18">
      <c r="A1333" s="189" t="s">
        <v>2886</v>
      </c>
      <c r="B1333" s="216">
        <v>25430</v>
      </c>
      <c r="C1333" s="40" t="s">
        <v>2951</v>
      </c>
      <c r="D1333" s="216">
        <v>931170</v>
      </c>
      <c r="E1333" s="40" t="s">
        <v>1515</v>
      </c>
      <c r="F1333" s="216" t="s">
        <v>512</v>
      </c>
      <c r="G1333" s="40" t="s">
        <v>2952</v>
      </c>
      <c r="H1333" s="216">
        <v>522400</v>
      </c>
      <c r="I1333" s="328" t="s">
        <v>340</v>
      </c>
      <c r="J1333" s="61">
        <v>931170</v>
      </c>
      <c r="K1333" s="63" t="s">
        <v>47</v>
      </c>
      <c r="L1333" s="215" t="s">
        <v>508</v>
      </c>
      <c r="M1333" s="218" t="s">
        <v>2128</v>
      </c>
      <c r="P1333" s="189" t="s">
        <v>2572</v>
      </c>
      <c r="Q1333" s="63" t="s">
        <v>23</v>
      </c>
      <c r="R1333" s="215" t="s">
        <v>506</v>
      </c>
    </row>
    <row r="1334" spans="1:18">
      <c r="A1334" s="189" t="s">
        <v>1384</v>
      </c>
      <c r="B1334" s="216">
        <v>25400</v>
      </c>
      <c r="C1334" s="40" t="s">
        <v>2923</v>
      </c>
      <c r="D1334" s="216">
        <v>931400</v>
      </c>
      <c r="E1334" s="40" t="s">
        <v>2934</v>
      </c>
      <c r="F1334" s="216" t="s">
        <v>518</v>
      </c>
      <c r="G1334" s="40" t="s">
        <v>2935</v>
      </c>
      <c r="H1334" s="216">
        <v>522400</v>
      </c>
      <c r="I1334" s="328" t="s">
        <v>340</v>
      </c>
      <c r="J1334" s="61">
        <v>931104</v>
      </c>
      <c r="K1334" s="63" t="s">
        <v>1524</v>
      </c>
      <c r="L1334" s="215" t="s">
        <v>326</v>
      </c>
      <c r="M1334" s="218" t="s">
        <v>2128</v>
      </c>
      <c r="P1334" s="189" t="s">
        <v>706</v>
      </c>
      <c r="Q1334" s="63" t="s">
        <v>23</v>
      </c>
      <c r="R1334" s="215" t="s">
        <v>506</v>
      </c>
    </row>
    <row r="1335" spans="1:18">
      <c r="A1335" s="189" t="s">
        <v>918</v>
      </c>
      <c r="B1335" s="216">
        <v>25400</v>
      </c>
      <c r="C1335" s="40" t="s">
        <v>2923</v>
      </c>
      <c r="D1335" s="216">
        <v>931400</v>
      </c>
      <c r="E1335" s="40" t="s">
        <v>2934</v>
      </c>
      <c r="F1335" s="216" t="s">
        <v>517</v>
      </c>
      <c r="G1335" s="40" t="s">
        <v>2936</v>
      </c>
      <c r="H1335" s="216">
        <v>522400</v>
      </c>
      <c r="I1335" s="328" t="s">
        <v>340</v>
      </c>
      <c r="J1335" s="61">
        <v>931104</v>
      </c>
      <c r="K1335" s="63" t="s">
        <v>1524</v>
      </c>
      <c r="L1335" s="215" t="s">
        <v>1224</v>
      </c>
      <c r="M1335" s="218" t="s">
        <v>2128</v>
      </c>
      <c r="P1335" s="189" t="s">
        <v>2500</v>
      </c>
      <c r="Q1335" s="63" t="s">
        <v>23</v>
      </c>
      <c r="R1335" s="215" t="s">
        <v>506</v>
      </c>
    </row>
    <row r="1336" spans="1:18">
      <c r="A1336" s="189" t="s">
        <v>1290</v>
      </c>
      <c r="B1336" s="216">
        <v>25400</v>
      </c>
      <c r="C1336" s="40" t="s">
        <v>2923</v>
      </c>
      <c r="D1336" s="216">
        <v>931400</v>
      </c>
      <c r="E1336" s="40" t="s">
        <v>2934</v>
      </c>
      <c r="F1336" s="216" t="s">
        <v>513</v>
      </c>
      <c r="G1336" s="40" t="s">
        <v>2938</v>
      </c>
      <c r="H1336" s="216">
        <v>522400</v>
      </c>
      <c r="I1336" s="328" t="s">
        <v>340</v>
      </c>
      <c r="J1336" s="61">
        <v>931104</v>
      </c>
      <c r="K1336" s="63" t="s">
        <v>1524</v>
      </c>
      <c r="L1336" s="215" t="s">
        <v>446</v>
      </c>
      <c r="M1336" s="218" t="s">
        <v>2128</v>
      </c>
      <c r="P1336" s="189" t="s">
        <v>2686</v>
      </c>
      <c r="Q1336" s="63" t="s">
        <v>23</v>
      </c>
      <c r="R1336" s="215" t="s">
        <v>506</v>
      </c>
    </row>
    <row r="1337" spans="1:18">
      <c r="A1337" s="189" t="s">
        <v>1832</v>
      </c>
      <c r="B1337" s="216">
        <v>25400</v>
      </c>
      <c r="C1337" s="40" t="s">
        <v>2923</v>
      </c>
      <c r="D1337" s="216">
        <v>931400</v>
      </c>
      <c r="E1337" s="40" t="s">
        <v>2934</v>
      </c>
      <c r="F1337" s="216" t="s">
        <v>519</v>
      </c>
      <c r="G1337" s="40" t="s">
        <v>2939</v>
      </c>
      <c r="H1337" s="216">
        <v>522400</v>
      </c>
      <c r="I1337" s="328" t="s">
        <v>340</v>
      </c>
      <c r="J1337" s="61">
        <v>931104</v>
      </c>
      <c r="K1337" s="63" t="s">
        <v>1524</v>
      </c>
      <c r="L1337" s="215" t="s">
        <v>359</v>
      </c>
      <c r="M1337" s="218" t="s">
        <v>2128</v>
      </c>
      <c r="P1337" s="189" t="s">
        <v>2687</v>
      </c>
      <c r="Q1337" s="63" t="s">
        <v>23</v>
      </c>
      <c r="R1337" s="215" t="s">
        <v>506</v>
      </c>
    </row>
    <row r="1338" spans="1:18">
      <c r="A1338" s="189" t="s">
        <v>2194</v>
      </c>
      <c r="B1338" s="216">
        <v>25400</v>
      </c>
      <c r="C1338" s="40" t="s">
        <v>2923</v>
      </c>
      <c r="D1338" s="216">
        <v>931400</v>
      </c>
      <c r="E1338" s="40" t="s">
        <v>2934</v>
      </c>
      <c r="F1338" s="216" t="s">
        <v>520</v>
      </c>
      <c r="G1338" s="40" t="s">
        <v>2940</v>
      </c>
      <c r="H1338" s="216">
        <v>522400</v>
      </c>
      <c r="I1338" s="328" t="s">
        <v>340</v>
      </c>
      <c r="J1338" s="61">
        <v>931104</v>
      </c>
      <c r="K1338" s="63" t="s">
        <v>1524</v>
      </c>
      <c r="L1338" s="215" t="s">
        <v>447</v>
      </c>
      <c r="M1338" s="218" t="s">
        <v>2128</v>
      </c>
      <c r="P1338" s="189" t="s">
        <v>1410</v>
      </c>
      <c r="Q1338" s="63" t="s">
        <v>23</v>
      </c>
      <c r="R1338" s="215" t="s">
        <v>506</v>
      </c>
    </row>
    <row r="1339" spans="1:18">
      <c r="A1339" s="189" t="s">
        <v>2495</v>
      </c>
      <c r="B1339" s="216">
        <v>25400</v>
      </c>
      <c r="C1339" s="40" t="s">
        <v>2923</v>
      </c>
      <c r="D1339" s="216">
        <v>931400</v>
      </c>
      <c r="E1339" s="40" t="s">
        <v>2934</v>
      </c>
      <c r="F1339" s="216" t="s">
        <v>518</v>
      </c>
      <c r="G1339" s="40" t="s">
        <v>2935</v>
      </c>
      <c r="H1339" s="216">
        <v>522330</v>
      </c>
      <c r="I1339" s="328" t="s">
        <v>2137</v>
      </c>
      <c r="J1339" s="61">
        <v>931104</v>
      </c>
      <c r="K1339" s="63" t="s">
        <v>1524</v>
      </c>
      <c r="L1339" s="215" t="s">
        <v>326</v>
      </c>
      <c r="M1339" s="218" t="s">
        <v>2128</v>
      </c>
      <c r="P1339" s="189" t="s">
        <v>1243</v>
      </c>
      <c r="Q1339" s="63" t="s">
        <v>23</v>
      </c>
      <c r="R1339" s="215" t="s">
        <v>506</v>
      </c>
    </row>
    <row r="1340" spans="1:18">
      <c r="A1340" s="189" t="s">
        <v>2541</v>
      </c>
      <c r="B1340" s="216">
        <v>25400</v>
      </c>
      <c r="C1340" s="40" t="s">
        <v>2923</v>
      </c>
      <c r="D1340" s="216">
        <v>931205</v>
      </c>
      <c r="E1340" s="40" t="s">
        <v>2237</v>
      </c>
      <c r="F1340" s="216" t="s">
        <v>1377</v>
      </c>
      <c r="G1340" s="40" t="s">
        <v>1377</v>
      </c>
      <c r="H1340" s="216">
        <v>521440</v>
      </c>
      <c r="I1340" s="328" t="s">
        <v>851</v>
      </c>
      <c r="J1340" s="61">
        <v>931104</v>
      </c>
      <c r="K1340" s="63" t="s">
        <v>449</v>
      </c>
      <c r="L1340" s="215" t="s">
        <v>2237</v>
      </c>
      <c r="M1340" s="218" t="s">
        <v>2128</v>
      </c>
      <c r="P1340" s="189" t="s">
        <v>1994</v>
      </c>
      <c r="Q1340" s="63" t="s">
        <v>23</v>
      </c>
      <c r="R1340" s="215" t="s">
        <v>506</v>
      </c>
    </row>
    <row r="1341" spans="1:18">
      <c r="A1341" s="189" t="s">
        <v>1309</v>
      </c>
      <c r="B1341" s="216">
        <v>25400</v>
      </c>
      <c r="C1341" s="40" t="s">
        <v>2923</v>
      </c>
      <c r="D1341" s="216">
        <v>931400</v>
      </c>
      <c r="E1341" s="40" t="s">
        <v>2934</v>
      </c>
      <c r="F1341" s="216" t="s">
        <v>517</v>
      </c>
      <c r="G1341" s="40" t="s">
        <v>2936</v>
      </c>
      <c r="H1341" s="216">
        <v>521440</v>
      </c>
      <c r="I1341" s="328" t="s">
        <v>851</v>
      </c>
      <c r="J1341" s="61">
        <v>931104</v>
      </c>
      <c r="K1341" s="63" t="s">
        <v>1524</v>
      </c>
      <c r="L1341" s="215" t="s">
        <v>1224</v>
      </c>
      <c r="M1341" s="218" t="s">
        <v>2128</v>
      </c>
      <c r="P1341" s="189" t="s">
        <v>2567</v>
      </c>
      <c r="Q1341" s="63" t="s">
        <v>23</v>
      </c>
      <c r="R1341" s="215" t="s">
        <v>506</v>
      </c>
    </row>
    <row r="1342" spans="1:18">
      <c r="A1342" s="189" t="s">
        <v>1723</v>
      </c>
      <c r="B1342" s="216">
        <v>25420</v>
      </c>
      <c r="C1342" s="40" t="s">
        <v>449</v>
      </c>
      <c r="D1342" s="216">
        <v>931401</v>
      </c>
      <c r="E1342" s="40" t="s">
        <v>2950</v>
      </c>
      <c r="F1342" s="216"/>
      <c r="G1342" s="40" t="s">
        <v>1377</v>
      </c>
      <c r="H1342" s="216">
        <v>521440</v>
      </c>
      <c r="I1342" s="328" t="s">
        <v>851</v>
      </c>
      <c r="J1342" s="61">
        <v>931180</v>
      </c>
      <c r="K1342" s="63" t="s">
        <v>449</v>
      </c>
      <c r="L1342" s="215" t="s">
        <v>503</v>
      </c>
      <c r="M1342" s="218" t="s">
        <v>2128</v>
      </c>
      <c r="P1342" s="189" t="s">
        <v>2903</v>
      </c>
      <c r="Q1342" s="63" t="s">
        <v>23</v>
      </c>
      <c r="R1342" s="215" t="s">
        <v>506</v>
      </c>
    </row>
    <row r="1343" spans="1:18">
      <c r="A1343" s="189" t="s">
        <v>2411</v>
      </c>
      <c r="B1343" s="216">
        <v>25540</v>
      </c>
      <c r="C1343" s="40" t="s">
        <v>442</v>
      </c>
      <c r="D1343" s="216">
        <v>931116</v>
      </c>
      <c r="E1343" s="40" t="s">
        <v>442</v>
      </c>
      <c r="F1343" s="216" t="s">
        <v>1377</v>
      </c>
      <c r="G1343" s="40" t="s">
        <v>1377</v>
      </c>
      <c r="H1343" s="216">
        <v>521500</v>
      </c>
      <c r="I1343" s="328" t="s">
        <v>58</v>
      </c>
      <c r="J1343" s="61">
        <v>931116</v>
      </c>
      <c r="K1343" s="63" t="s">
        <v>47</v>
      </c>
      <c r="L1343" s="215" t="s">
        <v>442</v>
      </c>
      <c r="M1343" s="218" t="s">
        <v>2131</v>
      </c>
      <c r="P1343" s="189" t="s">
        <v>707</v>
      </c>
      <c r="Q1343" s="63" t="s">
        <v>23</v>
      </c>
      <c r="R1343" s="215" t="s">
        <v>506</v>
      </c>
    </row>
    <row r="1344" spans="1:18">
      <c r="A1344" s="189" t="s">
        <v>763</v>
      </c>
      <c r="B1344" s="216">
        <v>25590</v>
      </c>
      <c r="C1344" s="40" t="s">
        <v>1564</v>
      </c>
      <c r="D1344" s="216">
        <v>931150</v>
      </c>
      <c r="E1344" s="40" t="s">
        <v>1564</v>
      </c>
      <c r="F1344" s="216"/>
      <c r="G1344" s="40" t="s">
        <v>1377</v>
      </c>
      <c r="H1344" s="216">
        <v>521500</v>
      </c>
      <c r="I1344" s="328" t="s">
        <v>58</v>
      </c>
      <c r="J1344" s="61">
        <v>931150</v>
      </c>
      <c r="K1344" s="63" t="s">
        <v>47</v>
      </c>
      <c r="L1344" s="215" t="s">
        <v>1564</v>
      </c>
      <c r="M1344" s="218" t="s">
        <v>2131</v>
      </c>
      <c r="P1344" s="189" t="s">
        <v>708</v>
      </c>
      <c r="Q1344" s="63" t="s">
        <v>23</v>
      </c>
      <c r="R1344" s="215" t="s">
        <v>506</v>
      </c>
    </row>
    <row r="1345" spans="1:18">
      <c r="A1345" s="189" t="s">
        <v>2301</v>
      </c>
      <c r="B1345" s="216">
        <v>25430</v>
      </c>
      <c r="C1345" s="40" t="s">
        <v>2951</v>
      </c>
      <c r="D1345" s="216">
        <v>931170</v>
      </c>
      <c r="E1345" s="40" t="s">
        <v>1515</v>
      </c>
      <c r="F1345" s="216" t="s">
        <v>526</v>
      </c>
      <c r="G1345" s="40" t="s">
        <v>2926</v>
      </c>
      <c r="H1345" s="216">
        <v>521500</v>
      </c>
      <c r="I1345" s="328" t="s">
        <v>58</v>
      </c>
      <c r="J1345" s="61">
        <v>931170</v>
      </c>
      <c r="K1345" s="63" t="s">
        <v>47</v>
      </c>
      <c r="L1345" s="215" t="s">
        <v>508</v>
      </c>
      <c r="M1345" s="218" t="s">
        <v>2131</v>
      </c>
      <c r="P1345" s="189" t="s">
        <v>2246</v>
      </c>
      <c r="Q1345" s="63" t="s">
        <v>23</v>
      </c>
      <c r="R1345" s="215" t="s">
        <v>506</v>
      </c>
    </row>
    <row r="1346" spans="1:18">
      <c r="A1346" s="189" t="s">
        <v>1209</v>
      </c>
      <c r="B1346" s="216">
        <v>25430</v>
      </c>
      <c r="C1346" s="40" t="s">
        <v>2951</v>
      </c>
      <c r="D1346" s="216">
        <v>931170</v>
      </c>
      <c r="E1346" s="40" t="s">
        <v>1515</v>
      </c>
      <c r="F1346" s="216"/>
      <c r="G1346" s="40" t="s">
        <v>1377</v>
      </c>
      <c r="H1346" s="216">
        <v>521500</v>
      </c>
      <c r="I1346" s="328" t="s">
        <v>58</v>
      </c>
      <c r="J1346" s="61">
        <v>931170</v>
      </c>
      <c r="K1346" s="63" t="s">
        <v>47</v>
      </c>
      <c r="L1346" s="215" t="s">
        <v>508</v>
      </c>
      <c r="M1346" s="218" t="s">
        <v>2131</v>
      </c>
      <c r="P1346" s="189" t="s">
        <v>1768</v>
      </c>
      <c r="Q1346" s="63" t="s">
        <v>23</v>
      </c>
      <c r="R1346" s="215" t="s">
        <v>506</v>
      </c>
    </row>
    <row r="1347" spans="1:18">
      <c r="A1347" s="189" t="s">
        <v>2311</v>
      </c>
      <c r="B1347" s="216">
        <v>25430</v>
      </c>
      <c r="C1347" s="40" t="s">
        <v>2951</v>
      </c>
      <c r="D1347" s="216">
        <v>931170</v>
      </c>
      <c r="E1347" s="40" t="s">
        <v>1515</v>
      </c>
      <c r="F1347" s="216" t="s">
        <v>527</v>
      </c>
      <c r="G1347" s="40" t="s">
        <v>2927</v>
      </c>
      <c r="H1347" s="216">
        <v>521500</v>
      </c>
      <c r="I1347" s="328" t="s">
        <v>58</v>
      </c>
      <c r="J1347" s="61">
        <v>931170</v>
      </c>
      <c r="K1347" s="63" t="s">
        <v>47</v>
      </c>
      <c r="L1347" s="215" t="s">
        <v>508</v>
      </c>
      <c r="M1347" s="218" t="s">
        <v>2131</v>
      </c>
      <c r="P1347" s="189" t="s">
        <v>705</v>
      </c>
      <c r="Q1347" s="63" t="s">
        <v>23</v>
      </c>
      <c r="R1347" s="215" t="s">
        <v>506</v>
      </c>
    </row>
    <row r="1348" spans="1:18">
      <c r="A1348" s="189" t="s">
        <v>636</v>
      </c>
      <c r="B1348" s="216">
        <v>25400</v>
      </c>
      <c r="C1348" s="40" t="s">
        <v>2923</v>
      </c>
      <c r="D1348" s="216">
        <v>931200</v>
      </c>
      <c r="E1348" s="40" t="s">
        <v>2930</v>
      </c>
      <c r="F1348" s="216"/>
      <c r="G1348" s="40" t="s">
        <v>1377</v>
      </c>
      <c r="H1348" s="216">
        <v>521500</v>
      </c>
      <c r="I1348" s="328" t="s">
        <v>58</v>
      </c>
      <c r="J1348" s="61">
        <v>931104</v>
      </c>
      <c r="K1348" s="63" t="s">
        <v>450</v>
      </c>
      <c r="L1348" s="215" t="s">
        <v>1776</v>
      </c>
      <c r="M1348" s="218" t="s">
        <v>2131</v>
      </c>
      <c r="P1348" s="189" t="s">
        <v>1653</v>
      </c>
      <c r="Q1348" s="63" t="s">
        <v>23</v>
      </c>
      <c r="R1348" s="215" t="s">
        <v>506</v>
      </c>
    </row>
    <row r="1349" spans="1:18">
      <c r="A1349" s="189" t="s">
        <v>2256</v>
      </c>
      <c r="B1349" s="216">
        <v>25400</v>
      </c>
      <c r="C1349" s="40" t="s">
        <v>2923</v>
      </c>
      <c r="D1349" s="216">
        <v>931205</v>
      </c>
      <c r="E1349" s="40" t="s">
        <v>2237</v>
      </c>
      <c r="F1349" s="216" t="s">
        <v>1377</v>
      </c>
      <c r="G1349" s="40" t="s">
        <v>1377</v>
      </c>
      <c r="H1349" s="216">
        <v>521500</v>
      </c>
      <c r="I1349" s="328" t="s">
        <v>58</v>
      </c>
      <c r="J1349" s="61">
        <v>931104</v>
      </c>
      <c r="K1349" s="63" t="s">
        <v>449</v>
      </c>
      <c r="L1349" s="215" t="s">
        <v>2237</v>
      </c>
      <c r="M1349" s="218" t="s">
        <v>2131</v>
      </c>
      <c r="P1349" s="189" t="s">
        <v>1484</v>
      </c>
      <c r="Q1349" s="63" t="s">
        <v>23</v>
      </c>
      <c r="R1349" s="215" t="s">
        <v>506</v>
      </c>
    </row>
    <row r="1350" spans="1:18">
      <c r="A1350" s="189" t="s">
        <v>1781</v>
      </c>
      <c r="B1350" s="216">
        <v>25400</v>
      </c>
      <c r="C1350" s="40" t="s">
        <v>2923</v>
      </c>
      <c r="D1350" s="216">
        <v>931270</v>
      </c>
      <c r="E1350" s="40" t="s">
        <v>1780</v>
      </c>
      <c r="F1350" s="216"/>
      <c r="G1350" s="40" t="s">
        <v>1377</v>
      </c>
      <c r="H1350" s="216">
        <v>521500</v>
      </c>
      <c r="I1350" s="328" t="s">
        <v>58</v>
      </c>
      <c r="J1350" s="61">
        <v>931104</v>
      </c>
      <c r="K1350" s="63" t="s">
        <v>1766</v>
      </c>
      <c r="L1350" s="215" t="s">
        <v>1780</v>
      </c>
      <c r="M1350" s="218" t="s">
        <v>2131</v>
      </c>
      <c r="P1350" s="189" t="s">
        <v>1277</v>
      </c>
      <c r="Q1350" s="63" t="s">
        <v>23</v>
      </c>
      <c r="R1350" s="215" t="s">
        <v>506</v>
      </c>
    </row>
    <row r="1351" spans="1:18">
      <c r="A1351" s="189" t="s">
        <v>1013</v>
      </c>
      <c r="B1351" s="216">
        <v>25400</v>
      </c>
      <c r="C1351" s="40" t="s">
        <v>2923</v>
      </c>
      <c r="D1351" s="216">
        <v>931300</v>
      </c>
      <c r="E1351" s="40" t="s">
        <v>1800</v>
      </c>
      <c r="F1351" s="216"/>
      <c r="G1351" s="40" t="s">
        <v>1377</v>
      </c>
      <c r="H1351" s="216">
        <v>521500</v>
      </c>
      <c r="I1351" s="328" t="s">
        <v>58</v>
      </c>
      <c r="J1351" s="61">
        <v>931104</v>
      </c>
      <c r="K1351" s="63" t="s">
        <v>450</v>
      </c>
      <c r="L1351" s="215" t="s">
        <v>1778</v>
      </c>
      <c r="M1351" s="218" t="s">
        <v>2131</v>
      </c>
      <c r="P1351" s="189" t="s">
        <v>702</v>
      </c>
      <c r="Q1351" s="63" t="s">
        <v>23</v>
      </c>
      <c r="R1351" s="215" t="s">
        <v>506</v>
      </c>
    </row>
    <row r="1352" spans="1:18">
      <c r="A1352" s="189" t="s">
        <v>336</v>
      </c>
      <c r="B1352" s="216">
        <v>25400</v>
      </c>
      <c r="C1352" s="40" t="s">
        <v>2923</v>
      </c>
      <c r="D1352" s="216">
        <v>931400</v>
      </c>
      <c r="E1352" s="40" t="s">
        <v>2934</v>
      </c>
      <c r="F1352" s="216" t="s">
        <v>518</v>
      </c>
      <c r="G1352" s="40" t="s">
        <v>2935</v>
      </c>
      <c r="H1352" s="216">
        <v>521500</v>
      </c>
      <c r="I1352" s="328" t="s">
        <v>58</v>
      </c>
      <c r="J1352" s="61">
        <v>931104</v>
      </c>
      <c r="K1352" s="63" t="s">
        <v>1524</v>
      </c>
      <c r="L1352" s="215" t="s">
        <v>326</v>
      </c>
      <c r="M1352" s="218" t="s">
        <v>2131</v>
      </c>
      <c r="P1352" s="189" t="s">
        <v>712</v>
      </c>
      <c r="Q1352" s="63" t="s">
        <v>23</v>
      </c>
      <c r="R1352" s="215" t="s">
        <v>506</v>
      </c>
    </row>
    <row r="1353" spans="1:18">
      <c r="A1353" s="189" t="s">
        <v>304</v>
      </c>
      <c r="B1353" s="216">
        <v>25400</v>
      </c>
      <c r="C1353" s="40" t="s">
        <v>2923</v>
      </c>
      <c r="D1353" s="216">
        <v>931400</v>
      </c>
      <c r="E1353" s="40" t="s">
        <v>2934</v>
      </c>
      <c r="F1353" s="216" t="s">
        <v>514</v>
      </c>
      <c r="G1353" s="40" t="s">
        <v>2838</v>
      </c>
      <c r="H1353" s="216">
        <v>521500</v>
      </c>
      <c r="I1353" s="328" t="s">
        <v>58</v>
      </c>
      <c r="J1353" s="61">
        <v>931104</v>
      </c>
      <c r="K1353" s="63" t="s">
        <v>1524</v>
      </c>
      <c r="L1353" s="397" t="s">
        <v>295</v>
      </c>
      <c r="M1353" s="218" t="s">
        <v>2131</v>
      </c>
      <c r="P1353" s="189" t="s">
        <v>701</v>
      </c>
      <c r="Q1353" s="63" t="s">
        <v>23</v>
      </c>
      <c r="R1353" s="215" t="s">
        <v>506</v>
      </c>
    </row>
    <row r="1354" spans="1:18">
      <c r="A1354" s="189" t="s">
        <v>242</v>
      </c>
      <c r="B1354" s="216">
        <v>25400</v>
      </c>
      <c r="C1354" s="40" t="s">
        <v>2923</v>
      </c>
      <c r="D1354" s="216">
        <v>931400</v>
      </c>
      <c r="E1354" s="40" t="s">
        <v>2934</v>
      </c>
      <c r="F1354" s="216" t="s">
        <v>515</v>
      </c>
      <c r="G1354" s="40" t="s">
        <v>2937</v>
      </c>
      <c r="H1354" s="216">
        <v>521500</v>
      </c>
      <c r="I1354" s="328" t="s">
        <v>58</v>
      </c>
      <c r="J1354" s="61">
        <v>931104</v>
      </c>
      <c r="K1354" s="63" t="s">
        <v>1524</v>
      </c>
      <c r="L1354" s="215" t="s">
        <v>445</v>
      </c>
      <c r="M1354" s="218" t="s">
        <v>2131</v>
      </c>
      <c r="P1354" s="189" t="s">
        <v>703</v>
      </c>
      <c r="Q1354" s="63" t="s">
        <v>23</v>
      </c>
      <c r="R1354" s="215" t="s">
        <v>506</v>
      </c>
    </row>
    <row r="1355" spans="1:18">
      <c r="A1355" s="189" t="s">
        <v>277</v>
      </c>
      <c r="B1355" s="216">
        <v>25400</v>
      </c>
      <c r="C1355" s="40" t="s">
        <v>2923</v>
      </c>
      <c r="D1355" s="216">
        <v>931400</v>
      </c>
      <c r="E1355" s="40" t="s">
        <v>2934</v>
      </c>
      <c r="F1355" s="216" t="s">
        <v>513</v>
      </c>
      <c r="G1355" s="40" t="s">
        <v>2938</v>
      </c>
      <c r="H1355" s="216">
        <v>521500</v>
      </c>
      <c r="I1355" s="328" t="s">
        <v>58</v>
      </c>
      <c r="J1355" s="61">
        <v>931104</v>
      </c>
      <c r="K1355" s="63" t="s">
        <v>1524</v>
      </c>
      <c r="L1355" s="215" t="s">
        <v>446</v>
      </c>
      <c r="M1355" s="218" t="s">
        <v>2131</v>
      </c>
      <c r="P1355" s="189" t="s">
        <v>1425</v>
      </c>
      <c r="Q1355" s="63" t="s">
        <v>23</v>
      </c>
      <c r="R1355" s="215" t="s">
        <v>506</v>
      </c>
    </row>
    <row r="1356" spans="1:18">
      <c r="A1356" s="189" t="s">
        <v>970</v>
      </c>
      <c r="B1356" s="216">
        <v>25400</v>
      </c>
      <c r="C1356" s="40" t="s">
        <v>2923</v>
      </c>
      <c r="D1356" s="216">
        <v>931400</v>
      </c>
      <c r="E1356" s="40" t="s">
        <v>2934</v>
      </c>
      <c r="F1356" s="216"/>
      <c r="G1356" s="40" t="s">
        <v>1377</v>
      </c>
      <c r="H1356" s="216">
        <v>521500</v>
      </c>
      <c r="I1356" s="328" t="s">
        <v>58</v>
      </c>
      <c r="J1356" s="61">
        <v>931104</v>
      </c>
      <c r="K1356" s="63" t="s">
        <v>1524</v>
      </c>
      <c r="L1356" s="215" t="s">
        <v>1913</v>
      </c>
      <c r="M1356" s="218" t="s">
        <v>2131</v>
      </c>
      <c r="P1356" s="189" t="s">
        <v>1541</v>
      </c>
      <c r="Q1356" s="63" t="s">
        <v>23</v>
      </c>
      <c r="R1356" s="215" t="s">
        <v>506</v>
      </c>
    </row>
    <row r="1357" spans="1:18">
      <c r="A1357" s="189" t="s">
        <v>378</v>
      </c>
      <c r="B1357" s="216">
        <v>25400</v>
      </c>
      <c r="C1357" s="40" t="s">
        <v>2923</v>
      </c>
      <c r="D1357" s="216">
        <v>931400</v>
      </c>
      <c r="E1357" s="40" t="s">
        <v>2934</v>
      </c>
      <c r="F1357" s="216" t="s">
        <v>520</v>
      </c>
      <c r="G1357" s="40" t="s">
        <v>2940</v>
      </c>
      <c r="H1357" s="216">
        <v>521500</v>
      </c>
      <c r="I1357" s="328" t="s">
        <v>58</v>
      </c>
      <c r="J1357" s="61">
        <v>931104</v>
      </c>
      <c r="K1357" s="63" t="s">
        <v>1524</v>
      </c>
      <c r="L1357" s="215" t="s">
        <v>447</v>
      </c>
      <c r="M1357" s="218" t="s">
        <v>2131</v>
      </c>
      <c r="P1357" s="189" t="s">
        <v>704</v>
      </c>
      <c r="Q1357" s="63" t="s">
        <v>23</v>
      </c>
      <c r="R1357" s="215" t="s">
        <v>506</v>
      </c>
    </row>
    <row r="1358" spans="1:18">
      <c r="A1358" s="189" t="s">
        <v>410</v>
      </c>
      <c r="B1358" s="216">
        <v>25400</v>
      </c>
      <c r="C1358" s="40" t="s">
        <v>2923</v>
      </c>
      <c r="D1358" s="216">
        <v>931400</v>
      </c>
      <c r="E1358" s="40" t="s">
        <v>2934</v>
      </c>
      <c r="F1358" s="216" t="s">
        <v>516</v>
      </c>
      <c r="G1358" s="40" t="s">
        <v>2944</v>
      </c>
      <c r="H1358" s="216">
        <v>521500</v>
      </c>
      <c r="I1358" s="328" t="s">
        <v>58</v>
      </c>
      <c r="J1358" s="61">
        <v>931104</v>
      </c>
      <c r="K1358" s="63" t="s">
        <v>1524</v>
      </c>
      <c r="L1358" s="215" t="s">
        <v>448</v>
      </c>
      <c r="M1358" s="218" t="s">
        <v>2131</v>
      </c>
      <c r="P1358" s="189" t="s">
        <v>1399</v>
      </c>
      <c r="Q1358" s="63" t="s">
        <v>23</v>
      </c>
      <c r="R1358" s="215" t="s">
        <v>506</v>
      </c>
    </row>
    <row r="1359" spans="1:18">
      <c r="A1359" s="189" t="s">
        <v>2474</v>
      </c>
      <c r="B1359" s="309">
        <v>25620</v>
      </c>
      <c r="C1359" s="40" t="s">
        <v>2347</v>
      </c>
      <c r="D1359" s="310">
        <v>931750</v>
      </c>
      <c r="E1359" s="40" t="s">
        <v>2347</v>
      </c>
      <c r="F1359" s="310"/>
      <c r="G1359" s="40" t="s">
        <v>1377</v>
      </c>
      <c r="H1359" s="311">
        <v>521500</v>
      </c>
      <c r="I1359" s="328" t="s">
        <v>58</v>
      </c>
      <c r="J1359" s="310">
        <v>931750</v>
      </c>
      <c r="K1359" s="307" t="s">
        <v>1524</v>
      </c>
      <c r="L1359" s="308" t="s">
        <v>448</v>
      </c>
      <c r="M1359" s="312" t="s">
        <v>2131</v>
      </c>
      <c r="P1359" s="189" t="s">
        <v>2570</v>
      </c>
      <c r="Q1359" s="63" t="s">
        <v>23</v>
      </c>
      <c r="R1359" s="215" t="s">
        <v>506</v>
      </c>
    </row>
    <row r="1360" spans="1:18">
      <c r="A1360" s="189" t="s">
        <v>2401</v>
      </c>
      <c r="B1360" s="216">
        <v>25400</v>
      </c>
      <c r="C1360" s="40" t="s">
        <v>2923</v>
      </c>
      <c r="D1360" s="216">
        <v>931400</v>
      </c>
      <c r="E1360" s="40" t="s">
        <v>2934</v>
      </c>
      <c r="F1360" s="216" t="s">
        <v>513</v>
      </c>
      <c r="G1360" s="40" t="s">
        <v>2938</v>
      </c>
      <c r="H1360" s="216">
        <v>521540</v>
      </c>
      <c r="I1360" s="328" t="s">
        <v>106</v>
      </c>
      <c r="J1360" s="61">
        <v>931104</v>
      </c>
      <c r="K1360" s="63" t="s">
        <v>1524</v>
      </c>
      <c r="L1360" s="215" t="s">
        <v>446</v>
      </c>
      <c r="M1360" s="218" t="s">
        <v>2128</v>
      </c>
      <c r="P1360" s="189" t="s">
        <v>710</v>
      </c>
      <c r="Q1360" s="63" t="s">
        <v>23</v>
      </c>
      <c r="R1360" s="215" t="s">
        <v>506</v>
      </c>
    </row>
    <row r="1361" spans="1:18">
      <c r="A1361" s="189" t="s">
        <v>2499</v>
      </c>
      <c r="B1361" s="216">
        <v>25400</v>
      </c>
      <c r="C1361" s="40" t="s">
        <v>2923</v>
      </c>
      <c r="D1361" s="216">
        <v>931400</v>
      </c>
      <c r="E1361" s="40" t="s">
        <v>2934</v>
      </c>
      <c r="F1361" s="216" t="s">
        <v>520</v>
      </c>
      <c r="G1361" s="40" t="s">
        <v>2940</v>
      </c>
      <c r="H1361" s="216">
        <v>521540</v>
      </c>
      <c r="I1361" s="328" t="s">
        <v>106</v>
      </c>
      <c r="J1361" s="61">
        <v>931104</v>
      </c>
      <c r="K1361" s="63" t="s">
        <v>1524</v>
      </c>
      <c r="L1361" s="215" t="s">
        <v>447</v>
      </c>
      <c r="M1361" s="218" t="s">
        <v>2128</v>
      </c>
      <c r="P1361" s="189" t="s">
        <v>1661</v>
      </c>
      <c r="Q1361" s="63" t="s">
        <v>23</v>
      </c>
      <c r="R1361" s="215" t="s">
        <v>506</v>
      </c>
    </row>
    <row r="1362" spans="1:18">
      <c r="A1362" s="189" t="s">
        <v>2232</v>
      </c>
      <c r="B1362" s="216">
        <v>25510</v>
      </c>
      <c r="C1362" s="40" t="s">
        <v>2954</v>
      </c>
      <c r="D1362" s="216">
        <v>931108</v>
      </c>
      <c r="E1362" s="40" t="s">
        <v>2954</v>
      </c>
      <c r="F1362" s="216" t="s">
        <v>1130</v>
      </c>
      <c r="G1362" s="40" t="s">
        <v>2943</v>
      </c>
      <c r="H1362" s="216">
        <v>521560</v>
      </c>
      <c r="I1362" s="328" t="s">
        <v>120</v>
      </c>
      <c r="J1362" s="61">
        <v>931108</v>
      </c>
      <c r="K1362" s="63" t="s">
        <v>450</v>
      </c>
      <c r="L1362" s="215" t="s">
        <v>444</v>
      </c>
      <c r="M1362" s="218" t="s">
        <v>2128</v>
      </c>
      <c r="P1362" s="189" t="s">
        <v>709</v>
      </c>
      <c r="Q1362" s="63" t="s">
        <v>23</v>
      </c>
      <c r="R1362" s="215" t="s">
        <v>506</v>
      </c>
    </row>
    <row r="1363" spans="1:18">
      <c r="A1363" s="189" t="s">
        <v>2251</v>
      </c>
      <c r="B1363" s="216">
        <v>25400</v>
      </c>
      <c r="C1363" s="40" t="s">
        <v>2923</v>
      </c>
      <c r="D1363" s="216">
        <v>931200</v>
      </c>
      <c r="E1363" s="40" t="s">
        <v>2930</v>
      </c>
      <c r="F1363" s="216" t="s">
        <v>1377</v>
      </c>
      <c r="G1363" s="40" t="s">
        <v>1377</v>
      </c>
      <c r="H1363" s="216">
        <v>521560</v>
      </c>
      <c r="I1363" s="328" t="s">
        <v>120</v>
      </c>
      <c r="J1363" s="61">
        <v>931104</v>
      </c>
      <c r="K1363" s="63" t="s">
        <v>450</v>
      </c>
      <c r="L1363" s="215" t="s">
        <v>1776</v>
      </c>
      <c r="M1363" s="218" t="s">
        <v>2128</v>
      </c>
      <c r="P1363" s="189" t="s">
        <v>1648</v>
      </c>
      <c r="Q1363" s="63" t="s">
        <v>23</v>
      </c>
      <c r="R1363" s="215" t="s">
        <v>506</v>
      </c>
    </row>
    <row r="1364" spans="1:18">
      <c r="A1364" s="189" t="s">
        <v>2188</v>
      </c>
      <c r="B1364" s="216">
        <v>25400</v>
      </c>
      <c r="C1364" s="40" t="s">
        <v>2923</v>
      </c>
      <c r="D1364" s="216">
        <v>931400</v>
      </c>
      <c r="E1364" s="40" t="s">
        <v>2934</v>
      </c>
      <c r="F1364" s="216" t="s">
        <v>513</v>
      </c>
      <c r="G1364" s="40" t="s">
        <v>2938</v>
      </c>
      <c r="H1364" s="216">
        <v>521560</v>
      </c>
      <c r="I1364" s="328" t="s">
        <v>120</v>
      </c>
      <c r="J1364" s="61">
        <v>931104</v>
      </c>
      <c r="K1364" s="63" t="s">
        <v>1524</v>
      </c>
      <c r="L1364" s="215" t="s">
        <v>446</v>
      </c>
      <c r="M1364" s="218" t="s">
        <v>2128</v>
      </c>
      <c r="P1364" t="s">
        <v>3001</v>
      </c>
      <c r="Q1364" s="7" t="s">
        <v>23</v>
      </c>
      <c r="R1364" s="215" t="s">
        <v>506</v>
      </c>
    </row>
    <row r="1365" spans="1:18">
      <c r="A1365" s="189" t="s">
        <v>2540</v>
      </c>
      <c r="B1365" s="216">
        <v>25400</v>
      </c>
      <c r="C1365" s="40" t="s">
        <v>2923</v>
      </c>
      <c r="D1365" s="216">
        <v>931400</v>
      </c>
      <c r="E1365" s="40" t="s">
        <v>2934</v>
      </c>
      <c r="F1365" s="216" t="s">
        <v>520</v>
      </c>
      <c r="G1365" s="40" t="s">
        <v>2940</v>
      </c>
      <c r="H1365" s="216">
        <v>521560</v>
      </c>
      <c r="I1365" s="328" t="s">
        <v>120</v>
      </c>
      <c r="J1365" s="61">
        <v>931104</v>
      </c>
      <c r="K1365" s="63" t="s">
        <v>1524</v>
      </c>
      <c r="L1365" s="215" t="s">
        <v>447</v>
      </c>
      <c r="M1365" s="218" t="s">
        <v>2128</v>
      </c>
      <c r="P1365" t="s">
        <v>3013</v>
      </c>
      <c r="Q1365" s="7" t="s">
        <v>23</v>
      </c>
      <c r="R1365" s="215" t="s">
        <v>506</v>
      </c>
    </row>
    <row r="1366" spans="1:18">
      <c r="A1366" s="189" t="s">
        <v>2512</v>
      </c>
      <c r="B1366" s="216">
        <v>25510</v>
      </c>
      <c r="C1366" s="40" t="s">
        <v>2954</v>
      </c>
      <c r="D1366" s="216">
        <v>931108</v>
      </c>
      <c r="E1366" s="40" t="s">
        <v>2954</v>
      </c>
      <c r="F1366" s="216" t="s">
        <v>514</v>
      </c>
      <c r="G1366" s="40" t="s">
        <v>2838</v>
      </c>
      <c r="H1366" s="216">
        <v>521740</v>
      </c>
      <c r="I1366" s="328" t="s">
        <v>1793</v>
      </c>
      <c r="J1366" s="61">
        <v>931108</v>
      </c>
      <c r="K1366" s="63" t="s">
        <v>450</v>
      </c>
      <c r="L1366" s="215" t="s">
        <v>444</v>
      </c>
      <c r="M1366" s="218" t="s">
        <v>2128</v>
      </c>
      <c r="P1366" t="s">
        <v>3026</v>
      </c>
      <c r="Q1366" s="65" t="s">
        <v>23</v>
      </c>
      <c r="R1366" s="215" t="s">
        <v>506</v>
      </c>
    </row>
    <row r="1367" spans="1:18">
      <c r="A1367" s="189" t="s">
        <v>732</v>
      </c>
      <c r="B1367" s="216">
        <v>25400</v>
      </c>
      <c r="C1367" s="40" t="s">
        <v>2923</v>
      </c>
      <c r="D1367" s="216">
        <v>931119</v>
      </c>
      <c r="E1367" s="40" t="s">
        <v>23</v>
      </c>
      <c r="F1367" s="216" t="s">
        <v>525</v>
      </c>
      <c r="G1367" s="40" t="s">
        <v>2942</v>
      </c>
      <c r="H1367" s="216">
        <v>521740</v>
      </c>
      <c r="I1367" s="328" t="s">
        <v>1793</v>
      </c>
      <c r="J1367" s="61">
        <v>931104</v>
      </c>
      <c r="K1367" s="63" t="s">
        <v>23</v>
      </c>
      <c r="L1367" s="215" t="s">
        <v>438</v>
      </c>
      <c r="M1367" s="218" t="s">
        <v>2128</v>
      </c>
      <c r="P1367" t="s">
        <v>3054</v>
      </c>
      <c r="Q1367" s="65" t="s">
        <v>23</v>
      </c>
      <c r="R1367" s="215" t="s">
        <v>506</v>
      </c>
    </row>
    <row r="1368" spans="1:18">
      <c r="A1368" s="189" t="s">
        <v>2241</v>
      </c>
      <c r="B1368" s="216">
        <v>25400</v>
      </c>
      <c r="C1368" s="40" t="s">
        <v>2923</v>
      </c>
      <c r="D1368" s="216">
        <v>931119</v>
      </c>
      <c r="E1368" s="40" t="s">
        <v>23</v>
      </c>
      <c r="F1368" s="216" t="s">
        <v>521</v>
      </c>
      <c r="G1368" s="40" t="s">
        <v>2924</v>
      </c>
      <c r="H1368" s="216">
        <v>521740</v>
      </c>
      <c r="I1368" s="328" t="s">
        <v>1793</v>
      </c>
      <c r="J1368" s="61">
        <v>931104</v>
      </c>
      <c r="K1368" s="63" t="s">
        <v>23</v>
      </c>
      <c r="L1368" s="215" t="s">
        <v>435</v>
      </c>
      <c r="M1368" s="218" t="s">
        <v>2128</v>
      </c>
      <c r="P1368" t="s">
        <v>3076</v>
      </c>
      <c r="Q1368" s="65" t="s">
        <v>23</v>
      </c>
      <c r="R1368" s="215" t="s">
        <v>506</v>
      </c>
    </row>
    <row r="1369" spans="1:18">
      <c r="A1369" s="189" t="s">
        <v>2243</v>
      </c>
      <c r="B1369" s="216">
        <v>25400</v>
      </c>
      <c r="C1369" s="40" t="s">
        <v>2923</v>
      </c>
      <c r="D1369" s="216">
        <v>931119</v>
      </c>
      <c r="E1369" s="40" t="s">
        <v>23</v>
      </c>
      <c r="F1369" s="216" t="s">
        <v>522</v>
      </c>
      <c r="G1369" s="40" t="s">
        <v>2925</v>
      </c>
      <c r="H1369" s="216">
        <v>521740</v>
      </c>
      <c r="I1369" s="328" t="s">
        <v>1793</v>
      </c>
      <c r="J1369" s="61">
        <v>931104</v>
      </c>
      <c r="K1369" s="63" t="s">
        <v>23</v>
      </c>
      <c r="L1369" s="215" t="s">
        <v>436</v>
      </c>
      <c r="M1369" s="218" t="s">
        <v>2128</v>
      </c>
      <c r="P1369" t="s">
        <v>3104</v>
      </c>
      <c r="Q1369" s="65" t="s">
        <v>23</v>
      </c>
      <c r="R1369" s="215" t="s">
        <v>506</v>
      </c>
    </row>
    <row r="1370" spans="1:18">
      <c r="A1370" s="189" t="s">
        <v>2148</v>
      </c>
      <c r="B1370" s="216">
        <v>25400</v>
      </c>
      <c r="C1370" s="40" t="s">
        <v>2923</v>
      </c>
      <c r="D1370" s="216">
        <v>931119</v>
      </c>
      <c r="E1370" s="40" t="s">
        <v>23</v>
      </c>
      <c r="F1370" s="216" t="s">
        <v>523</v>
      </c>
      <c r="G1370" s="40" t="s">
        <v>2928</v>
      </c>
      <c r="H1370" s="216">
        <v>521740</v>
      </c>
      <c r="I1370" s="328" t="s">
        <v>1793</v>
      </c>
      <c r="J1370" s="61">
        <v>931104</v>
      </c>
      <c r="K1370" s="63" t="s">
        <v>23</v>
      </c>
      <c r="L1370" s="215" t="s">
        <v>437</v>
      </c>
      <c r="M1370" s="218" t="s">
        <v>2128</v>
      </c>
      <c r="P1370" t="s">
        <v>3110</v>
      </c>
      <c r="Q1370" s="65" t="s">
        <v>23</v>
      </c>
      <c r="R1370" s="215" t="s">
        <v>506</v>
      </c>
    </row>
    <row r="1371" spans="1:18">
      <c r="A1371" s="189" t="s">
        <v>2104</v>
      </c>
      <c r="B1371" s="216">
        <v>25400</v>
      </c>
      <c r="C1371" s="40" t="s">
        <v>2923</v>
      </c>
      <c r="D1371" s="216">
        <v>931205</v>
      </c>
      <c r="E1371" s="40" t="s">
        <v>2237</v>
      </c>
      <c r="F1371" s="216"/>
      <c r="G1371" s="40" t="s">
        <v>1377</v>
      </c>
      <c r="H1371" s="216">
        <v>521740</v>
      </c>
      <c r="I1371" s="328" t="s">
        <v>1793</v>
      </c>
      <c r="J1371" s="61">
        <v>931104</v>
      </c>
      <c r="K1371" s="63" t="s">
        <v>449</v>
      </c>
      <c r="L1371" s="215" t="s">
        <v>2237</v>
      </c>
      <c r="M1371" s="218" t="s">
        <v>2128</v>
      </c>
      <c r="P1371" t="s">
        <v>3152</v>
      </c>
      <c r="Q1371" s="65" t="s">
        <v>23</v>
      </c>
      <c r="R1371" s="215" t="s">
        <v>506</v>
      </c>
    </row>
    <row r="1372" spans="1:18">
      <c r="A1372" s="189" t="s">
        <v>2183</v>
      </c>
      <c r="B1372" s="216">
        <v>25400</v>
      </c>
      <c r="C1372" s="40" t="s">
        <v>2923</v>
      </c>
      <c r="D1372" s="216">
        <v>931400</v>
      </c>
      <c r="E1372" s="40" t="s">
        <v>2934</v>
      </c>
      <c r="F1372" s="216" t="s">
        <v>517</v>
      </c>
      <c r="G1372" s="40" t="s">
        <v>2936</v>
      </c>
      <c r="H1372" s="216">
        <v>521740</v>
      </c>
      <c r="I1372" s="328" t="s">
        <v>1793</v>
      </c>
      <c r="J1372" s="61">
        <v>931104</v>
      </c>
      <c r="K1372" s="63" t="s">
        <v>1524</v>
      </c>
      <c r="L1372" s="215" t="s">
        <v>1224</v>
      </c>
      <c r="M1372" s="218" t="s">
        <v>2128</v>
      </c>
      <c r="P1372" t="s">
        <v>3189</v>
      </c>
      <c r="Q1372" s="65" t="s">
        <v>23</v>
      </c>
      <c r="R1372" s="215" t="s">
        <v>506</v>
      </c>
    </row>
    <row r="1373" spans="1:18">
      <c r="A1373" s="189" t="s">
        <v>2185</v>
      </c>
      <c r="B1373" s="216">
        <v>25400</v>
      </c>
      <c r="C1373" s="40" t="s">
        <v>2923</v>
      </c>
      <c r="D1373" s="216">
        <v>931400</v>
      </c>
      <c r="E1373" s="40" t="s">
        <v>2934</v>
      </c>
      <c r="F1373" s="216" t="s">
        <v>514</v>
      </c>
      <c r="G1373" s="40" t="s">
        <v>2838</v>
      </c>
      <c r="H1373" s="216">
        <v>521740</v>
      </c>
      <c r="I1373" s="328" t="s">
        <v>1793</v>
      </c>
      <c r="J1373" s="61">
        <v>931104</v>
      </c>
      <c r="K1373" s="63" t="s">
        <v>1524</v>
      </c>
      <c r="L1373" s="397" t="s">
        <v>295</v>
      </c>
      <c r="M1373" s="218" t="s">
        <v>2128</v>
      </c>
      <c r="P1373" t="s">
        <v>3192</v>
      </c>
      <c r="Q1373" s="65" t="s">
        <v>23</v>
      </c>
      <c r="R1373" s="215" t="s">
        <v>506</v>
      </c>
    </row>
    <row r="1374" spans="1:18">
      <c r="A1374" s="189" t="s">
        <v>2189</v>
      </c>
      <c r="B1374" s="216">
        <v>25400</v>
      </c>
      <c r="C1374" s="40" t="s">
        <v>2923</v>
      </c>
      <c r="D1374" s="216">
        <v>931400</v>
      </c>
      <c r="E1374" s="40" t="s">
        <v>2934</v>
      </c>
      <c r="F1374" s="216" t="s">
        <v>513</v>
      </c>
      <c r="G1374" s="40" t="s">
        <v>2938</v>
      </c>
      <c r="H1374" s="216">
        <v>521740</v>
      </c>
      <c r="I1374" s="328" t="s">
        <v>1793</v>
      </c>
      <c r="J1374" s="61">
        <v>931104</v>
      </c>
      <c r="K1374" s="63" t="s">
        <v>1524</v>
      </c>
      <c r="L1374" s="215" t="s">
        <v>446</v>
      </c>
      <c r="M1374" s="218" t="s">
        <v>2128</v>
      </c>
      <c r="P1374" t="s">
        <v>3221</v>
      </c>
      <c r="Q1374" s="65" t="s">
        <v>23</v>
      </c>
      <c r="R1374" s="215" t="s">
        <v>506</v>
      </c>
    </row>
    <row r="1375" spans="1:18">
      <c r="A1375" s="189" t="s">
        <v>1310</v>
      </c>
      <c r="B1375" s="216">
        <v>25400</v>
      </c>
      <c r="C1375" s="40" t="s">
        <v>2923</v>
      </c>
      <c r="D1375" s="216">
        <v>931400</v>
      </c>
      <c r="E1375" s="40" t="s">
        <v>2934</v>
      </c>
      <c r="F1375" s="216" t="s">
        <v>519</v>
      </c>
      <c r="G1375" s="40" t="s">
        <v>2939</v>
      </c>
      <c r="H1375" s="216">
        <v>521740</v>
      </c>
      <c r="I1375" s="328" t="s">
        <v>1793</v>
      </c>
      <c r="J1375" s="61">
        <v>931104</v>
      </c>
      <c r="K1375" s="63" t="s">
        <v>1524</v>
      </c>
      <c r="L1375" s="215" t="s">
        <v>359</v>
      </c>
      <c r="M1375" s="218" t="s">
        <v>2128</v>
      </c>
      <c r="P1375" t="s">
        <v>3223</v>
      </c>
      <c r="Q1375" s="65" t="s">
        <v>23</v>
      </c>
      <c r="R1375" s="215" t="s">
        <v>506</v>
      </c>
    </row>
    <row r="1376" spans="1:18">
      <c r="A1376" s="189" t="s">
        <v>988</v>
      </c>
      <c r="B1376" s="216">
        <v>25400</v>
      </c>
      <c r="C1376" s="40" t="s">
        <v>2923</v>
      </c>
      <c r="D1376" s="216">
        <v>931400</v>
      </c>
      <c r="E1376" s="40" t="s">
        <v>2934</v>
      </c>
      <c r="F1376" s="216" t="s">
        <v>520</v>
      </c>
      <c r="G1376" s="40" t="s">
        <v>2940</v>
      </c>
      <c r="H1376" s="216">
        <v>521740</v>
      </c>
      <c r="I1376" s="328" t="s">
        <v>1793</v>
      </c>
      <c r="J1376" s="61">
        <v>931104</v>
      </c>
      <c r="K1376" s="63" t="s">
        <v>1524</v>
      </c>
      <c r="L1376" s="215" t="s">
        <v>447</v>
      </c>
      <c r="M1376" s="218" t="s">
        <v>2128</v>
      </c>
      <c r="P1376" t="s">
        <v>3241</v>
      </c>
      <c r="Q1376" s="65" t="s">
        <v>23</v>
      </c>
      <c r="R1376" s="215" t="s">
        <v>506</v>
      </c>
    </row>
    <row r="1377" spans="1:18">
      <c r="A1377" s="189" t="s">
        <v>247</v>
      </c>
      <c r="B1377" s="216">
        <v>25400</v>
      </c>
      <c r="C1377" s="40" t="s">
        <v>2923</v>
      </c>
      <c r="D1377" s="216">
        <v>931400</v>
      </c>
      <c r="E1377" s="40" t="s">
        <v>2934</v>
      </c>
      <c r="F1377" s="216" t="s">
        <v>515</v>
      </c>
      <c r="G1377" s="40" t="s">
        <v>2937</v>
      </c>
      <c r="H1377" s="216">
        <v>522340</v>
      </c>
      <c r="I1377" s="328" t="s">
        <v>94</v>
      </c>
      <c r="J1377" s="61">
        <v>931104</v>
      </c>
      <c r="K1377" s="63" t="s">
        <v>1524</v>
      </c>
      <c r="L1377" s="215" t="s">
        <v>445</v>
      </c>
      <c r="M1377" s="218" t="s">
        <v>2128</v>
      </c>
      <c r="P1377" t="s">
        <v>3265</v>
      </c>
      <c r="Q1377" s="65" t="s">
        <v>23</v>
      </c>
      <c r="R1377" s="215" t="s">
        <v>506</v>
      </c>
    </row>
    <row r="1378" spans="1:18">
      <c r="A1378" s="189" t="s">
        <v>280</v>
      </c>
      <c r="B1378" s="216">
        <v>25400</v>
      </c>
      <c r="C1378" s="40" t="s">
        <v>2923</v>
      </c>
      <c r="D1378" s="216">
        <v>931400</v>
      </c>
      <c r="E1378" s="40" t="s">
        <v>2934</v>
      </c>
      <c r="F1378" s="216" t="s">
        <v>513</v>
      </c>
      <c r="G1378" s="40" t="s">
        <v>2938</v>
      </c>
      <c r="H1378" s="216">
        <v>522340</v>
      </c>
      <c r="I1378" s="328" t="s">
        <v>94</v>
      </c>
      <c r="J1378" s="61">
        <v>931104</v>
      </c>
      <c r="K1378" s="63" t="s">
        <v>1524</v>
      </c>
      <c r="L1378" s="215" t="s">
        <v>446</v>
      </c>
      <c r="M1378" s="218" t="s">
        <v>2128</v>
      </c>
      <c r="P1378" t="s">
        <v>3284</v>
      </c>
      <c r="Q1378" s="65" t="s">
        <v>23</v>
      </c>
      <c r="R1378" s="215" t="s">
        <v>506</v>
      </c>
    </row>
    <row r="1379" spans="1:18">
      <c r="A1379" s="189" t="s">
        <v>2539</v>
      </c>
      <c r="B1379" s="216">
        <v>25400</v>
      </c>
      <c r="C1379" s="40" t="s">
        <v>2923</v>
      </c>
      <c r="D1379" s="216">
        <v>931400</v>
      </c>
      <c r="E1379" s="40" t="s">
        <v>2934</v>
      </c>
      <c r="F1379" s="216" t="s">
        <v>519</v>
      </c>
      <c r="G1379" s="40" t="s">
        <v>2939</v>
      </c>
      <c r="H1379" s="216">
        <v>522340</v>
      </c>
      <c r="I1379" s="328" t="s">
        <v>94</v>
      </c>
      <c r="J1379" s="61">
        <v>931104</v>
      </c>
      <c r="K1379" s="63" t="s">
        <v>1524</v>
      </c>
      <c r="L1379" s="215" t="s">
        <v>359</v>
      </c>
      <c r="M1379" s="218" t="s">
        <v>2128</v>
      </c>
      <c r="P1379" t="s">
        <v>3356</v>
      </c>
      <c r="Q1379" s="65" t="s">
        <v>23</v>
      </c>
      <c r="R1379" s="215" t="s">
        <v>506</v>
      </c>
    </row>
    <row r="1380" spans="1:18">
      <c r="A1380" s="189" t="s">
        <v>383</v>
      </c>
      <c r="B1380" s="216">
        <v>25400</v>
      </c>
      <c r="C1380" s="40" t="s">
        <v>2923</v>
      </c>
      <c r="D1380" s="216">
        <v>931400</v>
      </c>
      <c r="E1380" s="40" t="s">
        <v>2934</v>
      </c>
      <c r="F1380" s="216" t="s">
        <v>520</v>
      </c>
      <c r="G1380" s="40" t="s">
        <v>2940</v>
      </c>
      <c r="H1380" s="216">
        <v>522340</v>
      </c>
      <c r="I1380" s="328" t="s">
        <v>94</v>
      </c>
      <c r="J1380" s="61">
        <v>931104</v>
      </c>
      <c r="K1380" s="63" t="s">
        <v>1524</v>
      </c>
      <c r="L1380" s="215" t="s">
        <v>447</v>
      </c>
      <c r="M1380" s="218" t="s">
        <v>2128</v>
      </c>
      <c r="P1380" t="s">
        <v>3384</v>
      </c>
      <c r="Q1380" s="65" t="s">
        <v>23</v>
      </c>
      <c r="R1380" s="215" t="s">
        <v>506</v>
      </c>
    </row>
    <row r="1381" spans="1:18">
      <c r="A1381" s="189" t="s">
        <v>1646</v>
      </c>
      <c r="B1381" s="216">
        <v>25400</v>
      </c>
      <c r="C1381" s="40" t="s">
        <v>2923</v>
      </c>
      <c r="D1381" s="216">
        <v>931400</v>
      </c>
      <c r="E1381" s="40" t="s">
        <v>2934</v>
      </c>
      <c r="F1381" s="216" t="s">
        <v>1130</v>
      </c>
      <c r="G1381" s="40" t="s">
        <v>2943</v>
      </c>
      <c r="H1381" s="216">
        <v>522340</v>
      </c>
      <c r="I1381" s="328" t="s">
        <v>94</v>
      </c>
      <c r="J1381" s="61">
        <v>931104</v>
      </c>
      <c r="K1381" s="63" t="s">
        <v>1524</v>
      </c>
      <c r="L1381" s="215" t="s">
        <v>1455</v>
      </c>
      <c r="M1381" s="218" t="s">
        <v>2128</v>
      </c>
      <c r="P1381" t="s">
        <v>3391</v>
      </c>
      <c r="Q1381" s="65" t="s">
        <v>23</v>
      </c>
      <c r="R1381" s="215" t="s">
        <v>506</v>
      </c>
    </row>
    <row r="1382" spans="1:18">
      <c r="A1382" s="189" t="s">
        <v>413</v>
      </c>
      <c r="B1382" s="216">
        <v>25400</v>
      </c>
      <c r="C1382" s="40" t="s">
        <v>2923</v>
      </c>
      <c r="D1382" s="216">
        <v>931400</v>
      </c>
      <c r="E1382" s="40" t="s">
        <v>2934</v>
      </c>
      <c r="F1382" s="216" t="s">
        <v>516</v>
      </c>
      <c r="G1382" s="40" t="s">
        <v>2944</v>
      </c>
      <c r="H1382" s="216">
        <v>522340</v>
      </c>
      <c r="I1382" s="328" t="s">
        <v>94</v>
      </c>
      <c r="J1382" s="61">
        <v>931104</v>
      </c>
      <c r="K1382" s="63" t="s">
        <v>1524</v>
      </c>
      <c r="L1382" s="215" t="s">
        <v>448</v>
      </c>
      <c r="M1382" s="218" t="s">
        <v>2128</v>
      </c>
      <c r="P1382" t="s">
        <v>3406</v>
      </c>
      <c r="Q1382" s="65" t="s">
        <v>23</v>
      </c>
      <c r="R1382" s="215" t="s">
        <v>506</v>
      </c>
    </row>
    <row r="1383" spans="1:18">
      <c r="A1383" s="189" t="s">
        <v>2471</v>
      </c>
      <c r="B1383" s="309">
        <v>25620</v>
      </c>
      <c r="C1383" s="40" t="s">
        <v>2347</v>
      </c>
      <c r="D1383" s="310">
        <v>931750</v>
      </c>
      <c r="E1383" s="40" t="s">
        <v>2347</v>
      </c>
      <c r="F1383" s="310"/>
      <c r="G1383" s="40" t="s">
        <v>1377</v>
      </c>
      <c r="H1383" s="311">
        <v>522340</v>
      </c>
      <c r="I1383" s="328" t="s">
        <v>94</v>
      </c>
      <c r="J1383" s="310">
        <v>931750</v>
      </c>
      <c r="K1383" s="307" t="s">
        <v>1524</v>
      </c>
      <c r="L1383" s="308" t="s">
        <v>448</v>
      </c>
      <c r="M1383" s="312" t="s">
        <v>2128</v>
      </c>
      <c r="P1383" t="s">
        <v>3438</v>
      </c>
      <c r="Q1383" s="65" t="s">
        <v>23</v>
      </c>
      <c r="R1383" s="215" t="s">
        <v>506</v>
      </c>
    </row>
    <row r="1384" spans="1:18">
      <c r="A1384" s="189" t="s">
        <v>2676</v>
      </c>
      <c r="B1384" s="309">
        <v>25620</v>
      </c>
      <c r="C1384" s="40" t="s">
        <v>2347</v>
      </c>
      <c r="D1384" s="358">
        <v>931750</v>
      </c>
      <c r="E1384" s="40" t="s">
        <v>2347</v>
      </c>
      <c r="F1384" s="350" t="s">
        <v>516</v>
      </c>
      <c r="G1384" s="40" t="s">
        <v>2944</v>
      </c>
      <c r="H1384" s="358">
        <v>522340</v>
      </c>
      <c r="I1384" s="328" t="s">
        <v>94</v>
      </c>
      <c r="J1384" s="358">
        <v>931750</v>
      </c>
      <c r="K1384" s="307" t="s">
        <v>1524</v>
      </c>
      <c r="L1384" s="308" t="s">
        <v>448</v>
      </c>
      <c r="M1384" s="218" t="s">
        <v>2128</v>
      </c>
      <c r="P1384" s="189" t="s">
        <v>1972</v>
      </c>
      <c r="Q1384" s="63" t="s">
        <v>23</v>
      </c>
      <c r="R1384" s="215" t="s">
        <v>437</v>
      </c>
    </row>
    <row r="1385" spans="1:18">
      <c r="A1385" s="189" t="s">
        <v>2617</v>
      </c>
      <c r="B1385" s="216">
        <v>25400</v>
      </c>
      <c r="C1385" s="40" t="s">
        <v>2923</v>
      </c>
      <c r="D1385" s="216">
        <v>931119</v>
      </c>
      <c r="E1385" s="40" t="s">
        <v>23</v>
      </c>
      <c r="F1385" s="216" t="s">
        <v>525</v>
      </c>
      <c r="G1385" s="40" t="s">
        <v>2942</v>
      </c>
      <c r="H1385" s="358">
        <v>521600</v>
      </c>
      <c r="I1385" s="328" t="s">
        <v>91</v>
      </c>
      <c r="J1385" s="61">
        <v>931104</v>
      </c>
      <c r="K1385" s="63" t="s">
        <v>23</v>
      </c>
      <c r="L1385" s="215" t="s">
        <v>438</v>
      </c>
      <c r="M1385" s="218" t="s">
        <v>2128</v>
      </c>
      <c r="P1385" s="189" t="s">
        <v>1758</v>
      </c>
      <c r="Q1385" s="63" t="s">
        <v>23</v>
      </c>
      <c r="R1385" s="215" t="s">
        <v>437</v>
      </c>
    </row>
    <row r="1386" spans="1:18">
      <c r="A1386" s="189" t="s">
        <v>1229</v>
      </c>
      <c r="B1386" s="216">
        <v>25400</v>
      </c>
      <c r="C1386" s="40" t="s">
        <v>2923</v>
      </c>
      <c r="D1386" s="216">
        <v>931119</v>
      </c>
      <c r="E1386" s="40" t="s">
        <v>23</v>
      </c>
      <c r="F1386" s="216" t="s">
        <v>521</v>
      </c>
      <c r="G1386" s="40" t="s">
        <v>2924</v>
      </c>
      <c r="H1386" s="216">
        <v>521600</v>
      </c>
      <c r="I1386" s="328" t="s">
        <v>91</v>
      </c>
      <c r="J1386" s="61">
        <v>931104</v>
      </c>
      <c r="K1386" s="63" t="s">
        <v>23</v>
      </c>
      <c r="L1386" s="215" t="s">
        <v>435</v>
      </c>
      <c r="M1386" s="218" t="s">
        <v>2128</v>
      </c>
      <c r="P1386" s="189" t="s">
        <v>183</v>
      </c>
      <c r="Q1386" s="63" t="s">
        <v>23</v>
      </c>
      <c r="R1386" s="215" t="s">
        <v>437</v>
      </c>
    </row>
    <row r="1387" spans="1:18">
      <c r="A1387" s="189" t="s">
        <v>1225</v>
      </c>
      <c r="B1387" s="216">
        <v>25400</v>
      </c>
      <c r="C1387" s="40" t="s">
        <v>2923</v>
      </c>
      <c r="D1387" s="216">
        <v>931119</v>
      </c>
      <c r="E1387" s="40" t="s">
        <v>23</v>
      </c>
      <c r="F1387" s="216" t="s">
        <v>523</v>
      </c>
      <c r="G1387" s="40" t="s">
        <v>2928</v>
      </c>
      <c r="H1387" s="216">
        <v>521600</v>
      </c>
      <c r="I1387" s="328" t="s">
        <v>91</v>
      </c>
      <c r="J1387" s="61">
        <v>931104</v>
      </c>
      <c r="K1387" s="63" t="s">
        <v>23</v>
      </c>
      <c r="L1387" s="215" t="s">
        <v>437</v>
      </c>
      <c r="M1387" s="218" t="s">
        <v>2128</v>
      </c>
      <c r="P1387" s="189" t="s">
        <v>2754</v>
      </c>
      <c r="Q1387" s="63" t="s">
        <v>23</v>
      </c>
      <c r="R1387" s="215" t="s">
        <v>437</v>
      </c>
    </row>
    <row r="1388" spans="1:18">
      <c r="A1388" s="189" t="s">
        <v>1335</v>
      </c>
      <c r="B1388" s="216">
        <v>25420</v>
      </c>
      <c r="C1388" s="40" t="s">
        <v>449</v>
      </c>
      <c r="D1388" s="216">
        <v>931186</v>
      </c>
      <c r="E1388" s="40" t="s">
        <v>504</v>
      </c>
      <c r="F1388" s="216"/>
      <c r="G1388" s="40" t="s">
        <v>1377</v>
      </c>
      <c r="H1388" s="216">
        <v>521600</v>
      </c>
      <c r="I1388" s="328" t="s">
        <v>91</v>
      </c>
      <c r="J1388" s="61">
        <v>931180</v>
      </c>
      <c r="K1388" s="63" t="s">
        <v>449</v>
      </c>
      <c r="L1388" s="215" t="s">
        <v>504</v>
      </c>
      <c r="M1388" s="218" t="s">
        <v>2128</v>
      </c>
      <c r="P1388" s="189" t="s">
        <v>184</v>
      </c>
      <c r="Q1388" s="63" t="s">
        <v>23</v>
      </c>
      <c r="R1388" s="215" t="s">
        <v>437</v>
      </c>
    </row>
    <row r="1389" spans="1:18">
      <c r="A1389" s="189" t="s">
        <v>2101</v>
      </c>
      <c r="B1389" s="216">
        <v>25400</v>
      </c>
      <c r="C1389" s="40" t="s">
        <v>2923</v>
      </c>
      <c r="D1389" s="216">
        <v>931205</v>
      </c>
      <c r="E1389" s="40" t="s">
        <v>2237</v>
      </c>
      <c r="F1389" s="216"/>
      <c r="G1389" s="40" t="s">
        <v>1377</v>
      </c>
      <c r="H1389" s="216">
        <v>521600</v>
      </c>
      <c r="I1389" s="328" t="s">
        <v>91</v>
      </c>
      <c r="J1389" s="61">
        <v>931104</v>
      </c>
      <c r="K1389" s="63" t="s">
        <v>449</v>
      </c>
      <c r="L1389" s="215" t="s">
        <v>2237</v>
      </c>
      <c r="M1389" s="218" t="s">
        <v>2128</v>
      </c>
      <c r="P1389" s="189" t="s">
        <v>2663</v>
      </c>
      <c r="Q1389" s="63" t="s">
        <v>23</v>
      </c>
      <c r="R1389" s="215" t="s">
        <v>437</v>
      </c>
    </row>
    <row r="1390" spans="1:18">
      <c r="A1390" s="189" t="s">
        <v>2896</v>
      </c>
      <c r="B1390" s="350">
        <v>25400</v>
      </c>
      <c r="C1390" s="40" t="s">
        <v>2923</v>
      </c>
      <c r="D1390" s="216">
        <v>931205</v>
      </c>
      <c r="E1390" s="40" t="s">
        <v>2237</v>
      </c>
      <c r="F1390" s="216" t="s">
        <v>520</v>
      </c>
      <c r="G1390" s="40" t="s">
        <v>2940</v>
      </c>
      <c r="H1390" s="216">
        <v>521600</v>
      </c>
      <c r="I1390" s="328" t="s">
        <v>91</v>
      </c>
      <c r="J1390" s="61">
        <v>931104</v>
      </c>
      <c r="K1390" s="63" t="s">
        <v>449</v>
      </c>
      <c r="L1390" s="215" t="s">
        <v>2237</v>
      </c>
      <c r="M1390" s="218" t="s">
        <v>2128</v>
      </c>
      <c r="P1390" s="189" t="s">
        <v>194</v>
      </c>
      <c r="Q1390" s="63" t="s">
        <v>23</v>
      </c>
      <c r="R1390" s="215" t="s">
        <v>437</v>
      </c>
    </row>
    <row r="1391" spans="1:18">
      <c r="A1391" s="189" t="s">
        <v>2867</v>
      </c>
      <c r="B1391" s="216">
        <v>25400</v>
      </c>
      <c r="C1391" s="40" t="s">
        <v>2923</v>
      </c>
      <c r="D1391" s="216">
        <v>931400</v>
      </c>
      <c r="E1391" s="40" t="s">
        <v>2934</v>
      </c>
      <c r="F1391" s="216" t="s">
        <v>511</v>
      </c>
      <c r="G1391" s="40" t="s">
        <v>2866</v>
      </c>
      <c r="H1391" s="216">
        <v>521600</v>
      </c>
      <c r="I1391" s="328" t="s">
        <v>91</v>
      </c>
      <c r="J1391" s="61">
        <v>931104</v>
      </c>
      <c r="K1391" s="63" t="s">
        <v>1524</v>
      </c>
      <c r="L1391" s="215" t="s">
        <v>230</v>
      </c>
      <c r="M1391" s="218" t="s">
        <v>2128</v>
      </c>
      <c r="P1391" s="189" t="s">
        <v>185</v>
      </c>
      <c r="Q1391" s="63" t="s">
        <v>23</v>
      </c>
      <c r="R1391" s="215" t="s">
        <v>437</v>
      </c>
    </row>
    <row r="1392" spans="1:18">
      <c r="A1392" s="189" t="s">
        <v>1454</v>
      </c>
      <c r="B1392" s="216">
        <v>25400</v>
      </c>
      <c r="C1392" s="40" t="s">
        <v>2923</v>
      </c>
      <c r="D1392" s="216">
        <v>931400</v>
      </c>
      <c r="E1392" s="40" t="s">
        <v>2934</v>
      </c>
      <c r="F1392" s="216" t="s">
        <v>518</v>
      </c>
      <c r="G1392" s="40" t="s">
        <v>2935</v>
      </c>
      <c r="H1392" s="216">
        <v>521600</v>
      </c>
      <c r="I1392" s="328" t="s">
        <v>91</v>
      </c>
      <c r="J1392" s="61">
        <v>931104</v>
      </c>
      <c r="K1392" s="63" t="s">
        <v>1524</v>
      </c>
      <c r="L1392" s="215" t="s">
        <v>326</v>
      </c>
      <c r="M1392" s="218" t="s">
        <v>2128</v>
      </c>
      <c r="P1392" s="189" t="s">
        <v>1597</v>
      </c>
      <c r="Q1392" s="63" t="s">
        <v>23</v>
      </c>
      <c r="R1392" s="215" t="s">
        <v>437</v>
      </c>
    </row>
    <row r="1393" spans="1:18">
      <c r="A1393" s="189" t="s">
        <v>2536</v>
      </c>
      <c r="B1393" s="216">
        <v>25400</v>
      </c>
      <c r="C1393" s="40" t="s">
        <v>2923</v>
      </c>
      <c r="D1393" s="216">
        <v>931400</v>
      </c>
      <c r="E1393" s="40" t="s">
        <v>2934</v>
      </c>
      <c r="F1393" s="216" t="s">
        <v>517</v>
      </c>
      <c r="G1393" s="40" t="s">
        <v>2936</v>
      </c>
      <c r="H1393" s="216">
        <v>521600</v>
      </c>
      <c r="I1393" s="328" t="s">
        <v>91</v>
      </c>
      <c r="J1393" s="61">
        <v>931104</v>
      </c>
      <c r="K1393" s="63" t="s">
        <v>1524</v>
      </c>
      <c r="L1393" s="215" t="s">
        <v>1224</v>
      </c>
      <c r="M1393" s="218" t="s">
        <v>2128</v>
      </c>
      <c r="P1393" s="189" t="s">
        <v>719</v>
      </c>
      <c r="Q1393" s="63" t="s">
        <v>23</v>
      </c>
      <c r="R1393" s="215" t="s">
        <v>437</v>
      </c>
    </row>
    <row r="1394" spans="1:18">
      <c r="A1394" s="189" t="s">
        <v>1732</v>
      </c>
      <c r="B1394" s="216">
        <v>25400</v>
      </c>
      <c r="C1394" s="40" t="s">
        <v>2923</v>
      </c>
      <c r="D1394" s="216">
        <v>931400</v>
      </c>
      <c r="E1394" s="40" t="s">
        <v>2934</v>
      </c>
      <c r="F1394" s="216" t="s">
        <v>514</v>
      </c>
      <c r="G1394" s="40" t="s">
        <v>2838</v>
      </c>
      <c r="H1394" s="216">
        <v>521600</v>
      </c>
      <c r="I1394" s="328" t="s">
        <v>91</v>
      </c>
      <c r="J1394" s="61">
        <v>931104</v>
      </c>
      <c r="K1394" s="63" t="s">
        <v>1524</v>
      </c>
      <c r="L1394" s="397" t="s">
        <v>295</v>
      </c>
      <c r="M1394" s="218" t="s">
        <v>2128</v>
      </c>
      <c r="P1394" s="189" t="s">
        <v>2748</v>
      </c>
      <c r="Q1394" s="63" t="s">
        <v>23</v>
      </c>
      <c r="R1394" s="215" t="s">
        <v>437</v>
      </c>
    </row>
    <row r="1395" spans="1:18">
      <c r="A1395" s="189" t="s">
        <v>243</v>
      </c>
      <c r="B1395" s="216">
        <v>25400</v>
      </c>
      <c r="C1395" s="40" t="s">
        <v>2923</v>
      </c>
      <c r="D1395" s="216">
        <v>931400</v>
      </c>
      <c r="E1395" s="40" t="s">
        <v>2934</v>
      </c>
      <c r="F1395" s="216" t="s">
        <v>515</v>
      </c>
      <c r="G1395" s="40" t="s">
        <v>2937</v>
      </c>
      <c r="H1395" s="216">
        <v>521600</v>
      </c>
      <c r="I1395" s="328" t="s">
        <v>91</v>
      </c>
      <c r="J1395" s="61">
        <v>931104</v>
      </c>
      <c r="K1395" s="63" t="s">
        <v>1524</v>
      </c>
      <c r="L1395" s="215" t="s">
        <v>445</v>
      </c>
      <c r="M1395" s="218" t="s">
        <v>2128</v>
      </c>
      <c r="P1395" s="189" t="s">
        <v>715</v>
      </c>
      <c r="Q1395" s="63" t="s">
        <v>23</v>
      </c>
      <c r="R1395" s="215" t="s">
        <v>437</v>
      </c>
    </row>
    <row r="1396" spans="1:18">
      <c r="A1396" s="189" t="s">
        <v>379</v>
      </c>
      <c r="B1396" s="216">
        <v>25400</v>
      </c>
      <c r="C1396" s="40" t="s">
        <v>2923</v>
      </c>
      <c r="D1396" s="216">
        <v>931400</v>
      </c>
      <c r="E1396" s="40" t="s">
        <v>2934</v>
      </c>
      <c r="F1396" s="216" t="s">
        <v>520</v>
      </c>
      <c r="G1396" s="40" t="s">
        <v>2940</v>
      </c>
      <c r="H1396" s="216">
        <v>521600</v>
      </c>
      <c r="I1396" s="328" t="s">
        <v>91</v>
      </c>
      <c r="J1396" s="61">
        <v>931104</v>
      </c>
      <c r="K1396" s="63" t="s">
        <v>1524</v>
      </c>
      <c r="L1396" s="215" t="s">
        <v>447</v>
      </c>
      <c r="M1396" s="218" t="s">
        <v>2128</v>
      </c>
      <c r="P1396" s="189" t="s">
        <v>181</v>
      </c>
      <c r="Q1396" s="63" t="s">
        <v>23</v>
      </c>
      <c r="R1396" s="215" t="s">
        <v>437</v>
      </c>
    </row>
    <row r="1397" spans="1:18">
      <c r="A1397" s="189" t="s">
        <v>1457</v>
      </c>
      <c r="B1397" s="216">
        <v>25400</v>
      </c>
      <c r="C1397" s="40" t="s">
        <v>2923</v>
      </c>
      <c r="D1397" s="216">
        <v>931400</v>
      </c>
      <c r="E1397" s="40" t="s">
        <v>2934</v>
      </c>
      <c r="F1397" s="216" t="s">
        <v>1130</v>
      </c>
      <c r="G1397" s="40" t="s">
        <v>2943</v>
      </c>
      <c r="H1397" s="216">
        <v>521600</v>
      </c>
      <c r="I1397" s="328" t="s">
        <v>91</v>
      </c>
      <c r="J1397" s="61">
        <v>931104</v>
      </c>
      <c r="K1397" s="63" t="s">
        <v>1524</v>
      </c>
      <c r="L1397" s="215" t="s">
        <v>1455</v>
      </c>
      <c r="M1397" s="218" t="s">
        <v>2128</v>
      </c>
      <c r="P1397" s="189" t="s">
        <v>1411</v>
      </c>
      <c r="Q1397" s="63" t="s">
        <v>23</v>
      </c>
      <c r="R1397" s="215" t="s">
        <v>437</v>
      </c>
    </row>
    <row r="1398" spans="1:18">
      <c r="A1398" s="189" t="s">
        <v>2475</v>
      </c>
      <c r="B1398" s="309">
        <v>25620</v>
      </c>
      <c r="C1398" s="40" t="s">
        <v>2347</v>
      </c>
      <c r="D1398" s="310">
        <v>931750</v>
      </c>
      <c r="E1398" s="40" t="s">
        <v>2347</v>
      </c>
      <c r="F1398" s="310"/>
      <c r="G1398" s="40" t="s">
        <v>1377</v>
      </c>
      <c r="H1398" s="311">
        <v>521600</v>
      </c>
      <c r="I1398" s="328" t="s">
        <v>91</v>
      </c>
      <c r="J1398" s="310">
        <v>931750</v>
      </c>
      <c r="K1398" s="307" t="s">
        <v>1524</v>
      </c>
      <c r="L1398" s="308" t="s">
        <v>448</v>
      </c>
      <c r="M1398" s="312" t="s">
        <v>2128</v>
      </c>
      <c r="P1398" s="189" t="s">
        <v>1600</v>
      </c>
      <c r="Q1398" s="63" t="s">
        <v>23</v>
      </c>
      <c r="R1398" s="215" t="s">
        <v>437</v>
      </c>
    </row>
    <row r="1399" spans="1:18">
      <c r="A1399" s="189" t="s">
        <v>653</v>
      </c>
      <c r="B1399" s="216">
        <v>25400</v>
      </c>
      <c r="C1399" s="40" t="s">
        <v>2923</v>
      </c>
      <c r="D1399" s="216">
        <v>931255</v>
      </c>
      <c r="E1399" s="40" t="s">
        <v>431</v>
      </c>
      <c r="F1399" s="216"/>
      <c r="G1399" s="40" t="s">
        <v>1377</v>
      </c>
      <c r="H1399" s="216">
        <v>521640</v>
      </c>
      <c r="I1399" s="328" t="s">
        <v>107</v>
      </c>
      <c r="J1399" s="61">
        <v>931104</v>
      </c>
      <c r="K1399" s="63" t="s">
        <v>1766</v>
      </c>
      <c r="L1399" s="215" t="s">
        <v>431</v>
      </c>
      <c r="M1399" s="218" t="s">
        <v>2133</v>
      </c>
      <c r="P1399" s="189" t="s">
        <v>2577</v>
      </c>
      <c r="Q1399" s="63" t="s">
        <v>23</v>
      </c>
      <c r="R1399" s="215" t="s">
        <v>437</v>
      </c>
    </row>
    <row r="1400" spans="1:18">
      <c r="A1400" s="189" t="s">
        <v>2014</v>
      </c>
      <c r="B1400" s="216">
        <v>25400</v>
      </c>
      <c r="C1400" s="40" t="s">
        <v>2923</v>
      </c>
      <c r="D1400" s="216">
        <v>931301</v>
      </c>
      <c r="E1400" s="40" t="s">
        <v>2933</v>
      </c>
      <c r="F1400" s="216" t="s">
        <v>1377</v>
      </c>
      <c r="G1400" s="40" t="s">
        <v>1377</v>
      </c>
      <c r="H1400" s="216">
        <v>521640</v>
      </c>
      <c r="I1400" s="328" t="s">
        <v>107</v>
      </c>
      <c r="J1400" s="61">
        <v>931104</v>
      </c>
      <c r="K1400" s="63" t="s">
        <v>23</v>
      </c>
      <c r="L1400" s="215" t="s">
        <v>433</v>
      </c>
      <c r="M1400" s="218" t="s">
        <v>2133</v>
      </c>
      <c r="P1400" s="189" t="s">
        <v>2665</v>
      </c>
      <c r="Q1400" s="63" t="s">
        <v>23</v>
      </c>
      <c r="R1400" s="215" t="s">
        <v>437</v>
      </c>
    </row>
    <row r="1401" spans="1:18">
      <c r="A1401" s="189" t="s">
        <v>2501</v>
      </c>
      <c r="B1401" s="216">
        <v>25400</v>
      </c>
      <c r="C1401" s="40" t="s">
        <v>2923</v>
      </c>
      <c r="D1401" s="216">
        <v>931183</v>
      </c>
      <c r="E1401" s="40" t="s">
        <v>2929</v>
      </c>
      <c r="F1401" s="216"/>
      <c r="G1401" s="40" t="s">
        <v>1377</v>
      </c>
      <c r="H1401" s="216">
        <v>521660</v>
      </c>
      <c r="I1401" s="328" t="s">
        <v>59</v>
      </c>
      <c r="J1401" s="61">
        <v>931104</v>
      </c>
      <c r="K1401" s="63" t="s">
        <v>1766</v>
      </c>
      <c r="L1401" s="215" t="s">
        <v>1775</v>
      </c>
      <c r="M1401" s="218" t="s">
        <v>2133</v>
      </c>
      <c r="P1401" s="189" t="s">
        <v>1386</v>
      </c>
      <c r="Q1401" s="63" t="s">
        <v>23</v>
      </c>
      <c r="R1401" s="215" t="s">
        <v>437</v>
      </c>
    </row>
    <row r="1402" spans="1:18">
      <c r="A1402" s="189" t="s">
        <v>2374</v>
      </c>
      <c r="B1402" s="216">
        <v>25420</v>
      </c>
      <c r="C1402" s="40" t="s">
        <v>449</v>
      </c>
      <c r="D1402" s="216">
        <v>931189</v>
      </c>
      <c r="E1402" s="40" t="s">
        <v>502</v>
      </c>
      <c r="F1402" s="216" t="s">
        <v>1377</v>
      </c>
      <c r="G1402" s="40" t="s">
        <v>1377</v>
      </c>
      <c r="H1402" s="216">
        <v>521660</v>
      </c>
      <c r="I1402" s="328" t="s">
        <v>59</v>
      </c>
      <c r="J1402" s="61">
        <v>931180</v>
      </c>
      <c r="K1402" s="63" t="s">
        <v>449</v>
      </c>
      <c r="L1402" s="215" t="s">
        <v>502</v>
      </c>
      <c r="M1402" s="218" t="s">
        <v>2133</v>
      </c>
      <c r="P1402" s="189" t="s">
        <v>720</v>
      </c>
      <c r="Q1402" s="63" t="s">
        <v>23</v>
      </c>
      <c r="R1402" s="215" t="s">
        <v>437</v>
      </c>
    </row>
    <row r="1403" spans="1:18">
      <c r="A1403" s="189" t="s">
        <v>2705</v>
      </c>
      <c r="B1403" s="216">
        <v>25400</v>
      </c>
      <c r="C1403" s="40" t="s">
        <v>2923</v>
      </c>
      <c r="D1403" s="358">
        <v>931210</v>
      </c>
      <c r="E1403" s="40" t="s">
        <v>510</v>
      </c>
      <c r="F1403" s="350"/>
      <c r="G1403" s="40" t="s">
        <v>1377</v>
      </c>
      <c r="H1403" s="358">
        <v>521660</v>
      </c>
      <c r="I1403" s="328" t="s">
        <v>59</v>
      </c>
      <c r="J1403" s="350">
        <v>931104</v>
      </c>
      <c r="K1403" s="63" t="s">
        <v>450</v>
      </c>
      <c r="L1403" s="215" t="s">
        <v>510</v>
      </c>
      <c r="M1403" s="218" t="s">
        <v>2133</v>
      </c>
      <c r="P1403" s="189" t="s">
        <v>191</v>
      </c>
      <c r="Q1403" s="63" t="s">
        <v>23</v>
      </c>
      <c r="R1403" s="215" t="s">
        <v>437</v>
      </c>
    </row>
    <row r="1404" spans="1:18">
      <c r="A1404" s="189" t="s">
        <v>2277</v>
      </c>
      <c r="B1404" s="216">
        <v>25400</v>
      </c>
      <c r="C1404" s="40" t="s">
        <v>2923</v>
      </c>
      <c r="D1404" s="216">
        <v>931260</v>
      </c>
      <c r="E1404" s="40" t="s">
        <v>115</v>
      </c>
      <c r="F1404" s="216" t="s">
        <v>1377</v>
      </c>
      <c r="G1404" s="40" t="s">
        <v>1377</v>
      </c>
      <c r="H1404" s="216">
        <v>521660</v>
      </c>
      <c r="I1404" s="328" t="s">
        <v>59</v>
      </c>
      <c r="J1404" s="61">
        <v>931104</v>
      </c>
      <c r="K1404" s="63" t="s">
        <v>1766</v>
      </c>
      <c r="L1404" s="215" t="s">
        <v>115</v>
      </c>
      <c r="M1404" s="218" t="s">
        <v>2133</v>
      </c>
      <c r="P1404" s="189" t="s">
        <v>2249</v>
      </c>
      <c r="Q1404" s="63" t="s">
        <v>23</v>
      </c>
      <c r="R1404" s="215" t="s">
        <v>437</v>
      </c>
    </row>
    <row r="1405" spans="1:18">
      <c r="A1405" s="189" t="s">
        <v>2315</v>
      </c>
      <c r="B1405" s="216">
        <v>25510</v>
      </c>
      <c r="C1405" s="40" t="s">
        <v>2954</v>
      </c>
      <c r="D1405" s="216">
        <v>931108</v>
      </c>
      <c r="E1405" s="40" t="s">
        <v>2954</v>
      </c>
      <c r="F1405" s="216" t="s">
        <v>513</v>
      </c>
      <c r="G1405" s="40" t="s">
        <v>2938</v>
      </c>
      <c r="H1405" s="216">
        <v>522410</v>
      </c>
      <c r="I1405" s="328" t="s">
        <v>1833</v>
      </c>
      <c r="J1405" s="61">
        <v>931108</v>
      </c>
      <c r="K1405" s="63" t="s">
        <v>450</v>
      </c>
      <c r="L1405" s="215" t="s">
        <v>444</v>
      </c>
      <c r="M1405" s="218" t="s">
        <v>2128</v>
      </c>
      <c r="P1405" s="189" t="s">
        <v>1623</v>
      </c>
      <c r="Q1405" s="63" t="s">
        <v>23</v>
      </c>
      <c r="R1405" s="215" t="s">
        <v>437</v>
      </c>
    </row>
    <row r="1406" spans="1:18">
      <c r="A1406" s="189" t="s">
        <v>137</v>
      </c>
      <c r="B1406" s="216">
        <v>25400</v>
      </c>
      <c r="C1406" s="40" t="s">
        <v>2923</v>
      </c>
      <c r="D1406" s="216">
        <v>931119</v>
      </c>
      <c r="E1406" s="40" t="s">
        <v>23</v>
      </c>
      <c r="F1406" s="216" t="s">
        <v>521</v>
      </c>
      <c r="G1406" s="40" t="s">
        <v>2924</v>
      </c>
      <c r="H1406" s="216">
        <v>521760</v>
      </c>
      <c r="I1406" s="328" t="s">
        <v>92</v>
      </c>
      <c r="J1406" s="61">
        <v>931104</v>
      </c>
      <c r="K1406" s="63" t="s">
        <v>23</v>
      </c>
      <c r="L1406" s="215" t="s">
        <v>435</v>
      </c>
      <c r="M1406" s="218" t="s">
        <v>2131</v>
      </c>
      <c r="P1406" s="189" t="s">
        <v>189</v>
      </c>
      <c r="Q1406" s="63" t="s">
        <v>23</v>
      </c>
      <c r="R1406" s="215" t="s">
        <v>437</v>
      </c>
    </row>
    <row r="1407" spans="1:18">
      <c r="A1407" s="189" t="s">
        <v>2244</v>
      </c>
      <c r="B1407" s="216">
        <v>25400</v>
      </c>
      <c r="C1407" s="40" t="s">
        <v>2923</v>
      </c>
      <c r="D1407" s="216">
        <v>931119</v>
      </c>
      <c r="E1407" s="40" t="s">
        <v>23</v>
      </c>
      <c r="F1407" s="216" t="s">
        <v>522</v>
      </c>
      <c r="G1407" s="40" t="s">
        <v>2925</v>
      </c>
      <c r="H1407" s="216">
        <v>521760</v>
      </c>
      <c r="I1407" s="328" t="s">
        <v>92</v>
      </c>
      <c r="J1407" s="61">
        <v>931104</v>
      </c>
      <c r="K1407" s="63" t="s">
        <v>23</v>
      </c>
      <c r="L1407" s="215" t="s">
        <v>436</v>
      </c>
      <c r="M1407" s="218" t="s">
        <v>2131</v>
      </c>
      <c r="P1407" s="189" t="s">
        <v>2664</v>
      </c>
      <c r="Q1407" s="63" t="s">
        <v>23</v>
      </c>
      <c r="R1407" s="215" t="s">
        <v>437</v>
      </c>
    </row>
    <row r="1408" spans="1:18">
      <c r="A1408" s="189" t="s">
        <v>1774</v>
      </c>
      <c r="B1408" s="216">
        <v>25400</v>
      </c>
      <c r="C1408" s="40" t="s">
        <v>2923</v>
      </c>
      <c r="D1408" s="216">
        <v>931119</v>
      </c>
      <c r="E1408" s="40" t="s">
        <v>23</v>
      </c>
      <c r="F1408" s="216" t="s">
        <v>526</v>
      </c>
      <c r="G1408" s="40" t="s">
        <v>2926</v>
      </c>
      <c r="H1408" s="216">
        <v>521760</v>
      </c>
      <c r="I1408" s="328" t="s">
        <v>92</v>
      </c>
      <c r="J1408" s="61">
        <v>931104</v>
      </c>
      <c r="K1408" s="63" t="s">
        <v>23</v>
      </c>
      <c r="L1408" s="215" t="s">
        <v>439</v>
      </c>
      <c r="M1408" s="218" t="s">
        <v>2131</v>
      </c>
      <c r="P1408" s="189" t="s">
        <v>1506</v>
      </c>
      <c r="Q1408" s="63" t="s">
        <v>23</v>
      </c>
      <c r="R1408" s="215" t="s">
        <v>437</v>
      </c>
    </row>
    <row r="1409" spans="1:18">
      <c r="A1409" s="189" t="s">
        <v>2662</v>
      </c>
      <c r="B1409" s="216">
        <v>25400</v>
      </c>
      <c r="C1409" s="40" t="s">
        <v>2923</v>
      </c>
      <c r="D1409" s="216">
        <v>931119</v>
      </c>
      <c r="E1409" s="40" t="s">
        <v>23</v>
      </c>
      <c r="F1409" s="216" t="s">
        <v>523</v>
      </c>
      <c r="G1409" s="40" t="s">
        <v>2928</v>
      </c>
      <c r="H1409" s="358">
        <v>521760</v>
      </c>
      <c r="I1409" s="328" t="s">
        <v>92</v>
      </c>
      <c r="J1409" s="61">
        <v>931104</v>
      </c>
      <c r="K1409" s="63" t="s">
        <v>23</v>
      </c>
      <c r="L1409" s="215" t="s">
        <v>437</v>
      </c>
      <c r="M1409" s="218" t="s">
        <v>2131</v>
      </c>
      <c r="P1409" s="189" t="s">
        <v>190</v>
      </c>
      <c r="Q1409" s="63" t="s">
        <v>23</v>
      </c>
      <c r="R1409" s="215" t="s">
        <v>437</v>
      </c>
    </row>
    <row r="1410" spans="1:18">
      <c r="A1410" s="189" t="s">
        <v>764</v>
      </c>
      <c r="B1410" s="216">
        <v>25590</v>
      </c>
      <c r="C1410" s="40" t="s">
        <v>1564</v>
      </c>
      <c r="D1410" s="216">
        <v>931150</v>
      </c>
      <c r="E1410" s="40" t="s">
        <v>1564</v>
      </c>
      <c r="F1410" s="216"/>
      <c r="G1410" s="40" t="s">
        <v>1377</v>
      </c>
      <c r="H1410" s="216">
        <v>521760</v>
      </c>
      <c r="I1410" s="328" t="s">
        <v>92</v>
      </c>
      <c r="J1410" s="61">
        <v>931150</v>
      </c>
      <c r="K1410" s="63" t="s">
        <v>47</v>
      </c>
      <c r="L1410" s="215" t="s">
        <v>1564</v>
      </c>
      <c r="M1410" s="218" t="s">
        <v>2131</v>
      </c>
      <c r="P1410" s="189" t="s">
        <v>2148</v>
      </c>
      <c r="Q1410" s="63" t="s">
        <v>23</v>
      </c>
      <c r="R1410" s="215" t="s">
        <v>437</v>
      </c>
    </row>
    <row r="1411" spans="1:18">
      <c r="A1411" s="189" t="s">
        <v>637</v>
      </c>
      <c r="B1411" s="216">
        <v>25400</v>
      </c>
      <c r="C1411" s="40" t="s">
        <v>2923</v>
      </c>
      <c r="D1411" s="216">
        <v>931200</v>
      </c>
      <c r="E1411" s="40" t="s">
        <v>2930</v>
      </c>
      <c r="F1411" s="216"/>
      <c r="G1411" s="40" t="s">
        <v>1377</v>
      </c>
      <c r="H1411" s="216">
        <v>521760</v>
      </c>
      <c r="I1411" s="328" t="s">
        <v>92</v>
      </c>
      <c r="J1411" s="61">
        <v>931104</v>
      </c>
      <c r="K1411" s="63" t="s">
        <v>450</v>
      </c>
      <c r="L1411" s="215" t="s">
        <v>1776</v>
      </c>
      <c r="M1411" s="218" t="s">
        <v>2131</v>
      </c>
      <c r="P1411" s="189" t="s">
        <v>1225</v>
      </c>
      <c r="Q1411" s="63" t="s">
        <v>23</v>
      </c>
      <c r="R1411" s="215" t="s">
        <v>437</v>
      </c>
    </row>
    <row r="1412" spans="1:18">
      <c r="A1412" s="189" t="s">
        <v>2393</v>
      </c>
      <c r="B1412" s="216">
        <v>25400</v>
      </c>
      <c r="C1412" s="40" t="s">
        <v>2923</v>
      </c>
      <c r="D1412" s="216">
        <v>931205</v>
      </c>
      <c r="E1412" s="40" t="s">
        <v>2237</v>
      </c>
      <c r="F1412" s="216" t="s">
        <v>1377</v>
      </c>
      <c r="G1412" s="40" t="s">
        <v>1377</v>
      </c>
      <c r="H1412" s="216">
        <v>521760</v>
      </c>
      <c r="I1412" s="328" t="s">
        <v>92</v>
      </c>
      <c r="J1412" s="61">
        <v>931104</v>
      </c>
      <c r="K1412" s="63" t="s">
        <v>449</v>
      </c>
      <c r="L1412" s="215" t="s">
        <v>2237</v>
      </c>
      <c r="M1412" s="218" t="s">
        <v>2131</v>
      </c>
      <c r="P1412" s="189" t="s">
        <v>2662</v>
      </c>
      <c r="Q1412" s="63" t="s">
        <v>23</v>
      </c>
      <c r="R1412" s="215" t="s">
        <v>437</v>
      </c>
    </row>
    <row r="1413" spans="1:18">
      <c r="A1413" s="189" t="s">
        <v>2443</v>
      </c>
      <c r="B1413" s="309">
        <v>25620</v>
      </c>
      <c r="C1413" s="40" t="s">
        <v>2347</v>
      </c>
      <c r="D1413" s="310">
        <v>931750</v>
      </c>
      <c r="E1413" s="40" t="s">
        <v>2347</v>
      </c>
      <c r="F1413" s="310"/>
      <c r="G1413" s="40" t="s">
        <v>1377</v>
      </c>
      <c r="H1413" s="311">
        <v>521760</v>
      </c>
      <c r="I1413" s="328" t="s">
        <v>92</v>
      </c>
      <c r="J1413" s="310">
        <v>931750</v>
      </c>
      <c r="K1413" s="307" t="s">
        <v>1524</v>
      </c>
      <c r="L1413" s="308" t="s">
        <v>448</v>
      </c>
      <c r="M1413" s="312" t="s">
        <v>2131</v>
      </c>
      <c r="P1413" s="189" t="s">
        <v>718</v>
      </c>
      <c r="Q1413" s="63" t="s">
        <v>23</v>
      </c>
      <c r="R1413" s="215" t="s">
        <v>437</v>
      </c>
    </row>
    <row r="1414" spans="1:18">
      <c r="A1414" s="189" t="s">
        <v>2509</v>
      </c>
      <c r="B1414" s="216">
        <v>25400</v>
      </c>
      <c r="C1414" s="40" t="s">
        <v>2923</v>
      </c>
      <c r="D1414" s="216">
        <v>931300</v>
      </c>
      <c r="E1414" s="40" t="s">
        <v>1800</v>
      </c>
      <c r="F1414" s="216"/>
      <c r="G1414" s="40" t="s">
        <v>1377</v>
      </c>
      <c r="H1414" s="216">
        <v>522350</v>
      </c>
      <c r="I1414" s="328" t="s">
        <v>95</v>
      </c>
      <c r="J1414" s="61">
        <v>931104</v>
      </c>
      <c r="K1414" s="63" t="s">
        <v>450</v>
      </c>
      <c r="L1414" s="215" t="s">
        <v>1778</v>
      </c>
      <c r="M1414" s="218" t="s">
        <v>2128</v>
      </c>
      <c r="P1414" s="189" t="s">
        <v>2149</v>
      </c>
      <c r="Q1414" s="63" t="s">
        <v>23</v>
      </c>
      <c r="R1414" s="215" t="s">
        <v>437</v>
      </c>
    </row>
    <row r="1415" spans="1:18">
      <c r="A1415" s="189" t="s">
        <v>1831</v>
      </c>
      <c r="B1415" s="216">
        <v>25400</v>
      </c>
      <c r="C1415" s="40" t="s">
        <v>2923</v>
      </c>
      <c r="D1415" s="216">
        <v>931400</v>
      </c>
      <c r="E1415" s="40" t="s">
        <v>2934</v>
      </c>
      <c r="F1415" s="216" t="s">
        <v>520</v>
      </c>
      <c r="G1415" s="40" t="s">
        <v>2940</v>
      </c>
      <c r="H1415" s="216">
        <v>522350</v>
      </c>
      <c r="I1415" s="328" t="s">
        <v>95</v>
      </c>
      <c r="J1415" s="61">
        <v>931104</v>
      </c>
      <c r="K1415" s="63" t="s">
        <v>1524</v>
      </c>
      <c r="L1415" s="215" t="s">
        <v>447</v>
      </c>
      <c r="M1415" s="218" t="s">
        <v>2128</v>
      </c>
      <c r="P1415" s="189" t="s">
        <v>2150</v>
      </c>
      <c r="Q1415" s="63" t="s">
        <v>23</v>
      </c>
      <c r="R1415" s="215" t="s">
        <v>437</v>
      </c>
    </row>
    <row r="1416" spans="1:18">
      <c r="A1416" s="189" t="s">
        <v>1403</v>
      </c>
      <c r="B1416" s="216">
        <v>25590</v>
      </c>
      <c r="C1416" s="40" t="s">
        <v>1564</v>
      </c>
      <c r="D1416" s="216">
        <v>931150</v>
      </c>
      <c r="E1416" s="40" t="s">
        <v>1564</v>
      </c>
      <c r="F1416" s="216"/>
      <c r="G1416" s="40" t="s">
        <v>1377</v>
      </c>
      <c r="H1416" s="337">
        <v>528980</v>
      </c>
      <c r="I1416" s="328" t="s">
        <v>80</v>
      </c>
      <c r="J1416" s="61">
        <v>931150</v>
      </c>
      <c r="K1416" s="63" t="s">
        <v>47</v>
      </c>
      <c r="L1416" s="215" t="s">
        <v>1564</v>
      </c>
      <c r="M1416" s="338" t="s">
        <v>2546</v>
      </c>
      <c r="P1416" s="189" t="s">
        <v>186</v>
      </c>
      <c r="Q1416" s="63" t="s">
        <v>23</v>
      </c>
      <c r="R1416" s="215" t="s">
        <v>437</v>
      </c>
    </row>
    <row r="1417" spans="1:18">
      <c r="A1417" s="189" t="s">
        <v>2735</v>
      </c>
      <c r="B1417" s="216">
        <v>25430</v>
      </c>
      <c r="C1417" s="40" t="s">
        <v>2951</v>
      </c>
      <c r="D1417" s="358">
        <v>931170</v>
      </c>
      <c r="E1417" s="40" t="s">
        <v>1515</v>
      </c>
      <c r="F1417" s="350"/>
      <c r="G1417" s="40" t="s">
        <v>1377</v>
      </c>
      <c r="H1417" s="337">
        <v>528980</v>
      </c>
      <c r="I1417" s="328" t="s">
        <v>80</v>
      </c>
      <c r="J1417" s="358">
        <v>931170</v>
      </c>
      <c r="K1417" s="63" t="s">
        <v>47</v>
      </c>
      <c r="L1417" s="215" t="s">
        <v>508</v>
      </c>
      <c r="M1417" s="338" t="s">
        <v>2546</v>
      </c>
      <c r="P1417" s="189" t="s">
        <v>2151</v>
      </c>
      <c r="Q1417" s="63" t="s">
        <v>23</v>
      </c>
      <c r="R1417" s="215" t="s">
        <v>437</v>
      </c>
    </row>
    <row r="1418" spans="1:18">
      <c r="A1418" s="189" t="s">
        <v>2265</v>
      </c>
      <c r="B1418" s="216">
        <v>25400</v>
      </c>
      <c r="C1418" s="40" t="s">
        <v>2923</v>
      </c>
      <c r="D1418" s="216">
        <v>931210</v>
      </c>
      <c r="E1418" s="40" t="s">
        <v>510</v>
      </c>
      <c r="F1418" s="216" t="s">
        <v>1377</v>
      </c>
      <c r="G1418" s="40" t="s">
        <v>1377</v>
      </c>
      <c r="H1418" s="337">
        <v>528980</v>
      </c>
      <c r="I1418" s="328" t="s">
        <v>80</v>
      </c>
      <c r="J1418" s="61">
        <v>931104</v>
      </c>
      <c r="K1418" s="63" t="s">
        <v>450</v>
      </c>
      <c r="L1418" s="215" t="s">
        <v>510</v>
      </c>
      <c r="M1418" s="338" t="s">
        <v>2546</v>
      </c>
      <c r="P1418" s="189" t="s">
        <v>714</v>
      </c>
      <c r="Q1418" s="63" t="s">
        <v>23</v>
      </c>
      <c r="R1418" s="215" t="s">
        <v>437</v>
      </c>
    </row>
    <row r="1419" spans="1:18">
      <c r="A1419" s="189" t="s">
        <v>550</v>
      </c>
      <c r="B1419" s="216">
        <v>25400</v>
      </c>
      <c r="C1419" s="40" t="s">
        <v>2923</v>
      </c>
      <c r="D1419" s="216">
        <v>931220</v>
      </c>
      <c r="E1419" s="40" t="s">
        <v>529</v>
      </c>
      <c r="F1419" s="216"/>
      <c r="G1419" s="40" t="s">
        <v>1377</v>
      </c>
      <c r="H1419" s="337">
        <v>528980</v>
      </c>
      <c r="I1419" s="328" t="s">
        <v>80</v>
      </c>
      <c r="J1419" s="61">
        <v>931104</v>
      </c>
      <c r="K1419" s="63" t="s">
        <v>1766</v>
      </c>
      <c r="L1419" s="215" t="s">
        <v>117</v>
      </c>
      <c r="M1419" s="338" t="s">
        <v>2546</v>
      </c>
      <c r="P1419" s="189" t="s">
        <v>1757</v>
      </c>
      <c r="Q1419" s="63" t="s">
        <v>23</v>
      </c>
      <c r="R1419" s="215" t="s">
        <v>437</v>
      </c>
    </row>
    <row r="1420" spans="1:18">
      <c r="A1420" s="189" t="s">
        <v>2017</v>
      </c>
      <c r="B1420" s="216">
        <v>25400</v>
      </c>
      <c r="C1420" s="40" t="s">
        <v>2923</v>
      </c>
      <c r="D1420" s="216">
        <v>931235</v>
      </c>
      <c r="E1420" s="40" t="s">
        <v>46</v>
      </c>
      <c r="F1420" s="216" t="s">
        <v>1377</v>
      </c>
      <c r="G1420" s="40" t="s">
        <v>1377</v>
      </c>
      <c r="H1420" s="337">
        <v>528980</v>
      </c>
      <c r="I1420" s="328" t="s">
        <v>80</v>
      </c>
      <c r="J1420" s="61">
        <v>931104</v>
      </c>
      <c r="K1420" s="63" t="s">
        <v>1766</v>
      </c>
      <c r="L1420" s="215" t="s">
        <v>46</v>
      </c>
      <c r="M1420" s="338" t="s">
        <v>2546</v>
      </c>
      <c r="P1420" s="189" t="s">
        <v>179</v>
      </c>
      <c r="Q1420" s="63" t="s">
        <v>23</v>
      </c>
      <c r="R1420" s="215" t="s">
        <v>437</v>
      </c>
    </row>
    <row r="1421" spans="1:18">
      <c r="A1421" s="189" t="s">
        <v>1476</v>
      </c>
      <c r="B1421" s="216">
        <v>25400</v>
      </c>
      <c r="C1421" s="40" t="s">
        <v>2923</v>
      </c>
      <c r="D1421" s="216">
        <v>931240</v>
      </c>
      <c r="E1421" s="40" t="s">
        <v>104</v>
      </c>
      <c r="F1421" s="216"/>
      <c r="G1421" s="40" t="s">
        <v>1377</v>
      </c>
      <c r="H1421" s="337">
        <v>528980</v>
      </c>
      <c r="I1421" s="328" t="s">
        <v>80</v>
      </c>
      <c r="J1421" s="61">
        <v>931104</v>
      </c>
      <c r="K1421" s="63" t="s">
        <v>1766</v>
      </c>
      <c r="L1421" s="215" t="s">
        <v>104</v>
      </c>
      <c r="M1421" s="338" t="s">
        <v>2546</v>
      </c>
      <c r="P1421" s="189" t="s">
        <v>188</v>
      </c>
      <c r="Q1421" s="63" t="s">
        <v>23</v>
      </c>
      <c r="R1421" s="215" t="s">
        <v>437</v>
      </c>
    </row>
    <row r="1422" spans="1:18">
      <c r="A1422" s="189" t="s">
        <v>2505</v>
      </c>
      <c r="B1422" s="216">
        <v>25400</v>
      </c>
      <c r="C1422" s="40" t="s">
        <v>2923</v>
      </c>
      <c r="D1422" s="216">
        <v>931245</v>
      </c>
      <c r="E1422" s="40" t="s">
        <v>429</v>
      </c>
      <c r="F1422" s="216"/>
      <c r="G1422" s="40" t="s">
        <v>1377</v>
      </c>
      <c r="H1422" s="337">
        <v>528980</v>
      </c>
      <c r="I1422" s="328" t="s">
        <v>80</v>
      </c>
      <c r="J1422" s="61">
        <v>931104</v>
      </c>
      <c r="K1422" s="63" t="s">
        <v>1766</v>
      </c>
      <c r="L1422" s="215" t="s">
        <v>429</v>
      </c>
      <c r="M1422" s="338" t="s">
        <v>2546</v>
      </c>
      <c r="P1422" s="189" t="s">
        <v>713</v>
      </c>
      <c r="Q1422" s="63" t="s">
        <v>23</v>
      </c>
      <c r="R1422" s="215" t="s">
        <v>437</v>
      </c>
    </row>
    <row r="1423" spans="1:18">
      <c r="A1423" s="189" t="s">
        <v>1453</v>
      </c>
      <c r="B1423" s="216">
        <v>25400</v>
      </c>
      <c r="C1423" s="40" t="s">
        <v>2923</v>
      </c>
      <c r="D1423" s="216">
        <v>931400</v>
      </c>
      <c r="E1423" s="40" t="s">
        <v>2934</v>
      </c>
      <c r="F1423" s="216"/>
      <c r="G1423" s="40" t="s">
        <v>1377</v>
      </c>
      <c r="H1423" s="337">
        <v>528980</v>
      </c>
      <c r="I1423" s="328" t="s">
        <v>80</v>
      </c>
      <c r="J1423" s="61">
        <v>931104</v>
      </c>
      <c r="K1423" s="63" t="s">
        <v>1524</v>
      </c>
      <c r="L1423" s="215" t="s">
        <v>1913</v>
      </c>
      <c r="M1423" s="338" t="s">
        <v>2546</v>
      </c>
      <c r="P1423" s="189" t="s">
        <v>1771</v>
      </c>
      <c r="Q1423" s="63" t="s">
        <v>23</v>
      </c>
      <c r="R1423" s="215" t="s">
        <v>437</v>
      </c>
    </row>
    <row r="1424" spans="1:18">
      <c r="A1424" s="189" t="s">
        <v>579</v>
      </c>
      <c r="B1424" s="216">
        <v>25400</v>
      </c>
      <c r="C1424" s="40" t="s">
        <v>2923</v>
      </c>
      <c r="D1424" s="216">
        <v>931104</v>
      </c>
      <c r="E1424" s="40" t="s">
        <v>2941</v>
      </c>
      <c r="F1424" s="216" t="s">
        <v>1377</v>
      </c>
      <c r="G1424" s="40" t="s">
        <v>1377</v>
      </c>
      <c r="H1424" s="216">
        <v>525060</v>
      </c>
      <c r="I1424" s="328" t="s">
        <v>96</v>
      </c>
      <c r="J1424" s="61">
        <v>931104</v>
      </c>
      <c r="K1424" s="63" t="s">
        <v>1766</v>
      </c>
      <c r="L1424" s="215" t="s">
        <v>46</v>
      </c>
      <c r="M1424" s="218" t="s">
        <v>2134</v>
      </c>
      <c r="P1424" s="189" t="s">
        <v>716</v>
      </c>
      <c r="Q1424" s="63" t="s">
        <v>23</v>
      </c>
      <c r="R1424" s="215" t="s">
        <v>437</v>
      </c>
    </row>
    <row r="1425" spans="1:18">
      <c r="A1425" s="189" t="s">
        <v>1198</v>
      </c>
      <c r="B1425" s="216">
        <v>25540</v>
      </c>
      <c r="C1425" s="40" t="s">
        <v>442</v>
      </c>
      <c r="D1425" s="216">
        <v>931116</v>
      </c>
      <c r="E1425" s="40" t="s">
        <v>442</v>
      </c>
      <c r="F1425" s="216"/>
      <c r="G1425" s="40" t="s">
        <v>1377</v>
      </c>
      <c r="H1425" s="216">
        <v>525060</v>
      </c>
      <c r="I1425" s="328" t="s">
        <v>96</v>
      </c>
      <c r="J1425" s="61">
        <v>931116</v>
      </c>
      <c r="K1425" s="63" t="s">
        <v>47</v>
      </c>
      <c r="L1425" s="215" t="s">
        <v>442</v>
      </c>
      <c r="M1425" s="218" t="s">
        <v>2134</v>
      </c>
      <c r="P1425" s="189" t="s">
        <v>2390</v>
      </c>
      <c r="Q1425" s="63" t="s">
        <v>23</v>
      </c>
      <c r="R1425" s="215" t="s">
        <v>437</v>
      </c>
    </row>
    <row r="1426" spans="1:18">
      <c r="A1426" s="189" t="s">
        <v>1768</v>
      </c>
      <c r="B1426" s="216">
        <v>25400</v>
      </c>
      <c r="C1426" s="40" t="s">
        <v>2923</v>
      </c>
      <c r="D1426" s="216">
        <v>931119</v>
      </c>
      <c r="E1426" s="40" t="s">
        <v>23</v>
      </c>
      <c r="F1426" s="216"/>
      <c r="G1426" s="40" t="s">
        <v>1377</v>
      </c>
      <c r="H1426" s="216">
        <v>525060</v>
      </c>
      <c r="I1426" s="328" t="s">
        <v>96</v>
      </c>
      <c r="J1426" s="61">
        <v>931104</v>
      </c>
      <c r="K1426" s="63" t="s">
        <v>23</v>
      </c>
      <c r="L1426" s="215" t="s">
        <v>506</v>
      </c>
      <c r="M1426" s="218" t="s">
        <v>2134</v>
      </c>
      <c r="P1426" s="189" t="s">
        <v>1426</v>
      </c>
      <c r="Q1426" s="63" t="s">
        <v>23</v>
      </c>
      <c r="R1426" s="215" t="s">
        <v>437</v>
      </c>
    </row>
    <row r="1427" spans="1:18">
      <c r="A1427" s="189" t="s">
        <v>2655</v>
      </c>
      <c r="B1427" s="216">
        <v>25400</v>
      </c>
      <c r="C1427" s="40" t="s">
        <v>2923</v>
      </c>
      <c r="D1427" s="216">
        <v>931119</v>
      </c>
      <c r="E1427" s="40" t="s">
        <v>23</v>
      </c>
      <c r="F1427" s="216" t="s">
        <v>527</v>
      </c>
      <c r="G1427" s="40" t="s">
        <v>2927</v>
      </c>
      <c r="H1427" s="358">
        <v>525060</v>
      </c>
      <c r="I1427" s="328" t="s">
        <v>96</v>
      </c>
      <c r="J1427" s="61">
        <v>931104</v>
      </c>
      <c r="K1427" s="63" t="s">
        <v>23</v>
      </c>
      <c r="L1427" s="215" t="s">
        <v>440</v>
      </c>
      <c r="M1427" s="218" t="s">
        <v>2134</v>
      </c>
      <c r="P1427" s="189" t="s">
        <v>723</v>
      </c>
      <c r="Q1427" s="63" t="s">
        <v>23</v>
      </c>
      <c r="R1427" s="215" t="s">
        <v>437</v>
      </c>
    </row>
    <row r="1428" spans="1:18">
      <c r="A1428" s="189" t="s">
        <v>769</v>
      </c>
      <c r="B1428" s="216">
        <v>25590</v>
      </c>
      <c r="C1428" s="40" t="s">
        <v>1564</v>
      </c>
      <c r="D1428" s="216">
        <v>931150</v>
      </c>
      <c r="E1428" s="40" t="s">
        <v>1564</v>
      </c>
      <c r="F1428" s="216"/>
      <c r="G1428" s="40" t="s">
        <v>1377</v>
      </c>
      <c r="H1428" s="216">
        <v>525060</v>
      </c>
      <c r="I1428" s="328" t="s">
        <v>96</v>
      </c>
      <c r="J1428" s="61">
        <v>931150</v>
      </c>
      <c r="K1428" s="63" t="s">
        <v>47</v>
      </c>
      <c r="L1428" s="215" t="s">
        <v>1564</v>
      </c>
      <c r="M1428" s="218" t="s">
        <v>2134</v>
      </c>
      <c r="P1428" s="189" t="s">
        <v>195</v>
      </c>
      <c r="Q1428" s="63" t="s">
        <v>23</v>
      </c>
      <c r="R1428" s="215" t="s">
        <v>437</v>
      </c>
    </row>
    <row r="1429" spans="1:18">
      <c r="A1429" s="189" t="s">
        <v>1218</v>
      </c>
      <c r="B1429" s="216">
        <v>25430</v>
      </c>
      <c r="C1429" s="40" t="s">
        <v>2951</v>
      </c>
      <c r="D1429" s="216">
        <v>931170</v>
      </c>
      <c r="E1429" s="40" t="s">
        <v>1515</v>
      </c>
      <c r="F1429" s="216"/>
      <c r="G1429" s="40" t="s">
        <v>1377</v>
      </c>
      <c r="H1429" s="216">
        <v>525060</v>
      </c>
      <c r="I1429" s="328" t="s">
        <v>96</v>
      </c>
      <c r="J1429" s="61">
        <v>931170</v>
      </c>
      <c r="K1429" s="63" t="s">
        <v>47</v>
      </c>
      <c r="L1429" s="215" t="s">
        <v>508</v>
      </c>
      <c r="M1429" s="218" t="s">
        <v>2134</v>
      </c>
      <c r="P1429" s="189" t="s">
        <v>721</v>
      </c>
      <c r="Q1429" s="63" t="s">
        <v>23</v>
      </c>
      <c r="R1429" s="215" t="s">
        <v>437</v>
      </c>
    </row>
    <row r="1430" spans="1:18">
      <c r="A1430" s="189" t="s">
        <v>2384</v>
      </c>
      <c r="B1430" s="216">
        <v>25420</v>
      </c>
      <c r="C1430" s="40" t="s">
        <v>449</v>
      </c>
      <c r="D1430" s="216">
        <v>931182</v>
      </c>
      <c r="E1430" s="40" t="s">
        <v>1056</v>
      </c>
      <c r="F1430" s="216" t="s">
        <v>1377</v>
      </c>
      <c r="G1430" s="40" t="s">
        <v>1377</v>
      </c>
      <c r="H1430" s="216">
        <v>525060</v>
      </c>
      <c r="I1430" s="328" t="s">
        <v>96</v>
      </c>
      <c r="J1430" s="61">
        <v>931180</v>
      </c>
      <c r="K1430" s="63" t="s">
        <v>449</v>
      </c>
      <c r="L1430" s="215" t="s">
        <v>1056</v>
      </c>
      <c r="M1430" s="218" t="s">
        <v>2134</v>
      </c>
      <c r="P1430" s="189" t="s">
        <v>192</v>
      </c>
      <c r="Q1430" s="63" t="s">
        <v>23</v>
      </c>
      <c r="R1430" s="215" t="s">
        <v>437</v>
      </c>
    </row>
    <row r="1431" spans="1:18">
      <c r="A1431" s="189" t="s">
        <v>1397</v>
      </c>
      <c r="B1431" s="216">
        <v>25420</v>
      </c>
      <c r="C1431" s="40" t="s">
        <v>449</v>
      </c>
      <c r="D1431" s="216">
        <v>931186</v>
      </c>
      <c r="E1431" s="40" t="s">
        <v>504</v>
      </c>
      <c r="F1431" s="216"/>
      <c r="G1431" s="40" t="s">
        <v>1377</v>
      </c>
      <c r="H1431" s="216">
        <v>525060</v>
      </c>
      <c r="I1431" s="328" t="s">
        <v>96</v>
      </c>
      <c r="J1431" s="61">
        <v>931180</v>
      </c>
      <c r="K1431" s="63" t="s">
        <v>449</v>
      </c>
      <c r="L1431" s="215" t="s">
        <v>504</v>
      </c>
      <c r="M1431" s="218" t="s">
        <v>2134</v>
      </c>
      <c r="P1431" s="189" t="s">
        <v>717</v>
      </c>
      <c r="Q1431" s="63" t="s">
        <v>23</v>
      </c>
      <c r="R1431" s="215" t="s">
        <v>437</v>
      </c>
    </row>
    <row r="1432" spans="1:18">
      <c r="A1432" s="189" t="s">
        <v>2706</v>
      </c>
      <c r="B1432" s="216">
        <v>25400</v>
      </c>
      <c r="C1432" s="40" t="s">
        <v>2923</v>
      </c>
      <c r="D1432" s="358">
        <v>931210</v>
      </c>
      <c r="E1432" s="40" t="s">
        <v>510</v>
      </c>
      <c r="F1432" s="350"/>
      <c r="G1432" s="40" t="s">
        <v>1377</v>
      </c>
      <c r="H1432" s="358">
        <v>525060</v>
      </c>
      <c r="I1432" s="328" t="s">
        <v>96</v>
      </c>
      <c r="J1432" s="350">
        <v>931104</v>
      </c>
      <c r="K1432" s="63" t="s">
        <v>450</v>
      </c>
      <c r="L1432" s="215" t="s">
        <v>510</v>
      </c>
      <c r="M1432" s="218" t="s">
        <v>2134</v>
      </c>
      <c r="P1432" s="189" t="s">
        <v>1770</v>
      </c>
      <c r="Q1432" s="63" t="s">
        <v>23</v>
      </c>
      <c r="R1432" s="215" t="s">
        <v>437</v>
      </c>
    </row>
    <row r="1433" spans="1:18">
      <c r="A1433" s="189" t="s">
        <v>2709</v>
      </c>
      <c r="B1433" s="216">
        <v>25400</v>
      </c>
      <c r="C1433" s="40" t="s">
        <v>2923</v>
      </c>
      <c r="D1433" s="358">
        <v>931220</v>
      </c>
      <c r="E1433" s="40" t="s">
        <v>529</v>
      </c>
      <c r="F1433" s="350"/>
      <c r="G1433" s="40" t="s">
        <v>1377</v>
      </c>
      <c r="H1433" s="358">
        <v>525060</v>
      </c>
      <c r="I1433" s="328" t="s">
        <v>96</v>
      </c>
      <c r="J1433" s="350">
        <v>931104</v>
      </c>
      <c r="K1433" s="63" t="s">
        <v>1766</v>
      </c>
      <c r="L1433" s="215" t="s">
        <v>117</v>
      </c>
      <c r="M1433" s="218" t="s">
        <v>2134</v>
      </c>
      <c r="P1433" s="189" t="s">
        <v>187</v>
      </c>
      <c r="Q1433" s="63" t="s">
        <v>23</v>
      </c>
      <c r="R1433" s="215" t="s">
        <v>437</v>
      </c>
    </row>
    <row r="1434" spans="1:18">
      <c r="A1434" s="189" t="s">
        <v>1396</v>
      </c>
      <c r="B1434" s="216">
        <v>25400</v>
      </c>
      <c r="C1434" s="40" t="s">
        <v>2923</v>
      </c>
      <c r="D1434" s="216">
        <v>931240</v>
      </c>
      <c r="E1434" s="40" t="s">
        <v>104</v>
      </c>
      <c r="F1434" s="216"/>
      <c r="G1434" s="40" t="s">
        <v>1377</v>
      </c>
      <c r="H1434" s="216">
        <v>525060</v>
      </c>
      <c r="I1434" s="328" t="s">
        <v>96</v>
      </c>
      <c r="J1434" s="61">
        <v>931104</v>
      </c>
      <c r="K1434" s="63" t="s">
        <v>1766</v>
      </c>
      <c r="L1434" s="215" t="s">
        <v>104</v>
      </c>
      <c r="M1434" s="218" t="s">
        <v>2134</v>
      </c>
      <c r="P1434" s="189" t="s">
        <v>193</v>
      </c>
      <c r="Q1434" s="63" t="s">
        <v>23</v>
      </c>
      <c r="R1434" s="215" t="s">
        <v>437</v>
      </c>
    </row>
    <row r="1435" spans="1:18">
      <c r="A1435" s="189" t="s">
        <v>2385</v>
      </c>
      <c r="B1435" s="216">
        <v>25400</v>
      </c>
      <c r="C1435" s="40" t="s">
        <v>2923</v>
      </c>
      <c r="D1435" s="216">
        <v>931250</v>
      </c>
      <c r="E1435" s="40" t="s">
        <v>430</v>
      </c>
      <c r="F1435" s="216" t="s">
        <v>1377</v>
      </c>
      <c r="G1435" s="40" t="s">
        <v>1377</v>
      </c>
      <c r="H1435" s="216">
        <v>525060</v>
      </c>
      <c r="I1435" s="328" t="s">
        <v>96</v>
      </c>
      <c r="J1435" s="61">
        <v>931104</v>
      </c>
      <c r="K1435" s="63" t="s">
        <v>1766</v>
      </c>
      <c r="L1435" s="215" t="s">
        <v>430</v>
      </c>
      <c r="M1435" s="218" t="s">
        <v>2134</v>
      </c>
      <c r="P1435" s="189" t="s">
        <v>1326</v>
      </c>
      <c r="Q1435" s="63" t="s">
        <v>23</v>
      </c>
      <c r="R1435" s="215" t="s">
        <v>437</v>
      </c>
    </row>
    <row r="1436" spans="1:18">
      <c r="A1436" s="189" t="s">
        <v>1858</v>
      </c>
      <c r="B1436" s="216">
        <v>25400</v>
      </c>
      <c r="C1436" s="40" t="s">
        <v>2923</v>
      </c>
      <c r="D1436" s="216">
        <v>931300</v>
      </c>
      <c r="E1436" s="40" t="s">
        <v>1800</v>
      </c>
      <c r="F1436" s="216" t="s">
        <v>1377</v>
      </c>
      <c r="G1436" s="40" t="s">
        <v>1377</v>
      </c>
      <c r="H1436" s="216">
        <v>525060</v>
      </c>
      <c r="I1436" s="328" t="s">
        <v>96</v>
      </c>
      <c r="J1436" s="61">
        <v>931104</v>
      </c>
      <c r="K1436" s="63" t="s">
        <v>450</v>
      </c>
      <c r="L1436" s="215" t="s">
        <v>1778</v>
      </c>
      <c r="M1436" s="218" t="s">
        <v>2134</v>
      </c>
      <c r="P1436" s="189" t="s">
        <v>182</v>
      </c>
      <c r="Q1436" s="63" t="s">
        <v>23</v>
      </c>
      <c r="R1436" s="215" t="s">
        <v>437</v>
      </c>
    </row>
    <row r="1437" spans="1:18">
      <c r="A1437" s="189" t="s">
        <v>2012</v>
      </c>
      <c r="B1437" s="216">
        <v>25400</v>
      </c>
      <c r="C1437" s="40" t="s">
        <v>2923</v>
      </c>
      <c r="D1437" s="216">
        <v>931400</v>
      </c>
      <c r="E1437" s="40" t="s">
        <v>2934</v>
      </c>
      <c r="F1437" s="216" t="s">
        <v>514</v>
      </c>
      <c r="G1437" s="40" t="s">
        <v>2838</v>
      </c>
      <c r="H1437" s="216">
        <v>525060</v>
      </c>
      <c r="I1437" s="328" t="s">
        <v>96</v>
      </c>
      <c r="J1437" s="61">
        <v>931104</v>
      </c>
      <c r="K1437" s="63" t="s">
        <v>1524</v>
      </c>
      <c r="L1437" s="397" t="s">
        <v>295</v>
      </c>
      <c r="M1437" s="218" t="s">
        <v>2134</v>
      </c>
      <c r="P1437" s="189" t="s">
        <v>722</v>
      </c>
      <c r="Q1437" s="63" t="s">
        <v>23</v>
      </c>
      <c r="R1437" s="215" t="s">
        <v>437</v>
      </c>
    </row>
    <row r="1438" spans="1:18">
      <c r="A1438" s="189" t="s">
        <v>252</v>
      </c>
      <c r="B1438" s="216">
        <v>25400</v>
      </c>
      <c r="C1438" s="40" t="s">
        <v>2923</v>
      </c>
      <c r="D1438" s="216">
        <v>931400</v>
      </c>
      <c r="E1438" s="40" t="s">
        <v>2934</v>
      </c>
      <c r="F1438" s="216" t="s">
        <v>515</v>
      </c>
      <c r="G1438" s="40" t="s">
        <v>2937</v>
      </c>
      <c r="H1438" s="216">
        <v>525060</v>
      </c>
      <c r="I1438" s="328" t="s">
        <v>96</v>
      </c>
      <c r="J1438" s="61">
        <v>931104</v>
      </c>
      <c r="K1438" s="63" t="s">
        <v>1524</v>
      </c>
      <c r="L1438" s="215" t="s">
        <v>445</v>
      </c>
      <c r="M1438" s="218" t="s">
        <v>2134</v>
      </c>
      <c r="P1438" s="189" t="s">
        <v>180</v>
      </c>
      <c r="Q1438" s="63" t="s">
        <v>23</v>
      </c>
      <c r="R1438" s="215" t="s">
        <v>437</v>
      </c>
    </row>
    <row r="1439" spans="1:18">
      <c r="A1439" s="189" t="s">
        <v>284</v>
      </c>
      <c r="B1439" s="216">
        <v>25400</v>
      </c>
      <c r="C1439" s="40" t="s">
        <v>2923</v>
      </c>
      <c r="D1439" s="216">
        <v>931400</v>
      </c>
      <c r="E1439" s="40" t="s">
        <v>2934</v>
      </c>
      <c r="F1439" s="216" t="s">
        <v>513</v>
      </c>
      <c r="G1439" s="40" t="s">
        <v>2938</v>
      </c>
      <c r="H1439" s="216">
        <v>525060</v>
      </c>
      <c r="I1439" s="328" t="s">
        <v>96</v>
      </c>
      <c r="J1439" s="61">
        <v>931104</v>
      </c>
      <c r="K1439" s="63" t="s">
        <v>1524</v>
      </c>
      <c r="L1439" s="215" t="s">
        <v>446</v>
      </c>
      <c r="M1439" s="218" t="s">
        <v>2134</v>
      </c>
      <c r="P1439" s="189" t="s">
        <v>724</v>
      </c>
      <c r="Q1439" s="63" t="s">
        <v>23</v>
      </c>
      <c r="R1439" s="215" t="s">
        <v>437</v>
      </c>
    </row>
    <row r="1440" spans="1:18">
      <c r="A1440" s="189" t="s">
        <v>1469</v>
      </c>
      <c r="B1440" s="216">
        <v>25400</v>
      </c>
      <c r="C1440" s="40" t="s">
        <v>2923</v>
      </c>
      <c r="D1440" s="216">
        <v>931400</v>
      </c>
      <c r="E1440" s="40" t="s">
        <v>2934</v>
      </c>
      <c r="F1440" s="216" t="s">
        <v>520</v>
      </c>
      <c r="G1440" s="40" t="s">
        <v>2940</v>
      </c>
      <c r="H1440" s="216">
        <v>525060</v>
      </c>
      <c r="I1440" s="328" t="s">
        <v>96</v>
      </c>
      <c r="J1440" s="61">
        <v>931104</v>
      </c>
      <c r="K1440" s="63" t="s">
        <v>1524</v>
      </c>
      <c r="L1440" s="215" t="s">
        <v>447</v>
      </c>
      <c r="M1440" s="218" t="s">
        <v>2134</v>
      </c>
      <c r="P1440" s="189" t="s">
        <v>196</v>
      </c>
      <c r="Q1440" s="63" t="s">
        <v>23</v>
      </c>
      <c r="R1440" s="215" t="s">
        <v>437</v>
      </c>
    </row>
    <row r="1441" spans="1:18">
      <c r="A1441" s="189" t="s">
        <v>2442</v>
      </c>
      <c r="B1441" s="309">
        <v>25620</v>
      </c>
      <c r="C1441" s="40" t="s">
        <v>2347</v>
      </c>
      <c r="D1441" s="310">
        <v>931750</v>
      </c>
      <c r="E1441" s="40" t="s">
        <v>2347</v>
      </c>
      <c r="F1441" s="310"/>
      <c r="G1441" s="40" t="s">
        <v>1377</v>
      </c>
      <c r="H1441" s="311">
        <v>525060</v>
      </c>
      <c r="I1441" s="328" t="s">
        <v>96</v>
      </c>
      <c r="J1441" s="310">
        <v>931750</v>
      </c>
      <c r="K1441" s="307" t="s">
        <v>1524</v>
      </c>
      <c r="L1441" s="308" t="s">
        <v>448</v>
      </c>
      <c r="M1441" s="218" t="s">
        <v>2134</v>
      </c>
      <c r="P1441" t="s">
        <v>2999</v>
      </c>
      <c r="Q1441" s="7" t="s">
        <v>23</v>
      </c>
      <c r="R1441" s="7" t="s">
        <v>437</v>
      </c>
    </row>
    <row r="1442" spans="1:18">
      <c r="A1442" s="189" t="s">
        <v>1272</v>
      </c>
      <c r="B1442" s="216">
        <v>25550</v>
      </c>
      <c r="C1442" s="40" t="s">
        <v>2955</v>
      </c>
      <c r="D1442" s="216">
        <v>931101</v>
      </c>
      <c r="E1442" s="40" t="s">
        <v>2956</v>
      </c>
      <c r="F1442" s="216"/>
      <c r="G1442" s="40" t="s">
        <v>1377</v>
      </c>
      <c r="H1442" s="329">
        <v>513140</v>
      </c>
      <c r="I1442" s="328" t="s">
        <v>472</v>
      </c>
      <c r="J1442" s="61">
        <v>931101</v>
      </c>
      <c r="K1442" s="63" t="s">
        <v>47</v>
      </c>
      <c r="L1442" s="215" t="s">
        <v>443</v>
      </c>
      <c r="M1442" s="331" t="s">
        <v>2547</v>
      </c>
      <c r="P1442" t="s">
        <v>3000</v>
      </c>
      <c r="Q1442" s="7" t="s">
        <v>23</v>
      </c>
      <c r="R1442" s="7" t="s">
        <v>437</v>
      </c>
    </row>
    <row r="1443" spans="1:18">
      <c r="A1443" s="189" t="s">
        <v>560</v>
      </c>
      <c r="B1443" s="216">
        <v>25400</v>
      </c>
      <c r="C1443" s="40" t="s">
        <v>2923</v>
      </c>
      <c r="D1443" s="216">
        <v>931104</v>
      </c>
      <c r="E1443" s="40" t="s">
        <v>2941</v>
      </c>
      <c r="F1443" s="216"/>
      <c r="G1443" s="40" t="s">
        <v>1377</v>
      </c>
      <c r="H1443" s="329">
        <v>513140</v>
      </c>
      <c r="I1443" s="328" t="s">
        <v>472</v>
      </c>
      <c r="J1443" s="61">
        <v>931104</v>
      </c>
      <c r="K1443" s="63" t="s">
        <v>1766</v>
      </c>
      <c r="L1443" s="215" t="s">
        <v>46</v>
      </c>
      <c r="M1443" s="331" t="s">
        <v>2547</v>
      </c>
      <c r="P1443" t="s">
        <v>3350</v>
      </c>
      <c r="Q1443" s="65" t="s">
        <v>23</v>
      </c>
      <c r="R1443" s="65" t="s">
        <v>437</v>
      </c>
    </row>
    <row r="1444" spans="1:18">
      <c r="A1444" s="189" t="s">
        <v>1662</v>
      </c>
      <c r="B1444" s="216">
        <v>25510</v>
      </c>
      <c r="C1444" s="40" t="s">
        <v>2954</v>
      </c>
      <c r="D1444" s="216">
        <v>931108</v>
      </c>
      <c r="E1444" s="40" t="s">
        <v>2954</v>
      </c>
      <c r="F1444" s="216" t="s">
        <v>1377</v>
      </c>
      <c r="G1444" s="40" t="s">
        <v>1377</v>
      </c>
      <c r="H1444" s="329">
        <v>513140</v>
      </c>
      <c r="I1444" s="328" t="s">
        <v>472</v>
      </c>
      <c r="J1444" s="61">
        <v>931108</v>
      </c>
      <c r="K1444" s="63" t="s">
        <v>450</v>
      </c>
      <c r="L1444" s="215" t="s">
        <v>444</v>
      </c>
      <c r="M1444" s="331" t="s">
        <v>2547</v>
      </c>
      <c r="P1444" s="189" t="s">
        <v>2847</v>
      </c>
      <c r="Q1444" s="353" t="s">
        <v>449</v>
      </c>
      <c r="R1444" s="355" t="s">
        <v>504</v>
      </c>
    </row>
    <row r="1445" spans="1:18">
      <c r="A1445" s="189" t="s">
        <v>788</v>
      </c>
      <c r="B1445" s="216">
        <v>25540</v>
      </c>
      <c r="C1445" s="40" t="s">
        <v>442</v>
      </c>
      <c r="D1445" s="216">
        <v>931116</v>
      </c>
      <c r="E1445" s="40" t="s">
        <v>442</v>
      </c>
      <c r="F1445" s="216"/>
      <c r="G1445" s="40" t="s">
        <v>1377</v>
      </c>
      <c r="H1445" s="329">
        <v>513140</v>
      </c>
      <c r="I1445" s="328" t="s">
        <v>472</v>
      </c>
      <c r="J1445" s="61">
        <v>931116</v>
      </c>
      <c r="K1445" s="63" t="s">
        <v>47</v>
      </c>
      <c r="L1445" s="215" t="s">
        <v>442</v>
      </c>
      <c r="M1445" s="331" t="s">
        <v>2547</v>
      </c>
      <c r="P1445" s="189" t="s">
        <v>1630</v>
      </c>
      <c r="Q1445" s="63" t="s">
        <v>449</v>
      </c>
      <c r="R1445" s="215" t="s">
        <v>504</v>
      </c>
    </row>
    <row r="1446" spans="1:18">
      <c r="A1446" s="189" t="s">
        <v>728</v>
      </c>
      <c r="B1446" s="216">
        <v>25400</v>
      </c>
      <c r="C1446" s="40" t="s">
        <v>2923</v>
      </c>
      <c r="D1446" s="216">
        <v>931119</v>
      </c>
      <c r="E1446" s="40" t="s">
        <v>23</v>
      </c>
      <c r="F1446" s="216" t="s">
        <v>525</v>
      </c>
      <c r="G1446" s="40" t="s">
        <v>2942</v>
      </c>
      <c r="H1446" s="329">
        <v>513140</v>
      </c>
      <c r="I1446" s="328" t="s">
        <v>472</v>
      </c>
      <c r="J1446" s="61">
        <v>931104</v>
      </c>
      <c r="K1446" s="63" t="s">
        <v>23</v>
      </c>
      <c r="L1446" s="215" t="s">
        <v>438</v>
      </c>
      <c r="M1446" s="331" t="s">
        <v>2547</v>
      </c>
      <c r="P1446" s="189" t="s">
        <v>1323</v>
      </c>
      <c r="Q1446" s="63" t="s">
        <v>449</v>
      </c>
      <c r="R1446" s="215" t="s">
        <v>504</v>
      </c>
    </row>
    <row r="1447" spans="1:18">
      <c r="A1447" s="189" t="s">
        <v>681</v>
      </c>
      <c r="B1447" s="216">
        <v>25400</v>
      </c>
      <c r="C1447" s="40" t="s">
        <v>2923</v>
      </c>
      <c r="D1447" s="216">
        <v>931119</v>
      </c>
      <c r="E1447" s="40" t="s">
        <v>23</v>
      </c>
      <c r="F1447" s="216" t="s">
        <v>521</v>
      </c>
      <c r="G1447" s="40" t="s">
        <v>2924</v>
      </c>
      <c r="H1447" s="329">
        <v>513140</v>
      </c>
      <c r="I1447" s="328" t="s">
        <v>472</v>
      </c>
      <c r="J1447" s="61">
        <v>931104</v>
      </c>
      <c r="K1447" s="63" t="s">
        <v>23</v>
      </c>
      <c r="L1447" s="215" t="s">
        <v>435</v>
      </c>
      <c r="M1447" s="331" t="s">
        <v>2547</v>
      </c>
      <c r="P1447" s="189" t="s">
        <v>1043</v>
      </c>
      <c r="Q1447" s="63" t="s">
        <v>449</v>
      </c>
      <c r="R1447" s="215" t="s">
        <v>504</v>
      </c>
    </row>
    <row r="1448" spans="1:18">
      <c r="A1448" s="189" t="s">
        <v>695</v>
      </c>
      <c r="B1448" s="216">
        <v>25400</v>
      </c>
      <c r="C1448" s="40" t="s">
        <v>2923</v>
      </c>
      <c r="D1448" s="216">
        <v>931119</v>
      </c>
      <c r="E1448" s="40" t="s">
        <v>23</v>
      </c>
      <c r="F1448" s="216" t="s">
        <v>522</v>
      </c>
      <c r="G1448" s="40" t="s">
        <v>2925</v>
      </c>
      <c r="H1448" s="329">
        <v>513140</v>
      </c>
      <c r="I1448" s="328" t="s">
        <v>472</v>
      </c>
      <c r="J1448" s="61">
        <v>931104</v>
      </c>
      <c r="K1448" s="63" t="s">
        <v>23</v>
      </c>
      <c r="L1448" s="215" t="s">
        <v>436</v>
      </c>
      <c r="M1448" s="331" t="s">
        <v>2547</v>
      </c>
      <c r="P1448" s="189" t="s">
        <v>1242</v>
      </c>
      <c r="Q1448" s="63" t="s">
        <v>449</v>
      </c>
      <c r="R1448" s="215" t="s">
        <v>504</v>
      </c>
    </row>
    <row r="1449" spans="1:18">
      <c r="A1449" s="189" t="s">
        <v>737</v>
      </c>
      <c r="B1449" s="216">
        <v>25400</v>
      </c>
      <c r="C1449" s="40" t="s">
        <v>2923</v>
      </c>
      <c r="D1449" s="216">
        <v>931119</v>
      </c>
      <c r="E1449" s="40" t="s">
        <v>23</v>
      </c>
      <c r="F1449" s="216" t="s">
        <v>526</v>
      </c>
      <c r="G1449" s="40" t="s">
        <v>2926</v>
      </c>
      <c r="H1449" s="329">
        <v>513140</v>
      </c>
      <c r="I1449" s="328" t="s">
        <v>472</v>
      </c>
      <c r="J1449" s="61">
        <v>931104</v>
      </c>
      <c r="K1449" s="63" t="s">
        <v>23</v>
      </c>
      <c r="L1449" s="215" t="s">
        <v>439</v>
      </c>
      <c r="M1449" s="331" t="s">
        <v>2547</v>
      </c>
      <c r="P1449" s="189" t="s">
        <v>1655</v>
      </c>
      <c r="Q1449" s="63" t="s">
        <v>449</v>
      </c>
      <c r="R1449" s="215" t="s">
        <v>504</v>
      </c>
    </row>
    <row r="1450" spans="1:18">
      <c r="A1450" s="189" t="s">
        <v>705</v>
      </c>
      <c r="B1450" s="216">
        <v>25400</v>
      </c>
      <c r="C1450" s="40" t="s">
        <v>2923</v>
      </c>
      <c r="D1450" s="216">
        <v>931119</v>
      </c>
      <c r="E1450" s="40" t="s">
        <v>23</v>
      </c>
      <c r="F1450" s="216"/>
      <c r="G1450" s="40" t="s">
        <v>1377</v>
      </c>
      <c r="H1450" s="329">
        <v>513140</v>
      </c>
      <c r="I1450" s="328" t="s">
        <v>472</v>
      </c>
      <c r="J1450" s="61">
        <v>931104</v>
      </c>
      <c r="K1450" s="63" t="s">
        <v>23</v>
      </c>
      <c r="L1450" s="215" t="s">
        <v>506</v>
      </c>
      <c r="M1450" s="331" t="s">
        <v>2547</v>
      </c>
      <c r="P1450" s="189" t="s">
        <v>1053</v>
      </c>
      <c r="Q1450" s="63" t="s">
        <v>449</v>
      </c>
      <c r="R1450" s="215" t="s">
        <v>504</v>
      </c>
    </row>
    <row r="1451" spans="1:18">
      <c r="A1451" s="189" t="s">
        <v>2042</v>
      </c>
      <c r="B1451" s="216">
        <v>25400</v>
      </c>
      <c r="C1451" s="40" t="s">
        <v>2923</v>
      </c>
      <c r="D1451" s="216">
        <v>931119</v>
      </c>
      <c r="E1451" s="40" t="s">
        <v>23</v>
      </c>
      <c r="F1451" s="216" t="s">
        <v>527</v>
      </c>
      <c r="G1451" s="40" t="s">
        <v>2927</v>
      </c>
      <c r="H1451" s="329">
        <v>513140</v>
      </c>
      <c r="I1451" s="328" t="s">
        <v>472</v>
      </c>
      <c r="J1451" s="61">
        <v>931104</v>
      </c>
      <c r="K1451" s="63" t="s">
        <v>23</v>
      </c>
      <c r="L1451" s="215" t="s">
        <v>440</v>
      </c>
      <c r="M1451" s="331" t="s">
        <v>2547</v>
      </c>
      <c r="P1451" s="189" t="s">
        <v>1049</v>
      </c>
      <c r="Q1451" s="63" t="s">
        <v>449</v>
      </c>
      <c r="R1451" s="215" t="s">
        <v>504</v>
      </c>
    </row>
    <row r="1452" spans="1:18">
      <c r="A1452" s="189" t="s">
        <v>718</v>
      </c>
      <c r="B1452" s="216">
        <v>25400</v>
      </c>
      <c r="C1452" s="40" t="s">
        <v>2923</v>
      </c>
      <c r="D1452" s="216">
        <v>931119</v>
      </c>
      <c r="E1452" s="40" t="s">
        <v>23</v>
      </c>
      <c r="F1452" s="216" t="s">
        <v>523</v>
      </c>
      <c r="G1452" s="40" t="s">
        <v>2928</v>
      </c>
      <c r="H1452" s="329">
        <v>513140</v>
      </c>
      <c r="I1452" s="328" t="s">
        <v>472</v>
      </c>
      <c r="J1452" s="61">
        <v>931104</v>
      </c>
      <c r="K1452" s="63" t="s">
        <v>23</v>
      </c>
      <c r="L1452" s="215" t="s">
        <v>437</v>
      </c>
      <c r="M1452" s="331" t="s">
        <v>2547</v>
      </c>
      <c r="P1452" s="189" t="s">
        <v>2591</v>
      </c>
      <c r="Q1452" s="63" t="s">
        <v>449</v>
      </c>
      <c r="R1452" s="215" t="s">
        <v>504</v>
      </c>
    </row>
    <row r="1453" spans="1:18">
      <c r="A1453" s="189" t="s">
        <v>748</v>
      </c>
      <c r="B1453" s="216">
        <v>25590</v>
      </c>
      <c r="C1453" s="40" t="s">
        <v>1564</v>
      </c>
      <c r="D1453" s="216">
        <v>931150</v>
      </c>
      <c r="E1453" s="40" t="s">
        <v>1564</v>
      </c>
      <c r="F1453" s="216"/>
      <c r="G1453" s="40" t="s">
        <v>1377</v>
      </c>
      <c r="H1453" s="329">
        <v>513140</v>
      </c>
      <c r="I1453" s="328" t="s">
        <v>472</v>
      </c>
      <c r="J1453" s="61">
        <v>931150</v>
      </c>
      <c r="K1453" s="63" t="s">
        <v>47</v>
      </c>
      <c r="L1453" s="215" t="s">
        <v>1564</v>
      </c>
      <c r="M1453" s="331" t="s">
        <v>2547</v>
      </c>
      <c r="P1453" s="189" t="s">
        <v>1037</v>
      </c>
      <c r="Q1453" s="63" t="s">
        <v>449</v>
      </c>
      <c r="R1453" s="215" t="s">
        <v>504</v>
      </c>
    </row>
    <row r="1454" spans="1:18">
      <c r="A1454" s="189" t="s">
        <v>2208</v>
      </c>
      <c r="B1454" s="216">
        <v>25430</v>
      </c>
      <c r="C1454" s="40" t="s">
        <v>2951</v>
      </c>
      <c r="D1454" s="216">
        <v>931170</v>
      </c>
      <c r="E1454" s="40" t="s">
        <v>1515</v>
      </c>
      <c r="F1454" s="216" t="s">
        <v>512</v>
      </c>
      <c r="G1454" s="40" t="s">
        <v>2952</v>
      </c>
      <c r="H1454" s="329">
        <v>513140</v>
      </c>
      <c r="I1454" s="328" t="s">
        <v>472</v>
      </c>
      <c r="J1454" s="61">
        <v>931170</v>
      </c>
      <c r="K1454" s="63" t="s">
        <v>47</v>
      </c>
      <c r="L1454" s="215" t="s">
        <v>508</v>
      </c>
      <c r="M1454" s="331" t="s">
        <v>2547</v>
      </c>
      <c r="P1454" s="189" t="s">
        <v>1294</v>
      </c>
      <c r="Q1454" s="63" t="s">
        <v>449</v>
      </c>
      <c r="R1454" s="215" t="s">
        <v>504</v>
      </c>
    </row>
    <row r="1455" spans="1:18">
      <c r="A1455" s="189" t="s">
        <v>1357</v>
      </c>
      <c r="B1455" s="216">
        <v>25430</v>
      </c>
      <c r="C1455" s="40" t="s">
        <v>2951</v>
      </c>
      <c r="D1455" s="216">
        <v>931170</v>
      </c>
      <c r="E1455" s="40" t="s">
        <v>1515</v>
      </c>
      <c r="F1455" s="216" t="s">
        <v>526</v>
      </c>
      <c r="G1455" s="40" t="s">
        <v>2926</v>
      </c>
      <c r="H1455" s="329">
        <v>513140</v>
      </c>
      <c r="I1455" s="328" t="s">
        <v>472</v>
      </c>
      <c r="J1455" s="61">
        <v>931170</v>
      </c>
      <c r="K1455" s="63" t="s">
        <v>47</v>
      </c>
      <c r="L1455" s="215" t="s">
        <v>508</v>
      </c>
      <c r="M1455" s="331" t="s">
        <v>2547</v>
      </c>
      <c r="P1455" s="189" t="s">
        <v>1237</v>
      </c>
      <c r="Q1455" s="63" t="s">
        <v>449</v>
      </c>
      <c r="R1455" s="215" t="s">
        <v>504</v>
      </c>
    </row>
    <row r="1456" spans="1:18">
      <c r="A1456" s="189" t="s">
        <v>1250</v>
      </c>
      <c r="B1456" s="216">
        <v>25430</v>
      </c>
      <c r="C1456" s="40" t="s">
        <v>2951</v>
      </c>
      <c r="D1456" s="216">
        <v>931170</v>
      </c>
      <c r="E1456" s="40" t="s">
        <v>1515</v>
      </c>
      <c r="F1456" s="216"/>
      <c r="G1456" s="40" t="s">
        <v>1377</v>
      </c>
      <c r="H1456" s="329">
        <v>513140</v>
      </c>
      <c r="I1456" s="328" t="s">
        <v>472</v>
      </c>
      <c r="J1456" s="61">
        <v>931170</v>
      </c>
      <c r="K1456" s="63" t="s">
        <v>47</v>
      </c>
      <c r="L1456" s="215" t="s">
        <v>508</v>
      </c>
      <c r="M1456" s="331" t="s">
        <v>2547</v>
      </c>
      <c r="P1456" s="189" t="s">
        <v>1418</v>
      </c>
      <c r="Q1456" s="63" t="s">
        <v>449</v>
      </c>
      <c r="R1456" s="215" t="s">
        <v>504</v>
      </c>
    </row>
    <row r="1457" spans="1:18">
      <c r="A1457" s="189" t="s">
        <v>2220</v>
      </c>
      <c r="B1457" s="216">
        <v>25430</v>
      </c>
      <c r="C1457" s="40" t="s">
        <v>2951</v>
      </c>
      <c r="D1457" s="216">
        <v>931170</v>
      </c>
      <c r="E1457" s="40" t="s">
        <v>1515</v>
      </c>
      <c r="F1457" s="216" t="s">
        <v>1131</v>
      </c>
      <c r="G1457" s="40" t="s">
        <v>2953</v>
      </c>
      <c r="H1457" s="329">
        <v>513140</v>
      </c>
      <c r="I1457" s="328" t="s">
        <v>472</v>
      </c>
      <c r="J1457" s="61">
        <v>931170</v>
      </c>
      <c r="K1457" s="63" t="s">
        <v>47</v>
      </c>
      <c r="L1457" s="215" t="s">
        <v>508</v>
      </c>
      <c r="M1457" s="331" t="s">
        <v>2547</v>
      </c>
      <c r="P1457" s="189" t="s">
        <v>1249</v>
      </c>
      <c r="Q1457" s="63" t="s">
        <v>449</v>
      </c>
      <c r="R1457" s="215" t="s">
        <v>504</v>
      </c>
    </row>
    <row r="1458" spans="1:18">
      <c r="A1458" s="189" t="s">
        <v>1474</v>
      </c>
      <c r="B1458" s="216">
        <v>25430</v>
      </c>
      <c r="C1458" s="40" t="s">
        <v>2951</v>
      </c>
      <c r="D1458" s="216">
        <v>931170</v>
      </c>
      <c r="E1458" s="40" t="s">
        <v>1515</v>
      </c>
      <c r="F1458" s="216" t="s">
        <v>527</v>
      </c>
      <c r="G1458" s="40" t="s">
        <v>2927</v>
      </c>
      <c r="H1458" s="329">
        <v>513140</v>
      </c>
      <c r="I1458" s="328" t="s">
        <v>472</v>
      </c>
      <c r="J1458" s="61">
        <v>931170</v>
      </c>
      <c r="K1458" s="63" t="s">
        <v>47</v>
      </c>
      <c r="L1458" s="215" t="s">
        <v>508</v>
      </c>
      <c r="M1458" s="331" t="s">
        <v>2547</v>
      </c>
      <c r="P1458" s="189" t="s">
        <v>1639</v>
      </c>
      <c r="Q1458" s="63" t="s">
        <v>449</v>
      </c>
      <c r="R1458" s="215" t="s">
        <v>504</v>
      </c>
    </row>
    <row r="1459" spans="1:18">
      <c r="A1459" s="189" t="s">
        <v>1100</v>
      </c>
      <c r="B1459" s="216">
        <v>25420</v>
      </c>
      <c r="C1459" s="40" t="s">
        <v>449</v>
      </c>
      <c r="D1459" s="216">
        <v>931180</v>
      </c>
      <c r="E1459" s="40" t="s">
        <v>449</v>
      </c>
      <c r="F1459" s="216"/>
      <c r="G1459" s="40" t="s">
        <v>1377</v>
      </c>
      <c r="H1459" s="329">
        <v>513140</v>
      </c>
      <c r="I1459" s="328" t="s">
        <v>472</v>
      </c>
      <c r="J1459" s="61">
        <v>931180</v>
      </c>
      <c r="K1459" s="63" t="s">
        <v>449</v>
      </c>
      <c r="L1459" s="215" t="s">
        <v>505</v>
      </c>
      <c r="M1459" s="331" t="s">
        <v>2547</v>
      </c>
      <c r="P1459" s="189" t="s">
        <v>2589</v>
      </c>
      <c r="Q1459" s="63" t="s">
        <v>449</v>
      </c>
      <c r="R1459" s="215" t="s">
        <v>504</v>
      </c>
    </row>
    <row r="1460" spans="1:18">
      <c r="A1460" s="189" t="s">
        <v>1061</v>
      </c>
      <c r="B1460" s="216">
        <v>25420</v>
      </c>
      <c r="C1460" s="40" t="s">
        <v>449</v>
      </c>
      <c r="D1460" s="216">
        <v>931182</v>
      </c>
      <c r="E1460" s="40" t="s">
        <v>1056</v>
      </c>
      <c r="F1460" s="216"/>
      <c r="G1460" s="40" t="s">
        <v>1377</v>
      </c>
      <c r="H1460" s="329">
        <v>513140</v>
      </c>
      <c r="I1460" s="328" t="s">
        <v>472</v>
      </c>
      <c r="J1460" s="61">
        <v>931180</v>
      </c>
      <c r="K1460" s="63" t="s">
        <v>449</v>
      </c>
      <c r="L1460" s="215" t="s">
        <v>1056</v>
      </c>
      <c r="M1460" s="331" t="s">
        <v>2547</v>
      </c>
      <c r="P1460" s="189" t="s">
        <v>2086</v>
      </c>
      <c r="Q1460" s="63" t="s">
        <v>449</v>
      </c>
      <c r="R1460" s="215" t="s">
        <v>504</v>
      </c>
    </row>
    <row r="1461" spans="1:18">
      <c r="A1461" s="189" t="s">
        <v>994</v>
      </c>
      <c r="B1461" s="216">
        <v>25400</v>
      </c>
      <c r="C1461" s="40" t="s">
        <v>2923</v>
      </c>
      <c r="D1461" s="216">
        <v>931183</v>
      </c>
      <c r="E1461" s="40" t="s">
        <v>2929</v>
      </c>
      <c r="F1461" s="216"/>
      <c r="G1461" s="40" t="s">
        <v>1377</v>
      </c>
      <c r="H1461" s="329">
        <v>513140</v>
      </c>
      <c r="I1461" s="328" t="s">
        <v>472</v>
      </c>
      <c r="J1461" s="61">
        <v>931104</v>
      </c>
      <c r="K1461" s="63" t="s">
        <v>1766</v>
      </c>
      <c r="L1461" s="215" t="s">
        <v>1775</v>
      </c>
      <c r="M1461" s="331" t="s">
        <v>2547</v>
      </c>
      <c r="P1461" s="189" t="s">
        <v>2730</v>
      </c>
      <c r="Q1461" s="63" t="s">
        <v>449</v>
      </c>
      <c r="R1461" s="215" t="s">
        <v>504</v>
      </c>
    </row>
    <row r="1462" spans="1:18">
      <c r="A1462" s="189" t="s">
        <v>1036</v>
      </c>
      <c r="B1462" s="216">
        <v>25420</v>
      </c>
      <c r="C1462" s="40" t="s">
        <v>449</v>
      </c>
      <c r="D1462" s="216">
        <v>931186</v>
      </c>
      <c r="E1462" s="40" t="s">
        <v>504</v>
      </c>
      <c r="F1462" s="216"/>
      <c r="G1462" s="40" t="s">
        <v>1377</v>
      </c>
      <c r="H1462" s="329">
        <v>513140</v>
      </c>
      <c r="I1462" s="328" t="s">
        <v>472</v>
      </c>
      <c r="J1462" s="61">
        <v>931180</v>
      </c>
      <c r="K1462" s="63" t="s">
        <v>449</v>
      </c>
      <c r="L1462" s="215" t="s">
        <v>504</v>
      </c>
      <c r="M1462" s="331" t="s">
        <v>2547</v>
      </c>
      <c r="P1462" s="189" t="s">
        <v>1038</v>
      </c>
      <c r="Q1462" s="63" t="s">
        <v>449</v>
      </c>
      <c r="R1462" s="215" t="s">
        <v>504</v>
      </c>
    </row>
    <row r="1463" spans="1:18">
      <c r="A1463" s="189" t="s">
        <v>1085</v>
      </c>
      <c r="B1463" s="216">
        <v>25420</v>
      </c>
      <c r="C1463" s="40" t="s">
        <v>449</v>
      </c>
      <c r="D1463" s="216">
        <v>931189</v>
      </c>
      <c r="E1463" s="40" t="s">
        <v>502</v>
      </c>
      <c r="F1463" s="216"/>
      <c r="G1463" s="40" t="s">
        <v>1377</v>
      </c>
      <c r="H1463" s="329">
        <v>513140</v>
      </c>
      <c r="I1463" s="328" t="s">
        <v>472</v>
      </c>
      <c r="J1463" s="61">
        <v>931180</v>
      </c>
      <c r="K1463" s="63" t="s">
        <v>449</v>
      </c>
      <c r="L1463" s="215" t="s">
        <v>502</v>
      </c>
      <c r="M1463" s="331" t="s">
        <v>2547</v>
      </c>
      <c r="P1463" s="189" t="s">
        <v>2199</v>
      </c>
      <c r="Q1463" s="63" t="s">
        <v>449</v>
      </c>
      <c r="R1463" s="215" t="s">
        <v>504</v>
      </c>
    </row>
    <row r="1464" spans="1:18">
      <c r="A1464" s="189" t="s">
        <v>626</v>
      </c>
      <c r="B1464" s="216">
        <v>25400</v>
      </c>
      <c r="C1464" s="40" t="s">
        <v>2923</v>
      </c>
      <c r="D1464" s="216">
        <v>931200</v>
      </c>
      <c r="E1464" s="40" t="s">
        <v>2930</v>
      </c>
      <c r="F1464" s="216"/>
      <c r="G1464" s="40" t="s">
        <v>1377</v>
      </c>
      <c r="H1464" s="329">
        <v>513140</v>
      </c>
      <c r="I1464" s="328" t="s">
        <v>472</v>
      </c>
      <c r="J1464" s="61">
        <v>931104</v>
      </c>
      <c r="K1464" s="63" t="s">
        <v>450</v>
      </c>
      <c r="L1464" s="215" t="s">
        <v>1776</v>
      </c>
      <c r="M1464" s="331" t="s">
        <v>2547</v>
      </c>
      <c r="P1464" s="189" t="s">
        <v>2728</v>
      </c>
      <c r="Q1464" s="63" t="s">
        <v>449</v>
      </c>
      <c r="R1464" s="215" t="s">
        <v>504</v>
      </c>
    </row>
    <row r="1465" spans="1:18">
      <c r="A1465" s="189" t="s">
        <v>2157</v>
      </c>
      <c r="B1465" s="216">
        <v>25400</v>
      </c>
      <c r="C1465" s="40" t="s">
        <v>2923</v>
      </c>
      <c r="D1465" s="216">
        <v>931205</v>
      </c>
      <c r="E1465" s="40" t="s">
        <v>2237</v>
      </c>
      <c r="F1465" s="216" t="s">
        <v>1377</v>
      </c>
      <c r="G1465" s="40" t="s">
        <v>1377</v>
      </c>
      <c r="H1465" s="329">
        <v>513140</v>
      </c>
      <c r="I1465" s="328" t="s">
        <v>472</v>
      </c>
      <c r="J1465" s="61">
        <v>931104</v>
      </c>
      <c r="K1465" s="63" t="s">
        <v>449</v>
      </c>
      <c r="L1465" s="215" t="s">
        <v>2237</v>
      </c>
      <c r="M1465" s="331" t="s">
        <v>2547</v>
      </c>
      <c r="P1465" s="189" t="s">
        <v>2729</v>
      </c>
      <c r="Q1465" s="63" t="s">
        <v>449</v>
      </c>
      <c r="R1465" s="215" t="s">
        <v>504</v>
      </c>
    </row>
    <row r="1466" spans="1:18">
      <c r="A1466" s="189" t="s">
        <v>1019</v>
      </c>
      <c r="B1466" s="216">
        <v>25400</v>
      </c>
      <c r="C1466" s="40" t="s">
        <v>2923</v>
      </c>
      <c r="D1466" s="216">
        <v>931210</v>
      </c>
      <c r="E1466" s="40" t="s">
        <v>510</v>
      </c>
      <c r="F1466" s="216"/>
      <c r="G1466" s="40" t="s">
        <v>1377</v>
      </c>
      <c r="H1466" s="329">
        <v>513140</v>
      </c>
      <c r="I1466" s="328" t="s">
        <v>472</v>
      </c>
      <c r="J1466" s="61">
        <v>931104</v>
      </c>
      <c r="K1466" s="63" t="s">
        <v>450</v>
      </c>
      <c r="L1466" s="215" t="s">
        <v>510</v>
      </c>
      <c r="M1466" s="331" t="s">
        <v>2547</v>
      </c>
      <c r="P1466" s="189" t="s">
        <v>1234</v>
      </c>
      <c r="Q1466" s="63" t="s">
        <v>449</v>
      </c>
      <c r="R1466" s="215" t="s">
        <v>504</v>
      </c>
    </row>
    <row r="1467" spans="1:18">
      <c r="A1467" s="189" t="s">
        <v>534</v>
      </c>
      <c r="B1467" s="216">
        <v>25400</v>
      </c>
      <c r="C1467" s="40" t="s">
        <v>2923</v>
      </c>
      <c r="D1467" s="216">
        <v>931220</v>
      </c>
      <c r="E1467" s="40" t="s">
        <v>529</v>
      </c>
      <c r="F1467" s="216"/>
      <c r="G1467" s="40" t="s">
        <v>1377</v>
      </c>
      <c r="H1467" s="329">
        <v>513140</v>
      </c>
      <c r="I1467" s="328" t="s">
        <v>472</v>
      </c>
      <c r="J1467" s="61">
        <v>931104</v>
      </c>
      <c r="K1467" s="63" t="s">
        <v>1766</v>
      </c>
      <c r="L1467" s="215" t="s">
        <v>117</v>
      </c>
      <c r="M1467" s="331" t="s">
        <v>2547</v>
      </c>
      <c r="P1467" s="189" t="s">
        <v>1045</v>
      </c>
      <c r="Q1467" s="63" t="s">
        <v>449</v>
      </c>
      <c r="R1467" s="215" t="s">
        <v>504</v>
      </c>
    </row>
    <row r="1468" spans="1:18">
      <c r="A1468" s="189" t="s">
        <v>836</v>
      </c>
      <c r="B1468" s="216">
        <v>25400</v>
      </c>
      <c r="C1468" s="40" t="s">
        <v>2923</v>
      </c>
      <c r="D1468" s="216">
        <v>931230</v>
      </c>
      <c r="E1468" s="40" t="s">
        <v>2931</v>
      </c>
      <c r="F1468" s="216"/>
      <c r="G1468" s="40" t="s">
        <v>1377</v>
      </c>
      <c r="H1468" s="329">
        <v>513140</v>
      </c>
      <c r="I1468" s="328" t="s">
        <v>472</v>
      </c>
      <c r="J1468" s="61">
        <v>931104</v>
      </c>
      <c r="K1468" s="63" t="s">
        <v>47</v>
      </c>
      <c r="L1468" s="215" t="s">
        <v>507</v>
      </c>
      <c r="M1468" s="331" t="s">
        <v>2547</v>
      </c>
      <c r="P1468" s="189" t="s">
        <v>1604</v>
      </c>
      <c r="Q1468" s="63" t="s">
        <v>449</v>
      </c>
      <c r="R1468" s="215" t="s">
        <v>504</v>
      </c>
    </row>
    <row r="1469" spans="1:18">
      <c r="A1469" s="189" t="s">
        <v>561</v>
      </c>
      <c r="B1469" s="216">
        <v>25400</v>
      </c>
      <c r="C1469" s="40" t="s">
        <v>2923</v>
      </c>
      <c r="D1469" s="216">
        <v>931235</v>
      </c>
      <c r="E1469" s="40" t="s">
        <v>46</v>
      </c>
      <c r="F1469" s="216"/>
      <c r="G1469" s="40" t="s">
        <v>1377</v>
      </c>
      <c r="H1469" s="329">
        <v>513140</v>
      </c>
      <c r="I1469" s="328" t="s">
        <v>472</v>
      </c>
      <c r="J1469" s="61">
        <v>931104</v>
      </c>
      <c r="K1469" s="63" t="s">
        <v>1766</v>
      </c>
      <c r="L1469" s="215" t="s">
        <v>46</v>
      </c>
      <c r="M1469" s="331" t="s">
        <v>2547</v>
      </c>
      <c r="P1469" s="189" t="s">
        <v>1046</v>
      </c>
      <c r="Q1469" s="63" t="s">
        <v>449</v>
      </c>
      <c r="R1469" s="215" t="s">
        <v>504</v>
      </c>
    </row>
    <row r="1470" spans="1:18">
      <c r="A1470" s="189" t="s">
        <v>593</v>
      </c>
      <c r="B1470" s="216">
        <v>25400</v>
      </c>
      <c r="C1470" s="40" t="s">
        <v>2923</v>
      </c>
      <c r="D1470" s="216">
        <v>931240</v>
      </c>
      <c r="E1470" s="40" t="s">
        <v>104</v>
      </c>
      <c r="F1470" s="216"/>
      <c r="G1470" s="40" t="s">
        <v>1377</v>
      </c>
      <c r="H1470" s="329">
        <v>513140</v>
      </c>
      <c r="I1470" s="328" t="s">
        <v>472</v>
      </c>
      <c r="J1470" s="61">
        <v>931104</v>
      </c>
      <c r="K1470" s="63" t="s">
        <v>1766</v>
      </c>
      <c r="L1470" s="215" t="s">
        <v>104</v>
      </c>
      <c r="M1470" s="331" t="s">
        <v>2547</v>
      </c>
      <c r="P1470" s="189" t="s">
        <v>1335</v>
      </c>
      <c r="Q1470" s="63" t="s">
        <v>449</v>
      </c>
      <c r="R1470" s="215" t="s">
        <v>504</v>
      </c>
    </row>
    <row r="1471" spans="1:18">
      <c r="A1471" s="189" t="s">
        <v>612</v>
      </c>
      <c r="B1471" s="216">
        <v>25400</v>
      </c>
      <c r="C1471" s="40" t="s">
        <v>2923</v>
      </c>
      <c r="D1471" s="216">
        <v>931245</v>
      </c>
      <c r="E1471" s="40" t="s">
        <v>429</v>
      </c>
      <c r="F1471" s="216"/>
      <c r="G1471" s="40" t="s">
        <v>1377</v>
      </c>
      <c r="H1471" s="329">
        <v>513140</v>
      </c>
      <c r="I1471" s="328" t="s">
        <v>472</v>
      </c>
      <c r="J1471" s="61">
        <v>931104</v>
      </c>
      <c r="K1471" s="63" t="s">
        <v>1766</v>
      </c>
      <c r="L1471" s="215" t="s">
        <v>429</v>
      </c>
      <c r="M1471" s="331" t="s">
        <v>2547</v>
      </c>
      <c r="P1471" s="189" t="s">
        <v>1397</v>
      </c>
      <c r="Q1471" s="63" t="s">
        <v>449</v>
      </c>
      <c r="R1471" s="215" t="s">
        <v>504</v>
      </c>
    </row>
    <row r="1472" spans="1:18">
      <c r="A1472" s="189" t="s">
        <v>661</v>
      </c>
      <c r="B1472" s="216">
        <v>25400</v>
      </c>
      <c r="C1472" s="40" t="s">
        <v>2923</v>
      </c>
      <c r="D1472" s="216">
        <v>931260</v>
      </c>
      <c r="E1472" s="40" t="s">
        <v>115</v>
      </c>
      <c r="F1472" s="216"/>
      <c r="G1472" s="40" t="s">
        <v>1377</v>
      </c>
      <c r="H1472" s="329">
        <v>513140</v>
      </c>
      <c r="I1472" s="328" t="s">
        <v>472</v>
      </c>
      <c r="J1472" s="61">
        <v>931104</v>
      </c>
      <c r="K1472" s="63" t="s">
        <v>1766</v>
      </c>
      <c r="L1472" s="215" t="s">
        <v>115</v>
      </c>
      <c r="M1472" s="331" t="s">
        <v>2547</v>
      </c>
      <c r="P1472" s="189" t="s">
        <v>1036</v>
      </c>
      <c r="Q1472" s="63" t="s">
        <v>449</v>
      </c>
      <c r="R1472" s="215" t="s">
        <v>504</v>
      </c>
    </row>
    <row r="1473" spans="1:18">
      <c r="A1473" s="189" t="s">
        <v>1356</v>
      </c>
      <c r="B1473" s="216">
        <v>25400</v>
      </c>
      <c r="C1473" s="40" t="s">
        <v>2923</v>
      </c>
      <c r="D1473" s="216">
        <v>931265</v>
      </c>
      <c r="E1473" s="40" t="s">
        <v>2932</v>
      </c>
      <c r="F1473" s="216"/>
      <c r="G1473" s="40" t="s">
        <v>1377</v>
      </c>
      <c r="H1473" s="329">
        <v>513140</v>
      </c>
      <c r="I1473" s="328" t="s">
        <v>472</v>
      </c>
      <c r="J1473" s="61">
        <v>931104</v>
      </c>
      <c r="K1473" s="63" t="s">
        <v>1766</v>
      </c>
      <c r="L1473" s="215" t="s">
        <v>1339</v>
      </c>
      <c r="M1473" s="331" t="s">
        <v>2547</v>
      </c>
      <c r="P1473" s="189" t="s">
        <v>1047</v>
      </c>
      <c r="Q1473" s="63" t="s">
        <v>449</v>
      </c>
      <c r="R1473" s="215" t="s">
        <v>504</v>
      </c>
    </row>
    <row r="1474" spans="1:18">
      <c r="A1474" s="189" t="s">
        <v>1006</v>
      </c>
      <c r="B1474" s="216">
        <v>25400</v>
      </c>
      <c r="C1474" s="40" t="s">
        <v>2923</v>
      </c>
      <c r="D1474" s="216">
        <v>931300</v>
      </c>
      <c r="E1474" s="40" t="s">
        <v>1800</v>
      </c>
      <c r="F1474" s="216"/>
      <c r="G1474" s="40" t="s">
        <v>1377</v>
      </c>
      <c r="H1474" s="329">
        <v>513140</v>
      </c>
      <c r="I1474" s="328" t="s">
        <v>472</v>
      </c>
      <c r="J1474" s="61">
        <v>931104</v>
      </c>
      <c r="K1474" s="63" t="s">
        <v>450</v>
      </c>
      <c r="L1474" s="215" t="s">
        <v>1778</v>
      </c>
      <c r="M1474" s="331" t="s">
        <v>2547</v>
      </c>
      <c r="P1474" s="189" t="s">
        <v>1032</v>
      </c>
      <c r="Q1474" s="63" t="s">
        <v>449</v>
      </c>
      <c r="R1474" s="215" t="s">
        <v>504</v>
      </c>
    </row>
    <row r="1475" spans="1:18">
      <c r="A1475" s="189" t="s">
        <v>2761</v>
      </c>
      <c r="B1475" s="216">
        <v>25400</v>
      </c>
      <c r="C1475" s="40" t="s">
        <v>2923</v>
      </c>
      <c r="D1475" s="350">
        <v>931301</v>
      </c>
      <c r="E1475" s="40" t="s">
        <v>2933</v>
      </c>
      <c r="F1475" s="350"/>
      <c r="G1475" s="40" t="s">
        <v>1377</v>
      </c>
      <c r="H1475" s="329">
        <v>513140</v>
      </c>
      <c r="I1475" s="328" t="s">
        <v>472</v>
      </c>
      <c r="J1475" s="351">
        <v>931104</v>
      </c>
      <c r="K1475" s="63" t="s">
        <v>23</v>
      </c>
      <c r="L1475" s="215" t="s">
        <v>433</v>
      </c>
      <c r="M1475" s="331" t="s">
        <v>2547</v>
      </c>
      <c r="P1475" s="189" t="s">
        <v>2293</v>
      </c>
      <c r="Q1475" s="63" t="s">
        <v>449</v>
      </c>
      <c r="R1475" s="215" t="s">
        <v>504</v>
      </c>
    </row>
    <row r="1476" spans="1:18">
      <c r="A1476" s="189" t="s">
        <v>925</v>
      </c>
      <c r="B1476" s="216">
        <v>25400</v>
      </c>
      <c r="C1476" s="40" t="s">
        <v>2923</v>
      </c>
      <c r="D1476" s="216">
        <v>931400</v>
      </c>
      <c r="E1476" s="40" t="s">
        <v>2934</v>
      </c>
      <c r="F1476" s="216" t="s">
        <v>518</v>
      </c>
      <c r="G1476" s="40" t="s">
        <v>2935</v>
      </c>
      <c r="H1476" s="329">
        <v>513140</v>
      </c>
      <c r="I1476" s="328" t="s">
        <v>472</v>
      </c>
      <c r="J1476" s="61">
        <v>931104</v>
      </c>
      <c r="K1476" s="63" t="s">
        <v>1524</v>
      </c>
      <c r="L1476" s="215" t="s">
        <v>326</v>
      </c>
      <c r="M1476" s="331" t="s">
        <v>2547</v>
      </c>
      <c r="P1476" s="189" t="s">
        <v>1295</v>
      </c>
      <c r="Q1476" s="63" t="s">
        <v>449</v>
      </c>
      <c r="R1476" s="215" t="s">
        <v>504</v>
      </c>
    </row>
    <row r="1477" spans="1:18">
      <c r="A1477" s="189" t="s">
        <v>910</v>
      </c>
      <c r="B1477" s="216">
        <v>25400</v>
      </c>
      <c r="C1477" s="40" t="s">
        <v>2923</v>
      </c>
      <c r="D1477" s="216">
        <v>931400</v>
      </c>
      <c r="E1477" s="40" t="s">
        <v>2934</v>
      </c>
      <c r="F1477" s="216" t="s">
        <v>517</v>
      </c>
      <c r="G1477" s="40" t="s">
        <v>2936</v>
      </c>
      <c r="H1477" s="329">
        <v>513140</v>
      </c>
      <c r="I1477" s="328" t="s">
        <v>472</v>
      </c>
      <c r="J1477" s="61">
        <v>931104</v>
      </c>
      <c r="K1477" s="63" t="s">
        <v>1524</v>
      </c>
      <c r="L1477" s="215" t="s">
        <v>1224</v>
      </c>
      <c r="M1477" s="331" t="s">
        <v>2547</v>
      </c>
      <c r="P1477" s="189" t="s">
        <v>1048</v>
      </c>
      <c r="Q1477" s="63" t="s">
        <v>449</v>
      </c>
      <c r="R1477" s="215" t="s">
        <v>504</v>
      </c>
    </row>
    <row r="1478" spans="1:18">
      <c r="A1478" s="189" t="s">
        <v>871</v>
      </c>
      <c r="B1478" s="216">
        <v>25400</v>
      </c>
      <c r="C1478" s="40" t="s">
        <v>2923</v>
      </c>
      <c r="D1478" s="216">
        <v>931400</v>
      </c>
      <c r="E1478" s="40" t="s">
        <v>2934</v>
      </c>
      <c r="F1478" s="216" t="s">
        <v>514</v>
      </c>
      <c r="G1478" s="40" t="s">
        <v>2838</v>
      </c>
      <c r="H1478" s="329">
        <v>513140</v>
      </c>
      <c r="I1478" s="328" t="s">
        <v>472</v>
      </c>
      <c r="J1478" s="61">
        <v>931104</v>
      </c>
      <c r="K1478" s="63" t="s">
        <v>1524</v>
      </c>
      <c r="L1478" s="397" t="s">
        <v>295</v>
      </c>
      <c r="M1478" s="331" t="s">
        <v>2547</v>
      </c>
      <c r="P1478" s="189" t="s">
        <v>2200</v>
      </c>
      <c r="Q1478" s="63" t="s">
        <v>449</v>
      </c>
      <c r="R1478" s="215" t="s">
        <v>504</v>
      </c>
    </row>
    <row r="1479" spans="1:18">
      <c r="A1479" s="189" t="s">
        <v>887</v>
      </c>
      <c r="B1479" s="216">
        <v>25400</v>
      </c>
      <c r="C1479" s="40" t="s">
        <v>2923</v>
      </c>
      <c r="D1479" s="216">
        <v>931400</v>
      </c>
      <c r="E1479" s="40" t="s">
        <v>2934</v>
      </c>
      <c r="F1479" s="216" t="s">
        <v>515</v>
      </c>
      <c r="G1479" s="40" t="s">
        <v>2937</v>
      </c>
      <c r="H1479" s="329">
        <v>513140</v>
      </c>
      <c r="I1479" s="328" t="s">
        <v>472</v>
      </c>
      <c r="J1479" s="61">
        <v>931104</v>
      </c>
      <c r="K1479" s="63" t="s">
        <v>1524</v>
      </c>
      <c r="L1479" s="215" t="s">
        <v>445</v>
      </c>
      <c r="M1479" s="331" t="s">
        <v>2547</v>
      </c>
      <c r="P1479" s="189" t="s">
        <v>1050</v>
      </c>
      <c r="Q1479" s="63" t="s">
        <v>449</v>
      </c>
      <c r="R1479" s="215" t="s">
        <v>504</v>
      </c>
    </row>
    <row r="1480" spans="1:18">
      <c r="A1480" s="189" t="s">
        <v>938</v>
      </c>
      <c r="B1480" s="216">
        <v>25400</v>
      </c>
      <c r="C1480" s="40" t="s">
        <v>2923</v>
      </c>
      <c r="D1480" s="216">
        <v>931400</v>
      </c>
      <c r="E1480" s="40" t="s">
        <v>2934</v>
      </c>
      <c r="F1480" s="216" t="s">
        <v>519</v>
      </c>
      <c r="G1480" s="40" t="s">
        <v>2939</v>
      </c>
      <c r="H1480" s="329">
        <v>513140</v>
      </c>
      <c r="I1480" s="328" t="s">
        <v>472</v>
      </c>
      <c r="J1480" s="61">
        <v>931104</v>
      </c>
      <c r="K1480" s="63" t="s">
        <v>1524</v>
      </c>
      <c r="L1480" s="215" t="s">
        <v>359</v>
      </c>
      <c r="M1480" s="331" t="s">
        <v>2547</v>
      </c>
      <c r="P1480" s="189" t="s">
        <v>1051</v>
      </c>
      <c r="Q1480" s="63" t="s">
        <v>449</v>
      </c>
      <c r="R1480" s="215" t="s">
        <v>504</v>
      </c>
    </row>
    <row r="1481" spans="1:18">
      <c r="A1481" s="189" t="s">
        <v>958</v>
      </c>
      <c r="B1481" s="216">
        <v>25400</v>
      </c>
      <c r="C1481" s="40" t="s">
        <v>2923</v>
      </c>
      <c r="D1481" s="216">
        <v>931400</v>
      </c>
      <c r="E1481" s="40" t="s">
        <v>2934</v>
      </c>
      <c r="F1481" s="216"/>
      <c r="G1481" s="40" t="s">
        <v>1377</v>
      </c>
      <c r="H1481" s="329">
        <v>513140</v>
      </c>
      <c r="I1481" s="328" t="s">
        <v>472</v>
      </c>
      <c r="J1481" s="61">
        <v>931104</v>
      </c>
      <c r="K1481" s="63" t="s">
        <v>1524</v>
      </c>
      <c r="L1481" s="215" t="s">
        <v>1913</v>
      </c>
      <c r="M1481" s="331" t="s">
        <v>2547</v>
      </c>
      <c r="P1481" s="189" t="s">
        <v>2908</v>
      </c>
      <c r="Q1481" s="63" t="s">
        <v>449</v>
      </c>
      <c r="R1481" s="215" t="s">
        <v>504</v>
      </c>
    </row>
    <row r="1482" spans="1:18">
      <c r="A1482" s="189" t="s">
        <v>980</v>
      </c>
      <c r="B1482" s="216">
        <v>25400</v>
      </c>
      <c r="C1482" s="40" t="s">
        <v>2923</v>
      </c>
      <c r="D1482" s="216">
        <v>931400</v>
      </c>
      <c r="E1482" s="40" t="s">
        <v>2934</v>
      </c>
      <c r="F1482" s="216" t="s">
        <v>520</v>
      </c>
      <c r="G1482" s="40" t="s">
        <v>2940</v>
      </c>
      <c r="H1482" s="329">
        <v>513140</v>
      </c>
      <c r="I1482" s="328" t="s">
        <v>472</v>
      </c>
      <c r="J1482" s="61">
        <v>931104</v>
      </c>
      <c r="K1482" s="63" t="s">
        <v>1524</v>
      </c>
      <c r="L1482" s="215" t="s">
        <v>447</v>
      </c>
      <c r="M1482" s="331" t="s">
        <v>2547</v>
      </c>
      <c r="P1482" s="189" t="s">
        <v>1031</v>
      </c>
      <c r="Q1482" s="63" t="s">
        <v>449</v>
      </c>
      <c r="R1482" s="215" t="s">
        <v>504</v>
      </c>
    </row>
    <row r="1483" spans="1:18">
      <c r="A1483" s="189" t="s">
        <v>1612</v>
      </c>
      <c r="B1483" s="216">
        <v>25400</v>
      </c>
      <c r="C1483" s="40" t="s">
        <v>2923</v>
      </c>
      <c r="D1483" s="216">
        <v>931400</v>
      </c>
      <c r="E1483" s="40" t="s">
        <v>2934</v>
      </c>
      <c r="F1483" s="216" t="s">
        <v>1130</v>
      </c>
      <c r="G1483" s="40" t="s">
        <v>2943</v>
      </c>
      <c r="H1483" s="329">
        <v>513140</v>
      </c>
      <c r="I1483" s="328" t="s">
        <v>472</v>
      </c>
      <c r="J1483" s="61">
        <v>931104</v>
      </c>
      <c r="K1483" s="63" t="s">
        <v>1524</v>
      </c>
      <c r="L1483" s="215" t="s">
        <v>1455</v>
      </c>
      <c r="M1483" s="331" t="s">
        <v>2547</v>
      </c>
      <c r="P1483" s="189" t="s">
        <v>1864</v>
      </c>
      <c r="Q1483" s="63" t="s">
        <v>449</v>
      </c>
      <c r="R1483" s="215" t="s">
        <v>504</v>
      </c>
    </row>
    <row r="1484" spans="1:18">
      <c r="A1484" s="189" t="s">
        <v>899</v>
      </c>
      <c r="B1484" s="216">
        <v>25400</v>
      </c>
      <c r="C1484" s="40" t="s">
        <v>2923</v>
      </c>
      <c r="D1484" s="216">
        <v>931400</v>
      </c>
      <c r="E1484" s="40" t="s">
        <v>2934</v>
      </c>
      <c r="F1484" s="216" t="s">
        <v>516</v>
      </c>
      <c r="G1484" s="40" t="s">
        <v>2944</v>
      </c>
      <c r="H1484" s="329">
        <v>513140</v>
      </c>
      <c r="I1484" s="328" t="s">
        <v>472</v>
      </c>
      <c r="J1484" s="61">
        <v>931104</v>
      </c>
      <c r="K1484" s="63" t="s">
        <v>1524</v>
      </c>
      <c r="L1484" s="215" t="s">
        <v>448</v>
      </c>
      <c r="M1484" s="331" t="s">
        <v>2547</v>
      </c>
      <c r="P1484" s="189" t="s">
        <v>1034</v>
      </c>
      <c r="Q1484" s="63" t="s">
        <v>449</v>
      </c>
      <c r="R1484" s="215" t="s">
        <v>504</v>
      </c>
    </row>
    <row r="1485" spans="1:18">
      <c r="A1485" s="189" t="s">
        <v>1117</v>
      </c>
      <c r="B1485" s="216">
        <v>25420</v>
      </c>
      <c r="C1485" s="40" t="s">
        <v>449</v>
      </c>
      <c r="D1485" s="216">
        <v>931401</v>
      </c>
      <c r="E1485" s="40" t="s">
        <v>2950</v>
      </c>
      <c r="F1485" s="216"/>
      <c r="G1485" s="40" t="s">
        <v>1377</v>
      </c>
      <c r="H1485" s="329">
        <v>513140</v>
      </c>
      <c r="I1485" s="328" t="s">
        <v>472</v>
      </c>
      <c r="J1485" s="61">
        <v>931180</v>
      </c>
      <c r="K1485" s="63" t="s">
        <v>449</v>
      </c>
      <c r="L1485" s="215" t="s">
        <v>503</v>
      </c>
      <c r="M1485" s="331" t="s">
        <v>2547</v>
      </c>
      <c r="P1485" s="189" t="s">
        <v>1578</v>
      </c>
      <c r="Q1485" s="63" t="s">
        <v>449</v>
      </c>
      <c r="R1485" s="215" t="s">
        <v>504</v>
      </c>
    </row>
    <row r="1486" spans="1:18">
      <c r="A1486" s="189" t="s">
        <v>2427</v>
      </c>
      <c r="B1486" s="309">
        <v>25620</v>
      </c>
      <c r="C1486" s="40" t="s">
        <v>2347</v>
      </c>
      <c r="D1486" s="310">
        <v>931750</v>
      </c>
      <c r="E1486" s="40" t="s">
        <v>2347</v>
      </c>
      <c r="F1486" s="310"/>
      <c r="G1486" s="40" t="s">
        <v>1377</v>
      </c>
      <c r="H1486" s="340">
        <v>513140</v>
      </c>
      <c r="I1486" s="328" t="s">
        <v>472</v>
      </c>
      <c r="J1486" s="310">
        <v>931750</v>
      </c>
      <c r="K1486" s="307" t="s">
        <v>1524</v>
      </c>
      <c r="L1486" s="308" t="s">
        <v>448</v>
      </c>
      <c r="M1486" s="331" t="s">
        <v>2547</v>
      </c>
      <c r="P1486" s="189" t="s">
        <v>1041</v>
      </c>
      <c r="Q1486" s="63" t="s">
        <v>449</v>
      </c>
      <c r="R1486" s="215" t="s">
        <v>504</v>
      </c>
    </row>
    <row r="1487" spans="1:18">
      <c r="A1487" s="189" t="s">
        <v>645</v>
      </c>
      <c r="B1487" s="216">
        <v>25400</v>
      </c>
      <c r="C1487" s="40" t="s">
        <v>2923</v>
      </c>
      <c r="D1487" s="216">
        <v>931250</v>
      </c>
      <c r="E1487" s="40" t="s">
        <v>430</v>
      </c>
      <c r="F1487" s="216"/>
      <c r="G1487" s="40" t="s">
        <v>1377</v>
      </c>
      <c r="H1487" s="340">
        <v>513142</v>
      </c>
      <c r="I1487" s="328" t="s">
        <v>472</v>
      </c>
      <c r="J1487" s="61">
        <v>931104</v>
      </c>
      <c r="K1487" s="63" t="s">
        <v>1766</v>
      </c>
      <c r="L1487" s="215" t="s">
        <v>430</v>
      </c>
      <c r="M1487" s="331" t="s">
        <v>2547</v>
      </c>
      <c r="P1487" s="189" t="s">
        <v>1054</v>
      </c>
      <c r="Q1487" s="63" t="s">
        <v>449</v>
      </c>
      <c r="R1487" s="215" t="s">
        <v>504</v>
      </c>
    </row>
    <row r="1488" spans="1:18">
      <c r="A1488" s="189" t="s">
        <v>858</v>
      </c>
      <c r="B1488" s="216">
        <v>25400</v>
      </c>
      <c r="C1488" s="40" t="s">
        <v>2923</v>
      </c>
      <c r="D1488" s="216">
        <v>931400</v>
      </c>
      <c r="E1488" s="40" t="s">
        <v>2934</v>
      </c>
      <c r="F1488" s="216" t="s">
        <v>513</v>
      </c>
      <c r="G1488" s="40" t="s">
        <v>2938</v>
      </c>
      <c r="H1488" s="340">
        <v>513143</v>
      </c>
      <c r="I1488" s="328" t="s">
        <v>472</v>
      </c>
      <c r="J1488" s="61">
        <v>931104</v>
      </c>
      <c r="K1488" s="63" t="s">
        <v>1524</v>
      </c>
      <c r="L1488" s="215" t="s">
        <v>446</v>
      </c>
      <c r="M1488" s="331" t="s">
        <v>2547</v>
      </c>
      <c r="P1488" s="189" t="s">
        <v>1033</v>
      </c>
      <c r="Q1488" s="63" t="s">
        <v>449</v>
      </c>
      <c r="R1488" s="215" t="s">
        <v>504</v>
      </c>
    </row>
    <row r="1489" spans="1:18">
      <c r="A1489" s="189" t="s">
        <v>807</v>
      </c>
      <c r="B1489" s="216">
        <v>25540</v>
      </c>
      <c r="C1489" s="40" t="s">
        <v>442</v>
      </c>
      <c r="D1489" s="216">
        <v>931116</v>
      </c>
      <c r="E1489" s="40" t="s">
        <v>442</v>
      </c>
      <c r="F1489" s="216"/>
      <c r="G1489" s="40" t="s">
        <v>1377</v>
      </c>
      <c r="H1489" s="216">
        <v>523100</v>
      </c>
      <c r="I1489" s="328" t="s">
        <v>61</v>
      </c>
      <c r="J1489" s="61">
        <v>931116</v>
      </c>
      <c r="K1489" s="63" t="s">
        <v>47</v>
      </c>
      <c r="L1489" s="215" t="s">
        <v>442</v>
      </c>
      <c r="M1489" s="218" t="s">
        <v>2133</v>
      </c>
      <c r="P1489" s="189" t="s">
        <v>1039</v>
      </c>
      <c r="Q1489" s="63" t="s">
        <v>449</v>
      </c>
      <c r="R1489" s="215" t="s">
        <v>504</v>
      </c>
    </row>
    <row r="1490" spans="1:18">
      <c r="A1490" s="189" t="s">
        <v>140</v>
      </c>
      <c r="B1490" s="216">
        <v>25400</v>
      </c>
      <c r="C1490" s="40" t="s">
        <v>2923</v>
      </c>
      <c r="D1490" s="216">
        <v>931119</v>
      </c>
      <c r="E1490" s="40" t="s">
        <v>23</v>
      </c>
      <c r="F1490" s="216" t="s">
        <v>521</v>
      </c>
      <c r="G1490" s="40" t="s">
        <v>2924</v>
      </c>
      <c r="H1490" s="216">
        <v>523100</v>
      </c>
      <c r="I1490" s="328" t="s">
        <v>61</v>
      </c>
      <c r="J1490" s="61">
        <v>931104</v>
      </c>
      <c r="K1490" s="63" t="s">
        <v>23</v>
      </c>
      <c r="L1490" s="215" t="s">
        <v>435</v>
      </c>
      <c r="M1490" s="218" t="s">
        <v>2133</v>
      </c>
      <c r="P1490" s="189" t="s">
        <v>1297</v>
      </c>
      <c r="Q1490" s="63" t="s">
        <v>449</v>
      </c>
      <c r="R1490" s="215" t="s">
        <v>504</v>
      </c>
    </row>
    <row r="1491" spans="1:18">
      <c r="A1491" s="189" t="s">
        <v>215</v>
      </c>
      <c r="B1491" s="216">
        <v>25400</v>
      </c>
      <c r="C1491" s="40" t="s">
        <v>2923</v>
      </c>
      <c r="D1491" s="216">
        <v>931119</v>
      </c>
      <c r="E1491" s="40" t="s">
        <v>23</v>
      </c>
      <c r="F1491" s="216" t="s">
        <v>526</v>
      </c>
      <c r="G1491" s="40" t="s">
        <v>2926</v>
      </c>
      <c r="H1491" s="216">
        <v>523100</v>
      </c>
      <c r="I1491" s="328" t="s">
        <v>61</v>
      </c>
      <c r="J1491" s="61">
        <v>931104</v>
      </c>
      <c r="K1491" s="63" t="s">
        <v>23</v>
      </c>
      <c r="L1491" s="215" t="s">
        <v>439</v>
      </c>
      <c r="M1491" s="218" t="s">
        <v>2133</v>
      </c>
      <c r="P1491" s="189" t="s">
        <v>1035</v>
      </c>
      <c r="Q1491" s="63" t="s">
        <v>449</v>
      </c>
      <c r="R1491" s="215" t="s">
        <v>504</v>
      </c>
    </row>
    <row r="1492" spans="1:18">
      <c r="A1492" s="189" t="s">
        <v>1653</v>
      </c>
      <c r="B1492" s="216">
        <v>25400</v>
      </c>
      <c r="C1492" s="40" t="s">
        <v>2923</v>
      </c>
      <c r="D1492" s="216">
        <v>931119</v>
      </c>
      <c r="E1492" s="40" t="s">
        <v>23</v>
      </c>
      <c r="F1492" s="216" t="s">
        <v>1377</v>
      </c>
      <c r="G1492" s="40" t="s">
        <v>1377</v>
      </c>
      <c r="H1492" s="216">
        <v>523100</v>
      </c>
      <c r="I1492" s="328" t="s">
        <v>61</v>
      </c>
      <c r="J1492" s="61">
        <v>931104</v>
      </c>
      <c r="K1492" s="63" t="s">
        <v>23</v>
      </c>
      <c r="L1492" s="215" t="s">
        <v>506</v>
      </c>
      <c r="M1492" s="218" t="s">
        <v>2133</v>
      </c>
      <c r="P1492" s="189" t="s">
        <v>2590</v>
      </c>
      <c r="Q1492" s="63" t="s">
        <v>449</v>
      </c>
      <c r="R1492" s="215" t="s">
        <v>504</v>
      </c>
    </row>
    <row r="1493" spans="1:18">
      <c r="A1493" s="189" t="s">
        <v>2149</v>
      </c>
      <c r="B1493" s="216">
        <v>25400</v>
      </c>
      <c r="C1493" s="40" t="s">
        <v>2923</v>
      </c>
      <c r="D1493" s="216">
        <v>931119</v>
      </c>
      <c r="E1493" s="40" t="s">
        <v>23</v>
      </c>
      <c r="F1493" s="216" t="s">
        <v>523</v>
      </c>
      <c r="G1493" s="40" t="s">
        <v>2928</v>
      </c>
      <c r="H1493" s="216">
        <v>523100</v>
      </c>
      <c r="I1493" s="328" t="s">
        <v>61</v>
      </c>
      <c r="J1493" s="61">
        <v>931104</v>
      </c>
      <c r="K1493" s="63" t="s">
        <v>23</v>
      </c>
      <c r="L1493" s="215" t="s">
        <v>437</v>
      </c>
      <c r="M1493" s="218" t="s">
        <v>2133</v>
      </c>
      <c r="P1493" s="189" t="s">
        <v>1044</v>
      </c>
      <c r="Q1493" s="63" t="s">
        <v>449</v>
      </c>
      <c r="R1493" s="215" t="s">
        <v>504</v>
      </c>
    </row>
    <row r="1494" spans="1:18">
      <c r="A1494" s="189" t="s">
        <v>1835</v>
      </c>
      <c r="B1494" s="216">
        <v>25590</v>
      </c>
      <c r="C1494" s="40" t="s">
        <v>1564</v>
      </c>
      <c r="D1494" s="216">
        <v>931150</v>
      </c>
      <c r="E1494" s="40" t="s">
        <v>1564</v>
      </c>
      <c r="F1494" s="216" t="s">
        <v>1377</v>
      </c>
      <c r="G1494" s="40" t="s">
        <v>1377</v>
      </c>
      <c r="H1494" s="216">
        <v>523100</v>
      </c>
      <c r="I1494" s="328" t="s">
        <v>61</v>
      </c>
      <c r="J1494" s="61">
        <v>931150</v>
      </c>
      <c r="K1494" s="63" t="s">
        <v>47</v>
      </c>
      <c r="L1494" s="215" t="s">
        <v>1564</v>
      </c>
      <c r="M1494" s="218" t="s">
        <v>2133</v>
      </c>
      <c r="P1494" s="189" t="s">
        <v>1052</v>
      </c>
      <c r="Q1494" s="63" t="s">
        <v>449</v>
      </c>
      <c r="R1494" s="215" t="s">
        <v>504</v>
      </c>
    </row>
    <row r="1495" spans="1:18">
      <c r="A1495" s="189" t="s">
        <v>1300</v>
      </c>
      <c r="B1495" s="216">
        <v>25430</v>
      </c>
      <c r="C1495" s="40" t="s">
        <v>2951</v>
      </c>
      <c r="D1495" s="216">
        <v>931170</v>
      </c>
      <c r="E1495" s="40" t="s">
        <v>1515</v>
      </c>
      <c r="F1495" s="216"/>
      <c r="G1495" s="40" t="s">
        <v>1377</v>
      </c>
      <c r="H1495" s="216">
        <v>523100</v>
      </c>
      <c r="I1495" s="328" t="s">
        <v>61</v>
      </c>
      <c r="J1495" s="61">
        <v>931170</v>
      </c>
      <c r="K1495" s="63" t="s">
        <v>47</v>
      </c>
      <c r="L1495" s="215" t="s">
        <v>508</v>
      </c>
      <c r="M1495" s="218" t="s">
        <v>2133</v>
      </c>
      <c r="P1495" s="189" t="s">
        <v>1296</v>
      </c>
      <c r="Q1495" s="63" t="s">
        <v>449</v>
      </c>
      <c r="R1495" s="215" t="s">
        <v>504</v>
      </c>
    </row>
    <row r="1496" spans="1:18">
      <c r="A1496" s="189" t="s">
        <v>543</v>
      </c>
      <c r="B1496" s="216">
        <v>25400</v>
      </c>
      <c r="C1496" s="40" t="s">
        <v>2923</v>
      </c>
      <c r="D1496" s="216">
        <v>931220</v>
      </c>
      <c r="E1496" s="40" t="s">
        <v>529</v>
      </c>
      <c r="F1496" s="216"/>
      <c r="G1496" s="40" t="s">
        <v>1377</v>
      </c>
      <c r="H1496" s="216">
        <v>523100</v>
      </c>
      <c r="I1496" s="328" t="s">
        <v>61</v>
      </c>
      <c r="J1496" s="61">
        <v>931104</v>
      </c>
      <c r="K1496" s="63" t="s">
        <v>1766</v>
      </c>
      <c r="L1496" s="215" t="s">
        <v>117</v>
      </c>
      <c r="M1496" s="218" t="s">
        <v>2133</v>
      </c>
      <c r="P1496" s="189" t="s">
        <v>1040</v>
      </c>
      <c r="Q1496" s="63" t="s">
        <v>449</v>
      </c>
      <c r="R1496" s="215" t="s">
        <v>504</v>
      </c>
    </row>
    <row r="1497" spans="1:18">
      <c r="A1497" s="189" t="s">
        <v>576</v>
      </c>
      <c r="B1497" s="216">
        <v>25400</v>
      </c>
      <c r="C1497" s="40" t="s">
        <v>2923</v>
      </c>
      <c r="D1497" s="216">
        <v>931235</v>
      </c>
      <c r="E1497" s="40" t="s">
        <v>46</v>
      </c>
      <c r="F1497" s="216"/>
      <c r="G1497" s="40" t="s">
        <v>1377</v>
      </c>
      <c r="H1497" s="216">
        <v>523100</v>
      </c>
      <c r="I1497" s="328" t="s">
        <v>61</v>
      </c>
      <c r="J1497" s="61">
        <v>931104</v>
      </c>
      <c r="K1497" s="63" t="s">
        <v>1766</v>
      </c>
      <c r="L1497" s="215" t="s">
        <v>46</v>
      </c>
      <c r="M1497" s="218" t="s">
        <v>2133</v>
      </c>
      <c r="P1497" s="189" t="s">
        <v>1042</v>
      </c>
      <c r="Q1497" s="63" t="s">
        <v>449</v>
      </c>
      <c r="R1497" s="215" t="s">
        <v>504</v>
      </c>
    </row>
    <row r="1498" spans="1:18">
      <c r="A1498" s="189" t="s">
        <v>600</v>
      </c>
      <c r="B1498" s="216">
        <v>25400</v>
      </c>
      <c r="C1498" s="40" t="s">
        <v>2923</v>
      </c>
      <c r="D1498" s="216">
        <v>931240</v>
      </c>
      <c r="E1498" s="40" t="s">
        <v>104</v>
      </c>
      <c r="F1498" s="216"/>
      <c r="G1498" s="40" t="s">
        <v>1377</v>
      </c>
      <c r="H1498" s="216">
        <v>523100</v>
      </c>
      <c r="I1498" s="328" t="s">
        <v>61</v>
      </c>
      <c r="J1498" s="61">
        <v>931104</v>
      </c>
      <c r="K1498" s="63" t="s">
        <v>1766</v>
      </c>
      <c r="L1498" s="215" t="s">
        <v>104</v>
      </c>
      <c r="M1498" s="218" t="s">
        <v>2133</v>
      </c>
      <c r="P1498" s="189" t="s">
        <v>1055</v>
      </c>
      <c r="Q1498" s="63" t="s">
        <v>449</v>
      </c>
      <c r="R1498" s="215" t="s">
        <v>504</v>
      </c>
    </row>
    <row r="1499" spans="1:18">
      <c r="A1499" s="189" t="s">
        <v>668</v>
      </c>
      <c r="B1499" s="216">
        <v>25400</v>
      </c>
      <c r="C1499" s="40" t="s">
        <v>2923</v>
      </c>
      <c r="D1499" s="216">
        <v>931260</v>
      </c>
      <c r="E1499" s="40" t="s">
        <v>115</v>
      </c>
      <c r="F1499" s="216"/>
      <c r="G1499" s="40" t="s">
        <v>1377</v>
      </c>
      <c r="H1499" s="216">
        <v>523100</v>
      </c>
      <c r="I1499" s="328" t="s">
        <v>61</v>
      </c>
      <c r="J1499" s="61">
        <v>931104</v>
      </c>
      <c r="K1499" s="63" t="s">
        <v>1766</v>
      </c>
      <c r="L1499" s="215" t="s">
        <v>115</v>
      </c>
      <c r="M1499" s="218" t="s">
        <v>2133</v>
      </c>
      <c r="P1499" t="s">
        <v>3433</v>
      </c>
      <c r="Q1499" s="65" t="s">
        <v>449</v>
      </c>
      <c r="R1499" s="65" t="s">
        <v>504</v>
      </c>
    </row>
    <row r="1500" spans="1:18">
      <c r="A1500" s="189" t="s">
        <v>2528</v>
      </c>
      <c r="B1500" s="216">
        <v>25400</v>
      </c>
      <c r="C1500" s="40" t="s">
        <v>2923</v>
      </c>
      <c r="D1500" s="216">
        <v>931301</v>
      </c>
      <c r="E1500" s="40" t="s">
        <v>2933</v>
      </c>
      <c r="F1500" s="216"/>
      <c r="G1500" s="40" t="s">
        <v>1377</v>
      </c>
      <c r="H1500" s="216">
        <v>523100</v>
      </c>
      <c r="I1500" s="328" t="s">
        <v>61</v>
      </c>
      <c r="J1500" s="61">
        <v>931104</v>
      </c>
      <c r="K1500" s="63" t="s">
        <v>23</v>
      </c>
      <c r="L1500" s="215" t="s">
        <v>433</v>
      </c>
      <c r="M1500" s="218" t="s">
        <v>2133</v>
      </c>
      <c r="P1500" s="189" t="s">
        <v>1629</v>
      </c>
      <c r="Q1500" s="63" t="s">
        <v>449</v>
      </c>
      <c r="R1500" s="215" t="s">
        <v>1056</v>
      </c>
    </row>
    <row r="1501" spans="1:18">
      <c r="A1501" s="189" t="s">
        <v>1312</v>
      </c>
      <c r="B1501" s="216">
        <v>25400</v>
      </c>
      <c r="C1501" s="40" t="s">
        <v>2923</v>
      </c>
      <c r="D1501" s="216">
        <v>931400</v>
      </c>
      <c r="E1501" s="40" t="s">
        <v>2934</v>
      </c>
      <c r="F1501" s="216" t="s">
        <v>518</v>
      </c>
      <c r="G1501" s="40" t="s">
        <v>2935</v>
      </c>
      <c r="H1501" s="216">
        <v>523100</v>
      </c>
      <c r="I1501" s="328" t="s">
        <v>61</v>
      </c>
      <c r="J1501" s="61">
        <v>931104</v>
      </c>
      <c r="K1501" s="63" t="s">
        <v>1524</v>
      </c>
      <c r="L1501" s="215" t="s">
        <v>326</v>
      </c>
      <c r="M1501" s="218" t="s">
        <v>2133</v>
      </c>
      <c r="P1501" s="189" t="s">
        <v>1067</v>
      </c>
      <c r="Q1501" s="63" t="s">
        <v>449</v>
      </c>
      <c r="R1501" s="215" t="s">
        <v>1056</v>
      </c>
    </row>
    <row r="1502" spans="1:18">
      <c r="A1502" s="189" t="s">
        <v>384</v>
      </c>
      <c r="B1502" s="216">
        <v>25400</v>
      </c>
      <c r="C1502" s="40" t="s">
        <v>2923</v>
      </c>
      <c r="D1502" s="216">
        <v>931400</v>
      </c>
      <c r="E1502" s="40" t="s">
        <v>2934</v>
      </c>
      <c r="F1502" s="216" t="s">
        <v>520</v>
      </c>
      <c r="G1502" s="40" t="s">
        <v>2940</v>
      </c>
      <c r="H1502" s="216">
        <v>523100</v>
      </c>
      <c r="I1502" s="328" t="s">
        <v>61</v>
      </c>
      <c r="J1502" s="61">
        <v>931104</v>
      </c>
      <c r="K1502" s="63" t="s">
        <v>1524</v>
      </c>
      <c r="L1502" s="215" t="s">
        <v>447</v>
      </c>
      <c r="M1502" s="218" t="s">
        <v>2133</v>
      </c>
      <c r="P1502" s="189" t="s">
        <v>1378</v>
      </c>
      <c r="Q1502" s="63" t="s">
        <v>449</v>
      </c>
      <c r="R1502" s="215" t="s">
        <v>1056</v>
      </c>
    </row>
    <row r="1503" spans="1:18">
      <c r="A1503" s="189" t="s">
        <v>2696</v>
      </c>
      <c r="B1503" s="216">
        <v>25400</v>
      </c>
      <c r="C1503" s="40" t="s">
        <v>2923</v>
      </c>
      <c r="D1503" s="358">
        <v>931205</v>
      </c>
      <c r="E1503" s="40" t="s">
        <v>2237</v>
      </c>
      <c r="F1503" s="350"/>
      <c r="G1503" s="40" t="s">
        <v>1377</v>
      </c>
      <c r="H1503" s="358">
        <v>523230</v>
      </c>
      <c r="I1503" s="328" t="s">
        <v>122</v>
      </c>
      <c r="J1503" s="350">
        <v>931104</v>
      </c>
      <c r="K1503" s="63" t="s">
        <v>449</v>
      </c>
      <c r="L1503" s="215" t="s">
        <v>2237</v>
      </c>
      <c r="M1503" s="218" t="s">
        <v>2134</v>
      </c>
      <c r="P1503" s="189" t="s">
        <v>1069</v>
      </c>
      <c r="Q1503" s="63" t="s">
        <v>449</v>
      </c>
      <c r="R1503" s="215" t="s">
        <v>1056</v>
      </c>
    </row>
    <row r="1504" spans="1:18">
      <c r="A1504" s="189" t="s">
        <v>1874</v>
      </c>
      <c r="B1504" s="216">
        <v>25590</v>
      </c>
      <c r="C1504" s="40" t="s">
        <v>1564</v>
      </c>
      <c r="D1504" s="216">
        <v>931150</v>
      </c>
      <c r="E1504" s="40" t="s">
        <v>1564</v>
      </c>
      <c r="F1504" s="216" t="s">
        <v>1377</v>
      </c>
      <c r="G1504" s="40" t="s">
        <v>1377</v>
      </c>
      <c r="H1504" s="337">
        <v>529000</v>
      </c>
      <c r="I1504" s="328" t="s">
        <v>81</v>
      </c>
      <c r="J1504" s="61">
        <v>931150</v>
      </c>
      <c r="K1504" s="63" t="s">
        <v>47</v>
      </c>
      <c r="L1504" s="215" t="s">
        <v>1564</v>
      </c>
      <c r="M1504" s="338" t="s">
        <v>2546</v>
      </c>
      <c r="P1504" s="189" t="s">
        <v>1077</v>
      </c>
      <c r="Q1504" s="63" t="s">
        <v>449</v>
      </c>
      <c r="R1504" s="215" t="s">
        <v>1056</v>
      </c>
    </row>
    <row r="1505" spans="1:18">
      <c r="A1505" s="189" t="s">
        <v>551</v>
      </c>
      <c r="B1505" s="216">
        <v>25400</v>
      </c>
      <c r="C1505" s="40" t="s">
        <v>2923</v>
      </c>
      <c r="D1505" s="216">
        <v>931220</v>
      </c>
      <c r="E1505" s="40" t="s">
        <v>529</v>
      </c>
      <c r="F1505" s="216"/>
      <c r="G1505" s="40" t="s">
        <v>1377</v>
      </c>
      <c r="H1505" s="337">
        <v>529000</v>
      </c>
      <c r="I1505" s="328" t="s">
        <v>81</v>
      </c>
      <c r="J1505" s="61">
        <v>931104</v>
      </c>
      <c r="K1505" s="63" t="s">
        <v>1766</v>
      </c>
      <c r="L1505" s="215" t="s">
        <v>117</v>
      </c>
      <c r="M1505" s="338" t="s">
        <v>2546</v>
      </c>
      <c r="P1505" s="189" t="s">
        <v>1075</v>
      </c>
      <c r="Q1505" s="63" t="s">
        <v>449</v>
      </c>
      <c r="R1505" s="215" t="s">
        <v>1056</v>
      </c>
    </row>
    <row r="1506" spans="1:18">
      <c r="A1506" s="189" t="s">
        <v>2271</v>
      </c>
      <c r="B1506" s="216">
        <v>25400</v>
      </c>
      <c r="C1506" s="40" t="s">
        <v>2923</v>
      </c>
      <c r="D1506" s="216">
        <v>931235</v>
      </c>
      <c r="E1506" s="40" t="s">
        <v>46</v>
      </c>
      <c r="F1506" s="216" t="s">
        <v>1377</v>
      </c>
      <c r="G1506" s="40" t="s">
        <v>1377</v>
      </c>
      <c r="H1506" s="337">
        <v>529000</v>
      </c>
      <c r="I1506" s="328" t="s">
        <v>81</v>
      </c>
      <c r="J1506" s="61">
        <v>931104</v>
      </c>
      <c r="K1506" s="63" t="s">
        <v>1766</v>
      </c>
      <c r="L1506" s="215" t="s">
        <v>46</v>
      </c>
      <c r="M1506" s="338" t="s">
        <v>2546</v>
      </c>
      <c r="P1506" s="189" t="s">
        <v>1062</v>
      </c>
      <c r="Q1506" s="63" t="s">
        <v>449</v>
      </c>
      <c r="R1506" s="215" t="s">
        <v>1056</v>
      </c>
    </row>
    <row r="1507" spans="1:18">
      <c r="A1507" s="189" t="s">
        <v>1834</v>
      </c>
      <c r="B1507" s="216">
        <v>25400</v>
      </c>
      <c r="C1507" s="40" t="s">
        <v>2923</v>
      </c>
      <c r="D1507" s="216">
        <v>931240</v>
      </c>
      <c r="E1507" s="40" t="s">
        <v>104</v>
      </c>
      <c r="F1507" s="216" t="s">
        <v>1377</v>
      </c>
      <c r="G1507" s="40" t="s">
        <v>1377</v>
      </c>
      <c r="H1507" s="337">
        <v>529000</v>
      </c>
      <c r="I1507" s="328" t="s">
        <v>81</v>
      </c>
      <c r="J1507" s="61">
        <v>931104</v>
      </c>
      <c r="K1507" s="63" t="s">
        <v>1766</v>
      </c>
      <c r="L1507" s="215" t="s">
        <v>104</v>
      </c>
      <c r="M1507" s="338" t="s">
        <v>2546</v>
      </c>
      <c r="P1507" s="189" t="s">
        <v>1078</v>
      </c>
      <c r="Q1507" s="63" t="s">
        <v>449</v>
      </c>
      <c r="R1507" s="215" t="s">
        <v>1056</v>
      </c>
    </row>
    <row r="1508" spans="1:18">
      <c r="A1508" s="189" t="s">
        <v>2506</v>
      </c>
      <c r="B1508" s="216">
        <v>25400</v>
      </c>
      <c r="C1508" s="40" t="s">
        <v>2923</v>
      </c>
      <c r="D1508" s="216">
        <v>931245</v>
      </c>
      <c r="E1508" s="40" t="s">
        <v>429</v>
      </c>
      <c r="F1508" s="216"/>
      <c r="G1508" s="40" t="s">
        <v>1377</v>
      </c>
      <c r="H1508" s="337">
        <v>529000</v>
      </c>
      <c r="I1508" s="328" t="s">
        <v>81</v>
      </c>
      <c r="J1508" s="61">
        <v>931104</v>
      </c>
      <c r="K1508" s="63" t="s">
        <v>1766</v>
      </c>
      <c r="L1508" s="215" t="s">
        <v>429</v>
      </c>
      <c r="M1508" s="338" t="s">
        <v>2546</v>
      </c>
      <c r="P1508" s="189" t="s">
        <v>1259</v>
      </c>
      <c r="Q1508" s="63" t="s">
        <v>449</v>
      </c>
      <c r="R1508" s="215" t="s">
        <v>1056</v>
      </c>
    </row>
    <row r="1509" spans="1:18">
      <c r="A1509" s="189" t="s">
        <v>811</v>
      </c>
      <c r="B1509" s="216">
        <v>25540</v>
      </c>
      <c r="C1509" s="40" t="s">
        <v>442</v>
      </c>
      <c r="D1509" s="216">
        <v>931116</v>
      </c>
      <c r="E1509" s="40" t="s">
        <v>442</v>
      </c>
      <c r="F1509" s="216"/>
      <c r="G1509" s="40" t="s">
        <v>1377</v>
      </c>
      <c r="H1509" s="216">
        <v>523680</v>
      </c>
      <c r="I1509" s="328" t="s">
        <v>65</v>
      </c>
      <c r="J1509" s="61">
        <v>931116</v>
      </c>
      <c r="K1509" s="63" t="s">
        <v>47</v>
      </c>
      <c r="L1509" s="215" t="s">
        <v>442</v>
      </c>
      <c r="M1509" s="218" t="s">
        <v>2133</v>
      </c>
      <c r="P1509" s="189" t="s">
        <v>2412</v>
      </c>
      <c r="Q1509" s="63" t="s">
        <v>449</v>
      </c>
      <c r="R1509" s="215" t="s">
        <v>1056</v>
      </c>
    </row>
    <row r="1510" spans="1:18">
      <c r="A1510" s="189" t="s">
        <v>142</v>
      </c>
      <c r="B1510" s="216">
        <v>25400</v>
      </c>
      <c r="C1510" s="40" t="s">
        <v>2923</v>
      </c>
      <c r="D1510" s="216">
        <v>931119</v>
      </c>
      <c r="E1510" s="40" t="s">
        <v>23</v>
      </c>
      <c r="F1510" s="216" t="s">
        <v>521</v>
      </c>
      <c r="G1510" s="40" t="s">
        <v>2924</v>
      </c>
      <c r="H1510" s="216">
        <v>523680</v>
      </c>
      <c r="I1510" s="328" t="s">
        <v>65</v>
      </c>
      <c r="J1510" s="61">
        <v>931104</v>
      </c>
      <c r="K1510" s="63" t="s">
        <v>23</v>
      </c>
      <c r="L1510" s="215" t="s">
        <v>435</v>
      </c>
      <c r="M1510" s="218" t="s">
        <v>2133</v>
      </c>
      <c r="P1510" s="189" t="s">
        <v>1265</v>
      </c>
      <c r="Q1510" s="63" t="s">
        <v>449</v>
      </c>
      <c r="R1510" s="215" t="s">
        <v>1056</v>
      </c>
    </row>
    <row r="1511" spans="1:18">
      <c r="A1511" s="189" t="s">
        <v>1651</v>
      </c>
      <c r="B1511" s="216">
        <v>25400</v>
      </c>
      <c r="C1511" s="40" t="s">
        <v>2923</v>
      </c>
      <c r="D1511" s="216">
        <v>931119</v>
      </c>
      <c r="E1511" s="40" t="s">
        <v>23</v>
      </c>
      <c r="F1511" s="216" t="s">
        <v>522</v>
      </c>
      <c r="G1511" s="40" t="s">
        <v>2925</v>
      </c>
      <c r="H1511" s="216">
        <v>523680</v>
      </c>
      <c r="I1511" s="328" t="s">
        <v>65</v>
      </c>
      <c r="J1511" s="61">
        <v>931104</v>
      </c>
      <c r="K1511" s="63" t="s">
        <v>23</v>
      </c>
      <c r="L1511" s="215" t="s">
        <v>436</v>
      </c>
      <c r="M1511" s="218" t="s">
        <v>2133</v>
      </c>
      <c r="P1511" s="189" t="s">
        <v>1081</v>
      </c>
      <c r="Q1511" s="63" t="s">
        <v>449</v>
      </c>
      <c r="R1511" s="215" t="s">
        <v>1056</v>
      </c>
    </row>
    <row r="1512" spans="1:18">
      <c r="A1512" s="189" t="s">
        <v>2062</v>
      </c>
      <c r="B1512" s="216">
        <v>25400</v>
      </c>
      <c r="C1512" s="40" t="s">
        <v>2923</v>
      </c>
      <c r="D1512" s="216">
        <v>931119</v>
      </c>
      <c r="E1512" s="40" t="s">
        <v>23</v>
      </c>
      <c r="F1512" s="216" t="s">
        <v>527</v>
      </c>
      <c r="G1512" s="40" t="s">
        <v>2927</v>
      </c>
      <c r="H1512" s="216">
        <v>523680</v>
      </c>
      <c r="I1512" s="328" t="s">
        <v>65</v>
      </c>
      <c r="J1512" s="61">
        <v>931104</v>
      </c>
      <c r="K1512" s="63" t="s">
        <v>23</v>
      </c>
      <c r="L1512" s="215" t="s">
        <v>440</v>
      </c>
      <c r="M1512" s="218" t="s">
        <v>2133</v>
      </c>
      <c r="P1512" s="189" t="s">
        <v>1392</v>
      </c>
      <c r="Q1512" s="63" t="s">
        <v>449</v>
      </c>
      <c r="R1512" s="215" t="s">
        <v>1056</v>
      </c>
    </row>
    <row r="1513" spans="1:18">
      <c r="A1513" s="189" t="s">
        <v>2150</v>
      </c>
      <c r="B1513" s="216">
        <v>25400</v>
      </c>
      <c r="C1513" s="40" t="s">
        <v>2923</v>
      </c>
      <c r="D1513" s="216">
        <v>931119</v>
      </c>
      <c r="E1513" s="40" t="s">
        <v>23</v>
      </c>
      <c r="F1513" s="216" t="s">
        <v>523</v>
      </c>
      <c r="G1513" s="40" t="s">
        <v>2928</v>
      </c>
      <c r="H1513" s="216">
        <v>523680</v>
      </c>
      <c r="I1513" s="328" t="s">
        <v>65</v>
      </c>
      <c r="J1513" s="61">
        <v>931104</v>
      </c>
      <c r="K1513" s="63" t="s">
        <v>23</v>
      </c>
      <c r="L1513" s="215" t="s">
        <v>437</v>
      </c>
      <c r="M1513" s="218" t="s">
        <v>2133</v>
      </c>
      <c r="P1513" s="189" t="s">
        <v>1063</v>
      </c>
      <c r="Q1513" s="63" t="s">
        <v>449</v>
      </c>
      <c r="R1513" s="215" t="s">
        <v>1056</v>
      </c>
    </row>
    <row r="1514" spans="1:18">
      <c r="A1514" s="189" t="s">
        <v>2697</v>
      </c>
      <c r="B1514" s="216">
        <v>25400</v>
      </c>
      <c r="C1514" s="40" t="s">
        <v>2923</v>
      </c>
      <c r="D1514" s="358">
        <v>931205</v>
      </c>
      <c r="E1514" s="40" t="s">
        <v>2237</v>
      </c>
      <c r="F1514" s="350"/>
      <c r="G1514" s="40" t="s">
        <v>1377</v>
      </c>
      <c r="H1514" s="358">
        <v>523680</v>
      </c>
      <c r="I1514" s="328" t="s">
        <v>65</v>
      </c>
      <c r="J1514" s="350">
        <v>931104</v>
      </c>
      <c r="K1514" s="63" t="s">
        <v>449</v>
      </c>
      <c r="L1514" s="215" t="s">
        <v>2237</v>
      </c>
      <c r="M1514" s="218" t="s">
        <v>2133</v>
      </c>
      <c r="P1514" s="189" t="s">
        <v>1071</v>
      </c>
      <c r="Q1514" s="63" t="s">
        <v>449</v>
      </c>
      <c r="R1514" s="215" t="s">
        <v>1056</v>
      </c>
    </row>
    <row r="1515" spans="1:18">
      <c r="A1515" s="189" t="s">
        <v>2013</v>
      </c>
      <c r="B1515" s="216">
        <v>25400</v>
      </c>
      <c r="C1515" s="40" t="s">
        <v>2923</v>
      </c>
      <c r="D1515" s="216">
        <v>931220</v>
      </c>
      <c r="E1515" s="40" t="s">
        <v>529</v>
      </c>
      <c r="F1515" s="216" t="s">
        <v>1377</v>
      </c>
      <c r="G1515" s="40" t="s">
        <v>1377</v>
      </c>
      <c r="H1515" s="216">
        <v>523680</v>
      </c>
      <c r="I1515" s="328" t="s">
        <v>65</v>
      </c>
      <c r="J1515" s="61">
        <v>931104</v>
      </c>
      <c r="K1515" s="63" t="s">
        <v>1766</v>
      </c>
      <c r="L1515" s="215" t="s">
        <v>117</v>
      </c>
      <c r="M1515" s="218" t="s">
        <v>2133</v>
      </c>
      <c r="P1515" s="189" t="s">
        <v>1073</v>
      </c>
      <c r="Q1515" s="63" t="s">
        <v>449</v>
      </c>
      <c r="R1515" s="215" t="s">
        <v>1056</v>
      </c>
    </row>
    <row r="1516" spans="1:18">
      <c r="A1516" s="189" t="s">
        <v>2035</v>
      </c>
      <c r="B1516" s="216">
        <v>25400</v>
      </c>
      <c r="C1516" s="40" t="s">
        <v>2923</v>
      </c>
      <c r="D1516" s="216">
        <v>931235</v>
      </c>
      <c r="E1516" s="40" t="s">
        <v>46</v>
      </c>
      <c r="F1516" s="216"/>
      <c r="G1516" s="40" t="s">
        <v>1377</v>
      </c>
      <c r="H1516" s="216">
        <v>523680</v>
      </c>
      <c r="I1516" s="328" t="s">
        <v>65</v>
      </c>
      <c r="J1516" s="61">
        <v>931104</v>
      </c>
      <c r="K1516" s="63" t="s">
        <v>1766</v>
      </c>
      <c r="L1516" s="215" t="s">
        <v>46</v>
      </c>
      <c r="M1516" s="218" t="s">
        <v>2133</v>
      </c>
      <c r="P1516" s="189" t="s">
        <v>2384</v>
      </c>
      <c r="Q1516" s="63" t="s">
        <v>449</v>
      </c>
      <c r="R1516" s="215" t="s">
        <v>1056</v>
      </c>
    </row>
    <row r="1517" spans="1:18">
      <c r="A1517" s="189" t="s">
        <v>1583</v>
      </c>
      <c r="B1517" s="216">
        <v>25400</v>
      </c>
      <c r="C1517" s="40" t="s">
        <v>2923</v>
      </c>
      <c r="D1517" s="216">
        <v>931240</v>
      </c>
      <c r="E1517" s="40" t="s">
        <v>104</v>
      </c>
      <c r="F1517" s="216"/>
      <c r="G1517" s="40" t="s">
        <v>1377</v>
      </c>
      <c r="H1517" s="216">
        <v>523680</v>
      </c>
      <c r="I1517" s="328" t="s">
        <v>65</v>
      </c>
      <c r="J1517" s="61">
        <v>931104</v>
      </c>
      <c r="K1517" s="63" t="s">
        <v>1766</v>
      </c>
      <c r="L1517" s="215" t="s">
        <v>104</v>
      </c>
      <c r="M1517" s="218" t="s">
        <v>2133</v>
      </c>
      <c r="P1517" s="189" t="s">
        <v>1061</v>
      </c>
      <c r="Q1517" s="63" t="s">
        <v>449</v>
      </c>
      <c r="R1517" s="215" t="s">
        <v>1056</v>
      </c>
    </row>
    <row r="1518" spans="1:18">
      <c r="A1518" s="189" t="s">
        <v>1862</v>
      </c>
      <c r="B1518" s="216">
        <v>25400</v>
      </c>
      <c r="C1518" s="40" t="s">
        <v>2923</v>
      </c>
      <c r="D1518" s="216">
        <v>931250</v>
      </c>
      <c r="E1518" s="40" t="s">
        <v>430</v>
      </c>
      <c r="F1518" s="216" t="s">
        <v>1377</v>
      </c>
      <c r="G1518" s="40" t="s">
        <v>1377</v>
      </c>
      <c r="H1518" s="216">
        <v>523680</v>
      </c>
      <c r="I1518" s="328" t="s">
        <v>65</v>
      </c>
      <c r="J1518" s="61">
        <v>931104</v>
      </c>
      <c r="K1518" s="63" t="s">
        <v>1766</v>
      </c>
      <c r="L1518" s="215" t="s">
        <v>430</v>
      </c>
      <c r="M1518" s="218" t="s">
        <v>2133</v>
      </c>
      <c r="P1518" s="189" t="s">
        <v>1074</v>
      </c>
      <c r="Q1518" s="63" t="s">
        <v>449</v>
      </c>
      <c r="R1518" s="215" t="s">
        <v>1056</v>
      </c>
    </row>
    <row r="1519" spans="1:18">
      <c r="A1519" s="189" t="s">
        <v>2032</v>
      </c>
      <c r="B1519" s="216">
        <v>25400</v>
      </c>
      <c r="C1519" s="40" t="s">
        <v>2923</v>
      </c>
      <c r="D1519" s="216">
        <v>931260</v>
      </c>
      <c r="E1519" s="40" t="s">
        <v>115</v>
      </c>
      <c r="F1519" s="216" t="s">
        <v>1377</v>
      </c>
      <c r="G1519" s="40" t="s">
        <v>1377</v>
      </c>
      <c r="H1519" s="216">
        <v>523680</v>
      </c>
      <c r="I1519" s="328" t="s">
        <v>65</v>
      </c>
      <c r="J1519" s="61">
        <v>931104</v>
      </c>
      <c r="K1519" s="63" t="s">
        <v>1766</v>
      </c>
      <c r="L1519" s="215" t="s">
        <v>115</v>
      </c>
      <c r="M1519" s="218" t="s">
        <v>2133</v>
      </c>
      <c r="P1519" s="189" t="s">
        <v>1531</v>
      </c>
      <c r="Q1519" s="63" t="s">
        <v>449</v>
      </c>
      <c r="R1519" s="215" t="s">
        <v>1056</v>
      </c>
    </row>
    <row r="1520" spans="1:18">
      <c r="A1520" s="189" t="s">
        <v>2282</v>
      </c>
      <c r="B1520" s="216">
        <v>25400</v>
      </c>
      <c r="C1520" s="40" t="s">
        <v>2923</v>
      </c>
      <c r="D1520" s="216">
        <v>931400</v>
      </c>
      <c r="E1520" s="40" t="s">
        <v>2934</v>
      </c>
      <c r="F1520" s="216" t="s">
        <v>514</v>
      </c>
      <c r="G1520" s="40" t="s">
        <v>2838</v>
      </c>
      <c r="H1520" s="216">
        <v>523680</v>
      </c>
      <c r="I1520" s="328" t="s">
        <v>65</v>
      </c>
      <c r="J1520" s="61">
        <v>931104</v>
      </c>
      <c r="K1520" s="63" t="s">
        <v>1524</v>
      </c>
      <c r="L1520" s="397" t="s">
        <v>295</v>
      </c>
      <c r="M1520" s="218" t="s">
        <v>2133</v>
      </c>
      <c r="P1520" s="189" t="s">
        <v>1502</v>
      </c>
      <c r="Q1520" s="63" t="s">
        <v>449</v>
      </c>
      <c r="R1520" s="215" t="s">
        <v>1056</v>
      </c>
    </row>
    <row r="1521" spans="1:18">
      <c r="A1521" s="189" t="s">
        <v>2203</v>
      </c>
      <c r="B1521" s="216">
        <v>25420</v>
      </c>
      <c r="C1521" s="40" t="s">
        <v>449</v>
      </c>
      <c r="D1521" s="216">
        <v>931401</v>
      </c>
      <c r="E1521" s="40" t="s">
        <v>2950</v>
      </c>
      <c r="F1521" s="216" t="s">
        <v>1377</v>
      </c>
      <c r="G1521" s="40" t="s">
        <v>1377</v>
      </c>
      <c r="H1521" s="216">
        <v>523680</v>
      </c>
      <c r="I1521" s="328" t="s">
        <v>65</v>
      </c>
      <c r="J1521" s="61">
        <v>931180</v>
      </c>
      <c r="K1521" s="63" t="s">
        <v>449</v>
      </c>
      <c r="L1521" s="215" t="s">
        <v>503</v>
      </c>
      <c r="M1521" s="218" t="s">
        <v>2133</v>
      </c>
      <c r="P1521" s="189" t="s">
        <v>1076</v>
      </c>
      <c r="Q1521" s="63" t="s">
        <v>449</v>
      </c>
      <c r="R1521" s="215" t="s">
        <v>1056</v>
      </c>
    </row>
    <row r="1522" spans="1:18">
      <c r="A1522" s="189" t="s">
        <v>2435</v>
      </c>
      <c r="B1522" s="309">
        <v>25620</v>
      </c>
      <c r="C1522" s="40" t="s">
        <v>2347</v>
      </c>
      <c r="D1522" s="310">
        <v>931750</v>
      </c>
      <c r="E1522" s="40" t="s">
        <v>2347</v>
      </c>
      <c r="F1522" s="310"/>
      <c r="G1522" s="40" t="s">
        <v>1377</v>
      </c>
      <c r="H1522" s="310">
        <v>523680</v>
      </c>
      <c r="I1522" s="328" t="s">
        <v>65</v>
      </c>
      <c r="J1522" s="310">
        <v>931750</v>
      </c>
      <c r="K1522" s="307" t="s">
        <v>1524</v>
      </c>
      <c r="L1522" s="308" t="s">
        <v>448</v>
      </c>
      <c r="M1522" s="218" t="s">
        <v>2133</v>
      </c>
      <c r="P1522" s="189" t="s">
        <v>1057</v>
      </c>
      <c r="Q1522" s="63" t="s">
        <v>449</v>
      </c>
      <c r="R1522" s="215" t="s">
        <v>1056</v>
      </c>
    </row>
    <row r="1523" spans="1:18">
      <c r="A1523" s="189" t="s">
        <v>1851</v>
      </c>
      <c r="B1523" s="216">
        <v>25401</v>
      </c>
      <c r="C1523" s="40" t="s">
        <v>434</v>
      </c>
      <c r="D1523" s="216">
        <v>931111</v>
      </c>
      <c r="E1523" s="40" t="s">
        <v>2958</v>
      </c>
      <c r="F1523" s="216" t="s">
        <v>1377</v>
      </c>
      <c r="G1523" s="40" t="s">
        <v>1377</v>
      </c>
      <c r="H1523" s="216">
        <v>523700</v>
      </c>
      <c r="I1523" s="328" t="s">
        <v>66</v>
      </c>
      <c r="J1523" s="61">
        <v>931111</v>
      </c>
      <c r="K1523" s="63" t="s">
        <v>23</v>
      </c>
      <c r="L1523" s="215" t="s">
        <v>434</v>
      </c>
      <c r="M1523" s="218" t="s">
        <v>2133</v>
      </c>
      <c r="P1523" s="189" t="s">
        <v>1059</v>
      </c>
      <c r="Q1523" s="63" t="s">
        <v>449</v>
      </c>
      <c r="R1523" s="215" t="s">
        <v>1056</v>
      </c>
    </row>
    <row r="1524" spans="1:18">
      <c r="A1524" s="189" t="s">
        <v>812</v>
      </c>
      <c r="B1524" s="216">
        <v>25540</v>
      </c>
      <c r="C1524" s="40" t="s">
        <v>442</v>
      </c>
      <c r="D1524" s="216">
        <v>931116</v>
      </c>
      <c r="E1524" s="40" t="s">
        <v>442</v>
      </c>
      <c r="F1524" s="216"/>
      <c r="G1524" s="40" t="s">
        <v>1377</v>
      </c>
      <c r="H1524" s="216">
        <v>523700</v>
      </c>
      <c r="I1524" s="328" t="s">
        <v>66</v>
      </c>
      <c r="J1524" s="61">
        <v>931116</v>
      </c>
      <c r="K1524" s="63" t="s">
        <v>47</v>
      </c>
      <c r="L1524" s="215" t="s">
        <v>442</v>
      </c>
      <c r="M1524" s="218" t="s">
        <v>2133</v>
      </c>
      <c r="P1524" s="189" t="s">
        <v>1443</v>
      </c>
      <c r="Q1524" s="63" t="s">
        <v>449</v>
      </c>
      <c r="R1524" s="215" t="s">
        <v>1056</v>
      </c>
    </row>
    <row r="1525" spans="1:18">
      <c r="A1525" s="189" t="s">
        <v>143</v>
      </c>
      <c r="B1525" s="216">
        <v>25400</v>
      </c>
      <c r="C1525" s="40" t="s">
        <v>2923</v>
      </c>
      <c r="D1525" s="216">
        <v>931119</v>
      </c>
      <c r="E1525" s="40" t="s">
        <v>23</v>
      </c>
      <c r="F1525" s="216" t="s">
        <v>521</v>
      </c>
      <c r="G1525" s="40" t="s">
        <v>2924</v>
      </c>
      <c r="H1525" s="216">
        <v>523700</v>
      </c>
      <c r="I1525" s="328" t="s">
        <v>66</v>
      </c>
      <c r="J1525" s="61">
        <v>931104</v>
      </c>
      <c r="K1525" s="63" t="s">
        <v>23</v>
      </c>
      <c r="L1525" s="215" t="s">
        <v>435</v>
      </c>
      <c r="M1525" s="218" t="s">
        <v>2133</v>
      </c>
      <c r="P1525" s="189" t="s">
        <v>1066</v>
      </c>
      <c r="Q1525" s="63" t="s">
        <v>449</v>
      </c>
      <c r="R1525" s="215" t="s">
        <v>1056</v>
      </c>
    </row>
    <row r="1526" spans="1:18">
      <c r="A1526" s="189" t="s">
        <v>167</v>
      </c>
      <c r="B1526" s="216">
        <v>25400</v>
      </c>
      <c r="C1526" s="40" t="s">
        <v>2923</v>
      </c>
      <c r="D1526" s="216">
        <v>931119</v>
      </c>
      <c r="E1526" s="40" t="s">
        <v>23</v>
      </c>
      <c r="F1526" s="216" t="s">
        <v>522</v>
      </c>
      <c r="G1526" s="40" t="s">
        <v>2925</v>
      </c>
      <c r="H1526" s="216">
        <v>523700</v>
      </c>
      <c r="I1526" s="328" t="s">
        <v>66</v>
      </c>
      <c r="J1526" s="61">
        <v>931104</v>
      </c>
      <c r="K1526" s="63" t="s">
        <v>23</v>
      </c>
      <c r="L1526" s="215" t="s">
        <v>436</v>
      </c>
      <c r="M1526" s="218" t="s">
        <v>2133</v>
      </c>
      <c r="P1526" s="189" t="s">
        <v>1079</v>
      </c>
      <c r="Q1526" s="63" t="s">
        <v>449</v>
      </c>
      <c r="R1526" s="215" t="s">
        <v>1056</v>
      </c>
    </row>
    <row r="1527" spans="1:18">
      <c r="A1527" s="189" t="s">
        <v>216</v>
      </c>
      <c r="B1527" s="216">
        <v>25400</v>
      </c>
      <c r="C1527" s="40" t="s">
        <v>2923</v>
      </c>
      <c r="D1527" s="216">
        <v>931119</v>
      </c>
      <c r="E1527" s="40" t="s">
        <v>23</v>
      </c>
      <c r="F1527" s="216" t="s">
        <v>526</v>
      </c>
      <c r="G1527" s="40" t="s">
        <v>2926</v>
      </c>
      <c r="H1527" s="216">
        <v>523700</v>
      </c>
      <c r="I1527" s="328" t="s">
        <v>66</v>
      </c>
      <c r="J1527" s="61">
        <v>931104</v>
      </c>
      <c r="K1527" s="63" t="s">
        <v>23</v>
      </c>
      <c r="L1527" s="215" t="s">
        <v>439</v>
      </c>
      <c r="M1527" s="218" t="s">
        <v>2133</v>
      </c>
      <c r="P1527" s="189" t="s">
        <v>1058</v>
      </c>
      <c r="Q1527" s="63" t="s">
        <v>449</v>
      </c>
      <c r="R1527" s="215" t="s">
        <v>1056</v>
      </c>
    </row>
    <row r="1528" spans="1:18">
      <c r="A1528" s="189" t="s">
        <v>1484</v>
      </c>
      <c r="B1528" s="216">
        <v>25400</v>
      </c>
      <c r="C1528" s="40" t="s">
        <v>2923</v>
      </c>
      <c r="D1528" s="216">
        <v>931119</v>
      </c>
      <c r="E1528" s="40" t="s">
        <v>23</v>
      </c>
      <c r="F1528" s="216"/>
      <c r="G1528" s="40" t="s">
        <v>1377</v>
      </c>
      <c r="H1528" s="216">
        <v>523700</v>
      </c>
      <c r="I1528" s="328" t="s">
        <v>66</v>
      </c>
      <c r="J1528" s="61">
        <v>931104</v>
      </c>
      <c r="K1528" s="63" t="s">
        <v>23</v>
      </c>
      <c r="L1528" s="215" t="s">
        <v>506</v>
      </c>
      <c r="M1528" s="218" t="s">
        <v>2133</v>
      </c>
      <c r="P1528" s="189" t="s">
        <v>1064</v>
      </c>
      <c r="Q1528" s="63" t="s">
        <v>449</v>
      </c>
      <c r="R1528" s="215" t="s">
        <v>1056</v>
      </c>
    </row>
    <row r="1529" spans="1:18">
      <c r="A1529" s="189" t="s">
        <v>2063</v>
      </c>
      <c r="B1529" s="216">
        <v>25400</v>
      </c>
      <c r="C1529" s="40" t="s">
        <v>2923</v>
      </c>
      <c r="D1529" s="216">
        <v>931119</v>
      </c>
      <c r="E1529" s="40" t="s">
        <v>23</v>
      </c>
      <c r="F1529" s="216" t="s">
        <v>527</v>
      </c>
      <c r="G1529" s="40" t="s">
        <v>2927</v>
      </c>
      <c r="H1529" s="216">
        <v>523700</v>
      </c>
      <c r="I1529" s="328" t="s">
        <v>66</v>
      </c>
      <c r="J1529" s="61">
        <v>931104</v>
      </c>
      <c r="K1529" s="63" t="s">
        <v>23</v>
      </c>
      <c r="L1529" s="215" t="s">
        <v>440</v>
      </c>
      <c r="M1529" s="218" t="s">
        <v>2133</v>
      </c>
      <c r="P1529" s="189" t="s">
        <v>1543</v>
      </c>
      <c r="Q1529" s="63" t="s">
        <v>449</v>
      </c>
      <c r="R1529" s="215" t="s">
        <v>1056</v>
      </c>
    </row>
    <row r="1530" spans="1:18">
      <c r="A1530" s="189" t="s">
        <v>186</v>
      </c>
      <c r="B1530" s="216">
        <v>25400</v>
      </c>
      <c r="C1530" s="40" t="s">
        <v>2923</v>
      </c>
      <c r="D1530" s="216">
        <v>931119</v>
      </c>
      <c r="E1530" s="40" t="s">
        <v>23</v>
      </c>
      <c r="F1530" s="216" t="s">
        <v>523</v>
      </c>
      <c r="G1530" s="40" t="s">
        <v>2928</v>
      </c>
      <c r="H1530" s="216">
        <v>523700</v>
      </c>
      <c r="I1530" s="328" t="s">
        <v>66</v>
      </c>
      <c r="J1530" s="61">
        <v>931104</v>
      </c>
      <c r="K1530" s="63" t="s">
        <v>23</v>
      </c>
      <c r="L1530" s="215" t="s">
        <v>437</v>
      </c>
      <c r="M1530" s="218" t="s">
        <v>2133</v>
      </c>
      <c r="P1530" s="189" t="s">
        <v>1060</v>
      </c>
      <c r="Q1530" s="63" t="s">
        <v>449</v>
      </c>
      <c r="R1530" s="215" t="s">
        <v>1056</v>
      </c>
    </row>
    <row r="1531" spans="1:18">
      <c r="A1531" s="189" t="s">
        <v>768</v>
      </c>
      <c r="B1531" s="216">
        <v>25590</v>
      </c>
      <c r="C1531" s="40" t="s">
        <v>1564</v>
      </c>
      <c r="D1531" s="216">
        <v>931150</v>
      </c>
      <c r="E1531" s="40" t="s">
        <v>1564</v>
      </c>
      <c r="F1531" s="216"/>
      <c r="G1531" s="40" t="s">
        <v>1377</v>
      </c>
      <c r="H1531" s="216">
        <v>523700</v>
      </c>
      <c r="I1531" s="328" t="s">
        <v>66</v>
      </c>
      <c r="J1531" s="61">
        <v>931150</v>
      </c>
      <c r="K1531" s="63" t="s">
        <v>47</v>
      </c>
      <c r="L1531" s="215" t="s">
        <v>1564</v>
      </c>
      <c r="M1531" s="218" t="s">
        <v>2133</v>
      </c>
      <c r="P1531" s="189" t="s">
        <v>1068</v>
      </c>
      <c r="Q1531" s="63" t="s">
        <v>449</v>
      </c>
      <c r="R1531" s="215" t="s">
        <v>1056</v>
      </c>
    </row>
    <row r="1532" spans="1:18">
      <c r="A1532" s="189" t="s">
        <v>1213</v>
      </c>
      <c r="B1532" s="216">
        <v>25430</v>
      </c>
      <c r="C1532" s="40" t="s">
        <v>2951</v>
      </c>
      <c r="D1532" s="216">
        <v>931170</v>
      </c>
      <c r="E1532" s="40" t="s">
        <v>1515</v>
      </c>
      <c r="F1532" s="216"/>
      <c r="G1532" s="40" t="s">
        <v>1377</v>
      </c>
      <c r="H1532" s="216">
        <v>523700</v>
      </c>
      <c r="I1532" s="328" t="s">
        <v>66</v>
      </c>
      <c r="J1532" s="61">
        <v>931170</v>
      </c>
      <c r="K1532" s="63" t="s">
        <v>47</v>
      </c>
      <c r="L1532" s="215" t="s">
        <v>508</v>
      </c>
      <c r="M1532" s="218" t="s">
        <v>2133</v>
      </c>
      <c r="P1532" s="189" t="s">
        <v>1070</v>
      </c>
      <c r="Q1532" s="63" t="s">
        <v>449</v>
      </c>
      <c r="R1532" s="215" t="s">
        <v>1056</v>
      </c>
    </row>
    <row r="1533" spans="1:18">
      <c r="A1533" s="189" t="s">
        <v>2028</v>
      </c>
      <c r="B1533" s="216">
        <v>25430</v>
      </c>
      <c r="C1533" s="40" t="s">
        <v>2951</v>
      </c>
      <c r="D1533" s="216">
        <v>931170</v>
      </c>
      <c r="E1533" s="40" t="s">
        <v>1515</v>
      </c>
      <c r="F1533" s="216" t="s">
        <v>527</v>
      </c>
      <c r="G1533" s="40" t="s">
        <v>2927</v>
      </c>
      <c r="H1533" s="216">
        <v>523700</v>
      </c>
      <c r="I1533" s="328" t="s">
        <v>66</v>
      </c>
      <c r="J1533" s="61">
        <v>931170</v>
      </c>
      <c r="K1533" s="63" t="s">
        <v>47</v>
      </c>
      <c r="L1533" s="215" t="s">
        <v>508</v>
      </c>
      <c r="M1533" s="218" t="s">
        <v>2133</v>
      </c>
      <c r="P1533" s="189" t="s">
        <v>1065</v>
      </c>
      <c r="Q1533" s="63" t="s">
        <v>449</v>
      </c>
      <c r="R1533" s="215" t="s">
        <v>1056</v>
      </c>
    </row>
    <row r="1534" spans="1:18">
      <c r="A1534" s="189" t="s">
        <v>2726</v>
      </c>
      <c r="B1534" s="216">
        <v>25420</v>
      </c>
      <c r="C1534" s="40" t="s">
        <v>449</v>
      </c>
      <c r="D1534" s="358">
        <v>931180</v>
      </c>
      <c r="E1534" s="40" t="s">
        <v>449</v>
      </c>
      <c r="F1534" s="350"/>
      <c r="G1534" s="40" t="s">
        <v>1377</v>
      </c>
      <c r="H1534" s="358">
        <v>523700</v>
      </c>
      <c r="I1534" s="328" t="s">
        <v>66</v>
      </c>
      <c r="J1534" s="350">
        <v>931180</v>
      </c>
      <c r="K1534" s="63" t="s">
        <v>449</v>
      </c>
      <c r="L1534" s="215" t="s">
        <v>505</v>
      </c>
      <c r="M1534" s="218" t="s">
        <v>2133</v>
      </c>
      <c r="P1534" s="189" t="s">
        <v>2000</v>
      </c>
      <c r="Q1534" s="63" t="s">
        <v>449</v>
      </c>
      <c r="R1534" s="215" t="s">
        <v>1056</v>
      </c>
    </row>
    <row r="1535" spans="1:18">
      <c r="A1535" s="189" t="s">
        <v>1074</v>
      </c>
      <c r="B1535" s="216">
        <v>25420</v>
      </c>
      <c r="C1535" s="40" t="s">
        <v>449</v>
      </c>
      <c r="D1535" s="216">
        <v>931182</v>
      </c>
      <c r="E1535" s="40" t="s">
        <v>1056</v>
      </c>
      <c r="F1535" s="216"/>
      <c r="G1535" s="40" t="s">
        <v>1377</v>
      </c>
      <c r="H1535" s="216">
        <v>523700</v>
      </c>
      <c r="I1535" s="328" t="s">
        <v>66</v>
      </c>
      <c r="J1535" s="61">
        <v>931180</v>
      </c>
      <c r="K1535" s="63" t="s">
        <v>449</v>
      </c>
      <c r="L1535" s="215" t="s">
        <v>1056</v>
      </c>
      <c r="M1535" s="218" t="s">
        <v>2133</v>
      </c>
      <c r="P1535" s="189" t="s">
        <v>1080</v>
      </c>
      <c r="Q1535" s="63" t="s">
        <v>449</v>
      </c>
      <c r="R1535" s="215" t="s">
        <v>1056</v>
      </c>
    </row>
    <row r="1536" spans="1:18">
      <c r="A1536" s="189" t="s">
        <v>1002</v>
      </c>
      <c r="B1536" s="216">
        <v>25400</v>
      </c>
      <c r="C1536" s="40" t="s">
        <v>2923</v>
      </c>
      <c r="D1536" s="216">
        <v>931183</v>
      </c>
      <c r="E1536" s="40" t="s">
        <v>2929</v>
      </c>
      <c r="F1536" s="216"/>
      <c r="G1536" s="40" t="s">
        <v>1377</v>
      </c>
      <c r="H1536" s="216">
        <v>523700</v>
      </c>
      <c r="I1536" s="328" t="s">
        <v>66</v>
      </c>
      <c r="J1536" s="61">
        <v>931104</v>
      </c>
      <c r="K1536" s="63" t="s">
        <v>1766</v>
      </c>
      <c r="L1536" s="215" t="s">
        <v>1775</v>
      </c>
      <c r="M1536" s="218" t="s">
        <v>2133</v>
      </c>
      <c r="P1536" s="189" t="s">
        <v>2671</v>
      </c>
      <c r="Q1536" s="63" t="s">
        <v>1524</v>
      </c>
      <c r="R1536" s="215" t="s">
        <v>1455</v>
      </c>
    </row>
    <row r="1537" spans="1:18">
      <c r="A1537" s="189" t="s">
        <v>1047</v>
      </c>
      <c r="B1537" s="216">
        <v>25420</v>
      </c>
      <c r="C1537" s="40" t="s">
        <v>449</v>
      </c>
      <c r="D1537" s="216">
        <v>931186</v>
      </c>
      <c r="E1537" s="40" t="s">
        <v>504</v>
      </c>
      <c r="F1537" s="216"/>
      <c r="G1537" s="40" t="s">
        <v>1377</v>
      </c>
      <c r="H1537" s="216">
        <v>523700</v>
      </c>
      <c r="I1537" s="328" t="s">
        <v>66</v>
      </c>
      <c r="J1537" s="61">
        <v>931180</v>
      </c>
      <c r="K1537" s="63" t="s">
        <v>449</v>
      </c>
      <c r="L1537" s="215" t="s">
        <v>504</v>
      </c>
      <c r="M1537" s="218" t="s">
        <v>2133</v>
      </c>
      <c r="P1537" s="189" t="s">
        <v>1613</v>
      </c>
      <c r="Q1537" s="63" t="s">
        <v>1524</v>
      </c>
      <c r="R1537" s="215" t="s">
        <v>1455</v>
      </c>
    </row>
    <row r="1538" spans="1:18">
      <c r="A1538" s="189" t="s">
        <v>1092</v>
      </c>
      <c r="B1538" s="216">
        <v>25420</v>
      </c>
      <c r="C1538" s="40" t="s">
        <v>449</v>
      </c>
      <c r="D1538" s="216">
        <v>931189</v>
      </c>
      <c r="E1538" s="40" t="s">
        <v>502</v>
      </c>
      <c r="F1538" s="216"/>
      <c r="G1538" s="40" t="s">
        <v>1377</v>
      </c>
      <c r="H1538" s="216">
        <v>523700</v>
      </c>
      <c r="I1538" s="328" t="s">
        <v>66</v>
      </c>
      <c r="J1538" s="61">
        <v>931180</v>
      </c>
      <c r="K1538" s="63" t="s">
        <v>449</v>
      </c>
      <c r="L1538" s="215" t="s">
        <v>502</v>
      </c>
      <c r="M1538" s="218" t="s">
        <v>2133</v>
      </c>
      <c r="P1538" s="189" t="s">
        <v>2672</v>
      </c>
      <c r="Q1538" s="63" t="s">
        <v>1524</v>
      </c>
      <c r="R1538" s="215" t="s">
        <v>1455</v>
      </c>
    </row>
    <row r="1539" spans="1:18">
      <c r="A1539" s="189" t="s">
        <v>1685</v>
      </c>
      <c r="B1539" s="216">
        <v>25400</v>
      </c>
      <c r="C1539" s="40" t="s">
        <v>2923</v>
      </c>
      <c r="D1539" s="216">
        <v>931200</v>
      </c>
      <c r="E1539" s="40" t="s">
        <v>2930</v>
      </c>
      <c r="F1539" s="216" t="s">
        <v>1377</v>
      </c>
      <c r="G1539" s="40" t="s">
        <v>1377</v>
      </c>
      <c r="H1539" s="216">
        <v>523700</v>
      </c>
      <c r="I1539" s="328" t="s">
        <v>66</v>
      </c>
      <c r="J1539" s="61">
        <v>931104</v>
      </c>
      <c r="K1539" s="63" t="s">
        <v>450</v>
      </c>
      <c r="L1539" s="215" t="s">
        <v>1776</v>
      </c>
      <c r="M1539" s="218" t="s">
        <v>2133</v>
      </c>
      <c r="P1539" s="189" t="s">
        <v>1456</v>
      </c>
      <c r="Q1539" s="63" t="s">
        <v>1524</v>
      </c>
      <c r="R1539" s="215" t="s">
        <v>1455</v>
      </c>
    </row>
    <row r="1540" spans="1:18">
      <c r="A1540" s="189" t="s">
        <v>2698</v>
      </c>
      <c r="B1540" s="216">
        <v>25400</v>
      </c>
      <c r="C1540" s="40" t="s">
        <v>2923</v>
      </c>
      <c r="D1540" s="358">
        <v>931205</v>
      </c>
      <c r="E1540" s="40" t="s">
        <v>2237</v>
      </c>
      <c r="F1540" s="350"/>
      <c r="G1540" s="40" t="s">
        <v>1377</v>
      </c>
      <c r="H1540" s="358">
        <v>523700</v>
      </c>
      <c r="I1540" s="328" t="s">
        <v>66</v>
      </c>
      <c r="J1540" s="350">
        <v>931104</v>
      </c>
      <c r="K1540" s="63" t="s">
        <v>449</v>
      </c>
      <c r="L1540" s="215" t="s">
        <v>2237</v>
      </c>
      <c r="M1540" s="218" t="s">
        <v>2133</v>
      </c>
      <c r="P1540" s="189" t="s">
        <v>1614</v>
      </c>
      <c r="Q1540" s="63" t="s">
        <v>1524</v>
      </c>
      <c r="R1540" s="215" t="s">
        <v>1455</v>
      </c>
    </row>
    <row r="1541" spans="1:18">
      <c r="A1541" s="189" t="s">
        <v>1028</v>
      </c>
      <c r="B1541" s="216">
        <v>25400</v>
      </c>
      <c r="C1541" s="40" t="s">
        <v>2923</v>
      </c>
      <c r="D1541" s="216">
        <v>931210</v>
      </c>
      <c r="E1541" s="40" t="s">
        <v>510</v>
      </c>
      <c r="F1541" s="216"/>
      <c r="G1541" s="40" t="s">
        <v>1377</v>
      </c>
      <c r="H1541" s="216">
        <v>523700</v>
      </c>
      <c r="I1541" s="328" t="s">
        <v>66</v>
      </c>
      <c r="J1541" s="61">
        <v>931104</v>
      </c>
      <c r="K1541" s="63" t="s">
        <v>450</v>
      </c>
      <c r="L1541" s="215" t="s">
        <v>510</v>
      </c>
      <c r="M1541" s="218" t="s">
        <v>2133</v>
      </c>
      <c r="P1541" s="189" t="s">
        <v>1678</v>
      </c>
      <c r="Q1541" s="63" t="s">
        <v>1524</v>
      </c>
      <c r="R1541" s="215" t="s">
        <v>1455</v>
      </c>
    </row>
    <row r="1542" spans="1:18">
      <c r="A1542" s="189" t="s">
        <v>544</v>
      </c>
      <c r="B1542" s="216">
        <v>25400</v>
      </c>
      <c r="C1542" s="40" t="s">
        <v>2923</v>
      </c>
      <c r="D1542" s="216">
        <v>931220</v>
      </c>
      <c r="E1542" s="40" t="s">
        <v>529</v>
      </c>
      <c r="F1542" s="216"/>
      <c r="G1542" s="40" t="s">
        <v>1377</v>
      </c>
      <c r="H1542" s="216">
        <v>523700</v>
      </c>
      <c r="I1542" s="328" t="s">
        <v>66</v>
      </c>
      <c r="J1542" s="61">
        <v>931104</v>
      </c>
      <c r="K1542" s="63" t="s">
        <v>1766</v>
      </c>
      <c r="L1542" s="215" t="s">
        <v>117</v>
      </c>
      <c r="M1542" s="218" t="s">
        <v>2133</v>
      </c>
      <c r="P1542" s="189" t="s">
        <v>1311</v>
      </c>
      <c r="Q1542" s="63" t="s">
        <v>1524</v>
      </c>
      <c r="R1542" s="215" t="s">
        <v>1455</v>
      </c>
    </row>
    <row r="1543" spans="1:18">
      <c r="A1543" s="189" t="s">
        <v>577</v>
      </c>
      <c r="B1543" s="216">
        <v>25400</v>
      </c>
      <c r="C1543" s="40" t="s">
        <v>2923</v>
      </c>
      <c r="D1543" s="216">
        <v>931235</v>
      </c>
      <c r="E1543" s="40" t="s">
        <v>46</v>
      </c>
      <c r="F1543" s="216"/>
      <c r="G1543" s="40" t="s">
        <v>1377</v>
      </c>
      <c r="H1543" s="216">
        <v>523700</v>
      </c>
      <c r="I1543" s="328" t="s">
        <v>66</v>
      </c>
      <c r="J1543" s="61">
        <v>931104</v>
      </c>
      <c r="K1543" s="63" t="s">
        <v>1766</v>
      </c>
      <c r="L1543" s="215" t="s">
        <v>46</v>
      </c>
      <c r="M1543" s="218" t="s">
        <v>2133</v>
      </c>
      <c r="P1543" s="189" t="s">
        <v>1293</v>
      </c>
      <c r="Q1543" s="63" t="s">
        <v>1524</v>
      </c>
      <c r="R1543" s="215" t="s">
        <v>1455</v>
      </c>
    </row>
    <row r="1544" spans="1:18">
      <c r="A1544" s="189" t="s">
        <v>601</v>
      </c>
      <c r="B1544" s="216">
        <v>25400</v>
      </c>
      <c r="C1544" s="40" t="s">
        <v>2923</v>
      </c>
      <c r="D1544" s="216">
        <v>931240</v>
      </c>
      <c r="E1544" s="40" t="s">
        <v>104</v>
      </c>
      <c r="F1544" s="216"/>
      <c r="G1544" s="40" t="s">
        <v>1377</v>
      </c>
      <c r="H1544" s="216">
        <v>523700</v>
      </c>
      <c r="I1544" s="328" t="s">
        <v>66</v>
      </c>
      <c r="J1544" s="61">
        <v>931104</v>
      </c>
      <c r="K1544" s="63" t="s">
        <v>1766</v>
      </c>
      <c r="L1544" s="215" t="s">
        <v>104</v>
      </c>
      <c r="M1544" s="218" t="s">
        <v>2133</v>
      </c>
      <c r="P1544" s="189" t="s">
        <v>1646</v>
      </c>
      <c r="Q1544" s="63" t="s">
        <v>1524</v>
      </c>
      <c r="R1544" s="215" t="s">
        <v>1455</v>
      </c>
    </row>
    <row r="1545" spans="1:18">
      <c r="A1545" s="189" t="s">
        <v>651</v>
      </c>
      <c r="B1545" s="216">
        <v>25400</v>
      </c>
      <c r="C1545" s="40" t="s">
        <v>2923</v>
      </c>
      <c r="D1545" s="216">
        <v>931250</v>
      </c>
      <c r="E1545" s="40" t="s">
        <v>430</v>
      </c>
      <c r="F1545" s="216"/>
      <c r="G1545" s="40" t="s">
        <v>1377</v>
      </c>
      <c r="H1545" s="216">
        <v>523700</v>
      </c>
      <c r="I1545" s="328" t="s">
        <v>66</v>
      </c>
      <c r="J1545" s="61">
        <v>931104</v>
      </c>
      <c r="K1545" s="63" t="s">
        <v>1766</v>
      </c>
      <c r="L1545" s="215" t="s">
        <v>430</v>
      </c>
      <c r="M1545" s="218" t="s">
        <v>2133</v>
      </c>
      <c r="P1545" s="189" t="s">
        <v>1457</v>
      </c>
      <c r="Q1545" s="63" t="s">
        <v>1524</v>
      </c>
      <c r="R1545" s="215" t="s">
        <v>1455</v>
      </c>
    </row>
    <row r="1546" spans="1:18">
      <c r="A1546" s="189" t="s">
        <v>655</v>
      </c>
      <c r="B1546" s="216">
        <v>25400</v>
      </c>
      <c r="C1546" s="40" t="s">
        <v>2923</v>
      </c>
      <c r="D1546" s="216">
        <v>931255</v>
      </c>
      <c r="E1546" s="40" t="s">
        <v>431</v>
      </c>
      <c r="F1546" s="216"/>
      <c r="G1546" s="40" t="s">
        <v>1377</v>
      </c>
      <c r="H1546" s="216">
        <v>523700</v>
      </c>
      <c r="I1546" s="328" t="s">
        <v>66</v>
      </c>
      <c r="J1546" s="61">
        <v>931104</v>
      </c>
      <c r="K1546" s="63" t="s">
        <v>1766</v>
      </c>
      <c r="L1546" s="215" t="s">
        <v>431</v>
      </c>
      <c r="M1546" s="218" t="s">
        <v>2133</v>
      </c>
      <c r="P1546" s="189" t="s">
        <v>1612</v>
      </c>
      <c r="Q1546" s="63" t="s">
        <v>1524</v>
      </c>
      <c r="R1546" s="215" t="s">
        <v>1455</v>
      </c>
    </row>
    <row r="1547" spans="1:18">
      <c r="A1547" s="189" t="s">
        <v>1394</v>
      </c>
      <c r="B1547" s="216">
        <v>25400</v>
      </c>
      <c r="C1547" s="40" t="s">
        <v>2923</v>
      </c>
      <c r="D1547" s="216">
        <v>931260</v>
      </c>
      <c r="E1547" s="40" t="s">
        <v>115</v>
      </c>
      <c r="F1547" s="216" t="s">
        <v>1377</v>
      </c>
      <c r="G1547" s="40" t="s">
        <v>1377</v>
      </c>
      <c r="H1547" s="216">
        <v>523700</v>
      </c>
      <c r="I1547" s="328" t="s">
        <v>66</v>
      </c>
      <c r="J1547" s="61">
        <v>931104</v>
      </c>
      <c r="K1547" s="63" t="s">
        <v>1766</v>
      </c>
      <c r="L1547" s="215" t="s">
        <v>115</v>
      </c>
      <c r="M1547" s="218" t="s">
        <v>2133</v>
      </c>
      <c r="P1547" s="189" t="s">
        <v>944</v>
      </c>
      <c r="Q1547" s="63" t="s">
        <v>1524</v>
      </c>
      <c r="R1547" s="215" t="s">
        <v>1455</v>
      </c>
    </row>
    <row r="1548" spans="1:18">
      <c r="A1548" s="189" t="s">
        <v>1586</v>
      </c>
      <c r="B1548" s="216">
        <v>25400</v>
      </c>
      <c r="C1548" s="40" t="s">
        <v>2923</v>
      </c>
      <c r="D1548" s="216">
        <v>931265</v>
      </c>
      <c r="E1548" s="40" t="s">
        <v>2932</v>
      </c>
      <c r="F1548" s="216"/>
      <c r="G1548" s="40" t="s">
        <v>1377</v>
      </c>
      <c r="H1548" s="216">
        <v>523700</v>
      </c>
      <c r="I1548" s="328" t="s">
        <v>66</v>
      </c>
      <c r="J1548" s="61">
        <v>931104</v>
      </c>
      <c r="K1548" s="63" t="s">
        <v>1766</v>
      </c>
      <c r="L1548" s="215" t="s">
        <v>1339</v>
      </c>
      <c r="M1548" s="218" t="s">
        <v>2133</v>
      </c>
      <c r="P1548" s="189" t="s">
        <v>1869</v>
      </c>
      <c r="Q1548" s="63" t="s">
        <v>1524</v>
      </c>
      <c r="R1548" s="215" t="s">
        <v>1455</v>
      </c>
    </row>
    <row r="1549" spans="1:18">
      <c r="A1549" s="189" t="s">
        <v>2395</v>
      </c>
      <c r="B1549" s="216">
        <v>25400</v>
      </c>
      <c r="C1549" s="40" t="s">
        <v>2923</v>
      </c>
      <c r="D1549" s="216">
        <v>931301</v>
      </c>
      <c r="E1549" s="40" t="s">
        <v>2933</v>
      </c>
      <c r="F1549" s="216" t="s">
        <v>1377</v>
      </c>
      <c r="G1549" s="40" t="s">
        <v>1377</v>
      </c>
      <c r="H1549" s="216">
        <v>523700</v>
      </c>
      <c r="I1549" s="328" t="s">
        <v>66</v>
      </c>
      <c r="J1549" s="61">
        <v>931104</v>
      </c>
      <c r="K1549" s="63" t="s">
        <v>23</v>
      </c>
      <c r="L1549" s="215" t="s">
        <v>433</v>
      </c>
      <c r="M1549" s="218" t="s">
        <v>2133</v>
      </c>
      <c r="P1549" s="189" t="s">
        <v>1607</v>
      </c>
      <c r="Q1549" s="63" t="s">
        <v>1524</v>
      </c>
      <c r="R1549" s="215" t="s">
        <v>1455</v>
      </c>
    </row>
    <row r="1550" spans="1:18">
      <c r="A1550" s="189" t="s">
        <v>1238</v>
      </c>
      <c r="B1550" s="216">
        <v>25400</v>
      </c>
      <c r="C1550" s="40" t="s">
        <v>2923</v>
      </c>
      <c r="D1550" s="216">
        <v>931400</v>
      </c>
      <c r="E1550" s="40" t="s">
        <v>2934</v>
      </c>
      <c r="F1550" s="216" t="s">
        <v>518</v>
      </c>
      <c r="G1550" s="40" t="s">
        <v>2935</v>
      </c>
      <c r="H1550" s="216">
        <v>523700</v>
      </c>
      <c r="I1550" s="328" t="s">
        <v>66</v>
      </c>
      <c r="J1550" s="61">
        <v>931104</v>
      </c>
      <c r="K1550" s="63" t="s">
        <v>1524</v>
      </c>
      <c r="L1550" s="215" t="s">
        <v>326</v>
      </c>
      <c r="M1550" s="218" t="s">
        <v>2133</v>
      </c>
      <c r="P1550" s="189" t="s">
        <v>1610</v>
      </c>
      <c r="Q1550" s="63" t="s">
        <v>1524</v>
      </c>
      <c r="R1550" s="215" t="s">
        <v>1455</v>
      </c>
    </row>
    <row r="1551" spans="1:18">
      <c r="A1551" s="189" t="s">
        <v>1592</v>
      </c>
      <c r="B1551" s="216">
        <v>25400</v>
      </c>
      <c r="C1551" s="40" t="s">
        <v>2923</v>
      </c>
      <c r="D1551" s="216">
        <v>931400</v>
      </c>
      <c r="E1551" s="40" t="s">
        <v>2934</v>
      </c>
      <c r="F1551" s="216" t="s">
        <v>517</v>
      </c>
      <c r="G1551" s="40" t="s">
        <v>2936</v>
      </c>
      <c r="H1551" s="216">
        <v>523700</v>
      </c>
      <c r="I1551" s="328" t="s">
        <v>66</v>
      </c>
      <c r="J1551" s="61">
        <v>931104</v>
      </c>
      <c r="K1551" s="63" t="s">
        <v>1524</v>
      </c>
      <c r="L1551" s="215" t="s">
        <v>1224</v>
      </c>
      <c r="M1551" s="218" t="s">
        <v>2133</v>
      </c>
      <c r="P1551" s="189" t="s">
        <v>1619</v>
      </c>
      <c r="Q1551" s="63" t="s">
        <v>1524</v>
      </c>
      <c r="R1551" s="215" t="s">
        <v>1455</v>
      </c>
    </row>
    <row r="1552" spans="1:18">
      <c r="A1552" s="189" t="s">
        <v>307</v>
      </c>
      <c r="B1552" s="216">
        <v>25400</v>
      </c>
      <c r="C1552" s="40" t="s">
        <v>2923</v>
      </c>
      <c r="D1552" s="216">
        <v>931400</v>
      </c>
      <c r="E1552" s="40" t="s">
        <v>2934</v>
      </c>
      <c r="F1552" s="216" t="s">
        <v>514</v>
      </c>
      <c r="G1552" s="40" t="s">
        <v>2838</v>
      </c>
      <c r="H1552" s="216">
        <v>523700</v>
      </c>
      <c r="I1552" s="328" t="s">
        <v>66</v>
      </c>
      <c r="J1552" s="61">
        <v>931104</v>
      </c>
      <c r="K1552" s="63" t="s">
        <v>1524</v>
      </c>
      <c r="L1552" s="397" t="s">
        <v>295</v>
      </c>
      <c r="M1552" s="218" t="s">
        <v>2133</v>
      </c>
      <c r="P1552" s="189" t="s">
        <v>1609</v>
      </c>
      <c r="Q1552" s="63" t="s">
        <v>1524</v>
      </c>
      <c r="R1552" s="215" t="s">
        <v>1455</v>
      </c>
    </row>
    <row r="1553" spans="1:18">
      <c r="A1553" s="189" t="s">
        <v>249</v>
      </c>
      <c r="B1553" s="216">
        <v>25400</v>
      </c>
      <c r="C1553" s="40" t="s">
        <v>2923</v>
      </c>
      <c r="D1553" s="216">
        <v>931400</v>
      </c>
      <c r="E1553" s="40" t="s">
        <v>2934</v>
      </c>
      <c r="F1553" s="216" t="s">
        <v>515</v>
      </c>
      <c r="G1553" s="40" t="s">
        <v>2937</v>
      </c>
      <c r="H1553" s="216">
        <v>523700</v>
      </c>
      <c r="I1553" s="328" t="s">
        <v>66</v>
      </c>
      <c r="J1553" s="61">
        <v>931104</v>
      </c>
      <c r="K1553" s="63" t="s">
        <v>1524</v>
      </c>
      <c r="L1553" s="215" t="s">
        <v>445</v>
      </c>
      <c r="M1553" s="218" t="s">
        <v>2133</v>
      </c>
      <c r="P1553" s="189" t="s">
        <v>1616</v>
      </c>
      <c r="Q1553" s="63" t="s">
        <v>1524</v>
      </c>
      <c r="R1553" s="215" t="s">
        <v>1455</v>
      </c>
    </row>
    <row r="1554" spans="1:18">
      <c r="A1554" s="189" t="s">
        <v>282</v>
      </c>
      <c r="B1554" s="216">
        <v>25400</v>
      </c>
      <c r="C1554" s="40" t="s">
        <v>2923</v>
      </c>
      <c r="D1554" s="216">
        <v>931400</v>
      </c>
      <c r="E1554" s="40" t="s">
        <v>2934</v>
      </c>
      <c r="F1554" s="216" t="s">
        <v>513</v>
      </c>
      <c r="G1554" s="40" t="s">
        <v>2938</v>
      </c>
      <c r="H1554" s="216">
        <v>523700</v>
      </c>
      <c r="I1554" s="328" t="s">
        <v>66</v>
      </c>
      <c r="J1554" s="61">
        <v>931104</v>
      </c>
      <c r="K1554" s="63" t="s">
        <v>1524</v>
      </c>
      <c r="L1554" s="215" t="s">
        <v>446</v>
      </c>
      <c r="M1554" s="218" t="s">
        <v>2133</v>
      </c>
      <c r="P1554" s="189" t="s">
        <v>2534</v>
      </c>
      <c r="Q1554" s="63" t="s">
        <v>1524</v>
      </c>
      <c r="R1554" s="215" t="s">
        <v>1455</v>
      </c>
    </row>
    <row r="1555" spans="1:18">
      <c r="A1555" s="189" t="s">
        <v>1631</v>
      </c>
      <c r="B1555" s="216">
        <v>25400</v>
      </c>
      <c r="C1555" s="40" t="s">
        <v>2923</v>
      </c>
      <c r="D1555" s="216">
        <v>931400</v>
      </c>
      <c r="E1555" s="40" t="s">
        <v>2934</v>
      </c>
      <c r="F1555" s="216" t="s">
        <v>519</v>
      </c>
      <c r="G1555" s="40" t="s">
        <v>2939</v>
      </c>
      <c r="H1555" s="216">
        <v>523700</v>
      </c>
      <c r="I1555" s="328" t="s">
        <v>66</v>
      </c>
      <c r="J1555" s="61">
        <v>931104</v>
      </c>
      <c r="K1555" s="63" t="s">
        <v>1524</v>
      </c>
      <c r="L1555" s="215" t="s">
        <v>359</v>
      </c>
      <c r="M1555" s="218" t="s">
        <v>2133</v>
      </c>
      <c r="P1555" s="189" t="s">
        <v>1611</v>
      </c>
      <c r="Q1555" s="63" t="s">
        <v>1524</v>
      </c>
      <c r="R1555" s="215" t="s">
        <v>1455</v>
      </c>
    </row>
    <row r="1556" spans="1:18">
      <c r="A1556" s="189" t="s">
        <v>1461</v>
      </c>
      <c r="B1556" s="216">
        <v>25400</v>
      </c>
      <c r="C1556" s="40" t="s">
        <v>2923</v>
      </c>
      <c r="D1556" s="216">
        <v>931400</v>
      </c>
      <c r="E1556" s="40" t="s">
        <v>2934</v>
      </c>
      <c r="F1556" s="216"/>
      <c r="G1556" s="40" t="s">
        <v>1377</v>
      </c>
      <c r="H1556" s="216">
        <v>523700</v>
      </c>
      <c r="I1556" s="328" t="s">
        <v>66</v>
      </c>
      <c r="J1556" s="61">
        <v>931104</v>
      </c>
      <c r="K1556" s="63" t="s">
        <v>1524</v>
      </c>
      <c r="L1556" s="215" t="s">
        <v>1913</v>
      </c>
      <c r="M1556" s="218" t="s">
        <v>2133</v>
      </c>
      <c r="P1556" s="189" t="s">
        <v>945</v>
      </c>
      <c r="Q1556" s="63" t="s">
        <v>1524</v>
      </c>
      <c r="R1556" s="215" t="s">
        <v>1455</v>
      </c>
    </row>
    <row r="1557" spans="1:18">
      <c r="A1557" s="189" t="s">
        <v>386</v>
      </c>
      <c r="B1557" s="216">
        <v>25400</v>
      </c>
      <c r="C1557" s="40" t="s">
        <v>2923</v>
      </c>
      <c r="D1557" s="216">
        <v>931400</v>
      </c>
      <c r="E1557" s="40" t="s">
        <v>2934</v>
      </c>
      <c r="F1557" s="216" t="s">
        <v>520</v>
      </c>
      <c r="G1557" s="40" t="s">
        <v>2940</v>
      </c>
      <c r="H1557" s="216">
        <v>523700</v>
      </c>
      <c r="I1557" s="328" t="s">
        <v>66</v>
      </c>
      <c r="J1557" s="61">
        <v>931104</v>
      </c>
      <c r="K1557" s="63" t="s">
        <v>1524</v>
      </c>
      <c r="L1557" s="215" t="s">
        <v>447</v>
      </c>
      <c r="M1557" s="218" t="s">
        <v>2133</v>
      </c>
      <c r="P1557" s="189" t="s">
        <v>1617</v>
      </c>
      <c r="Q1557" s="63" t="s">
        <v>1524</v>
      </c>
      <c r="R1557" s="215" t="s">
        <v>1455</v>
      </c>
    </row>
    <row r="1558" spans="1:18">
      <c r="A1558" s="189" t="s">
        <v>415</v>
      </c>
      <c r="B1558" s="216">
        <v>25400</v>
      </c>
      <c r="C1558" s="40" t="s">
        <v>2923</v>
      </c>
      <c r="D1558" s="216">
        <v>931400</v>
      </c>
      <c r="E1558" s="40" t="s">
        <v>2934</v>
      </c>
      <c r="F1558" s="216" t="s">
        <v>516</v>
      </c>
      <c r="G1558" s="40" t="s">
        <v>2944</v>
      </c>
      <c r="H1558" s="216">
        <v>523700</v>
      </c>
      <c r="I1558" s="328" t="s">
        <v>66</v>
      </c>
      <c r="J1558" s="61">
        <v>931104</v>
      </c>
      <c r="K1558" s="63" t="s">
        <v>1524</v>
      </c>
      <c r="L1558" s="215" t="s">
        <v>448</v>
      </c>
      <c r="M1558" s="218" t="s">
        <v>2133</v>
      </c>
      <c r="P1558" s="189" t="s">
        <v>1822</v>
      </c>
      <c r="Q1558" s="63" t="s">
        <v>1524</v>
      </c>
      <c r="R1558" s="215" t="s">
        <v>1455</v>
      </c>
    </row>
    <row r="1559" spans="1:18">
      <c r="A1559" s="189" t="s">
        <v>1126</v>
      </c>
      <c r="B1559" s="216">
        <v>25420</v>
      </c>
      <c r="C1559" s="40" t="s">
        <v>449</v>
      </c>
      <c r="D1559" s="216">
        <v>931401</v>
      </c>
      <c r="E1559" s="40" t="s">
        <v>2950</v>
      </c>
      <c r="F1559" s="216"/>
      <c r="G1559" s="40" t="s">
        <v>1377</v>
      </c>
      <c r="H1559" s="216">
        <v>523700</v>
      </c>
      <c r="I1559" s="328" t="s">
        <v>66</v>
      </c>
      <c r="J1559" s="61">
        <v>931180</v>
      </c>
      <c r="K1559" s="63" t="s">
        <v>449</v>
      </c>
      <c r="L1559" s="215" t="s">
        <v>503</v>
      </c>
      <c r="M1559" s="218" t="s">
        <v>2133</v>
      </c>
      <c r="P1559" s="189" t="s">
        <v>946</v>
      </c>
      <c r="Q1559" s="63" t="s">
        <v>1524</v>
      </c>
      <c r="R1559" s="215" t="s">
        <v>1455</v>
      </c>
    </row>
    <row r="1560" spans="1:18">
      <c r="A1560" s="189" t="s">
        <v>2452</v>
      </c>
      <c r="B1560" s="309">
        <v>25620</v>
      </c>
      <c r="C1560" s="40" t="s">
        <v>2347</v>
      </c>
      <c r="D1560" s="310">
        <v>931750</v>
      </c>
      <c r="E1560" s="40" t="s">
        <v>2347</v>
      </c>
      <c r="F1560" s="310"/>
      <c r="G1560" s="40" t="s">
        <v>1377</v>
      </c>
      <c r="H1560" s="311">
        <v>523700</v>
      </c>
      <c r="I1560" s="328" t="s">
        <v>66</v>
      </c>
      <c r="J1560" s="310">
        <v>931750</v>
      </c>
      <c r="K1560" s="307" t="s">
        <v>1524</v>
      </c>
      <c r="L1560" s="308" t="s">
        <v>448</v>
      </c>
      <c r="M1560" s="218" t="s">
        <v>2133</v>
      </c>
      <c r="P1560" s="189" t="s">
        <v>2845</v>
      </c>
      <c r="Q1560" s="353" t="s">
        <v>1524</v>
      </c>
      <c r="R1560" s="355" t="s">
        <v>445</v>
      </c>
    </row>
    <row r="1561" spans="1:18">
      <c r="A1561" s="189" t="s">
        <v>2745</v>
      </c>
      <c r="B1561" s="350">
        <v>51560</v>
      </c>
      <c r="C1561" s="399" t="s">
        <v>2023</v>
      </c>
      <c r="D1561" s="216">
        <v>931118</v>
      </c>
      <c r="E1561" s="40" t="s">
        <v>2023</v>
      </c>
      <c r="F1561" s="350"/>
      <c r="G1561" s="40" t="s">
        <v>1377</v>
      </c>
      <c r="H1561" s="216">
        <v>551000</v>
      </c>
      <c r="I1561" s="328" t="s">
        <v>451</v>
      </c>
      <c r="J1561" s="350">
        <v>931118</v>
      </c>
      <c r="K1561" s="316" t="s">
        <v>450</v>
      </c>
      <c r="L1561" s="317" t="s">
        <v>1643</v>
      </c>
      <c r="M1561" s="218" t="s">
        <v>2134</v>
      </c>
      <c r="P1561" s="189" t="s">
        <v>1289</v>
      </c>
      <c r="Q1561" s="63" t="s">
        <v>1524</v>
      </c>
      <c r="R1561" s="215" t="s">
        <v>445</v>
      </c>
    </row>
    <row r="1562" spans="1:18">
      <c r="A1562" s="189" t="s">
        <v>2094</v>
      </c>
      <c r="B1562" s="216">
        <v>25590</v>
      </c>
      <c r="C1562" s="40" t="s">
        <v>1564</v>
      </c>
      <c r="D1562" s="216">
        <v>931150</v>
      </c>
      <c r="E1562" s="40" t="s">
        <v>1564</v>
      </c>
      <c r="F1562" s="216"/>
      <c r="G1562" s="40" t="s">
        <v>1377</v>
      </c>
      <c r="H1562" s="216">
        <v>551000</v>
      </c>
      <c r="I1562" s="328" t="s">
        <v>451</v>
      </c>
      <c r="J1562" s="61">
        <v>931150</v>
      </c>
      <c r="K1562" s="63" t="s">
        <v>47</v>
      </c>
      <c r="L1562" s="215" t="s">
        <v>1564</v>
      </c>
      <c r="M1562" s="218" t="s">
        <v>2134</v>
      </c>
      <c r="P1562" s="189" t="s">
        <v>263</v>
      </c>
      <c r="Q1562" s="63" t="s">
        <v>1524</v>
      </c>
      <c r="R1562" s="215" t="s">
        <v>445</v>
      </c>
    </row>
    <row r="1563" spans="1:18">
      <c r="A1563" s="189" t="s">
        <v>1199</v>
      </c>
      <c r="B1563" s="216">
        <v>25440</v>
      </c>
      <c r="C1563" s="362" t="s">
        <v>1767</v>
      </c>
      <c r="D1563" s="216">
        <v>931160</v>
      </c>
      <c r="E1563" s="40" t="s">
        <v>2959</v>
      </c>
      <c r="F1563" s="216"/>
      <c r="G1563" s="40" t="s">
        <v>1377</v>
      </c>
      <c r="H1563" s="216">
        <v>551000</v>
      </c>
      <c r="I1563" s="328" t="s">
        <v>451</v>
      </c>
      <c r="J1563" s="61">
        <v>931160</v>
      </c>
      <c r="K1563" s="63" t="s">
        <v>47</v>
      </c>
      <c r="L1563" s="215" t="s">
        <v>509</v>
      </c>
      <c r="M1563" s="218" t="s">
        <v>2134</v>
      </c>
      <c r="P1563" s="189" t="s">
        <v>236</v>
      </c>
      <c r="Q1563" s="63" t="s">
        <v>1524</v>
      </c>
      <c r="R1563" s="215" t="s">
        <v>445</v>
      </c>
    </row>
    <row r="1564" spans="1:18">
      <c r="A1564" s="189" t="s">
        <v>1796</v>
      </c>
      <c r="B1564" s="216">
        <v>25400</v>
      </c>
      <c r="C1564" s="40" t="s">
        <v>2923</v>
      </c>
      <c r="D1564" s="216">
        <v>931235</v>
      </c>
      <c r="E1564" s="40" t="s">
        <v>46</v>
      </c>
      <c r="F1564" s="216"/>
      <c r="G1564" s="40" t="s">
        <v>1377</v>
      </c>
      <c r="H1564" s="216">
        <v>551000</v>
      </c>
      <c r="I1564" s="328" t="s">
        <v>451</v>
      </c>
      <c r="J1564" s="61">
        <v>931104</v>
      </c>
      <c r="K1564" s="63" t="s">
        <v>1766</v>
      </c>
      <c r="L1564" s="215" t="s">
        <v>46</v>
      </c>
      <c r="M1564" s="218" t="s">
        <v>2134</v>
      </c>
      <c r="P1564" s="189" t="s">
        <v>1579</v>
      </c>
      <c r="Q1564" s="63" t="s">
        <v>1524</v>
      </c>
      <c r="R1564" s="215" t="s">
        <v>445</v>
      </c>
    </row>
    <row r="1565" spans="1:18">
      <c r="A1565" s="189" t="s">
        <v>2684</v>
      </c>
      <c r="B1565" s="350">
        <v>25400</v>
      </c>
      <c r="C1565" s="40" t="s">
        <v>2923</v>
      </c>
      <c r="D1565" s="216">
        <v>931235</v>
      </c>
      <c r="E1565" s="40" t="s">
        <v>46</v>
      </c>
      <c r="F1565" s="350" t="s">
        <v>2140</v>
      </c>
      <c r="G1565" s="40" t="s">
        <v>2946</v>
      </c>
      <c r="H1565" s="216">
        <v>551000</v>
      </c>
      <c r="I1565" s="328" t="s">
        <v>451</v>
      </c>
      <c r="J1565" s="61">
        <v>931104</v>
      </c>
      <c r="K1565" s="63" t="s">
        <v>1766</v>
      </c>
      <c r="L1565" s="215" t="s">
        <v>46</v>
      </c>
      <c r="M1565" s="218" t="s">
        <v>2134</v>
      </c>
      <c r="P1565" s="189" t="s">
        <v>2284</v>
      </c>
      <c r="Q1565" s="63" t="s">
        <v>1524</v>
      </c>
      <c r="R1565" s="215" t="s">
        <v>445</v>
      </c>
    </row>
    <row r="1566" spans="1:18">
      <c r="A1566" s="189" t="s">
        <v>203</v>
      </c>
      <c r="B1566" s="216">
        <v>25400</v>
      </c>
      <c r="C1566" s="40" t="s">
        <v>2923</v>
      </c>
      <c r="D1566" s="216">
        <v>931119</v>
      </c>
      <c r="E1566" s="40" t="s">
        <v>23</v>
      </c>
      <c r="F1566" s="216" t="s">
        <v>525</v>
      </c>
      <c r="G1566" s="40" t="s">
        <v>2942</v>
      </c>
      <c r="H1566" s="216">
        <v>527660</v>
      </c>
      <c r="I1566" s="328" t="s">
        <v>112</v>
      </c>
      <c r="J1566" s="61">
        <v>931104</v>
      </c>
      <c r="K1566" s="63" t="s">
        <v>23</v>
      </c>
      <c r="L1566" s="215" t="s">
        <v>438</v>
      </c>
      <c r="M1566" s="218" t="s">
        <v>2132</v>
      </c>
      <c r="P1566" s="189" t="s">
        <v>238</v>
      </c>
      <c r="Q1566" s="63" t="s">
        <v>1524</v>
      </c>
      <c r="R1566" s="215" t="s">
        <v>445</v>
      </c>
    </row>
    <row r="1567" spans="1:18">
      <c r="A1567" s="189" t="s">
        <v>148</v>
      </c>
      <c r="B1567" s="216">
        <v>25400</v>
      </c>
      <c r="C1567" s="40" t="s">
        <v>2923</v>
      </c>
      <c r="D1567" s="216">
        <v>931119</v>
      </c>
      <c r="E1567" s="40" t="s">
        <v>23</v>
      </c>
      <c r="F1567" s="216" t="s">
        <v>521</v>
      </c>
      <c r="G1567" s="40" t="s">
        <v>2924</v>
      </c>
      <c r="H1567" s="216">
        <v>527660</v>
      </c>
      <c r="I1567" s="328" t="s">
        <v>112</v>
      </c>
      <c r="J1567" s="61">
        <v>931104</v>
      </c>
      <c r="K1567" s="63" t="s">
        <v>23</v>
      </c>
      <c r="L1567" s="215" t="s">
        <v>435</v>
      </c>
      <c r="M1567" s="218" t="s">
        <v>2132</v>
      </c>
      <c r="P1567" s="189" t="s">
        <v>2633</v>
      </c>
      <c r="Q1567" s="63" t="s">
        <v>1524</v>
      </c>
      <c r="R1567" s="215" t="s">
        <v>445</v>
      </c>
    </row>
    <row r="1568" spans="1:18">
      <c r="A1568" s="189" t="s">
        <v>170</v>
      </c>
      <c r="B1568" s="216">
        <v>25400</v>
      </c>
      <c r="C1568" s="40" t="s">
        <v>2923</v>
      </c>
      <c r="D1568" s="216">
        <v>931119</v>
      </c>
      <c r="E1568" s="40" t="s">
        <v>23</v>
      </c>
      <c r="F1568" s="216" t="s">
        <v>522</v>
      </c>
      <c r="G1568" s="40" t="s">
        <v>2925</v>
      </c>
      <c r="H1568" s="216">
        <v>527660</v>
      </c>
      <c r="I1568" s="328" t="s">
        <v>112</v>
      </c>
      <c r="J1568" s="61">
        <v>931104</v>
      </c>
      <c r="K1568" s="63" t="s">
        <v>23</v>
      </c>
      <c r="L1568" s="215" t="s">
        <v>436</v>
      </c>
      <c r="M1568" s="218" t="s">
        <v>2132</v>
      </c>
      <c r="P1568" s="189" t="s">
        <v>265</v>
      </c>
      <c r="Q1568" s="63" t="s">
        <v>1524</v>
      </c>
      <c r="R1568" s="215" t="s">
        <v>445</v>
      </c>
    </row>
    <row r="1569" spans="1:18">
      <c r="A1569" s="189" t="s">
        <v>1463</v>
      </c>
      <c r="B1569" s="216">
        <v>25400</v>
      </c>
      <c r="C1569" s="40" t="s">
        <v>2923</v>
      </c>
      <c r="D1569" s="216">
        <v>931119</v>
      </c>
      <c r="E1569" s="40" t="s">
        <v>23</v>
      </c>
      <c r="F1569" s="216" t="s">
        <v>526</v>
      </c>
      <c r="G1569" s="40" t="s">
        <v>2926</v>
      </c>
      <c r="H1569" s="216">
        <v>527660</v>
      </c>
      <c r="I1569" s="328" t="s">
        <v>112</v>
      </c>
      <c r="J1569" s="61">
        <v>931104</v>
      </c>
      <c r="K1569" s="63" t="s">
        <v>23</v>
      </c>
      <c r="L1569" s="215" t="s">
        <v>439</v>
      </c>
      <c r="M1569" s="218" t="s">
        <v>2132</v>
      </c>
      <c r="P1569" s="189" t="s">
        <v>2285</v>
      </c>
      <c r="Q1569" s="63" t="s">
        <v>1524</v>
      </c>
      <c r="R1569" s="215" t="s">
        <v>445</v>
      </c>
    </row>
    <row r="1570" spans="1:18">
      <c r="A1570" s="189" t="s">
        <v>2070</v>
      </c>
      <c r="B1570" s="216">
        <v>25400</v>
      </c>
      <c r="C1570" s="40" t="s">
        <v>2923</v>
      </c>
      <c r="D1570" s="216">
        <v>931119</v>
      </c>
      <c r="E1570" s="40" t="s">
        <v>23</v>
      </c>
      <c r="F1570" s="216" t="s">
        <v>527</v>
      </c>
      <c r="G1570" s="40" t="s">
        <v>2927</v>
      </c>
      <c r="H1570" s="216">
        <v>527660</v>
      </c>
      <c r="I1570" s="328" t="s">
        <v>112</v>
      </c>
      <c r="J1570" s="61">
        <v>931104</v>
      </c>
      <c r="K1570" s="63" t="s">
        <v>23</v>
      </c>
      <c r="L1570" s="215" t="s">
        <v>440</v>
      </c>
      <c r="M1570" s="218" t="s">
        <v>2132</v>
      </c>
      <c r="P1570" s="189" t="s">
        <v>251</v>
      </c>
      <c r="Q1570" s="63" t="s">
        <v>1524</v>
      </c>
      <c r="R1570" s="215" t="s">
        <v>445</v>
      </c>
    </row>
    <row r="1571" spans="1:18">
      <c r="A1571" s="189" t="s">
        <v>2151</v>
      </c>
      <c r="B1571" s="216">
        <v>25400</v>
      </c>
      <c r="C1571" s="40" t="s">
        <v>2923</v>
      </c>
      <c r="D1571" s="216">
        <v>931119</v>
      </c>
      <c r="E1571" s="40" t="s">
        <v>23</v>
      </c>
      <c r="F1571" s="216" t="s">
        <v>523</v>
      </c>
      <c r="G1571" s="40" t="s">
        <v>2928</v>
      </c>
      <c r="H1571" s="216">
        <v>527660</v>
      </c>
      <c r="I1571" s="328" t="s">
        <v>112</v>
      </c>
      <c r="J1571" s="61">
        <v>931104</v>
      </c>
      <c r="K1571" s="63" t="s">
        <v>23</v>
      </c>
      <c r="L1571" s="215" t="s">
        <v>437</v>
      </c>
      <c r="M1571" s="218" t="s">
        <v>2132</v>
      </c>
      <c r="P1571" s="189" t="s">
        <v>2885</v>
      </c>
      <c r="Q1571" s="63" t="s">
        <v>1524</v>
      </c>
      <c r="R1571" s="215" t="s">
        <v>445</v>
      </c>
    </row>
    <row r="1572" spans="1:18">
      <c r="A1572" s="189" t="s">
        <v>1094</v>
      </c>
      <c r="B1572" s="216">
        <v>25420</v>
      </c>
      <c r="C1572" s="40" t="s">
        <v>449</v>
      </c>
      <c r="D1572" s="216">
        <v>931189</v>
      </c>
      <c r="E1572" s="40" t="s">
        <v>502</v>
      </c>
      <c r="F1572" s="216"/>
      <c r="G1572" s="40" t="s">
        <v>1377</v>
      </c>
      <c r="H1572" s="216">
        <v>527660</v>
      </c>
      <c r="I1572" s="328" t="s">
        <v>112</v>
      </c>
      <c r="J1572" s="61">
        <v>931180</v>
      </c>
      <c r="K1572" s="63" t="s">
        <v>449</v>
      </c>
      <c r="L1572" s="215" t="s">
        <v>502</v>
      </c>
      <c r="M1572" s="218" t="s">
        <v>2132</v>
      </c>
      <c r="P1572" s="189" t="s">
        <v>888</v>
      </c>
      <c r="Q1572" s="63" t="s">
        <v>1524</v>
      </c>
      <c r="R1572" s="215" t="s">
        <v>445</v>
      </c>
    </row>
    <row r="1573" spans="1:18">
      <c r="A1573" s="189" t="s">
        <v>2264</v>
      </c>
      <c r="B1573" s="216">
        <v>25400</v>
      </c>
      <c r="C1573" s="40" t="s">
        <v>2923</v>
      </c>
      <c r="D1573" s="216">
        <v>931210</v>
      </c>
      <c r="E1573" s="40" t="s">
        <v>510</v>
      </c>
      <c r="F1573" s="216" t="s">
        <v>1377</v>
      </c>
      <c r="G1573" s="40" t="s">
        <v>1377</v>
      </c>
      <c r="H1573" s="216">
        <v>527660</v>
      </c>
      <c r="I1573" s="328" t="s">
        <v>112</v>
      </c>
      <c r="J1573" s="61">
        <v>931104</v>
      </c>
      <c r="K1573" s="63" t="s">
        <v>450</v>
      </c>
      <c r="L1573" s="215" t="s">
        <v>510</v>
      </c>
      <c r="M1573" s="218" t="s">
        <v>2132</v>
      </c>
      <c r="P1573" s="189" t="s">
        <v>2752</v>
      </c>
      <c r="Q1573" s="63" t="s">
        <v>1524</v>
      </c>
      <c r="R1573" s="215" t="s">
        <v>445</v>
      </c>
    </row>
    <row r="1574" spans="1:18">
      <c r="A1574" s="189" t="s">
        <v>2364</v>
      </c>
      <c r="B1574" s="216">
        <v>25400</v>
      </c>
      <c r="C1574" s="40" t="s">
        <v>2923</v>
      </c>
      <c r="D1574" s="216">
        <v>931220</v>
      </c>
      <c r="E1574" s="40" t="s">
        <v>529</v>
      </c>
      <c r="F1574" s="216" t="s">
        <v>1377</v>
      </c>
      <c r="G1574" s="40" t="s">
        <v>1377</v>
      </c>
      <c r="H1574" s="216">
        <v>527660</v>
      </c>
      <c r="I1574" s="328" t="s">
        <v>112</v>
      </c>
      <c r="J1574" s="61">
        <v>931104</v>
      </c>
      <c r="K1574" s="63" t="s">
        <v>1766</v>
      </c>
      <c r="L1574" s="215" t="s">
        <v>117</v>
      </c>
      <c r="M1574" s="218" t="s">
        <v>2132</v>
      </c>
      <c r="P1574" s="189" t="s">
        <v>256</v>
      </c>
      <c r="Q1574" s="63" t="s">
        <v>1524</v>
      </c>
      <c r="R1574" s="215" t="s">
        <v>445</v>
      </c>
    </row>
    <row r="1575" spans="1:18">
      <c r="A1575" s="189" t="s">
        <v>2366</v>
      </c>
      <c r="B1575" s="216">
        <v>25400</v>
      </c>
      <c r="C1575" s="40" t="s">
        <v>2923</v>
      </c>
      <c r="D1575" s="216">
        <v>931235</v>
      </c>
      <c r="E1575" s="40" t="s">
        <v>46</v>
      </c>
      <c r="F1575" s="216" t="s">
        <v>1377</v>
      </c>
      <c r="G1575" s="40" t="s">
        <v>1377</v>
      </c>
      <c r="H1575" s="216">
        <v>527660</v>
      </c>
      <c r="I1575" s="328" t="s">
        <v>112</v>
      </c>
      <c r="J1575" s="61">
        <v>931104</v>
      </c>
      <c r="K1575" s="63" t="s">
        <v>1766</v>
      </c>
      <c r="L1575" s="215" t="s">
        <v>46</v>
      </c>
      <c r="M1575" s="218" t="s">
        <v>2132</v>
      </c>
      <c r="P1575" s="189" t="s">
        <v>266</v>
      </c>
      <c r="Q1575" s="63" t="s">
        <v>1524</v>
      </c>
      <c r="R1575" s="215" t="s">
        <v>445</v>
      </c>
    </row>
    <row r="1576" spans="1:18">
      <c r="A1576" s="189" t="s">
        <v>2718</v>
      </c>
      <c r="B1576" s="216">
        <v>25400</v>
      </c>
      <c r="C1576" s="40" t="s">
        <v>2923</v>
      </c>
      <c r="D1576" s="358">
        <v>931245</v>
      </c>
      <c r="E1576" s="40" t="s">
        <v>429</v>
      </c>
      <c r="F1576" s="350"/>
      <c r="G1576" s="40" t="s">
        <v>1377</v>
      </c>
      <c r="H1576" s="358">
        <v>527660</v>
      </c>
      <c r="I1576" s="328" t="s">
        <v>112</v>
      </c>
      <c r="J1576" s="350">
        <v>931104</v>
      </c>
      <c r="K1576" s="63" t="s">
        <v>1766</v>
      </c>
      <c r="L1576" s="215" t="s">
        <v>429</v>
      </c>
      <c r="M1576" s="218" t="s">
        <v>2132</v>
      </c>
      <c r="P1576" s="189" t="s">
        <v>233</v>
      </c>
      <c r="Q1576" s="63" t="s">
        <v>1524</v>
      </c>
      <c r="R1576" s="215" t="s">
        <v>445</v>
      </c>
    </row>
    <row r="1577" spans="1:18">
      <c r="A1577" s="189" t="s">
        <v>673</v>
      </c>
      <c r="B1577" s="216">
        <v>25400</v>
      </c>
      <c r="C1577" s="40" t="s">
        <v>2923</v>
      </c>
      <c r="D1577" s="216">
        <v>931260</v>
      </c>
      <c r="E1577" s="40" t="s">
        <v>115</v>
      </c>
      <c r="F1577" s="216"/>
      <c r="G1577" s="40" t="s">
        <v>1377</v>
      </c>
      <c r="H1577" s="216">
        <v>527660</v>
      </c>
      <c r="I1577" s="328" t="s">
        <v>112</v>
      </c>
      <c r="J1577" s="61">
        <v>931104</v>
      </c>
      <c r="K1577" s="63" t="s">
        <v>1766</v>
      </c>
      <c r="L1577" s="215" t="s">
        <v>115</v>
      </c>
      <c r="M1577" s="218" t="s">
        <v>2132</v>
      </c>
      <c r="P1577" s="189" t="s">
        <v>883</v>
      </c>
      <c r="Q1577" s="63" t="s">
        <v>1524</v>
      </c>
      <c r="R1577" s="215" t="s">
        <v>445</v>
      </c>
    </row>
    <row r="1578" spans="1:18">
      <c r="A1578" s="189" t="s">
        <v>1340</v>
      </c>
      <c r="B1578" s="216">
        <v>25400</v>
      </c>
      <c r="C1578" s="40" t="s">
        <v>2923</v>
      </c>
      <c r="D1578" s="216">
        <v>931265</v>
      </c>
      <c r="E1578" s="40" t="s">
        <v>2932</v>
      </c>
      <c r="F1578" s="216"/>
      <c r="G1578" s="40" t="s">
        <v>1377</v>
      </c>
      <c r="H1578" s="216">
        <v>527660</v>
      </c>
      <c r="I1578" s="328" t="s">
        <v>112</v>
      </c>
      <c r="J1578" s="61">
        <v>931104</v>
      </c>
      <c r="K1578" s="63" t="s">
        <v>1766</v>
      </c>
      <c r="L1578" s="215" t="s">
        <v>1339</v>
      </c>
      <c r="M1578" s="218" t="s">
        <v>2132</v>
      </c>
      <c r="P1578" s="189" t="s">
        <v>239</v>
      </c>
      <c r="Q1578" s="63" t="s">
        <v>1524</v>
      </c>
      <c r="R1578" s="215" t="s">
        <v>445</v>
      </c>
    </row>
    <row r="1579" spans="1:18">
      <c r="A1579" s="189" t="s">
        <v>2548</v>
      </c>
      <c r="B1579" s="216">
        <v>25400</v>
      </c>
      <c r="C1579" s="40" t="s">
        <v>2923</v>
      </c>
      <c r="D1579" s="216">
        <v>931400</v>
      </c>
      <c r="E1579" s="40" t="s">
        <v>2934</v>
      </c>
      <c r="F1579" s="216" t="s">
        <v>518</v>
      </c>
      <c r="G1579" s="40" t="s">
        <v>2935</v>
      </c>
      <c r="H1579" s="216">
        <v>527660</v>
      </c>
      <c r="I1579" s="328" t="s">
        <v>112</v>
      </c>
      <c r="J1579" s="61">
        <v>931104</v>
      </c>
      <c r="K1579" s="63" t="s">
        <v>1524</v>
      </c>
      <c r="L1579" s="215" t="s">
        <v>326</v>
      </c>
      <c r="M1579" s="218" t="s">
        <v>2132</v>
      </c>
      <c r="P1579" s="189" t="s">
        <v>1416</v>
      </c>
      <c r="Q1579" s="63" t="s">
        <v>1524</v>
      </c>
      <c r="R1579" s="215" t="s">
        <v>445</v>
      </c>
    </row>
    <row r="1580" spans="1:18">
      <c r="A1580" s="189" t="s">
        <v>257</v>
      </c>
      <c r="B1580" s="216">
        <v>25400</v>
      </c>
      <c r="C1580" s="40" t="s">
        <v>2923</v>
      </c>
      <c r="D1580" s="216">
        <v>931400</v>
      </c>
      <c r="E1580" s="40" t="s">
        <v>2934</v>
      </c>
      <c r="F1580" s="216" t="s">
        <v>515</v>
      </c>
      <c r="G1580" s="40" t="s">
        <v>2937</v>
      </c>
      <c r="H1580" s="216">
        <v>527660</v>
      </c>
      <c r="I1580" s="328" t="s">
        <v>112</v>
      </c>
      <c r="J1580" s="61">
        <v>931104</v>
      </c>
      <c r="K1580" s="63" t="s">
        <v>1524</v>
      </c>
      <c r="L1580" s="215" t="s">
        <v>445</v>
      </c>
      <c r="M1580" s="218" t="s">
        <v>2132</v>
      </c>
      <c r="P1580" s="189" t="s">
        <v>1510</v>
      </c>
      <c r="Q1580" s="63" t="s">
        <v>1524</v>
      </c>
      <c r="R1580" s="215" t="s">
        <v>445</v>
      </c>
    </row>
    <row r="1581" spans="1:18">
      <c r="A1581" s="189" t="s">
        <v>1314</v>
      </c>
      <c r="B1581" s="216">
        <v>25400</v>
      </c>
      <c r="C1581" s="40" t="s">
        <v>2923</v>
      </c>
      <c r="D1581" s="216">
        <v>931400</v>
      </c>
      <c r="E1581" s="40" t="s">
        <v>2934</v>
      </c>
      <c r="F1581" s="216" t="s">
        <v>513</v>
      </c>
      <c r="G1581" s="40" t="s">
        <v>2938</v>
      </c>
      <c r="H1581" s="216">
        <v>527660</v>
      </c>
      <c r="I1581" s="328" t="s">
        <v>112</v>
      </c>
      <c r="J1581" s="61">
        <v>931104</v>
      </c>
      <c r="K1581" s="63" t="s">
        <v>1524</v>
      </c>
      <c r="L1581" s="215" t="s">
        <v>446</v>
      </c>
      <c r="M1581" s="218" t="s">
        <v>2132</v>
      </c>
      <c r="P1581" s="189" t="s">
        <v>1635</v>
      </c>
      <c r="Q1581" s="63" t="s">
        <v>1524</v>
      </c>
      <c r="R1581" s="215" t="s">
        <v>445</v>
      </c>
    </row>
    <row r="1582" spans="1:18">
      <c r="A1582" s="189" t="s">
        <v>390</v>
      </c>
      <c r="B1582" s="216">
        <v>25400</v>
      </c>
      <c r="C1582" s="40" t="s">
        <v>2923</v>
      </c>
      <c r="D1582" s="216">
        <v>931400</v>
      </c>
      <c r="E1582" s="40" t="s">
        <v>2934</v>
      </c>
      <c r="F1582" s="216" t="s">
        <v>520</v>
      </c>
      <c r="G1582" s="40" t="s">
        <v>2940</v>
      </c>
      <c r="H1582" s="216">
        <v>527660</v>
      </c>
      <c r="I1582" s="328" t="s">
        <v>112</v>
      </c>
      <c r="J1582" s="61">
        <v>931104</v>
      </c>
      <c r="K1582" s="63" t="s">
        <v>1524</v>
      </c>
      <c r="L1582" s="215" t="s">
        <v>447</v>
      </c>
      <c r="M1582" s="218" t="s">
        <v>2132</v>
      </c>
      <c r="P1582" s="189" t="s">
        <v>2634</v>
      </c>
      <c r="Q1582" s="63" t="s">
        <v>1524</v>
      </c>
      <c r="R1582" s="215" t="s">
        <v>445</v>
      </c>
    </row>
    <row r="1583" spans="1:18">
      <c r="A1583" s="189" t="s">
        <v>1128</v>
      </c>
      <c r="B1583" s="216">
        <v>25420</v>
      </c>
      <c r="C1583" s="40" t="s">
        <v>449</v>
      </c>
      <c r="D1583" s="216">
        <v>931401</v>
      </c>
      <c r="E1583" s="40" t="s">
        <v>2950</v>
      </c>
      <c r="F1583" s="216"/>
      <c r="G1583" s="40" t="s">
        <v>1377</v>
      </c>
      <c r="H1583" s="216">
        <v>527660</v>
      </c>
      <c r="I1583" s="328" t="s">
        <v>112</v>
      </c>
      <c r="J1583" s="61">
        <v>931180</v>
      </c>
      <c r="K1583" s="63" t="s">
        <v>449</v>
      </c>
      <c r="L1583" s="215" t="s">
        <v>503</v>
      </c>
      <c r="M1583" s="218" t="s">
        <v>2132</v>
      </c>
      <c r="P1583" s="189" t="s">
        <v>1388</v>
      </c>
      <c r="Q1583" s="63" t="s">
        <v>1524</v>
      </c>
      <c r="R1583" s="215" t="s">
        <v>445</v>
      </c>
    </row>
    <row r="1584" spans="1:18">
      <c r="A1584" s="189" t="s">
        <v>1278</v>
      </c>
      <c r="B1584" s="216">
        <v>25550</v>
      </c>
      <c r="C1584" s="40" t="s">
        <v>2955</v>
      </c>
      <c r="D1584" s="216">
        <v>931101</v>
      </c>
      <c r="E1584" s="40" t="s">
        <v>2956</v>
      </c>
      <c r="F1584" s="216"/>
      <c r="G1584" s="40" t="s">
        <v>1377</v>
      </c>
      <c r="H1584" s="329">
        <v>515160</v>
      </c>
      <c r="I1584" s="328" t="s">
        <v>476</v>
      </c>
      <c r="J1584" s="61">
        <v>931101</v>
      </c>
      <c r="K1584" s="63" t="s">
        <v>47</v>
      </c>
      <c r="L1584" s="215" t="s">
        <v>443</v>
      </c>
      <c r="M1584" s="331" t="s">
        <v>2547</v>
      </c>
      <c r="P1584" s="189" t="s">
        <v>248</v>
      </c>
      <c r="Q1584" s="63" t="s">
        <v>1524</v>
      </c>
      <c r="R1584" s="215" t="s">
        <v>445</v>
      </c>
    </row>
    <row r="1585" spans="1:18">
      <c r="A1585" s="189" t="s">
        <v>792</v>
      </c>
      <c r="B1585" s="216">
        <v>25540</v>
      </c>
      <c r="C1585" s="40" t="s">
        <v>442</v>
      </c>
      <c r="D1585" s="216">
        <v>931116</v>
      </c>
      <c r="E1585" s="40" t="s">
        <v>442</v>
      </c>
      <c r="F1585" s="216"/>
      <c r="G1585" s="40" t="s">
        <v>1377</v>
      </c>
      <c r="H1585" s="329">
        <v>515160</v>
      </c>
      <c r="I1585" s="328" t="s">
        <v>476</v>
      </c>
      <c r="J1585" s="61">
        <v>931116</v>
      </c>
      <c r="K1585" s="63" t="s">
        <v>47</v>
      </c>
      <c r="L1585" s="215" t="s">
        <v>442</v>
      </c>
      <c r="M1585" s="331" t="s">
        <v>2547</v>
      </c>
      <c r="P1585" s="189" t="s">
        <v>889</v>
      </c>
      <c r="Q1585" s="63" t="s">
        <v>1524</v>
      </c>
      <c r="R1585" s="215" t="s">
        <v>445</v>
      </c>
    </row>
    <row r="1586" spans="1:18">
      <c r="A1586" s="189" t="s">
        <v>1277</v>
      </c>
      <c r="B1586" s="216">
        <v>25400</v>
      </c>
      <c r="C1586" s="40" t="s">
        <v>2923</v>
      </c>
      <c r="D1586" s="216">
        <v>931119</v>
      </c>
      <c r="E1586" s="40" t="s">
        <v>23</v>
      </c>
      <c r="F1586" s="216"/>
      <c r="G1586" s="40" t="s">
        <v>1377</v>
      </c>
      <c r="H1586" s="329">
        <v>515160</v>
      </c>
      <c r="I1586" s="328" t="s">
        <v>476</v>
      </c>
      <c r="J1586" s="61">
        <v>931104</v>
      </c>
      <c r="K1586" s="63" t="s">
        <v>23</v>
      </c>
      <c r="L1586" s="215" t="s">
        <v>506</v>
      </c>
      <c r="M1586" s="331" t="s">
        <v>2547</v>
      </c>
      <c r="P1586" s="189" t="s">
        <v>254</v>
      </c>
      <c r="Q1586" s="63" t="s">
        <v>1524</v>
      </c>
      <c r="R1586" s="215" t="s">
        <v>445</v>
      </c>
    </row>
    <row r="1587" spans="1:18">
      <c r="A1587" s="189" t="s">
        <v>752</v>
      </c>
      <c r="B1587" s="216">
        <v>25590</v>
      </c>
      <c r="C1587" s="40" t="s">
        <v>1564</v>
      </c>
      <c r="D1587" s="216">
        <v>931150</v>
      </c>
      <c r="E1587" s="40" t="s">
        <v>1564</v>
      </c>
      <c r="F1587" s="216"/>
      <c r="G1587" s="40" t="s">
        <v>1377</v>
      </c>
      <c r="H1587" s="329">
        <v>515160</v>
      </c>
      <c r="I1587" s="328" t="s">
        <v>476</v>
      </c>
      <c r="J1587" s="61">
        <v>931150</v>
      </c>
      <c r="K1587" s="63" t="s">
        <v>47</v>
      </c>
      <c r="L1587" s="215" t="s">
        <v>1564</v>
      </c>
      <c r="M1587" s="331" t="s">
        <v>2547</v>
      </c>
      <c r="P1587" s="189" t="s">
        <v>2015</v>
      </c>
      <c r="Q1587" s="63" t="s">
        <v>1524</v>
      </c>
      <c r="R1587" s="215" t="s">
        <v>445</v>
      </c>
    </row>
    <row r="1588" spans="1:18">
      <c r="A1588" s="189" t="s">
        <v>2391</v>
      </c>
      <c r="B1588" s="216">
        <v>25430</v>
      </c>
      <c r="C1588" s="40" t="s">
        <v>2951</v>
      </c>
      <c r="D1588" s="216">
        <v>931170</v>
      </c>
      <c r="E1588" s="40" t="s">
        <v>1515</v>
      </c>
      <c r="F1588" s="216" t="s">
        <v>526</v>
      </c>
      <c r="G1588" s="40" t="s">
        <v>2926</v>
      </c>
      <c r="H1588" s="329">
        <v>515160</v>
      </c>
      <c r="I1588" s="328" t="s">
        <v>476</v>
      </c>
      <c r="J1588" s="61">
        <v>931115</v>
      </c>
      <c r="K1588" s="63" t="s">
        <v>47</v>
      </c>
      <c r="L1588" s="215" t="s">
        <v>508</v>
      </c>
      <c r="M1588" s="331" t="s">
        <v>2547</v>
      </c>
      <c r="P1588" s="189" t="s">
        <v>1362</v>
      </c>
      <c r="Q1588" s="63" t="s">
        <v>1524</v>
      </c>
      <c r="R1588" s="215" t="s">
        <v>445</v>
      </c>
    </row>
    <row r="1589" spans="1:18">
      <c r="A1589" s="189" t="s">
        <v>1615</v>
      </c>
      <c r="B1589" s="216">
        <v>25430</v>
      </c>
      <c r="C1589" s="40" t="s">
        <v>2951</v>
      </c>
      <c r="D1589" s="216">
        <v>931170</v>
      </c>
      <c r="E1589" s="40" t="s">
        <v>1515</v>
      </c>
      <c r="F1589" s="216"/>
      <c r="G1589" s="40" t="s">
        <v>1377</v>
      </c>
      <c r="H1589" s="329">
        <v>515160</v>
      </c>
      <c r="I1589" s="328" t="s">
        <v>476</v>
      </c>
      <c r="J1589" s="61">
        <v>931170</v>
      </c>
      <c r="K1589" s="63" t="s">
        <v>47</v>
      </c>
      <c r="L1589" s="215" t="s">
        <v>508</v>
      </c>
      <c r="M1589" s="331" t="s">
        <v>2547</v>
      </c>
      <c r="P1589" s="189" t="s">
        <v>245</v>
      </c>
      <c r="Q1589" s="63" t="s">
        <v>1524</v>
      </c>
      <c r="R1589" s="215" t="s">
        <v>445</v>
      </c>
    </row>
    <row r="1590" spans="1:18">
      <c r="A1590" s="189" t="s">
        <v>1104</v>
      </c>
      <c r="B1590" s="216">
        <v>25420</v>
      </c>
      <c r="C1590" s="40" t="s">
        <v>449</v>
      </c>
      <c r="D1590" s="216">
        <v>931180</v>
      </c>
      <c r="E1590" s="40" t="s">
        <v>449</v>
      </c>
      <c r="F1590" s="216"/>
      <c r="G1590" s="40" t="s">
        <v>1377</v>
      </c>
      <c r="H1590" s="329">
        <v>515160</v>
      </c>
      <c r="I1590" s="328" t="s">
        <v>476</v>
      </c>
      <c r="J1590" s="61">
        <v>931180</v>
      </c>
      <c r="K1590" s="63" t="s">
        <v>449</v>
      </c>
      <c r="L1590" s="215" t="s">
        <v>505</v>
      </c>
      <c r="M1590" s="331" t="s">
        <v>2547</v>
      </c>
      <c r="P1590" s="189" t="s">
        <v>241</v>
      </c>
      <c r="Q1590" s="63" t="s">
        <v>1524</v>
      </c>
      <c r="R1590" s="215" t="s">
        <v>445</v>
      </c>
    </row>
    <row r="1591" spans="1:18">
      <c r="A1591" s="189" t="s">
        <v>1809</v>
      </c>
      <c r="B1591" s="216">
        <v>25400</v>
      </c>
      <c r="C1591" s="40" t="s">
        <v>2923</v>
      </c>
      <c r="D1591" s="216">
        <v>931210</v>
      </c>
      <c r="E1591" s="40" t="s">
        <v>510</v>
      </c>
      <c r="F1591" s="216" t="s">
        <v>1377</v>
      </c>
      <c r="G1591" s="40" t="s">
        <v>1377</v>
      </c>
      <c r="H1591" s="329">
        <v>515160</v>
      </c>
      <c r="I1591" s="328" t="s">
        <v>476</v>
      </c>
      <c r="J1591" s="61">
        <v>931104</v>
      </c>
      <c r="K1591" s="63" t="s">
        <v>450</v>
      </c>
      <c r="L1591" s="215" t="s">
        <v>510</v>
      </c>
      <c r="M1591" s="331" t="s">
        <v>2547</v>
      </c>
      <c r="P1591" s="189" t="s">
        <v>244</v>
      </c>
      <c r="Q1591" s="63" t="s">
        <v>1524</v>
      </c>
      <c r="R1591" s="215" t="s">
        <v>445</v>
      </c>
    </row>
    <row r="1592" spans="1:18">
      <c r="A1592" s="189" t="s">
        <v>538</v>
      </c>
      <c r="B1592" s="216">
        <v>25400</v>
      </c>
      <c r="C1592" s="40" t="s">
        <v>2923</v>
      </c>
      <c r="D1592" s="216">
        <v>931220</v>
      </c>
      <c r="E1592" s="40" t="s">
        <v>529</v>
      </c>
      <c r="F1592" s="216"/>
      <c r="G1592" s="40" t="s">
        <v>1377</v>
      </c>
      <c r="H1592" s="329">
        <v>515160</v>
      </c>
      <c r="I1592" s="328" t="s">
        <v>476</v>
      </c>
      <c r="J1592" s="61">
        <v>931104</v>
      </c>
      <c r="K1592" s="63" t="s">
        <v>1766</v>
      </c>
      <c r="L1592" s="215" t="s">
        <v>117</v>
      </c>
      <c r="M1592" s="331" t="s">
        <v>2547</v>
      </c>
      <c r="P1592" s="189" t="s">
        <v>246</v>
      </c>
      <c r="Q1592" s="63" t="s">
        <v>1524</v>
      </c>
      <c r="R1592" s="215" t="s">
        <v>445</v>
      </c>
    </row>
    <row r="1593" spans="1:18">
      <c r="A1593" s="189" t="s">
        <v>840</v>
      </c>
      <c r="B1593" s="216">
        <v>25400</v>
      </c>
      <c r="C1593" s="40" t="s">
        <v>2923</v>
      </c>
      <c r="D1593" s="216">
        <v>931230</v>
      </c>
      <c r="E1593" s="40" t="s">
        <v>2931</v>
      </c>
      <c r="F1593" s="216"/>
      <c r="G1593" s="40" t="s">
        <v>1377</v>
      </c>
      <c r="H1593" s="329">
        <v>515160</v>
      </c>
      <c r="I1593" s="328" t="s">
        <v>476</v>
      </c>
      <c r="J1593" s="61">
        <v>931104</v>
      </c>
      <c r="K1593" s="63" t="s">
        <v>47</v>
      </c>
      <c r="L1593" s="215" t="s">
        <v>507</v>
      </c>
      <c r="M1593" s="331" t="s">
        <v>2547</v>
      </c>
      <c r="P1593" s="189" t="s">
        <v>242</v>
      </c>
      <c r="Q1593" s="63" t="s">
        <v>1524</v>
      </c>
      <c r="R1593" s="215" t="s">
        <v>445</v>
      </c>
    </row>
    <row r="1594" spans="1:18">
      <c r="A1594" s="189" t="s">
        <v>567</v>
      </c>
      <c r="B1594" s="216">
        <v>25400</v>
      </c>
      <c r="C1594" s="40" t="s">
        <v>2923</v>
      </c>
      <c r="D1594" s="216">
        <v>931235</v>
      </c>
      <c r="E1594" s="40" t="s">
        <v>46</v>
      </c>
      <c r="F1594" s="216"/>
      <c r="G1594" s="40" t="s">
        <v>1377</v>
      </c>
      <c r="H1594" s="329">
        <v>515160</v>
      </c>
      <c r="I1594" s="328" t="s">
        <v>476</v>
      </c>
      <c r="J1594" s="61">
        <v>931104</v>
      </c>
      <c r="K1594" s="63" t="s">
        <v>1766</v>
      </c>
      <c r="L1594" s="215" t="s">
        <v>46</v>
      </c>
      <c r="M1594" s="331" t="s">
        <v>2547</v>
      </c>
      <c r="P1594" s="189" t="s">
        <v>247</v>
      </c>
      <c r="Q1594" s="63" t="s">
        <v>1524</v>
      </c>
      <c r="R1594" s="215" t="s">
        <v>445</v>
      </c>
    </row>
    <row r="1595" spans="1:18">
      <c r="A1595" s="189" t="s">
        <v>1364</v>
      </c>
      <c r="B1595" s="216">
        <v>25400</v>
      </c>
      <c r="C1595" s="40" t="s">
        <v>2923</v>
      </c>
      <c r="D1595" s="216">
        <v>931240</v>
      </c>
      <c r="E1595" s="40" t="s">
        <v>104</v>
      </c>
      <c r="F1595" s="216"/>
      <c r="G1595" s="40" t="s">
        <v>1377</v>
      </c>
      <c r="H1595" s="329">
        <v>515160</v>
      </c>
      <c r="I1595" s="328" t="s">
        <v>476</v>
      </c>
      <c r="J1595" s="61">
        <v>931104</v>
      </c>
      <c r="K1595" s="63" t="s">
        <v>1766</v>
      </c>
      <c r="L1595" s="215" t="s">
        <v>104</v>
      </c>
      <c r="M1595" s="331" t="s">
        <v>2547</v>
      </c>
      <c r="P1595" s="189" t="s">
        <v>243</v>
      </c>
      <c r="Q1595" s="63" t="s">
        <v>1524</v>
      </c>
      <c r="R1595" s="215" t="s">
        <v>445</v>
      </c>
    </row>
    <row r="1596" spans="1:18">
      <c r="A1596" s="189" t="s">
        <v>962</v>
      </c>
      <c r="B1596" s="216">
        <v>25400</v>
      </c>
      <c r="C1596" s="40" t="s">
        <v>2923</v>
      </c>
      <c r="D1596" s="216">
        <v>931400</v>
      </c>
      <c r="E1596" s="40" t="s">
        <v>2934</v>
      </c>
      <c r="F1596" s="216"/>
      <c r="G1596" s="40" t="s">
        <v>1377</v>
      </c>
      <c r="H1596" s="329">
        <v>515160</v>
      </c>
      <c r="I1596" s="328" t="s">
        <v>476</v>
      </c>
      <c r="J1596" s="61">
        <v>931104</v>
      </c>
      <c r="K1596" s="63" t="s">
        <v>1524</v>
      </c>
      <c r="L1596" s="215" t="s">
        <v>1913</v>
      </c>
      <c r="M1596" s="331" t="s">
        <v>2547</v>
      </c>
      <c r="P1596" s="189" t="s">
        <v>252</v>
      </c>
      <c r="Q1596" s="63" t="s">
        <v>1524</v>
      </c>
      <c r="R1596" s="215" t="s">
        <v>445</v>
      </c>
    </row>
    <row r="1597" spans="1:18">
      <c r="A1597" s="189" t="s">
        <v>1816</v>
      </c>
      <c r="B1597" s="216">
        <v>25400</v>
      </c>
      <c r="C1597" s="40" t="s">
        <v>2923</v>
      </c>
      <c r="D1597" s="216">
        <v>931220</v>
      </c>
      <c r="E1597" s="40" t="s">
        <v>529</v>
      </c>
      <c r="F1597" s="216" t="s">
        <v>1377</v>
      </c>
      <c r="G1597" s="40" t="s">
        <v>1377</v>
      </c>
      <c r="H1597" s="216">
        <v>518180</v>
      </c>
      <c r="I1597" s="328" t="s">
        <v>1815</v>
      </c>
      <c r="J1597" s="61">
        <v>931104</v>
      </c>
      <c r="K1597" s="63" t="s">
        <v>1766</v>
      </c>
      <c r="L1597" s="215" t="s">
        <v>117</v>
      </c>
      <c r="M1597" s="218" t="s">
        <v>1950</v>
      </c>
      <c r="P1597" s="189" t="s">
        <v>887</v>
      </c>
      <c r="Q1597" s="63" t="s">
        <v>1524</v>
      </c>
      <c r="R1597" s="215" t="s">
        <v>445</v>
      </c>
    </row>
    <row r="1598" spans="1:18">
      <c r="A1598" s="189" t="s">
        <v>2233</v>
      </c>
      <c r="B1598" s="216">
        <v>25550</v>
      </c>
      <c r="C1598" s="40" t="s">
        <v>2955</v>
      </c>
      <c r="D1598" s="216">
        <v>931101</v>
      </c>
      <c r="E1598" s="40" t="s">
        <v>2956</v>
      </c>
      <c r="F1598" s="216" t="s">
        <v>1377</v>
      </c>
      <c r="G1598" s="40" t="s">
        <v>1377</v>
      </c>
      <c r="H1598" s="216">
        <v>510420</v>
      </c>
      <c r="I1598" s="328" t="s">
        <v>464</v>
      </c>
      <c r="J1598" s="61">
        <v>931101</v>
      </c>
      <c r="K1598" s="63" t="s">
        <v>47</v>
      </c>
      <c r="L1598" s="215" t="s">
        <v>443</v>
      </c>
      <c r="M1598" s="218" t="s">
        <v>1950</v>
      </c>
      <c r="P1598" s="189" t="s">
        <v>249</v>
      </c>
      <c r="Q1598" s="63" t="s">
        <v>1524</v>
      </c>
      <c r="R1598" s="215" t="s">
        <v>445</v>
      </c>
    </row>
    <row r="1599" spans="1:18">
      <c r="A1599" s="189" t="s">
        <v>783</v>
      </c>
      <c r="B1599" s="216">
        <v>25540</v>
      </c>
      <c r="C1599" s="40" t="s">
        <v>442</v>
      </c>
      <c r="D1599" s="216">
        <v>931116</v>
      </c>
      <c r="E1599" s="40" t="s">
        <v>442</v>
      </c>
      <c r="F1599" s="216"/>
      <c r="G1599" s="40" t="s">
        <v>1377</v>
      </c>
      <c r="H1599" s="216">
        <v>510420</v>
      </c>
      <c r="I1599" s="328" t="s">
        <v>464</v>
      </c>
      <c r="J1599" s="61">
        <v>931116</v>
      </c>
      <c r="K1599" s="63" t="s">
        <v>47</v>
      </c>
      <c r="L1599" s="215" t="s">
        <v>442</v>
      </c>
      <c r="M1599" s="218" t="s">
        <v>1950</v>
      </c>
      <c r="P1599" s="189" t="s">
        <v>257</v>
      </c>
      <c r="Q1599" s="63" t="s">
        <v>1524</v>
      </c>
      <c r="R1599" s="215" t="s">
        <v>445</v>
      </c>
    </row>
    <row r="1600" spans="1:18">
      <c r="A1600" s="189" t="s">
        <v>677</v>
      </c>
      <c r="B1600" s="216">
        <v>25400</v>
      </c>
      <c r="C1600" s="40" t="s">
        <v>2923</v>
      </c>
      <c r="D1600" s="216">
        <v>931119</v>
      </c>
      <c r="E1600" s="40" t="s">
        <v>23</v>
      </c>
      <c r="F1600" s="216" t="s">
        <v>521</v>
      </c>
      <c r="G1600" s="40" t="s">
        <v>2924</v>
      </c>
      <c r="H1600" s="216">
        <v>510420</v>
      </c>
      <c r="I1600" s="328" t="s">
        <v>464</v>
      </c>
      <c r="J1600" s="61">
        <v>931104</v>
      </c>
      <c r="K1600" s="63" t="s">
        <v>23</v>
      </c>
      <c r="L1600" s="215" t="s">
        <v>435</v>
      </c>
      <c r="M1600" s="218" t="s">
        <v>1950</v>
      </c>
      <c r="P1600" s="189" t="s">
        <v>881</v>
      </c>
      <c r="Q1600" s="63" t="s">
        <v>1524</v>
      </c>
      <c r="R1600" s="215" t="s">
        <v>445</v>
      </c>
    </row>
    <row r="1601" spans="1:18">
      <c r="A1601" s="189" t="s">
        <v>690</v>
      </c>
      <c r="B1601" s="216">
        <v>25400</v>
      </c>
      <c r="C1601" s="40" t="s">
        <v>2923</v>
      </c>
      <c r="D1601" s="216">
        <v>931119</v>
      </c>
      <c r="E1601" s="40" t="s">
        <v>23</v>
      </c>
      <c r="F1601" s="216" t="s">
        <v>522</v>
      </c>
      <c r="G1601" s="40" t="s">
        <v>2925</v>
      </c>
      <c r="H1601" s="216">
        <v>510420</v>
      </c>
      <c r="I1601" s="328" t="s">
        <v>464</v>
      </c>
      <c r="J1601" s="61">
        <v>931104</v>
      </c>
      <c r="K1601" s="63" t="s">
        <v>23</v>
      </c>
      <c r="L1601" s="215" t="s">
        <v>436</v>
      </c>
      <c r="M1601" s="218" t="s">
        <v>1950</v>
      </c>
      <c r="P1601" s="189" t="s">
        <v>262</v>
      </c>
      <c r="Q1601" s="63" t="s">
        <v>1524</v>
      </c>
      <c r="R1601" s="215" t="s">
        <v>445</v>
      </c>
    </row>
    <row r="1602" spans="1:18">
      <c r="A1602" s="189" t="s">
        <v>1303</v>
      </c>
      <c r="B1602" s="216">
        <v>25400</v>
      </c>
      <c r="C1602" s="40" t="s">
        <v>2923</v>
      </c>
      <c r="D1602" s="216">
        <v>931119</v>
      </c>
      <c r="E1602" s="40" t="s">
        <v>23</v>
      </c>
      <c r="F1602" s="216" t="s">
        <v>526</v>
      </c>
      <c r="G1602" s="40" t="s">
        <v>2926</v>
      </c>
      <c r="H1602" s="216">
        <v>510420</v>
      </c>
      <c r="I1602" s="328" t="s">
        <v>464</v>
      </c>
      <c r="J1602" s="61">
        <v>931104</v>
      </c>
      <c r="K1602" s="63" t="s">
        <v>23</v>
      </c>
      <c r="L1602" s="215" t="s">
        <v>439</v>
      </c>
      <c r="M1602" s="218" t="s">
        <v>1950</v>
      </c>
      <c r="P1602" s="189" t="s">
        <v>2632</v>
      </c>
      <c r="Q1602" s="63" t="s">
        <v>1524</v>
      </c>
      <c r="R1602" s="215" t="s">
        <v>445</v>
      </c>
    </row>
    <row r="1603" spans="1:18">
      <c r="A1603" s="189" t="s">
        <v>702</v>
      </c>
      <c r="B1603" s="216">
        <v>25400</v>
      </c>
      <c r="C1603" s="40" t="s">
        <v>2923</v>
      </c>
      <c r="D1603" s="216">
        <v>931119</v>
      </c>
      <c r="E1603" s="40" t="s">
        <v>23</v>
      </c>
      <c r="F1603" s="216"/>
      <c r="G1603" s="40" t="s">
        <v>1377</v>
      </c>
      <c r="H1603" s="216">
        <v>510420</v>
      </c>
      <c r="I1603" s="328" t="s">
        <v>464</v>
      </c>
      <c r="J1603" s="61">
        <v>931104</v>
      </c>
      <c r="K1603" s="63" t="s">
        <v>23</v>
      </c>
      <c r="L1603" s="215" t="s">
        <v>506</v>
      </c>
      <c r="M1603" s="218" t="s">
        <v>1950</v>
      </c>
      <c r="P1603" s="189" t="s">
        <v>234</v>
      </c>
      <c r="Q1603" s="63" t="s">
        <v>1524</v>
      </c>
      <c r="R1603" s="215" t="s">
        <v>445</v>
      </c>
    </row>
    <row r="1604" spans="1:18">
      <c r="A1604" s="189" t="s">
        <v>2039</v>
      </c>
      <c r="B1604" s="216">
        <v>25400</v>
      </c>
      <c r="C1604" s="40" t="s">
        <v>2923</v>
      </c>
      <c r="D1604" s="216">
        <v>931119</v>
      </c>
      <c r="E1604" s="40" t="s">
        <v>23</v>
      </c>
      <c r="F1604" s="216" t="s">
        <v>527</v>
      </c>
      <c r="G1604" s="40" t="s">
        <v>2927</v>
      </c>
      <c r="H1604" s="216">
        <v>510420</v>
      </c>
      <c r="I1604" s="328" t="s">
        <v>464</v>
      </c>
      <c r="J1604" s="61">
        <v>931104</v>
      </c>
      <c r="K1604" s="63" t="s">
        <v>23</v>
      </c>
      <c r="L1604" s="215" t="s">
        <v>440</v>
      </c>
      <c r="M1604" s="218" t="s">
        <v>1950</v>
      </c>
      <c r="P1604" s="189" t="s">
        <v>250</v>
      </c>
      <c r="Q1604" s="63" t="s">
        <v>1524</v>
      </c>
      <c r="R1604" s="215" t="s">
        <v>445</v>
      </c>
    </row>
    <row r="1605" spans="1:18">
      <c r="A1605" s="189" t="s">
        <v>714</v>
      </c>
      <c r="B1605" s="216">
        <v>25400</v>
      </c>
      <c r="C1605" s="40" t="s">
        <v>2923</v>
      </c>
      <c r="D1605" s="216">
        <v>931119</v>
      </c>
      <c r="E1605" s="40" t="s">
        <v>23</v>
      </c>
      <c r="F1605" s="216" t="s">
        <v>523</v>
      </c>
      <c r="G1605" s="40" t="s">
        <v>2928</v>
      </c>
      <c r="H1605" s="216">
        <v>510420</v>
      </c>
      <c r="I1605" s="328" t="s">
        <v>464</v>
      </c>
      <c r="J1605" s="61">
        <v>931104</v>
      </c>
      <c r="K1605" s="63" t="s">
        <v>23</v>
      </c>
      <c r="L1605" s="215" t="s">
        <v>437</v>
      </c>
      <c r="M1605" s="218" t="s">
        <v>1950</v>
      </c>
      <c r="P1605" s="189" t="s">
        <v>264</v>
      </c>
      <c r="Q1605" s="63" t="s">
        <v>1524</v>
      </c>
      <c r="R1605" s="215" t="s">
        <v>445</v>
      </c>
    </row>
    <row r="1606" spans="1:18">
      <c r="A1606" s="189" t="s">
        <v>744</v>
      </c>
      <c r="B1606" s="216">
        <v>25590</v>
      </c>
      <c r="C1606" s="40" t="s">
        <v>1564</v>
      </c>
      <c r="D1606" s="216">
        <v>931150</v>
      </c>
      <c r="E1606" s="40" t="s">
        <v>1564</v>
      </c>
      <c r="F1606" s="216"/>
      <c r="G1606" s="40" t="s">
        <v>1377</v>
      </c>
      <c r="H1606" s="216">
        <v>510420</v>
      </c>
      <c r="I1606" s="328" t="s">
        <v>464</v>
      </c>
      <c r="J1606" s="61">
        <v>931150</v>
      </c>
      <c r="K1606" s="63" t="s">
        <v>47</v>
      </c>
      <c r="L1606" s="215" t="s">
        <v>1564</v>
      </c>
      <c r="M1606" s="218" t="s">
        <v>1950</v>
      </c>
      <c r="P1606" s="189" t="s">
        <v>258</v>
      </c>
      <c r="Q1606" s="63" t="s">
        <v>1524</v>
      </c>
      <c r="R1606" s="215" t="s">
        <v>445</v>
      </c>
    </row>
    <row r="1607" spans="1:18">
      <c r="A1607" s="189" t="s">
        <v>1421</v>
      </c>
      <c r="B1607" s="216">
        <v>25430</v>
      </c>
      <c r="C1607" s="40" t="s">
        <v>2951</v>
      </c>
      <c r="D1607" s="216">
        <v>931170</v>
      </c>
      <c r="E1607" s="40" t="s">
        <v>1515</v>
      </c>
      <c r="F1607" s="216" t="s">
        <v>526</v>
      </c>
      <c r="G1607" s="40" t="s">
        <v>2926</v>
      </c>
      <c r="H1607" s="216">
        <v>510420</v>
      </c>
      <c r="I1607" s="328" t="s">
        <v>464</v>
      </c>
      <c r="J1607" s="61">
        <v>931170</v>
      </c>
      <c r="K1607" s="63" t="s">
        <v>47</v>
      </c>
      <c r="L1607" s="215" t="s">
        <v>508</v>
      </c>
      <c r="M1607" s="218" t="s">
        <v>1950</v>
      </c>
      <c r="P1607" s="189" t="s">
        <v>259</v>
      </c>
      <c r="Q1607" s="63" t="s">
        <v>1524</v>
      </c>
      <c r="R1607" s="215" t="s">
        <v>445</v>
      </c>
    </row>
    <row r="1608" spans="1:18">
      <c r="A1608" s="189" t="s">
        <v>1304</v>
      </c>
      <c r="B1608" s="216">
        <v>25430</v>
      </c>
      <c r="C1608" s="40" t="s">
        <v>2951</v>
      </c>
      <c r="D1608" s="216">
        <v>931170</v>
      </c>
      <c r="E1608" s="40" t="s">
        <v>1515</v>
      </c>
      <c r="F1608" s="216"/>
      <c r="G1608" s="40" t="s">
        <v>1377</v>
      </c>
      <c r="H1608" s="216">
        <v>510420</v>
      </c>
      <c r="I1608" s="328" t="s">
        <v>464</v>
      </c>
      <c r="J1608" s="61">
        <v>931170</v>
      </c>
      <c r="K1608" s="63" t="s">
        <v>47</v>
      </c>
      <c r="L1608" s="215" t="s">
        <v>508</v>
      </c>
      <c r="M1608" s="218" t="s">
        <v>1950</v>
      </c>
      <c r="P1608" s="189" t="s">
        <v>1837</v>
      </c>
      <c r="Q1608" s="63" t="s">
        <v>1524</v>
      </c>
      <c r="R1608" s="215" t="s">
        <v>445</v>
      </c>
    </row>
    <row r="1609" spans="1:18">
      <c r="A1609" s="189" t="s">
        <v>2657</v>
      </c>
      <c r="B1609" s="350">
        <v>25430</v>
      </c>
      <c r="C1609" s="40" t="s">
        <v>2951</v>
      </c>
      <c r="D1609" s="350">
        <v>931170</v>
      </c>
      <c r="E1609" s="40" t="s">
        <v>1515</v>
      </c>
      <c r="F1609" s="350" t="s">
        <v>527</v>
      </c>
      <c r="G1609" s="40" t="s">
        <v>2927</v>
      </c>
      <c r="H1609" s="216">
        <v>510420</v>
      </c>
      <c r="I1609" s="328" t="s">
        <v>464</v>
      </c>
      <c r="J1609" s="351">
        <v>931170</v>
      </c>
      <c r="K1609" s="63" t="s">
        <v>47</v>
      </c>
      <c r="L1609" s="215" t="s">
        <v>508</v>
      </c>
      <c r="M1609" s="218" t="s">
        <v>1950</v>
      </c>
      <c r="P1609" s="189" t="s">
        <v>879</v>
      </c>
      <c r="Q1609" s="63" t="s">
        <v>1524</v>
      </c>
      <c r="R1609" s="215" t="s">
        <v>445</v>
      </c>
    </row>
    <row r="1610" spans="1:18">
      <c r="A1610" s="189" t="s">
        <v>1531</v>
      </c>
      <c r="B1610" s="216">
        <v>25420</v>
      </c>
      <c r="C1610" s="40" t="s">
        <v>449</v>
      </c>
      <c r="D1610" s="216">
        <v>931182</v>
      </c>
      <c r="E1610" s="40" t="s">
        <v>1056</v>
      </c>
      <c r="F1610" s="216" t="s">
        <v>1377</v>
      </c>
      <c r="G1610" s="40" t="s">
        <v>1377</v>
      </c>
      <c r="H1610" s="216">
        <v>510420</v>
      </c>
      <c r="I1610" s="328" t="s">
        <v>464</v>
      </c>
      <c r="J1610" s="61">
        <v>931180</v>
      </c>
      <c r="K1610" s="63" t="s">
        <v>449</v>
      </c>
      <c r="L1610" s="215" t="s">
        <v>1056</v>
      </c>
      <c r="M1610" s="218" t="s">
        <v>1950</v>
      </c>
      <c r="P1610" s="189" t="s">
        <v>253</v>
      </c>
      <c r="Q1610" s="63" t="s">
        <v>1524</v>
      </c>
      <c r="R1610" s="215" t="s">
        <v>445</v>
      </c>
    </row>
    <row r="1611" spans="1:18">
      <c r="A1611" s="189" t="s">
        <v>991</v>
      </c>
      <c r="B1611" s="216">
        <v>25400</v>
      </c>
      <c r="C1611" s="40" t="s">
        <v>2923</v>
      </c>
      <c r="D1611" s="216">
        <v>931183</v>
      </c>
      <c r="E1611" s="40" t="s">
        <v>2929</v>
      </c>
      <c r="F1611" s="216"/>
      <c r="G1611" s="40" t="s">
        <v>1377</v>
      </c>
      <c r="H1611" s="216">
        <v>510420</v>
      </c>
      <c r="I1611" s="328" t="s">
        <v>464</v>
      </c>
      <c r="J1611" s="61">
        <v>931104</v>
      </c>
      <c r="K1611" s="63" t="s">
        <v>1766</v>
      </c>
      <c r="L1611" s="215" t="s">
        <v>1775</v>
      </c>
      <c r="M1611" s="218" t="s">
        <v>1950</v>
      </c>
      <c r="P1611" s="189" t="s">
        <v>885</v>
      </c>
      <c r="Q1611" s="63" t="s">
        <v>1524</v>
      </c>
      <c r="R1611" s="215" t="s">
        <v>445</v>
      </c>
    </row>
    <row r="1612" spans="1:18">
      <c r="A1612" s="189" t="s">
        <v>1032</v>
      </c>
      <c r="B1612" s="216">
        <v>25420</v>
      </c>
      <c r="C1612" s="40" t="s">
        <v>449</v>
      </c>
      <c r="D1612" s="216">
        <v>931186</v>
      </c>
      <c r="E1612" s="40" t="s">
        <v>504</v>
      </c>
      <c r="F1612" s="216"/>
      <c r="G1612" s="40" t="s">
        <v>1377</v>
      </c>
      <c r="H1612" s="216">
        <v>510420</v>
      </c>
      <c r="I1612" s="328" t="s">
        <v>464</v>
      </c>
      <c r="J1612" s="61">
        <v>931180</v>
      </c>
      <c r="K1612" s="63" t="s">
        <v>449</v>
      </c>
      <c r="L1612" s="215" t="s">
        <v>504</v>
      </c>
      <c r="M1612" s="218" t="s">
        <v>1950</v>
      </c>
      <c r="P1612" s="189" t="s">
        <v>884</v>
      </c>
      <c r="Q1612" s="63" t="s">
        <v>1524</v>
      </c>
      <c r="R1612" s="215" t="s">
        <v>445</v>
      </c>
    </row>
    <row r="1613" spans="1:18">
      <c r="A1613" s="189" t="s">
        <v>2031</v>
      </c>
      <c r="B1613" s="216">
        <v>25420</v>
      </c>
      <c r="C1613" s="40" t="s">
        <v>449</v>
      </c>
      <c r="D1613" s="216">
        <v>931189</v>
      </c>
      <c r="E1613" s="40" t="s">
        <v>502</v>
      </c>
      <c r="F1613" s="216" t="s">
        <v>1377</v>
      </c>
      <c r="G1613" s="40" t="s">
        <v>1377</v>
      </c>
      <c r="H1613" s="216">
        <v>510420</v>
      </c>
      <c r="I1613" s="328" t="s">
        <v>464</v>
      </c>
      <c r="J1613" s="61">
        <v>931180</v>
      </c>
      <c r="K1613" s="63" t="s">
        <v>449</v>
      </c>
      <c r="L1613" s="215" t="s">
        <v>502</v>
      </c>
      <c r="M1613" s="218" t="s">
        <v>1950</v>
      </c>
      <c r="P1613" s="189" t="s">
        <v>260</v>
      </c>
      <c r="Q1613" s="63" t="s">
        <v>1524</v>
      </c>
      <c r="R1613" s="215" t="s">
        <v>445</v>
      </c>
    </row>
    <row r="1614" spans="1:18">
      <c r="A1614" s="189" t="s">
        <v>1588</v>
      </c>
      <c r="B1614" s="216">
        <v>25400</v>
      </c>
      <c r="C1614" s="40" t="s">
        <v>2923</v>
      </c>
      <c r="D1614" s="216">
        <v>931200</v>
      </c>
      <c r="E1614" s="40" t="s">
        <v>2930</v>
      </c>
      <c r="F1614" s="216"/>
      <c r="G1614" s="40" t="s">
        <v>1377</v>
      </c>
      <c r="H1614" s="216">
        <v>510420</v>
      </c>
      <c r="I1614" s="328" t="s">
        <v>464</v>
      </c>
      <c r="J1614" s="61">
        <v>931104</v>
      </c>
      <c r="K1614" s="63" t="s">
        <v>450</v>
      </c>
      <c r="L1614" s="215" t="s">
        <v>1776</v>
      </c>
      <c r="M1614" s="218" t="s">
        <v>1950</v>
      </c>
      <c r="P1614" s="189" t="s">
        <v>1438</v>
      </c>
      <c r="Q1614" s="63" t="s">
        <v>1524</v>
      </c>
      <c r="R1614" s="215" t="s">
        <v>445</v>
      </c>
    </row>
    <row r="1615" spans="1:18">
      <c r="A1615" s="189" t="s">
        <v>2252</v>
      </c>
      <c r="B1615" s="216">
        <v>25400</v>
      </c>
      <c r="C1615" s="40" t="s">
        <v>2923</v>
      </c>
      <c r="D1615" s="216">
        <v>931205</v>
      </c>
      <c r="E1615" s="40" t="s">
        <v>2237</v>
      </c>
      <c r="F1615" s="216" t="s">
        <v>1377</v>
      </c>
      <c r="G1615" s="40" t="s">
        <v>1377</v>
      </c>
      <c r="H1615" s="216">
        <v>510420</v>
      </c>
      <c r="I1615" s="328" t="s">
        <v>464</v>
      </c>
      <c r="J1615" s="61">
        <v>931104</v>
      </c>
      <c r="K1615" s="63" t="s">
        <v>449</v>
      </c>
      <c r="L1615" s="215" t="s">
        <v>2237</v>
      </c>
      <c r="M1615" s="218" t="s">
        <v>1950</v>
      </c>
      <c r="P1615" s="189" t="s">
        <v>892</v>
      </c>
      <c r="Q1615" s="63" t="s">
        <v>1524</v>
      </c>
      <c r="R1615" s="215" t="s">
        <v>445</v>
      </c>
    </row>
    <row r="1616" spans="1:18">
      <c r="A1616" s="189" t="s">
        <v>2165</v>
      </c>
      <c r="B1616" s="216">
        <v>25400</v>
      </c>
      <c r="C1616" s="40" t="s">
        <v>2923</v>
      </c>
      <c r="D1616" s="216">
        <v>931210</v>
      </c>
      <c r="E1616" s="40" t="s">
        <v>510</v>
      </c>
      <c r="F1616" s="216" t="s">
        <v>1377</v>
      </c>
      <c r="G1616" s="40" t="s">
        <v>1377</v>
      </c>
      <c r="H1616" s="216">
        <v>510420</v>
      </c>
      <c r="I1616" s="328" t="s">
        <v>464</v>
      </c>
      <c r="J1616" s="61">
        <v>931104</v>
      </c>
      <c r="K1616" s="63" t="s">
        <v>450</v>
      </c>
      <c r="L1616" s="215" t="s">
        <v>510</v>
      </c>
      <c r="M1616" s="218" t="s">
        <v>1950</v>
      </c>
      <c r="P1616" s="189" t="s">
        <v>267</v>
      </c>
      <c r="Q1616" s="63" t="s">
        <v>1524</v>
      </c>
      <c r="R1616" s="215" t="s">
        <v>445</v>
      </c>
    </row>
    <row r="1617" spans="1:18">
      <c r="A1617" s="189" t="s">
        <v>2749</v>
      </c>
      <c r="B1617" s="350">
        <v>25400</v>
      </c>
      <c r="C1617" s="40" t="s">
        <v>2923</v>
      </c>
      <c r="D1617" s="350">
        <v>931220</v>
      </c>
      <c r="E1617" s="40" t="s">
        <v>529</v>
      </c>
      <c r="F1617" s="350"/>
      <c r="G1617" s="40" t="s">
        <v>1377</v>
      </c>
      <c r="H1617" s="216">
        <v>510420</v>
      </c>
      <c r="I1617" s="328" t="s">
        <v>464</v>
      </c>
      <c r="J1617" s="61">
        <v>931104</v>
      </c>
      <c r="K1617" s="63" t="s">
        <v>1766</v>
      </c>
      <c r="L1617" s="215" t="s">
        <v>117</v>
      </c>
      <c r="M1617" s="218" t="s">
        <v>1950</v>
      </c>
      <c r="P1617" s="189" t="s">
        <v>882</v>
      </c>
      <c r="Q1617" s="63" t="s">
        <v>1524</v>
      </c>
      <c r="R1617" s="215" t="s">
        <v>445</v>
      </c>
    </row>
    <row r="1618" spans="1:18">
      <c r="A1618" s="189" t="s">
        <v>2750</v>
      </c>
      <c r="B1618" s="350">
        <v>25400</v>
      </c>
      <c r="C1618" s="40" t="s">
        <v>2923</v>
      </c>
      <c r="D1618" s="350">
        <v>931230</v>
      </c>
      <c r="E1618" s="40" t="s">
        <v>2931</v>
      </c>
      <c r="F1618" s="350"/>
      <c r="G1618" s="40" t="s">
        <v>1377</v>
      </c>
      <c r="H1618" s="216">
        <v>510420</v>
      </c>
      <c r="I1618" s="328" t="s">
        <v>464</v>
      </c>
      <c r="J1618" s="61">
        <v>931104</v>
      </c>
      <c r="K1618" s="63" t="s">
        <v>47</v>
      </c>
      <c r="L1618" s="215" t="s">
        <v>507</v>
      </c>
      <c r="M1618" s="218" t="s">
        <v>1950</v>
      </c>
      <c r="P1618" s="189" t="s">
        <v>890</v>
      </c>
      <c r="Q1618" s="63" t="s">
        <v>1524</v>
      </c>
      <c r="R1618" s="215" t="s">
        <v>445</v>
      </c>
    </row>
    <row r="1619" spans="1:18">
      <c r="A1619" s="189" t="s">
        <v>1969</v>
      </c>
      <c r="B1619" s="216">
        <v>25400</v>
      </c>
      <c r="C1619" s="40" t="s">
        <v>2923</v>
      </c>
      <c r="D1619" s="216">
        <v>931235</v>
      </c>
      <c r="E1619" s="40" t="s">
        <v>46</v>
      </c>
      <c r="F1619" s="216" t="s">
        <v>1377</v>
      </c>
      <c r="G1619" s="40" t="s">
        <v>1377</v>
      </c>
      <c r="H1619" s="216">
        <v>510420</v>
      </c>
      <c r="I1619" s="328" t="s">
        <v>464</v>
      </c>
      <c r="J1619" s="61">
        <v>931104</v>
      </c>
      <c r="K1619" s="63" t="s">
        <v>1766</v>
      </c>
      <c r="L1619" s="215" t="s">
        <v>46</v>
      </c>
      <c r="M1619" s="218" t="s">
        <v>1950</v>
      </c>
      <c r="P1619" s="189" t="s">
        <v>255</v>
      </c>
      <c r="Q1619" s="63" t="s">
        <v>1524</v>
      </c>
      <c r="R1619" s="215" t="s">
        <v>445</v>
      </c>
    </row>
    <row r="1620" spans="1:18">
      <c r="A1620" s="189" t="s">
        <v>590</v>
      </c>
      <c r="B1620" s="216">
        <v>25400</v>
      </c>
      <c r="C1620" s="40" t="s">
        <v>2923</v>
      </c>
      <c r="D1620" s="216">
        <v>931240</v>
      </c>
      <c r="E1620" s="40" t="s">
        <v>104</v>
      </c>
      <c r="F1620" s="216"/>
      <c r="G1620" s="40" t="s">
        <v>1377</v>
      </c>
      <c r="H1620" s="216">
        <v>510420</v>
      </c>
      <c r="I1620" s="328" t="s">
        <v>464</v>
      </c>
      <c r="J1620" s="61">
        <v>931104</v>
      </c>
      <c r="K1620" s="63" t="s">
        <v>1766</v>
      </c>
      <c r="L1620" s="215" t="s">
        <v>104</v>
      </c>
      <c r="M1620" s="218" t="s">
        <v>1950</v>
      </c>
      <c r="P1620" s="189" t="s">
        <v>886</v>
      </c>
      <c r="Q1620" s="63" t="s">
        <v>1524</v>
      </c>
      <c r="R1620" s="215" t="s">
        <v>445</v>
      </c>
    </row>
    <row r="1621" spans="1:18">
      <c r="A1621" s="189" t="s">
        <v>609</v>
      </c>
      <c r="B1621" s="216">
        <v>25400</v>
      </c>
      <c r="C1621" s="40" t="s">
        <v>2923</v>
      </c>
      <c r="D1621" s="216">
        <v>931245</v>
      </c>
      <c r="E1621" s="40" t="s">
        <v>429</v>
      </c>
      <c r="F1621" s="216"/>
      <c r="G1621" s="40" t="s">
        <v>1377</v>
      </c>
      <c r="H1621" s="216">
        <v>510420</v>
      </c>
      <c r="I1621" s="328" t="s">
        <v>464</v>
      </c>
      <c r="J1621" s="61">
        <v>931104</v>
      </c>
      <c r="K1621" s="63" t="s">
        <v>1766</v>
      </c>
      <c r="L1621" s="215" t="s">
        <v>429</v>
      </c>
      <c r="M1621" s="218" t="s">
        <v>1950</v>
      </c>
      <c r="P1621" s="189" t="s">
        <v>2091</v>
      </c>
      <c r="Q1621" s="63" t="s">
        <v>1524</v>
      </c>
      <c r="R1621" s="215" t="s">
        <v>445</v>
      </c>
    </row>
    <row r="1622" spans="1:18">
      <c r="A1622" s="189" t="s">
        <v>658</v>
      </c>
      <c r="B1622" s="216">
        <v>25400</v>
      </c>
      <c r="C1622" s="40" t="s">
        <v>2923</v>
      </c>
      <c r="D1622" s="216">
        <v>931260</v>
      </c>
      <c r="E1622" s="40" t="s">
        <v>115</v>
      </c>
      <c r="F1622" s="216"/>
      <c r="G1622" s="40" t="s">
        <v>1377</v>
      </c>
      <c r="H1622" s="216">
        <v>510420</v>
      </c>
      <c r="I1622" s="328" t="s">
        <v>464</v>
      </c>
      <c r="J1622" s="61">
        <v>931104</v>
      </c>
      <c r="K1622" s="63" t="s">
        <v>1766</v>
      </c>
      <c r="L1622" s="215" t="s">
        <v>115</v>
      </c>
      <c r="M1622" s="218" t="s">
        <v>1950</v>
      </c>
      <c r="P1622" s="189" t="s">
        <v>237</v>
      </c>
      <c r="Q1622" s="63" t="s">
        <v>1524</v>
      </c>
      <c r="R1622" s="215" t="s">
        <v>445</v>
      </c>
    </row>
    <row r="1623" spans="1:18">
      <c r="A1623" s="189" t="s">
        <v>1547</v>
      </c>
      <c r="B1623" s="216">
        <v>25400</v>
      </c>
      <c r="C1623" s="40" t="s">
        <v>2923</v>
      </c>
      <c r="D1623" s="216">
        <v>931265</v>
      </c>
      <c r="E1623" s="40" t="s">
        <v>2932</v>
      </c>
      <c r="F1623" s="216" t="s">
        <v>1377</v>
      </c>
      <c r="G1623" s="40" t="s">
        <v>1377</v>
      </c>
      <c r="H1623" s="216">
        <v>510420</v>
      </c>
      <c r="I1623" s="328" t="s">
        <v>464</v>
      </c>
      <c r="J1623" s="61">
        <v>931104</v>
      </c>
      <c r="K1623" s="63" t="s">
        <v>1766</v>
      </c>
      <c r="L1623" s="215" t="s">
        <v>1339</v>
      </c>
      <c r="M1623" s="218" t="s">
        <v>1950</v>
      </c>
      <c r="P1623" s="189" t="s">
        <v>1398</v>
      </c>
      <c r="Q1623" s="63" t="s">
        <v>1524</v>
      </c>
      <c r="R1623" s="215" t="s">
        <v>445</v>
      </c>
    </row>
    <row r="1624" spans="1:18">
      <c r="A1624" s="189" t="s">
        <v>1713</v>
      </c>
      <c r="B1624" s="216">
        <v>25400</v>
      </c>
      <c r="C1624" s="40" t="s">
        <v>2923</v>
      </c>
      <c r="D1624" s="216">
        <v>931300</v>
      </c>
      <c r="E1624" s="40" t="s">
        <v>1800</v>
      </c>
      <c r="F1624" s="216" t="s">
        <v>1377</v>
      </c>
      <c r="G1624" s="40" t="s">
        <v>1377</v>
      </c>
      <c r="H1624" s="216">
        <v>510420</v>
      </c>
      <c r="I1624" s="328" t="s">
        <v>464</v>
      </c>
      <c r="J1624" s="61">
        <v>931104</v>
      </c>
      <c r="K1624" s="63" t="s">
        <v>450</v>
      </c>
      <c r="L1624" s="215" t="s">
        <v>1778</v>
      </c>
      <c r="M1624" s="218" t="s">
        <v>1950</v>
      </c>
      <c r="P1624" s="189" t="s">
        <v>880</v>
      </c>
      <c r="Q1624" s="63" t="s">
        <v>1524</v>
      </c>
      <c r="R1624" s="215" t="s">
        <v>445</v>
      </c>
    </row>
    <row r="1625" spans="1:18">
      <c r="A1625" s="189" t="s">
        <v>920</v>
      </c>
      <c r="B1625" s="216">
        <v>25400</v>
      </c>
      <c r="C1625" s="40" t="s">
        <v>2923</v>
      </c>
      <c r="D1625" s="216">
        <v>931400</v>
      </c>
      <c r="E1625" s="40" t="s">
        <v>2934</v>
      </c>
      <c r="F1625" s="216" t="s">
        <v>518</v>
      </c>
      <c r="G1625" s="40" t="s">
        <v>2935</v>
      </c>
      <c r="H1625" s="216">
        <v>510420</v>
      </c>
      <c r="I1625" s="328" t="s">
        <v>464</v>
      </c>
      <c r="J1625" s="61">
        <v>931104</v>
      </c>
      <c r="K1625" s="63" t="s">
        <v>1524</v>
      </c>
      <c r="L1625" s="215" t="s">
        <v>326</v>
      </c>
      <c r="M1625" s="218" t="s">
        <v>1950</v>
      </c>
      <c r="P1625" s="189" t="s">
        <v>261</v>
      </c>
      <c r="Q1625" s="63" t="s">
        <v>1524</v>
      </c>
      <c r="R1625" s="215" t="s">
        <v>445</v>
      </c>
    </row>
    <row r="1626" spans="1:18">
      <c r="A1626" s="189" t="s">
        <v>1608</v>
      </c>
      <c r="B1626" s="216">
        <v>25400</v>
      </c>
      <c r="C1626" s="40" t="s">
        <v>2923</v>
      </c>
      <c r="D1626" s="216">
        <v>931400</v>
      </c>
      <c r="E1626" s="40" t="s">
        <v>2934</v>
      </c>
      <c r="F1626" s="216" t="s">
        <v>517</v>
      </c>
      <c r="G1626" s="40" t="s">
        <v>2936</v>
      </c>
      <c r="H1626" s="216">
        <v>510420</v>
      </c>
      <c r="I1626" s="328" t="s">
        <v>464</v>
      </c>
      <c r="J1626" s="61">
        <v>931104</v>
      </c>
      <c r="K1626" s="63" t="s">
        <v>1524</v>
      </c>
      <c r="L1626" s="215" t="s">
        <v>1224</v>
      </c>
      <c r="M1626" s="218" t="s">
        <v>1950</v>
      </c>
      <c r="P1626" s="189" t="s">
        <v>240</v>
      </c>
      <c r="Q1626" s="63" t="s">
        <v>1524</v>
      </c>
      <c r="R1626" s="215" t="s">
        <v>445</v>
      </c>
    </row>
    <row r="1627" spans="1:18">
      <c r="A1627" s="189" t="s">
        <v>866</v>
      </c>
      <c r="B1627" s="216">
        <v>25400</v>
      </c>
      <c r="C1627" s="40" t="s">
        <v>2923</v>
      </c>
      <c r="D1627" s="216">
        <v>931400</v>
      </c>
      <c r="E1627" s="40" t="s">
        <v>2934</v>
      </c>
      <c r="F1627" s="216" t="s">
        <v>514</v>
      </c>
      <c r="G1627" s="40" t="s">
        <v>2838</v>
      </c>
      <c r="H1627" s="216">
        <v>510420</v>
      </c>
      <c r="I1627" s="328" t="s">
        <v>464</v>
      </c>
      <c r="J1627" s="61">
        <v>931104</v>
      </c>
      <c r="K1627" s="63" t="s">
        <v>1524</v>
      </c>
      <c r="L1627" s="397" t="s">
        <v>295</v>
      </c>
      <c r="M1627" s="218" t="s">
        <v>1950</v>
      </c>
      <c r="P1627" s="189" t="s">
        <v>891</v>
      </c>
      <c r="Q1627" s="63" t="s">
        <v>1524</v>
      </c>
      <c r="R1627" s="215" t="s">
        <v>445</v>
      </c>
    </row>
    <row r="1628" spans="1:18">
      <c r="A1628" s="189" t="s">
        <v>881</v>
      </c>
      <c r="B1628" s="216">
        <v>25400</v>
      </c>
      <c r="C1628" s="40" t="s">
        <v>2923</v>
      </c>
      <c r="D1628" s="216">
        <v>931400</v>
      </c>
      <c r="E1628" s="40" t="s">
        <v>2934</v>
      </c>
      <c r="F1628" s="216" t="s">
        <v>515</v>
      </c>
      <c r="G1628" s="40" t="s">
        <v>2937</v>
      </c>
      <c r="H1628" s="216">
        <v>510420</v>
      </c>
      <c r="I1628" s="328" t="s">
        <v>464</v>
      </c>
      <c r="J1628" s="61">
        <v>931104</v>
      </c>
      <c r="K1628" s="63" t="s">
        <v>1524</v>
      </c>
      <c r="L1628" s="215" t="s">
        <v>445</v>
      </c>
      <c r="M1628" s="218" t="s">
        <v>1950</v>
      </c>
      <c r="P1628" s="189" t="s">
        <v>235</v>
      </c>
      <c r="Q1628" s="63" t="s">
        <v>1524</v>
      </c>
      <c r="R1628" s="215" t="s">
        <v>445</v>
      </c>
    </row>
    <row r="1629" spans="1:18">
      <c r="A1629" s="189" t="s">
        <v>853</v>
      </c>
      <c r="B1629" s="216">
        <v>25400</v>
      </c>
      <c r="C1629" s="40" t="s">
        <v>2923</v>
      </c>
      <c r="D1629" s="216">
        <v>931400</v>
      </c>
      <c r="E1629" s="40" t="s">
        <v>2934</v>
      </c>
      <c r="F1629" s="216" t="s">
        <v>513</v>
      </c>
      <c r="G1629" s="40" t="s">
        <v>2938</v>
      </c>
      <c r="H1629" s="216">
        <v>510420</v>
      </c>
      <c r="I1629" s="328" t="s">
        <v>464</v>
      </c>
      <c r="J1629" s="61">
        <v>931104</v>
      </c>
      <c r="K1629" s="63" t="s">
        <v>1524</v>
      </c>
      <c r="L1629" s="215" t="s">
        <v>446</v>
      </c>
      <c r="M1629" s="218" t="s">
        <v>1950</v>
      </c>
      <c r="P1629" s="189" t="s">
        <v>268</v>
      </c>
      <c r="Q1629" s="63" t="s">
        <v>1524</v>
      </c>
      <c r="R1629" s="215" t="s">
        <v>445</v>
      </c>
    </row>
    <row r="1630" spans="1:18">
      <c r="A1630" s="189" t="s">
        <v>1501</v>
      </c>
      <c r="B1630" s="216">
        <v>25400</v>
      </c>
      <c r="C1630" s="40" t="s">
        <v>2923</v>
      </c>
      <c r="D1630" s="216">
        <v>931400</v>
      </c>
      <c r="E1630" s="40" t="s">
        <v>2934</v>
      </c>
      <c r="F1630" s="216" t="s">
        <v>519</v>
      </c>
      <c r="G1630" s="40" t="s">
        <v>2939</v>
      </c>
      <c r="H1630" s="216">
        <v>510420</v>
      </c>
      <c r="I1630" s="328" t="s">
        <v>464</v>
      </c>
      <c r="J1630" s="61">
        <v>931104</v>
      </c>
      <c r="K1630" s="63" t="s">
        <v>1524</v>
      </c>
      <c r="L1630" s="215" t="s">
        <v>359</v>
      </c>
      <c r="M1630" s="218" t="s">
        <v>1950</v>
      </c>
      <c r="P1630" s="189" t="s">
        <v>1594</v>
      </c>
      <c r="Q1630" s="63" t="s">
        <v>1524</v>
      </c>
      <c r="R1630" s="215" t="s">
        <v>445</v>
      </c>
    </row>
    <row r="1631" spans="1:18">
      <c r="A1631" s="189" t="s">
        <v>954</v>
      </c>
      <c r="B1631" s="216">
        <v>25400</v>
      </c>
      <c r="C1631" s="40" t="s">
        <v>2923</v>
      </c>
      <c r="D1631" s="216">
        <v>931400</v>
      </c>
      <c r="E1631" s="40" t="s">
        <v>2934</v>
      </c>
      <c r="F1631" s="216"/>
      <c r="G1631" s="40" t="s">
        <v>1377</v>
      </c>
      <c r="H1631" s="216">
        <v>510420</v>
      </c>
      <c r="I1631" s="328" t="s">
        <v>464</v>
      </c>
      <c r="J1631" s="61">
        <v>931104</v>
      </c>
      <c r="K1631" s="63" t="s">
        <v>1524</v>
      </c>
      <c r="L1631" s="215" t="s">
        <v>1913</v>
      </c>
      <c r="M1631" s="218" t="s">
        <v>1950</v>
      </c>
      <c r="P1631" s="189" t="s">
        <v>1239</v>
      </c>
      <c r="Q1631" s="63" t="s">
        <v>1524</v>
      </c>
      <c r="R1631" s="215" t="s">
        <v>448</v>
      </c>
    </row>
    <row r="1632" spans="1:18">
      <c r="A1632" s="189" t="s">
        <v>975</v>
      </c>
      <c r="B1632" s="216">
        <v>25400</v>
      </c>
      <c r="C1632" s="40" t="s">
        <v>2923</v>
      </c>
      <c r="D1632" s="216">
        <v>931400</v>
      </c>
      <c r="E1632" s="40" t="s">
        <v>2934</v>
      </c>
      <c r="F1632" s="216" t="s">
        <v>520</v>
      </c>
      <c r="G1632" s="40" t="s">
        <v>2940</v>
      </c>
      <c r="H1632" s="216">
        <v>510420</v>
      </c>
      <c r="I1632" s="328" t="s">
        <v>464</v>
      </c>
      <c r="J1632" s="61">
        <v>931104</v>
      </c>
      <c r="K1632" s="63" t="s">
        <v>1524</v>
      </c>
      <c r="L1632" s="215" t="s">
        <v>447</v>
      </c>
      <c r="M1632" s="218" t="s">
        <v>1950</v>
      </c>
      <c r="P1632" s="189" t="s">
        <v>2476</v>
      </c>
      <c r="Q1632" s="307" t="s">
        <v>1524</v>
      </c>
      <c r="R1632" s="308" t="s">
        <v>448</v>
      </c>
    </row>
    <row r="1633" spans="1:18">
      <c r="A1633" s="189" t="s">
        <v>894</v>
      </c>
      <c r="B1633" s="216">
        <v>25400</v>
      </c>
      <c r="C1633" s="40" t="s">
        <v>2923</v>
      </c>
      <c r="D1633" s="216">
        <v>931400</v>
      </c>
      <c r="E1633" s="40" t="s">
        <v>2934</v>
      </c>
      <c r="F1633" s="216" t="s">
        <v>516</v>
      </c>
      <c r="G1633" s="40" t="s">
        <v>2944</v>
      </c>
      <c r="H1633" s="216">
        <v>510420</v>
      </c>
      <c r="I1633" s="328" t="s">
        <v>464</v>
      </c>
      <c r="J1633" s="61">
        <v>931104</v>
      </c>
      <c r="K1633" s="63" t="s">
        <v>1524</v>
      </c>
      <c r="L1633" s="215" t="s">
        <v>448</v>
      </c>
      <c r="M1633" s="218" t="s">
        <v>1950</v>
      </c>
      <c r="P1633" s="189" t="s">
        <v>2677</v>
      </c>
      <c r="Q1633" s="307" t="s">
        <v>1524</v>
      </c>
      <c r="R1633" s="308" t="s">
        <v>448</v>
      </c>
    </row>
    <row r="1634" spans="1:18">
      <c r="A1634" s="189" t="s">
        <v>1113</v>
      </c>
      <c r="B1634" s="216">
        <v>25420</v>
      </c>
      <c r="C1634" s="40" t="s">
        <v>449</v>
      </c>
      <c r="D1634" s="216">
        <v>931401</v>
      </c>
      <c r="E1634" s="40" t="s">
        <v>2950</v>
      </c>
      <c r="F1634" s="216"/>
      <c r="G1634" s="40" t="s">
        <v>1377</v>
      </c>
      <c r="H1634" s="216">
        <v>510420</v>
      </c>
      <c r="I1634" s="328" t="s">
        <v>464</v>
      </c>
      <c r="J1634" s="61">
        <v>931180</v>
      </c>
      <c r="K1634" s="63" t="s">
        <v>449</v>
      </c>
      <c r="L1634" s="215" t="s">
        <v>503</v>
      </c>
      <c r="M1634" s="218" t="s">
        <v>1950</v>
      </c>
      <c r="P1634" s="189" t="s">
        <v>2842</v>
      </c>
      <c r="Q1634" s="353" t="s">
        <v>1524</v>
      </c>
      <c r="R1634" s="355" t="s">
        <v>448</v>
      </c>
    </row>
    <row r="1635" spans="1:18">
      <c r="A1635" s="189" t="s">
        <v>2466</v>
      </c>
      <c r="B1635" s="309">
        <v>25620</v>
      </c>
      <c r="C1635" s="40" t="s">
        <v>2347</v>
      </c>
      <c r="D1635" s="310">
        <v>931750</v>
      </c>
      <c r="E1635" s="40" t="s">
        <v>2347</v>
      </c>
      <c r="F1635" s="310"/>
      <c r="G1635" s="40" t="s">
        <v>1377</v>
      </c>
      <c r="H1635" s="311">
        <v>510420</v>
      </c>
      <c r="I1635" s="328" t="s">
        <v>464</v>
      </c>
      <c r="J1635" s="310">
        <v>931750</v>
      </c>
      <c r="K1635" s="307" t="s">
        <v>1524</v>
      </c>
      <c r="L1635" s="308" t="s">
        <v>448</v>
      </c>
      <c r="M1635" s="312" t="s">
        <v>1950</v>
      </c>
      <c r="P1635" s="189" t="s">
        <v>1764</v>
      </c>
      <c r="Q1635" s="63" t="s">
        <v>1524</v>
      </c>
      <c r="R1635" s="215" t="s">
        <v>448</v>
      </c>
    </row>
    <row r="1636" spans="1:18">
      <c r="A1636" s="189" t="s">
        <v>262</v>
      </c>
      <c r="B1636" s="216">
        <v>25400</v>
      </c>
      <c r="C1636" s="40" t="s">
        <v>2923</v>
      </c>
      <c r="D1636" s="216">
        <v>931400</v>
      </c>
      <c r="E1636" s="40" t="s">
        <v>2934</v>
      </c>
      <c r="F1636" s="216" t="s">
        <v>515</v>
      </c>
      <c r="G1636" s="40" t="s">
        <v>2937</v>
      </c>
      <c r="H1636" s="216">
        <v>527960</v>
      </c>
      <c r="I1636" s="328" t="s">
        <v>99</v>
      </c>
      <c r="J1636" s="61">
        <v>931104</v>
      </c>
      <c r="K1636" s="63" t="s">
        <v>1524</v>
      </c>
      <c r="L1636" s="215" t="s">
        <v>445</v>
      </c>
      <c r="M1636" s="218" t="s">
        <v>2132</v>
      </c>
      <c r="P1636" s="189" t="s">
        <v>2446</v>
      </c>
      <c r="Q1636" s="307" t="s">
        <v>1524</v>
      </c>
      <c r="R1636" s="308" t="s">
        <v>448</v>
      </c>
    </row>
    <row r="1637" spans="1:18">
      <c r="A1637" s="189" t="s">
        <v>394</v>
      </c>
      <c r="B1637" s="216">
        <v>25400</v>
      </c>
      <c r="C1637" s="40" t="s">
        <v>2923</v>
      </c>
      <c r="D1637" s="216">
        <v>931400</v>
      </c>
      <c r="E1637" s="40" t="s">
        <v>2934</v>
      </c>
      <c r="F1637" s="216" t="s">
        <v>520</v>
      </c>
      <c r="G1637" s="40" t="s">
        <v>2940</v>
      </c>
      <c r="H1637" s="216">
        <v>527960</v>
      </c>
      <c r="I1637" s="328" t="s">
        <v>99</v>
      </c>
      <c r="J1637" s="61">
        <v>931104</v>
      </c>
      <c r="K1637" s="63" t="s">
        <v>1524</v>
      </c>
      <c r="L1637" s="215" t="s">
        <v>447</v>
      </c>
      <c r="M1637" s="218" t="s">
        <v>2132</v>
      </c>
      <c r="P1637" s="189" t="s">
        <v>424</v>
      </c>
      <c r="Q1637" s="63" t="s">
        <v>1524</v>
      </c>
      <c r="R1637" s="215" t="s">
        <v>448</v>
      </c>
    </row>
    <row r="1638" spans="1:18">
      <c r="A1638" s="189" t="s">
        <v>423</v>
      </c>
      <c r="B1638" s="216">
        <v>25400</v>
      </c>
      <c r="C1638" s="40" t="s">
        <v>2923</v>
      </c>
      <c r="D1638" s="216">
        <v>931400</v>
      </c>
      <c r="E1638" s="40" t="s">
        <v>2934</v>
      </c>
      <c r="F1638" s="216" t="s">
        <v>516</v>
      </c>
      <c r="G1638" s="40" t="s">
        <v>2944</v>
      </c>
      <c r="H1638" s="216">
        <v>527960</v>
      </c>
      <c r="I1638" s="328" t="s">
        <v>99</v>
      </c>
      <c r="J1638" s="61">
        <v>931104</v>
      </c>
      <c r="K1638" s="63" t="s">
        <v>1524</v>
      </c>
      <c r="L1638" s="215" t="s">
        <v>448</v>
      </c>
      <c r="M1638" s="218" t="s">
        <v>2132</v>
      </c>
      <c r="P1638" s="189" t="s">
        <v>2477</v>
      </c>
      <c r="Q1638" s="307" t="s">
        <v>1524</v>
      </c>
      <c r="R1638" s="308" t="s">
        <v>448</v>
      </c>
    </row>
    <row r="1639" spans="1:18">
      <c r="A1639" s="189" t="s">
        <v>2479</v>
      </c>
      <c r="B1639" s="309">
        <v>25620</v>
      </c>
      <c r="C1639" s="40" t="s">
        <v>2347</v>
      </c>
      <c r="D1639" s="310">
        <v>931750</v>
      </c>
      <c r="E1639" s="40" t="s">
        <v>2347</v>
      </c>
      <c r="F1639" s="310"/>
      <c r="G1639" s="40" t="s">
        <v>1377</v>
      </c>
      <c r="H1639" s="311">
        <v>527960</v>
      </c>
      <c r="I1639" s="328" t="s">
        <v>99</v>
      </c>
      <c r="J1639" s="310">
        <v>931750</v>
      </c>
      <c r="K1639" s="307" t="s">
        <v>1524</v>
      </c>
      <c r="L1639" s="308" t="s">
        <v>448</v>
      </c>
      <c r="M1639" s="312" t="s">
        <v>2132</v>
      </c>
      <c r="P1639" s="189" t="s">
        <v>404</v>
      </c>
      <c r="Q1639" s="63" t="s">
        <v>1524</v>
      </c>
      <c r="R1639" s="215" t="s">
        <v>448</v>
      </c>
    </row>
    <row r="1640" spans="1:18">
      <c r="A1640" s="189" t="s">
        <v>2272</v>
      </c>
      <c r="B1640" s="216">
        <v>25400</v>
      </c>
      <c r="C1640" s="40" t="s">
        <v>2923</v>
      </c>
      <c r="D1640" s="216">
        <v>931235</v>
      </c>
      <c r="E1640" s="40" t="s">
        <v>46</v>
      </c>
      <c r="F1640" s="216" t="s">
        <v>1377</v>
      </c>
      <c r="G1640" s="40" t="s">
        <v>1377</v>
      </c>
      <c r="H1640" s="337">
        <v>529010</v>
      </c>
      <c r="I1640" s="328" t="s">
        <v>1795</v>
      </c>
      <c r="J1640" s="61">
        <v>931104</v>
      </c>
      <c r="K1640" s="63" t="s">
        <v>1766</v>
      </c>
      <c r="L1640" s="215" t="s">
        <v>46</v>
      </c>
      <c r="M1640" s="338" t="s">
        <v>2546</v>
      </c>
      <c r="P1640" s="189" t="s">
        <v>2463</v>
      </c>
      <c r="Q1640" s="307" t="s">
        <v>1524</v>
      </c>
      <c r="R1640" s="308" t="s">
        <v>448</v>
      </c>
    </row>
    <row r="1641" spans="1:18">
      <c r="A1641" s="189" t="s">
        <v>2717</v>
      </c>
      <c r="B1641" s="350">
        <v>25400</v>
      </c>
      <c r="C1641" s="40" t="s">
        <v>2923</v>
      </c>
      <c r="D1641" s="358">
        <v>931240</v>
      </c>
      <c r="E1641" s="40" t="s">
        <v>104</v>
      </c>
      <c r="F1641" s="350"/>
      <c r="G1641" s="40" t="s">
        <v>1377</v>
      </c>
      <c r="H1641" s="337">
        <v>529010</v>
      </c>
      <c r="I1641" s="328" t="s">
        <v>1795</v>
      </c>
      <c r="J1641" s="350">
        <v>931104</v>
      </c>
      <c r="K1641" s="63" t="s">
        <v>1766</v>
      </c>
      <c r="L1641" s="215" t="s">
        <v>104</v>
      </c>
      <c r="M1641" s="338" t="s">
        <v>2546</v>
      </c>
      <c r="P1641" s="189" t="s">
        <v>1705</v>
      </c>
      <c r="Q1641" s="63" t="s">
        <v>1524</v>
      </c>
      <c r="R1641" s="215" t="s">
        <v>448</v>
      </c>
    </row>
    <row r="1642" spans="1:18">
      <c r="A1642" s="189" t="s">
        <v>1523</v>
      </c>
      <c r="B1642" s="350">
        <v>33100</v>
      </c>
      <c r="C1642" s="40" t="s">
        <v>1641</v>
      </c>
      <c r="D1642" s="323">
        <v>931105</v>
      </c>
      <c r="E1642" s="40" t="s">
        <v>1641</v>
      </c>
      <c r="F1642" s="323"/>
      <c r="G1642" s="40" t="s">
        <v>1377</v>
      </c>
      <c r="H1642" s="323">
        <v>542100</v>
      </c>
      <c r="I1642" s="328" t="s">
        <v>498</v>
      </c>
      <c r="J1642" s="324">
        <v>931105</v>
      </c>
      <c r="K1642" s="321" t="s">
        <v>450</v>
      </c>
      <c r="L1642" s="322" t="s">
        <v>1641</v>
      </c>
      <c r="M1642" s="325" t="s">
        <v>1671</v>
      </c>
      <c r="P1642" s="189" t="s">
        <v>2454</v>
      </c>
      <c r="Q1642" s="307" t="s">
        <v>1524</v>
      </c>
      <c r="R1642" s="308" t="s">
        <v>448</v>
      </c>
    </row>
    <row r="1643" spans="1:18">
      <c r="A1643" s="189" t="s">
        <v>2239</v>
      </c>
      <c r="B1643" s="216">
        <v>25400</v>
      </c>
      <c r="C1643" s="40" t="s">
        <v>2923</v>
      </c>
      <c r="D1643" s="216">
        <v>931104</v>
      </c>
      <c r="E1643" s="40" t="s">
        <v>2941</v>
      </c>
      <c r="F1643" s="216" t="s">
        <v>1377</v>
      </c>
      <c r="G1643" s="40" t="s">
        <v>1377</v>
      </c>
      <c r="H1643" s="216">
        <v>510200</v>
      </c>
      <c r="I1643" s="328" t="s">
        <v>462</v>
      </c>
      <c r="J1643" s="61">
        <v>931104</v>
      </c>
      <c r="K1643" s="63" t="s">
        <v>1766</v>
      </c>
      <c r="L1643" s="215" t="s">
        <v>46</v>
      </c>
      <c r="M1643" s="218" t="s">
        <v>1950</v>
      </c>
      <c r="P1643" s="189" t="s">
        <v>416</v>
      </c>
      <c r="Q1643" s="63" t="s">
        <v>1524</v>
      </c>
      <c r="R1643" s="215" t="s">
        <v>448</v>
      </c>
    </row>
    <row r="1644" spans="1:18">
      <c r="A1644" s="189" t="s">
        <v>2736</v>
      </c>
      <c r="B1644" s="350">
        <v>25540</v>
      </c>
      <c r="C1644" s="40" t="s">
        <v>442</v>
      </c>
      <c r="D1644" s="350">
        <v>931116</v>
      </c>
      <c r="E1644" s="40" t="s">
        <v>442</v>
      </c>
      <c r="F1644" s="350"/>
      <c r="G1644" s="40" t="s">
        <v>1377</v>
      </c>
      <c r="H1644" s="358">
        <v>510200</v>
      </c>
      <c r="I1644" s="328" t="s">
        <v>462</v>
      </c>
      <c r="J1644" s="351">
        <v>931116</v>
      </c>
      <c r="K1644" s="63" t="s">
        <v>47</v>
      </c>
      <c r="L1644" s="215" t="s">
        <v>442</v>
      </c>
      <c r="M1644" s="218" t="s">
        <v>1950</v>
      </c>
      <c r="P1644" s="189" t="s">
        <v>2449</v>
      </c>
      <c r="Q1644" s="307" t="s">
        <v>1524</v>
      </c>
      <c r="R1644" s="308" t="s">
        <v>448</v>
      </c>
    </row>
    <row r="1645" spans="1:18">
      <c r="A1645" s="189" t="s">
        <v>2410</v>
      </c>
      <c r="B1645" s="216">
        <v>25400</v>
      </c>
      <c r="C1645" s="40" t="s">
        <v>2923</v>
      </c>
      <c r="D1645" s="216">
        <v>931119</v>
      </c>
      <c r="E1645" s="40" t="s">
        <v>23</v>
      </c>
      <c r="F1645" s="216" t="s">
        <v>527</v>
      </c>
      <c r="G1645" s="40" t="s">
        <v>2927</v>
      </c>
      <c r="H1645" s="216">
        <v>510200</v>
      </c>
      <c r="I1645" s="328" t="s">
        <v>462</v>
      </c>
      <c r="J1645" s="61">
        <v>931104</v>
      </c>
      <c r="K1645" s="63" t="s">
        <v>23</v>
      </c>
      <c r="L1645" s="215" t="s">
        <v>440</v>
      </c>
      <c r="M1645" s="218" t="s">
        <v>1950</v>
      </c>
      <c r="P1645" s="189" t="s">
        <v>2291</v>
      </c>
      <c r="Q1645" s="63" t="s">
        <v>1524</v>
      </c>
      <c r="R1645" s="215" t="s">
        <v>448</v>
      </c>
    </row>
    <row r="1646" spans="1:18">
      <c r="A1646" s="189" t="s">
        <v>1757</v>
      </c>
      <c r="B1646" s="216">
        <v>25400</v>
      </c>
      <c r="C1646" s="40" t="s">
        <v>2923</v>
      </c>
      <c r="D1646" s="216">
        <v>931119</v>
      </c>
      <c r="E1646" s="40" t="s">
        <v>23</v>
      </c>
      <c r="F1646" s="216" t="s">
        <v>523</v>
      </c>
      <c r="G1646" s="40" t="s">
        <v>2928</v>
      </c>
      <c r="H1646" s="216">
        <v>510200</v>
      </c>
      <c r="I1646" s="328" t="s">
        <v>462</v>
      </c>
      <c r="J1646" s="61">
        <v>931104</v>
      </c>
      <c r="K1646" s="63" t="s">
        <v>23</v>
      </c>
      <c r="L1646" s="215" t="s">
        <v>437</v>
      </c>
      <c r="M1646" s="218" t="s">
        <v>1950</v>
      </c>
      <c r="P1646" s="189" t="s">
        <v>1530</v>
      </c>
      <c r="Q1646" s="63" t="s">
        <v>1524</v>
      </c>
      <c r="R1646" s="215" t="s">
        <v>448</v>
      </c>
    </row>
    <row r="1647" spans="1:18">
      <c r="A1647" s="189" t="s">
        <v>2725</v>
      </c>
      <c r="B1647" s="350">
        <v>25420</v>
      </c>
      <c r="C1647" s="40" t="s">
        <v>449</v>
      </c>
      <c r="D1647" s="350">
        <v>931180</v>
      </c>
      <c r="E1647" s="40" t="s">
        <v>449</v>
      </c>
      <c r="F1647" s="350"/>
      <c r="G1647" s="40" t="s">
        <v>1377</v>
      </c>
      <c r="H1647" s="358">
        <v>510200</v>
      </c>
      <c r="I1647" s="328" t="s">
        <v>462</v>
      </c>
      <c r="J1647" s="351">
        <v>931180</v>
      </c>
      <c r="K1647" s="63" t="s">
        <v>449</v>
      </c>
      <c r="L1647" s="215" t="s">
        <v>505</v>
      </c>
      <c r="M1647" s="218" t="s">
        <v>1950</v>
      </c>
      <c r="P1647" s="189" t="s">
        <v>2473</v>
      </c>
      <c r="Q1647" s="307" t="s">
        <v>1524</v>
      </c>
      <c r="R1647" s="308" t="s">
        <v>448</v>
      </c>
    </row>
    <row r="1648" spans="1:18">
      <c r="A1648" s="189" t="s">
        <v>2688</v>
      </c>
      <c r="B1648" s="350">
        <v>25400</v>
      </c>
      <c r="C1648" s="40" t="s">
        <v>2923</v>
      </c>
      <c r="D1648" s="216">
        <v>931183</v>
      </c>
      <c r="E1648" s="40" t="s">
        <v>2929</v>
      </c>
      <c r="F1648" s="216"/>
      <c r="G1648" s="40" t="s">
        <v>1377</v>
      </c>
      <c r="H1648" s="358">
        <v>510200</v>
      </c>
      <c r="I1648" s="328" t="s">
        <v>462</v>
      </c>
      <c r="J1648" s="61">
        <v>931104</v>
      </c>
      <c r="K1648" s="63" t="s">
        <v>1766</v>
      </c>
      <c r="L1648" s="215" t="s">
        <v>1775</v>
      </c>
      <c r="M1648" s="218" t="s">
        <v>1950</v>
      </c>
      <c r="P1648" s="189" t="s">
        <v>425</v>
      </c>
      <c r="Q1648" s="63" t="s">
        <v>1524</v>
      </c>
      <c r="R1648" s="215" t="s">
        <v>448</v>
      </c>
    </row>
    <row r="1649" spans="1:18">
      <c r="A1649" s="189" t="s">
        <v>2293</v>
      </c>
      <c r="B1649" s="216">
        <v>25420</v>
      </c>
      <c r="C1649" s="40" t="s">
        <v>449</v>
      </c>
      <c r="D1649" s="216">
        <v>931186</v>
      </c>
      <c r="E1649" s="40" t="s">
        <v>504</v>
      </c>
      <c r="F1649" s="216" t="s">
        <v>1377</v>
      </c>
      <c r="G1649" s="40" t="s">
        <v>1377</v>
      </c>
      <c r="H1649" s="216">
        <v>510200</v>
      </c>
      <c r="I1649" s="328" t="s">
        <v>462</v>
      </c>
      <c r="J1649" s="61">
        <v>931180</v>
      </c>
      <c r="K1649" s="63" t="s">
        <v>449</v>
      </c>
      <c r="L1649" s="215" t="s">
        <v>504</v>
      </c>
      <c r="M1649" s="218" t="s">
        <v>1950</v>
      </c>
      <c r="P1649" s="189" t="s">
        <v>2481</v>
      </c>
      <c r="Q1649" s="307" t="s">
        <v>1524</v>
      </c>
      <c r="R1649" s="308" t="s">
        <v>448</v>
      </c>
    </row>
    <row r="1650" spans="1:18">
      <c r="A1650" s="189" t="s">
        <v>2691</v>
      </c>
      <c r="B1650" s="350">
        <v>25400</v>
      </c>
      <c r="C1650" s="40" t="s">
        <v>2923</v>
      </c>
      <c r="D1650" s="350">
        <v>931200</v>
      </c>
      <c r="E1650" s="40" t="s">
        <v>2930</v>
      </c>
      <c r="F1650" s="350"/>
      <c r="G1650" s="40" t="s">
        <v>1377</v>
      </c>
      <c r="H1650" s="358">
        <v>510200</v>
      </c>
      <c r="I1650" s="328" t="s">
        <v>462</v>
      </c>
      <c r="J1650" s="351">
        <v>931104</v>
      </c>
      <c r="K1650" s="63" t="s">
        <v>450</v>
      </c>
      <c r="L1650" s="215" t="s">
        <v>1776</v>
      </c>
      <c r="M1650" s="218" t="s">
        <v>1950</v>
      </c>
      <c r="P1650" s="189" t="s">
        <v>2679</v>
      </c>
      <c r="Q1650" s="307" t="s">
        <v>1524</v>
      </c>
      <c r="R1650" s="308" t="s">
        <v>448</v>
      </c>
    </row>
    <row r="1651" spans="1:18">
      <c r="A1651" s="189" t="s">
        <v>2702</v>
      </c>
      <c r="B1651" s="350">
        <v>25400</v>
      </c>
      <c r="C1651" s="40" t="s">
        <v>2923</v>
      </c>
      <c r="D1651" s="350">
        <v>931210</v>
      </c>
      <c r="E1651" s="40" t="s">
        <v>510</v>
      </c>
      <c r="F1651" s="350"/>
      <c r="G1651" s="40" t="s">
        <v>1377</v>
      </c>
      <c r="H1651" s="358">
        <v>510200</v>
      </c>
      <c r="I1651" s="328" t="s">
        <v>462</v>
      </c>
      <c r="J1651" s="351">
        <v>931104</v>
      </c>
      <c r="K1651" s="63" t="s">
        <v>450</v>
      </c>
      <c r="L1651" s="215" t="s">
        <v>510</v>
      </c>
      <c r="M1651" s="218" t="s">
        <v>1950</v>
      </c>
      <c r="P1651" s="189" t="s">
        <v>2136</v>
      </c>
      <c r="Q1651" s="63" t="s">
        <v>1524</v>
      </c>
      <c r="R1651" s="215" t="s">
        <v>448</v>
      </c>
    </row>
    <row r="1652" spans="1:18">
      <c r="A1652" s="189" t="s">
        <v>2348</v>
      </c>
      <c r="B1652" s="216">
        <v>25400</v>
      </c>
      <c r="C1652" s="40" t="s">
        <v>2923</v>
      </c>
      <c r="D1652" s="216">
        <v>931220</v>
      </c>
      <c r="E1652" s="40" t="s">
        <v>529</v>
      </c>
      <c r="F1652" s="216"/>
      <c r="G1652" s="40" t="s">
        <v>1377</v>
      </c>
      <c r="H1652" s="216">
        <v>510200</v>
      </c>
      <c r="I1652" s="328" t="s">
        <v>462</v>
      </c>
      <c r="J1652" s="61">
        <v>931104</v>
      </c>
      <c r="K1652" s="63" t="s">
        <v>1766</v>
      </c>
      <c r="L1652" s="215" t="s">
        <v>117</v>
      </c>
      <c r="M1652" s="218" t="s">
        <v>1950</v>
      </c>
      <c r="P1652" s="189" t="s">
        <v>2470</v>
      </c>
      <c r="Q1652" s="307" t="s">
        <v>1524</v>
      </c>
      <c r="R1652" s="308" t="s">
        <v>448</v>
      </c>
    </row>
    <row r="1653" spans="1:18">
      <c r="A1653" s="189" t="s">
        <v>2757</v>
      </c>
      <c r="B1653" s="350">
        <v>25400</v>
      </c>
      <c r="C1653" s="40" t="s">
        <v>2923</v>
      </c>
      <c r="D1653" s="350">
        <v>931265</v>
      </c>
      <c r="E1653" s="40" t="s">
        <v>2932</v>
      </c>
      <c r="F1653" s="350"/>
      <c r="G1653" s="40" t="s">
        <v>1377</v>
      </c>
      <c r="H1653" s="358">
        <v>510200</v>
      </c>
      <c r="I1653" s="328" t="s">
        <v>462</v>
      </c>
      <c r="J1653" s="351">
        <v>931104</v>
      </c>
      <c r="K1653" s="63" t="s">
        <v>1766</v>
      </c>
      <c r="L1653" s="215" t="s">
        <v>1339</v>
      </c>
      <c r="M1653" s="218" t="s">
        <v>1950</v>
      </c>
      <c r="P1653" s="189" t="s">
        <v>418</v>
      </c>
      <c r="Q1653" s="63" t="s">
        <v>1524</v>
      </c>
      <c r="R1653" s="215" t="s">
        <v>448</v>
      </c>
    </row>
    <row r="1654" spans="1:18">
      <c r="A1654" s="189" t="s">
        <v>2622</v>
      </c>
      <c r="B1654" s="350">
        <v>25400</v>
      </c>
      <c r="C1654" s="40" t="s">
        <v>2923</v>
      </c>
      <c r="D1654" s="350">
        <v>931400</v>
      </c>
      <c r="E1654" s="40" t="s">
        <v>2934</v>
      </c>
      <c r="F1654" s="350" t="s">
        <v>518</v>
      </c>
      <c r="G1654" s="40" t="s">
        <v>2935</v>
      </c>
      <c r="H1654" s="358">
        <v>510200</v>
      </c>
      <c r="I1654" s="328" t="s">
        <v>462</v>
      </c>
      <c r="J1654" s="351">
        <v>931104</v>
      </c>
      <c r="K1654" s="63" t="s">
        <v>1524</v>
      </c>
      <c r="L1654" s="215" t="s">
        <v>326</v>
      </c>
      <c r="M1654" s="218" t="s">
        <v>1950</v>
      </c>
      <c r="P1654" s="189" t="s">
        <v>2438</v>
      </c>
      <c r="Q1654" s="307" t="s">
        <v>1524</v>
      </c>
      <c r="R1654" s="308" t="s">
        <v>448</v>
      </c>
    </row>
    <row r="1655" spans="1:18">
      <c r="A1655" s="189" t="s">
        <v>1943</v>
      </c>
      <c r="B1655" s="216">
        <v>25400</v>
      </c>
      <c r="C1655" s="40" t="s">
        <v>2923</v>
      </c>
      <c r="D1655" s="216">
        <v>931400</v>
      </c>
      <c r="E1655" s="40" t="s">
        <v>2934</v>
      </c>
      <c r="F1655" s="216" t="s">
        <v>514</v>
      </c>
      <c r="G1655" s="40" t="s">
        <v>2838</v>
      </c>
      <c r="H1655" s="216">
        <v>510200</v>
      </c>
      <c r="I1655" s="328" t="s">
        <v>462</v>
      </c>
      <c r="J1655" s="61">
        <v>931104</v>
      </c>
      <c r="K1655" s="63" t="s">
        <v>1524</v>
      </c>
      <c r="L1655" s="397" t="s">
        <v>295</v>
      </c>
      <c r="M1655" s="218" t="s">
        <v>1950</v>
      </c>
      <c r="P1655" s="189" t="s">
        <v>2901</v>
      </c>
      <c r="Q1655" s="63" t="s">
        <v>1524</v>
      </c>
      <c r="R1655" s="215" t="s">
        <v>448</v>
      </c>
    </row>
    <row r="1656" spans="1:18">
      <c r="A1656" s="189" t="s">
        <v>2632</v>
      </c>
      <c r="B1656" s="350">
        <v>25400</v>
      </c>
      <c r="C1656" s="40" t="s">
        <v>2923</v>
      </c>
      <c r="D1656" s="350">
        <v>931400</v>
      </c>
      <c r="E1656" s="40" t="s">
        <v>2934</v>
      </c>
      <c r="F1656" s="350" t="s">
        <v>515</v>
      </c>
      <c r="G1656" s="40" t="s">
        <v>2937</v>
      </c>
      <c r="H1656" s="358">
        <v>510200</v>
      </c>
      <c r="I1656" s="328" t="s">
        <v>462</v>
      </c>
      <c r="J1656" s="351">
        <v>931104</v>
      </c>
      <c r="K1656" s="63" t="s">
        <v>1524</v>
      </c>
      <c r="L1656" s="215" t="s">
        <v>445</v>
      </c>
      <c r="M1656" s="218" t="s">
        <v>1950</v>
      </c>
      <c r="P1656" s="189" t="s">
        <v>2916</v>
      </c>
      <c r="Q1656" s="63" t="s">
        <v>1524</v>
      </c>
      <c r="R1656" s="215" t="s">
        <v>448</v>
      </c>
    </row>
    <row r="1657" spans="1:18">
      <c r="A1657" s="189" t="s">
        <v>1516</v>
      </c>
      <c r="B1657" s="216">
        <v>25400</v>
      </c>
      <c r="C1657" s="40" t="s">
        <v>2923</v>
      </c>
      <c r="D1657" s="216">
        <v>931400</v>
      </c>
      <c r="E1657" s="40" t="s">
        <v>2934</v>
      </c>
      <c r="F1657" s="216" t="s">
        <v>520</v>
      </c>
      <c r="G1657" s="40" t="s">
        <v>2940</v>
      </c>
      <c r="H1657" s="216">
        <v>510200</v>
      </c>
      <c r="I1657" s="328" t="s">
        <v>462</v>
      </c>
      <c r="J1657" s="61">
        <v>931104</v>
      </c>
      <c r="K1657" s="63" t="s">
        <v>1524</v>
      </c>
      <c r="L1657" s="215" t="s">
        <v>447</v>
      </c>
      <c r="M1657" s="218" t="s">
        <v>1950</v>
      </c>
      <c r="P1657" s="189" t="s">
        <v>900</v>
      </c>
      <c r="Q1657" s="63" t="s">
        <v>1524</v>
      </c>
      <c r="R1657" s="215" t="s">
        <v>448</v>
      </c>
    </row>
    <row r="1658" spans="1:18">
      <c r="A1658" s="189" t="s">
        <v>1595</v>
      </c>
      <c r="B1658" s="216">
        <v>25400</v>
      </c>
      <c r="C1658" s="40" t="s">
        <v>2923</v>
      </c>
      <c r="D1658" s="216">
        <v>931400</v>
      </c>
      <c r="E1658" s="40" t="s">
        <v>2934</v>
      </c>
      <c r="F1658" s="216" t="s">
        <v>516</v>
      </c>
      <c r="G1658" s="40" t="s">
        <v>2944</v>
      </c>
      <c r="H1658" s="216">
        <v>510200</v>
      </c>
      <c r="I1658" s="328" t="s">
        <v>462</v>
      </c>
      <c r="J1658" s="61">
        <v>931104</v>
      </c>
      <c r="K1658" s="63" t="s">
        <v>1524</v>
      </c>
      <c r="L1658" s="215" t="s">
        <v>448</v>
      </c>
      <c r="M1658" s="218" t="s">
        <v>1950</v>
      </c>
      <c r="P1658" s="189" t="s">
        <v>2428</v>
      </c>
      <c r="Q1658" s="307" t="s">
        <v>1524</v>
      </c>
      <c r="R1658" s="308" t="s">
        <v>448</v>
      </c>
    </row>
    <row r="1659" spans="1:18">
      <c r="A1659" s="189" t="s">
        <v>2510</v>
      </c>
      <c r="B1659" s="216">
        <v>25420</v>
      </c>
      <c r="C1659" s="40" t="s">
        <v>449</v>
      </c>
      <c r="D1659" s="216">
        <v>931401</v>
      </c>
      <c r="E1659" s="40" t="s">
        <v>2950</v>
      </c>
      <c r="F1659" s="216"/>
      <c r="G1659" s="40" t="s">
        <v>1377</v>
      </c>
      <c r="H1659" s="216">
        <v>510200</v>
      </c>
      <c r="I1659" s="328" t="s">
        <v>462</v>
      </c>
      <c r="J1659" s="61">
        <v>931180</v>
      </c>
      <c r="K1659" s="63" t="s">
        <v>449</v>
      </c>
      <c r="L1659" s="215" t="s">
        <v>503</v>
      </c>
      <c r="M1659" s="218" t="s">
        <v>1950</v>
      </c>
      <c r="P1659" s="189" t="s">
        <v>2741</v>
      </c>
      <c r="Q1659" s="307" t="s">
        <v>1524</v>
      </c>
      <c r="R1659" s="308" t="s">
        <v>448</v>
      </c>
    </row>
    <row r="1660" spans="1:18">
      <c r="A1660" s="189" t="s">
        <v>2423</v>
      </c>
      <c r="B1660" s="309">
        <v>25620</v>
      </c>
      <c r="C1660" s="40" t="s">
        <v>2347</v>
      </c>
      <c r="D1660" s="310">
        <v>931750</v>
      </c>
      <c r="E1660" s="40" t="s">
        <v>2347</v>
      </c>
      <c r="F1660" s="310"/>
      <c r="G1660" s="40" t="s">
        <v>1377</v>
      </c>
      <c r="H1660" s="311">
        <v>510200</v>
      </c>
      <c r="I1660" s="328" t="s">
        <v>462</v>
      </c>
      <c r="J1660" s="310">
        <v>931750</v>
      </c>
      <c r="K1660" s="307" t="s">
        <v>1524</v>
      </c>
      <c r="L1660" s="308" t="s">
        <v>448</v>
      </c>
      <c r="M1660" s="218" t="s">
        <v>1950</v>
      </c>
      <c r="P1660" s="189" t="s">
        <v>2445</v>
      </c>
      <c r="Q1660" s="307" t="s">
        <v>1524</v>
      </c>
      <c r="R1660" s="308" t="s">
        <v>448</v>
      </c>
    </row>
    <row r="1661" spans="1:18">
      <c r="A1661" s="189" t="s">
        <v>1317</v>
      </c>
      <c r="B1661" s="216">
        <v>25510</v>
      </c>
      <c r="C1661" s="40" t="s">
        <v>2954</v>
      </c>
      <c r="D1661" s="216">
        <v>931108</v>
      </c>
      <c r="E1661" s="40" t="s">
        <v>2954</v>
      </c>
      <c r="F1661" s="216" t="s">
        <v>512</v>
      </c>
      <c r="G1661" s="40" t="s">
        <v>2952</v>
      </c>
      <c r="H1661" s="216">
        <v>520020</v>
      </c>
      <c r="I1661" s="328" t="s">
        <v>86</v>
      </c>
      <c r="J1661" s="61">
        <v>931108</v>
      </c>
      <c r="K1661" s="63" t="s">
        <v>450</v>
      </c>
      <c r="L1661" s="215" t="s">
        <v>444</v>
      </c>
      <c r="M1661" s="218" t="s">
        <v>2128</v>
      </c>
      <c r="P1661" s="189" t="s">
        <v>2448</v>
      </c>
      <c r="Q1661" s="307" t="s">
        <v>1524</v>
      </c>
      <c r="R1661" s="308" t="s">
        <v>448</v>
      </c>
    </row>
    <row r="1662" spans="1:18">
      <c r="A1662" s="189" t="s">
        <v>2642</v>
      </c>
      <c r="B1662" s="216">
        <v>25510</v>
      </c>
      <c r="C1662" s="40" t="s">
        <v>2954</v>
      </c>
      <c r="D1662" s="216">
        <v>931108</v>
      </c>
      <c r="E1662" s="40" t="s">
        <v>2954</v>
      </c>
      <c r="F1662" s="216" t="s">
        <v>513</v>
      </c>
      <c r="G1662" s="40" t="s">
        <v>2938</v>
      </c>
      <c r="H1662" s="216">
        <v>520020</v>
      </c>
      <c r="I1662" s="328" t="s">
        <v>86</v>
      </c>
      <c r="J1662" s="61">
        <v>931108</v>
      </c>
      <c r="K1662" s="63" t="s">
        <v>450</v>
      </c>
      <c r="L1662" s="215" t="s">
        <v>444</v>
      </c>
      <c r="M1662" s="218" t="s">
        <v>2128</v>
      </c>
      <c r="P1662" s="189" t="s">
        <v>896</v>
      </c>
      <c r="Q1662" s="63" t="s">
        <v>1524</v>
      </c>
      <c r="R1662" s="215" t="s">
        <v>448</v>
      </c>
    </row>
    <row r="1663" spans="1:18">
      <c r="A1663" s="189" t="s">
        <v>1688</v>
      </c>
      <c r="B1663" s="216">
        <v>25510</v>
      </c>
      <c r="C1663" s="40" t="s">
        <v>2954</v>
      </c>
      <c r="D1663" s="216">
        <v>931108</v>
      </c>
      <c r="E1663" s="40" t="s">
        <v>2954</v>
      </c>
      <c r="F1663" s="216" t="s">
        <v>526</v>
      </c>
      <c r="G1663" s="40" t="s">
        <v>2926</v>
      </c>
      <c r="H1663" s="216">
        <v>520020</v>
      </c>
      <c r="I1663" s="328" t="s">
        <v>86</v>
      </c>
      <c r="J1663" s="61">
        <v>931108</v>
      </c>
      <c r="K1663" s="63" t="s">
        <v>450</v>
      </c>
      <c r="L1663" s="215" t="s">
        <v>444</v>
      </c>
      <c r="M1663" s="218" t="s">
        <v>2128</v>
      </c>
      <c r="P1663" s="189" t="s">
        <v>2424</v>
      </c>
      <c r="Q1663" s="307" t="s">
        <v>1524</v>
      </c>
      <c r="R1663" s="308" t="s">
        <v>448</v>
      </c>
    </row>
    <row r="1664" spans="1:18">
      <c r="A1664" s="189" t="s">
        <v>947</v>
      </c>
      <c r="B1664" s="216">
        <v>25510</v>
      </c>
      <c r="C1664" s="40" t="s">
        <v>2954</v>
      </c>
      <c r="D1664" s="216">
        <v>931108</v>
      </c>
      <c r="E1664" s="40" t="s">
        <v>2954</v>
      </c>
      <c r="F1664" s="216"/>
      <c r="G1664" s="40" t="s">
        <v>1377</v>
      </c>
      <c r="H1664" s="216">
        <v>520020</v>
      </c>
      <c r="I1664" s="328" t="s">
        <v>86</v>
      </c>
      <c r="J1664" s="61">
        <v>931108</v>
      </c>
      <c r="K1664" s="63" t="s">
        <v>450</v>
      </c>
      <c r="L1664" s="215" t="s">
        <v>444</v>
      </c>
      <c r="M1664" s="218" t="s">
        <v>2128</v>
      </c>
      <c r="P1664" s="189" t="s">
        <v>406</v>
      </c>
      <c r="Q1664" s="63" t="s">
        <v>1524</v>
      </c>
      <c r="R1664" s="215" t="s">
        <v>448</v>
      </c>
    </row>
    <row r="1665" spans="1:18">
      <c r="A1665" s="189" t="s">
        <v>1549</v>
      </c>
      <c r="B1665" s="216">
        <v>25510</v>
      </c>
      <c r="C1665" s="40" t="s">
        <v>2954</v>
      </c>
      <c r="D1665" s="216">
        <v>931108</v>
      </c>
      <c r="E1665" s="40" t="s">
        <v>2954</v>
      </c>
      <c r="F1665" s="216" t="s">
        <v>520</v>
      </c>
      <c r="G1665" s="40" t="s">
        <v>2940</v>
      </c>
      <c r="H1665" s="216">
        <v>520020</v>
      </c>
      <c r="I1665" s="328" t="s">
        <v>86</v>
      </c>
      <c r="J1665" s="61">
        <v>931108</v>
      </c>
      <c r="K1665" s="63" t="s">
        <v>450</v>
      </c>
      <c r="L1665" s="215" t="s">
        <v>444</v>
      </c>
      <c r="M1665" s="218" t="s">
        <v>2128</v>
      </c>
      <c r="P1665" s="189" t="s">
        <v>2467</v>
      </c>
      <c r="Q1665" s="307" t="s">
        <v>1524</v>
      </c>
      <c r="R1665" s="308" t="s">
        <v>448</v>
      </c>
    </row>
    <row r="1666" spans="1:18">
      <c r="A1666" s="189" t="s">
        <v>198</v>
      </c>
      <c r="B1666" s="216">
        <v>25400</v>
      </c>
      <c r="C1666" s="40" t="s">
        <v>2923</v>
      </c>
      <c r="D1666" s="216">
        <v>931119</v>
      </c>
      <c r="E1666" s="40" t="s">
        <v>23</v>
      </c>
      <c r="F1666" s="216" t="s">
        <v>525</v>
      </c>
      <c r="G1666" s="40" t="s">
        <v>2942</v>
      </c>
      <c r="H1666" s="216">
        <v>520020</v>
      </c>
      <c r="I1666" s="328" t="s">
        <v>86</v>
      </c>
      <c r="J1666" s="61">
        <v>931104</v>
      </c>
      <c r="K1666" s="63" t="s">
        <v>23</v>
      </c>
      <c r="L1666" s="215" t="s">
        <v>438</v>
      </c>
      <c r="M1666" s="218" t="s">
        <v>2128</v>
      </c>
      <c r="P1666" s="189" t="s">
        <v>2544</v>
      </c>
      <c r="Q1666" s="307" t="s">
        <v>1524</v>
      </c>
      <c r="R1666" s="308" t="s">
        <v>448</v>
      </c>
    </row>
    <row r="1667" spans="1:18">
      <c r="A1667" s="189" t="s">
        <v>129</v>
      </c>
      <c r="B1667" s="216">
        <v>25400</v>
      </c>
      <c r="C1667" s="40" t="s">
        <v>2923</v>
      </c>
      <c r="D1667" s="216">
        <v>931119</v>
      </c>
      <c r="E1667" s="40" t="s">
        <v>23</v>
      </c>
      <c r="F1667" s="216" t="s">
        <v>521</v>
      </c>
      <c r="G1667" s="40" t="s">
        <v>2924</v>
      </c>
      <c r="H1667" s="216">
        <v>520020</v>
      </c>
      <c r="I1667" s="328" t="s">
        <v>86</v>
      </c>
      <c r="J1667" s="61">
        <v>931104</v>
      </c>
      <c r="K1667" s="63" t="s">
        <v>23</v>
      </c>
      <c r="L1667" s="215" t="s">
        <v>435</v>
      </c>
      <c r="M1667" s="218" t="s">
        <v>2128</v>
      </c>
      <c r="P1667" s="189" t="s">
        <v>428</v>
      </c>
      <c r="Q1667" s="63" t="s">
        <v>1524</v>
      </c>
      <c r="R1667" s="215" t="s">
        <v>448</v>
      </c>
    </row>
    <row r="1668" spans="1:18">
      <c r="A1668" s="189" t="s">
        <v>1548</v>
      </c>
      <c r="B1668" s="216">
        <v>25400</v>
      </c>
      <c r="C1668" s="40" t="s">
        <v>2923</v>
      </c>
      <c r="D1668" s="216">
        <v>931119</v>
      </c>
      <c r="E1668" s="40" t="s">
        <v>23</v>
      </c>
      <c r="F1668" s="216" t="s">
        <v>522</v>
      </c>
      <c r="G1668" s="40" t="s">
        <v>2925</v>
      </c>
      <c r="H1668" s="216">
        <v>520020</v>
      </c>
      <c r="I1668" s="328" t="s">
        <v>86</v>
      </c>
      <c r="J1668" s="61">
        <v>931104</v>
      </c>
      <c r="K1668" s="63" t="s">
        <v>23</v>
      </c>
      <c r="L1668" s="215" t="s">
        <v>436</v>
      </c>
      <c r="M1668" s="218" t="s">
        <v>2128</v>
      </c>
      <c r="P1668" s="189" t="s">
        <v>2450</v>
      </c>
      <c r="Q1668" s="307" t="s">
        <v>1524</v>
      </c>
      <c r="R1668" s="308" t="s">
        <v>448</v>
      </c>
    </row>
    <row r="1669" spans="1:18">
      <c r="A1669" s="189" t="s">
        <v>2048</v>
      </c>
      <c r="B1669" s="216">
        <v>25400</v>
      </c>
      <c r="C1669" s="40" t="s">
        <v>2923</v>
      </c>
      <c r="D1669" s="216">
        <v>931119</v>
      </c>
      <c r="E1669" s="40" t="s">
        <v>23</v>
      </c>
      <c r="F1669" s="216" t="s">
        <v>527</v>
      </c>
      <c r="G1669" s="40" t="s">
        <v>2927</v>
      </c>
      <c r="H1669" s="216">
        <v>520020</v>
      </c>
      <c r="I1669" s="328" t="s">
        <v>86</v>
      </c>
      <c r="J1669" s="61">
        <v>931104</v>
      </c>
      <c r="K1669" s="63" t="s">
        <v>23</v>
      </c>
      <c r="L1669" s="215" t="s">
        <v>440</v>
      </c>
      <c r="M1669" s="218" t="s">
        <v>2128</v>
      </c>
      <c r="P1669" s="189" t="s">
        <v>2742</v>
      </c>
      <c r="Q1669" s="307" t="s">
        <v>1524</v>
      </c>
      <c r="R1669" s="308" t="s">
        <v>448</v>
      </c>
    </row>
    <row r="1670" spans="1:18">
      <c r="A1670" s="189" t="s">
        <v>179</v>
      </c>
      <c r="B1670" s="216">
        <v>25400</v>
      </c>
      <c r="C1670" s="40" t="s">
        <v>2923</v>
      </c>
      <c r="D1670" s="216">
        <v>931119</v>
      </c>
      <c r="E1670" s="40" t="s">
        <v>23</v>
      </c>
      <c r="F1670" s="216" t="s">
        <v>523</v>
      </c>
      <c r="G1670" s="40" t="s">
        <v>2928</v>
      </c>
      <c r="H1670" s="216">
        <v>520020</v>
      </c>
      <c r="I1670" s="328" t="s">
        <v>86</v>
      </c>
      <c r="J1670" s="61">
        <v>931104</v>
      </c>
      <c r="K1670" s="63" t="s">
        <v>23</v>
      </c>
      <c r="L1670" s="215" t="s">
        <v>437</v>
      </c>
      <c r="M1670" s="218" t="s">
        <v>2128</v>
      </c>
      <c r="P1670" s="189" t="s">
        <v>1512</v>
      </c>
      <c r="Q1670" s="63" t="s">
        <v>1524</v>
      </c>
      <c r="R1670" s="215" t="s">
        <v>448</v>
      </c>
    </row>
    <row r="1671" spans="1:18">
      <c r="A1671" s="189" t="s">
        <v>2382</v>
      </c>
      <c r="B1671" s="216">
        <v>25430</v>
      </c>
      <c r="C1671" s="40" t="s">
        <v>2951</v>
      </c>
      <c r="D1671" s="216">
        <v>931170</v>
      </c>
      <c r="E1671" s="40" t="s">
        <v>1515</v>
      </c>
      <c r="F1671" s="216" t="s">
        <v>512</v>
      </c>
      <c r="G1671" s="40" t="s">
        <v>2952</v>
      </c>
      <c r="H1671" s="216">
        <v>520020</v>
      </c>
      <c r="I1671" s="328" t="s">
        <v>86</v>
      </c>
      <c r="J1671" s="61">
        <v>931170</v>
      </c>
      <c r="K1671" s="63" t="s">
        <v>47</v>
      </c>
      <c r="L1671" s="215" t="s">
        <v>508</v>
      </c>
      <c r="M1671" s="218" t="s">
        <v>2128</v>
      </c>
      <c r="P1671" s="189" t="s">
        <v>2472</v>
      </c>
      <c r="Q1671" s="307" t="s">
        <v>1524</v>
      </c>
      <c r="R1671" s="308" t="s">
        <v>448</v>
      </c>
    </row>
    <row r="1672" spans="1:18">
      <c r="A1672" s="189" t="s">
        <v>1200</v>
      </c>
      <c r="B1672" s="216">
        <v>25430</v>
      </c>
      <c r="C1672" s="40" t="s">
        <v>2951</v>
      </c>
      <c r="D1672" s="216">
        <v>931170</v>
      </c>
      <c r="E1672" s="40" t="s">
        <v>1515</v>
      </c>
      <c r="F1672" s="216"/>
      <c r="G1672" s="40" t="s">
        <v>1377</v>
      </c>
      <c r="H1672" s="216">
        <v>520020</v>
      </c>
      <c r="I1672" s="328" t="s">
        <v>86</v>
      </c>
      <c r="J1672" s="61">
        <v>931170</v>
      </c>
      <c r="K1672" s="63" t="s">
        <v>47</v>
      </c>
      <c r="L1672" s="215" t="s">
        <v>508</v>
      </c>
      <c r="M1672" s="218" t="s">
        <v>2128</v>
      </c>
      <c r="P1672" s="189" t="s">
        <v>2915</v>
      </c>
      <c r="Q1672" s="63" t="s">
        <v>1524</v>
      </c>
      <c r="R1672" s="215" t="s">
        <v>448</v>
      </c>
    </row>
    <row r="1673" spans="1:18">
      <c r="A1673" s="189" t="s">
        <v>2309</v>
      </c>
      <c r="B1673" s="216">
        <v>25430</v>
      </c>
      <c r="C1673" s="40" t="s">
        <v>2951</v>
      </c>
      <c r="D1673" s="216">
        <v>931170</v>
      </c>
      <c r="E1673" s="40" t="s">
        <v>1515</v>
      </c>
      <c r="F1673" s="216" t="s">
        <v>527</v>
      </c>
      <c r="G1673" s="40" t="s">
        <v>2927</v>
      </c>
      <c r="H1673" s="216">
        <v>520020</v>
      </c>
      <c r="I1673" s="328" t="s">
        <v>86</v>
      </c>
      <c r="J1673" s="61">
        <v>931170</v>
      </c>
      <c r="K1673" s="63" t="s">
        <v>47</v>
      </c>
      <c r="L1673" s="215" t="s">
        <v>508</v>
      </c>
      <c r="M1673" s="218" t="s">
        <v>2128</v>
      </c>
      <c r="P1673" s="189" t="s">
        <v>1391</v>
      </c>
      <c r="Q1673" s="63" t="s">
        <v>1524</v>
      </c>
      <c r="R1673" s="215" t="s">
        <v>448</v>
      </c>
    </row>
    <row r="1674" spans="1:18">
      <c r="A1674" s="189" t="s">
        <v>1502</v>
      </c>
      <c r="B1674" s="216">
        <v>25420</v>
      </c>
      <c r="C1674" s="40" t="s">
        <v>449</v>
      </c>
      <c r="D1674" s="216">
        <v>931182</v>
      </c>
      <c r="E1674" s="40" t="s">
        <v>1056</v>
      </c>
      <c r="F1674" s="216"/>
      <c r="G1674" s="40" t="s">
        <v>1377</v>
      </c>
      <c r="H1674" s="216">
        <v>520020</v>
      </c>
      <c r="I1674" s="328" t="s">
        <v>86</v>
      </c>
      <c r="J1674" s="61">
        <v>931180</v>
      </c>
      <c r="K1674" s="63" t="s">
        <v>449</v>
      </c>
      <c r="L1674" s="215" t="s">
        <v>1056</v>
      </c>
      <c r="M1674" s="218" t="s">
        <v>2128</v>
      </c>
      <c r="P1674" s="189" t="s">
        <v>2437</v>
      </c>
      <c r="Q1674" s="307" t="s">
        <v>1524</v>
      </c>
      <c r="R1674" s="308" t="s">
        <v>448</v>
      </c>
    </row>
    <row r="1675" spans="1:18">
      <c r="A1675" s="189" t="s">
        <v>1295</v>
      </c>
      <c r="B1675" s="216">
        <v>25420</v>
      </c>
      <c r="C1675" s="40" t="s">
        <v>449</v>
      </c>
      <c r="D1675" s="216">
        <v>931186</v>
      </c>
      <c r="E1675" s="40" t="s">
        <v>504</v>
      </c>
      <c r="F1675" s="216"/>
      <c r="G1675" s="40" t="s">
        <v>1377</v>
      </c>
      <c r="H1675" s="216">
        <v>520020</v>
      </c>
      <c r="I1675" s="328" t="s">
        <v>86</v>
      </c>
      <c r="J1675" s="61">
        <v>931180</v>
      </c>
      <c r="K1675" s="63" t="s">
        <v>449</v>
      </c>
      <c r="L1675" s="215" t="s">
        <v>504</v>
      </c>
      <c r="M1675" s="218" t="s">
        <v>2128</v>
      </c>
      <c r="P1675" s="189" t="s">
        <v>2843</v>
      </c>
      <c r="Q1675" s="353" t="s">
        <v>1524</v>
      </c>
      <c r="R1675" s="355" t="s">
        <v>448</v>
      </c>
    </row>
    <row r="1676" spans="1:18">
      <c r="A1676" s="189" t="s">
        <v>632</v>
      </c>
      <c r="B1676" s="216">
        <v>25400</v>
      </c>
      <c r="C1676" s="40" t="s">
        <v>2923</v>
      </c>
      <c r="D1676" s="216">
        <v>931200</v>
      </c>
      <c r="E1676" s="40" t="s">
        <v>2930</v>
      </c>
      <c r="F1676" s="216"/>
      <c r="G1676" s="40" t="s">
        <v>1377</v>
      </c>
      <c r="H1676" s="216">
        <v>520020</v>
      </c>
      <c r="I1676" s="328" t="s">
        <v>86</v>
      </c>
      <c r="J1676" s="61">
        <v>931104</v>
      </c>
      <c r="K1676" s="63" t="s">
        <v>450</v>
      </c>
      <c r="L1676" s="215" t="s">
        <v>1776</v>
      </c>
      <c r="M1676" s="218" t="s">
        <v>2128</v>
      </c>
      <c r="P1676" s="189" t="s">
        <v>414</v>
      </c>
      <c r="Q1676" s="63" t="s">
        <v>1524</v>
      </c>
      <c r="R1676" s="215" t="s">
        <v>448</v>
      </c>
    </row>
    <row r="1677" spans="1:18">
      <c r="A1677" s="189" t="s">
        <v>2097</v>
      </c>
      <c r="B1677" s="216">
        <v>25400</v>
      </c>
      <c r="C1677" s="40" t="s">
        <v>2923</v>
      </c>
      <c r="D1677" s="216">
        <v>931205</v>
      </c>
      <c r="E1677" s="40" t="s">
        <v>2237</v>
      </c>
      <c r="F1677" s="216"/>
      <c r="G1677" s="40" t="s">
        <v>1377</v>
      </c>
      <c r="H1677" s="216">
        <v>520020</v>
      </c>
      <c r="I1677" s="328" t="s">
        <v>86</v>
      </c>
      <c r="J1677" s="61">
        <v>931104</v>
      </c>
      <c r="K1677" s="63" t="s">
        <v>449</v>
      </c>
      <c r="L1677" s="215" t="s">
        <v>2237</v>
      </c>
      <c r="M1677" s="218" t="s">
        <v>2128</v>
      </c>
      <c r="P1677" s="189" t="s">
        <v>2459</v>
      </c>
      <c r="Q1677" s="307" t="s">
        <v>1524</v>
      </c>
      <c r="R1677" s="308" t="s">
        <v>448</v>
      </c>
    </row>
    <row r="1678" spans="1:18">
      <c r="A1678" s="189" t="s">
        <v>327</v>
      </c>
      <c r="B1678" s="216">
        <v>25400</v>
      </c>
      <c r="C1678" s="40" t="s">
        <v>2923</v>
      </c>
      <c r="D1678" s="216">
        <v>931400</v>
      </c>
      <c r="E1678" s="40" t="s">
        <v>2934</v>
      </c>
      <c r="F1678" s="216" t="s">
        <v>518</v>
      </c>
      <c r="G1678" s="40" t="s">
        <v>2935</v>
      </c>
      <c r="H1678" s="216">
        <v>520020</v>
      </c>
      <c r="I1678" s="328" t="s">
        <v>86</v>
      </c>
      <c r="J1678" s="61">
        <v>931104</v>
      </c>
      <c r="K1678" s="63" t="s">
        <v>1524</v>
      </c>
      <c r="L1678" s="215" t="s">
        <v>326</v>
      </c>
      <c r="M1678" s="218" t="s">
        <v>2128</v>
      </c>
      <c r="P1678" s="189" t="s">
        <v>2841</v>
      </c>
      <c r="Q1678" s="353" t="s">
        <v>1524</v>
      </c>
      <c r="R1678" s="355" t="s">
        <v>448</v>
      </c>
    </row>
    <row r="1679" spans="1:18">
      <c r="A1679" s="189" t="s">
        <v>317</v>
      </c>
      <c r="B1679" s="216">
        <v>25400</v>
      </c>
      <c r="C1679" s="40" t="s">
        <v>2923</v>
      </c>
      <c r="D1679" s="216">
        <v>931400</v>
      </c>
      <c r="E1679" s="40" t="s">
        <v>2934</v>
      </c>
      <c r="F1679" s="216" t="s">
        <v>517</v>
      </c>
      <c r="G1679" s="40" t="s">
        <v>2936</v>
      </c>
      <c r="H1679" s="216">
        <v>520020</v>
      </c>
      <c r="I1679" s="328" t="s">
        <v>86</v>
      </c>
      <c r="J1679" s="61">
        <v>931104</v>
      </c>
      <c r="K1679" s="63" t="s">
        <v>1524</v>
      </c>
      <c r="L1679" s="215" t="s">
        <v>1224</v>
      </c>
      <c r="M1679" s="218" t="s">
        <v>2128</v>
      </c>
      <c r="P1679" s="189" t="s">
        <v>901</v>
      </c>
      <c r="Q1679" s="63" t="s">
        <v>1524</v>
      </c>
      <c r="R1679" s="215" t="s">
        <v>448</v>
      </c>
    </row>
    <row r="1680" spans="1:18">
      <c r="A1680" s="189" t="s">
        <v>296</v>
      </c>
      <c r="B1680" s="216">
        <v>25400</v>
      </c>
      <c r="C1680" s="40" t="s">
        <v>2923</v>
      </c>
      <c r="D1680" s="216">
        <v>931400</v>
      </c>
      <c r="E1680" s="40" t="s">
        <v>2934</v>
      </c>
      <c r="F1680" s="216" t="s">
        <v>514</v>
      </c>
      <c r="G1680" s="40" t="s">
        <v>2838</v>
      </c>
      <c r="H1680" s="216">
        <v>520020</v>
      </c>
      <c r="I1680" s="328" t="s">
        <v>86</v>
      </c>
      <c r="J1680" s="61">
        <v>931104</v>
      </c>
      <c r="K1680" s="63" t="s">
        <v>1524</v>
      </c>
      <c r="L1680" s="397" t="s">
        <v>295</v>
      </c>
      <c r="M1680" s="218" t="s">
        <v>2128</v>
      </c>
      <c r="P1680" s="189" t="s">
        <v>2429</v>
      </c>
      <c r="Q1680" s="307" t="s">
        <v>1524</v>
      </c>
      <c r="R1680" s="308" t="s">
        <v>448</v>
      </c>
    </row>
    <row r="1681" spans="1:18">
      <c r="A1681" s="189" t="s">
        <v>234</v>
      </c>
      <c r="B1681" s="216">
        <v>25400</v>
      </c>
      <c r="C1681" s="40" t="s">
        <v>2923</v>
      </c>
      <c r="D1681" s="216">
        <v>931400</v>
      </c>
      <c r="E1681" s="40" t="s">
        <v>2934</v>
      </c>
      <c r="F1681" s="216" t="s">
        <v>515</v>
      </c>
      <c r="G1681" s="40" t="s">
        <v>2937</v>
      </c>
      <c r="H1681" s="216">
        <v>520020</v>
      </c>
      <c r="I1681" s="328" t="s">
        <v>86</v>
      </c>
      <c r="J1681" s="61">
        <v>931104</v>
      </c>
      <c r="K1681" s="63" t="s">
        <v>1524</v>
      </c>
      <c r="L1681" s="215" t="s">
        <v>445</v>
      </c>
      <c r="M1681" s="218" t="s">
        <v>2128</v>
      </c>
      <c r="P1681" s="189" t="s">
        <v>2436</v>
      </c>
      <c r="Q1681" s="307" t="s">
        <v>1524</v>
      </c>
      <c r="R1681" s="308" t="s">
        <v>448</v>
      </c>
    </row>
    <row r="1682" spans="1:18">
      <c r="A1682" s="189" t="s">
        <v>269</v>
      </c>
      <c r="B1682" s="216">
        <v>25400</v>
      </c>
      <c r="C1682" s="40" t="s">
        <v>2923</v>
      </c>
      <c r="D1682" s="216">
        <v>931400</v>
      </c>
      <c r="E1682" s="40" t="s">
        <v>2934</v>
      </c>
      <c r="F1682" s="216" t="s">
        <v>513</v>
      </c>
      <c r="G1682" s="40" t="s">
        <v>2938</v>
      </c>
      <c r="H1682" s="216">
        <v>520020</v>
      </c>
      <c r="I1682" s="328" t="s">
        <v>86</v>
      </c>
      <c r="J1682" s="61">
        <v>931104</v>
      </c>
      <c r="K1682" s="63" t="s">
        <v>1524</v>
      </c>
      <c r="L1682" s="215" t="s">
        <v>446</v>
      </c>
      <c r="M1682" s="218" t="s">
        <v>2128</v>
      </c>
      <c r="P1682" s="189" t="s">
        <v>2441</v>
      </c>
      <c r="Q1682" s="307" t="s">
        <v>1524</v>
      </c>
      <c r="R1682" s="308" t="s">
        <v>448</v>
      </c>
    </row>
    <row r="1683" spans="1:18">
      <c r="A1683" s="189" t="s">
        <v>2287</v>
      </c>
      <c r="B1683" s="216">
        <v>25400</v>
      </c>
      <c r="C1683" s="40" t="s">
        <v>2923</v>
      </c>
      <c r="D1683" s="216">
        <v>931400</v>
      </c>
      <c r="E1683" s="40" t="s">
        <v>2934</v>
      </c>
      <c r="F1683" s="216" t="s">
        <v>519</v>
      </c>
      <c r="G1683" s="40" t="s">
        <v>2939</v>
      </c>
      <c r="H1683" s="216">
        <v>520020</v>
      </c>
      <c r="I1683" s="328" t="s">
        <v>86</v>
      </c>
      <c r="J1683" s="61">
        <v>931104</v>
      </c>
      <c r="K1683" s="63" t="s">
        <v>1524</v>
      </c>
      <c r="L1683" s="215" t="s">
        <v>359</v>
      </c>
      <c r="M1683" s="218" t="s">
        <v>2128</v>
      </c>
      <c r="P1683" s="189" t="s">
        <v>902</v>
      </c>
      <c r="Q1683" s="63" t="s">
        <v>1524</v>
      </c>
      <c r="R1683" s="215" t="s">
        <v>448</v>
      </c>
    </row>
    <row r="1684" spans="1:18">
      <c r="A1684" s="189" t="s">
        <v>370</v>
      </c>
      <c r="B1684" s="216">
        <v>25400</v>
      </c>
      <c r="C1684" s="40" t="s">
        <v>2923</v>
      </c>
      <c r="D1684" s="216">
        <v>931400</v>
      </c>
      <c r="E1684" s="40" t="s">
        <v>2934</v>
      </c>
      <c r="F1684" s="216" t="s">
        <v>520</v>
      </c>
      <c r="G1684" s="40" t="s">
        <v>2940</v>
      </c>
      <c r="H1684" s="216">
        <v>520020</v>
      </c>
      <c r="I1684" s="328" t="s">
        <v>86</v>
      </c>
      <c r="J1684" s="61">
        <v>931104</v>
      </c>
      <c r="K1684" s="63" t="s">
        <v>1524</v>
      </c>
      <c r="L1684" s="215" t="s">
        <v>447</v>
      </c>
      <c r="M1684" s="218" t="s">
        <v>2128</v>
      </c>
      <c r="P1684" s="189" t="s">
        <v>2430</v>
      </c>
      <c r="Q1684" s="307" t="s">
        <v>1524</v>
      </c>
      <c r="R1684" s="308" t="s">
        <v>448</v>
      </c>
    </row>
    <row r="1685" spans="1:18">
      <c r="A1685" s="189" t="s">
        <v>944</v>
      </c>
      <c r="B1685" s="216">
        <v>25400</v>
      </c>
      <c r="C1685" s="40" t="s">
        <v>2923</v>
      </c>
      <c r="D1685" s="216">
        <v>931400</v>
      </c>
      <c r="E1685" s="40" t="s">
        <v>2934</v>
      </c>
      <c r="F1685" s="216" t="s">
        <v>1130</v>
      </c>
      <c r="G1685" s="40" t="s">
        <v>2943</v>
      </c>
      <c r="H1685" s="216">
        <v>520020</v>
      </c>
      <c r="I1685" s="328" t="s">
        <v>86</v>
      </c>
      <c r="J1685" s="61">
        <v>931104</v>
      </c>
      <c r="K1685" s="63" t="s">
        <v>1524</v>
      </c>
      <c r="L1685" s="215" t="s">
        <v>1455</v>
      </c>
      <c r="M1685" s="218" t="s">
        <v>2128</v>
      </c>
      <c r="P1685" s="189" t="s">
        <v>1625</v>
      </c>
      <c r="Q1685" s="63" t="s">
        <v>1524</v>
      </c>
      <c r="R1685" s="215" t="s">
        <v>448</v>
      </c>
    </row>
    <row r="1686" spans="1:18">
      <c r="A1686" s="189" t="s">
        <v>402</v>
      </c>
      <c r="B1686" s="216">
        <v>25400</v>
      </c>
      <c r="C1686" s="40" t="s">
        <v>2923</v>
      </c>
      <c r="D1686" s="216">
        <v>931400</v>
      </c>
      <c r="E1686" s="40" t="s">
        <v>2934</v>
      </c>
      <c r="F1686" s="216" t="s">
        <v>516</v>
      </c>
      <c r="G1686" s="40" t="s">
        <v>2944</v>
      </c>
      <c r="H1686" s="216">
        <v>520020</v>
      </c>
      <c r="I1686" s="328" t="s">
        <v>86</v>
      </c>
      <c r="J1686" s="61">
        <v>931104</v>
      </c>
      <c r="K1686" s="63" t="s">
        <v>1524</v>
      </c>
      <c r="L1686" s="215" t="s">
        <v>448</v>
      </c>
      <c r="M1686" s="218" t="s">
        <v>2128</v>
      </c>
      <c r="P1686" s="189" t="s">
        <v>2440</v>
      </c>
      <c r="Q1686" s="307" t="s">
        <v>1524</v>
      </c>
      <c r="R1686" s="308" t="s">
        <v>448</v>
      </c>
    </row>
    <row r="1687" spans="1:18">
      <c r="A1687" s="189" t="s">
        <v>2468</v>
      </c>
      <c r="B1687" s="309">
        <v>25620</v>
      </c>
      <c r="C1687" s="40" t="s">
        <v>2347</v>
      </c>
      <c r="D1687" s="310">
        <v>931750</v>
      </c>
      <c r="E1687" s="40" t="s">
        <v>2347</v>
      </c>
      <c r="F1687" s="310"/>
      <c r="G1687" s="40" t="s">
        <v>1377</v>
      </c>
      <c r="H1687" s="311">
        <v>520020</v>
      </c>
      <c r="I1687" s="328" t="s">
        <v>86</v>
      </c>
      <c r="J1687" s="310">
        <v>931750</v>
      </c>
      <c r="K1687" s="307" t="s">
        <v>1524</v>
      </c>
      <c r="L1687" s="308" t="s">
        <v>448</v>
      </c>
      <c r="M1687" s="312" t="s">
        <v>2128</v>
      </c>
      <c r="P1687" s="189" t="s">
        <v>2469</v>
      </c>
      <c r="Q1687" s="307" t="s">
        <v>1524</v>
      </c>
      <c r="R1687" s="308" t="s">
        <v>448</v>
      </c>
    </row>
    <row r="1688" spans="1:18">
      <c r="A1688" s="189" t="s">
        <v>2292</v>
      </c>
      <c r="B1688" s="216">
        <v>25401</v>
      </c>
      <c r="C1688" s="40" t="s">
        <v>434</v>
      </c>
      <c r="D1688" s="216">
        <v>931111</v>
      </c>
      <c r="E1688" s="40" t="s">
        <v>2958</v>
      </c>
      <c r="F1688" s="216" t="s">
        <v>1377</v>
      </c>
      <c r="G1688" s="40" t="s">
        <v>1377</v>
      </c>
      <c r="H1688" s="216">
        <v>523800</v>
      </c>
      <c r="I1688" s="328" t="s">
        <v>67</v>
      </c>
      <c r="J1688" s="61">
        <v>931111</v>
      </c>
      <c r="K1688" s="63" t="s">
        <v>23</v>
      </c>
      <c r="L1688" s="215" t="s">
        <v>434</v>
      </c>
      <c r="M1688" s="218" t="s">
        <v>2133</v>
      </c>
      <c r="P1688" s="189" t="s">
        <v>411</v>
      </c>
      <c r="Q1688" s="63" t="s">
        <v>1524</v>
      </c>
      <c r="R1688" s="215" t="s">
        <v>448</v>
      </c>
    </row>
    <row r="1689" spans="1:18">
      <c r="A1689" s="189" t="s">
        <v>814</v>
      </c>
      <c r="B1689" s="216">
        <v>25540</v>
      </c>
      <c r="C1689" s="40" t="s">
        <v>442</v>
      </c>
      <c r="D1689" s="216">
        <v>931116</v>
      </c>
      <c r="E1689" s="40" t="s">
        <v>442</v>
      </c>
      <c r="F1689" s="216"/>
      <c r="G1689" s="40" t="s">
        <v>1377</v>
      </c>
      <c r="H1689" s="216">
        <v>523800</v>
      </c>
      <c r="I1689" s="328" t="s">
        <v>67</v>
      </c>
      <c r="J1689" s="61">
        <v>931116</v>
      </c>
      <c r="K1689" s="63" t="s">
        <v>47</v>
      </c>
      <c r="L1689" s="215" t="s">
        <v>442</v>
      </c>
      <c r="M1689" s="218" t="s">
        <v>2133</v>
      </c>
      <c r="P1689" s="189" t="s">
        <v>2456</v>
      </c>
      <c r="Q1689" s="307" t="s">
        <v>1524</v>
      </c>
      <c r="R1689" s="308" t="s">
        <v>448</v>
      </c>
    </row>
    <row r="1690" spans="1:18">
      <c r="A1690" s="189" t="s">
        <v>168</v>
      </c>
      <c r="B1690" s="216">
        <v>25400</v>
      </c>
      <c r="C1690" s="40" t="s">
        <v>2923</v>
      </c>
      <c r="D1690" s="216">
        <v>931119</v>
      </c>
      <c r="E1690" s="40" t="s">
        <v>23</v>
      </c>
      <c r="F1690" s="216" t="s">
        <v>522</v>
      </c>
      <c r="G1690" s="40" t="s">
        <v>2925</v>
      </c>
      <c r="H1690" s="216">
        <v>523800</v>
      </c>
      <c r="I1690" s="328" t="s">
        <v>67</v>
      </c>
      <c r="J1690" s="61">
        <v>931104</v>
      </c>
      <c r="K1690" s="63" t="s">
        <v>23</v>
      </c>
      <c r="L1690" s="215" t="s">
        <v>436</v>
      </c>
      <c r="M1690" s="218" t="s">
        <v>2133</v>
      </c>
      <c r="P1690" s="189" t="s">
        <v>409</v>
      </c>
      <c r="Q1690" s="63" t="s">
        <v>1524</v>
      </c>
      <c r="R1690" s="215" t="s">
        <v>448</v>
      </c>
    </row>
    <row r="1691" spans="1:18">
      <c r="A1691" s="189" t="s">
        <v>218</v>
      </c>
      <c r="B1691" s="216">
        <v>25400</v>
      </c>
      <c r="C1691" s="40" t="s">
        <v>2923</v>
      </c>
      <c r="D1691" s="216">
        <v>931119</v>
      </c>
      <c r="E1691" s="40" t="s">
        <v>23</v>
      </c>
      <c r="F1691" s="216" t="s">
        <v>526</v>
      </c>
      <c r="G1691" s="40" t="s">
        <v>2926</v>
      </c>
      <c r="H1691" s="216">
        <v>523800</v>
      </c>
      <c r="I1691" s="328" t="s">
        <v>67</v>
      </c>
      <c r="J1691" s="61">
        <v>931104</v>
      </c>
      <c r="K1691" s="63" t="s">
        <v>23</v>
      </c>
      <c r="L1691" s="215" t="s">
        <v>439</v>
      </c>
      <c r="M1691" s="218" t="s">
        <v>2133</v>
      </c>
      <c r="P1691" s="189" t="s">
        <v>2462</v>
      </c>
      <c r="Q1691" s="307" t="s">
        <v>1524</v>
      </c>
      <c r="R1691" s="308" t="s">
        <v>448</v>
      </c>
    </row>
    <row r="1692" spans="1:18">
      <c r="A1692" s="189" t="s">
        <v>2065</v>
      </c>
      <c r="B1692" s="216">
        <v>25400</v>
      </c>
      <c r="C1692" s="40" t="s">
        <v>2923</v>
      </c>
      <c r="D1692" s="216">
        <v>931119</v>
      </c>
      <c r="E1692" s="40" t="s">
        <v>23</v>
      </c>
      <c r="F1692" s="216" t="s">
        <v>527</v>
      </c>
      <c r="G1692" s="40" t="s">
        <v>2927</v>
      </c>
      <c r="H1692" s="216">
        <v>523800</v>
      </c>
      <c r="I1692" s="328" t="s">
        <v>67</v>
      </c>
      <c r="J1692" s="61">
        <v>931104</v>
      </c>
      <c r="K1692" s="63" t="s">
        <v>23</v>
      </c>
      <c r="L1692" s="215" t="s">
        <v>440</v>
      </c>
      <c r="M1692" s="218" t="s">
        <v>2133</v>
      </c>
      <c r="P1692" s="189" t="s">
        <v>2447</v>
      </c>
      <c r="Q1692" s="307" t="s">
        <v>1524</v>
      </c>
      <c r="R1692" s="308" t="s">
        <v>448</v>
      </c>
    </row>
    <row r="1693" spans="1:18">
      <c r="A1693" s="189" t="s">
        <v>2767</v>
      </c>
      <c r="B1693" s="216">
        <v>25590</v>
      </c>
      <c r="C1693" s="40" t="s">
        <v>1564</v>
      </c>
      <c r="D1693" s="216">
        <v>931150</v>
      </c>
      <c r="E1693" s="40" t="s">
        <v>1564</v>
      </c>
      <c r="F1693" s="350"/>
      <c r="G1693" s="40" t="s">
        <v>1377</v>
      </c>
      <c r="H1693" s="358">
        <v>523800</v>
      </c>
      <c r="I1693" s="328" t="s">
        <v>67</v>
      </c>
      <c r="J1693" s="358">
        <v>931150</v>
      </c>
      <c r="K1693" s="63" t="s">
        <v>47</v>
      </c>
      <c r="L1693" s="215" t="s">
        <v>1564</v>
      </c>
      <c r="M1693" s="218" t="s">
        <v>2133</v>
      </c>
      <c r="P1693" s="189" t="s">
        <v>412</v>
      </c>
      <c r="Q1693" s="63" t="s">
        <v>1524</v>
      </c>
      <c r="R1693" s="215" t="s">
        <v>448</v>
      </c>
    </row>
    <row r="1694" spans="1:18">
      <c r="A1694" s="189" t="s">
        <v>1048</v>
      </c>
      <c r="B1694" s="216">
        <v>25420</v>
      </c>
      <c r="C1694" s="40" t="s">
        <v>449</v>
      </c>
      <c r="D1694" s="216">
        <v>931186</v>
      </c>
      <c r="E1694" s="40" t="s">
        <v>504</v>
      </c>
      <c r="F1694" s="216"/>
      <c r="G1694" s="40" t="s">
        <v>1377</v>
      </c>
      <c r="H1694" s="216">
        <v>523800</v>
      </c>
      <c r="I1694" s="328" t="s">
        <v>67</v>
      </c>
      <c r="J1694" s="61">
        <v>931180</v>
      </c>
      <c r="K1694" s="63" t="s">
        <v>449</v>
      </c>
      <c r="L1694" s="215" t="s">
        <v>504</v>
      </c>
      <c r="M1694" s="218" t="s">
        <v>2133</v>
      </c>
      <c r="P1694" s="189" t="s">
        <v>2480</v>
      </c>
      <c r="Q1694" s="307" t="s">
        <v>1524</v>
      </c>
      <c r="R1694" s="308" t="s">
        <v>448</v>
      </c>
    </row>
    <row r="1695" spans="1:18">
      <c r="A1695" s="189" t="s">
        <v>1093</v>
      </c>
      <c r="B1695" s="216">
        <v>25420</v>
      </c>
      <c r="C1695" s="40" t="s">
        <v>449</v>
      </c>
      <c r="D1695" s="216">
        <v>931189</v>
      </c>
      <c r="E1695" s="40" t="s">
        <v>502</v>
      </c>
      <c r="F1695" s="216"/>
      <c r="G1695" s="40" t="s">
        <v>1377</v>
      </c>
      <c r="H1695" s="216">
        <v>523800</v>
      </c>
      <c r="I1695" s="328" t="s">
        <v>67</v>
      </c>
      <c r="J1695" s="61">
        <v>931180</v>
      </c>
      <c r="K1695" s="63" t="s">
        <v>449</v>
      </c>
      <c r="L1695" s="215" t="s">
        <v>502</v>
      </c>
      <c r="M1695" s="218" t="s">
        <v>2133</v>
      </c>
      <c r="P1695" s="189" t="s">
        <v>2675</v>
      </c>
      <c r="Q1695" s="307" t="s">
        <v>1524</v>
      </c>
      <c r="R1695" s="308" t="s">
        <v>448</v>
      </c>
    </row>
    <row r="1696" spans="1:18">
      <c r="A1696" s="189" t="s">
        <v>2699</v>
      </c>
      <c r="B1696" s="216">
        <v>25400</v>
      </c>
      <c r="C1696" s="40" t="s">
        <v>2923</v>
      </c>
      <c r="D1696" s="358">
        <v>931205</v>
      </c>
      <c r="E1696" s="40" t="s">
        <v>2237</v>
      </c>
      <c r="F1696" s="350"/>
      <c r="G1696" s="40" t="s">
        <v>1377</v>
      </c>
      <c r="H1696" s="358">
        <v>523800</v>
      </c>
      <c r="I1696" s="328" t="s">
        <v>67</v>
      </c>
      <c r="J1696" s="350">
        <v>931104</v>
      </c>
      <c r="K1696" s="63" t="s">
        <v>449</v>
      </c>
      <c r="L1696" s="215" t="s">
        <v>2237</v>
      </c>
      <c r="M1696" s="218" t="s">
        <v>2133</v>
      </c>
      <c r="P1696" s="189" t="s">
        <v>410</v>
      </c>
      <c r="Q1696" s="63" t="s">
        <v>1524</v>
      </c>
      <c r="R1696" s="215" t="s">
        <v>448</v>
      </c>
    </row>
    <row r="1697" spans="1:18">
      <c r="A1697" s="189" t="s">
        <v>1226</v>
      </c>
      <c r="B1697" s="216">
        <v>25400</v>
      </c>
      <c r="C1697" s="40" t="s">
        <v>2923</v>
      </c>
      <c r="D1697" s="216">
        <v>931210</v>
      </c>
      <c r="E1697" s="40" t="s">
        <v>510</v>
      </c>
      <c r="F1697" s="216"/>
      <c r="G1697" s="40" t="s">
        <v>1377</v>
      </c>
      <c r="H1697" s="216">
        <v>523800</v>
      </c>
      <c r="I1697" s="328" t="s">
        <v>67</v>
      </c>
      <c r="J1697" s="61">
        <v>931104</v>
      </c>
      <c r="K1697" s="63" t="s">
        <v>450</v>
      </c>
      <c r="L1697" s="215" t="s">
        <v>510</v>
      </c>
      <c r="M1697" s="218" t="s">
        <v>2133</v>
      </c>
      <c r="P1697" s="189" t="s">
        <v>2474</v>
      </c>
      <c r="Q1697" s="307" t="s">
        <v>1524</v>
      </c>
      <c r="R1697" s="308" t="s">
        <v>448</v>
      </c>
    </row>
    <row r="1698" spans="1:18">
      <c r="A1698" s="189" t="s">
        <v>2708</v>
      </c>
      <c r="B1698" s="216">
        <v>25400</v>
      </c>
      <c r="C1698" s="40" t="s">
        <v>2923</v>
      </c>
      <c r="D1698" s="358">
        <v>931220</v>
      </c>
      <c r="E1698" s="40" t="s">
        <v>529</v>
      </c>
      <c r="F1698" s="350"/>
      <c r="G1698" s="40" t="s">
        <v>1377</v>
      </c>
      <c r="H1698" s="358">
        <v>523800</v>
      </c>
      <c r="I1698" s="328" t="s">
        <v>67</v>
      </c>
      <c r="J1698" s="350">
        <v>931104</v>
      </c>
      <c r="K1698" s="63" t="s">
        <v>1766</v>
      </c>
      <c r="L1698" s="215" t="s">
        <v>117</v>
      </c>
      <c r="M1698" s="218" t="s">
        <v>2133</v>
      </c>
      <c r="P1698" s="189" t="s">
        <v>413</v>
      </c>
      <c r="Q1698" s="63" t="s">
        <v>1524</v>
      </c>
      <c r="R1698" s="215" t="s">
        <v>448</v>
      </c>
    </row>
    <row r="1699" spans="1:18">
      <c r="A1699" s="189" t="s">
        <v>2713</v>
      </c>
      <c r="B1699" s="216">
        <v>25400</v>
      </c>
      <c r="C1699" s="40" t="s">
        <v>2923</v>
      </c>
      <c r="D1699" s="358">
        <v>931235</v>
      </c>
      <c r="E1699" s="40" t="s">
        <v>46</v>
      </c>
      <c r="F1699" s="350"/>
      <c r="G1699" s="40" t="s">
        <v>1377</v>
      </c>
      <c r="H1699" s="358">
        <v>523800</v>
      </c>
      <c r="I1699" s="328" t="s">
        <v>67</v>
      </c>
      <c r="J1699" s="350">
        <v>931104</v>
      </c>
      <c r="K1699" s="63" t="s">
        <v>1766</v>
      </c>
      <c r="L1699" s="215" t="s">
        <v>46</v>
      </c>
      <c r="M1699" s="218" t="s">
        <v>2133</v>
      </c>
      <c r="P1699" s="189" t="s">
        <v>2471</v>
      </c>
      <c r="Q1699" s="307" t="s">
        <v>1524</v>
      </c>
      <c r="R1699" s="308" t="s">
        <v>448</v>
      </c>
    </row>
    <row r="1700" spans="1:18">
      <c r="A1700" s="189" t="s">
        <v>1632</v>
      </c>
      <c r="B1700" s="216">
        <v>25400</v>
      </c>
      <c r="C1700" s="40" t="s">
        <v>2923</v>
      </c>
      <c r="D1700" s="216">
        <v>931240</v>
      </c>
      <c r="E1700" s="40" t="s">
        <v>104</v>
      </c>
      <c r="F1700" s="216"/>
      <c r="G1700" s="40" t="s">
        <v>1377</v>
      </c>
      <c r="H1700" s="216">
        <v>523800</v>
      </c>
      <c r="I1700" s="328" t="s">
        <v>67</v>
      </c>
      <c r="J1700" s="61">
        <v>931104</v>
      </c>
      <c r="K1700" s="63" t="s">
        <v>1766</v>
      </c>
      <c r="L1700" s="215" t="s">
        <v>104</v>
      </c>
      <c r="M1700" s="218" t="s">
        <v>2133</v>
      </c>
      <c r="P1700" s="189" t="s">
        <v>2676</v>
      </c>
      <c r="Q1700" s="307" t="s">
        <v>1524</v>
      </c>
      <c r="R1700" s="308" t="s">
        <v>448</v>
      </c>
    </row>
    <row r="1701" spans="1:18">
      <c r="A1701" s="189" t="s">
        <v>671</v>
      </c>
      <c r="B1701" s="216">
        <v>25400</v>
      </c>
      <c r="C1701" s="40" t="s">
        <v>2923</v>
      </c>
      <c r="D1701" s="216">
        <v>931260</v>
      </c>
      <c r="E1701" s="40" t="s">
        <v>115</v>
      </c>
      <c r="F1701" s="216"/>
      <c r="G1701" s="40" t="s">
        <v>1377</v>
      </c>
      <c r="H1701" s="216">
        <v>523800</v>
      </c>
      <c r="I1701" s="328" t="s">
        <v>67</v>
      </c>
      <c r="J1701" s="61">
        <v>931104</v>
      </c>
      <c r="K1701" s="63" t="s">
        <v>1766</v>
      </c>
      <c r="L1701" s="215" t="s">
        <v>115</v>
      </c>
      <c r="M1701" s="218" t="s">
        <v>2133</v>
      </c>
      <c r="P1701" s="189" t="s">
        <v>2475</v>
      </c>
      <c r="Q1701" s="307" t="s">
        <v>1524</v>
      </c>
      <c r="R1701" s="308" t="s">
        <v>448</v>
      </c>
    </row>
    <row r="1702" spans="1:18">
      <c r="A1702" s="189" t="s">
        <v>2280</v>
      </c>
      <c r="B1702" s="216">
        <v>25400</v>
      </c>
      <c r="C1702" s="40" t="s">
        <v>2923</v>
      </c>
      <c r="D1702" s="216">
        <v>931301</v>
      </c>
      <c r="E1702" s="40" t="s">
        <v>2933</v>
      </c>
      <c r="F1702" s="216" t="s">
        <v>1377</v>
      </c>
      <c r="G1702" s="40" t="s">
        <v>1377</v>
      </c>
      <c r="H1702" s="216">
        <v>523800</v>
      </c>
      <c r="I1702" s="328" t="s">
        <v>67</v>
      </c>
      <c r="J1702" s="61">
        <v>931104</v>
      </c>
      <c r="K1702" s="63" t="s">
        <v>23</v>
      </c>
      <c r="L1702" s="215" t="s">
        <v>433</v>
      </c>
      <c r="M1702" s="218" t="s">
        <v>2133</v>
      </c>
      <c r="P1702" s="189" t="s">
        <v>2443</v>
      </c>
      <c r="Q1702" s="307" t="s">
        <v>1524</v>
      </c>
      <c r="R1702" s="308" t="s">
        <v>448</v>
      </c>
    </row>
    <row r="1703" spans="1:18">
      <c r="A1703" s="189" t="s">
        <v>1633</v>
      </c>
      <c r="B1703" s="216">
        <v>25400</v>
      </c>
      <c r="C1703" s="40" t="s">
        <v>2923</v>
      </c>
      <c r="D1703" s="216">
        <v>931400</v>
      </c>
      <c r="E1703" s="40" t="s">
        <v>2934</v>
      </c>
      <c r="F1703" s="216" t="s">
        <v>518</v>
      </c>
      <c r="G1703" s="40" t="s">
        <v>2935</v>
      </c>
      <c r="H1703" s="216">
        <v>523800</v>
      </c>
      <c r="I1703" s="328" t="s">
        <v>67</v>
      </c>
      <c r="J1703" s="61">
        <v>931104</v>
      </c>
      <c r="K1703" s="63" t="s">
        <v>1524</v>
      </c>
      <c r="L1703" s="215" t="s">
        <v>326</v>
      </c>
      <c r="M1703" s="218" t="s">
        <v>2133</v>
      </c>
      <c r="P1703" s="189" t="s">
        <v>2442</v>
      </c>
      <c r="Q1703" s="307" t="s">
        <v>1524</v>
      </c>
      <c r="R1703" s="308" t="s">
        <v>448</v>
      </c>
    </row>
    <row r="1704" spans="1:18">
      <c r="A1704" s="189" t="s">
        <v>1634</v>
      </c>
      <c r="B1704" s="216">
        <v>25400</v>
      </c>
      <c r="C1704" s="40" t="s">
        <v>2923</v>
      </c>
      <c r="D1704" s="216">
        <v>931400</v>
      </c>
      <c r="E1704" s="40" t="s">
        <v>2934</v>
      </c>
      <c r="F1704" s="216" t="s">
        <v>517</v>
      </c>
      <c r="G1704" s="40" t="s">
        <v>2936</v>
      </c>
      <c r="H1704" s="216">
        <v>523800</v>
      </c>
      <c r="I1704" s="328" t="s">
        <v>67</v>
      </c>
      <c r="J1704" s="61">
        <v>931104</v>
      </c>
      <c r="K1704" s="63" t="s">
        <v>1524</v>
      </c>
      <c r="L1704" s="215" t="s">
        <v>1224</v>
      </c>
      <c r="M1704" s="218" t="s">
        <v>2133</v>
      </c>
      <c r="P1704" s="189" t="s">
        <v>899</v>
      </c>
      <c r="Q1704" s="63" t="s">
        <v>1524</v>
      </c>
      <c r="R1704" s="215" t="s">
        <v>448</v>
      </c>
    </row>
    <row r="1705" spans="1:18">
      <c r="A1705" s="189" t="s">
        <v>1853</v>
      </c>
      <c r="B1705" s="216">
        <v>25400</v>
      </c>
      <c r="C1705" s="40" t="s">
        <v>2923</v>
      </c>
      <c r="D1705" s="216">
        <v>931400</v>
      </c>
      <c r="E1705" s="40" t="s">
        <v>2934</v>
      </c>
      <c r="F1705" s="216" t="s">
        <v>514</v>
      </c>
      <c r="G1705" s="40" t="s">
        <v>2838</v>
      </c>
      <c r="H1705" s="216">
        <v>523800</v>
      </c>
      <c r="I1705" s="328" t="s">
        <v>67</v>
      </c>
      <c r="J1705" s="61">
        <v>931104</v>
      </c>
      <c r="K1705" s="63" t="s">
        <v>1524</v>
      </c>
      <c r="L1705" s="397" t="s">
        <v>295</v>
      </c>
      <c r="M1705" s="218" t="s">
        <v>2133</v>
      </c>
      <c r="P1705" s="189" t="s">
        <v>2427</v>
      </c>
      <c r="Q1705" s="307" t="s">
        <v>1524</v>
      </c>
      <c r="R1705" s="308" t="s">
        <v>448</v>
      </c>
    </row>
    <row r="1706" spans="1:18">
      <c r="A1706" s="189" t="s">
        <v>250</v>
      </c>
      <c r="B1706" s="216">
        <v>25400</v>
      </c>
      <c r="C1706" s="38" t="s">
        <v>2923</v>
      </c>
      <c r="D1706" s="216">
        <v>931400</v>
      </c>
      <c r="E1706" s="40" t="s">
        <v>2934</v>
      </c>
      <c r="F1706" s="216" t="s">
        <v>515</v>
      </c>
      <c r="G1706" s="40" t="s">
        <v>2937</v>
      </c>
      <c r="H1706" s="216">
        <v>523800</v>
      </c>
      <c r="I1706" s="328" t="s">
        <v>67</v>
      </c>
      <c r="J1706" s="61">
        <v>931104</v>
      </c>
      <c r="K1706" s="63" t="s">
        <v>1524</v>
      </c>
      <c r="L1706" s="215" t="s">
        <v>445</v>
      </c>
      <c r="M1706" s="218" t="s">
        <v>2133</v>
      </c>
      <c r="P1706" s="189" t="s">
        <v>2435</v>
      </c>
      <c r="Q1706" s="307" t="s">
        <v>1524</v>
      </c>
      <c r="R1706" s="308" t="s">
        <v>448</v>
      </c>
    </row>
    <row r="1707" spans="1:18">
      <c r="A1707" s="189" t="s">
        <v>283</v>
      </c>
      <c r="B1707" s="216">
        <v>25400</v>
      </c>
      <c r="C1707" s="40" t="s">
        <v>2923</v>
      </c>
      <c r="D1707" s="216">
        <v>931400</v>
      </c>
      <c r="E1707" s="40" t="s">
        <v>2934</v>
      </c>
      <c r="F1707" s="216" t="s">
        <v>513</v>
      </c>
      <c r="G1707" s="40" t="s">
        <v>2938</v>
      </c>
      <c r="H1707" s="216">
        <v>523800</v>
      </c>
      <c r="I1707" s="328" t="s">
        <v>67</v>
      </c>
      <c r="J1707" s="61">
        <v>931104</v>
      </c>
      <c r="K1707" s="63" t="s">
        <v>1524</v>
      </c>
      <c r="L1707" s="215" t="s">
        <v>446</v>
      </c>
      <c r="M1707" s="218" t="s">
        <v>2133</v>
      </c>
      <c r="P1707" s="189" t="s">
        <v>415</v>
      </c>
      <c r="Q1707" s="63" t="s">
        <v>1524</v>
      </c>
      <c r="R1707" s="215" t="s">
        <v>448</v>
      </c>
    </row>
    <row r="1708" spans="1:18">
      <c r="A1708" s="189" t="s">
        <v>365</v>
      </c>
      <c r="B1708" s="216">
        <v>25400</v>
      </c>
      <c r="C1708" s="40" t="s">
        <v>2923</v>
      </c>
      <c r="D1708" s="216">
        <v>931400</v>
      </c>
      <c r="E1708" s="40" t="s">
        <v>2934</v>
      </c>
      <c r="F1708" s="216" t="s">
        <v>519</v>
      </c>
      <c r="G1708" s="40" t="s">
        <v>2939</v>
      </c>
      <c r="H1708" s="216">
        <v>523800</v>
      </c>
      <c r="I1708" s="328" t="s">
        <v>67</v>
      </c>
      <c r="J1708" s="61">
        <v>931104</v>
      </c>
      <c r="K1708" s="63" t="s">
        <v>1524</v>
      </c>
      <c r="L1708" s="215" t="s">
        <v>359</v>
      </c>
      <c r="M1708" s="218" t="s">
        <v>2133</v>
      </c>
      <c r="P1708" s="189" t="s">
        <v>2452</v>
      </c>
      <c r="Q1708" s="307" t="s">
        <v>1524</v>
      </c>
      <c r="R1708" s="308" t="s">
        <v>448</v>
      </c>
    </row>
    <row r="1709" spans="1:18">
      <c r="A1709" s="189" t="s">
        <v>1519</v>
      </c>
      <c r="B1709" s="216">
        <v>25400</v>
      </c>
      <c r="C1709" s="40" t="s">
        <v>2923</v>
      </c>
      <c r="D1709" s="216">
        <v>931400</v>
      </c>
      <c r="E1709" s="40" t="s">
        <v>2934</v>
      </c>
      <c r="F1709" s="216" t="s">
        <v>1377</v>
      </c>
      <c r="G1709" s="40" t="s">
        <v>1377</v>
      </c>
      <c r="H1709" s="216">
        <v>523800</v>
      </c>
      <c r="I1709" s="328" t="s">
        <v>67</v>
      </c>
      <c r="J1709" s="61">
        <v>931104</v>
      </c>
      <c r="K1709" s="63" t="s">
        <v>1524</v>
      </c>
      <c r="L1709" s="215" t="s">
        <v>1913</v>
      </c>
      <c r="M1709" s="218" t="s">
        <v>2133</v>
      </c>
      <c r="P1709" s="189" t="s">
        <v>894</v>
      </c>
      <c r="Q1709" s="63" t="s">
        <v>1524</v>
      </c>
      <c r="R1709" s="215" t="s">
        <v>448</v>
      </c>
    </row>
    <row r="1710" spans="1:18">
      <c r="A1710" s="189" t="s">
        <v>387</v>
      </c>
      <c r="B1710" s="216">
        <v>25400</v>
      </c>
      <c r="C1710" s="40" t="s">
        <v>2923</v>
      </c>
      <c r="D1710" s="216">
        <v>931400</v>
      </c>
      <c r="E1710" s="40" t="s">
        <v>2934</v>
      </c>
      <c r="F1710" s="216" t="s">
        <v>520</v>
      </c>
      <c r="G1710" s="40" t="s">
        <v>2940</v>
      </c>
      <c r="H1710" s="216">
        <v>523800</v>
      </c>
      <c r="I1710" s="328" t="s">
        <v>67</v>
      </c>
      <c r="J1710" s="61">
        <v>931104</v>
      </c>
      <c r="K1710" s="63" t="s">
        <v>1524</v>
      </c>
      <c r="L1710" s="215" t="s">
        <v>447</v>
      </c>
      <c r="M1710" s="218" t="s">
        <v>2133</v>
      </c>
      <c r="P1710" s="189" t="s">
        <v>2466</v>
      </c>
      <c r="Q1710" s="307" t="s">
        <v>1524</v>
      </c>
      <c r="R1710" s="308" t="s">
        <v>448</v>
      </c>
    </row>
    <row r="1711" spans="1:18">
      <c r="A1711" s="189" t="s">
        <v>417</v>
      </c>
      <c r="B1711" s="216">
        <v>25400</v>
      </c>
      <c r="C1711" s="40" t="s">
        <v>2923</v>
      </c>
      <c r="D1711" s="216">
        <v>931400</v>
      </c>
      <c r="E1711" s="40" t="s">
        <v>2934</v>
      </c>
      <c r="F1711" s="216" t="s">
        <v>516</v>
      </c>
      <c r="G1711" s="40" t="s">
        <v>2944</v>
      </c>
      <c r="H1711" s="216">
        <v>523800</v>
      </c>
      <c r="I1711" s="328" t="s">
        <v>67</v>
      </c>
      <c r="J1711" s="61">
        <v>931104</v>
      </c>
      <c r="K1711" s="63" t="s">
        <v>1524</v>
      </c>
      <c r="L1711" s="215" t="s">
        <v>448</v>
      </c>
      <c r="M1711" s="218" t="s">
        <v>2133</v>
      </c>
      <c r="P1711" s="189" t="s">
        <v>423</v>
      </c>
      <c r="Q1711" s="63" t="s">
        <v>1524</v>
      </c>
      <c r="R1711" s="215" t="s">
        <v>448</v>
      </c>
    </row>
    <row r="1712" spans="1:18">
      <c r="A1712" s="189" t="s">
        <v>1127</v>
      </c>
      <c r="B1712" s="216">
        <v>25420</v>
      </c>
      <c r="C1712" s="40" t="s">
        <v>449</v>
      </c>
      <c r="D1712" s="216">
        <v>931401</v>
      </c>
      <c r="E1712" s="40" t="s">
        <v>2950</v>
      </c>
      <c r="F1712" s="216"/>
      <c r="G1712" s="40" t="s">
        <v>1377</v>
      </c>
      <c r="H1712" s="216">
        <v>523800</v>
      </c>
      <c r="I1712" s="328" t="s">
        <v>67</v>
      </c>
      <c r="J1712" s="61">
        <v>931180</v>
      </c>
      <c r="K1712" s="63" t="s">
        <v>449</v>
      </c>
      <c r="L1712" s="215" t="s">
        <v>503</v>
      </c>
      <c r="M1712" s="218" t="s">
        <v>2133</v>
      </c>
      <c r="P1712" s="189" t="s">
        <v>2479</v>
      </c>
      <c r="Q1712" s="307" t="s">
        <v>1524</v>
      </c>
      <c r="R1712" s="308" t="s">
        <v>448</v>
      </c>
    </row>
    <row r="1713" spans="1:18">
      <c r="A1713" s="189" t="s">
        <v>2464</v>
      </c>
      <c r="B1713" s="309">
        <v>25620</v>
      </c>
      <c r="C1713" s="40" t="s">
        <v>2347</v>
      </c>
      <c r="D1713" s="310">
        <v>931750</v>
      </c>
      <c r="E1713" s="40" t="s">
        <v>2347</v>
      </c>
      <c r="F1713" s="310"/>
      <c r="G1713" s="40" t="s">
        <v>1377</v>
      </c>
      <c r="H1713" s="311">
        <v>523800</v>
      </c>
      <c r="I1713" s="328" t="s">
        <v>67</v>
      </c>
      <c r="J1713" s="310">
        <v>931750</v>
      </c>
      <c r="K1713" s="307" t="s">
        <v>1524</v>
      </c>
      <c r="L1713" s="308" t="s">
        <v>448</v>
      </c>
      <c r="M1713" s="218" t="s">
        <v>2133</v>
      </c>
      <c r="P1713" s="189" t="s">
        <v>1595</v>
      </c>
      <c r="Q1713" s="63" t="s">
        <v>1524</v>
      </c>
      <c r="R1713" s="215" t="s">
        <v>448</v>
      </c>
    </row>
    <row r="1714" spans="1:18">
      <c r="A1714" s="189" t="s">
        <v>2678</v>
      </c>
      <c r="B1714" s="309">
        <v>25620</v>
      </c>
      <c r="C1714" s="40" t="s">
        <v>2347</v>
      </c>
      <c r="D1714" s="358">
        <v>931750</v>
      </c>
      <c r="E1714" s="40" t="s">
        <v>2347</v>
      </c>
      <c r="F1714" s="350" t="s">
        <v>516</v>
      </c>
      <c r="G1714" s="40" t="s">
        <v>2944</v>
      </c>
      <c r="H1714" s="358">
        <v>523800</v>
      </c>
      <c r="I1714" s="328" t="s">
        <v>67</v>
      </c>
      <c r="J1714" s="358">
        <v>931750</v>
      </c>
      <c r="K1714" s="307" t="s">
        <v>1524</v>
      </c>
      <c r="L1714" s="308" t="s">
        <v>448</v>
      </c>
      <c r="M1714" s="218" t="s">
        <v>2133</v>
      </c>
      <c r="P1714" s="189" t="s">
        <v>2423</v>
      </c>
      <c r="Q1714" s="307" t="s">
        <v>1524</v>
      </c>
      <c r="R1714" s="308" t="s">
        <v>448</v>
      </c>
    </row>
    <row r="1715" spans="1:18">
      <c r="A1715" s="189" t="s">
        <v>1603</v>
      </c>
      <c r="B1715" s="216">
        <v>25401</v>
      </c>
      <c r="C1715" s="40" t="s">
        <v>434</v>
      </c>
      <c r="D1715" s="216">
        <v>931111</v>
      </c>
      <c r="E1715" s="40" t="s">
        <v>2958</v>
      </c>
      <c r="F1715" s="216"/>
      <c r="G1715" s="40" t="s">
        <v>1377</v>
      </c>
      <c r="H1715" s="337">
        <v>529040</v>
      </c>
      <c r="I1715" s="328" t="s">
        <v>82</v>
      </c>
      <c r="J1715" s="61">
        <v>931111</v>
      </c>
      <c r="K1715" s="63" t="s">
        <v>23</v>
      </c>
      <c r="L1715" s="215" t="s">
        <v>434</v>
      </c>
      <c r="M1715" s="338" t="s">
        <v>2546</v>
      </c>
      <c r="P1715" s="189" t="s">
        <v>402</v>
      </c>
      <c r="Q1715" s="63" t="s">
        <v>1524</v>
      </c>
      <c r="R1715" s="215" t="s">
        <v>448</v>
      </c>
    </row>
    <row r="1716" spans="1:18">
      <c r="A1716" s="189" t="s">
        <v>828</v>
      </c>
      <c r="B1716" s="216">
        <v>25540</v>
      </c>
      <c r="C1716" s="40" t="s">
        <v>442</v>
      </c>
      <c r="D1716" s="216">
        <v>931116</v>
      </c>
      <c r="E1716" s="40" t="s">
        <v>442</v>
      </c>
      <c r="F1716" s="216"/>
      <c r="G1716" s="40" t="s">
        <v>1377</v>
      </c>
      <c r="H1716" s="337">
        <v>529040</v>
      </c>
      <c r="I1716" s="328" t="s">
        <v>82</v>
      </c>
      <c r="J1716" s="61">
        <v>931116</v>
      </c>
      <c r="K1716" s="63" t="s">
        <v>47</v>
      </c>
      <c r="L1716" s="215" t="s">
        <v>442</v>
      </c>
      <c r="M1716" s="338" t="s">
        <v>2546</v>
      </c>
      <c r="P1716" s="189" t="s">
        <v>2468</v>
      </c>
      <c r="Q1716" s="307" t="s">
        <v>1524</v>
      </c>
      <c r="R1716" s="308" t="s">
        <v>448</v>
      </c>
    </row>
    <row r="1717" spans="1:18">
      <c r="A1717" s="189" t="s">
        <v>153</v>
      </c>
      <c r="B1717" s="216">
        <v>25400</v>
      </c>
      <c r="C1717" s="38" t="s">
        <v>2923</v>
      </c>
      <c r="D1717" s="216">
        <v>931119</v>
      </c>
      <c r="E1717" s="40" t="s">
        <v>23</v>
      </c>
      <c r="F1717" s="216" t="s">
        <v>521</v>
      </c>
      <c r="G1717" s="40" t="s">
        <v>2924</v>
      </c>
      <c r="H1717" s="337">
        <v>529040</v>
      </c>
      <c r="I1717" s="328" t="s">
        <v>82</v>
      </c>
      <c r="J1717" s="61">
        <v>931104</v>
      </c>
      <c r="K1717" s="63" t="s">
        <v>23</v>
      </c>
      <c r="L1717" s="215" t="s">
        <v>435</v>
      </c>
      <c r="M1717" s="338" t="s">
        <v>2546</v>
      </c>
      <c r="P1717" s="189" t="s">
        <v>417</v>
      </c>
      <c r="Q1717" s="63" t="s">
        <v>1524</v>
      </c>
      <c r="R1717" s="215" t="s">
        <v>448</v>
      </c>
    </row>
    <row r="1718" spans="1:18">
      <c r="A1718" s="189" t="s">
        <v>174</v>
      </c>
      <c r="B1718" s="216">
        <v>25400</v>
      </c>
      <c r="C1718" s="40" t="s">
        <v>2923</v>
      </c>
      <c r="D1718" s="216">
        <v>931119</v>
      </c>
      <c r="E1718" s="40" t="s">
        <v>23</v>
      </c>
      <c r="F1718" s="216" t="s">
        <v>522</v>
      </c>
      <c r="G1718" s="40" t="s">
        <v>2925</v>
      </c>
      <c r="H1718" s="337">
        <v>529040</v>
      </c>
      <c r="I1718" s="328" t="s">
        <v>82</v>
      </c>
      <c r="J1718" s="61">
        <v>931104</v>
      </c>
      <c r="K1718" s="63" t="s">
        <v>23</v>
      </c>
      <c r="L1718" s="215" t="s">
        <v>436</v>
      </c>
      <c r="M1718" s="338" t="s">
        <v>2546</v>
      </c>
      <c r="P1718" s="189" t="s">
        <v>2464</v>
      </c>
      <c r="Q1718" s="307" t="s">
        <v>1524</v>
      </c>
      <c r="R1718" s="308" t="s">
        <v>448</v>
      </c>
    </row>
    <row r="1719" spans="1:18">
      <c r="A1719" s="189" t="s">
        <v>222</v>
      </c>
      <c r="B1719" s="216">
        <v>25400</v>
      </c>
      <c r="C1719" s="40" t="s">
        <v>2923</v>
      </c>
      <c r="D1719" s="216">
        <v>931119</v>
      </c>
      <c r="E1719" s="40" t="s">
        <v>23</v>
      </c>
      <c r="F1719" s="216" t="s">
        <v>526</v>
      </c>
      <c r="G1719" s="40" t="s">
        <v>2926</v>
      </c>
      <c r="H1719" s="337">
        <v>529040</v>
      </c>
      <c r="I1719" s="328" t="s">
        <v>82</v>
      </c>
      <c r="J1719" s="61">
        <v>931104</v>
      </c>
      <c r="K1719" s="63" t="s">
        <v>23</v>
      </c>
      <c r="L1719" s="215" t="s">
        <v>439</v>
      </c>
      <c r="M1719" s="338" t="s">
        <v>2546</v>
      </c>
      <c r="P1719" s="189" t="s">
        <v>2678</v>
      </c>
      <c r="Q1719" s="307" t="s">
        <v>1524</v>
      </c>
      <c r="R1719" s="308" t="s">
        <v>448</v>
      </c>
    </row>
    <row r="1720" spans="1:18">
      <c r="A1720" s="189" t="s">
        <v>712</v>
      </c>
      <c r="B1720" s="216">
        <v>25400</v>
      </c>
      <c r="C1720" s="40" t="s">
        <v>2923</v>
      </c>
      <c r="D1720" s="216">
        <v>931119</v>
      </c>
      <c r="E1720" s="40" t="s">
        <v>23</v>
      </c>
      <c r="F1720" s="216"/>
      <c r="G1720" s="40" t="s">
        <v>1377</v>
      </c>
      <c r="H1720" s="337">
        <v>529040</v>
      </c>
      <c r="I1720" s="328" t="s">
        <v>82</v>
      </c>
      <c r="J1720" s="61">
        <v>931104</v>
      </c>
      <c r="K1720" s="63" t="s">
        <v>23</v>
      </c>
      <c r="L1720" s="215" t="s">
        <v>506</v>
      </c>
      <c r="M1720" s="338" t="s">
        <v>2546</v>
      </c>
      <c r="P1720" s="189" t="s">
        <v>2197</v>
      </c>
      <c r="Q1720" s="63" t="s">
        <v>1524</v>
      </c>
      <c r="R1720" s="215" t="s">
        <v>448</v>
      </c>
    </row>
    <row r="1721" spans="1:18">
      <c r="A1721" s="189" t="s">
        <v>2075</v>
      </c>
      <c r="B1721" s="216">
        <v>25400</v>
      </c>
      <c r="C1721" s="40" t="s">
        <v>2923</v>
      </c>
      <c r="D1721" s="216">
        <v>931119</v>
      </c>
      <c r="E1721" s="40" t="s">
        <v>23</v>
      </c>
      <c r="F1721" s="216" t="s">
        <v>527</v>
      </c>
      <c r="G1721" s="40" t="s">
        <v>2927</v>
      </c>
      <c r="H1721" s="337">
        <v>529040</v>
      </c>
      <c r="I1721" s="328" t="s">
        <v>82</v>
      </c>
      <c r="J1721" s="61">
        <v>931104</v>
      </c>
      <c r="K1721" s="63" t="s">
        <v>23</v>
      </c>
      <c r="L1721" s="215" t="s">
        <v>440</v>
      </c>
      <c r="M1721" s="338" t="s">
        <v>2546</v>
      </c>
      <c r="P1721" s="189" t="s">
        <v>420</v>
      </c>
      <c r="Q1721" s="63" t="s">
        <v>1524</v>
      </c>
      <c r="R1721" s="215" t="s">
        <v>448</v>
      </c>
    </row>
    <row r="1722" spans="1:18">
      <c r="A1722" s="189" t="s">
        <v>188</v>
      </c>
      <c r="B1722" s="216">
        <v>25400</v>
      </c>
      <c r="C1722" s="40" t="s">
        <v>2923</v>
      </c>
      <c r="D1722" s="216">
        <v>931119</v>
      </c>
      <c r="E1722" s="40" t="s">
        <v>23</v>
      </c>
      <c r="F1722" s="216" t="s">
        <v>523</v>
      </c>
      <c r="G1722" s="40" t="s">
        <v>2928</v>
      </c>
      <c r="H1722" s="337">
        <v>529040</v>
      </c>
      <c r="I1722" s="328" t="s">
        <v>82</v>
      </c>
      <c r="J1722" s="61">
        <v>931104</v>
      </c>
      <c r="K1722" s="63" t="s">
        <v>23</v>
      </c>
      <c r="L1722" s="215" t="s">
        <v>437</v>
      </c>
      <c r="M1722" s="338" t="s">
        <v>2546</v>
      </c>
      <c r="P1722" s="189" t="s">
        <v>2458</v>
      </c>
      <c r="Q1722" s="307" t="s">
        <v>1524</v>
      </c>
      <c r="R1722" s="308" t="s">
        <v>448</v>
      </c>
    </row>
    <row r="1723" spans="1:18">
      <c r="A1723" s="189" t="s">
        <v>1404</v>
      </c>
      <c r="B1723" s="216">
        <v>25590</v>
      </c>
      <c r="C1723" s="40" t="s">
        <v>1564</v>
      </c>
      <c r="D1723" s="216">
        <v>931150</v>
      </c>
      <c r="E1723" s="40" t="s">
        <v>1564</v>
      </c>
      <c r="F1723" s="216"/>
      <c r="G1723" s="40" t="s">
        <v>1377</v>
      </c>
      <c r="H1723" s="337">
        <v>529040</v>
      </c>
      <c r="I1723" s="328" t="s">
        <v>82</v>
      </c>
      <c r="J1723" s="61">
        <v>931150</v>
      </c>
      <c r="K1723" s="63" t="s">
        <v>47</v>
      </c>
      <c r="L1723" s="215" t="s">
        <v>1564</v>
      </c>
      <c r="M1723" s="338" t="s">
        <v>2546</v>
      </c>
      <c r="P1723" s="189" t="s">
        <v>1628</v>
      </c>
      <c r="Q1723" s="63" t="s">
        <v>1524</v>
      </c>
      <c r="R1723" s="215" t="s">
        <v>448</v>
      </c>
    </row>
    <row r="1724" spans="1:18">
      <c r="A1724" s="189" t="s">
        <v>1110</v>
      </c>
      <c r="B1724" s="216">
        <v>25420</v>
      </c>
      <c r="C1724" s="40" t="s">
        <v>449</v>
      </c>
      <c r="D1724" s="216">
        <v>931180</v>
      </c>
      <c r="E1724" s="40" t="s">
        <v>449</v>
      </c>
      <c r="F1724" s="216"/>
      <c r="G1724" s="40" t="s">
        <v>1377</v>
      </c>
      <c r="H1724" s="337">
        <v>529040</v>
      </c>
      <c r="I1724" s="328" t="s">
        <v>82</v>
      </c>
      <c r="J1724" s="61">
        <v>931180</v>
      </c>
      <c r="K1724" s="63" t="s">
        <v>449</v>
      </c>
      <c r="L1724" s="215" t="s">
        <v>505</v>
      </c>
      <c r="M1724" s="338" t="s">
        <v>2546</v>
      </c>
      <c r="P1724" s="189" t="s">
        <v>2453</v>
      </c>
      <c r="Q1724" s="307" t="s">
        <v>1524</v>
      </c>
      <c r="R1724" s="308" t="s">
        <v>448</v>
      </c>
    </row>
    <row r="1725" spans="1:18">
      <c r="A1725" s="189" t="s">
        <v>2200</v>
      </c>
      <c r="B1725" s="216">
        <v>25420</v>
      </c>
      <c r="C1725" s="40" t="s">
        <v>449</v>
      </c>
      <c r="D1725" s="216">
        <v>931186</v>
      </c>
      <c r="E1725" s="40" t="s">
        <v>504</v>
      </c>
      <c r="F1725" s="216" t="s">
        <v>1377</v>
      </c>
      <c r="G1725" s="40" t="s">
        <v>1377</v>
      </c>
      <c r="H1725" s="337">
        <v>529040</v>
      </c>
      <c r="I1725" s="328" t="s">
        <v>82</v>
      </c>
      <c r="J1725" s="61">
        <v>931180</v>
      </c>
      <c r="K1725" s="63" t="s">
        <v>449</v>
      </c>
      <c r="L1725" s="215" t="s">
        <v>504</v>
      </c>
      <c r="M1725" s="338" t="s">
        <v>2546</v>
      </c>
      <c r="P1725" s="189" t="s">
        <v>893</v>
      </c>
      <c r="Q1725" s="63" t="s">
        <v>1524</v>
      </c>
      <c r="R1725" s="215" t="s">
        <v>448</v>
      </c>
    </row>
    <row r="1726" spans="1:18">
      <c r="A1726" s="189" t="s">
        <v>1096</v>
      </c>
      <c r="B1726" s="216">
        <v>25420</v>
      </c>
      <c r="C1726" s="40" t="s">
        <v>449</v>
      </c>
      <c r="D1726" s="216">
        <v>931189</v>
      </c>
      <c r="E1726" s="40" t="s">
        <v>502</v>
      </c>
      <c r="F1726" s="216"/>
      <c r="G1726" s="40" t="s">
        <v>1377</v>
      </c>
      <c r="H1726" s="337">
        <v>529040</v>
      </c>
      <c r="I1726" s="328" t="s">
        <v>82</v>
      </c>
      <c r="J1726" s="61">
        <v>931180</v>
      </c>
      <c r="K1726" s="63" t="s">
        <v>449</v>
      </c>
      <c r="L1726" s="215" t="s">
        <v>502</v>
      </c>
      <c r="M1726" s="338" t="s">
        <v>2546</v>
      </c>
      <c r="P1726" s="189" t="s">
        <v>2422</v>
      </c>
      <c r="Q1726" s="307" t="s">
        <v>1524</v>
      </c>
      <c r="R1726" s="308" t="s">
        <v>448</v>
      </c>
    </row>
    <row r="1727" spans="1:18">
      <c r="A1727" s="189" t="s">
        <v>2693</v>
      </c>
      <c r="B1727" s="350">
        <v>25400</v>
      </c>
      <c r="C1727" s="40" t="s">
        <v>2923</v>
      </c>
      <c r="D1727" s="358">
        <v>931200</v>
      </c>
      <c r="E1727" s="40" t="s">
        <v>2930</v>
      </c>
      <c r="F1727" s="350"/>
      <c r="G1727" s="40" t="s">
        <v>1377</v>
      </c>
      <c r="H1727" s="337">
        <v>529040</v>
      </c>
      <c r="I1727" s="328" t="s">
        <v>82</v>
      </c>
      <c r="J1727" s="350">
        <v>931104</v>
      </c>
      <c r="K1727" s="63" t="s">
        <v>450</v>
      </c>
      <c r="L1727" s="215" t="s">
        <v>1776</v>
      </c>
      <c r="M1727" s="338" t="s">
        <v>2546</v>
      </c>
      <c r="P1727" s="189" t="s">
        <v>2444</v>
      </c>
      <c r="Q1727" s="307" t="s">
        <v>1524</v>
      </c>
      <c r="R1727" s="308" t="s">
        <v>448</v>
      </c>
    </row>
    <row r="1728" spans="1:18">
      <c r="A1728" s="189" t="s">
        <v>1029</v>
      </c>
      <c r="B1728" s="216">
        <v>25400</v>
      </c>
      <c r="C1728" s="40" t="s">
        <v>2923</v>
      </c>
      <c r="D1728" s="216">
        <v>931210</v>
      </c>
      <c r="E1728" s="40" t="s">
        <v>510</v>
      </c>
      <c r="F1728" s="216"/>
      <c r="G1728" s="40" t="s">
        <v>1377</v>
      </c>
      <c r="H1728" s="337">
        <v>529040</v>
      </c>
      <c r="I1728" s="328" t="s">
        <v>82</v>
      </c>
      <c r="J1728" s="61">
        <v>931104</v>
      </c>
      <c r="K1728" s="63" t="s">
        <v>450</v>
      </c>
      <c r="L1728" s="215" t="s">
        <v>510</v>
      </c>
      <c r="M1728" s="338" t="s">
        <v>2546</v>
      </c>
      <c r="P1728" s="189" t="s">
        <v>897</v>
      </c>
      <c r="Q1728" s="63" t="s">
        <v>1524</v>
      </c>
      <c r="R1728" s="215" t="s">
        <v>448</v>
      </c>
    </row>
    <row r="1729" spans="1:18">
      <c r="A1729" s="189" t="s">
        <v>552</v>
      </c>
      <c r="B1729" s="216">
        <v>25400</v>
      </c>
      <c r="C1729" s="40" t="s">
        <v>2923</v>
      </c>
      <c r="D1729" s="216">
        <v>931220</v>
      </c>
      <c r="E1729" s="40" t="s">
        <v>529</v>
      </c>
      <c r="F1729" s="216"/>
      <c r="G1729" s="40" t="s">
        <v>1377</v>
      </c>
      <c r="H1729" s="337">
        <v>529040</v>
      </c>
      <c r="I1729" s="328" t="s">
        <v>82</v>
      </c>
      <c r="J1729" s="61">
        <v>931104</v>
      </c>
      <c r="K1729" s="63" t="s">
        <v>1766</v>
      </c>
      <c r="L1729" s="215" t="s">
        <v>117</v>
      </c>
      <c r="M1729" s="338" t="s">
        <v>2546</v>
      </c>
      <c r="P1729" s="189" t="s">
        <v>2425</v>
      </c>
      <c r="Q1729" s="307" t="s">
        <v>1524</v>
      </c>
      <c r="R1729" s="308" t="s">
        <v>448</v>
      </c>
    </row>
    <row r="1730" spans="1:18">
      <c r="A1730" s="189" t="s">
        <v>843</v>
      </c>
      <c r="B1730" s="216">
        <v>25400</v>
      </c>
      <c r="C1730" s="40" t="s">
        <v>2923</v>
      </c>
      <c r="D1730" s="216">
        <v>931230</v>
      </c>
      <c r="E1730" s="40" t="s">
        <v>2931</v>
      </c>
      <c r="F1730" s="216"/>
      <c r="G1730" s="40" t="s">
        <v>1377</v>
      </c>
      <c r="H1730" s="337">
        <v>529040</v>
      </c>
      <c r="I1730" s="328" t="s">
        <v>82</v>
      </c>
      <c r="J1730" s="61">
        <v>931104</v>
      </c>
      <c r="K1730" s="63" t="s">
        <v>47</v>
      </c>
      <c r="L1730" s="215" t="s">
        <v>507</v>
      </c>
      <c r="M1730" s="338" t="s">
        <v>2546</v>
      </c>
      <c r="P1730" s="189" t="s">
        <v>421</v>
      </c>
      <c r="Q1730" s="63" t="s">
        <v>1524</v>
      </c>
      <c r="R1730" s="215" t="s">
        <v>448</v>
      </c>
    </row>
    <row r="1731" spans="1:18">
      <c r="A1731" s="189" t="s">
        <v>585</v>
      </c>
      <c r="B1731" s="216">
        <v>25400</v>
      </c>
      <c r="C1731" s="40" t="s">
        <v>2923</v>
      </c>
      <c r="D1731" s="216">
        <v>931235</v>
      </c>
      <c r="E1731" s="40" t="s">
        <v>46</v>
      </c>
      <c r="F1731" s="216"/>
      <c r="G1731" s="40" t="s">
        <v>1377</v>
      </c>
      <c r="H1731" s="337">
        <v>529040</v>
      </c>
      <c r="I1731" s="328" t="s">
        <v>82</v>
      </c>
      <c r="J1731" s="61">
        <v>931104</v>
      </c>
      <c r="K1731" s="63" t="s">
        <v>1766</v>
      </c>
      <c r="L1731" s="215" t="s">
        <v>46</v>
      </c>
      <c r="M1731" s="338" t="s">
        <v>2546</v>
      </c>
      <c r="P1731" s="189" t="s">
        <v>2451</v>
      </c>
      <c r="Q1731" s="307" t="s">
        <v>1524</v>
      </c>
      <c r="R1731" s="308" t="s">
        <v>448</v>
      </c>
    </row>
    <row r="1732" spans="1:18">
      <c r="A1732" s="189" t="s">
        <v>604</v>
      </c>
      <c r="B1732" s="216">
        <v>25400</v>
      </c>
      <c r="C1732" s="40" t="s">
        <v>2923</v>
      </c>
      <c r="D1732" s="216">
        <v>931240</v>
      </c>
      <c r="E1732" s="40" t="s">
        <v>104</v>
      </c>
      <c r="F1732" s="216"/>
      <c r="G1732" s="40" t="s">
        <v>1377</v>
      </c>
      <c r="H1732" s="337">
        <v>529040</v>
      </c>
      <c r="I1732" s="328" t="s">
        <v>82</v>
      </c>
      <c r="J1732" s="61">
        <v>931104</v>
      </c>
      <c r="K1732" s="63" t="s">
        <v>1766</v>
      </c>
      <c r="L1732" s="215" t="s">
        <v>104</v>
      </c>
      <c r="M1732" s="338" t="s">
        <v>2546</v>
      </c>
      <c r="P1732" s="189" t="s">
        <v>2484</v>
      </c>
      <c r="Q1732" s="307" t="s">
        <v>1524</v>
      </c>
      <c r="R1732" s="308" t="s">
        <v>448</v>
      </c>
    </row>
    <row r="1733" spans="1:18">
      <c r="A1733" s="189" t="s">
        <v>619</v>
      </c>
      <c r="B1733" s="216">
        <v>25400</v>
      </c>
      <c r="C1733" s="40" t="s">
        <v>2923</v>
      </c>
      <c r="D1733" s="216">
        <v>931245</v>
      </c>
      <c r="E1733" s="40" t="s">
        <v>429</v>
      </c>
      <c r="F1733" s="216"/>
      <c r="G1733" s="40" t="s">
        <v>1377</v>
      </c>
      <c r="H1733" s="337">
        <v>529040</v>
      </c>
      <c r="I1733" s="328" t="s">
        <v>82</v>
      </c>
      <c r="J1733" s="61">
        <v>931104</v>
      </c>
      <c r="K1733" s="63" t="s">
        <v>1766</v>
      </c>
      <c r="L1733" s="215" t="s">
        <v>429</v>
      </c>
      <c r="M1733" s="338" t="s">
        <v>2546</v>
      </c>
      <c r="P1733" s="189" t="s">
        <v>905</v>
      </c>
      <c r="Q1733" s="63" t="s">
        <v>1524</v>
      </c>
      <c r="R1733" s="215" t="s">
        <v>448</v>
      </c>
    </row>
    <row r="1734" spans="1:18">
      <c r="A1734" s="189" t="s">
        <v>674</v>
      </c>
      <c r="B1734" s="216">
        <v>25400</v>
      </c>
      <c r="C1734" s="40" t="s">
        <v>2923</v>
      </c>
      <c r="D1734" s="216">
        <v>931260</v>
      </c>
      <c r="E1734" s="40" t="s">
        <v>115</v>
      </c>
      <c r="F1734" s="216"/>
      <c r="G1734" s="40" t="s">
        <v>1377</v>
      </c>
      <c r="H1734" s="337">
        <v>529040</v>
      </c>
      <c r="I1734" s="328" t="s">
        <v>82</v>
      </c>
      <c r="J1734" s="61">
        <v>931104</v>
      </c>
      <c r="K1734" s="63" t="s">
        <v>1766</v>
      </c>
      <c r="L1734" s="215" t="s">
        <v>115</v>
      </c>
      <c r="M1734" s="338" t="s">
        <v>2546</v>
      </c>
      <c r="P1734" s="189" t="s">
        <v>2433</v>
      </c>
      <c r="Q1734" s="307" t="s">
        <v>1524</v>
      </c>
      <c r="R1734" s="308" t="s">
        <v>448</v>
      </c>
    </row>
    <row r="1735" spans="1:18">
      <c r="A1735" s="189" t="s">
        <v>1537</v>
      </c>
      <c r="B1735" s="216">
        <v>25400</v>
      </c>
      <c r="C1735" s="40" t="s">
        <v>2923</v>
      </c>
      <c r="D1735" s="216">
        <v>931265</v>
      </c>
      <c r="E1735" s="40" t="s">
        <v>2932</v>
      </c>
      <c r="F1735" s="216" t="s">
        <v>1377</v>
      </c>
      <c r="G1735" s="40" t="s">
        <v>1377</v>
      </c>
      <c r="H1735" s="337">
        <v>529040</v>
      </c>
      <c r="I1735" s="328" t="s">
        <v>82</v>
      </c>
      <c r="J1735" s="61">
        <v>931104</v>
      </c>
      <c r="K1735" s="63" t="s">
        <v>1766</v>
      </c>
      <c r="L1735" s="215" t="s">
        <v>1339</v>
      </c>
      <c r="M1735" s="338" t="s">
        <v>2546</v>
      </c>
      <c r="P1735" s="189" t="s">
        <v>426</v>
      </c>
      <c r="Q1735" s="63" t="s">
        <v>1524</v>
      </c>
      <c r="R1735" s="215" t="s">
        <v>448</v>
      </c>
    </row>
    <row r="1736" spans="1:18">
      <c r="A1736" s="189" t="s">
        <v>688</v>
      </c>
      <c r="B1736" s="216">
        <v>25400</v>
      </c>
      <c r="C1736" s="40" t="s">
        <v>2923</v>
      </c>
      <c r="D1736" s="216">
        <v>931301</v>
      </c>
      <c r="E1736" s="40" t="s">
        <v>2933</v>
      </c>
      <c r="F1736" s="216"/>
      <c r="G1736" s="40" t="s">
        <v>1377</v>
      </c>
      <c r="H1736" s="337">
        <v>529040</v>
      </c>
      <c r="I1736" s="328" t="s">
        <v>82</v>
      </c>
      <c r="J1736" s="61">
        <v>931104</v>
      </c>
      <c r="K1736" s="63" t="s">
        <v>23</v>
      </c>
      <c r="L1736" s="215" t="s">
        <v>433</v>
      </c>
      <c r="M1736" s="338" t="s">
        <v>2546</v>
      </c>
      <c r="P1736" s="189" t="s">
        <v>2482</v>
      </c>
      <c r="Q1736" s="307" t="s">
        <v>1524</v>
      </c>
      <c r="R1736" s="308" t="s">
        <v>448</v>
      </c>
    </row>
    <row r="1737" spans="1:18">
      <c r="A1737" s="189" t="s">
        <v>2090</v>
      </c>
      <c r="B1737" s="216">
        <v>25400</v>
      </c>
      <c r="C1737" s="40" t="s">
        <v>2923</v>
      </c>
      <c r="D1737" s="216">
        <v>931400</v>
      </c>
      <c r="E1737" s="40" t="s">
        <v>2934</v>
      </c>
      <c r="F1737" s="216" t="s">
        <v>514</v>
      </c>
      <c r="G1737" s="40" t="s">
        <v>2838</v>
      </c>
      <c r="H1737" s="337">
        <v>529040</v>
      </c>
      <c r="I1737" s="328" t="s">
        <v>82</v>
      </c>
      <c r="J1737" s="61">
        <v>931104</v>
      </c>
      <c r="K1737" s="63" t="s">
        <v>1524</v>
      </c>
      <c r="L1737" s="397" t="s">
        <v>295</v>
      </c>
      <c r="M1737" s="338" t="s">
        <v>2546</v>
      </c>
      <c r="P1737" s="189" t="s">
        <v>2680</v>
      </c>
      <c r="Q1737" s="307" t="s">
        <v>1524</v>
      </c>
      <c r="R1737" s="308" t="s">
        <v>448</v>
      </c>
    </row>
    <row r="1738" spans="1:18">
      <c r="A1738" s="189" t="s">
        <v>264</v>
      </c>
      <c r="B1738" s="216">
        <v>25400</v>
      </c>
      <c r="C1738" s="40" t="s">
        <v>2923</v>
      </c>
      <c r="D1738" s="216">
        <v>931400</v>
      </c>
      <c r="E1738" s="40" t="s">
        <v>2934</v>
      </c>
      <c r="F1738" s="216" t="s">
        <v>515</v>
      </c>
      <c r="G1738" s="40" t="s">
        <v>2937</v>
      </c>
      <c r="H1738" s="337">
        <v>529040</v>
      </c>
      <c r="I1738" s="328" t="s">
        <v>82</v>
      </c>
      <c r="J1738" s="61">
        <v>931104</v>
      </c>
      <c r="K1738" s="63" t="s">
        <v>1524</v>
      </c>
      <c r="L1738" s="215" t="s">
        <v>445</v>
      </c>
      <c r="M1738" s="338" t="s">
        <v>2546</v>
      </c>
      <c r="P1738" s="189" t="s">
        <v>895</v>
      </c>
      <c r="Q1738" s="63" t="s">
        <v>1524</v>
      </c>
      <c r="R1738" s="215" t="s">
        <v>448</v>
      </c>
    </row>
    <row r="1739" spans="1:18">
      <c r="A1739" s="189" t="s">
        <v>290</v>
      </c>
      <c r="B1739" s="216">
        <v>25400</v>
      </c>
      <c r="C1739" s="40" t="s">
        <v>2923</v>
      </c>
      <c r="D1739" s="216">
        <v>931400</v>
      </c>
      <c r="E1739" s="40" t="s">
        <v>2934</v>
      </c>
      <c r="F1739" s="216" t="s">
        <v>513</v>
      </c>
      <c r="G1739" s="40" t="s">
        <v>2938</v>
      </c>
      <c r="H1739" s="337">
        <v>529040</v>
      </c>
      <c r="I1739" s="328" t="s">
        <v>82</v>
      </c>
      <c r="J1739" s="61">
        <v>931104</v>
      </c>
      <c r="K1739" s="63" t="s">
        <v>1524</v>
      </c>
      <c r="L1739" s="215" t="s">
        <v>446</v>
      </c>
      <c r="M1739" s="338" t="s">
        <v>2546</v>
      </c>
      <c r="P1739" s="189" t="s">
        <v>2455</v>
      </c>
      <c r="Q1739" s="307" t="s">
        <v>1524</v>
      </c>
      <c r="R1739" s="308" t="s">
        <v>448</v>
      </c>
    </row>
    <row r="1740" spans="1:18">
      <c r="A1740" s="189" t="s">
        <v>1875</v>
      </c>
      <c r="B1740" s="216">
        <v>25400</v>
      </c>
      <c r="C1740" s="40" t="s">
        <v>2923</v>
      </c>
      <c r="D1740" s="216">
        <v>931400</v>
      </c>
      <c r="E1740" s="40" t="s">
        <v>2934</v>
      </c>
      <c r="F1740" s="216" t="s">
        <v>519</v>
      </c>
      <c r="G1740" s="40" t="s">
        <v>2939</v>
      </c>
      <c r="H1740" s="337">
        <v>529040</v>
      </c>
      <c r="I1740" s="328" t="s">
        <v>82</v>
      </c>
      <c r="J1740" s="61">
        <v>931104</v>
      </c>
      <c r="K1740" s="63" t="s">
        <v>1524</v>
      </c>
      <c r="L1740" s="215" t="s">
        <v>359</v>
      </c>
      <c r="M1740" s="338" t="s">
        <v>2546</v>
      </c>
      <c r="P1740" s="189" t="s">
        <v>903</v>
      </c>
      <c r="Q1740" s="63" t="s">
        <v>1524</v>
      </c>
      <c r="R1740" s="215" t="s">
        <v>448</v>
      </c>
    </row>
    <row r="1741" spans="1:18">
      <c r="A1741" s="189" t="s">
        <v>1544</v>
      </c>
      <c r="B1741" s="216">
        <v>25400</v>
      </c>
      <c r="C1741" s="40" t="s">
        <v>2923</v>
      </c>
      <c r="D1741" s="216">
        <v>931400</v>
      </c>
      <c r="E1741" s="40" t="s">
        <v>2934</v>
      </c>
      <c r="F1741" s="216" t="s">
        <v>1377</v>
      </c>
      <c r="G1741" s="40" t="s">
        <v>1377</v>
      </c>
      <c r="H1741" s="337">
        <v>529040</v>
      </c>
      <c r="I1741" s="328" t="s">
        <v>82</v>
      </c>
      <c r="J1741" s="61">
        <v>931104</v>
      </c>
      <c r="K1741" s="63" t="s">
        <v>1524</v>
      </c>
      <c r="L1741" s="215" t="s">
        <v>1913</v>
      </c>
      <c r="M1741" s="338" t="s">
        <v>2546</v>
      </c>
      <c r="P1741" s="189" t="s">
        <v>2431</v>
      </c>
      <c r="Q1741" s="307" t="s">
        <v>1524</v>
      </c>
      <c r="R1741" s="308" t="s">
        <v>448</v>
      </c>
    </row>
    <row r="1742" spans="1:18">
      <c r="A1742" s="189" t="s">
        <v>1637</v>
      </c>
      <c r="B1742" s="216">
        <v>25400</v>
      </c>
      <c r="C1742" s="40" t="s">
        <v>2923</v>
      </c>
      <c r="D1742" s="216">
        <v>931400</v>
      </c>
      <c r="E1742" s="40" t="s">
        <v>2934</v>
      </c>
      <c r="F1742" s="216" t="s">
        <v>520</v>
      </c>
      <c r="G1742" s="40" t="s">
        <v>2940</v>
      </c>
      <c r="H1742" s="337">
        <v>529040</v>
      </c>
      <c r="I1742" s="328" t="s">
        <v>82</v>
      </c>
      <c r="J1742" s="61">
        <v>931104</v>
      </c>
      <c r="K1742" s="63" t="s">
        <v>1524</v>
      </c>
      <c r="L1742" s="215" t="s">
        <v>447</v>
      </c>
      <c r="M1742" s="338" t="s">
        <v>2546</v>
      </c>
      <c r="P1742" s="189" t="s">
        <v>419</v>
      </c>
      <c r="Q1742" s="63" t="s">
        <v>1524</v>
      </c>
      <c r="R1742" s="215" t="s">
        <v>448</v>
      </c>
    </row>
    <row r="1743" spans="1:18">
      <c r="A1743" s="189" t="s">
        <v>2197</v>
      </c>
      <c r="B1743" s="216">
        <v>25400</v>
      </c>
      <c r="C1743" s="40" t="s">
        <v>2923</v>
      </c>
      <c r="D1743" s="216">
        <v>931400</v>
      </c>
      <c r="E1743" s="40" t="s">
        <v>2934</v>
      </c>
      <c r="F1743" s="216" t="s">
        <v>516</v>
      </c>
      <c r="G1743" s="40" t="s">
        <v>2944</v>
      </c>
      <c r="H1743" s="337">
        <v>529040</v>
      </c>
      <c r="I1743" s="328" t="s">
        <v>82</v>
      </c>
      <c r="J1743" s="61">
        <v>931104</v>
      </c>
      <c r="K1743" s="63" t="s">
        <v>1524</v>
      </c>
      <c r="L1743" s="215" t="s">
        <v>448</v>
      </c>
      <c r="M1743" s="338" t="s">
        <v>2546</v>
      </c>
      <c r="P1743" s="189" t="s">
        <v>2457</v>
      </c>
      <c r="Q1743" s="307" t="s">
        <v>1524</v>
      </c>
      <c r="R1743" s="308" t="s">
        <v>448</v>
      </c>
    </row>
    <row r="1744" spans="1:18">
      <c r="A1744" s="189" t="s">
        <v>1542</v>
      </c>
      <c r="B1744" s="216">
        <v>25420</v>
      </c>
      <c r="C1744" s="40" t="s">
        <v>449</v>
      </c>
      <c r="D1744" s="216">
        <v>931401</v>
      </c>
      <c r="E1744" s="40" t="s">
        <v>2950</v>
      </c>
      <c r="F1744" s="216" t="s">
        <v>1377</v>
      </c>
      <c r="G1744" s="40" t="s">
        <v>1377</v>
      </c>
      <c r="H1744" s="337">
        <v>529040</v>
      </c>
      <c r="I1744" s="328" t="s">
        <v>82</v>
      </c>
      <c r="J1744" s="61">
        <v>931180</v>
      </c>
      <c r="K1744" s="63" t="s">
        <v>449</v>
      </c>
      <c r="L1744" s="215" t="s">
        <v>503</v>
      </c>
      <c r="M1744" s="338" t="s">
        <v>2546</v>
      </c>
      <c r="P1744" s="189" t="s">
        <v>898</v>
      </c>
      <c r="Q1744" s="63" t="s">
        <v>1524</v>
      </c>
      <c r="R1744" s="215" t="s">
        <v>448</v>
      </c>
    </row>
    <row r="1745" spans="1:18">
      <c r="A1745" s="189" t="s">
        <v>847</v>
      </c>
      <c r="B1745" s="216">
        <v>25550</v>
      </c>
      <c r="C1745" s="40" t="s">
        <v>2955</v>
      </c>
      <c r="D1745" s="216">
        <v>931101</v>
      </c>
      <c r="E1745" s="40" t="s">
        <v>2956</v>
      </c>
      <c r="F1745" s="216"/>
      <c r="G1745" s="40" t="s">
        <v>1377</v>
      </c>
      <c r="H1745" s="216">
        <v>525440</v>
      </c>
      <c r="I1745" s="328" t="s">
        <v>111</v>
      </c>
      <c r="J1745" s="61">
        <v>931101</v>
      </c>
      <c r="K1745" s="63" t="s">
        <v>47</v>
      </c>
      <c r="L1745" s="215" t="s">
        <v>443</v>
      </c>
      <c r="M1745" s="218" t="s">
        <v>2133</v>
      </c>
      <c r="P1745" s="189" t="s">
        <v>2426</v>
      </c>
      <c r="Q1745" s="307" t="s">
        <v>1524</v>
      </c>
      <c r="R1745" s="308" t="s">
        <v>448</v>
      </c>
    </row>
    <row r="1746" spans="1:18">
      <c r="A1746" s="189" t="s">
        <v>816</v>
      </c>
      <c r="B1746" s="216">
        <v>25540</v>
      </c>
      <c r="C1746" s="40" t="s">
        <v>442</v>
      </c>
      <c r="D1746" s="216">
        <v>931116</v>
      </c>
      <c r="E1746" s="40" t="s">
        <v>442</v>
      </c>
      <c r="F1746" s="216"/>
      <c r="G1746" s="40" t="s">
        <v>1377</v>
      </c>
      <c r="H1746" s="216">
        <v>525440</v>
      </c>
      <c r="I1746" s="328" t="s">
        <v>111</v>
      </c>
      <c r="J1746" s="61">
        <v>931116</v>
      </c>
      <c r="K1746" s="63" t="s">
        <v>47</v>
      </c>
      <c r="L1746" s="215" t="s">
        <v>442</v>
      </c>
      <c r="M1746" s="218" t="s">
        <v>2133</v>
      </c>
      <c r="P1746" s="189" t="s">
        <v>2434</v>
      </c>
      <c r="Q1746" s="307" t="s">
        <v>1524</v>
      </c>
      <c r="R1746" s="308" t="s">
        <v>448</v>
      </c>
    </row>
    <row r="1747" spans="1:18">
      <c r="A1747" s="189" t="s">
        <v>2407</v>
      </c>
      <c r="B1747" s="216">
        <v>25400</v>
      </c>
      <c r="C1747" s="40" t="s">
        <v>2923</v>
      </c>
      <c r="D1747" s="216">
        <v>931119</v>
      </c>
      <c r="E1747" s="40" t="s">
        <v>23</v>
      </c>
      <c r="F1747" s="216" t="s">
        <v>525</v>
      </c>
      <c r="G1747" s="40" t="s">
        <v>2942</v>
      </c>
      <c r="H1747" s="216">
        <v>525440</v>
      </c>
      <c r="I1747" s="328" t="s">
        <v>111</v>
      </c>
      <c r="J1747" s="61">
        <v>931104</v>
      </c>
      <c r="K1747" s="63" t="s">
        <v>23</v>
      </c>
      <c r="L1747" s="215" t="s">
        <v>438</v>
      </c>
      <c r="M1747" s="218" t="s">
        <v>2133</v>
      </c>
      <c r="P1747" s="189" t="s">
        <v>405</v>
      </c>
      <c r="Q1747" s="63" t="s">
        <v>1524</v>
      </c>
      <c r="R1747" s="215" t="s">
        <v>448</v>
      </c>
    </row>
    <row r="1748" spans="1:18">
      <c r="A1748" s="189" t="s">
        <v>1488</v>
      </c>
      <c r="B1748" s="216">
        <v>25400</v>
      </c>
      <c r="C1748" s="40" t="s">
        <v>2923</v>
      </c>
      <c r="D1748" s="216">
        <v>931119</v>
      </c>
      <c r="E1748" s="40" t="s">
        <v>23</v>
      </c>
      <c r="F1748" s="216" t="s">
        <v>521</v>
      </c>
      <c r="G1748" s="40" t="s">
        <v>2924</v>
      </c>
      <c r="H1748" s="216">
        <v>525440</v>
      </c>
      <c r="I1748" s="328" t="s">
        <v>111</v>
      </c>
      <c r="J1748" s="61">
        <v>931104</v>
      </c>
      <c r="K1748" s="63" t="s">
        <v>23</v>
      </c>
      <c r="L1748" s="215" t="s">
        <v>435</v>
      </c>
      <c r="M1748" s="218" t="s">
        <v>2133</v>
      </c>
      <c r="P1748" s="189" t="s">
        <v>2461</v>
      </c>
      <c r="Q1748" s="307" t="s">
        <v>1524</v>
      </c>
      <c r="R1748" s="308" t="s">
        <v>448</v>
      </c>
    </row>
    <row r="1749" spans="1:18">
      <c r="A1749" s="189" t="s">
        <v>1227</v>
      </c>
      <c r="B1749" s="329">
        <v>33110</v>
      </c>
      <c r="C1749" s="40" t="s">
        <v>1640</v>
      </c>
      <c r="D1749" s="329">
        <v>931121</v>
      </c>
      <c r="E1749" s="40" t="s">
        <v>1640</v>
      </c>
      <c r="F1749" s="329"/>
      <c r="G1749" s="40" t="s">
        <v>1377</v>
      </c>
      <c r="H1749" s="329">
        <v>525440</v>
      </c>
      <c r="I1749" s="328" t="s">
        <v>111</v>
      </c>
      <c r="J1749" s="330">
        <v>931121</v>
      </c>
      <c r="K1749" s="326" t="s">
        <v>450</v>
      </c>
      <c r="L1749" s="327" t="s">
        <v>1640</v>
      </c>
      <c r="M1749" s="331" t="s">
        <v>1671</v>
      </c>
      <c r="P1749" s="189" t="s">
        <v>422</v>
      </c>
      <c r="Q1749" s="63" t="s">
        <v>1524</v>
      </c>
      <c r="R1749" s="215" t="s">
        <v>448</v>
      </c>
    </row>
    <row r="1750" spans="1:18">
      <c r="A1750" s="189" t="s">
        <v>1197</v>
      </c>
      <c r="B1750" s="216">
        <v>25420</v>
      </c>
      <c r="C1750" s="40" t="s">
        <v>449</v>
      </c>
      <c r="D1750" s="216">
        <v>931189</v>
      </c>
      <c r="E1750" s="40" t="s">
        <v>502</v>
      </c>
      <c r="F1750" s="216"/>
      <c r="G1750" s="40" t="s">
        <v>1377</v>
      </c>
      <c r="H1750" s="216">
        <v>525440</v>
      </c>
      <c r="I1750" s="328" t="s">
        <v>111</v>
      </c>
      <c r="J1750" s="61">
        <v>931180</v>
      </c>
      <c r="K1750" s="63" t="s">
        <v>449</v>
      </c>
      <c r="L1750" s="215" t="s">
        <v>502</v>
      </c>
      <c r="M1750" s="218" t="s">
        <v>2133</v>
      </c>
      <c r="P1750" s="189" t="s">
        <v>2460</v>
      </c>
      <c r="Q1750" s="307" t="s">
        <v>1524</v>
      </c>
      <c r="R1750" s="308" t="s">
        <v>448</v>
      </c>
    </row>
    <row r="1751" spans="1:18">
      <c r="A1751" s="189" t="s">
        <v>2373</v>
      </c>
      <c r="B1751" s="216">
        <v>25400</v>
      </c>
      <c r="C1751" s="40" t="s">
        <v>2923</v>
      </c>
      <c r="D1751" s="216">
        <v>931210</v>
      </c>
      <c r="E1751" s="40" t="s">
        <v>510</v>
      </c>
      <c r="F1751" s="216" t="s">
        <v>1377</v>
      </c>
      <c r="G1751" s="40" t="s">
        <v>1377</v>
      </c>
      <c r="H1751" s="216">
        <v>525440</v>
      </c>
      <c r="I1751" s="328" t="s">
        <v>111</v>
      </c>
      <c r="J1751" s="61">
        <v>931104</v>
      </c>
      <c r="K1751" s="63" t="s">
        <v>450</v>
      </c>
      <c r="L1751" s="215" t="s">
        <v>510</v>
      </c>
      <c r="M1751" s="218" t="s">
        <v>2133</v>
      </c>
      <c r="P1751" s="189" t="s">
        <v>407</v>
      </c>
      <c r="Q1751" s="63" t="s">
        <v>1524</v>
      </c>
      <c r="R1751" s="215" t="s">
        <v>448</v>
      </c>
    </row>
    <row r="1752" spans="1:18">
      <c r="A1752" s="189" t="s">
        <v>582</v>
      </c>
      <c r="B1752" s="216">
        <v>25400</v>
      </c>
      <c r="C1752" s="40" t="s">
        <v>2923</v>
      </c>
      <c r="D1752" s="216">
        <v>931235</v>
      </c>
      <c r="E1752" s="40" t="s">
        <v>46</v>
      </c>
      <c r="F1752" s="216"/>
      <c r="G1752" s="40" t="s">
        <v>1377</v>
      </c>
      <c r="H1752" s="216">
        <v>525440</v>
      </c>
      <c r="I1752" s="328" t="s">
        <v>111</v>
      </c>
      <c r="J1752" s="61">
        <v>931104</v>
      </c>
      <c r="K1752" s="63" t="s">
        <v>1766</v>
      </c>
      <c r="L1752" s="215" t="s">
        <v>46</v>
      </c>
      <c r="M1752" s="218" t="s">
        <v>2133</v>
      </c>
      <c r="P1752" s="189" t="s">
        <v>2478</v>
      </c>
      <c r="Q1752" s="307" t="s">
        <v>1524</v>
      </c>
      <c r="R1752" s="308" t="s">
        <v>448</v>
      </c>
    </row>
    <row r="1753" spans="1:18">
      <c r="A1753" s="189" t="s">
        <v>2399</v>
      </c>
      <c r="B1753" s="216">
        <v>25400</v>
      </c>
      <c r="C1753" s="40" t="s">
        <v>2923</v>
      </c>
      <c r="D1753" s="216">
        <v>931240</v>
      </c>
      <c r="E1753" s="40" t="s">
        <v>104</v>
      </c>
      <c r="F1753" s="216" t="s">
        <v>1377</v>
      </c>
      <c r="G1753" s="40" t="s">
        <v>1377</v>
      </c>
      <c r="H1753" s="216">
        <v>525440</v>
      </c>
      <c r="I1753" s="328" t="s">
        <v>111</v>
      </c>
      <c r="J1753" s="61">
        <v>931104</v>
      </c>
      <c r="K1753" s="63" t="s">
        <v>1766</v>
      </c>
      <c r="L1753" s="215" t="s">
        <v>104</v>
      </c>
      <c r="M1753" s="218" t="s">
        <v>2133</v>
      </c>
      <c r="P1753" s="189" t="s">
        <v>2674</v>
      </c>
      <c r="Q1753" s="307" t="s">
        <v>1524</v>
      </c>
      <c r="R1753" s="308" t="s">
        <v>448</v>
      </c>
    </row>
    <row r="1754" spans="1:18">
      <c r="A1754" s="189" t="s">
        <v>2508</v>
      </c>
      <c r="B1754" s="216">
        <v>25400</v>
      </c>
      <c r="C1754" s="40" t="s">
        <v>2923</v>
      </c>
      <c r="D1754" s="216">
        <v>931265</v>
      </c>
      <c r="E1754" s="40" t="s">
        <v>2932</v>
      </c>
      <c r="F1754" s="216"/>
      <c r="G1754" s="40" t="s">
        <v>1377</v>
      </c>
      <c r="H1754" s="216">
        <v>525440</v>
      </c>
      <c r="I1754" s="328" t="s">
        <v>111</v>
      </c>
      <c r="J1754" s="61">
        <v>931104</v>
      </c>
      <c r="K1754" s="63" t="s">
        <v>1766</v>
      </c>
      <c r="L1754" s="215" t="s">
        <v>1339</v>
      </c>
      <c r="M1754" s="218" t="s">
        <v>2133</v>
      </c>
      <c r="P1754" s="189" t="s">
        <v>904</v>
      </c>
      <c r="Q1754" s="63" t="s">
        <v>1524</v>
      </c>
      <c r="R1754" s="215" t="s">
        <v>448</v>
      </c>
    </row>
    <row r="1755" spans="1:18">
      <c r="A1755" s="189" t="s">
        <v>2659</v>
      </c>
      <c r="B1755" s="350">
        <v>25430</v>
      </c>
      <c r="C1755" s="40" t="s">
        <v>2951</v>
      </c>
      <c r="D1755" s="350">
        <v>931170</v>
      </c>
      <c r="E1755" s="40" t="s">
        <v>1515</v>
      </c>
      <c r="F1755" s="350" t="s">
        <v>527</v>
      </c>
      <c r="G1755" s="40" t="s">
        <v>2927</v>
      </c>
      <c r="H1755" s="216">
        <v>520105</v>
      </c>
      <c r="I1755" s="328" t="s">
        <v>487</v>
      </c>
      <c r="J1755" s="351">
        <v>931170</v>
      </c>
      <c r="K1755" s="63" t="s">
        <v>47</v>
      </c>
      <c r="L1755" s="215" t="s">
        <v>508</v>
      </c>
      <c r="M1755" s="218" t="s">
        <v>2129</v>
      </c>
      <c r="P1755" s="189" t="s">
        <v>2432</v>
      </c>
      <c r="Q1755" s="307" t="s">
        <v>1524</v>
      </c>
      <c r="R1755" s="308" t="s">
        <v>448</v>
      </c>
    </row>
    <row r="1756" spans="1:18">
      <c r="A1756" s="189" t="s">
        <v>1818</v>
      </c>
      <c r="B1756" s="216">
        <v>25400</v>
      </c>
      <c r="C1756" s="40" t="s">
        <v>2923</v>
      </c>
      <c r="D1756" s="216">
        <v>931200</v>
      </c>
      <c r="E1756" s="40" t="s">
        <v>2930</v>
      </c>
      <c r="F1756" s="216" t="s">
        <v>1377</v>
      </c>
      <c r="G1756" s="40" t="s">
        <v>1377</v>
      </c>
      <c r="H1756" s="216">
        <v>520105</v>
      </c>
      <c r="I1756" s="328" t="s">
        <v>487</v>
      </c>
      <c r="J1756" s="61">
        <v>931104</v>
      </c>
      <c r="K1756" s="63" t="s">
        <v>450</v>
      </c>
      <c r="L1756" s="215" t="s">
        <v>1776</v>
      </c>
      <c r="M1756" s="218" t="s">
        <v>2129</v>
      </c>
      <c r="P1756" s="189" t="s">
        <v>403</v>
      </c>
      <c r="Q1756" s="63" t="s">
        <v>1524</v>
      </c>
      <c r="R1756" s="215" t="s">
        <v>448</v>
      </c>
    </row>
    <row r="1757" spans="1:18">
      <c r="A1757" s="189" t="s">
        <v>2180</v>
      </c>
      <c r="B1757" s="216">
        <v>25400</v>
      </c>
      <c r="C1757" s="40" t="s">
        <v>2923</v>
      </c>
      <c r="D1757" s="216">
        <v>931400</v>
      </c>
      <c r="E1757" s="40" t="s">
        <v>2934</v>
      </c>
      <c r="F1757" s="216" t="s">
        <v>517</v>
      </c>
      <c r="G1757" s="40" t="s">
        <v>2936</v>
      </c>
      <c r="H1757" s="216">
        <v>520105</v>
      </c>
      <c r="I1757" s="328" t="s">
        <v>487</v>
      </c>
      <c r="J1757" s="61">
        <v>931104</v>
      </c>
      <c r="K1757" s="63" t="s">
        <v>1524</v>
      </c>
      <c r="L1757" s="215" t="s">
        <v>1224</v>
      </c>
      <c r="M1757" s="218" t="s">
        <v>2129</v>
      </c>
      <c r="P1757" s="189" t="s">
        <v>2465</v>
      </c>
      <c r="Q1757" s="307" t="s">
        <v>1524</v>
      </c>
      <c r="R1757" s="308" t="s">
        <v>448</v>
      </c>
    </row>
    <row r="1758" spans="1:18">
      <c r="A1758" s="189" t="s">
        <v>1370</v>
      </c>
      <c r="B1758" s="216">
        <v>25400</v>
      </c>
      <c r="C1758" s="40" t="s">
        <v>2923</v>
      </c>
      <c r="D1758" s="216">
        <v>931400</v>
      </c>
      <c r="E1758" s="40" t="s">
        <v>2934</v>
      </c>
      <c r="F1758" s="216" t="s">
        <v>514</v>
      </c>
      <c r="G1758" s="40" t="s">
        <v>2838</v>
      </c>
      <c r="H1758" s="216">
        <v>520105</v>
      </c>
      <c r="I1758" s="328" t="s">
        <v>487</v>
      </c>
      <c r="J1758" s="61">
        <v>931104</v>
      </c>
      <c r="K1758" s="63" t="s">
        <v>1524</v>
      </c>
      <c r="L1758" s="397" t="s">
        <v>295</v>
      </c>
      <c r="M1758" s="218" t="s">
        <v>2129</v>
      </c>
      <c r="P1758" s="189" t="s">
        <v>2673</v>
      </c>
      <c r="Q1758" s="307" t="s">
        <v>1524</v>
      </c>
      <c r="R1758" s="308" t="s">
        <v>448</v>
      </c>
    </row>
    <row r="1759" spans="1:18">
      <c r="A1759" s="189" t="s">
        <v>2186</v>
      </c>
      <c r="B1759" s="216">
        <v>25400</v>
      </c>
      <c r="C1759" s="40" t="s">
        <v>2923</v>
      </c>
      <c r="D1759" s="216">
        <v>931400</v>
      </c>
      <c r="E1759" s="40" t="s">
        <v>2934</v>
      </c>
      <c r="F1759" s="216" t="s">
        <v>513</v>
      </c>
      <c r="G1759" s="40" t="s">
        <v>2938</v>
      </c>
      <c r="H1759" s="216">
        <v>520105</v>
      </c>
      <c r="I1759" s="328" t="s">
        <v>487</v>
      </c>
      <c r="J1759" s="61">
        <v>931104</v>
      </c>
      <c r="K1759" s="63" t="s">
        <v>1524</v>
      </c>
      <c r="L1759" s="215" t="s">
        <v>446</v>
      </c>
      <c r="M1759" s="218" t="s">
        <v>2129</v>
      </c>
      <c r="P1759" s="189" t="s">
        <v>427</v>
      </c>
      <c r="Q1759" s="63" t="s">
        <v>1524</v>
      </c>
      <c r="R1759" s="215" t="s">
        <v>448</v>
      </c>
    </row>
    <row r="1760" spans="1:18">
      <c r="A1760" s="189" t="s">
        <v>2192</v>
      </c>
      <c r="B1760" s="216">
        <v>25400</v>
      </c>
      <c r="C1760" s="40" t="s">
        <v>2923</v>
      </c>
      <c r="D1760" s="216">
        <v>931400</v>
      </c>
      <c r="E1760" s="40" t="s">
        <v>2934</v>
      </c>
      <c r="F1760" s="216" t="s">
        <v>519</v>
      </c>
      <c r="G1760" s="40" t="s">
        <v>2939</v>
      </c>
      <c r="H1760" s="216">
        <v>520105</v>
      </c>
      <c r="I1760" s="328" t="s">
        <v>487</v>
      </c>
      <c r="J1760" s="61">
        <v>931104</v>
      </c>
      <c r="K1760" s="63" t="s">
        <v>1524</v>
      </c>
      <c r="L1760" s="215" t="s">
        <v>359</v>
      </c>
      <c r="M1760" s="218" t="s">
        <v>2129</v>
      </c>
      <c r="P1760" s="189" t="s">
        <v>2483</v>
      </c>
      <c r="Q1760" s="307" t="s">
        <v>1524</v>
      </c>
      <c r="R1760" s="308" t="s">
        <v>448</v>
      </c>
    </row>
    <row r="1761" spans="1:18">
      <c r="A1761" s="189" t="s">
        <v>2392</v>
      </c>
      <c r="B1761" s="216">
        <v>25400</v>
      </c>
      <c r="C1761" s="40" t="s">
        <v>2923</v>
      </c>
      <c r="D1761" s="216">
        <v>931400</v>
      </c>
      <c r="E1761" s="40" t="s">
        <v>2934</v>
      </c>
      <c r="F1761" s="216" t="s">
        <v>1377</v>
      </c>
      <c r="G1761" s="40" t="s">
        <v>1377</v>
      </c>
      <c r="H1761" s="216">
        <v>520105</v>
      </c>
      <c r="I1761" s="328" t="s">
        <v>487</v>
      </c>
      <c r="J1761" s="61">
        <v>931104</v>
      </c>
      <c r="K1761" s="63" t="s">
        <v>1524</v>
      </c>
      <c r="L1761" s="215" t="s">
        <v>1913</v>
      </c>
      <c r="M1761" s="218" t="s">
        <v>2129</v>
      </c>
      <c r="P1761" s="189" t="s">
        <v>2681</v>
      </c>
      <c r="Q1761" s="307" t="s">
        <v>1524</v>
      </c>
      <c r="R1761" s="308" t="s">
        <v>448</v>
      </c>
    </row>
    <row r="1762" spans="1:18">
      <c r="A1762" s="189" t="s">
        <v>1819</v>
      </c>
      <c r="B1762" s="216">
        <v>25400</v>
      </c>
      <c r="C1762" s="40" t="s">
        <v>2923</v>
      </c>
      <c r="D1762" s="216">
        <v>931400</v>
      </c>
      <c r="E1762" s="40" t="s">
        <v>2934</v>
      </c>
      <c r="F1762" s="216" t="s">
        <v>520</v>
      </c>
      <c r="G1762" s="40" t="s">
        <v>2940</v>
      </c>
      <c r="H1762" s="216">
        <v>520105</v>
      </c>
      <c r="I1762" s="328" t="s">
        <v>487</v>
      </c>
      <c r="J1762" s="61">
        <v>931104</v>
      </c>
      <c r="K1762" s="63" t="s">
        <v>1524</v>
      </c>
      <c r="L1762" s="215" t="s">
        <v>447</v>
      </c>
      <c r="M1762" s="218" t="s">
        <v>2129</v>
      </c>
      <c r="P1762" s="189" t="s">
        <v>2844</v>
      </c>
      <c r="Q1762" s="353" t="s">
        <v>1524</v>
      </c>
      <c r="R1762" s="355" t="s">
        <v>448</v>
      </c>
    </row>
    <row r="1763" spans="1:18">
      <c r="A1763" s="189" t="s">
        <v>822</v>
      </c>
      <c r="B1763" s="216">
        <v>25540</v>
      </c>
      <c r="C1763" s="40" t="s">
        <v>442</v>
      </c>
      <c r="D1763" s="216">
        <v>931116</v>
      </c>
      <c r="E1763" s="40" t="s">
        <v>442</v>
      </c>
      <c r="F1763" s="216"/>
      <c r="G1763" s="40" t="s">
        <v>1377</v>
      </c>
      <c r="H1763" s="216">
        <v>527680</v>
      </c>
      <c r="I1763" s="328" t="s">
        <v>74</v>
      </c>
      <c r="J1763" s="61">
        <v>931116</v>
      </c>
      <c r="K1763" s="63" t="s">
        <v>47</v>
      </c>
      <c r="L1763" s="215" t="s">
        <v>442</v>
      </c>
      <c r="M1763" s="218" t="s">
        <v>2128</v>
      </c>
      <c r="P1763" s="189" t="s">
        <v>2439</v>
      </c>
      <c r="Q1763" s="307" t="s">
        <v>1524</v>
      </c>
      <c r="R1763" s="308" t="s">
        <v>448</v>
      </c>
    </row>
    <row r="1764" spans="1:18">
      <c r="A1764" s="189" t="s">
        <v>2146</v>
      </c>
      <c r="B1764" s="216">
        <v>25400</v>
      </c>
      <c r="C1764" s="40" t="s">
        <v>2923</v>
      </c>
      <c r="D1764" s="216">
        <v>931119</v>
      </c>
      <c r="E1764" s="40" t="s">
        <v>23</v>
      </c>
      <c r="F1764" s="216" t="s">
        <v>522</v>
      </c>
      <c r="G1764" s="40" t="s">
        <v>2925</v>
      </c>
      <c r="H1764" s="216">
        <v>527680</v>
      </c>
      <c r="I1764" s="328" t="s">
        <v>74</v>
      </c>
      <c r="J1764" s="61">
        <v>931104</v>
      </c>
      <c r="K1764" s="63" t="s">
        <v>23</v>
      </c>
      <c r="L1764" s="215" t="s">
        <v>436</v>
      </c>
      <c r="M1764" s="218" t="s">
        <v>2128</v>
      </c>
      <c r="P1764" t="s">
        <v>3138</v>
      </c>
      <c r="Q1764" s="65" t="s">
        <v>1524</v>
      </c>
      <c r="R1764" s="65" t="s">
        <v>448</v>
      </c>
    </row>
    <row r="1765" spans="1:18">
      <c r="A1765" s="189" t="s">
        <v>2071</v>
      </c>
      <c r="B1765" s="216">
        <v>25400</v>
      </c>
      <c r="C1765" s="40" t="s">
        <v>2923</v>
      </c>
      <c r="D1765" s="216">
        <v>931119</v>
      </c>
      <c r="E1765" s="40" t="s">
        <v>23</v>
      </c>
      <c r="F1765" s="216" t="s">
        <v>527</v>
      </c>
      <c r="G1765" s="40" t="s">
        <v>2927</v>
      </c>
      <c r="H1765" s="216">
        <v>527680</v>
      </c>
      <c r="I1765" s="328" t="s">
        <v>74</v>
      </c>
      <c r="J1765" s="61">
        <v>931104</v>
      </c>
      <c r="K1765" s="63" t="s">
        <v>23</v>
      </c>
      <c r="L1765" s="215" t="s">
        <v>440</v>
      </c>
      <c r="M1765" s="218" t="s">
        <v>2128</v>
      </c>
      <c r="P1765" t="s">
        <v>3159</v>
      </c>
      <c r="Q1765" s="65" t="s">
        <v>1524</v>
      </c>
      <c r="R1765" s="65" t="s">
        <v>448</v>
      </c>
    </row>
    <row r="1766" spans="1:18">
      <c r="A1766" s="189" t="s">
        <v>774</v>
      </c>
      <c r="B1766" s="216">
        <v>25590</v>
      </c>
      <c r="C1766" s="40" t="s">
        <v>1564</v>
      </c>
      <c r="D1766" s="216">
        <v>931150</v>
      </c>
      <c r="E1766" s="40" t="s">
        <v>1564</v>
      </c>
      <c r="F1766" s="216"/>
      <c r="G1766" s="40" t="s">
        <v>1377</v>
      </c>
      <c r="H1766" s="216">
        <v>527680</v>
      </c>
      <c r="I1766" s="328" t="s">
        <v>74</v>
      </c>
      <c r="J1766" s="61">
        <v>931150</v>
      </c>
      <c r="K1766" s="63" t="s">
        <v>47</v>
      </c>
      <c r="L1766" s="215" t="s">
        <v>1564</v>
      </c>
      <c r="M1766" s="218" t="s">
        <v>2128</v>
      </c>
      <c r="P1766" t="s">
        <v>3181</v>
      </c>
      <c r="Q1766" s="65" t="s">
        <v>1524</v>
      </c>
      <c r="R1766" s="65" t="s">
        <v>448</v>
      </c>
    </row>
    <row r="1767" spans="1:18">
      <c r="A1767" s="189" t="s">
        <v>2365</v>
      </c>
      <c r="B1767" s="216">
        <v>25430</v>
      </c>
      <c r="C1767" s="40" t="s">
        <v>2951</v>
      </c>
      <c r="D1767" s="216">
        <v>931170</v>
      </c>
      <c r="E1767" s="40" t="s">
        <v>1515</v>
      </c>
      <c r="F1767" s="216" t="s">
        <v>526</v>
      </c>
      <c r="G1767" s="40" t="s">
        <v>2926</v>
      </c>
      <c r="H1767" s="216">
        <v>527680</v>
      </c>
      <c r="I1767" s="328" t="s">
        <v>74</v>
      </c>
      <c r="J1767" s="61">
        <v>931170</v>
      </c>
      <c r="K1767" s="63" t="s">
        <v>47</v>
      </c>
      <c r="L1767" s="215" t="s">
        <v>508</v>
      </c>
      <c r="M1767" s="218" t="s">
        <v>2128</v>
      </c>
      <c r="P1767" t="s">
        <v>3183</v>
      </c>
      <c r="Q1767" s="65" t="s">
        <v>1524</v>
      </c>
      <c r="R1767" s="65" t="s">
        <v>448</v>
      </c>
    </row>
    <row r="1768" spans="1:18">
      <c r="A1768" s="189" t="s">
        <v>1216</v>
      </c>
      <c r="B1768" s="216">
        <v>25430</v>
      </c>
      <c r="C1768" s="40" t="s">
        <v>2951</v>
      </c>
      <c r="D1768" s="216">
        <v>931170</v>
      </c>
      <c r="E1768" s="40" t="s">
        <v>1515</v>
      </c>
      <c r="F1768" s="216"/>
      <c r="G1768" s="40" t="s">
        <v>1377</v>
      </c>
      <c r="H1768" s="216">
        <v>527680</v>
      </c>
      <c r="I1768" s="328" t="s">
        <v>74</v>
      </c>
      <c r="J1768" s="61">
        <v>931170</v>
      </c>
      <c r="K1768" s="63" t="s">
        <v>47</v>
      </c>
      <c r="L1768" s="215" t="s">
        <v>508</v>
      </c>
      <c r="M1768" s="218" t="s">
        <v>2128</v>
      </c>
      <c r="P1768" t="s">
        <v>3188</v>
      </c>
      <c r="Q1768" s="65" t="s">
        <v>1524</v>
      </c>
      <c r="R1768" s="65" t="s">
        <v>448</v>
      </c>
    </row>
    <row r="1769" spans="1:18">
      <c r="A1769" s="189" t="s">
        <v>2312</v>
      </c>
      <c r="B1769" s="216">
        <v>25430</v>
      </c>
      <c r="C1769" s="40" t="s">
        <v>2951</v>
      </c>
      <c r="D1769" s="216">
        <v>931170</v>
      </c>
      <c r="E1769" s="40" t="s">
        <v>1515</v>
      </c>
      <c r="F1769" s="216" t="s">
        <v>527</v>
      </c>
      <c r="G1769" s="40" t="s">
        <v>2927</v>
      </c>
      <c r="H1769" s="216">
        <v>527680</v>
      </c>
      <c r="I1769" s="328" t="s">
        <v>74</v>
      </c>
      <c r="J1769" s="61">
        <v>931170</v>
      </c>
      <c r="K1769" s="63" t="s">
        <v>47</v>
      </c>
      <c r="L1769" s="215" t="s">
        <v>508</v>
      </c>
      <c r="M1769" s="218" t="s">
        <v>2128</v>
      </c>
      <c r="P1769" t="s">
        <v>3198</v>
      </c>
      <c r="Q1769" s="65" t="s">
        <v>1524</v>
      </c>
      <c r="R1769" s="65" t="s">
        <v>448</v>
      </c>
    </row>
    <row r="1770" spans="1:18">
      <c r="A1770" s="189" t="s">
        <v>1050</v>
      </c>
      <c r="B1770" s="216">
        <v>25420</v>
      </c>
      <c r="C1770" s="40" t="s">
        <v>449</v>
      </c>
      <c r="D1770" s="216">
        <v>931186</v>
      </c>
      <c r="E1770" s="40" t="s">
        <v>504</v>
      </c>
      <c r="F1770" s="216"/>
      <c r="G1770" s="40" t="s">
        <v>1377</v>
      </c>
      <c r="H1770" s="216">
        <v>527680</v>
      </c>
      <c r="I1770" s="328" t="s">
        <v>74</v>
      </c>
      <c r="J1770" s="61">
        <v>931180</v>
      </c>
      <c r="K1770" s="63" t="s">
        <v>449</v>
      </c>
      <c r="L1770" s="215" t="s">
        <v>504</v>
      </c>
      <c r="M1770" s="218" t="s">
        <v>2128</v>
      </c>
      <c r="P1770" t="s">
        <v>3224</v>
      </c>
      <c r="Q1770" s="65" t="s">
        <v>1524</v>
      </c>
      <c r="R1770" s="65" t="s">
        <v>448</v>
      </c>
    </row>
    <row r="1771" spans="1:18">
      <c r="A1771" s="189" t="s">
        <v>2755</v>
      </c>
      <c r="B1771" s="216">
        <v>25400</v>
      </c>
      <c r="C1771" s="40" t="s">
        <v>2923</v>
      </c>
      <c r="D1771" s="358">
        <v>931205</v>
      </c>
      <c r="E1771" s="40" t="s">
        <v>2237</v>
      </c>
      <c r="F1771" s="350"/>
      <c r="G1771" s="40" t="s">
        <v>1377</v>
      </c>
      <c r="H1771" s="358">
        <v>527680</v>
      </c>
      <c r="I1771" s="328" t="s">
        <v>74</v>
      </c>
      <c r="J1771" s="350">
        <v>931104</v>
      </c>
      <c r="K1771" s="63" t="s">
        <v>449</v>
      </c>
      <c r="L1771" s="215" t="s">
        <v>2237</v>
      </c>
      <c r="M1771" s="218" t="s">
        <v>2128</v>
      </c>
      <c r="P1771" t="s">
        <v>3230</v>
      </c>
      <c r="Q1771" s="65" t="s">
        <v>1524</v>
      </c>
      <c r="R1771" s="65" t="s">
        <v>448</v>
      </c>
    </row>
    <row r="1772" spans="1:18">
      <c r="A1772" s="189" t="s">
        <v>2378</v>
      </c>
      <c r="B1772" s="216">
        <v>25400</v>
      </c>
      <c r="C1772" s="40" t="s">
        <v>2923</v>
      </c>
      <c r="D1772" s="216">
        <v>931260</v>
      </c>
      <c r="E1772" s="40" t="s">
        <v>115</v>
      </c>
      <c r="F1772" s="216" t="s">
        <v>1377</v>
      </c>
      <c r="G1772" s="40" t="s">
        <v>1377</v>
      </c>
      <c r="H1772" s="216">
        <v>527680</v>
      </c>
      <c r="I1772" s="328" t="s">
        <v>74</v>
      </c>
      <c r="J1772" s="61">
        <v>931104</v>
      </c>
      <c r="K1772" s="63" t="s">
        <v>1766</v>
      </c>
      <c r="L1772" s="215" t="s">
        <v>115</v>
      </c>
      <c r="M1772" s="218" t="s">
        <v>2128</v>
      </c>
      <c r="P1772" t="s">
        <v>3231</v>
      </c>
      <c r="Q1772" s="65" t="s">
        <v>1524</v>
      </c>
      <c r="R1772" s="65" t="s">
        <v>448</v>
      </c>
    </row>
    <row r="1773" spans="1:18">
      <c r="A1773" s="189" t="s">
        <v>1867</v>
      </c>
      <c r="B1773" s="216">
        <v>25400</v>
      </c>
      <c r="C1773" s="40" t="s">
        <v>2923</v>
      </c>
      <c r="D1773" s="216">
        <v>931300</v>
      </c>
      <c r="E1773" s="40" t="s">
        <v>1800</v>
      </c>
      <c r="F1773" s="216" t="s">
        <v>1377</v>
      </c>
      <c r="G1773" s="40" t="s">
        <v>1377</v>
      </c>
      <c r="H1773" s="216">
        <v>527680</v>
      </c>
      <c r="I1773" s="328" t="s">
        <v>74</v>
      </c>
      <c r="J1773" s="61">
        <v>931104</v>
      </c>
      <c r="K1773" s="63" t="s">
        <v>450</v>
      </c>
      <c r="L1773" s="215" t="s">
        <v>1778</v>
      </c>
      <c r="M1773" s="218" t="s">
        <v>2128</v>
      </c>
      <c r="P1773" t="s">
        <v>3232</v>
      </c>
      <c r="Q1773" s="65" t="s">
        <v>1524</v>
      </c>
      <c r="R1773" s="65" t="s">
        <v>448</v>
      </c>
    </row>
    <row r="1774" spans="1:18">
      <c r="A1774" s="189" t="s">
        <v>350</v>
      </c>
      <c r="B1774" s="216">
        <v>25400</v>
      </c>
      <c r="C1774" s="40" t="s">
        <v>2923</v>
      </c>
      <c r="D1774" s="216">
        <v>931400</v>
      </c>
      <c r="E1774" s="40" t="s">
        <v>2934</v>
      </c>
      <c r="F1774" s="216" t="s">
        <v>518</v>
      </c>
      <c r="G1774" s="40" t="s">
        <v>2935</v>
      </c>
      <c r="H1774" s="216">
        <v>527680</v>
      </c>
      <c r="I1774" s="328" t="s">
        <v>74</v>
      </c>
      <c r="J1774" s="61">
        <v>931104</v>
      </c>
      <c r="K1774" s="63" t="s">
        <v>1524</v>
      </c>
      <c r="L1774" s="215" t="s">
        <v>326</v>
      </c>
      <c r="M1774" s="218" t="s">
        <v>2128</v>
      </c>
      <c r="P1774" t="s">
        <v>3256</v>
      </c>
      <c r="Q1774" s="65" t="s">
        <v>1524</v>
      </c>
      <c r="R1774" s="65" t="s">
        <v>448</v>
      </c>
    </row>
    <row r="1775" spans="1:18">
      <c r="A1775" s="189" t="s">
        <v>2092</v>
      </c>
      <c r="B1775" s="216">
        <v>25400</v>
      </c>
      <c r="C1775" s="40" t="s">
        <v>2923</v>
      </c>
      <c r="D1775" s="216">
        <v>931400</v>
      </c>
      <c r="E1775" s="40" t="s">
        <v>2934</v>
      </c>
      <c r="F1775" s="216" t="s">
        <v>517</v>
      </c>
      <c r="G1775" s="40" t="s">
        <v>2936</v>
      </c>
      <c r="H1775" s="216">
        <v>527680</v>
      </c>
      <c r="I1775" s="328" t="s">
        <v>74</v>
      </c>
      <c r="J1775" s="61">
        <v>931104</v>
      </c>
      <c r="K1775" s="63" t="s">
        <v>1524</v>
      </c>
      <c r="L1775" s="215" t="s">
        <v>1224</v>
      </c>
      <c r="M1775" s="218" t="s">
        <v>2128</v>
      </c>
      <c r="P1775" t="s">
        <v>3273</v>
      </c>
      <c r="Q1775" s="65" t="s">
        <v>1524</v>
      </c>
      <c r="R1775" s="65" t="s">
        <v>448</v>
      </c>
    </row>
    <row r="1776" spans="1:18">
      <c r="A1776" s="189" t="s">
        <v>310</v>
      </c>
      <c r="B1776" s="216">
        <v>25400</v>
      </c>
      <c r="C1776" s="40" t="s">
        <v>2923</v>
      </c>
      <c r="D1776" s="216">
        <v>931400</v>
      </c>
      <c r="E1776" s="40" t="s">
        <v>2934</v>
      </c>
      <c r="F1776" s="216" t="s">
        <v>514</v>
      </c>
      <c r="G1776" s="40" t="s">
        <v>2838</v>
      </c>
      <c r="H1776" s="216">
        <v>527680</v>
      </c>
      <c r="I1776" s="328" t="s">
        <v>74</v>
      </c>
      <c r="J1776" s="61">
        <v>931104</v>
      </c>
      <c r="K1776" s="63" t="s">
        <v>1524</v>
      </c>
      <c r="L1776" s="397" t="s">
        <v>295</v>
      </c>
      <c r="M1776" s="218" t="s">
        <v>2128</v>
      </c>
      <c r="P1776" t="s">
        <v>3276</v>
      </c>
      <c r="Q1776" s="65" t="s">
        <v>1524</v>
      </c>
      <c r="R1776" s="65" t="s">
        <v>448</v>
      </c>
    </row>
    <row r="1777" spans="1:18">
      <c r="A1777" s="189" t="s">
        <v>258</v>
      </c>
      <c r="B1777" s="216">
        <v>25400</v>
      </c>
      <c r="C1777" s="40" t="s">
        <v>2923</v>
      </c>
      <c r="D1777" s="216">
        <v>931400</v>
      </c>
      <c r="E1777" s="40" t="s">
        <v>2934</v>
      </c>
      <c r="F1777" s="216" t="s">
        <v>515</v>
      </c>
      <c r="G1777" s="40" t="s">
        <v>2937</v>
      </c>
      <c r="H1777" s="216">
        <v>527680</v>
      </c>
      <c r="I1777" s="328" t="s">
        <v>74</v>
      </c>
      <c r="J1777" s="61">
        <v>931104</v>
      </c>
      <c r="K1777" s="63" t="s">
        <v>1524</v>
      </c>
      <c r="L1777" s="215" t="s">
        <v>445</v>
      </c>
      <c r="M1777" s="218" t="s">
        <v>2128</v>
      </c>
      <c r="P1777" t="s">
        <v>3299</v>
      </c>
      <c r="Q1777" s="65" t="s">
        <v>1524</v>
      </c>
      <c r="R1777" s="65" t="s">
        <v>448</v>
      </c>
    </row>
    <row r="1778" spans="1:18">
      <c r="A1778" s="189" t="s">
        <v>286</v>
      </c>
      <c r="B1778" s="216">
        <v>25400</v>
      </c>
      <c r="C1778" s="40" t="s">
        <v>2923</v>
      </c>
      <c r="D1778" s="216">
        <v>931400</v>
      </c>
      <c r="E1778" s="40" t="s">
        <v>2934</v>
      </c>
      <c r="F1778" s="216" t="s">
        <v>513</v>
      </c>
      <c r="G1778" s="40" t="s">
        <v>2938</v>
      </c>
      <c r="H1778" s="216">
        <v>527680</v>
      </c>
      <c r="I1778" s="328" t="s">
        <v>74</v>
      </c>
      <c r="J1778" s="61">
        <v>931104</v>
      </c>
      <c r="K1778" s="63" t="s">
        <v>1524</v>
      </c>
      <c r="L1778" s="215" t="s">
        <v>446</v>
      </c>
      <c r="M1778" s="218" t="s">
        <v>2128</v>
      </c>
      <c r="P1778" t="s">
        <v>3305</v>
      </c>
      <c r="Q1778" s="65" t="s">
        <v>1524</v>
      </c>
      <c r="R1778" s="65" t="s">
        <v>448</v>
      </c>
    </row>
    <row r="1779" spans="1:18">
      <c r="A1779" s="189" t="s">
        <v>1868</v>
      </c>
      <c r="B1779" s="216">
        <v>25400</v>
      </c>
      <c r="C1779" s="40" t="s">
        <v>2923</v>
      </c>
      <c r="D1779" s="216">
        <v>931400</v>
      </c>
      <c r="E1779" s="40" t="s">
        <v>2934</v>
      </c>
      <c r="F1779" s="216" t="s">
        <v>519</v>
      </c>
      <c r="G1779" s="40" t="s">
        <v>2939</v>
      </c>
      <c r="H1779" s="216">
        <v>527680</v>
      </c>
      <c r="I1779" s="328" t="s">
        <v>74</v>
      </c>
      <c r="J1779" s="61">
        <v>931104</v>
      </c>
      <c r="K1779" s="63" t="s">
        <v>1524</v>
      </c>
      <c r="L1779" s="215" t="s">
        <v>359</v>
      </c>
      <c r="M1779" s="218" t="s">
        <v>2128</v>
      </c>
      <c r="P1779" t="s">
        <v>3315</v>
      </c>
      <c r="Q1779" s="65" t="s">
        <v>1524</v>
      </c>
      <c r="R1779" s="65" t="s">
        <v>448</v>
      </c>
    </row>
    <row r="1780" spans="1:18">
      <c r="A1780" s="189" t="s">
        <v>391</v>
      </c>
      <c r="B1780" s="216">
        <v>25400</v>
      </c>
      <c r="C1780" s="40" t="s">
        <v>2923</v>
      </c>
      <c r="D1780" s="216">
        <v>931400</v>
      </c>
      <c r="E1780" s="40" t="s">
        <v>2934</v>
      </c>
      <c r="F1780" s="216" t="s">
        <v>520</v>
      </c>
      <c r="G1780" s="40" t="s">
        <v>2940</v>
      </c>
      <c r="H1780" s="216">
        <v>527680</v>
      </c>
      <c r="I1780" s="328" t="s">
        <v>74</v>
      </c>
      <c r="J1780" s="61">
        <v>931104</v>
      </c>
      <c r="K1780" s="63" t="s">
        <v>1524</v>
      </c>
      <c r="L1780" s="215" t="s">
        <v>447</v>
      </c>
      <c r="M1780" s="218" t="s">
        <v>2128</v>
      </c>
      <c r="P1780" t="s">
        <v>3323</v>
      </c>
      <c r="Q1780" s="65" t="s">
        <v>1524</v>
      </c>
      <c r="R1780" s="65" t="s">
        <v>448</v>
      </c>
    </row>
    <row r="1781" spans="1:18">
      <c r="A1781" s="189" t="s">
        <v>1869</v>
      </c>
      <c r="B1781" s="216">
        <v>25400</v>
      </c>
      <c r="C1781" s="40" t="s">
        <v>2923</v>
      </c>
      <c r="D1781" s="216">
        <v>931400</v>
      </c>
      <c r="E1781" s="40" t="s">
        <v>2934</v>
      </c>
      <c r="F1781" s="216" t="s">
        <v>1130</v>
      </c>
      <c r="G1781" s="40" t="s">
        <v>2943</v>
      </c>
      <c r="H1781" s="216">
        <v>527680</v>
      </c>
      <c r="I1781" s="328" t="s">
        <v>74</v>
      </c>
      <c r="J1781" s="61">
        <v>931104</v>
      </c>
      <c r="K1781" s="63" t="s">
        <v>1524</v>
      </c>
      <c r="L1781" s="215" t="s">
        <v>1455</v>
      </c>
      <c r="M1781" s="218" t="s">
        <v>2128</v>
      </c>
      <c r="P1781" t="s">
        <v>3326</v>
      </c>
      <c r="Q1781" s="65" t="s">
        <v>1524</v>
      </c>
      <c r="R1781" s="65" t="s">
        <v>448</v>
      </c>
    </row>
    <row r="1782" spans="1:18">
      <c r="A1782" s="189" t="s">
        <v>420</v>
      </c>
      <c r="B1782" s="216">
        <v>25400</v>
      </c>
      <c r="C1782" s="40" t="s">
        <v>2923</v>
      </c>
      <c r="D1782" s="216">
        <v>931400</v>
      </c>
      <c r="E1782" s="40" t="s">
        <v>2934</v>
      </c>
      <c r="F1782" s="216" t="s">
        <v>516</v>
      </c>
      <c r="G1782" s="40" t="s">
        <v>2944</v>
      </c>
      <c r="H1782" s="216">
        <v>527680</v>
      </c>
      <c r="I1782" s="328" t="s">
        <v>74</v>
      </c>
      <c r="J1782" s="61">
        <v>931104</v>
      </c>
      <c r="K1782" s="63" t="s">
        <v>1524</v>
      </c>
      <c r="L1782" s="215" t="s">
        <v>448</v>
      </c>
      <c r="M1782" s="218" t="s">
        <v>2128</v>
      </c>
      <c r="P1782" t="s">
        <v>3330</v>
      </c>
      <c r="Q1782" s="65" t="s">
        <v>1524</v>
      </c>
      <c r="R1782" s="65" t="s">
        <v>448</v>
      </c>
    </row>
    <row r="1783" spans="1:18">
      <c r="A1783" s="189" t="s">
        <v>2458</v>
      </c>
      <c r="B1783" s="309">
        <v>25620</v>
      </c>
      <c r="C1783" s="40" t="s">
        <v>2347</v>
      </c>
      <c r="D1783" s="310">
        <v>931750</v>
      </c>
      <c r="E1783" s="40" t="s">
        <v>2347</v>
      </c>
      <c r="F1783" s="310"/>
      <c r="G1783" s="40" t="s">
        <v>1377</v>
      </c>
      <c r="H1783" s="311">
        <v>527680</v>
      </c>
      <c r="I1783" s="328" t="s">
        <v>74</v>
      </c>
      <c r="J1783" s="310">
        <v>931750</v>
      </c>
      <c r="K1783" s="307" t="s">
        <v>1524</v>
      </c>
      <c r="L1783" s="308" t="s">
        <v>448</v>
      </c>
      <c r="M1783" s="312" t="s">
        <v>2128</v>
      </c>
      <c r="P1783" t="s">
        <v>3335</v>
      </c>
      <c r="Q1783" s="65" t="s">
        <v>1524</v>
      </c>
      <c r="R1783" s="65" t="s">
        <v>448</v>
      </c>
    </row>
    <row r="1784" spans="1:18">
      <c r="A1784" s="189" t="s">
        <v>1743</v>
      </c>
      <c r="B1784" s="216">
        <v>25400</v>
      </c>
      <c r="C1784" s="40" t="s">
        <v>2923</v>
      </c>
      <c r="D1784" s="216">
        <v>931235</v>
      </c>
      <c r="E1784" s="40" t="s">
        <v>46</v>
      </c>
      <c r="F1784" s="216" t="s">
        <v>1377</v>
      </c>
      <c r="G1784" s="40" t="s">
        <v>1377</v>
      </c>
      <c r="H1784" s="323">
        <v>525840</v>
      </c>
      <c r="I1784" s="328" t="s">
        <v>2962</v>
      </c>
      <c r="J1784" s="61">
        <v>931104</v>
      </c>
      <c r="K1784" s="63" t="s">
        <v>1766</v>
      </c>
      <c r="L1784" s="215" t="s">
        <v>46</v>
      </c>
      <c r="M1784" s="325" t="s">
        <v>2130</v>
      </c>
      <c r="P1784" t="s">
        <v>3339</v>
      </c>
      <c r="Q1784" s="65" t="s">
        <v>1524</v>
      </c>
      <c r="R1784" s="65" t="s">
        <v>448</v>
      </c>
    </row>
    <row r="1785" spans="1:18">
      <c r="A1785" s="189" t="s">
        <v>1697</v>
      </c>
      <c r="B1785" s="216">
        <v>25400</v>
      </c>
      <c r="C1785" s="40" t="s">
        <v>2923</v>
      </c>
      <c r="D1785" s="216">
        <v>931255</v>
      </c>
      <c r="E1785" s="40" t="s">
        <v>431</v>
      </c>
      <c r="F1785" s="216"/>
      <c r="G1785" s="40" t="s">
        <v>1377</v>
      </c>
      <c r="H1785" s="323">
        <v>525840</v>
      </c>
      <c r="I1785" s="328" t="s">
        <v>2962</v>
      </c>
      <c r="J1785" s="61">
        <v>931104</v>
      </c>
      <c r="K1785" s="63" t="s">
        <v>1766</v>
      </c>
      <c r="L1785" s="215" t="s">
        <v>431</v>
      </c>
      <c r="M1785" s="325" t="s">
        <v>2130</v>
      </c>
      <c r="P1785" t="s">
        <v>3344</v>
      </c>
      <c r="Q1785" s="65" t="s">
        <v>1524</v>
      </c>
      <c r="R1785" s="65" t="s">
        <v>448</v>
      </c>
    </row>
    <row r="1786" spans="1:18">
      <c r="A1786" s="189" t="s">
        <v>1076</v>
      </c>
      <c r="B1786" s="216">
        <v>25420</v>
      </c>
      <c r="C1786" s="40" t="s">
        <v>449</v>
      </c>
      <c r="D1786" s="216">
        <v>931182</v>
      </c>
      <c r="E1786" s="40" t="s">
        <v>1056</v>
      </c>
      <c r="F1786" s="216"/>
      <c r="G1786" s="40" t="s">
        <v>1377</v>
      </c>
      <c r="H1786" s="216">
        <v>527700</v>
      </c>
      <c r="I1786" s="328" t="s">
        <v>124</v>
      </c>
      <c r="J1786" s="61">
        <v>931180</v>
      </c>
      <c r="K1786" s="63" t="s">
        <v>449</v>
      </c>
      <c r="L1786" s="215" t="s">
        <v>1056</v>
      </c>
      <c r="M1786" s="218" t="s">
        <v>2132</v>
      </c>
      <c r="P1786" t="s">
        <v>3355</v>
      </c>
      <c r="Q1786" s="65" t="s">
        <v>1524</v>
      </c>
      <c r="R1786" s="65" t="s">
        <v>448</v>
      </c>
    </row>
    <row r="1787" spans="1:18">
      <c r="A1787" s="189" t="s">
        <v>1051</v>
      </c>
      <c r="B1787" s="216">
        <v>25420</v>
      </c>
      <c r="C1787" s="40" t="s">
        <v>449</v>
      </c>
      <c r="D1787" s="216">
        <v>931186</v>
      </c>
      <c r="E1787" s="40" t="s">
        <v>504</v>
      </c>
      <c r="F1787" s="216"/>
      <c r="G1787" s="40" t="s">
        <v>1377</v>
      </c>
      <c r="H1787" s="216">
        <v>527700</v>
      </c>
      <c r="I1787" s="328" t="s">
        <v>124</v>
      </c>
      <c r="J1787" s="61">
        <v>931180</v>
      </c>
      <c r="K1787" s="63" t="s">
        <v>449</v>
      </c>
      <c r="L1787" s="215" t="s">
        <v>504</v>
      </c>
      <c r="M1787" s="218" t="s">
        <v>2132</v>
      </c>
      <c r="P1787" t="s">
        <v>3398</v>
      </c>
      <c r="Q1787" s="65" t="s">
        <v>1524</v>
      </c>
      <c r="R1787" s="65" t="s">
        <v>448</v>
      </c>
    </row>
    <row r="1788" spans="1:18">
      <c r="A1788" s="189" t="s">
        <v>1095</v>
      </c>
      <c r="B1788" s="216">
        <v>25420</v>
      </c>
      <c r="C1788" s="40" t="s">
        <v>449</v>
      </c>
      <c r="D1788" s="216">
        <v>931189</v>
      </c>
      <c r="E1788" s="40" t="s">
        <v>502</v>
      </c>
      <c r="F1788" s="216"/>
      <c r="G1788" s="40" t="s">
        <v>1377</v>
      </c>
      <c r="H1788" s="216">
        <v>527700</v>
      </c>
      <c r="I1788" s="328" t="s">
        <v>124</v>
      </c>
      <c r="J1788" s="61">
        <v>931180</v>
      </c>
      <c r="K1788" s="63" t="s">
        <v>449</v>
      </c>
      <c r="L1788" s="215" t="s">
        <v>502</v>
      </c>
      <c r="M1788" s="218" t="s">
        <v>2132</v>
      </c>
      <c r="P1788" t="s">
        <v>3409</v>
      </c>
      <c r="Q1788" s="65" t="s">
        <v>1524</v>
      </c>
      <c r="R1788" s="65" t="s">
        <v>448</v>
      </c>
    </row>
    <row r="1789" spans="1:18">
      <c r="A1789" s="189" t="s">
        <v>2715</v>
      </c>
      <c r="B1789" s="216">
        <v>25400</v>
      </c>
      <c r="C1789" s="40" t="s">
        <v>2923</v>
      </c>
      <c r="D1789" s="358">
        <v>931235</v>
      </c>
      <c r="E1789" s="40" t="s">
        <v>46</v>
      </c>
      <c r="F1789" s="350"/>
      <c r="G1789" s="40" t="s">
        <v>1377</v>
      </c>
      <c r="H1789" s="358">
        <v>527700</v>
      </c>
      <c r="I1789" s="328" t="s">
        <v>124</v>
      </c>
      <c r="J1789" s="350">
        <v>931104</v>
      </c>
      <c r="K1789" s="63" t="s">
        <v>1766</v>
      </c>
      <c r="L1789" s="215" t="s">
        <v>46</v>
      </c>
      <c r="M1789" s="218" t="s">
        <v>2132</v>
      </c>
      <c r="P1789" t="s">
        <v>3418</v>
      </c>
      <c r="Q1789" s="65" t="s">
        <v>1524</v>
      </c>
      <c r="R1789" s="65" t="s">
        <v>448</v>
      </c>
    </row>
    <row r="1790" spans="1:18">
      <c r="A1790" s="189" t="s">
        <v>259</v>
      </c>
      <c r="B1790" s="216">
        <v>25400</v>
      </c>
      <c r="C1790" s="40" t="s">
        <v>2923</v>
      </c>
      <c r="D1790" s="216">
        <v>931400</v>
      </c>
      <c r="E1790" s="40" t="s">
        <v>2934</v>
      </c>
      <c r="F1790" s="216" t="s">
        <v>515</v>
      </c>
      <c r="G1790" s="40" t="s">
        <v>2937</v>
      </c>
      <c r="H1790" s="216">
        <v>527700</v>
      </c>
      <c r="I1790" s="328" t="s">
        <v>124</v>
      </c>
      <c r="J1790" s="61">
        <v>931104</v>
      </c>
      <c r="K1790" s="63" t="s">
        <v>1524</v>
      </c>
      <c r="L1790" s="215" t="s">
        <v>445</v>
      </c>
      <c r="M1790" s="218" t="s">
        <v>2132</v>
      </c>
      <c r="P1790" t="s">
        <v>3423</v>
      </c>
      <c r="Q1790" s="65" t="s">
        <v>1524</v>
      </c>
      <c r="R1790" s="65" t="s">
        <v>448</v>
      </c>
    </row>
    <row r="1791" spans="1:18">
      <c r="A1791" s="189" t="s">
        <v>2286</v>
      </c>
      <c r="B1791" s="216">
        <v>25400</v>
      </c>
      <c r="C1791" s="40" t="s">
        <v>2923</v>
      </c>
      <c r="D1791" s="216">
        <v>931400</v>
      </c>
      <c r="E1791" s="40" t="s">
        <v>2934</v>
      </c>
      <c r="F1791" s="216" t="s">
        <v>513</v>
      </c>
      <c r="G1791" s="40" t="s">
        <v>2938</v>
      </c>
      <c r="H1791" s="216">
        <v>527700</v>
      </c>
      <c r="I1791" s="328" t="s">
        <v>124</v>
      </c>
      <c r="J1791" s="61">
        <v>931104</v>
      </c>
      <c r="K1791" s="63" t="s">
        <v>1524</v>
      </c>
      <c r="L1791" s="215" t="s">
        <v>446</v>
      </c>
      <c r="M1791" s="218" t="s">
        <v>2132</v>
      </c>
      <c r="P1791" t="s">
        <v>3425</v>
      </c>
      <c r="Q1791" s="65" t="s">
        <v>1524</v>
      </c>
      <c r="R1791" s="65" t="s">
        <v>448</v>
      </c>
    </row>
    <row r="1792" spans="1:18">
      <c r="A1792" s="189" t="s">
        <v>2648</v>
      </c>
      <c r="B1792" s="216">
        <v>25400</v>
      </c>
      <c r="C1792" s="40" t="s">
        <v>2923</v>
      </c>
      <c r="D1792" s="216">
        <v>931119</v>
      </c>
      <c r="E1792" s="40" t="s">
        <v>23</v>
      </c>
      <c r="F1792" s="216" t="s">
        <v>526</v>
      </c>
      <c r="G1792" s="40" t="s">
        <v>2926</v>
      </c>
      <c r="H1792" s="358">
        <v>523250</v>
      </c>
      <c r="I1792" s="328" t="s">
        <v>493</v>
      </c>
      <c r="J1792" s="61">
        <v>931104</v>
      </c>
      <c r="K1792" s="63" t="s">
        <v>23</v>
      </c>
      <c r="L1792" s="215" t="s">
        <v>439</v>
      </c>
      <c r="M1792" s="218" t="s">
        <v>2132</v>
      </c>
      <c r="P1792" t="s">
        <v>3427</v>
      </c>
      <c r="Q1792" s="65" t="s">
        <v>1524</v>
      </c>
      <c r="R1792" s="65" t="s">
        <v>448</v>
      </c>
    </row>
    <row r="1793" spans="1:18">
      <c r="A1793" s="189" t="s">
        <v>1700</v>
      </c>
      <c r="B1793" s="216">
        <v>25400</v>
      </c>
      <c r="C1793" s="40" t="s">
        <v>2923</v>
      </c>
      <c r="D1793" s="216">
        <v>931183</v>
      </c>
      <c r="E1793" s="40" t="s">
        <v>2929</v>
      </c>
      <c r="F1793" s="216"/>
      <c r="G1793" s="40" t="s">
        <v>1377</v>
      </c>
      <c r="H1793" s="216">
        <v>523250</v>
      </c>
      <c r="I1793" s="328" t="s">
        <v>493</v>
      </c>
      <c r="J1793" s="61">
        <v>931104</v>
      </c>
      <c r="K1793" s="63" t="s">
        <v>1766</v>
      </c>
      <c r="L1793" s="215" t="s">
        <v>1775</v>
      </c>
      <c r="M1793" s="218" t="s">
        <v>2132</v>
      </c>
      <c r="P1793" t="s">
        <v>3437</v>
      </c>
      <c r="Q1793" s="65" t="s">
        <v>1524</v>
      </c>
      <c r="R1793" s="65" t="s">
        <v>448</v>
      </c>
    </row>
    <row r="1794" spans="1:18">
      <c r="A1794" s="189" t="s">
        <v>2908</v>
      </c>
      <c r="B1794" s="216">
        <v>25420</v>
      </c>
      <c r="C1794" s="40" t="s">
        <v>449</v>
      </c>
      <c r="D1794" s="216">
        <v>931186</v>
      </c>
      <c r="E1794" s="40" t="s">
        <v>504</v>
      </c>
      <c r="F1794" s="216"/>
      <c r="G1794" s="40" t="s">
        <v>1377</v>
      </c>
      <c r="H1794" s="216">
        <v>523250</v>
      </c>
      <c r="I1794" s="328" t="s">
        <v>493</v>
      </c>
      <c r="J1794" s="61"/>
      <c r="K1794" s="63" t="s">
        <v>449</v>
      </c>
      <c r="L1794" s="215" t="s">
        <v>504</v>
      </c>
      <c r="M1794" s="218" t="s">
        <v>2132</v>
      </c>
      <c r="P1794" t="s">
        <v>3444</v>
      </c>
      <c r="Q1794" s="65" t="s">
        <v>1524</v>
      </c>
      <c r="R1794" s="65" t="s">
        <v>448</v>
      </c>
    </row>
    <row r="1795" spans="1:18">
      <c r="A1795" s="189" t="s">
        <v>1836</v>
      </c>
      <c r="B1795" s="216">
        <v>25400</v>
      </c>
      <c r="C1795" s="40" t="s">
        <v>2923</v>
      </c>
      <c r="D1795" s="216">
        <v>931400</v>
      </c>
      <c r="E1795" s="40" t="s">
        <v>2934</v>
      </c>
      <c r="F1795" s="216" t="s">
        <v>518</v>
      </c>
      <c r="G1795" s="40" t="s">
        <v>2935</v>
      </c>
      <c r="H1795" s="216">
        <v>523250</v>
      </c>
      <c r="I1795" s="328" t="s">
        <v>493</v>
      </c>
      <c r="J1795" s="61">
        <v>931104</v>
      </c>
      <c r="K1795" s="63" t="s">
        <v>1524</v>
      </c>
      <c r="L1795" s="215" t="s">
        <v>326</v>
      </c>
      <c r="M1795" s="218" t="s">
        <v>2132</v>
      </c>
      <c r="P1795" t="s">
        <v>3447</v>
      </c>
      <c r="Q1795" s="65" t="s">
        <v>1524</v>
      </c>
      <c r="R1795" s="65" t="s">
        <v>448</v>
      </c>
    </row>
    <row r="1796" spans="1:18">
      <c r="A1796" s="189" t="s">
        <v>2184</v>
      </c>
      <c r="B1796" s="216">
        <v>25400</v>
      </c>
      <c r="C1796" s="40" t="s">
        <v>2923</v>
      </c>
      <c r="D1796" s="216">
        <v>931400</v>
      </c>
      <c r="E1796" s="40" t="s">
        <v>2934</v>
      </c>
      <c r="F1796" s="216" t="s">
        <v>517</v>
      </c>
      <c r="G1796" s="40" t="s">
        <v>2936</v>
      </c>
      <c r="H1796" s="216">
        <v>523250</v>
      </c>
      <c r="I1796" s="328" t="s">
        <v>493</v>
      </c>
      <c r="J1796" s="61">
        <v>931104</v>
      </c>
      <c r="K1796" s="63" t="s">
        <v>1524</v>
      </c>
      <c r="L1796" s="215" t="s">
        <v>1224</v>
      </c>
      <c r="M1796" s="218" t="s">
        <v>2132</v>
      </c>
      <c r="P1796" t="s">
        <v>3452</v>
      </c>
      <c r="Q1796" s="65" t="s">
        <v>1524</v>
      </c>
      <c r="R1796" s="65" t="s">
        <v>448</v>
      </c>
    </row>
    <row r="1797" spans="1:18">
      <c r="A1797" s="189" t="s">
        <v>2631</v>
      </c>
      <c r="B1797" s="216">
        <v>25400</v>
      </c>
      <c r="C1797" s="40" t="s">
        <v>2923</v>
      </c>
      <c r="D1797" s="358">
        <v>931400</v>
      </c>
      <c r="E1797" s="40" t="s">
        <v>2934</v>
      </c>
      <c r="F1797" s="350" t="s">
        <v>514</v>
      </c>
      <c r="G1797" s="40" t="s">
        <v>2838</v>
      </c>
      <c r="H1797" s="358">
        <v>523250</v>
      </c>
      <c r="I1797" s="328" t="s">
        <v>493</v>
      </c>
      <c r="J1797" s="350">
        <v>931104</v>
      </c>
      <c r="K1797" s="63" t="s">
        <v>1524</v>
      </c>
      <c r="L1797" s="397" t="s">
        <v>295</v>
      </c>
      <c r="M1797" s="218" t="s">
        <v>2132</v>
      </c>
      <c r="P1797" t="s">
        <v>3456</v>
      </c>
      <c r="Q1797" s="65" t="s">
        <v>1524</v>
      </c>
      <c r="R1797" s="65" t="s">
        <v>448</v>
      </c>
    </row>
    <row r="1798" spans="1:18">
      <c r="A1798" s="189" t="s">
        <v>1837</v>
      </c>
      <c r="B1798" s="216">
        <v>25400</v>
      </c>
      <c r="C1798" s="40" t="s">
        <v>2923</v>
      </c>
      <c r="D1798" s="216">
        <v>931400</v>
      </c>
      <c r="E1798" s="40" t="s">
        <v>2934</v>
      </c>
      <c r="F1798" s="216" t="s">
        <v>515</v>
      </c>
      <c r="G1798" s="40" t="s">
        <v>2937</v>
      </c>
      <c r="H1798" s="216">
        <v>523250</v>
      </c>
      <c r="I1798" s="328" t="s">
        <v>493</v>
      </c>
      <c r="J1798" s="61">
        <v>931104</v>
      </c>
      <c r="K1798" s="63" t="s">
        <v>1524</v>
      </c>
      <c r="L1798" s="215" t="s">
        <v>445</v>
      </c>
      <c r="M1798" s="218" t="s">
        <v>2132</v>
      </c>
      <c r="P1798" s="189" t="s">
        <v>2182</v>
      </c>
      <c r="Q1798" s="63" t="s">
        <v>1524</v>
      </c>
      <c r="R1798" s="215" t="s">
        <v>1224</v>
      </c>
    </row>
    <row r="1799" spans="1:18">
      <c r="A1799" s="189" t="s">
        <v>2640</v>
      </c>
      <c r="B1799" s="216">
        <v>25400</v>
      </c>
      <c r="C1799" s="40" t="s">
        <v>2923</v>
      </c>
      <c r="D1799" s="358">
        <v>931400</v>
      </c>
      <c r="E1799" s="40" t="s">
        <v>2934</v>
      </c>
      <c r="F1799" s="350" t="s">
        <v>513</v>
      </c>
      <c r="G1799" s="40" t="s">
        <v>2938</v>
      </c>
      <c r="H1799" s="358">
        <v>523250</v>
      </c>
      <c r="I1799" s="328" t="s">
        <v>493</v>
      </c>
      <c r="J1799" s="350">
        <v>931104</v>
      </c>
      <c r="K1799" s="63" t="s">
        <v>1524</v>
      </c>
      <c r="L1799" s="215" t="s">
        <v>446</v>
      </c>
      <c r="M1799" s="218" t="s">
        <v>2132</v>
      </c>
      <c r="P1799" s="189" t="s">
        <v>1538</v>
      </c>
      <c r="Q1799" s="63" t="s">
        <v>1524</v>
      </c>
      <c r="R1799" s="215" t="s">
        <v>1224</v>
      </c>
    </row>
    <row r="1800" spans="1:18">
      <c r="A1800" s="189" t="s">
        <v>1581</v>
      </c>
      <c r="B1800" s="216">
        <v>25400</v>
      </c>
      <c r="C1800" s="40" t="s">
        <v>2923</v>
      </c>
      <c r="D1800" s="216">
        <v>931400</v>
      </c>
      <c r="E1800" s="40" t="s">
        <v>2934</v>
      </c>
      <c r="F1800" s="216" t="s">
        <v>520</v>
      </c>
      <c r="G1800" s="40" t="s">
        <v>2940</v>
      </c>
      <c r="H1800" s="216">
        <v>523250</v>
      </c>
      <c r="I1800" s="328" t="s">
        <v>493</v>
      </c>
      <c r="J1800" s="61">
        <v>931104</v>
      </c>
      <c r="K1800" s="63" t="s">
        <v>1524</v>
      </c>
      <c r="L1800" s="215" t="s">
        <v>447</v>
      </c>
      <c r="M1800" s="218" t="s">
        <v>2132</v>
      </c>
      <c r="P1800" s="189" t="s">
        <v>1761</v>
      </c>
      <c r="Q1800" s="63" t="s">
        <v>1524</v>
      </c>
      <c r="R1800" s="215" t="s">
        <v>1224</v>
      </c>
    </row>
    <row r="1801" spans="1:18">
      <c r="A1801" s="189" t="s">
        <v>2670</v>
      </c>
      <c r="B1801" s="216">
        <v>25400</v>
      </c>
      <c r="C1801" s="40" t="s">
        <v>2923</v>
      </c>
      <c r="D1801" s="358">
        <v>931400</v>
      </c>
      <c r="E1801" s="40" t="s">
        <v>2934</v>
      </c>
      <c r="F1801" s="350" t="s">
        <v>524</v>
      </c>
      <c r="G1801" s="40" t="s">
        <v>2945</v>
      </c>
      <c r="H1801" s="358">
        <v>523250</v>
      </c>
      <c r="I1801" s="328" t="s">
        <v>493</v>
      </c>
      <c r="J1801" s="350">
        <v>931104</v>
      </c>
      <c r="K1801" s="63" t="s">
        <v>1524</v>
      </c>
      <c r="L1801" s="215" t="s">
        <v>447</v>
      </c>
      <c r="M1801" s="218" t="s">
        <v>2132</v>
      </c>
      <c r="P1801" s="189" t="s">
        <v>324</v>
      </c>
      <c r="Q1801" s="63" t="s">
        <v>1524</v>
      </c>
      <c r="R1801" s="215" t="s">
        <v>1224</v>
      </c>
    </row>
    <row r="1802" spans="1:18">
      <c r="A1802" s="189" t="s">
        <v>1628</v>
      </c>
      <c r="B1802" s="216">
        <v>25400</v>
      </c>
      <c r="C1802" s="40" t="s">
        <v>2923</v>
      </c>
      <c r="D1802" s="216">
        <v>931400</v>
      </c>
      <c r="E1802" s="40" t="s">
        <v>2934</v>
      </c>
      <c r="F1802" s="216" t="s">
        <v>516</v>
      </c>
      <c r="G1802" s="40" t="s">
        <v>2944</v>
      </c>
      <c r="H1802" s="216">
        <v>523250</v>
      </c>
      <c r="I1802" s="328" t="s">
        <v>493</v>
      </c>
      <c r="J1802" s="61">
        <v>931104</v>
      </c>
      <c r="K1802" s="63" t="s">
        <v>1524</v>
      </c>
      <c r="L1802" s="215" t="s">
        <v>448</v>
      </c>
      <c r="M1802" s="218" t="s">
        <v>2132</v>
      </c>
      <c r="P1802" s="189" t="s">
        <v>2628</v>
      </c>
      <c r="Q1802" s="63" t="s">
        <v>1524</v>
      </c>
      <c r="R1802" s="215" t="s">
        <v>1224</v>
      </c>
    </row>
    <row r="1803" spans="1:18">
      <c r="A1803" s="189" t="s">
        <v>2201</v>
      </c>
      <c r="B1803" s="216">
        <v>25420</v>
      </c>
      <c r="C1803" s="40" t="s">
        <v>449</v>
      </c>
      <c r="D1803" s="216">
        <v>931401</v>
      </c>
      <c r="E1803" s="40" t="s">
        <v>2950</v>
      </c>
      <c r="F1803" s="216" t="s">
        <v>1377</v>
      </c>
      <c r="G1803" s="40" t="s">
        <v>1377</v>
      </c>
      <c r="H1803" s="216">
        <v>523250</v>
      </c>
      <c r="I1803" s="328" t="s">
        <v>493</v>
      </c>
      <c r="J1803" s="61">
        <v>931180</v>
      </c>
      <c r="K1803" s="63" t="s">
        <v>449</v>
      </c>
      <c r="L1803" s="215" t="s">
        <v>503</v>
      </c>
      <c r="M1803" s="218" t="s">
        <v>2132</v>
      </c>
      <c r="P1803" s="189" t="s">
        <v>911</v>
      </c>
      <c r="Q1803" s="63" t="s">
        <v>1524</v>
      </c>
      <c r="R1803" s="215" t="s">
        <v>1224</v>
      </c>
    </row>
    <row r="1804" spans="1:18">
      <c r="A1804" s="189" t="s">
        <v>2453</v>
      </c>
      <c r="B1804" s="309">
        <v>25620</v>
      </c>
      <c r="C1804" s="40" t="s">
        <v>2347</v>
      </c>
      <c r="D1804" s="310">
        <v>931750</v>
      </c>
      <c r="E1804" s="40" t="s">
        <v>2347</v>
      </c>
      <c r="F1804" s="310"/>
      <c r="G1804" s="40" t="s">
        <v>1377</v>
      </c>
      <c r="H1804" s="311">
        <v>523250</v>
      </c>
      <c r="I1804" s="328" t="s">
        <v>493</v>
      </c>
      <c r="J1804" s="310">
        <v>931750</v>
      </c>
      <c r="K1804" s="307" t="s">
        <v>1524</v>
      </c>
      <c r="L1804" s="308" t="s">
        <v>448</v>
      </c>
      <c r="M1804" s="312" t="s">
        <v>2132</v>
      </c>
      <c r="P1804" s="189" t="s">
        <v>325</v>
      </c>
      <c r="Q1804" s="63" t="s">
        <v>1524</v>
      </c>
      <c r="R1804" s="215" t="s">
        <v>1224</v>
      </c>
    </row>
    <row r="1805" spans="1:18">
      <c r="A1805" s="189" t="s">
        <v>1235</v>
      </c>
      <c r="B1805" s="216">
        <v>25550</v>
      </c>
      <c r="C1805" s="40" t="s">
        <v>2955</v>
      </c>
      <c r="D1805" s="216">
        <v>931101</v>
      </c>
      <c r="E1805" s="40" t="s">
        <v>2956</v>
      </c>
      <c r="F1805" s="216"/>
      <c r="G1805" s="40" t="s">
        <v>1377</v>
      </c>
      <c r="H1805" s="329">
        <v>510040</v>
      </c>
      <c r="I1805" s="328" t="s">
        <v>461</v>
      </c>
      <c r="J1805" s="61">
        <v>931101</v>
      </c>
      <c r="K1805" s="63" t="s">
        <v>47</v>
      </c>
      <c r="L1805" s="215" t="s">
        <v>443</v>
      </c>
      <c r="M1805" s="331" t="s">
        <v>2547</v>
      </c>
      <c r="P1805" s="189" t="s">
        <v>1350</v>
      </c>
      <c r="Q1805" s="63" t="s">
        <v>1524</v>
      </c>
      <c r="R1805" s="215" t="s">
        <v>1224</v>
      </c>
    </row>
    <row r="1806" spans="1:18">
      <c r="A1806" s="189" t="s">
        <v>555</v>
      </c>
      <c r="B1806" s="216">
        <v>25400</v>
      </c>
      <c r="C1806" s="40" t="s">
        <v>2923</v>
      </c>
      <c r="D1806" s="216">
        <v>931104</v>
      </c>
      <c r="E1806" s="40" t="s">
        <v>2941</v>
      </c>
      <c r="F1806" s="216" t="s">
        <v>1377</v>
      </c>
      <c r="G1806" s="40" t="s">
        <v>1377</v>
      </c>
      <c r="H1806" s="329">
        <v>510040</v>
      </c>
      <c r="I1806" s="328" t="s">
        <v>461</v>
      </c>
      <c r="J1806" s="61">
        <v>931104</v>
      </c>
      <c r="K1806" s="63" t="s">
        <v>1766</v>
      </c>
      <c r="L1806" s="215" t="s">
        <v>46</v>
      </c>
      <c r="M1806" s="331" t="s">
        <v>2547</v>
      </c>
      <c r="P1806" s="189" t="s">
        <v>320</v>
      </c>
      <c r="Q1806" s="63" t="s">
        <v>1524</v>
      </c>
      <c r="R1806" s="215" t="s">
        <v>1224</v>
      </c>
    </row>
    <row r="1807" spans="1:18">
      <c r="A1807" s="189" t="s">
        <v>1656</v>
      </c>
      <c r="B1807" s="216">
        <v>25510</v>
      </c>
      <c r="C1807" s="40" t="s">
        <v>2954</v>
      </c>
      <c r="D1807" s="216">
        <v>931108</v>
      </c>
      <c r="E1807" s="40" t="s">
        <v>2954</v>
      </c>
      <c r="F1807" s="216" t="s">
        <v>1377</v>
      </c>
      <c r="G1807" s="40" t="s">
        <v>1377</v>
      </c>
      <c r="H1807" s="329">
        <v>510040</v>
      </c>
      <c r="I1807" s="328" t="s">
        <v>461</v>
      </c>
      <c r="J1807" s="61">
        <v>931108</v>
      </c>
      <c r="K1807" s="63" t="s">
        <v>450</v>
      </c>
      <c r="L1807" s="215" t="s">
        <v>444</v>
      </c>
      <c r="M1807" s="331" t="s">
        <v>2547</v>
      </c>
      <c r="P1807" s="189" t="s">
        <v>1650</v>
      </c>
      <c r="Q1807" s="63" t="s">
        <v>1524</v>
      </c>
      <c r="R1807" s="215" t="s">
        <v>1224</v>
      </c>
    </row>
    <row r="1808" spans="1:18">
      <c r="A1808" s="189" t="s">
        <v>782</v>
      </c>
      <c r="B1808" s="216">
        <v>25540</v>
      </c>
      <c r="C1808" s="40" t="s">
        <v>442</v>
      </c>
      <c r="D1808" s="216">
        <v>931116</v>
      </c>
      <c r="E1808" s="40" t="s">
        <v>442</v>
      </c>
      <c r="F1808" s="216"/>
      <c r="G1808" s="40" t="s">
        <v>1377</v>
      </c>
      <c r="H1808" s="329">
        <v>510040</v>
      </c>
      <c r="I1808" s="328" t="s">
        <v>461</v>
      </c>
      <c r="J1808" s="61">
        <v>931116</v>
      </c>
      <c r="K1808" s="63" t="s">
        <v>47</v>
      </c>
      <c r="L1808" s="215" t="s">
        <v>442</v>
      </c>
      <c r="M1808" s="331" t="s">
        <v>2547</v>
      </c>
      <c r="P1808" s="189" t="s">
        <v>2537</v>
      </c>
      <c r="Q1808" s="63" t="s">
        <v>1524</v>
      </c>
      <c r="R1808" s="215" t="s">
        <v>1224</v>
      </c>
    </row>
    <row r="1809" spans="1:18">
      <c r="A1809" s="189" t="s">
        <v>725</v>
      </c>
      <c r="B1809" s="216">
        <v>25400</v>
      </c>
      <c r="C1809" s="40" t="s">
        <v>2923</v>
      </c>
      <c r="D1809" s="216">
        <v>931119</v>
      </c>
      <c r="E1809" s="40" t="s">
        <v>23</v>
      </c>
      <c r="F1809" s="216" t="s">
        <v>525</v>
      </c>
      <c r="G1809" s="40" t="s">
        <v>2942</v>
      </c>
      <c r="H1809" s="329">
        <v>510040</v>
      </c>
      <c r="I1809" s="328" t="s">
        <v>461</v>
      </c>
      <c r="J1809" s="61">
        <v>931104</v>
      </c>
      <c r="K1809" s="63" t="s">
        <v>23</v>
      </c>
      <c r="L1809" s="215" t="s">
        <v>438</v>
      </c>
      <c r="M1809" s="331" t="s">
        <v>2547</v>
      </c>
      <c r="P1809" s="189" t="s">
        <v>2626</v>
      </c>
      <c r="Q1809" s="63" t="s">
        <v>1524</v>
      </c>
      <c r="R1809" s="215" t="s">
        <v>1224</v>
      </c>
    </row>
    <row r="1810" spans="1:18">
      <c r="A1810" s="189" t="s">
        <v>676</v>
      </c>
      <c r="B1810" s="216">
        <v>25400</v>
      </c>
      <c r="C1810" s="40" t="s">
        <v>2923</v>
      </c>
      <c r="D1810" s="216">
        <v>931119</v>
      </c>
      <c r="E1810" s="40" t="s">
        <v>23</v>
      </c>
      <c r="F1810" s="216" t="s">
        <v>521</v>
      </c>
      <c r="G1810" s="40" t="s">
        <v>2924</v>
      </c>
      <c r="H1810" s="329">
        <v>510040</v>
      </c>
      <c r="I1810" s="328" t="s">
        <v>461</v>
      </c>
      <c r="J1810" s="61">
        <v>931104</v>
      </c>
      <c r="K1810" s="63" t="s">
        <v>23</v>
      </c>
      <c r="L1810" s="215" t="s">
        <v>435</v>
      </c>
      <c r="M1810" s="331" t="s">
        <v>2547</v>
      </c>
      <c r="P1810" s="189" t="s">
        <v>917</v>
      </c>
      <c r="Q1810" s="63" t="s">
        <v>1524</v>
      </c>
      <c r="R1810" s="215" t="s">
        <v>1224</v>
      </c>
    </row>
    <row r="1811" spans="1:18">
      <c r="A1811" s="189" t="s">
        <v>689</v>
      </c>
      <c r="B1811" s="216">
        <v>25400</v>
      </c>
      <c r="C1811" s="40" t="s">
        <v>2923</v>
      </c>
      <c r="D1811" s="216">
        <v>931119</v>
      </c>
      <c r="E1811" s="40" t="s">
        <v>23</v>
      </c>
      <c r="F1811" s="216" t="s">
        <v>522</v>
      </c>
      <c r="G1811" s="40" t="s">
        <v>2925</v>
      </c>
      <c r="H1811" s="329">
        <v>510040</v>
      </c>
      <c r="I1811" s="328" t="s">
        <v>461</v>
      </c>
      <c r="J1811" s="61">
        <v>931104</v>
      </c>
      <c r="K1811" s="63" t="s">
        <v>23</v>
      </c>
      <c r="L1811" s="215" t="s">
        <v>436</v>
      </c>
      <c r="M1811" s="331" t="s">
        <v>2547</v>
      </c>
      <c r="P1811" s="189" t="s">
        <v>912</v>
      </c>
      <c r="Q1811" s="63" t="s">
        <v>1524</v>
      </c>
      <c r="R1811" s="215" t="s">
        <v>1224</v>
      </c>
    </row>
    <row r="1812" spans="1:18">
      <c r="A1812" s="189" t="s">
        <v>733</v>
      </c>
      <c r="B1812" s="216">
        <v>25400</v>
      </c>
      <c r="C1812" s="40" t="s">
        <v>2923</v>
      </c>
      <c r="D1812" s="216">
        <v>931119</v>
      </c>
      <c r="E1812" s="40" t="s">
        <v>23</v>
      </c>
      <c r="F1812" s="216" t="s">
        <v>526</v>
      </c>
      <c r="G1812" s="40" t="s">
        <v>2926</v>
      </c>
      <c r="H1812" s="329">
        <v>510040</v>
      </c>
      <c r="I1812" s="328" t="s">
        <v>461</v>
      </c>
      <c r="J1812" s="61">
        <v>931104</v>
      </c>
      <c r="K1812" s="63" t="s">
        <v>23</v>
      </c>
      <c r="L1812" s="215" t="s">
        <v>439</v>
      </c>
      <c r="M1812" s="331" t="s">
        <v>2547</v>
      </c>
      <c r="P1812" s="189" t="s">
        <v>2022</v>
      </c>
      <c r="Q1812" s="63" t="s">
        <v>1524</v>
      </c>
      <c r="R1812" s="215" t="s">
        <v>1224</v>
      </c>
    </row>
    <row r="1813" spans="1:18">
      <c r="A1813" s="189" t="s">
        <v>701</v>
      </c>
      <c r="B1813" s="216">
        <v>25400</v>
      </c>
      <c r="C1813" s="40" t="s">
        <v>2923</v>
      </c>
      <c r="D1813" s="216">
        <v>931119</v>
      </c>
      <c r="E1813" s="40" t="s">
        <v>23</v>
      </c>
      <c r="F1813" s="216"/>
      <c r="G1813" s="40" t="s">
        <v>1377</v>
      </c>
      <c r="H1813" s="329">
        <v>510040</v>
      </c>
      <c r="I1813" s="328" t="s">
        <v>461</v>
      </c>
      <c r="J1813" s="61">
        <v>931104</v>
      </c>
      <c r="K1813" s="63" t="s">
        <v>23</v>
      </c>
      <c r="L1813" s="215" t="s">
        <v>506</v>
      </c>
      <c r="M1813" s="331" t="s">
        <v>2547</v>
      </c>
      <c r="P1813" s="189" t="s">
        <v>913</v>
      </c>
      <c r="Q1813" s="63" t="s">
        <v>1524</v>
      </c>
      <c r="R1813" s="215" t="s">
        <v>1224</v>
      </c>
    </row>
    <row r="1814" spans="1:18">
      <c r="A1814" s="189" t="s">
        <v>2038</v>
      </c>
      <c r="B1814" s="216">
        <v>25400</v>
      </c>
      <c r="C1814" s="40" t="s">
        <v>2923</v>
      </c>
      <c r="D1814" s="216">
        <v>931119</v>
      </c>
      <c r="E1814" s="40" t="s">
        <v>23</v>
      </c>
      <c r="F1814" s="216" t="s">
        <v>527</v>
      </c>
      <c r="G1814" s="40" t="s">
        <v>2927</v>
      </c>
      <c r="H1814" s="329">
        <v>510040</v>
      </c>
      <c r="I1814" s="328" t="s">
        <v>461</v>
      </c>
      <c r="J1814" s="61">
        <v>931104</v>
      </c>
      <c r="K1814" s="63" t="s">
        <v>23</v>
      </c>
      <c r="L1814" s="215" t="s">
        <v>440</v>
      </c>
      <c r="M1814" s="331" t="s">
        <v>2547</v>
      </c>
      <c r="P1814" s="189" t="s">
        <v>321</v>
      </c>
      <c r="Q1814" s="63" t="s">
        <v>1524</v>
      </c>
      <c r="R1814" s="215" t="s">
        <v>1224</v>
      </c>
    </row>
    <row r="1815" spans="1:18">
      <c r="A1815" s="189" t="s">
        <v>713</v>
      </c>
      <c r="B1815" s="216">
        <v>25400</v>
      </c>
      <c r="C1815" s="40" t="s">
        <v>2923</v>
      </c>
      <c r="D1815" s="216">
        <v>931119</v>
      </c>
      <c r="E1815" s="40" t="s">
        <v>23</v>
      </c>
      <c r="F1815" s="216" t="s">
        <v>523</v>
      </c>
      <c r="G1815" s="40" t="s">
        <v>2928</v>
      </c>
      <c r="H1815" s="329">
        <v>510040</v>
      </c>
      <c r="I1815" s="328" t="s">
        <v>461</v>
      </c>
      <c r="J1815" s="61">
        <v>931104</v>
      </c>
      <c r="K1815" s="63" t="s">
        <v>23</v>
      </c>
      <c r="L1815" s="215" t="s">
        <v>437</v>
      </c>
      <c r="M1815" s="331" t="s">
        <v>2547</v>
      </c>
      <c r="P1815" s="189" t="s">
        <v>2394</v>
      </c>
      <c r="Q1815" s="63" t="s">
        <v>1524</v>
      </c>
      <c r="R1815" s="215" t="s">
        <v>1224</v>
      </c>
    </row>
    <row r="1816" spans="1:18">
      <c r="A1816" s="189" t="s">
        <v>743</v>
      </c>
      <c r="B1816" s="216">
        <v>25590</v>
      </c>
      <c r="C1816" s="40" t="s">
        <v>1564</v>
      </c>
      <c r="D1816" s="216">
        <v>931150</v>
      </c>
      <c r="E1816" s="40" t="s">
        <v>1564</v>
      </c>
      <c r="F1816" s="216"/>
      <c r="G1816" s="40" t="s">
        <v>1377</v>
      </c>
      <c r="H1816" s="329">
        <v>510040</v>
      </c>
      <c r="I1816" s="328" t="s">
        <v>461</v>
      </c>
      <c r="J1816" s="61">
        <v>931150</v>
      </c>
      <c r="K1816" s="63" t="s">
        <v>47</v>
      </c>
      <c r="L1816" s="215" t="s">
        <v>1564</v>
      </c>
      <c r="M1816" s="331" t="s">
        <v>2547</v>
      </c>
      <c r="P1816" s="189" t="s">
        <v>2627</v>
      </c>
      <c r="Q1816" s="63" t="s">
        <v>1524</v>
      </c>
      <c r="R1816" s="215" t="s">
        <v>1224</v>
      </c>
    </row>
    <row r="1817" spans="1:18">
      <c r="A1817" s="189" t="s">
        <v>2204</v>
      </c>
      <c r="B1817" s="216">
        <v>25430</v>
      </c>
      <c r="C1817" s="40" t="s">
        <v>2951</v>
      </c>
      <c r="D1817" s="216">
        <v>931170</v>
      </c>
      <c r="E1817" s="40" t="s">
        <v>1515</v>
      </c>
      <c r="F1817" s="216" t="s">
        <v>512</v>
      </c>
      <c r="G1817" s="40" t="s">
        <v>2952</v>
      </c>
      <c r="H1817" s="329">
        <v>510040</v>
      </c>
      <c r="I1817" s="328" t="s">
        <v>461</v>
      </c>
      <c r="J1817" s="61">
        <v>931170</v>
      </c>
      <c r="K1817" s="63" t="s">
        <v>47</v>
      </c>
      <c r="L1817" s="215" t="s">
        <v>508</v>
      </c>
      <c r="M1817" s="331" t="s">
        <v>2547</v>
      </c>
      <c r="P1817" s="189" t="s">
        <v>1380</v>
      </c>
      <c r="Q1817" s="63" t="s">
        <v>1524</v>
      </c>
      <c r="R1817" s="215" t="s">
        <v>1224</v>
      </c>
    </row>
    <row r="1818" spans="1:18">
      <c r="A1818" s="189" t="s">
        <v>1348</v>
      </c>
      <c r="B1818" s="216">
        <v>25430</v>
      </c>
      <c r="C1818" s="40" t="s">
        <v>2951</v>
      </c>
      <c r="D1818" s="216">
        <v>931170</v>
      </c>
      <c r="E1818" s="40" t="s">
        <v>1515</v>
      </c>
      <c r="F1818" s="216" t="s">
        <v>526</v>
      </c>
      <c r="G1818" s="40" t="s">
        <v>2926</v>
      </c>
      <c r="H1818" s="329">
        <v>510040</v>
      </c>
      <c r="I1818" s="328" t="s">
        <v>461</v>
      </c>
      <c r="J1818" s="61">
        <v>931170</v>
      </c>
      <c r="K1818" s="63" t="s">
        <v>47</v>
      </c>
      <c r="L1818" s="215" t="s">
        <v>508</v>
      </c>
      <c r="M1818" s="331" t="s">
        <v>2547</v>
      </c>
      <c r="P1818" s="189" t="s">
        <v>322</v>
      </c>
      <c r="Q1818" s="63" t="s">
        <v>1524</v>
      </c>
      <c r="R1818" s="215" t="s">
        <v>1224</v>
      </c>
    </row>
    <row r="1819" spans="1:18">
      <c r="A1819" s="189" t="s">
        <v>1230</v>
      </c>
      <c r="B1819" s="216">
        <v>25430</v>
      </c>
      <c r="C1819" s="40" t="s">
        <v>2951</v>
      </c>
      <c r="D1819" s="216">
        <v>931170</v>
      </c>
      <c r="E1819" s="40" t="s">
        <v>1515</v>
      </c>
      <c r="F1819" s="216"/>
      <c r="G1819" s="40" t="s">
        <v>1377</v>
      </c>
      <c r="H1819" s="329">
        <v>510040</v>
      </c>
      <c r="I1819" s="328" t="s">
        <v>461</v>
      </c>
      <c r="J1819" s="61">
        <v>931170</v>
      </c>
      <c r="K1819" s="63" t="s">
        <v>47</v>
      </c>
      <c r="L1819" s="215" t="s">
        <v>508</v>
      </c>
      <c r="M1819" s="331" t="s">
        <v>2547</v>
      </c>
      <c r="P1819" s="189" t="s">
        <v>2404</v>
      </c>
      <c r="Q1819" s="63" t="s">
        <v>1524</v>
      </c>
      <c r="R1819" s="215" t="s">
        <v>1224</v>
      </c>
    </row>
    <row r="1820" spans="1:18">
      <c r="A1820" s="189" t="s">
        <v>2216</v>
      </c>
      <c r="B1820" s="216">
        <v>25430</v>
      </c>
      <c r="C1820" s="40" t="s">
        <v>2951</v>
      </c>
      <c r="D1820" s="216">
        <v>931170</v>
      </c>
      <c r="E1820" s="40" t="s">
        <v>1515</v>
      </c>
      <c r="F1820" s="216" t="s">
        <v>1131</v>
      </c>
      <c r="G1820" s="40" t="s">
        <v>2953</v>
      </c>
      <c r="H1820" s="329">
        <v>510040</v>
      </c>
      <c r="I1820" s="328" t="s">
        <v>461</v>
      </c>
      <c r="J1820" s="61">
        <v>931170</v>
      </c>
      <c r="K1820" s="63" t="s">
        <v>47</v>
      </c>
      <c r="L1820" s="215" t="s">
        <v>508</v>
      </c>
      <c r="M1820" s="331" t="s">
        <v>2547</v>
      </c>
      <c r="P1820" s="189" t="s">
        <v>918</v>
      </c>
      <c r="Q1820" s="63" t="s">
        <v>1524</v>
      </c>
      <c r="R1820" s="215" t="s">
        <v>1224</v>
      </c>
    </row>
    <row r="1821" spans="1:18">
      <c r="A1821" s="189" t="s">
        <v>1466</v>
      </c>
      <c r="B1821" s="216">
        <v>25430</v>
      </c>
      <c r="C1821" s="40" t="s">
        <v>2951</v>
      </c>
      <c r="D1821" s="216">
        <v>931170</v>
      </c>
      <c r="E1821" s="40" t="s">
        <v>1515</v>
      </c>
      <c r="F1821" s="216" t="s">
        <v>527</v>
      </c>
      <c r="G1821" s="40" t="s">
        <v>2927</v>
      </c>
      <c r="H1821" s="329">
        <v>510040</v>
      </c>
      <c r="I1821" s="328" t="s">
        <v>461</v>
      </c>
      <c r="J1821" s="61">
        <v>931170</v>
      </c>
      <c r="K1821" s="63" t="s">
        <v>47</v>
      </c>
      <c r="L1821" s="215" t="s">
        <v>508</v>
      </c>
      <c r="M1821" s="331" t="s">
        <v>2547</v>
      </c>
      <c r="P1821" s="189" t="s">
        <v>1309</v>
      </c>
      <c r="Q1821" s="63" t="s">
        <v>1524</v>
      </c>
      <c r="R1821" s="215" t="s">
        <v>1224</v>
      </c>
    </row>
    <row r="1822" spans="1:18">
      <c r="A1822" s="189" t="s">
        <v>1097</v>
      </c>
      <c r="B1822" s="216">
        <v>25420</v>
      </c>
      <c r="C1822" s="40" t="s">
        <v>449</v>
      </c>
      <c r="D1822" s="216">
        <v>931180</v>
      </c>
      <c r="E1822" s="40" t="s">
        <v>449</v>
      </c>
      <c r="F1822" s="216"/>
      <c r="G1822" s="40" t="s">
        <v>1377</v>
      </c>
      <c r="H1822" s="329">
        <v>510040</v>
      </c>
      <c r="I1822" s="328" t="s">
        <v>461</v>
      </c>
      <c r="J1822" s="61">
        <v>931180</v>
      </c>
      <c r="K1822" s="63" t="s">
        <v>449</v>
      </c>
      <c r="L1822" s="215" t="s">
        <v>505</v>
      </c>
      <c r="M1822" s="331" t="s">
        <v>2547</v>
      </c>
      <c r="P1822" s="189" t="s">
        <v>2183</v>
      </c>
      <c r="Q1822" s="63" t="s">
        <v>1524</v>
      </c>
      <c r="R1822" s="215" t="s">
        <v>1224</v>
      </c>
    </row>
    <row r="1823" spans="1:18">
      <c r="A1823" s="189" t="s">
        <v>1057</v>
      </c>
      <c r="B1823" s="216">
        <v>25420</v>
      </c>
      <c r="C1823" s="40" t="s">
        <v>449</v>
      </c>
      <c r="D1823" s="216">
        <v>931182</v>
      </c>
      <c r="E1823" s="40" t="s">
        <v>1056</v>
      </c>
      <c r="F1823" s="216"/>
      <c r="G1823" s="40" t="s">
        <v>1377</v>
      </c>
      <c r="H1823" s="329">
        <v>510040</v>
      </c>
      <c r="I1823" s="328" t="s">
        <v>461</v>
      </c>
      <c r="J1823" s="61">
        <v>931180</v>
      </c>
      <c r="K1823" s="63" t="s">
        <v>449</v>
      </c>
      <c r="L1823" s="215" t="s">
        <v>1056</v>
      </c>
      <c r="M1823" s="331" t="s">
        <v>2547</v>
      </c>
      <c r="P1823" s="189" t="s">
        <v>2536</v>
      </c>
      <c r="Q1823" s="63" t="s">
        <v>1524</v>
      </c>
      <c r="R1823" s="215" t="s">
        <v>1224</v>
      </c>
    </row>
    <row r="1824" spans="1:18">
      <c r="A1824" s="189" t="s">
        <v>990</v>
      </c>
      <c r="B1824" s="216">
        <v>25400</v>
      </c>
      <c r="C1824" s="40" t="s">
        <v>2923</v>
      </c>
      <c r="D1824" s="216">
        <v>931183</v>
      </c>
      <c r="E1824" s="40" t="s">
        <v>2929</v>
      </c>
      <c r="F1824" s="216"/>
      <c r="G1824" s="40" t="s">
        <v>1377</v>
      </c>
      <c r="H1824" s="329">
        <v>510040</v>
      </c>
      <c r="I1824" s="328" t="s">
        <v>461</v>
      </c>
      <c r="J1824" s="61">
        <v>931104</v>
      </c>
      <c r="K1824" s="63" t="s">
        <v>1766</v>
      </c>
      <c r="L1824" s="215" t="s">
        <v>1775</v>
      </c>
      <c r="M1824" s="331" t="s">
        <v>2547</v>
      </c>
      <c r="P1824" s="189" t="s">
        <v>910</v>
      </c>
      <c r="Q1824" s="63" t="s">
        <v>1524</v>
      </c>
      <c r="R1824" s="215" t="s">
        <v>1224</v>
      </c>
    </row>
    <row r="1825" spans="1:18">
      <c r="A1825" s="189" t="s">
        <v>1031</v>
      </c>
      <c r="B1825" s="216">
        <v>25420</v>
      </c>
      <c r="C1825" s="40" t="s">
        <v>449</v>
      </c>
      <c r="D1825" s="216">
        <v>931186</v>
      </c>
      <c r="E1825" s="40" t="s">
        <v>504</v>
      </c>
      <c r="F1825" s="216"/>
      <c r="G1825" s="40" t="s">
        <v>1377</v>
      </c>
      <c r="H1825" s="329">
        <v>510040</v>
      </c>
      <c r="I1825" s="328" t="s">
        <v>461</v>
      </c>
      <c r="J1825" s="61">
        <v>931180</v>
      </c>
      <c r="K1825" s="63" t="s">
        <v>449</v>
      </c>
      <c r="L1825" s="215" t="s">
        <v>504</v>
      </c>
      <c r="M1825" s="331" t="s">
        <v>2547</v>
      </c>
      <c r="P1825" s="189" t="s">
        <v>1592</v>
      </c>
      <c r="Q1825" s="63" t="s">
        <v>1524</v>
      </c>
      <c r="R1825" s="215" t="s">
        <v>1224</v>
      </c>
    </row>
    <row r="1826" spans="1:18">
      <c r="A1826" s="189" t="s">
        <v>1082</v>
      </c>
      <c r="B1826" s="216">
        <v>25420</v>
      </c>
      <c r="C1826" s="40" t="s">
        <v>449</v>
      </c>
      <c r="D1826" s="216">
        <v>931189</v>
      </c>
      <c r="E1826" s="40" t="s">
        <v>502</v>
      </c>
      <c r="F1826" s="216"/>
      <c r="G1826" s="40" t="s">
        <v>1377</v>
      </c>
      <c r="H1826" s="329">
        <v>510040</v>
      </c>
      <c r="I1826" s="328" t="s">
        <v>461</v>
      </c>
      <c r="J1826" s="61">
        <v>931180</v>
      </c>
      <c r="K1826" s="63" t="s">
        <v>449</v>
      </c>
      <c r="L1826" s="215" t="s">
        <v>502</v>
      </c>
      <c r="M1826" s="331" t="s">
        <v>2547</v>
      </c>
      <c r="P1826" s="189" t="s">
        <v>1608</v>
      </c>
      <c r="Q1826" s="63" t="s">
        <v>1524</v>
      </c>
      <c r="R1826" s="215" t="s">
        <v>1224</v>
      </c>
    </row>
    <row r="1827" spans="1:18">
      <c r="A1827" s="189" t="s">
        <v>622</v>
      </c>
      <c r="B1827" s="216">
        <v>25400</v>
      </c>
      <c r="C1827" s="40" t="s">
        <v>2923</v>
      </c>
      <c r="D1827" s="216">
        <v>931200</v>
      </c>
      <c r="E1827" s="40" t="s">
        <v>2930</v>
      </c>
      <c r="F1827" s="216"/>
      <c r="G1827" s="40" t="s">
        <v>1377</v>
      </c>
      <c r="H1827" s="329">
        <v>510040</v>
      </c>
      <c r="I1827" s="328" t="s">
        <v>461</v>
      </c>
      <c r="J1827" s="61">
        <v>931104</v>
      </c>
      <c r="K1827" s="63" t="s">
        <v>450</v>
      </c>
      <c r="L1827" s="215" t="s">
        <v>1776</v>
      </c>
      <c r="M1827" s="331" t="s">
        <v>2547</v>
      </c>
      <c r="P1827" s="189" t="s">
        <v>317</v>
      </c>
      <c r="Q1827" s="63" t="s">
        <v>1524</v>
      </c>
      <c r="R1827" s="215" t="s">
        <v>1224</v>
      </c>
    </row>
    <row r="1828" spans="1:18">
      <c r="A1828" s="189" t="s">
        <v>2154</v>
      </c>
      <c r="B1828" s="216">
        <v>25400</v>
      </c>
      <c r="C1828" s="40" t="s">
        <v>2923</v>
      </c>
      <c r="D1828" s="216">
        <v>931205</v>
      </c>
      <c r="E1828" s="40" t="s">
        <v>2237</v>
      </c>
      <c r="F1828" s="216" t="s">
        <v>1377</v>
      </c>
      <c r="G1828" s="40" t="s">
        <v>1377</v>
      </c>
      <c r="H1828" s="329">
        <v>510040</v>
      </c>
      <c r="I1828" s="328" t="s">
        <v>461</v>
      </c>
      <c r="J1828" s="61">
        <v>931104</v>
      </c>
      <c r="K1828" s="63" t="s">
        <v>449</v>
      </c>
      <c r="L1828" s="215" t="s">
        <v>2237</v>
      </c>
      <c r="M1828" s="331" t="s">
        <v>2547</v>
      </c>
      <c r="P1828" s="189" t="s">
        <v>1634</v>
      </c>
      <c r="Q1828" s="63" t="s">
        <v>1524</v>
      </c>
      <c r="R1828" s="215" t="s">
        <v>1224</v>
      </c>
    </row>
    <row r="1829" spans="1:18">
      <c r="A1829" s="189" t="s">
        <v>1016</v>
      </c>
      <c r="B1829" s="216">
        <v>25400</v>
      </c>
      <c r="C1829" s="40" t="s">
        <v>2923</v>
      </c>
      <c r="D1829" s="216">
        <v>931210</v>
      </c>
      <c r="E1829" s="40" t="s">
        <v>510</v>
      </c>
      <c r="F1829" s="216"/>
      <c r="G1829" s="40" t="s">
        <v>1377</v>
      </c>
      <c r="H1829" s="329">
        <v>510040</v>
      </c>
      <c r="I1829" s="328" t="s">
        <v>461</v>
      </c>
      <c r="J1829" s="61">
        <v>931104</v>
      </c>
      <c r="K1829" s="63" t="s">
        <v>450</v>
      </c>
      <c r="L1829" s="215" t="s">
        <v>510</v>
      </c>
      <c r="M1829" s="331" t="s">
        <v>2547</v>
      </c>
      <c r="P1829" s="189" t="s">
        <v>2180</v>
      </c>
      <c r="Q1829" s="63" t="s">
        <v>1524</v>
      </c>
      <c r="R1829" s="215" t="s">
        <v>1224</v>
      </c>
    </row>
    <row r="1830" spans="1:18">
      <c r="A1830" s="189" t="s">
        <v>530</v>
      </c>
      <c r="B1830" s="216">
        <v>25400</v>
      </c>
      <c r="C1830" s="40" t="s">
        <v>2923</v>
      </c>
      <c r="D1830" s="216">
        <v>931220</v>
      </c>
      <c r="E1830" s="40" t="s">
        <v>529</v>
      </c>
      <c r="F1830" s="216"/>
      <c r="G1830" s="40" t="s">
        <v>1377</v>
      </c>
      <c r="H1830" s="329">
        <v>510040</v>
      </c>
      <c r="I1830" s="328" t="s">
        <v>461</v>
      </c>
      <c r="J1830" s="61">
        <v>931104</v>
      </c>
      <c r="K1830" s="63" t="s">
        <v>1766</v>
      </c>
      <c r="L1830" s="215" t="s">
        <v>117</v>
      </c>
      <c r="M1830" s="331" t="s">
        <v>2547</v>
      </c>
      <c r="P1830" s="189" t="s">
        <v>2092</v>
      </c>
      <c r="Q1830" s="63" t="s">
        <v>1524</v>
      </c>
      <c r="R1830" s="215" t="s">
        <v>1224</v>
      </c>
    </row>
    <row r="1831" spans="1:18">
      <c r="A1831" s="189" t="s">
        <v>833</v>
      </c>
      <c r="B1831" s="216">
        <v>25400</v>
      </c>
      <c r="C1831" s="40" t="s">
        <v>2923</v>
      </c>
      <c r="D1831" s="216">
        <v>931230</v>
      </c>
      <c r="E1831" s="40" t="s">
        <v>2931</v>
      </c>
      <c r="F1831" s="216"/>
      <c r="G1831" s="40" t="s">
        <v>1377</v>
      </c>
      <c r="H1831" s="329">
        <v>510040</v>
      </c>
      <c r="I1831" s="328" t="s">
        <v>461</v>
      </c>
      <c r="J1831" s="61">
        <v>931104</v>
      </c>
      <c r="K1831" s="63" t="s">
        <v>47</v>
      </c>
      <c r="L1831" s="215" t="s">
        <v>507</v>
      </c>
      <c r="M1831" s="331" t="s">
        <v>2547</v>
      </c>
      <c r="P1831" s="189" t="s">
        <v>2184</v>
      </c>
      <c r="Q1831" s="63" t="s">
        <v>1524</v>
      </c>
      <c r="R1831" s="215" t="s">
        <v>1224</v>
      </c>
    </row>
    <row r="1832" spans="1:18">
      <c r="A1832" s="189" t="s">
        <v>2549</v>
      </c>
      <c r="B1832" s="216">
        <v>25400</v>
      </c>
      <c r="C1832" s="40" t="s">
        <v>2923</v>
      </c>
      <c r="D1832" s="216">
        <v>931235</v>
      </c>
      <c r="E1832" s="40" t="s">
        <v>46</v>
      </c>
      <c r="F1832" s="216"/>
      <c r="G1832" s="40" t="s">
        <v>1377</v>
      </c>
      <c r="H1832" s="329">
        <v>510040</v>
      </c>
      <c r="I1832" s="328" t="s">
        <v>461</v>
      </c>
      <c r="J1832" s="61">
        <v>931104</v>
      </c>
      <c r="K1832" s="63" t="s">
        <v>1766</v>
      </c>
      <c r="L1832" s="215" t="s">
        <v>46</v>
      </c>
      <c r="M1832" s="331" t="s">
        <v>2547</v>
      </c>
      <c r="P1832" s="189" t="s">
        <v>906</v>
      </c>
      <c r="Q1832" s="63" t="s">
        <v>1524</v>
      </c>
      <c r="R1832" s="215" t="s">
        <v>1224</v>
      </c>
    </row>
    <row r="1833" spans="1:18">
      <c r="A1833" s="189" t="s">
        <v>589</v>
      </c>
      <c r="B1833" s="216">
        <v>25400</v>
      </c>
      <c r="C1833" s="40" t="s">
        <v>2923</v>
      </c>
      <c r="D1833" s="216">
        <v>931240</v>
      </c>
      <c r="E1833" s="40" t="s">
        <v>104</v>
      </c>
      <c r="F1833" s="216"/>
      <c r="G1833" s="40" t="s">
        <v>1377</v>
      </c>
      <c r="H1833" s="329">
        <v>510040</v>
      </c>
      <c r="I1833" s="328" t="s">
        <v>461</v>
      </c>
      <c r="J1833" s="61">
        <v>931104</v>
      </c>
      <c r="K1833" s="63" t="s">
        <v>1766</v>
      </c>
      <c r="L1833" s="215" t="s">
        <v>104</v>
      </c>
      <c r="M1833" s="331" t="s">
        <v>2547</v>
      </c>
      <c r="P1833" s="189" t="s">
        <v>908</v>
      </c>
      <c r="Q1833" s="63" t="s">
        <v>1524</v>
      </c>
      <c r="R1833" s="215" t="s">
        <v>1224</v>
      </c>
    </row>
    <row r="1834" spans="1:18">
      <c r="A1834" s="189" t="s">
        <v>608</v>
      </c>
      <c r="B1834" s="216">
        <v>25400</v>
      </c>
      <c r="C1834" s="40" t="s">
        <v>2923</v>
      </c>
      <c r="D1834" s="216">
        <v>931245</v>
      </c>
      <c r="E1834" s="40" t="s">
        <v>429</v>
      </c>
      <c r="F1834" s="216"/>
      <c r="G1834" s="40" t="s">
        <v>1377</v>
      </c>
      <c r="H1834" s="329">
        <v>510040</v>
      </c>
      <c r="I1834" s="328" t="s">
        <v>461</v>
      </c>
      <c r="J1834" s="61">
        <v>931104</v>
      </c>
      <c r="K1834" s="63" t="s">
        <v>1766</v>
      </c>
      <c r="L1834" s="215" t="s">
        <v>429</v>
      </c>
      <c r="M1834" s="331" t="s">
        <v>2547</v>
      </c>
      <c r="P1834" s="189" t="s">
        <v>2538</v>
      </c>
      <c r="Q1834" s="63" t="s">
        <v>1524</v>
      </c>
      <c r="R1834" s="215" t="s">
        <v>1224</v>
      </c>
    </row>
    <row r="1835" spans="1:18">
      <c r="A1835" s="189" t="s">
        <v>642</v>
      </c>
      <c r="B1835" s="216">
        <v>25400</v>
      </c>
      <c r="C1835" s="40" t="s">
        <v>2923</v>
      </c>
      <c r="D1835" s="216">
        <v>931250</v>
      </c>
      <c r="E1835" s="40" t="s">
        <v>430</v>
      </c>
      <c r="F1835" s="216"/>
      <c r="G1835" s="40" t="s">
        <v>1377</v>
      </c>
      <c r="H1835" s="329">
        <v>510040</v>
      </c>
      <c r="I1835" s="328" t="s">
        <v>461</v>
      </c>
      <c r="J1835" s="61">
        <v>931104</v>
      </c>
      <c r="K1835" s="63" t="s">
        <v>1766</v>
      </c>
      <c r="L1835" s="215" t="s">
        <v>430</v>
      </c>
      <c r="M1835" s="331" t="s">
        <v>2547</v>
      </c>
      <c r="P1835" s="189" t="s">
        <v>2535</v>
      </c>
      <c r="Q1835" s="63" t="s">
        <v>1524</v>
      </c>
      <c r="R1835" s="215" t="s">
        <v>1224</v>
      </c>
    </row>
    <row r="1836" spans="1:18">
      <c r="A1836" s="189" t="s">
        <v>657</v>
      </c>
      <c r="B1836" s="216">
        <v>25400</v>
      </c>
      <c r="C1836" s="40" t="s">
        <v>2923</v>
      </c>
      <c r="D1836" s="216">
        <v>931260</v>
      </c>
      <c r="E1836" s="40" t="s">
        <v>115</v>
      </c>
      <c r="F1836" s="216"/>
      <c r="G1836" s="40" t="s">
        <v>1377</v>
      </c>
      <c r="H1836" s="329">
        <v>510040</v>
      </c>
      <c r="I1836" s="328" t="s">
        <v>461</v>
      </c>
      <c r="J1836" s="61">
        <v>931104</v>
      </c>
      <c r="K1836" s="63" t="s">
        <v>1766</v>
      </c>
      <c r="L1836" s="215" t="s">
        <v>115</v>
      </c>
      <c r="M1836" s="331" t="s">
        <v>2547</v>
      </c>
      <c r="P1836" s="189" t="s">
        <v>916</v>
      </c>
      <c r="Q1836" s="63" t="s">
        <v>1524</v>
      </c>
      <c r="R1836" s="215" t="s">
        <v>1224</v>
      </c>
    </row>
    <row r="1837" spans="1:18">
      <c r="A1837" s="189" t="s">
        <v>1347</v>
      </c>
      <c r="B1837" s="216">
        <v>25400</v>
      </c>
      <c r="C1837" s="40" t="s">
        <v>2923</v>
      </c>
      <c r="D1837" s="216">
        <v>931265</v>
      </c>
      <c r="E1837" s="40" t="s">
        <v>2932</v>
      </c>
      <c r="F1837" s="216"/>
      <c r="G1837" s="40" t="s">
        <v>1377</v>
      </c>
      <c r="H1837" s="329">
        <v>510040</v>
      </c>
      <c r="I1837" s="328" t="s">
        <v>461</v>
      </c>
      <c r="J1837" s="61">
        <v>931104</v>
      </c>
      <c r="K1837" s="63" t="s">
        <v>1766</v>
      </c>
      <c r="L1837" s="215" t="s">
        <v>1339</v>
      </c>
      <c r="M1837" s="331" t="s">
        <v>2547</v>
      </c>
      <c r="P1837" s="189" t="s">
        <v>1405</v>
      </c>
      <c r="Q1837" s="63" t="s">
        <v>1524</v>
      </c>
      <c r="R1837" s="215" t="s">
        <v>1224</v>
      </c>
    </row>
    <row r="1838" spans="1:18">
      <c r="A1838" s="189" t="s">
        <v>1003</v>
      </c>
      <c r="B1838" s="216">
        <v>25400</v>
      </c>
      <c r="C1838" s="40" t="s">
        <v>2923</v>
      </c>
      <c r="D1838" s="216">
        <v>931300</v>
      </c>
      <c r="E1838" s="40" t="s">
        <v>1800</v>
      </c>
      <c r="F1838" s="216"/>
      <c r="G1838" s="40" t="s">
        <v>1377</v>
      </c>
      <c r="H1838" s="329">
        <v>510040</v>
      </c>
      <c r="I1838" s="328" t="s">
        <v>461</v>
      </c>
      <c r="J1838" s="61">
        <v>931104</v>
      </c>
      <c r="K1838" s="63" t="s">
        <v>450</v>
      </c>
      <c r="L1838" s="215" t="s">
        <v>1778</v>
      </c>
      <c r="M1838" s="331" t="s">
        <v>2547</v>
      </c>
      <c r="P1838" s="189" t="s">
        <v>907</v>
      </c>
      <c r="Q1838" s="63" t="s">
        <v>1524</v>
      </c>
      <c r="R1838" s="215" t="s">
        <v>1224</v>
      </c>
    </row>
    <row r="1839" spans="1:18">
      <c r="A1839" s="189" t="s">
        <v>2758</v>
      </c>
      <c r="B1839" s="350">
        <v>25400</v>
      </c>
      <c r="C1839" s="40" t="s">
        <v>2923</v>
      </c>
      <c r="D1839" s="350">
        <v>931301</v>
      </c>
      <c r="E1839" s="40" t="s">
        <v>2933</v>
      </c>
      <c r="F1839" s="350"/>
      <c r="G1839" s="40" t="s">
        <v>1377</v>
      </c>
      <c r="H1839" s="329">
        <v>510040</v>
      </c>
      <c r="I1839" s="328" t="s">
        <v>461</v>
      </c>
      <c r="J1839" s="351">
        <v>931104</v>
      </c>
      <c r="K1839" s="63" t="s">
        <v>23</v>
      </c>
      <c r="L1839" s="215" t="s">
        <v>433</v>
      </c>
      <c r="M1839" s="331" t="s">
        <v>2547</v>
      </c>
      <c r="P1839" s="189" t="s">
        <v>2408</v>
      </c>
      <c r="Q1839" s="63" t="s">
        <v>1524</v>
      </c>
      <c r="R1839" s="215" t="s">
        <v>1224</v>
      </c>
    </row>
    <row r="1840" spans="1:18">
      <c r="A1840" s="189" t="s">
        <v>919</v>
      </c>
      <c r="B1840" s="216">
        <v>25400</v>
      </c>
      <c r="C1840" s="40" t="s">
        <v>2923</v>
      </c>
      <c r="D1840" s="216">
        <v>931400</v>
      </c>
      <c r="E1840" s="40" t="s">
        <v>2934</v>
      </c>
      <c r="F1840" s="216" t="s">
        <v>518</v>
      </c>
      <c r="G1840" s="40" t="s">
        <v>2935</v>
      </c>
      <c r="H1840" s="329">
        <v>510040</v>
      </c>
      <c r="I1840" s="328" t="s">
        <v>461</v>
      </c>
      <c r="J1840" s="61">
        <v>931104</v>
      </c>
      <c r="K1840" s="63" t="s">
        <v>1524</v>
      </c>
      <c r="L1840" s="215" t="s">
        <v>326</v>
      </c>
      <c r="M1840" s="331" t="s">
        <v>2547</v>
      </c>
      <c r="P1840" s="189" t="s">
        <v>914</v>
      </c>
      <c r="Q1840" s="63" t="s">
        <v>1524</v>
      </c>
      <c r="R1840" s="215" t="s">
        <v>1224</v>
      </c>
    </row>
    <row r="1841" spans="1:18">
      <c r="A1841" s="189" t="s">
        <v>906</v>
      </c>
      <c r="B1841" s="216">
        <v>25400</v>
      </c>
      <c r="C1841" s="40" t="s">
        <v>2923</v>
      </c>
      <c r="D1841" s="216">
        <v>931400</v>
      </c>
      <c r="E1841" s="40" t="s">
        <v>2934</v>
      </c>
      <c r="F1841" s="216" t="s">
        <v>517</v>
      </c>
      <c r="G1841" s="40" t="s">
        <v>2936</v>
      </c>
      <c r="H1841" s="329">
        <v>510040</v>
      </c>
      <c r="I1841" s="328" t="s">
        <v>461</v>
      </c>
      <c r="J1841" s="61">
        <v>931104</v>
      </c>
      <c r="K1841" s="63" t="s">
        <v>1524</v>
      </c>
      <c r="L1841" s="215" t="s">
        <v>1224</v>
      </c>
      <c r="M1841" s="331" t="s">
        <v>2547</v>
      </c>
      <c r="P1841" s="189" t="s">
        <v>323</v>
      </c>
      <c r="Q1841" s="63" t="s">
        <v>1524</v>
      </c>
      <c r="R1841" s="215" t="s">
        <v>1224</v>
      </c>
    </row>
    <row r="1842" spans="1:18">
      <c r="A1842" s="189" t="s">
        <v>865</v>
      </c>
      <c r="B1842" s="216">
        <v>25400</v>
      </c>
      <c r="C1842" s="40" t="s">
        <v>2923</v>
      </c>
      <c r="D1842" s="216">
        <v>931400</v>
      </c>
      <c r="E1842" s="40" t="s">
        <v>2934</v>
      </c>
      <c r="F1842" s="216" t="s">
        <v>514</v>
      </c>
      <c r="G1842" s="40" t="s">
        <v>2838</v>
      </c>
      <c r="H1842" s="329">
        <v>510040</v>
      </c>
      <c r="I1842" s="328" t="s">
        <v>461</v>
      </c>
      <c r="J1842" s="61">
        <v>931104</v>
      </c>
      <c r="K1842" s="63" t="s">
        <v>1524</v>
      </c>
      <c r="L1842" s="397" t="s">
        <v>295</v>
      </c>
      <c r="M1842" s="331" t="s">
        <v>2547</v>
      </c>
      <c r="P1842" s="189" t="s">
        <v>909</v>
      </c>
      <c r="Q1842" s="63" t="s">
        <v>1524</v>
      </c>
      <c r="R1842" s="215" t="s">
        <v>1224</v>
      </c>
    </row>
    <row r="1843" spans="1:18">
      <c r="A1843" s="189" t="s">
        <v>879</v>
      </c>
      <c r="B1843" s="216">
        <v>25400</v>
      </c>
      <c r="C1843" s="40" t="s">
        <v>2923</v>
      </c>
      <c r="D1843" s="216">
        <v>931400</v>
      </c>
      <c r="E1843" s="40" t="s">
        <v>2934</v>
      </c>
      <c r="F1843" s="216" t="s">
        <v>515</v>
      </c>
      <c r="G1843" s="40" t="s">
        <v>2937</v>
      </c>
      <c r="H1843" s="329">
        <v>510040</v>
      </c>
      <c r="I1843" s="328" t="s">
        <v>461</v>
      </c>
      <c r="J1843" s="61">
        <v>931104</v>
      </c>
      <c r="K1843" s="63" t="s">
        <v>1524</v>
      </c>
      <c r="L1843" s="215" t="s">
        <v>445</v>
      </c>
      <c r="M1843" s="331" t="s">
        <v>2547</v>
      </c>
      <c r="P1843" s="189" t="s">
        <v>319</v>
      </c>
      <c r="Q1843" s="63" t="s">
        <v>1524</v>
      </c>
      <c r="R1843" s="215" t="s">
        <v>1224</v>
      </c>
    </row>
    <row r="1844" spans="1:18">
      <c r="A1844" s="189" t="s">
        <v>852</v>
      </c>
      <c r="B1844" s="216">
        <v>25400</v>
      </c>
      <c r="C1844" s="40" t="s">
        <v>2923</v>
      </c>
      <c r="D1844" s="216">
        <v>931400</v>
      </c>
      <c r="E1844" s="40" t="s">
        <v>2934</v>
      </c>
      <c r="F1844" s="216" t="s">
        <v>513</v>
      </c>
      <c r="G1844" s="40" t="s">
        <v>2938</v>
      </c>
      <c r="H1844" s="329">
        <v>510040</v>
      </c>
      <c r="I1844" s="328" t="s">
        <v>461</v>
      </c>
      <c r="J1844" s="61">
        <v>931104</v>
      </c>
      <c r="K1844" s="63" t="s">
        <v>1524</v>
      </c>
      <c r="L1844" s="215" t="s">
        <v>446</v>
      </c>
      <c r="M1844" s="331" t="s">
        <v>2547</v>
      </c>
      <c r="P1844" s="189" t="s">
        <v>1965</v>
      </c>
      <c r="Q1844" s="63" t="s">
        <v>1524</v>
      </c>
      <c r="R1844" s="215" t="s">
        <v>1224</v>
      </c>
    </row>
    <row r="1845" spans="1:18">
      <c r="A1845" s="189" t="s">
        <v>934</v>
      </c>
      <c r="B1845" s="216">
        <v>25400</v>
      </c>
      <c r="C1845" s="40" t="s">
        <v>2923</v>
      </c>
      <c r="D1845" s="216">
        <v>931400</v>
      </c>
      <c r="E1845" s="40" t="s">
        <v>2934</v>
      </c>
      <c r="F1845" s="216" t="s">
        <v>519</v>
      </c>
      <c r="G1845" s="40" t="s">
        <v>2939</v>
      </c>
      <c r="H1845" s="329">
        <v>510040</v>
      </c>
      <c r="I1845" s="328" t="s">
        <v>461</v>
      </c>
      <c r="J1845" s="61">
        <v>931104</v>
      </c>
      <c r="K1845" s="63" t="s">
        <v>1524</v>
      </c>
      <c r="L1845" s="215" t="s">
        <v>359</v>
      </c>
      <c r="M1845" s="331" t="s">
        <v>2547</v>
      </c>
      <c r="P1845" s="189" t="s">
        <v>1704</v>
      </c>
      <c r="Q1845" s="63" t="s">
        <v>1524</v>
      </c>
      <c r="R1845" s="215" t="s">
        <v>1224</v>
      </c>
    </row>
    <row r="1846" spans="1:18">
      <c r="A1846" s="189" t="s">
        <v>953</v>
      </c>
      <c r="B1846" s="216">
        <v>25400</v>
      </c>
      <c r="C1846" s="40" t="s">
        <v>2923</v>
      </c>
      <c r="D1846" s="216">
        <v>931400</v>
      </c>
      <c r="E1846" s="40" t="s">
        <v>2934</v>
      </c>
      <c r="F1846" s="216"/>
      <c r="G1846" s="40" t="s">
        <v>1377</v>
      </c>
      <c r="H1846" s="329">
        <v>510040</v>
      </c>
      <c r="I1846" s="328" t="s">
        <v>461</v>
      </c>
      <c r="J1846" s="61">
        <v>931104</v>
      </c>
      <c r="K1846" s="63" t="s">
        <v>1524</v>
      </c>
      <c r="L1846" s="215" t="s">
        <v>1913</v>
      </c>
      <c r="M1846" s="331" t="s">
        <v>2547</v>
      </c>
      <c r="P1846" s="189" t="s">
        <v>915</v>
      </c>
      <c r="Q1846" s="63" t="s">
        <v>1524</v>
      </c>
      <c r="R1846" s="215" t="s">
        <v>1224</v>
      </c>
    </row>
    <row r="1847" spans="1:18">
      <c r="A1847" s="189" t="s">
        <v>974</v>
      </c>
      <c r="B1847" s="216">
        <v>25400</v>
      </c>
      <c r="C1847" s="40" t="s">
        <v>2923</v>
      </c>
      <c r="D1847" s="216">
        <v>931400</v>
      </c>
      <c r="E1847" s="40" t="s">
        <v>2934</v>
      </c>
      <c r="F1847" s="216" t="s">
        <v>520</v>
      </c>
      <c r="G1847" s="40" t="s">
        <v>2940</v>
      </c>
      <c r="H1847" s="329">
        <v>510040</v>
      </c>
      <c r="I1847" s="328" t="s">
        <v>461</v>
      </c>
      <c r="J1847" s="61">
        <v>931104</v>
      </c>
      <c r="K1847" s="63" t="s">
        <v>1524</v>
      </c>
      <c r="L1847" s="215" t="s">
        <v>447</v>
      </c>
      <c r="M1847" s="331" t="s">
        <v>2547</v>
      </c>
      <c r="P1847" s="189" t="s">
        <v>2181</v>
      </c>
      <c r="Q1847" s="63" t="s">
        <v>1524</v>
      </c>
      <c r="R1847" s="215" t="s">
        <v>1224</v>
      </c>
    </row>
    <row r="1848" spans="1:18">
      <c r="A1848" s="189" t="s">
        <v>1607</v>
      </c>
      <c r="B1848" s="216">
        <v>25400</v>
      </c>
      <c r="C1848" s="40" t="s">
        <v>2923</v>
      </c>
      <c r="D1848" s="216">
        <v>931400</v>
      </c>
      <c r="E1848" s="40" t="s">
        <v>2934</v>
      </c>
      <c r="F1848" s="216" t="s">
        <v>1130</v>
      </c>
      <c r="G1848" s="40" t="s">
        <v>2943</v>
      </c>
      <c r="H1848" s="329">
        <v>510040</v>
      </c>
      <c r="I1848" s="328" t="s">
        <v>461</v>
      </c>
      <c r="J1848" s="61">
        <v>931104</v>
      </c>
      <c r="K1848" s="63" t="s">
        <v>1524</v>
      </c>
      <c r="L1848" s="215" t="s">
        <v>1455</v>
      </c>
      <c r="M1848" s="331" t="s">
        <v>2547</v>
      </c>
      <c r="P1848" s="189" t="s">
        <v>1677</v>
      </c>
      <c r="Q1848" s="63" t="s">
        <v>1524</v>
      </c>
      <c r="R1848" s="215" t="s">
        <v>1224</v>
      </c>
    </row>
    <row r="1849" spans="1:18">
      <c r="A1849" s="189" t="s">
        <v>893</v>
      </c>
      <c r="B1849" s="216">
        <v>25400</v>
      </c>
      <c r="C1849" s="40" t="s">
        <v>2923</v>
      </c>
      <c r="D1849" s="216">
        <v>931400</v>
      </c>
      <c r="E1849" s="40" t="s">
        <v>2934</v>
      </c>
      <c r="F1849" s="216" t="s">
        <v>516</v>
      </c>
      <c r="G1849" s="40" t="s">
        <v>2944</v>
      </c>
      <c r="H1849" s="329">
        <v>510040</v>
      </c>
      <c r="I1849" s="328" t="s">
        <v>461</v>
      </c>
      <c r="J1849" s="61">
        <v>931104</v>
      </c>
      <c r="K1849" s="63" t="s">
        <v>1524</v>
      </c>
      <c r="L1849" s="215" t="s">
        <v>448</v>
      </c>
      <c r="M1849" s="331" t="s">
        <v>2547</v>
      </c>
      <c r="P1849" s="189" t="s">
        <v>318</v>
      </c>
      <c r="Q1849" s="63" t="s">
        <v>1524</v>
      </c>
      <c r="R1849" s="215" t="s">
        <v>1224</v>
      </c>
    </row>
    <row r="1850" spans="1:18">
      <c r="A1850" s="189" t="s">
        <v>1112</v>
      </c>
      <c r="B1850" s="216">
        <v>25420</v>
      </c>
      <c r="C1850" s="40" t="s">
        <v>449</v>
      </c>
      <c r="D1850" s="216">
        <v>931401</v>
      </c>
      <c r="E1850" s="40" t="s">
        <v>2950</v>
      </c>
      <c r="F1850" s="216"/>
      <c r="G1850" s="40" t="s">
        <v>1377</v>
      </c>
      <c r="H1850" s="329">
        <v>510040</v>
      </c>
      <c r="I1850" s="328" t="s">
        <v>461</v>
      </c>
      <c r="J1850" s="61">
        <v>931180</v>
      </c>
      <c r="K1850" s="63" t="s">
        <v>449</v>
      </c>
      <c r="L1850" s="215" t="s">
        <v>503</v>
      </c>
      <c r="M1850" s="331" t="s">
        <v>2547</v>
      </c>
      <c r="P1850" t="s">
        <v>2985</v>
      </c>
      <c r="Q1850" s="7" t="s">
        <v>1524</v>
      </c>
      <c r="R1850" s="7" t="s">
        <v>1224</v>
      </c>
    </row>
    <row r="1851" spans="1:18">
      <c r="A1851" s="189" t="s">
        <v>2422</v>
      </c>
      <c r="B1851" s="309">
        <v>25620</v>
      </c>
      <c r="C1851" s="40" t="s">
        <v>2347</v>
      </c>
      <c r="D1851" s="310">
        <v>931750</v>
      </c>
      <c r="E1851" s="40" t="s">
        <v>2347</v>
      </c>
      <c r="F1851" s="310"/>
      <c r="G1851" s="40" t="s">
        <v>1377</v>
      </c>
      <c r="H1851" s="340">
        <v>510040</v>
      </c>
      <c r="I1851" s="328" t="s">
        <v>461</v>
      </c>
      <c r="J1851" s="310">
        <v>931750</v>
      </c>
      <c r="K1851" s="307" t="s">
        <v>1524</v>
      </c>
      <c r="L1851" s="308" t="s">
        <v>448</v>
      </c>
      <c r="M1851" s="331" t="s">
        <v>2547</v>
      </c>
      <c r="P1851" s="189" t="s">
        <v>669</v>
      </c>
      <c r="Q1851" s="63" t="s">
        <v>1766</v>
      </c>
      <c r="R1851" s="215" t="s">
        <v>115</v>
      </c>
    </row>
    <row r="1852" spans="1:18">
      <c r="A1852" s="189" t="s">
        <v>2507</v>
      </c>
      <c r="B1852" s="216">
        <v>25400</v>
      </c>
      <c r="C1852" s="40" t="s">
        <v>2923</v>
      </c>
      <c r="D1852" s="216">
        <v>931245</v>
      </c>
      <c r="E1852" s="40" t="s">
        <v>429</v>
      </c>
      <c r="F1852" s="216"/>
      <c r="G1852" s="40" t="s">
        <v>1377</v>
      </c>
      <c r="H1852" s="337">
        <v>529080</v>
      </c>
      <c r="I1852" s="328" t="s">
        <v>1783</v>
      </c>
      <c r="J1852" s="61">
        <v>931104</v>
      </c>
      <c r="K1852" s="63" t="s">
        <v>1766</v>
      </c>
      <c r="L1852" s="215" t="s">
        <v>429</v>
      </c>
      <c r="M1852" s="338" t="s">
        <v>2546</v>
      </c>
      <c r="P1852" s="189" t="s">
        <v>667</v>
      </c>
      <c r="Q1852" s="63" t="s">
        <v>1766</v>
      </c>
      <c r="R1852" s="215" t="s">
        <v>115</v>
      </c>
    </row>
    <row r="1853" spans="1:18">
      <c r="A1853" s="189" t="s">
        <v>1771</v>
      </c>
      <c r="B1853" s="216">
        <v>25400</v>
      </c>
      <c r="C1853" s="40" t="s">
        <v>2923</v>
      </c>
      <c r="D1853" s="216">
        <v>931119</v>
      </c>
      <c r="E1853" s="40" t="s">
        <v>23</v>
      </c>
      <c r="F1853" s="216" t="s">
        <v>523</v>
      </c>
      <c r="G1853" s="40" t="s">
        <v>2928</v>
      </c>
      <c r="H1853" s="216">
        <v>526530</v>
      </c>
      <c r="I1853" s="328" t="s">
        <v>1789</v>
      </c>
      <c r="J1853" s="61">
        <v>931104</v>
      </c>
      <c r="K1853" s="63" t="s">
        <v>23</v>
      </c>
      <c r="L1853" s="215" t="s">
        <v>437</v>
      </c>
      <c r="M1853" s="218" t="s">
        <v>2128</v>
      </c>
      <c r="P1853" s="189" t="s">
        <v>672</v>
      </c>
      <c r="Q1853" s="63" t="s">
        <v>1766</v>
      </c>
      <c r="R1853" s="215" t="s">
        <v>115</v>
      </c>
    </row>
    <row r="1854" spans="1:18">
      <c r="A1854" s="189" t="s">
        <v>1864</v>
      </c>
      <c r="B1854" s="216">
        <v>25420</v>
      </c>
      <c r="C1854" s="40" t="s">
        <v>449</v>
      </c>
      <c r="D1854" s="216">
        <v>931186</v>
      </c>
      <c r="E1854" s="40" t="s">
        <v>504</v>
      </c>
      <c r="F1854" s="216" t="s">
        <v>1377</v>
      </c>
      <c r="G1854" s="40" t="s">
        <v>1377</v>
      </c>
      <c r="H1854" s="216">
        <v>526530</v>
      </c>
      <c r="I1854" s="328" t="s">
        <v>1789</v>
      </c>
      <c r="J1854" s="61">
        <v>931180</v>
      </c>
      <c r="K1854" s="63" t="s">
        <v>449</v>
      </c>
      <c r="L1854" s="215" t="s">
        <v>504</v>
      </c>
      <c r="M1854" s="218" t="s">
        <v>2128</v>
      </c>
      <c r="P1854" s="189" t="s">
        <v>670</v>
      </c>
      <c r="Q1854" s="63" t="s">
        <v>1766</v>
      </c>
      <c r="R1854" s="215" t="s">
        <v>115</v>
      </c>
    </row>
    <row r="1855" spans="1:18">
      <c r="A1855" s="189" t="s">
        <v>2163</v>
      </c>
      <c r="B1855" s="216">
        <v>25400</v>
      </c>
      <c r="C1855" s="40" t="s">
        <v>2923</v>
      </c>
      <c r="D1855" s="216">
        <v>931205</v>
      </c>
      <c r="E1855" s="40" t="s">
        <v>2237</v>
      </c>
      <c r="F1855" s="216" t="s">
        <v>1377</v>
      </c>
      <c r="G1855" s="40" t="s">
        <v>1377</v>
      </c>
      <c r="H1855" s="216">
        <v>526530</v>
      </c>
      <c r="I1855" s="328" t="s">
        <v>1789</v>
      </c>
      <c r="J1855" s="61">
        <v>931104</v>
      </c>
      <c r="K1855" s="63" t="s">
        <v>449</v>
      </c>
      <c r="L1855" s="215" t="s">
        <v>2237</v>
      </c>
      <c r="M1855" s="218" t="s">
        <v>2128</v>
      </c>
      <c r="P1855" s="189" t="s">
        <v>662</v>
      </c>
      <c r="Q1855" s="63" t="s">
        <v>1766</v>
      </c>
      <c r="R1855" s="215" t="s">
        <v>115</v>
      </c>
    </row>
    <row r="1856" spans="1:18">
      <c r="A1856" s="189" t="s">
        <v>2498</v>
      </c>
      <c r="B1856" s="216">
        <v>25400</v>
      </c>
      <c r="C1856" s="40" t="s">
        <v>2923</v>
      </c>
      <c r="D1856" s="216">
        <v>931301</v>
      </c>
      <c r="E1856" s="40" t="s">
        <v>2933</v>
      </c>
      <c r="F1856" s="216" t="s">
        <v>1505</v>
      </c>
      <c r="G1856" s="40" t="s">
        <v>2964</v>
      </c>
      <c r="H1856" s="216">
        <v>526530</v>
      </c>
      <c r="I1856" s="328" t="s">
        <v>1789</v>
      </c>
      <c r="J1856" s="61">
        <v>931104</v>
      </c>
      <c r="K1856" s="63" t="s">
        <v>23</v>
      </c>
      <c r="L1856" s="215" t="s">
        <v>433</v>
      </c>
      <c r="M1856" s="218" t="s">
        <v>2128</v>
      </c>
      <c r="P1856" s="189" t="s">
        <v>675</v>
      </c>
      <c r="Q1856" s="63" t="s">
        <v>1766</v>
      </c>
      <c r="R1856" s="215" t="s">
        <v>115</v>
      </c>
    </row>
    <row r="1857" spans="1:18">
      <c r="A1857" s="189" t="s">
        <v>345</v>
      </c>
      <c r="B1857" s="216">
        <v>25400</v>
      </c>
      <c r="C1857" s="40" t="s">
        <v>2923</v>
      </c>
      <c r="D1857" s="216">
        <v>931400</v>
      </c>
      <c r="E1857" s="40" t="s">
        <v>2934</v>
      </c>
      <c r="F1857" s="216" t="s">
        <v>518</v>
      </c>
      <c r="G1857" s="40" t="s">
        <v>2935</v>
      </c>
      <c r="H1857" s="216">
        <v>526530</v>
      </c>
      <c r="I1857" s="328" t="s">
        <v>1789</v>
      </c>
      <c r="J1857" s="61">
        <v>931104</v>
      </c>
      <c r="K1857" s="63" t="s">
        <v>1524</v>
      </c>
      <c r="L1857" s="215" t="s">
        <v>326</v>
      </c>
      <c r="M1857" s="218" t="s">
        <v>2128</v>
      </c>
      <c r="P1857" s="189" t="s">
        <v>1263</v>
      </c>
      <c r="Q1857" s="63" t="s">
        <v>1766</v>
      </c>
      <c r="R1857" s="215" t="s">
        <v>115</v>
      </c>
    </row>
    <row r="1858" spans="1:18">
      <c r="A1858" s="189" t="s">
        <v>2283</v>
      </c>
      <c r="B1858" s="216">
        <v>25400</v>
      </c>
      <c r="C1858" s="40" t="s">
        <v>2923</v>
      </c>
      <c r="D1858" s="216">
        <v>931400</v>
      </c>
      <c r="E1858" s="40" t="s">
        <v>2934</v>
      </c>
      <c r="F1858" s="216" t="s">
        <v>514</v>
      </c>
      <c r="G1858" s="40" t="s">
        <v>2838</v>
      </c>
      <c r="H1858" s="216">
        <v>526530</v>
      </c>
      <c r="I1858" s="328" t="s">
        <v>1789</v>
      </c>
      <c r="J1858" s="61">
        <v>931104</v>
      </c>
      <c r="K1858" s="63" t="s">
        <v>1524</v>
      </c>
      <c r="L1858" s="397" t="s">
        <v>295</v>
      </c>
      <c r="M1858" s="218" t="s">
        <v>2128</v>
      </c>
      <c r="P1858" s="189" t="s">
        <v>1991</v>
      </c>
      <c r="Q1858" s="63" t="s">
        <v>1766</v>
      </c>
      <c r="R1858" s="215" t="s">
        <v>115</v>
      </c>
    </row>
    <row r="1859" spans="1:18">
      <c r="A1859" s="189" t="s">
        <v>253</v>
      </c>
      <c r="B1859" s="216">
        <v>25400</v>
      </c>
      <c r="C1859" s="40" t="s">
        <v>2923</v>
      </c>
      <c r="D1859" s="216">
        <v>931400</v>
      </c>
      <c r="E1859" s="40" t="s">
        <v>2934</v>
      </c>
      <c r="F1859" s="216" t="s">
        <v>515</v>
      </c>
      <c r="G1859" s="40" t="s">
        <v>2937</v>
      </c>
      <c r="H1859" s="216">
        <v>526530</v>
      </c>
      <c r="I1859" s="328" t="s">
        <v>1789</v>
      </c>
      <c r="J1859" s="61">
        <v>931104</v>
      </c>
      <c r="K1859" s="63" t="s">
        <v>1524</v>
      </c>
      <c r="L1859" s="215" t="s">
        <v>445</v>
      </c>
      <c r="M1859" s="218" t="s">
        <v>2128</v>
      </c>
      <c r="P1859" s="189" t="s">
        <v>2278</v>
      </c>
      <c r="Q1859" s="63" t="s">
        <v>1766</v>
      </c>
      <c r="R1859" s="215" t="s">
        <v>115</v>
      </c>
    </row>
    <row r="1860" spans="1:18">
      <c r="A1860" s="189" t="s">
        <v>2444</v>
      </c>
      <c r="B1860" s="309">
        <v>25620</v>
      </c>
      <c r="C1860" s="40" t="s">
        <v>2347</v>
      </c>
      <c r="D1860" s="310">
        <v>931750</v>
      </c>
      <c r="E1860" s="40" t="s">
        <v>2347</v>
      </c>
      <c r="F1860" s="310"/>
      <c r="G1860" s="40" t="s">
        <v>1377</v>
      </c>
      <c r="H1860" s="311">
        <v>526530</v>
      </c>
      <c r="I1860" s="328" t="s">
        <v>1789</v>
      </c>
      <c r="J1860" s="310">
        <v>931750</v>
      </c>
      <c r="K1860" s="307" t="s">
        <v>1524</v>
      </c>
      <c r="L1860" s="308" t="s">
        <v>448</v>
      </c>
      <c r="M1860" s="313" t="s">
        <v>2128</v>
      </c>
      <c r="P1860" s="189" t="s">
        <v>2564</v>
      </c>
      <c r="Q1860" s="63" t="s">
        <v>1766</v>
      </c>
      <c r="R1860" s="215" t="s">
        <v>115</v>
      </c>
    </row>
    <row r="1861" spans="1:18">
      <c r="A1861" s="189" t="s">
        <v>1529</v>
      </c>
      <c r="B1861" s="216">
        <v>25400</v>
      </c>
      <c r="C1861" s="40" t="s">
        <v>2923</v>
      </c>
      <c r="D1861" s="216">
        <v>931250</v>
      </c>
      <c r="E1861" s="40" t="s">
        <v>430</v>
      </c>
      <c r="F1861" s="216" t="s">
        <v>1377</v>
      </c>
      <c r="G1861" s="40" t="s">
        <v>1377</v>
      </c>
      <c r="H1861" s="216">
        <v>515200</v>
      </c>
      <c r="I1861" s="328" t="s">
        <v>477</v>
      </c>
      <c r="J1861" s="61">
        <v>931104</v>
      </c>
      <c r="K1861" s="63" t="s">
        <v>1766</v>
      </c>
      <c r="L1861" s="215" t="s">
        <v>430</v>
      </c>
      <c r="M1861" s="218" t="s">
        <v>1950</v>
      </c>
      <c r="P1861" s="189" t="s">
        <v>663</v>
      </c>
      <c r="Q1861" s="63" t="s">
        <v>1766</v>
      </c>
      <c r="R1861" s="215" t="s">
        <v>115</v>
      </c>
    </row>
    <row r="1862" spans="1:18">
      <c r="A1862" s="189" t="s">
        <v>2521</v>
      </c>
      <c r="B1862" s="216">
        <v>25550</v>
      </c>
      <c r="C1862" s="40" t="s">
        <v>2955</v>
      </c>
      <c r="D1862" s="216">
        <v>931101</v>
      </c>
      <c r="E1862" s="40" t="s">
        <v>2956</v>
      </c>
      <c r="F1862" s="216"/>
      <c r="G1862" s="40" t="s">
        <v>1377</v>
      </c>
      <c r="H1862" s="216">
        <v>513020</v>
      </c>
      <c r="I1862" s="328" t="s">
        <v>470</v>
      </c>
      <c r="J1862" s="61">
        <v>931101</v>
      </c>
      <c r="K1862" s="63" t="s">
        <v>47</v>
      </c>
      <c r="L1862" s="215" t="s">
        <v>443</v>
      </c>
      <c r="M1862" s="218" t="s">
        <v>1950</v>
      </c>
      <c r="P1862" s="189" t="s">
        <v>1715</v>
      </c>
      <c r="Q1862" s="63" t="s">
        <v>1766</v>
      </c>
      <c r="R1862" s="215" t="s">
        <v>115</v>
      </c>
    </row>
    <row r="1863" spans="1:18">
      <c r="A1863" s="189" t="s">
        <v>1808</v>
      </c>
      <c r="B1863" s="216">
        <v>25540</v>
      </c>
      <c r="C1863" s="40" t="s">
        <v>442</v>
      </c>
      <c r="D1863" s="216">
        <v>931116</v>
      </c>
      <c r="E1863" s="40" t="s">
        <v>442</v>
      </c>
      <c r="F1863" s="216" t="s">
        <v>1377</v>
      </c>
      <c r="G1863" s="40" t="s">
        <v>1377</v>
      </c>
      <c r="H1863" s="216">
        <v>513020</v>
      </c>
      <c r="I1863" s="328" t="s">
        <v>470</v>
      </c>
      <c r="J1863" s="61">
        <v>931116</v>
      </c>
      <c r="K1863" s="63" t="s">
        <v>47</v>
      </c>
      <c r="L1863" s="215" t="s">
        <v>442</v>
      </c>
      <c r="M1863" s="218" t="s">
        <v>1950</v>
      </c>
      <c r="P1863" s="189" t="s">
        <v>2277</v>
      </c>
      <c r="Q1863" s="63" t="s">
        <v>1766</v>
      </c>
      <c r="R1863" s="215" t="s">
        <v>115</v>
      </c>
    </row>
    <row r="1864" spans="1:18">
      <c r="A1864" s="189" t="s">
        <v>2296</v>
      </c>
      <c r="B1864" s="216">
        <v>25430</v>
      </c>
      <c r="C1864" s="40" t="s">
        <v>2951</v>
      </c>
      <c r="D1864" s="216">
        <v>931170</v>
      </c>
      <c r="E1864" s="40" t="s">
        <v>1515</v>
      </c>
      <c r="F1864" s="216" t="s">
        <v>512</v>
      </c>
      <c r="G1864" s="40" t="s">
        <v>2952</v>
      </c>
      <c r="H1864" s="216">
        <v>513020</v>
      </c>
      <c r="I1864" s="328" t="s">
        <v>470</v>
      </c>
      <c r="J1864" s="61">
        <v>931170</v>
      </c>
      <c r="K1864" s="63" t="s">
        <v>47</v>
      </c>
      <c r="L1864" s="215" t="s">
        <v>508</v>
      </c>
      <c r="M1864" s="218" t="s">
        <v>1950</v>
      </c>
      <c r="P1864" s="189" t="s">
        <v>661</v>
      </c>
      <c r="Q1864" s="63" t="s">
        <v>1766</v>
      </c>
      <c r="R1864" s="215" t="s">
        <v>115</v>
      </c>
    </row>
    <row r="1865" spans="1:18">
      <c r="A1865" s="189" t="s">
        <v>2215</v>
      </c>
      <c r="B1865" s="216">
        <v>25430</v>
      </c>
      <c r="C1865" s="40" t="s">
        <v>2951</v>
      </c>
      <c r="D1865" s="216">
        <v>931170</v>
      </c>
      <c r="E1865" s="40" t="s">
        <v>1515</v>
      </c>
      <c r="F1865" s="216" t="s">
        <v>1377</v>
      </c>
      <c r="G1865" s="40" t="s">
        <v>1377</v>
      </c>
      <c r="H1865" s="216">
        <v>513020</v>
      </c>
      <c r="I1865" s="328" t="s">
        <v>470</v>
      </c>
      <c r="J1865" s="61">
        <v>931170</v>
      </c>
      <c r="K1865" s="63" t="s">
        <v>47</v>
      </c>
      <c r="L1865" s="215" t="s">
        <v>508</v>
      </c>
      <c r="M1865" s="218" t="s">
        <v>1950</v>
      </c>
      <c r="P1865" s="189" t="s">
        <v>668</v>
      </c>
      <c r="Q1865" s="63" t="s">
        <v>1766</v>
      </c>
      <c r="R1865" s="215" t="s">
        <v>115</v>
      </c>
    </row>
    <row r="1866" spans="1:18">
      <c r="A1866" s="189" t="s">
        <v>2305</v>
      </c>
      <c r="B1866" s="216">
        <v>25430</v>
      </c>
      <c r="C1866" s="40" t="s">
        <v>2951</v>
      </c>
      <c r="D1866" s="216">
        <v>931170</v>
      </c>
      <c r="E1866" s="40" t="s">
        <v>1515</v>
      </c>
      <c r="F1866" s="216" t="s">
        <v>1131</v>
      </c>
      <c r="G1866" s="40" t="s">
        <v>2953</v>
      </c>
      <c r="H1866" s="216">
        <v>513020</v>
      </c>
      <c r="I1866" s="328" t="s">
        <v>470</v>
      </c>
      <c r="J1866" s="61">
        <v>931170</v>
      </c>
      <c r="K1866" s="63" t="s">
        <v>47</v>
      </c>
      <c r="L1866" s="215" t="s">
        <v>508</v>
      </c>
      <c r="M1866" s="218" t="s">
        <v>1950</v>
      </c>
      <c r="P1866" s="189" t="s">
        <v>2032</v>
      </c>
      <c r="Q1866" s="63" t="s">
        <v>1766</v>
      </c>
      <c r="R1866" s="215" t="s">
        <v>115</v>
      </c>
    </row>
    <row r="1867" spans="1:18">
      <c r="A1867" s="189" t="s">
        <v>2308</v>
      </c>
      <c r="B1867" s="216">
        <v>25430</v>
      </c>
      <c r="C1867" s="40" t="s">
        <v>2951</v>
      </c>
      <c r="D1867" s="216">
        <v>931170</v>
      </c>
      <c r="E1867" s="40" t="s">
        <v>1515</v>
      </c>
      <c r="F1867" s="216" t="s">
        <v>527</v>
      </c>
      <c r="G1867" s="40" t="s">
        <v>2927</v>
      </c>
      <c r="H1867" s="216">
        <v>513020</v>
      </c>
      <c r="I1867" s="328" t="s">
        <v>470</v>
      </c>
      <c r="J1867" s="61">
        <v>931170</v>
      </c>
      <c r="K1867" s="63" t="s">
        <v>47</v>
      </c>
      <c r="L1867" s="215" t="s">
        <v>508</v>
      </c>
      <c r="M1867" s="218" t="s">
        <v>1950</v>
      </c>
      <c r="P1867" s="189" t="s">
        <v>1394</v>
      </c>
      <c r="Q1867" s="63" t="s">
        <v>1766</v>
      </c>
      <c r="R1867" s="215" t="s">
        <v>115</v>
      </c>
    </row>
    <row r="1868" spans="1:18">
      <c r="A1868" s="189" t="s">
        <v>2703</v>
      </c>
      <c r="B1868" s="216">
        <v>25400</v>
      </c>
      <c r="C1868" s="40" t="s">
        <v>2923</v>
      </c>
      <c r="D1868" s="350">
        <v>931210</v>
      </c>
      <c r="E1868" s="40" t="s">
        <v>510</v>
      </c>
      <c r="F1868" s="350"/>
      <c r="G1868" s="40" t="s">
        <v>1377</v>
      </c>
      <c r="H1868" s="216">
        <v>513020</v>
      </c>
      <c r="I1868" s="328" t="s">
        <v>470</v>
      </c>
      <c r="J1868" s="351">
        <v>931104</v>
      </c>
      <c r="K1868" s="63" t="s">
        <v>450</v>
      </c>
      <c r="L1868" s="215" t="s">
        <v>510</v>
      </c>
      <c r="M1868" s="218" t="s">
        <v>1950</v>
      </c>
      <c r="P1868" s="189" t="s">
        <v>673</v>
      </c>
      <c r="Q1868" s="63" t="s">
        <v>1766</v>
      </c>
      <c r="R1868" s="215" t="s">
        <v>115</v>
      </c>
    </row>
    <row r="1869" spans="1:18">
      <c r="A1869" s="189" t="s">
        <v>2176</v>
      </c>
      <c r="B1869" s="216">
        <v>25400</v>
      </c>
      <c r="C1869" s="40" t="s">
        <v>2923</v>
      </c>
      <c r="D1869" s="216">
        <v>931300</v>
      </c>
      <c r="E1869" s="40" t="s">
        <v>1800</v>
      </c>
      <c r="F1869" s="216" t="s">
        <v>1377</v>
      </c>
      <c r="G1869" s="40" t="s">
        <v>1377</v>
      </c>
      <c r="H1869" s="216">
        <v>513020</v>
      </c>
      <c r="I1869" s="328" t="s">
        <v>470</v>
      </c>
      <c r="J1869" s="61">
        <v>931104</v>
      </c>
      <c r="K1869" s="63" t="s">
        <v>450</v>
      </c>
      <c r="L1869" s="215" t="s">
        <v>1778</v>
      </c>
      <c r="M1869" s="218" t="s">
        <v>1950</v>
      </c>
      <c r="P1869" s="189" t="s">
        <v>658</v>
      </c>
      <c r="Q1869" s="63" t="s">
        <v>1766</v>
      </c>
      <c r="R1869" s="215" t="s">
        <v>115</v>
      </c>
    </row>
    <row r="1870" spans="1:18">
      <c r="A1870" s="189" t="s">
        <v>885</v>
      </c>
      <c r="B1870" s="216">
        <v>25400</v>
      </c>
      <c r="C1870" s="40" t="s">
        <v>2923</v>
      </c>
      <c r="D1870" s="216">
        <v>931400</v>
      </c>
      <c r="E1870" s="40" t="s">
        <v>2934</v>
      </c>
      <c r="F1870" s="216" t="s">
        <v>515</v>
      </c>
      <c r="G1870" s="40" t="s">
        <v>2937</v>
      </c>
      <c r="H1870" s="216">
        <v>513020</v>
      </c>
      <c r="I1870" s="328" t="s">
        <v>470</v>
      </c>
      <c r="J1870" s="61">
        <v>931104</v>
      </c>
      <c r="K1870" s="63" t="s">
        <v>1524</v>
      </c>
      <c r="L1870" s="215" t="s">
        <v>445</v>
      </c>
      <c r="M1870" s="218" t="s">
        <v>1950</v>
      </c>
      <c r="P1870" s="189" t="s">
        <v>671</v>
      </c>
      <c r="Q1870" s="63" t="s">
        <v>1766</v>
      </c>
      <c r="R1870" s="215" t="s">
        <v>115</v>
      </c>
    </row>
    <row r="1871" spans="1:18">
      <c r="A1871" s="189" t="s">
        <v>1245</v>
      </c>
      <c r="B1871" s="216">
        <v>25550</v>
      </c>
      <c r="C1871" s="40" t="s">
        <v>2955</v>
      </c>
      <c r="D1871" s="216">
        <v>931101</v>
      </c>
      <c r="E1871" s="40" t="s">
        <v>2956</v>
      </c>
      <c r="F1871" s="216"/>
      <c r="G1871" s="40" t="s">
        <v>1377</v>
      </c>
      <c r="H1871" s="329">
        <v>513000</v>
      </c>
      <c r="I1871" s="328" t="s">
        <v>469</v>
      </c>
      <c r="J1871" s="61">
        <v>931101</v>
      </c>
      <c r="K1871" s="63" t="s">
        <v>47</v>
      </c>
      <c r="L1871" s="215" t="s">
        <v>443</v>
      </c>
      <c r="M1871" s="331" t="s">
        <v>2547</v>
      </c>
      <c r="P1871" s="189" t="s">
        <v>674</v>
      </c>
      <c r="Q1871" s="63" t="s">
        <v>1766</v>
      </c>
      <c r="R1871" s="215" t="s">
        <v>115</v>
      </c>
    </row>
    <row r="1872" spans="1:18">
      <c r="A1872" s="189" t="s">
        <v>556</v>
      </c>
      <c r="B1872" s="216">
        <v>25400</v>
      </c>
      <c r="C1872" s="40" t="s">
        <v>2923</v>
      </c>
      <c r="D1872" s="216">
        <v>931104</v>
      </c>
      <c r="E1872" s="40" t="s">
        <v>2941</v>
      </c>
      <c r="F1872" s="216" t="s">
        <v>1377</v>
      </c>
      <c r="G1872" s="40" t="s">
        <v>1377</v>
      </c>
      <c r="H1872" s="329">
        <v>513000</v>
      </c>
      <c r="I1872" s="328" t="s">
        <v>469</v>
      </c>
      <c r="J1872" s="61">
        <v>931104</v>
      </c>
      <c r="K1872" s="63" t="s">
        <v>1766</v>
      </c>
      <c r="L1872" s="215" t="s">
        <v>46</v>
      </c>
      <c r="M1872" s="331" t="s">
        <v>2547</v>
      </c>
      <c r="P1872" s="189" t="s">
        <v>2378</v>
      </c>
      <c r="Q1872" s="63" t="s">
        <v>1766</v>
      </c>
      <c r="R1872" s="215" t="s">
        <v>115</v>
      </c>
    </row>
    <row r="1873" spans="1:18">
      <c r="A1873" s="189" t="s">
        <v>1659</v>
      </c>
      <c r="B1873" s="216">
        <v>25510</v>
      </c>
      <c r="C1873" s="40" t="s">
        <v>2954</v>
      </c>
      <c r="D1873" s="216">
        <v>931108</v>
      </c>
      <c r="E1873" s="40" t="s">
        <v>2954</v>
      </c>
      <c r="F1873" s="216"/>
      <c r="G1873" s="40" t="s">
        <v>1377</v>
      </c>
      <c r="H1873" s="329">
        <v>513000</v>
      </c>
      <c r="I1873" s="328" t="s">
        <v>469</v>
      </c>
      <c r="J1873" s="61">
        <v>931108</v>
      </c>
      <c r="K1873" s="63" t="s">
        <v>450</v>
      </c>
      <c r="L1873" s="215" t="s">
        <v>444</v>
      </c>
      <c r="M1873" s="331" t="s">
        <v>2547</v>
      </c>
      <c r="P1873" s="189" t="s">
        <v>657</v>
      </c>
      <c r="Q1873" s="63" t="s">
        <v>1766</v>
      </c>
      <c r="R1873" s="215" t="s">
        <v>115</v>
      </c>
    </row>
    <row r="1874" spans="1:18">
      <c r="A1874" s="189" t="s">
        <v>786</v>
      </c>
      <c r="B1874" s="216">
        <v>25540</v>
      </c>
      <c r="C1874" s="40" t="s">
        <v>442</v>
      </c>
      <c r="D1874" s="216">
        <v>931116</v>
      </c>
      <c r="E1874" s="40" t="s">
        <v>442</v>
      </c>
      <c r="F1874" s="216"/>
      <c r="G1874" s="40" t="s">
        <v>1377</v>
      </c>
      <c r="H1874" s="329">
        <v>513000</v>
      </c>
      <c r="I1874" s="328" t="s">
        <v>469</v>
      </c>
      <c r="J1874" s="61">
        <v>931116</v>
      </c>
      <c r="K1874" s="63" t="s">
        <v>47</v>
      </c>
      <c r="L1874" s="215" t="s">
        <v>442</v>
      </c>
      <c r="M1874" s="331" t="s">
        <v>2547</v>
      </c>
      <c r="P1874" s="189" t="s">
        <v>659</v>
      </c>
      <c r="Q1874" s="63" t="s">
        <v>1766</v>
      </c>
      <c r="R1874" s="215" t="s">
        <v>115</v>
      </c>
    </row>
    <row r="1875" spans="1:18">
      <c r="A1875" s="189" t="s">
        <v>726</v>
      </c>
      <c r="B1875" s="216">
        <v>25400</v>
      </c>
      <c r="C1875" s="40" t="s">
        <v>2923</v>
      </c>
      <c r="D1875" s="216">
        <v>931119</v>
      </c>
      <c r="E1875" s="40" t="s">
        <v>23</v>
      </c>
      <c r="F1875" s="216" t="s">
        <v>525</v>
      </c>
      <c r="G1875" s="40" t="s">
        <v>2942</v>
      </c>
      <c r="H1875" s="329">
        <v>513000</v>
      </c>
      <c r="I1875" s="328" t="s">
        <v>469</v>
      </c>
      <c r="J1875" s="61">
        <v>931104</v>
      </c>
      <c r="K1875" s="63" t="s">
        <v>23</v>
      </c>
      <c r="L1875" s="215" t="s">
        <v>438</v>
      </c>
      <c r="M1875" s="331" t="s">
        <v>2547</v>
      </c>
      <c r="P1875" s="189" t="s">
        <v>1434</v>
      </c>
      <c r="Q1875" s="63" t="s">
        <v>1766</v>
      </c>
      <c r="R1875" s="215" t="s">
        <v>115</v>
      </c>
    </row>
    <row r="1876" spans="1:18">
      <c r="A1876" s="189" t="s">
        <v>679</v>
      </c>
      <c r="B1876" s="216">
        <v>25400</v>
      </c>
      <c r="C1876" s="40" t="s">
        <v>2923</v>
      </c>
      <c r="D1876" s="216">
        <v>931119</v>
      </c>
      <c r="E1876" s="40" t="s">
        <v>23</v>
      </c>
      <c r="F1876" s="216" t="s">
        <v>521</v>
      </c>
      <c r="G1876" s="40" t="s">
        <v>2924</v>
      </c>
      <c r="H1876" s="329">
        <v>513000</v>
      </c>
      <c r="I1876" s="328" t="s">
        <v>469</v>
      </c>
      <c r="J1876" s="61">
        <v>931104</v>
      </c>
      <c r="K1876" s="63" t="s">
        <v>23</v>
      </c>
      <c r="L1876" s="215" t="s">
        <v>435</v>
      </c>
      <c r="M1876" s="331" t="s">
        <v>2547</v>
      </c>
      <c r="P1876" s="189" t="s">
        <v>666</v>
      </c>
      <c r="Q1876" s="63" t="s">
        <v>1766</v>
      </c>
      <c r="R1876" s="215" t="s">
        <v>115</v>
      </c>
    </row>
    <row r="1877" spans="1:18">
      <c r="A1877" s="189" t="s">
        <v>693</v>
      </c>
      <c r="B1877" s="216">
        <v>25400</v>
      </c>
      <c r="C1877" s="40" t="s">
        <v>2923</v>
      </c>
      <c r="D1877" s="216">
        <v>931119</v>
      </c>
      <c r="E1877" s="40" t="s">
        <v>23</v>
      </c>
      <c r="F1877" s="216" t="s">
        <v>522</v>
      </c>
      <c r="G1877" s="40" t="s">
        <v>2925</v>
      </c>
      <c r="H1877" s="329">
        <v>513000</v>
      </c>
      <c r="I1877" s="328" t="s">
        <v>469</v>
      </c>
      <c r="J1877" s="61">
        <v>931104</v>
      </c>
      <c r="K1877" s="63" t="s">
        <v>23</v>
      </c>
      <c r="L1877" s="215" t="s">
        <v>436</v>
      </c>
      <c r="M1877" s="331" t="s">
        <v>2547</v>
      </c>
      <c r="P1877" s="189" t="s">
        <v>1649</v>
      </c>
      <c r="Q1877" s="63" t="s">
        <v>1766</v>
      </c>
      <c r="R1877" s="215" t="s">
        <v>115</v>
      </c>
    </row>
    <row r="1878" spans="1:18">
      <c r="A1878" s="189" t="s">
        <v>735</v>
      </c>
      <c r="B1878" s="216">
        <v>25400</v>
      </c>
      <c r="C1878" s="40" t="s">
        <v>2923</v>
      </c>
      <c r="D1878" s="216">
        <v>931119</v>
      </c>
      <c r="E1878" s="40" t="s">
        <v>23</v>
      </c>
      <c r="F1878" s="216" t="s">
        <v>526</v>
      </c>
      <c r="G1878" s="40" t="s">
        <v>2926</v>
      </c>
      <c r="H1878" s="329">
        <v>513000</v>
      </c>
      <c r="I1878" s="328" t="s">
        <v>469</v>
      </c>
      <c r="J1878" s="61">
        <v>931104</v>
      </c>
      <c r="K1878" s="63" t="s">
        <v>23</v>
      </c>
      <c r="L1878" s="215" t="s">
        <v>439</v>
      </c>
      <c r="M1878" s="331" t="s">
        <v>2547</v>
      </c>
      <c r="P1878" s="189" t="s">
        <v>664</v>
      </c>
      <c r="Q1878" s="63" t="s">
        <v>1766</v>
      </c>
      <c r="R1878" s="215" t="s">
        <v>115</v>
      </c>
    </row>
    <row r="1879" spans="1:18">
      <c r="A1879" s="189" t="s">
        <v>703</v>
      </c>
      <c r="B1879" s="216">
        <v>25400</v>
      </c>
      <c r="C1879" s="40" t="s">
        <v>2923</v>
      </c>
      <c r="D1879" s="216">
        <v>931119</v>
      </c>
      <c r="E1879" s="40" t="s">
        <v>23</v>
      </c>
      <c r="F1879" s="216"/>
      <c r="G1879" s="40" t="s">
        <v>1377</v>
      </c>
      <c r="H1879" s="329">
        <v>513000</v>
      </c>
      <c r="I1879" s="328" t="s">
        <v>469</v>
      </c>
      <c r="J1879" s="61">
        <v>931104</v>
      </c>
      <c r="K1879" s="63" t="s">
        <v>23</v>
      </c>
      <c r="L1879" s="215" t="s">
        <v>506</v>
      </c>
      <c r="M1879" s="331" t="s">
        <v>2547</v>
      </c>
      <c r="P1879" s="189" t="s">
        <v>660</v>
      </c>
      <c r="Q1879" s="63" t="s">
        <v>1766</v>
      </c>
      <c r="R1879" s="215" t="s">
        <v>115</v>
      </c>
    </row>
    <row r="1880" spans="1:18">
      <c r="A1880" s="189" t="s">
        <v>2040</v>
      </c>
      <c r="B1880" s="216">
        <v>25400</v>
      </c>
      <c r="C1880" s="40" t="s">
        <v>2923</v>
      </c>
      <c r="D1880" s="216">
        <v>931119</v>
      </c>
      <c r="E1880" s="40" t="s">
        <v>23</v>
      </c>
      <c r="F1880" s="216" t="s">
        <v>527</v>
      </c>
      <c r="G1880" s="40" t="s">
        <v>2927</v>
      </c>
      <c r="H1880" s="329">
        <v>513000</v>
      </c>
      <c r="I1880" s="328" t="s">
        <v>469</v>
      </c>
      <c r="J1880" s="61">
        <v>931104</v>
      </c>
      <c r="K1880" s="63" t="s">
        <v>23</v>
      </c>
      <c r="L1880" s="215" t="s">
        <v>440</v>
      </c>
      <c r="M1880" s="331" t="s">
        <v>2547</v>
      </c>
      <c r="P1880" s="189" t="s">
        <v>2174</v>
      </c>
      <c r="Q1880" s="63" t="s">
        <v>1766</v>
      </c>
      <c r="R1880" s="215" t="s">
        <v>115</v>
      </c>
    </row>
    <row r="1881" spans="1:18">
      <c r="A1881" s="189" t="s">
        <v>716</v>
      </c>
      <c r="B1881" s="216">
        <v>25400</v>
      </c>
      <c r="C1881" s="40" t="s">
        <v>2923</v>
      </c>
      <c r="D1881" s="216">
        <v>931119</v>
      </c>
      <c r="E1881" s="40" t="s">
        <v>23</v>
      </c>
      <c r="F1881" s="216" t="s">
        <v>523</v>
      </c>
      <c r="G1881" s="40" t="s">
        <v>2928</v>
      </c>
      <c r="H1881" s="329">
        <v>513000</v>
      </c>
      <c r="I1881" s="328" t="s">
        <v>469</v>
      </c>
      <c r="J1881" s="61">
        <v>931104</v>
      </c>
      <c r="K1881" s="63" t="s">
        <v>23</v>
      </c>
      <c r="L1881" s="215" t="s">
        <v>437</v>
      </c>
      <c r="M1881" s="331" t="s">
        <v>2547</v>
      </c>
      <c r="P1881" s="189" t="s">
        <v>1288</v>
      </c>
      <c r="Q1881" s="63" t="s">
        <v>1766</v>
      </c>
      <c r="R1881" s="215" t="s">
        <v>115</v>
      </c>
    </row>
    <row r="1882" spans="1:18">
      <c r="A1882" s="189" t="s">
        <v>746</v>
      </c>
      <c r="B1882" s="216">
        <v>25590</v>
      </c>
      <c r="C1882" s="40" t="s">
        <v>1564</v>
      </c>
      <c r="D1882" s="216">
        <v>931150</v>
      </c>
      <c r="E1882" s="40" t="s">
        <v>1564</v>
      </c>
      <c r="F1882" s="216"/>
      <c r="G1882" s="40" t="s">
        <v>1377</v>
      </c>
      <c r="H1882" s="329">
        <v>513000</v>
      </c>
      <c r="I1882" s="328" t="s">
        <v>469</v>
      </c>
      <c r="J1882" s="61">
        <v>931150</v>
      </c>
      <c r="K1882" s="63" t="s">
        <v>47</v>
      </c>
      <c r="L1882" s="215" t="s">
        <v>1564</v>
      </c>
      <c r="M1882" s="331" t="s">
        <v>2547</v>
      </c>
      <c r="P1882" s="189" t="s">
        <v>665</v>
      </c>
      <c r="Q1882" s="63" t="s">
        <v>1766</v>
      </c>
      <c r="R1882" s="215" t="s">
        <v>115</v>
      </c>
    </row>
    <row r="1883" spans="1:18">
      <c r="A1883" s="189" t="s">
        <v>2206</v>
      </c>
      <c r="B1883" s="216">
        <v>25430</v>
      </c>
      <c r="C1883" s="40" t="s">
        <v>2951</v>
      </c>
      <c r="D1883" s="216">
        <v>931170</v>
      </c>
      <c r="E1883" s="40" t="s">
        <v>1515</v>
      </c>
      <c r="F1883" s="216" t="s">
        <v>512</v>
      </c>
      <c r="G1883" s="40" t="s">
        <v>2952</v>
      </c>
      <c r="H1883" s="329">
        <v>513000</v>
      </c>
      <c r="I1883" s="328" t="s">
        <v>469</v>
      </c>
      <c r="J1883" s="61">
        <v>931170</v>
      </c>
      <c r="K1883" s="63" t="s">
        <v>47</v>
      </c>
      <c r="L1883" s="215" t="s">
        <v>508</v>
      </c>
      <c r="M1883" s="331" t="s">
        <v>2547</v>
      </c>
      <c r="P1883" s="189" t="s">
        <v>1866</v>
      </c>
      <c r="Q1883" s="63" t="s">
        <v>1766</v>
      </c>
      <c r="R1883" s="215" t="s">
        <v>115</v>
      </c>
    </row>
    <row r="1884" spans="1:18">
      <c r="A1884" s="189" t="s">
        <v>1353</v>
      </c>
      <c r="B1884" s="216">
        <v>25430</v>
      </c>
      <c r="C1884" s="40" t="s">
        <v>2951</v>
      </c>
      <c r="D1884" s="216">
        <v>931170</v>
      </c>
      <c r="E1884" s="40" t="s">
        <v>1515</v>
      </c>
      <c r="F1884" s="216" t="s">
        <v>526</v>
      </c>
      <c r="G1884" s="40" t="s">
        <v>2926</v>
      </c>
      <c r="H1884" s="329">
        <v>513000</v>
      </c>
      <c r="I1884" s="328" t="s">
        <v>469</v>
      </c>
      <c r="J1884" s="61">
        <v>931170</v>
      </c>
      <c r="K1884" s="63" t="s">
        <v>47</v>
      </c>
      <c r="L1884" s="215" t="s">
        <v>508</v>
      </c>
      <c r="M1884" s="331" t="s">
        <v>2547</v>
      </c>
      <c r="P1884" t="s">
        <v>3033</v>
      </c>
      <c r="Q1884" s="65" t="s">
        <v>1766</v>
      </c>
      <c r="R1884" s="65" t="s">
        <v>115</v>
      </c>
    </row>
    <row r="1885" spans="1:18">
      <c r="A1885" s="189" t="s">
        <v>1233</v>
      </c>
      <c r="B1885" s="216">
        <v>25430</v>
      </c>
      <c r="C1885" s="40" t="s">
        <v>2951</v>
      </c>
      <c r="D1885" s="216">
        <v>931170</v>
      </c>
      <c r="E1885" s="40" t="s">
        <v>1515</v>
      </c>
      <c r="F1885" s="216"/>
      <c r="G1885" s="40" t="s">
        <v>1377</v>
      </c>
      <c r="H1885" s="329">
        <v>513000</v>
      </c>
      <c r="I1885" s="328" t="s">
        <v>469</v>
      </c>
      <c r="J1885" s="61">
        <v>931170</v>
      </c>
      <c r="K1885" s="63" t="s">
        <v>47</v>
      </c>
      <c r="L1885" s="215" t="s">
        <v>508</v>
      </c>
      <c r="M1885" s="331" t="s">
        <v>2547</v>
      </c>
      <c r="P1885" t="s">
        <v>3087</v>
      </c>
      <c r="Q1885" s="65" t="s">
        <v>1766</v>
      </c>
      <c r="R1885" s="65" t="s">
        <v>115</v>
      </c>
    </row>
    <row r="1886" spans="1:18">
      <c r="A1886" s="189" t="s">
        <v>2218</v>
      </c>
      <c r="B1886" s="216">
        <v>25430</v>
      </c>
      <c r="C1886" s="40" t="s">
        <v>2951</v>
      </c>
      <c r="D1886" s="216">
        <v>931170</v>
      </c>
      <c r="E1886" s="40" t="s">
        <v>1515</v>
      </c>
      <c r="F1886" s="216" t="s">
        <v>1131</v>
      </c>
      <c r="G1886" s="40" t="s">
        <v>2953</v>
      </c>
      <c r="H1886" s="329">
        <v>513000</v>
      </c>
      <c r="I1886" s="328" t="s">
        <v>469</v>
      </c>
      <c r="J1886" s="61">
        <v>931170</v>
      </c>
      <c r="K1886" s="63" t="s">
        <v>47</v>
      </c>
      <c r="L1886" s="215" t="s">
        <v>508</v>
      </c>
      <c r="M1886" s="331" t="s">
        <v>2547</v>
      </c>
      <c r="P1886" t="s">
        <v>3119</v>
      </c>
      <c r="Q1886" s="65" t="s">
        <v>1766</v>
      </c>
      <c r="R1886" s="65" t="s">
        <v>115</v>
      </c>
    </row>
    <row r="1887" spans="1:18">
      <c r="A1887" s="189" t="s">
        <v>1468</v>
      </c>
      <c r="B1887" s="216">
        <v>25430</v>
      </c>
      <c r="C1887" s="40" t="s">
        <v>2951</v>
      </c>
      <c r="D1887" s="216">
        <v>931170</v>
      </c>
      <c r="E1887" s="40" t="s">
        <v>1515</v>
      </c>
      <c r="F1887" s="216" t="s">
        <v>527</v>
      </c>
      <c r="G1887" s="40" t="s">
        <v>2927</v>
      </c>
      <c r="H1887" s="329">
        <v>513000</v>
      </c>
      <c r="I1887" s="328" t="s">
        <v>469</v>
      </c>
      <c r="J1887" s="61">
        <v>931170</v>
      </c>
      <c r="K1887" s="63" t="s">
        <v>47</v>
      </c>
      <c r="L1887" s="215" t="s">
        <v>508</v>
      </c>
      <c r="M1887" s="331" t="s">
        <v>2547</v>
      </c>
      <c r="P1887" t="s">
        <v>3156</v>
      </c>
      <c r="Q1887" s="65" t="s">
        <v>1766</v>
      </c>
      <c r="R1887" s="65" t="s">
        <v>115</v>
      </c>
    </row>
    <row r="1888" spans="1:18">
      <c r="A1888" s="189" t="s">
        <v>1098</v>
      </c>
      <c r="B1888" s="216">
        <v>25420</v>
      </c>
      <c r="C1888" s="40" t="s">
        <v>449</v>
      </c>
      <c r="D1888" s="216">
        <v>931180</v>
      </c>
      <c r="E1888" s="40" t="s">
        <v>449</v>
      </c>
      <c r="F1888" s="216"/>
      <c r="G1888" s="40" t="s">
        <v>1377</v>
      </c>
      <c r="H1888" s="329">
        <v>513000</v>
      </c>
      <c r="I1888" s="328" t="s">
        <v>469</v>
      </c>
      <c r="J1888" s="61">
        <v>931180</v>
      </c>
      <c r="K1888" s="63" t="s">
        <v>449</v>
      </c>
      <c r="L1888" s="215" t="s">
        <v>505</v>
      </c>
      <c r="M1888" s="331" t="s">
        <v>2547</v>
      </c>
      <c r="P1888" t="s">
        <v>3190</v>
      </c>
      <c r="Q1888" s="65" t="s">
        <v>1766</v>
      </c>
      <c r="R1888" s="65" t="s">
        <v>115</v>
      </c>
    </row>
    <row r="1889" spans="1:18">
      <c r="A1889" s="189" t="s">
        <v>1059</v>
      </c>
      <c r="B1889" s="216">
        <v>25420</v>
      </c>
      <c r="C1889" s="40" t="s">
        <v>449</v>
      </c>
      <c r="D1889" s="216">
        <v>931182</v>
      </c>
      <c r="E1889" s="40" t="s">
        <v>1056</v>
      </c>
      <c r="F1889" s="216"/>
      <c r="G1889" s="40" t="s">
        <v>1377</v>
      </c>
      <c r="H1889" s="329">
        <v>513000</v>
      </c>
      <c r="I1889" s="328" t="s">
        <v>469</v>
      </c>
      <c r="J1889" s="61">
        <v>931180</v>
      </c>
      <c r="K1889" s="63" t="s">
        <v>449</v>
      </c>
      <c r="L1889" s="215" t="s">
        <v>1056</v>
      </c>
      <c r="M1889" s="331" t="s">
        <v>2547</v>
      </c>
      <c r="P1889" t="s">
        <v>3217</v>
      </c>
      <c r="Q1889" s="65" t="s">
        <v>1766</v>
      </c>
      <c r="R1889" s="65" t="s">
        <v>115</v>
      </c>
    </row>
    <row r="1890" spans="1:18">
      <c r="A1890" s="189" t="s">
        <v>992</v>
      </c>
      <c r="B1890" s="216">
        <v>25400</v>
      </c>
      <c r="C1890" s="40" t="s">
        <v>2923</v>
      </c>
      <c r="D1890" s="216">
        <v>931183</v>
      </c>
      <c r="E1890" s="40" t="s">
        <v>2929</v>
      </c>
      <c r="F1890" s="216"/>
      <c r="G1890" s="40" t="s">
        <v>1377</v>
      </c>
      <c r="H1890" s="329">
        <v>513000</v>
      </c>
      <c r="I1890" s="328" t="s">
        <v>469</v>
      </c>
      <c r="J1890" s="61">
        <v>931104</v>
      </c>
      <c r="K1890" s="63" t="s">
        <v>1766</v>
      </c>
      <c r="L1890" s="215" t="s">
        <v>1775</v>
      </c>
      <c r="M1890" s="331" t="s">
        <v>2547</v>
      </c>
      <c r="P1890" t="s">
        <v>3234</v>
      </c>
      <c r="Q1890" s="65" t="s">
        <v>1766</v>
      </c>
      <c r="R1890" s="65" t="s">
        <v>115</v>
      </c>
    </row>
    <row r="1891" spans="1:18">
      <c r="A1891" s="189" t="s">
        <v>1034</v>
      </c>
      <c r="B1891" s="216">
        <v>25420</v>
      </c>
      <c r="C1891" s="40" t="s">
        <v>449</v>
      </c>
      <c r="D1891" s="216">
        <v>931186</v>
      </c>
      <c r="E1891" s="40" t="s">
        <v>504</v>
      </c>
      <c r="F1891" s="216"/>
      <c r="G1891" s="40" t="s">
        <v>1377</v>
      </c>
      <c r="H1891" s="329">
        <v>513000</v>
      </c>
      <c r="I1891" s="328" t="s">
        <v>469</v>
      </c>
      <c r="J1891" s="61">
        <v>931180</v>
      </c>
      <c r="K1891" s="63" t="s">
        <v>449</v>
      </c>
      <c r="L1891" s="215" t="s">
        <v>504</v>
      </c>
      <c r="M1891" s="331" t="s">
        <v>2547</v>
      </c>
      <c r="P1891" t="s">
        <v>3248</v>
      </c>
      <c r="Q1891" s="65" t="s">
        <v>1766</v>
      </c>
      <c r="R1891" s="65" t="s">
        <v>115</v>
      </c>
    </row>
    <row r="1892" spans="1:18">
      <c r="A1892" s="189" t="s">
        <v>1083</v>
      </c>
      <c r="B1892" s="216">
        <v>25420</v>
      </c>
      <c r="C1892" s="40" t="s">
        <v>449</v>
      </c>
      <c r="D1892" s="216">
        <v>931189</v>
      </c>
      <c r="E1892" s="40" t="s">
        <v>502</v>
      </c>
      <c r="F1892" s="216"/>
      <c r="G1892" s="40" t="s">
        <v>1377</v>
      </c>
      <c r="H1892" s="329">
        <v>513000</v>
      </c>
      <c r="I1892" s="328" t="s">
        <v>469</v>
      </c>
      <c r="J1892" s="61">
        <v>931180</v>
      </c>
      <c r="K1892" s="63" t="s">
        <v>449</v>
      </c>
      <c r="L1892" s="215" t="s">
        <v>502</v>
      </c>
      <c r="M1892" s="331" t="s">
        <v>2547</v>
      </c>
      <c r="P1892" t="s">
        <v>3274</v>
      </c>
      <c r="Q1892" s="65" t="s">
        <v>1766</v>
      </c>
      <c r="R1892" s="65" t="s">
        <v>115</v>
      </c>
    </row>
    <row r="1893" spans="1:18">
      <c r="A1893" s="189" t="s">
        <v>624</v>
      </c>
      <c r="B1893" s="216">
        <v>25400</v>
      </c>
      <c r="C1893" s="40" t="s">
        <v>2923</v>
      </c>
      <c r="D1893" s="216">
        <v>931200</v>
      </c>
      <c r="E1893" s="40" t="s">
        <v>2930</v>
      </c>
      <c r="F1893" s="216"/>
      <c r="G1893" s="40" t="s">
        <v>1377</v>
      </c>
      <c r="H1893" s="329">
        <v>513000</v>
      </c>
      <c r="I1893" s="328" t="s">
        <v>469</v>
      </c>
      <c r="J1893" s="61">
        <v>931104</v>
      </c>
      <c r="K1893" s="63" t="s">
        <v>450</v>
      </c>
      <c r="L1893" s="215" t="s">
        <v>1776</v>
      </c>
      <c r="M1893" s="331" t="s">
        <v>2547</v>
      </c>
      <c r="P1893" t="s">
        <v>3343</v>
      </c>
      <c r="Q1893" s="65" t="s">
        <v>1766</v>
      </c>
      <c r="R1893" s="65" t="s">
        <v>115</v>
      </c>
    </row>
    <row r="1894" spans="1:18">
      <c r="A1894" s="189" t="s">
        <v>2155</v>
      </c>
      <c r="B1894" s="216">
        <v>25400</v>
      </c>
      <c r="C1894" s="40" t="s">
        <v>2923</v>
      </c>
      <c r="D1894" s="216">
        <v>931205</v>
      </c>
      <c r="E1894" s="40" t="s">
        <v>2237</v>
      </c>
      <c r="F1894" s="216" t="s">
        <v>1377</v>
      </c>
      <c r="G1894" s="40" t="s">
        <v>1377</v>
      </c>
      <c r="H1894" s="329">
        <v>513000</v>
      </c>
      <c r="I1894" s="328" t="s">
        <v>469</v>
      </c>
      <c r="J1894" s="61">
        <v>931104</v>
      </c>
      <c r="K1894" s="63" t="s">
        <v>449</v>
      </c>
      <c r="L1894" s="215" t="s">
        <v>2237</v>
      </c>
      <c r="M1894" s="331" t="s">
        <v>2547</v>
      </c>
      <c r="P1894" t="s">
        <v>3357</v>
      </c>
      <c r="Q1894" s="65" t="s">
        <v>1766</v>
      </c>
      <c r="R1894" s="65" t="s">
        <v>115</v>
      </c>
    </row>
    <row r="1895" spans="1:18">
      <c r="A1895" s="189" t="s">
        <v>1017</v>
      </c>
      <c r="B1895" s="216">
        <v>25400</v>
      </c>
      <c r="C1895" s="40" t="s">
        <v>2923</v>
      </c>
      <c r="D1895" s="216">
        <v>931210</v>
      </c>
      <c r="E1895" s="40" t="s">
        <v>510</v>
      </c>
      <c r="F1895" s="216"/>
      <c r="G1895" s="40" t="s">
        <v>1377</v>
      </c>
      <c r="H1895" s="329">
        <v>513000</v>
      </c>
      <c r="I1895" s="328" t="s">
        <v>469</v>
      </c>
      <c r="J1895" s="61">
        <v>931104</v>
      </c>
      <c r="K1895" s="63" t="s">
        <v>450</v>
      </c>
      <c r="L1895" s="215" t="s">
        <v>510</v>
      </c>
      <c r="M1895" s="331" t="s">
        <v>2547</v>
      </c>
      <c r="P1895" t="s">
        <v>3360</v>
      </c>
      <c r="Q1895" s="65" t="s">
        <v>1766</v>
      </c>
      <c r="R1895" s="65" t="s">
        <v>115</v>
      </c>
    </row>
    <row r="1896" spans="1:18">
      <c r="A1896" s="189" t="s">
        <v>532</v>
      </c>
      <c r="B1896" s="216">
        <v>25400</v>
      </c>
      <c r="C1896" s="40" t="s">
        <v>2923</v>
      </c>
      <c r="D1896" s="216">
        <v>931220</v>
      </c>
      <c r="E1896" s="40" t="s">
        <v>529</v>
      </c>
      <c r="F1896" s="216"/>
      <c r="G1896" s="40" t="s">
        <v>1377</v>
      </c>
      <c r="H1896" s="329">
        <v>513000</v>
      </c>
      <c r="I1896" s="328" t="s">
        <v>469</v>
      </c>
      <c r="J1896" s="61">
        <v>931104</v>
      </c>
      <c r="K1896" s="63" t="s">
        <v>1766</v>
      </c>
      <c r="L1896" s="215" t="s">
        <v>117</v>
      </c>
      <c r="M1896" s="331" t="s">
        <v>2547</v>
      </c>
      <c r="P1896" t="s">
        <v>3394</v>
      </c>
      <c r="Q1896" s="65" t="s">
        <v>1766</v>
      </c>
      <c r="R1896" s="65" t="s">
        <v>115</v>
      </c>
    </row>
    <row r="1897" spans="1:18">
      <c r="A1897" s="189" t="s">
        <v>834</v>
      </c>
      <c r="B1897" s="216">
        <v>25400</v>
      </c>
      <c r="C1897" s="40" t="s">
        <v>2923</v>
      </c>
      <c r="D1897" s="216">
        <v>931230</v>
      </c>
      <c r="E1897" s="40" t="s">
        <v>2931</v>
      </c>
      <c r="F1897" s="216"/>
      <c r="G1897" s="40" t="s">
        <v>1377</v>
      </c>
      <c r="H1897" s="329">
        <v>513000</v>
      </c>
      <c r="I1897" s="328" t="s">
        <v>469</v>
      </c>
      <c r="J1897" s="61">
        <v>931104</v>
      </c>
      <c r="K1897" s="63" t="s">
        <v>47</v>
      </c>
      <c r="L1897" s="215" t="s">
        <v>507</v>
      </c>
      <c r="M1897" s="331" t="s">
        <v>2547</v>
      </c>
      <c r="P1897" t="s">
        <v>3439</v>
      </c>
      <c r="Q1897" s="65" t="s">
        <v>1766</v>
      </c>
      <c r="R1897" s="65" t="s">
        <v>115</v>
      </c>
    </row>
    <row r="1898" spans="1:18">
      <c r="A1898" s="189" t="s">
        <v>557</v>
      </c>
      <c r="B1898" s="216">
        <v>25400</v>
      </c>
      <c r="C1898" s="40" t="s">
        <v>2923</v>
      </c>
      <c r="D1898" s="216">
        <v>931235</v>
      </c>
      <c r="E1898" s="40" t="s">
        <v>46</v>
      </c>
      <c r="F1898" s="216"/>
      <c r="G1898" s="40" t="s">
        <v>1377</v>
      </c>
      <c r="H1898" s="329">
        <v>513000</v>
      </c>
      <c r="I1898" s="328" t="s">
        <v>469</v>
      </c>
      <c r="J1898" s="61">
        <v>931104</v>
      </c>
      <c r="K1898" s="63" t="s">
        <v>1766</v>
      </c>
      <c r="L1898" s="215" t="s">
        <v>46</v>
      </c>
      <c r="M1898" s="331" t="s">
        <v>2547</v>
      </c>
      <c r="P1898" s="189" t="s">
        <v>1244</v>
      </c>
      <c r="Q1898" s="63" t="s">
        <v>1524</v>
      </c>
      <c r="R1898" s="215" t="s">
        <v>326</v>
      </c>
    </row>
    <row r="1899" spans="1:18">
      <c r="A1899" s="189" t="s">
        <v>591</v>
      </c>
      <c r="B1899" s="216">
        <v>25400</v>
      </c>
      <c r="C1899" s="40" t="s">
        <v>2923</v>
      </c>
      <c r="D1899" s="216">
        <v>931240</v>
      </c>
      <c r="E1899" s="40" t="s">
        <v>104</v>
      </c>
      <c r="F1899" s="216"/>
      <c r="G1899" s="40" t="s">
        <v>1377</v>
      </c>
      <c r="H1899" s="329">
        <v>513000</v>
      </c>
      <c r="I1899" s="328" t="s">
        <v>469</v>
      </c>
      <c r="J1899" s="61">
        <v>931104</v>
      </c>
      <c r="K1899" s="63" t="s">
        <v>1766</v>
      </c>
      <c r="L1899" s="215" t="s">
        <v>104</v>
      </c>
      <c r="M1899" s="331" t="s">
        <v>2547</v>
      </c>
      <c r="P1899" s="189" t="s">
        <v>353</v>
      </c>
      <c r="Q1899" s="63" t="s">
        <v>1524</v>
      </c>
      <c r="R1899" s="215" t="s">
        <v>326</v>
      </c>
    </row>
    <row r="1900" spans="1:18">
      <c r="A1900" s="189" t="s">
        <v>610</v>
      </c>
      <c r="B1900" s="216">
        <v>25400</v>
      </c>
      <c r="C1900" s="40" t="s">
        <v>2923</v>
      </c>
      <c r="D1900" s="216">
        <v>931245</v>
      </c>
      <c r="E1900" s="40" t="s">
        <v>429</v>
      </c>
      <c r="F1900" s="216"/>
      <c r="G1900" s="40" t="s">
        <v>1377</v>
      </c>
      <c r="H1900" s="329">
        <v>513000</v>
      </c>
      <c r="I1900" s="328" t="s">
        <v>469</v>
      </c>
      <c r="J1900" s="61">
        <v>931104</v>
      </c>
      <c r="K1900" s="63" t="s">
        <v>1766</v>
      </c>
      <c r="L1900" s="215" t="s">
        <v>429</v>
      </c>
      <c r="M1900" s="331" t="s">
        <v>2547</v>
      </c>
      <c r="P1900" s="189" t="s">
        <v>330</v>
      </c>
      <c r="Q1900" s="63" t="s">
        <v>1524</v>
      </c>
      <c r="R1900" s="215" t="s">
        <v>326</v>
      </c>
    </row>
    <row r="1901" spans="1:18">
      <c r="A1901" s="189" t="s">
        <v>643</v>
      </c>
      <c r="B1901" s="216">
        <v>25400</v>
      </c>
      <c r="C1901" s="40" t="s">
        <v>2923</v>
      </c>
      <c r="D1901" s="216">
        <v>931250</v>
      </c>
      <c r="E1901" s="40" t="s">
        <v>430</v>
      </c>
      <c r="F1901" s="216"/>
      <c r="G1901" s="40" t="s">
        <v>1377</v>
      </c>
      <c r="H1901" s="329">
        <v>513000</v>
      </c>
      <c r="I1901" s="328" t="s">
        <v>469</v>
      </c>
      <c r="J1901" s="61">
        <v>931104</v>
      </c>
      <c r="K1901" s="63" t="s">
        <v>1766</v>
      </c>
      <c r="L1901" s="215" t="s">
        <v>430</v>
      </c>
      <c r="M1901" s="331" t="s">
        <v>2547</v>
      </c>
      <c r="P1901" s="189" t="s">
        <v>342</v>
      </c>
      <c r="Q1901" s="63" t="s">
        <v>1524</v>
      </c>
      <c r="R1901" s="215" t="s">
        <v>326</v>
      </c>
    </row>
    <row r="1902" spans="1:18">
      <c r="A1902" s="189" t="s">
        <v>659</v>
      </c>
      <c r="B1902" s="216">
        <v>25400</v>
      </c>
      <c r="C1902" s="40" t="s">
        <v>2923</v>
      </c>
      <c r="D1902" s="216">
        <v>931260</v>
      </c>
      <c r="E1902" s="40" t="s">
        <v>115</v>
      </c>
      <c r="F1902" s="216"/>
      <c r="G1902" s="40" t="s">
        <v>1377</v>
      </c>
      <c r="H1902" s="329">
        <v>513000</v>
      </c>
      <c r="I1902" s="328" t="s">
        <v>469</v>
      </c>
      <c r="J1902" s="61">
        <v>931104</v>
      </c>
      <c r="K1902" s="63" t="s">
        <v>1766</v>
      </c>
      <c r="L1902" s="215" t="s">
        <v>115</v>
      </c>
      <c r="M1902" s="331" t="s">
        <v>2547</v>
      </c>
      <c r="P1902" s="189" t="s">
        <v>332</v>
      </c>
      <c r="Q1902" s="63" t="s">
        <v>1524</v>
      </c>
      <c r="R1902" s="215" t="s">
        <v>326</v>
      </c>
    </row>
    <row r="1903" spans="1:18">
      <c r="A1903" s="189" t="s">
        <v>1352</v>
      </c>
      <c r="B1903" s="216">
        <v>25400</v>
      </c>
      <c r="C1903" s="40" t="s">
        <v>2923</v>
      </c>
      <c r="D1903" s="216">
        <v>931265</v>
      </c>
      <c r="E1903" s="40" t="s">
        <v>2932</v>
      </c>
      <c r="F1903" s="216"/>
      <c r="G1903" s="40" t="s">
        <v>1377</v>
      </c>
      <c r="H1903" s="329">
        <v>513000</v>
      </c>
      <c r="I1903" s="328" t="s">
        <v>469</v>
      </c>
      <c r="J1903" s="61">
        <v>931104</v>
      </c>
      <c r="K1903" s="63" t="s">
        <v>1766</v>
      </c>
      <c r="L1903" s="215" t="s">
        <v>1339</v>
      </c>
      <c r="M1903" s="331" t="s">
        <v>2547</v>
      </c>
      <c r="P1903" s="189" t="s">
        <v>2030</v>
      </c>
      <c r="Q1903" s="63" t="s">
        <v>1524</v>
      </c>
      <c r="R1903" s="215" t="s">
        <v>326</v>
      </c>
    </row>
    <row r="1904" spans="1:18">
      <c r="A1904" s="189" t="s">
        <v>1004</v>
      </c>
      <c r="B1904" s="216">
        <v>25400</v>
      </c>
      <c r="C1904" s="40" t="s">
        <v>2923</v>
      </c>
      <c r="D1904" s="216">
        <v>931300</v>
      </c>
      <c r="E1904" s="40" t="s">
        <v>1800</v>
      </c>
      <c r="F1904" s="216"/>
      <c r="G1904" s="40" t="s">
        <v>1377</v>
      </c>
      <c r="H1904" s="329">
        <v>513000</v>
      </c>
      <c r="I1904" s="328" t="s">
        <v>469</v>
      </c>
      <c r="J1904" s="61">
        <v>931104</v>
      </c>
      <c r="K1904" s="63" t="s">
        <v>450</v>
      </c>
      <c r="L1904" s="215" t="s">
        <v>1778</v>
      </c>
      <c r="M1904" s="331" t="s">
        <v>2547</v>
      </c>
      <c r="P1904" s="189" t="s">
        <v>354</v>
      </c>
      <c r="Q1904" s="63" t="s">
        <v>1524</v>
      </c>
      <c r="R1904" s="215" t="s">
        <v>326</v>
      </c>
    </row>
    <row r="1905" spans="1:18">
      <c r="A1905" s="189" t="s">
        <v>2759</v>
      </c>
      <c r="B1905" s="350">
        <v>25400</v>
      </c>
      <c r="C1905" s="40" t="s">
        <v>2923</v>
      </c>
      <c r="D1905" s="350">
        <v>931301</v>
      </c>
      <c r="E1905" s="40" t="s">
        <v>2933</v>
      </c>
      <c r="F1905" s="350"/>
      <c r="G1905" s="40" t="s">
        <v>1377</v>
      </c>
      <c r="H1905" s="329">
        <v>513000</v>
      </c>
      <c r="I1905" s="328" t="s">
        <v>469</v>
      </c>
      <c r="J1905" s="351">
        <v>931104</v>
      </c>
      <c r="K1905" s="63" t="s">
        <v>23</v>
      </c>
      <c r="L1905" s="215" t="s">
        <v>433</v>
      </c>
      <c r="M1905" s="331" t="s">
        <v>2547</v>
      </c>
      <c r="P1905" s="189" t="s">
        <v>346</v>
      </c>
      <c r="Q1905" s="63" t="s">
        <v>1524</v>
      </c>
      <c r="R1905" s="215" t="s">
        <v>326</v>
      </c>
    </row>
    <row r="1906" spans="1:18">
      <c r="A1906" s="189" t="s">
        <v>923</v>
      </c>
      <c r="B1906" s="216">
        <v>25400</v>
      </c>
      <c r="C1906" s="40" t="s">
        <v>2923</v>
      </c>
      <c r="D1906" s="216">
        <v>931400</v>
      </c>
      <c r="E1906" s="40" t="s">
        <v>2934</v>
      </c>
      <c r="F1906" s="216" t="s">
        <v>518</v>
      </c>
      <c r="G1906" s="40" t="s">
        <v>2935</v>
      </c>
      <c r="H1906" s="329">
        <v>513000</v>
      </c>
      <c r="I1906" s="328" t="s">
        <v>469</v>
      </c>
      <c r="J1906" s="61">
        <v>931104</v>
      </c>
      <c r="K1906" s="63" t="s">
        <v>1524</v>
      </c>
      <c r="L1906" s="215" t="s">
        <v>326</v>
      </c>
      <c r="M1906" s="331" t="s">
        <v>2547</v>
      </c>
      <c r="P1906" s="189" t="s">
        <v>344</v>
      </c>
      <c r="Q1906" s="63" t="s">
        <v>1524</v>
      </c>
      <c r="R1906" s="215" t="s">
        <v>326</v>
      </c>
    </row>
    <row r="1907" spans="1:18">
      <c r="A1907" s="189" t="s">
        <v>908</v>
      </c>
      <c r="B1907" s="216">
        <v>25400</v>
      </c>
      <c r="C1907" s="40" t="s">
        <v>2923</v>
      </c>
      <c r="D1907" s="216">
        <v>931400</v>
      </c>
      <c r="E1907" s="40" t="s">
        <v>2934</v>
      </c>
      <c r="F1907" s="216" t="s">
        <v>517</v>
      </c>
      <c r="G1907" s="40" t="s">
        <v>2936</v>
      </c>
      <c r="H1907" s="329">
        <v>513000</v>
      </c>
      <c r="I1907" s="328" t="s">
        <v>469</v>
      </c>
      <c r="J1907" s="61">
        <v>931104</v>
      </c>
      <c r="K1907" s="63" t="s">
        <v>1524</v>
      </c>
      <c r="L1907" s="215" t="s">
        <v>1224</v>
      </c>
      <c r="M1907" s="331" t="s">
        <v>2547</v>
      </c>
      <c r="P1907" s="189" t="s">
        <v>2281</v>
      </c>
      <c r="Q1907" s="63" t="s">
        <v>1524</v>
      </c>
      <c r="R1907" s="215" t="s">
        <v>326</v>
      </c>
    </row>
    <row r="1908" spans="1:18">
      <c r="A1908" s="189" t="s">
        <v>869</v>
      </c>
      <c r="B1908" s="216">
        <v>25400</v>
      </c>
      <c r="C1908" s="40" t="s">
        <v>2923</v>
      </c>
      <c r="D1908" s="216">
        <v>931400</v>
      </c>
      <c r="E1908" s="40" t="s">
        <v>2934</v>
      </c>
      <c r="F1908" s="216" t="s">
        <v>514</v>
      </c>
      <c r="G1908" s="40" t="s">
        <v>2838</v>
      </c>
      <c r="H1908" s="329">
        <v>513000</v>
      </c>
      <c r="I1908" s="328" t="s">
        <v>469</v>
      </c>
      <c r="J1908" s="61">
        <v>931104</v>
      </c>
      <c r="K1908" s="63" t="s">
        <v>1524</v>
      </c>
      <c r="L1908" s="397" t="s">
        <v>295</v>
      </c>
      <c r="M1908" s="331" t="s">
        <v>2547</v>
      </c>
      <c r="P1908" s="189" t="s">
        <v>926</v>
      </c>
      <c r="Q1908" s="63" t="s">
        <v>1524</v>
      </c>
      <c r="R1908" s="215" t="s">
        <v>326</v>
      </c>
    </row>
    <row r="1909" spans="1:18">
      <c r="A1909" s="189" t="s">
        <v>884</v>
      </c>
      <c r="B1909" s="216">
        <v>25400</v>
      </c>
      <c r="C1909" s="40" t="s">
        <v>2923</v>
      </c>
      <c r="D1909" s="216">
        <v>931400</v>
      </c>
      <c r="E1909" s="40" t="s">
        <v>2934</v>
      </c>
      <c r="F1909" s="216" t="s">
        <v>515</v>
      </c>
      <c r="G1909" s="40" t="s">
        <v>2937</v>
      </c>
      <c r="H1909" s="329">
        <v>513000</v>
      </c>
      <c r="I1909" s="328" t="s">
        <v>469</v>
      </c>
      <c r="J1909" s="61">
        <v>931104</v>
      </c>
      <c r="K1909" s="63" t="s">
        <v>1524</v>
      </c>
      <c r="L1909" s="215" t="s">
        <v>445</v>
      </c>
      <c r="M1909" s="331" t="s">
        <v>2547</v>
      </c>
      <c r="P1909" s="189" t="s">
        <v>349</v>
      </c>
      <c r="Q1909" s="63" t="s">
        <v>1524</v>
      </c>
      <c r="R1909" s="215" t="s">
        <v>326</v>
      </c>
    </row>
    <row r="1910" spans="1:18">
      <c r="A1910" s="189" t="s">
        <v>856</v>
      </c>
      <c r="B1910" s="216">
        <v>25400</v>
      </c>
      <c r="C1910" s="40" t="s">
        <v>2923</v>
      </c>
      <c r="D1910" s="216">
        <v>931400</v>
      </c>
      <c r="E1910" s="40" t="s">
        <v>2934</v>
      </c>
      <c r="F1910" s="216" t="s">
        <v>513</v>
      </c>
      <c r="G1910" s="40" t="s">
        <v>2938</v>
      </c>
      <c r="H1910" s="329">
        <v>513000</v>
      </c>
      <c r="I1910" s="328" t="s">
        <v>469</v>
      </c>
      <c r="J1910" s="61">
        <v>931104</v>
      </c>
      <c r="K1910" s="63" t="s">
        <v>1524</v>
      </c>
      <c r="L1910" s="215" t="s">
        <v>446</v>
      </c>
      <c r="M1910" s="331" t="s">
        <v>2547</v>
      </c>
      <c r="P1910" s="189" t="s">
        <v>355</v>
      </c>
      <c r="Q1910" s="63" t="s">
        <v>1524</v>
      </c>
      <c r="R1910" s="215" t="s">
        <v>326</v>
      </c>
    </row>
    <row r="1911" spans="1:18">
      <c r="A1911" s="189" t="s">
        <v>936</v>
      </c>
      <c r="B1911" s="216">
        <v>25400</v>
      </c>
      <c r="C1911" s="40" t="s">
        <v>2923</v>
      </c>
      <c r="D1911" s="216">
        <v>931400</v>
      </c>
      <c r="E1911" s="40" t="s">
        <v>2934</v>
      </c>
      <c r="F1911" s="216" t="s">
        <v>519</v>
      </c>
      <c r="G1911" s="40" t="s">
        <v>2939</v>
      </c>
      <c r="H1911" s="329">
        <v>513000</v>
      </c>
      <c r="I1911" s="328" t="s">
        <v>469</v>
      </c>
      <c r="J1911" s="61">
        <v>931104</v>
      </c>
      <c r="K1911" s="63" t="s">
        <v>1524</v>
      </c>
      <c r="L1911" s="215" t="s">
        <v>359</v>
      </c>
      <c r="M1911" s="331" t="s">
        <v>2547</v>
      </c>
      <c r="P1911" s="189" t="s">
        <v>922</v>
      </c>
      <c r="Q1911" s="63" t="s">
        <v>1524</v>
      </c>
      <c r="R1911" s="215" t="s">
        <v>326</v>
      </c>
    </row>
    <row r="1912" spans="1:18">
      <c r="A1912" s="189" t="s">
        <v>956</v>
      </c>
      <c r="B1912" s="216">
        <v>25400</v>
      </c>
      <c r="C1912" s="40" t="s">
        <v>2923</v>
      </c>
      <c r="D1912" s="216">
        <v>931400</v>
      </c>
      <c r="E1912" s="40" t="s">
        <v>2934</v>
      </c>
      <c r="F1912" s="216"/>
      <c r="G1912" s="40" t="s">
        <v>1377</v>
      </c>
      <c r="H1912" s="329">
        <v>513000</v>
      </c>
      <c r="I1912" s="328" t="s">
        <v>469</v>
      </c>
      <c r="J1912" s="61">
        <v>931104</v>
      </c>
      <c r="K1912" s="63" t="s">
        <v>1524</v>
      </c>
      <c r="L1912" s="215" t="s">
        <v>1913</v>
      </c>
      <c r="M1912" s="331" t="s">
        <v>2547</v>
      </c>
      <c r="P1912" s="189" t="s">
        <v>333</v>
      </c>
      <c r="Q1912" s="63" t="s">
        <v>1524</v>
      </c>
      <c r="R1912" s="215" t="s">
        <v>326</v>
      </c>
    </row>
    <row r="1913" spans="1:18">
      <c r="A1913" s="189" t="s">
        <v>978</v>
      </c>
      <c r="B1913" s="216">
        <v>25400</v>
      </c>
      <c r="C1913" s="40" t="s">
        <v>2923</v>
      </c>
      <c r="D1913" s="216">
        <v>931400</v>
      </c>
      <c r="E1913" s="40" t="s">
        <v>2934</v>
      </c>
      <c r="F1913" s="216" t="s">
        <v>520</v>
      </c>
      <c r="G1913" s="40" t="s">
        <v>2940</v>
      </c>
      <c r="H1913" s="329">
        <v>513000</v>
      </c>
      <c r="I1913" s="328" t="s">
        <v>469</v>
      </c>
      <c r="J1913" s="61">
        <v>931104</v>
      </c>
      <c r="K1913" s="63" t="s">
        <v>1524</v>
      </c>
      <c r="L1913" s="215" t="s">
        <v>447</v>
      </c>
      <c r="M1913" s="331" t="s">
        <v>2547</v>
      </c>
      <c r="P1913" s="189" t="s">
        <v>358</v>
      </c>
      <c r="Q1913" s="63" t="s">
        <v>1524</v>
      </c>
      <c r="R1913" s="215" t="s">
        <v>326</v>
      </c>
    </row>
    <row r="1914" spans="1:18">
      <c r="A1914" s="189" t="s">
        <v>1610</v>
      </c>
      <c r="B1914" s="216">
        <v>25400</v>
      </c>
      <c r="C1914" s="40" t="s">
        <v>2923</v>
      </c>
      <c r="D1914" s="216">
        <v>931400</v>
      </c>
      <c r="E1914" s="40" t="s">
        <v>2934</v>
      </c>
      <c r="F1914" s="216" t="s">
        <v>1130</v>
      </c>
      <c r="G1914" s="40" t="s">
        <v>2943</v>
      </c>
      <c r="H1914" s="329">
        <v>513000</v>
      </c>
      <c r="I1914" s="328" t="s">
        <v>469</v>
      </c>
      <c r="J1914" s="61">
        <v>931104</v>
      </c>
      <c r="K1914" s="63" t="s">
        <v>1524</v>
      </c>
      <c r="L1914" s="215" t="s">
        <v>1455</v>
      </c>
      <c r="M1914" s="331" t="s">
        <v>2547</v>
      </c>
      <c r="P1914" s="189" t="s">
        <v>1509</v>
      </c>
      <c r="Q1914" s="63" t="s">
        <v>1524</v>
      </c>
      <c r="R1914" s="215" t="s">
        <v>326</v>
      </c>
    </row>
    <row r="1915" spans="1:18">
      <c r="A1915" s="189" t="s">
        <v>897</v>
      </c>
      <c r="B1915" s="216">
        <v>25400</v>
      </c>
      <c r="C1915" s="40" t="s">
        <v>2923</v>
      </c>
      <c r="D1915" s="216">
        <v>931400</v>
      </c>
      <c r="E1915" s="40" t="s">
        <v>2934</v>
      </c>
      <c r="F1915" s="216" t="s">
        <v>516</v>
      </c>
      <c r="G1915" s="40" t="s">
        <v>2944</v>
      </c>
      <c r="H1915" s="329">
        <v>513000</v>
      </c>
      <c r="I1915" s="328" t="s">
        <v>469</v>
      </c>
      <c r="J1915" s="61">
        <v>931104</v>
      </c>
      <c r="K1915" s="63" t="s">
        <v>1524</v>
      </c>
      <c r="L1915" s="215" t="s">
        <v>448</v>
      </c>
      <c r="M1915" s="331" t="s">
        <v>2547</v>
      </c>
      <c r="P1915" s="189" t="s">
        <v>933</v>
      </c>
      <c r="Q1915" s="63" t="s">
        <v>1524</v>
      </c>
      <c r="R1915" s="215" t="s">
        <v>326</v>
      </c>
    </row>
    <row r="1916" spans="1:18">
      <c r="A1916" s="189" t="s">
        <v>1115</v>
      </c>
      <c r="B1916" s="216">
        <v>25420</v>
      </c>
      <c r="C1916" s="40" t="s">
        <v>449</v>
      </c>
      <c r="D1916" s="216">
        <v>931401</v>
      </c>
      <c r="E1916" s="40" t="s">
        <v>2950</v>
      </c>
      <c r="F1916" s="216"/>
      <c r="G1916" s="40" t="s">
        <v>1377</v>
      </c>
      <c r="H1916" s="329">
        <v>513000</v>
      </c>
      <c r="I1916" s="328" t="s">
        <v>469</v>
      </c>
      <c r="J1916" s="61">
        <v>931180</v>
      </c>
      <c r="K1916" s="63" t="s">
        <v>449</v>
      </c>
      <c r="L1916" s="215" t="s">
        <v>503</v>
      </c>
      <c r="M1916" s="331" t="s">
        <v>2547</v>
      </c>
      <c r="P1916" s="189" t="s">
        <v>2882</v>
      </c>
      <c r="Q1916" s="63" t="s">
        <v>1524</v>
      </c>
      <c r="R1916" s="215" t="s">
        <v>326</v>
      </c>
    </row>
    <row r="1917" spans="1:18">
      <c r="A1917" s="189" t="s">
        <v>2425</v>
      </c>
      <c r="B1917" s="309">
        <v>25620</v>
      </c>
      <c r="C1917" s="40" t="s">
        <v>2347</v>
      </c>
      <c r="D1917" s="310">
        <v>931750</v>
      </c>
      <c r="E1917" s="40" t="s">
        <v>2347</v>
      </c>
      <c r="F1917" s="310"/>
      <c r="G1917" s="40" t="s">
        <v>1377</v>
      </c>
      <c r="H1917" s="340">
        <v>513000</v>
      </c>
      <c r="I1917" s="328" t="s">
        <v>469</v>
      </c>
      <c r="J1917" s="310">
        <v>931750</v>
      </c>
      <c r="K1917" s="307" t="s">
        <v>1524</v>
      </c>
      <c r="L1917" s="308" t="s">
        <v>448</v>
      </c>
      <c r="M1917" s="331" t="s">
        <v>2547</v>
      </c>
      <c r="P1917" s="189" t="s">
        <v>1462</v>
      </c>
      <c r="Q1917" s="63" t="s">
        <v>1524</v>
      </c>
      <c r="R1917" s="215" t="s">
        <v>326</v>
      </c>
    </row>
    <row r="1918" spans="1:18">
      <c r="A1918" s="189" t="s">
        <v>2561</v>
      </c>
      <c r="B1918" s="216">
        <v>25400</v>
      </c>
      <c r="C1918" s="40" t="s">
        <v>2923</v>
      </c>
      <c r="D1918" s="216">
        <v>931183</v>
      </c>
      <c r="E1918" s="40" t="s">
        <v>2929</v>
      </c>
      <c r="F1918" s="216"/>
      <c r="G1918" s="40" t="s">
        <v>1377</v>
      </c>
      <c r="H1918" s="216">
        <v>523380</v>
      </c>
      <c r="I1918" s="328" t="s">
        <v>2960</v>
      </c>
      <c r="J1918" s="61">
        <v>931104</v>
      </c>
      <c r="K1918" s="63" t="s">
        <v>1766</v>
      </c>
      <c r="L1918" s="215" t="s">
        <v>1775</v>
      </c>
      <c r="M1918" s="218" t="s">
        <v>2134</v>
      </c>
      <c r="P1918" s="189" t="s">
        <v>341</v>
      </c>
      <c r="Q1918" s="63" t="s">
        <v>1524</v>
      </c>
      <c r="R1918" s="215" t="s">
        <v>326</v>
      </c>
    </row>
    <row r="1919" spans="1:18">
      <c r="A1919" s="189" t="s">
        <v>2555</v>
      </c>
      <c r="B1919" s="216">
        <v>25400</v>
      </c>
      <c r="C1919" s="40" t="s">
        <v>2923</v>
      </c>
      <c r="D1919" s="216">
        <v>931235</v>
      </c>
      <c r="E1919" s="40" t="s">
        <v>46</v>
      </c>
      <c r="F1919" s="216" t="s">
        <v>1377</v>
      </c>
      <c r="G1919" s="40" t="s">
        <v>1377</v>
      </c>
      <c r="H1919" s="216">
        <v>523380</v>
      </c>
      <c r="I1919" s="328" t="s">
        <v>2960</v>
      </c>
      <c r="J1919" s="61">
        <v>931104</v>
      </c>
      <c r="K1919" s="341" t="s">
        <v>1766</v>
      </c>
      <c r="L1919" s="342" t="s">
        <v>46</v>
      </c>
      <c r="M1919" s="218" t="s">
        <v>2134</v>
      </c>
      <c r="P1919" s="189" t="s">
        <v>927</v>
      </c>
      <c r="Q1919" s="63" t="s">
        <v>1524</v>
      </c>
      <c r="R1919" s="215" t="s">
        <v>326</v>
      </c>
    </row>
    <row r="1920" spans="1:18">
      <c r="A1920" s="189" t="s">
        <v>2585</v>
      </c>
      <c r="B1920" s="216">
        <v>25420</v>
      </c>
      <c r="C1920" s="40" t="s">
        <v>449</v>
      </c>
      <c r="D1920" s="216">
        <v>931401</v>
      </c>
      <c r="E1920" s="40" t="s">
        <v>2950</v>
      </c>
      <c r="F1920" s="216"/>
      <c r="G1920" s="40" t="s">
        <v>1377</v>
      </c>
      <c r="H1920" s="216">
        <v>523380</v>
      </c>
      <c r="I1920" s="328" t="s">
        <v>2960</v>
      </c>
      <c r="J1920" s="61">
        <v>931180</v>
      </c>
      <c r="K1920" s="63" t="s">
        <v>449</v>
      </c>
      <c r="L1920" s="215" t="s">
        <v>503</v>
      </c>
      <c r="M1920" s="218" t="s">
        <v>2134</v>
      </c>
      <c r="P1920" s="189" t="s">
        <v>347</v>
      </c>
      <c r="Q1920" s="63" t="s">
        <v>1524</v>
      </c>
      <c r="R1920" s="215" t="s">
        <v>326</v>
      </c>
    </row>
    <row r="1921" spans="1:18">
      <c r="A1921" s="189" t="s">
        <v>2379</v>
      </c>
      <c r="B1921" s="216">
        <v>25400</v>
      </c>
      <c r="C1921" s="40" t="s">
        <v>2923</v>
      </c>
      <c r="D1921" s="216">
        <v>931220</v>
      </c>
      <c r="E1921" s="40" t="s">
        <v>529</v>
      </c>
      <c r="F1921" s="216" t="s">
        <v>1377</v>
      </c>
      <c r="G1921" s="40" t="s">
        <v>1377</v>
      </c>
      <c r="H1921" s="323">
        <v>525330</v>
      </c>
      <c r="I1921" s="328" t="s">
        <v>580</v>
      </c>
      <c r="J1921" s="61">
        <v>931104</v>
      </c>
      <c r="K1921" s="63" t="s">
        <v>1766</v>
      </c>
      <c r="L1921" s="215" t="s">
        <v>117</v>
      </c>
      <c r="M1921" s="325" t="s">
        <v>2130</v>
      </c>
      <c r="P1921" s="189" t="s">
        <v>2624</v>
      </c>
      <c r="Q1921" s="63" t="s">
        <v>1524</v>
      </c>
      <c r="R1921" s="215" t="s">
        <v>326</v>
      </c>
    </row>
    <row r="1922" spans="1:18">
      <c r="A1922" s="189" t="s">
        <v>581</v>
      </c>
      <c r="B1922" s="216">
        <v>25400</v>
      </c>
      <c r="C1922" s="40" t="s">
        <v>2923</v>
      </c>
      <c r="D1922" s="216">
        <v>931235</v>
      </c>
      <c r="E1922" s="40" t="s">
        <v>46</v>
      </c>
      <c r="F1922" s="216"/>
      <c r="G1922" s="40" t="s">
        <v>1377</v>
      </c>
      <c r="H1922" s="323">
        <v>525330</v>
      </c>
      <c r="I1922" s="328" t="s">
        <v>580</v>
      </c>
      <c r="J1922" s="61">
        <v>931104</v>
      </c>
      <c r="K1922" s="63" t="s">
        <v>1766</v>
      </c>
      <c r="L1922" s="215" t="s">
        <v>46</v>
      </c>
      <c r="M1922" s="325" t="s">
        <v>2130</v>
      </c>
      <c r="P1922" s="189" t="s">
        <v>928</v>
      </c>
      <c r="Q1922" s="63" t="s">
        <v>1524</v>
      </c>
      <c r="R1922" s="215" t="s">
        <v>326</v>
      </c>
    </row>
    <row r="1923" spans="1:18">
      <c r="A1923" s="189" t="s">
        <v>989</v>
      </c>
      <c r="B1923" s="216">
        <v>25400</v>
      </c>
      <c r="C1923" s="40" t="s">
        <v>2923</v>
      </c>
      <c r="D1923" s="216">
        <v>931400</v>
      </c>
      <c r="E1923" s="40" t="s">
        <v>2934</v>
      </c>
      <c r="F1923" s="216" t="s">
        <v>520</v>
      </c>
      <c r="G1923" s="40" t="s">
        <v>2940</v>
      </c>
      <c r="H1923" s="216">
        <v>522610</v>
      </c>
      <c r="I1923" s="328" t="s">
        <v>492</v>
      </c>
      <c r="J1923" s="61">
        <v>931104</v>
      </c>
      <c r="K1923" s="63" t="s">
        <v>1524</v>
      </c>
      <c r="L1923" s="215" t="s">
        <v>447</v>
      </c>
      <c r="M1923" s="218" t="s">
        <v>2128</v>
      </c>
      <c r="P1923" s="189" t="s">
        <v>1703</v>
      </c>
      <c r="Q1923" s="63" t="s">
        <v>1524</v>
      </c>
      <c r="R1923" s="215" t="s">
        <v>326</v>
      </c>
    </row>
    <row r="1924" spans="1:18">
      <c r="A1924" s="189" t="s">
        <v>2016</v>
      </c>
      <c r="B1924" s="216">
        <v>25510</v>
      </c>
      <c r="C1924" s="40" t="s">
        <v>2954</v>
      </c>
      <c r="D1924" s="216">
        <v>931108</v>
      </c>
      <c r="E1924" s="40" t="s">
        <v>2954</v>
      </c>
      <c r="F1924" s="216" t="s">
        <v>1377</v>
      </c>
      <c r="G1924" s="40" t="s">
        <v>1377</v>
      </c>
      <c r="H1924" s="216">
        <v>527720</v>
      </c>
      <c r="I1924" s="328" t="s">
        <v>98</v>
      </c>
      <c r="J1924" s="61">
        <v>931108</v>
      </c>
      <c r="K1924" s="63" t="s">
        <v>450</v>
      </c>
      <c r="L1924" s="215" t="s">
        <v>444</v>
      </c>
      <c r="M1924" s="218" t="s">
        <v>2128</v>
      </c>
      <c r="P1924" s="189" t="s">
        <v>338</v>
      </c>
      <c r="Q1924" s="63" t="s">
        <v>1524</v>
      </c>
      <c r="R1924" s="215" t="s">
        <v>326</v>
      </c>
    </row>
    <row r="1925" spans="1:18">
      <c r="A1925" s="189" t="s">
        <v>823</v>
      </c>
      <c r="B1925" s="216">
        <v>25540</v>
      </c>
      <c r="C1925" s="40" t="s">
        <v>442</v>
      </c>
      <c r="D1925" s="216">
        <v>931116</v>
      </c>
      <c r="E1925" s="40" t="s">
        <v>442</v>
      </c>
      <c r="F1925" s="216"/>
      <c r="G1925" s="40" t="s">
        <v>1377</v>
      </c>
      <c r="H1925" s="216">
        <v>527720</v>
      </c>
      <c r="I1925" s="328" t="s">
        <v>98</v>
      </c>
      <c r="J1925" s="61">
        <v>931116</v>
      </c>
      <c r="K1925" s="63" t="s">
        <v>47</v>
      </c>
      <c r="L1925" s="215" t="s">
        <v>442</v>
      </c>
      <c r="M1925" s="218" t="s">
        <v>2128</v>
      </c>
      <c r="P1925" s="189" t="s">
        <v>335</v>
      </c>
      <c r="Q1925" s="63" t="s">
        <v>1524</v>
      </c>
      <c r="R1925" s="215" t="s">
        <v>326</v>
      </c>
    </row>
    <row r="1926" spans="1:18">
      <c r="A1926" s="189" t="s">
        <v>1870</v>
      </c>
      <c r="B1926" s="216">
        <v>25400</v>
      </c>
      <c r="C1926" s="40" t="s">
        <v>2923</v>
      </c>
      <c r="D1926" s="216">
        <v>931119</v>
      </c>
      <c r="E1926" s="40" t="s">
        <v>23</v>
      </c>
      <c r="F1926" s="216" t="s">
        <v>525</v>
      </c>
      <c r="G1926" s="40" t="s">
        <v>2942</v>
      </c>
      <c r="H1926" s="216">
        <v>527720</v>
      </c>
      <c r="I1926" s="328" t="s">
        <v>98</v>
      </c>
      <c r="J1926" s="61">
        <v>931104</v>
      </c>
      <c r="K1926" s="63" t="s">
        <v>23</v>
      </c>
      <c r="L1926" s="215" t="s">
        <v>438</v>
      </c>
      <c r="M1926" s="218" t="s">
        <v>2128</v>
      </c>
      <c r="P1926" s="189" t="s">
        <v>337</v>
      </c>
      <c r="Q1926" s="63" t="s">
        <v>1524</v>
      </c>
      <c r="R1926" s="215" t="s">
        <v>326</v>
      </c>
    </row>
    <row r="1927" spans="1:18">
      <c r="A1927" s="189" t="s">
        <v>2396</v>
      </c>
      <c r="B1927" s="216">
        <v>25400</v>
      </c>
      <c r="C1927" s="40" t="s">
        <v>2923</v>
      </c>
      <c r="D1927" s="216">
        <v>931119</v>
      </c>
      <c r="E1927" s="40" t="s">
        <v>23</v>
      </c>
      <c r="F1927" s="216" t="s">
        <v>521</v>
      </c>
      <c r="G1927" s="40" t="s">
        <v>2924</v>
      </c>
      <c r="H1927" s="216">
        <v>527720</v>
      </c>
      <c r="I1927" s="328" t="s">
        <v>98</v>
      </c>
      <c r="J1927" s="61">
        <v>931104</v>
      </c>
      <c r="K1927" s="63" t="s">
        <v>23</v>
      </c>
      <c r="L1927" s="215" t="s">
        <v>435</v>
      </c>
      <c r="M1927" s="218" t="s">
        <v>2128</v>
      </c>
      <c r="P1927" s="189" t="s">
        <v>339</v>
      </c>
      <c r="Q1927" s="63" t="s">
        <v>1524</v>
      </c>
      <c r="R1927" s="215" t="s">
        <v>326</v>
      </c>
    </row>
    <row r="1928" spans="1:18">
      <c r="A1928" s="189" t="s">
        <v>171</v>
      </c>
      <c r="B1928" s="216">
        <v>25400</v>
      </c>
      <c r="C1928" s="40" t="s">
        <v>2923</v>
      </c>
      <c r="D1928" s="216">
        <v>931119</v>
      </c>
      <c r="E1928" s="40" t="s">
        <v>23</v>
      </c>
      <c r="F1928" s="216" t="s">
        <v>522</v>
      </c>
      <c r="G1928" s="40" t="s">
        <v>2925</v>
      </c>
      <c r="H1928" s="216">
        <v>527720</v>
      </c>
      <c r="I1928" s="328" t="s">
        <v>98</v>
      </c>
      <c r="J1928" s="61">
        <v>931104</v>
      </c>
      <c r="K1928" s="63" t="s">
        <v>23</v>
      </c>
      <c r="L1928" s="215" t="s">
        <v>436</v>
      </c>
      <c r="M1928" s="218" t="s">
        <v>2128</v>
      </c>
      <c r="P1928" s="189" t="s">
        <v>1384</v>
      </c>
      <c r="Q1928" s="63" t="s">
        <v>1524</v>
      </c>
      <c r="R1928" s="215" t="s">
        <v>326</v>
      </c>
    </row>
    <row r="1929" spans="1:18">
      <c r="A1929" s="189" t="s">
        <v>2072</v>
      </c>
      <c r="B1929" s="216">
        <v>25400</v>
      </c>
      <c r="C1929" s="40" t="s">
        <v>2923</v>
      </c>
      <c r="D1929" s="216">
        <v>931119</v>
      </c>
      <c r="E1929" s="40" t="s">
        <v>23</v>
      </c>
      <c r="F1929" s="216" t="s">
        <v>527</v>
      </c>
      <c r="G1929" s="40" t="s">
        <v>2927</v>
      </c>
      <c r="H1929" s="216">
        <v>527720</v>
      </c>
      <c r="I1929" s="328" t="s">
        <v>98</v>
      </c>
      <c r="J1929" s="61">
        <v>931104</v>
      </c>
      <c r="K1929" s="63" t="s">
        <v>23</v>
      </c>
      <c r="L1929" s="215" t="s">
        <v>440</v>
      </c>
      <c r="M1929" s="218" t="s">
        <v>2128</v>
      </c>
      <c r="P1929" s="189" t="s">
        <v>2495</v>
      </c>
      <c r="Q1929" s="63" t="s">
        <v>1524</v>
      </c>
      <c r="R1929" s="215" t="s">
        <v>326</v>
      </c>
    </row>
    <row r="1930" spans="1:18">
      <c r="A1930" s="189" t="s">
        <v>2390</v>
      </c>
      <c r="B1930" s="216">
        <v>25400</v>
      </c>
      <c r="C1930" s="40" t="s">
        <v>2923</v>
      </c>
      <c r="D1930" s="216">
        <v>931119</v>
      </c>
      <c r="E1930" s="40" t="s">
        <v>23</v>
      </c>
      <c r="F1930" s="216" t="s">
        <v>523</v>
      </c>
      <c r="G1930" s="40" t="s">
        <v>2928</v>
      </c>
      <c r="H1930" s="216">
        <v>527720</v>
      </c>
      <c r="I1930" s="328" t="s">
        <v>98</v>
      </c>
      <c r="J1930" s="61">
        <v>931104</v>
      </c>
      <c r="K1930" s="63" t="s">
        <v>23</v>
      </c>
      <c r="L1930" s="215" t="s">
        <v>437</v>
      </c>
      <c r="M1930" s="218" t="s">
        <v>2128</v>
      </c>
      <c r="P1930" s="189" t="s">
        <v>336</v>
      </c>
      <c r="Q1930" s="63" t="s">
        <v>1524</v>
      </c>
      <c r="R1930" s="215" t="s">
        <v>326</v>
      </c>
    </row>
    <row r="1931" spans="1:18">
      <c r="A1931" s="189" t="s">
        <v>775</v>
      </c>
      <c r="B1931" s="216">
        <v>25590</v>
      </c>
      <c r="C1931" s="40" t="s">
        <v>1564</v>
      </c>
      <c r="D1931" s="216">
        <v>931150</v>
      </c>
      <c r="E1931" s="40" t="s">
        <v>1564</v>
      </c>
      <c r="F1931" s="216"/>
      <c r="G1931" s="40" t="s">
        <v>1377</v>
      </c>
      <c r="H1931" s="216">
        <v>527720</v>
      </c>
      <c r="I1931" s="328" t="s">
        <v>98</v>
      </c>
      <c r="J1931" s="61">
        <v>931150</v>
      </c>
      <c r="K1931" s="63" t="s">
        <v>47</v>
      </c>
      <c r="L1931" s="215" t="s">
        <v>1564</v>
      </c>
      <c r="M1931" s="218" t="s">
        <v>2128</v>
      </c>
      <c r="P1931" s="189" t="s">
        <v>1454</v>
      </c>
      <c r="Q1931" s="63" t="s">
        <v>1524</v>
      </c>
      <c r="R1931" s="215" t="s">
        <v>326</v>
      </c>
    </row>
    <row r="1932" spans="1:18">
      <c r="A1932" s="189" t="s">
        <v>2302</v>
      </c>
      <c r="B1932" s="216">
        <v>25430</v>
      </c>
      <c r="C1932" s="40" t="s">
        <v>2951</v>
      </c>
      <c r="D1932" s="216">
        <v>931170</v>
      </c>
      <c r="E1932" s="40" t="s">
        <v>1515</v>
      </c>
      <c r="F1932" s="216" t="s">
        <v>526</v>
      </c>
      <c r="G1932" s="40" t="s">
        <v>2926</v>
      </c>
      <c r="H1932" s="216">
        <v>527720</v>
      </c>
      <c r="I1932" s="328" t="s">
        <v>98</v>
      </c>
      <c r="J1932" s="61">
        <v>931170</v>
      </c>
      <c r="K1932" s="63" t="s">
        <v>47</v>
      </c>
      <c r="L1932" s="215" t="s">
        <v>508</v>
      </c>
      <c r="M1932" s="218" t="s">
        <v>2128</v>
      </c>
      <c r="P1932" s="189" t="s">
        <v>925</v>
      </c>
      <c r="Q1932" s="63" t="s">
        <v>1524</v>
      </c>
      <c r="R1932" s="215" t="s">
        <v>326</v>
      </c>
    </row>
    <row r="1933" spans="1:18">
      <c r="A1933" s="189" t="s">
        <v>1212</v>
      </c>
      <c r="B1933" s="216">
        <v>25430</v>
      </c>
      <c r="C1933" s="40" t="s">
        <v>2951</v>
      </c>
      <c r="D1933" s="216">
        <v>931170</v>
      </c>
      <c r="E1933" s="40" t="s">
        <v>1515</v>
      </c>
      <c r="F1933" s="216"/>
      <c r="G1933" s="40" t="s">
        <v>1377</v>
      </c>
      <c r="H1933" s="216">
        <v>527720</v>
      </c>
      <c r="I1933" s="328" t="s">
        <v>98</v>
      </c>
      <c r="J1933" s="61">
        <v>931170</v>
      </c>
      <c r="K1933" s="63" t="s">
        <v>47</v>
      </c>
      <c r="L1933" s="215" t="s">
        <v>508</v>
      </c>
      <c r="M1933" s="218" t="s">
        <v>2128</v>
      </c>
      <c r="P1933" s="189" t="s">
        <v>1312</v>
      </c>
      <c r="Q1933" s="63" t="s">
        <v>1524</v>
      </c>
      <c r="R1933" s="215" t="s">
        <v>326</v>
      </c>
    </row>
    <row r="1934" spans="1:18">
      <c r="A1934" s="189" t="s">
        <v>2367</v>
      </c>
      <c r="B1934" s="216">
        <v>25430</v>
      </c>
      <c r="C1934" s="40" t="s">
        <v>2951</v>
      </c>
      <c r="D1934" s="216">
        <v>931170</v>
      </c>
      <c r="E1934" s="40" t="s">
        <v>1515</v>
      </c>
      <c r="F1934" s="216" t="s">
        <v>527</v>
      </c>
      <c r="G1934" s="40" t="s">
        <v>2927</v>
      </c>
      <c r="H1934" s="216">
        <v>527720</v>
      </c>
      <c r="I1934" s="328" t="s">
        <v>98</v>
      </c>
      <c r="J1934" s="61">
        <v>931170</v>
      </c>
      <c r="K1934" s="63" t="s">
        <v>47</v>
      </c>
      <c r="L1934" s="215" t="s">
        <v>508</v>
      </c>
      <c r="M1934" s="218" t="s">
        <v>2128</v>
      </c>
      <c r="P1934" s="189" t="s">
        <v>1238</v>
      </c>
      <c r="Q1934" s="63" t="s">
        <v>1524</v>
      </c>
      <c r="R1934" s="215" t="s">
        <v>326</v>
      </c>
    </row>
    <row r="1935" spans="1:18">
      <c r="A1935" s="189" t="s">
        <v>2689</v>
      </c>
      <c r="B1935" s="216">
        <v>25400</v>
      </c>
      <c r="C1935" s="40" t="s">
        <v>2923</v>
      </c>
      <c r="D1935" s="216">
        <v>931183</v>
      </c>
      <c r="E1935" s="40" t="s">
        <v>2929</v>
      </c>
      <c r="F1935" s="350"/>
      <c r="G1935" s="40" t="s">
        <v>1377</v>
      </c>
      <c r="H1935" s="358">
        <v>527720</v>
      </c>
      <c r="I1935" s="328" t="s">
        <v>98</v>
      </c>
      <c r="J1935" s="350">
        <v>931104</v>
      </c>
      <c r="K1935" s="63" t="s">
        <v>1766</v>
      </c>
      <c r="L1935" s="215" t="s">
        <v>1775</v>
      </c>
      <c r="M1935" s="218" t="s">
        <v>2128</v>
      </c>
      <c r="P1935" s="189" t="s">
        <v>2548</v>
      </c>
      <c r="Q1935" s="63" t="s">
        <v>1524</v>
      </c>
      <c r="R1935" s="215" t="s">
        <v>326</v>
      </c>
    </row>
    <row r="1936" spans="1:18">
      <c r="A1936" s="189" t="s">
        <v>2109</v>
      </c>
      <c r="B1936" s="216">
        <v>25400</v>
      </c>
      <c r="C1936" s="40" t="s">
        <v>2923</v>
      </c>
      <c r="D1936" s="216">
        <v>931205</v>
      </c>
      <c r="E1936" s="40" t="s">
        <v>2237</v>
      </c>
      <c r="F1936" s="216"/>
      <c r="G1936" s="40" t="s">
        <v>1377</v>
      </c>
      <c r="H1936" s="216">
        <v>527720</v>
      </c>
      <c r="I1936" s="328" t="s">
        <v>98</v>
      </c>
      <c r="J1936" s="61">
        <v>931104</v>
      </c>
      <c r="K1936" s="63" t="s">
        <v>449</v>
      </c>
      <c r="L1936" s="215" t="s">
        <v>2237</v>
      </c>
      <c r="M1936" s="218" t="s">
        <v>2128</v>
      </c>
      <c r="P1936" s="189" t="s">
        <v>920</v>
      </c>
      <c r="Q1936" s="63" t="s">
        <v>1524</v>
      </c>
      <c r="R1936" s="215" t="s">
        <v>326</v>
      </c>
    </row>
    <row r="1937" spans="1:18">
      <c r="A1937" s="189" t="s">
        <v>2169</v>
      </c>
      <c r="B1937" s="216">
        <v>25400</v>
      </c>
      <c r="C1937" s="40" t="s">
        <v>2923</v>
      </c>
      <c r="D1937" s="216">
        <v>931235</v>
      </c>
      <c r="E1937" s="40" t="s">
        <v>46</v>
      </c>
      <c r="F1937" s="216" t="s">
        <v>1377</v>
      </c>
      <c r="G1937" s="40" t="s">
        <v>1377</v>
      </c>
      <c r="H1937" s="216">
        <v>527720</v>
      </c>
      <c r="I1937" s="328" t="s">
        <v>98</v>
      </c>
      <c r="J1937" s="61">
        <v>931104</v>
      </c>
      <c r="K1937" s="63" t="s">
        <v>1766</v>
      </c>
      <c r="L1937" s="215" t="s">
        <v>46</v>
      </c>
      <c r="M1937" s="218" t="s">
        <v>2128</v>
      </c>
      <c r="P1937" s="189" t="s">
        <v>2622</v>
      </c>
      <c r="Q1937" s="63" t="s">
        <v>1524</v>
      </c>
      <c r="R1937" s="215" t="s">
        <v>326</v>
      </c>
    </row>
    <row r="1938" spans="1:18">
      <c r="A1938" s="189" t="s">
        <v>1970</v>
      </c>
      <c r="B1938" s="216">
        <v>25400</v>
      </c>
      <c r="C1938" s="40" t="s">
        <v>2923</v>
      </c>
      <c r="D1938" s="216">
        <v>931265</v>
      </c>
      <c r="E1938" s="40" t="s">
        <v>2932</v>
      </c>
      <c r="F1938" s="216" t="s">
        <v>1377</v>
      </c>
      <c r="G1938" s="40" t="s">
        <v>1377</v>
      </c>
      <c r="H1938" s="216">
        <v>527720</v>
      </c>
      <c r="I1938" s="328" t="s">
        <v>98</v>
      </c>
      <c r="J1938" s="61">
        <v>931104</v>
      </c>
      <c r="K1938" s="63" t="s">
        <v>1766</v>
      </c>
      <c r="L1938" s="215" t="s">
        <v>1339</v>
      </c>
      <c r="M1938" s="218" t="s">
        <v>2128</v>
      </c>
      <c r="P1938" s="189" t="s">
        <v>327</v>
      </c>
      <c r="Q1938" s="63" t="s">
        <v>1524</v>
      </c>
      <c r="R1938" s="215" t="s">
        <v>326</v>
      </c>
    </row>
    <row r="1939" spans="1:18">
      <c r="A1939" s="189" t="s">
        <v>351</v>
      </c>
      <c r="B1939" s="216">
        <v>25400</v>
      </c>
      <c r="C1939" s="40" t="s">
        <v>2923</v>
      </c>
      <c r="D1939" s="216">
        <v>931400</v>
      </c>
      <c r="E1939" s="40" t="s">
        <v>2934</v>
      </c>
      <c r="F1939" s="216" t="s">
        <v>518</v>
      </c>
      <c r="G1939" s="40" t="s">
        <v>2935</v>
      </c>
      <c r="H1939" s="216">
        <v>527720</v>
      </c>
      <c r="I1939" s="328" t="s">
        <v>98</v>
      </c>
      <c r="J1939" s="61">
        <v>931104</v>
      </c>
      <c r="K1939" s="63" t="s">
        <v>1524</v>
      </c>
      <c r="L1939" s="215" t="s">
        <v>326</v>
      </c>
      <c r="M1939" s="218" t="s">
        <v>2128</v>
      </c>
      <c r="P1939" s="189" t="s">
        <v>1633</v>
      </c>
      <c r="Q1939" s="63" t="s">
        <v>1524</v>
      </c>
      <c r="R1939" s="215" t="s">
        <v>326</v>
      </c>
    </row>
    <row r="1940" spans="1:18">
      <c r="A1940" s="189" t="s">
        <v>2538</v>
      </c>
      <c r="B1940" s="216">
        <v>25400</v>
      </c>
      <c r="C1940" s="40" t="s">
        <v>2923</v>
      </c>
      <c r="D1940" s="216">
        <v>931400</v>
      </c>
      <c r="E1940" s="40" t="s">
        <v>2934</v>
      </c>
      <c r="F1940" s="216" t="s">
        <v>517</v>
      </c>
      <c r="G1940" s="40" t="s">
        <v>2936</v>
      </c>
      <c r="H1940" s="216">
        <v>527720</v>
      </c>
      <c r="I1940" s="328" t="s">
        <v>98</v>
      </c>
      <c r="J1940" s="61">
        <v>931104</v>
      </c>
      <c r="K1940" s="63" t="s">
        <v>1524</v>
      </c>
      <c r="L1940" s="215" t="s">
        <v>1224</v>
      </c>
      <c r="M1940" s="218" t="s">
        <v>2128</v>
      </c>
      <c r="P1940" s="189" t="s">
        <v>350</v>
      </c>
      <c r="Q1940" s="63" t="s">
        <v>1524</v>
      </c>
      <c r="R1940" s="215" t="s">
        <v>326</v>
      </c>
    </row>
    <row r="1941" spans="1:18">
      <c r="A1941" s="189" t="s">
        <v>311</v>
      </c>
      <c r="B1941" s="216">
        <v>25400</v>
      </c>
      <c r="C1941" s="40" t="s">
        <v>2923</v>
      </c>
      <c r="D1941" s="216">
        <v>931400</v>
      </c>
      <c r="E1941" s="40" t="s">
        <v>2934</v>
      </c>
      <c r="F1941" s="216" t="s">
        <v>514</v>
      </c>
      <c r="G1941" s="40" t="s">
        <v>2838</v>
      </c>
      <c r="H1941" s="216">
        <v>527720</v>
      </c>
      <c r="I1941" s="328" t="s">
        <v>98</v>
      </c>
      <c r="J1941" s="61">
        <v>931104</v>
      </c>
      <c r="K1941" s="63" t="s">
        <v>1524</v>
      </c>
      <c r="L1941" s="397" t="s">
        <v>295</v>
      </c>
      <c r="M1941" s="218" t="s">
        <v>2128</v>
      </c>
      <c r="P1941" s="189" t="s">
        <v>1836</v>
      </c>
      <c r="Q1941" s="63" t="s">
        <v>1524</v>
      </c>
      <c r="R1941" s="215" t="s">
        <v>326</v>
      </c>
    </row>
    <row r="1942" spans="1:18">
      <c r="A1942" s="189" t="s">
        <v>260</v>
      </c>
      <c r="B1942" s="216">
        <v>25400</v>
      </c>
      <c r="C1942" s="40" t="s">
        <v>2923</v>
      </c>
      <c r="D1942" s="216">
        <v>931400</v>
      </c>
      <c r="E1942" s="40" t="s">
        <v>2934</v>
      </c>
      <c r="F1942" s="216" t="s">
        <v>515</v>
      </c>
      <c r="G1942" s="40" t="s">
        <v>2937</v>
      </c>
      <c r="H1942" s="216">
        <v>527720</v>
      </c>
      <c r="I1942" s="328" t="s">
        <v>98</v>
      </c>
      <c r="J1942" s="61">
        <v>931104</v>
      </c>
      <c r="K1942" s="63" t="s">
        <v>1524</v>
      </c>
      <c r="L1942" s="215" t="s">
        <v>445</v>
      </c>
      <c r="M1942" s="218" t="s">
        <v>2128</v>
      </c>
      <c r="P1942" s="189" t="s">
        <v>919</v>
      </c>
      <c r="Q1942" s="63" t="s">
        <v>1524</v>
      </c>
      <c r="R1942" s="215" t="s">
        <v>326</v>
      </c>
    </row>
    <row r="1943" spans="1:18">
      <c r="A1943" s="189" t="s">
        <v>287</v>
      </c>
      <c r="B1943" s="216">
        <v>25400</v>
      </c>
      <c r="C1943" s="40" t="s">
        <v>2923</v>
      </c>
      <c r="D1943" s="216">
        <v>931400</v>
      </c>
      <c r="E1943" s="40" t="s">
        <v>2934</v>
      </c>
      <c r="F1943" s="216" t="s">
        <v>513</v>
      </c>
      <c r="G1943" s="40" t="s">
        <v>2938</v>
      </c>
      <c r="H1943" s="216">
        <v>527720</v>
      </c>
      <c r="I1943" s="328" t="s">
        <v>98</v>
      </c>
      <c r="J1943" s="61">
        <v>931104</v>
      </c>
      <c r="K1943" s="63" t="s">
        <v>1524</v>
      </c>
      <c r="L1943" s="215" t="s">
        <v>446</v>
      </c>
      <c r="M1943" s="218" t="s">
        <v>2128</v>
      </c>
      <c r="P1943" s="189" t="s">
        <v>345</v>
      </c>
      <c r="Q1943" s="63" t="s">
        <v>1524</v>
      </c>
      <c r="R1943" s="215" t="s">
        <v>326</v>
      </c>
    </row>
    <row r="1944" spans="1:18">
      <c r="A1944" s="189" t="s">
        <v>1871</v>
      </c>
      <c r="B1944" s="216">
        <v>25400</v>
      </c>
      <c r="C1944" s="40" t="s">
        <v>2923</v>
      </c>
      <c r="D1944" s="216">
        <v>931400</v>
      </c>
      <c r="E1944" s="40" t="s">
        <v>2934</v>
      </c>
      <c r="F1944" s="216" t="s">
        <v>519</v>
      </c>
      <c r="G1944" s="40" t="s">
        <v>2939</v>
      </c>
      <c r="H1944" s="216">
        <v>527720</v>
      </c>
      <c r="I1944" s="328" t="s">
        <v>98</v>
      </c>
      <c r="J1944" s="61">
        <v>931104</v>
      </c>
      <c r="K1944" s="63" t="s">
        <v>1524</v>
      </c>
      <c r="L1944" s="215" t="s">
        <v>359</v>
      </c>
      <c r="M1944" s="218" t="s">
        <v>2128</v>
      </c>
      <c r="P1944" s="189" t="s">
        <v>923</v>
      </c>
      <c r="Q1944" s="63" t="s">
        <v>1524</v>
      </c>
      <c r="R1944" s="215" t="s">
        <v>326</v>
      </c>
    </row>
    <row r="1945" spans="1:18">
      <c r="A1945" s="189" t="s">
        <v>392</v>
      </c>
      <c r="B1945" s="216">
        <v>25400</v>
      </c>
      <c r="C1945" s="40" t="s">
        <v>2923</v>
      </c>
      <c r="D1945" s="216">
        <v>931400</v>
      </c>
      <c r="E1945" s="40" t="s">
        <v>2934</v>
      </c>
      <c r="F1945" s="216" t="s">
        <v>520</v>
      </c>
      <c r="G1945" s="40" t="s">
        <v>2940</v>
      </c>
      <c r="H1945" s="216">
        <v>527720</v>
      </c>
      <c r="I1945" s="328" t="s">
        <v>98</v>
      </c>
      <c r="J1945" s="61">
        <v>931104</v>
      </c>
      <c r="K1945" s="63" t="s">
        <v>1524</v>
      </c>
      <c r="L1945" s="215" t="s">
        <v>447</v>
      </c>
      <c r="M1945" s="218" t="s">
        <v>2128</v>
      </c>
      <c r="P1945" s="189" t="s">
        <v>351</v>
      </c>
      <c r="Q1945" s="63" t="s">
        <v>1524</v>
      </c>
      <c r="R1945" s="215" t="s">
        <v>326</v>
      </c>
    </row>
    <row r="1946" spans="1:18">
      <c r="A1946" s="189" t="s">
        <v>421</v>
      </c>
      <c r="B1946" s="216">
        <v>25400</v>
      </c>
      <c r="C1946" s="40" t="s">
        <v>2923</v>
      </c>
      <c r="D1946" s="216">
        <v>931400</v>
      </c>
      <c r="E1946" s="40" t="s">
        <v>2934</v>
      </c>
      <c r="F1946" s="216" t="s">
        <v>516</v>
      </c>
      <c r="G1946" s="40" t="s">
        <v>2944</v>
      </c>
      <c r="H1946" s="216">
        <v>527720</v>
      </c>
      <c r="I1946" s="328" t="s">
        <v>98</v>
      </c>
      <c r="J1946" s="61">
        <v>931104</v>
      </c>
      <c r="K1946" s="63" t="s">
        <v>1524</v>
      </c>
      <c r="L1946" s="215" t="s">
        <v>448</v>
      </c>
      <c r="M1946" s="218" t="s">
        <v>2128</v>
      </c>
      <c r="P1946" s="189" t="s">
        <v>1436</v>
      </c>
      <c r="Q1946" s="63" t="s">
        <v>1524</v>
      </c>
      <c r="R1946" s="215" t="s">
        <v>326</v>
      </c>
    </row>
    <row r="1947" spans="1:18">
      <c r="A1947" s="189" t="s">
        <v>2451</v>
      </c>
      <c r="B1947" s="309">
        <v>25620</v>
      </c>
      <c r="C1947" s="40" t="s">
        <v>2347</v>
      </c>
      <c r="D1947" s="310">
        <v>931750</v>
      </c>
      <c r="E1947" s="40" t="s">
        <v>2347</v>
      </c>
      <c r="F1947" s="310"/>
      <c r="G1947" s="40" t="s">
        <v>1377</v>
      </c>
      <c r="H1947" s="311">
        <v>527720</v>
      </c>
      <c r="I1947" s="328" t="s">
        <v>98</v>
      </c>
      <c r="J1947" s="310">
        <v>931750</v>
      </c>
      <c r="K1947" s="307" t="s">
        <v>1524</v>
      </c>
      <c r="L1947" s="308" t="s">
        <v>448</v>
      </c>
      <c r="M1947" s="312" t="s">
        <v>2128</v>
      </c>
      <c r="P1947" s="189" t="s">
        <v>931</v>
      </c>
      <c r="Q1947" s="63" t="s">
        <v>1524</v>
      </c>
      <c r="R1947" s="215" t="s">
        <v>326</v>
      </c>
    </row>
    <row r="1948" spans="1:18">
      <c r="A1948" s="189" t="s">
        <v>1447</v>
      </c>
      <c r="B1948" s="216">
        <v>25550</v>
      </c>
      <c r="C1948" s="40" t="s">
        <v>2955</v>
      </c>
      <c r="D1948" s="216">
        <v>931101</v>
      </c>
      <c r="E1948" s="40" t="s">
        <v>2956</v>
      </c>
      <c r="F1948" s="216"/>
      <c r="G1948" s="40" t="s">
        <v>1377</v>
      </c>
      <c r="H1948" s="329">
        <v>510000</v>
      </c>
      <c r="I1948" s="328" t="s">
        <v>1791</v>
      </c>
      <c r="J1948" s="61">
        <v>931101</v>
      </c>
      <c r="K1948" s="63" t="s">
        <v>47</v>
      </c>
      <c r="L1948" s="215" t="s">
        <v>443</v>
      </c>
      <c r="M1948" s="331" t="s">
        <v>2547</v>
      </c>
      <c r="P1948" s="189" t="s">
        <v>356</v>
      </c>
      <c r="Q1948" s="63" t="s">
        <v>1524</v>
      </c>
      <c r="R1948" s="215" t="s">
        <v>326</v>
      </c>
    </row>
    <row r="1949" spans="1:18">
      <c r="A1949" s="189" t="s">
        <v>1446</v>
      </c>
      <c r="B1949" s="216">
        <v>25540</v>
      </c>
      <c r="C1949" s="40" t="s">
        <v>442</v>
      </c>
      <c r="D1949" s="216">
        <v>931116</v>
      </c>
      <c r="E1949" s="40" t="s">
        <v>442</v>
      </c>
      <c r="F1949" s="216"/>
      <c r="G1949" s="40" t="s">
        <v>1377</v>
      </c>
      <c r="H1949" s="329">
        <v>510000</v>
      </c>
      <c r="I1949" s="328" t="s">
        <v>1791</v>
      </c>
      <c r="J1949" s="61">
        <v>931116</v>
      </c>
      <c r="K1949" s="63" t="s">
        <v>47</v>
      </c>
      <c r="L1949" s="215" t="s">
        <v>442</v>
      </c>
      <c r="M1949" s="331" t="s">
        <v>2547</v>
      </c>
      <c r="P1949" s="189" t="s">
        <v>921</v>
      </c>
      <c r="Q1949" s="63" t="s">
        <v>1524</v>
      </c>
      <c r="R1949" s="215" t="s">
        <v>326</v>
      </c>
    </row>
    <row r="1950" spans="1:18">
      <c r="A1950" s="189" t="s">
        <v>1422</v>
      </c>
      <c r="B1950" s="216">
        <v>25400</v>
      </c>
      <c r="C1950" s="40" t="s">
        <v>2923</v>
      </c>
      <c r="D1950" s="216">
        <v>931119</v>
      </c>
      <c r="E1950" s="40" t="s">
        <v>23</v>
      </c>
      <c r="F1950" s="216" t="s">
        <v>521</v>
      </c>
      <c r="G1950" s="40" t="s">
        <v>2924</v>
      </c>
      <c r="H1950" s="329">
        <v>510000</v>
      </c>
      <c r="I1950" s="328" t="s">
        <v>1791</v>
      </c>
      <c r="J1950" s="61">
        <v>931104</v>
      </c>
      <c r="K1950" s="63" t="s">
        <v>23</v>
      </c>
      <c r="L1950" s="215" t="s">
        <v>435</v>
      </c>
      <c r="M1950" s="331" t="s">
        <v>2547</v>
      </c>
      <c r="P1950" s="189" t="s">
        <v>932</v>
      </c>
      <c r="Q1950" s="63" t="s">
        <v>1524</v>
      </c>
      <c r="R1950" s="215" t="s">
        <v>326</v>
      </c>
    </row>
    <row r="1951" spans="1:18">
      <c r="A1951" s="189" t="s">
        <v>1423</v>
      </c>
      <c r="B1951" s="216">
        <v>25400</v>
      </c>
      <c r="C1951" s="40" t="s">
        <v>2923</v>
      </c>
      <c r="D1951" s="216">
        <v>931119</v>
      </c>
      <c r="E1951" s="40" t="s">
        <v>23</v>
      </c>
      <c r="F1951" s="216" t="s">
        <v>522</v>
      </c>
      <c r="G1951" s="40" t="s">
        <v>2925</v>
      </c>
      <c r="H1951" s="329">
        <v>510000</v>
      </c>
      <c r="I1951" s="328" t="s">
        <v>1791</v>
      </c>
      <c r="J1951" s="61">
        <v>931104</v>
      </c>
      <c r="K1951" s="63" t="s">
        <v>23</v>
      </c>
      <c r="L1951" s="215" t="s">
        <v>436</v>
      </c>
      <c r="M1951" s="331" t="s">
        <v>2547</v>
      </c>
      <c r="P1951" s="189" t="s">
        <v>929</v>
      </c>
      <c r="Q1951" s="63" t="s">
        <v>1524</v>
      </c>
      <c r="R1951" s="215" t="s">
        <v>326</v>
      </c>
    </row>
    <row r="1952" spans="1:18">
      <c r="A1952" s="189" t="s">
        <v>1424</v>
      </c>
      <c r="B1952" s="216">
        <v>25400</v>
      </c>
      <c r="C1952" s="40" t="s">
        <v>2923</v>
      </c>
      <c r="D1952" s="216">
        <v>931119</v>
      </c>
      <c r="E1952" s="40" t="s">
        <v>23</v>
      </c>
      <c r="F1952" s="216" t="s">
        <v>526</v>
      </c>
      <c r="G1952" s="40" t="s">
        <v>2926</v>
      </c>
      <c r="H1952" s="329">
        <v>510000</v>
      </c>
      <c r="I1952" s="328" t="s">
        <v>1791</v>
      </c>
      <c r="J1952" s="61">
        <v>931104</v>
      </c>
      <c r="K1952" s="63" t="s">
        <v>23</v>
      </c>
      <c r="L1952" s="215" t="s">
        <v>439</v>
      </c>
      <c r="M1952" s="331" t="s">
        <v>2547</v>
      </c>
      <c r="P1952" s="189" t="s">
        <v>348</v>
      </c>
      <c r="Q1952" s="63" t="s">
        <v>1524</v>
      </c>
      <c r="R1952" s="215" t="s">
        <v>326</v>
      </c>
    </row>
    <row r="1953" spans="1:18">
      <c r="A1953" s="189" t="s">
        <v>1425</v>
      </c>
      <c r="B1953" s="216">
        <v>25400</v>
      </c>
      <c r="C1953" s="40" t="s">
        <v>2923</v>
      </c>
      <c r="D1953" s="216">
        <v>931119</v>
      </c>
      <c r="E1953" s="40" t="s">
        <v>23</v>
      </c>
      <c r="F1953" s="216"/>
      <c r="G1953" s="40" t="s">
        <v>1377</v>
      </c>
      <c r="H1953" s="329">
        <v>510000</v>
      </c>
      <c r="I1953" s="328" t="s">
        <v>1791</v>
      </c>
      <c r="J1953" s="61">
        <v>931104</v>
      </c>
      <c r="K1953" s="63" t="s">
        <v>23</v>
      </c>
      <c r="L1953" s="215" t="s">
        <v>506</v>
      </c>
      <c r="M1953" s="331" t="s">
        <v>2547</v>
      </c>
      <c r="P1953" s="189" t="s">
        <v>924</v>
      </c>
      <c r="Q1953" s="63" t="s">
        <v>1524</v>
      </c>
      <c r="R1953" s="215" t="s">
        <v>326</v>
      </c>
    </row>
    <row r="1954" spans="1:18">
      <c r="A1954" s="189" t="s">
        <v>2037</v>
      </c>
      <c r="B1954" s="216">
        <v>25400</v>
      </c>
      <c r="C1954" s="40" t="s">
        <v>2923</v>
      </c>
      <c r="D1954" s="216">
        <v>931119</v>
      </c>
      <c r="E1954" s="40" t="s">
        <v>23</v>
      </c>
      <c r="F1954" s="216" t="s">
        <v>527</v>
      </c>
      <c r="G1954" s="40" t="s">
        <v>2927</v>
      </c>
      <c r="H1954" s="329">
        <v>510000</v>
      </c>
      <c r="I1954" s="328" t="s">
        <v>1791</v>
      </c>
      <c r="J1954" s="61">
        <v>931104</v>
      </c>
      <c r="K1954" s="63" t="s">
        <v>23</v>
      </c>
      <c r="L1954" s="215" t="s">
        <v>440</v>
      </c>
      <c r="M1954" s="331" t="s">
        <v>2547</v>
      </c>
      <c r="P1954" s="189" t="s">
        <v>2178</v>
      </c>
      <c r="Q1954" s="63" t="s">
        <v>1524</v>
      </c>
      <c r="R1954" s="215" t="s">
        <v>326</v>
      </c>
    </row>
    <row r="1955" spans="1:18">
      <c r="A1955" s="189" t="s">
        <v>1426</v>
      </c>
      <c r="B1955" s="216">
        <v>25400</v>
      </c>
      <c r="C1955" s="40" t="s">
        <v>2923</v>
      </c>
      <c r="D1955" s="216">
        <v>931119</v>
      </c>
      <c r="E1955" s="40" t="s">
        <v>23</v>
      </c>
      <c r="F1955" s="216" t="s">
        <v>523</v>
      </c>
      <c r="G1955" s="40" t="s">
        <v>2928</v>
      </c>
      <c r="H1955" s="329">
        <v>510000</v>
      </c>
      <c r="I1955" s="328" t="s">
        <v>1791</v>
      </c>
      <c r="J1955" s="61">
        <v>931104</v>
      </c>
      <c r="K1955" s="63" t="s">
        <v>23</v>
      </c>
      <c r="L1955" s="215" t="s">
        <v>437</v>
      </c>
      <c r="M1955" s="331" t="s">
        <v>2547</v>
      </c>
      <c r="P1955" s="189" t="s">
        <v>2623</v>
      </c>
      <c r="Q1955" s="63" t="s">
        <v>1524</v>
      </c>
      <c r="R1955" s="215" t="s">
        <v>326</v>
      </c>
    </row>
    <row r="1956" spans="1:18">
      <c r="A1956" s="189" t="s">
        <v>1448</v>
      </c>
      <c r="B1956" s="216">
        <v>25590</v>
      </c>
      <c r="C1956" s="40" t="s">
        <v>1564</v>
      </c>
      <c r="D1956" s="216">
        <v>931150</v>
      </c>
      <c r="E1956" s="40" t="s">
        <v>1564</v>
      </c>
      <c r="F1956" s="216"/>
      <c r="G1956" s="40" t="s">
        <v>1377</v>
      </c>
      <c r="H1956" s="329">
        <v>510000</v>
      </c>
      <c r="I1956" s="328" t="s">
        <v>1791</v>
      </c>
      <c r="J1956" s="61">
        <v>931150</v>
      </c>
      <c r="K1956" s="63" t="s">
        <v>47</v>
      </c>
      <c r="L1956" s="215" t="s">
        <v>1564</v>
      </c>
      <c r="M1956" s="331" t="s">
        <v>2547</v>
      </c>
      <c r="P1956" s="189" t="s">
        <v>331</v>
      </c>
      <c r="Q1956" s="63" t="s">
        <v>1524</v>
      </c>
      <c r="R1956" s="215" t="s">
        <v>326</v>
      </c>
    </row>
    <row r="1957" spans="1:18">
      <c r="A1957" s="189" t="s">
        <v>1445</v>
      </c>
      <c r="B1957" s="216">
        <v>25430</v>
      </c>
      <c r="C1957" s="40" t="s">
        <v>2951</v>
      </c>
      <c r="D1957" s="216">
        <v>931170</v>
      </c>
      <c r="E1957" s="40" t="s">
        <v>1515</v>
      </c>
      <c r="F1957" s="216"/>
      <c r="G1957" s="40" t="s">
        <v>1377</v>
      </c>
      <c r="H1957" s="329">
        <v>510000</v>
      </c>
      <c r="I1957" s="328" t="s">
        <v>1791</v>
      </c>
      <c r="J1957" s="61">
        <v>931170</v>
      </c>
      <c r="K1957" s="63" t="s">
        <v>47</v>
      </c>
      <c r="L1957" s="215" t="s">
        <v>508</v>
      </c>
      <c r="M1957" s="331" t="s">
        <v>2547</v>
      </c>
      <c r="P1957" s="189" t="s">
        <v>352</v>
      </c>
      <c r="Q1957" s="63" t="s">
        <v>1524</v>
      </c>
      <c r="R1957" s="215" t="s">
        <v>326</v>
      </c>
    </row>
    <row r="1958" spans="1:18">
      <c r="A1958" s="189" t="s">
        <v>1443</v>
      </c>
      <c r="B1958" s="216">
        <v>25420</v>
      </c>
      <c r="C1958" s="40" t="s">
        <v>449</v>
      </c>
      <c r="D1958" s="216">
        <v>931182</v>
      </c>
      <c r="E1958" s="40" t="s">
        <v>1056</v>
      </c>
      <c r="F1958" s="216"/>
      <c r="G1958" s="40" t="s">
        <v>1377</v>
      </c>
      <c r="H1958" s="329">
        <v>510000</v>
      </c>
      <c r="I1958" s="328" t="s">
        <v>1791</v>
      </c>
      <c r="J1958" s="61">
        <v>931180</v>
      </c>
      <c r="K1958" s="63" t="s">
        <v>449</v>
      </c>
      <c r="L1958" s="215" t="s">
        <v>1056</v>
      </c>
      <c r="M1958" s="331" t="s">
        <v>2547</v>
      </c>
      <c r="P1958" s="189" t="s">
        <v>334</v>
      </c>
      <c r="Q1958" s="63" t="s">
        <v>1524</v>
      </c>
      <c r="R1958" s="215" t="s">
        <v>326</v>
      </c>
    </row>
    <row r="1959" spans="1:18">
      <c r="A1959" s="189" t="s">
        <v>1427</v>
      </c>
      <c r="B1959" s="216">
        <v>25400</v>
      </c>
      <c r="C1959" s="40" t="s">
        <v>2923</v>
      </c>
      <c r="D1959" s="216">
        <v>931183</v>
      </c>
      <c r="E1959" s="40" t="s">
        <v>2929</v>
      </c>
      <c r="F1959" s="216"/>
      <c r="G1959" s="40" t="s">
        <v>1377</v>
      </c>
      <c r="H1959" s="329">
        <v>510000</v>
      </c>
      <c r="I1959" s="328" t="s">
        <v>1791</v>
      </c>
      <c r="J1959" s="61">
        <v>931104</v>
      </c>
      <c r="K1959" s="63" t="s">
        <v>1766</v>
      </c>
      <c r="L1959" s="215" t="s">
        <v>1775</v>
      </c>
      <c r="M1959" s="331" t="s">
        <v>2547</v>
      </c>
      <c r="P1959" s="189" t="s">
        <v>930</v>
      </c>
      <c r="Q1959" s="63" t="s">
        <v>1524</v>
      </c>
      <c r="R1959" s="215" t="s">
        <v>326</v>
      </c>
    </row>
    <row r="1960" spans="1:18">
      <c r="A1960" s="189" t="s">
        <v>1428</v>
      </c>
      <c r="B1960" s="216">
        <v>25400</v>
      </c>
      <c r="C1960" s="40" t="s">
        <v>2923</v>
      </c>
      <c r="D1960" s="216">
        <v>931200</v>
      </c>
      <c r="E1960" s="40" t="s">
        <v>2930</v>
      </c>
      <c r="F1960" s="216"/>
      <c r="G1960" s="40" t="s">
        <v>1377</v>
      </c>
      <c r="H1960" s="329">
        <v>510000</v>
      </c>
      <c r="I1960" s="328" t="s">
        <v>1791</v>
      </c>
      <c r="J1960" s="61">
        <v>931104</v>
      </c>
      <c r="K1960" s="63" t="s">
        <v>450</v>
      </c>
      <c r="L1960" s="215" t="s">
        <v>1776</v>
      </c>
      <c r="M1960" s="331" t="s">
        <v>2547</v>
      </c>
      <c r="P1960" s="189" t="s">
        <v>329</v>
      </c>
      <c r="Q1960" s="63" t="s">
        <v>1524</v>
      </c>
      <c r="R1960" s="215" t="s">
        <v>326</v>
      </c>
    </row>
    <row r="1961" spans="1:18">
      <c r="A1961" s="189" t="s">
        <v>1429</v>
      </c>
      <c r="B1961" s="216">
        <v>25400</v>
      </c>
      <c r="C1961" s="40" t="s">
        <v>2923</v>
      </c>
      <c r="D1961" s="216">
        <v>931210</v>
      </c>
      <c r="E1961" s="40" t="s">
        <v>510</v>
      </c>
      <c r="F1961" s="216"/>
      <c r="G1961" s="40" t="s">
        <v>1377</v>
      </c>
      <c r="H1961" s="329">
        <v>510000</v>
      </c>
      <c r="I1961" s="328" t="s">
        <v>1791</v>
      </c>
      <c r="J1961" s="61">
        <v>931104</v>
      </c>
      <c r="K1961" s="63" t="s">
        <v>450</v>
      </c>
      <c r="L1961" s="215" t="s">
        <v>510</v>
      </c>
      <c r="M1961" s="331" t="s">
        <v>2547</v>
      </c>
      <c r="P1961" s="189" t="s">
        <v>357</v>
      </c>
      <c r="Q1961" s="63" t="s">
        <v>1524</v>
      </c>
      <c r="R1961" s="215" t="s">
        <v>326</v>
      </c>
    </row>
    <row r="1962" spans="1:18">
      <c r="A1962" s="189" t="s">
        <v>1430</v>
      </c>
      <c r="B1962" s="216">
        <v>25400</v>
      </c>
      <c r="C1962" s="40" t="s">
        <v>2923</v>
      </c>
      <c r="D1962" s="216">
        <v>931220</v>
      </c>
      <c r="E1962" s="40" t="s">
        <v>529</v>
      </c>
      <c r="F1962" s="216"/>
      <c r="G1962" s="40" t="s">
        <v>1377</v>
      </c>
      <c r="H1962" s="329">
        <v>510000</v>
      </c>
      <c r="I1962" s="328" t="s">
        <v>1791</v>
      </c>
      <c r="J1962" s="61">
        <v>931104</v>
      </c>
      <c r="K1962" s="63" t="s">
        <v>1766</v>
      </c>
      <c r="L1962" s="215" t="s">
        <v>117</v>
      </c>
      <c r="M1962" s="331" t="s">
        <v>2547</v>
      </c>
      <c r="P1962" s="189" t="s">
        <v>328</v>
      </c>
      <c r="Q1962" s="63" t="s">
        <v>1524</v>
      </c>
      <c r="R1962" s="215" t="s">
        <v>326</v>
      </c>
    </row>
    <row r="1963" spans="1:18">
      <c r="A1963" s="189" t="s">
        <v>1431</v>
      </c>
      <c r="B1963" s="216">
        <v>25400</v>
      </c>
      <c r="C1963" s="40" t="s">
        <v>2923</v>
      </c>
      <c r="D1963" s="216">
        <v>931230</v>
      </c>
      <c r="E1963" s="40" t="s">
        <v>2931</v>
      </c>
      <c r="F1963" s="216"/>
      <c r="G1963" s="40" t="s">
        <v>1377</v>
      </c>
      <c r="H1963" s="329">
        <v>510000</v>
      </c>
      <c r="I1963" s="328" t="s">
        <v>1791</v>
      </c>
      <c r="J1963" s="61">
        <v>931104</v>
      </c>
      <c r="K1963" s="63" t="s">
        <v>47</v>
      </c>
      <c r="L1963" s="215" t="s">
        <v>507</v>
      </c>
      <c r="M1963" s="331" t="s">
        <v>2547</v>
      </c>
      <c r="P1963" s="189" t="s">
        <v>1598</v>
      </c>
      <c r="Q1963" s="63" t="s">
        <v>1524</v>
      </c>
      <c r="R1963" s="215" t="s">
        <v>326</v>
      </c>
    </row>
    <row r="1964" spans="1:18">
      <c r="A1964" s="189" t="s">
        <v>2522</v>
      </c>
      <c r="B1964" s="216">
        <v>25400</v>
      </c>
      <c r="C1964" s="40" t="s">
        <v>2923</v>
      </c>
      <c r="D1964" s="216">
        <v>931235</v>
      </c>
      <c r="E1964" s="40" t="s">
        <v>46</v>
      </c>
      <c r="F1964" s="216"/>
      <c r="G1964" s="40" t="s">
        <v>1377</v>
      </c>
      <c r="H1964" s="329">
        <v>510000</v>
      </c>
      <c r="I1964" s="328" t="s">
        <v>1791</v>
      </c>
      <c r="J1964" s="61">
        <v>931104</v>
      </c>
      <c r="K1964" s="63" t="s">
        <v>1766</v>
      </c>
      <c r="L1964" s="215" t="s">
        <v>46</v>
      </c>
      <c r="M1964" s="331" t="s">
        <v>2547</v>
      </c>
      <c r="P1964" t="s">
        <v>3028</v>
      </c>
      <c r="Q1964" s="65" t="s">
        <v>1524</v>
      </c>
      <c r="R1964" s="65" t="s">
        <v>1913</v>
      </c>
    </row>
    <row r="1965" spans="1:18">
      <c r="A1965" s="189" t="s">
        <v>1432</v>
      </c>
      <c r="B1965" s="216">
        <v>25400</v>
      </c>
      <c r="C1965" s="40" t="s">
        <v>2923</v>
      </c>
      <c r="D1965" s="216">
        <v>931240</v>
      </c>
      <c r="E1965" s="40" t="s">
        <v>104</v>
      </c>
      <c r="F1965" s="216"/>
      <c r="G1965" s="40" t="s">
        <v>1377</v>
      </c>
      <c r="H1965" s="329">
        <v>510000</v>
      </c>
      <c r="I1965" s="328" t="s">
        <v>1791</v>
      </c>
      <c r="J1965" s="61">
        <v>931104</v>
      </c>
      <c r="K1965" s="63" t="s">
        <v>1766</v>
      </c>
      <c r="L1965" s="215" t="s">
        <v>104</v>
      </c>
      <c r="M1965" s="331" t="s">
        <v>2547</v>
      </c>
      <c r="P1965" t="s">
        <v>3045</v>
      </c>
      <c r="Q1965" s="65" t="s">
        <v>1524</v>
      </c>
      <c r="R1965" s="65" t="s">
        <v>1913</v>
      </c>
    </row>
    <row r="1966" spans="1:18">
      <c r="A1966" s="189" t="s">
        <v>1433</v>
      </c>
      <c r="B1966" s="216">
        <v>25400</v>
      </c>
      <c r="C1966" s="40" t="s">
        <v>2923</v>
      </c>
      <c r="D1966" s="216">
        <v>931245</v>
      </c>
      <c r="E1966" s="40" t="s">
        <v>429</v>
      </c>
      <c r="F1966" s="216"/>
      <c r="G1966" s="40" t="s">
        <v>1377</v>
      </c>
      <c r="H1966" s="329">
        <v>510000</v>
      </c>
      <c r="I1966" s="328" t="s">
        <v>1791</v>
      </c>
      <c r="J1966" s="61">
        <v>931104</v>
      </c>
      <c r="K1966" s="63" t="s">
        <v>1766</v>
      </c>
      <c r="L1966" s="215" t="s">
        <v>429</v>
      </c>
      <c r="M1966" s="331" t="s">
        <v>2547</v>
      </c>
      <c r="P1966" t="s">
        <v>3055</v>
      </c>
      <c r="Q1966" s="65" t="s">
        <v>1524</v>
      </c>
      <c r="R1966" s="65" t="s">
        <v>1913</v>
      </c>
    </row>
    <row r="1967" spans="1:18">
      <c r="A1967" s="189" t="s">
        <v>2523</v>
      </c>
      <c r="B1967" s="216">
        <v>25400</v>
      </c>
      <c r="C1967" s="40" t="s">
        <v>2923</v>
      </c>
      <c r="D1967" s="216">
        <v>931250</v>
      </c>
      <c r="E1967" s="40" t="s">
        <v>430</v>
      </c>
      <c r="F1967" s="216"/>
      <c r="G1967" s="40" t="s">
        <v>1377</v>
      </c>
      <c r="H1967" s="329">
        <v>510000</v>
      </c>
      <c r="I1967" s="328" t="s">
        <v>1791</v>
      </c>
      <c r="J1967" s="61">
        <v>931104</v>
      </c>
      <c r="K1967" s="63" t="s">
        <v>1766</v>
      </c>
      <c r="L1967" s="215" t="s">
        <v>430</v>
      </c>
      <c r="M1967" s="331" t="s">
        <v>2547</v>
      </c>
      <c r="P1967" t="s">
        <v>3070</v>
      </c>
      <c r="Q1967" s="65" t="s">
        <v>1524</v>
      </c>
      <c r="R1967" s="65" t="s">
        <v>1913</v>
      </c>
    </row>
    <row r="1968" spans="1:18">
      <c r="A1968" s="189" t="s">
        <v>1434</v>
      </c>
      <c r="B1968" s="216">
        <v>25400</v>
      </c>
      <c r="C1968" s="40" t="s">
        <v>2923</v>
      </c>
      <c r="D1968" s="216">
        <v>931260</v>
      </c>
      <c r="E1968" s="40" t="s">
        <v>115</v>
      </c>
      <c r="F1968" s="216"/>
      <c r="G1968" s="40" t="s">
        <v>1377</v>
      </c>
      <c r="H1968" s="329">
        <v>510000</v>
      </c>
      <c r="I1968" s="328" t="s">
        <v>1791</v>
      </c>
      <c r="J1968" s="61">
        <v>931104</v>
      </c>
      <c r="K1968" s="63" t="s">
        <v>1766</v>
      </c>
      <c r="L1968" s="215" t="s">
        <v>115</v>
      </c>
      <c r="M1968" s="331" t="s">
        <v>2547</v>
      </c>
      <c r="P1968" t="s">
        <v>3080</v>
      </c>
      <c r="Q1968" s="65" t="s">
        <v>1524</v>
      </c>
      <c r="R1968" s="65" t="s">
        <v>1913</v>
      </c>
    </row>
    <row r="1969" spans="1:18">
      <c r="A1969" s="189" t="s">
        <v>1435</v>
      </c>
      <c r="B1969" s="216">
        <v>25400</v>
      </c>
      <c r="C1969" s="40" t="s">
        <v>2923</v>
      </c>
      <c r="D1969" s="216">
        <v>931265</v>
      </c>
      <c r="E1969" s="40" t="s">
        <v>2932</v>
      </c>
      <c r="F1969" s="216"/>
      <c r="G1969" s="40" t="s">
        <v>1377</v>
      </c>
      <c r="H1969" s="329">
        <v>510000</v>
      </c>
      <c r="I1969" s="328" t="s">
        <v>1791</v>
      </c>
      <c r="J1969" s="61">
        <v>931104</v>
      </c>
      <c r="K1969" s="63" t="s">
        <v>1766</v>
      </c>
      <c r="L1969" s="215" t="s">
        <v>1339</v>
      </c>
      <c r="M1969" s="331" t="s">
        <v>2547</v>
      </c>
      <c r="P1969" t="s">
        <v>3102</v>
      </c>
      <c r="Q1969" s="65" t="s">
        <v>1524</v>
      </c>
      <c r="R1969" s="65" t="s">
        <v>1913</v>
      </c>
    </row>
    <row r="1970" spans="1:18">
      <c r="A1970" s="189" t="s">
        <v>2125</v>
      </c>
      <c r="B1970" s="216">
        <v>25400</v>
      </c>
      <c r="C1970" s="40" t="s">
        <v>2923</v>
      </c>
      <c r="D1970" s="216">
        <v>931301</v>
      </c>
      <c r="E1970" s="40" t="s">
        <v>2933</v>
      </c>
      <c r="F1970" s="216"/>
      <c r="G1970" s="40" t="s">
        <v>1377</v>
      </c>
      <c r="H1970" s="329">
        <v>510000</v>
      </c>
      <c r="I1970" s="328" t="s">
        <v>1791</v>
      </c>
      <c r="J1970" s="61">
        <v>931104</v>
      </c>
      <c r="K1970" s="63" t="s">
        <v>23</v>
      </c>
      <c r="L1970" s="215" t="s">
        <v>433</v>
      </c>
      <c r="M1970" s="331" t="s">
        <v>2547</v>
      </c>
      <c r="P1970" t="s">
        <v>3115</v>
      </c>
      <c r="Q1970" s="65" t="s">
        <v>1524</v>
      </c>
      <c r="R1970" s="65" t="s">
        <v>1913</v>
      </c>
    </row>
    <row r="1971" spans="1:18">
      <c r="A1971" s="189" t="s">
        <v>1436</v>
      </c>
      <c r="B1971" s="216">
        <v>25400</v>
      </c>
      <c r="C1971" s="40" t="s">
        <v>2923</v>
      </c>
      <c r="D1971" s="216">
        <v>931400</v>
      </c>
      <c r="E1971" s="40" t="s">
        <v>2934</v>
      </c>
      <c r="F1971" s="216" t="s">
        <v>518</v>
      </c>
      <c r="G1971" s="40" t="s">
        <v>2935</v>
      </c>
      <c r="H1971" s="329">
        <v>510000</v>
      </c>
      <c r="I1971" s="328" t="s">
        <v>1791</v>
      </c>
      <c r="J1971" s="61">
        <v>931104</v>
      </c>
      <c r="K1971" s="63" t="s">
        <v>1524</v>
      </c>
      <c r="L1971" s="215" t="s">
        <v>326</v>
      </c>
      <c r="M1971" s="331" t="s">
        <v>2547</v>
      </c>
      <c r="P1971" t="s">
        <v>3148</v>
      </c>
      <c r="Q1971" s="65" t="s">
        <v>1524</v>
      </c>
      <c r="R1971" s="65" t="s">
        <v>1913</v>
      </c>
    </row>
    <row r="1972" spans="1:18">
      <c r="A1972" s="189" t="s">
        <v>2535</v>
      </c>
      <c r="B1972" s="216">
        <v>25400</v>
      </c>
      <c r="C1972" s="40" t="s">
        <v>2923</v>
      </c>
      <c r="D1972" s="216">
        <v>931400</v>
      </c>
      <c r="E1972" s="40" t="s">
        <v>2934</v>
      </c>
      <c r="F1972" s="216" t="s">
        <v>517</v>
      </c>
      <c r="G1972" s="40" t="s">
        <v>2936</v>
      </c>
      <c r="H1972" s="329">
        <v>510000</v>
      </c>
      <c r="I1972" s="328" t="s">
        <v>1791</v>
      </c>
      <c r="J1972" s="61">
        <v>931104</v>
      </c>
      <c r="K1972" s="63" t="s">
        <v>1524</v>
      </c>
      <c r="L1972" s="215" t="s">
        <v>1224</v>
      </c>
      <c r="M1972" s="331" t="s">
        <v>2547</v>
      </c>
      <c r="P1972" t="s">
        <v>3163</v>
      </c>
      <c r="Q1972" s="65" t="s">
        <v>1524</v>
      </c>
      <c r="R1972" s="65" t="s">
        <v>1913</v>
      </c>
    </row>
    <row r="1973" spans="1:18">
      <c r="A1973" s="189" t="s">
        <v>1437</v>
      </c>
      <c r="B1973" s="216">
        <v>25400</v>
      </c>
      <c r="C1973" s="40" t="s">
        <v>2923</v>
      </c>
      <c r="D1973" s="216">
        <v>931400</v>
      </c>
      <c r="E1973" s="40" t="s">
        <v>2934</v>
      </c>
      <c r="F1973" s="216" t="s">
        <v>514</v>
      </c>
      <c r="G1973" s="40" t="s">
        <v>2838</v>
      </c>
      <c r="H1973" s="329">
        <v>510000</v>
      </c>
      <c r="I1973" s="328" t="s">
        <v>1791</v>
      </c>
      <c r="J1973" s="61">
        <v>931104</v>
      </c>
      <c r="K1973" s="63" t="s">
        <v>1524</v>
      </c>
      <c r="L1973" s="397" t="s">
        <v>295</v>
      </c>
      <c r="M1973" s="331" t="s">
        <v>2547</v>
      </c>
      <c r="P1973" t="s">
        <v>3174</v>
      </c>
      <c r="Q1973" s="65" t="s">
        <v>1524</v>
      </c>
      <c r="R1973" s="65" t="s">
        <v>326</v>
      </c>
    </row>
    <row r="1974" spans="1:18">
      <c r="A1974" s="189" t="s">
        <v>1438</v>
      </c>
      <c r="B1974" s="216">
        <v>25400</v>
      </c>
      <c r="C1974" s="40" t="s">
        <v>2923</v>
      </c>
      <c r="D1974" s="216">
        <v>931400</v>
      </c>
      <c r="E1974" s="40" t="s">
        <v>2934</v>
      </c>
      <c r="F1974" s="216" t="s">
        <v>515</v>
      </c>
      <c r="G1974" s="40" t="s">
        <v>2937</v>
      </c>
      <c r="H1974" s="329">
        <v>510000</v>
      </c>
      <c r="I1974" s="328" t="s">
        <v>1791</v>
      </c>
      <c r="J1974" s="61">
        <v>931104</v>
      </c>
      <c r="K1974" s="63" t="s">
        <v>1524</v>
      </c>
      <c r="L1974" s="215" t="s">
        <v>445</v>
      </c>
      <c r="M1974" s="331" t="s">
        <v>2547</v>
      </c>
      <c r="P1974" t="s">
        <v>3182</v>
      </c>
      <c r="Q1974" s="65" t="s">
        <v>1524</v>
      </c>
      <c r="R1974" s="65" t="s">
        <v>447</v>
      </c>
    </row>
    <row r="1975" spans="1:18">
      <c r="A1975" s="189" t="s">
        <v>1439</v>
      </c>
      <c r="B1975" s="216">
        <v>25400</v>
      </c>
      <c r="C1975" s="40" t="s">
        <v>2923</v>
      </c>
      <c r="D1975" s="216">
        <v>931400</v>
      </c>
      <c r="E1975" s="40" t="s">
        <v>2934</v>
      </c>
      <c r="F1975" s="216" t="s">
        <v>513</v>
      </c>
      <c r="G1975" s="40" t="s">
        <v>2938</v>
      </c>
      <c r="H1975" s="329">
        <v>510000</v>
      </c>
      <c r="I1975" s="328" t="s">
        <v>1791</v>
      </c>
      <c r="J1975" s="61">
        <v>931104</v>
      </c>
      <c r="K1975" s="63" t="s">
        <v>1524</v>
      </c>
      <c r="L1975" s="215" t="s">
        <v>446</v>
      </c>
      <c r="M1975" s="331" t="s">
        <v>2547</v>
      </c>
      <c r="P1975" t="s">
        <v>3187</v>
      </c>
      <c r="Q1975" s="65" t="s">
        <v>1524</v>
      </c>
      <c r="R1975" s="65" t="s">
        <v>446</v>
      </c>
    </row>
    <row r="1976" spans="1:18">
      <c r="A1976" s="189" t="s">
        <v>1440</v>
      </c>
      <c r="B1976" s="216">
        <v>25400</v>
      </c>
      <c r="C1976" s="40" t="s">
        <v>2923</v>
      </c>
      <c r="D1976" s="216">
        <v>931400</v>
      </c>
      <c r="E1976" s="40" t="s">
        <v>2934</v>
      </c>
      <c r="F1976" s="216" t="s">
        <v>519</v>
      </c>
      <c r="G1976" s="40" t="s">
        <v>2939</v>
      </c>
      <c r="H1976" s="329">
        <v>510000</v>
      </c>
      <c r="I1976" s="328" t="s">
        <v>1791</v>
      </c>
      <c r="J1976" s="61">
        <v>931104</v>
      </c>
      <c r="K1976" s="63" t="s">
        <v>1524</v>
      </c>
      <c r="L1976" s="215" t="s">
        <v>359</v>
      </c>
      <c r="M1976" s="331" t="s">
        <v>2547</v>
      </c>
      <c r="P1976" t="s">
        <v>3191</v>
      </c>
      <c r="Q1976" s="65" t="s">
        <v>1524</v>
      </c>
      <c r="R1976" s="65" t="s">
        <v>1913</v>
      </c>
    </row>
    <row r="1977" spans="1:18">
      <c r="A1977" s="189" t="s">
        <v>1441</v>
      </c>
      <c r="B1977" s="216">
        <v>25400</v>
      </c>
      <c r="C1977" s="40" t="s">
        <v>2923</v>
      </c>
      <c r="D1977" s="216">
        <v>931400</v>
      </c>
      <c r="E1977" s="40" t="s">
        <v>2934</v>
      </c>
      <c r="F1977" s="216"/>
      <c r="G1977" s="40" t="s">
        <v>1377</v>
      </c>
      <c r="H1977" s="329">
        <v>510000</v>
      </c>
      <c r="I1977" s="328" t="s">
        <v>1791</v>
      </c>
      <c r="J1977" s="61">
        <v>931104</v>
      </c>
      <c r="K1977" s="63" t="s">
        <v>1524</v>
      </c>
      <c r="L1977" s="215" t="s">
        <v>1913</v>
      </c>
      <c r="M1977" s="331" t="s">
        <v>2547</v>
      </c>
      <c r="P1977" t="s">
        <v>3199</v>
      </c>
      <c r="Q1977" s="65" t="s">
        <v>1524</v>
      </c>
      <c r="R1977" s="65" t="s">
        <v>1913</v>
      </c>
    </row>
    <row r="1978" spans="1:18">
      <c r="A1978" s="189" t="s">
        <v>1442</v>
      </c>
      <c r="B1978" s="216">
        <v>25400</v>
      </c>
      <c r="C1978" s="40" t="s">
        <v>2923</v>
      </c>
      <c r="D1978" s="216">
        <v>931400</v>
      </c>
      <c r="E1978" s="40" t="s">
        <v>2934</v>
      </c>
      <c r="F1978" s="216" t="s">
        <v>520</v>
      </c>
      <c r="G1978" s="40" t="s">
        <v>2940</v>
      </c>
      <c r="H1978" s="329">
        <v>510000</v>
      </c>
      <c r="I1978" s="328" t="s">
        <v>1791</v>
      </c>
      <c r="J1978" s="61">
        <v>931104</v>
      </c>
      <c r="K1978" s="63" t="s">
        <v>1524</v>
      </c>
      <c r="L1978" s="215" t="s">
        <v>447</v>
      </c>
      <c r="M1978" s="331" t="s">
        <v>2547</v>
      </c>
      <c r="P1978" t="s">
        <v>3226</v>
      </c>
      <c r="Q1978" s="65" t="s">
        <v>1524</v>
      </c>
      <c r="R1978" s="65" t="s">
        <v>1913</v>
      </c>
    </row>
    <row r="1979" spans="1:18">
      <c r="A1979" s="189" t="s">
        <v>1444</v>
      </c>
      <c r="B1979" s="216">
        <v>25420</v>
      </c>
      <c r="C1979" s="40" t="s">
        <v>449</v>
      </c>
      <c r="D1979" s="216">
        <v>931401</v>
      </c>
      <c r="E1979" s="40" t="s">
        <v>2950</v>
      </c>
      <c r="F1979" s="216"/>
      <c r="G1979" s="40" t="s">
        <v>1377</v>
      </c>
      <c r="H1979" s="329">
        <v>510000</v>
      </c>
      <c r="I1979" s="328" t="s">
        <v>1791</v>
      </c>
      <c r="J1979" s="61">
        <v>931180</v>
      </c>
      <c r="K1979" s="63" t="s">
        <v>449</v>
      </c>
      <c r="L1979" s="215" t="s">
        <v>503</v>
      </c>
      <c r="M1979" s="331" t="s">
        <v>2547</v>
      </c>
      <c r="P1979" t="s">
        <v>3227</v>
      </c>
      <c r="Q1979" s="65" t="s">
        <v>1524</v>
      </c>
      <c r="R1979" s="65" t="s">
        <v>1455</v>
      </c>
    </row>
    <row r="1980" spans="1:18">
      <c r="A1980" s="189" t="s">
        <v>2484</v>
      </c>
      <c r="B1980" s="309">
        <v>25620</v>
      </c>
      <c r="C1980" s="40" t="s">
        <v>2347</v>
      </c>
      <c r="D1980" s="310">
        <v>931750</v>
      </c>
      <c r="E1980" s="40" t="s">
        <v>2347</v>
      </c>
      <c r="F1980" s="310"/>
      <c r="G1980" s="40" t="s">
        <v>1377</v>
      </c>
      <c r="H1980" s="340">
        <v>510000</v>
      </c>
      <c r="I1980" s="356" t="s">
        <v>1791</v>
      </c>
      <c r="J1980" s="310">
        <v>931750</v>
      </c>
      <c r="K1980" s="307" t="s">
        <v>1524</v>
      </c>
      <c r="L1980" s="308" t="s">
        <v>448</v>
      </c>
      <c r="M1980" s="331" t="s">
        <v>2547</v>
      </c>
      <c r="P1980" t="s">
        <v>3233</v>
      </c>
      <c r="Q1980" s="65" t="s">
        <v>1524</v>
      </c>
      <c r="R1980" s="65" t="s">
        <v>1913</v>
      </c>
    </row>
    <row r="1981" spans="1:18">
      <c r="A1981" s="189" t="s">
        <v>2033</v>
      </c>
      <c r="B1981" s="216">
        <v>25400</v>
      </c>
      <c r="C1981" s="40" t="s">
        <v>2923</v>
      </c>
      <c r="D1981" s="216">
        <v>931119</v>
      </c>
      <c r="E1981" s="40" t="s">
        <v>23</v>
      </c>
      <c r="F1981" s="216" t="s">
        <v>522</v>
      </c>
      <c r="G1981" s="40" t="s">
        <v>2925</v>
      </c>
      <c r="H1981" s="216">
        <v>523260</v>
      </c>
      <c r="I1981" s="328" t="s">
        <v>2026</v>
      </c>
      <c r="J1981" s="61">
        <v>931104</v>
      </c>
      <c r="K1981" s="63" t="s">
        <v>23</v>
      </c>
      <c r="L1981" s="215" t="s">
        <v>436</v>
      </c>
      <c r="M1981" s="218" t="s">
        <v>2132</v>
      </c>
      <c r="P1981" t="s">
        <v>3257</v>
      </c>
      <c r="Q1981" s="65" t="s">
        <v>1524</v>
      </c>
      <c r="R1981" s="65" t="s">
        <v>446</v>
      </c>
    </row>
    <row r="1982" spans="1:18">
      <c r="A1982" s="189" t="s">
        <v>1578</v>
      </c>
      <c r="B1982" s="216">
        <v>25420</v>
      </c>
      <c r="C1982" s="40" t="s">
        <v>449</v>
      </c>
      <c r="D1982" s="216">
        <v>931186</v>
      </c>
      <c r="E1982" s="40" t="s">
        <v>504</v>
      </c>
      <c r="F1982" s="216"/>
      <c r="G1982" s="40" t="s">
        <v>1377</v>
      </c>
      <c r="H1982" s="216">
        <v>525320</v>
      </c>
      <c r="I1982" s="328" t="s">
        <v>1483</v>
      </c>
      <c r="J1982" s="61">
        <v>931180</v>
      </c>
      <c r="K1982" s="63" t="s">
        <v>449</v>
      </c>
      <c r="L1982" s="215" t="s">
        <v>504</v>
      </c>
      <c r="M1982" s="218" t="s">
        <v>2128</v>
      </c>
      <c r="P1982" t="s">
        <v>3270</v>
      </c>
      <c r="Q1982" s="65" t="s">
        <v>1524</v>
      </c>
      <c r="R1982" s="65" t="s">
        <v>1913</v>
      </c>
    </row>
    <row r="1983" spans="1:18">
      <c r="A1983" s="189" t="s">
        <v>2107</v>
      </c>
      <c r="B1983" s="216">
        <v>25400</v>
      </c>
      <c r="C1983" s="40" t="s">
        <v>2923</v>
      </c>
      <c r="D1983" s="216">
        <v>931205</v>
      </c>
      <c r="E1983" s="40" t="s">
        <v>2237</v>
      </c>
      <c r="F1983" s="216"/>
      <c r="G1983" s="40" t="s">
        <v>1377</v>
      </c>
      <c r="H1983" s="216">
        <v>525320</v>
      </c>
      <c r="I1983" s="328" t="s">
        <v>1483</v>
      </c>
      <c r="J1983" s="61">
        <v>931104</v>
      </c>
      <c r="K1983" s="63" t="s">
        <v>449</v>
      </c>
      <c r="L1983" s="215" t="s">
        <v>2237</v>
      </c>
      <c r="M1983" s="218" t="s">
        <v>2128</v>
      </c>
      <c r="P1983" t="s">
        <v>3289</v>
      </c>
      <c r="Q1983" s="65" t="s">
        <v>1524</v>
      </c>
      <c r="R1983" s="65" t="s">
        <v>1913</v>
      </c>
    </row>
    <row r="1984" spans="1:18">
      <c r="A1984" s="189" t="s">
        <v>1760</v>
      </c>
      <c r="B1984" s="216">
        <v>25400</v>
      </c>
      <c r="C1984" s="40" t="s">
        <v>2923</v>
      </c>
      <c r="D1984" s="216">
        <v>931245</v>
      </c>
      <c r="E1984" s="40" t="s">
        <v>429</v>
      </c>
      <c r="F1984" s="216" t="s">
        <v>524</v>
      </c>
      <c r="G1984" s="40" t="s">
        <v>2945</v>
      </c>
      <c r="H1984" s="216">
        <v>525320</v>
      </c>
      <c r="I1984" s="328" t="s">
        <v>1483</v>
      </c>
      <c r="J1984" s="61">
        <v>931104</v>
      </c>
      <c r="K1984" s="63" t="s">
        <v>1766</v>
      </c>
      <c r="L1984" s="215" t="s">
        <v>429</v>
      </c>
      <c r="M1984" s="218" t="s">
        <v>2128</v>
      </c>
      <c r="P1984" t="s">
        <v>3294</v>
      </c>
      <c r="Q1984" s="65" t="s">
        <v>1524</v>
      </c>
      <c r="R1984" s="65" t="s">
        <v>1913</v>
      </c>
    </row>
    <row r="1985" spans="1:18">
      <c r="A1985" s="189" t="s">
        <v>1733</v>
      </c>
      <c r="B1985" s="216">
        <v>25420</v>
      </c>
      <c r="C1985" s="40" t="s">
        <v>449</v>
      </c>
      <c r="D1985" s="216">
        <v>931401</v>
      </c>
      <c r="E1985" s="40" t="s">
        <v>2950</v>
      </c>
      <c r="F1985" s="216"/>
      <c r="G1985" s="40" t="s">
        <v>1377</v>
      </c>
      <c r="H1985" s="216">
        <v>525320</v>
      </c>
      <c r="I1985" s="328" t="s">
        <v>1483</v>
      </c>
      <c r="J1985" s="61">
        <v>931180</v>
      </c>
      <c r="K1985" s="63" t="s">
        <v>449</v>
      </c>
      <c r="L1985" s="215" t="s">
        <v>503</v>
      </c>
      <c r="M1985" s="218" t="s">
        <v>2128</v>
      </c>
      <c r="P1985" t="s">
        <v>3325</v>
      </c>
      <c r="Q1985" s="65" t="s">
        <v>1524</v>
      </c>
      <c r="R1985" s="65" t="s">
        <v>326</v>
      </c>
    </row>
    <row r="1986" spans="1:18">
      <c r="A1986" s="189" t="s">
        <v>1701</v>
      </c>
      <c r="B1986" s="216">
        <v>25400</v>
      </c>
      <c r="C1986" s="40" t="s">
        <v>2923</v>
      </c>
      <c r="D1986" s="216">
        <v>931250</v>
      </c>
      <c r="E1986" s="40" t="s">
        <v>430</v>
      </c>
      <c r="F1986" s="216"/>
      <c r="G1986" s="40" t="s">
        <v>1377</v>
      </c>
      <c r="H1986" s="216">
        <v>518120</v>
      </c>
      <c r="I1986" s="328" t="s">
        <v>483</v>
      </c>
      <c r="J1986" s="61">
        <v>931104</v>
      </c>
      <c r="K1986" s="63" t="s">
        <v>1766</v>
      </c>
      <c r="L1986" s="215" t="s">
        <v>430</v>
      </c>
      <c r="M1986" s="218" t="s">
        <v>1950</v>
      </c>
      <c r="P1986" t="s">
        <v>3332</v>
      </c>
      <c r="Q1986" s="65" t="s">
        <v>1524</v>
      </c>
      <c r="R1986" s="65" t="s">
        <v>295</v>
      </c>
    </row>
    <row r="1987" spans="1:18">
      <c r="A1987" s="189" t="s">
        <v>1731</v>
      </c>
      <c r="B1987" s="216">
        <v>25550</v>
      </c>
      <c r="C1987" s="40" t="s">
        <v>2955</v>
      </c>
      <c r="D1987" s="216">
        <v>931101</v>
      </c>
      <c r="E1987" s="40" t="s">
        <v>2956</v>
      </c>
      <c r="F1987" s="216"/>
      <c r="G1987" s="40" t="s">
        <v>1377</v>
      </c>
      <c r="H1987" s="329">
        <v>518140</v>
      </c>
      <c r="I1987" s="328" t="s">
        <v>484</v>
      </c>
      <c r="J1987" s="61">
        <v>931101</v>
      </c>
      <c r="K1987" s="63" t="s">
        <v>47</v>
      </c>
      <c r="L1987" s="215" t="s">
        <v>443</v>
      </c>
      <c r="M1987" s="331" t="s">
        <v>2547</v>
      </c>
      <c r="P1987" t="s">
        <v>3351</v>
      </c>
      <c r="Q1987" s="65" t="s">
        <v>1524</v>
      </c>
      <c r="R1987" s="65" t="s">
        <v>1913</v>
      </c>
    </row>
    <row r="1988" spans="1:18">
      <c r="A1988" s="189" t="s">
        <v>1668</v>
      </c>
      <c r="B1988" s="216">
        <v>25510</v>
      </c>
      <c r="C1988" s="40" t="s">
        <v>2954</v>
      </c>
      <c r="D1988" s="216">
        <v>931108</v>
      </c>
      <c r="E1988" s="40" t="s">
        <v>2954</v>
      </c>
      <c r="F1988" s="216" t="s">
        <v>1377</v>
      </c>
      <c r="G1988" s="40" t="s">
        <v>1377</v>
      </c>
      <c r="H1988" s="329">
        <v>518140</v>
      </c>
      <c r="I1988" s="328" t="s">
        <v>484</v>
      </c>
      <c r="J1988" s="61">
        <v>931108</v>
      </c>
      <c r="K1988" s="63" t="s">
        <v>450</v>
      </c>
      <c r="L1988" s="215" t="s">
        <v>444</v>
      </c>
      <c r="M1988" s="331" t="s">
        <v>2547</v>
      </c>
      <c r="P1988" t="s">
        <v>3362</v>
      </c>
      <c r="Q1988" s="65" t="s">
        <v>1524</v>
      </c>
      <c r="R1988" s="65" t="s">
        <v>446</v>
      </c>
    </row>
    <row r="1989" spans="1:18">
      <c r="A1989" s="189" t="s">
        <v>796</v>
      </c>
      <c r="B1989" s="216">
        <v>25540</v>
      </c>
      <c r="C1989" s="40" t="s">
        <v>442</v>
      </c>
      <c r="D1989" s="216">
        <v>931116</v>
      </c>
      <c r="E1989" s="40" t="s">
        <v>442</v>
      </c>
      <c r="F1989" s="216"/>
      <c r="G1989" s="40" t="s">
        <v>1377</v>
      </c>
      <c r="H1989" s="329">
        <v>518140</v>
      </c>
      <c r="I1989" s="328" t="s">
        <v>484</v>
      </c>
      <c r="J1989" s="61">
        <v>931116</v>
      </c>
      <c r="K1989" s="63" t="s">
        <v>47</v>
      </c>
      <c r="L1989" s="215" t="s">
        <v>442</v>
      </c>
      <c r="M1989" s="331" t="s">
        <v>2547</v>
      </c>
      <c r="P1989" t="s">
        <v>3390</v>
      </c>
      <c r="Q1989" s="65" t="s">
        <v>1524</v>
      </c>
      <c r="R1989" s="65" t="s">
        <v>1913</v>
      </c>
    </row>
    <row r="1990" spans="1:18">
      <c r="A1990" s="189" t="s">
        <v>731</v>
      </c>
      <c r="B1990" s="216">
        <v>25400</v>
      </c>
      <c r="C1990" s="40" t="s">
        <v>2923</v>
      </c>
      <c r="D1990" s="216">
        <v>931119</v>
      </c>
      <c r="E1990" s="40" t="s">
        <v>23</v>
      </c>
      <c r="F1990" s="216" t="s">
        <v>525</v>
      </c>
      <c r="G1990" s="40" t="s">
        <v>2942</v>
      </c>
      <c r="H1990" s="329">
        <v>518140</v>
      </c>
      <c r="I1990" s="328" t="s">
        <v>484</v>
      </c>
      <c r="J1990" s="61">
        <v>931104</v>
      </c>
      <c r="K1990" s="63" t="s">
        <v>23</v>
      </c>
      <c r="L1990" s="215" t="s">
        <v>438</v>
      </c>
      <c r="M1990" s="331" t="s">
        <v>2547</v>
      </c>
      <c r="P1990" t="s">
        <v>3393</v>
      </c>
      <c r="Q1990" s="65" t="s">
        <v>1524</v>
      </c>
      <c r="R1990" s="65" t="s">
        <v>1913</v>
      </c>
    </row>
    <row r="1991" spans="1:18">
      <c r="A1991" s="189" t="s">
        <v>686</v>
      </c>
      <c r="B1991" s="216">
        <v>25400</v>
      </c>
      <c r="C1991" s="40" t="s">
        <v>2923</v>
      </c>
      <c r="D1991" s="216">
        <v>931119</v>
      </c>
      <c r="E1991" s="40" t="s">
        <v>23</v>
      </c>
      <c r="F1991" s="216" t="s">
        <v>521</v>
      </c>
      <c r="G1991" s="40" t="s">
        <v>2924</v>
      </c>
      <c r="H1991" s="329">
        <v>518140</v>
      </c>
      <c r="I1991" s="328" t="s">
        <v>484</v>
      </c>
      <c r="J1991" s="61">
        <v>931104</v>
      </c>
      <c r="K1991" s="63" t="s">
        <v>23</v>
      </c>
      <c r="L1991" s="215" t="s">
        <v>435</v>
      </c>
      <c r="M1991" s="331" t="s">
        <v>2547</v>
      </c>
      <c r="P1991" t="s">
        <v>3419</v>
      </c>
      <c r="Q1991" s="65" t="s">
        <v>1524</v>
      </c>
      <c r="R1991" s="65" t="s">
        <v>1913</v>
      </c>
    </row>
    <row r="1992" spans="1:18">
      <c r="A1992" s="189" t="s">
        <v>700</v>
      </c>
      <c r="B1992" s="216">
        <v>25400</v>
      </c>
      <c r="C1992" s="40" t="s">
        <v>2923</v>
      </c>
      <c r="D1992" s="216">
        <v>931119</v>
      </c>
      <c r="E1992" s="40" t="s">
        <v>23</v>
      </c>
      <c r="F1992" s="216" t="s">
        <v>522</v>
      </c>
      <c r="G1992" s="40" t="s">
        <v>2925</v>
      </c>
      <c r="H1992" s="329">
        <v>518140</v>
      </c>
      <c r="I1992" s="328" t="s">
        <v>484</v>
      </c>
      <c r="J1992" s="61">
        <v>931104</v>
      </c>
      <c r="K1992" s="63" t="s">
        <v>23</v>
      </c>
      <c r="L1992" s="215" t="s">
        <v>436</v>
      </c>
      <c r="M1992" s="331" t="s">
        <v>2547</v>
      </c>
      <c r="P1992" t="s">
        <v>3442</v>
      </c>
      <c r="Q1992" s="65" t="s">
        <v>1524</v>
      </c>
      <c r="R1992" s="65" t="s">
        <v>1913</v>
      </c>
    </row>
    <row r="1993" spans="1:18">
      <c r="A1993" s="189" t="s">
        <v>742</v>
      </c>
      <c r="B1993" s="216">
        <v>25400</v>
      </c>
      <c r="C1993" s="40" t="s">
        <v>2923</v>
      </c>
      <c r="D1993" s="216">
        <v>931119</v>
      </c>
      <c r="E1993" s="40" t="s">
        <v>23</v>
      </c>
      <c r="F1993" s="216" t="s">
        <v>526</v>
      </c>
      <c r="G1993" s="40" t="s">
        <v>2926</v>
      </c>
      <c r="H1993" s="329">
        <v>518140</v>
      </c>
      <c r="I1993" s="328" t="s">
        <v>484</v>
      </c>
      <c r="J1993" s="61">
        <v>931104</v>
      </c>
      <c r="K1993" s="63" t="s">
        <v>23</v>
      </c>
      <c r="L1993" s="215" t="s">
        <v>439</v>
      </c>
      <c r="M1993" s="331" t="s">
        <v>2547</v>
      </c>
      <c r="P1993" s="189" t="s">
        <v>1539</v>
      </c>
      <c r="Q1993" s="63" t="s">
        <v>1524</v>
      </c>
      <c r="R1993" s="215" t="s">
        <v>359</v>
      </c>
    </row>
    <row r="1994" spans="1:18">
      <c r="A1994" s="189" t="s">
        <v>1541</v>
      </c>
      <c r="B1994" s="216">
        <v>25400</v>
      </c>
      <c r="C1994" s="40" t="s">
        <v>2923</v>
      </c>
      <c r="D1994" s="216">
        <v>931119</v>
      </c>
      <c r="E1994" s="40" t="s">
        <v>23</v>
      </c>
      <c r="F1994" s="216" t="s">
        <v>1377</v>
      </c>
      <c r="G1994" s="40" t="s">
        <v>1377</v>
      </c>
      <c r="H1994" s="329">
        <v>518140</v>
      </c>
      <c r="I1994" s="328" t="s">
        <v>484</v>
      </c>
      <c r="J1994" s="61">
        <v>931104</v>
      </c>
      <c r="K1994" s="63" t="s">
        <v>23</v>
      </c>
      <c r="L1994" s="215" t="s">
        <v>506</v>
      </c>
      <c r="M1994" s="331" t="s">
        <v>2547</v>
      </c>
      <c r="P1994" s="189" t="s">
        <v>2646</v>
      </c>
      <c r="Q1994" s="63" t="s">
        <v>1524</v>
      </c>
      <c r="R1994" s="215" t="s">
        <v>359</v>
      </c>
    </row>
    <row r="1995" spans="1:18">
      <c r="A1995" s="189" t="s">
        <v>2047</v>
      </c>
      <c r="B1995" s="216">
        <v>25400</v>
      </c>
      <c r="C1995" s="40" t="s">
        <v>2923</v>
      </c>
      <c r="D1995" s="216">
        <v>931119</v>
      </c>
      <c r="E1995" s="40" t="s">
        <v>23</v>
      </c>
      <c r="F1995" s="216" t="s">
        <v>527</v>
      </c>
      <c r="G1995" s="40" t="s">
        <v>2927</v>
      </c>
      <c r="H1995" s="329">
        <v>518140</v>
      </c>
      <c r="I1995" s="328" t="s">
        <v>484</v>
      </c>
      <c r="J1995" s="61">
        <v>931104</v>
      </c>
      <c r="K1995" s="63" t="s">
        <v>23</v>
      </c>
      <c r="L1995" s="215" t="s">
        <v>440</v>
      </c>
      <c r="M1995" s="331" t="s">
        <v>2547</v>
      </c>
      <c r="P1995" s="189" t="s">
        <v>361</v>
      </c>
      <c r="Q1995" s="63" t="s">
        <v>1524</v>
      </c>
      <c r="R1995" s="215" t="s">
        <v>359</v>
      </c>
    </row>
    <row r="1996" spans="1:18">
      <c r="A1996" s="189" t="s">
        <v>723</v>
      </c>
      <c r="B1996" s="216">
        <v>25400</v>
      </c>
      <c r="C1996" s="40" t="s">
        <v>2923</v>
      </c>
      <c r="D1996" s="216">
        <v>931119</v>
      </c>
      <c r="E1996" s="40" t="s">
        <v>23</v>
      </c>
      <c r="F1996" s="216" t="s">
        <v>523</v>
      </c>
      <c r="G1996" s="40" t="s">
        <v>2928</v>
      </c>
      <c r="H1996" s="329">
        <v>518140</v>
      </c>
      <c r="I1996" s="328" t="s">
        <v>484</v>
      </c>
      <c r="J1996" s="61">
        <v>931104</v>
      </c>
      <c r="K1996" s="63" t="s">
        <v>23</v>
      </c>
      <c r="L1996" s="215" t="s">
        <v>437</v>
      </c>
      <c r="M1996" s="331" t="s">
        <v>2547</v>
      </c>
      <c r="P1996" s="189" t="s">
        <v>1375</v>
      </c>
      <c r="Q1996" s="63" t="s">
        <v>1524</v>
      </c>
      <c r="R1996" s="215" t="s">
        <v>359</v>
      </c>
    </row>
    <row r="1997" spans="1:18">
      <c r="A1997" s="189" t="s">
        <v>756</v>
      </c>
      <c r="B1997" s="216">
        <v>25590</v>
      </c>
      <c r="C1997" s="40" t="s">
        <v>1564</v>
      </c>
      <c r="D1997" s="216">
        <v>931150</v>
      </c>
      <c r="E1997" s="40" t="s">
        <v>1564</v>
      </c>
      <c r="F1997" s="216"/>
      <c r="G1997" s="40" t="s">
        <v>1377</v>
      </c>
      <c r="H1997" s="329">
        <v>518140</v>
      </c>
      <c r="I1997" s="328" t="s">
        <v>484</v>
      </c>
      <c r="J1997" s="61">
        <v>931150</v>
      </c>
      <c r="K1997" s="63" t="s">
        <v>47</v>
      </c>
      <c r="L1997" s="215" t="s">
        <v>1564</v>
      </c>
      <c r="M1997" s="331" t="s">
        <v>2547</v>
      </c>
      <c r="P1997" s="189" t="s">
        <v>1647</v>
      </c>
      <c r="Q1997" s="63" t="s">
        <v>1524</v>
      </c>
      <c r="R1997" s="215" t="s">
        <v>359</v>
      </c>
    </row>
    <row r="1998" spans="1:18">
      <c r="A1998" s="189" t="s">
        <v>2214</v>
      </c>
      <c r="B1998" s="216">
        <v>25430</v>
      </c>
      <c r="C1998" s="40" t="s">
        <v>2951</v>
      </c>
      <c r="D1998" s="216">
        <v>931170</v>
      </c>
      <c r="E1998" s="40" t="s">
        <v>1515</v>
      </c>
      <c r="F1998" s="216" t="s">
        <v>512</v>
      </c>
      <c r="G1998" s="40" t="s">
        <v>2952</v>
      </c>
      <c r="H1998" s="329">
        <v>518140</v>
      </c>
      <c r="I1998" s="328" t="s">
        <v>484</v>
      </c>
      <c r="J1998" s="61">
        <v>931170</v>
      </c>
      <c r="K1998" s="63" t="s">
        <v>47</v>
      </c>
      <c r="L1998" s="215" t="s">
        <v>508</v>
      </c>
      <c r="M1998" s="331" t="s">
        <v>2547</v>
      </c>
      <c r="P1998" s="189" t="s">
        <v>366</v>
      </c>
      <c r="Q1998" s="63" t="s">
        <v>1524</v>
      </c>
      <c r="R1998" s="215" t="s">
        <v>359</v>
      </c>
    </row>
    <row r="1999" spans="1:18">
      <c r="A1999" s="189" t="s">
        <v>1369</v>
      </c>
      <c r="B1999" s="216">
        <v>25430</v>
      </c>
      <c r="C1999" s="40" t="s">
        <v>2951</v>
      </c>
      <c r="D1999" s="216">
        <v>931170</v>
      </c>
      <c r="E1999" s="40" t="s">
        <v>1515</v>
      </c>
      <c r="F1999" s="216" t="s">
        <v>526</v>
      </c>
      <c r="G1999" s="40" t="s">
        <v>2926</v>
      </c>
      <c r="H1999" s="329">
        <v>518140</v>
      </c>
      <c r="I1999" s="328" t="s">
        <v>484</v>
      </c>
      <c r="J1999" s="61">
        <v>931170</v>
      </c>
      <c r="K1999" s="63" t="s">
        <v>47</v>
      </c>
      <c r="L1999" s="215" t="s">
        <v>508</v>
      </c>
      <c r="M1999" s="331" t="s">
        <v>2547</v>
      </c>
      <c r="P1999" s="189" t="s">
        <v>2645</v>
      </c>
      <c r="Q1999" s="63" t="s">
        <v>1524</v>
      </c>
      <c r="R1999" s="215" t="s">
        <v>359</v>
      </c>
    </row>
    <row r="2000" spans="1:18">
      <c r="A2000" s="189" t="s">
        <v>1276</v>
      </c>
      <c r="B2000" s="216">
        <v>25430</v>
      </c>
      <c r="C2000" s="40" t="s">
        <v>2951</v>
      </c>
      <c r="D2000" s="216">
        <v>931170</v>
      </c>
      <c r="E2000" s="40" t="s">
        <v>1515</v>
      </c>
      <c r="F2000" s="216"/>
      <c r="G2000" s="40" t="s">
        <v>1377</v>
      </c>
      <c r="H2000" s="329">
        <v>518140</v>
      </c>
      <c r="I2000" s="328" t="s">
        <v>484</v>
      </c>
      <c r="J2000" s="61">
        <v>931170</v>
      </c>
      <c r="K2000" s="63" t="s">
        <v>47</v>
      </c>
      <c r="L2000" s="215" t="s">
        <v>508</v>
      </c>
      <c r="M2000" s="331" t="s">
        <v>2547</v>
      </c>
      <c r="P2000" s="189" t="s">
        <v>939</v>
      </c>
      <c r="Q2000" s="63" t="s">
        <v>1524</v>
      </c>
      <c r="R2000" s="215" t="s">
        <v>359</v>
      </c>
    </row>
    <row r="2001" spans="1:18">
      <c r="A2001" s="189" t="s">
        <v>2226</v>
      </c>
      <c r="B2001" s="216">
        <v>25430</v>
      </c>
      <c r="C2001" s="40" t="s">
        <v>2951</v>
      </c>
      <c r="D2001" s="216">
        <v>931170</v>
      </c>
      <c r="E2001" s="40" t="s">
        <v>1515</v>
      </c>
      <c r="F2001" s="216" t="s">
        <v>1131</v>
      </c>
      <c r="G2001" s="40" t="s">
        <v>2953</v>
      </c>
      <c r="H2001" s="329">
        <v>518140</v>
      </c>
      <c r="I2001" s="328" t="s">
        <v>484</v>
      </c>
      <c r="J2001" s="61">
        <v>931170</v>
      </c>
      <c r="K2001" s="63" t="s">
        <v>47</v>
      </c>
      <c r="L2001" s="215" t="s">
        <v>508</v>
      </c>
      <c r="M2001" s="331" t="s">
        <v>2547</v>
      </c>
      <c r="P2001" s="189" t="s">
        <v>367</v>
      </c>
      <c r="Q2001" s="63" t="s">
        <v>1524</v>
      </c>
      <c r="R2001" s="215" t="s">
        <v>359</v>
      </c>
    </row>
    <row r="2002" spans="1:18">
      <c r="A2002" s="189" t="s">
        <v>1482</v>
      </c>
      <c r="B2002" s="216">
        <v>25430</v>
      </c>
      <c r="C2002" s="40" t="s">
        <v>2951</v>
      </c>
      <c r="D2002" s="216">
        <v>931170</v>
      </c>
      <c r="E2002" s="40" t="s">
        <v>1515</v>
      </c>
      <c r="F2002" s="216" t="s">
        <v>527</v>
      </c>
      <c r="G2002" s="40" t="s">
        <v>2927</v>
      </c>
      <c r="H2002" s="329">
        <v>518140</v>
      </c>
      <c r="I2002" s="328" t="s">
        <v>484</v>
      </c>
      <c r="J2002" s="61">
        <v>931170</v>
      </c>
      <c r="K2002" s="63" t="s">
        <v>47</v>
      </c>
      <c r="L2002" s="215" t="s">
        <v>508</v>
      </c>
      <c r="M2002" s="331" t="s">
        <v>2547</v>
      </c>
      <c r="P2002" s="189" t="s">
        <v>2191</v>
      </c>
      <c r="Q2002" s="63" t="s">
        <v>1524</v>
      </c>
      <c r="R2002" s="215" t="s">
        <v>359</v>
      </c>
    </row>
    <row r="2003" spans="1:18">
      <c r="A2003" s="189" t="s">
        <v>1108</v>
      </c>
      <c r="B2003" s="216">
        <v>25420</v>
      </c>
      <c r="C2003" s="40" t="s">
        <v>449</v>
      </c>
      <c r="D2003" s="216">
        <v>931180</v>
      </c>
      <c r="E2003" s="40" t="s">
        <v>449</v>
      </c>
      <c r="F2003" s="216"/>
      <c r="G2003" s="40" t="s">
        <v>1377</v>
      </c>
      <c r="H2003" s="329">
        <v>518140</v>
      </c>
      <c r="I2003" s="328" t="s">
        <v>484</v>
      </c>
      <c r="J2003" s="61">
        <v>931180</v>
      </c>
      <c r="K2003" s="63" t="s">
        <v>449</v>
      </c>
      <c r="L2003" s="215" t="s">
        <v>505</v>
      </c>
      <c r="M2003" s="331" t="s">
        <v>2547</v>
      </c>
      <c r="P2003" s="189" t="s">
        <v>1596</v>
      </c>
      <c r="Q2003" s="63" t="s">
        <v>1524</v>
      </c>
      <c r="R2003" s="215" t="s">
        <v>359</v>
      </c>
    </row>
    <row r="2004" spans="1:18">
      <c r="A2004" s="189" t="s">
        <v>1066</v>
      </c>
      <c r="B2004" s="216">
        <v>25420</v>
      </c>
      <c r="C2004" s="40" t="s">
        <v>449</v>
      </c>
      <c r="D2004" s="216">
        <v>931182</v>
      </c>
      <c r="E2004" s="40" t="s">
        <v>1056</v>
      </c>
      <c r="F2004" s="216"/>
      <c r="G2004" s="40" t="s">
        <v>1377</v>
      </c>
      <c r="H2004" s="329">
        <v>518140</v>
      </c>
      <c r="I2004" s="328" t="s">
        <v>484</v>
      </c>
      <c r="J2004" s="61">
        <v>931180</v>
      </c>
      <c r="K2004" s="63" t="s">
        <v>449</v>
      </c>
      <c r="L2004" s="215" t="s">
        <v>1056</v>
      </c>
      <c r="M2004" s="331" t="s">
        <v>2547</v>
      </c>
      <c r="P2004" s="189" t="s">
        <v>1582</v>
      </c>
      <c r="Q2004" s="63" t="s">
        <v>1524</v>
      </c>
      <c r="R2004" s="215" t="s">
        <v>359</v>
      </c>
    </row>
    <row r="2005" spans="1:18">
      <c r="A2005" s="189" t="s">
        <v>999</v>
      </c>
      <c r="B2005" s="216">
        <v>25400</v>
      </c>
      <c r="C2005" s="40" t="s">
        <v>2923</v>
      </c>
      <c r="D2005" s="216">
        <v>931183</v>
      </c>
      <c r="E2005" s="40" t="s">
        <v>2929</v>
      </c>
      <c r="F2005" s="216"/>
      <c r="G2005" s="40" t="s">
        <v>1377</v>
      </c>
      <c r="H2005" s="329">
        <v>518140</v>
      </c>
      <c r="I2005" s="328" t="s">
        <v>484</v>
      </c>
      <c r="J2005" s="61">
        <v>931104</v>
      </c>
      <c r="K2005" s="63" t="s">
        <v>1766</v>
      </c>
      <c r="L2005" s="215" t="s">
        <v>1775</v>
      </c>
      <c r="M2005" s="331" t="s">
        <v>2547</v>
      </c>
      <c r="P2005" s="189" t="s">
        <v>1885</v>
      </c>
      <c r="Q2005" s="63" t="s">
        <v>1524</v>
      </c>
      <c r="R2005" s="215" t="s">
        <v>359</v>
      </c>
    </row>
    <row r="2006" spans="1:18">
      <c r="A2006" s="189" t="s">
        <v>1041</v>
      </c>
      <c r="B2006" s="216">
        <v>25420</v>
      </c>
      <c r="C2006" s="40" t="s">
        <v>449</v>
      </c>
      <c r="D2006" s="216">
        <v>931186</v>
      </c>
      <c r="E2006" s="40" t="s">
        <v>504</v>
      </c>
      <c r="F2006" s="216"/>
      <c r="G2006" s="40" t="s">
        <v>1377</v>
      </c>
      <c r="H2006" s="329">
        <v>518140</v>
      </c>
      <c r="I2006" s="328" t="s">
        <v>484</v>
      </c>
      <c r="J2006" s="61">
        <v>931180</v>
      </c>
      <c r="K2006" s="63" t="s">
        <v>449</v>
      </c>
      <c r="L2006" s="215" t="s">
        <v>504</v>
      </c>
      <c r="M2006" s="331" t="s">
        <v>2547</v>
      </c>
      <c r="P2006" s="189" t="s">
        <v>2887</v>
      </c>
      <c r="Q2006" s="63" t="s">
        <v>1524</v>
      </c>
      <c r="R2006" s="215" t="s">
        <v>359</v>
      </c>
    </row>
    <row r="2007" spans="1:18">
      <c r="A2007" s="189" t="s">
        <v>1090</v>
      </c>
      <c r="B2007" s="216">
        <v>25420</v>
      </c>
      <c r="C2007" s="40" t="s">
        <v>449</v>
      </c>
      <c r="D2007" s="216">
        <v>931189</v>
      </c>
      <c r="E2007" s="40" t="s">
        <v>502</v>
      </c>
      <c r="F2007" s="216"/>
      <c r="G2007" s="40" t="s">
        <v>1377</v>
      </c>
      <c r="H2007" s="329">
        <v>518140</v>
      </c>
      <c r="I2007" s="328" t="s">
        <v>484</v>
      </c>
      <c r="J2007" s="61">
        <v>931180</v>
      </c>
      <c r="K2007" s="63" t="s">
        <v>449</v>
      </c>
      <c r="L2007" s="215" t="s">
        <v>502</v>
      </c>
      <c r="M2007" s="331" t="s">
        <v>2547</v>
      </c>
      <c r="P2007" s="189" t="s">
        <v>1390</v>
      </c>
      <c r="Q2007" s="63" t="s">
        <v>1524</v>
      </c>
      <c r="R2007" s="215" t="s">
        <v>359</v>
      </c>
    </row>
    <row r="2008" spans="1:18">
      <c r="A2008" s="189" t="s">
        <v>631</v>
      </c>
      <c r="B2008" s="216">
        <v>25400</v>
      </c>
      <c r="C2008" s="40" t="s">
        <v>2923</v>
      </c>
      <c r="D2008" s="216">
        <v>931200</v>
      </c>
      <c r="E2008" s="40" t="s">
        <v>2930</v>
      </c>
      <c r="F2008" s="216"/>
      <c r="G2008" s="40" t="s">
        <v>1377</v>
      </c>
      <c r="H2008" s="329">
        <v>518140</v>
      </c>
      <c r="I2008" s="328" t="s">
        <v>484</v>
      </c>
      <c r="J2008" s="61">
        <v>931104</v>
      </c>
      <c r="K2008" s="63" t="s">
        <v>450</v>
      </c>
      <c r="L2008" s="215" t="s">
        <v>1776</v>
      </c>
      <c r="M2008" s="331" t="s">
        <v>2547</v>
      </c>
      <c r="P2008" s="189" t="s">
        <v>940</v>
      </c>
      <c r="Q2008" s="63" t="s">
        <v>1524</v>
      </c>
      <c r="R2008" s="215" t="s">
        <v>359</v>
      </c>
    </row>
    <row r="2009" spans="1:18">
      <c r="A2009" s="189" t="s">
        <v>2162</v>
      </c>
      <c r="B2009" s="216">
        <v>25400</v>
      </c>
      <c r="C2009" s="40" t="s">
        <v>2923</v>
      </c>
      <c r="D2009" s="216">
        <v>931205</v>
      </c>
      <c r="E2009" s="40" t="s">
        <v>2237</v>
      </c>
      <c r="F2009" s="216" t="s">
        <v>1377</v>
      </c>
      <c r="G2009" s="40" t="s">
        <v>1377</v>
      </c>
      <c r="H2009" s="329">
        <v>518140</v>
      </c>
      <c r="I2009" s="328" t="s">
        <v>484</v>
      </c>
      <c r="J2009" s="61">
        <v>931104</v>
      </c>
      <c r="K2009" s="63" t="s">
        <v>449</v>
      </c>
      <c r="L2009" s="215" t="s">
        <v>2237</v>
      </c>
      <c r="M2009" s="331" t="s">
        <v>2547</v>
      </c>
      <c r="P2009" s="189" t="s">
        <v>941</v>
      </c>
      <c r="Q2009" s="63" t="s">
        <v>1524</v>
      </c>
      <c r="R2009" s="215" t="s">
        <v>359</v>
      </c>
    </row>
    <row r="2010" spans="1:18">
      <c r="A2010" s="189" t="s">
        <v>1025</v>
      </c>
      <c r="B2010" s="216">
        <v>25400</v>
      </c>
      <c r="C2010" s="40" t="s">
        <v>2923</v>
      </c>
      <c r="D2010" s="216">
        <v>931210</v>
      </c>
      <c r="E2010" s="40" t="s">
        <v>510</v>
      </c>
      <c r="F2010" s="216"/>
      <c r="G2010" s="40" t="s">
        <v>1377</v>
      </c>
      <c r="H2010" s="329">
        <v>518140</v>
      </c>
      <c r="I2010" s="328" t="s">
        <v>484</v>
      </c>
      <c r="J2010" s="61">
        <v>931104</v>
      </c>
      <c r="K2010" s="63" t="s">
        <v>450</v>
      </c>
      <c r="L2010" s="215" t="s">
        <v>510</v>
      </c>
      <c r="M2010" s="331" t="s">
        <v>2547</v>
      </c>
      <c r="P2010" s="189" t="s">
        <v>364</v>
      </c>
      <c r="Q2010" s="63" t="s">
        <v>1524</v>
      </c>
      <c r="R2010" s="215" t="s">
        <v>359</v>
      </c>
    </row>
    <row r="2011" spans="1:18">
      <c r="A2011" s="189" t="s">
        <v>1814</v>
      </c>
      <c r="B2011" s="216">
        <v>25400</v>
      </c>
      <c r="C2011" s="40" t="s">
        <v>2923</v>
      </c>
      <c r="D2011" s="216">
        <v>931230</v>
      </c>
      <c r="E2011" s="40" t="s">
        <v>2931</v>
      </c>
      <c r="F2011" s="216" t="s">
        <v>1377</v>
      </c>
      <c r="G2011" s="40" t="s">
        <v>1377</v>
      </c>
      <c r="H2011" s="329">
        <v>518140</v>
      </c>
      <c r="I2011" s="328" t="s">
        <v>484</v>
      </c>
      <c r="J2011" s="61">
        <v>931104</v>
      </c>
      <c r="K2011" s="63" t="s">
        <v>47</v>
      </c>
      <c r="L2011" s="215" t="s">
        <v>507</v>
      </c>
      <c r="M2011" s="331" t="s">
        <v>2547</v>
      </c>
      <c r="P2011" s="189" t="s">
        <v>2387</v>
      </c>
      <c r="Q2011" s="63" t="s">
        <v>1524</v>
      </c>
      <c r="R2011" s="215" t="s">
        <v>359</v>
      </c>
    </row>
    <row r="2012" spans="1:18">
      <c r="A2012" s="189" t="s">
        <v>599</v>
      </c>
      <c r="B2012" s="216">
        <v>25400</v>
      </c>
      <c r="C2012" s="40" t="s">
        <v>2923</v>
      </c>
      <c r="D2012" s="216">
        <v>931240</v>
      </c>
      <c r="E2012" s="40" t="s">
        <v>104</v>
      </c>
      <c r="F2012" s="216"/>
      <c r="G2012" s="40" t="s">
        <v>1377</v>
      </c>
      <c r="H2012" s="329">
        <v>518140</v>
      </c>
      <c r="I2012" s="328" t="s">
        <v>484</v>
      </c>
      <c r="J2012" s="61">
        <v>931104</v>
      </c>
      <c r="K2012" s="63" t="s">
        <v>1766</v>
      </c>
      <c r="L2012" s="215" t="s">
        <v>104</v>
      </c>
      <c r="M2012" s="331" t="s">
        <v>2547</v>
      </c>
      <c r="P2012" s="189" t="s">
        <v>2288</v>
      </c>
      <c r="Q2012" s="63" t="s">
        <v>1524</v>
      </c>
      <c r="R2012" s="215" t="s">
        <v>359</v>
      </c>
    </row>
    <row r="2013" spans="1:18">
      <c r="A2013" s="189" t="s">
        <v>617</v>
      </c>
      <c r="B2013" s="216">
        <v>25400</v>
      </c>
      <c r="C2013" s="40" t="s">
        <v>2923</v>
      </c>
      <c r="D2013" s="216">
        <v>931245</v>
      </c>
      <c r="E2013" s="40" t="s">
        <v>429</v>
      </c>
      <c r="F2013" s="216"/>
      <c r="G2013" s="40" t="s">
        <v>1377</v>
      </c>
      <c r="H2013" s="329">
        <v>518140</v>
      </c>
      <c r="I2013" s="328" t="s">
        <v>484</v>
      </c>
      <c r="J2013" s="61">
        <v>931104</v>
      </c>
      <c r="K2013" s="63" t="s">
        <v>1766</v>
      </c>
      <c r="L2013" s="215" t="s">
        <v>429</v>
      </c>
      <c r="M2013" s="331" t="s">
        <v>2547</v>
      </c>
      <c r="P2013" s="189" t="s">
        <v>1382</v>
      </c>
      <c r="Q2013" s="63" t="s">
        <v>1524</v>
      </c>
      <c r="R2013" s="215" t="s">
        <v>359</v>
      </c>
    </row>
    <row r="2014" spans="1:18">
      <c r="A2014" s="189" t="s">
        <v>650</v>
      </c>
      <c r="B2014" s="216">
        <v>25400</v>
      </c>
      <c r="C2014" s="40" t="s">
        <v>2923</v>
      </c>
      <c r="D2014" s="216">
        <v>931250</v>
      </c>
      <c r="E2014" s="40" t="s">
        <v>430</v>
      </c>
      <c r="F2014" s="216"/>
      <c r="G2014" s="40" t="s">
        <v>1377</v>
      </c>
      <c r="H2014" s="329">
        <v>518140</v>
      </c>
      <c r="I2014" s="328" t="s">
        <v>484</v>
      </c>
      <c r="J2014" s="61">
        <v>931104</v>
      </c>
      <c r="K2014" s="63" t="s">
        <v>1766</v>
      </c>
      <c r="L2014" s="215" t="s">
        <v>430</v>
      </c>
      <c r="M2014" s="331" t="s">
        <v>2547</v>
      </c>
      <c r="P2014" s="189" t="s">
        <v>1383</v>
      </c>
      <c r="Q2014" s="63" t="s">
        <v>1524</v>
      </c>
      <c r="R2014" s="215" t="s">
        <v>359</v>
      </c>
    </row>
    <row r="2015" spans="1:18">
      <c r="A2015" s="189" t="s">
        <v>666</v>
      </c>
      <c r="B2015" s="216">
        <v>25400</v>
      </c>
      <c r="C2015" s="40" t="s">
        <v>2923</v>
      </c>
      <c r="D2015" s="216">
        <v>931260</v>
      </c>
      <c r="E2015" s="40" t="s">
        <v>115</v>
      </c>
      <c r="F2015" s="216"/>
      <c r="G2015" s="40" t="s">
        <v>1377</v>
      </c>
      <c r="H2015" s="329">
        <v>518140</v>
      </c>
      <c r="I2015" s="328" t="s">
        <v>484</v>
      </c>
      <c r="J2015" s="61">
        <v>931104</v>
      </c>
      <c r="K2015" s="63" t="s">
        <v>1766</v>
      </c>
      <c r="L2015" s="215" t="s">
        <v>115</v>
      </c>
      <c r="M2015" s="331" t="s">
        <v>2547</v>
      </c>
      <c r="P2015" s="189" t="s">
        <v>1832</v>
      </c>
      <c r="Q2015" s="63" t="s">
        <v>1524</v>
      </c>
      <c r="R2015" s="215" t="s">
        <v>359</v>
      </c>
    </row>
    <row r="2016" spans="1:18">
      <c r="A2016" s="189" t="s">
        <v>1665</v>
      </c>
      <c r="B2016" s="216">
        <v>25400</v>
      </c>
      <c r="C2016" s="40" t="s">
        <v>2923</v>
      </c>
      <c r="D2016" s="216">
        <v>931265</v>
      </c>
      <c r="E2016" s="40" t="s">
        <v>2932</v>
      </c>
      <c r="F2016" s="216" t="s">
        <v>1377</v>
      </c>
      <c r="G2016" s="40" t="s">
        <v>1377</v>
      </c>
      <c r="H2016" s="329">
        <v>518140</v>
      </c>
      <c r="I2016" s="328" t="s">
        <v>484</v>
      </c>
      <c r="J2016" s="61">
        <v>931104</v>
      </c>
      <c r="K2016" s="63" t="s">
        <v>1766</v>
      </c>
      <c r="L2016" s="215" t="s">
        <v>1339</v>
      </c>
      <c r="M2016" s="331" t="s">
        <v>2547</v>
      </c>
      <c r="P2016" s="189" t="s">
        <v>1310</v>
      </c>
      <c r="Q2016" s="63" t="s">
        <v>1524</v>
      </c>
      <c r="R2016" s="215" t="s">
        <v>359</v>
      </c>
    </row>
    <row r="2017" spans="1:18">
      <c r="A2017" s="189" t="s">
        <v>1011</v>
      </c>
      <c r="B2017" s="216">
        <v>25400</v>
      </c>
      <c r="C2017" s="40" t="s">
        <v>2923</v>
      </c>
      <c r="D2017" s="216">
        <v>931300</v>
      </c>
      <c r="E2017" s="40" t="s">
        <v>1800</v>
      </c>
      <c r="F2017" s="216"/>
      <c r="G2017" s="40" t="s">
        <v>1377</v>
      </c>
      <c r="H2017" s="329">
        <v>518140</v>
      </c>
      <c r="I2017" s="328" t="s">
        <v>484</v>
      </c>
      <c r="J2017" s="61">
        <v>931104</v>
      </c>
      <c r="K2017" s="63" t="s">
        <v>450</v>
      </c>
      <c r="L2017" s="215" t="s">
        <v>1778</v>
      </c>
      <c r="M2017" s="331" t="s">
        <v>2547</v>
      </c>
      <c r="P2017" s="189" t="s">
        <v>2539</v>
      </c>
      <c r="Q2017" s="63" t="s">
        <v>1524</v>
      </c>
      <c r="R2017" s="215" t="s">
        <v>359</v>
      </c>
    </row>
    <row r="2018" spans="1:18">
      <c r="A2018" s="189" t="s">
        <v>2766</v>
      </c>
      <c r="B2018" s="216">
        <v>25400</v>
      </c>
      <c r="C2018" s="40" t="s">
        <v>2923</v>
      </c>
      <c r="D2018" s="350">
        <v>931301</v>
      </c>
      <c r="E2018" s="40" t="s">
        <v>2933</v>
      </c>
      <c r="F2018" s="350"/>
      <c r="G2018" s="40" t="s">
        <v>1377</v>
      </c>
      <c r="H2018" s="329">
        <v>518140</v>
      </c>
      <c r="I2018" s="328" t="s">
        <v>484</v>
      </c>
      <c r="J2018" s="351">
        <v>931104</v>
      </c>
      <c r="K2018" s="63" t="s">
        <v>23</v>
      </c>
      <c r="L2018" s="215" t="s">
        <v>433</v>
      </c>
      <c r="M2018" s="331" t="s">
        <v>2547</v>
      </c>
      <c r="P2018" s="189" t="s">
        <v>938</v>
      </c>
      <c r="Q2018" s="63" t="s">
        <v>1524</v>
      </c>
      <c r="R2018" s="215" t="s">
        <v>359</v>
      </c>
    </row>
    <row r="2019" spans="1:18">
      <c r="A2019" s="189" t="s">
        <v>931</v>
      </c>
      <c r="B2019" s="216">
        <v>25400</v>
      </c>
      <c r="C2019" s="40" t="s">
        <v>2923</v>
      </c>
      <c r="D2019" s="216">
        <v>931400</v>
      </c>
      <c r="E2019" s="40" t="s">
        <v>2934</v>
      </c>
      <c r="F2019" s="216" t="s">
        <v>518</v>
      </c>
      <c r="G2019" s="40" t="s">
        <v>2935</v>
      </c>
      <c r="H2019" s="329">
        <v>518140</v>
      </c>
      <c r="I2019" s="328" t="s">
        <v>484</v>
      </c>
      <c r="J2019" s="61">
        <v>931104</v>
      </c>
      <c r="K2019" s="63" t="s">
        <v>1524</v>
      </c>
      <c r="L2019" s="215" t="s">
        <v>326</v>
      </c>
      <c r="M2019" s="331" t="s">
        <v>2547</v>
      </c>
      <c r="P2019" s="189" t="s">
        <v>1631</v>
      </c>
      <c r="Q2019" s="63" t="s">
        <v>1524</v>
      </c>
      <c r="R2019" s="215" t="s">
        <v>359</v>
      </c>
    </row>
    <row r="2020" spans="1:18">
      <c r="A2020" s="189" t="s">
        <v>916</v>
      </c>
      <c r="B2020" s="216">
        <v>25400</v>
      </c>
      <c r="C2020" s="40" t="s">
        <v>2923</v>
      </c>
      <c r="D2020" s="216">
        <v>931400</v>
      </c>
      <c r="E2020" s="40" t="s">
        <v>2934</v>
      </c>
      <c r="F2020" s="216" t="s">
        <v>517</v>
      </c>
      <c r="G2020" s="40" t="s">
        <v>2936</v>
      </c>
      <c r="H2020" s="329">
        <v>518140</v>
      </c>
      <c r="I2020" s="328" t="s">
        <v>484</v>
      </c>
      <c r="J2020" s="61">
        <v>931104</v>
      </c>
      <c r="K2020" s="63" t="s">
        <v>1524</v>
      </c>
      <c r="L2020" s="215" t="s">
        <v>1224</v>
      </c>
      <c r="M2020" s="331" t="s">
        <v>2547</v>
      </c>
      <c r="P2020" s="189" t="s">
        <v>1501</v>
      </c>
      <c r="Q2020" s="63" t="s">
        <v>1524</v>
      </c>
      <c r="R2020" s="215" t="s">
        <v>359</v>
      </c>
    </row>
    <row r="2021" spans="1:18">
      <c r="A2021" s="189" t="s">
        <v>877</v>
      </c>
      <c r="B2021" s="216">
        <v>25400</v>
      </c>
      <c r="C2021" s="40" t="s">
        <v>2923</v>
      </c>
      <c r="D2021" s="216">
        <v>931400</v>
      </c>
      <c r="E2021" s="40" t="s">
        <v>2934</v>
      </c>
      <c r="F2021" s="216" t="s">
        <v>514</v>
      </c>
      <c r="G2021" s="40" t="s">
        <v>2838</v>
      </c>
      <c r="H2021" s="329">
        <v>518140</v>
      </c>
      <c r="I2021" s="328" t="s">
        <v>484</v>
      </c>
      <c r="J2021" s="61">
        <v>931104</v>
      </c>
      <c r="K2021" s="63" t="s">
        <v>1524</v>
      </c>
      <c r="L2021" s="397" t="s">
        <v>295</v>
      </c>
      <c r="M2021" s="331" t="s">
        <v>2547</v>
      </c>
      <c r="P2021" s="189" t="s">
        <v>2287</v>
      </c>
      <c r="Q2021" s="63" t="s">
        <v>1524</v>
      </c>
      <c r="R2021" s="215" t="s">
        <v>359</v>
      </c>
    </row>
    <row r="2022" spans="1:18">
      <c r="A2022" s="189" t="s">
        <v>892</v>
      </c>
      <c r="B2022" s="216">
        <v>25400</v>
      </c>
      <c r="C2022" s="40" t="s">
        <v>2923</v>
      </c>
      <c r="D2022" s="216">
        <v>931400</v>
      </c>
      <c r="E2022" s="40" t="s">
        <v>2934</v>
      </c>
      <c r="F2022" s="216" t="s">
        <v>515</v>
      </c>
      <c r="G2022" s="40" t="s">
        <v>2937</v>
      </c>
      <c r="H2022" s="329">
        <v>518140</v>
      </c>
      <c r="I2022" s="328" t="s">
        <v>484</v>
      </c>
      <c r="J2022" s="61">
        <v>931104</v>
      </c>
      <c r="K2022" s="63" t="s">
        <v>1524</v>
      </c>
      <c r="L2022" s="215" t="s">
        <v>445</v>
      </c>
      <c r="M2022" s="331" t="s">
        <v>2547</v>
      </c>
      <c r="P2022" s="189" t="s">
        <v>365</v>
      </c>
      <c r="Q2022" s="63" t="s">
        <v>1524</v>
      </c>
      <c r="R2022" s="215" t="s">
        <v>359</v>
      </c>
    </row>
    <row r="2023" spans="1:18">
      <c r="A2023" s="189" t="s">
        <v>864</v>
      </c>
      <c r="B2023" s="216">
        <v>25400</v>
      </c>
      <c r="C2023" s="40" t="s">
        <v>2923</v>
      </c>
      <c r="D2023" s="216">
        <v>931400</v>
      </c>
      <c r="E2023" s="40" t="s">
        <v>2934</v>
      </c>
      <c r="F2023" s="216" t="s">
        <v>513</v>
      </c>
      <c r="G2023" s="40" t="s">
        <v>2938</v>
      </c>
      <c r="H2023" s="329">
        <v>518140</v>
      </c>
      <c r="I2023" s="328" t="s">
        <v>484</v>
      </c>
      <c r="J2023" s="61">
        <v>931104</v>
      </c>
      <c r="K2023" s="63" t="s">
        <v>1524</v>
      </c>
      <c r="L2023" s="215" t="s">
        <v>446</v>
      </c>
      <c r="M2023" s="331" t="s">
        <v>2547</v>
      </c>
      <c r="P2023" s="189" t="s">
        <v>1875</v>
      </c>
      <c r="Q2023" s="63" t="s">
        <v>1524</v>
      </c>
      <c r="R2023" s="215" t="s">
        <v>359</v>
      </c>
    </row>
    <row r="2024" spans="1:18">
      <c r="A2024" s="189" t="s">
        <v>943</v>
      </c>
      <c r="B2024" s="216">
        <v>25400</v>
      </c>
      <c r="C2024" s="40" t="s">
        <v>2923</v>
      </c>
      <c r="D2024" s="216">
        <v>931400</v>
      </c>
      <c r="E2024" s="40" t="s">
        <v>2934</v>
      </c>
      <c r="F2024" s="216" t="s">
        <v>519</v>
      </c>
      <c r="G2024" s="40" t="s">
        <v>2939</v>
      </c>
      <c r="H2024" s="329">
        <v>518140</v>
      </c>
      <c r="I2024" s="328" t="s">
        <v>484</v>
      </c>
      <c r="J2024" s="61">
        <v>931104</v>
      </c>
      <c r="K2024" s="63" t="s">
        <v>1524</v>
      </c>
      <c r="L2024" s="215" t="s">
        <v>359</v>
      </c>
      <c r="M2024" s="331" t="s">
        <v>2547</v>
      </c>
      <c r="P2024" s="189" t="s">
        <v>2192</v>
      </c>
      <c r="Q2024" s="63" t="s">
        <v>1524</v>
      </c>
      <c r="R2024" s="215" t="s">
        <v>359</v>
      </c>
    </row>
    <row r="2025" spans="1:18">
      <c r="A2025" s="189" t="s">
        <v>966</v>
      </c>
      <c r="B2025" s="216">
        <v>25400</v>
      </c>
      <c r="C2025" s="40" t="s">
        <v>2923</v>
      </c>
      <c r="D2025" s="216">
        <v>931400</v>
      </c>
      <c r="E2025" s="40" t="s">
        <v>2934</v>
      </c>
      <c r="F2025" s="216"/>
      <c r="G2025" s="40" t="s">
        <v>1377</v>
      </c>
      <c r="H2025" s="329">
        <v>518140</v>
      </c>
      <c r="I2025" s="328" t="s">
        <v>484</v>
      </c>
      <c r="J2025" s="61">
        <v>931104</v>
      </c>
      <c r="K2025" s="63" t="s">
        <v>1524</v>
      </c>
      <c r="L2025" s="215" t="s">
        <v>1913</v>
      </c>
      <c r="M2025" s="331" t="s">
        <v>2547</v>
      </c>
      <c r="P2025" s="189" t="s">
        <v>1868</v>
      </c>
      <c r="Q2025" s="63" t="s">
        <v>1524</v>
      </c>
      <c r="R2025" s="215" t="s">
        <v>359</v>
      </c>
    </row>
    <row r="2026" spans="1:18">
      <c r="A2026" s="189" t="s">
        <v>986</v>
      </c>
      <c r="B2026" s="216">
        <v>25400</v>
      </c>
      <c r="C2026" s="40" t="s">
        <v>2923</v>
      </c>
      <c r="D2026" s="216">
        <v>931400</v>
      </c>
      <c r="E2026" s="40" t="s">
        <v>2934</v>
      </c>
      <c r="F2026" s="216" t="s">
        <v>520</v>
      </c>
      <c r="G2026" s="40" t="s">
        <v>2940</v>
      </c>
      <c r="H2026" s="329">
        <v>518140</v>
      </c>
      <c r="I2026" s="328" t="s">
        <v>484</v>
      </c>
      <c r="J2026" s="61">
        <v>931104</v>
      </c>
      <c r="K2026" s="63" t="s">
        <v>1524</v>
      </c>
      <c r="L2026" s="215" t="s">
        <v>447</v>
      </c>
      <c r="M2026" s="331" t="s">
        <v>2547</v>
      </c>
      <c r="P2026" s="189" t="s">
        <v>934</v>
      </c>
      <c r="Q2026" s="63" t="s">
        <v>1524</v>
      </c>
      <c r="R2026" s="215" t="s">
        <v>359</v>
      </c>
    </row>
    <row r="2027" spans="1:18">
      <c r="A2027" s="189" t="s">
        <v>1619</v>
      </c>
      <c r="B2027" s="216">
        <v>25400</v>
      </c>
      <c r="C2027" s="40" t="s">
        <v>2923</v>
      </c>
      <c r="D2027" s="216">
        <v>931400</v>
      </c>
      <c r="E2027" s="40" t="s">
        <v>2934</v>
      </c>
      <c r="F2027" s="216" t="s">
        <v>1130</v>
      </c>
      <c r="G2027" s="40" t="s">
        <v>2943</v>
      </c>
      <c r="H2027" s="329">
        <v>518140</v>
      </c>
      <c r="I2027" s="328" t="s">
        <v>484</v>
      </c>
      <c r="J2027" s="61">
        <v>931104</v>
      </c>
      <c r="K2027" s="63" t="s">
        <v>1524</v>
      </c>
      <c r="L2027" s="215" t="s">
        <v>1455</v>
      </c>
      <c r="M2027" s="331" t="s">
        <v>2547</v>
      </c>
      <c r="P2027" s="189" t="s">
        <v>936</v>
      </c>
      <c r="Q2027" s="63" t="s">
        <v>1524</v>
      </c>
      <c r="R2027" s="215" t="s">
        <v>359</v>
      </c>
    </row>
    <row r="2028" spans="1:18">
      <c r="A2028" s="189" t="s">
        <v>905</v>
      </c>
      <c r="B2028" s="216">
        <v>25400</v>
      </c>
      <c r="C2028" s="40" t="s">
        <v>2923</v>
      </c>
      <c r="D2028" s="216">
        <v>931400</v>
      </c>
      <c r="E2028" s="40" t="s">
        <v>2934</v>
      </c>
      <c r="F2028" s="216" t="s">
        <v>516</v>
      </c>
      <c r="G2028" s="40" t="s">
        <v>2944</v>
      </c>
      <c r="H2028" s="329">
        <v>518140</v>
      </c>
      <c r="I2028" s="328" t="s">
        <v>484</v>
      </c>
      <c r="J2028" s="61">
        <v>931104</v>
      </c>
      <c r="K2028" s="63" t="s">
        <v>1524</v>
      </c>
      <c r="L2028" s="215" t="s">
        <v>448</v>
      </c>
      <c r="M2028" s="331" t="s">
        <v>2547</v>
      </c>
      <c r="P2028" s="189" t="s">
        <v>1871</v>
      </c>
      <c r="Q2028" s="63" t="s">
        <v>1524</v>
      </c>
      <c r="R2028" s="215" t="s">
        <v>359</v>
      </c>
    </row>
    <row r="2029" spans="1:18">
      <c r="A2029" s="189" t="s">
        <v>1122</v>
      </c>
      <c r="B2029" s="216">
        <v>25420</v>
      </c>
      <c r="C2029" s="40" t="s">
        <v>449</v>
      </c>
      <c r="D2029" s="216">
        <v>931401</v>
      </c>
      <c r="E2029" s="40" t="s">
        <v>2950</v>
      </c>
      <c r="F2029" s="216"/>
      <c r="G2029" s="40" t="s">
        <v>1377</v>
      </c>
      <c r="H2029" s="329">
        <v>518140</v>
      </c>
      <c r="I2029" s="328" t="s">
        <v>484</v>
      </c>
      <c r="J2029" s="61">
        <v>931180</v>
      </c>
      <c r="K2029" s="63" t="s">
        <v>449</v>
      </c>
      <c r="L2029" s="215" t="s">
        <v>503</v>
      </c>
      <c r="M2029" s="331" t="s">
        <v>2547</v>
      </c>
      <c r="P2029" s="189" t="s">
        <v>1440</v>
      </c>
      <c r="Q2029" s="63" t="s">
        <v>1524</v>
      </c>
      <c r="R2029" s="215" t="s">
        <v>359</v>
      </c>
    </row>
    <row r="2030" spans="1:18">
      <c r="A2030" s="189" t="s">
        <v>2433</v>
      </c>
      <c r="B2030" s="309">
        <v>25620</v>
      </c>
      <c r="C2030" s="40" t="s">
        <v>2347</v>
      </c>
      <c r="D2030" s="310">
        <v>931750</v>
      </c>
      <c r="E2030" s="40" t="s">
        <v>2347</v>
      </c>
      <c r="F2030" s="310"/>
      <c r="G2030" s="40" t="s">
        <v>1377</v>
      </c>
      <c r="H2030" s="340">
        <v>518140</v>
      </c>
      <c r="I2030" s="328" t="s">
        <v>484</v>
      </c>
      <c r="J2030" s="310">
        <v>931750</v>
      </c>
      <c r="K2030" s="307" t="s">
        <v>1524</v>
      </c>
      <c r="L2030" s="308" t="s">
        <v>448</v>
      </c>
      <c r="M2030" s="331" t="s">
        <v>2547</v>
      </c>
      <c r="P2030" s="189" t="s">
        <v>943</v>
      </c>
      <c r="Q2030" s="63" t="s">
        <v>1524</v>
      </c>
      <c r="R2030" s="215" t="s">
        <v>359</v>
      </c>
    </row>
    <row r="2031" spans="1:18">
      <c r="A2031" s="189" t="s">
        <v>1877</v>
      </c>
      <c r="B2031" s="216">
        <v>25510</v>
      </c>
      <c r="C2031" s="40" t="s">
        <v>2954</v>
      </c>
      <c r="D2031" s="216">
        <v>931108</v>
      </c>
      <c r="E2031" s="40" t="s">
        <v>2954</v>
      </c>
      <c r="F2031" s="216" t="s">
        <v>525</v>
      </c>
      <c r="G2031" s="40" t="s">
        <v>2942</v>
      </c>
      <c r="H2031" s="216">
        <v>529520</v>
      </c>
      <c r="I2031" s="328" t="s">
        <v>102</v>
      </c>
      <c r="J2031" s="61">
        <v>931108</v>
      </c>
      <c r="K2031" s="63" t="s">
        <v>450</v>
      </c>
      <c r="L2031" s="215" t="s">
        <v>444</v>
      </c>
      <c r="M2031" s="218" t="s">
        <v>30</v>
      </c>
      <c r="P2031" s="189" t="s">
        <v>368</v>
      </c>
      <c r="Q2031" s="63" t="s">
        <v>1524</v>
      </c>
      <c r="R2031" s="215" t="s">
        <v>359</v>
      </c>
    </row>
    <row r="2032" spans="1:18">
      <c r="A2032" s="189" t="s">
        <v>2314</v>
      </c>
      <c r="B2032" s="216">
        <v>25510</v>
      </c>
      <c r="C2032" s="40" t="s">
        <v>2954</v>
      </c>
      <c r="D2032" s="216">
        <v>931108</v>
      </c>
      <c r="E2032" s="40" t="s">
        <v>2954</v>
      </c>
      <c r="F2032" s="216" t="s">
        <v>512</v>
      </c>
      <c r="G2032" s="40" t="s">
        <v>2952</v>
      </c>
      <c r="H2032" s="216">
        <v>529520</v>
      </c>
      <c r="I2032" s="328" t="s">
        <v>102</v>
      </c>
      <c r="J2032" s="61">
        <v>931108</v>
      </c>
      <c r="K2032" s="63" t="s">
        <v>450</v>
      </c>
      <c r="L2032" s="215" t="s">
        <v>444</v>
      </c>
      <c r="M2032" s="218" t="s">
        <v>30</v>
      </c>
      <c r="P2032" s="189" t="s">
        <v>935</v>
      </c>
      <c r="Q2032" s="63" t="s">
        <v>1524</v>
      </c>
      <c r="R2032" s="215" t="s">
        <v>359</v>
      </c>
    </row>
    <row r="2033" spans="1:18">
      <c r="A2033" s="189" t="s">
        <v>830</v>
      </c>
      <c r="B2033" s="216">
        <v>25540</v>
      </c>
      <c r="C2033" s="40" t="s">
        <v>442</v>
      </c>
      <c r="D2033" s="216">
        <v>931116</v>
      </c>
      <c r="E2033" s="40" t="s">
        <v>442</v>
      </c>
      <c r="F2033" s="216"/>
      <c r="G2033" s="40" t="s">
        <v>1377</v>
      </c>
      <c r="H2033" s="216">
        <v>529520</v>
      </c>
      <c r="I2033" s="328" t="s">
        <v>102</v>
      </c>
      <c r="J2033" s="61">
        <v>931116</v>
      </c>
      <c r="K2033" s="63" t="s">
        <v>47</v>
      </c>
      <c r="L2033" s="215" t="s">
        <v>442</v>
      </c>
      <c r="M2033" s="218" t="s">
        <v>30</v>
      </c>
      <c r="P2033" s="189" t="s">
        <v>1280</v>
      </c>
      <c r="Q2033" s="63" t="s">
        <v>1524</v>
      </c>
      <c r="R2033" s="215" t="s">
        <v>359</v>
      </c>
    </row>
    <row r="2034" spans="1:18">
      <c r="A2034" s="189" t="s">
        <v>155</v>
      </c>
      <c r="B2034" s="216">
        <v>25400</v>
      </c>
      <c r="C2034" s="40" t="s">
        <v>2923</v>
      </c>
      <c r="D2034" s="216">
        <v>931119</v>
      </c>
      <c r="E2034" s="40" t="s">
        <v>23</v>
      </c>
      <c r="F2034" s="216" t="s">
        <v>521</v>
      </c>
      <c r="G2034" s="40" t="s">
        <v>2924</v>
      </c>
      <c r="H2034" s="216">
        <v>529520</v>
      </c>
      <c r="I2034" s="328" t="s">
        <v>102</v>
      </c>
      <c r="J2034" s="61">
        <v>931104</v>
      </c>
      <c r="K2034" s="63" t="s">
        <v>23</v>
      </c>
      <c r="L2034" s="215" t="s">
        <v>435</v>
      </c>
      <c r="M2034" s="218" t="s">
        <v>30</v>
      </c>
      <c r="P2034" s="189" t="s">
        <v>1714</v>
      </c>
      <c r="Q2034" s="63" t="s">
        <v>1524</v>
      </c>
      <c r="R2034" s="215" t="s">
        <v>359</v>
      </c>
    </row>
    <row r="2035" spans="1:18">
      <c r="A2035" s="189" t="s">
        <v>1652</v>
      </c>
      <c r="B2035" s="216">
        <v>25400</v>
      </c>
      <c r="C2035" s="40" t="s">
        <v>2923</v>
      </c>
      <c r="D2035" s="216">
        <v>931119</v>
      </c>
      <c r="E2035" s="40" t="s">
        <v>23</v>
      </c>
      <c r="F2035" s="216" t="s">
        <v>522</v>
      </c>
      <c r="G2035" s="40" t="s">
        <v>2925</v>
      </c>
      <c r="H2035" s="216">
        <v>529520</v>
      </c>
      <c r="I2035" s="328" t="s">
        <v>102</v>
      </c>
      <c r="J2035" s="61">
        <v>931104</v>
      </c>
      <c r="K2035" s="63" t="s">
        <v>23</v>
      </c>
      <c r="L2035" s="215" t="s">
        <v>436</v>
      </c>
      <c r="M2035" s="218" t="s">
        <v>30</v>
      </c>
      <c r="P2035" s="189" t="s">
        <v>937</v>
      </c>
      <c r="Q2035" s="63" t="s">
        <v>1524</v>
      </c>
      <c r="R2035" s="215" t="s">
        <v>359</v>
      </c>
    </row>
    <row r="2036" spans="1:18">
      <c r="A2036" s="189" t="s">
        <v>2078</v>
      </c>
      <c r="B2036" s="216">
        <v>25400</v>
      </c>
      <c r="C2036" s="40" t="s">
        <v>2923</v>
      </c>
      <c r="D2036" s="216">
        <v>931119</v>
      </c>
      <c r="E2036" s="40" t="s">
        <v>23</v>
      </c>
      <c r="F2036" s="216" t="s">
        <v>527</v>
      </c>
      <c r="G2036" s="40" t="s">
        <v>2927</v>
      </c>
      <c r="H2036" s="216">
        <v>529520</v>
      </c>
      <c r="I2036" s="328" t="s">
        <v>102</v>
      </c>
      <c r="J2036" s="61">
        <v>931104</v>
      </c>
      <c r="K2036" s="63" t="s">
        <v>23</v>
      </c>
      <c r="L2036" s="215" t="s">
        <v>440</v>
      </c>
      <c r="M2036" s="218" t="s">
        <v>30</v>
      </c>
      <c r="P2036" s="189" t="s">
        <v>362</v>
      </c>
      <c r="Q2036" s="63" t="s">
        <v>1524</v>
      </c>
      <c r="R2036" s="215" t="s">
        <v>359</v>
      </c>
    </row>
    <row r="2037" spans="1:18">
      <c r="A2037" s="189" t="s">
        <v>195</v>
      </c>
      <c r="B2037" s="216">
        <v>25400</v>
      </c>
      <c r="C2037" s="40" t="s">
        <v>2923</v>
      </c>
      <c r="D2037" s="216">
        <v>931119</v>
      </c>
      <c r="E2037" s="40" t="s">
        <v>23</v>
      </c>
      <c r="F2037" s="216" t="s">
        <v>523</v>
      </c>
      <c r="G2037" s="40" t="s">
        <v>2928</v>
      </c>
      <c r="H2037" s="216">
        <v>529520</v>
      </c>
      <c r="I2037" s="328" t="s">
        <v>102</v>
      </c>
      <c r="J2037" s="61">
        <v>931104</v>
      </c>
      <c r="K2037" s="63" t="s">
        <v>23</v>
      </c>
      <c r="L2037" s="215" t="s">
        <v>437</v>
      </c>
      <c r="M2037" s="218" t="s">
        <v>30</v>
      </c>
      <c r="P2037" s="189" t="s">
        <v>363</v>
      </c>
      <c r="Q2037" s="63" t="s">
        <v>1524</v>
      </c>
      <c r="R2037" s="215" t="s">
        <v>359</v>
      </c>
    </row>
    <row r="2038" spans="1:18">
      <c r="A2038" s="189" t="s">
        <v>2635</v>
      </c>
      <c r="B2038" s="216">
        <v>25430</v>
      </c>
      <c r="C2038" s="40" t="s">
        <v>2951</v>
      </c>
      <c r="D2038" s="358">
        <v>931170</v>
      </c>
      <c r="E2038" s="40" t="s">
        <v>1515</v>
      </c>
      <c r="F2038" s="350" t="s">
        <v>1132</v>
      </c>
      <c r="G2038" s="40" t="s">
        <v>2949</v>
      </c>
      <c r="H2038" s="216">
        <v>529520</v>
      </c>
      <c r="I2038" s="328" t="s">
        <v>102</v>
      </c>
      <c r="J2038" s="358">
        <v>931170</v>
      </c>
      <c r="K2038" s="63" t="s">
        <v>47</v>
      </c>
      <c r="L2038" s="215" t="s">
        <v>508</v>
      </c>
      <c r="M2038" s="218" t="s">
        <v>30</v>
      </c>
      <c r="P2038" s="189" t="s">
        <v>942</v>
      </c>
      <c r="Q2038" s="63" t="s">
        <v>1524</v>
      </c>
      <c r="R2038" s="215" t="s">
        <v>359</v>
      </c>
    </row>
    <row r="2039" spans="1:18">
      <c r="A2039" s="189" t="s">
        <v>1493</v>
      </c>
      <c r="B2039" s="216">
        <v>25430</v>
      </c>
      <c r="C2039" s="40" t="s">
        <v>2951</v>
      </c>
      <c r="D2039" s="216">
        <v>931170</v>
      </c>
      <c r="E2039" s="40" t="s">
        <v>1515</v>
      </c>
      <c r="F2039" s="216" t="s">
        <v>512</v>
      </c>
      <c r="G2039" s="40" t="s">
        <v>2952</v>
      </c>
      <c r="H2039" s="216">
        <v>529520</v>
      </c>
      <c r="I2039" s="328" t="s">
        <v>102</v>
      </c>
      <c r="J2039" s="61">
        <v>931170</v>
      </c>
      <c r="K2039" s="63" t="s">
        <v>47</v>
      </c>
      <c r="L2039" s="215" t="s">
        <v>508</v>
      </c>
      <c r="M2039" s="218" t="s">
        <v>30</v>
      </c>
      <c r="P2039" s="189" t="s">
        <v>1330</v>
      </c>
      <c r="Q2039" s="63" t="s">
        <v>1524</v>
      </c>
      <c r="R2039" s="215" t="s">
        <v>359</v>
      </c>
    </row>
    <row r="2040" spans="1:18">
      <c r="A2040" s="189" t="s">
        <v>1638</v>
      </c>
      <c r="B2040" s="216">
        <v>25430</v>
      </c>
      <c r="C2040" s="40" t="s">
        <v>2951</v>
      </c>
      <c r="D2040" s="216">
        <v>931170</v>
      </c>
      <c r="E2040" s="40" t="s">
        <v>1515</v>
      </c>
      <c r="F2040" s="216" t="s">
        <v>526</v>
      </c>
      <c r="G2040" s="40" t="s">
        <v>2926</v>
      </c>
      <c r="H2040" s="216">
        <v>529520</v>
      </c>
      <c r="I2040" s="328" t="s">
        <v>102</v>
      </c>
      <c r="J2040" s="61">
        <v>931170</v>
      </c>
      <c r="K2040" s="63" t="s">
        <v>47</v>
      </c>
      <c r="L2040" s="215" t="s">
        <v>508</v>
      </c>
      <c r="M2040" s="218" t="s">
        <v>30</v>
      </c>
      <c r="P2040" s="189" t="s">
        <v>360</v>
      </c>
      <c r="Q2040" s="63" t="s">
        <v>1524</v>
      </c>
      <c r="R2040" s="215" t="s">
        <v>359</v>
      </c>
    </row>
    <row r="2041" spans="1:18">
      <c r="A2041" s="189" t="s">
        <v>1475</v>
      </c>
      <c r="B2041" s="216">
        <v>25430</v>
      </c>
      <c r="C2041" s="40" t="s">
        <v>2951</v>
      </c>
      <c r="D2041" s="216">
        <v>931170</v>
      </c>
      <c r="E2041" s="40" t="s">
        <v>1515</v>
      </c>
      <c r="F2041" s="216" t="s">
        <v>1131</v>
      </c>
      <c r="G2041" s="40" t="s">
        <v>2953</v>
      </c>
      <c r="H2041" s="216">
        <v>529520</v>
      </c>
      <c r="I2041" s="328" t="s">
        <v>102</v>
      </c>
      <c r="J2041" s="61">
        <v>931170</v>
      </c>
      <c r="K2041" s="63" t="s">
        <v>47</v>
      </c>
      <c r="L2041" s="215" t="s">
        <v>508</v>
      </c>
      <c r="M2041" s="218" t="s">
        <v>30</v>
      </c>
      <c r="P2041" t="s">
        <v>2991</v>
      </c>
      <c r="Q2041" s="7" t="s">
        <v>1524</v>
      </c>
      <c r="R2041" s="7" t="s">
        <v>359</v>
      </c>
    </row>
    <row r="2042" spans="1:18">
      <c r="A2042" s="189" t="s">
        <v>1458</v>
      </c>
      <c r="B2042" s="216">
        <v>25430</v>
      </c>
      <c r="C2042" s="40" t="s">
        <v>2951</v>
      </c>
      <c r="D2042" s="216">
        <v>931170</v>
      </c>
      <c r="E2042" s="40" t="s">
        <v>1515</v>
      </c>
      <c r="F2042" s="216" t="s">
        <v>527</v>
      </c>
      <c r="G2042" s="40" t="s">
        <v>2927</v>
      </c>
      <c r="H2042" s="216">
        <v>529520</v>
      </c>
      <c r="I2042" s="328" t="s">
        <v>102</v>
      </c>
      <c r="J2042" s="61">
        <v>931170</v>
      </c>
      <c r="K2042" s="63" t="s">
        <v>47</v>
      </c>
      <c r="L2042" s="215" t="s">
        <v>508</v>
      </c>
      <c r="M2042" s="218" t="s">
        <v>30</v>
      </c>
      <c r="P2042" t="s">
        <v>2992</v>
      </c>
      <c r="Q2042" s="7" t="s">
        <v>1524</v>
      </c>
      <c r="R2042" s="7" t="s">
        <v>359</v>
      </c>
    </row>
    <row r="2043" spans="1:18">
      <c r="A2043" s="189" t="s">
        <v>1079</v>
      </c>
      <c r="B2043" s="216">
        <v>25420</v>
      </c>
      <c r="C2043" s="40" t="s">
        <v>449</v>
      </c>
      <c r="D2043" s="216">
        <v>931182</v>
      </c>
      <c r="E2043" s="40" t="s">
        <v>1056</v>
      </c>
      <c r="F2043" s="216"/>
      <c r="G2043" s="40" t="s">
        <v>1377</v>
      </c>
      <c r="H2043" s="216">
        <v>529520</v>
      </c>
      <c r="I2043" s="328" t="s">
        <v>102</v>
      </c>
      <c r="J2043" s="61">
        <v>931180</v>
      </c>
      <c r="K2043" s="63" t="s">
        <v>449</v>
      </c>
      <c r="L2043" s="215" t="s">
        <v>1056</v>
      </c>
      <c r="M2043" s="218" t="s">
        <v>30</v>
      </c>
      <c r="P2043" s="189" t="s">
        <v>1448</v>
      </c>
      <c r="Q2043" s="63" t="s">
        <v>47</v>
      </c>
      <c r="R2043" s="215" t="s">
        <v>1564</v>
      </c>
    </row>
    <row r="2044" spans="1:18">
      <c r="A2044" s="189" t="s">
        <v>1054</v>
      </c>
      <c r="B2044" s="216">
        <v>25420</v>
      </c>
      <c r="C2044" s="40" t="s">
        <v>449</v>
      </c>
      <c r="D2044" s="216">
        <v>931186</v>
      </c>
      <c r="E2044" s="40" t="s">
        <v>504</v>
      </c>
      <c r="F2044" s="216"/>
      <c r="G2044" s="40" t="s">
        <v>1377</v>
      </c>
      <c r="H2044" s="216">
        <v>529520</v>
      </c>
      <c r="I2044" s="328" t="s">
        <v>102</v>
      </c>
      <c r="J2044" s="61">
        <v>931180</v>
      </c>
      <c r="K2044" s="63" t="s">
        <v>449</v>
      </c>
      <c r="L2044" s="215" t="s">
        <v>504</v>
      </c>
      <c r="M2044" s="218" t="s">
        <v>30</v>
      </c>
      <c r="P2044" s="189" t="s">
        <v>743</v>
      </c>
      <c r="Q2044" s="63" t="s">
        <v>47</v>
      </c>
      <c r="R2044" s="215" t="s">
        <v>1564</v>
      </c>
    </row>
    <row r="2045" spans="1:18">
      <c r="A2045" s="189" t="s">
        <v>2112</v>
      </c>
      <c r="B2045" s="216">
        <v>25400</v>
      </c>
      <c r="C2045" s="40" t="s">
        <v>2923</v>
      </c>
      <c r="D2045" s="216">
        <v>931205</v>
      </c>
      <c r="E2045" s="40" t="s">
        <v>2237</v>
      </c>
      <c r="F2045" s="216"/>
      <c r="G2045" s="40" t="s">
        <v>1377</v>
      </c>
      <c r="H2045" s="216">
        <v>529520</v>
      </c>
      <c r="I2045" s="328" t="s">
        <v>102</v>
      </c>
      <c r="J2045" s="61">
        <v>931104</v>
      </c>
      <c r="K2045" s="63" t="s">
        <v>449</v>
      </c>
      <c r="L2045" s="215" t="s">
        <v>2237</v>
      </c>
      <c r="M2045" s="218" t="s">
        <v>30</v>
      </c>
      <c r="P2045" s="189" t="s">
        <v>744</v>
      </c>
      <c r="Q2045" s="63" t="s">
        <v>47</v>
      </c>
      <c r="R2045" s="215" t="s">
        <v>1564</v>
      </c>
    </row>
    <row r="2046" spans="1:18">
      <c r="A2046" s="189" t="s">
        <v>1876</v>
      </c>
      <c r="B2046" s="216">
        <v>25400</v>
      </c>
      <c r="C2046" s="40" t="s">
        <v>2923</v>
      </c>
      <c r="D2046" s="216">
        <v>931300</v>
      </c>
      <c r="E2046" s="40" t="s">
        <v>1800</v>
      </c>
      <c r="F2046" s="216" t="s">
        <v>1132</v>
      </c>
      <c r="G2046" s="40" t="s">
        <v>2965</v>
      </c>
      <c r="H2046" s="216">
        <v>529520</v>
      </c>
      <c r="I2046" s="328" t="s">
        <v>102</v>
      </c>
      <c r="J2046" s="61">
        <v>931104</v>
      </c>
      <c r="K2046" s="63" t="s">
        <v>450</v>
      </c>
      <c r="L2046" s="215" t="s">
        <v>1778</v>
      </c>
      <c r="M2046" s="218" t="s">
        <v>30</v>
      </c>
      <c r="P2046" s="189" t="s">
        <v>1302</v>
      </c>
      <c r="Q2046" s="63" t="s">
        <v>47</v>
      </c>
      <c r="R2046" s="215" t="s">
        <v>1564</v>
      </c>
    </row>
    <row r="2047" spans="1:18">
      <c r="A2047" s="189" t="s">
        <v>1788</v>
      </c>
      <c r="B2047" s="216">
        <v>25400</v>
      </c>
      <c r="C2047" s="40" t="s">
        <v>2923</v>
      </c>
      <c r="D2047" s="216">
        <v>931300</v>
      </c>
      <c r="E2047" s="40" t="s">
        <v>1800</v>
      </c>
      <c r="F2047" s="216" t="s">
        <v>1132</v>
      </c>
      <c r="G2047" s="40" t="s">
        <v>2949</v>
      </c>
      <c r="H2047" s="216">
        <v>529520</v>
      </c>
      <c r="I2047" s="328" t="s">
        <v>102</v>
      </c>
      <c r="J2047" s="61">
        <v>931104</v>
      </c>
      <c r="K2047" s="63" t="s">
        <v>450</v>
      </c>
      <c r="L2047" s="215" t="s">
        <v>1778</v>
      </c>
      <c r="M2047" s="218" t="s">
        <v>30</v>
      </c>
      <c r="P2047" s="189" t="s">
        <v>745</v>
      </c>
      <c r="Q2047" s="63" t="s">
        <v>47</v>
      </c>
      <c r="R2047" s="215" t="s">
        <v>1564</v>
      </c>
    </row>
    <row r="2048" spans="1:18">
      <c r="A2048" s="189" t="s">
        <v>356</v>
      </c>
      <c r="B2048" s="216">
        <v>25400</v>
      </c>
      <c r="C2048" s="40" t="s">
        <v>2923</v>
      </c>
      <c r="D2048" s="216">
        <v>931400</v>
      </c>
      <c r="E2048" s="40" t="s">
        <v>2934</v>
      </c>
      <c r="F2048" s="216" t="s">
        <v>518</v>
      </c>
      <c r="G2048" s="40" t="s">
        <v>2935</v>
      </c>
      <c r="H2048" s="216">
        <v>529520</v>
      </c>
      <c r="I2048" s="328" t="s">
        <v>102</v>
      </c>
      <c r="J2048" s="61">
        <v>931104</v>
      </c>
      <c r="K2048" s="63" t="s">
        <v>1524</v>
      </c>
      <c r="L2048" s="215" t="s">
        <v>326</v>
      </c>
      <c r="M2048" s="218" t="s">
        <v>30</v>
      </c>
      <c r="P2048" s="189" t="s">
        <v>1351</v>
      </c>
      <c r="Q2048" s="63" t="s">
        <v>47</v>
      </c>
      <c r="R2048" s="215" t="s">
        <v>1564</v>
      </c>
    </row>
    <row r="2049" spans="1:18">
      <c r="A2049" s="189" t="s">
        <v>1405</v>
      </c>
      <c r="B2049" s="216">
        <v>25400</v>
      </c>
      <c r="C2049" s="40" t="s">
        <v>2923</v>
      </c>
      <c r="D2049" s="216">
        <v>931400</v>
      </c>
      <c r="E2049" s="40" t="s">
        <v>2934</v>
      </c>
      <c r="F2049" s="216" t="s">
        <v>517</v>
      </c>
      <c r="G2049" s="40" t="s">
        <v>2936</v>
      </c>
      <c r="H2049" s="216">
        <v>529520</v>
      </c>
      <c r="I2049" s="328" t="s">
        <v>102</v>
      </c>
      <c r="J2049" s="61">
        <v>931104</v>
      </c>
      <c r="K2049" s="63" t="s">
        <v>1524</v>
      </c>
      <c r="L2049" s="215" t="s">
        <v>1224</v>
      </c>
      <c r="M2049" s="218" t="s">
        <v>30</v>
      </c>
      <c r="P2049" s="189" t="s">
        <v>746</v>
      </c>
      <c r="Q2049" s="63" t="s">
        <v>47</v>
      </c>
      <c r="R2049" s="215" t="s">
        <v>1564</v>
      </c>
    </row>
    <row r="2050" spans="1:18">
      <c r="A2050" s="189" t="s">
        <v>315</v>
      </c>
      <c r="B2050" s="216">
        <v>25400</v>
      </c>
      <c r="C2050" s="40" t="s">
        <v>2923</v>
      </c>
      <c r="D2050" s="216">
        <v>931400</v>
      </c>
      <c r="E2050" s="40" t="s">
        <v>2934</v>
      </c>
      <c r="F2050" s="216" t="s">
        <v>514</v>
      </c>
      <c r="G2050" s="40" t="s">
        <v>2838</v>
      </c>
      <c r="H2050" s="216">
        <v>529520</v>
      </c>
      <c r="I2050" s="328" t="s">
        <v>102</v>
      </c>
      <c r="J2050" s="61">
        <v>931104</v>
      </c>
      <c r="K2050" s="63" t="s">
        <v>1524</v>
      </c>
      <c r="L2050" s="397" t="s">
        <v>295</v>
      </c>
      <c r="M2050" s="218" t="s">
        <v>30</v>
      </c>
      <c r="P2050" s="189" t="s">
        <v>747</v>
      </c>
      <c r="Q2050" s="63" t="s">
        <v>47</v>
      </c>
      <c r="R2050" s="215" t="s">
        <v>1564</v>
      </c>
    </row>
    <row r="2051" spans="1:18">
      <c r="A2051" s="189" t="s">
        <v>267</v>
      </c>
      <c r="B2051" s="216">
        <v>25400</v>
      </c>
      <c r="C2051" s="40" t="s">
        <v>2923</v>
      </c>
      <c r="D2051" s="216">
        <v>931400</v>
      </c>
      <c r="E2051" s="40" t="s">
        <v>2934</v>
      </c>
      <c r="F2051" s="216" t="s">
        <v>515</v>
      </c>
      <c r="G2051" s="40" t="s">
        <v>2937</v>
      </c>
      <c r="H2051" s="216">
        <v>529520</v>
      </c>
      <c r="I2051" s="328" t="s">
        <v>102</v>
      </c>
      <c r="J2051" s="61">
        <v>931104</v>
      </c>
      <c r="K2051" s="63" t="s">
        <v>1524</v>
      </c>
      <c r="L2051" s="215" t="s">
        <v>445</v>
      </c>
      <c r="M2051" s="218" t="s">
        <v>30</v>
      </c>
      <c r="P2051" s="189" t="s">
        <v>748</v>
      </c>
      <c r="Q2051" s="63" t="s">
        <v>47</v>
      </c>
      <c r="R2051" s="215" t="s">
        <v>1564</v>
      </c>
    </row>
    <row r="2052" spans="1:18">
      <c r="A2052" s="189" t="s">
        <v>293</v>
      </c>
      <c r="B2052" s="216">
        <v>25400</v>
      </c>
      <c r="C2052" s="40" t="s">
        <v>2923</v>
      </c>
      <c r="D2052" s="216">
        <v>931400</v>
      </c>
      <c r="E2052" s="40" t="s">
        <v>2934</v>
      </c>
      <c r="F2052" s="216" t="s">
        <v>513</v>
      </c>
      <c r="G2052" s="40" t="s">
        <v>2938</v>
      </c>
      <c r="H2052" s="216">
        <v>529520</v>
      </c>
      <c r="I2052" s="328" t="s">
        <v>102</v>
      </c>
      <c r="J2052" s="61">
        <v>931104</v>
      </c>
      <c r="K2052" s="63" t="s">
        <v>1524</v>
      </c>
      <c r="L2052" s="215" t="s">
        <v>446</v>
      </c>
      <c r="M2052" s="218" t="s">
        <v>30</v>
      </c>
      <c r="P2052" s="189" t="s">
        <v>749</v>
      </c>
      <c r="Q2052" s="63" t="s">
        <v>47</v>
      </c>
      <c r="R2052" s="215" t="s">
        <v>1564</v>
      </c>
    </row>
    <row r="2053" spans="1:18">
      <c r="A2053" s="189" t="s">
        <v>368</v>
      </c>
      <c r="B2053" s="216">
        <v>25400</v>
      </c>
      <c r="C2053" s="40" t="s">
        <v>2923</v>
      </c>
      <c r="D2053" s="216">
        <v>931400</v>
      </c>
      <c r="E2053" s="40" t="s">
        <v>2934</v>
      </c>
      <c r="F2053" s="216" t="s">
        <v>519</v>
      </c>
      <c r="G2053" s="40" t="s">
        <v>2939</v>
      </c>
      <c r="H2053" s="216">
        <v>529520</v>
      </c>
      <c r="I2053" s="328" t="s">
        <v>102</v>
      </c>
      <c r="J2053" s="61">
        <v>931104</v>
      </c>
      <c r="K2053" s="63" t="s">
        <v>1524</v>
      </c>
      <c r="L2053" s="215" t="s">
        <v>359</v>
      </c>
      <c r="M2053" s="218" t="s">
        <v>30</v>
      </c>
      <c r="P2053" s="189" t="s">
        <v>750</v>
      </c>
      <c r="Q2053" s="63" t="s">
        <v>47</v>
      </c>
      <c r="R2053" s="215" t="s">
        <v>1564</v>
      </c>
    </row>
    <row r="2054" spans="1:18">
      <c r="A2054" s="189" t="s">
        <v>397</v>
      </c>
      <c r="B2054" s="216">
        <v>25400</v>
      </c>
      <c r="C2054" s="40" t="s">
        <v>2923</v>
      </c>
      <c r="D2054" s="216">
        <v>931400</v>
      </c>
      <c r="E2054" s="40" t="s">
        <v>2934</v>
      </c>
      <c r="F2054" s="216" t="s">
        <v>520</v>
      </c>
      <c r="G2054" s="40" t="s">
        <v>2940</v>
      </c>
      <c r="H2054" s="216">
        <v>529520</v>
      </c>
      <c r="I2054" s="328" t="s">
        <v>102</v>
      </c>
      <c r="J2054" s="61">
        <v>931104</v>
      </c>
      <c r="K2054" s="63" t="s">
        <v>1524</v>
      </c>
      <c r="L2054" s="215" t="s">
        <v>447</v>
      </c>
      <c r="M2054" s="218" t="s">
        <v>30</v>
      </c>
      <c r="P2054" s="189" t="s">
        <v>751</v>
      </c>
      <c r="Q2054" s="63" t="s">
        <v>47</v>
      </c>
      <c r="R2054" s="215" t="s">
        <v>1564</v>
      </c>
    </row>
    <row r="2055" spans="1:18">
      <c r="A2055" s="189" t="s">
        <v>426</v>
      </c>
      <c r="B2055" s="216">
        <v>25400</v>
      </c>
      <c r="C2055" s="40" t="s">
        <v>2923</v>
      </c>
      <c r="D2055" s="216">
        <v>931400</v>
      </c>
      <c r="E2055" s="40" t="s">
        <v>2934</v>
      </c>
      <c r="F2055" s="216" t="s">
        <v>516</v>
      </c>
      <c r="G2055" s="40" t="s">
        <v>2944</v>
      </c>
      <c r="H2055" s="216">
        <v>529520</v>
      </c>
      <c r="I2055" s="328" t="s">
        <v>102</v>
      </c>
      <c r="J2055" s="61">
        <v>931104</v>
      </c>
      <c r="K2055" s="63" t="s">
        <v>1524</v>
      </c>
      <c r="L2055" s="215" t="s">
        <v>448</v>
      </c>
      <c r="M2055" s="218" t="s">
        <v>30</v>
      </c>
      <c r="P2055" s="189" t="s">
        <v>752</v>
      </c>
      <c r="Q2055" s="63" t="s">
        <v>47</v>
      </c>
      <c r="R2055" s="215" t="s">
        <v>1564</v>
      </c>
    </row>
    <row r="2056" spans="1:18">
      <c r="A2056" s="189" t="s">
        <v>2482</v>
      </c>
      <c r="B2056" s="309">
        <v>25620</v>
      </c>
      <c r="C2056" s="40" t="s">
        <v>2347</v>
      </c>
      <c r="D2056" s="310">
        <v>931750</v>
      </c>
      <c r="E2056" s="40" t="s">
        <v>2347</v>
      </c>
      <c r="F2056" s="310"/>
      <c r="G2056" s="40" t="s">
        <v>1377</v>
      </c>
      <c r="H2056" s="311">
        <v>529520</v>
      </c>
      <c r="I2056" s="328" t="s">
        <v>102</v>
      </c>
      <c r="J2056" s="310">
        <v>931750</v>
      </c>
      <c r="K2056" s="307" t="s">
        <v>1524</v>
      </c>
      <c r="L2056" s="308" t="s">
        <v>448</v>
      </c>
      <c r="M2056" s="312" t="s">
        <v>30</v>
      </c>
      <c r="P2056" s="189" t="s">
        <v>753</v>
      </c>
      <c r="Q2056" s="63" t="s">
        <v>47</v>
      </c>
      <c r="R2056" s="215" t="s">
        <v>1564</v>
      </c>
    </row>
    <row r="2057" spans="1:18">
      <c r="A2057" s="189" t="s">
        <v>2680</v>
      </c>
      <c r="B2057" s="309">
        <v>25620</v>
      </c>
      <c r="C2057" s="40" t="s">
        <v>2347</v>
      </c>
      <c r="D2057" s="310">
        <v>931750</v>
      </c>
      <c r="E2057" s="40" t="s">
        <v>2347</v>
      </c>
      <c r="F2057" s="350" t="s">
        <v>516</v>
      </c>
      <c r="G2057" s="40" t="s">
        <v>2944</v>
      </c>
      <c r="H2057" s="216">
        <v>529520</v>
      </c>
      <c r="I2057" s="328" t="s">
        <v>102</v>
      </c>
      <c r="J2057" s="310">
        <v>931750</v>
      </c>
      <c r="K2057" s="307" t="s">
        <v>1524</v>
      </c>
      <c r="L2057" s="308" t="s">
        <v>448</v>
      </c>
      <c r="M2057" s="218" t="s">
        <v>30</v>
      </c>
      <c r="P2057" s="189" t="s">
        <v>754</v>
      </c>
      <c r="Q2057" s="63" t="s">
        <v>47</v>
      </c>
      <c r="R2057" s="215" t="s">
        <v>1564</v>
      </c>
    </row>
    <row r="2058" spans="1:18">
      <c r="A2058" s="189" t="s">
        <v>1807</v>
      </c>
      <c r="B2058" s="216">
        <v>25550</v>
      </c>
      <c r="C2058" s="40" t="s">
        <v>2955</v>
      </c>
      <c r="D2058" s="216">
        <v>931101</v>
      </c>
      <c r="E2058" s="40" t="s">
        <v>2956</v>
      </c>
      <c r="F2058" s="216" t="s">
        <v>1377</v>
      </c>
      <c r="G2058" s="40" t="s">
        <v>1377</v>
      </c>
      <c r="H2058" s="216">
        <v>510620</v>
      </c>
      <c r="I2058" s="328" t="s">
        <v>467</v>
      </c>
      <c r="J2058" s="61">
        <v>931101</v>
      </c>
      <c r="K2058" s="63" t="s">
        <v>47</v>
      </c>
      <c r="L2058" s="215" t="s">
        <v>443</v>
      </c>
      <c r="M2058" s="218" t="s">
        <v>1950</v>
      </c>
      <c r="P2058" s="189" t="s">
        <v>755</v>
      </c>
      <c r="Q2058" s="63" t="s">
        <v>47</v>
      </c>
      <c r="R2058" s="215" t="s">
        <v>1564</v>
      </c>
    </row>
    <row r="2059" spans="1:18">
      <c r="A2059" s="189" t="s">
        <v>1664</v>
      </c>
      <c r="B2059" s="216">
        <v>25510</v>
      </c>
      <c r="C2059" s="40" t="s">
        <v>2954</v>
      </c>
      <c r="D2059" s="216">
        <v>931108</v>
      </c>
      <c r="E2059" s="40" t="s">
        <v>2954</v>
      </c>
      <c r="F2059" s="216"/>
      <c r="G2059" s="40" t="s">
        <v>1377</v>
      </c>
      <c r="H2059" s="216">
        <v>510620</v>
      </c>
      <c r="I2059" s="328" t="s">
        <v>467</v>
      </c>
      <c r="J2059" s="61">
        <v>931108</v>
      </c>
      <c r="K2059" s="63" t="s">
        <v>450</v>
      </c>
      <c r="L2059" s="215" t="s">
        <v>444</v>
      </c>
      <c r="M2059" s="218" t="s">
        <v>1950</v>
      </c>
      <c r="P2059" s="189" t="s">
        <v>756</v>
      </c>
      <c r="Q2059" s="63" t="s">
        <v>47</v>
      </c>
      <c r="R2059" s="215" t="s">
        <v>1564</v>
      </c>
    </row>
    <row r="2060" spans="1:18">
      <c r="A2060" s="189" t="s">
        <v>784</v>
      </c>
      <c r="B2060" s="216">
        <v>25540</v>
      </c>
      <c r="C2060" s="40" t="s">
        <v>442</v>
      </c>
      <c r="D2060" s="216">
        <v>931116</v>
      </c>
      <c r="E2060" s="40" t="s">
        <v>442</v>
      </c>
      <c r="F2060" s="216"/>
      <c r="G2060" s="40" t="s">
        <v>1377</v>
      </c>
      <c r="H2060" s="216">
        <v>510620</v>
      </c>
      <c r="I2060" s="328" t="s">
        <v>467</v>
      </c>
      <c r="J2060" s="61">
        <v>931116</v>
      </c>
      <c r="K2060" s="63" t="s">
        <v>47</v>
      </c>
      <c r="L2060" s="215" t="s">
        <v>442</v>
      </c>
      <c r="M2060" s="218" t="s">
        <v>1950</v>
      </c>
      <c r="P2060" s="189" t="s">
        <v>757</v>
      </c>
      <c r="Q2060" s="63" t="s">
        <v>47</v>
      </c>
      <c r="R2060" s="215" t="s">
        <v>1564</v>
      </c>
    </row>
    <row r="2061" spans="1:18">
      <c r="A2061" s="189" t="s">
        <v>691</v>
      </c>
      <c r="B2061" s="216">
        <v>25400</v>
      </c>
      <c r="C2061" s="40" t="s">
        <v>2923</v>
      </c>
      <c r="D2061" s="216">
        <v>931119</v>
      </c>
      <c r="E2061" s="40" t="s">
        <v>23</v>
      </c>
      <c r="F2061" s="216" t="s">
        <v>522</v>
      </c>
      <c r="G2061" s="40" t="s">
        <v>2925</v>
      </c>
      <c r="H2061" s="216">
        <v>510620</v>
      </c>
      <c r="I2061" s="328" t="s">
        <v>467</v>
      </c>
      <c r="J2061" s="61">
        <v>931104</v>
      </c>
      <c r="K2061" s="63" t="s">
        <v>23</v>
      </c>
      <c r="L2061" s="215" t="s">
        <v>436</v>
      </c>
      <c r="M2061" s="218" t="s">
        <v>1950</v>
      </c>
      <c r="P2061" s="189" t="s">
        <v>758</v>
      </c>
      <c r="Q2061" s="63" t="s">
        <v>47</v>
      </c>
      <c r="R2061" s="215" t="s">
        <v>1564</v>
      </c>
    </row>
    <row r="2062" spans="1:18">
      <c r="A2062" s="189" t="s">
        <v>2647</v>
      </c>
      <c r="B2062" s="350">
        <v>25400</v>
      </c>
      <c r="C2062" s="40" t="s">
        <v>2923</v>
      </c>
      <c r="D2062" s="216">
        <v>931119</v>
      </c>
      <c r="E2062" s="40" t="s">
        <v>23</v>
      </c>
      <c r="F2062" s="216" t="s">
        <v>526</v>
      </c>
      <c r="G2062" s="40" t="s">
        <v>2926</v>
      </c>
      <c r="H2062" s="358">
        <v>510620</v>
      </c>
      <c r="I2062" s="328" t="s">
        <v>467</v>
      </c>
      <c r="J2062" s="61">
        <v>931104</v>
      </c>
      <c r="K2062" s="63" t="s">
        <v>23</v>
      </c>
      <c r="L2062" s="215" t="s">
        <v>439</v>
      </c>
      <c r="M2062" s="218" t="s">
        <v>1950</v>
      </c>
      <c r="P2062" s="189" t="s">
        <v>759</v>
      </c>
      <c r="Q2062" s="63" t="s">
        <v>47</v>
      </c>
      <c r="R2062" s="215" t="s">
        <v>1564</v>
      </c>
    </row>
    <row r="2063" spans="1:18">
      <c r="A2063" s="189" t="s">
        <v>745</v>
      </c>
      <c r="B2063" s="216">
        <v>25590</v>
      </c>
      <c r="C2063" s="40" t="s">
        <v>1564</v>
      </c>
      <c r="D2063" s="216">
        <v>931150</v>
      </c>
      <c r="E2063" s="40" t="s">
        <v>1564</v>
      </c>
      <c r="F2063" s="216"/>
      <c r="G2063" s="40" t="s">
        <v>1377</v>
      </c>
      <c r="H2063" s="216">
        <v>510620</v>
      </c>
      <c r="I2063" s="328" t="s">
        <v>467</v>
      </c>
      <c r="J2063" s="61">
        <v>931150</v>
      </c>
      <c r="K2063" s="63" t="s">
        <v>47</v>
      </c>
      <c r="L2063" s="215" t="s">
        <v>1564</v>
      </c>
      <c r="M2063" s="218" t="s">
        <v>1950</v>
      </c>
      <c r="P2063" s="189" t="s">
        <v>760</v>
      </c>
      <c r="Q2063" s="63" t="s">
        <v>47</v>
      </c>
      <c r="R2063" s="215" t="s">
        <v>1564</v>
      </c>
    </row>
    <row r="2064" spans="1:18">
      <c r="A2064" s="189" t="s">
        <v>2205</v>
      </c>
      <c r="B2064" s="216">
        <v>25430</v>
      </c>
      <c r="C2064" s="40" t="s">
        <v>2951</v>
      </c>
      <c r="D2064" s="216">
        <v>931170</v>
      </c>
      <c r="E2064" s="40" t="s">
        <v>1515</v>
      </c>
      <c r="F2064" s="216" t="s">
        <v>512</v>
      </c>
      <c r="G2064" s="40" t="s">
        <v>2952</v>
      </c>
      <c r="H2064" s="216">
        <v>510620</v>
      </c>
      <c r="I2064" s="328" t="s">
        <v>467</v>
      </c>
      <c r="J2064" s="61">
        <v>931170</v>
      </c>
      <c r="K2064" s="63" t="s">
        <v>47</v>
      </c>
      <c r="L2064" s="215" t="s">
        <v>508</v>
      </c>
      <c r="M2064" s="218" t="s">
        <v>1950</v>
      </c>
      <c r="P2064" s="189" t="s">
        <v>2914</v>
      </c>
      <c r="Q2064" s="63" t="s">
        <v>47</v>
      </c>
      <c r="R2064" s="215" t="s">
        <v>1564</v>
      </c>
    </row>
    <row r="2065" spans="1:18">
      <c r="A2065" s="189" t="s">
        <v>1449</v>
      </c>
      <c r="B2065" s="216">
        <v>25430</v>
      </c>
      <c r="C2065" s="40" t="s">
        <v>2951</v>
      </c>
      <c r="D2065" s="216">
        <v>931170</v>
      </c>
      <c r="E2065" s="40" t="s">
        <v>1515</v>
      </c>
      <c r="F2065" s="216" t="s">
        <v>526</v>
      </c>
      <c r="G2065" s="40" t="s">
        <v>2926</v>
      </c>
      <c r="H2065" s="216">
        <v>510620</v>
      </c>
      <c r="I2065" s="328" t="s">
        <v>467</v>
      </c>
      <c r="J2065" s="61">
        <v>931170</v>
      </c>
      <c r="K2065" s="63" t="s">
        <v>47</v>
      </c>
      <c r="L2065" s="215" t="s">
        <v>508</v>
      </c>
      <c r="M2065" s="218" t="s">
        <v>1950</v>
      </c>
      <c r="P2065" s="189" t="s">
        <v>2738</v>
      </c>
      <c r="Q2065" s="63" t="s">
        <v>47</v>
      </c>
      <c r="R2065" s="215" t="s">
        <v>1564</v>
      </c>
    </row>
    <row r="2066" spans="1:18">
      <c r="A2066" s="189" t="s">
        <v>1253</v>
      </c>
      <c r="B2066" s="216">
        <v>25430</v>
      </c>
      <c r="C2066" s="40" t="s">
        <v>2951</v>
      </c>
      <c r="D2066" s="216">
        <v>931170</v>
      </c>
      <c r="E2066" s="40" t="s">
        <v>1515</v>
      </c>
      <c r="F2066" s="216"/>
      <c r="G2066" s="40" t="s">
        <v>1377</v>
      </c>
      <c r="H2066" s="216">
        <v>510620</v>
      </c>
      <c r="I2066" s="328" t="s">
        <v>467</v>
      </c>
      <c r="J2066" s="61">
        <v>931170</v>
      </c>
      <c r="K2066" s="63" t="s">
        <v>47</v>
      </c>
      <c r="L2066" s="215" t="s">
        <v>508</v>
      </c>
      <c r="M2066" s="218" t="s">
        <v>1950</v>
      </c>
      <c r="P2066" s="189" t="s">
        <v>761</v>
      </c>
      <c r="Q2066" s="63" t="s">
        <v>47</v>
      </c>
      <c r="R2066" s="215" t="s">
        <v>1564</v>
      </c>
    </row>
    <row r="2067" spans="1:18">
      <c r="A2067" s="189" t="s">
        <v>2217</v>
      </c>
      <c r="B2067" s="216">
        <v>25430</v>
      </c>
      <c r="C2067" s="40" t="s">
        <v>2951</v>
      </c>
      <c r="D2067" s="216">
        <v>931170</v>
      </c>
      <c r="E2067" s="40" t="s">
        <v>1515</v>
      </c>
      <c r="F2067" s="216" t="s">
        <v>1131</v>
      </c>
      <c r="G2067" s="40" t="s">
        <v>2953</v>
      </c>
      <c r="H2067" s="216">
        <v>510620</v>
      </c>
      <c r="I2067" s="328" t="s">
        <v>467</v>
      </c>
      <c r="J2067" s="61">
        <v>931170</v>
      </c>
      <c r="K2067" s="63" t="s">
        <v>47</v>
      </c>
      <c r="L2067" s="215" t="s">
        <v>508</v>
      </c>
      <c r="M2067" s="218" t="s">
        <v>1950</v>
      </c>
      <c r="P2067" s="189" t="s">
        <v>762</v>
      </c>
      <c r="Q2067" s="63" t="s">
        <v>47</v>
      </c>
      <c r="R2067" s="215" t="s">
        <v>1564</v>
      </c>
    </row>
    <row r="2068" spans="1:18">
      <c r="A2068" s="189" t="s">
        <v>1473</v>
      </c>
      <c r="B2068" s="216">
        <v>25430</v>
      </c>
      <c r="C2068" s="40" t="s">
        <v>2951</v>
      </c>
      <c r="D2068" s="216">
        <v>931170</v>
      </c>
      <c r="E2068" s="40" t="s">
        <v>1515</v>
      </c>
      <c r="F2068" s="216" t="s">
        <v>527</v>
      </c>
      <c r="G2068" s="40" t="s">
        <v>2927</v>
      </c>
      <c r="H2068" s="216">
        <v>510620</v>
      </c>
      <c r="I2068" s="328" t="s">
        <v>467</v>
      </c>
      <c r="J2068" s="61">
        <v>931170</v>
      </c>
      <c r="K2068" s="63" t="s">
        <v>47</v>
      </c>
      <c r="L2068" s="215" t="s">
        <v>508</v>
      </c>
      <c r="M2068" s="218" t="s">
        <v>1950</v>
      </c>
      <c r="P2068" s="189" t="s">
        <v>3020</v>
      </c>
      <c r="Q2068" s="63" t="s">
        <v>47</v>
      </c>
      <c r="R2068" s="215" t="s">
        <v>1564</v>
      </c>
    </row>
    <row r="2069" spans="1:18">
      <c r="A2069" s="189" t="s">
        <v>1058</v>
      </c>
      <c r="B2069" s="216">
        <v>25420</v>
      </c>
      <c r="C2069" s="40" t="s">
        <v>449</v>
      </c>
      <c r="D2069" s="216">
        <v>931182</v>
      </c>
      <c r="E2069" s="40" t="s">
        <v>1056</v>
      </c>
      <c r="F2069" s="216"/>
      <c r="G2069" s="40" t="s">
        <v>1377</v>
      </c>
      <c r="H2069" s="216">
        <v>510620</v>
      </c>
      <c r="I2069" s="328" t="s">
        <v>467</v>
      </c>
      <c r="J2069" s="61">
        <v>931180</v>
      </c>
      <c r="K2069" s="63" t="s">
        <v>449</v>
      </c>
      <c r="L2069" s="215" t="s">
        <v>1056</v>
      </c>
      <c r="M2069" s="218" t="s">
        <v>1950</v>
      </c>
      <c r="P2069" s="189" t="s">
        <v>763</v>
      </c>
      <c r="Q2069" s="63" t="s">
        <v>47</v>
      </c>
      <c r="R2069" s="215" t="s">
        <v>1564</v>
      </c>
    </row>
    <row r="2070" spans="1:18">
      <c r="A2070" s="189" t="s">
        <v>1806</v>
      </c>
      <c r="B2070" s="216">
        <v>25400</v>
      </c>
      <c r="C2070" s="40" t="s">
        <v>2923</v>
      </c>
      <c r="D2070" s="216">
        <v>931183</v>
      </c>
      <c r="E2070" s="40" t="s">
        <v>2929</v>
      </c>
      <c r="F2070" s="216" t="s">
        <v>1377</v>
      </c>
      <c r="G2070" s="40" t="s">
        <v>1377</v>
      </c>
      <c r="H2070" s="216">
        <v>510620</v>
      </c>
      <c r="I2070" s="328" t="s">
        <v>467</v>
      </c>
      <c r="J2070" s="61">
        <v>931104</v>
      </c>
      <c r="K2070" s="63" t="s">
        <v>1766</v>
      </c>
      <c r="L2070" s="215" t="s">
        <v>1775</v>
      </c>
      <c r="M2070" s="218" t="s">
        <v>1950</v>
      </c>
      <c r="P2070" s="189" t="s">
        <v>764</v>
      </c>
      <c r="Q2070" s="63" t="s">
        <v>47</v>
      </c>
      <c r="R2070" s="215" t="s">
        <v>1564</v>
      </c>
    </row>
    <row r="2071" spans="1:18">
      <c r="A2071" s="189" t="s">
        <v>1033</v>
      </c>
      <c r="B2071" s="216">
        <v>25420</v>
      </c>
      <c r="C2071" s="40" t="s">
        <v>449</v>
      </c>
      <c r="D2071" s="216">
        <v>931186</v>
      </c>
      <c r="E2071" s="40" t="s">
        <v>504</v>
      </c>
      <c r="F2071" s="216"/>
      <c r="G2071" s="40" t="s">
        <v>1377</v>
      </c>
      <c r="H2071" s="216">
        <v>510620</v>
      </c>
      <c r="I2071" s="328" t="s">
        <v>467</v>
      </c>
      <c r="J2071" s="61">
        <v>931180</v>
      </c>
      <c r="K2071" s="63" t="s">
        <v>449</v>
      </c>
      <c r="L2071" s="215" t="s">
        <v>504</v>
      </c>
      <c r="M2071" s="218" t="s">
        <v>1950</v>
      </c>
      <c r="P2071" s="189" t="s">
        <v>765</v>
      </c>
      <c r="Q2071" s="63" t="s">
        <v>47</v>
      </c>
      <c r="R2071" s="215" t="s">
        <v>1564</v>
      </c>
    </row>
    <row r="2072" spans="1:18">
      <c r="A2072" s="189" t="s">
        <v>623</v>
      </c>
      <c r="B2072" s="216">
        <v>25400</v>
      </c>
      <c r="C2072" s="40" t="s">
        <v>2923</v>
      </c>
      <c r="D2072" s="216">
        <v>931200</v>
      </c>
      <c r="E2072" s="40" t="s">
        <v>2930</v>
      </c>
      <c r="F2072" s="216"/>
      <c r="G2072" s="40" t="s">
        <v>1377</v>
      </c>
      <c r="H2072" s="216">
        <v>510620</v>
      </c>
      <c r="I2072" s="328" t="s">
        <v>467</v>
      </c>
      <c r="J2072" s="61">
        <v>931104</v>
      </c>
      <c r="K2072" s="63" t="s">
        <v>450</v>
      </c>
      <c r="L2072" s="215" t="s">
        <v>1776</v>
      </c>
      <c r="M2072" s="218" t="s">
        <v>1950</v>
      </c>
      <c r="P2072" s="189" t="s">
        <v>766</v>
      </c>
      <c r="Q2072" s="63" t="s">
        <v>47</v>
      </c>
      <c r="R2072" s="215" t="s">
        <v>1564</v>
      </c>
    </row>
    <row r="2073" spans="1:18">
      <c r="A2073" s="189" t="s">
        <v>1649</v>
      </c>
      <c r="B2073" s="216">
        <v>25400</v>
      </c>
      <c r="C2073" s="40" t="s">
        <v>2923</v>
      </c>
      <c r="D2073" s="216">
        <v>931260</v>
      </c>
      <c r="E2073" s="40" t="s">
        <v>115</v>
      </c>
      <c r="F2073" s="216"/>
      <c r="G2073" s="40" t="s">
        <v>1377</v>
      </c>
      <c r="H2073" s="216">
        <v>510620</v>
      </c>
      <c r="I2073" s="328" t="s">
        <v>467</v>
      </c>
      <c r="J2073" s="61">
        <v>931104</v>
      </c>
      <c r="K2073" s="63" t="s">
        <v>1766</v>
      </c>
      <c r="L2073" s="215" t="s">
        <v>115</v>
      </c>
      <c r="M2073" s="218" t="s">
        <v>1950</v>
      </c>
      <c r="P2073" s="189" t="s">
        <v>1835</v>
      </c>
      <c r="Q2073" s="63" t="s">
        <v>47</v>
      </c>
      <c r="R2073" s="215" t="s">
        <v>1564</v>
      </c>
    </row>
    <row r="2074" spans="1:18">
      <c r="A2074" s="189" t="s">
        <v>921</v>
      </c>
      <c r="B2074" s="216">
        <v>25400</v>
      </c>
      <c r="C2074" s="40" t="s">
        <v>2923</v>
      </c>
      <c r="D2074" s="216">
        <v>931400</v>
      </c>
      <c r="E2074" s="40" t="s">
        <v>2934</v>
      </c>
      <c r="F2074" s="216" t="s">
        <v>518</v>
      </c>
      <c r="G2074" s="40" t="s">
        <v>2935</v>
      </c>
      <c r="H2074" s="216">
        <v>510620</v>
      </c>
      <c r="I2074" s="328" t="s">
        <v>467</v>
      </c>
      <c r="J2074" s="61">
        <v>931104</v>
      </c>
      <c r="K2074" s="63" t="s">
        <v>1524</v>
      </c>
      <c r="L2074" s="215" t="s">
        <v>326</v>
      </c>
      <c r="M2074" s="218" t="s">
        <v>1950</v>
      </c>
      <c r="P2074" s="189" t="s">
        <v>767</v>
      </c>
      <c r="Q2074" s="63" t="s">
        <v>47</v>
      </c>
      <c r="R2074" s="215" t="s">
        <v>1564</v>
      </c>
    </row>
    <row r="2075" spans="1:18">
      <c r="A2075" s="189" t="s">
        <v>907</v>
      </c>
      <c r="B2075" s="216">
        <v>25400</v>
      </c>
      <c r="C2075" s="40" t="s">
        <v>2923</v>
      </c>
      <c r="D2075" s="216">
        <v>931400</v>
      </c>
      <c r="E2075" s="40" t="s">
        <v>2934</v>
      </c>
      <c r="F2075" s="216" t="s">
        <v>517</v>
      </c>
      <c r="G2075" s="40" t="s">
        <v>2936</v>
      </c>
      <c r="H2075" s="216">
        <v>510620</v>
      </c>
      <c r="I2075" s="328" t="s">
        <v>467</v>
      </c>
      <c r="J2075" s="61">
        <v>931104</v>
      </c>
      <c r="K2075" s="63" t="s">
        <v>1524</v>
      </c>
      <c r="L2075" s="215" t="s">
        <v>1224</v>
      </c>
      <c r="M2075" s="218" t="s">
        <v>1950</v>
      </c>
      <c r="P2075" s="189" t="s">
        <v>768</v>
      </c>
      <c r="Q2075" s="63" t="s">
        <v>47</v>
      </c>
      <c r="R2075" s="215" t="s">
        <v>1564</v>
      </c>
    </row>
    <row r="2076" spans="1:18">
      <c r="A2076" s="189" t="s">
        <v>867</v>
      </c>
      <c r="B2076" s="216">
        <v>25400</v>
      </c>
      <c r="C2076" s="40" t="s">
        <v>2923</v>
      </c>
      <c r="D2076" s="216">
        <v>931400</v>
      </c>
      <c r="E2076" s="40" t="s">
        <v>2934</v>
      </c>
      <c r="F2076" s="216" t="s">
        <v>514</v>
      </c>
      <c r="G2076" s="40" t="s">
        <v>2838</v>
      </c>
      <c r="H2076" s="216">
        <v>510620</v>
      </c>
      <c r="I2076" s="328" t="s">
        <v>467</v>
      </c>
      <c r="J2076" s="61">
        <v>931104</v>
      </c>
      <c r="K2076" s="63" t="s">
        <v>1524</v>
      </c>
      <c r="L2076" s="397" t="s">
        <v>295</v>
      </c>
      <c r="M2076" s="218" t="s">
        <v>1950</v>
      </c>
      <c r="P2076" s="189" t="s">
        <v>2767</v>
      </c>
      <c r="Q2076" s="63" t="s">
        <v>47</v>
      </c>
      <c r="R2076" s="215" t="s">
        <v>1564</v>
      </c>
    </row>
    <row r="2077" spans="1:18">
      <c r="A2077" s="189" t="s">
        <v>882</v>
      </c>
      <c r="B2077" s="216">
        <v>25400</v>
      </c>
      <c r="C2077" s="40" t="s">
        <v>2923</v>
      </c>
      <c r="D2077" s="216">
        <v>931400</v>
      </c>
      <c r="E2077" s="40" t="s">
        <v>2934</v>
      </c>
      <c r="F2077" s="216" t="s">
        <v>515</v>
      </c>
      <c r="G2077" s="40" t="s">
        <v>2937</v>
      </c>
      <c r="H2077" s="216">
        <v>510620</v>
      </c>
      <c r="I2077" s="328" t="s">
        <v>467</v>
      </c>
      <c r="J2077" s="61">
        <v>931104</v>
      </c>
      <c r="K2077" s="63" t="s">
        <v>1524</v>
      </c>
      <c r="L2077" s="215" t="s">
        <v>445</v>
      </c>
      <c r="M2077" s="218" t="s">
        <v>1950</v>
      </c>
      <c r="P2077" s="189" t="s">
        <v>769</v>
      </c>
      <c r="Q2077" s="63" t="s">
        <v>47</v>
      </c>
      <c r="R2077" s="215" t="s">
        <v>1564</v>
      </c>
    </row>
    <row r="2078" spans="1:18">
      <c r="A2078" s="189" t="s">
        <v>854</v>
      </c>
      <c r="B2078" s="216">
        <v>25400</v>
      </c>
      <c r="C2078" s="40" t="s">
        <v>2923</v>
      </c>
      <c r="D2078" s="216">
        <v>931400</v>
      </c>
      <c r="E2078" s="40" t="s">
        <v>2934</v>
      </c>
      <c r="F2078" s="216" t="s">
        <v>513</v>
      </c>
      <c r="G2078" s="40" t="s">
        <v>2938</v>
      </c>
      <c r="H2078" s="216">
        <v>510620</v>
      </c>
      <c r="I2078" s="328" t="s">
        <v>467</v>
      </c>
      <c r="J2078" s="61">
        <v>931104</v>
      </c>
      <c r="K2078" s="63" t="s">
        <v>1524</v>
      </c>
      <c r="L2078" s="215" t="s">
        <v>446</v>
      </c>
      <c r="M2078" s="218" t="s">
        <v>1950</v>
      </c>
      <c r="P2078" s="189" t="s">
        <v>770</v>
      </c>
      <c r="Q2078" s="63" t="s">
        <v>47</v>
      </c>
      <c r="R2078" s="215" t="s">
        <v>1564</v>
      </c>
    </row>
    <row r="2079" spans="1:18">
      <c r="A2079" s="189" t="s">
        <v>935</v>
      </c>
      <c r="B2079" s="216">
        <v>25400</v>
      </c>
      <c r="C2079" s="40" t="s">
        <v>2923</v>
      </c>
      <c r="D2079" s="216">
        <v>931400</v>
      </c>
      <c r="E2079" s="40" t="s">
        <v>2934</v>
      </c>
      <c r="F2079" s="216" t="s">
        <v>519</v>
      </c>
      <c r="G2079" s="40" t="s">
        <v>2939</v>
      </c>
      <c r="H2079" s="216">
        <v>510620</v>
      </c>
      <c r="I2079" s="328" t="s">
        <v>467</v>
      </c>
      <c r="J2079" s="61">
        <v>931104</v>
      </c>
      <c r="K2079" s="63" t="s">
        <v>1524</v>
      </c>
      <c r="L2079" s="215" t="s">
        <v>359</v>
      </c>
      <c r="M2079" s="218" t="s">
        <v>1950</v>
      </c>
      <c r="P2079" s="189" t="s">
        <v>771</v>
      </c>
      <c r="Q2079" s="63" t="s">
        <v>47</v>
      </c>
      <c r="R2079" s="215" t="s">
        <v>1564</v>
      </c>
    </row>
    <row r="2080" spans="1:18">
      <c r="A2080" s="189" t="s">
        <v>955</v>
      </c>
      <c r="B2080" s="216">
        <v>25400</v>
      </c>
      <c r="C2080" s="40" t="s">
        <v>2923</v>
      </c>
      <c r="D2080" s="216">
        <v>931400</v>
      </c>
      <c r="E2080" s="40" t="s">
        <v>2934</v>
      </c>
      <c r="F2080" s="216"/>
      <c r="G2080" s="40" t="s">
        <v>1377</v>
      </c>
      <c r="H2080" s="216">
        <v>510620</v>
      </c>
      <c r="I2080" s="328" t="s">
        <v>467</v>
      </c>
      <c r="J2080" s="61">
        <v>931104</v>
      </c>
      <c r="K2080" s="63" t="s">
        <v>1524</v>
      </c>
      <c r="L2080" s="215" t="s">
        <v>1913</v>
      </c>
      <c r="M2080" s="218" t="s">
        <v>1950</v>
      </c>
      <c r="P2080" s="189" t="s">
        <v>772</v>
      </c>
      <c r="Q2080" s="63" t="s">
        <v>47</v>
      </c>
      <c r="R2080" s="215" t="s">
        <v>1564</v>
      </c>
    </row>
    <row r="2081" spans="1:18">
      <c r="A2081" s="189" t="s">
        <v>976</v>
      </c>
      <c r="B2081" s="216">
        <v>25400</v>
      </c>
      <c r="C2081" s="40" t="s">
        <v>2923</v>
      </c>
      <c r="D2081" s="216">
        <v>931400</v>
      </c>
      <c r="E2081" s="40" t="s">
        <v>2934</v>
      </c>
      <c r="F2081" s="216" t="s">
        <v>520</v>
      </c>
      <c r="G2081" s="40" t="s">
        <v>2940</v>
      </c>
      <c r="H2081" s="216">
        <v>510620</v>
      </c>
      <c r="I2081" s="328" t="s">
        <v>467</v>
      </c>
      <c r="J2081" s="61">
        <v>931104</v>
      </c>
      <c r="K2081" s="63" t="s">
        <v>1524</v>
      </c>
      <c r="L2081" s="215" t="s">
        <v>447</v>
      </c>
      <c r="M2081" s="218" t="s">
        <v>1950</v>
      </c>
      <c r="P2081" s="189" t="s">
        <v>773</v>
      </c>
      <c r="Q2081" s="63" t="s">
        <v>47</v>
      </c>
      <c r="R2081" s="215" t="s">
        <v>1564</v>
      </c>
    </row>
    <row r="2082" spans="1:18">
      <c r="A2082" s="189" t="s">
        <v>1609</v>
      </c>
      <c r="B2082" s="216">
        <v>25400</v>
      </c>
      <c r="C2082" s="40" t="s">
        <v>2923</v>
      </c>
      <c r="D2082" s="216">
        <v>931400</v>
      </c>
      <c r="E2082" s="40" t="s">
        <v>2934</v>
      </c>
      <c r="F2082" s="216" t="s">
        <v>1130</v>
      </c>
      <c r="G2082" s="40" t="s">
        <v>2943</v>
      </c>
      <c r="H2082" s="216">
        <v>510620</v>
      </c>
      <c r="I2082" s="328" t="s">
        <v>467</v>
      </c>
      <c r="J2082" s="61">
        <v>931104</v>
      </c>
      <c r="K2082" s="63" t="s">
        <v>1524</v>
      </c>
      <c r="L2082" s="215" t="s">
        <v>1455</v>
      </c>
      <c r="M2082" s="218" t="s">
        <v>1950</v>
      </c>
      <c r="P2082" s="189" t="s">
        <v>2859</v>
      </c>
      <c r="Q2082" s="63" t="s">
        <v>47</v>
      </c>
      <c r="R2082" s="215" t="s">
        <v>1564</v>
      </c>
    </row>
    <row r="2083" spans="1:18">
      <c r="A2083" s="189" t="s">
        <v>895</v>
      </c>
      <c r="B2083" s="216">
        <v>25400</v>
      </c>
      <c r="C2083" s="40" t="s">
        <v>2923</v>
      </c>
      <c r="D2083" s="216">
        <v>931400</v>
      </c>
      <c r="E2083" s="40" t="s">
        <v>2934</v>
      </c>
      <c r="F2083" s="216" t="s">
        <v>516</v>
      </c>
      <c r="G2083" s="40" t="s">
        <v>2944</v>
      </c>
      <c r="H2083" s="216">
        <v>510620</v>
      </c>
      <c r="I2083" s="328" t="s">
        <v>467</v>
      </c>
      <c r="J2083" s="61">
        <v>931104</v>
      </c>
      <c r="K2083" s="63" t="s">
        <v>1524</v>
      </c>
      <c r="L2083" s="215" t="s">
        <v>448</v>
      </c>
      <c r="M2083" s="218" t="s">
        <v>1950</v>
      </c>
      <c r="P2083" s="189" t="s">
        <v>774</v>
      </c>
      <c r="Q2083" s="63" t="s">
        <v>47</v>
      </c>
      <c r="R2083" s="215" t="s">
        <v>1564</v>
      </c>
    </row>
    <row r="2084" spans="1:18">
      <c r="A2084" s="189" t="s">
        <v>1114</v>
      </c>
      <c r="B2084" s="216">
        <v>25420</v>
      </c>
      <c r="C2084" s="40" t="s">
        <v>449</v>
      </c>
      <c r="D2084" s="216">
        <v>931401</v>
      </c>
      <c r="E2084" s="40" t="s">
        <v>2950</v>
      </c>
      <c r="F2084" s="216"/>
      <c r="G2084" s="40" t="s">
        <v>1377</v>
      </c>
      <c r="H2084" s="216">
        <v>510620</v>
      </c>
      <c r="I2084" s="328" t="s">
        <v>467</v>
      </c>
      <c r="J2084" s="61">
        <v>931180</v>
      </c>
      <c r="K2084" s="63" t="s">
        <v>449</v>
      </c>
      <c r="L2084" s="215" t="s">
        <v>503</v>
      </c>
      <c r="M2084" s="218" t="s">
        <v>1950</v>
      </c>
      <c r="P2084" s="189" t="s">
        <v>2860</v>
      </c>
      <c r="Q2084" s="63" t="s">
        <v>47</v>
      </c>
      <c r="R2084" s="215" t="s">
        <v>1564</v>
      </c>
    </row>
    <row r="2085" spans="1:18">
      <c r="A2085" s="189" t="s">
        <v>2455</v>
      </c>
      <c r="B2085" s="309">
        <v>25620</v>
      </c>
      <c r="C2085" s="40" t="s">
        <v>2347</v>
      </c>
      <c r="D2085" s="310">
        <v>931750</v>
      </c>
      <c r="E2085" s="40" t="s">
        <v>2347</v>
      </c>
      <c r="F2085" s="310"/>
      <c r="G2085" s="40" t="s">
        <v>1377</v>
      </c>
      <c r="H2085" s="311">
        <v>510620</v>
      </c>
      <c r="I2085" s="328" t="s">
        <v>467</v>
      </c>
      <c r="J2085" s="310">
        <v>931750</v>
      </c>
      <c r="K2085" s="307" t="s">
        <v>1524</v>
      </c>
      <c r="L2085" s="308" t="s">
        <v>448</v>
      </c>
      <c r="M2085" s="312" t="s">
        <v>1950</v>
      </c>
      <c r="P2085" s="189" t="s">
        <v>775</v>
      </c>
      <c r="Q2085" s="63" t="s">
        <v>47</v>
      </c>
      <c r="R2085" s="215" t="s">
        <v>1564</v>
      </c>
    </row>
    <row r="2086" spans="1:18">
      <c r="A2086" s="189" t="s">
        <v>2245</v>
      </c>
      <c r="B2086" s="216">
        <v>25400</v>
      </c>
      <c r="C2086" s="40" t="s">
        <v>2923</v>
      </c>
      <c r="D2086" s="216">
        <v>931119</v>
      </c>
      <c r="E2086" s="40" t="s">
        <v>23</v>
      </c>
      <c r="F2086" s="216" t="s">
        <v>522</v>
      </c>
      <c r="G2086" s="40" t="s">
        <v>2925</v>
      </c>
      <c r="H2086" s="216">
        <v>527160</v>
      </c>
      <c r="I2086" s="328" t="s">
        <v>147</v>
      </c>
      <c r="J2086" s="61">
        <v>931104</v>
      </c>
      <c r="K2086" s="63" t="s">
        <v>23</v>
      </c>
      <c r="L2086" s="215" t="s">
        <v>436</v>
      </c>
      <c r="M2086" s="218" t="s">
        <v>2128</v>
      </c>
      <c r="P2086" s="189" t="s">
        <v>776</v>
      </c>
      <c r="Q2086" s="63" t="s">
        <v>47</v>
      </c>
      <c r="R2086" s="215" t="s">
        <v>1564</v>
      </c>
    </row>
    <row r="2087" spans="1:18">
      <c r="A2087" s="189" t="s">
        <v>1332</v>
      </c>
      <c r="B2087" s="216">
        <v>25400</v>
      </c>
      <c r="C2087" s="40" t="s">
        <v>2923</v>
      </c>
      <c r="D2087" s="216">
        <v>931200</v>
      </c>
      <c r="E2087" s="40" t="s">
        <v>2930</v>
      </c>
      <c r="F2087" s="216"/>
      <c r="G2087" s="40" t="s">
        <v>1377</v>
      </c>
      <c r="H2087" s="216">
        <v>527160</v>
      </c>
      <c r="I2087" s="328" t="s">
        <v>147</v>
      </c>
      <c r="J2087" s="61">
        <v>931104</v>
      </c>
      <c r="K2087" s="63" t="s">
        <v>450</v>
      </c>
      <c r="L2087" s="215" t="s">
        <v>1776</v>
      </c>
      <c r="M2087" s="218" t="s">
        <v>2128</v>
      </c>
      <c r="P2087" s="189" t="s">
        <v>777</v>
      </c>
      <c r="Q2087" s="63" t="s">
        <v>47</v>
      </c>
      <c r="R2087" s="215" t="s">
        <v>1564</v>
      </c>
    </row>
    <row r="2088" spans="1:18">
      <c r="A2088" s="189" t="s">
        <v>932</v>
      </c>
      <c r="B2088" s="216">
        <v>25400</v>
      </c>
      <c r="C2088" s="40" t="s">
        <v>2923</v>
      </c>
      <c r="D2088" s="216">
        <v>931400</v>
      </c>
      <c r="E2088" s="40" t="s">
        <v>2934</v>
      </c>
      <c r="F2088" s="216" t="s">
        <v>518</v>
      </c>
      <c r="G2088" s="40" t="s">
        <v>2935</v>
      </c>
      <c r="H2088" s="216">
        <v>527160</v>
      </c>
      <c r="I2088" s="328" t="s">
        <v>147</v>
      </c>
      <c r="J2088" s="61">
        <v>931104</v>
      </c>
      <c r="K2088" s="63" t="s">
        <v>1524</v>
      </c>
      <c r="L2088" s="215" t="s">
        <v>326</v>
      </c>
      <c r="M2088" s="218" t="s">
        <v>2128</v>
      </c>
      <c r="P2088" s="189" t="s">
        <v>1315</v>
      </c>
      <c r="Q2088" s="63" t="s">
        <v>47</v>
      </c>
      <c r="R2088" s="215" t="s">
        <v>1564</v>
      </c>
    </row>
    <row r="2089" spans="1:18">
      <c r="A2089" s="189" t="s">
        <v>2408</v>
      </c>
      <c r="B2089" s="216">
        <v>25400</v>
      </c>
      <c r="C2089" s="40" t="s">
        <v>2923</v>
      </c>
      <c r="D2089" s="216">
        <v>931400</v>
      </c>
      <c r="E2089" s="40" t="s">
        <v>2934</v>
      </c>
      <c r="F2089" s="216" t="s">
        <v>517</v>
      </c>
      <c r="G2089" s="40" t="s">
        <v>2936</v>
      </c>
      <c r="H2089" s="216">
        <v>527160</v>
      </c>
      <c r="I2089" s="328" t="s">
        <v>147</v>
      </c>
      <c r="J2089" s="61">
        <v>931104</v>
      </c>
      <c r="K2089" s="63" t="s">
        <v>1524</v>
      </c>
      <c r="L2089" s="215" t="s">
        <v>1224</v>
      </c>
      <c r="M2089" s="218" t="s">
        <v>2128</v>
      </c>
      <c r="P2089" s="189" t="s">
        <v>778</v>
      </c>
      <c r="Q2089" s="63" t="s">
        <v>47</v>
      </c>
      <c r="R2089" s="215" t="s">
        <v>1564</v>
      </c>
    </row>
    <row r="2090" spans="1:18">
      <c r="A2090" s="189" t="s">
        <v>2398</v>
      </c>
      <c r="B2090" s="216">
        <v>25400</v>
      </c>
      <c r="C2090" s="40" t="s">
        <v>2923</v>
      </c>
      <c r="D2090" s="216">
        <v>931400</v>
      </c>
      <c r="E2090" s="40" t="s">
        <v>2934</v>
      </c>
      <c r="F2090" s="216" t="s">
        <v>520</v>
      </c>
      <c r="G2090" s="40" t="s">
        <v>2940</v>
      </c>
      <c r="H2090" s="216">
        <v>527160</v>
      </c>
      <c r="I2090" s="328" t="s">
        <v>147</v>
      </c>
      <c r="J2090" s="61">
        <v>931104</v>
      </c>
      <c r="K2090" s="63" t="s">
        <v>1524</v>
      </c>
      <c r="L2090" s="215" t="s">
        <v>447</v>
      </c>
      <c r="M2090" s="218" t="s">
        <v>2128</v>
      </c>
      <c r="P2090" s="189" t="s">
        <v>2739</v>
      </c>
      <c r="Q2090" s="63" t="s">
        <v>47</v>
      </c>
      <c r="R2090" s="215" t="s">
        <v>1564</v>
      </c>
    </row>
    <row r="2091" spans="1:18">
      <c r="A2091" s="189" t="s">
        <v>1811</v>
      </c>
      <c r="B2091" s="216">
        <v>25550</v>
      </c>
      <c r="C2091" s="40" t="s">
        <v>2955</v>
      </c>
      <c r="D2091" s="216">
        <v>931101</v>
      </c>
      <c r="E2091" s="40" t="s">
        <v>2956</v>
      </c>
      <c r="F2091" s="216" t="s">
        <v>1377</v>
      </c>
      <c r="G2091" s="40" t="s">
        <v>1377</v>
      </c>
      <c r="H2091" s="329">
        <v>515220</v>
      </c>
      <c r="I2091" s="328" t="s">
        <v>478</v>
      </c>
      <c r="J2091" s="61">
        <v>931101</v>
      </c>
      <c r="K2091" s="63" t="s">
        <v>47</v>
      </c>
      <c r="L2091" s="215" t="s">
        <v>443</v>
      </c>
      <c r="M2091" s="331" t="s">
        <v>2547</v>
      </c>
      <c r="P2091" s="189" t="s">
        <v>779</v>
      </c>
      <c r="Q2091" s="63" t="s">
        <v>47</v>
      </c>
      <c r="R2091" s="215" t="s">
        <v>1564</v>
      </c>
    </row>
    <row r="2092" spans="1:18">
      <c r="A2092" s="189" t="s">
        <v>568</v>
      </c>
      <c r="B2092" s="216">
        <v>25400</v>
      </c>
      <c r="C2092" s="40" t="s">
        <v>2923</v>
      </c>
      <c r="D2092" s="216">
        <v>931104</v>
      </c>
      <c r="E2092" s="40" t="s">
        <v>2941</v>
      </c>
      <c r="F2092" s="216" t="s">
        <v>1377</v>
      </c>
      <c r="G2092" s="40" t="s">
        <v>1377</v>
      </c>
      <c r="H2092" s="329">
        <v>515220</v>
      </c>
      <c r="I2092" s="328" t="s">
        <v>478</v>
      </c>
      <c r="J2092" s="61">
        <v>931104</v>
      </c>
      <c r="K2092" s="63" t="s">
        <v>1766</v>
      </c>
      <c r="L2092" s="215" t="s">
        <v>46</v>
      </c>
      <c r="M2092" s="331" t="s">
        <v>2547</v>
      </c>
      <c r="P2092" s="189" t="s">
        <v>1403</v>
      </c>
      <c r="Q2092" s="63" t="s">
        <v>47</v>
      </c>
      <c r="R2092" s="215" t="s">
        <v>1564</v>
      </c>
    </row>
    <row r="2093" spans="1:18">
      <c r="A2093" s="189" t="s">
        <v>1663</v>
      </c>
      <c r="B2093" s="216">
        <v>25510</v>
      </c>
      <c r="C2093" s="40" t="s">
        <v>2954</v>
      </c>
      <c r="D2093" s="216">
        <v>931108</v>
      </c>
      <c r="E2093" s="40" t="s">
        <v>2954</v>
      </c>
      <c r="F2093" s="216" t="s">
        <v>1377</v>
      </c>
      <c r="G2093" s="40" t="s">
        <v>1377</v>
      </c>
      <c r="H2093" s="329">
        <v>515220</v>
      </c>
      <c r="I2093" s="328" t="s">
        <v>478</v>
      </c>
      <c r="J2093" s="61">
        <v>931108</v>
      </c>
      <c r="K2093" s="63" t="s">
        <v>450</v>
      </c>
      <c r="L2093" s="215" t="s">
        <v>444</v>
      </c>
      <c r="M2093" s="331" t="s">
        <v>2547</v>
      </c>
      <c r="P2093" s="189" t="s">
        <v>1874</v>
      </c>
      <c r="Q2093" s="63" t="s">
        <v>47</v>
      </c>
      <c r="R2093" s="215" t="s">
        <v>1564</v>
      </c>
    </row>
    <row r="2094" spans="1:18">
      <c r="A2094" s="189" t="s">
        <v>793</v>
      </c>
      <c r="B2094" s="216">
        <v>25540</v>
      </c>
      <c r="C2094" s="40" t="s">
        <v>442</v>
      </c>
      <c r="D2094" s="216">
        <v>931116</v>
      </c>
      <c r="E2094" s="40" t="s">
        <v>442</v>
      </c>
      <c r="F2094" s="216"/>
      <c r="G2094" s="40" t="s">
        <v>1377</v>
      </c>
      <c r="H2094" s="329">
        <v>515220</v>
      </c>
      <c r="I2094" s="328" t="s">
        <v>478</v>
      </c>
      <c r="J2094" s="61">
        <v>931116</v>
      </c>
      <c r="K2094" s="63" t="s">
        <v>47</v>
      </c>
      <c r="L2094" s="215" t="s">
        <v>442</v>
      </c>
      <c r="M2094" s="331" t="s">
        <v>2547</v>
      </c>
      <c r="P2094" s="189" t="s">
        <v>1404</v>
      </c>
      <c r="Q2094" s="63" t="s">
        <v>47</v>
      </c>
      <c r="R2094" s="215" t="s">
        <v>1564</v>
      </c>
    </row>
    <row r="2095" spans="1:18">
      <c r="A2095" s="189" t="s">
        <v>729</v>
      </c>
      <c r="B2095" s="216">
        <v>25400</v>
      </c>
      <c r="C2095" s="40" t="s">
        <v>2923</v>
      </c>
      <c r="D2095" s="216">
        <v>931119</v>
      </c>
      <c r="E2095" s="40" t="s">
        <v>23</v>
      </c>
      <c r="F2095" s="216" t="s">
        <v>525</v>
      </c>
      <c r="G2095" s="40" t="s">
        <v>2942</v>
      </c>
      <c r="H2095" s="329">
        <v>515220</v>
      </c>
      <c r="I2095" s="328" t="s">
        <v>478</v>
      </c>
      <c r="J2095" s="61">
        <v>931104</v>
      </c>
      <c r="K2095" s="63" t="s">
        <v>23</v>
      </c>
      <c r="L2095" s="215" t="s">
        <v>438</v>
      </c>
      <c r="M2095" s="331" t="s">
        <v>2547</v>
      </c>
      <c r="P2095" s="189" t="s">
        <v>1248</v>
      </c>
      <c r="Q2095" s="63" t="s">
        <v>47</v>
      </c>
      <c r="R2095" s="215" t="s">
        <v>1564</v>
      </c>
    </row>
    <row r="2096" spans="1:18">
      <c r="A2096" s="189" t="s">
        <v>684</v>
      </c>
      <c r="B2096" s="216">
        <v>25400</v>
      </c>
      <c r="C2096" s="40" t="s">
        <v>2923</v>
      </c>
      <c r="D2096" s="216">
        <v>931119</v>
      </c>
      <c r="E2096" s="40" t="s">
        <v>23</v>
      </c>
      <c r="F2096" s="216" t="s">
        <v>521</v>
      </c>
      <c r="G2096" s="40" t="s">
        <v>2924</v>
      </c>
      <c r="H2096" s="329">
        <v>515220</v>
      </c>
      <c r="I2096" s="328" t="s">
        <v>478</v>
      </c>
      <c r="J2096" s="61">
        <v>931104</v>
      </c>
      <c r="K2096" s="63" t="s">
        <v>23</v>
      </c>
      <c r="L2096" s="215" t="s">
        <v>435</v>
      </c>
      <c r="M2096" s="331" t="s">
        <v>2547</v>
      </c>
      <c r="P2096" s="189" t="s">
        <v>780</v>
      </c>
      <c r="Q2096" s="63" t="s">
        <v>47</v>
      </c>
      <c r="R2096" s="215" t="s">
        <v>1564</v>
      </c>
    </row>
    <row r="2097" spans="1:18">
      <c r="A2097" s="189" t="s">
        <v>698</v>
      </c>
      <c r="B2097" s="216">
        <v>25400</v>
      </c>
      <c r="C2097" s="40" t="s">
        <v>2923</v>
      </c>
      <c r="D2097" s="216">
        <v>931119</v>
      </c>
      <c r="E2097" s="40" t="s">
        <v>23</v>
      </c>
      <c r="F2097" s="216" t="s">
        <v>522</v>
      </c>
      <c r="G2097" s="40" t="s">
        <v>2925</v>
      </c>
      <c r="H2097" s="329">
        <v>515220</v>
      </c>
      <c r="I2097" s="328" t="s">
        <v>478</v>
      </c>
      <c r="J2097" s="61">
        <v>931104</v>
      </c>
      <c r="K2097" s="63" t="s">
        <v>23</v>
      </c>
      <c r="L2097" s="215" t="s">
        <v>436</v>
      </c>
      <c r="M2097" s="331" t="s">
        <v>2547</v>
      </c>
      <c r="P2097" s="189" t="s">
        <v>781</v>
      </c>
      <c r="Q2097" s="63" t="s">
        <v>47</v>
      </c>
      <c r="R2097" s="215" t="s">
        <v>1564</v>
      </c>
    </row>
    <row r="2098" spans="1:18">
      <c r="A2098" s="189" t="s">
        <v>740</v>
      </c>
      <c r="B2098" s="216">
        <v>25400</v>
      </c>
      <c r="C2098" s="40" t="s">
        <v>2923</v>
      </c>
      <c r="D2098" s="216">
        <v>931119</v>
      </c>
      <c r="E2098" s="40" t="s">
        <v>23</v>
      </c>
      <c r="F2098" s="216" t="s">
        <v>526</v>
      </c>
      <c r="G2098" s="40" t="s">
        <v>2926</v>
      </c>
      <c r="H2098" s="329">
        <v>515220</v>
      </c>
      <c r="I2098" s="328" t="s">
        <v>478</v>
      </c>
      <c r="J2098" s="61">
        <v>931104</v>
      </c>
      <c r="K2098" s="63" t="s">
        <v>23</v>
      </c>
      <c r="L2098" s="215" t="s">
        <v>439</v>
      </c>
      <c r="M2098" s="331" t="s">
        <v>2547</v>
      </c>
      <c r="P2098" s="189" t="s">
        <v>1337</v>
      </c>
      <c r="Q2098" s="63" t="s">
        <v>47</v>
      </c>
      <c r="R2098" s="215" t="s">
        <v>1564</v>
      </c>
    </row>
    <row r="2099" spans="1:18">
      <c r="A2099" s="189" t="s">
        <v>2045</v>
      </c>
      <c r="B2099" s="216">
        <v>25400</v>
      </c>
      <c r="C2099" s="40" t="s">
        <v>2923</v>
      </c>
      <c r="D2099" s="216">
        <v>931119</v>
      </c>
      <c r="E2099" s="40" t="s">
        <v>23</v>
      </c>
      <c r="F2099" s="216" t="s">
        <v>527</v>
      </c>
      <c r="G2099" s="40" t="s">
        <v>2927</v>
      </c>
      <c r="H2099" s="329">
        <v>515220</v>
      </c>
      <c r="I2099" s="328" t="s">
        <v>478</v>
      </c>
      <c r="J2099" s="61">
        <v>931104</v>
      </c>
      <c r="K2099" s="63" t="s">
        <v>23</v>
      </c>
      <c r="L2099" s="215" t="s">
        <v>440</v>
      </c>
      <c r="M2099" s="331" t="s">
        <v>2547</v>
      </c>
      <c r="P2099" s="189" t="s">
        <v>2740</v>
      </c>
      <c r="Q2099" s="63" t="s">
        <v>47</v>
      </c>
      <c r="R2099" s="215" t="s">
        <v>1564</v>
      </c>
    </row>
    <row r="2100" spans="1:18">
      <c r="A2100" s="189" t="s">
        <v>721</v>
      </c>
      <c r="B2100" s="216">
        <v>25400</v>
      </c>
      <c r="C2100" s="40" t="s">
        <v>2923</v>
      </c>
      <c r="D2100" s="216">
        <v>931119</v>
      </c>
      <c r="E2100" s="40" t="s">
        <v>23</v>
      </c>
      <c r="F2100" s="216" t="s">
        <v>523</v>
      </c>
      <c r="G2100" s="40" t="s">
        <v>2928</v>
      </c>
      <c r="H2100" s="329">
        <v>515220</v>
      </c>
      <c r="I2100" s="328" t="s">
        <v>478</v>
      </c>
      <c r="J2100" s="61">
        <v>931104</v>
      </c>
      <c r="K2100" s="63" t="s">
        <v>23</v>
      </c>
      <c r="L2100" s="215" t="s">
        <v>437</v>
      </c>
      <c r="M2100" s="331" t="s">
        <v>2547</v>
      </c>
      <c r="P2100" s="189" t="s">
        <v>2094</v>
      </c>
      <c r="Q2100" s="63" t="s">
        <v>47</v>
      </c>
      <c r="R2100" s="215" t="s">
        <v>1564</v>
      </c>
    </row>
    <row r="2101" spans="1:18">
      <c r="A2101" s="189" t="s">
        <v>753</v>
      </c>
      <c r="B2101" s="216">
        <v>25590</v>
      </c>
      <c r="C2101" s="40" t="s">
        <v>1564</v>
      </c>
      <c r="D2101" s="216">
        <v>931150</v>
      </c>
      <c r="E2101" s="40" t="s">
        <v>1564</v>
      </c>
      <c r="F2101" s="216"/>
      <c r="G2101" s="40" t="s">
        <v>1377</v>
      </c>
      <c r="H2101" s="329">
        <v>515220</v>
      </c>
      <c r="I2101" s="328" t="s">
        <v>478</v>
      </c>
      <c r="J2101" s="61">
        <v>931150</v>
      </c>
      <c r="K2101" s="63" t="s">
        <v>47</v>
      </c>
      <c r="L2101" s="215" t="s">
        <v>1564</v>
      </c>
      <c r="M2101" s="331" t="s">
        <v>2547</v>
      </c>
      <c r="P2101" t="s">
        <v>3130</v>
      </c>
      <c r="Q2101" s="65" t="s">
        <v>47</v>
      </c>
      <c r="R2101" s="65" t="s">
        <v>1564</v>
      </c>
    </row>
    <row r="2102" spans="1:18">
      <c r="A2102" s="189" t="s">
        <v>2211</v>
      </c>
      <c r="B2102" s="216">
        <v>25430</v>
      </c>
      <c r="C2102" s="40" t="s">
        <v>2951</v>
      </c>
      <c r="D2102" s="216">
        <v>931170</v>
      </c>
      <c r="E2102" s="40" t="s">
        <v>1515</v>
      </c>
      <c r="F2102" s="216" t="s">
        <v>512</v>
      </c>
      <c r="G2102" s="40" t="s">
        <v>2952</v>
      </c>
      <c r="H2102" s="329">
        <v>515220</v>
      </c>
      <c r="I2102" s="328" t="s">
        <v>478</v>
      </c>
      <c r="J2102" s="61">
        <v>931170</v>
      </c>
      <c r="K2102" s="63" t="s">
        <v>47</v>
      </c>
      <c r="L2102" s="215" t="s">
        <v>508</v>
      </c>
      <c r="M2102" s="331" t="s">
        <v>2547</v>
      </c>
      <c r="P2102" t="s">
        <v>3139</v>
      </c>
      <c r="Q2102" s="65" t="s">
        <v>47</v>
      </c>
      <c r="R2102" s="65" t="s">
        <v>1564</v>
      </c>
    </row>
    <row r="2103" spans="1:18">
      <c r="A2103" s="189" t="s">
        <v>1365</v>
      </c>
      <c r="B2103" s="216">
        <v>25430</v>
      </c>
      <c r="C2103" s="40" t="s">
        <v>2951</v>
      </c>
      <c r="D2103" s="216">
        <v>931170</v>
      </c>
      <c r="E2103" s="40" t="s">
        <v>1515</v>
      </c>
      <c r="F2103" s="216" t="s">
        <v>526</v>
      </c>
      <c r="G2103" s="40" t="s">
        <v>2926</v>
      </c>
      <c r="H2103" s="329">
        <v>515220</v>
      </c>
      <c r="I2103" s="328" t="s">
        <v>478</v>
      </c>
      <c r="J2103" s="61">
        <v>931170</v>
      </c>
      <c r="K2103" s="63" t="s">
        <v>47</v>
      </c>
      <c r="L2103" s="215" t="s">
        <v>508</v>
      </c>
      <c r="M2103" s="331" t="s">
        <v>2547</v>
      </c>
      <c r="P2103" t="s">
        <v>3142</v>
      </c>
      <c r="Q2103" s="65" t="s">
        <v>47</v>
      </c>
      <c r="R2103" s="65" t="s">
        <v>1564</v>
      </c>
    </row>
    <row r="2104" spans="1:18">
      <c r="A2104" s="189" t="s">
        <v>1258</v>
      </c>
      <c r="B2104" s="216">
        <v>25430</v>
      </c>
      <c r="C2104" s="40" t="s">
        <v>2951</v>
      </c>
      <c r="D2104" s="216">
        <v>931170</v>
      </c>
      <c r="E2104" s="40" t="s">
        <v>1515</v>
      </c>
      <c r="F2104" s="216"/>
      <c r="G2104" s="40" t="s">
        <v>1377</v>
      </c>
      <c r="H2104" s="329">
        <v>515220</v>
      </c>
      <c r="I2104" s="328" t="s">
        <v>478</v>
      </c>
      <c r="J2104" s="61">
        <v>931170</v>
      </c>
      <c r="K2104" s="63" t="s">
        <v>47</v>
      </c>
      <c r="L2104" s="215" t="s">
        <v>508</v>
      </c>
      <c r="M2104" s="331" t="s">
        <v>2547</v>
      </c>
      <c r="P2104" t="s">
        <v>3147</v>
      </c>
      <c r="Q2104" s="65" t="s">
        <v>47</v>
      </c>
      <c r="R2104" s="65" t="s">
        <v>1564</v>
      </c>
    </row>
    <row r="2105" spans="1:18">
      <c r="A2105" s="189" t="s">
        <v>2223</v>
      </c>
      <c r="B2105" s="216">
        <v>25430</v>
      </c>
      <c r="C2105" s="40" t="s">
        <v>2951</v>
      </c>
      <c r="D2105" s="216">
        <v>931170</v>
      </c>
      <c r="E2105" s="40" t="s">
        <v>1515</v>
      </c>
      <c r="F2105" s="216" t="s">
        <v>1131</v>
      </c>
      <c r="G2105" s="40" t="s">
        <v>2953</v>
      </c>
      <c r="H2105" s="329">
        <v>515220</v>
      </c>
      <c r="I2105" s="328" t="s">
        <v>478</v>
      </c>
      <c r="J2105" s="61">
        <v>931170</v>
      </c>
      <c r="K2105" s="63" t="s">
        <v>47</v>
      </c>
      <c r="L2105" s="215" t="s">
        <v>508</v>
      </c>
      <c r="M2105" s="331" t="s">
        <v>2547</v>
      </c>
      <c r="P2105" t="s">
        <v>3212</v>
      </c>
      <c r="Q2105" s="65" t="s">
        <v>47</v>
      </c>
      <c r="R2105" s="65" t="s">
        <v>1564</v>
      </c>
    </row>
    <row r="2106" spans="1:18">
      <c r="A2106" s="189" t="s">
        <v>1477</v>
      </c>
      <c r="B2106" s="216">
        <v>25430</v>
      </c>
      <c r="C2106" s="40" t="s">
        <v>2951</v>
      </c>
      <c r="D2106" s="216">
        <v>931170</v>
      </c>
      <c r="E2106" s="40" t="s">
        <v>1515</v>
      </c>
      <c r="F2106" s="216" t="s">
        <v>527</v>
      </c>
      <c r="G2106" s="40" t="s">
        <v>2927</v>
      </c>
      <c r="H2106" s="329">
        <v>515220</v>
      </c>
      <c r="I2106" s="328" t="s">
        <v>478</v>
      </c>
      <c r="J2106" s="61">
        <v>931170</v>
      </c>
      <c r="K2106" s="63" t="s">
        <v>47</v>
      </c>
      <c r="L2106" s="215" t="s">
        <v>508</v>
      </c>
      <c r="M2106" s="331" t="s">
        <v>2547</v>
      </c>
      <c r="P2106" t="s">
        <v>3228</v>
      </c>
      <c r="Q2106" s="65" t="s">
        <v>47</v>
      </c>
      <c r="R2106" s="65" t="s">
        <v>1564</v>
      </c>
    </row>
    <row r="2107" spans="1:18">
      <c r="A2107" s="189" t="s">
        <v>1105</v>
      </c>
      <c r="B2107" s="216">
        <v>25420</v>
      </c>
      <c r="C2107" s="40" t="s">
        <v>449</v>
      </c>
      <c r="D2107" s="216">
        <v>931180</v>
      </c>
      <c r="E2107" s="40" t="s">
        <v>449</v>
      </c>
      <c r="F2107" s="216"/>
      <c r="G2107" s="40" t="s">
        <v>1377</v>
      </c>
      <c r="H2107" s="329">
        <v>515220</v>
      </c>
      <c r="I2107" s="328" t="s">
        <v>478</v>
      </c>
      <c r="J2107" s="61">
        <v>931180</v>
      </c>
      <c r="K2107" s="63" t="s">
        <v>449</v>
      </c>
      <c r="L2107" s="215" t="s">
        <v>505</v>
      </c>
      <c r="M2107" s="331" t="s">
        <v>2547</v>
      </c>
      <c r="P2107" t="s">
        <v>3229</v>
      </c>
      <c r="Q2107" s="65" t="s">
        <v>47</v>
      </c>
      <c r="R2107" s="65" t="s">
        <v>1564</v>
      </c>
    </row>
    <row r="2108" spans="1:18">
      <c r="A2108" s="189" t="s">
        <v>1064</v>
      </c>
      <c r="B2108" s="216">
        <v>25420</v>
      </c>
      <c r="C2108" s="40" t="s">
        <v>449</v>
      </c>
      <c r="D2108" s="216">
        <v>931182</v>
      </c>
      <c r="E2108" s="40" t="s">
        <v>1056</v>
      </c>
      <c r="F2108" s="216"/>
      <c r="G2108" s="40" t="s">
        <v>1377</v>
      </c>
      <c r="H2108" s="329">
        <v>515220</v>
      </c>
      <c r="I2108" s="328" t="s">
        <v>478</v>
      </c>
      <c r="J2108" s="61">
        <v>931180</v>
      </c>
      <c r="K2108" s="63" t="s">
        <v>449</v>
      </c>
      <c r="L2108" s="215" t="s">
        <v>1056</v>
      </c>
      <c r="M2108" s="331" t="s">
        <v>2547</v>
      </c>
      <c r="P2108" t="s">
        <v>3239</v>
      </c>
      <c r="Q2108" s="65" t="s">
        <v>47</v>
      </c>
      <c r="R2108" s="65" t="s">
        <v>1564</v>
      </c>
    </row>
    <row r="2109" spans="1:18">
      <c r="A2109" s="189" t="s">
        <v>997</v>
      </c>
      <c r="B2109" s="216">
        <v>25400</v>
      </c>
      <c r="C2109" s="40" t="s">
        <v>2923</v>
      </c>
      <c r="D2109" s="216">
        <v>931183</v>
      </c>
      <c r="E2109" s="40" t="s">
        <v>2929</v>
      </c>
      <c r="F2109" s="216"/>
      <c r="G2109" s="40" t="s">
        <v>1377</v>
      </c>
      <c r="H2109" s="329">
        <v>515220</v>
      </c>
      <c r="I2109" s="328" t="s">
        <v>478</v>
      </c>
      <c r="J2109" s="61">
        <v>931104</v>
      </c>
      <c r="K2109" s="63" t="s">
        <v>1766</v>
      </c>
      <c r="L2109" s="215" t="s">
        <v>1775</v>
      </c>
      <c r="M2109" s="331" t="s">
        <v>2547</v>
      </c>
      <c r="P2109" t="s">
        <v>3255</v>
      </c>
      <c r="Q2109" s="65" t="s">
        <v>47</v>
      </c>
      <c r="R2109" s="65" t="s">
        <v>1564</v>
      </c>
    </row>
    <row r="2110" spans="1:18">
      <c r="A2110" s="189" t="s">
        <v>1039</v>
      </c>
      <c r="B2110" s="216">
        <v>25420</v>
      </c>
      <c r="C2110" s="40" t="s">
        <v>449</v>
      </c>
      <c r="D2110" s="216">
        <v>931186</v>
      </c>
      <c r="E2110" s="40" t="s">
        <v>504</v>
      </c>
      <c r="F2110" s="216"/>
      <c r="G2110" s="40" t="s">
        <v>1377</v>
      </c>
      <c r="H2110" s="329">
        <v>515220</v>
      </c>
      <c r="I2110" s="328" t="s">
        <v>478</v>
      </c>
      <c r="J2110" s="61">
        <v>931180</v>
      </c>
      <c r="K2110" s="63" t="s">
        <v>449</v>
      </c>
      <c r="L2110" s="215" t="s">
        <v>504</v>
      </c>
      <c r="M2110" s="331" t="s">
        <v>2547</v>
      </c>
      <c r="P2110" t="s">
        <v>3264</v>
      </c>
      <c r="Q2110" s="65" t="s">
        <v>47</v>
      </c>
      <c r="R2110" s="65" t="s">
        <v>1564</v>
      </c>
    </row>
    <row r="2111" spans="1:18">
      <c r="A2111" s="189" t="s">
        <v>1088</v>
      </c>
      <c r="B2111" s="216">
        <v>25420</v>
      </c>
      <c r="C2111" s="40" t="s">
        <v>449</v>
      </c>
      <c r="D2111" s="216">
        <v>931189</v>
      </c>
      <c r="E2111" s="40" t="s">
        <v>502</v>
      </c>
      <c r="F2111" s="216"/>
      <c r="G2111" s="40" t="s">
        <v>1377</v>
      </c>
      <c r="H2111" s="329">
        <v>515220</v>
      </c>
      <c r="I2111" s="328" t="s">
        <v>478</v>
      </c>
      <c r="J2111" s="61">
        <v>931180</v>
      </c>
      <c r="K2111" s="63" t="s">
        <v>449</v>
      </c>
      <c r="L2111" s="215" t="s">
        <v>502</v>
      </c>
      <c r="M2111" s="331" t="s">
        <v>2547</v>
      </c>
      <c r="P2111" t="s">
        <v>3272</v>
      </c>
      <c r="Q2111" s="65" t="s">
        <v>47</v>
      </c>
      <c r="R2111" s="65" t="s">
        <v>1564</v>
      </c>
    </row>
    <row r="2112" spans="1:18">
      <c r="A2112" s="189" t="s">
        <v>629</v>
      </c>
      <c r="B2112" s="216">
        <v>25400</v>
      </c>
      <c r="C2112" s="40" t="s">
        <v>2923</v>
      </c>
      <c r="D2112" s="216">
        <v>931200</v>
      </c>
      <c r="E2112" s="40" t="s">
        <v>2930</v>
      </c>
      <c r="F2112" s="216"/>
      <c r="G2112" s="40" t="s">
        <v>1377</v>
      </c>
      <c r="H2112" s="329">
        <v>515220</v>
      </c>
      <c r="I2112" s="328" t="s">
        <v>478</v>
      </c>
      <c r="J2112" s="61">
        <v>931104</v>
      </c>
      <c r="K2112" s="63" t="s">
        <v>450</v>
      </c>
      <c r="L2112" s="215" t="s">
        <v>1776</v>
      </c>
      <c r="M2112" s="331" t="s">
        <v>2547</v>
      </c>
      <c r="P2112" t="s">
        <v>3275</v>
      </c>
      <c r="Q2112" s="65" t="s">
        <v>47</v>
      </c>
      <c r="R2112" s="65" t="s">
        <v>1564</v>
      </c>
    </row>
    <row r="2113" spans="1:18">
      <c r="A2113" s="189" t="s">
        <v>2160</v>
      </c>
      <c r="B2113" s="216">
        <v>25400</v>
      </c>
      <c r="C2113" s="40" t="s">
        <v>2923</v>
      </c>
      <c r="D2113" s="216">
        <v>931205</v>
      </c>
      <c r="E2113" s="40" t="s">
        <v>2237</v>
      </c>
      <c r="F2113" s="216" t="s">
        <v>1377</v>
      </c>
      <c r="G2113" s="40" t="s">
        <v>1377</v>
      </c>
      <c r="H2113" s="329">
        <v>515220</v>
      </c>
      <c r="I2113" s="328" t="s">
        <v>478</v>
      </c>
      <c r="J2113" s="61">
        <v>931104</v>
      </c>
      <c r="K2113" s="63" t="s">
        <v>449</v>
      </c>
      <c r="L2113" s="215" t="s">
        <v>2237</v>
      </c>
      <c r="M2113" s="331" t="s">
        <v>2547</v>
      </c>
      <c r="P2113" t="s">
        <v>3286</v>
      </c>
      <c r="Q2113" s="65" t="s">
        <v>47</v>
      </c>
      <c r="R2113" s="65" t="s">
        <v>1564</v>
      </c>
    </row>
    <row r="2114" spans="1:18">
      <c r="A2114" s="189" t="s">
        <v>1023</v>
      </c>
      <c r="B2114" s="216">
        <v>25400</v>
      </c>
      <c r="C2114" s="40" t="s">
        <v>2923</v>
      </c>
      <c r="D2114" s="216">
        <v>931210</v>
      </c>
      <c r="E2114" s="40" t="s">
        <v>510</v>
      </c>
      <c r="F2114" s="216"/>
      <c r="G2114" s="40" t="s">
        <v>1377</v>
      </c>
      <c r="H2114" s="329">
        <v>515220</v>
      </c>
      <c r="I2114" s="328" t="s">
        <v>478</v>
      </c>
      <c r="J2114" s="61">
        <v>931104</v>
      </c>
      <c r="K2114" s="63" t="s">
        <v>450</v>
      </c>
      <c r="L2114" s="215" t="s">
        <v>510</v>
      </c>
      <c r="M2114" s="331" t="s">
        <v>2547</v>
      </c>
      <c r="P2114" t="s">
        <v>3309</v>
      </c>
      <c r="Q2114" s="65" t="s">
        <v>47</v>
      </c>
      <c r="R2114" s="65" t="s">
        <v>1564</v>
      </c>
    </row>
    <row r="2115" spans="1:18">
      <c r="A2115" s="189" t="s">
        <v>1810</v>
      </c>
      <c r="B2115" s="216">
        <v>25400</v>
      </c>
      <c r="C2115" s="40" t="s">
        <v>2923</v>
      </c>
      <c r="D2115" s="216">
        <v>931230</v>
      </c>
      <c r="E2115" s="40" t="s">
        <v>2931</v>
      </c>
      <c r="F2115" s="216" t="s">
        <v>1377</v>
      </c>
      <c r="G2115" s="40" t="s">
        <v>1377</v>
      </c>
      <c r="H2115" s="329">
        <v>515220</v>
      </c>
      <c r="I2115" s="328" t="s">
        <v>478</v>
      </c>
      <c r="J2115" s="61">
        <v>931104</v>
      </c>
      <c r="K2115" s="63" t="s">
        <v>47</v>
      </c>
      <c r="L2115" s="215" t="s">
        <v>507</v>
      </c>
      <c r="M2115" s="331" t="s">
        <v>2547</v>
      </c>
      <c r="P2115" t="s">
        <v>3327</v>
      </c>
      <c r="Q2115" s="65" t="s">
        <v>47</v>
      </c>
      <c r="R2115" s="65" t="s">
        <v>1564</v>
      </c>
    </row>
    <row r="2116" spans="1:18">
      <c r="A2116" s="189" t="s">
        <v>597</v>
      </c>
      <c r="B2116" s="216">
        <v>25400</v>
      </c>
      <c r="C2116" s="40" t="s">
        <v>2923</v>
      </c>
      <c r="D2116" s="216">
        <v>931240</v>
      </c>
      <c r="E2116" s="40" t="s">
        <v>104</v>
      </c>
      <c r="F2116" s="216"/>
      <c r="G2116" s="40" t="s">
        <v>1377</v>
      </c>
      <c r="H2116" s="329">
        <v>515220</v>
      </c>
      <c r="I2116" s="328" t="s">
        <v>478</v>
      </c>
      <c r="J2116" s="61">
        <v>931104</v>
      </c>
      <c r="K2116" s="63" t="s">
        <v>1766</v>
      </c>
      <c r="L2116" s="215" t="s">
        <v>104</v>
      </c>
      <c r="M2116" s="331" t="s">
        <v>2547</v>
      </c>
      <c r="P2116" t="s">
        <v>3337</v>
      </c>
      <c r="Q2116" s="65" t="s">
        <v>47</v>
      </c>
      <c r="R2116" s="65" t="s">
        <v>1564</v>
      </c>
    </row>
    <row r="2117" spans="1:18">
      <c r="A2117" s="189" t="s">
        <v>615</v>
      </c>
      <c r="B2117" s="216">
        <v>25400</v>
      </c>
      <c r="C2117" s="40" t="s">
        <v>2923</v>
      </c>
      <c r="D2117" s="216">
        <v>931245</v>
      </c>
      <c r="E2117" s="40" t="s">
        <v>429</v>
      </c>
      <c r="F2117" s="216"/>
      <c r="G2117" s="40" t="s">
        <v>1377</v>
      </c>
      <c r="H2117" s="329">
        <v>515220</v>
      </c>
      <c r="I2117" s="328" t="s">
        <v>478</v>
      </c>
      <c r="J2117" s="61">
        <v>931104</v>
      </c>
      <c r="K2117" s="63" t="s">
        <v>1766</v>
      </c>
      <c r="L2117" s="215" t="s">
        <v>429</v>
      </c>
      <c r="M2117" s="331" t="s">
        <v>2547</v>
      </c>
      <c r="P2117" t="s">
        <v>3340</v>
      </c>
      <c r="Q2117" s="65" t="s">
        <v>47</v>
      </c>
      <c r="R2117" s="65" t="s">
        <v>1564</v>
      </c>
    </row>
    <row r="2118" spans="1:18">
      <c r="A2118" s="189" t="s">
        <v>648</v>
      </c>
      <c r="B2118" s="216">
        <v>25400</v>
      </c>
      <c r="C2118" s="40" t="s">
        <v>2923</v>
      </c>
      <c r="D2118" s="216">
        <v>931250</v>
      </c>
      <c r="E2118" s="40" t="s">
        <v>430</v>
      </c>
      <c r="F2118" s="216"/>
      <c r="G2118" s="40" t="s">
        <v>1377</v>
      </c>
      <c r="H2118" s="329">
        <v>515220</v>
      </c>
      <c r="I2118" s="328" t="s">
        <v>478</v>
      </c>
      <c r="J2118" s="61">
        <v>931104</v>
      </c>
      <c r="K2118" s="63" t="s">
        <v>1766</v>
      </c>
      <c r="L2118" s="215" t="s">
        <v>430</v>
      </c>
      <c r="M2118" s="331" t="s">
        <v>2547</v>
      </c>
      <c r="P2118" t="s">
        <v>3352</v>
      </c>
      <c r="Q2118" s="65" t="s">
        <v>47</v>
      </c>
      <c r="R2118" s="65" t="s">
        <v>1564</v>
      </c>
    </row>
    <row r="2119" spans="1:18">
      <c r="A2119" s="189" t="s">
        <v>664</v>
      </c>
      <c r="B2119" s="216">
        <v>25400</v>
      </c>
      <c r="C2119" s="40" t="s">
        <v>2923</v>
      </c>
      <c r="D2119" s="216">
        <v>931260</v>
      </c>
      <c r="E2119" s="40" t="s">
        <v>115</v>
      </c>
      <c r="F2119" s="216"/>
      <c r="G2119" s="40" t="s">
        <v>1377</v>
      </c>
      <c r="H2119" s="329">
        <v>515220</v>
      </c>
      <c r="I2119" s="328" t="s">
        <v>478</v>
      </c>
      <c r="J2119" s="61">
        <v>931104</v>
      </c>
      <c r="K2119" s="63" t="s">
        <v>1766</v>
      </c>
      <c r="L2119" s="215" t="s">
        <v>115</v>
      </c>
      <c r="M2119" s="331" t="s">
        <v>2547</v>
      </c>
      <c r="P2119" t="s">
        <v>3376</v>
      </c>
      <c r="Q2119" s="65" t="s">
        <v>47</v>
      </c>
      <c r="R2119" s="65" t="s">
        <v>1564</v>
      </c>
    </row>
    <row r="2120" spans="1:18">
      <c r="A2120" s="189" t="s">
        <v>1654</v>
      </c>
      <c r="B2120" s="216">
        <v>25400</v>
      </c>
      <c r="C2120" s="40" t="s">
        <v>2923</v>
      </c>
      <c r="D2120" s="216">
        <v>931265</v>
      </c>
      <c r="E2120" s="40" t="s">
        <v>2932</v>
      </c>
      <c r="F2120" s="216" t="s">
        <v>1377</v>
      </c>
      <c r="G2120" s="40" t="s">
        <v>1377</v>
      </c>
      <c r="H2120" s="329">
        <v>515220</v>
      </c>
      <c r="I2120" s="328" t="s">
        <v>478</v>
      </c>
      <c r="J2120" s="61">
        <v>931104</v>
      </c>
      <c r="K2120" s="63" t="s">
        <v>1766</v>
      </c>
      <c r="L2120" s="215" t="s">
        <v>1339</v>
      </c>
      <c r="M2120" s="331" t="s">
        <v>2547</v>
      </c>
      <c r="P2120" t="s">
        <v>3383</v>
      </c>
      <c r="Q2120" s="65" t="s">
        <v>47</v>
      </c>
      <c r="R2120" s="65" t="s">
        <v>1564</v>
      </c>
    </row>
    <row r="2121" spans="1:18">
      <c r="A2121" s="189" t="s">
        <v>1009</v>
      </c>
      <c r="B2121" s="216">
        <v>25400</v>
      </c>
      <c r="C2121" s="40" t="s">
        <v>2923</v>
      </c>
      <c r="D2121" s="216">
        <v>931300</v>
      </c>
      <c r="E2121" s="40" t="s">
        <v>1800</v>
      </c>
      <c r="F2121" s="216"/>
      <c r="G2121" s="40" t="s">
        <v>1377</v>
      </c>
      <c r="H2121" s="329">
        <v>515220</v>
      </c>
      <c r="I2121" s="328" t="s">
        <v>478</v>
      </c>
      <c r="J2121" s="61">
        <v>931104</v>
      </c>
      <c r="K2121" s="63" t="s">
        <v>450</v>
      </c>
      <c r="L2121" s="215" t="s">
        <v>1778</v>
      </c>
      <c r="M2121" s="331" t="s">
        <v>2547</v>
      </c>
      <c r="P2121" t="s">
        <v>3386</v>
      </c>
      <c r="Q2121" s="65" t="s">
        <v>47</v>
      </c>
      <c r="R2121" s="65" t="s">
        <v>1564</v>
      </c>
    </row>
    <row r="2122" spans="1:18">
      <c r="A2122" s="189" t="s">
        <v>929</v>
      </c>
      <c r="B2122" s="216">
        <v>25400</v>
      </c>
      <c r="C2122" s="40" t="s">
        <v>2923</v>
      </c>
      <c r="D2122" s="216">
        <v>931400</v>
      </c>
      <c r="E2122" s="40" t="s">
        <v>2934</v>
      </c>
      <c r="F2122" s="216" t="s">
        <v>518</v>
      </c>
      <c r="G2122" s="40" t="s">
        <v>2935</v>
      </c>
      <c r="H2122" s="329">
        <v>515220</v>
      </c>
      <c r="I2122" s="328" t="s">
        <v>478</v>
      </c>
      <c r="J2122" s="61">
        <v>931104</v>
      </c>
      <c r="K2122" s="63" t="s">
        <v>1524</v>
      </c>
      <c r="L2122" s="215" t="s">
        <v>326</v>
      </c>
      <c r="M2122" s="331" t="s">
        <v>2547</v>
      </c>
      <c r="P2122" t="s">
        <v>3411</v>
      </c>
      <c r="Q2122" s="65" t="s">
        <v>47</v>
      </c>
      <c r="R2122" s="65" t="s">
        <v>1564</v>
      </c>
    </row>
    <row r="2123" spans="1:18">
      <c r="A2123" s="189" t="s">
        <v>914</v>
      </c>
      <c r="B2123" s="216">
        <v>25400</v>
      </c>
      <c r="C2123" s="40" t="s">
        <v>2923</v>
      </c>
      <c r="D2123" s="216">
        <v>931400</v>
      </c>
      <c r="E2123" s="40" t="s">
        <v>2934</v>
      </c>
      <c r="F2123" s="216" t="s">
        <v>517</v>
      </c>
      <c r="G2123" s="40" t="s">
        <v>2936</v>
      </c>
      <c r="H2123" s="329">
        <v>515220</v>
      </c>
      <c r="I2123" s="328" t="s">
        <v>478</v>
      </c>
      <c r="J2123" s="61">
        <v>931104</v>
      </c>
      <c r="K2123" s="63" t="s">
        <v>1524</v>
      </c>
      <c r="L2123" s="215" t="s">
        <v>1224</v>
      </c>
      <c r="M2123" s="331" t="s">
        <v>2547</v>
      </c>
      <c r="P2123" t="s">
        <v>3424</v>
      </c>
      <c r="Q2123" s="65" t="s">
        <v>47</v>
      </c>
      <c r="R2123" s="65" t="s">
        <v>1564</v>
      </c>
    </row>
    <row r="2124" spans="1:18">
      <c r="A2124" s="189" t="s">
        <v>875</v>
      </c>
      <c r="B2124" s="216">
        <v>25400</v>
      </c>
      <c r="C2124" s="40" t="s">
        <v>2923</v>
      </c>
      <c r="D2124" s="216">
        <v>931400</v>
      </c>
      <c r="E2124" s="40" t="s">
        <v>2934</v>
      </c>
      <c r="F2124" s="216" t="s">
        <v>514</v>
      </c>
      <c r="G2124" s="40" t="s">
        <v>2838</v>
      </c>
      <c r="H2124" s="329">
        <v>515220</v>
      </c>
      <c r="I2124" s="328" t="s">
        <v>478</v>
      </c>
      <c r="J2124" s="61">
        <v>931104</v>
      </c>
      <c r="K2124" s="63" t="s">
        <v>1524</v>
      </c>
      <c r="L2124" s="397" t="s">
        <v>295</v>
      </c>
      <c r="M2124" s="331" t="s">
        <v>2547</v>
      </c>
      <c r="P2124" t="s">
        <v>3432</v>
      </c>
      <c r="Q2124" s="65" t="s">
        <v>47</v>
      </c>
      <c r="R2124" s="65" t="s">
        <v>1564</v>
      </c>
    </row>
    <row r="2125" spans="1:18">
      <c r="A2125" s="189" t="s">
        <v>890</v>
      </c>
      <c r="B2125" s="216">
        <v>25400</v>
      </c>
      <c r="C2125" s="40" t="s">
        <v>2923</v>
      </c>
      <c r="D2125" s="216">
        <v>931400</v>
      </c>
      <c r="E2125" s="40" t="s">
        <v>2934</v>
      </c>
      <c r="F2125" s="216" t="s">
        <v>515</v>
      </c>
      <c r="G2125" s="40" t="s">
        <v>2937</v>
      </c>
      <c r="H2125" s="329">
        <v>515220</v>
      </c>
      <c r="I2125" s="328" t="s">
        <v>478</v>
      </c>
      <c r="J2125" s="61">
        <v>931104</v>
      </c>
      <c r="K2125" s="63" t="s">
        <v>1524</v>
      </c>
      <c r="L2125" s="215" t="s">
        <v>445</v>
      </c>
      <c r="M2125" s="331" t="s">
        <v>2547</v>
      </c>
      <c r="P2125" t="s">
        <v>3457</v>
      </c>
      <c r="Q2125" s="65" t="s">
        <v>47</v>
      </c>
      <c r="R2125" s="65" t="s">
        <v>1564</v>
      </c>
    </row>
    <row r="2126" spans="1:18">
      <c r="A2126" s="189" t="s">
        <v>862</v>
      </c>
      <c r="B2126" s="216">
        <v>25400</v>
      </c>
      <c r="C2126" s="40" t="s">
        <v>2923</v>
      </c>
      <c r="D2126" s="216">
        <v>931400</v>
      </c>
      <c r="E2126" s="40" t="s">
        <v>2934</v>
      </c>
      <c r="F2126" s="216" t="s">
        <v>513</v>
      </c>
      <c r="G2126" s="40" t="s">
        <v>2938</v>
      </c>
      <c r="H2126" s="329">
        <v>515220</v>
      </c>
      <c r="I2126" s="328" t="s">
        <v>478</v>
      </c>
      <c r="J2126" s="61">
        <v>931104</v>
      </c>
      <c r="K2126" s="63" t="s">
        <v>1524</v>
      </c>
      <c r="L2126" s="215" t="s">
        <v>446</v>
      </c>
      <c r="M2126" s="331" t="s">
        <v>2547</v>
      </c>
      <c r="P2126" s="189" t="s">
        <v>1765</v>
      </c>
      <c r="Q2126" s="63" t="s">
        <v>47</v>
      </c>
      <c r="R2126" s="215" t="s">
        <v>442</v>
      </c>
    </row>
    <row r="2127" spans="1:18">
      <c r="A2127" s="189" t="s">
        <v>1280</v>
      </c>
      <c r="B2127" s="216">
        <v>25400</v>
      </c>
      <c r="C2127" s="40" t="s">
        <v>2923</v>
      </c>
      <c r="D2127" s="216">
        <v>931400</v>
      </c>
      <c r="E2127" s="40" t="s">
        <v>2934</v>
      </c>
      <c r="F2127" s="216" t="s">
        <v>519</v>
      </c>
      <c r="G2127" s="40" t="s">
        <v>2939</v>
      </c>
      <c r="H2127" s="329">
        <v>515220</v>
      </c>
      <c r="I2127" s="328" t="s">
        <v>478</v>
      </c>
      <c r="J2127" s="61">
        <v>931104</v>
      </c>
      <c r="K2127" s="63" t="s">
        <v>1524</v>
      </c>
      <c r="L2127" s="215" t="s">
        <v>359</v>
      </c>
      <c r="M2127" s="331" t="s">
        <v>2547</v>
      </c>
      <c r="P2127" s="189" t="s">
        <v>1945</v>
      </c>
      <c r="Q2127" s="63" t="s">
        <v>47</v>
      </c>
      <c r="R2127" s="215" t="s">
        <v>442</v>
      </c>
    </row>
    <row r="2128" spans="1:18">
      <c r="A2128" s="189" t="s">
        <v>963</v>
      </c>
      <c r="B2128" s="216">
        <v>25400</v>
      </c>
      <c r="C2128" s="40" t="s">
        <v>2923</v>
      </c>
      <c r="D2128" s="216">
        <v>931400</v>
      </c>
      <c r="E2128" s="40" t="s">
        <v>2934</v>
      </c>
      <c r="F2128" s="216"/>
      <c r="G2128" s="40" t="s">
        <v>1377</v>
      </c>
      <c r="H2128" s="329">
        <v>515220</v>
      </c>
      <c r="I2128" s="328" t="s">
        <v>478</v>
      </c>
      <c r="J2128" s="61">
        <v>931104</v>
      </c>
      <c r="K2128" s="63" t="s">
        <v>1524</v>
      </c>
      <c r="L2128" s="215" t="s">
        <v>1913</v>
      </c>
      <c r="M2128" s="331" t="s">
        <v>2547</v>
      </c>
      <c r="P2128" s="189" t="s">
        <v>827</v>
      </c>
      <c r="Q2128" s="63" t="s">
        <v>47</v>
      </c>
      <c r="R2128" s="215" t="s">
        <v>442</v>
      </c>
    </row>
    <row r="2129" spans="1:18">
      <c r="A2129" s="189" t="s">
        <v>984</v>
      </c>
      <c r="B2129" s="216">
        <v>25400</v>
      </c>
      <c r="C2129" s="40" t="s">
        <v>2923</v>
      </c>
      <c r="D2129" s="216">
        <v>931400</v>
      </c>
      <c r="E2129" s="40" t="s">
        <v>2934</v>
      </c>
      <c r="F2129" s="216" t="s">
        <v>520</v>
      </c>
      <c r="G2129" s="40" t="s">
        <v>2940</v>
      </c>
      <c r="H2129" s="329">
        <v>515220</v>
      </c>
      <c r="I2129" s="328" t="s">
        <v>478</v>
      </c>
      <c r="J2129" s="61">
        <v>931104</v>
      </c>
      <c r="K2129" s="63" t="s">
        <v>1524</v>
      </c>
      <c r="L2129" s="215" t="s">
        <v>447</v>
      </c>
      <c r="M2129" s="331" t="s">
        <v>2547</v>
      </c>
      <c r="P2129" s="189" t="s">
        <v>799</v>
      </c>
      <c r="Q2129" s="63" t="s">
        <v>47</v>
      </c>
      <c r="R2129" s="215" t="s">
        <v>442</v>
      </c>
    </row>
    <row r="2130" spans="1:18">
      <c r="A2130" s="189" t="s">
        <v>1616</v>
      </c>
      <c r="B2130" s="216">
        <v>25400</v>
      </c>
      <c r="C2130" s="40" t="s">
        <v>2923</v>
      </c>
      <c r="D2130" s="216">
        <v>931400</v>
      </c>
      <c r="E2130" s="40" t="s">
        <v>2934</v>
      </c>
      <c r="F2130" s="216" t="s">
        <v>1130</v>
      </c>
      <c r="G2130" s="40" t="s">
        <v>2943</v>
      </c>
      <c r="H2130" s="329">
        <v>515220</v>
      </c>
      <c r="I2130" s="328" t="s">
        <v>478</v>
      </c>
      <c r="J2130" s="61">
        <v>931104</v>
      </c>
      <c r="K2130" s="63" t="s">
        <v>1524</v>
      </c>
      <c r="L2130" s="215" t="s">
        <v>1455</v>
      </c>
      <c r="M2130" s="331" t="s">
        <v>2547</v>
      </c>
      <c r="P2130" s="189" t="s">
        <v>813</v>
      </c>
      <c r="Q2130" s="63" t="s">
        <v>47</v>
      </c>
      <c r="R2130" s="215" t="s">
        <v>442</v>
      </c>
    </row>
    <row r="2131" spans="1:18">
      <c r="A2131" s="189" t="s">
        <v>903</v>
      </c>
      <c r="B2131" s="216">
        <v>25400</v>
      </c>
      <c r="C2131" s="40" t="s">
        <v>2923</v>
      </c>
      <c r="D2131" s="216">
        <v>931400</v>
      </c>
      <c r="E2131" s="40" t="s">
        <v>2934</v>
      </c>
      <c r="F2131" s="216" t="s">
        <v>516</v>
      </c>
      <c r="G2131" s="40" t="s">
        <v>2944</v>
      </c>
      <c r="H2131" s="329">
        <v>515220</v>
      </c>
      <c r="I2131" s="328" t="s">
        <v>478</v>
      </c>
      <c r="J2131" s="61">
        <v>931104</v>
      </c>
      <c r="K2131" s="63" t="s">
        <v>1524</v>
      </c>
      <c r="L2131" s="215" t="s">
        <v>448</v>
      </c>
      <c r="M2131" s="331" t="s">
        <v>2547</v>
      </c>
      <c r="P2131" s="189" t="s">
        <v>809</v>
      </c>
      <c r="Q2131" s="63" t="s">
        <v>47</v>
      </c>
      <c r="R2131" s="215" t="s">
        <v>442</v>
      </c>
    </row>
    <row r="2132" spans="1:18">
      <c r="A2132" s="189" t="s">
        <v>1120</v>
      </c>
      <c r="B2132" s="216">
        <v>25420</v>
      </c>
      <c r="C2132" s="40" t="s">
        <v>449</v>
      </c>
      <c r="D2132" s="216">
        <v>931401</v>
      </c>
      <c r="E2132" s="40" t="s">
        <v>2950</v>
      </c>
      <c r="F2132" s="216"/>
      <c r="G2132" s="40" t="s">
        <v>1377</v>
      </c>
      <c r="H2132" s="329">
        <v>515220</v>
      </c>
      <c r="I2132" s="328" t="s">
        <v>478</v>
      </c>
      <c r="J2132" s="61">
        <v>931180</v>
      </c>
      <c r="K2132" s="63" t="s">
        <v>449</v>
      </c>
      <c r="L2132" s="215" t="s">
        <v>503</v>
      </c>
      <c r="M2132" s="331" t="s">
        <v>2547</v>
      </c>
      <c r="P2132" s="189" t="s">
        <v>810</v>
      </c>
      <c r="Q2132" s="63" t="s">
        <v>47</v>
      </c>
      <c r="R2132" s="215" t="s">
        <v>442</v>
      </c>
    </row>
    <row r="2133" spans="1:18">
      <c r="A2133" s="189" t="s">
        <v>2431</v>
      </c>
      <c r="B2133" s="309">
        <v>25620</v>
      </c>
      <c r="C2133" s="40" t="s">
        <v>2347</v>
      </c>
      <c r="D2133" s="310">
        <v>931750</v>
      </c>
      <c r="E2133" s="40" t="s">
        <v>2347</v>
      </c>
      <c r="F2133" s="310"/>
      <c r="G2133" s="40" t="s">
        <v>1377</v>
      </c>
      <c r="H2133" s="340">
        <v>515220</v>
      </c>
      <c r="I2133" s="328" t="s">
        <v>478</v>
      </c>
      <c r="J2133" s="310">
        <v>931750</v>
      </c>
      <c r="K2133" s="307" t="s">
        <v>1524</v>
      </c>
      <c r="L2133" s="308" t="s">
        <v>448</v>
      </c>
      <c r="M2133" s="331" t="s">
        <v>2547</v>
      </c>
      <c r="P2133" s="189" t="s">
        <v>826</v>
      </c>
      <c r="Q2133" s="63" t="s">
        <v>47</v>
      </c>
      <c r="R2133" s="215" t="s">
        <v>442</v>
      </c>
    </row>
    <row r="2134" spans="1:18">
      <c r="A2134" s="189" t="s">
        <v>2618</v>
      </c>
      <c r="B2134" s="216">
        <v>25510</v>
      </c>
      <c r="C2134" s="40" t="s">
        <v>2954</v>
      </c>
      <c r="D2134" s="358">
        <v>931108</v>
      </c>
      <c r="E2134" s="40" t="s">
        <v>2954</v>
      </c>
      <c r="F2134" s="350" t="s">
        <v>525</v>
      </c>
      <c r="G2134" s="40" t="s">
        <v>2942</v>
      </c>
      <c r="H2134" s="358">
        <v>526960</v>
      </c>
      <c r="I2134" s="328" t="s">
        <v>97</v>
      </c>
      <c r="J2134" s="358">
        <v>931108</v>
      </c>
      <c r="K2134" s="63" t="s">
        <v>450</v>
      </c>
      <c r="L2134" s="215" t="s">
        <v>444</v>
      </c>
      <c r="M2134" s="218" t="s">
        <v>2128</v>
      </c>
      <c r="P2134" s="189" t="s">
        <v>2910</v>
      </c>
      <c r="Q2134" s="63" t="s">
        <v>47</v>
      </c>
      <c r="R2134" s="215" t="s">
        <v>442</v>
      </c>
    </row>
    <row r="2135" spans="1:18">
      <c r="A2135" s="189" t="s">
        <v>2317</v>
      </c>
      <c r="B2135" s="216">
        <v>25510</v>
      </c>
      <c r="C2135" s="40" t="s">
        <v>2954</v>
      </c>
      <c r="D2135" s="216">
        <v>931108</v>
      </c>
      <c r="E2135" s="40" t="s">
        <v>2954</v>
      </c>
      <c r="F2135" s="216" t="s">
        <v>1377</v>
      </c>
      <c r="G2135" s="40" t="s">
        <v>1377</v>
      </c>
      <c r="H2135" s="216">
        <v>526960</v>
      </c>
      <c r="I2135" s="328" t="s">
        <v>97</v>
      </c>
      <c r="J2135" s="61">
        <v>931108</v>
      </c>
      <c r="K2135" s="63" t="s">
        <v>450</v>
      </c>
      <c r="L2135" s="215" t="s">
        <v>444</v>
      </c>
      <c r="M2135" s="218" t="s">
        <v>2128</v>
      </c>
      <c r="P2135" s="189" t="s">
        <v>1532</v>
      </c>
      <c r="Q2135" s="63" t="s">
        <v>47</v>
      </c>
      <c r="R2135" s="215" t="s">
        <v>442</v>
      </c>
    </row>
    <row r="2136" spans="1:18">
      <c r="A2136" s="189" t="s">
        <v>820</v>
      </c>
      <c r="B2136" s="216">
        <v>25540</v>
      </c>
      <c r="C2136" s="40" t="s">
        <v>442</v>
      </c>
      <c r="D2136" s="216">
        <v>931116</v>
      </c>
      <c r="E2136" s="40" t="s">
        <v>442</v>
      </c>
      <c r="F2136" s="216"/>
      <c r="G2136" s="40" t="s">
        <v>1377</v>
      </c>
      <c r="H2136" s="216">
        <v>526960</v>
      </c>
      <c r="I2136" s="328" t="s">
        <v>97</v>
      </c>
      <c r="J2136" s="61">
        <v>931116</v>
      </c>
      <c r="K2136" s="63" t="s">
        <v>47</v>
      </c>
      <c r="L2136" s="215" t="s">
        <v>442</v>
      </c>
      <c r="M2136" s="218" t="s">
        <v>2128</v>
      </c>
      <c r="P2136" s="189" t="s">
        <v>795</v>
      </c>
      <c r="Q2136" s="63" t="s">
        <v>47</v>
      </c>
      <c r="R2136" s="215" t="s">
        <v>442</v>
      </c>
    </row>
    <row r="2137" spans="1:18">
      <c r="A2137" s="189" t="s">
        <v>202</v>
      </c>
      <c r="B2137" s="216">
        <v>25400</v>
      </c>
      <c r="C2137" s="40" t="s">
        <v>2923</v>
      </c>
      <c r="D2137" s="216">
        <v>931119</v>
      </c>
      <c r="E2137" s="40" t="s">
        <v>23</v>
      </c>
      <c r="F2137" s="216" t="s">
        <v>525</v>
      </c>
      <c r="G2137" s="40" t="s">
        <v>2942</v>
      </c>
      <c r="H2137" s="216">
        <v>526960</v>
      </c>
      <c r="I2137" s="328" t="s">
        <v>97</v>
      </c>
      <c r="J2137" s="61">
        <v>931104</v>
      </c>
      <c r="K2137" s="63" t="s">
        <v>23</v>
      </c>
      <c r="L2137" s="215" t="s">
        <v>438</v>
      </c>
      <c r="M2137" s="218" t="s">
        <v>2128</v>
      </c>
      <c r="P2137" s="189" t="s">
        <v>829</v>
      </c>
      <c r="Q2137" s="63" t="s">
        <v>47</v>
      </c>
      <c r="R2137" s="215" t="s">
        <v>442</v>
      </c>
    </row>
    <row r="2138" spans="1:18">
      <c r="A2138" s="189" t="s">
        <v>146</v>
      </c>
      <c r="B2138" s="216">
        <v>25400</v>
      </c>
      <c r="C2138" s="40" t="s">
        <v>2923</v>
      </c>
      <c r="D2138" s="216">
        <v>931119</v>
      </c>
      <c r="E2138" s="40" t="s">
        <v>23</v>
      </c>
      <c r="F2138" s="216" t="s">
        <v>521</v>
      </c>
      <c r="G2138" s="40" t="s">
        <v>2924</v>
      </c>
      <c r="H2138" s="216">
        <v>526960</v>
      </c>
      <c r="I2138" s="328" t="s">
        <v>97</v>
      </c>
      <c r="J2138" s="61">
        <v>931104</v>
      </c>
      <c r="K2138" s="63" t="s">
        <v>23</v>
      </c>
      <c r="L2138" s="215" t="s">
        <v>435</v>
      </c>
      <c r="M2138" s="218" t="s">
        <v>2128</v>
      </c>
      <c r="P2138" s="189" t="s">
        <v>801</v>
      </c>
      <c r="Q2138" s="63" t="s">
        <v>47</v>
      </c>
      <c r="R2138" s="215" t="s">
        <v>442</v>
      </c>
    </row>
    <row r="2139" spans="1:18">
      <c r="A2139" s="189" t="s">
        <v>169</v>
      </c>
      <c r="B2139" s="216">
        <v>25400</v>
      </c>
      <c r="C2139" s="40" t="s">
        <v>2923</v>
      </c>
      <c r="D2139" s="216">
        <v>931119</v>
      </c>
      <c r="E2139" s="40" t="s">
        <v>23</v>
      </c>
      <c r="F2139" s="216" t="s">
        <v>522</v>
      </c>
      <c r="G2139" s="40" t="s">
        <v>2925</v>
      </c>
      <c r="H2139" s="216">
        <v>526960</v>
      </c>
      <c r="I2139" s="328" t="s">
        <v>97</v>
      </c>
      <c r="J2139" s="61">
        <v>931104</v>
      </c>
      <c r="K2139" s="63" t="s">
        <v>23</v>
      </c>
      <c r="L2139" s="215" t="s">
        <v>436</v>
      </c>
      <c r="M2139" s="218" t="s">
        <v>2128</v>
      </c>
      <c r="P2139" s="189" t="s">
        <v>817</v>
      </c>
      <c r="Q2139" s="63" t="s">
        <v>47</v>
      </c>
      <c r="R2139" s="215" t="s">
        <v>442</v>
      </c>
    </row>
    <row r="2140" spans="1:18">
      <c r="A2140" s="189" t="s">
        <v>2069</v>
      </c>
      <c r="B2140" s="216">
        <v>25400</v>
      </c>
      <c r="C2140" s="40" t="s">
        <v>2923</v>
      </c>
      <c r="D2140" s="216">
        <v>931119</v>
      </c>
      <c r="E2140" s="40" t="s">
        <v>23</v>
      </c>
      <c r="F2140" s="216" t="s">
        <v>527</v>
      </c>
      <c r="G2140" s="40" t="s">
        <v>2927</v>
      </c>
      <c r="H2140" s="216">
        <v>526960</v>
      </c>
      <c r="I2140" s="328" t="s">
        <v>97</v>
      </c>
      <c r="J2140" s="61">
        <v>931104</v>
      </c>
      <c r="K2140" s="63" t="s">
        <v>23</v>
      </c>
      <c r="L2140" s="215" t="s">
        <v>440</v>
      </c>
      <c r="M2140" s="218" t="s">
        <v>2128</v>
      </c>
      <c r="P2140" s="189" t="s">
        <v>1947</v>
      </c>
      <c r="Q2140" s="63" t="s">
        <v>47</v>
      </c>
      <c r="R2140" s="215" t="s">
        <v>442</v>
      </c>
    </row>
    <row r="2141" spans="1:18">
      <c r="A2141" s="189" t="s">
        <v>192</v>
      </c>
      <c r="B2141" s="216">
        <v>25400</v>
      </c>
      <c r="C2141" s="40" t="s">
        <v>2923</v>
      </c>
      <c r="D2141" s="216">
        <v>931119</v>
      </c>
      <c r="E2141" s="40" t="s">
        <v>23</v>
      </c>
      <c r="F2141" s="216" t="s">
        <v>523</v>
      </c>
      <c r="G2141" s="40" t="s">
        <v>2928</v>
      </c>
      <c r="H2141" s="216">
        <v>526960</v>
      </c>
      <c r="I2141" s="328" t="s">
        <v>97</v>
      </c>
      <c r="J2141" s="61">
        <v>931104</v>
      </c>
      <c r="K2141" s="63" t="s">
        <v>23</v>
      </c>
      <c r="L2141" s="215" t="s">
        <v>437</v>
      </c>
      <c r="M2141" s="218" t="s">
        <v>2128</v>
      </c>
      <c r="P2141" s="189" t="s">
        <v>815</v>
      </c>
      <c r="Q2141" s="63" t="s">
        <v>47</v>
      </c>
      <c r="R2141" s="215" t="s">
        <v>442</v>
      </c>
    </row>
    <row r="2142" spans="1:18">
      <c r="A2142" s="189" t="s">
        <v>772</v>
      </c>
      <c r="B2142" s="216">
        <v>25590</v>
      </c>
      <c r="C2142" s="40" t="s">
        <v>1564</v>
      </c>
      <c r="D2142" s="216">
        <v>931150</v>
      </c>
      <c r="E2142" s="40" t="s">
        <v>1564</v>
      </c>
      <c r="F2142" s="216"/>
      <c r="G2142" s="40" t="s">
        <v>1377</v>
      </c>
      <c r="H2142" s="216">
        <v>526960</v>
      </c>
      <c r="I2142" s="328" t="s">
        <v>97</v>
      </c>
      <c r="J2142" s="61">
        <v>931150</v>
      </c>
      <c r="K2142" s="63" t="s">
        <v>47</v>
      </c>
      <c r="L2142" s="215" t="s">
        <v>1564</v>
      </c>
      <c r="M2142" s="218" t="s">
        <v>2128</v>
      </c>
      <c r="P2142" s="189" t="s">
        <v>818</v>
      </c>
      <c r="Q2142" s="63" t="s">
        <v>47</v>
      </c>
      <c r="R2142" s="215" t="s">
        <v>442</v>
      </c>
    </row>
    <row r="2143" spans="1:18">
      <c r="A2143" s="189" t="s">
        <v>2381</v>
      </c>
      <c r="B2143" s="216">
        <v>25430</v>
      </c>
      <c r="C2143" s="40" t="s">
        <v>2951</v>
      </c>
      <c r="D2143" s="216">
        <v>931170</v>
      </c>
      <c r="E2143" s="40" t="s">
        <v>1515</v>
      </c>
      <c r="F2143" s="216" t="s">
        <v>526</v>
      </c>
      <c r="G2143" s="40" t="s">
        <v>2926</v>
      </c>
      <c r="H2143" s="216">
        <v>526960</v>
      </c>
      <c r="I2143" s="328" t="s">
        <v>97</v>
      </c>
      <c r="J2143" s="61">
        <v>931170</v>
      </c>
      <c r="K2143" s="63" t="s">
        <v>47</v>
      </c>
      <c r="L2143" s="215" t="s">
        <v>508</v>
      </c>
      <c r="M2143" s="218" t="s">
        <v>2128</v>
      </c>
      <c r="P2143" s="189" t="s">
        <v>2854</v>
      </c>
      <c r="Q2143" s="63" t="s">
        <v>47</v>
      </c>
      <c r="R2143" s="215" t="s">
        <v>442</v>
      </c>
    </row>
    <row r="2144" spans="1:18">
      <c r="A2144" s="189" t="s">
        <v>1540</v>
      </c>
      <c r="B2144" s="216">
        <v>25430</v>
      </c>
      <c r="C2144" s="40" t="s">
        <v>2951</v>
      </c>
      <c r="D2144" s="216">
        <v>931170</v>
      </c>
      <c r="E2144" s="40" t="s">
        <v>1515</v>
      </c>
      <c r="F2144" s="216" t="s">
        <v>1377</v>
      </c>
      <c r="G2144" s="40" t="s">
        <v>1377</v>
      </c>
      <c r="H2144" s="216">
        <v>526960</v>
      </c>
      <c r="I2144" s="328" t="s">
        <v>97</v>
      </c>
      <c r="J2144" s="61">
        <v>931170</v>
      </c>
      <c r="K2144" s="63" t="s">
        <v>47</v>
      </c>
      <c r="L2144" s="215" t="s">
        <v>508</v>
      </c>
      <c r="M2144" s="218" t="s">
        <v>2128</v>
      </c>
      <c r="P2144" s="189" t="s">
        <v>789</v>
      </c>
      <c r="Q2144" s="63" t="s">
        <v>47</v>
      </c>
      <c r="R2144" s="215" t="s">
        <v>442</v>
      </c>
    </row>
    <row r="2145" spans="1:18">
      <c r="A2145" s="189" t="s">
        <v>1543</v>
      </c>
      <c r="B2145" s="216">
        <v>25420</v>
      </c>
      <c r="C2145" s="40" t="s">
        <v>449</v>
      </c>
      <c r="D2145" s="216">
        <v>931182</v>
      </c>
      <c r="E2145" s="40" t="s">
        <v>1056</v>
      </c>
      <c r="F2145" s="216" t="s">
        <v>1377</v>
      </c>
      <c r="G2145" s="40" t="s">
        <v>1377</v>
      </c>
      <c r="H2145" s="216">
        <v>526960</v>
      </c>
      <c r="I2145" s="328" t="s">
        <v>97</v>
      </c>
      <c r="J2145" s="61">
        <v>931180</v>
      </c>
      <c r="K2145" s="63" t="s">
        <v>449</v>
      </c>
      <c r="L2145" s="215" t="s">
        <v>1056</v>
      </c>
      <c r="M2145" s="218" t="s">
        <v>2128</v>
      </c>
      <c r="P2145" s="189" t="s">
        <v>821</v>
      </c>
      <c r="Q2145" s="63" t="s">
        <v>47</v>
      </c>
      <c r="R2145" s="215" t="s">
        <v>442</v>
      </c>
    </row>
    <row r="2146" spans="1:18">
      <c r="A2146" s="189" t="s">
        <v>1297</v>
      </c>
      <c r="B2146" s="216">
        <v>25420</v>
      </c>
      <c r="C2146" s="40" t="s">
        <v>449</v>
      </c>
      <c r="D2146" s="216">
        <v>931186</v>
      </c>
      <c r="E2146" s="40" t="s">
        <v>504</v>
      </c>
      <c r="F2146" s="216"/>
      <c r="G2146" s="40" t="s">
        <v>1377</v>
      </c>
      <c r="H2146" s="216">
        <v>526960</v>
      </c>
      <c r="I2146" s="328" t="s">
        <v>97</v>
      </c>
      <c r="J2146" s="61">
        <v>931180</v>
      </c>
      <c r="K2146" s="63" t="s">
        <v>449</v>
      </c>
      <c r="L2146" s="215" t="s">
        <v>504</v>
      </c>
      <c r="M2146" s="218" t="s">
        <v>2128</v>
      </c>
      <c r="P2146" s="189" t="s">
        <v>2737</v>
      </c>
      <c r="Q2146" s="63" t="s">
        <v>47</v>
      </c>
      <c r="R2146" s="215" t="s">
        <v>442</v>
      </c>
    </row>
    <row r="2147" spans="1:18">
      <c r="A2147" s="189" t="s">
        <v>641</v>
      </c>
      <c r="B2147" s="216">
        <v>25400</v>
      </c>
      <c r="C2147" s="40" t="s">
        <v>2923</v>
      </c>
      <c r="D2147" s="216">
        <v>931200</v>
      </c>
      <c r="E2147" s="40" t="s">
        <v>2930</v>
      </c>
      <c r="F2147" s="216"/>
      <c r="G2147" s="40" t="s">
        <v>1377</v>
      </c>
      <c r="H2147" s="216">
        <v>526960</v>
      </c>
      <c r="I2147" s="328" t="s">
        <v>97</v>
      </c>
      <c r="J2147" s="61">
        <v>931104</v>
      </c>
      <c r="K2147" s="63" t="s">
        <v>450</v>
      </c>
      <c r="L2147" s="215" t="s">
        <v>1776</v>
      </c>
      <c r="M2147" s="218" t="s">
        <v>2128</v>
      </c>
      <c r="P2147" s="189" t="s">
        <v>797</v>
      </c>
      <c r="Q2147" s="63" t="s">
        <v>47</v>
      </c>
      <c r="R2147" s="215" t="s">
        <v>442</v>
      </c>
    </row>
    <row r="2148" spans="1:18">
      <c r="A2148" s="189" t="s">
        <v>2259</v>
      </c>
      <c r="B2148" s="216">
        <v>25400</v>
      </c>
      <c r="C2148" s="40" t="s">
        <v>2923</v>
      </c>
      <c r="D2148" s="216">
        <v>931205</v>
      </c>
      <c r="E2148" s="40" t="s">
        <v>2237</v>
      </c>
      <c r="F2148" s="216" t="s">
        <v>1377</v>
      </c>
      <c r="G2148" s="40" t="s">
        <v>1377</v>
      </c>
      <c r="H2148" s="216">
        <v>526960</v>
      </c>
      <c r="I2148" s="328" t="s">
        <v>97</v>
      </c>
      <c r="J2148" s="61">
        <v>931104</v>
      </c>
      <c r="K2148" s="63" t="s">
        <v>449</v>
      </c>
      <c r="L2148" s="215" t="s">
        <v>2237</v>
      </c>
      <c r="M2148" s="218" t="s">
        <v>2128</v>
      </c>
      <c r="P2148" s="189" t="s">
        <v>785</v>
      </c>
      <c r="Q2148" s="63" t="s">
        <v>47</v>
      </c>
      <c r="R2148" s="215" t="s">
        <v>442</v>
      </c>
    </row>
    <row r="2149" spans="1:18">
      <c r="A2149" s="189" t="s">
        <v>2377</v>
      </c>
      <c r="B2149" s="216">
        <v>25400</v>
      </c>
      <c r="C2149" s="40" t="s">
        <v>2923</v>
      </c>
      <c r="D2149" s="216">
        <v>931235</v>
      </c>
      <c r="E2149" s="40" t="s">
        <v>46</v>
      </c>
      <c r="F2149" s="216" t="s">
        <v>1377</v>
      </c>
      <c r="G2149" s="40" t="s">
        <v>1377</v>
      </c>
      <c r="H2149" s="216">
        <v>526960</v>
      </c>
      <c r="I2149" s="328" t="s">
        <v>97</v>
      </c>
      <c r="J2149" s="61">
        <v>931104</v>
      </c>
      <c r="K2149" s="63" t="s">
        <v>1766</v>
      </c>
      <c r="L2149" s="215" t="s">
        <v>46</v>
      </c>
      <c r="M2149" s="218" t="s">
        <v>2128</v>
      </c>
      <c r="P2149" s="189" t="s">
        <v>802</v>
      </c>
      <c r="Q2149" s="63" t="s">
        <v>47</v>
      </c>
      <c r="R2149" s="215" t="s">
        <v>442</v>
      </c>
    </row>
    <row r="2150" spans="1:18">
      <c r="A2150" s="189" t="s">
        <v>1711</v>
      </c>
      <c r="B2150" s="216">
        <v>25400</v>
      </c>
      <c r="C2150" s="40" t="s">
        <v>2923</v>
      </c>
      <c r="D2150" s="216">
        <v>931300</v>
      </c>
      <c r="E2150" s="40" t="s">
        <v>1800</v>
      </c>
      <c r="F2150" s="216" t="s">
        <v>1377</v>
      </c>
      <c r="G2150" s="40" t="s">
        <v>1377</v>
      </c>
      <c r="H2150" s="216">
        <v>526960</v>
      </c>
      <c r="I2150" s="328" t="s">
        <v>97</v>
      </c>
      <c r="J2150" s="61">
        <v>931104</v>
      </c>
      <c r="K2150" s="63" t="s">
        <v>450</v>
      </c>
      <c r="L2150" s="215" t="s">
        <v>1778</v>
      </c>
      <c r="M2150" s="218" t="s">
        <v>2128</v>
      </c>
      <c r="P2150" s="189" t="s">
        <v>1712</v>
      </c>
      <c r="Q2150" s="63" t="s">
        <v>47</v>
      </c>
      <c r="R2150" s="215" t="s">
        <v>442</v>
      </c>
    </row>
    <row r="2151" spans="1:18">
      <c r="A2151" s="189" t="s">
        <v>348</v>
      </c>
      <c r="B2151" s="216">
        <v>25400</v>
      </c>
      <c r="C2151" s="40" t="s">
        <v>2923</v>
      </c>
      <c r="D2151" s="216">
        <v>931400</v>
      </c>
      <c r="E2151" s="40" t="s">
        <v>2934</v>
      </c>
      <c r="F2151" s="216" t="s">
        <v>518</v>
      </c>
      <c r="G2151" s="40" t="s">
        <v>2935</v>
      </c>
      <c r="H2151" s="216">
        <v>526960</v>
      </c>
      <c r="I2151" s="328" t="s">
        <v>97</v>
      </c>
      <c r="J2151" s="61">
        <v>931104</v>
      </c>
      <c r="K2151" s="63" t="s">
        <v>1524</v>
      </c>
      <c r="L2151" s="215" t="s">
        <v>326</v>
      </c>
      <c r="M2151" s="218" t="s">
        <v>2128</v>
      </c>
      <c r="P2151" s="189" t="s">
        <v>832</v>
      </c>
      <c r="Q2151" s="63" t="s">
        <v>47</v>
      </c>
      <c r="R2151" s="215" t="s">
        <v>442</v>
      </c>
    </row>
    <row r="2152" spans="1:18">
      <c r="A2152" s="189" t="s">
        <v>323</v>
      </c>
      <c r="B2152" s="216">
        <v>25400</v>
      </c>
      <c r="C2152" s="40" t="s">
        <v>2923</v>
      </c>
      <c r="D2152" s="216">
        <v>931400</v>
      </c>
      <c r="E2152" s="40" t="s">
        <v>2934</v>
      </c>
      <c r="F2152" s="216" t="s">
        <v>517</v>
      </c>
      <c r="G2152" s="40" t="s">
        <v>2936</v>
      </c>
      <c r="H2152" s="216">
        <v>526960</v>
      </c>
      <c r="I2152" s="328" t="s">
        <v>97</v>
      </c>
      <c r="J2152" s="61">
        <v>931104</v>
      </c>
      <c r="K2152" s="63" t="s">
        <v>1524</v>
      </c>
      <c r="L2152" s="215" t="s">
        <v>1224</v>
      </c>
      <c r="M2152" s="218" t="s">
        <v>2128</v>
      </c>
      <c r="P2152" s="189" t="s">
        <v>1472</v>
      </c>
      <c r="Q2152" s="63" t="s">
        <v>47</v>
      </c>
      <c r="R2152" s="215" t="s">
        <v>442</v>
      </c>
    </row>
    <row r="2153" spans="1:18">
      <c r="A2153" s="189" t="s">
        <v>309</v>
      </c>
      <c r="B2153" s="216">
        <v>25400</v>
      </c>
      <c r="C2153" s="40" t="s">
        <v>2923</v>
      </c>
      <c r="D2153" s="216">
        <v>931400</v>
      </c>
      <c r="E2153" s="40" t="s">
        <v>2934</v>
      </c>
      <c r="F2153" s="216" t="s">
        <v>514</v>
      </c>
      <c r="G2153" s="40" t="s">
        <v>2838</v>
      </c>
      <c r="H2153" s="216">
        <v>526960</v>
      </c>
      <c r="I2153" s="328" t="s">
        <v>97</v>
      </c>
      <c r="J2153" s="61">
        <v>931104</v>
      </c>
      <c r="K2153" s="63" t="s">
        <v>1524</v>
      </c>
      <c r="L2153" s="397" t="s">
        <v>295</v>
      </c>
      <c r="M2153" s="218" t="s">
        <v>2128</v>
      </c>
      <c r="P2153" s="189" t="s">
        <v>2319</v>
      </c>
      <c r="Q2153" s="63" t="s">
        <v>47</v>
      </c>
      <c r="R2153" s="215" t="s">
        <v>442</v>
      </c>
    </row>
    <row r="2154" spans="1:18">
      <c r="A2154" s="189" t="s">
        <v>255</v>
      </c>
      <c r="B2154" s="216">
        <v>25400</v>
      </c>
      <c r="C2154" s="40" t="s">
        <v>2923</v>
      </c>
      <c r="D2154" s="216">
        <v>931400</v>
      </c>
      <c r="E2154" s="40" t="s">
        <v>2934</v>
      </c>
      <c r="F2154" s="216" t="s">
        <v>515</v>
      </c>
      <c r="G2154" s="40" t="s">
        <v>2937</v>
      </c>
      <c r="H2154" s="216">
        <v>526960</v>
      </c>
      <c r="I2154" s="328" t="s">
        <v>97</v>
      </c>
      <c r="J2154" s="61">
        <v>931104</v>
      </c>
      <c r="K2154" s="63" t="s">
        <v>1524</v>
      </c>
      <c r="L2154" s="215" t="s">
        <v>445</v>
      </c>
      <c r="M2154" s="218" t="s">
        <v>2128</v>
      </c>
      <c r="P2154" s="189" t="s">
        <v>2909</v>
      </c>
      <c r="Q2154" s="63" t="s">
        <v>47</v>
      </c>
      <c r="R2154" s="215" t="s">
        <v>442</v>
      </c>
    </row>
    <row r="2155" spans="1:18">
      <c r="A2155" s="189" t="s">
        <v>285</v>
      </c>
      <c r="B2155" s="216">
        <v>25400</v>
      </c>
      <c r="C2155" s="40" t="s">
        <v>2923</v>
      </c>
      <c r="D2155" s="216">
        <v>931400</v>
      </c>
      <c r="E2155" s="40" t="s">
        <v>2934</v>
      </c>
      <c r="F2155" s="216" t="s">
        <v>513</v>
      </c>
      <c r="G2155" s="40" t="s">
        <v>2938</v>
      </c>
      <c r="H2155" s="216">
        <v>526960</v>
      </c>
      <c r="I2155" s="328" t="s">
        <v>97</v>
      </c>
      <c r="J2155" s="61">
        <v>931104</v>
      </c>
      <c r="K2155" s="63" t="s">
        <v>1524</v>
      </c>
      <c r="L2155" s="215" t="s">
        <v>446</v>
      </c>
      <c r="M2155" s="218" t="s">
        <v>2128</v>
      </c>
      <c r="P2155" s="189" t="s">
        <v>1393</v>
      </c>
      <c r="Q2155" s="63" t="s">
        <v>47</v>
      </c>
      <c r="R2155" s="215" t="s">
        <v>442</v>
      </c>
    </row>
    <row r="2156" spans="1:18">
      <c r="A2156" s="189" t="s">
        <v>1714</v>
      </c>
      <c r="B2156" s="216">
        <v>25400</v>
      </c>
      <c r="C2156" s="40" t="s">
        <v>2923</v>
      </c>
      <c r="D2156" s="216">
        <v>931400</v>
      </c>
      <c r="E2156" s="40" t="s">
        <v>2934</v>
      </c>
      <c r="F2156" s="216" t="s">
        <v>519</v>
      </c>
      <c r="G2156" s="40" t="s">
        <v>2939</v>
      </c>
      <c r="H2156" s="216">
        <v>526960</v>
      </c>
      <c r="I2156" s="328" t="s">
        <v>97</v>
      </c>
      <c r="J2156" s="61">
        <v>931104</v>
      </c>
      <c r="K2156" s="63" t="s">
        <v>1524</v>
      </c>
      <c r="L2156" s="215" t="s">
        <v>359</v>
      </c>
      <c r="M2156" s="218" t="s">
        <v>2128</v>
      </c>
      <c r="P2156" s="189" t="s">
        <v>808</v>
      </c>
      <c r="Q2156" s="63" t="s">
        <v>47</v>
      </c>
      <c r="R2156" s="215" t="s">
        <v>442</v>
      </c>
    </row>
    <row r="2157" spans="1:18">
      <c r="A2157" s="189" t="s">
        <v>389</v>
      </c>
      <c r="B2157" s="216">
        <v>25400</v>
      </c>
      <c r="C2157" s="361" t="s">
        <v>2923</v>
      </c>
      <c r="D2157" s="216">
        <v>931400</v>
      </c>
      <c r="E2157" s="40" t="s">
        <v>2934</v>
      </c>
      <c r="F2157" s="216" t="s">
        <v>520</v>
      </c>
      <c r="G2157" s="40" t="s">
        <v>2940</v>
      </c>
      <c r="H2157" s="216">
        <v>526960</v>
      </c>
      <c r="I2157" s="328" t="s">
        <v>97</v>
      </c>
      <c r="J2157" s="61">
        <v>931104</v>
      </c>
      <c r="K2157" s="63" t="s">
        <v>1524</v>
      </c>
      <c r="L2157" s="215" t="s">
        <v>447</v>
      </c>
      <c r="M2157" s="218" t="s">
        <v>2128</v>
      </c>
      <c r="P2157" s="189" t="s">
        <v>790</v>
      </c>
      <c r="Q2157" s="63" t="s">
        <v>47</v>
      </c>
      <c r="R2157" s="215" t="s">
        <v>442</v>
      </c>
    </row>
    <row r="2158" spans="1:18">
      <c r="A2158" s="189" t="s">
        <v>2534</v>
      </c>
      <c r="B2158" s="216">
        <v>25400</v>
      </c>
      <c r="C2158" s="40" t="s">
        <v>2923</v>
      </c>
      <c r="D2158" s="216">
        <v>931400</v>
      </c>
      <c r="E2158" s="40" t="s">
        <v>2934</v>
      </c>
      <c r="F2158" s="216" t="s">
        <v>1130</v>
      </c>
      <c r="G2158" s="40" t="s">
        <v>2943</v>
      </c>
      <c r="H2158" s="216">
        <v>526960</v>
      </c>
      <c r="I2158" s="328" t="s">
        <v>97</v>
      </c>
      <c r="J2158" s="61">
        <v>931104</v>
      </c>
      <c r="K2158" s="63" t="s">
        <v>1524</v>
      </c>
      <c r="L2158" s="215" t="s">
        <v>1455</v>
      </c>
      <c r="M2158" s="218" t="s">
        <v>2128</v>
      </c>
      <c r="P2158" s="189" t="s">
        <v>819</v>
      </c>
      <c r="Q2158" s="63" t="s">
        <v>47</v>
      </c>
      <c r="R2158" s="215" t="s">
        <v>442</v>
      </c>
    </row>
    <row r="2159" spans="1:18">
      <c r="A2159" s="189" t="s">
        <v>419</v>
      </c>
      <c r="B2159" s="216">
        <v>25400</v>
      </c>
      <c r="C2159" s="40" t="s">
        <v>2923</v>
      </c>
      <c r="D2159" s="216">
        <v>931400</v>
      </c>
      <c r="E2159" s="40" t="s">
        <v>2934</v>
      </c>
      <c r="F2159" s="216" t="s">
        <v>516</v>
      </c>
      <c r="G2159" s="40" t="s">
        <v>2944</v>
      </c>
      <c r="H2159" s="216">
        <v>526960</v>
      </c>
      <c r="I2159" s="328" t="s">
        <v>97</v>
      </c>
      <c r="J2159" s="61">
        <v>931104</v>
      </c>
      <c r="K2159" s="63" t="s">
        <v>1524</v>
      </c>
      <c r="L2159" s="215" t="s">
        <v>448</v>
      </c>
      <c r="M2159" s="218" t="s">
        <v>2128</v>
      </c>
      <c r="P2159" s="189" t="s">
        <v>791</v>
      </c>
      <c r="Q2159" s="63" t="s">
        <v>47</v>
      </c>
      <c r="R2159" s="215" t="s">
        <v>442</v>
      </c>
    </row>
    <row r="2160" spans="1:18">
      <c r="A2160" s="189" t="s">
        <v>2457</v>
      </c>
      <c r="B2160" s="309">
        <v>25620</v>
      </c>
      <c r="C2160" s="40" t="s">
        <v>2347</v>
      </c>
      <c r="D2160" s="310">
        <v>931750</v>
      </c>
      <c r="E2160" s="40" t="s">
        <v>2347</v>
      </c>
      <c r="F2160" s="310"/>
      <c r="G2160" s="40" t="s">
        <v>1377</v>
      </c>
      <c r="H2160" s="311">
        <v>526960</v>
      </c>
      <c r="I2160" s="328" t="s">
        <v>97</v>
      </c>
      <c r="J2160" s="310">
        <v>931750</v>
      </c>
      <c r="K2160" s="307" t="s">
        <v>1524</v>
      </c>
      <c r="L2160" s="308" t="s">
        <v>448</v>
      </c>
      <c r="M2160" s="313" t="s">
        <v>2128</v>
      </c>
      <c r="P2160" s="189" t="s">
        <v>805</v>
      </c>
      <c r="Q2160" s="63" t="s">
        <v>47</v>
      </c>
      <c r="R2160" s="215" t="s">
        <v>442</v>
      </c>
    </row>
    <row r="2161" spans="1:18">
      <c r="A2161" s="189" t="s">
        <v>1256</v>
      </c>
      <c r="B2161" s="216">
        <v>25550</v>
      </c>
      <c r="C2161" s="40" t="s">
        <v>2955</v>
      </c>
      <c r="D2161" s="216">
        <v>931101</v>
      </c>
      <c r="E2161" s="40" t="s">
        <v>2956</v>
      </c>
      <c r="F2161" s="216"/>
      <c r="G2161" s="40" t="s">
        <v>1377</v>
      </c>
      <c r="H2161" s="329">
        <v>513120</v>
      </c>
      <c r="I2161" s="328" t="s">
        <v>471</v>
      </c>
      <c r="J2161" s="61">
        <v>931101</v>
      </c>
      <c r="K2161" s="63" t="s">
        <v>47</v>
      </c>
      <c r="L2161" s="215" t="s">
        <v>443</v>
      </c>
      <c r="M2161" s="331" t="s">
        <v>2547</v>
      </c>
      <c r="P2161" s="189" t="s">
        <v>804</v>
      </c>
      <c r="Q2161" s="63" t="s">
        <v>47</v>
      </c>
      <c r="R2161" s="215" t="s">
        <v>442</v>
      </c>
    </row>
    <row r="2162" spans="1:18">
      <c r="A2162" s="189" t="s">
        <v>558</v>
      </c>
      <c r="B2162" s="216">
        <v>25400</v>
      </c>
      <c r="C2162" s="40" t="s">
        <v>2923</v>
      </c>
      <c r="D2162" s="216">
        <v>931104</v>
      </c>
      <c r="E2162" s="40" t="s">
        <v>2941</v>
      </c>
      <c r="F2162" s="216" t="s">
        <v>1377</v>
      </c>
      <c r="G2162" s="40" t="s">
        <v>1377</v>
      </c>
      <c r="H2162" s="329">
        <v>513120</v>
      </c>
      <c r="I2162" s="328" t="s">
        <v>471</v>
      </c>
      <c r="J2162" s="61">
        <v>931104</v>
      </c>
      <c r="K2162" s="63" t="s">
        <v>1766</v>
      </c>
      <c r="L2162" s="215" t="s">
        <v>46</v>
      </c>
      <c r="M2162" s="331" t="s">
        <v>2547</v>
      </c>
      <c r="P2162" s="189" t="s">
        <v>1762</v>
      </c>
      <c r="Q2162" s="63" t="s">
        <v>47</v>
      </c>
      <c r="R2162" s="215" t="s">
        <v>442</v>
      </c>
    </row>
    <row r="2163" spans="1:18">
      <c r="A2163" s="189" t="s">
        <v>1660</v>
      </c>
      <c r="B2163" s="216">
        <v>25510</v>
      </c>
      <c r="C2163" s="40" t="s">
        <v>2954</v>
      </c>
      <c r="D2163" s="216">
        <v>931108</v>
      </c>
      <c r="E2163" s="40" t="s">
        <v>2954</v>
      </c>
      <c r="F2163" s="216"/>
      <c r="G2163" s="40" t="s">
        <v>1377</v>
      </c>
      <c r="H2163" s="329">
        <v>513120</v>
      </c>
      <c r="I2163" s="328" t="s">
        <v>471</v>
      </c>
      <c r="J2163" s="61">
        <v>931108</v>
      </c>
      <c r="K2163" s="63" t="s">
        <v>450</v>
      </c>
      <c r="L2163" s="215" t="s">
        <v>444</v>
      </c>
      <c r="M2163" s="331" t="s">
        <v>2547</v>
      </c>
      <c r="P2163" s="189" t="s">
        <v>806</v>
      </c>
      <c r="Q2163" s="63" t="s">
        <v>47</v>
      </c>
      <c r="R2163" s="215" t="s">
        <v>442</v>
      </c>
    </row>
    <row r="2164" spans="1:18">
      <c r="A2164" s="189" t="s">
        <v>787</v>
      </c>
      <c r="B2164" s="216">
        <v>25540</v>
      </c>
      <c r="C2164" s="40" t="s">
        <v>442</v>
      </c>
      <c r="D2164" s="216">
        <v>931116</v>
      </c>
      <c r="E2164" s="40" t="s">
        <v>442</v>
      </c>
      <c r="F2164" s="216"/>
      <c r="G2164" s="40" t="s">
        <v>1377</v>
      </c>
      <c r="H2164" s="329">
        <v>513120</v>
      </c>
      <c r="I2164" s="328" t="s">
        <v>471</v>
      </c>
      <c r="J2164" s="61">
        <v>931116</v>
      </c>
      <c r="K2164" s="63" t="s">
        <v>47</v>
      </c>
      <c r="L2164" s="215" t="s">
        <v>442</v>
      </c>
      <c r="M2164" s="331" t="s">
        <v>2547</v>
      </c>
      <c r="P2164" s="189" t="s">
        <v>1772</v>
      </c>
      <c r="Q2164" s="63" t="s">
        <v>47</v>
      </c>
      <c r="R2164" s="215" t="s">
        <v>442</v>
      </c>
    </row>
    <row r="2165" spans="1:18">
      <c r="A2165" s="189" t="s">
        <v>727</v>
      </c>
      <c r="B2165" s="216">
        <v>25400</v>
      </c>
      <c r="C2165" s="40" t="s">
        <v>2923</v>
      </c>
      <c r="D2165" s="216">
        <v>931119</v>
      </c>
      <c r="E2165" s="40" t="s">
        <v>23</v>
      </c>
      <c r="F2165" s="216" t="s">
        <v>525</v>
      </c>
      <c r="G2165" s="40" t="s">
        <v>2942</v>
      </c>
      <c r="H2165" s="329">
        <v>513120</v>
      </c>
      <c r="I2165" s="328" t="s">
        <v>471</v>
      </c>
      <c r="J2165" s="61">
        <v>931104</v>
      </c>
      <c r="K2165" s="63" t="s">
        <v>23</v>
      </c>
      <c r="L2165" s="215" t="s">
        <v>438</v>
      </c>
      <c r="M2165" s="331" t="s">
        <v>2547</v>
      </c>
      <c r="P2165" s="189" t="s">
        <v>2411</v>
      </c>
      <c r="Q2165" s="63" t="s">
        <v>47</v>
      </c>
      <c r="R2165" s="215" t="s">
        <v>442</v>
      </c>
    </row>
    <row r="2166" spans="1:18">
      <c r="A2166" s="189" t="s">
        <v>680</v>
      </c>
      <c r="B2166" s="216">
        <v>25400</v>
      </c>
      <c r="C2166" s="40" t="s">
        <v>2923</v>
      </c>
      <c r="D2166" s="216">
        <v>931119</v>
      </c>
      <c r="E2166" s="40" t="s">
        <v>23</v>
      </c>
      <c r="F2166" s="216" t="s">
        <v>521</v>
      </c>
      <c r="G2166" s="40" t="s">
        <v>2924</v>
      </c>
      <c r="H2166" s="329">
        <v>513120</v>
      </c>
      <c r="I2166" s="328" t="s">
        <v>471</v>
      </c>
      <c r="J2166" s="61">
        <v>931104</v>
      </c>
      <c r="K2166" s="63" t="s">
        <v>23</v>
      </c>
      <c r="L2166" s="215" t="s">
        <v>435</v>
      </c>
      <c r="M2166" s="331" t="s">
        <v>2547</v>
      </c>
      <c r="P2166" s="189" t="s">
        <v>1198</v>
      </c>
      <c r="Q2166" s="63" t="s">
        <v>47</v>
      </c>
      <c r="R2166" s="215" t="s">
        <v>442</v>
      </c>
    </row>
    <row r="2167" spans="1:18">
      <c r="A2167" s="189" t="s">
        <v>694</v>
      </c>
      <c r="B2167" s="216">
        <v>25400</v>
      </c>
      <c r="C2167" s="40" t="s">
        <v>2923</v>
      </c>
      <c r="D2167" s="216">
        <v>931119</v>
      </c>
      <c r="E2167" s="40" t="s">
        <v>23</v>
      </c>
      <c r="F2167" s="216" t="s">
        <v>522</v>
      </c>
      <c r="G2167" s="40" t="s">
        <v>2925</v>
      </c>
      <c r="H2167" s="329">
        <v>513120</v>
      </c>
      <c r="I2167" s="328" t="s">
        <v>471</v>
      </c>
      <c r="J2167" s="61">
        <v>931104</v>
      </c>
      <c r="K2167" s="63" t="s">
        <v>23</v>
      </c>
      <c r="L2167" s="215" t="s">
        <v>436</v>
      </c>
      <c r="M2167" s="331" t="s">
        <v>2547</v>
      </c>
      <c r="P2167" s="189" t="s">
        <v>788</v>
      </c>
      <c r="Q2167" s="63" t="s">
        <v>47</v>
      </c>
      <c r="R2167" s="215" t="s">
        <v>442</v>
      </c>
    </row>
    <row r="2168" spans="1:18">
      <c r="A2168" s="189" t="s">
        <v>736</v>
      </c>
      <c r="B2168" s="216">
        <v>25400</v>
      </c>
      <c r="C2168" s="40" t="s">
        <v>2923</v>
      </c>
      <c r="D2168" s="216">
        <v>931119</v>
      </c>
      <c r="E2168" s="40" t="s">
        <v>23</v>
      </c>
      <c r="F2168" s="216" t="s">
        <v>526</v>
      </c>
      <c r="G2168" s="40" t="s">
        <v>2926</v>
      </c>
      <c r="H2168" s="329">
        <v>513120</v>
      </c>
      <c r="I2168" s="328" t="s">
        <v>471</v>
      </c>
      <c r="J2168" s="61">
        <v>931104</v>
      </c>
      <c r="K2168" s="63" t="s">
        <v>23</v>
      </c>
      <c r="L2168" s="215" t="s">
        <v>439</v>
      </c>
      <c r="M2168" s="331" t="s">
        <v>2547</v>
      </c>
      <c r="P2168" s="189" t="s">
        <v>807</v>
      </c>
      <c r="Q2168" s="63" t="s">
        <v>47</v>
      </c>
      <c r="R2168" s="215" t="s">
        <v>442</v>
      </c>
    </row>
    <row r="2169" spans="1:18">
      <c r="A2169" s="189" t="s">
        <v>704</v>
      </c>
      <c r="B2169" s="216">
        <v>25400</v>
      </c>
      <c r="C2169" s="40" t="s">
        <v>2923</v>
      </c>
      <c r="D2169" s="216">
        <v>931119</v>
      </c>
      <c r="E2169" s="40" t="s">
        <v>23</v>
      </c>
      <c r="F2169" s="216"/>
      <c r="G2169" s="40" t="s">
        <v>1377</v>
      </c>
      <c r="H2169" s="329">
        <v>513120</v>
      </c>
      <c r="I2169" s="328" t="s">
        <v>471</v>
      </c>
      <c r="J2169" s="61">
        <v>931104</v>
      </c>
      <c r="K2169" s="63" t="s">
        <v>23</v>
      </c>
      <c r="L2169" s="215" t="s">
        <v>506</v>
      </c>
      <c r="M2169" s="331" t="s">
        <v>2547</v>
      </c>
      <c r="P2169" s="189" t="s">
        <v>811</v>
      </c>
      <c r="Q2169" s="63" t="s">
        <v>47</v>
      </c>
      <c r="R2169" s="215" t="s">
        <v>442</v>
      </c>
    </row>
    <row r="2170" spans="1:18">
      <c r="A2170" s="189" t="s">
        <v>2041</v>
      </c>
      <c r="B2170" s="216">
        <v>25400</v>
      </c>
      <c r="C2170" s="40" t="s">
        <v>2923</v>
      </c>
      <c r="D2170" s="216">
        <v>931119</v>
      </c>
      <c r="E2170" s="40" t="s">
        <v>23</v>
      </c>
      <c r="F2170" s="216" t="s">
        <v>527</v>
      </c>
      <c r="G2170" s="40" t="s">
        <v>2927</v>
      </c>
      <c r="H2170" s="329">
        <v>513120</v>
      </c>
      <c r="I2170" s="328" t="s">
        <v>471</v>
      </c>
      <c r="J2170" s="61">
        <v>931104</v>
      </c>
      <c r="K2170" s="63" t="s">
        <v>23</v>
      </c>
      <c r="L2170" s="215" t="s">
        <v>440</v>
      </c>
      <c r="M2170" s="331" t="s">
        <v>2547</v>
      </c>
      <c r="P2170" s="189" t="s">
        <v>812</v>
      </c>
      <c r="Q2170" s="63" t="s">
        <v>47</v>
      </c>
      <c r="R2170" s="215" t="s">
        <v>442</v>
      </c>
    </row>
    <row r="2171" spans="1:18">
      <c r="A2171" s="189" t="s">
        <v>717</v>
      </c>
      <c r="B2171" s="216">
        <v>25400</v>
      </c>
      <c r="C2171" s="40" t="s">
        <v>2923</v>
      </c>
      <c r="D2171" s="216">
        <v>931119</v>
      </c>
      <c r="E2171" s="40" t="s">
        <v>23</v>
      </c>
      <c r="F2171" s="216" t="s">
        <v>523</v>
      </c>
      <c r="G2171" s="40" t="s">
        <v>2928</v>
      </c>
      <c r="H2171" s="329">
        <v>513120</v>
      </c>
      <c r="I2171" s="328" t="s">
        <v>471</v>
      </c>
      <c r="J2171" s="61">
        <v>931104</v>
      </c>
      <c r="K2171" s="63" t="s">
        <v>23</v>
      </c>
      <c r="L2171" s="215" t="s">
        <v>437</v>
      </c>
      <c r="M2171" s="331" t="s">
        <v>2547</v>
      </c>
      <c r="P2171" s="189" t="s">
        <v>792</v>
      </c>
      <c r="Q2171" s="63" t="s">
        <v>47</v>
      </c>
      <c r="R2171" s="215" t="s">
        <v>442</v>
      </c>
    </row>
    <row r="2172" spans="1:18">
      <c r="A2172" s="189" t="s">
        <v>747</v>
      </c>
      <c r="B2172" s="216">
        <v>25590</v>
      </c>
      <c r="C2172" s="40" t="s">
        <v>1564</v>
      </c>
      <c r="D2172" s="216">
        <v>931150</v>
      </c>
      <c r="E2172" s="40" t="s">
        <v>1564</v>
      </c>
      <c r="F2172" s="216"/>
      <c r="G2172" s="40" t="s">
        <v>1377</v>
      </c>
      <c r="H2172" s="329">
        <v>513120</v>
      </c>
      <c r="I2172" s="328" t="s">
        <v>471</v>
      </c>
      <c r="J2172" s="61">
        <v>931150</v>
      </c>
      <c r="K2172" s="63" t="s">
        <v>47</v>
      </c>
      <c r="L2172" s="215" t="s">
        <v>1564</v>
      </c>
      <c r="M2172" s="331" t="s">
        <v>2547</v>
      </c>
      <c r="P2172" s="189" t="s">
        <v>783</v>
      </c>
      <c r="Q2172" s="63" t="s">
        <v>47</v>
      </c>
      <c r="R2172" s="215" t="s">
        <v>442</v>
      </c>
    </row>
    <row r="2173" spans="1:18">
      <c r="A2173" s="189" t="s">
        <v>2207</v>
      </c>
      <c r="B2173" s="216">
        <v>25430</v>
      </c>
      <c r="C2173" s="40" t="s">
        <v>2951</v>
      </c>
      <c r="D2173" s="216">
        <v>931170</v>
      </c>
      <c r="E2173" s="40" t="s">
        <v>1515</v>
      </c>
      <c r="F2173" s="216" t="s">
        <v>512</v>
      </c>
      <c r="G2173" s="40" t="s">
        <v>2952</v>
      </c>
      <c r="H2173" s="329">
        <v>513120</v>
      </c>
      <c r="I2173" s="328" t="s">
        <v>471</v>
      </c>
      <c r="J2173" s="61">
        <v>931170</v>
      </c>
      <c r="K2173" s="63" t="s">
        <v>47</v>
      </c>
      <c r="L2173" s="215" t="s">
        <v>508</v>
      </c>
      <c r="M2173" s="331" t="s">
        <v>2547</v>
      </c>
      <c r="P2173" s="189" t="s">
        <v>2736</v>
      </c>
      <c r="Q2173" s="63" t="s">
        <v>47</v>
      </c>
      <c r="R2173" s="215" t="s">
        <v>442</v>
      </c>
    </row>
    <row r="2174" spans="1:18">
      <c r="A2174" s="189" t="s">
        <v>1355</v>
      </c>
      <c r="B2174" s="216">
        <v>25430</v>
      </c>
      <c r="C2174" s="40" t="s">
        <v>2951</v>
      </c>
      <c r="D2174" s="216">
        <v>931170</v>
      </c>
      <c r="E2174" s="40" t="s">
        <v>1515</v>
      </c>
      <c r="F2174" s="216" t="s">
        <v>526</v>
      </c>
      <c r="G2174" s="40" t="s">
        <v>2926</v>
      </c>
      <c r="H2174" s="329">
        <v>513120</v>
      </c>
      <c r="I2174" s="328" t="s">
        <v>471</v>
      </c>
      <c r="J2174" s="61">
        <v>931170</v>
      </c>
      <c r="K2174" s="63" t="s">
        <v>47</v>
      </c>
      <c r="L2174" s="215" t="s">
        <v>508</v>
      </c>
      <c r="M2174" s="331" t="s">
        <v>2547</v>
      </c>
      <c r="P2174" s="189" t="s">
        <v>814</v>
      </c>
      <c r="Q2174" s="63" t="s">
        <v>47</v>
      </c>
      <c r="R2174" s="215" t="s">
        <v>442</v>
      </c>
    </row>
    <row r="2175" spans="1:18">
      <c r="A2175" s="189" t="s">
        <v>1240</v>
      </c>
      <c r="B2175" s="216">
        <v>25430</v>
      </c>
      <c r="C2175" s="40" t="s">
        <v>2951</v>
      </c>
      <c r="D2175" s="216">
        <v>931170</v>
      </c>
      <c r="E2175" s="40" t="s">
        <v>1515</v>
      </c>
      <c r="F2175" s="216"/>
      <c r="G2175" s="40" t="s">
        <v>1377</v>
      </c>
      <c r="H2175" s="329">
        <v>513120</v>
      </c>
      <c r="I2175" s="328" t="s">
        <v>471</v>
      </c>
      <c r="J2175" s="61">
        <v>931170</v>
      </c>
      <c r="K2175" s="63" t="s">
        <v>47</v>
      </c>
      <c r="L2175" s="215" t="s">
        <v>508</v>
      </c>
      <c r="M2175" s="331" t="s">
        <v>2547</v>
      </c>
      <c r="P2175" s="189" t="s">
        <v>828</v>
      </c>
      <c r="Q2175" s="63" t="s">
        <v>47</v>
      </c>
      <c r="R2175" s="215" t="s">
        <v>442</v>
      </c>
    </row>
    <row r="2176" spans="1:18">
      <c r="A2176" s="189" t="s">
        <v>2219</v>
      </c>
      <c r="B2176" s="216">
        <v>25430</v>
      </c>
      <c r="C2176" s="40" t="s">
        <v>2951</v>
      </c>
      <c r="D2176" s="216">
        <v>931170</v>
      </c>
      <c r="E2176" s="40" t="s">
        <v>1515</v>
      </c>
      <c r="F2176" s="216" t="s">
        <v>1131</v>
      </c>
      <c r="G2176" s="40" t="s">
        <v>2953</v>
      </c>
      <c r="H2176" s="329">
        <v>513120</v>
      </c>
      <c r="I2176" s="328" t="s">
        <v>471</v>
      </c>
      <c r="J2176" s="61">
        <v>931170</v>
      </c>
      <c r="K2176" s="63" t="s">
        <v>47</v>
      </c>
      <c r="L2176" s="215" t="s">
        <v>508</v>
      </c>
      <c r="M2176" s="331" t="s">
        <v>2547</v>
      </c>
      <c r="P2176" s="189" t="s">
        <v>816</v>
      </c>
      <c r="Q2176" s="63" t="s">
        <v>47</v>
      </c>
      <c r="R2176" s="215" t="s">
        <v>442</v>
      </c>
    </row>
    <row r="2177" spans="1:18">
      <c r="A2177" s="189" t="s">
        <v>1471</v>
      </c>
      <c r="B2177" s="216">
        <v>25430</v>
      </c>
      <c r="C2177" s="40" t="s">
        <v>2951</v>
      </c>
      <c r="D2177" s="216">
        <v>931170</v>
      </c>
      <c r="E2177" s="40" t="s">
        <v>1515</v>
      </c>
      <c r="F2177" s="216" t="s">
        <v>527</v>
      </c>
      <c r="G2177" s="40" t="s">
        <v>2927</v>
      </c>
      <c r="H2177" s="329">
        <v>513120</v>
      </c>
      <c r="I2177" s="328" t="s">
        <v>471</v>
      </c>
      <c r="J2177" s="61">
        <v>931170</v>
      </c>
      <c r="K2177" s="63" t="s">
        <v>47</v>
      </c>
      <c r="L2177" s="215" t="s">
        <v>508</v>
      </c>
      <c r="M2177" s="331" t="s">
        <v>2547</v>
      </c>
      <c r="P2177" s="189" t="s">
        <v>822</v>
      </c>
      <c r="Q2177" s="63" t="s">
        <v>47</v>
      </c>
      <c r="R2177" s="215" t="s">
        <v>442</v>
      </c>
    </row>
    <row r="2178" spans="1:18">
      <c r="A2178" s="189" t="s">
        <v>1099</v>
      </c>
      <c r="B2178" s="216">
        <v>25420</v>
      </c>
      <c r="C2178" s="40" t="s">
        <v>449</v>
      </c>
      <c r="D2178" s="216">
        <v>931180</v>
      </c>
      <c r="E2178" s="40" t="s">
        <v>449</v>
      </c>
      <c r="F2178" s="216"/>
      <c r="G2178" s="40" t="s">
        <v>1377</v>
      </c>
      <c r="H2178" s="329">
        <v>513120</v>
      </c>
      <c r="I2178" s="328" t="s">
        <v>471</v>
      </c>
      <c r="J2178" s="61">
        <v>931180</v>
      </c>
      <c r="K2178" s="63" t="s">
        <v>449</v>
      </c>
      <c r="L2178" s="215" t="s">
        <v>505</v>
      </c>
      <c r="M2178" s="331" t="s">
        <v>2547</v>
      </c>
      <c r="P2178" s="189" t="s">
        <v>782</v>
      </c>
      <c r="Q2178" s="63" t="s">
        <v>47</v>
      </c>
      <c r="R2178" s="215" t="s">
        <v>442</v>
      </c>
    </row>
    <row r="2179" spans="1:18">
      <c r="A2179" s="189" t="s">
        <v>1060</v>
      </c>
      <c r="B2179" s="216">
        <v>25420</v>
      </c>
      <c r="C2179" s="40" t="s">
        <v>449</v>
      </c>
      <c r="D2179" s="216">
        <v>931182</v>
      </c>
      <c r="E2179" s="40" t="s">
        <v>1056</v>
      </c>
      <c r="F2179" s="216"/>
      <c r="G2179" s="40" t="s">
        <v>1377</v>
      </c>
      <c r="H2179" s="329">
        <v>513120</v>
      </c>
      <c r="I2179" s="328" t="s">
        <v>471</v>
      </c>
      <c r="J2179" s="61">
        <v>931180</v>
      </c>
      <c r="K2179" s="63" t="s">
        <v>449</v>
      </c>
      <c r="L2179" s="215" t="s">
        <v>1056</v>
      </c>
      <c r="M2179" s="331" t="s">
        <v>2547</v>
      </c>
      <c r="P2179" s="189" t="s">
        <v>1808</v>
      </c>
      <c r="Q2179" s="63" t="s">
        <v>47</v>
      </c>
      <c r="R2179" s="215" t="s">
        <v>442</v>
      </c>
    </row>
    <row r="2180" spans="1:18">
      <c r="A2180" s="189" t="s">
        <v>993</v>
      </c>
      <c r="B2180" s="216">
        <v>25400</v>
      </c>
      <c r="C2180" s="40" t="s">
        <v>2923</v>
      </c>
      <c r="D2180" s="216">
        <v>931183</v>
      </c>
      <c r="E2180" s="40" t="s">
        <v>2929</v>
      </c>
      <c r="F2180" s="216"/>
      <c r="G2180" s="40" t="s">
        <v>1377</v>
      </c>
      <c r="H2180" s="329">
        <v>513120</v>
      </c>
      <c r="I2180" s="328" t="s">
        <v>471</v>
      </c>
      <c r="J2180" s="61">
        <v>931104</v>
      </c>
      <c r="K2180" s="63" t="s">
        <v>1766</v>
      </c>
      <c r="L2180" s="215" t="s">
        <v>1775</v>
      </c>
      <c r="M2180" s="331" t="s">
        <v>2547</v>
      </c>
      <c r="P2180" s="189" t="s">
        <v>786</v>
      </c>
      <c r="Q2180" s="63" t="s">
        <v>47</v>
      </c>
      <c r="R2180" s="215" t="s">
        <v>442</v>
      </c>
    </row>
    <row r="2181" spans="1:18">
      <c r="A2181" s="189" t="s">
        <v>1035</v>
      </c>
      <c r="B2181" s="216">
        <v>25420</v>
      </c>
      <c r="C2181" s="40" t="s">
        <v>449</v>
      </c>
      <c r="D2181" s="216">
        <v>931186</v>
      </c>
      <c r="E2181" s="40" t="s">
        <v>504</v>
      </c>
      <c r="F2181" s="216"/>
      <c r="G2181" s="40" t="s">
        <v>1377</v>
      </c>
      <c r="H2181" s="329">
        <v>513120</v>
      </c>
      <c r="I2181" s="328" t="s">
        <v>471</v>
      </c>
      <c r="J2181" s="61">
        <v>931180</v>
      </c>
      <c r="K2181" s="63" t="s">
        <v>449</v>
      </c>
      <c r="L2181" s="215" t="s">
        <v>504</v>
      </c>
      <c r="M2181" s="331" t="s">
        <v>2547</v>
      </c>
      <c r="P2181" s="189" t="s">
        <v>823</v>
      </c>
      <c r="Q2181" s="63" t="s">
        <v>47</v>
      </c>
      <c r="R2181" s="215" t="s">
        <v>442</v>
      </c>
    </row>
    <row r="2182" spans="1:18">
      <c r="A2182" s="189" t="s">
        <v>1084</v>
      </c>
      <c r="B2182" s="216">
        <v>25420</v>
      </c>
      <c r="C2182" s="40" t="s">
        <v>449</v>
      </c>
      <c r="D2182" s="216">
        <v>931189</v>
      </c>
      <c r="E2182" s="40" t="s">
        <v>502</v>
      </c>
      <c r="F2182" s="216"/>
      <c r="G2182" s="40" t="s">
        <v>1377</v>
      </c>
      <c r="H2182" s="329">
        <v>513120</v>
      </c>
      <c r="I2182" s="328" t="s">
        <v>471</v>
      </c>
      <c r="J2182" s="61">
        <v>931180</v>
      </c>
      <c r="K2182" s="63" t="s">
        <v>449</v>
      </c>
      <c r="L2182" s="215" t="s">
        <v>502</v>
      </c>
      <c r="M2182" s="331" t="s">
        <v>2547</v>
      </c>
      <c r="P2182" s="189" t="s">
        <v>1446</v>
      </c>
      <c r="Q2182" s="63" t="s">
        <v>47</v>
      </c>
      <c r="R2182" s="215" t="s">
        <v>442</v>
      </c>
    </row>
    <row r="2183" spans="1:18">
      <c r="A2183" s="189" t="s">
        <v>625</v>
      </c>
      <c r="B2183" s="216">
        <v>25400</v>
      </c>
      <c r="C2183" s="40" t="s">
        <v>2923</v>
      </c>
      <c r="D2183" s="216">
        <v>931200</v>
      </c>
      <c r="E2183" s="40" t="s">
        <v>2930</v>
      </c>
      <c r="F2183" s="216"/>
      <c r="G2183" s="40" t="s">
        <v>1377</v>
      </c>
      <c r="H2183" s="329">
        <v>513120</v>
      </c>
      <c r="I2183" s="328" t="s">
        <v>471</v>
      </c>
      <c r="J2183" s="61">
        <v>931104</v>
      </c>
      <c r="K2183" s="63" t="s">
        <v>450</v>
      </c>
      <c r="L2183" s="215" t="s">
        <v>1776</v>
      </c>
      <c r="M2183" s="331" t="s">
        <v>2547</v>
      </c>
      <c r="P2183" s="189" t="s">
        <v>796</v>
      </c>
      <c r="Q2183" s="63" t="s">
        <v>47</v>
      </c>
      <c r="R2183" s="215" t="s">
        <v>442</v>
      </c>
    </row>
    <row r="2184" spans="1:18">
      <c r="A2184" s="189" t="s">
        <v>2156</v>
      </c>
      <c r="B2184" s="216">
        <v>25400</v>
      </c>
      <c r="C2184" s="40" t="s">
        <v>2923</v>
      </c>
      <c r="D2184" s="216">
        <v>931205</v>
      </c>
      <c r="E2184" s="40" t="s">
        <v>2237</v>
      </c>
      <c r="F2184" s="216" t="s">
        <v>1377</v>
      </c>
      <c r="G2184" s="40" t="s">
        <v>1377</v>
      </c>
      <c r="H2184" s="329">
        <v>513120</v>
      </c>
      <c r="I2184" s="328" t="s">
        <v>471</v>
      </c>
      <c r="J2184" s="61">
        <v>931104</v>
      </c>
      <c r="K2184" s="63" t="s">
        <v>449</v>
      </c>
      <c r="L2184" s="215" t="s">
        <v>2237</v>
      </c>
      <c r="M2184" s="331" t="s">
        <v>2547</v>
      </c>
      <c r="P2184" s="189" t="s">
        <v>830</v>
      </c>
      <c r="Q2184" s="63" t="s">
        <v>47</v>
      </c>
      <c r="R2184" s="215" t="s">
        <v>442</v>
      </c>
    </row>
    <row r="2185" spans="1:18">
      <c r="A2185" s="189" t="s">
        <v>1018</v>
      </c>
      <c r="B2185" s="216">
        <v>25400</v>
      </c>
      <c r="C2185" s="40" t="s">
        <v>2923</v>
      </c>
      <c r="D2185" s="216">
        <v>931210</v>
      </c>
      <c r="E2185" s="40" t="s">
        <v>510</v>
      </c>
      <c r="F2185" s="216"/>
      <c r="G2185" s="40" t="s">
        <v>1377</v>
      </c>
      <c r="H2185" s="329">
        <v>513120</v>
      </c>
      <c r="I2185" s="328" t="s">
        <v>471</v>
      </c>
      <c r="J2185" s="61">
        <v>931104</v>
      </c>
      <c r="K2185" s="63" t="s">
        <v>450</v>
      </c>
      <c r="L2185" s="215" t="s">
        <v>510</v>
      </c>
      <c r="M2185" s="331" t="s">
        <v>2547</v>
      </c>
      <c r="P2185" s="189" t="s">
        <v>784</v>
      </c>
      <c r="Q2185" s="63" t="s">
        <v>47</v>
      </c>
      <c r="R2185" s="215" t="s">
        <v>442</v>
      </c>
    </row>
    <row r="2186" spans="1:18">
      <c r="A2186" s="189" t="s">
        <v>533</v>
      </c>
      <c r="B2186" s="216">
        <v>25400</v>
      </c>
      <c r="C2186" s="40" t="s">
        <v>2923</v>
      </c>
      <c r="D2186" s="216">
        <v>931220</v>
      </c>
      <c r="E2186" s="40" t="s">
        <v>529</v>
      </c>
      <c r="F2186" s="216"/>
      <c r="G2186" s="40" t="s">
        <v>1377</v>
      </c>
      <c r="H2186" s="329">
        <v>513120</v>
      </c>
      <c r="I2186" s="328" t="s">
        <v>471</v>
      </c>
      <c r="J2186" s="61">
        <v>931104</v>
      </c>
      <c r="K2186" s="63" t="s">
        <v>1766</v>
      </c>
      <c r="L2186" s="215" t="s">
        <v>117</v>
      </c>
      <c r="M2186" s="331" t="s">
        <v>2547</v>
      </c>
      <c r="P2186" s="189" t="s">
        <v>793</v>
      </c>
      <c r="Q2186" s="63" t="s">
        <v>47</v>
      </c>
      <c r="R2186" s="215" t="s">
        <v>442</v>
      </c>
    </row>
    <row r="2187" spans="1:18">
      <c r="A2187" s="189" t="s">
        <v>835</v>
      </c>
      <c r="B2187" s="216">
        <v>25400</v>
      </c>
      <c r="C2187" s="40" t="s">
        <v>2923</v>
      </c>
      <c r="D2187" s="216">
        <v>931230</v>
      </c>
      <c r="E2187" s="40" t="s">
        <v>2931</v>
      </c>
      <c r="F2187" s="216"/>
      <c r="G2187" s="40" t="s">
        <v>1377</v>
      </c>
      <c r="H2187" s="329">
        <v>513120</v>
      </c>
      <c r="I2187" s="328" t="s">
        <v>471</v>
      </c>
      <c r="J2187" s="61">
        <v>931104</v>
      </c>
      <c r="K2187" s="63" t="s">
        <v>47</v>
      </c>
      <c r="L2187" s="215" t="s">
        <v>507</v>
      </c>
      <c r="M2187" s="331" t="s">
        <v>2547</v>
      </c>
      <c r="P2187" s="189" t="s">
        <v>820</v>
      </c>
      <c r="Q2187" s="63" t="s">
        <v>47</v>
      </c>
      <c r="R2187" s="215" t="s">
        <v>442</v>
      </c>
    </row>
    <row r="2188" spans="1:18">
      <c r="A2188" s="189" t="s">
        <v>559</v>
      </c>
      <c r="B2188" s="216">
        <v>25400</v>
      </c>
      <c r="C2188" s="40" t="s">
        <v>2923</v>
      </c>
      <c r="D2188" s="216">
        <v>931235</v>
      </c>
      <c r="E2188" s="40" t="s">
        <v>46</v>
      </c>
      <c r="F2188" s="216"/>
      <c r="G2188" s="40" t="s">
        <v>1377</v>
      </c>
      <c r="H2188" s="329">
        <v>513120</v>
      </c>
      <c r="I2188" s="328" t="s">
        <v>471</v>
      </c>
      <c r="J2188" s="61">
        <v>931104</v>
      </c>
      <c r="K2188" s="63" t="s">
        <v>1766</v>
      </c>
      <c r="L2188" s="215" t="s">
        <v>46</v>
      </c>
      <c r="M2188" s="331" t="s">
        <v>2547</v>
      </c>
      <c r="P2188" s="189" t="s">
        <v>787</v>
      </c>
      <c r="Q2188" s="63" t="s">
        <v>47</v>
      </c>
      <c r="R2188" s="215" t="s">
        <v>442</v>
      </c>
    </row>
    <row r="2189" spans="1:18">
      <c r="A2189" s="189" t="s">
        <v>592</v>
      </c>
      <c r="B2189" s="216">
        <v>25400</v>
      </c>
      <c r="C2189" s="40" t="s">
        <v>2923</v>
      </c>
      <c r="D2189" s="216">
        <v>931240</v>
      </c>
      <c r="E2189" s="40" t="s">
        <v>104</v>
      </c>
      <c r="F2189" s="216"/>
      <c r="G2189" s="40" t="s">
        <v>1377</v>
      </c>
      <c r="H2189" s="329">
        <v>513120</v>
      </c>
      <c r="I2189" s="328" t="s">
        <v>471</v>
      </c>
      <c r="J2189" s="61">
        <v>931104</v>
      </c>
      <c r="K2189" s="63" t="s">
        <v>1766</v>
      </c>
      <c r="L2189" s="215" t="s">
        <v>104</v>
      </c>
      <c r="M2189" s="331" t="s">
        <v>2547</v>
      </c>
      <c r="P2189" s="189" t="s">
        <v>824</v>
      </c>
      <c r="Q2189" s="63" t="s">
        <v>47</v>
      </c>
      <c r="R2189" s="215" t="s">
        <v>442</v>
      </c>
    </row>
    <row r="2190" spans="1:18">
      <c r="A2190" s="189" t="s">
        <v>611</v>
      </c>
      <c r="B2190" s="216">
        <v>25400</v>
      </c>
      <c r="C2190" s="40" t="s">
        <v>2923</v>
      </c>
      <c r="D2190" s="216">
        <v>931245</v>
      </c>
      <c r="E2190" s="40" t="s">
        <v>429</v>
      </c>
      <c r="F2190" s="216"/>
      <c r="G2190" s="40" t="s">
        <v>1377</v>
      </c>
      <c r="H2190" s="329">
        <v>513120</v>
      </c>
      <c r="I2190" s="328" t="s">
        <v>471</v>
      </c>
      <c r="J2190" s="61">
        <v>931104</v>
      </c>
      <c r="K2190" s="63" t="s">
        <v>1766</v>
      </c>
      <c r="L2190" s="215" t="s">
        <v>429</v>
      </c>
      <c r="M2190" s="331" t="s">
        <v>2547</v>
      </c>
      <c r="P2190" s="189" t="s">
        <v>800</v>
      </c>
      <c r="Q2190" s="63" t="s">
        <v>47</v>
      </c>
      <c r="R2190" s="215" t="s">
        <v>442</v>
      </c>
    </row>
    <row r="2191" spans="1:18">
      <c r="A2191" s="189" t="s">
        <v>644</v>
      </c>
      <c r="B2191" s="216">
        <v>25400</v>
      </c>
      <c r="C2191" s="40" t="s">
        <v>2923</v>
      </c>
      <c r="D2191" s="216">
        <v>931250</v>
      </c>
      <c r="E2191" s="40" t="s">
        <v>430</v>
      </c>
      <c r="F2191" s="216"/>
      <c r="G2191" s="40" t="s">
        <v>1377</v>
      </c>
      <c r="H2191" s="329">
        <v>513120</v>
      </c>
      <c r="I2191" s="328" t="s">
        <v>471</v>
      </c>
      <c r="J2191" s="61">
        <v>931104</v>
      </c>
      <c r="K2191" s="63" t="s">
        <v>1766</v>
      </c>
      <c r="L2191" s="215" t="s">
        <v>430</v>
      </c>
      <c r="M2191" s="331" t="s">
        <v>2547</v>
      </c>
      <c r="P2191" s="189" t="s">
        <v>1861</v>
      </c>
      <c r="Q2191" s="63" t="s">
        <v>47</v>
      </c>
      <c r="R2191" s="215" t="s">
        <v>442</v>
      </c>
    </row>
    <row r="2192" spans="1:18">
      <c r="A2192" s="189" t="s">
        <v>660</v>
      </c>
      <c r="B2192" s="216">
        <v>25400</v>
      </c>
      <c r="C2192" s="40" t="s">
        <v>2923</v>
      </c>
      <c r="D2192" s="216">
        <v>931260</v>
      </c>
      <c r="E2192" s="40" t="s">
        <v>115</v>
      </c>
      <c r="F2192" s="216"/>
      <c r="G2192" s="40" t="s">
        <v>1377</v>
      </c>
      <c r="H2192" s="329">
        <v>513120</v>
      </c>
      <c r="I2192" s="328" t="s">
        <v>471</v>
      </c>
      <c r="J2192" s="61">
        <v>931104</v>
      </c>
      <c r="K2192" s="63" t="s">
        <v>1766</v>
      </c>
      <c r="L2192" s="215" t="s">
        <v>115</v>
      </c>
      <c r="M2192" s="331" t="s">
        <v>2547</v>
      </c>
      <c r="P2192" s="189" t="s">
        <v>1802</v>
      </c>
      <c r="Q2192" s="63" t="s">
        <v>47</v>
      </c>
      <c r="R2192" s="215" t="s">
        <v>442</v>
      </c>
    </row>
    <row r="2193" spans="1:18">
      <c r="A2193" s="189" t="s">
        <v>1354</v>
      </c>
      <c r="B2193" s="216">
        <v>25400</v>
      </c>
      <c r="C2193" s="40" t="s">
        <v>2923</v>
      </c>
      <c r="D2193" s="216">
        <v>931265</v>
      </c>
      <c r="E2193" s="40" t="s">
        <v>2932</v>
      </c>
      <c r="F2193" s="216"/>
      <c r="G2193" s="40" t="s">
        <v>1377</v>
      </c>
      <c r="H2193" s="329">
        <v>513120</v>
      </c>
      <c r="I2193" s="328" t="s">
        <v>471</v>
      </c>
      <c r="J2193" s="61">
        <v>931104</v>
      </c>
      <c r="K2193" s="63" t="s">
        <v>1766</v>
      </c>
      <c r="L2193" s="215" t="s">
        <v>1339</v>
      </c>
      <c r="M2193" s="331" t="s">
        <v>2547</v>
      </c>
      <c r="P2193" s="189" t="s">
        <v>825</v>
      </c>
      <c r="Q2193" s="63" t="s">
        <v>47</v>
      </c>
      <c r="R2193" s="215" t="s">
        <v>442</v>
      </c>
    </row>
    <row r="2194" spans="1:18">
      <c r="A2194" s="189" t="s">
        <v>1005</v>
      </c>
      <c r="B2194" s="216">
        <v>25400</v>
      </c>
      <c r="C2194" s="40" t="s">
        <v>2923</v>
      </c>
      <c r="D2194" s="216">
        <v>931300</v>
      </c>
      <c r="E2194" s="40" t="s">
        <v>1800</v>
      </c>
      <c r="F2194" s="216"/>
      <c r="G2194" s="40" t="s">
        <v>1377</v>
      </c>
      <c r="H2194" s="329">
        <v>513120</v>
      </c>
      <c r="I2194" s="328" t="s">
        <v>471</v>
      </c>
      <c r="J2194" s="61">
        <v>931104</v>
      </c>
      <c r="K2194" s="63" t="s">
        <v>450</v>
      </c>
      <c r="L2194" s="215" t="s">
        <v>1778</v>
      </c>
      <c r="M2194" s="331" t="s">
        <v>2547</v>
      </c>
      <c r="P2194" s="189" t="s">
        <v>803</v>
      </c>
      <c r="Q2194" s="63" t="s">
        <v>47</v>
      </c>
      <c r="R2194" s="215" t="s">
        <v>442</v>
      </c>
    </row>
    <row r="2195" spans="1:18">
      <c r="A2195" s="189" t="s">
        <v>2760</v>
      </c>
      <c r="B2195" s="216">
        <v>25400</v>
      </c>
      <c r="C2195" s="40" t="s">
        <v>2923</v>
      </c>
      <c r="D2195" s="350">
        <v>931301</v>
      </c>
      <c r="E2195" s="40" t="s">
        <v>2933</v>
      </c>
      <c r="F2195" s="350"/>
      <c r="G2195" s="40" t="s">
        <v>1377</v>
      </c>
      <c r="H2195" s="329">
        <v>513120</v>
      </c>
      <c r="I2195" s="328" t="s">
        <v>471</v>
      </c>
      <c r="J2195" s="351">
        <v>931104</v>
      </c>
      <c r="K2195" s="63" t="s">
        <v>23</v>
      </c>
      <c r="L2195" s="215" t="s">
        <v>433</v>
      </c>
      <c r="M2195" s="331" t="s">
        <v>2547</v>
      </c>
      <c r="P2195" s="189" t="s">
        <v>794</v>
      </c>
      <c r="Q2195" s="63" t="s">
        <v>47</v>
      </c>
      <c r="R2195" s="215" t="s">
        <v>442</v>
      </c>
    </row>
    <row r="2196" spans="1:18">
      <c r="A2196" s="189" t="s">
        <v>924</v>
      </c>
      <c r="B2196" s="216">
        <v>25400</v>
      </c>
      <c r="C2196" s="40" t="s">
        <v>2923</v>
      </c>
      <c r="D2196" s="216">
        <v>931400</v>
      </c>
      <c r="E2196" s="40" t="s">
        <v>2934</v>
      </c>
      <c r="F2196" s="216" t="s">
        <v>518</v>
      </c>
      <c r="G2196" s="40" t="s">
        <v>2935</v>
      </c>
      <c r="H2196" s="329">
        <v>513120</v>
      </c>
      <c r="I2196" s="328" t="s">
        <v>471</v>
      </c>
      <c r="J2196" s="61">
        <v>931104</v>
      </c>
      <c r="K2196" s="63" t="s">
        <v>1524</v>
      </c>
      <c r="L2196" s="215" t="s">
        <v>326</v>
      </c>
      <c r="M2196" s="331" t="s">
        <v>2547</v>
      </c>
      <c r="P2196" s="189" t="s">
        <v>798</v>
      </c>
      <c r="Q2196" s="63" t="s">
        <v>47</v>
      </c>
      <c r="R2196" s="215" t="s">
        <v>442</v>
      </c>
    </row>
    <row r="2197" spans="1:18">
      <c r="A2197" s="189" t="s">
        <v>909</v>
      </c>
      <c r="B2197" s="216">
        <v>25400</v>
      </c>
      <c r="C2197" s="40" t="s">
        <v>2923</v>
      </c>
      <c r="D2197" s="216">
        <v>931400</v>
      </c>
      <c r="E2197" s="40" t="s">
        <v>2934</v>
      </c>
      <c r="F2197" s="216" t="s">
        <v>517</v>
      </c>
      <c r="G2197" s="40" t="s">
        <v>2936</v>
      </c>
      <c r="H2197" s="329">
        <v>513120</v>
      </c>
      <c r="I2197" s="328" t="s">
        <v>471</v>
      </c>
      <c r="J2197" s="61">
        <v>931104</v>
      </c>
      <c r="K2197" s="63" t="s">
        <v>1524</v>
      </c>
      <c r="L2197" s="215" t="s">
        <v>1224</v>
      </c>
      <c r="M2197" s="331" t="s">
        <v>2547</v>
      </c>
      <c r="P2197" s="189" t="s">
        <v>2682</v>
      </c>
      <c r="Q2197" s="63" t="s">
        <v>47</v>
      </c>
      <c r="R2197" s="215" t="s">
        <v>442</v>
      </c>
    </row>
    <row r="2198" spans="1:18">
      <c r="A2198" s="189" t="s">
        <v>870</v>
      </c>
      <c r="B2198" s="216">
        <v>25400</v>
      </c>
      <c r="C2198" s="40" t="s">
        <v>2923</v>
      </c>
      <c r="D2198" s="216">
        <v>931400</v>
      </c>
      <c r="E2198" s="40" t="s">
        <v>2934</v>
      </c>
      <c r="F2198" s="216" t="s">
        <v>514</v>
      </c>
      <c r="G2198" s="40" t="s">
        <v>2838</v>
      </c>
      <c r="H2198" s="329">
        <v>513120</v>
      </c>
      <c r="I2198" s="328" t="s">
        <v>471</v>
      </c>
      <c r="J2198" s="61">
        <v>931104</v>
      </c>
      <c r="K2198" s="63" t="s">
        <v>1524</v>
      </c>
      <c r="L2198" s="397" t="s">
        <v>295</v>
      </c>
      <c r="M2198" s="331" t="s">
        <v>2547</v>
      </c>
      <c r="P2198" s="189" t="s">
        <v>831</v>
      </c>
      <c r="Q2198" s="63" t="s">
        <v>47</v>
      </c>
      <c r="R2198" s="215" t="s">
        <v>442</v>
      </c>
    </row>
    <row r="2199" spans="1:18">
      <c r="A2199" s="189" t="s">
        <v>886</v>
      </c>
      <c r="B2199" s="216">
        <v>25400</v>
      </c>
      <c r="C2199" s="40" t="s">
        <v>2923</v>
      </c>
      <c r="D2199" s="216">
        <v>931400</v>
      </c>
      <c r="E2199" s="40" t="s">
        <v>2934</v>
      </c>
      <c r="F2199" s="216" t="s">
        <v>515</v>
      </c>
      <c r="G2199" s="40" t="s">
        <v>2937</v>
      </c>
      <c r="H2199" s="329">
        <v>513120</v>
      </c>
      <c r="I2199" s="328" t="s">
        <v>471</v>
      </c>
      <c r="J2199" s="61">
        <v>931104</v>
      </c>
      <c r="K2199" s="63" t="s">
        <v>1524</v>
      </c>
      <c r="L2199" s="215" t="s">
        <v>445</v>
      </c>
      <c r="M2199" s="331" t="s">
        <v>2547</v>
      </c>
      <c r="P2199" s="189" t="s">
        <v>1338</v>
      </c>
      <c r="Q2199" s="63" t="s">
        <v>47</v>
      </c>
      <c r="R2199" s="215" t="s">
        <v>442</v>
      </c>
    </row>
    <row r="2200" spans="1:18">
      <c r="A2200" s="189" t="s">
        <v>857</v>
      </c>
      <c r="B2200" s="216">
        <v>25400</v>
      </c>
      <c r="C2200" s="40" t="s">
        <v>2923</v>
      </c>
      <c r="D2200" s="216">
        <v>931400</v>
      </c>
      <c r="E2200" s="40" t="s">
        <v>2934</v>
      </c>
      <c r="F2200" s="216" t="s">
        <v>513</v>
      </c>
      <c r="G2200" s="40" t="s">
        <v>2938</v>
      </c>
      <c r="H2200" s="329">
        <v>513120</v>
      </c>
      <c r="I2200" s="328" t="s">
        <v>471</v>
      </c>
      <c r="J2200" s="61">
        <v>931104</v>
      </c>
      <c r="K2200" s="63" t="s">
        <v>1524</v>
      </c>
      <c r="L2200" s="215" t="s">
        <v>446</v>
      </c>
      <c r="M2200" s="331" t="s">
        <v>2547</v>
      </c>
      <c r="P2200" t="s">
        <v>3011</v>
      </c>
      <c r="Q2200" s="7" t="s">
        <v>47</v>
      </c>
      <c r="R2200" s="7" t="s">
        <v>442</v>
      </c>
    </row>
    <row r="2201" spans="1:18">
      <c r="A2201" s="189" t="s">
        <v>937</v>
      </c>
      <c r="B2201" s="216">
        <v>25400</v>
      </c>
      <c r="C2201" s="40" t="s">
        <v>2923</v>
      </c>
      <c r="D2201" s="216">
        <v>931400</v>
      </c>
      <c r="E2201" s="40" t="s">
        <v>2934</v>
      </c>
      <c r="F2201" s="216" t="s">
        <v>519</v>
      </c>
      <c r="G2201" s="40" t="s">
        <v>2939</v>
      </c>
      <c r="H2201" s="329">
        <v>513120</v>
      </c>
      <c r="I2201" s="328" t="s">
        <v>471</v>
      </c>
      <c r="J2201" s="61">
        <v>931104</v>
      </c>
      <c r="K2201" s="63" t="s">
        <v>1524</v>
      </c>
      <c r="L2201" s="215" t="s">
        <v>359</v>
      </c>
      <c r="M2201" s="331" t="s">
        <v>2547</v>
      </c>
      <c r="P2201" t="s">
        <v>3012</v>
      </c>
      <c r="Q2201" s="7" t="s">
        <v>47</v>
      </c>
      <c r="R2201" s="7" t="s">
        <v>442</v>
      </c>
    </row>
    <row r="2202" spans="1:18">
      <c r="A2202" s="189" t="s">
        <v>957</v>
      </c>
      <c r="B2202" s="216">
        <v>25400</v>
      </c>
      <c r="C2202" s="40" t="s">
        <v>2923</v>
      </c>
      <c r="D2202" s="216">
        <v>931400</v>
      </c>
      <c r="E2202" s="40" t="s">
        <v>2934</v>
      </c>
      <c r="F2202" s="216"/>
      <c r="G2202" s="40" t="s">
        <v>1377</v>
      </c>
      <c r="H2202" s="329">
        <v>513120</v>
      </c>
      <c r="I2202" s="328" t="s">
        <v>471</v>
      </c>
      <c r="J2202" s="61">
        <v>931104</v>
      </c>
      <c r="K2202" s="63" t="s">
        <v>1524</v>
      </c>
      <c r="L2202" s="215" t="s">
        <v>1913</v>
      </c>
      <c r="M2202" s="331" t="s">
        <v>2547</v>
      </c>
      <c r="P2202" t="s">
        <v>3048</v>
      </c>
      <c r="Q2202" s="65" t="s">
        <v>47</v>
      </c>
      <c r="R2202" s="65" t="s">
        <v>442</v>
      </c>
    </row>
    <row r="2203" spans="1:18">
      <c r="A2203" s="189" t="s">
        <v>979</v>
      </c>
      <c r="B2203" s="216">
        <v>25400</v>
      </c>
      <c r="C2203" s="40" t="s">
        <v>2923</v>
      </c>
      <c r="D2203" s="216">
        <v>931400</v>
      </c>
      <c r="E2203" s="40" t="s">
        <v>2934</v>
      </c>
      <c r="F2203" s="216" t="s">
        <v>520</v>
      </c>
      <c r="G2203" s="40" t="s">
        <v>2940</v>
      </c>
      <c r="H2203" s="329">
        <v>513120</v>
      </c>
      <c r="I2203" s="328" t="s">
        <v>471</v>
      </c>
      <c r="J2203" s="61">
        <v>931104</v>
      </c>
      <c r="K2203" s="63" t="s">
        <v>1524</v>
      </c>
      <c r="L2203" s="215" t="s">
        <v>447</v>
      </c>
      <c r="M2203" s="331" t="s">
        <v>2547</v>
      </c>
      <c r="P2203" t="s">
        <v>3051</v>
      </c>
      <c r="Q2203" s="65" t="s">
        <v>47</v>
      </c>
      <c r="R2203" s="65" t="s">
        <v>442</v>
      </c>
    </row>
    <row r="2204" spans="1:18">
      <c r="A2204" s="189" t="s">
        <v>1611</v>
      </c>
      <c r="B2204" s="216">
        <v>25400</v>
      </c>
      <c r="C2204" s="40" t="s">
        <v>2923</v>
      </c>
      <c r="D2204" s="216">
        <v>931400</v>
      </c>
      <c r="E2204" s="40" t="s">
        <v>2934</v>
      </c>
      <c r="F2204" s="216" t="s">
        <v>1130</v>
      </c>
      <c r="G2204" s="40" t="s">
        <v>2943</v>
      </c>
      <c r="H2204" s="329">
        <v>513120</v>
      </c>
      <c r="I2204" s="328" t="s">
        <v>471</v>
      </c>
      <c r="J2204" s="61">
        <v>931104</v>
      </c>
      <c r="K2204" s="63" t="s">
        <v>1524</v>
      </c>
      <c r="L2204" s="215" t="s">
        <v>1455</v>
      </c>
      <c r="M2204" s="331" t="s">
        <v>2547</v>
      </c>
      <c r="P2204" t="s">
        <v>3088</v>
      </c>
      <c r="Q2204" s="65" t="s">
        <v>47</v>
      </c>
      <c r="R2204" s="65" t="s">
        <v>442</v>
      </c>
    </row>
    <row r="2205" spans="1:18">
      <c r="A2205" s="189" t="s">
        <v>898</v>
      </c>
      <c r="B2205" s="216">
        <v>25400</v>
      </c>
      <c r="C2205" s="40" t="s">
        <v>2923</v>
      </c>
      <c r="D2205" s="216">
        <v>931400</v>
      </c>
      <c r="E2205" s="40" t="s">
        <v>2934</v>
      </c>
      <c r="F2205" s="216" t="s">
        <v>516</v>
      </c>
      <c r="G2205" s="40" t="s">
        <v>2944</v>
      </c>
      <c r="H2205" s="329">
        <v>513120</v>
      </c>
      <c r="I2205" s="328" t="s">
        <v>471</v>
      </c>
      <c r="J2205" s="61">
        <v>931104</v>
      </c>
      <c r="K2205" s="63" t="s">
        <v>1524</v>
      </c>
      <c r="L2205" s="215" t="s">
        <v>448</v>
      </c>
      <c r="M2205" s="331" t="s">
        <v>2547</v>
      </c>
      <c r="P2205" t="s">
        <v>3133</v>
      </c>
      <c r="Q2205" s="65" t="s">
        <v>47</v>
      </c>
      <c r="R2205" s="65" t="s">
        <v>442</v>
      </c>
    </row>
    <row r="2206" spans="1:18">
      <c r="A2206" s="189" t="s">
        <v>1116</v>
      </c>
      <c r="B2206" s="216">
        <v>25420</v>
      </c>
      <c r="C2206" s="40" t="s">
        <v>449</v>
      </c>
      <c r="D2206" s="216">
        <v>931401</v>
      </c>
      <c r="E2206" s="40" t="s">
        <v>2950</v>
      </c>
      <c r="F2206" s="216"/>
      <c r="G2206" s="40" t="s">
        <v>1377</v>
      </c>
      <c r="H2206" s="329">
        <v>513120</v>
      </c>
      <c r="I2206" s="328" t="s">
        <v>471</v>
      </c>
      <c r="J2206" s="61">
        <v>931180</v>
      </c>
      <c r="K2206" s="63" t="s">
        <v>449</v>
      </c>
      <c r="L2206" s="215" t="s">
        <v>503</v>
      </c>
      <c r="M2206" s="331" t="s">
        <v>2547</v>
      </c>
      <c r="P2206" t="s">
        <v>3137</v>
      </c>
      <c r="Q2206" s="65" t="s">
        <v>47</v>
      </c>
      <c r="R2206" s="65" t="s">
        <v>442</v>
      </c>
    </row>
    <row r="2207" spans="1:18">
      <c r="A2207" s="189" t="s">
        <v>2426</v>
      </c>
      <c r="B2207" s="309">
        <v>25620</v>
      </c>
      <c r="C2207" s="40" t="s">
        <v>2347</v>
      </c>
      <c r="D2207" s="310">
        <v>931750</v>
      </c>
      <c r="E2207" s="40" t="s">
        <v>2347</v>
      </c>
      <c r="F2207" s="310"/>
      <c r="G2207" s="40" t="s">
        <v>1377</v>
      </c>
      <c r="H2207" s="340">
        <v>513120</v>
      </c>
      <c r="I2207" s="328" t="s">
        <v>471</v>
      </c>
      <c r="J2207" s="310">
        <v>931750</v>
      </c>
      <c r="K2207" s="307" t="s">
        <v>1524</v>
      </c>
      <c r="L2207" s="308" t="s">
        <v>448</v>
      </c>
      <c r="M2207" s="331" t="s">
        <v>2547</v>
      </c>
      <c r="P2207" t="s">
        <v>3161</v>
      </c>
      <c r="Q2207" s="65" t="s">
        <v>47</v>
      </c>
      <c r="R2207" s="65" t="s">
        <v>442</v>
      </c>
    </row>
    <row r="2208" spans="1:18">
      <c r="A2208" s="189" t="s">
        <v>1282</v>
      </c>
      <c r="B2208" s="216">
        <v>25400</v>
      </c>
      <c r="C2208" s="40" t="s">
        <v>2923</v>
      </c>
      <c r="D2208" s="216">
        <v>931119</v>
      </c>
      <c r="E2208" s="40" t="s">
        <v>23</v>
      </c>
      <c r="F2208" s="216" t="s">
        <v>521</v>
      </c>
      <c r="G2208" s="40" t="s">
        <v>2924</v>
      </c>
      <c r="H2208" s="216">
        <v>523270</v>
      </c>
      <c r="I2208" s="328" t="s">
        <v>62</v>
      </c>
      <c r="J2208" s="61">
        <v>931104</v>
      </c>
      <c r="K2208" s="63" t="s">
        <v>23</v>
      </c>
      <c r="L2208" s="215" t="s">
        <v>435</v>
      </c>
      <c r="M2208" s="218" t="s">
        <v>2132</v>
      </c>
      <c r="P2208" t="s">
        <v>3169</v>
      </c>
      <c r="Q2208" s="65" t="s">
        <v>47</v>
      </c>
      <c r="R2208" s="65" t="s">
        <v>442</v>
      </c>
    </row>
    <row r="2209" spans="1:18">
      <c r="A2209" s="189" t="s">
        <v>166</v>
      </c>
      <c r="B2209" s="216">
        <v>25400</v>
      </c>
      <c r="C2209" s="40" t="s">
        <v>2923</v>
      </c>
      <c r="D2209" s="216">
        <v>931119</v>
      </c>
      <c r="E2209" s="40" t="s">
        <v>23</v>
      </c>
      <c r="F2209" s="216" t="s">
        <v>522</v>
      </c>
      <c r="G2209" s="40" t="s">
        <v>2925</v>
      </c>
      <c r="H2209" s="216">
        <v>523270</v>
      </c>
      <c r="I2209" s="328" t="s">
        <v>62</v>
      </c>
      <c r="J2209" s="61">
        <v>931104</v>
      </c>
      <c r="K2209" s="63" t="s">
        <v>23</v>
      </c>
      <c r="L2209" s="215" t="s">
        <v>436</v>
      </c>
      <c r="M2209" s="218" t="s">
        <v>2132</v>
      </c>
      <c r="P2209" t="s">
        <v>3180</v>
      </c>
      <c r="Q2209" s="65" t="s">
        <v>47</v>
      </c>
      <c r="R2209" s="65" t="s">
        <v>442</v>
      </c>
    </row>
    <row r="2210" spans="1:18">
      <c r="A2210" s="189" t="s">
        <v>1465</v>
      </c>
      <c r="B2210" s="216">
        <v>25400</v>
      </c>
      <c r="C2210" s="40" t="s">
        <v>2923</v>
      </c>
      <c r="D2210" s="216">
        <v>931119</v>
      </c>
      <c r="E2210" s="40" t="s">
        <v>23</v>
      </c>
      <c r="F2210" s="216" t="s">
        <v>526</v>
      </c>
      <c r="G2210" s="40" t="s">
        <v>2926</v>
      </c>
      <c r="H2210" s="216">
        <v>523270</v>
      </c>
      <c r="I2210" s="328" t="s">
        <v>62</v>
      </c>
      <c r="J2210" s="61">
        <v>931104</v>
      </c>
      <c r="K2210" s="63" t="s">
        <v>23</v>
      </c>
      <c r="L2210" s="215" t="s">
        <v>439</v>
      </c>
      <c r="M2210" s="218" t="s">
        <v>2132</v>
      </c>
      <c r="P2210" t="s">
        <v>3207</v>
      </c>
      <c r="Q2210" s="65" t="s">
        <v>47</v>
      </c>
      <c r="R2210" s="65" t="s">
        <v>442</v>
      </c>
    </row>
    <row r="2211" spans="1:18">
      <c r="A2211" s="189" t="s">
        <v>2059</v>
      </c>
      <c r="B2211" s="216">
        <v>25400</v>
      </c>
      <c r="C2211" s="40" t="s">
        <v>2923</v>
      </c>
      <c r="D2211" s="216">
        <v>931119</v>
      </c>
      <c r="E2211" s="40" t="s">
        <v>23</v>
      </c>
      <c r="F2211" s="216" t="s">
        <v>527</v>
      </c>
      <c r="G2211" s="40" t="s">
        <v>2927</v>
      </c>
      <c r="H2211" s="216">
        <v>523270</v>
      </c>
      <c r="I2211" s="328" t="s">
        <v>62</v>
      </c>
      <c r="J2211" s="61">
        <v>931104</v>
      </c>
      <c r="K2211" s="63" t="s">
        <v>23</v>
      </c>
      <c r="L2211" s="215" t="s">
        <v>440</v>
      </c>
      <c r="M2211" s="218" t="s">
        <v>2132</v>
      </c>
      <c r="P2211" t="s">
        <v>3208</v>
      </c>
      <c r="Q2211" s="65" t="s">
        <v>47</v>
      </c>
      <c r="R2211" s="65" t="s">
        <v>442</v>
      </c>
    </row>
    <row r="2212" spans="1:18">
      <c r="A2212" s="189" t="s">
        <v>1770</v>
      </c>
      <c r="B2212" s="216">
        <v>25400</v>
      </c>
      <c r="C2212" s="40" t="s">
        <v>2923</v>
      </c>
      <c r="D2212" s="216">
        <v>931119</v>
      </c>
      <c r="E2212" s="40" t="s">
        <v>23</v>
      </c>
      <c r="F2212" s="216" t="s">
        <v>523</v>
      </c>
      <c r="G2212" s="40" t="s">
        <v>2928</v>
      </c>
      <c r="H2212" s="216">
        <v>523270</v>
      </c>
      <c r="I2212" s="328" t="s">
        <v>62</v>
      </c>
      <c r="J2212" s="61">
        <v>931104</v>
      </c>
      <c r="K2212" s="63" t="s">
        <v>23</v>
      </c>
      <c r="L2212" s="215" t="s">
        <v>437</v>
      </c>
      <c r="M2212" s="218" t="s">
        <v>2132</v>
      </c>
      <c r="P2212" t="s">
        <v>3220</v>
      </c>
      <c r="Q2212" s="65" t="s">
        <v>47</v>
      </c>
      <c r="R2212" s="65" t="s">
        <v>442</v>
      </c>
    </row>
    <row r="2213" spans="1:18">
      <c r="A2213" s="189" t="s">
        <v>2001</v>
      </c>
      <c r="B2213" s="216">
        <v>25420</v>
      </c>
      <c r="C2213" s="40" t="s">
        <v>449</v>
      </c>
      <c r="D2213" s="216">
        <v>931180</v>
      </c>
      <c r="E2213" s="40" t="s">
        <v>449</v>
      </c>
      <c r="F2213" s="216" t="s">
        <v>1377</v>
      </c>
      <c r="G2213" s="40" t="s">
        <v>1377</v>
      </c>
      <c r="H2213" s="216">
        <v>523270</v>
      </c>
      <c r="I2213" s="328" t="s">
        <v>62</v>
      </c>
      <c r="J2213" s="61">
        <v>931180</v>
      </c>
      <c r="K2213" s="63" t="s">
        <v>449</v>
      </c>
      <c r="L2213" s="215" t="s">
        <v>505</v>
      </c>
      <c r="M2213" s="218" t="s">
        <v>2132</v>
      </c>
      <c r="P2213" t="s">
        <v>3240</v>
      </c>
      <c r="Q2213" s="65" t="s">
        <v>47</v>
      </c>
      <c r="R2213" s="65" t="s">
        <v>442</v>
      </c>
    </row>
    <row r="2214" spans="1:18">
      <c r="A2214" s="189" t="s">
        <v>1091</v>
      </c>
      <c r="B2214" s="216">
        <v>25420</v>
      </c>
      <c r="C2214" s="40" t="s">
        <v>449</v>
      </c>
      <c r="D2214" s="216">
        <v>931189</v>
      </c>
      <c r="E2214" s="40" t="s">
        <v>502</v>
      </c>
      <c r="F2214" s="216"/>
      <c r="G2214" s="40" t="s">
        <v>1377</v>
      </c>
      <c r="H2214" s="216">
        <v>523270</v>
      </c>
      <c r="I2214" s="328" t="s">
        <v>62</v>
      </c>
      <c r="J2214" s="61">
        <v>931180</v>
      </c>
      <c r="K2214" s="63" t="s">
        <v>449</v>
      </c>
      <c r="L2214" s="215" t="s">
        <v>502</v>
      </c>
      <c r="M2214" s="218" t="s">
        <v>2132</v>
      </c>
      <c r="P2214" t="s">
        <v>3243</v>
      </c>
      <c r="Q2214" s="65" t="s">
        <v>47</v>
      </c>
      <c r="R2214" s="65" t="s">
        <v>442</v>
      </c>
    </row>
    <row r="2215" spans="1:18">
      <c r="A2215" s="189" t="s">
        <v>2257</v>
      </c>
      <c r="B2215" s="216">
        <v>25400</v>
      </c>
      <c r="C2215" s="40" t="s">
        <v>2923</v>
      </c>
      <c r="D2215" s="216">
        <v>931205</v>
      </c>
      <c r="E2215" s="40" t="s">
        <v>2237</v>
      </c>
      <c r="F2215" s="216" t="s">
        <v>1377</v>
      </c>
      <c r="G2215" s="40" t="s">
        <v>1377</v>
      </c>
      <c r="H2215" s="216">
        <v>523270</v>
      </c>
      <c r="I2215" s="328" t="s">
        <v>62</v>
      </c>
      <c r="J2215" s="61">
        <v>931104</v>
      </c>
      <c r="K2215" s="63" t="s">
        <v>449</v>
      </c>
      <c r="L2215" s="215" t="s">
        <v>2237</v>
      </c>
      <c r="M2215" s="218" t="s">
        <v>2132</v>
      </c>
      <c r="P2215" t="s">
        <v>3246</v>
      </c>
      <c r="Q2215" s="65" t="s">
        <v>47</v>
      </c>
      <c r="R2215" s="65" t="s">
        <v>442</v>
      </c>
    </row>
    <row r="2216" spans="1:18">
      <c r="A2216" s="189" t="s">
        <v>2707</v>
      </c>
      <c r="B2216" s="216">
        <v>25400</v>
      </c>
      <c r="C2216" s="40" t="s">
        <v>2923</v>
      </c>
      <c r="D2216" s="358">
        <v>931220</v>
      </c>
      <c r="E2216" s="40" t="s">
        <v>529</v>
      </c>
      <c r="F2216" s="350"/>
      <c r="G2216" s="40" t="s">
        <v>1377</v>
      </c>
      <c r="H2216" s="358">
        <v>523270</v>
      </c>
      <c r="I2216" s="328" t="s">
        <v>62</v>
      </c>
      <c r="J2216" s="350">
        <v>931104</v>
      </c>
      <c r="K2216" s="63" t="s">
        <v>1766</v>
      </c>
      <c r="L2216" s="215" t="s">
        <v>117</v>
      </c>
      <c r="M2216" s="218" t="s">
        <v>2132</v>
      </c>
      <c r="P2216" t="s">
        <v>3252</v>
      </c>
      <c r="Q2216" s="65" t="s">
        <v>47</v>
      </c>
      <c r="R2216" s="65" t="s">
        <v>442</v>
      </c>
    </row>
    <row r="2217" spans="1:18">
      <c r="A2217" s="189" t="s">
        <v>2178</v>
      </c>
      <c r="B2217" s="216">
        <v>25400</v>
      </c>
      <c r="C2217" s="40" t="s">
        <v>2923</v>
      </c>
      <c r="D2217" s="216">
        <v>931400</v>
      </c>
      <c r="E2217" s="40" t="s">
        <v>2934</v>
      </c>
      <c r="F2217" s="216" t="s">
        <v>518</v>
      </c>
      <c r="G2217" s="40" t="s">
        <v>2935</v>
      </c>
      <c r="H2217" s="216">
        <v>523270</v>
      </c>
      <c r="I2217" s="328" t="s">
        <v>62</v>
      </c>
      <c r="J2217" s="61">
        <v>931104</v>
      </c>
      <c r="K2217" s="63" t="s">
        <v>1524</v>
      </c>
      <c r="L2217" s="215" t="s">
        <v>326</v>
      </c>
      <c r="M2217" s="218" t="s">
        <v>2132</v>
      </c>
      <c r="P2217" t="s">
        <v>3261</v>
      </c>
      <c r="Q2217" s="65" t="s">
        <v>47</v>
      </c>
      <c r="R2217" s="65" t="s">
        <v>442</v>
      </c>
    </row>
    <row r="2218" spans="1:18">
      <c r="A2218" s="189" t="s">
        <v>2091</v>
      </c>
      <c r="B2218" s="216">
        <v>25400</v>
      </c>
      <c r="C2218" s="40" t="s">
        <v>2923</v>
      </c>
      <c r="D2218" s="216">
        <v>931400</v>
      </c>
      <c r="E2218" s="40" t="s">
        <v>2934</v>
      </c>
      <c r="F2218" s="216" t="s">
        <v>515</v>
      </c>
      <c r="G2218" s="40" t="s">
        <v>2937</v>
      </c>
      <c r="H2218" s="216">
        <v>523270</v>
      </c>
      <c r="I2218" s="328" t="s">
        <v>62</v>
      </c>
      <c r="J2218" s="61">
        <v>931104</v>
      </c>
      <c r="K2218" s="63" t="s">
        <v>1524</v>
      </c>
      <c r="L2218" s="215" t="s">
        <v>445</v>
      </c>
      <c r="M2218" s="218" t="s">
        <v>2132</v>
      </c>
      <c r="P2218" t="s">
        <v>3267</v>
      </c>
      <c r="Q2218" s="65" t="s">
        <v>47</v>
      </c>
      <c r="R2218" s="65" t="s">
        <v>442</v>
      </c>
    </row>
    <row r="2219" spans="1:18">
      <c r="A2219" s="189" t="s">
        <v>2202</v>
      </c>
      <c r="B2219" s="216">
        <v>25420</v>
      </c>
      <c r="C2219" s="40" t="s">
        <v>449</v>
      </c>
      <c r="D2219" s="216">
        <v>931401</v>
      </c>
      <c r="E2219" s="40" t="s">
        <v>2950</v>
      </c>
      <c r="F2219" s="216" t="s">
        <v>1377</v>
      </c>
      <c r="G2219" s="40" t="s">
        <v>1377</v>
      </c>
      <c r="H2219" s="216">
        <v>523270</v>
      </c>
      <c r="I2219" s="328" t="s">
        <v>62</v>
      </c>
      <c r="J2219" s="61">
        <v>931180</v>
      </c>
      <c r="K2219" s="63" t="s">
        <v>449</v>
      </c>
      <c r="L2219" s="215" t="s">
        <v>503</v>
      </c>
      <c r="M2219" s="218" t="s">
        <v>2132</v>
      </c>
      <c r="P2219" t="s">
        <v>3281</v>
      </c>
      <c r="Q2219" s="65" t="s">
        <v>47</v>
      </c>
      <c r="R2219" s="65" t="s">
        <v>442</v>
      </c>
    </row>
    <row r="2220" spans="1:18">
      <c r="A2220" s="189" t="s">
        <v>2434</v>
      </c>
      <c r="B2220" s="309">
        <v>25620</v>
      </c>
      <c r="C2220" s="40" t="s">
        <v>2347</v>
      </c>
      <c r="D2220" s="310">
        <v>931750</v>
      </c>
      <c r="E2220" s="40" t="s">
        <v>2347</v>
      </c>
      <c r="F2220" s="309"/>
      <c r="G2220" s="40" t="s">
        <v>1377</v>
      </c>
      <c r="H2220" s="314">
        <v>523270</v>
      </c>
      <c r="I2220" s="328" t="s">
        <v>62</v>
      </c>
      <c r="J2220" s="310">
        <v>931750</v>
      </c>
      <c r="K2220" s="307" t="s">
        <v>1524</v>
      </c>
      <c r="L2220" s="308" t="s">
        <v>448</v>
      </c>
      <c r="M2220" s="312" t="s">
        <v>2132</v>
      </c>
      <c r="P2220" t="s">
        <v>3301</v>
      </c>
      <c r="Q2220" s="65" t="s">
        <v>47</v>
      </c>
      <c r="R2220" s="65" t="s">
        <v>442</v>
      </c>
    </row>
    <row r="2221" spans="1:18">
      <c r="A2221" s="189" t="s">
        <v>607</v>
      </c>
      <c r="B2221" s="216">
        <v>25500</v>
      </c>
      <c r="C2221" s="40" t="s">
        <v>2957</v>
      </c>
      <c r="D2221" s="216">
        <v>931103</v>
      </c>
      <c r="E2221" s="40" t="s">
        <v>452</v>
      </c>
      <c r="F2221" s="216"/>
      <c r="G2221" s="40" t="s">
        <v>1377</v>
      </c>
      <c r="H2221" s="216">
        <v>527780</v>
      </c>
      <c r="I2221" s="328" t="s">
        <v>128</v>
      </c>
      <c r="J2221" s="61">
        <v>931103</v>
      </c>
      <c r="K2221" s="63" t="s">
        <v>1766</v>
      </c>
      <c r="L2221" s="215" t="s">
        <v>452</v>
      </c>
      <c r="M2221" s="218" t="s">
        <v>2132</v>
      </c>
      <c r="P2221" t="s">
        <v>3338</v>
      </c>
      <c r="Q2221" s="65" t="s">
        <v>47</v>
      </c>
      <c r="R2221" s="65" t="s">
        <v>442</v>
      </c>
    </row>
    <row r="2222" spans="1:18">
      <c r="A2222" s="189" t="s">
        <v>824</v>
      </c>
      <c r="B2222" s="216">
        <v>25540</v>
      </c>
      <c r="C2222" s="40" t="s">
        <v>442</v>
      </c>
      <c r="D2222" s="216">
        <v>931116</v>
      </c>
      <c r="E2222" s="40" t="s">
        <v>442</v>
      </c>
      <c r="F2222" s="216"/>
      <c r="G2222" s="40" t="s">
        <v>1377</v>
      </c>
      <c r="H2222" s="216">
        <v>527780</v>
      </c>
      <c r="I2222" s="328" t="s">
        <v>128</v>
      </c>
      <c r="J2222" s="61">
        <v>931116</v>
      </c>
      <c r="K2222" s="63" t="s">
        <v>47</v>
      </c>
      <c r="L2222" s="215" t="s">
        <v>442</v>
      </c>
      <c r="M2222" s="218" t="s">
        <v>2132</v>
      </c>
      <c r="P2222" t="s">
        <v>3353</v>
      </c>
      <c r="Q2222" s="65" t="s">
        <v>47</v>
      </c>
      <c r="R2222" s="65" t="s">
        <v>442</v>
      </c>
    </row>
    <row r="2223" spans="1:18">
      <c r="A2223" s="189" t="s">
        <v>204</v>
      </c>
      <c r="B2223" s="216">
        <v>25400</v>
      </c>
      <c r="C2223" s="40" t="s">
        <v>2923</v>
      </c>
      <c r="D2223" s="216">
        <v>931119</v>
      </c>
      <c r="E2223" s="40" t="s">
        <v>23</v>
      </c>
      <c r="F2223" s="216" t="s">
        <v>525</v>
      </c>
      <c r="G2223" s="40" t="s">
        <v>2942</v>
      </c>
      <c r="H2223" s="216">
        <v>527780</v>
      </c>
      <c r="I2223" s="328" t="s">
        <v>128</v>
      </c>
      <c r="J2223" s="61">
        <v>931104</v>
      </c>
      <c r="K2223" s="63" t="s">
        <v>23</v>
      </c>
      <c r="L2223" s="215" t="s">
        <v>438</v>
      </c>
      <c r="M2223" s="218" t="s">
        <v>2132</v>
      </c>
      <c r="P2223" t="s">
        <v>3378</v>
      </c>
      <c r="Q2223" s="65" t="s">
        <v>47</v>
      </c>
      <c r="R2223" s="65" t="s">
        <v>442</v>
      </c>
    </row>
    <row r="2224" spans="1:18">
      <c r="A2224" s="189" t="s">
        <v>149</v>
      </c>
      <c r="B2224" s="216">
        <v>25400</v>
      </c>
      <c r="C2224" s="40" t="s">
        <v>2923</v>
      </c>
      <c r="D2224" s="216">
        <v>931119</v>
      </c>
      <c r="E2224" s="40" t="s">
        <v>23</v>
      </c>
      <c r="F2224" s="216" t="s">
        <v>521</v>
      </c>
      <c r="G2224" s="40" t="s">
        <v>2924</v>
      </c>
      <c r="H2224" s="216">
        <v>527780</v>
      </c>
      <c r="I2224" s="328" t="s">
        <v>128</v>
      </c>
      <c r="J2224" s="61">
        <v>931104</v>
      </c>
      <c r="K2224" s="63" t="s">
        <v>23</v>
      </c>
      <c r="L2224" s="215" t="s">
        <v>435</v>
      </c>
      <c r="M2224" s="218" t="s">
        <v>2132</v>
      </c>
      <c r="P2224" t="s">
        <v>3402</v>
      </c>
      <c r="Q2224" s="65" t="s">
        <v>47</v>
      </c>
      <c r="R2224" s="65" t="s">
        <v>442</v>
      </c>
    </row>
    <row r="2225" spans="1:18">
      <c r="A2225" s="189" t="s">
        <v>172</v>
      </c>
      <c r="B2225" s="216">
        <v>25400</v>
      </c>
      <c r="C2225" s="40" t="s">
        <v>2923</v>
      </c>
      <c r="D2225" s="216">
        <v>931119</v>
      </c>
      <c r="E2225" s="40" t="s">
        <v>23</v>
      </c>
      <c r="F2225" s="216" t="s">
        <v>522</v>
      </c>
      <c r="G2225" s="40" t="s">
        <v>2925</v>
      </c>
      <c r="H2225" s="216">
        <v>527780</v>
      </c>
      <c r="I2225" s="328" t="s">
        <v>128</v>
      </c>
      <c r="J2225" s="61">
        <v>931104</v>
      </c>
      <c r="K2225" s="63" t="s">
        <v>23</v>
      </c>
      <c r="L2225" s="215" t="s">
        <v>436</v>
      </c>
      <c r="M2225" s="218" t="s">
        <v>2132</v>
      </c>
      <c r="P2225" t="s">
        <v>3445</v>
      </c>
      <c r="Q2225" s="65" t="s">
        <v>47</v>
      </c>
      <c r="R2225" s="65" t="s">
        <v>442</v>
      </c>
    </row>
    <row r="2226" spans="1:18">
      <c r="A2226" s="189" t="s">
        <v>220</v>
      </c>
      <c r="B2226" s="216">
        <v>25400</v>
      </c>
      <c r="C2226" s="40" t="s">
        <v>2923</v>
      </c>
      <c r="D2226" s="216">
        <v>931119</v>
      </c>
      <c r="E2226" s="40" t="s">
        <v>23</v>
      </c>
      <c r="F2226" s="216" t="s">
        <v>526</v>
      </c>
      <c r="G2226" s="40" t="s">
        <v>2926</v>
      </c>
      <c r="H2226" s="216">
        <v>527780</v>
      </c>
      <c r="I2226" s="328" t="s">
        <v>128</v>
      </c>
      <c r="J2226" s="61">
        <v>931104</v>
      </c>
      <c r="K2226" s="63" t="s">
        <v>23</v>
      </c>
      <c r="L2226" s="215" t="s">
        <v>439</v>
      </c>
      <c r="M2226" s="218" t="s">
        <v>2132</v>
      </c>
      <c r="P2226" s="189" t="s">
        <v>1805</v>
      </c>
      <c r="Q2226" s="63" t="s">
        <v>47</v>
      </c>
      <c r="R2226" s="215" t="s">
        <v>507</v>
      </c>
    </row>
    <row r="2227" spans="1:18">
      <c r="A2227" s="189" t="s">
        <v>1399</v>
      </c>
      <c r="B2227" s="216">
        <v>25400</v>
      </c>
      <c r="C2227" s="40" t="s">
        <v>2923</v>
      </c>
      <c r="D2227" s="216">
        <v>931119</v>
      </c>
      <c r="E2227" s="40" t="s">
        <v>23</v>
      </c>
      <c r="F2227" s="216"/>
      <c r="G2227" s="40" t="s">
        <v>1377</v>
      </c>
      <c r="H2227" s="216">
        <v>527780</v>
      </c>
      <c r="I2227" s="328" t="s">
        <v>128</v>
      </c>
      <c r="J2227" s="61">
        <v>931104</v>
      </c>
      <c r="K2227" s="63" t="s">
        <v>23</v>
      </c>
      <c r="L2227" s="215" t="s">
        <v>506</v>
      </c>
      <c r="M2227" s="218" t="s">
        <v>2132</v>
      </c>
      <c r="P2227" s="189" t="s">
        <v>1708</v>
      </c>
      <c r="Q2227" s="63" t="s">
        <v>47</v>
      </c>
      <c r="R2227" s="215" t="s">
        <v>507</v>
      </c>
    </row>
    <row r="2228" spans="1:18">
      <c r="A2228" s="189" t="s">
        <v>2073</v>
      </c>
      <c r="B2228" s="216">
        <v>25400</v>
      </c>
      <c r="C2228" s="40" t="s">
        <v>2923</v>
      </c>
      <c r="D2228" s="216">
        <v>931119</v>
      </c>
      <c r="E2228" s="40" t="s">
        <v>23</v>
      </c>
      <c r="F2228" s="216" t="s">
        <v>527</v>
      </c>
      <c r="G2228" s="40" t="s">
        <v>2927</v>
      </c>
      <c r="H2228" s="216">
        <v>527780</v>
      </c>
      <c r="I2228" s="328" t="s">
        <v>128</v>
      </c>
      <c r="J2228" s="61">
        <v>931104</v>
      </c>
      <c r="K2228" s="63" t="s">
        <v>23</v>
      </c>
      <c r="L2228" s="215" t="s">
        <v>440</v>
      </c>
      <c r="M2228" s="218" t="s">
        <v>2132</v>
      </c>
      <c r="P2228" s="189" t="s">
        <v>842</v>
      </c>
      <c r="Q2228" s="63" t="s">
        <v>47</v>
      </c>
      <c r="R2228" s="215" t="s">
        <v>507</v>
      </c>
    </row>
    <row r="2229" spans="1:18">
      <c r="A2229" s="189" t="s">
        <v>187</v>
      </c>
      <c r="B2229" s="216">
        <v>25400</v>
      </c>
      <c r="C2229" s="40" t="s">
        <v>2923</v>
      </c>
      <c r="D2229" s="216">
        <v>931119</v>
      </c>
      <c r="E2229" s="40" t="s">
        <v>23</v>
      </c>
      <c r="F2229" s="216" t="s">
        <v>523</v>
      </c>
      <c r="G2229" s="40" t="s">
        <v>2928</v>
      </c>
      <c r="H2229" s="216">
        <v>527780</v>
      </c>
      <c r="I2229" s="328" t="s">
        <v>128</v>
      </c>
      <c r="J2229" s="61">
        <v>931104</v>
      </c>
      <c r="K2229" s="63" t="s">
        <v>23</v>
      </c>
      <c r="L2229" s="215" t="s">
        <v>437</v>
      </c>
      <c r="M2229" s="218" t="s">
        <v>2132</v>
      </c>
      <c r="P2229" s="189" t="s">
        <v>837</v>
      </c>
      <c r="Q2229" s="63" t="s">
        <v>47</v>
      </c>
      <c r="R2229" s="215" t="s">
        <v>507</v>
      </c>
    </row>
    <row r="2230" spans="1:18">
      <c r="A2230" s="189" t="s">
        <v>2623</v>
      </c>
      <c r="B2230" s="216">
        <v>25400</v>
      </c>
      <c r="C2230" s="40" t="s">
        <v>2923</v>
      </c>
      <c r="D2230" s="358">
        <v>931400</v>
      </c>
      <c r="E2230" s="40" t="s">
        <v>2934</v>
      </c>
      <c r="F2230" s="350" t="s">
        <v>518</v>
      </c>
      <c r="G2230" s="40" t="s">
        <v>2935</v>
      </c>
      <c r="H2230" s="358">
        <v>527780</v>
      </c>
      <c r="I2230" s="328" t="s">
        <v>128</v>
      </c>
      <c r="J2230" s="350">
        <v>931104</v>
      </c>
      <c r="K2230" s="63" t="s">
        <v>1524</v>
      </c>
      <c r="L2230" s="215" t="s">
        <v>326</v>
      </c>
      <c r="M2230" s="218" t="s">
        <v>2132</v>
      </c>
      <c r="P2230" s="189" t="s">
        <v>2502</v>
      </c>
      <c r="Q2230" s="63" t="s">
        <v>47</v>
      </c>
      <c r="R2230" s="215" t="s">
        <v>507</v>
      </c>
    </row>
    <row r="2231" spans="1:18">
      <c r="A2231" s="189" t="s">
        <v>2734</v>
      </c>
      <c r="B2231" s="216">
        <v>25430</v>
      </c>
      <c r="C2231" s="40" t="s">
        <v>2951</v>
      </c>
      <c r="D2231" s="358">
        <v>931170</v>
      </c>
      <c r="E2231" s="40" t="s">
        <v>1515</v>
      </c>
      <c r="F2231" s="350"/>
      <c r="G2231" s="40" t="s">
        <v>1377</v>
      </c>
      <c r="H2231" s="358">
        <v>523820</v>
      </c>
      <c r="I2231" s="328" t="s">
        <v>68</v>
      </c>
      <c r="J2231" s="358">
        <v>931170</v>
      </c>
      <c r="K2231" s="63" t="s">
        <v>47</v>
      </c>
      <c r="L2231" s="215" t="s">
        <v>508</v>
      </c>
      <c r="M2231" s="218" t="s">
        <v>2133</v>
      </c>
      <c r="P2231" s="189" t="s">
        <v>1881</v>
      </c>
      <c r="Q2231" s="63" t="s">
        <v>47</v>
      </c>
      <c r="R2231" s="215" t="s">
        <v>507</v>
      </c>
    </row>
    <row r="2232" spans="1:18">
      <c r="A2232" s="189" t="s">
        <v>1963</v>
      </c>
      <c r="B2232" s="216">
        <v>25400</v>
      </c>
      <c r="C2232" s="40" t="s">
        <v>2923</v>
      </c>
      <c r="D2232" s="216">
        <v>931235</v>
      </c>
      <c r="E2232" s="40" t="s">
        <v>46</v>
      </c>
      <c r="F2232" s="216" t="s">
        <v>1377</v>
      </c>
      <c r="G2232" s="40" t="s">
        <v>1377</v>
      </c>
      <c r="H2232" s="216">
        <v>523820</v>
      </c>
      <c r="I2232" s="328" t="s">
        <v>68</v>
      </c>
      <c r="J2232" s="61">
        <v>931104</v>
      </c>
      <c r="K2232" s="63" t="s">
        <v>1766</v>
      </c>
      <c r="L2232" s="215" t="s">
        <v>46</v>
      </c>
      <c r="M2232" s="218" t="s">
        <v>2133</v>
      </c>
      <c r="P2232" s="189" t="s">
        <v>1737</v>
      </c>
      <c r="Q2232" s="63" t="s">
        <v>47</v>
      </c>
      <c r="R2232" s="215" t="s">
        <v>507</v>
      </c>
    </row>
    <row r="2233" spans="1:18">
      <c r="A2233" s="189" t="s">
        <v>1725</v>
      </c>
      <c r="B2233" s="216">
        <v>25400</v>
      </c>
      <c r="C2233" s="40" t="s">
        <v>2923</v>
      </c>
      <c r="D2233" s="216">
        <v>931255</v>
      </c>
      <c r="E2233" s="40" t="s">
        <v>431</v>
      </c>
      <c r="F2233" s="216"/>
      <c r="G2233" s="40" t="s">
        <v>1377</v>
      </c>
      <c r="H2233" s="216">
        <v>523820</v>
      </c>
      <c r="I2233" s="328" t="s">
        <v>68</v>
      </c>
      <c r="J2233" s="61">
        <v>931104</v>
      </c>
      <c r="K2233" s="63" t="s">
        <v>1766</v>
      </c>
      <c r="L2233" s="215" t="s">
        <v>431</v>
      </c>
      <c r="M2233" s="218" t="s">
        <v>2133</v>
      </c>
      <c r="P2233" s="189" t="s">
        <v>1996</v>
      </c>
      <c r="Q2233" s="63" t="s">
        <v>47</v>
      </c>
      <c r="R2233" s="215" t="s">
        <v>507</v>
      </c>
    </row>
    <row r="2234" spans="1:18">
      <c r="A2234" s="189" t="s">
        <v>2174</v>
      </c>
      <c r="B2234" s="216">
        <v>25400</v>
      </c>
      <c r="C2234" s="40" t="s">
        <v>2923</v>
      </c>
      <c r="D2234" s="216">
        <v>931260</v>
      </c>
      <c r="E2234" s="40" t="s">
        <v>115</v>
      </c>
      <c r="F2234" s="216" t="s">
        <v>1377</v>
      </c>
      <c r="G2234" s="40" t="s">
        <v>1377</v>
      </c>
      <c r="H2234" s="216">
        <v>523820</v>
      </c>
      <c r="I2234" s="328" t="s">
        <v>68</v>
      </c>
      <c r="J2234" s="61">
        <v>931104</v>
      </c>
      <c r="K2234" s="63" t="s">
        <v>1766</v>
      </c>
      <c r="L2234" s="215" t="s">
        <v>115</v>
      </c>
      <c r="M2234" s="218" t="s">
        <v>2133</v>
      </c>
      <c r="P2234" s="189" t="s">
        <v>2580</v>
      </c>
      <c r="Q2234" s="63" t="s">
        <v>47</v>
      </c>
      <c r="R2234" s="215" t="s">
        <v>507</v>
      </c>
    </row>
    <row r="2235" spans="1:18">
      <c r="A2235" s="189" t="s">
        <v>2029</v>
      </c>
      <c r="B2235" s="216">
        <v>25400</v>
      </c>
      <c r="C2235" s="40" t="s">
        <v>2923</v>
      </c>
      <c r="D2235" s="216">
        <v>931265</v>
      </c>
      <c r="E2235" s="40" t="s">
        <v>2932</v>
      </c>
      <c r="F2235" s="216" t="s">
        <v>1377</v>
      </c>
      <c r="G2235" s="40" t="s">
        <v>1377</v>
      </c>
      <c r="H2235" s="216">
        <v>523820</v>
      </c>
      <c r="I2235" s="328" t="s">
        <v>68</v>
      </c>
      <c r="J2235" s="61">
        <v>931104</v>
      </c>
      <c r="K2235" s="63" t="s">
        <v>1766</v>
      </c>
      <c r="L2235" s="215" t="s">
        <v>1339</v>
      </c>
      <c r="M2235" s="218" t="s">
        <v>2133</v>
      </c>
      <c r="P2235" s="189" t="s">
        <v>2905</v>
      </c>
      <c r="Q2235" s="63" t="s">
        <v>47</v>
      </c>
      <c r="R2235" s="215" t="s">
        <v>507</v>
      </c>
    </row>
    <row r="2236" spans="1:18">
      <c r="A2236" s="189" t="s">
        <v>1967</v>
      </c>
      <c r="B2236" s="216">
        <v>25400</v>
      </c>
      <c r="C2236" s="40" t="s">
        <v>2923</v>
      </c>
      <c r="D2236" s="216">
        <v>931400</v>
      </c>
      <c r="E2236" s="40" t="s">
        <v>2934</v>
      </c>
      <c r="F2236" s="216" t="s">
        <v>1377</v>
      </c>
      <c r="G2236" s="40" t="s">
        <v>1377</v>
      </c>
      <c r="H2236" s="216">
        <v>523820</v>
      </c>
      <c r="I2236" s="328" t="s">
        <v>68</v>
      </c>
      <c r="J2236" s="61">
        <v>931104</v>
      </c>
      <c r="K2236" s="63" t="s">
        <v>1524</v>
      </c>
      <c r="L2236" s="215" t="s">
        <v>1913</v>
      </c>
      <c r="M2236" s="218" t="s">
        <v>2133</v>
      </c>
      <c r="P2236" s="189" t="s">
        <v>838</v>
      </c>
      <c r="Q2236" s="63" t="s">
        <v>47</v>
      </c>
      <c r="R2236" s="215" t="s">
        <v>507</v>
      </c>
    </row>
    <row r="2237" spans="1:18">
      <c r="A2237" s="189" t="s">
        <v>1672</v>
      </c>
      <c r="B2237" s="216">
        <v>25400</v>
      </c>
      <c r="C2237" s="40" t="s">
        <v>2923</v>
      </c>
      <c r="D2237" s="216">
        <v>931250</v>
      </c>
      <c r="E2237" s="40" t="s">
        <v>430</v>
      </c>
      <c r="F2237" s="216"/>
      <c r="G2237" s="40" t="s">
        <v>1377</v>
      </c>
      <c r="H2237" s="216">
        <v>513150</v>
      </c>
      <c r="I2237" s="328" t="s">
        <v>1693</v>
      </c>
      <c r="J2237" s="61">
        <v>931104</v>
      </c>
      <c r="K2237" s="63" t="s">
        <v>1766</v>
      </c>
      <c r="L2237" s="215" t="s">
        <v>430</v>
      </c>
      <c r="M2237" s="218" t="s">
        <v>1950</v>
      </c>
      <c r="P2237" s="189" t="s">
        <v>839</v>
      </c>
      <c r="Q2237" s="63" t="s">
        <v>47</v>
      </c>
      <c r="R2237" s="215" t="s">
        <v>507</v>
      </c>
    </row>
    <row r="2238" spans="1:18">
      <c r="A2238" s="189" t="s">
        <v>2570</v>
      </c>
      <c r="B2238" s="216">
        <v>25400</v>
      </c>
      <c r="C2238" s="40" t="s">
        <v>2923</v>
      </c>
      <c r="D2238" s="216">
        <v>931119</v>
      </c>
      <c r="E2238" s="40" t="s">
        <v>23</v>
      </c>
      <c r="F2238" s="216" t="s">
        <v>1377</v>
      </c>
      <c r="G2238" s="40" t="s">
        <v>1377</v>
      </c>
      <c r="H2238" s="323">
        <v>527670</v>
      </c>
      <c r="I2238" s="328" t="s">
        <v>2855</v>
      </c>
      <c r="J2238" s="61">
        <v>931104</v>
      </c>
      <c r="K2238" s="63" t="s">
        <v>23</v>
      </c>
      <c r="L2238" s="215" t="s">
        <v>506</v>
      </c>
      <c r="M2238" s="325" t="s">
        <v>2130</v>
      </c>
      <c r="P2238" s="189" t="s">
        <v>2168</v>
      </c>
      <c r="Q2238" s="63" t="s">
        <v>47</v>
      </c>
      <c r="R2238" s="215" t="s">
        <v>507</v>
      </c>
    </row>
    <row r="2239" spans="1:18">
      <c r="A2239" s="189" t="s">
        <v>2859</v>
      </c>
      <c r="B2239" s="216">
        <v>25590</v>
      </c>
      <c r="C2239" s="40" t="s">
        <v>1564</v>
      </c>
      <c r="D2239" s="216">
        <v>931150</v>
      </c>
      <c r="E2239" s="40" t="s">
        <v>1564</v>
      </c>
      <c r="F2239" s="216"/>
      <c r="G2239" s="40" t="s">
        <v>1377</v>
      </c>
      <c r="H2239" s="216">
        <v>527670</v>
      </c>
      <c r="I2239" s="328" t="s">
        <v>2855</v>
      </c>
      <c r="J2239" s="61">
        <v>931150</v>
      </c>
      <c r="K2239" s="63" t="s">
        <v>47</v>
      </c>
      <c r="L2239" s="215" t="s">
        <v>1564</v>
      </c>
      <c r="M2239" s="325" t="s">
        <v>2130</v>
      </c>
      <c r="P2239" s="189" t="s">
        <v>836</v>
      </c>
      <c r="Q2239" s="63" t="s">
        <v>47</v>
      </c>
      <c r="R2239" s="215" t="s">
        <v>507</v>
      </c>
    </row>
    <row r="2240" spans="1:18">
      <c r="A2240" s="189" t="s">
        <v>2861</v>
      </c>
      <c r="B2240" s="216">
        <v>25430</v>
      </c>
      <c r="C2240" s="40" t="s">
        <v>2951</v>
      </c>
      <c r="D2240" s="216">
        <v>931170</v>
      </c>
      <c r="E2240" s="40" t="s">
        <v>1515</v>
      </c>
      <c r="F2240" s="216"/>
      <c r="G2240" s="40" t="s">
        <v>1377</v>
      </c>
      <c r="H2240" s="216">
        <v>527670</v>
      </c>
      <c r="I2240" s="328" t="s">
        <v>2855</v>
      </c>
      <c r="J2240" s="61">
        <v>931170</v>
      </c>
      <c r="K2240" s="63" t="s">
        <v>47</v>
      </c>
      <c r="L2240" s="215" t="s">
        <v>508</v>
      </c>
      <c r="M2240" s="325" t="s">
        <v>2130</v>
      </c>
      <c r="P2240" s="189" t="s">
        <v>840</v>
      </c>
      <c r="Q2240" s="63" t="s">
        <v>47</v>
      </c>
      <c r="R2240" s="215" t="s">
        <v>507</v>
      </c>
    </row>
    <row r="2241" spans="1:18">
      <c r="A2241" s="189" t="s">
        <v>2590</v>
      </c>
      <c r="B2241" s="216">
        <v>25420</v>
      </c>
      <c r="C2241" s="40" t="s">
        <v>449</v>
      </c>
      <c r="D2241" s="216">
        <v>931186</v>
      </c>
      <c r="E2241" s="40" t="s">
        <v>504</v>
      </c>
      <c r="F2241" s="216"/>
      <c r="G2241" s="40" t="s">
        <v>1377</v>
      </c>
      <c r="H2241" s="216">
        <v>527670</v>
      </c>
      <c r="I2241" s="328" t="s">
        <v>2855</v>
      </c>
      <c r="J2241" s="61">
        <v>931180</v>
      </c>
      <c r="K2241" s="63" t="s">
        <v>449</v>
      </c>
      <c r="L2241" s="215" t="s">
        <v>504</v>
      </c>
      <c r="M2241" s="325" t="s">
        <v>2130</v>
      </c>
      <c r="P2241" s="189" t="s">
        <v>2750</v>
      </c>
      <c r="Q2241" s="63" t="s">
        <v>47</v>
      </c>
      <c r="R2241" s="215" t="s">
        <v>507</v>
      </c>
    </row>
    <row r="2242" spans="1:18">
      <c r="A2242" s="189" t="s">
        <v>2874</v>
      </c>
      <c r="B2242" s="216">
        <v>25400</v>
      </c>
      <c r="C2242" s="40" t="s">
        <v>2923</v>
      </c>
      <c r="D2242" s="216">
        <v>931235</v>
      </c>
      <c r="E2242" s="40" t="s">
        <v>46</v>
      </c>
      <c r="F2242" s="216" t="s">
        <v>1377</v>
      </c>
      <c r="G2242" s="40" t="s">
        <v>1377</v>
      </c>
      <c r="H2242" s="216">
        <v>527670</v>
      </c>
      <c r="I2242" s="328" t="s">
        <v>2855</v>
      </c>
      <c r="J2242" s="61">
        <v>931104</v>
      </c>
      <c r="K2242" s="63" t="s">
        <v>1766</v>
      </c>
      <c r="L2242" s="215" t="s">
        <v>46</v>
      </c>
      <c r="M2242" s="325" t="s">
        <v>2130</v>
      </c>
      <c r="P2242" s="189" t="s">
        <v>843</v>
      </c>
      <c r="Q2242" s="63" t="s">
        <v>47</v>
      </c>
      <c r="R2242" s="215" t="s">
        <v>507</v>
      </c>
    </row>
    <row r="2243" spans="1:18">
      <c r="A2243" s="189" t="s">
        <v>2876</v>
      </c>
      <c r="B2243" s="216">
        <v>25400</v>
      </c>
      <c r="C2243" s="40" t="s">
        <v>2923</v>
      </c>
      <c r="D2243" s="216">
        <v>931240</v>
      </c>
      <c r="E2243" s="40" t="s">
        <v>104</v>
      </c>
      <c r="F2243" s="216" t="s">
        <v>1377</v>
      </c>
      <c r="G2243" s="40" t="s">
        <v>1377</v>
      </c>
      <c r="H2243" s="216">
        <v>527670</v>
      </c>
      <c r="I2243" s="328" t="s">
        <v>2855</v>
      </c>
      <c r="J2243" s="61">
        <v>931104</v>
      </c>
      <c r="K2243" s="63" t="s">
        <v>1766</v>
      </c>
      <c r="L2243" s="215" t="s">
        <v>104</v>
      </c>
      <c r="M2243" s="325" t="s">
        <v>2130</v>
      </c>
      <c r="P2243" s="189" t="s">
        <v>833</v>
      </c>
      <c r="Q2243" s="63" t="s">
        <v>47</v>
      </c>
      <c r="R2243" s="215" t="s">
        <v>507</v>
      </c>
    </row>
    <row r="2244" spans="1:18">
      <c r="A2244" s="189" t="s">
        <v>2594</v>
      </c>
      <c r="B2244" s="216">
        <v>25400</v>
      </c>
      <c r="C2244" s="40" t="s">
        <v>2923</v>
      </c>
      <c r="D2244" s="216">
        <v>931400</v>
      </c>
      <c r="E2244" s="40" t="s">
        <v>2934</v>
      </c>
      <c r="F2244" s="216" t="s">
        <v>1377</v>
      </c>
      <c r="G2244" s="40" t="s">
        <v>1377</v>
      </c>
      <c r="H2244" s="216">
        <v>527670</v>
      </c>
      <c r="I2244" s="328" t="s">
        <v>2855</v>
      </c>
      <c r="J2244" s="61">
        <v>931104</v>
      </c>
      <c r="K2244" s="63" t="s">
        <v>1524</v>
      </c>
      <c r="L2244" s="215" t="s">
        <v>1913</v>
      </c>
      <c r="M2244" s="325" t="s">
        <v>2130</v>
      </c>
      <c r="P2244" s="189" t="s">
        <v>834</v>
      </c>
      <c r="Q2244" s="63" t="s">
        <v>47</v>
      </c>
      <c r="R2244" s="215" t="s">
        <v>507</v>
      </c>
    </row>
    <row r="2245" spans="1:18">
      <c r="A2245" s="189" t="s">
        <v>2856</v>
      </c>
      <c r="B2245" s="216">
        <v>25420</v>
      </c>
      <c r="C2245" s="40" t="s">
        <v>449</v>
      </c>
      <c r="D2245" s="216">
        <v>931401</v>
      </c>
      <c r="E2245" s="40" t="s">
        <v>2950</v>
      </c>
      <c r="F2245" s="216"/>
      <c r="G2245" s="40" t="s">
        <v>1377</v>
      </c>
      <c r="H2245" s="216">
        <v>527670</v>
      </c>
      <c r="I2245" s="328" t="s">
        <v>2855</v>
      </c>
      <c r="J2245" s="61">
        <v>931180</v>
      </c>
      <c r="K2245" s="63" t="s">
        <v>449</v>
      </c>
      <c r="L2245" s="215" t="s">
        <v>503</v>
      </c>
      <c r="M2245" s="325" t="s">
        <v>2130</v>
      </c>
      <c r="P2245" s="189" t="s">
        <v>1431</v>
      </c>
      <c r="Q2245" s="63" t="s">
        <v>47</v>
      </c>
      <c r="R2245" s="215" t="s">
        <v>507</v>
      </c>
    </row>
    <row r="2246" spans="1:18">
      <c r="A2246" s="189" t="s">
        <v>1585</v>
      </c>
      <c r="B2246" s="216">
        <v>25400</v>
      </c>
      <c r="C2246" s="40" t="s">
        <v>2923</v>
      </c>
      <c r="D2246" s="216">
        <v>931301</v>
      </c>
      <c r="E2246" s="40" t="s">
        <v>2933</v>
      </c>
      <c r="F2246" s="216" t="s">
        <v>1505</v>
      </c>
      <c r="G2246" s="40" t="s">
        <v>1377</v>
      </c>
      <c r="H2246" s="216">
        <v>535220</v>
      </c>
      <c r="I2246" s="328" t="s">
        <v>495</v>
      </c>
      <c r="J2246" s="61">
        <v>931104</v>
      </c>
      <c r="K2246" s="63" t="s">
        <v>23</v>
      </c>
      <c r="L2246" s="215" t="s">
        <v>433</v>
      </c>
      <c r="M2246" s="218" t="s">
        <v>2134</v>
      </c>
      <c r="P2246" s="189" t="s">
        <v>1814</v>
      </c>
      <c r="Q2246" s="63" t="s">
        <v>47</v>
      </c>
      <c r="R2246" s="215" t="s">
        <v>507</v>
      </c>
    </row>
    <row r="2247" spans="1:18">
      <c r="A2247" s="189" t="s">
        <v>1406</v>
      </c>
      <c r="B2247" s="216">
        <v>25400</v>
      </c>
      <c r="C2247" s="40" t="s">
        <v>2923</v>
      </c>
      <c r="D2247" s="216">
        <v>931400</v>
      </c>
      <c r="E2247" s="40" t="s">
        <v>2934</v>
      </c>
      <c r="F2247" s="216" t="s">
        <v>1407</v>
      </c>
      <c r="G2247" s="40" t="s">
        <v>1377</v>
      </c>
      <c r="H2247" s="216">
        <v>535220</v>
      </c>
      <c r="I2247" s="328" t="s">
        <v>495</v>
      </c>
      <c r="J2247" s="61">
        <v>931104</v>
      </c>
      <c r="K2247" s="63" t="s">
        <v>1524</v>
      </c>
      <c r="L2247" s="215" t="s">
        <v>1913</v>
      </c>
      <c r="M2247" s="218" t="s">
        <v>2134</v>
      </c>
      <c r="P2247" s="189" t="s">
        <v>1810</v>
      </c>
      <c r="Q2247" s="63" t="s">
        <v>47</v>
      </c>
      <c r="R2247" s="215" t="s">
        <v>507</v>
      </c>
    </row>
    <row r="2248" spans="1:18">
      <c r="A2248" s="189" t="s">
        <v>1345</v>
      </c>
      <c r="B2248" s="216">
        <v>25400</v>
      </c>
      <c r="C2248" s="40" t="s">
        <v>2923</v>
      </c>
      <c r="D2248" s="216">
        <v>931400</v>
      </c>
      <c r="E2248" s="40" t="s">
        <v>2934</v>
      </c>
      <c r="F2248" s="216"/>
      <c r="G2248" s="40" t="s">
        <v>1377</v>
      </c>
      <c r="H2248" s="216">
        <v>535220</v>
      </c>
      <c r="I2248" s="328" t="s">
        <v>495</v>
      </c>
      <c r="J2248" s="61">
        <v>931104</v>
      </c>
      <c r="K2248" s="63" t="s">
        <v>1524</v>
      </c>
      <c r="L2248" s="215" t="s">
        <v>1913</v>
      </c>
      <c r="M2248" s="218" t="s">
        <v>2134</v>
      </c>
      <c r="P2248" s="189" t="s">
        <v>835</v>
      </c>
      <c r="Q2248" s="63" t="s">
        <v>47</v>
      </c>
      <c r="R2248" s="215" t="s">
        <v>507</v>
      </c>
    </row>
    <row r="2249" spans="1:18">
      <c r="A2249" s="189" t="s">
        <v>845</v>
      </c>
      <c r="B2249" s="216">
        <v>25550</v>
      </c>
      <c r="C2249" s="40" t="s">
        <v>2955</v>
      </c>
      <c r="D2249" s="216">
        <v>931101</v>
      </c>
      <c r="E2249" s="40" t="s">
        <v>2956</v>
      </c>
      <c r="F2249" s="216"/>
      <c r="G2249" s="40" t="s">
        <v>1377</v>
      </c>
      <c r="H2249" s="216">
        <v>520320</v>
      </c>
      <c r="I2249" s="328" t="s">
        <v>51</v>
      </c>
      <c r="J2249" s="61">
        <v>931101</v>
      </c>
      <c r="K2249" s="63" t="s">
        <v>47</v>
      </c>
      <c r="L2249" s="215" t="s">
        <v>443</v>
      </c>
      <c r="M2249" s="218" t="s">
        <v>30</v>
      </c>
      <c r="P2249" s="189" t="s">
        <v>2267</v>
      </c>
      <c r="Q2249" s="63" t="s">
        <v>47</v>
      </c>
      <c r="R2249" s="215" t="s">
        <v>507</v>
      </c>
    </row>
    <row r="2250" spans="1:18">
      <c r="A2250" s="189" t="s">
        <v>800</v>
      </c>
      <c r="B2250" s="216">
        <v>25540</v>
      </c>
      <c r="C2250" s="40" t="s">
        <v>442</v>
      </c>
      <c r="D2250" s="216">
        <v>931116</v>
      </c>
      <c r="E2250" s="40" t="s">
        <v>442</v>
      </c>
      <c r="F2250" s="216"/>
      <c r="G2250" s="40" t="s">
        <v>1377</v>
      </c>
      <c r="H2250" s="216">
        <v>520320</v>
      </c>
      <c r="I2250" s="328" t="s">
        <v>51</v>
      </c>
      <c r="J2250" s="61">
        <v>931116</v>
      </c>
      <c r="K2250" s="63" t="s">
        <v>47</v>
      </c>
      <c r="L2250" s="215" t="s">
        <v>442</v>
      </c>
      <c r="M2250" s="218" t="s">
        <v>30</v>
      </c>
      <c r="P2250" s="189" t="s">
        <v>841</v>
      </c>
      <c r="Q2250" s="63" t="s">
        <v>47</v>
      </c>
      <c r="R2250" s="215" t="s">
        <v>507</v>
      </c>
    </row>
    <row r="2251" spans="1:18">
      <c r="A2251" s="189" t="s">
        <v>132</v>
      </c>
      <c r="B2251" s="216">
        <v>25400</v>
      </c>
      <c r="C2251" s="40" t="s">
        <v>2923</v>
      </c>
      <c r="D2251" s="216">
        <v>931119</v>
      </c>
      <c r="E2251" s="40" t="s">
        <v>23</v>
      </c>
      <c r="F2251" s="216" t="s">
        <v>521</v>
      </c>
      <c r="G2251" s="40" t="s">
        <v>2924</v>
      </c>
      <c r="H2251" s="216">
        <v>520320</v>
      </c>
      <c r="I2251" s="328" t="s">
        <v>51</v>
      </c>
      <c r="J2251" s="61">
        <v>931104</v>
      </c>
      <c r="K2251" s="63" t="s">
        <v>23</v>
      </c>
      <c r="L2251" s="215" t="s">
        <v>435</v>
      </c>
      <c r="M2251" s="218" t="s">
        <v>30</v>
      </c>
      <c r="P2251" s="189" t="s">
        <v>1820</v>
      </c>
      <c r="Q2251" s="63" t="s">
        <v>47</v>
      </c>
      <c r="R2251" s="215" t="s">
        <v>507</v>
      </c>
    </row>
    <row r="2252" spans="1:18">
      <c r="A2252" s="189" t="s">
        <v>159</v>
      </c>
      <c r="B2252" s="216">
        <v>25400</v>
      </c>
      <c r="C2252" s="40" t="s">
        <v>2923</v>
      </c>
      <c r="D2252" s="216">
        <v>931119</v>
      </c>
      <c r="E2252" s="40" t="s">
        <v>23</v>
      </c>
      <c r="F2252" s="216" t="s">
        <v>522</v>
      </c>
      <c r="G2252" s="40" t="s">
        <v>2925</v>
      </c>
      <c r="H2252" s="216">
        <v>520320</v>
      </c>
      <c r="I2252" s="328" t="s">
        <v>51</v>
      </c>
      <c r="J2252" s="61">
        <v>931104</v>
      </c>
      <c r="K2252" s="63" t="s">
        <v>23</v>
      </c>
      <c r="L2252" s="215" t="s">
        <v>436</v>
      </c>
      <c r="M2252" s="218" t="s">
        <v>30</v>
      </c>
      <c r="P2252" t="s">
        <v>3040</v>
      </c>
      <c r="Q2252" s="65" t="s">
        <v>47</v>
      </c>
      <c r="R2252" s="65" t="s">
        <v>507</v>
      </c>
    </row>
    <row r="2253" spans="1:18">
      <c r="A2253" s="189" t="s">
        <v>207</v>
      </c>
      <c r="B2253" s="216">
        <v>25400</v>
      </c>
      <c r="C2253" s="40" t="s">
        <v>2923</v>
      </c>
      <c r="D2253" s="216">
        <v>931119</v>
      </c>
      <c r="E2253" s="40" t="s">
        <v>23</v>
      </c>
      <c r="F2253" s="216" t="s">
        <v>526</v>
      </c>
      <c r="G2253" s="40" t="s">
        <v>2926</v>
      </c>
      <c r="H2253" s="216">
        <v>520320</v>
      </c>
      <c r="I2253" s="328" t="s">
        <v>51</v>
      </c>
      <c r="J2253" s="61">
        <v>931104</v>
      </c>
      <c r="K2253" s="63" t="s">
        <v>23</v>
      </c>
      <c r="L2253" s="215" t="s">
        <v>439</v>
      </c>
      <c r="M2253" s="218" t="s">
        <v>30</v>
      </c>
      <c r="P2253" t="s">
        <v>3084</v>
      </c>
      <c r="Q2253" s="65" t="s">
        <v>47</v>
      </c>
      <c r="R2253" s="65" t="s">
        <v>507</v>
      </c>
    </row>
    <row r="2254" spans="1:18">
      <c r="A2254" s="189" t="s">
        <v>710</v>
      </c>
      <c r="B2254" s="216">
        <v>25400</v>
      </c>
      <c r="C2254" s="40" t="s">
        <v>2923</v>
      </c>
      <c r="D2254" s="216">
        <v>931119</v>
      </c>
      <c r="E2254" s="40" t="s">
        <v>23</v>
      </c>
      <c r="F2254" s="216"/>
      <c r="G2254" s="40" t="s">
        <v>1377</v>
      </c>
      <c r="H2254" s="216">
        <v>520320</v>
      </c>
      <c r="I2254" s="328" t="s">
        <v>51</v>
      </c>
      <c r="J2254" s="61">
        <v>931104</v>
      </c>
      <c r="K2254" s="63" t="s">
        <v>23</v>
      </c>
      <c r="L2254" s="215" t="s">
        <v>506</v>
      </c>
      <c r="M2254" s="218" t="s">
        <v>30</v>
      </c>
      <c r="P2254" t="s">
        <v>3105</v>
      </c>
      <c r="Q2254" s="65" t="s">
        <v>47</v>
      </c>
      <c r="R2254" s="65" t="s">
        <v>507</v>
      </c>
    </row>
    <row r="2255" spans="1:18">
      <c r="A2255" s="189" t="s">
        <v>2050</v>
      </c>
      <c r="B2255" s="216">
        <v>25400</v>
      </c>
      <c r="C2255" s="40" t="s">
        <v>2923</v>
      </c>
      <c r="D2255" s="216">
        <v>931119</v>
      </c>
      <c r="E2255" s="40" t="s">
        <v>23</v>
      </c>
      <c r="F2255" s="216" t="s">
        <v>527</v>
      </c>
      <c r="G2255" s="40" t="s">
        <v>2927</v>
      </c>
      <c r="H2255" s="216">
        <v>520320</v>
      </c>
      <c r="I2255" s="328" t="s">
        <v>51</v>
      </c>
      <c r="J2255" s="61">
        <v>931104</v>
      </c>
      <c r="K2255" s="63" t="s">
        <v>23</v>
      </c>
      <c r="L2255" s="215" t="s">
        <v>440</v>
      </c>
      <c r="M2255" s="218" t="s">
        <v>30</v>
      </c>
      <c r="P2255" t="s">
        <v>3120</v>
      </c>
      <c r="Q2255" s="65" t="s">
        <v>47</v>
      </c>
      <c r="R2255" s="65" t="s">
        <v>507</v>
      </c>
    </row>
    <row r="2256" spans="1:18">
      <c r="A2256" s="189" t="s">
        <v>193</v>
      </c>
      <c r="B2256" s="216">
        <v>25400</v>
      </c>
      <c r="C2256" s="40" t="s">
        <v>2923</v>
      </c>
      <c r="D2256" s="216">
        <v>931119</v>
      </c>
      <c r="E2256" s="40" t="s">
        <v>23</v>
      </c>
      <c r="F2256" s="216" t="s">
        <v>523</v>
      </c>
      <c r="G2256" s="40" t="s">
        <v>2928</v>
      </c>
      <c r="H2256" s="216">
        <v>520320</v>
      </c>
      <c r="I2256" s="328" t="s">
        <v>51</v>
      </c>
      <c r="J2256" s="61">
        <v>931104</v>
      </c>
      <c r="K2256" s="63" t="s">
        <v>23</v>
      </c>
      <c r="L2256" s="215" t="s">
        <v>437</v>
      </c>
      <c r="M2256" s="218" t="s">
        <v>30</v>
      </c>
      <c r="P2256" t="s">
        <v>3132</v>
      </c>
      <c r="Q2256" s="65" t="s">
        <v>47</v>
      </c>
      <c r="R2256" s="65" t="s">
        <v>507</v>
      </c>
    </row>
    <row r="2257" spans="1:18">
      <c r="A2257" s="189" t="s">
        <v>1498</v>
      </c>
      <c r="B2257" s="216">
        <v>25430</v>
      </c>
      <c r="C2257" s="40" t="s">
        <v>2951</v>
      </c>
      <c r="D2257" s="216">
        <v>931170</v>
      </c>
      <c r="E2257" s="40" t="s">
        <v>1515</v>
      </c>
      <c r="F2257" s="216" t="s">
        <v>512</v>
      </c>
      <c r="G2257" s="40" t="s">
        <v>2952</v>
      </c>
      <c r="H2257" s="216">
        <v>520320</v>
      </c>
      <c r="I2257" s="328" t="s">
        <v>51</v>
      </c>
      <c r="J2257" s="61">
        <v>931170</v>
      </c>
      <c r="K2257" s="63" t="s">
        <v>47</v>
      </c>
      <c r="L2257" s="215" t="s">
        <v>508</v>
      </c>
      <c r="M2257" s="218" t="s">
        <v>30</v>
      </c>
      <c r="P2257" t="s">
        <v>3160</v>
      </c>
      <c r="Q2257" s="65" t="s">
        <v>47</v>
      </c>
      <c r="R2257" s="65" t="s">
        <v>507</v>
      </c>
    </row>
    <row r="2258" spans="1:18">
      <c r="A2258" s="189" t="s">
        <v>1374</v>
      </c>
      <c r="B2258" s="216">
        <v>25430</v>
      </c>
      <c r="C2258" s="40" t="s">
        <v>2951</v>
      </c>
      <c r="D2258" s="216">
        <v>931170</v>
      </c>
      <c r="E2258" s="40" t="s">
        <v>1515</v>
      </c>
      <c r="F2258" s="216" t="s">
        <v>527</v>
      </c>
      <c r="G2258" s="40" t="s">
        <v>2927</v>
      </c>
      <c r="H2258" s="216">
        <v>520320</v>
      </c>
      <c r="I2258" s="328" t="s">
        <v>51</v>
      </c>
      <c r="J2258" s="61">
        <v>931170</v>
      </c>
      <c r="K2258" s="63" t="s">
        <v>47</v>
      </c>
      <c r="L2258" s="215" t="s">
        <v>508</v>
      </c>
      <c r="M2258" s="218" t="s">
        <v>30</v>
      </c>
      <c r="P2258" t="s">
        <v>3193</v>
      </c>
      <c r="Q2258" s="65" t="s">
        <v>47</v>
      </c>
      <c r="R2258" s="65" t="s">
        <v>507</v>
      </c>
    </row>
    <row r="2259" spans="1:18">
      <c r="A2259" s="189" t="s">
        <v>1109</v>
      </c>
      <c r="B2259" s="216">
        <v>25420</v>
      </c>
      <c r="C2259" s="40" t="s">
        <v>449</v>
      </c>
      <c r="D2259" s="216">
        <v>931180</v>
      </c>
      <c r="E2259" s="40" t="s">
        <v>449</v>
      </c>
      <c r="F2259" s="216"/>
      <c r="G2259" s="40" t="s">
        <v>1377</v>
      </c>
      <c r="H2259" s="216">
        <v>520320</v>
      </c>
      <c r="I2259" s="328" t="s">
        <v>51</v>
      </c>
      <c r="J2259" s="61">
        <v>931180</v>
      </c>
      <c r="K2259" s="63" t="s">
        <v>449</v>
      </c>
      <c r="L2259" s="215" t="s">
        <v>505</v>
      </c>
      <c r="M2259" s="218" t="s">
        <v>30</v>
      </c>
      <c r="P2259" t="s">
        <v>3222</v>
      </c>
      <c r="Q2259" s="65" t="s">
        <v>47</v>
      </c>
      <c r="R2259" s="65" t="s">
        <v>507</v>
      </c>
    </row>
    <row r="2260" spans="1:18">
      <c r="A2260" s="189" t="s">
        <v>1068</v>
      </c>
      <c r="B2260" s="216">
        <v>25420</v>
      </c>
      <c r="C2260" s="40" t="s">
        <v>449</v>
      </c>
      <c r="D2260" s="216">
        <v>931182</v>
      </c>
      <c r="E2260" s="40" t="s">
        <v>1056</v>
      </c>
      <c r="F2260" s="216"/>
      <c r="G2260" s="40" t="s">
        <v>1377</v>
      </c>
      <c r="H2260" s="216">
        <v>520320</v>
      </c>
      <c r="I2260" s="328" t="s">
        <v>51</v>
      </c>
      <c r="J2260" s="61">
        <v>931180</v>
      </c>
      <c r="K2260" s="63" t="s">
        <v>449</v>
      </c>
      <c r="L2260" s="215" t="s">
        <v>1056</v>
      </c>
      <c r="M2260" s="218" t="s">
        <v>30</v>
      </c>
      <c r="P2260" t="s">
        <v>3245</v>
      </c>
      <c r="Q2260" s="65" t="s">
        <v>47</v>
      </c>
      <c r="R2260" s="65" t="s">
        <v>507</v>
      </c>
    </row>
    <row r="2261" spans="1:18">
      <c r="A2261" s="189" t="s">
        <v>1001</v>
      </c>
      <c r="B2261" s="216">
        <v>25400</v>
      </c>
      <c r="C2261" s="40" t="s">
        <v>2923</v>
      </c>
      <c r="D2261" s="216">
        <v>931183</v>
      </c>
      <c r="E2261" s="40" t="s">
        <v>2929</v>
      </c>
      <c r="F2261" s="216"/>
      <c r="G2261" s="40" t="s">
        <v>1377</v>
      </c>
      <c r="H2261" s="216">
        <v>520320</v>
      </c>
      <c r="I2261" s="328" t="s">
        <v>51</v>
      </c>
      <c r="J2261" s="61">
        <v>931104</v>
      </c>
      <c r="K2261" s="63" t="s">
        <v>1766</v>
      </c>
      <c r="L2261" s="215" t="s">
        <v>1775</v>
      </c>
      <c r="M2261" s="218" t="s">
        <v>30</v>
      </c>
      <c r="P2261" t="s">
        <v>3316</v>
      </c>
      <c r="Q2261" s="65" t="s">
        <v>47</v>
      </c>
      <c r="R2261" s="65" t="s">
        <v>507</v>
      </c>
    </row>
    <row r="2262" spans="1:18">
      <c r="A2262" s="189" t="s">
        <v>1044</v>
      </c>
      <c r="B2262" s="216">
        <v>25420</v>
      </c>
      <c r="C2262" s="40" t="s">
        <v>449</v>
      </c>
      <c r="D2262" s="216">
        <v>931186</v>
      </c>
      <c r="E2262" s="40" t="s">
        <v>504</v>
      </c>
      <c r="F2262" s="216"/>
      <c r="G2262" s="40" t="s">
        <v>1377</v>
      </c>
      <c r="H2262" s="216">
        <v>520320</v>
      </c>
      <c r="I2262" s="328" t="s">
        <v>51</v>
      </c>
      <c r="J2262" s="61">
        <v>931180</v>
      </c>
      <c r="K2262" s="63" t="s">
        <v>449</v>
      </c>
      <c r="L2262" s="215" t="s">
        <v>504</v>
      </c>
      <c r="M2262" s="218" t="s">
        <v>30</v>
      </c>
      <c r="P2262" t="s">
        <v>3328</v>
      </c>
      <c r="Q2262" s="65" t="s">
        <v>47</v>
      </c>
      <c r="R2262" s="65" t="s">
        <v>507</v>
      </c>
    </row>
    <row r="2263" spans="1:18">
      <c r="A2263" s="189" t="s">
        <v>1298</v>
      </c>
      <c r="B2263" s="216">
        <v>25420</v>
      </c>
      <c r="C2263" s="40" t="s">
        <v>449</v>
      </c>
      <c r="D2263" s="216">
        <v>931189</v>
      </c>
      <c r="E2263" s="40" t="s">
        <v>502</v>
      </c>
      <c r="F2263" s="216"/>
      <c r="G2263" s="40" t="s">
        <v>1377</v>
      </c>
      <c r="H2263" s="216">
        <v>520320</v>
      </c>
      <c r="I2263" s="328" t="s">
        <v>51</v>
      </c>
      <c r="J2263" s="61">
        <v>931180</v>
      </c>
      <c r="K2263" s="63" t="s">
        <v>449</v>
      </c>
      <c r="L2263" s="215" t="s">
        <v>502</v>
      </c>
      <c r="M2263" s="218" t="s">
        <v>30</v>
      </c>
      <c r="P2263" t="s">
        <v>3342</v>
      </c>
      <c r="Q2263" s="65" t="s">
        <v>47</v>
      </c>
      <c r="R2263" s="65" t="s">
        <v>507</v>
      </c>
    </row>
    <row r="2264" spans="1:18">
      <c r="A2264" s="189" t="s">
        <v>635</v>
      </c>
      <c r="B2264" s="216">
        <v>25400</v>
      </c>
      <c r="C2264" s="40" t="s">
        <v>2923</v>
      </c>
      <c r="D2264" s="216">
        <v>931200</v>
      </c>
      <c r="E2264" s="40" t="s">
        <v>2930</v>
      </c>
      <c r="F2264" s="216"/>
      <c r="G2264" s="40" t="s">
        <v>1377</v>
      </c>
      <c r="H2264" s="216">
        <v>520320</v>
      </c>
      <c r="I2264" s="328" t="s">
        <v>51</v>
      </c>
      <c r="J2264" s="61">
        <v>931104</v>
      </c>
      <c r="K2264" s="63" t="s">
        <v>450</v>
      </c>
      <c r="L2264" s="215" t="s">
        <v>1776</v>
      </c>
      <c r="M2264" s="218" t="s">
        <v>30</v>
      </c>
      <c r="P2264" t="s">
        <v>3392</v>
      </c>
      <c r="Q2264" s="65" t="s">
        <v>47</v>
      </c>
      <c r="R2264" s="65" t="s">
        <v>507</v>
      </c>
    </row>
    <row r="2265" spans="1:18">
      <c r="A2265" s="189" t="s">
        <v>2098</v>
      </c>
      <c r="B2265" s="216">
        <v>25400</v>
      </c>
      <c r="C2265" s="40" t="s">
        <v>2923</v>
      </c>
      <c r="D2265" s="216">
        <v>931205</v>
      </c>
      <c r="E2265" s="40" t="s">
        <v>2237</v>
      </c>
      <c r="F2265" s="216"/>
      <c r="G2265" s="40" t="s">
        <v>1377</v>
      </c>
      <c r="H2265" s="216">
        <v>520320</v>
      </c>
      <c r="I2265" s="328" t="s">
        <v>51</v>
      </c>
      <c r="J2265" s="61">
        <v>931104</v>
      </c>
      <c r="K2265" s="63" t="s">
        <v>449</v>
      </c>
      <c r="L2265" s="215" t="s">
        <v>2237</v>
      </c>
      <c r="M2265" s="218" t="s">
        <v>30</v>
      </c>
      <c r="P2265" t="s">
        <v>3415</v>
      </c>
      <c r="Q2265" s="65" t="s">
        <v>47</v>
      </c>
      <c r="R2265" s="65" t="s">
        <v>507</v>
      </c>
    </row>
    <row r="2266" spans="1:18">
      <c r="A2266" s="189" t="s">
        <v>2837</v>
      </c>
      <c r="B2266" s="357">
        <v>25400</v>
      </c>
      <c r="C2266" s="40" t="s">
        <v>2923</v>
      </c>
      <c r="D2266" s="357">
        <v>931205</v>
      </c>
      <c r="E2266" s="40" t="s">
        <v>2237</v>
      </c>
      <c r="F2266" s="357" t="s">
        <v>2140</v>
      </c>
      <c r="G2266" s="40" t="s">
        <v>2946</v>
      </c>
      <c r="H2266" s="357">
        <v>520320</v>
      </c>
      <c r="I2266" s="328" t="s">
        <v>51</v>
      </c>
      <c r="J2266" s="51">
        <v>931104</v>
      </c>
      <c r="K2266" s="353" t="s">
        <v>449</v>
      </c>
      <c r="L2266" s="355" t="s">
        <v>2237</v>
      </c>
      <c r="M2266" s="218" t="s">
        <v>30</v>
      </c>
      <c r="P2266" s="189" t="s">
        <v>1199</v>
      </c>
      <c r="Q2266" s="63" t="s">
        <v>47</v>
      </c>
      <c r="R2266" s="215" t="s">
        <v>509</v>
      </c>
    </row>
    <row r="2267" spans="1:18">
      <c r="A2267" s="189" t="s">
        <v>1027</v>
      </c>
      <c r="B2267" s="216">
        <v>25400</v>
      </c>
      <c r="C2267" s="40" t="s">
        <v>2923</v>
      </c>
      <c r="D2267" s="216">
        <v>931210</v>
      </c>
      <c r="E2267" s="40" t="s">
        <v>510</v>
      </c>
      <c r="F2267" s="216"/>
      <c r="G2267" s="40" t="s">
        <v>1377</v>
      </c>
      <c r="H2267" s="216">
        <v>520320</v>
      </c>
      <c r="I2267" s="328" t="s">
        <v>51</v>
      </c>
      <c r="J2267" s="61">
        <v>931104</v>
      </c>
      <c r="K2267" s="63" t="s">
        <v>450</v>
      </c>
      <c r="L2267" s="215" t="s">
        <v>510</v>
      </c>
      <c r="M2267" s="218" t="s">
        <v>30</v>
      </c>
      <c r="P2267" t="s">
        <v>3460</v>
      </c>
      <c r="Q2267" s="65" t="s">
        <v>47</v>
      </c>
      <c r="R2267" s="65" t="s">
        <v>509</v>
      </c>
    </row>
    <row r="2268" spans="1:18">
      <c r="A2268" s="189" t="s">
        <v>541</v>
      </c>
      <c r="B2268" s="216">
        <v>25400</v>
      </c>
      <c r="C2268" s="40" t="s">
        <v>2923</v>
      </c>
      <c r="D2268" s="216">
        <v>931220</v>
      </c>
      <c r="E2268" s="40" t="s">
        <v>529</v>
      </c>
      <c r="F2268" s="216"/>
      <c r="G2268" s="40" t="s">
        <v>1377</v>
      </c>
      <c r="H2268" s="216">
        <v>520320</v>
      </c>
      <c r="I2268" s="328" t="s">
        <v>51</v>
      </c>
      <c r="J2268" s="61">
        <v>931104</v>
      </c>
      <c r="K2268" s="63" t="s">
        <v>1766</v>
      </c>
      <c r="L2268" s="215" t="s">
        <v>117</v>
      </c>
      <c r="M2268" s="218" t="s">
        <v>30</v>
      </c>
      <c r="P2268" s="189" t="s">
        <v>3021</v>
      </c>
      <c r="Q2268" s="316" t="s">
        <v>450</v>
      </c>
      <c r="R2268" s="317" t="s">
        <v>1643</v>
      </c>
    </row>
    <row r="2269" spans="1:18">
      <c r="A2269" s="189" t="s">
        <v>2267</v>
      </c>
      <c r="B2269" s="216">
        <v>25400</v>
      </c>
      <c r="C2269" s="40" t="s">
        <v>2923</v>
      </c>
      <c r="D2269" s="216">
        <v>931230</v>
      </c>
      <c r="E2269" s="40" t="s">
        <v>2931</v>
      </c>
      <c r="F2269" s="216" t="s">
        <v>1377</v>
      </c>
      <c r="G2269" s="40" t="s">
        <v>1377</v>
      </c>
      <c r="H2269" s="216">
        <v>520320</v>
      </c>
      <c r="I2269" s="328" t="s">
        <v>51</v>
      </c>
      <c r="J2269" s="61">
        <v>931104</v>
      </c>
      <c r="K2269" s="63" t="s">
        <v>47</v>
      </c>
      <c r="L2269" s="215" t="s">
        <v>507</v>
      </c>
      <c r="M2269" s="218" t="s">
        <v>30</v>
      </c>
      <c r="P2269" s="189" t="s">
        <v>1887</v>
      </c>
      <c r="Q2269" s="316" t="s">
        <v>450</v>
      </c>
      <c r="R2269" s="317" t="s">
        <v>1643</v>
      </c>
    </row>
    <row r="2270" spans="1:18">
      <c r="A2270" s="189" t="s">
        <v>572</v>
      </c>
      <c r="B2270" s="216">
        <v>25400</v>
      </c>
      <c r="C2270" s="40" t="s">
        <v>2923</v>
      </c>
      <c r="D2270" s="216">
        <v>931235</v>
      </c>
      <c r="E2270" s="40" t="s">
        <v>46</v>
      </c>
      <c r="F2270" s="216"/>
      <c r="G2270" s="40" t="s">
        <v>1377</v>
      </c>
      <c r="H2270" s="216">
        <v>520320</v>
      </c>
      <c r="I2270" s="328" t="s">
        <v>51</v>
      </c>
      <c r="J2270" s="61">
        <v>931104</v>
      </c>
      <c r="K2270" s="63" t="s">
        <v>1766</v>
      </c>
      <c r="L2270" s="215" t="s">
        <v>46</v>
      </c>
      <c r="M2270" s="218" t="s">
        <v>30</v>
      </c>
      <c r="P2270" s="189" t="s">
        <v>2359</v>
      </c>
      <c r="Q2270" s="316" t="s">
        <v>450</v>
      </c>
      <c r="R2270" s="317" t="s">
        <v>1643</v>
      </c>
    </row>
    <row r="2271" spans="1:18">
      <c r="A2271" s="189" t="s">
        <v>1285</v>
      </c>
      <c r="B2271" s="216">
        <v>25400</v>
      </c>
      <c r="C2271" s="40" t="s">
        <v>2923</v>
      </c>
      <c r="D2271" s="216">
        <v>931240</v>
      </c>
      <c r="E2271" s="40" t="s">
        <v>104</v>
      </c>
      <c r="F2271" s="216"/>
      <c r="G2271" s="40" t="s">
        <v>1377</v>
      </c>
      <c r="H2271" s="216">
        <v>520320</v>
      </c>
      <c r="I2271" s="328" t="s">
        <v>51</v>
      </c>
      <c r="J2271" s="61">
        <v>931104</v>
      </c>
      <c r="K2271" s="63" t="s">
        <v>1766</v>
      </c>
      <c r="L2271" s="215" t="s">
        <v>104</v>
      </c>
      <c r="M2271" s="218" t="s">
        <v>30</v>
      </c>
      <c r="P2271" s="189" t="s">
        <v>2515</v>
      </c>
      <c r="Q2271" s="316" t="s">
        <v>450</v>
      </c>
      <c r="R2271" s="317" t="s">
        <v>1643</v>
      </c>
    </row>
    <row r="2272" spans="1:18">
      <c r="A2272" s="189" t="s">
        <v>1286</v>
      </c>
      <c r="B2272" s="216">
        <v>25400</v>
      </c>
      <c r="C2272" s="40" t="s">
        <v>2923</v>
      </c>
      <c r="D2272" s="216">
        <v>931245</v>
      </c>
      <c r="E2272" s="40" t="s">
        <v>429</v>
      </c>
      <c r="F2272" s="216"/>
      <c r="G2272" s="40" t="s">
        <v>1377</v>
      </c>
      <c r="H2272" s="216">
        <v>520320</v>
      </c>
      <c r="I2272" s="328" t="s">
        <v>51</v>
      </c>
      <c r="J2272" s="61">
        <v>931104</v>
      </c>
      <c r="K2272" s="63" t="s">
        <v>1766</v>
      </c>
      <c r="L2272" s="215" t="s">
        <v>429</v>
      </c>
      <c r="M2272" s="218" t="s">
        <v>30</v>
      </c>
      <c r="P2272" s="189" t="s">
        <v>1675</v>
      </c>
      <c r="Q2272" s="316" t="s">
        <v>450</v>
      </c>
      <c r="R2272" s="317" t="s">
        <v>1643</v>
      </c>
    </row>
    <row r="2273" spans="1:18">
      <c r="A2273" s="189" t="s">
        <v>1744</v>
      </c>
      <c r="B2273" s="216">
        <v>25400</v>
      </c>
      <c r="C2273" s="40" t="s">
        <v>2923</v>
      </c>
      <c r="D2273" s="216">
        <v>931245</v>
      </c>
      <c r="E2273" s="40" t="s">
        <v>429</v>
      </c>
      <c r="F2273" s="216" t="s">
        <v>524</v>
      </c>
      <c r="G2273" s="40" t="s">
        <v>2945</v>
      </c>
      <c r="H2273" s="216">
        <v>520320</v>
      </c>
      <c r="I2273" s="328" t="s">
        <v>51</v>
      </c>
      <c r="J2273" s="61">
        <v>931104</v>
      </c>
      <c r="K2273" s="63" t="s">
        <v>1766</v>
      </c>
      <c r="L2273" s="215" t="s">
        <v>429</v>
      </c>
      <c r="M2273" s="218" t="s">
        <v>30</v>
      </c>
      <c r="P2273" s="189" t="s">
        <v>2848</v>
      </c>
      <c r="Q2273" s="353" t="s">
        <v>450</v>
      </c>
      <c r="R2273" s="355" t="s">
        <v>1643</v>
      </c>
    </row>
    <row r="2274" spans="1:18">
      <c r="A2274" s="189" t="s">
        <v>1287</v>
      </c>
      <c r="B2274" s="216">
        <v>25400</v>
      </c>
      <c r="C2274" s="40" t="s">
        <v>2923</v>
      </c>
      <c r="D2274" s="216">
        <v>931250</v>
      </c>
      <c r="E2274" s="40" t="s">
        <v>430</v>
      </c>
      <c r="F2274" s="216"/>
      <c r="G2274" s="40" t="s">
        <v>1377</v>
      </c>
      <c r="H2274" s="216">
        <v>520320</v>
      </c>
      <c r="I2274" s="328" t="s">
        <v>51</v>
      </c>
      <c r="J2274" s="61">
        <v>931104</v>
      </c>
      <c r="K2274" s="63" t="s">
        <v>1766</v>
      </c>
      <c r="L2274" s="215" t="s">
        <v>430</v>
      </c>
      <c r="M2274" s="218" t="s">
        <v>30</v>
      </c>
      <c r="P2274" s="189" t="s">
        <v>1707</v>
      </c>
      <c r="Q2274" s="316" t="s">
        <v>450</v>
      </c>
      <c r="R2274" s="317" t="s">
        <v>1643</v>
      </c>
    </row>
    <row r="2275" spans="1:18">
      <c r="A2275" s="189" t="s">
        <v>1288</v>
      </c>
      <c r="B2275" s="216">
        <v>25400</v>
      </c>
      <c r="C2275" s="40" t="s">
        <v>2923</v>
      </c>
      <c r="D2275" s="216">
        <v>931260</v>
      </c>
      <c r="E2275" s="40" t="s">
        <v>115</v>
      </c>
      <c r="F2275" s="216"/>
      <c r="G2275" s="40" t="s">
        <v>1377</v>
      </c>
      <c r="H2275" s="216">
        <v>520320</v>
      </c>
      <c r="I2275" s="328" t="s">
        <v>51</v>
      </c>
      <c r="J2275" s="61">
        <v>931104</v>
      </c>
      <c r="K2275" s="63" t="s">
        <v>1766</v>
      </c>
      <c r="L2275" s="215" t="s">
        <v>115</v>
      </c>
      <c r="M2275" s="218" t="s">
        <v>30</v>
      </c>
      <c r="P2275" s="189" t="s">
        <v>1879</v>
      </c>
      <c r="Q2275" s="316" t="s">
        <v>450</v>
      </c>
      <c r="R2275" s="317" t="s">
        <v>1643</v>
      </c>
    </row>
    <row r="2276" spans="1:18">
      <c r="A2276" s="189" t="s">
        <v>1499</v>
      </c>
      <c r="B2276" s="216">
        <v>25400</v>
      </c>
      <c r="C2276" s="40" t="s">
        <v>2923</v>
      </c>
      <c r="D2276" s="216">
        <v>931265</v>
      </c>
      <c r="E2276" s="40" t="s">
        <v>2932</v>
      </c>
      <c r="F2276" s="216"/>
      <c r="G2276" s="40" t="s">
        <v>1377</v>
      </c>
      <c r="H2276" s="216">
        <v>520320</v>
      </c>
      <c r="I2276" s="328" t="s">
        <v>51</v>
      </c>
      <c r="J2276" s="61">
        <v>931104</v>
      </c>
      <c r="K2276" s="63" t="s">
        <v>1766</v>
      </c>
      <c r="L2276" s="215" t="s">
        <v>1339</v>
      </c>
      <c r="M2276" s="218" t="s">
        <v>30</v>
      </c>
      <c r="P2276" s="189" t="s">
        <v>1674</v>
      </c>
      <c r="Q2276" s="316" t="s">
        <v>450</v>
      </c>
      <c r="R2276" s="317" t="s">
        <v>1643</v>
      </c>
    </row>
    <row r="2277" spans="1:18">
      <c r="A2277" s="189" t="s">
        <v>331</v>
      </c>
      <c r="B2277" s="216">
        <v>25400</v>
      </c>
      <c r="C2277" s="40" t="s">
        <v>2923</v>
      </c>
      <c r="D2277" s="216">
        <v>931400</v>
      </c>
      <c r="E2277" s="40" t="s">
        <v>2934</v>
      </c>
      <c r="F2277" s="216" t="s">
        <v>518</v>
      </c>
      <c r="G2277" s="40" t="s">
        <v>2935</v>
      </c>
      <c r="H2277" s="216">
        <v>520320</v>
      </c>
      <c r="I2277" s="328" t="s">
        <v>51</v>
      </c>
      <c r="J2277" s="61">
        <v>931104</v>
      </c>
      <c r="K2277" s="63" t="s">
        <v>1524</v>
      </c>
      <c r="L2277" s="215" t="s">
        <v>326</v>
      </c>
      <c r="M2277" s="218" t="s">
        <v>30</v>
      </c>
      <c r="P2277" s="189" t="s">
        <v>1673</v>
      </c>
      <c r="Q2277" s="316" t="s">
        <v>450</v>
      </c>
      <c r="R2277" s="317" t="s">
        <v>1643</v>
      </c>
    </row>
    <row r="2278" spans="1:18">
      <c r="A2278" s="189" t="s">
        <v>319</v>
      </c>
      <c r="B2278" s="216">
        <v>25400</v>
      </c>
      <c r="C2278" s="40" t="s">
        <v>2923</v>
      </c>
      <c r="D2278" s="216">
        <v>931400</v>
      </c>
      <c r="E2278" s="40" t="s">
        <v>2934</v>
      </c>
      <c r="F2278" s="216" t="s">
        <v>517</v>
      </c>
      <c r="G2278" s="40" t="s">
        <v>2936</v>
      </c>
      <c r="H2278" s="216">
        <v>520320</v>
      </c>
      <c r="I2278" s="328" t="s">
        <v>51</v>
      </c>
      <c r="J2278" s="61">
        <v>931104</v>
      </c>
      <c r="K2278" s="63" t="s">
        <v>1524</v>
      </c>
      <c r="L2278" s="215" t="s">
        <v>1224</v>
      </c>
      <c r="M2278" s="218" t="s">
        <v>30</v>
      </c>
      <c r="P2278" s="189" t="s">
        <v>2745</v>
      </c>
      <c r="Q2278" s="316" t="s">
        <v>450</v>
      </c>
      <c r="R2278" s="317" t="s">
        <v>1643</v>
      </c>
    </row>
    <row r="2279" spans="1:18">
      <c r="A2279" s="189" t="s">
        <v>299</v>
      </c>
      <c r="B2279" s="216">
        <v>25400</v>
      </c>
      <c r="C2279" s="40" t="s">
        <v>2923</v>
      </c>
      <c r="D2279" s="216">
        <v>931400</v>
      </c>
      <c r="E2279" s="40" t="s">
        <v>2934</v>
      </c>
      <c r="F2279" s="216" t="s">
        <v>514</v>
      </c>
      <c r="G2279" s="40" t="s">
        <v>2838</v>
      </c>
      <c r="H2279" s="216">
        <v>520320</v>
      </c>
      <c r="I2279" s="328" t="s">
        <v>51</v>
      </c>
      <c r="J2279" s="61">
        <v>931104</v>
      </c>
      <c r="K2279" s="63" t="s">
        <v>1524</v>
      </c>
      <c r="L2279" s="397" t="s">
        <v>295</v>
      </c>
      <c r="M2279" s="218" t="s">
        <v>30</v>
      </c>
      <c r="P2279" t="s">
        <v>3382</v>
      </c>
      <c r="Q2279" s="65" t="s">
        <v>450</v>
      </c>
      <c r="R2279" s="65" t="s">
        <v>1643</v>
      </c>
    </row>
    <row r="2280" spans="1:18">
      <c r="A2280" s="189" t="s">
        <v>237</v>
      </c>
      <c r="B2280" s="216">
        <v>25400</v>
      </c>
      <c r="C2280" s="40" t="s">
        <v>2923</v>
      </c>
      <c r="D2280" s="216">
        <v>931400</v>
      </c>
      <c r="E2280" s="40" t="s">
        <v>2934</v>
      </c>
      <c r="F2280" s="216" t="s">
        <v>515</v>
      </c>
      <c r="G2280" s="40" t="s">
        <v>2937</v>
      </c>
      <c r="H2280" s="216">
        <v>520320</v>
      </c>
      <c r="I2280" s="328" t="s">
        <v>51</v>
      </c>
      <c r="J2280" s="61">
        <v>931104</v>
      </c>
      <c r="K2280" s="63" t="s">
        <v>1524</v>
      </c>
      <c r="L2280" s="215" t="s">
        <v>445</v>
      </c>
      <c r="M2280" s="218" t="s">
        <v>30</v>
      </c>
      <c r="P2280" t="s">
        <v>3430</v>
      </c>
      <c r="Q2280" s="65" t="s">
        <v>450</v>
      </c>
      <c r="R2280" s="65" t="s">
        <v>1643</v>
      </c>
    </row>
    <row r="2281" spans="1:18">
      <c r="A2281" s="189" t="s">
        <v>273</v>
      </c>
      <c r="B2281" s="216">
        <v>25400</v>
      </c>
      <c r="C2281" s="40" t="s">
        <v>2923</v>
      </c>
      <c r="D2281" s="216">
        <v>931400</v>
      </c>
      <c r="E2281" s="40" t="s">
        <v>2934</v>
      </c>
      <c r="F2281" s="216" t="s">
        <v>513</v>
      </c>
      <c r="G2281" s="40" t="s">
        <v>2938</v>
      </c>
      <c r="H2281" s="216">
        <v>520320</v>
      </c>
      <c r="I2281" s="328" t="s">
        <v>51</v>
      </c>
      <c r="J2281" s="61">
        <v>931104</v>
      </c>
      <c r="K2281" s="63" t="s">
        <v>1524</v>
      </c>
      <c r="L2281" s="215" t="s">
        <v>446</v>
      </c>
      <c r="M2281" s="218" t="s">
        <v>30</v>
      </c>
      <c r="P2281" t="s">
        <v>3459</v>
      </c>
      <c r="Q2281" s="65" t="s">
        <v>450</v>
      </c>
      <c r="R2281" s="65" t="s">
        <v>1643</v>
      </c>
    </row>
    <row r="2282" spans="1:18">
      <c r="A2282" s="189" t="s">
        <v>362</v>
      </c>
      <c r="B2282" s="216">
        <v>25400</v>
      </c>
      <c r="C2282" s="40" t="s">
        <v>2923</v>
      </c>
      <c r="D2282" s="216">
        <v>931400</v>
      </c>
      <c r="E2282" s="40" t="s">
        <v>2934</v>
      </c>
      <c r="F2282" s="216" t="s">
        <v>519</v>
      </c>
      <c r="G2282" s="40" t="s">
        <v>2939</v>
      </c>
      <c r="H2282" s="216">
        <v>520320</v>
      </c>
      <c r="I2282" s="328" t="s">
        <v>51</v>
      </c>
      <c r="J2282" s="61">
        <v>931104</v>
      </c>
      <c r="K2282" s="63" t="s">
        <v>1524</v>
      </c>
      <c r="L2282" s="215" t="s">
        <v>359</v>
      </c>
      <c r="M2282" s="218" t="s">
        <v>30</v>
      </c>
      <c r="P2282" s="189" t="s">
        <v>2651</v>
      </c>
      <c r="Q2282" s="321" t="s">
        <v>450</v>
      </c>
      <c r="R2282" s="322" t="s">
        <v>1641</v>
      </c>
    </row>
    <row r="2283" spans="1:18">
      <c r="A2283" s="189" t="s">
        <v>969</v>
      </c>
      <c r="B2283" s="216">
        <v>25400</v>
      </c>
      <c r="C2283" s="40" t="s">
        <v>2923</v>
      </c>
      <c r="D2283" s="216">
        <v>931400</v>
      </c>
      <c r="E2283" s="40" t="s">
        <v>2934</v>
      </c>
      <c r="F2283" s="216"/>
      <c r="G2283" s="40" t="s">
        <v>1377</v>
      </c>
      <c r="H2283" s="216">
        <v>520320</v>
      </c>
      <c r="I2283" s="328" t="s">
        <v>51</v>
      </c>
      <c r="J2283" s="61">
        <v>931104</v>
      </c>
      <c r="K2283" s="63" t="s">
        <v>1524</v>
      </c>
      <c r="L2283" s="215" t="s">
        <v>1913</v>
      </c>
      <c r="M2283" s="218" t="s">
        <v>30</v>
      </c>
      <c r="P2283" s="189" t="s">
        <v>1855</v>
      </c>
      <c r="Q2283" s="321" t="s">
        <v>450</v>
      </c>
      <c r="R2283" s="322" t="s">
        <v>1641</v>
      </c>
    </row>
    <row r="2284" spans="1:18">
      <c r="A2284" s="189" t="s">
        <v>373</v>
      </c>
      <c r="B2284" s="216">
        <v>25400</v>
      </c>
      <c r="C2284" s="40" t="s">
        <v>2923</v>
      </c>
      <c r="D2284" s="216">
        <v>931400</v>
      </c>
      <c r="E2284" s="40" t="s">
        <v>2934</v>
      </c>
      <c r="F2284" s="216" t="s">
        <v>520</v>
      </c>
      <c r="G2284" s="40" t="s">
        <v>2940</v>
      </c>
      <c r="H2284" s="216">
        <v>520320</v>
      </c>
      <c r="I2284" s="328" t="s">
        <v>51</v>
      </c>
      <c r="J2284" s="61">
        <v>931104</v>
      </c>
      <c r="K2284" s="63" t="s">
        <v>1524</v>
      </c>
      <c r="L2284" s="215" t="s">
        <v>447</v>
      </c>
      <c r="M2284" s="218" t="s">
        <v>30</v>
      </c>
      <c r="P2284" s="189" t="s">
        <v>2513</v>
      </c>
      <c r="Q2284" s="321" t="s">
        <v>450</v>
      </c>
      <c r="R2284" s="322" t="s">
        <v>1641</v>
      </c>
    </row>
    <row r="2285" spans="1:18">
      <c r="A2285" s="189" t="s">
        <v>405</v>
      </c>
      <c r="B2285" s="216">
        <v>25400</v>
      </c>
      <c r="C2285" s="40" t="s">
        <v>2923</v>
      </c>
      <c r="D2285" s="216">
        <v>931400</v>
      </c>
      <c r="E2285" s="40" t="s">
        <v>2934</v>
      </c>
      <c r="F2285" s="216" t="s">
        <v>516</v>
      </c>
      <c r="G2285" s="40" t="s">
        <v>2944</v>
      </c>
      <c r="H2285" s="216">
        <v>520320</v>
      </c>
      <c r="I2285" s="328" t="s">
        <v>51</v>
      </c>
      <c r="J2285" s="61">
        <v>931104</v>
      </c>
      <c r="K2285" s="63" t="s">
        <v>1524</v>
      </c>
      <c r="L2285" s="215" t="s">
        <v>448</v>
      </c>
      <c r="M2285" s="218" t="s">
        <v>30</v>
      </c>
      <c r="P2285" s="189" t="s">
        <v>2514</v>
      </c>
      <c r="Q2285" s="321" t="s">
        <v>450</v>
      </c>
      <c r="R2285" s="322" t="s">
        <v>1641</v>
      </c>
    </row>
    <row r="2286" spans="1:18">
      <c r="A2286" s="189" t="s">
        <v>1299</v>
      </c>
      <c r="B2286" s="216">
        <v>25420</v>
      </c>
      <c r="C2286" s="40" t="s">
        <v>449</v>
      </c>
      <c r="D2286" s="216">
        <v>931401</v>
      </c>
      <c r="E2286" s="40" t="s">
        <v>2950</v>
      </c>
      <c r="F2286" s="216"/>
      <c r="G2286" s="40" t="s">
        <v>1377</v>
      </c>
      <c r="H2286" s="216">
        <v>520320</v>
      </c>
      <c r="I2286" s="328" t="s">
        <v>51</v>
      </c>
      <c r="J2286" s="61">
        <v>931180</v>
      </c>
      <c r="K2286" s="63" t="s">
        <v>449</v>
      </c>
      <c r="L2286" s="215" t="s">
        <v>503</v>
      </c>
      <c r="M2286" s="218" t="s">
        <v>30</v>
      </c>
      <c r="P2286" s="189" t="s">
        <v>1886</v>
      </c>
      <c r="Q2286" s="321" t="s">
        <v>450</v>
      </c>
      <c r="R2286" s="322" t="s">
        <v>1641</v>
      </c>
    </row>
    <row r="2287" spans="1:18">
      <c r="A2287" s="189" t="s">
        <v>2461</v>
      </c>
      <c r="B2287" s="309">
        <v>25620</v>
      </c>
      <c r="C2287" s="40" t="s">
        <v>2347</v>
      </c>
      <c r="D2287" s="310">
        <v>931750</v>
      </c>
      <c r="E2287" s="40" t="s">
        <v>2347</v>
      </c>
      <c r="F2287" s="310"/>
      <c r="G2287" s="40" t="s">
        <v>1377</v>
      </c>
      <c r="H2287" s="311">
        <v>520320</v>
      </c>
      <c r="I2287" s="328" t="s">
        <v>51</v>
      </c>
      <c r="J2287" s="310">
        <v>931750</v>
      </c>
      <c r="K2287" s="307" t="s">
        <v>1524</v>
      </c>
      <c r="L2287" s="308" t="s">
        <v>448</v>
      </c>
      <c r="M2287" s="218" t="s">
        <v>30</v>
      </c>
      <c r="P2287" s="189" t="s">
        <v>2621</v>
      </c>
      <c r="Q2287" s="321" t="s">
        <v>450</v>
      </c>
      <c r="R2287" s="322" t="s">
        <v>1641</v>
      </c>
    </row>
    <row r="2288" spans="1:18">
      <c r="A2288" s="189" t="s">
        <v>1861</v>
      </c>
      <c r="B2288" s="216">
        <v>25540</v>
      </c>
      <c r="C2288" s="40" t="s">
        <v>442</v>
      </c>
      <c r="D2288" s="216">
        <v>931116</v>
      </c>
      <c r="E2288" s="40" t="s">
        <v>442</v>
      </c>
      <c r="F2288" s="216" t="s">
        <v>1377</v>
      </c>
      <c r="G2288" s="40" t="s">
        <v>1377</v>
      </c>
      <c r="H2288" s="216">
        <v>525080</v>
      </c>
      <c r="I2288" s="328" t="s">
        <v>70</v>
      </c>
      <c r="J2288" s="61">
        <v>931116</v>
      </c>
      <c r="K2288" s="63" t="s">
        <v>47</v>
      </c>
      <c r="L2288" s="215" t="s">
        <v>442</v>
      </c>
      <c r="M2288" s="218" t="s">
        <v>2134</v>
      </c>
      <c r="P2288" s="189" t="s">
        <v>1687</v>
      </c>
      <c r="Q2288" s="321" t="s">
        <v>450</v>
      </c>
      <c r="R2288" s="322" t="s">
        <v>1641</v>
      </c>
    </row>
    <row r="2289" spans="1:18">
      <c r="A2289" s="189" t="s">
        <v>1860</v>
      </c>
      <c r="B2289" s="216">
        <v>25430</v>
      </c>
      <c r="C2289" s="40" t="s">
        <v>2951</v>
      </c>
      <c r="D2289" s="216">
        <v>931170</v>
      </c>
      <c r="E2289" s="40" t="s">
        <v>1515</v>
      </c>
      <c r="F2289" s="216" t="s">
        <v>1377</v>
      </c>
      <c r="G2289" s="40" t="s">
        <v>1377</v>
      </c>
      <c r="H2289" s="216">
        <v>525080</v>
      </c>
      <c r="I2289" s="328" t="s">
        <v>70</v>
      </c>
      <c r="J2289" s="61">
        <v>931170</v>
      </c>
      <c r="K2289" s="63" t="s">
        <v>47</v>
      </c>
      <c r="L2289" s="215" t="s">
        <v>508</v>
      </c>
      <c r="M2289" s="218" t="s">
        <v>2134</v>
      </c>
      <c r="P2289" s="189" t="s">
        <v>2685</v>
      </c>
      <c r="Q2289" s="321" t="s">
        <v>450</v>
      </c>
      <c r="R2289" s="322" t="s">
        <v>1641</v>
      </c>
    </row>
    <row r="2290" spans="1:18">
      <c r="A2290" s="189" t="s">
        <v>2177</v>
      </c>
      <c r="B2290" s="216">
        <v>25400</v>
      </c>
      <c r="C2290" s="40" t="s">
        <v>2923</v>
      </c>
      <c r="D2290" s="216">
        <v>931300</v>
      </c>
      <c r="E2290" s="40" t="s">
        <v>1800</v>
      </c>
      <c r="F2290" s="216" t="s">
        <v>1377</v>
      </c>
      <c r="G2290" s="40" t="s">
        <v>1377</v>
      </c>
      <c r="H2290" s="216">
        <v>525080</v>
      </c>
      <c r="I2290" s="328" t="s">
        <v>70</v>
      </c>
      <c r="J2290" s="61">
        <v>931104</v>
      </c>
      <c r="K2290" s="63" t="s">
        <v>450</v>
      </c>
      <c r="L2290" s="215" t="s">
        <v>1778</v>
      </c>
      <c r="M2290" s="218" t="s">
        <v>2134</v>
      </c>
      <c r="P2290" s="189" t="s">
        <v>2322</v>
      </c>
      <c r="Q2290" s="321" t="s">
        <v>450</v>
      </c>
      <c r="R2290" s="322" t="s">
        <v>1641</v>
      </c>
    </row>
    <row r="2291" spans="1:18">
      <c r="A2291" s="189" t="s">
        <v>1398</v>
      </c>
      <c r="B2291" s="216">
        <v>25400</v>
      </c>
      <c r="C2291" s="40" t="s">
        <v>2923</v>
      </c>
      <c r="D2291" s="216">
        <v>931400</v>
      </c>
      <c r="E2291" s="40" t="s">
        <v>2934</v>
      </c>
      <c r="F2291" s="216" t="s">
        <v>515</v>
      </c>
      <c r="G2291" s="40" t="s">
        <v>2937</v>
      </c>
      <c r="H2291" s="216">
        <v>525080</v>
      </c>
      <c r="I2291" s="328" t="s">
        <v>70</v>
      </c>
      <c r="J2291" s="61">
        <v>931104</v>
      </c>
      <c r="K2291" s="63" t="s">
        <v>1524</v>
      </c>
      <c r="L2291" s="215" t="s">
        <v>445</v>
      </c>
      <c r="M2291" s="218" t="s">
        <v>2134</v>
      </c>
      <c r="P2291" s="189" t="s">
        <v>2653</v>
      </c>
      <c r="Q2291" s="321" t="s">
        <v>450</v>
      </c>
      <c r="R2291" s="322" t="s">
        <v>1641</v>
      </c>
    </row>
    <row r="2292" spans="1:18">
      <c r="A2292" s="189" t="s">
        <v>1859</v>
      </c>
      <c r="B2292" s="216">
        <v>25400</v>
      </c>
      <c r="C2292" s="40" t="s">
        <v>2923</v>
      </c>
      <c r="D2292" s="216">
        <v>931400</v>
      </c>
      <c r="E2292" s="40" t="s">
        <v>2934</v>
      </c>
      <c r="F2292" s="216" t="s">
        <v>1377</v>
      </c>
      <c r="G2292" s="40" t="s">
        <v>1377</v>
      </c>
      <c r="H2292" s="216">
        <v>525080</v>
      </c>
      <c r="I2292" s="328" t="s">
        <v>70</v>
      </c>
      <c r="J2292" s="61">
        <v>931104</v>
      </c>
      <c r="K2292" s="63" t="s">
        <v>1524</v>
      </c>
      <c r="L2292" s="215" t="s">
        <v>1913</v>
      </c>
      <c r="M2292" s="218" t="s">
        <v>2134</v>
      </c>
      <c r="P2292" s="189" t="s">
        <v>2235</v>
      </c>
      <c r="Q2292" s="321" t="s">
        <v>450</v>
      </c>
      <c r="R2292" s="322" t="s">
        <v>1641</v>
      </c>
    </row>
    <row r="2293" spans="1:18">
      <c r="A2293" s="189" t="s">
        <v>2520</v>
      </c>
      <c r="B2293" s="216">
        <v>25550</v>
      </c>
      <c r="C2293" s="40" t="s">
        <v>2955</v>
      </c>
      <c r="D2293" s="216">
        <v>931101</v>
      </c>
      <c r="E2293" s="40" t="s">
        <v>2956</v>
      </c>
      <c r="F2293" s="216" t="s">
        <v>1377</v>
      </c>
      <c r="G2293" s="40" t="s">
        <v>1377</v>
      </c>
      <c r="H2293" s="216">
        <v>510320</v>
      </c>
      <c r="I2293" s="328" t="s">
        <v>463</v>
      </c>
      <c r="J2293" s="61">
        <v>931101</v>
      </c>
      <c r="K2293" s="63" t="s">
        <v>47</v>
      </c>
      <c r="L2293" s="215" t="s">
        <v>443</v>
      </c>
      <c r="M2293" s="218" t="s">
        <v>1950</v>
      </c>
      <c r="P2293" s="189" t="s">
        <v>2321</v>
      </c>
      <c r="Q2293" s="321" t="s">
        <v>450</v>
      </c>
      <c r="R2293" s="322" t="s">
        <v>1641</v>
      </c>
    </row>
    <row r="2294" spans="1:18">
      <c r="A2294" s="189" t="s">
        <v>1802</v>
      </c>
      <c r="B2294" s="216">
        <v>25540</v>
      </c>
      <c r="C2294" s="40" t="s">
        <v>442</v>
      </c>
      <c r="D2294" s="216">
        <v>931116</v>
      </c>
      <c r="E2294" s="40" t="s">
        <v>442</v>
      </c>
      <c r="F2294" s="216" t="s">
        <v>1377</v>
      </c>
      <c r="G2294" s="40" t="s">
        <v>1377</v>
      </c>
      <c r="H2294" s="216">
        <v>510320</v>
      </c>
      <c r="I2294" s="328" t="s">
        <v>463</v>
      </c>
      <c r="J2294" s="61">
        <v>931116</v>
      </c>
      <c r="K2294" s="63" t="s">
        <v>47</v>
      </c>
      <c r="L2294" s="215" t="s">
        <v>442</v>
      </c>
      <c r="M2294" s="218" t="s">
        <v>1950</v>
      </c>
      <c r="P2294" s="189" t="s">
        <v>2652</v>
      </c>
      <c r="Q2294" s="321" t="s">
        <v>450</v>
      </c>
      <c r="R2294" s="322" t="s">
        <v>1641</v>
      </c>
    </row>
    <row r="2295" spans="1:18">
      <c r="A2295" s="189" t="s">
        <v>2295</v>
      </c>
      <c r="B2295" s="216">
        <v>25430</v>
      </c>
      <c r="C2295" s="40" t="s">
        <v>2951</v>
      </c>
      <c r="D2295" s="216">
        <v>931170</v>
      </c>
      <c r="E2295" s="40" t="s">
        <v>1515</v>
      </c>
      <c r="F2295" s="216" t="s">
        <v>512</v>
      </c>
      <c r="G2295" s="40" t="s">
        <v>2952</v>
      </c>
      <c r="H2295" s="216">
        <v>510320</v>
      </c>
      <c r="I2295" s="328" t="s">
        <v>463</v>
      </c>
      <c r="J2295" s="61">
        <v>931170</v>
      </c>
      <c r="K2295" s="63" t="s">
        <v>47</v>
      </c>
      <c r="L2295" s="215" t="s">
        <v>508</v>
      </c>
      <c r="M2295" s="218" t="s">
        <v>1950</v>
      </c>
      <c r="P2295" s="189" t="s">
        <v>3022</v>
      </c>
      <c r="Q2295" s="321" t="s">
        <v>450</v>
      </c>
      <c r="R2295" s="322" t="s">
        <v>1641</v>
      </c>
    </row>
    <row r="2296" spans="1:18">
      <c r="A2296" s="189" t="s">
        <v>1801</v>
      </c>
      <c r="B2296" s="216">
        <v>25430</v>
      </c>
      <c r="C2296" s="40" t="s">
        <v>2951</v>
      </c>
      <c r="D2296" s="216">
        <v>931170</v>
      </c>
      <c r="E2296" s="40" t="s">
        <v>1515</v>
      </c>
      <c r="F2296" s="216" t="s">
        <v>1377</v>
      </c>
      <c r="G2296" s="40" t="s">
        <v>1377</v>
      </c>
      <c r="H2296" s="216">
        <v>510320</v>
      </c>
      <c r="I2296" s="328" t="s">
        <v>463</v>
      </c>
      <c r="J2296" s="61">
        <v>931170</v>
      </c>
      <c r="K2296" s="63" t="s">
        <v>47</v>
      </c>
      <c r="L2296" s="215" t="s">
        <v>508</v>
      </c>
      <c r="M2296" s="218" t="s">
        <v>1950</v>
      </c>
      <c r="P2296" s="189" t="s">
        <v>1962</v>
      </c>
      <c r="Q2296" s="321" t="s">
        <v>450</v>
      </c>
      <c r="R2296" s="322" t="s">
        <v>1641</v>
      </c>
    </row>
    <row r="2297" spans="1:18">
      <c r="A2297" s="189" t="s">
        <v>2304</v>
      </c>
      <c r="B2297" s="216">
        <v>25430</v>
      </c>
      <c r="C2297" s="40" t="s">
        <v>2951</v>
      </c>
      <c r="D2297" s="216">
        <v>931170</v>
      </c>
      <c r="E2297" s="40" t="s">
        <v>1515</v>
      </c>
      <c r="F2297" s="216" t="s">
        <v>1131</v>
      </c>
      <c r="G2297" s="40" t="s">
        <v>2953</v>
      </c>
      <c r="H2297" s="216">
        <v>510320</v>
      </c>
      <c r="I2297" s="328" t="s">
        <v>463</v>
      </c>
      <c r="J2297" s="61">
        <v>931170</v>
      </c>
      <c r="K2297" s="63" t="s">
        <v>47</v>
      </c>
      <c r="L2297" s="215" t="s">
        <v>508</v>
      </c>
      <c r="M2297" s="218" t="s">
        <v>1950</v>
      </c>
      <c r="P2297" s="189" t="s">
        <v>2010</v>
      </c>
      <c r="Q2297" s="321" t="s">
        <v>450</v>
      </c>
      <c r="R2297" s="322" t="s">
        <v>1641</v>
      </c>
    </row>
    <row r="2298" spans="1:18">
      <c r="A2298" s="189" t="s">
        <v>2307</v>
      </c>
      <c r="B2298" s="216">
        <v>25430</v>
      </c>
      <c r="C2298" s="40" t="s">
        <v>2951</v>
      </c>
      <c r="D2298" s="216">
        <v>931170</v>
      </c>
      <c r="E2298" s="40" t="s">
        <v>1515</v>
      </c>
      <c r="F2298" s="216" t="s">
        <v>527</v>
      </c>
      <c r="G2298" s="40" t="s">
        <v>2927</v>
      </c>
      <c r="H2298" s="216">
        <v>510320</v>
      </c>
      <c r="I2298" s="328" t="s">
        <v>463</v>
      </c>
      <c r="J2298" s="61">
        <v>931170</v>
      </c>
      <c r="K2298" s="63" t="s">
        <v>47</v>
      </c>
      <c r="L2298" s="215" t="s">
        <v>508</v>
      </c>
      <c r="M2298" s="218" t="s">
        <v>1950</v>
      </c>
      <c r="P2298" s="189" t="s">
        <v>2743</v>
      </c>
      <c r="Q2298" s="321" t="s">
        <v>450</v>
      </c>
      <c r="R2298" s="322" t="s">
        <v>1641</v>
      </c>
    </row>
    <row r="2299" spans="1:18">
      <c r="A2299" s="189" t="s">
        <v>2175</v>
      </c>
      <c r="B2299" s="216">
        <v>25400</v>
      </c>
      <c r="C2299" s="40" t="s">
        <v>2923</v>
      </c>
      <c r="D2299" s="216">
        <v>931300</v>
      </c>
      <c r="E2299" s="40" t="s">
        <v>1800</v>
      </c>
      <c r="F2299" s="216" t="s">
        <v>1377</v>
      </c>
      <c r="G2299" s="40" t="s">
        <v>1377</v>
      </c>
      <c r="H2299" s="216">
        <v>510320</v>
      </c>
      <c r="I2299" s="328" t="s">
        <v>463</v>
      </c>
      <c r="J2299" s="61">
        <v>931104</v>
      </c>
      <c r="K2299" s="63" t="s">
        <v>450</v>
      </c>
      <c r="L2299" s="215" t="s">
        <v>1778</v>
      </c>
      <c r="M2299" s="218" t="s">
        <v>1950</v>
      </c>
      <c r="P2299" s="189" t="s">
        <v>1523</v>
      </c>
      <c r="Q2299" s="321" t="s">
        <v>450</v>
      </c>
      <c r="R2299" s="322" t="s">
        <v>1641</v>
      </c>
    </row>
    <row r="2300" spans="1:18">
      <c r="A2300" s="189" t="s">
        <v>880</v>
      </c>
      <c r="B2300" s="216">
        <v>25400</v>
      </c>
      <c r="C2300" s="40" t="s">
        <v>2923</v>
      </c>
      <c r="D2300" s="216">
        <v>931400</v>
      </c>
      <c r="E2300" s="40" t="s">
        <v>2934</v>
      </c>
      <c r="F2300" s="216" t="s">
        <v>515</v>
      </c>
      <c r="G2300" s="40" t="s">
        <v>2937</v>
      </c>
      <c r="H2300" s="216">
        <v>510320</v>
      </c>
      <c r="I2300" s="328" t="s">
        <v>463</v>
      </c>
      <c r="J2300" s="61">
        <v>931104</v>
      </c>
      <c r="K2300" s="63" t="s">
        <v>1524</v>
      </c>
      <c r="L2300" s="215" t="s">
        <v>445</v>
      </c>
      <c r="M2300" s="218" t="s">
        <v>1950</v>
      </c>
      <c r="P2300" t="s">
        <v>3037</v>
      </c>
      <c r="Q2300" s="65" t="s">
        <v>450</v>
      </c>
      <c r="R2300" s="65" t="s">
        <v>1641</v>
      </c>
    </row>
    <row r="2301" spans="1:18">
      <c r="A2301" s="189" t="s">
        <v>2318</v>
      </c>
      <c r="B2301" s="216">
        <v>25510</v>
      </c>
      <c r="C2301" s="40" t="s">
        <v>2954</v>
      </c>
      <c r="D2301" s="216">
        <v>931108</v>
      </c>
      <c r="E2301" s="40" t="s">
        <v>2954</v>
      </c>
      <c r="F2301" s="216" t="s">
        <v>1377</v>
      </c>
      <c r="G2301" s="40" t="s">
        <v>1377</v>
      </c>
      <c r="H2301" s="337">
        <v>527840</v>
      </c>
      <c r="I2301" s="328" t="s">
        <v>75</v>
      </c>
      <c r="J2301" s="61">
        <v>931108</v>
      </c>
      <c r="K2301" s="63" t="s">
        <v>450</v>
      </c>
      <c r="L2301" s="215" t="s">
        <v>444</v>
      </c>
      <c r="M2301" s="338" t="s">
        <v>2546</v>
      </c>
      <c r="P2301" t="s">
        <v>3385</v>
      </c>
      <c r="Q2301" s="65" t="s">
        <v>450</v>
      </c>
      <c r="R2301" s="65" t="s">
        <v>1641</v>
      </c>
    </row>
    <row r="2302" spans="1:18">
      <c r="A2302" s="189" t="s">
        <v>825</v>
      </c>
      <c r="B2302" s="216">
        <v>25540</v>
      </c>
      <c r="C2302" s="40" t="s">
        <v>442</v>
      </c>
      <c r="D2302" s="216">
        <v>931116</v>
      </c>
      <c r="E2302" s="40" t="s">
        <v>442</v>
      </c>
      <c r="F2302" s="216"/>
      <c r="G2302" s="40" t="s">
        <v>1377</v>
      </c>
      <c r="H2302" s="337">
        <v>527840</v>
      </c>
      <c r="I2302" s="328" t="s">
        <v>75</v>
      </c>
      <c r="J2302" s="61">
        <v>931116</v>
      </c>
      <c r="K2302" s="63" t="s">
        <v>47</v>
      </c>
      <c r="L2302" s="215" t="s">
        <v>442</v>
      </c>
      <c r="M2302" s="338" t="s">
        <v>2546</v>
      </c>
      <c r="P2302" t="s">
        <v>3416</v>
      </c>
      <c r="Q2302" s="65" t="s">
        <v>450</v>
      </c>
      <c r="R2302" s="65" t="s">
        <v>1641</v>
      </c>
    </row>
    <row r="2303" spans="1:18">
      <c r="A2303" s="189" t="s">
        <v>173</v>
      </c>
      <c r="B2303" s="216">
        <v>25400</v>
      </c>
      <c r="C2303" s="40" t="s">
        <v>2923</v>
      </c>
      <c r="D2303" s="216">
        <v>931119</v>
      </c>
      <c r="E2303" s="40" t="s">
        <v>23</v>
      </c>
      <c r="F2303" s="216" t="s">
        <v>522</v>
      </c>
      <c r="G2303" s="40" t="s">
        <v>2925</v>
      </c>
      <c r="H2303" s="337">
        <v>527840</v>
      </c>
      <c r="I2303" s="328" t="s">
        <v>75</v>
      </c>
      <c r="J2303" s="61">
        <v>931104</v>
      </c>
      <c r="K2303" s="63" t="s">
        <v>23</v>
      </c>
      <c r="L2303" s="215" t="s">
        <v>436</v>
      </c>
      <c r="M2303" s="338" t="s">
        <v>2546</v>
      </c>
      <c r="P2303" t="s">
        <v>3426</v>
      </c>
      <c r="Q2303" s="65" t="s">
        <v>450</v>
      </c>
      <c r="R2303" s="65" t="s">
        <v>1641</v>
      </c>
    </row>
    <row r="2304" spans="1:18">
      <c r="A2304" s="189" t="s">
        <v>1966</v>
      </c>
      <c r="B2304" s="216">
        <v>25400</v>
      </c>
      <c r="C2304" s="40" t="s">
        <v>2923</v>
      </c>
      <c r="D2304" s="216">
        <v>931119</v>
      </c>
      <c r="E2304" s="40" t="s">
        <v>23</v>
      </c>
      <c r="F2304" s="216" t="s">
        <v>526</v>
      </c>
      <c r="G2304" s="40" t="s">
        <v>2926</v>
      </c>
      <c r="H2304" s="337">
        <v>527840</v>
      </c>
      <c r="I2304" s="328" t="s">
        <v>75</v>
      </c>
      <c r="J2304" s="61">
        <v>931104</v>
      </c>
      <c r="K2304" s="63" t="s">
        <v>23</v>
      </c>
      <c r="L2304" s="215" t="s">
        <v>439</v>
      </c>
      <c r="M2304" s="338" t="s">
        <v>2546</v>
      </c>
      <c r="P2304" s="189" t="s">
        <v>2236</v>
      </c>
      <c r="Q2304" s="326" t="s">
        <v>450</v>
      </c>
      <c r="R2304" s="327" t="s">
        <v>1640</v>
      </c>
    </row>
    <row r="2305" spans="1:18">
      <c r="A2305" s="189" t="s">
        <v>1661</v>
      </c>
      <c r="B2305" s="216">
        <v>25400</v>
      </c>
      <c r="C2305" s="40" t="s">
        <v>2923</v>
      </c>
      <c r="D2305" s="216">
        <v>931119</v>
      </c>
      <c r="E2305" s="40" t="s">
        <v>23</v>
      </c>
      <c r="F2305" s="216" t="s">
        <v>1377</v>
      </c>
      <c r="G2305" s="40" t="s">
        <v>1377</v>
      </c>
      <c r="H2305" s="337">
        <v>527840</v>
      </c>
      <c r="I2305" s="328" t="s">
        <v>75</v>
      </c>
      <c r="J2305" s="61">
        <v>931104</v>
      </c>
      <c r="K2305" s="63" t="s">
        <v>23</v>
      </c>
      <c r="L2305" s="215" t="s">
        <v>506</v>
      </c>
      <c r="M2305" s="338" t="s">
        <v>2546</v>
      </c>
      <c r="P2305" s="189" t="s">
        <v>1527</v>
      </c>
      <c r="Q2305" s="326" t="s">
        <v>450</v>
      </c>
      <c r="R2305" s="327" t="s">
        <v>1640</v>
      </c>
    </row>
    <row r="2306" spans="1:18">
      <c r="A2306" s="189" t="s">
        <v>2074</v>
      </c>
      <c r="B2306" s="216">
        <v>25400</v>
      </c>
      <c r="C2306" s="40" t="s">
        <v>2923</v>
      </c>
      <c r="D2306" s="216">
        <v>931119</v>
      </c>
      <c r="E2306" s="40" t="s">
        <v>23</v>
      </c>
      <c r="F2306" s="216" t="s">
        <v>527</v>
      </c>
      <c r="G2306" s="40" t="s">
        <v>2927</v>
      </c>
      <c r="H2306" s="337">
        <v>527840</v>
      </c>
      <c r="I2306" s="328" t="s">
        <v>75</v>
      </c>
      <c r="J2306" s="61">
        <v>931104</v>
      </c>
      <c r="K2306" s="63" t="s">
        <v>23</v>
      </c>
      <c r="L2306" s="215" t="s">
        <v>440</v>
      </c>
      <c r="M2306" s="338" t="s">
        <v>2546</v>
      </c>
      <c r="P2306" s="189" t="s">
        <v>1528</v>
      </c>
      <c r="Q2306" s="326" t="s">
        <v>450</v>
      </c>
      <c r="R2306" s="327" t="s">
        <v>1640</v>
      </c>
    </row>
    <row r="2307" spans="1:18">
      <c r="A2307" s="189" t="s">
        <v>1326</v>
      </c>
      <c r="B2307" s="216">
        <v>25400</v>
      </c>
      <c r="C2307" s="40" t="s">
        <v>2923</v>
      </c>
      <c r="D2307" s="216">
        <v>931119</v>
      </c>
      <c r="E2307" s="40" t="s">
        <v>23</v>
      </c>
      <c r="F2307" s="216" t="s">
        <v>523</v>
      </c>
      <c r="G2307" s="40" t="s">
        <v>2928</v>
      </c>
      <c r="H2307" s="337">
        <v>527840</v>
      </c>
      <c r="I2307" s="328" t="s">
        <v>75</v>
      </c>
      <c r="J2307" s="61">
        <v>931104</v>
      </c>
      <c r="K2307" s="63" t="s">
        <v>23</v>
      </c>
      <c r="L2307" s="215" t="s">
        <v>437</v>
      </c>
      <c r="M2307" s="338" t="s">
        <v>2546</v>
      </c>
      <c r="P2307" s="189" t="s">
        <v>2744</v>
      </c>
      <c r="Q2307" s="326" t="s">
        <v>450</v>
      </c>
      <c r="R2307" s="327" t="s">
        <v>1640</v>
      </c>
    </row>
    <row r="2308" spans="1:18">
      <c r="A2308" s="189" t="s">
        <v>776</v>
      </c>
      <c r="B2308" s="216">
        <v>25590</v>
      </c>
      <c r="C2308" s="40" t="s">
        <v>1564</v>
      </c>
      <c r="D2308" s="216">
        <v>931150</v>
      </c>
      <c r="E2308" s="40" t="s">
        <v>1564</v>
      </c>
      <c r="F2308" s="216"/>
      <c r="G2308" s="40" t="s">
        <v>1377</v>
      </c>
      <c r="H2308" s="337">
        <v>527840</v>
      </c>
      <c r="I2308" s="328" t="s">
        <v>75</v>
      </c>
      <c r="J2308" s="61">
        <v>931150</v>
      </c>
      <c r="K2308" s="63" t="s">
        <v>47</v>
      </c>
      <c r="L2308" s="215" t="s">
        <v>1564</v>
      </c>
      <c r="M2308" s="338" t="s">
        <v>2546</v>
      </c>
      <c r="P2308" s="189" t="s">
        <v>1227</v>
      </c>
      <c r="Q2308" s="326" t="s">
        <v>450</v>
      </c>
      <c r="R2308" s="327" t="s">
        <v>1640</v>
      </c>
    </row>
    <row r="2309" spans="1:18">
      <c r="A2309" s="189" t="s">
        <v>1217</v>
      </c>
      <c r="B2309" s="216">
        <v>25430</v>
      </c>
      <c r="C2309" s="40" t="s">
        <v>2951</v>
      </c>
      <c r="D2309" s="216">
        <v>931170</v>
      </c>
      <c r="E2309" s="40" t="s">
        <v>1515</v>
      </c>
      <c r="F2309" s="216"/>
      <c r="G2309" s="40" t="s">
        <v>1377</v>
      </c>
      <c r="H2309" s="337">
        <v>527840</v>
      </c>
      <c r="I2309" s="328" t="s">
        <v>75</v>
      </c>
      <c r="J2309" s="61">
        <v>931170</v>
      </c>
      <c r="K2309" s="63" t="s">
        <v>47</v>
      </c>
      <c r="L2309" s="215" t="s">
        <v>508</v>
      </c>
      <c r="M2309" s="338" t="s">
        <v>2546</v>
      </c>
      <c r="P2309" t="s">
        <v>3417</v>
      </c>
      <c r="Q2309" s="65" t="s">
        <v>450</v>
      </c>
      <c r="R2309" s="65" t="s">
        <v>1640</v>
      </c>
    </row>
    <row r="2310" spans="1:18">
      <c r="A2310" s="189" t="s">
        <v>1052</v>
      </c>
      <c r="B2310" s="216">
        <v>25420</v>
      </c>
      <c r="C2310" s="40" t="s">
        <v>449</v>
      </c>
      <c r="D2310" s="216">
        <v>931186</v>
      </c>
      <c r="E2310" s="40" t="s">
        <v>504</v>
      </c>
      <c r="F2310" s="216"/>
      <c r="G2310" s="40" t="s">
        <v>1377</v>
      </c>
      <c r="H2310" s="337">
        <v>527840</v>
      </c>
      <c r="I2310" s="328" t="s">
        <v>75</v>
      </c>
      <c r="J2310" s="61">
        <v>931180</v>
      </c>
      <c r="K2310" s="63" t="s">
        <v>449</v>
      </c>
      <c r="L2310" s="215" t="s">
        <v>504</v>
      </c>
      <c r="M2310" s="338" t="s">
        <v>2546</v>
      </c>
      <c r="P2310" t="s">
        <v>3435</v>
      </c>
      <c r="Q2310" s="65" t="s">
        <v>450</v>
      </c>
      <c r="R2310" s="65" t="s">
        <v>1640</v>
      </c>
    </row>
    <row r="2311" spans="1:18">
      <c r="A2311" s="189" t="s">
        <v>2153</v>
      </c>
      <c r="B2311" s="216">
        <v>25400</v>
      </c>
      <c r="C2311" s="40" t="s">
        <v>2923</v>
      </c>
      <c r="D2311" s="216">
        <v>931200</v>
      </c>
      <c r="E2311" s="40" t="s">
        <v>2930</v>
      </c>
      <c r="F2311" s="216" t="s">
        <v>1377</v>
      </c>
      <c r="G2311" s="40" t="s">
        <v>1377</v>
      </c>
      <c r="H2311" s="337">
        <v>527840</v>
      </c>
      <c r="I2311" s="328" t="s">
        <v>75</v>
      </c>
      <c r="J2311" s="61">
        <v>931104</v>
      </c>
      <c r="K2311" s="63" t="s">
        <v>450</v>
      </c>
      <c r="L2311" s="215" t="s">
        <v>1776</v>
      </c>
      <c r="M2311" s="338" t="s">
        <v>2546</v>
      </c>
      <c r="P2311" s="189" t="s">
        <v>2643</v>
      </c>
      <c r="Q2311" s="63" t="s">
        <v>450</v>
      </c>
      <c r="R2311" s="215" t="s">
        <v>444</v>
      </c>
    </row>
    <row r="2312" spans="1:18">
      <c r="A2312" s="189" t="s">
        <v>546</v>
      </c>
      <c r="B2312" s="216">
        <v>25400</v>
      </c>
      <c r="C2312" s="40" t="s">
        <v>2923</v>
      </c>
      <c r="D2312" s="216">
        <v>931220</v>
      </c>
      <c r="E2312" s="40" t="s">
        <v>529</v>
      </c>
      <c r="F2312" s="216"/>
      <c r="G2312" s="40" t="s">
        <v>1377</v>
      </c>
      <c r="H2312" s="337">
        <v>527840</v>
      </c>
      <c r="I2312" s="328" t="s">
        <v>75</v>
      </c>
      <c r="J2312" s="61">
        <v>931104</v>
      </c>
      <c r="K2312" s="63" t="s">
        <v>1766</v>
      </c>
      <c r="L2312" s="215" t="s">
        <v>117</v>
      </c>
      <c r="M2312" s="338" t="s">
        <v>2546</v>
      </c>
      <c r="P2312" s="189" t="s">
        <v>2316</v>
      </c>
      <c r="Q2312" s="63" t="s">
        <v>450</v>
      </c>
      <c r="R2312" s="215" t="s">
        <v>444</v>
      </c>
    </row>
    <row r="2313" spans="1:18">
      <c r="A2313" s="189" t="s">
        <v>2170</v>
      </c>
      <c r="B2313" s="216">
        <v>25400</v>
      </c>
      <c r="C2313" s="40" t="s">
        <v>2923</v>
      </c>
      <c r="D2313" s="216">
        <v>931235</v>
      </c>
      <c r="E2313" s="40" t="s">
        <v>46</v>
      </c>
      <c r="F2313" s="216" t="s">
        <v>1377</v>
      </c>
      <c r="G2313" s="40" t="s">
        <v>1377</v>
      </c>
      <c r="H2313" s="337">
        <v>527840</v>
      </c>
      <c r="I2313" s="328" t="s">
        <v>75</v>
      </c>
      <c r="J2313" s="61">
        <v>931104</v>
      </c>
      <c r="K2313" s="63" t="s">
        <v>1766</v>
      </c>
      <c r="L2313" s="215" t="s">
        <v>46</v>
      </c>
      <c r="M2313" s="338" t="s">
        <v>2546</v>
      </c>
      <c r="P2313" s="189" t="s">
        <v>1825</v>
      </c>
      <c r="Q2313" s="63" t="s">
        <v>450</v>
      </c>
      <c r="R2313" s="215" t="s">
        <v>444</v>
      </c>
    </row>
    <row r="2314" spans="1:18">
      <c r="A2314" s="189" t="s">
        <v>2532</v>
      </c>
      <c r="B2314" s="216">
        <v>25400</v>
      </c>
      <c r="C2314" s="40" t="s">
        <v>2923</v>
      </c>
      <c r="D2314" s="216">
        <v>931301</v>
      </c>
      <c r="E2314" s="40" t="s">
        <v>2933</v>
      </c>
      <c r="F2314" s="216"/>
      <c r="G2314" s="40" t="s">
        <v>1377</v>
      </c>
      <c r="H2314" s="337">
        <v>527840</v>
      </c>
      <c r="I2314" s="328" t="s">
        <v>75</v>
      </c>
      <c r="J2314" s="61">
        <v>931104</v>
      </c>
      <c r="K2314" s="63" t="s">
        <v>23</v>
      </c>
      <c r="L2314" s="215" t="s">
        <v>433</v>
      </c>
      <c r="M2314" s="338" t="s">
        <v>2546</v>
      </c>
      <c r="P2314" s="189" t="s">
        <v>1658</v>
      </c>
      <c r="Q2314" s="63" t="s">
        <v>450</v>
      </c>
      <c r="R2314" s="215" t="s">
        <v>444</v>
      </c>
    </row>
    <row r="2315" spans="1:18">
      <c r="A2315" s="189" t="s">
        <v>352</v>
      </c>
      <c r="B2315" s="216">
        <v>25400</v>
      </c>
      <c r="C2315" s="40" t="s">
        <v>2923</v>
      </c>
      <c r="D2315" s="216">
        <v>931400</v>
      </c>
      <c r="E2315" s="40" t="s">
        <v>2934</v>
      </c>
      <c r="F2315" s="216" t="s">
        <v>518</v>
      </c>
      <c r="G2315" s="40" t="s">
        <v>2935</v>
      </c>
      <c r="H2315" s="337">
        <v>527840</v>
      </c>
      <c r="I2315" s="328" t="s">
        <v>75</v>
      </c>
      <c r="J2315" s="61">
        <v>931104</v>
      </c>
      <c r="K2315" s="63" t="s">
        <v>1524</v>
      </c>
      <c r="L2315" s="215" t="s">
        <v>326</v>
      </c>
      <c r="M2315" s="338" t="s">
        <v>2546</v>
      </c>
      <c r="P2315" s="189" t="s">
        <v>2230</v>
      </c>
      <c r="Q2315" s="63" t="s">
        <v>450</v>
      </c>
      <c r="R2315" s="215" t="s">
        <v>444</v>
      </c>
    </row>
    <row r="2316" spans="1:18">
      <c r="A2316" s="189" t="s">
        <v>1965</v>
      </c>
      <c r="B2316" s="216">
        <v>25400</v>
      </c>
      <c r="C2316" s="40" t="s">
        <v>2923</v>
      </c>
      <c r="D2316" s="216">
        <v>931400</v>
      </c>
      <c r="E2316" s="40" t="s">
        <v>2934</v>
      </c>
      <c r="F2316" s="216" t="s">
        <v>517</v>
      </c>
      <c r="G2316" s="40" t="s">
        <v>2936</v>
      </c>
      <c r="H2316" s="337">
        <v>527840</v>
      </c>
      <c r="I2316" s="328" t="s">
        <v>75</v>
      </c>
      <c r="J2316" s="61">
        <v>931104</v>
      </c>
      <c r="K2316" s="63" t="s">
        <v>1524</v>
      </c>
      <c r="L2316" s="215" t="s">
        <v>1224</v>
      </c>
      <c r="M2316" s="338" t="s">
        <v>2546</v>
      </c>
      <c r="P2316" s="189" t="s">
        <v>1747</v>
      </c>
      <c r="Q2316" s="63" t="s">
        <v>450</v>
      </c>
      <c r="R2316" s="215" t="s">
        <v>444</v>
      </c>
    </row>
    <row r="2317" spans="1:18">
      <c r="A2317" s="189" t="s">
        <v>2021</v>
      </c>
      <c r="B2317" s="216">
        <v>25400</v>
      </c>
      <c r="C2317" s="40" t="s">
        <v>2923</v>
      </c>
      <c r="D2317" s="216">
        <v>931400</v>
      </c>
      <c r="E2317" s="40" t="s">
        <v>2934</v>
      </c>
      <c r="F2317" s="216" t="s">
        <v>514</v>
      </c>
      <c r="G2317" s="40" t="s">
        <v>2838</v>
      </c>
      <c r="H2317" s="337">
        <v>527840</v>
      </c>
      <c r="I2317" s="328" t="s">
        <v>75</v>
      </c>
      <c r="J2317" s="61">
        <v>931104</v>
      </c>
      <c r="K2317" s="63" t="s">
        <v>1524</v>
      </c>
      <c r="L2317" s="397" t="s">
        <v>295</v>
      </c>
      <c r="M2317" s="338" t="s">
        <v>2546</v>
      </c>
      <c r="P2317" s="189" t="s">
        <v>1667</v>
      </c>
      <c r="Q2317" s="63" t="s">
        <v>450</v>
      </c>
      <c r="R2317" s="215" t="s">
        <v>444</v>
      </c>
    </row>
    <row r="2318" spans="1:18">
      <c r="A2318" s="189" t="s">
        <v>261</v>
      </c>
      <c r="B2318" s="216">
        <v>25400</v>
      </c>
      <c r="C2318" s="40" t="s">
        <v>2923</v>
      </c>
      <c r="D2318" s="216">
        <v>931400</v>
      </c>
      <c r="E2318" s="40" t="s">
        <v>2934</v>
      </c>
      <c r="F2318" s="216" t="s">
        <v>515</v>
      </c>
      <c r="G2318" s="40" t="s">
        <v>2937</v>
      </c>
      <c r="H2318" s="337">
        <v>527840</v>
      </c>
      <c r="I2318" s="328" t="s">
        <v>75</v>
      </c>
      <c r="J2318" s="61">
        <v>931104</v>
      </c>
      <c r="K2318" s="63" t="s">
        <v>1524</v>
      </c>
      <c r="L2318" s="215" t="s">
        <v>445</v>
      </c>
      <c r="M2318" s="338" t="s">
        <v>2546</v>
      </c>
      <c r="P2318" s="189" t="s">
        <v>2231</v>
      </c>
      <c r="Q2318" s="63" t="s">
        <v>450</v>
      </c>
      <c r="R2318" s="215" t="s">
        <v>444</v>
      </c>
    </row>
    <row r="2319" spans="1:18">
      <c r="A2319" s="189" t="s">
        <v>288</v>
      </c>
      <c r="B2319" s="216">
        <v>25400</v>
      </c>
      <c r="C2319" s="40" t="s">
        <v>2923</v>
      </c>
      <c r="D2319" s="216">
        <v>931400</v>
      </c>
      <c r="E2319" s="40" t="s">
        <v>2934</v>
      </c>
      <c r="F2319" s="216" t="s">
        <v>513</v>
      </c>
      <c r="G2319" s="40" t="s">
        <v>2938</v>
      </c>
      <c r="H2319" s="337">
        <v>527840</v>
      </c>
      <c r="I2319" s="328" t="s">
        <v>75</v>
      </c>
      <c r="J2319" s="61">
        <v>931104</v>
      </c>
      <c r="K2319" s="63" t="s">
        <v>1524</v>
      </c>
      <c r="L2319" s="215" t="s">
        <v>446</v>
      </c>
      <c r="M2319" s="338" t="s">
        <v>2546</v>
      </c>
      <c r="P2319" s="189" t="s">
        <v>1709</v>
      </c>
      <c r="Q2319" s="63" t="s">
        <v>450</v>
      </c>
      <c r="R2319" s="215" t="s">
        <v>444</v>
      </c>
    </row>
    <row r="2320" spans="1:18">
      <c r="A2320" s="189" t="s">
        <v>972</v>
      </c>
      <c r="B2320" s="216">
        <v>25400</v>
      </c>
      <c r="C2320" s="40" t="s">
        <v>2923</v>
      </c>
      <c r="D2320" s="216">
        <v>931400</v>
      </c>
      <c r="E2320" s="40" t="s">
        <v>2934</v>
      </c>
      <c r="F2320" s="216"/>
      <c r="G2320" s="40" t="s">
        <v>1377</v>
      </c>
      <c r="H2320" s="337">
        <v>527840</v>
      </c>
      <c r="I2320" s="328" t="s">
        <v>75</v>
      </c>
      <c r="J2320" s="61">
        <v>931104</v>
      </c>
      <c r="K2320" s="63" t="s">
        <v>1524</v>
      </c>
      <c r="L2320" s="215" t="s">
        <v>1913</v>
      </c>
      <c r="M2320" s="338" t="s">
        <v>2546</v>
      </c>
      <c r="P2320" s="189" t="s">
        <v>1785</v>
      </c>
      <c r="Q2320" s="63" t="s">
        <v>450</v>
      </c>
      <c r="R2320" s="215" t="s">
        <v>444</v>
      </c>
    </row>
    <row r="2321" spans="1:18">
      <c r="A2321" s="189" t="s">
        <v>393</v>
      </c>
      <c r="B2321" s="216">
        <v>25400</v>
      </c>
      <c r="C2321" s="40" t="s">
        <v>2923</v>
      </c>
      <c r="D2321" s="216">
        <v>931400</v>
      </c>
      <c r="E2321" s="40" t="s">
        <v>2934</v>
      </c>
      <c r="F2321" s="216" t="s">
        <v>520</v>
      </c>
      <c r="G2321" s="40" t="s">
        <v>2940</v>
      </c>
      <c r="H2321" s="337">
        <v>527840</v>
      </c>
      <c r="I2321" s="328" t="s">
        <v>75</v>
      </c>
      <c r="J2321" s="61">
        <v>931104</v>
      </c>
      <c r="K2321" s="63" t="s">
        <v>1524</v>
      </c>
      <c r="L2321" s="215" t="s">
        <v>447</v>
      </c>
      <c r="M2321" s="338" t="s">
        <v>2546</v>
      </c>
      <c r="P2321" s="189" t="s">
        <v>1786</v>
      </c>
      <c r="Q2321" s="63" t="s">
        <v>450</v>
      </c>
      <c r="R2321" s="215" t="s">
        <v>444</v>
      </c>
    </row>
    <row r="2322" spans="1:18">
      <c r="A2322" s="189" t="s">
        <v>422</v>
      </c>
      <c r="B2322" s="216">
        <v>25400</v>
      </c>
      <c r="C2322" s="40" t="s">
        <v>2923</v>
      </c>
      <c r="D2322" s="216">
        <v>931400</v>
      </c>
      <c r="E2322" s="40" t="s">
        <v>2934</v>
      </c>
      <c r="F2322" s="216" t="s">
        <v>516</v>
      </c>
      <c r="G2322" s="40" t="s">
        <v>2944</v>
      </c>
      <c r="H2322" s="337">
        <v>527840</v>
      </c>
      <c r="I2322" s="328" t="s">
        <v>75</v>
      </c>
      <c r="J2322" s="61">
        <v>931104</v>
      </c>
      <c r="K2322" s="63" t="s">
        <v>1524</v>
      </c>
      <c r="L2322" s="215" t="s">
        <v>448</v>
      </c>
      <c r="M2322" s="338" t="s">
        <v>2546</v>
      </c>
      <c r="P2322" s="189" t="s">
        <v>2084</v>
      </c>
      <c r="Q2322" s="63" t="s">
        <v>450</v>
      </c>
      <c r="R2322" s="215" t="s">
        <v>444</v>
      </c>
    </row>
    <row r="2323" spans="1:18">
      <c r="A2323" s="189" t="s">
        <v>1872</v>
      </c>
      <c r="B2323" s="216">
        <v>25420</v>
      </c>
      <c r="C2323" s="40" t="s">
        <v>449</v>
      </c>
      <c r="D2323" s="216">
        <v>931401</v>
      </c>
      <c r="E2323" s="40" t="s">
        <v>2950</v>
      </c>
      <c r="F2323" s="216" t="s">
        <v>1377</v>
      </c>
      <c r="G2323" s="40" t="s">
        <v>1377</v>
      </c>
      <c r="H2323" s="337">
        <v>527840</v>
      </c>
      <c r="I2323" s="328" t="s">
        <v>75</v>
      </c>
      <c r="J2323" s="61">
        <v>931180</v>
      </c>
      <c r="K2323" s="63" t="s">
        <v>449</v>
      </c>
      <c r="L2323" s="215" t="s">
        <v>503</v>
      </c>
      <c r="M2323" s="338" t="s">
        <v>2546</v>
      </c>
      <c r="P2323" s="189" t="s">
        <v>948</v>
      </c>
      <c r="Q2323" s="63" t="s">
        <v>450</v>
      </c>
      <c r="R2323" s="215" t="s">
        <v>444</v>
      </c>
    </row>
    <row r="2324" spans="1:18">
      <c r="A2324" s="189" t="s">
        <v>2460</v>
      </c>
      <c r="B2324" s="309">
        <v>25620</v>
      </c>
      <c r="C2324" s="40" t="s">
        <v>2347</v>
      </c>
      <c r="D2324" s="310">
        <v>931750</v>
      </c>
      <c r="E2324" s="40" t="s">
        <v>2347</v>
      </c>
      <c r="F2324" s="310"/>
      <c r="G2324" s="40" t="s">
        <v>1377</v>
      </c>
      <c r="H2324" s="339">
        <v>527840</v>
      </c>
      <c r="I2324" s="328" t="s">
        <v>75</v>
      </c>
      <c r="J2324" s="310">
        <v>931750</v>
      </c>
      <c r="K2324" s="307" t="s">
        <v>1524</v>
      </c>
      <c r="L2324" s="308" t="s">
        <v>448</v>
      </c>
      <c r="M2324" s="338" t="s">
        <v>2546</v>
      </c>
      <c r="P2324" s="189" t="s">
        <v>949</v>
      </c>
      <c r="Q2324" s="63" t="s">
        <v>450</v>
      </c>
      <c r="R2324" s="215" t="s">
        <v>444</v>
      </c>
    </row>
    <row r="2325" spans="1:18">
      <c r="A2325" s="189" t="s">
        <v>803</v>
      </c>
      <c r="B2325" s="216">
        <v>25540</v>
      </c>
      <c r="C2325" s="40" t="s">
        <v>442</v>
      </c>
      <c r="D2325" s="216">
        <v>931116</v>
      </c>
      <c r="E2325" s="40" t="s">
        <v>442</v>
      </c>
      <c r="F2325" s="216"/>
      <c r="G2325" s="40" t="s">
        <v>1377</v>
      </c>
      <c r="H2325" s="216">
        <v>520845</v>
      </c>
      <c r="I2325" s="328" t="s">
        <v>89</v>
      </c>
      <c r="J2325" s="61">
        <v>931116</v>
      </c>
      <c r="K2325" s="63" t="s">
        <v>47</v>
      </c>
      <c r="L2325" s="215" t="s">
        <v>442</v>
      </c>
      <c r="M2325" s="218" t="s">
        <v>30</v>
      </c>
      <c r="P2325" s="189" t="s">
        <v>950</v>
      </c>
      <c r="Q2325" s="63" t="s">
        <v>450</v>
      </c>
      <c r="R2325" s="215" t="s">
        <v>444</v>
      </c>
    </row>
    <row r="2326" spans="1:18">
      <c r="A2326" s="189" t="s">
        <v>199</v>
      </c>
      <c r="B2326" s="216">
        <v>25400</v>
      </c>
      <c r="C2326" s="40" t="s">
        <v>2923</v>
      </c>
      <c r="D2326" s="216">
        <v>931119</v>
      </c>
      <c r="E2326" s="40" t="s">
        <v>23</v>
      </c>
      <c r="F2326" s="216" t="s">
        <v>525</v>
      </c>
      <c r="G2326" s="40" t="s">
        <v>2942</v>
      </c>
      <c r="H2326" s="216">
        <v>520845</v>
      </c>
      <c r="I2326" s="328" t="s">
        <v>89</v>
      </c>
      <c r="J2326" s="61">
        <v>931104</v>
      </c>
      <c r="K2326" s="63" t="s">
        <v>23</v>
      </c>
      <c r="L2326" s="215" t="s">
        <v>438</v>
      </c>
      <c r="M2326" s="218" t="s">
        <v>30</v>
      </c>
      <c r="P2326" s="189" t="s">
        <v>951</v>
      </c>
      <c r="Q2326" s="63" t="s">
        <v>450</v>
      </c>
      <c r="R2326" s="215" t="s">
        <v>444</v>
      </c>
    </row>
    <row r="2327" spans="1:18">
      <c r="A2327" s="189" t="s">
        <v>135</v>
      </c>
      <c r="B2327" s="216">
        <v>25400</v>
      </c>
      <c r="C2327" s="40" t="s">
        <v>2923</v>
      </c>
      <c r="D2327" s="216">
        <v>931119</v>
      </c>
      <c r="E2327" s="40" t="s">
        <v>23</v>
      </c>
      <c r="F2327" s="216" t="s">
        <v>521</v>
      </c>
      <c r="G2327" s="40" t="s">
        <v>2924</v>
      </c>
      <c r="H2327" s="216">
        <v>520845</v>
      </c>
      <c r="I2327" s="328" t="s">
        <v>89</v>
      </c>
      <c r="J2327" s="61">
        <v>931104</v>
      </c>
      <c r="K2327" s="63" t="s">
        <v>23</v>
      </c>
      <c r="L2327" s="215" t="s">
        <v>435</v>
      </c>
      <c r="M2327" s="218" t="s">
        <v>30</v>
      </c>
      <c r="P2327" s="189" t="s">
        <v>1497</v>
      </c>
      <c r="Q2327" s="63" t="s">
        <v>450</v>
      </c>
      <c r="R2327" s="215" t="s">
        <v>444</v>
      </c>
    </row>
    <row r="2328" spans="1:18">
      <c r="A2328" s="189" t="s">
        <v>164</v>
      </c>
      <c r="B2328" s="216">
        <v>25400</v>
      </c>
      <c r="C2328" s="40" t="s">
        <v>2923</v>
      </c>
      <c r="D2328" s="216">
        <v>931119</v>
      </c>
      <c r="E2328" s="40" t="s">
        <v>23</v>
      </c>
      <c r="F2328" s="216" t="s">
        <v>522</v>
      </c>
      <c r="G2328" s="40" t="s">
        <v>2925</v>
      </c>
      <c r="H2328" s="216">
        <v>520845</v>
      </c>
      <c r="I2328" s="328" t="s">
        <v>89</v>
      </c>
      <c r="J2328" s="61">
        <v>931104</v>
      </c>
      <c r="K2328" s="63" t="s">
        <v>23</v>
      </c>
      <c r="L2328" s="215" t="s">
        <v>436</v>
      </c>
      <c r="M2328" s="218" t="s">
        <v>30</v>
      </c>
      <c r="P2328" s="189" t="s">
        <v>1318</v>
      </c>
      <c r="Q2328" s="63" t="s">
        <v>450</v>
      </c>
      <c r="R2328" s="215" t="s">
        <v>444</v>
      </c>
    </row>
    <row r="2329" spans="1:18">
      <c r="A2329" s="189" t="s">
        <v>212</v>
      </c>
      <c r="B2329" s="216">
        <v>25400</v>
      </c>
      <c r="C2329" s="40" t="s">
        <v>2923</v>
      </c>
      <c r="D2329" s="216">
        <v>931119</v>
      </c>
      <c r="E2329" s="40" t="s">
        <v>23</v>
      </c>
      <c r="F2329" s="216" t="s">
        <v>526</v>
      </c>
      <c r="G2329" s="40" t="s">
        <v>2926</v>
      </c>
      <c r="H2329" s="216">
        <v>520845</v>
      </c>
      <c r="I2329" s="328" t="s">
        <v>89</v>
      </c>
      <c r="J2329" s="61">
        <v>931104</v>
      </c>
      <c r="K2329" s="63" t="s">
        <v>23</v>
      </c>
      <c r="L2329" s="215" t="s">
        <v>439</v>
      </c>
      <c r="M2329" s="218" t="s">
        <v>30</v>
      </c>
      <c r="P2329" s="189" t="s">
        <v>952</v>
      </c>
      <c r="Q2329" s="63" t="s">
        <v>450</v>
      </c>
      <c r="R2329" s="215" t="s">
        <v>444</v>
      </c>
    </row>
    <row r="2330" spans="1:18">
      <c r="A2330" s="189" t="s">
        <v>182</v>
      </c>
      <c r="B2330" s="216">
        <v>25400</v>
      </c>
      <c r="C2330" s="40" t="s">
        <v>2923</v>
      </c>
      <c r="D2330" s="216">
        <v>931119</v>
      </c>
      <c r="E2330" s="40" t="s">
        <v>23</v>
      </c>
      <c r="F2330" s="216" t="s">
        <v>523</v>
      </c>
      <c r="G2330" s="40" t="s">
        <v>2928</v>
      </c>
      <c r="H2330" s="216">
        <v>520845</v>
      </c>
      <c r="I2330" s="328" t="s">
        <v>89</v>
      </c>
      <c r="J2330" s="61">
        <v>931104</v>
      </c>
      <c r="K2330" s="63" t="s">
        <v>23</v>
      </c>
      <c r="L2330" s="215" t="s">
        <v>437</v>
      </c>
      <c r="M2330" s="218" t="s">
        <v>30</v>
      </c>
      <c r="P2330" s="189" t="s">
        <v>1787</v>
      </c>
      <c r="Q2330" s="63" t="s">
        <v>450</v>
      </c>
      <c r="R2330" s="215" t="s">
        <v>444</v>
      </c>
    </row>
    <row r="2331" spans="1:18">
      <c r="A2331" s="189" t="s">
        <v>761</v>
      </c>
      <c r="B2331" s="216">
        <v>25590</v>
      </c>
      <c r="C2331" s="40" t="s">
        <v>1564</v>
      </c>
      <c r="D2331" s="216">
        <v>931150</v>
      </c>
      <c r="E2331" s="40" t="s">
        <v>1564</v>
      </c>
      <c r="F2331" s="216"/>
      <c r="G2331" s="40" t="s">
        <v>1377</v>
      </c>
      <c r="H2331" s="216">
        <v>520845</v>
      </c>
      <c r="I2331" s="328" t="s">
        <v>89</v>
      </c>
      <c r="J2331" s="61">
        <v>931150</v>
      </c>
      <c r="K2331" s="63" t="s">
        <v>47</v>
      </c>
      <c r="L2331" s="215" t="s">
        <v>1564</v>
      </c>
      <c r="M2331" s="218" t="s">
        <v>30</v>
      </c>
      <c r="P2331" s="189" t="s">
        <v>2409</v>
      </c>
      <c r="Q2331" s="63" t="s">
        <v>450</v>
      </c>
      <c r="R2331" s="215" t="s">
        <v>444</v>
      </c>
    </row>
    <row r="2332" spans="1:18">
      <c r="A2332" s="189" t="s">
        <v>1489</v>
      </c>
      <c r="B2332" s="216">
        <v>25430</v>
      </c>
      <c r="C2332" s="40" t="s">
        <v>2951</v>
      </c>
      <c r="D2332" s="216">
        <v>931170</v>
      </c>
      <c r="E2332" s="40" t="s">
        <v>1515</v>
      </c>
      <c r="F2332" s="216" t="s">
        <v>512</v>
      </c>
      <c r="G2332" s="40" t="s">
        <v>2952</v>
      </c>
      <c r="H2332" s="216">
        <v>520845</v>
      </c>
      <c r="I2332" s="328" t="s">
        <v>89</v>
      </c>
      <c r="J2332" s="61">
        <v>931170</v>
      </c>
      <c r="K2332" s="63" t="s">
        <v>47</v>
      </c>
      <c r="L2332" s="215" t="s">
        <v>508</v>
      </c>
      <c r="M2332" s="218" t="s">
        <v>30</v>
      </c>
      <c r="P2332" s="189" t="s">
        <v>2018</v>
      </c>
      <c r="Q2332" s="63" t="s">
        <v>450</v>
      </c>
      <c r="R2332" s="215" t="s">
        <v>444</v>
      </c>
    </row>
    <row r="2333" spans="1:18">
      <c r="A2333" s="189" t="s">
        <v>1203</v>
      </c>
      <c r="B2333" s="216">
        <v>25430</v>
      </c>
      <c r="C2333" s="40" t="s">
        <v>2951</v>
      </c>
      <c r="D2333" s="216">
        <v>931170</v>
      </c>
      <c r="E2333" s="40" t="s">
        <v>1515</v>
      </c>
      <c r="F2333" s="216"/>
      <c r="G2333" s="40" t="s">
        <v>1377</v>
      </c>
      <c r="H2333" s="216">
        <v>520845</v>
      </c>
      <c r="I2333" s="328" t="s">
        <v>89</v>
      </c>
      <c r="J2333" s="61">
        <v>931170</v>
      </c>
      <c r="K2333" s="63" t="s">
        <v>47</v>
      </c>
      <c r="L2333" s="215" t="s">
        <v>508</v>
      </c>
      <c r="M2333" s="218" t="s">
        <v>30</v>
      </c>
      <c r="P2333" s="189" t="s">
        <v>2638</v>
      </c>
      <c r="Q2333" s="63" t="s">
        <v>450</v>
      </c>
      <c r="R2333" s="215" t="s">
        <v>444</v>
      </c>
    </row>
    <row r="2334" spans="1:18">
      <c r="A2334" s="189" t="s">
        <v>1491</v>
      </c>
      <c r="B2334" s="216">
        <v>25430</v>
      </c>
      <c r="C2334" s="40" t="s">
        <v>2951</v>
      </c>
      <c r="D2334" s="216">
        <v>931170</v>
      </c>
      <c r="E2334" s="40" t="s">
        <v>1515</v>
      </c>
      <c r="F2334" s="216" t="s">
        <v>1131</v>
      </c>
      <c r="G2334" s="40" t="s">
        <v>2953</v>
      </c>
      <c r="H2334" s="216">
        <v>520845</v>
      </c>
      <c r="I2334" s="328" t="s">
        <v>89</v>
      </c>
      <c r="J2334" s="61">
        <v>931170</v>
      </c>
      <c r="K2334" s="63" t="s">
        <v>47</v>
      </c>
      <c r="L2334" s="215" t="s">
        <v>508</v>
      </c>
      <c r="M2334" s="218" t="s">
        <v>30</v>
      </c>
      <c r="P2334" s="189" t="s">
        <v>2232</v>
      </c>
      <c r="Q2334" s="63" t="s">
        <v>450</v>
      </c>
      <c r="R2334" s="215" t="s">
        <v>444</v>
      </c>
    </row>
    <row r="2335" spans="1:18">
      <c r="A2335" s="189" t="s">
        <v>1470</v>
      </c>
      <c r="B2335" s="216">
        <v>25430</v>
      </c>
      <c r="C2335" s="40" t="s">
        <v>2951</v>
      </c>
      <c r="D2335" s="216">
        <v>931170</v>
      </c>
      <c r="E2335" s="40" t="s">
        <v>1515</v>
      </c>
      <c r="F2335" s="216" t="s">
        <v>527</v>
      </c>
      <c r="G2335" s="40" t="s">
        <v>2927</v>
      </c>
      <c r="H2335" s="216">
        <v>520845</v>
      </c>
      <c r="I2335" s="328" t="s">
        <v>89</v>
      </c>
      <c r="J2335" s="61">
        <v>931170</v>
      </c>
      <c r="K2335" s="63" t="s">
        <v>47</v>
      </c>
      <c r="L2335" s="215" t="s">
        <v>508</v>
      </c>
      <c r="M2335" s="218" t="s">
        <v>30</v>
      </c>
      <c r="P2335" s="189" t="s">
        <v>2512</v>
      </c>
      <c r="Q2335" s="63" t="s">
        <v>450</v>
      </c>
      <c r="R2335" s="215" t="s">
        <v>444</v>
      </c>
    </row>
    <row r="2336" spans="1:18">
      <c r="A2336" s="189" t="s">
        <v>1070</v>
      </c>
      <c r="B2336" s="216">
        <v>25420</v>
      </c>
      <c r="C2336" s="40" t="s">
        <v>449</v>
      </c>
      <c r="D2336" s="216">
        <v>931182</v>
      </c>
      <c r="E2336" s="40" t="s">
        <v>1056</v>
      </c>
      <c r="F2336" s="216"/>
      <c r="G2336" s="40" t="s">
        <v>1377</v>
      </c>
      <c r="H2336" s="216">
        <v>520845</v>
      </c>
      <c r="I2336" s="328" t="s">
        <v>89</v>
      </c>
      <c r="J2336" s="61">
        <v>931180</v>
      </c>
      <c r="K2336" s="63" t="s">
        <v>449</v>
      </c>
      <c r="L2336" s="215" t="s">
        <v>1056</v>
      </c>
      <c r="M2336" s="218" t="s">
        <v>30</v>
      </c>
      <c r="P2336" s="189" t="s">
        <v>2315</v>
      </c>
      <c r="Q2336" s="63" t="s">
        <v>450</v>
      </c>
      <c r="R2336" s="215" t="s">
        <v>444</v>
      </c>
    </row>
    <row r="2337" spans="1:18">
      <c r="A2337" s="189" t="s">
        <v>1296</v>
      </c>
      <c r="B2337" s="216">
        <v>25420</v>
      </c>
      <c r="C2337" s="40" t="s">
        <v>449</v>
      </c>
      <c r="D2337" s="216">
        <v>931186</v>
      </c>
      <c r="E2337" s="40" t="s">
        <v>504</v>
      </c>
      <c r="F2337" s="216"/>
      <c r="G2337" s="40" t="s">
        <v>1377</v>
      </c>
      <c r="H2337" s="216">
        <v>520845</v>
      </c>
      <c r="I2337" s="328" t="s">
        <v>89</v>
      </c>
      <c r="J2337" s="61">
        <v>931180</v>
      </c>
      <c r="K2337" s="63" t="s">
        <v>449</v>
      </c>
      <c r="L2337" s="215" t="s">
        <v>504</v>
      </c>
      <c r="M2337" s="218" t="s">
        <v>30</v>
      </c>
      <c r="P2337" s="189" t="s">
        <v>1662</v>
      </c>
      <c r="Q2337" s="63" t="s">
        <v>450</v>
      </c>
      <c r="R2337" s="215" t="s">
        <v>444</v>
      </c>
    </row>
    <row r="2338" spans="1:18">
      <c r="A2338" s="189" t="s">
        <v>2100</v>
      </c>
      <c r="B2338" s="216">
        <v>25400</v>
      </c>
      <c r="C2338" s="40" t="s">
        <v>2923</v>
      </c>
      <c r="D2338" s="216">
        <v>931205</v>
      </c>
      <c r="E2338" s="40" t="s">
        <v>2237</v>
      </c>
      <c r="F2338" s="216"/>
      <c r="G2338" s="40" t="s">
        <v>1377</v>
      </c>
      <c r="H2338" s="216">
        <v>520845</v>
      </c>
      <c r="I2338" s="328" t="s">
        <v>89</v>
      </c>
      <c r="J2338" s="61">
        <v>931104</v>
      </c>
      <c r="K2338" s="63" t="s">
        <v>449</v>
      </c>
      <c r="L2338" s="215" t="s">
        <v>2237</v>
      </c>
      <c r="M2338" s="218" t="s">
        <v>30</v>
      </c>
      <c r="P2338" s="189" t="s">
        <v>1317</v>
      </c>
      <c r="Q2338" s="63" t="s">
        <v>450</v>
      </c>
      <c r="R2338" s="215" t="s">
        <v>444</v>
      </c>
    </row>
    <row r="2339" spans="1:18">
      <c r="A2339" s="189" t="s">
        <v>2704</v>
      </c>
      <c r="B2339" s="216">
        <v>25400</v>
      </c>
      <c r="C2339" s="40" t="s">
        <v>2923</v>
      </c>
      <c r="D2339" s="358">
        <v>931210</v>
      </c>
      <c r="E2339" s="40" t="s">
        <v>510</v>
      </c>
      <c r="F2339" s="350"/>
      <c r="G2339" s="40" t="s">
        <v>1377</v>
      </c>
      <c r="H2339" s="358">
        <v>520845</v>
      </c>
      <c r="I2339" s="328" t="s">
        <v>89</v>
      </c>
      <c r="J2339" s="350">
        <v>931104</v>
      </c>
      <c r="K2339" s="63" t="s">
        <v>450</v>
      </c>
      <c r="L2339" s="215" t="s">
        <v>510</v>
      </c>
      <c r="M2339" s="218" t="s">
        <v>30</v>
      </c>
      <c r="P2339" s="189" t="s">
        <v>2642</v>
      </c>
      <c r="Q2339" s="63" t="s">
        <v>450</v>
      </c>
      <c r="R2339" s="215" t="s">
        <v>444</v>
      </c>
    </row>
    <row r="2340" spans="1:18">
      <c r="A2340" s="189" t="s">
        <v>2669</v>
      </c>
      <c r="B2340" s="216">
        <v>25400</v>
      </c>
      <c r="C2340" s="40" t="s">
        <v>2923</v>
      </c>
      <c r="D2340" s="358">
        <v>931245</v>
      </c>
      <c r="E2340" s="40" t="s">
        <v>429</v>
      </c>
      <c r="F2340" s="350" t="s">
        <v>524</v>
      </c>
      <c r="G2340" s="40" t="s">
        <v>2945</v>
      </c>
      <c r="H2340" s="358">
        <v>520845</v>
      </c>
      <c r="I2340" s="328" t="s">
        <v>89</v>
      </c>
      <c r="J2340" s="350">
        <v>931104</v>
      </c>
      <c r="K2340" s="63" t="s">
        <v>1766</v>
      </c>
      <c r="L2340" s="215" t="s">
        <v>429</v>
      </c>
      <c r="M2340" s="218" t="s">
        <v>30</v>
      </c>
      <c r="P2340" s="189" t="s">
        <v>1688</v>
      </c>
      <c r="Q2340" s="63" t="s">
        <v>450</v>
      </c>
      <c r="R2340" s="215" t="s">
        <v>444</v>
      </c>
    </row>
    <row r="2341" spans="1:18">
      <c r="A2341" s="189" t="s">
        <v>2369</v>
      </c>
      <c r="B2341" s="216">
        <v>25400</v>
      </c>
      <c r="C2341" s="40" t="s">
        <v>2923</v>
      </c>
      <c r="D2341" s="216">
        <v>931245</v>
      </c>
      <c r="E2341" s="40" t="s">
        <v>429</v>
      </c>
      <c r="F2341" s="216" t="s">
        <v>1130</v>
      </c>
      <c r="G2341" s="40" t="s">
        <v>2943</v>
      </c>
      <c r="H2341" s="216">
        <v>520845</v>
      </c>
      <c r="I2341" s="328" t="s">
        <v>89</v>
      </c>
      <c r="J2341" s="61">
        <v>931104</v>
      </c>
      <c r="K2341" s="63" t="s">
        <v>1766</v>
      </c>
      <c r="L2341" s="215" t="s">
        <v>429</v>
      </c>
      <c r="M2341" s="218" t="s">
        <v>30</v>
      </c>
      <c r="P2341" s="189" t="s">
        <v>947</v>
      </c>
      <c r="Q2341" s="63" t="s">
        <v>450</v>
      </c>
      <c r="R2341" s="215" t="s">
        <v>444</v>
      </c>
    </row>
    <row r="2342" spans="1:18">
      <c r="A2342" s="189" t="s">
        <v>334</v>
      </c>
      <c r="B2342" s="216">
        <v>25400</v>
      </c>
      <c r="C2342" s="40" t="s">
        <v>2923</v>
      </c>
      <c r="D2342" s="216">
        <v>931400</v>
      </c>
      <c r="E2342" s="40" t="s">
        <v>2934</v>
      </c>
      <c r="F2342" s="216" t="s">
        <v>518</v>
      </c>
      <c r="G2342" s="40" t="s">
        <v>2935</v>
      </c>
      <c r="H2342" s="216">
        <v>520845</v>
      </c>
      <c r="I2342" s="328" t="s">
        <v>89</v>
      </c>
      <c r="J2342" s="61">
        <v>931104</v>
      </c>
      <c r="K2342" s="63" t="s">
        <v>1524</v>
      </c>
      <c r="L2342" s="215" t="s">
        <v>326</v>
      </c>
      <c r="M2342" s="218" t="s">
        <v>30</v>
      </c>
      <c r="P2342" s="189" t="s">
        <v>1549</v>
      </c>
      <c r="Q2342" s="63" t="s">
        <v>450</v>
      </c>
      <c r="R2342" s="215" t="s">
        <v>444</v>
      </c>
    </row>
    <row r="2343" spans="1:18">
      <c r="A2343" s="189" t="s">
        <v>1704</v>
      </c>
      <c r="B2343" s="216">
        <v>25400</v>
      </c>
      <c r="C2343" s="40" t="s">
        <v>2923</v>
      </c>
      <c r="D2343" s="216">
        <v>931400</v>
      </c>
      <c r="E2343" s="40" t="s">
        <v>2934</v>
      </c>
      <c r="F2343" s="216" t="s">
        <v>517</v>
      </c>
      <c r="G2343" s="40" t="s">
        <v>2936</v>
      </c>
      <c r="H2343" s="216">
        <v>520845</v>
      </c>
      <c r="I2343" s="328" t="s">
        <v>89</v>
      </c>
      <c r="J2343" s="61">
        <v>931104</v>
      </c>
      <c r="K2343" s="63" t="s">
        <v>1524</v>
      </c>
      <c r="L2343" s="215" t="s">
        <v>1224</v>
      </c>
      <c r="M2343" s="218" t="s">
        <v>30</v>
      </c>
      <c r="P2343" s="189" t="s">
        <v>1656</v>
      </c>
      <c r="Q2343" s="63" t="s">
        <v>450</v>
      </c>
      <c r="R2343" s="215" t="s">
        <v>444</v>
      </c>
    </row>
    <row r="2344" spans="1:18">
      <c r="A2344" s="189" t="s">
        <v>302</v>
      </c>
      <c r="B2344" s="216">
        <v>25400</v>
      </c>
      <c r="C2344" s="40" t="s">
        <v>2923</v>
      </c>
      <c r="D2344" s="216">
        <v>931400</v>
      </c>
      <c r="E2344" s="40" t="s">
        <v>2934</v>
      </c>
      <c r="F2344" s="216" t="s">
        <v>514</v>
      </c>
      <c r="G2344" s="40" t="s">
        <v>2838</v>
      </c>
      <c r="H2344" s="216">
        <v>520845</v>
      </c>
      <c r="I2344" s="328" t="s">
        <v>89</v>
      </c>
      <c r="J2344" s="61">
        <v>931104</v>
      </c>
      <c r="K2344" s="63" t="s">
        <v>1524</v>
      </c>
      <c r="L2344" s="397" t="s">
        <v>295</v>
      </c>
      <c r="M2344" s="218" t="s">
        <v>30</v>
      </c>
      <c r="P2344" s="189" t="s">
        <v>1659</v>
      </c>
      <c r="Q2344" s="63" t="s">
        <v>450</v>
      </c>
      <c r="R2344" s="215" t="s">
        <v>444</v>
      </c>
    </row>
    <row r="2345" spans="1:18">
      <c r="A2345" s="189" t="s">
        <v>240</v>
      </c>
      <c r="B2345" s="216">
        <v>25400</v>
      </c>
      <c r="C2345" s="40" t="s">
        <v>2923</v>
      </c>
      <c r="D2345" s="216">
        <v>931400</v>
      </c>
      <c r="E2345" s="40" t="s">
        <v>2934</v>
      </c>
      <c r="F2345" s="216" t="s">
        <v>515</v>
      </c>
      <c r="G2345" s="40" t="s">
        <v>2937</v>
      </c>
      <c r="H2345" s="216">
        <v>520845</v>
      </c>
      <c r="I2345" s="328" t="s">
        <v>89</v>
      </c>
      <c r="J2345" s="61">
        <v>931104</v>
      </c>
      <c r="K2345" s="63" t="s">
        <v>1524</v>
      </c>
      <c r="L2345" s="215" t="s">
        <v>445</v>
      </c>
      <c r="M2345" s="218" t="s">
        <v>30</v>
      </c>
      <c r="P2345" s="189" t="s">
        <v>2016</v>
      </c>
      <c r="Q2345" s="63" t="s">
        <v>450</v>
      </c>
      <c r="R2345" s="215" t="s">
        <v>444</v>
      </c>
    </row>
    <row r="2346" spans="1:18">
      <c r="A2346" s="189" t="s">
        <v>275</v>
      </c>
      <c r="B2346" s="216">
        <v>25400</v>
      </c>
      <c r="C2346" s="40" t="s">
        <v>2923</v>
      </c>
      <c r="D2346" s="216">
        <v>931400</v>
      </c>
      <c r="E2346" s="40" t="s">
        <v>2934</v>
      </c>
      <c r="F2346" s="216" t="s">
        <v>513</v>
      </c>
      <c r="G2346" s="40" t="s">
        <v>2938</v>
      </c>
      <c r="H2346" s="216">
        <v>520845</v>
      </c>
      <c r="I2346" s="328" t="s">
        <v>89</v>
      </c>
      <c r="J2346" s="61">
        <v>931104</v>
      </c>
      <c r="K2346" s="63" t="s">
        <v>1524</v>
      </c>
      <c r="L2346" s="215" t="s">
        <v>446</v>
      </c>
      <c r="M2346" s="218" t="s">
        <v>30</v>
      </c>
      <c r="P2346" s="189" t="s">
        <v>1668</v>
      </c>
      <c r="Q2346" s="63" t="s">
        <v>450</v>
      </c>
      <c r="R2346" s="215" t="s">
        <v>444</v>
      </c>
    </row>
    <row r="2347" spans="1:18">
      <c r="A2347" s="189" t="s">
        <v>363</v>
      </c>
      <c r="B2347" s="216">
        <v>25400</v>
      </c>
      <c r="C2347" s="40" t="s">
        <v>2923</v>
      </c>
      <c r="D2347" s="216">
        <v>931400</v>
      </c>
      <c r="E2347" s="40" t="s">
        <v>2934</v>
      </c>
      <c r="F2347" s="216" t="s">
        <v>519</v>
      </c>
      <c r="G2347" s="40" t="s">
        <v>2939</v>
      </c>
      <c r="H2347" s="216">
        <v>520845</v>
      </c>
      <c r="I2347" s="328" t="s">
        <v>89</v>
      </c>
      <c r="J2347" s="61">
        <v>931104</v>
      </c>
      <c r="K2347" s="63" t="s">
        <v>1524</v>
      </c>
      <c r="L2347" s="215" t="s">
        <v>359</v>
      </c>
      <c r="M2347" s="218" t="s">
        <v>30</v>
      </c>
      <c r="P2347" s="189" t="s">
        <v>1877</v>
      </c>
      <c r="Q2347" s="63" t="s">
        <v>450</v>
      </c>
      <c r="R2347" s="215" t="s">
        <v>444</v>
      </c>
    </row>
    <row r="2348" spans="1:18">
      <c r="A2348" s="189" t="s">
        <v>376</v>
      </c>
      <c r="B2348" s="216">
        <v>25400</v>
      </c>
      <c r="C2348" s="40" t="s">
        <v>2923</v>
      </c>
      <c r="D2348" s="216">
        <v>931400</v>
      </c>
      <c r="E2348" s="40" t="s">
        <v>2934</v>
      </c>
      <c r="F2348" s="216" t="s">
        <v>520</v>
      </c>
      <c r="G2348" s="40" t="s">
        <v>2940</v>
      </c>
      <c r="H2348" s="216">
        <v>520845</v>
      </c>
      <c r="I2348" s="328" t="s">
        <v>89</v>
      </c>
      <c r="J2348" s="61">
        <v>931104</v>
      </c>
      <c r="K2348" s="63" t="s">
        <v>1524</v>
      </c>
      <c r="L2348" s="215" t="s">
        <v>447</v>
      </c>
      <c r="M2348" s="218" t="s">
        <v>30</v>
      </c>
      <c r="P2348" s="189" t="s">
        <v>2314</v>
      </c>
      <c r="Q2348" s="63" t="s">
        <v>450</v>
      </c>
      <c r="R2348" s="215" t="s">
        <v>444</v>
      </c>
    </row>
    <row r="2349" spans="1:18">
      <c r="A2349" s="189" t="s">
        <v>945</v>
      </c>
      <c r="B2349" s="216">
        <v>25400</v>
      </c>
      <c r="C2349" s="40" t="s">
        <v>2923</v>
      </c>
      <c r="D2349" s="216">
        <v>931400</v>
      </c>
      <c r="E2349" s="40" t="s">
        <v>2934</v>
      </c>
      <c r="F2349" s="216" t="s">
        <v>1130</v>
      </c>
      <c r="G2349" s="40" t="s">
        <v>2943</v>
      </c>
      <c r="H2349" s="216">
        <v>520845</v>
      </c>
      <c r="I2349" s="328" t="s">
        <v>89</v>
      </c>
      <c r="J2349" s="61">
        <v>931104</v>
      </c>
      <c r="K2349" s="63" t="s">
        <v>1524</v>
      </c>
      <c r="L2349" s="215" t="s">
        <v>1455</v>
      </c>
      <c r="M2349" s="218" t="s">
        <v>30</v>
      </c>
      <c r="P2349" s="189" t="s">
        <v>1664</v>
      </c>
      <c r="Q2349" s="63" t="s">
        <v>450</v>
      </c>
      <c r="R2349" s="215" t="s">
        <v>444</v>
      </c>
    </row>
    <row r="2350" spans="1:18">
      <c r="A2350" s="189" t="s">
        <v>407</v>
      </c>
      <c r="B2350" s="216">
        <v>25400</v>
      </c>
      <c r="C2350" s="40" t="s">
        <v>2923</v>
      </c>
      <c r="D2350" s="216">
        <v>931400</v>
      </c>
      <c r="E2350" s="40" t="s">
        <v>2934</v>
      </c>
      <c r="F2350" s="216" t="s">
        <v>516</v>
      </c>
      <c r="G2350" s="40" t="s">
        <v>2944</v>
      </c>
      <c r="H2350" s="216">
        <v>520845</v>
      </c>
      <c r="I2350" s="328" t="s">
        <v>89</v>
      </c>
      <c r="J2350" s="61">
        <v>931104</v>
      </c>
      <c r="K2350" s="63" t="s">
        <v>1524</v>
      </c>
      <c r="L2350" s="215" t="s">
        <v>448</v>
      </c>
      <c r="M2350" s="218" t="s">
        <v>30</v>
      </c>
      <c r="P2350" s="189" t="s">
        <v>1663</v>
      </c>
      <c r="Q2350" s="63" t="s">
        <v>450</v>
      </c>
      <c r="R2350" s="215" t="s">
        <v>444</v>
      </c>
    </row>
    <row r="2351" spans="1:18">
      <c r="A2351" s="189" t="s">
        <v>2478</v>
      </c>
      <c r="B2351" s="309">
        <v>25620</v>
      </c>
      <c r="C2351" s="40" t="s">
        <v>2347</v>
      </c>
      <c r="D2351" s="310">
        <v>931750</v>
      </c>
      <c r="E2351" s="40" t="s">
        <v>2347</v>
      </c>
      <c r="F2351" s="310"/>
      <c r="G2351" s="40" t="s">
        <v>1377</v>
      </c>
      <c r="H2351" s="311">
        <v>520845</v>
      </c>
      <c r="I2351" s="328" t="s">
        <v>89</v>
      </c>
      <c r="J2351" s="310">
        <v>931750</v>
      </c>
      <c r="K2351" s="307" t="s">
        <v>1524</v>
      </c>
      <c r="L2351" s="308" t="s">
        <v>448</v>
      </c>
      <c r="M2351" s="312" t="s">
        <v>30</v>
      </c>
      <c r="P2351" s="189" t="s">
        <v>2618</v>
      </c>
      <c r="Q2351" s="63" t="s">
        <v>450</v>
      </c>
      <c r="R2351" s="215" t="s">
        <v>444</v>
      </c>
    </row>
    <row r="2352" spans="1:18">
      <c r="A2352" s="189" t="s">
        <v>2674</v>
      </c>
      <c r="B2352" s="309">
        <v>25620</v>
      </c>
      <c r="C2352" s="40" t="s">
        <v>2347</v>
      </c>
      <c r="D2352" s="358">
        <v>931750</v>
      </c>
      <c r="E2352" s="40" t="s">
        <v>2347</v>
      </c>
      <c r="F2352" s="350" t="s">
        <v>516</v>
      </c>
      <c r="G2352" s="40" t="s">
        <v>2944</v>
      </c>
      <c r="H2352" s="358">
        <v>520845</v>
      </c>
      <c r="I2352" s="328" t="s">
        <v>89</v>
      </c>
      <c r="J2352" s="358">
        <v>931750</v>
      </c>
      <c r="K2352" s="307" t="s">
        <v>1524</v>
      </c>
      <c r="L2352" s="308" t="s">
        <v>448</v>
      </c>
      <c r="M2352" s="218" t="s">
        <v>30</v>
      </c>
      <c r="P2352" s="189" t="s">
        <v>2317</v>
      </c>
      <c r="Q2352" s="63" t="s">
        <v>450</v>
      </c>
      <c r="R2352" s="215" t="s">
        <v>444</v>
      </c>
    </row>
    <row r="2353" spans="1:18">
      <c r="A2353" s="189" t="s">
        <v>2266</v>
      </c>
      <c r="B2353" s="216">
        <v>25400</v>
      </c>
      <c r="C2353" s="40" t="s">
        <v>2923</v>
      </c>
      <c r="D2353" s="216">
        <v>931220</v>
      </c>
      <c r="E2353" s="40" t="s">
        <v>529</v>
      </c>
      <c r="F2353" s="216" t="s">
        <v>1377</v>
      </c>
      <c r="G2353" s="40" t="s">
        <v>1377</v>
      </c>
      <c r="H2353" s="337">
        <v>528940</v>
      </c>
      <c r="I2353" s="328" t="s">
        <v>2238</v>
      </c>
      <c r="J2353" s="61">
        <v>931104</v>
      </c>
      <c r="K2353" s="63" t="s">
        <v>1766</v>
      </c>
      <c r="L2353" s="215" t="s">
        <v>117</v>
      </c>
      <c r="M2353" s="338" t="s">
        <v>2546</v>
      </c>
      <c r="P2353" s="189" t="s">
        <v>1660</v>
      </c>
      <c r="Q2353" s="63" t="s">
        <v>450</v>
      </c>
      <c r="R2353" s="215" t="s">
        <v>444</v>
      </c>
    </row>
    <row r="2354" spans="1:18">
      <c r="A2354" s="189" t="s">
        <v>1274</v>
      </c>
      <c r="B2354" s="216">
        <v>25550</v>
      </c>
      <c r="C2354" s="40" t="s">
        <v>2955</v>
      </c>
      <c r="D2354" s="216">
        <v>931101</v>
      </c>
      <c r="E2354" s="40" t="s">
        <v>2956</v>
      </c>
      <c r="F2354" s="216"/>
      <c r="G2354" s="40" t="s">
        <v>1377</v>
      </c>
      <c r="H2354" s="329">
        <v>515260</v>
      </c>
      <c r="I2354" s="328" t="s">
        <v>479</v>
      </c>
      <c r="J2354" s="61">
        <v>931101</v>
      </c>
      <c r="K2354" s="63" t="s">
        <v>47</v>
      </c>
      <c r="L2354" s="215" t="s">
        <v>443</v>
      </c>
      <c r="M2354" s="331" t="s">
        <v>2547</v>
      </c>
      <c r="P2354" s="189" t="s">
        <v>2318</v>
      </c>
      <c r="Q2354" s="63" t="s">
        <v>450</v>
      </c>
      <c r="R2354" s="215" t="s">
        <v>444</v>
      </c>
    </row>
    <row r="2355" spans="1:18">
      <c r="A2355" s="189" t="s">
        <v>569</v>
      </c>
      <c r="B2355" s="216">
        <v>25400</v>
      </c>
      <c r="C2355" s="40" t="s">
        <v>2923</v>
      </c>
      <c r="D2355" s="216">
        <v>931104</v>
      </c>
      <c r="E2355" s="40" t="s">
        <v>2941</v>
      </c>
      <c r="F2355" s="216"/>
      <c r="G2355" s="40" t="s">
        <v>1377</v>
      </c>
      <c r="H2355" s="329">
        <v>515260</v>
      </c>
      <c r="I2355" s="328" t="s">
        <v>479</v>
      </c>
      <c r="J2355" s="61">
        <v>931104</v>
      </c>
      <c r="K2355" s="63" t="s">
        <v>1766</v>
      </c>
      <c r="L2355" s="215" t="s">
        <v>46</v>
      </c>
      <c r="M2355" s="331" t="s">
        <v>2547</v>
      </c>
      <c r="P2355" s="189" t="s">
        <v>1666</v>
      </c>
      <c r="Q2355" s="63" t="s">
        <v>450</v>
      </c>
      <c r="R2355" s="215" t="s">
        <v>444</v>
      </c>
    </row>
    <row r="2356" spans="1:18">
      <c r="A2356" s="189" t="s">
        <v>1666</v>
      </c>
      <c r="B2356" s="216">
        <v>25510</v>
      </c>
      <c r="C2356" s="40" t="s">
        <v>2954</v>
      </c>
      <c r="D2356" s="216">
        <v>931108</v>
      </c>
      <c r="E2356" s="40" t="s">
        <v>2954</v>
      </c>
      <c r="F2356" s="216" t="s">
        <v>1377</v>
      </c>
      <c r="G2356" s="40" t="s">
        <v>1377</v>
      </c>
      <c r="H2356" s="329">
        <v>515260</v>
      </c>
      <c r="I2356" s="328" t="s">
        <v>479</v>
      </c>
      <c r="J2356" s="61">
        <v>931108</v>
      </c>
      <c r="K2356" s="63" t="s">
        <v>450</v>
      </c>
      <c r="L2356" s="215" t="s">
        <v>444</v>
      </c>
      <c r="M2356" s="331" t="s">
        <v>2547</v>
      </c>
      <c r="P2356" t="s">
        <v>3009</v>
      </c>
      <c r="Q2356" s="7" t="s">
        <v>450</v>
      </c>
      <c r="R2356" s="7" t="s">
        <v>444</v>
      </c>
    </row>
    <row r="2357" spans="1:18">
      <c r="A2357" s="189" t="s">
        <v>794</v>
      </c>
      <c r="B2357" s="216">
        <v>25540</v>
      </c>
      <c r="C2357" s="40" t="s">
        <v>442</v>
      </c>
      <c r="D2357" s="216">
        <v>931116</v>
      </c>
      <c r="E2357" s="40" t="s">
        <v>442</v>
      </c>
      <c r="F2357" s="216"/>
      <c r="G2357" s="40" t="s">
        <v>1377</v>
      </c>
      <c r="H2357" s="329">
        <v>515260</v>
      </c>
      <c r="I2357" s="328" t="s">
        <v>479</v>
      </c>
      <c r="J2357" s="61">
        <v>931116</v>
      </c>
      <c r="K2357" s="63" t="s">
        <v>47</v>
      </c>
      <c r="L2357" s="215" t="s">
        <v>442</v>
      </c>
      <c r="M2357" s="331" t="s">
        <v>2547</v>
      </c>
      <c r="P2357" t="s">
        <v>3073</v>
      </c>
      <c r="Q2357" s="65" t="s">
        <v>450</v>
      </c>
      <c r="R2357" s="65" t="s">
        <v>444</v>
      </c>
    </row>
    <row r="2358" spans="1:18">
      <c r="A2358" s="189" t="s">
        <v>730</v>
      </c>
      <c r="B2358" s="216">
        <v>25400</v>
      </c>
      <c r="C2358" s="40" t="s">
        <v>2923</v>
      </c>
      <c r="D2358" s="216">
        <v>931119</v>
      </c>
      <c r="E2358" s="40" t="s">
        <v>23</v>
      </c>
      <c r="F2358" s="216" t="s">
        <v>525</v>
      </c>
      <c r="G2358" s="40" t="s">
        <v>2942</v>
      </c>
      <c r="H2358" s="329">
        <v>515260</v>
      </c>
      <c r="I2358" s="328" t="s">
        <v>479</v>
      </c>
      <c r="J2358" s="61">
        <v>931104</v>
      </c>
      <c r="K2358" s="63" t="s">
        <v>23</v>
      </c>
      <c r="L2358" s="215" t="s">
        <v>438</v>
      </c>
      <c r="M2358" s="331" t="s">
        <v>2547</v>
      </c>
      <c r="P2358" t="s">
        <v>3082</v>
      </c>
      <c r="Q2358" s="65" t="s">
        <v>450</v>
      </c>
      <c r="R2358" s="65" t="s">
        <v>444</v>
      </c>
    </row>
    <row r="2359" spans="1:18">
      <c r="A2359" s="189" t="s">
        <v>685</v>
      </c>
      <c r="B2359" s="216">
        <v>25400</v>
      </c>
      <c r="C2359" s="40" t="s">
        <v>2923</v>
      </c>
      <c r="D2359" s="216">
        <v>931119</v>
      </c>
      <c r="E2359" s="40" t="s">
        <v>23</v>
      </c>
      <c r="F2359" s="216" t="s">
        <v>521</v>
      </c>
      <c r="G2359" s="40" t="s">
        <v>2924</v>
      </c>
      <c r="H2359" s="329">
        <v>515260</v>
      </c>
      <c r="I2359" s="328" t="s">
        <v>479</v>
      </c>
      <c r="J2359" s="61">
        <v>931104</v>
      </c>
      <c r="K2359" s="63" t="s">
        <v>23</v>
      </c>
      <c r="L2359" s="215" t="s">
        <v>435</v>
      </c>
      <c r="M2359" s="331" t="s">
        <v>2547</v>
      </c>
      <c r="P2359" t="s">
        <v>3109</v>
      </c>
      <c r="Q2359" s="65" t="s">
        <v>450</v>
      </c>
      <c r="R2359" s="65" t="s">
        <v>444</v>
      </c>
    </row>
    <row r="2360" spans="1:18">
      <c r="A2360" s="189" t="s">
        <v>699</v>
      </c>
      <c r="B2360" s="216">
        <v>25400</v>
      </c>
      <c r="C2360" s="40" t="s">
        <v>2923</v>
      </c>
      <c r="D2360" s="216">
        <v>931119</v>
      </c>
      <c r="E2360" s="40" t="s">
        <v>23</v>
      </c>
      <c r="F2360" s="216" t="s">
        <v>522</v>
      </c>
      <c r="G2360" s="40" t="s">
        <v>2925</v>
      </c>
      <c r="H2360" s="329">
        <v>515260</v>
      </c>
      <c r="I2360" s="328" t="s">
        <v>479</v>
      </c>
      <c r="J2360" s="61">
        <v>931104</v>
      </c>
      <c r="K2360" s="63" t="s">
        <v>23</v>
      </c>
      <c r="L2360" s="215" t="s">
        <v>436</v>
      </c>
      <c r="M2360" s="331" t="s">
        <v>2547</v>
      </c>
      <c r="P2360" t="s">
        <v>3111</v>
      </c>
      <c r="Q2360" s="65" t="s">
        <v>450</v>
      </c>
      <c r="R2360" s="65" t="s">
        <v>444</v>
      </c>
    </row>
    <row r="2361" spans="1:18">
      <c r="A2361" s="189" t="s">
        <v>741</v>
      </c>
      <c r="B2361" s="216">
        <v>25400</v>
      </c>
      <c r="C2361" s="40" t="s">
        <v>2923</v>
      </c>
      <c r="D2361" s="216">
        <v>931119</v>
      </c>
      <c r="E2361" s="40" t="s">
        <v>23</v>
      </c>
      <c r="F2361" s="216" t="s">
        <v>526</v>
      </c>
      <c r="G2361" s="40" t="s">
        <v>2926</v>
      </c>
      <c r="H2361" s="329">
        <v>515260</v>
      </c>
      <c r="I2361" s="328" t="s">
        <v>479</v>
      </c>
      <c r="J2361" s="61">
        <v>931104</v>
      </c>
      <c r="K2361" s="63" t="s">
        <v>23</v>
      </c>
      <c r="L2361" s="215" t="s">
        <v>439</v>
      </c>
      <c r="M2361" s="331" t="s">
        <v>2547</v>
      </c>
      <c r="P2361" t="s">
        <v>3112</v>
      </c>
      <c r="Q2361" s="65" t="s">
        <v>450</v>
      </c>
      <c r="R2361" s="65" t="s">
        <v>444</v>
      </c>
    </row>
    <row r="2362" spans="1:18">
      <c r="A2362" s="189" t="s">
        <v>709</v>
      </c>
      <c r="B2362" s="216">
        <v>25400</v>
      </c>
      <c r="C2362" s="40" t="s">
        <v>2923</v>
      </c>
      <c r="D2362" s="216">
        <v>931119</v>
      </c>
      <c r="E2362" s="40" t="s">
        <v>23</v>
      </c>
      <c r="F2362" s="216"/>
      <c r="G2362" s="40" t="s">
        <v>1377</v>
      </c>
      <c r="H2362" s="329">
        <v>515260</v>
      </c>
      <c r="I2362" s="328" t="s">
        <v>479</v>
      </c>
      <c r="J2362" s="61">
        <v>931104</v>
      </c>
      <c r="K2362" s="63" t="s">
        <v>23</v>
      </c>
      <c r="L2362" s="215" t="s">
        <v>506</v>
      </c>
      <c r="M2362" s="331" t="s">
        <v>2547</v>
      </c>
      <c r="P2362" t="s">
        <v>3127</v>
      </c>
      <c r="Q2362" s="65" t="s">
        <v>450</v>
      </c>
      <c r="R2362" s="65" t="s">
        <v>444</v>
      </c>
    </row>
    <row r="2363" spans="1:18">
      <c r="A2363" s="189" t="s">
        <v>2046</v>
      </c>
      <c r="B2363" s="216">
        <v>25400</v>
      </c>
      <c r="C2363" s="40" t="s">
        <v>2923</v>
      </c>
      <c r="D2363" s="216">
        <v>931119</v>
      </c>
      <c r="E2363" s="40" t="s">
        <v>23</v>
      </c>
      <c r="F2363" s="216" t="s">
        <v>527</v>
      </c>
      <c r="G2363" s="40" t="s">
        <v>2927</v>
      </c>
      <c r="H2363" s="329">
        <v>515260</v>
      </c>
      <c r="I2363" s="328" t="s">
        <v>479</v>
      </c>
      <c r="J2363" s="61">
        <v>931104</v>
      </c>
      <c r="K2363" s="63" t="s">
        <v>23</v>
      </c>
      <c r="L2363" s="215" t="s">
        <v>440</v>
      </c>
      <c r="M2363" s="331" t="s">
        <v>2547</v>
      </c>
      <c r="P2363" t="s">
        <v>3164</v>
      </c>
      <c r="Q2363" s="65" t="s">
        <v>450</v>
      </c>
      <c r="R2363" s="65" t="s">
        <v>444</v>
      </c>
    </row>
    <row r="2364" spans="1:18">
      <c r="A2364" s="189" t="s">
        <v>722</v>
      </c>
      <c r="B2364" s="216">
        <v>25400</v>
      </c>
      <c r="C2364" s="40" t="s">
        <v>2923</v>
      </c>
      <c r="D2364" s="216">
        <v>931119</v>
      </c>
      <c r="E2364" s="40" t="s">
        <v>23</v>
      </c>
      <c r="F2364" s="216" t="s">
        <v>523</v>
      </c>
      <c r="G2364" s="40" t="s">
        <v>2928</v>
      </c>
      <c r="H2364" s="329">
        <v>515260</v>
      </c>
      <c r="I2364" s="328" t="s">
        <v>479</v>
      </c>
      <c r="J2364" s="61">
        <v>931104</v>
      </c>
      <c r="K2364" s="63" t="s">
        <v>23</v>
      </c>
      <c r="L2364" s="215" t="s">
        <v>437</v>
      </c>
      <c r="M2364" s="331" t="s">
        <v>2547</v>
      </c>
      <c r="P2364" t="s">
        <v>3177</v>
      </c>
      <c r="Q2364" s="65" t="s">
        <v>450</v>
      </c>
      <c r="R2364" s="65" t="s">
        <v>444</v>
      </c>
    </row>
    <row r="2365" spans="1:18">
      <c r="A2365" s="189" t="s">
        <v>754</v>
      </c>
      <c r="B2365" s="216">
        <v>25590</v>
      </c>
      <c r="C2365" s="40" t="s">
        <v>1564</v>
      </c>
      <c r="D2365" s="216">
        <v>931150</v>
      </c>
      <c r="E2365" s="40" t="s">
        <v>1564</v>
      </c>
      <c r="F2365" s="216"/>
      <c r="G2365" s="40" t="s">
        <v>1377</v>
      </c>
      <c r="H2365" s="329">
        <v>515260</v>
      </c>
      <c r="I2365" s="328" t="s">
        <v>479</v>
      </c>
      <c r="J2365" s="61">
        <v>931150</v>
      </c>
      <c r="K2365" s="63" t="s">
        <v>47</v>
      </c>
      <c r="L2365" s="215" t="s">
        <v>1564</v>
      </c>
      <c r="M2365" s="331" t="s">
        <v>2547</v>
      </c>
      <c r="P2365" t="s">
        <v>3271</v>
      </c>
      <c r="Q2365" s="65" t="s">
        <v>450</v>
      </c>
      <c r="R2365" s="65" t="s">
        <v>444</v>
      </c>
    </row>
    <row r="2366" spans="1:18">
      <c r="A2366" s="189" t="s">
        <v>2212</v>
      </c>
      <c r="B2366" s="216">
        <v>25430</v>
      </c>
      <c r="C2366" s="40" t="s">
        <v>2951</v>
      </c>
      <c r="D2366" s="216">
        <v>931170</v>
      </c>
      <c r="E2366" s="40" t="s">
        <v>1515</v>
      </c>
      <c r="F2366" s="216" t="s">
        <v>512</v>
      </c>
      <c r="G2366" s="40" t="s">
        <v>2952</v>
      </c>
      <c r="H2366" s="329">
        <v>515260</v>
      </c>
      <c r="I2366" s="328" t="s">
        <v>479</v>
      </c>
      <c r="J2366" s="61">
        <v>931170</v>
      </c>
      <c r="K2366" s="63" t="s">
        <v>47</v>
      </c>
      <c r="L2366" s="215" t="s">
        <v>508</v>
      </c>
      <c r="M2366" s="331" t="s">
        <v>2547</v>
      </c>
      <c r="P2366" t="s">
        <v>3287</v>
      </c>
      <c r="Q2366" s="65" t="s">
        <v>450</v>
      </c>
      <c r="R2366" s="65" t="s">
        <v>444</v>
      </c>
    </row>
    <row r="2367" spans="1:18">
      <c r="A2367" s="189" t="s">
        <v>1367</v>
      </c>
      <c r="B2367" s="216">
        <v>25430</v>
      </c>
      <c r="C2367" s="40" t="s">
        <v>2951</v>
      </c>
      <c r="D2367" s="216">
        <v>931170</v>
      </c>
      <c r="E2367" s="40" t="s">
        <v>1515</v>
      </c>
      <c r="F2367" s="216" t="s">
        <v>526</v>
      </c>
      <c r="G2367" s="40" t="s">
        <v>2926</v>
      </c>
      <c r="H2367" s="329">
        <v>515260</v>
      </c>
      <c r="I2367" s="328" t="s">
        <v>479</v>
      </c>
      <c r="J2367" s="61">
        <v>931170</v>
      </c>
      <c r="K2367" s="63" t="s">
        <v>47</v>
      </c>
      <c r="L2367" s="215" t="s">
        <v>508</v>
      </c>
      <c r="M2367" s="331" t="s">
        <v>2547</v>
      </c>
      <c r="P2367" t="s">
        <v>3307</v>
      </c>
      <c r="Q2367" s="65" t="s">
        <v>450</v>
      </c>
      <c r="R2367" s="65" t="s">
        <v>444</v>
      </c>
    </row>
    <row r="2368" spans="1:18">
      <c r="A2368" s="189" t="s">
        <v>1255</v>
      </c>
      <c r="B2368" s="216">
        <v>25430</v>
      </c>
      <c r="C2368" s="40" t="s">
        <v>2951</v>
      </c>
      <c r="D2368" s="216">
        <v>931170</v>
      </c>
      <c r="E2368" s="40" t="s">
        <v>1515</v>
      </c>
      <c r="F2368" s="216"/>
      <c r="G2368" s="40" t="s">
        <v>1377</v>
      </c>
      <c r="H2368" s="329">
        <v>515260</v>
      </c>
      <c r="I2368" s="328" t="s">
        <v>479</v>
      </c>
      <c r="J2368" s="61">
        <v>931170</v>
      </c>
      <c r="K2368" s="63" t="s">
        <v>47</v>
      </c>
      <c r="L2368" s="215" t="s">
        <v>508</v>
      </c>
      <c r="M2368" s="331" t="s">
        <v>2547</v>
      </c>
      <c r="P2368" t="s">
        <v>3336</v>
      </c>
      <c r="Q2368" s="65" t="s">
        <v>450</v>
      </c>
      <c r="R2368" s="65" t="s">
        <v>444</v>
      </c>
    </row>
    <row r="2369" spans="1:18">
      <c r="A2369" s="189" t="s">
        <v>2224</v>
      </c>
      <c r="B2369" s="216">
        <v>25430</v>
      </c>
      <c r="C2369" s="40" t="s">
        <v>2951</v>
      </c>
      <c r="D2369" s="216">
        <v>931170</v>
      </c>
      <c r="E2369" s="40" t="s">
        <v>1515</v>
      </c>
      <c r="F2369" s="216" t="s">
        <v>1131</v>
      </c>
      <c r="G2369" s="40" t="s">
        <v>2953</v>
      </c>
      <c r="H2369" s="329">
        <v>515260</v>
      </c>
      <c r="I2369" s="328" t="s">
        <v>479</v>
      </c>
      <c r="J2369" s="61">
        <v>931170</v>
      </c>
      <c r="K2369" s="63" t="s">
        <v>47</v>
      </c>
      <c r="L2369" s="215" t="s">
        <v>508</v>
      </c>
      <c r="M2369" s="331" t="s">
        <v>2547</v>
      </c>
      <c r="P2369" t="s">
        <v>3401</v>
      </c>
      <c r="Q2369" s="65" t="s">
        <v>450</v>
      </c>
      <c r="R2369" s="65" t="s">
        <v>444</v>
      </c>
    </row>
    <row r="2370" spans="1:18">
      <c r="A2370" s="189" t="s">
        <v>1479</v>
      </c>
      <c r="B2370" s="216">
        <v>25430</v>
      </c>
      <c r="C2370" s="40" t="s">
        <v>2951</v>
      </c>
      <c r="D2370" s="216">
        <v>931170</v>
      </c>
      <c r="E2370" s="40" t="s">
        <v>1515</v>
      </c>
      <c r="F2370" s="216" t="s">
        <v>527</v>
      </c>
      <c r="G2370" s="40" t="s">
        <v>2927</v>
      </c>
      <c r="H2370" s="329">
        <v>515260</v>
      </c>
      <c r="I2370" s="328" t="s">
        <v>479</v>
      </c>
      <c r="J2370" s="61">
        <v>931170</v>
      </c>
      <c r="K2370" s="63" t="s">
        <v>47</v>
      </c>
      <c r="L2370" s="215" t="s">
        <v>508</v>
      </c>
      <c r="M2370" s="331" t="s">
        <v>2547</v>
      </c>
      <c r="P2370" s="189" t="s">
        <v>2260</v>
      </c>
      <c r="Q2370" s="63" t="s">
        <v>449</v>
      </c>
      <c r="R2370" s="215" t="s">
        <v>2237</v>
      </c>
    </row>
    <row r="2371" spans="1:18">
      <c r="A2371" s="189" t="s">
        <v>1106</v>
      </c>
      <c r="B2371" s="216">
        <v>25420</v>
      </c>
      <c r="C2371" s="40" t="s">
        <v>449</v>
      </c>
      <c r="D2371" s="216">
        <v>931180</v>
      </c>
      <c r="E2371" s="40" t="s">
        <v>449</v>
      </c>
      <c r="F2371" s="216"/>
      <c r="G2371" s="40" t="s">
        <v>1377</v>
      </c>
      <c r="H2371" s="329">
        <v>515260</v>
      </c>
      <c r="I2371" s="328" t="s">
        <v>479</v>
      </c>
      <c r="J2371" s="61">
        <v>931180</v>
      </c>
      <c r="K2371" s="63" t="s">
        <v>449</v>
      </c>
      <c r="L2371" s="215" t="s">
        <v>505</v>
      </c>
      <c r="M2371" s="331" t="s">
        <v>2547</v>
      </c>
      <c r="P2371" s="189" t="s">
        <v>2253</v>
      </c>
      <c r="Q2371" s="63" t="s">
        <v>449</v>
      </c>
      <c r="R2371" s="215" t="s">
        <v>2237</v>
      </c>
    </row>
    <row r="2372" spans="1:18">
      <c r="A2372" s="189" t="s">
        <v>1065</v>
      </c>
      <c r="B2372" s="216">
        <v>25420</v>
      </c>
      <c r="C2372" s="40" t="s">
        <v>449</v>
      </c>
      <c r="D2372" s="216">
        <v>931182</v>
      </c>
      <c r="E2372" s="40" t="s">
        <v>1056</v>
      </c>
      <c r="F2372" s="216"/>
      <c r="G2372" s="40" t="s">
        <v>1377</v>
      </c>
      <c r="H2372" s="329">
        <v>515260</v>
      </c>
      <c r="I2372" s="328" t="s">
        <v>479</v>
      </c>
      <c r="J2372" s="61">
        <v>931180</v>
      </c>
      <c r="K2372" s="63" t="s">
        <v>449</v>
      </c>
      <c r="L2372" s="215" t="s">
        <v>1056</v>
      </c>
      <c r="M2372" s="331" t="s">
        <v>2547</v>
      </c>
      <c r="P2372" s="189" t="s">
        <v>2695</v>
      </c>
      <c r="Q2372" s="63" t="s">
        <v>449</v>
      </c>
      <c r="R2372" s="215" t="s">
        <v>2237</v>
      </c>
    </row>
    <row r="2373" spans="1:18">
      <c r="A2373" s="189" t="s">
        <v>998</v>
      </c>
      <c r="B2373" s="216">
        <v>25400</v>
      </c>
      <c r="C2373" s="40" t="s">
        <v>2923</v>
      </c>
      <c r="D2373" s="216">
        <v>931183</v>
      </c>
      <c r="E2373" s="40" t="s">
        <v>2929</v>
      </c>
      <c r="F2373" s="216"/>
      <c r="G2373" s="40" t="s">
        <v>1377</v>
      </c>
      <c r="H2373" s="329">
        <v>515260</v>
      </c>
      <c r="I2373" s="328" t="s">
        <v>479</v>
      </c>
      <c r="J2373" s="61">
        <v>931104</v>
      </c>
      <c r="K2373" s="63" t="s">
        <v>1766</v>
      </c>
      <c r="L2373" s="215" t="s">
        <v>1775</v>
      </c>
      <c r="M2373" s="331" t="s">
        <v>2547</v>
      </c>
      <c r="P2373" s="189" t="s">
        <v>2254</v>
      </c>
      <c r="Q2373" s="63" t="s">
        <v>449</v>
      </c>
      <c r="R2373" s="215" t="s">
        <v>2237</v>
      </c>
    </row>
    <row r="2374" spans="1:18">
      <c r="A2374" s="189" t="s">
        <v>1040</v>
      </c>
      <c r="B2374" s="216">
        <v>25420</v>
      </c>
      <c r="C2374" s="40" t="s">
        <v>449</v>
      </c>
      <c r="D2374" s="216">
        <v>931186</v>
      </c>
      <c r="E2374" s="40" t="s">
        <v>504</v>
      </c>
      <c r="F2374" s="216"/>
      <c r="G2374" s="40" t="s">
        <v>1377</v>
      </c>
      <c r="H2374" s="329">
        <v>515260</v>
      </c>
      <c r="I2374" s="328" t="s">
        <v>479</v>
      </c>
      <c r="J2374" s="61">
        <v>931180</v>
      </c>
      <c r="K2374" s="63" t="s">
        <v>449</v>
      </c>
      <c r="L2374" s="215" t="s">
        <v>504</v>
      </c>
      <c r="M2374" s="331" t="s">
        <v>2547</v>
      </c>
      <c r="P2374" s="189" t="s">
        <v>2694</v>
      </c>
      <c r="Q2374" s="63" t="s">
        <v>449</v>
      </c>
      <c r="R2374" s="215" t="s">
        <v>2237</v>
      </c>
    </row>
    <row r="2375" spans="1:18">
      <c r="A2375" s="189" t="s">
        <v>1089</v>
      </c>
      <c r="B2375" s="216">
        <v>25420</v>
      </c>
      <c r="C2375" s="40" t="s">
        <v>449</v>
      </c>
      <c r="D2375" s="216">
        <v>931189</v>
      </c>
      <c r="E2375" s="40" t="s">
        <v>502</v>
      </c>
      <c r="F2375" s="216"/>
      <c r="G2375" s="40" t="s">
        <v>1377</v>
      </c>
      <c r="H2375" s="329">
        <v>515260</v>
      </c>
      <c r="I2375" s="328" t="s">
        <v>479</v>
      </c>
      <c r="J2375" s="61">
        <v>931180</v>
      </c>
      <c r="K2375" s="63" t="s">
        <v>449</v>
      </c>
      <c r="L2375" s="215" t="s">
        <v>502</v>
      </c>
      <c r="M2375" s="331" t="s">
        <v>2547</v>
      </c>
      <c r="P2375" s="189" t="s">
        <v>2110</v>
      </c>
      <c r="Q2375" s="63" t="s">
        <v>449</v>
      </c>
      <c r="R2375" s="215" t="s">
        <v>2237</v>
      </c>
    </row>
    <row r="2376" spans="1:18">
      <c r="A2376" s="189" t="s">
        <v>630</v>
      </c>
      <c r="B2376" s="216">
        <v>25400</v>
      </c>
      <c r="C2376" s="40" t="s">
        <v>2923</v>
      </c>
      <c r="D2376" s="216">
        <v>931200</v>
      </c>
      <c r="E2376" s="40" t="s">
        <v>2930</v>
      </c>
      <c r="F2376" s="216"/>
      <c r="G2376" s="40" t="s">
        <v>1377</v>
      </c>
      <c r="H2376" s="329">
        <v>515260</v>
      </c>
      <c r="I2376" s="328" t="s">
        <v>479</v>
      </c>
      <c r="J2376" s="61">
        <v>931104</v>
      </c>
      <c r="K2376" s="63" t="s">
        <v>450</v>
      </c>
      <c r="L2376" s="215" t="s">
        <v>1776</v>
      </c>
      <c r="M2376" s="331" t="s">
        <v>2547</v>
      </c>
      <c r="P2376" s="189" t="s">
        <v>2158</v>
      </c>
      <c r="Q2376" s="63" t="s">
        <v>449</v>
      </c>
      <c r="R2376" s="215" t="s">
        <v>2237</v>
      </c>
    </row>
    <row r="2377" spans="1:18">
      <c r="A2377" s="189" t="s">
        <v>2161</v>
      </c>
      <c r="B2377" s="216">
        <v>25400</v>
      </c>
      <c r="C2377" s="40" t="s">
        <v>2923</v>
      </c>
      <c r="D2377" s="216">
        <v>931205</v>
      </c>
      <c r="E2377" s="40" t="s">
        <v>2237</v>
      </c>
      <c r="F2377" s="216" t="s">
        <v>1377</v>
      </c>
      <c r="G2377" s="40" t="s">
        <v>1377</v>
      </c>
      <c r="H2377" s="329">
        <v>515260</v>
      </c>
      <c r="I2377" s="328" t="s">
        <v>479</v>
      </c>
      <c r="J2377" s="61">
        <v>931104</v>
      </c>
      <c r="K2377" s="63" t="s">
        <v>449</v>
      </c>
      <c r="L2377" s="215" t="s">
        <v>2237</v>
      </c>
      <c r="M2377" s="331" t="s">
        <v>2547</v>
      </c>
      <c r="P2377" s="189" t="s">
        <v>2111</v>
      </c>
      <c r="Q2377" s="63" t="s">
        <v>449</v>
      </c>
      <c r="R2377" s="215" t="s">
        <v>2237</v>
      </c>
    </row>
    <row r="2378" spans="1:18">
      <c r="A2378" s="189" t="s">
        <v>1024</v>
      </c>
      <c r="B2378" s="216">
        <v>25400</v>
      </c>
      <c r="C2378" s="40" t="s">
        <v>2923</v>
      </c>
      <c r="D2378" s="216">
        <v>931210</v>
      </c>
      <c r="E2378" s="40" t="s">
        <v>510</v>
      </c>
      <c r="F2378" s="216"/>
      <c r="G2378" s="40" t="s">
        <v>1377</v>
      </c>
      <c r="H2378" s="329">
        <v>515260</v>
      </c>
      <c r="I2378" s="328" t="s">
        <v>479</v>
      </c>
      <c r="J2378" s="61">
        <v>931104</v>
      </c>
      <c r="K2378" s="63" t="s">
        <v>450</v>
      </c>
      <c r="L2378" s="215" t="s">
        <v>510</v>
      </c>
      <c r="M2378" s="331" t="s">
        <v>2547</v>
      </c>
      <c r="P2378" s="189" t="s">
        <v>2904</v>
      </c>
      <c r="Q2378" s="63" t="s">
        <v>449</v>
      </c>
      <c r="R2378" s="215" t="s">
        <v>2237</v>
      </c>
    </row>
    <row r="2379" spans="1:18">
      <c r="A2379" s="189" t="s">
        <v>539</v>
      </c>
      <c r="B2379" s="216">
        <v>25400</v>
      </c>
      <c r="C2379" s="40" t="s">
        <v>2923</v>
      </c>
      <c r="D2379" s="216">
        <v>931220</v>
      </c>
      <c r="E2379" s="40" t="s">
        <v>529</v>
      </c>
      <c r="F2379" s="216"/>
      <c r="G2379" s="40" t="s">
        <v>1377</v>
      </c>
      <c r="H2379" s="329">
        <v>515260</v>
      </c>
      <c r="I2379" s="328" t="s">
        <v>479</v>
      </c>
      <c r="J2379" s="61">
        <v>931104</v>
      </c>
      <c r="K2379" s="63" t="s">
        <v>1766</v>
      </c>
      <c r="L2379" s="215" t="s">
        <v>117</v>
      </c>
      <c r="M2379" s="331" t="s">
        <v>2547</v>
      </c>
      <c r="P2379" s="189" t="s">
        <v>2701</v>
      </c>
      <c r="Q2379" s="63" t="s">
        <v>449</v>
      </c>
      <c r="R2379" s="215" t="s">
        <v>2237</v>
      </c>
    </row>
    <row r="2380" spans="1:18">
      <c r="A2380" s="189" t="s">
        <v>841</v>
      </c>
      <c r="B2380" s="216">
        <v>25400</v>
      </c>
      <c r="C2380" s="40" t="s">
        <v>2923</v>
      </c>
      <c r="D2380" s="216">
        <v>931230</v>
      </c>
      <c r="E2380" s="40" t="s">
        <v>2931</v>
      </c>
      <c r="F2380" s="216"/>
      <c r="G2380" s="40" t="s">
        <v>1377</v>
      </c>
      <c r="H2380" s="329">
        <v>515260</v>
      </c>
      <c r="I2380" s="328" t="s">
        <v>479</v>
      </c>
      <c r="J2380" s="61">
        <v>931104</v>
      </c>
      <c r="K2380" s="63" t="s">
        <v>47</v>
      </c>
      <c r="L2380" s="215" t="s">
        <v>507</v>
      </c>
      <c r="M2380" s="331" t="s">
        <v>2547</v>
      </c>
      <c r="P2380" s="189" t="s">
        <v>2261</v>
      </c>
      <c r="Q2380" s="63" t="s">
        <v>449</v>
      </c>
      <c r="R2380" s="215" t="s">
        <v>2237</v>
      </c>
    </row>
    <row r="2381" spans="1:18">
      <c r="A2381" s="189" t="s">
        <v>570</v>
      </c>
      <c r="B2381" s="216">
        <v>25400</v>
      </c>
      <c r="C2381" s="40" t="s">
        <v>2923</v>
      </c>
      <c r="D2381" s="216">
        <v>931235</v>
      </c>
      <c r="E2381" s="40" t="s">
        <v>46</v>
      </c>
      <c r="F2381" s="216"/>
      <c r="G2381" s="40" t="s">
        <v>1377</v>
      </c>
      <c r="H2381" s="329">
        <v>515260</v>
      </c>
      <c r="I2381" s="328" t="s">
        <v>479</v>
      </c>
      <c r="J2381" s="61">
        <v>931104</v>
      </c>
      <c r="K2381" s="63" t="s">
        <v>1766</v>
      </c>
      <c r="L2381" s="215" t="s">
        <v>46</v>
      </c>
      <c r="M2381" s="331" t="s">
        <v>2547</v>
      </c>
      <c r="P2381" s="189" t="s">
        <v>2363</v>
      </c>
      <c r="Q2381" s="63" t="s">
        <v>449</v>
      </c>
      <c r="R2381" s="215" t="s">
        <v>2237</v>
      </c>
    </row>
    <row r="2382" spans="1:18">
      <c r="A2382" s="189" t="s">
        <v>598</v>
      </c>
      <c r="B2382" s="216">
        <v>25400</v>
      </c>
      <c r="C2382" s="40" t="s">
        <v>2923</v>
      </c>
      <c r="D2382" s="216">
        <v>931240</v>
      </c>
      <c r="E2382" s="40" t="s">
        <v>104</v>
      </c>
      <c r="F2382" s="216"/>
      <c r="G2382" s="40" t="s">
        <v>1377</v>
      </c>
      <c r="H2382" s="329">
        <v>515260</v>
      </c>
      <c r="I2382" s="328" t="s">
        <v>479</v>
      </c>
      <c r="J2382" s="61">
        <v>931104</v>
      </c>
      <c r="K2382" s="63" t="s">
        <v>1766</v>
      </c>
      <c r="L2382" s="215" t="s">
        <v>104</v>
      </c>
      <c r="M2382" s="331" t="s">
        <v>2547</v>
      </c>
      <c r="P2382" s="189" t="s">
        <v>2587</v>
      </c>
      <c r="Q2382" s="63" t="s">
        <v>449</v>
      </c>
      <c r="R2382" s="215" t="s">
        <v>2237</v>
      </c>
    </row>
    <row r="2383" spans="1:18">
      <c r="A2383" s="189" t="s">
        <v>616</v>
      </c>
      <c r="B2383" s="216">
        <v>25400</v>
      </c>
      <c r="C2383" s="40" t="s">
        <v>2923</v>
      </c>
      <c r="D2383" s="216">
        <v>931245</v>
      </c>
      <c r="E2383" s="40" t="s">
        <v>429</v>
      </c>
      <c r="F2383" s="216"/>
      <c r="G2383" s="40" t="s">
        <v>1377</v>
      </c>
      <c r="H2383" s="329">
        <v>515260</v>
      </c>
      <c r="I2383" s="328" t="s">
        <v>479</v>
      </c>
      <c r="J2383" s="61">
        <v>931104</v>
      </c>
      <c r="K2383" s="63" t="s">
        <v>1766</v>
      </c>
      <c r="L2383" s="215" t="s">
        <v>429</v>
      </c>
      <c r="M2383" s="331" t="s">
        <v>2547</v>
      </c>
      <c r="P2383" s="189" t="s">
        <v>2096</v>
      </c>
      <c r="Q2383" s="63" t="s">
        <v>449</v>
      </c>
      <c r="R2383" s="215" t="s">
        <v>2237</v>
      </c>
    </row>
    <row r="2384" spans="1:18">
      <c r="A2384" s="189" t="s">
        <v>649</v>
      </c>
      <c r="B2384" s="216">
        <v>25400</v>
      </c>
      <c r="C2384" s="40" t="s">
        <v>2923</v>
      </c>
      <c r="D2384" s="216">
        <v>931250</v>
      </c>
      <c r="E2384" s="40" t="s">
        <v>430</v>
      </c>
      <c r="F2384" s="216"/>
      <c r="G2384" s="40" t="s">
        <v>1377</v>
      </c>
      <c r="H2384" s="329">
        <v>515260</v>
      </c>
      <c r="I2384" s="328" t="s">
        <v>479</v>
      </c>
      <c r="J2384" s="61">
        <v>931104</v>
      </c>
      <c r="K2384" s="63" t="s">
        <v>1766</v>
      </c>
      <c r="L2384" s="215" t="s">
        <v>430</v>
      </c>
      <c r="M2384" s="331" t="s">
        <v>2547</v>
      </c>
      <c r="P2384" s="189" t="s">
        <v>2099</v>
      </c>
      <c r="Q2384" s="63" t="s">
        <v>449</v>
      </c>
      <c r="R2384" s="215" t="s">
        <v>2237</v>
      </c>
    </row>
    <row r="2385" spans="1:18">
      <c r="A2385" s="189" t="s">
        <v>665</v>
      </c>
      <c r="B2385" s="216">
        <v>25400</v>
      </c>
      <c r="C2385" s="40" t="s">
        <v>2923</v>
      </c>
      <c r="D2385" s="216">
        <v>931260</v>
      </c>
      <c r="E2385" s="40" t="s">
        <v>115</v>
      </c>
      <c r="F2385" s="216"/>
      <c r="G2385" s="40" t="s">
        <v>1377</v>
      </c>
      <c r="H2385" s="329">
        <v>515260</v>
      </c>
      <c r="I2385" s="328" t="s">
        <v>479</v>
      </c>
      <c r="J2385" s="61">
        <v>931104</v>
      </c>
      <c r="K2385" s="63" t="s">
        <v>1766</v>
      </c>
      <c r="L2385" s="215" t="s">
        <v>115</v>
      </c>
      <c r="M2385" s="331" t="s">
        <v>2547</v>
      </c>
      <c r="P2385" s="189" t="s">
        <v>2258</v>
      </c>
      <c r="Q2385" s="63" t="s">
        <v>449</v>
      </c>
      <c r="R2385" s="215" t="s">
        <v>2237</v>
      </c>
    </row>
    <row r="2386" spans="1:18">
      <c r="A2386" s="189" t="s">
        <v>1366</v>
      </c>
      <c r="B2386" s="216">
        <v>25400</v>
      </c>
      <c r="C2386" s="40" t="s">
        <v>2923</v>
      </c>
      <c r="D2386" s="216">
        <v>931265</v>
      </c>
      <c r="E2386" s="40" t="s">
        <v>2932</v>
      </c>
      <c r="F2386" s="216"/>
      <c r="G2386" s="40" t="s">
        <v>1377</v>
      </c>
      <c r="H2386" s="329">
        <v>515260</v>
      </c>
      <c r="I2386" s="328" t="s">
        <v>479</v>
      </c>
      <c r="J2386" s="61">
        <v>931104</v>
      </c>
      <c r="K2386" s="63" t="s">
        <v>1766</v>
      </c>
      <c r="L2386" s="215" t="s">
        <v>1339</v>
      </c>
      <c r="M2386" s="331" t="s">
        <v>2547</v>
      </c>
      <c r="P2386" s="189" t="s">
        <v>2159</v>
      </c>
      <c r="Q2386" s="63" t="s">
        <v>449</v>
      </c>
      <c r="R2386" s="215" t="s">
        <v>2237</v>
      </c>
    </row>
    <row r="2387" spans="1:18">
      <c r="A2387" s="189" t="s">
        <v>1010</v>
      </c>
      <c r="B2387" s="216">
        <v>25400</v>
      </c>
      <c r="C2387" s="40" t="s">
        <v>2923</v>
      </c>
      <c r="D2387" s="216">
        <v>931300</v>
      </c>
      <c r="E2387" s="40" t="s">
        <v>1800</v>
      </c>
      <c r="F2387" s="216"/>
      <c r="G2387" s="40" t="s">
        <v>1377</v>
      </c>
      <c r="H2387" s="329">
        <v>515260</v>
      </c>
      <c r="I2387" s="328" t="s">
        <v>479</v>
      </c>
      <c r="J2387" s="61">
        <v>931104</v>
      </c>
      <c r="K2387" s="63" t="s">
        <v>450</v>
      </c>
      <c r="L2387" s="215" t="s">
        <v>1778</v>
      </c>
      <c r="M2387" s="331" t="s">
        <v>2547</v>
      </c>
      <c r="P2387" s="189" t="s">
        <v>2108</v>
      </c>
      <c r="Q2387" s="63" t="s">
        <v>449</v>
      </c>
      <c r="R2387" s="215" t="s">
        <v>2237</v>
      </c>
    </row>
    <row r="2388" spans="1:18">
      <c r="A2388" s="189" t="s">
        <v>2765</v>
      </c>
      <c r="B2388" s="216">
        <v>25400</v>
      </c>
      <c r="C2388" s="40" t="s">
        <v>2923</v>
      </c>
      <c r="D2388" s="350">
        <v>931301</v>
      </c>
      <c r="E2388" s="40" t="s">
        <v>2933</v>
      </c>
      <c r="F2388" s="350"/>
      <c r="G2388" s="40" t="s">
        <v>1377</v>
      </c>
      <c r="H2388" s="329">
        <v>515260</v>
      </c>
      <c r="I2388" s="328" t="s">
        <v>479</v>
      </c>
      <c r="J2388" s="351">
        <v>931104</v>
      </c>
      <c r="K2388" s="63" t="s">
        <v>23</v>
      </c>
      <c r="L2388" s="215" t="s">
        <v>433</v>
      </c>
      <c r="M2388" s="331" t="s">
        <v>2547</v>
      </c>
      <c r="P2388" s="189" t="s">
        <v>2102</v>
      </c>
      <c r="Q2388" s="63" t="s">
        <v>449</v>
      </c>
      <c r="R2388" s="215" t="s">
        <v>2237</v>
      </c>
    </row>
    <row r="2389" spans="1:18">
      <c r="A2389" s="189" t="s">
        <v>930</v>
      </c>
      <c r="B2389" s="216">
        <v>25400</v>
      </c>
      <c r="C2389" s="40" t="s">
        <v>2923</v>
      </c>
      <c r="D2389" s="216">
        <v>931400</v>
      </c>
      <c r="E2389" s="40" t="s">
        <v>2934</v>
      </c>
      <c r="F2389" s="216" t="s">
        <v>518</v>
      </c>
      <c r="G2389" s="40" t="s">
        <v>2935</v>
      </c>
      <c r="H2389" s="329">
        <v>515260</v>
      </c>
      <c r="I2389" s="328" t="s">
        <v>479</v>
      </c>
      <c r="J2389" s="61">
        <v>931104</v>
      </c>
      <c r="K2389" s="63" t="s">
        <v>1524</v>
      </c>
      <c r="L2389" s="215" t="s">
        <v>326</v>
      </c>
      <c r="M2389" s="331" t="s">
        <v>2547</v>
      </c>
      <c r="P2389" s="189" t="s">
        <v>2105</v>
      </c>
      <c r="Q2389" s="63" t="s">
        <v>449</v>
      </c>
      <c r="R2389" s="215" t="s">
        <v>2237</v>
      </c>
    </row>
    <row r="2390" spans="1:18">
      <c r="A2390" s="189" t="s">
        <v>915</v>
      </c>
      <c r="B2390" s="216">
        <v>25400</v>
      </c>
      <c r="C2390" s="40" t="s">
        <v>2923</v>
      </c>
      <c r="D2390" s="216">
        <v>931400</v>
      </c>
      <c r="E2390" s="40" t="s">
        <v>2934</v>
      </c>
      <c r="F2390" s="216" t="s">
        <v>517</v>
      </c>
      <c r="G2390" s="40" t="s">
        <v>2936</v>
      </c>
      <c r="H2390" s="329">
        <v>515260</v>
      </c>
      <c r="I2390" s="328" t="s">
        <v>479</v>
      </c>
      <c r="J2390" s="61">
        <v>931104</v>
      </c>
      <c r="K2390" s="63" t="s">
        <v>1524</v>
      </c>
      <c r="L2390" s="215" t="s">
        <v>1224</v>
      </c>
      <c r="M2390" s="331" t="s">
        <v>2547</v>
      </c>
      <c r="P2390" s="189" t="s">
        <v>2683</v>
      </c>
      <c r="Q2390" s="63" t="s">
        <v>449</v>
      </c>
      <c r="R2390" s="215" t="s">
        <v>2237</v>
      </c>
    </row>
    <row r="2391" spans="1:18">
      <c r="A2391" s="189" t="s">
        <v>876</v>
      </c>
      <c r="B2391" s="216">
        <v>25400</v>
      </c>
      <c r="C2391" s="40" t="s">
        <v>2923</v>
      </c>
      <c r="D2391" s="216">
        <v>931400</v>
      </c>
      <c r="E2391" s="40" t="s">
        <v>2934</v>
      </c>
      <c r="F2391" s="216" t="s">
        <v>514</v>
      </c>
      <c r="G2391" s="40" t="s">
        <v>2838</v>
      </c>
      <c r="H2391" s="329">
        <v>515260</v>
      </c>
      <c r="I2391" s="328" t="s">
        <v>479</v>
      </c>
      <c r="J2391" s="61">
        <v>931104</v>
      </c>
      <c r="K2391" s="63" t="s">
        <v>1524</v>
      </c>
      <c r="L2391" s="397" t="s">
        <v>295</v>
      </c>
      <c r="M2391" s="331" t="s">
        <v>2547</v>
      </c>
      <c r="P2391" s="189" t="s">
        <v>2700</v>
      </c>
      <c r="Q2391" s="63" t="s">
        <v>449</v>
      </c>
      <c r="R2391" s="215" t="s">
        <v>2237</v>
      </c>
    </row>
    <row r="2392" spans="1:18">
      <c r="A2392" s="189" t="s">
        <v>891</v>
      </c>
      <c r="B2392" s="216">
        <v>25400</v>
      </c>
      <c r="C2392" s="40" t="s">
        <v>2923</v>
      </c>
      <c r="D2392" s="216">
        <v>931400</v>
      </c>
      <c r="E2392" s="40" t="s">
        <v>2934</v>
      </c>
      <c r="F2392" s="216" t="s">
        <v>515</v>
      </c>
      <c r="G2392" s="40" t="s">
        <v>2937</v>
      </c>
      <c r="H2392" s="329">
        <v>515260</v>
      </c>
      <c r="I2392" s="328" t="s">
        <v>479</v>
      </c>
      <c r="J2392" s="61">
        <v>931104</v>
      </c>
      <c r="K2392" s="63" t="s">
        <v>1524</v>
      </c>
      <c r="L2392" s="215" t="s">
        <v>445</v>
      </c>
      <c r="M2392" s="331" t="s">
        <v>2547</v>
      </c>
      <c r="P2392" s="189" t="s">
        <v>2255</v>
      </c>
      <c r="Q2392" s="63" t="s">
        <v>449</v>
      </c>
      <c r="R2392" s="215" t="s">
        <v>2237</v>
      </c>
    </row>
    <row r="2393" spans="1:18">
      <c r="A2393" s="189" t="s">
        <v>863</v>
      </c>
      <c r="B2393" s="216">
        <v>25400</v>
      </c>
      <c r="C2393" s="40" t="s">
        <v>2923</v>
      </c>
      <c r="D2393" s="216">
        <v>931400</v>
      </c>
      <c r="E2393" s="40" t="s">
        <v>2934</v>
      </c>
      <c r="F2393" s="216" t="s">
        <v>513</v>
      </c>
      <c r="G2393" s="40" t="s">
        <v>2938</v>
      </c>
      <c r="H2393" s="329">
        <v>515260</v>
      </c>
      <c r="I2393" s="328" t="s">
        <v>479</v>
      </c>
      <c r="J2393" s="61">
        <v>931104</v>
      </c>
      <c r="K2393" s="63" t="s">
        <v>1524</v>
      </c>
      <c r="L2393" s="215" t="s">
        <v>446</v>
      </c>
      <c r="M2393" s="331" t="s">
        <v>2547</v>
      </c>
      <c r="P2393" s="189" t="s">
        <v>2103</v>
      </c>
      <c r="Q2393" s="63" t="s">
        <v>449</v>
      </c>
      <c r="R2393" s="215" t="s">
        <v>2237</v>
      </c>
    </row>
    <row r="2394" spans="1:18">
      <c r="A2394" s="189" t="s">
        <v>942</v>
      </c>
      <c r="B2394" s="216">
        <v>25400</v>
      </c>
      <c r="C2394" s="40" t="s">
        <v>2923</v>
      </c>
      <c r="D2394" s="216">
        <v>931400</v>
      </c>
      <c r="E2394" s="40" t="s">
        <v>2934</v>
      </c>
      <c r="F2394" s="216" t="s">
        <v>519</v>
      </c>
      <c r="G2394" s="40" t="s">
        <v>2939</v>
      </c>
      <c r="H2394" s="329">
        <v>515260</v>
      </c>
      <c r="I2394" s="328" t="s">
        <v>479</v>
      </c>
      <c r="J2394" s="61">
        <v>931104</v>
      </c>
      <c r="K2394" s="63" t="s">
        <v>1524</v>
      </c>
      <c r="L2394" s="215" t="s">
        <v>359</v>
      </c>
      <c r="M2394" s="331" t="s">
        <v>2547</v>
      </c>
      <c r="P2394" s="189" t="s">
        <v>2106</v>
      </c>
      <c r="Q2394" s="63" t="s">
        <v>449</v>
      </c>
      <c r="R2394" s="215" t="s">
        <v>2237</v>
      </c>
    </row>
    <row r="2395" spans="1:18">
      <c r="A2395" s="189" t="s">
        <v>964</v>
      </c>
      <c r="B2395" s="216">
        <v>25400</v>
      </c>
      <c r="C2395" s="40" t="s">
        <v>2923</v>
      </c>
      <c r="D2395" s="216">
        <v>931400</v>
      </c>
      <c r="E2395" s="40" t="s">
        <v>2934</v>
      </c>
      <c r="F2395" s="216"/>
      <c r="G2395" s="40" t="s">
        <v>1377</v>
      </c>
      <c r="H2395" s="329">
        <v>515260</v>
      </c>
      <c r="I2395" s="328" t="s">
        <v>479</v>
      </c>
      <c r="J2395" s="61">
        <v>931104</v>
      </c>
      <c r="K2395" s="63" t="s">
        <v>1524</v>
      </c>
      <c r="L2395" s="215" t="s">
        <v>1913</v>
      </c>
      <c r="M2395" s="331" t="s">
        <v>2547</v>
      </c>
      <c r="P2395" s="189" t="s">
        <v>2541</v>
      </c>
      <c r="Q2395" s="63" t="s">
        <v>449</v>
      </c>
      <c r="R2395" s="215" t="s">
        <v>2237</v>
      </c>
    </row>
    <row r="2396" spans="1:18">
      <c r="A2396" s="189" t="s">
        <v>985</v>
      </c>
      <c r="B2396" s="216">
        <v>25400</v>
      </c>
      <c r="C2396" s="40" t="s">
        <v>2923</v>
      </c>
      <c r="D2396" s="216">
        <v>931400</v>
      </c>
      <c r="E2396" s="40" t="s">
        <v>2934</v>
      </c>
      <c r="F2396" s="216" t="s">
        <v>520</v>
      </c>
      <c r="G2396" s="40" t="s">
        <v>2940</v>
      </c>
      <c r="H2396" s="329">
        <v>515260</v>
      </c>
      <c r="I2396" s="328" t="s">
        <v>479</v>
      </c>
      <c r="J2396" s="61">
        <v>931104</v>
      </c>
      <c r="K2396" s="63" t="s">
        <v>1524</v>
      </c>
      <c r="L2396" s="215" t="s">
        <v>447</v>
      </c>
      <c r="M2396" s="331" t="s">
        <v>2547</v>
      </c>
      <c r="P2396" s="189" t="s">
        <v>2256</v>
      </c>
      <c r="Q2396" s="63" t="s">
        <v>449</v>
      </c>
      <c r="R2396" s="215" t="s">
        <v>2237</v>
      </c>
    </row>
    <row r="2397" spans="1:18">
      <c r="A2397" s="189" t="s">
        <v>1617</v>
      </c>
      <c r="B2397" s="216">
        <v>25400</v>
      </c>
      <c r="C2397" s="40" t="s">
        <v>2923</v>
      </c>
      <c r="D2397" s="216">
        <v>931400</v>
      </c>
      <c r="E2397" s="40" t="s">
        <v>2934</v>
      </c>
      <c r="F2397" s="216" t="s">
        <v>1130</v>
      </c>
      <c r="G2397" s="40" t="s">
        <v>2943</v>
      </c>
      <c r="H2397" s="329">
        <v>515260</v>
      </c>
      <c r="I2397" s="328" t="s">
        <v>479</v>
      </c>
      <c r="J2397" s="61">
        <v>931104</v>
      </c>
      <c r="K2397" s="63" t="s">
        <v>1524</v>
      </c>
      <c r="L2397" s="215" t="s">
        <v>1455</v>
      </c>
      <c r="M2397" s="331" t="s">
        <v>2547</v>
      </c>
      <c r="P2397" s="189" t="s">
        <v>2104</v>
      </c>
      <c r="Q2397" s="63" t="s">
        <v>449</v>
      </c>
      <c r="R2397" s="215" t="s">
        <v>2237</v>
      </c>
    </row>
    <row r="2398" spans="1:18">
      <c r="A2398" s="189" t="s">
        <v>904</v>
      </c>
      <c r="B2398" s="216">
        <v>25400</v>
      </c>
      <c r="C2398" s="40" t="s">
        <v>2923</v>
      </c>
      <c r="D2398" s="216">
        <v>931400</v>
      </c>
      <c r="E2398" s="40" t="s">
        <v>2934</v>
      </c>
      <c r="F2398" s="216" t="s">
        <v>516</v>
      </c>
      <c r="G2398" s="40" t="s">
        <v>2944</v>
      </c>
      <c r="H2398" s="329">
        <v>515260</v>
      </c>
      <c r="I2398" s="328" t="s">
        <v>479</v>
      </c>
      <c r="J2398" s="61">
        <v>931104</v>
      </c>
      <c r="K2398" s="63" t="s">
        <v>1524</v>
      </c>
      <c r="L2398" s="215" t="s">
        <v>448</v>
      </c>
      <c r="M2398" s="331" t="s">
        <v>2547</v>
      </c>
      <c r="P2398" s="189" t="s">
        <v>2101</v>
      </c>
      <c r="Q2398" s="63" t="s">
        <v>449</v>
      </c>
      <c r="R2398" s="215" t="s">
        <v>2237</v>
      </c>
    </row>
    <row r="2399" spans="1:18">
      <c r="A2399" s="189" t="s">
        <v>1121</v>
      </c>
      <c r="B2399" s="216">
        <v>25420</v>
      </c>
      <c r="C2399" s="40" t="s">
        <v>449</v>
      </c>
      <c r="D2399" s="216">
        <v>931401</v>
      </c>
      <c r="E2399" s="40" t="s">
        <v>2950</v>
      </c>
      <c r="F2399" s="216"/>
      <c r="G2399" s="40" t="s">
        <v>1377</v>
      </c>
      <c r="H2399" s="329">
        <v>515260</v>
      </c>
      <c r="I2399" s="328" t="s">
        <v>479</v>
      </c>
      <c r="J2399" s="61">
        <v>931180</v>
      </c>
      <c r="K2399" s="63" t="s">
        <v>449</v>
      </c>
      <c r="L2399" s="215" t="s">
        <v>503</v>
      </c>
      <c r="M2399" s="331" t="s">
        <v>2547</v>
      </c>
      <c r="P2399" s="189" t="s">
        <v>2896</v>
      </c>
      <c r="Q2399" s="63" t="s">
        <v>449</v>
      </c>
      <c r="R2399" s="215" t="s">
        <v>2237</v>
      </c>
    </row>
    <row r="2400" spans="1:18">
      <c r="A2400" s="189" t="s">
        <v>2432</v>
      </c>
      <c r="B2400" s="309">
        <v>25620</v>
      </c>
      <c r="C2400" s="40" t="s">
        <v>2347</v>
      </c>
      <c r="D2400" s="310">
        <v>931750</v>
      </c>
      <c r="E2400" s="40" t="s">
        <v>2347</v>
      </c>
      <c r="F2400" s="310"/>
      <c r="G2400" s="40" t="s">
        <v>1377</v>
      </c>
      <c r="H2400" s="340">
        <v>515260</v>
      </c>
      <c r="I2400" s="328" t="s">
        <v>479</v>
      </c>
      <c r="J2400" s="310">
        <v>931750</v>
      </c>
      <c r="K2400" s="307" t="s">
        <v>1524</v>
      </c>
      <c r="L2400" s="308" t="s">
        <v>448</v>
      </c>
      <c r="M2400" s="331" t="s">
        <v>2547</v>
      </c>
      <c r="P2400" s="189" t="s">
        <v>2393</v>
      </c>
      <c r="Q2400" s="63" t="s">
        <v>449</v>
      </c>
      <c r="R2400" s="215" t="s">
        <v>2237</v>
      </c>
    </row>
    <row r="2401" spans="1:18">
      <c r="A2401" s="189" t="s">
        <v>2911</v>
      </c>
      <c r="B2401" s="216">
        <v>25550</v>
      </c>
      <c r="C2401" s="40" t="s">
        <v>2955</v>
      </c>
      <c r="D2401" s="216">
        <v>931101</v>
      </c>
      <c r="E2401" s="40" t="s">
        <v>2956</v>
      </c>
      <c r="F2401" s="216"/>
      <c r="G2401" s="40" t="s">
        <v>1377</v>
      </c>
      <c r="H2401" s="216">
        <v>520115</v>
      </c>
      <c r="I2401" s="328" t="s">
        <v>49</v>
      </c>
      <c r="J2401" s="61">
        <v>931101</v>
      </c>
      <c r="K2401" s="63" t="s">
        <v>47</v>
      </c>
      <c r="L2401" s="215" t="s">
        <v>443</v>
      </c>
      <c r="M2401" s="218" t="s">
        <v>2129</v>
      </c>
      <c r="P2401" s="189" t="s">
        <v>2157</v>
      </c>
      <c r="Q2401" s="63" t="s">
        <v>449</v>
      </c>
      <c r="R2401" s="215" t="s">
        <v>2237</v>
      </c>
    </row>
    <row r="2402" spans="1:18">
      <c r="A2402" s="189" t="s">
        <v>798</v>
      </c>
      <c r="B2402" s="216">
        <v>25540</v>
      </c>
      <c r="C2402" s="40" t="s">
        <v>442</v>
      </c>
      <c r="D2402" s="216">
        <v>931116</v>
      </c>
      <c r="E2402" s="40" t="s">
        <v>442</v>
      </c>
      <c r="F2402" s="216"/>
      <c r="G2402" s="40" t="s">
        <v>1377</v>
      </c>
      <c r="H2402" s="216">
        <v>520115</v>
      </c>
      <c r="I2402" s="328" t="s">
        <v>49</v>
      </c>
      <c r="J2402" s="61">
        <v>931116</v>
      </c>
      <c r="K2402" s="63" t="s">
        <v>47</v>
      </c>
      <c r="L2402" s="215" t="s">
        <v>442</v>
      </c>
      <c r="M2402" s="218" t="s">
        <v>2129</v>
      </c>
      <c r="P2402" s="189" t="s">
        <v>2696</v>
      </c>
      <c r="Q2402" s="63" t="s">
        <v>449</v>
      </c>
      <c r="R2402" s="215" t="s">
        <v>2237</v>
      </c>
    </row>
    <row r="2403" spans="1:18">
      <c r="A2403" s="189" t="s">
        <v>2682</v>
      </c>
      <c r="B2403" s="216">
        <v>25540</v>
      </c>
      <c r="C2403" s="40" t="s">
        <v>442</v>
      </c>
      <c r="D2403" s="350">
        <v>931116</v>
      </c>
      <c r="E2403" s="40" t="s">
        <v>442</v>
      </c>
      <c r="F2403" s="350" t="s">
        <v>1850</v>
      </c>
      <c r="G2403" s="40" t="s">
        <v>2948</v>
      </c>
      <c r="H2403" s="216">
        <v>520115</v>
      </c>
      <c r="I2403" s="328" t="s">
        <v>49</v>
      </c>
      <c r="J2403" s="351">
        <v>931116</v>
      </c>
      <c r="K2403" s="63" t="s">
        <v>47</v>
      </c>
      <c r="L2403" s="215" t="s">
        <v>442</v>
      </c>
      <c r="M2403" s="218" t="s">
        <v>2129</v>
      </c>
      <c r="P2403" s="189" t="s">
        <v>2697</v>
      </c>
      <c r="Q2403" s="63" t="s">
        <v>449</v>
      </c>
      <c r="R2403" s="215" t="s">
        <v>2237</v>
      </c>
    </row>
    <row r="2404" spans="1:18">
      <c r="A2404" s="189" t="s">
        <v>130</v>
      </c>
      <c r="B2404" s="216">
        <v>25400</v>
      </c>
      <c r="C2404" s="40" t="s">
        <v>2923</v>
      </c>
      <c r="D2404" s="216">
        <v>931119</v>
      </c>
      <c r="E2404" s="40" t="s">
        <v>23</v>
      </c>
      <c r="F2404" s="216" t="s">
        <v>521</v>
      </c>
      <c r="G2404" s="40" t="s">
        <v>2924</v>
      </c>
      <c r="H2404" s="216">
        <v>520115</v>
      </c>
      <c r="I2404" s="328" t="s">
        <v>49</v>
      </c>
      <c r="J2404" s="61">
        <v>931104</v>
      </c>
      <c r="K2404" s="63" t="s">
        <v>23</v>
      </c>
      <c r="L2404" s="215" t="s">
        <v>435</v>
      </c>
      <c r="M2404" s="218" t="s">
        <v>2129</v>
      </c>
      <c r="P2404" s="189" t="s">
        <v>2698</v>
      </c>
      <c r="Q2404" s="63" t="s">
        <v>449</v>
      </c>
      <c r="R2404" s="215" t="s">
        <v>2237</v>
      </c>
    </row>
    <row r="2405" spans="1:18">
      <c r="A2405" s="189" t="s">
        <v>157</v>
      </c>
      <c r="B2405" s="216">
        <v>25400</v>
      </c>
      <c r="C2405" s="40" t="s">
        <v>2923</v>
      </c>
      <c r="D2405" s="216">
        <v>931119</v>
      </c>
      <c r="E2405" s="40" t="s">
        <v>23</v>
      </c>
      <c r="F2405" s="216" t="s">
        <v>522</v>
      </c>
      <c r="G2405" s="40" t="s">
        <v>2925</v>
      </c>
      <c r="H2405" s="216">
        <v>520115</v>
      </c>
      <c r="I2405" s="328" t="s">
        <v>49</v>
      </c>
      <c r="J2405" s="61">
        <v>931104</v>
      </c>
      <c r="K2405" s="63" t="s">
        <v>23</v>
      </c>
      <c r="L2405" s="215" t="s">
        <v>436</v>
      </c>
      <c r="M2405" s="218" t="s">
        <v>2129</v>
      </c>
      <c r="P2405" s="189" t="s">
        <v>2252</v>
      </c>
      <c r="Q2405" s="63" t="s">
        <v>449</v>
      </c>
      <c r="R2405" s="215" t="s">
        <v>2237</v>
      </c>
    </row>
    <row r="2406" spans="1:18">
      <c r="A2406" s="189" t="s">
        <v>206</v>
      </c>
      <c r="B2406" s="216">
        <v>25400</v>
      </c>
      <c r="C2406" s="40" t="s">
        <v>2923</v>
      </c>
      <c r="D2406" s="216">
        <v>931119</v>
      </c>
      <c r="E2406" s="40" t="s">
        <v>23</v>
      </c>
      <c r="F2406" s="216" t="s">
        <v>526</v>
      </c>
      <c r="G2406" s="40" t="s">
        <v>2926</v>
      </c>
      <c r="H2406" s="216">
        <v>520115</v>
      </c>
      <c r="I2406" s="328" t="s">
        <v>49</v>
      </c>
      <c r="J2406" s="61">
        <v>931104</v>
      </c>
      <c r="K2406" s="63" t="s">
        <v>23</v>
      </c>
      <c r="L2406" s="215" t="s">
        <v>439</v>
      </c>
      <c r="M2406" s="218" t="s">
        <v>2129</v>
      </c>
      <c r="P2406" s="189" t="s">
        <v>2097</v>
      </c>
      <c r="Q2406" s="63" t="s">
        <v>449</v>
      </c>
      <c r="R2406" s="215" t="s">
        <v>2237</v>
      </c>
    </row>
    <row r="2407" spans="1:18">
      <c r="A2407" s="189" t="s">
        <v>1648</v>
      </c>
      <c r="B2407" s="216">
        <v>25400</v>
      </c>
      <c r="C2407" s="40" t="s">
        <v>2923</v>
      </c>
      <c r="D2407" s="216">
        <v>931119</v>
      </c>
      <c r="E2407" s="40" t="s">
        <v>23</v>
      </c>
      <c r="F2407" s="216"/>
      <c r="G2407" s="40" t="s">
        <v>1377</v>
      </c>
      <c r="H2407" s="216">
        <v>520115</v>
      </c>
      <c r="I2407" s="328" t="s">
        <v>49</v>
      </c>
      <c r="J2407" s="61">
        <v>931104</v>
      </c>
      <c r="K2407" s="63" t="s">
        <v>23</v>
      </c>
      <c r="L2407" s="215" t="s">
        <v>506</v>
      </c>
      <c r="M2407" s="218" t="s">
        <v>2129</v>
      </c>
      <c r="P2407" s="189" t="s">
        <v>2699</v>
      </c>
      <c r="Q2407" s="63" t="s">
        <v>449</v>
      </c>
      <c r="R2407" s="215" t="s">
        <v>2237</v>
      </c>
    </row>
    <row r="2408" spans="1:18">
      <c r="A2408" s="189" t="s">
        <v>2049</v>
      </c>
      <c r="B2408" s="216">
        <v>25400</v>
      </c>
      <c r="C2408" s="40" t="s">
        <v>2923</v>
      </c>
      <c r="D2408" s="216">
        <v>931119</v>
      </c>
      <c r="E2408" s="40" t="s">
        <v>23</v>
      </c>
      <c r="F2408" s="216" t="s">
        <v>527</v>
      </c>
      <c r="G2408" s="40" t="s">
        <v>2927</v>
      </c>
      <c r="H2408" s="216">
        <v>520115</v>
      </c>
      <c r="I2408" s="328" t="s">
        <v>49</v>
      </c>
      <c r="J2408" s="61">
        <v>931104</v>
      </c>
      <c r="K2408" s="63" t="s">
        <v>23</v>
      </c>
      <c r="L2408" s="215" t="s">
        <v>440</v>
      </c>
      <c r="M2408" s="218" t="s">
        <v>2129</v>
      </c>
      <c r="P2408" s="189" t="s">
        <v>2755</v>
      </c>
      <c r="Q2408" s="63" t="s">
        <v>449</v>
      </c>
      <c r="R2408" s="215" t="s">
        <v>2237</v>
      </c>
    </row>
    <row r="2409" spans="1:18">
      <c r="A2409" s="189" t="s">
        <v>180</v>
      </c>
      <c r="B2409" s="216">
        <v>25400</v>
      </c>
      <c r="C2409" s="40" t="s">
        <v>2923</v>
      </c>
      <c r="D2409" s="216">
        <v>931119</v>
      </c>
      <c r="E2409" s="40" t="s">
        <v>23</v>
      </c>
      <c r="F2409" s="216" t="s">
        <v>523</v>
      </c>
      <c r="G2409" s="40" t="s">
        <v>2928</v>
      </c>
      <c r="H2409" s="216">
        <v>520115</v>
      </c>
      <c r="I2409" s="328" t="s">
        <v>49</v>
      </c>
      <c r="J2409" s="61">
        <v>931104</v>
      </c>
      <c r="K2409" s="63" t="s">
        <v>23</v>
      </c>
      <c r="L2409" s="215" t="s">
        <v>437</v>
      </c>
      <c r="M2409" s="218" t="s">
        <v>2129</v>
      </c>
      <c r="P2409" s="189" t="s">
        <v>2154</v>
      </c>
      <c r="Q2409" s="63" t="s">
        <v>449</v>
      </c>
      <c r="R2409" s="215" t="s">
        <v>2237</v>
      </c>
    </row>
    <row r="2410" spans="1:18">
      <c r="A2410" s="189" t="s">
        <v>757</v>
      </c>
      <c r="B2410" s="216">
        <v>25590</v>
      </c>
      <c r="C2410" s="40" t="s">
        <v>1564</v>
      </c>
      <c r="D2410" s="216">
        <v>931150</v>
      </c>
      <c r="E2410" s="40" t="s">
        <v>1564</v>
      </c>
      <c r="F2410" s="216"/>
      <c r="G2410" s="40" t="s">
        <v>1377</v>
      </c>
      <c r="H2410" s="216">
        <v>520115</v>
      </c>
      <c r="I2410" s="328" t="s">
        <v>49</v>
      </c>
      <c r="J2410" s="61">
        <v>931150</v>
      </c>
      <c r="K2410" s="63" t="s">
        <v>47</v>
      </c>
      <c r="L2410" s="215" t="s">
        <v>1564</v>
      </c>
      <c r="M2410" s="218" t="s">
        <v>2129</v>
      </c>
      <c r="P2410" s="189" t="s">
        <v>2163</v>
      </c>
      <c r="Q2410" s="63" t="s">
        <v>449</v>
      </c>
      <c r="R2410" s="215" t="s">
        <v>2237</v>
      </c>
    </row>
    <row r="2411" spans="1:18">
      <c r="A2411" s="189" t="s">
        <v>1371</v>
      </c>
      <c r="B2411" s="216">
        <v>25430</v>
      </c>
      <c r="C2411" s="40" t="s">
        <v>2951</v>
      </c>
      <c r="D2411" s="216">
        <v>931170</v>
      </c>
      <c r="E2411" s="40" t="s">
        <v>1515</v>
      </c>
      <c r="F2411" s="216" t="s">
        <v>526</v>
      </c>
      <c r="G2411" s="40" t="s">
        <v>2926</v>
      </c>
      <c r="H2411" s="216">
        <v>520115</v>
      </c>
      <c r="I2411" s="328" t="s">
        <v>49</v>
      </c>
      <c r="J2411" s="61">
        <v>931170</v>
      </c>
      <c r="K2411" s="63" t="s">
        <v>47</v>
      </c>
      <c r="L2411" s="215" t="s">
        <v>508</v>
      </c>
      <c r="M2411" s="218" t="s">
        <v>2129</v>
      </c>
      <c r="P2411" s="189" t="s">
        <v>2155</v>
      </c>
      <c r="Q2411" s="63" t="s">
        <v>449</v>
      </c>
      <c r="R2411" s="215" t="s">
        <v>2237</v>
      </c>
    </row>
    <row r="2412" spans="1:18">
      <c r="A2412" s="189" t="s">
        <v>1208</v>
      </c>
      <c r="B2412" s="216">
        <v>25430</v>
      </c>
      <c r="C2412" s="40" t="s">
        <v>2951</v>
      </c>
      <c r="D2412" s="216">
        <v>931170</v>
      </c>
      <c r="E2412" s="40" t="s">
        <v>1515</v>
      </c>
      <c r="F2412" s="216"/>
      <c r="G2412" s="40" t="s">
        <v>1377</v>
      </c>
      <c r="H2412" s="216">
        <v>520115</v>
      </c>
      <c r="I2412" s="328" t="s">
        <v>49</v>
      </c>
      <c r="J2412" s="61">
        <v>931170</v>
      </c>
      <c r="K2412" s="63" t="s">
        <v>47</v>
      </c>
      <c r="L2412" s="215" t="s">
        <v>508</v>
      </c>
      <c r="M2412" s="218" t="s">
        <v>2129</v>
      </c>
      <c r="P2412" s="189" t="s">
        <v>2109</v>
      </c>
      <c r="Q2412" s="63" t="s">
        <v>449</v>
      </c>
      <c r="R2412" s="215" t="s">
        <v>2237</v>
      </c>
    </row>
    <row r="2413" spans="1:18">
      <c r="A2413" s="189" t="s">
        <v>1580</v>
      </c>
      <c r="B2413" s="216">
        <v>25430</v>
      </c>
      <c r="C2413" s="40" t="s">
        <v>2951</v>
      </c>
      <c r="D2413" s="216">
        <v>931170</v>
      </c>
      <c r="E2413" s="40" t="s">
        <v>1515</v>
      </c>
      <c r="F2413" s="216" t="s">
        <v>527</v>
      </c>
      <c r="G2413" s="40" t="s">
        <v>2927</v>
      </c>
      <c r="H2413" s="216">
        <v>520115</v>
      </c>
      <c r="I2413" s="328" t="s">
        <v>49</v>
      </c>
      <c r="J2413" s="61">
        <v>931170</v>
      </c>
      <c r="K2413" s="63" t="s">
        <v>47</v>
      </c>
      <c r="L2413" s="215" t="s">
        <v>508</v>
      </c>
      <c r="M2413" s="218" t="s">
        <v>2129</v>
      </c>
      <c r="P2413" s="189" t="s">
        <v>2107</v>
      </c>
      <c r="Q2413" s="63" t="s">
        <v>449</v>
      </c>
      <c r="R2413" s="215" t="s">
        <v>2237</v>
      </c>
    </row>
    <row r="2414" spans="1:18">
      <c r="A2414" s="189" t="s">
        <v>2000</v>
      </c>
      <c r="B2414" s="216">
        <v>25420</v>
      </c>
      <c r="C2414" s="40" t="s">
        <v>449</v>
      </c>
      <c r="D2414" s="216">
        <v>931182</v>
      </c>
      <c r="E2414" s="40" t="s">
        <v>1056</v>
      </c>
      <c r="F2414" s="216" t="s">
        <v>1377</v>
      </c>
      <c r="G2414" s="40" t="s">
        <v>1377</v>
      </c>
      <c r="H2414" s="216">
        <v>520115</v>
      </c>
      <c r="I2414" s="328" t="s">
        <v>49</v>
      </c>
      <c r="J2414" s="61">
        <v>931180</v>
      </c>
      <c r="K2414" s="63" t="s">
        <v>449</v>
      </c>
      <c r="L2414" s="215" t="s">
        <v>1056</v>
      </c>
      <c r="M2414" s="218" t="s">
        <v>2129</v>
      </c>
      <c r="P2414" s="189" t="s">
        <v>2162</v>
      </c>
      <c r="Q2414" s="63" t="s">
        <v>449</v>
      </c>
      <c r="R2414" s="215" t="s">
        <v>2237</v>
      </c>
    </row>
    <row r="2415" spans="1:18">
      <c r="A2415" s="189" t="s">
        <v>1000</v>
      </c>
      <c r="B2415" s="216">
        <v>25400</v>
      </c>
      <c r="C2415" s="40" t="s">
        <v>2923</v>
      </c>
      <c r="D2415" s="216">
        <v>931183</v>
      </c>
      <c r="E2415" s="40" t="s">
        <v>2929</v>
      </c>
      <c r="F2415" s="216"/>
      <c r="G2415" s="40" t="s">
        <v>1377</v>
      </c>
      <c r="H2415" s="216">
        <v>520115</v>
      </c>
      <c r="I2415" s="328" t="s">
        <v>49</v>
      </c>
      <c r="J2415" s="61">
        <v>931104</v>
      </c>
      <c r="K2415" s="63" t="s">
        <v>1766</v>
      </c>
      <c r="L2415" s="215" t="s">
        <v>1775</v>
      </c>
      <c r="M2415" s="218" t="s">
        <v>2129</v>
      </c>
      <c r="P2415" s="189" t="s">
        <v>2112</v>
      </c>
      <c r="Q2415" s="63" t="s">
        <v>449</v>
      </c>
      <c r="R2415" s="215" t="s">
        <v>2237</v>
      </c>
    </row>
    <row r="2416" spans="1:18">
      <c r="A2416" s="189" t="s">
        <v>1042</v>
      </c>
      <c r="B2416" s="216">
        <v>25420</v>
      </c>
      <c r="C2416" s="40" t="s">
        <v>449</v>
      </c>
      <c r="D2416" s="216">
        <v>931186</v>
      </c>
      <c r="E2416" s="40" t="s">
        <v>504</v>
      </c>
      <c r="F2416" s="216"/>
      <c r="G2416" s="40" t="s">
        <v>1377</v>
      </c>
      <c r="H2416" s="216">
        <v>520115</v>
      </c>
      <c r="I2416" s="328" t="s">
        <v>49</v>
      </c>
      <c r="J2416" s="61">
        <v>931180</v>
      </c>
      <c r="K2416" s="63" t="s">
        <v>449</v>
      </c>
      <c r="L2416" s="215" t="s">
        <v>504</v>
      </c>
      <c r="M2416" s="218" t="s">
        <v>2129</v>
      </c>
      <c r="P2416" s="189" t="s">
        <v>2160</v>
      </c>
      <c r="Q2416" s="63" t="s">
        <v>449</v>
      </c>
      <c r="R2416" s="215" t="s">
        <v>2237</v>
      </c>
    </row>
    <row r="2417" spans="1:18">
      <c r="A2417" s="189" t="s">
        <v>2087</v>
      </c>
      <c r="B2417" s="216">
        <v>25420</v>
      </c>
      <c r="C2417" s="40" t="s">
        <v>449</v>
      </c>
      <c r="D2417" s="216">
        <v>931189</v>
      </c>
      <c r="E2417" s="40" t="s">
        <v>502</v>
      </c>
      <c r="F2417" s="216"/>
      <c r="G2417" s="40" t="s">
        <v>1377</v>
      </c>
      <c r="H2417" s="216">
        <v>520115</v>
      </c>
      <c r="I2417" s="328" t="s">
        <v>49</v>
      </c>
      <c r="J2417" s="61">
        <v>931180</v>
      </c>
      <c r="K2417" s="63" t="s">
        <v>449</v>
      </c>
      <c r="L2417" s="215" t="s">
        <v>502</v>
      </c>
      <c r="M2417" s="218" t="s">
        <v>2129</v>
      </c>
      <c r="P2417" s="189" t="s">
        <v>2259</v>
      </c>
      <c r="Q2417" s="63" t="s">
        <v>449</v>
      </c>
      <c r="R2417" s="215" t="s">
        <v>2237</v>
      </c>
    </row>
    <row r="2418" spans="1:18">
      <c r="A2418" s="189" t="s">
        <v>633</v>
      </c>
      <c r="B2418" s="216">
        <v>25400</v>
      </c>
      <c r="C2418" s="40" t="s">
        <v>2923</v>
      </c>
      <c r="D2418" s="216">
        <v>931200</v>
      </c>
      <c r="E2418" s="40" t="s">
        <v>2930</v>
      </c>
      <c r="F2418" s="216"/>
      <c r="G2418" s="40" t="s">
        <v>1377</v>
      </c>
      <c r="H2418" s="216">
        <v>520115</v>
      </c>
      <c r="I2418" s="328" t="s">
        <v>49</v>
      </c>
      <c r="J2418" s="61">
        <v>931104</v>
      </c>
      <c r="K2418" s="63" t="s">
        <v>450</v>
      </c>
      <c r="L2418" s="215" t="s">
        <v>1776</v>
      </c>
      <c r="M2418" s="218" t="s">
        <v>2129</v>
      </c>
      <c r="P2418" s="189" t="s">
        <v>2156</v>
      </c>
      <c r="Q2418" s="63" t="s">
        <v>449</v>
      </c>
      <c r="R2418" s="215" t="s">
        <v>2237</v>
      </c>
    </row>
    <row r="2419" spans="1:18">
      <c r="A2419" s="189" t="s">
        <v>1820</v>
      </c>
      <c r="B2419" s="216">
        <v>25400</v>
      </c>
      <c r="C2419" s="40" t="s">
        <v>2923</v>
      </c>
      <c r="D2419" s="216">
        <v>931230</v>
      </c>
      <c r="E2419" s="40" t="s">
        <v>2931</v>
      </c>
      <c r="F2419" s="216" t="s">
        <v>1377</v>
      </c>
      <c r="G2419" s="40" t="s">
        <v>1377</v>
      </c>
      <c r="H2419" s="216">
        <v>520115</v>
      </c>
      <c r="I2419" s="328" t="s">
        <v>49</v>
      </c>
      <c r="J2419" s="61">
        <v>931104</v>
      </c>
      <c r="K2419" s="63" t="s">
        <v>47</v>
      </c>
      <c r="L2419" s="215" t="s">
        <v>507</v>
      </c>
      <c r="M2419" s="218" t="s">
        <v>2129</v>
      </c>
      <c r="P2419" s="189" t="s">
        <v>2257</v>
      </c>
      <c r="Q2419" s="63" t="s">
        <v>449</v>
      </c>
      <c r="R2419" s="215" t="s">
        <v>2237</v>
      </c>
    </row>
    <row r="2420" spans="1:18">
      <c r="A2420" s="189" t="s">
        <v>1866</v>
      </c>
      <c r="B2420" s="216">
        <v>25400</v>
      </c>
      <c r="C2420" s="40" t="s">
        <v>2923</v>
      </c>
      <c r="D2420" s="216">
        <v>931260</v>
      </c>
      <c r="E2420" s="40" t="s">
        <v>115</v>
      </c>
      <c r="F2420" s="216" t="s">
        <v>1377</v>
      </c>
      <c r="G2420" s="40" t="s">
        <v>1377</v>
      </c>
      <c r="H2420" s="216">
        <v>520115</v>
      </c>
      <c r="I2420" s="328" t="s">
        <v>49</v>
      </c>
      <c r="J2420" s="61">
        <v>931104</v>
      </c>
      <c r="K2420" s="63" t="s">
        <v>1766</v>
      </c>
      <c r="L2420" s="215" t="s">
        <v>115</v>
      </c>
      <c r="M2420" s="218" t="s">
        <v>2129</v>
      </c>
      <c r="P2420" s="189" t="s">
        <v>2098</v>
      </c>
      <c r="Q2420" s="63" t="s">
        <v>449</v>
      </c>
      <c r="R2420" s="215" t="s">
        <v>2237</v>
      </c>
    </row>
    <row r="2421" spans="1:18">
      <c r="A2421" s="189" t="s">
        <v>1343</v>
      </c>
      <c r="B2421" s="216">
        <v>25400</v>
      </c>
      <c r="C2421" s="40" t="s">
        <v>2923</v>
      </c>
      <c r="D2421" s="216">
        <v>931265</v>
      </c>
      <c r="E2421" s="40" t="s">
        <v>2932</v>
      </c>
      <c r="F2421" s="216"/>
      <c r="G2421" s="40" t="s">
        <v>1377</v>
      </c>
      <c r="H2421" s="216">
        <v>520115</v>
      </c>
      <c r="I2421" s="328" t="s">
        <v>49</v>
      </c>
      <c r="J2421" s="61">
        <v>931104</v>
      </c>
      <c r="K2421" s="63" t="s">
        <v>1766</v>
      </c>
      <c r="L2421" s="215" t="s">
        <v>1339</v>
      </c>
      <c r="M2421" s="218" t="s">
        <v>2129</v>
      </c>
      <c r="P2421" s="189" t="s">
        <v>2837</v>
      </c>
      <c r="Q2421" s="353" t="s">
        <v>449</v>
      </c>
      <c r="R2421" s="355" t="s">
        <v>2237</v>
      </c>
    </row>
    <row r="2422" spans="1:18">
      <c r="A2422" s="189" t="s">
        <v>2413</v>
      </c>
      <c r="B2422" s="216">
        <v>25400</v>
      </c>
      <c r="C2422" s="40" t="s">
        <v>2923</v>
      </c>
      <c r="D2422" s="216">
        <v>931300</v>
      </c>
      <c r="E2422" s="40" t="s">
        <v>1800</v>
      </c>
      <c r="F2422" s="216" t="s">
        <v>513</v>
      </c>
      <c r="G2422" s="40" t="s">
        <v>2938</v>
      </c>
      <c r="H2422" s="216">
        <v>520115</v>
      </c>
      <c r="I2422" s="328" t="s">
        <v>49</v>
      </c>
      <c r="J2422" s="61">
        <v>931104</v>
      </c>
      <c r="K2422" s="63" t="s">
        <v>450</v>
      </c>
      <c r="L2422" s="215" t="s">
        <v>1778</v>
      </c>
      <c r="M2422" s="218" t="s">
        <v>2129</v>
      </c>
      <c r="P2422" s="189" t="s">
        <v>2100</v>
      </c>
      <c r="Q2422" s="63" t="s">
        <v>449</v>
      </c>
      <c r="R2422" s="215" t="s">
        <v>2237</v>
      </c>
    </row>
    <row r="2423" spans="1:18">
      <c r="A2423" s="189" t="s">
        <v>1821</v>
      </c>
      <c r="B2423" s="216">
        <v>25400</v>
      </c>
      <c r="C2423" s="40" t="s">
        <v>2923</v>
      </c>
      <c r="D2423" s="216">
        <v>931300</v>
      </c>
      <c r="E2423" s="40" t="s">
        <v>1800</v>
      </c>
      <c r="F2423" s="216" t="s">
        <v>1377</v>
      </c>
      <c r="G2423" s="40" t="s">
        <v>1377</v>
      </c>
      <c r="H2423" s="216">
        <v>520115</v>
      </c>
      <c r="I2423" s="328" t="s">
        <v>49</v>
      </c>
      <c r="J2423" s="61">
        <v>931104</v>
      </c>
      <c r="K2423" s="63" t="s">
        <v>450</v>
      </c>
      <c r="L2423" s="215" t="s">
        <v>1778</v>
      </c>
      <c r="M2423" s="218" t="s">
        <v>2129</v>
      </c>
      <c r="P2423" s="189" t="s">
        <v>2161</v>
      </c>
      <c r="Q2423" s="63" t="s">
        <v>449</v>
      </c>
      <c r="R2423" s="215" t="s">
        <v>2237</v>
      </c>
    </row>
    <row r="2424" spans="1:18">
      <c r="A2424" s="189" t="s">
        <v>2529</v>
      </c>
      <c r="B2424" s="216">
        <v>25400</v>
      </c>
      <c r="C2424" s="40" t="s">
        <v>2923</v>
      </c>
      <c r="D2424" s="216">
        <v>931301</v>
      </c>
      <c r="E2424" s="40" t="s">
        <v>2933</v>
      </c>
      <c r="F2424" s="216"/>
      <c r="G2424" s="40" t="s">
        <v>1377</v>
      </c>
      <c r="H2424" s="216">
        <v>520115</v>
      </c>
      <c r="I2424" s="328" t="s">
        <v>49</v>
      </c>
      <c r="J2424" s="61">
        <v>931104</v>
      </c>
      <c r="K2424" s="63" t="s">
        <v>23</v>
      </c>
      <c r="L2424" s="215" t="s">
        <v>433</v>
      </c>
      <c r="M2424" s="218" t="s">
        <v>2129</v>
      </c>
      <c r="P2424" s="189" t="s">
        <v>2113</v>
      </c>
      <c r="Q2424" s="63" t="s">
        <v>449</v>
      </c>
      <c r="R2424" s="215" t="s">
        <v>2237</v>
      </c>
    </row>
    <row r="2425" spans="1:18">
      <c r="A2425" s="189" t="s">
        <v>329</v>
      </c>
      <c r="B2425" s="216">
        <v>25400</v>
      </c>
      <c r="C2425" s="40" t="s">
        <v>2923</v>
      </c>
      <c r="D2425" s="216">
        <v>931400</v>
      </c>
      <c r="E2425" s="40" t="s">
        <v>2934</v>
      </c>
      <c r="F2425" s="216" t="s">
        <v>518</v>
      </c>
      <c r="G2425" s="40" t="s">
        <v>2935</v>
      </c>
      <c r="H2425" s="216">
        <v>520115</v>
      </c>
      <c r="I2425" s="328" t="s">
        <v>49</v>
      </c>
      <c r="J2425" s="61">
        <v>931104</v>
      </c>
      <c r="K2425" s="63" t="s">
        <v>1524</v>
      </c>
      <c r="L2425" s="215" t="s">
        <v>326</v>
      </c>
      <c r="M2425" s="218" t="s">
        <v>2129</v>
      </c>
      <c r="P2425" t="s">
        <v>3066</v>
      </c>
      <c r="Q2425" s="65" t="s">
        <v>449</v>
      </c>
      <c r="R2425" s="65" t="s">
        <v>2237</v>
      </c>
    </row>
    <row r="2426" spans="1:18">
      <c r="A2426" s="189" t="s">
        <v>2181</v>
      </c>
      <c r="B2426" s="216">
        <v>25400</v>
      </c>
      <c r="C2426" s="40" t="s">
        <v>2923</v>
      </c>
      <c r="D2426" s="216">
        <v>931400</v>
      </c>
      <c r="E2426" s="40" t="s">
        <v>2934</v>
      </c>
      <c r="F2426" s="216" t="s">
        <v>517</v>
      </c>
      <c r="G2426" s="40" t="s">
        <v>2936</v>
      </c>
      <c r="H2426" s="216">
        <v>520115</v>
      </c>
      <c r="I2426" s="328" t="s">
        <v>49</v>
      </c>
      <c r="J2426" s="61">
        <v>931104</v>
      </c>
      <c r="K2426" s="63" t="s">
        <v>1524</v>
      </c>
      <c r="L2426" s="215" t="s">
        <v>1224</v>
      </c>
      <c r="M2426" s="218" t="s">
        <v>2129</v>
      </c>
      <c r="P2426" t="s">
        <v>3143</v>
      </c>
      <c r="Q2426" s="65" t="s">
        <v>449</v>
      </c>
      <c r="R2426" s="65" t="s">
        <v>2237</v>
      </c>
    </row>
    <row r="2427" spans="1:18">
      <c r="A2427" s="189" t="s">
        <v>297</v>
      </c>
      <c r="B2427" s="216">
        <v>25400</v>
      </c>
      <c r="C2427" s="40" t="s">
        <v>2923</v>
      </c>
      <c r="D2427" s="216">
        <v>931400</v>
      </c>
      <c r="E2427" s="40" t="s">
        <v>2934</v>
      </c>
      <c r="F2427" s="216" t="s">
        <v>514</v>
      </c>
      <c r="G2427" s="40" t="s">
        <v>2838</v>
      </c>
      <c r="H2427" s="216">
        <v>520115</v>
      </c>
      <c r="I2427" s="328" t="s">
        <v>49</v>
      </c>
      <c r="J2427" s="61">
        <v>931104</v>
      </c>
      <c r="K2427" s="63" t="s">
        <v>1524</v>
      </c>
      <c r="L2427" s="397" t="s">
        <v>295</v>
      </c>
      <c r="M2427" s="218" t="s">
        <v>2129</v>
      </c>
      <c r="P2427" t="s">
        <v>3157</v>
      </c>
      <c r="Q2427" s="65" t="s">
        <v>449</v>
      </c>
      <c r="R2427" s="65" t="s">
        <v>2237</v>
      </c>
    </row>
    <row r="2428" spans="1:18">
      <c r="A2428" s="189" t="s">
        <v>235</v>
      </c>
      <c r="B2428" s="216">
        <v>25400</v>
      </c>
      <c r="C2428" s="40" t="s">
        <v>2923</v>
      </c>
      <c r="D2428" s="216">
        <v>931400</v>
      </c>
      <c r="E2428" s="40" t="s">
        <v>2934</v>
      </c>
      <c r="F2428" s="216" t="s">
        <v>515</v>
      </c>
      <c r="G2428" s="40" t="s">
        <v>2937</v>
      </c>
      <c r="H2428" s="216">
        <v>520115</v>
      </c>
      <c r="I2428" s="328" t="s">
        <v>49</v>
      </c>
      <c r="J2428" s="61">
        <v>931104</v>
      </c>
      <c r="K2428" s="63" t="s">
        <v>1524</v>
      </c>
      <c r="L2428" s="215" t="s">
        <v>445</v>
      </c>
      <c r="M2428" s="218" t="s">
        <v>2129</v>
      </c>
      <c r="P2428" t="s">
        <v>3298</v>
      </c>
      <c r="Q2428" s="65" t="s">
        <v>449</v>
      </c>
      <c r="R2428" s="65" t="s">
        <v>2237</v>
      </c>
    </row>
    <row r="2429" spans="1:18">
      <c r="A2429" s="189" t="s">
        <v>271</v>
      </c>
      <c r="B2429" s="216">
        <v>25400</v>
      </c>
      <c r="C2429" s="40" t="s">
        <v>2923</v>
      </c>
      <c r="D2429" s="216">
        <v>931400</v>
      </c>
      <c r="E2429" s="40" t="s">
        <v>2934</v>
      </c>
      <c r="F2429" s="216" t="s">
        <v>513</v>
      </c>
      <c r="G2429" s="40" t="s">
        <v>2938</v>
      </c>
      <c r="H2429" s="216">
        <v>520115</v>
      </c>
      <c r="I2429" s="328" t="s">
        <v>49</v>
      </c>
      <c r="J2429" s="61">
        <v>931104</v>
      </c>
      <c r="K2429" s="63" t="s">
        <v>1524</v>
      </c>
      <c r="L2429" s="215" t="s">
        <v>446</v>
      </c>
      <c r="M2429" s="218" t="s">
        <v>2129</v>
      </c>
      <c r="P2429" t="s">
        <v>3303</v>
      </c>
      <c r="Q2429" s="65" t="s">
        <v>449</v>
      </c>
      <c r="R2429" s="65" t="s">
        <v>2237</v>
      </c>
    </row>
    <row r="2430" spans="1:18">
      <c r="A2430" s="189" t="s">
        <v>1330</v>
      </c>
      <c r="B2430" s="216">
        <v>25400</v>
      </c>
      <c r="C2430" s="40" t="s">
        <v>2923</v>
      </c>
      <c r="D2430" s="216">
        <v>931400</v>
      </c>
      <c r="E2430" s="40" t="s">
        <v>2934</v>
      </c>
      <c r="F2430" s="216" t="s">
        <v>1333</v>
      </c>
      <c r="G2430" s="40" t="s">
        <v>2939</v>
      </c>
      <c r="H2430" s="216">
        <v>520115</v>
      </c>
      <c r="I2430" s="328" t="s">
        <v>49</v>
      </c>
      <c r="J2430" s="61">
        <v>931104</v>
      </c>
      <c r="K2430" s="63" t="s">
        <v>1524</v>
      </c>
      <c r="L2430" s="215" t="s">
        <v>359</v>
      </c>
      <c r="M2430" s="218" t="s">
        <v>2129</v>
      </c>
      <c r="P2430" t="s">
        <v>3311</v>
      </c>
      <c r="Q2430" s="65" t="s">
        <v>449</v>
      </c>
      <c r="R2430" s="65" t="s">
        <v>2237</v>
      </c>
    </row>
    <row r="2431" spans="1:18">
      <c r="A2431" s="189" t="s">
        <v>967</v>
      </c>
      <c r="B2431" s="216">
        <v>25400</v>
      </c>
      <c r="C2431" s="40" t="s">
        <v>2923</v>
      </c>
      <c r="D2431" s="216">
        <v>931400</v>
      </c>
      <c r="E2431" s="40" t="s">
        <v>2934</v>
      </c>
      <c r="F2431" s="216"/>
      <c r="G2431" s="40" t="s">
        <v>1377</v>
      </c>
      <c r="H2431" s="216">
        <v>520115</v>
      </c>
      <c r="I2431" s="328" t="s">
        <v>49</v>
      </c>
      <c r="J2431" s="61">
        <v>931104</v>
      </c>
      <c r="K2431" s="63" t="s">
        <v>1524</v>
      </c>
      <c r="L2431" s="215" t="s">
        <v>1913</v>
      </c>
      <c r="M2431" s="218" t="s">
        <v>2129</v>
      </c>
      <c r="P2431" t="s">
        <v>3312</v>
      </c>
      <c r="Q2431" s="65" t="s">
        <v>449</v>
      </c>
      <c r="R2431" s="65" t="s">
        <v>2237</v>
      </c>
    </row>
    <row r="2432" spans="1:18">
      <c r="A2432" s="189" t="s">
        <v>371</v>
      </c>
      <c r="B2432" s="216">
        <v>25400</v>
      </c>
      <c r="C2432" s="40" t="s">
        <v>2923</v>
      </c>
      <c r="D2432" s="216">
        <v>931400</v>
      </c>
      <c r="E2432" s="40" t="s">
        <v>2934</v>
      </c>
      <c r="F2432" s="216" t="s">
        <v>520</v>
      </c>
      <c r="G2432" s="40" t="s">
        <v>2940</v>
      </c>
      <c r="H2432" s="216">
        <v>520115</v>
      </c>
      <c r="I2432" s="328" t="s">
        <v>49</v>
      </c>
      <c r="J2432" s="61">
        <v>931104</v>
      </c>
      <c r="K2432" s="63" t="s">
        <v>1524</v>
      </c>
      <c r="L2432" s="215" t="s">
        <v>447</v>
      </c>
      <c r="M2432" s="218" t="s">
        <v>2129</v>
      </c>
      <c r="P2432" t="s">
        <v>3320</v>
      </c>
      <c r="Q2432" s="65" t="s">
        <v>449</v>
      </c>
      <c r="R2432" s="65" t="s">
        <v>2237</v>
      </c>
    </row>
    <row r="2433" spans="1:18">
      <c r="A2433" s="189" t="s">
        <v>1822</v>
      </c>
      <c r="B2433" s="216">
        <v>25400</v>
      </c>
      <c r="C2433" s="40" t="s">
        <v>2923</v>
      </c>
      <c r="D2433" s="216">
        <v>931400</v>
      </c>
      <c r="E2433" s="40" t="s">
        <v>2934</v>
      </c>
      <c r="F2433" s="216" t="s">
        <v>1130</v>
      </c>
      <c r="G2433" s="40" t="s">
        <v>2943</v>
      </c>
      <c r="H2433" s="216">
        <v>520115</v>
      </c>
      <c r="I2433" s="328" t="s">
        <v>49</v>
      </c>
      <c r="J2433" s="61">
        <v>931104</v>
      </c>
      <c r="K2433" s="63" t="s">
        <v>1524</v>
      </c>
      <c r="L2433" s="215" t="s">
        <v>1455</v>
      </c>
      <c r="M2433" s="218" t="s">
        <v>2129</v>
      </c>
      <c r="P2433" t="s">
        <v>3361</v>
      </c>
      <c r="Q2433" s="65" t="s">
        <v>449</v>
      </c>
      <c r="R2433" s="65" t="s">
        <v>2237</v>
      </c>
    </row>
    <row r="2434" spans="1:18">
      <c r="A2434" s="189" t="s">
        <v>403</v>
      </c>
      <c r="B2434" s="216">
        <v>25400</v>
      </c>
      <c r="C2434" s="40" t="s">
        <v>2923</v>
      </c>
      <c r="D2434" s="216">
        <v>931400</v>
      </c>
      <c r="E2434" s="40" t="s">
        <v>2934</v>
      </c>
      <c r="F2434" s="216" t="s">
        <v>516</v>
      </c>
      <c r="G2434" s="40" t="s">
        <v>2944</v>
      </c>
      <c r="H2434" s="216">
        <v>520115</v>
      </c>
      <c r="I2434" s="328" t="s">
        <v>49</v>
      </c>
      <c r="J2434" s="61">
        <v>931104</v>
      </c>
      <c r="K2434" s="63" t="s">
        <v>1524</v>
      </c>
      <c r="L2434" s="215" t="s">
        <v>448</v>
      </c>
      <c r="M2434" s="218" t="s">
        <v>2129</v>
      </c>
      <c r="P2434" t="s">
        <v>3380</v>
      </c>
      <c r="Q2434" s="65" t="s">
        <v>449</v>
      </c>
      <c r="R2434" s="65" t="s">
        <v>2237</v>
      </c>
    </row>
    <row r="2435" spans="1:18">
      <c r="A2435" s="189" t="s">
        <v>1123</v>
      </c>
      <c r="B2435" s="216">
        <v>25420</v>
      </c>
      <c r="C2435" s="40" t="s">
        <v>449</v>
      </c>
      <c r="D2435" s="216">
        <v>931401</v>
      </c>
      <c r="E2435" s="40" t="s">
        <v>2950</v>
      </c>
      <c r="F2435" s="216"/>
      <c r="G2435" s="40" t="s">
        <v>1377</v>
      </c>
      <c r="H2435" s="216">
        <v>520115</v>
      </c>
      <c r="I2435" s="328" t="s">
        <v>49</v>
      </c>
      <c r="J2435" s="61">
        <v>931180</v>
      </c>
      <c r="K2435" s="63" t="s">
        <v>449</v>
      </c>
      <c r="L2435" s="215" t="s">
        <v>503</v>
      </c>
      <c r="M2435" s="218" t="s">
        <v>2129</v>
      </c>
      <c r="P2435" t="s">
        <v>3389</v>
      </c>
      <c r="Q2435" s="65" t="s">
        <v>449</v>
      </c>
      <c r="R2435" s="65" t="s">
        <v>2237</v>
      </c>
    </row>
    <row r="2436" spans="1:18">
      <c r="A2436" s="189" t="s">
        <v>2465</v>
      </c>
      <c r="B2436" s="309">
        <v>25620</v>
      </c>
      <c r="C2436" s="40" t="s">
        <v>2347</v>
      </c>
      <c r="D2436" s="310">
        <v>931750</v>
      </c>
      <c r="E2436" s="40" t="s">
        <v>2347</v>
      </c>
      <c r="F2436" s="310"/>
      <c r="G2436" s="40" t="s">
        <v>1377</v>
      </c>
      <c r="H2436" s="311">
        <v>520115</v>
      </c>
      <c r="I2436" s="328" t="s">
        <v>49</v>
      </c>
      <c r="J2436" s="310">
        <v>931750</v>
      </c>
      <c r="K2436" s="307" t="s">
        <v>1524</v>
      </c>
      <c r="L2436" s="308" t="s">
        <v>448</v>
      </c>
      <c r="M2436" s="313" t="s">
        <v>2129</v>
      </c>
      <c r="P2436" t="s">
        <v>3399</v>
      </c>
      <c r="Q2436" s="65" t="s">
        <v>449</v>
      </c>
      <c r="R2436" s="65" t="s">
        <v>2237</v>
      </c>
    </row>
    <row r="2437" spans="1:18">
      <c r="A2437" s="189" t="s">
        <v>2673</v>
      </c>
      <c r="B2437" s="309">
        <v>25620</v>
      </c>
      <c r="C2437" s="40" t="s">
        <v>2347</v>
      </c>
      <c r="D2437" s="310">
        <v>931750</v>
      </c>
      <c r="E2437" s="40" t="s">
        <v>2347</v>
      </c>
      <c r="F2437" s="310" t="s">
        <v>516</v>
      </c>
      <c r="G2437" s="40" t="s">
        <v>2944</v>
      </c>
      <c r="H2437" s="311">
        <v>520115</v>
      </c>
      <c r="I2437" s="328" t="s">
        <v>49</v>
      </c>
      <c r="J2437" s="310">
        <v>931750</v>
      </c>
      <c r="K2437" s="307" t="s">
        <v>1524</v>
      </c>
      <c r="L2437" s="308" t="s">
        <v>448</v>
      </c>
      <c r="M2437" s="313" t="s">
        <v>2129</v>
      </c>
      <c r="P2437" t="s">
        <v>3412</v>
      </c>
      <c r="Q2437" s="65" t="s">
        <v>449</v>
      </c>
      <c r="R2437" s="65" t="s">
        <v>2237</v>
      </c>
    </row>
    <row r="2438" spans="1:18">
      <c r="A2438" s="189" t="s">
        <v>1584</v>
      </c>
      <c r="B2438" s="216">
        <v>25400</v>
      </c>
      <c r="C2438" s="40" t="s">
        <v>2923</v>
      </c>
      <c r="D2438" s="216">
        <v>931119</v>
      </c>
      <c r="E2438" s="40" t="s">
        <v>23</v>
      </c>
      <c r="F2438" s="216" t="s">
        <v>522</v>
      </c>
      <c r="G2438" s="40" t="s">
        <v>2925</v>
      </c>
      <c r="H2438" s="216">
        <v>525520</v>
      </c>
      <c r="I2438" s="328" t="s">
        <v>197</v>
      </c>
      <c r="J2438" s="61">
        <v>931104</v>
      </c>
      <c r="K2438" s="63" t="s">
        <v>23</v>
      </c>
      <c r="L2438" s="215" t="s">
        <v>436</v>
      </c>
      <c r="M2438" s="218" t="s">
        <v>2128</v>
      </c>
      <c r="P2438" t="s">
        <v>3420</v>
      </c>
      <c r="Q2438" s="65" t="s">
        <v>449</v>
      </c>
      <c r="R2438" s="65" t="s">
        <v>2237</v>
      </c>
    </row>
    <row r="2439" spans="1:18">
      <c r="A2439" s="189" t="s">
        <v>2067</v>
      </c>
      <c r="B2439" s="216">
        <v>25400</v>
      </c>
      <c r="C2439" s="40" t="s">
        <v>2923</v>
      </c>
      <c r="D2439" s="216">
        <v>931119</v>
      </c>
      <c r="E2439" s="40" t="s">
        <v>23</v>
      </c>
      <c r="F2439" s="216" t="s">
        <v>527</v>
      </c>
      <c r="G2439" s="40" t="s">
        <v>2927</v>
      </c>
      <c r="H2439" s="216">
        <v>525520</v>
      </c>
      <c r="I2439" s="328" t="s">
        <v>197</v>
      </c>
      <c r="J2439" s="61">
        <v>931104</v>
      </c>
      <c r="K2439" s="63" t="s">
        <v>23</v>
      </c>
      <c r="L2439" s="215" t="s">
        <v>440</v>
      </c>
      <c r="M2439" s="218" t="s">
        <v>2128</v>
      </c>
      <c r="P2439" t="s">
        <v>3434</v>
      </c>
      <c r="Q2439" s="65" t="s">
        <v>449</v>
      </c>
      <c r="R2439" s="65" t="s">
        <v>2237</v>
      </c>
    </row>
    <row r="2440" spans="1:18">
      <c r="A2440" s="189" t="s">
        <v>724</v>
      </c>
      <c r="B2440" s="216">
        <v>25400</v>
      </c>
      <c r="C2440" s="40" t="s">
        <v>2923</v>
      </c>
      <c r="D2440" s="216">
        <v>931119</v>
      </c>
      <c r="E2440" s="40" t="s">
        <v>23</v>
      </c>
      <c r="F2440" s="216" t="s">
        <v>523</v>
      </c>
      <c r="G2440" s="40" t="s">
        <v>2928</v>
      </c>
      <c r="H2440" s="216">
        <v>525520</v>
      </c>
      <c r="I2440" s="328" t="s">
        <v>197</v>
      </c>
      <c r="J2440" s="61">
        <v>931104</v>
      </c>
      <c r="K2440" s="63" t="s">
        <v>23</v>
      </c>
      <c r="L2440" s="215" t="s">
        <v>437</v>
      </c>
      <c r="M2440" s="218" t="s">
        <v>2128</v>
      </c>
      <c r="P2440" s="189" t="s">
        <v>1804</v>
      </c>
      <c r="Q2440" s="63" t="s">
        <v>450</v>
      </c>
      <c r="R2440" s="215" t="s">
        <v>510</v>
      </c>
    </row>
    <row r="2441" spans="1:18">
      <c r="A2441" s="189" t="s">
        <v>831</v>
      </c>
      <c r="B2441" s="216">
        <v>25540</v>
      </c>
      <c r="C2441" s="40" t="s">
        <v>442</v>
      </c>
      <c r="D2441" s="216">
        <v>931116</v>
      </c>
      <c r="E2441" s="40" t="s">
        <v>442</v>
      </c>
      <c r="F2441" s="216"/>
      <c r="G2441" s="40" t="s">
        <v>1377</v>
      </c>
      <c r="H2441" s="216">
        <v>529550</v>
      </c>
      <c r="I2441" s="328" t="s">
        <v>103</v>
      </c>
      <c r="J2441" s="61">
        <v>931116</v>
      </c>
      <c r="K2441" s="63" t="s">
        <v>47</v>
      </c>
      <c r="L2441" s="215" t="s">
        <v>442</v>
      </c>
      <c r="M2441" s="218" t="s">
        <v>30</v>
      </c>
      <c r="P2441" s="189" t="s">
        <v>1026</v>
      </c>
      <c r="Q2441" s="63" t="s">
        <v>450</v>
      </c>
      <c r="R2441" s="215" t="s">
        <v>510</v>
      </c>
    </row>
    <row r="2442" spans="1:18">
      <c r="A2442" s="189" t="s">
        <v>156</v>
      </c>
      <c r="B2442" s="216">
        <v>25400</v>
      </c>
      <c r="C2442" s="40" t="s">
        <v>2923</v>
      </c>
      <c r="D2442" s="216">
        <v>931119</v>
      </c>
      <c r="E2442" s="40" t="s">
        <v>23</v>
      </c>
      <c r="F2442" s="216" t="s">
        <v>521</v>
      </c>
      <c r="G2442" s="40" t="s">
        <v>2924</v>
      </c>
      <c r="H2442" s="216">
        <v>529550</v>
      </c>
      <c r="I2442" s="328" t="s">
        <v>103</v>
      </c>
      <c r="J2442" s="61">
        <v>931104</v>
      </c>
      <c r="K2442" s="63" t="s">
        <v>23</v>
      </c>
      <c r="L2442" s="215" t="s">
        <v>435</v>
      </c>
      <c r="M2442" s="218" t="s">
        <v>30</v>
      </c>
      <c r="P2442" s="189" t="s">
        <v>1284</v>
      </c>
      <c r="Q2442" s="63" t="s">
        <v>450</v>
      </c>
      <c r="R2442" s="215" t="s">
        <v>510</v>
      </c>
    </row>
    <row r="2443" spans="1:18">
      <c r="A2443" s="189" t="s">
        <v>177</v>
      </c>
      <c r="B2443" s="216">
        <v>25400</v>
      </c>
      <c r="C2443" s="40" t="s">
        <v>2923</v>
      </c>
      <c r="D2443" s="216">
        <v>931119</v>
      </c>
      <c r="E2443" s="40" t="s">
        <v>23</v>
      </c>
      <c r="F2443" s="216" t="s">
        <v>522</v>
      </c>
      <c r="G2443" s="40" t="s">
        <v>2925</v>
      </c>
      <c r="H2443" s="216">
        <v>529550</v>
      </c>
      <c r="I2443" s="328" t="s">
        <v>103</v>
      </c>
      <c r="J2443" s="61">
        <v>931104</v>
      </c>
      <c r="K2443" s="63" t="s">
        <v>23</v>
      </c>
      <c r="L2443" s="215" t="s">
        <v>436</v>
      </c>
      <c r="M2443" s="218" t="s">
        <v>30</v>
      </c>
      <c r="P2443" s="189" t="s">
        <v>2166</v>
      </c>
      <c r="Q2443" s="63" t="s">
        <v>450</v>
      </c>
      <c r="R2443" s="215" t="s">
        <v>510</v>
      </c>
    </row>
    <row r="2444" spans="1:18">
      <c r="A2444" s="189" t="s">
        <v>224</v>
      </c>
      <c r="B2444" s="216">
        <v>25400</v>
      </c>
      <c r="C2444" s="40" t="s">
        <v>2923</v>
      </c>
      <c r="D2444" s="216">
        <v>931119</v>
      </c>
      <c r="E2444" s="40" t="s">
        <v>23</v>
      </c>
      <c r="F2444" s="216" t="s">
        <v>526</v>
      </c>
      <c r="G2444" s="40" t="s">
        <v>2926</v>
      </c>
      <c r="H2444" s="216">
        <v>529550</v>
      </c>
      <c r="I2444" s="328" t="s">
        <v>103</v>
      </c>
      <c r="J2444" s="61">
        <v>931104</v>
      </c>
      <c r="K2444" s="63" t="s">
        <v>23</v>
      </c>
      <c r="L2444" s="215" t="s">
        <v>439</v>
      </c>
      <c r="M2444" s="218" t="s">
        <v>30</v>
      </c>
      <c r="P2444" s="189" t="s">
        <v>1973</v>
      </c>
      <c r="Q2444" s="63" t="s">
        <v>450</v>
      </c>
      <c r="R2444" s="215" t="s">
        <v>510</v>
      </c>
    </row>
    <row r="2445" spans="1:18">
      <c r="A2445" s="189" t="s">
        <v>2079</v>
      </c>
      <c r="B2445" s="216">
        <v>25400</v>
      </c>
      <c r="C2445" s="40" t="s">
        <v>2923</v>
      </c>
      <c r="D2445" s="216">
        <v>931119</v>
      </c>
      <c r="E2445" s="40" t="s">
        <v>23</v>
      </c>
      <c r="F2445" s="216" t="s">
        <v>527</v>
      </c>
      <c r="G2445" s="40" t="s">
        <v>2927</v>
      </c>
      <c r="H2445" s="216">
        <v>529550</v>
      </c>
      <c r="I2445" s="328" t="s">
        <v>103</v>
      </c>
      <c r="J2445" s="61">
        <v>931104</v>
      </c>
      <c r="K2445" s="63" t="s">
        <v>23</v>
      </c>
      <c r="L2445" s="215" t="s">
        <v>440</v>
      </c>
      <c r="M2445" s="218" t="s">
        <v>30</v>
      </c>
      <c r="P2445" s="189" t="s">
        <v>1812</v>
      </c>
      <c r="Q2445" s="63" t="s">
        <v>450</v>
      </c>
      <c r="R2445" s="215" t="s">
        <v>510</v>
      </c>
    </row>
    <row r="2446" spans="1:18">
      <c r="A2446" s="189" t="s">
        <v>196</v>
      </c>
      <c r="B2446" s="216">
        <v>25400</v>
      </c>
      <c r="C2446" s="40" t="s">
        <v>2923</v>
      </c>
      <c r="D2446" s="216">
        <v>931119</v>
      </c>
      <c r="E2446" s="40" t="s">
        <v>23</v>
      </c>
      <c r="F2446" s="216" t="s">
        <v>523</v>
      </c>
      <c r="G2446" s="40" t="s">
        <v>2928</v>
      </c>
      <c r="H2446" s="216">
        <v>529550</v>
      </c>
      <c r="I2446" s="328" t="s">
        <v>103</v>
      </c>
      <c r="J2446" s="61">
        <v>931104</v>
      </c>
      <c r="K2446" s="63" t="s">
        <v>23</v>
      </c>
      <c r="L2446" s="215" t="s">
        <v>437</v>
      </c>
      <c r="M2446" s="218" t="s">
        <v>30</v>
      </c>
      <c r="P2446" s="189" t="s">
        <v>1645</v>
      </c>
      <c r="Q2446" s="63" t="s">
        <v>450</v>
      </c>
      <c r="R2446" s="215" t="s">
        <v>510</v>
      </c>
    </row>
    <row r="2447" spans="1:18">
      <c r="A2447" s="189" t="s">
        <v>1492</v>
      </c>
      <c r="B2447" s="216">
        <v>25430</v>
      </c>
      <c r="C2447" s="40" t="s">
        <v>2951</v>
      </c>
      <c r="D2447" s="216">
        <v>931170</v>
      </c>
      <c r="E2447" s="40" t="s">
        <v>1515</v>
      </c>
      <c r="F2447" s="216" t="s">
        <v>512</v>
      </c>
      <c r="G2447" s="40" t="s">
        <v>2952</v>
      </c>
      <c r="H2447" s="216">
        <v>529550</v>
      </c>
      <c r="I2447" s="328" t="s">
        <v>103</v>
      </c>
      <c r="J2447" s="61">
        <v>931170</v>
      </c>
      <c r="K2447" s="63" t="s">
        <v>47</v>
      </c>
      <c r="L2447" s="215" t="s">
        <v>508</v>
      </c>
      <c r="M2447" s="218" t="s">
        <v>30</v>
      </c>
      <c r="P2447" s="189" t="s">
        <v>1020</v>
      </c>
      <c r="Q2447" s="63" t="s">
        <v>450</v>
      </c>
      <c r="R2447" s="215" t="s">
        <v>510</v>
      </c>
    </row>
    <row r="2448" spans="1:18">
      <c r="A2448" s="189" t="s">
        <v>1878</v>
      </c>
      <c r="B2448" s="216">
        <v>25430</v>
      </c>
      <c r="C2448" s="40" t="s">
        <v>2951</v>
      </c>
      <c r="D2448" s="216">
        <v>931170</v>
      </c>
      <c r="E2448" s="40" t="s">
        <v>1515</v>
      </c>
      <c r="F2448" s="216" t="s">
        <v>1377</v>
      </c>
      <c r="G2448" s="40" t="s">
        <v>1377</v>
      </c>
      <c r="H2448" s="216">
        <v>529550</v>
      </c>
      <c r="I2448" s="328" t="s">
        <v>103</v>
      </c>
      <c r="J2448" s="61">
        <v>931170</v>
      </c>
      <c r="K2448" s="63" t="s">
        <v>47</v>
      </c>
      <c r="L2448" s="215" t="s">
        <v>508</v>
      </c>
      <c r="M2448" s="218" t="s">
        <v>30</v>
      </c>
      <c r="P2448" s="189" t="s">
        <v>1813</v>
      </c>
      <c r="Q2448" s="63" t="s">
        <v>450</v>
      </c>
      <c r="R2448" s="215" t="s">
        <v>510</v>
      </c>
    </row>
    <row r="2449" spans="1:18">
      <c r="A2449" s="189" t="s">
        <v>1464</v>
      </c>
      <c r="B2449" s="216">
        <v>25430</v>
      </c>
      <c r="C2449" s="40" t="s">
        <v>2951</v>
      </c>
      <c r="D2449" s="216">
        <v>931170</v>
      </c>
      <c r="E2449" s="40" t="s">
        <v>1515</v>
      </c>
      <c r="F2449" s="216" t="s">
        <v>527</v>
      </c>
      <c r="G2449" s="40" t="s">
        <v>2927</v>
      </c>
      <c r="H2449" s="216">
        <v>529550</v>
      </c>
      <c r="I2449" s="328" t="s">
        <v>103</v>
      </c>
      <c r="J2449" s="61">
        <v>931170</v>
      </c>
      <c r="K2449" s="63" t="s">
        <v>47</v>
      </c>
      <c r="L2449" s="215" t="s">
        <v>508</v>
      </c>
      <c r="M2449" s="218" t="s">
        <v>30</v>
      </c>
      <c r="P2449" s="189" t="s">
        <v>2262</v>
      </c>
      <c r="Q2449" s="63" t="s">
        <v>450</v>
      </c>
      <c r="R2449" s="215" t="s">
        <v>510</v>
      </c>
    </row>
    <row r="2450" spans="1:18">
      <c r="A2450" s="189" t="s">
        <v>1080</v>
      </c>
      <c r="B2450" s="216">
        <v>25420</v>
      </c>
      <c r="C2450" s="40" t="s">
        <v>449</v>
      </c>
      <c r="D2450" s="216">
        <v>931182</v>
      </c>
      <c r="E2450" s="40" t="s">
        <v>1056</v>
      </c>
      <c r="F2450" s="216"/>
      <c r="G2450" s="40" t="s">
        <v>1377</v>
      </c>
      <c r="H2450" s="216">
        <v>529550</v>
      </c>
      <c r="I2450" s="328" t="s">
        <v>103</v>
      </c>
      <c r="J2450" s="61">
        <v>931180</v>
      </c>
      <c r="K2450" s="63" t="s">
        <v>449</v>
      </c>
      <c r="L2450" s="215" t="s">
        <v>1056</v>
      </c>
      <c r="M2450" s="218" t="s">
        <v>30</v>
      </c>
      <c r="P2450" s="189" t="s">
        <v>2751</v>
      </c>
      <c r="Q2450" s="63" t="s">
        <v>450</v>
      </c>
      <c r="R2450" s="215" t="s">
        <v>510</v>
      </c>
    </row>
    <row r="2451" spans="1:18">
      <c r="A2451" s="189" t="s">
        <v>1055</v>
      </c>
      <c r="B2451" s="216">
        <v>25420</v>
      </c>
      <c r="C2451" s="40" t="s">
        <v>449</v>
      </c>
      <c r="D2451" s="216">
        <v>931186</v>
      </c>
      <c r="E2451" s="40" t="s">
        <v>504</v>
      </c>
      <c r="F2451" s="216"/>
      <c r="G2451" s="40" t="s">
        <v>1377</v>
      </c>
      <c r="H2451" s="216">
        <v>529550</v>
      </c>
      <c r="I2451" s="328" t="s">
        <v>103</v>
      </c>
      <c r="J2451" s="61">
        <v>931180</v>
      </c>
      <c r="K2451" s="63" t="s">
        <v>449</v>
      </c>
      <c r="L2451" s="215" t="s">
        <v>504</v>
      </c>
      <c r="M2451" s="218" t="s">
        <v>30</v>
      </c>
      <c r="P2451" s="189" t="s">
        <v>2753</v>
      </c>
      <c r="Q2451" s="63" t="s">
        <v>450</v>
      </c>
      <c r="R2451" s="215" t="s">
        <v>510</v>
      </c>
    </row>
    <row r="2452" spans="1:18">
      <c r="A2452" s="189" t="s">
        <v>2113</v>
      </c>
      <c r="B2452" s="216">
        <v>25400</v>
      </c>
      <c r="C2452" s="40" t="s">
        <v>2923</v>
      </c>
      <c r="D2452" s="216">
        <v>931205</v>
      </c>
      <c r="E2452" s="40" t="s">
        <v>2237</v>
      </c>
      <c r="F2452" s="216"/>
      <c r="G2452" s="40" t="s">
        <v>1377</v>
      </c>
      <c r="H2452" s="216">
        <v>529550</v>
      </c>
      <c r="I2452" s="328" t="s">
        <v>103</v>
      </c>
      <c r="J2452" s="61">
        <v>931104</v>
      </c>
      <c r="K2452" s="63" t="s">
        <v>449</v>
      </c>
      <c r="L2452" s="215" t="s">
        <v>2237</v>
      </c>
      <c r="M2452" s="218" t="s">
        <v>30</v>
      </c>
      <c r="P2452" s="189" t="s">
        <v>2542</v>
      </c>
      <c r="Q2452" s="63" t="s">
        <v>450</v>
      </c>
      <c r="R2452" s="215" t="s">
        <v>510</v>
      </c>
    </row>
    <row r="2453" spans="1:18">
      <c r="A2453" s="189" t="s">
        <v>2527</v>
      </c>
      <c r="B2453" s="216">
        <v>25400</v>
      </c>
      <c r="C2453" s="40" t="s">
        <v>2923</v>
      </c>
      <c r="D2453" s="216">
        <v>931301</v>
      </c>
      <c r="E2453" s="40" t="s">
        <v>2933</v>
      </c>
      <c r="F2453" s="216" t="s">
        <v>1505</v>
      </c>
      <c r="G2453" s="40" t="s">
        <v>1377</v>
      </c>
      <c r="H2453" s="216">
        <v>529550</v>
      </c>
      <c r="I2453" s="328" t="s">
        <v>103</v>
      </c>
      <c r="J2453" s="61">
        <v>931104</v>
      </c>
      <c r="K2453" s="63" t="s">
        <v>23</v>
      </c>
      <c r="L2453" s="215" t="s">
        <v>433</v>
      </c>
      <c r="M2453" s="218" t="s">
        <v>30</v>
      </c>
      <c r="P2453" s="189" t="s">
        <v>2164</v>
      </c>
      <c r="Q2453" s="63" t="s">
        <v>450</v>
      </c>
      <c r="R2453" s="215" t="s">
        <v>510</v>
      </c>
    </row>
    <row r="2454" spans="1:18">
      <c r="A2454" s="189" t="s">
        <v>357</v>
      </c>
      <c r="B2454" s="216">
        <v>25400</v>
      </c>
      <c r="C2454" s="40" t="s">
        <v>2923</v>
      </c>
      <c r="D2454" s="216">
        <v>931400</v>
      </c>
      <c r="E2454" s="40" t="s">
        <v>2934</v>
      </c>
      <c r="F2454" s="216" t="s">
        <v>518</v>
      </c>
      <c r="G2454" s="40" t="s">
        <v>2935</v>
      </c>
      <c r="H2454" s="216">
        <v>529550</v>
      </c>
      <c r="I2454" s="328" t="s">
        <v>103</v>
      </c>
      <c r="J2454" s="61">
        <v>931104</v>
      </c>
      <c r="K2454" s="63" t="s">
        <v>1524</v>
      </c>
      <c r="L2454" s="215" t="s">
        <v>326</v>
      </c>
      <c r="M2454" s="218" t="s">
        <v>30</v>
      </c>
      <c r="P2454" s="189" t="s">
        <v>1030</v>
      </c>
      <c r="Q2454" s="63" t="s">
        <v>450</v>
      </c>
      <c r="R2454" s="215" t="s">
        <v>510</v>
      </c>
    </row>
    <row r="2455" spans="1:18">
      <c r="A2455" s="189" t="s">
        <v>1677</v>
      </c>
      <c r="B2455" s="216">
        <v>25400</v>
      </c>
      <c r="C2455" s="40" t="s">
        <v>2923</v>
      </c>
      <c r="D2455" s="216">
        <v>931400</v>
      </c>
      <c r="E2455" s="40" t="s">
        <v>2934</v>
      </c>
      <c r="F2455" s="216" t="s">
        <v>517</v>
      </c>
      <c r="G2455" s="40" t="s">
        <v>2936</v>
      </c>
      <c r="H2455" s="216">
        <v>529550</v>
      </c>
      <c r="I2455" s="328" t="s">
        <v>103</v>
      </c>
      <c r="J2455" s="61">
        <v>931104</v>
      </c>
      <c r="K2455" s="63" t="s">
        <v>1524</v>
      </c>
      <c r="L2455" s="215" t="s">
        <v>1224</v>
      </c>
      <c r="M2455" s="218" t="s">
        <v>30</v>
      </c>
      <c r="P2455" s="189" t="s">
        <v>2362</v>
      </c>
      <c r="Q2455" s="63" t="s">
        <v>450</v>
      </c>
      <c r="R2455" s="215" t="s">
        <v>510</v>
      </c>
    </row>
    <row r="2456" spans="1:18">
      <c r="A2456" s="189" t="s">
        <v>316</v>
      </c>
      <c r="B2456" s="216">
        <v>25400</v>
      </c>
      <c r="C2456" s="40" t="s">
        <v>2923</v>
      </c>
      <c r="D2456" s="216">
        <v>931400</v>
      </c>
      <c r="E2456" s="40" t="s">
        <v>2934</v>
      </c>
      <c r="F2456" s="216" t="s">
        <v>514</v>
      </c>
      <c r="G2456" s="40" t="s">
        <v>2838</v>
      </c>
      <c r="H2456" s="216">
        <v>529550</v>
      </c>
      <c r="I2456" s="328" t="s">
        <v>103</v>
      </c>
      <c r="J2456" s="61">
        <v>931104</v>
      </c>
      <c r="K2456" s="63" t="s">
        <v>1524</v>
      </c>
      <c r="L2456" s="397" t="s">
        <v>295</v>
      </c>
      <c r="M2456" s="218" t="s">
        <v>30</v>
      </c>
      <c r="P2456" s="189" t="s">
        <v>2625</v>
      </c>
      <c r="Q2456" s="63" t="s">
        <v>450</v>
      </c>
      <c r="R2456" s="215" t="s">
        <v>510</v>
      </c>
    </row>
    <row r="2457" spans="1:18">
      <c r="A2457" s="189" t="s">
        <v>268</v>
      </c>
      <c r="B2457" s="216">
        <v>25400</v>
      </c>
      <c r="C2457" s="40" t="s">
        <v>2923</v>
      </c>
      <c r="D2457" s="216">
        <v>931400</v>
      </c>
      <c r="E2457" s="40" t="s">
        <v>2934</v>
      </c>
      <c r="F2457" s="216" t="s">
        <v>515</v>
      </c>
      <c r="G2457" s="40" t="s">
        <v>2937</v>
      </c>
      <c r="H2457" s="216">
        <v>529550</v>
      </c>
      <c r="I2457" s="328" t="s">
        <v>103</v>
      </c>
      <c r="J2457" s="61">
        <v>931104</v>
      </c>
      <c r="K2457" s="63" t="s">
        <v>1524</v>
      </c>
      <c r="L2457" s="215" t="s">
        <v>445</v>
      </c>
      <c r="M2457" s="218" t="s">
        <v>30</v>
      </c>
      <c r="P2457" s="189" t="s">
        <v>1710</v>
      </c>
      <c r="Q2457" s="63" t="s">
        <v>450</v>
      </c>
      <c r="R2457" s="215" t="s">
        <v>510</v>
      </c>
    </row>
    <row r="2458" spans="1:18">
      <c r="A2458" s="189" t="s">
        <v>398</v>
      </c>
      <c r="B2458" s="216">
        <v>25400</v>
      </c>
      <c r="C2458" s="40" t="s">
        <v>2923</v>
      </c>
      <c r="D2458" s="216">
        <v>931400</v>
      </c>
      <c r="E2458" s="40" t="s">
        <v>2934</v>
      </c>
      <c r="F2458" s="216" t="s">
        <v>520</v>
      </c>
      <c r="G2458" s="40" t="s">
        <v>2940</v>
      </c>
      <c r="H2458" s="216">
        <v>529550</v>
      </c>
      <c r="I2458" s="328" t="s">
        <v>103</v>
      </c>
      <c r="J2458" s="61">
        <v>931104</v>
      </c>
      <c r="K2458" s="63" t="s">
        <v>1524</v>
      </c>
      <c r="L2458" s="215" t="s">
        <v>447</v>
      </c>
      <c r="M2458" s="218" t="s">
        <v>30</v>
      </c>
      <c r="P2458" s="189" t="s">
        <v>1261</v>
      </c>
      <c r="Q2458" s="63" t="s">
        <v>450</v>
      </c>
      <c r="R2458" s="215" t="s">
        <v>510</v>
      </c>
    </row>
    <row r="2459" spans="1:18">
      <c r="A2459" s="189" t="s">
        <v>946</v>
      </c>
      <c r="B2459" s="216">
        <v>25400</v>
      </c>
      <c r="C2459" s="40" t="s">
        <v>2923</v>
      </c>
      <c r="D2459" s="216">
        <v>931400</v>
      </c>
      <c r="E2459" s="40" t="s">
        <v>2934</v>
      </c>
      <c r="F2459" s="216" t="s">
        <v>1130</v>
      </c>
      <c r="G2459" s="40" t="s">
        <v>2943</v>
      </c>
      <c r="H2459" s="216">
        <v>529550</v>
      </c>
      <c r="I2459" s="328" t="s">
        <v>103</v>
      </c>
      <c r="J2459" s="61">
        <v>931104</v>
      </c>
      <c r="K2459" s="63" t="s">
        <v>1524</v>
      </c>
      <c r="L2459" s="215" t="s">
        <v>1455</v>
      </c>
      <c r="M2459" s="218" t="s">
        <v>30</v>
      </c>
      <c r="P2459" s="189" t="s">
        <v>1988</v>
      </c>
      <c r="Q2459" s="63" t="s">
        <v>450</v>
      </c>
      <c r="R2459" s="215" t="s">
        <v>510</v>
      </c>
    </row>
    <row r="2460" spans="1:18">
      <c r="A2460" s="189" t="s">
        <v>427</v>
      </c>
      <c r="B2460" s="216">
        <v>25400</v>
      </c>
      <c r="C2460" s="40" t="s">
        <v>2923</v>
      </c>
      <c r="D2460" s="216">
        <v>931400</v>
      </c>
      <c r="E2460" s="40" t="s">
        <v>2934</v>
      </c>
      <c r="F2460" s="216" t="s">
        <v>516</v>
      </c>
      <c r="G2460" s="40" t="s">
        <v>2944</v>
      </c>
      <c r="H2460" s="216">
        <v>529550</v>
      </c>
      <c r="I2460" s="328" t="s">
        <v>103</v>
      </c>
      <c r="J2460" s="61">
        <v>931104</v>
      </c>
      <c r="K2460" s="63" t="s">
        <v>1524</v>
      </c>
      <c r="L2460" s="215" t="s">
        <v>448</v>
      </c>
      <c r="M2460" s="218" t="s">
        <v>30</v>
      </c>
      <c r="P2460" s="189" t="s">
        <v>2581</v>
      </c>
      <c r="Q2460" s="63" t="s">
        <v>450</v>
      </c>
      <c r="R2460" s="215" t="s">
        <v>510</v>
      </c>
    </row>
    <row r="2461" spans="1:18">
      <c r="A2461" s="189" t="s">
        <v>2483</v>
      </c>
      <c r="B2461" s="309">
        <v>25620</v>
      </c>
      <c r="C2461" s="40" t="s">
        <v>2347</v>
      </c>
      <c r="D2461" s="310">
        <v>931750</v>
      </c>
      <c r="E2461" s="40" t="s">
        <v>2347</v>
      </c>
      <c r="F2461" s="310"/>
      <c r="G2461" s="40" t="s">
        <v>1377</v>
      </c>
      <c r="H2461" s="311">
        <v>529550</v>
      </c>
      <c r="I2461" s="328" t="s">
        <v>103</v>
      </c>
      <c r="J2461" s="310">
        <v>931750</v>
      </c>
      <c r="K2461" s="307" t="s">
        <v>1524</v>
      </c>
      <c r="L2461" s="308" t="s">
        <v>448</v>
      </c>
      <c r="M2461" s="218" t="s">
        <v>30</v>
      </c>
      <c r="P2461" s="189" t="s">
        <v>1985</v>
      </c>
      <c r="Q2461" s="63" t="s">
        <v>450</v>
      </c>
      <c r="R2461" s="215" t="s">
        <v>510</v>
      </c>
    </row>
    <row r="2462" spans="1:18">
      <c r="A2462" s="189" t="s">
        <v>2681</v>
      </c>
      <c r="B2462" s="309">
        <v>25620</v>
      </c>
      <c r="C2462" s="40" t="s">
        <v>2347</v>
      </c>
      <c r="D2462" s="358">
        <v>931750</v>
      </c>
      <c r="E2462" s="40" t="s">
        <v>2347</v>
      </c>
      <c r="F2462" s="350" t="s">
        <v>516</v>
      </c>
      <c r="G2462" s="40" t="s">
        <v>2944</v>
      </c>
      <c r="H2462" s="216">
        <v>529550</v>
      </c>
      <c r="I2462" s="328" t="s">
        <v>103</v>
      </c>
      <c r="J2462" s="358">
        <v>931750</v>
      </c>
      <c r="K2462" s="307" t="s">
        <v>1524</v>
      </c>
      <c r="L2462" s="308" t="s">
        <v>448</v>
      </c>
      <c r="M2462" s="218" t="s">
        <v>30</v>
      </c>
      <c r="P2462" s="189" t="s">
        <v>1021</v>
      </c>
      <c r="Q2462" s="63" t="s">
        <v>450</v>
      </c>
      <c r="R2462" s="215" t="s">
        <v>510</v>
      </c>
    </row>
    <row r="2463" spans="1:18">
      <c r="A2463" s="189" t="s">
        <v>2844</v>
      </c>
      <c r="B2463" s="309">
        <v>25620</v>
      </c>
      <c r="C2463" s="40" t="s">
        <v>2347</v>
      </c>
      <c r="D2463" s="357">
        <v>931750</v>
      </c>
      <c r="E2463" s="40" t="s">
        <v>2347</v>
      </c>
      <c r="F2463" s="357" t="s">
        <v>2140</v>
      </c>
      <c r="G2463" s="40" t="s">
        <v>2946</v>
      </c>
      <c r="H2463" s="357">
        <v>529550</v>
      </c>
      <c r="I2463" s="328" t="s">
        <v>103</v>
      </c>
      <c r="J2463" s="216">
        <v>931750</v>
      </c>
      <c r="K2463" s="353" t="s">
        <v>1524</v>
      </c>
      <c r="L2463" s="355" t="s">
        <v>448</v>
      </c>
      <c r="M2463" s="218" t="s">
        <v>30</v>
      </c>
      <c r="P2463" s="189" t="s">
        <v>2167</v>
      </c>
      <c r="Q2463" s="63" t="s">
        <v>450</v>
      </c>
      <c r="R2463" s="215" t="s">
        <v>510</v>
      </c>
    </row>
    <row r="2464" spans="1:18">
      <c r="A2464" s="189" t="s">
        <v>328</v>
      </c>
      <c r="B2464" s="216">
        <v>25400</v>
      </c>
      <c r="C2464" s="40" t="s">
        <v>2923</v>
      </c>
      <c r="D2464" s="216">
        <v>931400</v>
      </c>
      <c r="E2464" s="40" t="s">
        <v>2934</v>
      </c>
      <c r="F2464" s="216" t="s">
        <v>518</v>
      </c>
      <c r="G2464" s="40" t="s">
        <v>2935</v>
      </c>
      <c r="H2464" s="216">
        <v>520025</v>
      </c>
      <c r="I2464" s="328" t="s">
        <v>486</v>
      </c>
      <c r="J2464" s="61">
        <v>931104</v>
      </c>
      <c r="K2464" s="63" t="s">
        <v>1524</v>
      </c>
      <c r="L2464" s="215" t="s">
        <v>326</v>
      </c>
      <c r="M2464" s="218" t="s">
        <v>2128</v>
      </c>
      <c r="P2464" s="189" t="s">
        <v>1022</v>
      </c>
      <c r="Q2464" s="63" t="s">
        <v>450</v>
      </c>
      <c r="R2464" s="215" t="s">
        <v>510</v>
      </c>
    </row>
    <row r="2465" spans="1:18">
      <c r="A2465" s="189" t="s">
        <v>318</v>
      </c>
      <c r="B2465" s="216">
        <v>25400</v>
      </c>
      <c r="C2465" s="40" t="s">
        <v>2923</v>
      </c>
      <c r="D2465" s="216">
        <v>931400</v>
      </c>
      <c r="E2465" s="40" t="s">
        <v>2934</v>
      </c>
      <c r="F2465" s="216" t="s">
        <v>517</v>
      </c>
      <c r="G2465" s="40" t="s">
        <v>2936</v>
      </c>
      <c r="H2465" s="216">
        <v>520025</v>
      </c>
      <c r="I2465" s="328" t="s">
        <v>486</v>
      </c>
      <c r="J2465" s="61">
        <v>931104</v>
      </c>
      <c r="K2465" s="63" t="s">
        <v>1524</v>
      </c>
      <c r="L2465" s="215" t="s">
        <v>1224</v>
      </c>
      <c r="M2465" s="218" t="s">
        <v>2128</v>
      </c>
      <c r="P2465" s="189" t="s">
        <v>2263</v>
      </c>
      <c r="Q2465" s="63" t="s">
        <v>450</v>
      </c>
      <c r="R2465" s="215" t="s">
        <v>510</v>
      </c>
    </row>
    <row r="2466" spans="1:18">
      <c r="A2466" s="189" t="s">
        <v>270</v>
      </c>
      <c r="B2466" s="216">
        <v>25400</v>
      </c>
      <c r="C2466" s="40" t="s">
        <v>2923</v>
      </c>
      <c r="D2466" s="216">
        <v>931400</v>
      </c>
      <c r="E2466" s="40" t="s">
        <v>2934</v>
      </c>
      <c r="F2466" s="216" t="s">
        <v>513</v>
      </c>
      <c r="G2466" s="40" t="s">
        <v>2938</v>
      </c>
      <c r="H2466" s="216">
        <v>520025</v>
      </c>
      <c r="I2466" s="328" t="s">
        <v>486</v>
      </c>
      <c r="J2466" s="61">
        <v>931104</v>
      </c>
      <c r="K2466" s="63" t="s">
        <v>1524</v>
      </c>
      <c r="L2466" s="215" t="s">
        <v>446</v>
      </c>
      <c r="M2466" s="218" t="s">
        <v>2128</v>
      </c>
      <c r="P2466" s="189" t="s">
        <v>2705</v>
      </c>
      <c r="Q2466" s="63" t="s">
        <v>450</v>
      </c>
      <c r="R2466" s="215" t="s">
        <v>510</v>
      </c>
    </row>
    <row r="2467" spans="1:18">
      <c r="A2467" s="189" t="s">
        <v>360</v>
      </c>
      <c r="B2467" s="216">
        <v>25400</v>
      </c>
      <c r="C2467" s="40" t="s">
        <v>2923</v>
      </c>
      <c r="D2467" s="216">
        <v>931400</v>
      </c>
      <c r="E2467" s="40" t="s">
        <v>2934</v>
      </c>
      <c r="F2467" s="216" t="s">
        <v>519</v>
      </c>
      <c r="G2467" s="40" t="s">
        <v>2939</v>
      </c>
      <c r="H2467" s="216">
        <v>520025</v>
      </c>
      <c r="I2467" s="328" t="s">
        <v>486</v>
      </c>
      <c r="J2467" s="61">
        <v>931104</v>
      </c>
      <c r="K2467" s="63" t="s">
        <v>1524</v>
      </c>
      <c r="L2467" s="215" t="s">
        <v>359</v>
      </c>
      <c r="M2467" s="218" t="s">
        <v>2128</v>
      </c>
      <c r="P2467" s="189" t="s">
        <v>2265</v>
      </c>
      <c r="Q2467" s="63" t="s">
        <v>450</v>
      </c>
      <c r="R2467" s="215" t="s">
        <v>510</v>
      </c>
    </row>
    <row r="2468" spans="1:18">
      <c r="A2468" s="189" t="s">
        <v>2439</v>
      </c>
      <c r="B2468" s="309">
        <v>25620</v>
      </c>
      <c r="C2468" s="40" t="s">
        <v>2347</v>
      </c>
      <c r="D2468" s="310">
        <v>931750</v>
      </c>
      <c r="E2468" s="40" t="s">
        <v>2347</v>
      </c>
      <c r="F2468" s="310"/>
      <c r="G2468" s="40" t="s">
        <v>1377</v>
      </c>
      <c r="H2468" s="311">
        <v>520025</v>
      </c>
      <c r="I2468" s="328" t="s">
        <v>486</v>
      </c>
      <c r="J2468" s="310">
        <v>931750</v>
      </c>
      <c r="K2468" s="307" t="s">
        <v>1524</v>
      </c>
      <c r="L2468" s="308" t="s">
        <v>448</v>
      </c>
      <c r="M2468" s="312" t="s">
        <v>2128</v>
      </c>
      <c r="P2468" s="189" t="s">
        <v>2706</v>
      </c>
      <c r="Q2468" s="63" t="s">
        <v>450</v>
      </c>
      <c r="R2468" s="215" t="s">
        <v>510</v>
      </c>
    </row>
    <row r="2469" spans="1:18">
      <c r="A2469" s="189" t="s">
        <v>1338</v>
      </c>
      <c r="B2469" s="216">
        <v>25540</v>
      </c>
      <c r="C2469" s="40" t="s">
        <v>442</v>
      </c>
      <c r="D2469" s="216">
        <v>931116</v>
      </c>
      <c r="E2469" s="40" t="s">
        <v>442</v>
      </c>
      <c r="F2469" s="216"/>
      <c r="G2469" s="40" t="s">
        <v>1377</v>
      </c>
      <c r="H2469" s="216">
        <v>527940</v>
      </c>
      <c r="I2469" s="328" t="s">
        <v>125</v>
      </c>
      <c r="J2469" s="61">
        <v>931116</v>
      </c>
      <c r="K2469" s="63" t="s">
        <v>47</v>
      </c>
      <c r="L2469" s="215" t="s">
        <v>442</v>
      </c>
      <c r="M2469" s="218" t="s">
        <v>2128</v>
      </c>
      <c r="P2469" s="189" t="s">
        <v>1019</v>
      </c>
      <c r="Q2469" s="63" t="s">
        <v>450</v>
      </c>
      <c r="R2469" s="215" t="s">
        <v>510</v>
      </c>
    </row>
    <row r="2470" spans="1:18">
      <c r="A2470" s="189" t="s">
        <v>150</v>
      </c>
      <c r="B2470" s="216">
        <v>25400</v>
      </c>
      <c r="C2470" s="40" t="s">
        <v>2923</v>
      </c>
      <c r="D2470" s="216">
        <v>931119</v>
      </c>
      <c r="E2470" s="40" t="s">
        <v>23</v>
      </c>
      <c r="F2470" s="216" t="s">
        <v>521</v>
      </c>
      <c r="G2470" s="40" t="s">
        <v>2924</v>
      </c>
      <c r="H2470" s="216">
        <v>527940</v>
      </c>
      <c r="I2470" s="328" t="s">
        <v>125</v>
      </c>
      <c r="J2470" s="61">
        <v>931104</v>
      </c>
      <c r="K2470" s="63" t="s">
        <v>23</v>
      </c>
      <c r="L2470" s="215" t="s">
        <v>435</v>
      </c>
      <c r="M2470" s="218" t="s">
        <v>2128</v>
      </c>
      <c r="P2470" s="189" t="s">
        <v>1028</v>
      </c>
      <c r="Q2470" s="63" t="s">
        <v>450</v>
      </c>
      <c r="R2470" s="215" t="s">
        <v>510</v>
      </c>
    </row>
    <row r="2471" spans="1:18">
      <c r="A2471" s="189" t="s">
        <v>777</v>
      </c>
      <c r="B2471" s="216">
        <v>25590</v>
      </c>
      <c r="C2471" s="40" t="s">
        <v>1564</v>
      </c>
      <c r="D2471" s="216">
        <v>931150</v>
      </c>
      <c r="E2471" s="40" t="s">
        <v>1564</v>
      </c>
      <c r="F2471" s="216"/>
      <c r="G2471" s="40" t="s">
        <v>1377</v>
      </c>
      <c r="H2471" s="216">
        <v>527940</v>
      </c>
      <c r="I2471" s="328" t="s">
        <v>125</v>
      </c>
      <c r="J2471" s="61">
        <v>931150</v>
      </c>
      <c r="K2471" s="63" t="s">
        <v>47</v>
      </c>
      <c r="L2471" s="215" t="s">
        <v>1564</v>
      </c>
      <c r="M2471" s="218" t="s">
        <v>2128</v>
      </c>
      <c r="P2471" s="189" t="s">
        <v>2264</v>
      </c>
      <c r="Q2471" s="63" t="s">
        <v>450</v>
      </c>
      <c r="R2471" s="215" t="s">
        <v>510</v>
      </c>
    </row>
    <row r="2472" spans="1:18">
      <c r="A2472" s="189" t="s">
        <v>2361</v>
      </c>
      <c r="B2472" s="216">
        <v>25430</v>
      </c>
      <c r="C2472" s="40" t="s">
        <v>2951</v>
      </c>
      <c r="D2472" s="216">
        <v>931170</v>
      </c>
      <c r="E2472" s="40" t="s">
        <v>1515</v>
      </c>
      <c r="F2472" s="216" t="s">
        <v>512</v>
      </c>
      <c r="G2472" s="40" t="s">
        <v>2952</v>
      </c>
      <c r="H2472" s="216">
        <v>527940</v>
      </c>
      <c r="I2472" s="328" t="s">
        <v>125</v>
      </c>
      <c r="J2472" s="61">
        <v>931170</v>
      </c>
      <c r="K2472" s="63" t="s">
        <v>47</v>
      </c>
      <c r="L2472" s="215" t="s">
        <v>508</v>
      </c>
      <c r="M2472" s="218" t="s">
        <v>2128</v>
      </c>
      <c r="P2472" s="189" t="s">
        <v>1809</v>
      </c>
      <c r="Q2472" s="63" t="s">
        <v>450</v>
      </c>
      <c r="R2472" s="215" t="s">
        <v>510</v>
      </c>
    </row>
    <row r="2473" spans="1:18">
      <c r="A2473" s="189" t="s">
        <v>1207</v>
      </c>
      <c r="B2473" s="216">
        <v>25430</v>
      </c>
      <c r="C2473" s="40" t="s">
        <v>2951</v>
      </c>
      <c r="D2473" s="216">
        <v>931170</v>
      </c>
      <c r="E2473" s="40" t="s">
        <v>1515</v>
      </c>
      <c r="F2473" s="216"/>
      <c r="G2473" s="40" t="s">
        <v>1377</v>
      </c>
      <c r="H2473" s="216">
        <v>527940</v>
      </c>
      <c r="I2473" s="328" t="s">
        <v>125</v>
      </c>
      <c r="J2473" s="61">
        <v>931170</v>
      </c>
      <c r="K2473" s="63" t="s">
        <v>47</v>
      </c>
      <c r="L2473" s="215" t="s">
        <v>508</v>
      </c>
      <c r="M2473" s="218" t="s">
        <v>2128</v>
      </c>
      <c r="P2473" s="189" t="s">
        <v>2165</v>
      </c>
      <c r="Q2473" s="63" t="s">
        <v>450</v>
      </c>
      <c r="R2473" s="215" t="s">
        <v>510</v>
      </c>
    </row>
    <row r="2474" spans="1:18">
      <c r="A2474" s="189" t="s">
        <v>773</v>
      </c>
      <c r="B2474" s="216">
        <v>25590</v>
      </c>
      <c r="C2474" s="40" t="s">
        <v>1564</v>
      </c>
      <c r="D2474" s="216">
        <v>931150</v>
      </c>
      <c r="E2474" s="40" t="s">
        <v>1564</v>
      </c>
      <c r="F2474" s="216"/>
      <c r="G2474" s="40" t="s">
        <v>1377</v>
      </c>
      <c r="H2474" s="216">
        <v>527140</v>
      </c>
      <c r="I2474" s="328" t="s">
        <v>226</v>
      </c>
      <c r="J2474" s="61">
        <v>931150</v>
      </c>
      <c r="K2474" s="63" t="s">
        <v>47</v>
      </c>
      <c r="L2474" s="215" t="s">
        <v>1564</v>
      </c>
      <c r="M2474" s="218" t="s">
        <v>2128</v>
      </c>
      <c r="P2474" s="189" t="s">
        <v>2702</v>
      </c>
      <c r="Q2474" s="63" t="s">
        <v>450</v>
      </c>
      <c r="R2474" s="215" t="s">
        <v>510</v>
      </c>
    </row>
    <row r="2475" spans="1:18">
      <c r="A2475" s="189" t="s">
        <v>2375</v>
      </c>
      <c r="B2475" s="216">
        <v>25430</v>
      </c>
      <c r="C2475" s="40" t="s">
        <v>2951</v>
      </c>
      <c r="D2475" s="216">
        <v>931170</v>
      </c>
      <c r="E2475" s="40" t="s">
        <v>1515</v>
      </c>
      <c r="F2475" s="216" t="s">
        <v>526</v>
      </c>
      <c r="G2475" s="40" t="s">
        <v>2926</v>
      </c>
      <c r="H2475" s="216">
        <v>527140</v>
      </c>
      <c r="I2475" s="328" t="s">
        <v>226</v>
      </c>
      <c r="J2475" s="61">
        <v>931170</v>
      </c>
      <c r="K2475" s="63" t="s">
        <v>47</v>
      </c>
      <c r="L2475" s="215" t="s">
        <v>508</v>
      </c>
      <c r="M2475" s="218" t="s">
        <v>2128</v>
      </c>
      <c r="P2475" s="189" t="s">
        <v>1226</v>
      </c>
      <c r="Q2475" s="63" t="s">
        <v>450</v>
      </c>
      <c r="R2475" s="215" t="s">
        <v>510</v>
      </c>
    </row>
    <row r="2476" spans="1:18">
      <c r="A2476" s="189" t="s">
        <v>1215</v>
      </c>
      <c r="B2476" s="216">
        <v>25430</v>
      </c>
      <c r="C2476" s="40" t="s">
        <v>2951</v>
      </c>
      <c r="D2476" s="216">
        <v>931170</v>
      </c>
      <c r="E2476" s="40" t="s">
        <v>1515</v>
      </c>
      <c r="F2476" s="216"/>
      <c r="G2476" s="40" t="s">
        <v>1377</v>
      </c>
      <c r="H2476" s="216">
        <v>527140</v>
      </c>
      <c r="I2476" s="328" t="s">
        <v>226</v>
      </c>
      <c r="J2476" s="61">
        <v>931170</v>
      </c>
      <c r="K2476" s="63" t="s">
        <v>47</v>
      </c>
      <c r="L2476" s="215" t="s">
        <v>508</v>
      </c>
      <c r="M2476" s="218" t="s">
        <v>2128</v>
      </c>
      <c r="P2476" s="189" t="s">
        <v>1029</v>
      </c>
      <c r="Q2476" s="63" t="s">
        <v>450</v>
      </c>
      <c r="R2476" s="215" t="s">
        <v>510</v>
      </c>
    </row>
    <row r="2477" spans="1:18">
      <c r="A2477" s="189" t="s">
        <v>2660</v>
      </c>
      <c r="B2477" s="216">
        <v>25430</v>
      </c>
      <c r="C2477" s="40" t="s">
        <v>2951</v>
      </c>
      <c r="D2477" s="358">
        <v>931170</v>
      </c>
      <c r="E2477" s="40" t="s">
        <v>1515</v>
      </c>
      <c r="F2477" s="350" t="s">
        <v>527</v>
      </c>
      <c r="G2477" s="40" t="s">
        <v>2927</v>
      </c>
      <c r="H2477" s="358">
        <v>527140</v>
      </c>
      <c r="I2477" s="328" t="s">
        <v>226</v>
      </c>
      <c r="J2477" s="358">
        <v>931170</v>
      </c>
      <c r="K2477" s="63" t="s">
        <v>47</v>
      </c>
      <c r="L2477" s="215" t="s">
        <v>508</v>
      </c>
      <c r="M2477" s="218" t="s">
        <v>2128</v>
      </c>
      <c r="P2477" s="189" t="s">
        <v>2373</v>
      </c>
      <c r="Q2477" s="63" t="s">
        <v>450</v>
      </c>
      <c r="R2477" s="215" t="s">
        <v>510</v>
      </c>
    </row>
    <row r="2478" spans="1:18">
      <c r="A2478" s="189" t="s">
        <v>1598</v>
      </c>
      <c r="B2478" s="216">
        <v>25400</v>
      </c>
      <c r="C2478" s="40" t="s">
        <v>2923</v>
      </c>
      <c r="D2478" s="216">
        <v>931400</v>
      </c>
      <c r="E2478" s="40" t="s">
        <v>2934</v>
      </c>
      <c r="F2478" s="216" t="s">
        <v>518</v>
      </c>
      <c r="G2478" s="40" t="s">
        <v>2935</v>
      </c>
      <c r="H2478" s="216">
        <v>527140</v>
      </c>
      <c r="I2478" s="328" t="s">
        <v>226</v>
      </c>
      <c r="J2478" s="61">
        <v>931104</v>
      </c>
      <c r="K2478" s="63" t="s">
        <v>1524</v>
      </c>
      <c r="L2478" s="215" t="s">
        <v>326</v>
      </c>
      <c r="M2478" s="218" t="s">
        <v>2128</v>
      </c>
      <c r="P2478" s="189" t="s">
        <v>1016</v>
      </c>
      <c r="Q2478" s="63" t="s">
        <v>450</v>
      </c>
      <c r="R2478" s="215" t="s">
        <v>510</v>
      </c>
    </row>
    <row r="2479" spans="1:18">
      <c r="A2479" s="189" t="s">
        <v>1594</v>
      </c>
      <c r="B2479" s="216">
        <v>25400</v>
      </c>
      <c r="C2479" s="40" t="s">
        <v>2923</v>
      </c>
      <c r="D2479" s="216">
        <v>931400</v>
      </c>
      <c r="E2479" s="40" t="s">
        <v>2934</v>
      </c>
      <c r="F2479" s="216" t="s">
        <v>515</v>
      </c>
      <c r="G2479" s="40" t="s">
        <v>2937</v>
      </c>
      <c r="H2479" s="216">
        <v>527140</v>
      </c>
      <c r="I2479" s="328" t="s">
        <v>226</v>
      </c>
      <c r="J2479" s="61">
        <v>931104</v>
      </c>
      <c r="K2479" s="63" t="s">
        <v>1524</v>
      </c>
      <c r="L2479" s="215" t="s">
        <v>445</v>
      </c>
      <c r="M2479" s="218" t="s">
        <v>2128</v>
      </c>
      <c r="P2479" s="189" t="s">
        <v>2703</v>
      </c>
      <c r="Q2479" s="63" t="s">
        <v>450</v>
      </c>
      <c r="R2479" s="215" t="s">
        <v>510</v>
      </c>
    </row>
    <row r="2480" spans="1:18">
      <c r="A2480" s="189" t="s">
        <v>2196</v>
      </c>
      <c r="B2480" s="216">
        <v>25400</v>
      </c>
      <c r="C2480" s="40" t="s">
        <v>2923</v>
      </c>
      <c r="D2480" s="216">
        <v>931400</v>
      </c>
      <c r="E2480" s="40" t="s">
        <v>2934</v>
      </c>
      <c r="F2480" s="216" t="s">
        <v>520</v>
      </c>
      <c r="G2480" s="40" t="s">
        <v>2940</v>
      </c>
      <c r="H2480" s="216">
        <v>527140</v>
      </c>
      <c r="I2480" s="328" t="s">
        <v>226</v>
      </c>
      <c r="J2480" s="61">
        <v>931104</v>
      </c>
      <c r="K2480" s="63" t="s">
        <v>1524</v>
      </c>
      <c r="L2480" s="215" t="s">
        <v>447</v>
      </c>
      <c r="M2480" s="218" t="s">
        <v>2128</v>
      </c>
      <c r="P2480" s="189" t="s">
        <v>1017</v>
      </c>
      <c r="Q2480" s="63" t="s">
        <v>450</v>
      </c>
      <c r="R2480" s="215" t="s">
        <v>510</v>
      </c>
    </row>
    <row r="2481" spans="1:18">
      <c r="A2481" s="189" t="s">
        <v>1322</v>
      </c>
      <c r="B2481" s="216">
        <v>25400</v>
      </c>
      <c r="C2481" s="361" t="s">
        <v>2923</v>
      </c>
      <c r="D2481" s="216">
        <v>931250</v>
      </c>
      <c r="E2481" s="40" t="s">
        <v>430</v>
      </c>
      <c r="F2481" s="216"/>
      <c r="G2481" s="40" t="s">
        <v>1377</v>
      </c>
      <c r="H2481" s="323">
        <v>517000</v>
      </c>
      <c r="I2481" s="328" t="s">
        <v>480</v>
      </c>
      <c r="J2481" s="61">
        <v>931104</v>
      </c>
      <c r="K2481" s="63" t="s">
        <v>1766</v>
      </c>
      <c r="L2481" s="215" t="s">
        <v>430</v>
      </c>
      <c r="M2481" s="325" t="s">
        <v>2130</v>
      </c>
      <c r="P2481" s="189" t="s">
        <v>1429</v>
      </c>
      <c r="Q2481" s="63" t="s">
        <v>450</v>
      </c>
      <c r="R2481" s="215" t="s">
        <v>510</v>
      </c>
    </row>
    <row r="2482" spans="1:18">
      <c r="A2482" s="394" t="s">
        <v>2983</v>
      </c>
      <c r="B2482" s="394">
        <v>25400</v>
      </c>
      <c r="C2482" s="394" t="s">
        <v>2923</v>
      </c>
      <c r="D2482" s="394">
        <v>931270</v>
      </c>
      <c r="E2482" s="394" t="s">
        <v>1780</v>
      </c>
      <c r="F2482" s="394" t="s">
        <v>525</v>
      </c>
      <c r="G2482" s="394" t="s">
        <v>2942</v>
      </c>
      <c r="H2482" s="394">
        <v>527690</v>
      </c>
      <c r="I2482" s="394" t="s">
        <v>2571</v>
      </c>
      <c r="J2482" s="61">
        <v>931104</v>
      </c>
      <c r="K2482" s="7" t="s">
        <v>1766</v>
      </c>
      <c r="L2482" s="7" t="s">
        <v>1780</v>
      </c>
      <c r="M2482" s="7" t="s">
        <v>2130</v>
      </c>
      <c r="P2482" s="189" t="s">
        <v>1025</v>
      </c>
      <c r="Q2482" s="63" t="s">
        <v>450</v>
      </c>
      <c r="R2482" s="215" t="s">
        <v>510</v>
      </c>
    </row>
    <row r="2483" spans="1:18">
      <c r="A2483" s="394" t="s">
        <v>2984</v>
      </c>
      <c r="B2483" s="394">
        <v>25400</v>
      </c>
      <c r="C2483" s="394" t="s">
        <v>2923</v>
      </c>
      <c r="D2483" s="394">
        <v>931270</v>
      </c>
      <c r="E2483" s="394" t="s">
        <v>1780</v>
      </c>
      <c r="F2483" s="394" t="s">
        <v>518</v>
      </c>
      <c r="G2483" s="394" t="s">
        <v>2935</v>
      </c>
      <c r="H2483" s="394">
        <v>527690</v>
      </c>
      <c r="I2483" s="394" t="s">
        <v>2571</v>
      </c>
      <c r="J2483" s="61">
        <v>931104</v>
      </c>
      <c r="K2483" s="7" t="s">
        <v>1766</v>
      </c>
      <c r="L2483" s="7" t="s">
        <v>1780</v>
      </c>
      <c r="M2483" s="7" t="s">
        <v>2130</v>
      </c>
      <c r="P2483" s="189" t="s">
        <v>1023</v>
      </c>
      <c r="Q2483" s="63" t="s">
        <v>450</v>
      </c>
      <c r="R2483" s="215" t="s">
        <v>510</v>
      </c>
    </row>
    <row r="2484" spans="1:18">
      <c r="A2484" s="394" t="s">
        <v>2985</v>
      </c>
      <c r="B2484" s="394">
        <v>25400</v>
      </c>
      <c r="C2484" s="394" t="s">
        <v>2923</v>
      </c>
      <c r="D2484" s="394">
        <v>931400</v>
      </c>
      <c r="E2484" s="394" t="s">
        <v>2934</v>
      </c>
      <c r="F2484" s="394" t="s">
        <v>517</v>
      </c>
      <c r="G2484" s="394" t="s">
        <v>2936</v>
      </c>
      <c r="H2484" s="394">
        <v>520815</v>
      </c>
      <c r="I2484" s="394" t="s">
        <v>489</v>
      </c>
      <c r="J2484" s="61">
        <v>931104</v>
      </c>
      <c r="K2484" s="7" t="s">
        <v>1524</v>
      </c>
      <c r="L2484" s="7" t="s">
        <v>447</v>
      </c>
      <c r="M2484" s="7" t="s">
        <v>2128</v>
      </c>
      <c r="P2484" s="189" t="s">
        <v>1018</v>
      </c>
      <c r="Q2484" s="63" t="s">
        <v>450</v>
      </c>
      <c r="R2484" s="215" t="s">
        <v>510</v>
      </c>
    </row>
    <row r="2485" spans="1:18">
      <c r="A2485" s="394" t="s">
        <v>2986</v>
      </c>
      <c r="B2485" s="394">
        <v>25400</v>
      </c>
      <c r="C2485" s="394" t="s">
        <v>2923</v>
      </c>
      <c r="D2485" s="394">
        <v>931400</v>
      </c>
      <c r="E2485" s="394" t="s">
        <v>2934</v>
      </c>
      <c r="F2485" s="394" t="s">
        <v>514</v>
      </c>
      <c r="G2485" s="394" t="s">
        <v>2838</v>
      </c>
      <c r="H2485" s="394">
        <v>527160</v>
      </c>
      <c r="I2485" s="394" t="s">
        <v>147</v>
      </c>
      <c r="J2485" s="61">
        <v>931104</v>
      </c>
      <c r="K2485" s="7" t="s">
        <v>1524</v>
      </c>
      <c r="L2485" s="7" t="s">
        <v>447</v>
      </c>
      <c r="M2485" s="7" t="s">
        <v>2128</v>
      </c>
      <c r="P2485" s="189" t="s">
        <v>1027</v>
      </c>
      <c r="Q2485" s="63" t="s">
        <v>450</v>
      </c>
      <c r="R2485" s="215" t="s">
        <v>510</v>
      </c>
    </row>
    <row r="2486" spans="1:18">
      <c r="A2486" s="394" t="s">
        <v>2987</v>
      </c>
      <c r="B2486" s="394">
        <v>25400</v>
      </c>
      <c r="C2486" s="394" t="s">
        <v>2923</v>
      </c>
      <c r="D2486" s="394">
        <v>931400</v>
      </c>
      <c r="E2486" s="394" t="s">
        <v>2934</v>
      </c>
      <c r="F2486" s="394" t="s">
        <v>514</v>
      </c>
      <c r="G2486" s="394" t="s">
        <v>2838</v>
      </c>
      <c r="H2486" s="394">
        <v>528180</v>
      </c>
      <c r="I2486" s="394" t="s">
        <v>2918</v>
      </c>
      <c r="J2486" s="61">
        <v>931104</v>
      </c>
      <c r="K2486" s="7" t="s">
        <v>1524</v>
      </c>
      <c r="L2486" s="7" t="s">
        <v>447</v>
      </c>
      <c r="M2486" s="7" t="s">
        <v>2128</v>
      </c>
      <c r="P2486" s="189" t="s">
        <v>2704</v>
      </c>
      <c r="Q2486" s="63" t="s">
        <v>450</v>
      </c>
      <c r="R2486" s="215" t="s">
        <v>510</v>
      </c>
    </row>
    <row r="2487" spans="1:18">
      <c r="A2487" s="394" t="s">
        <v>2988</v>
      </c>
      <c r="B2487" s="394">
        <v>25400</v>
      </c>
      <c r="C2487" s="394" t="s">
        <v>2923</v>
      </c>
      <c r="D2487" s="394">
        <v>931270</v>
      </c>
      <c r="E2487" s="394" t="s">
        <v>1780</v>
      </c>
      <c r="F2487" s="394" t="s">
        <v>515</v>
      </c>
      <c r="G2487" s="394" t="s">
        <v>2937</v>
      </c>
      <c r="H2487" s="394">
        <v>527690</v>
      </c>
      <c r="I2487" s="394" t="s">
        <v>2571</v>
      </c>
      <c r="J2487" s="61">
        <v>931104</v>
      </c>
      <c r="K2487" s="7" t="s">
        <v>1766</v>
      </c>
      <c r="L2487" s="7" t="s">
        <v>1780</v>
      </c>
      <c r="M2487" s="7" t="s">
        <v>2130</v>
      </c>
      <c r="P2487" s="189" t="s">
        <v>1024</v>
      </c>
      <c r="Q2487" s="63" t="s">
        <v>450</v>
      </c>
      <c r="R2487" s="215" t="s">
        <v>510</v>
      </c>
    </row>
    <row r="2488" spans="1:18">
      <c r="A2488" s="394" t="s">
        <v>2989</v>
      </c>
      <c r="B2488" s="394">
        <v>25400</v>
      </c>
      <c r="C2488" s="394" t="s">
        <v>2923</v>
      </c>
      <c r="D2488" s="394">
        <v>931270</v>
      </c>
      <c r="E2488" s="394" t="s">
        <v>1780</v>
      </c>
      <c r="F2488" s="394" t="s">
        <v>513</v>
      </c>
      <c r="G2488" s="394" t="s">
        <v>2938</v>
      </c>
      <c r="H2488" s="394">
        <v>527690</v>
      </c>
      <c r="I2488" s="394" t="s">
        <v>2571</v>
      </c>
      <c r="J2488" s="61">
        <v>931104</v>
      </c>
      <c r="K2488" s="7" t="s">
        <v>1766</v>
      </c>
      <c r="L2488" s="7" t="s">
        <v>1780</v>
      </c>
      <c r="M2488" s="7" t="s">
        <v>2130</v>
      </c>
      <c r="P2488" t="s">
        <v>3014</v>
      </c>
      <c r="Q2488" s="7" t="s">
        <v>450</v>
      </c>
      <c r="R2488" s="7" t="s">
        <v>510</v>
      </c>
    </row>
    <row r="2489" spans="1:18">
      <c r="A2489" s="394" t="s">
        <v>2990</v>
      </c>
      <c r="B2489" s="394">
        <v>25400</v>
      </c>
      <c r="C2489" s="394" t="s">
        <v>2923</v>
      </c>
      <c r="D2489" s="394">
        <v>931400</v>
      </c>
      <c r="E2489" s="394" t="s">
        <v>2934</v>
      </c>
      <c r="F2489" s="394" t="s">
        <v>513</v>
      </c>
      <c r="G2489" s="394" t="s">
        <v>2938</v>
      </c>
      <c r="H2489" s="394">
        <v>521600</v>
      </c>
      <c r="I2489" s="394" t="s">
        <v>91</v>
      </c>
      <c r="J2489" s="61">
        <v>931104</v>
      </c>
      <c r="K2489" s="7" t="s">
        <v>1524</v>
      </c>
      <c r="L2489" s="7" t="s">
        <v>447</v>
      </c>
      <c r="M2489" s="7" t="s">
        <v>2128</v>
      </c>
      <c r="P2489" t="s">
        <v>3030</v>
      </c>
      <c r="Q2489" s="65" t="s">
        <v>450</v>
      </c>
      <c r="R2489" s="65" t="s">
        <v>510</v>
      </c>
    </row>
    <row r="2490" spans="1:18">
      <c r="A2490" s="394" t="s">
        <v>2991</v>
      </c>
      <c r="B2490" s="394">
        <v>25400</v>
      </c>
      <c r="C2490" s="394" t="s">
        <v>2923</v>
      </c>
      <c r="D2490" s="394">
        <v>931400</v>
      </c>
      <c r="E2490" s="394" t="s">
        <v>2934</v>
      </c>
      <c r="F2490" s="394" t="s">
        <v>519</v>
      </c>
      <c r="G2490" s="394" t="s">
        <v>2939</v>
      </c>
      <c r="H2490" s="394">
        <v>527160</v>
      </c>
      <c r="I2490" s="394" t="s">
        <v>147</v>
      </c>
      <c r="J2490" s="61">
        <v>931104</v>
      </c>
      <c r="K2490" s="7" t="s">
        <v>1524</v>
      </c>
      <c r="L2490" s="7" t="s">
        <v>447</v>
      </c>
      <c r="M2490" s="7" t="s">
        <v>2128</v>
      </c>
      <c r="P2490" t="s">
        <v>3043</v>
      </c>
      <c r="Q2490" s="65" t="s">
        <v>450</v>
      </c>
      <c r="R2490" s="65" t="s">
        <v>510</v>
      </c>
    </row>
    <row r="2491" spans="1:18">
      <c r="A2491" s="394" t="s">
        <v>2992</v>
      </c>
      <c r="B2491" s="394">
        <v>25400</v>
      </c>
      <c r="C2491" s="394" t="s">
        <v>2923</v>
      </c>
      <c r="D2491" s="394">
        <v>931400</v>
      </c>
      <c r="E2491" s="394" t="s">
        <v>2934</v>
      </c>
      <c r="F2491" s="394" t="s">
        <v>519</v>
      </c>
      <c r="G2491" s="394" t="s">
        <v>2939</v>
      </c>
      <c r="H2491" s="394">
        <v>527690</v>
      </c>
      <c r="I2491" s="394" t="s">
        <v>2571</v>
      </c>
      <c r="J2491" s="61">
        <v>931104</v>
      </c>
      <c r="K2491" s="7" t="s">
        <v>1524</v>
      </c>
      <c r="L2491" s="7" t="s">
        <v>447</v>
      </c>
      <c r="M2491" s="7" t="s">
        <v>2130</v>
      </c>
      <c r="P2491" t="s">
        <v>3044</v>
      </c>
      <c r="Q2491" s="65" t="s">
        <v>450</v>
      </c>
      <c r="R2491" s="65" t="s">
        <v>510</v>
      </c>
    </row>
    <row r="2492" spans="1:18">
      <c r="A2492" s="394" t="s">
        <v>2993</v>
      </c>
      <c r="B2492" s="394">
        <v>25400</v>
      </c>
      <c r="C2492" s="394" t="s">
        <v>2923</v>
      </c>
      <c r="D2492" s="394">
        <v>931270</v>
      </c>
      <c r="E2492" s="394" t="s">
        <v>1780</v>
      </c>
      <c r="F2492" s="394" t="s">
        <v>526</v>
      </c>
      <c r="G2492" s="394" t="s">
        <v>2926</v>
      </c>
      <c r="H2492" s="394">
        <v>527690</v>
      </c>
      <c r="I2492" s="394" t="s">
        <v>2571</v>
      </c>
      <c r="J2492" s="61">
        <v>931104</v>
      </c>
      <c r="K2492" s="7" t="s">
        <v>1766</v>
      </c>
      <c r="L2492" s="7" t="s">
        <v>1780</v>
      </c>
      <c r="M2492" s="7" t="s">
        <v>2130</v>
      </c>
      <c r="P2492" t="s">
        <v>3046</v>
      </c>
      <c r="Q2492" s="65" t="s">
        <v>450</v>
      </c>
      <c r="R2492" s="65" t="s">
        <v>510</v>
      </c>
    </row>
    <row r="2493" spans="1:18">
      <c r="A2493" s="394" t="s">
        <v>2994</v>
      </c>
      <c r="B2493" s="394">
        <v>25430</v>
      </c>
      <c r="C2493" s="394" t="s">
        <v>2951</v>
      </c>
      <c r="D2493" s="394">
        <v>931170</v>
      </c>
      <c r="E2493" s="394" t="s">
        <v>1515</v>
      </c>
      <c r="F2493" s="394" t="s">
        <v>526</v>
      </c>
      <c r="G2493" s="394" t="s">
        <v>2926</v>
      </c>
      <c r="H2493" s="394">
        <v>522400</v>
      </c>
      <c r="I2493" s="394" t="s">
        <v>340</v>
      </c>
      <c r="J2493" s="61">
        <v>931104</v>
      </c>
      <c r="K2493" s="7" t="s">
        <v>47</v>
      </c>
      <c r="L2493" s="7" t="s">
        <v>508</v>
      </c>
      <c r="M2493" s="7" t="s">
        <v>2128</v>
      </c>
      <c r="P2493" t="s">
        <v>3047</v>
      </c>
      <c r="Q2493" s="65" t="s">
        <v>450</v>
      </c>
      <c r="R2493" s="65" t="s">
        <v>510</v>
      </c>
    </row>
    <row r="2494" spans="1:18">
      <c r="A2494" s="394" t="s">
        <v>2995</v>
      </c>
      <c r="B2494" s="394">
        <v>25400</v>
      </c>
      <c r="C2494" s="394" t="s">
        <v>2923</v>
      </c>
      <c r="D2494" s="394">
        <v>931270</v>
      </c>
      <c r="E2494" s="394" t="s">
        <v>1780</v>
      </c>
      <c r="F2494" s="394" t="s">
        <v>527</v>
      </c>
      <c r="G2494" s="394" t="s">
        <v>2927</v>
      </c>
      <c r="H2494" s="394">
        <v>527690</v>
      </c>
      <c r="I2494" s="394" t="s">
        <v>2571</v>
      </c>
      <c r="J2494" s="61">
        <v>931104</v>
      </c>
      <c r="K2494" s="7" t="s">
        <v>1766</v>
      </c>
      <c r="L2494" s="7" t="s">
        <v>1780</v>
      </c>
      <c r="M2494" s="7" t="s">
        <v>2130</v>
      </c>
      <c r="P2494" t="s">
        <v>3053</v>
      </c>
      <c r="Q2494" s="65" t="s">
        <v>450</v>
      </c>
      <c r="R2494" s="65" t="s">
        <v>510</v>
      </c>
    </row>
    <row r="2495" spans="1:18">
      <c r="A2495" s="394" t="s">
        <v>2996</v>
      </c>
      <c r="B2495" s="394">
        <v>25400</v>
      </c>
      <c r="C2495" s="394" t="s">
        <v>2923</v>
      </c>
      <c r="D2495" s="394">
        <v>931400</v>
      </c>
      <c r="E2495" s="394" t="s">
        <v>2934</v>
      </c>
      <c r="F2495" s="394" t="s">
        <v>527</v>
      </c>
      <c r="G2495" s="394" t="s">
        <v>2927</v>
      </c>
      <c r="H2495" s="394">
        <v>527690</v>
      </c>
      <c r="I2495" s="394" t="s">
        <v>2571</v>
      </c>
      <c r="J2495" s="61">
        <v>931104</v>
      </c>
      <c r="K2495" s="7" t="s">
        <v>1524</v>
      </c>
      <c r="L2495" s="7" t="s">
        <v>447</v>
      </c>
      <c r="M2495" s="7" t="s">
        <v>2130</v>
      </c>
      <c r="P2495" t="s">
        <v>3063</v>
      </c>
      <c r="Q2495" s="65" t="s">
        <v>450</v>
      </c>
      <c r="R2495" s="65" t="s">
        <v>510</v>
      </c>
    </row>
    <row r="2496" spans="1:18">
      <c r="A2496" s="394" t="s">
        <v>2997</v>
      </c>
      <c r="B2496" s="394">
        <v>25400</v>
      </c>
      <c r="C2496" s="394" t="s">
        <v>2923</v>
      </c>
      <c r="D2496" s="394">
        <v>931400</v>
      </c>
      <c r="E2496" s="394" t="s">
        <v>2934</v>
      </c>
      <c r="F2496" s="394" t="s">
        <v>527</v>
      </c>
      <c r="G2496" s="394" t="s">
        <v>2927</v>
      </c>
      <c r="H2496" s="394">
        <v>528920</v>
      </c>
      <c r="I2496" s="394" t="s">
        <v>78</v>
      </c>
      <c r="J2496" s="61">
        <v>931104</v>
      </c>
      <c r="K2496" s="7" t="s">
        <v>1524</v>
      </c>
      <c r="L2496" s="7" t="s">
        <v>447</v>
      </c>
      <c r="M2496" s="7" t="s">
        <v>2131</v>
      </c>
      <c r="P2496" t="s">
        <v>3077</v>
      </c>
      <c r="Q2496" s="65" t="s">
        <v>450</v>
      </c>
      <c r="R2496" s="65" t="s">
        <v>510</v>
      </c>
    </row>
    <row r="2497" spans="1:18">
      <c r="A2497" s="394" t="s">
        <v>2998</v>
      </c>
      <c r="B2497" s="394">
        <v>25550</v>
      </c>
      <c r="C2497" s="394" t="s">
        <v>2955</v>
      </c>
      <c r="D2497" s="394">
        <v>931101</v>
      </c>
      <c r="E2497" s="394" t="s">
        <v>2956</v>
      </c>
      <c r="F2497" s="394" t="s">
        <v>527</v>
      </c>
      <c r="G2497" s="394" t="s">
        <v>2927</v>
      </c>
      <c r="H2497" s="394">
        <v>527690</v>
      </c>
      <c r="I2497" s="394" t="s">
        <v>2571</v>
      </c>
      <c r="J2497" s="61">
        <v>931101</v>
      </c>
      <c r="K2497" s="7" t="s">
        <v>47</v>
      </c>
      <c r="L2497" s="7" t="s">
        <v>443</v>
      </c>
      <c r="M2497" s="7" t="s">
        <v>2130</v>
      </c>
      <c r="P2497" t="s">
        <v>3093</v>
      </c>
      <c r="Q2497" s="65" t="s">
        <v>450</v>
      </c>
      <c r="R2497" s="65" t="s">
        <v>510</v>
      </c>
    </row>
    <row r="2498" spans="1:18">
      <c r="A2498" s="394" t="s">
        <v>2999</v>
      </c>
      <c r="B2498" s="394">
        <v>25400</v>
      </c>
      <c r="C2498" s="394" t="s">
        <v>2923</v>
      </c>
      <c r="D2498" s="394">
        <v>931119</v>
      </c>
      <c r="E2498" s="394" t="s">
        <v>23</v>
      </c>
      <c r="F2498" s="394" t="s">
        <v>523</v>
      </c>
      <c r="G2498" s="394" t="s">
        <v>2928</v>
      </c>
      <c r="H2498" s="394">
        <v>521500</v>
      </c>
      <c r="I2498" s="394" t="s">
        <v>58</v>
      </c>
      <c r="J2498" s="61">
        <v>931104</v>
      </c>
      <c r="K2498" s="7" t="s">
        <v>23</v>
      </c>
      <c r="L2498" s="7" t="s">
        <v>436</v>
      </c>
      <c r="M2498" s="7" t="s">
        <v>2131</v>
      </c>
      <c r="P2498" t="s">
        <v>3134</v>
      </c>
      <c r="Q2498" s="65" t="s">
        <v>450</v>
      </c>
      <c r="R2498" s="65" t="s">
        <v>510</v>
      </c>
    </row>
    <row r="2499" spans="1:18">
      <c r="A2499" s="394" t="s">
        <v>3000</v>
      </c>
      <c r="B2499" s="394">
        <v>25400</v>
      </c>
      <c r="C2499" s="394" t="s">
        <v>2923</v>
      </c>
      <c r="D2499" s="394">
        <v>931119</v>
      </c>
      <c r="E2499" s="394" t="s">
        <v>23</v>
      </c>
      <c r="F2499" s="394" t="s">
        <v>523</v>
      </c>
      <c r="G2499" s="394" t="s">
        <v>2928</v>
      </c>
      <c r="H2499" s="394">
        <v>527690</v>
      </c>
      <c r="I2499" s="394" t="s">
        <v>2571</v>
      </c>
      <c r="J2499" s="61">
        <v>931104</v>
      </c>
      <c r="K2499" s="7" t="s">
        <v>23</v>
      </c>
      <c r="L2499" s="7" t="s">
        <v>436</v>
      </c>
      <c r="M2499" s="7" t="s">
        <v>2130</v>
      </c>
      <c r="P2499" t="s">
        <v>3145</v>
      </c>
      <c r="Q2499" s="65" t="s">
        <v>450</v>
      </c>
      <c r="R2499" s="65" t="s">
        <v>510</v>
      </c>
    </row>
    <row r="2500" spans="1:18">
      <c r="A2500" s="394" t="s">
        <v>3001</v>
      </c>
      <c r="B2500" s="394">
        <v>25400</v>
      </c>
      <c r="C2500" s="394" t="s">
        <v>2923</v>
      </c>
      <c r="D2500" s="394">
        <v>931119</v>
      </c>
      <c r="E2500" s="394" t="s">
        <v>23</v>
      </c>
      <c r="F2500" s="394" t="s">
        <v>1846</v>
      </c>
      <c r="G2500" s="394" t="s">
        <v>2947</v>
      </c>
      <c r="H2500" s="394">
        <v>527690</v>
      </c>
      <c r="I2500" s="394" t="s">
        <v>2571</v>
      </c>
      <c r="J2500" s="61">
        <v>931104</v>
      </c>
      <c r="K2500" s="7" t="s">
        <v>23</v>
      </c>
      <c r="L2500" s="7" t="s">
        <v>436</v>
      </c>
      <c r="M2500" s="7" t="s">
        <v>2130</v>
      </c>
      <c r="P2500" t="s">
        <v>3153</v>
      </c>
      <c r="Q2500" s="65" t="s">
        <v>450</v>
      </c>
      <c r="R2500" s="65" t="s">
        <v>510</v>
      </c>
    </row>
    <row r="2501" spans="1:18">
      <c r="A2501" s="394" t="s">
        <v>3002</v>
      </c>
      <c r="B2501" s="394">
        <v>25400</v>
      </c>
      <c r="C2501" s="394" t="s">
        <v>2923</v>
      </c>
      <c r="D2501" s="394">
        <v>931200</v>
      </c>
      <c r="E2501" s="394" t="s">
        <v>2930</v>
      </c>
      <c r="F2501" s="394" t="s">
        <v>1846</v>
      </c>
      <c r="G2501" s="394" t="s">
        <v>2947</v>
      </c>
      <c r="H2501" s="394">
        <v>527690</v>
      </c>
      <c r="I2501" s="394" t="s">
        <v>2571</v>
      </c>
      <c r="J2501" s="61">
        <v>931104</v>
      </c>
      <c r="K2501" s="7" t="s">
        <v>450</v>
      </c>
      <c r="L2501" s="7" t="s">
        <v>1776</v>
      </c>
      <c r="M2501" s="7" t="s">
        <v>2130</v>
      </c>
      <c r="P2501" t="s">
        <v>3167</v>
      </c>
      <c r="Q2501" s="65" t="s">
        <v>450</v>
      </c>
      <c r="R2501" s="65" t="s">
        <v>510</v>
      </c>
    </row>
    <row r="2502" spans="1:18">
      <c r="A2502" s="394" t="s">
        <v>3003</v>
      </c>
      <c r="B2502" s="394">
        <v>25400</v>
      </c>
      <c r="C2502" s="394" t="s">
        <v>2923</v>
      </c>
      <c r="D2502" s="394">
        <v>931235</v>
      </c>
      <c r="E2502" s="394" t="s">
        <v>46</v>
      </c>
      <c r="F2502" s="394" t="s">
        <v>1846</v>
      </c>
      <c r="G2502" s="394" t="s">
        <v>2947</v>
      </c>
      <c r="H2502" s="394">
        <v>527690</v>
      </c>
      <c r="I2502" s="394" t="s">
        <v>2571</v>
      </c>
      <c r="J2502" s="61">
        <v>931104</v>
      </c>
      <c r="K2502" s="7" t="s">
        <v>1766</v>
      </c>
      <c r="L2502" s="7" t="s">
        <v>46</v>
      </c>
      <c r="M2502" s="7" t="s">
        <v>2130</v>
      </c>
      <c r="P2502" t="s">
        <v>3219</v>
      </c>
      <c r="Q2502" s="65" t="s">
        <v>450</v>
      </c>
      <c r="R2502" s="65" t="s">
        <v>510</v>
      </c>
    </row>
    <row r="2503" spans="1:18">
      <c r="A2503" s="394" t="s">
        <v>3004</v>
      </c>
      <c r="B2503" s="394">
        <v>25400</v>
      </c>
      <c r="C2503" s="394" t="s">
        <v>2923</v>
      </c>
      <c r="D2503" s="394">
        <v>931270</v>
      </c>
      <c r="E2503" s="394" t="s">
        <v>1780</v>
      </c>
      <c r="F2503" s="394" t="s">
        <v>1846</v>
      </c>
      <c r="G2503" s="394" t="s">
        <v>2947</v>
      </c>
      <c r="H2503" s="394">
        <v>527690</v>
      </c>
      <c r="I2503" s="394" t="s">
        <v>2571</v>
      </c>
      <c r="J2503" s="61">
        <v>931104</v>
      </c>
      <c r="K2503" s="7" t="s">
        <v>1766</v>
      </c>
      <c r="L2503" s="7" t="s">
        <v>1780</v>
      </c>
      <c r="M2503" s="7" t="s">
        <v>2130</v>
      </c>
      <c r="P2503" t="s">
        <v>3258</v>
      </c>
      <c r="Q2503" s="65" t="s">
        <v>450</v>
      </c>
      <c r="R2503" s="65" t="s">
        <v>510</v>
      </c>
    </row>
    <row r="2504" spans="1:18">
      <c r="A2504" s="394" t="s">
        <v>3005</v>
      </c>
      <c r="B2504" s="394">
        <v>25400</v>
      </c>
      <c r="C2504" s="394" t="s">
        <v>2923</v>
      </c>
      <c r="D2504" s="394">
        <v>931400</v>
      </c>
      <c r="E2504" s="394" t="s">
        <v>2934</v>
      </c>
      <c r="F2504" s="394" t="s">
        <v>1846</v>
      </c>
      <c r="G2504" s="394" t="s">
        <v>2947</v>
      </c>
      <c r="H2504" s="394">
        <v>527690</v>
      </c>
      <c r="I2504" s="394" t="s">
        <v>2571</v>
      </c>
      <c r="J2504" s="61">
        <v>931104</v>
      </c>
      <c r="K2504" s="7" t="s">
        <v>1524</v>
      </c>
      <c r="L2504" s="7" t="s">
        <v>447</v>
      </c>
      <c r="M2504" s="7" t="s">
        <v>2130</v>
      </c>
      <c r="P2504" t="s">
        <v>3262</v>
      </c>
      <c r="Q2504" s="65" t="s">
        <v>450</v>
      </c>
      <c r="R2504" s="65" t="s">
        <v>510</v>
      </c>
    </row>
    <row r="2505" spans="1:18">
      <c r="A2505" s="394" t="s">
        <v>3006</v>
      </c>
      <c r="B2505" s="394">
        <v>25400</v>
      </c>
      <c r="C2505" s="394" t="s">
        <v>2923</v>
      </c>
      <c r="D2505" s="394">
        <v>931400</v>
      </c>
      <c r="E2505" s="394" t="s">
        <v>2934</v>
      </c>
      <c r="F2505" s="394" t="s">
        <v>1846</v>
      </c>
      <c r="G2505" s="394" t="s">
        <v>2947</v>
      </c>
      <c r="H2505" s="394">
        <v>528920</v>
      </c>
      <c r="I2505" s="394" t="s">
        <v>78</v>
      </c>
      <c r="J2505" s="61">
        <v>931104</v>
      </c>
      <c r="K2505" s="7" t="s">
        <v>1524</v>
      </c>
      <c r="L2505" s="7" t="s">
        <v>447</v>
      </c>
      <c r="M2505" s="7" t="s">
        <v>2131</v>
      </c>
      <c r="P2505" t="s">
        <v>3296</v>
      </c>
      <c r="Q2505" s="65" t="s">
        <v>450</v>
      </c>
      <c r="R2505" s="65" t="s">
        <v>510</v>
      </c>
    </row>
    <row r="2506" spans="1:18">
      <c r="A2506" s="394" t="s">
        <v>3007</v>
      </c>
      <c r="B2506" s="394">
        <v>25400</v>
      </c>
      <c r="C2506" s="394" t="s">
        <v>2923</v>
      </c>
      <c r="D2506" s="394">
        <v>931270</v>
      </c>
      <c r="E2506" s="394" t="s">
        <v>1780</v>
      </c>
      <c r="F2506" s="394" t="s">
        <v>520</v>
      </c>
      <c r="G2506" s="394" t="s">
        <v>2940</v>
      </c>
      <c r="H2506" s="394">
        <v>527690</v>
      </c>
      <c r="I2506" s="394" t="s">
        <v>2571</v>
      </c>
      <c r="J2506" s="61">
        <v>931104</v>
      </c>
      <c r="K2506" s="7" t="s">
        <v>1766</v>
      </c>
      <c r="L2506" s="7" t="s">
        <v>1780</v>
      </c>
      <c r="M2506" s="7" t="s">
        <v>2130</v>
      </c>
      <c r="P2506" t="s">
        <v>3369</v>
      </c>
      <c r="Q2506" s="65" t="s">
        <v>450</v>
      </c>
      <c r="R2506" s="65" t="s">
        <v>510</v>
      </c>
    </row>
    <row r="2507" spans="1:18">
      <c r="A2507" s="394" t="s">
        <v>3008</v>
      </c>
      <c r="B2507" s="394">
        <v>25400</v>
      </c>
      <c r="C2507" s="394" t="s">
        <v>2923</v>
      </c>
      <c r="D2507" s="394">
        <v>931400</v>
      </c>
      <c r="E2507" s="394" t="s">
        <v>2934</v>
      </c>
      <c r="F2507" s="394" t="s">
        <v>520</v>
      </c>
      <c r="G2507" s="394" t="s">
        <v>2940</v>
      </c>
      <c r="H2507" s="394">
        <v>526940</v>
      </c>
      <c r="I2507" s="394" t="s">
        <v>71</v>
      </c>
      <c r="J2507" s="61">
        <v>931104</v>
      </c>
      <c r="K2507" s="7" t="s">
        <v>1524</v>
      </c>
      <c r="L2507" s="7" t="s">
        <v>447</v>
      </c>
      <c r="M2507" s="7" t="s">
        <v>2128</v>
      </c>
      <c r="P2507" t="s">
        <v>3396</v>
      </c>
      <c r="Q2507" s="65" t="s">
        <v>450</v>
      </c>
      <c r="R2507" s="65" t="s">
        <v>510</v>
      </c>
    </row>
    <row r="2508" spans="1:18">
      <c r="A2508" s="394" t="s">
        <v>3009</v>
      </c>
      <c r="B2508" s="394">
        <v>25510</v>
      </c>
      <c r="C2508" s="394" t="s">
        <v>2954</v>
      </c>
      <c r="D2508" s="394">
        <v>931108</v>
      </c>
      <c r="E2508" s="394" t="s">
        <v>2954</v>
      </c>
      <c r="F2508" s="394" t="s">
        <v>1130</v>
      </c>
      <c r="G2508" s="394" t="s">
        <v>2943</v>
      </c>
      <c r="H2508" s="394">
        <v>520845</v>
      </c>
      <c r="I2508" s="394" t="s">
        <v>89</v>
      </c>
      <c r="J2508" s="61">
        <v>931108</v>
      </c>
      <c r="K2508" s="7" t="s">
        <v>450</v>
      </c>
      <c r="L2508" s="7" t="s">
        <v>444</v>
      </c>
      <c r="M2508" s="7" t="s">
        <v>30</v>
      </c>
      <c r="P2508" t="s">
        <v>3404</v>
      </c>
      <c r="Q2508" s="65" t="s">
        <v>450</v>
      </c>
      <c r="R2508" s="65" t="s">
        <v>510</v>
      </c>
    </row>
    <row r="2509" spans="1:18">
      <c r="A2509" s="394" t="s">
        <v>3010</v>
      </c>
      <c r="B2509" s="394">
        <v>25400</v>
      </c>
      <c r="C2509" s="394" t="s">
        <v>2923</v>
      </c>
      <c r="D2509" s="394">
        <v>931270</v>
      </c>
      <c r="E2509" s="394" t="s">
        <v>1780</v>
      </c>
      <c r="F2509" s="394" t="s">
        <v>516</v>
      </c>
      <c r="G2509" s="394" t="s">
        <v>2944</v>
      </c>
      <c r="H2509" s="394">
        <v>527690</v>
      </c>
      <c r="I2509" s="394" t="s">
        <v>2571</v>
      </c>
      <c r="J2509" s="61">
        <v>931104</v>
      </c>
      <c r="K2509" s="7" t="s">
        <v>1766</v>
      </c>
      <c r="L2509" s="7" t="s">
        <v>1780</v>
      </c>
      <c r="M2509" s="7" t="s">
        <v>2130</v>
      </c>
      <c r="P2509" t="s">
        <v>3448</v>
      </c>
      <c r="Q2509" s="65" t="s">
        <v>450</v>
      </c>
      <c r="R2509" s="65" t="s">
        <v>510</v>
      </c>
    </row>
    <row r="2510" spans="1:18">
      <c r="A2510" s="394" t="s">
        <v>3011</v>
      </c>
      <c r="B2510" s="394">
        <v>25540</v>
      </c>
      <c r="C2510" s="394" t="s">
        <v>442</v>
      </c>
      <c r="D2510" s="394">
        <v>931116</v>
      </c>
      <c r="E2510" s="394" t="s">
        <v>442</v>
      </c>
      <c r="F2510" s="394" t="s">
        <v>1850</v>
      </c>
      <c r="G2510" s="394" t="s">
        <v>2948</v>
      </c>
      <c r="H2510" s="394">
        <v>527690</v>
      </c>
      <c r="I2510" s="394" t="s">
        <v>2571</v>
      </c>
      <c r="J2510" s="61">
        <v>931116</v>
      </c>
      <c r="K2510" s="7" t="s">
        <v>47</v>
      </c>
      <c r="L2510" s="7" t="s">
        <v>442</v>
      </c>
      <c r="M2510" s="7" t="s">
        <v>2130</v>
      </c>
      <c r="P2510" s="189" t="s">
        <v>2667</v>
      </c>
      <c r="Q2510" s="63" t="s">
        <v>1524</v>
      </c>
      <c r="R2510" s="215" t="s">
        <v>447</v>
      </c>
    </row>
    <row r="2511" spans="1:18">
      <c r="A2511" s="394" t="s">
        <v>3012</v>
      </c>
      <c r="B2511" s="394">
        <v>25540</v>
      </c>
      <c r="C2511" s="394" t="s">
        <v>442</v>
      </c>
      <c r="D2511" s="394">
        <v>931116</v>
      </c>
      <c r="E2511" s="394" t="s">
        <v>442</v>
      </c>
      <c r="F2511" s="394" t="s">
        <v>1850</v>
      </c>
      <c r="G2511" s="394" t="s">
        <v>2948</v>
      </c>
      <c r="H2511" s="394">
        <v>528920</v>
      </c>
      <c r="I2511" s="394" t="s">
        <v>78</v>
      </c>
      <c r="J2511" s="61">
        <v>931116</v>
      </c>
      <c r="K2511" s="7" t="s">
        <v>47</v>
      </c>
      <c r="L2511" s="7" t="s">
        <v>442</v>
      </c>
      <c r="M2511" s="7" t="s">
        <v>2131</v>
      </c>
      <c r="P2511" s="189" t="s">
        <v>1308</v>
      </c>
      <c r="Q2511" s="63" t="s">
        <v>1524</v>
      </c>
      <c r="R2511" s="215" t="s">
        <v>447</v>
      </c>
    </row>
    <row r="2512" spans="1:18">
      <c r="A2512" s="394" t="s">
        <v>3013</v>
      </c>
      <c r="B2512" s="394">
        <v>25400</v>
      </c>
      <c r="C2512" s="394" t="s">
        <v>2923</v>
      </c>
      <c r="D2512" s="394">
        <v>931119</v>
      </c>
      <c r="E2512" s="394" t="s">
        <v>23</v>
      </c>
      <c r="H2512" s="394">
        <v>527720</v>
      </c>
      <c r="I2512" s="394" t="s">
        <v>98</v>
      </c>
      <c r="J2512" s="61">
        <v>931104</v>
      </c>
      <c r="K2512" s="7" t="s">
        <v>23</v>
      </c>
      <c r="L2512" s="7" t="s">
        <v>436</v>
      </c>
      <c r="M2512" s="7" t="s">
        <v>2128</v>
      </c>
      <c r="P2512" s="189" t="s">
        <v>1292</v>
      </c>
      <c r="Q2512" s="63" t="s">
        <v>1524</v>
      </c>
      <c r="R2512" s="215" t="s">
        <v>447</v>
      </c>
    </row>
    <row r="2513" spans="1:18">
      <c r="A2513" s="394" t="s">
        <v>3014</v>
      </c>
      <c r="B2513" s="394">
        <v>25400</v>
      </c>
      <c r="C2513" s="394" t="s">
        <v>2923</v>
      </c>
      <c r="D2513" s="394">
        <v>931210</v>
      </c>
      <c r="E2513" s="394" t="s">
        <v>510</v>
      </c>
      <c r="H2513" s="394">
        <v>529000</v>
      </c>
      <c r="I2513" s="394" t="s">
        <v>81</v>
      </c>
      <c r="J2513" s="61">
        <v>931104</v>
      </c>
      <c r="K2513" s="7" t="s">
        <v>450</v>
      </c>
      <c r="L2513" s="7" t="s">
        <v>510</v>
      </c>
      <c r="M2513" s="7" t="s">
        <v>2546</v>
      </c>
      <c r="P2513" s="189" t="s">
        <v>1602</v>
      </c>
      <c r="Q2513" s="63" t="s">
        <v>1524</v>
      </c>
      <c r="R2513" s="215" t="s">
        <v>447</v>
      </c>
    </row>
    <row r="2514" spans="1:18">
      <c r="A2514" s="394" t="s">
        <v>3015</v>
      </c>
      <c r="B2514" s="394">
        <v>25400</v>
      </c>
      <c r="C2514" s="394" t="s">
        <v>2923</v>
      </c>
      <c r="D2514" s="394">
        <v>931240</v>
      </c>
      <c r="E2514" s="394" t="s">
        <v>104</v>
      </c>
      <c r="H2514" s="394">
        <v>523760</v>
      </c>
      <c r="I2514" s="394" t="s">
        <v>2835</v>
      </c>
      <c r="J2514" s="61">
        <v>931104</v>
      </c>
      <c r="K2514" s="7" t="s">
        <v>1766</v>
      </c>
      <c r="L2514" s="7" t="s">
        <v>104</v>
      </c>
      <c r="M2514" s="7" t="s">
        <v>2130</v>
      </c>
      <c r="P2514" s="189" t="s">
        <v>395</v>
      </c>
      <c r="Q2514" s="63" t="s">
        <v>1524</v>
      </c>
      <c r="R2514" s="215" t="s">
        <v>447</v>
      </c>
    </row>
    <row r="2515" spans="1:18">
      <c r="A2515" s="394" t="s">
        <v>3016</v>
      </c>
      <c r="B2515" s="394">
        <v>25400</v>
      </c>
      <c r="C2515" s="394" t="s">
        <v>2923</v>
      </c>
      <c r="D2515" s="394">
        <v>931265</v>
      </c>
      <c r="E2515" s="394" t="s">
        <v>2932</v>
      </c>
      <c r="H2515" s="394">
        <v>529000</v>
      </c>
      <c r="I2515" s="394" t="s">
        <v>81</v>
      </c>
      <c r="J2515" s="61">
        <v>931104</v>
      </c>
      <c r="K2515" s="7" t="s">
        <v>1766</v>
      </c>
      <c r="L2515" s="7" t="s">
        <v>1339</v>
      </c>
      <c r="M2515" s="7" t="s">
        <v>2546</v>
      </c>
      <c r="P2515" s="189" t="s">
        <v>372</v>
      </c>
      <c r="Q2515" s="63" t="s">
        <v>1524</v>
      </c>
      <c r="R2515" s="215" t="s">
        <v>447</v>
      </c>
    </row>
    <row r="2516" spans="1:18">
      <c r="A2516" s="394" t="s">
        <v>3017</v>
      </c>
      <c r="B2516" s="394">
        <v>25400</v>
      </c>
      <c r="C2516" s="394" t="s">
        <v>2923</v>
      </c>
      <c r="D2516" s="394">
        <v>931400</v>
      </c>
      <c r="E2516" s="394" t="s">
        <v>2934</v>
      </c>
      <c r="H2516" s="394">
        <v>525060</v>
      </c>
      <c r="I2516" s="394" t="s">
        <v>96</v>
      </c>
      <c r="J2516" s="61">
        <v>931104</v>
      </c>
      <c r="K2516" s="7" t="s">
        <v>1524</v>
      </c>
      <c r="L2516" s="7" t="s">
        <v>447</v>
      </c>
      <c r="M2516" s="7" t="s">
        <v>2134</v>
      </c>
      <c r="P2516" s="189" t="s">
        <v>1222</v>
      </c>
      <c r="Q2516" s="63" t="s">
        <v>1524</v>
      </c>
      <c r="R2516" s="215" t="s">
        <v>447</v>
      </c>
    </row>
    <row r="2517" spans="1:18">
      <c r="A2517" s="394" t="s">
        <v>3018</v>
      </c>
      <c r="B2517" s="394">
        <v>25420</v>
      </c>
      <c r="C2517" s="394" t="s">
        <v>449</v>
      </c>
      <c r="D2517" s="394">
        <v>931180</v>
      </c>
      <c r="E2517" s="394" t="s">
        <v>449</v>
      </c>
      <c r="H2517" s="394">
        <v>525060</v>
      </c>
      <c r="I2517" s="394" t="s">
        <v>96</v>
      </c>
      <c r="J2517" s="61">
        <v>931180</v>
      </c>
      <c r="K2517" s="7" t="s">
        <v>449</v>
      </c>
      <c r="L2517" s="7" t="s">
        <v>505</v>
      </c>
      <c r="M2517" s="7" t="s">
        <v>2134</v>
      </c>
      <c r="P2517" s="189" t="s">
        <v>374</v>
      </c>
      <c r="Q2517" s="63" t="s">
        <v>1524</v>
      </c>
      <c r="R2517" s="215" t="s">
        <v>447</v>
      </c>
    </row>
    <row r="2518" spans="1:18">
      <c r="P2518" s="189" t="s">
        <v>2668</v>
      </c>
      <c r="Q2518" s="63" t="s">
        <v>1524</v>
      </c>
      <c r="R2518" s="215" t="s">
        <v>447</v>
      </c>
    </row>
    <row r="2519" spans="1:18">
      <c r="P2519" s="189" t="s">
        <v>2093</v>
      </c>
      <c r="Q2519" s="63" t="s">
        <v>1524</v>
      </c>
      <c r="R2519" s="215" t="s">
        <v>447</v>
      </c>
    </row>
    <row r="2520" spans="1:18">
      <c r="P2520" s="189" t="s">
        <v>396</v>
      </c>
      <c r="Q2520" s="63" t="s">
        <v>1524</v>
      </c>
      <c r="R2520" s="215" t="s">
        <v>447</v>
      </c>
    </row>
    <row r="2521" spans="1:18">
      <c r="P2521" s="189" t="s">
        <v>2414</v>
      </c>
      <c r="Q2521" s="63" t="s">
        <v>1524</v>
      </c>
      <c r="R2521" s="215" t="s">
        <v>447</v>
      </c>
    </row>
    <row r="2522" spans="1:18">
      <c r="P2522" s="189" t="s">
        <v>2126</v>
      </c>
      <c r="Q2522" s="63" t="s">
        <v>1524</v>
      </c>
      <c r="R2522" s="215" t="s">
        <v>447</v>
      </c>
    </row>
    <row r="2523" spans="1:18">
      <c r="P2523" s="189" t="s">
        <v>388</v>
      </c>
      <c r="Q2523" s="63" t="s">
        <v>1524</v>
      </c>
      <c r="R2523" s="215" t="s">
        <v>447</v>
      </c>
    </row>
    <row r="2524" spans="1:18">
      <c r="P2524" s="189" t="s">
        <v>2898</v>
      </c>
      <c r="Q2524" s="63" t="s">
        <v>1524</v>
      </c>
      <c r="R2524" s="215" t="s">
        <v>447</v>
      </c>
    </row>
    <row r="2525" spans="1:18">
      <c r="P2525" s="189" t="s">
        <v>981</v>
      </c>
      <c r="Q2525" s="63" t="s">
        <v>1524</v>
      </c>
      <c r="R2525" s="215" t="s">
        <v>447</v>
      </c>
    </row>
    <row r="2526" spans="1:18">
      <c r="P2526" s="189" t="s">
        <v>2193</v>
      </c>
      <c r="Q2526" s="63" t="s">
        <v>1524</v>
      </c>
      <c r="R2526" s="215" t="s">
        <v>447</v>
      </c>
    </row>
    <row r="2527" spans="1:18">
      <c r="P2527" s="189" t="s">
        <v>1827</v>
      </c>
      <c r="Q2527" s="63" t="s">
        <v>1524</v>
      </c>
      <c r="R2527" s="215" t="s">
        <v>447</v>
      </c>
    </row>
    <row r="2528" spans="1:18">
      <c r="P2528" s="189" t="s">
        <v>2899</v>
      </c>
      <c r="Q2528" s="63" t="s">
        <v>1524</v>
      </c>
      <c r="R2528" s="215" t="s">
        <v>447</v>
      </c>
    </row>
    <row r="2529" spans="16:18">
      <c r="P2529" s="189" t="s">
        <v>1686</v>
      </c>
      <c r="Q2529" s="63" t="s">
        <v>1524</v>
      </c>
      <c r="R2529" s="215" t="s">
        <v>447</v>
      </c>
    </row>
    <row r="2530" spans="16:18">
      <c r="P2530" s="189" t="s">
        <v>369</v>
      </c>
      <c r="Q2530" s="63" t="s">
        <v>1524</v>
      </c>
      <c r="R2530" s="215" t="s">
        <v>447</v>
      </c>
    </row>
    <row r="2531" spans="16:18">
      <c r="P2531" s="189" t="s">
        <v>977</v>
      </c>
      <c r="Q2531" s="63" t="s">
        <v>1524</v>
      </c>
      <c r="R2531" s="215" t="s">
        <v>447</v>
      </c>
    </row>
    <row r="2532" spans="16:18">
      <c r="P2532" s="189" t="s">
        <v>375</v>
      </c>
      <c r="Q2532" s="63" t="s">
        <v>1524</v>
      </c>
      <c r="R2532" s="215" t="s">
        <v>447</v>
      </c>
    </row>
    <row r="2533" spans="16:18">
      <c r="P2533" s="189" t="s">
        <v>399</v>
      </c>
      <c r="Q2533" s="63" t="s">
        <v>1524</v>
      </c>
      <c r="R2533" s="215" t="s">
        <v>447</v>
      </c>
    </row>
    <row r="2534" spans="16:18">
      <c r="P2534" s="189" t="s">
        <v>400</v>
      </c>
      <c r="Q2534" s="63" t="s">
        <v>1524</v>
      </c>
      <c r="R2534" s="215" t="s">
        <v>447</v>
      </c>
    </row>
    <row r="2535" spans="16:18">
      <c r="P2535" s="189" t="s">
        <v>401</v>
      </c>
      <c r="Q2535" s="63" t="s">
        <v>1524</v>
      </c>
      <c r="R2535" s="215" t="s">
        <v>447</v>
      </c>
    </row>
    <row r="2536" spans="16:18">
      <c r="P2536" s="189" t="s">
        <v>2290</v>
      </c>
      <c r="Q2536" s="63" t="s">
        <v>1524</v>
      </c>
      <c r="R2536" s="215" t="s">
        <v>447</v>
      </c>
    </row>
    <row r="2537" spans="16:18">
      <c r="P2537" s="189" t="s">
        <v>2897</v>
      </c>
      <c r="Q2537" s="63" t="s">
        <v>1524</v>
      </c>
      <c r="R2537" s="215" t="s">
        <v>447</v>
      </c>
    </row>
    <row r="2538" spans="16:18">
      <c r="P2538" s="189" t="s">
        <v>1997</v>
      </c>
      <c r="Q2538" s="63" t="s">
        <v>1524</v>
      </c>
      <c r="R2538" s="215" t="s">
        <v>447</v>
      </c>
    </row>
    <row r="2539" spans="16:18">
      <c r="P2539" s="189" t="s">
        <v>2195</v>
      </c>
      <c r="Q2539" s="63" t="s">
        <v>1524</v>
      </c>
      <c r="R2539" s="215" t="s">
        <v>447</v>
      </c>
    </row>
    <row r="2540" spans="16:18">
      <c r="P2540" s="189" t="s">
        <v>987</v>
      </c>
      <c r="Q2540" s="63" t="s">
        <v>1524</v>
      </c>
      <c r="R2540" s="215" t="s">
        <v>447</v>
      </c>
    </row>
    <row r="2541" spans="16:18">
      <c r="P2541" s="189" t="s">
        <v>385</v>
      </c>
      <c r="Q2541" s="63" t="s">
        <v>1524</v>
      </c>
      <c r="R2541" s="215" t="s">
        <v>447</v>
      </c>
    </row>
    <row r="2542" spans="16:18">
      <c r="P2542" s="189" t="s">
        <v>982</v>
      </c>
      <c r="Q2542" s="63" t="s">
        <v>1524</v>
      </c>
      <c r="R2542" s="215" t="s">
        <v>447</v>
      </c>
    </row>
    <row r="2543" spans="16:18">
      <c r="P2543" s="189" t="s">
        <v>983</v>
      </c>
      <c r="Q2543" s="63" t="s">
        <v>1524</v>
      </c>
      <c r="R2543" s="215" t="s">
        <v>447</v>
      </c>
    </row>
    <row r="2544" spans="16:18">
      <c r="P2544" s="189" t="s">
        <v>1624</v>
      </c>
      <c r="Q2544" s="63" t="s">
        <v>1524</v>
      </c>
      <c r="R2544" s="215" t="s">
        <v>447</v>
      </c>
    </row>
    <row r="2545" spans="16:18">
      <c r="P2545" s="189" t="s">
        <v>381</v>
      </c>
      <c r="Q2545" s="63" t="s">
        <v>1524</v>
      </c>
      <c r="R2545" s="215" t="s">
        <v>447</v>
      </c>
    </row>
    <row r="2546" spans="16:18">
      <c r="P2546" s="189" t="s">
        <v>1968</v>
      </c>
      <c r="Q2546" s="63" t="s">
        <v>1524</v>
      </c>
      <c r="R2546" s="215" t="s">
        <v>447</v>
      </c>
    </row>
    <row r="2547" spans="16:18">
      <c r="P2547" s="189" t="s">
        <v>377</v>
      </c>
      <c r="Q2547" s="63" t="s">
        <v>1524</v>
      </c>
      <c r="R2547" s="215" t="s">
        <v>447</v>
      </c>
    </row>
    <row r="2548" spans="16:18">
      <c r="P2548" s="189" t="s">
        <v>380</v>
      </c>
      <c r="Q2548" s="63" t="s">
        <v>1524</v>
      </c>
      <c r="R2548" s="215" t="s">
        <v>447</v>
      </c>
    </row>
    <row r="2549" spans="16:18">
      <c r="P2549" s="189" t="s">
        <v>382</v>
      </c>
      <c r="Q2549" s="63" t="s">
        <v>1524</v>
      </c>
      <c r="R2549" s="215" t="s">
        <v>447</v>
      </c>
    </row>
    <row r="2550" spans="16:18">
      <c r="P2550" s="189" t="s">
        <v>2008</v>
      </c>
      <c r="Q2550" s="63" t="s">
        <v>1524</v>
      </c>
      <c r="R2550" s="215" t="s">
        <v>447</v>
      </c>
    </row>
    <row r="2551" spans="16:18">
      <c r="P2551" s="189" t="s">
        <v>2194</v>
      </c>
      <c r="Q2551" s="63" t="s">
        <v>1524</v>
      </c>
      <c r="R2551" s="215" t="s">
        <v>447</v>
      </c>
    </row>
    <row r="2552" spans="16:18">
      <c r="P2552" s="189" t="s">
        <v>378</v>
      </c>
      <c r="Q2552" s="63" t="s">
        <v>1524</v>
      </c>
      <c r="R2552" s="215" t="s">
        <v>447</v>
      </c>
    </row>
    <row r="2553" spans="16:18">
      <c r="P2553" s="189" t="s">
        <v>2499</v>
      </c>
      <c r="Q2553" s="63" t="s">
        <v>1524</v>
      </c>
      <c r="R2553" s="215" t="s">
        <v>447</v>
      </c>
    </row>
    <row r="2554" spans="16:18">
      <c r="P2554" s="189" t="s">
        <v>2540</v>
      </c>
      <c r="Q2554" s="63" t="s">
        <v>1524</v>
      </c>
      <c r="R2554" s="215" t="s">
        <v>447</v>
      </c>
    </row>
    <row r="2555" spans="16:18">
      <c r="P2555" s="189" t="s">
        <v>988</v>
      </c>
      <c r="Q2555" s="63" t="s">
        <v>1524</v>
      </c>
      <c r="R2555" s="215" t="s">
        <v>447</v>
      </c>
    </row>
    <row r="2556" spans="16:18">
      <c r="P2556" s="189" t="s">
        <v>383</v>
      </c>
      <c r="Q2556" s="63" t="s">
        <v>1524</v>
      </c>
      <c r="R2556" s="215" t="s">
        <v>447</v>
      </c>
    </row>
    <row r="2557" spans="16:18">
      <c r="P2557" s="189" t="s">
        <v>379</v>
      </c>
      <c r="Q2557" s="63" t="s">
        <v>1524</v>
      </c>
      <c r="R2557" s="215" t="s">
        <v>447</v>
      </c>
    </row>
    <row r="2558" spans="16:18">
      <c r="P2558" s="189" t="s">
        <v>1831</v>
      </c>
      <c r="Q2558" s="63" t="s">
        <v>1524</v>
      </c>
      <c r="R2558" s="215" t="s">
        <v>447</v>
      </c>
    </row>
    <row r="2559" spans="16:18">
      <c r="P2559" s="189" t="s">
        <v>1469</v>
      </c>
      <c r="Q2559" s="63" t="s">
        <v>1524</v>
      </c>
      <c r="R2559" s="215" t="s">
        <v>447</v>
      </c>
    </row>
    <row r="2560" spans="16:18">
      <c r="P2560" s="189" t="s">
        <v>980</v>
      </c>
      <c r="Q2560" s="63" t="s">
        <v>1524</v>
      </c>
      <c r="R2560" s="215" t="s">
        <v>447</v>
      </c>
    </row>
    <row r="2561" spans="16:18">
      <c r="P2561" s="189" t="s">
        <v>384</v>
      </c>
      <c r="Q2561" s="63" t="s">
        <v>1524</v>
      </c>
      <c r="R2561" s="215" t="s">
        <v>447</v>
      </c>
    </row>
    <row r="2562" spans="16:18">
      <c r="P2562" s="189" t="s">
        <v>386</v>
      </c>
      <c r="Q2562" s="63" t="s">
        <v>1524</v>
      </c>
      <c r="R2562" s="215" t="s">
        <v>447</v>
      </c>
    </row>
    <row r="2563" spans="16:18">
      <c r="P2563" s="189" t="s">
        <v>390</v>
      </c>
      <c r="Q2563" s="63" t="s">
        <v>1524</v>
      </c>
      <c r="R2563" s="215" t="s">
        <v>447</v>
      </c>
    </row>
    <row r="2564" spans="16:18">
      <c r="P2564" s="189" t="s">
        <v>975</v>
      </c>
      <c r="Q2564" s="63" t="s">
        <v>1524</v>
      </c>
      <c r="R2564" s="215" t="s">
        <v>447</v>
      </c>
    </row>
    <row r="2565" spans="16:18">
      <c r="P2565" s="189" t="s">
        <v>394</v>
      </c>
      <c r="Q2565" s="63" t="s">
        <v>1524</v>
      </c>
      <c r="R2565" s="215" t="s">
        <v>447</v>
      </c>
    </row>
    <row r="2566" spans="16:18">
      <c r="P2566" s="189" t="s">
        <v>1516</v>
      </c>
      <c r="Q2566" s="63" t="s">
        <v>1524</v>
      </c>
      <c r="R2566" s="215" t="s">
        <v>447</v>
      </c>
    </row>
    <row r="2567" spans="16:18">
      <c r="P2567" s="189" t="s">
        <v>370</v>
      </c>
      <c r="Q2567" s="63" t="s">
        <v>1524</v>
      </c>
      <c r="R2567" s="215" t="s">
        <v>447</v>
      </c>
    </row>
    <row r="2568" spans="16:18">
      <c r="P2568" s="189" t="s">
        <v>387</v>
      </c>
      <c r="Q2568" s="63" t="s">
        <v>1524</v>
      </c>
      <c r="R2568" s="215" t="s">
        <v>447</v>
      </c>
    </row>
    <row r="2569" spans="16:18">
      <c r="P2569" s="189" t="s">
        <v>1637</v>
      </c>
      <c r="Q2569" s="63" t="s">
        <v>1524</v>
      </c>
      <c r="R2569" s="215" t="s">
        <v>447</v>
      </c>
    </row>
    <row r="2570" spans="16:18">
      <c r="P2570" s="189" t="s">
        <v>1819</v>
      </c>
      <c r="Q2570" s="63" t="s">
        <v>1524</v>
      </c>
      <c r="R2570" s="215" t="s">
        <v>447</v>
      </c>
    </row>
    <row r="2571" spans="16:18">
      <c r="P2571" s="189" t="s">
        <v>391</v>
      </c>
      <c r="Q2571" s="63" t="s">
        <v>1524</v>
      </c>
      <c r="R2571" s="215" t="s">
        <v>447</v>
      </c>
    </row>
    <row r="2572" spans="16:18">
      <c r="P2572" s="189" t="s">
        <v>1581</v>
      </c>
      <c r="Q2572" s="63" t="s">
        <v>1524</v>
      </c>
      <c r="R2572" s="215" t="s">
        <v>447</v>
      </c>
    </row>
    <row r="2573" spans="16:18">
      <c r="P2573" s="189" t="s">
        <v>2670</v>
      </c>
      <c r="Q2573" s="63" t="s">
        <v>1524</v>
      </c>
      <c r="R2573" s="215" t="s">
        <v>447</v>
      </c>
    </row>
    <row r="2574" spans="16:18">
      <c r="P2574" s="189" t="s">
        <v>974</v>
      </c>
      <c r="Q2574" s="63" t="s">
        <v>1524</v>
      </c>
      <c r="R2574" s="215" t="s">
        <v>447</v>
      </c>
    </row>
    <row r="2575" spans="16:18">
      <c r="P2575" s="189" t="s">
        <v>978</v>
      </c>
      <c r="Q2575" s="63" t="s">
        <v>1524</v>
      </c>
      <c r="R2575" s="215" t="s">
        <v>447</v>
      </c>
    </row>
    <row r="2576" spans="16:18">
      <c r="P2576" s="189" t="s">
        <v>989</v>
      </c>
      <c r="Q2576" s="63" t="s">
        <v>1524</v>
      </c>
      <c r="R2576" s="215" t="s">
        <v>447</v>
      </c>
    </row>
    <row r="2577" spans="16:18">
      <c r="P2577" s="189" t="s">
        <v>392</v>
      </c>
      <c r="Q2577" s="63" t="s">
        <v>1524</v>
      </c>
      <c r="R2577" s="215" t="s">
        <v>447</v>
      </c>
    </row>
    <row r="2578" spans="16:18">
      <c r="P2578" s="189" t="s">
        <v>1442</v>
      </c>
      <c r="Q2578" s="63" t="s">
        <v>1524</v>
      </c>
      <c r="R2578" s="215" t="s">
        <v>447</v>
      </c>
    </row>
    <row r="2579" spans="16:18">
      <c r="P2579" s="189" t="s">
        <v>986</v>
      </c>
      <c r="Q2579" s="63" t="s">
        <v>1524</v>
      </c>
      <c r="R2579" s="215" t="s">
        <v>447</v>
      </c>
    </row>
    <row r="2580" spans="16:18">
      <c r="P2580" s="189" t="s">
        <v>397</v>
      </c>
      <c r="Q2580" s="63" t="s">
        <v>1524</v>
      </c>
      <c r="R2580" s="215" t="s">
        <v>447</v>
      </c>
    </row>
    <row r="2581" spans="16:18">
      <c r="P2581" s="189" t="s">
        <v>976</v>
      </c>
      <c r="Q2581" s="63" t="s">
        <v>1524</v>
      </c>
      <c r="R2581" s="215" t="s">
        <v>447</v>
      </c>
    </row>
    <row r="2582" spans="16:18">
      <c r="P2582" s="189" t="s">
        <v>2398</v>
      </c>
      <c r="Q2582" s="63" t="s">
        <v>1524</v>
      </c>
      <c r="R2582" s="215" t="s">
        <v>447</v>
      </c>
    </row>
    <row r="2583" spans="16:18">
      <c r="P2583" s="189" t="s">
        <v>984</v>
      </c>
      <c r="Q2583" s="63" t="s">
        <v>1524</v>
      </c>
      <c r="R2583" s="215" t="s">
        <v>447</v>
      </c>
    </row>
    <row r="2584" spans="16:18">
      <c r="P2584" s="189" t="s">
        <v>389</v>
      </c>
      <c r="Q2584" s="63" t="s">
        <v>1524</v>
      </c>
      <c r="R2584" s="215" t="s">
        <v>447</v>
      </c>
    </row>
    <row r="2585" spans="16:18">
      <c r="P2585" s="189" t="s">
        <v>979</v>
      </c>
      <c r="Q2585" s="63" t="s">
        <v>1524</v>
      </c>
      <c r="R2585" s="215" t="s">
        <v>447</v>
      </c>
    </row>
    <row r="2586" spans="16:18">
      <c r="P2586" s="189" t="s">
        <v>373</v>
      </c>
      <c r="Q2586" s="63" t="s">
        <v>1524</v>
      </c>
      <c r="R2586" s="215" t="s">
        <v>447</v>
      </c>
    </row>
    <row r="2587" spans="16:18">
      <c r="P2587" s="189" t="s">
        <v>393</v>
      </c>
      <c r="Q2587" s="63" t="s">
        <v>1524</v>
      </c>
      <c r="R2587" s="215" t="s">
        <v>447</v>
      </c>
    </row>
    <row r="2588" spans="16:18">
      <c r="P2588" s="189" t="s">
        <v>376</v>
      </c>
      <c r="Q2588" s="63" t="s">
        <v>1524</v>
      </c>
      <c r="R2588" s="215" t="s">
        <v>447</v>
      </c>
    </row>
    <row r="2589" spans="16:18">
      <c r="P2589" s="189" t="s">
        <v>985</v>
      </c>
      <c r="Q2589" s="63" t="s">
        <v>1524</v>
      </c>
      <c r="R2589" s="215" t="s">
        <v>447</v>
      </c>
    </row>
    <row r="2590" spans="16:18">
      <c r="P2590" s="189" t="s">
        <v>371</v>
      </c>
      <c r="Q2590" s="63" t="s">
        <v>1524</v>
      </c>
      <c r="R2590" s="215" t="s">
        <v>447</v>
      </c>
    </row>
    <row r="2591" spans="16:18">
      <c r="P2591" s="189" t="s">
        <v>398</v>
      </c>
      <c r="Q2591" s="63" t="s">
        <v>1524</v>
      </c>
      <c r="R2591" s="215" t="s">
        <v>447</v>
      </c>
    </row>
    <row r="2592" spans="16:18">
      <c r="P2592" s="189" t="s">
        <v>2196</v>
      </c>
      <c r="Q2592" s="63" t="s">
        <v>1524</v>
      </c>
      <c r="R2592" s="215" t="s">
        <v>447</v>
      </c>
    </row>
    <row r="2593" spans="16:18">
      <c r="P2593" t="s">
        <v>2996</v>
      </c>
      <c r="Q2593" s="7" t="s">
        <v>1524</v>
      </c>
      <c r="R2593" s="7" t="s">
        <v>447</v>
      </c>
    </row>
    <row r="2594" spans="16:18">
      <c r="P2594" t="s">
        <v>2997</v>
      </c>
      <c r="Q2594" s="7" t="s">
        <v>1524</v>
      </c>
      <c r="R2594" s="7" t="s">
        <v>447</v>
      </c>
    </row>
    <row r="2595" spans="16:18">
      <c r="P2595" t="s">
        <v>3008</v>
      </c>
      <c r="Q2595" s="7" t="s">
        <v>1524</v>
      </c>
      <c r="R2595" s="7" t="s">
        <v>447</v>
      </c>
    </row>
    <row r="2596" spans="16:18">
      <c r="P2596" s="189" t="s">
        <v>2020</v>
      </c>
      <c r="Q2596" s="63" t="s">
        <v>449</v>
      </c>
      <c r="R2596" s="215" t="s">
        <v>502</v>
      </c>
    </row>
    <row r="2597" spans="16:18">
      <c r="P2597" s="189" t="s">
        <v>1086</v>
      </c>
      <c r="Q2597" s="63" t="s">
        <v>449</v>
      </c>
      <c r="R2597" s="215" t="s">
        <v>502</v>
      </c>
    </row>
    <row r="2598" spans="16:18">
      <c r="P2598" s="189" t="s">
        <v>1828</v>
      </c>
      <c r="Q2598" s="63" t="s">
        <v>449</v>
      </c>
      <c r="R2598" s="215" t="s">
        <v>502</v>
      </c>
    </row>
    <row r="2599" spans="16:18">
      <c r="P2599" s="189" t="s">
        <v>1642</v>
      </c>
      <c r="Q2599" s="63" t="s">
        <v>449</v>
      </c>
      <c r="R2599" s="215" t="s">
        <v>502</v>
      </c>
    </row>
    <row r="2600" spans="16:18">
      <c r="P2600" s="189" t="s">
        <v>1271</v>
      </c>
      <c r="Q2600" s="63" t="s">
        <v>449</v>
      </c>
      <c r="R2600" s="215" t="s">
        <v>502</v>
      </c>
    </row>
    <row r="2601" spans="16:18">
      <c r="P2601" s="189" t="s">
        <v>1995</v>
      </c>
      <c r="Q2601" s="63" t="s">
        <v>449</v>
      </c>
      <c r="R2601" s="215" t="s">
        <v>502</v>
      </c>
    </row>
    <row r="2602" spans="16:18">
      <c r="P2602" s="189" t="s">
        <v>2588</v>
      </c>
      <c r="Q2602" s="63" t="s">
        <v>449</v>
      </c>
      <c r="R2602" s="215" t="s">
        <v>502</v>
      </c>
    </row>
    <row r="2603" spans="16:18">
      <c r="P2603" s="189" t="s">
        <v>1627</v>
      </c>
      <c r="Q2603" s="63" t="s">
        <v>449</v>
      </c>
      <c r="R2603" s="215" t="s">
        <v>502</v>
      </c>
    </row>
    <row r="2604" spans="16:18">
      <c r="P2604" s="189" t="s">
        <v>1087</v>
      </c>
      <c r="Q2604" s="63" t="s">
        <v>449</v>
      </c>
      <c r="R2604" s="215" t="s">
        <v>502</v>
      </c>
    </row>
    <row r="2605" spans="16:18">
      <c r="P2605" s="189" t="s">
        <v>2731</v>
      </c>
      <c r="Q2605" s="63" t="s">
        <v>449</v>
      </c>
      <c r="R2605" s="215" t="s">
        <v>502</v>
      </c>
    </row>
    <row r="2606" spans="16:18">
      <c r="P2606" s="189" t="s">
        <v>2374</v>
      </c>
      <c r="Q2606" s="63" t="s">
        <v>449</v>
      </c>
      <c r="R2606" s="215" t="s">
        <v>502</v>
      </c>
    </row>
    <row r="2607" spans="16:18">
      <c r="P2607" s="189" t="s">
        <v>1085</v>
      </c>
      <c r="Q2607" s="63" t="s">
        <v>449</v>
      </c>
      <c r="R2607" s="215" t="s">
        <v>502</v>
      </c>
    </row>
    <row r="2608" spans="16:18">
      <c r="P2608" s="189" t="s">
        <v>1092</v>
      </c>
      <c r="Q2608" s="63" t="s">
        <v>449</v>
      </c>
      <c r="R2608" s="215" t="s">
        <v>502</v>
      </c>
    </row>
    <row r="2609" spans="16:18">
      <c r="P2609" s="189" t="s">
        <v>1094</v>
      </c>
      <c r="Q2609" s="63" t="s">
        <v>449</v>
      </c>
      <c r="R2609" s="215" t="s">
        <v>502</v>
      </c>
    </row>
    <row r="2610" spans="16:18">
      <c r="P2610" s="189" t="s">
        <v>2031</v>
      </c>
      <c r="Q2610" s="63" t="s">
        <v>449</v>
      </c>
      <c r="R2610" s="215" t="s">
        <v>502</v>
      </c>
    </row>
    <row r="2611" spans="16:18">
      <c r="P2611" s="189" t="s">
        <v>1093</v>
      </c>
      <c r="Q2611" s="63" t="s">
        <v>449</v>
      </c>
      <c r="R2611" s="215" t="s">
        <v>502</v>
      </c>
    </row>
    <row r="2612" spans="16:18">
      <c r="P2612" s="189" t="s">
        <v>1096</v>
      </c>
      <c r="Q2612" s="63" t="s">
        <v>449</v>
      </c>
      <c r="R2612" s="215" t="s">
        <v>502</v>
      </c>
    </row>
    <row r="2613" spans="16:18">
      <c r="P2613" s="189" t="s">
        <v>1197</v>
      </c>
      <c r="Q2613" s="63" t="s">
        <v>449</v>
      </c>
      <c r="R2613" s="215" t="s">
        <v>502</v>
      </c>
    </row>
    <row r="2614" spans="16:18">
      <c r="P2614" s="189" t="s">
        <v>1095</v>
      </c>
      <c r="Q2614" s="63" t="s">
        <v>449</v>
      </c>
      <c r="R2614" s="215" t="s">
        <v>502</v>
      </c>
    </row>
    <row r="2615" spans="16:18">
      <c r="P2615" s="189" t="s">
        <v>1082</v>
      </c>
      <c r="Q2615" s="63" t="s">
        <v>449</v>
      </c>
      <c r="R2615" s="215" t="s">
        <v>502</v>
      </c>
    </row>
    <row r="2616" spans="16:18">
      <c r="P2616" s="189" t="s">
        <v>1083</v>
      </c>
      <c r="Q2616" s="63" t="s">
        <v>449</v>
      </c>
      <c r="R2616" s="215" t="s">
        <v>502</v>
      </c>
    </row>
    <row r="2617" spans="16:18">
      <c r="P2617" s="189" t="s">
        <v>1090</v>
      </c>
      <c r="Q2617" s="63" t="s">
        <v>449</v>
      </c>
      <c r="R2617" s="215" t="s">
        <v>502</v>
      </c>
    </row>
    <row r="2618" spans="16:18">
      <c r="P2618" s="189" t="s">
        <v>1088</v>
      </c>
      <c r="Q2618" s="63" t="s">
        <v>449</v>
      </c>
      <c r="R2618" s="215" t="s">
        <v>502</v>
      </c>
    </row>
    <row r="2619" spans="16:18">
      <c r="P2619" s="189" t="s">
        <v>1084</v>
      </c>
      <c r="Q2619" s="63" t="s">
        <v>449</v>
      </c>
      <c r="R2619" s="215" t="s">
        <v>502</v>
      </c>
    </row>
    <row r="2620" spans="16:18">
      <c r="P2620" s="189" t="s">
        <v>1091</v>
      </c>
      <c r="Q2620" s="63" t="s">
        <v>449</v>
      </c>
      <c r="R2620" s="215" t="s">
        <v>502</v>
      </c>
    </row>
    <row r="2621" spans="16:18">
      <c r="P2621" s="189" t="s">
        <v>1298</v>
      </c>
      <c r="Q2621" s="63" t="s">
        <v>449</v>
      </c>
      <c r="R2621" s="215" t="s">
        <v>502</v>
      </c>
    </row>
    <row r="2622" spans="16:18">
      <c r="P2622" s="189" t="s">
        <v>1089</v>
      </c>
      <c r="Q2622" s="63" t="s">
        <v>449</v>
      </c>
      <c r="R2622" s="215" t="s">
        <v>502</v>
      </c>
    </row>
    <row r="2623" spans="16:18">
      <c r="P2623" s="189" t="s">
        <v>2087</v>
      </c>
      <c r="Q2623" s="63" t="s">
        <v>449</v>
      </c>
      <c r="R2623" s="215" t="s">
        <v>502</v>
      </c>
    </row>
    <row r="2624" spans="16:18">
      <c r="P2624" s="189" t="s">
        <v>2088</v>
      </c>
      <c r="Q2624" s="63" t="s">
        <v>449</v>
      </c>
      <c r="R2624" s="215" t="s">
        <v>505</v>
      </c>
    </row>
    <row r="2625" spans="16:18">
      <c r="P2625" s="189" t="s">
        <v>1107</v>
      </c>
      <c r="Q2625" s="63" t="s">
        <v>449</v>
      </c>
      <c r="R2625" s="215" t="s">
        <v>505</v>
      </c>
    </row>
    <row r="2626" spans="16:18">
      <c r="P2626" s="189" t="s">
        <v>1101</v>
      </c>
      <c r="Q2626" s="63" t="s">
        <v>449</v>
      </c>
      <c r="R2626" s="215" t="s">
        <v>505</v>
      </c>
    </row>
    <row r="2627" spans="16:18">
      <c r="P2627" s="189" t="s">
        <v>2857</v>
      </c>
      <c r="Q2627" s="63" t="s">
        <v>449</v>
      </c>
      <c r="R2627" s="215" t="s">
        <v>505</v>
      </c>
    </row>
    <row r="2628" spans="16:18">
      <c r="P2628" s="189" t="s">
        <v>1264</v>
      </c>
      <c r="Q2628" s="63" t="s">
        <v>449</v>
      </c>
      <c r="R2628" s="215" t="s">
        <v>505</v>
      </c>
    </row>
    <row r="2629" spans="16:18">
      <c r="P2629" s="189" t="s">
        <v>1111</v>
      </c>
      <c r="Q2629" s="63" t="s">
        <v>449</v>
      </c>
      <c r="R2629" s="215" t="s">
        <v>505</v>
      </c>
    </row>
    <row r="2630" spans="16:18">
      <c r="P2630" s="189" t="s">
        <v>2586</v>
      </c>
      <c r="Q2630" s="63" t="s">
        <v>449</v>
      </c>
      <c r="R2630" s="215" t="s">
        <v>505</v>
      </c>
    </row>
    <row r="2631" spans="16:18">
      <c r="P2631" s="189" t="s">
        <v>2405</v>
      </c>
      <c r="Q2631" s="63" t="s">
        <v>449</v>
      </c>
      <c r="R2631" s="215" t="s">
        <v>505</v>
      </c>
    </row>
    <row r="2632" spans="16:18">
      <c r="P2632" s="189" t="s">
        <v>1102</v>
      </c>
      <c r="Q2632" s="63" t="s">
        <v>449</v>
      </c>
      <c r="R2632" s="215" t="s">
        <v>505</v>
      </c>
    </row>
    <row r="2633" spans="16:18">
      <c r="P2633" s="189" t="s">
        <v>2727</v>
      </c>
      <c r="Q2633" s="63" t="s">
        <v>449</v>
      </c>
      <c r="R2633" s="215" t="s">
        <v>505</v>
      </c>
    </row>
    <row r="2634" spans="16:18">
      <c r="P2634" s="189" t="s">
        <v>1103</v>
      </c>
      <c r="Q2634" s="63" t="s">
        <v>449</v>
      </c>
      <c r="R2634" s="215" t="s">
        <v>505</v>
      </c>
    </row>
    <row r="2635" spans="16:18">
      <c r="P2635" s="189" t="s">
        <v>1100</v>
      </c>
      <c r="Q2635" s="63" t="s">
        <v>449</v>
      </c>
      <c r="R2635" s="215" t="s">
        <v>505</v>
      </c>
    </row>
    <row r="2636" spans="16:18">
      <c r="P2636" s="189" t="s">
        <v>2726</v>
      </c>
      <c r="Q2636" s="63" t="s">
        <v>449</v>
      </c>
      <c r="R2636" s="215" t="s">
        <v>505</v>
      </c>
    </row>
    <row r="2637" spans="16:18">
      <c r="P2637" s="189" t="s">
        <v>1104</v>
      </c>
      <c r="Q2637" s="63" t="s">
        <v>449</v>
      </c>
      <c r="R2637" s="215" t="s">
        <v>505</v>
      </c>
    </row>
    <row r="2638" spans="16:18">
      <c r="P2638" s="189" t="s">
        <v>2725</v>
      </c>
      <c r="Q2638" s="63" t="s">
        <v>449</v>
      </c>
      <c r="R2638" s="215" t="s">
        <v>505</v>
      </c>
    </row>
    <row r="2639" spans="16:18">
      <c r="P2639" s="189" t="s">
        <v>1110</v>
      </c>
      <c r="Q2639" s="63" t="s">
        <v>449</v>
      </c>
      <c r="R2639" s="215" t="s">
        <v>505</v>
      </c>
    </row>
    <row r="2640" spans="16:18">
      <c r="P2640" s="189" t="s">
        <v>1097</v>
      </c>
      <c r="Q2640" s="63" t="s">
        <v>449</v>
      </c>
      <c r="R2640" s="215" t="s">
        <v>505</v>
      </c>
    </row>
    <row r="2641" spans="16:18">
      <c r="P2641" s="189" t="s">
        <v>1098</v>
      </c>
      <c r="Q2641" s="63" t="s">
        <v>449</v>
      </c>
      <c r="R2641" s="215" t="s">
        <v>505</v>
      </c>
    </row>
    <row r="2642" spans="16:18">
      <c r="P2642" s="189" t="s">
        <v>1108</v>
      </c>
      <c r="Q2642" s="63" t="s">
        <v>449</v>
      </c>
      <c r="R2642" s="215" t="s">
        <v>505</v>
      </c>
    </row>
    <row r="2643" spans="16:18">
      <c r="P2643" s="189" t="s">
        <v>1105</v>
      </c>
      <c r="Q2643" s="63" t="s">
        <v>449</v>
      </c>
      <c r="R2643" s="215" t="s">
        <v>505</v>
      </c>
    </row>
    <row r="2644" spans="16:18">
      <c r="P2644" s="189" t="s">
        <v>1099</v>
      </c>
      <c r="Q2644" s="63" t="s">
        <v>449</v>
      </c>
      <c r="R2644" s="215" t="s">
        <v>505</v>
      </c>
    </row>
    <row r="2645" spans="16:18">
      <c r="P2645" s="189" t="s">
        <v>2001</v>
      </c>
      <c r="Q2645" s="63" t="s">
        <v>449</v>
      </c>
      <c r="R2645" s="215" t="s">
        <v>505</v>
      </c>
    </row>
    <row r="2646" spans="16:18">
      <c r="P2646" s="189" t="s">
        <v>1109</v>
      </c>
      <c r="Q2646" s="63" t="s">
        <v>449</v>
      </c>
      <c r="R2646" s="215" t="s">
        <v>505</v>
      </c>
    </row>
    <row r="2647" spans="16:18">
      <c r="P2647" s="189" t="s">
        <v>1106</v>
      </c>
      <c r="Q2647" s="63" t="s">
        <v>449</v>
      </c>
      <c r="R2647" s="215" t="s">
        <v>505</v>
      </c>
    </row>
    <row r="2648" spans="16:18">
      <c r="P2648" t="s">
        <v>3018</v>
      </c>
      <c r="Q2648" s="7" t="s">
        <v>449</v>
      </c>
      <c r="R2648" s="215" t="s">
        <v>505</v>
      </c>
    </row>
    <row r="2649" spans="16:18">
      <c r="P2649" t="s">
        <v>3068</v>
      </c>
      <c r="Q2649" s="65" t="s">
        <v>449</v>
      </c>
      <c r="R2649" s="65" t="s">
        <v>505</v>
      </c>
    </row>
    <row r="2650" spans="16:18">
      <c r="P2650" s="189" t="s">
        <v>1636</v>
      </c>
      <c r="Q2650" s="63" t="s">
        <v>1524</v>
      </c>
      <c r="R2650" s="215" t="s">
        <v>1913</v>
      </c>
    </row>
    <row r="2651" spans="16:18">
      <c r="P2651" s="189" t="s">
        <v>1487</v>
      </c>
      <c r="Q2651" s="63" t="s">
        <v>1524</v>
      </c>
      <c r="R2651" s="215" t="s">
        <v>1913</v>
      </c>
    </row>
    <row r="2652" spans="16:18">
      <c r="P2652" s="189" t="s">
        <v>1291</v>
      </c>
      <c r="Q2652" s="63" t="s">
        <v>1524</v>
      </c>
      <c r="R2652" s="215" t="s">
        <v>1913</v>
      </c>
    </row>
    <row r="2653" spans="16:18">
      <c r="P2653" s="189" t="s">
        <v>973</v>
      </c>
      <c r="Q2653" s="63" t="s">
        <v>1524</v>
      </c>
      <c r="R2653" s="215" t="s">
        <v>1913</v>
      </c>
    </row>
    <row r="2654" spans="16:18">
      <c r="P2654" s="189" t="s">
        <v>968</v>
      </c>
      <c r="Q2654" s="63" t="s">
        <v>1524</v>
      </c>
      <c r="R2654" s="215" t="s">
        <v>1913</v>
      </c>
    </row>
    <row r="2655" spans="16:18">
      <c r="P2655" s="189" t="s">
        <v>2724</v>
      </c>
      <c r="Q2655" s="63" t="s">
        <v>1524</v>
      </c>
      <c r="R2655" s="215" t="s">
        <v>1913</v>
      </c>
    </row>
    <row r="2656" spans="16:18">
      <c r="P2656" s="189" t="s">
        <v>971</v>
      </c>
      <c r="Q2656" s="63" t="s">
        <v>1524</v>
      </c>
      <c r="R2656" s="215" t="s">
        <v>1913</v>
      </c>
    </row>
    <row r="2657" spans="16:18">
      <c r="P2657" s="189" t="s">
        <v>2386</v>
      </c>
      <c r="Q2657" s="63" t="s">
        <v>1524</v>
      </c>
      <c r="R2657" s="215" t="s">
        <v>1913</v>
      </c>
    </row>
    <row r="2658" spans="16:18">
      <c r="P2658" s="189" t="s">
        <v>1545</v>
      </c>
      <c r="Q2658" s="63" t="s">
        <v>1524</v>
      </c>
      <c r="R2658" s="215" t="s">
        <v>1913</v>
      </c>
    </row>
    <row r="2659" spans="16:18">
      <c r="P2659" s="189" t="s">
        <v>2592</v>
      </c>
      <c r="Q2659" s="63" t="s">
        <v>1524</v>
      </c>
      <c r="R2659" s="215" t="s">
        <v>1913</v>
      </c>
    </row>
    <row r="2660" spans="16:18">
      <c r="P2660" s="189" t="s">
        <v>1546</v>
      </c>
      <c r="Q2660" s="63" t="s">
        <v>1524</v>
      </c>
      <c r="R2660" s="215" t="s">
        <v>1913</v>
      </c>
    </row>
    <row r="2661" spans="16:18">
      <c r="P2661" s="189" t="s">
        <v>965</v>
      </c>
      <c r="Q2661" s="63" t="s">
        <v>1524</v>
      </c>
      <c r="R2661" s="215" t="s">
        <v>1913</v>
      </c>
    </row>
    <row r="2662" spans="16:18">
      <c r="P2662" s="189" t="s">
        <v>2864</v>
      </c>
      <c r="Q2662" s="63" t="s">
        <v>1524</v>
      </c>
      <c r="R2662" s="215" t="s">
        <v>1913</v>
      </c>
    </row>
    <row r="2663" spans="16:18">
      <c r="P2663" s="189" t="s">
        <v>2595</v>
      </c>
      <c r="Q2663" s="63" t="s">
        <v>1524</v>
      </c>
      <c r="R2663" s="215" t="s">
        <v>1913</v>
      </c>
    </row>
    <row r="2664" spans="16:18">
      <c r="P2664" s="189" t="s">
        <v>959</v>
      </c>
      <c r="Q2664" s="63" t="s">
        <v>1524</v>
      </c>
      <c r="R2664" s="215" t="s">
        <v>1913</v>
      </c>
    </row>
    <row r="2665" spans="16:18">
      <c r="P2665" s="189" t="s">
        <v>2289</v>
      </c>
      <c r="Q2665" s="63" t="s">
        <v>1524</v>
      </c>
      <c r="R2665" s="215" t="s">
        <v>1913</v>
      </c>
    </row>
    <row r="2666" spans="16:18">
      <c r="P2666" s="189" t="s">
        <v>1417</v>
      </c>
      <c r="Q2666" s="63" t="s">
        <v>1524</v>
      </c>
      <c r="R2666" s="215" t="s">
        <v>1913</v>
      </c>
    </row>
    <row r="2667" spans="16:18">
      <c r="P2667" s="189" t="s">
        <v>1236</v>
      </c>
      <c r="Q2667" s="63" t="s">
        <v>1524</v>
      </c>
      <c r="R2667" s="215" t="s">
        <v>1913</v>
      </c>
    </row>
    <row r="2668" spans="16:18">
      <c r="P2668" s="189" t="s">
        <v>1990</v>
      </c>
      <c r="Q2668" s="63" t="s">
        <v>1524</v>
      </c>
      <c r="R2668" s="215" t="s">
        <v>1913</v>
      </c>
    </row>
    <row r="2669" spans="16:18">
      <c r="P2669" s="189" t="s">
        <v>2852</v>
      </c>
      <c r="Q2669" s="63" t="s">
        <v>1524</v>
      </c>
      <c r="R2669" s="215" t="s">
        <v>1913</v>
      </c>
    </row>
    <row r="2670" spans="16:18">
      <c r="P2670" s="189" t="s">
        <v>2593</v>
      </c>
      <c r="Q2670" s="63" t="s">
        <v>1524</v>
      </c>
      <c r="R2670" s="215" t="s">
        <v>1913</v>
      </c>
    </row>
    <row r="2671" spans="16:18">
      <c r="P2671" s="189" t="s">
        <v>960</v>
      </c>
      <c r="Q2671" s="63" t="s">
        <v>1524</v>
      </c>
      <c r="R2671" s="215" t="s">
        <v>1913</v>
      </c>
    </row>
    <row r="2672" spans="16:18">
      <c r="P2672" s="189" t="s">
        <v>1452</v>
      </c>
      <c r="Q2672" s="63" t="s">
        <v>1524</v>
      </c>
      <c r="R2672" s="215" t="s">
        <v>1913</v>
      </c>
    </row>
    <row r="2673" spans="16:18">
      <c r="P2673" s="189" t="s">
        <v>961</v>
      </c>
      <c r="Q2673" s="63" t="s">
        <v>1524</v>
      </c>
      <c r="R2673" s="215" t="s">
        <v>1913</v>
      </c>
    </row>
    <row r="2674" spans="16:18">
      <c r="P2674" s="189" t="s">
        <v>970</v>
      </c>
      <c r="Q2674" s="63" t="s">
        <v>1524</v>
      </c>
      <c r="R2674" s="215" t="s">
        <v>1913</v>
      </c>
    </row>
    <row r="2675" spans="16:18">
      <c r="P2675" s="189" t="s">
        <v>1453</v>
      </c>
      <c r="Q2675" s="63" t="s">
        <v>1524</v>
      </c>
      <c r="R2675" s="215" t="s">
        <v>1913</v>
      </c>
    </row>
    <row r="2676" spans="16:18">
      <c r="P2676" s="189" t="s">
        <v>958</v>
      </c>
      <c r="Q2676" s="63" t="s">
        <v>1524</v>
      </c>
      <c r="R2676" s="215" t="s">
        <v>1913</v>
      </c>
    </row>
    <row r="2677" spans="16:18">
      <c r="P2677" s="189" t="s">
        <v>1461</v>
      </c>
      <c r="Q2677" s="63" t="s">
        <v>1524</v>
      </c>
      <c r="R2677" s="215" t="s">
        <v>1913</v>
      </c>
    </row>
    <row r="2678" spans="16:18">
      <c r="P2678" s="189" t="s">
        <v>962</v>
      </c>
      <c r="Q2678" s="63" t="s">
        <v>1524</v>
      </c>
      <c r="R2678" s="215" t="s">
        <v>1913</v>
      </c>
    </row>
    <row r="2679" spans="16:18">
      <c r="P2679" s="189" t="s">
        <v>954</v>
      </c>
      <c r="Q2679" s="63" t="s">
        <v>1524</v>
      </c>
      <c r="R2679" s="215" t="s">
        <v>1913</v>
      </c>
    </row>
    <row r="2680" spans="16:18">
      <c r="P2680" s="189" t="s">
        <v>1519</v>
      </c>
      <c r="Q2680" s="63" t="s">
        <v>1524</v>
      </c>
      <c r="R2680" s="215" t="s">
        <v>1913</v>
      </c>
    </row>
    <row r="2681" spans="16:18">
      <c r="P2681" s="189" t="s">
        <v>1544</v>
      </c>
      <c r="Q2681" s="63" t="s">
        <v>1524</v>
      </c>
      <c r="R2681" s="215" t="s">
        <v>1913</v>
      </c>
    </row>
    <row r="2682" spans="16:18">
      <c r="P2682" s="189" t="s">
        <v>2392</v>
      </c>
      <c r="Q2682" s="63" t="s">
        <v>1524</v>
      </c>
      <c r="R2682" s="215" t="s">
        <v>1913</v>
      </c>
    </row>
    <row r="2683" spans="16:18">
      <c r="P2683" s="189" t="s">
        <v>953</v>
      </c>
      <c r="Q2683" s="63" t="s">
        <v>1524</v>
      </c>
      <c r="R2683" s="215" t="s">
        <v>1913</v>
      </c>
    </row>
    <row r="2684" spans="16:18">
      <c r="P2684" s="189" t="s">
        <v>956</v>
      </c>
      <c r="Q2684" s="63" t="s">
        <v>1524</v>
      </c>
      <c r="R2684" s="215" t="s">
        <v>1913</v>
      </c>
    </row>
    <row r="2685" spans="16:18">
      <c r="P2685" s="189" t="s">
        <v>1441</v>
      </c>
      <c r="Q2685" s="63" t="s">
        <v>1524</v>
      </c>
      <c r="R2685" s="215" t="s">
        <v>1913</v>
      </c>
    </row>
    <row r="2686" spans="16:18">
      <c r="P2686" s="189" t="s">
        <v>966</v>
      </c>
      <c r="Q2686" s="63" t="s">
        <v>1524</v>
      </c>
      <c r="R2686" s="215" t="s">
        <v>1913</v>
      </c>
    </row>
    <row r="2687" spans="16:18">
      <c r="P2687" s="189" t="s">
        <v>955</v>
      </c>
      <c r="Q2687" s="63" t="s">
        <v>1524</v>
      </c>
      <c r="R2687" s="215" t="s">
        <v>1913</v>
      </c>
    </row>
    <row r="2688" spans="16:18">
      <c r="P2688" s="189" t="s">
        <v>963</v>
      </c>
      <c r="Q2688" s="63" t="s">
        <v>1524</v>
      </c>
      <c r="R2688" s="215" t="s">
        <v>1913</v>
      </c>
    </row>
    <row r="2689" spans="16:18">
      <c r="P2689" s="189" t="s">
        <v>957</v>
      </c>
      <c r="Q2689" s="63" t="s">
        <v>1524</v>
      </c>
      <c r="R2689" s="215" t="s">
        <v>1913</v>
      </c>
    </row>
    <row r="2690" spans="16:18">
      <c r="P2690" s="189" t="s">
        <v>1967</v>
      </c>
      <c r="Q2690" s="63" t="s">
        <v>1524</v>
      </c>
      <c r="R2690" s="215" t="s">
        <v>1913</v>
      </c>
    </row>
    <row r="2691" spans="16:18">
      <c r="P2691" s="189" t="s">
        <v>2594</v>
      </c>
      <c r="Q2691" s="63" t="s">
        <v>1524</v>
      </c>
      <c r="R2691" s="215" t="s">
        <v>1913</v>
      </c>
    </row>
    <row r="2692" spans="16:18">
      <c r="P2692" s="189" t="s">
        <v>1406</v>
      </c>
      <c r="Q2692" s="63" t="s">
        <v>1524</v>
      </c>
      <c r="R2692" s="215" t="s">
        <v>1913</v>
      </c>
    </row>
    <row r="2693" spans="16:18">
      <c r="P2693" s="189" t="s">
        <v>1345</v>
      </c>
      <c r="Q2693" s="63" t="s">
        <v>1524</v>
      </c>
      <c r="R2693" s="215" t="s">
        <v>1913</v>
      </c>
    </row>
    <row r="2694" spans="16:18">
      <c r="P2694" s="189" t="s">
        <v>969</v>
      </c>
      <c r="Q2694" s="63" t="s">
        <v>1524</v>
      </c>
      <c r="R2694" s="215" t="s">
        <v>1913</v>
      </c>
    </row>
    <row r="2695" spans="16:18">
      <c r="P2695" s="189" t="s">
        <v>1859</v>
      </c>
      <c r="Q2695" s="63" t="s">
        <v>1524</v>
      </c>
      <c r="R2695" s="215" t="s">
        <v>1913</v>
      </c>
    </row>
    <row r="2696" spans="16:18">
      <c r="P2696" s="189" t="s">
        <v>972</v>
      </c>
      <c r="Q2696" s="63" t="s">
        <v>1524</v>
      </c>
      <c r="R2696" s="215" t="s">
        <v>1913</v>
      </c>
    </row>
    <row r="2697" spans="16:18">
      <c r="P2697" s="189" t="s">
        <v>964</v>
      </c>
      <c r="Q2697" s="63" t="s">
        <v>1524</v>
      </c>
      <c r="R2697" s="215" t="s">
        <v>1913</v>
      </c>
    </row>
    <row r="2698" spans="16:18">
      <c r="P2698" s="189" t="s">
        <v>967</v>
      </c>
      <c r="Q2698" s="63" t="s">
        <v>1524</v>
      </c>
      <c r="R2698" s="215" t="s">
        <v>1913</v>
      </c>
    </row>
    <row r="2699" spans="16:18">
      <c r="P2699" t="s">
        <v>3005</v>
      </c>
      <c r="Q2699" s="7" t="s">
        <v>1524</v>
      </c>
      <c r="R2699" s="215" t="s">
        <v>1913</v>
      </c>
    </row>
    <row r="2700" spans="16:18">
      <c r="P2700" t="s">
        <v>3006</v>
      </c>
      <c r="Q2700" s="7" t="s">
        <v>1524</v>
      </c>
      <c r="R2700" s="215" t="s">
        <v>1913</v>
      </c>
    </row>
    <row r="2701" spans="16:18">
      <c r="P2701" t="s">
        <v>3017</v>
      </c>
      <c r="Q2701" s="7" t="s">
        <v>1524</v>
      </c>
      <c r="R2701" s="215" t="s">
        <v>1913</v>
      </c>
    </row>
    <row r="2702" spans="16:18">
      <c r="P2702" s="189" t="s">
        <v>1728</v>
      </c>
      <c r="Q2702" s="63" t="s">
        <v>23</v>
      </c>
      <c r="R2702" s="215" t="s">
        <v>438</v>
      </c>
    </row>
    <row r="2703" spans="16:18">
      <c r="P2703" s="189" t="s">
        <v>205</v>
      </c>
      <c r="Q2703" s="63" t="s">
        <v>23</v>
      </c>
      <c r="R2703" s="215" t="s">
        <v>438</v>
      </c>
    </row>
    <row r="2704" spans="16:18">
      <c r="P2704" s="189" t="s">
        <v>2880</v>
      </c>
      <c r="Q2704" s="63" t="s">
        <v>23</v>
      </c>
      <c r="R2704" s="215" t="s">
        <v>438</v>
      </c>
    </row>
    <row r="2705" spans="16:18">
      <c r="P2705" s="189" t="s">
        <v>1306</v>
      </c>
      <c r="Q2705" s="63" t="s">
        <v>23</v>
      </c>
      <c r="R2705" s="215" t="s">
        <v>438</v>
      </c>
    </row>
    <row r="2706" spans="16:18">
      <c r="P2706" s="189" t="s">
        <v>2406</v>
      </c>
      <c r="Q2706" s="63" t="s">
        <v>23</v>
      </c>
      <c r="R2706" s="215" t="s">
        <v>438</v>
      </c>
    </row>
    <row r="2707" spans="16:18">
      <c r="P2707" s="189" t="s">
        <v>1716</v>
      </c>
      <c r="Q2707" s="63" t="s">
        <v>23</v>
      </c>
      <c r="R2707" s="215" t="s">
        <v>438</v>
      </c>
    </row>
    <row r="2708" spans="16:18">
      <c r="P2708" s="189" t="s">
        <v>2578</v>
      </c>
      <c r="Q2708" s="63" t="s">
        <v>23</v>
      </c>
      <c r="R2708" s="215" t="s">
        <v>438</v>
      </c>
    </row>
    <row r="2709" spans="16:18">
      <c r="P2709" s="189" t="s">
        <v>1307</v>
      </c>
      <c r="Q2709" s="63" t="s">
        <v>23</v>
      </c>
      <c r="R2709" s="215" t="s">
        <v>438</v>
      </c>
    </row>
    <row r="2710" spans="16:18">
      <c r="P2710" s="189" t="s">
        <v>200</v>
      </c>
      <c r="Q2710" s="63" t="s">
        <v>23</v>
      </c>
      <c r="R2710" s="215" t="s">
        <v>438</v>
      </c>
    </row>
    <row r="2711" spans="16:18">
      <c r="P2711" s="189" t="s">
        <v>1724</v>
      </c>
      <c r="Q2711" s="63" t="s">
        <v>23</v>
      </c>
      <c r="R2711" s="215" t="s">
        <v>438</v>
      </c>
    </row>
    <row r="2712" spans="16:18">
      <c r="P2712" s="189" t="s">
        <v>201</v>
      </c>
      <c r="Q2712" s="63" t="s">
        <v>23</v>
      </c>
      <c r="R2712" s="215" t="s">
        <v>438</v>
      </c>
    </row>
    <row r="2713" spans="16:18">
      <c r="P2713" s="189" t="s">
        <v>732</v>
      </c>
      <c r="Q2713" s="63" t="s">
        <v>23</v>
      </c>
      <c r="R2713" s="215" t="s">
        <v>438</v>
      </c>
    </row>
    <row r="2714" spans="16:18">
      <c r="P2714" s="189" t="s">
        <v>2617</v>
      </c>
      <c r="Q2714" s="63" t="s">
        <v>23</v>
      </c>
      <c r="R2714" s="215" t="s">
        <v>438</v>
      </c>
    </row>
    <row r="2715" spans="16:18">
      <c r="P2715" s="189" t="s">
        <v>728</v>
      </c>
      <c r="Q2715" s="63" t="s">
        <v>23</v>
      </c>
      <c r="R2715" s="215" t="s">
        <v>438</v>
      </c>
    </row>
    <row r="2716" spans="16:18">
      <c r="P2716" s="189" t="s">
        <v>203</v>
      </c>
      <c r="Q2716" s="63" t="s">
        <v>23</v>
      </c>
      <c r="R2716" s="215" t="s">
        <v>438</v>
      </c>
    </row>
    <row r="2717" spans="16:18">
      <c r="P2717" s="189" t="s">
        <v>198</v>
      </c>
      <c r="Q2717" s="63" t="s">
        <v>23</v>
      </c>
      <c r="R2717" s="215" t="s">
        <v>438</v>
      </c>
    </row>
    <row r="2718" spans="16:18">
      <c r="P2718" s="189" t="s">
        <v>2407</v>
      </c>
      <c r="Q2718" s="63" t="s">
        <v>23</v>
      </c>
      <c r="R2718" s="215" t="s">
        <v>438</v>
      </c>
    </row>
    <row r="2719" spans="16:18">
      <c r="P2719" s="189" t="s">
        <v>725</v>
      </c>
      <c r="Q2719" s="63" t="s">
        <v>23</v>
      </c>
      <c r="R2719" s="215" t="s">
        <v>438</v>
      </c>
    </row>
    <row r="2720" spans="16:18">
      <c r="P2720" s="189" t="s">
        <v>726</v>
      </c>
      <c r="Q2720" s="63" t="s">
        <v>23</v>
      </c>
      <c r="R2720" s="215" t="s">
        <v>438</v>
      </c>
    </row>
    <row r="2721" spans="16:18">
      <c r="P2721" s="189" t="s">
        <v>1870</v>
      </c>
      <c r="Q2721" s="63" t="s">
        <v>23</v>
      </c>
      <c r="R2721" s="215" t="s">
        <v>438</v>
      </c>
    </row>
    <row r="2722" spans="16:18">
      <c r="P2722" s="189" t="s">
        <v>731</v>
      </c>
      <c r="Q2722" s="63" t="s">
        <v>23</v>
      </c>
      <c r="R2722" s="215" t="s">
        <v>438</v>
      </c>
    </row>
    <row r="2723" spans="16:18">
      <c r="P2723" s="189" t="s">
        <v>729</v>
      </c>
      <c r="Q2723" s="63" t="s">
        <v>23</v>
      </c>
      <c r="R2723" s="215" t="s">
        <v>438</v>
      </c>
    </row>
    <row r="2724" spans="16:18">
      <c r="P2724" s="189" t="s">
        <v>202</v>
      </c>
      <c r="Q2724" s="63" t="s">
        <v>23</v>
      </c>
      <c r="R2724" s="215" t="s">
        <v>438</v>
      </c>
    </row>
    <row r="2725" spans="16:18">
      <c r="P2725" s="189" t="s">
        <v>727</v>
      </c>
      <c r="Q2725" s="63" t="s">
        <v>23</v>
      </c>
      <c r="R2725" s="215" t="s">
        <v>438</v>
      </c>
    </row>
    <row r="2726" spans="16:18">
      <c r="P2726" s="189" t="s">
        <v>204</v>
      </c>
      <c r="Q2726" s="63" t="s">
        <v>23</v>
      </c>
      <c r="R2726" s="215" t="s">
        <v>438</v>
      </c>
    </row>
    <row r="2727" spans="16:18">
      <c r="P2727" s="189" t="s">
        <v>199</v>
      </c>
      <c r="Q2727" s="63" t="s">
        <v>23</v>
      </c>
      <c r="R2727" s="215" t="s">
        <v>438</v>
      </c>
    </row>
    <row r="2728" spans="16:18">
      <c r="P2728" s="189" t="s">
        <v>730</v>
      </c>
      <c r="Q2728" s="63" t="s">
        <v>23</v>
      </c>
      <c r="R2728" s="215" t="s">
        <v>438</v>
      </c>
    </row>
    <row r="2729" spans="16:18">
      <c r="P2729" s="189" t="s">
        <v>849</v>
      </c>
      <c r="Q2729" s="63" t="s">
        <v>47</v>
      </c>
      <c r="R2729" s="215" t="s">
        <v>443</v>
      </c>
    </row>
    <row r="2730" spans="16:18">
      <c r="P2730" s="189" t="s">
        <v>844</v>
      </c>
      <c r="Q2730" s="63" t="s">
        <v>47</v>
      </c>
      <c r="R2730" s="215" t="s">
        <v>443</v>
      </c>
    </row>
    <row r="2731" spans="16:18">
      <c r="P2731" s="189" t="s">
        <v>2320</v>
      </c>
      <c r="Q2731" s="63" t="s">
        <v>47</v>
      </c>
      <c r="R2731" s="215" t="s">
        <v>443</v>
      </c>
    </row>
    <row r="2732" spans="16:18">
      <c r="P2732" s="189" t="s">
        <v>1267</v>
      </c>
      <c r="Q2732" s="63" t="s">
        <v>47</v>
      </c>
      <c r="R2732" s="215" t="s">
        <v>443</v>
      </c>
    </row>
    <row r="2733" spans="16:18">
      <c r="P2733" s="189" t="s">
        <v>850</v>
      </c>
      <c r="Q2733" s="63" t="s">
        <v>47</v>
      </c>
      <c r="R2733" s="215" t="s">
        <v>443</v>
      </c>
    </row>
    <row r="2734" spans="16:18">
      <c r="P2734" s="189" t="s">
        <v>2913</v>
      </c>
      <c r="Q2734" s="63" t="s">
        <v>47</v>
      </c>
      <c r="R2734" s="215" t="s">
        <v>443</v>
      </c>
    </row>
    <row r="2735" spans="16:18">
      <c r="P2735" s="189" t="s">
        <v>1247</v>
      </c>
      <c r="Q2735" s="63" t="s">
        <v>47</v>
      </c>
      <c r="R2735" s="215" t="s">
        <v>443</v>
      </c>
    </row>
    <row r="2736" spans="16:18">
      <c r="P2736" s="189" t="s">
        <v>848</v>
      </c>
      <c r="Q2736" s="63" t="s">
        <v>47</v>
      </c>
      <c r="R2736" s="215" t="s">
        <v>443</v>
      </c>
    </row>
    <row r="2737" spans="16:18">
      <c r="P2737" s="189" t="s">
        <v>2234</v>
      </c>
      <c r="Q2737" s="63" t="s">
        <v>47</v>
      </c>
      <c r="R2737" s="215" t="s">
        <v>443</v>
      </c>
    </row>
    <row r="2738" spans="16:18">
      <c r="P2738" s="189" t="s">
        <v>2403</v>
      </c>
      <c r="Q2738" s="63" t="s">
        <v>47</v>
      </c>
      <c r="R2738" s="215" t="s">
        <v>443</v>
      </c>
    </row>
    <row r="2739" spans="16:18">
      <c r="P2739" s="189" t="s">
        <v>1420</v>
      </c>
      <c r="Q2739" s="63" t="s">
        <v>47</v>
      </c>
      <c r="R2739" s="215" t="s">
        <v>443</v>
      </c>
    </row>
    <row r="2740" spans="16:18">
      <c r="P2740" s="189" t="s">
        <v>1748</v>
      </c>
      <c r="Q2740" s="63" t="s">
        <v>47</v>
      </c>
      <c r="R2740" s="215" t="s">
        <v>443</v>
      </c>
    </row>
    <row r="2741" spans="16:18">
      <c r="P2741" s="189" t="s">
        <v>2912</v>
      </c>
      <c r="Q2741" s="63" t="s">
        <v>47</v>
      </c>
      <c r="R2741" s="215" t="s">
        <v>443</v>
      </c>
    </row>
    <row r="2742" spans="16:18">
      <c r="P2742" s="189" t="s">
        <v>1279</v>
      </c>
      <c r="Q2742" s="63" t="s">
        <v>47</v>
      </c>
      <c r="R2742" s="215" t="s">
        <v>443</v>
      </c>
    </row>
    <row r="2743" spans="16:18">
      <c r="P2743" s="189" t="s">
        <v>1275</v>
      </c>
      <c r="Q2743" s="63" t="s">
        <v>47</v>
      </c>
      <c r="R2743" s="215" t="s">
        <v>443</v>
      </c>
    </row>
    <row r="2744" spans="16:18">
      <c r="P2744" s="189" t="s">
        <v>846</v>
      </c>
      <c r="Q2744" s="63" t="s">
        <v>47</v>
      </c>
      <c r="R2744" s="215" t="s">
        <v>443</v>
      </c>
    </row>
    <row r="2745" spans="16:18">
      <c r="P2745" s="189" t="s">
        <v>1272</v>
      </c>
      <c r="Q2745" s="63" t="s">
        <v>47</v>
      </c>
      <c r="R2745" s="215" t="s">
        <v>443</v>
      </c>
    </row>
    <row r="2746" spans="16:18">
      <c r="P2746" s="189" t="s">
        <v>1278</v>
      </c>
      <c r="Q2746" s="63" t="s">
        <v>47</v>
      </c>
      <c r="R2746" s="215" t="s">
        <v>443</v>
      </c>
    </row>
    <row r="2747" spans="16:18">
      <c r="P2747" s="189" t="s">
        <v>2233</v>
      </c>
      <c r="Q2747" s="63" t="s">
        <v>47</v>
      </c>
      <c r="R2747" s="215" t="s">
        <v>443</v>
      </c>
    </row>
    <row r="2748" spans="16:18">
      <c r="P2748" s="189" t="s">
        <v>847</v>
      </c>
      <c r="Q2748" s="63" t="s">
        <v>47</v>
      </c>
      <c r="R2748" s="215" t="s">
        <v>443</v>
      </c>
    </row>
    <row r="2749" spans="16:18">
      <c r="P2749" s="189" t="s">
        <v>1235</v>
      </c>
      <c r="Q2749" s="63" t="s">
        <v>47</v>
      </c>
      <c r="R2749" s="215" t="s">
        <v>443</v>
      </c>
    </row>
    <row r="2750" spans="16:18">
      <c r="P2750" s="189" t="s">
        <v>2521</v>
      </c>
      <c r="Q2750" s="63" t="s">
        <v>47</v>
      </c>
      <c r="R2750" s="215" t="s">
        <v>443</v>
      </c>
    </row>
    <row r="2751" spans="16:18">
      <c r="P2751" s="189" t="s">
        <v>1245</v>
      </c>
      <c r="Q2751" s="63" t="s">
        <v>47</v>
      </c>
      <c r="R2751" s="215" t="s">
        <v>443</v>
      </c>
    </row>
    <row r="2752" spans="16:18">
      <c r="P2752" s="189" t="s">
        <v>1447</v>
      </c>
      <c r="Q2752" s="63" t="s">
        <v>47</v>
      </c>
      <c r="R2752" s="215" t="s">
        <v>443</v>
      </c>
    </row>
    <row r="2753" spans="16:18">
      <c r="P2753" s="189" t="s">
        <v>1731</v>
      </c>
      <c r="Q2753" s="63" t="s">
        <v>47</v>
      </c>
      <c r="R2753" s="215" t="s">
        <v>443</v>
      </c>
    </row>
    <row r="2754" spans="16:18">
      <c r="P2754" s="189" t="s">
        <v>1807</v>
      </c>
      <c r="Q2754" s="63" t="s">
        <v>47</v>
      </c>
      <c r="R2754" s="215" t="s">
        <v>443</v>
      </c>
    </row>
    <row r="2755" spans="16:18">
      <c r="P2755" s="189" t="s">
        <v>1811</v>
      </c>
      <c r="Q2755" s="63" t="s">
        <v>47</v>
      </c>
      <c r="R2755" s="215" t="s">
        <v>443</v>
      </c>
    </row>
    <row r="2756" spans="16:18">
      <c r="P2756" s="189" t="s">
        <v>1256</v>
      </c>
      <c r="Q2756" s="63" t="s">
        <v>47</v>
      </c>
      <c r="R2756" s="215" t="s">
        <v>443</v>
      </c>
    </row>
    <row r="2757" spans="16:18">
      <c r="P2757" s="189" t="s">
        <v>845</v>
      </c>
      <c r="Q2757" s="63" t="s">
        <v>47</v>
      </c>
      <c r="R2757" s="215" t="s">
        <v>443</v>
      </c>
    </row>
    <row r="2758" spans="16:18">
      <c r="P2758" s="189" t="s">
        <v>2520</v>
      </c>
      <c r="Q2758" s="63" t="s">
        <v>47</v>
      </c>
      <c r="R2758" s="215" t="s">
        <v>443</v>
      </c>
    </row>
    <row r="2759" spans="16:18">
      <c r="P2759" s="189" t="s">
        <v>1274</v>
      </c>
      <c r="Q2759" s="63" t="s">
        <v>47</v>
      </c>
      <c r="R2759" s="215" t="s">
        <v>443</v>
      </c>
    </row>
    <row r="2760" spans="16:18">
      <c r="P2760" s="189" t="s">
        <v>2911</v>
      </c>
      <c r="Q2760" s="63" t="s">
        <v>47</v>
      </c>
      <c r="R2760" s="215" t="s">
        <v>443</v>
      </c>
    </row>
    <row r="2761" spans="16:18">
      <c r="P2761" t="s">
        <v>2998</v>
      </c>
      <c r="Q2761" s="7" t="s">
        <v>47</v>
      </c>
      <c r="R2761" s="7" t="s">
        <v>443</v>
      </c>
    </row>
    <row r="2762" spans="16:18">
      <c r="P2762" t="s">
        <v>3058</v>
      </c>
      <c r="Q2762" s="65" t="s">
        <v>47</v>
      </c>
      <c r="R2762" s="65" t="s">
        <v>443</v>
      </c>
    </row>
    <row r="2763" spans="16:18">
      <c r="P2763" t="s">
        <v>3071</v>
      </c>
      <c r="Q2763" s="65" t="s">
        <v>47</v>
      </c>
      <c r="R2763" s="65" t="s">
        <v>443</v>
      </c>
    </row>
    <row r="2764" spans="16:18">
      <c r="P2764" t="s">
        <v>3074</v>
      </c>
      <c r="Q2764" s="65" t="s">
        <v>47</v>
      </c>
      <c r="R2764" s="65" t="s">
        <v>443</v>
      </c>
    </row>
    <row r="2765" spans="16:18">
      <c r="P2765" t="s">
        <v>3075</v>
      </c>
      <c r="Q2765" s="65" t="s">
        <v>47</v>
      </c>
      <c r="R2765" s="65" t="s">
        <v>443</v>
      </c>
    </row>
    <row r="2766" spans="16:18">
      <c r="P2766" t="s">
        <v>3081</v>
      </c>
      <c r="Q2766" s="65" t="s">
        <v>47</v>
      </c>
      <c r="R2766" s="65" t="s">
        <v>443</v>
      </c>
    </row>
    <row r="2767" spans="16:18">
      <c r="P2767" t="s">
        <v>3095</v>
      </c>
      <c r="Q2767" s="65" t="s">
        <v>47</v>
      </c>
      <c r="R2767" s="65" t="s">
        <v>443</v>
      </c>
    </row>
    <row r="2768" spans="16:18">
      <c r="P2768" t="s">
        <v>3103</v>
      </c>
      <c r="Q2768" s="65" t="s">
        <v>47</v>
      </c>
      <c r="R2768" s="65" t="s">
        <v>443</v>
      </c>
    </row>
    <row r="2769" spans="16:18">
      <c r="P2769" t="s">
        <v>3108</v>
      </c>
      <c r="Q2769" s="65" t="s">
        <v>47</v>
      </c>
      <c r="R2769" s="65" t="s">
        <v>443</v>
      </c>
    </row>
    <row r="2770" spans="16:18">
      <c r="P2770" t="s">
        <v>3151</v>
      </c>
      <c r="Q2770" s="65" t="s">
        <v>47</v>
      </c>
      <c r="R2770" s="65" t="s">
        <v>443</v>
      </c>
    </row>
    <row r="2771" spans="16:18">
      <c r="P2771" t="s">
        <v>3166</v>
      </c>
      <c r="Q2771" s="65" t="s">
        <v>47</v>
      </c>
      <c r="R2771" s="65" t="s">
        <v>443</v>
      </c>
    </row>
    <row r="2772" spans="16:18">
      <c r="P2772" t="s">
        <v>3168</v>
      </c>
      <c r="Q2772" s="65" t="s">
        <v>47</v>
      </c>
      <c r="R2772" s="65" t="s">
        <v>443</v>
      </c>
    </row>
    <row r="2773" spans="16:18">
      <c r="P2773" t="s">
        <v>3170</v>
      </c>
      <c r="Q2773" s="65" t="s">
        <v>47</v>
      </c>
      <c r="R2773" s="65" t="s">
        <v>443</v>
      </c>
    </row>
    <row r="2774" spans="16:18">
      <c r="P2774" t="s">
        <v>3216</v>
      </c>
      <c r="Q2774" s="65" t="s">
        <v>47</v>
      </c>
      <c r="R2774" s="65" t="s">
        <v>443</v>
      </c>
    </row>
    <row r="2775" spans="16:18">
      <c r="P2775" t="s">
        <v>3308</v>
      </c>
      <c r="Q2775" s="65" t="s">
        <v>47</v>
      </c>
      <c r="R2775" s="65" t="s">
        <v>443</v>
      </c>
    </row>
    <row r="2776" spans="16:18">
      <c r="P2776" t="s">
        <v>3317</v>
      </c>
      <c r="Q2776" s="65" t="s">
        <v>47</v>
      </c>
      <c r="R2776" s="65" t="s">
        <v>443</v>
      </c>
    </row>
    <row r="2777" spans="16:18">
      <c r="P2777" t="s">
        <v>3413</v>
      </c>
      <c r="Q2777" s="65" t="s">
        <v>47</v>
      </c>
      <c r="R2777" s="65" t="s">
        <v>443</v>
      </c>
    </row>
    <row r="2778" spans="16:18">
      <c r="P2778" s="189" t="s">
        <v>219</v>
      </c>
      <c r="Q2778" s="63" t="s">
        <v>23</v>
      </c>
      <c r="R2778" s="215" t="s">
        <v>439</v>
      </c>
    </row>
    <row r="2779" spans="16:18">
      <c r="P2779" s="189" t="s">
        <v>1535</v>
      </c>
      <c r="Q2779" s="63" t="s">
        <v>23</v>
      </c>
      <c r="R2779" s="215" t="s">
        <v>439</v>
      </c>
    </row>
    <row r="2780" spans="16:18">
      <c r="P2780" s="189" t="s">
        <v>1999</v>
      </c>
      <c r="Q2780" s="63" t="s">
        <v>23</v>
      </c>
      <c r="R2780" s="215" t="s">
        <v>439</v>
      </c>
    </row>
    <row r="2781" spans="16:18">
      <c r="P2781" s="189" t="s">
        <v>221</v>
      </c>
      <c r="Q2781" s="63" t="s">
        <v>23</v>
      </c>
      <c r="R2781" s="215" t="s">
        <v>439</v>
      </c>
    </row>
    <row r="2782" spans="16:18">
      <c r="P2782" s="189" t="s">
        <v>2002</v>
      </c>
      <c r="Q2782" s="63" t="s">
        <v>23</v>
      </c>
      <c r="R2782" s="215" t="s">
        <v>439</v>
      </c>
    </row>
    <row r="2783" spans="16:18">
      <c r="P2783" s="189" t="s">
        <v>2397</v>
      </c>
      <c r="Q2783" s="63" t="s">
        <v>23</v>
      </c>
      <c r="R2783" s="215" t="s">
        <v>439</v>
      </c>
    </row>
    <row r="2784" spans="16:18">
      <c r="P2784" s="189" t="s">
        <v>217</v>
      </c>
      <c r="Q2784" s="63" t="s">
        <v>23</v>
      </c>
      <c r="R2784" s="215" t="s">
        <v>439</v>
      </c>
    </row>
    <row r="2785" spans="16:18">
      <c r="P2785" s="189" t="s">
        <v>208</v>
      </c>
      <c r="Q2785" s="63" t="s">
        <v>23</v>
      </c>
      <c r="R2785" s="215" t="s">
        <v>439</v>
      </c>
    </row>
    <row r="2786" spans="16:18">
      <c r="P2786" s="189" t="s">
        <v>2890</v>
      </c>
      <c r="Q2786" s="63" t="s">
        <v>23</v>
      </c>
      <c r="R2786" s="215" t="s">
        <v>439</v>
      </c>
    </row>
    <row r="2787" spans="16:18">
      <c r="P2787" s="189" t="s">
        <v>223</v>
      </c>
      <c r="Q2787" s="63" t="s">
        <v>23</v>
      </c>
      <c r="R2787" s="215" t="s">
        <v>439</v>
      </c>
    </row>
    <row r="2788" spans="16:18">
      <c r="P2788" s="189" t="s">
        <v>210</v>
      </c>
      <c r="Q2788" s="63" t="s">
        <v>23</v>
      </c>
      <c r="R2788" s="215" t="s">
        <v>439</v>
      </c>
    </row>
    <row r="2789" spans="16:18">
      <c r="P2789" s="189" t="s">
        <v>1856</v>
      </c>
      <c r="Q2789" s="63" t="s">
        <v>23</v>
      </c>
      <c r="R2789" s="215" t="s">
        <v>439</v>
      </c>
    </row>
    <row r="2790" spans="16:18">
      <c r="P2790" s="189" t="s">
        <v>738</v>
      </c>
      <c r="Q2790" s="63" t="s">
        <v>23</v>
      </c>
      <c r="R2790" s="215" t="s">
        <v>439</v>
      </c>
    </row>
    <row r="2791" spans="16:18">
      <c r="P2791" s="189" t="s">
        <v>209</v>
      </c>
      <c r="Q2791" s="63" t="s">
        <v>23</v>
      </c>
      <c r="R2791" s="215" t="s">
        <v>439</v>
      </c>
    </row>
    <row r="2792" spans="16:18">
      <c r="P2792" s="189" t="s">
        <v>734</v>
      </c>
      <c r="Q2792" s="63" t="s">
        <v>23</v>
      </c>
      <c r="R2792" s="215" t="s">
        <v>439</v>
      </c>
    </row>
    <row r="2793" spans="16:18">
      <c r="P2793" s="189" t="s">
        <v>211</v>
      </c>
      <c r="Q2793" s="63" t="s">
        <v>23</v>
      </c>
      <c r="R2793" s="215" t="s">
        <v>439</v>
      </c>
    </row>
    <row r="2794" spans="16:18">
      <c r="P2794" s="189" t="s">
        <v>225</v>
      </c>
      <c r="Q2794" s="63" t="s">
        <v>23</v>
      </c>
      <c r="R2794" s="215" t="s">
        <v>439</v>
      </c>
    </row>
    <row r="2795" spans="16:18">
      <c r="P2795" s="189" t="s">
        <v>1409</v>
      </c>
      <c r="Q2795" s="63" t="s">
        <v>23</v>
      </c>
      <c r="R2795" s="215" t="s">
        <v>439</v>
      </c>
    </row>
    <row r="2796" spans="16:18">
      <c r="P2796" s="189" t="s">
        <v>1508</v>
      </c>
      <c r="Q2796" s="63" t="s">
        <v>23</v>
      </c>
      <c r="R2796" s="215" t="s">
        <v>439</v>
      </c>
    </row>
    <row r="2797" spans="16:18">
      <c r="P2797" s="189" t="s">
        <v>2579</v>
      </c>
      <c r="Q2797" s="63" t="s">
        <v>23</v>
      </c>
      <c r="R2797" s="215" t="s">
        <v>439</v>
      </c>
    </row>
    <row r="2798" spans="16:18">
      <c r="P2798" s="189" t="s">
        <v>739</v>
      </c>
      <c r="Q2798" s="63" t="s">
        <v>23</v>
      </c>
      <c r="R2798" s="215" t="s">
        <v>439</v>
      </c>
    </row>
    <row r="2799" spans="16:18">
      <c r="P2799" s="189" t="s">
        <v>213</v>
      </c>
      <c r="Q2799" s="63" t="s">
        <v>23</v>
      </c>
      <c r="R2799" s="215" t="s">
        <v>439</v>
      </c>
    </row>
    <row r="2800" spans="16:18">
      <c r="P2800" s="189" t="s">
        <v>2383</v>
      </c>
      <c r="Q2800" s="63" t="s">
        <v>23</v>
      </c>
      <c r="R2800" s="215" t="s">
        <v>439</v>
      </c>
    </row>
    <row r="2801" spans="16:18">
      <c r="P2801" s="189" t="s">
        <v>214</v>
      </c>
      <c r="Q2801" s="63" t="s">
        <v>23</v>
      </c>
      <c r="R2801" s="215" t="s">
        <v>439</v>
      </c>
    </row>
    <row r="2802" spans="16:18">
      <c r="P2802" s="189" t="s">
        <v>1774</v>
      </c>
      <c r="Q2802" s="63" t="s">
        <v>23</v>
      </c>
      <c r="R2802" s="215" t="s">
        <v>439</v>
      </c>
    </row>
    <row r="2803" spans="16:18">
      <c r="P2803" s="189" t="s">
        <v>737</v>
      </c>
      <c r="Q2803" s="63" t="s">
        <v>23</v>
      </c>
      <c r="R2803" s="215" t="s">
        <v>439</v>
      </c>
    </row>
    <row r="2804" spans="16:18">
      <c r="P2804" s="189" t="s">
        <v>215</v>
      </c>
      <c r="Q2804" s="63" t="s">
        <v>23</v>
      </c>
      <c r="R2804" s="215" t="s">
        <v>439</v>
      </c>
    </row>
    <row r="2805" spans="16:18">
      <c r="P2805" s="189" t="s">
        <v>216</v>
      </c>
      <c r="Q2805" s="63" t="s">
        <v>23</v>
      </c>
      <c r="R2805" s="215" t="s">
        <v>439</v>
      </c>
    </row>
    <row r="2806" spans="16:18">
      <c r="P2806" s="189" t="s">
        <v>1463</v>
      </c>
      <c r="Q2806" s="63" t="s">
        <v>23</v>
      </c>
      <c r="R2806" s="215" t="s">
        <v>439</v>
      </c>
    </row>
    <row r="2807" spans="16:18">
      <c r="P2807" s="189" t="s">
        <v>1303</v>
      </c>
      <c r="Q2807" s="63" t="s">
        <v>23</v>
      </c>
      <c r="R2807" s="215" t="s">
        <v>439</v>
      </c>
    </row>
    <row r="2808" spans="16:18">
      <c r="P2808" s="189" t="s">
        <v>218</v>
      </c>
      <c r="Q2808" s="63" t="s">
        <v>23</v>
      </c>
      <c r="R2808" s="215" t="s">
        <v>439</v>
      </c>
    </row>
    <row r="2809" spans="16:18">
      <c r="P2809" s="189" t="s">
        <v>222</v>
      </c>
      <c r="Q2809" s="63" t="s">
        <v>23</v>
      </c>
      <c r="R2809" s="215" t="s">
        <v>439</v>
      </c>
    </row>
    <row r="2810" spans="16:18">
      <c r="P2810" s="189" t="s">
        <v>2648</v>
      </c>
      <c r="Q2810" s="63" t="s">
        <v>23</v>
      </c>
      <c r="R2810" s="215" t="s">
        <v>439</v>
      </c>
    </row>
    <row r="2811" spans="16:18">
      <c r="P2811" s="189" t="s">
        <v>733</v>
      </c>
      <c r="Q2811" s="63" t="s">
        <v>23</v>
      </c>
      <c r="R2811" s="215" t="s">
        <v>439</v>
      </c>
    </row>
    <row r="2812" spans="16:18">
      <c r="P2812" s="189" t="s">
        <v>735</v>
      </c>
      <c r="Q2812" s="63" t="s">
        <v>23</v>
      </c>
      <c r="R2812" s="215" t="s">
        <v>439</v>
      </c>
    </row>
    <row r="2813" spans="16:18">
      <c r="P2813" s="189" t="s">
        <v>1424</v>
      </c>
      <c r="Q2813" s="63" t="s">
        <v>23</v>
      </c>
      <c r="R2813" s="215" t="s">
        <v>439</v>
      </c>
    </row>
    <row r="2814" spans="16:18">
      <c r="P2814" s="189" t="s">
        <v>742</v>
      </c>
      <c r="Q2814" s="63" t="s">
        <v>23</v>
      </c>
      <c r="R2814" s="215" t="s">
        <v>439</v>
      </c>
    </row>
    <row r="2815" spans="16:18">
      <c r="P2815" s="189" t="s">
        <v>2647</v>
      </c>
      <c r="Q2815" s="63" t="s">
        <v>23</v>
      </c>
      <c r="R2815" s="215" t="s">
        <v>439</v>
      </c>
    </row>
    <row r="2816" spans="16:18">
      <c r="P2816" s="189" t="s">
        <v>740</v>
      </c>
      <c r="Q2816" s="63" t="s">
        <v>23</v>
      </c>
      <c r="R2816" s="215" t="s">
        <v>439</v>
      </c>
    </row>
    <row r="2817" spans="16:18">
      <c r="P2817" s="189" t="s">
        <v>736</v>
      </c>
      <c r="Q2817" s="63" t="s">
        <v>23</v>
      </c>
      <c r="R2817" s="215" t="s">
        <v>439</v>
      </c>
    </row>
    <row r="2818" spans="16:18">
      <c r="P2818" s="189" t="s">
        <v>1465</v>
      </c>
      <c r="Q2818" s="63" t="s">
        <v>23</v>
      </c>
      <c r="R2818" s="215" t="s">
        <v>439</v>
      </c>
    </row>
    <row r="2819" spans="16:18">
      <c r="P2819" s="189" t="s">
        <v>220</v>
      </c>
      <c r="Q2819" s="63" t="s">
        <v>23</v>
      </c>
      <c r="R2819" s="215" t="s">
        <v>439</v>
      </c>
    </row>
    <row r="2820" spans="16:18">
      <c r="P2820" s="189" t="s">
        <v>207</v>
      </c>
      <c r="Q2820" s="63" t="s">
        <v>23</v>
      </c>
      <c r="R2820" s="215" t="s">
        <v>439</v>
      </c>
    </row>
    <row r="2821" spans="16:18">
      <c r="P2821" s="189" t="s">
        <v>1966</v>
      </c>
      <c r="Q2821" s="63" t="s">
        <v>23</v>
      </c>
      <c r="R2821" s="215" t="s">
        <v>439</v>
      </c>
    </row>
    <row r="2822" spans="16:18">
      <c r="P2822" s="189" t="s">
        <v>212</v>
      </c>
      <c r="Q2822" s="63" t="s">
        <v>23</v>
      </c>
      <c r="R2822" s="215" t="s">
        <v>439</v>
      </c>
    </row>
    <row r="2823" spans="16:18">
      <c r="P2823" s="189" t="s">
        <v>741</v>
      </c>
      <c r="Q2823" s="63" t="s">
        <v>23</v>
      </c>
      <c r="R2823" s="215" t="s">
        <v>439</v>
      </c>
    </row>
    <row r="2824" spans="16:18">
      <c r="P2824" s="189" t="s">
        <v>206</v>
      </c>
      <c r="Q2824" s="63" t="s">
        <v>23</v>
      </c>
      <c r="R2824" s="215" t="s">
        <v>439</v>
      </c>
    </row>
    <row r="2825" spans="16:18">
      <c r="P2825" s="189" t="s">
        <v>224</v>
      </c>
      <c r="Q2825" s="63" t="s">
        <v>23</v>
      </c>
      <c r="R2825" s="215" t="s">
        <v>439</v>
      </c>
    </row>
    <row r="2826" spans="16:18">
      <c r="P2826" s="189" t="s">
        <v>1015</v>
      </c>
      <c r="Q2826" s="63" t="s">
        <v>450</v>
      </c>
      <c r="R2826" s="215" t="s">
        <v>1778</v>
      </c>
    </row>
    <row r="2827" spans="16:18">
      <c r="P2827" s="189" t="s">
        <v>1873</v>
      </c>
      <c r="Q2827" s="63" t="s">
        <v>450</v>
      </c>
      <c r="R2827" s="215" t="s">
        <v>1778</v>
      </c>
    </row>
    <row r="2828" spans="16:18">
      <c r="P2828" s="189" t="s">
        <v>1012</v>
      </c>
      <c r="Q2828" s="63" t="s">
        <v>450</v>
      </c>
      <c r="R2828" s="215" t="s">
        <v>1778</v>
      </c>
    </row>
    <row r="2829" spans="16:18">
      <c r="P2829" s="189" t="s">
        <v>1702</v>
      </c>
      <c r="Q2829" s="63" t="s">
        <v>450</v>
      </c>
      <c r="R2829" s="215" t="s">
        <v>1778</v>
      </c>
    </row>
    <row r="2830" spans="16:18">
      <c r="P2830" s="189" t="s">
        <v>2879</v>
      </c>
      <c r="Q2830" s="63" t="s">
        <v>450</v>
      </c>
      <c r="R2830" s="215" t="s">
        <v>1778</v>
      </c>
    </row>
    <row r="2831" spans="16:18">
      <c r="P2831" s="189" t="s">
        <v>1007</v>
      </c>
      <c r="Q2831" s="63" t="s">
        <v>450</v>
      </c>
      <c r="R2831" s="215" t="s">
        <v>1778</v>
      </c>
    </row>
    <row r="2832" spans="16:18">
      <c r="P2832" s="189" t="s">
        <v>2085</v>
      </c>
      <c r="Q2832" s="63" t="s">
        <v>450</v>
      </c>
      <c r="R2832" s="215" t="s">
        <v>1778</v>
      </c>
    </row>
    <row r="2833" spans="16:18">
      <c r="P2833" s="189" t="s">
        <v>1270</v>
      </c>
      <c r="Q2833" s="63" t="s">
        <v>450</v>
      </c>
      <c r="R2833" s="215" t="s">
        <v>1778</v>
      </c>
    </row>
    <row r="2834" spans="16:18">
      <c r="P2834" s="189" t="s">
        <v>1739</v>
      </c>
      <c r="Q2834" s="63" t="s">
        <v>450</v>
      </c>
      <c r="R2834" s="215" t="s">
        <v>1778</v>
      </c>
    </row>
    <row r="2835" spans="16:18">
      <c r="P2835" s="189" t="s">
        <v>2584</v>
      </c>
      <c r="Q2835" s="63" t="s">
        <v>450</v>
      </c>
      <c r="R2835" s="215" t="s">
        <v>1778</v>
      </c>
    </row>
    <row r="2836" spans="16:18">
      <c r="P2836" s="189" t="s">
        <v>1008</v>
      </c>
      <c r="Q2836" s="63" t="s">
        <v>450</v>
      </c>
      <c r="R2836" s="215" t="s">
        <v>1778</v>
      </c>
    </row>
    <row r="2837" spans="16:18">
      <c r="P2837" s="189" t="s">
        <v>1971</v>
      </c>
      <c r="Q2837" s="63" t="s">
        <v>450</v>
      </c>
      <c r="R2837" s="215" t="s">
        <v>1778</v>
      </c>
    </row>
    <row r="2838" spans="16:18">
      <c r="P2838" s="189" t="s">
        <v>1014</v>
      </c>
      <c r="Q2838" s="63" t="s">
        <v>450</v>
      </c>
      <c r="R2838" s="215" t="s">
        <v>1778</v>
      </c>
    </row>
    <row r="2839" spans="16:18">
      <c r="P2839" s="189" t="s">
        <v>1013</v>
      </c>
      <c r="Q2839" s="63" t="s">
        <v>450</v>
      </c>
      <c r="R2839" s="215" t="s">
        <v>1778</v>
      </c>
    </row>
    <row r="2840" spans="16:18">
      <c r="P2840" s="189" t="s">
        <v>2509</v>
      </c>
      <c r="Q2840" s="63" t="s">
        <v>450</v>
      </c>
      <c r="R2840" s="215" t="s">
        <v>1778</v>
      </c>
    </row>
    <row r="2841" spans="16:18">
      <c r="P2841" s="189" t="s">
        <v>1858</v>
      </c>
      <c r="Q2841" s="63" t="s">
        <v>450</v>
      </c>
      <c r="R2841" s="215" t="s">
        <v>1778</v>
      </c>
    </row>
    <row r="2842" spans="16:18">
      <c r="P2842" s="189" t="s">
        <v>1006</v>
      </c>
      <c r="Q2842" s="63" t="s">
        <v>450</v>
      </c>
      <c r="R2842" s="215" t="s">
        <v>1778</v>
      </c>
    </row>
    <row r="2843" spans="16:18">
      <c r="P2843" s="189" t="s">
        <v>1713</v>
      </c>
      <c r="Q2843" s="63" t="s">
        <v>450</v>
      </c>
      <c r="R2843" s="215" t="s">
        <v>1778</v>
      </c>
    </row>
    <row r="2844" spans="16:18">
      <c r="P2844" s="189" t="s">
        <v>1867</v>
      </c>
      <c r="Q2844" s="63" t="s">
        <v>450</v>
      </c>
      <c r="R2844" s="215" t="s">
        <v>1778</v>
      </c>
    </row>
    <row r="2845" spans="16:18">
      <c r="P2845" s="189" t="s">
        <v>1003</v>
      </c>
      <c r="Q2845" s="63" t="s">
        <v>450</v>
      </c>
      <c r="R2845" s="215" t="s">
        <v>1778</v>
      </c>
    </row>
    <row r="2846" spans="16:18">
      <c r="P2846" s="189" t="s">
        <v>2176</v>
      </c>
      <c r="Q2846" s="63" t="s">
        <v>450</v>
      </c>
      <c r="R2846" s="215" t="s">
        <v>1778</v>
      </c>
    </row>
    <row r="2847" spans="16:18">
      <c r="P2847" s="189" t="s">
        <v>1004</v>
      </c>
      <c r="Q2847" s="63" t="s">
        <v>450</v>
      </c>
      <c r="R2847" s="215" t="s">
        <v>1778</v>
      </c>
    </row>
    <row r="2848" spans="16:18">
      <c r="P2848" s="189" t="s">
        <v>1011</v>
      </c>
      <c r="Q2848" s="63" t="s">
        <v>450</v>
      </c>
      <c r="R2848" s="215" t="s">
        <v>1778</v>
      </c>
    </row>
    <row r="2849" spans="16:18">
      <c r="P2849" s="189" t="s">
        <v>1876</v>
      </c>
      <c r="Q2849" s="63" t="s">
        <v>450</v>
      </c>
      <c r="R2849" s="215" t="s">
        <v>1778</v>
      </c>
    </row>
    <row r="2850" spans="16:18">
      <c r="P2850" s="189" t="s">
        <v>1788</v>
      </c>
      <c r="Q2850" s="63" t="s">
        <v>450</v>
      </c>
      <c r="R2850" s="215" t="s">
        <v>1778</v>
      </c>
    </row>
    <row r="2851" spans="16:18">
      <c r="P2851" s="189" t="s">
        <v>1009</v>
      </c>
      <c r="Q2851" s="63" t="s">
        <v>450</v>
      </c>
      <c r="R2851" s="215" t="s">
        <v>1778</v>
      </c>
    </row>
    <row r="2852" spans="16:18">
      <c r="P2852" s="189" t="s">
        <v>1711</v>
      </c>
      <c r="Q2852" s="63" t="s">
        <v>450</v>
      </c>
      <c r="R2852" s="215" t="s">
        <v>1778</v>
      </c>
    </row>
    <row r="2853" spans="16:18">
      <c r="P2853" s="189" t="s">
        <v>1005</v>
      </c>
      <c r="Q2853" s="63" t="s">
        <v>450</v>
      </c>
      <c r="R2853" s="215" t="s">
        <v>1778</v>
      </c>
    </row>
    <row r="2854" spans="16:18">
      <c r="P2854" s="189" t="s">
        <v>2177</v>
      </c>
      <c r="Q2854" s="63" t="s">
        <v>450</v>
      </c>
      <c r="R2854" s="215" t="s">
        <v>1778</v>
      </c>
    </row>
    <row r="2855" spans="16:18">
      <c r="P2855" s="189" t="s">
        <v>2175</v>
      </c>
      <c r="Q2855" s="63" t="s">
        <v>450</v>
      </c>
      <c r="R2855" s="215" t="s">
        <v>1778</v>
      </c>
    </row>
    <row r="2856" spans="16:18">
      <c r="P2856" s="189" t="s">
        <v>1010</v>
      </c>
      <c r="Q2856" s="63" t="s">
        <v>450</v>
      </c>
      <c r="R2856" s="215" t="s">
        <v>1778</v>
      </c>
    </row>
    <row r="2857" spans="16:18">
      <c r="P2857" s="189" t="s">
        <v>2413</v>
      </c>
      <c r="Q2857" s="63" t="s">
        <v>450</v>
      </c>
      <c r="R2857" s="215" t="s">
        <v>1778</v>
      </c>
    </row>
    <row r="2858" spans="16:18">
      <c r="P2858" s="189" t="s">
        <v>1821</v>
      </c>
      <c r="Q2858" s="63" t="s">
        <v>450</v>
      </c>
      <c r="R2858" s="215" t="s">
        <v>1778</v>
      </c>
    </row>
    <row r="2859" spans="16:18">
      <c r="P2859" t="s">
        <v>3039</v>
      </c>
      <c r="Q2859" s="65" t="s">
        <v>450</v>
      </c>
      <c r="R2859" s="65" t="s">
        <v>1778</v>
      </c>
    </row>
    <row r="2860" spans="16:18">
      <c r="P2860" t="s">
        <v>3314</v>
      </c>
      <c r="Q2860" s="65" t="s">
        <v>450</v>
      </c>
      <c r="R2860" s="65" t="s">
        <v>1778</v>
      </c>
    </row>
    <row r="2861" spans="16:18">
      <c r="P2861" s="189" t="s">
        <v>1342</v>
      </c>
      <c r="Q2861" s="63" t="s">
        <v>1766</v>
      </c>
      <c r="R2861" s="215" t="s">
        <v>1339</v>
      </c>
    </row>
    <row r="2862" spans="16:18">
      <c r="P2862" s="189" t="s">
        <v>1373</v>
      </c>
      <c r="Q2862" s="63" t="s">
        <v>1766</v>
      </c>
      <c r="R2862" s="215" t="s">
        <v>1339</v>
      </c>
    </row>
    <row r="2863" spans="16:18">
      <c r="P2863" s="189" t="s">
        <v>1341</v>
      </c>
      <c r="Q2863" s="63" t="s">
        <v>1766</v>
      </c>
      <c r="R2863" s="215" t="s">
        <v>1339</v>
      </c>
    </row>
    <row r="2864" spans="16:18">
      <c r="P2864" s="189" t="s">
        <v>2723</v>
      </c>
      <c r="Q2864" s="63" t="s">
        <v>1766</v>
      </c>
      <c r="R2864" s="215" t="s">
        <v>1339</v>
      </c>
    </row>
    <row r="2865" spans="16:18">
      <c r="P2865" s="189" t="s">
        <v>1358</v>
      </c>
      <c r="Q2865" s="63" t="s">
        <v>1766</v>
      </c>
      <c r="R2865" s="215" t="s">
        <v>1339</v>
      </c>
    </row>
    <row r="2866" spans="16:18">
      <c r="P2866" s="189" t="s">
        <v>1376</v>
      </c>
      <c r="Q2866" s="63" t="s">
        <v>1766</v>
      </c>
      <c r="R2866" s="215" t="s">
        <v>1339</v>
      </c>
    </row>
    <row r="2867" spans="16:18">
      <c r="P2867" s="189" t="s">
        <v>2279</v>
      </c>
      <c r="Q2867" s="63" t="s">
        <v>1766</v>
      </c>
      <c r="R2867" s="215" t="s">
        <v>1339</v>
      </c>
    </row>
    <row r="2868" spans="16:18">
      <c r="P2868" s="189" t="s">
        <v>2519</v>
      </c>
      <c r="Q2868" s="63" t="s">
        <v>1766</v>
      </c>
      <c r="R2868" s="215" t="s">
        <v>1339</v>
      </c>
    </row>
    <row r="2869" spans="16:18">
      <c r="P2869" s="189" t="s">
        <v>1344</v>
      </c>
      <c r="Q2869" s="63" t="s">
        <v>1766</v>
      </c>
      <c r="R2869" s="215" t="s">
        <v>1339</v>
      </c>
    </row>
    <row r="2870" spans="16:18">
      <c r="P2870" s="189" t="s">
        <v>1503</v>
      </c>
      <c r="Q2870" s="63" t="s">
        <v>1766</v>
      </c>
      <c r="R2870" s="215" t="s">
        <v>1339</v>
      </c>
    </row>
    <row r="2871" spans="16:18">
      <c r="P2871" s="189" t="s">
        <v>1884</v>
      </c>
      <c r="Q2871" s="63" t="s">
        <v>1766</v>
      </c>
      <c r="R2871" s="215" t="s">
        <v>1339</v>
      </c>
    </row>
    <row r="2872" spans="16:18">
      <c r="P2872" s="189" t="s">
        <v>2565</v>
      </c>
      <c r="Q2872" s="63" t="s">
        <v>1766</v>
      </c>
      <c r="R2872" s="215" t="s">
        <v>1339</v>
      </c>
    </row>
    <row r="2873" spans="16:18">
      <c r="P2873" s="189" t="s">
        <v>1379</v>
      </c>
      <c r="Q2873" s="63" t="s">
        <v>1766</v>
      </c>
      <c r="R2873" s="215" t="s">
        <v>1339</v>
      </c>
    </row>
    <row r="2874" spans="16:18">
      <c r="P2874" s="189" t="s">
        <v>1360</v>
      </c>
      <c r="Q2874" s="63" t="s">
        <v>1766</v>
      </c>
      <c r="R2874" s="215" t="s">
        <v>1339</v>
      </c>
    </row>
    <row r="2875" spans="16:18">
      <c r="P2875" s="189" t="s">
        <v>1356</v>
      </c>
      <c r="Q2875" s="63" t="s">
        <v>1766</v>
      </c>
      <c r="R2875" s="215" t="s">
        <v>1339</v>
      </c>
    </row>
    <row r="2876" spans="16:18">
      <c r="P2876" s="189" t="s">
        <v>1586</v>
      </c>
      <c r="Q2876" s="63" t="s">
        <v>1766</v>
      </c>
      <c r="R2876" s="215" t="s">
        <v>1339</v>
      </c>
    </row>
    <row r="2877" spans="16:18">
      <c r="P2877" s="189" t="s">
        <v>1340</v>
      </c>
      <c r="Q2877" s="63" t="s">
        <v>1766</v>
      </c>
      <c r="R2877" s="215" t="s">
        <v>1339</v>
      </c>
    </row>
    <row r="2878" spans="16:18">
      <c r="P2878" s="189" t="s">
        <v>1547</v>
      </c>
      <c r="Q2878" s="63" t="s">
        <v>1766</v>
      </c>
      <c r="R2878" s="215" t="s">
        <v>1339</v>
      </c>
    </row>
    <row r="2879" spans="16:18">
      <c r="P2879" s="189" t="s">
        <v>2757</v>
      </c>
      <c r="Q2879" s="63" t="s">
        <v>1766</v>
      </c>
      <c r="R2879" s="215" t="s">
        <v>1339</v>
      </c>
    </row>
    <row r="2880" spans="16:18">
      <c r="P2880" s="189" t="s">
        <v>1537</v>
      </c>
      <c r="Q2880" s="63" t="s">
        <v>1766</v>
      </c>
      <c r="R2880" s="215" t="s">
        <v>1339</v>
      </c>
    </row>
    <row r="2881" spans="16:18">
      <c r="P2881" s="189" t="s">
        <v>2508</v>
      </c>
      <c r="Q2881" s="63" t="s">
        <v>1766</v>
      </c>
      <c r="R2881" s="215" t="s">
        <v>1339</v>
      </c>
    </row>
    <row r="2882" spans="16:18">
      <c r="P2882" s="189" t="s">
        <v>1347</v>
      </c>
      <c r="Q2882" s="63" t="s">
        <v>1766</v>
      </c>
      <c r="R2882" s="215" t="s">
        <v>1339</v>
      </c>
    </row>
    <row r="2883" spans="16:18">
      <c r="P2883" s="189" t="s">
        <v>1352</v>
      </c>
      <c r="Q2883" s="63" t="s">
        <v>1766</v>
      </c>
      <c r="R2883" s="215" t="s">
        <v>1339</v>
      </c>
    </row>
    <row r="2884" spans="16:18">
      <c r="P2884" s="189" t="s">
        <v>1970</v>
      </c>
      <c r="Q2884" s="63" t="s">
        <v>1766</v>
      </c>
      <c r="R2884" s="215" t="s">
        <v>1339</v>
      </c>
    </row>
    <row r="2885" spans="16:18">
      <c r="P2885" s="189" t="s">
        <v>1435</v>
      </c>
      <c r="Q2885" s="63" t="s">
        <v>1766</v>
      </c>
      <c r="R2885" s="215" t="s">
        <v>1339</v>
      </c>
    </row>
    <row r="2886" spans="16:18">
      <c r="P2886" s="189" t="s">
        <v>1665</v>
      </c>
      <c r="Q2886" s="63" t="s">
        <v>1766</v>
      </c>
      <c r="R2886" s="215" t="s">
        <v>1339</v>
      </c>
    </row>
    <row r="2887" spans="16:18">
      <c r="P2887" s="189" t="s">
        <v>1654</v>
      </c>
      <c r="Q2887" s="63" t="s">
        <v>1766</v>
      </c>
      <c r="R2887" s="215" t="s">
        <v>1339</v>
      </c>
    </row>
    <row r="2888" spans="16:18">
      <c r="P2888" s="189" t="s">
        <v>1354</v>
      </c>
      <c r="Q2888" s="63" t="s">
        <v>1766</v>
      </c>
      <c r="R2888" s="215" t="s">
        <v>1339</v>
      </c>
    </row>
    <row r="2889" spans="16:18">
      <c r="P2889" s="189" t="s">
        <v>2029</v>
      </c>
      <c r="Q2889" s="63" t="s">
        <v>1766</v>
      </c>
      <c r="R2889" s="215" t="s">
        <v>1339</v>
      </c>
    </row>
    <row r="2890" spans="16:18">
      <c r="P2890" s="189" t="s">
        <v>1499</v>
      </c>
      <c r="Q2890" s="63" t="s">
        <v>1766</v>
      </c>
      <c r="R2890" s="215" t="s">
        <v>1339</v>
      </c>
    </row>
    <row r="2891" spans="16:18">
      <c r="P2891" s="189" t="s">
        <v>1366</v>
      </c>
      <c r="Q2891" s="63" t="s">
        <v>1766</v>
      </c>
      <c r="R2891" s="215" t="s">
        <v>1339</v>
      </c>
    </row>
    <row r="2892" spans="16:18">
      <c r="P2892" s="189" t="s">
        <v>1343</v>
      </c>
      <c r="Q2892" s="63" t="s">
        <v>1766</v>
      </c>
      <c r="R2892" s="215" t="s">
        <v>1339</v>
      </c>
    </row>
    <row r="2893" spans="16:18">
      <c r="P2893" t="s">
        <v>3016</v>
      </c>
      <c r="Q2893" s="7" t="s">
        <v>1766</v>
      </c>
      <c r="R2893" s="215" t="s">
        <v>1339</v>
      </c>
    </row>
    <row r="2894" spans="16:18">
      <c r="P2894" t="s">
        <v>3035</v>
      </c>
      <c r="Q2894" s="65" t="s">
        <v>1766</v>
      </c>
      <c r="R2894" s="65" t="s">
        <v>1339</v>
      </c>
    </row>
    <row r="2895" spans="16:18">
      <c r="P2895" t="s">
        <v>3078</v>
      </c>
      <c r="Q2895" s="65" t="s">
        <v>1766</v>
      </c>
      <c r="R2895" s="65" t="s">
        <v>1339</v>
      </c>
    </row>
    <row r="2896" spans="16:18">
      <c r="P2896" t="s">
        <v>3097</v>
      </c>
      <c r="Q2896" s="65" t="s">
        <v>1766</v>
      </c>
      <c r="R2896" s="65" t="s">
        <v>1339</v>
      </c>
    </row>
    <row r="2897" spans="16:18">
      <c r="P2897" t="s">
        <v>3123</v>
      </c>
      <c r="Q2897" s="65" t="s">
        <v>1766</v>
      </c>
      <c r="R2897" s="65" t="s">
        <v>1339</v>
      </c>
    </row>
    <row r="2898" spans="16:18">
      <c r="P2898" t="s">
        <v>3141</v>
      </c>
      <c r="Q2898" s="65" t="s">
        <v>1766</v>
      </c>
      <c r="R2898" s="65" t="s">
        <v>1339</v>
      </c>
    </row>
    <row r="2899" spans="16:18">
      <c r="P2899" t="s">
        <v>3202</v>
      </c>
      <c r="Q2899" s="65" t="s">
        <v>1766</v>
      </c>
      <c r="R2899" s="65" t="s">
        <v>1339</v>
      </c>
    </row>
    <row r="2900" spans="16:18">
      <c r="P2900" t="s">
        <v>3237</v>
      </c>
      <c r="Q2900" s="65" t="s">
        <v>1766</v>
      </c>
      <c r="R2900" s="65" t="s">
        <v>1339</v>
      </c>
    </row>
    <row r="2901" spans="16:18">
      <c r="P2901" t="s">
        <v>3310</v>
      </c>
      <c r="Q2901" s="65" t="s">
        <v>1766</v>
      </c>
      <c r="R2901" s="65" t="s">
        <v>1339</v>
      </c>
    </row>
    <row r="2902" spans="16:18">
      <c r="P2902" t="s">
        <v>3359</v>
      </c>
      <c r="Q2902" s="65" t="s">
        <v>1766</v>
      </c>
      <c r="R2902" s="65" t="s">
        <v>1339</v>
      </c>
    </row>
    <row r="2903" spans="16:18">
      <c r="P2903" t="s">
        <v>3364</v>
      </c>
      <c r="Q2903" s="65" t="s">
        <v>1766</v>
      </c>
      <c r="R2903" s="65" t="s">
        <v>1339</v>
      </c>
    </row>
    <row r="2904" spans="16:18">
      <c r="P2904" t="s">
        <v>3374</v>
      </c>
      <c r="Q2904" s="65" t="s">
        <v>1766</v>
      </c>
      <c r="R2904" s="65" t="s">
        <v>1339</v>
      </c>
    </row>
    <row r="2905" spans="16:18">
      <c r="P2905" t="s">
        <v>3422</v>
      </c>
      <c r="Q2905" s="65" t="s">
        <v>1766</v>
      </c>
      <c r="R2905" s="65" t="s">
        <v>1339</v>
      </c>
    </row>
    <row r="2906" spans="16:18">
      <c r="P2906" s="189" t="s">
        <v>1241</v>
      </c>
      <c r="Q2906" s="63" t="s">
        <v>449</v>
      </c>
      <c r="R2906" s="215" t="s">
        <v>503</v>
      </c>
    </row>
    <row r="2907" spans="16:18">
      <c r="P2907" s="189" t="s">
        <v>2840</v>
      </c>
      <c r="Q2907" s="353" t="s">
        <v>449</v>
      </c>
      <c r="R2907" s="355" t="s">
        <v>503</v>
      </c>
    </row>
    <row r="2908" spans="16:18">
      <c r="P2908" s="189" t="s">
        <v>2294</v>
      </c>
      <c r="Q2908" s="63" t="s">
        <v>449</v>
      </c>
      <c r="R2908" s="215" t="s">
        <v>503</v>
      </c>
    </row>
    <row r="2909" spans="16:18">
      <c r="P2909" s="189" t="s">
        <v>1124</v>
      </c>
      <c r="Q2909" s="63" t="s">
        <v>449</v>
      </c>
      <c r="R2909" s="215" t="s">
        <v>503</v>
      </c>
    </row>
    <row r="2910" spans="16:18">
      <c r="P2910" s="189" t="s">
        <v>1395</v>
      </c>
      <c r="Q2910" s="63" t="s">
        <v>449</v>
      </c>
      <c r="R2910" s="215" t="s">
        <v>503</v>
      </c>
    </row>
    <row r="2911" spans="16:18">
      <c r="P2911" s="189" t="s">
        <v>1125</v>
      </c>
      <c r="Q2911" s="63" t="s">
        <v>449</v>
      </c>
      <c r="R2911" s="215" t="s">
        <v>503</v>
      </c>
    </row>
    <row r="2912" spans="16:18">
      <c r="P2912" s="189" t="s">
        <v>1587</v>
      </c>
      <c r="Q2912" s="63" t="s">
        <v>449</v>
      </c>
      <c r="R2912" s="215" t="s">
        <v>503</v>
      </c>
    </row>
    <row r="2913" spans="16:18">
      <c r="P2913" s="189" t="s">
        <v>1118</v>
      </c>
      <c r="Q2913" s="63" t="s">
        <v>449</v>
      </c>
      <c r="R2913" s="215" t="s">
        <v>503</v>
      </c>
    </row>
    <row r="2914" spans="16:18">
      <c r="P2914" s="189" t="s">
        <v>1500</v>
      </c>
      <c r="Q2914" s="63" t="s">
        <v>449</v>
      </c>
      <c r="R2914" s="215" t="s">
        <v>503</v>
      </c>
    </row>
    <row r="2915" spans="16:18">
      <c r="P2915" s="189" t="s">
        <v>2733</v>
      </c>
      <c r="Q2915" s="63" t="s">
        <v>449</v>
      </c>
      <c r="R2915" s="215" t="s">
        <v>503</v>
      </c>
    </row>
    <row r="2916" spans="16:18">
      <c r="P2916" s="189" t="s">
        <v>1129</v>
      </c>
      <c r="Q2916" s="63" t="s">
        <v>449</v>
      </c>
      <c r="R2916" s="215" t="s">
        <v>503</v>
      </c>
    </row>
    <row r="2917" spans="16:18">
      <c r="P2917" s="189" t="s">
        <v>1254</v>
      </c>
      <c r="Q2917" s="63" t="s">
        <v>449</v>
      </c>
      <c r="R2917" s="215" t="s">
        <v>503</v>
      </c>
    </row>
    <row r="2918" spans="16:18">
      <c r="P2918" s="189" t="s">
        <v>1989</v>
      </c>
      <c r="Q2918" s="63" t="s">
        <v>449</v>
      </c>
      <c r="R2918" s="215" t="s">
        <v>503</v>
      </c>
    </row>
    <row r="2919" spans="16:18">
      <c r="P2919" s="189" t="s">
        <v>1119</v>
      </c>
      <c r="Q2919" s="63" t="s">
        <v>449</v>
      </c>
      <c r="R2919" s="215" t="s">
        <v>503</v>
      </c>
    </row>
    <row r="2920" spans="16:18">
      <c r="P2920" s="189" t="s">
        <v>2732</v>
      </c>
      <c r="Q2920" s="63" t="s">
        <v>449</v>
      </c>
      <c r="R2920" s="215" t="s">
        <v>503</v>
      </c>
    </row>
    <row r="2921" spans="16:18">
      <c r="P2921" s="189" t="s">
        <v>1723</v>
      </c>
      <c r="Q2921" s="63" t="s">
        <v>449</v>
      </c>
      <c r="R2921" s="215" t="s">
        <v>503</v>
      </c>
    </row>
    <row r="2922" spans="16:18">
      <c r="P2922" s="189" t="s">
        <v>1117</v>
      </c>
      <c r="Q2922" s="63" t="s">
        <v>449</v>
      </c>
      <c r="R2922" s="215" t="s">
        <v>503</v>
      </c>
    </row>
    <row r="2923" spans="16:18">
      <c r="P2923" s="189" t="s">
        <v>2203</v>
      </c>
      <c r="Q2923" s="63" t="s">
        <v>449</v>
      </c>
      <c r="R2923" s="215" t="s">
        <v>503</v>
      </c>
    </row>
    <row r="2924" spans="16:18">
      <c r="P2924" s="189" t="s">
        <v>1126</v>
      </c>
      <c r="Q2924" s="63" t="s">
        <v>449</v>
      </c>
      <c r="R2924" s="215" t="s">
        <v>503</v>
      </c>
    </row>
    <row r="2925" spans="16:18">
      <c r="P2925" s="189" t="s">
        <v>1128</v>
      </c>
      <c r="Q2925" s="63" t="s">
        <v>449</v>
      </c>
      <c r="R2925" s="215" t="s">
        <v>503</v>
      </c>
    </row>
    <row r="2926" spans="16:18">
      <c r="P2926" s="189" t="s">
        <v>1113</v>
      </c>
      <c r="Q2926" s="63" t="s">
        <v>449</v>
      </c>
      <c r="R2926" s="215" t="s">
        <v>503</v>
      </c>
    </row>
    <row r="2927" spans="16:18">
      <c r="P2927" s="189" t="s">
        <v>2510</v>
      </c>
      <c r="Q2927" s="63" t="s">
        <v>449</v>
      </c>
      <c r="R2927" s="215" t="s">
        <v>503</v>
      </c>
    </row>
    <row r="2928" spans="16:18">
      <c r="P2928" s="189" t="s">
        <v>1127</v>
      </c>
      <c r="Q2928" s="63" t="s">
        <v>449</v>
      </c>
      <c r="R2928" s="215" t="s">
        <v>503</v>
      </c>
    </row>
    <row r="2929" spans="16:18">
      <c r="P2929" s="189" t="s">
        <v>1542</v>
      </c>
      <c r="Q2929" s="63" t="s">
        <v>449</v>
      </c>
      <c r="R2929" s="215" t="s">
        <v>503</v>
      </c>
    </row>
    <row r="2930" spans="16:18">
      <c r="P2930" s="189" t="s">
        <v>2201</v>
      </c>
      <c r="Q2930" s="63" t="s">
        <v>449</v>
      </c>
      <c r="R2930" s="215" t="s">
        <v>503</v>
      </c>
    </row>
    <row r="2931" spans="16:18">
      <c r="P2931" s="189" t="s">
        <v>1112</v>
      </c>
      <c r="Q2931" s="63" t="s">
        <v>449</v>
      </c>
      <c r="R2931" s="215" t="s">
        <v>503</v>
      </c>
    </row>
    <row r="2932" spans="16:18">
      <c r="P2932" s="189" t="s">
        <v>1115</v>
      </c>
      <c r="Q2932" s="63" t="s">
        <v>449</v>
      </c>
      <c r="R2932" s="215" t="s">
        <v>503</v>
      </c>
    </row>
    <row r="2933" spans="16:18">
      <c r="P2933" s="189" t="s">
        <v>2585</v>
      </c>
      <c r="Q2933" s="63" t="s">
        <v>449</v>
      </c>
      <c r="R2933" s="215" t="s">
        <v>503</v>
      </c>
    </row>
    <row r="2934" spans="16:18">
      <c r="P2934" s="189" t="s">
        <v>1444</v>
      </c>
      <c r="Q2934" s="63" t="s">
        <v>449</v>
      </c>
      <c r="R2934" s="215" t="s">
        <v>503</v>
      </c>
    </row>
    <row r="2935" spans="16:18">
      <c r="P2935" s="189" t="s">
        <v>1733</v>
      </c>
      <c r="Q2935" s="63" t="s">
        <v>449</v>
      </c>
      <c r="R2935" s="215" t="s">
        <v>503</v>
      </c>
    </row>
    <row r="2936" spans="16:18">
      <c r="P2936" s="189" t="s">
        <v>1122</v>
      </c>
      <c r="Q2936" s="63" t="s">
        <v>449</v>
      </c>
      <c r="R2936" s="215" t="s">
        <v>503</v>
      </c>
    </row>
    <row r="2937" spans="16:18">
      <c r="P2937" s="189" t="s">
        <v>1114</v>
      </c>
      <c r="Q2937" s="63" t="s">
        <v>449</v>
      </c>
      <c r="R2937" s="215" t="s">
        <v>503</v>
      </c>
    </row>
    <row r="2938" spans="16:18">
      <c r="P2938" s="189" t="s">
        <v>1120</v>
      </c>
      <c r="Q2938" s="63" t="s">
        <v>449</v>
      </c>
      <c r="R2938" s="215" t="s">
        <v>503</v>
      </c>
    </row>
    <row r="2939" spans="16:18">
      <c r="P2939" s="189" t="s">
        <v>1116</v>
      </c>
      <c r="Q2939" s="63" t="s">
        <v>449</v>
      </c>
      <c r="R2939" s="215" t="s">
        <v>503</v>
      </c>
    </row>
    <row r="2940" spans="16:18">
      <c r="P2940" s="189" t="s">
        <v>2202</v>
      </c>
      <c r="Q2940" s="63" t="s">
        <v>449</v>
      </c>
      <c r="R2940" s="215" t="s">
        <v>503</v>
      </c>
    </row>
    <row r="2941" spans="16:18">
      <c r="P2941" s="189" t="s">
        <v>2856</v>
      </c>
      <c r="Q2941" s="63" t="s">
        <v>449</v>
      </c>
      <c r="R2941" s="215" t="s">
        <v>503</v>
      </c>
    </row>
    <row r="2942" spans="16:18">
      <c r="P2942" s="189" t="s">
        <v>1299</v>
      </c>
      <c r="Q2942" s="63" t="s">
        <v>449</v>
      </c>
      <c r="R2942" s="215" t="s">
        <v>503</v>
      </c>
    </row>
    <row r="2943" spans="16:18">
      <c r="P2943" s="189" t="s">
        <v>1872</v>
      </c>
      <c r="Q2943" s="63" t="s">
        <v>449</v>
      </c>
      <c r="R2943" s="215" t="s">
        <v>503</v>
      </c>
    </row>
    <row r="2944" spans="16:18">
      <c r="P2944" s="189" t="s">
        <v>1121</v>
      </c>
      <c r="Q2944" s="63" t="s">
        <v>449</v>
      </c>
      <c r="R2944" s="215" t="s">
        <v>503</v>
      </c>
    </row>
    <row r="2945" spans="16:18">
      <c r="P2945" s="189" t="s">
        <v>1123</v>
      </c>
      <c r="Q2945" s="63" t="s">
        <v>449</v>
      </c>
      <c r="R2945" s="215" t="s">
        <v>503</v>
      </c>
    </row>
    <row r="2946" spans="16:18">
      <c r="P2946" t="s">
        <v>3092</v>
      </c>
      <c r="Q2946" s="65" t="s">
        <v>449</v>
      </c>
      <c r="R2946" s="65" t="s">
        <v>503</v>
      </c>
    </row>
    <row r="2947" spans="16:18">
      <c r="P2947" t="s">
        <v>3116</v>
      </c>
      <c r="Q2947" s="65" t="s">
        <v>449</v>
      </c>
      <c r="R2947" s="65" t="s">
        <v>503</v>
      </c>
    </row>
    <row r="2948" spans="16:18">
      <c r="P2948" t="s">
        <v>3172</v>
      </c>
      <c r="Q2948" s="65" t="s">
        <v>449</v>
      </c>
      <c r="R2948" s="65" t="s">
        <v>503</v>
      </c>
    </row>
    <row r="2949" spans="16:18">
      <c r="P2949" t="s">
        <v>3203</v>
      </c>
      <c r="Q2949" s="65" t="s">
        <v>449</v>
      </c>
      <c r="R2949" s="65" t="s">
        <v>503</v>
      </c>
    </row>
    <row r="2950" spans="16:18">
      <c r="P2950" t="s">
        <v>3211</v>
      </c>
      <c r="Q2950" s="65" t="s">
        <v>449</v>
      </c>
      <c r="R2950" s="65" t="s">
        <v>503</v>
      </c>
    </row>
    <row r="2951" spans="16:18">
      <c r="P2951" t="s">
        <v>3253</v>
      </c>
      <c r="Q2951" s="65" t="s">
        <v>449</v>
      </c>
      <c r="R2951" s="65" t="s">
        <v>503</v>
      </c>
    </row>
    <row r="2952" spans="16:18">
      <c r="P2952" t="s">
        <v>3254</v>
      </c>
      <c r="Q2952" s="65" t="s">
        <v>449</v>
      </c>
      <c r="R2952" s="65" t="s">
        <v>503</v>
      </c>
    </row>
    <row r="2953" spans="16:18">
      <c r="P2953" t="s">
        <v>3277</v>
      </c>
      <c r="Q2953" s="65" t="s">
        <v>449</v>
      </c>
      <c r="R2953" s="65" t="s">
        <v>503</v>
      </c>
    </row>
    <row r="2954" spans="16:18">
      <c r="P2954" t="s">
        <v>3304</v>
      </c>
      <c r="Q2954" s="65" t="s">
        <v>449</v>
      </c>
      <c r="R2954" s="65" t="s">
        <v>503</v>
      </c>
    </row>
    <row r="2955" spans="16:18">
      <c r="P2955" t="s">
        <v>3345</v>
      </c>
      <c r="Q2955" s="65" t="s">
        <v>449</v>
      </c>
      <c r="R2955" s="65" t="s">
        <v>503</v>
      </c>
    </row>
    <row r="2956" spans="16:18">
      <c r="P2956" t="s">
        <v>3371</v>
      </c>
      <c r="Q2956" s="65" t="s">
        <v>449</v>
      </c>
      <c r="R2956" s="65" t="s">
        <v>503</v>
      </c>
    </row>
    <row r="2957" spans="16:18">
      <c r="P2957" t="s">
        <v>3403</v>
      </c>
      <c r="Q2957" s="65" t="s">
        <v>449</v>
      </c>
      <c r="R2957" s="65" t="s">
        <v>503</v>
      </c>
    </row>
    <row r="2958" spans="16:18">
      <c r="P2958" t="s">
        <v>3405</v>
      </c>
      <c r="Q2958" s="65" t="s">
        <v>449</v>
      </c>
      <c r="R2958" s="65" t="s">
        <v>503</v>
      </c>
    </row>
    <row r="2959" spans="16:18">
      <c r="P2959" t="s">
        <v>3436</v>
      </c>
      <c r="Q2959" s="65" t="s">
        <v>449</v>
      </c>
      <c r="R2959" s="65" t="s">
        <v>503</v>
      </c>
    </row>
    <row r="2960" spans="16:18">
      <c r="P2960" s="402" t="s">
        <v>3547</v>
      </c>
      <c r="Q2960" s="401" t="s">
        <v>1766</v>
      </c>
      <c r="R2960" s="353" t="s">
        <v>46</v>
      </c>
    </row>
    <row r="2961" spans="16:18">
      <c r="P2961" s="353" t="s">
        <v>3612</v>
      </c>
      <c r="Q2961" s="401" t="s">
        <v>450</v>
      </c>
      <c r="R2961" s="353" t="s">
        <v>1641</v>
      </c>
    </row>
    <row r="2962" spans="16:18">
      <c r="P2962" s="402" t="s">
        <v>3545</v>
      </c>
      <c r="Q2962" s="401" t="s">
        <v>1766</v>
      </c>
      <c r="R2962" s="353" t="s">
        <v>46</v>
      </c>
    </row>
    <row r="2963" spans="16:18">
      <c r="P2963" s="402" t="s">
        <v>3548</v>
      </c>
      <c r="Q2963" s="401" t="s">
        <v>23</v>
      </c>
      <c r="R2963" s="353" t="s">
        <v>434</v>
      </c>
    </row>
    <row r="2964" spans="16:18">
      <c r="P2964" s="402" t="s">
        <v>3549</v>
      </c>
      <c r="Q2964" s="401" t="s">
        <v>449</v>
      </c>
      <c r="R2964" s="353" t="s">
        <v>505</v>
      </c>
    </row>
    <row r="2965" spans="16:18">
      <c r="P2965" s="402" t="s">
        <v>3550</v>
      </c>
      <c r="Q2965" s="401" t="s">
        <v>47</v>
      </c>
      <c r="R2965" s="353" t="s">
        <v>508</v>
      </c>
    </row>
    <row r="2966" spans="16:18">
      <c r="P2966" s="402" t="s">
        <v>3551</v>
      </c>
      <c r="Q2966" s="401" t="s">
        <v>47</v>
      </c>
      <c r="R2966" s="353" t="s">
        <v>509</v>
      </c>
    </row>
    <row r="2967" spans="16:18">
      <c r="P2967" s="402" t="s">
        <v>3552</v>
      </c>
      <c r="Q2967" s="401" t="s">
        <v>1766</v>
      </c>
      <c r="R2967" s="353" t="s">
        <v>452</v>
      </c>
    </row>
    <row r="2968" spans="16:18">
      <c r="P2968" s="402" t="s">
        <v>3553</v>
      </c>
      <c r="Q2968" s="401" t="s">
        <v>450</v>
      </c>
      <c r="R2968" s="353" t="s">
        <v>444</v>
      </c>
    </row>
    <row r="2969" spans="16:18">
      <c r="P2969" s="353" t="s">
        <v>3613</v>
      </c>
      <c r="Q2969" s="401" t="s">
        <v>47</v>
      </c>
      <c r="R2969" s="353" t="s">
        <v>441</v>
      </c>
    </row>
    <row r="2970" spans="16:18">
      <c r="P2970" s="402" t="s">
        <v>3554</v>
      </c>
      <c r="Q2970" s="401" t="s">
        <v>47</v>
      </c>
      <c r="R2970" s="353" t="s">
        <v>442</v>
      </c>
    </row>
    <row r="2971" spans="16:18">
      <c r="P2971" s="402" t="s">
        <v>3555</v>
      </c>
      <c r="Q2971" s="401" t="s">
        <v>47</v>
      </c>
      <c r="R2971" s="353" t="s">
        <v>443</v>
      </c>
    </row>
    <row r="2972" spans="16:18">
      <c r="P2972" s="353" t="s">
        <v>1152</v>
      </c>
      <c r="Q2972" s="401" t="s">
        <v>47</v>
      </c>
      <c r="R2972" s="353" t="s">
        <v>3614</v>
      </c>
    </row>
    <row r="2973" spans="16:18">
      <c r="P2973" s="402" t="s">
        <v>3556</v>
      </c>
      <c r="Q2973" s="401" t="s">
        <v>47</v>
      </c>
      <c r="R2973" s="353" t="s">
        <v>3614</v>
      </c>
    </row>
    <row r="2974" spans="16:18">
      <c r="P2974" s="402" t="s">
        <v>3557</v>
      </c>
      <c r="Q2974" s="401" t="s">
        <v>450</v>
      </c>
      <c r="R2974" s="353" t="s">
        <v>1641</v>
      </c>
    </row>
    <row r="2975" spans="16:18">
      <c r="P2975" s="402" t="s">
        <v>3558</v>
      </c>
      <c r="Q2975" s="401" t="s">
        <v>450</v>
      </c>
      <c r="R2975" s="353" t="s">
        <v>1640</v>
      </c>
    </row>
    <row r="2976" spans="16:18">
      <c r="P2976" s="402" t="s">
        <v>3559</v>
      </c>
      <c r="Q2976" s="401" t="s">
        <v>450</v>
      </c>
      <c r="R2976" s="353" t="s">
        <v>1643</v>
      </c>
    </row>
    <row r="2977" spans="16:18">
      <c r="P2977" s="353" t="s">
        <v>3615</v>
      </c>
      <c r="Q2977" s="401" t="s">
        <v>450</v>
      </c>
      <c r="R2977" s="353" t="s">
        <v>444</v>
      </c>
    </row>
    <row r="2978" spans="16:18">
      <c r="P2978" s="353" t="s">
        <v>3616</v>
      </c>
      <c r="Q2978" s="401" t="s">
        <v>23</v>
      </c>
      <c r="R2978" s="353" t="s">
        <v>438</v>
      </c>
    </row>
    <row r="2979" spans="16:18">
      <c r="P2979" s="353" t="s">
        <v>3617</v>
      </c>
      <c r="Q2979" s="401" t="s">
        <v>1766</v>
      </c>
      <c r="R2979" s="353" t="s">
        <v>1775</v>
      </c>
    </row>
    <row r="2980" spans="16:18">
      <c r="P2980" s="353" t="s">
        <v>3618</v>
      </c>
      <c r="Q2980" s="401" t="s">
        <v>1524</v>
      </c>
      <c r="R2980" s="353" t="s">
        <v>230</v>
      </c>
    </row>
    <row r="2981" spans="16:18">
      <c r="P2981" s="353" t="s">
        <v>3476</v>
      </c>
      <c r="Q2981" s="401" t="s">
        <v>23</v>
      </c>
      <c r="R2981" s="353" t="s">
        <v>436</v>
      </c>
    </row>
    <row r="2982" spans="16:18">
      <c r="P2982" s="353" t="s">
        <v>3619</v>
      </c>
      <c r="Q2982" s="401" t="s">
        <v>23</v>
      </c>
      <c r="R2982" s="353" t="s">
        <v>440</v>
      </c>
    </row>
    <row r="2983" spans="16:18">
      <c r="P2983" s="353" t="s">
        <v>3620</v>
      </c>
      <c r="Q2983" s="401" t="s">
        <v>1766</v>
      </c>
      <c r="R2983" s="353" t="s">
        <v>1775</v>
      </c>
    </row>
    <row r="2984" spans="16:18">
      <c r="P2984" s="353" t="s">
        <v>3621</v>
      </c>
      <c r="Q2984" s="401" t="s">
        <v>1766</v>
      </c>
      <c r="R2984" s="353" t="s">
        <v>1775</v>
      </c>
    </row>
    <row r="2985" spans="16:18">
      <c r="P2985" s="353" t="s">
        <v>3622</v>
      </c>
      <c r="Q2985" s="401" t="s">
        <v>1766</v>
      </c>
      <c r="R2985" s="353" t="s">
        <v>1775</v>
      </c>
    </row>
    <row r="2986" spans="16:18">
      <c r="P2986" s="353" t="s">
        <v>3623</v>
      </c>
      <c r="Q2986" s="401" t="s">
        <v>1766</v>
      </c>
      <c r="R2986" s="353" t="s">
        <v>1775</v>
      </c>
    </row>
    <row r="2987" spans="16:18">
      <c r="P2987" s="353" t="s">
        <v>3624</v>
      </c>
      <c r="Q2987" s="401" t="s">
        <v>1766</v>
      </c>
      <c r="R2987" s="353" t="s">
        <v>1775</v>
      </c>
    </row>
    <row r="2988" spans="16:18">
      <c r="P2988" s="353" t="s">
        <v>3532</v>
      </c>
      <c r="Q2988" s="401" t="s">
        <v>1524</v>
      </c>
      <c r="R2988" s="353" t="s">
        <v>447</v>
      </c>
    </row>
    <row r="2989" spans="16:18">
      <c r="P2989" s="353" t="s">
        <v>3625</v>
      </c>
      <c r="Q2989" s="401" t="s">
        <v>23</v>
      </c>
      <c r="R2989" s="353" t="s">
        <v>435</v>
      </c>
    </row>
    <row r="2990" spans="16:18">
      <c r="P2990" s="353" t="s">
        <v>3626</v>
      </c>
      <c r="Q2990" s="401" t="s">
        <v>449</v>
      </c>
      <c r="R2990" s="353" t="s">
        <v>502</v>
      </c>
    </row>
    <row r="2991" spans="16:18">
      <c r="P2991" s="353" t="s">
        <v>3627</v>
      </c>
      <c r="Q2991" s="401" t="s">
        <v>449</v>
      </c>
      <c r="R2991" s="353" t="s">
        <v>502</v>
      </c>
    </row>
    <row r="2992" spans="16:18">
      <c r="P2992" s="353" t="s">
        <v>3466</v>
      </c>
      <c r="Q2992" s="401" t="s">
        <v>23</v>
      </c>
      <c r="R2992" s="353" t="s">
        <v>435</v>
      </c>
    </row>
    <row r="2993" spans="16:18">
      <c r="P2993" s="353" t="s">
        <v>3475</v>
      </c>
      <c r="Q2993" s="401" t="s">
        <v>23</v>
      </c>
      <c r="R2993" s="353" t="s">
        <v>436</v>
      </c>
    </row>
    <row r="2994" spans="16:18">
      <c r="P2994" s="353" t="s">
        <v>3628</v>
      </c>
      <c r="Q2994" s="401" t="s">
        <v>23</v>
      </c>
      <c r="R2994" s="353" t="s">
        <v>437</v>
      </c>
    </row>
    <row r="2995" spans="16:18">
      <c r="P2995" s="353" t="s">
        <v>3629</v>
      </c>
      <c r="Q2995" s="401" t="s">
        <v>1766</v>
      </c>
      <c r="R2995" s="353" t="s">
        <v>1339</v>
      </c>
    </row>
    <row r="2996" spans="16:18">
      <c r="P2996" s="353" t="s">
        <v>3630</v>
      </c>
      <c r="Q2996" s="401" t="s">
        <v>47</v>
      </c>
      <c r="R2996" s="353" t="s">
        <v>508</v>
      </c>
    </row>
    <row r="2997" spans="16:18">
      <c r="P2997" s="353" t="s">
        <v>3631</v>
      </c>
      <c r="Q2997" s="401" t="s">
        <v>23</v>
      </c>
      <c r="R2997" s="353" t="s">
        <v>440</v>
      </c>
    </row>
    <row r="2998" spans="16:18">
      <c r="P2998" s="402" t="s">
        <v>3546</v>
      </c>
      <c r="Q2998" s="401" t="s">
        <v>23</v>
      </c>
      <c r="R2998" s="353" t="s">
        <v>506</v>
      </c>
    </row>
    <row r="2999" spans="16:18">
      <c r="P2999" s="353" t="s">
        <v>3632</v>
      </c>
      <c r="Q2999" s="401" t="s">
        <v>47</v>
      </c>
      <c r="R2999" s="353" t="s">
        <v>508</v>
      </c>
    </row>
    <row r="3000" spans="16:18">
      <c r="P3000" s="353" t="s">
        <v>3633</v>
      </c>
      <c r="Q3000" s="401" t="s">
        <v>450</v>
      </c>
      <c r="R3000" s="353" t="s">
        <v>510</v>
      </c>
    </row>
    <row r="3001" spans="16:18">
      <c r="P3001" s="353" t="s">
        <v>3634</v>
      </c>
      <c r="Q3001" s="401" t="s">
        <v>450</v>
      </c>
      <c r="R3001" s="353" t="s">
        <v>510</v>
      </c>
    </row>
    <row r="3002" spans="16:18">
      <c r="P3002" s="353" t="s">
        <v>3635</v>
      </c>
      <c r="Q3002" s="401" t="s">
        <v>1766</v>
      </c>
      <c r="R3002" s="353" t="s">
        <v>46</v>
      </c>
    </row>
    <row r="3003" spans="16:18">
      <c r="P3003" s="353" t="s">
        <v>3636</v>
      </c>
      <c r="Q3003" s="401" t="s">
        <v>1524</v>
      </c>
      <c r="R3003" s="353" t="s">
        <v>447</v>
      </c>
    </row>
    <row r="3004" spans="16:18">
      <c r="P3004" s="353" t="s">
        <v>3637</v>
      </c>
      <c r="Q3004" s="401" t="s">
        <v>1524</v>
      </c>
      <c r="R3004" s="353" t="s">
        <v>230</v>
      </c>
    </row>
    <row r="3005" spans="16:18">
      <c r="P3005" s="353" t="s">
        <v>3477</v>
      </c>
      <c r="Q3005" s="401" t="s">
        <v>23</v>
      </c>
      <c r="R3005" s="353" t="s">
        <v>436</v>
      </c>
    </row>
    <row r="3006" spans="16:18">
      <c r="P3006" s="353" t="s">
        <v>3638</v>
      </c>
      <c r="Q3006" s="401" t="s">
        <v>1524</v>
      </c>
      <c r="R3006" s="353" t="s">
        <v>1913</v>
      </c>
    </row>
    <row r="3007" spans="16:18">
      <c r="P3007" s="353" t="s">
        <v>3639</v>
      </c>
      <c r="Q3007" s="401" t="s">
        <v>1524</v>
      </c>
      <c r="R3007" s="353" t="s">
        <v>230</v>
      </c>
    </row>
    <row r="3008" spans="16:18">
      <c r="P3008" s="353" t="s">
        <v>3640</v>
      </c>
      <c r="Q3008" s="401" t="s">
        <v>23</v>
      </c>
      <c r="R3008" s="353" t="s">
        <v>440</v>
      </c>
    </row>
    <row r="3009" spans="16:18">
      <c r="P3009" s="353" t="s">
        <v>3641</v>
      </c>
      <c r="Q3009" s="401" t="s">
        <v>1524</v>
      </c>
      <c r="R3009" s="353" t="s">
        <v>1913</v>
      </c>
    </row>
    <row r="3010" spans="16:18">
      <c r="P3010" s="353" t="s">
        <v>3642</v>
      </c>
      <c r="Q3010" s="401" t="s">
        <v>23</v>
      </c>
      <c r="R3010" s="353" t="s">
        <v>438</v>
      </c>
    </row>
    <row r="3011" spans="16:18">
      <c r="P3011" s="353" t="s">
        <v>3643</v>
      </c>
      <c r="Q3011" s="401" t="s">
        <v>23</v>
      </c>
      <c r="R3011" s="353" t="s">
        <v>436</v>
      </c>
    </row>
    <row r="3012" spans="16:18">
      <c r="P3012" s="353" t="s">
        <v>3644</v>
      </c>
      <c r="Q3012" s="401" t="s">
        <v>23</v>
      </c>
      <c r="R3012" s="353" t="s">
        <v>439</v>
      </c>
    </row>
    <row r="3013" spans="16:18">
      <c r="P3013" s="353" t="s">
        <v>3645</v>
      </c>
      <c r="Q3013" s="401" t="s">
        <v>23</v>
      </c>
      <c r="R3013" s="353" t="s">
        <v>440</v>
      </c>
    </row>
    <row r="3014" spans="16:18">
      <c r="P3014" s="353" t="s">
        <v>3646</v>
      </c>
      <c r="Q3014" s="401" t="s">
        <v>23</v>
      </c>
      <c r="R3014" s="353" t="s">
        <v>437</v>
      </c>
    </row>
    <row r="3015" spans="16:18">
      <c r="P3015" s="353" t="s">
        <v>3647</v>
      </c>
      <c r="Q3015" s="401" t="s">
        <v>1766</v>
      </c>
      <c r="R3015" s="353" t="s">
        <v>1775</v>
      </c>
    </row>
    <row r="3016" spans="16:18">
      <c r="P3016" s="353" t="s">
        <v>3648</v>
      </c>
      <c r="Q3016" s="401" t="s">
        <v>1524</v>
      </c>
      <c r="R3016" s="353" t="s">
        <v>230</v>
      </c>
    </row>
    <row r="3017" spans="16:18">
      <c r="P3017" s="353" t="s">
        <v>3649</v>
      </c>
      <c r="Q3017" s="401" t="s">
        <v>1524</v>
      </c>
      <c r="R3017" s="353" t="s">
        <v>1224</v>
      </c>
    </row>
    <row r="3018" spans="16:18">
      <c r="P3018" s="353" t="s">
        <v>3650</v>
      </c>
      <c r="Q3018" s="401" t="s">
        <v>1524</v>
      </c>
      <c r="R3018" s="353" t="s">
        <v>295</v>
      </c>
    </row>
    <row r="3019" spans="16:18">
      <c r="P3019" s="353" t="s">
        <v>3651</v>
      </c>
      <c r="Q3019" s="401" t="s">
        <v>1524</v>
      </c>
      <c r="R3019" s="353" t="s">
        <v>445</v>
      </c>
    </row>
    <row r="3020" spans="16:18">
      <c r="P3020" s="353" t="s">
        <v>3652</v>
      </c>
      <c r="Q3020" s="401" t="s">
        <v>1524</v>
      </c>
      <c r="R3020" s="353" t="s">
        <v>446</v>
      </c>
    </row>
    <row r="3021" spans="16:18">
      <c r="P3021" s="353" t="s">
        <v>3653</v>
      </c>
      <c r="Q3021" s="401" t="s">
        <v>1524</v>
      </c>
      <c r="R3021" s="353" t="s">
        <v>359</v>
      </c>
    </row>
    <row r="3022" spans="16:18">
      <c r="P3022" s="353" t="s">
        <v>3654</v>
      </c>
      <c r="Q3022" s="401" t="s">
        <v>1524</v>
      </c>
      <c r="R3022" s="353" t="s">
        <v>1913</v>
      </c>
    </row>
    <row r="3023" spans="16:18">
      <c r="P3023" s="353" t="s">
        <v>3655</v>
      </c>
      <c r="Q3023" s="401" t="s">
        <v>1524</v>
      </c>
      <c r="R3023" s="353" t="s">
        <v>448</v>
      </c>
    </row>
    <row r="3024" spans="16:18">
      <c r="P3024" s="353" t="s">
        <v>3656</v>
      </c>
      <c r="Q3024" s="401" t="s">
        <v>47</v>
      </c>
      <c r="R3024" s="353" t="s">
        <v>508</v>
      </c>
    </row>
    <row r="3025" spans="16:18">
      <c r="P3025" s="353" t="s">
        <v>3657</v>
      </c>
      <c r="Q3025" s="401" t="s">
        <v>47</v>
      </c>
      <c r="R3025" s="353" t="s">
        <v>508</v>
      </c>
    </row>
    <row r="3026" spans="16:18">
      <c r="P3026" s="353" t="s">
        <v>3658</v>
      </c>
      <c r="Q3026" s="401" t="s">
        <v>47</v>
      </c>
      <c r="R3026" s="353" t="s">
        <v>508</v>
      </c>
    </row>
    <row r="3027" spans="16:18">
      <c r="P3027" s="353" t="s">
        <v>3659</v>
      </c>
      <c r="Q3027" s="401" t="s">
        <v>23</v>
      </c>
      <c r="R3027" s="353" t="s">
        <v>440</v>
      </c>
    </row>
    <row r="3028" spans="16:18">
      <c r="P3028" s="353" t="s">
        <v>3660</v>
      </c>
      <c r="Q3028" s="401" t="s">
        <v>1524</v>
      </c>
      <c r="R3028" s="353" t="s">
        <v>448</v>
      </c>
    </row>
    <row r="3029" spans="16:18">
      <c r="P3029" s="353" t="s">
        <v>3661</v>
      </c>
      <c r="Q3029" s="401" t="s">
        <v>1766</v>
      </c>
      <c r="R3029" s="353" t="s">
        <v>1775</v>
      </c>
    </row>
    <row r="3030" spans="16:18">
      <c r="P3030" s="353" t="s">
        <v>3662</v>
      </c>
      <c r="Q3030" s="401" t="s">
        <v>1766</v>
      </c>
      <c r="R3030" s="353" t="s">
        <v>1775</v>
      </c>
    </row>
    <row r="3031" spans="16:18">
      <c r="P3031" s="353" t="s">
        <v>3663</v>
      </c>
      <c r="Q3031" s="401" t="s">
        <v>1766</v>
      </c>
      <c r="R3031" s="353" t="s">
        <v>1775</v>
      </c>
    </row>
    <row r="3032" spans="16:18">
      <c r="P3032" s="353" t="s">
        <v>3664</v>
      </c>
      <c r="Q3032" s="401" t="s">
        <v>1766</v>
      </c>
      <c r="R3032" s="353" t="s">
        <v>1775</v>
      </c>
    </row>
    <row r="3033" spans="16:18">
      <c r="P3033" s="353" t="s">
        <v>3665</v>
      </c>
      <c r="Q3033" s="401" t="s">
        <v>1524</v>
      </c>
      <c r="R3033" s="353" t="s">
        <v>446</v>
      </c>
    </row>
    <row r="3034" spans="16:18">
      <c r="P3034" s="353" t="s">
        <v>3666</v>
      </c>
      <c r="Q3034" s="401" t="s">
        <v>1766</v>
      </c>
      <c r="R3034" s="353" t="s">
        <v>429</v>
      </c>
    </row>
    <row r="3035" spans="16:18">
      <c r="P3035" s="353" t="s">
        <v>2825</v>
      </c>
      <c r="Q3035" s="401" t="s">
        <v>47</v>
      </c>
      <c r="R3035" s="353" t="s">
        <v>3614</v>
      </c>
    </row>
    <row r="3036" spans="16:18">
      <c r="P3036" s="353" t="s">
        <v>1153</v>
      </c>
      <c r="Q3036" s="401" t="s">
        <v>47</v>
      </c>
      <c r="R3036" s="353" t="s">
        <v>3614</v>
      </c>
    </row>
    <row r="3037" spans="16:18">
      <c r="P3037" s="353" t="s">
        <v>3667</v>
      </c>
      <c r="Q3037" s="401" t="s">
        <v>1766</v>
      </c>
      <c r="R3037" s="353" t="s">
        <v>18</v>
      </c>
    </row>
    <row r="3038" spans="16:18">
      <c r="P3038" s="353" t="s">
        <v>3668</v>
      </c>
      <c r="Q3038" s="401" t="s">
        <v>450</v>
      </c>
      <c r="R3038" s="353" t="s">
        <v>510</v>
      </c>
    </row>
    <row r="3039" spans="16:18">
      <c r="P3039" s="353" t="s">
        <v>3669</v>
      </c>
      <c r="Q3039" s="401" t="s">
        <v>450</v>
      </c>
      <c r="R3039" s="353" t="s">
        <v>444</v>
      </c>
    </row>
    <row r="3040" spans="16:18">
      <c r="P3040" s="353" t="s">
        <v>3670</v>
      </c>
      <c r="Q3040" s="401" t="s">
        <v>450</v>
      </c>
      <c r="R3040" s="353" t="s">
        <v>444</v>
      </c>
    </row>
    <row r="3041" spans="16:18">
      <c r="P3041" s="353" t="s">
        <v>3671</v>
      </c>
      <c r="Q3041" s="401" t="s">
        <v>449</v>
      </c>
      <c r="R3041" s="353" t="s">
        <v>502</v>
      </c>
    </row>
    <row r="3042" spans="16:18">
      <c r="P3042" s="353" t="s">
        <v>3672</v>
      </c>
      <c r="Q3042" s="401" t="s">
        <v>449</v>
      </c>
      <c r="R3042" s="353" t="s">
        <v>502</v>
      </c>
    </row>
    <row r="3043" spans="16:18">
      <c r="P3043" s="353" t="s">
        <v>3673</v>
      </c>
      <c r="Q3043" s="401" t="s">
        <v>1524</v>
      </c>
      <c r="R3043" s="353" t="s">
        <v>230</v>
      </c>
    </row>
    <row r="3044" spans="16:18">
      <c r="P3044" s="353" t="s">
        <v>3674</v>
      </c>
      <c r="Q3044" s="401" t="s">
        <v>23</v>
      </c>
      <c r="R3044" s="353" t="s">
        <v>436</v>
      </c>
    </row>
    <row r="3045" spans="16:18">
      <c r="P3045" s="353" t="s">
        <v>3675</v>
      </c>
      <c r="Q3045" s="401" t="s">
        <v>1766</v>
      </c>
      <c r="R3045" s="353" t="s">
        <v>1339</v>
      </c>
    </row>
    <row r="3046" spans="16:18">
      <c r="P3046" s="353" t="s">
        <v>3676</v>
      </c>
      <c r="Q3046" s="401" t="s">
        <v>1766</v>
      </c>
      <c r="R3046" s="353" t="s">
        <v>1339</v>
      </c>
    </row>
    <row r="3047" spans="16:18">
      <c r="P3047" s="353" t="s">
        <v>3677</v>
      </c>
      <c r="Q3047" s="401" t="s">
        <v>1766</v>
      </c>
      <c r="R3047" s="353" t="s">
        <v>1339</v>
      </c>
    </row>
    <row r="3048" spans="16:18">
      <c r="P3048" s="353" t="s">
        <v>3678</v>
      </c>
      <c r="Q3048" s="401" t="s">
        <v>23</v>
      </c>
      <c r="R3048" s="353" t="s">
        <v>434</v>
      </c>
    </row>
    <row r="3049" spans="16:18">
      <c r="P3049" s="353" t="s">
        <v>3679</v>
      </c>
      <c r="Q3049" s="401" t="s">
        <v>1524</v>
      </c>
      <c r="R3049" s="353" t="s">
        <v>326</v>
      </c>
    </row>
    <row r="3050" spans="16:18">
      <c r="P3050" s="353" t="s">
        <v>3680</v>
      </c>
      <c r="Q3050" s="401" t="s">
        <v>47</v>
      </c>
      <c r="R3050" s="353" t="s">
        <v>508</v>
      </c>
    </row>
    <row r="3051" spans="16:18">
      <c r="P3051" s="353" t="s">
        <v>3681</v>
      </c>
      <c r="Q3051" s="401" t="s">
        <v>47</v>
      </c>
      <c r="R3051" s="353" t="s">
        <v>508</v>
      </c>
    </row>
    <row r="3052" spans="16:18">
      <c r="P3052" s="353" t="s">
        <v>3682</v>
      </c>
      <c r="Q3052" s="401" t="s">
        <v>23</v>
      </c>
      <c r="R3052" s="353" t="s">
        <v>437</v>
      </c>
    </row>
    <row r="3053" spans="16:18">
      <c r="P3053" s="353" t="s">
        <v>3683</v>
      </c>
      <c r="Q3053" s="401" t="s">
        <v>1766</v>
      </c>
      <c r="R3053" s="353" t="s">
        <v>1775</v>
      </c>
    </row>
    <row r="3054" spans="16:18">
      <c r="P3054" s="353" t="s">
        <v>3684</v>
      </c>
      <c r="Q3054" s="401" t="s">
        <v>1766</v>
      </c>
      <c r="R3054" s="353" t="s">
        <v>1775</v>
      </c>
    </row>
    <row r="3055" spans="16:18">
      <c r="P3055" s="353" t="s">
        <v>3685</v>
      </c>
      <c r="Q3055" s="401" t="s">
        <v>1524</v>
      </c>
      <c r="R3055" s="353" t="s">
        <v>230</v>
      </c>
    </row>
    <row r="3056" spans="16:18">
      <c r="P3056" s="353" t="s">
        <v>3686</v>
      </c>
      <c r="Q3056" s="401" t="s">
        <v>449</v>
      </c>
      <c r="R3056" s="353" t="s">
        <v>504</v>
      </c>
    </row>
    <row r="3057" spans="16:18">
      <c r="P3057" s="353" t="s">
        <v>3687</v>
      </c>
      <c r="Q3057" s="401" t="s">
        <v>449</v>
      </c>
      <c r="R3057" s="353" t="s">
        <v>503</v>
      </c>
    </row>
    <row r="3058" spans="16:18">
      <c r="P3058" s="353" t="s">
        <v>3688</v>
      </c>
      <c r="Q3058" s="401" t="s">
        <v>23</v>
      </c>
      <c r="R3058" s="353" t="s">
        <v>440</v>
      </c>
    </row>
    <row r="3059" spans="16:18">
      <c r="P3059" s="353" t="s">
        <v>3689</v>
      </c>
      <c r="Q3059" s="401" t="s">
        <v>1766</v>
      </c>
      <c r="R3059" s="353" t="s">
        <v>1775</v>
      </c>
    </row>
    <row r="3060" spans="16:18">
      <c r="P3060" s="353" t="s">
        <v>3690</v>
      </c>
      <c r="Q3060" s="401" t="s">
        <v>1766</v>
      </c>
      <c r="R3060" s="353" t="s">
        <v>46</v>
      </c>
    </row>
    <row r="3061" spans="16:18">
      <c r="P3061" s="353" t="s">
        <v>3691</v>
      </c>
      <c r="Q3061" s="401" t="s">
        <v>1766</v>
      </c>
      <c r="R3061" s="353" t="s">
        <v>430</v>
      </c>
    </row>
    <row r="3062" spans="16:18">
      <c r="P3062" s="353" t="s">
        <v>3692</v>
      </c>
      <c r="Q3062" s="401" t="s">
        <v>1524</v>
      </c>
      <c r="R3062" s="353" t="s">
        <v>326</v>
      </c>
    </row>
    <row r="3063" spans="16:18">
      <c r="P3063" s="353" t="s">
        <v>3693</v>
      </c>
      <c r="Q3063" s="401" t="s">
        <v>1524</v>
      </c>
      <c r="R3063" s="353" t="s">
        <v>445</v>
      </c>
    </row>
    <row r="3064" spans="16:18">
      <c r="P3064" s="353" t="s">
        <v>3694</v>
      </c>
      <c r="Q3064" s="401" t="s">
        <v>1524</v>
      </c>
      <c r="R3064" s="353" t="s">
        <v>447</v>
      </c>
    </row>
    <row r="3065" spans="16:18">
      <c r="P3065" s="353" t="s">
        <v>3695</v>
      </c>
      <c r="Q3065" s="401" t="s">
        <v>1524</v>
      </c>
      <c r="R3065" s="353" t="s">
        <v>448</v>
      </c>
    </row>
    <row r="3066" spans="16:18">
      <c r="P3066" s="353" t="s">
        <v>3696</v>
      </c>
      <c r="Q3066" s="401" t="s">
        <v>47</v>
      </c>
      <c r="R3066" s="353" t="s">
        <v>442</v>
      </c>
    </row>
    <row r="3067" spans="16:18">
      <c r="P3067" s="353" t="s">
        <v>3697</v>
      </c>
      <c r="Q3067" s="401" t="s">
        <v>1524</v>
      </c>
      <c r="R3067" s="353" t="s">
        <v>448</v>
      </c>
    </row>
    <row r="3068" spans="16:18">
      <c r="P3068" s="353" t="s">
        <v>3698</v>
      </c>
      <c r="Q3068" s="401" t="s">
        <v>1524</v>
      </c>
      <c r="R3068" s="353" t="s">
        <v>445</v>
      </c>
    </row>
    <row r="3069" spans="16:18">
      <c r="P3069" s="353" t="s">
        <v>3699</v>
      </c>
      <c r="Q3069" s="401" t="s">
        <v>23</v>
      </c>
      <c r="R3069" s="353" t="s">
        <v>435</v>
      </c>
    </row>
    <row r="3070" spans="16:18">
      <c r="P3070" s="353" t="s">
        <v>3700</v>
      </c>
      <c r="Q3070" s="401" t="s">
        <v>1524</v>
      </c>
      <c r="R3070" s="353" t="s">
        <v>230</v>
      </c>
    </row>
    <row r="3071" spans="16:18">
      <c r="P3071" s="402" t="s">
        <v>3561</v>
      </c>
      <c r="Q3071" s="401" t="s">
        <v>450</v>
      </c>
      <c r="R3071" s="353" t="s">
        <v>1643</v>
      </c>
    </row>
    <row r="3072" spans="16:18">
      <c r="P3072" s="353" t="s">
        <v>3701</v>
      </c>
      <c r="Q3072" s="401" t="s">
        <v>1524</v>
      </c>
      <c r="R3072" s="353" t="s">
        <v>446</v>
      </c>
    </row>
    <row r="3073" spans="16:18">
      <c r="P3073" s="353" t="s">
        <v>3502</v>
      </c>
      <c r="Q3073" s="401" t="s">
        <v>23</v>
      </c>
      <c r="R3073" s="353" t="s">
        <v>439</v>
      </c>
    </row>
    <row r="3074" spans="16:18">
      <c r="P3074" s="353" t="s">
        <v>3702</v>
      </c>
      <c r="Q3074" s="401" t="s">
        <v>1524</v>
      </c>
      <c r="R3074" s="353" t="s">
        <v>448</v>
      </c>
    </row>
    <row r="3075" spans="16:18">
      <c r="P3075" s="353" t="s">
        <v>3703</v>
      </c>
      <c r="Q3075" s="401" t="s">
        <v>449</v>
      </c>
      <c r="R3075" s="353" t="s">
        <v>502</v>
      </c>
    </row>
    <row r="3076" spans="16:18">
      <c r="P3076" s="353" t="s">
        <v>3704</v>
      </c>
      <c r="Q3076" s="401" t="s">
        <v>23</v>
      </c>
      <c r="R3076" s="353" t="s">
        <v>440</v>
      </c>
    </row>
    <row r="3077" spans="16:18">
      <c r="P3077" s="402" t="s">
        <v>3560</v>
      </c>
      <c r="Q3077" s="401" t="s">
        <v>1766</v>
      </c>
      <c r="R3077" s="353" t="s">
        <v>46</v>
      </c>
    </row>
    <row r="3078" spans="16:18">
      <c r="P3078" s="353" t="s">
        <v>3705</v>
      </c>
      <c r="Q3078" s="401" t="s">
        <v>23</v>
      </c>
      <c r="R3078" s="353" t="s">
        <v>435</v>
      </c>
    </row>
    <row r="3079" spans="16:18">
      <c r="P3079" s="353" t="s">
        <v>3706</v>
      </c>
      <c r="Q3079" s="401" t="s">
        <v>1524</v>
      </c>
      <c r="R3079" s="353" t="s">
        <v>326</v>
      </c>
    </row>
    <row r="3080" spans="16:18">
      <c r="P3080" s="353" t="s">
        <v>3707</v>
      </c>
      <c r="Q3080" s="401" t="s">
        <v>1524</v>
      </c>
      <c r="R3080" s="353" t="s">
        <v>445</v>
      </c>
    </row>
    <row r="3081" spans="16:18">
      <c r="P3081" s="353" t="s">
        <v>3708</v>
      </c>
      <c r="Q3081" s="401" t="s">
        <v>1524</v>
      </c>
      <c r="R3081" s="353" t="s">
        <v>448</v>
      </c>
    </row>
    <row r="3082" spans="16:18">
      <c r="P3082" s="353" t="s">
        <v>3709</v>
      </c>
      <c r="Q3082" s="401" t="s">
        <v>449</v>
      </c>
      <c r="R3082" s="353" t="s">
        <v>502</v>
      </c>
    </row>
    <row r="3083" spans="16:18">
      <c r="P3083" s="353" t="s">
        <v>3710</v>
      </c>
      <c r="Q3083" s="401" t="s">
        <v>1524</v>
      </c>
      <c r="R3083" s="353" t="s">
        <v>448</v>
      </c>
    </row>
    <row r="3084" spans="16:18">
      <c r="P3084" s="353" t="s">
        <v>3711</v>
      </c>
      <c r="Q3084" s="401" t="s">
        <v>450</v>
      </c>
      <c r="R3084" s="353" t="s">
        <v>1641</v>
      </c>
    </row>
    <row r="3085" spans="16:18">
      <c r="P3085" s="353" t="s">
        <v>3712</v>
      </c>
      <c r="Q3085" s="401" t="s">
        <v>450</v>
      </c>
      <c r="R3085" s="353" t="s">
        <v>1641</v>
      </c>
    </row>
    <row r="3086" spans="16:18">
      <c r="P3086" s="353" t="s">
        <v>3713</v>
      </c>
      <c r="Q3086" s="401" t="s">
        <v>23</v>
      </c>
      <c r="R3086" s="353" t="s">
        <v>439</v>
      </c>
    </row>
    <row r="3087" spans="16:18">
      <c r="P3087" s="353" t="s">
        <v>3714</v>
      </c>
      <c r="Q3087" s="401" t="s">
        <v>1766</v>
      </c>
      <c r="R3087" s="353" t="s">
        <v>46</v>
      </c>
    </row>
    <row r="3088" spans="16:18">
      <c r="P3088" s="353" t="s">
        <v>3715</v>
      </c>
      <c r="Q3088" s="401" t="s">
        <v>1524</v>
      </c>
      <c r="R3088" s="353" t="s">
        <v>445</v>
      </c>
    </row>
    <row r="3089" spans="16:18">
      <c r="P3089" s="353" t="s">
        <v>3716</v>
      </c>
      <c r="Q3089" s="401" t="s">
        <v>47</v>
      </c>
      <c r="R3089" s="353" t="s">
        <v>508</v>
      </c>
    </row>
    <row r="3090" spans="16:18">
      <c r="P3090" s="353" t="s">
        <v>3717</v>
      </c>
      <c r="Q3090" s="401" t="s">
        <v>47</v>
      </c>
      <c r="R3090" s="353" t="s">
        <v>508</v>
      </c>
    </row>
    <row r="3091" spans="16:18">
      <c r="P3091" s="353" t="s">
        <v>3718</v>
      </c>
      <c r="Q3091" s="401" t="s">
        <v>47</v>
      </c>
      <c r="R3091" s="353" t="s">
        <v>508</v>
      </c>
    </row>
    <row r="3092" spans="16:18">
      <c r="P3092" s="353" t="s">
        <v>3719</v>
      </c>
      <c r="Q3092" s="401" t="s">
        <v>47</v>
      </c>
      <c r="R3092" s="353" t="s">
        <v>441</v>
      </c>
    </row>
    <row r="3093" spans="16:18">
      <c r="P3093" s="353" t="s">
        <v>3720</v>
      </c>
      <c r="Q3093" s="401" t="s">
        <v>1524</v>
      </c>
      <c r="R3093" s="353" t="s">
        <v>448</v>
      </c>
    </row>
    <row r="3094" spans="16:18">
      <c r="P3094" s="353" t="s">
        <v>3721</v>
      </c>
      <c r="Q3094" s="401" t="s">
        <v>450</v>
      </c>
      <c r="R3094" s="353" t="s">
        <v>1641</v>
      </c>
    </row>
    <row r="3095" spans="16:18">
      <c r="P3095" s="353" t="s">
        <v>3722</v>
      </c>
      <c r="Q3095" s="401" t="s">
        <v>450</v>
      </c>
      <c r="R3095" s="353" t="s">
        <v>510</v>
      </c>
    </row>
    <row r="3096" spans="16:18">
      <c r="P3096" s="353" t="s">
        <v>3723</v>
      </c>
      <c r="Q3096" s="401" t="s">
        <v>449</v>
      </c>
      <c r="R3096" s="353" t="s">
        <v>505</v>
      </c>
    </row>
    <row r="3097" spans="16:18">
      <c r="P3097" s="353" t="s">
        <v>3724</v>
      </c>
      <c r="Q3097" s="401" t="s">
        <v>449</v>
      </c>
      <c r="R3097" s="353" t="s">
        <v>1056</v>
      </c>
    </row>
    <row r="3098" spans="16:18">
      <c r="P3098" s="353" t="s">
        <v>1151</v>
      </c>
      <c r="Q3098" s="401" t="s">
        <v>47</v>
      </c>
      <c r="R3098" s="353" t="s">
        <v>508</v>
      </c>
    </row>
    <row r="3099" spans="16:18">
      <c r="P3099" s="54" t="s">
        <v>3562</v>
      </c>
      <c r="Q3099" s="401" t="s">
        <v>1766</v>
      </c>
      <c r="R3099" s="355" t="s">
        <v>46</v>
      </c>
    </row>
    <row r="3100" spans="16:18">
      <c r="P3100" s="54" t="s">
        <v>3563</v>
      </c>
      <c r="Q3100" s="401" t="s">
        <v>1766</v>
      </c>
      <c r="R3100" s="355" t="s">
        <v>46</v>
      </c>
    </row>
    <row r="3101" spans="16:18">
      <c r="P3101" s="54" t="s">
        <v>3564</v>
      </c>
      <c r="Q3101" s="401" t="s">
        <v>1766</v>
      </c>
      <c r="R3101" s="355" t="s">
        <v>46</v>
      </c>
    </row>
    <row r="3102" spans="16:18">
      <c r="P3102" s="54" t="s">
        <v>3565</v>
      </c>
      <c r="Q3102" s="401" t="s">
        <v>1766</v>
      </c>
      <c r="R3102" s="355" t="s">
        <v>46</v>
      </c>
    </row>
    <row r="3103" spans="16:18">
      <c r="P3103" s="54" t="s">
        <v>3566</v>
      </c>
      <c r="Q3103" s="401" t="s">
        <v>1766</v>
      </c>
      <c r="R3103" s="355" t="s">
        <v>46</v>
      </c>
    </row>
    <row r="3104" spans="16:18">
      <c r="P3104" s="54" t="s">
        <v>3567</v>
      </c>
      <c r="Q3104" s="401" t="s">
        <v>1766</v>
      </c>
      <c r="R3104" s="355" t="s">
        <v>46</v>
      </c>
    </row>
    <row r="3105" spans="16:18">
      <c r="P3105" s="54" t="s">
        <v>3568</v>
      </c>
      <c r="Q3105" s="401" t="s">
        <v>1766</v>
      </c>
      <c r="R3105" s="355" t="s">
        <v>46</v>
      </c>
    </row>
    <row r="3106" spans="16:18">
      <c r="P3106" s="54" t="s">
        <v>3569</v>
      </c>
      <c r="Q3106" s="401" t="s">
        <v>1766</v>
      </c>
      <c r="R3106" s="355" t="s">
        <v>46</v>
      </c>
    </row>
    <row r="3107" spans="16:18">
      <c r="P3107" s="54" t="s">
        <v>3570</v>
      </c>
      <c r="Q3107" s="401" t="s">
        <v>1766</v>
      </c>
      <c r="R3107" s="355" t="s">
        <v>46</v>
      </c>
    </row>
    <row r="3108" spans="16:18">
      <c r="P3108" s="54" t="s">
        <v>3571</v>
      </c>
      <c r="Q3108" s="401" t="s">
        <v>1766</v>
      </c>
      <c r="R3108" s="355" t="s">
        <v>46</v>
      </c>
    </row>
    <row r="3109" spans="16:18">
      <c r="P3109" s="54" t="s">
        <v>3572</v>
      </c>
      <c r="Q3109" s="401" t="s">
        <v>1766</v>
      </c>
      <c r="R3109" s="355" t="s">
        <v>46</v>
      </c>
    </row>
    <row r="3110" spans="16:18">
      <c r="P3110" s="54" t="s">
        <v>3573</v>
      </c>
      <c r="Q3110" s="401" t="s">
        <v>1766</v>
      </c>
      <c r="R3110" s="355" t="s">
        <v>46</v>
      </c>
    </row>
    <row r="3111" spans="16:18">
      <c r="P3111" s="54" t="s">
        <v>3574</v>
      </c>
      <c r="Q3111" s="401" t="s">
        <v>1766</v>
      </c>
      <c r="R3111" s="355" t="s">
        <v>46</v>
      </c>
    </row>
    <row r="3112" spans="16:18">
      <c r="P3112" s="54" t="s">
        <v>3575</v>
      </c>
      <c r="Q3112" s="401" t="s">
        <v>1766</v>
      </c>
      <c r="R3112" s="355" t="s">
        <v>46</v>
      </c>
    </row>
    <row r="3113" spans="16:18">
      <c r="P3113" s="54" t="s">
        <v>3576</v>
      </c>
      <c r="Q3113" s="401" t="s">
        <v>1766</v>
      </c>
      <c r="R3113" s="355" t="s">
        <v>46</v>
      </c>
    </row>
    <row r="3114" spans="16:18">
      <c r="P3114" s="54" t="s">
        <v>3577</v>
      </c>
      <c r="Q3114" s="401" t="s">
        <v>1766</v>
      </c>
      <c r="R3114" s="355" t="s">
        <v>46</v>
      </c>
    </row>
    <row r="3115" spans="16:18">
      <c r="P3115" s="54" t="s">
        <v>3578</v>
      </c>
      <c r="Q3115" s="401" t="s">
        <v>1766</v>
      </c>
      <c r="R3115" s="355" t="s">
        <v>46</v>
      </c>
    </row>
    <row r="3116" spans="16:18">
      <c r="P3116" s="54" t="s">
        <v>3579</v>
      </c>
      <c r="Q3116" s="401" t="s">
        <v>1766</v>
      </c>
      <c r="R3116" s="355" t="s">
        <v>46</v>
      </c>
    </row>
    <row r="3117" spans="16:18">
      <c r="P3117" s="54" t="s">
        <v>3580</v>
      </c>
      <c r="Q3117" s="401" t="s">
        <v>1766</v>
      </c>
      <c r="R3117" s="355" t="s">
        <v>46</v>
      </c>
    </row>
    <row r="3118" spans="16:18">
      <c r="P3118" s="54" t="s">
        <v>3504</v>
      </c>
      <c r="Q3118" s="401" t="s">
        <v>23</v>
      </c>
      <c r="R3118" s="355" t="s">
        <v>440</v>
      </c>
    </row>
    <row r="3119" spans="16:18">
      <c r="P3119" s="54" t="s">
        <v>3505</v>
      </c>
      <c r="Q3119" s="401" t="s">
        <v>23</v>
      </c>
      <c r="R3119" s="355" t="s">
        <v>440</v>
      </c>
    </row>
    <row r="3120" spans="16:18">
      <c r="P3120" s="54" t="s">
        <v>3506</v>
      </c>
      <c r="Q3120" s="401" t="s">
        <v>23</v>
      </c>
      <c r="R3120" s="355" t="s">
        <v>440</v>
      </c>
    </row>
    <row r="3121" spans="16:18">
      <c r="P3121" s="54" t="s">
        <v>3507</v>
      </c>
      <c r="Q3121" s="401" t="s">
        <v>23</v>
      </c>
      <c r="R3121" s="355" t="s">
        <v>440</v>
      </c>
    </row>
    <row r="3122" spans="16:18">
      <c r="P3122" s="54" t="s">
        <v>3508</v>
      </c>
      <c r="Q3122" s="401" t="s">
        <v>23</v>
      </c>
      <c r="R3122" s="355" t="s">
        <v>440</v>
      </c>
    </row>
    <row r="3123" spans="16:18">
      <c r="P3123" s="54" t="s">
        <v>3509</v>
      </c>
      <c r="Q3123" s="401" t="s">
        <v>23</v>
      </c>
      <c r="R3123" s="355" t="s">
        <v>440</v>
      </c>
    </row>
    <row r="3124" spans="16:18">
      <c r="P3124" s="54" t="s">
        <v>3510</v>
      </c>
      <c r="Q3124" s="401" t="s">
        <v>23</v>
      </c>
      <c r="R3124" s="355" t="s">
        <v>440</v>
      </c>
    </row>
    <row r="3125" spans="16:18">
      <c r="P3125" s="54" t="s">
        <v>3511</v>
      </c>
      <c r="Q3125" s="401" t="s">
        <v>23</v>
      </c>
      <c r="R3125" s="355" t="s">
        <v>440</v>
      </c>
    </row>
    <row r="3126" spans="16:18">
      <c r="P3126" s="54" t="s">
        <v>3512</v>
      </c>
      <c r="Q3126" s="401" t="s">
        <v>23</v>
      </c>
      <c r="R3126" s="355" t="s">
        <v>440</v>
      </c>
    </row>
    <row r="3127" spans="16:18">
      <c r="P3127" s="54" t="s">
        <v>3513</v>
      </c>
      <c r="Q3127" s="401" t="s">
        <v>23</v>
      </c>
      <c r="R3127" s="355" t="s">
        <v>440</v>
      </c>
    </row>
    <row r="3128" spans="16:18">
      <c r="P3128" s="51" t="s">
        <v>3534</v>
      </c>
      <c r="Q3128" s="401" t="s">
        <v>23</v>
      </c>
      <c r="R3128" s="355" t="s">
        <v>440</v>
      </c>
    </row>
    <row r="3129" spans="16:18">
      <c r="P3129" s="51" t="s">
        <v>3535</v>
      </c>
      <c r="Q3129" s="401" t="s">
        <v>23</v>
      </c>
      <c r="R3129" s="355" t="s">
        <v>440</v>
      </c>
    </row>
    <row r="3130" spans="16:18">
      <c r="P3130" s="51" t="s">
        <v>3536</v>
      </c>
      <c r="Q3130" s="401" t="s">
        <v>23</v>
      </c>
      <c r="R3130" s="355" t="s">
        <v>440</v>
      </c>
    </row>
    <row r="3131" spans="16:18">
      <c r="P3131" s="54" t="s">
        <v>3725</v>
      </c>
      <c r="Q3131" s="401" t="s">
        <v>23</v>
      </c>
      <c r="R3131" s="355" t="s">
        <v>438</v>
      </c>
    </row>
    <row r="3132" spans="16:18">
      <c r="P3132" s="54" t="s">
        <v>3726</v>
      </c>
      <c r="Q3132" s="401" t="s">
        <v>23</v>
      </c>
      <c r="R3132" s="355" t="s">
        <v>438</v>
      </c>
    </row>
    <row r="3133" spans="16:18">
      <c r="P3133" s="54" t="s">
        <v>3727</v>
      </c>
      <c r="Q3133" s="401" t="s">
        <v>23</v>
      </c>
      <c r="R3133" s="355" t="s">
        <v>438</v>
      </c>
    </row>
    <row r="3134" spans="16:18">
      <c r="P3134" s="54" t="s">
        <v>3728</v>
      </c>
      <c r="Q3134" s="401" t="s">
        <v>23</v>
      </c>
      <c r="R3134" s="355" t="s">
        <v>438</v>
      </c>
    </row>
    <row r="3135" spans="16:18">
      <c r="P3135" s="54" t="s">
        <v>3729</v>
      </c>
      <c r="Q3135" s="401" t="s">
        <v>23</v>
      </c>
      <c r="R3135" s="355" t="s">
        <v>435</v>
      </c>
    </row>
    <row r="3136" spans="16:18">
      <c r="P3136" s="54" t="s">
        <v>3730</v>
      </c>
      <c r="Q3136" s="401" t="s">
        <v>23</v>
      </c>
      <c r="R3136" s="355" t="s">
        <v>435</v>
      </c>
    </row>
    <row r="3137" spans="16:18">
      <c r="P3137" s="54" t="s">
        <v>3731</v>
      </c>
      <c r="Q3137" s="401" t="s">
        <v>23</v>
      </c>
      <c r="R3137" s="355" t="s">
        <v>435</v>
      </c>
    </row>
    <row r="3138" spans="16:18">
      <c r="P3138" s="54" t="s">
        <v>3732</v>
      </c>
      <c r="Q3138" s="401" t="s">
        <v>23</v>
      </c>
      <c r="R3138" s="355" t="s">
        <v>435</v>
      </c>
    </row>
    <row r="3139" spans="16:18">
      <c r="P3139" s="54" t="s">
        <v>3733</v>
      </c>
      <c r="Q3139" s="401" t="s">
        <v>23</v>
      </c>
      <c r="R3139" s="355" t="s">
        <v>435</v>
      </c>
    </row>
    <row r="3140" spans="16:18">
      <c r="P3140" s="54" t="s">
        <v>3734</v>
      </c>
      <c r="Q3140" s="401" t="s">
        <v>23</v>
      </c>
      <c r="R3140" s="355" t="s">
        <v>435</v>
      </c>
    </row>
    <row r="3141" spans="16:18">
      <c r="P3141" s="54" t="s">
        <v>3735</v>
      </c>
      <c r="Q3141" s="401" t="s">
        <v>23</v>
      </c>
      <c r="R3141" s="355" t="s">
        <v>435</v>
      </c>
    </row>
    <row r="3142" spans="16:18">
      <c r="P3142" s="54" t="s">
        <v>3736</v>
      </c>
      <c r="Q3142" s="401" t="s">
        <v>23</v>
      </c>
      <c r="R3142" s="355" t="s">
        <v>435</v>
      </c>
    </row>
    <row r="3143" spans="16:18">
      <c r="P3143" s="54" t="s">
        <v>3737</v>
      </c>
      <c r="Q3143" s="401" t="s">
        <v>23</v>
      </c>
      <c r="R3143" s="355" t="s">
        <v>435</v>
      </c>
    </row>
    <row r="3144" spans="16:18">
      <c r="P3144" s="54" t="s">
        <v>3738</v>
      </c>
      <c r="Q3144" s="401" t="s">
        <v>23</v>
      </c>
      <c r="R3144" s="355" t="s">
        <v>435</v>
      </c>
    </row>
    <row r="3145" spans="16:18">
      <c r="P3145" s="54" t="s">
        <v>3739</v>
      </c>
      <c r="Q3145" s="401" t="s">
        <v>1524</v>
      </c>
      <c r="R3145" s="355" t="s">
        <v>230</v>
      </c>
    </row>
    <row r="3146" spans="16:18">
      <c r="P3146" s="54" t="s">
        <v>3740</v>
      </c>
      <c r="Q3146" s="401" t="s">
        <v>23</v>
      </c>
      <c r="R3146" s="355" t="s">
        <v>436</v>
      </c>
    </row>
    <row r="3147" spans="16:18">
      <c r="P3147" s="54" t="s">
        <v>3741</v>
      </c>
      <c r="Q3147" s="401" t="s">
        <v>23</v>
      </c>
      <c r="R3147" s="355" t="s">
        <v>436</v>
      </c>
    </row>
    <row r="3148" spans="16:18">
      <c r="P3148" s="54" t="s">
        <v>3742</v>
      </c>
      <c r="Q3148" s="401" t="s">
        <v>23</v>
      </c>
      <c r="R3148" s="355" t="s">
        <v>436</v>
      </c>
    </row>
    <row r="3149" spans="16:18">
      <c r="P3149" s="54" t="s">
        <v>3743</v>
      </c>
      <c r="Q3149" s="401" t="s">
        <v>23</v>
      </c>
      <c r="R3149" s="355" t="s">
        <v>436</v>
      </c>
    </row>
    <row r="3150" spans="16:18">
      <c r="P3150" s="54" t="s">
        <v>3744</v>
      </c>
      <c r="Q3150" s="401" t="s">
        <v>23</v>
      </c>
      <c r="R3150" s="355" t="s">
        <v>436</v>
      </c>
    </row>
    <row r="3151" spans="16:18">
      <c r="P3151" s="54" t="s">
        <v>3745</v>
      </c>
      <c r="Q3151" s="401" t="s">
        <v>23</v>
      </c>
      <c r="R3151" s="355" t="s">
        <v>436</v>
      </c>
    </row>
    <row r="3152" spans="16:18">
      <c r="P3152" s="54" t="s">
        <v>3746</v>
      </c>
      <c r="Q3152" s="401" t="s">
        <v>23</v>
      </c>
      <c r="R3152" s="355" t="s">
        <v>436</v>
      </c>
    </row>
    <row r="3153" spans="16:18">
      <c r="P3153" s="54" t="s">
        <v>3747</v>
      </c>
      <c r="Q3153" s="401" t="s">
        <v>23</v>
      </c>
      <c r="R3153" s="355" t="s">
        <v>436</v>
      </c>
    </row>
    <row r="3154" spans="16:18">
      <c r="P3154" s="54" t="s">
        <v>3748</v>
      </c>
      <c r="Q3154" s="401" t="s">
        <v>23</v>
      </c>
      <c r="R3154" s="355" t="s">
        <v>436</v>
      </c>
    </row>
    <row r="3155" spans="16:18">
      <c r="P3155" s="54" t="s">
        <v>3749</v>
      </c>
      <c r="Q3155" s="401" t="s">
        <v>23</v>
      </c>
      <c r="R3155" s="355" t="s">
        <v>436</v>
      </c>
    </row>
    <row r="3156" spans="16:18">
      <c r="P3156" s="54" t="s">
        <v>3750</v>
      </c>
      <c r="Q3156" s="401" t="s">
        <v>23</v>
      </c>
      <c r="R3156" s="355" t="s">
        <v>436</v>
      </c>
    </row>
    <row r="3157" spans="16:18">
      <c r="P3157" s="54" t="s">
        <v>3751</v>
      </c>
      <c r="Q3157" s="401" t="s">
        <v>23</v>
      </c>
      <c r="R3157" s="355" t="s">
        <v>436</v>
      </c>
    </row>
    <row r="3158" spans="16:18">
      <c r="P3158" s="54" t="s">
        <v>3752</v>
      </c>
      <c r="Q3158" s="401" t="s">
        <v>23</v>
      </c>
      <c r="R3158" s="355" t="s">
        <v>436</v>
      </c>
    </row>
    <row r="3159" spans="16:18">
      <c r="P3159" s="54" t="s">
        <v>3480</v>
      </c>
      <c r="Q3159" s="401" t="s">
        <v>23</v>
      </c>
      <c r="R3159" s="355" t="s">
        <v>436</v>
      </c>
    </row>
    <row r="3160" spans="16:18">
      <c r="P3160" s="54" t="s">
        <v>3753</v>
      </c>
      <c r="Q3160" s="401" t="s">
        <v>23</v>
      </c>
      <c r="R3160" s="355" t="s">
        <v>439</v>
      </c>
    </row>
    <row r="3161" spans="16:18">
      <c r="P3161" s="54" t="s">
        <v>3754</v>
      </c>
      <c r="Q3161" s="401" t="s">
        <v>23</v>
      </c>
      <c r="R3161" s="355" t="s">
        <v>439</v>
      </c>
    </row>
    <row r="3162" spans="16:18">
      <c r="P3162" s="54" t="s">
        <v>3755</v>
      </c>
      <c r="Q3162" s="401" t="s">
        <v>23</v>
      </c>
      <c r="R3162" s="355" t="s">
        <v>439</v>
      </c>
    </row>
    <row r="3163" spans="16:18">
      <c r="P3163" s="54" t="s">
        <v>3756</v>
      </c>
      <c r="Q3163" s="401" t="s">
        <v>23</v>
      </c>
      <c r="R3163" s="355" t="s">
        <v>439</v>
      </c>
    </row>
    <row r="3164" spans="16:18">
      <c r="P3164" s="54" t="s">
        <v>3757</v>
      </c>
      <c r="Q3164" s="401" t="s">
        <v>23</v>
      </c>
      <c r="R3164" s="355" t="s">
        <v>439</v>
      </c>
    </row>
    <row r="3165" spans="16:18">
      <c r="P3165" s="54" t="s">
        <v>3758</v>
      </c>
      <c r="Q3165" s="401" t="s">
        <v>23</v>
      </c>
      <c r="R3165" s="355" t="s">
        <v>439</v>
      </c>
    </row>
    <row r="3166" spans="16:18">
      <c r="P3166" s="54" t="s">
        <v>3759</v>
      </c>
      <c r="Q3166" s="401" t="s">
        <v>23</v>
      </c>
      <c r="R3166" s="355" t="s">
        <v>439</v>
      </c>
    </row>
    <row r="3167" spans="16:18">
      <c r="P3167" s="54" t="s">
        <v>3760</v>
      </c>
      <c r="Q3167" s="401" t="s">
        <v>23</v>
      </c>
      <c r="R3167" s="355" t="s">
        <v>506</v>
      </c>
    </row>
    <row r="3168" spans="16:18">
      <c r="P3168" s="54" t="s">
        <v>3581</v>
      </c>
      <c r="Q3168" s="401" t="s">
        <v>23</v>
      </c>
      <c r="R3168" s="355" t="s">
        <v>506</v>
      </c>
    </row>
    <row r="3169" spans="16:18">
      <c r="P3169" s="54" t="s">
        <v>3761</v>
      </c>
      <c r="Q3169" s="401" t="s">
        <v>23</v>
      </c>
      <c r="R3169" s="355" t="s">
        <v>506</v>
      </c>
    </row>
    <row r="3170" spans="16:18">
      <c r="P3170" s="54" t="s">
        <v>3762</v>
      </c>
      <c r="Q3170" s="401" t="s">
        <v>23</v>
      </c>
      <c r="R3170" s="355" t="s">
        <v>506</v>
      </c>
    </row>
    <row r="3171" spans="16:18">
      <c r="P3171" s="54" t="s">
        <v>3763</v>
      </c>
      <c r="Q3171" s="401" t="s">
        <v>23</v>
      </c>
      <c r="R3171" s="355" t="s">
        <v>506</v>
      </c>
    </row>
    <row r="3172" spans="16:18">
      <c r="P3172" s="54" t="s">
        <v>3764</v>
      </c>
      <c r="Q3172" s="401" t="s">
        <v>23</v>
      </c>
      <c r="R3172" s="355" t="s">
        <v>506</v>
      </c>
    </row>
    <row r="3173" spans="16:18">
      <c r="P3173" s="54" t="s">
        <v>3765</v>
      </c>
      <c r="Q3173" s="401" t="s">
        <v>23</v>
      </c>
      <c r="R3173" s="355" t="s">
        <v>506</v>
      </c>
    </row>
    <row r="3174" spans="16:18">
      <c r="P3174" s="54" t="s">
        <v>3766</v>
      </c>
      <c r="Q3174" s="401" t="s">
        <v>23</v>
      </c>
      <c r="R3174" s="355" t="s">
        <v>506</v>
      </c>
    </row>
    <row r="3175" spans="16:18">
      <c r="P3175" s="54" t="s">
        <v>3767</v>
      </c>
      <c r="Q3175" s="401" t="s">
        <v>23</v>
      </c>
      <c r="R3175" s="355" t="s">
        <v>506</v>
      </c>
    </row>
    <row r="3176" spans="16:18">
      <c r="P3176" s="54" t="s">
        <v>3768</v>
      </c>
      <c r="Q3176" s="401" t="s">
        <v>23</v>
      </c>
      <c r="R3176" s="355" t="s">
        <v>506</v>
      </c>
    </row>
    <row r="3177" spans="16:18">
      <c r="P3177" s="54" t="s">
        <v>3514</v>
      </c>
      <c r="Q3177" s="401" t="s">
        <v>23</v>
      </c>
      <c r="R3177" s="355" t="s">
        <v>440</v>
      </c>
    </row>
    <row r="3178" spans="16:18">
      <c r="P3178" s="54" t="s">
        <v>3769</v>
      </c>
      <c r="Q3178" s="401" t="s">
        <v>23</v>
      </c>
      <c r="R3178" s="355" t="s">
        <v>440</v>
      </c>
    </row>
    <row r="3179" spans="16:18">
      <c r="P3179" s="54" t="s">
        <v>3515</v>
      </c>
      <c r="Q3179" s="401" t="s">
        <v>23</v>
      </c>
      <c r="R3179" s="355" t="s">
        <v>440</v>
      </c>
    </row>
    <row r="3180" spans="16:18">
      <c r="P3180" s="54" t="s">
        <v>3770</v>
      </c>
      <c r="Q3180" s="401" t="s">
        <v>23</v>
      </c>
      <c r="R3180" s="355" t="s">
        <v>440</v>
      </c>
    </row>
    <row r="3181" spans="16:18">
      <c r="P3181" s="54" t="s">
        <v>3771</v>
      </c>
      <c r="Q3181" s="401" t="s">
        <v>23</v>
      </c>
      <c r="R3181" s="355" t="s">
        <v>440</v>
      </c>
    </row>
    <row r="3182" spans="16:18">
      <c r="P3182" s="54" t="s">
        <v>3772</v>
      </c>
      <c r="Q3182" s="401" t="s">
        <v>23</v>
      </c>
      <c r="R3182" s="355" t="s">
        <v>440</v>
      </c>
    </row>
    <row r="3183" spans="16:18">
      <c r="P3183" s="54" t="s">
        <v>3773</v>
      </c>
      <c r="Q3183" s="401" t="s">
        <v>23</v>
      </c>
      <c r="R3183" s="355" t="s">
        <v>437</v>
      </c>
    </row>
    <row r="3184" spans="16:18">
      <c r="P3184" s="54" t="s">
        <v>3774</v>
      </c>
      <c r="Q3184" s="401" t="s">
        <v>23</v>
      </c>
      <c r="R3184" s="355" t="s">
        <v>437</v>
      </c>
    </row>
    <row r="3185" spans="16:18">
      <c r="P3185" s="54" t="s">
        <v>3775</v>
      </c>
      <c r="Q3185" s="401" t="s">
        <v>23</v>
      </c>
      <c r="R3185" s="355" t="s">
        <v>437</v>
      </c>
    </row>
    <row r="3186" spans="16:18">
      <c r="P3186" s="54" t="s">
        <v>3776</v>
      </c>
      <c r="Q3186" s="401" t="s">
        <v>23</v>
      </c>
      <c r="R3186" s="355" t="s">
        <v>437</v>
      </c>
    </row>
    <row r="3187" spans="16:18">
      <c r="P3187" s="54" t="s">
        <v>3777</v>
      </c>
      <c r="Q3187" s="401" t="s">
        <v>23</v>
      </c>
      <c r="R3187" s="355" t="s">
        <v>437</v>
      </c>
    </row>
    <row r="3188" spans="16:18">
      <c r="P3188" s="54" t="s">
        <v>3778</v>
      </c>
      <c r="Q3188" s="401" t="s">
        <v>23</v>
      </c>
      <c r="R3188" s="355" t="s">
        <v>437</v>
      </c>
    </row>
    <row r="3189" spans="16:18">
      <c r="P3189" s="54" t="s">
        <v>3779</v>
      </c>
      <c r="Q3189" s="401" t="s">
        <v>23</v>
      </c>
      <c r="R3189" s="355" t="s">
        <v>437</v>
      </c>
    </row>
    <row r="3190" spans="16:18">
      <c r="P3190" s="54" t="s">
        <v>3780</v>
      </c>
      <c r="Q3190" s="401" t="s">
        <v>23</v>
      </c>
      <c r="R3190" s="355" t="s">
        <v>437</v>
      </c>
    </row>
    <row r="3191" spans="16:18">
      <c r="P3191" s="54" t="s">
        <v>3781</v>
      </c>
      <c r="Q3191" s="401" t="s">
        <v>23</v>
      </c>
      <c r="R3191" s="355" t="s">
        <v>437</v>
      </c>
    </row>
    <row r="3192" spans="16:18">
      <c r="P3192" s="54" t="s">
        <v>3782</v>
      </c>
      <c r="Q3192" s="401" t="s">
        <v>23</v>
      </c>
      <c r="R3192" s="355" t="s">
        <v>437</v>
      </c>
    </row>
    <row r="3193" spans="16:18">
      <c r="P3193" s="54" t="s">
        <v>3784</v>
      </c>
      <c r="Q3193" s="401" t="s">
        <v>23</v>
      </c>
      <c r="R3193" s="355" t="s">
        <v>3783</v>
      </c>
    </row>
    <row r="3194" spans="16:18">
      <c r="P3194" s="54" t="s">
        <v>3785</v>
      </c>
      <c r="Q3194" s="401" t="s">
        <v>23</v>
      </c>
      <c r="R3194" s="355" t="s">
        <v>437</v>
      </c>
    </row>
    <row r="3195" spans="16:18">
      <c r="P3195" s="54" t="s">
        <v>3786</v>
      </c>
      <c r="Q3195" s="401" t="s">
        <v>23</v>
      </c>
      <c r="R3195" s="355" t="s">
        <v>437</v>
      </c>
    </row>
    <row r="3196" spans="16:18">
      <c r="P3196" s="54" t="s">
        <v>3787</v>
      </c>
      <c r="Q3196" s="401" t="s">
        <v>1766</v>
      </c>
      <c r="R3196" s="355" t="s">
        <v>1775</v>
      </c>
    </row>
    <row r="3197" spans="16:18">
      <c r="P3197" s="54" t="s">
        <v>3788</v>
      </c>
      <c r="Q3197" s="401" t="s">
        <v>1766</v>
      </c>
      <c r="R3197" s="355" t="s">
        <v>1775</v>
      </c>
    </row>
    <row r="3198" spans="16:18">
      <c r="P3198" s="54" t="s">
        <v>3789</v>
      </c>
      <c r="Q3198" s="401" t="s">
        <v>1766</v>
      </c>
      <c r="R3198" s="355" t="s">
        <v>1775</v>
      </c>
    </row>
    <row r="3199" spans="16:18">
      <c r="P3199" s="54" t="s">
        <v>3790</v>
      </c>
      <c r="Q3199" s="401" t="s">
        <v>1766</v>
      </c>
      <c r="R3199" s="355" t="s">
        <v>1775</v>
      </c>
    </row>
    <row r="3200" spans="16:18">
      <c r="P3200" s="54" t="s">
        <v>3791</v>
      </c>
      <c r="Q3200" s="401" t="s">
        <v>1766</v>
      </c>
      <c r="R3200" s="355" t="s">
        <v>1775</v>
      </c>
    </row>
    <row r="3201" spans="16:18">
      <c r="P3201" s="54" t="s">
        <v>3792</v>
      </c>
      <c r="Q3201" s="401" t="s">
        <v>1766</v>
      </c>
      <c r="R3201" s="355" t="s">
        <v>1775</v>
      </c>
    </row>
    <row r="3202" spans="16:18">
      <c r="P3202" s="54" t="s">
        <v>3793</v>
      </c>
      <c r="Q3202" s="401" t="s">
        <v>1766</v>
      </c>
      <c r="R3202" s="355" t="s">
        <v>1775</v>
      </c>
    </row>
    <row r="3203" spans="16:18">
      <c r="P3203" s="54" t="s">
        <v>3794</v>
      </c>
      <c r="Q3203" s="401" t="s">
        <v>1766</v>
      </c>
      <c r="R3203" s="355" t="s">
        <v>1775</v>
      </c>
    </row>
    <row r="3204" spans="16:18">
      <c r="P3204" s="54" t="s">
        <v>3795</v>
      </c>
      <c r="Q3204" s="401" t="s">
        <v>1766</v>
      </c>
      <c r="R3204" s="355" t="s">
        <v>1775</v>
      </c>
    </row>
    <row r="3205" spans="16:18">
      <c r="P3205" s="54" t="s">
        <v>3796</v>
      </c>
      <c r="Q3205" s="401" t="s">
        <v>1766</v>
      </c>
      <c r="R3205" s="355" t="s">
        <v>1775</v>
      </c>
    </row>
    <row r="3206" spans="16:18">
      <c r="P3206" s="54" t="s">
        <v>3463</v>
      </c>
      <c r="Q3206" s="401" t="s">
        <v>450</v>
      </c>
      <c r="R3206" s="355" t="s">
        <v>1776</v>
      </c>
    </row>
    <row r="3207" spans="16:18">
      <c r="P3207" s="54" t="s">
        <v>3797</v>
      </c>
      <c r="Q3207" s="401" t="s">
        <v>450</v>
      </c>
      <c r="R3207" s="355" t="s">
        <v>1776</v>
      </c>
    </row>
    <row r="3208" spans="16:18">
      <c r="P3208" s="54" t="s">
        <v>3494</v>
      </c>
      <c r="Q3208" s="401" t="s">
        <v>450</v>
      </c>
      <c r="R3208" s="355" t="s">
        <v>1776</v>
      </c>
    </row>
    <row r="3209" spans="16:18">
      <c r="P3209" s="54" t="s">
        <v>3798</v>
      </c>
      <c r="Q3209" s="401" t="s">
        <v>450</v>
      </c>
      <c r="R3209" s="355" t="s">
        <v>1776</v>
      </c>
    </row>
    <row r="3210" spans="16:18">
      <c r="P3210" s="54" t="s">
        <v>3799</v>
      </c>
      <c r="Q3210" s="401" t="s">
        <v>450</v>
      </c>
      <c r="R3210" s="355" t="s">
        <v>1776</v>
      </c>
    </row>
    <row r="3211" spans="16:18">
      <c r="P3211" s="54" t="s">
        <v>3582</v>
      </c>
      <c r="Q3211" s="401" t="s">
        <v>450</v>
      </c>
      <c r="R3211" s="355" t="s">
        <v>1776</v>
      </c>
    </row>
    <row r="3212" spans="16:18">
      <c r="P3212" s="54" t="s">
        <v>3800</v>
      </c>
      <c r="Q3212" s="401" t="s">
        <v>450</v>
      </c>
      <c r="R3212" s="355" t="s">
        <v>1776</v>
      </c>
    </row>
    <row r="3213" spans="16:18">
      <c r="P3213" s="54" t="s">
        <v>3801</v>
      </c>
      <c r="Q3213" s="401" t="s">
        <v>450</v>
      </c>
      <c r="R3213" s="355" t="s">
        <v>1776</v>
      </c>
    </row>
    <row r="3214" spans="16:18">
      <c r="P3214" s="54" t="s">
        <v>3802</v>
      </c>
      <c r="Q3214" s="401" t="s">
        <v>450</v>
      </c>
      <c r="R3214" s="355" t="s">
        <v>1776</v>
      </c>
    </row>
    <row r="3215" spans="16:18">
      <c r="P3215" s="54" t="s">
        <v>3803</v>
      </c>
      <c r="Q3215" s="401" t="s">
        <v>450</v>
      </c>
      <c r="R3215" s="355" t="s">
        <v>1776</v>
      </c>
    </row>
    <row r="3216" spans="16:18">
      <c r="P3216" s="54" t="s">
        <v>3804</v>
      </c>
      <c r="Q3216" s="401" t="s">
        <v>450</v>
      </c>
      <c r="R3216" s="355" t="s">
        <v>1776</v>
      </c>
    </row>
    <row r="3217" spans="16:18">
      <c r="P3217" s="54" t="s">
        <v>3583</v>
      </c>
      <c r="Q3217" s="401" t="s">
        <v>450</v>
      </c>
      <c r="R3217" s="355" t="s">
        <v>1776</v>
      </c>
    </row>
    <row r="3218" spans="16:18">
      <c r="P3218" s="54" t="s">
        <v>3805</v>
      </c>
      <c r="Q3218" s="401" t="s">
        <v>450</v>
      </c>
      <c r="R3218" s="355" t="s">
        <v>1776</v>
      </c>
    </row>
    <row r="3219" spans="16:18">
      <c r="P3219" s="54" t="s">
        <v>3806</v>
      </c>
      <c r="Q3219" s="401" t="s">
        <v>450</v>
      </c>
      <c r="R3219" s="355" t="s">
        <v>1776</v>
      </c>
    </row>
    <row r="3220" spans="16:18">
      <c r="P3220" s="54" t="s">
        <v>3807</v>
      </c>
      <c r="Q3220" s="401" t="s">
        <v>450</v>
      </c>
      <c r="R3220" s="355" t="s">
        <v>1776</v>
      </c>
    </row>
    <row r="3221" spans="16:18">
      <c r="P3221" s="54" t="s">
        <v>3808</v>
      </c>
      <c r="Q3221" s="401" t="s">
        <v>450</v>
      </c>
      <c r="R3221" s="355" t="s">
        <v>1776</v>
      </c>
    </row>
    <row r="3222" spans="16:18">
      <c r="P3222" s="54" t="s">
        <v>3809</v>
      </c>
      <c r="Q3222" s="401" t="s">
        <v>450</v>
      </c>
      <c r="R3222" s="355" t="s">
        <v>1776</v>
      </c>
    </row>
    <row r="3223" spans="16:18">
      <c r="P3223" s="54" t="s">
        <v>3810</v>
      </c>
      <c r="Q3223" s="401" t="s">
        <v>450</v>
      </c>
      <c r="R3223" s="355" t="s">
        <v>1776</v>
      </c>
    </row>
    <row r="3224" spans="16:18">
      <c r="P3224" s="54" t="s">
        <v>3584</v>
      </c>
      <c r="Q3224" s="401" t="s">
        <v>450</v>
      </c>
      <c r="R3224" s="355" t="s">
        <v>1776</v>
      </c>
    </row>
    <row r="3225" spans="16:18">
      <c r="P3225" s="54" t="s">
        <v>3811</v>
      </c>
      <c r="Q3225" s="401" t="s">
        <v>450</v>
      </c>
      <c r="R3225" s="355" t="s">
        <v>1776</v>
      </c>
    </row>
    <row r="3226" spans="16:18">
      <c r="P3226" s="54" t="s">
        <v>3812</v>
      </c>
      <c r="Q3226" s="401" t="s">
        <v>450</v>
      </c>
      <c r="R3226" s="355" t="s">
        <v>1776</v>
      </c>
    </row>
    <row r="3227" spans="16:18">
      <c r="P3227" s="54" t="s">
        <v>3813</v>
      </c>
      <c r="Q3227" s="401" t="s">
        <v>450</v>
      </c>
      <c r="R3227" s="355" t="s">
        <v>1776</v>
      </c>
    </row>
    <row r="3228" spans="16:18">
      <c r="P3228" s="54" t="s">
        <v>3585</v>
      </c>
      <c r="Q3228" s="401" t="s">
        <v>450</v>
      </c>
      <c r="R3228" s="355" t="s">
        <v>1776</v>
      </c>
    </row>
    <row r="3229" spans="16:18">
      <c r="P3229" s="54" t="s">
        <v>3814</v>
      </c>
      <c r="Q3229" s="401" t="s">
        <v>450</v>
      </c>
      <c r="R3229" s="355" t="s">
        <v>1776</v>
      </c>
    </row>
    <row r="3230" spans="16:18">
      <c r="P3230" s="54" t="s">
        <v>3815</v>
      </c>
      <c r="Q3230" s="401" t="s">
        <v>450</v>
      </c>
      <c r="R3230" s="355" t="s">
        <v>1776</v>
      </c>
    </row>
    <row r="3231" spans="16:18">
      <c r="P3231" s="54" t="s">
        <v>3816</v>
      </c>
      <c r="Q3231" s="401" t="s">
        <v>450</v>
      </c>
      <c r="R3231" s="355" t="s">
        <v>1776</v>
      </c>
    </row>
    <row r="3232" spans="16:18">
      <c r="P3232" s="54" t="s">
        <v>3817</v>
      </c>
      <c r="Q3232" s="401" t="s">
        <v>450</v>
      </c>
      <c r="R3232" s="355" t="s">
        <v>1776</v>
      </c>
    </row>
    <row r="3233" spans="16:18">
      <c r="P3233" s="54" t="s">
        <v>3516</v>
      </c>
      <c r="Q3233" s="401" t="s">
        <v>450</v>
      </c>
      <c r="R3233" s="355" t="s">
        <v>1776</v>
      </c>
    </row>
    <row r="3234" spans="16:18">
      <c r="P3234" s="54" t="s">
        <v>3531</v>
      </c>
      <c r="Q3234" s="401" t="s">
        <v>450</v>
      </c>
      <c r="R3234" s="355" t="s">
        <v>1776</v>
      </c>
    </row>
    <row r="3235" spans="16:18">
      <c r="P3235" s="54" t="s">
        <v>3818</v>
      </c>
      <c r="Q3235" s="401" t="s">
        <v>449</v>
      </c>
      <c r="R3235" s="355" t="s">
        <v>2237</v>
      </c>
    </row>
    <row r="3236" spans="16:18">
      <c r="P3236" s="54" t="s">
        <v>3819</v>
      </c>
      <c r="Q3236" s="401" t="s">
        <v>449</v>
      </c>
      <c r="R3236" s="355" t="s">
        <v>2237</v>
      </c>
    </row>
    <row r="3237" spans="16:18">
      <c r="P3237" s="54" t="s">
        <v>3820</v>
      </c>
      <c r="Q3237" s="401" t="s">
        <v>449</v>
      </c>
      <c r="R3237" s="355" t="s">
        <v>2237</v>
      </c>
    </row>
    <row r="3238" spans="16:18">
      <c r="P3238" s="54" t="s">
        <v>3586</v>
      </c>
      <c r="Q3238" s="401" t="s">
        <v>449</v>
      </c>
      <c r="R3238" s="355" t="s">
        <v>2237</v>
      </c>
    </row>
    <row r="3239" spans="16:18">
      <c r="P3239" s="54" t="s">
        <v>3587</v>
      </c>
      <c r="Q3239" s="401" t="s">
        <v>449</v>
      </c>
      <c r="R3239" s="355" t="s">
        <v>2237</v>
      </c>
    </row>
    <row r="3240" spans="16:18">
      <c r="P3240" s="54" t="s">
        <v>3821</v>
      </c>
      <c r="Q3240" s="401" t="s">
        <v>449</v>
      </c>
      <c r="R3240" s="355" t="s">
        <v>2237</v>
      </c>
    </row>
    <row r="3241" spans="16:18">
      <c r="P3241" s="54" t="s">
        <v>3822</v>
      </c>
      <c r="Q3241" s="401" t="s">
        <v>450</v>
      </c>
      <c r="R3241" s="355" t="s">
        <v>510</v>
      </c>
    </row>
    <row r="3242" spans="16:18">
      <c r="P3242" s="54" t="s">
        <v>3823</v>
      </c>
      <c r="Q3242" s="401" t="s">
        <v>450</v>
      </c>
      <c r="R3242" s="355" t="s">
        <v>510</v>
      </c>
    </row>
    <row r="3243" spans="16:18">
      <c r="P3243" s="54" t="s">
        <v>3824</v>
      </c>
      <c r="Q3243" s="401" t="s">
        <v>450</v>
      </c>
      <c r="R3243" s="355" t="s">
        <v>510</v>
      </c>
    </row>
    <row r="3244" spans="16:18">
      <c r="P3244" s="54" t="s">
        <v>3825</v>
      </c>
      <c r="Q3244" s="401" t="s">
        <v>450</v>
      </c>
      <c r="R3244" s="355" t="s">
        <v>510</v>
      </c>
    </row>
    <row r="3245" spans="16:18">
      <c r="P3245" s="54" t="s">
        <v>3826</v>
      </c>
      <c r="Q3245" s="401" t="s">
        <v>450</v>
      </c>
      <c r="R3245" s="355" t="s">
        <v>510</v>
      </c>
    </row>
    <row r="3246" spans="16:18">
      <c r="P3246" s="54" t="s">
        <v>3827</v>
      </c>
      <c r="Q3246" s="401" t="s">
        <v>450</v>
      </c>
      <c r="R3246" s="355" t="s">
        <v>510</v>
      </c>
    </row>
    <row r="3247" spans="16:18">
      <c r="P3247" s="54" t="s">
        <v>3828</v>
      </c>
      <c r="Q3247" s="401" t="s">
        <v>450</v>
      </c>
      <c r="R3247" s="355" t="s">
        <v>510</v>
      </c>
    </row>
    <row r="3248" spans="16:18">
      <c r="P3248" s="54" t="s">
        <v>3829</v>
      </c>
      <c r="Q3248" s="401" t="s">
        <v>450</v>
      </c>
      <c r="R3248" s="355" t="s">
        <v>510</v>
      </c>
    </row>
    <row r="3249" spans="16:18">
      <c r="P3249" s="54" t="s">
        <v>3830</v>
      </c>
      <c r="Q3249" s="401" t="s">
        <v>450</v>
      </c>
      <c r="R3249" s="355" t="s">
        <v>510</v>
      </c>
    </row>
    <row r="3250" spans="16:18">
      <c r="P3250" s="54" t="s">
        <v>3831</v>
      </c>
      <c r="Q3250" s="401" t="s">
        <v>450</v>
      </c>
      <c r="R3250" s="355" t="s">
        <v>510</v>
      </c>
    </row>
    <row r="3251" spans="16:18">
      <c r="P3251" s="54" t="s">
        <v>3832</v>
      </c>
      <c r="Q3251" s="401" t="s">
        <v>450</v>
      </c>
      <c r="R3251" s="355" t="s">
        <v>510</v>
      </c>
    </row>
    <row r="3252" spans="16:18">
      <c r="P3252" s="54" t="s">
        <v>3833</v>
      </c>
      <c r="Q3252" s="401" t="s">
        <v>450</v>
      </c>
      <c r="R3252" s="355" t="s">
        <v>510</v>
      </c>
    </row>
    <row r="3253" spans="16:18">
      <c r="P3253" s="54" t="s">
        <v>1430</v>
      </c>
      <c r="Q3253" s="401" t="s">
        <v>529</v>
      </c>
      <c r="R3253" s="355" t="s">
        <v>117</v>
      </c>
    </row>
    <row r="3254" spans="16:18">
      <c r="P3254" s="54" t="s">
        <v>530</v>
      </c>
      <c r="Q3254" s="401" t="s">
        <v>529</v>
      </c>
      <c r="R3254" s="355" t="s">
        <v>117</v>
      </c>
    </row>
    <row r="3255" spans="16:18">
      <c r="P3255" s="54" t="s">
        <v>2348</v>
      </c>
      <c r="Q3255" s="401" t="s">
        <v>529</v>
      </c>
      <c r="R3255" s="355" t="s">
        <v>117</v>
      </c>
    </row>
    <row r="3256" spans="16:18">
      <c r="P3256" s="54" t="s">
        <v>531</v>
      </c>
      <c r="Q3256" s="401" t="s">
        <v>529</v>
      </c>
      <c r="R3256" s="355" t="s">
        <v>117</v>
      </c>
    </row>
    <row r="3257" spans="16:18">
      <c r="P3257" s="54" t="s">
        <v>532</v>
      </c>
      <c r="Q3257" s="401" t="s">
        <v>529</v>
      </c>
      <c r="R3257" s="355" t="s">
        <v>117</v>
      </c>
    </row>
    <row r="3258" spans="16:18">
      <c r="P3258" s="54" t="s">
        <v>533</v>
      </c>
      <c r="Q3258" s="401" t="s">
        <v>529</v>
      </c>
      <c r="R3258" s="355" t="s">
        <v>117</v>
      </c>
    </row>
    <row r="3259" spans="16:18">
      <c r="P3259" s="54" t="s">
        <v>534</v>
      </c>
      <c r="Q3259" s="401" t="s">
        <v>529</v>
      </c>
      <c r="R3259" s="355" t="s">
        <v>117</v>
      </c>
    </row>
    <row r="3260" spans="16:18">
      <c r="P3260" s="54" t="s">
        <v>535</v>
      </c>
      <c r="Q3260" s="401" t="s">
        <v>529</v>
      </c>
      <c r="R3260" s="355" t="s">
        <v>117</v>
      </c>
    </row>
    <row r="3261" spans="16:18">
      <c r="P3261" s="54" t="s">
        <v>536</v>
      </c>
      <c r="Q3261" s="401" t="s">
        <v>529</v>
      </c>
      <c r="R3261" s="355" t="s">
        <v>117</v>
      </c>
    </row>
    <row r="3262" spans="16:18">
      <c r="P3262" s="54" t="s">
        <v>537</v>
      </c>
      <c r="Q3262" s="401" t="s">
        <v>529</v>
      </c>
      <c r="R3262" s="355" t="s">
        <v>117</v>
      </c>
    </row>
    <row r="3263" spans="16:18">
      <c r="P3263" s="54" t="s">
        <v>538</v>
      </c>
      <c r="Q3263" s="401" t="s">
        <v>529</v>
      </c>
      <c r="R3263" s="355" t="s">
        <v>117</v>
      </c>
    </row>
    <row r="3264" spans="16:18">
      <c r="P3264" s="54" t="s">
        <v>539</v>
      </c>
      <c r="Q3264" s="401" t="s">
        <v>529</v>
      </c>
      <c r="R3264" s="355" t="s">
        <v>117</v>
      </c>
    </row>
    <row r="3265" spans="16:18">
      <c r="P3265" s="54" t="s">
        <v>540</v>
      </c>
      <c r="Q3265" s="401" t="s">
        <v>529</v>
      </c>
      <c r="R3265" s="355" t="s">
        <v>117</v>
      </c>
    </row>
    <row r="3266" spans="16:18">
      <c r="P3266" s="54" t="s">
        <v>1816</v>
      </c>
      <c r="Q3266" s="401" t="s">
        <v>529</v>
      </c>
      <c r="R3266" s="355" t="s">
        <v>117</v>
      </c>
    </row>
    <row r="3267" spans="16:18">
      <c r="P3267" s="54" t="s">
        <v>1773</v>
      </c>
      <c r="Q3267" s="401" t="s">
        <v>529</v>
      </c>
      <c r="R3267" s="355" t="s">
        <v>117</v>
      </c>
    </row>
    <row r="3268" spans="16:18">
      <c r="P3268" s="54" t="s">
        <v>541</v>
      </c>
      <c r="Q3268" s="401" t="s">
        <v>529</v>
      </c>
      <c r="R3268" s="355" t="s">
        <v>117</v>
      </c>
    </row>
    <row r="3269" spans="16:18">
      <c r="P3269" s="54" t="s">
        <v>3834</v>
      </c>
      <c r="Q3269" s="401" t="s">
        <v>529</v>
      </c>
      <c r="R3269" s="355" t="s">
        <v>117</v>
      </c>
    </row>
    <row r="3270" spans="16:18">
      <c r="P3270" s="54" t="s">
        <v>542</v>
      </c>
      <c r="Q3270" s="401" t="s">
        <v>529</v>
      </c>
      <c r="R3270" s="355" t="s">
        <v>117</v>
      </c>
    </row>
    <row r="3271" spans="16:18">
      <c r="P3271" s="54" t="s">
        <v>1829</v>
      </c>
      <c r="Q3271" s="401" t="s">
        <v>529</v>
      </c>
      <c r="R3271" s="355" t="s">
        <v>117</v>
      </c>
    </row>
    <row r="3272" spans="16:18">
      <c r="P3272" s="54" t="s">
        <v>543</v>
      </c>
      <c r="Q3272" s="401" t="s">
        <v>529</v>
      </c>
      <c r="R3272" s="355" t="s">
        <v>117</v>
      </c>
    </row>
    <row r="3273" spans="16:18">
      <c r="P3273" s="54" t="s">
        <v>2707</v>
      </c>
      <c r="Q3273" s="401" t="s">
        <v>529</v>
      </c>
      <c r="R3273" s="355" t="s">
        <v>117</v>
      </c>
    </row>
    <row r="3274" spans="16:18">
      <c r="P3274" s="54" t="s">
        <v>3835</v>
      </c>
      <c r="Q3274" s="401" t="s">
        <v>529</v>
      </c>
      <c r="R3274" s="355" t="s">
        <v>117</v>
      </c>
    </row>
    <row r="3275" spans="16:18">
      <c r="P3275" s="54" t="s">
        <v>2013</v>
      </c>
      <c r="Q3275" s="401" t="s">
        <v>529</v>
      </c>
      <c r="R3275" s="355" t="s">
        <v>117</v>
      </c>
    </row>
    <row r="3276" spans="16:18">
      <c r="P3276" s="54" t="s">
        <v>544</v>
      </c>
      <c r="Q3276" s="401" t="s">
        <v>529</v>
      </c>
      <c r="R3276" s="355" t="s">
        <v>117</v>
      </c>
    </row>
    <row r="3277" spans="16:18">
      <c r="P3277" s="54" t="s">
        <v>2708</v>
      </c>
      <c r="Q3277" s="401" t="s">
        <v>529</v>
      </c>
      <c r="R3277" s="355" t="s">
        <v>117</v>
      </c>
    </row>
    <row r="3278" spans="16:18">
      <c r="P3278" s="54" t="s">
        <v>3836</v>
      </c>
      <c r="Q3278" s="401" t="s">
        <v>529</v>
      </c>
      <c r="R3278" s="355" t="s">
        <v>117</v>
      </c>
    </row>
    <row r="3279" spans="16:18">
      <c r="P3279" s="54" t="s">
        <v>1857</v>
      </c>
      <c r="Q3279" s="401" t="s">
        <v>529</v>
      </c>
      <c r="R3279" s="355" t="s">
        <v>117</v>
      </c>
    </row>
    <row r="3280" spans="16:18">
      <c r="P3280" s="54" t="s">
        <v>2709</v>
      </c>
      <c r="Q3280" s="401" t="s">
        <v>529</v>
      </c>
      <c r="R3280" s="355" t="s">
        <v>117</v>
      </c>
    </row>
    <row r="3281" spans="16:18">
      <c r="P3281" s="54" t="s">
        <v>2379</v>
      </c>
      <c r="Q3281" s="401" t="s">
        <v>529</v>
      </c>
      <c r="R3281" s="355" t="s">
        <v>117</v>
      </c>
    </row>
    <row r="3282" spans="16:18">
      <c r="P3282" s="54" t="s">
        <v>545</v>
      </c>
      <c r="Q3282" s="401" t="s">
        <v>529</v>
      </c>
      <c r="R3282" s="355" t="s">
        <v>117</v>
      </c>
    </row>
    <row r="3283" spans="16:18">
      <c r="P3283" s="54" t="s">
        <v>2364</v>
      </c>
      <c r="Q3283" s="401" t="s">
        <v>529</v>
      </c>
      <c r="R3283" s="355" t="s">
        <v>117</v>
      </c>
    </row>
    <row r="3284" spans="16:18">
      <c r="P3284" s="54" t="s">
        <v>546</v>
      </c>
      <c r="Q3284" s="401" t="s">
        <v>529</v>
      </c>
      <c r="R3284" s="355" t="s">
        <v>117</v>
      </c>
    </row>
    <row r="3285" spans="16:18">
      <c r="P3285" s="54" t="s">
        <v>547</v>
      </c>
      <c r="Q3285" s="401" t="s">
        <v>529</v>
      </c>
      <c r="R3285" s="355" t="s">
        <v>117</v>
      </c>
    </row>
    <row r="3286" spans="16:18">
      <c r="P3286" s="54" t="s">
        <v>548</v>
      </c>
      <c r="Q3286" s="401" t="s">
        <v>529</v>
      </c>
      <c r="R3286" s="355" t="s">
        <v>117</v>
      </c>
    </row>
    <row r="3287" spans="16:18">
      <c r="P3287" s="54" t="s">
        <v>3837</v>
      </c>
      <c r="Q3287" s="401" t="s">
        <v>529</v>
      </c>
      <c r="R3287" s="355" t="s">
        <v>117</v>
      </c>
    </row>
    <row r="3288" spans="16:18">
      <c r="P3288" s="54" t="s">
        <v>2019</v>
      </c>
      <c r="Q3288" s="401" t="s">
        <v>529</v>
      </c>
      <c r="R3288" s="355" t="s">
        <v>117</v>
      </c>
    </row>
    <row r="3289" spans="16:18">
      <c r="P3289" s="54" t="s">
        <v>2266</v>
      </c>
      <c r="Q3289" s="401" t="s">
        <v>529</v>
      </c>
      <c r="R3289" s="355" t="s">
        <v>117</v>
      </c>
    </row>
    <row r="3290" spans="16:18">
      <c r="P3290" s="54" t="s">
        <v>549</v>
      </c>
      <c r="Q3290" s="401" t="s">
        <v>529</v>
      </c>
      <c r="R3290" s="355" t="s">
        <v>117</v>
      </c>
    </row>
    <row r="3291" spans="16:18">
      <c r="P3291" s="54" t="s">
        <v>550</v>
      </c>
      <c r="Q3291" s="401" t="s">
        <v>529</v>
      </c>
      <c r="R3291" s="355" t="s">
        <v>117</v>
      </c>
    </row>
    <row r="3292" spans="16:18">
      <c r="P3292" s="54" t="s">
        <v>551</v>
      </c>
      <c r="Q3292" s="401" t="s">
        <v>529</v>
      </c>
      <c r="R3292" s="355" t="s">
        <v>117</v>
      </c>
    </row>
    <row r="3293" spans="16:18">
      <c r="P3293" s="54" t="s">
        <v>3838</v>
      </c>
      <c r="Q3293" s="401" t="s">
        <v>529</v>
      </c>
      <c r="R3293" s="355" t="s">
        <v>117</v>
      </c>
    </row>
    <row r="3294" spans="16:18">
      <c r="P3294" s="54" t="s">
        <v>552</v>
      </c>
      <c r="Q3294" s="401" t="s">
        <v>529</v>
      </c>
      <c r="R3294" s="355" t="s">
        <v>117</v>
      </c>
    </row>
    <row r="3295" spans="16:18">
      <c r="P3295" s="54" t="s">
        <v>3839</v>
      </c>
      <c r="Q3295" s="401" t="s">
        <v>529</v>
      </c>
      <c r="R3295" s="355" t="s">
        <v>117</v>
      </c>
    </row>
    <row r="3296" spans="16:18">
      <c r="P3296" s="54" t="s">
        <v>3840</v>
      </c>
      <c r="Q3296" s="401" t="s">
        <v>529</v>
      </c>
      <c r="R3296" s="355" t="s">
        <v>117</v>
      </c>
    </row>
    <row r="3297" spans="16:18">
      <c r="P3297" s="54" t="s">
        <v>553</v>
      </c>
      <c r="Q3297" s="401" t="s">
        <v>529</v>
      </c>
      <c r="R3297" s="355" t="s">
        <v>117</v>
      </c>
    </row>
    <row r="3298" spans="16:18">
      <c r="P3298" s="54" t="s">
        <v>3841</v>
      </c>
      <c r="Q3298" s="401" t="s">
        <v>529</v>
      </c>
      <c r="R3298" s="355" t="s">
        <v>117</v>
      </c>
    </row>
    <row r="3299" spans="16:18">
      <c r="P3299" s="54" t="s">
        <v>2710</v>
      </c>
      <c r="Q3299" s="401" t="s">
        <v>529</v>
      </c>
      <c r="R3299" s="355" t="s">
        <v>117</v>
      </c>
    </row>
    <row r="3300" spans="16:18">
      <c r="P3300" s="54" t="s">
        <v>1880</v>
      </c>
      <c r="Q3300" s="401" t="s">
        <v>529</v>
      </c>
      <c r="R3300" s="355" t="s">
        <v>117</v>
      </c>
    </row>
    <row r="3301" spans="16:18">
      <c r="P3301" s="54" t="s">
        <v>554</v>
      </c>
      <c r="Q3301" s="401" t="s">
        <v>529</v>
      </c>
      <c r="R3301" s="355" t="s">
        <v>117</v>
      </c>
    </row>
    <row r="3302" spans="16:18">
      <c r="P3302" s="54" t="s">
        <v>1993</v>
      </c>
      <c r="Q3302" s="401" t="s">
        <v>529</v>
      </c>
      <c r="R3302" s="355" t="s">
        <v>117</v>
      </c>
    </row>
    <row r="3303" spans="16:18">
      <c r="P3303" s="54" t="s">
        <v>3588</v>
      </c>
      <c r="Q3303" s="401" t="s">
        <v>1766</v>
      </c>
      <c r="R3303" s="355" t="s">
        <v>431</v>
      </c>
    </row>
    <row r="3304" spans="16:18">
      <c r="P3304" s="54" t="s">
        <v>3842</v>
      </c>
      <c r="Q3304" s="401" t="s">
        <v>47</v>
      </c>
      <c r="R3304" s="355" t="s">
        <v>507</v>
      </c>
    </row>
    <row r="3305" spans="16:18">
      <c r="P3305" s="54" t="s">
        <v>3843</v>
      </c>
      <c r="Q3305" s="401" t="s">
        <v>47</v>
      </c>
      <c r="R3305" s="355" t="s">
        <v>507</v>
      </c>
    </row>
    <row r="3306" spans="16:18">
      <c r="P3306" s="54" t="s">
        <v>3844</v>
      </c>
      <c r="Q3306" s="401" t="s">
        <v>47</v>
      </c>
      <c r="R3306" s="355" t="s">
        <v>507</v>
      </c>
    </row>
    <row r="3307" spans="16:18">
      <c r="P3307" s="54" t="s">
        <v>3845</v>
      </c>
      <c r="Q3307" s="401" t="s">
        <v>47</v>
      </c>
      <c r="R3307" s="355" t="s">
        <v>507</v>
      </c>
    </row>
    <row r="3308" spans="16:18">
      <c r="P3308" s="54" t="s">
        <v>3846</v>
      </c>
      <c r="Q3308" s="401" t="s">
        <v>47</v>
      </c>
      <c r="R3308" s="355" t="s">
        <v>507</v>
      </c>
    </row>
    <row r="3309" spans="16:18">
      <c r="P3309" s="54" t="s">
        <v>3847</v>
      </c>
      <c r="Q3309" s="401" t="s">
        <v>47</v>
      </c>
      <c r="R3309" s="355" t="s">
        <v>507</v>
      </c>
    </row>
    <row r="3310" spans="16:18">
      <c r="P3310" s="54" t="s">
        <v>3848</v>
      </c>
      <c r="Q3310" s="401" t="s">
        <v>47</v>
      </c>
      <c r="R3310" s="355" t="s">
        <v>507</v>
      </c>
    </row>
    <row r="3311" spans="16:18">
      <c r="P3311" s="54" t="s">
        <v>3849</v>
      </c>
      <c r="Q3311" s="401" t="s">
        <v>47</v>
      </c>
      <c r="R3311" s="355" t="s">
        <v>507</v>
      </c>
    </row>
    <row r="3312" spans="16:18">
      <c r="P3312" s="54" t="s">
        <v>3850</v>
      </c>
      <c r="Q3312" s="401" t="s">
        <v>47</v>
      </c>
      <c r="R3312" s="355" t="s">
        <v>507</v>
      </c>
    </row>
    <row r="3313" spans="16:18">
      <c r="P3313" s="54" t="s">
        <v>3851</v>
      </c>
      <c r="Q3313" s="401" t="s">
        <v>47</v>
      </c>
      <c r="R3313" s="355" t="s">
        <v>507</v>
      </c>
    </row>
    <row r="3314" spans="16:18">
      <c r="P3314" s="54" t="s">
        <v>3852</v>
      </c>
      <c r="Q3314" s="401" t="s">
        <v>1766</v>
      </c>
      <c r="R3314" s="355" t="s">
        <v>46</v>
      </c>
    </row>
    <row r="3315" spans="16:18">
      <c r="P3315" s="54" t="s">
        <v>3853</v>
      </c>
      <c r="Q3315" s="401" t="s">
        <v>1766</v>
      </c>
      <c r="R3315" s="355" t="s">
        <v>46</v>
      </c>
    </row>
    <row r="3316" spans="16:18">
      <c r="P3316" s="54" t="s">
        <v>3854</v>
      </c>
      <c r="Q3316" s="401" t="s">
        <v>1766</v>
      </c>
      <c r="R3316" s="355" t="s">
        <v>46</v>
      </c>
    </row>
    <row r="3317" spans="16:18">
      <c r="P3317" s="54" t="s">
        <v>3855</v>
      </c>
      <c r="Q3317" s="401" t="s">
        <v>1766</v>
      </c>
      <c r="R3317" s="355" t="s">
        <v>46</v>
      </c>
    </row>
    <row r="3318" spans="16:18">
      <c r="P3318" s="54" t="s">
        <v>3856</v>
      </c>
      <c r="Q3318" s="401" t="s">
        <v>1766</v>
      </c>
      <c r="R3318" s="355" t="s">
        <v>46</v>
      </c>
    </row>
    <row r="3319" spans="16:18">
      <c r="P3319" s="54" t="s">
        <v>3857</v>
      </c>
      <c r="Q3319" s="401" t="s">
        <v>1766</v>
      </c>
      <c r="R3319" s="355" t="s">
        <v>46</v>
      </c>
    </row>
    <row r="3320" spans="16:18">
      <c r="P3320" s="54" t="s">
        <v>3858</v>
      </c>
      <c r="Q3320" s="401" t="s">
        <v>1766</v>
      </c>
      <c r="R3320" s="355" t="s">
        <v>46</v>
      </c>
    </row>
    <row r="3321" spans="16:18">
      <c r="P3321" s="54" t="s">
        <v>3859</v>
      </c>
      <c r="Q3321" s="401" t="s">
        <v>1766</v>
      </c>
      <c r="R3321" s="355" t="s">
        <v>46</v>
      </c>
    </row>
    <row r="3322" spans="16:18">
      <c r="P3322" s="54" t="s">
        <v>3860</v>
      </c>
      <c r="Q3322" s="401" t="s">
        <v>1766</v>
      </c>
      <c r="R3322" s="355" t="s">
        <v>46</v>
      </c>
    </row>
    <row r="3323" spans="16:18">
      <c r="P3323" s="54" t="s">
        <v>3861</v>
      </c>
      <c r="Q3323" s="401" t="s">
        <v>1766</v>
      </c>
      <c r="R3323" s="355" t="s">
        <v>46</v>
      </c>
    </row>
    <row r="3324" spans="16:18">
      <c r="P3324" s="54" t="s">
        <v>3862</v>
      </c>
      <c r="Q3324" s="401" t="s">
        <v>1766</v>
      </c>
      <c r="R3324" s="355" t="s">
        <v>46</v>
      </c>
    </row>
    <row r="3325" spans="16:18">
      <c r="P3325" s="54" t="s">
        <v>3863</v>
      </c>
      <c r="Q3325" s="401" t="s">
        <v>1766</v>
      </c>
      <c r="R3325" s="355" t="s">
        <v>46</v>
      </c>
    </row>
    <row r="3326" spans="16:18">
      <c r="P3326" s="54" t="s">
        <v>3864</v>
      </c>
      <c r="Q3326" s="401" t="s">
        <v>1766</v>
      </c>
      <c r="R3326" s="355" t="s">
        <v>46</v>
      </c>
    </row>
    <row r="3327" spans="16:18">
      <c r="P3327" s="54" t="s">
        <v>3865</v>
      </c>
      <c r="Q3327" s="401" t="s">
        <v>1766</v>
      </c>
      <c r="R3327" s="355" t="s">
        <v>46</v>
      </c>
    </row>
    <row r="3328" spans="16:18">
      <c r="P3328" s="54" t="s">
        <v>3866</v>
      </c>
      <c r="Q3328" s="401" t="s">
        <v>1766</v>
      </c>
      <c r="R3328" s="355" t="s">
        <v>104</v>
      </c>
    </row>
    <row r="3329" spans="16:18">
      <c r="P3329" s="54" t="s">
        <v>3867</v>
      </c>
      <c r="Q3329" s="401" t="s">
        <v>1766</v>
      </c>
      <c r="R3329" s="355" t="s">
        <v>104</v>
      </c>
    </row>
    <row r="3330" spans="16:18">
      <c r="P3330" s="54" t="s">
        <v>3868</v>
      </c>
      <c r="Q3330" s="401" t="s">
        <v>1766</v>
      </c>
      <c r="R3330" s="355" t="s">
        <v>104</v>
      </c>
    </row>
    <row r="3331" spans="16:18">
      <c r="P3331" s="54" t="s">
        <v>3869</v>
      </c>
      <c r="Q3331" s="401" t="s">
        <v>1766</v>
      </c>
      <c r="R3331" s="355" t="s">
        <v>104</v>
      </c>
    </row>
    <row r="3332" spans="16:18">
      <c r="P3332" s="54" t="s">
        <v>3870</v>
      </c>
      <c r="Q3332" s="401" t="s">
        <v>1766</v>
      </c>
      <c r="R3332" s="355" t="s">
        <v>104</v>
      </c>
    </row>
    <row r="3333" spans="16:18">
      <c r="P3333" s="54" t="s">
        <v>3871</v>
      </c>
      <c r="Q3333" s="401" t="s">
        <v>1766</v>
      </c>
      <c r="R3333" s="355" t="s">
        <v>104</v>
      </c>
    </row>
    <row r="3334" spans="16:18">
      <c r="P3334" s="54" t="s">
        <v>3872</v>
      </c>
      <c r="Q3334" s="401" t="s">
        <v>1766</v>
      </c>
      <c r="R3334" s="355" t="s">
        <v>429</v>
      </c>
    </row>
    <row r="3335" spans="16:18">
      <c r="P3335" s="54" t="s">
        <v>3873</v>
      </c>
      <c r="Q3335" s="401" t="s">
        <v>1766</v>
      </c>
      <c r="R3335" s="355" t="s">
        <v>429</v>
      </c>
    </row>
    <row r="3336" spans="16:18">
      <c r="P3336" s="54" t="s">
        <v>3874</v>
      </c>
      <c r="Q3336" s="353" t="s">
        <v>1766</v>
      </c>
      <c r="R3336" s="355" t="s">
        <v>429</v>
      </c>
    </row>
    <row r="3337" spans="16:18">
      <c r="P3337" s="54" t="s">
        <v>3875</v>
      </c>
      <c r="Q3337" s="353" t="s">
        <v>1766</v>
      </c>
      <c r="R3337" s="355" t="s">
        <v>429</v>
      </c>
    </row>
    <row r="3338" spans="16:18">
      <c r="P3338" s="54" t="s">
        <v>3876</v>
      </c>
      <c r="Q3338" s="353" t="s">
        <v>1766</v>
      </c>
      <c r="R3338" s="355" t="s">
        <v>429</v>
      </c>
    </row>
    <row r="3339" spans="16:18">
      <c r="P3339" s="54" t="s">
        <v>3877</v>
      </c>
      <c r="Q3339" s="353" t="s">
        <v>1766</v>
      </c>
      <c r="R3339" s="355" t="s">
        <v>429</v>
      </c>
    </row>
    <row r="3340" spans="16:18">
      <c r="P3340" s="54" t="s">
        <v>3878</v>
      </c>
      <c r="Q3340" s="353" t="s">
        <v>1766</v>
      </c>
      <c r="R3340" s="355" t="s">
        <v>429</v>
      </c>
    </row>
    <row r="3341" spans="16:18">
      <c r="P3341" s="54" t="s">
        <v>3879</v>
      </c>
      <c r="Q3341" s="353" t="s">
        <v>1766</v>
      </c>
      <c r="R3341" s="355" t="s">
        <v>429</v>
      </c>
    </row>
    <row r="3342" spans="16:18">
      <c r="P3342" s="54" t="s">
        <v>3880</v>
      </c>
      <c r="Q3342" s="353" t="s">
        <v>1766</v>
      </c>
      <c r="R3342" s="355" t="s">
        <v>429</v>
      </c>
    </row>
    <row r="3343" spans="16:18">
      <c r="P3343" s="54" t="s">
        <v>3881</v>
      </c>
      <c r="Q3343" s="353" t="s">
        <v>1766</v>
      </c>
      <c r="R3343" s="355" t="s">
        <v>429</v>
      </c>
    </row>
    <row r="3344" spans="16:18">
      <c r="P3344" s="54" t="s">
        <v>3882</v>
      </c>
      <c r="Q3344" s="353" t="s">
        <v>1766</v>
      </c>
      <c r="R3344" s="355" t="s">
        <v>429</v>
      </c>
    </row>
    <row r="3345" spans="16:18">
      <c r="P3345" s="54" t="s">
        <v>3883</v>
      </c>
      <c r="Q3345" s="353" t="s">
        <v>1766</v>
      </c>
      <c r="R3345" s="355" t="s">
        <v>430</v>
      </c>
    </row>
    <row r="3346" spans="16:18">
      <c r="P3346" s="54" t="s">
        <v>3884</v>
      </c>
      <c r="Q3346" s="353" t="s">
        <v>1766</v>
      </c>
      <c r="R3346" s="355" t="s">
        <v>430</v>
      </c>
    </row>
    <row r="3347" spans="16:18">
      <c r="P3347" s="54" t="s">
        <v>3885</v>
      </c>
      <c r="Q3347" s="353" t="s">
        <v>1766</v>
      </c>
      <c r="R3347" s="355" t="s">
        <v>430</v>
      </c>
    </row>
    <row r="3348" spans="16:18">
      <c r="P3348" s="54" t="s">
        <v>3886</v>
      </c>
      <c r="Q3348" s="353" t="s">
        <v>1766</v>
      </c>
      <c r="R3348" s="355" t="s">
        <v>430</v>
      </c>
    </row>
    <row r="3349" spans="16:18">
      <c r="P3349" s="54" t="s">
        <v>3887</v>
      </c>
      <c r="Q3349" s="353" t="s">
        <v>1766</v>
      </c>
      <c r="R3349" s="355" t="s">
        <v>430</v>
      </c>
    </row>
    <row r="3350" spans="16:18">
      <c r="P3350" s="54" t="s">
        <v>3888</v>
      </c>
      <c r="Q3350" s="353" t="s">
        <v>1766</v>
      </c>
      <c r="R3350" s="355" t="s">
        <v>430</v>
      </c>
    </row>
    <row r="3351" spans="16:18">
      <c r="P3351" s="54" t="s">
        <v>3889</v>
      </c>
      <c r="Q3351" s="353" t="s">
        <v>1766</v>
      </c>
      <c r="R3351" s="355" t="s">
        <v>431</v>
      </c>
    </row>
    <row r="3352" spans="16:18">
      <c r="P3352" s="54" t="s">
        <v>3890</v>
      </c>
      <c r="Q3352" s="353" t="s">
        <v>1766</v>
      </c>
      <c r="R3352" s="355" t="s">
        <v>431</v>
      </c>
    </row>
    <row r="3353" spans="16:18">
      <c r="P3353" s="54" t="s">
        <v>3891</v>
      </c>
      <c r="Q3353" s="353" t="s">
        <v>1766</v>
      </c>
      <c r="R3353" s="355" t="s">
        <v>431</v>
      </c>
    </row>
    <row r="3354" spans="16:18">
      <c r="P3354" s="54" t="s">
        <v>3892</v>
      </c>
      <c r="Q3354" s="353" t="s">
        <v>1766</v>
      </c>
      <c r="R3354" s="355" t="s">
        <v>431</v>
      </c>
    </row>
    <row r="3355" spans="16:18">
      <c r="P3355" s="54" t="s">
        <v>3893</v>
      </c>
      <c r="Q3355" s="353" t="s">
        <v>1766</v>
      </c>
      <c r="R3355" s="355" t="s">
        <v>431</v>
      </c>
    </row>
    <row r="3356" spans="16:18">
      <c r="P3356" s="54" t="s">
        <v>3894</v>
      </c>
      <c r="Q3356" s="353" t="s">
        <v>1766</v>
      </c>
      <c r="R3356" s="355" t="s">
        <v>431</v>
      </c>
    </row>
    <row r="3357" spans="16:18">
      <c r="P3357" s="54" t="s">
        <v>3895</v>
      </c>
      <c r="Q3357" s="353" t="s">
        <v>1766</v>
      </c>
      <c r="R3357" s="355" t="s">
        <v>431</v>
      </c>
    </row>
    <row r="3358" spans="16:18">
      <c r="P3358" s="54" t="s">
        <v>3896</v>
      </c>
      <c r="Q3358" s="353" t="s">
        <v>1766</v>
      </c>
      <c r="R3358" s="355" t="s">
        <v>431</v>
      </c>
    </row>
    <row r="3359" spans="16:18">
      <c r="P3359" s="54" t="s">
        <v>3897</v>
      </c>
      <c r="Q3359" s="353" t="s">
        <v>1766</v>
      </c>
      <c r="R3359" s="355" t="s">
        <v>431</v>
      </c>
    </row>
    <row r="3360" spans="16:18">
      <c r="P3360" s="54" t="s">
        <v>3898</v>
      </c>
      <c r="Q3360" s="353" t="s">
        <v>1766</v>
      </c>
      <c r="R3360" s="355" t="s">
        <v>115</v>
      </c>
    </row>
    <row r="3361" spans="16:18">
      <c r="P3361" s="54" t="s">
        <v>3899</v>
      </c>
      <c r="Q3361" s="353" t="s">
        <v>1766</v>
      </c>
      <c r="R3361" s="355" t="s">
        <v>115</v>
      </c>
    </row>
    <row r="3362" spans="16:18">
      <c r="P3362" s="54" t="s">
        <v>3900</v>
      </c>
      <c r="Q3362" s="353" t="s">
        <v>1766</v>
      </c>
      <c r="R3362" s="355" t="s">
        <v>115</v>
      </c>
    </row>
    <row r="3363" spans="16:18">
      <c r="P3363" s="54" t="s">
        <v>3901</v>
      </c>
      <c r="Q3363" s="353" t="s">
        <v>1766</v>
      </c>
      <c r="R3363" s="355" t="s">
        <v>115</v>
      </c>
    </row>
    <row r="3364" spans="16:18">
      <c r="P3364" s="54" t="s">
        <v>3902</v>
      </c>
      <c r="Q3364" s="353" t="s">
        <v>1766</v>
      </c>
      <c r="R3364" s="355" t="s">
        <v>115</v>
      </c>
    </row>
    <row r="3365" spans="16:18">
      <c r="P3365" s="54" t="s">
        <v>3903</v>
      </c>
      <c r="Q3365" s="353" t="s">
        <v>1766</v>
      </c>
      <c r="R3365" s="355" t="s">
        <v>115</v>
      </c>
    </row>
    <row r="3366" spans="16:18">
      <c r="P3366" s="54" t="s">
        <v>3904</v>
      </c>
      <c r="Q3366" s="353" t="s">
        <v>1766</v>
      </c>
      <c r="R3366" s="355" t="s">
        <v>115</v>
      </c>
    </row>
    <row r="3367" spans="16:18">
      <c r="P3367" s="54" t="s">
        <v>3905</v>
      </c>
      <c r="Q3367" s="353" t="s">
        <v>1766</v>
      </c>
      <c r="R3367" s="355" t="s">
        <v>115</v>
      </c>
    </row>
    <row r="3368" spans="16:18">
      <c r="P3368" s="54" t="s">
        <v>3589</v>
      </c>
      <c r="Q3368" s="353" t="s">
        <v>1766</v>
      </c>
      <c r="R3368" s="355" t="s">
        <v>115</v>
      </c>
    </row>
    <row r="3369" spans="16:18">
      <c r="P3369" s="54" t="s">
        <v>3906</v>
      </c>
      <c r="Q3369" s="353" t="s">
        <v>1766</v>
      </c>
      <c r="R3369" s="355" t="s">
        <v>115</v>
      </c>
    </row>
    <row r="3370" spans="16:18">
      <c r="P3370" s="54" t="s">
        <v>3907</v>
      </c>
      <c r="Q3370" s="353" t="s">
        <v>1766</v>
      </c>
      <c r="R3370" s="355" t="s">
        <v>115</v>
      </c>
    </row>
    <row r="3371" spans="16:18">
      <c r="P3371" s="54" t="s">
        <v>3908</v>
      </c>
      <c r="Q3371" s="353" t="s">
        <v>1766</v>
      </c>
      <c r="R3371" s="355" t="s">
        <v>115</v>
      </c>
    </row>
    <row r="3372" spans="16:18">
      <c r="P3372" s="54" t="s">
        <v>3909</v>
      </c>
      <c r="Q3372" s="353" t="s">
        <v>1766</v>
      </c>
      <c r="R3372" s="355" t="s">
        <v>115</v>
      </c>
    </row>
    <row r="3373" spans="16:18">
      <c r="P3373" s="54" t="s">
        <v>3910</v>
      </c>
      <c r="Q3373" s="353" t="s">
        <v>1766</v>
      </c>
      <c r="R3373" s="355" t="s">
        <v>115</v>
      </c>
    </row>
    <row r="3374" spans="16:18">
      <c r="P3374" s="54" t="s">
        <v>3911</v>
      </c>
      <c r="Q3374" s="353" t="s">
        <v>1766</v>
      </c>
      <c r="R3374" s="355" t="s">
        <v>115</v>
      </c>
    </row>
    <row r="3375" spans="16:18">
      <c r="P3375" s="54" t="s">
        <v>3912</v>
      </c>
      <c r="Q3375" s="353" t="s">
        <v>1766</v>
      </c>
      <c r="R3375" s="355" t="s">
        <v>115</v>
      </c>
    </row>
    <row r="3376" spans="16:18">
      <c r="P3376" s="54" t="s">
        <v>3913</v>
      </c>
      <c r="Q3376" s="353" t="s">
        <v>1766</v>
      </c>
      <c r="R3376" s="355" t="s">
        <v>115</v>
      </c>
    </row>
    <row r="3377" spans="16:18">
      <c r="P3377" s="54" t="s">
        <v>3914</v>
      </c>
      <c r="Q3377" s="353" t="s">
        <v>1766</v>
      </c>
      <c r="R3377" s="355" t="s">
        <v>1339</v>
      </c>
    </row>
    <row r="3378" spans="16:18">
      <c r="P3378" s="54" t="s">
        <v>3915</v>
      </c>
      <c r="Q3378" s="353" t="s">
        <v>1766</v>
      </c>
      <c r="R3378" s="355" t="s">
        <v>1339</v>
      </c>
    </row>
    <row r="3379" spans="16:18">
      <c r="P3379" s="54" t="s">
        <v>3916</v>
      </c>
      <c r="Q3379" s="353" t="s">
        <v>1766</v>
      </c>
      <c r="R3379" s="355" t="s">
        <v>1339</v>
      </c>
    </row>
    <row r="3380" spans="16:18">
      <c r="P3380" s="54" t="s">
        <v>3917</v>
      </c>
      <c r="Q3380" s="353" t="s">
        <v>1766</v>
      </c>
      <c r="R3380" s="355" t="s">
        <v>1339</v>
      </c>
    </row>
    <row r="3381" spans="16:18">
      <c r="P3381" s="54" t="s">
        <v>3918</v>
      </c>
      <c r="Q3381" s="353" t="s">
        <v>1766</v>
      </c>
      <c r="R3381" s="355" t="s">
        <v>1339</v>
      </c>
    </row>
    <row r="3382" spans="16:18">
      <c r="P3382" s="54" t="s">
        <v>3919</v>
      </c>
      <c r="Q3382" s="353" t="s">
        <v>1766</v>
      </c>
      <c r="R3382" s="355" t="s">
        <v>1339</v>
      </c>
    </row>
    <row r="3383" spans="16:18">
      <c r="P3383" s="54" t="s">
        <v>3920</v>
      </c>
      <c r="Q3383" s="353" t="s">
        <v>1766</v>
      </c>
      <c r="R3383" s="355" t="s">
        <v>1339</v>
      </c>
    </row>
    <row r="3384" spans="16:18">
      <c r="P3384" s="54" t="s">
        <v>3921</v>
      </c>
      <c r="Q3384" s="353" t="s">
        <v>1766</v>
      </c>
      <c r="R3384" s="355" t="s">
        <v>1339</v>
      </c>
    </row>
    <row r="3385" spans="16:18">
      <c r="P3385" s="54" t="s">
        <v>3922</v>
      </c>
      <c r="Q3385" s="353" t="s">
        <v>1766</v>
      </c>
      <c r="R3385" s="355" t="s">
        <v>1339</v>
      </c>
    </row>
    <row r="3386" spans="16:18">
      <c r="P3386" s="54" t="s">
        <v>3923</v>
      </c>
      <c r="Q3386" s="353" t="s">
        <v>1766</v>
      </c>
      <c r="R3386" s="355" t="s">
        <v>1339</v>
      </c>
    </row>
    <row r="3387" spans="16:18">
      <c r="P3387" s="54" t="s">
        <v>3924</v>
      </c>
      <c r="Q3387" s="353" t="s">
        <v>1766</v>
      </c>
      <c r="R3387" s="355" t="s">
        <v>1339</v>
      </c>
    </row>
    <row r="3388" spans="16:18">
      <c r="P3388" s="54" t="s">
        <v>3925</v>
      </c>
      <c r="Q3388" s="353" t="s">
        <v>1766</v>
      </c>
      <c r="R3388" s="355" t="s">
        <v>1339</v>
      </c>
    </row>
    <row r="3389" spans="16:18">
      <c r="P3389" s="54" t="s">
        <v>3926</v>
      </c>
      <c r="Q3389" s="353" t="s">
        <v>1766</v>
      </c>
      <c r="R3389" s="355" t="s">
        <v>1780</v>
      </c>
    </row>
    <row r="3390" spans="16:18">
      <c r="P3390" s="54" t="s">
        <v>3927</v>
      </c>
      <c r="Q3390" s="353" t="s">
        <v>1766</v>
      </c>
      <c r="R3390" s="355" t="s">
        <v>1780</v>
      </c>
    </row>
    <row r="3391" spans="16:18">
      <c r="P3391" s="54" t="s">
        <v>3928</v>
      </c>
      <c r="Q3391" s="353" t="s">
        <v>1766</v>
      </c>
      <c r="R3391" s="355" t="s">
        <v>1780</v>
      </c>
    </row>
    <row r="3392" spans="16:18">
      <c r="P3392" s="54" t="s">
        <v>3929</v>
      </c>
      <c r="Q3392" s="353" t="s">
        <v>1766</v>
      </c>
      <c r="R3392" s="355" t="s">
        <v>1780</v>
      </c>
    </row>
    <row r="3393" spans="16:18">
      <c r="P3393" s="54" t="s">
        <v>3930</v>
      </c>
      <c r="Q3393" s="353" t="s">
        <v>1766</v>
      </c>
      <c r="R3393" s="355" t="s">
        <v>1780</v>
      </c>
    </row>
    <row r="3394" spans="16:18">
      <c r="P3394" s="54" t="s">
        <v>3931</v>
      </c>
      <c r="Q3394" s="353" t="s">
        <v>450</v>
      </c>
      <c r="R3394" s="355" t="s">
        <v>1778</v>
      </c>
    </row>
    <row r="3395" spans="16:18">
      <c r="P3395" s="54" t="s">
        <v>3932</v>
      </c>
      <c r="Q3395" s="353" t="s">
        <v>450</v>
      </c>
      <c r="R3395" s="355" t="s">
        <v>1778</v>
      </c>
    </row>
    <row r="3396" spans="16:18">
      <c r="P3396" s="54" t="s">
        <v>3933</v>
      </c>
      <c r="Q3396" s="353" t="s">
        <v>450</v>
      </c>
      <c r="R3396" s="355" t="s">
        <v>1778</v>
      </c>
    </row>
    <row r="3397" spans="16:18">
      <c r="P3397" s="54" t="s">
        <v>3934</v>
      </c>
      <c r="Q3397" s="353" t="s">
        <v>450</v>
      </c>
      <c r="R3397" s="355" t="s">
        <v>1778</v>
      </c>
    </row>
    <row r="3398" spans="16:18">
      <c r="P3398" s="54" t="s">
        <v>3935</v>
      </c>
      <c r="Q3398" s="353" t="s">
        <v>450</v>
      </c>
      <c r="R3398" s="355" t="s">
        <v>1778</v>
      </c>
    </row>
    <row r="3399" spans="16:18">
      <c r="P3399" s="54" t="s">
        <v>3936</v>
      </c>
      <c r="Q3399" s="353" t="s">
        <v>450</v>
      </c>
      <c r="R3399" s="355" t="s">
        <v>1778</v>
      </c>
    </row>
    <row r="3400" spans="16:18">
      <c r="P3400" s="54" t="s">
        <v>3937</v>
      </c>
      <c r="Q3400" s="353" t="s">
        <v>450</v>
      </c>
      <c r="R3400" s="355" t="s">
        <v>1778</v>
      </c>
    </row>
    <row r="3401" spans="16:18">
      <c r="P3401" s="54" t="s">
        <v>3938</v>
      </c>
      <c r="Q3401" s="353" t="s">
        <v>450</v>
      </c>
      <c r="R3401" s="355" t="s">
        <v>1778</v>
      </c>
    </row>
    <row r="3402" spans="16:18">
      <c r="P3402" s="54" t="s">
        <v>3939</v>
      </c>
      <c r="Q3402" s="353" t="s">
        <v>450</v>
      </c>
      <c r="R3402" s="355" t="s">
        <v>1778</v>
      </c>
    </row>
    <row r="3403" spans="16:18">
      <c r="P3403" s="54" t="s">
        <v>3940</v>
      </c>
      <c r="Q3403" s="353" t="s">
        <v>450</v>
      </c>
      <c r="R3403" s="355" t="s">
        <v>1778</v>
      </c>
    </row>
    <row r="3404" spans="16:18">
      <c r="P3404" s="54" t="s">
        <v>3941</v>
      </c>
      <c r="Q3404" s="353" t="s">
        <v>450</v>
      </c>
      <c r="R3404" s="355" t="s">
        <v>1778</v>
      </c>
    </row>
    <row r="3405" spans="16:18">
      <c r="P3405" s="54" t="s">
        <v>3942</v>
      </c>
      <c r="Q3405" s="353" t="s">
        <v>450</v>
      </c>
      <c r="R3405" s="355" t="s">
        <v>1778</v>
      </c>
    </row>
    <row r="3406" spans="16:18">
      <c r="P3406" s="54" t="s">
        <v>3943</v>
      </c>
      <c r="Q3406" s="353" t="s">
        <v>450</v>
      </c>
      <c r="R3406" s="355" t="s">
        <v>1778</v>
      </c>
    </row>
    <row r="3407" spans="16:18">
      <c r="P3407" s="54" t="s">
        <v>3944</v>
      </c>
      <c r="Q3407" s="353" t="s">
        <v>450</v>
      </c>
      <c r="R3407" s="355" t="s">
        <v>1778</v>
      </c>
    </row>
    <row r="3408" spans="16:18">
      <c r="P3408" s="54" t="s">
        <v>3945</v>
      </c>
      <c r="Q3408" s="353" t="s">
        <v>450</v>
      </c>
      <c r="R3408" s="355" t="s">
        <v>1778</v>
      </c>
    </row>
    <row r="3409" spans="16:18">
      <c r="P3409" s="54" t="s">
        <v>3946</v>
      </c>
      <c r="Q3409" s="353" t="s">
        <v>450</v>
      </c>
      <c r="R3409" s="355" t="s">
        <v>1778</v>
      </c>
    </row>
    <row r="3410" spans="16:18">
      <c r="P3410" s="54" t="s">
        <v>3947</v>
      </c>
      <c r="Q3410" s="353" t="s">
        <v>450</v>
      </c>
      <c r="R3410" s="355" t="s">
        <v>1778</v>
      </c>
    </row>
    <row r="3411" spans="16:18">
      <c r="P3411" s="54" t="s">
        <v>3948</v>
      </c>
      <c r="Q3411" s="353" t="s">
        <v>23</v>
      </c>
      <c r="R3411" s="355" t="s">
        <v>433</v>
      </c>
    </row>
    <row r="3412" spans="16:18">
      <c r="P3412" s="54" t="s">
        <v>3949</v>
      </c>
      <c r="Q3412" s="353" t="s">
        <v>23</v>
      </c>
      <c r="R3412" s="355" t="s">
        <v>433</v>
      </c>
    </row>
    <row r="3413" spans="16:18">
      <c r="P3413" s="54" t="s">
        <v>3462</v>
      </c>
      <c r="Q3413" s="353" t="s">
        <v>1524</v>
      </c>
      <c r="R3413" s="355" t="s">
        <v>1913</v>
      </c>
    </row>
    <row r="3414" spans="16:18">
      <c r="P3414" s="54" t="s">
        <v>3464</v>
      </c>
      <c r="Q3414" s="353" t="s">
        <v>1524</v>
      </c>
      <c r="R3414" s="355" t="s">
        <v>1913</v>
      </c>
    </row>
    <row r="3415" spans="16:18">
      <c r="P3415" s="54" t="s">
        <v>3467</v>
      </c>
      <c r="Q3415" s="353" t="s">
        <v>23</v>
      </c>
      <c r="R3415" s="355" t="s">
        <v>435</v>
      </c>
    </row>
    <row r="3416" spans="16:18">
      <c r="P3416" s="54" t="s">
        <v>3468</v>
      </c>
      <c r="Q3416" s="353" t="s">
        <v>23</v>
      </c>
      <c r="R3416" s="355" t="s">
        <v>435</v>
      </c>
    </row>
    <row r="3417" spans="16:18">
      <c r="P3417" s="54" t="s">
        <v>3469</v>
      </c>
      <c r="Q3417" s="353" t="s">
        <v>23</v>
      </c>
      <c r="R3417" s="355" t="s">
        <v>435</v>
      </c>
    </row>
    <row r="3418" spans="16:18">
      <c r="P3418" s="54" t="s">
        <v>3470</v>
      </c>
      <c r="Q3418" s="353" t="s">
        <v>23</v>
      </c>
      <c r="R3418" s="355" t="s">
        <v>435</v>
      </c>
    </row>
    <row r="3419" spans="16:18">
      <c r="P3419" s="54" t="s">
        <v>3950</v>
      </c>
      <c r="Q3419" s="353" t="s">
        <v>1524</v>
      </c>
      <c r="R3419" s="355" t="s">
        <v>326</v>
      </c>
    </row>
    <row r="3420" spans="16:18">
      <c r="P3420" s="54" t="s">
        <v>3951</v>
      </c>
      <c r="Q3420" s="353" t="s">
        <v>1524</v>
      </c>
      <c r="R3420" s="355" t="s">
        <v>326</v>
      </c>
    </row>
    <row r="3421" spans="16:18">
      <c r="P3421" s="54" t="s">
        <v>3952</v>
      </c>
      <c r="Q3421" s="353" t="s">
        <v>1524</v>
      </c>
      <c r="R3421" s="355" t="s">
        <v>326</v>
      </c>
    </row>
    <row r="3422" spans="16:18">
      <c r="P3422" s="54" t="s">
        <v>3953</v>
      </c>
      <c r="Q3422" s="353" t="s">
        <v>1524</v>
      </c>
      <c r="R3422" s="355" t="s">
        <v>326</v>
      </c>
    </row>
    <row r="3423" spans="16:18">
      <c r="P3423" s="54" t="s">
        <v>3954</v>
      </c>
      <c r="Q3423" s="353" t="s">
        <v>1524</v>
      </c>
      <c r="R3423" s="355" t="s">
        <v>326</v>
      </c>
    </row>
    <row r="3424" spans="16:18">
      <c r="P3424" s="54" t="s">
        <v>3955</v>
      </c>
      <c r="Q3424" s="353" t="s">
        <v>1524</v>
      </c>
      <c r="R3424" s="355" t="s">
        <v>326</v>
      </c>
    </row>
    <row r="3425" spans="16:18">
      <c r="P3425" s="54" t="s">
        <v>3956</v>
      </c>
      <c r="Q3425" s="353" t="s">
        <v>1524</v>
      </c>
      <c r="R3425" s="355" t="s">
        <v>326</v>
      </c>
    </row>
    <row r="3426" spans="16:18">
      <c r="P3426" s="54" t="s">
        <v>3957</v>
      </c>
      <c r="Q3426" s="353" t="s">
        <v>1524</v>
      </c>
      <c r="R3426" s="355" t="s">
        <v>326</v>
      </c>
    </row>
    <row r="3427" spans="16:18">
      <c r="P3427" s="54" t="s">
        <v>3958</v>
      </c>
      <c r="Q3427" s="353" t="s">
        <v>1524</v>
      </c>
      <c r="R3427" s="355" t="s">
        <v>326</v>
      </c>
    </row>
    <row r="3428" spans="16:18">
      <c r="P3428" s="54" t="s">
        <v>3959</v>
      </c>
      <c r="Q3428" s="353" t="s">
        <v>1524</v>
      </c>
      <c r="R3428" s="355" t="s">
        <v>326</v>
      </c>
    </row>
    <row r="3429" spans="16:18">
      <c r="P3429" s="54" t="s">
        <v>3960</v>
      </c>
      <c r="Q3429" s="353" t="s">
        <v>1524</v>
      </c>
      <c r="R3429" s="355" t="s">
        <v>230</v>
      </c>
    </row>
    <row r="3430" spans="16:18">
      <c r="P3430" s="54" t="s">
        <v>3961</v>
      </c>
      <c r="Q3430" s="353" t="s">
        <v>1524</v>
      </c>
      <c r="R3430" s="355" t="s">
        <v>230</v>
      </c>
    </row>
    <row r="3431" spans="16:18">
      <c r="P3431" s="54" t="s">
        <v>3962</v>
      </c>
      <c r="Q3431" s="353" t="s">
        <v>1524</v>
      </c>
      <c r="R3431" s="355" t="s">
        <v>230</v>
      </c>
    </row>
    <row r="3432" spans="16:18">
      <c r="P3432" s="54" t="s">
        <v>3963</v>
      </c>
      <c r="Q3432" s="353" t="s">
        <v>1524</v>
      </c>
      <c r="R3432" s="355" t="s">
        <v>230</v>
      </c>
    </row>
    <row r="3433" spans="16:18">
      <c r="P3433" s="54" t="s">
        <v>3964</v>
      </c>
      <c r="Q3433" s="353" t="s">
        <v>1524</v>
      </c>
      <c r="R3433" s="355" t="s">
        <v>230</v>
      </c>
    </row>
    <row r="3434" spans="16:18">
      <c r="P3434" s="54" t="s">
        <v>3965</v>
      </c>
      <c r="Q3434" s="353" t="s">
        <v>1524</v>
      </c>
      <c r="R3434" s="355" t="s">
        <v>230</v>
      </c>
    </row>
    <row r="3435" spans="16:18">
      <c r="P3435" s="54" t="s">
        <v>3966</v>
      </c>
      <c r="Q3435" s="353" t="s">
        <v>1524</v>
      </c>
      <c r="R3435" s="355" t="s">
        <v>230</v>
      </c>
    </row>
    <row r="3436" spans="16:18">
      <c r="P3436" s="54" t="s">
        <v>3967</v>
      </c>
      <c r="Q3436" s="353" t="s">
        <v>1524</v>
      </c>
      <c r="R3436" s="355" t="s">
        <v>230</v>
      </c>
    </row>
    <row r="3437" spans="16:18">
      <c r="P3437" s="54" t="s">
        <v>3968</v>
      </c>
      <c r="Q3437" s="353" t="s">
        <v>1524</v>
      </c>
      <c r="R3437" s="355" t="s">
        <v>230</v>
      </c>
    </row>
    <row r="3438" spans="16:18">
      <c r="P3438" s="54" t="s">
        <v>3969</v>
      </c>
      <c r="Q3438" s="353" t="s">
        <v>1524</v>
      </c>
      <c r="R3438" s="355" t="s">
        <v>230</v>
      </c>
    </row>
    <row r="3439" spans="16:18">
      <c r="P3439" s="54" t="s">
        <v>3970</v>
      </c>
      <c r="Q3439" s="353" t="s">
        <v>1524</v>
      </c>
      <c r="R3439" s="355" t="s">
        <v>230</v>
      </c>
    </row>
    <row r="3440" spans="16:18">
      <c r="P3440" s="54" t="s">
        <v>3971</v>
      </c>
      <c r="Q3440" s="353" t="s">
        <v>1524</v>
      </c>
      <c r="R3440" s="355" t="s">
        <v>230</v>
      </c>
    </row>
    <row r="3441" spans="16:18">
      <c r="P3441" s="54" t="s">
        <v>3972</v>
      </c>
      <c r="Q3441" s="353" t="s">
        <v>1524</v>
      </c>
      <c r="R3441" s="355" t="s">
        <v>230</v>
      </c>
    </row>
    <row r="3442" spans="16:18">
      <c r="P3442" s="54" t="s">
        <v>3973</v>
      </c>
      <c r="Q3442" s="353" t="s">
        <v>1524</v>
      </c>
      <c r="R3442" s="355" t="s">
        <v>230</v>
      </c>
    </row>
    <row r="3443" spans="16:18">
      <c r="P3443" s="54" t="s">
        <v>3974</v>
      </c>
      <c r="Q3443" s="353" t="s">
        <v>1524</v>
      </c>
      <c r="R3443" s="355" t="s">
        <v>230</v>
      </c>
    </row>
    <row r="3444" spans="16:18">
      <c r="P3444" s="54" t="s">
        <v>3471</v>
      </c>
      <c r="Q3444" s="353" t="s">
        <v>1524</v>
      </c>
      <c r="R3444" s="355" t="s">
        <v>230</v>
      </c>
    </row>
    <row r="3445" spans="16:18">
      <c r="P3445" s="54" t="s">
        <v>3975</v>
      </c>
      <c r="Q3445" s="353" t="s">
        <v>1524</v>
      </c>
      <c r="R3445" s="355" t="s">
        <v>230</v>
      </c>
    </row>
    <row r="3446" spans="16:18">
      <c r="P3446" s="54" t="s">
        <v>3976</v>
      </c>
      <c r="Q3446" s="353" t="s">
        <v>1524</v>
      </c>
      <c r="R3446" s="355" t="s">
        <v>230</v>
      </c>
    </row>
    <row r="3447" spans="16:18">
      <c r="P3447" s="54" t="s">
        <v>3977</v>
      </c>
      <c r="Q3447" s="353" t="s">
        <v>1524</v>
      </c>
      <c r="R3447" s="355" t="s">
        <v>230</v>
      </c>
    </row>
    <row r="3448" spans="16:18">
      <c r="P3448" s="54" t="s">
        <v>3978</v>
      </c>
      <c r="Q3448" s="353" t="s">
        <v>1524</v>
      </c>
      <c r="R3448" s="355" t="s">
        <v>230</v>
      </c>
    </row>
    <row r="3449" spans="16:18">
      <c r="P3449" s="54" t="s">
        <v>3979</v>
      </c>
      <c r="Q3449" s="353" t="s">
        <v>1524</v>
      </c>
      <c r="R3449" s="355" t="s">
        <v>230</v>
      </c>
    </row>
    <row r="3450" spans="16:18">
      <c r="P3450" s="54" t="s">
        <v>3980</v>
      </c>
      <c r="Q3450" s="353" t="s">
        <v>1524</v>
      </c>
      <c r="R3450" s="355" t="s">
        <v>230</v>
      </c>
    </row>
    <row r="3451" spans="16:18">
      <c r="P3451" s="54" t="s">
        <v>3981</v>
      </c>
      <c r="Q3451" s="353" t="s">
        <v>1524</v>
      </c>
      <c r="R3451" s="355" t="s">
        <v>230</v>
      </c>
    </row>
    <row r="3452" spans="16:18">
      <c r="P3452" s="54" t="s">
        <v>3982</v>
      </c>
      <c r="Q3452" s="353" t="s">
        <v>1524</v>
      </c>
      <c r="R3452" s="355" t="s">
        <v>230</v>
      </c>
    </row>
    <row r="3453" spans="16:18">
      <c r="P3453" s="54" t="s">
        <v>3983</v>
      </c>
      <c r="Q3453" s="353" t="s">
        <v>1524</v>
      </c>
      <c r="R3453" s="355" t="s">
        <v>230</v>
      </c>
    </row>
    <row r="3454" spans="16:18">
      <c r="P3454" s="54" t="s">
        <v>3984</v>
      </c>
      <c r="Q3454" s="353" t="s">
        <v>1524</v>
      </c>
      <c r="R3454" s="355" t="s">
        <v>230</v>
      </c>
    </row>
    <row r="3455" spans="16:18">
      <c r="P3455" s="54" t="s">
        <v>3985</v>
      </c>
      <c r="Q3455" s="353" t="s">
        <v>1524</v>
      </c>
      <c r="R3455" s="355" t="s">
        <v>230</v>
      </c>
    </row>
    <row r="3456" spans="16:18">
      <c r="P3456" s="54" t="s">
        <v>3986</v>
      </c>
      <c r="Q3456" s="353" t="s">
        <v>1524</v>
      </c>
      <c r="R3456" s="355" t="s">
        <v>230</v>
      </c>
    </row>
    <row r="3457" spans="16:18">
      <c r="P3457" s="54" t="s">
        <v>3987</v>
      </c>
      <c r="Q3457" s="353" t="s">
        <v>1524</v>
      </c>
      <c r="R3457" s="355" t="s">
        <v>230</v>
      </c>
    </row>
    <row r="3458" spans="16:18">
      <c r="P3458" s="54" t="s">
        <v>3988</v>
      </c>
      <c r="Q3458" s="353" t="s">
        <v>1524</v>
      </c>
      <c r="R3458" s="355" t="s">
        <v>230</v>
      </c>
    </row>
    <row r="3459" spans="16:18">
      <c r="P3459" s="54" t="s">
        <v>3989</v>
      </c>
      <c r="Q3459" s="353" t="s">
        <v>1524</v>
      </c>
      <c r="R3459" s="355" t="s">
        <v>230</v>
      </c>
    </row>
    <row r="3460" spans="16:18">
      <c r="P3460" s="54" t="s">
        <v>3990</v>
      </c>
      <c r="Q3460" s="353" t="s">
        <v>1524</v>
      </c>
      <c r="R3460" s="355" t="s">
        <v>230</v>
      </c>
    </row>
    <row r="3461" spans="16:18">
      <c r="P3461" s="54" t="s">
        <v>3991</v>
      </c>
      <c r="Q3461" s="353" t="s">
        <v>1524</v>
      </c>
      <c r="R3461" s="355" t="s">
        <v>230</v>
      </c>
    </row>
    <row r="3462" spans="16:18">
      <c r="P3462" s="54" t="s">
        <v>3992</v>
      </c>
      <c r="Q3462" s="353" t="s">
        <v>1524</v>
      </c>
      <c r="R3462" s="355" t="s">
        <v>230</v>
      </c>
    </row>
    <row r="3463" spans="16:18">
      <c r="P3463" s="54" t="s">
        <v>3993</v>
      </c>
      <c r="Q3463" s="353" t="s">
        <v>1524</v>
      </c>
      <c r="R3463" s="355" t="s">
        <v>230</v>
      </c>
    </row>
    <row r="3464" spans="16:18">
      <c r="P3464" s="54" t="s">
        <v>3472</v>
      </c>
      <c r="Q3464" s="353" t="s">
        <v>1524</v>
      </c>
      <c r="R3464" s="355" t="s">
        <v>230</v>
      </c>
    </row>
    <row r="3465" spans="16:18">
      <c r="P3465" s="54" t="s">
        <v>3994</v>
      </c>
      <c r="Q3465" s="353" t="s">
        <v>1524</v>
      </c>
      <c r="R3465" s="355" t="s">
        <v>230</v>
      </c>
    </row>
    <row r="3466" spans="16:18">
      <c r="P3466" s="54" t="s">
        <v>3995</v>
      </c>
      <c r="Q3466" s="353" t="s">
        <v>1524</v>
      </c>
      <c r="R3466" s="355" t="s">
        <v>230</v>
      </c>
    </row>
    <row r="3467" spans="16:18">
      <c r="P3467" s="54" t="s">
        <v>3996</v>
      </c>
      <c r="Q3467" s="353" t="s">
        <v>1524</v>
      </c>
      <c r="R3467" s="355" t="s">
        <v>230</v>
      </c>
    </row>
    <row r="3468" spans="16:18">
      <c r="P3468" s="54" t="s">
        <v>3997</v>
      </c>
      <c r="Q3468" s="353" t="s">
        <v>1524</v>
      </c>
      <c r="R3468" s="355" t="s">
        <v>230</v>
      </c>
    </row>
    <row r="3469" spans="16:18">
      <c r="P3469" s="54" t="s">
        <v>3473</v>
      </c>
      <c r="Q3469" s="353" t="s">
        <v>1524</v>
      </c>
      <c r="R3469" s="355" t="s">
        <v>1224</v>
      </c>
    </row>
    <row r="3470" spans="16:18">
      <c r="P3470" s="54" t="s">
        <v>3998</v>
      </c>
      <c r="Q3470" s="353" t="s">
        <v>1524</v>
      </c>
      <c r="R3470" s="355" t="s">
        <v>1224</v>
      </c>
    </row>
    <row r="3471" spans="16:18">
      <c r="P3471" s="54" t="s">
        <v>3999</v>
      </c>
      <c r="Q3471" s="353" t="s">
        <v>1524</v>
      </c>
      <c r="R3471" s="355" t="s">
        <v>1224</v>
      </c>
    </row>
    <row r="3472" spans="16:18">
      <c r="P3472" s="54" t="s">
        <v>3474</v>
      </c>
      <c r="Q3472" s="353" t="s">
        <v>1524</v>
      </c>
      <c r="R3472" s="355" t="s">
        <v>1224</v>
      </c>
    </row>
    <row r="3473" spans="16:18">
      <c r="P3473" s="54" t="s">
        <v>4000</v>
      </c>
      <c r="Q3473" s="353" t="s">
        <v>1524</v>
      </c>
      <c r="R3473" s="355" t="s">
        <v>1224</v>
      </c>
    </row>
    <row r="3474" spans="16:18">
      <c r="P3474" s="54" t="s">
        <v>3478</v>
      </c>
      <c r="Q3474" s="353" t="s">
        <v>23</v>
      </c>
      <c r="R3474" s="355" t="s">
        <v>436</v>
      </c>
    </row>
    <row r="3475" spans="16:18">
      <c r="P3475" s="54" t="s">
        <v>3479</v>
      </c>
      <c r="Q3475" s="353" t="s">
        <v>23</v>
      </c>
      <c r="R3475" s="355" t="s">
        <v>436</v>
      </c>
    </row>
    <row r="3476" spans="16:18">
      <c r="P3476" s="54" t="s">
        <v>4001</v>
      </c>
      <c r="Q3476" s="353" t="s">
        <v>23</v>
      </c>
      <c r="R3476" s="355" t="s">
        <v>436</v>
      </c>
    </row>
    <row r="3477" spans="16:18">
      <c r="P3477" s="54" t="s">
        <v>3481</v>
      </c>
      <c r="Q3477" s="353" t="s">
        <v>1524</v>
      </c>
      <c r="R3477" s="355" t="s">
        <v>295</v>
      </c>
    </row>
    <row r="3478" spans="16:18">
      <c r="P3478" s="54" t="s">
        <v>3482</v>
      </c>
      <c r="Q3478" s="353" t="s">
        <v>1524</v>
      </c>
      <c r="R3478" s="355" t="s">
        <v>295</v>
      </c>
    </row>
    <row r="3479" spans="16:18">
      <c r="P3479" s="54" t="s">
        <v>3483</v>
      </c>
      <c r="Q3479" s="353" t="s">
        <v>1524</v>
      </c>
      <c r="R3479" s="355" t="s">
        <v>295</v>
      </c>
    </row>
    <row r="3480" spans="16:18">
      <c r="P3480" s="54" t="s">
        <v>3484</v>
      </c>
      <c r="Q3480" s="353" t="s">
        <v>1524</v>
      </c>
      <c r="R3480" s="355" t="s">
        <v>295</v>
      </c>
    </row>
    <row r="3481" spans="16:18">
      <c r="P3481" s="54" t="s">
        <v>3485</v>
      </c>
      <c r="Q3481" s="353" t="s">
        <v>1524</v>
      </c>
      <c r="R3481" s="355" t="s">
        <v>295</v>
      </c>
    </row>
    <row r="3482" spans="16:18">
      <c r="P3482" s="54" t="s">
        <v>4002</v>
      </c>
      <c r="Q3482" s="353" t="s">
        <v>1524</v>
      </c>
      <c r="R3482" s="355" t="s">
        <v>295</v>
      </c>
    </row>
    <row r="3483" spans="16:18">
      <c r="P3483" s="54" t="s">
        <v>4003</v>
      </c>
      <c r="Q3483" s="353" t="s">
        <v>1524</v>
      </c>
      <c r="R3483" s="355" t="s">
        <v>295</v>
      </c>
    </row>
    <row r="3484" spans="16:18">
      <c r="P3484" s="54" t="s">
        <v>3486</v>
      </c>
      <c r="Q3484" s="353" t="s">
        <v>1524</v>
      </c>
      <c r="R3484" s="355" t="s">
        <v>295</v>
      </c>
    </row>
    <row r="3485" spans="16:18">
      <c r="P3485" s="54" t="s">
        <v>3487</v>
      </c>
      <c r="Q3485" s="353" t="s">
        <v>1524</v>
      </c>
      <c r="R3485" s="355" t="s">
        <v>295</v>
      </c>
    </row>
    <row r="3486" spans="16:18">
      <c r="P3486" s="54" t="s">
        <v>3488</v>
      </c>
      <c r="Q3486" s="353" t="s">
        <v>1524</v>
      </c>
      <c r="R3486" s="355" t="s">
        <v>295</v>
      </c>
    </row>
    <row r="3487" spans="16:18">
      <c r="P3487" s="54" t="s">
        <v>4004</v>
      </c>
      <c r="Q3487" s="353" t="s">
        <v>1524</v>
      </c>
      <c r="R3487" s="355" t="s">
        <v>295</v>
      </c>
    </row>
    <row r="3488" spans="16:18">
      <c r="P3488" s="54" t="s">
        <v>4005</v>
      </c>
      <c r="Q3488" s="353" t="s">
        <v>1524</v>
      </c>
      <c r="R3488" s="355" t="s">
        <v>295</v>
      </c>
    </row>
    <row r="3489" spans="16:18">
      <c r="P3489" s="54" t="s">
        <v>4006</v>
      </c>
      <c r="Q3489" s="353" t="s">
        <v>1524</v>
      </c>
      <c r="R3489" s="355" t="s">
        <v>295</v>
      </c>
    </row>
    <row r="3490" spans="16:18">
      <c r="P3490" s="54" t="s">
        <v>3489</v>
      </c>
      <c r="Q3490" s="353" t="s">
        <v>1524</v>
      </c>
      <c r="R3490" s="355" t="s">
        <v>295</v>
      </c>
    </row>
    <row r="3491" spans="16:18">
      <c r="P3491" s="54" t="s">
        <v>3490</v>
      </c>
      <c r="Q3491" s="353" t="s">
        <v>1524</v>
      </c>
      <c r="R3491" s="355" t="s">
        <v>295</v>
      </c>
    </row>
    <row r="3492" spans="16:18">
      <c r="P3492" s="54" t="s">
        <v>4007</v>
      </c>
      <c r="Q3492" s="353" t="s">
        <v>1524</v>
      </c>
      <c r="R3492" s="355" t="s">
        <v>295</v>
      </c>
    </row>
    <row r="3493" spans="16:18">
      <c r="P3493" s="54" t="s">
        <v>4008</v>
      </c>
      <c r="Q3493" s="353" t="s">
        <v>1524</v>
      </c>
      <c r="R3493" s="355" t="s">
        <v>295</v>
      </c>
    </row>
    <row r="3494" spans="16:18">
      <c r="P3494" s="54" t="s">
        <v>4009</v>
      </c>
      <c r="Q3494" s="353" t="s">
        <v>1524</v>
      </c>
      <c r="R3494" s="355" t="s">
        <v>295</v>
      </c>
    </row>
    <row r="3495" spans="16:18">
      <c r="P3495" s="54" t="s">
        <v>4010</v>
      </c>
      <c r="Q3495" s="353" t="s">
        <v>1524</v>
      </c>
      <c r="R3495" s="355" t="s">
        <v>445</v>
      </c>
    </row>
    <row r="3496" spans="16:18">
      <c r="P3496" s="54" t="s">
        <v>4011</v>
      </c>
      <c r="Q3496" s="353" t="s">
        <v>1524</v>
      </c>
      <c r="R3496" s="355" t="s">
        <v>445</v>
      </c>
    </row>
    <row r="3497" spans="16:18">
      <c r="P3497" s="54" t="s">
        <v>3491</v>
      </c>
      <c r="Q3497" s="353" t="s">
        <v>1524</v>
      </c>
      <c r="R3497" s="355" t="s">
        <v>445</v>
      </c>
    </row>
    <row r="3498" spans="16:18">
      <c r="P3498" s="54" t="s">
        <v>4012</v>
      </c>
      <c r="Q3498" s="353" t="s">
        <v>1524</v>
      </c>
      <c r="R3498" s="355" t="s">
        <v>445</v>
      </c>
    </row>
    <row r="3499" spans="16:18">
      <c r="P3499" s="54" t="s">
        <v>4013</v>
      </c>
      <c r="Q3499" s="353" t="s">
        <v>1524</v>
      </c>
      <c r="R3499" s="355" t="s">
        <v>445</v>
      </c>
    </row>
    <row r="3500" spans="16:18">
      <c r="P3500" s="54" t="s">
        <v>3492</v>
      </c>
      <c r="Q3500" s="353" t="s">
        <v>1524</v>
      </c>
      <c r="R3500" s="355" t="s">
        <v>445</v>
      </c>
    </row>
    <row r="3501" spans="16:18">
      <c r="P3501" s="54" t="s">
        <v>4014</v>
      </c>
      <c r="Q3501" s="353" t="s">
        <v>1524</v>
      </c>
      <c r="R3501" s="355" t="s">
        <v>445</v>
      </c>
    </row>
    <row r="3502" spans="16:18">
      <c r="P3502" s="54" t="s">
        <v>4015</v>
      </c>
      <c r="Q3502" s="353" t="s">
        <v>1524</v>
      </c>
      <c r="R3502" s="355" t="s">
        <v>446</v>
      </c>
    </row>
    <row r="3503" spans="16:18">
      <c r="P3503" s="54" t="s">
        <v>4016</v>
      </c>
      <c r="Q3503" s="353" t="s">
        <v>1524</v>
      </c>
      <c r="R3503" s="355" t="s">
        <v>446</v>
      </c>
    </row>
    <row r="3504" spans="16:18">
      <c r="P3504" s="54" t="s">
        <v>3495</v>
      </c>
      <c r="Q3504" s="353" t="s">
        <v>1524</v>
      </c>
      <c r="R3504" s="355" t="s">
        <v>446</v>
      </c>
    </row>
    <row r="3505" spans="16:18">
      <c r="P3505" s="54" t="s">
        <v>4017</v>
      </c>
      <c r="Q3505" s="353" t="s">
        <v>1524</v>
      </c>
      <c r="R3505" s="355" t="s">
        <v>446</v>
      </c>
    </row>
    <row r="3506" spans="16:18">
      <c r="P3506" s="54" t="s">
        <v>4018</v>
      </c>
      <c r="Q3506" s="353" t="s">
        <v>1524</v>
      </c>
      <c r="R3506" s="355" t="s">
        <v>446</v>
      </c>
    </row>
    <row r="3507" spans="16:18">
      <c r="P3507" s="54" t="s">
        <v>4019</v>
      </c>
      <c r="Q3507" s="353" t="s">
        <v>1524</v>
      </c>
      <c r="R3507" s="355" t="s">
        <v>446</v>
      </c>
    </row>
    <row r="3508" spans="16:18">
      <c r="P3508" s="54" t="s">
        <v>4020</v>
      </c>
      <c r="Q3508" s="353" t="s">
        <v>1524</v>
      </c>
      <c r="R3508" s="355" t="s">
        <v>446</v>
      </c>
    </row>
    <row r="3509" spans="16:18">
      <c r="P3509" s="54" t="s">
        <v>4021</v>
      </c>
      <c r="Q3509" s="353" t="s">
        <v>1524</v>
      </c>
      <c r="R3509" s="355" t="s">
        <v>446</v>
      </c>
    </row>
    <row r="3510" spans="16:18">
      <c r="P3510" s="54" t="s">
        <v>4022</v>
      </c>
      <c r="Q3510" s="353" t="s">
        <v>1524</v>
      </c>
      <c r="R3510" s="355" t="s">
        <v>446</v>
      </c>
    </row>
    <row r="3511" spans="16:18">
      <c r="P3511" s="54" t="s">
        <v>4023</v>
      </c>
      <c r="Q3511" s="353" t="s">
        <v>1524</v>
      </c>
      <c r="R3511" s="355" t="s">
        <v>446</v>
      </c>
    </row>
    <row r="3512" spans="16:18">
      <c r="P3512" s="54" t="s">
        <v>4024</v>
      </c>
      <c r="Q3512" s="353" t="s">
        <v>1524</v>
      </c>
      <c r="R3512" s="355" t="s">
        <v>446</v>
      </c>
    </row>
    <row r="3513" spans="16:18">
      <c r="P3513" s="54" t="s">
        <v>3496</v>
      </c>
      <c r="Q3513" s="353" t="s">
        <v>1524</v>
      </c>
      <c r="R3513" s="355" t="s">
        <v>446</v>
      </c>
    </row>
    <row r="3514" spans="16:18">
      <c r="P3514" s="54" t="s">
        <v>3497</v>
      </c>
      <c r="Q3514" s="353" t="s">
        <v>1524</v>
      </c>
      <c r="R3514" s="355" t="s">
        <v>446</v>
      </c>
    </row>
    <row r="3515" spans="16:18">
      <c r="P3515" s="54" t="s">
        <v>4025</v>
      </c>
      <c r="Q3515" s="353" t="s">
        <v>1524</v>
      </c>
      <c r="R3515" s="355" t="s">
        <v>446</v>
      </c>
    </row>
    <row r="3516" spans="16:18">
      <c r="P3516" s="54" t="s">
        <v>4026</v>
      </c>
      <c r="Q3516" s="353" t="s">
        <v>1524</v>
      </c>
      <c r="R3516" s="355" t="s">
        <v>359</v>
      </c>
    </row>
    <row r="3517" spans="16:18">
      <c r="P3517" s="54" t="s">
        <v>3499</v>
      </c>
      <c r="Q3517" s="353" t="s">
        <v>1524</v>
      </c>
      <c r="R3517" s="355" t="s">
        <v>359</v>
      </c>
    </row>
    <row r="3518" spans="16:18">
      <c r="P3518" s="54" t="s">
        <v>4027</v>
      </c>
      <c r="Q3518" s="353" t="s">
        <v>1524</v>
      </c>
      <c r="R3518" s="355" t="s">
        <v>359</v>
      </c>
    </row>
    <row r="3519" spans="16:18">
      <c r="P3519" s="54" t="s">
        <v>3500</v>
      </c>
      <c r="Q3519" s="353" t="s">
        <v>1524</v>
      </c>
      <c r="R3519" s="355" t="s">
        <v>359</v>
      </c>
    </row>
    <row r="3520" spans="16:18">
      <c r="P3520" s="54" t="s">
        <v>3501</v>
      </c>
      <c r="Q3520" s="353" t="s">
        <v>1524</v>
      </c>
      <c r="R3520" s="355" t="s">
        <v>359</v>
      </c>
    </row>
    <row r="3521" spans="16:18">
      <c r="P3521" s="54" t="s">
        <v>4028</v>
      </c>
      <c r="Q3521" s="353" t="s">
        <v>1524</v>
      </c>
      <c r="R3521" s="355" t="s">
        <v>359</v>
      </c>
    </row>
    <row r="3522" spans="16:18">
      <c r="P3522" s="54" t="s">
        <v>4029</v>
      </c>
      <c r="Q3522" s="353" t="s">
        <v>1524</v>
      </c>
      <c r="R3522" s="355" t="s">
        <v>359</v>
      </c>
    </row>
    <row r="3523" spans="16:18">
      <c r="P3523" s="54" t="s">
        <v>4030</v>
      </c>
      <c r="Q3523" s="353" t="s">
        <v>1524</v>
      </c>
      <c r="R3523" s="355" t="s">
        <v>359</v>
      </c>
    </row>
    <row r="3524" spans="16:18">
      <c r="P3524" s="54" t="s">
        <v>4031</v>
      </c>
      <c r="Q3524" s="353" t="s">
        <v>1524</v>
      </c>
      <c r="R3524" s="355" t="s">
        <v>1913</v>
      </c>
    </row>
    <row r="3525" spans="16:18">
      <c r="P3525" s="54" t="s">
        <v>4032</v>
      </c>
      <c r="Q3525" s="353" t="s">
        <v>1524</v>
      </c>
      <c r="R3525" s="355" t="s">
        <v>1913</v>
      </c>
    </row>
    <row r="3526" spans="16:18">
      <c r="P3526" s="54" t="s">
        <v>3590</v>
      </c>
      <c r="Q3526" s="353" t="s">
        <v>1524</v>
      </c>
      <c r="R3526" s="355" t="s">
        <v>1913</v>
      </c>
    </row>
    <row r="3527" spans="16:18">
      <c r="P3527" s="54" t="s">
        <v>3591</v>
      </c>
      <c r="Q3527" s="353" t="s">
        <v>1524</v>
      </c>
      <c r="R3527" s="355" t="s">
        <v>1913</v>
      </c>
    </row>
    <row r="3528" spans="16:18">
      <c r="P3528" s="54" t="s">
        <v>3592</v>
      </c>
      <c r="Q3528" s="353" t="s">
        <v>1524</v>
      </c>
      <c r="R3528" s="355" t="s">
        <v>1913</v>
      </c>
    </row>
    <row r="3529" spans="16:18">
      <c r="P3529" s="54" t="s">
        <v>3593</v>
      </c>
      <c r="Q3529" s="353" t="s">
        <v>1524</v>
      </c>
      <c r="R3529" s="355" t="s">
        <v>1913</v>
      </c>
    </row>
    <row r="3530" spans="16:18">
      <c r="P3530" s="54" t="s">
        <v>4033</v>
      </c>
      <c r="Q3530" s="353" t="s">
        <v>1524</v>
      </c>
      <c r="R3530" s="355" t="s">
        <v>1913</v>
      </c>
    </row>
    <row r="3531" spans="16:18">
      <c r="P3531" s="54" t="s">
        <v>4034</v>
      </c>
      <c r="Q3531" s="353" t="s">
        <v>1524</v>
      </c>
      <c r="R3531" s="355" t="s">
        <v>1913</v>
      </c>
    </row>
    <row r="3532" spans="16:18">
      <c r="P3532" s="54" t="s">
        <v>4035</v>
      </c>
      <c r="Q3532" s="353" t="s">
        <v>1524</v>
      </c>
      <c r="R3532" s="355" t="s">
        <v>1913</v>
      </c>
    </row>
    <row r="3533" spans="16:18">
      <c r="P3533" s="54" t="s">
        <v>3594</v>
      </c>
      <c r="Q3533" s="353" t="s">
        <v>1524</v>
      </c>
      <c r="R3533" s="355" t="s">
        <v>1913</v>
      </c>
    </row>
    <row r="3534" spans="16:18">
      <c r="P3534" s="54" t="s">
        <v>3595</v>
      </c>
      <c r="Q3534" s="353" t="s">
        <v>1524</v>
      </c>
      <c r="R3534" s="355" t="s">
        <v>1913</v>
      </c>
    </row>
    <row r="3535" spans="16:18">
      <c r="P3535" s="54" t="s">
        <v>3596</v>
      </c>
      <c r="Q3535" s="353" t="s">
        <v>1524</v>
      </c>
      <c r="R3535" s="355" t="s">
        <v>1913</v>
      </c>
    </row>
    <row r="3536" spans="16:18">
      <c r="P3536" s="54" t="s">
        <v>3597</v>
      </c>
      <c r="Q3536" s="353" t="s">
        <v>1524</v>
      </c>
      <c r="R3536" s="355" t="s">
        <v>1913</v>
      </c>
    </row>
    <row r="3537" spans="16:18">
      <c r="P3537" s="54" t="s">
        <v>4036</v>
      </c>
      <c r="Q3537" s="353" t="s">
        <v>1524</v>
      </c>
      <c r="R3537" s="355" t="s">
        <v>1913</v>
      </c>
    </row>
    <row r="3538" spans="16:18">
      <c r="P3538" s="54" t="s">
        <v>4037</v>
      </c>
      <c r="Q3538" s="353" t="s">
        <v>1524</v>
      </c>
      <c r="R3538" s="355" t="s">
        <v>1913</v>
      </c>
    </row>
    <row r="3539" spans="16:18">
      <c r="P3539" s="54" t="s">
        <v>4038</v>
      </c>
      <c r="Q3539" s="353" t="s">
        <v>1524</v>
      </c>
      <c r="R3539" s="355" t="s">
        <v>1913</v>
      </c>
    </row>
    <row r="3540" spans="16:18">
      <c r="P3540" s="54" t="s">
        <v>4039</v>
      </c>
      <c r="Q3540" s="353" t="s">
        <v>23</v>
      </c>
      <c r="R3540" s="355" t="s">
        <v>437</v>
      </c>
    </row>
    <row r="3541" spans="16:18">
      <c r="P3541" s="54" t="s">
        <v>3527</v>
      </c>
      <c r="Q3541" s="353" t="s">
        <v>23</v>
      </c>
      <c r="R3541" s="355" t="s">
        <v>437</v>
      </c>
    </row>
    <row r="3542" spans="16:18">
      <c r="P3542" t="s">
        <v>3528</v>
      </c>
      <c r="Q3542" s="353" t="s">
        <v>23</v>
      </c>
      <c r="R3542" s="355" t="s">
        <v>437</v>
      </c>
    </row>
    <row r="3543" spans="16:18">
      <c r="P3543" s="54" t="s">
        <v>3529</v>
      </c>
      <c r="Q3543" s="353" t="s">
        <v>23</v>
      </c>
      <c r="R3543" s="355" t="s">
        <v>437</v>
      </c>
    </row>
    <row r="3544" spans="16:18">
      <c r="P3544" s="54" t="s">
        <v>3530</v>
      </c>
      <c r="Q3544" s="353" t="s">
        <v>23</v>
      </c>
      <c r="R3544" s="355" t="s">
        <v>437</v>
      </c>
    </row>
    <row r="3545" spans="16:18">
      <c r="P3545" s="54" t="s">
        <v>4040</v>
      </c>
      <c r="Q3545" s="353" t="s">
        <v>1524</v>
      </c>
      <c r="R3545" s="355" t="s">
        <v>447</v>
      </c>
    </row>
    <row r="3546" spans="16:18">
      <c r="P3546" s="54" t="s">
        <v>4041</v>
      </c>
      <c r="Q3546" s="353" t="s">
        <v>1524</v>
      </c>
      <c r="R3546" s="355" t="s">
        <v>447</v>
      </c>
    </row>
    <row r="3547" spans="16:18">
      <c r="P3547" s="54" t="s">
        <v>4042</v>
      </c>
      <c r="Q3547" s="353" t="s">
        <v>1524</v>
      </c>
      <c r="R3547" s="355" t="s">
        <v>447</v>
      </c>
    </row>
    <row r="3548" spans="16:18">
      <c r="P3548" s="54" t="s">
        <v>4043</v>
      </c>
      <c r="Q3548" s="353" t="s">
        <v>1524</v>
      </c>
      <c r="R3548" s="355" t="s">
        <v>447</v>
      </c>
    </row>
    <row r="3549" spans="16:18">
      <c r="P3549" s="54" t="s">
        <v>4044</v>
      </c>
      <c r="Q3549" s="353" t="s">
        <v>1524</v>
      </c>
      <c r="R3549" s="355" t="s">
        <v>447</v>
      </c>
    </row>
    <row r="3550" spans="16:18">
      <c r="P3550" s="54" t="s">
        <v>4045</v>
      </c>
      <c r="Q3550" s="353" t="s">
        <v>1524</v>
      </c>
      <c r="R3550" s="355" t="s">
        <v>447</v>
      </c>
    </row>
    <row r="3551" spans="16:18">
      <c r="P3551" s="54" t="s">
        <v>4046</v>
      </c>
      <c r="Q3551" s="353" t="s">
        <v>1524</v>
      </c>
      <c r="R3551" s="355" t="s">
        <v>447</v>
      </c>
    </row>
    <row r="3552" spans="16:18">
      <c r="P3552" s="54" t="s">
        <v>4047</v>
      </c>
      <c r="Q3552" s="353" t="s">
        <v>1524</v>
      </c>
      <c r="R3552" s="355" t="s">
        <v>447</v>
      </c>
    </row>
    <row r="3553" spans="16:18">
      <c r="P3553" s="54" t="s">
        <v>4048</v>
      </c>
      <c r="Q3553" s="353" t="s">
        <v>1524</v>
      </c>
      <c r="R3553" s="355" t="s">
        <v>447</v>
      </c>
    </row>
    <row r="3554" spans="16:18">
      <c r="P3554" s="54" t="s">
        <v>4049</v>
      </c>
      <c r="Q3554" s="353" t="s">
        <v>1524</v>
      </c>
      <c r="R3554" s="355" t="s">
        <v>447</v>
      </c>
    </row>
    <row r="3555" spans="16:18">
      <c r="P3555" s="54" t="s">
        <v>4050</v>
      </c>
      <c r="Q3555" s="353" t="s">
        <v>1524</v>
      </c>
      <c r="R3555" s="355" t="s">
        <v>447</v>
      </c>
    </row>
    <row r="3556" spans="16:18">
      <c r="P3556" s="54" t="s">
        <v>4051</v>
      </c>
      <c r="Q3556" s="353" t="s">
        <v>1524</v>
      </c>
      <c r="R3556" s="355" t="s">
        <v>447</v>
      </c>
    </row>
    <row r="3557" spans="16:18">
      <c r="P3557" s="54" t="s">
        <v>4052</v>
      </c>
      <c r="Q3557" s="353" t="s">
        <v>1524</v>
      </c>
      <c r="R3557" s="355" t="s">
        <v>447</v>
      </c>
    </row>
    <row r="3558" spans="16:18">
      <c r="P3558" s="54" t="s">
        <v>4053</v>
      </c>
      <c r="Q3558" s="353" t="s">
        <v>1524</v>
      </c>
      <c r="R3558" s="355" t="s">
        <v>1455</v>
      </c>
    </row>
    <row r="3559" spans="16:18">
      <c r="P3559" s="54" t="s">
        <v>4054</v>
      </c>
      <c r="Q3559" s="353" t="s">
        <v>1524</v>
      </c>
      <c r="R3559" s="355" t="s">
        <v>1455</v>
      </c>
    </row>
    <row r="3560" spans="16:18">
      <c r="P3560" s="54" t="s">
        <v>4055</v>
      </c>
      <c r="Q3560" s="353" t="s">
        <v>1524</v>
      </c>
      <c r="R3560" s="355" t="s">
        <v>1455</v>
      </c>
    </row>
    <row r="3561" spans="16:18">
      <c r="P3561" s="54" t="s">
        <v>4056</v>
      </c>
      <c r="Q3561" s="353" t="s">
        <v>1524</v>
      </c>
      <c r="R3561" s="355" t="s">
        <v>1455</v>
      </c>
    </row>
    <row r="3562" spans="16:18">
      <c r="P3562" s="54" t="s">
        <v>4057</v>
      </c>
      <c r="Q3562" s="353" t="s">
        <v>1524</v>
      </c>
      <c r="R3562" s="355" t="s">
        <v>448</v>
      </c>
    </row>
    <row r="3563" spans="16:18">
      <c r="P3563" s="54" t="s">
        <v>4058</v>
      </c>
      <c r="Q3563" s="353" t="s">
        <v>1524</v>
      </c>
      <c r="R3563" s="355" t="s">
        <v>448</v>
      </c>
    </row>
    <row r="3564" spans="16:18">
      <c r="P3564" s="54" t="s">
        <v>4059</v>
      </c>
      <c r="Q3564" s="353" t="s">
        <v>1524</v>
      </c>
      <c r="R3564" s="355" t="s">
        <v>448</v>
      </c>
    </row>
    <row r="3565" spans="16:18">
      <c r="P3565" s="54" t="s">
        <v>4060</v>
      </c>
      <c r="Q3565" s="353" t="s">
        <v>1524</v>
      </c>
      <c r="R3565" s="355" t="s">
        <v>448</v>
      </c>
    </row>
    <row r="3566" spans="16:18">
      <c r="P3566" s="54" t="s">
        <v>4061</v>
      </c>
      <c r="Q3566" s="353" t="s">
        <v>1524</v>
      </c>
      <c r="R3566" s="355" t="s">
        <v>448</v>
      </c>
    </row>
    <row r="3567" spans="16:18">
      <c r="P3567" s="54" t="s">
        <v>3537</v>
      </c>
      <c r="Q3567" s="353" t="s">
        <v>1524</v>
      </c>
      <c r="R3567" s="355" t="s">
        <v>448</v>
      </c>
    </row>
    <row r="3568" spans="16:18">
      <c r="P3568" s="54" t="s">
        <v>4062</v>
      </c>
      <c r="Q3568" s="353" t="s">
        <v>1524</v>
      </c>
      <c r="R3568" s="355" t="s">
        <v>448</v>
      </c>
    </row>
    <row r="3569" spans="16:18">
      <c r="P3569" s="54" t="s">
        <v>4063</v>
      </c>
      <c r="Q3569" s="353" t="s">
        <v>1524</v>
      </c>
      <c r="R3569" s="355" t="s">
        <v>448</v>
      </c>
    </row>
    <row r="3570" spans="16:18">
      <c r="P3570" s="54" t="s">
        <v>3538</v>
      </c>
      <c r="Q3570" s="353" t="s">
        <v>1524</v>
      </c>
      <c r="R3570" s="355" t="s">
        <v>448</v>
      </c>
    </row>
    <row r="3571" spans="16:18">
      <c r="P3571" s="54" t="s">
        <v>4064</v>
      </c>
      <c r="Q3571" s="353" t="s">
        <v>1524</v>
      </c>
      <c r="R3571" s="355" t="s">
        <v>448</v>
      </c>
    </row>
    <row r="3572" spans="16:18">
      <c r="P3572" s="54" t="s">
        <v>4065</v>
      </c>
      <c r="Q3572" s="353" t="s">
        <v>1524</v>
      </c>
      <c r="R3572" s="355" t="s">
        <v>448</v>
      </c>
    </row>
    <row r="3573" spans="16:18">
      <c r="P3573" s="54" t="s">
        <v>3539</v>
      </c>
      <c r="Q3573" s="353" t="s">
        <v>1524</v>
      </c>
      <c r="R3573" s="355" t="s">
        <v>448</v>
      </c>
    </row>
    <row r="3574" spans="16:18">
      <c r="P3574" s="54" t="s">
        <v>3540</v>
      </c>
      <c r="Q3574" s="353" t="s">
        <v>1524</v>
      </c>
      <c r="R3574" s="355" t="s">
        <v>448</v>
      </c>
    </row>
    <row r="3575" spans="16:18">
      <c r="P3575" s="54" t="s">
        <v>4066</v>
      </c>
      <c r="Q3575" s="353" t="s">
        <v>1524</v>
      </c>
      <c r="R3575" s="355" t="s">
        <v>448</v>
      </c>
    </row>
    <row r="3576" spans="16:18">
      <c r="P3576" s="54" t="s">
        <v>4067</v>
      </c>
      <c r="Q3576" s="353" t="s">
        <v>1524</v>
      </c>
      <c r="R3576" s="355" t="s">
        <v>448</v>
      </c>
    </row>
    <row r="3577" spans="16:18">
      <c r="P3577" s="54" t="s">
        <v>4068</v>
      </c>
      <c r="Q3577" s="353" t="s">
        <v>1524</v>
      </c>
      <c r="R3577" s="355" t="s">
        <v>448</v>
      </c>
    </row>
    <row r="3578" spans="16:18">
      <c r="P3578" s="54" t="s">
        <v>3541</v>
      </c>
      <c r="Q3578" s="353" t="s">
        <v>1524</v>
      </c>
      <c r="R3578" s="355" t="s">
        <v>448</v>
      </c>
    </row>
    <row r="3579" spans="16:18">
      <c r="P3579" s="54" t="s">
        <v>3542</v>
      </c>
      <c r="Q3579" s="353" t="s">
        <v>1524</v>
      </c>
      <c r="R3579" s="355" t="s">
        <v>448</v>
      </c>
    </row>
    <row r="3580" spans="16:18">
      <c r="P3580" s="54" t="s">
        <v>4069</v>
      </c>
      <c r="Q3580" s="353" t="s">
        <v>1524</v>
      </c>
      <c r="R3580" s="355" t="s">
        <v>448</v>
      </c>
    </row>
    <row r="3581" spans="16:18">
      <c r="P3581" s="54" t="s">
        <v>4070</v>
      </c>
      <c r="Q3581" s="353" t="s">
        <v>1524</v>
      </c>
      <c r="R3581" s="355" t="s">
        <v>448</v>
      </c>
    </row>
    <row r="3582" spans="16:18">
      <c r="P3582" s="54" t="s">
        <v>4071</v>
      </c>
      <c r="Q3582" s="353" t="s">
        <v>1524</v>
      </c>
      <c r="R3582" s="355" t="s">
        <v>448</v>
      </c>
    </row>
    <row r="3583" spans="16:18">
      <c r="P3583" s="54" t="s">
        <v>4072</v>
      </c>
      <c r="Q3583" s="353" t="s">
        <v>1524</v>
      </c>
      <c r="R3583" s="355" t="s">
        <v>448</v>
      </c>
    </row>
    <row r="3584" spans="16:18">
      <c r="P3584" s="54" t="s">
        <v>3543</v>
      </c>
      <c r="Q3584" s="353" t="s">
        <v>1524</v>
      </c>
      <c r="R3584" s="355" t="s">
        <v>448</v>
      </c>
    </row>
    <row r="3585" spans="16:18">
      <c r="P3585" s="54" t="s">
        <v>4073</v>
      </c>
      <c r="Q3585" s="353" t="s">
        <v>1524</v>
      </c>
      <c r="R3585" s="355" t="s">
        <v>448</v>
      </c>
    </row>
    <row r="3586" spans="16:18">
      <c r="P3586" s="54" t="s">
        <v>3544</v>
      </c>
      <c r="Q3586" s="353" t="s">
        <v>1524</v>
      </c>
      <c r="R3586" s="355" t="s">
        <v>448</v>
      </c>
    </row>
    <row r="3587" spans="16:18">
      <c r="P3587" s="54" t="s">
        <v>4074</v>
      </c>
      <c r="Q3587" s="353" t="s">
        <v>1524</v>
      </c>
      <c r="R3587" s="355" t="s">
        <v>448</v>
      </c>
    </row>
    <row r="3588" spans="16:18">
      <c r="P3588" s="54" t="s">
        <v>4075</v>
      </c>
      <c r="Q3588" s="353" t="s">
        <v>1524</v>
      </c>
      <c r="R3588" s="355" t="s">
        <v>448</v>
      </c>
    </row>
    <row r="3589" spans="16:18">
      <c r="P3589" s="54" t="s">
        <v>4076</v>
      </c>
      <c r="Q3589" s="353" t="s">
        <v>1524</v>
      </c>
      <c r="R3589" s="355" t="s">
        <v>448</v>
      </c>
    </row>
    <row r="3590" spans="16:18">
      <c r="P3590" s="354" t="s">
        <v>2839</v>
      </c>
      <c r="Q3590" s="353" t="s">
        <v>1524</v>
      </c>
      <c r="R3590" s="354" t="s">
        <v>2838</v>
      </c>
    </row>
    <row r="3591" spans="16:18">
      <c r="P3591" s="54" t="s">
        <v>4077</v>
      </c>
      <c r="Q3591" s="353" t="s">
        <v>23</v>
      </c>
      <c r="R3591" s="355" t="s">
        <v>434</v>
      </c>
    </row>
    <row r="3592" spans="16:18">
      <c r="P3592" s="54" t="s">
        <v>4078</v>
      </c>
      <c r="Q3592" s="353" t="s">
        <v>449</v>
      </c>
      <c r="R3592" s="355" t="s">
        <v>505</v>
      </c>
    </row>
    <row r="3593" spans="16:18">
      <c r="P3593" s="54" t="s">
        <v>4079</v>
      </c>
      <c r="Q3593" s="353" t="s">
        <v>449</v>
      </c>
      <c r="R3593" s="355" t="s">
        <v>505</v>
      </c>
    </row>
    <row r="3594" spans="16:18">
      <c r="P3594" s="54" t="s">
        <v>3598</v>
      </c>
      <c r="Q3594" s="353" t="s">
        <v>449</v>
      </c>
      <c r="R3594" s="355" t="s">
        <v>505</v>
      </c>
    </row>
    <row r="3595" spans="16:18">
      <c r="P3595" s="54" t="s">
        <v>4080</v>
      </c>
      <c r="Q3595" s="353" t="s">
        <v>449</v>
      </c>
      <c r="R3595" s="355" t="s">
        <v>505</v>
      </c>
    </row>
    <row r="3596" spans="16:18">
      <c r="P3596" s="54" t="s">
        <v>3599</v>
      </c>
      <c r="Q3596" s="353" t="s">
        <v>449</v>
      </c>
      <c r="R3596" s="355" t="s">
        <v>505</v>
      </c>
    </row>
    <row r="3597" spans="16:18">
      <c r="P3597" s="54" t="s">
        <v>4081</v>
      </c>
      <c r="Q3597" s="353" t="s">
        <v>449</v>
      </c>
      <c r="R3597" s="355" t="s">
        <v>505</v>
      </c>
    </row>
    <row r="3598" spans="16:18">
      <c r="P3598" s="54" t="s">
        <v>4082</v>
      </c>
      <c r="Q3598" s="353" t="s">
        <v>449</v>
      </c>
      <c r="R3598" s="355" t="s">
        <v>505</v>
      </c>
    </row>
    <row r="3599" spans="16:18">
      <c r="P3599" s="54" t="s">
        <v>4083</v>
      </c>
      <c r="Q3599" s="353" t="s">
        <v>449</v>
      </c>
      <c r="R3599" s="355" t="s">
        <v>505</v>
      </c>
    </row>
    <row r="3600" spans="16:18">
      <c r="P3600" s="54" t="s">
        <v>3526</v>
      </c>
      <c r="Q3600" s="353" t="s">
        <v>449</v>
      </c>
      <c r="R3600" s="355" t="s">
        <v>1056</v>
      </c>
    </row>
    <row r="3601" spans="16:18">
      <c r="P3601" s="54" t="s">
        <v>4084</v>
      </c>
      <c r="Q3601" s="353" t="s">
        <v>449</v>
      </c>
      <c r="R3601" s="355" t="s">
        <v>1056</v>
      </c>
    </row>
    <row r="3602" spans="16:18">
      <c r="P3602" s="54" t="s">
        <v>4085</v>
      </c>
      <c r="Q3602" s="353" t="s">
        <v>449</v>
      </c>
      <c r="R3602" s="355" t="s">
        <v>1056</v>
      </c>
    </row>
    <row r="3603" spans="16:18">
      <c r="P3603" s="54" t="s">
        <v>3600</v>
      </c>
      <c r="Q3603" s="353" t="s">
        <v>449</v>
      </c>
      <c r="R3603" s="355" t="s">
        <v>1056</v>
      </c>
    </row>
    <row r="3604" spans="16:18">
      <c r="P3604" s="54" t="s">
        <v>4086</v>
      </c>
      <c r="Q3604" s="353" t="s">
        <v>449</v>
      </c>
      <c r="R3604" s="355" t="s">
        <v>1056</v>
      </c>
    </row>
    <row r="3605" spans="16:18">
      <c r="P3605" s="54" t="s">
        <v>4087</v>
      </c>
      <c r="Q3605" s="353" t="s">
        <v>449</v>
      </c>
      <c r="R3605" s="355" t="s">
        <v>1056</v>
      </c>
    </row>
    <row r="3606" spans="16:18">
      <c r="P3606" s="54" t="s">
        <v>4088</v>
      </c>
      <c r="Q3606" s="353" t="s">
        <v>449</v>
      </c>
      <c r="R3606" s="355" t="s">
        <v>1056</v>
      </c>
    </row>
    <row r="3607" spans="16:18">
      <c r="P3607" s="54" t="s">
        <v>4089</v>
      </c>
      <c r="Q3607" s="353" t="s">
        <v>449</v>
      </c>
      <c r="R3607" s="355" t="s">
        <v>1056</v>
      </c>
    </row>
    <row r="3608" spans="16:18">
      <c r="P3608" s="54" t="s">
        <v>4090</v>
      </c>
      <c r="Q3608" s="353" t="s">
        <v>449</v>
      </c>
      <c r="R3608" s="355" t="s">
        <v>1056</v>
      </c>
    </row>
    <row r="3609" spans="16:18">
      <c r="P3609" s="54" t="s">
        <v>4091</v>
      </c>
      <c r="Q3609" s="353" t="s">
        <v>449</v>
      </c>
      <c r="R3609" s="355" t="s">
        <v>1056</v>
      </c>
    </row>
    <row r="3610" spans="16:18">
      <c r="P3610" s="54" t="s">
        <v>4092</v>
      </c>
      <c r="Q3610" s="353" t="s">
        <v>449</v>
      </c>
      <c r="R3610" s="355" t="s">
        <v>1056</v>
      </c>
    </row>
    <row r="3611" spans="16:18">
      <c r="P3611" s="54" t="s">
        <v>4093</v>
      </c>
      <c r="Q3611" s="353" t="s">
        <v>449</v>
      </c>
      <c r="R3611" s="355" t="s">
        <v>504</v>
      </c>
    </row>
    <row r="3612" spans="16:18">
      <c r="P3612" s="54" t="s">
        <v>4094</v>
      </c>
      <c r="Q3612" s="353" t="s">
        <v>449</v>
      </c>
      <c r="R3612" s="355" t="s">
        <v>504</v>
      </c>
    </row>
    <row r="3613" spans="16:18">
      <c r="P3613" s="54" t="s">
        <v>4095</v>
      </c>
      <c r="Q3613" s="353" t="s">
        <v>449</v>
      </c>
      <c r="R3613" s="355" t="s">
        <v>504</v>
      </c>
    </row>
    <row r="3614" spans="16:18">
      <c r="P3614" s="54" t="s">
        <v>3601</v>
      </c>
      <c r="Q3614" s="353" t="s">
        <v>449</v>
      </c>
      <c r="R3614" s="355" t="s">
        <v>504</v>
      </c>
    </row>
    <row r="3615" spans="16:18">
      <c r="P3615" s="54" t="s">
        <v>4096</v>
      </c>
      <c r="Q3615" s="353" t="s">
        <v>449</v>
      </c>
      <c r="R3615" s="355" t="s">
        <v>504</v>
      </c>
    </row>
    <row r="3616" spans="16:18">
      <c r="P3616" s="54" t="s">
        <v>4097</v>
      </c>
      <c r="Q3616" s="353" t="s">
        <v>449</v>
      </c>
      <c r="R3616" s="355" t="s">
        <v>504</v>
      </c>
    </row>
    <row r="3617" spans="16:18">
      <c r="P3617" s="54" t="s">
        <v>4098</v>
      </c>
      <c r="Q3617" s="353" t="s">
        <v>449</v>
      </c>
      <c r="R3617" s="355" t="s">
        <v>504</v>
      </c>
    </row>
    <row r="3618" spans="16:18">
      <c r="P3618" s="54" t="s">
        <v>3602</v>
      </c>
      <c r="Q3618" s="353" t="s">
        <v>449</v>
      </c>
      <c r="R3618" s="355" t="s">
        <v>504</v>
      </c>
    </row>
    <row r="3619" spans="16:18">
      <c r="P3619" s="54" t="s">
        <v>3603</v>
      </c>
      <c r="Q3619" s="353" t="s">
        <v>449</v>
      </c>
      <c r="R3619" s="355" t="s">
        <v>504</v>
      </c>
    </row>
    <row r="3620" spans="16:18">
      <c r="P3620" s="54" t="s">
        <v>4099</v>
      </c>
      <c r="Q3620" s="353" t="s">
        <v>449</v>
      </c>
      <c r="R3620" s="355" t="s">
        <v>504</v>
      </c>
    </row>
    <row r="3621" spans="16:18">
      <c r="P3621" s="54" t="s">
        <v>4100</v>
      </c>
      <c r="Q3621" s="353" t="s">
        <v>449</v>
      </c>
      <c r="R3621" s="355" t="s">
        <v>504</v>
      </c>
    </row>
    <row r="3622" spans="16:18">
      <c r="P3622" s="54" t="s">
        <v>4101</v>
      </c>
      <c r="Q3622" s="353" t="s">
        <v>449</v>
      </c>
      <c r="R3622" s="355" t="s">
        <v>502</v>
      </c>
    </row>
    <row r="3623" spans="16:18">
      <c r="P3623" s="54" t="s">
        <v>4102</v>
      </c>
      <c r="Q3623" s="353" t="s">
        <v>449</v>
      </c>
      <c r="R3623" s="355" t="s">
        <v>502</v>
      </c>
    </row>
    <row r="3624" spans="16:18">
      <c r="P3624" s="54" t="s">
        <v>4103</v>
      </c>
      <c r="Q3624" s="353" t="s">
        <v>449</v>
      </c>
      <c r="R3624" s="355" t="s">
        <v>502</v>
      </c>
    </row>
    <row r="3625" spans="16:18">
      <c r="P3625" s="54" t="s">
        <v>4104</v>
      </c>
      <c r="Q3625" s="353" t="s">
        <v>449</v>
      </c>
      <c r="R3625" s="355" t="s">
        <v>502</v>
      </c>
    </row>
    <row r="3626" spans="16:18">
      <c r="P3626" s="54" t="s">
        <v>4105</v>
      </c>
      <c r="Q3626" s="353" t="s">
        <v>449</v>
      </c>
      <c r="R3626" s="355" t="s">
        <v>502</v>
      </c>
    </row>
    <row r="3627" spans="16:18">
      <c r="P3627" s="54" t="s">
        <v>4106</v>
      </c>
      <c r="Q3627" s="353" t="s">
        <v>449</v>
      </c>
      <c r="R3627" s="355" t="s">
        <v>502</v>
      </c>
    </row>
    <row r="3628" spans="16:18">
      <c r="P3628" s="54" t="s">
        <v>4107</v>
      </c>
      <c r="Q3628" s="353" t="s">
        <v>449</v>
      </c>
      <c r="R3628" s="355" t="s">
        <v>502</v>
      </c>
    </row>
    <row r="3629" spans="16:18">
      <c r="P3629" s="54" t="s">
        <v>4108</v>
      </c>
      <c r="Q3629" s="353" t="s">
        <v>449</v>
      </c>
      <c r="R3629" s="355" t="s">
        <v>502</v>
      </c>
    </row>
    <row r="3630" spans="16:18">
      <c r="P3630" s="54" t="s">
        <v>4109</v>
      </c>
      <c r="Q3630" s="353" t="s">
        <v>449</v>
      </c>
      <c r="R3630" s="355" t="s">
        <v>502</v>
      </c>
    </row>
    <row r="3631" spans="16:18">
      <c r="P3631" s="54" t="s">
        <v>4110</v>
      </c>
      <c r="Q3631" s="353" t="s">
        <v>449</v>
      </c>
      <c r="R3631" s="355" t="s">
        <v>502</v>
      </c>
    </row>
    <row r="3632" spans="16:18">
      <c r="P3632" s="54" t="s">
        <v>4111</v>
      </c>
      <c r="Q3632" s="353" t="s">
        <v>449</v>
      </c>
      <c r="R3632" s="355" t="s">
        <v>502</v>
      </c>
    </row>
    <row r="3633" spans="16:18">
      <c r="P3633" s="54" t="s">
        <v>3604</v>
      </c>
      <c r="Q3633" s="353" t="s">
        <v>449</v>
      </c>
      <c r="R3633" s="355" t="s">
        <v>502</v>
      </c>
    </row>
    <row r="3634" spans="16:18">
      <c r="P3634" s="54" t="s">
        <v>4112</v>
      </c>
      <c r="Q3634" s="353" t="s">
        <v>449</v>
      </c>
      <c r="R3634" s="355" t="s">
        <v>502</v>
      </c>
    </row>
    <row r="3635" spans="16:18">
      <c r="P3635" s="54" t="s">
        <v>4113</v>
      </c>
      <c r="Q3635" s="353" t="s">
        <v>449</v>
      </c>
      <c r="R3635" s="355" t="s">
        <v>502</v>
      </c>
    </row>
    <row r="3636" spans="16:18">
      <c r="P3636" s="54" t="s">
        <v>4114</v>
      </c>
      <c r="Q3636" s="353" t="s">
        <v>449</v>
      </c>
      <c r="R3636" s="355" t="s">
        <v>502</v>
      </c>
    </row>
    <row r="3637" spans="16:18">
      <c r="P3637" s="54" t="s">
        <v>4115</v>
      </c>
      <c r="Q3637" s="353" t="s">
        <v>449</v>
      </c>
      <c r="R3637" s="355" t="s">
        <v>503</v>
      </c>
    </row>
    <row r="3638" spans="16:18">
      <c r="P3638" s="54" t="s">
        <v>4116</v>
      </c>
      <c r="Q3638" s="353" t="s">
        <v>449</v>
      </c>
      <c r="R3638" s="355" t="s">
        <v>503</v>
      </c>
    </row>
    <row r="3639" spans="16:18">
      <c r="P3639" s="54" t="s">
        <v>3605</v>
      </c>
      <c r="Q3639" s="353" t="s">
        <v>449</v>
      </c>
      <c r="R3639" s="355" t="s">
        <v>503</v>
      </c>
    </row>
    <row r="3640" spans="16:18">
      <c r="P3640" s="54" t="s">
        <v>4117</v>
      </c>
      <c r="Q3640" s="353" t="s">
        <v>449</v>
      </c>
      <c r="R3640" s="355" t="s">
        <v>503</v>
      </c>
    </row>
    <row r="3641" spans="16:18">
      <c r="P3641" s="54" t="s">
        <v>3606</v>
      </c>
      <c r="Q3641" s="353" t="s">
        <v>449</v>
      </c>
      <c r="R3641" s="355" t="s">
        <v>503</v>
      </c>
    </row>
    <row r="3642" spans="16:18">
      <c r="P3642" s="54" t="s">
        <v>4118</v>
      </c>
      <c r="Q3642" s="353" t="s">
        <v>449</v>
      </c>
      <c r="R3642" s="355" t="s">
        <v>503</v>
      </c>
    </row>
    <row r="3643" spans="16:18">
      <c r="P3643" s="54" t="s">
        <v>4119</v>
      </c>
      <c r="Q3643" s="353" t="s">
        <v>449</v>
      </c>
      <c r="R3643" s="355" t="s">
        <v>503</v>
      </c>
    </row>
    <row r="3644" spans="16:18">
      <c r="P3644" s="54" t="s">
        <v>3607</v>
      </c>
      <c r="Q3644" s="353" t="s">
        <v>449</v>
      </c>
      <c r="R3644" s="355" t="s">
        <v>503</v>
      </c>
    </row>
    <row r="3645" spans="16:18">
      <c r="P3645" s="54" t="s">
        <v>3608</v>
      </c>
      <c r="Q3645" s="353" t="s">
        <v>449</v>
      </c>
      <c r="R3645" s="355" t="s">
        <v>503</v>
      </c>
    </row>
    <row r="3646" spans="16:18">
      <c r="P3646" s="54" t="s">
        <v>4120</v>
      </c>
      <c r="Q3646" s="353" t="s">
        <v>449</v>
      </c>
      <c r="R3646" s="355" t="s">
        <v>503</v>
      </c>
    </row>
    <row r="3647" spans="16:18">
      <c r="P3647" s="54" t="s">
        <v>3609</v>
      </c>
      <c r="Q3647" s="353" t="s">
        <v>449</v>
      </c>
      <c r="R3647" s="355" t="s">
        <v>503</v>
      </c>
    </row>
    <row r="3648" spans="16:18">
      <c r="P3648" s="54" t="s">
        <v>3465</v>
      </c>
      <c r="Q3648" s="353" t="s">
        <v>47</v>
      </c>
      <c r="R3648" s="353" t="s">
        <v>508</v>
      </c>
    </row>
    <row r="3649" spans="16:18">
      <c r="P3649" s="54" t="s">
        <v>3493</v>
      </c>
      <c r="Q3649" s="353" t="s">
        <v>47</v>
      </c>
      <c r="R3649" s="353" t="s">
        <v>508</v>
      </c>
    </row>
    <row r="3650" spans="16:18">
      <c r="P3650" s="54" t="s">
        <v>4121</v>
      </c>
      <c r="Q3650" s="353" t="s">
        <v>47</v>
      </c>
      <c r="R3650" s="353" t="s">
        <v>508</v>
      </c>
    </row>
    <row r="3651" spans="16:18">
      <c r="P3651" s="54" t="s">
        <v>4122</v>
      </c>
      <c r="Q3651" s="353" t="s">
        <v>47</v>
      </c>
      <c r="R3651" s="353" t="s">
        <v>508</v>
      </c>
    </row>
    <row r="3652" spans="16:18">
      <c r="P3652" s="54" t="s">
        <v>3498</v>
      </c>
      <c r="Q3652" s="353" t="s">
        <v>47</v>
      </c>
      <c r="R3652" s="353" t="s">
        <v>508</v>
      </c>
    </row>
    <row r="3653" spans="16:18">
      <c r="P3653" s="54" t="s">
        <v>4123</v>
      </c>
      <c r="Q3653" s="353" t="s">
        <v>47</v>
      </c>
      <c r="R3653" s="353" t="s">
        <v>508</v>
      </c>
    </row>
    <row r="3654" spans="16:18">
      <c r="P3654" s="54" t="s">
        <v>4124</v>
      </c>
      <c r="Q3654" s="353" t="s">
        <v>47</v>
      </c>
      <c r="R3654" s="353" t="s">
        <v>508</v>
      </c>
    </row>
    <row r="3655" spans="16:18">
      <c r="P3655" s="54" t="s">
        <v>4125</v>
      </c>
      <c r="Q3655" s="353" t="s">
        <v>47</v>
      </c>
      <c r="R3655" s="353" t="s">
        <v>508</v>
      </c>
    </row>
    <row r="3656" spans="16:18">
      <c r="P3656" s="54" t="s">
        <v>4126</v>
      </c>
      <c r="Q3656" s="353" t="s">
        <v>47</v>
      </c>
      <c r="R3656" s="353" t="s">
        <v>508</v>
      </c>
    </row>
    <row r="3657" spans="16:18">
      <c r="P3657" s="54" t="s">
        <v>4127</v>
      </c>
      <c r="Q3657" s="353" t="s">
        <v>47</v>
      </c>
      <c r="R3657" s="353" t="s">
        <v>508</v>
      </c>
    </row>
    <row r="3658" spans="16:18">
      <c r="P3658" s="54" t="s">
        <v>4128</v>
      </c>
      <c r="Q3658" s="353" t="s">
        <v>47</v>
      </c>
      <c r="R3658" s="353" t="s">
        <v>508</v>
      </c>
    </row>
    <row r="3659" spans="16:18">
      <c r="P3659" s="54" t="s">
        <v>4129</v>
      </c>
      <c r="Q3659" s="353" t="s">
        <v>47</v>
      </c>
      <c r="R3659" s="353" t="s">
        <v>508</v>
      </c>
    </row>
    <row r="3660" spans="16:18">
      <c r="P3660" s="54" t="s">
        <v>4130</v>
      </c>
      <c r="Q3660" s="353" t="s">
        <v>47</v>
      </c>
      <c r="R3660" s="353" t="s">
        <v>508</v>
      </c>
    </row>
    <row r="3661" spans="16:18">
      <c r="P3661" s="54" t="s">
        <v>4131</v>
      </c>
      <c r="Q3661" s="353" t="s">
        <v>47</v>
      </c>
      <c r="R3661" s="353" t="s">
        <v>508</v>
      </c>
    </row>
    <row r="3662" spans="16:18">
      <c r="P3662" s="54" t="s">
        <v>3610</v>
      </c>
      <c r="Q3662" s="353" t="s">
        <v>47</v>
      </c>
      <c r="R3662" s="353" t="s">
        <v>508</v>
      </c>
    </row>
    <row r="3663" spans="16:18">
      <c r="P3663" s="54" t="s">
        <v>4132</v>
      </c>
      <c r="Q3663" s="353" t="s">
        <v>47</v>
      </c>
      <c r="R3663" s="353" t="s">
        <v>508</v>
      </c>
    </row>
    <row r="3664" spans="16:18">
      <c r="P3664" s="54" t="s">
        <v>4133</v>
      </c>
      <c r="Q3664" s="353" t="s">
        <v>47</v>
      </c>
      <c r="R3664" s="353" t="s">
        <v>508</v>
      </c>
    </row>
    <row r="3665" spans="16:18">
      <c r="P3665" s="54" t="s">
        <v>4134</v>
      </c>
      <c r="Q3665" s="353" t="s">
        <v>47</v>
      </c>
      <c r="R3665" s="353" t="s">
        <v>508</v>
      </c>
    </row>
    <row r="3666" spans="16:18">
      <c r="P3666" s="54" t="s">
        <v>4135</v>
      </c>
      <c r="Q3666" s="353" t="s">
        <v>47</v>
      </c>
      <c r="R3666" s="353" t="s">
        <v>508</v>
      </c>
    </row>
    <row r="3667" spans="16:18">
      <c r="P3667" s="54" t="s">
        <v>4136</v>
      </c>
      <c r="Q3667" s="353" t="s">
        <v>47</v>
      </c>
      <c r="R3667" s="353" t="s">
        <v>508</v>
      </c>
    </row>
    <row r="3668" spans="16:18">
      <c r="P3668" s="54" t="s">
        <v>3533</v>
      </c>
      <c r="Q3668" s="353" t="s">
        <v>47</v>
      </c>
      <c r="R3668" s="353" t="s">
        <v>508</v>
      </c>
    </row>
    <row r="3669" spans="16:18">
      <c r="P3669" s="54" t="s">
        <v>4137</v>
      </c>
      <c r="Q3669" s="353" t="s">
        <v>450</v>
      </c>
      <c r="R3669" s="355" t="s">
        <v>444</v>
      </c>
    </row>
    <row r="3670" spans="16:18">
      <c r="P3670" s="54" t="s">
        <v>4138</v>
      </c>
      <c r="Q3670" s="353" t="s">
        <v>450</v>
      </c>
      <c r="R3670" s="355" t="s">
        <v>444</v>
      </c>
    </row>
    <row r="3671" spans="16:18">
      <c r="P3671" s="54" t="s">
        <v>4139</v>
      </c>
      <c r="Q3671" s="353" t="s">
        <v>450</v>
      </c>
      <c r="R3671" s="355" t="s">
        <v>444</v>
      </c>
    </row>
    <row r="3672" spans="16:18">
      <c r="P3672" s="54" t="s">
        <v>4140</v>
      </c>
      <c r="Q3672" s="353" t="s">
        <v>450</v>
      </c>
      <c r="R3672" s="355" t="s">
        <v>444</v>
      </c>
    </row>
    <row r="3673" spans="16:18">
      <c r="P3673" s="54" t="s">
        <v>4141</v>
      </c>
      <c r="Q3673" s="353" t="s">
        <v>450</v>
      </c>
      <c r="R3673" s="355" t="s">
        <v>444</v>
      </c>
    </row>
    <row r="3674" spans="16:18">
      <c r="P3674" s="54" t="s">
        <v>4142</v>
      </c>
      <c r="Q3674" s="353" t="s">
        <v>450</v>
      </c>
      <c r="R3674" s="355" t="s">
        <v>444</v>
      </c>
    </row>
    <row r="3675" spans="16:18">
      <c r="P3675" s="54" t="s">
        <v>4143</v>
      </c>
      <c r="Q3675" s="353" t="s">
        <v>450</v>
      </c>
      <c r="R3675" s="355" t="s">
        <v>444</v>
      </c>
    </row>
    <row r="3676" spans="16:18">
      <c r="P3676" s="54" t="s">
        <v>4144</v>
      </c>
      <c r="Q3676" s="353" t="s">
        <v>450</v>
      </c>
      <c r="R3676" s="355" t="s">
        <v>444</v>
      </c>
    </row>
    <row r="3677" spans="16:18">
      <c r="P3677" s="54" t="s">
        <v>4145</v>
      </c>
      <c r="Q3677" s="353" t="s">
        <v>450</v>
      </c>
      <c r="R3677" s="355" t="s">
        <v>444</v>
      </c>
    </row>
    <row r="3678" spans="16:18">
      <c r="P3678" s="54" t="s">
        <v>4146</v>
      </c>
      <c r="Q3678" s="353" t="s">
        <v>450</v>
      </c>
      <c r="R3678" s="355" t="s">
        <v>444</v>
      </c>
    </row>
    <row r="3679" spans="16:18">
      <c r="P3679" s="54" t="s">
        <v>4147</v>
      </c>
      <c r="Q3679" s="353" t="s">
        <v>450</v>
      </c>
      <c r="R3679" s="355" t="s">
        <v>444</v>
      </c>
    </row>
    <row r="3680" spans="16:18">
      <c r="P3680" s="54" t="s">
        <v>4148</v>
      </c>
      <c r="Q3680" s="353" t="s">
        <v>450</v>
      </c>
      <c r="R3680" s="355" t="s">
        <v>444</v>
      </c>
    </row>
    <row r="3681" spans="16:18">
      <c r="P3681" s="54" t="s">
        <v>4149</v>
      </c>
      <c r="Q3681" s="353" t="s">
        <v>450</v>
      </c>
      <c r="R3681" s="355" t="s">
        <v>444</v>
      </c>
    </row>
    <row r="3682" spans="16:18">
      <c r="P3682" s="54" t="s">
        <v>4150</v>
      </c>
      <c r="Q3682" s="353" t="s">
        <v>450</v>
      </c>
      <c r="R3682" s="355" t="s">
        <v>444</v>
      </c>
    </row>
    <row r="3683" spans="16:18">
      <c r="P3683" s="54" t="s">
        <v>4151</v>
      </c>
      <c r="Q3683" s="353" t="s">
        <v>47</v>
      </c>
      <c r="R3683" s="355" t="s">
        <v>441</v>
      </c>
    </row>
    <row r="3684" spans="16:18">
      <c r="P3684" s="54" t="s">
        <v>4152</v>
      </c>
      <c r="Q3684" s="353" t="s">
        <v>47</v>
      </c>
      <c r="R3684" s="355" t="s">
        <v>441</v>
      </c>
    </row>
    <row r="3685" spans="16:18">
      <c r="P3685" s="54" t="s">
        <v>4153</v>
      </c>
      <c r="Q3685" s="353" t="s">
        <v>47</v>
      </c>
      <c r="R3685" s="355" t="s">
        <v>441</v>
      </c>
    </row>
    <row r="3686" spans="16:18">
      <c r="P3686" s="54" t="s">
        <v>4154</v>
      </c>
      <c r="Q3686" s="353" t="s">
        <v>47</v>
      </c>
      <c r="R3686" s="355" t="s">
        <v>441</v>
      </c>
    </row>
    <row r="3687" spans="16:18">
      <c r="P3687" s="54" t="s">
        <v>4155</v>
      </c>
      <c r="Q3687" s="353" t="s">
        <v>47</v>
      </c>
      <c r="R3687" s="355" t="s">
        <v>441</v>
      </c>
    </row>
    <row r="3688" spans="16:18">
      <c r="P3688" s="54" t="s">
        <v>4156</v>
      </c>
      <c r="Q3688" s="353" t="s">
        <v>47</v>
      </c>
      <c r="R3688" s="355" t="s">
        <v>441</v>
      </c>
    </row>
    <row r="3689" spans="16:18">
      <c r="P3689" s="54" t="s">
        <v>4157</v>
      </c>
      <c r="Q3689" s="353" t="s">
        <v>47</v>
      </c>
      <c r="R3689" s="355" t="s">
        <v>441</v>
      </c>
    </row>
    <row r="3690" spans="16:18">
      <c r="P3690" s="54" t="s">
        <v>4158</v>
      </c>
      <c r="Q3690" s="353" t="s">
        <v>47</v>
      </c>
      <c r="R3690" s="355" t="s">
        <v>441</v>
      </c>
    </row>
    <row r="3691" spans="16:18">
      <c r="P3691" s="54" t="s">
        <v>4159</v>
      </c>
      <c r="Q3691" s="353" t="s">
        <v>47</v>
      </c>
      <c r="R3691" s="355" t="s">
        <v>441</v>
      </c>
    </row>
    <row r="3692" spans="16:18">
      <c r="P3692" s="54" t="s">
        <v>4160</v>
      </c>
      <c r="Q3692" s="353" t="s">
        <v>47</v>
      </c>
      <c r="R3692" s="355" t="s">
        <v>441</v>
      </c>
    </row>
    <row r="3693" spans="16:18">
      <c r="P3693" s="54" t="s">
        <v>4161</v>
      </c>
      <c r="Q3693" s="353" t="s">
        <v>47</v>
      </c>
      <c r="R3693" s="355" t="s">
        <v>441</v>
      </c>
    </row>
    <row r="3694" spans="16:18">
      <c r="P3694" s="54" t="s">
        <v>4162</v>
      </c>
      <c r="Q3694" s="353" t="s">
        <v>47</v>
      </c>
      <c r="R3694" s="355" t="s">
        <v>441</v>
      </c>
    </row>
    <row r="3695" spans="16:18">
      <c r="P3695" s="54" t="s">
        <v>4163</v>
      </c>
      <c r="Q3695" s="353" t="s">
        <v>47</v>
      </c>
      <c r="R3695" s="355" t="s">
        <v>441</v>
      </c>
    </row>
    <row r="3696" spans="16:18">
      <c r="P3696" s="54" t="s">
        <v>4164</v>
      </c>
      <c r="Q3696" s="353" t="s">
        <v>47</v>
      </c>
      <c r="R3696" s="355" t="s">
        <v>441</v>
      </c>
    </row>
    <row r="3697" spans="16:18">
      <c r="P3697" s="54" t="s">
        <v>4165</v>
      </c>
      <c r="Q3697" s="353" t="s">
        <v>47</v>
      </c>
      <c r="R3697" s="355" t="s">
        <v>441</v>
      </c>
    </row>
    <row r="3698" spans="16:18">
      <c r="P3698" s="54" t="s">
        <v>4166</v>
      </c>
      <c r="Q3698" s="353" t="s">
        <v>47</v>
      </c>
      <c r="R3698" s="355" t="s">
        <v>441</v>
      </c>
    </row>
    <row r="3699" spans="16:18">
      <c r="P3699" s="54" t="s">
        <v>4167</v>
      </c>
      <c r="Q3699" s="353" t="s">
        <v>47</v>
      </c>
      <c r="R3699" s="355" t="s">
        <v>441</v>
      </c>
    </row>
    <row r="3700" spans="16:18">
      <c r="P3700" s="54" t="s">
        <v>4168</v>
      </c>
      <c r="Q3700" s="353" t="s">
        <v>47</v>
      </c>
      <c r="R3700" s="355" t="s">
        <v>441</v>
      </c>
    </row>
    <row r="3701" spans="16:18">
      <c r="P3701" s="51" t="s">
        <v>4169</v>
      </c>
      <c r="Q3701" s="353" t="s">
        <v>47</v>
      </c>
      <c r="R3701" s="355" t="s">
        <v>441</v>
      </c>
    </row>
    <row r="3702" spans="16:18">
      <c r="P3702" s="54" t="s">
        <v>4170</v>
      </c>
      <c r="Q3702" s="353" t="s">
        <v>47</v>
      </c>
      <c r="R3702" s="355" t="s">
        <v>441</v>
      </c>
    </row>
    <row r="3703" spans="16:18">
      <c r="P3703" s="54" t="s">
        <v>4171</v>
      </c>
      <c r="Q3703" s="353" t="s">
        <v>47</v>
      </c>
      <c r="R3703" s="355" t="s">
        <v>441</v>
      </c>
    </row>
    <row r="3704" spans="16:18">
      <c r="P3704" s="54" t="s">
        <v>4172</v>
      </c>
      <c r="Q3704" s="353" t="s">
        <v>47</v>
      </c>
      <c r="R3704" s="355" t="s">
        <v>441</v>
      </c>
    </row>
    <row r="3705" spans="16:18">
      <c r="P3705" s="54" t="s">
        <v>4173</v>
      </c>
      <c r="Q3705" s="353" t="s">
        <v>47</v>
      </c>
      <c r="R3705" s="355" t="s">
        <v>441</v>
      </c>
    </row>
    <row r="3706" spans="16:18">
      <c r="P3706" s="54" t="s">
        <v>4174</v>
      </c>
      <c r="Q3706" s="353" t="s">
        <v>47</v>
      </c>
      <c r="R3706" s="355" t="s">
        <v>441</v>
      </c>
    </row>
    <row r="3707" spans="16:18">
      <c r="P3707" s="54" t="s">
        <v>4175</v>
      </c>
      <c r="Q3707" s="353" t="s">
        <v>47</v>
      </c>
      <c r="R3707" s="355" t="s">
        <v>441</v>
      </c>
    </row>
    <row r="3708" spans="16:18">
      <c r="P3708" s="54" t="s">
        <v>4176</v>
      </c>
      <c r="Q3708" s="353" t="s">
        <v>47</v>
      </c>
      <c r="R3708" s="355" t="s">
        <v>441</v>
      </c>
    </row>
    <row r="3709" spans="16:18">
      <c r="P3709" s="54" t="s">
        <v>4177</v>
      </c>
      <c r="Q3709" s="353" t="s">
        <v>47</v>
      </c>
      <c r="R3709" s="355" t="s">
        <v>441</v>
      </c>
    </row>
    <row r="3710" spans="16:18">
      <c r="P3710" s="51" t="s">
        <v>4178</v>
      </c>
      <c r="Q3710" s="353" t="s">
        <v>47</v>
      </c>
      <c r="R3710" s="355" t="s">
        <v>441</v>
      </c>
    </row>
    <row r="3711" spans="16:18">
      <c r="P3711" s="54" t="s">
        <v>4179</v>
      </c>
      <c r="Q3711" s="353" t="s">
        <v>47</v>
      </c>
      <c r="R3711" s="355" t="s">
        <v>441</v>
      </c>
    </row>
    <row r="3712" spans="16:18">
      <c r="P3712" s="54" t="s">
        <v>4180</v>
      </c>
      <c r="Q3712" s="353" t="s">
        <v>47</v>
      </c>
      <c r="R3712" s="355" t="s">
        <v>441</v>
      </c>
    </row>
    <row r="3713" spans="16:18">
      <c r="P3713" s="54" t="s">
        <v>4181</v>
      </c>
      <c r="Q3713" s="353" t="s">
        <v>47</v>
      </c>
      <c r="R3713" s="355" t="s">
        <v>441</v>
      </c>
    </row>
    <row r="3714" spans="16:18">
      <c r="P3714" s="54" t="s">
        <v>4182</v>
      </c>
      <c r="Q3714" s="353" t="s">
        <v>47</v>
      </c>
      <c r="R3714" s="355" t="s">
        <v>441</v>
      </c>
    </row>
    <row r="3715" spans="16:18">
      <c r="P3715" s="54" t="s">
        <v>4183</v>
      </c>
      <c r="Q3715" s="353" t="s">
        <v>47</v>
      </c>
      <c r="R3715" s="355" t="s">
        <v>441</v>
      </c>
    </row>
    <row r="3716" spans="16:18">
      <c r="P3716" s="51" t="s">
        <v>4184</v>
      </c>
      <c r="Q3716" s="353" t="s">
        <v>23</v>
      </c>
      <c r="R3716" s="355" t="s">
        <v>440</v>
      </c>
    </row>
    <row r="3717" spans="16:18">
      <c r="P3717" s="51" t="s">
        <v>4185</v>
      </c>
      <c r="Q3717" s="353" t="s">
        <v>23</v>
      </c>
      <c r="R3717" s="355" t="s">
        <v>440</v>
      </c>
    </row>
    <row r="3718" spans="16:18">
      <c r="P3718" s="51" t="s">
        <v>4186</v>
      </c>
      <c r="Q3718" s="353" t="s">
        <v>23</v>
      </c>
      <c r="R3718" s="355" t="s">
        <v>440</v>
      </c>
    </row>
    <row r="3719" spans="16:18">
      <c r="P3719" s="51" t="s">
        <v>4187</v>
      </c>
      <c r="Q3719" s="353" t="s">
        <v>23</v>
      </c>
      <c r="R3719" s="355" t="s">
        <v>440</v>
      </c>
    </row>
    <row r="3720" spans="16:18">
      <c r="P3720" s="51" t="s">
        <v>4188</v>
      </c>
      <c r="Q3720" s="353" t="s">
        <v>23</v>
      </c>
      <c r="R3720" s="355" t="s">
        <v>440</v>
      </c>
    </row>
    <row r="3721" spans="16:18">
      <c r="P3721" s="51" t="s">
        <v>4189</v>
      </c>
      <c r="Q3721" s="353" t="s">
        <v>23</v>
      </c>
      <c r="R3721" s="355" t="s">
        <v>440</v>
      </c>
    </row>
    <row r="3722" spans="16:18">
      <c r="P3722" s="51" t="s">
        <v>4190</v>
      </c>
      <c r="Q3722" s="353" t="s">
        <v>23</v>
      </c>
      <c r="R3722" s="355" t="s">
        <v>440</v>
      </c>
    </row>
    <row r="3723" spans="16:18">
      <c r="P3723" s="51" t="s">
        <v>4191</v>
      </c>
      <c r="Q3723" s="353" t="s">
        <v>23</v>
      </c>
      <c r="R3723" s="355" t="s">
        <v>440</v>
      </c>
    </row>
    <row r="3724" spans="16:18">
      <c r="P3724" s="51" t="s">
        <v>4192</v>
      </c>
      <c r="Q3724" s="353" t="s">
        <v>23</v>
      </c>
      <c r="R3724" s="355" t="s">
        <v>440</v>
      </c>
    </row>
    <row r="3725" spans="16:18">
      <c r="P3725" s="51" t="s">
        <v>4193</v>
      </c>
      <c r="Q3725" s="353" t="s">
        <v>23</v>
      </c>
      <c r="R3725" s="355" t="s">
        <v>440</v>
      </c>
    </row>
    <row r="3726" spans="16:18">
      <c r="P3726" s="51" t="s">
        <v>4194</v>
      </c>
      <c r="Q3726" s="353" t="s">
        <v>23</v>
      </c>
      <c r="R3726" s="355" t="s">
        <v>440</v>
      </c>
    </row>
    <row r="3727" spans="16:18">
      <c r="P3727" s="51" t="s">
        <v>4195</v>
      </c>
      <c r="Q3727" s="353" t="s">
        <v>23</v>
      </c>
      <c r="R3727" s="355" t="s">
        <v>440</v>
      </c>
    </row>
    <row r="3728" spans="16:18">
      <c r="P3728" s="51" t="s">
        <v>3517</v>
      </c>
      <c r="Q3728" s="353" t="s">
        <v>23</v>
      </c>
      <c r="R3728" s="355" t="s">
        <v>440</v>
      </c>
    </row>
    <row r="3729" spans="16:18">
      <c r="P3729" s="51" t="s">
        <v>4196</v>
      </c>
      <c r="Q3729" s="353" t="s">
        <v>23</v>
      </c>
      <c r="R3729" s="355" t="s">
        <v>440</v>
      </c>
    </row>
    <row r="3730" spans="16:18">
      <c r="P3730" s="51" t="s">
        <v>4197</v>
      </c>
      <c r="Q3730" s="353" t="s">
        <v>23</v>
      </c>
      <c r="R3730" s="355" t="s">
        <v>440</v>
      </c>
    </row>
    <row r="3731" spans="16:18">
      <c r="P3731" s="51" t="s">
        <v>3518</v>
      </c>
      <c r="Q3731" s="353" t="s">
        <v>23</v>
      </c>
      <c r="R3731" s="355" t="s">
        <v>440</v>
      </c>
    </row>
    <row r="3732" spans="16:18">
      <c r="P3732" s="51" t="s">
        <v>4198</v>
      </c>
      <c r="Q3732" s="353" t="s">
        <v>23</v>
      </c>
      <c r="R3732" s="355" t="s">
        <v>440</v>
      </c>
    </row>
    <row r="3733" spans="16:18">
      <c r="P3733" s="51" t="s">
        <v>4199</v>
      </c>
      <c r="Q3733" s="353" t="s">
        <v>23</v>
      </c>
      <c r="R3733" s="355" t="s">
        <v>440</v>
      </c>
    </row>
    <row r="3734" spans="16:18">
      <c r="P3734" s="51" t="s">
        <v>4200</v>
      </c>
      <c r="Q3734" s="353" t="s">
        <v>23</v>
      </c>
      <c r="R3734" s="355" t="s">
        <v>440</v>
      </c>
    </row>
    <row r="3735" spans="16:18">
      <c r="P3735" s="51" t="s">
        <v>4201</v>
      </c>
      <c r="Q3735" s="353" t="s">
        <v>23</v>
      </c>
      <c r="R3735" s="355" t="s">
        <v>440</v>
      </c>
    </row>
    <row r="3736" spans="16:18">
      <c r="P3736" s="51" t="s">
        <v>4202</v>
      </c>
      <c r="Q3736" s="353" t="s">
        <v>23</v>
      </c>
      <c r="R3736" s="355" t="s">
        <v>440</v>
      </c>
    </row>
    <row r="3737" spans="16:18">
      <c r="P3737" s="51" t="s">
        <v>4203</v>
      </c>
      <c r="Q3737" s="353" t="s">
        <v>23</v>
      </c>
      <c r="R3737" s="355" t="s">
        <v>440</v>
      </c>
    </row>
    <row r="3738" spans="16:18">
      <c r="P3738" s="51" t="s">
        <v>4204</v>
      </c>
      <c r="Q3738" s="353" t="s">
        <v>23</v>
      </c>
      <c r="R3738" s="355" t="s">
        <v>440</v>
      </c>
    </row>
    <row r="3739" spans="16:18">
      <c r="P3739" s="51" t="s">
        <v>3519</v>
      </c>
      <c r="Q3739" s="353" t="s">
        <v>23</v>
      </c>
      <c r="R3739" s="355" t="s">
        <v>440</v>
      </c>
    </row>
    <row r="3740" spans="16:18">
      <c r="P3740" s="51" t="s">
        <v>3520</v>
      </c>
      <c r="Q3740" s="353" t="s">
        <v>23</v>
      </c>
      <c r="R3740" s="355" t="s">
        <v>440</v>
      </c>
    </row>
    <row r="3741" spans="16:18">
      <c r="P3741" s="51" t="s">
        <v>4205</v>
      </c>
      <c r="Q3741" s="353" t="s">
        <v>23</v>
      </c>
      <c r="R3741" s="355" t="s">
        <v>440</v>
      </c>
    </row>
    <row r="3742" spans="16:18">
      <c r="P3742" s="51" t="s">
        <v>4206</v>
      </c>
      <c r="Q3742" s="353" t="s">
        <v>23</v>
      </c>
      <c r="R3742" s="355" t="s">
        <v>440</v>
      </c>
    </row>
    <row r="3743" spans="16:18">
      <c r="P3743" s="51" t="s">
        <v>4207</v>
      </c>
      <c r="Q3743" s="353" t="s">
        <v>23</v>
      </c>
      <c r="R3743" s="355" t="s">
        <v>440</v>
      </c>
    </row>
    <row r="3744" spans="16:18">
      <c r="P3744" s="51" t="s">
        <v>4208</v>
      </c>
      <c r="Q3744" s="353" t="s">
        <v>23</v>
      </c>
      <c r="R3744" s="355" t="s">
        <v>440</v>
      </c>
    </row>
    <row r="3745" spans="16:18">
      <c r="P3745" s="51" t="s">
        <v>3521</v>
      </c>
      <c r="Q3745" s="353" t="s">
        <v>23</v>
      </c>
      <c r="R3745" s="355" t="s">
        <v>440</v>
      </c>
    </row>
    <row r="3746" spans="16:18">
      <c r="P3746" s="51" t="s">
        <v>4209</v>
      </c>
      <c r="Q3746" s="353" t="s">
        <v>23</v>
      </c>
      <c r="R3746" s="355" t="s">
        <v>440</v>
      </c>
    </row>
    <row r="3747" spans="16:18">
      <c r="P3747" s="51" t="s">
        <v>4210</v>
      </c>
      <c r="Q3747" s="353" t="s">
        <v>23</v>
      </c>
      <c r="R3747" s="355" t="s">
        <v>440</v>
      </c>
    </row>
    <row r="3748" spans="16:18">
      <c r="P3748" s="51" t="s">
        <v>3522</v>
      </c>
      <c r="Q3748" s="353" t="s">
        <v>23</v>
      </c>
      <c r="R3748" s="355" t="s">
        <v>440</v>
      </c>
    </row>
    <row r="3749" spans="16:18">
      <c r="P3749" s="51" t="s">
        <v>4211</v>
      </c>
      <c r="Q3749" s="353" t="s">
        <v>23</v>
      </c>
      <c r="R3749" s="355" t="s">
        <v>440</v>
      </c>
    </row>
    <row r="3750" spans="16:18">
      <c r="P3750" s="51" t="s">
        <v>4212</v>
      </c>
      <c r="Q3750" s="353" t="s">
        <v>23</v>
      </c>
      <c r="R3750" s="355" t="s">
        <v>440</v>
      </c>
    </row>
    <row r="3751" spans="16:18">
      <c r="P3751" s="51" t="s">
        <v>3523</v>
      </c>
      <c r="Q3751" s="353" t="s">
        <v>23</v>
      </c>
      <c r="R3751" s="355" t="s">
        <v>440</v>
      </c>
    </row>
    <row r="3752" spans="16:18">
      <c r="P3752" s="51" t="s">
        <v>4213</v>
      </c>
      <c r="Q3752" s="353" t="s">
        <v>23</v>
      </c>
      <c r="R3752" s="355" t="s">
        <v>440</v>
      </c>
    </row>
    <row r="3753" spans="16:18">
      <c r="P3753" s="51" t="s">
        <v>3524</v>
      </c>
      <c r="Q3753" s="353" t="s">
        <v>23</v>
      </c>
      <c r="R3753" s="355" t="s">
        <v>440</v>
      </c>
    </row>
    <row r="3754" spans="16:18">
      <c r="P3754" s="51" t="s">
        <v>3525</v>
      </c>
      <c r="Q3754" s="353" t="s">
        <v>23</v>
      </c>
      <c r="R3754" s="355" t="s">
        <v>440</v>
      </c>
    </row>
    <row r="3755" spans="16:18">
      <c r="P3755" s="51" t="s">
        <v>4214</v>
      </c>
      <c r="Q3755" s="353" t="s">
        <v>23</v>
      </c>
      <c r="R3755" s="355" t="s">
        <v>440</v>
      </c>
    </row>
    <row r="3756" spans="16:18">
      <c r="P3756" s="54" t="s">
        <v>4215</v>
      </c>
      <c r="Q3756" s="353" t="s">
        <v>47</v>
      </c>
      <c r="R3756" s="355" t="s">
        <v>442</v>
      </c>
    </row>
    <row r="3757" spans="16:18">
      <c r="P3757" s="54" t="s">
        <v>4216</v>
      </c>
      <c r="Q3757" s="353" t="s">
        <v>47</v>
      </c>
      <c r="R3757" s="355" t="s">
        <v>442</v>
      </c>
    </row>
    <row r="3758" spans="16:18">
      <c r="P3758" s="54" t="s">
        <v>4217</v>
      </c>
      <c r="Q3758" s="353" t="s">
        <v>47</v>
      </c>
      <c r="R3758" s="355" t="s">
        <v>442</v>
      </c>
    </row>
    <row r="3759" spans="16:18">
      <c r="P3759" s="54" t="s">
        <v>4218</v>
      </c>
      <c r="Q3759" s="353" t="s">
        <v>47</v>
      </c>
      <c r="R3759" s="355" t="s">
        <v>443</v>
      </c>
    </row>
    <row r="3760" spans="16:18">
      <c r="P3760" s="54" t="s">
        <v>4219</v>
      </c>
      <c r="Q3760" s="353" t="s">
        <v>47</v>
      </c>
      <c r="R3760" s="355" t="s">
        <v>443</v>
      </c>
    </row>
    <row r="3761" spans="16:18">
      <c r="P3761" s="54" t="s">
        <v>4220</v>
      </c>
      <c r="Q3761" s="353" t="s">
        <v>47</v>
      </c>
      <c r="R3761" s="355" t="s">
        <v>443</v>
      </c>
    </row>
    <row r="3762" spans="16:18">
      <c r="P3762" s="54" t="s">
        <v>4221</v>
      </c>
      <c r="Q3762" s="353" t="s">
        <v>47</v>
      </c>
      <c r="R3762" s="355" t="s">
        <v>443</v>
      </c>
    </row>
    <row r="3763" spans="16:18">
      <c r="P3763" s="54" t="s">
        <v>1448</v>
      </c>
      <c r="Q3763" s="353" t="s">
        <v>47</v>
      </c>
      <c r="R3763" s="355" t="s">
        <v>4222</v>
      </c>
    </row>
    <row r="3764" spans="16:18">
      <c r="P3764" s="54" t="s">
        <v>743</v>
      </c>
      <c r="Q3764" s="353" t="s">
        <v>47</v>
      </c>
      <c r="R3764" s="355" t="s">
        <v>4222</v>
      </c>
    </row>
    <row r="3765" spans="16:18">
      <c r="P3765" s="54" t="s">
        <v>744</v>
      </c>
      <c r="Q3765" s="353" t="s">
        <v>47</v>
      </c>
      <c r="R3765" s="355" t="s">
        <v>4222</v>
      </c>
    </row>
    <row r="3766" spans="16:18">
      <c r="P3766" s="54" t="s">
        <v>4223</v>
      </c>
      <c r="Q3766" s="353" t="s">
        <v>47</v>
      </c>
      <c r="R3766" s="355" t="s">
        <v>4222</v>
      </c>
    </row>
    <row r="3767" spans="16:18">
      <c r="P3767" s="54" t="s">
        <v>1302</v>
      </c>
      <c r="Q3767" s="353" t="s">
        <v>47</v>
      </c>
      <c r="R3767" s="355" t="s">
        <v>4222</v>
      </c>
    </row>
    <row r="3768" spans="16:18">
      <c r="P3768" s="54" t="s">
        <v>745</v>
      </c>
      <c r="Q3768" s="353" t="s">
        <v>47</v>
      </c>
      <c r="R3768" s="355" t="s">
        <v>4222</v>
      </c>
    </row>
    <row r="3769" spans="16:18">
      <c r="P3769" s="54" t="s">
        <v>1351</v>
      </c>
      <c r="Q3769" s="353" t="s">
        <v>47</v>
      </c>
      <c r="R3769" s="355" t="s">
        <v>4222</v>
      </c>
    </row>
    <row r="3770" spans="16:18">
      <c r="P3770" s="54" t="s">
        <v>746</v>
      </c>
      <c r="Q3770" s="353" t="s">
        <v>47</v>
      </c>
      <c r="R3770" s="355" t="s">
        <v>4222</v>
      </c>
    </row>
    <row r="3771" spans="16:18">
      <c r="P3771" s="54" t="s">
        <v>747</v>
      </c>
      <c r="Q3771" s="353" t="s">
        <v>47</v>
      </c>
      <c r="R3771" s="355" t="s">
        <v>4222</v>
      </c>
    </row>
    <row r="3772" spans="16:18">
      <c r="P3772" s="54" t="s">
        <v>748</v>
      </c>
      <c r="Q3772" s="353" t="s">
        <v>47</v>
      </c>
      <c r="R3772" s="355" t="s">
        <v>4222</v>
      </c>
    </row>
    <row r="3773" spans="16:18">
      <c r="P3773" s="54" t="s">
        <v>749</v>
      </c>
      <c r="Q3773" s="353" t="s">
        <v>47</v>
      </c>
      <c r="R3773" s="355" t="s">
        <v>4222</v>
      </c>
    </row>
    <row r="3774" spans="16:18">
      <c r="P3774" s="54" t="s">
        <v>750</v>
      </c>
      <c r="Q3774" s="353" t="s">
        <v>47</v>
      </c>
      <c r="R3774" s="355" t="s">
        <v>4222</v>
      </c>
    </row>
    <row r="3775" spans="16:18">
      <c r="P3775" s="54" t="s">
        <v>751</v>
      </c>
      <c r="Q3775" s="353" t="s">
        <v>47</v>
      </c>
      <c r="R3775" s="355" t="s">
        <v>4222</v>
      </c>
    </row>
    <row r="3776" spans="16:18">
      <c r="P3776" s="54" t="s">
        <v>752</v>
      </c>
      <c r="Q3776" s="353" t="s">
        <v>47</v>
      </c>
      <c r="R3776" s="355" t="s">
        <v>4222</v>
      </c>
    </row>
    <row r="3777" spans="16:18">
      <c r="P3777" s="54" t="s">
        <v>753</v>
      </c>
      <c r="Q3777" s="353" t="s">
        <v>47</v>
      </c>
      <c r="R3777" s="355" t="s">
        <v>4222</v>
      </c>
    </row>
    <row r="3778" spans="16:18">
      <c r="P3778" s="54" t="s">
        <v>754</v>
      </c>
      <c r="Q3778" s="353" t="s">
        <v>47</v>
      </c>
      <c r="R3778" s="355" t="s">
        <v>4222</v>
      </c>
    </row>
    <row r="3779" spans="16:18">
      <c r="P3779" s="54" t="s">
        <v>755</v>
      </c>
      <c r="Q3779" s="353" t="s">
        <v>47</v>
      </c>
      <c r="R3779" s="355" t="s">
        <v>4222</v>
      </c>
    </row>
    <row r="3780" spans="16:18">
      <c r="P3780" s="54" t="s">
        <v>4224</v>
      </c>
      <c r="Q3780" s="353" t="s">
        <v>47</v>
      </c>
      <c r="R3780" s="355" t="s">
        <v>4222</v>
      </c>
    </row>
    <row r="3781" spans="16:18">
      <c r="P3781" s="54" t="s">
        <v>756</v>
      </c>
      <c r="Q3781" s="353" t="s">
        <v>47</v>
      </c>
      <c r="R3781" s="355" t="s">
        <v>4222</v>
      </c>
    </row>
    <row r="3782" spans="16:18">
      <c r="P3782" s="54" t="s">
        <v>757</v>
      </c>
      <c r="Q3782" s="353" t="s">
        <v>47</v>
      </c>
      <c r="R3782" s="355" t="s">
        <v>4222</v>
      </c>
    </row>
    <row r="3783" spans="16:18">
      <c r="P3783" s="54" t="s">
        <v>4225</v>
      </c>
      <c r="Q3783" s="353" t="s">
        <v>47</v>
      </c>
      <c r="R3783" s="355" t="s">
        <v>4222</v>
      </c>
    </row>
    <row r="3784" spans="16:18">
      <c r="P3784" s="54" t="s">
        <v>758</v>
      </c>
      <c r="Q3784" s="353" t="s">
        <v>47</v>
      </c>
      <c r="R3784" s="355" t="s">
        <v>4222</v>
      </c>
    </row>
    <row r="3785" spans="16:18">
      <c r="P3785" s="54" t="s">
        <v>759</v>
      </c>
      <c r="Q3785" s="353" t="s">
        <v>47</v>
      </c>
      <c r="R3785" s="355" t="s">
        <v>4222</v>
      </c>
    </row>
    <row r="3786" spans="16:18">
      <c r="P3786" s="54" t="s">
        <v>4226</v>
      </c>
      <c r="Q3786" s="353" t="s">
        <v>47</v>
      </c>
      <c r="R3786" s="355" t="s">
        <v>4222</v>
      </c>
    </row>
    <row r="3787" spans="16:18">
      <c r="P3787" s="54" t="s">
        <v>760</v>
      </c>
      <c r="Q3787" s="353" t="s">
        <v>47</v>
      </c>
      <c r="R3787" s="355" t="s">
        <v>4222</v>
      </c>
    </row>
    <row r="3788" spans="16:18">
      <c r="P3788" s="54" t="s">
        <v>2738</v>
      </c>
      <c r="Q3788" s="353" t="s">
        <v>47</v>
      </c>
      <c r="R3788" s="355" t="s">
        <v>4222</v>
      </c>
    </row>
    <row r="3789" spans="16:18">
      <c r="P3789" s="54" t="s">
        <v>761</v>
      </c>
      <c r="Q3789" s="353" t="s">
        <v>47</v>
      </c>
      <c r="R3789" s="355" t="s">
        <v>4222</v>
      </c>
    </row>
    <row r="3790" spans="16:18">
      <c r="P3790" s="54" t="s">
        <v>762</v>
      </c>
      <c r="Q3790" s="353" t="s">
        <v>47</v>
      </c>
      <c r="R3790" s="355" t="s">
        <v>4222</v>
      </c>
    </row>
    <row r="3791" spans="16:18">
      <c r="P3791" s="54" t="s">
        <v>763</v>
      </c>
      <c r="Q3791" s="353" t="s">
        <v>47</v>
      </c>
      <c r="R3791" s="355" t="s">
        <v>4222</v>
      </c>
    </row>
    <row r="3792" spans="16:18">
      <c r="P3792" s="54" t="s">
        <v>4227</v>
      </c>
      <c r="Q3792" s="353" t="s">
        <v>47</v>
      </c>
      <c r="R3792" s="355" t="s">
        <v>4222</v>
      </c>
    </row>
    <row r="3793" spans="16:18">
      <c r="P3793" s="54" t="s">
        <v>764</v>
      </c>
      <c r="Q3793" s="353" t="s">
        <v>47</v>
      </c>
      <c r="R3793" s="355" t="s">
        <v>4222</v>
      </c>
    </row>
    <row r="3794" spans="16:18">
      <c r="P3794" s="54" t="s">
        <v>765</v>
      </c>
      <c r="Q3794" s="353" t="s">
        <v>47</v>
      </c>
      <c r="R3794" s="355" t="s">
        <v>4222</v>
      </c>
    </row>
    <row r="3795" spans="16:18">
      <c r="P3795" s="54" t="s">
        <v>766</v>
      </c>
      <c r="Q3795" s="353" t="s">
        <v>47</v>
      </c>
      <c r="R3795" s="355" t="s">
        <v>4222</v>
      </c>
    </row>
    <row r="3796" spans="16:18">
      <c r="P3796" s="54" t="s">
        <v>1835</v>
      </c>
      <c r="Q3796" s="353" t="s">
        <v>47</v>
      </c>
      <c r="R3796" s="355" t="s">
        <v>4222</v>
      </c>
    </row>
    <row r="3797" spans="16:18">
      <c r="P3797" s="54" t="s">
        <v>4228</v>
      </c>
      <c r="Q3797" s="353" t="s">
        <v>47</v>
      </c>
      <c r="R3797" s="355" t="s">
        <v>4222</v>
      </c>
    </row>
    <row r="3798" spans="16:18">
      <c r="P3798" s="54" t="s">
        <v>4229</v>
      </c>
      <c r="Q3798" s="353" t="s">
        <v>47</v>
      </c>
      <c r="R3798" s="355" t="s">
        <v>4222</v>
      </c>
    </row>
    <row r="3799" spans="16:18">
      <c r="P3799" s="54" t="s">
        <v>767</v>
      </c>
      <c r="Q3799" s="353" t="s">
        <v>47</v>
      </c>
      <c r="R3799" s="355" t="s">
        <v>4222</v>
      </c>
    </row>
    <row r="3800" spans="16:18">
      <c r="P3800" s="54" t="s">
        <v>768</v>
      </c>
      <c r="Q3800" s="353" t="s">
        <v>47</v>
      </c>
      <c r="R3800" s="355" t="s">
        <v>4222</v>
      </c>
    </row>
    <row r="3801" spans="16:18">
      <c r="P3801" s="54" t="s">
        <v>4230</v>
      </c>
      <c r="Q3801" s="353" t="s">
        <v>47</v>
      </c>
      <c r="R3801" s="355" t="s">
        <v>4222</v>
      </c>
    </row>
    <row r="3802" spans="16:18">
      <c r="P3802" s="54" t="s">
        <v>769</v>
      </c>
      <c r="Q3802" s="353" t="s">
        <v>47</v>
      </c>
      <c r="R3802" s="355" t="s">
        <v>4222</v>
      </c>
    </row>
    <row r="3803" spans="16:18">
      <c r="P3803" s="54" t="s">
        <v>770</v>
      </c>
      <c r="Q3803" s="353" t="s">
        <v>47</v>
      </c>
      <c r="R3803" s="355" t="s">
        <v>4222</v>
      </c>
    </row>
    <row r="3804" spans="16:18">
      <c r="P3804" s="54" t="s">
        <v>771</v>
      </c>
      <c r="Q3804" s="353" t="s">
        <v>47</v>
      </c>
      <c r="R3804" s="355" t="s">
        <v>4222</v>
      </c>
    </row>
    <row r="3805" spans="16:18">
      <c r="P3805" s="54" t="s">
        <v>772</v>
      </c>
      <c r="Q3805" s="353" t="s">
        <v>47</v>
      </c>
      <c r="R3805" s="355" t="s">
        <v>4222</v>
      </c>
    </row>
    <row r="3806" spans="16:18">
      <c r="P3806" s="54" t="s">
        <v>773</v>
      </c>
      <c r="Q3806" s="353" t="s">
        <v>47</v>
      </c>
      <c r="R3806" s="355" t="s">
        <v>4222</v>
      </c>
    </row>
    <row r="3807" spans="16:18">
      <c r="P3807" s="54" t="s">
        <v>774</v>
      </c>
      <c r="Q3807" s="353" t="s">
        <v>47</v>
      </c>
      <c r="R3807" s="355" t="s">
        <v>4222</v>
      </c>
    </row>
    <row r="3808" spans="16:18">
      <c r="P3808" s="54" t="s">
        <v>775</v>
      </c>
      <c r="Q3808" s="353" t="s">
        <v>47</v>
      </c>
      <c r="R3808" s="355" t="s">
        <v>4222</v>
      </c>
    </row>
    <row r="3809" spans="16:18">
      <c r="P3809" s="54" t="s">
        <v>776</v>
      </c>
      <c r="Q3809" s="353" t="s">
        <v>47</v>
      </c>
      <c r="R3809" s="355" t="s">
        <v>4222</v>
      </c>
    </row>
    <row r="3810" spans="16:18">
      <c r="P3810" s="54" t="s">
        <v>777</v>
      </c>
      <c r="Q3810" s="353" t="s">
        <v>47</v>
      </c>
      <c r="R3810" s="355" t="s">
        <v>4222</v>
      </c>
    </row>
    <row r="3811" spans="16:18">
      <c r="P3811" s="54" t="s">
        <v>1315</v>
      </c>
      <c r="Q3811" s="353" t="s">
        <v>47</v>
      </c>
      <c r="R3811" s="355" t="s">
        <v>4222</v>
      </c>
    </row>
    <row r="3812" spans="16:18">
      <c r="P3812" s="54" t="s">
        <v>778</v>
      </c>
      <c r="Q3812" s="353" t="s">
        <v>47</v>
      </c>
      <c r="R3812" s="355" t="s">
        <v>4222</v>
      </c>
    </row>
    <row r="3813" spans="16:18">
      <c r="P3813" s="54" t="s">
        <v>2739</v>
      </c>
      <c r="Q3813" s="353" t="s">
        <v>47</v>
      </c>
      <c r="R3813" s="355" t="s">
        <v>4222</v>
      </c>
    </row>
    <row r="3814" spans="16:18">
      <c r="P3814" s="54" t="s">
        <v>779</v>
      </c>
      <c r="Q3814" s="353" t="s">
        <v>47</v>
      </c>
      <c r="R3814" s="355" t="s">
        <v>4222</v>
      </c>
    </row>
    <row r="3815" spans="16:18">
      <c r="P3815" s="54" t="s">
        <v>3611</v>
      </c>
      <c r="Q3815" s="353" t="s">
        <v>47</v>
      </c>
      <c r="R3815" s="355" t="s">
        <v>4222</v>
      </c>
    </row>
    <row r="3816" spans="16:18">
      <c r="P3816" s="54" t="s">
        <v>1403</v>
      </c>
      <c r="Q3816" s="353" t="s">
        <v>47</v>
      </c>
      <c r="R3816" s="355" t="s">
        <v>4222</v>
      </c>
    </row>
    <row r="3817" spans="16:18">
      <c r="P3817" s="54" t="s">
        <v>1874</v>
      </c>
      <c r="Q3817" s="353" t="s">
        <v>47</v>
      </c>
      <c r="R3817" s="355" t="s">
        <v>4222</v>
      </c>
    </row>
    <row r="3818" spans="16:18">
      <c r="P3818" s="54" t="s">
        <v>1404</v>
      </c>
      <c r="Q3818" s="353" t="s">
        <v>47</v>
      </c>
      <c r="R3818" s="355" t="s">
        <v>4222</v>
      </c>
    </row>
    <row r="3819" spans="16:18">
      <c r="P3819" s="54" t="s">
        <v>1248</v>
      </c>
      <c r="Q3819" s="353" t="s">
        <v>47</v>
      </c>
      <c r="R3819" s="355" t="s">
        <v>4222</v>
      </c>
    </row>
    <row r="3820" spans="16:18">
      <c r="P3820" s="54" t="s">
        <v>4231</v>
      </c>
      <c r="Q3820" s="353" t="s">
        <v>47</v>
      </c>
      <c r="R3820" s="355" t="s">
        <v>4222</v>
      </c>
    </row>
    <row r="3821" spans="16:18">
      <c r="P3821" s="54" t="s">
        <v>780</v>
      </c>
      <c r="Q3821" s="353" t="s">
        <v>47</v>
      </c>
      <c r="R3821" s="355" t="s">
        <v>4222</v>
      </c>
    </row>
    <row r="3822" spans="16:18">
      <c r="P3822" s="54" t="s">
        <v>781</v>
      </c>
      <c r="Q3822" s="353" t="s">
        <v>47</v>
      </c>
      <c r="R3822" s="355" t="s">
        <v>4222</v>
      </c>
    </row>
    <row r="3823" spans="16:18">
      <c r="P3823" s="54" t="s">
        <v>1337</v>
      </c>
      <c r="Q3823" s="353" t="s">
        <v>47</v>
      </c>
      <c r="R3823" s="355" t="s">
        <v>4222</v>
      </c>
    </row>
    <row r="3824" spans="16:18">
      <c r="P3824" s="54" t="s">
        <v>4232</v>
      </c>
      <c r="Q3824" s="353" t="s">
        <v>47</v>
      </c>
      <c r="R3824" s="355" t="s">
        <v>4222</v>
      </c>
    </row>
    <row r="3825" spans="16:18">
      <c r="P3825" s="354" t="s">
        <v>2740</v>
      </c>
      <c r="Q3825" s="353" t="s">
        <v>47</v>
      </c>
      <c r="R3825" s="355" t="s">
        <v>4222</v>
      </c>
    </row>
    <row r="3826" spans="16:18">
      <c r="P3826" s="54" t="s">
        <v>2094</v>
      </c>
      <c r="Q3826" s="353" t="s">
        <v>47</v>
      </c>
      <c r="R3826" s="355" t="s">
        <v>4222</v>
      </c>
    </row>
    <row r="3827" spans="16:18">
      <c r="P3827" s="51" t="s">
        <v>4233</v>
      </c>
      <c r="Q3827" s="353" t="s">
        <v>1524</v>
      </c>
      <c r="R3827" s="355" t="s">
        <v>448</v>
      </c>
    </row>
    <row r="3828" spans="16:18">
      <c r="P3828" s="54" t="s">
        <v>4234</v>
      </c>
      <c r="Q3828" s="353" t="s">
        <v>1524</v>
      </c>
      <c r="R3828" s="355" t="s">
        <v>448</v>
      </c>
    </row>
    <row r="3829" spans="16:18">
      <c r="P3829" s="54" t="s">
        <v>4235</v>
      </c>
      <c r="Q3829" s="353" t="s">
        <v>1524</v>
      </c>
      <c r="R3829" s="355" t="s">
        <v>448</v>
      </c>
    </row>
    <row r="3830" spans="16:18">
      <c r="P3830" s="51" t="s">
        <v>4236</v>
      </c>
      <c r="Q3830" s="353" t="s">
        <v>1524</v>
      </c>
      <c r="R3830" s="355" t="s">
        <v>448</v>
      </c>
    </row>
    <row r="3831" spans="16:18">
      <c r="P3831" s="51" t="s">
        <v>4237</v>
      </c>
      <c r="Q3831" s="353" t="s">
        <v>1524</v>
      </c>
      <c r="R3831" s="355" t="s">
        <v>448</v>
      </c>
    </row>
    <row r="3832" spans="16:18">
      <c r="P3832" s="51" t="s">
        <v>4238</v>
      </c>
      <c r="Q3832" s="353" t="s">
        <v>1524</v>
      </c>
      <c r="R3832" s="355" t="s">
        <v>448</v>
      </c>
    </row>
    <row r="3833" spans="16:18">
      <c r="P3833" s="51" t="s">
        <v>4239</v>
      </c>
      <c r="Q3833" s="353" t="s">
        <v>1524</v>
      </c>
      <c r="R3833" s="355" t="s">
        <v>448</v>
      </c>
    </row>
    <row r="3834" spans="16:18">
      <c r="P3834" s="51" t="s">
        <v>4240</v>
      </c>
      <c r="Q3834" s="353" t="s">
        <v>1524</v>
      </c>
      <c r="R3834" s="355" t="s">
        <v>448</v>
      </c>
    </row>
    <row r="3835" spans="16:18">
      <c r="P3835" s="51" t="s">
        <v>4241</v>
      </c>
      <c r="Q3835" s="353" t="s">
        <v>1524</v>
      </c>
      <c r="R3835" s="355" t="s">
        <v>448</v>
      </c>
    </row>
    <row r="3836" spans="16:18">
      <c r="P3836" s="54" t="s">
        <v>4242</v>
      </c>
      <c r="Q3836" s="353" t="s">
        <v>1524</v>
      </c>
      <c r="R3836" s="355" t="s">
        <v>448</v>
      </c>
    </row>
    <row r="3837" spans="16:18">
      <c r="P3837" s="51" t="s">
        <v>4243</v>
      </c>
      <c r="Q3837" s="353" t="s">
        <v>1524</v>
      </c>
      <c r="R3837" s="355" t="s">
        <v>448</v>
      </c>
    </row>
    <row r="3838" spans="16:18">
      <c r="P3838" s="51" t="s">
        <v>4244</v>
      </c>
      <c r="Q3838" s="353" t="s">
        <v>1524</v>
      </c>
      <c r="R3838" s="355" t="s">
        <v>448</v>
      </c>
    </row>
    <row r="3839" spans="16:18">
      <c r="P3839" s="54" t="s">
        <v>4245</v>
      </c>
      <c r="Q3839" s="353" t="s">
        <v>1524</v>
      </c>
      <c r="R3839" s="355" t="s">
        <v>448</v>
      </c>
    </row>
    <row r="3840" spans="16:18">
      <c r="P3840" s="51" t="s">
        <v>4246</v>
      </c>
      <c r="Q3840" s="353" t="s">
        <v>1524</v>
      </c>
      <c r="R3840" s="355" t="s">
        <v>448</v>
      </c>
    </row>
    <row r="3841" spans="16:18">
      <c r="P3841" s="51" t="s">
        <v>4247</v>
      </c>
      <c r="Q3841" s="353" t="s">
        <v>1524</v>
      </c>
      <c r="R3841" s="355" t="s">
        <v>448</v>
      </c>
    </row>
    <row r="3842" spans="16:18">
      <c r="P3842" s="54" t="s">
        <v>4248</v>
      </c>
      <c r="Q3842" s="353" t="s">
        <v>1524</v>
      </c>
      <c r="R3842" s="355" t="s">
        <v>448</v>
      </c>
    </row>
    <row r="3843" spans="16:18">
      <c r="P3843" s="51" t="s">
        <v>4249</v>
      </c>
      <c r="Q3843" s="353" t="s">
        <v>1524</v>
      </c>
      <c r="R3843" s="355" t="s">
        <v>448</v>
      </c>
    </row>
    <row r="3844" spans="16:18">
      <c r="P3844" s="51" t="s">
        <v>4250</v>
      </c>
      <c r="Q3844" s="353" t="s">
        <v>1524</v>
      </c>
      <c r="R3844" s="355" t="s">
        <v>448</v>
      </c>
    </row>
    <row r="3845" spans="16:18">
      <c r="P3845" s="54" t="s">
        <v>4251</v>
      </c>
      <c r="Q3845" s="353" t="s">
        <v>450</v>
      </c>
      <c r="R3845" s="355" t="s">
        <v>1641</v>
      </c>
    </row>
    <row r="3846" spans="16:18">
      <c r="P3846" s="54" t="s">
        <v>4252</v>
      </c>
      <c r="Q3846" s="353" t="s">
        <v>450</v>
      </c>
      <c r="R3846" s="355" t="s">
        <v>1641</v>
      </c>
    </row>
    <row r="3847" spans="16:18">
      <c r="P3847" s="54" t="s">
        <v>4253</v>
      </c>
      <c r="Q3847" s="353" t="s">
        <v>450</v>
      </c>
      <c r="R3847" s="355" t="s">
        <v>1641</v>
      </c>
    </row>
    <row r="3848" spans="16:18">
      <c r="P3848" s="54" t="s">
        <v>4254</v>
      </c>
      <c r="Q3848" s="353" t="s">
        <v>450</v>
      </c>
      <c r="R3848" s="355" t="s">
        <v>1641</v>
      </c>
    </row>
    <row r="3849" spans="16:18">
      <c r="P3849" s="54" t="s">
        <v>4255</v>
      </c>
      <c r="Q3849" s="353" t="s">
        <v>450</v>
      </c>
      <c r="R3849" s="355" t="s">
        <v>1641</v>
      </c>
    </row>
    <row r="3850" spans="16:18">
      <c r="P3850" s="54" t="s">
        <v>4256</v>
      </c>
      <c r="Q3850" s="353" t="s">
        <v>450</v>
      </c>
      <c r="R3850" s="355" t="s">
        <v>1641</v>
      </c>
    </row>
    <row r="3851" spans="16:18">
      <c r="P3851" s="54" t="s">
        <v>4257</v>
      </c>
      <c r="Q3851" s="353" t="s">
        <v>450</v>
      </c>
      <c r="R3851" s="355" t="s">
        <v>1641</v>
      </c>
    </row>
    <row r="3852" spans="16:18">
      <c r="P3852" s="54" t="s">
        <v>4258</v>
      </c>
      <c r="Q3852" s="353" t="s">
        <v>450</v>
      </c>
      <c r="R3852" s="355" t="s">
        <v>1641</v>
      </c>
    </row>
    <row r="3853" spans="16:18">
      <c r="P3853" s="54" t="s">
        <v>4259</v>
      </c>
      <c r="Q3853" s="353" t="s">
        <v>450</v>
      </c>
      <c r="R3853" s="355" t="s">
        <v>1641</v>
      </c>
    </row>
    <row r="3854" spans="16:18">
      <c r="P3854" s="54" t="s">
        <v>4260</v>
      </c>
      <c r="Q3854" s="353" t="s">
        <v>450</v>
      </c>
      <c r="R3854" s="355" t="s">
        <v>1641</v>
      </c>
    </row>
    <row r="3855" spans="16:18">
      <c r="P3855" s="54" t="s">
        <v>4261</v>
      </c>
      <c r="Q3855" s="353" t="s">
        <v>450</v>
      </c>
      <c r="R3855" s="355" t="s">
        <v>1641</v>
      </c>
    </row>
    <row r="3856" spans="16:18">
      <c r="P3856" s="54" t="s">
        <v>4262</v>
      </c>
      <c r="Q3856" s="353" t="s">
        <v>450</v>
      </c>
      <c r="R3856" s="355" t="s">
        <v>1641</v>
      </c>
    </row>
    <row r="3857" spans="16:18">
      <c r="P3857" s="54" t="s">
        <v>4263</v>
      </c>
      <c r="Q3857" s="353" t="s">
        <v>450</v>
      </c>
      <c r="R3857" s="355" t="s">
        <v>1640</v>
      </c>
    </row>
    <row r="3858" spans="16:18">
      <c r="P3858" s="54" t="s">
        <v>4264</v>
      </c>
      <c r="Q3858" s="353" t="s">
        <v>450</v>
      </c>
      <c r="R3858" s="355" t="s">
        <v>1643</v>
      </c>
    </row>
    <row r="3859" spans="16:18">
      <c r="P3859" s="54" t="s">
        <v>3503</v>
      </c>
      <c r="Q3859" s="353" t="s">
        <v>450</v>
      </c>
      <c r="R3859" s="355" t="s">
        <v>1643</v>
      </c>
    </row>
    <row r="3860" spans="16:18">
      <c r="P3860" s="54" t="s">
        <v>4265</v>
      </c>
      <c r="Q3860" s="353" t="s">
        <v>1766</v>
      </c>
      <c r="R3860" s="355" t="s">
        <v>18</v>
      </c>
    </row>
    <row r="3861" spans="16:18">
      <c r="P3861" s="54" t="s">
        <v>2745</v>
      </c>
      <c r="Q3861" s="353" t="s">
        <v>1766</v>
      </c>
      <c r="R3861" s="355" t="s">
        <v>18</v>
      </c>
    </row>
    <row r="3862" spans="16:18">
      <c r="P3862" s="54" t="s">
        <v>2685</v>
      </c>
      <c r="Q3862" s="353" t="s">
        <v>450</v>
      </c>
      <c r="R3862" s="355" t="s">
        <v>1643</v>
      </c>
    </row>
    <row r="3863" spans="16:18">
      <c r="P3863"/>
      <c r="Q3863"/>
      <c r="R3863"/>
    </row>
    <row r="3864" spans="16:18">
      <c r="P3864"/>
      <c r="Q3864"/>
      <c r="R3864"/>
    </row>
    <row r="3865" spans="16:18">
      <c r="P3865"/>
      <c r="Q3865"/>
      <c r="R3865"/>
    </row>
    <row r="3866" spans="16:18">
      <c r="P3866"/>
      <c r="Q3866"/>
      <c r="R3866"/>
    </row>
    <row r="3867" spans="16:18">
      <c r="P3867"/>
      <c r="Q3867"/>
      <c r="R3867"/>
    </row>
    <row r="3868" spans="16:18">
      <c r="P3868"/>
      <c r="Q3868"/>
      <c r="R3868"/>
    </row>
    <row r="3869" spans="16:18">
      <c r="P3869"/>
      <c r="Q3869"/>
      <c r="R3869"/>
    </row>
    <row r="3870" spans="16:18">
      <c r="P3870"/>
      <c r="Q3870"/>
      <c r="R3870"/>
    </row>
    <row r="3871" spans="16:18">
      <c r="P3871"/>
      <c r="Q3871"/>
      <c r="R3871"/>
    </row>
    <row r="3872" spans="16:18">
      <c r="P3872"/>
      <c r="Q3872"/>
      <c r="R3872"/>
    </row>
    <row r="3873" spans="16:18">
      <c r="P3873"/>
      <c r="Q3873"/>
      <c r="R3873"/>
    </row>
    <row r="3874" spans="16:18">
      <c r="P3874"/>
      <c r="Q3874"/>
      <c r="R3874"/>
    </row>
    <row r="3875" spans="16:18">
      <c r="P3875"/>
      <c r="Q3875"/>
      <c r="R3875"/>
    </row>
    <row r="3876" spans="16:18">
      <c r="P3876"/>
      <c r="Q3876"/>
      <c r="R3876"/>
    </row>
    <row r="3877" spans="16:18">
      <c r="P3877"/>
      <c r="Q3877"/>
      <c r="R3877"/>
    </row>
    <row r="3878" spans="16:18">
      <c r="P3878"/>
      <c r="Q3878"/>
      <c r="R3878"/>
    </row>
    <row r="3879" spans="16:18">
      <c r="P3879"/>
      <c r="Q3879"/>
      <c r="R3879"/>
    </row>
    <row r="3880" spans="16:18">
      <c r="P3880"/>
      <c r="Q3880"/>
      <c r="R3880"/>
    </row>
    <row r="3881" spans="16:18">
      <c r="P3881"/>
      <c r="Q3881"/>
      <c r="R3881"/>
    </row>
    <row r="3882" spans="16:18">
      <c r="P3882"/>
      <c r="Q3882"/>
      <c r="R3882"/>
    </row>
    <row r="3883" spans="16:18">
      <c r="P3883"/>
      <c r="Q3883"/>
      <c r="R3883"/>
    </row>
    <row r="3884" spans="16:18">
      <c r="P3884"/>
      <c r="Q3884"/>
      <c r="R3884"/>
    </row>
    <row r="3885" spans="16:18">
      <c r="P3885"/>
      <c r="Q3885"/>
      <c r="R3885"/>
    </row>
    <row r="3886" spans="16:18">
      <c r="P3886"/>
      <c r="Q3886"/>
      <c r="R3886"/>
    </row>
    <row r="3887" spans="16:18">
      <c r="P3887"/>
      <c r="Q3887"/>
      <c r="R3887"/>
    </row>
    <row r="3888" spans="16:18">
      <c r="P3888"/>
      <c r="Q3888"/>
      <c r="R3888"/>
    </row>
    <row r="3889" spans="16:18">
      <c r="P3889"/>
      <c r="Q3889"/>
      <c r="R3889"/>
    </row>
    <row r="3890" spans="16:18">
      <c r="P3890"/>
      <c r="Q3890"/>
      <c r="R3890"/>
    </row>
    <row r="3891" spans="16:18">
      <c r="P3891"/>
      <c r="Q3891"/>
      <c r="R3891"/>
    </row>
    <row r="3892" spans="16:18">
      <c r="P3892"/>
      <c r="Q3892"/>
      <c r="R3892"/>
    </row>
    <row r="3893" spans="16:18">
      <c r="P3893"/>
      <c r="Q3893"/>
      <c r="R3893"/>
    </row>
    <row r="3894" spans="16:18">
      <c r="P3894"/>
      <c r="Q3894"/>
      <c r="R3894"/>
    </row>
    <row r="3895" spans="16:18">
      <c r="P3895"/>
      <c r="Q3895"/>
      <c r="R3895"/>
    </row>
    <row r="3896" spans="16:18">
      <c r="P3896"/>
      <c r="Q3896"/>
      <c r="R3896"/>
    </row>
    <row r="3897" spans="16:18">
      <c r="P3897"/>
      <c r="Q3897"/>
      <c r="R3897"/>
    </row>
    <row r="3898" spans="16:18">
      <c r="P3898"/>
      <c r="Q3898"/>
      <c r="R3898"/>
    </row>
    <row r="3899" spans="16:18">
      <c r="P3899"/>
      <c r="Q3899"/>
      <c r="R3899"/>
    </row>
    <row r="3900" spans="16:18">
      <c r="P3900"/>
      <c r="Q3900"/>
      <c r="R3900"/>
    </row>
    <row r="3901" spans="16:18">
      <c r="P3901"/>
      <c r="Q3901"/>
      <c r="R3901"/>
    </row>
    <row r="3902" spans="16:18">
      <c r="P3902"/>
      <c r="Q3902"/>
      <c r="R3902"/>
    </row>
    <row r="3903" spans="16:18">
      <c r="P3903"/>
      <c r="Q3903"/>
      <c r="R3903"/>
    </row>
    <row r="3904" spans="16:18">
      <c r="P3904"/>
      <c r="Q3904"/>
      <c r="R3904"/>
    </row>
    <row r="3905" spans="16:18">
      <c r="P3905"/>
      <c r="Q3905"/>
      <c r="R3905"/>
    </row>
    <row r="3906" spans="16:18">
      <c r="P3906"/>
      <c r="Q3906"/>
      <c r="R3906"/>
    </row>
    <row r="3907" spans="16:18">
      <c r="P3907"/>
      <c r="Q3907"/>
      <c r="R3907"/>
    </row>
    <row r="3908" spans="16:18">
      <c r="P3908"/>
      <c r="Q3908"/>
      <c r="R3908"/>
    </row>
    <row r="3909" spans="16:18">
      <c r="P3909"/>
      <c r="Q3909"/>
      <c r="R3909"/>
    </row>
    <row r="3910" spans="16:18">
      <c r="P3910"/>
      <c r="Q3910"/>
      <c r="R3910"/>
    </row>
    <row r="3911" spans="16:18">
      <c r="P3911"/>
      <c r="Q3911"/>
      <c r="R3911"/>
    </row>
    <row r="3912" spans="16:18">
      <c r="P3912"/>
      <c r="Q3912"/>
      <c r="R3912"/>
    </row>
    <row r="3913" spans="16:18">
      <c r="P3913"/>
      <c r="Q3913"/>
      <c r="R3913"/>
    </row>
    <row r="3914" spans="16:18">
      <c r="P3914"/>
      <c r="Q3914"/>
      <c r="R3914"/>
    </row>
    <row r="3915" spans="16:18">
      <c r="P3915"/>
      <c r="Q3915"/>
      <c r="R3915"/>
    </row>
    <row r="3916" spans="16:18">
      <c r="P3916"/>
      <c r="Q3916"/>
      <c r="R3916"/>
    </row>
    <row r="3917" spans="16:18">
      <c r="P3917"/>
      <c r="Q3917"/>
      <c r="R3917"/>
    </row>
    <row r="3918" spans="16:18">
      <c r="P3918"/>
      <c r="Q3918"/>
      <c r="R3918"/>
    </row>
    <row r="3919" spans="16:18">
      <c r="P3919"/>
      <c r="Q3919"/>
      <c r="R3919"/>
    </row>
    <row r="3920" spans="16:18">
      <c r="P3920"/>
      <c r="Q3920"/>
      <c r="R3920"/>
    </row>
    <row r="3921" spans="16:18">
      <c r="P3921"/>
      <c r="Q3921"/>
      <c r="R3921"/>
    </row>
    <row r="3922" spans="16:18">
      <c r="P3922"/>
      <c r="Q3922"/>
      <c r="R3922"/>
    </row>
    <row r="3923" spans="16:18">
      <c r="P3923"/>
      <c r="Q3923"/>
      <c r="R3923"/>
    </row>
    <row r="3924" spans="16:18">
      <c r="P3924"/>
      <c r="Q3924"/>
      <c r="R3924"/>
    </row>
    <row r="3925" spans="16:18">
      <c r="P3925"/>
      <c r="Q3925"/>
      <c r="R3925"/>
    </row>
    <row r="3926" spans="16:18">
      <c r="P3926"/>
      <c r="Q3926"/>
      <c r="R3926"/>
    </row>
    <row r="3927" spans="16:18">
      <c r="P3927"/>
      <c r="Q3927"/>
      <c r="R3927"/>
    </row>
    <row r="3928" spans="16:18">
      <c r="P3928"/>
      <c r="Q3928"/>
      <c r="R3928"/>
    </row>
    <row r="3929" spans="16:18">
      <c r="P3929"/>
      <c r="Q3929"/>
      <c r="R3929"/>
    </row>
    <row r="3930" spans="16:18">
      <c r="P3930"/>
      <c r="Q3930"/>
      <c r="R3930"/>
    </row>
    <row r="3931" spans="16:18">
      <c r="P3931"/>
      <c r="Q3931"/>
      <c r="R3931"/>
    </row>
    <row r="3932" spans="16:18">
      <c r="P3932"/>
      <c r="Q3932"/>
      <c r="R3932"/>
    </row>
    <row r="3933" spans="16:18">
      <c r="P3933"/>
      <c r="Q3933"/>
      <c r="R3933"/>
    </row>
    <row r="3934" spans="16:18">
      <c r="P3934"/>
      <c r="Q3934"/>
      <c r="R3934"/>
    </row>
    <row r="3935" spans="16:18">
      <c r="P3935"/>
      <c r="Q3935"/>
      <c r="R3935"/>
    </row>
    <row r="3936" spans="16:18">
      <c r="P3936"/>
      <c r="Q3936"/>
      <c r="R3936"/>
    </row>
    <row r="3937" spans="16:18">
      <c r="P3937"/>
      <c r="Q3937"/>
      <c r="R3937"/>
    </row>
    <row r="3938" spans="16:18">
      <c r="P3938"/>
      <c r="Q3938"/>
      <c r="R3938"/>
    </row>
    <row r="3939" spans="16:18">
      <c r="P3939"/>
      <c r="Q3939"/>
      <c r="R3939"/>
    </row>
    <row r="3940" spans="16:18">
      <c r="P3940"/>
      <c r="Q3940"/>
      <c r="R3940"/>
    </row>
    <row r="3941" spans="16:18">
      <c r="P3941"/>
      <c r="Q3941"/>
      <c r="R3941"/>
    </row>
    <row r="3942" spans="16:18">
      <c r="P3942"/>
      <c r="Q3942"/>
      <c r="R3942"/>
    </row>
    <row r="3943" spans="16:18">
      <c r="P3943"/>
      <c r="Q3943"/>
      <c r="R3943"/>
    </row>
    <row r="3944" spans="16:18">
      <c r="P3944"/>
      <c r="Q3944"/>
      <c r="R3944"/>
    </row>
    <row r="3945" spans="16:18">
      <c r="P3945"/>
      <c r="Q3945"/>
      <c r="R3945"/>
    </row>
    <row r="3946" spans="16:18">
      <c r="P3946"/>
      <c r="Q3946"/>
      <c r="R3946"/>
    </row>
    <row r="3947" spans="16:18">
      <c r="P3947"/>
      <c r="Q3947"/>
      <c r="R3947"/>
    </row>
    <row r="3948" spans="16:18">
      <c r="P3948"/>
      <c r="Q3948"/>
      <c r="R3948"/>
    </row>
    <row r="3949" spans="16:18">
      <c r="P3949"/>
      <c r="Q3949"/>
      <c r="R3949"/>
    </row>
    <row r="3950" spans="16:18">
      <c r="P3950"/>
      <c r="Q3950"/>
      <c r="R3950"/>
    </row>
    <row r="3951" spans="16:18">
      <c r="P3951"/>
      <c r="Q3951"/>
      <c r="R3951"/>
    </row>
    <row r="3952" spans="16:18">
      <c r="P3952"/>
      <c r="Q3952"/>
      <c r="R3952"/>
    </row>
    <row r="3953" spans="16:18">
      <c r="P3953"/>
      <c r="Q3953"/>
      <c r="R3953"/>
    </row>
    <row r="3954" spans="16:18">
      <c r="P3954"/>
      <c r="Q3954"/>
      <c r="R3954"/>
    </row>
    <row r="3955" spans="16:18">
      <c r="P3955"/>
      <c r="Q3955"/>
      <c r="R3955"/>
    </row>
    <row r="3956" spans="16:18">
      <c r="P3956"/>
      <c r="Q3956"/>
      <c r="R3956"/>
    </row>
    <row r="3957" spans="16:18">
      <c r="P3957"/>
      <c r="Q3957"/>
      <c r="R3957"/>
    </row>
    <row r="3958" spans="16:18">
      <c r="P3958"/>
      <c r="Q3958"/>
      <c r="R3958"/>
    </row>
    <row r="3959" spans="16:18">
      <c r="P3959"/>
      <c r="Q3959"/>
      <c r="R3959"/>
    </row>
    <row r="3960" spans="16:18">
      <c r="P3960"/>
      <c r="Q3960"/>
      <c r="R3960"/>
    </row>
    <row r="3961" spans="16:18">
      <c r="P3961"/>
      <c r="Q3961"/>
      <c r="R3961"/>
    </row>
    <row r="3962" spans="16:18">
      <c r="P3962"/>
      <c r="Q3962"/>
      <c r="R3962"/>
    </row>
    <row r="3963" spans="16:18">
      <c r="P3963"/>
      <c r="Q3963"/>
      <c r="R3963"/>
    </row>
    <row r="3964" spans="16:18">
      <c r="P3964"/>
      <c r="Q3964"/>
      <c r="R3964"/>
    </row>
    <row r="3965" spans="16:18">
      <c r="P3965"/>
      <c r="Q3965"/>
      <c r="R3965"/>
    </row>
    <row r="3966" spans="16:18">
      <c r="P3966"/>
      <c r="Q3966"/>
      <c r="R3966"/>
    </row>
    <row r="3967" spans="16:18">
      <c r="P3967"/>
      <c r="Q3967"/>
      <c r="R3967"/>
    </row>
    <row r="3968" spans="16:18">
      <c r="P3968"/>
      <c r="Q3968"/>
      <c r="R3968"/>
    </row>
    <row r="3969" spans="16:18">
      <c r="P3969"/>
      <c r="Q3969"/>
      <c r="R3969"/>
    </row>
    <row r="3970" spans="16:18">
      <c r="P3970"/>
      <c r="Q3970"/>
      <c r="R3970"/>
    </row>
    <row r="3971" spans="16:18">
      <c r="P3971"/>
      <c r="Q3971"/>
      <c r="R3971"/>
    </row>
    <row r="3972" spans="16:18">
      <c r="P3972"/>
      <c r="Q3972"/>
      <c r="R3972"/>
    </row>
    <row r="3973" spans="16:18">
      <c r="P3973"/>
      <c r="Q3973"/>
      <c r="R3973"/>
    </row>
    <row r="3974" spans="16:18">
      <c r="P3974"/>
      <c r="Q3974"/>
      <c r="R3974"/>
    </row>
    <row r="3975" spans="16:18">
      <c r="P3975"/>
      <c r="Q3975"/>
      <c r="R3975"/>
    </row>
    <row r="3976" spans="16:18">
      <c r="P3976"/>
      <c r="Q3976"/>
      <c r="R3976"/>
    </row>
    <row r="3977" spans="16:18">
      <c r="P3977"/>
      <c r="Q3977"/>
      <c r="R3977"/>
    </row>
    <row r="3978" spans="16:18">
      <c r="P3978"/>
      <c r="Q3978"/>
      <c r="R3978"/>
    </row>
    <row r="3979" spans="16:18">
      <c r="P3979"/>
      <c r="Q3979"/>
      <c r="R3979"/>
    </row>
    <row r="3980" spans="16:18">
      <c r="P3980"/>
      <c r="Q3980"/>
      <c r="R3980"/>
    </row>
    <row r="3981" spans="16:18">
      <c r="P3981"/>
      <c r="Q3981"/>
      <c r="R3981"/>
    </row>
    <row r="3982" spans="16:18">
      <c r="P3982"/>
      <c r="Q3982"/>
      <c r="R3982"/>
    </row>
    <row r="3983" spans="16:18">
      <c r="P3983"/>
      <c r="Q3983"/>
      <c r="R3983"/>
    </row>
    <row r="3984" spans="16:18">
      <c r="P3984"/>
      <c r="Q3984"/>
      <c r="R3984"/>
    </row>
    <row r="3985" spans="16:18">
      <c r="P3985"/>
      <c r="Q3985"/>
      <c r="R3985"/>
    </row>
    <row r="3986" spans="16:18">
      <c r="P3986"/>
      <c r="Q3986"/>
      <c r="R3986"/>
    </row>
    <row r="3987" spans="16:18">
      <c r="P3987"/>
      <c r="Q3987"/>
      <c r="R3987"/>
    </row>
    <row r="3988" spans="16:18">
      <c r="P3988"/>
      <c r="Q3988"/>
      <c r="R3988"/>
    </row>
    <row r="3989" spans="16:18">
      <c r="P3989"/>
      <c r="Q3989"/>
      <c r="R3989"/>
    </row>
    <row r="3990" spans="16:18">
      <c r="P3990"/>
      <c r="Q3990"/>
      <c r="R3990"/>
    </row>
    <row r="3991" spans="16:18">
      <c r="P3991"/>
      <c r="Q3991"/>
      <c r="R3991"/>
    </row>
    <row r="3992" spans="16:18">
      <c r="P3992"/>
      <c r="Q3992"/>
      <c r="R3992"/>
    </row>
    <row r="3993" spans="16:18">
      <c r="P3993"/>
      <c r="Q3993"/>
      <c r="R3993"/>
    </row>
    <row r="3994" spans="16:18">
      <c r="P3994"/>
      <c r="Q3994"/>
      <c r="R3994"/>
    </row>
    <row r="3995" spans="16:18">
      <c r="P3995"/>
      <c r="Q3995"/>
      <c r="R3995"/>
    </row>
    <row r="3996" spans="16:18">
      <c r="P3996"/>
      <c r="Q3996"/>
      <c r="R3996"/>
    </row>
    <row r="3997" spans="16:18">
      <c r="P3997"/>
      <c r="Q3997"/>
      <c r="R3997"/>
    </row>
    <row r="3998" spans="16:18">
      <c r="P3998"/>
      <c r="Q3998"/>
      <c r="R3998"/>
    </row>
    <row r="3999" spans="16:18">
      <c r="P3999"/>
      <c r="Q3999"/>
      <c r="R3999"/>
    </row>
    <row r="4000" spans="16:18">
      <c r="P4000"/>
      <c r="Q4000"/>
      <c r="R4000"/>
    </row>
    <row r="4001" spans="16:18">
      <c r="P4001"/>
      <c r="Q4001"/>
      <c r="R4001"/>
    </row>
    <row r="4002" spans="16:18">
      <c r="P4002"/>
      <c r="Q4002"/>
      <c r="R4002"/>
    </row>
    <row r="4003" spans="16:18">
      <c r="P4003"/>
      <c r="Q4003"/>
      <c r="R4003"/>
    </row>
    <row r="4004" spans="16:18">
      <c r="P4004"/>
      <c r="Q4004"/>
      <c r="R4004"/>
    </row>
    <row r="4005" spans="16:18">
      <c r="P4005"/>
      <c r="Q4005"/>
      <c r="R4005"/>
    </row>
    <row r="4006" spans="16:18">
      <c r="P4006"/>
      <c r="Q4006"/>
      <c r="R4006"/>
    </row>
    <row r="4007" spans="16:18">
      <c r="P4007"/>
      <c r="Q4007"/>
      <c r="R4007"/>
    </row>
    <row r="4008" spans="16:18">
      <c r="P4008"/>
      <c r="Q4008"/>
      <c r="R4008"/>
    </row>
    <row r="4009" spans="16:18">
      <c r="P4009"/>
      <c r="Q4009"/>
      <c r="R4009"/>
    </row>
    <row r="4010" spans="16:18">
      <c r="P4010"/>
      <c r="Q4010"/>
      <c r="R4010"/>
    </row>
    <row r="4011" spans="16:18">
      <c r="P4011"/>
      <c r="Q4011"/>
      <c r="R4011"/>
    </row>
    <row r="4012" spans="16:18">
      <c r="P4012"/>
      <c r="Q4012"/>
      <c r="R4012"/>
    </row>
    <row r="4013" spans="16:18">
      <c r="P4013"/>
      <c r="Q4013"/>
      <c r="R4013"/>
    </row>
    <row r="4014" spans="16:18">
      <c r="P4014"/>
      <c r="Q4014"/>
      <c r="R4014"/>
    </row>
    <row r="4015" spans="16:18">
      <c r="P4015"/>
      <c r="Q4015"/>
      <c r="R4015"/>
    </row>
    <row r="4016" spans="16:18">
      <c r="P4016"/>
      <c r="Q4016"/>
      <c r="R4016"/>
    </row>
    <row r="4017" spans="16:18">
      <c r="P4017"/>
      <c r="Q4017"/>
      <c r="R4017"/>
    </row>
    <row r="4018" spans="16:18">
      <c r="P4018"/>
      <c r="Q4018"/>
      <c r="R4018"/>
    </row>
    <row r="4019" spans="16:18">
      <c r="P4019"/>
      <c r="Q4019"/>
      <c r="R4019"/>
    </row>
    <row r="4020" spans="16:18">
      <c r="P4020"/>
      <c r="Q4020"/>
      <c r="R4020"/>
    </row>
    <row r="4021" spans="16:18">
      <c r="P4021"/>
      <c r="Q4021"/>
      <c r="R4021"/>
    </row>
    <row r="4022" spans="16:18">
      <c r="P4022"/>
      <c r="Q4022"/>
      <c r="R4022"/>
    </row>
    <row r="4023" spans="16:18">
      <c r="P4023"/>
      <c r="Q4023"/>
      <c r="R4023"/>
    </row>
    <row r="4024" spans="16:18">
      <c r="P4024"/>
      <c r="Q4024"/>
      <c r="R4024"/>
    </row>
    <row r="4025" spans="16:18">
      <c r="P4025"/>
      <c r="Q4025"/>
      <c r="R4025"/>
    </row>
    <row r="4026" spans="16:18">
      <c r="P4026"/>
      <c r="Q4026"/>
      <c r="R4026"/>
    </row>
    <row r="4027" spans="16:18">
      <c r="P4027"/>
      <c r="Q4027"/>
      <c r="R4027"/>
    </row>
    <row r="4028" spans="16:18">
      <c r="P4028"/>
      <c r="Q4028"/>
      <c r="R4028"/>
    </row>
    <row r="4029" spans="16:18">
      <c r="P4029"/>
      <c r="Q4029"/>
      <c r="R4029"/>
    </row>
    <row r="4030" spans="16:18">
      <c r="P4030"/>
      <c r="Q4030"/>
      <c r="R4030"/>
    </row>
    <row r="4031" spans="16:18">
      <c r="P4031"/>
      <c r="Q4031"/>
      <c r="R4031"/>
    </row>
    <row r="4032" spans="16:18">
      <c r="P4032"/>
      <c r="Q4032"/>
      <c r="R4032"/>
    </row>
    <row r="4033" spans="16:18">
      <c r="P4033"/>
      <c r="Q4033"/>
      <c r="R4033"/>
    </row>
    <row r="4034" spans="16:18">
      <c r="P4034"/>
      <c r="Q4034"/>
      <c r="R4034"/>
    </row>
    <row r="4035" spans="16:18">
      <c r="P4035"/>
      <c r="Q4035"/>
      <c r="R4035"/>
    </row>
    <row r="4036" spans="16:18">
      <c r="P4036"/>
      <c r="Q4036"/>
      <c r="R4036"/>
    </row>
    <row r="4037" spans="16:18">
      <c r="P4037"/>
      <c r="Q4037"/>
      <c r="R4037"/>
    </row>
    <row r="4038" spans="16:18">
      <c r="P4038"/>
      <c r="Q4038"/>
      <c r="R4038"/>
    </row>
    <row r="4039" spans="16:18">
      <c r="P4039"/>
      <c r="Q4039"/>
      <c r="R4039"/>
    </row>
    <row r="4040" spans="16:18">
      <c r="P4040"/>
      <c r="Q4040"/>
      <c r="R4040"/>
    </row>
    <row r="4041" spans="16:18">
      <c r="P4041"/>
      <c r="Q4041"/>
      <c r="R4041"/>
    </row>
    <row r="4042" spans="16:18">
      <c r="P4042"/>
      <c r="Q4042"/>
      <c r="R4042"/>
    </row>
    <row r="4043" spans="16:18">
      <c r="P4043"/>
      <c r="Q4043"/>
      <c r="R4043"/>
    </row>
    <row r="4044" spans="16:18">
      <c r="P4044"/>
      <c r="Q4044"/>
      <c r="R4044"/>
    </row>
    <row r="4045" spans="16:18">
      <c r="P4045"/>
      <c r="Q4045"/>
      <c r="R4045"/>
    </row>
    <row r="4046" spans="16:18">
      <c r="P4046"/>
      <c r="Q4046"/>
      <c r="R4046"/>
    </row>
    <row r="4047" spans="16:18">
      <c r="P4047"/>
      <c r="Q4047"/>
      <c r="R4047"/>
    </row>
    <row r="4048" spans="16:18">
      <c r="P4048"/>
      <c r="Q4048"/>
      <c r="R4048"/>
    </row>
    <row r="4049" spans="16:18">
      <c r="P4049"/>
      <c r="Q4049"/>
      <c r="R4049"/>
    </row>
    <row r="4050" spans="16:18">
      <c r="P4050"/>
      <c r="Q4050"/>
      <c r="R4050"/>
    </row>
    <row r="4051" spans="16:18">
      <c r="P4051"/>
      <c r="Q4051"/>
      <c r="R4051"/>
    </row>
    <row r="4052" spans="16:18">
      <c r="P4052"/>
      <c r="Q4052"/>
      <c r="R4052"/>
    </row>
    <row r="4053" spans="16:18">
      <c r="P4053"/>
      <c r="Q4053"/>
      <c r="R4053"/>
    </row>
    <row r="4054" spans="16:18">
      <c r="P4054"/>
      <c r="Q4054"/>
      <c r="R4054"/>
    </row>
    <row r="4055" spans="16:18">
      <c r="P4055"/>
      <c r="Q4055"/>
      <c r="R4055"/>
    </row>
    <row r="4056" spans="16:18">
      <c r="P4056"/>
      <c r="Q4056"/>
      <c r="R4056"/>
    </row>
    <row r="4057" spans="16:18">
      <c r="P4057"/>
      <c r="Q4057"/>
      <c r="R4057"/>
    </row>
    <row r="4058" spans="16:18">
      <c r="P4058"/>
      <c r="Q4058"/>
      <c r="R4058"/>
    </row>
    <row r="4059" spans="16:18">
      <c r="P4059"/>
      <c r="Q4059"/>
      <c r="R4059"/>
    </row>
    <row r="4060" spans="16:18">
      <c r="P4060"/>
      <c r="Q4060"/>
      <c r="R4060"/>
    </row>
    <row r="4061" spans="16:18">
      <c r="P4061"/>
      <c r="Q4061"/>
      <c r="R4061"/>
    </row>
    <row r="4062" spans="16:18">
      <c r="P4062"/>
      <c r="Q4062"/>
      <c r="R4062"/>
    </row>
    <row r="4063" spans="16:18">
      <c r="P4063"/>
      <c r="Q4063"/>
      <c r="R4063"/>
    </row>
    <row r="4064" spans="16:18">
      <c r="P4064"/>
      <c r="Q4064"/>
      <c r="R4064"/>
    </row>
    <row r="4065" spans="16:18">
      <c r="P4065"/>
      <c r="Q4065"/>
      <c r="R4065"/>
    </row>
    <row r="4066" spans="16:18">
      <c r="P4066"/>
      <c r="Q4066"/>
      <c r="R4066"/>
    </row>
    <row r="4067" spans="16:18">
      <c r="P4067"/>
      <c r="Q4067"/>
      <c r="R4067"/>
    </row>
    <row r="4068" spans="16:18">
      <c r="P4068"/>
      <c r="Q4068"/>
      <c r="R4068"/>
    </row>
    <row r="4069" spans="16:18">
      <c r="P4069"/>
      <c r="Q4069"/>
      <c r="R4069"/>
    </row>
    <row r="4070" spans="16:18">
      <c r="P4070"/>
      <c r="Q4070"/>
      <c r="R4070"/>
    </row>
    <row r="4071" spans="16:18">
      <c r="P4071"/>
      <c r="Q4071"/>
      <c r="R4071"/>
    </row>
    <row r="4072" spans="16:18">
      <c r="P4072"/>
      <c r="Q4072"/>
      <c r="R4072"/>
    </row>
    <row r="4073" spans="16:18">
      <c r="P4073"/>
      <c r="Q4073"/>
      <c r="R4073"/>
    </row>
    <row r="4074" spans="16:18">
      <c r="P4074"/>
      <c r="Q4074"/>
      <c r="R4074"/>
    </row>
    <row r="4075" spans="16:18">
      <c r="P4075"/>
      <c r="Q4075"/>
      <c r="R4075"/>
    </row>
    <row r="4076" spans="16:18">
      <c r="P4076"/>
      <c r="Q4076"/>
      <c r="R4076"/>
    </row>
    <row r="4077" spans="16:18">
      <c r="P4077"/>
      <c r="Q4077"/>
      <c r="R4077"/>
    </row>
    <row r="4078" spans="16:18">
      <c r="P4078"/>
      <c r="Q4078"/>
      <c r="R4078"/>
    </row>
    <row r="4079" spans="16:18">
      <c r="P4079"/>
      <c r="Q4079"/>
      <c r="R4079"/>
    </row>
    <row r="4080" spans="16:18">
      <c r="P4080"/>
      <c r="Q4080"/>
      <c r="R4080"/>
    </row>
    <row r="4081" spans="16:18">
      <c r="P4081"/>
      <c r="Q4081"/>
      <c r="R4081"/>
    </row>
    <row r="4082" spans="16:18">
      <c r="P4082"/>
      <c r="Q4082"/>
      <c r="R4082"/>
    </row>
    <row r="4083" spans="16:18">
      <c r="P4083"/>
      <c r="Q4083"/>
      <c r="R4083"/>
    </row>
    <row r="4084" spans="16:18">
      <c r="P4084"/>
      <c r="Q4084"/>
      <c r="R4084"/>
    </row>
    <row r="4085" spans="16:18">
      <c r="P4085"/>
      <c r="Q4085"/>
      <c r="R4085"/>
    </row>
    <row r="4086" spans="16:18">
      <c r="P4086"/>
      <c r="Q4086"/>
      <c r="R4086"/>
    </row>
    <row r="4087" spans="16:18">
      <c r="P4087"/>
      <c r="Q4087"/>
      <c r="R4087"/>
    </row>
    <row r="4088" spans="16:18">
      <c r="P4088"/>
      <c r="Q4088"/>
      <c r="R4088"/>
    </row>
    <row r="4089" spans="16:18">
      <c r="P4089"/>
      <c r="Q4089"/>
      <c r="R4089"/>
    </row>
    <row r="4090" spans="16:18">
      <c r="P4090"/>
      <c r="Q4090"/>
      <c r="R4090"/>
    </row>
    <row r="4091" spans="16:18">
      <c r="P4091"/>
      <c r="Q4091"/>
      <c r="R4091"/>
    </row>
    <row r="4092" spans="16:18">
      <c r="P4092"/>
      <c r="Q4092"/>
      <c r="R4092"/>
    </row>
    <row r="4093" spans="16:18">
      <c r="P4093"/>
      <c r="Q4093"/>
      <c r="R4093"/>
    </row>
    <row r="4094" spans="16:18">
      <c r="P4094"/>
      <c r="Q4094"/>
      <c r="R4094"/>
    </row>
    <row r="4095" spans="16:18">
      <c r="P4095"/>
      <c r="Q4095"/>
      <c r="R4095"/>
    </row>
    <row r="4096" spans="16:18">
      <c r="P4096"/>
      <c r="Q4096"/>
      <c r="R4096"/>
    </row>
    <row r="4097" spans="16:18">
      <c r="P4097"/>
      <c r="Q4097"/>
      <c r="R4097"/>
    </row>
    <row r="4098" spans="16:18">
      <c r="P4098"/>
      <c r="Q4098"/>
      <c r="R4098"/>
    </row>
    <row r="4099" spans="16:18">
      <c r="P4099"/>
      <c r="Q4099"/>
      <c r="R4099"/>
    </row>
    <row r="4100" spans="16:18">
      <c r="P4100"/>
      <c r="Q4100"/>
      <c r="R4100"/>
    </row>
    <row r="4101" spans="16:18">
      <c r="P4101"/>
      <c r="Q4101"/>
      <c r="R4101"/>
    </row>
    <row r="4102" spans="16:18">
      <c r="P4102"/>
      <c r="Q4102"/>
      <c r="R4102"/>
    </row>
    <row r="4103" spans="16:18">
      <c r="P4103"/>
      <c r="Q4103"/>
      <c r="R4103"/>
    </row>
    <row r="4104" spans="16:18">
      <c r="P4104"/>
      <c r="Q4104"/>
      <c r="R4104"/>
    </row>
    <row r="4105" spans="16:18">
      <c r="P4105"/>
      <c r="Q4105"/>
      <c r="R4105"/>
    </row>
    <row r="4106" spans="16:18">
      <c r="P4106"/>
      <c r="Q4106"/>
      <c r="R4106"/>
    </row>
    <row r="4107" spans="16:18">
      <c r="P4107"/>
      <c r="Q4107"/>
      <c r="R4107"/>
    </row>
    <row r="4108" spans="16:18">
      <c r="P4108"/>
      <c r="Q4108"/>
      <c r="R4108"/>
    </row>
    <row r="4109" spans="16:18">
      <c r="P4109"/>
      <c r="Q4109"/>
      <c r="R4109"/>
    </row>
    <row r="4110" spans="16:18">
      <c r="P4110"/>
      <c r="Q4110"/>
      <c r="R4110"/>
    </row>
    <row r="4111" spans="16:18">
      <c r="P4111"/>
      <c r="Q4111"/>
      <c r="R4111"/>
    </row>
    <row r="4112" spans="16:18">
      <c r="P4112"/>
      <c r="Q4112"/>
      <c r="R4112"/>
    </row>
    <row r="4113" spans="16:18">
      <c r="P4113"/>
      <c r="Q4113"/>
      <c r="R4113"/>
    </row>
    <row r="4114" spans="16:18">
      <c r="P4114"/>
      <c r="Q4114"/>
      <c r="R4114"/>
    </row>
    <row r="4115" spans="16:18">
      <c r="P4115"/>
      <c r="Q4115"/>
      <c r="R4115"/>
    </row>
    <row r="4116" spans="16:18">
      <c r="P4116"/>
      <c r="Q4116"/>
      <c r="R4116"/>
    </row>
    <row r="4117" spans="16:18">
      <c r="P4117"/>
      <c r="Q4117"/>
      <c r="R4117"/>
    </row>
    <row r="4118" spans="16:18">
      <c r="P4118"/>
      <c r="Q4118"/>
      <c r="R4118"/>
    </row>
    <row r="4119" spans="16:18">
      <c r="P4119"/>
      <c r="Q4119"/>
      <c r="R4119"/>
    </row>
    <row r="4120" spans="16:18">
      <c r="P4120"/>
      <c r="Q4120"/>
      <c r="R4120"/>
    </row>
    <row r="4121" spans="16:18">
      <c r="P4121"/>
      <c r="Q4121"/>
      <c r="R4121"/>
    </row>
    <row r="4122" spans="16:18">
      <c r="P4122"/>
      <c r="Q4122"/>
      <c r="R4122"/>
    </row>
    <row r="4123" spans="16:18">
      <c r="P4123"/>
      <c r="Q4123"/>
      <c r="R4123"/>
    </row>
    <row r="4124" spans="16:18">
      <c r="P4124"/>
      <c r="Q4124"/>
      <c r="R4124"/>
    </row>
    <row r="4125" spans="16:18">
      <c r="P4125"/>
      <c r="Q4125"/>
      <c r="R4125"/>
    </row>
    <row r="4126" spans="16:18">
      <c r="P4126"/>
      <c r="Q4126"/>
      <c r="R4126"/>
    </row>
    <row r="4127" spans="16:18">
      <c r="P4127"/>
      <c r="Q4127"/>
      <c r="R4127"/>
    </row>
    <row r="4128" spans="16:18">
      <c r="P4128"/>
      <c r="Q4128"/>
      <c r="R4128"/>
    </row>
    <row r="4129" spans="16:18">
      <c r="P4129"/>
      <c r="Q4129"/>
      <c r="R4129"/>
    </row>
    <row r="4130" spans="16:18">
      <c r="P4130"/>
      <c r="Q4130"/>
      <c r="R4130"/>
    </row>
    <row r="4131" spans="16:18">
      <c r="P4131"/>
      <c r="Q4131"/>
      <c r="R4131"/>
    </row>
    <row r="4132" spans="16:18">
      <c r="P4132"/>
      <c r="Q4132"/>
      <c r="R4132"/>
    </row>
    <row r="4133" spans="16:18">
      <c r="P4133"/>
      <c r="Q4133"/>
      <c r="R4133"/>
    </row>
    <row r="4134" spans="16:18">
      <c r="P4134"/>
      <c r="Q4134"/>
      <c r="R4134"/>
    </row>
    <row r="4135" spans="16:18">
      <c r="P4135"/>
      <c r="Q4135"/>
      <c r="R4135"/>
    </row>
    <row r="4136" spans="16:18">
      <c r="P4136"/>
      <c r="Q4136"/>
      <c r="R4136"/>
    </row>
    <row r="4137" spans="16:18">
      <c r="P4137"/>
      <c r="Q4137"/>
      <c r="R4137"/>
    </row>
    <row r="4138" spans="16:18">
      <c r="P4138"/>
      <c r="Q4138"/>
      <c r="R4138"/>
    </row>
    <row r="4139" spans="16:18">
      <c r="P4139"/>
      <c r="Q4139"/>
      <c r="R4139"/>
    </row>
    <row r="4140" spans="16:18">
      <c r="P4140"/>
      <c r="Q4140"/>
      <c r="R4140"/>
    </row>
    <row r="4141" spans="16:18">
      <c r="P4141"/>
      <c r="Q4141"/>
      <c r="R4141"/>
    </row>
    <row r="4142" spans="16:18">
      <c r="P4142"/>
      <c r="Q4142"/>
      <c r="R4142"/>
    </row>
    <row r="4143" spans="16:18">
      <c r="P4143"/>
      <c r="Q4143"/>
      <c r="R4143"/>
    </row>
    <row r="4144" spans="16:18">
      <c r="P4144"/>
      <c r="Q4144"/>
      <c r="R4144"/>
    </row>
    <row r="4145" spans="16:18">
      <c r="P4145"/>
      <c r="Q4145"/>
      <c r="R4145"/>
    </row>
    <row r="4146" spans="16:18">
      <c r="P4146"/>
      <c r="Q4146"/>
      <c r="R4146"/>
    </row>
    <row r="4147" spans="16:18">
      <c r="P4147"/>
      <c r="Q4147"/>
      <c r="R4147"/>
    </row>
    <row r="4148" spans="16:18">
      <c r="P4148"/>
      <c r="Q4148"/>
      <c r="R4148"/>
    </row>
    <row r="4149" spans="16:18">
      <c r="P4149"/>
      <c r="Q4149"/>
      <c r="R4149"/>
    </row>
    <row r="4150" spans="16:18">
      <c r="P4150"/>
      <c r="Q4150"/>
      <c r="R4150"/>
    </row>
    <row r="4151" spans="16:18">
      <c r="P4151"/>
      <c r="Q4151"/>
      <c r="R4151"/>
    </row>
    <row r="4152" spans="16:18">
      <c r="P4152"/>
      <c r="Q4152"/>
      <c r="R4152"/>
    </row>
    <row r="4153" spans="16:18">
      <c r="P4153"/>
      <c r="Q4153"/>
      <c r="R4153"/>
    </row>
    <row r="4154" spans="16:18">
      <c r="P4154"/>
      <c r="Q4154"/>
      <c r="R4154"/>
    </row>
    <row r="4155" spans="16:18">
      <c r="P4155"/>
      <c r="Q4155"/>
      <c r="R4155"/>
    </row>
    <row r="4156" spans="16:18">
      <c r="P4156"/>
      <c r="Q4156"/>
      <c r="R4156"/>
    </row>
    <row r="4157" spans="16:18">
      <c r="P4157"/>
      <c r="Q4157"/>
      <c r="R4157"/>
    </row>
    <row r="4158" spans="16:18">
      <c r="P4158"/>
      <c r="Q4158"/>
      <c r="R4158"/>
    </row>
    <row r="4159" spans="16:18">
      <c r="P4159"/>
      <c r="Q4159"/>
      <c r="R4159"/>
    </row>
    <row r="4160" spans="16:18">
      <c r="P4160"/>
      <c r="Q4160"/>
      <c r="R4160"/>
    </row>
    <row r="4161" spans="16:18">
      <c r="P4161"/>
      <c r="Q4161"/>
      <c r="R4161"/>
    </row>
    <row r="4162" spans="16:18">
      <c r="P4162"/>
      <c r="Q4162"/>
      <c r="R4162"/>
    </row>
    <row r="4163" spans="16:18">
      <c r="P4163"/>
      <c r="Q4163"/>
      <c r="R4163"/>
    </row>
    <row r="4164" spans="16:18">
      <c r="P4164"/>
      <c r="Q4164"/>
      <c r="R4164"/>
    </row>
    <row r="4165" spans="16:18">
      <c r="P4165"/>
      <c r="Q4165"/>
      <c r="R4165"/>
    </row>
    <row r="4166" spans="16:18">
      <c r="P4166"/>
      <c r="Q4166"/>
      <c r="R4166"/>
    </row>
    <row r="4167" spans="16:18">
      <c r="P4167"/>
      <c r="Q4167"/>
      <c r="R4167"/>
    </row>
    <row r="4168" spans="16:18">
      <c r="P4168"/>
      <c r="Q4168"/>
      <c r="R4168"/>
    </row>
    <row r="4169" spans="16:18">
      <c r="P4169"/>
      <c r="Q4169"/>
      <c r="R4169"/>
    </row>
    <row r="4170" spans="16:18">
      <c r="P4170"/>
      <c r="Q4170"/>
      <c r="R4170"/>
    </row>
    <row r="4171" spans="16:18">
      <c r="P4171"/>
      <c r="Q4171"/>
      <c r="R4171"/>
    </row>
    <row r="4172" spans="16:18">
      <c r="P4172"/>
      <c r="Q4172"/>
      <c r="R4172"/>
    </row>
    <row r="4173" spans="16:18">
      <c r="P4173"/>
      <c r="Q4173"/>
      <c r="R4173"/>
    </row>
    <row r="4174" spans="16:18">
      <c r="P4174"/>
      <c r="Q4174"/>
      <c r="R4174"/>
    </row>
    <row r="4175" spans="16:18">
      <c r="P4175"/>
      <c r="Q4175"/>
      <c r="R4175"/>
    </row>
    <row r="4176" spans="16:18">
      <c r="P4176"/>
      <c r="Q4176"/>
      <c r="R4176"/>
    </row>
    <row r="4177" spans="16:18">
      <c r="P4177"/>
      <c r="Q4177"/>
      <c r="R4177"/>
    </row>
    <row r="4178" spans="16:18">
      <c r="P4178"/>
      <c r="Q4178"/>
      <c r="R4178"/>
    </row>
    <row r="4179" spans="16:18">
      <c r="P4179"/>
      <c r="Q4179"/>
      <c r="R4179"/>
    </row>
    <row r="4180" spans="16:18">
      <c r="P4180"/>
      <c r="Q4180"/>
      <c r="R4180"/>
    </row>
    <row r="4181" spans="16:18">
      <c r="P4181"/>
      <c r="Q4181"/>
      <c r="R4181"/>
    </row>
    <row r="4182" spans="16:18">
      <c r="P4182"/>
      <c r="Q4182"/>
      <c r="R4182"/>
    </row>
    <row r="4183" spans="16:18">
      <c r="P4183"/>
      <c r="Q4183"/>
      <c r="R4183"/>
    </row>
    <row r="4184" spans="16:18">
      <c r="P4184"/>
      <c r="Q4184"/>
      <c r="R4184"/>
    </row>
    <row r="4185" spans="16:18">
      <c r="P4185"/>
      <c r="Q4185"/>
      <c r="R4185"/>
    </row>
    <row r="4186" spans="16:18">
      <c r="P4186"/>
      <c r="Q4186"/>
      <c r="R4186"/>
    </row>
    <row r="4187" spans="16:18">
      <c r="P4187"/>
      <c r="Q4187"/>
      <c r="R4187"/>
    </row>
    <row r="4188" spans="16:18">
      <c r="P4188"/>
      <c r="Q4188"/>
      <c r="R4188"/>
    </row>
    <row r="4189" spans="16:18">
      <c r="P4189"/>
      <c r="Q4189"/>
      <c r="R4189"/>
    </row>
    <row r="4190" spans="16:18">
      <c r="P4190"/>
      <c r="Q4190"/>
      <c r="R4190"/>
    </row>
    <row r="4191" spans="16:18">
      <c r="P4191"/>
      <c r="Q4191"/>
      <c r="R4191"/>
    </row>
    <row r="4192" spans="16:18">
      <c r="P4192"/>
      <c r="Q4192"/>
      <c r="R4192"/>
    </row>
    <row r="4193" spans="16:18">
      <c r="P4193"/>
      <c r="Q4193"/>
      <c r="R4193"/>
    </row>
    <row r="4194" spans="16:18">
      <c r="P4194"/>
      <c r="Q4194"/>
      <c r="R4194"/>
    </row>
    <row r="4195" spans="16:18">
      <c r="P4195"/>
      <c r="Q4195"/>
      <c r="R4195"/>
    </row>
    <row r="4196" spans="16:18">
      <c r="P4196"/>
      <c r="Q4196"/>
      <c r="R4196"/>
    </row>
    <row r="4197" spans="16:18">
      <c r="P4197"/>
      <c r="Q4197"/>
      <c r="R4197"/>
    </row>
    <row r="4198" spans="16:18">
      <c r="P4198"/>
      <c r="Q4198"/>
      <c r="R4198"/>
    </row>
    <row r="4199" spans="16:18">
      <c r="P4199"/>
      <c r="Q4199"/>
      <c r="R4199"/>
    </row>
    <row r="4200" spans="16:18">
      <c r="P4200"/>
      <c r="Q4200"/>
      <c r="R4200"/>
    </row>
    <row r="4201" spans="16:18">
      <c r="P4201"/>
      <c r="Q4201"/>
      <c r="R4201"/>
    </row>
    <row r="4202" spans="16:18">
      <c r="P4202"/>
      <c r="Q4202"/>
      <c r="R4202"/>
    </row>
    <row r="4203" spans="16:18">
      <c r="P4203"/>
      <c r="Q4203"/>
      <c r="R4203"/>
    </row>
    <row r="4204" spans="16:18">
      <c r="P4204"/>
      <c r="Q4204"/>
      <c r="R4204"/>
    </row>
    <row r="4205" spans="16:18">
      <c r="P4205"/>
      <c r="Q4205"/>
      <c r="R4205"/>
    </row>
    <row r="4206" spans="16:18">
      <c r="P4206"/>
      <c r="Q4206"/>
      <c r="R4206"/>
    </row>
    <row r="4207" spans="16:18">
      <c r="P4207"/>
      <c r="Q4207"/>
      <c r="R4207"/>
    </row>
    <row r="4208" spans="16:18">
      <c r="P4208"/>
      <c r="Q4208"/>
      <c r="R4208"/>
    </row>
    <row r="4209" spans="16:18">
      <c r="P4209"/>
      <c r="Q4209"/>
      <c r="R4209"/>
    </row>
    <row r="4210" spans="16:18">
      <c r="P4210"/>
      <c r="Q4210"/>
      <c r="R4210"/>
    </row>
    <row r="4211" spans="16:18">
      <c r="P4211"/>
      <c r="Q4211"/>
      <c r="R4211"/>
    </row>
    <row r="4212" spans="16:18">
      <c r="P4212"/>
      <c r="Q4212"/>
      <c r="R4212"/>
    </row>
    <row r="4213" spans="16:18">
      <c r="P4213"/>
      <c r="Q4213"/>
      <c r="R4213"/>
    </row>
    <row r="4214" spans="16:18">
      <c r="P4214"/>
      <c r="Q4214"/>
      <c r="R4214"/>
    </row>
    <row r="4215" spans="16:18">
      <c r="P4215"/>
      <c r="Q4215"/>
      <c r="R4215"/>
    </row>
    <row r="4216" spans="16:18">
      <c r="P4216"/>
      <c r="Q4216"/>
      <c r="R4216"/>
    </row>
    <row r="4217" spans="16:18">
      <c r="P4217"/>
      <c r="Q4217"/>
      <c r="R4217"/>
    </row>
    <row r="4218" spans="16:18">
      <c r="P4218"/>
      <c r="Q4218"/>
      <c r="R4218"/>
    </row>
    <row r="4219" spans="16:18">
      <c r="P4219"/>
      <c r="Q4219"/>
      <c r="R4219"/>
    </row>
    <row r="4220" spans="16:18">
      <c r="P4220"/>
      <c r="Q4220"/>
      <c r="R4220"/>
    </row>
    <row r="4221" spans="16:18">
      <c r="P4221"/>
      <c r="Q4221"/>
      <c r="R4221"/>
    </row>
    <row r="4222" spans="16:18">
      <c r="P4222"/>
      <c r="Q4222"/>
      <c r="R4222"/>
    </row>
    <row r="4223" spans="16:18">
      <c r="P4223"/>
      <c r="Q4223"/>
      <c r="R4223"/>
    </row>
    <row r="4224" spans="16:18">
      <c r="P4224"/>
      <c r="Q4224"/>
      <c r="R4224"/>
    </row>
    <row r="4225" spans="16:18">
      <c r="P4225"/>
      <c r="Q4225"/>
      <c r="R4225"/>
    </row>
    <row r="4226" spans="16:18">
      <c r="P4226"/>
      <c r="Q4226"/>
      <c r="R4226"/>
    </row>
    <row r="4227" spans="16:18">
      <c r="P4227"/>
      <c r="Q4227"/>
      <c r="R4227"/>
    </row>
    <row r="4228" spans="16:18">
      <c r="P4228"/>
      <c r="Q4228"/>
      <c r="R4228"/>
    </row>
    <row r="4229" spans="16:18">
      <c r="P4229"/>
      <c r="Q4229"/>
      <c r="R4229"/>
    </row>
    <row r="4230" spans="16:18">
      <c r="P4230"/>
      <c r="Q4230"/>
      <c r="R4230"/>
    </row>
    <row r="4231" spans="16:18">
      <c r="P4231"/>
      <c r="Q4231"/>
      <c r="R4231"/>
    </row>
    <row r="4232" spans="16:18">
      <c r="P4232"/>
      <c r="Q4232"/>
      <c r="R4232"/>
    </row>
    <row r="4233" spans="16:18">
      <c r="P4233"/>
      <c r="Q4233"/>
      <c r="R4233"/>
    </row>
    <row r="4234" spans="16:18">
      <c r="P4234"/>
      <c r="Q4234"/>
      <c r="R4234"/>
    </row>
    <row r="4235" spans="16:18">
      <c r="P4235"/>
      <c r="Q4235"/>
      <c r="R4235"/>
    </row>
    <row r="4236" spans="16:18">
      <c r="P4236"/>
      <c r="Q4236"/>
      <c r="R4236"/>
    </row>
    <row r="4237" spans="16:18">
      <c r="P4237"/>
      <c r="Q4237"/>
      <c r="R4237"/>
    </row>
    <row r="4238" spans="16:18">
      <c r="P4238"/>
      <c r="Q4238"/>
      <c r="R4238"/>
    </row>
    <row r="4239" spans="16:18">
      <c r="P4239"/>
      <c r="Q4239"/>
      <c r="R4239"/>
    </row>
    <row r="4240" spans="16:18">
      <c r="P4240"/>
      <c r="Q4240"/>
      <c r="R4240"/>
    </row>
    <row r="4241" spans="16:18">
      <c r="P4241"/>
      <c r="Q4241"/>
      <c r="R4241"/>
    </row>
    <row r="4242" spans="16:18">
      <c r="P4242"/>
      <c r="Q4242"/>
      <c r="R4242"/>
    </row>
    <row r="4243" spans="16:18">
      <c r="P4243"/>
      <c r="Q4243"/>
      <c r="R4243"/>
    </row>
    <row r="4244" spans="16:18">
      <c r="P4244"/>
      <c r="Q4244"/>
      <c r="R4244"/>
    </row>
    <row r="4245" spans="16:18">
      <c r="P4245"/>
      <c r="Q4245"/>
      <c r="R4245"/>
    </row>
    <row r="4246" spans="16:18">
      <c r="P4246"/>
      <c r="Q4246"/>
      <c r="R4246"/>
    </row>
    <row r="4247" spans="16:18">
      <c r="P4247"/>
      <c r="Q4247"/>
      <c r="R4247"/>
    </row>
    <row r="4248" spans="16:18">
      <c r="P4248"/>
      <c r="Q4248"/>
      <c r="R4248"/>
    </row>
    <row r="4249" spans="16:18">
      <c r="P4249"/>
      <c r="Q4249"/>
      <c r="R4249"/>
    </row>
    <row r="4250" spans="16:18">
      <c r="P4250"/>
      <c r="Q4250"/>
      <c r="R4250"/>
    </row>
    <row r="4251" spans="16:18">
      <c r="P4251"/>
      <c r="Q4251"/>
      <c r="R4251"/>
    </row>
    <row r="4252" spans="16:18">
      <c r="P4252"/>
      <c r="Q4252"/>
      <c r="R4252"/>
    </row>
    <row r="4253" spans="16:18">
      <c r="P4253"/>
      <c r="Q4253"/>
      <c r="R4253"/>
    </row>
    <row r="4254" spans="16:18">
      <c r="P4254"/>
      <c r="Q4254"/>
      <c r="R4254"/>
    </row>
    <row r="4255" spans="16:18">
      <c r="P4255"/>
      <c r="Q4255"/>
      <c r="R4255"/>
    </row>
    <row r="4256" spans="16:18">
      <c r="P4256"/>
      <c r="Q4256"/>
      <c r="R4256"/>
    </row>
    <row r="4257" spans="16:18">
      <c r="P4257"/>
      <c r="Q4257"/>
      <c r="R4257"/>
    </row>
    <row r="4258" spans="16:18">
      <c r="P4258"/>
      <c r="Q4258"/>
      <c r="R4258"/>
    </row>
    <row r="4259" spans="16:18">
      <c r="P4259"/>
      <c r="Q4259"/>
      <c r="R4259"/>
    </row>
    <row r="4260" spans="16:18">
      <c r="P4260"/>
      <c r="Q4260"/>
      <c r="R4260"/>
    </row>
    <row r="4261" spans="16:18">
      <c r="P4261"/>
      <c r="Q4261"/>
      <c r="R4261"/>
    </row>
    <row r="4262" spans="16:18">
      <c r="P4262"/>
      <c r="Q4262"/>
      <c r="R4262"/>
    </row>
    <row r="4263" spans="16:18">
      <c r="P4263"/>
      <c r="Q4263"/>
      <c r="R4263"/>
    </row>
    <row r="4264" spans="16:18">
      <c r="P4264"/>
      <c r="Q4264"/>
      <c r="R4264"/>
    </row>
    <row r="4265" spans="16:18">
      <c r="P4265"/>
      <c r="Q4265"/>
      <c r="R4265"/>
    </row>
    <row r="4266" spans="16:18">
      <c r="P4266"/>
      <c r="Q4266"/>
      <c r="R4266"/>
    </row>
    <row r="4267" spans="16:18">
      <c r="P4267"/>
      <c r="Q4267"/>
      <c r="R4267"/>
    </row>
    <row r="4268" spans="16:18">
      <c r="P4268"/>
      <c r="Q4268"/>
      <c r="R4268"/>
    </row>
    <row r="4269" spans="16:18">
      <c r="P4269"/>
      <c r="Q4269"/>
      <c r="R4269"/>
    </row>
    <row r="4270" spans="16:18">
      <c r="P4270"/>
      <c r="Q4270"/>
      <c r="R4270"/>
    </row>
    <row r="4271" spans="16:18">
      <c r="P4271"/>
      <c r="Q4271"/>
      <c r="R4271"/>
    </row>
    <row r="4272" spans="16:18">
      <c r="P4272"/>
      <c r="Q4272"/>
      <c r="R4272"/>
    </row>
    <row r="4273" spans="16:18">
      <c r="P4273"/>
      <c r="Q4273"/>
      <c r="R4273"/>
    </row>
    <row r="4274" spans="16:18">
      <c r="P4274"/>
      <c r="Q4274"/>
      <c r="R4274"/>
    </row>
    <row r="4275" spans="16:18">
      <c r="P4275"/>
      <c r="Q4275"/>
      <c r="R4275"/>
    </row>
    <row r="4276" spans="16:18">
      <c r="P4276"/>
      <c r="Q4276"/>
      <c r="R4276"/>
    </row>
    <row r="4277" spans="16:18">
      <c r="P4277"/>
      <c r="Q4277"/>
      <c r="R4277"/>
    </row>
    <row r="4278" spans="16:18">
      <c r="P4278"/>
      <c r="Q4278"/>
      <c r="R4278"/>
    </row>
    <row r="4279" spans="16:18">
      <c r="P4279"/>
      <c r="Q4279"/>
      <c r="R4279"/>
    </row>
    <row r="4280" spans="16:18">
      <c r="P4280"/>
      <c r="Q4280"/>
      <c r="R4280"/>
    </row>
    <row r="4281" spans="16:18">
      <c r="P4281"/>
      <c r="Q4281"/>
      <c r="R4281"/>
    </row>
    <row r="4282" spans="16:18">
      <c r="P4282"/>
      <c r="Q4282"/>
      <c r="R4282"/>
    </row>
    <row r="4283" spans="16:18">
      <c r="P4283"/>
      <c r="Q4283"/>
      <c r="R4283"/>
    </row>
    <row r="4284" spans="16:18">
      <c r="P4284"/>
      <c r="Q4284"/>
      <c r="R4284"/>
    </row>
    <row r="4285" spans="16:18">
      <c r="P4285"/>
      <c r="Q4285"/>
      <c r="R4285"/>
    </row>
    <row r="4286" spans="16:18">
      <c r="P4286"/>
      <c r="Q4286"/>
      <c r="R4286"/>
    </row>
    <row r="4287" spans="16:18">
      <c r="P4287"/>
      <c r="Q4287"/>
      <c r="R4287"/>
    </row>
    <row r="4288" spans="16:18">
      <c r="P4288"/>
      <c r="Q4288"/>
      <c r="R4288"/>
    </row>
    <row r="4289" spans="16:18">
      <c r="P4289"/>
      <c r="Q4289"/>
      <c r="R4289"/>
    </row>
    <row r="4290" spans="16:18">
      <c r="P4290"/>
      <c r="Q4290"/>
      <c r="R4290"/>
    </row>
    <row r="4291" spans="16:18">
      <c r="P4291"/>
      <c r="Q4291"/>
      <c r="R4291"/>
    </row>
    <row r="4292" spans="16:18">
      <c r="P4292"/>
      <c r="Q4292"/>
      <c r="R4292"/>
    </row>
    <row r="4293" spans="16:18">
      <c r="P4293"/>
      <c r="Q4293"/>
      <c r="R4293"/>
    </row>
    <row r="4294" spans="16:18">
      <c r="P4294"/>
      <c r="Q4294"/>
      <c r="R4294"/>
    </row>
    <row r="4295" spans="16:18">
      <c r="P4295"/>
      <c r="Q4295"/>
      <c r="R4295"/>
    </row>
    <row r="4296" spans="16:18">
      <c r="P4296"/>
      <c r="Q4296"/>
      <c r="R4296"/>
    </row>
    <row r="4297" spans="16:18">
      <c r="P4297"/>
      <c r="Q4297"/>
      <c r="R4297"/>
    </row>
    <row r="4298" spans="16:18">
      <c r="P4298"/>
      <c r="Q4298"/>
      <c r="R4298"/>
    </row>
    <row r="4299" spans="16:18">
      <c r="P4299"/>
      <c r="Q4299"/>
      <c r="R4299"/>
    </row>
    <row r="4300" spans="16:18">
      <c r="P4300"/>
      <c r="Q4300"/>
      <c r="R4300"/>
    </row>
    <row r="4301" spans="16:18">
      <c r="P4301"/>
      <c r="Q4301"/>
      <c r="R4301"/>
    </row>
    <row r="4302" spans="16:18">
      <c r="P4302"/>
      <c r="Q4302"/>
      <c r="R4302"/>
    </row>
    <row r="4303" spans="16:18">
      <c r="P4303"/>
      <c r="Q4303"/>
      <c r="R4303"/>
    </row>
    <row r="4304" spans="16:18">
      <c r="P4304"/>
      <c r="Q4304"/>
      <c r="R4304"/>
    </row>
    <row r="4305" spans="16:18">
      <c r="P4305"/>
      <c r="Q4305"/>
      <c r="R4305"/>
    </row>
    <row r="4306" spans="16:18">
      <c r="P4306"/>
      <c r="Q4306"/>
      <c r="R4306"/>
    </row>
    <row r="4307" spans="16:18">
      <c r="P4307"/>
      <c r="Q4307"/>
      <c r="R4307"/>
    </row>
    <row r="4308" spans="16:18">
      <c r="P4308"/>
      <c r="Q4308"/>
      <c r="R4308"/>
    </row>
    <row r="4309" spans="16:18">
      <c r="P4309"/>
      <c r="Q4309"/>
      <c r="R4309"/>
    </row>
    <row r="4310" spans="16:18">
      <c r="P4310"/>
      <c r="Q4310"/>
      <c r="R4310"/>
    </row>
    <row r="4311" spans="16:18">
      <c r="P4311"/>
      <c r="Q4311"/>
      <c r="R4311"/>
    </row>
    <row r="4312" spans="16:18">
      <c r="P4312"/>
      <c r="Q4312"/>
      <c r="R4312"/>
    </row>
    <row r="4313" spans="16:18">
      <c r="P4313"/>
      <c r="Q4313"/>
      <c r="R4313"/>
    </row>
    <row r="4314" spans="16:18">
      <c r="P4314"/>
      <c r="Q4314"/>
      <c r="R4314"/>
    </row>
    <row r="4315" spans="16:18">
      <c r="P4315"/>
      <c r="Q4315"/>
      <c r="R4315"/>
    </row>
    <row r="4316" spans="16:18">
      <c r="P4316"/>
      <c r="Q4316"/>
      <c r="R4316"/>
    </row>
    <row r="4317" spans="16:18">
      <c r="P4317"/>
      <c r="Q4317"/>
      <c r="R4317"/>
    </row>
    <row r="4318" spans="16:18">
      <c r="P4318"/>
      <c r="Q4318"/>
      <c r="R4318"/>
    </row>
    <row r="4319" spans="16:18">
      <c r="P4319"/>
      <c r="Q4319"/>
      <c r="R4319"/>
    </row>
    <row r="4320" spans="16:18">
      <c r="P4320"/>
      <c r="Q4320"/>
      <c r="R4320"/>
    </row>
    <row r="4321" spans="16:18">
      <c r="P4321"/>
      <c r="Q4321"/>
      <c r="R4321"/>
    </row>
    <row r="4322" spans="16:18">
      <c r="P4322"/>
      <c r="Q4322"/>
      <c r="R4322"/>
    </row>
    <row r="4323" spans="16:18">
      <c r="P4323"/>
      <c r="Q4323"/>
      <c r="R4323"/>
    </row>
    <row r="4324" spans="16:18">
      <c r="P4324"/>
      <c r="Q4324"/>
      <c r="R4324"/>
    </row>
    <row r="4325" spans="16:18">
      <c r="P4325"/>
      <c r="Q4325"/>
      <c r="R4325"/>
    </row>
    <row r="4326" spans="16:18">
      <c r="P4326"/>
      <c r="Q4326"/>
      <c r="R4326"/>
    </row>
    <row r="4327" spans="16:18">
      <c r="P4327"/>
      <c r="Q4327"/>
      <c r="R4327"/>
    </row>
    <row r="4328" spans="16:18">
      <c r="P4328"/>
      <c r="Q4328"/>
      <c r="R4328"/>
    </row>
    <row r="4329" spans="16:18">
      <c r="P4329"/>
      <c r="Q4329"/>
      <c r="R4329"/>
    </row>
    <row r="4330" spans="16:18">
      <c r="P4330"/>
      <c r="Q4330"/>
      <c r="R4330"/>
    </row>
    <row r="4331" spans="16:18">
      <c r="P4331"/>
      <c r="Q4331"/>
      <c r="R4331"/>
    </row>
    <row r="4332" spans="16:18">
      <c r="P4332"/>
      <c r="Q4332"/>
      <c r="R4332"/>
    </row>
    <row r="4333" spans="16:18">
      <c r="P4333"/>
      <c r="Q4333"/>
      <c r="R4333"/>
    </row>
    <row r="4334" spans="16:18">
      <c r="P4334"/>
      <c r="Q4334"/>
      <c r="R4334"/>
    </row>
    <row r="4335" spans="16:18">
      <c r="P4335"/>
      <c r="Q4335"/>
      <c r="R4335"/>
    </row>
    <row r="4336" spans="16:18">
      <c r="P4336"/>
      <c r="Q4336"/>
      <c r="R4336"/>
    </row>
    <row r="4337" spans="16:18">
      <c r="P4337"/>
      <c r="Q4337"/>
      <c r="R4337"/>
    </row>
    <row r="4338" spans="16:18">
      <c r="P4338"/>
      <c r="Q4338"/>
      <c r="R4338"/>
    </row>
    <row r="4339" spans="16:18">
      <c r="P4339"/>
      <c r="Q4339"/>
      <c r="R4339"/>
    </row>
    <row r="4340" spans="16:18">
      <c r="P4340"/>
      <c r="Q4340"/>
      <c r="R4340"/>
    </row>
    <row r="4341" spans="16:18">
      <c r="P4341"/>
      <c r="Q4341"/>
      <c r="R4341"/>
    </row>
    <row r="4342" spans="16:18">
      <c r="P4342"/>
      <c r="Q4342"/>
      <c r="R4342"/>
    </row>
    <row r="4343" spans="16:18">
      <c r="P4343"/>
      <c r="Q4343"/>
      <c r="R4343"/>
    </row>
    <row r="4344" spans="16:18">
      <c r="P4344"/>
      <c r="Q4344"/>
      <c r="R4344"/>
    </row>
    <row r="4345" spans="16:18">
      <c r="P4345"/>
      <c r="Q4345"/>
      <c r="R4345"/>
    </row>
    <row r="4346" spans="16:18">
      <c r="P4346"/>
      <c r="Q4346"/>
      <c r="R4346"/>
    </row>
    <row r="4347" spans="16:18">
      <c r="P4347"/>
      <c r="Q4347"/>
      <c r="R4347"/>
    </row>
    <row r="4348" spans="16:18">
      <c r="P4348"/>
      <c r="Q4348"/>
      <c r="R4348"/>
    </row>
    <row r="4349" spans="16:18">
      <c r="P4349"/>
      <c r="Q4349"/>
      <c r="R4349"/>
    </row>
    <row r="4350" spans="16:18">
      <c r="P4350"/>
      <c r="Q4350"/>
      <c r="R4350"/>
    </row>
    <row r="4351" spans="16:18">
      <c r="P4351"/>
      <c r="Q4351"/>
      <c r="R4351"/>
    </row>
    <row r="4352" spans="16:18">
      <c r="P4352"/>
      <c r="Q4352"/>
      <c r="R4352"/>
    </row>
    <row r="4353" spans="16:18">
      <c r="P4353"/>
      <c r="Q4353"/>
      <c r="R4353"/>
    </row>
    <row r="4354" spans="16:18">
      <c r="P4354"/>
      <c r="Q4354"/>
      <c r="R4354"/>
    </row>
    <row r="4355" spans="16:18">
      <c r="P4355"/>
      <c r="Q4355"/>
      <c r="R4355"/>
    </row>
    <row r="4356" spans="16:18">
      <c r="P4356"/>
      <c r="Q4356"/>
      <c r="R4356"/>
    </row>
    <row r="4357" spans="16:18">
      <c r="P4357"/>
      <c r="Q4357"/>
      <c r="R4357"/>
    </row>
    <row r="4358" spans="16:18">
      <c r="P4358"/>
      <c r="Q4358"/>
      <c r="R4358"/>
    </row>
    <row r="4359" spans="16:18">
      <c r="P4359"/>
      <c r="Q4359"/>
      <c r="R4359"/>
    </row>
    <row r="4360" spans="16:18">
      <c r="P4360"/>
      <c r="Q4360"/>
      <c r="R4360"/>
    </row>
    <row r="4361" spans="16:18">
      <c r="P4361"/>
      <c r="Q4361"/>
      <c r="R4361"/>
    </row>
    <row r="4362" spans="16:18">
      <c r="P4362"/>
      <c r="Q4362"/>
      <c r="R4362"/>
    </row>
    <row r="4363" spans="16:18">
      <c r="P4363"/>
      <c r="Q4363"/>
      <c r="R4363"/>
    </row>
    <row r="4364" spans="16:18">
      <c r="P4364"/>
      <c r="Q4364"/>
      <c r="R4364"/>
    </row>
    <row r="4365" spans="16:18">
      <c r="P4365"/>
      <c r="Q4365"/>
      <c r="R4365"/>
    </row>
    <row r="4366" spans="16:18">
      <c r="P4366"/>
      <c r="Q4366"/>
      <c r="R4366"/>
    </row>
    <row r="4367" spans="16:18">
      <c r="P4367"/>
      <c r="Q4367"/>
      <c r="R4367"/>
    </row>
    <row r="4368" spans="16:18">
      <c r="P4368"/>
      <c r="Q4368"/>
      <c r="R4368"/>
    </row>
    <row r="4369" spans="16:18">
      <c r="P4369"/>
      <c r="Q4369"/>
      <c r="R4369"/>
    </row>
    <row r="4370" spans="16:18">
      <c r="P4370"/>
      <c r="Q4370"/>
      <c r="R4370"/>
    </row>
    <row r="4371" spans="16:18">
      <c r="P4371"/>
      <c r="Q4371"/>
      <c r="R4371"/>
    </row>
    <row r="4372" spans="16:18">
      <c r="P4372"/>
      <c r="Q4372"/>
      <c r="R4372"/>
    </row>
    <row r="4373" spans="16:18">
      <c r="P4373"/>
      <c r="Q4373"/>
      <c r="R4373"/>
    </row>
    <row r="4374" spans="16:18">
      <c r="P4374"/>
      <c r="Q4374"/>
      <c r="R4374"/>
    </row>
    <row r="4375" spans="16:18">
      <c r="P4375"/>
      <c r="Q4375"/>
      <c r="R4375"/>
    </row>
    <row r="4376" spans="16:18">
      <c r="P4376"/>
      <c r="Q4376"/>
      <c r="R4376"/>
    </row>
    <row r="4377" spans="16:18">
      <c r="P4377"/>
      <c r="Q4377"/>
      <c r="R4377"/>
    </row>
    <row r="4378" spans="16:18">
      <c r="P4378"/>
      <c r="Q4378"/>
      <c r="R4378"/>
    </row>
    <row r="4379" spans="16:18">
      <c r="P4379"/>
      <c r="Q4379"/>
      <c r="R4379"/>
    </row>
    <row r="4380" spans="16:18">
      <c r="P4380"/>
      <c r="Q4380"/>
      <c r="R4380"/>
    </row>
    <row r="4381" spans="16:18">
      <c r="P4381"/>
      <c r="Q4381"/>
      <c r="R4381"/>
    </row>
    <row r="4382" spans="16:18">
      <c r="P4382"/>
      <c r="Q4382"/>
      <c r="R4382"/>
    </row>
    <row r="4383" spans="16:18">
      <c r="P4383"/>
      <c r="Q4383"/>
      <c r="R4383"/>
    </row>
    <row r="4384" spans="16:18">
      <c r="P4384"/>
      <c r="Q4384"/>
      <c r="R4384"/>
    </row>
    <row r="4385" spans="16:18">
      <c r="P4385"/>
      <c r="Q4385"/>
      <c r="R4385"/>
    </row>
    <row r="4386" spans="16:18">
      <c r="P4386"/>
      <c r="Q4386"/>
      <c r="R4386"/>
    </row>
    <row r="4387" spans="16:18">
      <c r="P4387"/>
      <c r="Q4387"/>
      <c r="R4387"/>
    </row>
    <row r="4388" spans="16:18">
      <c r="P4388"/>
      <c r="Q4388"/>
      <c r="R4388"/>
    </row>
    <row r="4389" spans="16:18">
      <c r="P4389"/>
      <c r="Q4389"/>
      <c r="R4389"/>
    </row>
    <row r="4390" spans="16:18">
      <c r="P4390"/>
      <c r="Q4390"/>
      <c r="R4390"/>
    </row>
    <row r="4391" spans="16:18">
      <c r="P4391"/>
      <c r="Q4391"/>
      <c r="R4391"/>
    </row>
    <row r="4392" spans="16:18">
      <c r="P4392"/>
      <c r="Q4392"/>
      <c r="R4392"/>
    </row>
    <row r="4393" spans="16:18">
      <c r="P4393"/>
      <c r="Q4393"/>
      <c r="R4393"/>
    </row>
    <row r="4394" spans="16:18">
      <c r="P4394"/>
      <c r="Q4394"/>
      <c r="R4394"/>
    </row>
    <row r="4395" spans="16:18">
      <c r="P4395"/>
      <c r="Q4395"/>
      <c r="R4395"/>
    </row>
    <row r="4396" spans="16:18">
      <c r="P4396"/>
      <c r="Q4396"/>
      <c r="R4396"/>
    </row>
    <row r="4397" spans="16:18">
      <c r="P4397"/>
      <c r="Q4397"/>
      <c r="R4397"/>
    </row>
    <row r="4398" spans="16:18">
      <c r="P4398"/>
      <c r="Q4398"/>
      <c r="R4398"/>
    </row>
    <row r="4399" spans="16:18">
      <c r="P4399"/>
      <c r="Q4399"/>
      <c r="R4399"/>
    </row>
    <row r="4400" spans="16:18">
      <c r="P4400"/>
      <c r="Q4400"/>
      <c r="R4400"/>
    </row>
    <row r="4401" spans="16:18">
      <c r="P4401"/>
      <c r="Q4401"/>
      <c r="R4401"/>
    </row>
    <row r="4402" spans="16:18">
      <c r="P4402"/>
      <c r="Q4402"/>
      <c r="R4402"/>
    </row>
    <row r="4403" spans="16:18">
      <c r="P4403"/>
      <c r="Q4403"/>
      <c r="R4403"/>
    </row>
    <row r="4404" spans="16:18">
      <c r="P4404"/>
      <c r="Q4404"/>
      <c r="R4404"/>
    </row>
    <row r="4405" spans="16:18">
      <c r="P4405"/>
      <c r="Q4405"/>
      <c r="R4405"/>
    </row>
    <row r="4406" spans="16:18">
      <c r="P4406"/>
      <c r="Q4406"/>
      <c r="R4406"/>
    </row>
    <row r="4407" spans="16:18">
      <c r="P4407"/>
      <c r="Q4407"/>
      <c r="R4407"/>
    </row>
    <row r="4408" spans="16:18">
      <c r="P4408"/>
      <c r="Q4408"/>
      <c r="R4408"/>
    </row>
    <row r="4409" spans="16:18">
      <c r="P4409"/>
      <c r="Q4409"/>
      <c r="R4409"/>
    </row>
    <row r="4410" spans="16:18">
      <c r="P4410"/>
      <c r="Q4410"/>
      <c r="R4410"/>
    </row>
    <row r="4411" spans="16:18">
      <c r="P4411"/>
      <c r="Q4411"/>
      <c r="R4411"/>
    </row>
    <row r="4412" spans="16:18">
      <c r="P4412"/>
      <c r="Q4412"/>
      <c r="R4412"/>
    </row>
    <row r="4413" spans="16:18">
      <c r="P4413"/>
      <c r="Q4413"/>
      <c r="R4413"/>
    </row>
    <row r="4414" spans="16:18">
      <c r="P4414"/>
      <c r="Q4414"/>
      <c r="R4414"/>
    </row>
    <row r="4415" spans="16:18">
      <c r="P4415"/>
      <c r="Q4415"/>
      <c r="R4415"/>
    </row>
    <row r="4416" spans="16:18">
      <c r="P4416"/>
      <c r="Q4416"/>
      <c r="R4416"/>
    </row>
    <row r="4417" spans="16:18">
      <c r="P4417"/>
      <c r="Q4417"/>
      <c r="R4417"/>
    </row>
    <row r="4418" spans="16:18">
      <c r="P4418"/>
      <c r="Q4418"/>
      <c r="R4418"/>
    </row>
    <row r="4419" spans="16:18">
      <c r="P4419"/>
      <c r="Q4419"/>
      <c r="R4419"/>
    </row>
    <row r="4420" spans="16:18">
      <c r="P4420"/>
      <c r="Q4420"/>
      <c r="R4420"/>
    </row>
    <row r="4421" spans="16:18">
      <c r="P4421"/>
      <c r="Q4421"/>
      <c r="R4421"/>
    </row>
    <row r="4422" spans="16:18">
      <c r="P4422"/>
      <c r="Q4422"/>
      <c r="R4422"/>
    </row>
    <row r="4423" spans="16:18">
      <c r="P4423"/>
      <c r="Q4423"/>
      <c r="R4423"/>
    </row>
    <row r="4424" spans="16:18">
      <c r="P4424"/>
      <c r="Q4424"/>
      <c r="R4424"/>
    </row>
    <row r="4425" spans="16:18">
      <c r="P4425"/>
      <c r="Q4425"/>
      <c r="R4425"/>
    </row>
    <row r="4426" spans="16:18">
      <c r="P4426"/>
      <c r="Q4426"/>
      <c r="R4426"/>
    </row>
    <row r="4427" spans="16:18">
      <c r="P4427"/>
      <c r="Q4427"/>
      <c r="R4427"/>
    </row>
    <row r="4428" spans="16:18">
      <c r="P4428"/>
      <c r="Q4428"/>
      <c r="R4428"/>
    </row>
    <row r="4429" spans="16:18">
      <c r="P4429"/>
      <c r="Q4429"/>
      <c r="R4429"/>
    </row>
    <row r="4430" spans="16:18">
      <c r="P4430"/>
      <c r="Q4430"/>
      <c r="R4430"/>
    </row>
    <row r="4431" spans="16:18">
      <c r="P4431"/>
      <c r="Q4431"/>
      <c r="R4431"/>
    </row>
    <row r="4432" spans="16:18">
      <c r="P4432"/>
      <c r="Q4432"/>
      <c r="R4432"/>
    </row>
    <row r="4433" spans="16:18">
      <c r="P4433"/>
      <c r="Q4433"/>
      <c r="R4433"/>
    </row>
    <row r="4434" spans="16:18">
      <c r="P4434"/>
      <c r="Q4434"/>
      <c r="R4434"/>
    </row>
    <row r="4435" spans="16:18">
      <c r="P4435"/>
      <c r="Q4435"/>
      <c r="R4435"/>
    </row>
    <row r="4436" spans="16:18">
      <c r="P4436"/>
      <c r="Q4436"/>
      <c r="R4436"/>
    </row>
    <row r="4437" spans="16:18">
      <c r="P4437"/>
      <c r="Q4437"/>
      <c r="R4437"/>
    </row>
    <row r="4438" spans="16:18">
      <c r="P4438"/>
      <c r="Q4438"/>
      <c r="R4438"/>
    </row>
    <row r="4439" spans="16:18">
      <c r="P4439"/>
      <c r="Q4439"/>
      <c r="R4439"/>
    </row>
    <row r="4440" spans="16:18">
      <c r="P4440"/>
      <c r="Q4440"/>
      <c r="R4440"/>
    </row>
    <row r="4441" spans="16:18">
      <c r="P4441"/>
      <c r="Q4441"/>
      <c r="R4441"/>
    </row>
    <row r="4442" spans="16:18">
      <c r="P4442"/>
      <c r="Q4442"/>
      <c r="R4442"/>
    </row>
    <row r="4443" spans="16:18">
      <c r="P4443"/>
      <c r="Q4443"/>
      <c r="R4443"/>
    </row>
    <row r="4444" spans="16:18">
      <c r="P4444"/>
      <c r="Q4444"/>
      <c r="R4444"/>
    </row>
    <row r="4445" spans="16:18">
      <c r="P4445"/>
      <c r="Q4445"/>
      <c r="R4445"/>
    </row>
    <row r="4446" spans="16:18">
      <c r="P4446"/>
      <c r="Q4446"/>
      <c r="R4446"/>
    </row>
    <row r="4447" spans="16:18">
      <c r="P4447"/>
      <c r="Q4447"/>
      <c r="R4447"/>
    </row>
    <row r="4448" spans="16:18">
      <c r="P4448"/>
      <c r="Q4448"/>
      <c r="R4448"/>
    </row>
    <row r="4449" spans="16:18">
      <c r="P4449"/>
      <c r="Q4449"/>
      <c r="R4449"/>
    </row>
    <row r="4450" spans="16:18">
      <c r="P4450"/>
      <c r="Q4450"/>
      <c r="R4450"/>
    </row>
    <row r="4451" spans="16:18">
      <c r="P4451"/>
      <c r="Q4451"/>
      <c r="R4451"/>
    </row>
    <row r="4452" spans="16:18">
      <c r="P4452"/>
      <c r="Q4452"/>
      <c r="R4452"/>
    </row>
    <row r="4453" spans="16:18">
      <c r="P4453"/>
      <c r="Q4453"/>
      <c r="R4453"/>
    </row>
    <row r="4454" spans="16:18">
      <c r="P4454"/>
      <c r="Q4454"/>
      <c r="R4454"/>
    </row>
    <row r="4455" spans="16:18">
      <c r="P4455"/>
      <c r="Q4455"/>
      <c r="R4455"/>
    </row>
    <row r="4456" spans="16:18">
      <c r="P4456"/>
      <c r="Q4456"/>
      <c r="R4456"/>
    </row>
    <row r="4457" spans="16:18">
      <c r="P4457"/>
      <c r="Q4457"/>
      <c r="R4457"/>
    </row>
    <row r="4458" spans="16:18">
      <c r="P4458"/>
      <c r="Q4458"/>
      <c r="R4458"/>
    </row>
    <row r="4459" spans="16:18">
      <c r="P4459"/>
      <c r="Q4459"/>
      <c r="R4459"/>
    </row>
    <row r="4460" spans="16:18">
      <c r="P4460"/>
      <c r="Q4460"/>
      <c r="R4460"/>
    </row>
    <row r="4461" spans="16:18">
      <c r="P4461"/>
      <c r="Q4461"/>
      <c r="R4461"/>
    </row>
    <row r="4462" spans="16:18">
      <c r="P4462"/>
      <c r="Q4462"/>
      <c r="R4462"/>
    </row>
    <row r="4463" spans="16:18">
      <c r="P4463"/>
      <c r="Q4463"/>
      <c r="R4463"/>
    </row>
    <row r="4464" spans="16:18">
      <c r="P4464"/>
      <c r="Q4464"/>
      <c r="R4464"/>
    </row>
    <row r="4465" spans="16:18">
      <c r="P4465"/>
      <c r="Q4465"/>
      <c r="R4465"/>
    </row>
    <row r="4466" spans="16:18">
      <c r="P4466"/>
      <c r="Q4466"/>
      <c r="R4466"/>
    </row>
    <row r="4467" spans="16:18">
      <c r="P4467"/>
      <c r="Q4467"/>
      <c r="R4467"/>
    </row>
    <row r="4468" spans="16:18">
      <c r="P4468"/>
      <c r="Q4468"/>
      <c r="R4468"/>
    </row>
    <row r="4469" spans="16:18">
      <c r="P4469"/>
      <c r="Q4469"/>
      <c r="R4469"/>
    </row>
    <row r="4470" spans="16:18">
      <c r="P4470"/>
      <c r="Q4470"/>
      <c r="R4470"/>
    </row>
    <row r="4471" spans="16:18">
      <c r="P4471"/>
      <c r="Q4471"/>
      <c r="R4471"/>
    </row>
    <row r="4472" spans="16:18">
      <c r="P4472"/>
      <c r="Q4472"/>
      <c r="R4472"/>
    </row>
    <row r="4473" spans="16:18">
      <c r="P4473"/>
      <c r="Q4473"/>
      <c r="R4473"/>
    </row>
    <row r="4474" spans="16:18">
      <c r="P4474"/>
      <c r="Q4474"/>
      <c r="R4474"/>
    </row>
    <row r="4475" spans="16:18">
      <c r="P4475"/>
      <c r="Q4475"/>
      <c r="R4475"/>
    </row>
    <row r="4476" spans="16:18">
      <c r="P4476"/>
      <c r="Q4476"/>
      <c r="R4476"/>
    </row>
    <row r="4477" spans="16:18">
      <c r="P4477"/>
      <c r="Q4477"/>
      <c r="R4477"/>
    </row>
    <row r="4478" spans="16:18">
      <c r="P4478"/>
      <c r="Q4478"/>
      <c r="R4478"/>
    </row>
    <row r="4479" spans="16:18">
      <c r="P4479"/>
      <c r="Q4479"/>
      <c r="R4479"/>
    </row>
    <row r="4480" spans="16:18">
      <c r="P4480"/>
      <c r="Q4480"/>
      <c r="R4480"/>
    </row>
    <row r="4481" spans="16:18">
      <c r="P4481"/>
      <c r="Q4481"/>
      <c r="R4481"/>
    </row>
    <row r="4482" spans="16:18">
      <c r="P4482"/>
      <c r="Q4482"/>
      <c r="R4482"/>
    </row>
    <row r="4483" spans="16:18">
      <c r="P4483"/>
      <c r="Q4483"/>
      <c r="R4483"/>
    </row>
    <row r="4484" spans="16:18">
      <c r="P4484"/>
      <c r="Q4484"/>
      <c r="R4484"/>
    </row>
    <row r="4485" spans="16:18">
      <c r="P4485"/>
      <c r="Q4485"/>
      <c r="R4485"/>
    </row>
    <row r="4486" spans="16:18">
      <c r="P4486"/>
      <c r="Q4486"/>
      <c r="R4486"/>
    </row>
    <row r="4487" spans="16:18">
      <c r="P4487"/>
      <c r="Q4487"/>
      <c r="R4487"/>
    </row>
    <row r="4488" spans="16:18">
      <c r="P4488"/>
      <c r="Q4488"/>
      <c r="R4488"/>
    </row>
    <row r="4489" spans="16:18">
      <c r="P4489"/>
      <c r="Q4489"/>
      <c r="R4489"/>
    </row>
    <row r="4490" spans="16:18">
      <c r="P4490"/>
      <c r="Q4490"/>
      <c r="R4490"/>
    </row>
    <row r="4491" spans="16:18">
      <c r="P4491"/>
      <c r="Q4491"/>
      <c r="R4491"/>
    </row>
    <row r="4492" spans="16:18">
      <c r="P4492"/>
      <c r="Q4492"/>
      <c r="R4492"/>
    </row>
    <row r="4493" spans="16:18">
      <c r="P4493"/>
      <c r="Q4493"/>
      <c r="R4493"/>
    </row>
    <row r="4494" spans="16:18">
      <c r="P4494"/>
      <c r="Q4494"/>
      <c r="R4494"/>
    </row>
    <row r="4495" spans="16:18">
      <c r="P4495"/>
      <c r="Q4495"/>
      <c r="R4495"/>
    </row>
    <row r="4496" spans="16:18">
      <c r="P4496"/>
      <c r="Q4496"/>
      <c r="R4496"/>
    </row>
    <row r="4497" spans="16:18">
      <c r="P4497"/>
      <c r="Q4497"/>
      <c r="R4497"/>
    </row>
    <row r="4498" spans="16:18">
      <c r="P4498"/>
      <c r="Q4498"/>
      <c r="R4498"/>
    </row>
    <row r="4499" spans="16:18">
      <c r="P4499"/>
      <c r="Q4499"/>
      <c r="R4499"/>
    </row>
    <row r="4500" spans="16:18">
      <c r="P4500"/>
      <c r="Q4500"/>
      <c r="R4500"/>
    </row>
    <row r="4501" spans="16:18">
      <c r="P4501"/>
      <c r="Q4501"/>
      <c r="R4501"/>
    </row>
    <row r="4502" spans="16:18">
      <c r="P4502"/>
      <c r="Q4502"/>
      <c r="R4502"/>
    </row>
    <row r="4503" spans="16:18">
      <c r="P4503"/>
      <c r="Q4503"/>
      <c r="R4503"/>
    </row>
    <row r="4504" spans="16:18">
      <c r="P4504"/>
      <c r="Q4504"/>
      <c r="R4504"/>
    </row>
    <row r="4505" spans="16:18">
      <c r="P4505"/>
      <c r="Q4505"/>
      <c r="R4505"/>
    </row>
    <row r="4506" spans="16:18">
      <c r="P4506"/>
      <c r="Q4506"/>
      <c r="R4506"/>
    </row>
    <row r="4507" spans="16:18">
      <c r="P4507"/>
      <c r="Q4507"/>
      <c r="R4507"/>
    </row>
    <row r="4508" spans="16:18">
      <c r="P4508"/>
      <c r="Q4508"/>
      <c r="R4508"/>
    </row>
    <row r="4509" spans="16:18">
      <c r="P4509"/>
      <c r="Q4509"/>
      <c r="R4509"/>
    </row>
    <row r="4510" spans="16:18">
      <c r="P4510"/>
      <c r="Q4510"/>
      <c r="R4510"/>
    </row>
    <row r="4511" spans="16:18">
      <c r="P4511"/>
      <c r="Q4511"/>
      <c r="R4511"/>
    </row>
    <row r="4512" spans="16:18">
      <c r="P4512"/>
      <c r="Q4512"/>
      <c r="R4512"/>
    </row>
    <row r="4513" spans="16:18">
      <c r="P4513"/>
      <c r="Q4513"/>
      <c r="R4513"/>
    </row>
    <row r="4514" spans="16:18">
      <c r="P4514"/>
      <c r="Q4514"/>
      <c r="R4514"/>
    </row>
    <row r="4515" spans="16:18">
      <c r="P4515"/>
      <c r="Q4515"/>
      <c r="R4515"/>
    </row>
    <row r="4516" spans="16:18">
      <c r="P4516"/>
      <c r="Q4516"/>
      <c r="R4516"/>
    </row>
    <row r="4517" spans="16:18">
      <c r="P4517"/>
      <c r="Q4517"/>
      <c r="R4517"/>
    </row>
    <row r="4518" spans="16:18">
      <c r="P4518"/>
      <c r="Q4518"/>
      <c r="R4518"/>
    </row>
    <row r="4519" spans="16:18">
      <c r="P4519"/>
      <c r="Q4519"/>
      <c r="R4519"/>
    </row>
    <row r="4520" spans="16:18">
      <c r="P4520"/>
      <c r="Q4520"/>
      <c r="R4520"/>
    </row>
    <row r="4521" spans="16:18">
      <c r="P4521"/>
      <c r="Q4521"/>
      <c r="R4521"/>
    </row>
    <row r="4522" spans="16:18">
      <c r="P4522"/>
      <c r="Q4522"/>
      <c r="R4522"/>
    </row>
    <row r="4523" spans="16:18">
      <c r="P4523"/>
      <c r="Q4523"/>
      <c r="R4523"/>
    </row>
    <row r="4524" spans="16:18">
      <c r="P4524"/>
      <c r="Q4524"/>
      <c r="R4524"/>
    </row>
    <row r="4525" spans="16:18">
      <c r="P4525"/>
      <c r="Q4525"/>
      <c r="R4525"/>
    </row>
    <row r="4526" spans="16:18">
      <c r="P4526"/>
      <c r="Q4526"/>
      <c r="R4526"/>
    </row>
    <row r="4527" spans="16:18">
      <c r="P4527"/>
      <c r="Q4527"/>
      <c r="R4527"/>
    </row>
    <row r="4528" spans="16:18">
      <c r="P4528"/>
      <c r="Q4528"/>
      <c r="R4528"/>
    </row>
    <row r="4529" spans="16:18">
      <c r="P4529"/>
      <c r="Q4529"/>
      <c r="R4529"/>
    </row>
    <row r="4530" spans="16:18">
      <c r="P4530"/>
      <c r="Q4530"/>
      <c r="R4530"/>
    </row>
    <row r="4531" spans="16:18">
      <c r="P4531"/>
      <c r="Q4531"/>
      <c r="R4531"/>
    </row>
    <row r="4532" spans="16:18">
      <c r="P4532"/>
      <c r="Q4532"/>
      <c r="R4532"/>
    </row>
    <row r="4533" spans="16:18">
      <c r="P4533"/>
      <c r="Q4533"/>
      <c r="R4533"/>
    </row>
    <row r="4534" spans="16:18">
      <c r="P4534"/>
      <c r="Q4534"/>
      <c r="R4534"/>
    </row>
    <row r="4535" spans="16:18">
      <c r="P4535"/>
      <c r="Q4535"/>
      <c r="R4535"/>
    </row>
    <row r="4536" spans="16:18">
      <c r="P4536"/>
      <c r="Q4536"/>
      <c r="R4536"/>
    </row>
    <row r="4537" spans="16:18">
      <c r="P4537"/>
      <c r="Q4537"/>
      <c r="R4537"/>
    </row>
    <row r="4538" spans="16:18">
      <c r="P4538"/>
      <c r="Q4538"/>
      <c r="R4538"/>
    </row>
    <row r="4539" spans="16:18">
      <c r="P4539"/>
      <c r="Q4539"/>
      <c r="R4539"/>
    </row>
    <row r="4540" spans="16:18">
      <c r="P4540"/>
      <c r="Q4540"/>
      <c r="R4540"/>
    </row>
    <row r="4541" spans="16:18">
      <c r="P4541"/>
      <c r="Q4541"/>
      <c r="R4541"/>
    </row>
    <row r="4542" spans="16:18">
      <c r="P4542"/>
      <c r="Q4542"/>
      <c r="R4542"/>
    </row>
    <row r="4543" spans="16:18">
      <c r="P4543"/>
      <c r="Q4543"/>
      <c r="R4543"/>
    </row>
    <row r="4544" spans="16:18">
      <c r="P4544"/>
      <c r="Q4544"/>
      <c r="R4544"/>
    </row>
    <row r="4545" spans="16:18">
      <c r="P4545"/>
      <c r="Q4545"/>
      <c r="R4545"/>
    </row>
    <row r="4546" spans="16:18">
      <c r="P4546"/>
      <c r="Q4546"/>
      <c r="R4546"/>
    </row>
    <row r="4547" spans="16:18">
      <c r="P4547"/>
      <c r="Q4547"/>
      <c r="R4547"/>
    </row>
    <row r="4548" spans="16:18">
      <c r="P4548"/>
      <c r="Q4548"/>
      <c r="R4548"/>
    </row>
    <row r="4549" spans="16:18">
      <c r="P4549"/>
      <c r="Q4549"/>
      <c r="R4549"/>
    </row>
    <row r="4550" spans="16:18">
      <c r="P4550"/>
      <c r="Q4550"/>
      <c r="R4550"/>
    </row>
    <row r="4551" spans="16:18">
      <c r="P4551"/>
      <c r="Q4551"/>
      <c r="R4551"/>
    </row>
    <row r="4552" spans="16:18">
      <c r="P4552"/>
      <c r="Q4552"/>
      <c r="R4552"/>
    </row>
    <row r="4553" spans="16:18">
      <c r="P4553"/>
      <c r="Q4553"/>
      <c r="R4553"/>
    </row>
    <row r="4554" spans="16:18">
      <c r="P4554"/>
      <c r="Q4554"/>
      <c r="R4554"/>
    </row>
    <row r="4555" spans="16:18">
      <c r="P4555"/>
      <c r="Q4555"/>
      <c r="R4555"/>
    </row>
    <row r="4556" spans="16:18">
      <c r="P4556"/>
      <c r="Q4556"/>
      <c r="R4556"/>
    </row>
    <row r="4557" spans="16:18">
      <c r="P4557"/>
      <c r="Q4557"/>
      <c r="R4557"/>
    </row>
    <row r="4558" spans="16:18">
      <c r="P4558"/>
      <c r="Q4558"/>
      <c r="R4558"/>
    </row>
    <row r="4559" spans="16:18">
      <c r="P4559"/>
      <c r="Q4559"/>
      <c r="R4559"/>
    </row>
    <row r="4560" spans="16:18">
      <c r="P4560"/>
      <c r="Q4560"/>
      <c r="R4560"/>
    </row>
    <row r="4561" spans="16:18">
      <c r="P4561"/>
      <c r="Q4561"/>
      <c r="R4561"/>
    </row>
    <row r="4562" spans="16:18">
      <c r="P4562"/>
      <c r="Q4562"/>
      <c r="R4562"/>
    </row>
    <row r="4563" spans="16:18">
      <c r="P4563"/>
      <c r="Q4563"/>
      <c r="R4563"/>
    </row>
    <row r="4564" spans="16:18">
      <c r="P4564"/>
      <c r="Q4564"/>
      <c r="R4564"/>
    </row>
    <row r="4565" spans="16:18">
      <c r="P4565"/>
      <c r="Q4565"/>
      <c r="R4565"/>
    </row>
    <row r="4566" spans="16:18">
      <c r="P4566"/>
      <c r="Q4566"/>
      <c r="R4566"/>
    </row>
    <row r="4567" spans="16:18">
      <c r="P4567"/>
      <c r="Q4567"/>
      <c r="R4567"/>
    </row>
    <row r="4568" spans="16:18">
      <c r="P4568"/>
      <c r="Q4568"/>
      <c r="R4568"/>
    </row>
    <row r="4569" spans="16:18">
      <c r="P4569"/>
      <c r="Q4569"/>
      <c r="R4569"/>
    </row>
    <row r="4570" spans="16:18">
      <c r="P4570"/>
      <c r="Q4570"/>
      <c r="R4570"/>
    </row>
    <row r="4571" spans="16:18">
      <c r="P4571"/>
      <c r="Q4571"/>
      <c r="R4571"/>
    </row>
    <row r="4572" spans="16:18">
      <c r="P4572"/>
      <c r="Q4572"/>
      <c r="R4572"/>
    </row>
    <row r="4573" spans="16:18">
      <c r="P4573"/>
      <c r="Q4573"/>
      <c r="R4573"/>
    </row>
    <row r="4574" spans="16:18">
      <c r="P4574"/>
      <c r="Q4574"/>
      <c r="R4574"/>
    </row>
    <row r="4575" spans="16:18">
      <c r="P4575"/>
      <c r="Q4575"/>
      <c r="R4575"/>
    </row>
    <row r="4576" spans="16:18">
      <c r="P4576"/>
      <c r="Q4576"/>
      <c r="R4576"/>
    </row>
    <row r="4577" spans="16:18">
      <c r="P4577"/>
      <c r="Q4577"/>
      <c r="R4577"/>
    </row>
    <row r="4578" spans="16:18">
      <c r="P4578"/>
      <c r="Q4578"/>
      <c r="R4578"/>
    </row>
    <row r="4579" spans="16:18">
      <c r="P4579"/>
      <c r="Q4579"/>
      <c r="R4579"/>
    </row>
    <row r="4580" spans="16:18">
      <c r="P4580"/>
      <c r="Q4580"/>
      <c r="R4580"/>
    </row>
    <row r="4581" spans="16:18">
      <c r="P4581"/>
      <c r="Q4581"/>
      <c r="R4581"/>
    </row>
    <row r="4582" spans="16:18">
      <c r="P4582"/>
      <c r="Q4582"/>
      <c r="R4582"/>
    </row>
    <row r="4583" spans="16:18">
      <c r="P4583"/>
      <c r="Q4583"/>
      <c r="R4583"/>
    </row>
    <row r="4584" spans="16:18">
      <c r="P4584"/>
      <c r="Q4584"/>
      <c r="R4584"/>
    </row>
    <row r="4585" spans="16:18">
      <c r="P4585"/>
      <c r="Q4585"/>
      <c r="R4585"/>
    </row>
    <row r="4586" spans="16:18">
      <c r="P4586"/>
      <c r="Q4586"/>
      <c r="R4586"/>
    </row>
    <row r="4587" spans="16:18">
      <c r="P4587"/>
      <c r="Q4587"/>
      <c r="R4587"/>
    </row>
    <row r="4588" spans="16:18">
      <c r="P4588"/>
      <c r="Q4588"/>
      <c r="R4588"/>
    </row>
    <row r="4589" spans="16:18">
      <c r="P4589"/>
      <c r="Q4589"/>
      <c r="R4589"/>
    </row>
    <row r="4590" spans="16:18">
      <c r="P4590"/>
      <c r="Q4590"/>
      <c r="R4590"/>
    </row>
    <row r="4591" spans="16:18">
      <c r="P4591"/>
      <c r="Q4591"/>
      <c r="R4591"/>
    </row>
    <row r="4592" spans="16:18">
      <c r="P4592"/>
      <c r="Q4592"/>
      <c r="R4592"/>
    </row>
    <row r="4593" spans="16:18">
      <c r="P4593"/>
      <c r="Q4593"/>
      <c r="R4593"/>
    </row>
    <row r="4594" spans="16:18">
      <c r="P4594"/>
      <c r="Q4594"/>
      <c r="R4594"/>
    </row>
    <row r="4595" spans="16:18">
      <c r="P4595"/>
      <c r="Q4595"/>
      <c r="R4595"/>
    </row>
    <row r="4596" spans="16:18">
      <c r="P4596"/>
      <c r="Q4596"/>
      <c r="R4596"/>
    </row>
    <row r="4597" spans="16:18">
      <c r="P4597"/>
      <c r="Q4597"/>
      <c r="R4597"/>
    </row>
    <row r="4598" spans="16:18">
      <c r="P4598"/>
      <c r="Q4598"/>
      <c r="R4598"/>
    </row>
    <row r="4599" spans="16:18">
      <c r="P4599"/>
      <c r="Q4599"/>
      <c r="R4599"/>
    </row>
    <row r="4600" spans="16:18">
      <c r="P4600"/>
      <c r="Q4600"/>
      <c r="R4600"/>
    </row>
    <row r="4601" spans="16:18">
      <c r="P4601"/>
      <c r="Q4601"/>
      <c r="R4601"/>
    </row>
    <row r="4602" spans="16:18">
      <c r="P4602"/>
      <c r="Q4602"/>
      <c r="R4602"/>
    </row>
    <row r="4603" spans="16:18">
      <c r="P4603"/>
      <c r="Q4603"/>
      <c r="R4603"/>
    </row>
    <row r="4604" spans="16:18">
      <c r="P4604"/>
      <c r="Q4604"/>
      <c r="R4604"/>
    </row>
    <row r="4605" spans="16:18">
      <c r="P4605"/>
      <c r="Q4605"/>
      <c r="R4605"/>
    </row>
    <row r="4606" spans="16:18">
      <c r="P4606"/>
      <c r="Q4606"/>
      <c r="R4606"/>
    </row>
    <row r="4607" spans="16:18">
      <c r="P4607"/>
      <c r="Q4607"/>
      <c r="R4607"/>
    </row>
    <row r="4608" spans="16:18">
      <c r="P4608"/>
      <c r="Q4608"/>
      <c r="R4608"/>
    </row>
    <row r="4609" spans="16:18">
      <c r="P4609"/>
      <c r="Q4609"/>
      <c r="R4609"/>
    </row>
    <row r="4610" spans="16:18">
      <c r="P4610"/>
      <c r="Q4610"/>
      <c r="R4610"/>
    </row>
    <row r="4611" spans="16:18">
      <c r="P4611"/>
      <c r="Q4611"/>
      <c r="R4611"/>
    </row>
    <row r="4612" spans="16:18">
      <c r="P4612"/>
      <c r="Q4612"/>
      <c r="R4612"/>
    </row>
    <row r="4613" spans="16:18">
      <c r="P4613"/>
      <c r="Q4613"/>
      <c r="R4613"/>
    </row>
    <row r="4614" spans="16:18">
      <c r="P4614"/>
      <c r="Q4614"/>
      <c r="R4614"/>
    </row>
    <row r="4615" spans="16:18">
      <c r="P4615"/>
      <c r="Q4615"/>
      <c r="R4615"/>
    </row>
    <row r="4616" spans="16:18">
      <c r="P4616"/>
      <c r="Q4616"/>
      <c r="R4616"/>
    </row>
    <row r="4617" spans="16:18">
      <c r="P4617"/>
      <c r="Q4617"/>
      <c r="R4617"/>
    </row>
    <row r="4618" spans="16:18">
      <c r="P4618"/>
      <c r="Q4618"/>
      <c r="R4618"/>
    </row>
    <row r="4619" spans="16:18">
      <c r="P4619"/>
      <c r="Q4619"/>
      <c r="R4619"/>
    </row>
    <row r="4620" spans="16:18">
      <c r="P4620"/>
      <c r="Q4620"/>
      <c r="R4620"/>
    </row>
    <row r="4621" spans="16:18">
      <c r="P4621"/>
      <c r="Q4621"/>
      <c r="R4621"/>
    </row>
    <row r="4622" spans="16:18">
      <c r="P4622"/>
      <c r="Q4622"/>
      <c r="R4622"/>
    </row>
    <row r="4623" spans="16:18">
      <c r="P4623"/>
      <c r="Q4623"/>
      <c r="R4623"/>
    </row>
    <row r="4624" spans="16:18">
      <c r="P4624"/>
      <c r="Q4624"/>
      <c r="R4624"/>
    </row>
    <row r="4625" spans="16:18">
      <c r="P4625"/>
      <c r="Q4625"/>
      <c r="R4625"/>
    </row>
    <row r="4626" spans="16:18">
      <c r="P4626"/>
      <c r="Q4626"/>
      <c r="R4626"/>
    </row>
    <row r="4627" spans="16:18">
      <c r="P4627"/>
      <c r="Q4627"/>
      <c r="R4627"/>
    </row>
    <row r="4628" spans="16:18">
      <c r="P4628"/>
      <c r="Q4628"/>
      <c r="R4628"/>
    </row>
    <row r="4629" spans="16:18">
      <c r="P4629"/>
      <c r="Q4629"/>
      <c r="R4629"/>
    </row>
    <row r="4630" spans="16:18">
      <c r="P4630"/>
      <c r="Q4630"/>
      <c r="R4630"/>
    </row>
    <row r="4631" spans="16:18">
      <c r="P4631"/>
      <c r="Q4631"/>
      <c r="R4631"/>
    </row>
    <row r="4632" spans="16:18">
      <c r="P4632"/>
      <c r="Q4632"/>
      <c r="R4632"/>
    </row>
    <row r="4633" spans="16:18">
      <c r="P4633"/>
      <c r="Q4633"/>
      <c r="R4633"/>
    </row>
    <row r="4634" spans="16:18">
      <c r="P4634"/>
      <c r="Q4634"/>
      <c r="R4634"/>
    </row>
    <row r="4635" spans="16:18">
      <c r="P4635"/>
      <c r="Q4635"/>
      <c r="R4635"/>
    </row>
    <row r="4636" spans="16:18">
      <c r="P4636"/>
      <c r="Q4636"/>
      <c r="R4636"/>
    </row>
    <row r="4637" spans="16:18">
      <c r="P4637"/>
      <c r="Q4637"/>
      <c r="R4637"/>
    </row>
    <row r="4638" spans="16:18">
      <c r="P4638"/>
      <c r="Q4638"/>
      <c r="R4638"/>
    </row>
    <row r="4639" spans="16:18">
      <c r="P4639"/>
      <c r="Q4639"/>
      <c r="R4639"/>
    </row>
    <row r="4640" spans="16:18">
      <c r="P4640"/>
      <c r="Q4640"/>
      <c r="R4640"/>
    </row>
    <row r="4641" spans="16:18">
      <c r="P4641"/>
      <c r="Q4641"/>
      <c r="R4641"/>
    </row>
    <row r="4642" spans="16:18">
      <c r="P4642"/>
      <c r="Q4642"/>
      <c r="R4642"/>
    </row>
    <row r="4643" spans="16:18">
      <c r="P4643"/>
      <c r="Q4643"/>
      <c r="R4643"/>
    </row>
    <row r="4644" spans="16:18">
      <c r="P4644"/>
      <c r="Q4644"/>
      <c r="R4644"/>
    </row>
    <row r="4645" spans="16:18">
      <c r="P4645"/>
      <c r="Q4645"/>
      <c r="R4645"/>
    </row>
    <row r="4646" spans="16:18">
      <c r="P4646"/>
      <c r="Q4646"/>
      <c r="R4646"/>
    </row>
    <row r="4647" spans="16:18">
      <c r="P4647"/>
      <c r="Q4647"/>
      <c r="R4647"/>
    </row>
    <row r="4648" spans="16:18">
      <c r="P4648"/>
      <c r="Q4648"/>
      <c r="R4648"/>
    </row>
    <row r="4649" spans="16:18">
      <c r="P4649"/>
      <c r="Q4649"/>
      <c r="R4649"/>
    </row>
    <row r="4650" spans="16:18">
      <c r="P4650"/>
      <c r="Q4650"/>
      <c r="R4650"/>
    </row>
    <row r="4651" spans="16:18">
      <c r="P4651"/>
      <c r="Q4651"/>
      <c r="R4651"/>
    </row>
    <row r="4652" spans="16:18">
      <c r="P4652"/>
      <c r="Q4652"/>
      <c r="R4652"/>
    </row>
    <row r="4653" spans="16:18">
      <c r="P4653"/>
      <c r="Q4653"/>
      <c r="R4653"/>
    </row>
    <row r="4654" spans="16:18">
      <c r="P4654"/>
      <c r="Q4654"/>
      <c r="R4654"/>
    </row>
    <row r="4655" spans="16:18">
      <c r="P4655"/>
      <c r="Q4655"/>
      <c r="R4655"/>
    </row>
    <row r="4656" spans="16:18">
      <c r="P4656"/>
      <c r="Q4656"/>
      <c r="R4656"/>
    </row>
    <row r="4657" spans="16:18">
      <c r="P4657"/>
      <c r="Q4657"/>
      <c r="R4657"/>
    </row>
    <row r="4658" spans="16:18">
      <c r="P4658"/>
      <c r="Q4658"/>
      <c r="R4658"/>
    </row>
    <row r="4659" spans="16:18">
      <c r="P4659"/>
      <c r="Q4659"/>
      <c r="R4659"/>
    </row>
    <row r="4660" spans="16:18">
      <c r="P4660"/>
      <c r="Q4660"/>
      <c r="R4660"/>
    </row>
    <row r="4661" spans="16:18">
      <c r="P4661"/>
      <c r="Q4661"/>
      <c r="R4661"/>
    </row>
    <row r="4662" spans="16:18">
      <c r="P4662"/>
      <c r="Q4662"/>
      <c r="R4662"/>
    </row>
    <row r="4663" spans="16:18">
      <c r="P4663"/>
      <c r="Q4663"/>
      <c r="R4663"/>
    </row>
    <row r="4664" spans="16:18">
      <c r="P4664"/>
      <c r="Q4664"/>
      <c r="R4664"/>
    </row>
    <row r="4665" spans="16:18">
      <c r="P4665"/>
      <c r="Q4665"/>
      <c r="R4665"/>
    </row>
    <row r="4666" spans="16:18">
      <c r="P4666"/>
      <c r="Q4666"/>
      <c r="R4666"/>
    </row>
    <row r="4667" spans="16:18">
      <c r="P4667"/>
      <c r="Q4667"/>
      <c r="R4667"/>
    </row>
    <row r="4668" spans="16:18">
      <c r="P4668"/>
      <c r="Q4668"/>
      <c r="R4668"/>
    </row>
    <row r="4669" spans="16:18">
      <c r="P4669"/>
      <c r="Q4669"/>
      <c r="R4669"/>
    </row>
    <row r="4670" spans="16:18">
      <c r="P4670"/>
      <c r="Q4670"/>
      <c r="R4670"/>
    </row>
    <row r="4671" spans="16:18">
      <c r="P4671"/>
      <c r="Q4671"/>
      <c r="R4671"/>
    </row>
    <row r="4672" spans="16:18">
      <c r="P4672"/>
      <c r="Q4672"/>
      <c r="R4672"/>
    </row>
    <row r="4673" spans="16:18">
      <c r="P4673"/>
      <c r="Q4673"/>
      <c r="R4673"/>
    </row>
    <row r="4674" spans="16:18">
      <c r="P4674"/>
      <c r="Q4674"/>
      <c r="R4674"/>
    </row>
    <row r="4675" spans="16:18">
      <c r="P4675"/>
      <c r="Q4675"/>
      <c r="R4675"/>
    </row>
    <row r="4676" spans="16:18">
      <c r="P4676"/>
      <c r="Q4676"/>
      <c r="R4676"/>
    </row>
    <row r="4677" spans="16:18">
      <c r="P4677"/>
      <c r="Q4677"/>
      <c r="R4677"/>
    </row>
    <row r="4678" spans="16:18">
      <c r="P4678"/>
      <c r="Q4678"/>
      <c r="R4678"/>
    </row>
    <row r="4679" spans="16:18">
      <c r="P4679"/>
      <c r="Q4679"/>
      <c r="R4679"/>
    </row>
    <row r="4680" spans="16:18">
      <c r="P4680"/>
      <c r="Q4680"/>
      <c r="R4680"/>
    </row>
    <row r="4681" spans="16:18">
      <c r="P4681"/>
      <c r="Q4681"/>
      <c r="R4681"/>
    </row>
    <row r="4682" spans="16:18">
      <c r="P4682"/>
      <c r="Q4682"/>
      <c r="R4682"/>
    </row>
    <row r="4683" spans="16:18">
      <c r="P4683"/>
      <c r="Q4683"/>
      <c r="R4683"/>
    </row>
    <row r="4684" spans="16:18">
      <c r="P4684"/>
      <c r="Q4684"/>
      <c r="R4684"/>
    </row>
    <row r="4685" spans="16:18">
      <c r="P4685"/>
      <c r="Q4685"/>
      <c r="R4685"/>
    </row>
    <row r="4686" spans="16:18">
      <c r="P4686"/>
      <c r="Q4686"/>
      <c r="R4686"/>
    </row>
    <row r="4687" spans="16:18">
      <c r="P4687"/>
      <c r="Q4687"/>
      <c r="R4687"/>
    </row>
    <row r="4688" spans="16:18">
      <c r="P4688"/>
      <c r="Q4688"/>
      <c r="R4688"/>
    </row>
    <row r="4689" spans="16:18">
      <c r="P4689"/>
      <c r="Q4689"/>
      <c r="R4689"/>
    </row>
    <row r="4690" spans="16:18">
      <c r="P4690"/>
      <c r="Q4690"/>
      <c r="R4690"/>
    </row>
    <row r="4691" spans="16:18">
      <c r="P4691"/>
      <c r="Q4691"/>
      <c r="R4691"/>
    </row>
    <row r="4692" spans="16:18">
      <c r="P4692"/>
      <c r="Q4692"/>
      <c r="R4692"/>
    </row>
    <row r="4693" spans="16:18">
      <c r="P4693"/>
      <c r="Q4693"/>
      <c r="R4693"/>
    </row>
    <row r="4694" spans="16:18">
      <c r="P4694"/>
      <c r="Q4694"/>
      <c r="R4694"/>
    </row>
    <row r="4695" spans="16:18">
      <c r="P4695"/>
      <c r="Q4695"/>
      <c r="R4695"/>
    </row>
    <row r="4696" spans="16:18">
      <c r="P4696"/>
      <c r="Q4696"/>
      <c r="R4696"/>
    </row>
    <row r="4697" spans="16:18">
      <c r="P4697"/>
      <c r="Q4697"/>
      <c r="R4697"/>
    </row>
    <row r="4698" spans="16:18">
      <c r="P4698"/>
      <c r="Q4698"/>
      <c r="R4698"/>
    </row>
    <row r="4699" spans="16:18">
      <c r="P4699"/>
      <c r="Q4699"/>
      <c r="R4699"/>
    </row>
    <row r="4700" spans="16:18">
      <c r="P4700"/>
      <c r="Q4700"/>
      <c r="R4700"/>
    </row>
    <row r="4701" spans="16:18">
      <c r="P4701"/>
      <c r="Q4701"/>
      <c r="R4701"/>
    </row>
    <row r="4702" spans="16:18">
      <c r="P4702"/>
      <c r="Q4702"/>
      <c r="R4702"/>
    </row>
    <row r="4703" spans="16:18">
      <c r="P4703"/>
      <c r="Q4703"/>
      <c r="R4703"/>
    </row>
    <row r="4704" spans="16:18">
      <c r="P4704"/>
      <c r="Q4704"/>
      <c r="R4704"/>
    </row>
    <row r="4705" spans="16:18">
      <c r="P4705"/>
      <c r="Q4705"/>
      <c r="R4705"/>
    </row>
    <row r="4706" spans="16:18">
      <c r="P4706"/>
      <c r="Q4706"/>
      <c r="R4706"/>
    </row>
    <row r="4707" spans="16:18">
      <c r="P4707"/>
      <c r="Q4707"/>
      <c r="R4707"/>
    </row>
    <row r="4708" spans="16:18">
      <c r="P4708"/>
      <c r="Q4708"/>
      <c r="R4708"/>
    </row>
    <row r="4709" spans="16:18">
      <c r="P4709"/>
      <c r="Q4709"/>
      <c r="R4709"/>
    </row>
    <row r="4710" spans="16:18">
      <c r="P4710"/>
      <c r="Q4710"/>
      <c r="R4710"/>
    </row>
    <row r="4711" spans="16:18">
      <c r="P4711"/>
      <c r="Q4711"/>
      <c r="R4711"/>
    </row>
    <row r="4712" spans="16:18">
      <c r="P4712"/>
      <c r="Q4712"/>
      <c r="R4712"/>
    </row>
    <row r="4713" spans="16:18">
      <c r="P4713"/>
      <c r="Q4713"/>
      <c r="R4713"/>
    </row>
    <row r="4714" spans="16:18">
      <c r="P4714"/>
      <c r="Q4714"/>
      <c r="R4714"/>
    </row>
    <row r="4715" spans="16:18">
      <c r="P4715"/>
      <c r="Q4715"/>
      <c r="R4715"/>
    </row>
    <row r="4716" spans="16:18">
      <c r="P4716"/>
      <c r="Q4716"/>
      <c r="R4716"/>
    </row>
    <row r="4717" spans="16:18">
      <c r="P4717"/>
      <c r="Q4717"/>
      <c r="R4717"/>
    </row>
    <row r="4718" spans="16:18">
      <c r="P4718"/>
      <c r="Q4718"/>
      <c r="R4718"/>
    </row>
    <row r="4719" spans="16:18">
      <c r="P4719"/>
      <c r="Q4719"/>
      <c r="R4719"/>
    </row>
    <row r="4720" spans="16:18">
      <c r="P4720"/>
      <c r="Q4720"/>
      <c r="R4720"/>
    </row>
    <row r="4721" spans="16:18">
      <c r="P4721"/>
      <c r="Q4721"/>
      <c r="R4721"/>
    </row>
    <row r="4722" spans="16:18">
      <c r="P4722"/>
      <c r="Q4722"/>
      <c r="R4722"/>
    </row>
    <row r="4723" spans="16:18">
      <c r="P4723"/>
      <c r="Q4723"/>
      <c r="R4723"/>
    </row>
    <row r="4724" spans="16:18">
      <c r="P4724"/>
      <c r="Q4724"/>
      <c r="R4724"/>
    </row>
    <row r="4725" spans="16:18">
      <c r="P4725"/>
      <c r="Q4725"/>
      <c r="R4725"/>
    </row>
    <row r="4726" spans="16:18">
      <c r="P4726"/>
      <c r="Q4726"/>
      <c r="R4726"/>
    </row>
    <row r="4727" spans="16:18">
      <c r="P4727"/>
      <c r="Q4727"/>
      <c r="R4727"/>
    </row>
    <row r="4728" spans="16:18">
      <c r="P4728"/>
      <c r="Q4728"/>
      <c r="R4728"/>
    </row>
    <row r="4729" spans="16:18">
      <c r="P4729"/>
      <c r="Q4729"/>
      <c r="R4729"/>
    </row>
    <row r="4730" spans="16:18">
      <c r="P4730"/>
      <c r="Q4730"/>
      <c r="R4730"/>
    </row>
    <row r="4731" spans="16:18">
      <c r="P4731"/>
      <c r="Q4731"/>
      <c r="R4731"/>
    </row>
    <row r="4732" spans="16:18">
      <c r="P4732"/>
      <c r="Q4732"/>
      <c r="R4732"/>
    </row>
    <row r="4733" spans="16:18">
      <c r="P4733"/>
      <c r="Q4733"/>
      <c r="R4733"/>
    </row>
    <row r="4734" spans="16:18">
      <c r="P4734"/>
      <c r="Q4734"/>
      <c r="R4734"/>
    </row>
    <row r="4735" spans="16:18">
      <c r="P4735"/>
      <c r="Q4735"/>
      <c r="R4735"/>
    </row>
    <row r="4736" spans="16:18">
      <c r="P4736"/>
      <c r="Q4736"/>
      <c r="R4736"/>
    </row>
    <row r="4737" spans="16:18">
      <c r="P4737"/>
      <c r="Q4737"/>
      <c r="R4737"/>
    </row>
    <row r="4738" spans="16:18">
      <c r="P4738"/>
      <c r="Q4738"/>
      <c r="R4738"/>
    </row>
    <row r="4739" spans="16:18">
      <c r="P4739"/>
      <c r="Q4739"/>
      <c r="R4739"/>
    </row>
    <row r="4740" spans="16:18">
      <c r="P4740"/>
      <c r="Q4740"/>
      <c r="R4740"/>
    </row>
    <row r="4741" spans="16:18">
      <c r="P4741"/>
      <c r="Q4741"/>
      <c r="R4741"/>
    </row>
    <row r="4742" spans="16:18">
      <c r="P4742"/>
      <c r="Q4742"/>
      <c r="R4742"/>
    </row>
    <row r="4743" spans="16:18">
      <c r="P4743"/>
      <c r="Q4743"/>
      <c r="R4743"/>
    </row>
    <row r="4744" spans="16:18">
      <c r="P4744"/>
      <c r="Q4744"/>
      <c r="R4744"/>
    </row>
    <row r="4745" spans="16:18">
      <c r="P4745"/>
      <c r="Q4745"/>
      <c r="R4745"/>
    </row>
    <row r="4746" spans="16:18">
      <c r="P4746"/>
      <c r="Q4746"/>
      <c r="R4746"/>
    </row>
    <row r="4747" spans="16:18">
      <c r="P4747"/>
      <c r="Q4747"/>
      <c r="R4747"/>
    </row>
    <row r="4748" spans="16:18">
      <c r="P4748"/>
      <c r="Q4748"/>
      <c r="R4748"/>
    </row>
    <row r="4749" spans="16:18">
      <c r="P4749"/>
      <c r="Q4749"/>
      <c r="R4749"/>
    </row>
    <row r="4750" spans="16:18">
      <c r="P4750"/>
      <c r="Q4750"/>
      <c r="R4750"/>
    </row>
    <row r="4751" spans="16:18">
      <c r="P4751"/>
      <c r="Q4751"/>
      <c r="R4751"/>
    </row>
    <row r="4752" spans="16:18">
      <c r="P4752"/>
      <c r="Q4752"/>
      <c r="R4752"/>
    </row>
    <row r="4753" spans="16:18">
      <c r="P4753"/>
      <c r="Q4753"/>
      <c r="R4753"/>
    </row>
    <row r="4754" spans="16:18">
      <c r="P4754"/>
      <c r="Q4754"/>
      <c r="R4754"/>
    </row>
    <row r="4755" spans="16:18">
      <c r="P4755"/>
      <c r="Q4755"/>
      <c r="R4755"/>
    </row>
    <row r="4756" spans="16:18">
      <c r="P4756"/>
      <c r="Q4756"/>
      <c r="R4756"/>
    </row>
    <row r="4757" spans="16:18">
      <c r="P4757"/>
      <c r="Q4757"/>
      <c r="R4757"/>
    </row>
    <row r="4758" spans="16:18">
      <c r="P4758"/>
      <c r="Q4758"/>
      <c r="R4758"/>
    </row>
    <row r="4759" spans="16:18">
      <c r="P4759"/>
      <c r="Q4759"/>
      <c r="R4759"/>
    </row>
    <row r="4760" spans="16:18">
      <c r="P4760"/>
      <c r="Q4760"/>
      <c r="R4760"/>
    </row>
    <row r="4761" spans="16:18">
      <c r="P4761"/>
      <c r="Q4761"/>
      <c r="R4761"/>
    </row>
    <row r="4762" spans="16:18">
      <c r="P4762"/>
      <c r="Q4762"/>
      <c r="R4762"/>
    </row>
    <row r="4763" spans="16:18">
      <c r="P4763"/>
      <c r="Q4763"/>
      <c r="R4763"/>
    </row>
    <row r="4764" spans="16:18">
      <c r="P4764"/>
      <c r="Q4764"/>
      <c r="R4764"/>
    </row>
    <row r="4765" spans="16:18">
      <c r="P4765"/>
      <c r="Q4765"/>
      <c r="R4765"/>
    </row>
    <row r="4766" spans="16:18">
      <c r="P4766"/>
      <c r="Q4766"/>
      <c r="R4766"/>
    </row>
    <row r="4767" spans="16:18">
      <c r="P4767"/>
      <c r="Q4767"/>
      <c r="R4767"/>
    </row>
    <row r="4768" spans="16:18">
      <c r="P4768"/>
      <c r="Q4768"/>
      <c r="R4768"/>
    </row>
    <row r="4769" spans="16:18">
      <c r="P4769"/>
      <c r="Q4769"/>
      <c r="R4769"/>
    </row>
    <row r="4770" spans="16:18">
      <c r="P4770"/>
      <c r="Q4770"/>
      <c r="R4770"/>
    </row>
    <row r="4771" spans="16:18">
      <c r="P4771"/>
      <c r="Q4771"/>
      <c r="R4771"/>
    </row>
    <row r="4772" spans="16:18">
      <c r="P4772"/>
      <c r="Q4772"/>
      <c r="R4772"/>
    </row>
    <row r="4773" spans="16:18">
      <c r="P4773"/>
      <c r="Q4773"/>
      <c r="R4773"/>
    </row>
    <row r="4774" spans="16:18">
      <c r="P4774"/>
      <c r="Q4774"/>
      <c r="R4774"/>
    </row>
    <row r="4775" spans="16:18">
      <c r="P4775"/>
      <c r="Q4775"/>
      <c r="R4775"/>
    </row>
    <row r="4776" spans="16:18">
      <c r="P4776"/>
      <c r="Q4776"/>
      <c r="R4776"/>
    </row>
    <row r="4777" spans="16:18">
      <c r="P4777"/>
      <c r="Q4777"/>
      <c r="R4777"/>
    </row>
    <row r="4778" spans="16:18">
      <c r="P4778"/>
      <c r="Q4778"/>
      <c r="R4778"/>
    </row>
    <row r="4779" spans="16:18">
      <c r="P4779"/>
      <c r="Q4779"/>
      <c r="R4779"/>
    </row>
    <row r="4780" spans="16:18">
      <c r="P4780"/>
      <c r="Q4780"/>
      <c r="R4780"/>
    </row>
    <row r="4781" spans="16:18">
      <c r="P4781"/>
      <c r="Q4781"/>
      <c r="R4781"/>
    </row>
    <row r="4782" spans="16:18">
      <c r="P4782"/>
      <c r="Q4782"/>
      <c r="R4782"/>
    </row>
    <row r="4783" spans="16:18">
      <c r="P4783"/>
      <c r="Q4783"/>
      <c r="R4783"/>
    </row>
    <row r="4784" spans="16:18">
      <c r="P4784"/>
      <c r="Q4784"/>
      <c r="R4784"/>
    </row>
    <row r="4785" spans="16:18">
      <c r="P4785"/>
      <c r="Q4785"/>
      <c r="R4785"/>
    </row>
    <row r="4786" spans="16:18">
      <c r="P4786"/>
      <c r="Q4786"/>
      <c r="R4786"/>
    </row>
    <row r="4787" spans="16:18">
      <c r="P4787"/>
      <c r="Q4787"/>
      <c r="R4787"/>
    </row>
    <row r="4788" spans="16:18">
      <c r="P4788"/>
      <c r="Q4788"/>
      <c r="R4788"/>
    </row>
    <row r="4789" spans="16:18">
      <c r="P4789"/>
      <c r="Q4789"/>
      <c r="R4789"/>
    </row>
    <row r="4790" spans="16:18">
      <c r="P4790"/>
      <c r="Q4790"/>
      <c r="R4790"/>
    </row>
    <row r="4791" spans="16:18">
      <c r="P4791"/>
      <c r="Q4791"/>
      <c r="R4791"/>
    </row>
    <row r="4792" spans="16:18">
      <c r="P4792"/>
      <c r="Q4792"/>
      <c r="R4792"/>
    </row>
    <row r="4793" spans="16:18">
      <c r="P4793"/>
      <c r="Q4793"/>
      <c r="R4793"/>
    </row>
    <row r="4794" spans="16:18">
      <c r="P4794"/>
      <c r="Q4794"/>
      <c r="R4794"/>
    </row>
    <row r="4795" spans="16:18">
      <c r="P4795"/>
      <c r="Q4795"/>
      <c r="R4795"/>
    </row>
    <row r="4796" spans="16:18">
      <c r="P4796"/>
      <c r="Q4796"/>
      <c r="R4796"/>
    </row>
    <row r="4797" spans="16:18">
      <c r="P4797"/>
      <c r="Q4797"/>
      <c r="R4797"/>
    </row>
    <row r="4798" spans="16:18">
      <c r="P4798"/>
      <c r="Q4798"/>
      <c r="R4798"/>
    </row>
    <row r="4799" spans="16:18">
      <c r="P4799"/>
      <c r="Q4799"/>
      <c r="R4799"/>
    </row>
    <row r="4800" spans="16:18">
      <c r="P4800"/>
      <c r="Q4800"/>
      <c r="R4800"/>
    </row>
    <row r="4801" spans="16:18">
      <c r="P4801"/>
      <c r="Q4801"/>
      <c r="R4801"/>
    </row>
    <row r="4802" spans="16:18">
      <c r="P4802"/>
      <c r="Q4802"/>
      <c r="R4802"/>
    </row>
    <row r="4803" spans="16:18">
      <c r="P4803"/>
      <c r="Q4803"/>
      <c r="R4803"/>
    </row>
    <row r="4804" spans="16:18">
      <c r="P4804"/>
      <c r="Q4804"/>
      <c r="R4804"/>
    </row>
    <row r="4805" spans="16:18">
      <c r="P4805"/>
      <c r="Q4805"/>
      <c r="R4805"/>
    </row>
    <row r="4806" spans="16:18">
      <c r="P4806"/>
      <c r="Q4806"/>
      <c r="R4806"/>
    </row>
    <row r="4807" spans="16:18">
      <c r="P4807"/>
      <c r="Q4807"/>
      <c r="R4807"/>
    </row>
    <row r="4808" spans="16:18">
      <c r="P4808"/>
      <c r="Q4808"/>
      <c r="R4808"/>
    </row>
    <row r="4809" spans="16:18">
      <c r="P4809"/>
      <c r="Q4809"/>
      <c r="R4809"/>
    </row>
    <row r="4810" spans="16:18">
      <c r="P4810"/>
      <c r="Q4810"/>
      <c r="R4810"/>
    </row>
    <row r="4811" spans="16:18">
      <c r="P4811"/>
      <c r="Q4811"/>
      <c r="R4811"/>
    </row>
    <row r="4812" spans="16:18">
      <c r="P4812"/>
      <c r="Q4812"/>
      <c r="R4812"/>
    </row>
    <row r="4813" spans="16:18">
      <c r="P4813"/>
      <c r="Q4813"/>
      <c r="R4813"/>
    </row>
    <row r="4814" spans="16:18">
      <c r="P4814"/>
      <c r="Q4814"/>
      <c r="R4814"/>
    </row>
    <row r="4815" spans="16:18">
      <c r="P4815"/>
      <c r="Q4815"/>
      <c r="R4815"/>
    </row>
    <row r="4816" spans="16:18">
      <c r="P4816"/>
      <c r="Q4816"/>
      <c r="R4816"/>
    </row>
    <row r="4817" spans="16:18">
      <c r="P4817"/>
      <c r="Q4817"/>
      <c r="R4817"/>
    </row>
    <row r="4818" spans="16:18">
      <c r="P4818"/>
      <c r="Q4818"/>
      <c r="R4818"/>
    </row>
    <row r="4819" spans="16:18">
      <c r="P4819"/>
      <c r="Q4819"/>
      <c r="R4819"/>
    </row>
    <row r="4820" spans="16:18">
      <c r="P4820"/>
      <c r="Q4820"/>
      <c r="R4820"/>
    </row>
    <row r="4821" spans="16:18">
      <c r="P4821"/>
      <c r="Q4821"/>
      <c r="R4821"/>
    </row>
    <row r="4822" spans="16:18">
      <c r="P4822"/>
      <c r="Q4822"/>
      <c r="R4822"/>
    </row>
    <row r="4823" spans="16:18">
      <c r="P4823"/>
      <c r="Q4823"/>
      <c r="R4823"/>
    </row>
    <row r="4824" spans="16:18">
      <c r="P4824"/>
      <c r="Q4824"/>
      <c r="R4824"/>
    </row>
    <row r="4825" spans="16:18">
      <c r="P4825"/>
      <c r="Q4825"/>
      <c r="R4825"/>
    </row>
    <row r="4826" spans="16:18">
      <c r="P4826"/>
      <c r="Q4826"/>
      <c r="R4826"/>
    </row>
    <row r="4827" spans="16:18">
      <c r="P4827"/>
      <c r="Q4827"/>
      <c r="R4827"/>
    </row>
    <row r="4828" spans="16:18">
      <c r="P4828"/>
      <c r="Q4828"/>
      <c r="R4828"/>
    </row>
    <row r="4829" spans="16:18">
      <c r="P4829"/>
      <c r="Q4829"/>
      <c r="R4829"/>
    </row>
    <row r="4830" spans="16:18">
      <c r="P4830"/>
      <c r="Q4830"/>
      <c r="R4830"/>
    </row>
    <row r="4831" spans="16:18">
      <c r="P4831"/>
      <c r="Q4831"/>
      <c r="R4831"/>
    </row>
    <row r="4832" spans="16:18">
      <c r="P4832"/>
      <c r="Q4832"/>
      <c r="R4832"/>
    </row>
    <row r="4833" spans="16:18">
      <c r="P4833"/>
      <c r="Q4833"/>
      <c r="R4833"/>
    </row>
    <row r="4834" spans="16:18">
      <c r="P4834"/>
      <c r="Q4834"/>
      <c r="R4834"/>
    </row>
    <row r="4835" spans="16:18">
      <c r="P4835"/>
      <c r="Q4835"/>
      <c r="R4835"/>
    </row>
    <row r="4836" spans="16:18">
      <c r="P4836"/>
      <c r="Q4836"/>
      <c r="R4836"/>
    </row>
    <row r="4837" spans="16:18">
      <c r="P4837"/>
      <c r="Q4837"/>
      <c r="R4837"/>
    </row>
    <row r="4838" spans="16:18">
      <c r="P4838"/>
      <c r="Q4838"/>
      <c r="R4838"/>
    </row>
    <row r="4839" spans="16:18">
      <c r="P4839"/>
      <c r="Q4839"/>
      <c r="R4839"/>
    </row>
    <row r="4840" spans="16:18">
      <c r="P4840"/>
      <c r="Q4840"/>
      <c r="R4840"/>
    </row>
    <row r="4841" spans="16:18">
      <c r="P4841"/>
      <c r="Q4841"/>
      <c r="R4841"/>
    </row>
    <row r="4842" spans="16:18">
      <c r="P4842"/>
      <c r="Q4842"/>
      <c r="R4842"/>
    </row>
    <row r="4843" spans="16:18">
      <c r="P4843"/>
      <c r="Q4843"/>
      <c r="R4843"/>
    </row>
    <row r="4844" spans="16:18">
      <c r="P4844"/>
      <c r="Q4844"/>
      <c r="R4844"/>
    </row>
    <row r="4845" spans="16:18">
      <c r="P4845"/>
      <c r="Q4845"/>
      <c r="R4845"/>
    </row>
    <row r="4846" spans="16:18">
      <c r="P4846"/>
      <c r="Q4846"/>
      <c r="R4846"/>
    </row>
    <row r="4847" spans="16:18">
      <c r="P4847"/>
      <c r="Q4847"/>
      <c r="R4847"/>
    </row>
    <row r="4848" spans="16:18">
      <c r="P4848"/>
      <c r="Q4848"/>
      <c r="R4848"/>
    </row>
    <row r="4849" spans="16:18">
      <c r="P4849"/>
      <c r="Q4849"/>
      <c r="R4849"/>
    </row>
    <row r="4850" spans="16:18">
      <c r="P4850"/>
      <c r="Q4850"/>
      <c r="R4850"/>
    </row>
    <row r="4851" spans="16:18">
      <c r="P4851"/>
      <c r="Q4851"/>
      <c r="R4851"/>
    </row>
    <row r="4852" spans="16:18">
      <c r="P4852"/>
      <c r="Q4852"/>
      <c r="R4852"/>
    </row>
    <row r="4853" spans="16:18">
      <c r="P4853"/>
      <c r="Q4853"/>
      <c r="R4853"/>
    </row>
    <row r="4854" spans="16:18">
      <c r="P4854"/>
      <c r="Q4854"/>
      <c r="R4854"/>
    </row>
    <row r="4855" spans="16:18">
      <c r="P4855"/>
      <c r="Q4855"/>
      <c r="R4855"/>
    </row>
    <row r="4856" spans="16:18">
      <c r="P4856"/>
      <c r="Q4856"/>
      <c r="R4856"/>
    </row>
    <row r="4857" spans="16:18">
      <c r="P4857"/>
      <c r="Q4857"/>
      <c r="R4857"/>
    </row>
    <row r="4858" spans="16:18">
      <c r="P4858"/>
      <c r="Q4858"/>
      <c r="R4858"/>
    </row>
    <row r="4859" spans="16:18">
      <c r="P4859"/>
      <c r="Q4859"/>
      <c r="R4859"/>
    </row>
    <row r="4860" spans="16:18">
      <c r="P4860"/>
      <c r="Q4860"/>
      <c r="R4860"/>
    </row>
    <row r="4861" spans="16:18">
      <c r="P4861"/>
      <c r="Q4861"/>
      <c r="R4861"/>
    </row>
    <row r="4862" spans="16:18">
      <c r="P4862"/>
      <c r="Q4862"/>
      <c r="R4862"/>
    </row>
    <row r="4863" spans="16:18">
      <c r="P4863"/>
      <c r="Q4863"/>
      <c r="R4863"/>
    </row>
    <row r="4864" spans="16:18">
      <c r="P4864"/>
      <c r="Q4864"/>
      <c r="R4864"/>
    </row>
    <row r="4865" spans="16:18">
      <c r="P4865"/>
      <c r="Q4865"/>
      <c r="R4865"/>
    </row>
    <row r="4866" spans="16:18">
      <c r="P4866"/>
      <c r="Q4866"/>
      <c r="R4866"/>
    </row>
    <row r="4867" spans="16:18">
      <c r="P4867"/>
      <c r="Q4867"/>
      <c r="R4867"/>
    </row>
    <row r="4868" spans="16:18">
      <c r="P4868"/>
      <c r="Q4868"/>
      <c r="R4868"/>
    </row>
    <row r="4869" spans="16:18">
      <c r="P4869"/>
      <c r="Q4869"/>
      <c r="R4869"/>
    </row>
    <row r="4870" spans="16:18">
      <c r="P4870"/>
      <c r="Q4870"/>
      <c r="R4870"/>
    </row>
    <row r="4871" spans="16:18">
      <c r="P4871"/>
      <c r="Q4871"/>
      <c r="R4871"/>
    </row>
    <row r="4872" spans="16:18">
      <c r="P4872"/>
      <c r="Q4872"/>
      <c r="R4872"/>
    </row>
    <row r="4873" spans="16:18">
      <c r="P4873"/>
      <c r="Q4873"/>
      <c r="R4873"/>
    </row>
    <row r="4874" spans="16:18">
      <c r="P4874"/>
      <c r="Q4874"/>
      <c r="R4874"/>
    </row>
    <row r="4875" spans="16:18">
      <c r="P4875"/>
      <c r="Q4875"/>
      <c r="R4875"/>
    </row>
    <row r="4876" spans="16:18">
      <c r="P4876"/>
      <c r="Q4876"/>
      <c r="R4876"/>
    </row>
    <row r="4877" spans="16:18">
      <c r="P4877"/>
      <c r="Q4877"/>
      <c r="R4877"/>
    </row>
    <row r="4878" spans="16:18">
      <c r="P4878"/>
      <c r="Q4878"/>
      <c r="R4878"/>
    </row>
    <row r="4879" spans="16:18">
      <c r="P4879"/>
      <c r="Q4879"/>
      <c r="R4879"/>
    </row>
    <row r="4880" spans="16:18">
      <c r="P4880"/>
      <c r="Q4880"/>
      <c r="R4880"/>
    </row>
    <row r="4881" spans="16:18">
      <c r="P4881"/>
      <c r="Q4881"/>
      <c r="R4881"/>
    </row>
    <row r="4882" spans="16:18">
      <c r="P4882"/>
      <c r="Q4882"/>
      <c r="R4882"/>
    </row>
    <row r="4883" spans="16:18">
      <c r="P4883"/>
      <c r="Q4883"/>
      <c r="R4883"/>
    </row>
    <row r="4884" spans="16:18">
      <c r="P4884"/>
      <c r="Q4884"/>
      <c r="R4884"/>
    </row>
    <row r="4885" spans="16:18">
      <c r="P4885"/>
      <c r="Q4885"/>
      <c r="R4885"/>
    </row>
    <row r="4886" spans="16:18">
      <c r="P4886"/>
      <c r="Q4886"/>
      <c r="R4886"/>
    </row>
    <row r="4887" spans="16:18">
      <c r="P4887"/>
      <c r="Q4887"/>
      <c r="R4887"/>
    </row>
    <row r="4888" spans="16:18">
      <c r="P4888"/>
      <c r="Q4888"/>
      <c r="R4888"/>
    </row>
    <row r="4889" spans="16:18">
      <c r="P4889"/>
      <c r="Q4889"/>
      <c r="R4889"/>
    </row>
    <row r="4890" spans="16:18">
      <c r="P4890"/>
      <c r="Q4890"/>
      <c r="R4890"/>
    </row>
    <row r="4891" spans="16:18">
      <c r="P4891"/>
      <c r="Q4891"/>
      <c r="R4891"/>
    </row>
    <row r="4892" spans="16:18">
      <c r="P4892"/>
      <c r="Q4892"/>
      <c r="R4892"/>
    </row>
    <row r="4893" spans="16:18">
      <c r="P4893"/>
      <c r="Q4893"/>
      <c r="R4893"/>
    </row>
    <row r="4894" spans="16:18">
      <c r="P4894"/>
      <c r="Q4894"/>
      <c r="R4894"/>
    </row>
    <row r="4895" spans="16:18">
      <c r="P4895"/>
      <c r="Q4895"/>
      <c r="R4895"/>
    </row>
    <row r="4896" spans="16:18">
      <c r="P4896"/>
      <c r="Q4896"/>
      <c r="R4896"/>
    </row>
    <row r="4897" spans="16:18">
      <c r="P4897"/>
      <c r="Q4897"/>
      <c r="R4897"/>
    </row>
    <row r="4898" spans="16:18">
      <c r="P4898"/>
      <c r="Q4898"/>
      <c r="R4898"/>
    </row>
    <row r="4899" spans="16:18">
      <c r="P4899"/>
      <c r="Q4899"/>
      <c r="R4899"/>
    </row>
    <row r="4900" spans="16:18">
      <c r="P4900"/>
      <c r="Q4900"/>
      <c r="R4900"/>
    </row>
    <row r="4901" spans="16:18">
      <c r="P4901"/>
      <c r="Q4901"/>
      <c r="R4901"/>
    </row>
    <row r="4902" spans="16:18">
      <c r="P4902"/>
      <c r="Q4902"/>
      <c r="R4902"/>
    </row>
    <row r="4903" spans="16:18">
      <c r="P4903"/>
      <c r="Q4903"/>
      <c r="R4903"/>
    </row>
    <row r="4904" spans="16:18">
      <c r="P4904"/>
      <c r="Q4904"/>
      <c r="R4904"/>
    </row>
    <row r="4905" spans="16:18">
      <c r="P4905"/>
      <c r="Q4905"/>
      <c r="R4905"/>
    </row>
    <row r="4906" spans="16:18">
      <c r="P4906"/>
      <c r="Q4906"/>
      <c r="R4906"/>
    </row>
    <row r="4907" spans="16:18">
      <c r="P4907"/>
      <c r="Q4907"/>
      <c r="R4907"/>
    </row>
    <row r="4908" spans="16:18">
      <c r="P4908"/>
      <c r="Q4908"/>
      <c r="R4908"/>
    </row>
    <row r="4909" spans="16:18">
      <c r="P4909"/>
      <c r="Q4909"/>
      <c r="R4909"/>
    </row>
    <row r="4910" spans="16:18">
      <c r="P4910"/>
      <c r="Q4910"/>
      <c r="R4910"/>
    </row>
    <row r="4911" spans="16:18">
      <c r="P4911"/>
      <c r="Q4911"/>
      <c r="R4911"/>
    </row>
    <row r="4912" spans="16:18">
      <c r="P4912"/>
      <c r="Q4912"/>
      <c r="R4912"/>
    </row>
    <row r="4913" spans="16:18">
      <c r="P4913"/>
      <c r="Q4913"/>
      <c r="R4913"/>
    </row>
    <row r="4914" spans="16:18">
      <c r="P4914"/>
      <c r="Q4914"/>
      <c r="R4914"/>
    </row>
    <row r="4915" spans="16:18">
      <c r="P4915"/>
      <c r="Q4915"/>
      <c r="R4915"/>
    </row>
    <row r="4916" spans="16:18">
      <c r="P4916"/>
      <c r="Q4916"/>
      <c r="R4916"/>
    </row>
    <row r="4917" spans="16:18">
      <c r="P4917"/>
      <c r="Q4917"/>
      <c r="R4917"/>
    </row>
    <row r="4918" spans="16:18">
      <c r="P4918"/>
      <c r="Q4918"/>
      <c r="R4918"/>
    </row>
    <row r="4919" spans="16:18">
      <c r="P4919"/>
      <c r="Q4919"/>
      <c r="R4919"/>
    </row>
    <row r="4920" spans="16:18">
      <c r="P4920"/>
      <c r="Q4920"/>
      <c r="R4920"/>
    </row>
    <row r="4921" spans="16:18">
      <c r="P4921"/>
      <c r="Q4921"/>
      <c r="R4921"/>
    </row>
    <row r="4922" spans="16:18">
      <c r="P4922"/>
      <c r="Q4922"/>
      <c r="R4922"/>
    </row>
    <row r="4923" spans="16:18">
      <c r="P4923"/>
      <c r="Q4923"/>
      <c r="R4923"/>
    </row>
    <row r="4924" spans="16:18">
      <c r="P4924"/>
      <c r="Q4924"/>
      <c r="R4924"/>
    </row>
    <row r="4925" spans="16:18">
      <c r="P4925"/>
      <c r="Q4925"/>
      <c r="R4925"/>
    </row>
    <row r="4926" spans="16:18">
      <c r="P4926"/>
      <c r="Q4926"/>
      <c r="R4926"/>
    </row>
    <row r="4927" spans="16:18">
      <c r="P4927"/>
      <c r="Q4927"/>
      <c r="R4927"/>
    </row>
    <row r="4928" spans="16:18">
      <c r="P4928"/>
      <c r="Q4928"/>
      <c r="R4928"/>
    </row>
    <row r="4929" spans="16:18">
      <c r="P4929"/>
      <c r="Q4929"/>
      <c r="R4929"/>
    </row>
    <row r="4930" spans="16:18">
      <c r="P4930"/>
      <c r="Q4930"/>
      <c r="R4930"/>
    </row>
    <row r="4931" spans="16:18">
      <c r="P4931"/>
      <c r="Q4931"/>
      <c r="R4931"/>
    </row>
    <row r="4932" spans="16:18">
      <c r="P4932"/>
      <c r="Q4932"/>
      <c r="R4932"/>
    </row>
    <row r="4933" spans="16:18">
      <c r="P4933"/>
      <c r="Q4933"/>
      <c r="R4933"/>
    </row>
    <row r="4934" spans="16:18">
      <c r="P4934"/>
      <c r="Q4934"/>
      <c r="R4934"/>
    </row>
    <row r="4935" spans="16:18">
      <c r="P4935"/>
      <c r="Q4935"/>
      <c r="R4935"/>
    </row>
    <row r="4936" spans="16:18">
      <c r="P4936"/>
      <c r="Q4936"/>
      <c r="R4936"/>
    </row>
    <row r="4937" spans="16:18">
      <c r="P4937"/>
      <c r="Q4937"/>
      <c r="R4937"/>
    </row>
    <row r="4938" spans="16:18">
      <c r="P4938"/>
      <c r="Q4938"/>
      <c r="R4938"/>
    </row>
    <row r="4939" spans="16:18">
      <c r="P4939"/>
      <c r="Q4939"/>
      <c r="R4939"/>
    </row>
    <row r="4940" spans="16:18">
      <c r="P4940"/>
      <c r="Q4940"/>
      <c r="R4940"/>
    </row>
    <row r="4941" spans="16:18">
      <c r="P4941"/>
      <c r="Q4941"/>
      <c r="R4941"/>
    </row>
    <row r="4942" spans="16:18">
      <c r="P4942"/>
      <c r="Q4942"/>
      <c r="R4942"/>
    </row>
    <row r="4943" spans="16:18">
      <c r="P4943"/>
      <c r="Q4943"/>
      <c r="R4943"/>
    </row>
    <row r="4944" spans="16:18">
      <c r="P4944"/>
      <c r="Q4944"/>
      <c r="R4944"/>
    </row>
    <row r="4945" spans="16:18">
      <c r="P4945"/>
      <c r="Q4945"/>
      <c r="R4945"/>
    </row>
    <row r="4946" spans="16:18">
      <c r="P4946"/>
      <c r="Q4946"/>
      <c r="R4946"/>
    </row>
    <row r="4947" spans="16:18">
      <c r="P4947"/>
      <c r="Q4947"/>
      <c r="R4947"/>
    </row>
    <row r="4948" spans="16:18">
      <c r="P4948"/>
      <c r="Q4948"/>
      <c r="R4948"/>
    </row>
    <row r="4949" spans="16:18">
      <c r="P4949"/>
      <c r="Q4949"/>
      <c r="R4949"/>
    </row>
    <row r="4950" spans="16:18">
      <c r="P4950"/>
      <c r="Q4950"/>
      <c r="R4950"/>
    </row>
    <row r="4951" spans="16:18">
      <c r="P4951"/>
      <c r="Q4951"/>
      <c r="R4951"/>
    </row>
    <row r="4952" spans="16:18">
      <c r="P4952"/>
      <c r="Q4952"/>
      <c r="R4952"/>
    </row>
    <row r="4953" spans="16:18">
      <c r="P4953"/>
      <c r="Q4953"/>
      <c r="R4953"/>
    </row>
    <row r="4954" spans="16:18">
      <c r="P4954"/>
      <c r="Q4954"/>
      <c r="R4954"/>
    </row>
    <row r="4955" spans="16:18">
      <c r="P4955"/>
      <c r="Q4955"/>
      <c r="R4955"/>
    </row>
    <row r="4956" spans="16:18">
      <c r="P4956"/>
      <c r="Q4956"/>
      <c r="R4956"/>
    </row>
    <row r="4957" spans="16:18">
      <c r="P4957"/>
      <c r="Q4957"/>
      <c r="R4957"/>
    </row>
    <row r="4958" spans="16:18">
      <c r="P4958"/>
      <c r="Q4958"/>
      <c r="R4958"/>
    </row>
    <row r="4959" spans="16:18">
      <c r="P4959"/>
      <c r="Q4959"/>
      <c r="R4959"/>
    </row>
    <row r="4960" spans="16:18">
      <c r="P4960"/>
      <c r="Q4960"/>
      <c r="R4960"/>
    </row>
    <row r="4961" spans="16:18">
      <c r="P4961"/>
      <c r="Q4961"/>
      <c r="R4961"/>
    </row>
    <row r="4962" spans="16:18">
      <c r="P4962"/>
      <c r="Q4962"/>
      <c r="R4962"/>
    </row>
    <row r="4963" spans="16:18">
      <c r="P4963"/>
      <c r="Q4963"/>
      <c r="R4963"/>
    </row>
    <row r="4964" spans="16:18">
      <c r="P4964"/>
      <c r="Q4964"/>
      <c r="R4964"/>
    </row>
    <row r="4965" spans="16:18">
      <c r="P4965"/>
      <c r="Q4965"/>
      <c r="R4965"/>
    </row>
    <row r="4966" spans="16:18">
      <c r="P4966"/>
      <c r="Q4966"/>
      <c r="R4966"/>
    </row>
    <row r="4967" spans="16:18">
      <c r="P4967"/>
      <c r="Q4967"/>
      <c r="R4967"/>
    </row>
    <row r="4968" spans="16:18">
      <c r="P4968"/>
      <c r="Q4968"/>
      <c r="R4968"/>
    </row>
    <row r="4969" spans="16:18">
      <c r="P4969"/>
      <c r="Q4969"/>
      <c r="R4969"/>
    </row>
    <row r="4970" spans="16:18">
      <c r="P4970"/>
      <c r="Q4970"/>
      <c r="R4970"/>
    </row>
    <row r="4971" spans="16:18">
      <c r="P4971"/>
      <c r="Q4971"/>
      <c r="R4971"/>
    </row>
    <row r="4972" spans="16:18">
      <c r="P4972"/>
      <c r="Q4972"/>
      <c r="R4972"/>
    </row>
    <row r="4973" spans="16:18">
      <c r="P4973"/>
      <c r="Q4973"/>
      <c r="R4973"/>
    </row>
    <row r="4974" spans="16:18">
      <c r="P4974"/>
      <c r="Q4974"/>
      <c r="R4974"/>
    </row>
    <row r="4975" spans="16:18">
      <c r="P4975"/>
      <c r="Q4975"/>
      <c r="R4975"/>
    </row>
    <row r="4976" spans="16:18">
      <c r="P4976"/>
      <c r="Q4976"/>
      <c r="R4976"/>
    </row>
    <row r="4977" spans="16:18">
      <c r="P4977"/>
      <c r="Q4977"/>
      <c r="R4977"/>
    </row>
    <row r="4978" spans="16:18">
      <c r="P4978"/>
      <c r="Q4978"/>
      <c r="R4978"/>
    </row>
    <row r="4979" spans="16:18">
      <c r="P4979"/>
      <c r="Q4979"/>
      <c r="R4979"/>
    </row>
    <row r="4980" spans="16:18">
      <c r="P4980"/>
      <c r="Q4980"/>
      <c r="R4980"/>
    </row>
    <row r="4981" spans="16:18">
      <c r="P4981"/>
      <c r="Q4981"/>
      <c r="R4981"/>
    </row>
    <row r="4982" spans="16:18">
      <c r="P4982"/>
      <c r="Q4982"/>
      <c r="R4982"/>
    </row>
    <row r="4983" spans="16:18">
      <c r="P4983"/>
      <c r="Q4983"/>
      <c r="R4983"/>
    </row>
    <row r="4984" spans="16:18">
      <c r="P4984"/>
      <c r="Q4984"/>
      <c r="R4984"/>
    </row>
    <row r="4985" spans="16:18">
      <c r="P4985"/>
      <c r="Q4985"/>
      <c r="R4985"/>
    </row>
    <row r="4986" spans="16:18">
      <c r="P4986"/>
      <c r="Q4986"/>
      <c r="R4986"/>
    </row>
    <row r="4987" spans="16:18">
      <c r="P4987"/>
      <c r="Q4987"/>
      <c r="R4987"/>
    </row>
    <row r="4988" spans="16:18">
      <c r="P4988"/>
      <c r="Q4988"/>
      <c r="R4988"/>
    </row>
    <row r="4989" spans="16:18">
      <c r="P4989"/>
      <c r="Q4989"/>
      <c r="R4989"/>
    </row>
    <row r="4990" spans="16:18">
      <c r="P4990"/>
      <c r="Q4990"/>
      <c r="R4990"/>
    </row>
    <row r="4991" spans="16:18">
      <c r="P4991"/>
      <c r="Q4991"/>
      <c r="R4991"/>
    </row>
    <row r="4992" spans="16:18">
      <c r="P4992"/>
      <c r="Q4992"/>
      <c r="R4992"/>
    </row>
    <row r="4993" spans="16:18">
      <c r="P4993"/>
      <c r="Q4993"/>
      <c r="R4993"/>
    </row>
    <row r="4994" spans="16:18">
      <c r="P4994"/>
      <c r="Q4994"/>
      <c r="R4994"/>
    </row>
    <row r="4995" spans="16:18">
      <c r="P4995"/>
      <c r="Q4995"/>
      <c r="R4995"/>
    </row>
    <row r="4996" spans="16:18">
      <c r="P4996"/>
      <c r="Q4996"/>
      <c r="R4996"/>
    </row>
    <row r="4997" spans="16:18">
      <c r="P4997"/>
      <c r="Q4997"/>
      <c r="R4997"/>
    </row>
    <row r="4998" spans="16:18">
      <c r="P4998"/>
      <c r="Q4998"/>
      <c r="R4998"/>
    </row>
    <row r="4999" spans="16:18">
      <c r="P4999"/>
      <c r="Q4999"/>
      <c r="R4999"/>
    </row>
    <row r="5000" spans="16:18">
      <c r="P5000"/>
      <c r="Q5000"/>
      <c r="R5000"/>
    </row>
    <row r="5001" spans="16:18">
      <c r="P5001"/>
      <c r="Q5001"/>
      <c r="R5001"/>
    </row>
    <row r="5002" spans="16:18">
      <c r="P5002"/>
      <c r="Q5002"/>
      <c r="R5002"/>
    </row>
    <row r="5003" spans="16:18">
      <c r="P5003"/>
      <c r="Q5003"/>
      <c r="R5003"/>
    </row>
    <row r="5004" spans="16:18">
      <c r="P5004"/>
      <c r="Q5004"/>
      <c r="R5004"/>
    </row>
    <row r="5005" spans="16:18">
      <c r="P5005"/>
      <c r="Q5005"/>
      <c r="R5005"/>
    </row>
    <row r="5006" spans="16:18">
      <c r="P5006"/>
      <c r="Q5006"/>
      <c r="R5006"/>
    </row>
    <row r="5007" spans="16:18">
      <c r="P5007"/>
      <c r="Q5007"/>
      <c r="R5007"/>
    </row>
    <row r="5008" spans="16:18">
      <c r="P5008"/>
      <c r="Q5008"/>
      <c r="R5008"/>
    </row>
    <row r="5009" spans="16:18">
      <c r="P5009"/>
      <c r="Q5009"/>
      <c r="R5009"/>
    </row>
    <row r="5010" spans="16:18">
      <c r="P5010"/>
      <c r="Q5010"/>
      <c r="R5010"/>
    </row>
    <row r="5011" spans="16:18">
      <c r="P5011"/>
      <c r="Q5011"/>
      <c r="R5011"/>
    </row>
    <row r="5012" spans="16:18">
      <c r="P5012"/>
      <c r="Q5012"/>
      <c r="R5012"/>
    </row>
    <row r="5013" spans="16:18">
      <c r="P5013"/>
      <c r="Q5013"/>
      <c r="R5013"/>
    </row>
    <row r="5014" spans="16:18">
      <c r="P5014"/>
      <c r="Q5014"/>
      <c r="R5014"/>
    </row>
    <row r="5015" spans="16:18">
      <c r="P5015"/>
      <c r="Q5015"/>
      <c r="R5015"/>
    </row>
    <row r="5016" spans="16:18">
      <c r="P5016"/>
      <c r="Q5016"/>
      <c r="R5016"/>
    </row>
    <row r="5017" spans="16:18">
      <c r="P5017"/>
      <c r="Q5017"/>
      <c r="R5017"/>
    </row>
    <row r="5018" spans="16:18">
      <c r="P5018"/>
      <c r="Q5018"/>
      <c r="R5018"/>
    </row>
    <row r="5019" spans="16:18">
      <c r="P5019"/>
      <c r="Q5019"/>
      <c r="R5019"/>
    </row>
    <row r="5020" spans="16:18">
      <c r="P5020"/>
      <c r="Q5020"/>
      <c r="R5020"/>
    </row>
    <row r="5021" spans="16:18">
      <c r="P5021"/>
      <c r="Q5021"/>
      <c r="R5021"/>
    </row>
    <row r="5022" spans="16:18">
      <c r="P5022"/>
      <c r="Q5022"/>
      <c r="R5022"/>
    </row>
    <row r="5023" spans="16:18">
      <c r="P5023"/>
      <c r="Q5023"/>
      <c r="R5023"/>
    </row>
    <row r="5024" spans="16:18">
      <c r="P5024"/>
      <c r="Q5024"/>
      <c r="R5024"/>
    </row>
    <row r="5025" spans="16:18">
      <c r="P5025"/>
      <c r="Q5025"/>
      <c r="R5025"/>
    </row>
    <row r="5026" spans="16:18">
      <c r="P5026"/>
      <c r="Q5026"/>
      <c r="R5026"/>
    </row>
    <row r="5027" spans="16:18">
      <c r="P5027"/>
      <c r="Q5027"/>
      <c r="R5027"/>
    </row>
    <row r="5028" spans="16:18">
      <c r="P5028"/>
      <c r="Q5028"/>
      <c r="R5028"/>
    </row>
    <row r="5029" spans="16:18">
      <c r="P5029"/>
      <c r="Q5029"/>
      <c r="R5029"/>
    </row>
    <row r="5030" spans="16:18">
      <c r="P5030"/>
      <c r="Q5030"/>
      <c r="R5030"/>
    </row>
    <row r="5031" spans="16:18">
      <c r="P5031"/>
      <c r="Q5031"/>
      <c r="R5031"/>
    </row>
    <row r="5032" spans="16:18">
      <c r="P5032"/>
      <c r="Q5032"/>
      <c r="R5032"/>
    </row>
    <row r="5033" spans="16:18">
      <c r="P5033"/>
      <c r="Q5033"/>
      <c r="R5033"/>
    </row>
    <row r="5034" spans="16:18">
      <c r="P5034"/>
      <c r="Q5034"/>
      <c r="R5034"/>
    </row>
    <row r="5035" spans="16:18">
      <c r="P5035"/>
      <c r="Q5035"/>
      <c r="R5035"/>
    </row>
    <row r="5036" spans="16:18">
      <c r="P5036"/>
      <c r="Q5036"/>
      <c r="R5036"/>
    </row>
    <row r="5037" spans="16:18">
      <c r="P5037"/>
      <c r="Q5037"/>
      <c r="R5037"/>
    </row>
    <row r="5038" spans="16:18">
      <c r="P5038"/>
      <c r="Q5038"/>
      <c r="R5038"/>
    </row>
    <row r="5039" spans="16:18">
      <c r="P5039"/>
      <c r="Q5039"/>
      <c r="R5039"/>
    </row>
    <row r="5040" spans="16:18">
      <c r="P5040"/>
      <c r="Q5040"/>
      <c r="R5040"/>
    </row>
    <row r="5041" spans="16:18">
      <c r="P5041"/>
      <c r="Q5041"/>
      <c r="R5041"/>
    </row>
    <row r="5042" spans="16:18">
      <c r="P5042"/>
      <c r="Q5042"/>
      <c r="R5042"/>
    </row>
    <row r="5043" spans="16:18">
      <c r="P5043"/>
      <c r="Q5043"/>
      <c r="R5043"/>
    </row>
    <row r="5044" spans="16:18">
      <c r="P5044"/>
      <c r="Q5044"/>
      <c r="R5044"/>
    </row>
    <row r="5045" spans="16:18">
      <c r="P5045"/>
      <c r="Q5045"/>
      <c r="R5045"/>
    </row>
    <row r="5046" spans="16:18">
      <c r="P5046"/>
      <c r="Q5046"/>
      <c r="R5046"/>
    </row>
    <row r="5047" spans="16:18">
      <c r="P5047"/>
      <c r="Q5047"/>
      <c r="R5047"/>
    </row>
    <row r="5048" spans="16:18">
      <c r="P5048"/>
      <c r="Q5048"/>
      <c r="R5048"/>
    </row>
    <row r="5049" spans="16:18">
      <c r="P5049"/>
      <c r="Q5049"/>
      <c r="R5049"/>
    </row>
    <row r="5050" spans="16:18">
      <c r="P5050"/>
      <c r="Q5050"/>
      <c r="R5050"/>
    </row>
    <row r="5051" spans="16:18">
      <c r="P5051"/>
      <c r="Q5051"/>
      <c r="R5051"/>
    </row>
    <row r="5052" spans="16:18">
      <c r="P5052"/>
      <c r="Q5052"/>
      <c r="R5052"/>
    </row>
    <row r="5053" spans="16:18">
      <c r="P5053"/>
      <c r="Q5053"/>
      <c r="R5053"/>
    </row>
    <row r="5054" spans="16:18">
      <c r="P5054"/>
      <c r="Q5054"/>
      <c r="R5054"/>
    </row>
    <row r="5055" spans="16:18">
      <c r="P5055"/>
      <c r="Q5055"/>
      <c r="R5055"/>
    </row>
    <row r="5056" spans="16:18">
      <c r="P5056"/>
      <c r="Q5056"/>
      <c r="R5056"/>
    </row>
    <row r="5057" spans="16:18">
      <c r="P5057"/>
      <c r="Q5057"/>
      <c r="R5057"/>
    </row>
    <row r="5058" spans="16:18">
      <c r="P5058"/>
      <c r="Q5058"/>
      <c r="R5058"/>
    </row>
    <row r="5059" spans="16:18">
      <c r="P5059"/>
      <c r="Q5059"/>
      <c r="R5059"/>
    </row>
    <row r="5060" spans="16:18">
      <c r="P5060"/>
      <c r="Q5060"/>
      <c r="R5060"/>
    </row>
    <row r="5061" spans="16:18">
      <c r="P5061"/>
      <c r="Q5061"/>
      <c r="R5061"/>
    </row>
    <row r="5062" spans="16:18">
      <c r="P5062"/>
      <c r="Q5062"/>
      <c r="R5062"/>
    </row>
    <row r="5063" spans="16:18">
      <c r="P5063"/>
      <c r="Q5063"/>
      <c r="R5063"/>
    </row>
    <row r="5064" spans="16:18">
      <c r="P5064"/>
      <c r="Q5064"/>
      <c r="R5064"/>
    </row>
    <row r="5065" spans="16:18">
      <c r="P5065"/>
      <c r="Q5065"/>
      <c r="R5065"/>
    </row>
    <row r="5066" spans="16:18">
      <c r="P5066"/>
      <c r="Q5066"/>
      <c r="R5066"/>
    </row>
    <row r="5067" spans="16:18">
      <c r="P5067"/>
      <c r="Q5067"/>
      <c r="R5067"/>
    </row>
    <row r="5068" spans="16:18">
      <c r="P5068"/>
      <c r="Q5068"/>
      <c r="R5068"/>
    </row>
    <row r="5069" spans="16:18">
      <c r="P5069"/>
      <c r="Q5069"/>
      <c r="R5069"/>
    </row>
    <row r="5070" spans="16:18">
      <c r="P5070"/>
      <c r="Q5070"/>
      <c r="R5070"/>
    </row>
    <row r="5071" spans="16:18">
      <c r="P5071"/>
      <c r="Q5071"/>
      <c r="R5071"/>
    </row>
    <row r="5072" spans="16:18">
      <c r="P5072"/>
      <c r="Q5072"/>
      <c r="R5072"/>
    </row>
    <row r="5073" spans="16:18">
      <c r="P5073"/>
      <c r="Q5073"/>
      <c r="R5073"/>
    </row>
    <row r="5074" spans="16:18">
      <c r="P5074"/>
      <c r="Q5074"/>
      <c r="R5074"/>
    </row>
    <row r="5075" spans="16:18">
      <c r="P5075"/>
      <c r="Q5075"/>
      <c r="R5075"/>
    </row>
    <row r="5076" spans="16:18">
      <c r="P5076"/>
      <c r="Q5076"/>
      <c r="R5076"/>
    </row>
    <row r="5077" spans="16:18">
      <c r="P5077"/>
      <c r="Q5077"/>
      <c r="R5077"/>
    </row>
    <row r="5078" spans="16:18">
      <c r="P5078"/>
      <c r="Q5078"/>
      <c r="R5078"/>
    </row>
    <row r="5079" spans="16:18">
      <c r="P5079"/>
      <c r="Q5079"/>
      <c r="R5079"/>
    </row>
    <row r="5080" spans="16:18">
      <c r="P5080"/>
      <c r="Q5080"/>
      <c r="R5080"/>
    </row>
    <row r="5081" spans="16:18">
      <c r="P5081"/>
      <c r="Q5081"/>
      <c r="R5081"/>
    </row>
    <row r="5082" spans="16:18">
      <c r="P5082"/>
      <c r="Q5082"/>
      <c r="R5082"/>
    </row>
    <row r="5083" spans="16:18">
      <c r="P5083"/>
      <c r="Q5083"/>
      <c r="R5083"/>
    </row>
    <row r="5084" spans="16:18">
      <c r="P5084"/>
      <c r="Q5084"/>
      <c r="R5084"/>
    </row>
    <row r="5085" spans="16:18">
      <c r="P5085"/>
      <c r="Q5085"/>
      <c r="R5085"/>
    </row>
    <row r="5086" spans="16:18">
      <c r="P5086"/>
      <c r="Q5086"/>
      <c r="R5086"/>
    </row>
    <row r="5087" spans="16:18">
      <c r="P5087"/>
      <c r="Q5087"/>
      <c r="R5087"/>
    </row>
    <row r="5088" spans="16:18">
      <c r="P5088"/>
      <c r="Q5088"/>
      <c r="R5088"/>
    </row>
    <row r="5089" spans="16:18">
      <c r="P5089"/>
      <c r="Q5089"/>
      <c r="R5089"/>
    </row>
    <row r="5090" spans="16:18">
      <c r="P5090"/>
      <c r="Q5090"/>
      <c r="R5090"/>
    </row>
    <row r="5091" spans="16:18">
      <c r="P5091"/>
      <c r="Q5091"/>
      <c r="R5091"/>
    </row>
    <row r="5092" spans="16:18">
      <c r="P5092"/>
      <c r="Q5092"/>
      <c r="R5092"/>
    </row>
    <row r="5093" spans="16:18">
      <c r="P5093"/>
      <c r="Q5093"/>
      <c r="R5093"/>
    </row>
    <row r="5094" spans="16:18">
      <c r="P5094"/>
      <c r="Q5094"/>
      <c r="R5094"/>
    </row>
    <row r="5095" spans="16:18">
      <c r="P5095"/>
      <c r="Q5095"/>
      <c r="R5095"/>
    </row>
    <row r="5096" spans="16:18">
      <c r="P5096"/>
      <c r="Q5096"/>
      <c r="R5096"/>
    </row>
    <row r="5097" spans="16:18">
      <c r="P5097"/>
      <c r="Q5097"/>
      <c r="R5097"/>
    </row>
    <row r="5098" spans="16:18">
      <c r="P5098"/>
      <c r="Q5098"/>
      <c r="R5098"/>
    </row>
    <row r="5099" spans="16:18">
      <c r="P5099"/>
      <c r="Q5099"/>
      <c r="R5099"/>
    </row>
    <row r="5100" spans="16:18">
      <c r="P5100"/>
      <c r="Q5100"/>
      <c r="R5100"/>
    </row>
    <row r="5101" spans="16:18">
      <c r="P5101"/>
      <c r="Q5101"/>
      <c r="R5101"/>
    </row>
    <row r="5102" spans="16:18">
      <c r="P5102"/>
      <c r="Q5102"/>
      <c r="R5102"/>
    </row>
    <row r="5103" spans="16:18">
      <c r="P5103"/>
      <c r="Q5103"/>
      <c r="R5103"/>
    </row>
    <row r="5104" spans="16:18">
      <c r="P5104"/>
      <c r="Q5104"/>
      <c r="R5104"/>
    </row>
    <row r="5105" spans="16:18">
      <c r="P5105"/>
      <c r="Q5105"/>
      <c r="R5105"/>
    </row>
    <row r="5106" spans="16:18">
      <c r="P5106"/>
      <c r="Q5106"/>
      <c r="R5106"/>
    </row>
    <row r="5107" spans="16:18">
      <c r="P5107"/>
      <c r="Q5107"/>
      <c r="R5107"/>
    </row>
    <row r="5108" spans="16:18">
      <c r="P5108"/>
      <c r="Q5108"/>
      <c r="R5108"/>
    </row>
    <row r="5109" spans="16:18">
      <c r="P5109"/>
      <c r="Q5109"/>
      <c r="R5109"/>
    </row>
    <row r="5110" spans="16:18">
      <c r="P5110"/>
      <c r="Q5110"/>
      <c r="R5110"/>
    </row>
    <row r="5111" spans="16:18">
      <c r="P5111"/>
      <c r="Q5111"/>
      <c r="R5111"/>
    </row>
    <row r="5112" spans="16:18">
      <c r="P5112"/>
      <c r="Q5112"/>
      <c r="R5112"/>
    </row>
    <row r="5113" spans="16:18">
      <c r="P5113"/>
      <c r="Q5113"/>
      <c r="R5113"/>
    </row>
    <row r="5114" spans="16:18">
      <c r="P5114"/>
      <c r="Q5114"/>
      <c r="R5114"/>
    </row>
    <row r="5115" spans="16:18">
      <c r="P5115"/>
      <c r="Q5115"/>
      <c r="R5115"/>
    </row>
    <row r="5116" spans="16:18">
      <c r="P5116"/>
      <c r="Q5116"/>
      <c r="R5116"/>
    </row>
    <row r="5117" spans="16:18">
      <c r="P5117"/>
      <c r="Q5117"/>
      <c r="R5117"/>
    </row>
    <row r="5118" spans="16:18">
      <c r="P5118"/>
      <c r="Q5118"/>
      <c r="R5118"/>
    </row>
    <row r="5119" spans="16:18">
      <c r="P5119"/>
      <c r="Q5119"/>
      <c r="R5119"/>
    </row>
    <row r="5120" spans="16:18">
      <c r="P5120"/>
      <c r="Q5120"/>
      <c r="R5120"/>
    </row>
    <row r="5121" spans="16:18">
      <c r="P5121"/>
      <c r="Q5121"/>
      <c r="R5121"/>
    </row>
    <row r="5122" spans="16:18">
      <c r="P5122"/>
      <c r="Q5122"/>
      <c r="R5122"/>
    </row>
    <row r="5123" spans="16:18">
      <c r="P5123"/>
      <c r="Q5123"/>
      <c r="R5123"/>
    </row>
    <row r="5124" spans="16:18">
      <c r="P5124"/>
      <c r="Q5124"/>
      <c r="R5124"/>
    </row>
    <row r="5125" spans="16:18">
      <c r="P5125"/>
      <c r="Q5125"/>
      <c r="R5125"/>
    </row>
    <row r="5126" spans="16:18">
      <c r="P5126"/>
      <c r="Q5126"/>
      <c r="R5126"/>
    </row>
    <row r="5127" spans="16:18">
      <c r="P5127"/>
      <c r="Q5127"/>
      <c r="R5127"/>
    </row>
    <row r="5128" spans="16:18">
      <c r="P5128"/>
      <c r="Q5128"/>
      <c r="R5128"/>
    </row>
    <row r="5129" spans="16:18">
      <c r="P5129"/>
      <c r="Q5129"/>
      <c r="R5129"/>
    </row>
    <row r="5130" spans="16:18">
      <c r="P5130"/>
      <c r="Q5130"/>
      <c r="R5130"/>
    </row>
    <row r="5131" spans="16:18">
      <c r="P5131"/>
      <c r="Q5131"/>
      <c r="R5131"/>
    </row>
    <row r="5132" spans="16:18">
      <c r="P5132"/>
      <c r="Q5132"/>
      <c r="R5132"/>
    </row>
    <row r="5133" spans="16:18">
      <c r="P5133"/>
      <c r="Q5133"/>
      <c r="R5133"/>
    </row>
    <row r="5134" spans="16:18">
      <c r="P5134"/>
      <c r="Q5134"/>
      <c r="R5134"/>
    </row>
    <row r="5135" spans="16:18">
      <c r="P5135"/>
      <c r="Q5135"/>
      <c r="R5135"/>
    </row>
    <row r="5136" spans="16:18">
      <c r="P5136"/>
      <c r="Q5136"/>
      <c r="R5136"/>
    </row>
    <row r="5137" spans="16:18">
      <c r="P5137"/>
      <c r="Q5137"/>
      <c r="R5137"/>
    </row>
    <row r="5138" spans="16:18">
      <c r="P5138"/>
      <c r="Q5138"/>
      <c r="R5138"/>
    </row>
    <row r="5139" spans="16:18">
      <c r="P5139"/>
      <c r="Q5139"/>
      <c r="R5139"/>
    </row>
    <row r="5140" spans="16:18">
      <c r="P5140"/>
      <c r="Q5140"/>
      <c r="R5140"/>
    </row>
    <row r="5141" spans="16:18">
      <c r="P5141"/>
      <c r="Q5141"/>
      <c r="R5141"/>
    </row>
    <row r="5142" spans="16:18">
      <c r="P5142"/>
      <c r="Q5142"/>
      <c r="R5142"/>
    </row>
    <row r="5143" spans="16:18">
      <c r="P5143"/>
      <c r="Q5143"/>
      <c r="R5143"/>
    </row>
    <row r="5144" spans="16:18">
      <c r="P5144"/>
      <c r="Q5144"/>
      <c r="R5144"/>
    </row>
    <row r="5145" spans="16:18">
      <c r="P5145"/>
      <c r="Q5145"/>
      <c r="R5145"/>
    </row>
    <row r="5146" spans="16:18">
      <c r="P5146"/>
      <c r="Q5146"/>
      <c r="R5146"/>
    </row>
    <row r="5147" spans="16:18">
      <c r="P5147"/>
      <c r="Q5147"/>
      <c r="R5147"/>
    </row>
    <row r="5148" spans="16:18">
      <c r="P5148"/>
      <c r="Q5148"/>
      <c r="R5148"/>
    </row>
    <row r="5149" spans="16:18">
      <c r="P5149"/>
      <c r="Q5149"/>
      <c r="R5149"/>
    </row>
    <row r="5150" spans="16:18">
      <c r="P5150"/>
      <c r="Q5150"/>
      <c r="R5150"/>
    </row>
    <row r="5151" spans="16:18">
      <c r="P5151"/>
      <c r="Q5151"/>
      <c r="R5151"/>
    </row>
    <row r="5152" spans="16:18">
      <c r="P5152"/>
      <c r="Q5152"/>
      <c r="R5152"/>
    </row>
    <row r="5153" spans="16:18">
      <c r="P5153"/>
      <c r="Q5153"/>
      <c r="R5153"/>
    </row>
    <row r="5154" spans="16:18">
      <c r="P5154"/>
      <c r="Q5154"/>
      <c r="R5154"/>
    </row>
    <row r="5155" spans="16:18">
      <c r="P5155"/>
      <c r="Q5155"/>
      <c r="R5155"/>
    </row>
    <row r="5156" spans="16:18">
      <c r="P5156"/>
      <c r="Q5156"/>
      <c r="R5156"/>
    </row>
    <row r="5157" spans="16:18">
      <c r="P5157"/>
      <c r="Q5157"/>
      <c r="R5157"/>
    </row>
    <row r="5158" spans="16:18">
      <c r="P5158"/>
      <c r="Q5158"/>
      <c r="R5158"/>
    </row>
    <row r="5159" spans="16:18">
      <c r="P5159"/>
      <c r="Q5159"/>
      <c r="R5159"/>
    </row>
    <row r="5160" spans="16:18">
      <c r="P5160"/>
      <c r="Q5160"/>
      <c r="R5160"/>
    </row>
    <row r="5161" spans="16:18">
      <c r="P5161"/>
      <c r="Q5161"/>
      <c r="R5161"/>
    </row>
    <row r="5162" spans="16:18">
      <c r="P5162"/>
      <c r="Q5162"/>
      <c r="R5162"/>
    </row>
    <row r="5163" spans="16:18">
      <c r="P5163"/>
      <c r="Q5163"/>
      <c r="R5163"/>
    </row>
    <row r="5164" spans="16:18">
      <c r="P5164"/>
      <c r="Q5164"/>
      <c r="R5164"/>
    </row>
    <row r="5165" spans="16:18">
      <c r="P5165"/>
      <c r="Q5165"/>
      <c r="R5165"/>
    </row>
    <row r="5166" spans="16:18">
      <c r="P5166"/>
      <c r="Q5166"/>
      <c r="R5166"/>
    </row>
    <row r="5167" spans="16:18">
      <c r="P5167"/>
      <c r="Q5167"/>
      <c r="R5167"/>
    </row>
    <row r="5168" spans="16:18">
      <c r="P5168"/>
      <c r="Q5168"/>
      <c r="R5168"/>
    </row>
    <row r="5169" spans="16:18">
      <c r="P5169"/>
      <c r="Q5169"/>
      <c r="R5169"/>
    </row>
    <row r="5170" spans="16:18">
      <c r="P5170"/>
      <c r="Q5170"/>
      <c r="R5170"/>
    </row>
    <row r="5171" spans="16:18">
      <c r="P5171"/>
      <c r="Q5171"/>
      <c r="R5171"/>
    </row>
    <row r="5172" spans="16:18">
      <c r="P5172"/>
      <c r="Q5172"/>
      <c r="R5172"/>
    </row>
    <row r="5173" spans="16:18">
      <c r="P5173"/>
      <c r="Q5173"/>
      <c r="R5173"/>
    </row>
    <row r="5174" spans="16:18">
      <c r="P5174"/>
      <c r="Q5174"/>
      <c r="R5174"/>
    </row>
    <row r="5175" spans="16:18">
      <c r="P5175"/>
      <c r="Q5175"/>
      <c r="R5175"/>
    </row>
    <row r="5176" spans="16:18">
      <c r="P5176"/>
      <c r="Q5176"/>
      <c r="R5176"/>
    </row>
    <row r="5177" spans="16:18">
      <c r="P5177"/>
      <c r="Q5177"/>
      <c r="R5177"/>
    </row>
    <row r="5178" spans="16:18">
      <c r="P5178"/>
      <c r="Q5178"/>
      <c r="R5178"/>
    </row>
    <row r="5179" spans="16:18">
      <c r="P5179"/>
      <c r="Q5179"/>
      <c r="R5179"/>
    </row>
    <row r="5180" spans="16:18">
      <c r="P5180"/>
      <c r="Q5180"/>
      <c r="R5180"/>
    </row>
    <row r="5181" spans="16:18">
      <c r="P5181"/>
      <c r="Q5181"/>
      <c r="R5181"/>
    </row>
    <row r="5182" spans="16:18">
      <c r="P5182"/>
      <c r="Q5182"/>
      <c r="R5182"/>
    </row>
    <row r="5183" spans="16:18">
      <c r="P5183"/>
      <c r="Q5183"/>
      <c r="R5183"/>
    </row>
    <row r="5184" spans="16:18">
      <c r="P5184"/>
      <c r="Q5184"/>
      <c r="R5184"/>
    </row>
    <row r="5185" spans="16:18">
      <c r="P5185"/>
      <c r="Q5185"/>
      <c r="R5185"/>
    </row>
    <row r="5186" spans="16:18">
      <c r="P5186"/>
      <c r="Q5186"/>
      <c r="R5186"/>
    </row>
    <row r="5187" spans="16:18">
      <c r="P5187"/>
      <c r="Q5187"/>
      <c r="R5187"/>
    </row>
    <row r="5188" spans="16:18">
      <c r="P5188"/>
      <c r="Q5188"/>
      <c r="R5188"/>
    </row>
    <row r="5189" spans="16:18">
      <c r="P5189"/>
      <c r="Q5189"/>
      <c r="R5189"/>
    </row>
    <row r="5190" spans="16:18">
      <c r="P5190"/>
      <c r="Q5190"/>
      <c r="R5190"/>
    </row>
    <row r="5191" spans="16:18">
      <c r="P5191"/>
      <c r="Q5191"/>
      <c r="R5191"/>
    </row>
    <row r="5192" spans="16:18">
      <c r="P5192"/>
      <c r="Q5192"/>
      <c r="R5192"/>
    </row>
    <row r="5193" spans="16:18">
      <c r="P5193"/>
      <c r="Q5193"/>
      <c r="R5193"/>
    </row>
    <row r="5194" spans="16:18">
      <c r="P5194"/>
      <c r="Q5194"/>
      <c r="R5194"/>
    </row>
    <row r="5195" spans="16:18">
      <c r="P5195"/>
      <c r="Q5195"/>
      <c r="R5195"/>
    </row>
    <row r="5196" spans="16:18">
      <c r="P5196"/>
      <c r="Q5196"/>
      <c r="R5196"/>
    </row>
    <row r="5197" spans="16:18">
      <c r="P5197"/>
      <c r="Q5197"/>
      <c r="R5197"/>
    </row>
    <row r="5198" spans="16:18">
      <c r="P5198"/>
      <c r="Q5198"/>
      <c r="R5198"/>
    </row>
    <row r="5199" spans="16:18">
      <c r="P5199"/>
      <c r="Q5199"/>
      <c r="R5199"/>
    </row>
    <row r="5200" spans="16:18">
      <c r="P5200"/>
      <c r="Q5200"/>
      <c r="R5200"/>
    </row>
    <row r="5201" spans="16:18">
      <c r="P5201"/>
      <c r="Q5201"/>
      <c r="R5201"/>
    </row>
    <row r="5202" spans="16:18">
      <c r="P5202"/>
      <c r="Q5202"/>
      <c r="R5202"/>
    </row>
    <row r="5203" spans="16:18">
      <c r="P5203"/>
      <c r="Q5203"/>
      <c r="R5203"/>
    </row>
    <row r="5204" spans="16:18">
      <c r="P5204"/>
      <c r="Q5204"/>
      <c r="R5204"/>
    </row>
    <row r="5205" spans="16:18">
      <c r="P5205"/>
      <c r="Q5205"/>
      <c r="R5205"/>
    </row>
    <row r="5206" spans="16:18">
      <c r="P5206"/>
      <c r="Q5206"/>
      <c r="R5206"/>
    </row>
    <row r="5207" spans="16:18">
      <c r="P5207"/>
      <c r="Q5207"/>
      <c r="R5207"/>
    </row>
    <row r="5208" spans="16:18">
      <c r="P5208"/>
      <c r="Q5208"/>
      <c r="R5208"/>
    </row>
    <row r="5209" spans="16:18">
      <c r="P5209"/>
      <c r="Q5209"/>
      <c r="R5209"/>
    </row>
    <row r="5210" spans="16:18">
      <c r="P5210"/>
      <c r="Q5210"/>
      <c r="R5210"/>
    </row>
    <row r="5211" spans="16:18">
      <c r="P5211"/>
      <c r="Q5211"/>
      <c r="R5211"/>
    </row>
    <row r="5212" spans="16:18">
      <c r="P5212"/>
      <c r="Q5212"/>
      <c r="R5212"/>
    </row>
    <row r="5213" spans="16:18">
      <c r="P5213"/>
      <c r="Q5213"/>
      <c r="R5213"/>
    </row>
    <row r="5214" spans="16:18">
      <c r="P5214"/>
      <c r="Q5214"/>
      <c r="R5214"/>
    </row>
    <row r="5215" spans="16:18">
      <c r="P5215"/>
      <c r="Q5215"/>
      <c r="R5215"/>
    </row>
    <row r="5216" spans="16:18">
      <c r="P5216"/>
      <c r="Q5216"/>
      <c r="R5216"/>
    </row>
    <row r="5217" spans="16:18">
      <c r="P5217"/>
      <c r="Q5217"/>
      <c r="R5217"/>
    </row>
    <row r="5218" spans="16:18">
      <c r="P5218"/>
      <c r="Q5218"/>
      <c r="R5218"/>
    </row>
    <row r="5219" spans="16:18">
      <c r="P5219"/>
      <c r="Q5219"/>
      <c r="R5219"/>
    </row>
    <row r="5220" spans="16:18">
      <c r="P5220"/>
      <c r="Q5220"/>
      <c r="R5220"/>
    </row>
    <row r="5221" spans="16:18">
      <c r="P5221"/>
      <c r="Q5221"/>
      <c r="R5221"/>
    </row>
    <row r="5222" spans="16:18">
      <c r="P5222"/>
      <c r="Q5222"/>
      <c r="R5222"/>
    </row>
    <row r="5223" spans="16:18">
      <c r="P5223"/>
      <c r="Q5223"/>
      <c r="R5223"/>
    </row>
    <row r="5224" spans="16:18">
      <c r="P5224"/>
      <c r="Q5224"/>
      <c r="R5224"/>
    </row>
    <row r="5225" spans="16:18">
      <c r="P5225"/>
      <c r="Q5225"/>
      <c r="R5225"/>
    </row>
    <row r="5226" spans="16:18">
      <c r="P5226"/>
      <c r="Q5226"/>
      <c r="R5226"/>
    </row>
    <row r="5227" spans="16:18">
      <c r="P5227"/>
      <c r="Q5227"/>
      <c r="R5227"/>
    </row>
    <row r="5228" spans="16:18">
      <c r="P5228"/>
      <c r="Q5228"/>
      <c r="R5228"/>
    </row>
    <row r="5229" spans="16:18">
      <c r="P5229"/>
      <c r="Q5229"/>
      <c r="R5229"/>
    </row>
    <row r="5230" spans="16:18">
      <c r="P5230"/>
      <c r="Q5230"/>
      <c r="R5230"/>
    </row>
    <row r="5231" spans="16:18">
      <c r="P5231"/>
      <c r="Q5231"/>
      <c r="R5231"/>
    </row>
    <row r="5232" spans="16:18">
      <c r="P5232"/>
      <c r="Q5232"/>
      <c r="R5232"/>
    </row>
    <row r="5233" spans="16:18">
      <c r="P5233"/>
      <c r="Q5233"/>
      <c r="R5233"/>
    </row>
    <row r="5234" spans="16:18">
      <c r="P5234"/>
      <c r="Q5234"/>
      <c r="R5234"/>
    </row>
    <row r="5235" spans="16:18">
      <c r="P5235"/>
      <c r="Q5235"/>
      <c r="R5235"/>
    </row>
    <row r="5236" spans="16:18">
      <c r="P5236"/>
      <c r="Q5236"/>
      <c r="R5236"/>
    </row>
    <row r="5237" spans="16:18">
      <c r="P5237"/>
      <c r="Q5237"/>
      <c r="R5237"/>
    </row>
    <row r="5238" spans="16:18">
      <c r="P5238"/>
      <c r="Q5238"/>
      <c r="R5238"/>
    </row>
    <row r="5239" spans="16:18">
      <c r="P5239"/>
      <c r="Q5239"/>
      <c r="R5239"/>
    </row>
    <row r="5240" spans="16:18">
      <c r="P5240"/>
      <c r="Q5240"/>
      <c r="R5240"/>
    </row>
    <row r="5241" spans="16:18">
      <c r="P5241"/>
      <c r="Q5241"/>
      <c r="R5241"/>
    </row>
    <row r="5242" spans="16:18">
      <c r="P5242"/>
      <c r="Q5242"/>
      <c r="R5242"/>
    </row>
    <row r="5243" spans="16:18">
      <c r="P5243"/>
      <c r="Q5243"/>
      <c r="R5243"/>
    </row>
    <row r="5244" spans="16:18">
      <c r="P5244"/>
      <c r="Q5244"/>
      <c r="R5244"/>
    </row>
    <row r="5245" spans="16:18">
      <c r="P5245"/>
      <c r="Q5245"/>
      <c r="R5245"/>
    </row>
    <row r="5246" spans="16:18">
      <c r="P5246"/>
      <c r="Q5246"/>
      <c r="R5246"/>
    </row>
    <row r="5247" spans="16:18">
      <c r="P5247"/>
      <c r="Q5247"/>
      <c r="R5247"/>
    </row>
    <row r="5248" spans="16:18">
      <c r="P5248"/>
      <c r="Q5248"/>
      <c r="R5248"/>
    </row>
    <row r="5249" spans="16:18">
      <c r="P5249"/>
      <c r="Q5249"/>
      <c r="R5249"/>
    </row>
    <row r="5250" spans="16:18">
      <c r="P5250"/>
      <c r="Q5250"/>
      <c r="R5250"/>
    </row>
    <row r="5251" spans="16:18">
      <c r="P5251"/>
      <c r="Q5251"/>
      <c r="R5251"/>
    </row>
    <row r="5252" spans="16:18">
      <c r="P5252"/>
      <c r="Q5252"/>
      <c r="R5252"/>
    </row>
    <row r="5253" spans="16:18">
      <c r="P5253"/>
      <c r="Q5253"/>
      <c r="R5253"/>
    </row>
    <row r="5254" spans="16:18">
      <c r="P5254"/>
      <c r="Q5254"/>
      <c r="R5254"/>
    </row>
    <row r="5255" spans="16:18">
      <c r="P5255"/>
      <c r="Q5255"/>
      <c r="R5255"/>
    </row>
    <row r="5256" spans="16:18">
      <c r="P5256"/>
      <c r="Q5256"/>
      <c r="R5256"/>
    </row>
    <row r="5257" spans="16:18">
      <c r="P5257"/>
      <c r="Q5257"/>
      <c r="R5257"/>
    </row>
    <row r="5258" spans="16:18">
      <c r="P5258"/>
      <c r="Q5258"/>
      <c r="R5258"/>
    </row>
    <row r="5259" spans="16:18">
      <c r="P5259"/>
      <c r="Q5259"/>
      <c r="R5259"/>
    </row>
    <row r="5260" spans="16:18">
      <c r="P5260"/>
      <c r="Q5260"/>
      <c r="R5260"/>
    </row>
    <row r="5261" spans="16:18">
      <c r="P5261"/>
      <c r="Q5261"/>
      <c r="R5261"/>
    </row>
    <row r="5262" spans="16:18">
      <c r="P5262"/>
      <c r="Q5262"/>
      <c r="R5262"/>
    </row>
    <row r="5263" spans="16:18">
      <c r="P5263"/>
      <c r="Q5263"/>
      <c r="R5263"/>
    </row>
    <row r="5264" spans="16:18">
      <c r="P5264"/>
      <c r="Q5264"/>
      <c r="R5264"/>
    </row>
    <row r="5265" spans="16:18">
      <c r="P5265"/>
      <c r="Q5265"/>
      <c r="R5265"/>
    </row>
    <row r="5266" spans="16:18">
      <c r="P5266"/>
      <c r="Q5266"/>
      <c r="R5266"/>
    </row>
    <row r="5267" spans="16:18">
      <c r="P5267"/>
      <c r="Q5267"/>
      <c r="R5267"/>
    </row>
    <row r="5268" spans="16:18">
      <c r="P5268"/>
      <c r="Q5268"/>
      <c r="R5268"/>
    </row>
    <row r="5269" spans="16:18">
      <c r="P5269"/>
      <c r="Q5269"/>
      <c r="R5269"/>
    </row>
    <row r="5270" spans="16:18">
      <c r="P5270"/>
      <c r="Q5270"/>
      <c r="R5270"/>
    </row>
    <row r="5271" spans="16:18">
      <c r="P5271"/>
      <c r="Q5271"/>
      <c r="R5271"/>
    </row>
    <row r="5272" spans="16:18">
      <c r="P5272"/>
      <c r="Q5272"/>
      <c r="R5272"/>
    </row>
    <row r="5273" spans="16:18">
      <c r="P5273"/>
      <c r="Q5273"/>
      <c r="R5273"/>
    </row>
    <row r="5274" spans="16:18">
      <c r="P5274"/>
      <c r="Q5274"/>
      <c r="R5274"/>
    </row>
    <row r="5275" spans="16:18">
      <c r="P5275"/>
      <c r="Q5275"/>
      <c r="R5275"/>
    </row>
    <row r="5276" spans="16:18">
      <c r="P5276"/>
      <c r="Q5276"/>
      <c r="R5276"/>
    </row>
    <row r="5277" spans="16:18">
      <c r="P5277"/>
      <c r="Q5277"/>
      <c r="R5277"/>
    </row>
    <row r="5278" spans="16:18">
      <c r="P5278"/>
      <c r="Q5278"/>
      <c r="R5278"/>
    </row>
    <row r="5279" spans="16:18">
      <c r="P5279"/>
      <c r="Q5279"/>
      <c r="R5279"/>
    </row>
    <row r="5280" spans="16:18">
      <c r="P5280"/>
      <c r="Q5280"/>
      <c r="R5280"/>
    </row>
    <row r="5281" spans="16:18">
      <c r="P5281"/>
      <c r="Q5281"/>
      <c r="R5281"/>
    </row>
    <row r="5282" spans="16:18">
      <c r="P5282"/>
      <c r="Q5282"/>
      <c r="R5282"/>
    </row>
    <row r="5283" spans="16:18">
      <c r="P5283"/>
      <c r="Q5283"/>
      <c r="R5283"/>
    </row>
    <row r="5284" spans="16:18">
      <c r="P5284"/>
      <c r="Q5284"/>
      <c r="R5284"/>
    </row>
    <row r="5285" spans="16:18">
      <c r="P5285"/>
      <c r="Q5285"/>
      <c r="R5285"/>
    </row>
    <row r="5286" spans="16:18">
      <c r="P5286"/>
      <c r="Q5286"/>
      <c r="R5286"/>
    </row>
    <row r="5287" spans="16:18">
      <c r="P5287"/>
      <c r="Q5287"/>
      <c r="R5287"/>
    </row>
    <row r="5288" spans="16:18">
      <c r="P5288"/>
      <c r="Q5288"/>
      <c r="R5288"/>
    </row>
    <row r="5289" spans="16:18">
      <c r="P5289"/>
      <c r="Q5289"/>
      <c r="R5289"/>
    </row>
    <row r="5290" spans="16:18">
      <c r="P5290"/>
      <c r="Q5290"/>
      <c r="R5290"/>
    </row>
    <row r="5291" spans="16:18">
      <c r="P5291"/>
      <c r="Q5291"/>
      <c r="R5291"/>
    </row>
    <row r="5292" spans="16:18">
      <c r="P5292"/>
      <c r="Q5292"/>
      <c r="R5292"/>
    </row>
    <row r="5293" spans="16:18">
      <c r="P5293"/>
      <c r="Q5293"/>
      <c r="R5293"/>
    </row>
    <row r="5294" spans="16:18">
      <c r="P5294"/>
      <c r="Q5294"/>
      <c r="R5294"/>
    </row>
    <row r="5295" spans="16:18">
      <c r="P5295"/>
      <c r="Q5295"/>
      <c r="R5295"/>
    </row>
    <row r="5296" spans="16:18">
      <c r="P5296"/>
      <c r="Q5296"/>
      <c r="R5296"/>
    </row>
    <row r="5297" spans="16:18">
      <c r="P5297"/>
      <c r="Q5297"/>
      <c r="R5297"/>
    </row>
    <row r="5298" spans="16:18">
      <c r="P5298"/>
      <c r="Q5298"/>
      <c r="R5298"/>
    </row>
    <row r="5299" spans="16:18">
      <c r="P5299"/>
      <c r="Q5299"/>
      <c r="R5299"/>
    </row>
    <row r="5300" spans="16:18">
      <c r="P5300"/>
      <c r="Q5300"/>
      <c r="R5300"/>
    </row>
    <row r="5301" spans="16:18">
      <c r="P5301"/>
      <c r="Q5301"/>
      <c r="R5301"/>
    </row>
    <row r="5302" spans="16:18">
      <c r="P5302"/>
      <c r="Q5302"/>
      <c r="R5302"/>
    </row>
    <row r="5303" spans="16:18">
      <c r="P5303"/>
      <c r="Q5303"/>
      <c r="R5303"/>
    </row>
    <row r="5304" spans="16:18">
      <c r="P5304"/>
      <c r="Q5304"/>
      <c r="R5304"/>
    </row>
    <row r="5305" spans="16:18">
      <c r="P5305"/>
      <c r="Q5305"/>
      <c r="R5305"/>
    </row>
    <row r="5306" spans="16:18">
      <c r="P5306"/>
      <c r="Q5306"/>
      <c r="R5306"/>
    </row>
    <row r="5307" spans="16:18">
      <c r="P5307"/>
      <c r="Q5307"/>
      <c r="R5307"/>
    </row>
    <row r="5308" spans="16:18">
      <c r="P5308"/>
      <c r="Q5308"/>
      <c r="R5308"/>
    </row>
    <row r="5309" spans="16:18">
      <c r="P5309"/>
      <c r="Q5309"/>
      <c r="R5309"/>
    </row>
    <row r="5310" spans="16:18">
      <c r="P5310"/>
      <c r="Q5310"/>
      <c r="R5310"/>
    </row>
    <row r="5311" spans="16:18">
      <c r="P5311"/>
      <c r="Q5311"/>
      <c r="R5311"/>
    </row>
    <row r="5312" spans="16:18">
      <c r="P5312"/>
      <c r="Q5312"/>
      <c r="R5312"/>
    </row>
    <row r="5313" spans="16:18">
      <c r="P5313"/>
      <c r="Q5313"/>
      <c r="R5313"/>
    </row>
    <row r="5314" spans="16:18">
      <c r="P5314"/>
      <c r="Q5314"/>
      <c r="R5314"/>
    </row>
    <row r="5315" spans="16:18">
      <c r="P5315"/>
      <c r="Q5315"/>
      <c r="R5315"/>
    </row>
    <row r="5316" spans="16:18">
      <c r="P5316"/>
      <c r="Q5316"/>
      <c r="R5316"/>
    </row>
    <row r="5317" spans="16:18">
      <c r="P5317"/>
      <c r="Q5317"/>
      <c r="R5317"/>
    </row>
    <row r="5318" spans="16:18">
      <c r="P5318"/>
      <c r="Q5318"/>
      <c r="R5318"/>
    </row>
    <row r="5319" spans="16:18">
      <c r="P5319"/>
      <c r="Q5319"/>
      <c r="R5319"/>
    </row>
    <row r="5320" spans="16:18">
      <c r="P5320"/>
      <c r="Q5320"/>
      <c r="R5320"/>
    </row>
    <row r="5321" spans="16:18">
      <c r="P5321"/>
      <c r="Q5321"/>
      <c r="R5321"/>
    </row>
    <row r="5322" spans="16:18">
      <c r="P5322"/>
      <c r="Q5322"/>
      <c r="R5322"/>
    </row>
    <row r="5323" spans="16:18">
      <c r="P5323"/>
      <c r="Q5323"/>
      <c r="R5323"/>
    </row>
    <row r="5324" spans="16:18">
      <c r="P5324"/>
      <c r="Q5324"/>
      <c r="R5324"/>
    </row>
    <row r="5325" spans="16:18">
      <c r="P5325"/>
      <c r="Q5325"/>
      <c r="R5325"/>
    </row>
    <row r="5326" spans="16:18">
      <c r="P5326"/>
      <c r="Q5326"/>
      <c r="R5326"/>
    </row>
    <row r="5327" spans="16:18">
      <c r="P5327"/>
      <c r="Q5327"/>
      <c r="R5327"/>
    </row>
    <row r="5328" spans="16:18">
      <c r="P5328"/>
      <c r="Q5328"/>
      <c r="R5328"/>
    </row>
    <row r="5329" spans="16:18">
      <c r="P5329"/>
      <c r="Q5329"/>
      <c r="R5329"/>
    </row>
    <row r="5330" spans="16:18">
      <c r="P5330"/>
      <c r="Q5330"/>
      <c r="R5330"/>
    </row>
    <row r="5331" spans="16:18">
      <c r="P5331"/>
      <c r="Q5331"/>
      <c r="R5331"/>
    </row>
    <row r="5332" spans="16:18">
      <c r="P5332"/>
      <c r="Q5332"/>
      <c r="R5332"/>
    </row>
    <row r="5333" spans="16:18">
      <c r="P5333"/>
      <c r="Q5333"/>
      <c r="R5333"/>
    </row>
    <row r="5334" spans="16:18">
      <c r="P5334"/>
      <c r="Q5334"/>
      <c r="R5334"/>
    </row>
    <row r="5335" spans="16:18">
      <c r="P5335"/>
      <c r="Q5335"/>
      <c r="R5335"/>
    </row>
    <row r="5336" spans="16:18">
      <c r="P5336"/>
      <c r="Q5336"/>
      <c r="R5336"/>
    </row>
    <row r="5337" spans="16:18">
      <c r="P5337"/>
      <c r="Q5337"/>
      <c r="R5337"/>
    </row>
    <row r="5338" spans="16:18">
      <c r="P5338"/>
      <c r="Q5338"/>
      <c r="R5338"/>
    </row>
    <row r="5339" spans="16:18">
      <c r="P5339"/>
      <c r="Q5339"/>
      <c r="R5339"/>
    </row>
    <row r="5340" spans="16:18">
      <c r="P5340"/>
      <c r="Q5340"/>
      <c r="R5340"/>
    </row>
    <row r="5341" spans="16:18">
      <c r="P5341"/>
      <c r="Q5341"/>
      <c r="R5341"/>
    </row>
    <row r="5342" spans="16:18">
      <c r="P5342"/>
      <c r="Q5342"/>
      <c r="R5342"/>
    </row>
    <row r="5343" spans="16:18">
      <c r="P5343"/>
      <c r="Q5343"/>
      <c r="R5343"/>
    </row>
    <row r="5344" spans="16:18">
      <c r="P5344"/>
      <c r="Q5344"/>
      <c r="R5344"/>
    </row>
    <row r="5345" spans="16:18">
      <c r="P5345"/>
      <c r="Q5345"/>
      <c r="R5345"/>
    </row>
    <row r="5346" spans="16:18">
      <c r="P5346"/>
      <c r="Q5346"/>
      <c r="R5346"/>
    </row>
    <row r="5347" spans="16:18">
      <c r="P5347"/>
      <c r="Q5347"/>
      <c r="R5347"/>
    </row>
    <row r="5348" spans="16:18">
      <c r="P5348"/>
      <c r="Q5348"/>
      <c r="R5348"/>
    </row>
    <row r="5349" spans="16:18">
      <c r="P5349"/>
      <c r="Q5349"/>
      <c r="R5349"/>
    </row>
    <row r="5350" spans="16:18">
      <c r="P5350"/>
      <c r="Q5350"/>
      <c r="R5350"/>
    </row>
    <row r="5351" spans="16:18">
      <c r="P5351"/>
      <c r="Q5351"/>
      <c r="R5351"/>
    </row>
    <row r="5352" spans="16:18">
      <c r="P5352"/>
      <c r="Q5352"/>
      <c r="R5352"/>
    </row>
    <row r="5353" spans="16:18">
      <c r="P5353"/>
      <c r="Q5353"/>
      <c r="R5353"/>
    </row>
    <row r="5354" spans="16:18">
      <c r="P5354"/>
      <c r="Q5354"/>
      <c r="R5354"/>
    </row>
    <row r="5355" spans="16:18">
      <c r="P5355"/>
      <c r="Q5355"/>
      <c r="R5355"/>
    </row>
    <row r="5356" spans="16:18">
      <c r="P5356"/>
      <c r="Q5356"/>
      <c r="R5356"/>
    </row>
    <row r="5357" spans="16:18">
      <c r="P5357"/>
      <c r="Q5357"/>
      <c r="R5357"/>
    </row>
    <row r="5358" spans="16:18">
      <c r="P5358"/>
      <c r="Q5358"/>
      <c r="R5358"/>
    </row>
    <row r="5359" spans="16:18">
      <c r="P5359"/>
      <c r="Q5359"/>
      <c r="R5359"/>
    </row>
    <row r="5360" spans="16:18">
      <c r="P5360"/>
      <c r="Q5360"/>
      <c r="R5360"/>
    </row>
    <row r="5361" spans="16:18">
      <c r="P5361"/>
      <c r="Q5361"/>
      <c r="R5361"/>
    </row>
    <row r="5362" spans="16:18">
      <c r="P5362"/>
      <c r="Q5362"/>
      <c r="R5362"/>
    </row>
    <row r="5363" spans="16:18">
      <c r="P5363"/>
      <c r="Q5363"/>
      <c r="R5363"/>
    </row>
    <row r="5364" spans="16:18">
      <c r="P5364"/>
      <c r="Q5364"/>
      <c r="R5364"/>
    </row>
    <row r="5365" spans="16:18">
      <c r="P5365"/>
      <c r="Q5365"/>
      <c r="R5365"/>
    </row>
    <row r="5366" spans="16:18">
      <c r="P5366"/>
      <c r="Q5366"/>
      <c r="R5366"/>
    </row>
    <row r="5367" spans="16:18">
      <c r="P5367"/>
      <c r="Q5367"/>
      <c r="R5367"/>
    </row>
    <row r="5368" spans="16:18">
      <c r="P5368"/>
      <c r="Q5368"/>
      <c r="R5368"/>
    </row>
    <row r="5369" spans="16:18">
      <c r="P5369"/>
      <c r="Q5369"/>
      <c r="R5369"/>
    </row>
    <row r="5370" spans="16:18">
      <c r="P5370"/>
      <c r="Q5370"/>
      <c r="R5370"/>
    </row>
    <row r="5371" spans="16:18">
      <c r="P5371"/>
      <c r="Q5371"/>
      <c r="R5371"/>
    </row>
    <row r="5372" spans="16:18">
      <c r="P5372"/>
      <c r="Q5372"/>
      <c r="R5372"/>
    </row>
    <row r="5373" spans="16:18">
      <c r="P5373"/>
      <c r="Q5373"/>
      <c r="R5373"/>
    </row>
    <row r="5374" spans="16:18">
      <c r="P5374"/>
      <c r="Q5374"/>
      <c r="R5374"/>
    </row>
    <row r="5375" spans="16:18">
      <c r="P5375"/>
      <c r="Q5375"/>
      <c r="R5375"/>
    </row>
    <row r="5376" spans="16:18">
      <c r="P5376"/>
      <c r="Q5376"/>
      <c r="R5376"/>
    </row>
    <row r="5377" spans="16:18">
      <c r="P5377"/>
      <c r="Q5377"/>
      <c r="R5377"/>
    </row>
    <row r="5378" spans="16:18">
      <c r="P5378"/>
      <c r="Q5378"/>
      <c r="R5378"/>
    </row>
    <row r="5379" spans="16:18">
      <c r="P5379"/>
      <c r="Q5379"/>
      <c r="R5379"/>
    </row>
    <row r="5380" spans="16:18">
      <c r="P5380"/>
      <c r="Q5380"/>
      <c r="R5380"/>
    </row>
    <row r="5381" spans="16:18">
      <c r="P5381"/>
      <c r="Q5381"/>
      <c r="R5381"/>
    </row>
    <row r="5382" spans="16:18">
      <c r="P5382"/>
      <c r="Q5382"/>
      <c r="R5382"/>
    </row>
    <row r="5383" spans="16:18">
      <c r="P5383"/>
      <c r="Q5383"/>
      <c r="R5383"/>
    </row>
    <row r="5384" spans="16:18">
      <c r="P5384"/>
      <c r="Q5384"/>
      <c r="R5384"/>
    </row>
    <row r="5385" spans="16:18">
      <c r="P5385"/>
      <c r="Q5385"/>
      <c r="R5385"/>
    </row>
    <row r="5386" spans="16:18">
      <c r="P5386"/>
      <c r="Q5386"/>
      <c r="R5386"/>
    </row>
    <row r="5387" spans="16:18">
      <c r="P5387"/>
      <c r="Q5387"/>
      <c r="R5387"/>
    </row>
    <row r="5388" spans="16:18">
      <c r="P5388"/>
      <c r="Q5388"/>
      <c r="R5388"/>
    </row>
    <row r="5389" spans="16:18">
      <c r="P5389"/>
      <c r="Q5389"/>
      <c r="R5389"/>
    </row>
    <row r="5390" spans="16:18">
      <c r="P5390"/>
      <c r="Q5390"/>
      <c r="R5390"/>
    </row>
    <row r="5391" spans="16:18">
      <c r="P5391"/>
      <c r="Q5391"/>
      <c r="R5391"/>
    </row>
    <row r="5392" spans="16:18">
      <c r="P5392"/>
      <c r="Q5392"/>
      <c r="R5392"/>
    </row>
    <row r="5393" spans="16:18">
      <c r="P5393"/>
      <c r="Q5393"/>
      <c r="R5393"/>
    </row>
    <row r="5394" spans="16:18">
      <c r="P5394"/>
      <c r="Q5394"/>
      <c r="R5394"/>
    </row>
    <row r="5395" spans="16:18">
      <c r="P5395"/>
      <c r="Q5395"/>
      <c r="R5395"/>
    </row>
    <row r="5396" spans="16:18">
      <c r="P5396"/>
      <c r="Q5396"/>
      <c r="R5396"/>
    </row>
    <row r="5397" spans="16:18">
      <c r="P5397"/>
      <c r="Q5397"/>
      <c r="R5397"/>
    </row>
    <row r="5398" spans="16:18">
      <c r="P5398"/>
      <c r="Q5398"/>
      <c r="R5398"/>
    </row>
    <row r="5399" spans="16:18">
      <c r="P5399"/>
      <c r="Q5399"/>
      <c r="R5399"/>
    </row>
    <row r="5400" spans="16:18">
      <c r="P5400"/>
      <c r="Q5400"/>
      <c r="R5400"/>
    </row>
    <row r="5401" spans="16:18">
      <c r="P5401"/>
      <c r="Q5401"/>
      <c r="R5401"/>
    </row>
    <row r="5402" spans="16:18">
      <c r="P5402"/>
      <c r="Q5402"/>
      <c r="R5402"/>
    </row>
    <row r="5403" spans="16:18">
      <c r="P5403"/>
      <c r="Q5403"/>
      <c r="R5403"/>
    </row>
    <row r="5404" spans="16:18">
      <c r="P5404"/>
      <c r="Q5404"/>
      <c r="R5404"/>
    </row>
    <row r="5405" spans="16:18">
      <c r="P5405"/>
      <c r="Q5405"/>
      <c r="R5405"/>
    </row>
    <row r="5406" spans="16:18">
      <c r="P5406"/>
      <c r="Q5406"/>
      <c r="R5406"/>
    </row>
    <row r="5407" spans="16:18">
      <c r="P5407"/>
      <c r="Q5407"/>
      <c r="R5407"/>
    </row>
    <row r="5408" spans="16:18">
      <c r="P5408"/>
      <c r="Q5408"/>
      <c r="R5408"/>
    </row>
    <row r="5409" spans="16:18">
      <c r="P5409"/>
      <c r="Q5409"/>
      <c r="R5409"/>
    </row>
    <row r="5410" spans="16:18">
      <c r="P5410"/>
      <c r="Q5410"/>
      <c r="R5410"/>
    </row>
    <row r="5411" spans="16:18">
      <c r="P5411"/>
      <c r="Q5411"/>
      <c r="R5411"/>
    </row>
    <row r="5412" spans="16:18">
      <c r="P5412"/>
      <c r="Q5412"/>
      <c r="R5412"/>
    </row>
    <row r="5413" spans="16:18">
      <c r="P5413"/>
      <c r="Q5413"/>
      <c r="R5413"/>
    </row>
    <row r="5414" spans="16:18">
      <c r="P5414"/>
      <c r="Q5414"/>
      <c r="R5414"/>
    </row>
    <row r="5415" spans="16:18">
      <c r="P5415"/>
      <c r="Q5415"/>
      <c r="R5415"/>
    </row>
    <row r="5416" spans="16:18">
      <c r="P5416"/>
      <c r="Q5416"/>
      <c r="R5416"/>
    </row>
    <row r="5417" spans="16:18">
      <c r="P5417"/>
      <c r="Q5417"/>
      <c r="R5417"/>
    </row>
    <row r="5418" spans="16:18">
      <c r="P5418"/>
      <c r="Q5418"/>
      <c r="R5418"/>
    </row>
    <row r="5419" spans="16:18">
      <c r="P5419"/>
      <c r="Q5419"/>
      <c r="R5419"/>
    </row>
    <row r="5420" spans="16:18">
      <c r="P5420"/>
      <c r="Q5420"/>
      <c r="R5420"/>
    </row>
    <row r="5421" spans="16:18">
      <c r="P5421"/>
      <c r="Q5421"/>
      <c r="R5421"/>
    </row>
    <row r="5422" spans="16:18">
      <c r="P5422"/>
      <c r="Q5422"/>
      <c r="R5422"/>
    </row>
    <row r="5423" spans="16:18">
      <c r="P5423"/>
      <c r="Q5423"/>
      <c r="R5423"/>
    </row>
    <row r="5424" spans="16:18">
      <c r="P5424"/>
      <c r="Q5424"/>
      <c r="R5424"/>
    </row>
    <row r="5425" spans="16:18">
      <c r="P5425"/>
      <c r="Q5425"/>
      <c r="R5425"/>
    </row>
    <row r="5426" spans="16:18">
      <c r="P5426"/>
      <c r="Q5426"/>
      <c r="R5426"/>
    </row>
    <row r="5427" spans="16:18">
      <c r="P5427"/>
      <c r="Q5427"/>
      <c r="R5427"/>
    </row>
    <row r="5428" spans="16:18">
      <c r="P5428"/>
      <c r="Q5428"/>
      <c r="R5428"/>
    </row>
    <row r="5429" spans="16:18">
      <c r="P5429"/>
      <c r="Q5429"/>
      <c r="R5429"/>
    </row>
    <row r="5430" spans="16:18">
      <c r="P5430"/>
      <c r="Q5430"/>
      <c r="R5430"/>
    </row>
    <row r="5431" spans="16:18">
      <c r="P5431"/>
      <c r="Q5431"/>
      <c r="R5431"/>
    </row>
    <row r="5432" spans="16:18">
      <c r="P5432"/>
      <c r="Q5432"/>
      <c r="R5432"/>
    </row>
    <row r="5433" spans="16:18">
      <c r="P5433"/>
      <c r="Q5433"/>
      <c r="R5433"/>
    </row>
    <row r="5434" spans="16:18">
      <c r="P5434"/>
      <c r="Q5434"/>
      <c r="R5434"/>
    </row>
    <row r="5435" spans="16:18">
      <c r="P5435"/>
      <c r="Q5435"/>
      <c r="R5435"/>
    </row>
    <row r="5436" spans="16:18">
      <c r="P5436"/>
      <c r="Q5436"/>
      <c r="R5436"/>
    </row>
    <row r="5437" spans="16:18">
      <c r="P5437"/>
      <c r="Q5437"/>
      <c r="R5437"/>
    </row>
    <row r="5438" spans="16:18">
      <c r="P5438"/>
      <c r="Q5438"/>
      <c r="R5438"/>
    </row>
    <row r="5439" spans="16:18">
      <c r="P5439"/>
      <c r="Q5439"/>
      <c r="R5439"/>
    </row>
    <row r="5440" spans="16:18">
      <c r="P5440"/>
      <c r="Q5440"/>
      <c r="R5440"/>
    </row>
    <row r="5441" spans="16:18">
      <c r="P5441"/>
      <c r="Q5441"/>
      <c r="R5441"/>
    </row>
    <row r="5442" spans="16:18">
      <c r="P5442"/>
      <c r="Q5442"/>
      <c r="R5442"/>
    </row>
    <row r="5443" spans="16:18">
      <c r="P5443"/>
      <c r="Q5443"/>
      <c r="R5443"/>
    </row>
    <row r="5444" spans="16:18">
      <c r="P5444"/>
      <c r="Q5444"/>
      <c r="R5444"/>
    </row>
    <row r="5445" spans="16:18">
      <c r="P5445"/>
      <c r="Q5445"/>
      <c r="R5445"/>
    </row>
    <row r="5446" spans="16:18">
      <c r="P5446"/>
      <c r="Q5446"/>
      <c r="R5446"/>
    </row>
    <row r="5447" spans="16:18">
      <c r="P5447"/>
      <c r="Q5447"/>
      <c r="R5447"/>
    </row>
    <row r="5448" spans="16:18">
      <c r="P5448"/>
      <c r="Q5448"/>
      <c r="R5448"/>
    </row>
    <row r="5449" spans="16:18">
      <c r="P5449"/>
      <c r="Q5449"/>
      <c r="R5449"/>
    </row>
    <row r="5450" spans="16:18">
      <c r="P5450"/>
      <c r="Q5450"/>
      <c r="R5450"/>
    </row>
    <row r="5451" spans="16:18">
      <c r="P5451"/>
      <c r="Q5451"/>
      <c r="R5451"/>
    </row>
    <row r="5452" spans="16:18">
      <c r="P5452"/>
      <c r="Q5452"/>
      <c r="R5452"/>
    </row>
    <row r="5453" spans="16:18">
      <c r="P5453"/>
      <c r="Q5453"/>
      <c r="R5453"/>
    </row>
    <row r="5454" spans="16:18">
      <c r="P5454"/>
      <c r="Q5454"/>
      <c r="R5454"/>
    </row>
    <row r="5455" spans="16:18">
      <c r="P5455"/>
      <c r="Q5455"/>
      <c r="R5455"/>
    </row>
    <row r="5456" spans="16:18">
      <c r="P5456"/>
      <c r="Q5456"/>
      <c r="R5456"/>
    </row>
    <row r="5457" spans="16:18">
      <c r="P5457"/>
      <c r="Q5457"/>
      <c r="R5457"/>
    </row>
    <row r="5458" spans="16:18">
      <c r="P5458"/>
      <c r="Q5458"/>
      <c r="R5458"/>
    </row>
    <row r="5459" spans="16:18">
      <c r="P5459"/>
      <c r="Q5459"/>
      <c r="R5459"/>
    </row>
    <row r="5460" spans="16:18">
      <c r="P5460"/>
      <c r="Q5460"/>
      <c r="R5460"/>
    </row>
    <row r="5461" spans="16:18">
      <c r="P5461"/>
      <c r="Q5461"/>
      <c r="R5461"/>
    </row>
    <row r="5462" spans="16:18">
      <c r="P5462"/>
      <c r="Q5462"/>
      <c r="R5462"/>
    </row>
    <row r="5463" spans="16:18">
      <c r="P5463"/>
      <c r="Q5463"/>
      <c r="R5463"/>
    </row>
    <row r="5464" spans="16:18">
      <c r="P5464"/>
      <c r="Q5464"/>
      <c r="R5464"/>
    </row>
    <row r="5465" spans="16:18">
      <c r="P5465"/>
      <c r="Q5465"/>
      <c r="R5465"/>
    </row>
    <row r="5466" spans="16:18">
      <c r="P5466"/>
      <c r="Q5466"/>
      <c r="R5466"/>
    </row>
    <row r="5467" spans="16:18">
      <c r="P5467"/>
      <c r="Q5467"/>
      <c r="R5467"/>
    </row>
    <row r="5468" spans="16:18">
      <c r="P5468"/>
      <c r="Q5468"/>
      <c r="R5468"/>
    </row>
    <row r="5469" spans="16:18">
      <c r="P5469"/>
      <c r="Q5469"/>
      <c r="R5469"/>
    </row>
    <row r="5470" spans="16:18">
      <c r="P5470"/>
      <c r="Q5470"/>
      <c r="R5470"/>
    </row>
    <row r="5471" spans="16:18">
      <c r="P5471"/>
      <c r="Q5471"/>
      <c r="R5471"/>
    </row>
    <row r="5472" spans="16:18">
      <c r="P5472"/>
      <c r="Q5472"/>
      <c r="R5472"/>
    </row>
    <row r="5473" spans="16:18">
      <c r="P5473"/>
      <c r="Q5473"/>
      <c r="R5473"/>
    </row>
    <row r="5474" spans="16:18">
      <c r="P5474"/>
      <c r="Q5474"/>
      <c r="R5474"/>
    </row>
    <row r="5475" spans="16:18">
      <c r="P5475"/>
      <c r="Q5475"/>
      <c r="R5475"/>
    </row>
    <row r="5476" spans="16:18">
      <c r="P5476"/>
      <c r="Q5476"/>
      <c r="R5476"/>
    </row>
    <row r="5477" spans="16:18">
      <c r="P5477"/>
      <c r="Q5477"/>
      <c r="R5477"/>
    </row>
    <row r="5478" spans="16:18">
      <c r="P5478"/>
      <c r="Q5478"/>
      <c r="R5478"/>
    </row>
    <row r="5479" spans="16:18">
      <c r="P5479"/>
      <c r="Q5479"/>
      <c r="R5479"/>
    </row>
    <row r="5480" spans="16:18">
      <c r="P5480"/>
      <c r="Q5480"/>
      <c r="R5480"/>
    </row>
    <row r="5481" spans="16:18">
      <c r="P5481"/>
      <c r="Q5481"/>
      <c r="R5481"/>
    </row>
    <row r="5482" spans="16:18">
      <c r="P5482"/>
      <c r="Q5482"/>
      <c r="R5482"/>
    </row>
    <row r="5483" spans="16:18">
      <c r="P5483"/>
      <c r="Q5483"/>
      <c r="R5483"/>
    </row>
    <row r="5484" spans="16:18">
      <c r="P5484"/>
      <c r="Q5484"/>
      <c r="R5484"/>
    </row>
    <row r="5485" spans="16:18">
      <c r="P5485"/>
      <c r="Q5485"/>
      <c r="R5485"/>
    </row>
    <row r="5486" spans="16:18">
      <c r="P5486"/>
      <c r="Q5486"/>
      <c r="R5486"/>
    </row>
    <row r="5487" spans="16:18">
      <c r="P5487"/>
      <c r="Q5487"/>
      <c r="R5487"/>
    </row>
    <row r="5488" spans="16:18">
      <c r="P5488"/>
      <c r="Q5488"/>
      <c r="R5488"/>
    </row>
    <row r="5489" spans="16:18">
      <c r="P5489"/>
      <c r="Q5489"/>
      <c r="R5489"/>
    </row>
    <row r="5490" spans="16:18">
      <c r="P5490"/>
      <c r="Q5490"/>
      <c r="R5490"/>
    </row>
    <row r="5491" spans="16:18">
      <c r="P5491"/>
      <c r="Q5491"/>
      <c r="R5491"/>
    </row>
    <row r="5492" spans="16:18">
      <c r="P5492"/>
      <c r="Q5492"/>
      <c r="R5492"/>
    </row>
    <row r="5493" spans="16:18">
      <c r="P5493"/>
      <c r="Q5493"/>
      <c r="R5493"/>
    </row>
    <row r="5494" spans="16:18">
      <c r="P5494"/>
      <c r="Q5494"/>
      <c r="R5494"/>
    </row>
    <row r="5495" spans="16:18">
      <c r="P5495"/>
      <c r="Q5495"/>
      <c r="R5495"/>
    </row>
    <row r="5496" spans="16:18">
      <c r="P5496"/>
      <c r="Q5496"/>
      <c r="R5496"/>
    </row>
    <row r="5497" spans="16:18">
      <c r="P5497"/>
      <c r="Q5497"/>
      <c r="R5497"/>
    </row>
    <row r="5498" spans="16:18">
      <c r="P5498"/>
      <c r="Q5498"/>
      <c r="R5498"/>
    </row>
    <row r="5499" spans="16:18">
      <c r="P5499"/>
      <c r="Q5499"/>
      <c r="R5499"/>
    </row>
    <row r="5500" spans="16:18">
      <c r="P5500"/>
      <c r="Q5500"/>
      <c r="R5500"/>
    </row>
    <row r="5501" spans="16:18">
      <c r="P5501"/>
      <c r="Q5501"/>
      <c r="R5501"/>
    </row>
    <row r="5502" spans="16:18">
      <c r="P5502"/>
      <c r="Q5502"/>
      <c r="R5502"/>
    </row>
    <row r="5503" spans="16:18">
      <c r="P5503"/>
      <c r="Q5503"/>
      <c r="R5503"/>
    </row>
    <row r="5504" spans="16:18">
      <c r="P5504"/>
      <c r="Q5504"/>
      <c r="R5504"/>
    </row>
    <row r="5505" spans="16:18">
      <c r="P5505"/>
      <c r="Q5505"/>
      <c r="R5505"/>
    </row>
    <row r="5506" spans="16:18">
      <c r="P5506"/>
      <c r="Q5506"/>
      <c r="R5506"/>
    </row>
    <row r="5507" spans="16:18">
      <c r="P5507"/>
      <c r="Q5507"/>
      <c r="R5507"/>
    </row>
    <row r="5508" spans="16:18">
      <c r="P5508"/>
      <c r="Q5508"/>
      <c r="R5508"/>
    </row>
    <row r="5509" spans="16:18">
      <c r="P5509"/>
      <c r="Q5509"/>
      <c r="R5509"/>
    </row>
    <row r="5510" spans="16:18">
      <c r="P5510"/>
      <c r="Q5510"/>
      <c r="R5510"/>
    </row>
    <row r="5511" spans="16:18">
      <c r="P5511"/>
      <c r="Q5511"/>
      <c r="R5511"/>
    </row>
    <row r="5512" spans="16:18">
      <c r="P5512"/>
      <c r="Q5512"/>
      <c r="R5512"/>
    </row>
    <row r="5513" spans="16:18">
      <c r="P5513"/>
      <c r="Q5513"/>
      <c r="R5513"/>
    </row>
    <row r="5514" spans="16:18">
      <c r="P5514"/>
      <c r="Q5514"/>
      <c r="R5514"/>
    </row>
    <row r="5515" spans="16:18">
      <c r="P5515"/>
      <c r="Q5515"/>
      <c r="R5515"/>
    </row>
    <row r="5516" spans="16:18">
      <c r="P5516"/>
      <c r="Q5516"/>
      <c r="R5516"/>
    </row>
    <row r="5517" spans="16:18">
      <c r="P5517"/>
      <c r="Q5517"/>
      <c r="R5517"/>
    </row>
    <row r="5518" spans="16:18">
      <c r="P5518"/>
      <c r="Q5518"/>
      <c r="R5518"/>
    </row>
    <row r="5519" spans="16:18">
      <c r="P5519"/>
      <c r="Q5519"/>
      <c r="R5519"/>
    </row>
    <row r="5520" spans="16:18">
      <c r="P5520"/>
      <c r="Q5520"/>
      <c r="R5520"/>
    </row>
    <row r="5521" spans="16:18">
      <c r="P5521"/>
      <c r="Q5521"/>
      <c r="R5521"/>
    </row>
    <row r="5522" spans="16:18">
      <c r="P5522"/>
      <c r="Q5522"/>
      <c r="R5522"/>
    </row>
    <row r="5523" spans="16:18">
      <c r="P5523"/>
      <c r="Q5523"/>
      <c r="R5523"/>
    </row>
    <row r="5524" spans="16:18">
      <c r="P5524"/>
      <c r="Q5524"/>
      <c r="R5524"/>
    </row>
    <row r="5525" spans="16:18">
      <c r="P5525"/>
      <c r="Q5525"/>
      <c r="R5525"/>
    </row>
    <row r="5526" spans="16:18">
      <c r="P5526"/>
      <c r="Q5526"/>
      <c r="R5526"/>
    </row>
    <row r="5527" spans="16:18">
      <c r="P5527"/>
      <c r="Q5527"/>
      <c r="R5527"/>
    </row>
    <row r="5528" spans="16:18">
      <c r="P5528"/>
      <c r="Q5528"/>
      <c r="R5528"/>
    </row>
    <row r="5529" spans="16:18">
      <c r="P5529"/>
      <c r="Q5529"/>
      <c r="R5529"/>
    </row>
    <row r="5530" spans="16:18">
      <c r="P5530"/>
      <c r="Q5530"/>
      <c r="R5530"/>
    </row>
    <row r="5531" spans="16:18">
      <c r="P5531"/>
      <c r="Q5531"/>
      <c r="R5531"/>
    </row>
    <row r="5532" spans="16:18">
      <c r="P5532"/>
      <c r="Q5532"/>
      <c r="R5532"/>
    </row>
    <row r="5533" spans="16:18">
      <c r="P5533"/>
      <c r="Q5533"/>
      <c r="R5533"/>
    </row>
    <row r="5534" spans="16:18">
      <c r="P5534"/>
      <c r="Q5534"/>
      <c r="R5534"/>
    </row>
    <row r="5535" spans="16:18">
      <c r="P5535"/>
      <c r="Q5535"/>
      <c r="R5535"/>
    </row>
    <row r="5536" spans="16:18">
      <c r="P5536"/>
      <c r="Q5536"/>
      <c r="R5536"/>
    </row>
    <row r="5537" spans="16:18">
      <c r="P5537"/>
      <c r="Q5537"/>
      <c r="R5537"/>
    </row>
    <row r="5538" spans="16:18">
      <c r="P5538"/>
      <c r="Q5538"/>
      <c r="R5538"/>
    </row>
    <row r="5539" spans="16:18">
      <c r="P5539"/>
      <c r="Q5539"/>
      <c r="R5539"/>
    </row>
    <row r="5540" spans="16:18">
      <c r="P5540"/>
      <c r="Q5540"/>
      <c r="R5540"/>
    </row>
    <row r="5541" spans="16:18">
      <c r="P5541"/>
      <c r="Q5541"/>
      <c r="R5541"/>
    </row>
    <row r="5542" spans="16:18">
      <c r="P5542"/>
      <c r="Q5542"/>
      <c r="R5542"/>
    </row>
    <row r="5543" spans="16:18">
      <c r="P5543"/>
      <c r="Q5543"/>
      <c r="R5543"/>
    </row>
    <row r="5544" spans="16:18">
      <c r="P5544"/>
      <c r="Q5544"/>
      <c r="R5544"/>
    </row>
    <row r="5545" spans="16:18">
      <c r="P5545"/>
      <c r="Q5545"/>
      <c r="R5545"/>
    </row>
    <row r="5546" spans="16:18">
      <c r="P5546"/>
      <c r="Q5546"/>
      <c r="R5546"/>
    </row>
    <row r="5547" spans="16:18">
      <c r="P5547"/>
      <c r="Q5547"/>
      <c r="R5547"/>
    </row>
    <row r="5548" spans="16:18">
      <c r="P5548"/>
      <c r="Q5548"/>
      <c r="R5548"/>
    </row>
    <row r="5549" spans="16:18">
      <c r="P5549"/>
      <c r="Q5549"/>
      <c r="R5549"/>
    </row>
    <row r="5550" spans="16:18">
      <c r="P5550"/>
      <c r="Q5550"/>
      <c r="R5550"/>
    </row>
    <row r="5551" spans="16:18">
      <c r="P5551"/>
      <c r="Q5551"/>
      <c r="R5551"/>
    </row>
    <row r="5552" spans="16:18">
      <c r="P5552"/>
      <c r="Q5552"/>
      <c r="R5552"/>
    </row>
    <row r="5553" spans="16:18">
      <c r="P5553"/>
      <c r="Q5553"/>
      <c r="R5553"/>
    </row>
    <row r="5554" spans="16:18">
      <c r="P5554"/>
      <c r="Q5554"/>
      <c r="R5554"/>
    </row>
    <row r="5555" spans="16:18">
      <c r="P5555"/>
      <c r="Q5555"/>
      <c r="R5555"/>
    </row>
    <row r="5556" spans="16:18">
      <c r="P5556"/>
      <c r="Q5556"/>
      <c r="R5556"/>
    </row>
    <row r="5557" spans="16:18">
      <c r="P5557"/>
      <c r="Q5557"/>
      <c r="R5557"/>
    </row>
    <row r="5558" spans="16:18">
      <c r="P5558"/>
      <c r="Q5558"/>
      <c r="R5558"/>
    </row>
    <row r="5559" spans="16:18">
      <c r="P5559"/>
      <c r="Q5559"/>
      <c r="R5559"/>
    </row>
    <row r="5560" spans="16:18">
      <c r="P5560"/>
      <c r="Q5560"/>
      <c r="R5560"/>
    </row>
    <row r="5561" spans="16:18">
      <c r="P5561"/>
      <c r="Q5561"/>
      <c r="R5561"/>
    </row>
    <row r="5562" spans="16:18">
      <c r="P5562"/>
      <c r="Q5562"/>
      <c r="R5562"/>
    </row>
    <row r="5563" spans="16:18">
      <c r="P5563"/>
      <c r="Q5563"/>
      <c r="R5563"/>
    </row>
    <row r="5564" spans="16:18">
      <c r="P5564"/>
      <c r="Q5564"/>
      <c r="R5564"/>
    </row>
    <row r="5565" spans="16:18">
      <c r="P5565"/>
      <c r="Q5565"/>
      <c r="R5565"/>
    </row>
    <row r="5566" spans="16:18">
      <c r="P5566"/>
      <c r="Q5566"/>
      <c r="R5566"/>
    </row>
    <row r="5567" spans="16:18">
      <c r="P5567"/>
      <c r="Q5567"/>
      <c r="R5567"/>
    </row>
    <row r="5568" spans="16:18">
      <c r="P5568"/>
      <c r="Q5568"/>
      <c r="R5568"/>
    </row>
    <row r="5569" spans="16:18">
      <c r="P5569"/>
      <c r="Q5569"/>
      <c r="R5569"/>
    </row>
    <row r="5570" spans="16:18">
      <c r="P5570"/>
      <c r="Q5570"/>
      <c r="R5570"/>
    </row>
    <row r="5571" spans="16:18">
      <c r="P5571"/>
      <c r="Q5571"/>
      <c r="R5571"/>
    </row>
    <row r="5572" spans="16:18">
      <c r="P5572"/>
      <c r="Q5572"/>
      <c r="R5572"/>
    </row>
    <row r="5573" spans="16:18">
      <c r="P5573"/>
      <c r="Q5573"/>
      <c r="R5573"/>
    </row>
    <row r="5574" spans="16:18">
      <c r="P5574"/>
      <c r="Q5574"/>
      <c r="R5574"/>
    </row>
    <row r="5575" spans="16:18">
      <c r="P5575"/>
      <c r="Q5575"/>
      <c r="R5575"/>
    </row>
    <row r="5576" spans="16:18">
      <c r="P5576"/>
      <c r="Q5576"/>
      <c r="R5576"/>
    </row>
    <row r="5577" spans="16:18">
      <c r="P5577"/>
      <c r="Q5577"/>
      <c r="R5577"/>
    </row>
    <row r="5578" spans="16:18">
      <c r="P5578"/>
      <c r="Q5578"/>
      <c r="R5578"/>
    </row>
    <row r="5579" spans="16:18">
      <c r="P5579"/>
      <c r="Q5579"/>
      <c r="R5579"/>
    </row>
    <row r="5580" spans="16:18">
      <c r="P5580"/>
      <c r="Q5580"/>
      <c r="R5580"/>
    </row>
    <row r="5581" spans="16:18">
      <c r="P5581"/>
      <c r="Q5581"/>
      <c r="R5581"/>
    </row>
    <row r="5582" spans="16:18">
      <c r="P5582"/>
      <c r="Q5582"/>
      <c r="R5582"/>
    </row>
    <row r="5583" spans="16:18">
      <c r="P5583"/>
      <c r="Q5583"/>
      <c r="R5583"/>
    </row>
    <row r="5584" spans="16:18">
      <c r="P5584"/>
      <c r="Q5584"/>
      <c r="R5584"/>
    </row>
    <row r="5585" spans="16:18">
      <c r="P5585"/>
      <c r="Q5585"/>
      <c r="R5585"/>
    </row>
    <row r="5586" spans="16:18">
      <c r="P5586"/>
      <c r="Q5586"/>
      <c r="R5586"/>
    </row>
    <row r="5587" spans="16:18">
      <c r="P5587"/>
      <c r="Q5587"/>
      <c r="R5587"/>
    </row>
    <row r="5588" spans="16:18">
      <c r="P5588"/>
      <c r="Q5588"/>
      <c r="R5588"/>
    </row>
    <row r="5589" spans="16:18">
      <c r="P5589"/>
      <c r="Q5589"/>
      <c r="R5589"/>
    </row>
    <row r="5590" spans="16:18">
      <c r="P5590"/>
      <c r="Q5590"/>
      <c r="R5590"/>
    </row>
    <row r="5591" spans="16:18">
      <c r="P5591"/>
      <c r="Q5591"/>
      <c r="R5591"/>
    </row>
    <row r="5592" spans="16:18">
      <c r="P5592"/>
      <c r="Q5592"/>
      <c r="R5592"/>
    </row>
    <row r="5593" spans="16:18">
      <c r="P5593"/>
      <c r="Q5593"/>
      <c r="R5593"/>
    </row>
    <row r="5594" spans="16:18">
      <c r="P5594"/>
      <c r="Q5594"/>
      <c r="R5594"/>
    </row>
    <row r="5595" spans="16:18">
      <c r="P5595"/>
      <c r="Q5595"/>
      <c r="R5595"/>
    </row>
    <row r="5596" spans="16:18">
      <c r="P5596"/>
      <c r="Q5596"/>
      <c r="R5596"/>
    </row>
    <row r="5597" spans="16:18">
      <c r="P5597"/>
      <c r="Q5597"/>
      <c r="R5597"/>
    </row>
    <row r="5598" spans="16:18">
      <c r="P5598"/>
      <c r="Q5598"/>
      <c r="R5598"/>
    </row>
    <row r="5599" spans="16:18">
      <c r="P5599"/>
      <c r="Q5599"/>
      <c r="R5599"/>
    </row>
    <row r="5600" spans="16:18">
      <c r="P5600"/>
      <c r="Q5600"/>
      <c r="R5600"/>
    </row>
    <row r="5601" spans="16:18">
      <c r="P5601"/>
      <c r="Q5601"/>
      <c r="R5601"/>
    </row>
    <row r="5602" spans="16:18">
      <c r="P5602"/>
      <c r="Q5602"/>
      <c r="R5602"/>
    </row>
    <row r="5603" spans="16:18">
      <c r="P5603"/>
      <c r="Q5603"/>
      <c r="R5603"/>
    </row>
    <row r="5604" spans="16:18">
      <c r="P5604"/>
      <c r="Q5604"/>
      <c r="R5604"/>
    </row>
    <row r="5605" spans="16:18">
      <c r="P5605"/>
      <c r="Q5605"/>
      <c r="R5605"/>
    </row>
    <row r="5606" spans="16:18">
      <c r="P5606"/>
      <c r="Q5606"/>
      <c r="R5606"/>
    </row>
    <row r="5607" spans="16:18">
      <c r="P5607"/>
      <c r="Q5607"/>
      <c r="R5607"/>
    </row>
    <row r="5608" spans="16:18">
      <c r="P5608"/>
      <c r="Q5608"/>
      <c r="R5608"/>
    </row>
    <row r="5609" spans="16:18">
      <c r="P5609"/>
      <c r="Q5609"/>
      <c r="R5609"/>
    </row>
    <row r="5610" spans="16:18">
      <c r="P5610"/>
      <c r="Q5610"/>
      <c r="R5610"/>
    </row>
    <row r="5611" spans="16:18">
      <c r="P5611"/>
      <c r="Q5611"/>
      <c r="R5611"/>
    </row>
    <row r="5612" spans="16:18">
      <c r="P5612"/>
      <c r="Q5612"/>
      <c r="R5612"/>
    </row>
    <row r="5613" spans="16:18">
      <c r="P5613"/>
      <c r="Q5613"/>
      <c r="R5613"/>
    </row>
    <row r="5614" spans="16:18">
      <c r="P5614"/>
      <c r="Q5614"/>
      <c r="R5614"/>
    </row>
    <row r="5615" spans="16:18">
      <c r="P5615"/>
      <c r="Q5615"/>
      <c r="R5615"/>
    </row>
    <row r="5616" spans="16:18">
      <c r="P5616"/>
      <c r="Q5616"/>
      <c r="R5616"/>
    </row>
    <row r="5617" spans="16:18">
      <c r="P5617"/>
      <c r="Q5617"/>
      <c r="R5617"/>
    </row>
    <row r="5618" spans="16:18">
      <c r="P5618"/>
      <c r="Q5618"/>
      <c r="R5618"/>
    </row>
    <row r="5619" spans="16:18">
      <c r="P5619"/>
      <c r="Q5619"/>
      <c r="R5619"/>
    </row>
    <row r="5620" spans="16:18">
      <c r="P5620"/>
      <c r="Q5620"/>
      <c r="R5620"/>
    </row>
    <row r="5621" spans="16:18">
      <c r="P5621"/>
      <c r="Q5621"/>
      <c r="R5621"/>
    </row>
    <row r="5622" spans="16:18">
      <c r="P5622"/>
      <c r="Q5622"/>
      <c r="R5622"/>
    </row>
    <row r="5623" spans="16:18">
      <c r="P5623"/>
      <c r="Q5623"/>
      <c r="R5623"/>
    </row>
    <row r="5624" spans="16:18">
      <c r="P5624"/>
      <c r="Q5624"/>
      <c r="R5624"/>
    </row>
    <row r="5625" spans="16:18">
      <c r="P5625"/>
      <c r="Q5625"/>
      <c r="R5625"/>
    </row>
    <row r="5626" spans="16:18">
      <c r="P5626"/>
      <c r="Q5626"/>
      <c r="R5626"/>
    </row>
    <row r="5627" spans="16:18">
      <c r="P5627"/>
      <c r="Q5627"/>
      <c r="R5627"/>
    </row>
    <row r="5628" spans="16:18">
      <c r="P5628"/>
      <c r="Q5628"/>
      <c r="R5628"/>
    </row>
    <row r="5629" spans="16:18">
      <c r="P5629"/>
      <c r="Q5629"/>
      <c r="R5629"/>
    </row>
    <row r="5630" spans="16:18">
      <c r="P5630"/>
      <c r="Q5630"/>
      <c r="R5630"/>
    </row>
    <row r="5631" spans="16:18">
      <c r="P5631"/>
      <c r="Q5631"/>
      <c r="R5631"/>
    </row>
    <row r="5632" spans="16:18">
      <c r="P5632"/>
      <c r="Q5632"/>
      <c r="R5632"/>
    </row>
    <row r="5633" spans="16:18">
      <c r="P5633"/>
      <c r="Q5633"/>
      <c r="R5633"/>
    </row>
    <row r="5634" spans="16:18">
      <c r="P5634"/>
      <c r="Q5634"/>
      <c r="R5634"/>
    </row>
    <row r="5635" spans="16:18">
      <c r="P5635"/>
      <c r="Q5635"/>
      <c r="R5635"/>
    </row>
    <row r="5636" spans="16:18">
      <c r="P5636"/>
      <c r="Q5636"/>
      <c r="R5636"/>
    </row>
    <row r="5637" spans="16:18">
      <c r="P5637"/>
      <c r="Q5637"/>
      <c r="R5637"/>
    </row>
    <row r="5638" spans="16:18">
      <c r="P5638"/>
      <c r="Q5638"/>
      <c r="R5638"/>
    </row>
    <row r="5639" spans="16:18">
      <c r="P5639"/>
      <c r="Q5639"/>
      <c r="R5639"/>
    </row>
    <row r="5640" spans="16:18">
      <c r="P5640"/>
      <c r="Q5640"/>
      <c r="R5640"/>
    </row>
    <row r="5641" spans="16:18">
      <c r="P5641"/>
      <c r="Q5641"/>
      <c r="R5641"/>
    </row>
    <row r="5642" spans="16:18">
      <c r="P5642"/>
      <c r="Q5642"/>
      <c r="R5642"/>
    </row>
    <row r="5643" spans="16:18">
      <c r="P5643"/>
      <c r="Q5643"/>
      <c r="R5643"/>
    </row>
    <row r="5644" spans="16:18">
      <c r="P5644"/>
      <c r="Q5644"/>
      <c r="R5644"/>
    </row>
    <row r="5645" spans="16:18">
      <c r="P5645"/>
      <c r="Q5645"/>
      <c r="R5645"/>
    </row>
    <row r="5646" spans="16:18">
      <c r="P5646"/>
      <c r="Q5646"/>
      <c r="R5646"/>
    </row>
    <row r="5647" spans="16:18">
      <c r="P5647"/>
      <c r="Q5647"/>
      <c r="R5647"/>
    </row>
    <row r="5648" spans="16:18">
      <c r="P5648"/>
      <c r="Q5648"/>
      <c r="R5648"/>
    </row>
    <row r="5649" spans="16:18">
      <c r="P5649"/>
      <c r="Q5649"/>
      <c r="R5649"/>
    </row>
    <row r="5650" spans="16:18">
      <c r="P5650"/>
      <c r="Q5650"/>
      <c r="R5650"/>
    </row>
    <row r="5651" spans="16:18">
      <c r="P5651"/>
      <c r="Q5651"/>
      <c r="R5651"/>
    </row>
    <row r="5652" spans="16:18">
      <c r="P5652"/>
      <c r="Q5652"/>
      <c r="R5652"/>
    </row>
    <row r="5653" spans="16:18">
      <c r="P5653"/>
      <c r="Q5653"/>
      <c r="R5653"/>
    </row>
    <row r="5654" spans="16:18">
      <c r="P5654"/>
      <c r="Q5654"/>
      <c r="R5654"/>
    </row>
    <row r="5655" spans="16:18">
      <c r="P5655"/>
      <c r="Q5655"/>
      <c r="R5655"/>
    </row>
    <row r="5656" spans="16:18">
      <c r="P5656"/>
      <c r="Q5656"/>
      <c r="R5656"/>
    </row>
    <row r="5657" spans="16:18">
      <c r="P5657"/>
      <c r="Q5657"/>
      <c r="R5657"/>
    </row>
    <row r="5658" spans="16:18">
      <c r="P5658"/>
      <c r="Q5658"/>
      <c r="R5658"/>
    </row>
    <row r="5659" spans="16:18">
      <c r="P5659"/>
      <c r="Q5659"/>
      <c r="R5659"/>
    </row>
    <row r="5660" spans="16:18">
      <c r="P5660"/>
      <c r="Q5660"/>
      <c r="R5660"/>
    </row>
    <row r="5661" spans="16:18">
      <c r="P5661"/>
      <c r="Q5661"/>
      <c r="R5661"/>
    </row>
    <row r="5662" spans="16:18">
      <c r="P5662"/>
      <c r="Q5662"/>
      <c r="R5662"/>
    </row>
    <row r="5663" spans="16:18">
      <c r="P5663"/>
      <c r="Q5663"/>
      <c r="R5663"/>
    </row>
    <row r="5664" spans="16:18">
      <c r="P5664"/>
      <c r="Q5664"/>
      <c r="R5664"/>
    </row>
    <row r="5665" spans="16:18">
      <c r="P5665"/>
      <c r="Q5665"/>
      <c r="R5665"/>
    </row>
    <row r="5666" spans="16:18">
      <c r="P5666"/>
      <c r="Q5666"/>
      <c r="R5666"/>
    </row>
    <row r="5667" spans="16:18">
      <c r="P5667"/>
      <c r="Q5667"/>
      <c r="R5667"/>
    </row>
    <row r="5668" spans="16:18">
      <c r="P5668"/>
      <c r="Q5668"/>
      <c r="R5668"/>
    </row>
    <row r="5669" spans="16:18">
      <c r="P5669"/>
      <c r="Q5669"/>
      <c r="R5669"/>
    </row>
    <row r="5670" spans="16:18">
      <c r="P5670"/>
      <c r="Q5670"/>
      <c r="R5670"/>
    </row>
    <row r="5671" spans="16:18">
      <c r="P5671"/>
      <c r="Q5671"/>
      <c r="R5671"/>
    </row>
    <row r="5672" spans="16:18">
      <c r="P5672"/>
      <c r="Q5672"/>
      <c r="R5672"/>
    </row>
    <row r="5673" spans="16:18">
      <c r="P5673"/>
      <c r="Q5673"/>
      <c r="R5673"/>
    </row>
    <row r="5674" spans="16:18">
      <c r="P5674"/>
      <c r="Q5674"/>
      <c r="R5674"/>
    </row>
    <row r="5675" spans="16:18">
      <c r="P5675"/>
      <c r="Q5675"/>
      <c r="R5675"/>
    </row>
    <row r="5676" spans="16:18">
      <c r="P5676"/>
      <c r="Q5676"/>
      <c r="R5676"/>
    </row>
    <row r="5677" spans="16:18">
      <c r="P5677"/>
      <c r="Q5677"/>
      <c r="R5677"/>
    </row>
    <row r="5678" spans="16:18">
      <c r="P5678"/>
      <c r="Q5678"/>
      <c r="R5678"/>
    </row>
    <row r="5679" spans="16:18">
      <c r="P5679"/>
      <c r="Q5679"/>
      <c r="R5679"/>
    </row>
    <row r="5680" spans="16:18">
      <c r="P5680"/>
      <c r="Q5680"/>
      <c r="R5680"/>
    </row>
    <row r="5681" spans="16:18">
      <c r="P5681"/>
      <c r="Q5681"/>
      <c r="R5681"/>
    </row>
    <row r="5682" spans="16:18">
      <c r="P5682"/>
      <c r="Q5682"/>
      <c r="R5682"/>
    </row>
    <row r="5683" spans="16:18">
      <c r="P5683"/>
      <c r="Q5683"/>
      <c r="R5683"/>
    </row>
    <row r="5684" spans="16:18">
      <c r="P5684"/>
      <c r="Q5684"/>
      <c r="R5684"/>
    </row>
    <row r="5685" spans="16:18">
      <c r="P5685"/>
      <c r="Q5685"/>
      <c r="R5685"/>
    </row>
    <row r="5686" spans="16:18">
      <c r="P5686"/>
      <c r="Q5686"/>
      <c r="R5686"/>
    </row>
    <row r="5687" spans="16:18">
      <c r="P5687"/>
      <c r="Q5687"/>
      <c r="R5687"/>
    </row>
    <row r="5688" spans="16:18">
      <c r="P5688"/>
      <c r="Q5688"/>
      <c r="R5688"/>
    </row>
    <row r="5689" spans="16:18">
      <c r="P5689"/>
      <c r="Q5689"/>
      <c r="R5689"/>
    </row>
    <row r="5690" spans="16:18">
      <c r="P5690"/>
      <c r="Q5690"/>
      <c r="R5690"/>
    </row>
    <row r="5691" spans="16:18">
      <c r="P5691"/>
      <c r="Q5691"/>
      <c r="R5691"/>
    </row>
    <row r="5692" spans="16:18">
      <c r="P5692"/>
      <c r="Q5692"/>
      <c r="R5692"/>
    </row>
    <row r="5693" spans="16:18">
      <c r="P5693"/>
      <c r="Q5693"/>
      <c r="R5693"/>
    </row>
    <row r="5694" spans="16:18">
      <c r="P5694"/>
      <c r="Q5694"/>
      <c r="R5694"/>
    </row>
    <row r="5695" spans="16:18">
      <c r="P5695"/>
      <c r="Q5695"/>
      <c r="R5695"/>
    </row>
    <row r="5696" spans="16:18">
      <c r="P5696"/>
      <c r="Q5696"/>
      <c r="R5696"/>
    </row>
    <row r="5697" spans="16:18">
      <c r="P5697"/>
      <c r="Q5697"/>
      <c r="R5697"/>
    </row>
    <row r="5698" spans="16:18">
      <c r="P5698"/>
      <c r="Q5698"/>
      <c r="R5698"/>
    </row>
    <row r="5699" spans="16:18">
      <c r="P5699"/>
      <c r="Q5699"/>
      <c r="R5699"/>
    </row>
    <row r="5700" spans="16:18">
      <c r="P5700"/>
      <c r="Q5700"/>
      <c r="R5700"/>
    </row>
    <row r="5701" spans="16:18">
      <c r="P5701"/>
      <c r="Q5701"/>
      <c r="R5701"/>
    </row>
    <row r="5702" spans="16:18">
      <c r="P5702"/>
      <c r="Q5702"/>
      <c r="R5702"/>
    </row>
    <row r="5703" spans="16:18">
      <c r="P5703"/>
      <c r="Q5703"/>
      <c r="R5703"/>
    </row>
    <row r="5704" spans="16:18">
      <c r="P5704"/>
      <c r="Q5704"/>
      <c r="R5704"/>
    </row>
    <row r="5705" spans="16:18">
      <c r="P5705"/>
      <c r="Q5705"/>
      <c r="R5705"/>
    </row>
    <row r="5706" spans="16:18">
      <c r="P5706"/>
      <c r="Q5706"/>
      <c r="R5706"/>
    </row>
    <row r="5707" spans="16:18">
      <c r="P5707"/>
      <c r="Q5707"/>
      <c r="R5707"/>
    </row>
    <row r="5708" spans="16:18">
      <c r="P5708"/>
      <c r="Q5708"/>
      <c r="R5708"/>
    </row>
    <row r="5709" spans="16:18">
      <c r="P5709"/>
      <c r="Q5709"/>
      <c r="R5709"/>
    </row>
    <row r="5710" spans="16:18">
      <c r="P5710"/>
      <c r="Q5710"/>
      <c r="R5710"/>
    </row>
    <row r="5711" spans="16:18">
      <c r="P5711"/>
      <c r="Q5711"/>
      <c r="R5711"/>
    </row>
    <row r="5712" spans="16:18">
      <c r="P5712"/>
      <c r="Q5712"/>
      <c r="R5712"/>
    </row>
    <row r="5713" spans="16:18">
      <c r="P5713"/>
      <c r="Q5713"/>
      <c r="R5713"/>
    </row>
    <row r="5714" spans="16:18">
      <c r="P5714"/>
      <c r="Q5714"/>
      <c r="R5714"/>
    </row>
    <row r="5715" spans="16:18">
      <c r="P5715"/>
      <c r="Q5715"/>
      <c r="R5715"/>
    </row>
    <row r="5716" spans="16:18">
      <c r="P5716"/>
      <c r="Q5716"/>
      <c r="R5716"/>
    </row>
    <row r="5717" spans="16:18">
      <c r="P5717"/>
      <c r="Q5717"/>
      <c r="R5717"/>
    </row>
    <row r="5718" spans="16:18">
      <c r="P5718"/>
      <c r="Q5718"/>
      <c r="R5718"/>
    </row>
    <row r="5719" spans="16:18">
      <c r="P5719"/>
      <c r="Q5719"/>
      <c r="R5719"/>
    </row>
    <row r="5720" spans="16:18">
      <c r="P5720"/>
      <c r="Q5720"/>
      <c r="R5720"/>
    </row>
    <row r="5721" spans="16:18">
      <c r="P5721"/>
      <c r="Q5721"/>
      <c r="R5721"/>
    </row>
    <row r="5722" spans="16:18">
      <c r="P5722"/>
      <c r="Q5722"/>
      <c r="R5722"/>
    </row>
    <row r="5723" spans="16:18">
      <c r="P5723"/>
      <c r="Q5723"/>
      <c r="R5723"/>
    </row>
    <row r="5724" spans="16:18">
      <c r="P5724"/>
      <c r="Q5724"/>
      <c r="R5724"/>
    </row>
    <row r="5725" spans="16:18">
      <c r="P5725"/>
      <c r="Q5725"/>
      <c r="R5725"/>
    </row>
    <row r="5726" spans="16:18">
      <c r="P5726"/>
      <c r="Q5726"/>
      <c r="R5726"/>
    </row>
    <row r="5727" spans="16:18">
      <c r="P5727"/>
      <c r="Q5727"/>
      <c r="R5727"/>
    </row>
    <row r="5728" spans="16:18">
      <c r="P5728"/>
      <c r="Q5728"/>
      <c r="R5728"/>
    </row>
    <row r="5729" spans="16:18">
      <c r="P5729"/>
      <c r="Q5729"/>
      <c r="R5729"/>
    </row>
    <row r="5730" spans="16:18">
      <c r="P5730"/>
      <c r="Q5730"/>
      <c r="R5730"/>
    </row>
    <row r="5731" spans="16:18">
      <c r="P5731"/>
      <c r="Q5731"/>
      <c r="R5731"/>
    </row>
    <row r="5732" spans="16:18">
      <c r="P5732"/>
      <c r="Q5732"/>
      <c r="R5732"/>
    </row>
    <row r="5733" spans="16:18">
      <c r="P5733"/>
      <c r="Q5733"/>
      <c r="R5733"/>
    </row>
    <row r="5734" spans="16:18">
      <c r="P5734"/>
      <c r="Q5734"/>
      <c r="R5734"/>
    </row>
    <row r="5735" spans="16:18">
      <c r="P5735"/>
      <c r="Q5735"/>
      <c r="R5735"/>
    </row>
    <row r="5736" spans="16:18">
      <c r="P5736"/>
      <c r="Q5736"/>
      <c r="R5736"/>
    </row>
    <row r="5737" spans="16:18">
      <c r="P5737"/>
      <c r="Q5737"/>
      <c r="R5737"/>
    </row>
    <row r="5738" spans="16:18">
      <c r="P5738"/>
      <c r="Q5738"/>
      <c r="R5738"/>
    </row>
    <row r="5739" spans="16:18">
      <c r="P5739"/>
      <c r="Q5739"/>
      <c r="R5739"/>
    </row>
    <row r="5740" spans="16:18">
      <c r="P5740"/>
      <c r="Q5740"/>
      <c r="R5740"/>
    </row>
    <row r="5741" spans="16:18">
      <c r="P5741"/>
      <c r="Q5741"/>
      <c r="R5741"/>
    </row>
    <row r="5742" spans="16:18">
      <c r="P5742"/>
      <c r="Q5742"/>
      <c r="R5742"/>
    </row>
    <row r="5743" spans="16:18">
      <c r="P5743"/>
      <c r="Q5743"/>
      <c r="R5743"/>
    </row>
    <row r="5744" spans="16:18">
      <c r="P5744"/>
      <c r="Q5744"/>
      <c r="R5744"/>
    </row>
    <row r="5745" spans="16:18">
      <c r="P5745"/>
      <c r="Q5745"/>
      <c r="R5745"/>
    </row>
    <row r="5746" spans="16:18">
      <c r="P5746"/>
      <c r="Q5746"/>
      <c r="R5746"/>
    </row>
    <row r="5747" spans="16:18">
      <c r="P5747"/>
      <c r="Q5747"/>
      <c r="R5747"/>
    </row>
    <row r="5748" spans="16:18">
      <c r="P5748"/>
      <c r="Q5748"/>
      <c r="R5748"/>
    </row>
    <row r="5749" spans="16:18">
      <c r="P5749"/>
      <c r="Q5749"/>
      <c r="R5749"/>
    </row>
    <row r="5750" spans="16:18">
      <c r="P5750"/>
      <c r="Q5750"/>
      <c r="R5750"/>
    </row>
    <row r="5751" spans="16:18">
      <c r="P5751"/>
      <c r="Q5751"/>
      <c r="R5751"/>
    </row>
    <row r="5752" spans="16:18">
      <c r="P5752"/>
      <c r="Q5752"/>
      <c r="R5752"/>
    </row>
    <row r="5753" spans="16:18">
      <c r="P5753"/>
      <c r="Q5753"/>
      <c r="R5753"/>
    </row>
    <row r="5754" spans="16:18">
      <c r="P5754"/>
      <c r="Q5754"/>
      <c r="R5754"/>
    </row>
    <row r="5755" spans="16:18">
      <c r="P5755"/>
      <c r="Q5755"/>
      <c r="R5755"/>
    </row>
    <row r="5756" spans="16:18">
      <c r="P5756"/>
      <c r="Q5756"/>
      <c r="R5756"/>
    </row>
    <row r="5757" spans="16:18">
      <c r="P5757"/>
      <c r="Q5757"/>
      <c r="R5757"/>
    </row>
    <row r="5758" spans="16:18">
      <c r="P5758"/>
      <c r="Q5758"/>
      <c r="R5758"/>
    </row>
    <row r="5759" spans="16:18">
      <c r="P5759"/>
      <c r="Q5759"/>
      <c r="R5759"/>
    </row>
    <row r="5760" spans="16:18">
      <c r="P5760"/>
      <c r="Q5760"/>
      <c r="R5760"/>
    </row>
    <row r="5761" spans="16:18">
      <c r="P5761"/>
      <c r="Q5761"/>
      <c r="R5761"/>
    </row>
    <row r="5762" spans="16:18">
      <c r="P5762"/>
      <c r="Q5762"/>
      <c r="R5762"/>
    </row>
    <row r="5763" spans="16:18">
      <c r="P5763"/>
      <c r="Q5763"/>
      <c r="R5763"/>
    </row>
    <row r="5764" spans="16:18">
      <c r="P5764"/>
      <c r="Q5764"/>
      <c r="R5764"/>
    </row>
    <row r="5765" spans="16:18">
      <c r="P5765"/>
      <c r="Q5765"/>
      <c r="R5765"/>
    </row>
    <row r="5766" spans="16:18">
      <c r="P5766"/>
      <c r="Q5766"/>
      <c r="R5766"/>
    </row>
    <row r="5767" spans="16:18">
      <c r="P5767"/>
      <c r="Q5767"/>
      <c r="R5767"/>
    </row>
    <row r="5768" spans="16:18">
      <c r="P5768"/>
      <c r="Q5768"/>
      <c r="R5768"/>
    </row>
    <row r="5769" spans="16:18">
      <c r="P5769"/>
      <c r="Q5769"/>
      <c r="R5769"/>
    </row>
    <row r="5770" spans="16:18">
      <c r="P5770"/>
      <c r="Q5770"/>
      <c r="R5770"/>
    </row>
    <row r="5771" spans="16:18">
      <c r="P5771"/>
      <c r="Q5771"/>
      <c r="R5771"/>
    </row>
    <row r="5772" spans="16:18">
      <c r="P5772"/>
      <c r="Q5772"/>
      <c r="R5772"/>
    </row>
    <row r="5773" spans="16:18">
      <c r="P5773"/>
      <c r="Q5773"/>
      <c r="R5773"/>
    </row>
    <row r="5774" spans="16:18">
      <c r="P5774"/>
      <c r="Q5774"/>
      <c r="R5774"/>
    </row>
    <row r="5775" spans="16:18">
      <c r="P5775"/>
      <c r="Q5775"/>
      <c r="R5775"/>
    </row>
    <row r="5776" spans="16:18">
      <c r="P5776"/>
      <c r="Q5776"/>
      <c r="R5776"/>
    </row>
    <row r="5777" spans="16:18">
      <c r="P5777"/>
      <c r="Q5777"/>
      <c r="R5777"/>
    </row>
    <row r="5778" spans="16:18">
      <c r="P5778"/>
      <c r="Q5778"/>
      <c r="R5778"/>
    </row>
    <row r="5779" spans="16:18">
      <c r="P5779"/>
      <c r="Q5779"/>
      <c r="R5779"/>
    </row>
    <row r="5780" spans="16:18">
      <c r="P5780"/>
      <c r="Q5780"/>
      <c r="R5780"/>
    </row>
    <row r="5781" spans="16:18">
      <c r="P5781"/>
      <c r="Q5781"/>
      <c r="R5781"/>
    </row>
    <row r="5782" spans="16:18">
      <c r="P5782"/>
      <c r="Q5782"/>
      <c r="R5782"/>
    </row>
    <row r="5783" spans="16:18">
      <c r="P5783"/>
      <c r="Q5783"/>
      <c r="R5783"/>
    </row>
    <row r="5784" spans="16:18">
      <c r="P5784"/>
      <c r="Q5784"/>
      <c r="R5784"/>
    </row>
    <row r="5785" spans="16:18">
      <c r="P5785"/>
      <c r="Q5785"/>
      <c r="R5785"/>
    </row>
    <row r="5786" spans="16:18">
      <c r="P5786"/>
      <c r="Q5786"/>
      <c r="R5786"/>
    </row>
    <row r="5787" spans="16:18">
      <c r="P5787"/>
      <c r="Q5787"/>
      <c r="R5787"/>
    </row>
    <row r="5788" spans="16:18">
      <c r="P5788"/>
      <c r="Q5788"/>
      <c r="R5788"/>
    </row>
    <row r="5789" spans="16:18">
      <c r="P5789"/>
      <c r="Q5789"/>
      <c r="R5789"/>
    </row>
    <row r="5790" spans="16:18">
      <c r="P5790"/>
      <c r="Q5790"/>
      <c r="R5790"/>
    </row>
    <row r="5791" spans="16:18">
      <c r="P5791"/>
      <c r="Q5791"/>
      <c r="R5791"/>
    </row>
    <row r="5792" spans="16:18">
      <c r="P5792"/>
      <c r="Q5792"/>
      <c r="R5792"/>
    </row>
    <row r="5793" spans="16:18">
      <c r="P5793"/>
      <c r="Q5793"/>
      <c r="R5793"/>
    </row>
    <row r="5794" spans="16:18">
      <c r="P5794"/>
      <c r="Q5794"/>
      <c r="R5794"/>
    </row>
    <row r="5795" spans="16:18">
      <c r="P5795"/>
      <c r="Q5795"/>
      <c r="R5795"/>
    </row>
    <row r="5796" spans="16:18">
      <c r="P5796"/>
      <c r="Q5796"/>
      <c r="R5796"/>
    </row>
    <row r="5797" spans="16:18">
      <c r="P5797"/>
      <c r="Q5797"/>
      <c r="R5797"/>
    </row>
    <row r="5798" spans="16:18">
      <c r="P5798"/>
      <c r="Q5798"/>
      <c r="R5798"/>
    </row>
    <row r="5799" spans="16:18">
      <c r="P5799"/>
      <c r="Q5799"/>
      <c r="R5799"/>
    </row>
    <row r="5800" spans="16:18">
      <c r="P5800"/>
      <c r="Q5800"/>
      <c r="R5800"/>
    </row>
    <row r="5801" spans="16:18">
      <c r="P5801"/>
      <c r="Q5801"/>
      <c r="R5801"/>
    </row>
    <row r="5802" spans="16:18">
      <c r="P5802"/>
      <c r="Q5802"/>
      <c r="R5802"/>
    </row>
    <row r="5803" spans="16:18">
      <c r="P5803"/>
      <c r="Q5803"/>
      <c r="R5803"/>
    </row>
    <row r="5804" spans="16:18">
      <c r="P5804"/>
      <c r="Q5804"/>
      <c r="R5804"/>
    </row>
    <row r="5805" spans="16:18">
      <c r="P5805"/>
      <c r="Q5805"/>
      <c r="R5805"/>
    </row>
    <row r="5806" spans="16:18">
      <c r="P5806"/>
      <c r="Q5806"/>
      <c r="R5806"/>
    </row>
    <row r="5807" spans="16:18">
      <c r="P5807"/>
      <c r="Q5807"/>
      <c r="R5807"/>
    </row>
    <row r="5808" spans="16:18">
      <c r="P5808"/>
      <c r="Q5808"/>
      <c r="R5808"/>
    </row>
    <row r="5809" spans="16:18">
      <c r="P5809"/>
      <c r="Q5809"/>
      <c r="R5809"/>
    </row>
    <row r="5810" spans="16:18">
      <c r="P5810"/>
      <c r="Q5810"/>
      <c r="R5810"/>
    </row>
    <row r="5811" spans="16:18">
      <c r="P5811"/>
      <c r="Q5811"/>
      <c r="R5811"/>
    </row>
    <row r="5812" spans="16:18">
      <c r="P5812"/>
      <c r="Q5812"/>
      <c r="R5812"/>
    </row>
    <row r="5813" spans="16:18">
      <c r="P5813"/>
      <c r="Q5813"/>
      <c r="R5813"/>
    </row>
    <row r="5814" spans="16:18">
      <c r="P5814"/>
      <c r="Q5814"/>
      <c r="R5814"/>
    </row>
    <row r="5815" spans="16:18">
      <c r="P5815"/>
      <c r="Q5815"/>
      <c r="R5815"/>
    </row>
    <row r="5816" spans="16:18">
      <c r="P5816"/>
      <c r="Q5816"/>
      <c r="R5816"/>
    </row>
    <row r="5817" spans="16:18">
      <c r="P5817"/>
      <c r="Q5817"/>
      <c r="R5817"/>
    </row>
    <row r="5818" spans="16:18">
      <c r="P5818"/>
      <c r="Q5818"/>
      <c r="R5818"/>
    </row>
    <row r="5819" spans="16:18">
      <c r="P5819"/>
      <c r="Q5819"/>
      <c r="R5819"/>
    </row>
    <row r="5820" spans="16:18">
      <c r="P5820"/>
      <c r="Q5820"/>
      <c r="R5820"/>
    </row>
    <row r="5821" spans="16:18">
      <c r="P5821"/>
      <c r="Q5821"/>
      <c r="R5821"/>
    </row>
    <row r="5822" spans="16:18">
      <c r="P5822"/>
      <c r="Q5822"/>
      <c r="R5822"/>
    </row>
    <row r="5823" spans="16:18">
      <c r="P5823"/>
      <c r="Q5823"/>
      <c r="R5823"/>
    </row>
    <row r="5824" spans="16:18">
      <c r="P5824"/>
      <c r="Q5824"/>
      <c r="R5824"/>
    </row>
    <row r="5825" spans="16:18">
      <c r="P5825"/>
      <c r="Q5825"/>
      <c r="R5825"/>
    </row>
    <row r="5826" spans="16:18">
      <c r="P5826"/>
      <c r="Q5826"/>
      <c r="R5826"/>
    </row>
    <row r="5827" spans="16:18">
      <c r="P5827"/>
      <c r="Q5827"/>
      <c r="R5827"/>
    </row>
    <row r="5828" spans="16:18">
      <c r="P5828"/>
      <c r="Q5828"/>
      <c r="R5828"/>
    </row>
    <row r="5829" spans="16:18">
      <c r="P5829"/>
      <c r="Q5829"/>
      <c r="R5829"/>
    </row>
    <row r="5830" spans="16:18">
      <c r="P5830"/>
      <c r="Q5830"/>
      <c r="R5830"/>
    </row>
    <row r="5831" spans="16:18">
      <c r="P5831"/>
      <c r="Q5831"/>
      <c r="R5831"/>
    </row>
    <row r="5832" spans="16:18">
      <c r="P5832"/>
      <c r="Q5832"/>
      <c r="R5832"/>
    </row>
    <row r="5833" spans="16:18">
      <c r="P5833"/>
      <c r="Q5833"/>
      <c r="R5833"/>
    </row>
    <row r="5834" spans="16:18">
      <c r="P5834"/>
      <c r="Q5834"/>
      <c r="R5834"/>
    </row>
    <row r="5835" spans="16:18">
      <c r="P5835"/>
      <c r="Q5835"/>
      <c r="R5835"/>
    </row>
    <row r="5836" spans="16:18">
      <c r="P5836"/>
      <c r="Q5836"/>
      <c r="R5836"/>
    </row>
    <row r="5837" spans="16:18">
      <c r="P5837"/>
      <c r="Q5837"/>
      <c r="R5837"/>
    </row>
    <row r="5838" spans="16:18">
      <c r="P5838"/>
      <c r="Q5838"/>
      <c r="R5838"/>
    </row>
    <row r="5839" spans="16:18">
      <c r="P5839"/>
      <c r="Q5839"/>
      <c r="R5839"/>
    </row>
    <row r="5840" spans="16:18">
      <c r="P5840"/>
      <c r="Q5840"/>
      <c r="R5840"/>
    </row>
    <row r="5841" spans="16:18">
      <c r="P5841"/>
      <c r="Q5841"/>
      <c r="R5841"/>
    </row>
    <row r="5842" spans="16:18">
      <c r="P5842"/>
      <c r="Q5842"/>
      <c r="R5842"/>
    </row>
    <row r="5843" spans="16:18">
      <c r="P5843"/>
      <c r="Q5843"/>
      <c r="R5843"/>
    </row>
    <row r="5844" spans="16:18">
      <c r="P5844"/>
      <c r="Q5844"/>
      <c r="R5844"/>
    </row>
    <row r="5845" spans="16:18">
      <c r="P5845"/>
      <c r="Q5845"/>
      <c r="R5845"/>
    </row>
    <row r="5846" spans="16:18">
      <c r="P5846"/>
      <c r="Q5846"/>
      <c r="R5846"/>
    </row>
    <row r="5847" spans="16:18">
      <c r="P5847"/>
      <c r="Q5847"/>
      <c r="R5847"/>
    </row>
    <row r="5848" spans="16:18">
      <c r="P5848"/>
      <c r="Q5848"/>
      <c r="R5848"/>
    </row>
    <row r="5849" spans="16:18">
      <c r="P5849"/>
      <c r="Q5849"/>
      <c r="R5849"/>
    </row>
    <row r="5850" spans="16:18">
      <c r="P5850"/>
      <c r="Q5850"/>
      <c r="R5850"/>
    </row>
    <row r="5851" spans="16:18">
      <c r="P5851"/>
      <c r="Q5851"/>
      <c r="R5851"/>
    </row>
    <row r="5852" spans="16:18">
      <c r="P5852"/>
      <c r="Q5852"/>
      <c r="R5852"/>
    </row>
    <row r="5853" spans="16:18">
      <c r="P5853"/>
      <c r="Q5853"/>
      <c r="R5853"/>
    </row>
    <row r="5854" spans="16:18">
      <c r="P5854"/>
      <c r="Q5854"/>
      <c r="R5854"/>
    </row>
    <row r="5855" spans="16:18">
      <c r="P5855"/>
      <c r="Q5855"/>
      <c r="R5855"/>
    </row>
    <row r="5856" spans="16:18">
      <c r="P5856"/>
      <c r="Q5856"/>
      <c r="R5856"/>
    </row>
    <row r="5857" spans="16:18">
      <c r="P5857"/>
      <c r="Q5857"/>
      <c r="R5857"/>
    </row>
    <row r="5858" spans="16:18">
      <c r="P5858"/>
      <c r="Q5858"/>
      <c r="R5858"/>
    </row>
    <row r="5859" spans="16:18">
      <c r="P5859"/>
      <c r="Q5859"/>
      <c r="R5859"/>
    </row>
    <row r="5860" spans="16:18">
      <c r="P5860"/>
      <c r="Q5860"/>
      <c r="R5860"/>
    </row>
    <row r="5861" spans="16:18">
      <c r="P5861"/>
      <c r="Q5861"/>
      <c r="R5861"/>
    </row>
    <row r="5862" spans="16:18">
      <c r="P5862"/>
      <c r="Q5862"/>
      <c r="R5862"/>
    </row>
    <row r="5863" spans="16:18">
      <c r="P5863"/>
      <c r="Q5863"/>
      <c r="R5863"/>
    </row>
    <row r="5864" spans="16:18">
      <c r="P5864"/>
      <c r="Q5864"/>
      <c r="R5864"/>
    </row>
    <row r="5865" spans="16:18">
      <c r="P5865"/>
      <c r="Q5865"/>
      <c r="R5865"/>
    </row>
    <row r="5866" spans="16:18">
      <c r="P5866"/>
      <c r="Q5866"/>
      <c r="R5866"/>
    </row>
    <row r="5867" spans="16:18">
      <c r="P5867"/>
      <c r="Q5867"/>
      <c r="R5867"/>
    </row>
    <row r="5868" spans="16:18">
      <c r="P5868"/>
      <c r="Q5868"/>
      <c r="R5868"/>
    </row>
    <row r="5869" spans="16:18">
      <c r="P5869"/>
      <c r="Q5869"/>
      <c r="R5869"/>
    </row>
    <row r="5870" spans="16:18">
      <c r="P5870"/>
      <c r="Q5870"/>
      <c r="R5870"/>
    </row>
    <row r="5871" spans="16:18">
      <c r="P5871"/>
      <c r="Q5871"/>
      <c r="R5871"/>
    </row>
    <row r="5872" spans="16:18">
      <c r="P5872"/>
      <c r="Q5872"/>
      <c r="R5872"/>
    </row>
    <row r="5873" spans="16:18">
      <c r="P5873"/>
      <c r="Q5873"/>
      <c r="R5873"/>
    </row>
    <row r="5874" spans="16:18">
      <c r="P5874"/>
      <c r="Q5874"/>
      <c r="R5874"/>
    </row>
    <row r="5875" spans="16:18">
      <c r="P5875"/>
      <c r="Q5875"/>
      <c r="R5875"/>
    </row>
    <row r="5876" spans="16:18">
      <c r="P5876"/>
      <c r="Q5876"/>
      <c r="R5876"/>
    </row>
    <row r="5877" spans="16:18">
      <c r="P5877"/>
      <c r="Q5877"/>
      <c r="R5877"/>
    </row>
    <row r="5878" spans="16:18">
      <c r="P5878"/>
      <c r="Q5878"/>
      <c r="R5878"/>
    </row>
    <row r="5879" spans="16:18">
      <c r="P5879"/>
      <c r="Q5879"/>
      <c r="R5879"/>
    </row>
    <row r="5880" spans="16:18">
      <c r="P5880"/>
      <c r="Q5880"/>
      <c r="R5880"/>
    </row>
    <row r="5881" spans="16:18">
      <c r="P5881"/>
      <c r="Q5881"/>
      <c r="R5881"/>
    </row>
    <row r="5882" spans="16:18">
      <c r="P5882"/>
      <c r="Q5882"/>
      <c r="R5882"/>
    </row>
    <row r="5883" spans="16:18">
      <c r="P5883"/>
      <c r="Q5883"/>
      <c r="R5883"/>
    </row>
    <row r="5884" spans="16:18">
      <c r="P5884"/>
      <c r="Q5884"/>
      <c r="R5884"/>
    </row>
    <row r="5885" spans="16:18">
      <c r="P5885"/>
      <c r="Q5885"/>
      <c r="R5885"/>
    </row>
    <row r="5886" spans="16:18">
      <c r="P5886"/>
      <c r="Q5886"/>
      <c r="R5886"/>
    </row>
    <row r="5887" spans="16:18">
      <c r="P5887"/>
      <c r="Q5887"/>
      <c r="R5887"/>
    </row>
    <row r="5888" spans="16:18">
      <c r="P5888"/>
      <c r="Q5888"/>
      <c r="R5888"/>
    </row>
    <row r="5889" spans="16:18">
      <c r="P5889"/>
      <c r="Q5889"/>
      <c r="R5889"/>
    </row>
    <row r="5890" spans="16:18">
      <c r="P5890"/>
      <c r="Q5890"/>
      <c r="R5890"/>
    </row>
    <row r="5891" spans="16:18">
      <c r="P5891"/>
      <c r="Q5891"/>
      <c r="R5891"/>
    </row>
    <row r="5892" spans="16:18">
      <c r="P5892"/>
      <c r="Q5892"/>
      <c r="R5892"/>
    </row>
    <row r="5893" spans="16:18">
      <c r="P5893"/>
      <c r="Q5893"/>
      <c r="R5893"/>
    </row>
    <row r="5894" spans="16:18">
      <c r="P5894"/>
      <c r="Q5894"/>
      <c r="R5894"/>
    </row>
    <row r="5895" spans="16:18">
      <c r="P5895"/>
      <c r="Q5895"/>
      <c r="R5895"/>
    </row>
    <row r="5896" spans="16:18">
      <c r="P5896"/>
      <c r="Q5896"/>
      <c r="R5896"/>
    </row>
    <row r="5897" spans="16:18">
      <c r="P5897"/>
      <c r="Q5897"/>
      <c r="R5897"/>
    </row>
    <row r="5898" spans="16:18">
      <c r="P5898"/>
      <c r="Q5898"/>
      <c r="R5898"/>
    </row>
    <row r="5899" spans="16:18">
      <c r="P5899"/>
      <c r="Q5899"/>
      <c r="R5899"/>
    </row>
    <row r="5900" spans="16:18">
      <c r="P5900"/>
      <c r="Q5900"/>
      <c r="R5900"/>
    </row>
    <row r="5901" spans="16:18">
      <c r="P5901"/>
      <c r="Q5901"/>
      <c r="R5901"/>
    </row>
    <row r="5902" spans="16:18">
      <c r="P5902"/>
      <c r="Q5902"/>
      <c r="R5902"/>
    </row>
    <row r="5903" spans="16:18">
      <c r="P5903"/>
      <c r="Q5903"/>
      <c r="R5903"/>
    </row>
    <row r="5904" spans="16:18">
      <c r="P5904"/>
      <c r="Q5904"/>
      <c r="R5904"/>
    </row>
    <row r="5905" spans="16:18">
      <c r="P5905"/>
      <c r="Q5905"/>
      <c r="R5905"/>
    </row>
    <row r="5906" spans="16:18">
      <c r="P5906"/>
      <c r="Q5906"/>
      <c r="R5906"/>
    </row>
    <row r="5907" spans="16:18">
      <c r="P5907"/>
      <c r="Q5907"/>
      <c r="R5907"/>
    </row>
    <row r="5908" spans="16:18">
      <c r="P5908"/>
      <c r="Q5908"/>
      <c r="R5908"/>
    </row>
    <row r="5909" spans="16:18">
      <c r="P5909"/>
      <c r="Q5909"/>
      <c r="R5909"/>
    </row>
    <row r="5910" spans="16:18">
      <c r="P5910"/>
      <c r="Q5910"/>
      <c r="R5910"/>
    </row>
    <row r="5911" spans="16:18">
      <c r="P5911"/>
      <c r="Q5911"/>
      <c r="R5911"/>
    </row>
    <row r="5912" spans="16:18">
      <c r="P5912"/>
      <c r="Q5912"/>
      <c r="R5912"/>
    </row>
    <row r="5913" spans="16:18">
      <c r="P5913"/>
      <c r="Q5913"/>
      <c r="R5913"/>
    </row>
    <row r="5914" spans="16:18">
      <c r="P5914"/>
      <c r="Q5914"/>
      <c r="R5914"/>
    </row>
    <row r="5915" spans="16:18">
      <c r="P5915"/>
      <c r="Q5915"/>
      <c r="R5915"/>
    </row>
    <row r="5916" spans="16:18">
      <c r="P5916"/>
      <c r="Q5916"/>
      <c r="R5916"/>
    </row>
    <row r="5917" spans="16:18">
      <c r="P5917"/>
      <c r="Q5917"/>
      <c r="R5917"/>
    </row>
    <row r="5918" spans="16:18">
      <c r="P5918"/>
      <c r="Q5918"/>
      <c r="R5918"/>
    </row>
    <row r="5919" spans="16:18">
      <c r="P5919"/>
      <c r="Q5919"/>
      <c r="R5919"/>
    </row>
    <row r="5920" spans="16:18">
      <c r="P5920"/>
      <c r="Q5920"/>
      <c r="R5920"/>
    </row>
    <row r="5921" spans="16:18">
      <c r="P5921"/>
      <c r="Q5921"/>
      <c r="R5921"/>
    </row>
    <row r="5922" spans="16:18">
      <c r="P5922"/>
      <c r="Q5922"/>
      <c r="R5922"/>
    </row>
    <row r="5923" spans="16:18">
      <c r="P5923"/>
      <c r="Q5923"/>
      <c r="R5923"/>
    </row>
    <row r="5924" spans="16:18">
      <c r="P5924"/>
      <c r="Q5924"/>
      <c r="R5924"/>
    </row>
    <row r="5925" spans="16:18">
      <c r="P5925"/>
      <c r="Q5925"/>
      <c r="R5925"/>
    </row>
    <row r="5926" spans="16:18">
      <c r="P5926"/>
      <c r="Q5926"/>
      <c r="R5926"/>
    </row>
    <row r="5927" spans="16:18">
      <c r="P5927"/>
      <c r="Q5927"/>
      <c r="R5927"/>
    </row>
    <row r="5928" spans="16:18">
      <c r="P5928"/>
      <c r="Q5928"/>
      <c r="R5928"/>
    </row>
    <row r="5929" spans="16:18">
      <c r="P5929"/>
      <c r="Q5929"/>
      <c r="R5929"/>
    </row>
    <row r="5930" spans="16:18">
      <c r="P5930"/>
      <c r="Q5930"/>
      <c r="R5930"/>
    </row>
    <row r="5931" spans="16:18">
      <c r="P5931"/>
      <c r="Q5931"/>
      <c r="R5931"/>
    </row>
    <row r="5932" spans="16:18">
      <c r="P5932"/>
      <c r="Q5932"/>
      <c r="R5932"/>
    </row>
    <row r="5933" spans="16:18">
      <c r="P5933"/>
      <c r="Q5933"/>
      <c r="R5933"/>
    </row>
    <row r="5934" spans="16:18">
      <c r="P5934"/>
      <c r="Q5934"/>
      <c r="R5934"/>
    </row>
    <row r="5935" spans="16:18">
      <c r="P5935"/>
      <c r="Q5935"/>
      <c r="R5935"/>
    </row>
    <row r="5936" spans="16:18">
      <c r="P5936"/>
      <c r="Q5936"/>
      <c r="R5936"/>
    </row>
    <row r="5937" spans="16:18">
      <c r="P5937"/>
      <c r="Q5937"/>
      <c r="R5937"/>
    </row>
    <row r="5938" spans="16:18">
      <c r="P5938"/>
      <c r="Q5938"/>
      <c r="R5938"/>
    </row>
    <row r="5939" spans="16:18">
      <c r="P5939"/>
      <c r="Q5939"/>
      <c r="R5939"/>
    </row>
    <row r="5940" spans="16:18">
      <c r="P5940"/>
      <c r="Q5940"/>
      <c r="R5940"/>
    </row>
    <row r="5941" spans="16:18">
      <c r="P5941"/>
      <c r="Q5941"/>
      <c r="R5941"/>
    </row>
    <row r="5942" spans="16:18">
      <c r="P5942"/>
      <c r="Q5942"/>
      <c r="R5942"/>
    </row>
    <row r="5943" spans="16:18">
      <c r="P5943"/>
      <c r="Q5943"/>
      <c r="R5943"/>
    </row>
    <row r="5944" spans="16:18">
      <c r="P5944"/>
      <c r="Q5944"/>
      <c r="R5944"/>
    </row>
    <row r="5945" spans="16:18">
      <c r="P5945"/>
      <c r="Q5945"/>
      <c r="R5945"/>
    </row>
    <row r="5946" spans="16:18">
      <c r="P5946"/>
      <c r="Q5946"/>
      <c r="R5946"/>
    </row>
    <row r="5947" spans="16:18">
      <c r="P5947"/>
      <c r="Q5947"/>
      <c r="R5947"/>
    </row>
    <row r="5948" spans="16:18">
      <c r="P5948"/>
      <c r="Q5948"/>
      <c r="R5948"/>
    </row>
    <row r="5949" spans="16:18">
      <c r="P5949"/>
      <c r="Q5949"/>
      <c r="R5949"/>
    </row>
    <row r="5950" spans="16:18">
      <c r="P5950"/>
      <c r="Q5950"/>
      <c r="R5950"/>
    </row>
    <row r="5951" spans="16:18">
      <c r="P5951"/>
      <c r="Q5951"/>
      <c r="R5951"/>
    </row>
    <row r="5952" spans="16:18">
      <c r="P5952"/>
      <c r="Q5952"/>
      <c r="R5952"/>
    </row>
    <row r="5953" spans="16:18">
      <c r="P5953"/>
      <c r="Q5953"/>
      <c r="R5953"/>
    </row>
    <row r="5954" spans="16:18">
      <c r="P5954"/>
      <c r="Q5954"/>
      <c r="R5954"/>
    </row>
    <row r="5955" spans="16:18">
      <c r="P5955"/>
      <c r="Q5955"/>
      <c r="R5955"/>
    </row>
    <row r="5956" spans="16:18">
      <c r="P5956"/>
      <c r="Q5956"/>
      <c r="R5956"/>
    </row>
    <row r="5957" spans="16:18">
      <c r="P5957"/>
      <c r="Q5957"/>
      <c r="R5957"/>
    </row>
    <row r="5958" spans="16:18">
      <c r="P5958"/>
      <c r="Q5958"/>
      <c r="R5958"/>
    </row>
    <row r="5959" spans="16:18">
      <c r="P5959"/>
      <c r="Q5959"/>
      <c r="R5959"/>
    </row>
    <row r="5960" spans="16:18">
      <c r="P5960"/>
      <c r="Q5960"/>
      <c r="R5960"/>
    </row>
    <row r="5961" spans="16:18">
      <c r="P5961"/>
      <c r="Q5961"/>
      <c r="R5961"/>
    </row>
    <row r="5962" spans="16:18">
      <c r="P5962"/>
      <c r="Q5962"/>
      <c r="R5962"/>
    </row>
    <row r="5963" spans="16:18">
      <c r="P5963"/>
      <c r="Q5963"/>
      <c r="R5963"/>
    </row>
    <row r="5964" spans="16:18">
      <c r="P5964"/>
      <c r="Q5964"/>
      <c r="R5964"/>
    </row>
    <row r="5965" spans="16:18">
      <c r="P5965"/>
      <c r="Q5965"/>
      <c r="R5965"/>
    </row>
    <row r="5966" spans="16:18">
      <c r="P5966"/>
      <c r="Q5966"/>
      <c r="R5966"/>
    </row>
    <row r="5967" spans="16:18">
      <c r="P5967"/>
      <c r="Q5967"/>
      <c r="R5967"/>
    </row>
    <row r="5968" spans="16:18">
      <c r="P5968"/>
      <c r="Q5968"/>
      <c r="R5968"/>
    </row>
    <row r="5969" spans="16:18">
      <c r="P5969"/>
      <c r="Q5969"/>
      <c r="R5969"/>
    </row>
    <row r="5970" spans="16:18">
      <c r="P5970"/>
      <c r="Q5970"/>
      <c r="R5970"/>
    </row>
    <row r="5971" spans="16:18">
      <c r="P5971"/>
      <c r="Q5971"/>
      <c r="R5971"/>
    </row>
    <row r="5972" spans="16:18">
      <c r="P5972"/>
      <c r="Q5972"/>
      <c r="R5972"/>
    </row>
    <row r="5973" spans="16:18">
      <c r="P5973"/>
      <c r="Q5973"/>
      <c r="R5973"/>
    </row>
    <row r="5974" spans="16:18">
      <c r="P5974"/>
      <c r="Q5974"/>
      <c r="R5974"/>
    </row>
    <row r="5975" spans="16:18">
      <c r="P5975"/>
      <c r="Q5975"/>
      <c r="R5975"/>
    </row>
    <row r="5976" spans="16:18">
      <c r="P5976"/>
      <c r="Q5976"/>
      <c r="R5976"/>
    </row>
    <row r="5977" spans="16:18">
      <c r="P5977"/>
      <c r="Q5977"/>
      <c r="R5977"/>
    </row>
    <row r="5978" spans="16:18">
      <c r="P5978"/>
      <c r="Q5978"/>
      <c r="R5978"/>
    </row>
    <row r="5979" spans="16:18">
      <c r="P5979"/>
      <c r="Q5979"/>
      <c r="R5979"/>
    </row>
    <row r="5980" spans="16:18">
      <c r="P5980"/>
      <c r="Q5980"/>
      <c r="R5980"/>
    </row>
    <row r="5981" spans="16:18">
      <c r="P5981"/>
      <c r="Q5981"/>
      <c r="R5981"/>
    </row>
    <row r="5982" spans="16:18">
      <c r="P5982"/>
      <c r="Q5982"/>
      <c r="R5982"/>
    </row>
    <row r="5983" spans="16:18">
      <c r="P5983"/>
      <c r="Q5983"/>
      <c r="R5983"/>
    </row>
    <row r="5984" spans="16:18">
      <c r="P5984"/>
      <c r="Q5984"/>
      <c r="R5984"/>
    </row>
    <row r="5985" spans="16:18">
      <c r="P5985"/>
      <c r="Q5985"/>
      <c r="R5985"/>
    </row>
    <row r="5986" spans="16:18">
      <c r="P5986"/>
      <c r="Q5986"/>
      <c r="R5986"/>
    </row>
    <row r="5987" spans="16:18">
      <c r="P5987"/>
      <c r="Q5987"/>
      <c r="R5987"/>
    </row>
    <row r="5988" spans="16:18">
      <c r="P5988"/>
      <c r="Q5988"/>
      <c r="R5988"/>
    </row>
    <row r="5989" spans="16:18">
      <c r="P5989"/>
      <c r="Q5989"/>
      <c r="R5989"/>
    </row>
    <row r="5990" spans="16:18">
      <c r="P5990"/>
      <c r="Q5990"/>
      <c r="R5990"/>
    </row>
    <row r="5991" spans="16:18">
      <c r="P5991"/>
      <c r="Q5991"/>
      <c r="R5991"/>
    </row>
    <row r="5992" spans="16:18">
      <c r="P5992"/>
      <c r="Q5992"/>
      <c r="R5992"/>
    </row>
    <row r="5993" spans="16:18">
      <c r="P5993"/>
      <c r="Q5993"/>
      <c r="R5993"/>
    </row>
    <row r="5994" spans="16:18">
      <c r="P5994"/>
      <c r="Q5994"/>
      <c r="R5994"/>
    </row>
    <row r="5995" spans="16:18">
      <c r="P5995"/>
      <c r="Q5995"/>
      <c r="R5995"/>
    </row>
    <row r="5996" spans="16:18">
      <c r="P5996"/>
      <c r="Q5996"/>
      <c r="R5996"/>
    </row>
    <row r="5997" spans="16:18">
      <c r="P5997"/>
      <c r="Q5997"/>
      <c r="R5997"/>
    </row>
    <row r="5998" spans="16:18">
      <c r="P5998"/>
      <c r="Q5998"/>
      <c r="R5998"/>
    </row>
    <row r="5999" spans="16:18">
      <c r="P5999"/>
      <c r="Q5999"/>
      <c r="R5999"/>
    </row>
    <row r="6000" spans="16:18">
      <c r="P6000"/>
      <c r="Q6000"/>
      <c r="R6000"/>
    </row>
    <row r="6001" spans="16:18">
      <c r="P6001"/>
      <c r="Q6001"/>
      <c r="R6001"/>
    </row>
    <row r="6002" spans="16:18">
      <c r="P6002"/>
      <c r="Q6002"/>
      <c r="R6002"/>
    </row>
    <row r="6003" spans="16:18">
      <c r="P6003"/>
      <c r="Q6003"/>
      <c r="R6003"/>
    </row>
    <row r="6004" spans="16:18">
      <c r="P6004"/>
      <c r="Q6004"/>
      <c r="R6004"/>
    </row>
    <row r="6005" spans="16:18">
      <c r="P6005"/>
      <c r="Q6005"/>
      <c r="R6005"/>
    </row>
    <row r="6006" spans="16:18">
      <c r="P6006"/>
      <c r="Q6006"/>
      <c r="R6006"/>
    </row>
    <row r="6007" spans="16:18">
      <c r="P6007"/>
      <c r="Q6007"/>
      <c r="R6007"/>
    </row>
    <row r="6008" spans="16:18">
      <c r="P6008"/>
      <c r="Q6008"/>
      <c r="R6008"/>
    </row>
    <row r="6009" spans="16:18">
      <c r="P6009"/>
      <c r="Q6009"/>
      <c r="R6009"/>
    </row>
    <row r="6010" spans="16:18">
      <c r="P6010"/>
      <c r="Q6010"/>
      <c r="R6010"/>
    </row>
    <row r="6011" spans="16:18">
      <c r="P6011"/>
      <c r="Q6011"/>
      <c r="R6011"/>
    </row>
    <row r="6012" spans="16:18">
      <c r="P6012"/>
      <c r="Q6012"/>
      <c r="R6012"/>
    </row>
    <row r="6013" spans="16:18">
      <c r="P6013"/>
      <c r="Q6013"/>
      <c r="R6013"/>
    </row>
    <row r="6014" spans="16:18">
      <c r="P6014"/>
      <c r="Q6014"/>
      <c r="R6014"/>
    </row>
    <row r="6015" spans="16:18">
      <c r="P6015"/>
      <c r="Q6015"/>
      <c r="R6015"/>
    </row>
    <row r="6016" spans="16:18">
      <c r="P6016"/>
      <c r="Q6016"/>
      <c r="R6016"/>
    </row>
    <row r="6017" spans="16:18">
      <c r="P6017"/>
      <c r="Q6017"/>
      <c r="R6017"/>
    </row>
    <row r="6018" spans="16:18">
      <c r="P6018"/>
      <c r="Q6018"/>
      <c r="R6018"/>
    </row>
    <row r="6019" spans="16:18">
      <c r="P6019"/>
      <c r="Q6019"/>
      <c r="R6019"/>
    </row>
    <row r="6020" spans="16:18">
      <c r="P6020"/>
      <c r="Q6020"/>
      <c r="R6020"/>
    </row>
    <row r="6021" spans="16:18">
      <c r="P6021"/>
      <c r="Q6021"/>
      <c r="R6021"/>
    </row>
    <row r="6022" spans="16:18">
      <c r="P6022"/>
      <c r="Q6022"/>
      <c r="R6022"/>
    </row>
    <row r="6023" spans="16:18">
      <c r="P6023"/>
      <c r="Q6023"/>
      <c r="R6023"/>
    </row>
    <row r="6024" spans="16:18">
      <c r="P6024"/>
      <c r="Q6024"/>
      <c r="R6024"/>
    </row>
    <row r="6025" spans="16:18">
      <c r="P6025"/>
      <c r="Q6025"/>
      <c r="R6025"/>
    </row>
    <row r="6026" spans="16:18">
      <c r="P6026"/>
      <c r="Q6026"/>
      <c r="R6026"/>
    </row>
    <row r="6027" spans="16:18">
      <c r="P6027"/>
      <c r="Q6027"/>
      <c r="R6027"/>
    </row>
    <row r="6028" spans="16:18">
      <c r="P6028"/>
      <c r="Q6028"/>
      <c r="R6028"/>
    </row>
    <row r="6029" spans="16:18">
      <c r="P6029"/>
      <c r="Q6029"/>
      <c r="R6029"/>
    </row>
    <row r="6030" spans="16:18">
      <c r="P6030"/>
      <c r="Q6030"/>
      <c r="R6030"/>
    </row>
    <row r="6031" spans="16:18">
      <c r="P6031"/>
      <c r="Q6031"/>
      <c r="R6031"/>
    </row>
    <row r="6032" spans="16:18">
      <c r="P6032"/>
      <c r="Q6032"/>
      <c r="R6032"/>
    </row>
    <row r="6033" spans="16:18">
      <c r="P6033"/>
      <c r="Q6033"/>
      <c r="R6033"/>
    </row>
    <row r="6034" spans="16:18">
      <c r="P6034"/>
      <c r="Q6034"/>
      <c r="R6034"/>
    </row>
    <row r="6035" spans="16:18">
      <c r="P6035"/>
      <c r="Q6035"/>
      <c r="R6035"/>
    </row>
    <row r="6036" spans="16:18">
      <c r="P6036"/>
      <c r="Q6036"/>
      <c r="R6036"/>
    </row>
    <row r="6037" spans="16:18">
      <c r="P6037"/>
      <c r="Q6037"/>
      <c r="R6037"/>
    </row>
    <row r="6038" spans="16:18">
      <c r="P6038"/>
      <c r="Q6038"/>
      <c r="R6038"/>
    </row>
    <row r="6039" spans="16:18">
      <c r="P6039"/>
      <c r="Q6039"/>
      <c r="R6039"/>
    </row>
    <row r="6040" spans="16:18">
      <c r="P6040"/>
      <c r="Q6040"/>
      <c r="R6040"/>
    </row>
    <row r="6041" spans="16:18">
      <c r="P6041"/>
      <c r="Q6041"/>
      <c r="R6041"/>
    </row>
    <row r="6042" spans="16:18">
      <c r="P6042"/>
      <c r="Q6042"/>
      <c r="R6042"/>
    </row>
    <row r="6043" spans="16:18">
      <c r="P6043"/>
      <c r="Q6043"/>
      <c r="R6043"/>
    </row>
    <row r="6044" spans="16:18">
      <c r="P6044"/>
      <c r="Q6044"/>
      <c r="R6044"/>
    </row>
    <row r="6045" spans="16:18">
      <c r="P6045"/>
      <c r="Q6045"/>
      <c r="R6045"/>
    </row>
    <row r="6046" spans="16:18">
      <c r="P6046"/>
      <c r="Q6046"/>
      <c r="R6046"/>
    </row>
    <row r="6047" spans="16:18">
      <c r="P6047"/>
      <c r="Q6047"/>
      <c r="R6047"/>
    </row>
    <row r="6048" spans="16:18">
      <c r="P6048"/>
      <c r="Q6048"/>
      <c r="R6048"/>
    </row>
    <row r="6049" spans="16:18">
      <c r="P6049"/>
      <c r="Q6049"/>
      <c r="R6049"/>
    </row>
    <row r="6050" spans="16:18">
      <c r="P6050"/>
      <c r="Q6050"/>
      <c r="R6050"/>
    </row>
    <row r="6051" spans="16:18">
      <c r="P6051"/>
      <c r="Q6051"/>
      <c r="R6051"/>
    </row>
    <row r="6052" spans="16:18">
      <c r="P6052"/>
      <c r="Q6052"/>
      <c r="R6052"/>
    </row>
    <row r="6053" spans="16:18">
      <c r="P6053"/>
      <c r="Q6053"/>
      <c r="R6053"/>
    </row>
    <row r="6054" spans="16:18">
      <c r="P6054"/>
      <c r="Q6054"/>
      <c r="R6054"/>
    </row>
    <row r="6055" spans="16:18">
      <c r="P6055"/>
      <c r="Q6055"/>
      <c r="R6055"/>
    </row>
    <row r="6056" spans="16:18">
      <c r="P6056"/>
      <c r="Q6056"/>
      <c r="R6056"/>
    </row>
    <row r="6057" spans="16:18">
      <c r="P6057"/>
      <c r="Q6057"/>
      <c r="R6057"/>
    </row>
    <row r="6058" spans="16:18">
      <c r="P6058"/>
      <c r="Q6058"/>
      <c r="R6058"/>
    </row>
    <row r="6059" spans="16:18">
      <c r="P6059"/>
      <c r="Q6059"/>
      <c r="R6059"/>
    </row>
    <row r="6060" spans="16:18">
      <c r="P6060"/>
      <c r="Q6060"/>
      <c r="R6060"/>
    </row>
    <row r="6061" spans="16:18">
      <c r="P6061"/>
      <c r="Q6061"/>
      <c r="R6061"/>
    </row>
    <row r="6062" spans="16:18">
      <c r="P6062"/>
      <c r="Q6062"/>
      <c r="R6062"/>
    </row>
    <row r="6063" spans="16:18">
      <c r="P6063"/>
      <c r="Q6063"/>
      <c r="R6063"/>
    </row>
    <row r="6064" spans="16:18">
      <c r="P6064"/>
      <c r="Q6064"/>
      <c r="R6064"/>
    </row>
    <row r="6065" spans="16:18">
      <c r="P6065"/>
      <c r="Q6065"/>
      <c r="R6065"/>
    </row>
    <row r="6066" spans="16:18">
      <c r="P6066"/>
      <c r="Q6066"/>
      <c r="R6066"/>
    </row>
    <row r="6067" spans="16:18">
      <c r="P6067"/>
      <c r="Q6067"/>
      <c r="R6067"/>
    </row>
    <row r="6068" spans="16:18">
      <c r="P6068"/>
      <c r="Q6068"/>
      <c r="R6068"/>
    </row>
    <row r="6069" spans="16:18">
      <c r="P6069"/>
      <c r="Q6069"/>
      <c r="R6069"/>
    </row>
    <row r="6070" spans="16:18">
      <c r="P6070"/>
      <c r="Q6070"/>
      <c r="R6070"/>
    </row>
    <row r="6071" spans="16:18">
      <c r="P6071"/>
      <c r="Q6071"/>
      <c r="R6071"/>
    </row>
    <row r="6072" spans="16:18">
      <c r="P6072"/>
      <c r="Q6072"/>
      <c r="R6072"/>
    </row>
    <row r="6073" spans="16:18">
      <c r="P6073"/>
      <c r="Q6073"/>
      <c r="R6073"/>
    </row>
    <row r="6074" spans="16:18">
      <c r="P6074"/>
      <c r="Q6074"/>
      <c r="R6074"/>
    </row>
    <row r="6075" spans="16:18">
      <c r="P6075"/>
      <c r="Q6075"/>
      <c r="R6075"/>
    </row>
    <row r="6076" spans="16:18">
      <c r="P6076"/>
      <c r="Q6076"/>
      <c r="R6076"/>
    </row>
    <row r="6077" spans="16:18">
      <c r="P6077"/>
      <c r="Q6077"/>
      <c r="R6077"/>
    </row>
    <row r="6078" spans="16:18">
      <c r="P6078"/>
      <c r="Q6078"/>
      <c r="R6078"/>
    </row>
    <row r="6079" spans="16:18">
      <c r="P6079"/>
      <c r="Q6079"/>
      <c r="R6079"/>
    </row>
    <row r="6080" spans="16:18">
      <c r="P6080"/>
      <c r="Q6080"/>
      <c r="R6080"/>
    </row>
    <row r="6081" spans="16:18">
      <c r="P6081"/>
      <c r="Q6081"/>
      <c r="R6081"/>
    </row>
    <row r="6082" spans="16:18">
      <c r="P6082"/>
      <c r="Q6082"/>
      <c r="R6082"/>
    </row>
    <row r="6083" spans="16:18">
      <c r="P6083"/>
      <c r="Q6083"/>
      <c r="R6083"/>
    </row>
    <row r="6084" spans="16:18">
      <c r="P6084"/>
      <c r="Q6084"/>
      <c r="R6084"/>
    </row>
    <row r="6085" spans="16:18">
      <c r="P6085"/>
      <c r="Q6085"/>
      <c r="R6085"/>
    </row>
    <row r="6086" spans="16:18">
      <c r="P6086"/>
      <c r="Q6086"/>
      <c r="R6086"/>
    </row>
    <row r="6087" spans="16:18">
      <c r="P6087"/>
      <c r="Q6087"/>
      <c r="R6087"/>
    </row>
    <row r="6088" spans="16:18">
      <c r="P6088"/>
      <c r="Q6088"/>
      <c r="R6088"/>
    </row>
    <row r="6089" spans="16:18">
      <c r="P6089"/>
      <c r="Q6089"/>
      <c r="R6089"/>
    </row>
    <row r="6090" spans="16:18">
      <c r="P6090"/>
      <c r="Q6090"/>
      <c r="R6090"/>
    </row>
    <row r="6091" spans="16:18">
      <c r="P6091"/>
      <c r="Q6091"/>
      <c r="R6091"/>
    </row>
    <row r="6092" spans="16:18">
      <c r="P6092"/>
      <c r="Q6092"/>
      <c r="R6092"/>
    </row>
    <row r="6093" spans="16:18">
      <c r="P6093"/>
      <c r="Q6093"/>
      <c r="R6093"/>
    </row>
    <row r="6094" spans="16:18">
      <c r="P6094"/>
      <c r="Q6094"/>
      <c r="R6094"/>
    </row>
    <row r="6095" spans="16:18">
      <c r="P6095"/>
      <c r="Q6095"/>
      <c r="R6095"/>
    </row>
    <row r="6096" spans="16:18">
      <c r="P6096"/>
      <c r="Q6096"/>
      <c r="R6096"/>
    </row>
    <row r="6097" spans="16:18">
      <c r="P6097"/>
      <c r="Q6097"/>
      <c r="R6097"/>
    </row>
    <row r="6098" spans="16:18">
      <c r="P6098"/>
      <c r="Q6098"/>
      <c r="R6098"/>
    </row>
    <row r="6099" spans="16:18">
      <c r="P6099"/>
      <c r="Q6099"/>
      <c r="R6099"/>
    </row>
    <row r="6100" spans="16:18">
      <c r="P6100"/>
      <c r="Q6100"/>
      <c r="R6100"/>
    </row>
    <row r="6101" spans="16:18">
      <c r="P6101"/>
      <c r="Q6101"/>
      <c r="R6101"/>
    </row>
    <row r="6102" spans="16:18">
      <c r="P6102"/>
      <c r="Q6102"/>
      <c r="R6102"/>
    </row>
    <row r="6103" spans="16:18">
      <c r="P6103"/>
      <c r="Q6103"/>
      <c r="R6103"/>
    </row>
    <row r="6104" spans="16:18">
      <c r="P6104"/>
      <c r="Q6104"/>
      <c r="R6104"/>
    </row>
    <row r="6105" spans="16:18">
      <c r="P6105"/>
      <c r="Q6105"/>
      <c r="R6105"/>
    </row>
    <row r="6106" spans="16:18">
      <c r="P6106"/>
      <c r="Q6106"/>
      <c r="R6106"/>
    </row>
    <row r="6107" spans="16:18">
      <c r="P6107"/>
      <c r="Q6107"/>
      <c r="R6107"/>
    </row>
    <row r="6108" spans="16:18">
      <c r="P6108"/>
      <c r="Q6108"/>
      <c r="R6108"/>
    </row>
    <row r="6109" spans="16:18">
      <c r="P6109"/>
      <c r="Q6109"/>
      <c r="R6109"/>
    </row>
    <row r="6110" spans="16:18">
      <c r="P6110"/>
      <c r="Q6110"/>
      <c r="R6110"/>
    </row>
    <row r="6111" spans="16:18">
      <c r="P6111"/>
      <c r="Q6111"/>
      <c r="R6111"/>
    </row>
    <row r="6112" spans="16:18">
      <c r="P6112"/>
      <c r="Q6112"/>
      <c r="R6112"/>
    </row>
    <row r="6113" spans="16:18">
      <c r="P6113"/>
      <c r="Q6113"/>
      <c r="R6113"/>
    </row>
    <row r="6114" spans="16:18">
      <c r="P6114"/>
      <c r="Q6114"/>
      <c r="R6114"/>
    </row>
    <row r="6115" spans="16:18">
      <c r="P6115"/>
      <c r="Q6115"/>
      <c r="R6115"/>
    </row>
    <row r="6116" spans="16:18">
      <c r="P6116"/>
      <c r="Q6116"/>
      <c r="R6116"/>
    </row>
    <row r="6117" spans="16:18">
      <c r="P6117"/>
      <c r="Q6117"/>
      <c r="R6117"/>
    </row>
  </sheetData>
  <autoFilter ref="A2:M2517" xr:uid="{ADAFAEE5-FF70-46A4-ACA8-1512BA4E436D}"/>
  <conditionalFormatting sqref="A2:A3">
    <cfRule type="duplicateValues" dxfId="1095" priority="492"/>
  </conditionalFormatting>
  <conditionalFormatting sqref="A2:A3">
    <cfRule type="duplicateValues" dxfId="1094" priority="493"/>
  </conditionalFormatting>
  <conditionalFormatting sqref="A4:A284">
    <cfRule type="duplicateValues" dxfId="1093" priority="487"/>
  </conditionalFormatting>
  <conditionalFormatting sqref="A4:A284">
    <cfRule type="duplicateValues" dxfId="1092" priority="488"/>
  </conditionalFormatting>
  <conditionalFormatting sqref="A4:A284">
    <cfRule type="duplicateValues" dxfId="1091" priority="489"/>
  </conditionalFormatting>
  <conditionalFormatting sqref="A4:A284">
    <cfRule type="duplicateValues" dxfId="1090" priority="490"/>
  </conditionalFormatting>
  <conditionalFormatting sqref="A4:A284">
    <cfRule type="duplicateValues" dxfId="1089" priority="491"/>
  </conditionalFormatting>
  <conditionalFormatting sqref="A285:A287">
    <cfRule type="duplicateValues" dxfId="1088" priority="482"/>
  </conditionalFormatting>
  <conditionalFormatting sqref="A285:A287">
    <cfRule type="duplicateValues" dxfId="1087" priority="483"/>
  </conditionalFormatting>
  <conditionalFormatting sqref="A285:A287">
    <cfRule type="duplicateValues" dxfId="1086" priority="484"/>
  </conditionalFormatting>
  <conditionalFormatting sqref="A285:A287">
    <cfRule type="duplicateValues" dxfId="1085" priority="485"/>
  </conditionalFormatting>
  <conditionalFormatting sqref="A285:A287">
    <cfRule type="duplicateValues" dxfId="1084" priority="486"/>
  </conditionalFormatting>
  <conditionalFormatting sqref="A285:A287">
    <cfRule type="duplicateValues" dxfId="1083" priority="481"/>
  </conditionalFormatting>
  <conditionalFormatting sqref="A288">
    <cfRule type="duplicateValues" dxfId="1082" priority="280"/>
  </conditionalFormatting>
  <conditionalFormatting sqref="A2481">
    <cfRule type="duplicateValues" dxfId="1081" priority="281"/>
  </conditionalFormatting>
  <conditionalFormatting sqref="A2481 A288 A2054:A2075 A2078:A2080 A2021:A2052">
    <cfRule type="duplicateValues" dxfId="1080" priority="282"/>
  </conditionalFormatting>
  <conditionalFormatting sqref="A2268:A2271 A2217:A2229">
    <cfRule type="duplicateValues" dxfId="1079" priority="283"/>
  </conditionalFormatting>
  <conditionalFormatting sqref="A2272:A2279">
    <cfRule type="duplicateValues" dxfId="1078" priority="284"/>
  </conditionalFormatting>
  <conditionalFormatting sqref="A330">
    <cfRule type="duplicateValues" dxfId="1077" priority="285"/>
  </conditionalFormatting>
  <conditionalFormatting sqref="A301">
    <cfRule type="duplicateValues" dxfId="1076" priority="286"/>
  </conditionalFormatting>
  <conditionalFormatting sqref="A1131">
    <cfRule type="duplicateValues" dxfId="1075" priority="287"/>
  </conditionalFormatting>
  <conditionalFormatting sqref="A2152">
    <cfRule type="duplicateValues" dxfId="1074" priority="288"/>
  </conditionalFormatting>
  <conditionalFormatting sqref="A2155">
    <cfRule type="duplicateValues" dxfId="1073" priority="289"/>
  </conditionalFormatting>
  <conditionalFormatting sqref="A348">
    <cfRule type="duplicateValues" dxfId="1072" priority="290"/>
  </conditionalFormatting>
  <conditionalFormatting sqref="A527">
    <cfRule type="duplicateValues" dxfId="1071" priority="291"/>
  </conditionalFormatting>
  <conditionalFormatting sqref="A664">
    <cfRule type="duplicateValues" dxfId="1070" priority="292"/>
  </conditionalFormatting>
  <conditionalFormatting sqref="A821">
    <cfRule type="duplicateValues" dxfId="1069" priority="293"/>
  </conditionalFormatting>
  <conditionalFormatting sqref="A820">
    <cfRule type="duplicateValues" dxfId="1068" priority="294"/>
  </conditionalFormatting>
  <conditionalFormatting sqref="A817">
    <cfRule type="duplicateValues" dxfId="1067" priority="295"/>
  </conditionalFormatting>
  <conditionalFormatting sqref="A814">
    <cfRule type="duplicateValues" dxfId="1066" priority="296"/>
  </conditionalFormatting>
  <conditionalFormatting sqref="A815">
    <cfRule type="duplicateValues" dxfId="1065" priority="297"/>
  </conditionalFormatting>
  <conditionalFormatting sqref="A818">
    <cfRule type="duplicateValues" dxfId="1064" priority="298"/>
  </conditionalFormatting>
  <conditionalFormatting sqref="A819">
    <cfRule type="duplicateValues" dxfId="1063" priority="299"/>
  </conditionalFormatting>
  <conditionalFormatting sqref="A816">
    <cfRule type="duplicateValues" dxfId="1062" priority="300"/>
  </conditionalFormatting>
  <conditionalFormatting sqref="A1875">
    <cfRule type="duplicateValues" dxfId="1061" priority="301"/>
  </conditionalFormatting>
  <conditionalFormatting sqref="A2053">
    <cfRule type="duplicateValues" dxfId="1060" priority="302"/>
  </conditionalFormatting>
  <conditionalFormatting sqref="A2077">
    <cfRule type="duplicateValues" dxfId="1059" priority="303"/>
  </conditionalFormatting>
  <conditionalFormatting sqref="A2076">
    <cfRule type="duplicateValues" dxfId="1058" priority="304"/>
  </conditionalFormatting>
  <conditionalFormatting sqref="A2185">
    <cfRule type="duplicateValues" dxfId="1057" priority="305"/>
  </conditionalFormatting>
  <conditionalFormatting sqref="A2280">
    <cfRule type="duplicateValues" dxfId="1056" priority="306"/>
  </conditionalFormatting>
  <conditionalFormatting sqref="A1939">
    <cfRule type="duplicateValues" dxfId="1055" priority="307"/>
  </conditionalFormatting>
  <conditionalFormatting sqref="A1994">
    <cfRule type="duplicateValues" dxfId="1054" priority="308"/>
  </conditionalFormatting>
  <conditionalFormatting sqref="A1629">
    <cfRule type="duplicateValues" dxfId="1053" priority="309"/>
  </conditionalFormatting>
  <conditionalFormatting sqref="A2144">
    <cfRule type="duplicateValues" dxfId="1052" priority="310"/>
  </conditionalFormatting>
  <conditionalFormatting sqref="A2314:A2316">
    <cfRule type="duplicateValues" dxfId="1051" priority="311"/>
  </conditionalFormatting>
  <conditionalFormatting sqref="A347">
    <cfRule type="duplicateValues" dxfId="1050" priority="312"/>
  </conditionalFormatting>
  <conditionalFormatting sqref="A705">
    <cfRule type="duplicateValues" dxfId="1049" priority="313"/>
  </conditionalFormatting>
  <conditionalFormatting sqref="A707">
    <cfRule type="duplicateValues" dxfId="1048" priority="314"/>
  </conditionalFormatting>
  <conditionalFormatting sqref="A399">
    <cfRule type="duplicateValues" dxfId="1047" priority="315"/>
  </conditionalFormatting>
  <conditionalFormatting sqref="A398">
    <cfRule type="duplicateValues" dxfId="1046" priority="316"/>
  </conditionalFormatting>
  <conditionalFormatting sqref="A550">
    <cfRule type="duplicateValues" dxfId="1045" priority="317"/>
  </conditionalFormatting>
  <conditionalFormatting sqref="A576">
    <cfRule type="duplicateValues" dxfId="1044" priority="318"/>
  </conditionalFormatting>
  <conditionalFormatting sqref="A675">
    <cfRule type="duplicateValues" dxfId="1043" priority="319"/>
  </conditionalFormatting>
  <conditionalFormatting sqref="A708">
    <cfRule type="duplicateValues" dxfId="1042" priority="320"/>
  </conditionalFormatting>
  <conditionalFormatting sqref="A1186">
    <cfRule type="duplicateValues" dxfId="1041" priority="321"/>
  </conditionalFormatting>
  <conditionalFormatting sqref="A1598">
    <cfRule type="duplicateValues" dxfId="1040" priority="322"/>
  </conditionalFormatting>
  <conditionalFormatting sqref="A454">
    <cfRule type="duplicateValues" dxfId="1039" priority="323"/>
  </conditionalFormatting>
  <conditionalFormatting sqref="A1211">
    <cfRule type="duplicateValues" dxfId="1038" priority="324"/>
  </conditionalFormatting>
  <conditionalFormatting sqref="A1212">
    <cfRule type="duplicateValues" dxfId="1037" priority="325"/>
  </conditionalFormatting>
  <conditionalFormatting sqref="A1213">
    <cfRule type="duplicateValues" dxfId="1036" priority="326"/>
  </conditionalFormatting>
  <conditionalFormatting sqref="A985">
    <cfRule type="duplicateValues" dxfId="1035" priority="327"/>
  </conditionalFormatting>
  <conditionalFormatting sqref="A624">
    <cfRule type="duplicateValues" dxfId="1034" priority="328"/>
  </conditionalFormatting>
  <conditionalFormatting sqref="A916">
    <cfRule type="duplicateValues" dxfId="1033" priority="329"/>
  </conditionalFormatting>
  <conditionalFormatting sqref="A1249">
    <cfRule type="duplicateValues" dxfId="1032" priority="330"/>
  </conditionalFormatting>
  <conditionalFormatting sqref="A2137">
    <cfRule type="duplicateValues" dxfId="1031" priority="331"/>
  </conditionalFormatting>
  <conditionalFormatting sqref="A1802">
    <cfRule type="duplicateValues" dxfId="1030" priority="332"/>
  </conditionalFormatting>
  <conditionalFormatting sqref="A1990">
    <cfRule type="duplicateValues" dxfId="1029" priority="333"/>
  </conditionalFormatting>
  <conditionalFormatting sqref="A493">
    <cfRule type="duplicateValues" dxfId="1028" priority="334"/>
  </conditionalFormatting>
  <conditionalFormatting sqref="A494">
    <cfRule type="duplicateValues" dxfId="1027" priority="335"/>
  </conditionalFormatting>
  <conditionalFormatting sqref="A2233">
    <cfRule type="duplicateValues" dxfId="1026" priority="336"/>
  </conditionalFormatting>
  <conditionalFormatting sqref="A1292">
    <cfRule type="duplicateValues" dxfId="1025" priority="337"/>
  </conditionalFormatting>
  <conditionalFormatting sqref="A1293">
    <cfRule type="duplicateValues" dxfId="1024" priority="338"/>
  </conditionalFormatting>
  <conditionalFormatting sqref="A1907">
    <cfRule type="duplicateValues" dxfId="1023" priority="339"/>
  </conditionalFormatting>
  <conditionalFormatting sqref="A1904">
    <cfRule type="duplicateValues" dxfId="1022" priority="340"/>
  </conditionalFormatting>
  <conditionalFormatting sqref="A1905">
    <cfRule type="duplicateValues" dxfId="1021" priority="341"/>
  </conditionalFormatting>
  <conditionalFormatting sqref="A1906">
    <cfRule type="duplicateValues" dxfId="1020" priority="342"/>
  </conditionalFormatting>
  <conditionalFormatting sqref="A1908">
    <cfRule type="duplicateValues" dxfId="1019" priority="343"/>
  </conditionalFormatting>
  <conditionalFormatting sqref="A993">
    <cfRule type="duplicateValues" dxfId="1018" priority="344"/>
  </conditionalFormatting>
  <conditionalFormatting sqref="A2281:A2292 A2272:A2279">
    <cfRule type="duplicateValues" dxfId="1017" priority="345"/>
  </conditionalFormatting>
  <conditionalFormatting sqref="A2234:A2267 A2230:A2232">
    <cfRule type="duplicateValues" dxfId="1016" priority="346"/>
  </conditionalFormatting>
  <conditionalFormatting sqref="A2230:A2232">
    <cfRule type="duplicateValues" dxfId="1015" priority="347"/>
  </conditionalFormatting>
  <conditionalFormatting sqref="A2217:A2229">
    <cfRule type="duplicateValues" dxfId="1014" priority="348"/>
  </conditionalFormatting>
  <conditionalFormatting sqref="A2186:A2216 A2153:A2154 A2156:A2184 A2145:A2151 A2138:A2143 A2081:A2136">
    <cfRule type="duplicateValues" dxfId="1013" priority="349"/>
  </conditionalFormatting>
  <conditionalFormatting sqref="A2145:A2151 A2138:A2143 A2081:A2136">
    <cfRule type="duplicateValues" dxfId="1012" priority="350"/>
  </conditionalFormatting>
  <conditionalFormatting sqref="A2078:A2080 A2054:A2075 A2021:A2052">
    <cfRule type="duplicateValues" dxfId="1011" priority="351"/>
  </conditionalFormatting>
  <conditionalFormatting sqref="A289:A300 A302:A329 A331:A2481">
    <cfRule type="duplicateValues" dxfId="1010" priority="352"/>
  </conditionalFormatting>
  <conditionalFormatting sqref="A289:A300 A302:A329">
    <cfRule type="duplicateValues" dxfId="1009" priority="353"/>
  </conditionalFormatting>
  <conditionalFormatting sqref="A288:A2481">
    <cfRule type="duplicateValues" dxfId="1008" priority="354"/>
  </conditionalFormatting>
  <conditionalFormatting sqref="A2405:A2438 A2317:A2319 A2293:A2313 A2440:A2480 A2390:A2403 A2388 A2339:A2368 A2321:A2337 A2370:A2386">
    <cfRule type="duplicateValues" dxfId="1007" priority="355"/>
  </conditionalFormatting>
  <conditionalFormatting sqref="A2405:A2438 A2317:A2319 A2296:A2313 A2440:A2480 A2390:A2403 A2388 A2339:A2368 A2321:A2337 A2370:A2386">
    <cfRule type="duplicateValues" dxfId="1006" priority="356"/>
  </conditionalFormatting>
  <conditionalFormatting sqref="A2404">
    <cfRule type="duplicateValues" dxfId="1005" priority="357"/>
  </conditionalFormatting>
  <conditionalFormatting sqref="A2439">
    <cfRule type="duplicateValues" dxfId="1004" priority="358"/>
  </conditionalFormatting>
  <conditionalFormatting sqref="A2389">
    <cfRule type="duplicateValues" dxfId="1003" priority="359"/>
  </conditionalFormatting>
  <conditionalFormatting sqref="A1737">
    <cfRule type="duplicateValues" dxfId="1002" priority="360"/>
  </conditionalFormatting>
  <conditionalFormatting sqref="A2387">
    <cfRule type="duplicateValues" dxfId="1001" priority="361"/>
  </conditionalFormatting>
  <conditionalFormatting sqref="A1911">
    <cfRule type="duplicateValues" dxfId="1000" priority="362"/>
  </conditionalFormatting>
  <conditionalFormatting sqref="A2338">
    <cfRule type="duplicateValues" dxfId="999" priority="363"/>
  </conditionalFormatting>
  <conditionalFormatting sqref="A1934">
    <cfRule type="duplicateValues" dxfId="998" priority="364"/>
  </conditionalFormatting>
  <conditionalFormatting sqref="A1804">
    <cfRule type="duplicateValues" dxfId="997" priority="365"/>
  </conditionalFormatting>
  <conditionalFormatting sqref="A1929">
    <cfRule type="duplicateValues" dxfId="996" priority="366"/>
  </conditionalFormatting>
  <conditionalFormatting sqref="A1931">
    <cfRule type="duplicateValues" dxfId="995" priority="367"/>
  </conditionalFormatting>
  <conditionalFormatting sqref="A1700">
    <cfRule type="duplicateValues" dxfId="994" priority="368"/>
  </conditionalFormatting>
  <conditionalFormatting sqref="A1698">
    <cfRule type="duplicateValues" dxfId="993" priority="369"/>
  </conditionalFormatting>
  <conditionalFormatting sqref="A1307">
    <cfRule type="duplicateValues" dxfId="992" priority="370"/>
  </conditionalFormatting>
  <conditionalFormatting sqref="A2320">
    <cfRule type="duplicateValues" dxfId="991" priority="371"/>
  </conditionalFormatting>
  <conditionalFormatting sqref="A1842">
    <cfRule type="duplicateValues" dxfId="990" priority="372"/>
  </conditionalFormatting>
  <conditionalFormatting sqref="A1841">
    <cfRule type="duplicateValues" dxfId="989" priority="373"/>
  </conditionalFormatting>
  <conditionalFormatting sqref="A1112">
    <cfRule type="duplicateValues" dxfId="988" priority="374"/>
  </conditionalFormatting>
  <conditionalFormatting sqref="A1771">
    <cfRule type="duplicateValues" dxfId="987" priority="375"/>
  </conditionalFormatting>
  <conditionalFormatting sqref="A1161">
    <cfRule type="duplicateValues" dxfId="986" priority="376"/>
  </conditionalFormatting>
  <conditionalFormatting sqref="A2369">
    <cfRule type="duplicateValues" dxfId="985" priority="377"/>
  </conditionalFormatting>
  <conditionalFormatting sqref="A288:A2481">
    <cfRule type="duplicateValues" dxfId="984" priority="378"/>
    <cfRule type="duplicateValues" dxfId="983" priority="379"/>
  </conditionalFormatting>
  <conditionalFormatting sqref="A2482:A2517">
    <cfRule type="duplicateValues" dxfId="982" priority="279"/>
  </conditionalFormatting>
  <conditionalFormatting sqref="P289 P2:P3 P6118:P1048576">
    <cfRule type="duplicateValues" dxfId="981" priority="272"/>
  </conditionalFormatting>
  <conditionalFormatting sqref="P6118:P1048576 P289 P2:P3">
    <cfRule type="duplicateValues" dxfId="980" priority="273"/>
  </conditionalFormatting>
  <conditionalFormatting sqref="P6118:P1048576">
    <cfRule type="duplicateValues" dxfId="979" priority="274"/>
  </conditionalFormatting>
  <conditionalFormatting sqref="P6118:P1048576 P289">
    <cfRule type="duplicateValues" dxfId="978" priority="275"/>
  </conditionalFormatting>
  <conditionalFormatting sqref="P4:P267 P269:P285">
    <cfRule type="duplicateValues" dxfId="977" priority="267"/>
  </conditionalFormatting>
  <conditionalFormatting sqref="P286:P288">
    <cfRule type="duplicateValues" dxfId="976" priority="260"/>
  </conditionalFormatting>
  <conditionalFormatting sqref="P268">
    <cfRule type="duplicateValues" dxfId="975" priority="254"/>
  </conditionalFormatting>
  <conditionalFormatting sqref="P290">
    <cfRule type="duplicateValues" dxfId="974" priority="154"/>
  </conditionalFormatting>
  <conditionalFormatting sqref="P2486">
    <cfRule type="duplicateValues" dxfId="973" priority="155"/>
  </conditionalFormatting>
  <conditionalFormatting sqref="P2486 P290 P2059:P2080 P2083:P2085 P2026:P2057">
    <cfRule type="duplicateValues" dxfId="972" priority="156"/>
  </conditionalFormatting>
  <conditionalFormatting sqref="P2273:P2276 P2222:P2234">
    <cfRule type="duplicateValues" dxfId="971" priority="157"/>
  </conditionalFormatting>
  <conditionalFormatting sqref="P2277:P2284">
    <cfRule type="duplicateValues" dxfId="970" priority="158"/>
  </conditionalFormatting>
  <conditionalFormatting sqref="P332">
    <cfRule type="duplicateValues" dxfId="969" priority="159"/>
  </conditionalFormatting>
  <conditionalFormatting sqref="P303">
    <cfRule type="duplicateValues" dxfId="968" priority="160"/>
  </conditionalFormatting>
  <conditionalFormatting sqref="P1135">
    <cfRule type="duplicateValues" dxfId="967" priority="161"/>
  </conditionalFormatting>
  <conditionalFormatting sqref="P2157">
    <cfRule type="duplicateValues" dxfId="966" priority="162"/>
  </conditionalFormatting>
  <conditionalFormatting sqref="P2160">
    <cfRule type="duplicateValues" dxfId="965" priority="163"/>
  </conditionalFormatting>
  <conditionalFormatting sqref="P350">
    <cfRule type="duplicateValues" dxfId="964" priority="164"/>
  </conditionalFormatting>
  <conditionalFormatting sqref="P529">
    <cfRule type="duplicateValues" dxfId="963" priority="165"/>
  </conditionalFormatting>
  <conditionalFormatting sqref="P666">
    <cfRule type="duplicateValues" dxfId="962" priority="166"/>
  </conditionalFormatting>
  <conditionalFormatting sqref="P824">
    <cfRule type="duplicateValues" dxfId="961" priority="167"/>
  </conditionalFormatting>
  <conditionalFormatting sqref="P822">
    <cfRule type="duplicateValues" dxfId="960" priority="168"/>
  </conditionalFormatting>
  <conditionalFormatting sqref="P819">
    <cfRule type="duplicateValues" dxfId="959" priority="169"/>
  </conditionalFormatting>
  <conditionalFormatting sqref="P816">
    <cfRule type="duplicateValues" dxfId="958" priority="170"/>
  </conditionalFormatting>
  <conditionalFormatting sqref="P817">
    <cfRule type="duplicateValues" dxfId="957" priority="171"/>
  </conditionalFormatting>
  <conditionalFormatting sqref="P820">
    <cfRule type="duplicateValues" dxfId="956" priority="172"/>
  </conditionalFormatting>
  <conditionalFormatting sqref="P821">
    <cfRule type="duplicateValues" dxfId="955" priority="173"/>
  </conditionalFormatting>
  <conditionalFormatting sqref="P818">
    <cfRule type="duplicateValues" dxfId="954" priority="174"/>
  </conditionalFormatting>
  <conditionalFormatting sqref="P1880">
    <cfRule type="duplicateValues" dxfId="953" priority="175"/>
  </conditionalFormatting>
  <conditionalFormatting sqref="P2058">
    <cfRule type="duplicateValues" dxfId="952" priority="176"/>
  </conditionalFormatting>
  <conditionalFormatting sqref="P2082">
    <cfRule type="duplicateValues" dxfId="951" priority="177"/>
  </conditionalFormatting>
  <conditionalFormatting sqref="P2081">
    <cfRule type="duplicateValues" dxfId="950" priority="178"/>
  </conditionalFormatting>
  <conditionalFormatting sqref="P2190">
    <cfRule type="duplicateValues" dxfId="949" priority="179"/>
  </conditionalFormatting>
  <conditionalFormatting sqref="P2285">
    <cfRule type="duplicateValues" dxfId="948" priority="180"/>
  </conditionalFormatting>
  <conditionalFormatting sqref="P1944">
    <cfRule type="duplicateValues" dxfId="947" priority="181"/>
  </conditionalFormatting>
  <conditionalFormatting sqref="P1999">
    <cfRule type="duplicateValues" dxfId="946" priority="182"/>
  </conditionalFormatting>
  <conditionalFormatting sqref="P1634">
    <cfRule type="duplicateValues" dxfId="945" priority="183"/>
  </conditionalFormatting>
  <conditionalFormatting sqref="P2149">
    <cfRule type="duplicateValues" dxfId="944" priority="184"/>
  </conditionalFormatting>
  <conditionalFormatting sqref="P2319:P2321">
    <cfRule type="duplicateValues" dxfId="943" priority="185"/>
  </conditionalFormatting>
  <conditionalFormatting sqref="P349">
    <cfRule type="duplicateValues" dxfId="942" priority="186"/>
  </conditionalFormatting>
  <conditionalFormatting sqref="P707">
    <cfRule type="duplicateValues" dxfId="941" priority="187"/>
  </conditionalFormatting>
  <conditionalFormatting sqref="P709">
    <cfRule type="duplicateValues" dxfId="940" priority="188"/>
  </conditionalFormatting>
  <conditionalFormatting sqref="P401">
    <cfRule type="duplicateValues" dxfId="939" priority="189"/>
  </conditionalFormatting>
  <conditionalFormatting sqref="P400">
    <cfRule type="duplicateValues" dxfId="938" priority="190"/>
  </conditionalFormatting>
  <conditionalFormatting sqref="P552">
    <cfRule type="duplicateValues" dxfId="937" priority="191"/>
  </conditionalFormatting>
  <conditionalFormatting sqref="P578">
    <cfRule type="duplicateValues" dxfId="936" priority="192"/>
  </conditionalFormatting>
  <conditionalFormatting sqref="P677">
    <cfRule type="duplicateValues" dxfId="935" priority="193"/>
  </conditionalFormatting>
  <conditionalFormatting sqref="P710">
    <cfRule type="duplicateValues" dxfId="934" priority="194"/>
  </conditionalFormatting>
  <conditionalFormatting sqref="P1190">
    <cfRule type="duplicateValues" dxfId="933" priority="195"/>
  </conditionalFormatting>
  <conditionalFormatting sqref="P1603">
    <cfRule type="duplicateValues" dxfId="932" priority="196"/>
  </conditionalFormatting>
  <conditionalFormatting sqref="P456">
    <cfRule type="duplicateValues" dxfId="931" priority="197"/>
  </conditionalFormatting>
  <conditionalFormatting sqref="P1215">
    <cfRule type="duplicateValues" dxfId="930" priority="198"/>
  </conditionalFormatting>
  <conditionalFormatting sqref="P1216">
    <cfRule type="duplicateValues" dxfId="929" priority="199"/>
  </conditionalFormatting>
  <conditionalFormatting sqref="P1217">
    <cfRule type="duplicateValues" dxfId="928" priority="200"/>
  </conditionalFormatting>
  <conditionalFormatting sqref="P989">
    <cfRule type="duplicateValues" dxfId="927" priority="201"/>
  </conditionalFormatting>
  <conditionalFormatting sqref="P626">
    <cfRule type="duplicateValues" dxfId="926" priority="202"/>
  </conditionalFormatting>
  <conditionalFormatting sqref="P920">
    <cfRule type="duplicateValues" dxfId="925" priority="203"/>
  </conditionalFormatting>
  <conditionalFormatting sqref="P1253">
    <cfRule type="duplicateValues" dxfId="924" priority="204"/>
  </conditionalFormatting>
  <conditionalFormatting sqref="P2142">
    <cfRule type="duplicateValues" dxfId="923" priority="205"/>
  </conditionalFormatting>
  <conditionalFormatting sqref="P1807">
    <cfRule type="duplicateValues" dxfId="922" priority="206"/>
  </conditionalFormatting>
  <conditionalFormatting sqref="P1995">
    <cfRule type="duplicateValues" dxfId="921" priority="207"/>
  </conditionalFormatting>
  <conditionalFormatting sqref="P495">
    <cfRule type="duplicateValues" dxfId="920" priority="208"/>
  </conditionalFormatting>
  <conditionalFormatting sqref="P496">
    <cfRule type="duplicateValues" dxfId="919" priority="209"/>
  </conditionalFormatting>
  <conditionalFormatting sqref="P2238">
    <cfRule type="duplicateValues" dxfId="918" priority="210"/>
  </conditionalFormatting>
  <conditionalFormatting sqref="P1297">
    <cfRule type="duplicateValues" dxfId="917" priority="211"/>
  </conditionalFormatting>
  <conditionalFormatting sqref="P1298">
    <cfRule type="duplicateValues" dxfId="916" priority="212"/>
  </conditionalFormatting>
  <conditionalFormatting sqref="P1912">
    <cfRule type="duplicateValues" dxfId="915" priority="213"/>
  </conditionalFormatting>
  <conditionalFormatting sqref="P1909">
    <cfRule type="duplicateValues" dxfId="914" priority="214"/>
  </conditionalFormatting>
  <conditionalFormatting sqref="P1910">
    <cfRule type="duplicateValues" dxfId="913" priority="215"/>
  </conditionalFormatting>
  <conditionalFormatting sqref="P1911">
    <cfRule type="duplicateValues" dxfId="912" priority="216"/>
  </conditionalFormatting>
  <conditionalFormatting sqref="P1913">
    <cfRule type="duplicateValues" dxfId="911" priority="217"/>
  </conditionalFormatting>
  <conditionalFormatting sqref="P997">
    <cfRule type="duplicateValues" dxfId="910" priority="218"/>
  </conditionalFormatting>
  <conditionalFormatting sqref="P2286:P2297 P2277:P2284">
    <cfRule type="duplicateValues" dxfId="909" priority="219"/>
  </conditionalFormatting>
  <conditionalFormatting sqref="P2239:P2272 P2235:P2237">
    <cfRule type="duplicateValues" dxfId="908" priority="220"/>
  </conditionalFormatting>
  <conditionalFormatting sqref="P2235:P2237">
    <cfRule type="duplicateValues" dxfId="907" priority="221"/>
  </conditionalFormatting>
  <conditionalFormatting sqref="P2222:P2234">
    <cfRule type="duplicateValues" dxfId="906" priority="222"/>
  </conditionalFormatting>
  <conditionalFormatting sqref="P2191:P2221 P2158:P2159 P2161:P2189 P2150:P2156 P2143:P2148 P2086:P2141">
    <cfRule type="duplicateValues" dxfId="905" priority="223"/>
  </conditionalFormatting>
  <conditionalFormatting sqref="P2150:P2156 P2143:P2148 P2086:P2141">
    <cfRule type="duplicateValues" dxfId="904" priority="224"/>
  </conditionalFormatting>
  <conditionalFormatting sqref="P2083:P2085 P2059:P2080 P2026:P2057">
    <cfRule type="duplicateValues" dxfId="903" priority="225"/>
  </conditionalFormatting>
  <conditionalFormatting sqref="P291:P302 P304:P331 P333:P822 P1265:P2486 P824:P842 P844:P1263">
    <cfRule type="duplicateValues" dxfId="902" priority="226"/>
  </conditionalFormatting>
  <conditionalFormatting sqref="P291:P302 P304:P331">
    <cfRule type="duplicateValues" dxfId="901" priority="227"/>
  </conditionalFormatting>
  <conditionalFormatting sqref="P290:P822 P1265:P2486 P824:P842 P844:P1263">
    <cfRule type="duplicateValues" dxfId="900" priority="228"/>
  </conditionalFormatting>
  <conditionalFormatting sqref="P2410:P2443 P2322:P2324 P2298:P2318 P2445:P2485 P2395:P2408 P2393 P2344:P2373 P2326:P2342 P2375:P2391">
    <cfRule type="duplicateValues" dxfId="899" priority="229"/>
  </conditionalFormatting>
  <conditionalFormatting sqref="P2410:P2443 P2322:P2324 P2301:P2318 P2445:P2485 P2395:P2408 P2393 P2344:P2373 P2326:P2342 P2375:P2391">
    <cfRule type="duplicateValues" dxfId="898" priority="230"/>
  </conditionalFormatting>
  <conditionalFormatting sqref="P2409">
    <cfRule type="duplicateValues" dxfId="897" priority="231"/>
  </conditionalFormatting>
  <conditionalFormatting sqref="P2444">
    <cfRule type="duplicateValues" dxfId="896" priority="232"/>
  </conditionalFormatting>
  <conditionalFormatting sqref="P2394">
    <cfRule type="duplicateValues" dxfId="895" priority="233"/>
  </conditionalFormatting>
  <conditionalFormatting sqref="P1742">
    <cfRule type="duplicateValues" dxfId="894" priority="234"/>
  </conditionalFormatting>
  <conditionalFormatting sqref="P2392">
    <cfRule type="duplicateValues" dxfId="893" priority="235"/>
  </conditionalFormatting>
  <conditionalFormatting sqref="P1916">
    <cfRule type="duplicateValues" dxfId="892" priority="236"/>
  </conditionalFormatting>
  <conditionalFormatting sqref="P2343">
    <cfRule type="duplicateValues" dxfId="891" priority="237"/>
  </conditionalFormatting>
  <conditionalFormatting sqref="P1939">
    <cfRule type="duplicateValues" dxfId="890" priority="238"/>
  </conditionalFormatting>
  <conditionalFormatting sqref="P1809">
    <cfRule type="duplicateValues" dxfId="889" priority="239"/>
  </conditionalFormatting>
  <conditionalFormatting sqref="P1934">
    <cfRule type="duplicateValues" dxfId="888" priority="240"/>
  </conditionalFormatting>
  <conditionalFormatting sqref="P1936">
    <cfRule type="duplicateValues" dxfId="887" priority="241"/>
  </conditionalFormatting>
  <conditionalFormatting sqref="P1705">
    <cfRule type="duplicateValues" dxfId="886" priority="242"/>
  </conditionalFormatting>
  <conditionalFormatting sqref="P1703">
    <cfRule type="duplicateValues" dxfId="885" priority="243"/>
  </conditionalFormatting>
  <conditionalFormatting sqref="P1312">
    <cfRule type="duplicateValues" dxfId="884" priority="244"/>
  </conditionalFormatting>
  <conditionalFormatting sqref="P2325">
    <cfRule type="duplicateValues" dxfId="883" priority="245"/>
  </conditionalFormatting>
  <conditionalFormatting sqref="P1847">
    <cfRule type="duplicateValues" dxfId="882" priority="246"/>
  </conditionalFormatting>
  <conditionalFormatting sqref="P1846">
    <cfRule type="duplicateValues" dxfId="881" priority="247"/>
  </conditionalFormatting>
  <conditionalFormatting sqref="P1116">
    <cfRule type="duplicateValues" dxfId="880" priority="248"/>
  </conditionalFormatting>
  <conditionalFormatting sqref="P1776">
    <cfRule type="duplicateValues" dxfId="879" priority="249"/>
  </conditionalFormatting>
  <conditionalFormatting sqref="P1165">
    <cfRule type="duplicateValues" dxfId="878" priority="250"/>
  </conditionalFormatting>
  <conditionalFormatting sqref="P2374">
    <cfRule type="duplicateValues" dxfId="877" priority="251"/>
  </conditionalFormatting>
  <conditionalFormatting sqref="P290:P822 P1265:P2486 P824:P842 P844:P1263">
    <cfRule type="duplicateValues" dxfId="876" priority="252"/>
    <cfRule type="duplicateValues" dxfId="875" priority="253"/>
  </conditionalFormatting>
  <conditionalFormatting sqref="P2487:P2522">
    <cfRule type="duplicateValues" dxfId="874" priority="153"/>
  </conditionalFormatting>
  <conditionalFormatting sqref="P1264">
    <cfRule type="duplicateValues" dxfId="873" priority="149"/>
  </conditionalFormatting>
  <conditionalFormatting sqref="P1264">
    <cfRule type="duplicateValues" dxfId="872" priority="151"/>
    <cfRule type="duplicateValues" dxfId="871" priority="152"/>
  </conditionalFormatting>
  <conditionalFormatting sqref="P823">
    <cfRule type="duplicateValues" dxfId="870" priority="144"/>
  </conditionalFormatting>
  <conditionalFormatting sqref="P823">
    <cfRule type="duplicateValues" dxfId="869" priority="147"/>
    <cfRule type="duplicateValues" dxfId="868" priority="148"/>
  </conditionalFormatting>
  <conditionalFormatting sqref="P843">
    <cfRule type="duplicateValues" dxfId="867" priority="140"/>
  </conditionalFormatting>
  <conditionalFormatting sqref="P843">
    <cfRule type="duplicateValues" dxfId="866" priority="142"/>
    <cfRule type="duplicateValues" dxfId="865" priority="143"/>
  </conditionalFormatting>
  <conditionalFormatting sqref="P2523:P2959">
    <cfRule type="duplicateValues" dxfId="864" priority="139"/>
  </conditionalFormatting>
  <conditionalFormatting sqref="P290:P2959">
    <cfRule type="duplicateValues" dxfId="863" priority="138"/>
  </conditionalFormatting>
  <conditionalFormatting sqref="P1">
    <cfRule type="duplicateValues" dxfId="862" priority="4587"/>
  </conditionalFormatting>
  <conditionalFormatting sqref="P2960:P2961">
    <cfRule type="duplicateValues" dxfId="861" priority="134"/>
  </conditionalFormatting>
  <conditionalFormatting sqref="P2960:P2961">
    <cfRule type="duplicateValues" dxfId="860" priority="135"/>
  </conditionalFormatting>
  <conditionalFormatting sqref="P2960:P2961">
    <cfRule type="duplicateValues" dxfId="859" priority="133"/>
  </conditionalFormatting>
  <conditionalFormatting sqref="P2960:P2961">
    <cfRule type="duplicateValues" dxfId="858" priority="132"/>
  </conditionalFormatting>
  <conditionalFormatting sqref="P2960:P3161 P3163:P3317 P3319:P3358 P3361:P3364">
    <cfRule type="duplicateValues" dxfId="857" priority="131"/>
  </conditionalFormatting>
  <conditionalFormatting sqref="P3162">
    <cfRule type="duplicateValues" dxfId="856" priority="129"/>
  </conditionalFormatting>
  <conditionalFormatting sqref="P3162">
    <cfRule type="duplicateValues" dxfId="855" priority="130"/>
  </conditionalFormatting>
  <conditionalFormatting sqref="P3162">
    <cfRule type="duplicateValues" dxfId="854" priority="128"/>
  </conditionalFormatting>
  <conditionalFormatting sqref="P3162">
    <cfRule type="duplicateValues" dxfId="853" priority="127"/>
  </conditionalFormatting>
  <conditionalFormatting sqref="P3162">
    <cfRule type="duplicateValues" dxfId="852" priority="126"/>
  </conditionalFormatting>
  <conditionalFormatting sqref="P3318">
    <cfRule type="duplicateValues" dxfId="851" priority="124"/>
  </conditionalFormatting>
  <conditionalFormatting sqref="P3318">
    <cfRule type="duplicateValues" dxfId="850" priority="125"/>
  </conditionalFormatting>
  <conditionalFormatting sqref="P3318">
    <cfRule type="duplicateValues" dxfId="849" priority="123"/>
  </conditionalFormatting>
  <conditionalFormatting sqref="P3318">
    <cfRule type="duplicateValues" dxfId="848" priority="122"/>
  </conditionalFormatting>
  <conditionalFormatting sqref="P3318">
    <cfRule type="duplicateValues" dxfId="847" priority="121"/>
  </conditionalFormatting>
  <conditionalFormatting sqref="P2960:P3358 P3361:P3364">
    <cfRule type="duplicateValues" dxfId="846" priority="120"/>
  </conditionalFormatting>
  <conditionalFormatting sqref="P2962:P3161 P3163:P3317 P3319:P3337">
    <cfRule type="duplicateValues" dxfId="845" priority="136"/>
  </conditionalFormatting>
  <conditionalFormatting sqref="P3338:P3358 P3361:P3364">
    <cfRule type="duplicateValues" dxfId="844" priority="137"/>
  </conditionalFormatting>
  <conditionalFormatting sqref="P3359">
    <cfRule type="duplicateValues" dxfId="843" priority="118"/>
  </conditionalFormatting>
  <conditionalFormatting sqref="P3359">
    <cfRule type="duplicateValues" dxfId="842" priority="117"/>
  </conditionalFormatting>
  <conditionalFormatting sqref="P3359">
    <cfRule type="duplicateValues" dxfId="841" priority="119"/>
  </conditionalFormatting>
  <conditionalFormatting sqref="P3360">
    <cfRule type="duplicateValues" dxfId="840" priority="115"/>
  </conditionalFormatting>
  <conditionalFormatting sqref="P3360">
    <cfRule type="duplicateValues" dxfId="839" priority="114"/>
  </conditionalFormatting>
  <conditionalFormatting sqref="P3360">
    <cfRule type="duplicateValues" dxfId="838" priority="116"/>
  </conditionalFormatting>
  <conditionalFormatting sqref="P3365">
    <cfRule type="duplicateValues" dxfId="837" priority="107"/>
  </conditionalFormatting>
  <conditionalFormatting sqref="P3405:P3441 P3366:P3375 P3402:P3403">
    <cfRule type="duplicateValues" dxfId="836" priority="97"/>
  </conditionalFormatting>
  <conditionalFormatting sqref="P3442">
    <cfRule type="duplicateValues" dxfId="835" priority="95"/>
  </conditionalFormatting>
  <conditionalFormatting sqref="P3442">
    <cfRule type="duplicateValues" dxfId="834" priority="94"/>
  </conditionalFormatting>
  <conditionalFormatting sqref="P3404">
    <cfRule type="duplicateValues" dxfId="833" priority="93"/>
  </conditionalFormatting>
  <conditionalFormatting sqref="P3404">
    <cfRule type="duplicateValues" dxfId="832" priority="92"/>
  </conditionalFormatting>
  <conditionalFormatting sqref="P3462">
    <cfRule type="duplicateValues" dxfId="831" priority="87"/>
  </conditionalFormatting>
  <conditionalFormatting sqref="P3669">
    <cfRule type="duplicateValues" dxfId="830" priority="86"/>
  </conditionalFormatting>
  <conditionalFormatting sqref="P3816">
    <cfRule type="duplicateValues" dxfId="829" priority="85"/>
  </conditionalFormatting>
  <conditionalFormatting sqref="P3572">
    <cfRule type="duplicateValues" dxfId="828" priority="54"/>
  </conditionalFormatting>
  <conditionalFormatting sqref="P3492">
    <cfRule type="duplicateValues" dxfId="827" priority="53"/>
  </conditionalFormatting>
  <conditionalFormatting sqref="P3461">
    <cfRule type="duplicateValues" dxfId="826" priority="48"/>
  </conditionalFormatting>
  <conditionalFormatting sqref="P3859">
    <cfRule type="duplicateValues" dxfId="825" priority="47"/>
  </conditionalFormatting>
  <conditionalFormatting sqref="P3861">
    <cfRule type="duplicateValues" dxfId="824" priority="46"/>
  </conditionalFormatting>
  <conditionalFormatting sqref="P3862">
    <cfRule type="duplicateValues" dxfId="823" priority="45"/>
  </conditionalFormatting>
  <conditionalFormatting sqref="P3443:P3460 P3463:P3491 P3573:P3668 P3860 P3405:P3441 P3366:P3375 P3493:P3571 P3670:P3815 P3817:P3858 P3402:P3403">
    <cfRule type="duplicateValues" dxfId="822" priority="109"/>
  </conditionalFormatting>
  <conditionalFormatting sqref="P3376:P3401">
    <cfRule type="duplicateValues" dxfId="821" priority="24"/>
  </conditionalFormatting>
  <conditionalFormatting sqref="P3376:P3401">
    <cfRule type="duplicateValues" dxfId="820" priority="25"/>
  </conditionalFormatting>
  <conditionalFormatting sqref="P3365:P3862">
    <cfRule type="duplicateValues" dxfId="819" priority="22"/>
  </conditionalFormatting>
  <conditionalFormatting sqref="P3365">
    <cfRule type="duplicateValues" dxfId="818" priority="111"/>
  </conditionalFormatting>
  <dataValidations count="1">
    <dataValidation errorStyle="warning" allowBlank="1" showErrorMessage="1" errorTitle="Too many characters" error="Description is toll ong.  Please limit to 30 characters." promptTitle="30 Character maximum" prompt="Maximun description length = 30." sqref="C2157 C2481" xr:uid="{52EFC453-B178-48FA-B7FD-7042EE534B76}"/>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3" tint="0.39997558519241921"/>
  </sheetPr>
  <dimension ref="A1:AE47"/>
  <sheetViews>
    <sheetView workbookViewId="0"/>
  </sheetViews>
  <sheetFormatPr defaultRowHeight="15"/>
  <cols>
    <col min="1" max="1" width="9.85546875" style="7" customWidth="1"/>
    <col min="2" max="2" width="12" style="8" customWidth="1"/>
    <col min="3" max="3" width="10.85546875" style="8" customWidth="1"/>
    <col min="4" max="4" width="12.140625" style="8" customWidth="1"/>
    <col min="5" max="5" width="12.7109375" style="8" customWidth="1"/>
    <col min="6" max="6" width="11.5703125" style="8" customWidth="1"/>
    <col min="7" max="7" width="13.140625" style="8" customWidth="1"/>
    <col min="8" max="8" width="11.5703125" style="8" customWidth="1"/>
    <col min="9" max="9" width="13" style="8" customWidth="1"/>
    <col min="10" max="10" width="12.28515625" style="240" customWidth="1"/>
    <col min="11" max="11" width="12.5703125" style="240" customWidth="1"/>
    <col min="12" max="12" width="11.5703125" style="240" customWidth="1"/>
    <col min="13" max="14" width="12.5703125" style="8" customWidth="1"/>
    <col min="15" max="15" width="13.42578125" style="29" customWidth="1"/>
    <col min="16" max="16384" width="9.140625" style="7"/>
  </cols>
  <sheetData>
    <row r="1" spans="1:31" s="4" customFormat="1" ht="24.75" customHeight="1">
      <c r="A1" s="14"/>
      <c r="B1" s="22" t="s">
        <v>44</v>
      </c>
      <c r="C1" s="2"/>
      <c r="D1" s="2"/>
      <c r="E1" s="2"/>
      <c r="F1" s="2"/>
      <c r="G1" s="3"/>
      <c r="H1" s="3"/>
      <c r="I1" s="3"/>
      <c r="J1" s="3"/>
      <c r="K1" s="3"/>
      <c r="L1" s="3"/>
      <c r="M1" s="3"/>
      <c r="N1" s="3"/>
      <c r="O1" s="3" t="s">
        <v>1727</v>
      </c>
      <c r="R1" s="22" t="s">
        <v>44</v>
      </c>
      <c r="AE1" s="3" t="s">
        <v>1727</v>
      </c>
    </row>
    <row r="2" spans="1:31" s="4" customFormat="1" ht="24.75" customHeight="1">
      <c r="A2" s="14"/>
      <c r="B2" s="22" t="s">
        <v>45</v>
      </c>
      <c r="C2" s="2"/>
      <c r="D2" s="2"/>
      <c r="E2" s="2"/>
      <c r="F2" s="2"/>
      <c r="G2" s="2"/>
      <c r="H2" s="5"/>
      <c r="I2" s="5"/>
      <c r="J2" s="237"/>
      <c r="K2" s="237"/>
      <c r="L2" s="237"/>
      <c r="M2" s="5"/>
      <c r="N2" s="5"/>
      <c r="O2" s="5"/>
      <c r="Q2" s="5"/>
      <c r="R2" s="28" t="s">
        <v>45</v>
      </c>
      <c r="S2" s="5"/>
      <c r="T2" s="5"/>
      <c r="U2" s="5"/>
      <c r="V2" s="5"/>
      <c r="W2" s="5"/>
      <c r="X2" s="5"/>
      <c r="Y2" s="5"/>
      <c r="Z2" s="5"/>
      <c r="AA2" s="5"/>
      <c r="AB2" s="5"/>
      <c r="AC2" s="5"/>
      <c r="AD2" s="5"/>
      <c r="AE2" s="5"/>
    </row>
    <row r="3" spans="1:31" s="4" customFormat="1" ht="7.5" customHeight="1">
      <c r="A3" s="103"/>
      <c r="B3" s="104"/>
      <c r="C3" s="104"/>
      <c r="D3" s="104"/>
      <c r="E3" s="104"/>
      <c r="F3" s="104"/>
      <c r="G3" s="104"/>
      <c r="H3" s="2"/>
      <c r="I3" s="2"/>
      <c r="J3" s="238"/>
      <c r="K3" s="238"/>
      <c r="L3" s="238"/>
      <c r="O3" s="71"/>
    </row>
    <row r="4" spans="1:31" s="4" customFormat="1" ht="20.25">
      <c r="A4" s="1174" t="s">
        <v>1730</v>
      </c>
      <c r="B4" s="1174"/>
      <c r="C4" s="1174"/>
      <c r="D4" s="1174"/>
      <c r="E4" s="1174"/>
      <c r="F4" s="1174"/>
      <c r="G4" s="1174"/>
      <c r="H4" s="1174"/>
      <c r="I4" s="1174"/>
      <c r="J4" s="1174"/>
      <c r="K4" s="1174"/>
      <c r="L4" s="1174"/>
      <c r="M4" s="1174"/>
      <c r="N4" s="1174"/>
      <c r="O4" s="1174"/>
    </row>
    <row r="5" spans="1:31" s="4" customFormat="1" ht="9" customHeight="1">
      <c r="A5" s="1175"/>
      <c r="B5" s="1175"/>
      <c r="C5" s="1175"/>
      <c r="D5" s="1175"/>
      <c r="E5" s="1175"/>
      <c r="F5" s="1175"/>
      <c r="G5" s="1175"/>
      <c r="H5" s="1175"/>
      <c r="I5" s="1175"/>
      <c r="J5" s="1175"/>
      <c r="K5" s="1175"/>
      <c r="L5" s="1175"/>
      <c r="M5" s="1175"/>
      <c r="N5" s="1175"/>
      <c r="O5" s="1175"/>
    </row>
    <row r="6" spans="1:31" s="4" customFormat="1" ht="18.75">
      <c r="A6" s="1176">
        <v>42613</v>
      </c>
      <c r="B6" s="1176"/>
      <c r="C6" s="1176"/>
      <c r="D6" s="1176"/>
      <c r="E6" s="1176"/>
      <c r="F6" s="1176"/>
      <c r="G6" s="1176"/>
      <c r="H6" s="1176"/>
      <c r="I6" s="1176"/>
      <c r="J6" s="1176"/>
      <c r="K6" s="1176"/>
      <c r="L6" s="1176"/>
      <c r="M6" s="1176"/>
      <c r="N6" s="1176"/>
      <c r="O6" s="1176"/>
    </row>
    <row r="7" spans="1:31" s="4" customFormat="1" ht="45.75" customHeight="1" thickBot="1">
      <c r="A7" s="7"/>
      <c r="B7" s="42"/>
      <c r="C7" s="208" t="s">
        <v>117</v>
      </c>
      <c r="D7" s="211" t="s">
        <v>46</v>
      </c>
      <c r="E7" s="211" t="s">
        <v>23</v>
      </c>
      <c r="F7" s="211" t="s">
        <v>47</v>
      </c>
      <c r="G7" s="211" t="s">
        <v>1524</v>
      </c>
      <c r="H7" s="211" t="s">
        <v>449</v>
      </c>
      <c r="I7" s="258" t="s">
        <v>1681</v>
      </c>
      <c r="J7" s="114" t="s">
        <v>1680</v>
      </c>
      <c r="K7" s="211" t="s">
        <v>1525</v>
      </c>
      <c r="L7" s="211" t="s">
        <v>1679</v>
      </c>
      <c r="M7" s="211" t="s">
        <v>450</v>
      </c>
      <c r="N7" s="120" t="s">
        <v>1682</v>
      </c>
      <c r="O7" s="212" t="s">
        <v>1683</v>
      </c>
      <c r="P7" s="267"/>
      <c r="Q7" s="267"/>
      <c r="R7" s="267"/>
      <c r="S7" s="267"/>
    </row>
    <row r="8" spans="1:31" s="4" customFormat="1" ht="16.5" customHeight="1">
      <c r="A8" s="7"/>
      <c r="B8" s="52" t="s">
        <v>1550</v>
      </c>
      <c r="C8" s="12">
        <v>46450.289999999994</v>
      </c>
      <c r="D8" s="33">
        <v>-43245.959999999992</v>
      </c>
      <c r="E8" s="33">
        <v>65331.71</v>
      </c>
      <c r="F8" s="33">
        <v>126156.53</v>
      </c>
      <c r="G8" s="33">
        <v>1320116.7699999998</v>
      </c>
      <c r="H8" s="11">
        <v>150831.51</v>
      </c>
      <c r="I8" s="121">
        <v>1665640.8499999999</v>
      </c>
      <c r="J8" s="11">
        <v>6209.68</v>
      </c>
      <c r="K8" s="11">
        <v>83265.489999999991</v>
      </c>
      <c r="L8" s="11">
        <v>7000.64</v>
      </c>
      <c r="M8" s="11">
        <v>-18891.740000000005</v>
      </c>
      <c r="N8" s="121">
        <v>77584.069999999978</v>
      </c>
      <c r="O8" s="259">
        <v>1743224.92</v>
      </c>
      <c r="P8" s="267"/>
      <c r="Q8" s="267"/>
      <c r="R8" s="267"/>
      <c r="S8" s="267"/>
    </row>
    <row r="9" spans="1:31" s="4" customFormat="1" ht="16.5" customHeight="1">
      <c r="A9" s="7"/>
      <c r="B9" s="52" t="s">
        <v>1223</v>
      </c>
      <c r="C9" s="209">
        <v>0</v>
      </c>
      <c r="D9" s="210">
        <v>0</v>
      </c>
      <c r="E9" s="210">
        <v>12719.61</v>
      </c>
      <c r="F9" s="210">
        <v>192725.38999999998</v>
      </c>
      <c r="G9" s="210">
        <v>0</v>
      </c>
      <c r="H9" s="210">
        <v>0</v>
      </c>
      <c r="I9" s="260">
        <v>205445</v>
      </c>
      <c r="J9" s="210">
        <v>0</v>
      </c>
      <c r="K9" s="210">
        <v>0</v>
      </c>
      <c r="L9" s="210">
        <v>44093.650000000009</v>
      </c>
      <c r="M9" s="210">
        <v>40404.01999999999</v>
      </c>
      <c r="N9" s="260">
        <v>84497.67</v>
      </c>
      <c r="O9" s="261">
        <v>289942.67</v>
      </c>
      <c r="P9" s="267"/>
      <c r="Q9" s="267"/>
      <c r="R9" s="267"/>
      <c r="S9" s="267"/>
    </row>
    <row r="10" spans="1:31" s="4" customFormat="1" ht="16.5" customHeight="1">
      <c r="A10" s="7"/>
      <c r="B10" s="72" t="s">
        <v>1754</v>
      </c>
      <c r="C10" s="16"/>
      <c r="D10" s="21"/>
      <c r="E10" s="21"/>
      <c r="F10" s="21"/>
      <c r="G10" s="21"/>
      <c r="H10" s="21"/>
      <c r="I10" s="123"/>
      <c r="J10" s="21"/>
      <c r="K10" s="21"/>
      <c r="L10" s="21"/>
      <c r="M10" s="21"/>
      <c r="N10" s="123"/>
      <c r="O10" s="262"/>
      <c r="P10" s="267"/>
      <c r="Q10" s="267"/>
      <c r="R10" s="267"/>
      <c r="S10" s="267"/>
    </row>
    <row r="11" spans="1:31" s="4" customFormat="1" ht="16.5" customHeight="1">
      <c r="A11" s="7"/>
      <c r="B11" s="73" t="s">
        <v>48</v>
      </c>
      <c r="C11" s="25">
        <v>45090.749999999993</v>
      </c>
      <c r="D11" s="23">
        <v>656441.22</v>
      </c>
      <c r="E11" s="23">
        <v>105370.66</v>
      </c>
      <c r="F11" s="23">
        <v>194891.85000000006</v>
      </c>
      <c r="G11" s="23">
        <v>374670.50000000012</v>
      </c>
      <c r="H11" s="23">
        <v>80091.170000000027</v>
      </c>
      <c r="I11" s="123">
        <v>1456556.1500000001</v>
      </c>
      <c r="J11" s="23">
        <v>48315.27</v>
      </c>
      <c r="K11" s="23">
        <v>56185.93</v>
      </c>
      <c r="L11" s="23">
        <v>14085.230000000001</v>
      </c>
      <c r="M11" s="23">
        <v>30483.93</v>
      </c>
      <c r="N11" s="123">
        <v>149070.35999999999</v>
      </c>
      <c r="O11" s="262">
        <v>1605626.5100000002</v>
      </c>
      <c r="P11" s="267"/>
      <c r="Q11" s="267"/>
      <c r="R11" s="267"/>
      <c r="S11" s="267"/>
    </row>
    <row r="12" spans="1:31" s="4" customFormat="1" ht="16.5" customHeight="1">
      <c r="A12" s="7"/>
      <c r="B12" s="73" t="s">
        <v>458</v>
      </c>
      <c r="C12" s="25">
        <v>1315.6399999999999</v>
      </c>
      <c r="D12" s="23">
        <v>486182.18000000011</v>
      </c>
      <c r="E12" s="23">
        <v>35010.94</v>
      </c>
      <c r="F12" s="23">
        <v>26307.88</v>
      </c>
      <c r="G12" s="23">
        <v>283938.6100000001</v>
      </c>
      <c r="H12" s="23">
        <v>40278.959999999999</v>
      </c>
      <c r="I12" s="123">
        <v>873034.2100000002</v>
      </c>
      <c r="J12" s="23">
        <v>40267.220000000008</v>
      </c>
      <c r="K12" s="23">
        <v>75269.829999999987</v>
      </c>
      <c r="L12" s="23">
        <v>36798.660000000003</v>
      </c>
      <c r="M12" s="23">
        <v>494.09000000000003</v>
      </c>
      <c r="N12" s="123">
        <v>152829.79999999999</v>
      </c>
      <c r="O12" s="262">
        <v>1025864.0100000002</v>
      </c>
      <c r="P12" s="267"/>
      <c r="Q12" s="267"/>
      <c r="R12" s="267"/>
      <c r="S12" s="267"/>
    </row>
    <row r="13" spans="1:31" s="4" customFormat="1" ht="16.5" customHeight="1">
      <c r="A13" s="7"/>
      <c r="B13" s="73" t="s">
        <v>459</v>
      </c>
      <c r="C13" s="25">
        <v>43.9</v>
      </c>
      <c r="D13" s="23">
        <v>17279.169999999998</v>
      </c>
      <c r="E13" s="23">
        <v>439</v>
      </c>
      <c r="F13" s="23">
        <v>4642.6899999999996</v>
      </c>
      <c r="G13" s="23">
        <v>6787.43</v>
      </c>
      <c r="H13" s="23">
        <v>2649.1899999999996</v>
      </c>
      <c r="I13" s="123">
        <v>31841.379999999997</v>
      </c>
      <c r="J13" s="23">
        <v>1280.19</v>
      </c>
      <c r="K13" s="23">
        <v>2715.62</v>
      </c>
      <c r="L13" s="23">
        <v>0</v>
      </c>
      <c r="M13" s="23">
        <v>5526.2999999999993</v>
      </c>
      <c r="N13" s="123">
        <v>9522.1099999999988</v>
      </c>
      <c r="O13" s="262">
        <v>41363.49</v>
      </c>
      <c r="P13" s="267"/>
      <c r="Q13" s="267"/>
      <c r="R13" s="267"/>
      <c r="S13" s="267"/>
    </row>
    <row r="14" spans="1:31" s="4" customFormat="1" ht="16.5" customHeight="1">
      <c r="A14" s="10"/>
      <c r="B14" s="73" t="s">
        <v>460</v>
      </c>
      <c r="C14" s="25">
        <v>0</v>
      </c>
      <c r="D14" s="23">
        <v>0</v>
      </c>
      <c r="E14" s="23">
        <v>0</v>
      </c>
      <c r="F14" s="23">
        <v>0</v>
      </c>
      <c r="G14" s="23">
        <v>0</v>
      </c>
      <c r="H14" s="23">
        <v>0</v>
      </c>
      <c r="I14" s="123">
        <v>0</v>
      </c>
      <c r="J14" s="23">
        <v>0</v>
      </c>
      <c r="K14" s="23">
        <v>0</v>
      </c>
      <c r="L14" s="23">
        <v>210.4</v>
      </c>
      <c r="M14" s="23">
        <v>217515.41999999998</v>
      </c>
      <c r="N14" s="123">
        <v>217725.81999999998</v>
      </c>
      <c r="O14" s="262">
        <v>217725.81999999998</v>
      </c>
      <c r="P14" s="267"/>
      <c r="Q14" s="267"/>
      <c r="R14" s="267"/>
      <c r="S14" s="267"/>
    </row>
    <row r="15" spans="1:31" s="4" customFormat="1" ht="16.5" customHeight="1">
      <c r="A15" s="7"/>
      <c r="B15" s="74" t="s">
        <v>455</v>
      </c>
      <c r="C15" s="26">
        <v>0</v>
      </c>
      <c r="D15" s="24">
        <v>0</v>
      </c>
      <c r="E15" s="24">
        <v>0</v>
      </c>
      <c r="F15" s="24">
        <v>0</v>
      </c>
      <c r="G15" s="24">
        <v>0</v>
      </c>
      <c r="H15" s="24">
        <v>0</v>
      </c>
      <c r="I15" s="122">
        <v>0</v>
      </c>
      <c r="J15" s="115">
        <v>0</v>
      </c>
      <c r="K15" s="24">
        <v>0</v>
      </c>
      <c r="L15" s="24">
        <v>0</v>
      </c>
      <c r="M15" s="34">
        <v>0</v>
      </c>
      <c r="N15" s="122">
        <v>0</v>
      </c>
      <c r="O15" s="263">
        <v>0</v>
      </c>
      <c r="P15" s="267"/>
      <c r="Q15" s="267"/>
      <c r="R15" s="267"/>
      <c r="S15" s="267"/>
    </row>
    <row r="16" spans="1:31" s="4" customFormat="1" ht="16.5" customHeight="1">
      <c r="A16" s="7"/>
      <c r="B16" s="52" t="s">
        <v>1551</v>
      </c>
      <c r="C16" s="12">
        <v>46450.289999999994</v>
      </c>
      <c r="D16" s="11">
        <v>1159902.57</v>
      </c>
      <c r="E16" s="11">
        <v>140820.6</v>
      </c>
      <c r="F16" s="11">
        <v>225842.42000000007</v>
      </c>
      <c r="G16" s="11">
        <v>665396.54000000027</v>
      </c>
      <c r="H16" s="11">
        <v>123019.32000000004</v>
      </c>
      <c r="I16" s="121">
        <v>2361431.7400000002</v>
      </c>
      <c r="J16" s="11">
        <v>89862.680000000008</v>
      </c>
      <c r="K16" s="11">
        <v>134171.37999999998</v>
      </c>
      <c r="L16" s="11">
        <v>51094.290000000008</v>
      </c>
      <c r="M16" s="11">
        <v>254019.74</v>
      </c>
      <c r="N16" s="121">
        <v>529148.09</v>
      </c>
      <c r="O16" s="259">
        <v>2890579.8300000005</v>
      </c>
      <c r="P16" s="267"/>
      <c r="Q16" s="267"/>
      <c r="R16" s="267"/>
      <c r="S16" s="267"/>
    </row>
    <row r="17" spans="1:19" s="4" customFormat="1" ht="16.5" customHeight="1">
      <c r="A17" s="48"/>
      <c r="B17" s="75"/>
      <c r="C17" s="50"/>
      <c r="D17" s="49"/>
      <c r="E17" s="49"/>
      <c r="F17" s="49"/>
      <c r="G17" s="49"/>
      <c r="H17" s="76"/>
      <c r="I17" s="124"/>
      <c r="J17" s="49"/>
      <c r="K17" s="49"/>
      <c r="L17" s="49"/>
      <c r="M17" s="49"/>
      <c r="N17" s="124"/>
      <c r="O17" s="264"/>
      <c r="P17" s="267"/>
      <c r="Q17" s="267"/>
      <c r="R17" s="267"/>
      <c r="S17" s="267"/>
    </row>
    <row r="18" spans="1:19" ht="16.5" customHeight="1" thickBot="1">
      <c r="B18" s="52" t="s">
        <v>457</v>
      </c>
      <c r="C18" s="13">
        <v>0</v>
      </c>
      <c r="D18" s="9">
        <v>-1203148.53</v>
      </c>
      <c r="E18" s="9">
        <v>-62769.279999999999</v>
      </c>
      <c r="F18" s="9">
        <v>93039.499999999913</v>
      </c>
      <c r="G18" s="9">
        <v>654720.22999999952</v>
      </c>
      <c r="H18" s="9">
        <v>27812.189999999973</v>
      </c>
      <c r="I18" s="265">
        <v>-490345.89000000036</v>
      </c>
      <c r="J18" s="9">
        <v>-83653</v>
      </c>
      <c r="K18" s="9">
        <v>-50905.889999999985</v>
      </c>
      <c r="L18" s="9">
        <v>0</v>
      </c>
      <c r="M18" s="9">
        <v>-232507.46000000002</v>
      </c>
      <c r="N18" s="265">
        <v>-367066.35</v>
      </c>
      <c r="O18" s="266">
        <v>-857412.24000000069</v>
      </c>
      <c r="P18" s="45"/>
      <c r="Q18" s="45"/>
      <c r="R18" s="193"/>
      <c r="S18" s="194"/>
    </row>
    <row r="19" spans="1:19" ht="15.75" thickTop="1">
      <c r="A19" s="32"/>
      <c r="B19" s="195"/>
      <c r="C19" s="11"/>
      <c r="D19" s="11"/>
      <c r="E19" s="11"/>
      <c r="F19" s="11"/>
      <c r="G19" s="11"/>
      <c r="H19" s="11"/>
      <c r="I19" s="11"/>
      <c r="J19" s="239"/>
      <c r="K19" s="239"/>
      <c r="L19" s="239"/>
      <c r="M19" s="11"/>
      <c r="N19" s="11"/>
      <c r="O19" s="196"/>
    </row>
    <row r="20" spans="1:19" ht="18.75">
      <c r="A20" s="1176">
        <v>42978</v>
      </c>
      <c r="B20" s="1176"/>
      <c r="C20" s="1176"/>
      <c r="D20" s="1176"/>
      <c r="E20" s="1176"/>
      <c r="F20" s="1176"/>
      <c r="G20" s="1176"/>
      <c r="H20" s="1176"/>
      <c r="I20" s="1176"/>
      <c r="J20" s="1176"/>
      <c r="K20" s="1176"/>
      <c r="L20" s="1176"/>
      <c r="M20" s="1176"/>
      <c r="N20" s="1176"/>
      <c r="O20" s="1176"/>
    </row>
    <row r="21" spans="1:19" ht="52.5" customHeight="1" thickBot="1">
      <c r="B21" s="42"/>
      <c r="C21" s="208" t="s">
        <v>117</v>
      </c>
      <c r="D21" s="211" t="s">
        <v>46</v>
      </c>
      <c r="E21" s="211" t="s">
        <v>23</v>
      </c>
      <c r="F21" s="211" t="s">
        <v>47</v>
      </c>
      <c r="G21" s="211" t="s">
        <v>1524</v>
      </c>
      <c r="H21" s="211" t="s">
        <v>449</v>
      </c>
      <c r="I21" s="224" t="s">
        <v>1681</v>
      </c>
      <c r="J21" s="242" t="s">
        <v>1680</v>
      </c>
      <c r="K21" s="270" t="s">
        <v>1525</v>
      </c>
      <c r="L21" s="270" t="s">
        <v>1679</v>
      </c>
      <c r="M21" s="211" t="s">
        <v>450</v>
      </c>
      <c r="N21" s="223" t="s">
        <v>1682</v>
      </c>
      <c r="O21" s="271" t="s">
        <v>1570</v>
      </c>
    </row>
    <row r="22" spans="1:19">
      <c r="B22" s="52" t="s">
        <v>1550</v>
      </c>
      <c r="C22" s="12">
        <v>52472.750000000007</v>
      </c>
      <c r="D22" s="33">
        <v>-26565.150000000005</v>
      </c>
      <c r="E22" s="33">
        <v>24870.36</v>
      </c>
      <c r="F22" s="33">
        <v>69537.469999999987</v>
      </c>
      <c r="G22" s="33">
        <v>1416401.5799999998</v>
      </c>
      <c r="H22" s="11">
        <v>173047.76</v>
      </c>
      <c r="I22" s="219">
        <v>1709764.7699999998</v>
      </c>
      <c r="J22" s="243">
        <v>765.33999999999992</v>
      </c>
      <c r="K22" s="243">
        <v>436.50000000000006</v>
      </c>
      <c r="L22" s="243">
        <v>1016.8299999999999</v>
      </c>
      <c r="M22" s="11">
        <v>-530987.52000000002</v>
      </c>
      <c r="N22" s="219">
        <v>-528768.85</v>
      </c>
      <c r="O22" s="227">
        <v>1180995.92</v>
      </c>
    </row>
    <row r="23" spans="1:19">
      <c r="B23" s="52" t="s">
        <v>1223</v>
      </c>
      <c r="C23" s="209">
        <v>0</v>
      </c>
      <c r="D23" s="210">
        <v>0</v>
      </c>
      <c r="E23" s="210">
        <v>10954.07</v>
      </c>
      <c r="F23" s="210">
        <v>205351.5500000001</v>
      </c>
      <c r="G23" s="210">
        <v>0</v>
      </c>
      <c r="H23" s="210">
        <v>0</v>
      </c>
      <c r="I23" s="226">
        <v>216305.62000000011</v>
      </c>
      <c r="J23" s="249">
        <v>0</v>
      </c>
      <c r="K23" s="249">
        <v>0</v>
      </c>
      <c r="L23" s="249">
        <v>-1016.8299999999999</v>
      </c>
      <c r="M23" s="210">
        <v>-1505.7600000000002</v>
      </c>
      <c r="N23" s="226">
        <v>-2522.59</v>
      </c>
      <c r="O23" s="228">
        <v>213783.03000000012</v>
      </c>
    </row>
    <row r="24" spans="1:19">
      <c r="B24" s="72" t="s">
        <v>1729</v>
      </c>
      <c r="C24" s="16"/>
      <c r="D24" s="21"/>
      <c r="E24" s="21"/>
      <c r="F24" s="21"/>
      <c r="G24" s="21"/>
      <c r="H24" s="21"/>
      <c r="I24" s="221"/>
      <c r="J24" s="244"/>
      <c r="K24" s="244"/>
      <c r="L24" s="244"/>
      <c r="M24" s="21"/>
      <c r="N24" s="221"/>
      <c r="O24" s="229"/>
    </row>
    <row r="25" spans="1:19">
      <c r="B25" s="73" t="s">
        <v>48</v>
      </c>
      <c r="C25" s="25">
        <v>51237.48</v>
      </c>
      <c r="D25" s="23">
        <v>359014.90999999992</v>
      </c>
      <c r="E25" s="23">
        <v>66698.509999999995</v>
      </c>
      <c r="F25" s="23">
        <v>175714.37000000005</v>
      </c>
      <c r="G25" s="23">
        <v>356430.99000000011</v>
      </c>
      <c r="H25" s="23">
        <v>88358.659999999974</v>
      </c>
      <c r="I25" s="221">
        <v>1097454.9200000002</v>
      </c>
      <c r="J25" s="245">
        <v>0</v>
      </c>
      <c r="K25" s="245">
        <v>0</v>
      </c>
      <c r="L25" s="245">
        <v>0</v>
      </c>
      <c r="M25" s="23">
        <v>35653.06</v>
      </c>
      <c r="N25" s="221">
        <v>35653.06</v>
      </c>
      <c r="O25" s="229">
        <v>1133107.9800000002</v>
      </c>
    </row>
    <row r="26" spans="1:19">
      <c r="B26" s="73" t="s">
        <v>458</v>
      </c>
      <c r="C26" s="25">
        <v>1191.3699999999999</v>
      </c>
      <c r="D26" s="23">
        <v>295337.13000000012</v>
      </c>
      <c r="E26" s="23">
        <v>28120.27</v>
      </c>
      <c r="F26" s="23">
        <v>30013.24</v>
      </c>
      <c r="G26" s="23">
        <v>269311.13</v>
      </c>
      <c r="H26" s="23">
        <v>37757.319999999985</v>
      </c>
      <c r="I26" s="221">
        <v>661730.46000000008</v>
      </c>
      <c r="J26" s="245">
        <v>0</v>
      </c>
      <c r="K26" s="245">
        <v>0</v>
      </c>
      <c r="L26" s="245">
        <v>0</v>
      </c>
      <c r="M26" s="23">
        <v>115.88</v>
      </c>
      <c r="N26" s="221">
        <v>115.88</v>
      </c>
      <c r="O26" s="229">
        <v>661846.34000000008</v>
      </c>
    </row>
    <row r="27" spans="1:19">
      <c r="B27" s="73" t="s">
        <v>459</v>
      </c>
      <c r="C27" s="25">
        <v>43.9</v>
      </c>
      <c r="D27" s="23">
        <v>17450.29</v>
      </c>
      <c r="E27" s="23">
        <v>307.3</v>
      </c>
      <c r="F27" s="23">
        <v>7951.4800000000005</v>
      </c>
      <c r="G27" s="23">
        <v>7172.44</v>
      </c>
      <c r="H27" s="23">
        <v>2925.0199999999995</v>
      </c>
      <c r="I27" s="221">
        <v>35850.43</v>
      </c>
      <c r="J27" s="245">
        <v>0</v>
      </c>
      <c r="K27" s="245">
        <v>0</v>
      </c>
      <c r="L27" s="245">
        <v>0</v>
      </c>
      <c r="M27" s="23">
        <v>2950.8599999999997</v>
      </c>
      <c r="N27" s="221">
        <v>2950.8599999999997</v>
      </c>
      <c r="O27" s="229">
        <v>38801.29</v>
      </c>
    </row>
    <row r="28" spans="1:19">
      <c r="A28" s="10"/>
      <c r="B28" s="73" t="s">
        <v>460</v>
      </c>
      <c r="C28" s="25">
        <v>0</v>
      </c>
      <c r="D28" s="23">
        <v>0</v>
      </c>
      <c r="E28" s="23">
        <v>0</v>
      </c>
      <c r="F28" s="23">
        <v>0</v>
      </c>
      <c r="G28" s="23">
        <v>0</v>
      </c>
      <c r="H28" s="23">
        <v>0</v>
      </c>
      <c r="I28" s="221">
        <v>0</v>
      </c>
      <c r="J28" s="245">
        <v>0</v>
      </c>
      <c r="K28" s="245">
        <v>0</v>
      </c>
      <c r="L28" s="245">
        <v>0</v>
      </c>
      <c r="M28" s="23">
        <v>492469.15</v>
      </c>
      <c r="N28" s="221">
        <v>492469.15</v>
      </c>
      <c r="O28" s="229">
        <v>492469.15</v>
      </c>
    </row>
    <row r="29" spans="1:19">
      <c r="B29" s="74" t="s">
        <v>455</v>
      </c>
      <c r="C29" s="26">
        <v>0</v>
      </c>
      <c r="D29" s="24">
        <v>0</v>
      </c>
      <c r="E29" s="24">
        <v>0</v>
      </c>
      <c r="F29" s="24">
        <v>0</v>
      </c>
      <c r="G29" s="24">
        <v>0</v>
      </c>
      <c r="H29" s="24">
        <v>0</v>
      </c>
      <c r="I29" s="220">
        <v>0</v>
      </c>
      <c r="J29" s="250">
        <v>0</v>
      </c>
      <c r="K29" s="246">
        <v>0</v>
      </c>
      <c r="L29" s="246">
        <v>0</v>
      </c>
      <c r="M29" s="34">
        <v>0</v>
      </c>
      <c r="N29" s="220">
        <v>0</v>
      </c>
      <c r="O29" s="230">
        <v>0</v>
      </c>
    </row>
    <row r="30" spans="1:19">
      <c r="B30" s="52" t="s">
        <v>1551</v>
      </c>
      <c r="C30" s="12">
        <v>52472.750000000007</v>
      </c>
      <c r="D30" s="11">
        <v>671802.33000000007</v>
      </c>
      <c r="E30" s="11">
        <v>95126.080000000002</v>
      </c>
      <c r="F30" s="11">
        <v>213679.09000000005</v>
      </c>
      <c r="G30" s="11">
        <v>632914.56000000006</v>
      </c>
      <c r="H30" s="11">
        <v>129040.99999999996</v>
      </c>
      <c r="I30" s="219">
        <v>1795035.8100000003</v>
      </c>
      <c r="J30" s="243">
        <v>0</v>
      </c>
      <c r="K30" s="243">
        <v>0</v>
      </c>
      <c r="L30" s="243">
        <v>0</v>
      </c>
      <c r="M30" s="11">
        <v>531188.95000000007</v>
      </c>
      <c r="N30" s="219">
        <v>531188.95000000007</v>
      </c>
      <c r="O30" s="227">
        <v>2326224.7600000002</v>
      </c>
    </row>
    <row r="31" spans="1:19" s="48" customFormat="1">
      <c r="B31" s="75"/>
      <c r="C31" s="50"/>
      <c r="D31" s="49"/>
      <c r="E31" s="49"/>
      <c r="F31" s="49"/>
      <c r="G31" s="49"/>
      <c r="H31" s="76"/>
      <c r="I31" s="225"/>
      <c r="J31" s="247"/>
      <c r="K31" s="247"/>
      <c r="L31" s="247"/>
      <c r="M31" s="49"/>
      <c r="N31" s="225"/>
      <c r="O31" s="231"/>
    </row>
    <row r="32" spans="1:19" ht="15.75" thickBot="1">
      <c r="B32" s="52" t="s">
        <v>457</v>
      </c>
      <c r="C32" s="13">
        <v>0</v>
      </c>
      <c r="D32" s="9">
        <v>-698367.4800000001</v>
      </c>
      <c r="E32" s="9">
        <v>-59301.65</v>
      </c>
      <c r="F32" s="9">
        <v>61209.930000000022</v>
      </c>
      <c r="G32" s="9">
        <v>783487.01999999979</v>
      </c>
      <c r="H32" s="9">
        <v>44006.760000000053</v>
      </c>
      <c r="I32" s="222">
        <v>131034.57999999961</v>
      </c>
      <c r="J32" s="248">
        <v>765.33999999999992</v>
      </c>
      <c r="K32" s="248">
        <v>436.50000000000006</v>
      </c>
      <c r="L32" s="248">
        <v>0</v>
      </c>
      <c r="M32" s="257">
        <v>-1063682.23</v>
      </c>
      <c r="N32" s="222">
        <v>-1062480.3900000001</v>
      </c>
      <c r="O32" s="232">
        <v>-931445.81000000029</v>
      </c>
    </row>
    <row r="33" spans="1:15" ht="32.25" customHeight="1" thickTop="1">
      <c r="B33" s="54"/>
    </row>
    <row r="34" spans="1:15" s="42" customFormat="1" ht="18" customHeight="1">
      <c r="B34" s="52" t="s">
        <v>1552</v>
      </c>
      <c r="C34" s="268">
        <f t="shared" ref="C34:H34" si="0">C22-C8</f>
        <v>6022.4600000000137</v>
      </c>
      <c r="D34" s="105">
        <f>D22-D8</f>
        <v>16680.809999999987</v>
      </c>
      <c r="E34" s="105">
        <f t="shared" si="0"/>
        <v>-40461.35</v>
      </c>
      <c r="F34" s="105">
        <f t="shared" si="0"/>
        <v>-56619.060000000012</v>
      </c>
      <c r="G34" s="105">
        <f t="shared" si="0"/>
        <v>96284.810000000056</v>
      </c>
      <c r="H34" s="105">
        <f t="shared" si="0"/>
        <v>22216.25</v>
      </c>
      <c r="I34" s="201">
        <f>I22-SUM(I8)</f>
        <v>44123.919999999925</v>
      </c>
      <c r="J34" s="251">
        <f>J22-J8</f>
        <v>-5444.34</v>
      </c>
      <c r="K34" s="251">
        <f>K22-K8</f>
        <v>-82828.989999999991</v>
      </c>
      <c r="L34" s="251">
        <f>L22-L8</f>
        <v>-5983.81</v>
      </c>
      <c r="M34" s="105">
        <f>M22-M8</f>
        <v>-512095.78</v>
      </c>
      <c r="N34" s="214">
        <f>N22-SUM(N8)</f>
        <v>-606352.91999999993</v>
      </c>
      <c r="O34" s="269">
        <f>O22-O8</f>
        <v>-562229</v>
      </c>
    </row>
    <row r="35" spans="1:15" ht="18" customHeight="1">
      <c r="A35" s="42"/>
      <c r="B35" s="52" t="s">
        <v>1577</v>
      </c>
      <c r="C35" s="58">
        <f t="shared" ref="C35:H35" si="1">C30-C16</f>
        <v>6022.4600000000137</v>
      </c>
      <c r="D35" s="43">
        <f t="shared" si="1"/>
        <v>-488100.24</v>
      </c>
      <c r="E35" s="43">
        <f t="shared" si="1"/>
        <v>-45694.520000000004</v>
      </c>
      <c r="F35" s="43">
        <f t="shared" si="1"/>
        <v>-12163.330000000016</v>
      </c>
      <c r="G35" s="43">
        <f t="shared" si="1"/>
        <v>-32481.980000000214</v>
      </c>
      <c r="H35" s="43">
        <f t="shared" si="1"/>
        <v>6021.6799999999203</v>
      </c>
      <c r="I35" s="202">
        <f>I30-SUM(I16)</f>
        <v>-566395.92999999993</v>
      </c>
      <c r="J35" s="252">
        <f>J30-J16</f>
        <v>-89862.680000000008</v>
      </c>
      <c r="K35" s="252">
        <f>K30-K16</f>
        <v>-134171.37999999998</v>
      </c>
      <c r="L35" s="252">
        <f>L30-L16</f>
        <v>-51094.290000000008</v>
      </c>
      <c r="M35" s="43">
        <f>M30-M16</f>
        <v>277169.21000000008</v>
      </c>
      <c r="N35" s="125">
        <f>N30-SUM(N16)</f>
        <v>2040.8600000001024</v>
      </c>
      <c r="O35" s="57">
        <f>O30-O16</f>
        <v>-564355.0700000003</v>
      </c>
    </row>
    <row r="36" spans="1:15" s="106" customFormat="1" ht="18" customHeight="1">
      <c r="A36" s="42"/>
      <c r="B36" s="233" t="s">
        <v>1553</v>
      </c>
      <c r="C36" s="272">
        <f t="shared" ref="C36:H36" si="2">C32-C18</f>
        <v>0</v>
      </c>
      <c r="D36" s="273">
        <f t="shared" si="2"/>
        <v>504781.04999999993</v>
      </c>
      <c r="E36" s="274">
        <f t="shared" si="2"/>
        <v>3467.6299999999974</v>
      </c>
      <c r="F36" s="273">
        <f t="shared" si="2"/>
        <v>-31829.569999999891</v>
      </c>
      <c r="G36" s="274">
        <f t="shared" si="2"/>
        <v>128766.79000000027</v>
      </c>
      <c r="H36" s="274">
        <f t="shared" si="2"/>
        <v>16194.57000000008</v>
      </c>
      <c r="I36" s="234">
        <f>I32-SUM(I18)</f>
        <v>621380.47</v>
      </c>
      <c r="J36" s="275">
        <f>J32-J18</f>
        <v>84418.34</v>
      </c>
      <c r="K36" s="275">
        <f>K32-K18</f>
        <v>51342.389999999985</v>
      </c>
      <c r="L36" s="275">
        <f>L32-L18</f>
        <v>0</v>
      </c>
      <c r="M36" s="276">
        <f>M32-M18</f>
        <v>-831174.77</v>
      </c>
      <c r="N36" s="234">
        <f>N32-SUM(N18)</f>
        <v>-695414.04000000015</v>
      </c>
      <c r="O36" s="277">
        <f>O32-O18</f>
        <v>-74033.5699999996</v>
      </c>
    </row>
    <row r="37" spans="1:15" s="70" customFormat="1" ht="21" customHeight="1">
      <c r="A37" s="32"/>
      <c r="B37" s="20"/>
      <c r="C37" s="20"/>
      <c r="D37" s="20"/>
      <c r="E37" s="20"/>
      <c r="F37" s="20"/>
      <c r="G37" s="20"/>
      <c r="H37" s="20"/>
      <c r="I37" s="126"/>
      <c r="J37" s="253"/>
      <c r="K37" s="253"/>
      <c r="L37" s="253"/>
      <c r="M37" s="20"/>
      <c r="N37" s="126"/>
      <c r="O37" s="17"/>
    </row>
    <row r="38" spans="1:15" s="70" customFormat="1" ht="11.25">
      <c r="B38" s="53" t="s">
        <v>1571</v>
      </c>
      <c r="C38" s="278">
        <f t="shared" ref="C38:H42" si="3">C25-C11</f>
        <v>6146.7300000000105</v>
      </c>
      <c r="D38" s="107">
        <f t="shared" si="3"/>
        <v>-297426.31000000006</v>
      </c>
      <c r="E38" s="107">
        <f t="shared" si="3"/>
        <v>-38672.150000000009</v>
      </c>
      <c r="F38" s="107">
        <f t="shared" si="3"/>
        <v>-19177.48000000001</v>
      </c>
      <c r="G38" s="107">
        <f t="shared" si="3"/>
        <v>-18239.510000000009</v>
      </c>
      <c r="H38" s="197">
        <f t="shared" si="3"/>
        <v>8267.489999999947</v>
      </c>
      <c r="I38" s="203">
        <f>I25-SUM(I11)</f>
        <v>-359101.23</v>
      </c>
      <c r="J38" s="254">
        <f t="shared" ref="J38:M42" si="4">J25-J11</f>
        <v>-48315.27</v>
      </c>
      <c r="K38" s="254">
        <f t="shared" si="4"/>
        <v>-56185.93</v>
      </c>
      <c r="L38" s="254">
        <f t="shared" si="4"/>
        <v>-14085.230000000001</v>
      </c>
      <c r="M38" s="107">
        <f t="shared" si="4"/>
        <v>5169.1299999999974</v>
      </c>
      <c r="N38" s="127">
        <f>N25-SUM(N11)</f>
        <v>-113417.29999999999</v>
      </c>
      <c r="O38" s="279">
        <f>O25-O11</f>
        <v>-472518.53</v>
      </c>
    </row>
    <row r="39" spans="1:15" s="70" customFormat="1" ht="11.25">
      <c r="B39" s="53" t="s">
        <v>1572</v>
      </c>
      <c r="C39" s="108">
        <f t="shared" si="3"/>
        <v>-124.26999999999998</v>
      </c>
      <c r="D39" s="109">
        <f t="shared" si="3"/>
        <v>-190845.05</v>
      </c>
      <c r="E39" s="109">
        <f t="shared" si="3"/>
        <v>-6890.6700000000019</v>
      </c>
      <c r="F39" s="109">
        <f t="shared" si="3"/>
        <v>3705.3600000000006</v>
      </c>
      <c r="G39" s="109">
        <f t="shared" si="3"/>
        <v>-14627.480000000098</v>
      </c>
      <c r="H39" s="198">
        <f t="shared" si="3"/>
        <v>-2521.640000000014</v>
      </c>
      <c r="I39" s="204">
        <f>I26-SUM(I12)</f>
        <v>-211303.75000000012</v>
      </c>
      <c r="J39" s="255">
        <f t="shared" si="4"/>
        <v>-40267.220000000008</v>
      </c>
      <c r="K39" s="255">
        <f t="shared" si="4"/>
        <v>-75269.829999999987</v>
      </c>
      <c r="L39" s="255">
        <f t="shared" si="4"/>
        <v>-36798.660000000003</v>
      </c>
      <c r="M39" s="198">
        <f t="shared" si="4"/>
        <v>-378.21000000000004</v>
      </c>
      <c r="N39" s="128">
        <f>N26-SUM(N12)</f>
        <v>-152713.91999999998</v>
      </c>
      <c r="O39" s="206">
        <f>O26-O12</f>
        <v>-364017.67000000016</v>
      </c>
    </row>
    <row r="40" spans="1:15" s="70" customFormat="1" ht="11.25">
      <c r="B40" s="53" t="s">
        <v>1573</v>
      </c>
      <c r="C40" s="108">
        <f t="shared" si="3"/>
        <v>0</v>
      </c>
      <c r="D40" s="109">
        <f t="shared" si="3"/>
        <v>171.12000000000262</v>
      </c>
      <c r="E40" s="109">
        <f t="shared" si="3"/>
        <v>-131.69999999999999</v>
      </c>
      <c r="F40" s="109">
        <f t="shared" si="3"/>
        <v>3308.7900000000009</v>
      </c>
      <c r="G40" s="109">
        <f t="shared" si="3"/>
        <v>385.00999999999931</v>
      </c>
      <c r="H40" s="198">
        <f t="shared" si="3"/>
        <v>275.82999999999993</v>
      </c>
      <c r="I40" s="204">
        <f>I27-SUM(I13)</f>
        <v>4009.0500000000029</v>
      </c>
      <c r="J40" s="255">
        <f t="shared" si="4"/>
        <v>-1280.19</v>
      </c>
      <c r="K40" s="255">
        <f t="shared" si="4"/>
        <v>-2715.62</v>
      </c>
      <c r="L40" s="255">
        <f t="shared" si="4"/>
        <v>0</v>
      </c>
      <c r="M40" s="198">
        <f t="shared" si="4"/>
        <v>-2575.4399999999996</v>
      </c>
      <c r="N40" s="128">
        <f>N27-SUM(N13)</f>
        <v>-6571.2499999999991</v>
      </c>
      <c r="O40" s="206">
        <f>O27-O13</f>
        <v>-2562.1999999999971</v>
      </c>
    </row>
    <row r="41" spans="1:15" s="70" customFormat="1" ht="11.25">
      <c r="B41" s="53" t="s">
        <v>1574</v>
      </c>
      <c r="C41" s="108">
        <f t="shared" si="3"/>
        <v>0</v>
      </c>
      <c r="D41" s="109">
        <f t="shared" si="3"/>
        <v>0</v>
      </c>
      <c r="E41" s="109">
        <f t="shared" si="3"/>
        <v>0</v>
      </c>
      <c r="F41" s="109">
        <f t="shared" si="3"/>
        <v>0</v>
      </c>
      <c r="G41" s="109">
        <f t="shared" si="3"/>
        <v>0</v>
      </c>
      <c r="H41" s="198">
        <f t="shared" si="3"/>
        <v>0</v>
      </c>
      <c r="I41" s="204">
        <f>I28-SUM(I14)</f>
        <v>0</v>
      </c>
      <c r="J41" s="255">
        <f t="shared" si="4"/>
        <v>0</v>
      </c>
      <c r="K41" s="255">
        <f t="shared" si="4"/>
        <v>0</v>
      </c>
      <c r="L41" s="255">
        <f t="shared" si="4"/>
        <v>-210.4</v>
      </c>
      <c r="M41" s="198">
        <f t="shared" si="4"/>
        <v>274953.73000000004</v>
      </c>
      <c r="N41" s="128">
        <f>N28-SUM(N14)</f>
        <v>274743.33000000007</v>
      </c>
      <c r="O41" s="206">
        <f>O28-O14</f>
        <v>274743.33000000007</v>
      </c>
    </row>
    <row r="42" spans="1:15">
      <c r="A42" s="70"/>
      <c r="B42" s="53" t="s">
        <v>1575</v>
      </c>
      <c r="C42" s="110">
        <f t="shared" si="3"/>
        <v>0</v>
      </c>
      <c r="D42" s="111">
        <f t="shared" si="3"/>
        <v>0</v>
      </c>
      <c r="E42" s="111">
        <f t="shared" si="3"/>
        <v>0</v>
      </c>
      <c r="F42" s="111">
        <f t="shared" si="3"/>
        <v>0</v>
      </c>
      <c r="G42" s="111">
        <f t="shared" si="3"/>
        <v>0</v>
      </c>
      <c r="H42" s="199">
        <f t="shared" si="3"/>
        <v>0</v>
      </c>
      <c r="I42" s="205">
        <f>I29-SUM(I15)</f>
        <v>0</v>
      </c>
      <c r="J42" s="256">
        <f t="shared" si="4"/>
        <v>0</v>
      </c>
      <c r="K42" s="256">
        <f t="shared" si="4"/>
        <v>0</v>
      </c>
      <c r="L42" s="256">
        <f t="shared" si="4"/>
        <v>0</v>
      </c>
      <c r="M42" s="199">
        <f t="shared" si="4"/>
        <v>0</v>
      </c>
      <c r="N42" s="129">
        <f>N29-SUM(N15)</f>
        <v>0</v>
      </c>
      <c r="O42" s="207">
        <f>O29-O15</f>
        <v>0</v>
      </c>
    </row>
    <row r="43" spans="1:15">
      <c r="A43" s="70"/>
      <c r="B43" s="53" t="s">
        <v>1576</v>
      </c>
      <c r="C43" s="110">
        <f>SUM(C38:C42)</f>
        <v>6022.46000000001</v>
      </c>
      <c r="D43" s="111">
        <f>SUM(D38:D42)</f>
        <v>-488100.24000000005</v>
      </c>
      <c r="E43" s="280">
        <f>E30-E16</f>
        <v>-45694.520000000004</v>
      </c>
      <c r="F43" s="280">
        <f>F30-F16</f>
        <v>-12163.330000000016</v>
      </c>
      <c r="G43" s="280">
        <f>G30-G16</f>
        <v>-32481.980000000214</v>
      </c>
      <c r="H43" s="200">
        <f>H30-H16</f>
        <v>6021.6799999999203</v>
      </c>
      <c r="I43" s="129">
        <f>SUM(I38:I42)</f>
        <v>-566395.93000000005</v>
      </c>
      <c r="J43" s="256">
        <f t="shared" ref="J43:O43" si="5">SUM(J38:J42)</f>
        <v>-89862.680000000008</v>
      </c>
      <c r="K43" s="256">
        <f t="shared" si="5"/>
        <v>-134171.37999999998</v>
      </c>
      <c r="L43" s="256">
        <f t="shared" si="5"/>
        <v>-51094.290000000008</v>
      </c>
      <c r="M43" s="111">
        <f t="shared" si="5"/>
        <v>277169.21000000002</v>
      </c>
      <c r="N43" s="129">
        <f t="shared" si="5"/>
        <v>2040.8600000001024</v>
      </c>
      <c r="O43" s="112">
        <f t="shared" si="5"/>
        <v>-564355.07000000007</v>
      </c>
    </row>
    <row r="44" spans="1:15" ht="18" customHeight="1">
      <c r="C44" s="118">
        <f t="shared" ref="C44:O44" si="6">C43/$O$43</f>
        <v>-1.0671402314149512E-2</v>
      </c>
      <c r="D44" s="118">
        <f t="shared" si="6"/>
        <v>0.86488146549299183</v>
      </c>
      <c r="E44" s="118">
        <f t="shared" si="6"/>
        <v>8.0967678734595219E-2</v>
      </c>
      <c r="F44" s="118">
        <f t="shared" si="6"/>
        <v>2.1552619346540139E-2</v>
      </c>
      <c r="G44" s="118">
        <f t="shared" si="6"/>
        <v>5.755592839805658E-2</v>
      </c>
      <c r="H44" s="118">
        <f t="shared" si="6"/>
        <v>-1.0670020205541733E-2</v>
      </c>
      <c r="I44" s="118">
        <f t="shared" si="6"/>
        <v>1.0036162694524919</v>
      </c>
      <c r="J44" s="241">
        <f t="shared" si="6"/>
        <v>0.15923074811749277</v>
      </c>
      <c r="K44" s="241">
        <f>K43/$O$43</f>
        <v>0.23774284512053726</v>
      </c>
      <c r="L44" s="241">
        <f t="shared" si="6"/>
        <v>9.0535715396337271E-2</v>
      </c>
      <c r="M44" s="118">
        <f t="shared" si="6"/>
        <v>-0.49112557808685936</v>
      </c>
      <c r="N44" s="118">
        <f t="shared" si="6"/>
        <v>-3.6162694524922087E-3</v>
      </c>
      <c r="O44" s="118">
        <f t="shared" si="6"/>
        <v>1</v>
      </c>
    </row>
    <row r="46" spans="1:15">
      <c r="G46" s="77"/>
      <c r="H46" s="77"/>
      <c r="I46" s="77"/>
    </row>
    <row r="47" spans="1:15">
      <c r="G47" s="15"/>
      <c r="H47" s="15"/>
      <c r="I47" s="15"/>
    </row>
  </sheetData>
  <mergeCells count="4">
    <mergeCell ref="A4:O4"/>
    <mergeCell ref="A5:O5"/>
    <mergeCell ref="A6:O6"/>
    <mergeCell ref="A20:O20"/>
  </mergeCells>
  <conditionalFormatting sqref="I18 N18 I32 N32 I36 N36">
    <cfRule type="cellIs" dxfId="817" priority="1" operator="lessThan">
      <formula>0</formula>
    </cfRule>
    <cfRule type="cellIs" dxfId="816" priority="2" operator="greaterThan">
      <formula>0</formula>
    </cfRule>
  </conditionalFormatting>
  <printOptions horizontalCentered="1"/>
  <pageMargins left="0.25" right="0.25" top="0.15" bottom="0.25" header="0" footer="0.3"/>
  <pageSetup scale="70" fitToWidth="2" orientation="landscape" r:id="rId1"/>
  <colBreaks count="1" manualBreakCount="1">
    <brk id="15" max="1048575" man="1"/>
  </colBreaks>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00B050"/>
    <pageSetUpPr fitToPage="1"/>
  </sheetPr>
  <dimension ref="A1:AJ173"/>
  <sheetViews>
    <sheetView topLeftCell="F157" workbookViewId="0">
      <selection activeCell="AK1" sqref="AK1"/>
    </sheetView>
  </sheetViews>
  <sheetFormatPr defaultRowHeight="15" outlineLevelCol="1"/>
  <cols>
    <col min="1" max="1" width="9.85546875" style="588" hidden="1" customWidth="1" outlineLevel="1"/>
    <col min="2" max="2" width="31.85546875" style="588" hidden="1" customWidth="1" outlineLevel="1"/>
    <col min="3" max="3" width="11.140625" style="588" hidden="1" customWidth="1" outlineLevel="1"/>
    <col min="4" max="4" width="29.28515625" style="937" hidden="1" customWidth="1" outlineLevel="1"/>
    <col min="5" max="5" width="13" style="588" hidden="1" customWidth="1" outlineLevel="1"/>
    <col min="6" max="6" width="28.5703125" style="47" bestFit="1" customWidth="1" collapsed="1"/>
    <col min="7" max="7" width="21.5703125" style="59" customWidth="1"/>
    <col min="8" max="8" width="18" style="59" hidden="1" customWidth="1" outlineLevel="1"/>
    <col min="9" max="9" width="22" style="192" hidden="1" customWidth="1" outlineLevel="1"/>
    <col min="10" max="10" width="32.140625" style="192" hidden="1" customWidth="1" outlineLevel="1"/>
    <col min="11" max="11" width="8" style="63" hidden="1" customWidth="1" outlineLevel="1"/>
    <col min="12" max="12" width="26.5703125" style="63" hidden="1" customWidth="1" outlineLevel="1"/>
    <col min="13" max="13" width="34" style="62" customWidth="1" collapsed="1"/>
    <col min="14" max="14" width="15.85546875" style="290" customWidth="1"/>
    <col min="15" max="15" width="15" style="290" customWidth="1"/>
    <col min="16" max="16" width="14.140625" style="290" customWidth="1"/>
    <col min="17" max="28" width="19.140625" style="213" hidden="1" customWidth="1"/>
    <col min="29" max="29" width="17.140625" style="213" customWidth="1"/>
    <col min="30" max="30" width="14.5703125" style="55" customWidth="1"/>
    <col min="31" max="31" width="16" style="55" customWidth="1"/>
    <col min="32" max="32" width="13.28515625" style="55" customWidth="1"/>
    <col min="33" max="33" width="14.140625" style="55" customWidth="1"/>
    <col min="34" max="34" width="14.5703125" style="55" customWidth="1"/>
    <col min="35" max="35" width="15.7109375" style="55" customWidth="1"/>
    <col min="36" max="36" width="19.42578125" style="47" bestFit="1" customWidth="1"/>
    <col min="37" max="16384" width="9.140625" style="47"/>
  </cols>
  <sheetData>
    <row r="1" spans="1:36" s="387" customFormat="1" ht="12.75">
      <c r="A1" s="586"/>
      <c r="B1" s="586"/>
      <c r="C1" s="586"/>
      <c r="D1" s="932"/>
      <c r="E1" s="586"/>
      <c r="G1" s="51"/>
      <c r="H1" s="51"/>
      <c r="I1" s="353"/>
      <c r="J1" s="353"/>
      <c r="K1" s="353"/>
      <c r="L1" s="353"/>
      <c r="M1" s="379" t="s">
        <v>2976</v>
      </c>
      <c r="N1" s="743">
        <f>SUM(N5:N155)</f>
        <v>42409610</v>
      </c>
      <c r="O1" s="743">
        <f>SUM(O5:O155)</f>
        <v>8797000</v>
      </c>
      <c r="P1" s="743">
        <f>SUM(P5:P155)</f>
        <v>51206610</v>
      </c>
      <c r="Q1" s="743">
        <f>SUM(Q5:Q155)</f>
        <v>-1415903.6500000004</v>
      </c>
      <c r="R1" s="743">
        <f>SUM(R5:R155)</f>
        <v>1369408.4700000002</v>
      </c>
      <c r="S1" s="743">
        <f>SUM(S5:S155)</f>
        <v>3100286.0999999987</v>
      </c>
      <c r="T1" s="743">
        <f>SUM(T5:T157)</f>
        <v>1062783.6500000001</v>
      </c>
      <c r="U1" s="743">
        <f>SUM(U5:U162)</f>
        <v>708235.57</v>
      </c>
      <c r="V1" s="743">
        <f>SUM(V5:V162)</f>
        <v>3283096.8200000008</v>
      </c>
      <c r="W1" s="743">
        <f>SUM(W5:W164)</f>
        <v>3969363.1100000008</v>
      </c>
      <c r="X1" s="743">
        <f>SUM(X5:X165)</f>
        <v>1945819.0000000005</v>
      </c>
      <c r="Y1" s="743">
        <f>SUM(Y5:Y169)</f>
        <v>2804635.3400000003</v>
      </c>
      <c r="Z1" s="743">
        <f>SUM(Z5:Z171)</f>
        <v>3143250.8200000003</v>
      </c>
      <c r="AA1" s="743">
        <f>SUM(AA5:AA172)</f>
        <v>3857185.4000000004</v>
      </c>
      <c r="AB1" s="743">
        <f>SUM(AB5:AB173)</f>
        <v>4034018.8899999992</v>
      </c>
      <c r="AC1" s="743">
        <f>SUM(AC5:AC173)</f>
        <v>27862179.520000007</v>
      </c>
      <c r="AD1" s="743">
        <f>SUM(AD5:AD173)</f>
        <v>3053790.92</v>
      </c>
      <c r="AE1" s="743">
        <f>SUM(AE5:AE173)</f>
        <v>5054116.0399999991</v>
      </c>
      <c r="AF1" s="743">
        <f>SUM(AF5:AF173)</f>
        <v>8719817.4499999993</v>
      </c>
      <c r="AG1" s="743">
        <f>SUM(AG5:AG173)</f>
        <v>11034455.110000003</v>
      </c>
      <c r="AH1" s="743">
        <f>SUM(AH5:AH173)</f>
        <v>27862179.520000007</v>
      </c>
      <c r="AI1" s="743">
        <f>SUM(AI5:AI173)</f>
        <v>23594430.48</v>
      </c>
      <c r="AJ1" s="743">
        <f>SUM(AJ5:AJ173)</f>
        <v>64418177</v>
      </c>
    </row>
    <row r="2" spans="1:36" s="387" customFormat="1" ht="13.5" thickBot="1">
      <c r="A2" s="586"/>
      <c r="B2" s="586"/>
      <c r="C2" s="586"/>
      <c r="D2" s="932"/>
      <c r="E2" s="586"/>
      <c r="G2" s="51"/>
      <c r="H2" s="51"/>
      <c r="I2" s="353"/>
      <c r="J2" s="353"/>
      <c r="K2" s="353"/>
      <c r="L2" s="353"/>
      <c r="M2" s="380" t="s">
        <v>6511</v>
      </c>
      <c r="N2" s="591">
        <v>42409610</v>
      </c>
      <c r="O2" s="931"/>
      <c r="P2" s="591"/>
      <c r="Q2" s="591">
        <v>-1411573.65</v>
      </c>
      <c r="R2" s="591">
        <v>1365078.4700000002</v>
      </c>
      <c r="S2" s="591">
        <v>3100286.1</v>
      </c>
      <c r="T2" s="591">
        <v>1062783.6499999999</v>
      </c>
      <c r="U2" s="591">
        <v>708235.57</v>
      </c>
      <c r="V2" s="591">
        <v>3283096.8200000012</v>
      </c>
      <c r="W2" s="591">
        <v>4007894.21</v>
      </c>
      <c r="X2" s="591">
        <v>1907287.9</v>
      </c>
      <c r="Y2" s="591">
        <v>2804635.34</v>
      </c>
      <c r="Z2" s="591">
        <v>3143250.82</v>
      </c>
      <c r="AA2" s="591">
        <v>3857235.4</v>
      </c>
      <c r="AB2" s="591">
        <v>4033968.89</v>
      </c>
      <c r="AC2" s="591">
        <f>SUM(Q2:AB2)</f>
        <v>27862179.520000003</v>
      </c>
      <c r="AD2" s="591"/>
      <c r="AE2" s="591"/>
      <c r="AF2" s="591"/>
      <c r="AG2" s="591"/>
      <c r="AH2" s="591"/>
      <c r="AI2" s="591"/>
      <c r="AJ2" s="743">
        <v>64418577</v>
      </c>
    </row>
    <row r="3" spans="1:36" s="387" customFormat="1" ht="15.75" thickBot="1">
      <c r="A3" s="738" t="s">
        <v>2922</v>
      </c>
      <c r="B3" s="739"/>
      <c r="C3" s="587"/>
      <c r="D3" s="933"/>
      <c r="E3" s="587"/>
      <c r="F3" s="389" t="s">
        <v>2973</v>
      </c>
      <c r="G3" s="51"/>
      <c r="H3" s="51"/>
      <c r="I3" s="353"/>
      <c r="J3" s="353"/>
      <c r="K3" s="353"/>
      <c r="L3" s="353"/>
      <c r="M3" s="385" t="s">
        <v>2977</v>
      </c>
      <c r="N3" s="742">
        <f t="shared" ref="N3:AC3" si="0">N1-N2</f>
        <v>0</v>
      </c>
      <c r="O3" s="742">
        <f t="shared" si="0"/>
        <v>8797000</v>
      </c>
      <c r="P3" s="742">
        <f t="shared" si="0"/>
        <v>51206610</v>
      </c>
      <c r="Q3" s="742">
        <f t="shared" si="0"/>
        <v>-4330.0000000004657</v>
      </c>
      <c r="R3" s="742">
        <f t="shared" si="0"/>
        <v>4330</v>
      </c>
      <c r="S3" s="742">
        <f t="shared" si="0"/>
        <v>0</v>
      </c>
      <c r="T3" s="742">
        <f t="shared" si="0"/>
        <v>0</v>
      </c>
      <c r="U3" s="742">
        <f t="shared" si="0"/>
        <v>0</v>
      </c>
      <c r="V3" s="742">
        <f t="shared" si="0"/>
        <v>0</v>
      </c>
      <c r="W3" s="742">
        <f t="shared" si="0"/>
        <v>-38531.099999999162</v>
      </c>
      <c r="X3" s="742">
        <f t="shared" si="0"/>
        <v>38531.100000000559</v>
      </c>
      <c r="Y3" s="742">
        <f t="shared" si="0"/>
        <v>0</v>
      </c>
      <c r="Z3" s="742">
        <f t="shared" si="0"/>
        <v>0</v>
      </c>
      <c r="AA3" s="742">
        <f t="shared" si="0"/>
        <v>-49.999999999534339</v>
      </c>
      <c r="AB3" s="742">
        <f t="shared" si="0"/>
        <v>49.999999999068677</v>
      </c>
      <c r="AC3" s="742">
        <f t="shared" si="0"/>
        <v>0</v>
      </c>
      <c r="AD3" s="565">
        <f>SUM(AD5:AD106)</f>
        <v>1432968.3800000001</v>
      </c>
      <c r="AE3" s="565">
        <f>SUM(AE5:AE106)</f>
        <v>3488943.3999999994</v>
      </c>
      <c r="AF3" s="565">
        <f>SUM(AF5:AF106)</f>
        <v>6100040.8199999994</v>
      </c>
      <c r="AG3" s="565">
        <f>SUM(AG5:AG106)</f>
        <v>7197979.1100000003</v>
      </c>
      <c r="AH3" s="565">
        <f>SUM(AH5:AH106)</f>
        <v>18219931.710000008</v>
      </c>
      <c r="AI3" s="565">
        <f>SUM(AI5:AI106)</f>
        <v>-5222809.7100000009</v>
      </c>
      <c r="AJ3" s="742">
        <f t="shared" ref="AJ3" si="1">AJ1-AJ2</f>
        <v>-400</v>
      </c>
    </row>
    <row r="4" spans="1:36" ht="51.75" customHeight="1" thickBot="1">
      <c r="A4" s="364" t="s">
        <v>34</v>
      </c>
      <c r="B4" s="364" t="s">
        <v>2919</v>
      </c>
      <c r="C4" s="364" t="s">
        <v>35</v>
      </c>
      <c r="D4" s="934" t="s">
        <v>2920</v>
      </c>
      <c r="E4" s="364" t="s">
        <v>36</v>
      </c>
      <c r="F4" s="365" t="s">
        <v>2</v>
      </c>
      <c r="G4" s="740" t="s">
        <v>1</v>
      </c>
      <c r="H4" s="116" t="s">
        <v>6095</v>
      </c>
      <c r="I4" s="191" t="s">
        <v>19</v>
      </c>
      <c r="J4" s="190" t="s">
        <v>0</v>
      </c>
      <c r="K4" s="302" t="s">
        <v>2127</v>
      </c>
      <c r="L4" s="302" t="s">
        <v>2782</v>
      </c>
      <c r="M4" s="300" t="s">
        <v>2114</v>
      </c>
      <c r="N4" s="299" t="s">
        <v>6882</v>
      </c>
      <c r="O4" s="303" t="s">
        <v>1695</v>
      </c>
      <c r="P4" s="299" t="s">
        <v>6881</v>
      </c>
      <c r="Q4" s="579" t="s">
        <v>5960</v>
      </c>
      <c r="R4" s="579" t="s">
        <v>5961</v>
      </c>
      <c r="S4" s="579" t="s">
        <v>5962</v>
      </c>
      <c r="T4" s="579" t="s">
        <v>5963</v>
      </c>
      <c r="U4" s="579" t="s">
        <v>5964</v>
      </c>
      <c r="V4" s="579" t="s">
        <v>5965</v>
      </c>
      <c r="W4" s="579" t="s">
        <v>5966</v>
      </c>
      <c r="X4" s="579" t="s">
        <v>5967</v>
      </c>
      <c r="Y4" s="579" t="s">
        <v>5968</v>
      </c>
      <c r="Z4" s="579" t="s">
        <v>5969</v>
      </c>
      <c r="AA4" s="579" t="s">
        <v>5970</v>
      </c>
      <c r="AB4" s="579" t="s">
        <v>5971</v>
      </c>
      <c r="AC4" s="299" t="s">
        <v>5978</v>
      </c>
      <c r="AD4" s="579" t="s">
        <v>5972</v>
      </c>
      <c r="AE4" s="579" t="s">
        <v>5973</v>
      </c>
      <c r="AF4" s="579" t="s">
        <v>5974</v>
      </c>
      <c r="AG4" s="579" t="s">
        <v>5975</v>
      </c>
      <c r="AH4" s="299" t="s">
        <v>5976</v>
      </c>
      <c r="AI4" s="299" t="s">
        <v>5977</v>
      </c>
      <c r="AJ4" s="1096" t="s">
        <v>7125</v>
      </c>
    </row>
    <row r="5" spans="1:36">
      <c r="A5" s="588">
        <v>25400</v>
      </c>
      <c r="B5" s="363" t="s">
        <v>2923</v>
      </c>
      <c r="C5" s="292">
        <v>931235</v>
      </c>
      <c r="D5" s="935" t="s">
        <v>46</v>
      </c>
      <c r="E5" s="292">
        <v>700020</v>
      </c>
      <c r="F5" s="63" t="s">
        <v>3</v>
      </c>
      <c r="G5" s="292" t="s">
        <v>1133</v>
      </c>
      <c r="H5" s="61" t="str">
        <f t="shared" ref="H5:H34" si="2">LEFT(G5,12)</f>
        <v>25400 931235</v>
      </c>
      <c r="I5" s="63" t="str">
        <f>VLOOKUP($H5,'KEY2'!$A:$C,2,FALSE)</f>
        <v>Business Services</v>
      </c>
      <c r="J5" s="63" t="str">
        <f>VLOOKUP($H5,'KEY2'!$A:$C,3,FALSE)</f>
        <v>Business Operations</v>
      </c>
      <c r="K5" s="63" t="s">
        <v>2975</v>
      </c>
      <c r="L5" s="63" t="str">
        <f>I5&amp;K5</f>
        <v>Business ServicesTaxes</v>
      </c>
      <c r="M5" s="62" t="str">
        <f>VLOOKUP(E5,'KEY2'!E:H,4,FALSE)</f>
        <v>Property Tax</v>
      </c>
      <c r="N5" s="288">
        <v>6175000</v>
      </c>
      <c r="O5" s="288"/>
      <c r="P5" s="288">
        <f t="shared" ref="P5:P52" si="3">N5+O5</f>
        <v>6175000</v>
      </c>
      <c r="Q5" s="287"/>
      <c r="R5" s="287"/>
      <c r="S5" s="287"/>
      <c r="T5" s="287">
        <v>976</v>
      </c>
      <c r="U5" s="287">
        <v>0</v>
      </c>
      <c r="V5" s="287">
        <v>2055200.28</v>
      </c>
      <c r="W5" s="287">
        <v>1658266.03</v>
      </c>
      <c r="X5" s="287">
        <v>972.42</v>
      </c>
      <c r="Y5" s="287">
        <v>0</v>
      </c>
      <c r="Z5" s="287">
        <v>684296.76</v>
      </c>
      <c r="AA5" s="287">
        <v>2212757.5</v>
      </c>
      <c r="AB5" s="287">
        <v>0</v>
      </c>
      <c r="AC5" s="287">
        <f>SUM(Q5:AB5)</f>
        <v>6612468.9900000002</v>
      </c>
      <c r="AD5" s="585">
        <f t="shared" ref="AD5:AD34" si="4">SUM(Q5:S5)</f>
        <v>0</v>
      </c>
      <c r="AE5" s="585">
        <f t="shared" ref="AE5:AE34" si="5">SUM(T5:V5)</f>
        <v>2056176.28</v>
      </c>
      <c r="AF5" s="585">
        <f t="shared" ref="AF5:AF34" si="6">SUM(W5:Y5)</f>
        <v>1659238.45</v>
      </c>
      <c r="AG5" s="585">
        <f t="shared" ref="AG5:AG34" si="7">SUM(Z5:AB5)</f>
        <v>2897054.26</v>
      </c>
      <c r="AH5" s="585">
        <f t="shared" ref="AH5:AH34" si="8">SUM(AD5:AG5)</f>
        <v>6612468.9900000002</v>
      </c>
      <c r="AI5" s="585">
        <f t="shared" ref="AI5:AI34" si="9">P5-AH5</f>
        <v>-437468.99000000022</v>
      </c>
      <c r="AJ5" s="1095">
        <v>6429243</v>
      </c>
    </row>
    <row r="6" spans="1:36" ht="15" customHeight="1">
      <c r="A6" s="588">
        <v>25400</v>
      </c>
      <c r="B6" s="363" t="s">
        <v>2923</v>
      </c>
      <c r="C6" s="292">
        <v>931235</v>
      </c>
      <c r="D6" s="935" t="s">
        <v>46</v>
      </c>
      <c r="E6" s="292">
        <v>701020</v>
      </c>
      <c r="F6" s="63" t="s">
        <v>4</v>
      </c>
      <c r="G6" s="292" t="s">
        <v>1134</v>
      </c>
      <c r="H6" s="61" t="str">
        <f t="shared" si="2"/>
        <v>25400 931235</v>
      </c>
      <c r="I6" s="63" t="str">
        <f>VLOOKUP($H6,'KEY2'!$A:$C,2,FALSE)</f>
        <v>Business Services</v>
      </c>
      <c r="J6" s="63" t="str">
        <f>VLOOKUP($H6,'KEY2'!$A:$C,3,FALSE)</f>
        <v>Business Operations</v>
      </c>
      <c r="K6" s="63" t="s">
        <v>2975</v>
      </c>
      <c r="L6" s="63" t="str">
        <f t="shared" ref="L6:L52" si="10">I6&amp;K6</f>
        <v>Business ServicesTaxes</v>
      </c>
      <c r="M6" s="62" t="str">
        <f>VLOOKUP(E6,'KEY2'!E:H,4,FALSE)</f>
        <v>Property Tax</v>
      </c>
      <c r="N6" s="288">
        <v>305000</v>
      </c>
      <c r="O6" s="288"/>
      <c r="P6" s="288">
        <f t="shared" si="3"/>
        <v>305000</v>
      </c>
      <c r="Q6" s="287"/>
      <c r="R6" s="287"/>
      <c r="S6" s="287"/>
      <c r="T6" s="287">
        <v>320508.51</v>
      </c>
      <c r="U6" s="287">
        <v>0</v>
      </c>
      <c r="V6" s="287">
        <v>7455.46</v>
      </c>
      <c r="W6" s="287">
        <v>0</v>
      </c>
      <c r="X6" s="287">
        <v>0</v>
      </c>
      <c r="Y6" s="287">
        <v>0</v>
      </c>
      <c r="Z6" s="287">
        <v>0</v>
      </c>
      <c r="AA6" s="287">
        <v>0</v>
      </c>
      <c r="AB6" s="287">
        <v>0</v>
      </c>
      <c r="AC6" s="287">
        <f t="shared" ref="AC6:AC52" si="11">SUM(Q6:AB6)</f>
        <v>327963.97000000003</v>
      </c>
      <c r="AD6" s="585">
        <f t="shared" si="4"/>
        <v>0</v>
      </c>
      <c r="AE6" s="585">
        <f t="shared" si="5"/>
        <v>327963.97000000003</v>
      </c>
      <c r="AF6" s="585">
        <f t="shared" si="6"/>
        <v>0</v>
      </c>
      <c r="AG6" s="585">
        <f t="shared" si="7"/>
        <v>0</v>
      </c>
      <c r="AH6" s="585">
        <f t="shared" si="8"/>
        <v>327963.97000000003</v>
      </c>
      <c r="AI6" s="585">
        <f t="shared" si="9"/>
        <v>-22963.97000000003</v>
      </c>
      <c r="AJ6" s="1095">
        <v>317573</v>
      </c>
    </row>
    <row r="7" spans="1:36" ht="12.75" customHeight="1">
      <c r="A7" s="588">
        <v>25400</v>
      </c>
      <c r="B7" s="363" t="s">
        <v>2923</v>
      </c>
      <c r="C7" s="292">
        <v>931235</v>
      </c>
      <c r="D7" s="935" t="s">
        <v>46</v>
      </c>
      <c r="E7" s="292">
        <v>703000</v>
      </c>
      <c r="F7" s="63" t="s">
        <v>5</v>
      </c>
      <c r="G7" s="292" t="s">
        <v>1135</v>
      </c>
      <c r="H7" s="61" t="str">
        <f t="shared" si="2"/>
        <v>25400 931235</v>
      </c>
      <c r="I7" s="63" t="str">
        <f>VLOOKUP($H7,'KEY2'!$A:$C,2,FALSE)</f>
        <v>Business Services</v>
      </c>
      <c r="J7" s="63" t="str">
        <f>VLOOKUP($H7,'KEY2'!$A:$C,3,FALSE)</f>
        <v>Business Operations</v>
      </c>
      <c r="K7" s="63" t="s">
        <v>2975</v>
      </c>
      <c r="L7" s="63" t="str">
        <f t="shared" si="10"/>
        <v>Business ServicesTaxes</v>
      </c>
      <c r="M7" s="62" t="str">
        <f>VLOOKUP(E7,'KEY2'!E:H,4,FALSE)</f>
        <v>Property Tax</v>
      </c>
      <c r="N7" s="288">
        <v>10000</v>
      </c>
      <c r="O7" s="288"/>
      <c r="P7" s="288">
        <f t="shared" si="3"/>
        <v>10000</v>
      </c>
      <c r="Q7" s="287"/>
      <c r="R7" s="287"/>
      <c r="S7" s="287"/>
      <c r="T7" s="287">
        <v>0</v>
      </c>
      <c r="U7" s="287">
        <v>0</v>
      </c>
      <c r="V7" s="287">
        <v>0</v>
      </c>
      <c r="W7" s="287">
        <v>0</v>
      </c>
      <c r="X7" s="287">
        <v>0</v>
      </c>
      <c r="Y7" s="287">
        <v>0</v>
      </c>
      <c r="Z7" s="287">
        <v>0</v>
      </c>
      <c r="AA7" s="287">
        <v>0</v>
      </c>
      <c r="AB7" s="287">
        <v>0</v>
      </c>
      <c r="AC7" s="287">
        <f t="shared" si="11"/>
        <v>0</v>
      </c>
      <c r="AD7" s="585">
        <f t="shared" si="4"/>
        <v>0</v>
      </c>
      <c r="AE7" s="585">
        <f t="shared" si="5"/>
        <v>0</v>
      </c>
      <c r="AF7" s="585">
        <f t="shared" si="6"/>
        <v>0</v>
      </c>
      <c r="AG7" s="585">
        <f t="shared" si="7"/>
        <v>0</v>
      </c>
      <c r="AH7" s="585">
        <f t="shared" si="8"/>
        <v>0</v>
      </c>
      <c r="AI7" s="585">
        <f t="shared" si="9"/>
        <v>10000</v>
      </c>
      <c r="AJ7" s="1095">
        <v>9812</v>
      </c>
    </row>
    <row r="8" spans="1:36">
      <c r="A8" s="588">
        <v>25400</v>
      </c>
      <c r="B8" s="363" t="s">
        <v>2923</v>
      </c>
      <c r="C8" s="292">
        <v>931235</v>
      </c>
      <c r="D8" s="935" t="s">
        <v>46</v>
      </c>
      <c r="E8" s="292">
        <v>704000</v>
      </c>
      <c r="F8" s="63" t="s">
        <v>6</v>
      </c>
      <c r="G8" s="292" t="s">
        <v>1136</v>
      </c>
      <c r="H8" s="61" t="str">
        <f t="shared" si="2"/>
        <v>25400 931235</v>
      </c>
      <c r="I8" s="63" t="str">
        <f>VLOOKUP($H8,'KEY2'!$A:$C,2,FALSE)</f>
        <v>Business Services</v>
      </c>
      <c r="J8" s="63" t="str">
        <f>VLOOKUP($H8,'KEY2'!$A:$C,3,FALSE)</f>
        <v>Business Operations</v>
      </c>
      <c r="K8" s="63" t="s">
        <v>2975</v>
      </c>
      <c r="L8" s="63" t="str">
        <f t="shared" si="10"/>
        <v>Business ServicesTaxes</v>
      </c>
      <c r="M8" s="62" t="str">
        <f>VLOOKUP(E8,'KEY2'!E:H,4,FALSE)</f>
        <v>Property Tax</v>
      </c>
      <c r="N8" s="288">
        <v>50000</v>
      </c>
      <c r="O8" s="288"/>
      <c r="P8" s="288">
        <f t="shared" si="3"/>
        <v>50000</v>
      </c>
      <c r="Q8" s="287"/>
      <c r="R8" s="287"/>
      <c r="S8" s="287"/>
      <c r="T8" s="287">
        <v>0</v>
      </c>
      <c r="U8" s="287">
        <v>0</v>
      </c>
      <c r="V8" s="287">
        <v>0</v>
      </c>
      <c r="W8" s="287">
        <v>91499.08</v>
      </c>
      <c r="X8" s="287">
        <v>0</v>
      </c>
      <c r="Y8" s="287">
        <v>34047.769999999997</v>
      </c>
      <c r="Z8" s="287">
        <v>0</v>
      </c>
      <c r="AA8" s="287">
        <v>68718.720000000001</v>
      </c>
      <c r="AB8" s="287">
        <v>50974.16</v>
      </c>
      <c r="AC8" s="287">
        <f t="shared" si="11"/>
        <v>245239.73</v>
      </c>
      <c r="AD8" s="585">
        <f t="shared" si="4"/>
        <v>0</v>
      </c>
      <c r="AE8" s="585">
        <f t="shared" si="5"/>
        <v>0</v>
      </c>
      <c r="AF8" s="585">
        <f t="shared" si="6"/>
        <v>125546.85</v>
      </c>
      <c r="AG8" s="585">
        <f t="shared" si="7"/>
        <v>119692.88</v>
      </c>
      <c r="AH8" s="585">
        <f t="shared" si="8"/>
        <v>245239.73</v>
      </c>
      <c r="AI8" s="585">
        <f t="shared" si="9"/>
        <v>-195239.73</v>
      </c>
      <c r="AJ8" s="1095">
        <v>53000</v>
      </c>
    </row>
    <row r="9" spans="1:36">
      <c r="A9" s="588">
        <v>25400</v>
      </c>
      <c r="B9" s="363" t="s">
        <v>2923</v>
      </c>
      <c r="C9" s="292">
        <v>931235</v>
      </c>
      <c r="D9" s="935" t="s">
        <v>46</v>
      </c>
      <c r="E9" s="292">
        <v>705000</v>
      </c>
      <c r="F9" s="63" t="s">
        <v>7</v>
      </c>
      <c r="G9" s="292" t="s">
        <v>1137</v>
      </c>
      <c r="H9" s="61" t="str">
        <f t="shared" si="2"/>
        <v>25400 931235</v>
      </c>
      <c r="I9" s="63" t="str">
        <f>VLOOKUP($H9,'KEY2'!$A:$C,2,FALSE)</f>
        <v>Business Services</v>
      </c>
      <c r="J9" s="63" t="str">
        <f>VLOOKUP($H9,'KEY2'!$A:$C,3,FALSE)</f>
        <v>Business Operations</v>
      </c>
      <c r="K9" s="63" t="s">
        <v>2975</v>
      </c>
      <c r="L9" s="63" t="str">
        <f t="shared" si="10"/>
        <v>Business ServicesTaxes</v>
      </c>
      <c r="M9" s="62" t="str">
        <f>VLOOKUP(E9,'KEY2'!E:H,4,FALSE)</f>
        <v>Property Tax</v>
      </c>
      <c r="N9" s="288">
        <v>35000</v>
      </c>
      <c r="O9" s="288"/>
      <c r="P9" s="288">
        <f t="shared" si="3"/>
        <v>35000</v>
      </c>
      <c r="Q9" s="287"/>
      <c r="R9" s="287"/>
      <c r="S9" s="287"/>
      <c r="T9" s="287">
        <v>0</v>
      </c>
      <c r="U9" s="287">
        <v>0</v>
      </c>
      <c r="V9" s="287">
        <v>0</v>
      </c>
      <c r="W9" s="287">
        <v>95000.3</v>
      </c>
      <c r="X9" s="287">
        <v>0</v>
      </c>
      <c r="Y9" s="287">
        <v>5351.64</v>
      </c>
      <c r="Z9" s="287">
        <v>0</v>
      </c>
      <c r="AA9" s="287">
        <v>0</v>
      </c>
      <c r="AB9" s="287">
        <v>0</v>
      </c>
      <c r="AC9" s="287">
        <f t="shared" si="11"/>
        <v>100351.94</v>
      </c>
      <c r="AD9" s="585">
        <f t="shared" si="4"/>
        <v>0</v>
      </c>
      <c r="AE9" s="585">
        <f t="shared" si="5"/>
        <v>0</v>
      </c>
      <c r="AF9" s="585">
        <f t="shared" si="6"/>
        <v>100351.94</v>
      </c>
      <c r="AG9" s="585">
        <f t="shared" si="7"/>
        <v>0</v>
      </c>
      <c r="AH9" s="585">
        <f t="shared" si="8"/>
        <v>100351.94</v>
      </c>
      <c r="AI9" s="585">
        <f t="shared" si="9"/>
        <v>-65351.94</v>
      </c>
      <c r="AJ9" s="1095">
        <v>37800</v>
      </c>
    </row>
    <row r="10" spans="1:36">
      <c r="A10" s="588">
        <v>25400</v>
      </c>
      <c r="B10" s="363" t="s">
        <v>2923</v>
      </c>
      <c r="C10" s="292">
        <v>931235</v>
      </c>
      <c r="D10" s="935" t="s">
        <v>46</v>
      </c>
      <c r="E10" s="292">
        <v>715070</v>
      </c>
      <c r="F10" s="63" t="s">
        <v>1329</v>
      </c>
      <c r="G10" s="292" t="s">
        <v>1486</v>
      </c>
      <c r="H10" s="61" t="str">
        <f t="shared" si="2"/>
        <v>25400 931235</v>
      </c>
      <c r="I10" s="63" t="str">
        <f>VLOOKUP($H10,'KEY2'!$A:$C,2,FALSE)</f>
        <v>Business Services</v>
      </c>
      <c r="J10" s="63" t="str">
        <f>VLOOKUP($H10,'KEY2'!$A:$C,3,FALSE)</f>
        <v>Business Operations</v>
      </c>
      <c r="K10" s="63" t="s">
        <v>2975</v>
      </c>
      <c r="L10" s="63" t="str">
        <f t="shared" si="10"/>
        <v>Business ServicesTaxes</v>
      </c>
      <c r="M10" s="62" t="str">
        <f>VLOOKUP(E10,'KEY2'!E:H,4,FALSE)</f>
        <v>Property Tax</v>
      </c>
      <c r="N10" s="288">
        <v>625000</v>
      </c>
      <c r="O10" s="288"/>
      <c r="P10" s="288">
        <f t="shared" si="3"/>
        <v>625000</v>
      </c>
      <c r="Q10" s="287"/>
      <c r="R10" s="287"/>
      <c r="S10" s="287"/>
      <c r="T10" s="287">
        <v>0</v>
      </c>
      <c r="U10" s="287">
        <v>52178.19</v>
      </c>
      <c r="V10" s="287">
        <v>26534.89</v>
      </c>
      <c r="W10" s="287">
        <v>547869.82999999996</v>
      </c>
      <c r="X10" s="287">
        <v>0</v>
      </c>
      <c r="Y10" s="287">
        <v>0</v>
      </c>
      <c r="Z10" s="287">
        <v>0</v>
      </c>
      <c r="AA10" s="287">
        <v>0</v>
      </c>
      <c r="AB10" s="287">
        <v>758261.99</v>
      </c>
      <c r="AC10" s="287">
        <f t="shared" si="11"/>
        <v>1384844.9</v>
      </c>
      <c r="AD10" s="585">
        <f t="shared" si="4"/>
        <v>0</v>
      </c>
      <c r="AE10" s="585">
        <f t="shared" si="5"/>
        <v>78713.08</v>
      </c>
      <c r="AF10" s="585">
        <f t="shared" si="6"/>
        <v>547869.82999999996</v>
      </c>
      <c r="AG10" s="585">
        <f t="shared" si="7"/>
        <v>758261.99</v>
      </c>
      <c r="AH10" s="585">
        <f t="shared" si="8"/>
        <v>1384844.9</v>
      </c>
      <c r="AI10" s="585">
        <f t="shared" si="9"/>
        <v>-759844.89999999991</v>
      </c>
      <c r="AJ10" s="1095">
        <v>781250</v>
      </c>
    </row>
    <row r="11" spans="1:36">
      <c r="A11" s="588">
        <v>25400</v>
      </c>
      <c r="B11" s="363" t="s">
        <v>2923</v>
      </c>
      <c r="C11" s="292">
        <v>931104</v>
      </c>
      <c r="D11" s="935" t="s">
        <v>2941</v>
      </c>
      <c r="E11" s="292">
        <v>740020</v>
      </c>
      <c r="F11" s="63" t="s">
        <v>8</v>
      </c>
      <c r="G11" s="292" t="s">
        <v>1138</v>
      </c>
      <c r="H11" s="61" t="str">
        <f t="shared" si="2"/>
        <v>25400 931104</v>
      </c>
      <c r="I11" s="63" t="str">
        <f>VLOOKUP($H11,'KEY2'!$A:$C,2,FALSE)</f>
        <v>Business Services</v>
      </c>
      <c r="J11" s="63" t="str">
        <f>VLOOKUP($H11,'KEY2'!$A:$C,3,FALSE)</f>
        <v>Business Operations</v>
      </c>
      <c r="K11" s="63" t="str">
        <f>VLOOKUP(E11,'KEY2'!E:F,2,FALSE)</f>
        <v>Other</v>
      </c>
      <c r="L11" s="63" t="str">
        <f t="shared" si="10"/>
        <v>Business ServicesOther</v>
      </c>
      <c r="M11" s="62" t="str">
        <f>VLOOKUP(E11,'KEY2'!E:H,4,FALSE)</f>
        <v>Other Financing Sources</v>
      </c>
      <c r="N11" s="288">
        <v>0</v>
      </c>
      <c r="O11" s="288"/>
      <c r="P11" s="288">
        <f t="shared" si="3"/>
        <v>0</v>
      </c>
      <c r="Q11" s="287">
        <v>0</v>
      </c>
      <c r="R11" s="287">
        <v>169221.31</v>
      </c>
      <c r="S11" s="287">
        <v>90211.62</v>
      </c>
      <c r="T11" s="287">
        <v>12441.97</v>
      </c>
      <c r="U11" s="287">
        <v>-12441.97</v>
      </c>
      <c r="V11" s="287">
        <v>94220.36</v>
      </c>
      <c r="W11" s="287">
        <v>0</v>
      </c>
      <c r="X11" s="287">
        <v>-259432.93</v>
      </c>
      <c r="Y11" s="287">
        <v>90293.72</v>
      </c>
      <c r="Z11" s="287">
        <v>0</v>
      </c>
      <c r="AA11" s="287">
        <v>0</v>
      </c>
      <c r="AB11" s="287">
        <v>117106.77</v>
      </c>
      <c r="AC11" s="287">
        <f t="shared" si="11"/>
        <v>301620.84999999998</v>
      </c>
      <c r="AD11" s="585">
        <f t="shared" si="4"/>
        <v>259432.93</v>
      </c>
      <c r="AE11" s="585">
        <f t="shared" si="5"/>
        <v>94220.36</v>
      </c>
      <c r="AF11" s="585">
        <f t="shared" si="6"/>
        <v>-169139.21</v>
      </c>
      <c r="AG11" s="585">
        <f t="shared" si="7"/>
        <v>117106.77</v>
      </c>
      <c r="AH11" s="585">
        <f t="shared" si="8"/>
        <v>301620.84999999998</v>
      </c>
      <c r="AI11" s="585">
        <f t="shared" si="9"/>
        <v>-301620.84999999998</v>
      </c>
      <c r="AJ11" s="1095">
        <v>0</v>
      </c>
    </row>
    <row r="12" spans="1:36">
      <c r="A12" s="588">
        <v>25400</v>
      </c>
      <c r="B12" s="363" t="s">
        <v>2923</v>
      </c>
      <c r="C12" s="292">
        <v>931235</v>
      </c>
      <c r="D12" s="935" t="s">
        <v>46</v>
      </c>
      <c r="E12" s="292">
        <v>740020</v>
      </c>
      <c r="F12" s="63" t="s">
        <v>8</v>
      </c>
      <c r="G12" s="292" t="s">
        <v>1139</v>
      </c>
      <c r="H12" s="61" t="str">
        <f t="shared" si="2"/>
        <v>25400 931235</v>
      </c>
      <c r="I12" s="63" t="str">
        <f>VLOOKUP($H12,'KEY2'!$A:$C,2,FALSE)</f>
        <v>Business Services</v>
      </c>
      <c r="J12" s="63" t="str">
        <f>VLOOKUP($H12,'KEY2'!$A:$C,3,FALSE)</f>
        <v>Business Operations</v>
      </c>
      <c r="K12" s="63" t="str">
        <f>VLOOKUP(E12,'KEY2'!E:F,2,FALSE)</f>
        <v>Other</v>
      </c>
      <c r="L12" s="63" t="str">
        <f t="shared" si="10"/>
        <v>Business ServicesOther</v>
      </c>
      <c r="M12" s="62" t="str">
        <f>VLOOKUP(E12,'KEY2'!E:H,4,FALSE)</f>
        <v>Other Financing Sources</v>
      </c>
      <c r="N12" s="288">
        <v>0</v>
      </c>
      <c r="O12" s="288"/>
      <c r="P12" s="288">
        <f t="shared" si="3"/>
        <v>0</v>
      </c>
      <c r="Q12" s="287">
        <v>0</v>
      </c>
      <c r="R12" s="287">
        <v>0</v>
      </c>
      <c r="S12" s="287">
        <v>0</v>
      </c>
      <c r="T12" s="287">
        <v>0</v>
      </c>
      <c r="U12" s="287">
        <v>12441.97</v>
      </c>
      <c r="V12" s="287">
        <v>0</v>
      </c>
      <c r="W12" s="287">
        <v>0</v>
      </c>
      <c r="X12" s="287">
        <v>269421.07</v>
      </c>
      <c r="Y12" s="287">
        <v>0</v>
      </c>
      <c r="Z12" s="287">
        <v>0</v>
      </c>
      <c r="AA12" s="287">
        <v>12248.39</v>
      </c>
      <c r="AB12" s="287">
        <v>0</v>
      </c>
      <c r="AC12" s="287">
        <f t="shared" si="11"/>
        <v>294111.43</v>
      </c>
      <c r="AD12" s="585">
        <f t="shared" si="4"/>
        <v>0</v>
      </c>
      <c r="AE12" s="585">
        <f t="shared" si="5"/>
        <v>12441.97</v>
      </c>
      <c r="AF12" s="585">
        <f t="shared" si="6"/>
        <v>269421.07</v>
      </c>
      <c r="AG12" s="585">
        <f t="shared" si="7"/>
        <v>12248.39</v>
      </c>
      <c r="AH12" s="585">
        <f t="shared" si="8"/>
        <v>294111.43</v>
      </c>
      <c r="AI12" s="585">
        <f t="shared" si="9"/>
        <v>-294111.43</v>
      </c>
      <c r="AJ12" s="1095">
        <v>100000</v>
      </c>
    </row>
    <row r="13" spans="1:36">
      <c r="A13" s="588">
        <v>25430</v>
      </c>
      <c r="B13" s="363" t="s">
        <v>2951</v>
      </c>
      <c r="C13" s="292">
        <v>931170</v>
      </c>
      <c r="D13" s="935" t="s">
        <v>1515</v>
      </c>
      <c r="E13" s="292">
        <v>740020</v>
      </c>
      <c r="F13" s="63" t="s">
        <v>8</v>
      </c>
      <c r="G13" s="292" t="s">
        <v>1150</v>
      </c>
      <c r="H13" s="61" t="str">
        <f t="shared" si="2"/>
        <v>25430 931170</v>
      </c>
      <c r="I13" s="63" t="str">
        <f>VLOOKUP($H13,'KEY2'!$A:$C,2,FALSE)</f>
        <v>Natural Resources</v>
      </c>
      <c r="J13" s="63" t="str">
        <f>VLOOKUP($H13,'KEY2'!$A:$C,3,FALSE)</f>
        <v>Habitat &amp; Open Space Management</v>
      </c>
      <c r="K13" s="63" t="str">
        <f>VLOOKUP(E13,'KEY2'!E:F,2,FALSE)</f>
        <v>Other</v>
      </c>
      <c r="L13" s="63" t="str">
        <f t="shared" si="10"/>
        <v>Natural ResourcesOther</v>
      </c>
      <c r="M13" s="62" t="str">
        <f>VLOOKUP(E13,'KEY2'!E:H,4,FALSE)</f>
        <v>Other Financing Sources</v>
      </c>
      <c r="N13" s="288">
        <v>0</v>
      </c>
      <c r="O13" s="288"/>
      <c r="P13" s="288">
        <f t="shared" si="3"/>
        <v>0</v>
      </c>
      <c r="Q13" s="287">
        <v>0</v>
      </c>
      <c r="R13" s="287">
        <v>-1207.44</v>
      </c>
      <c r="S13" s="287">
        <v>2020.36</v>
      </c>
      <c r="T13" s="287">
        <v>26.59</v>
      </c>
      <c r="U13" s="287">
        <v>0</v>
      </c>
      <c r="V13" s="287">
        <v>201.37</v>
      </c>
      <c r="W13" s="287">
        <v>0</v>
      </c>
      <c r="X13" s="287">
        <v>226.02</v>
      </c>
      <c r="Y13" s="287">
        <v>2043.2</v>
      </c>
      <c r="Z13" s="287">
        <v>0</v>
      </c>
      <c r="AA13" s="287">
        <v>10.29</v>
      </c>
      <c r="AB13" s="287">
        <v>98.36</v>
      </c>
      <c r="AC13" s="287">
        <f t="shared" si="11"/>
        <v>3418.75</v>
      </c>
      <c r="AD13" s="585">
        <f t="shared" si="4"/>
        <v>812.91999999999985</v>
      </c>
      <c r="AE13" s="585">
        <f t="shared" si="5"/>
        <v>227.96</v>
      </c>
      <c r="AF13" s="585">
        <f t="shared" si="6"/>
        <v>2269.2200000000003</v>
      </c>
      <c r="AG13" s="585">
        <f t="shared" si="7"/>
        <v>108.65</v>
      </c>
      <c r="AH13" s="585">
        <f t="shared" si="8"/>
        <v>3418.7500000000005</v>
      </c>
      <c r="AI13" s="585">
        <f t="shared" si="9"/>
        <v>-3418.7500000000005</v>
      </c>
      <c r="AJ13" s="1095">
        <v>0</v>
      </c>
    </row>
    <row r="14" spans="1:36">
      <c r="A14" s="588">
        <v>25440</v>
      </c>
      <c r="B14" s="363" t="s">
        <v>1767</v>
      </c>
      <c r="C14" s="292">
        <v>931160</v>
      </c>
      <c r="D14" s="935" t="s">
        <v>2959</v>
      </c>
      <c r="E14" s="292">
        <v>740020</v>
      </c>
      <c r="F14" s="63" t="s">
        <v>8</v>
      </c>
      <c r="G14" s="292" t="s">
        <v>1194</v>
      </c>
      <c r="H14" s="61" t="str">
        <f t="shared" si="2"/>
        <v>25440 931160</v>
      </c>
      <c r="I14" s="63" t="str">
        <f>VLOOKUP($H14,'KEY2'!$A:$C,2,FALSE)</f>
        <v>Natural Resources</v>
      </c>
      <c r="J14" s="63" t="str">
        <f>VLOOKUP($H14,'KEY2'!$A:$C,3,FALSE)</f>
        <v>Off-Highway Vehicle Management</v>
      </c>
      <c r="K14" s="63" t="str">
        <f>VLOOKUP(E14,'KEY2'!E:F,2,FALSE)</f>
        <v>Other</v>
      </c>
      <c r="L14" s="63" t="str">
        <f t="shared" si="10"/>
        <v>Natural ResourcesOther</v>
      </c>
      <c r="M14" s="62" t="str">
        <f>VLOOKUP(E14,'KEY2'!E:H,4,FALSE)</f>
        <v>Other Financing Sources</v>
      </c>
      <c r="N14" s="288">
        <v>0</v>
      </c>
      <c r="O14" s="288"/>
      <c r="P14" s="288">
        <f t="shared" si="3"/>
        <v>0</v>
      </c>
      <c r="Q14" s="287">
        <v>0</v>
      </c>
      <c r="R14" s="287">
        <v>4140.24</v>
      </c>
      <c r="S14" s="287">
        <v>2985.37</v>
      </c>
      <c r="T14" s="287">
        <v>417.74</v>
      </c>
      <c r="U14" s="287">
        <v>0</v>
      </c>
      <c r="V14" s="287">
        <v>3163.47</v>
      </c>
      <c r="W14" s="287">
        <v>0</v>
      </c>
      <c r="X14" s="287">
        <v>337.32</v>
      </c>
      <c r="Y14" s="287">
        <v>3049.39</v>
      </c>
      <c r="Z14" s="287">
        <v>0</v>
      </c>
      <c r="AA14" s="287">
        <v>348.7</v>
      </c>
      <c r="AB14" s="287">
        <v>3333.93</v>
      </c>
      <c r="AC14" s="287">
        <f t="shared" si="11"/>
        <v>17776.16</v>
      </c>
      <c r="AD14" s="585">
        <f t="shared" si="4"/>
        <v>7125.61</v>
      </c>
      <c r="AE14" s="585">
        <f t="shared" si="5"/>
        <v>3581.21</v>
      </c>
      <c r="AF14" s="585">
        <f t="shared" si="6"/>
        <v>3386.71</v>
      </c>
      <c r="AG14" s="585">
        <f t="shared" si="7"/>
        <v>3682.6299999999997</v>
      </c>
      <c r="AH14" s="585">
        <f t="shared" si="8"/>
        <v>17776.16</v>
      </c>
      <c r="AI14" s="585">
        <f t="shared" si="9"/>
        <v>-17776.16</v>
      </c>
      <c r="AJ14" s="1095">
        <v>10000</v>
      </c>
    </row>
    <row r="15" spans="1:36">
      <c r="A15" s="588">
        <v>25540</v>
      </c>
      <c r="B15" s="363" t="s">
        <v>442</v>
      </c>
      <c r="C15" s="292">
        <v>931116</v>
      </c>
      <c r="D15" s="935" t="s">
        <v>442</v>
      </c>
      <c r="E15" s="292">
        <v>740020</v>
      </c>
      <c r="F15" s="63" t="s">
        <v>8</v>
      </c>
      <c r="G15" s="292" t="s">
        <v>1154</v>
      </c>
      <c r="H15" s="61" t="str">
        <f t="shared" si="2"/>
        <v>25540 931116</v>
      </c>
      <c r="I15" s="63" t="str">
        <f>VLOOKUP($H15,'KEY2'!$A:$C,2,FALSE)</f>
        <v>Natural Resources</v>
      </c>
      <c r="J15" s="63" t="str">
        <f>VLOOKUP($H15,'KEY2'!$A:$C,3,FALSE)</f>
        <v>Multi-Species Reserve</v>
      </c>
      <c r="K15" s="63" t="str">
        <f>VLOOKUP(E15,'KEY2'!E:F,2,FALSE)</f>
        <v>Other</v>
      </c>
      <c r="L15" s="63" t="str">
        <f t="shared" si="10"/>
        <v>Natural ResourcesOther</v>
      </c>
      <c r="M15" s="62" t="str">
        <f>VLOOKUP(E15,'KEY2'!E:H,4,FALSE)</f>
        <v>Other Financing Sources</v>
      </c>
      <c r="N15" s="288">
        <v>0</v>
      </c>
      <c r="O15" s="288"/>
      <c r="P15" s="288">
        <f t="shared" si="3"/>
        <v>0</v>
      </c>
      <c r="Q15" s="287">
        <v>0</v>
      </c>
      <c r="R15" s="287">
        <v>5525.96</v>
      </c>
      <c r="S15" s="287">
        <v>3386.81</v>
      </c>
      <c r="T15" s="287">
        <v>512.42999999999995</v>
      </c>
      <c r="U15" s="287">
        <v>0</v>
      </c>
      <c r="V15" s="287">
        <v>3880.55</v>
      </c>
      <c r="W15" s="287">
        <v>0</v>
      </c>
      <c r="X15" s="287">
        <v>521.41999999999996</v>
      </c>
      <c r="Y15" s="287">
        <v>4713.66</v>
      </c>
      <c r="Z15" s="287">
        <v>0</v>
      </c>
      <c r="AA15" s="287">
        <v>455.6</v>
      </c>
      <c r="AB15" s="287">
        <v>4356</v>
      </c>
      <c r="AC15" s="287">
        <f t="shared" si="11"/>
        <v>23352.43</v>
      </c>
      <c r="AD15" s="585">
        <f t="shared" si="4"/>
        <v>8912.77</v>
      </c>
      <c r="AE15" s="585">
        <f t="shared" si="5"/>
        <v>4392.9800000000005</v>
      </c>
      <c r="AF15" s="585">
        <f t="shared" si="6"/>
        <v>5235.08</v>
      </c>
      <c r="AG15" s="585">
        <f t="shared" si="7"/>
        <v>4811.6000000000004</v>
      </c>
      <c r="AH15" s="585">
        <f t="shared" si="8"/>
        <v>23352.43</v>
      </c>
      <c r="AI15" s="585">
        <f t="shared" si="9"/>
        <v>-23352.43</v>
      </c>
      <c r="AJ15" s="1095">
        <v>0</v>
      </c>
    </row>
    <row r="16" spans="1:36">
      <c r="A16" s="588">
        <v>25550</v>
      </c>
      <c r="B16" s="363" t="s">
        <v>2955</v>
      </c>
      <c r="C16" s="292">
        <v>931101</v>
      </c>
      <c r="D16" s="935" t="s">
        <v>2956</v>
      </c>
      <c r="E16" s="292">
        <v>740020</v>
      </c>
      <c r="F16" s="63" t="s">
        <v>8</v>
      </c>
      <c r="G16" s="292" t="s">
        <v>1156</v>
      </c>
      <c r="H16" s="61" t="str">
        <f t="shared" si="2"/>
        <v>25550 931101</v>
      </c>
      <c r="I16" s="63" t="str">
        <f>VLOOKUP($H16,'KEY2'!$A:$C,2,FALSE)</f>
        <v>Natural Resources</v>
      </c>
      <c r="J16" s="63" t="str">
        <f>VLOOKUP($H16,'KEY2'!$A:$C,3,FALSE)</f>
        <v>Santa Ana River Mitigation Bank</v>
      </c>
      <c r="K16" s="63" t="str">
        <f>VLOOKUP(E16,'KEY2'!E:F,2,FALSE)</f>
        <v>Other</v>
      </c>
      <c r="L16" s="63" t="str">
        <f t="shared" si="10"/>
        <v>Natural ResourcesOther</v>
      </c>
      <c r="M16" s="62" t="str">
        <f>VLOOKUP(E16,'KEY2'!E:H,4,FALSE)</f>
        <v>Other Financing Sources</v>
      </c>
      <c r="N16" s="288">
        <v>0</v>
      </c>
      <c r="O16" s="288"/>
      <c r="P16" s="288">
        <f t="shared" si="3"/>
        <v>0</v>
      </c>
      <c r="Q16" s="287">
        <v>0</v>
      </c>
      <c r="R16" s="287">
        <v>41760.86</v>
      </c>
      <c r="S16" s="287">
        <v>31705.88</v>
      </c>
      <c r="T16" s="287">
        <v>4073.76</v>
      </c>
      <c r="U16" s="287">
        <v>0</v>
      </c>
      <c r="V16" s="287">
        <v>30849.71</v>
      </c>
      <c r="W16" s="287">
        <v>0</v>
      </c>
      <c r="X16" s="287">
        <v>3880.14</v>
      </c>
      <c r="Y16" s="287">
        <v>35076.82</v>
      </c>
      <c r="Z16" s="287">
        <v>0</v>
      </c>
      <c r="AA16" s="287">
        <v>3685.43</v>
      </c>
      <c r="AB16" s="287">
        <v>35236.379999999997</v>
      </c>
      <c r="AC16" s="287">
        <f t="shared" si="11"/>
        <v>186268.97999999998</v>
      </c>
      <c r="AD16" s="585">
        <f t="shared" si="4"/>
        <v>73466.740000000005</v>
      </c>
      <c r="AE16" s="585">
        <f t="shared" si="5"/>
        <v>34923.47</v>
      </c>
      <c r="AF16" s="585">
        <f t="shared" si="6"/>
        <v>38956.959999999999</v>
      </c>
      <c r="AG16" s="585">
        <f t="shared" si="7"/>
        <v>38921.81</v>
      </c>
      <c r="AH16" s="585">
        <f t="shared" si="8"/>
        <v>186268.98</v>
      </c>
      <c r="AI16" s="585">
        <f t="shared" si="9"/>
        <v>-186268.98</v>
      </c>
      <c r="AJ16" s="1095">
        <v>110000</v>
      </c>
    </row>
    <row r="17" spans="1:36" s="44" customFormat="1">
      <c r="A17" s="588">
        <v>25590</v>
      </c>
      <c r="B17" s="363" t="s">
        <v>1564</v>
      </c>
      <c r="C17" s="292">
        <v>931150</v>
      </c>
      <c r="D17" s="935" t="s">
        <v>1564</v>
      </c>
      <c r="E17" s="292">
        <v>740020</v>
      </c>
      <c r="F17" s="63" t="s">
        <v>8</v>
      </c>
      <c r="G17" s="292" t="s">
        <v>1152</v>
      </c>
      <c r="H17" s="61" t="str">
        <f t="shared" si="2"/>
        <v>25590 931150</v>
      </c>
      <c r="I17" s="63" t="str">
        <f>VLOOKUP($H17,'KEY2'!$A:$C,2,FALSE)</f>
        <v>Natural Resources</v>
      </c>
      <c r="J17" s="63" t="str">
        <f>VLOOKUP($H17,'KEY2'!$A:$C,3,FALSE)</f>
        <v>MSHCP Reserve Management</v>
      </c>
      <c r="K17" s="63" t="str">
        <f>VLOOKUP(E17,'KEY2'!E:F,2,FALSE)</f>
        <v>Other</v>
      </c>
      <c r="L17" s="63" t="str">
        <f t="shared" si="10"/>
        <v>Natural ResourcesOther</v>
      </c>
      <c r="M17" s="62" t="str">
        <f>VLOOKUP(E17,'KEY2'!E:H,4,FALSE)</f>
        <v>Other Financing Sources</v>
      </c>
      <c r="N17" s="288">
        <v>0</v>
      </c>
      <c r="O17" s="288"/>
      <c r="P17" s="288">
        <f t="shared" si="3"/>
        <v>0</v>
      </c>
      <c r="Q17" s="287">
        <v>0</v>
      </c>
      <c r="R17" s="287">
        <v>4790.1000000000004</v>
      </c>
      <c r="S17" s="287">
        <v>692.61</v>
      </c>
      <c r="T17" s="287">
        <v>69.319999999999993</v>
      </c>
      <c r="U17" s="287">
        <v>0</v>
      </c>
      <c r="V17" s="287">
        <v>524.94000000000005</v>
      </c>
      <c r="W17" s="287">
        <v>0</v>
      </c>
      <c r="X17" s="287">
        <v>42.16</v>
      </c>
      <c r="Y17" s="287">
        <v>381.09</v>
      </c>
      <c r="Z17" s="287">
        <v>0</v>
      </c>
      <c r="AA17" s="287">
        <v>11.73</v>
      </c>
      <c r="AB17" s="287">
        <v>112.18</v>
      </c>
      <c r="AC17" s="287">
        <f t="shared" si="11"/>
        <v>6624.1299999999992</v>
      </c>
      <c r="AD17" s="585">
        <f t="shared" si="4"/>
        <v>5482.71</v>
      </c>
      <c r="AE17" s="585">
        <f t="shared" si="5"/>
        <v>594.26</v>
      </c>
      <c r="AF17" s="585">
        <f t="shared" si="6"/>
        <v>423.25</v>
      </c>
      <c r="AG17" s="585">
        <f t="shared" si="7"/>
        <v>123.91000000000001</v>
      </c>
      <c r="AH17" s="585">
        <f t="shared" si="8"/>
        <v>6624.13</v>
      </c>
      <c r="AI17" s="585">
        <f t="shared" si="9"/>
        <v>-6624.13</v>
      </c>
      <c r="AJ17" s="1095">
        <v>1000</v>
      </c>
    </row>
    <row r="18" spans="1:36" s="44" customFormat="1">
      <c r="A18" s="588">
        <v>25620</v>
      </c>
      <c r="B18" s="363" t="s">
        <v>2347</v>
      </c>
      <c r="C18" s="292">
        <v>931750</v>
      </c>
      <c r="D18" s="935" t="s">
        <v>2347</v>
      </c>
      <c r="E18" s="292">
        <v>740020</v>
      </c>
      <c r="F18" s="63" t="s">
        <v>8</v>
      </c>
      <c r="G18" s="292" t="s">
        <v>2614</v>
      </c>
      <c r="H18" s="61" t="str">
        <f t="shared" si="2"/>
        <v>25620 931750</v>
      </c>
      <c r="I18" s="63" t="str">
        <f>VLOOKUP($H18,'KEY2'!$A:$C,2,FALSE)</f>
        <v>Regional Parks</v>
      </c>
      <c r="J18" s="63" t="str">
        <f>VLOOKUP($H18,'KEY2'!$A:$C,3,FALSE)</f>
        <v>Lake Skinner</v>
      </c>
      <c r="K18" s="63" t="str">
        <f>VLOOKUP(E18,'KEY2'!E:F,2,FALSE)</f>
        <v>Other</v>
      </c>
      <c r="L18" s="63" t="str">
        <f t="shared" si="10"/>
        <v>Regional ParksOther</v>
      </c>
      <c r="M18" s="62" t="str">
        <f>VLOOKUP(E18,'KEY2'!E:H,4,FALSE)</f>
        <v>Other Financing Sources</v>
      </c>
      <c r="N18" s="288">
        <v>0</v>
      </c>
      <c r="O18" s="288"/>
      <c r="P18" s="288">
        <f t="shared" si="3"/>
        <v>0</v>
      </c>
      <c r="Q18" s="287">
        <v>0</v>
      </c>
      <c r="R18" s="287">
        <v>25851.84</v>
      </c>
      <c r="S18" s="287">
        <v>18494.47</v>
      </c>
      <c r="T18" s="287">
        <v>2554.38</v>
      </c>
      <c r="U18" s="287">
        <v>0</v>
      </c>
      <c r="V18" s="287">
        <v>19343.810000000001</v>
      </c>
      <c r="W18" s="287">
        <v>0</v>
      </c>
      <c r="X18" s="287">
        <v>2378.9699999999998</v>
      </c>
      <c r="Y18" s="287">
        <v>21506.11</v>
      </c>
      <c r="Z18" s="287">
        <v>0</v>
      </c>
      <c r="AA18" s="287">
        <v>2183.83</v>
      </c>
      <c r="AB18" s="287">
        <v>20879.55</v>
      </c>
      <c r="AC18" s="287">
        <f t="shared" si="11"/>
        <v>113192.96000000001</v>
      </c>
      <c r="AD18" s="585">
        <f t="shared" si="4"/>
        <v>44346.31</v>
      </c>
      <c r="AE18" s="585">
        <f t="shared" si="5"/>
        <v>21898.190000000002</v>
      </c>
      <c r="AF18" s="585">
        <f t="shared" si="6"/>
        <v>23885.08</v>
      </c>
      <c r="AG18" s="585">
        <f t="shared" si="7"/>
        <v>23063.379999999997</v>
      </c>
      <c r="AH18" s="585">
        <f t="shared" si="8"/>
        <v>113192.95999999999</v>
      </c>
      <c r="AI18" s="585">
        <f t="shared" si="9"/>
        <v>-113192.95999999999</v>
      </c>
      <c r="AJ18" s="1095">
        <v>50000</v>
      </c>
    </row>
    <row r="19" spans="1:36" ht="15" customHeight="1">
      <c r="A19" s="588">
        <v>33100</v>
      </c>
      <c r="B19" s="363" t="s">
        <v>1641</v>
      </c>
      <c r="C19" s="292">
        <v>931105</v>
      </c>
      <c r="D19" s="935" t="s">
        <v>1641</v>
      </c>
      <c r="E19" s="292">
        <v>740020</v>
      </c>
      <c r="F19" s="63" t="s">
        <v>8</v>
      </c>
      <c r="G19" s="292" t="s">
        <v>1185</v>
      </c>
      <c r="H19" s="61" t="str">
        <f t="shared" si="2"/>
        <v>33100 931105</v>
      </c>
      <c r="I19" s="63" t="s">
        <v>1671</v>
      </c>
      <c r="J19" s="63" t="str">
        <f>VLOOKUP($H19,'KEY2'!$A:$C,3,FALSE)</f>
        <v>Park Acq &amp; Dev, District</v>
      </c>
      <c r="K19" s="63" t="str">
        <f>VLOOKUP(E19,'KEY2'!E:F,2,FALSE)</f>
        <v>Other</v>
      </c>
      <c r="L19" s="63" t="str">
        <f t="shared" si="10"/>
        <v>CIPOther</v>
      </c>
      <c r="M19" s="62" t="str">
        <f>VLOOKUP(E19,'KEY2'!E:H,4,FALSE)</f>
        <v>Other Financing Sources</v>
      </c>
      <c r="N19" s="288">
        <v>0</v>
      </c>
      <c r="O19" s="288"/>
      <c r="P19" s="288">
        <f t="shared" si="3"/>
        <v>0</v>
      </c>
      <c r="Q19" s="287">
        <v>0</v>
      </c>
      <c r="R19" s="287">
        <v>8888.3700000000008</v>
      </c>
      <c r="S19" s="287">
        <v>-7117.19</v>
      </c>
      <c r="T19" s="287">
        <v>-825.95</v>
      </c>
      <c r="U19" s="287">
        <v>0</v>
      </c>
      <c r="V19" s="287">
        <v>-6254.76</v>
      </c>
      <c r="W19" s="287">
        <v>0</v>
      </c>
      <c r="X19" s="287">
        <v>799.97</v>
      </c>
      <c r="Y19" s="287">
        <v>7231.83</v>
      </c>
      <c r="Z19" s="287">
        <v>0</v>
      </c>
      <c r="AA19" s="287">
        <v>509.45</v>
      </c>
      <c r="AB19" s="287">
        <v>4870.87</v>
      </c>
      <c r="AC19" s="287">
        <f t="shared" si="11"/>
        <v>8102.5900000000011</v>
      </c>
      <c r="AD19" s="585">
        <f t="shared" si="4"/>
        <v>1771.1800000000012</v>
      </c>
      <c r="AE19" s="585">
        <f t="shared" si="5"/>
        <v>-7080.71</v>
      </c>
      <c r="AF19" s="585">
        <f t="shared" si="6"/>
        <v>8031.8</v>
      </c>
      <c r="AG19" s="585">
        <f t="shared" si="7"/>
        <v>5380.32</v>
      </c>
      <c r="AH19" s="585">
        <f t="shared" si="8"/>
        <v>8102.5900000000011</v>
      </c>
      <c r="AI19" s="585">
        <f t="shared" si="9"/>
        <v>-8102.5900000000011</v>
      </c>
      <c r="AJ19" s="1095">
        <v>0</v>
      </c>
    </row>
    <row r="20" spans="1:36">
      <c r="A20" s="588">
        <v>33110</v>
      </c>
      <c r="B20" s="363" t="s">
        <v>1640</v>
      </c>
      <c r="C20" s="292">
        <v>931121</v>
      </c>
      <c r="D20" s="935" t="s">
        <v>1640</v>
      </c>
      <c r="E20" s="292">
        <v>740020</v>
      </c>
      <c r="F20" s="63" t="s">
        <v>8</v>
      </c>
      <c r="G20" s="292" t="s">
        <v>1183</v>
      </c>
      <c r="H20" s="61" t="str">
        <f t="shared" si="2"/>
        <v>33110 931121</v>
      </c>
      <c r="I20" s="63" t="s">
        <v>1671</v>
      </c>
      <c r="J20" s="63" t="str">
        <f>VLOOKUP($H20,'KEY2'!$A:$C,3,FALSE)</f>
        <v>Park Acq &amp; Dev, Grants</v>
      </c>
      <c r="K20" s="63" t="str">
        <f>VLOOKUP(E20,'KEY2'!E:F,2,FALSE)</f>
        <v>Other</v>
      </c>
      <c r="L20" s="63" t="str">
        <f t="shared" si="10"/>
        <v>CIPOther</v>
      </c>
      <c r="M20" s="62" t="str">
        <f>VLOOKUP(E20,'KEY2'!E:H,4,FALSE)</f>
        <v>Other Financing Sources</v>
      </c>
      <c r="N20" s="288">
        <v>0</v>
      </c>
      <c r="O20" s="288"/>
      <c r="P20" s="288">
        <f t="shared" si="3"/>
        <v>0</v>
      </c>
      <c r="Q20" s="287">
        <v>0</v>
      </c>
      <c r="R20" s="287">
        <v>2909.09</v>
      </c>
      <c r="S20" s="287">
        <v>2247.04</v>
      </c>
      <c r="T20" s="287">
        <v>97.02</v>
      </c>
      <c r="U20" s="287">
        <v>0</v>
      </c>
      <c r="V20" s="287">
        <v>734.72</v>
      </c>
      <c r="W20" s="287">
        <v>0</v>
      </c>
      <c r="X20" s="287">
        <v>31.26</v>
      </c>
      <c r="Y20" s="287">
        <v>282.60000000000002</v>
      </c>
      <c r="Z20" s="287">
        <v>0</v>
      </c>
      <c r="AA20" s="287">
        <v>30.37</v>
      </c>
      <c r="AB20" s="287">
        <v>290.33999999999997</v>
      </c>
      <c r="AC20" s="287">
        <f t="shared" si="11"/>
        <v>6622.4400000000014</v>
      </c>
      <c r="AD20" s="585">
        <f t="shared" si="4"/>
        <v>5156.13</v>
      </c>
      <c r="AE20" s="585">
        <f t="shared" si="5"/>
        <v>831.74</v>
      </c>
      <c r="AF20" s="585">
        <f t="shared" si="6"/>
        <v>313.86</v>
      </c>
      <c r="AG20" s="585">
        <f t="shared" si="7"/>
        <v>320.70999999999998</v>
      </c>
      <c r="AH20" s="585">
        <f t="shared" si="8"/>
        <v>6622.44</v>
      </c>
      <c r="AI20" s="585">
        <f t="shared" si="9"/>
        <v>-6622.44</v>
      </c>
      <c r="AJ20" s="1095">
        <v>0</v>
      </c>
    </row>
    <row r="21" spans="1:36">
      <c r="A21" s="588">
        <v>33120</v>
      </c>
      <c r="B21" s="363" t="s">
        <v>1643</v>
      </c>
      <c r="C21" s="292">
        <v>931122</v>
      </c>
      <c r="D21" s="935" t="s">
        <v>2972</v>
      </c>
      <c r="E21" s="292">
        <v>740020</v>
      </c>
      <c r="F21" s="63" t="s">
        <v>8</v>
      </c>
      <c r="G21" s="292" t="s">
        <v>1605</v>
      </c>
      <c r="H21" s="61" t="str">
        <f t="shared" si="2"/>
        <v>33120 931122</v>
      </c>
      <c r="I21" s="63" t="s">
        <v>1671</v>
      </c>
      <c r="J21" s="63" t="str">
        <f>VLOOKUP($H21,'KEY2'!$A:$C,3,FALSE)</f>
        <v>Park Acq &amp; Dev, DIF</v>
      </c>
      <c r="K21" s="63" t="str">
        <f>VLOOKUP(E21,'KEY2'!E:F,2,FALSE)</f>
        <v>Other</v>
      </c>
      <c r="L21" s="63" t="str">
        <f t="shared" si="10"/>
        <v>CIPOther</v>
      </c>
      <c r="M21" s="62" t="str">
        <f>VLOOKUP(E21,'KEY2'!E:H,4,FALSE)</f>
        <v>Other Financing Sources</v>
      </c>
      <c r="N21" s="288">
        <v>0</v>
      </c>
      <c r="O21" s="288"/>
      <c r="P21" s="288">
        <f t="shared" si="3"/>
        <v>0</v>
      </c>
      <c r="Q21" s="287">
        <v>0</v>
      </c>
      <c r="R21" s="287">
        <v>138.21</v>
      </c>
      <c r="S21" s="287">
        <v>-83.59</v>
      </c>
      <c r="T21" s="287">
        <v>-3.32</v>
      </c>
      <c r="U21" s="287">
        <v>3.32</v>
      </c>
      <c r="V21" s="287">
        <v>-25.16</v>
      </c>
      <c r="W21" s="287">
        <v>0</v>
      </c>
      <c r="X21" s="287">
        <v>-54.62</v>
      </c>
      <c r="Y21" s="287">
        <v>27.41</v>
      </c>
      <c r="Z21" s="287">
        <v>0</v>
      </c>
      <c r="AA21" s="287">
        <v>0</v>
      </c>
      <c r="AB21" s="287">
        <v>27.2</v>
      </c>
      <c r="AC21" s="287">
        <f t="shared" si="11"/>
        <v>29.450000000000006</v>
      </c>
      <c r="AD21" s="585">
        <f t="shared" si="4"/>
        <v>54.620000000000005</v>
      </c>
      <c r="AE21" s="585">
        <f t="shared" si="5"/>
        <v>-25.16</v>
      </c>
      <c r="AF21" s="585">
        <f t="shared" si="6"/>
        <v>-27.209999999999997</v>
      </c>
      <c r="AG21" s="585">
        <f t="shared" si="7"/>
        <v>27.2</v>
      </c>
      <c r="AH21" s="585">
        <f t="shared" si="8"/>
        <v>29.450000000000006</v>
      </c>
      <c r="AI21" s="585">
        <f t="shared" si="9"/>
        <v>-29.450000000000006</v>
      </c>
      <c r="AJ21" s="1095">
        <v>0</v>
      </c>
    </row>
    <row r="22" spans="1:36">
      <c r="A22" s="588">
        <v>33120</v>
      </c>
      <c r="B22" s="363" t="s">
        <v>2972</v>
      </c>
      <c r="C22" s="292">
        <v>931122</v>
      </c>
      <c r="D22" s="935" t="s">
        <v>2972</v>
      </c>
      <c r="E22" s="741">
        <v>740020</v>
      </c>
      <c r="F22" s="63" t="s">
        <v>8</v>
      </c>
      <c r="G22" s="741" t="s">
        <v>1184</v>
      </c>
      <c r="H22" s="61" t="str">
        <f t="shared" si="2"/>
        <v>33121 931122</v>
      </c>
      <c r="I22" s="63" t="s">
        <v>1671</v>
      </c>
      <c r="J22" s="63" t="str">
        <f>VLOOKUP($H22,'KEY2'!$A:$C,3,FALSE)</f>
        <v>Park Acq &amp; Dev, DIF</v>
      </c>
      <c r="K22" s="63" t="str">
        <f>VLOOKUP(E22,'KEY2'!E:F,2,FALSE)</f>
        <v>Other</v>
      </c>
      <c r="L22" s="63" t="str">
        <f t="shared" si="10"/>
        <v>CIPOther</v>
      </c>
      <c r="M22" s="62" t="str">
        <f>VLOOKUP(E22,'KEY2'!E:H,4,FALSE)</f>
        <v>Other Financing Sources</v>
      </c>
      <c r="N22" s="288">
        <v>0</v>
      </c>
      <c r="O22" s="288"/>
      <c r="P22" s="288">
        <f t="shared" si="3"/>
        <v>0</v>
      </c>
      <c r="Q22" s="287">
        <v>0</v>
      </c>
      <c r="R22" s="287">
        <v>-96.41</v>
      </c>
      <c r="S22" s="287">
        <v>154.37</v>
      </c>
      <c r="T22" s="287">
        <v>0.67</v>
      </c>
      <c r="U22" s="287">
        <v>-0.67</v>
      </c>
      <c r="V22" s="287">
        <v>5.0599999999999996</v>
      </c>
      <c r="W22" s="287">
        <v>0</v>
      </c>
      <c r="X22" s="287">
        <v>-57.96</v>
      </c>
      <c r="Y22" s="287">
        <v>26.67</v>
      </c>
      <c r="Z22" s="287">
        <v>0</v>
      </c>
      <c r="AA22" s="287">
        <v>0</v>
      </c>
      <c r="AB22" s="287">
        <v>26.75</v>
      </c>
      <c r="AC22" s="287">
        <f t="shared" si="11"/>
        <v>58.480000000000011</v>
      </c>
      <c r="AD22" s="585">
        <f t="shared" si="4"/>
        <v>57.960000000000008</v>
      </c>
      <c r="AE22" s="585">
        <f t="shared" si="5"/>
        <v>5.0599999999999996</v>
      </c>
      <c r="AF22" s="585">
        <f t="shared" si="6"/>
        <v>-31.29</v>
      </c>
      <c r="AG22" s="585">
        <f t="shared" si="7"/>
        <v>26.75</v>
      </c>
      <c r="AH22" s="585">
        <f t="shared" si="8"/>
        <v>58.480000000000011</v>
      </c>
      <c r="AI22" s="585">
        <f t="shared" si="9"/>
        <v>-58.480000000000011</v>
      </c>
      <c r="AJ22" s="1095">
        <v>0</v>
      </c>
    </row>
    <row r="23" spans="1:36">
      <c r="A23" s="586">
        <v>25400</v>
      </c>
      <c r="B23" s="390" t="s">
        <v>2923</v>
      </c>
      <c r="C23" s="391">
        <v>931205</v>
      </c>
      <c r="D23" s="936" t="s">
        <v>5949</v>
      </c>
      <c r="E23" s="391">
        <v>741000</v>
      </c>
      <c r="F23" s="353" t="s">
        <v>29</v>
      </c>
      <c r="G23" s="59" t="s">
        <v>5897</v>
      </c>
      <c r="H23" s="61" t="str">
        <f t="shared" si="2"/>
        <v>25400 931205</v>
      </c>
      <c r="I23" s="63" t="str">
        <f>VLOOKUP($H23,'KEY2'!$A:$C,2,FALSE)</f>
        <v>Business Services</v>
      </c>
      <c r="J23" s="63" t="s">
        <v>7000</v>
      </c>
      <c r="K23" s="63" t="s">
        <v>2974</v>
      </c>
      <c r="L23" s="63" t="str">
        <f t="shared" si="10"/>
        <v>Business ServicesFee</v>
      </c>
      <c r="M23" s="62" t="str">
        <f>VLOOKUP(E23,'KEY2'!E:H,4,FALSE)</f>
        <v>Rents, Leases, Concessions</v>
      </c>
      <c r="N23" s="288">
        <v>350000</v>
      </c>
      <c r="O23" s="288"/>
      <c r="P23" s="288">
        <f t="shared" si="3"/>
        <v>350000</v>
      </c>
      <c r="Q23" s="287">
        <v>120571</v>
      </c>
      <c r="R23" s="287">
        <v>27673</v>
      </c>
      <c r="S23" s="287">
        <v>19880</v>
      </c>
      <c r="T23" s="287">
        <v>10680</v>
      </c>
      <c r="U23" s="287">
        <v>10631</v>
      </c>
      <c r="V23" s="287">
        <v>4354</v>
      </c>
      <c r="W23" s="287">
        <v>18225</v>
      </c>
      <c r="X23" s="287">
        <v>30934</v>
      </c>
      <c r="Y23" s="287">
        <v>37235</v>
      </c>
      <c r="Z23" s="287">
        <v>23418</v>
      </c>
      <c r="AA23" s="287">
        <v>25614</v>
      </c>
      <c r="AB23" s="287">
        <v>25080</v>
      </c>
      <c r="AC23" s="287">
        <f t="shared" si="11"/>
        <v>354295</v>
      </c>
      <c r="AD23" s="585">
        <f t="shared" si="4"/>
        <v>168124</v>
      </c>
      <c r="AE23" s="585">
        <f t="shared" si="5"/>
        <v>25665</v>
      </c>
      <c r="AF23" s="585">
        <f t="shared" si="6"/>
        <v>86394</v>
      </c>
      <c r="AG23" s="585">
        <f t="shared" si="7"/>
        <v>74112</v>
      </c>
      <c r="AH23" s="585">
        <f t="shared" si="8"/>
        <v>354295</v>
      </c>
      <c r="AI23" s="585">
        <f t="shared" si="9"/>
        <v>-4295</v>
      </c>
      <c r="AJ23" s="1095">
        <v>475000</v>
      </c>
    </row>
    <row r="24" spans="1:36" ht="15" customHeight="1">
      <c r="A24" s="408">
        <v>25400</v>
      </c>
      <c r="B24" s="408" t="s">
        <v>2923</v>
      </c>
      <c r="C24" s="408">
        <v>931235</v>
      </c>
      <c r="D24" s="875" t="s">
        <v>46</v>
      </c>
      <c r="E24" s="408">
        <v>741000</v>
      </c>
      <c r="F24" t="s">
        <v>29</v>
      </c>
      <c r="G24" s="408" t="s">
        <v>6520</v>
      </c>
      <c r="H24" s="61" t="str">
        <f t="shared" si="2"/>
        <v>25400 931235</v>
      </c>
      <c r="I24" s="192" t="s">
        <v>1766</v>
      </c>
      <c r="J24" s="192" t="s">
        <v>46</v>
      </c>
      <c r="K24" s="63" t="s">
        <v>2974</v>
      </c>
      <c r="L24" s="63" t="str">
        <f t="shared" si="10"/>
        <v>Business ServicesFee</v>
      </c>
      <c r="M24" s="62" t="s">
        <v>2116</v>
      </c>
      <c r="N24" s="288">
        <v>1000</v>
      </c>
      <c r="P24" s="288">
        <f t="shared" si="3"/>
        <v>1000</v>
      </c>
      <c r="Q24" s="287">
        <v>0</v>
      </c>
      <c r="R24" s="287">
        <v>275</v>
      </c>
      <c r="S24" s="287">
        <v>275</v>
      </c>
      <c r="T24" s="287">
        <v>275</v>
      </c>
      <c r="U24" s="287">
        <v>275</v>
      </c>
      <c r="V24" s="287">
        <v>0</v>
      </c>
      <c r="W24" s="287">
        <v>0</v>
      </c>
      <c r="X24" s="287">
        <v>0</v>
      </c>
      <c r="Y24" s="287">
        <v>0</v>
      </c>
      <c r="Z24" s="287">
        <v>0</v>
      </c>
      <c r="AA24" s="287">
        <v>0</v>
      </c>
      <c r="AB24" s="287">
        <v>0</v>
      </c>
      <c r="AC24" s="287">
        <f t="shared" si="11"/>
        <v>1100</v>
      </c>
      <c r="AD24" s="585">
        <f t="shared" si="4"/>
        <v>550</v>
      </c>
      <c r="AE24" s="585">
        <f t="shared" si="5"/>
        <v>550</v>
      </c>
      <c r="AF24" s="585">
        <f t="shared" si="6"/>
        <v>0</v>
      </c>
      <c r="AG24" s="585">
        <f t="shared" si="7"/>
        <v>0</v>
      </c>
      <c r="AH24" s="585">
        <f t="shared" si="8"/>
        <v>1100</v>
      </c>
      <c r="AI24" s="585">
        <f t="shared" si="9"/>
        <v>-100</v>
      </c>
      <c r="AJ24" s="1095">
        <v>0</v>
      </c>
    </row>
    <row r="25" spans="1:36" ht="15" customHeight="1">
      <c r="A25" s="408">
        <v>25400</v>
      </c>
      <c r="B25" t="s">
        <v>2923</v>
      </c>
      <c r="C25" s="408">
        <v>931235</v>
      </c>
      <c r="D25" s="875" t="s">
        <v>46</v>
      </c>
      <c r="E25" s="408">
        <v>741010</v>
      </c>
      <c r="F25" t="s">
        <v>6528</v>
      </c>
      <c r="G25" s="408" t="s">
        <v>6529</v>
      </c>
      <c r="H25" s="61" t="str">
        <f t="shared" si="2"/>
        <v>25400 931235</v>
      </c>
      <c r="I25" s="63" t="str">
        <f>VLOOKUP($H25,'KEY2'!$A:$C,2,FALSE)</f>
        <v>Business Services</v>
      </c>
      <c r="J25" s="63" t="str">
        <f>VLOOKUP($H25,'KEY2'!$A:$C,3,FALSE)</f>
        <v>Business Operations</v>
      </c>
      <c r="K25" s="63" t="s">
        <v>2974</v>
      </c>
      <c r="L25" s="63" t="str">
        <f t="shared" si="10"/>
        <v>Business ServicesFee</v>
      </c>
      <c r="M25" s="62" t="s">
        <v>2115</v>
      </c>
      <c r="N25" s="288">
        <v>160000</v>
      </c>
      <c r="P25" s="288">
        <f t="shared" si="3"/>
        <v>160000</v>
      </c>
      <c r="Q25" s="287">
        <v>-48125</v>
      </c>
      <c r="R25" s="287">
        <v>0</v>
      </c>
      <c r="S25" s="287">
        <v>0</v>
      </c>
      <c r="T25" s="287">
        <v>0</v>
      </c>
      <c r="U25" s="287">
        <v>0</v>
      </c>
      <c r="V25" s="287">
        <v>0</v>
      </c>
      <c r="W25" s="287">
        <v>0</v>
      </c>
      <c r="X25" s="287">
        <v>0</v>
      </c>
      <c r="Y25" s="287">
        <v>0</v>
      </c>
      <c r="Z25" s="287">
        <v>0</v>
      </c>
      <c r="AA25" s="287">
        <v>0</v>
      </c>
      <c r="AB25" s="287">
        <v>177337.69</v>
      </c>
      <c r="AC25" s="287">
        <f t="shared" si="11"/>
        <v>129212.69</v>
      </c>
      <c r="AD25" s="585">
        <f t="shared" si="4"/>
        <v>-48125</v>
      </c>
      <c r="AE25" s="585">
        <f t="shared" si="5"/>
        <v>0</v>
      </c>
      <c r="AF25" s="585">
        <f t="shared" si="6"/>
        <v>0</v>
      </c>
      <c r="AG25" s="585">
        <f t="shared" si="7"/>
        <v>177337.69</v>
      </c>
      <c r="AH25" s="585">
        <f t="shared" si="8"/>
        <v>129212.69</v>
      </c>
      <c r="AI25" s="585">
        <f t="shared" si="9"/>
        <v>30787.309999999998</v>
      </c>
      <c r="AJ25" s="1095">
        <v>225000</v>
      </c>
    </row>
    <row r="26" spans="1:36" ht="15" customHeight="1">
      <c r="A26" s="408">
        <v>25400</v>
      </c>
      <c r="B26" s="408" t="s">
        <v>2923</v>
      </c>
      <c r="C26" s="391">
        <v>931302</v>
      </c>
      <c r="D26" s="936" t="s">
        <v>2924</v>
      </c>
      <c r="E26" s="408">
        <v>741020</v>
      </c>
      <c r="F26" s="730" t="s">
        <v>1520</v>
      </c>
      <c r="G26" s="408" t="s">
        <v>5979</v>
      </c>
      <c r="H26" s="61" t="str">
        <f t="shared" si="2"/>
        <v>25400 931302</v>
      </c>
      <c r="I26" s="63" t="str">
        <f>VLOOKUP($H26,'KEY2'!$A:$C,2,FALSE)</f>
        <v>Interpretive</v>
      </c>
      <c r="J26" s="63" t="s">
        <v>435</v>
      </c>
      <c r="K26" s="63" t="s">
        <v>2974</v>
      </c>
      <c r="L26" s="63" t="str">
        <f t="shared" si="10"/>
        <v>InterpretiveFee</v>
      </c>
      <c r="M26" s="62" t="str">
        <f>VLOOKUP(E26,'KEY2'!E:H,4,FALSE)</f>
        <v>Historical &amp; Interpretive</v>
      </c>
      <c r="N26" s="288">
        <v>500</v>
      </c>
      <c r="O26" s="288"/>
      <c r="P26" s="288">
        <f t="shared" si="3"/>
        <v>500</v>
      </c>
      <c r="Q26" s="287">
        <v>485</v>
      </c>
      <c r="R26" s="287">
        <v>-440</v>
      </c>
      <c r="S26" s="287">
        <v>15</v>
      </c>
      <c r="T26" s="287">
        <v>2038</v>
      </c>
      <c r="U26" s="287">
        <v>0</v>
      </c>
      <c r="V26" s="287">
        <v>14</v>
      </c>
      <c r="W26" s="287">
        <v>0</v>
      </c>
      <c r="X26" s="287">
        <v>2010</v>
      </c>
      <c r="Y26" s="287">
        <v>28</v>
      </c>
      <c r="Z26" s="287">
        <v>45</v>
      </c>
      <c r="AA26" s="287">
        <v>16</v>
      </c>
      <c r="AB26" s="287">
        <v>1073</v>
      </c>
      <c r="AC26" s="287">
        <f t="shared" si="11"/>
        <v>5284</v>
      </c>
      <c r="AD26" s="585">
        <f t="shared" si="4"/>
        <v>60</v>
      </c>
      <c r="AE26" s="585">
        <f t="shared" si="5"/>
        <v>2052</v>
      </c>
      <c r="AF26" s="585">
        <f t="shared" si="6"/>
        <v>2038</v>
      </c>
      <c r="AG26" s="585">
        <f t="shared" si="7"/>
        <v>1134</v>
      </c>
      <c r="AH26" s="585">
        <f t="shared" si="8"/>
        <v>5284</v>
      </c>
      <c r="AI26" s="585">
        <f t="shared" si="9"/>
        <v>-4784</v>
      </c>
      <c r="AJ26" s="1095">
        <v>1500</v>
      </c>
    </row>
    <row r="27" spans="1:36" ht="15" customHeight="1">
      <c r="A27" s="586">
        <v>25400</v>
      </c>
      <c r="B27" s="390" t="s">
        <v>2923</v>
      </c>
      <c r="C27" s="391">
        <v>931303</v>
      </c>
      <c r="D27" s="936" t="s">
        <v>5793</v>
      </c>
      <c r="E27" s="391">
        <v>741020</v>
      </c>
      <c r="F27" s="353" t="s">
        <v>1520</v>
      </c>
      <c r="G27" s="59" t="s">
        <v>5900</v>
      </c>
      <c r="H27" s="61" t="str">
        <f t="shared" si="2"/>
        <v>25400 931303</v>
      </c>
      <c r="I27" s="63" t="str">
        <f>VLOOKUP($H27,'KEY2'!$A:$C,2,FALSE)</f>
        <v>Interpretive</v>
      </c>
      <c r="J27" s="63" t="str">
        <f>VLOOKUP($H27,'KEY2'!$A:$C,3,FALSE)</f>
        <v>Jensen-Alvarado Ranch</v>
      </c>
      <c r="K27" s="63" t="s">
        <v>2974</v>
      </c>
      <c r="L27" s="63" t="str">
        <f t="shared" si="10"/>
        <v>InterpretiveFee</v>
      </c>
      <c r="M27" s="62" t="str">
        <f>VLOOKUP(E27,'KEY2'!E:H,4,FALSE)</f>
        <v>Historical &amp; Interpretive</v>
      </c>
      <c r="N27" s="288">
        <v>1000</v>
      </c>
      <c r="O27" s="288"/>
      <c r="P27" s="288">
        <f t="shared" si="3"/>
        <v>1000</v>
      </c>
      <c r="Q27" s="287">
        <v>0</v>
      </c>
      <c r="R27" s="287">
        <v>0</v>
      </c>
      <c r="S27" s="287">
        <v>0</v>
      </c>
      <c r="T27" s="287">
        <v>0</v>
      </c>
      <c r="U27" s="287">
        <v>0</v>
      </c>
      <c r="V27" s="287">
        <v>0</v>
      </c>
      <c r="W27" s="287">
        <v>0</v>
      </c>
      <c r="X27" s="287">
        <v>3600</v>
      </c>
      <c r="Y27" s="287">
        <v>0</v>
      </c>
      <c r="Z27" s="287">
        <v>0</v>
      </c>
      <c r="AA27" s="287">
        <v>0</v>
      </c>
      <c r="AB27" s="287">
        <v>0</v>
      </c>
      <c r="AC27" s="287">
        <f t="shared" si="11"/>
        <v>3600</v>
      </c>
      <c r="AD27" s="585">
        <f t="shared" si="4"/>
        <v>0</v>
      </c>
      <c r="AE27" s="585">
        <f t="shared" si="5"/>
        <v>0</v>
      </c>
      <c r="AF27" s="585">
        <f t="shared" si="6"/>
        <v>3600</v>
      </c>
      <c r="AG27" s="585">
        <f t="shared" si="7"/>
        <v>0</v>
      </c>
      <c r="AH27" s="585">
        <f t="shared" si="8"/>
        <v>3600</v>
      </c>
      <c r="AI27" s="585">
        <f t="shared" si="9"/>
        <v>-2600</v>
      </c>
      <c r="AJ27" s="1095">
        <v>1000</v>
      </c>
    </row>
    <row r="28" spans="1:36" ht="15" customHeight="1">
      <c r="A28" s="408">
        <v>25400</v>
      </c>
      <c r="B28" s="408" t="s">
        <v>2923</v>
      </c>
      <c r="C28" s="408">
        <v>931305</v>
      </c>
      <c r="D28" s="875" t="s">
        <v>440</v>
      </c>
      <c r="E28" s="408">
        <v>741020</v>
      </c>
      <c r="F28" t="s">
        <v>1520</v>
      </c>
      <c r="G28" s="408" t="s">
        <v>6522</v>
      </c>
      <c r="H28" s="61" t="str">
        <f t="shared" si="2"/>
        <v>25400 931305</v>
      </c>
      <c r="I28" s="192" t="s">
        <v>23</v>
      </c>
      <c r="J28" s="192" t="s">
        <v>440</v>
      </c>
      <c r="K28" s="63" t="s">
        <v>2974</v>
      </c>
      <c r="L28" s="63" t="str">
        <f t="shared" si="10"/>
        <v>InterpretiveFee</v>
      </c>
      <c r="M28" s="62" t="s">
        <v>2116</v>
      </c>
      <c r="N28" s="288">
        <v>2000</v>
      </c>
      <c r="P28" s="288">
        <f t="shared" si="3"/>
        <v>2000</v>
      </c>
      <c r="Q28" s="287">
        <v>0</v>
      </c>
      <c r="R28" s="287">
        <v>0</v>
      </c>
      <c r="S28" s="287">
        <v>0</v>
      </c>
      <c r="T28" s="287">
        <v>0</v>
      </c>
      <c r="U28" s="287">
        <v>0</v>
      </c>
      <c r="V28" s="287">
        <v>20</v>
      </c>
      <c r="W28" s="287">
        <v>324</v>
      </c>
      <c r="X28" s="287">
        <v>2713</v>
      </c>
      <c r="Y28" s="287">
        <v>72</v>
      </c>
      <c r="Z28" s="287">
        <v>155</v>
      </c>
      <c r="AA28" s="287">
        <v>147</v>
      </c>
      <c r="AB28" s="287">
        <v>3883</v>
      </c>
      <c r="AC28" s="287">
        <f t="shared" si="11"/>
        <v>7314</v>
      </c>
      <c r="AD28" s="585">
        <f t="shared" si="4"/>
        <v>0</v>
      </c>
      <c r="AE28" s="585">
        <f t="shared" si="5"/>
        <v>20</v>
      </c>
      <c r="AF28" s="585">
        <f t="shared" si="6"/>
        <v>3109</v>
      </c>
      <c r="AG28" s="585">
        <f t="shared" si="7"/>
        <v>4185</v>
      </c>
      <c r="AH28" s="585">
        <f t="shared" si="8"/>
        <v>7314</v>
      </c>
      <c r="AI28" s="585">
        <f t="shared" si="9"/>
        <v>-5314</v>
      </c>
      <c r="AJ28" s="1095">
        <v>2000</v>
      </c>
    </row>
    <row r="29" spans="1:36" ht="15" customHeight="1">
      <c r="A29" s="586">
        <v>25400</v>
      </c>
      <c r="B29" s="390" t="s">
        <v>2923</v>
      </c>
      <c r="C29" s="391">
        <v>931306</v>
      </c>
      <c r="D29" s="936" t="s">
        <v>436</v>
      </c>
      <c r="E29" s="391">
        <v>741020</v>
      </c>
      <c r="F29" s="353" t="s">
        <v>1520</v>
      </c>
      <c r="G29" s="59" t="s">
        <v>5901</v>
      </c>
      <c r="H29" s="61" t="str">
        <f t="shared" si="2"/>
        <v>25400 931306</v>
      </c>
      <c r="I29" s="63" t="str">
        <f>VLOOKUP($H29,'KEY2'!$A:$C,2,FALSE)</f>
        <v>Interpretive</v>
      </c>
      <c r="J29" s="63" t="str">
        <f>VLOOKUP($H29,'KEY2'!$A:$C,3,FALSE)</f>
        <v>Idyllwild Nature Center</v>
      </c>
      <c r="K29" s="63" t="s">
        <v>2974</v>
      </c>
      <c r="L29" s="63" t="str">
        <f t="shared" si="10"/>
        <v>InterpretiveFee</v>
      </c>
      <c r="M29" s="62" t="str">
        <f>VLOOKUP(E29,'KEY2'!E:H,4,FALSE)</f>
        <v>Historical &amp; Interpretive</v>
      </c>
      <c r="N29" s="288">
        <v>73000</v>
      </c>
      <c r="O29" s="288"/>
      <c r="P29" s="288">
        <f t="shared" si="3"/>
        <v>73000</v>
      </c>
      <c r="Q29" s="287">
        <v>4222</v>
      </c>
      <c r="R29" s="287">
        <v>785</v>
      </c>
      <c r="S29" s="287">
        <v>3095</v>
      </c>
      <c r="T29" s="287">
        <v>7899</v>
      </c>
      <c r="U29" s="287">
        <v>3672</v>
      </c>
      <c r="V29" s="287">
        <v>2632</v>
      </c>
      <c r="W29" s="287">
        <v>9454</v>
      </c>
      <c r="X29" s="287">
        <v>24993</v>
      </c>
      <c r="Y29" s="287">
        <v>16413.8</v>
      </c>
      <c r="Z29" s="287">
        <v>7950</v>
      </c>
      <c r="AA29" s="287">
        <v>6153</v>
      </c>
      <c r="AB29" s="287">
        <v>6649</v>
      </c>
      <c r="AC29" s="287">
        <f t="shared" si="11"/>
        <v>93917.8</v>
      </c>
      <c r="AD29" s="585">
        <f t="shared" si="4"/>
        <v>8102</v>
      </c>
      <c r="AE29" s="585">
        <f t="shared" si="5"/>
        <v>14203</v>
      </c>
      <c r="AF29" s="585">
        <f t="shared" si="6"/>
        <v>50860.800000000003</v>
      </c>
      <c r="AG29" s="585">
        <f t="shared" si="7"/>
        <v>20752</v>
      </c>
      <c r="AH29" s="585">
        <f t="shared" si="8"/>
        <v>93917.8</v>
      </c>
      <c r="AI29" s="585">
        <f t="shared" si="9"/>
        <v>-20917.800000000003</v>
      </c>
      <c r="AJ29" s="1095">
        <v>100000</v>
      </c>
    </row>
    <row r="30" spans="1:36" ht="15" customHeight="1">
      <c r="A30" s="588">
        <v>25400</v>
      </c>
      <c r="B30" s="363" t="s">
        <v>2923</v>
      </c>
      <c r="C30" s="292">
        <v>931400</v>
      </c>
      <c r="D30" s="935" t="s">
        <v>2934</v>
      </c>
      <c r="E30" s="292">
        <v>741020</v>
      </c>
      <c r="F30" s="63" t="s">
        <v>1520</v>
      </c>
      <c r="G30" s="292" t="s">
        <v>1895</v>
      </c>
      <c r="H30" s="61" t="str">
        <f t="shared" si="2"/>
        <v>25400 931400</v>
      </c>
      <c r="I30" s="63" t="str">
        <f>VLOOKUP($H30,'KEY2'!$A:$C,2,FALSE)</f>
        <v>Regional Parks</v>
      </c>
      <c r="J30" s="63" t="str">
        <f>VLOOKUP($H30,'KEY2'!$A:$C,3,FALSE)</f>
        <v>Regional Parks General Admin</v>
      </c>
      <c r="K30" s="63" t="s">
        <v>2974</v>
      </c>
      <c r="L30" s="63" t="str">
        <f t="shared" si="10"/>
        <v>Regional ParksFee</v>
      </c>
      <c r="M30" s="62" t="str">
        <f>VLOOKUP(E30,'KEY2'!E:H,4,FALSE)</f>
        <v>Historical &amp; Interpretive</v>
      </c>
      <c r="N30" s="288">
        <v>0</v>
      </c>
      <c r="O30" s="288"/>
      <c r="P30" s="288">
        <f t="shared" si="3"/>
        <v>0</v>
      </c>
      <c r="Q30" s="287">
        <v>80</v>
      </c>
      <c r="R30" s="287">
        <v>94</v>
      </c>
      <c r="S30" s="287">
        <v>145</v>
      </c>
      <c r="T30" s="287">
        <v>-225</v>
      </c>
      <c r="U30" s="287">
        <v>0</v>
      </c>
      <c r="V30" s="287">
        <v>0</v>
      </c>
      <c r="W30" s="287">
        <v>0</v>
      </c>
      <c r="X30" s="287">
        <v>0</v>
      </c>
      <c r="Y30" s="287">
        <v>-94</v>
      </c>
      <c r="Z30" s="287">
        <v>0</v>
      </c>
      <c r="AA30" s="287">
        <v>0</v>
      </c>
      <c r="AB30" s="287">
        <v>0</v>
      </c>
      <c r="AC30" s="287">
        <f t="shared" si="11"/>
        <v>0</v>
      </c>
      <c r="AD30" s="585">
        <f t="shared" si="4"/>
        <v>319</v>
      </c>
      <c r="AE30" s="585">
        <f t="shared" si="5"/>
        <v>-225</v>
      </c>
      <c r="AF30" s="585">
        <f t="shared" si="6"/>
        <v>-94</v>
      </c>
      <c r="AG30" s="585">
        <f t="shared" si="7"/>
        <v>0</v>
      </c>
      <c r="AH30" s="585">
        <f t="shared" si="8"/>
        <v>0</v>
      </c>
      <c r="AI30" s="585">
        <f t="shared" si="9"/>
        <v>0</v>
      </c>
      <c r="AJ30" s="1095">
        <v>0</v>
      </c>
    </row>
    <row r="31" spans="1:36" ht="15" customHeight="1">
      <c r="A31" s="586">
        <v>25400</v>
      </c>
      <c r="B31" s="390" t="s">
        <v>2923</v>
      </c>
      <c r="C31" s="391">
        <v>931402</v>
      </c>
      <c r="D31" s="936" t="s">
        <v>2938</v>
      </c>
      <c r="E31" s="391">
        <v>741020</v>
      </c>
      <c r="F31" s="353" t="s">
        <v>1520</v>
      </c>
      <c r="G31" s="59" t="s">
        <v>5903</v>
      </c>
      <c r="H31" s="61" t="str">
        <f t="shared" si="2"/>
        <v>25400 931402</v>
      </c>
      <c r="I31" s="63" t="str">
        <f>VLOOKUP($H31,'KEY2'!$A:$C,2,FALSE)</f>
        <v>Regional Parks</v>
      </c>
      <c r="J31" s="63" t="str">
        <f>VLOOKUP($H31,'KEY2'!$A:$C,3,FALSE)</f>
        <v>Hurkey Creek</v>
      </c>
      <c r="K31" s="63" t="s">
        <v>2974</v>
      </c>
      <c r="L31" s="63" t="str">
        <f t="shared" si="10"/>
        <v>Regional ParksFee</v>
      </c>
      <c r="M31" s="62" t="str">
        <f>VLOOKUP(E31,'KEY2'!E:H,4,FALSE)</f>
        <v>Historical &amp; Interpretive</v>
      </c>
      <c r="N31" s="288">
        <v>50000</v>
      </c>
      <c r="O31" s="288"/>
      <c r="P31" s="288">
        <f t="shared" si="3"/>
        <v>50000</v>
      </c>
      <c r="Q31" s="287">
        <v>5947</v>
      </c>
      <c r="R31" s="287">
        <v>2730</v>
      </c>
      <c r="S31" s="287">
        <v>6832.38</v>
      </c>
      <c r="T31" s="287">
        <v>5556.21</v>
      </c>
      <c r="U31" s="287">
        <v>2187.75</v>
      </c>
      <c r="V31" s="287">
        <v>1159</v>
      </c>
      <c r="W31" s="287">
        <v>1740</v>
      </c>
      <c r="X31" s="287">
        <v>2159</v>
      </c>
      <c r="Y31" s="287">
        <v>1514</v>
      </c>
      <c r="Z31" s="287">
        <v>1727</v>
      </c>
      <c r="AA31" s="287">
        <v>3673</v>
      </c>
      <c r="AB31" s="287">
        <v>5175</v>
      </c>
      <c r="AC31" s="287">
        <f t="shared" si="11"/>
        <v>40400.339999999997</v>
      </c>
      <c r="AD31" s="585">
        <f t="shared" si="4"/>
        <v>15509.380000000001</v>
      </c>
      <c r="AE31" s="585">
        <f t="shared" si="5"/>
        <v>8902.9599999999991</v>
      </c>
      <c r="AF31" s="585">
        <f t="shared" si="6"/>
        <v>5413</v>
      </c>
      <c r="AG31" s="585">
        <f t="shared" si="7"/>
        <v>10575</v>
      </c>
      <c r="AH31" s="585">
        <f t="shared" si="8"/>
        <v>40400.339999999997</v>
      </c>
      <c r="AI31" s="585">
        <f t="shared" si="9"/>
        <v>9599.6600000000035</v>
      </c>
      <c r="AJ31" s="1095">
        <v>40000</v>
      </c>
    </row>
    <row r="32" spans="1:36" ht="15" customHeight="1">
      <c r="A32" s="586">
        <v>25400</v>
      </c>
      <c r="B32" s="390" t="s">
        <v>2923</v>
      </c>
      <c r="C32" s="391">
        <v>931403</v>
      </c>
      <c r="D32" s="936" t="s">
        <v>2838</v>
      </c>
      <c r="E32" s="391">
        <v>741020</v>
      </c>
      <c r="F32" s="353" t="s">
        <v>1520</v>
      </c>
      <c r="G32" s="59" t="s">
        <v>5904</v>
      </c>
      <c r="H32" s="61" t="str">
        <f t="shared" si="2"/>
        <v>25400 931403</v>
      </c>
      <c r="I32" s="63" t="str">
        <f>VLOOKUP($H32,'KEY2'!$A:$C,2,FALSE)</f>
        <v>Regional Parks</v>
      </c>
      <c r="J32" s="63" t="str">
        <f>VLOOKUP($H32,'KEY2'!$A:$C,3,FALSE)</f>
        <v>Idyllwild</v>
      </c>
      <c r="K32" s="63" t="s">
        <v>2974</v>
      </c>
      <c r="L32" s="63" t="str">
        <f t="shared" si="10"/>
        <v>Regional ParksFee</v>
      </c>
      <c r="M32" s="62" t="str">
        <f>VLOOKUP(E32,'KEY2'!E:H,4,FALSE)</f>
        <v>Historical &amp; Interpretive</v>
      </c>
      <c r="N32" s="288">
        <v>65000</v>
      </c>
      <c r="O32" s="288"/>
      <c r="P32" s="288">
        <f t="shared" si="3"/>
        <v>65000</v>
      </c>
      <c r="Q32" s="287">
        <v>3801</v>
      </c>
      <c r="R32" s="287">
        <v>536</v>
      </c>
      <c r="S32" s="287">
        <v>3678</v>
      </c>
      <c r="T32" s="287">
        <v>2263</v>
      </c>
      <c r="U32" s="287">
        <v>2575</v>
      </c>
      <c r="V32" s="287">
        <v>2892</v>
      </c>
      <c r="W32" s="287">
        <v>4465</v>
      </c>
      <c r="X32" s="287">
        <v>8573</v>
      </c>
      <c r="Y32" s="287">
        <v>8088.01</v>
      </c>
      <c r="Z32" s="287">
        <v>3772</v>
      </c>
      <c r="AA32" s="287">
        <v>4539</v>
      </c>
      <c r="AB32" s="287">
        <v>3778</v>
      </c>
      <c r="AC32" s="287">
        <f t="shared" si="11"/>
        <v>48960.01</v>
      </c>
      <c r="AD32" s="585">
        <f t="shared" si="4"/>
        <v>8015</v>
      </c>
      <c r="AE32" s="585">
        <f t="shared" si="5"/>
        <v>7730</v>
      </c>
      <c r="AF32" s="585">
        <f t="shared" si="6"/>
        <v>21126.010000000002</v>
      </c>
      <c r="AG32" s="585">
        <f t="shared" si="7"/>
        <v>12089</v>
      </c>
      <c r="AH32" s="585">
        <f t="shared" si="8"/>
        <v>48960.01</v>
      </c>
      <c r="AI32" s="585">
        <f t="shared" si="9"/>
        <v>16039.989999999998</v>
      </c>
      <c r="AJ32" s="1095">
        <v>40000</v>
      </c>
    </row>
    <row r="33" spans="1:36" ht="15" customHeight="1">
      <c r="A33" s="586">
        <v>25400</v>
      </c>
      <c r="B33" s="390" t="s">
        <v>2923</v>
      </c>
      <c r="C33" s="391">
        <v>931405</v>
      </c>
      <c r="D33" s="936" t="s">
        <v>2937</v>
      </c>
      <c r="E33" s="391">
        <v>741020</v>
      </c>
      <c r="F33" s="353" t="s">
        <v>1520</v>
      </c>
      <c r="G33" s="59" t="s">
        <v>5905</v>
      </c>
      <c r="H33" s="61" t="str">
        <f t="shared" si="2"/>
        <v>25400 931405</v>
      </c>
      <c r="I33" s="63" t="str">
        <f>VLOOKUP($H33,'KEY2'!$A:$C,2,FALSE)</f>
        <v>Regional Parks</v>
      </c>
      <c r="J33" s="63" t="str">
        <f>VLOOKUP($H33,'KEY2'!$A:$C,3,FALSE)</f>
        <v>Lake Cahuilla</v>
      </c>
      <c r="K33" s="63" t="s">
        <v>2974</v>
      </c>
      <c r="L33" s="63" t="str">
        <f t="shared" si="10"/>
        <v>Regional ParksFee</v>
      </c>
      <c r="M33" s="62" t="str">
        <f>VLOOKUP(E33,'KEY2'!E:H,4,FALSE)</f>
        <v>Historical &amp; Interpretive</v>
      </c>
      <c r="N33" s="288">
        <v>75000</v>
      </c>
      <c r="O33" s="288"/>
      <c r="P33" s="288">
        <f t="shared" si="3"/>
        <v>75000</v>
      </c>
      <c r="Q33" s="287">
        <v>2023</v>
      </c>
      <c r="R33" s="287">
        <v>-200</v>
      </c>
      <c r="S33" s="287">
        <v>1777</v>
      </c>
      <c r="T33" s="287">
        <v>18865</v>
      </c>
      <c r="U33" s="287">
        <v>7208</v>
      </c>
      <c r="V33" s="287">
        <v>15655</v>
      </c>
      <c r="W33" s="287">
        <v>9824</v>
      </c>
      <c r="X33" s="287">
        <v>31728</v>
      </c>
      <c r="Y33" s="287">
        <v>9709</v>
      </c>
      <c r="Z33" s="287">
        <v>10970</v>
      </c>
      <c r="AA33" s="287">
        <v>13667</v>
      </c>
      <c r="AB33" s="287">
        <v>12645</v>
      </c>
      <c r="AC33" s="287">
        <f t="shared" si="11"/>
        <v>133871</v>
      </c>
      <c r="AD33" s="585">
        <f t="shared" si="4"/>
        <v>3600</v>
      </c>
      <c r="AE33" s="585">
        <f t="shared" si="5"/>
        <v>41728</v>
      </c>
      <c r="AF33" s="585">
        <f t="shared" si="6"/>
        <v>51261</v>
      </c>
      <c r="AG33" s="585">
        <f t="shared" si="7"/>
        <v>37282</v>
      </c>
      <c r="AH33" s="585">
        <f t="shared" si="8"/>
        <v>133871</v>
      </c>
      <c r="AI33" s="585">
        <f t="shared" si="9"/>
        <v>-58871</v>
      </c>
      <c r="AJ33" s="1095">
        <v>75000</v>
      </c>
    </row>
    <row r="34" spans="1:36" ht="15" customHeight="1">
      <c r="A34" s="586">
        <v>25400</v>
      </c>
      <c r="B34" s="390" t="s">
        <v>2923</v>
      </c>
      <c r="C34" s="391">
        <v>931408</v>
      </c>
      <c r="D34" s="936" t="s">
        <v>2939</v>
      </c>
      <c r="E34" s="391">
        <v>741020</v>
      </c>
      <c r="F34" s="353" t="s">
        <v>1520</v>
      </c>
      <c r="G34" s="59" t="s">
        <v>5906</v>
      </c>
      <c r="H34" s="61" t="str">
        <f t="shared" si="2"/>
        <v>25400 931408</v>
      </c>
      <c r="I34" s="63" t="str">
        <f>VLOOKUP($H34,'KEY2'!$A:$C,2,FALSE)</f>
        <v>Regional Parks</v>
      </c>
      <c r="J34" s="63" t="str">
        <f>VLOOKUP($H34,'KEY2'!$A:$C,3,FALSE)</f>
        <v>McCall</v>
      </c>
      <c r="K34" s="63" t="s">
        <v>2974</v>
      </c>
      <c r="L34" s="63" t="str">
        <f t="shared" si="10"/>
        <v>Regional ParksFee</v>
      </c>
      <c r="M34" s="62" t="str">
        <f>VLOOKUP(E34,'KEY2'!E:H,4,FALSE)</f>
        <v>Historical &amp; Interpretive</v>
      </c>
      <c r="N34" s="288">
        <v>1500</v>
      </c>
      <c r="O34" s="288"/>
      <c r="P34" s="288">
        <f t="shared" si="3"/>
        <v>1500</v>
      </c>
      <c r="Q34" s="287">
        <v>60</v>
      </c>
      <c r="R34" s="287">
        <v>-6</v>
      </c>
      <c r="S34" s="287">
        <v>251</v>
      </c>
      <c r="T34" s="287">
        <v>38</v>
      </c>
      <c r="U34" s="287">
        <v>13</v>
      </c>
      <c r="V34" s="287">
        <v>7</v>
      </c>
      <c r="W34" s="287">
        <v>50</v>
      </c>
      <c r="X34" s="287">
        <v>18</v>
      </c>
      <c r="Y34" s="287">
        <v>72</v>
      </c>
      <c r="Z34" s="287">
        <v>112.25</v>
      </c>
      <c r="AA34" s="287">
        <v>141</v>
      </c>
      <c r="AB34" s="287">
        <v>169</v>
      </c>
      <c r="AC34" s="287">
        <f t="shared" si="11"/>
        <v>925.25</v>
      </c>
      <c r="AD34" s="585">
        <f t="shared" si="4"/>
        <v>305</v>
      </c>
      <c r="AE34" s="585">
        <f t="shared" si="5"/>
        <v>58</v>
      </c>
      <c r="AF34" s="585">
        <f t="shared" si="6"/>
        <v>140</v>
      </c>
      <c r="AG34" s="585">
        <f t="shared" si="7"/>
        <v>422.25</v>
      </c>
      <c r="AH34" s="585">
        <f t="shared" si="8"/>
        <v>925.25</v>
      </c>
      <c r="AI34" s="585">
        <f t="shared" si="9"/>
        <v>574.75</v>
      </c>
      <c r="AJ34" s="1095">
        <v>1500</v>
      </c>
    </row>
    <row r="35" spans="1:36" ht="15" customHeight="1">
      <c r="A35" s="586">
        <v>25400</v>
      </c>
      <c r="B35" s="390" t="s">
        <v>2923</v>
      </c>
      <c r="C35" s="391">
        <v>931409</v>
      </c>
      <c r="D35" s="936" t="s">
        <v>2940</v>
      </c>
      <c r="E35" s="391">
        <v>741020</v>
      </c>
      <c r="F35" s="353" t="s">
        <v>1520</v>
      </c>
      <c r="G35" s="59" t="s">
        <v>5907</v>
      </c>
      <c r="H35" s="61" t="str">
        <f t="shared" ref="H35:H50" si="12">LEFT(G35,12)</f>
        <v>25400 931409</v>
      </c>
      <c r="I35" s="63" t="str">
        <f>VLOOKUP($H35,'KEY2'!$A:$C,2,FALSE)</f>
        <v>Regional Parks</v>
      </c>
      <c r="J35" s="63" t="str">
        <f>VLOOKUP($H35,'KEY2'!$A:$C,3,FALSE)</f>
        <v>Rancho Jurupa</v>
      </c>
      <c r="K35" s="63" t="s">
        <v>2974</v>
      </c>
      <c r="L35" s="63" t="str">
        <f t="shared" si="10"/>
        <v>Regional ParksFee</v>
      </c>
      <c r="M35" s="62" t="str">
        <f>VLOOKUP(E35,'KEY2'!E:H,4,FALSE)</f>
        <v>Historical &amp; Interpretive</v>
      </c>
      <c r="N35" s="288">
        <v>230000</v>
      </c>
      <c r="O35" s="288"/>
      <c r="P35" s="288">
        <f t="shared" si="3"/>
        <v>230000</v>
      </c>
      <c r="Q35" s="287">
        <v>52275</v>
      </c>
      <c r="R35" s="287">
        <v>35330.5</v>
      </c>
      <c r="S35" s="287">
        <v>23692.75</v>
      </c>
      <c r="T35" s="287">
        <v>18144.25</v>
      </c>
      <c r="U35" s="287">
        <v>8811.51</v>
      </c>
      <c r="V35" s="287">
        <v>5387.5</v>
      </c>
      <c r="W35" s="287">
        <v>9983.75</v>
      </c>
      <c r="X35" s="287">
        <v>17393.5</v>
      </c>
      <c r="Y35" s="287">
        <v>9693</v>
      </c>
      <c r="Z35" s="287">
        <v>18767.5</v>
      </c>
      <c r="AA35" s="287">
        <v>27176.55</v>
      </c>
      <c r="AB35" s="287">
        <v>32088.25</v>
      </c>
      <c r="AC35" s="287">
        <f t="shared" si="11"/>
        <v>258744.06</v>
      </c>
      <c r="AD35" s="585">
        <f t="shared" ref="AD35:AD52" si="13">SUM(Q35:S35)</f>
        <v>111298.25</v>
      </c>
      <c r="AE35" s="585">
        <f t="shared" ref="AE35:AE52" si="14">SUM(T35:V35)</f>
        <v>32343.260000000002</v>
      </c>
      <c r="AF35" s="585">
        <f t="shared" ref="AF35:AF52" si="15">SUM(W35:Y35)</f>
        <v>37070.25</v>
      </c>
      <c r="AG35" s="585">
        <f t="shared" ref="AG35:AG52" si="16">SUM(Z35:AB35)</f>
        <v>78032.3</v>
      </c>
      <c r="AH35" s="585">
        <f t="shared" ref="AH35:AH52" si="17">SUM(AD35:AG35)</f>
        <v>258744.06</v>
      </c>
      <c r="AI35" s="585">
        <f t="shared" ref="AI35:AI52" si="18">P35-AH35</f>
        <v>-28744.059999999998</v>
      </c>
      <c r="AJ35" s="1095">
        <v>300000</v>
      </c>
    </row>
    <row r="36" spans="1:36" ht="15" customHeight="1">
      <c r="A36" s="408">
        <v>25400</v>
      </c>
      <c r="B36" t="s">
        <v>2923</v>
      </c>
      <c r="C36" s="408">
        <v>931406</v>
      </c>
      <c r="D36" s="875" t="s">
        <v>1224</v>
      </c>
      <c r="E36" s="408">
        <v>741020</v>
      </c>
      <c r="F36" t="s">
        <v>1520</v>
      </c>
      <c r="G36" s="408" t="s">
        <v>6530</v>
      </c>
      <c r="H36" s="61" t="str">
        <f t="shared" si="12"/>
        <v>25400 931406</v>
      </c>
      <c r="I36" s="63" t="str">
        <f>VLOOKUP($H36,'KEY2'!$A:$C,2,FALSE)</f>
        <v>Regional Parks</v>
      </c>
      <c r="J36" s="63" t="str">
        <f>VLOOKUP($H36,'KEY2'!$A:$C,3,FALSE)</f>
        <v>Lawler Lodge &amp; Alpine Cabins</v>
      </c>
      <c r="K36" s="63" t="s">
        <v>2974</v>
      </c>
      <c r="L36" s="63" t="str">
        <f t="shared" si="10"/>
        <v>Regional ParksFee</v>
      </c>
      <c r="M36" s="62" t="s">
        <v>2116</v>
      </c>
      <c r="N36" s="288">
        <v>0</v>
      </c>
      <c r="P36" s="288">
        <f t="shared" si="3"/>
        <v>0</v>
      </c>
      <c r="Q36" s="287">
        <v>0</v>
      </c>
      <c r="R36" s="287">
        <v>0</v>
      </c>
      <c r="S36" s="287">
        <v>0</v>
      </c>
      <c r="T36" s="287">
        <v>0</v>
      </c>
      <c r="U36" s="287">
        <v>0</v>
      </c>
      <c r="V36" s="287">
        <v>0</v>
      </c>
      <c r="W36" s="287">
        <v>0</v>
      </c>
      <c r="X36" s="287">
        <v>0</v>
      </c>
      <c r="Y36" s="287">
        <v>32</v>
      </c>
      <c r="Z36" s="287">
        <v>0</v>
      </c>
      <c r="AA36" s="287">
        <v>0</v>
      </c>
      <c r="AB36" s="287">
        <v>0</v>
      </c>
      <c r="AC36" s="287">
        <f t="shared" si="11"/>
        <v>32</v>
      </c>
      <c r="AD36" s="585">
        <f t="shared" si="13"/>
        <v>0</v>
      </c>
      <c r="AE36" s="585">
        <f t="shared" si="14"/>
        <v>0</v>
      </c>
      <c r="AF36" s="585">
        <f t="shared" si="15"/>
        <v>32</v>
      </c>
      <c r="AG36" s="585">
        <f t="shared" si="16"/>
        <v>0</v>
      </c>
      <c r="AH36" s="585">
        <f t="shared" si="17"/>
        <v>32</v>
      </c>
      <c r="AI36" s="585">
        <f t="shared" si="18"/>
        <v>-32</v>
      </c>
      <c r="AJ36" s="1095">
        <v>0</v>
      </c>
    </row>
    <row r="37" spans="1:36" ht="15" customHeight="1">
      <c r="A37" s="737">
        <v>25400</v>
      </c>
      <c r="B37" s="588" t="str">
        <f>VLOOKUP(A37,$A$5:$B$101,2,FALSE)</f>
        <v>Regional Park &amp; Open Space Dis</v>
      </c>
      <c r="C37" s="737">
        <v>931307</v>
      </c>
      <c r="D37" s="936" t="s">
        <v>5792</v>
      </c>
      <c r="E37" s="737">
        <v>741020</v>
      </c>
      <c r="F37" s="730" t="s">
        <v>1520</v>
      </c>
      <c r="G37" s="20" t="s">
        <v>5902</v>
      </c>
      <c r="H37" s="61" t="str">
        <f t="shared" si="12"/>
        <v>25400 931307</v>
      </c>
      <c r="I37" s="63" t="str">
        <f>VLOOKUP($H37,'KEY2'!$A:$C,2,FALSE)</f>
        <v>Interpretive</v>
      </c>
      <c r="J37" s="63" t="str">
        <f>VLOOKUP($H37,'KEY2'!$A:$C,3,FALSE)</f>
        <v>Santa Rosa Plateau Nature Center</v>
      </c>
      <c r="K37" s="63" t="s">
        <v>2974</v>
      </c>
      <c r="L37" s="63" t="str">
        <f t="shared" si="10"/>
        <v>InterpretiveFee</v>
      </c>
      <c r="M37" s="62" t="str">
        <f>VLOOKUP(E37,'KEY2'!E:H,4,FALSE)</f>
        <v>Historical &amp; Interpretive</v>
      </c>
      <c r="N37" s="288">
        <v>0</v>
      </c>
      <c r="O37" s="288"/>
      <c r="P37" s="288">
        <f t="shared" si="3"/>
        <v>0</v>
      </c>
      <c r="Q37" s="287">
        <v>2895</v>
      </c>
      <c r="R37" s="287">
        <v>-1943</v>
      </c>
      <c r="S37" s="287">
        <v>379</v>
      </c>
      <c r="T37" s="287">
        <v>1229.1600000000001</v>
      </c>
      <c r="U37" s="287">
        <v>1732</v>
      </c>
      <c r="V37" s="287">
        <v>1028.8699999999999</v>
      </c>
      <c r="W37" s="287">
        <v>2764</v>
      </c>
      <c r="X37" s="287">
        <v>719</v>
      </c>
      <c r="Y37" s="287">
        <v>2856</v>
      </c>
      <c r="Z37" s="287">
        <v>1857</v>
      </c>
      <c r="AA37" s="287">
        <v>3693.03</v>
      </c>
      <c r="AB37" s="287">
        <v>1369</v>
      </c>
      <c r="AC37" s="287">
        <f t="shared" si="11"/>
        <v>18579.059999999998</v>
      </c>
      <c r="AD37" s="585">
        <f t="shared" si="13"/>
        <v>1331</v>
      </c>
      <c r="AE37" s="585">
        <f t="shared" si="14"/>
        <v>3990.0299999999997</v>
      </c>
      <c r="AF37" s="585">
        <f t="shared" si="15"/>
        <v>6339</v>
      </c>
      <c r="AG37" s="585">
        <f t="shared" si="16"/>
        <v>6919.0300000000007</v>
      </c>
      <c r="AH37" s="585">
        <f t="shared" si="17"/>
        <v>18579.059999999998</v>
      </c>
      <c r="AI37" s="585">
        <f t="shared" si="18"/>
        <v>-18579.059999999998</v>
      </c>
      <c r="AJ37" s="1095">
        <v>45000</v>
      </c>
    </row>
    <row r="38" spans="1:36" ht="15" customHeight="1">
      <c r="A38" s="408">
        <v>25400</v>
      </c>
      <c r="B38" t="s">
        <v>2923</v>
      </c>
      <c r="C38" s="408">
        <v>931205</v>
      </c>
      <c r="D38" s="875" t="s">
        <v>5949</v>
      </c>
      <c r="E38" s="408">
        <v>741020</v>
      </c>
      <c r="F38" t="s">
        <v>1520</v>
      </c>
      <c r="G38" s="408" t="s">
        <v>6769</v>
      </c>
      <c r="H38" s="59" t="str">
        <f t="shared" si="12"/>
        <v>25400 931205</v>
      </c>
      <c r="I38" s="63" t="str">
        <f>VLOOKUP($H38,'KEY2'!$A:$C,2,FALSE)</f>
        <v>Business Services</v>
      </c>
      <c r="J38" s="63" t="s">
        <v>7000</v>
      </c>
      <c r="K38" s="63" t="s">
        <v>2974</v>
      </c>
      <c r="L38" s="63" t="str">
        <f t="shared" si="10"/>
        <v>Business ServicesFee</v>
      </c>
      <c r="M38" s="62" t="s">
        <v>2115</v>
      </c>
      <c r="N38" s="288">
        <v>0</v>
      </c>
      <c r="P38" s="288">
        <f t="shared" si="3"/>
        <v>0</v>
      </c>
      <c r="Q38" s="287">
        <v>20</v>
      </c>
      <c r="R38" s="287">
        <v>0</v>
      </c>
      <c r="S38" s="287">
        <v>0</v>
      </c>
      <c r="T38" s="287">
        <v>0</v>
      </c>
      <c r="U38" s="287">
        <v>0</v>
      </c>
      <c r="V38" s="287">
        <v>0</v>
      </c>
      <c r="W38" s="287">
        <v>0</v>
      </c>
      <c r="X38" s="287">
        <v>0</v>
      </c>
      <c r="Y38" s="287">
        <v>0</v>
      </c>
      <c r="Z38" s="287">
        <v>0</v>
      </c>
      <c r="AA38" s="287">
        <v>0</v>
      </c>
      <c r="AB38" s="287">
        <v>1400</v>
      </c>
      <c r="AC38" s="287">
        <f t="shared" si="11"/>
        <v>1420</v>
      </c>
      <c r="AD38" s="585">
        <f t="shared" si="13"/>
        <v>20</v>
      </c>
      <c r="AE38" s="585">
        <f t="shared" si="14"/>
        <v>0</v>
      </c>
      <c r="AF38" s="585">
        <f t="shared" si="15"/>
        <v>0</v>
      </c>
      <c r="AG38" s="585">
        <f t="shared" si="16"/>
        <v>1400</v>
      </c>
      <c r="AH38" s="585">
        <f t="shared" si="17"/>
        <v>1420</v>
      </c>
      <c r="AI38" s="585">
        <f t="shared" si="18"/>
        <v>-1420</v>
      </c>
      <c r="AJ38" s="1095">
        <v>0</v>
      </c>
    </row>
    <row r="39" spans="1:36" ht="15" customHeight="1">
      <c r="A39" s="588">
        <v>25400</v>
      </c>
      <c r="B39" s="363" t="s">
        <v>2923</v>
      </c>
      <c r="C39" s="292">
        <v>931402</v>
      </c>
      <c r="D39" s="935" t="s">
        <v>2938</v>
      </c>
      <c r="E39" s="292">
        <v>741080</v>
      </c>
      <c r="F39" s="63" t="s">
        <v>1191</v>
      </c>
      <c r="G39" s="408" t="s">
        <v>6256</v>
      </c>
      <c r="H39" s="61" t="str">
        <f t="shared" si="12"/>
        <v>25400 931402</v>
      </c>
      <c r="I39" s="63" t="str">
        <f>VLOOKUP($H39,'KEY2'!$A:$C,2,FALSE)</f>
        <v>Regional Parks</v>
      </c>
      <c r="J39" s="63" t="str">
        <f>VLOOKUP($H39,'KEY2'!$A:$C,3,FALSE)</f>
        <v>Hurkey Creek</v>
      </c>
      <c r="K39" s="63" t="s">
        <v>2974</v>
      </c>
      <c r="L39" s="63" t="str">
        <f t="shared" si="10"/>
        <v>Regional ParksFee</v>
      </c>
      <c r="M39" s="62" t="s">
        <v>2116</v>
      </c>
      <c r="N39" s="288">
        <v>0</v>
      </c>
      <c r="P39" s="288">
        <f t="shared" si="3"/>
        <v>0</v>
      </c>
      <c r="Q39" s="287">
        <v>0</v>
      </c>
      <c r="R39" s="287">
        <v>0</v>
      </c>
      <c r="S39" s="287">
        <v>200</v>
      </c>
      <c r="T39" s="287">
        <v>0</v>
      </c>
      <c r="U39" s="287">
        <v>0</v>
      </c>
      <c r="V39" s="287">
        <v>0</v>
      </c>
      <c r="W39" s="287">
        <v>0</v>
      </c>
      <c r="X39" s="287">
        <v>0</v>
      </c>
      <c r="Y39" s="287">
        <v>0</v>
      </c>
      <c r="Z39" s="287">
        <v>0</v>
      </c>
      <c r="AA39" s="287">
        <v>0</v>
      </c>
      <c r="AB39" s="287">
        <v>0</v>
      </c>
      <c r="AC39" s="287">
        <f t="shared" si="11"/>
        <v>200</v>
      </c>
      <c r="AD39" s="585">
        <f t="shared" si="13"/>
        <v>200</v>
      </c>
      <c r="AE39" s="585">
        <f t="shared" si="14"/>
        <v>0</v>
      </c>
      <c r="AF39" s="585">
        <f t="shared" si="15"/>
        <v>0</v>
      </c>
      <c r="AG39" s="585">
        <f t="shared" si="16"/>
        <v>0</v>
      </c>
      <c r="AH39" s="585">
        <f t="shared" si="17"/>
        <v>200</v>
      </c>
      <c r="AI39" s="585">
        <f t="shared" si="18"/>
        <v>-200</v>
      </c>
      <c r="AJ39" s="1095">
        <v>0</v>
      </c>
    </row>
    <row r="40" spans="1:36" ht="15" customHeight="1">
      <c r="A40" s="408">
        <v>25400</v>
      </c>
      <c r="B40" s="408" t="s">
        <v>2923</v>
      </c>
      <c r="C40" s="408">
        <v>931403</v>
      </c>
      <c r="D40" s="875" t="s">
        <v>2838</v>
      </c>
      <c r="E40" s="408">
        <v>741080</v>
      </c>
      <c r="F40" t="s">
        <v>1191</v>
      </c>
      <c r="G40" s="408" t="s">
        <v>6525</v>
      </c>
      <c r="H40" s="61" t="str">
        <f t="shared" si="12"/>
        <v>25400 931403</v>
      </c>
      <c r="I40" s="192" t="s">
        <v>1524</v>
      </c>
      <c r="J40" s="192" t="s">
        <v>295</v>
      </c>
      <c r="K40" s="63" t="s">
        <v>2974</v>
      </c>
      <c r="L40" s="63" t="str">
        <f t="shared" si="10"/>
        <v>Regional ParksFee</v>
      </c>
      <c r="M40" s="62" t="s">
        <v>2116</v>
      </c>
      <c r="N40" s="288">
        <v>0</v>
      </c>
      <c r="P40" s="288">
        <f t="shared" si="3"/>
        <v>0</v>
      </c>
      <c r="Q40" s="287">
        <v>0</v>
      </c>
      <c r="R40" s="287">
        <v>0</v>
      </c>
      <c r="S40" s="287">
        <v>0</v>
      </c>
      <c r="T40" s="287">
        <v>200</v>
      </c>
      <c r="U40" s="287">
        <v>0</v>
      </c>
      <c r="V40" s="287">
        <v>0</v>
      </c>
      <c r="W40" s="287">
        <v>0</v>
      </c>
      <c r="X40" s="287">
        <v>0</v>
      </c>
      <c r="Y40" s="287">
        <v>0</v>
      </c>
      <c r="Z40" s="287">
        <v>0</v>
      </c>
      <c r="AA40" s="287">
        <v>0</v>
      </c>
      <c r="AB40" s="287">
        <v>0</v>
      </c>
      <c r="AC40" s="287">
        <f t="shared" si="11"/>
        <v>200</v>
      </c>
      <c r="AD40" s="585">
        <f t="shared" si="13"/>
        <v>0</v>
      </c>
      <c r="AE40" s="585">
        <f t="shared" si="14"/>
        <v>200</v>
      </c>
      <c r="AF40" s="585">
        <f t="shared" si="15"/>
        <v>0</v>
      </c>
      <c r="AG40" s="585">
        <f t="shared" si="16"/>
        <v>0</v>
      </c>
      <c r="AH40" s="585">
        <f t="shared" si="17"/>
        <v>200</v>
      </c>
      <c r="AI40" s="585">
        <f t="shared" si="18"/>
        <v>-200</v>
      </c>
      <c r="AJ40" s="1095">
        <v>0</v>
      </c>
    </row>
    <row r="41" spans="1:36" ht="15" customHeight="1">
      <c r="A41" s="588">
        <v>25400</v>
      </c>
      <c r="B41" s="363" t="s">
        <v>2923</v>
      </c>
      <c r="C41" s="292">
        <v>931405</v>
      </c>
      <c r="D41" s="935" t="s">
        <v>2937</v>
      </c>
      <c r="E41" s="292">
        <v>741080</v>
      </c>
      <c r="F41" s="63" t="s">
        <v>1191</v>
      </c>
      <c r="G41" s="408" t="s">
        <v>6257</v>
      </c>
      <c r="H41" s="61" t="str">
        <f t="shared" si="12"/>
        <v>25400 931405</v>
      </c>
      <c r="I41" s="63" t="str">
        <f>VLOOKUP($H41,'KEY2'!$A:$C,2,FALSE)</f>
        <v>Regional Parks</v>
      </c>
      <c r="J41" s="63" t="str">
        <f>VLOOKUP($H41,'KEY2'!$A:$C,3,FALSE)</f>
        <v>Lake Cahuilla</v>
      </c>
      <c r="K41" s="63" t="s">
        <v>2974</v>
      </c>
      <c r="L41" s="63" t="str">
        <f t="shared" si="10"/>
        <v>Regional ParksFee</v>
      </c>
      <c r="M41" s="62" t="s">
        <v>2116</v>
      </c>
      <c r="N41" s="288">
        <v>0</v>
      </c>
      <c r="P41" s="288">
        <f t="shared" si="3"/>
        <v>0</v>
      </c>
      <c r="Q41" s="287">
        <v>0</v>
      </c>
      <c r="R41" s="287">
        <v>0</v>
      </c>
      <c r="S41" s="287">
        <v>0</v>
      </c>
      <c r="T41" s="287">
        <v>300</v>
      </c>
      <c r="U41" s="287">
        <v>0</v>
      </c>
      <c r="V41" s="287">
        <v>0</v>
      </c>
      <c r="W41" s="287">
        <v>0</v>
      </c>
      <c r="X41" s="287">
        <v>0</v>
      </c>
      <c r="Y41" s="287">
        <v>0</v>
      </c>
      <c r="Z41" s="287">
        <v>0</v>
      </c>
      <c r="AA41" s="287">
        <v>0</v>
      </c>
      <c r="AB41" s="287">
        <v>0</v>
      </c>
      <c r="AC41" s="287">
        <f t="shared" si="11"/>
        <v>300</v>
      </c>
      <c r="AD41" s="585">
        <f t="shared" si="13"/>
        <v>0</v>
      </c>
      <c r="AE41" s="585">
        <f t="shared" si="14"/>
        <v>300</v>
      </c>
      <c r="AF41" s="585">
        <f t="shared" si="15"/>
        <v>0</v>
      </c>
      <c r="AG41" s="585">
        <f t="shared" si="16"/>
        <v>0</v>
      </c>
      <c r="AH41" s="585">
        <f t="shared" si="17"/>
        <v>300</v>
      </c>
      <c r="AI41" s="585">
        <f t="shared" si="18"/>
        <v>-300</v>
      </c>
      <c r="AJ41" s="1095">
        <v>0</v>
      </c>
    </row>
    <row r="42" spans="1:36" ht="12.75" customHeight="1">
      <c r="A42" s="408">
        <v>25400</v>
      </c>
      <c r="B42" s="408" t="s">
        <v>2923</v>
      </c>
      <c r="C42" s="408">
        <v>931409</v>
      </c>
      <c r="D42" s="875" t="s">
        <v>2940</v>
      </c>
      <c r="E42" s="408">
        <v>741080</v>
      </c>
      <c r="F42" t="s">
        <v>1191</v>
      </c>
      <c r="G42" s="408" t="s">
        <v>5984</v>
      </c>
      <c r="H42" s="61" t="str">
        <f t="shared" si="12"/>
        <v>25400 931409</v>
      </c>
      <c r="I42" s="63" t="str">
        <f>VLOOKUP($H42,'KEY2'!$A:$C,2,FALSE)</f>
        <v>Regional Parks</v>
      </c>
      <c r="J42" s="63" t="str">
        <f>VLOOKUP($H42,'KEY2'!$A:$C,3,FALSE)</f>
        <v>Rancho Jurupa</v>
      </c>
      <c r="K42" s="63" t="s">
        <v>2974</v>
      </c>
      <c r="L42" s="63" t="str">
        <f t="shared" si="10"/>
        <v>Regional ParksFee</v>
      </c>
      <c r="M42" s="62" t="str">
        <f>VLOOKUP(E42,'KEY2'!E:H,4,FALSE)</f>
        <v>Historical &amp; Interpretive</v>
      </c>
      <c r="N42" s="288">
        <v>0</v>
      </c>
      <c r="O42" s="288"/>
      <c r="P42" s="288">
        <f t="shared" si="3"/>
        <v>0</v>
      </c>
      <c r="Q42" s="287">
        <v>0</v>
      </c>
      <c r="R42" s="287">
        <v>0</v>
      </c>
      <c r="S42" s="287">
        <v>200</v>
      </c>
      <c r="T42" s="287">
        <v>0</v>
      </c>
      <c r="U42" s="287">
        <v>0</v>
      </c>
      <c r="V42" s="287">
        <v>200</v>
      </c>
      <c r="W42" s="287">
        <v>0</v>
      </c>
      <c r="X42" s="287">
        <v>0</v>
      </c>
      <c r="Y42" s="287">
        <v>0</v>
      </c>
      <c r="Z42" s="287">
        <v>0</v>
      </c>
      <c r="AA42" s="287">
        <v>0</v>
      </c>
      <c r="AB42" s="287">
        <v>0</v>
      </c>
      <c r="AC42" s="287">
        <f t="shared" si="11"/>
        <v>400</v>
      </c>
      <c r="AD42" s="585">
        <f t="shared" si="13"/>
        <v>200</v>
      </c>
      <c r="AE42" s="585">
        <f t="shared" si="14"/>
        <v>200</v>
      </c>
      <c r="AF42" s="585">
        <f t="shared" si="15"/>
        <v>0</v>
      </c>
      <c r="AG42" s="585">
        <f t="shared" si="16"/>
        <v>0</v>
      </c>
      <c r="AH42" s="585">
        <f t="shared" si="17"/>
        <v>400</v>
      </c>
      <c r="AI42" s="585">
        <f t="shared" si="18"/>
        <v>-400</v>
      </c>
      <c r="AJ42" s="1095">
        <v>0</v>
      </c>
    </row>
    <row r="43" spans="1:36" ht="15" customHeight="1">
      <c r="A43" s="588">
        <v>25400</v>
      </c>
      <c r="B43" s="363" t="s">
        <v>2923</v>
      </c>
      <c r="C43" s="292">
        <v>931235</v>
      </c>
      <c r="D43" s="935" t="s">
        <v>46</v>
      </c>
      <c r="E43" s="292">
        <v>741260</v>
      </c>
      <c r="F43" s="63" t="s">
        <v>37</v>
      </c>
      <c r="G43" s="292" t="s">
        <v>1140</v>
      </c>
      <c r="H43" s="61" t="str">
        <f t="shared" si="12"/>
        <v>25400 931235</v>
      </c>
      <c r="I43" s="63" t="str">
        <f>VLOOKUP($H43,'KEY2'!$A:$C,2,FALSE)</f>
        <v>Business Services</v>
      </c>
      <c r="J43" s="63" t="str">
        <f>VLOOKUP($H43,'KEY2'!$A:$C,3,FALSE)</f>
        <v>Business Operations</v>
      </c>
      <c r="K43" s="63" t="s">
        <v>2974</v>
      </c>
      <c r="L43" s="63" t="str">
        <f t="shared" si="10"/>
        <v>Business ServicesFee</v>
      </c>
      <c r="M43" s="62" t="str">
        <f>VLOOKUP(E43,'KEY2'!E:H,4,FALSE)</f>
        <v>Rents, Leases, Concessions</v>
      </c>
      <c r="N43" s="288">
        <v>600</v>
      </c>
      <c r="O43" s="288"/>
      <c r="P43" s="288">
        <f t="shared" si="3"/>
        <v>600</v>
      </c>
      <c r="Q43" s="287">
        <v>0</v>
      </c>
      <c r="R43" s="287">
        <v>463.5</v>
      </c>
      <c r="S43" s="287">
        <v>0</v>
      </c>
      <c r="T43" s="287">
        <v>0</v>
      </c>
      <c r="U43" s="287">
        <v>0</v>
      </c>
      <c r="V43" s="287">
        <v>0</v>
      </c>
      <c r="W43" s="287">
        <v>0</v>
      </c>
      <c r="X43" s="287">
        <v>463.5</v>
      </c>
      <c r="Y43" s="287">
        <v>0</v>
      </c>
      <c r="Z43" s="287">
        <v>0</v>
      </c>
      <c r="AA43" s="287">
        <v>0</v>
      </c>
      <c r="AB43" s="287">
        <v>0</v>
      </c>
      <c r="AC43" s="287">
        <f t="shared" si="11"/>
        <v>927</v>
      </c>
      <c r="AD43" s="585">
        <f t="shared" si="13"/>
        <v>463.5</v>
      </c>
      <c r="AE43" s="585">
        <f t="shared" si="14"/>
        <v>0</v>
      </c>
      <c r="AF43" s="585">
        <f t="shared" si="15"/>
        <v>463.5</v>
      </c>
      <c r="AG43" s="585">
        <f t="shared" si="16"/>
        <v>0</v>
      </c>
      <c r="AH43" s="585">
        <f t="shared" si="17"/>
        <v>927</v>
      </c>
      <c r="AI43" s="585">
        <f t="shared" si="18"/>
        <v>-327</v>
      </c>
      <c r="AJ43" s="1095">
        <v>600</v>
      </c>
    </row>
    <row r="44" spans="1:36">
      <c r="A44" s="408">
        <v>25400</v>
      </c>
      <c r="B44" s="408" t="s">
        <v>2923</v>
      </c>
      <c r="C44" s="408">
        <v>931303</v>
      </c>
      <c r="D44" s="875" t="s">
        <v>5793</v>
      </c>
      <c r="E44" s="408">
        <v>741320</v>
      </c>
      <c r="F44" t="s">
        <v>1346</v>
      </c>
      <c r="G44" s="408" t="s">
        <v>6521</v>
      </c>
      <c r="H44" s="61" t="str">
        <f t="shared" si="12"/>
        <v>25400 931303</v>
      </c>
      <c r="I44" s="192" t="s">
        <v>23</v>
      </c>
      <c r="J44" s="192" t="s">
        <v>437</v>
      </c>
      <c r="K44" s="63" t="s">
        <v>2974</v>
      </c>
      <c r="L44" s="63" t="str">
        <f t="shared" si="10"/>
        <v>InterpretiveFee</v>
      </c>
      <c r="M44" s="62" t="str">
        <f>VLOOKUP(E44,'KEY2'!E:H,4,FALSE)</f>
        <v>Historical &amp; Interpretive</v>
      </c>
      <c r="N44" s="288">
        <v>2500</v>
      </c>
      <c r="P44" s="288">
        <f t="shared" si="3"/>
        <v>2500</v>
      </c>
      <c r="Q44" s="287">
        <v>0</v>
      </c>
      <c r="R44" s="287">
        <v>0</v>
      </c>
      <c r="S44" s="287">
        <v>0</v>
      </c>
      <c r="T44" s="287">
        <v>0</v>
      </c>
      <c r="U44" s="287">
        <v>0</v>
      </c>
      <c r="V44" s="287">
        <v>0</v>
      </c>
      <c r="W44" s="287">
        <v>0</v>
      </c>
      <c r="X44" s="287">
        <v>0</v>
      </c>
      <c r="Y44" s="287">
        <v>0</v>
      </c>
      <c r="Z44" s="287">
        <v>0</v>
      </c>
      <c r="AA44" s="287">
        <v>0</v>
      </c>
      <c r="AB44" s="287">
        <v>0</v>
      </c>
      <c r="AC44" s="287">
        <f t="shared" si="11"/>
        <v>0</v>
      </c>
      <c r="AD44" s="585">
        <f t="shared" si="13"/>
        <v>0</v>
      </c>
      <c r="AE44" s="585">
        <f t="shared" si="14"/>
        <v>0</v>
      </c>
      <c r="AF44" s="585">
        <f t="shared" si="15"/>
        <v>0</v>
      </c>
      <c r="AG44" s="585">
        <f t="shared" si="16"/>
        <v>0</v>
      </c>
      <c r="AH44" s="585">
        <f t="shared" si="17"/>
        <v>0</v>
      </c>
      <c r="AI44" s="585">
        <f t="shared" si="18"/>
        <v>2500</v>
      </c>
      <c r="AJ44" s="1095">
        <v>5000</v>
      </c>
    </row>
    <row r="45" spans="1:36" ht="15" customHeight="1">
      <c r="A45" s="586">
        <v>25400</v>
      </c>
      <c r="B45" s="390" t="s">
        <v>2923</v>
      </c>
      <c r="C45" s="391">
        <v>931400</v>
      </c>
      <c r="D45" s="936" t="s">
        <v>2934</v>
      </c>
      <c r="E45" s="391">
        <v>741360</v>
      </c>
      <c r="F45" s="353" t="s">
        <v>32</v>
      </c>
      <c r="G45" s="59" t="s">
        <v>5909</v>
      </c>
      <c r="H45" s="61" t="str">
        <f t="shared" si="12"/>
        <v>25400 931400</v>
      </c>
      <c r="I45" s="63" t="str">
        <f>VLOOKUP($H45,'KEY2'!$A:$C,2,FALSE)</f>
        <v>Regional Parks</v>
      </c>
      <c r="J45" s="63" t="str">
        <f>VLOOKUP($H45,'KEY2'!$A:$C,3,FALSE)</f>
        <v>Regional Parks General Admin</v>
      </c>
      <c r="K45" s="63" t="s">
        <v>2974</v>
      </c>
      <c r="L45" s="63" t="str">
        <f t="shared" si="10"/>
        <v>Regional ParksFee</v>
      </c>
      <c r="M45" s="62" t="str">
        <f>VLOOKUP(E45,'KEY2'!E:H,4,FALSE)</f>
        <v>Rents, Leases, Concessions</v>
      </c>
      <c r="N45" s="288">
        <v>50000</v>
      </c>
      <c r="O45" s="288"/>
      <c r="P45" s="288">
        <f t="shared" si="3"/>
        <v>50000</v>
      </c>
      <c r="Q45" s="287">
        <v>0</v>
      </c>
      <c r="R45" s="287">
        <v>31704.99</v>
      </c>
      <c r="S45" s="287">
        <v>1373.5</v>
      </c>
      <c r="T45" s="287">
        <v>1843.5</v>
      </c>
      <c r="U45" s="287">
        <v>1135</v>
      </c>
      <c r="V45" s="287">
        <v>6464.8</v>
      </c>
      <c r="W45" s="287">
        <v>1839</v>
      </c>
      <c r="X45" s="287">
        <v>1000</v>
      </c>
      <c r="Y45" s="287">
        <v>2051</v>
      </c>
      <c r="Z45" s="287">
        <v>1370</v>
      </c>
      <c r="AA45" s="287">
        <v>1621.5</v>
      </c>
      <c r="AB45" s="287">
        <v>1679.5</v>
      </c>
      <c r="AC45" s="287">
        <f t="shared" si="11"/>
        <v>52082.790000000008</v>
      </c>
      <c r="AD45" s="585">
        <f t="shared" si="13"/>
        <v>33078.490000000005</v>
      </c>
      <c r="AE45" s="585">
        <f t="shared" si="14"/>
        <v>9443.2999999999993</v>
      </c>
      <c r="AF45" s="585">
        <f t="shared" si="15"/>
        <v>4890</v>
      </c>
      <c r="AG45" s="585">
        <f t="shared" si="16"/>
        <v>4671</v>
      </c>
      <c r="AH45" s="585">
        <f t="shared" si="17"/>
        <v>52082.790000000008</v>
      </c>
      <c r="AI45" s="585">
        <f t="shared" si="18"/>
        <v>-2082.7900000000081</v>
      </c>
      <c r="AJ45" s="1095">
        <v>60000</v>
      </c>
    </row>
    <row r="46" spans="1:36" ht="15" customHeight="1">
      <c r="A46" s="586">
        <v>25400</v>
      </c>
      <c r="B46" s="390" t="s">
        <v>2923</v>
      </c>
      <c r="C46" s="391">
        <v>931409</v>
      </c>
      <c r="D46" s="936" t="s">
        <v>2940</v>
      </c>
      <c r="E46" s="391">
        <v>741360</v>
      </c>
      <c r="F46" s="353" t="s">
        <v>32</v>
      </c>
      <c r="G46" s="59" t="s">
        <v>5910</v>
      </c>
      <c r="H46" s="61" t="str">
        <f t="shared" si="12"/>
        <v>25400 931409</v>
      </c>
      <c r="I46" s="63" t="str">
        <f>VLOOKUP($H46,'KEY2'!$A:$C,2,FALSE)</f>
        <v>Regional Parks</v>
      </c>
      <c r="J46" s="63" t="str">
        <f>VLOOKUP($H46,'KEY2'!$A:$C,3,FALSE)</f>
        <v>Rancho Jurupa</v>
      </c>
      <c r="K46" s="63" t="s">
        <v>2974</v>
      </c>
      <c r="L46" s="63" t="str">
        <f t="shared" si="10"/>
        <v>Regional ParksFee</v>
      </c>
      <c r="M46" s="62" t="str">
        <f>VLOOKUP(E46,'KEY2'!E:H,4,FALSE)</f>
        <v>Rents, Leases, Concessions</v>
      </c>
      <c r="N46" s="288">
        <v>30000</v>
      </c>
      <c r="O46" s="288"/>
      <c r="P46" s="288">
        <f t="shared" si="3"/>
        <v>30000</v>
      </c>
      <c r="Q46" s="287">
        <v>0</v>
      </c>
      <c r="R46" s="287">
        <v>5334.4</v>
      </c>
      <c r="S46" s="287">
        <v>7112.56</v>
      </c>
      <c r="T46" s="287">
        <v>2139.46</v>
      </c>
      <c r="U46" s="287">
        <v>1461.23</v>
      </c>
      <c r="V46" s="287">
        <v>1247.43</v>
      </c>
      <c r="W46" s="287">
        <v>1645.68</v>
      </c>
      <c r="X46" s="287">
        <v>1094.4000000000001</v>
      </c>
      <c r="Y46" s="287">
        <v>9827.5300000000007</v>
      </c>
      <c r="Z46" s="287">
        <v>1448.76</v>
      </c>
      <c r="AA46" s="287">
        <v>1579.69</v>
      </c>
      <c r="AB46" s="287">
        <v>2729.16</v>
      </c>
      <c r="AC46" s="287">
        <f t="shared" si="11"/>
        <v>35620.300000000003</v>
      </c>
      <c r="AD46" s="585">
        <f t="shared" si="13"/>
        <v>12446.96</v>
      </c>
      <c r="AE46" s="585">
        <f t="shared" si="14"/>
        <v>4848.12</v>
      </c>
      <c r="AF46" s="585">
        <f t="shared" si="15"/>
        <v>12567.61</v>
      </c>
      <c r="AG46" s="585">
        <f t="shared" si="16"/>
        <v>5757.61</v>
      </c>
      <c r="AH46" s="585">
        <f t="shared" si="17"/>
        <v>35620.299999999996</v>
      </c>
      <c r="AI46" s="585">
        <f t="shared" si="18"/>
        <v>-5620.2999999999956</v>
      </c>
      <c r="AJ46" s="1095">
        <v>35000</v>
      </c>
    </row>
    <row r="47" spans="1:36" ht="15" customHeight="1">
      <c r="A47" s="586">
        <v>25400</v>
      </c>
      <c r="B47" s="390" t="s">
        <v>2923</v>
      </c>
      <c r="C47" s="391">
        <v>931420</v>
      </c>
      <c r="D47" s="936" t="s">
        <v>5794</v>
      </c>
      <c r="E47" s="391">
        <v>741360</v>
      </c>
      <c r="F47" s="353" t="s">
        <v>32</v>
      </c>
      <c r="G47" s="59" t="s">
        <v>5911</v>
      </c>
      <c r="H47" s="61" t="str">
        <f t="shared" si="12"/>
        <v>25400 931420</v>
      </c>
      <c r="I47" s="63" t="str">
        <f>VLOOKUP($H47,'KEY2'!$A:$C,2,FALSE)</f>
        <v>Regional Parks</v>
      </c>
      <c r="J47" s="63" t="str">
        <f>VLOOKUP($H47,'KEY2'!$A:$C,3,FALSE)</f>
        <v>Blythe Parks</v>
      </c>
      <c r="K47" s="63" t="s">
        <v>2974</v>
      </c>
      <c r="L47" s="63" t="str">
        <f t="shared" si="10"/>
        <v>Regional ParksFee</v>
      </c>
      <c r="M47" s="62" t="str">
        <f>VLOOKUP(E47,'KEY2'!E:H,4,FALSE)</f>
        <v>Rents, Leases, Concessions</v>
      </c>
      <c r="N47" s="288">
        <v>0</v>
      </c>
      <c r="O47" s="288"/>
      <c r="P47" s="288">
        <f t="shared" si="3"/>
        <v>0</v>
      </c>
      <c r="Q47" s="287">
        <v>13.34</v>
      </c>
      <c r="R47" s="287">
        <v>14004.53</v>
      </c>
      <c r="S47" s="287">
        <v>12591.14</v>
      </c>
      <c r="T47" s="287">
        <v>10712.53</v>
      </c>
      <c r="U47" s="287">
        <v>7931.76</v>
      </c>
      <c r="V47" s="287">
        <v>13171.63</v>
      </c>
      <c r="W47" s="287">
        <v>9746.5</v>
      </c>
      <c r="X47" s="287">
        <v>9818.2800000000007</v>
      </c>
      <c r="Y47" s="287">
        <v>3726.42</v>
      </c>
      <c r="Z47" s="287">
        <v>18346.060000000001</v>
      </c>
      <c r="AA47" s="287">
        <v>13794.4</v>
      </c>
      <c r="AB47" s="287">
        <v>15251.55</v>
      </c>
      <c r="AC47" s="287">
        <f t="shared" si="11"/>
        <v>129108.13999999998</v>
      </c>
      <c r="AD47" s="585">
        <f t="shared" si="13"/>
        <v>26609.010000000002</v>
      </c>
      <c r="AE47" s="585">
        <f t="shared" si="14"/>
        <v>31815.919999999998</v>
      </c>
      <c r="AF47" s="585">
        <f t="shared" si="15"/>
        <v>23291.199999999997</v>
      </c>
      <c r="AG47" s="585">
        <f t="shared" si="16"/>
        <v>47392.009999999995</v>
      </c>
      <c r="AH47" s="585">
        <f t="shared" si="17"/>
        <v>129108.14</v>
      </c>
      <c r="AI47" s="585">
        <f t="shared" si="18"/>
        <v>-129108.14</v>
      </c>
      <c r="AJ47" s="1095">
        <v>150000</v>
      </c>
    </row>
    <row r="48" spans="1:36" ht="12.75" customHeight="1">
      <c r="A48" s="588">
        <v>25400</v>
      </c>
      <c r="B48" s="363" t="s">
        <v>2923</v>
      </c>
      <c r="C48" s="292">
        <v>931303</v>
      </c>
      <c r="D48" s="935" t="s">
        <v>5793</v>
      </c>
      <c r="E48" s="292">
        <v>751680</v>
      </c>
      <c r="F48" s="63" t="s">
        <v>41</v>
      </c>
      <c r="G48" s="408" t="s">
        <v>6373</v>
      </c>
      <c r="H48" s="61" t="str">
        <f t="shared" si="12"/>
        <v>25400 931303</v>
      </c>
      <c r="I48" s="63" t="str">
        <f>VLOOKUP($H48,'KEY2'!$A:$C,2,FALSE)</f>
        <v>Interpretive</v>
      </c>
      <c r="J48" s="63" t="str">
        <f>VLOOKUP($H48,'KEY2'!$A:$C,3,FALSE)</f>
        <v>Jensen-Alvarado Ranch</v>
      </c>
      <c r="K48" s="63" t="s">
        <v>2779</v>
      </c>
      <c r="L48" s="63" t="str">
        <f t="shared" si="10"/>
        <v>InterpretiveGrants</v>
      </c>
      <c r="M48" s="62" t="str">
        <f>VLOOKUP(E48,'KEY2'!E:H,4,FALSE)</f>
        <v>Other Financing Sources</v>
      </c>
      <c r="N48" s="288">
        <v>0</v>
      </c>
      <c r="P48" s="288">
        <f t="shared" si="3"/>
        <v>0</v>
      </c>
      <c r="Q48" s="287">
        <v>1750</v>
      </c>
      <c r="R48" s="287">
        <v>0</v>
      </c>
      <c r="S48" s="287">
        <v>0</v>
      </c>
      <c r="T48" s="287">
        <v>0</v>
      </c>
      <c r="U48" s="287">
        <v>0</v>
      </c>
      <c r="V48" s="287">
        <v>0</v>
      </c>
      <c r="W48" s="287">
        <v>0</v>
      </c>
      <c r="X48" s="287">
        <v>0</v>
      </c>
      <c r="Y48" s="287">
        <v>0</v>
      </c>
      <c r="Z48" s="287">
        <v>0</v>
      </c>
      <c r="AA48" s="287">
        <v>0</v>
      </c>
      <c r="AB48" s="287">
        <v>0</v>
      </c>
      <c r="AC48" s="287">
        <f t="shared" si="11"/>
        <v>1750</v>
      </c>
      <c r="AD48" s="585">
        <f t="shared" si="13"/>
        <v>1750</v>
      </c>
      <c r="AE48" s="585">
        <f t="shared" si="14"/>
        <v>0</v>
      </c>
      <c r="AF48" s="585">
        <f t="shared" si="15"/>
        <v>0</v>
      </c>
      <c r="AG48" s="585">
        <f t="shared" si="16"/>
        <v>0</v>
      </c>
      <c r="AH48" s="585">
        <f t="shared" si="17"/>
        <v>1750</v>
      </c>
      <c r="AI48" s="585">
        <f t="shared" si="18"/>
        <v>-1750</v>
      </c>
      <c r="AJ48" s="1095">
        <v>0</v>
      </c>
    </row>
    <row r="49" spans="1:36" ht="15" customHeight="1">
      <c r="A49" s="588">
        <v>25400</v>
      </c>
      <c r="B49" s="363" t="s">
        <v>2923</v>
      </c>
      <c r="C49" s="292">
        <v>931235</v>
      </c>
      <c r="D49" s="935" t="s">
        <v>46</v>
      </c>
      <c r="E49" s="292">
        <v>752800</v>
      </c>
      <c r="F49" s="63" t="s">
        <v>10</v>
      </c>
      <c r="G49" s="292" t="s">
        <v>1141</v>
      </c>
      <c r="H49" s="61" t="str">
        <f t="shared" si="12"/>
        <v>25400 931235</v>
      </c>
      <c r="I49" s="63" t="str">
        <f>VLOOKUP($H49,'KEY2'!$A:$C,2,FALSE)</f>
        <v>Business Services</v>
      </c>
      <c r="J49" s="63" t="str">
        <f>VLOOKUP($H49,'KEY2'!$A:$C,3,FALSE)</f>
        <v>Business Operations</v>
      </c>
      <c r="K49" s="63" t="s">
        <v>2975</v>
      </c>
      <c r="L49" s="63" t="str">
        <f t="shared" si="10"/>
        <v>Business ServicesTaxes</v>
      </c>
      <c r="M49" s="62" t="str">
        <f>VLOOKUP(E49,'KEY2'!E:H,4,FALSE)</f>
        <v>Property Tax</v>
      </c>
      <c r="N49" s="288">
        <v>52000</v>
      </c>
      <c r="O49" s="288"/>
      <c r="P49" s="288">
        <f t="shared" si="3"/>
        <v>52000</v>
      </c>
      <c r="Q49" s="287">
        <v>0</v>
      </c>
      <c r="R49" s="287">
        <v>0</v>
      </c>
      <c r="S49" s="287">
        <v>0</v>
      </c>
      <c r="T49" s="287">
        <v>0</v>
      </c>
      <c r="U49" s="287">
        <v>0</v>
      </c>
      <c r="V49" s="287">
        <v>7564.47</v>
      </c>
      <c r="W49" s="287">
        <v>0</v>
      </c>
      <c r="X49" s="287">
        <v>17650.419999999998</v>
      </c>
      <c r="Y49" s="287">
        <v>0</v>
      </c>
      <c r="Z49" s="287">
        <v>0</v>
      </c>
      <c r="AA49" s="287">
        <v>17650.419999999998</v>
      </c>
      <c r="AB49" s="287">
        <v>7564.46</v>
      </c>
      <c r="AC49" s="287">
        <f t="shared" si="11"/>
        <v>50429.77</v>
      </c>
      <c r="AD49" s="585">
        <f t="shared" si="13"/>
        <v>0</v>
      </c>
      <c r="AE49" s="585">
        <f t="shared" si="14"/>
        <v>7564.47</v>
      </c>
      <c r="AF49" s="585">
        <f t="shared" si="15"/>
        <v>17650.419999999998</v>
      </c>
      <c r="AG49" s="585">
        <f t="shared" si="16"/>
        <v>25214.879999999997</v>
      </c>
      <c r="AH49" s="585">
        <f t="shared" si="17"/>
        <v>50429.77</v>
      </c>
      <c r="AI49" s="585">
        <f t="shared" si="18"/>
        <v>1570.2300000000032</v>
      </c>
      <c r="AJ49" s="1095">
        <v>51298</v>
      </c>
    </row>
    <row r="50" spans="1:36" ht="15" customHeight="1">
      <c r="A50" s="588">
        <v>25400</v>
      </c>
      <c r="B50" s="363" t="s">
        <v>2923</v>
      </c>
      <c r="C50" s="292">
        <v>931235</v>
      </c>
      <c r="D50" s="935" t="s">
        <v>46</v>
      </c>
      <c r="E50" s="292">
        <v>752820</v>
      </c>
      <c r="F50" s="63" t="s">
        <v>11</v>
      </c>
      <c r="G50" s="292" t="s">
        <v>1142</v>
      </c>
      <c r="H50" s="61" t="str">
        <f t="shared" si="12"/>
        <v>25400 931235</v>
      </c>
      <c r="I50" s="63" t="str">
        <f>VLOOKUP($H50,'KEY2'!$A:$C,2,FALSE)</f>
        <v>Business Services</v>
      </c>
      <c r="J50" s="63" t="str">
        <f>VLOOKUP($H50,'KEY2'!$A:$C,3,FALSE)</f>
        <v>Business Operations</v>
      </c>
      <c r="K50" s="63" t="s">
        <v>2975</v>
      </c>
      <c r="L50" s="63" t="str">
        <f t="shared" si="10"/>
        <v>Business ServicesTaxes</v>
      </c>
      <c r="M50" s="62" t="str">
        <f>VLOOKUP(E50,'KEY2'!E:H,4,FALSE)</f>
        <v>Property Tax</v>
      </c>
      <c r="N50" s="288">
        <v>1000</v>
      </c>
      <c r="O50" s="288"/>
      <c r="P50" s="288">
        <f t="shared" si="3"/>
        <v>1000</v>
      </c>
      <c r="Q50" s="287">
        <v>0</v>
      </c>
      <c r="R50" s="287">
        <v>0</v>
      </c>
      <c r="S50" s="287">
        <v>0</v>
      </c>
      <c r="T50" s="287">
        <v>0</v>
      </c>
      <c r="U50" s="287">
        <v>0</v>
      </c>
      <c r="V50" s="287">
        <v>114.84</v>
      </c>
      <c r="W50" s="287">
        <v>0</v>
      </c>
      <c r="X50" s="287">
        <v>267.95</v>
      </c>
      <c r="Y50" s="287">
        <v>0</v>
      </c>
      <c r="Z50" s="287">
        <v>0</v>
      </c>
      <c r="AA50" s="287">
        <v>267.94</v>
      </c>
      <c r="AB50" s="287">
        <v>114.84</v>
      </c>
      <c r="AC50" s="287">
        <f t="shared" si="11"/>
        <v>765.57</v>
      </c>
      <c r="AD50" s="585">
        <f t="shared" si="13"/>
        <v>0</v>
      </c>
      <c r="AE50" s="585">
        <f t="shared" si="14"/>
        <v>114.84</v>
      </c>
      <c r="AF50" s="585">
        <f t="shared" si="15"/>
        <v>267.95</v>
      </c>
      <c r="AG50" s="585">
        <f t="shared" si="16"/>
        <v>382.78</v>
      </c>
      <c r="AH50" s="585">
        <f t="shared" si="17"/>
        <v>765.56999999999994</v>
      </c>
      <c r="AI50" s="585">
        <f t="shared" si="18"/>
        <v>234.43000000000006</v>
      </c>
      <c r="AJ50" s="1095">
        <v>10500</v>
      </c>
    </row>
    <row r="51" spans="1:36">
      <c r="A51" s="588">
        <v>33100</v>
      </c>
      <c r="B51" s="363" t="s">
        <v>1641</v>
      </c>
      <c r="C51" s="292">
        <v>931105</v>
      </c>
      <c r="D51" s="935" t="s">
        <v>1641</v>
      </c>
      <c r="E51" s="292">
        <v>754300</v>
      </c>
      <c r="F51" s="63" t="s">
        <v>1320</v>
      </c>
      <c r="G51" s="292" t="s">
        <v>6762</v>
      </c>
      <c r="H51" s="61" t="s">
        <v>6025</v>
      </c>
      <c r="I51" s="63" t="s">
        <v>1671</v>
      </c>
      <c r="J51" s="63" t="s">
        <v>1641</v>
      </c>
      <c r="K51" s="63" t="s">
        <v>2779</v>
      </c>
      <c r="L51" s="63" t="str">
        <f t="shared" si="10"/>
        <v>CIPGrants</v>
      </c>
      <c r="M51" s="62" t="s">
        <v>2122</v>
      </c>
      <c r="N51" s="288">
        <v>0</v>
      </c>
      <c r="O51" s="288"/>
      <c r="P51" s="288">
        <f t="shared" si="3"/>
        <v>0</v>
      </c>
      <c r="Q51" s="287">
        <v>-2856133</v>
      </c>
      <c r="R51" s="287">
        <v>0</v>
      </c>
      <c r="S51" s="287">
        <v>2177184.8199999998</v>
      </c>
      <c r="T51" s="287">
        <v>0</v>
      </c>
      <c r="U51" s="287">
        <v>0</v>
      </c>
      <c r="V51" s="287">
        <v>0</v>
      </c>
      <c r="W51" s="287">
        <v>132176.73000000001</v>
      </c>
      <c r="X51" s="287">
        <v>838440.17</v>
      </c>
      <c r="Y51" s="287">
        <v>488859</v>
      </c>
      <c r="Z51" s="287">
        <v>1178291.3700000001</v>
      </c>
      <c r="AA51" s="287">
        <v>125711.12</v>
      </c>
      <c r="AB51" s="287">
        <v>0</v>
      </c>
      <c r="AC51" s="287">
        <f t="shared" si="11"/>
        <v>2084530.21</v>
      </c>
      <c r="AD51" s="585">
        <f t="shared" si="13"/>
        <v>-678948.18000000017</v>
      </c>
      <c r="AE51" s="585">
        <f t="shared" si="14"/>
        <v>0</v>
      </c>
      <c r="AF51" s="585">
        <f t="shared" si="15"/>
        <v>1459475.9</v>
      </c>
      <c r="AG51" s="585">
        <f t="shared" si="16"/>
        <v>1304002.4900000002</v>
      </c>
      <c r="AH51" s="585">
        <f t="shared" si="17"/>
        <v>2084530.21</v>
      </c>
      <c r="AI51" s="585">
        <f t="shared" si="18"/>
        <v>-2084530.21</v>
      </c>
      <c r="AJ51" s="1095">
        <v>0</v>
      </c>
    </row>
    <row r="52" spans="1:36" ht="15" customHeight="1">
      <c r="A52" s="588">
        <v>25400</v>
      </c>
      <c r="B52" s="363" t="s">
        <v>2923</v>
      </c>
      <c r="C52" s="292">
        <v>931306</v>
      </c>
      <c r="D52" s="935" t="s">
        <v>436</v>
      </c>
      <c r="E52" s="292">
        <v>774810</v>
      </c>
      <c r="F52" s="63" t="s">
        <v>1942</v>
      </c>
      <c r="G52" s="408" t="s">
        <v>6354</v>
      </c>
      <c r="H52" s="61" t="str">
        <f t="shared" ref="H52:H72" si="19">LEFT(G52,12)</f>
        <v>25400 931306</v>
      </c>
      <c r="I52" s="63" t="str">
        <f>VLOOKUP($H52,'KEY2'!$A:$C,2,FALSE)</f>
        <v>Interpretive</v>
      </c>
      <c r="J52" s="63" t="str">
        <f>VLOOKUP($H52,'KEY2'!$A:$C,3,FALSE)</f>
        <v>Idyllwild Nature Center</v>
      </c>
      <c r="K52" s="63" t="s">
        <v>2974</v>
      </c>
      <c r="L52" s="63" t="str">
        <f t="shared" si="10"/>
        <v>InterpretiveFee</v>
      </c>
      <c r="M52" s="62" t="str">
        <f>VLOOKUP(E52,'KEY2'!E:H,4,FALSE)</f>
        <v>Other Financing Sources</v>
      </c>
      <c r="N52" s="288">
        <v>0</v>
      </c>
      <c r="P52" s="288">
        <f t="shared" si="3"/>
        <v>0</v>
      </c>
      <c r="Q52" s="287">
        <v>0</v>
      </c>
      <c r="R52" s="287">
        <v>0</v>
      </c>
      <c r="S52" s="287">
        <v>0</v>
      </c>
      <c r="T52" s="287">
        <v>350</v>
      </c>
      <c r="U52" s="287">
        <v>0</v>
      </c>
      <c r="V52" s="287">
        <v>0</v>
      </c>
      <c r="W52" s="287">
        <v>0</v>
      </c>
      <c r="X52" s="287">
        <v>0</v>
      </c>
      <c r="Y52" s="287">
        <v>0</v>
      </c>
      <c r="Z52" s="287">
        <v>1055.08</v>
      </c>
      <c r="AA52" s="287">
        <v>0</v>
      </c>
      <c r="AB52" s="287">
        <v>2187</v>
      </c>
      <c r="AC52" s="287">
        <f t="shared" si="11"/>
        <v>3592.08</v>
      </c>
      <c r="AD52" s="585">
        <f t="shared" si="13"/>
        <v>0</v>
      </c>
      <c r="AE52" s="585">
        <f t="shared" si="14"/>
        <v>350</v>
      </c>
      <c r="AF52" s="585">
        <f t="shared" si="15"/>
        <v>0</v>
      </c>
      <c r="AG52" s="585">
        <f t="shared" si="16"/>
        <v>3242.08</v>
      </c>
      <c r="AH52" s="585">
        <f t="shared" si="17"/>
        <v>3592.08</v>
      </c>
      <c r="AI52" s="585">
        <f t="shared" si="18"/>
        <v>-3592.08</v>
      </c>
      <c r="AJ52" s="1095">
        <v>0</v>
      </c>
    </row>
    <row r="53" spans="1:36" ht="15" customHeight="1">
      <c r="A53" s="586">
        <v>25400</v>
      </c>
      <c r="B53" s="390" t="s">
        <v>2923</v>
      </c>
      <c r="C53" s="391">
        <v>931402</v>
      </c>
      <c r="D53" s="936" t="s">
        <v>2938</v>
      </c>
      <c r="E53" s="391">
        <v>776700</v>
      </c>
      <c r="F53" s="353" t="s">
        <v>1898</v>
      </c>
      <c r="G53" s="59" t="s">
        <v>5912</v>
      </c>
      <c r="H53" s="61" t="str">
        <f t="shared" si="19"/>
        <v>25400 931402</v>
      </c>
      <c r="I53" s="63" t="str">
        <f>VLOOKUP($H53,'KEY2'!$A:$C,2,FALSE)</f>
        <v>Regional Parks</v>
      </c>
      <c r="J53" s="63" t="str">
        <f>VLOOKUP($H53,'KEY2'!$A:$C,3,FALSE)</f>
        <v>Hurkey Creek</v>
      </c>
      <c r="K53" s="63" t="s">
        <v>2974</v>
      </c>
      <c r="L53" s="63" t="str">
        <f t="shared" ref="L53:L92" si="20">I53&amp;K53</f>
        <v>Regional ParksFee</v>
      </c>
      <c r="M53" s="62" t="str">
        <f>VLOOKUP(E53,'KEY2'!E:H,4,FALSE)</f>
        <v>Regional Parks &amp; Trails Fees</v>
      </c>
      <c r="N53" s="288">
        <v>350000</v>
      </c>
      <c r="O53" s="288">
        <v>20000</v>
      </c>
      <c r="P53" s="288">
        <f t="shared" ref="P53:P92" si="21">N53+O53</f>
        <v>370000</v>
      </c>
      <c r="Q53" s="287">
        <v>169447</v>
      </c>
      <c r="R53" s="287">
        <v>17323</v>
      </c>
      <c r="S53" s="287">
        <v>27191</v>
      </c>
      <c r="T53" s="287">
        <v>21297</v>
      </c>
      <c r="U53" s="287">
        <v>16306.25</v>
      </c>
      <c r="V53" s="287">
        <v>11766.93</v>
      </c>
      <c r="W53" s="287">
        <v>24443</v>
      </c>
      <c r="X53" s="287">
        <v>29049</v>
      </c>
      <c r="Y53" s="287">
        <v>32250</v>
      </c>
      <c r="Z53" s="287">
        <v>35332</v>
      </c>
      <c r="AA53" s="287">
        <v>46426</v>
      </c>
      <c r="AB53" s="287">
        <v>40640.01</v>
      </c>
      <c r="AC53" s="287">
        <f t="shared" ref="AC53:AC92" si="22">SUM(Q53:AB53)</f>
        <v>471471.19</v>
      </c>
      <c r="AD53" s="585">
        <f t="shared" ref="AD53:AD74" si="23">SUM(Q53:S53)</f>
        <v>213961</v>
      </c>
      <c r="AE53" s="585">
        <f t="shared" ref="AE53:AE74" si="24">SUM(T53:V53)</f>
        <v>49370.18</v>
      </c>
      <c r="AF53" s="585">
        <f t="shared" ref="AF53:AF74" si="25">SUM(W53:Y53)</f>
        <v>85742</v>
      </c>
      <c r="AG53" s="585">
        <f t="shared" ref="AG53:AG74" si="26">SUM(Z53:AB53)</f>
        <v>122398.01000000001</v>
      </c>
      <c r="AH53" s="585">
        <f t="shared" ref="AH53:AH74" si="27">SUM(AD53:AG53)</f>
        <v>471471.19</v>
      </c>
      <c r="AI53" s="585">
        <f t="shared" ref="AI53:AI74" si="28">P53-AH53</f>
        <v>-101471.19</v>
      </c>
      <c r="AJ53" s="1095">
        <v>405000</v>
      </c>
    </row>
    <row r="54" spans="1:36" ht="15" customHeight="1">
      <c r="A54" s="586">
        <v>25400</v>
      </c>
      <c r="B54" s="390" t="s">
        <v>2923</v>
      </c>
      <c r="C54" s="391">
        <v>931403</v>
      </c>
      <c r="D54" s="936" t="s">
        <v>2838</v>
      </c>
      <c r="E54" s="391">
        <v>776700</v>
      </c>
      <c r="F54" s="353" t="s">
        <v>1898</v>
      </c>
      <c r="G54" s="59" t="s">
        <v>5913</v>
      </c>
      <c r="H54" s="61" t="str">
        <f t="shared" si="19"/>
        <v>25400 931403</v>
      </c>
      <c r="I54" s="63" t="str">
        <f>VLOOKUP($H54,'KEY2'!$A:$C,2,FALSE)</f>
        <v>Regional Parks</v>
      </c>
      <c r="J54" s="63" t="str">
        <f>VLOOKUP($H54,'KEY2'!$A:$C,3,FALSE)</f>
        <v>Idyllwild</v>
      </c>
      <c r="K54" s="63" t="s">
        <v>2974</v>
      </c>
      <c r="L54" s="63" t="str">
        <f t="shared" si="20"/>
        <v>Regional ParksFee</v>
      </c>
      <c r="M54" s="62" t="str">
        <f>VLOOKUP(E54,'KEY2'!E:H,4,FALSE)</f>
        <v>Regional Parks &amp; Trails Fees</v>
      </c>
      <c r="N54" s="288">
        <v>260000</v>
      </c>
      <c r="O54" s="288"/>
      <c r="P54" s="288">
        <f t="shared" si="21"/>
        <v>260000</v>
      </c>
      <c r="Q54" s="287">
        <v>121208</v>
      </c>
      <c r="R54" s="287">
        <v>22593.9</v>
      </c>
      <c r="S54" s="287">
        <v>26798.35</v>
      </c>
      <c r="T54" s="287">
        <v>11571.61</v>
      </c>
      <c r="U54" s="287">
        <v>19328.73</v>
      </c>
      <c r="V54" s="287">
        <v>4883.25</v>
      </c>
      <c r="W54" s="287">
        <v>14427.92</v>
      </c>
      <c r="X54" s="287">
        <v>12445.48</v>
      </c>
      <c r="Y54" s="287">
        <v>30121.5</v>
      </c>
      <c r="Z54" s="287">
        <v>32291.06</v>
      </c>
      <c r="AA54" s="287">
        <v>36599.050000000003</v>
      </c>
      <c r="AB54" s="287">
        <v>32168.95</v>
      </c>
      <c r="AC54" s="287">
        <f t="shared" si="22"/>
        <v>364437.8</v>
      </c>
      <c r="AD54" s="585">
        <f t="shared" si="23"/>
        <v>170600.25</v>
      </c>
      <c r="AE54" s="585">
        <f t="shared" si="24"/>
        <v>35783.589999999997</v>
      </c>
      <c r="AF54" s="585">
        <f t="shared" si="25"/>
        <v>56994.9</v>
      </c>
      <c r="AG54" s="585">
        <f t="shared" si="26"/>
        <v>101059.06</v>
      </c>
      <c r="AH54" s="585">
        <f t="shared" si="27"/>
        <v>364437.8</v>
      </c>
      <c r="AI54" s="585">
        <f t="shared" si="28"/>
        <v>-104437.79999999999</v>
      </c>
      <c r="AJ54" s="1095">
        <v>275000</v>
      </c>
    </row>
    <row r="55" spans="1:36">
      <c r="A55" s="586">
        <v>25400</v>
      </c>
      <c r="B55" s="390" t="s">
        <v>2923</v>
      </c>
      <c r="C55" s="391">
        <v>931405</v>
      </c>
      <c r="D55" s="936" t="s">
        <v>2937</v>
      </c>
      <c r="E55" s="391">
        <v>776700</v>
      </c>
      <c r="F55" s="353" t="s">
        <v>1898</v>
      </c>
      <c r="G55" s="59" t="s">
        <v>5914</v>
      </c>
      <c r="H55" s="61" t="str">
        <f t="shared" si="19"/>
        <v>25400 931405</v>
      </c>
      <c r="I55" s="63" t="str">
        <f>VLOOKUP($H55,'KEY2'!$A:$C,2,FALSE)</f>
        <v>Regional Parks</v>
      </c>
      <c r="J55" s="63" t="str">
        <f>VLOOKUP($H55,'KEY2'!$A:$C,3,FALSE)</f>
        <v>Lake Cahuilla</v>
      </c>
      <c r="K55" s="63" t="s">
        <v>2974</v>
      </c>
      <c r="L55" s="63" t="str">
        <f t="shared" si="20"/>
        <v>Regional ParksFee</v>
      </c>
      <c r="M55" s="62" t="str">
        <f>VLOOKUP(E55,'KEY2'!E:H,4,FALSE)</f>
        <v>Regional Parks &amp; Trails Fees</v>
      </c>
      <c r="N55" s="288">
        <v>450000</v>
      </c>
      <c r="O55" s="288">
        <v>13000</v>
      </c>
      <c r="P55" s="288">
        <f t="shared" si="21"/>
        <v>463000</v>
      </c>
      <c r="Q55" s="287">
        <v>34631.760000000002</v>
      </c>
      <c r="R55" s="287">
        <v>22841.24</v>
      </c>
      <c r="S55" s="287">
        <v>25699</v>
      </c>
      <c r="T55" s="287">
        <v>39911</v>
      </c>
      <c r="U55" s="287">
        <v>37326.85</v>
      </c>
      <c r="V55" s="287">
        <v>35267.050000000003</v>
      </c>
      <c r="W55" s="287">
        <v>44200.54</v>
      </c>
      <c r="X55" s="287">
        <v>111623.35</v>
      </c>
      <c r="Y55" s="287">
        <v>33439.32</v>
      </c>
      <c r="Z55" s="287">
        <v>26149.040000000001</v>
      </c>
      <c r="AA55" s="287">
        <v>12395.94</v>
      </c>
      <c r="AB55" s="287">
        <v>9076.3700000000008</v>
      </c>
      <c r="AC55" s="287">
        <f t="shared" si="22"/>
        <v>432561.46</v>
      </c>
      <c r="AD55" s="585">
        <f t="shared" si="23"/>
        <v>83172</v>
      </c>
      <c r="AE55" s="585">
        <f t="shared" si="24"/>
        <v>112504.90000000001</v>
      </c>
      <c r="AF55" s="585">
        <f t="shared" si="25"/>
        <v>189263.21000000002</v>
      </c>
      <c r="AG55" s="585">
        <f t="shared" si="26"/>
        <v>47621.350000000006</v>
      </c>
      <c r="AH55" s="585">
        <f t="shared" si="27"/>
        <v>432561.46000000008</v>
      </c>
      <c r="AI55" s="585">
        <f t="shared" si="28"/>
        <v>30438.539999999921</v>
      </c>
      <c r="AJ55" s="1095">
        <v>450000</v>
      </c>
    </row>
    <row r="56" spans="1:36" ht="15" customHeight="1">
      <c r="A56" s="586">
        <v>25400</v>
      </c>
      <c r="B56" s="390" t="s">
        <v>2923</v>
      </c>
      <c r="C56" s="391">
        <v>931406</v>
      </c>
      <c r="D56" s="936" t="s">
        <v>1224</v>
      </c>
      <c r="E56" s="391">
        <v>776700</v>
      </c>
      <c r="F56" s="353" t="s">
        <v>1898</v>
      </c>
      <c r="G56" s="59" t="s">
        <v>5915</v>
      </c>
      <c r="H56" s="61" t="str">
        <f t="shared" si="19"/>
        <v>25400 931406</v>
      </c>
      <c r="I56" s="63" t="str">
        <f>VLOOKUP($H56,'KEY2'!$A:$C,2,FALSE)</f>
        <v>Regional Parks</v>
      </c>
      <c r="J56" s="63" t="str">
        <f>VLOOKUP($H56,'KEY2'!$A:$C,3,FALSE)</f>
        <v>Lawler Lodge &amp; Alpine Cabins</v>
      </c>
      <c r="K56" s="63" t="s">
        <v>2974</v>
      </c>
      <c r="L56" s="63" t="str">
        <f t="shared" si="20"/>
        <v>Regional ParksFee</v>
      </c>
      <c r="M56" s="62" t="str">
        <f>VLOOKUP(E56,'KEY2'!E:H,4,FALSE)</f>
        <v>Regional Parks &amp; Trails Fees</v>
      </c>
      <c r="N56" s="288">
        <v>50000</v>
      </c>
      <c r="O56" s="288">
        <v>15000</v>
      </c>
      <c r="P56" s="288">
        <f t="shared" si="21"/>
        <v>65000</v>
      </c>
      <c r="Q56" s="287">
        <v>22787</v>
      </c>
      <c r="R56" s="287">
        <v>3633</v>
      </c>
      <c r="S56" s="287">
        <v>5220</v>
      </c>
      <c r="T56" s="287">
        <v>2928</v>
      </c>
      <c r="U56" s="287">
        <v>3297</v>
      </c>
      <c r="V56" s="287">
        <v>2135</v>
      </c>
      <c r="W56" s="287">
        <v>8267</v>
      </c>
      <c r="X56" s="287">
        <v>6060</v>
      </c>
      <c r="Y56" s="287">
        <v>7701</v>
      </c>
      <c r="Z56" s="287">
        <v>4377</v>
      </c>
      <c r="AA56" s="287">
        <v>777</v>
      </c>
      <c r="AB56" s="287">
        <v>2880</v>
      </c>
      <c r="AC56" s="287">
        <f t="shared" si="22"/>
        <v>70062</v>
      </c>
      <c r="AD56" s="585">
        <f t="shared" si="23"/>
        <v>31640</v>
      </c>
      <c r="AE56" s="585">
        <f t="shared" si="24"/>
        <v>8360</v>
      </c>
      <c r="AF56" s="585">
        <f t="shared" si="25"/>
        <v>22028</v>
      </c>
      <c r="AG56" s="585">
        <f t="shared" si="26"/>
        <v>8034</v>
      </c>
      <c r="AH56" s="585">
        <f t="shared" si="27"/>
        <v>70062</v>
      </c>
      <c r="AI56" s="585">
        <f t="shared" si="28"/>
        <v>-5062</v>
      </c>
      <c r="AJ56" s="1095">
        <v>60000</v>
      </c>
    </row>
    <row r="57" spans="1:36">
      <c r="A57" s="586">
        <v>25400</v>
      </c>
      <c r="B57" s="390" t="s">
        <v>2923</v>
      </c>
      <c r="C57" s="391">
        <v>931408</v>
      </c>
      <c r="D57" s="936" t="s">
        <v>2939</v>
      </c>
      <c r="E57" s="391">
        <v>776700</v>
      </c>
      <c r="F57" s="353" t="s">
        <v>1898</v>
      </c>
      <c r="G57" s="59" t="s">
        <v>5916</v>
      </c>
      <c r="H57" s="61" t="str">
        <f t="shared" si="19"/>
        <v>25400 931408</v>
      </c>
      <c r="I57" s="63" t="str">
        <f>VLOOKUP($H57,'KEY2'!$A:$C,2,FALSE)</f>
        <v>Regional Parks</v>
      </c>
      <c r="J57" s="63" t="str">
        <f>VLOOKUP($H57,'KEY2'!$A:$C,3,FALSE)</f>
        <v>McCall</v>
      </c>
      <c r="K57" s="63" t="s">
        <v>2974</v>
      </c>
      <c r="L57" s="63" t="str">
        <f t="shared" si="20"/>
        <v>Regional ParksFee</v>
      </c>
      <c r="M57" s="62" t="str">
        <f>VLOOKUP(E57,'KEY2'!E:H,4,FALSE)</f>
        <v>Regional Parks &amp; Trails Fees</v>
      </c>
      <c r="N57" s="288">
        <v>6500</v>
      </c>
      <c r="O57" s="288"/>
      <c r="P57" s="288">
        <f t="shared" si="21"/>
        <v>6500</v>
      </c>
      <c r="Q57" s="287">
        <v>738</v>
      </c>
      <c r="R57" s="287">
        <v>682</v>
      </c>
      <c r="S57" s="287">
        <v>568</v>
      </c>
      <c r="T57" s="287">
        <v>68</v>
      </c>
      <c r="U57" s="287">
        <v>90</v>
      </c>
      <c r="V57" s="287">
        <v>0</v>
      </c>
      <c r="W57" s="287">
        <v>90</v>
      </c>
      <c r="X57" s="287">
        <v>780</v>
      </c>
      <c r="Y57" s="287">
        <v>540</v>
      </c>
      <c r="Z57" s="287">
        <v>900</v>
      </c>
      <c r="AA57" s="287">
        <v>1145</v>
      </c>
      <c r="AB57" s="287">
        <v>1350</v>
      </c>
      <c r="AC57" s="287">
        <f t="shared" si="22"/>
        <v>6951</v>
      </c>
      <c r="AD57" s="585">
        <f t="shared" si="23"/>
        <v>1988</v>
      </c>
      <c r="AE57" s="585">
        <f t="shared" si="24"/>
        <v>158</v>
      </c>
      <c r="AF57" s="585">
        <f t="shared" si="25"/>
        <v>1410</v>
      </c>
      <c r="AG57" s="585">
        <f t="shared" si="26"/>
        <v>3395</v>
      </c>
      <c r="AH57" s="585">
        <f t="shared" si="27"/>
        <v>6951</v>
      </c>
      <c r="AI57" s="585">
        <f t="shared" si="28"/>
        <v>-451</v>
      </c>
      <c r="AJ57" s="1095">
        <v>15000</v>
      </c>
    </row>
    <row r="58" spans="1:36" ht="15" customHeight="1">
      <c r="A58" s="586">
        <v>25400</v>
      </c>
      <c r="B58" s="390" t="s">
        <v>2923</v>
      </c>
      <c r="C58" s="391">
        <v>931409</v>
      </c>
      <c r="D58" s="936" t="s">
        <v>2940</v>
      </c>
      <c r="E58" s="391">
        <v>776700</v>
      </c>
      <c r="F58" s="353" t="s">
        <v>1898</v>
      </c>
      <c r="G58" s="59" t="s">
        <v>5917</v>
      </c>
      <c r="H58" s="61" t="str">
        <f t="shared" si="19"/>
        <v>25400 931409</v>
      </c>
      <c r="I58" s="63" t="str">
        <f>VLOOKUP($H58,'KEY2'!$A:$C,2,FALSE)</f>
        <v>Regional Parks</v>
      </c>
      <c r="J58" s="63" t="str">
        <f>VLOOKUP($H58,'KEY2'!$A:$C,3,FALSE)</f>
        <v>Rancho Jurupa</v>
      </c>
      <c r="K58" s="63" t="s">
        <v>2974</v>
      </c>
      <c r="L58" s="63" t="str">
        <f t="shared" si="20"/>
        <v>Regional ParksFee</v>
      </c>
      <c r="M58" s="62" t="str">
        <f>VLOOKUP(E58,'KEY2'!E:H,4,FALSE)</f>
        <v>Regional Parks &amp; Trails Fees</v>
      </c>
      <c r="N58" s="288">
        <v>1800000</v>
      </c>
      <c r="O58" s="288"/>
      <c r="P58" s="288">
        <f t="shared" si="21"/>
        <v>1800000</v>
      </c>
      <c r="Q58" s="287">
        <v>467112</v>
      </c>
      <c r="R58" s="287">
        <v>91728</v>
      </c>
      <c r="S58" s="287">
        <v>91901.5</v>
      </c>
      <c r="T58" s="287">
        <v>127274.5</v>
      </c>
      <c r="U58" s="287">
        <v>87264</v>
      </c>
      <c r="V58" s="287">
        <v>74479</v>
      </c>
      <c r="W58" s="287">
        <v>169007.04</v>
      </c>
      <c r="X58" s="287">
        <v>103024</v>
      </c>
      <c r="Y58" s="287">
        <v>165338.5</v>
      </c>
      <c r="Z58" s="287">
        <v>129352</v>
      </c>
      <c r="AA58" s="287">
        <v>128626.5</v>
      </c>
      <c r="AB58" s="287">
        <v>109626</v>
      </c>
      <c r="AC58" s="287">
        <f t="shared" si="22"/>
        <v>1744733.04</v>
      </c>
      <c r="AD58" s="585">
        <f t="shared" si="23"/>
        <v>650741.5</v>
      </c>
      <c r="AE58" s="585">
        <f t="shared" si="24"/>
        <v>289017.5</v>
      </c>
      <c r="AF58" s="585">
        <f t="shared" si="25"/>
        <v>437369.54000000004</v>
      </c>
      <c r="AG58" s="585">
        <f t="shared" si="26"/>
        <v>367604.5</v>
      </c>
      <c r="AH58" s="585">
        <f t="shared" si="27"/>
        <v>1744733.04</v>
      </c>
      <c r="AI58" s="585">
        <f t="shared" si="28"/>
        <v>55266.959999999963</v>
      </c>
      <c r="AJ58" s="1095">
        <v>1900000</v>
      </c>
    </row>
    <row r="59" spans="1:36">
      <c r="A59" s="588">
        <v>25400</v>
      </c>
      <c r="B59" s="363" t="s">
        <v>2923</v>
      </c>
      <c r="C59" s="292">
        <v>931302</v>
      </c>
      <c r="D59" s="935" t="s">
        <v>2924</v>
      </c>
      <c r="E59" s="292">
        <v>776710</v>
      </c>
      <c r="F59" s="63" t="s">
        <v>1907</v>
      </c>
      <c r="G59" s="408" t="s">
        <v>6353</v>
      </c>
      <c r="H59" s="61" t="str">
        <f t="shared" si="19"/>
        <v>25400 931302</v>
      </c>
      <c r="I59" s="63" t="str">
        <f>VLOOKUP($H59,'KEY2'!$A:$C,2,FALSE)</f>
        <v>Interpretive</v>
      </c>
      <c r="J59" s="63" t="s">
        <v>435</v>
      </c>
      <c r="K59" s="63" t="s">
        <v>2974</v>
      </c>
      <c r="L59" s="63" t="str">
        <f t="shared" si="20"/>
        <v>InterpretiveFee</v>
      </c>
      <c r="M59" s="62" t="str">
        <f>VLOOKUP(E59,'KEY2'!E:H,4,FALSE)</f>
        <v>Historical &amp; Interpretive</v>
      </c>
      <c r="N59" s="288">
        <v>5000</v>
      </c>
      <c r="P59" s="288">
        <f t="shared" si="21"/>
        <v>5000</v>
      </c>
      <c r="Q59" s="287">
        <v>85</v>
      </c>
      <c r="R59" s="287">
        <v>-30</v>
      </c>
      <c r="S59" s="287">
        <v>50</v>
      </c>
      <c r="T59" s="287">
        <v>25</v>
      </c>
      <c r="U59" s="287">
        <v>30</v>
      </c>
      <c r="V59" s="287">
        <v>90</v>
      </c>
      <c r="W59" s="287">
        <v>0</v>
      </c>
      <c r="X59" s="287">
        <v>100</v>
      </c>
      <c r="Y59" s="287">
        <v>135</v>
      </c>
      <c r="Z59" s="287">
        <v>50</v>
      </c>
      <c r="AA59" s="287">
        <v>0</v>
      </c>
      <c r="AB59" s="287">
        <v>451</v>
      </c>
      <c r="AC59" s="287">
        <f t="shared" si="22"/>
        <v>986</v>
      </c>
      <c r="AD59" s="585">
        <f t="shared" si="23"/>
        <v>105</v>
      </c>
      <c r="AE59" s="585">
        <f t="shared" si="24"/>
        <v>145</v>
      </c>
      <c r="AF59" s="585">
        <f t="shared" si="25"/>
        <v>235</v>
      </c>
      <c r="AG59" s="585">
        <f t="shared" si="26"/>
        <v>501</v>
      </c>
      <c r="AH59" s="585">
        <f t="shared" si="27"/>
        <v>986</v>
      </c>
      <c r="AI59" s="585">
        <f t="shared" si="28"/>
        <v>4014</v>
      </c>
      <c r="AJ59" s="1095">
        <v>5000</v>
      </c>
    </row>
    <row r="60" spans="1:36" ht="12.75" customHeight="1">
      <c r="A60" s="586">
        <v>25400</v>
      </c>
      <c r="B60" s="390" t="s">
        <v>2923</v>
      </c>
      <c r="C60" s="391">
        <v>931303</v>
      </c>
      <c r="D60" s="936" t="s">
        <v>5793</v>
      </c>
      <c r="E60" s="391">
        <v>776710</v>
      </c>
      <c r="F60" s="353" t="s">
        <v>1907</v>
      </c>
      <c r="G60" s="59" t="s">
        <v>5919</v>
      </c>
      <c r="H60" s="61" t="str">
        <f t="shared" si="19"/>
        <v>25400 931303</v>
      </c>
      <c r="I60" s="63" t="str">
        <f>VLOOKUP($H60,'KEY2'!$A:$C,2,FALSE)</f>
        <v>Interpretive</v>
      </c>
      <c r="J60" s="63" t="str">
        <f>VLOOKUP($H60,'KEY2'!$A:$C,3,FALSE)</f>
        <v>Jensen-Alvarado Ranch</v>
      </c>
      <c r="K60" s="63" t="s">
        <v>2974</v>
      </c>
      <c r="L60" s="63" t="str">
        <f t="shared" si="20"/>
        <v>InterpretiveFee</v>
      </c>
      <c r="M60" s="62" t="str">
        <f>VLOOKUP(E60,'KEY2'!E:H,4,FALSE)</f>
        <v>Historical &amp; Interpretive</v>
      </c>
      <c r="N60" s="288">
        <v>1000</v>
      </c>
      <c r="O60" s="288"/>
      <c r="P60" s="288">
        <f t="shared" si="21"/>
        <v>1000</v>
      </c>
      <c r="Q60" s="287">
        <v>0</v>
      </c>
      <c r="R60" s="287">
        <v>0</v>
      </c>
      <c r="S60" s="287">
        <v>0</v>
      </c>
      <c r="T60" s="287">
        <v>0</v>
      </c>
      <c r="U60" s="287">
        <v>0</v>
      </c>
      <c r="V60" s="287">
        <v>0</v>
      </c>
      <c r="W60" s="287">
        <v>0</v>
      </c>
      <c r="X60" s="287">
        <v>0</v>
      </c>
      <c r="Y60" s="287">
        <v>0</v>
      </c>
      <c r="Z60" s="287">
        <v>0</v>
      </c>
      <c r="AA60" s="287">
        <v>0</v>
      </c>
      <c r="AB60" s="287">
        <v>0</v>
      </c>
      <c r="AC60" s="287">
        <f t="shared" si="22"/>
        <v>0</v>
      </c>
      <c r="AD60" s="585">
        <f t="shared" si="23"/>
        <v>0</v>
      </c>
      <c r="AE60" s="585">
        <f t="shared" si="24"/>
        <v>0</v>
      </c>
      <c r="AF60" s="585">
        <f t="shared" si="25"/>
        <v>0</v>
      </c>
      <c r="AG60" s="585">
        <f t="shared" si="26"/>
        <v>0</v>
      </c>
      <c r="AH60" s="585">
        <f t="shared" si="27"/>
        <v>0</v>
      </c>
      <c r="AI60" s="585">
        <f t="shared" si="28"/>
        <v>1000</v>
      </c>
      <c r="AJ60" s="1095">
        <v>5000</v>
      </c>
    </row>
    <row r="61" spans="1:36">
      <c r="A61" s="408">
        <v>25400</v>
      </c>
      <c r="B61" t="s">
        <v>2923</v>
      </c>
      <c r="C61" s="408">
        <v>931305</v>
      </c>
      <c r="D61" s="875" t="s">
        <v>440</v>
      </c>
      <c r="E61" s="408">
        <v>776710</v>
      </c>
      <c r="F61" t="s">
        <v>1907</v>
      </c>
      <c r="G61" s="408" t="s">
        <v>6633</v>
      </c>
      <c r="H61" s="59" t="str">
        <f t="shared" si="19"/>
        <v>25400 931305</v>
      </c>
      <c r="I61" s="63" t="str">
        <f>VLOOKUP($H61,'KEY2'!$A:$C,2,FALSE)</f>
        <v>Interpretive</v>
      </c>
      <c r="J61" s="63" t="str">
        <f>VLOOKUP($H61,'KEY2'!$A:$C,3,FALSE)</f>
        <v>Hidden Valley Nature Center</v>
      </c>
      <c r="K61" s="63" t="s">
        <v>2974</v>
      </c>
      <c r="L61" s="63" t="str">
        <f t="shared" si="20"/>
        <v>InterpretiveFee</v>
      </c>
      <c r="M61" s="62" t="s">
        <v>2116</v>
      </c>
      <c r="N61" s="288">
        <v>5000</v>
      </c>
      <c r="P61" s="288">
        <f t="shared" si="21"/>
        <v>5000</v>
      </c>
      <c r="Q61" s="287">
        <v>0</v>
      </c>
      <c r="R61" s="287">
        <v>0</v>
      </c>
      <c r="S61" s="287">
        <v>0</v>
      </c>
      <c r="T61" s="287">
        <v>0</v>
      </c>
      <c r="U61" s="287">
        <v>0</v>
      </c>
      <c r="V61" s="287">
        <v>0</v>
      </c>
      <c r="W61" s="287">
        <v>0</v>
      </c>
      <c r="X61" s="287">
        <v>0</v>
      </c>
      <c r="Y61" s="287">
        <v>0</v>
      </c>
      <c r="Z61" s="287">
        <v>0</v>
      </c>
      <c r="AA61" s="287">
        <v>0</v>
      </c>
      <c r="AB61" s="287">
        <v>0</v>
      </c>
      <c r="AC61" s="287">
        <f t="shared" si="22"/>
        <v>0</v>
      </c>
      <c r="AD61" s="585">
        <f t="shared" si="23"/>
        <v>0</v>
      </c>
      <c r="AE61" s="585">
        <f t="shared" si="24"/>
        <v>0</v>
      </c>
      <c r="AF61" s="585">
        <f t="shared" si="25"/>
        <v>0</v>
      </c>
      <c r="AG61" s="585">
        <f t="shared" si="26"/>
        <v>0</v>
      </c>
      <c r="AH61" s="585">
        <f t="shared" si="27"/>
        <v>0</v>
      </c>
      <c r="AI61" s="585">
        <f t="shared" si="28"/>
        <v>5000</v>
      </c>
      <c r="AJ61" s="1095">
        <v>5000</v>
      </c>
    </row>
    <row r="62" spans="1:36">
      <c r="A62" s="408">
        <v>25400</v>
      </c>
      <c r="B62" s="408" t="s">
        <v>2923</v>
      </c>
      <c r="C62" s="408">
        <v>931306</v>
      </c>
      <c r="D62" s="875" t="s">
        <v>436</v>
      </c>
      <c r="E62" s="408">
        <v>776710</v>
      </c>
      <c r="F62" t="s">
        <v>1907</v>
      </c>
      <c r="G62" s="408" t="s">
        <v>5981</v>
      </c>
      <c r="H62" s="61" t="str">
        <f t="shared" si="19"/>
        <v>25400 931306</v>
      </c>
      <c r="I62" s="63" t="str">
        <f>VLOOKUP($H62,'KEY2'!$A:$C,2,FALSE)</f>
        <v>Interpretive</v>
      </c>
      <c r="J62" s="63" t="str">
        <f>VLOOKUP($H62,'KEY2'!$A:$C,3,FALSE)</f>
        <v>Idyllwild Nature Center</v>
      </c>
      <c r="K62" s="63" t="s">
        <v>2974</v>
      </c>
      <c r="L62" s="63" t="str">
        <f t="shared" si="20"/>
        <v>InterpretiveFee</v>
      </c>
      <c r="M62" s="62" t="str">
        <f>VLOOKUP(E62,'KEY2'!E:H,4,FALSE)</f>
        <v>Historical &amp; Interpretive</v>
      </c>
      <c r="N62" s="288">
        <v>0</v>
      </c>
      <c r="O62" s="288"/>
      <c r="P62" s="288">
        <f t="shared" si="21"/>
        <v>0</v>
      </c>
      <c r="Q62" s="287">
        <v>200</v>
      </c>
      <c r="R62" s="287">
        <v>0</v>
      </c>
      <c r="S62" s="287">
        <v>0</v>
      </c>
      <c r="T62" s="287">
        <v>0</v>
      </c>
      <c r="U62" s="287">
        <v>0</v>
      </c>
      <c r="V62" s="287">
        <v>0</v>
      </c>
      <c r="W62" s="287">
        <v>200</v>
      </c>
      <c r="X62" s="287">
        <v>0</v>
      </c>
      <c r="Y62" s="287">
        <v>400</v>
      </c>
      <c r="Z62" s="287">
        <v>0</v>
      </c>
      <c r="AA62" s="287">
        <v>200</v>
      </c>
      <c r="AB62" s="287">
        <v>0</v>
      </c>
      <c r="AC62" s="287">
        <f t="shared" si="22"/>
        <v>1000</v>
      </c>
      <c r="AD62" s="585">
        <f t="shared" si="23"/>
        <v>200</v>
      </c>
      <c r="AE62" s="585">
        <f t="shared" si="24"/>
        <v>0</v>
      </c>
      <c r="AF62" s="585">
        <f t="shared" si="25"/>
        <v>600</v>
      </c>
      <c r="AG62" s="585">
        <f t="shared" si="26"/>
        <v>200</v>
      </c>
      <c r="AH62" s="585">
        <f t="shared" si="27"/>
        <v>1000</v>
      </c>
      <c r="AI62" s="585">
        <f t="shared" si="28"/>
        <v>-1000</v>
      </c>
      <c r="AJ62" s="1095">
        <v>0</v>
      </c>
    </row>
    <row r="63" spans="1:36">
      <c r="A63" s="408">
        <v>25400</v>
      </c>
      <c r="B63" s="408" t="s">
        <v>2923</v>
      </c>
      <c r="C63" s="408">
        <v>931402</v>
      </c>
      <c r="D63" s="875" t="s">
        <v>2938</v>
      </c>
      <c r="E63" s="408">
        <v>776710</v>
      </c>
      <c r="F63" t="s">
        <v>1907</v>
      </c>
      <c r="G63" s="408" t="s">
        <v>6524</v>
      </c>
      <c r="H63" s="61" t="str">
        <f t="shared" si="19"/>
        <v>25400 931402</v>
      </c>
      <c r="I63" s="192" t="s">
        <v>1524</v>
      </c>
      <c r="J63" s="192" t="s">
        <v>446</v>
      </c>
      <c r="K63" s="63" t="s">
        <v>2974</v>
      </c>
      <c r="L63" s="63" t="str">
        <f t="shared" si="20"/>
        <v>Regional ParksFee</v>
      </c>
      <c r="M63" s="62" t="str">
        <f>VLOOKUP(E63,'KEY2'!E:H,4,FALSE)</f>
        <v>Historical &amp; Interpretive</v>
      </c>
      <c r="N63" s="288">
        <v>1000</v>
      </c>
      <c r="P63" s="288">
        <f t="shared" si="21"/>
        <v>1000</v>
      </c>
      <c r="Q63" s="287">
        <v>240</v>
      </c>
      <c r="R63" s="287">
        <v>0</v>
      </c>
      <c r="S63" s="287">
        <v>0</v>
      </c>
      <c r="T63" s="287">
        <v>0</v>
      </c>
      <c r="U63" s="287">
        <v>0</v>
      </c>
      <c r="V63" s="287">
        <v>0</v>
      </c>
      <c r="W63" s="287">
        <v>0</v>
      </c>
      <c r="X63" s="287">
        <v>720</v>
      </c>
      <c r="Y63" s="287">
        <v>240</v>
      </c>
      <c r="Z63" s="287">
        <v>960</v>
      </c>
      <c r="AA63" s="287">
        <v>0</v>
      </c>
      <c r="AB63" s="287">
        <v>240</v>
      </c>
      <c r="AC63" s="287">
        <f t="shared" si="22"/>
        <v>2400</v>
      </c>
      <c r="AD63" s="585">
        <f t="shared" si="23"/>
        <v>240</v>
      </c>
      <c r="AE63" s="585">
        <f t="shared" si="24"/>
        <v>0</v>
      </c>
      <c r="AF63" s="585">
        <f t="shared" si="25"/>
        <v>960</v>
      </c>
      <c r="AG63" s="585">
        <f t="shared" si="26"/>
        <v>1200</v>
      </c>
      <c r="AH63" s="585">
        <f t="shared" si="27"/>
        <v>2400</v>
      </c>
      <c r="AI63" s="585">
        <f t="shared" si="28"/>
        <v>-1400</v>
      </c>
      <c r="AJ63" s="1095">
        <v>0</v>
      </c>
    </row>
    <row r="64" spans="1:36" ht="12.75" customHeight="1">
      <c r="A64" s="408">
        <v>25400</v>
      </c>
      <c r="B64" s="408" t="s">
        <v>2923</v>
      </c>
      <c r="C64" s="408">
        <v>931405</v>
      </c>
      <c r="D64" s="875" t="s">
        <v>2937</v>
      </c>
      <c r="E64" s="408">
        <v>776710</v>
      </c>
      <c r="F64" t="s">
        <v>1907</v>
      </c>
      <c r="G64" s="408" t="s">
        <v>5982</v>
      </c>
      <c r="H64" s="61" t="str">
        <f t="shared" si="19"/>
        <v>25400 931405</v>
      </c>
      <c r="I64" s="63" t="str">
        <f>VLOOKUP($H64,'KEY2'!$A:$C,2,FALSE)</f>
        <v>Regional Parks</v>
      </c>
      <c r="J64" s="63" t="str">
        <f>VLOOKUP($H64,'KEY2'!$A:$C,3,FALSE)</f>
        <v>Lake Cahuilla</v>
      </c>
      <c r="K64" s="63" t="s">
        <v>2974</v>
      </c>
      <c r="L64" s="63" t="str">
        <f t="shared" si="20"/>
        <v>Regional ParksFee</v>
      </c>
      <c r="M64" s="62" t="str">
        <f>VLOOKUP(E64,'KEY2'!E:H,4,FALSE)</f>
        <v>Historical &amp; Interpretive</v>
      </c>
      <c r="N64" s="288">
        <v>5000</v>
      </c>
      <c r="O64" s="288"/>
      <c r="P64" s="288">
        <f t="shared" si="21"/>
        <v>5000</v>
      </c>
      <c r="Q64" s="287">
        <v>0</v>
      </c>
      <c r="R64" s="287">
        <v>0</v>
      </c>
      <c r="S64" s="287">
        <v>35</v>
      </c>
      <c r="T64" s="287">
        <v>135</v>
      </c>
      <c r="U64" s="287">
        <v>1035</v>
      </c>
      <c r="V64" s="287">
        <v>2615</v>
      </c>
      <c r="W64" s="287">
        <v>190</v>
      </c>
      <c r="X64" s="287">
        <v>11565</v>
      </c>
      <c r="Y64" s="287">
        <v>35</v>
      </c>
      <c r="Z64" s="287">
        <v>0</v>
      </c>
      <c r="AA64" s="287">
        <v>0</v>
      </c>
      <c r="AB64" s="287">
        <v>140</v>
      </c>
      <c r="AC64" s="287">
        <f t="shared" si="22"/>
        <v>15750</v>
      </c>
      <c r="AD64" s="585">
        <f t="shared" si="23"/>
        <v>35</v>
      </c>
      <c r="AE64" s="585">
        <f t="shared" si="24"/>
        <v>3785</v>
      </c>
      <c r="AF64" s="585">
        <f t="shared" si="25"/>
        <v>11790</v>
      </c>
      <c r="AG64" s="585">
        <f t="shared" si="26"/>
        <v>140</v>
      </c>
      <c r="AH64" s="585">
        <f t="shared" si="27"/>
        <v>15750</v>
      </c>
      <c r="AI64" s="585">
        <f t="shared" si="28"/>
        <v>-10750</v>
      </c>
      <c r="AJ64" s="1095">
        <v>5000</v>
      </c>
    </row>
    <row r="65" spans="1:36" ht="12.75" customHeight="1">
      <c r="A65" s="586">
        <v>25400</v>
      </c>
      <c r="B65" s="390" t="s">
        <v>2923</v>
      </c>
      <c r="C65" s="391">
        <v>931409</v>
      </c>
      <c r="D65" s="936" t="s">
        <v>2940</v>
      </c>
      <c r="E65" s="391">
        <v>776710</v>
      </c>
      <c r="F65" s="353" t="s">
        <v>1907</v>
      </c>
      <c r="G65" s="59" t="s">
        <v>5921</v>
      </c>
      <c r="H65" s="61" t="str">
        <f t="shared" si="19"/>
        <v>25400 931409</v>
      </c>
      <c r="I65" s="63" t="str">
        <f>VLOOKUP($H65,'KEY2'!$A:$C,2,FALSE)</f>
        <v>Regional Parks</v>
      </c>
      <c r="J65" s="63" t="str">
        <f>VLOOKUP($H65,'KEY2'!$A:$C,3,FALSE)</f>
        <v>Rancho Jurupa</v>
      </c>
      <c r="K65" s="63" t="s">
        <v>2974</v>
      </c>
      <c r="L65" s="63" t="str">
        <f t="shared" si="20"/>
        <v>Regional ParksFee</v>
      </c>
      <c r="M65" s="62" t="str">
        <f>VLOOKUP(E65,'KEY2'!E:H,4,FALSE)</f>
        <v>Historical &amp; Interpretive</v>
      </c>
      <c r="N65" s="288">
        <v>20000</v>
      </c>
      <c r="O65" s="288"/>
      <c r="P65" s="288">
        <f t="shared" si="21"/>
        <v>20000</v>
      </c>
      <c r="Q65" s="287">
        <v>6133</v>
      </c>
      <c r="R65" s="287">
        <v>950</v>
      </c>
      <c r="S65" s="287">
        <v>2000</v>
      </c>
      <c r="T65" s="287">
        <v>1060</v>
      </c>
      <c r="U65" s="287">
        <v>9840</v>
      </c>
      <c r="V65" s="287">
        <v>400</v>
      </c>
      <c r="W65" s="287">
        <v>840</v>
      </c>
      <c r="X65" s="287">
        <v>2470</v>
      </c>
      <c r="Y65" s="287">
        <v>4000</v>
      </c>
      <c r="Z65" s="287">
        <v>5840</v>
      </c>
      <c r="AA65" s="287">
        <v>3850</v>
      </c>
      <c r="AB65" s="287">
        <v>4760</v>
      </c>
      <c r="AC65" s="287">
        <f t="shared" si="22"/>
        <v>42143</v>
      </c>
      <c r="AD65" s="585">
        <f t="shared" si="23"/>
        <v>9083</v>
      </c>
      <c r="AE65" s="585">
        <f t="shared" si="24"/>
        <v>11300</v>
      </c>
      <c r="AF65" s="585">
        <f t="shared" si="25"/>
        <v>7310</v>
      </c>
      <c r="AG65" s="585">
        <f t="shared" si="26"/>
        <v>14450</v>
      </c>
      <c r="AH65" s="585">
        <f t="shared" si="27"/>
        <v>42143</v>
      </c>
      <c r="AI65" s="585">
        <f t="shared" si="28"/>
        <v>-22143</v>
      </c>
      <c r="AJ65" s="1095">
        <v>35000</v>
      </c>
    </row>
    <row r="66" spans="1:36">
      <c r="A66" s="586">
        <v>25400</v>
      </c>
      <c r="B66" s="390" t="s">
        <v>2923</v>
      </c>
      <c r="C66" s="391">
        <v>931307</v>
      </c>
      <c r="D66" s="936" t="s">
        <v>5792</v>
      </c>
      <c r="E66" s="391">
        <v>776710</v>
      </c>
      <c r="F66" s="353" t="s">
        <v>1907</v>
      </c>
      <c r="G66" s="59" t="s">
        <v>5920</v>
      </c>
      <c r="H66" s="61" t="str">
        <f t="shared" si="19"/>
        <v>25400 931307</v>
      </c>
      <c r="I66" s="63" t="str">
        <f>VLOOKUP($H66,'KEY2'!$A:$C,2,FALSE)</f>
        <v>Interpretive</v>
      </c>
      <c r="J66" s="63" t="str">
        <f>VLOOKUP($H66,'KEY2'!$A:$C,3,FALSE)</f>
        <v>Santa Rosa Plateau Nature Center</v>
      </c>
      <c r="K66" s="63" t="s">
        <v>2974</v>
      </c>
      <c r="L66" s="63" t="str">
        <f t="shared" si="20"/>
        <v>InterpretiveFee</v>
      </c>
      <c r="M66" s="62" t="str">
        <f>VLOOKUP(E66,'KEY2'!E:H,4,FALSE)</f>
        <v>Historical &amp; Interpretive</v>
      </c>
      <c r="N66" s="288">
        <v>50000</v>
      </c>
      <c r="O66" s="288"/>
      <c r="P66" s="288">
        <f t="shared" si="21"/>
        <v>50000</v>
      </c>
      <c r="Q66" s="287">
        <v>0</v>
      </c>
      <c r="R66" s="287">
        <v>0</v>
      </c>
      <c r="S66" s="287">
        <v>0</v>
      </c>
      <c r="T66" s="287">
        <v>0</v>
      </c>
      <c r="U66" s="287">
        <v>0</v>
      </c>
      <c r="V66" s="287">
        <v>0</v>
      </c>
      <c r="W66" s="287">
        <v>0</v>
      </c>
      <c r="X66" s="287">
        <v>0</v>
      </c>
      <c r="Y66" s="287">
        <v>0</v>
      </c>
      <c r="Z66" s="287">
        <v>0</v>
      </c>
      <c r="AA66" s="287">
        <v>0</v>
      </c>
      <c r="AB66" s="287">
        <v>0</v>
      </c>
      <c r="AC66" s="287">
        <f t="shared" si="22"/>
        <v>0</v>
      </c>
      <c r="AD66" s="585">
        <f t="shared" si="23"/>
        <v>0</v>
      </c>
      <c r="AE66" s="585">
        <f t="shared" si="24"/>
        <v>0</v>
      </c>
      <c r="AF66" s="585">
        <f t="shared" si="25"/>
        <v>0</v>
      </c>
      <c r="AG66" s="585">
        <f t="shared" si="26"/>
        <v>0</v>
      </c>
      <c r="AH66" s="585">
        <f t="shared" si="27"/>
        <v>0</v>
      </c>
      <c r="AI66" s="585">
        <f t="shared" si="28"/>
        <v>50000</v>
      </c>
      <c r="AJ66" s="1095">
        <v>0</v>
      </c>
    </row>
    <row r="67" spans="1:36">
      <c r="A67" s="588">
        <v>25400</v>
      </c>
      <c r="B67" s="363" t="s">
        <v>2923</v>
      </c>
      <c r="C67" s="292">
        <v>931400</v>
      </c>
      <c r="D67" s="935" t="s">
        <v>2934</v>
      </c>
      <c r="E67" s="292">
        <v>776720</v>
      </c>
      <c r="F67" s="63" t="s">
        <v>1941</v>
      </c>
      <c r="G67" s="292" t="s">
        <v>2343</v>
      </c>
      <c r="H67" s="61" t="str">
        <f t="shared" si="19"/>
        <v>25400 931400</v>
      </c>
      <c r="I67" s="63" t="str">
        <f>VLOOKUP($H67,'KEY2'!$A:$C,2,FALSE)</f>
        <v>Regional Parks</v>
      </c>
      <c r="J67" s="63" t="str">
        <f>VLOOKUP($H67,'KEY2'!$A:$C,3,FALSE)</f>
        <v>Regional Parks General Admin</v>
      </c>
      <c r="K67" s="63" t="s">
        <v>2974</v>
      </c>
      <c r="L67" s="63" t="str">
        <f t="shared" si="20"/>
        <v>Regional ParksFee</v>
      </c>
      <c r="M67" s="62" t="str">
        <f>VLOOKUP(E67,'KEY2'!E:H,4,FALSE)</f>
        <v>Regional Parks &amp; Trails Fees</v>
      </c>
      <c r="N67" s="288">
        <v>500</v>
      </c>
      <c r="O67" s="288"/>
      <c r="P67" s="288">
        <f t="shared" si="21"/>
        <v>500</v>
      </c>
      <c r="Q67" s="287">
        <v>-150</v>
      </c>
      <c r="R67" s="287">
        <v>75</v>
      </c>
      <c r="S67" s="287">
        <v>70</v>
      </c>
      <c r="T67" s="287">
        <v>75</v>
      </c>
      <c r="U67" s="287">
        <v>0</v>
      </c>
      <c r="V67" s="287">
        <v>70</v>
      </c>
      <c r="W67" s="287">
        <v>300</v>
      </c>
      <c r="X67" s="287">
        <v>0</v>
      </c>
      <c r="Y67" s="287">
        <v>225</v>
      </c>
      <c r="Z67" s="287">
        <v>220</v>
      </c>
      <c r="AA67" s="287">
        <v>75</v>
      </c>
      <c r="AB67" s="287">
        <v>445</v>
      </c>
      <c r="AC67" s="287">
        <f t="shared" si="22"/>
        <v>1405</v>
      </c>
      <c r="AD67" s="585">
        <f t="shared" si="23"/>
        <v>-5</v>
      </c>
      <c r="AE67" s="585">
        <f t="shared" si="24"/>
        <v>145</v>
      </c>
      <c r="AF67" s="585">
        <f t="shared" si="25"/>
        <v>525</v>
      </c>
      <c r="AG67" s="585">
        <f t="shared" si="26"/>
        <v>740</v>
      </c>
      <c r="AH67" s="585">
        <f t="shared" si="27"/>
        <v>1405</v>
      </c>
      <c r="AI67" s="585">
        <f t="shared" si="28"/>
        <v>-905</v>
      </c>
      <c r="AJ67" s="1095">
        <v>500</v>
      </c>
    </row>
    <row r="68" spans="1:36">
      <c r="A68" s="586">
        <v>25400</v>
      </c>
      <c r="B68" s="390" t="s">
        <v>2923</v>
      </c>
      <c r="C68" s="391">
        <v>931405</v>
      </c>
      <c r="D68" s="936" t="s">
        <v>2937</v>
      </c>
      <c r="E68" s="391">
        <v>776720</v>
      </c>
      <c r="F68" s="353" t="s">
        <v>1941</v>
      </c>
      <c r="G68" s="59" t="s">
        <v>5923</v>
      </c>
      <c r="H68" s="61" t="str">
        <f t="shared" si="19"/>
        <v>25400 931405</v>
      </c>
      <c r="I68" s="63" t="str">
        <f>VLOOKUP($H68,'KEY2'!$A:$C,2,FALSE)</f>
        <v>Regional Parks</v>
      </c>
      <c r="J68" s="63" t="str">
        <f>VLOOKUP($H68,'KEY2'!$A:$C,3,FALSE)</f>
        <v>Lake Cahuilla</v>
      </c>
      <c r="K68" s="63" t="s">
        <v>2974</v>
      </c>
      <c r="L68" s="63" t="str">
        <f t="shared" si="20"/>
        <v>Regional ParksFee</v>
      </c>
      <c r="M68" s="62" t="str">
        <f>VLOOKUP(E68,'KEY2'!E:H,4,FALSE)</f>
        <v>Regional Parks &amp; Trails Fees</v>
      </c>
      <c r="N68" s="288">
        <v>75000</v>
      </c>
      <c r="O68" s="288"/>
      <c r="P68" s="288">
        <f t="shared" si="21"/>
        <v>75000</v>
      </c>
      <c r="Q68" s="287">
        <v>6050</v>
      </c>
      <c r="R68" s="287">
        <v>1057</v>
      </c>
      <c r="S68" s="287">
        <v>3342</v>
      </c>
      <c r="T68" s="287">
        <v>4189</v>
      </c>
      <c r="U68" s="287">
        <v>7480</v>
      </c>
      <c r="V68" s="287">
        <v>8562</v>
      </c>
      <c r="W68" s="287">
        <v>15782</v>
      </c>
      <c r="X68" s="287">
        <v>21415.5</v>
      </c>
      <c r="Y68" s="287">
        <v>13273</v>
      </c>
      <c r="Z68" s="287">
        <v>13393</v>
      </c>
      <c r="AA68" s="287">
        <v>9767</v>
      </c>
      <c r="AB68" s="287">
        <v>6139</v>
      </c>
      <c r="AC68" s="287">
        <f t="shared" si="22"/>
        <v>110449.5</v>
      </c>
      <c r="AD68" s="585">
        <f t="shared" si="23"/>
        <v>10449</v>
      </c>
      <c r="AE68" s="585">
        <f t="shared" si="24"/>
        <v>20231</v>
      </c>
      <c r="AF68" s="585">
        <f t="shared" si="25"/>
        <v>50470.5</v>
      </c>
      <c r="AG68" s="585">
        <f t="shared" si="26"/>
        <v>29299</v>
      </c>
      <c r="AH68" s="585">
        <f t="shared" si="27"/>
        <v>110449.5</v>
      </c>
      <c r="AI68" s="585">
        <f t="shared" si="28"/>
        <v>-35449.5</v>
      </c>
      <c r="AJ68" s="1095">
        <v>75000</v>
      </c>
    </row>
    <row r="69" spans="1:36" ht="15" customHeight="1">
      <c r="A69" s="586">
        <v>25400</v>
      </c>
      <c r="B69" s="390" t="s">
        <v>2923</v>
      </c>
      <c r="C69" s="391">
        <v>931409</v>
      </c>
      <c r="D69" s="936" t="s">
        <v>2940</v>
      </c>
      <c r="E69" s="391">
        <v>776720</v>
      </c>
      <c r="F69" s="353" t="s">
        <v>1941</v>
      </c>
      <c r="G69" s="59" t="s">
        <v>5924</v>
      </c>
      <c r="H69" s="61" t="str">
        <f t="shared" si="19"/>
        <v>25400 931409</v>
      </c>
      <c r="I69" s="63" t="str">
        <f>VLOOKUP($H69,'KEY2'!$A:$C,2,FALSE)</f>
        <v>Regional Parks</v>
      </c>
      <c r="J69" s="63" t="str">
        <f>VLOOKUP($H69,'KEY2'!$A:$C,3,FALSE)</f>
        <v>Rancho Jurupa</v>
      </c>
      <c r="K69" s="63" t="s">
        <v>2974</v>
      </c>
      <c r="L69" s="63" t="str">
        <f t="shared" si="20"/>
        <v>Regional ParksFee</v>
      </c>
      <c r="M69" s="62" t="str">
        <f>VLOOKUP(E69,'KEY2'!E:H,4,FALSE)</f>
        <v>Regional Parks &amp; Trails Fees</v>
      </c>
      <c r="N69" s="288">
        <v>75000</v>
      </c>
      <c r="O69" s="288"/>
      <c r="P69" s="288">
        <f t="shared" si="21"/>
        <v>75000</v>
      </c>
      <c r="Q69" s="287">
        <v>8692</v>
      </c>
      <c r="R69" s="287">
        <v>7803</v>
      </c>
      <c r="S69" s="287">
        <v>6302</v>
      </c>
      <c r="T69" s="287">
        <v>3296</v>
      </c>
      <c r="U69" s="287">
        <v>6760</v>
      </c>
      <c r="V69" s="287">
        <v>11705</v>
      </c>
      <c r="W69" s="287">
        <v>20434</v>
      </c>
      <c r="X69" s="287">
        <v>14622</v>
      </c>
      <c r="Y69" s="287">
        <v>12020</v>
      </c>
      <c r="Z69" s="287">
        <v>4181</v>
      </c>
      <c r="AA69" s="287">
        <v>6034</v>
      </c>
      <c r="AB69" s="287">
        <v>4604</v>
      </c>
      <c r="AC69" s="287">
        <f t="shared" si="22"/>
        <v>106453</v>
      </c>
      <c r="AD69" s="585">
        <f t="shared" si="23"/>
        <v>22797</v>
      </c>
      <c r="AE69" s="585">
        <f t="shared" si="24"/>
        <v>21761</v>
      </c>
      <c r="AF69" s="585">
        <f t="shared" si="25"/>
        <v>47076</v>
      </c>
      <c r="AG69" s="585">
        <f t="shared" si="26"/>
        <v>14819</v>
      </c>
      <c r="AH69" s="585">
        <f t="shared" si="27"/>
        <v>106453</v>
      </c>
      <c r="AI69" s="585">
        <f t="shared" si="28"/>
        <v>-31453</v>
      </c>
      <c r="AJ69" s="1095">
        <v>80000</v>
      </c>
    </row>
    <row r="70" spans="1:36" ht="15" customHeight="1">
      <c r="A70" s="588">
        <v>25400</v>
      </c>
      <c r="B70" s="363" t="s">
        <v>2923</v>
      </c>
      <c r="C70" s="292">
        <v>931405</v>
      </c>
      <c r="D70" s="935" t="s">
        <v>2937</v>
      </c>
      <c r="E70" s="292">
        <v>776740</v>
      </c>
      <c r="F70" s="63" t="s">
        <v>20</v>
      </c>
      <c r="G70" s="408" t="s">
        <v>6258</v>
      </c>
      <c r="H70" s="61" t="str">
        <f t="shared" si="19"/>
        <v>25400 931405</v>
      </c>
      <c r="I70" s="63" t="str">
        <f>VLOOKUP($H70,'KEY2'!$A:$C,2,FALSE)</f>
        <v>Regional Parks</v>
      </c>
      <c r="J70" s="63" t="str">
        <f>VLOOKUP($H70,'KEY2'!$A:$C,3,FALSE)</f>
        <v>Lake Cahuilla</v>
      </c>
      <c r="K70" s="63" t="s">
        <v>2974</v>
      </c>
      <c r="L70" s="63" t="str">
        <f t="shared" si="20"/>
        <v>Regional ParksFee</v>
      </c>
      <c r="M70" s="62" t="s">
        <v>2116</v>
      </c>
      <c r="N70" s="288">
        <v>0</v>
      </c>
      <c r="P70" s="288">
        <f t="shared" si="21"/>
        <v>0</v>
      </c>
      <c r="Q70" s="287">
        <v>0</v>
      </c>
      <c r="R70" s="287">
        <v>0</v>
      </c>
      <c r="S70" s="287">
        <v>0</v>
      </c>
      <c r="T70" s="287">
        <v>0</v>
      </c>
      <c r="U70" s="287">
        <v>0</v>
      </c>
      <c r="V70" s="287">
        <v>100</v>
      </c>
      <c r="W70" s="287">
        <v>0</v>
      </c>
      <c r="X70" s="287">
        <v>0</v>
      </c>
      <c r="Y70" s="287">
        <v>0</v>
      </c>
      <c r="Z70" s="287">
        <v>0</v>
      </c>
      <c r="AA70" s="287">
        <v>0</v>
      </c>
      <c r="AB70" s="287">
        <v>0</v>
      </c>
      <c r="AC70" s="287">
        <f t="shared" si="22"/>
        <v>100</v>
      </c>
      <c r="AD70" s="585">
        <f t="shared" si="23"/>
        <v>0</v>
      </c>
      <c r="AE70" s="585">
        <f t="shared" si="24"/>
        <v>100</v>
      </c>
      <c r="AF70" s="585">
        <f t="shared" si="25"/>
        <v>0</v>
      </c>
      <c r="AG70" s="585">
        <f t="shared" si="26"/>
        <v>0</v>
      </c>
      <c r="AH70" s="585">
        <f t="shared" si="27"/>
        <v>100</v>
      </c>
      <c r="AI70" s="585">
        <f t="shared" si="28"/>
        <v>-100</v>
      </c>
      <c r="AJ70" s="1095">
        <v>0</v>
      </c>
    </row>
    <row r="71" spans="1:36" ht="15" customHeight="1">
      <c r="A71" s="408">
        <v>25400</v>
      </c>
      <c r="B71" t="s">
        <v>2923</v>
      </c>
      <c r="C71" s="408">
        <v>931400</v>
      </c>
      <c r="D71" s="875" t="s">
        <v>2934</v>
      </c>
      <c r="E71" s="408">
        <v>776740</v>
      </c>
      <c r="F71" t="s">
        <v>20</v>
      </c>
      <c r="G71" s="408" t="s">
        <v>3654</v>
      </c>
      <c r="H71" s="61" t="str">
        <f t="shared" si="19"/>
        <v>25400 931400</v>
      </c>
      <c r="I71" s="63" t="str">
        <f>VLOOKUP($H71,'KEY2'!$A:$C,2,FALSE)</f>
        <v>Regional Parks</v>
      </c>
      <c r="J71" s="63" t="str">
        <f>VLOOKUP($H71,'KEY2'!$A:$C,3,FALSE)</f>
        <v>Regional Parks General Admin</v>
      </c>
      <c r="K71" s="63" t="s">
        <v>2974</v>
      </c>
      <c r="L71" s="63" t="str">
        <f t="shared" si="20"/>
        <v>Regional ParksFee</v>
      </c>
      <c r="M71" s="62" t="str">
        <f>VLOOKUP(E71,'KEY2'!E:H,4,FALSE)</f>
        <v>Historical &amp; Interpretive</v>
      </c>
      <c r="N71" s="288">
        <v>25000</v>
      </c>
      <c r="P71" s="288">
        <f t="shared" si="21"/>
        <v>25000</v>
      </c>
      <c r="Q71" s="287">
        <v>2490</v>
      </c>
      <c r="R71" s="287">
        <v>1034</v>
      </c>
      <c r="S71" s="287">
        <v>2886</v>
      </c>
      <c r="T71" s="287">
        <v>2693</v>
      </c>
      <c r="U71" s="287">
        <v>1533</v>
      </c>
      <c r="V71" s="287">
        <v>1541</v>
      </c>
      <c r="W71" s="287">
        <v>3477</v>
      </c>
      <c r="X71" s="287">
        <v>9749</v>
      </c>
      <c r="Y71" s="287">
        <v>1951</v>
      </c>
      <c r="Z71" s="287">
        <v>2370</v>
      </c>
      <c r="AA71" s="287">
        <v>2866</v>
      </c>
      <c r="AB71" s="287">
        <v>1659</v>
      </c>
      <c r="AC71" s="287">
        <f t="shared" si="22"/>
        <v>34249</v>
      </c>
      <c r="AD71" s="585">
        <f t="shared" si="23"/>
        <v>6410</v>
      </c>
      <c r="AE71" s="585">
        <f t="shared" si="24"/>
        <v>5767</v>
      </c>
      <c r="AF71" s="585">
        <f t="shared" si="25"/>
        <v>15177</v>
      </c>
      <c r="AG71" s="585">
        <f t="shared" si="26"/>
        <v>6895</v>
      </c>
      <c r="AH71" s="585">
        <f t="shared" si="27"/>
        <v>34249</v>
      </c>
      <c r="AI71" s="585">
        <f t="shared" si="28"/>
        <v>-9249</v>
      </c>
      <c r="AJ71" s="1095">
        <v>25000</v>
      </c>
    </row>
    <row r="72" spans="1:36" ht="15" customHeight="1">
      <c r="A72" s="588">
        <v>25400</v>
      </c>
      <c r="B72" s="363" t="s">
        <v>2923</v>
      </c>
      <c r="C72" s="292">
        <v>931405</v>
      </c>
      <c r="D72" s="935" t="s">
        <v>2937</v>
      </c>
      <c r="E72" s="292">
        <v>776760</v>
      </c>
      <c r="F72" s="63" t="s">
        <v>28</v>
      </c>
      <c r="G72" s="408" t="s">
        <v>6259</v>
      </c>
      <c r="H72" s="61" t="str">
        <f t="shared" si="19"/>
        <v>25400 931405</v>
      </c>
      <c r="I72" s="63" t="str">
        <f>VLOOKUP($H72,'KEY2'!$A:$C,2,FALSE)</f>
        <v>Regional Parks</v>
      </c>
      <c r="J72" s="63" t="str">
        <f>VLOOKUP($H72,'KEY2'!$A:$C,3,FALSE)</f>
        <v>Lake Cahuilla</v>
      </c>
      <c r="K72" s="63" t="s">
        <v>2974</v>
      </c>
      <c r="L72" s="63" t="str">
        <f t="shared" si="20"/>
        <v>Regional ParksFee</v>
      </c>
      <c r="M72" s="62" t="s">
        <v>2116</v>
      </c>
      <c r="N72" s="288">
        <v>0</v>
      </c>
      <c r="P72" s="288">
        <f t="shared" si="21"/>
        <v>0</v>
      </c>
      <c r="Q72" s="287">
        <v>0</v>
      </c>
      <c r="R72" s="287">
        <v>0</v>
      </c>
      <c r="S72" s="287">
        <v>0</v>
      </c>
      <c r="T72" s="287">
        <v>8</v>
      </c>
      <c r="U72" s="287">
        <v>23</v>
      </c>
      <c r="V72" s="287">
        <v>458</v>
      </c>
      <c r="W72" s="287">
        <v>23</v>
      </c>
      <c r="X72" s="287">
        <v>16</v>
      </c>
      <c r="Y72" s="287">
        <v>-528</v>
      </c>
      <c r="Z72" s="287">
        <v>0</v>
      </c>
      <c r="AA72" s="287">
        <v>0</v>
      </c>
      <c r="AB72" s="287">
        <v>0</v>
      </c>
      <c r="AC72" s="287">
        <f t="shared" si="22"/>
        <v>0</v>
      </c>
      <c r="AD72" s="585">
        <f t="shared" si="23"/>
        <v>0</v>
      </c>
      <c r="AE72" s="585">
        <f t="shared" si="24"/>
        <v>489</v>
      </c>
      <c r="AF72" s="585">
        <f t="shared" si="25"/>
        <v>-489</v>
      </c>
      <c r="AG72" s="585">
        <f t="shared" si="26"/>
        <v>0</v>
      </c>
      <c r="AH72" s="585">
        <f t="shared" si="27"/>
        <v>0</v>
      </c>
      <c r="AI72" s="585">
        <f t="shared" si="28"/>
        <v>0</v>
      </c>
      <c r="AJ72" s="1095">
        <v>0</v>
      </c>
    </row>
    <row r="73" spans="1:36" ht="15" customHeight="1">
      <c r="A73" s="588">
        <v>25400</v>
      </c>
      <c r="B73" s="363" t="s">
        <v>2923</v>
      </c>
      <c r="C73" s="292">
        <v>931235</v>
      </c>
      <c r="D73" s="935" t="s">
        <v>46</v>
      </c>
      <c r="E73" s="292">
        <v>777480</v>
      </c>
      <c r="F73" s="63" t="s">
        <v>2823</v>
      </c>
      <c r="G73" s="292" t="s">
        <v>1522</v>
      </c>
      <c r="H73" s="61" t="str">
        <f t="shared" ref="H73:H91" si="29">LEFT(G73,12)</f>
        <v>25400 931235</v>
      </c>
      <c r="I73" s="63" t="str">
        <f>VLOOKUP($H73,'KEY2'!$A:$C,2,FALSE)</f>
        <v>Business Services</v>
      </c>
      <c r="J73" s="63" t="str">
        <f>VLOOKUP($H73,'KEY2'!$A:$C,3,FALSE)</f>
        <v>Business Operations</v>
      </c>
      <c r="K73" s="63" t="s">
        <v>2974</v>
      </c>
      <c r="L73" s="63" t="str">
        <f t="shared" si="20"/>
        <v>Business ServicesFee</v>
      </c>
      <c r="M73" s="62" t="str">
        <f>VLOOKUP(E73,'KEY2'!E:H,4,FALSE)</f>
        <v>Other Financing Sources</v>
      </c>
      <c r="N73" s="288">
        <v>0</v>
      </c>
      <c r="O73" s="288"/>
      <c r="P73" s="288">
        <f t="shared" si="21"/>
        <v>0</v>
      </c>
      <c r="Q73" s="287">
        <v>-18985</v>
      </c>
      <c r="R73" s="287">
        <v>13183.3</v>
      </c>
      <c r="S73" s="287">
        <v>19402.259999999998</v>
      </c>
      <c r="T73" s="287">
        <v>12655.51</v>
      </c>
      <c r="U73" s="287">
        <v>18136.66</v>
      </c>
      <c r="V73" s="287">
        <v>21125.54</v>
      </c>
      <c r="W73" s="287">
        <v>13763.18</v>
      </c>
      <c r="X73" s="287">
        <v>22788.33</v>
      </c>
      <c r="Y73" s="287">
        <v>19697.09</v>
      </c>
      <c r="Z73" s="287">
        <v>44312.72</v>
      </c>
      <c r="AA73" s="287">
        <v>3837.69</v>
      </c>
      <c r="AB73" s="287">
        <v>37484.26</v>
      </c>
      <c r="AC73" s="287">
        <f t="shared" si="22"/>
        <v>207401.54</v>
      </c>
      <c r="AD73" s="585">
        <f t="shared" si="23"/>
        <v>13600.559999999998</v>
      </c>
      <c r="AE73" s="585">
        <f t="shared" si="24"/>
        <v>51917.71</v>
      </c>
      <c r="AF73" s="585">
        <f t="shared" si="25"/>
        <v>56248.600000000006</v>
      </c>
      <c r="AG73" s="585">
        <f t="shared" si="26"/>
        <v>85634.670000000013</v>
      </c>
      <c r="AH73" s="585">
        <f t="shared" si="27"/>
        <v>207401.54</v>
      </c>
      <c r="AI73" s="585">
        <f t="shared" si="28"/>
        <v>-207401.54</v>
      </c>
      <c r="AJ73" s="1095">
        <v>0</v>
      </c>
    </row>
    <row r="74" spans="1:36" ht="15" customHeight="1">
      <c r="A74" s="586">
        <v>25400</v>
      </c>
      <c r="B74" s="390" t="s">
        <v>2923</v>
      </c>
      <c r="C74" s="391">
        <v>931235</v>
      </c>
      <c r="D74" s="936" t="s">
        <v>46</v>
      </c>
      <c r="E74" s="391">
        <v>777520</v>
      </c>
      <c r="F74" s="353" t="s">
        <v>25</v>
      </c>
      <c r="G74" s="59" t="s">
        <v>5925</v>
      </c>
      <c r="H74" s="61" t="str">
        <f t="shared" si="29"/>
        <v>25400 931235</v>
      </c>
      <c r="I74" s="63" t="str">
        <f>VLOOKUP($H74,'KEY2'!$A:$C,2,FALSE)</f>
        <v>Business Services</v>
      </c>
      <c r="J74" s="63" t="str">
        <f>VLOOKUP($H74,'KEY2'!$A:$C,3,FALSE)</f>
        <v>Business Operations</v>
      </c>
      <c r="K74" s="63" t="s">
        <v>2974</v>
      </c>
      <c r="L74" s="63" t="str">
        <f t="shared" si="20"/>
        <v>Business ServicesFee</v>
      </c>
      <c r="M74" s="62" t="str">
        <f>VLOOKUP(E74,'KEY2'!E:H,4,FALSE)</f>
        <v>Other Financing Sources</v>
      </c>
      <c r="N74" s="288">
        <v>313423</v>
      </c>
      <c r="O74" s="288"/>
      <c r="P74" s="288">
        <f t="shared" si="21"/>
        <v>313423</v>
      </c>
      <c r="Q74" s="287">
        <v>0</v>
      </c>
      <c r="R74" s="287">
        <v>0</v>
      </c>
      <c r="S74" s="287">
        <v>0</v>
      </c>
      <c r="T74" s="287">
        <v>0</v>
      </c>
      <c r="U74" s="287">
        <v>0</v>
      </c>
      <c r="V74" s="287">
        <v>0</v>
      </c>
      <c r="W74" s="287">
        <v>-4000</v>
      </c>
      <c r="X74" s="287">
        <v>0</v>
      </c>
      <c r="Y74" s="287">
        <v>5000</v>
      </c>
      <c r="Z74" s="287">
        <v>0</v>
      </c>
      <c r="AA74" s="287">
        <v>0</v>
      </c>
      <c r="AB74" s="287">
        <v>0</v>
      </c>
      <c r="AC74" s="287">
        <f t="shared" si="22"/>
        <v>1000</v>
      </c>
      <c r="AD74" s="585">
        <f t="shared" si="23"/>
        <v>0</v>
      </c>
      <c r="AE74" s="585">
        <f t="shared" si="24"/>
        <v>0</v>
      </c>
      <c r="AF74" s="585">
        <f t="shared" si="25"/>
        <v>1000</v>
      </c>
      <c r="AG74" s="585">
        <f t="shared" si="26"/>
        <v>0</v>
      </c>
      <c r="AH74" s="585">
        <f t="shared" si="27"/>
        <v>1000</v>
      </c>
      <c r="AI74" s="585">
        <f t="shared" si="28"/>
        <v>312423</v>
      </c>
      <c r="AJ74" s="1095">
        <v>285000</v>
      </c>
    </row>
    <row r="75" spans="1:36" ht="12.75" customHeight="1">
      <c r="A75" s="408">
        <v>25400</v>
      </c>
      <c r="B75" t="s">
        <v>2923</v>
      </c>
      <c r="C75" s="408">
        <v>931302</v>
      </c>
      <c r="D75" s="875" t="s">
        <v>2924</v>
      </c>
      <c r="E75" s="408">
        <v>777660</v>
      </c>
      <c r="F75" t="s">
        <v>21</v>
      </c>
      <c r="G75" s="408" t="s">
        <v>6693</v>
      </c>
      <c r="H75" s="59" t="str">
        <f t="shared" si="29"/>
        <v>25400 931302</v>
      </c>
      <c r="I75" s="63" t="str">
        <f>VLOOKUP($H75,'KEY2'!$A:$C,2,FALSE)</f>
        <v>Interpretive</v>
      </c>
      <c r="J75" s="63" t="s">
        <v>435</v>
      </c>
      <c r="K75" s="63" t="s">
        <v>2974</v>
      </c>
      <c r="L75" s="63" t="str">
        <f t="shared" si="20"/>
        <v>InterpretiveFee</v>
      </c>
      <c r="M75" s="62" t="s">
        <v>2116</v>
      </c>
      <c r="N75" s="288">
        <v>0</v>
      </c>
      <c r="P75" s="288">
        <f t="shared" si="21"/>
        <v>0</v>
      </c>
      <c r="Q75" s="287">
        <v>0</v>
      </c>
      <c r="R75" s="287">
        <v>12</v>
      </c>
      <c r="S75" s="287">
        <v>1</v>
      </c>
      <c r="T75" s="287">
        <v>14</v>
      </c>
      <c r="U75" s="287">
        <v>9</v>
      </c>
      <c r="V75" s="287">
        <v>0</v>
      </c>
      <c r="W75" s="287">
        <v>0</v>
      </c>
      <c r="X75" s="287">
        <v>3</v>
      </c>
      <c r="Y75" s="287">
        <v>73</v>
      </c>
      <c r="Z75" s="287">
        <v>0</v>
      </c>
      <c r="AA75" s="287">
        <v>15</v>
      </c>
      <c r="AB75" s="287">
        <v>12</v>
      </c>
      <c r="AC75" s="287">
        <f t="shared" si="22"/>
        <v>139</v>
      </c>
      <c r="AD75" s="585">
        <f t="shared" ref="AD75:AD92" si="30">SUM(Q75:S75)</f>
        <v>13</v>
      </c>
      <c r="AE75" s="585">
        <f t="shared" ref="AE75:AE92" si="31">SUM(T75:V75)</f>
        <v>23</v>
      </c>
      <c r="AF75" s="585">
        <f t="shared" ref="AF75:AF92" si="32">SUM(W75:Y75)</f>
        <v>76</v>
      </c>
      <c r="AG75" s="585">
        <f t="shared" ref="AG75:AG92" si="33">SUM(Z75:AB75)</f>
        <v>27</v>
      </c>
      <c r="AH75" s="585">
        <f t="shared" ref="AH75:AH92" si="34">SUM(AD75:AG75)</f>
        <v>139</v>
      </c>
      <c r="AI75" s="585">
        <f t="shared" ref="AI75:AI92" si="35">P75-AH75</f>
        <v>-139</v>
      </c>
      <c r="AJ75" s="1095">
        <v>0</v>
      </c>
    </row>
    <row r="76" spans="1:36" ht="15" customHeight="1">
      <c r="A76" s="586">
        <v>25400</v>
      </c>
      <c r="B76" s="390" t="s">
        <v>2923</v>
      </c>
      <c r="C76" s="391">
        <v>931306</v>
      </c>
      <c r="D76" s="936" t="s">
        <v>436</v>
      </c>
      <c r="E76" s="391">
        <v>777660</v>
      </c>
      <c r="F76" s="353" t="s">
        <v>21</v>
      </c>
      <c r="G76" s="59" t="s">
        <v>5927</v>
      </c>
      <c r="H76" s="61" t="str">
        <f t="shared" si="29"/>
        <v>25400 931306</v>
      </c>
      <c r="I76" s="63" t="str">
        <f>VLOOKUP($H76,'KEY2'!$A:$C,2,FALSE)</f>
        <v>Interpretive</v>
      </c>
      <c r="J76" s="63" t="str">
        <f>VLOOKUP($H76,'KEY2'!$A:$C,3,FALSE)</f>
        <v>Idyllwild Nature Center</v>
      </c>
      <c r="K76" s="63" t="s">
        <v>2974</v>
      </c>
      <c r="L76" s="63" t="str">
        <f t="shared" si="20"/>
        <v>InterpretiveFee</v>
      </c>
      <c r="M76" s="62" t="str">
        <f>VLOOKUP(E76,'KEY2'!E:H,4,FALSE)</f>
        <v>Historical &amp; Interpretive</v>
      </c>
      <c r="N76" s="288">
        <v>10000</v>
      </c>
      <c r="O76" s="288"/>
      <c r="P76" s="288">
        <f t="shared" si="21"/>
        <v>10000</v>
      </c>
      <c r="Q76" s="287">
        <v>397</v>
      </c>
      <c r="R76" s="287">
        <v>-66</v>
      </c>
      <c r="S76" s="287">
        <v>87</v>
      </c>
      <c r="T76" s="287">
        <v>98</v>
      </c>
      <c r="U76" s="287">
        <v>81</v>
      </c>
      <c r="V76" s="287">
        <v>70</v>
      </c>
      <c r="W76" s="287">
        <v>170</v>
      </c>
      <c r="X76" s="287">
        <v>268</v>
      </c>
      <c r="Y76" s="287">
        <v>434.4</v>
      </c>
      <c r="Z76" s="287">
        <v>735.4</v>
      </c>
      <c r="AA76" s="287">
        <v>664.8</v>
      </c>
      <c r="AB76" s="287">
        <v>788.4</v>
      </c>
      <c r="AC76" s="287">
        <f t="shared" si="22"/>
        <v>3728.0000000000005</v>
      </c>
      <c r="AD76" s="585">
        <f t="shared" si="30"/>
        <v>418</v>
      </c>
      <c r="AE76" s="585">
        <f t="shared" si="31"/>
        <v>249</v>
      </c>
      <c r="AF76" s="585">
        <f t="shared" si="32"/>
        <v>872.4</v>
      </c>
      <c r="AG76" s="585">
        <f t="shared" si="33"/>
        <v>2188.6</v>
      </c>
      <c r="AH76" s="585">
        <f t="shared" si="34"/>
        <v>3728</v>
      </c>
      <c r="AI76" s="585">
        <f t="shared" si="35"/>
        <v>6272</v>
      </c>
      <c r="AJ76" s="1095">
        <v>2000</v>
      </c>
    </row>
    <row r="77" spans="1:36" ht="15" customHeight="1">
      <c r="A77" s="408">
        <v>25400</v>
      </c>
      <c r="B77" s="408" t="s">
        <v>2923</v>
      </c>
      <c r="C77" s="408">
        <v>931405</v>
      </c>
      <c r="D77" s="875" t="s">
        <v>2937</v>
      </c>
      <c r="E77" s="408">
        <v>777660</v>
      </c>
      <c r="F77" t="s">
        <v>21</v>
      </c>
      <c r="G77" s="408" t="s">
        <v>5983</v>
      </c>
      <c r="H77" s="61" t="str">
        <f t="shared" si="29"/>
        <v>25400 931405</v>
      </c>
      <c r="I77" s="63" t="str">
        <f>VLOOKUP($H77,'KEY2'!$A:$C,2,FALSE)</f>
        <v>Regional Parks</v>
      </c>
      <c r="J77" s="63" t="str">
        <f>VLOOKUP($H77,'KEY2'!$A:$C,3,FALSE)</f>
        <v>Lake Cahuilla</v>
      </c>
      <c r="K77" s="63" t="s">
        <v>2974</v>
      </c>
      <c r="L77" s="63" t="str">
        <f t="shared" si="20"/>
        <v>Regional ParksFee</v>
      </c>
      <c r="M77" s="62" t="str">
        <f>VLOOKUP(E77,'KEY2'!E:H,4,FALSE)</f>
        <v>Historical &amp; Interpretive</v>
      </c>
      <c r="N77" s="288">
        <v>1500</v>
      </c>
      <c r="O77" s="288"/>
      <c r="P77" s="288">
        <f t="shared" si="21"/>
        <v>1500</v>
      </c>
      <c r="Q77" s="287">
        <v>115</v>
      </c>
      <c r="R77" s="287">
        <v>-39</v>
      </c>
      <c r="S77" s="287">
        <v>0</v>
      </c>
      <c r="T77" s="287">
        <v>0</v>
      </c>
      <c r="U77" s="287">
        <v>0</v>
      </c>
      <c r="V77" s="287">
        <v>0</v>
      </c>
      <c r="W77" s="287">
        <v>0</v>
      </c>
      <c r="X77" s="287">
        <v>0</v>
      </c>
      <c r="Y77" s="287">
        <v>0</v>
      </c>
      <c r="Z77" s="287">
        <v>0</v>
      </c>
      <c r="AA77" s="287">
        <v>0</v>
      </c>
      <c r="AB77" s="287">
        <v>0</v>
      </c>
      <c r="AC77" s="287">
        <f t="shared" si="22"/>
        <v>76</v>
      </c>
      <c r="AD77" s="585">
        <f t="shared" si="30"/>
        <v>76</v>
      </c>
      <c r="AE77" s="585">
        <f t="shared" si="31"/>
        <v>0</v>
      </c>
      <c r="AF77" s="585">
        <f t="shared" si="32"/>
        <v>0</v>
      </c>
      <c r="AG77" s="585">
        <f t="shared" si="33"/>
        <v>0</v>
      </c>
      <c r="AH77" s="585">
        <f t="shared" si="34"/>
        <v>76</v>
      </c>
      <c r="AI77" s="585">
        <f t="shared" si="35"/>
        <v>1424</v>
      </c>
      <c r="AJ77" s="1095">
        <v>1500</v>
      </c>
    </row>
    <row r="78" spans="1:36">
      <c r="A78" s="586">
        <v>25400</v>
      </c>
      <c r="B78" s="390" t="s">
        <v>2923</v>
      </c>
      <c r="C78" s="391">
        <v>931205</v>
      </c>
      <c r="D78" s="936" t="s">
        <v>2237</v>
      </c>
      <c r="E78" s="391">
        <v>778150</v>
      </c>
      <c r="F78" s="353" t="s">
        <v>26</v>
      </c>
      <c r="G78" s="59" t="s">
        <v>5929</v>
      </c>
      <c r="H78" s="61" t="str">
        <f t="shared" si="29"/>
        <v>25400 931205</v>
      </c>
      <c r="I78" s="63" t="str">
        <f>VLOOKUP($H78,'KEY2'!$A:$C,2,FALSE)</f>
        <v>Business Services</v>
      </c>
      <c r="J78" s="63" t="s">
        <v>7000</v>
      </c>
      <c r="K78" s="63" t="s">
        <v>2974</v>
      </c>
      <c r="L78" s="63" t="str">
        <f t="shared" si="20"/>
        <v>Business ServicesFee</v>
      </c>
      <c r="M78" s="62" t="str">
        <f>VLOOKUP(E78,'KEY2'!E:H,4,FALSE)</f>
        <v>Recreation &amp; Tourism Fees</v>
      </c>
      <c r="N78" s="288">
        <v>8000</v>
      </c>
      <c r="O78" s="288"/>
      <c r="P78" s="288">
        <f t="shared" si="21"/>
        <v>8000</v>
      </c>
      <c r="Q78" s="287">
        <v>1072</v>
      </c>
      <c r="R78" s="287">
        <v>0</v>
      </c>
      <c r="S78" s="287">
        <v>674</v>
      </c>
      <c r="T78" s="287">
        <v>0</v>
      </c>
      <c r="U78" s="287">
        <v>0</v>
      </c>
      <c r="V78" s="287">
        <v>342</v>
      </c>
      <c r="W78" s="287">
        <v>1958</v>
      </c>
      <c r="X78" s="287">
        <v>150</v>
      </c>
      <c r="Y78" s="287">
        <v>2365</v>
      </c>
      <c r="Z78" s="287">
        <v>710</v>
      </c>
      <c r="AA78" s="287">
        <v>2854</v>
      </c>
      <c r="AB78" s="287">
        <v>450</v>
      </c>
      <c r="AC78" s="287">
        <f t="shared" si="22"/>
        <v>10575</v>
      </c>
      <c r="AD78" s="585">
        <f t="shared" si="30"/>
        <v>1746</v>
      </c>
      <c r="AE78" s="585">
        <f t="shared" si="31"/>
        <v>342</v>
      </c>
      <c r="AF78" s="585">
        <f t="shared" si="32"/>
        <v>4473</v>
      </c>
      <c r="AG78" s="585">
        <f t="shared" si="33"/>
        <v>4014</v>
      </c>
      <c r="AH78" s="585">
        <f t="shared" si="34"/>
        <v>10575</v>
      </c>
      <c r="AI78" s="585">
        <f t="shared" si="35"/>
        <v>-2575</v>
      </c>
      <c r="AJ78" s="1095">
        <v>6000</v>
      </c>
    </row>
    <row r="79" spans="1:36" ht="15" customHeight="1">
      <c r="A79" s="408">
        <v>25400</v>
      </c>
      <c r="B79" s="408" t="s">
        <v>2923</v>
      </c>
      <c r="C79" s="408">
        <v>931235</v>
      </c>
      <c r="D79" s="875" t="s">
        <v>46</v>
      </c>
      <c r="E79" s="408">
        <v>778200</v>
      </c>
      <c r="F79" t="s">
        <v>5946</v>
      </c>
      <c r="G79" s="408" t="s">
        <v>5947</v>
      </c>
      <c r="H79" s="61" t="str">
        <f t="shared" si="29"/>
        <v>25400 931235</v>
      </c>
      <c r="I79" s="63" t="str">
        <f>VLOOKUP($H79,'KEY2'!$A:$C,2,FALSE)</f>
        <v>Business Services</v>
      </c>
      <c r="J79" s="63" t="str">
        <f>VLOOKUP($H79,'KEY2'!$A:$C,3,FALSE)</f>
        <v>Business Operations</v>
      </c>
      <c r="K79" s="63" t="s">
        <v>2974</v>
      </c>
      <c r="L79" s="63" t="str">
        <f t="shared" si="20"/>
        <v>Business ServicesFee</v>
      </c>
      <c r="M79" s="62" t="str">
        <f>VLOOKUP(E79,'KEY2'!E:H,4,FALSE)</f>
        <v>Other Financing Sources</v>
      </c>
      <c r="N79" s="288">
        <v>250599</v>
      </c>
      <c r="O79" s="288"/>
      <c r="P79" s="288">
        <f t="shared" si="21"/>
        <v>250599</v>
      </c>
      <c r="Q79" s="287">
        <v>0</v>
      </c>
      <c r="R79" s="287">
        <v>0</v>
      </c>
      <c r="S79" s="287">
        <v>0</v>
      </c>
      <c r="T79" s="287">
        <v>0</v>
      </c>
      <c r="U79" s="287">
        <v>0</v>
      </c>
      <c r="V79" s="287">
        <v>0</v>
      </c>
      <c r="W79" s="287">
        <v>0</v>
      </c>
      <c r="X79" s="287">
        <v>0</v>
      </c>
      <c r="Y79" s="287">
        <v>0</v>
      </c>
      <c r="Z79" s="287">
        <v>0</v>
      </c>
      <c r="AA79" s="287">
        <v>0</v>
      </c>
      <c r="AB79" s="287">
        <v>0</v>
      </c>
      <c r="AC79" s="287">
        <f t="shared" si="22"/>
        <v>0</v>
      </c>
      <c r="AD79" s="585">
        <f t="shared" si="30"/>
        <v>0</v>
      </c>
      <c r="AE79" s="585">
        <f t="shared" si="31"/>
        <v>0</v>
      </c>
      <c r="AF79" s="585">
        <f t="shared" si="32"/>
        <v>0</v>
      </c>
      <c r="AG79" s="585">
        <f t="shared" si="33"/>
        <v>0</v>
      </c>
      <c r="AH79" s="585">
        <f t="shared" si="34"/>
        <v>0</v>
      </c>
      <c r="AI79" s="585">
        <f t="shared" si="35"/>
        <v>250599</v>
      </c>
      <c r="AJ79" s="1095">
        <v>0</v>
      </c>
    </row>
    <row r="80" spans="1:36" ht="15" customHeight="1">
      <c r="A80" s="408">
        <v>25430</v>
      </c>
      <c r="B80" t="s">
        <v>2951</v>
      </c>
      <c r="C80" s="408">
        <v>931170</v>
      </c>
      <c r="D80" s="875" t="s">
        <v>1515</v>
      </c>
      <c r="E80" s="408">
        <v>778280</v>
      </c>
      <c r="F80" t="s">
        <v>6395</v>
      </c>
      <c r="G80" s="408" t="s">
        <v>6771</v>
      </c>
      <c r="H80" s="59" t="str">
        <f t="shared" si="29"/>
        <v>25430 931170</v>
      </c>
      <c r="I80" s="63" t="s">
        <v>47</v>
      </c>
      <c r="J80" s="63" t="s">
        <v>508</v>
      </c>
      <c r="K80" s="63" t="s">
        <v>2974</v>
      </c>
      <c r="L80" s="63" t="str">
        <f t="shared" si="20"/>
        <v>Natural ResourcesFee</v>
      </c>
      <c r="M80" s="62" t="s">
        <v>2122</v>
      </c>
      <c r="N80" s="288">
        <v>0</v>
      </c>
      <c r="P80" s="288">
        <f t="shared" si="21"/>
        <v>0</v>
      </c>
      <c r="Q80" s="287">
        <v>0</v>
      </c>
      <c r="R80" s="287">
        <v>0</v>
      </c>
      <c r="S80" s="287">
        <v>127822.78</v>
      </c>
      <c r="T80" s="287">
        <v>0</v>
      </c>
      <c r="U80" s="287">
        <v>0</v>
      </c>
      <c r="V80" s="287">
        <v>0</v>
      </c>
      <c r="W80" s="287">
        <v>0</v>
      </c>
      <c r="X80" s="287">
        <v>0</v>
      </c>
      <c r="Y80" s="287">
        <v>0</v>
      </c>
      <c r="Z80" s="287">
        <v>0</v>
      </c>
      <c r="AA80" s="287">
        <v>0</v>
      </c>
      <c r="AB80" s="287">
        <v>0</v>
      </c>
      <c r="AC80" s="287">
        <f t="shared" si="22"/>
        <v>127822.78</v>
      </c>
      <c r="AD80" s="585">
        <f t="shared" si="30"/>
        <v>127822.78</v>
      </c>
      <c r="AE80" s="585">
        <f t="shared" si="31"/>
        <v>0</v>
      </c>
      <c r="AF80" s="585">
        <f t="shared" si="32"/>
        <v>0</v>
      </c>
      <c r="AG80" s="585">
        <f t="shared" si="33"/>
        <v>0</v>
      </c>
      <c r="AH80" s="585">
        <f t="shared" si="34"/>
        <v>127822.78</v>
      </c>
      <c r="AI80" s="585">
        <f t="shared" si="35"/>
        <v>-127822.78</v>
      </c>
      <c r="AJ80" s="1095">
        <v>0</v>
      </c>
    </row>
    <row r="81" spans="1:36" ht="15" customHeight="1">
      <c r="A81" s="408">
        <v>25400</v>
      </c>
      <c r="B81" s="408" t="s">
        <v>2923</v>
      </c>
      <c r="C81" s="391">
        <v>931302</v>
      </c>
      <c r="D81" s="936" t="s">
        <v>2924</v>
      </c>
      <c r="E81" s="408">
        <v>780160</v>
      </c>
      <c r="F81" s="730" t="s">
        <v>1914</v>
      </c>
      <c r="G81" s="408" t="s">
        <v>5980</v>
      </c>
      <c r="H81" s="61" t="str">
        <f t="shared" si="29"/>
        <v>25400 931302</v>
      </c>
      <c r="I81" s="63" t="str">
        <f>VLOOKUP($H81,'KEY2'!$A:$C,2,FALSE)</f>
        <v>Interpretive</v>
      </c>
      <c r="J81" s="63" t="s">
        <v>435</v>
      </c>
      <c r="K81" s="63" t="s">
        <v>2974</v>
      </c>
      <c r="L81" s="63" t="str">
        <f t="shared" si="20"/>
        <v>InterpretiveFee</v>
      </c>
      <c r="M81" s="62" t="str">
        <f>VLOOKUP(E81,'KEY2'!E:H,4,FALSE)</f>
        <v>Historical &amp; Interpretive</v>
      </c>
      <c r="N81" s="288">
        <v>4000</v>
      </c>
      <c r="O81" s="288"/>
      <c r="P81" s="288">
        <f t="shared" si="21"/>
        <v>4000</v>
      </c>
      <c r="Q81" s="287">
        <v>125</v>
      </c>
      <c r="R81" s="287">
        <v>-99</v>
      </c>
      <c r="S81" s="287">
        <v>101</v>
      </c>
      <c r="T81" s="287">
        <v>310</v>
      </c>
      <c r="U81" s="287">
        <v>209</v>
      </c>
      <c r="V81" s="287">
        <v>119</v>
      </c>
      <c r="W81" s="287">
        <v>0</v>
      </c>
      <c r="X81" s="287">
        <v>117</v>
      </c>
      <c r="Y81" s="287">
        <v>698</v>
      </c>
      <c r="Z81" s="287">
        <v>52</v>
      </c>
      <c r="AA81" s="287">
        <v>202.2</v>
      </c>
      <c r="AB81" s="287">
        <v>443</v>
      </c>
      <c r="AC81" s="287">
        <f t="shared" si="22"/>
        <v>2277.1999999999998</v>
      </c>
      <c r="AD81" s="585">
        <f t="shared" si="30"/>
        <v>127</v>
      </c>
      <c r="AE81" s="585">
        <f t="shared" si="31"/>
        <v>638</v>
      </c>
      <c r="AF81" s="585">
        <f t="shared" si="32"/>
        <v>815</v>
      </c>
      <c r="AG81" s="585">
        <f t="shared" si="33"/>
        <v>697.2</v>
      </c>
      <c r="AH81" s="585">
        <f t="shared" si="34"/>
        <v>2277.1999999999998</v>
      </c>
      <c r="AI81" s="585">
        <f t="shared" si="35"/>
        <v>1722.8000000000002</v>
      </c>
      <c r="AJ81" s="1095">
        <v>4000</v>
      </c>
    </row>
    <row r="82" spans="1:36" ht="15" customHeight="1">
      <c r="A82" s="586">
        <v>25400</v>
      </c>
      <c r="B82" s="390" t="s">
        <v>2923</v>
      </c>
      <c r="C82" s="391">
        <v>931402</v>
      </c>
      <c r="D82" s="936" t="s">
        <v>2938</v>
      </c>
      <c r="E82" s="391">
        <v>780160</v>
      </c>
      <c r="F82" s="353" t="s">
        <v>1914</v>
      </c>
      <c r="G82" s="59" t="s">
        <v>5931</v>
      </c>
      <c r="H82" s="61" t="str">
        <f t="shared" si="29"/>
        <v>25400 931402</v>
      </c>
      <c r="I82" s="63" t="str">
        <f>VLOOKUP($H82,'KEY2'!$A:$C,2,FALSE)</f>
        <v>Regional Parks</v>
      </c>
      <c r="J82" s="63" t="str">
        <f>VLOOKUP($H82,'KEY2'!$A:$C,3,FALSE)</f>
        <v>Hurkey Creek</v>
      </c>
      <c r="K82" s="63" t="s">
        <v>2974</v>
      </c>
      <c r="L82" s="63" t="str">
        <f t="shared" si="20"/>
        <v>Regional ParksFee</v>
      </c>
      <c r="M82" s="62" t="str">
        <f>VLOOKUP(E82,'KEY2'!E:H,4,FALSE)</f>
        <v>Historical &amp; Interpretive</v>
      </c>
      <c r="N82" s="288">
        <v>6000</v>
      </c>
      <c r="O82" s="288"/>
      <c r="P82" s="288">
        <f t="shared" si="21"/>
        <v>6000</v>
      </c>
      <c r="Q82" s="287">
        <v>917</v>
      </c>
      <c r="R82" s="287">
        <v>-277</v>
      </c>
      <c r="S82" s="287">
        <v>630</v>
      </c>
      <c r="T82" s="287">
        <v>524</v>
      </c>
      <c r="U82" s="287">
        <v>32</v>
      </c>
      <c r="V82" s="287">
        <v>0</v>
      </c>
      <c r="W82" s="287">
        <v>0</v>
      </c>
      <c r="X82" s="287">
        <v>56</v>
      </c>
      <c r="Y82" s="287">
        <v>264</v>
      </c>
      <c r="Z82" s="287">
        <v>296</v>
      </c>
      <c r="AA82" s="287">
        <v>1112</v>
      </c>
      <c r="AB82" s="287">
        <v>980</v>
      </c>
      <c r="AC82" s="287">
        <f t="shared" si="22"/>
        <v>4534</v>
      </c>
      <c r="AD82" s="585">
        <f t="shared" si="30"/>
        <v>1270</v>
      </c>
      <c r="AE82" s="585">
        <f t="shared" si="31"/>
        <v>556</v>
      </c>
      <c r="AF82" s="585">
        <f t="shared" si="32"/>
        <v>320</v>
      </c>
      <c r="AG82" s="585">
        <f t="shared" si="33"/>
        <v>2388</v>
      </c>
      <c r="AH82" s="585">
        <f t="shared" si="34"/>
        <v>4534</v>
      </c>
      <c r="AI82" s="585">
        <f t="shared" si="35"/>
        <v>1466</v>
      </c>
      <c r="AJ82" s="1095">
        <v>12000</v>
      </c>
    </row>
    <row r="83" spans="1:36" ht="15" customHeight="1">
      <c r="A83" s="586">
        <v>25400</v>
      </c>
      <c r="B83" s="390" t="s">
        <v>2923</v>
      </c>
      <c r="C83" s="391">
        <v>931403</v>
      </c>
      <c r="D83" s="936" t="s">
        <v>2838</v>
      </c>
      <c r="E83" s="391">
        <v>780160</v>
      </c>
      <c r="F83" s="353" t="s">
        <v>1914</v>
      </c>
      <c r="G83" s="59" t="s">
        <v>5932</v>
      </c>
      <c r="H83" s="61" t="str">
        <f t="shared" si="29"/>
        <v>25400 931403</v>
      </c>
      <c r="I83" s="63" t="str">
        <f>VLOOKUP($H83,'KEY2'!$A:$C,2,FALSE)</f>
        <v>Regional Parks</v>
      </c>
      <c r="J83" s="63" t="str">
        <f>VLOOKUP($H83,'KEY2'!$A:$C,3,FALSE)</f>
        <v>Idyllwild</v>
      </c>
      <c r="K83" s="63" t="s">
        <v>2974</v>
      </c>
      <c r="L83" s="63" t="str">
        <f t="shared" si="20"/>
        <v>Regional ParksFee</v>
      </c>
      <c r="M83" s="62" t="str">
        <f>VLOOKUP(E83,'KEY2'!E:H,4,FALSE)</f>
        <v>Historical &amp; Interpretive</v>
      </c>
      <c r="N83" s="288">
        <v>9000</v>
      </c>
      <c r="O83" s="288"/>
      <c r="P83" s="288">
        <f t="shared" si="21"/>
        <v>9000</v>
      </c>
      <c r="Q83" s="287">
        <v>1057</v>
      </c>
      <c r="R83" s="287">
        <v>-107</v>
      </c>
      <c r="S83" s="287">
        <v>834</v>
      </c>
      <c r="T83" s="287">
        <v>368</v>
      </c>
      <c r="U83" s="287">
        <v>0</v>
      </c>
      <c r="V83" s="287">
        <v>48</v>
      </c>
      <c r="W83" s="287">
        <v>75</v>
      </c>
      <c r="X83" s="287">
        <v>608</v>
      </c>
      <c r="Y83" s="287">
        <v>604</v>
      </c>
      <c r="Z83" s="287">
        <v>791</v>
      </c>
      <c r="AA83" s="287">
        <v>1427</v>
      </c>
      <c r="AB83" s="287">
        <v>1687</v>
      </c>
      <c r="AC83" s="287">
        <f t="shared" si="22"/>
        <v>7392</v>
      </c>
      <c r="AD83" s="585">
        <f t="shared" si="30"/>
        <v>1784</v>
      </c>
      <c r="AE83" s="585">
        <f t="shared" si="31"/>
        <v>416</v>
      </c>
      <c r="AF83" s="585">
        <f t="shared" si="32"/>
        <v>1287</v>
      </c>
      <c r="AG83" s="585">
        <f t="shared" si="33"/>
        <v>3905</v>
      </c>
      <c r="AH83" s="585">
        <f t="shared" si="34"/>
        <v>7392</v>
      </c>
      <c r="AI83" s="585">
        <f t="shared" si="35"/>
        <v>1608</v>
      </c>
      <c r="AJ83" s="1095">
        <v>12000</v>
      </c>
    </row>
    <row r="84" spans="1:36" ht="15" customHeight="1">
      <c r="A84" s="586">
        <v>25400</v>
      </c>
      <c r="B84" s="390" t="s">
        <v>2923</v>
      </c>
      <c r="C84" s="391">
        <v>931405</v>
      </c>
      <c r="D84" s="936" t="s">
        <v>2937</v>
      </c>
      <c r="E84" s="391">
        <v>780160</v>
      </c>
      <c r="F84" s="353" t="s">
        <v>1914</v>
      </c>
      <c r="G84" s="59" t="s">
        <v>5933</v>
      </c>
      <c r="H84" s="61" t="str">
        <f t="shared" si="29"/>
        <v>25400 931405</v>
      </c>
      <c r="I84" s="63" t="str">
        <f>VLOOKUP($H84,'KEY2'!$A:$C,2,FALSE)</f>
        <v>Regional Parks</v>
      </c>
      <c r="J84" s="63" t="str">
        <f>VLOOKUP($H84,'KEY2'!$A:$C,3,FALSE)</f>
        <v>Lake Cahuilla</v>
      </c>
      <c r="K84" s="63" t="s">
        <v>2974</v>
      </c>
      <c r="L84" s="63" t="str">
        <f t="shared" si="20"/>
        <v>Regional ParksFee</v>
      </c>
      <c r="M84" s="62" t="str">
        <f>VLOOKUP(E84,'KEY2'!E:H,4,FALSE)</f>
        <v>Historical &amp; Interpretive</v>
      </c>
      <c r="N84" s="288">
        <v>10000</v>
      </c>
      <c r="O84" s="288"/>
      <c r="P84" s="288">
        <f t="shared" si="21"/>
        <v>10000</v>
      </c>
      <c r="Q84" s="287">
        <v>896</v>
      </c>
      <c r="R84" s="287">
        <v>94</v>
      </c>
      <c r="S84" s="287">
        <v>817</v>
      </c>
      <c r="T84" s="287">
        <v>1399</v>
      </c>
      <c r="U84" s="287">
        <v>1629</v>
      </c>
      <c r="V84" s="287">
        <v>1600</v>
      </c>
      <c r="W84" s="287">
        <v>2538</v>
      </c>
      <c r="X84" s="287">
        <v>3415</v>
      </c>
      <c r="Y84" s="287">
        <v>2935</v>
      </c>
      <c r="Z84" s="287">
        <v>2545</v>
      </c>
      <c r="AA84" s="287">
        <v>2174</v>
      </c>
      <c r="AB84" s="287">
        <v>1360</v>
      </c>
      <c r="AC84" s="287">
        <f t="shared" si="22"/>
        <v>21402</v>
      </c>
      <c r="AD84" s="585">
        <f t="shared" si="30"/>
        <v>1807</v>
      </c>
      <c r="AE84" s="585">
        <f t="shared" si="31"/>
        <v>4628</v>
      </c>
      <c r="AF84" s="585">
        <f t="shared" si="32"/>
        <v>8888</v>
      </c>
      <c r="AG84" s="585">
        <f t="shared" si="33"/>
        <v>6079</v>
      </c>
      <c r="AH84" s="585">
        <f t="shared" si="34"/>
        <v>21402</v>
      </c>
      <c r="AI84" s="585">
        <f t="shared" si="35"/>
        <v>-11402</v>
      </c>
      <c r="AJ84" s="1095">
        <v>10000</v>
      </c>
    </row>
    <row r="85" spans="1:36" ht="15" customHeight="1">
      <c r="A85" s="408">
        <v>25400</v>
      </c>
      <c r="B85" s="408" t="s">
        <v>2923</v>
      </c>
      <c r="C85" s="408">
        <v>931421</v>
      </c>
      <c r="D85" s="875" t="s">
        <v>2935</v>
      </c>
      <c r="E85" s="408">
        <v>780160</v>
      </c>
      <c r="F85" t="s">
        <v>1914</v>
      </c>
      <c r="G85" s="408" t="s">
        <v>5985</v>
      </c>
      <c r="H85" s="61" t="str">
        <f t="shared" si="29"/>
        <v>25400 931421</v>
      </c>
      <c r="I85" s="63" t="str">
        <f>VLOOKUP($H85,'KEY2'!$A:$C,2,FALSE)</f>
        <v>Regional Parks</v>
      </c>
      <c r="J85" s="63" t="str">
        <f>VLOOKUP($H85,'KEY2'!$A:$C,3,FALSE)</f>
        <v>Mayflower</v>
      </c>
      <c r="K85" s="63" t="s">
        <v>2974</v>
      </c>
      <c r="L85" s="63" t="str">
        <f t="shared" si="20"/>
        <v>Regional ParksFee</v>
      </c>
      <c r="M85" s="62" t="str">
        <f>VLOOKUP(E85,'KEY2'!E:H,4,FALSE)</f>
        <v>Historical &amp; Interpretive</v>
      </c>
      <c r="N85" s="288">
        <v>0</v>
      </c>
      <c r="O85" s="288"/>
      <c r="P85" s="288">
        <f t="shared" si="21"/>
        <v>0</v>
      </c>
      <c r="Q85" s="287">
        <v>129</v>
      </c>
      <c r="R85" s="287">
        <v>23</v>
      </c>
      <c r="S85" s="287">
        <v>238</v>
      </c>
      <c r="T85" s="287">
        <v>56</v>
      </c>
      <c r="U85" s="287">
        <v>168</v>
      </c>
      <c r="V85" s="287">
        <v>91</v>
      </c>
      <c r="W85" s="287">
        <v>50</v>
      </c>
      <c r="X85" s="287">
        <v>58</v>
      </c>
      <c r="Y85" s="287">
        <v>35</v>
      </c>
      <c r="Z85" s="287">
        <v>70</v>
      </c>
      <c r="AA85" s="287">
        <v>526</v>
      </c>
      <c r="AB85" s="287">
        <v>79</v>
      </c>
      <c r="AC85" s="287">
        <f t="shared" si="22"/>
        <v>1523</v>
      </c>
      <c r="AD85" s="585">
        <f t="shared" si="30"/>
        <v>390</v>
      </c>
      <c r="AE85" s="585">
        <f t="shared" si="31"/>
        <v>315</v>
      </c>
      <c r="AF85" s="585">
        <f t="shared" si="32"/>
        <v>143</v>
      </c>
      <c r="AG85" s="585">
        <f t="shared" si="33"/>
        <v>675</v>
      </c>
      <c r="AH85" s="585">
        <f t="shared" si="34"/>
        <v>1523</v>
      </c>
      <c r="AI85" s="585">
        <f t="shared" si="35"/>
        <v>-1523</v>
      </c>
      <c r="AJ85" s="1095">
        <v>2000</v>
      </c>
    </row>
    <row r="86" spans="1:36" ht="15" customHeight="1">
      <c r="A86" s="586">
        <v>25400</v>
      </c>
      <c r="B86" s="390" t="s">
        <v>2923</v>
      </c>
      <c r="C86" s="391">
        <v>931306</v>
      </c>
      <c r="D86" s="936" t="s">
        <v>436</v>
      </c>
      <c r="E86" s="391">
        <v>780160</v>
      </c>
      <c r="F86" s="353" t="s">
        <v>1914</v>
      </c>
      <c r="G86" s="59" t="s">
        <v>5930</v>
      </c>
      <c r="H86" s="61" t="str">
        <f t="shared" si="29"/>
        <v>25400 931306</v>
      </c>
      <c r="I86" s="63" t="str">
        <f>VLOOKUP($H86,'KEY2'!$A:$C,2,FALSE)</f>
        <v>Interpretive</v>
      </c>
      <c r="J86" s="63" t="str">
        <f>VLOOKUP($H86,'KEY2'!$A:$C,3,FALSE)</f>
        <v>Idyllwild Nature Center</v>
      </c>
      <c r="K86" s="63" t="s">
        <v>2974</v>
      </c>
      <c r="L86" s="63" t="str">
        <f t="shared" si="20"/>
        <v>InterpretiveFee</v>
      </c>
      <c r="M86" s="62" t="str">
        <f>VLOOKUP(E86,'KEY2'!E:H,4,FALSE)</f>
        <v>Historical &amp; Interpretive</v>
      </c>
      <c r="N86" s="288">
        <v>20000</v>
      </c>
      <c r="O86" s="288">
        <v>15000</v>
      </c>
      <c r="P86" s="288">
        <f t="shared" si="21"/>
        <v>35000</v>
      </c>
      <c r="Q86" s="287">
        <v>3557</v>
      </c>
      <c r="R86" s="287">
        <v>2218.4</v>
      </c>
      <c r="S86" s="287">
        <v>3929.6</v>
      </c>
      <c r="T86" s="287">
        <v>5306.4</v>
      </c>
      <c r="U86" s="287">
        <v>4011</v>
      </c>
      <c r="V86" s="287">
        <v>2857.6</v>
      </c>
      <c r="W86" s="287">
        <v>4544.8</v>
      </c>
      <c r="X86" s="287">
        <v>6451.8</v>
      </c>
      <c r="Y86" s="287">
        <v>4107.2</v>
      </c>
      <c r="Z86" s="287">
        <v>3965.6</v>
      </c>
      <c r="AA86" s="287">
        <v>3740.6</v>
      </c>
      <c r="AB86" s="287">
        <v>3979.8</v>
      </c>
      <c r="AC86" s="287">
        <f t="shared" si="22"/>
        <v>48669.799999999996</v>
      </c>
      <c r="AD86" s="585">
        <f t="shared" si="30"/>
        <v>9705</v>
      </c>
      <c r="AE86" s="585">
        <f t="shared" si="31"/>
        <v>12175</v>
      </c>
      <c r="AF86" s="585">
        <f t="shared" si="32"/>
        <v>15103.8</v>
      </c>
      <c r="AG86" s="585">
        <f t="shared" si="33"/>
        <v>11686</v>
      </c>
      <c r="AH86" s="585">
        <f t="shared" si="34"/>
        <v>48669.8</v>
      </c>
      <c r="AI86" s="585">
        <f t="shared" si="35"/>
        <v>-13669.800000000003</v>
      </c>
      <c r="AJ86" s="1095">
        <v>40000</v>
      </c>
    </row>
    <row r="87" spans="1:36">
      <c r="A87" s="408">
        <v>25400</v>
      </c>
      <c r="B87" t="s">
        <v>2923</v>
      </c>
      <c r="C87" s="408">
        <v>931406</v>
      </c>
      <c r="D87" s="875" t="s">
        <v>1224</v>
      </c>
      <c r="E87" s="408">
        <v>780160</v>
      </c>
      <c r="F87" t="s">
        <v>1914</v>
      </c>
      <c r="G87" s="408" t="s">
        <v>6531</v>
      </c>
      <c r="H87" s="61" t="str">
        <f t="shared" si="29"/>
        <v>25400 931406</v>
      </c>
      <c r="I87" s="63" t="str">
        <f>VLOOKUP($H87,'KEY2'!$A:$C,2,FALSE)</f>
        <v>Regional Parks</v>
      </c>
      <c r="J87" s="63" t="str">
        <f>VLOOKUP($H87,'KEY2'!$A:$C,3,FALSE)</f>
        <v>Lawler Lodge &amp; Alpine Cabins</v>
      </c>
      <c r="K87" s="63" t="s">
        <v>2974</v>
      </c>
      <c r="L87" s="63" t="str">
        <f t="shared" si="20"/>
        <v>Regional ParksFee</v>
      </c>
      <c r="M87" s="62" t="str">
        <f>VLOOKUP(E87,'KEY2'!E:H,4,FALSE)</f>
        <v>Historical &amp; Interpretive</v>
      </c>
      <c r="N87" s="288">
        <v>500</v>
      </c>
      <c r="P87" s="288">
        <f t="shared" si="21"/>
        <v>500</v>
      </c>
      <c r="Q87" s="287">
        <v>0</v>
      </c>
      <c r="R87" s="287">
        <v>0</v>
      </c>
      <c r="S87" s="287">
        <v>0</v>
      </c>
      <c r="T87" s="287">
        <v>0</v>
      </c>
      <c r="U87" s="287">
        <v>0</v>
      </c>
      <c r="V87" s="287">
        <v>0</v>
      </c>
      <c r="W87" s="287">
        <v>0</v>
      </c>
      <c r="X87" s="287">
        <v>0</v>
      </c>
      <c r="Y87" s="287">
        <v>0</v>
      </c>
      <c r="Z87" s="287">
        <v>0</v>
      </c>
      <c r="AA87" s="287">
        <v>0</v>
      </c>
      <c r="AB87" s="287">
        <v>0</v>
      </c>
      <c r="AC87" s="287">
        <f t="shared" si="22"/>
        <v>0</v>
      </c>
      <c r="AD87" s="585">
        <f t="shared" si="30"/>
        <v>0</v>
      </c>
      <c r="AE87" s="585">
        <f t="shared" si="31"/>
        <v>0</v>
      </c>
      <c r="AF87" s="585">
        <f t="shared" si="32"/>
        <v>0</v>
      </c>
      <c r="AG87" s="585">
        <f t="shared" si="33"/>
        <v>0</v>
      </c>
      <c r="AH87" s="585">
        <f t="shared" si="34"/>
        <v>0</v>
      </c>
      <c r="AI87" s="585">
        <f t="shared" si="35"/>
        <v>500</v>
      </c>
      <c r="AJ87" s="1095">
        <v>1600</v>
      </c>
    </row>
    <row r="88" spans="1:36">
      <c r="A88" s="408">
        <v>25400</v>
      </c>
      <c r="B88" t="s">
        <v>2923</v>
      </c>
      <c r="C88" s="408">
        <v>931305</v>
      </c>
      <c r="D88" s="875" t="s">
        <v>440</v>
      </c>
      <c r="E88" s="408">
        <v>780160</v>
      </c>
      <c r="F88" t="s">
        <v>1914</v>
      </c>
      <c r="G88" s="408" t="s">
        <v>6770</v>
      </c>
      <c r="H88" s="59" t="str">
        <f t="shared" si="29"/>
        <v>25400 931305</v>
      </c>
      <c r="I88" s="63" t="s">
        <v>1524</v>
      </c>
      <c r="J88" s="63" t="s">
        <v>1455</v>
      </c>
      <c r="K88" s="63" t="s">
        <v>2974</v>
      </c>
      <c r="L88" s="63" t="str">
        <f t="shared" si="20"/>
        <v>Regional ParksFee</v>
      </c>
      <c r="M88" s="62" t="s">
        <v>2115</v>
      </c>
      <c r="N88" s="288">
        <v>0</v>
      </c>
      <c r="P88" s="288">
        <f t="shared" si="21"/>
        <v>0</v>
      </c>
      <c r="Q88" s="287">
        <v>1</v>
      </c>
      <c r="R88" s="287">
        <v>0</v>
      </c>
      <c r="S88" s="287">
        <v>0</v>
      </c>
      <c r="T88" s="287">
        <v>180.6</v>
      </c>
      <c r="U88" s="287">
        <v>0</v>
      </c>
      <c r="V88" s="287">
        <v>126</v>
      </c>
      <c r="W88" s="287">
        <v>0</v>
      </c>
      <c r="X88" s="287">
        <v>0</v>
      </c>
      <c r="Y88" s="287">
        <v>122</v>
      </c>
      <c r="Z88" s="287">
        <v>192</v>
      </c>
      <c r="AA88" s="287">
        <v>0</v>
      </c>
      <c r="AB88" s="287">
        <v>0</v>
      </c>
      <c r="AC88" s="287">
        <f t="shared" si="22"/>
        <v>621.6</v>
      </c>
      <c r="AD88" s="585">
        <f t="shared" si="30"/>
        <v>1</v>
      </c>
      <c r="AE88" s="585">
        <f t="shared" si="31"/>
        <v>306.60000000000002</v>
      </c>
      <c r="AF88" s="585">
        <f t="shared" si="32"/>
        <v>122</v>
      </c>
      <c r="AG88" s="585">
        <f t="shared" si="33"/>
        <v>192</v>
      </c>
      <c r="AH88" s="585">
        <f t="shared" si="34"/>
        <v>621.6</v>
      </c>
      <c r="AI88" s="585">
        <f t="shared" si="35"/>
        <v>-621.6</v>
      </c>
      <c r="AJ88" s="1095">
        <v>0</v>
      </c>
    </row>
    <row r="89" spans="1:36" ht="15" customHeight="1">
      <c r="A89">
        <v>25400</v>
      </c>
      <c r="B89" t="s">
        <v>2923</v>
      </c>
      <c r="C89">
        <v>931303</v>
      </c>
      <c r="D89" s="875" t="s">
        <v>5793</v>
      </c>
      <c r="E89">
        <v>780160</v>
      </c>
      <c r="F89" t="s">
        <v>1914</v>
      </c>
      <c r="G89" s="408" t="s">
        <v>6784</v>
      </c>
      <c r="H89" s="59" t="str">
        <f t="shared" si="29"/>
        <v>25400 931303</v>
      </c>
      <c r="I89" s="192" t="s">
        <v>23</v>
      </c>
      <c r="J89" s="192" t="s">
        <v>437</v>
      </c>
      <c r="K89" s="63" t="s">
        <v>2974</v>
      </c>
      <c r="L89" s="63" t="str">
        <f t="shared" si="20"/>
        <v>InterpretiveFee</v>
      </c>
      <c r="M89" s="62" t="str">
        <f>VLOOKUP(E89,'KEY2'!E:H,4,FALSE)</f>
        <v>Historical &amp; Interpretive</v>
      </c>
      <c r="N89" s="288">
        <v>0</v>
      </c>
      <c r="P89" s="288">
        <f t="shared" si="21"/>
        <v>0</v>
      </c>
      <c r="Q89" s="287">
        <v>0</v>
      </c>
      <c r="R89" s="287">
        <v>0</v>
      </c>
      <c r="S89" s="287">
        <v>0</v>
      </c>
      <c r="T89" s="287">
        <v>0</v>
      </c>
      <c r="U89" s="287">
        <v>0</v>
      </c>
      <c r="V89" s="287">
        <v>0</v>
      </c>
      <c r="W89" s="287">
        <v>0</v>
      </c>
      <c r="X89" s="287">
        <v>193</v>
      </c>
      <c r="Y89" s="287">
        <v>160</v>
      </c>
      <c r="Z89" s="287">
        <v>70</v>
      </c>
      <c r="AA89" s="287">
        <v>95</v>
      </c>
      <c r="AB89" s="287">
        <v>0</v>
      </c>
      <c r="AC89" s="287">
        <f t="shared" si="22"/>
        <v>518</v>
      </c>
      <c r="AD89" s="585">
        <f t="shared" si="30"/>
        <v>0</v>
      </c>
      <c r="AE89" s="585">
        <f t="shared" si="31"/>
        <v>0</v>
      </c>
      <c r="AF89" s="585">
        <f t="shared" si="32"/>
        <v>353</v>
      </c>
      <c r="AG89" s="585">
        <f t="shared" si="33"/>
        <v>165</v>
      </c>
      <c r="AH89" s="585">
        <f t="shared" si="34"/>
        <v>518</v>
      </c>
      <c r="AI89" s="585">
        <f t="shared" si="35"/>
        <v>-518</v>
      </c>
      <c r="AJ89" s="1095">
        <v>3000</v>
      </c>
    </row>
    <row r="90" spans="1:36" ht="15" customHeight="1">
      <c r="A90" s="408">
        <v>33100</v>
      </c>
      <c r="B90" s="408" t="s">
        <v>1641</v>
      </c>
      <c r="C90" s="408">
        <v>931105</v>
      </c>
      <c r="D90" s="875" t="s">
        <v>1641</v>
      </c>
      <c r="E90" s="408">
        <v>780220</v>
      </c>
      <c r="F90" t="s">
        <v>24</v>
      </c>
      <c r="G90" s="408" t="s">
        <v>6527</v>
      </c>
      <c r="H90" s="61" t="str">
        <f t="shared" si="29"/>
        <v>33100 931105</v>
      </c>
      <c r="I90" s="63" t="s">
        <v>1671</v>
      </c>
      <c r="J90" s="192" t="s">
        <v>1641</v>
      </c>
      <c r="K90" s="63" t="s">
        <v>2134</v>
      </c>
      <c r="L90" s="63" t="str">
        <f t="shared" si="20"/>
        <v>CIPOther</v>
      </c>
      <c r="M90" s="62" t="str">
        <f>VLOOKUP(E90,'KEY2'!E:H,4,FALSE)</f>
        <v>Other Financing Sources</v>
      </c>
      <c r="N90" s="288">
        <v>0</v>
      </c>
      <c r="P90" s="288">
        <f t="shared" si="21"/>
        <v>0</v>
      </c>
      <c r="Q90" s="287">
        <v>0</v>
      </c>
      <c r="R90" s="287">
        <v>0</v>
      </c>
      <c r="S90" s="287">
        <v>0</v>
      </c>
      <c r="T90" s="287">
        <v>0</v>
      </c>
      <c r="U90" s="287">
        <v>0</v>
      </c>
      <c r="V90" s="287">
        <v>0</v>
      </c>
      <c r="W90" s="287">
        <v>140000</v>
      </c>
      <c r="X90" s="287">
        <v>0</v>
      </c>
      <c r="Y90" s="287">
        <v>0</v>
      </c>
      <c r="Z90" s="287">
        <v>0</v>
      </c>
      <c r="AA90" s="287">
        <v>0</v>
      </c>
      <c r="AB90" s="287">
        <v>0</v>
      </c>
      <c r="AC90" s="287">
        <f t="shared" si="22"/>
        <v>140000</v>
      </c>
      <c r="AD90" s="585">
        <f t="shared" si="30"/>
        <v>0</v>
      </c>
      <c r="AE90" s="585">
        <f t="shared" si="31"/>
        <v>0</v>
      </c>
      <c r="AF90" s="585">
        <f t="shared" si="32"/>
        <v>140000</v>
      </c>
      <c r="AG90" s="585">
        <f t="shared" si="33"/>
        <v>0</v>
      </c>
      <c r="AH90" s="585">
        <f t="shared" si="34"/>
        <v>140000</v>
      </c>
      <c r="AI90" s="585">
        <f t="shared" si="35"/>
        <v>-140000</v>
      </c>
      <c r="AJ90" s="1095">
        <v>0</v>
      </c>
    </row>
    <row r="91" spans="1:36" ht="12.75" customHeight="1">
      <c r="A91" s="588">
        <v>25400</v>
      </c>
      <c r="B91" s="363" t="s">
        <v>2923</v>
      </c>
      <c r="C91" s="292">
        <v>931235</v>
      </c>
      <c r="D91" s="935" t="s">
        <v>46</v>
      </c>
      <c r="E91" s="292">
        <v>781000</v>
      </c>
      <c r="F91" s="63" t="s">
        <v>12</v>
      </c>
      <c r="G91" s="292" t="s">
        <v>1143</v>
      </c>
      <c r="H91" s="61" t="str">
        <f t="shared" si="29"/>
        <v>25400 931235</v>
      </c>
      <c r="I91" s="63" t="str">
        <f>VLOOKUP($H91,'KEY2'!$A:$C,2,FALSE)</f>
        <v>Business Services</v>
      </c>
      <c r="J91" s="63" t="str">
        <f>VLOOKUP($H91,'KEY2'!$A:$C,3,FALSE)</f>
        <v>Business Operations</v>
      </c>
      <c r="K91" s="63" t="s">
        <v>2975</v>
      </c>
      <c r="L91" s="63" t="str">
        <f t="shared" si="20"/>
        <v>Business ServicesTaxes</v>
      </c>
      <c r="M91" s="62" t="str">
        <f>VLOOKUP(E91,'KEY2'!E:H,4,FALSE)</f>
        <v>Property Tax</v>
      </c>
      <c r="N91" s="288">
        <v>600000</v>
      </c>
      <c r="O91" s="288"/>
      <c r="P91" s="288">
        <f t="shared" si="21"/>
        <v>600000</v>
      </c>
      <c r="Q91" s="287">
        <v>0</v>
      </c>
      <c r="R91" s="287">
        <v>0</v>
      </c>
      <c r="S91" s="287">
        <v>0</v>
      </c>
      <c r="T91" s="287">
        <v>0</v>
      </c>
      <c r="U91" s="287">
        <v>0</v>
      </c>
      <c r="V91" s="287">
        <v>0</v>
      </c>
      <c r="W91" s="287">
        <v>489879.03999999998</v>
      </c>
      <c r="X91" s="287">
        <v>0</v>
      </c>
      <c r="Y91" s="287">
        <v>0</v>
      </c>
      <c r="Z91" s="287">
        <v>0</v>
      </c>
      <c r="AA91" s="287">
        <v>0</v>
      </c>
      <c r="AB91" s="287">
        <v>536017.91</v>
      </c>
      <c r="AC91" s="287">
        <f t="shared" si="22"/>
        <v>1025896.95</v>
      </c>
      <c r="AD91" s="585">
        <f t="shared" si="30"/>
        <v>0</v>
      </c>
      <c r="AE91" s="585">
        <f t="shared" si="31"/>
        <v>0</v>
      </c>
      <c r="AF91" s="585">
        <f t="shared" si="32"/>
        <v>489879.03999999998</v>
      </c>
      <c r="AG91" s="585">
        <f t="shared" si="33"/>
        <v>536017.91</v>
      </c>
      <c r="AH91" s="585">
        <f t="shared" si="34"/>
        <v>1025896.95</v>
      </c>
      <c r="AI91" s="585">
        <f t="shared" si="35"/>
        <v>-425896.94999999995</v>
      </c>
      <c r="AJ91" s="1095">
        <v>660000</v>
      </c>
    </row>
    <row r="92" spans="1:36" ht="15" customHeight="1">
      <c r="A92" s="408">
        <v>25400</v>
      </c>
      <c r="B92" s="408" t="s">
        <v>2923</v>
      </c>
      <c r="C92" s="408">
        <v>931421</v>
      </c>
      <c r="D92" s="875" t="s">
        <v>2935</v>
      </c>
      <c r="E92" s="408">
        <v>781080</v>
      </c>
      <c r="F92" t="s">
        <v>1897</v>
      </c>
      <c r="G92" s="408" t="s">
        <v>5986</v>
      </c>
      <c r="H92" s="61" t="str">
        <f t="shared" ref="H92:H105" si="36">LEFT(G92,12)</f>
        <v>25400 931421</v>
      </c>
      <c r="I92" s="63" t="str">
        <f>VLOOKUP($H92,'KEY2'!$A:$C,2,FALSE)</f>
        <v>Regional Parks</v>
      </c>
      <c r="J92" s="63" t="str">
        <f>VLOOKUP($H92,'KEY2'!$A:$C,3,FALSE)</f>
        <v>Mayflower</v>
      </c>
      <c r="K92" s="63" t="s">
        <v>2974</v>
      </c>
      <c r="L92" s="63" t="str">
        <f t="shared" si="20"/>
        <v>Regional ParksFee</v>
      </c>
      <c r="M92" s="62" t="str">
        <f>VLOOKUP(E92,'KEY2'!E:H,4,FALSE)</f>
        <v>Historical &amp; Interpretive</v>
      </c>
      <c r="N92" s="288">
        <v>0</v>
      </c>
      <c r="O92" s="288"/>
      <c r="P92" s="288">
        <f t="shared" si="21"/>
        <v>0</v>
      </c>
      <c r="Q92" s="287">
        <v>0</v>
      </c>
      <c r="R92" s="287">
        <v>0</v>
      </c>
      <c r="S92" s="287">
        <v>0</v>
      </c>
      <c r="T92" s="287">
        <v>0</v>
      </c>
      <c r="U92" s="287">
        <v>0</v>
      </c>
      <c r="V92" s="287">
        <v>0</v>
      </c>
      <c r="W92" s="287">
        <v>0</v>
      </c>
      <c r="X92" s="287">
        <v>0</v>
      </c>
      <c r="Y92" s="287">
        <v>0</v>
      </c>
      <c r="Z92" s="287">
        <v>0</v>
      </c>
      <c r="AA92" s="287">
        <v>0</v>
      </c>
      <c r="AB92" s="287">
        <v>0</v>
      </c>
      <c r="AC92" s="287">
        <f t="shared" si="22"/>
        <v>0</v>
      </c>
      <c r="AD92" s="585">
        <f t="shared" si="30"/>
        <v>0</v>
      </c>
      <c r="AE92" s="585">
        <f t="shared" si="31"/>
        <v>0</v>
      </c>
      <c r="AF92" s="585">
        <f t="shared" si="32"/>
        <v>0</v>
      </c>
      <c r="AG92" s="585">
        <f t="shared" si="33"/>
        <v>0</v>
      </c>
      <c r="AH92" s="585">
        <f t="shared" si="34"/>
        <v>0</v>
      </c>
      <c r="AI92" s="585">
        <f t="shared" si="35"/>
        <v>0</v>
      </c>
      <c r="AJ92" s="1095">
        <v>200</v>
      </c>
    </row>
    <row r="93" spans="1:36" ht="12.75" customHeight="1">
      <c r="A93" s="408">
        <v>25400</v>
      </c>
      <c r="B93" s="408" t="s">
        <v>2923</v>
      </c>
      <c r="C93" s="408">
        <v>931307</v>
      </c>
      <c r="D93" s="875" t="s">
        <v>5792</v>
      </c>
      <c r="E93" s="408">
        <v>781220</v>
      </c>
      <c r="F93" t="s">
        <v>13</v>
      </c>
      <c r="G93" s="408" t="s">
        <v>6523</v>
      </c>
      <c r="H93" s="61" t="str">
        <f t="shared" si="36"/>
        <v>25400 931307</v>
      </c>
      <c r="I93" s="192" t="s">
        <v>23</v>
      </c>
      <c r="J93" s="192" t="s">
        <v>439</v>
      </c>
      <c r="K93" s="63" t="str">
        <f>VLOOKUP(E93,'KEY2'!E:F,2,FALSE)</f>
        <v>Grants</v>
      </c>
      <c r="L93" s="63" t="str">
        <f t="shared" ref="L93:L126" si="37">I93&amp;K93</f>
        <v>InterpretiveGrants</v>
      </c>
      <c r="M93" s="62" t="s">
        <v>2116</v>
      </c>
      <c r="N93" s="288">
        <v>0</v>
      </c>
      <c r="P93" s="288">
        <f t="shared" ref="P93:P125" si="38">N93+O93</f>
        <v>0</v>
      </c>
      <c r="Q93" s="287">
        <v>46</v>
      </c>
      <c r="R93" s="287">
        <v>-8</v>
      </c>
      <c r="S93" s="287">
        <v>16</v>
      </c>
      <c r="T93" s="287">
        <v>28</v>
      </c>
      <c r="U93" s="287">
        <v>23.36</v>
      </c>
      <c r="V93" s="287">
        <v>8</v>
      </c>
      <c r="W93" s="287">
        <v>29</v>
      </c>
      <c r="X93" s="287">
        <v>10</v>
      </c>
      <c r="Y93" s="287">
        <v>40.1</v>
      </c>
      <c r="Z93" s="287">
        <v>26</v>
      </c>
      <c r="AA93" s="287">
        <v>51.25</v>
      </c>
      <c r="AB93" s="287">
        <v>27</v>
      </c>
      <c r="AC93" s="287">
        <f t="shared" ref="AC93:AC126" si="39">SUM(Q93:AB93)</f>
        <v>296.71000000000004</v>
      </c>
      <c r="AD93" s="585">
        <f t="shared" ref="AD93:AD109" si="40">SUM(Q93:S93)</f>
        <v>54</v>
      </c>
      <c r="AE93" s="585">
        <f t="shared" ref="AE93:AE109" si="41">SUM(T93:V93)</f>
        <v>59.36</v>
      </c>
      <c r="AF93" s="585">
        <f t="shared" ref="AF93:AF109" si="42">SUM(W93:Y93)</f>
        <v>79.099999999999994</v>
      </c>
      <c r="AG93" s="585">
        <f t="shared" ref="AG93:AG109" si="43">SUM(Z93:AB93)</f>
        <v>104.25</v>
      </c>
      <c r="AH93" s="585">
        <f t="shared" ref="AH93:AH109" si="44">SUM(AD93:AG93)</f>
        <v>296.70999999999998</v>
      </c>
      <c r="AI93" s="585">
        <f t="shared" ref="AI93:AI109" si="45">P93-AH93</f>
        <v>-296.70999999999998</v>
      </c>
      <c r="AJ93" s="1095">
        <v>0</v>
      </c>
    </row>
    <row r="94" spans="1:36" ht="15" customHeight="1">
      <c r="A94" s="408">
        <v>25400</v>
      </c>
      <c r="B94" t="s">
        <v>2923</v>
      </c>
      <c r="C94" s="408">
        <v>931405</v>
      </c>
      <c r="D94" s="875" t="s">
        <v>2937</v>
      </c>
      <c r="E94" s="408">
        <v>781220</v>
      </c>
      <c r="F94" t="s">
        <v>13</v>
      </c>
      <c r="G94" s="408" t="s">
        <v>6634</v>
      </c>
      <c r="H94" s="59" t="str">
        <f t="shared" si="36"/>
        <v>25400 931405</v>
      </c>
      <c r="I94" s="63" t="str">
        <f>VLOOKUP($H94,'KEY2'!$A:$C,2,FALSE)</f>
        <v>Regional Parks</v>
      </c>
      <c r="J94" s="63" t="str">
        <f>VLOOKUP($H94,'KEY2'!$A:$C,3,FALSE)</f>
        <v>Lake Cahuilla</v>
      </c>
      <c r="K94" s="63" t="str">
        <f>VLOOKUP(E94,'KEY2'!E:F,2,FALSE)</f>
        <v>Grants</v>
      </c>
      <c r="L94" s="63" t="str">
        <f t="shared" si="37"/>
        <v>Regional ParksGrants</v>
      </c>
      <c r="M94" s="62" t="s">
        <v>2115</v>
      </c>
      <c r="N94" s="288">
        <v>0</v>
      </c>
      <c r="P94" s="288">
        <f t="shared" si="38"/>
        <v>0</v>
      </c>
      <c r="Q94" s="287">
        <v>5</v>
      </c>
      <c r="R94" s="287">
        <v>14</v>
      </c>
      <c r="S94" s="287">
        <v>0</v>
      </c>
      <c r="T94" s="287">
        <v>6</v>
      </c>
      <c r="U94" s="287">
        <v>8</v>
      </c>
      <c r="V94" s="287">
        <v>20</v>
      </c>
      <c r="W94" s="287">
        <v>52</v>
      </c>
      <c r="X94" s="287">
        <v>29</v>
      </c>
      <c r="Y94" s="287">
        <v>47</v>
      </c>
      <c r="Z94" s="287">
        <v>8</v>
      </c>
      <c r="AA94" s="287">
        <v>25</v>
      </c>
      <c r="AB94" s="287">
        <v>13</v>
      </c>
      <c r="AC94" s="287">
        <f t="shared" si="39"/>
        <v>227</v>
      </c>
      <c r="AD94" s="585">
        <f t="shared" si="40"/>
        <v>19</v>
      </c>
      <c r="AE94" s="585">
        <f t="shared" si="41"/>
        <v>34</v>
      </c>
      <c r="AF94" s="585">
        <f t="shared" si="42"/>
        <v>128</v>
      </c>
      <c r="AG94" s="585">
        <f t="shared" si="43"/>
        <v>46</v>
      </c>
      <c r="AH94" s="585">
        <f t="shared" si="44"/>
        <v>227</v>
      </c>
      <c r="AI94" s="585">
        <f t="shared" si="45"/>
        <v>-227</v>
      </c>
      <c r="AJ94" s="1095">
        <v>0</v>
      </c>
    </row>
    <row r="95" spans="1:36">
      <c r="A95" s="408">
        <v>25400</v>
      </c>
      <c r="B95" t="s">
        <v>2923</v>
      </c>
      <c r="C95" s="408">
        <v>931302</v>
      </c>
      <c r="D95" s="875" t="s">
        <v>2924</v>
      </c>
      <c r="E95" s="408">
        <v>781220</v>
      </c>
      <c r="F95" t="s">
        <v>13</v>
      </c>
      <c r="G95" s="408" t="s">
        <v>6694</v>
      </c>
      <c r="H95" s="59" t="str">
        <f t="shared" si="36"/>
        <v>25400 931302</v>
      </c>
      <c r="I95" s="63" t="str">
        <f>VLOOKUP($H95,'KEY2'!$A:$C,2,FALSE)</f>
        <v>Interpretive</v>
      </c>
      <c r="J95" s="63" t="s">
        <v>435</v>
      </c>
      <c r="K95" s="63" t="str">
        <f>VLOOKUP(E95,'KEY2'!E:F,2,FALSE)</f>
        <v>Grants</v>
      </c>
      <c r="L95" s="63" t="str">
        <f t="shared" si="37"/>
        <v>InterpretiveGrants</v>
      </c>
      <c r="M95" s="62" t="s">
        <v>2115</v>
      </c>
      <c r="N95" s="288">
        <v>0</v>
      </c>
      <c r="P95" s="288">
        <f t="shared" si="38"/>
        <v>0</v>
      </c>
      <c r="Q95" s="287">
        <v>211.91</v>
      </c>
      <c r="R95" s="287">
        <v>-211.91</v>
      </c>
      <c r="S95" s="287">
        <v>0</v>
      </c>
      <c r="T95" s="287">
        <v>50</v>
      </c>
      <c r="U95" s="287">
        <v>0</v>
      </c>
      <c r="V95" s="287">
        <v>0</v>
      </c>
      <c r="W95" s="287">
        <v>400</v>
      </c>
      <c r="X95" s="287">
        <v>0</v>
      </c>
      <c r="Y95" s="287">
        <v>0</v>
      </c>
      <c r="Z95" s="287">
        <v>0</v>
      </c>
      <c r="AA95" s="287">
        <v>0</v>
      </c>
      <c r="AB95" s="287">
        <v>0</v>
      </c>
      <c r="AC95" s="287">
        <f t="shared" si="39"/>
        <v>450</v>
      </c>
      <c r="AD95" s="585">
        <f t="shared" si="40"/>
        <v>0</v>
      </c>
      <c r="AE95" s="585">
        <f t="shared" si="41"/>
        <v>50</v>
      </c>
      <c r="AF95" s="585">
        <f t="shared" si="42"/>
        <v>400</v>
      </c>
      <c r="AG95" s="585">
        <f t="shared" si="43"/>
        <v>0</v>
      </c>
      <c r="AH95" s="585">
        <f t="shared" si="44"/>
        <v>450</v>
      </c>
      <c r="AI95" s="585">
        <f t="shared" si="45"/>
        <v>-450</v>
      </c>
      <c r="AJ95" s="1095">
        <v>0</v>
      </c>
    </row>
    <row r="96" spans="1:36" ht="15" customHeight="1">
      <c r="A96" s="408">
        <v>25400</v>
      </c>
      <c r="B96" t="s">
        <v>2923</v>
      </c>
      <c r="C96" s="408">
        <v>931303</v>
      </c>
      <c r="D96" s="875" t="s">
        <v>5793</v>
      </c>
      <c r="E96" s="408">
        <v>781220</v>
      </c>
      <c r="F96" t="s">
        <v>13</v>
      </c>
      <c r="G96" s="408" t="str">
        <f>A96&amp;" "&amp;C96&amp;" "&amp;E96</f>
        <v>25400 931303 781220</v>
      </c>
      <c r="H96" s="59" t="str">
        <f t="shared" si="36"/>
        <v>25400 931303</v>
      </c>
      <c r="I96" s="63" t="str">
        <f>VLOOKUP($H96,'KEY2'!$A:$C,2,FALSE)</f>
        <v>Interpretive</v>
      </c>
      <c r="J96" s="63" t="str">
        <f>VLOOKUP($H96,'KEY2'!$A:$C,3,FALSE)</f>
        <v>Jensen-Alvarado Ranch</v>
      </c>
      <c r="K96" s="63" t="str">
        <f>VLOOKUP(E96,'KEY2'!E:F,2,FALSE)</f>
        <v>Grants</v>
      </c>
      <c r="L96" s="63" t="str">
        <f t="shared" si="37"/>
        <v>InterpretiveGrants</v>
      </c>
      <c r="M96" s="62" t="s">
        <v>2115</v>
      </c>
      <c r="N96" s="288">
        <v>0</v>
      </c>
      <c r="P96" s="288">
        <f t="shared" si="38"/>
        <v>0</v>
      </c>
      <c r="Q96" s="287">
        <v>0</v>
      </c>
      <c r="R96" s="287">
        <v>0</v>
      </c>
      <c r="S96" s="287">
        <v>0</v>
      </c>
      <c r="T96" s="287">
        <v>4</v>
      </c>
      <c r="U96" s="287">
        <v>0</v>
      </c>
      <c r="V96" s="287">
        <v>0</v>
      </c>
      <c r="W96" s="287">
        <v>0</v>
      </c>
      <c r="X96" s="287">
        <v>0</v>
      </c>
      <c r="Y96" s="287">
        <v>11.34</v>
      </c>
      <c r="Z96" s="287">
        <v>7</v>
      </c>
      <c r="AA96" s="287">
        <v>0</v>
      </c>
      <c r="AB96" s="287">
        <v>0</v>
      </c>
      <c r="AC96" s="287">
        <f t="shared" si="39"/>
        <v>22.34</v>
      </c>
      <c r="AD96" s="585">
        <f t="shared" si="40"/>
        <v>0</v>
      </c>
      <c r="AE96" s="585">
        <f t="shared" si="41"/>
        <v>4</v>
      </c>
      <c r="AF96" s="585">
        <f t="shared" si="42"/>
        <v>11.34</v>
      </c>
      <c r="AG96" s="585">
        <f t="shared" si="43"/>
        <v>7</v>
      </c>
      <c r="AH96" s="585">
        <f t="shared" si="44"/>
        <v>22.34</v>
      </c>
      <c r="AI96" s="585">
        <f t="shared" si="45"/>
        <v>-22.34</v>
      </c>
      <c r="AJ96" s="1095">
        <v>0</v>
      </c>
    </row>
    <row r="97" spans="1:36" ht="15" customHeight="1">
      <c r="A97" s="588">
        <v>25400</v>
      </c>
      <c r="B97" s="363" t="s">
        <v>2923</v>
      </c>
      <c r="C97" s="292">
        <v>931235</v>
      </c>
      <c r="D97" s="935" t="s">
        <v>46</v>
      </c>
      <c r="E97" s="292">
        <v>781360</v>
      </c>
      <c r="F97" s="63" t="s">
        <v>14</v>
      </c>
      <c r="G97" s="292" t="s">
        <v>1145</v>
      </c>
      <c r="H97" s="61" t="str">
        <f t="shared" si="36"/>
        <v>25400 931235</v>
      </c>
      <c r="I97" s="63" t="str">
        <f>VLOOKUP($H97,'KEY2'!$A:$C,2,FALSE)</f>
        <v>Business Services</v>
      </c>
      <c r="J97" s="63" t="str">
        <f>VLOOKUP($H97,'KEY2'!$A:$C,3,FALSE)</f>
        <v>Business Operations</v>
      </c>
      <c r="K97" s="63" t="s">
        <v>2974</v>
      </c>
      <c r="L97" s="63" t="str">
        <f t="shared" si="37"/>
        <v>Business ServicesFee</v>
      </c>
      <c r="M97" s="62" t="str">
        <f>VLOOKUP(E97,'KEY2'!E:H,4,FALSE)</f>
        <v>Historical &amp; Interpretive</v>
      </c>
      <c r="N97" s="288">
        <v>0</v>
      </c>
      <c r="O97" s="288"/>
      <c r="P97" s="288">
        <f t="shared" si="38"/>
        <v>0</v>
      </c>
      <c r="Q97" s="287">
        <v>0</v>
      </c>
      <c r="R97" s="287">
        <v>0</v>
      </c>
      <c r="S97" s="287">
        <v>0</v>
      </c>
      <c r="T97" s="287">
        <v>0</v>
      </c>
      <c r="U97" s="287">
        <v>100</v>
      </c>
      <c r="V97" s="287">
        <v>0</v>
      </c>
      <c r="W97" s="287">
        <v>150</v>
      </c>
      <c r="X97" s="287">
        <v>0</v>
      </c>
      <c r="Y97" s="287">
        <v>0</v>
      </c>
      <c r="Z97" s="287">
        <v>0</v>
      </c>
      <c r="AA97" s="287">
        <v>0</v>
      </c>
      <c r="AB97" s="287">
        <v>0</v>
      </c>
      <c r="AC97" s="287">
        <f t="shared" si="39"/>
        <v>250</v>
      </c>
      <c r="AD97" s="585">
        <f t="shared" si="40"/>
        <v>0</v>
      </c>
      <c r="AE97" s="585">
        <f t="shared" si="41"/>
        <v>100</v>
      </c>
      <c r="AF97" s="585">
        <f t="shared" si="42"/>
        <v>150</v>
      </c>
      <c r="AG97" s="585">
        <f t="shared" si="43"/>
        <v>0</v>
      </c>
      <c r="AH97" s="585">
        <f t="shared" si="44"/>
        <v>250</v>
      </c>
      <c r="AI97" s="585">
        <f t="shared" si="45"/>
        <v>-250</v>
      </c>
      <c r="AJ97" s="1095">
        <v>0</v>
      </c>
    </row>
    <row r="98" spans="1:36" ht="15" customHeight="1">
      <c r="A98" s="588">
        <v>25400</v>
      </c>
      <c r="B98" s="363" t="s">
        <v>2923</v>
      </c>
      <c r="C98" s="292">
        <v>931405</v>
      </c>
      <c r="D98" s="935" t="s">
        <v>2937</v>
      </c>
      <c r="E98" s="292">
        <v>781360</v>
      </c>
      <c r="F98" s="63" t="s">
        <v>14</v>
      </c>
      <c r="G98" s="408" t="s">
        <v>6374</v>
      </c>
      <c r="H98" s="61" t="str">
        <f t="shared" si="36"/>
        <v>25400 931405</v>
      </c>
      <c r="I98" s="63" t="str">
        <f>VLOOKUP($H98,'KEY2'!$A:$C,2,FALSE)</f>
        <v>Regional Parks</v>
      </c>
      <c r="J98" s="63" t="str">
        <f>VLOOKUP($H98,'KEY2'!$A:$C,3,FALSE)</f>
        <v>Lake Cahuilla</v>
      </c>
      <c r="K98" s="63" t="s">
        <v>2974</v>
      </c>
      <c r="L98" s="63" t="str">
        <f t="shared" si="37"/>
        <v>Regional ParksFee</v>
      </c>
      <c r="M98" s="62" t="s">
        <v>2116</v>
      </c>
      <c r="N98" s="288">
        <v>0</v>
      </c>
      <c r="P98" s="288">
        <f t="shared" si="38"/>
        <v>0</v>
      </c>
      <c r="Q98" s="287">
        <v>0</v>
      </c>
      <c r="R98" s="287">
        <v>0</v>
      </c>
      <c r="S98" s="287">
        <v>0</v>
      </c>
      <c r="T98" s="287">
        <v>0</v>
      </c>
      <c r="U98" s="287">
        <v>0</v>
      </c>
      <c r="V98" s="287">
        <v>0</v>
      </c>
      <c r="W98" s="287">
        <v>0</v>
      </c>
      <c r="X98" s="287">
        <v>0</v>
      </c>
      <c r="Y98" s="287">
        <v>24.19</v>
      </c>
      <c r="Z98" s="287">
        <v>0</v>
      </c>
      <c r="AA98" s="287">
        <v>0</v>
      </c>
      <c r="AB98" s="287">
        <v>0</v>
      </c>
      <c r="AC98" s="287">
        <f t="shared" si="39"/>
        <v>24.19</v>
      </c>
      <c r="AD98" s="585">
        <f t="shared" si="40"/>
        <v>0</v>
      </c>
      <c r="AE98" s="585">
        <f t="shared" si="41"/>
        <v>0</v>
      </c>
      <c r="AF98" s="585">
        <f t="shared" si="42"/>
        <v>24.19</v>
      </c>
      <c r="AG98" s="585">
        <f t="shared" si="43"/>
        <v>0</v>
      </c>
      <c r="AH98" s="585">
        <f t="shared" si="44"/>
        <v>24.19</v>
      </c>
      <c r="AI98" s="585">
        <f t="shared" si="45"/>
        <v>-24.19</v>
      </c>
      <c r="AJ98" s="1095">
        <v>0</v>
      </c>
    </row>
    <row r="99" spans="1:36" ht="15" customHeight="1">
      <c r="A99" s="588">
        <v>25620</v>
      </c>
      <c r="B99" s="363" t="s">
        <v>2347</v>
      </c>
      <c r="C99" s="292">
        <v>931750</v>
      </c>
      <c r="D99" s="935" t="s">
        <v>2347</v>
      </c>
      <c r="E99" s="292">
        <v>781360</v>
      </c>
      <c r="F99" s="63" t="s">
        <v>14</v>
      </c>
      <c r="G99" s="292" t="s">
        <v>2494</v>
      </c>
      <c r="H99" s="61" t="str">
        <f t="shared" si="36"/>
        <v>25620 931750</v>
      </c>
      <c r="I99" s="63" t="str">
        <f>VLOOKUP($H99,'KEY2'!$A:$C,2,FALSE)</f>
        <v>Regional Parks</v>
      </c>
      <c r="J99" s="63" t="str">
        <f>VLOOKUP($H99,'KEY2'!$A:$C,3,FALSE)</f>
        <v>Lake Skinner</v>
      </c>
      <c r="K99" s="63" t="s">
        <v>2974</v>
      </c>
      <c r="L99" s="63" t="str">
        <f t="shared" si="37"/>
        <v>Regional ParksFee</v>
      </c>
      <c r="M99" s="62" t="str">
        <f>VLOOKUP(E99,'KEY2'!E:H,4,FALSE)</f>
        <v>Historical &amp; Interpretive</v>
      </c>
      <c r="N99" s="288">
        <v>0</v>
      </c>
      <c r="O99" s="288"/>
      <c r="P99" s="288">
        <f t="shared" si="38"/>
        <v>0</v>
      </c>
      <c r="Q99" s="287">
        <v>0</v>
      </c>
      <c r="R99" s="287">
        <v>0</v>
      </c>
      <c r="S99" s="287">
        <v>0</v>
      </c>
      <c r="T99" s="287">
        <v>0</v>
      </c>
      <c r="U99" s="287">
        <v>0</v>
      </c>
      <c r="V99" s="287">
        <v>0</v>
      </c>
      <c r="W99" s="287">
        <v>4957.17</v>
      </c>
      <c r="X99" s="287">
        <v>0</v>
      </c>
      <c r="Y99" s="287">
        <v>0</v>
      </c>
      <c r="Z99" s="287">
        <v>0</v>
      </c>
      <c r="AA99" s="287">
        <v>0</v>
      </c>
      <c r="AB99" s="287">
        <v>0</v>
      </c>
      <c r="AC99" s="287">
        <f t="shared" si="39"/>
        <v>4957.17</v>
      </c>
      <c r="AD99" s="585">
        <f t="shared" si="40"/>
        <v>0</v>
      </c>
      <c r="AE99" s="585">
        <f t="shared" si="41"/>
        <v>0</v>
      </c>
      <c r="AF99" s="585">
        <f t="shared" si="42"/>
        <v>4957.17</v>
      </c>
      <c r="AG99" s="585">
        <f t="shared" si="43"/>
        <v>0</v>
      </c>
      <c r="AH99" s="585">
        <f t="shared" si="44"/>
        <v>4957.17</v>
      </c>
      <c r="AI99" s="585">
        <f t="shared" si="45"/>
        <v>-4957.17</v>
      </c>
      <c r="AJ99" s="1095">
        <v>15000</v>
      </c>
    </row>
    <row r="100" spans="1:36" ht="15" customHeight="1">
      <c r="A100" s="586">
        <v>25400</v>
      </c>
      <c r="B100" s="390" t="s">
        <v>2923</v>
      </c>
      <c r="C100" s="391">
        <v>931302</v>
      </c>
      <c r="D100" s="936" t="s">
        <v>2924</v>
      </c>
      <c r="E100" s="391">
        <v>781480</v>
      </c>
      <c r="F100" s="353" t="s">
        <v>39</v>
      </c>
      <c r="G100" s="59" t="s">
        <v>5934</v>
      </c>
      <c r="H100" s="61" t="str">
        <f t="shared" si="36"/>
        <v>25400 931302</v>
      </c>
      <c r="I100" s="63" t="str">
        <f>VLOOKUP($H100,'KEY2'!$A:$C,2,FALSE)</f>
        <v>Interpretive</v>
      </c>
      <c r="J100" s="63" t="s">
        <v>435</v>
      </c>
      <c r="K100" s="63" t="s">
        <v>2974</v>
      </c>
      <c r="L100" s="63" t="str">
        <f t="shared" si="37"/>
        <v>InterpretiveFee</v>
      </c>
      <c r="M100" s="62" t="str">
        <f>VLOOKUP(E100,'KEY2'!E:H,4,FALSE)</f>
        <v>Other Financing Sources</v>
      </c>
      <c r="N100" s="288">
        <v>5000</v>
      </c>
      <c r="O100" s="288"/>
      <c r="P100" s="288">
        <f t="shared" si="38"/>
        <v>5000</v>
      </c>
      <c r="Q100" s="287">
        <v>0</v>
      </c>
      <c r="R100" s="287">
        <v>0</v>
      </c>
      <c r="S100" s="287">
        <v>0</v>
      </c>
      <c r="T100" s="287">
        <v>160</v>
      </c>
      <c r="U100" s="287">
        <v>0</v>
      </c>
      <c r="V100" s="287">
        <v>352</v>
      </c>
      <c r="W100" s="287">
        <v>0</v>
      </c>
      <c r="X100" s="287">
        <v>0</v>
      </c>
      <c r="Y100" s="287">
        <v>1288</v>
      </c>
      <c r="Z100" s="287">
        <v>1080</v>
      </c>
      <c r="AA100" s="287">
        <v>0</v>
      </c>
      <c r="AB100" s="287">
        <v>80</v>
      </c>
      <c r="AC100" s="287">
        <f t="shared" si="39"/>
        <v>2960</v>
      </c>
      <c r="AD100" s="585">
        <f t="shared" si="40"/>
        <v>0</v>
      </c>
      <c r="AE100" s="585">
        <f t="shared" si="41"/>
        <v>512</v>
      </c>
      <c r="AF100" s="585">
        <f t="shared" si="42"/>
        <v>1288</v>
      </c>
      <c r="AG100" s="585">
        <f t="shared" si="43"/>
        <v>1160</v>
      </c>
      <c r="AH100" s="585">
        <f t="shared" si="44"/>
        <v>2960</v>
      </c>
      <c r="AI100" s="585">
        <f t="shared" si="45"/>
        <v>2040</v>
      </c>
      <c r="AJ100" s="1095">
        <v>7000</v>
      </c>
    </row>
    <row r="101" spans="1:36" ht="15" customHeight="1">
      <c r="A101" s="586">
        <v>25400</v>
      </c>
      <c r="B101" s="390" t="s">
        <v>2923</v>
      </c>
      <c r="C101" s="391">
        <v>931303</v>
      </c>
      <c r="D101" s="936" t="s">
        <v>5793</v>
      </c>
      <c r="E101" s="391">
        <v>781480</v>
      </c>
      <c r="F101" s="353" t="s">
        <v>39</v>
      </c>
      <c r="G101" s="59" t="s">
        <v>5935</v>
      </c>
      <c r="H101" s="61" t="str">
        <f t="shared" si="36"/>
        <v>25400 931303</v>
      </c>
      <c r="I101" s="63" t="str">
        <f>VLOOKUP($H101,'KEY2'!$A:$C,2,FALSE)</f>
        <v>Interpretive</v>
      </c>
      <c r="J101" s="63" t="str">
        <f>VLOOKUP($H101,'KEY2'!$A:$C,3,FALSE)</f>
        <v>Jensen-Alvarado Ranch</v>
      </c>
      <c r="K101" s="63" t="s">
        <v>2974</v>
      </c>
      <c r="L101" s="63" t="str">
        <f t="shared" si="37"/>
        <v>InterpretiveFee</v>
      </c>
      <c r="M101" s="62" t="str">
        <f>VLOOKUP(E101,'KEY2'!E:H,4,FALSE)</f>
        <v>Other Financing Sources</v>
      </c>
      <c r="N101" s="288">
        <v>40000</v>
      </c>
      <c r="O101" s="288"/>
      <c r="P101" s="288">
        <f t="shared" si="38"/>
        <v>40000</v>
      </c>
      <c r="Q101" s="287">
        <v>0</v>
      </c>
      <c r="R101" s="287">
        <v>0</v>
      </c>
      <c r="S101" s="287">
        <v>0</v>
      </c>
      <c r="T101" s="287">
        <v>10549</v>
      </c>
      <c r="U101" s="287">
        <v>8118</v>
      </c>
      <c r="V101" s="287">
        <v>7996</v>
      </c>
      <c r="W101" s="287">
        <v>4400</v>
      </c>
      <c r="X101" s="287">
        <v>10681</v>
      </c>
      <c r="Y101" s="287">
        <v>13831</v>
      </c>
      <c r="Z101" s="287">
        <v>1819</v>
      </c>
      <c r="AA101" s="287">
        <v>7353</v>
      </c>
      <c r="AB101" s="287">
        <v>1855</v>
      </c>
      <c r="AC101" s="287">
        <f t="shared" si="39"/>
        <v>66602</v>
      </c>
      <c r="AD101" s="585">
        <f t="shared" si="40"/>
        <v>0</v>
      </c>
      <c r="AE101" s="585">
        <f t="shared" si="41"/>
        <v>26663</v>
      </c>
      <c r="AF101" s="585">
        <f t="shared" si="42"/>
        <v>28912</v>
      </c>
      <c r="AG101" s="585">
        <f t="shared" si="43"/>
        <v>11027</v>
      </c>
      <c r="AH101" s="585">
        <f t="shared" si="44"/>
        <v>66602</v>
      </c>
      <c r="AI101" s="585">
        <f t="shared" si="45"/>
        <v>-26602</v>
      </c>
      <c r="AJ101" s="1095">
        <v>68000</v>
      </c>
    </row>
    <row r="102" spans="1:36" ht="15" customHeight="1">
      <c r="A102" s="930">
        <v>25400</v>
      </c>
      <c r="B102" s="588" t="str">
        <f>VLOOKUP(A102,$A$5:$B$101,2,FALSE)</f>
        <v>Regional Park &amp; Open Space Dis</v>
      </c>
      <c r="C102" s="930">
        <v>931304</v>
      </c>
      <c r="D102" s="937" t="s">
        <v>438</v>
      </c>
      <c r="E102" s="737">
        <v>781480</v>
      </c>
      <c r="F102" s="730" t="s">
        <v>39</v>
      </c>
      <c r="G102" s="20" t="s">
        <v>5936</v>
      </c>
      <c r="H102" s="61" t="str">
        <f t="shared" si="36"/>
        <v>25400 931304</v>
      </c>
      <c r="I102" s="63" t="str">
        <f>VLOOKUP($H102,'KEY2'!$A:$C,2,FALSE)</f>
        <v>interpretive</v>
      </c>
      <c r="J102" s="63" t="str">
        <f>VLOOKUP($H102,'KEY2'!$A:$C,3,FALSE)</f>
        <v>San Timoteo Schoolhouse</v>
      </c>
      <c r="K102" s="63" t="s">
        <v>2974</v>
      </c>
      <c r="L102" s="63" t="str">
        <f t="shared" si="37"/>
        <v>interpretiveFee</v>
      </c>
      <c r="M102" s="62" t="str">
        <f>VLOOKUP(E102,'KEY2'!E:H,4,FALSE)</f>
        <v>Other Financing Sources</v>
      </c>
      <c r="N102" s="288">
        <v>0</v>
      </c>
      <c r="O102" s="288"/>
      <c r="P102" s="288">
        <f t="shared" si="38"/>
        <v>0</v>
      </c>
      <c r="Q102" s="287">
        <v>123</v>
      </c>
      <c r="R102" s="287">
        <v>-123</v>
      </c>
      <c r="S102" s="287">
        <v>0</v>
      </c>
      <c r="T102" s="287">
        <v>0</v>
      </c>
      <c r="U102" s="287">
        <v>0</v>
      </c>
      <c r="V102" s="287">
        <v>45</v>
      </c>
      <c r="W102" s="287">
        <v>0</v>
      </c>
      <c r="X102" s="287">
        <v>0</v>
      </c>
      <c r="Y102" s="287">
        <v>0</v>
      </c>
      <c r="Z102" s="287">
        <v>0</v>
      </c>
      <c r="AA102" s="287">
        <v>0</v>
      </c>
      <c r="AB102" s="287">
        <v>0</v>
      </c>
      <c r="AC102" s="287">
        <f t="shared" si="39"/>
        <v>45</v>
      </c>
      <c r="AD102" s="585">
        <f t="shared" si="40"/>
        <v>0</v>
      </c>
      <c r="AE102" s="585">
        <f t="shared" si="41"/>
        <v>45</v>
      </c>
      <c r="AF102" s="585">
        <f t="shared" si="42"/>
        <v>0</v>
      </c>
      <c r="AG102" s="585">
        <f t="shared" si="43"/>
        <v>0</v>
      </c>
      <c r="AH102" s="585">
        <f t="shared" si="44"/>
        <v>45</v>
      </c>
      <c r="AI102" s="585">
        <f t="shared" si="45"/>
        <v>-45</v>
      </c>
      <c r="AJ102" s="1095">
        <v>2000</v>
      </c>
    </row>
    <row r="103" spans="1:36" ht="15" customHeight="1">
      <c r="A103" s="586">
        <v>25400</v>
      </c>
      <c r="B103" s="390" t="s">
        <v>2923</v>
      </c>
      <c r="C103" s="391">
        <v>931305</v>
      </c>
      <c r="D103" s="936" t="s">
        <v>440</v>
      </c>
      <c r="E103" s="391">
        <v>781480</v>
      </c>
      <c r="F103" s="353" t="s">
        <v>39</v>
      </c>
      <c r="G103" s="59" t="s">
        <v>5937</v>
      </c>
      <c r="H103" s="61" t="str">
        <f t="shared" si="36"/>
        <v>25400 931305</v>
      </c>
      <c r="I103" s="63" t="str">
        <f>VLOOKUP($H103,'KEY2'!$A:$C,2,FALSE)</f>
        <v>Interpretive</v>
      </c>
      <c r="J103" s="63" t="str">
        <f>VLOOKUP($H103,'KEY2'!$A:$C,3,FALSE)</f>
        <v>Hidden Valley Nature Center</v>
      </c>
      <c r="K103" s="63" t="s">
        <v>2974</v>
      </c>
      <c r="L103" s="63" t="str">
        <f t="shared" si="37"/>
        <v>InterpretiveFee</v>
      </c>
      <c r="M103" s="62" t="str">
        <f>VLOOKUP(E103,'KEY2'!E:H,4,FALSE)</f>
        <v>Other Financing Sources</v>
      </c>
      <c r="N103" s="288">
        <v>35000</v>
      </c>
      <c r="O103" s="288"/>
      <c r="P103" s="288">
        <f t="shared" si="38"/>
        <v>35000</v>
      </c>
      <c r="Q103" s="287">
        <v>200</v>
      </c>
      <c r="R103" s="287">
        <v>1190</v>
      </c>
      <c r="S103" s="287">
        <v>-200</v>
      </c>
      <c r="T103" s="287">
        <v>1275</v>
      </c>
      <c r="U103" s="287">
        <v>170</v>
      </c>
      <c r="V103" s="287">
        <v>3025</v>
      </c>
      <c r="W103" s="287">
        <v>1130</v>
      </c>
      <c r="X103" s="287">
        <v>2565</v>
      </c>
      <c r="Y103" s="287">
        <v>1720</v>
      </c>
      <c r="Z103" s="287">
        <v>2115</v>
      </c>
      <c r="AA103" s="287">
        <v>2475</v>
      </c>
      <c r="AB103" s="287">
        <v>1510</v>
      </c>
      <c r="AC103" s="287">
        <f t="shared" si="39"/>
        <v>17175</v>
      </c>
      <c r="AD103" s="585">
        <f t="shared" si="40"/>
        <v>1190</v>
      </c>
      <c r="AE103" s="585">
        <f t="shared" si="41"/>
        <v>4470</v>
      </c>
      <c r="AF103" s="585">
        <f t="shared" si="42"/>
        <v>5415</v>
      </c>
      <c r="AG103" s="585">
        <f t="shared" si="43"/>
        <v>6100</v>
      </c>
      <c r="AH103" s="585">
        <f t="shared" si="44"/>
        <v>17175</v>
      </c>
      <c r="AI103" s="585">
        <f t="shared" si="45"/>
        <v>17825</v>
      </c>
      <c r="AJ103" s="1095">
        <v>20000</v>
      </c>
    </row>
    <row r="104" spans="1:36" ht="15" customHeight="1">
      <c r="A104" s="586">
        <v>25400</v>
      </c>
      <c r="B104" s="390" t="s">
        <v>2923</v>
      </c>
      <c r="C104" s="391">
        <v>931306</v>
      </c>
      <c r="D104" s="936" t="s">
        <v>436</v>
      </c>
      <c r="E104" s="391">
        <v>781480</v>
      </c>
      <c r="F104" s="353" t="s">
        <v>39</v>
      </c>
      <c r="G104" s="59" t="s">
        <v>5938</v>
      </c>
      <c r="H104" s="61" t="str">
        <f t="shared" si="36"/>
        <v>25400 931306</v>
      </c>
      <c r="I104" s="63" t="str">
        <f>VLOOKUP($H104,'KEY2'!$A:$C,2,FALSE)</f>
        <v>Interpretive</v>
      </c>
      <c r="J104" s="63" t="str">
        <f>VLOOKUP($H104,'KEY2'!$A:$C,3,FALSE)</f>
        <v>Idyllwild Nature Center</v>
      </c>
      <c r="K104" s="63" t="s">
        <v>2974</v>
      </c>
      <c r="L104" s="63" t="str">
        <f t="shared" si="37"/>
        <v>InterpretiveFee</v>
      </c>
      <c r="M104" s="62" t="str">
        <f>VLOOKUP(E104,'KEY2'!E:H,4,FALSE)</f>
        <v>Other Financing Sources</v>
      </c>
      <c r="N104" s="288">
        <v>2000</v>
      </c>
      <c r="O104" s="288"/>
      <c r="P104" s="288">
        <f t="shared" si="38"/>
        <v>2000</v>
      </c>
      <c r="Q104" s="287">
        <v>5</v>
      </c>
      <c r="R104" s="287">
        <v>-5</v>
      </c>
      <c r="S104" s="287">
        <v>0</v>
      </c>
      <c r="T104" s="287">
        <v>300</v>
      </c>
      <c r="U104" s="287">
        <v>233</v>
      </c>
      <c r="V104" s="287">
        <v>0</v>
      </c>
      <c r="W104" s="287">
        <v>0</v>
      </c>
      <c r="X104" s="287">
        <v>0</v>
      </c>
      <c r="Y104" s="287">
        <v>0</v>
      </c>
      <c r="Z104" s="287">
        <v>185</v>
      </c>
      <c r="AA104" s="287">
        <v>50</v>
      </c>
      <c r="AB104" s="287">
        <v>1755</v>
      </c>
      <c r="AC104" s="287">
        <f t="shared" si="39"/>
        <v>2523</v>
      </c>
      <c r="AD104" s="585">
        <f t="shared" si="40"/>
        <v>0</v>
      </c>
      <c r="AE104" s="585">
        <f t="shared" si="41"/>
        <v>533</v>
      </c>
      <c r="AF104" s="585">
        <f t="shared" si="42"/>
        <v>0</v>
      </c>
      <c r="AG104" s="585">
        <f t="shared" si="43"/>
        <v>1990</v>
      </c>
      <c r="AH104" s="585">
        <f t="shared" si="44"/>
        <v>2523</v>
      </c>
      <c r="AI104" s="585">
        <f t="shared" si="45"/>
        <v>-523</v>
      </c>
      <c r="AJ104" s="1095">
        <v>2000</v>
      </c>
    </row>
    <row r="105" spans="1:36" ht="15" customHeight="1">
      <c r="A105" s="586">
        <v>25400</v>
      </c>
      <c r="B105" s="390" t="s">
        <v>2923</v>
      </c>
      <c r="C105" s="391">
        <v>931307</v>
      </c>
      <c r="D105" s="936" t="s">
        <v>5792</v>
      </c>
      <c r="E105" s="391">
        <v>781480</v>
      </c>
      <c r="F105" s="353" t="s">
        <v>39</v>
      </c>
      <c r="G105" s="59" t="s">
        <v>5939</v>
      </c>
      <c r="H105" s="61" t="str">
        <f t="shared" si="36"/>
        <v>25400 931307</v>
      </c>
      <c r="I105" s="63" t="str">
        <f>VLOOKUP($H105,'KEY2'!$A:$C,2,FALSE)</f>
        <v>Interpretive</v>
      </c>
      <c r="J105" s="63" t="str">
        <f>VLOOKUP($H105,'KEY2'!$A:$C,3,FALSE)</f>
        <v>Santa Rosa Plateau Nature Center</v>
      </c>
      <c r="K105" s="63" t="s">
        <v>2974</v>
      </c>
      <c r="L105" s="63" t="str">
        <f t="shared" si="37"/>
        <v>InterpretiveFee</v>
      </c>
      <c r="M105" s="62" t="str">
        <f>VLOOKUP(E105,'KEY2'!E:H,4,FALSE)</f>
        <v>Other Financing Sources</v>
      </c>
      <c r="N105" s="288">
        <v>50000</v>
      </c>
      <c r="O105" s="288"/>
      <c r="P105" s="288">
        <f t="shared" si="38"/>
        <v>50000</v>
      </c>
      <c r="Q105" s="287">
        <v>0</v>
      </c>
      <c r="R105" s="287">
        <v>0</v>
      </c>
      <c r="S105" s="287">
        <v>0</v>
      </c>
      <c r="T105" s="287">
        <v>911</v>
      </c>
      <c r="U105" s="287">
        <v>3580</v>
      </c>
      <c r="V105" s="287">
        <v>780</v>
      </c>
      <c r="W105" s="287">
        <v>2830</v>
      </c>
      <c r="X105" s="287">
        <v>3110</v>
      </c>
      <c r="Y105" s="287">
        <v>5065</v>
      </c>
      <c r="Z105" s="287">
        <v>2685.19</v>
      </c>
      <c r="AA105" s="287">
        <v>5110</v>
      </c>
      <c r="AB105" s="287">
        <v>1990</v>
      </c>
      <c r="AC105" s="287">
        <f t="shared" si="39"/>
        <v>26061.19</v>
      </c>
      <c r="AD105" s="585">
        <f t="shared" si="40"/>
        <v>0</v>
      </c>
      <c r="AE105" s="585">
        <f t="shared" si="41"/>
        <v>5271</v>
      </c>
      <c r="AF105" s="585">
        <f t="shared" si="42"/>
        <v>11005</v>
      </c>
      <c r="AG105" s="585">
        <f t="shared" si="43"/>
        <v>9785.19</v>
      </c>
      <c r="AH105" s="585">
        <f t="shared" si="44"/>
        <v>26061.190000000002</v>
      </c>
      <c r="AI105" s="585">
        <f t="shared" si="45"/>
        <v>23938.809999999998</v>
      </c>
      <c r="AJ105" s="1095">
        <v>25000</v>
      </c>
    </row>
    <row r="106" spans="1:36" ht="15" customHeight="1">
      <c r="A106" s="737">
        <v>25400</v>
      </c>
      <c r="B106" s="588" t="str">
        <f>VLOOKUP(A106,$A$5:$B$101,2,FALSE)</f>
        <v>Regional Park &amp; Open Space Dis</v>
      </c>
      <c r="C106" s="737">
        <v>931307</v>
      </c>
      <c r="D106" s="937" t="str">
        <f>VLOOKUP(C106,$C$5:$D$101,2,FALSE)</f>
        <v>Santa Rosa Plateau Nature Ctr</v>
      </c>
      <c r="E106" s="737">
        <v>781560</v>
      </c>
      <c r="F106" s="730" t="s">
        <v>40</v>
      </c>
      <c r="G106" s="20" t="s">
        <v>5940</v>
      </c>
      <c r="H106" s="61" t="str">
        <f t="shared" ref="H106:H117" si="46">LEFT(G106,12)</f>
        <v>25400 931307</v>
      </c>
      <c r="I106" s="63" t="str">
        <f>VLOOKUP($H106,'KEY2'!$A:$C,2,FALSE)</f>
        <v>Interpretive</v>
      </c>
      <c r="J106" s="63" t="str">
        <f>VLOOKUP($H106,'KEY2'!$A:$C,3,FALSE)</f>
        <v>Santa Rosa Plateau Nature Center</v>
      </c>
      <c r="K106" s="63" t="str">
        <f>VLOOKUP(E106,'KEY2'!E:F,2,FALSE)</f>
        <v>Other</v>
      </c>
      <c r="L106" s="63" t="str">
        <f t="shared" si="37"/>
        <v>InterpretiveOther</v>
      </c>
      <c r="M106" s="62" t="str">
        <f>VLOOKUP(E106,'KEY2'!E:H,4,FALSE)</f>
        <v>Other Financing Sources</v>
      </c>
      <c r="N106" s="288">
        <v>45000</v>
      </c>
      <c r="O106" s="288"/>
      <c r="P106" s="288">
        <f t="shared" si="38"/>
        <v>45000</v>
      </c>
      <c r="Q106" s="287">
        <v>0</v>
      </c>
      <c r="R106" s="287">
        <v>0</v>
      </c>
      <c r="S106" s="287">
        <v>0</v>
      </c>
      <c r="T106" s="287">
        <v>0</v>
      </c>
      <c r="U106" s="287">
        <v>0</v>
      </c>
      <c r="V106" s="287">
        <v>0</v>
      </c>
      <c r="W106" s="287">
        <v>0</v>
      </c>
      <c r="X106" s="287">
        <v>0</v>
      </c>
      <c r="Y106" s="287">
        <v>0</v>
      </c>
      <c r="Z106" s="287">
        <v>0</v>
      </c>
      <c r="AA106" s="287">
        <v>0</v>
      </c>
      <c r="AB106" s="287">
        <v>0</v>
      </c>
      <c r="AC106" s="287">
        <f t="shared" si="39"/>
        <v>0</v>
      </c>
      <c r="AD106" s="585">
        <f t="shared" si="40"/>
        <v>0</v>
      </c>
      <c r="AE106" s="585">
        <f t="shared" si="41"/>
        <v>0</v>
      </c>
      <c r="AF106" s="585">
        <f t="shared" si="42"/>
        <v>0</v>
      </c>
      <c r="AG106" s="585">
        <f t="shared" si="43"/>
        <v>0</v>
      </c>
      <c r="AH106" s="585">
        <f t="shared" si="44"/>
        <v>0</v>
      </c>
      <c r="AI106" s="585">
        <f t="shared" si="45"/>
        <v>45000</v>
      </c>
      <c r="AJ106" s="1095">
        <v>45000</v>
      </c>
    </row>
    <row r="107" spans="1:36">
      <c r="A107" s="408">
        <v>25590</v>
      </c>
      <c r="B107" t="s">
        <v>1564</v>
      </c>
      <c r="C107" s="408">
        <v>931150</v>
      </c>
      <c r="D107" s="875" t="s">
        <v>1564</v>
      </c>
      <c r="E107" s="408">
        <v>790040</v>
      </c>
      <c r="F107" t="s">
        <v>15</v>
      </c>
      <c r="G107" s="408" t="s">
        <v>6695</v>
      </c>
      <c r="H107" s="59" t="str">
        <f t="shared" si="46"/>
        <v>25590 931150</v>
      </c>
      <c r="I107" s="63" t="str">
        <f>VLOOKUP($H107,'KEY2'!$A:$C,2,FALSE)</f>
        <v>Natural Resources</v>
      </c>
      <c r="J107" s="63" t="str">
        <f>VLOOKUP($H107,'KEY2'!$A:$C,3,FALSE)</f>
        <v>MSHCP Reserve Management</v>
      </c>
      <c r="K107" s="63" t="str">
        <f>VLOOKUP(E107,'KEY2'!E:F,2,FALSE)</f>
        <v>Other</v>
      </c>
      <c r="L107" s="63" t="str">
        <f t="shared" si="37"/>
        <v>Natural ResourcesOther</v>
      </c>
      <c r="M107" s="62" t="s">
        <v>2115</v>
      </c>
      <c r="N107" s="288">
        <v>0</v>
      </c>
      <c r="P107" s="288">
        <f t="shared" si="38"/>
        <v>0</v>
      </c>
      <c r="Q107" s="287">
        <v>0</v>
      </c>
      <c r="R107" s="287">
        <v>0</v>
      </c>
      <c r="S107" s="287">
        <v>0</v>
      </c>
      <c r="T107" s="287">
        <v>0</v>
      </c>
      <c r="U107" s="287">
        <v>0</v>
      </c>
      <c r="V107" s="287">
        <v>0</v>
      </c>
      <c r="W107" s="287">
        <v>0</v>
      </c>
      <c r="X107" s="287">
        <v>0</v>
      </c>
      <c r="Y107" s="287">
        <v>0</v>
      </c>
      <c r="Z107" s="287">
        <v>0</v>
      </c>
      <c r="AA107" s="287">
        <v>0</v>
      </c>
      <c r="AB107" s="287">
        <v>9540</v>
      </c>
      <c r="AC107" s="287">
        <f t="shared" si="39"/>
        <v>9540</v>
      </c>
      <c r="AD107" s="585">
        <f t="shared" si="40"/>
        <v>0</v>
      </c>
      <c r="AE107" s="585">
        <f t="shared" si="41"/>
        <v>0</v>
      </c>
      <c r="AF107" s="585">
        <f t="shared" si="42"/>
        <v>0</v>
      </c>
      <c r="AG107" s="585">
        <f t="shared" si="43"/>
        <v>9540</v>
      </c>
      <c r="AH107" s="585">
        <f t="shared" si="44"/>
        <v>9540</v>
      </c>
      <c r="AI107" s="585">
        <f t="shared" si="45"/>
        <v>-9540</v>
      </c>
      <c r="AJ107" s="1095">
        <v>0</v>
      </c>
    </row>
    <row r="108" spans="1:36">
      <c r="A108" s="408">
        <v>25620</v>
      </c>
      <c r="B108" t="s">
        <v>2347</v>
      </c>
      <c r="C108" s="408">
        <v>931750</v>
      </c>
      <c r="D108" s="875" t="s">
        <v>2347</v>
      </c>
      <c r="E108" s="408">
        <v>790040</v>
      </c>
      <c r="F108" t="s">
        <v>15</v>
      </c>
      <c r="G108" s="408" t="s">
        <v>6696</v>
      </c>
      <c r="H108" s="59" t="str">
        <f t="shared" si="46"/>
        <v>25620 931750</v>
      </c>
      <c r="I108" s="63" t="str">
        <f>VLOOKUP($H108,'KEY2'!$A:$C,2,FALSE)</f>
        <v>Regional Parks</v>
      </c>
      <c r="J108" s="63" t="str">
        <f>VLOOKUP($H108,'KEY2'!$A:$C,3,FALSE)</f>
        <v>Lake Skinner</v>
      </c>
      <c r="K108" s="63" t="str">
        <f>VLOOKUP(E108,'KEY2'!E:F,2,FALSE)</f>
        <v>Other</v>
      </c>
      <c r="L108" s="63" t="str">
        <f t="shared" si="37"/>
        <v>Regional ParksOther</v>
      </c>
      <c r="M108" s="62" t="s">
        <v>2115</v>
      </c>
      <c r="N108" s="288">
        <v>0</v>
      </c>
      <c r="P108" s="288">
        <f t="shared" si="38"/>
        <v>0</v>
      </c>
      <c r="Q108" s="287">
        <v>0</v>
      </c>
      <c r="R108" s="287">
        <v>0</v>
      </c>
      <c r="S108" s="287">
        <v>0</v>
      </c>
      <c r="T108" s="287">
        <v>0</v>
      </c>
      <c r="U108" s="287">
        <v>0</v>
      </c>
      <c r="V108" s="287">
        <v>0</v>
      </c>
      <c r="W108" s="287">
        <v>0</v>
      </c>
      <c r="X108" s="287">
        <v>0</v>
      </c>
      <c r="Y108" s="287">
        <v>0</v>
      </c>
      <c r="Z108" s="287">
        <v>0</v>
      </c>
      <c r="AA108" s="287">
        <v>0</v>
      </c>
      <c r="AB108" s="287">
        <v>3020</v>
      </c>
      <c r="AC108" s="287">
        <f t="shared" si="39"/>
        <v>3020</v>
      </c>
      <c r="AD108" s="585">
        <f t="shared" si="40"/>
        <v>0</v>
      </c>
      <c r="AE108" s="585">
        <f t="shared" si="41"/>
        <v>0</v>
      </c>
      <c r="AF108" s="585">
        <f t="shared" si="42"/>
        <v>0</v>
      </c>
      <c r="AG108" s="585">
        <f t="shared" si="43"/>
        <v>3020</v>
      </c>
      <c r="AH108" s="585">
        <f t="shared" si="44"/>
        <v>3020</v>
      </c>
      <c r="AI108" s="585">
        <f t="shared" si="45"/>
        <v>-3020</v>
      </c>
      <c r="AJ108" s="1095">
        <v>0</v>
      </c>
    </row>
    <row r="109" spans="1:36">
      <c r="A109" s="588">
        <v>33100</v>
      </c>
      <c r="B109" s="408" t="s">
        <v>1641</v>
      </c>
      <c r="C109" s="588">
        <v>931105</v>
      </c>
      <c r="D109" s="875" t="s">
        <v>1641</v>
      </c>
      <c r="E109" s="588">
        <v>790500</v>
      </c>
      <c r="F109" t="s">
        <v>40</v>
      </c>
      <c r="G109" s="737" t="s">
        <v>3721</v>
      </c>
      <c r="H109" s="61" t="str">
        <f t="shared" si="46"/>
        <v>33100 931105</v>
      </c>
      <c r="I109" s="63" t="s">
        <v>1671</v>
      </c>
      <c r="J109" s="63" t="str">
        <f>VLOOKUP($H109,'KEY2'!$A:$C,3,FALSE)</f>
        <v>Park Acq &amp; Dev, District</v>
      </c>
      <c r="K109" s="63" t="s">
        <v>2134</v>
      </c>
      <c r="L109" s="63" t="str">
        <f t="shared" si="37"/>
        <v>CIPOther</v>
      </c>
      <c r="M109" s="62" t="str">
        <f>VLOOKUP(E109,'KEY2'!E:H,4,FALSE)</f>
        <v>Non-Revenue Transfer</v>
      </c>
      <c r="N109" s="288">
        <v>0</v>
      </c>
      <c r="O109" s="290">
        <v>1000000</v>
      </c>
      <c r="P109" s="288">
        <f t="shared" si="38"/>
        <v>1000000</v>
      </c>
      <c r="Q109" s="287">
        <v>0</v>
      </c>
      <c r="R109" s="287">
        <v>0</v>
      </c>
      <c r="S109" s="287">
        <v>0</v>
      </c>
      <c r="T109" s="287">
        <v>0</v>
      </c>
      <c r="U109" s="287">
        <v>0</v>
      </c>
      <c r="V109" s="287">
        <v>0</v>
      </c>
      <c r="W109" s="287">
        <v>0</v>
      </c>
      <c r="X109" s="287">
        <v>0</v>
      </c>
      <c r="Y109" s="287">
        <v>1000000</v>
      </c>
      <c r="Z109" s="287">
        <v>0</v>
      </c>
      <c r="AA109" s="287">
        <v>0</v>
      </c>
      <c r="AB109" s="287">
        <v>0</v>
      </c>
      <c r="AC109" s="287">
        <f t="shared" si="39"/>
        <v>1000000</v>
      </c>
      <c r="AD109" s="585">
        <f t="shared" si="40"/>
        <v>0</v>
      </c>
      <c r="AE109" s="585">
        <f t="shared" si="41"/>
        <v>0</v>
      </c>
      <c r="AF109" s="585">
        <f t="shared" si="42"/>
        <v>1000000</v>
      </c>
      <c r="AG109" s="585">
        <f t="shared" si="43"/>
        <v>0</v>
      </c>
      <c r="AH109" s="585">
        <f t="shared" si="44"/>
        <v>1000000</v>
      </c>
      <c r="AI109" s="585">
        <f t="shared" si="45"/>
        <v>0</v>
      </c>
      <c r="AJ109" s="1095">
        <v>0</v>
      </c>
    </row>
    <row r="110" spans="1:36" ht="15" customHeight="1">
      <c r="A110" s="588">
        <v>25400</v>
      </c>
      <c r="B110" s="363" t="str">
        <f>VLOOKUP(A110,$A$5:$B$101,2,FALSE)</f>
        <v>Regional Park &amp; Open Space Dis</v>
      </c>
      <c r="C110" s="292">
        <v>931235</v>
      </c>
      <c r="D110" s="937" t="str">
        <f>VLOOKUP(C110,$C$5:$D$101,2,FALSE)</f>
        <v>Business Operations</v>
      </c>
      <c r="E110" s="292">
        <v>790600</v>
      </c>
      <c r="F110" s="63" t="s">
        <v>16</v>
      </c>
      <c r="G110" s="292" t="s">
        <v>5948</v>
      </c>
      <c r="H110" s="61" t="str">
        <f t="shared" si="46"/>
        <v>25400 931235</v>
      </c>
      <c r="I110" s="63" t="str">
        <f>VLOOKUP($H110,'KEY2'!$A:$C,2,FALSE)</f>
        <v>Business Services</v>
      </c>
      <c r="J110" s="63" t="str">
        <f>VLOOKUP($H110,'KEY2'!$A:$C,3,FALSE)</f>
        <v>Business Operations</v>
      </c>
      <c r="K110" s="63" t="s">
        <v>2134</v>
      </c>
      <c r="L110" s="63" t="str">
        <f t="shared" si="37"/>
        <v>Business ServicesOther</v>
      </c>
      <c r="M110" s="62" t="s">
        <v>2122</v>
      </c>
      <c r="N110" s="288">
        <v>0</v>
      </c>
      <c r="O110" s="288"/>
      <c r="P110" s="288">
        <f t="shared" si="38"/>
        <v>0</v>
      </c>
      <c r="Q110" s="287">
        <v>7200</v>
      </c>
      <c r="R110" s="287">
        <v>0</v>
      </c>
      <c r="S110" s="287">
        <v>0</v>
      </c>
      <c r="T110" s="287">
        <v>0</v>
      </c>
      <c r="U110" s="287">
        <v>0</v>
      </c>
      <c r="V110" s="287">
        <v>82532</v>
      </c>
      <c r="W110" s="287">
        <v>0</v>
      </c>
      <c r="X110" s="287">
        <v>0</v>
      </c>
      <c r="Y110" s="287">
        <v>0</v>
      </c>
      <c r="Z110" s="287">
        <v>5000</v>
      </c>
      <c r="AA110" s="287">
        <v>0</v>
      </c>
      <c r="AB110" s="287">
        <v>0</v>
      </c>
      <c r="AC110" s="287">
        <f t="shared" si="39"/>
        <v>94732</v>
      </c>
      <c r="AD110" s="585">
        <f t="shared" ref="AD110:AD129" si="47">SUM(Q110:S110)</f>
        <v>7200</v>
      </c>
      <c r="AE110" s="585">
        <f t="shared" ref="AE110:AE129" si="48">SUM(T110:V110)</f>
        <v>82532</v>
      </c>
      <c r="AF110" s="585">
        <f t="shared" ref="AF110:AF129" si="49">SUM(W110:Y110)</f>
        <v>0</v>
      </c>
      <c r="AG110" s="585">
        <f t="shared" ref="AG110:AG129" si="50">SUM(Z110:AB110)</f>
        <v>5000</v>
      </c>
      <c r="AH110" s="585">
        <f t="shared" ref="AH110:AH129" si="51">SUM(AD110:AG110)</f>
        <v>94732</v>
      </c>
      <c r="AI110" s="585">
        <f t="shared" ref="AI110:AI129" si="52">P110-AH110</f>
        <v>-94732</v>
      </c>
      <c r="AJ110" s="1095">
        <v>89732</v>
      </c>
    </row>
    <row r="111" spans="1:36">
      <c r="A111">
        <v>25400</v>
      </c>
      <c r="B111" t="s">
        <v>2923</v>
      </c>
      <c r="C111">
        <v>931205</v>
      </c>
      <c r="D111" s="875" t="s">
        <v>5949</v>
      </c>
      <c r="E111">
        <v>741320</v>
      </c>
      <c r="F111" t="s">
        <v>1346</v>
      </c>
      <c r="G111" t="s">
        <v>6823</v>
      </c>
      <c r="H111" s="61" t="str">
        <f t="shared" si="46"/>
        <v>25400 931205</v>
      </c>
      <c r="I111" s="192" t="s">
        <v>1766</v>
      </c>
      <c r="J111" s="63" t="s">
        <v>7000</v>
      </c>
      <c r="K111" s="63" t="s">
        <v>2974</v>
      </c>
      <c r="L111" s="63" t="str">
        <f t="shared" si="37"/>
        <v>Business ServicesFee</v>
      </c>
      <c r="M111" s="62" t="str">
        <f>VLOOKUP(E111,'KEY2'!E:H,4,FALSE)</f>
        <v>Historical &amp; Interpretive</v>
      </c>
      <c r="N111" s="288">
        <v>0</v>
      </c>
      <c r="P111" s="288">
        <f t="shared" si="38"/>
        <v>0</v>
      </c>
      <c r="Q111" s="287">
        <v>0</v>
      </c>
      <c r="R111" s="287">
        <v>0</v>
      </c>
      <c r="S111" s="287">
        <v>0</v>
      </c>
      <c r="T111" s="287">
        <v>0</v>
      </c>
      <c r="U111" s="287">
        <v>0</v>
      </c>
      <c r="V111" s="287">
        <v>0</v>
      </c>
      <c r="W111" s="287">
        <v>0</v>
      </c>
      <c r="X111" s="287">
        <v>0</v>
      </c>
      <c r="Y111" s="287">
        <v>0</v>
      </c>
      <c r="Z111" s="287">
        <v>0</v>
      </c>
      <c r="AA111" s="287">
        <v>0</v>
      </c>
      <c r="AB111" s="287">
        <v>0</v>
      </c>
      <c r="AC111" s="287">
        <f t="shared" si="39"/>
        <v>0</v>
      </c>
      <c r="AD111" s="585">
        <f t="shared" si="47"/>
        <v>0</v>
      </c>
      <c r="AE111" s="585">
        <f t="shared" si="48"/>
        <v>0</v>
      </c>
      <c r="AF111" s="585">
        <f t="shared" si="49"/>
        <v>0</v>
      </c>
      <c r="AG111" s="585">
        <f t="shared" si="50"/>
        <v>0</v>
      </c>
      <c r="AH111" s="585">
        <f t="shared" si="51"/>
        <v>0</v>
      </c>
      <c r="AI111" s="585">
        <f t="shared" si="52"/>
        <v>0</v>
      </c>
      <c r="AJ111" s="1095">
        <v>30000</v>
      </c>
    </row>
    <row r="112" spans="1:36">
      <c r="A112">
        <v>25540</v>
      </c>
      <c r="B112" t="s">
        <v>442</v>
      </c>
      <c r="C112">
        <v>931116</v>
      </c>
      <c r="D112" s="875" t="s">
        <v>442</v>
      </c>
      <c r="E112">
        <v>781360</v>
      </c>
      <c r="F112" t="s">
        <v>14</v>
      </c>
      <c r="G112" t="s">
        <v>6824</v>
      </c>
      <c r="H112" s="61" t="str">
        <f t="shared" si="46"/>
        <v>25540 931116</v>
      </c>
      <c r="I112" s="192" t="s">
        <v>47</v>
      </c>
      <c r="J112" s="192" t="s">
        <v>442</v>
      </c>
      <c r="K112" s="63" t="s">
        <v>2974</v>
      </c>
      <c r="L112" s="63" t="str">
        <f t="shared" si="37"/>
        <v>Natural ResourcesFee</v>
      </c>
      <c r="M112" s="62" t="str">
        <f>VLOOKUP(E112,'KEY2'!E:H,4,FALSE)</f>
        <v>Historical &amp; Interpretive</v>
      </c>
      <c r="N112" s="288">
        <v>0</v>
      </c>
      <c r="P112" s="288">
        <f t="shared" si="38"/>
        <v>0</v>
      </c>
      <c r="Q112" s="287">
        <v>326</v>
      </c>
      <c r="R112" s="287">
        <v>0</v>
      </c>
      <c r="S112" s="287">
        <v>0</v>
      </c>
      <c r="T112" s="287">
        <v>0</v>
      </c>
      <c r="U112" s="287">
        <v>0</v>
      </c>
      <c r="V112" s="287">
        <v>0</v>
      </c>
      <c r="W112" s="287">
        <v>0</v>
      </c>
      <c r="X112" s="287">
        <v>0</v>
      </c>
      <c r="Y112" s="287">
        <v>0</v>
      </c>
      <c r="Z112" s="287">
        <v>0</v>
      </c>
      <c r="AA112" s="287">
        <v>0</v>
      </c>
      <c r="AB112" s="287">
        <v>0</v>
      </c>
      <c r="AC112" s="287">
        <f t="shared" si="39"/>
        <v>326</v>
      </c>
      <c r="AD112" s="585">
        <f t="shared" si="47"/>
        <v>326</v>
      </c>
      <c r="AE112" s="585">
        <f t="shared" si="48"/>
        <v>0</v>
      </c>
      <c r="AF112" s="585">
        <f t="shared" si="49"/>
        <v>0</v>
      </c>
      <c r="AG112" s="585">
        <f t="shared" si="50"/>
        <v>0</v>
      </c>
      <c r="AH112" s="585">
        <f t="shared" si="51"/>
        <v>326</v>
      </c>
      <c r="AI112" s="585">
        <f t="shared" si="52"/>
        <v>-326</v>
      </c>
      <c r="AJ112" s="1095">
        <v>0</v>
      </c>
    </row>
    <row r="113" spans="1:36" ht="15" customHeight="1">
      <c r="A113">
        <v>25400</v>
      </c>
      <c r="B113" t="s">
        <v>2923</v>
      </c>
      <c r="C113">
        <v>931305</v>
      </c>
      <c r="D113" s="875" t="s">
        <v>440</v>
      </c>
      <c r="E113" s="588">
        <v>781220</v>
      </c>
      <c r="G113" t="s">
        <v>6827</v>
      </c>
      <c r="H113" s="61" t="str">
        <f t="shared" si="46"/>
        <v>25400 931305</v>
      </c>
      <c r="I113" s="192" t="s">
        <v>23</v>
      </c>
      <c r="J113" s="192" t="s">
        <v>440</v>
      </c>
      <c r="K113" s="63" t="e">
        <f>VLOOKUP(#REF!,'KEY2'!E:F,2,FALSE)</f>
        <v>#REF!</v>
      </c>
      <c r="L113" s="63" t="e">
        <f t="shared" si="37"/>
        <v>#REF!</v>
      </c>
      <c r="M113" s="62" t="e">
        <f>VLOOKUP(#REF!,'KEY2'!E:H,4,FALSE)</f>
        <v>#REF!</v>
      </c>
      <c r="N113" s="288">
        <v>0</v>
      </c>
      <c r="P113" s="288">
        <f t="shared" si="38"/>
        <v>0</v>
      </c>
      <c r="Q113" s="287">
        <v>0</v>
      </c>
      <c r="R113" s="287">
        <v>0</v>
      </c>
      <c r="S113" s="287">
        <v>0</v>
      </c>
      <c r="T113" s="287">
        <v>600</v>
      </c>
      <c r="U113" s="287">
        <v>0</v>
      </c>
      <c r="V113" s="287">
        <v>0</v>
      </c>
      <c r="W113" s="287">
        <v>0</v>
      </c>
      <c r="X113" s="287">
        <v>135</v>
      </c>
      <c r="Y113" s="287">
        <v>0</v>
      </c>
      <c r="Z113" s="287">
        <v>0</v>
      </c>
      <c r="AA113" s="287">
        <v>0</v>
      </c>
      <c r="AB113" s="287">
        <v>0</v>
      </c>
      <c r="AC113" s="287">
        <f t="shared" si="39"/>
        <v>735</v>
      </c>
      <c r="AD113" s="585">
        <f t="shared" si="47"/>
        <v>0</v>
      </c>
      <c r="AE113" s="585">
        <f t="shared" si="48"/>
        <v>600</v>
      </c>
      <c r="AF113" s="585">
        <f t="shared" si="49"/>
        <v>135</v>
      </c>
      <c r="AG113" s="585">
        <f t="shared" si="50"/>
        <v>0</v>
      </c>
      <c r="AH113" s="585">
        <f t="shared" si="51"/>
        <v>735</v>
      </c>
      <c r="AI113" s="585">
        <f t="shared" si="52"/>
        <v>-735</v>
      </c>
      <c r="AJ113" s="1095">
        <v>0</v>
      </c>
    </row>
    <row r="114" spans="1:36" ht="15" customHeight="1">
      <c r="A114">
        <v>25400</v>
      </c>
      <c r="B114" t="s">
        <v>2923</v>
      </c>
      <c r="C114">
        <v>931307</v>
      </c>
      <c r="D114" s="875" t="s">
        <v>5792</v>
      </c>
      <c r="E114">
        <v>777660</v>
      </c>
      <c r="F114" t="s">
        <v>21</v>
      </c>
      <c r="G114" t="s">
        <v>6828</v>
      </c>
      <c r="H114" s="61" t="str">
        <f t="shared" si="46"/>
        <v>25400 931307</v>
      </c>
      <c r="I114" s="192" t="s">
        <v>23</v>
      </c>
      <c r="J114" s="63" t="str">
        <f>VLOOKUP($H114,'KEY2'!$A:$C,3,FALSE)</f>
        <v>Santa Rosa Plateau Nature Center</v>
      </c>
      <c r="K114" s="63" t="s">
        <v>2974</v>
      </c>
      <c r="L114" s="63" t="str">
        <f t="shared" si="37"/>
        <v>InterpretiveFee</v>
      </c>
      <c r="M114" s="62" t="str">
        <f>VLOOKUP(E114,'KEY2'!E:H,4,FALSE)</f>
        <v>Historical &amp; Interpretive</v>
      </c>
      <c r="N114" s="288">
        <v>0</v>
      </c>
      <c r="P114" s="288">
        <f t="shared" si="38"/>
        <v>0</v>
      </c>
      <c r="Q114" s="287">
        <v>0</v>
      </c>
      <c r="R114" s="287">
        <v>0</v>
      </c>
      <c r="S114" s="287">
        <v>0</v>
      </c>
      <c r="T114" s="287">
        <v>14</v>
      </c>
      <c r="U114" s="287">
        <v>100</v>
      </c>
      <c r="V114" s="287">
        <v>74</v>
      </c>
      <c r="W114" s="287">
        <v>72</v>
      </c>
      <c r="X114" s="287">
        <v>67</v>
      </c>
      <c r="Y114" s="287">
        <v>38</v>
      </c>
      <c r="Z114" s="287">
        <v>61</v>
      </c>
      <c r="AA114" s="287">
        <v>66</v>
      </c>
      <c r="AB114" s="287">
        <v>74</v>
      </c>
      <c r="AC114" s="287">
        <f t="shared" si="39"/>
        <v>566</v>
      </c>
      <c r="AD114" s="585">
        <f t="shared" si="47"/>
        <v>0</v>
      </c>
      <c r="AE114" s="585">
        <f t="shared" si="48"/>
        <v>188</v>
      </c>
      <c r="AF114" s="585">
        <f t="shared" si="49"/>
        <v>177</v>
      </c>
      <c r="AG114" s="585">
        <f t="shared" si="50"/>
        <v>201</v>
      </c>
      <c r="AH114" s="585">
        <f t="shared" si="51"/>
        <v>566</v>
      </c>
      <c r="AI114" s="585">
        <f t="shared" si="52"/>
        <v>-566</v>
      </c>
      <c r="AJ114" s="1095">
        <v>0</v>
      </c>
    </row>
    <row r="115" spans="1:36" ht="15" customHeight="1">
      <c r="A115">
        <v>25400</v>
      </c>
      <c r="B115" t="s">
        <v>2923</v>
      </c>
      <c r="C115">
        <v>931403</v>
      </c>
      <c r="D115" s="875" t="s">
        <v>2838</v>
      </c>
      <c r="E115">
        <v>776710</v>
      </c>
      <c r="F115" t="s">
        <v>1907</v>
      </c>
      <c r="G115" t="s">
        <v>6829</v>
      </c>
      <c r="H115" s="61" t="str">
        <f t="shared" si="46"/>
        <v>25400 931403</v>
      </c>
      <c r="I115" s="192" t="s">
        <v>1524</v>
      </c>
      <c r="J115" s="192" t="s">
        <v>295</v>
      </c>
      <c r="K115" s="63" t="s">
        <v>2974</v>
      </c>
      <c r="L115" s="63" t="str">
        <f t="shared" si="37"/>
        <v>Regional ParksFee</v>
      </c>
      <c r="M115" s="62" t="str">
        <f>VLOOKUP(E115,'KEY2'!E:H,4,FALSE)</f>
        <v>Historical &amp; Interpretive</v>
      </c>
      <c r="N115" s="288">
        <v>0</v>
      </c>
      <c r="P115" s="288">
        <f t="shared" si="38"/>
        <v>0</v>
      </c>
      <c r="Q115" s="287">
        <v>200</v>
      </c>
      <c r="R115" s="287">
        <v>0</v>
      </c>
      <c r="S115" s="287">
        <v>20</v>
      </c>
      <c r="T115" s="287">
        <v>240</v>
      </c>
      <c r="U115" s="287">
        <v>40</v>
      </c>
      <c r="V115" s="287">
        <v>0</v>
      </c>
      <c r="W115" s="287">
        <v>0</v>
      </c>
      <c r="X115" s="287">
        <v>0</v>
      </c>
      <c r="Y115" s="287">
        <v>0</v>
      </c>
      <c r="Z115" s="287">
        <v>20</v>
      </c>
      <c r="AA115" s="287">
        <v>0</v>
      </c>
      <c r="AB115" s="287">
        <v>20</v>
      </c>
      <c r="AC115" s="287">
        <f t="shared" si="39"/>
        <v>540</v>
      </c>
      <c r="AD115" s="585">
        <f t="shared" si="47"/>
        <v>220</v>
      </c>
      <c r="AE115" s="585">
        <f t="shared" si="48"/>
        <v>280</v>
      </c>
      <c r="AF115" s="585">
        <f t="shared" si="49"/>
        <v>0</v>
      </c>
      <c r="AG115" s="585">
        <f t="shared" si="50"/>
        <v>40</v>
      </c>
      <c r="AH115" s="585">
        <f t="shared" si="51"/>
        <v>540</v>
      </c>
      <c r="AI115" s="585">
        <f t="shared" si="52"/>
        <v>-540</v>
      </c>
      <c r="AJ115" s="1095">
        <v>0</v>
      </c>
    </row>
    <row r="116" spans="1:36" ht="15" customHeight="1">
      <c r="A116" s="905">
        <v>25400</v>
      </c>
      <c r="B116" t="s">
        <v>2923</v>
      </c>
      <c r="C116" s="905">
        <v>931306</v>
      </c>
      <c r="D116" s="937" t="s">
        <v>436</v>
      </c>
      <c r="E116" s="905">
        <v>741000</v>
      </c>
      <c r="F116" s="47" t="s">
        <v>29</v>
      </c>
      <c r="G116" t="s">
        <v>6842</v>
      </c>
      <c r="H116" s="61" t="str">
        <f t="shared" si="46"/>
        <v>25400 931306</v>
      </c>
      <c r="I116" s="192" t="str">
        <f>VLOOKUP(C116,$C$5:$I$137,7,FALSE)</f>
        <v>Interpretive</v>
      </c>
      <c r="J116" s="192" t="str">
        <f>VLOOKUP(C116,$C$5:$J115,8,FALSE)</f>
        <v>Idyllwild Nature Center</v>
      </c>
      <c r="K116" s="63" t="s">
        <v>2974</v>
      </c>
      <c r="L116" s="63" t="str">
        <f t="shared" si="37"/>
        <v>InterpretiveFee</v>
      </c>
      <c r="M116" s="62" t="str">
        <f>VLOOKUP(E116,'KEY2'!E:H,4,FALSE)</f>
        <v>Rents, Leases, Concessions</v>
      </c>
      <c r="N116" s="288">
        <v>0</v>
      </c>
      <c r="P116" s="288">
        <f t="shared" si="38"/>
        <v>0</v>
      </c>
      <c r="Q116" s="287">
        <v>200</v>
      </c>
      <c r="R116" s="287">
        <v>0</v>
      </c>
      <c r="S116" s="287">
        <v>0</v>
      </c>
      <c r="T116" s="287">
        <v>0</v>
      </c>
      <c r="U116" s="287">
        <v>0</v>
      </c>
      <c r="V116" s="287">
        <v>0</v>
      </c>
      <c r="W116" s="287">
        <v>0</v>
      </c>
      <c r="X116" s="287">
        <v>0</v>
      </c>
      <c r="Y116" s="287">
        <v>0</v>
      </c>
      <c r="Z116" s="287">
        <v>0</v>
      </c>
      <c r="AA116" s="287">
        <v>0</v>
      </c>
      <c r="AB116" s="287">
        <v>0</v>
      </c>
      <c r="AC116" s="287">
        <f t="shared" si="39"/>
        <v>200</v>
      </c>
      <c r="AD116" s="585">
        <f t="shared" si="47"/>
        <v>200</v>
      </c>
      <c r="AE116" s="585">
        <f t="shared" si="48"/>
        <v>0</v>
      </c>
      <c r="AF116" s="585">
        <f t="shared" si="49"/>
        <v>0</v>
      </c>
      <c r="AG116" s="585">
        <f t="shared" si="50"/>
        <v>0</v>
      </c>
      <c r="AH116" s="585">
        <f t="shared" si="51"/>
        <v>200</v>
      </c>
      <c r="AI116" s="585">
        <f t="shared" si="52"/>
        <v>-200</v>
      </c>
      <c r="AJ116" s="1095">
        <v>0</v>
      </c>
    </row>
    <row r="117" spans="1:36">
      <c r="A117" s="905">
        <v>25400</v>
      </c>
      <c r="B117" t="s">
        <v>2923</v>
      </c>
      <c r="C117" s="905">
        <v>931205</v>
      </c>
      <c r="D117" s="937" t="s">
        <v>2237</v>
      </c>
      <c r="E117" s="905">
        <v>776710</v>
      </c>
      <c r="F117" s="47" t="s">
        <v>1907</v>
      </c>
      <c r="G117" t="s">
        <v>6843</v>
      </c>
      <c r="H117" s="61" t="str">
        <f t="shared" si="46"/>
        <v>25400 931205</v>
      </c>
      <c r="I117" s="192" t="str">
        <f>VLOOKUP(C117,$C$5:$I$137,7,FALSE)</f>
        <v>Business Services</v>
      </c>
      <c r="J117" s="63" t="s">
        <v>7000</v>
      </c>
      <c r="K117" s="63" t="s">
        <v>2974</v>
      </c>
      <c r="L117" s="63" t="str">
        <f t="shared" si="37"/>
        <v>Business ServicesFee</v>
      </c>
      <c r="M117" s="62" t="s">
        <v>2116</v>
      </c>
      <c r="N117" s="288">
        <v>0</v>
      </c>
      <c r="P117" s="288">
        <f t="shared" si="38"/>
        <v>0</v>
      </c>
      <c r="Q117" s="287">
        <v>1480</v>
      </c>
      <c r="R117" s="287">
        <v>0</v>
      </c>
      <c r="S117" s="287">
        <v>0</v>
      </c>
      <c r="T117" s="287">
        <v>0</v>
      </c>
      <c r="U117" s="287">
        <v>0</v>
      </c>
      <c r="V117" s="287">
        <v>0</v>
      </c>
      <c r="W117" s="287">
        <v>0</v>
      </c>
      <c r="X117" s="287">
        <v>0</v>
      </c>
      <c r="Y117" s="287">
        <v>0</v>
      </c>
      <c r="Z117" s="287">
        <v>200</v>
      </c>
      <c r="AA117" s="287">
        <v>0</v>
      </c>
      <c r="AB117" s="287">
        <v>0</v>
      </c>
      <c r="AC117" s="287">
        <f t="shared" si="39"/>
        <v>1680</v>
      </c>
      <c r="AD117" s="585">
        <f t="shared" si="47"/>
        <v>1480</v>
      </c>
      <c r="AE117" s="585">
        <f t="shared" si="48"/>
        <v>0</v>
      </c>
      <c r="AF117" s="585">
        <f t="shared" si="49"/>
        <v>0</v>
      </c>
      <c r="AG117" s="585">
        <f t="shared" si="50"/>
        <v>200</v>
      </c>
      <c r="AH117" s="585">
        <f t="shared" si="51"/>
        <v>1680</v>
      </c>
      <c r="AI117" s="585">
        <f t="shared" si="52"/>
        <v>-1680</v>
      </c>
      <c r="AJ117" s="1095">
        <v>0</v>
      </c>
    </row>
    <row r="118" spans="1:36">
      <c r="A118" s="588">
        <v>25400</v>
      </c>
      <c r="B118" t="s">
        <v>2923</v>
      </c>
      <c r="C118">
        <v>931205</v>
      </c>
      <c r="D118" s="875" t="s">
        <v>5949</v>
      </c>
      <c r="E118">
        <v>776760</v>
      </c>
      <c r="F118" t="s">
        <v>28</v>
      </c>
      <c r="G118" t="s">
        <v>6870</v>
      </c>
      <c r="H118" s="59" t="s">
        <v>5992</v>
      </c>
      <c r="I118" s="192" t="s">
        <v>1766</v>
      </c>
      <c r="J118" s="63" t="s">
        <v>7000</v>
      </c>
      <c r="K118" s="63" t="s">
        <v>2974</v>
      </c>
      <c r="L118" s="63" t="str">
        <f t="shared" si="37"/>
        <v>Business ServicesFee</v>
      </c>
      <c r="M118" s="62" t="s">
        <v>2116</v>
      </c>
      <c r="N118" s="288">
        <v>350000</v>
      </c>
      <c r="P118" s="288">
        <f t="shared" si="38"/>
        <v>350000</v>
      </c>
      <c r="Q118" s="287">
        <v>24636</v>
      </c>
      <c r="R118" s="287">
        <v>35255</v>
      </c>
      <c r="S118" s="287">
        <v>22048</v>
      </c>
      <c r="T118" s="287">
        <v>23115</v>
      </c>
      <c r="U118" s="287">
        <v>18585</v>
      </c>
      <c r="V118" s="287">
        <v>12502</v>
      </c>
      <c r="W118" s="287">
        <v>25797</v>
      </c>
      <c r="X118" s="287">
        <v>22239</v>
      </c>
      <c r="Y118" s="287">
        <v>17121</v>
      </c>
      <c r="Z118" s="287">
        <v>29639</v>
      </c>
      <c r="AA118" s="287">
        <v>30711</v>
      </c>
      <c r="AB118" s="287">
        <v>26599</v>
      </c>
      <c r="AC118" s="287">
        <f t="shared" si="39"/>
        <v>288247</v>
      </c>
      <c r="AD118" s="585">
        <f t="shared" si="47"/>
        <v>81939</v>
      </c>
      <c r="AE118" s="585">
        <f t="shared" si="48"/>
        <v>54202</v>
      </c>
      <c r="AF118" s="585">
        <f t="shared" si="49"/>
        <v>65157</v>
      </c>
      <c r="AG118" s="585">
        <f t="shared" si="50"/>
        <v>86949</v>
      </c>
      <c r="AH118" s="585">
        <f t="shared" si="51"/>
        <v>288247</v>
      </c>
      <c r="AI118" s="585">
        <f t="shared" si="52"/>
        <v>61753</v>
      </c>
      <c r="AJ118" s="1095">
        <v>300000</v>
      </c>
    </row>
    <row r="119" spans="1:36" ht="15" customHeight="1">
      <c r="A119" s="588">
        <v>25500</v>
      </c>
      <c r="B119" s="363" t="s">
        <v>2970</v>
      </c>
      <c r="C119" s="292">
        <v>931103</v>
      </c>
      <c r="D119" s="935" t="s">
        <v>2971</v>
      </c>
      <c r="E119" s="292">
        <v>740020</v>
      </c>
      <c r="F119" s="63" t="s">
        <v>8</v>
      </c>
      <c r="G119" s="292" t="s">
        <v>1147</v>
      </c>
      <c r="H119" s="61" t="str">
        <f t="shared" ref="H119:H145" si="53">LEFT(G119,12)</f>
        <v>25500 931103</v>
      </c>
      <c r="I119" s="63" t="str">
        <f>VLOOKUP($H119,'KEY2'!$A:$C,2,FALSE)</f>
        <v>Business Services</v>
      </c>
      <c r="J119" s="63" t="str">
        <f>VLOOKUP($H119,'KEY2'!$A:$C,3,FALSE)</f>
        <v>Fish &amp; Game Commission</v>
      </c>
      <c r="K119" s="63" t="str">
        <f>VLOOKUP(E119,'KEY2'!E:F,2,FALSE)</f>
        <v>Other</v>
      </c>
      <c r="L119" s="63" t="str">
        <f t="shared" si="37"/>
        <v>Business ServicesOther</v>
      </c>
      <c r="M119" s="62" t="str">
        <f>VLOOKUP(E119,'KEY2'!E:H,4,FALSE)</f>
        <v>Other Financing Sources</v>
      </c>
      <c r="N119" s="288">
        <v>50</v>
      </c>
      <c r="O119" s="288"/>
      <c r="P119" s="288">
        <f t="shared" si="38"/>
        <v>50</v>
      </c>
      <c r="Q119" s="287">
        <v>0</v>
      </c>
      <c r="R119" s="287">
        <v>217.8</v>
      </c>
      <c r="S119" s="287">
        <v>153.08000000000001</v>
      </c>
      <c r="T119" s="287">
        <v>20.76</v>
      </c>
      <c r="U119" s="287">
        <v>0</v>
      </c>
      <c r="V119" s="287">
        <v>157.22</v>
      </c>
      <c r="W119" s="287">
        <v>0</v>
      </c>
      <c r="X119" s="287">
        <v>20.32</v>
      </c>
      <c r="Y119" s="287">
        <v>183.68</v>
      </c>
      <c r="Z119" s="287">
        <v>0</v>
      </c>
      <c r="AA119" s="287">
        <v>19.5</v>
      </c>
      <c r="AB119" s="287">
        <v>186.42</v>
      </c>
      <c r="AC119" s="287">
        <f t="shared" si="39"/>
        <v>958.78000000000009</v>
      </c>
      <c r="AD119" s="585">
        <f t="shared" si="47"/>
        <v>370.88</v>
      </c>
      <c r="AE119" s="585">
        <f t="shared" si="48"/>
        <v>177.98</v>
      </c>
      <c r="AF119" s="585">
        <f t="shared" si="49"/>
        <v>204</v>
      </c>
      <c r="AG119" s="585">
        <f t="shared" si="50"/>
        <v>205.92</v>
      </c>
      <c r="AH119" s="585">
        <f t="shared" si="51"/>
        <v>958.78</v>
      </c>
      <c r="AI119" s="585">
        <f t="shared" si="52"/>
        <v>-908.78</v>
      </c>
      <c r="AJ119" s="1095">
        <v>500</v>
      </c>
    </row>
    <row r="120" spans="1:36" ht="15" customHeight="1">
      <c r="A120" s="588">
        <v>25401</v>
      </c>
      <c r="B120" s="363" t="s">
        <v>434</v>
      </c>
      <c r="C120" s="292">
        <v>931111</v>
      </c>
      <c r="D120" s="935" t="s">
        <v>2958</v>
      </c>
      <c r="E120" s="292">
        <v>740020</v>
      </c>
      <c r="F120" s="63" t="s">
        <v>8</v>
      </c>
      <c r="G120" s="292" t="s">
        <v>1485</v>
      </c>
      <c r="H120" s="61" t="str">
        <f t="shared" si="53"/>
        <v>25401 931111</v>
      </c>
      <c r="I120" s="63" t="str">
        <f>VLOOKUP($H120,'KEY2'!$A:$C,2,FALSE)</f>
        <v>Interpretive</v>
      </c>
      <c r="J120" s="63" t="str">
        <f>VLOOKUP($H120,'KEY2'!$A:$C,3,FALSE)</f>
        <v>Historical Commission</v>
      </c>
      <c r="K120" s="63" t="str">
        <f>VLOOKUP(E120,'KEY2'!E:F,2,FALSE)</f>
        <v>Other</v>
      </c>
      <c r="L120" s="63" t="str">
        <f t="shared" si="37"/>
        <v>InterpretiveOther</v>
      </c>
      <c r="M120" s="62" t="str">
        <f>VLOOKUP(E120,'KEY2'!E:H,4,FALSE)</f>
        <v>Other Financing Sources</v>
      </c>
      <c r="N120" s="288">
        <v>100</v>
      </c>
      <c r="O120" s="288"/>
      <c r="P120" s="288">
        <f t="shared" si="38"/>
        <v>100</v>
      </c>
      <c r="Q120" s="287">
        <v>0</v>
      </c>
      <c r="R120" s="287">
        <v>316.56</v>
      </c>
      <c r="S120" s="287">
        <v>228.21</v>
      </c>
      <c r="T120" s="287">
        <v>30.22</v>
      </c>
      <c r="U120" s="287">
        <v>0</v>
      </c>
      <c r="V120" s="287">
        <v>228.84</v>
      </c>
      <c r="W120" s="287">
        <v>0</v>
      </c>
      <c r="X120" s="287">
        <v>28.8</v>
      </c>
      <c r="Y120" s="287">
        <v>260.33999999999997</v>
      </c>
      <c r="Z120" s="287">
        <v>0</v>
      </c>
      <c r="AA120" s="287">
        <v>27.5</v>
      </c>
      <c r="AB120" s="287">
        <v>262.88</v>
      </c>
      <c r="AC120" s="287">
        <f t="shared" si="39"/>
        <v>1383.35</v>
      </c>
      <c r="AD120" s="585">
        <f t="shared" si="47"/>
        <v>544.77</v>
      </c>
      <c r="AE120" s="585">
        <f t="shared" si="48"/>
        <v>259.06</v>
      </c>
      <c r="AF120" s="585">
        <f t="shared" si="49"/>
        <v>289.14</v>
      </c>
      <c r="AG120" s="585">
        <f t="shared" si="50"/>
        <v>290.38</v>
      </c>
      <c r="AH120" s="585">
        <f t="shared" si="51"/>
        <v>1383.35</v>
      </c>
      <c r="AI120" s="585">
        <f t="shared" si="52"/>
        <v>-1283.3499999999999</v>
      </c>
      <c r="AJ120" s="1095">
        <v>500</v>
      </c>
    </row>
    <row r="121" spans="1:36" ht="15" customHeight="1">
      <c r="A121" s="588">
        <v>25420</v>
      </c>
      <c r="B121" s="363" t="s">
        <v>449</v>
      </c>
      <c r="C121" s="292">
        <v>931180</v>
      </c>
      <c r="D121" s="935" t="s">
        <v>449</v>
      </c>
      <c r="E121" s="292">
        <v>740020</v>
      </c>
      <c r="F121" s="63" t="s">
        <v>8</v>
      </c>
      <c r="G121" s="292" t="s">
        <v>1188</v>
      </c>
      <c r="H121" s="61" t="str">
        <f t="shared" si="53"/>
        <v>25420 931180</v>
      </c>
      <c r="I121" s="63" t="s">
        <v>1766</v>
      </c>
      <c r="J121" s="63" t="s">
        <v>46</v>
      </c>
      <c r="K121" s="63" t="str">
        <f>VLOOKUP(E121,'KEY2'!E:F,2,FALSE)</f>
        <v>Other</v>
      </c>
      <c r="L121" s="63" t="str">
        <f t="shared" si="37"/>
        <v>Business ServicesOther</v>
      </c>
      <c r="M121" s="62" t="str">
        <f>VLOOKUP(E121,'KEY2'!E:H,4,FALSE)</f>
        <v>Other Financing Sources</v>
      </c>
      <c r="N121" s="288">
        <v>140</v>
      </c>
      <c r="O121" s="288"/>
      <c r="P121" s="288">
        <f t="shared" si="38"/>
        <v>140</v>
      </c>
      <c r="Q121" s="287">
        <v>0</v>
      </c>
      <c r="R121" s="287">
        <v>1457.63</v>
      </c>
      <c r="S121" s="287">
        <v>1050.78</v>
      </c>
      <c r="T121" s="287">
        <v>139.16</v>
      </c>
      <c r="U121" s="287">
        <v>0</v>
      </c>
      <c r="V121" s="287">
        <v>1053.82</v>
      </c>
      <c r="W121" s="287">
        <v>0</v>
      </c>
      <c r="X121" s="287">
        <v>132.91999999999999</v>
      </c>
      <c r="Y121" s="287">
        <v>1201.6500000000001</v>
      </c>
      <c r="Z121" s="287">
        <v>0</v>
      </c>
      <c r="AA121" s="287">
        <v>126.91</v>
      </c>
      <c r="AB121" s="287">
        <v>1213.3800000000001</v>
      </c>
      <c r="AC121" s="287">
        <f t="shared" si="39"/>
        <v>6376.2499999999991</v>
      </c>
      <c r="AD121" s="585">
        <f t="shared" si="47"/>
        <v>2508.41</v>
      </c>
      <c r="AE121" s="585">
        <f t="shared" si="48"/>
        <v>1192.98</v>
      </c>
      <c r="AF121" s="585">
        <f t="shared" si="49"/>
        <v>1334.5700000000002</v>
      </c>
      <c r="AG121" s="585">
        <f t="shared" si="50"/>
        <v>1340.2900000000002</v>
      </c>
      <c r="AH121" s="585">
        <f t="shared" si="51"/>
        <v>6376.25</v>
      </c>
      <c r="AI121" s="585">
        <f t="shared" si="52"/>
        <v>-6236.25</v>
      </c>
      <c r="AJ121" s="1095">
        <v>0</v>
      </c>
    </row>
    <row r="122" spans="1:36" ht="15" customHeight="1">
      <c r="A122" s="588">
        <v>33120</v>
      </c>
      <c r="B122" s="363" t="s">
        <v>1643</v>
      </c>
      <c r="C122" s="292">
        <v>931800</v>
      </c>
      <c r="D122" s="935" t="s">
        <v>1643</v>
      </c>
      <c r="E122" s="292">
        <v>740020</v>
      </c>
      <c r="F122" s="63" t="s">
        <v>8</v>
      </c>
      <c r="G122" s="292" t="s">
        <v>1694</v>
      </c>
      <c r="H122" s="61" t="str">
        <f t="shared" si="53"/>
        <v>33120 931800</v>
      </c>
      <c r="I122" s="63" t="s">
        <v>1671</v>
      </c>
      <c r="J122" s="63" t="str">
        <f>VLOOKUP($H122,'KEY2'!$A:$C,3,FALSE)</f>
        <v>Park Acq &amp; Dev, DIF</v>
      </c>
      <c r="K122" s="63" t="str">
        <f>VLOOKUP(E122,'KEY2'!E:F,2,FALSE)</f>
        <v>Other</v>
      </c>
      <c r="L122" s="63" t="str">
        <f t="shared" si="37"/>
        <v>CIPOther</v>
      </c>
      <c r="M122" s="62" t="str">
        <f>VLOOKUP(E122,'KEY2'!E:H,4,FALSE)</f>
        <v>Other Financing Sources</v>
      </c>
      <c r="N122" s="288">
        <v>202</v>
      </c>
      <c r="O122" s="288"/>
      <c r="P122" s="288">
        <f t="shared" si="38"/>
        <v>202</v>
      </c>
      <c r="Q122" s="287">
        <v>0</v>
      </c>
      <c r="R122" s="287">
        <v>0</v>
      </c>
      <c r="S122" s="287">
        <v>0</v>
      </c>
      <c r="T122" s="287">
        <v>0</v>
      </c>
      <c r="U122" s="287">
        <v>-2.65</v>
      </c>
      <c r="V122" s="287">
        <v>0</v>
      </c>
      <c r="W122" s="287">
        <v>0</v>
      </c>
      <c r="X122" s="287">
        <v>118.56</v>
      </c>
      <c r="Y122" s="287">
        <v>0</v>
      </c>
      <c r="Z122" s="287">
        <v>0</v>
      </c>
      <c r="AA122" s="287">
        <v>5.65</v>
      </c>
      <c r="AB122" s="287">
        <v>0</v>
      </c>
      <c r="AC122" s="287">
        <f t="shared" si="39"/>
        <v>121.56</v>
      </c>
      <c r="AD122" s="585">
        <f t="shared" si="47"/>
        <v>0</v>
      </c>
      <c r="AE122" s="585">
        <f t="shared" si="48"/>
        <v>-2.65</v>
      </c>
      <c r="AF122" s="585">
        <f t="shared" si="49"/>
        <v>118.56</v>
      </c>
      <c r="AG122" s="585">
        <f t="shared" si="50"/>
        <v>5.65</v>
      </c>
      <c r="AH122" s="585">
        <f t="shared" si="51"/>
        <v>121.56</v>
      </c>
      <c r="AI122" s="585">
        <f t="shared" si="52"/>
        <v>80.44</v>
      </c>
      <c r="AJ122" s="1095">
        <v>0</v>
      </c>
    </row>
    <row r="123" spans="1:36" ht="15" customHeight="1">
      <c r="A123" s="588">
        <v>25510</v>
      </c>
      <c r="B123" s="363" t="s">
        <v>2954</v>
      </c>
      <c r="C123" s="292">
        <v>931108</v>
      </c>
      <c r="D123" s="935" t="s">
        <v>2954</v>
      </c>
      <c r="E123" s="292">
        <v>740020</v>
      </c>
      <c r="F123" s="63" t="s">
        <v>8</v>
      </c>
      <c r="G123" s="292" t="s">
        <v>1158</v>
      </c>
      <c r="H123" s="61" t="str">
        <f t="shared" si="53"/>
        <v>25510 931108</v>
      </c>
      <c r="I123" s="63" t="s">
        <v>1766</v>
      </c>
      <c r="J123" s="63" t="str">
        <f>VLOOKUP($H123,'KEY2'!$A:$C,3,FALSE)</f>
        <v>Park Residences</v>
      </c>
      <c r="K123" s="63" t="str">
        <f>VLOOKUP(E123,'KEY2'!E:F,2,FALSE)</f>
        <v>Other</v>
      </c>
      <c r="L123" s="63" t="str">
        <f t="shared" si="37"/>
        <v>Business ServicesOther</v>
      </c>
      <c r="M123" s="62" t="str">
        <f>VLOOKUP(E123,'KEY2'!E:H,4,FALSE)</f>
        <v>Other Financing Sources</v>
      </c>
      <c r="N123" s="288">
        <v>500</v>
      </c>
      <c r="O123" s="288"/>
      <c r="P123" s="288">
        <f t="shared" si="38"/>
        <v>500</v>
      </c>
      <c r="Q123" s="287">
        <v>0</v>
      </c>
      <c r="R123" s="287">
        <v>4574.58</v>
      </c>
      <c r="S123" s="287">
        <v>3358.8</v>
      </c>
      <c r="T123" s="287">
        <v>441.38</v>
      </c>
      <c r="U123" s="287">
        <v>0</v>
      </c>
      <c r="V123" s="287">
        <v>3342.44</v>
      </c>
      <c r="W123" s="287">
        <v>0</v>
      </c>
      <c r="X123" s="287">
        <v>417.95</v>
      </c>
      <c r="Y123" s="287">
        <v>3778.28</v>
      </c>
      <c r="Z123" s="287">
        <v>0</v>
      </c>
      <c r="AA123" s="287">
        <v>398.58</v>
      </c>
      <c r="AB123" s="287">
        <v>3810.81</v>
      </c>
      <c r="AC123" s="287">
        <f t="shared" si="39"/>
        <v>20122.820000000003</v>
      </c>
      <c r="AD123" s="585">
        <f t="shared" si="47"/>
        <v>7933.38</v>
      </c>
      <c r="AE123" s="585">
        <f t="shared" si="48"/>
        <v>3783.82</v>
      </c>
      <c r="AF123" s="585">
        <f t="shared" si="49"/>
        <v>4196.2300000000005</v>
      </c>
      <c r="AG123" s="585">
        <f t="shared" si="50"/>
        <v>4209.3900000000003</v>
      </c>
      <c r="AH123" s="585">
        <f t="shared" si="51"/>
        <v>20122.82</v>
      </c>
      <c r="AI123" s="585">
        <f t="shared" si="52"/>
        <v>-19622.82</v>
      </c>
      <c r="AJ123" s="1095">
        <v>2500</v>
      </c>
    </row>
    <row r="124" spans="1:36">
      <c r="A124" s="408">
        <v>25400</v>
      </c>
      <c r="B124" t="s">
        <v>2923</v>
      </c>
      <c r="C124" s="408">
        <v>931421</v>
      </c>
      <c r="D124" s="875" t="s">
        <v>2935</v>
      </c>
      <c r="E124" s="408">
        <v>776740</v>
      </c>
      <c r="F124" t="s">
        <v>20</v>
      </c>
      <c r="G124" s="408" t="s">
        <v>6532</v>
      </c>
      <c r="H124" s="61" t="str">
        <f t="shared" si="53"/>
        <v>25400 931421</v>
      </c>
      <c r="I124" s="63" t="str">
        <f>VLOOKUP($H124,'KEY2'!$A:$C,2,FALSE)</f>
        <v>Regional Parks</v>
      </c>
      <c r="J124" s="63" t="str">
        <f>VLOOKUP($H124,'KEY2'!$A:$C,3,FALSE)</f>
        <v>Mayflower</v>
      </c>
      <c r="K124" s="63" t="s">
        <v>2974</v>
      </c>
      <c r="L124" s="63" t="str">
        <f t="shared" si="37"/>
        <v>Regional ParksFee</v>
      </c>
      <c r="M124" s="62" t="str">
        <f>VLOOKUP(E124,'KEY2'!E:H,4,FALSE)</f>
        <v>Historical &amp; Interpretive</v>
      </c>
      <c r="N124" s="288">
        <v>1000</v>
      </c>
      <c r="P124" s="288">
        <f t="shared" si="38"/>
        <v>1000</v>
      </c>
      <c r="Q124" s="287">
        <v>670</v>
      </c>
      <c r="R124" s="287">
        <v>360</v>
      </c>
      <c r="S124" s="287">
        <v>180</v>
      </c>
      <c r="T124" s="287">
        <v>110</v>
      </c>
      <c r="U124" s="287">
        <v>0</v>
      </c>
      <c r="V124" s="287">
        <v>180</v>
      </c>
      <c r="W124" s="287">
        <v>0</v>
      </c>
      <c r="X124" s="287">
        <v>0</v>
      </c>
      <c r="Y124" s="287">
        <v>180</v>
      </c>
      <c r="Z124" s="287">
        <v>611</v>
      </c>
      <c r="AA124" s="287">
        <v>850</v>
      </c>
      <c r="AB124" s="287">
        <v>410</v>
      </c>
      <c r="AC124" s="287">
        <f t="shared" si="39"/>
        <v>3551</v>
      </c>
      <c r="AD124" s="585">
        <f t="shared" si="47"/>
        <v>1210</v>
      </c>
      <c r="AE124" s="585">
        <f t="shared" si="48"/>
        <v>290</v>
      </c>
      <c r="AF124" s="585">
        <f t="shared" si="49"/>
        <v>180</v>
      </c>
      <c r="AG124" s="585">
        <f t="shared" si="50"/>
        <v>1871</v>
      </c>
      <c r="AH124" s="585">
        <f t="shared" si="51"/>
        <v>3551</v>
      </c>
      <c r="AI124" s="585">
        <f t="shared" si="52"/>
        <v>-2551</v>
      </c>
      <c r="AJ124" s="1095">
        <v>1500</v>
      </c>
    </row>
    <row r="125" spans="1:36" ht="15" customHeight="1">
      <c r="A125" s="588">
        <v>25500</v>
      </c>
      <c r="B125" s="363" t="s">
        <v>2970</v>
      </c>
      <c r="C125" s="292">
        <v>931103</v>
      </c>
      <c r="D125" s="935" t="s">
        <v>2971</v>
      </c>
      <c r="E125" s="292">
        <v>777730</v>
      </c>
      <c r="F125" s="63" t="s">
        <v>17</v>
      </c>
      <c r="G125" s="292" t="s">
        <v>1148</v>
      </c>
      <c r="H125" s="61" t="str">
        <f t="shared" si="53"/>
        <v>25500 931103</v>
      </c>
      <c r="I125" s="63" t="str">
        <f>VLOOKUP($H125,'KEY2'!$A:$C,2,FALSE)</f>
        <v>Business Services</v>
      </c>
      <c r="J125" s="63" t="str">
        <f>VLOOKUP($H125,'KEY2'!$A:$C,3,FALSE)</f>
        <v>Fish &amp; Game Commission</v>
      </c>
      <c r="K125" s="63" t="s">
        <v>2974</v>
      </c>
      <c r="L125" s="63" t="str">
        <f t="shared" si="37"/>
        <v>Business ServicesFee</v>
      </c>
      <c r="M125" s="62" t="str">
        <f>VLOOKUP(E125,'KEY2'!E:H,4,FALSE)</f>
        <v>Other Financing Sources</v>
      </c>
      <c r="N125" s="288">
        <v>2000</v>
      </c>
      <c r="O125" s="288">
        <v>2000</v>
      </c>
      <c r="P125" s="288">
        <f t="shared" si="38"/>
        <v>4000</v>
      </c>
      <c r="Q125" s="287">
        <v>230.91</v>
      </c>
      <c r="R125" s="287">
        <v>0</v>
      </c>
      <c r="S125" s="287">
        <v>147.94</v>
      </c>
      <c r="T125" s="287">
        <v>156.54</v>
      </c>
      <c r="U125" s="287">
        <v>189.08</v>
      </c>
      <c r="V125" s="287">
        <v>228.91</v>
      </c>
      <c r="W125" s="287">
        <v>115.94</v>
      </c>
      <c r="X125" s="287">
        <v>149.80000000000001</v>
      </c>
      <c r="Y125" s="287">
        <v>91.25</v>
      </c>
      <c r="Z125" s="287">
        <v>156.80000000000001</v>
      </c>
      <c r="AA125" s="287">
        <v>356.05</v>
      </c>
      <c r="AB125" s="287">
        <v>242.09</v>
      </c>
      <c r="AC125" s="287">
        <f t="shared" si="39"/>
        <v>2065.31</v>
      </c>
      <c r="AD125" s="585">
        <f t="shared" si="47"/>
        <v>378.85</v>
      </c>
      <c r="AE125" s="585">
        <f t="shared" si="48"/>
        <v>574.53</v>
      </c>
      <c r="AF125" s="585">
        <f t="shared" si="49"/>
        <v>356.99</v>
      </c>
      <c r="AG125" s="585">
        <f t="shared" si="50"/>
        <v>754.94</v>
      </c>
      <c r="AH125" s="585">
        <f t="shared" si="51"/>
        <v>2065.31</v>
      </c>
      <c r="AI125" s="585">
        <f t="shared" si="52"/>
        <v>1934.69</v>
      </c>
      <c r="AJ125" s="1095">
        <v>2500</v>
      </c>
    </row>
    <row r="126" spans="1:36" ht="15" customHeight="1">
      <c r="A126" s="586">
        <v>25400</v>
      </c>
      <c r="B126" s="390" t="s">
        <v>2923</v>
      </c>
      <c r="C126" s="391">
        <v>931421</v>
      </c>
      <c r="D126" s="936" t="s">
        <v>2935</v>
      </c>
      <c r="E126" s="391">
        <v>777660</v>
      </c>
      <c r="F126" s="353" t="s">
        <v>21</v>
      </c>
      <c r="G126" s="59" t="s">
        <v>5928</v>
      </c>
      <c r="H126" s="61" t="str">
        <f t="shared" si="53"/>
        <v>25400 931421</v>
      </c>
      <c r="I126" s="63" t="str">
        <f>VLOOKUP($H126,'KEY2'!$A:$C,2,FALSE)</f>
        <v>Regional Parks</v>
      </c>
      <c r="J126" s="63" t="str">
        <f>VLOOKUP($H126,'KEY2'!$A:$C,3,FALSE)</f>
        <v>Mayflower</v>
      </c>
      <c r="K126" s="63" t="s">
        <v>2974</v>
      </c>
      <c r="L126" s="63" t="str">
        <f t="shared" si="37"/>
        <v>Regional ParksFee</v>
      </c>
      <c r="M126" s="62" t="str">
        <f>VLOOKUP(E126,'KEY2'!E:H,4,FALSE)</f>
        <v>Historical &amp; Interpretive</v>
      </c>
      <c r="N126" s="288">
        <v>2500</v>
      </c>
      <c r="O126" s="288"/>
      <c r="P126" s="288">
        <f t="shared" ref="P126:P172" si="54">N126+O126</f>
        <v>2500</v>
      </c>
      <c r="Q126" s="287">
        <v>681</v>
      </c>
      <c r="R126" s="287">
        <v>256</v>
      </c>
      <c r="S126" s="287">
        <v>598</v>
      </c>
      <c r="T126" s="287">
        <v>115</v>
      </c>
      <c r="U126" s="287">
        <v>168</v>
      </c>
      <c r="V126" s="287">
        <v>64</v>
      </c>
      <c r="W126" s="287">
        <v>78</v>
      </c>
      <c r="X126" s="287">
        <v>124</v>
      </c>
      <c r="Y126" s="287">
        <v>100</v>
      </c>
      <c r="Z126" s="287">
        <v>425</v>
      </c>
      <c r="AA126" s="287">
        <v>1931</v>
      </c>
      <c r="AB126" s="287">
        <v>236</v>
      </c>
      <c r="AC126" s="287">
        <f t="shared" si="39"/>
        <v>4776</v>
      </c>
      <c r="AD126" s="585">
        <f t="shared" si="47"/>
        <v>1535</v>
      </c>
      <c r="AE126" s="585">
        <f t="shared" si="48"/>
        <v>347</v>
      </c>
      <c r="AF126" s="585">
        <f t="shared" si="49"/>
        <v>302</v>
      </c>
      <c r="AG126" s="585">
        <f t="shared" si="50"/>
        <v>2592</v>
      </c>
      <c r="AH126" s="585">
        <f t="shared" si="51"/>
        <v>4776</v>
      </c>
      <c r="AI126" s="585">
        <f t="shared" si="52"/>
        <v>-2276</v>
      </c>
      <c r="AJ126" s="1095">
        <v>7000</v>
      </c>
    </row>
    <row r="127" spans="1:36" ht="15" customHeight="1">
      <c r="A127" s="586">
        <v>25400</v>
      </c>
      <c r="B127" s="390" t="s">
        <v>2923</v>
      </c>
      <c r="C127" s="391">
        <v>931421</v>
      </c>
      <c r="D127" s="936" t="s">
        <v>2935</v>
      </c>
      <c r="E127" s="391">
        <v>776710</v>
      </c>
      <c r="F127" s="353" t="s">
        <v>1907</v>
      </c>
      <c r="G127" s="59" t="s">
        <v>5922</v>
      </c>
      <c r="H127" s="61" t="str">
        <f t="shared" si="53"/>
        <v>25400 931421</v>
      </c>
      <c r="I127" s="63" t="str">
        <f>VLOOKUP($H127,'KEY2'!$A:$C,2,FALSE)</f>
        <v>Regional Parks</v>
      </c>
      <c r="J127" s="63" t="str">
        <f>VLOOKUP($H127,'KEY2'!$A:$C,3,FALSE)</f>
        <v>Mayflower</v>
      </c>
      <c r="K127" s="63" t="s">
        <v>2974</v>
      </c>
      <c r="L127" s="63" t="str">
        <f t="shared" ref="L127:L155" si="55">I127&amp;K127</f>
        <v>Regional ParksFee</v>
      </c>
      <c r="M127" s="62" t="str">
        <f>VLOOKUP(E127,'KEY2'!E:H,4,FALSE)</f>
        <v>Historical &amp; Interpretive</v>
      </c>
      <c r="N127" s="288">
        <v>7500</v>
      </c>
      <c r="O127" s="288"/>
      <c r="P127" s="288">
        <f t="shared" si="54"/>
        <v>7500</v>
      </c>
      <c r="Q127" s="287">
        <v>1085</v>
      </c>
      <c r="R127" s="287">
        <v>553</v>
      </c>
      <c r="S127" s="287">
        <v>770</v>
      </c>
      <c r="T127" s="287">
        <v>161</v>
      </c>
      <c r="U127" s="287">
        <v>56</v>
      </c>
      <c r="V127" s="287">
        <v>0</v>
      </c>
      <c r="W127" s="287">
        <v>7</v>
      </c>
      <c r="X127" s="287">
        <v>7</v>
      </c>
      <c r="Y127" s="287">
        <v>91</v>
      </c>
      <c r="Z127" s="287">
        <v>182</v>
      </c>
      <c r="AA127" s="287">
        <v>819</v>
      </c>
      <c r="AB127" s="287">
        <v>304</v>
      </c>
      <c r="AC127" s="287">
        <f t="shared" ref="AC127:AC155" si="56">SUM(Q127:AB127)</f>
        <v>4035</v>
      </c>
      <c r="AD127" s="585">
        <f t="shared" si="47"/>
        <v>2408</v>
      </c>
      <c r="AE127" s="585">
        <f t="shared" si="48"/>
        <v>217</v>
      </c>
      <c r="AF127" s="585">
        <f t="shared" si="49"/>
        <v>105</v>
      </c>
      <c r="AG127" s="585">
        <f t="shared" si="50"/>
        <v>1305</v>
      </c>
      <c r="AH127" s="585">
        <f t="shared" si="51"/>
        <v>4035</v>
      </c>
      <c r="AI127" s="585">
        <f t="shared" si="52"/>
        <v>3465</v>
      </c>
      <c r="AJ127" s="1095">
        <v>7500</v>
      </c>
    </row>
    <row r="128" spans="1:36" ht="15" customHeight="1">
      <c r="A128" s="586">
        <v>25430</v>
      </c>
      <c r="B128" s="390" t="s">
        <v>2951</v>
      </c>
      <c r="C128" s="391">
        <v>931170</v>
      </c>
      <c r="D128" s="936" t="s">
        <v>1515</v>
      </c>
      <c r="E128" s="391">
        <v>741020</v>
      </c>
      <c r="F128" s="353" t="s">
        <v>1520</v>
      </c>
      <c r="G128" s="59" t="s">
        <v>5899</v>
      </c>
      <c r="H128" s="61" t="str">
        <f t="shared" si="53"/>
        <v>25430 931170</v>
      </c>
      <c r="I128" s="63" t="str">
        <f>VLOOKUP($H128,'KEY2'!$A:$C,2,FALSE)</f>
        <v>Natural Resources</v>
      </c>
      <c r="J128" s="63" t="str">
        <f>VLOOKUP($H128,'KEY2'!$A:$C,3,FALSE)</f>
        <v>Habitat &amp; Open Space Management</v>
      </c>
      <c r="K128" s="63" t="s">
        <v>2974</v>
      </c>
      <c r="L128" s="63" t="str">
        <f t="shared" si="55"/>
        <v>Natural ResourcesFee</v>
      </c>
      <c r="M128" s="62" t="str">
        <f>VLOOKUP(E128,'KEY2'!E:H,4,FALSE)</f>
        <v>Historical &amp; Interpretive</v>
      </c>
      <c r="N128" s="288">
        <v>8000</v>
      </c>
      <c r="O128" s="288"/>
      <c r="P128" s="288">
        <f t="shared" si="54"/>
        <v>8000</v>
      </c>
      <c r="Q128" s="287">
        <v>3375</v>
      </c>
      <c r="R128" s="287">
        <v>431</v>
      </c>
      <c r="S128" s="287">
        <v>511</v>
      </c>
      <c r="T128" s="287">
        <v>5487</v>
      </c>
      <c r="U128" s="287">
        <v>4840</v>
      </c>
      <c r="V128" s="287">
        <v>627</v>
      </c>
      <c r="W128" s="287">
        <v>9943</v>
      </c>
      <c r="X128" s="287">
        <v>2344</v>
      </c>
      <c r="Y128" s="287">
        <v>6955</v>
      </c>
      <c r="Z128" s="287">
        <v>5131</v>
      </c>
      <c r="AA128" s="287">
        <v>7642</v>
      </c>
      <c r="AB128" s="287">
        <v>9806</v>
      </c>
      <c r="AC128" s="287">
        <f t="shared" si="56"/>
        <v>57092</v>
      </c>
      <c r="AD128" s="585">
        <f t="shared" si="47"/>
        <v>4317</v>
      </c>
      <c r="AE128" s="585">
        <f t="shared" si="48"/>
        <v>10954</v>
      </c>
      <c r="AF128" s="585">
        <f t="shared" si="49"/>
        <v>19242</v>
      </c>
      <c r="AG128" s="585">
        <f t="shared" si="50"/>
        <v>22579</v>
      </c>
      <c r="AH128" s="585">
        <f t="shared" si="51"/>
        <v>57092</v>
      </c>
      <c r="AI128" s="585">
        <f t="shared" si="52"/>
        <v>-49092</v>
      </c>
      <c r="AJ128" s="1095">
        <v>57382</v>
      </c>
    </row>
    <row r="129" spans="1:36">
      <c r="A129" s="408">
        <v>25620</v>
      </c>
      <c r="B129" t="s">
        <v>2347</v>
      </c>
      <c r="C129" s="408">
        <v>931750</v>
      </c>
      <c r="D129" s="875" t="s">
        <v>2347</v>
      </c>
      <c r="E129" s="408">
        <v>776740</v>
      </c>
      <c r="F129" t="s">
        <v>20</v>
      </c>
      <c r="G129" s="408" t="s">
        <v>3660</v>
      </c>
      <c r="H129" s="61" t="str">
        <f t="shared" si="53"/>
        <v>25620 931750</v>
      </c>
      <c r="I129" s="63" t="str">
        <f>VLOOKUP($H129,'KEY2'!$A:$C,2,FALSE)</f>
        <v>Regional Parks</v>
      </c>
      <c r="J129" s="63" t="str">
        <f>VLOOKUP($H129,'KEY2'!$A:$C,3,FALSE)</f>
        <v>Lake Skinner</v>
      </c>
      <c r="K129" s="63" t="s">
        <v>2974</v>
      </c>
      <c r="L129" s="63" t="str">
        <f t="shared" si="55"/>
        <v>Regional ParksFee</v>
      </c>
      <c r="M129" s="62" t="str">
        <f>VLOOKUP(E129,'KEY2'!E:H,4,FALSE)</f>
        <v>Historical &amp; Interpretive</v>
      </c>
      <c r="N129" s="288">
        <v>10000</v>
      </c>
      <c r="P129" s="288">
        <f t="shared" si="54"/>
        <v>10000</v>
      </c>
      <c r="Q129" s="287">
        <v>320</v>
      </c>
      <c r="R129" s="287">
        <v>500</v>
      </c>
      <c r="S129" s="287">
        <v>400</v>
      </c>
      <c r="T129" s="287">
        <v>800</v>
      </c>
      <c r="U129" s="287">
        <v>800</v>
      </c>
      <c r="V129" s="287">
        <v>400</v>
      </c>
      <c r="W129" s="287">
        <v>700</v>
      </c>
      <c r="X129" s="287">
        <v>850</v>
      </c>
      <c r="Y129" s="287">
        <v>600</v>
      </c>
      <c r="Z129" s="287">
        <v>1400</v>
      </c>
      <c r="AA129" s="287">
        <v>1120</v>
      </c>
      <c r="AB129" s="287">
        <v>700</v>
      </c>
      <c r="AC129" s="287">
        <f t="shared" si="56"/>
        <v>8590</v>
      </c>
      <c r="AD129" s="585">
        <f t="shared" si="47"/>
        <v>1220</v>
      </c>
      <c r="AE129" s="585">
        <f t="shared" si="48"/>
        <v>2000</v>
      </c>
      <c r="AF129" s="585">
        <f t="shared" si="49"/>
        <v>2150</v>
      </c>
      <c r="AG129" s="585">
        <f t="shared" si="50"/>
        <v>3220</v>
      </c>
      <c r="AH129" s="585">
        <f t="shared" si="51"/>
        <v>8590</v>
      </c>
      <c r="AI129" s="585">
        <f t="shared" si="52"/>
        <v>1410</v>
      </c>
      <c r="AJ129" s="1095">
        <v>10000</v>
      </c>
    </row>
    <row r="130" spans="1:36" ht="15" customHeight="1">
      <c r="A130" s="586">
        <v>25400</v>
      </c>
      <c r="B130" s="390" t="s">
        <v>2923</v>
      </c>
      <c r="C130" s="391">
        <v>931421</v>
      </c>
      <c r="D130" s="936" t="s">
        <v>2935</v>
      </c>
      <c r="E130" s="391">
        <v>741000</v>
      </c>
      <c r="F130" s="353" t="s">
        <v>29</v>
      </c>
      <c r="G130" s="59" t="s">
        <v>5898</v>
      </c>
      <c r="H130" s="61" t="str">
        <f t="shared" si="53"/>
        <v>25400 931421</v>
      </c>
      <c r="I130" s="63" t="str">
        <f>VLOOKUP($H130,'KEY2'!$A:$C,2,FALSE)</f>
        <v>Regional Parks</v>
      </c>
      <c r="J130" s="63" t="str">
        <f>VLOOKUP($H130,'KEY2'!$A:$C,3,FALSE)</f>
        <v>Mayflower</v>
      </c>
      <c r="K130" s="63" t="s">
        <v>2974</v>
      </c>
      <c r="L130" s="63" t="str">
        <f t="shared" si="55"/>
        <v>Regional ParksFee</v>
      </c>
      <c r="M130" s="62" t="str">
        <f>VLOOKUP(E130,'KEY2'!E:H,4,FALSE)</f>
        <v>Rents, Leases, Concessions</v>
      </c>
      <c r="N130" s="288">
        <v>12500</v>
      </c>
      <c r="O130" s="288"/>
      <c r="P130" s="288">
        <f t="shared" si="54"/>
        <v>12500</v>
      </c>
      <c r="Q130" s="287">
        <v>2100</v>
      </c>
      <c r="R130" s="287">
        <v>1570</v>
      </c>
      <c r="S130" s="287">
        <v>1560</v>
      </c>
      <c r="T130" s="287">
        <v>1500</v>
      </c>
      <c r="U130" s="287">
        <v>1535</v>
      </c>
      <c r="V130" s="287">
        <v>1125</v>
      </c>
      <c r="W130" s="287">
        <v>1260</v>
      </c>
      <c r="X130" s="287">
        <v>1495</v>
      </c>
      <c r="Y130" s="287">
        <v>1345</v>
      </c>
      <c r="Z130" s="287">
        <v>3180</v>
      </c>
      <c r="AA130" s="287">
        <v>1085</v>
      </c>
      <c r="AB130" s="287">
        <v>905</v>
      </c>
      <c r="AC130" s="287">
        <f t="shared" si="56"/>
        <v>18660</v>
      </c>
      <c r="AD130" s="585">
        <f t="shared" ref="AD130:AD144" si="57">SUM(Q130:S130)</f>
        <v>5230</v>
      </c>
      <c r="AE130" s="585">
        <f t="shared" ref="AE130:AE144" si="58">SUM(T130:V130)</f>
        <v>4160</v>
      </c>
      <c r="AF130" s="585">
        <f t="shared" ref="AF130:AF144" si="59">SUM(W130:Y130)</f>
        <v>4100</v>
      </c>
      <c r="AG130" s="585">
        <f t="shared" ref="AG130:AG144" si="60">SUM(Z130:AB130)</f>
        <v>5170</v>
      </c>
      <c r="AH130" s="585">
        <f t="shared" ref="AH130:AH144" si="61">SUM(AD130:AG130)</f>
        <v>18660</v>
      </c>
      <c r="AI130" s="585">
        <f t="shared" ref="AI130:AI144" si="62">P130-AH130</f>
        <v>-6160</v>
      </c>
      <c r="AJ130" s="1095">
        <v>20000</v>
      </c>
    </row>
    <row r="131" spans="1:36" ht="15" customHeight="1">
      <c r="A131" s="586">
        <v>25510</v>
      </c>
      <c r="B131" s="390" t="s">
        <v>2954</v>
      </c>
      <c r="C131" s="391">
        <v>931108</v>
      </c>
      <c r="D131" s="936" t="s">
        <v>2954</v>
      </c>
      <c r="E131" s="391">
        <v>777610</v>
      </c>
      <c r="F131" s="353" t="s">
        <v>30</v>
      </c>
      <c r="G131" s="59" t="s">
        <v>5926</v>
      </c>
      <c r="H131" s="61" t="str">
        <f t="shared" si="53"/>
        <v>25510 931108</v>
      </c>
      <c r="I131" s="63" t="s">
        <v>1766</v>
      </c>
      <c r="J131" s="63" t="str">
        <f>VLOOKUP($H131,'KEY2'!$A:$C,3,FALSE)</f>
        <v>Park Residences</v>
      </c>
      <c r="K131" s="63" t="s">
        <v>2974</v>
      </c>
      <c r="L131" s="63" t="str">
        <f t="shared" si="55"/>
        <v>Business ServicesFee</v>
      </c>
      <c r="M131" s="62" t="str">
        <f>VLOOKUP(E131,'KEY2'!E:H,4,FALSE)</f>
        <v>Rents, Leases, Concessions</v>
      </c>
      <c r="N131" s="288">
        <v>13000</v>
      </c>
      <c r="O131" s="288"/>
      <c r="P131" s="288">
        <f t="shared" si="54"/>
        <v>13000</v>
      </c>
      <c r="Q131" s="287">
        <v>976.11</v>
      </c>
      <c r="R131" s="287">
        <v>1175.69</v>
      </c>
      <c r="S131" s="287">
        <v>1724.01</v>
      </c>
      <c r="T131" s="287">
        <v>887.36</v>
      </c>
      <c r="U131" s="287">
        <v>1843.28</v>
      </c>
      <c r="V131" s="287">
        <v>1225.44</v>
      </c>
      <c r="W131" s="287">
        <v>1764.45</v>
      </c>
      <c r="X131" s="287">
        <v>2085.86</v>
      </c>
      <c r="Y131" s="287">
        <v>2010.22</v>
      </c>
      <c r="Z131" s="287">
        <v>912.58</v>
      </c>
      <c r="AA131" s="287">
        <v>1967.06</v>
      </c>
      <c r="AB131" s="287">
        <v>909.09</v>
      </c>
      <c r="AC131" s="287">
        <f t="shared" si="56"/>
        <v>17481.150000000001</v>
      </c>
      <c r="AD131" s="585">
        <f t="shared" si="57"/>
        <v>3875.8100000000004</v>
      </c>
      <c r="AE131" s="585">
        <f t="shared" si="58"/>
        <v>3956.08</v>
      </c>
      <c r="AF131" s="585">
        <f t="shared" si="59"/>
        <v>5860.5300000000007</v>
      </c>
      <c r="AG131" s="585">
        <f t="shared" si="60"/>
        <v>3788.73</v>
      </c>
      <c r="AH131" s="585">
        <f t="shared" si="61"/>
        <v>17481.150000000001</v>
      </c>
      <c r="AI131" s="585">
        <f t="shared" si="62"/>
        <v>-4481.1500000000015</v>
      </c>
      <c r="AJ131" s="1095">
        <v>15000</v>
      </c>
    </row>
    <row r="132" spans="1:36" ht="15" customHeight="1">
      <c r="A132" s="588">
        <v>25620</v>
      </c>
      <c r="B132" s="363" t="s">
        <v>2347</v>
      </c>
      <c r="C132" s="292">
        <v>931750</v>
      </c>
      <c r="D132" s="935" t="s">
        <v>2347</v>
      </c>
      <c r="E132" s="292">
        <v>776710</v>
      </c>
      <c r="F132" s="63" t="s">
        <v>1907</v>
      </c>
      <c r="G132" s="292" t="s">
        <v>2491</v>
      </c>
      <c r="H132" s="61" t="str">
        <f t="shared" si="53"/>
        <v>25620 931750</v>
      </c>
      <c r="I132" s="63" t="str">
        <f>VLOOKUP($H132,'KEY2'!$A:$C,2,FALSE)</f>
        <v>Regional Parks</v>
      </c>
      <c r="J132" s="63" t="str">
        <f>VLOOKUP($H132,'KEY2'!$A:$C,3,FALSE)</f>
        <v>Lake Skinner</v>
      </c>
      <c r="K132" s="63" t="s">
        <v>2974</v>
      </c>
      <c r="L132" s="63" t="str">
        <f t="shared" si="55"/>
        <v>Regional ParksFee</v>
      </c>
      <c r="M132" s="62" t="str">
        <f>VLOOKUP(E132,'KEY2'!E:H,4,FALSE)</f>
        <v>Historical &amp; Interpretive</v>
      </c>
      <c r="N132" s="288">
        <v>50000</v>
      </c>
      <c r="O132" s="288"/>
      <c r="P132" s="288">
        <f t="shared" si="54"/>
        <v>50000</v>
      </c>
      <c r="Q132" s="287">
        <v>-19401.98</v>
      </c>
      <c r="R132" s="287">
        <v>5115</v>
      </c>
      <c r="S132" s="287">
        <v>3591</v>
      </c>
      <c r="T132" s="287">
        <v>10099</v>
      </c>
      <c r="U132" s="287">
        <v>2203</v>
      </c>
      <c r="V132" s="287">
        <v>1543</v>
      </c>
      <c r="W132" s="287">
        <v>1491</v>
      </c>
      <c r="X132" s="287">
        <v>2131</v>
      </c>
      <c r="Y132" s="287">
        <v>2868</v>
      </c>
      <c r="Z132" s="287">
        <v>3131</v>
      </c>
      <c r="AA132" s="287">
        <v>3665</v>
      </c>
      <c r="AB132" s="287">
        <v>6314</v>
      </c>
      <c r="AC132" s="287">
        <f t="shared" si="56"/>
        <v>22749.02</v>
      </c>
      <c r="AD132" s="585">
        <f t="shared" si="57"/>
        <v>-10695.98</v>
      </c>
      <c r="AE132" s="585">
        <f t="shared" si="58"/>
        <v>13845</v>
      </c>
      <c r="AF132" s="585">
        <f t="shared" si="59"/>
        <v>6490</v>
      </c>
      <c r="AG132" s="585">
        <f t="shared" si="60"/>
        <v>13110</v>
      </c>
      <c r="AH132" s="585">
        <f t="shared" si="61"/>
        <v>22749.02</v>
      </c>
      <c r="AI132" s="585">
        <f t="shared" si="62"/>
        <v>27250.98</v>
      </c>
      <c r="AJ132" s="1095">
        <v>50000</v>
      </c>
    </row>
    <row r="133" spans="1:36" ht="15" customHeight="1">
      <c r="A133" s="586">
        <v>25510</v>
      </c>
      <c r="B133" s="390" t="s">
        <v>2954</v>
      </c>
      <c r="C133" s="391">
        <v>931108</v>
      </c>
      <c r="D133" s="936" t="s">
        <v>2954</v>
      </c>
      <c r="E133" s="391">
        <v>741000</v>
      </c>
      <c r="F133" s="353" t="s">
        <v>29</v>
      </c>
      <c r="G133" s="59" t="s">
        <v>5896</v>
      </c>
      <c r="H133" s="61" t="str">
        <f t="shared" si="53"/>
        <v>25510 931108</v>
      </c>
      <c r="I133" s="63" t="s">
        <v>1766</v>
      </c>
      <c r="J133" s="63" t="str">
        <f>VLOOKUP($H133,'KEY2'!$A:$C,3,FALSE)</f>
        <v>Park Residences</v>
      </c>
      <c r="K133" s="63" t="s">
        <v>2974</v>
      </c>
      <c r="L133" s="63" t="str">
        <f t="shared" si="55"/>
        <v>Business ServicesFee</v>
      </c>
      <c r="M133" s="62" t="str">
        <f>VLOOKUP(E133,'KEY2'!E:H,4,FALSE)</f>
        <v>Rents, Leases, Concessions</v>
      </c>
      <c r="N133" s="288">
        <v>51000</v>
      </c>
      <c r="O133" s="288"/>
      <c r="P133" s="288">
        <f t="shared" si="54"/>
        <v>51000</v>
      </c>
      <c r="Q133" s="287">
        <v>3610</v>
      </c>
      <c r="R133" s="287">
        <v>3900</v>
      </c>
      <c r="S133" s="287">
        <v>4150</v>
      </c>
      <c r="T133" s="287">
        <v>3475</v>
      </c>
      <c r="U133" s="287">
        <v>3850</v>
      </c>
      <c r="V133" s="287">
        <v>2600</v>
      </c>
      <c r="W133" s="287">
        <v>4675</v>
      </c>
      <c r="X133" s="287">
        <v>8031</v>
      </c>
      <c r="Y133" s="287">
        <v>3725</v>
      </c>
      <c r="Z133" s="287">
        <v>3975</v>
      </c>
      <c r="AA133" s="287">
        <v>3675</v>
      </c>
      <c r="AB133" s="287">
        <v>3100</v>
      </c>
      <c r="AC133" s="287">
        <f t="shared" si="56"/>
        <v>48766</v>
      </c>
      <c r="AD133" s="585">
        <f t="shared" si="57"/>
        <v>11660</v>
      </c>
      <c r="AE133" s="585">
        <f t="shared" si="58"/>
        <v>9925</v>
      </c>
      <c r="AF133" s="585">
        <f t="shared" si="59"/>
        <v>16431</v>
      </c>
      <c r="AG133" s="585">
        <f t="shared" si="60"/>
        <v>10750</v>
      </c>
      <c r="AH133" s="585">
        <f t="shared" si="61"/>
        <v>48766</v>
      </c>
      <c r="AI133" s="585">
        <f t="shared" si="62"/>
        <v>2234</v>
      </c>
      <c r="AJ133" s="1095">
        <v>50000</v>
      </c>
    </row>
    <row r="134" spans="1:36" ht="15" customHeight="1">
      <c r="A134" s="588">
        <v>25620</v>
      </c>
      <c r="B134" s="363" t="s">
        <v>2347</v>
      </c>
      <c r="C134" s="292">
        <v>931750</v>
      </c>
      <c r="D134" s="935" t="s">
        <v>2347</v>
      </c>
      <c r="E134" s="292">
        <v>741360</v>
      </c>
      <c r="F134" s="63" t="s">
        <v>32</v>
      </c>
      <c r="G134" s="292" t="s">
        <v>2488</v>
      </c>
      <c r="H134" s="61" t="str">
        <f t="shared" si="53"/>
        <v>25620 931750</v>
      </c>
      <c r="I134" s="63" t="str">
        <f>VLOOKUP($H134,'KEY2'!$A:$C,2,FALSE)</f>
        <v>Regional Parks</v>
      </c>
      <c r="J134" s="63" t="str">
        <f>VLOOKUP($H134,'KEY2'!$A:$C,3,FALSE)</f>
        <v>Lake Skinner</v>
      </c>
      <c r="K134" s="63" t="s">
        <v>2974</v>
      </c>
      <c r="L134" s="63" t="str">
        <f t="shared" si="55"/>
        <v>Regional ParksFee</v>
      </c>
      <c r="M134" s="62" t="str">
        <f>VLOOKUP(E134,'KEY2'!E:H,4,FALSE)</f>
        <v>Rents, Leases, Concessions</v>
      </c>
      <c r="N134" s="288">
        <v>80000</v>
      </c>
      <c r="O134" s="288"/>
      <c r="P134" s="288">
        <f t="shared" si="54"/>
        <v>80000</v>
      </c>
      <c r="Q134" s="287">
        <v>0</v>
      </c>
      <c r="R134" s="287">
        <v>10224.200000000001</v>
      </c>
      <c r="S134" s="287">
        <v>6420.32</v>
      </c>
      <c r="T134" s="287">
        <v>7699.37</v>
      </c>
      <c r="U134" s="287">
        <v>6168.78</v>
      </c>
      <c r="V134" s="287">
        <v>5984.74</v>
      </c>
      <c r="W134" s="287">
        <v>4702.7</v>
      </c>
      <c r="X134" s="287">
        <v>4494.82</v>
      </c>
      <c r="Y134" s="287">
        <v>5129.3900000000003</v>
      </c>
      <c r="Z134" s="287">
        <v>5823.7</v>
      </c>
      <c r="AA134" s="287">
        <v>6006.94</v>
      </c>
      <c r="AB134" s="287">
        <v>6935.75</v>
      </c>
      <c r="AC134" s="287">
        <f t="shared" si="56"/>
        <v>69590.709999999992</v>
      </c>
      <c r="AD134" s="585">
        <f t="shared" si="57"/>
        <v>16644.52</v>
      </c>
      <c r="AE134" s="585">
        <f t="shared" si="58"/>
        <v>19852.89</v>
      </c>
      <c r="AF134" s="585">
        <f t="shared" si="59"/>
        <v>14326.91</v>
      </c>
      <c r="AG134" s="585">
        <f t="shared" si="60"/>
        <v>18766.39</v>
      </c>
      <c r="AH134" s="585">
        <f t="shared" si="61"/>
        <v>69590.710000000006</v>
      </c>
      <c r="AI134" s="585">
        <f t="shared" si="62"/>
        <v>10409.289999999994</v>
      </c>
      <c r="AJ134" s="1095">
        <v>82000</v>
      </c>
    </row>
    <row r="135" spans="1:36" ht="15" customHeight="1">
      <c r="A135" s="588">
        <v>25440</v>
      </c>
      <c r="B135" s="363" t="s">
        <v>1767</v>
      </c>
      <c r="C135" s="292">
        <v>931160</v>
      </c>
      <c r="D135" s="935" t="s">
        <v>2959</v>
      </c>
      <c r="E135" s="292">
        <v>755190</v>
      </c>
      <c r="F135" s="590" t="s">
        <v>5945</v>
      </c>
      <c r="G135" s="292" t="s">
        <v>1193</v>
      </c>
      <c r="H135" s="61" t="str">
        <f t="shared" si="53"/>
        <v>25440 931160</v>
      </c>
      <c r="I135" s="63" t="str">
        <f>VLOOKUP($H135,'KEY2'!$A:$C,2,FALSE)</f>
        <v>Natural Resources</v>
      </c>
      <c r="J135" s="63" t="str">
        <f>VLOOKUP($H135,'KEY2'!$A:$C,3,FALSE)</f>
        <v>Off-Highway Vehicle Management</v>
      </c>
      <c r="K135" s="63" t="s">
        <v>2134</v>
      </c>
      <c r="L135" s="63" t="str">
        <f t="shared" si="55"/>
        <v>Natural ResourcesOther</v>
      </c>
      <c r="M135" s="62" t="str">
        <f>VLOOKUP(E135,'KEY2'!E:H,4,FALSE)</f>
        <v>Other Financing Sources</v>
      </c>
      <c r="N135" s="288">
        <v>90000</v>
      </c>
      <c r="O135" s="288"/>
      <c r="P135" s="288">
        <f t="shared" si="54"/>
        <v>90000</v>
      </c>
      <c r="Q135" s="287">
        <v>52509.8</v>
      </c>
      <c r="R135" s="287">
        <v>0</v>
      </c>
      <c r="S135" s="287">
        <v>0</v>
      </c>
      <c r="T135" s="287">
        <v>0</v>
      </c>
      <c r="U135" s="287">
        <v>0</v>
      </c>
      <c r="V135" s="287">
        <v>0</v>
      </c>
      <c r="W135" s="287">
        <v>31202.54</v>
      </c>
      <c r="X135" s="287">
        <v>0</v>
      </c>
      <c r="Y135" s="287">
        <v>0</v>
      </c>
      <c r="Z135" s="287">
        <v>0</v>
      </c>
      <c r="AA135" s="287">
        <v>0</v>
      </c>
      <c r="AB135" s="287">
        <v>0</v>
      </c>
      <c r="AC135" s="287">
        <f t="shared" si="56"/>
        <v>83712.34</v>
      </c>
      <c r="AD135" s="585">
        <f t="shared" si="57"/>
        <v>52509.8</v>
      </c>
      <c r="AE135" s="585">
        <f t="shared" si="58"/>
        <v>0</v>
      </c>
      <c r="AF135" s="585">
        <f t="shared" si="59"/>
        <v>31202.54</v>
      </c>
      <c r="AG135" s="585">
        <f t="shared" si="60"/>
        <v>0</v>
      </c>
      <c r="AH135" s="585">
        <f t="shared" si="61"/>
        <v>83712.34</v>
      </c>
      <c r="AI135" s="585">
        <f t="shared" si="62"/>
        <v>6287.6600000000035</v>
      </c>
      <c r="AJ135" s="1095">
        <v>90000</v>
      </c>
    </row>
    <row r="136" spans="1:36" ht="15" customHeight="1">
      <c r="A136" s="586">
        <v>25400</v>
      </c>
      <c r="B136" s="390" t="s">
        <v>2923</v>
      </c>
      <c r="C136" s="391">
        <v>931421</v>
      </c>
      <c r="D136" s="936" t="s">
        <v>2935</v>
      </c>
      <c r="E136" s="391">
        <v>741020</v>
      </c>
      <c r="F136" s="353" t="s">
        <v>1520</v>
      </c>
      <c r="G136" s="59" t="s">
        <v>5908</v>
      </c>
      <c r="H136" s="61" t="str">
        <f t="shared" si="53"/>
        <v>25400 931421</v>
      </c>
      <c r="I136" s="63" t="str">
        <f>VLOOKUP($H136,'KEY2'!$A:$C,2,FALSE)</f>
        <v>Regional Parks</v>
      </c>
      <c r="J136" s="63" t="str">
        <f>VLOOKUP($H136,'KEY2'!$A:$C,3,FALSE)</f>
        <v>Mayflower</v>
      </c>
      <c r="K136" s="63" t="s">
        <v>2974</v>
      </c>
      <c r="L136" s="63" t="str">
        <f t="shared" si="55"/>
        <v>Regional ParksFee</v>
      </c>
      <c r="M136" s="62" t="str">
        <f>VLOOKUP(E136,'KEY2'!E:H,4,FALSE)</f>
        <v>Historical &amp; Interpretive</v>
      </c>
      <c r="N136" s="288">
        <v>40000</v>
      </c>
      <c r="O136" s="288"/>
      <c r="P136" s="288">
        <f t="shared" si="54"/>
        <v>40000</v>
      </c>
      <c r="Q136" s="287">
        <v>3206</v>
      </c>
      <c r="R136" s="287">
        <v>2066</v>
      </c>
      <c r="S136" s="287">
        <v>1497</v>
      </c>
      <c r="T136" s="287">
        <v>255</v>
      </c>
      <c r="U136" s="287">
        <v>818</v>
      </c>
      <c r="V136" s="287">
        <v>1007</v>
      </c>
      <c r="W136" s="287">
        <v>1133</v>
      </c>
      <c r="X136" s="287">
        <v>962</v>
      </c>
      <c r="Y136" s="287">
        <v>429</v>
      </c>
      <c r="Z136" s="287">
        <v>1324</v>
      </c>
      <c r="AA136" s="287">
        <v>2383</v>
      </c>
      <c r="AB136" s="287">
        <v>989</v>
      </c>
      <c r="AC136" s="287">
        <f t="shared" si="56"/>
        <v>16069</v>
      </c>
      <c r="AD136" s="585">
        <f t="shared" si="57"/>
        <v>6769</v>
      </c>
      <c r="AE136" s="585">
        <f t="shared" si="58"/>
        <v>2080</v>
      </c>
      <c r="AF136" s="585">
        <f t="shared" si="59"/>
        <v>2524</v>
      </c>
      <c r="AG136" s="585">
        <f t="shared" si="60"/>
        <v>4696</v>
      </c>
      <c r="AH136" s="585">
        <f t="shared" si="61"/>
        <v>16069</v>
      </c>
      <c r="AI136" s="585">
        <f t="shared" si="62"/>
        <v>23931</v>
      </c>
      <c r="AJ136" s="1095">
        <v>40000</v>
      </c>
    </row>
    <row r="137" spans="1:36" ht="15" customHeight="1">
      <c r="A137" s="586">
        <v>25400</v>
      </c>
      <c r="B137" s="390" t="s">
        <v>2923</v>
      </c>
      <c r="C137" s="391">
        <v>931421</v>
      </c>
      <c r="D137" s="936" t="s">
        <v>2935</v>
      </c>
      <c r="E137" s="391">
        <v>776700</v>
      </c>
      <c r="F137" s="353" t="s">
        <v>1898</v>
      </c>
      <c r="G137" s="59" t="s">
        <v>5918</v>
      </c>
      <c r="H137" s="61" t="str">
        <f t="shared" si="53"/>
        <v>25400 931421</v>
      </c>
      <c r="I137" s="63" t="str">
        <f>VLOOKUP($H137,'KEY2'!$A:$C,2,FALSE)</f>
        <v>Regional Parks</v>
      </c>
      <c r="J137" s="63" t="str">
        <f>VLOOKUP($H137,'KEY2'!$A:$C,3,FALSE)</f>
        <v>Mayflower</v>
      </c>
      <c r="K137" s="63" t="s">
        <v>2974</v>
      </c>
      <c r="L137" s="63" t="str">
        <f t="shared" si="55"/>
        <v>Regional ParksFee</v>
      </c>
      <c r="M137" s="62" t="str">
        <f>VLOOKUP(E137,'KEY2'!E:H,4,FALSE)</f>
        <v>Regional Parks &amp; Trails Fees</v>
      </c>
      <c r="N137" s="288">
        <v>200000</v>
      </c>
      <c r="O137" s="288">
        <v>45000</v>
      </c>
      <c r="P137" s="288">
        <f t="shared" si="54"/>
        <v>245000</v>
      </c>
      <c r="Q137" s="287">
        <v>23889</v>
      </c>
      <c r="R137" s="287">
        <v>10328</v>
      </c>
      <c r="S137" s="287">
        <v>9228</v>
      </c>
      <c r="T137" s="287">
        <v>12754</v>
      </c>
      <c r="U137" s="287">
        <v>12440</v>
      </c>
      <c r="V137" s="287">
        <v>12670.5</v>
      </c>
      <c r="W137" s="287">
        <v>22036.5</v>
      </c>
      <c r="X137" s="287">
        <v>24111.96</v>
      </c>
      <c r="Y137" s="287">
        <v>16547</v>
      </c>
      <c r="Z137" s="287">
        <v>16991</v>
      </c>
      <c r="AA137" s="287">
        <v>19716</v>
      </c>
      <c r="AB137" s="287">
        <v>10249</v>
      </c>
      <c r="AC137" s="287">
        <f t="shared" si="56"/>
        <v>190960.96</v>
      </c>
      <c r="AD137" s="585">
        <f t="shared" si="57"/>
        <v>43445</v>
      </c>
      <c r="AE137" s="585">
        <f t="shared" si="58"/>
        <v>37864.5</v>
      </c>
      <c r="AF137" s="585">
        <f t="shared" si="59"/>
        <v>62695.46</v>
      </c>
      <c r="AG137" s="585">
        <f t="shared" si="60"/>
        <v>46956</v>
      </c>
      <c r="AH137" s="585">
        <f t="shared" si="61"/>
        <v>190960.96</v>
      </c>
      <c r="AI137" s="585">
        <f t="shared" si="62"/>
        <v>54039.040000000008</v>
      </c>
      <c r="AJ137" s="1095">
        <v>210000</v>
      </c>
    </row>
    <row r="138" spans="1:36" ht="15" customHeight="1">
      <c r="A138" s="588">
        <v>25430</v>
      </c>
      <c r="B138" s="363" t="s">
        <v>2951</v>
      </c>
      <c r="C138" s="292">
        <v>931170</v>
      </c>
      <c r="D138" s="935" t="s">
        <v>1515</v>
      </c>
      <c r="E138" s="292">
        <v>790600</v>
      </c>
      <c r="F138" s="63" t="s">
        <v>16</v>
      </c>
      <c r="G138" s="292" t="s">
        <v>1151</v>
      </c>
      <c r="H138" s="61" t="str">
        <f t="shared" si="53"/>
        <v>25430 931170</v>
      </c>
      <c r="I138" s="63" t="str">
        <f>VLOOKUP($H138,'KEY2'!$A:$C,2,FALSE)</f>
        <v>Natural Resources</v>
      </c>
      <c r="J138" s="63" t="str">
        <f>VLOOKUP($H138,'KEY2'!$A:$C,3,FALSE)</f>
        <v>Habitat &amp; Open Space Management</v>
      </c>
      <c r="K138" s="63" t="str">
        <f>VLOOKUP(E138,'KEY2'!E:F,2,FALSE)</f>
        <v>Other</v>
      </c>
      <c r="L138" s="63" t="str">
        <f t="shared" si="55"/>
        <v>Natural ResourcesOther</v>
      </c>
      <c r="M138" s="62" t="str">
        <f>VLOOKUP(E138,'KEY2'!E:H,4,FALSE)</f>
        <v>CIP Funding</v>
      </c>
      <c r="N138" s="288">
        <v>260000</v>
      </c>
      <c r="O138" s="288"/>
      <c r="P138" s="288">
        <f t="shared" si="54"/>
        <v>260000</v>
      </c>
      <c r="Q138" s="287">
        <v>0</v>
      </c>
      <c r="R138" s="287">
        <v>0</v>
      </c>
      <c r="S138" s="287">
        <v>0</v>
      </c>
      <c r="T138" s="287">
        <v>0</v>
      </c>
      <c r="U138" s="287">
        <v>0</v>
      </c>
      <c r="V138" s="287">
        <v>130000</v>
      </c>
      <c r="W138" s="287">
        <v>0</v>
      </c>
      <c r="X138" s="287">
        <v>0</v>
      </c>
      <c r="Y138" s="287">
        <v>0</v>
      </c>
      <c r="Z138" s="287">
        <v>0</v>
      </c>
      <c r="AA138" s="287">
        <v>0</v>
      </c>
      <c r="AB138" s="287">
        <v>130000</v>
      </c>
      <c r="AC138" s="287">
        <f t="shared" si="56"/>
        <v>260000</v>
      </c>
      <c r="AD138" s="585">
        <f t="shared" si="57"/>
        <v>0</v>
      </c>
      <c r="AE138" s="585">
        <f t="shared" si="58"/>
        <v>130000</v>
      </c>
      <c r="AF138" s="585">
        <f t="shared" si="59"/>
        <v>0</v>
      </c>
      <c r="AG138" s="585">
        <f t="shared" si="60"/>
        <v>130000</v>
      </c>
      <c r="AH138" s="585">
        <f t="shared" si="61"/>
        <v>260000</v>
      </c>
      <c r="AI138" s="585">
        <f t="shared" si="62"/>
        <v>0</v>
      </c>
      <c r="AJ138" s="1095">
        <v>260000</v>
      </c>
    </row>
    <row r="139" spans="1:36" ht="15" customHeight="1">
      <c r="A139" s="588">
        <v>25620</v>
      </c>
      <c r="B139" s="363" t="s">
        <v>2347</v>
      </c>
      <c r="C139" s="292">
        <v>931750</v>
      </c>
      <c r="D139" s="935" t="s">
        <v>2347</v>
      </c>
      <c r="E139" s="292">
        <v>741020</v>
      </c>
      <c r="F139" s="63" t="s">
        <v>1520</v>
      </c>
      <c r="G139" s="292" t="s">
        <v>2485</v>
      </c>
      <c r="H139" s="61" t="str">
        <f t="shared" si="53"/>
        <v>25620 931750</v>
      </c>
      <c r="I139" s="63" t="str">
        <f>VLOOKUP($H139,'KEY2'!$A:$C,2,FALSE)</f>
        <v>Regional Parks</v>
      </c>
      <c r="J139" s="63" t="str">
        <f>VLOOKUP($H139,'KEY2'!$A:$C,3,FALSE)</f>
        <v>Lake Skinner</v>
      </c>
      <c r="K139" s="63" t="s">
        <v>2974</v>
      </c>
      <c r="L139" s="63" t="str">
        <f t="shared" si="55"/>
        <v>Regional ParksFee</v>
      </c>
      <c r="M139" s="62" t="str">
        <f>VLOOKUP(E139,'KEY2'!E:H,4,FALSE)</f>
        <v>Historical &amp; Interpretive</v>
      </c>
      <c r="N139" s="288">
        <v>300000</v>
      </c>
      <c r="O139" s="288"/>
      <c r="P139" s="288">
        <f t="shared" si="54"/>
        <v>300000</v>
      </c>
      <c r="Q139" s="287">
        <v>37325</v>
      </c>
      <c r="R139" s="287">
        <v>26720</v>
      </c>
      <c r="S139" s="287">
        <v>20436</v>
      </c>
      <c r="T139" s="287">
        <v>33890.75</v>
      </c>
      <c r="U139" s="287">
        <v>16562</v>
      </c>
      <c r="V139" s="287">
        <v>9199</v>
      </c>
      <c r="W139" s="287">
        <v>14556</v>
      </c>
      <c r="X139" s="287">
        <v>11247</v>
      </c>
      <c r="Y139" s="287">
        <v>11363</v>
      </c>
      <c r="Z139" s="287">
        <v>22757</v>
      </c>
      <c r="AA139" s="287">
        <v>26008</v>
      </c>
      <c r="AB139" s="287">
        <v>38960</v>
      </c>
      <c r="AC139" s="287">
        <f t="shared" si="56"/>
        <v>269023.75</v>
      </c>
      <c r="AD139" s="585">
        <f t="shared" si="57"/>
        <v>84481</v>
      </c>
      <c r="AE139" s="585">
        <f t="shared" si="58"/>
        <v>59651.75</v>
      </c>
      <c r="AF139" s="585">
        <f t="shared" si="59"/>
        <v>37166</v>
      </c>
      <c r="AG139" s="585">
        <f t="shared" si="60"/>
        <v>87725</v>
      </c>
      <c r="AH139" s="585">
        <f t="shared" si="61"/>
        <v>269023.75</v>
      </c>
      <c r="AI139" s="585">
        <f t="shared" si="62"/>
        <v>30976.25</v>
      </c>
      <c r="AJ139" s="1095">
        <v>300000</v>
      </c>
    </row>
    <row r="140" spans="1:36" ht="15" customHeight="1">
      <c r="A140" s="588">
        <v>25620</v>
      </c>
      <c r="B140" s="363" t="s">
        <v>2347</v>
      </c>
      <c r="C140" s="292">
        <v>931750</v>
      </c>
      <c r="D140" s="935" t="s">
        <v>2347</v>
      </c>
      <c r="E140" s="292">
        <v>776720</v>
      </c>
      <c r="F140" s="63" t="s">
        <v>1941</v>
      </c>
      <c r="G140" s="292" t="s">
        <v>2492</v>
      </c>
      <c r="H140" s="61" t="str">
        <f t="shared" si="53"/>
        <v>25620 931750</v>
      </c>
      <c r="I140" s="63" t="str">
        <f>VLOOKUP($H140,'KEY2'!$A:$C,2,FALSE)</f>
        <v>Regional Parks</v>
      </c>
      <c r="J140" s="63" t="str">
        <f>VLOOKUP($H140,'KEY2'!$A:$C,3,FALSE)</f>
        <v>Lake Skinner</v>
      </c>
      <c r="K140" s="63" t="s">
        <v>2974</v>
      </c>
      <c r="L140" s="63" t="str">
        <f t="shared" si="55"/>
        <v>Regional ParksFee</v>
      </c>
      <c r="M140" s="62" t="str">
        <f>VLOOKUP(E140,'KEY2'!E:H,4,FALSE)</f>
        <v>Regional Parks &amp; Trails Fees</v>
      </c>
      <c r="N140" s="288">
        <v>300000</v>
      </c>
      <c r="O140" s="288"/>
      <c r="P140" s="288">
        <f t="shared" si="54"/>
        <v>300000</v>
      </c>
      <c r="Q140" s="287">
        <v>25083</v>
      </c>
      <c r="R140" s="287">
        <v>23701</v>
      </c>
      <c r="S140" s="287">
        <v>21919</v>
      </c>
      <c r="T140" s="287">
        <v>18601</v>
      </c>
      <c r="U140" s="287">
        <v>16130</v>
      </c>
      <c r="V140" s="287">
        <v>11781</v>
      </c>
      <c r="W140" s="287">
        <v>16469</v>
      </c>
      <c r="X140" s="287">
        <v>9303</v>
      </c>
      <c r="Y140" s="287">
        <v>20408</v>
      </c>
      <c r="Z140" s="287">
        <v>30161</v>
      </c>
      <c r="AA140" s="287">
        <v>31012</v>
      </c>
      <c r="AB140" s="287">
        <v>33741</v>
      </c>
      <c r="AC140" s="287">
        <f t="shared" si="56"/>
        <v>258309</v>
      </c>
      <c r="AD140" s="585">
        <f t="shared" si="57"/>
        <v>70703</v>
      </c>
      <c r="AE140" s="585">
        <f t="shared" si="58"/>
        <v>46512</v>
      </c>
      <c r="AF140" s="585">
        <f t="shared" si="59"/>
        <v>46180</v>
      </c>
      <c r="AG140" s="585">
        <f t="shared" si="60"/>
        <v>94914</v>
      </c>
      <c r="AH140" s="585">
        <f t="shared" si="61"/>
        <v>258309</v>
      </c>
      <c r="AI140" s="585">
        <f t="shared" si="62"/>
        <v>41691</v>
      </c>
      <c r="AJ140" s="1095">
        <v>250000</v>
      </c>
    </row>
    <row r="141" spans="1:36" ht="15" customHeight="1">
      <c r="A141" s="588">
        <v>25540</v>
      </c>
      <c r="B141" s="363" t="s">
        <v>442</v>
      </c>
      <c r="C141" s="292">
        <v>931116</v>
      </c>
      <c r="D141" s="935" t="s">
        <v>442</v>
      </c>
      <c r="E141" s="292">
        <v>777520</v>
      </c>
      <c r="F141" s="63" t="s">
        <v>25</v>
      </c>
      <c r="G141" s="292" t="s">
        <v>1155</v>
      </c>
      <c r="H141" s="61" t="str">
        <f t="shared" si="53"/>
        <v>25540 931116</v>
      </c>
      <c r="I141" s="63" t="str">
        <f>VLOOKUP($H141,'KEY2'!$A:$C,2,FALSE)</f>
        <v>Natural Resources</v>
      </c>
      <c r="J141" s="63" t="str">
        <f>VLOOKUP($H141,'KEY2'!$A:$C,3,FALSE)</f>
        <v>Multi-Species Reserve</v>
      </c>
      <c r="K141" s="63" t="s">
        <v>2974</v>
      </c>
      <c r="L141" s="63" t="str">
        <f t="shared" si="55"/>
        <v>Natural ResourcesFee</v>
      </c>
      <c r="M141" s="62" t="str">
        <f>VLOOKUP(E141,'KEY2'!E:H,4,FALSE)</f>
        <v>Other Financing Sources</v>
      </c>
      <c r="N141" s="288">
        <v>432852</v>
      </c>
      <c r="O141" s="288">
        <v>77000</v>
      </c>
      <c r="P141" s="288">
        <f t="shared" si="54"/>
        <v>509852</v>
      </c>
      <c r="Q141" s="287">
        <v>-107584</v>
      </c>
      <c r="R141" s="287">
        <v>74705.399999999994</v>
      </c>
      <c r="S141" s="287">
        <v>58564.59</v>
      </c>
      <c r="T141" s="287">
        <v>0</v>
      </c>
      <c r="U141" s="287">
        <v>23346.35</v>
      </c>
      <c r="V141" s="287">
        <v>12552.41</v>
      </c>
      <c r="W141" s="287">
        <v>17969.849999999999</v>
      </c>
      <c r="X141" s="287">
        <v>0</v>
      </c>
      <c r="Y141" s="287">
        <v>43690.85</v>
      </c>
      <c r="Z141" s="287">
        <v>18980.5</v>
      </c>
      <c r="AA141" s="287">
        <v>21746.880000000001</v>
      </c>
      <c r="AB141" s="287">
        <v>0</v>
      </c>
      <c r="AC141" s="287">
        <f t="shared" si="56"/>
        <v>163972.82999999999</v>
      </c>
      <c r="AD141" s="585">
        <f t="shared" si="57"/>
        <v>25685.989999999991</v>
      </c>
      <c r="AE141" s="585">
        <f t="shared" si="58"/>
        <v>35898.759999999995</v>
      </c>
      <c r="AF141" s="585">
        <f t="shared" si="59"/>
        <v>61660.7</v>
      </c>
      <c r="AG141" s="585">
        <f t="shared" si="60"/>
        <v>40727.380000000005</v>
      </c>
      <c r="AH141" s="585">
        <f t="shared" si="61"/>
        <v>163972.82999999999</v>
      </c>
      <c r="AI141" s="585">
        <f t="shared" si="62"/>
        <v>345879.17000000004</v>
      </c>
      <c r="AJ141" s="1095">
        <v>500000</v>
      </c>
    </row>
    <row r="142" spans="1:36" ht="15" customHeight="1">
      <c r="A142" s="588">
        <v>25430</v>
      </c>
      <c r="B142" s="363" t="s">
        <v>2951</v>
      </c>
      <c r="C142" s="292">
        <v>931170</v>
      </c>
      <c r="D142" s="935" t="s">
        <v>1515</v>
      </c>
      <c r="E142" s="292">
        <v>790500</v>
      </c>
      <c r="F142" s="63" t="s">
        <v>9</v>
      </c>
      <c r="G142" s="292" t="s">
        <v>1192</v>
      </c>
      <c r="H142" s="61" t="str">
        <f t="shared" si="53"/>
        <v>25430 931170</v>
      </c>
      <c r="I142" s="63" t="str">
        <f>VLOOKUP($H142,'KEY2'!$A:$C,2,FALSE)</f>
        <v>Natural Resources</v>
      </c>
      <c r="J142" s="63" t="str">
        <f>VLOOKUP($H142,'KEY2'!$A:$C,3,FALSE)</f>
        <v>Habitat &amp; Open Space Management</v>
      </c>
      <c r="K142" s="63" t="str">
        <f>VLOOKUP(E142,'KEY2'!E:F,2,FALSE)</f>
        <v>Other</v>
      </c>
      <c r="L142" s="63" t="str">
        <f t="shared" si="55"/>
        <v>Natural ResourcesOther</v>
      </c>
      <c r="M142" s="62" t="str">
        <f>VLOOKUP(E142,'KEY2'!E:H,4,FALSE)</f>
        <v>Non-Revenue Transfer</v>
      </c>
      <c r="N142" s="288">
        <v>590000</v>
      </c>
      <c r="O142" s="288"/>
      <c r="P142" s="288">
        <f t="shared" si="54"/>
        <v>590000</v>
      </c>
      <c r="Q142" s="287">
        <v>0</v>
      </c>
      <c r="R142" s="287">
        <v>490000</v>
      </c>
      <c r="S142" s="287">
        <v>0</v>
      </c>
      <c r="T142" s="287">
        <v>0</v>
      </c>
      <c r="U142" s="287">
        <v>0</v>
      </c>
      <c r="V142" s="287">
        <v>0</v>
      </c>
      <c r="W142" s="287">
        <v>0</v>
      </c>
      <c r="X142" s="287">
        <v>0</v>
      </c>
      <c r="Y142" s="287">
        <v>0</v>
      </c>
      <c r="Z142" s="287">
        <v>0</v>
      </c>
      <c r="AA142" s="287">
        <v>0</v>
      </c>
      <c r="AB142" s="287">
        <v>0</v>
      </c>
      <c r="AC142" s="287">
        <f t="shared" si="56"/>
        <v>490000</v>
      </c>
      <c r="AD142" s="585">
        <f t="shared" si="57"/>
        <v>490000</v>
      </c>
      <c r="AE142" s="585">
        <f t="shared" si="58"/>
        <v>0</v>
      </c>
      <c r="AF142" s="585">
        <f t="shared" si="59"/>
        <v>0</v>
      </c>
      <c r="AG142" s="585">
        <f t="shared" si="60"/>
        <v>0</v>
      </c>
      <c r="AH142" s="585">
        <f t="shared" si="61"/>
        <v>490000</v>
      </c>
      <c r="AI142" s="585">
        <f t="shared" si="62"/>
        <v>100000</v>
      </c>
      <c r="AJ142" s="1095">
        <v>1000000</v>
      </c>
    </row>
    <row r="143" spans="1:36" ht="15" customHeight="1">
      <c r="A143" s="588">
        <v>25590</v>
      </c>
      <c r="B143" s="363" t="s">
        <v>1564</v>
      </c>
      <c r="C143" s="292">
        <v>931150</v>
      </c>
      <c r="D143" s="935" t="s">
        <v>1564</v>
      </c>
      <c r="E143" s="292">
        <v>777520</v>
      </c>
      <c r="F143" s="63" t="s">
        <v>25</v>
      </c>
      <c r="G143" s="292" t="s">
        <v>1153</v>
      </c>
      <c r="H143" s="61" t="str">
        <f t="shared" si="53"/>
        <v>25590 931150</v>
      </c>
      <c r="I143" s="63" t="str">
        <f>VLOOKUP($H143,'KEY2'!$A:$C,2,FALSE)</f>
        <v>Natural Resources</v>
      </c>
      <c r="J143" s="63" t="str">
        <f>VLOOKUP($H143,'KEY2'!$A:$C,3,FALSE)</f>
        <v>MSHCP Reserve Management</v>
      </c>
      <c r="K143" s="63" t="s">
        <v>2974</v>
      </c>
      <c r="L143" s="63" t="str">
        <f t="shared" si="55"/>
        <v>Natural ResourcesFee</v>
      </c>
      <c r="M143" s="62" t="str">
        <f>VLOOKUP(E143,'KEY2'!E:H,4,FALSE)</f>
        <v>Other Financing Sources</v>
      </c>
      <c r="N143" s="288">
        <v>1636244</v>
      </c>
      <c r="O143" s="288">
        <v>110000</v>
      </c>
      <c r="P143" s="288">
        <f t="shared" si="54"/>
        <v>1746244</v>
      </c>
      <c r="Q143" s="287">
        <v>0</v>
      </c>
      <c r="R143" s="287">
        <v>0</v>
      </c>
      <c r="S143" s="287">
        <v>60448.89</v>
      </c>
      <c r="T143" s="287">
        <v>84370.09</v>
      </c>
      <c r="U143" s="287">
        <v>93444.82</v>
      </c>
      <c r="V143" s="287">
        <v>126069.38</v>
      </c>
      <c r="W143" s="287">
        <v>70613.539999999994</v>
      </c>
      <c r="X143" s="287">
        <v>151922.22</v>
      </c>
      <c r="Y143" s="287">
        <v>79912.899999999994</v>
      </c>
      <c r="Z143" s="287">
        <v>273088.09000000003</v>
      </c>
      <c r="AA143" s="287">
        <v>0</v>
      </c>
      <c r="AB143" s="287">
        <v>249895.07</v>
      </c>
      <c r="AC143" s="287">
        <f t="shared" si="56"/>
        <v>1189765</v>
      </c>
      <c r="AD143" s="585">
        <f t="shared" si="57"/>
        <v>60448.89</v>
      </c>
      <c r="AE143" s="585">
        <f t="shared" si="58"/>
        <v>303884.29000000004</v>
      </c>
      <c r="AF143" s="585">
        <f t="shared" si="59"/>
        <v>302448.66000000003</v>
      </c>
      <c r="AG143" s="585">
        <f t="shared" si="60"/>
        <v>522983.16000000003</v>
      </c>
      <c r="AH143" s="585">
        <f t="shared" si="61"/>
        <v>1189765</v>
      </c>
      <c r="AI143" s="585">
        <f t="shared" si="62"/>
        <v>556479</v>
      </c>
      <c r="AJ143" s="1095">
        <v>2169187</v>
      </c>
    </row>
    <row r="144" spans="1:36" ht="15" customHeight="1">
      <c r="A144" s="588">
        <v>25620</v>
      </c>
      <c r="B144" s="363" t="s">
        <v>2347</v>
      </c>
      <c r="C144" s="292">
        <v>931750</v>
      </c>
      <c r="D144" s="935" t="s">
        <v>2347</v>
      </c>
      <c r="E144" s="292">
        <v>776700</v>
      </c>
      <c r="F144" s="63" t="s">
        <v>1898</v>
      </c>
      <c r="G144" s="292" t="s">
        <v>2490</v>
      </c>
      <c r="H144" s="61" t="str">
        <f t="shared" si="53"/>
        <v>25620 931750</v>
      </c>
      <c r="I144" s="63" t="str">
        <f>VLOOKUP($H144,'KEY2'!$A:$C,2,FALSE)</f>
        <v>Regional Parks</v>
      </c>
      <c r="J144" s="63" t="str">
        <f>VLOOKUP($H144,'KEY2'!$A:$C,3,FALSE)</f>
        <v>Lake Skinner</v>
      </c>
      <c r="K144" s="63" t="s">
        <v>2974</v>
      </c>
      <c r="L144" s="63" t="str">
        <f t="shared" si="55"/>
        <v>Regional ParksFee</v>
      </c>
      <c r="M144" s="62" t="str">
        <f>VLOOKUP(E144,'KEY2'!E:H,4,FALSE)</f>
        <v>Regional Parks &amp; Trails Fees</v>
      </c>
      <c r="N144" s="288">
        <v>2400000</v>
      </c>
      <c r="O144" s="288"/>
      <c r="P144" s="288">
        <f t="shared" si="54"/>
        <v>2400000</v>
      </c>
      <c r="Q144" s="287">
        <v>402159.5</v>
      </c>
      <c r="R144" s="287">
        <v>107587.13</v>
      </c>
      <c r="S144" s="287">
        <v>128051.09</v>
      </c>
      <c r="T144" s="287">
        <v>170264.19</v>
      </c>
      <c r="U144" s="287">
        <v>97643.39</v>
      </c>
      <c r="V144" s="287">
        <v>81117.5</v>
      </c>
      <c r="W144" s="287">
        <v>182027</v>
      </c>
      <c r="X144" s="287">
        <v>128983.92</v>
      </c>
      <c r="Y144" s="287">
        <v>132346</v>
      </c>
      <c r="Z144" s="287">
        <v>159306.94</v>
      </c>
      <c r="AA144" s="287">
        <v>158361.23000000001</v>
      </c>
      <c r="AB144" s="287">
        <v>121004.69</v>
      </c>
      <c r="AC144" s="287">
        <f t="shared" si="56"/>
        <v>1868852.5799999996</v>
      </c>
      <c r="AD144" s="585">
        <f t="shared" si="57"/>
        <v>637797.72</v>
      </c>
      <c r="AE144" s="585">
        <f t="shared" si="58"/>
        <v>349025.08</v>
      </c>
      <c r="AF144" s="585">
        <f t="shared" si="59"/>
        <v>443356.92</v>
      </c>
      <c r="AG144" s="585">
        <f t="shared" si="60"/>
        <v>438672.86000000004</v>
      </c>
      <c r="AH144" s="585">
        <f t="shared" si="61"/>
        <v>1868852.58</v>
      </c>
      <c r="AI144" s="585">
        <f t="shared" si="62"/>
        <v>531147.41999999993</v>
      </c>
      <c r="AJ144" s="1095">
        <v>2100000</v>
      </c>
    </row>
    <row r="145" spans="1:36" ht="15" customHeight="1">
      <c r="A145" s="588">
        <v>33100</v>
      </c>
      <c r="B145" s="363" t="s">
        <v>1641</v>
      </c>
      <c r="C145" s="292">
        <v>931105</v>
      </c>
      <c r="D145" s="935" t="s">
        <v>1641</v>
      </c>
      <c r="E145" s="292">
        <v>790600</v>
      </c>
      <c r="F145" s="63" t="s">
        <v>16</v>
      </c>
      <c r="G145" s="292" t="s">
        <v>3023</v>
      </c>
      <c r="H145" s="61" t="str">
        <f t="shared" si="53"/>
        <v>33100 931105</v>
      </c>
      <c r="I145" s="63" t="s">
        <v>1671</v>
      </c>
      <c r="J145" s="63" t="str">
        <f>VLOOKUP($H145,'KEY2'!$A:$C,3,FALSE)</f>
        <v>Park Acq &amp; Dev, District</v>
      </c>
      <c r="K145" s="63" t="str">
        <f>VLOOKUP(E145,'KEY2'!E:F,2,FALSE)</f>
        <v>Other</v>
      </c>
      <c r="L145" s="63" t="str">
        <f t="shared" si="55"/>
        <v>CIPOther</v>
      </c>
      <c r="M145" s="62" t="str">
        <f>VLOOKUP(E145,'KEY2'!E:H,4,FALSE)</f>
        <v>CIP Funding</v>
      </c>
      <c r="N145" s="288">
        <v>2600000</v>
      </c>
      <c r="O145" s="288"/>
      <c r="P145" s="288">
        <f t="shared" si="54"/>
        <v>2600000</v>
      </c>
      <c r="Q145" s="287">
        <v>0</v>
      </c>
      <c r="R145" s="287">
        <v>0</v>
      </c>
      <c r="S145" s="287">
        <v>0</v>
      </c>
      <c r="T145" s="287">
        <v>0</v>
      </c>
      <c r="U145" s="287">
        <v>0</v>
      </c>
      <c r="V145" s="287">
        <v>103401.2</v>
      </c>
      <c r="W145" s="287">
        <v>0</v>
      </c>
      <c r="X145" s="287">
        <v>0</v>
      </c>
      <c r="Y145" s="287">
        <v>0</v>
      </c>
      <c r="Z145" s="287">
        <v>0</v>
      </c>
      <c r="AA145" s="287">
        <v>0</v>
      </c>
      <c r="AB145" s="287">
        <v>137296.25</v>
      </c>
      <c r="AC145" s="287">
        <f t="shared" si="56"/>
        <v>240697.45</v>
      </c>
      <c r="AD145" s="585">
        <f t="shared" ref="AD145:AD148" si="63">SUM(Q145:S145)</f>
        <v>0</v>
      </c>
      <c r="AE145" s="585">
        <f t="shared" ref="AE145:AE148" si="64">SUM(T145:V145)</f>
        <v>103401.2</v>
      </c>
      <c r="AF145" s="585">
        <f t="shared" ref="AF145:AF148" si="65">SUM(W145:Y145)</f>
        <v>0</v>
      </c>
      <c r="AG145" s="585">
        <f t="shared" ref="AG145:AG148" si="66">SUM(Z145:AB145)</f>
        <v>137296.25</v>
      </c>
      <c r="AH145" s="585">
        <f t="shared" ref="AH145:AH148" si="67">SUM(AD145:AG145)</f>
        <v>240697.45</v>
      </c>
      <c r="AI145" s="585">
        <f t="shared" ref="AI145:AI148" si="68">P145-AH145</f>
        <v>2359302.5499999998</v>
      </c>
      <c r="AJ145" s="1095">
        <v>570000</v>
      </c>
    </row>
    <row r="146" spans="1:36">
      <c r="A146" s="408">
        <v>33100</v>
      </c>
      <c r="B146" s="408" t="s">
        <v>1641</v>
      </c>
      <c r="C146" s="408">
        <v>931105</v>
      </c>
      <c r="D146" s="875" t="s">
        <v>1641</v>
      </c>
      <c r="E146" s="408">
        <v>751680</v>
      </c>
      <c r="F146" t="s">
        <v>41</v>
      </c>
      <c r="G146" s="408" t="s">
        <v>6526</v>
      </c>
      <c r="H146" s="61" t="str">
        <f t="shared" ref="H146:H155" si="69">LEFT(G146,12)</f>
        <v>33100 931105</v>
      </c>
      <c r="I146" s="63" t="s">
        <v>1671</v>
      </c>
      <c r="J146" s="192" t="s">
        <v>1641</v>
      </c>
      <c r="K146" s="63" t="str">
        <f>VLOOKUP(E146,'KEY2'!E:F,2,FALSE)</f>
        <v>Grants</v>
      </c>
      <c r="L146" s="63" t="str">
        <f t="shared" si="55"/>
        <v>CIPGrants</v>
      </c>
      <c r="M146" s="62" t="str">
        <f>VLOOKUP(E146,'KEY2'!E:H,4,FALSE)</f>
        <v>Other Financing Sources</v>
      </c>
      <c r="N146" s="288">
        <v>6789900</v>
      </c>
      <c r="P146" s="288">
        <f t="shared" si="54"/>
        <v>6789900</v>
      </c>
      <c r="Q146" s="287">
        <v>0</v>
      </c>
      <c r="R146" s="287">
        <v>0</v>
      </c>
      <c r="S146" s="287">
        <v>0</v>
      </c>
      <c r="T146" s="287">
        <v>5859</v>
      </c>
      <c r="U146" s="287">
        <v>0</v>
      </c>
      <c r="V146" s="287">
        <v>0</v>
      </c>
      <c r="W146" s="287">
        <v>0</v>
      </c>
      <c r="X146" s="287">
        <v>15862.6</v>
      </c>
      <c r="Y146" s="287">
        <v>0</v>
      </c>
      <c r="Z146" s="287">
        <v>0</v>
      </c>
      <c r="AA146" s="287">
        <v>0</v>
      </c>
      <c r="AB146" s="287">
        <v>0</v>
      </c>
      <c r="AC146" s="287">
        <f t="shared" si="56"/>
        <v>21721.599999999999</v>
      </c>
      <c r="AD146" s="585">
        <f t="shared" si="63"/>
        <v>0</v>
      </c>
      <c r="AE146" s="585">
        <f t="shared" si="64"/>
        <v>5859</v>
      </c>
      <c r="AF146" s="585">
        <f t="shared" si="65"/>
        <v>15862.6</v>
      </c>
      <c r="AG146" s="585">
        <f t="shared" si="66"/>
        <v>0</v>
      </c>
      <c r="AH146" s="585">
        <f t="shared" si="67"/>
        <v>21721.599999999999</v>
      </c>
      <c r="AI146" s="585">
        <f t="shared" si="68"/>
        <v>6768178.4000000004</v>
      </c>
      <c r="AJ146" s="1095">
        <v>15205000</v>
      </c>
    </row>
    <row r="147" spans="1:36">
      <c r="A147" s="408">
        <v>21735</v>
      </c>
      <c r="B147" s="408" t="s">
        <v>6765</v>
      </c>
      <c r="C147" s="408">
        <v>931105</v>
      </c>
      <c r="D147" s="875" t="s">
        <v>6766</v>
      </c>
      <c r="E147" s="408">
        <v>763520</v>
      </c>
      <c r="F147" t="s">
        <v>6622</v>
      </c>
      <c r="G147" s="59" t="str">
        <f>A147&amp;" "&amp;C147&amp;" "&amp;E147</f>
        <v>21735 931105 763520</v>
      </c>
      <c r="H147" s="61" t="str">
        <f t="shared" si="69"/>
        <v>21735 931105</v>
      </c>
      <c r="I147" s="192" t="s">
        <v>6767</v>
      </c>
      <c r="J147" s="192" t="s">
        <v>6766</v>
      </c>
      <c r="K147" s="63" t="s">
        <v>2779</v>
      </c>
      <c r="L147" s="63" t="str">
        <f t="shared" si="55"/>
        <v>ARPAGrants</v>
      </c>
      <c r="M147" s="62" t="s">
        <v>2122</v>
      </c>
      <c r="N147" s="288">
        <v>11300000</v>
      </c>
      <c r="O147" s="290">
        <v>7500000</v>
      </c>
      <c r="P147" s="288">
        <f t="shared" si="54"/>
        <v>18800000</v>
      </c>
      <c r="Q147" s="287">
        <v>0</v>
      </c>
      <c r="R147" s="287">
        <v>0</v>
      </c>
      <c r="S147" s="287">
        <v>0</v>
      </c>
      <c r="T147" s="287">
        <v>0</v>
      </c>
      <c r="U147" s="287">
        <v>0</v>
      </c>
      <c r="V147" s="287">
        <v>190799.81</v>
      </c>
      <c r="W147" s="287">
        <v>0</v>
      </c>
      <c r="X147" s="287">
        <v>0</v>
      </c>
      <c r="Y147" s="287">
        <v>283083.24</v>
      </c>
      <c r="Z147" s="287">
        <v>0</v>
      </c>
      <c r="AA147" s="287">
        <v>538351.64</v>
      </c>
      <c r="AB147" s="287">
        <v>805963.4</v>
      </c>
      <c r="AC147" s="287">
        <f t="shared" si="56"/>
        <v>1818198.0899999999</v>
      </c>
      <c r="AD147" s="585">
        <f t="shared" si="63"/>
        <v>0</v>
      </c>
      <c r="AE147" s="585">
        <f t="shared" si="64"/>
        <v>190799.81</v>
      </c>
      <c r="AF147" s="585">
        <f t="shared" si="65"/>
        <v>283083.24</v>
      </c>
      <c r="AG147" s="585">
        <f t="shared" si="66"/>
        <v>1344315.04</v>
      </c>
      <c r="AH147" s="585">
        <f t="shared" si="67"/>
        <v>1818198.09</v>
      </c>
      <c r="AI147" s="585">
        <f t="shared" si="68"/>
        <v>16981801.91</v>
      </c>
      <c r="AJ147" s="1095">
        <v>25071000</v>
      </c>
    </row>
    <row r="148" spans="1:36">
      <c r="A148">
        <v>25400</v>
      </c>
      <c r="B148" t="s">
        <v>2923</v>
      </c>
      <c r="C148">
        <v>931270</v>
      </c>
      <c r="D148" t="s">
        <v>6876</v>
      </c>
      <c r="E148" s="391">
        <v>790600</v>
      </c>
      <c r="F148" s="353" t="s">
        <v>16</v>
      </c>
      <c r="G148" t="s">
        <v>6965</v>
      </c>
      <c r="H148" s="61" t="str">
        <f t="shared" si="69"/>
        <v>25400 931270</v>
      </c>
      <c r="I148" s="353" t="s">
        <v>1766</v>
      </c>
      <c r="J148" s="353" t="s">
        <v>6968</v>
      </c>
      <c r="K148" s="63" t="str">
        <f>VLOOKUP(E148,'KEY2'!E:F,2,FALSE)</f>
        <v>Other</v>
      </c>
      <c r="L148" s="63" t="str">
        <f t="shared" si="55"/>
        <v>Business ServicesOther</v>
      </c>
      <c r="M148" s="62" t="str">
        <f>VLOOKUP(E148,'KEY2'!E:H,4,FALSE)</f>
        <v>CIP Funding</v>
      </c>
      <c r="N148" s="288">
        <v>1700000</v>
      </c>
      <c r="P148" s="288">
        <f t="shared" si="54"/>
        <v>1700000</v>
      </c>
      <c r="Q148" s="287">
        <v>0</v>
      </c>
      <c r="R148" s="287">
        <v>0</v>
      </c>
      <c r="S148" s="287">
        <v>0</v>
      </c>
      <c r="T148" s="287">
        <v>0</v>
      </c>
      <c r="U148" s="287">
        <v>0</v>
      </c>
      <c r="V148" s="287">
        <v>0</v>
      </c>
      <c r="W148" s="287">
        <v>0</v>
      </c>
      <c r="X148" s="287">
        <v>0</v>
      </c>
      <c r="Y148" s="287">
        <v>0</v>
      </c>
      <c r="Z148" s="287">
        <v>0</v>
      </c>
      <c r="AA148" s="287">
        <v>0</v>
      </c>
      <c r="AB148" s="287">
        <v>0</v>
      </c>
      <c r="AC148" s="287">
        <f t="shared" si="56"/>
        <v>0</v>
      </c>
      <c r="AD148" s="585">
        <f t="shared" si="63"/>
        <v>0</v>
      </c>
      <c r="AE148" s="585">
        <f t="shared" si="64"/>
        <v>0</v>
      </c>
      <c r="AF148" s="585">
        <f t="shared" si="65"/>
        <v>0</v>
      </c>
      <c r="AG148" s="585">
        <f t="shared" si="66"/>
        <v>0</v>
      </c>
      <c r="AH148" s="585">
        <f t="shared" si="67"/>
        <v>0</v>
      </c>
      <c r="AI148" s="585">
        <f t="shared" si="68"/>
        <v>1700000</v>
      </c>
      <c r="AJ148" s="1095">
        <v>1100000</v>
      </c>
    </row>
    <row r="149" spans="1:36">
      <c r="A149">
        <v>25400</v>
      </c>
      <c r="B149" t="s">
        <v>2923</v>
      </c>
      <c r="C149">
        <v>931305</v>
      </c>
      <c r="D149" s="932"/>
      <c r="E149" s="391">
        <v>754300</v>
      </c>
      <c r="F149" s="353" t="s">
        <v>1320</v>
      </c>
      <c r="G149" t="s">
        <v>6966</v>
      </c>
      <c r="H149" s="61" t="str">
        <f t="shared" si="69"/>
        <v>25400 931305</v>
      </c>
      <c r="I149" s="353" t="s">
        <v>23</v>
      </c>
      <c r="J149" s="353" t="s">
        <v>440</v>
      </c>
      <c r="K149" s="63" t="str">
        <f>VLOOKUP(E149,'KEY2'!E:F,2,FALSE)</f>
        <v>Grants</v>
      </c>
      <c r="L149" s="63" t="str">
        <f t="shared" si="55"/>
        <v>InterpretiveGrants</v>
      </c>
      <c r="M149" s="62" t="str">
        <f>VLOOKUP(E149,'KEY2'!E:H,4,FALSE)</f>
        <v>CIP Funding</v>
      </c>
      <c r="N149" s="288">
        <v>90000</v>
      </c>
      <c r="P149" s="288">
        <f t="shared" si="54"/>
        <v>90000</v>
      </c>
      <c r="Q149" s="287">
        <v>0</v>
      </c>
      <c r="R149" s="287">
        <v>0</v>
      </c>
      <c r="S149" s="287">
        <v>0</v>
      </c>
      <c r="T149" s="287">
        <v>0</v>
      </c>
      <c r="U149" s="287">
        <v>0</v>
      </c>
      <c r="V149" s="287">
        <v>0</v>
      </c>
      <c r="W149" s="287">
        <v>0</v>
      </c>
      <c r="X149" s="287">
        <v>0</v>
      </c>
      <c r="Y149" s="287">
        <v>0</v>
      </c>
      <c r="Z149" s="287">
        <v>0</v>
      </c>
      <c r="AA149" s="287">
        <v>0</v>
      </c>
      <c r="AB149" s="287">
        <v>0</v>
      </c>
      <c r="AC149" s="287">
        <f t="shared" si="56"/>
        <v>0</v>
      </c>
      <c r="AD149" s="585">
        <f t="shared" ref="AD149:AD155" si="70">SUM(Q149:S149)</f>
        <v>0</v>
      </c>
      <c r="AE149" s="585">
        <f t="shared" ref="AE149:AE155" si="71">SUM(T149:V149)</f>
        <v>0</v>
      </c>
      <c r="AF149" s="585">
        <f t="shared" ref="AF149:AF155" si="72">SUM(W149:Y149)</f>
        <v>0</v>
      </c>
      <c r="AG149" s="585">
        <f t="shared" ref="AG149:AG155" si="73">SUM(Z149:AB149)</f>
        <v>0</v>
      </c>
      <c r="AH149" s="585">
        <f t="shared" ref="AH149:AH155" si="74">SUM(AD149:AG149)</f>
        <v>0</v>
      </c>
      <c r="AI149" s="585">
        <f t="shared" ref="AI149:AI155" si="75">P149-AH149</f>
        <v>90000</v>
      </c>
      <c r="AJ149" s="1095">
        <v>90000</v>
      </c>
    </row>
    <row r="150" spans="1:36">
      <c r="A150">
        <v>25400</v>
      </c>
      <c r="B150" t="s">
        <v>2923</v>
      </c>
      <c r="C150" s="586">
        <v>931420</v>
      </c>
      <c r="D150" s="932" t="s">
        <v>5794</v>
      </c>
      <c r="E150" s="408">
        <v>741020</v>
      </c>
      <c r="F150" t="s">
        <v>1520</v>
      </c>
      <c r="G150" t="s">
        <v>6967</v>
      </c>
      <c r="H150" s="61" t="str">
        <f t="shared" si="69"/>
        <v>25400 931420</v>
      </c>
      <c r="I150" s="353" t="s">
        <v>1524</v>
      </c>
      <c r="J150" s="353" t="s">
        <v>5794</v>
      </c>
      <c r="K150" s="63" t="s">
        <v>2974</v>
      </c>
      <c r="L150" s="63" t="str">
        <f t="shared" si="55"/>
        <v>Regional ParksFee</v>
      </c>
      <c r="M150" s="62" t="str">
        <f>VLOOKUP(E150,'KEY2'!E:H,4,FALSE)</f>
        <v>Historical &amp; Interpretive</v>
      </c>
      <c r="N150" s="288">
        <v>150000</v>
      </c>
      <c r="P150" s="288">
        <f t="shared" si="54"/>
        <v>150000</v>
      </c>
      <c r="Q150" s="287">
        <v>0</v>
      </c>
      <c r="R150" s="287">
        <v>0</v>
      </c>
      <c r="S150" s="287">
        <v>0</v>
      </c>
      <c r="T150" s="287">
        <v>0</v>
      </c>
      <c r="U150" s="287">
        <v>0</v>
      </c>
      <c r="V150" s="287">
        <v>0</v>
      </c>
      <c r="W150" s="287">
        <v>0</v>
      </c>
      <c r="X150" s="287">
        <v>0</v>
      </c>
      <c r="Y150" s="287">
        <v>0</v>
      </c>
      <c r="Z150" s="287">
        <v>0</v>
      </c>
      <c r="AA150" s="287">
        <v>0</v>
      </c>
      <c r="AB150" s="287">
        <v>0</v>
      </c>
      <c r="AC150" s="287">
        <f t="shared" si="56"/>
        <v>0</v>
      </c>
      <c r="AD150" s="585">
        <f t="shared" si="70"/>
        <v>0</v>
      </c>
      <c r="AE150" s="585">
        <f t="shared" si="71"/>
        <v>0</v>
      </c>
      <c r="AF150" s="585">
        <f t="shared" si="72"/>
        <v>0</v>
      </c>
      <c r="AG150" s="585">
        <f t="shared" si="73"/>
        <v>0</v>
      </c>
      <c r="AH150" s="585">
        <f t="shared" si="74"/>
        <v>0</v>
      </c>
      <c r="AI150" s="585">
        <f t="shared" si="75"/>
        <v>150000</v>
      </c>
      <c r="AJ150" s="1095">
        <v>0</v>
      </c>
    </row>
    <row r="151" spans="1:36">
      <c r="A151">
        <v>25400</v>
      </c>
      <c r="B151" t="s">
        <v>2923</v>
      </c>
      <c r="C151">
        <v>931205</v>
      </c>
      <c r="D151" s="875" t="s">
        <v>5949</v>
      </c>
      <c r="E151">
        <v>741080</v>
      </c>
      <c r="F151" t="s">
        <v>1191</v>
      </c>
      <c r="G151" t="s">
        <v>6969</v>
      </c>
      <c r="H151" s="61" t="str">
        <f t="shared" si="69"/>
        <v>25400 931205</v>
      </c>
      <c r="I151" s="353" t="s">
        <v>1766</v>
      </c>
      <c r="J151" s="63" t="s">
        <v>7000</v>
      </c>
      <c r="K151" s="63" t="s">
        <v>2974</v>
      </c>
      <c r="L151" s="63" t="str">
        <f t="shared" si="55"/>
        <v>Business ServicesFee</v>
      </c>
      <c r="M151" s="62" t="str">
        <f>VLOOKUP(E151,'KEY2'!E:H,4,FALSE)</f>
        <v>Historical &amp; Interpretive</v>
      </c>
      <c r="N151" s="288">
        <v>2000</v>
      </c>
      <c r="P151" s="288">
        <f t="shared" si="54"/>
        <v>2000</v>
      </c>
      <c r="Q151" s="287">
        <v>400</v>
      </c>
      <c r="R151" s="287">
        <v>200</v>
      </c>
      <c r="S151" s="287">
        <v>0</v>
      </c>
      <c r="T151" s="287">
        <v>300</v>
      </c>
      <c r="U151" s="287">
        <v>0</v>
      </c>
      <c r="V151" s="287">
        <v>200</v>
      </c>
      <c r="W151" s="287">
        <v>900</v>
      </c>
      <c r="X151" s="287">
        <v>200</v>
      </c>
      <c r="Y151" s="287">
        <v>10300</v>
      </c>
      <c r="Z151" s="287">
        <v>400</v>
      </c>
      <c r="AA151" s="287">
        <v>800</v>
      </c>
      <c r="AB151" s="287">
        <v>1200</v>
      </c>
      <c r="AC151" s="287">
        <f t="shared" si="56"/>
        <v>14900</v>
      </c>
      <c r="AD151" s="585">
        <f t="shared" si="70"/>
        <v>600</v>
      </c>
      <c r="AE151" s="585">
        <f t="shared" si="71"/>
        <v>500</v>
      </c>
      <c r="AF151" s="585">
        <f t="shared" si="72"/>
        <v>11400</v>
      </c>
      <c r="AG151" s="585">
        <f t="shared" si="73"/>
        <v>2400</v>
      </c>
      <c r="AH151" s="585">
        <f t="shared" si="74"/>
        <v>14900</v>
      </c>
      <c r="AI151" s="585">
        <f t="shared" si="75"/>
        <v>-12900</v>
      </c>
      <c r="AJ151" s="1095">
        <v>0</v>
      </c>
    </row>
    <row r="152" spans="1:36">
      <c r="A152">
        <v>25400</v>
      </c>
      <c r="B152" t="s">
        <v>2923</v>
      </c>
      <c r="C152">
        <v>931205</v>
      </c>
      <c r="D152" s="875" t="s">
        <v>5949</v>
      </c>
      <c r="E152">
        <v>776700</v>
      </c>
      <c r="F152" t="s">
        <v>1898</v>
      </c>
      <c r="G152" t="s">
        <v>6970</v>
      </c>
      <c r="H152" s="61" t="str">
        <f t="shared" si="69"/>
        <v>25400 931205</v>
      </c>
      <c r="I152" s="353" t="s">
        <v>1766</v>
      </c>
      <c r="J152" s="63" t="s">
        <v>7000</v>
      </c>
      <c r="K152" s="63" t="s">
        <v>2974</v>
      </c>
      <c r="L152" s="63" t="str">
        <f t="shared" si="55"/>
        <v>Business ServicesFee</v>
      </c>
      <c r="M152" s="62" t="str">
        <f>VLOOKUP(E152,'KEY2'!E:H,4,FALSE)</f>
        <v>Regional Parks &amp; Trails Fees</v>
      </c>
      <c r="N152" s="288">
        <v>0</v>
      </c>
      <c r="P152" s="288">
        <f t="shared" si="54"/>
        <v>0</v>
      </c>
      <c r="Q152" s="287">
        <v>0</v>
      </c>
      <c r="R152" s="287">
        <v>318</v>
      </c>
      <c r="S152" s="287">
        <v>0</v>
      </c>
      <c r="T152" s="287">
        <v>0</v>
      </c>
      <c r="U152" s="287">
        <v>1460</v>
      </c>
      <c r="V152" s="287">
        <v>0</v>
      </c>
      <c r="W152" s="287">
        <v>0</v>
      </c>
      <c r="X152" s="287">
        <v>0</v>
      </c>
      <c r="Y152" s="287">
        <v>-1778</v>
      </c>
      <c r="Z152" s="287">
        <v>0</v>
      </c>
      <c r="AA152" s="287">
        <v>0</v>
      </c>
      <c r="AB152" s="287">
        <v>0</v>
      </c>
      <c r="AC152" s="287">
        <f t="shared" si="56"/>
        <v>0</v>
      </c>
      <c r="AD152" s="585">
        <f t="shared" si="70"/>
        <v>318</v>
      </c>
      <c r="AE152" s="585">
        <f t="shared" si="71"/>
        <v>1460</v>
      </c>
      <c r="AF152" s="585">
        <f t="shared" si="72"/>
        <v>-1778</v>
      </c>
      <c r="AG152" s="585">
        <f t="shared" si="73"/>
        <v>0</v>
      </c>
      <c r="AH152" s="585">
        <f t="shared" si="74"/>
        <v>0</v>
      </c>
      <c r="AI152" s="585">
        <f t="shared" si="75"/>
        <v>0</v>
      </c>
      <c r="AJ152" s="1095">
        <v>0</v>
      </c>
    </row>
    <row r="153" spans="1:36">
      <c r="A153">
        <v>25400</v>
      </c>
      <c r="B153" t="s">
        <v>2923</v>
      </c>
      <c r="C153">
        <v>931205</v>
      </c>
      <c r="D153" s="875" t="s">
        <v>5949</v>
      </c>
      <c r="E153">
        <v>781360</v>
      </c>
      <c r="F153" t="s">
        <v>14</v>
      </c>
      <c r="G153" t="s">
        <v>6971</v>
      </c>
      <c r="H153" s="61" t="str">
        <f t="shared" si="69"/>
        <v>25400 931205</v>
      </c>
      <c r="I153" s="353" t="s">
        <v>1766</v>
      </c>
      <c r="J153" s="63" t="s">
        <v>7000</v>
      </c>
      <c r="K153" s="63" t="str">
        <f>VLOOKUP(E153,'KEY2'!E:F,2,FALSE)</f>
        <v>Other</v>
      </c>
      <c r="L153" s="63" t="str">
        <f t="shared" si="55"/>
        <v>Business ServicesOther</v>
      </c>
      <c r="M153" s="62" t="str">
        <f>VLOOKUP(E153,'KEY2'!E:H,4,FALSE)</f>
        <v>Historical &amp; Interpretive</v>
      </c>
      <c r="N153" s="288">
        <v>6000</v>
      </c>
      <c r="P153" s="288">
        <f t="shared" si="54"/>
        <v>6000</v>
      </c>
      <c r="Q153" s="287">
        <v>0</v>
      </c>
      <c r="R153" s="287">
        <v>1123.5</v>
      </c>
      <c r="S153" s="287">
        <v>0</v>
      </c>
      <c r="T153" s="287">
        <v>645.5</v>
      </c>
      <c r="U153" s="287">
        <v>602.5</v>
      </c>
      <c r="V153" s="287">
        <v>0</v>
      </c>
      <c r="W153" s="287">
        <v>0</v>
      </c>
      <c r="X153" s="287">
        <v>0</v>
      </c>
      <c r="Y153" s="287">
        <v>1216</v>
      </c>
      <c r="Z153" s="287">
        <v>0</v>
      </c>
      <c r="AA153" s="287">
        <v>0</v>
      </c>
      <c r="AB153" s="287">
        <v>1875.67</v>
      </c>
      <c r="AC153" s="287">
        <f t="shared" si="56"/>
        <v>5463.17</v>
      </c>
      <c r="AD153" s="585">
        <f t="shared" si="70"/>
        <v>1123.5</v>
      </c>
      <c r="AE153" s="585">
        <f t="shared" si="71"/>
        <v>1248</v>
      </c>
      <c r="AF153" s="585">
        <f t="shared" si="72"/>
        <v>1216</v>
      </c>
      <c r="AG153" s="585">
        <f t="shared" si="73"/>
        <v>1875.67</v>
      </c>
      <c r="AH153" s="585">
        <f t="shared" si="74"/>
        <v>5463.17</v>
      </c>
      <c r="AI153" s="585">
        <f t="shared" si="75"/>
        <v>536.82999999999993</v>
      </c>
      <c r="AJ153" s="1095">
        <v>5000</v>
      </c>
    </row>
    <row r="154" spans="1:36">
      <c r="A154">
        <v>25400</v>
      </c>
      <c r="B154" t="s">
        <v>2923</v>
      </c>
      <c r="C154">
        <v>931235</v>
      </c>
      <c r="D154" s="875" t="s">
        <v>46</v>
      </c>
      <c r="E154">
        <v>741320</v>
      </c>
      <c r="F154" t="s">
        <v>1346</v>
      </c>
      <c r="G154" t="s">
        <v>6972</v>
      </c>
      <c r="H154" s="61" t="str">
        <f t="shared" si="69"/>
        <v>25400 931235</v>
      </c>
      <c r="I154" s="353" t="s">
        <v>1766</v>
      </c>
      <c r="J154" s="353" t="s">
        <v>46</v>
      </c>
      <c r="K154" s="63" t="s">
        <v>2974</v>
      </c>
      <c r="L154" s="63" t="str">
        <f t="shared" si="55"/>
        <v>Business ServicesFee</v>
      </c>
      <c r="M154" s="62" t="str">
        <f>VLOOKUP(E154,'KEY2'!E:H,4,FALSE)</f>
        <v>Historical &amp; Interpretive</v>
      </c>
      <c r="N154" s="288">
        <v>0</v>
      </c>
      <c r="P154" s="288">
        <f t="shared" si="54"/>
        <v>0</v>
      </c>
      <c r="Q154" s="287">
        <v>0</v>
      </c>
      <c r="R154" s="287">
        <v>0</v>
      </c>
      <c r="S154" s="287">
        <v>3435</v>
      </c>
      <c r="T154" s="287">
        <v>0</v>
      </c>
      <c r="U154" s="287">
        <v>0</v>
      </c>
      <c r="V154" s="287">
        <v>0</v>
      </c>
      <c r="W154" s="287">
        <v>0</v>
      </c>
      <c r="X154" s="287">
        <v>0</v>
      </c>
      <c r="Y154" s="287">
        <v>0</v>
      </c>
      <c r="Z154" s="287">
        <v>0</v>
      </c>
      <c r="AA154" s="287">
        <v>0</v>
      </c>
      <c r="AB154" s="287">
        <v>0</v>
      </c>
      <c r="AC154" s="287">
        <f t="shared" si="56"/>
        <v>3435</v>
      </c>
      <c r="AD154" s="585">
        <f t="shared" si="70"/>
        <v>3435</v>
      </c>
      <c r="AE154" s="585">
        <f t="shared" si="71"/>
        <v>0</v>
      </c>
      <c r="AF154" s="585">
        <f t="shared" si="72"/>
        <v>0</v>
      </c>
      <c r="AG154" s="585">
        <f t="shared" si="73"/>
        <v>0</v>
      </c>
      <c r="AH154" s="585">
        <f t="shared" si="74"/>
        <v>3435</v>
      </c>
      <c r="AI154" s="585">
        <f t="shared" si="75"/>
        <v>-3435</v>
      </c>
      <c r="AJ154" s="1095">
        <v>0</v>
      </c>
    </row>
    <row r="155" spans="1:36">
      <c r="A155">
        <v>25400</v>
      </c>
      <c r="B155" t="s">
        <v>2923</v>
      </c>
      <c r="C155">
        <v>931235</v>
      </c>
      <c r="D155" s="875" t="s">
        <v>46</v>
      </c>
      <c r="E155">
        <v>781560</v>
      </c>
      <c r="F155" t="s">
        <v>40</v>
      </c>
      <c r="G155" t="s">
        <v>6973</v>
      </c>
      <c r="H155" s="61" t="str">
        <f t="shared" si="69"/>
        <v>25400 931235</v>
      </c>
      <c r="I155" s="353" t="s">
        <v>1766</v>
      </c>
      <c r="J155" s="353" t="s">
        <v>46</v>
      </c>
      <c r="K155" s="63" t="str">
        <f>VLOOKUP(E155,'KEY2'!E:F,2,FALSE)</f>
        <v>Other</v>
      </c>
      <c r="L155" s="63" t="str">
        <f t="shared" si="55"/>
        <v>Business ServicesOther</v>
      </c>
      <c r="M155" s="62" t="str">
        <f>VLOOKUP(E155,'KEY2'!E:H,4,FALSE)</f>
        <v>Other Financing Sources</v>
      </c>
      <c r="N155" s="288">
        <v>0</v>
      </c>
      <c r="P155" s="288">
        <f t="shared" si="54"/>
        <v>0</v>
      </c>
      <c r="Q155" s="287">
        <v>0</v>
      </c>
      <c r="R155" s="287">
        <v>3000</v>
      </c>
      <c r="S155" s="287">
        <v>0</v>
      </c>
      <c r="T155" s="287">
        <v>0</v>
      </c>
      <c r="U155" s="287">
        <v>0</v>
      </c>
      <c r="V155" s="287">
        <v>0</v>
      </c>
      <c r="W155" s="287">
        <v>0</v>
      </c>
      <c r="X155" s="287">
        <v>0</v>
      </c>
      <c r="Y155" s="287">
        <v>0</v>
      </c>
      <c r="Z155" s="287">
        <v>0</v>
      </c>
      <c r="AA155" s="287">
        <v>0</v>
      </c>
      <c r="AB155" s="287">
        <v>0</v>
      </c>
      <c r="AC155" s="287">
        <f t="shared" si="56"/>
        <v>3000</v>
      </c>
      <c r="AD155" s="585">
        <f t="shared" si="70"/>
        <v>3000</v>
      </c>
      <c r="AE155" s="585">
        <f t="shared" si="71"/>
        <v>0</v>
      </c>
      <c r="AF155" s="585">
        <f t="shared" si="72"/>
        <v>0</v>
      </c>
      <c r="AG155" s="585">
        <f t="shared" si="73"/>
        <v>0</v>
      </c>
      <c r="AH155" s="585">
        <f t="shared" si="74"/>
        <v>3000</v>
      </c>
      <c r="AI155" s="585">
        <f t="shared" si="75"/>
        <v>-3000</v>
      </c>
      <c r="AJ155" s="1095">
        <v>0</v>
      </c>
    </row>
    <row r="156" spans="1:36">
      <c r="A156">
        <v>25400</v>
      </c>
      <c r="B156" t="s">
        <v>2923</v>
      </c>
      <c r="C156">
        <v>931306</v>
      </c>
      <c r="D156" t="s">
        <v>436</v>
      </c>
      <c r="E156">
        <v>741320</v>
      </c>
      <c r="F156" t="s">
        <v>1346</v>
      </c>
      <c r="G156" t="s">
        <v>7013</v>
      </c>
      <c r="H156" s="61" t="str">
        <f t="shared" ref="H156:H171" si="76">LEFT(G156,12)</f>
        <v>25400 931306</v>
      </c>
      <c r="I156" s="353" t="s">
        <v>23</v>
      </c>
      <c r="J156" s="63" t="s">
        <v>436</v>
      </c>
      <c r="K156" s="63" t="s">
        <v>2974</v>
      </c>
      <c r="L156" s="63" t="str">
        <f t="shared" ref="L156:L158" si="77">I156&amp;K156</f>
        <v>InterpretiveFee</v>
      </c>
      <c r="M156" s="62" t="str">
        <f>VLOOKUP(E156,'KEY2'!E:H,4,FALSE)</f>
        <v>Historical &amp; Interpretive</v>
      </c>
      <c r="P156" s="288">
        <f t="shared" si="54"/>
        <v>0</v>
      </c>
      <c r="T156" s="287">
        <v>552</v>
      </c>
      <c r="U156" s="287">
        <v>0</v>
      </c>
      <c r="V156" s="287">
        <v>0</v>
      </c>
      <c r="W156" s="287">
        <v>0</v>
      </c>
      <c r="X156" s="287">
        <v>0</v>
      </c>
      <c r="Y156" s="287">
        <v>0</v>
      </c>
      <c r="Z156" s="287">
        <v>0</v>
      </c>
      <c r="AA156" s="287">
        <v>0</v>
      </c>
      <c r="AB156" s="287">
        <v>0</v>
      </c>
      <c r="AC156" s="287">
        <f t="shared" ref="AC156:AC162" si="78">SUM(Q156:AB156)</f>
        <v>552</v>
      </c>
      <c r="AD156" s="585">
        <f t="shared" ref="AD156:AD157" si="79">SUM(Q156:S156)</f>
        <v>0</v>
      </c>
      <c r="AE156" s="585">
        <f t="shared" ref="AE156:AE162" si="80">SUM(T156:V156)</f>
        <v>552</v>
      </c>
      <c r="AF156" s="585">
        <f t="shared" ref="AF156:AF162" si="81">SUM(W156:Y156)</f>
        <v>0</v>
      </c>
      <c r="AG156" s="585">
        <f t="shared" ref="AG156:AG162" si="82">SUM(Z156:AB156)</f>
        <v>0</v>
      </c>
      <c r="AH156" s="585">
        <f t="shared" ref="AH156:AH162" si="83">SUM(AD156:AG156)</f>
        <v>552</v>
      </c>
      <c r="AI156" s="585">
        <f t="shared" ref="AI156:AI162" si="84">P156-AH156</f>
        <v>-552</v>
      </c>
      <c r="AJ156" s="1095">
        <v>0</v>
      </c>
    </row>
    <row r="157" spans="1:36">
      <c r="A157">
        <v>25620</v>
      </c>
      <c r="B157" t="s">
        <v>2347</v>
      </c>
      <c r="C157">
        <v>931750</v>
      </c>
      <c r="D157" t="s">
        <v>2347</v>
      </c>
      <c r="E157">
        <v>741320</v>
      </c>
      <c r="F157" t="s">
        <v>1346</v>
      </c>
      <c r="G157" t="s">
        <v>2487</v>
      </c>
      <c r="H157" s="61" t="str">
        <f t="shared" si="76"/>
        <v>25620 931750</v>
      </c>
      <c r="I157" s="353" t="s">
        <v>1524</v>
      </c>
      <c r="J157" s="63" t="s">
        <v>448</v>
      </c>
      <c r="K157" s="63" t="s">
        <v>2974</v>
      </c>
      <c r="L157" s="63" t="str">
        <f t="shared" si="77"/>
        <v>Regional ParksFee</v>
      </c>
      <c r="M157" s="62" t="str">
        <f>VLOOKUP(E157,'KEY2'!E:H,4,FALSE)</f>
        <v>Historical &amp; Interpretive</v>
      </c>
      <c r="P157" s="288">
        <f t="shared" si="54"/>
        <v>0</v>
      </c>
      <c r="T157" s="287">
        <v>8318.48</v>
      </c>
      <c r="U157" s="287">
        <v>0</v>
      </c>
      <c r="V157" s="287">
        <v>0</v>
      </c>
      <c r="W157" s="287">
        <v>0</v>
      </c>
      <c r="X157" s="287">
        <v>0</v>
      </c>
      <c r="Y157" s="287">
        <v>0</v>
      </c>
      <c r="Z157" s="287">
        <v>0</v>
      </c>
      <c r="AA157" s="287">
        <v>0</v>
      </c>
      <c r="AB157" s="287">
        <v>0</v>
      </c>
      <c r="AC157" s="287">
        <f t="shared" si="78"/>
        <v>8318.48</v>
      </c>
      <c r="AD157" s="585">
        <f t="shared" si="79"/>
        <v>0</v>
      </c>
      <c r="AE157" s="585">
        <f t="shared" si="80"/>
        <v>8318.48</v>
      </c>
      <c r="AF157" s="585">
        <f t="shared" si="81"/>
        <v>0</v>
      </c>
      <c r="AG157" s="585">
        <f t="shared" si="82"/>
        <v>0</v>
      </c>
      <c r="AH157" s="585">
        <f t="shared" si="83"/>
        <v>8318.48</v>
      </c>
      <c r="AI157" s="585">
        <f t="shared" si="84"/>
        <v>-8318.48</v>
      </c>
      <c r="AJ157" s="1095">
        <v>0</v>
      </c>
    </row>
    <row r="158" spans="1:36">
      <c r="A158">
        <v>25400</v>
      </c>
      <c r="B158" t="s">
        <v>2923</v>
      </c>
      <c r="C158">
        <v>931270</v>
      </c>
      <c r="D158" t="s">
        <v>6876</v>
      </c>
      <c r="E158">
        <v>777520</v>
      </c>
      <c r="F158" t="s">
        <v>25</v>
      </c>
      <c r="G158" t="s">
        <v>7022</v>
      </c>
      <c r="H158" s="61" t="str">
        <f t="shared" si="76"/>
        <v>25400 931270</v>
      </c>
      <c r="I158" s="192" t="s">
        <v>1766</v>
      </c>
      <c r="J158" s="192" t="s">
        <v>6968</v>
      </c>
      <c r="K158" s="63" t="s">
        <v>2974</v>
      </c>
      <c r="L158" s="63" t="str">
        <f t="shared" si="77"/>
        <v>Business ServicesFee</v>
      </c>
      <c r="M158" s="62" t="str">
        <f>VLOOKUP(E158,'KEY2'!E:H,4,FALSE)</f>
        <v>Other Financing Sources</v>
      </c>
      <c r="O158" s="290">
        <v>110000</v>
      </c>
      <c r="P158" s="288">
        <f t="shared" si="54"/>
        <v>110000</v>
      </c>
      <c r="U158" s="287">
        <v>78175.08</v>
      </c>
      <c r="V158" s="287">
        <v>0</v>
      </c>
      <c r="W158" s="287">
        <v>0</v>
      </c>
      <c r="X158" s="287">
        <v>120231.41</v>
      </c>
      <c r="Y158" s="287">
        <v>0</v>
      </c>
      <c r="Z158" s="287">
        <v>0</v>
      </c>
      <c r="AA158" s="287">
        <v>163005.98000000001</v>
      </c>
      <c r="AB158" s="287">
        <v>219561.98</v>
      </c>
      <c r="AC158" s="287">
        <f t="shared" si="78"/>
        <v>580974.44999999995</v>
      </c>
      <c r="AD158" s="585">
        <f t="shared" ref="AD158:AD162" si="85">SUM(Q158:S158)</f>
        <v>0</v>
      </c>
      <c r="AE158" s="585">
        <f t="shared" si="80"/>
        <v>78175.08</v>
      </c>
      <c r="AF158" s="585">
        <f t="shared" si="81"/>
        <v>120231.41</v>
      </c>
      <c r="AG158" s="585">
        <f t="shared" si="82"/>
        <v>382567.96</v>
      </c>
      <c r="AH158" s="585">
        <f t="shared" si="83"/>
        <v>580974.44999999995</v>
      </c>
      <c r="AI158" s="585">
        <f t="shared" si="84"/>
        <v>-470974.44999999995</v>
      </c>
      <c r="AJ158" s="1095">
        <v>500000</v>
      </c>
    </row>
    <row r="159" spans="1:36">
      <c r="A159">
        <v>25400</v>
      </c>
      <c r="B159" t="s">
        <v>2923</v>
      </c>
      <c r="C159">
        <v>931305</v>
      </c>
      <c r="D159" t="s">
        <v>440</v>
      </c>
      <c r="E159">
        <v>741080</v>
      </c>
      <c r="F159" t="s">
        <v>1191</v>
      </c>
      <c r="G159" t="s">
        <v>7023</v>
      </c>
      <c r="H159" s="61" t="str">
        <f t="shared" si="76"/>
        <v>25400 931305</v>
      </c>
      <c r="I159" s="192" t="s">
        <v>23</v>
      </c>
      <c r="J159" s="192" t="s">
        <v>440</v>
      </c>
      <c r="K159" s="63" t="s">
        <v>2974</v>
      </c>
      <c r="L159" s="63" t="str">
        <f t="shared" ref="L159:L162" si="86">I159&amp;K159</f>
        <v>InterpretiveFee</v>
      </c>
      <c r="M159" s="62" t="str">
        <f>VLOOKUP(E159,'KEY2'!E:H,4,FALSE)</f>
        <v>Historical &amp; Interpretive</v>
      </c>
      <c r="P159" s="288">
        <f t="shared" si="54"/>
        <v>0</v>
      </c>
      <c r="U159" s="287">
        <v>200</v>
      </c>
      <c r="V159" s="287">
        <v>0</v>
      </c>
      <c r="W159" s="287">
        <v>0</v>
      </c>
      <c r="X159" s="287">
        <v>0</v>
      </c>
      <c r="Y159" s="287">
        <v>0</v>
      </c>
      <c r="Z159" s="287">
        <v>0</v>
      </c>
      <c r="AA159" s="287">
        <v>0</v>
      </c>
      <c r="AB159" s="287">
        <v>0</v>
      </c>
      <c r="AC159" s="287">
        <f t="shared" si="78"/>
        <v>200</v>
      </c>
      <c r="AD159" s="585">
        <f t="shared" si="85"/>
        <v>0</v>
      </c>
      <c r="AE159" s="585">
        <f t="shared" si="80"/>
        <v>200</v>
      </c>
      <c r="AF159" s="585">
        <f t="shared" si="81"/>
        <v>0</v>
      </c>
      <c r="AG159" s="585">
        <f t="shared" si="82"/>
        <v>0</v>
      </c>
      <c r="AH159" s="585">
        <f t="shared" si="83"/>
        <v>200</v>
      </c>
      <c r="AI159" s="585">
        <f t="shared" si="84"/>
        <v>-200</v>
      </c>
      <c r="AJ159" s="1095">
        <v>0</v>
      </c>
    </row>
    <row r="160" spans="1:36">
      <c r="A160">
        <v>25400</v>
      </c>
      <c r="B160" t="s">
        <v>2923</v>
      </c>
      <c r="C160">
        <v>931307</v>
      </c>
      <c r="D160" t="s">
        <v>5792</v>
      </c>
      <c r="E160">
        <v>780160</v>
      </c>
      <c r="F160" t="s">
        <v>1914</v>
      </c>
      <c r="G160" t="s">
        <v>7024</v>
      </c>
      <c r="H160" s="61" t="str">
        <f t="shared" si="76"/>
        <v>25400 931307</v>
      </c>
      <c r="I160" s="192" t="s">
        <v>23</v>
      </c>
      <c r="J160" s="192" t="s">
        <v>439</v>
      </c>
      <c r="K160" s="63" t="s">
        <v>2974</v>
      </c>
      <c r="L160" s="63" t="str">
        <f t="shared" si="86"/>
        <v>InterpretiveFee</v>
      </c>
      <c r="M160" s="62" t="str">
        <f>VLOOKUP(E160,'KEY2'!E:H,4,FALSE)</f>
        <v>Historical &amp; Interpretive</v>
      </c>
      <c r="P160" s="288">
        <f t="shared" si="54"/>
        <v>0</v>
      </c>
      <c r="U160" s="287">
        <v>27</v>
      </c>
      <c r="V160" s="287">
        <v>6</v>
      </c>
      <c r="W160" s="287">
        <v>51</v>
      </c>
      <c r="X160" s="287">
        <v>51</v>
      </c>
      <c r="Y160" s="287">
        <v>51</v>
      </c>
      <c r="Z160" s="287">
        <v>75</v>
      </c>
      <c r="AA160" s="287">
        <v>42</v>
      </c>
      <c r="AB160" s="287">
        <v>6</v>
      </c>
      <c r="AC160" s="287">
        <f t="shared" si="78"/>
        <v>309</v>
      </c>
      <c r="AD160" s="585">
        <f t="shared" si="85"/>
        <v>0</v>
      </c>
      <c r="AE160" s="585">
        <f t="shared" si="80"/>
        <v>33</v>
      </c>
      <c r="AF160" s="585">
        <f t="shared" si="81"/>
        <v>153</v>
      </c>
      <c r="AG160" s="585">
        <f t="shared" si="82"/>
        <v>123</v>
      </c>
      <c r="AH160" s="585">
        <f t="shared" si="83"/>
        <v>309</v>
      </c>
      <c r="AI160" s="585">
        <f t="shared" si="84"/>
        <v>-309</v>
      </c>
      <c r="AJ160" s="1095">
        <v>0</v>
      </c>
    </row>
    <row r="161" spans="1:36">
      <c r="A161">
        <v>25400</v>
      </c>
      <c r="B161" t="s">
        <v>2923</v>
      </c>
      <c r="C161">
        <v>931400</v>
      </c>
      <c r="D161" t="s">
        <v>2934</v>
      </c>
      <c r="E161">
        <v>776710</v>
      </c>
      <c r="F161" t="s">
        <v>1907</v>
      </c>
      <c r="G161" t="s">
        <v>7025</v>
      </c>
      <c r="H161" s="61" t="str">
        <f t="shared" si="76"/>
        <v>25400 931400</v>
      </c>
      <c r="I161" s="192" t="s">
        <v>1524</v>
      </c>
      <c r="J161" s="192" t="s">
        <v>1913</v>
      </c>
      <c r="K161" s="63" t="s">
        <v>2974</v>
      </c>
      <c r="L161" s="63" t="str">
        <f t="shared" si="86"/>
        <v>Regional ParksFee</v>
      </c>
      <c r="M161" s="62" t="str">
        <f>VLOOKUP(E161,'KEY2'!E:H,4,FALSE)</f>
        <v>Historical &amp; Interpretive</v>
      </c>
      <c r="P161" s="288">
        <f t="shared" si="54"/>
        <v>0</v>
      </c>
      <c r="U161" s="287">
        <v>50</v>
      </c>
      <c r="V161" s="287">
        <v>0</v>
      </c>
      <c r="W161" s="287">
        <v>0</v>
      </c>
      <c r="X161" s="287">
        <v>0</v>
      </c>
      <c r="Y161" s="287">
        <v>-50</v>
      </c>
      <c r="Z161" s="287">
        <v>0</v>
      </c>
      <c r="AA161" s="287">
        <v>50</v>
      </c>
      <c r="AB161" s="287">
        <v>0</v>
      </c>
      <c r="AC161" s="287">
        <f t="shared" si="78"/>
        <v>50</v>
      </c>
      <c r="AD161" s="585">
        <f t="shared" si="85"/>
        <v>0</v>
      </c>
      <c r="AE161" s="585">
        <f t="shared" si="80"/>
        <v>50</v>
      </c>
      <c r="AF161" s="585">
        <f t="shared" si="81"/>
        <v>-50</v>
      </c>
      <c r="AG161" s="585">
        <f t="shared" si="82"/>
        <v>50</v>
      </c>
      <c r="AH161" s="585">
        <f t="shared" si="83"/>
        <v>50</v>
      </c>
      <c r="AI161" s="585">
        <f t="shared" si="84"/>
        <v>-50</v>
      </c>
      <c r="AJ161" s="1095">
        <v>0</v>
      </c>
    </row>
    <row r="162" spans="1:36">
      <c r="A162">
        <v>25620</v>
      </c>
      <c r="B162" t="s">
        <v>2347</v>
      </c>
      <c r="C162">
        <v>931750</v>
      </c>
      <c r="D162" t="s">
        <v>2347</v>
      </c>
      <c r="E162">
        <v>774810</v>
      </c>
      <c r="F162" t="s">
        <v>1942</v>
      </c>
      <c r="G162" t="s">
        <v>2489</v>
      </c>
      <c r="H162" s="61" t="str">
        <f t="shared" si="76"/>
        <v>25620 931750</v>
      </c>
      <c r="I162" s="192" t="s">
        <v>1524</v>
      </c>
      <c r="J162" s="192" t="s">
        <v>448</v>
      </c>
      <c r="K162" s="63" t="s">
        <v>2974</v>
      </c>
      <c r="L162" s="63" t="str">
        <f t="shared" si="86"/>
        <v>Regional ParksFee</v>
      </c>
      <c r="M162" s="62" t="str">
        <f>VLOOKUP(E162,'KEY2'!E:H,4,FALSE)</f>
        <v>Other Financing Sources</v>
      </c>
      <c r="P162" s="288">
        <f t="shared" si="54"/>
        <v>0</v>
      </c>
      <c r="U162" s="287">
        <v>325</v>
      </c>
      <c r="V162" s="287">
        <v>0</v>
      </c>
      <c r="W162" s="287">
        <v>0</v>
      </c>
      <c r="X162" s="287">
        <v>0</v>
      </c>
      <c r="Y162" s="287">
        <v>0</v>
      </c>
      <c r="Z162" s="287">
        <v>0</v>
      </c>
      <c r="AA162" s="287">
        <v>350</v>
      </c>
      <c r="AB162" s="287">
        <v>0</v>
      </c>
      <c r="AC162" s="287">
        <f t="shared" si="78"/>
        <v>675</v>
      </c>
      <c r="AD162" s="585">
        <f t="shared" si="85"/>
        <v>0</v>
      </c>
      <c r="AE162" s="585">
        <f t="shared" si="80"/>
        <v>325</v>
      </c>
      <c r="AF162" s="585">
        <f t="shared" si="81"/>
        <v>0</v>
      </c>
      <c r="AG162" s="585">
        <f t="shared" si="82"/>
        <v>350</v>
      </c>
      <c r="AH162" s="585">
        <f t="shared" si="83"/>
        <v>675</v>
      </c>
      <c r="AI162" s="585">
        <f t="shared" si="84"/>
        <v>-675</v>
      </c>
      <c r="AJ162" s="1095">
        <v>0</v>
      </c>
    </row>
    <row r="163" spans="1:36">
      <c r="A163">
        <v>25400</v>
      </c>
      <c r="B163" t="s">
        <v>2923</v>
      </c>
      <c r="C163">
        <v>931235</v>
      </c>
      <c r="D163" t="s">
        <v>46</v>
      </c>
      <c r="E163">
        <v>751680</v>
      </c>
      <c r="F163" t="s">
        <v>41</v>
      </c>
      <c r="G163" t="s">
        <v>7060</v>
      </c>
      <c r="H163" s="61" t="str">
        <f t="shared" si="76"/>
        <v>25400 931235</v>
      </c>
      <c r="I163" s="192" t="s">
        <v>1766</v>
      </c>
      <c r="J163" s="192" t="s">
        <v>46</v>
      </c>
      <c r="K163" s="63" t="s">
        <v>2974</v>
      </c>
      <c r="L163" s="63" t="str">
        <f t="shared" ref="L163:L169" si="87">I163&amp;K163</f>
        <v>Business ServicesFee</v>
      </c>
      <c r="M163" s="62" t="str">
        <f>VLOOKUP(E163,'KEY2'!E:H,4,FALSE)</f>
        <v>Other Financing Sources</v>
      </c>
      <c r="P163" s="288">
        <f t="shared" si="54"/>
        <v>0</v>
      </c>
      <c r="W163" s="287">
        <v>2310</v>
      </c>
      <c r="X163" s="287">
        <v>0</v>
      </c>
      <c r="Y163" s="287">
        <v>0</v>
      </c>
      <c r="Z163" s="287">
        <v>0</v>
      </c>
      <c r="AA163" s="287">
        <v>0</v>
      </c>
      <c r="AB163" s="287">
        <v>0</v>
      </c>
      <c r="AC163" s="287">
        <f t="shared" ref="AC163:AC164" si="88">SUM(Q163:AB163)</f>
        <v>2310</v>
      </c>
      <c r="AD163" s="585">
        <f t="shared" ref="AD163:AD164" si="89">SUM(Q163:S163)</f>
        <v>0</v>
      </c>
      <c r="AE163" s="585">
        <f t="shared" ref="AE163:AE164" si="90">SUM(T163:V163)</f>
        <v>0</v>
      </c>
      <c r="AF163" s="585">
        <f t="shared" ref="AF163:AF164" si="91">SUM(W163:Y163)</f>
        <v>2310</v>
      </c>
      <c r="AG163" s="585">
        <f t="shared" ref="AG163:AG164" si="92">SUM(Z163:AB163)</f>
        <v>0</v>
      </c>
      <c r="AH163" s="585">
        <f t="shared" ref="AH163:AH164" si="93">SUM(AD163:AG163)</f>
        <v>2310</v>
      </c>
      <c r="AI163" s="585">
        <f t="shared" ref="AI163:AI164" si="94">P163-AH163</f>
        <v>-2310</v>
      </c>
      <c r="AJ163" s="1095">
        <v>0</v>
      </c>
    </row>
    <row r="164" spans="1:36">
      <c r="A164">
        <v>25400</v>
      </c>
      <c r="B164" t="s">
        <v>2923</v>
      </c>
      <c r="C164">
        <v>931409</v>
      </c>
      <c r="D164" t="s">
        <v>2940</v>
      </c>
      <c r="E164">
        <v>776740</v>
      </c>
      <c r="F164" t="s">
        <v>20</v>
      </c>
      <c r="G164" t="s">
        <v>7061</v>
      </c>
      <c r="H164" s="61" t="str">
        <f t="shared" si="76"/>
        <v>25400 931409</v>
      </c>
      <c r="I164" s="192" t="s">
        <v>1524</v>
      </c>
      <c r="J164" s="192" t="s">
        <v>447</v>
      </c>
      <c r="K164" s="63" t="s">
        <v>2974</v>
      </c>
      <c r="L164" s="63" t="str">
        <f t="shared" si="87"/>
        <v>Regional ParksFee</v>
      </c>
      <c r="M164" s="62" t="str">
        <f>VLOOKUP(E164,'KEY2'!E:H,4,FALSE)</f>
        <v>Historical &amp; Interpretive</v>
      </c>
      <c r="P164" s="288">
        <f t="shared" si="54"/>
        <v>0</v>
      </c>
      <c r="W164" s="287">
        <v>8</v>
      </c>
      <c r="X164" s="287">
        <v>0</v>
      </c>
      <c r="Y164" s="287">
        <v>0</v>
      </c>
      <c r="Z164" s="287">
        <v>0</v>
      </c>
      <c r="AA164" s="287">
        <v>50</v>
      </c>
      <c r="AB164" s="287">
        <v>0</v>
      </c>
      <c r="AC164" s="287">
        <f t="shared" si="88"/>
        <v>58</v>
      </c>
      <c r="AD164" s="585">
        <f t="shared" si="89"/>
        <v>0</v>
      </c>
      <c r="AE164" s="585">
        <f t="shared" si="90"/>
        <v>0</v>
      </c>
      <c r="AF164" s="585">
        <f t="shared" si="91"/>
        <v>8</v>
      </c>
      <c r="AG164" s="585">
        <f t="shared" si="92"/>
        <v>50</v>
      </c>
      <c r="AH164" s="585">
        <f t="shared" si="93"/>
        <v>58</v>
      </c>
      <c r="AI164" s="585">
        <f t="shared" si="94"/>
        <v>-58</v>
      </c>
      <c r="AJ164" s="1095">
        <v>0</v>
      </c>
    </row>
    <row r="165" spans="1:36">
      <c r="A165">
        <v>25400</v>
      </c>
      <c r="B165" t="s">
        <v>2923</v>
      </c>
      <c r="C165">
        <v>931270</v>
      </c>
      <c r="D165" t="s">
        <v>6876</v>
      </c>
      <c r="E165">
        <v>778280</v>
      </c>
      <c r="F165" t="s">
        <v>6395</v>
      </c>
      <c r="G165" t="str">
        <f t="shared" ref="G165" si="95">A165&amp;" "&amp;C165&amp;" "&amp;E165</f>
        <v>25400 931270 778280</v>
      </c>
      <c r="H165" s="61" t="str">
        <f t="shared" si="76"/>
        <v>25400 931270</v>
      </c>
      <c r="I165" s="192" t="s">
        <v>1766</v>
      </c>
      <c r="J165" s="192" t="s">
        <v>6968</v>
      </c>
      <c r="K165" s="63" t="s">
        <v>2974</v>
      </c>
      <c r="L165" s="63" t="str">
        <f t="shared" si="87"/>
        <v>Business ServicesFee</v>
      </c>
      <c r="M165" s="62" t="s">
        <v>2116</v>
      </c>
      <c r="O165" s="290">
        <v>140000</v>
      </c>
      <c r="P165" s="288">
        <f t="shared" si="54"/>
        <v>140000</v>
      </c>
      <c r="X165" s="287">
        <v>51288.94</v>
      </c>
      <c r="Y165" s="287">
        <v>7594.23</v>
      </c>
      <c r="Z165" s="287">
        <v>288550.5</v>
      </c>
      <c r="AA165" s="287">
        <v>7821.79</v>
      </c>
      <c r="AB165" s="287">
        <v>19889.189999999999</v>
      </c>
      <c r="AC165" s="287">
        <f t="shared" ref="AC165" si="96">SUM(Q165:AB165)</f>
        <v>375144.64999999997</v>
      </c>
      <c r="AD165" s="585">
        <f t="shared" ref="AD165:AD168" si="97">SUM(Q165:S165)</f>
        <v>0</v>
      </c>
      <c r="AE165" s="585">
        <f t="shared" ref="AE165:AE168" si="98">SUM(T165:V165)</f>
        <v>0</v>
      </c>
      <c r="AF165" s="585">
        <f t="shared" ref="AF165:AF168" si="99">SUM(W165:Y165)</f>
        <v>58883.17</v>
      </c>
      <c r="AG165" s="585">
        <f t="shared" ref="AG165:AG168" si="100">SUM(Z165:AB165)</f>
        <v>316261.48</v>
      </c>
      <c r="AH165" s="585">
        <f t="shared" ref="AH165:AH168" si="101">SUM(AD165:AG165)</f>
        <v>375144.64999999997</v>
      </c>
      <c r="AI165" s="585">
        <f t="shared" ref="AI165:AI168" si="102">P165-AH165</f>
        <v>-235144.64999999997</v>
      </c>
      <c r="AJ165" s="1095">
        <v>0</v>
      </c>
    </row>
    <row r="166" spans="1:36">
      <c r="A166">
        <v>25400</v>
      </c>
      <c r="B166" t="s">
        <v>2923</v>
      </c>
      <c r="C166">
        <v>931205</v>
      </c>
      <c r="D166" t="s">
        <v>5949</v>
      </c>
      <c r="E166">
        <v>776740</v>
      </c>
      <c r="F166" t="s">
        <v>20</v>
      </c>
      <c r="G166" t="s">
        <v>7104</v>
      </c>
      <c r="H166" s="61" t="str">
        <f t="shared" si="76"/>
        <v>25400 931205</v>
      </c>
      <c r="I166" s="192" t="s">
        <v>1766</v>
      </c>
      <c r="J166" s="192" t="s">
        <v>7000</v>
      </c>
      <c r="K166" s="63" t="s">
        <v>2974</v>
      </c>
      <c r="L166" s="63" t="str">
        <f t="shared" si="87"/>
        <v>Business ServicesFee</v>
      </c>
      <c r="M166" s="62" t="s">
        <v>2116</v>
      </c>
      <c r="P166" s="288">
        <f t="shared" si="54"/>
        <v>0</v>
      </c>
      <c r="Y166" s="287">
        <v>65</v>
      </c>
      <c r="Z166" s="287">
        <v>0</v>
      </c>
      <c r="AA166" s="287">
        <v>0</v>
      </c>
      <c r="AB166" s="287">
        <v>0</v>
      </c>
      <c r="AC166" s="287">
        <f t="shared" ref="AC166:AC168" si="103">SUM(Q166:AB166)</f>
        <v>65</v>
      </c>
      <c r="AD166" s="585">
        <f t="shared" si="97"/>
        <v>0</v>
      </c>
      <c r="AE166" s="585">
        <f t="shared" si="98"/>
        <v>0</v>
      </c>
      <c r="AF166" s="585">
        <f t="shared" si="99"/>
        <v>65</v>
      </c>
      <c r="AG166" s="585">
        <f t="shared" si="100"/>
        <v>0</v>
      </c>
      <c r="AH166" s="585">
        <f t="shared" si="101"/>
        <v>65</v>
      </c>
      <c r="AI166" s="585">
        <f t="shared" si="102"/>
        <v>-65</v>
      </c>
      <c r="AJ166" s="1095">
        <v>0</v>
      </c>
    </row>
    <row r="167" spans="1:36">
      <c r="A167">
        <v>25400</v>
      </c>
      <c r="B167" t="s">
        <v>2923</v>
      </c>
      <c r="C167">
        <v>931235</v>
      </c>
      <c r="D167" t="s">
        <v>46</v>
      </c>
      <c r="E167">
        <v>741380</v>
      </c>
      <c r="F167" t="s">
        <v>7105</v>
      </c>
      <c r="G167" t="s">
        <v>7106</v>
      </c>
      <c r="H167" s="61" t="str">
        <f t="shared" si="76"/>
        <v>25400 931235</v>
      </c>
      <c r="I167" s="192" t="s">
        <v>1766</v>
      </c>
      <c r="J167" s="192" t="s">
        <v>46</v>
      </c>
      <c r="K167" s="63" t="s">
        <v>2974</v>
      </c>
      <c r="L167" s="63" t="str">
        <f t="shared" si="87"/>
        <v>Business ServicesFee</v>
      </c>
      <c r="M167" s="62" t="s">
        <v>2116</v>
      </c>
      <c r="P167" s="288">
        <f t="shared" si="54"/>
        <v>0</v>
      </c>
      <c r="Y167" s="287">
        <v>-10</v>
      </c>
      <c r="Z167" s="287">
        <v>0</v>
      </c>
      <c r="AA167" s="287">
        <v>0</v>
      </c>
      <c r="AB167" s="287">
        <v>0</v>
      </c>
      <c r="AC167" s="287">
        <f t="shared" si="103"/>
        <v>-10</v>
      </c>
      <c r="AD167" s="585">
        <f t="shared" si="97"/>
        <v>0</v>
      </c>
      <c r="AE167" s="585">
        <f t="shared" si="98"/>
        <v>0</v>
      </c>
      <c r="AF167" s="585">
        <f t="shared" si="99"/>
        <v>-10</v>
      </c>
      <c r="AG167" s="585">
        <f t="shared" si="100"/>
        <v>0</v>
      </c>
      <c r="AH167" s="585">
        <f t="shared" si="101"/>
        <v>-10</v>
      </c>
      <c r="AI167" s="585">
        <f t="shared" si="102"/>
        <v>10</v>
      </c>
      <c r="AJ167" s="1095">
        <v>0</v>
      </c>
    </row>
    <row r="168" spans="1:36">
      <c r="A168">
        <v>25400</v>
      </c>
      <c r="B168" t="s">
        <v>2923</v>
      </c>
      <c r="C168">
        <v>931409</v>
      </c>
      <c r="D168" t="s">
        <v>2940</v>
      </c>
      <c r="E168">
        <v>776760</v>
      </c>
      <c r="F168" t="s">
        <v>28</v>
      </c>
      <c r="G168" t="s">
        <v>7107</v>
      </c>
      <c r="H168" s="61" t="str">
        <f t="shared" si="76"/>
        <v>25400 931409</v>
      </c>
      <c r="I168" s="192" t="s">
        <v>1524</v>
      </c>
      <c r="J168" s="192" t="s">
        <v>447</v>
      </c>
      <c r="K168" s="63" t="s">
        <v>2974</v>
      </c>
      <c r="L168" s="63" t="str">
        <f t="shared" si="87"/>
        <v>Regional ParksFee</v>
      </c>
      <c r="M168" s="62" t="s">
        <v>2116</v>
      </c>
      <c r="P168" s="288">
        <f t="shared" si="54"/>
        <v>0</v>
      </c>
      <c r="Y168" s="287">
        <v>-8</v>
      </c>
      <c r="Z168" s="287">
        <v>0</v>
      </c>
      <c r="AA168" s="287">
        <v>0</v>
      </c>
      <c r="AB168" s="287">
        <v>0</v>
      </c>
      <c r="AC168" s="287">
        <f t="shared" si="103"/>
        <v>-8</v>
      </c>
      <c r="AD168" s="585">
        <f t="shared" si="97"/>
        <v>0</v>
      </c>
      <c r="AE168" s="585">
        <f t="shared" si="98"/>
        <v>0</v>
      </c>
      <c r="AF168" s="585">
        <f t="shared" si="99"/>
        <v>-8</v>
      </c>
      <c r="AG168" s="585">
        <f t="shared" si="100"/>
        <v>0</v>
      </c>
      <c r="AH168" s="585">
        <f t="shared" si="101"/>
        <v>-8</v>
      </c>
      <c r="AI168" s="585">
        <f t="shared" si="102"/>
        <v>8</v>
      </c>
      <c r="AJ168" s="1095">
        <v>0</v>
      </c>
    </row>
    <row r="169" spans="1:36">
      <c r="A169">
        <v>25400</v>
      </c>
      <c r="B169" t="s">
        <v>2923</v>
      </c>
      <c r="C169">
        <v>931409</v>
      </c>
      <c r="D169" t="s">
        <v>2940</v>
      </c>
      <c r="E169">
        <v>781360</v>
      </c>
      <c r="F169" t="s">
        <v>14</v>
      </c>
      <c r="G169" t="s">
        <v>7108</v>
      </c>
      <c r="H169" s="61" t="str">
        <f t="shared" si="76"/>
        <v>25400 931409</v>
      </c>
      <c r="I169" s="192" t="s">
        <v>1524</v>
      </c>
      <c r="J169" s="192" t="s">
        <v>447</v>
      </c>
      <c r="K169" s="63" t="s">
        <v>2974</v>
      </c>
      <c r="L169" s="63" t="str">
        <f t="shared" si="87"/>
        <v>Regional ParksFee</v>
      </c>
      <c r="M169" s="62" t="s">
        <v>2116</v>
      </c>
      <c r="P169" s="288">
        <f t="shared" si="54"/>
        <v>0</v>
      </c>
      <c r="Y169" s="287">
        <v>20</v>
      </c>
      <c r="Z169" s="287">
        <v>84</v>
      </c>
      <c r="AA169" s="287">
        <v>136</v>
      </c>
      <c r="AB169" s="287">
        <v>236</v>
      </c>
      <c r="AC169" s="287">
        <f t="shared" ref="AC169:AC172" si="104">SUM(Q169:AB169)</f>
        <v>476</v>
      </c>
      <c r="AD169" s="585">
        <f t="shared" ref="AD169:AD172" si="105">SUM(Q169:S169)</f>
        <v>0</v>
      </c>
      <c r="AE169" s="585">
        <f t="shared" ref="AE169:AE172" si="106">SUM(T169:V169)</f>
        <v>0</v>
      </c>
      <c r="AF169" s="585">
        <f t="shared" ref="AF169:AF172" si="107">SUM(W169:Y169)</f>
        <v>20</v>
      </c>
      <c r="AG169" s="585">
        <f t="shared" ref="AG169:AG172" si="108">SUM(Z169:AB169)</f>
        <v>456</v>
      </c>
      <c r="AH169" s="585">
        <f t="shared" ref="AH169:AH172" si="109">SUM(AD169:AG169)</f>
        <v>476</v>
      </c>
      <c r="AI169" s="585">
        <f t="shared" ref="AI169:AI172" si="110">P169-AH169</f>
        <v>-476</v>
      </c>
      <c r="AJ169" s="1095">
        <v>0</v>
      </c>
    </row>
    <row r="170" spans="1:36">
      <c r="A170">
        <v>25400</v>
      </c>
      <c r="B170" t="s">
        <v>2923</v>
      </c>
      <c r="C170">
        <v>931403</v>
      </c>
      <c r="D170" t="s">
        <v>2838</v>
      </c>
      <c r="E170">
        <v>774810</v>
      </c>
      <c r="F170" t="s">
        <v>1942</v>
      </c>
      <c r="G170" t="s">
        <v>7109</v>
      </c>
      <c r="H170" s="61" t="str">
        <f t="shared" si="76"/>
        <v>25400 931403</v>
      </c>
      <c r="I170" s="192" t="s">
        <v>1524</v>
      </c>
      <c r="J170" s="192" t="s">
        <v>295</v>
      </c>
      <c r="K170" s="63" t="s">
        <v>2974</v>
      </c>
      <c r="L170" s="63" t="str">
        <f t="shared" ref="L170:L172" si="111">I170&amp;K170</f>
        <v>Regional ParksFee</v>
      </c>
      <c r="M170" s="62" t="s">
        <v>2116</v>
      </c>
      <c r="P170" s="288">
        <f t="shared" si="54"/>
        <v>0</v>
      </c>
      <c r="Z170" s="287">
        <v>672.92</v>
      </c>
      <c r="AA170" s="287">
        <v>0</v>
      </c>
      <c r="AB170" s="287">
        <v>0</v>
      </c>
      <c r="AC170" s="287">
        <f t="shared" si="104"/>
        <v>672.92</v>
      </c>
      <c r="AD170" s="585">
        <f t="shared" si="105"/>
        <v>0</v>
      </c>
      <c r="AE170" s="585">
        <f t="shared" si="106"/>
        <v>0</v>
      </c>
      <c r="AF170" s="585">
        <f t="shared" si="107"/>
        <v>0</v>
      </c>
      <c r="AG170" s="585">
        <f t="shared" si="108"/>
        <v>672.92</v>
      </c>
      <c r="AH170" s="585">
        <f t="shared" si="109"/>
        <v>672.92</v>
      </c>
      <c r="AI170" s="585">
        <f t="shared" si="110"/>
        <v>-672.92</v>
      </c>
      <c r="AJ170" s="1095">
        <v>0</v>
      </c>
    </row>
    <row r="171" spans="1:36">
      <c r="A171">
        <v>25400</v>
      </c>
      <c r="B171" t="s">
        <v>2923</v>
      </c>
      <c r="C171">
        <v>931421</v>
      </c>
      <c r="D171" t="s">
        <v>2935</v>
      </c>
      <c r="E171">
        <v>774810</v>
      </c>
      <c r="F171" t="s">
        <v>1942</v>
      </c>
      <c r="G171" t="s">
        <v>7110</v>
      </c>
      <c r="H171" s="61" t="str">
        <f t="shared" si="76"/>
        <v>25400 931421</v>
      </c>
      <c r="I171" s="192" t="s">
        <v>1524</v>
      </c>
      <c r="J171" s="192" t="s">
        <v>326</v>
      </c>
      <c r="K171" s="63" t="s">
        <v>2974</v>
      </c>
      <c r="L171" s="63" t="str">
        <f t="shared" si="111"/>
        <v>Regional ParksFee</v>
      </c>
      <c r="M171" s="62" t="s">
        <v>2116</v>
      </c>
      <c r="P171" s="288">
        <f t="shared" si="54"/>
        <v>0</v>
      </c>
      <c r="Z171" s="287">
        <v>350</v>
      </c>
      <c r="AA171" s="287">
        <v>0</v>
      </c>
      <c r="AB171" s="287">
        <v>0</v>
      </c>
      <c r="AC171" s="287">
        <f t="shared" si="104"/>
        <v>350</v>
      </c>
      <c r="AD171" s="585">
        <f t="shared" si="105"/>
        <v>0</v>
      </c>
      <c r="AE171" s="585">
        <f t="shared" si="106"/>
        <v>0</v>
      </c>
      <c r="AF171" s="585">
        <f t="shared" si="107"/>
        <v>0</v>
      </c>
      <c r="AG171" s="585">
        <f t="shared" si="108"/>
        <v>350</v>
      </c>
      <c r="AH171" s="585">
        <f t="shared" si="109"/>
        <v>350</v>
      </c>
      <c r="AI171" s="585">
        <f t="shared" si="110"/>
        <v>-350</v>
      </c>
      <c r="AJ171" s="1095">
        <v>0</v>
      </c>
    </row>
    <row r="172" spans="1:36">
      <c r="A172">
        <v>25400</v>
      </c>
      <c r="B172" t="s">
        <v>2923</v>
      </c>
      <c r="C172">
        <v>931270</v>
      </c>
      <c r="D172" t="s">
        <v>6876</v>
      </c>
      <c r="E172">
        <v>781560</v>
      </c>
      <c r="F172" t="s">
        <v>40</v>
      </c>
      <c r="G172" t="str">
        <f t="shared" ref="G172:G173" si="112">A172&amp;" "&amp;C172&amp;" "&amp;E172</f>
        <v>25400 931270 781560</v>
      </c>
      <c r="H172" s="61" t="str">
        <f t="shared" ref="H172" si="113">LEFT(G172,12)</f>
        <v>25400 931270</v>
      </c>
      <c r="I172" s="192" t="s">
        <v>1766</v>
      </c>
      <c r="J172" s="192" t="s">
        <v>6968</v>
      </c>
      <c r="K172" s="63" t="s">
        <v>2974</v>
      </c>
      <c r="L172" s="63" t="str">
        <f t="shared" si="111"/>
        <v>Business ServicesFee</v>
      </c>
      <c r="M172" s="62" t="s">
        <v>2116</v>
      </c>
      <c r="P172" s="288">
        <f t="shared" si="54"/>
        <v>0</v>
      </c>
      <c r="X172" s="287"/>
      <c r="Y172" s="287"/>
      <c r="Z172" s="287"/>
      <c r="AA172" s="287">
        <v>0</v>
      </c>
      <c r="AB172" s="287">
        <v>0</v>
      </c>
      <c r="AC172" s="287">
        <f t="shared" si="104"/>
        <v>0</v>
      </c>
      <c r="AD172" s="585">
        <f t="shared" si="105"/>
        <v>0</v>
      </c>
      <c r="AE172" s="585">
        <f t="shared" si="106"/>
        <v>0</v>
      </c>
      <c r="AF172" s="585">
        <f t="shared" si="107"/>
        <v>0</v>
      </c>
      <c r="AG172" s="585">
        <f t="shared" si="108"/>
        <v>0</v>
      </c>
      <c r="AH172" s="585">
        <f t="shared" si="109"/>
        <v>0</v>
      </c>
      <c r="AI172" s="585">
        <f t="shared" si="110"/>
        <v>0</v>
      </c>
      <c r="AJ172" s="1095">
        <v>150000</v>
      </c>
    </row>
    <row r="173" spans="1:36">
      <c r="A173">
        <v>25430</v>
      </c>
      <c r="B173" t="s">
        <v>2951</v>
      </c>
      <c r="C173">
        <v>931170</v>
      </c>
      <c r="D173" t="s">
        <v>1515</v>
      </c>
      <c r="E173">
        <v>751680</v>
      </c>
      <c r="F173" t="s">
        <v>41</v>
      </c>
      <c r="G173" t="str">
        <f t="shared" si="112"/>
        <v>25430 931170 751680</v>
      </c>
      <c r="H173" s="61" t="str">
        <f t="shared" ref="H173" si="114">LEFT(G173,12)</f>
        <v>25430 931170</v>
      </c>
      <c r="I173" s="192" t="s">
        <v>47</v>
      </c>
      <c r="J173" s="192" t="s">
        <v>508</v>
      </c>
      <c r="K173" s="63" t="s">
        <v>2134</v>
      </c>
      <c r="L173" s="63" t="str">
        <f t="shared" ref="L173" si="115">I173&amp;K173</f>
        <v>Natural ResourcesOther</v>
      </c>
      <c r="M173" s="62" t="s">
        <v>2116</v>
      </c>
      <c r="AB173" s="287">
        <v>88124.59</v>
      </c>
      <c r="AC173" s="287">
        <f t="shared" ref="AC173" si="116">SUM(Q173:AB173)</f>
        <v>88124.59</v>
      </c>
      <c r="AD173" s="585">
        <f t="shared" ref="AD173" si="117">SUM(Q173:S173)</f>
        <v>0</v>
      </c>
      <c r="AE173" s="585">
        <f t="shared" ref="AE173" si="118">SUM(T173:V173)</f>
        <v>0</v>
      </c>
      <c r="AF173" s="585">
        <f t="shared" ref="AF173" si="119">SUM(W173:Y173)</f>
        <v>0</v>
      </c>
      <c r="AG173" s="585">
        <f t="shared" ref="AG173" si="120">SUM(Z173:AB173)</f>
        <v>88124.59</v>
      </c>
      <c r="AH173" s="585">
        <f t="shared" ref="AH173" si="121">SUM(AD173:AG173)</f>
        <v>88124.59</v>
      </c>
      <c r="AI173" s="585">
        <f t="shared" ref="AI173" si="122">P173-AH173</f>
        <v>-88124.59</v>
      </c>
      <c r="AJ173" s="1095"/>
    </row>
  </sheetData>
  <sheetProtection algorithmName="SHA-512" hashValue="AoZdEDuWlXRhyIm+3Q4BFFfIAUz8VnipoNEAWKan5+FL36dDmceivPAu+Zo3daAq8Ksw4XbRU8wrbtv6/hSgLQ==" saltValue="V0i7Vm27CJe1SPhQ3ARZEA==" spinCount="100000" sheet="1" objects="1" scenarios="1"/>
  <autoFilter ref="A4:AJ173" xr:uid="{00000000-0001-0000-0400-000000000000}"/>
  <sortState xmlns:xlrd2="http://schemas.microsoft.com/office/spreadsheetml/2017/richdata2" ref="A5:AI129">
    <sortCondition ref="E4:E129"/>
  </sortState>
  <phoneticPr fontId="13" type="noConversion"/>
  <conditionalFormatting sqref="G1:G3">
    <cfRule type="duplicateValues" dxfId="1370" priority="37"/>
  </conditionalFormatting>
  <conditionalFormatting sqref="G1:G3">
    <cfRule type="duplicateValues" dxfId="1369" priority="36"/>
  </conditionalFormatting>
  <conditionalFormatting sqref="G14">
    <cfRule type="duplicateValues" dxfId="1368" priority="11"/>
  </conditionalFormatting>
  <conditionalFormatting sqref="G14">
    <cfRule type="duplicateValues" dxfId="1367" priority="10"/>
  </conditionalFormatting>
  <conditionalFormatting sqref="G14">
    <cfRule type="duplicateValues" dxfId="1366" priority="9"/>
  </conditionalFormatting>
  <conditionalFormatting sqref="G14">
    <cfRule type="duplicateValues" dxfId="1365" priority="12"/>
  </conditionalFormatting>
  <conditionalFormatting sqref="G123:G147 G115:G121 G4:G5 G151:G1048576">
    <cfRule type="duplicateValues" dxfId="1364" priority="35810"/>
  </conditionalFormatting>
  <conditionalFormatting sqref="G123:G147 G115:G121 G151:G1048576">
    <cfRule type="duplicateValues" dxfId="1363" priority="35813"/>
  </conditionalFormatting>
  <conditionalFormatting sqref="G123:G147 G115:G121 G1:G13 G15:G106 G151:G1048576">
    <cfRule type="duplicateValues" dxfId="1362" priority="35819"/>
  </conditionalFormatting>
  <conditionalFormatting sqref="G6:G13">
    <cfRule type="duplicateValues" dxfId="1361" priority="35827"/>
  </conditionalFormatting>
  <conditionalFormatting sqref="G122">
    <cfRule type="duplicateValues" dxfId="1360" priority="7"/>
  </conditionalFormatting>
  <conditionalFormatting sqref="G122">
    <cfRule type="duplicateValues" dxfId="1359" priority="8"/>
  </conditionalFormatting>
  <conditionalFormatting sqref="G151:G1048576 G1:G147">
    <cfRule type="duplicateValues" dxfId="1358" priority="5"/>
    <cfRule type="duplicateValues" dxfId="1357" priority="6"/>
  </conditionalFormatting>
  <conditionalFormatting sqref="G148:G150">
    <cfRule type="duplicateValues" dxfId="1356" priority="3"/>
  </conditionalFormatting>
  <conditionalFormatting sqref="G148:G150">
    <cfRule type="duplicateValues" dxfId="1355" priority="4"/>
  </conditionalFormatting>
  <conditionalFormatting sqref="G148:G150">
    <cfRule type="duplicateValues" dxfId="1354" priority="2"/>
  </conditionalFormatting>
  <conditionalFormatting sqref="G1:G1048576">
    <cfRule type="duplicateValues" dxfId="1353" priority="1"/>
  </conditionalFormatting>
  <conditionalFormatting sqref="G6:G13 G15:G106">
    <cfRule type="duplicateValues" dxfId="1352" priority="36402"/>
  </conditionalFormatting>
  <pageMargins left="0.7" right="0.7" top="0.75" bottom="0.75" header="0.3" footer="0.3"/>
  <pageSetup scale="48" fitToHeight="0" orientation="landscape"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tabColor rgb="FFFF0000"/>
    <pageSetUpPr fitToPage="1"/>
  </sheetPr>
  <dimension ref="A1:AM1756"/>
  <sheetViews>
    <sheetView topLeftCell="T1" zoomScale="110" zoomScaleNormal="110" workbookViewId="0">
      <selection activeCell="AK1" sqref="AK1"/>
    </sheetView>
  </sheetViews>
  <sheetFormatPr defaultRowHeight="15" outlineLevelCol="1"/>
  <cols>
    <col min="1" max="1" width="8.140625" style="217" customWidth="1" outlineLevel="1"/>
    <col min="2" max="2" width="33.140625" style="55" customWidth="1" outlineLevel="1"/>
    <col min="3" max="3" width="9.7109375" style="217" customWidth="1" outlineLevel="1"/>
    <col min="4" max="4" width="34.85546875" style="55" customWidth="1" outlineLevel="1"/>
    <col min="5" max="5" width="10.85546875" style="412" customWidth="1" outlineLevel="1"/>
    <col min="6" max="6" width="31" style="62" bestFit="1" customWidth="1"/>
    <col min="7" max="7" width="27.5703125" style="59" customWidth="1"/>
    <col min="8" max="8" width="22.85546875" style="566" customWidth="1" outlineLevel="1"/>
    <col min="9" max="9" width="33" style="566" customWidth="1" outlineLevel="1"/>
    <col min="10" max="10" width="22.5703125" style="62" customWidth="1" outlineLevel="1"/>
    <col min="11" max="11" width="11.28515625" style="113" customWidth="1" outlineLevel="1"/>
    <col min="12" max="12" width="21.7109375" style="192" customWidth="1" outlineLevel="1"/>
    <col min="13" max="13" width="30.42578125" style="192" bestFit="1" customWidth="1"/>
    <col min="14" max="14" width="19.5703125" style="213" bestFit="1" customWidth="1"/>
    <col min="15" max="15" width="17.28515625" style="213" customWidth="1"/>
    <col min="16" max="16" width="15.42578125" style="717" customWidth="1"/>
    <col min="17" max="30" width="17.28515625" style="213" customWidth="1"/>
    <col min="31" max="35" width="17.28515625" style="55" customWidth="1"/>
    <col min="36" max="36" width="16.7109375" style="55" customWidth="1"/>
    <col min="37" max="37" width="18.140625" style="55" customWidth="1"/>
    <col min="38" max="38" width="9.140625" style="55"/>
    <col min="39" max="39" width="10.85546875" style="55" bestFit="1" customWidth="1"/>
    <col min="40" max="16384" width="9.140625" style="55"/>
  </cols>
  <sheetData>
    <row r="1" spans="1:39" s="376" customFormat="1" ht="15.75" thickBot="1">
      <c r="A1" s="375"/>
      <c r="C1" s="375"/>
      <c r="E1" s="409"/>
      <c r="F1" s="377"/>
      <c r="G1" s="377"/>
      <c r="H1" s="567"/>
      <c r="I1" s="567"/>
      <c r="J1" s="377"/>
      <c r="K1" s="377"/>
      <c r="L1" s="378"/>
      <c r="M1" s="379" t="s">
        <v>2976</v>
      </c>
      <c r="N1" s="386">
        <f>SUM(N5:N1699)</f>
        <v>22805294.939999979</v>
      </c>
      <c r="O1" s="386">
        <f>SUM(O5:O1699)</f>
        <v>40562036</v>
      </c>
      <c r="P1" s="386">
        <f>SUM(P5:P1699)</f>
        <v>11401847</v>
      </c>
      <c r="Q1" s="386">
        <f>SUM(Q5:Q1699)</f>
        <v>51963883</v>
      </c>
      <c r="R1" s="386">
        <f>SUM(R5:R1699)</f>
        <v>1549618.2300000016</v>
      </c>
      <c r="S1" s="386">
        <f>SUM(S5:S1699)</f>
        <v>1965831.4099999992</v>
      </c>
      <c r="T1" s="386">
        <f>SUM(T5:T1699)</f>
        <v>1682825.9900000028</v>
      </c>
      <c r="U1" s="386">
        <f>SUM(U5:U1699)</f>
        <v>1731352.8899999997</v>
      </c>
      <c r="V1" s="386">
        <f>SUM(V5:V1699)</f>
        <v>2167718.0700000036</v>
      </c>
      <c r="W1" s="386">
        <f>SUM(W5:W1699)</f>
        <v>1361510.3099999994</v>
      </c>
      <c r="X1" s="386">
        <f>SUM(X5:X1699)</f>
        <v>1736099.9900000012</v>
      </c>
      <c r="Y1" s="386">
        <f>SUM(Y5:Y1699)</f>
        <v>2271865.9200000013</v>
      </c>
      <c r="Z1" s="386">
        <f>SUM(Z5:Z1699)</f>
        <v>2938620.15</v>
      </c>
      <c r="AA1" s="386">
        <f>SUM(AA5:AA1714)</f>
        <v>2363402.4900000007</v>
      </c>
      <c r="AB1" s="386">
        <f>SUM(AB5:AB1749)</f>
        <v>2114175.3899999983</v>
      </c>
      <c r="AC1" s="386">
        <f>SUM(AC5:AC1756)</f>
        <v>2251220.4200000009</v>
      </c>
      <c r="AD1" s="386">
        <f>SUM(AD5:AD1756)</f>
        <v>24134241.25999999</v>
      </c>
      <c r="AE1" s="386">
        <f>SUM(AE5:AE1756)</f>
        <v>5198275.6300000008</v>
      </c>
      <c r="AF1" s="386">
        <f>SUM(AF5:AF1756)</f>
        <v>5260581.2700000014</v>
      </c>
      <c r="AG1" s="386">
        <f>SUM(AG5:AG1756)</f>
        <v>6946586.0599999949</v>
      </c>
      <c r="AH1" s="386">
        <f>SUM(AH5:AH1756)</f>
        <v>6728798.2999999942</v>
      </c>
      <c r="AI1" s="386">
        <f>SUM(AI5:AI1756)</f>
        <v>24134241.25999999</v>
      </c>
      <c r="AJ1" s="386">
        <f>SUM(AJ5:AJ1756)</f>
        <v>27829641.740000013</v>
      </c>
      <c r="AK1" s="386">
        <f>SUM(AK5:AK1756)</f>
        <v>67720263</v>
      </c>
      <c r="AL1" s="376">
        <v>67720263</v>
      </c>
      <c r="AM1" s="1177">
        <f>AL1-AK1</f>
        <v>0</v>
      </c>
    </row>
    <row r="2" spans="1:39" s="376" customFormat="1" ht="15.75" thickBot="1">
      <c r="A2" s="375"/>
      <c r="C2" s="375"/>
      <c r="E2" s="409"/>
      <c r="F2" s="377"/>
      <c r="G2" s="377"/>
      <c r="H2" s="567"/>
      <c r="I2" s="567"/>
      <c r="J2" s="377"/>
      <c r="K2" s="377"/>
      <c r="L2" s="378"/>
      <c r="M2" s="380" t="s">
        <v>6511</v>
      </c>
      <c r="N2" s="388">
        <v>22805294.939999998</v>
      </c>
      <c r="O2" s="591">
        <v>41862036</v>
      </c>
      <c r="P2" s="591"/>
      <c r="Q2" s="591"/>
      <c r="R2" s="591">
        <v>1549618.2300000016</v>
      </c>
      <c r="S2" s="591">
        <v>1965831.4099999962</v>
      </c>
      <c r="T2" s="591">
        <v>1682825.99</v>
      </c>
      <c r="U2" s="591">
        <v>1731352.8900000001</v>
      </c>
      <c r="V2" s="591">
        <v>2167718.0699999994</v>
      </c>
      <c r="W2" s="591">
        <v>1361510.310000001</v>
      </c>
      <c r="X2" s="591">
        <v>1736099.99</v>
      </c>
      <c r="Y2" s="591">
        <v>2271865.9200000013</v>
      </c>
      <c r="Z2" s="591">
        <v>2938620.15</v>
      </c>
      <c r="AA2" s="591">
        <v>2363402.4900000002</v>
      </c>
      <c r="AB2" s="591">
        <v>2114175.39</v>
      </c>
      <c r="AC2" s="591">
        <v>2251220.42</v>
      </c>
      <c r="AD2" s="591">
        <f>SUM(R2:AC2)</f>
        <v>24134241.259999998</v>
      </c>
      <c r="AE2" s="591"/>
      <c r="AF2" s="591"/>
      <c r="AG2" s="591"/>
      <c r="AH2" s="591"/>
      <c r="AI2" s="591"/>
      <c r="AJ2" s="591"/>
      <c r="AK2" s="591">
        <v>67720263</v>
      </c>
    </row>
    <row r="3" spans="1:39" s="1" customFormat="1" ht="15.75" thickBot="1">
      <c r="A3" s="580" t="s">
        <v>2922</v>
      </c>
      <c r="B3" s="381"/>
      <c r="C3" s="382"/>
      <c r="D3" s="381"/>
      <c r="E3" s="410"/>
      <c r="F3" s="383" t="s">
        <v>2973</v>
      </c>
      <c r="G3" s="51"/>
      <c r="H3" s="568"/>
      <c r="I3" s="568"/>
      <c r="J3" s="51"/>
      <c r="K3" s="51"/>
      <c r="L3" s="353"/>
      <c r="M3" s="385"/>
      <c r="N3" s="386">
        <f>N1-N2</f>
        <v>0</v>
      </c>
      <c r="O3" s="386">
        <f t="shared" ref="O3:AK3" si="0">O1-O2</f>
        <v>-1300000</v>
      </c>
      <c r="P3" s="386">
        <f t="shared" si="0"/>
        <v>11401847</v>
      </c>
      <c r="Q3" s="386">
        <f t="shared" si="0"/>
        <v>51963883</v>
      </c>
      <c r="R3" s="386">
        <f t="shared" si="0"/>
        <v>0</v>
      </c>
      <c r="S3" s="386">
        <f t="shared" si="0"/>
        <v>3.0267983675003052E-9</v>
      </c>
      <c r="T3" s="386">
        <f t="shared" si="0"/>
        <v>2.7939677238464355E-9</v>
      </c>
      <c r="U3" s="386">
        <f t="shared" si="0"/>
        <v>0</v>
      </c>
      <c r="V3" s="386">
        <f t="shared" si="0"/>
        <v>4.1909515857696533E-9</v>
      </c>
      <c r="W3" s="386">
        <f t="shared" si="0"/>
        <v>0</v>
      </c>
      <c r="X3" s="386">
        <f t="shared" si="0"/>
        <v>0</v>
      </c>
      <c r="Y3" s="386">
        <f t="shared" si="0"/>
        <v>0</v>
      </c>
      <c r="Z3" s="386">
        <f t="shared" si="0"/>
        <v>0</v>
      </c>
      <c r="AA3" s="386">
        <f t="shared" si="0"/>
        <v>0</v>
      </c>
      <c r="AB3" s="386">
        <f>AB1-AB2</f>
        <v>0</v>
      </c>
      <c r="AC3" s="386">
        <f t="shared" si="0"/>
        <v>0</v>
      </c>
      <c r="AD3" s="386">
        <f t="shared" si="0"/>
        <v>0</v>
      </c>
      <c r="AE3" s="386">
        <f t="shared" si="0"/>
        <v>5198275.6300000008</v>
      </c>
      <c r="AF3" s="386">
        <f t="shared" si="0"/>
        <v>5260581.2700000014</v>
      </c>
      <c r="AG3" s="386">
        <f t="shared" si="0"/>
        <v>6946586.0599999949</v>
      </c>
      <c r="AH3" s="386">
        <f t="shared" si="0"/>
        <v>6728798.2999999942</v>
      </c>
      <c r="AI3" s="386">
        <f t="shared" si="0"/>
        <v>24134241.25999999</v>
      </c>
      <c r="AJ3" s="386">
        <f t="shared" si="0"/>
        <v>27829641.740000013</v>
      </c>
      <c r="AK3" s="386">
        <f t="shared" si="0"/>
        <v>0</v>
      </c>
    </row>
    <row r="4" spans="1:39" s="60" customFormat="1" ht="58.5" customHeight="1" thickBot="1">
      <c r="A4" s="359" t="s">
        <v>34</v>
      </c>
      <c r="B4" s="359" t="s">
        <v>2919</v>
      </c>
      <c r="C4" s="359" t="s">
        <v>35</v>
      </c>
      <c r="D4" s="359" t="s">
        <v>2920</v>
      </c>
      <c r="E4" s="411" t="s">
        <v>36</v>
      </c>
      <c r="F4" s="360" t="s">
        <v>2</v>
      </c>
      <c r="G4" s="116" t="s">
        <v>1</v>
      </c>
      <c r="H4" s="569" t="s">
        <v>116</v>
      </c>
      <c r="I4" s="569" t="s">
        <v>0</v>
      </c>
      <c r="J4" s="570" t="s">
        <v>2127</v>
      </c>
      <c r="K4" s="305" t="s">
        <v>454</v>
      </c>
      <c r="L4" s="304" t="s">
        <v>456</v>
      </c>
      <c r="M4" s="304" t="s">
        <v>501</v>
      </c>
      <c r="N4" s="293" t="s">
        <v>7004</v>
      </c>
      <c r="O4" s="299" t="s">
        <v>6841</v>
      </c>
      <c r="P4" s="303" t="s">
        <v>1695</v>
      </c>
      <c r="Q4" s="299" t="s">
        <v>6881</v>
      </c>
      <c r="R4" s="579" t="s">
        <v>5960</v>
      </c>
      <c r="S4" s="579" t="s">
        <v>5961</v>
      </c>
      <c r="T4" s="579" t="s">
        <v>5962</v>
      </c>
      <c r="U4" s="579" t="s">
        <v>5963</v>
      </c>
      <c r="V4" s="579" t="s">
        <v>5964</v>
      </c>
      <c r="W4" s="579" t="s">
        <v>5965</v>
      </c>
      <c r="X4" s="579" t="s">
        <v>5966</v>
      </c>
      <c r="Y4" s="579" t="s">
        <v>5967</v>
      </c>
      <c r="Z4" s="579" t="s">
        <v>5968</v>
      </c>
      <c r="AA4" s="579" t="s">
        <v>5969</v>
      </c>
      <c r="AB4" s="579" t="s">
        <v>5970</v>
      </c>
      <c r="AC4" s="579" t="s">
        <v>5971</v>
      </c>
      <c r="AD4" s="299" t="s">
        <v>1799</v>
      </c>
      <c r="AE4" s="579" t="s">
        <v>5972</v>
      </c>
      <c r="AF4" s="579" t="s">
        <v>5973</v>
      </c>
      <c r="AG4" s="579" t="s">
        <v>5974</v>
      </c>
      <c r="AH4" s="579" t="s">
        <v>5975</v>
      </c>
      <c r="AI4" s="299" t="s">
        <v>5976</v>
      </c>
      <c r="AJ4" s="299" t="s">
        <v>5977</v>
      </c>
      <c r="AK4" s="1096" t="s">
        <v>7125</v>
      </c>
    </row>
    <row r="5" spans="1:39">
      <c r="A5">
        <v>33100</v>
      </c>
      <c r="B5" t="s">
        <v>1641</v>
      </c>
      <c r="C5">
        <v>931105</v>
      </c>
      <c r="D5" t="s">
        <v>1641</v>
      </c>
      <c r="E5">
        <v>521560</v>
      </c>
      <c r="F5" t="s">
        <v>120</v>
      </c>
      <c r="G5" s="408" t="s">
        <v>6400</v>
      </c>
      <c r="H5" s="217" t="s">
        <v>1671</v>
      </c>
      <c r="I5" s="217" t="s">
        <v>1641</v>
      </c>
      <c r="J5" s="217" t="s">
        <v>458</v>
      </c>
      <c r="K5" s="61" t="str">
        <f t="shared" ref="K5:K60" si="1">MID(E5,2,1)</f>
        <v>2</v>
      </c>
      <c r="L5" s="63" t="str">
        <f t="shared" ref="L5:L60" si="2">H5&amp;K5</f>
        <v>CIP2</v>
      </c>
      <c r="M5" s="63" t="str">
        <f t="shared" ref="M5:M60" si="3">I5&amp;K5</f>
        <v>Park Acq &amp; Dev, District2</v>
      </c>
      <c r="N5" s="637">
        <v>104908.12</v>
      </c>
      <c r="O5" s="213">
        <v>100000</v>
      </c>
      <c r="P5" s="938">
        <v>14141</v>
      </c>
      <c r="Q5" s="213">
        <f t="shared" ref="Q5:Q60" si="4">O5+P5</f>
        <v>114141</v>
      </c>
      <c r="R5" s="213">
        <v>0</v>
      </c>
      <c r="S5" s="213">
        <v>0</v>
      </c>
      <c r="T5" s="213">
        <v>16955.400000000001</v>
      </c>
      <c r="U5" s="213">
        <v>4800</v>
      </c>
      <c r="V5" s="213">
        <v>3652</v>
      </c>
      <c r="W5" s="213">
        <v>0</v>
      </c>
      <c r="X5" s="213">
        <v>0</v>
      </c>
      <c r="Y5" s="213">
        <v>0</v>
      </c>
      <c r="Z5" s="213">
        <v>0</v>
      </c>
      <c r="AA5" s="213">
        <v>4947.63</v>
      </c>
      <c r="AB5" s="213">
        <v>0</v>
      </c>
      <c r="AC5" s="213">
        <f>SUMIF('[3]revexpbalances - 2024-07-18T082'!$G:$G,G:G,'[3]revexpbalances - 2024-07-18T082'!$H:$H)</f>
        <v>0</v>
      </c>
      <c r="AD5" s="213">
        <f>SUM(R5:AC5)</f>
        <v>30355.030000000002</v>
      </c>
      <c r="AE5" s="744">
        <f>SUM(R5:T5)</f>
        <v>16955.400000000001</v>
      </c>
      <c r="AF5" s="744">
        <f t="shared" ref="AF5" si="5">SUM(U5:W5)</f>
        <v>8452</v>
      </c>
      <c r="AG5" s="744">
        <f t="shared" ref="AG5" si="6">SUM(X5:Z5)</f>
        <v>0</v>
      </c>
      <c r="AH5" s="744">
        <f t="shared" ref="AH5" si="7">SUM(AA5:AC5)</f>
        <v>4947.63</v>
      </c>
      <c r="AI5" s="744">
        <f t="shared" ref="AI5" si="8">SUM(AE5:AH5)</f>
        <v>30355.030000000002</v>
      </c>
      <c r="AJ5" s="744">
        <f t="shared" ref="AJ5" si="9">Q5-AI5</f>
        <v>83785.97</v>
      </c>
      <c r="AK5" s="1097">
        <v>100000</v>
      </c>
    </row>
    <row r="6" spans="1:39">
      <c r="A6">
        <v>33100</v>
      </c>
      <c r="B6" t="s">
        <v>1641</v>
      </c>
      <c r="C6">
        <v>931105</v>
      </c>
      <c r="D6" t="s">
        <v>1641</v>
      </c>
      <c r="E6">
        <v>540060</v>
      </c>
      <c r="F6" t="s">
        <v>497</v>
      </c>
      <c r="G6" s="408" t="s">
        <v>2235</v>
      </c>
      <c r="H6" s="217" t="s">
        <v>1671</v>
      </c>
      <c r="I6" s="217" t="s">
        <v>1641</v>
      </c>
      <c r="J6" s="217" t="s">
        <v>460</v>
      </c>
      <c r="K6" s="61" t="str">
        <f t="shared" si="1"/>
        <v>4</v>
      </c>
      <c r="L6" s="63" t="str">
        <f t="shared" si="2"/>
        <v>CIP4</v>
      </c>
      <c r="M6" s="63" t="str">
        <f t="shared" si="3"/>
        <v>Park Acq &amp; Dev, District4</v>
      </c>
      <c r="N6" s="637">
        <v>223598.71000000002</v>
      </c>
      <c r="O6" s="213">
        <v>0</v>
      </c>
      <c r="P6" s="938">
        <v>54746</v>
      </c>
      <c r="Q6" s="213">
        <f t="shared" si="4"/>
        <v>54746</v>
      </c>
      <c r="R6" s="213">
        <v>7500</v>
      </c>
      <c r="S6" s="213">
        <v>-7500</v>
      </c>
      <c r="T6" s="213">
        <v>0</v>
      </c>
      <c r="U6" s="213">
        <v>1542</v>
      </c>
      <c r="V6" s="213">
        <v>3549.19</v>
      </c>
      <c r="W6" s="213">
        <v>0</v>
      </c>
      <c r="X6" s="213">
        <v>0</v>
      </c>
      <c r="Y6" s="213">
        <v>0</v>
      </c>
      <c r="Z6" s="213">
        <v>0</v>
      </c>
      <c r="AA6" s="213">
        <v>22939.23</v>
      </c>
      <c r="AB6" s="213">
        <v>0</v>
      </c>
      <c r="AC6" s="213">
        <f>SUMIF('[3]revexpbalances - 2024-07-18T082'!$G:$G,G:G,'[3]revexpbalances - 2024-07-18T082'!$H:$H)</f>
        <v>0</v>
      </c>
      <c r="AD6" s="213">
        <f t="shared" ref="AD6:AD61" si="10">SUM(R6:AC6)</f>
        <v>28030.42</v>
      </c>
      <c r="AE6" s="744">
        <f t="shared" ref="AE6:AE61" si="11">SUM(R6:T6)</f>
        <v>0</v>
      </c>
      <c r="AF6" s="744">
        <f t="shared" ref="AF6:AF61" si="12">SUM(U6:W6)</f>
        <v>5091.1900000000005</v>
      </c>
      <c r="AG6" s="744">
        <f t="shared" ref="AG6:AG61" si="13">SUM(X6:Z6)</f>
        <v>0</v>
      </c>
      <c r="AH6" s="744">
        <f t="shared" ref="AH6:AH61" si="14">SUM(AA6:AC6)</f>
        <v>22939.23</v>
      </c>
      <c r="AI6" s="744">
        <f t="shared" ref="AI6:AI61" si="15">SUM(AE6:AH6)</f>
        <v>28030.42</v>
      </c>
      <c r="AJ6" s="744">
        <f t="shared" ref="AJ6:AJ61" si="16">Q6-AI6</f>
        <v>26715.58</v>
      </c>
      <c r="AK6" s="1097">
        <v>0</v>
      </c>
    </row>
    <row r="7" spans="1:39">
      <c r="A7">
        <v>33100</v>
      </c>
      <c r="B7" t="s">
        <v>1641</v>
      </c>
      <c r="C7">
        <v>931105</v>
      </c>
      <c r="D7" t="s">
        <v>1641</v>
      </c>
      <c r="E7">
        <v>542120</v>
      </c>
      <c r="F7" t="s">
        <v>499</v>
      </c>
      <c r="G7" s="408" t="s">
        <v>1687</v>
      </c>
      <c r="H7" s="217" t="s">
        <v>1671</v>
      </c>
      <c r="I7" s="217" t="s">
        <v>1641</v>
      </c>
      <c r="J7" s="217" t="s">
        <v>460</v>
      </c>
      <c r="K7" s="61" t="str">
        <f t="shared" si="1"/>
        <v>4</v>
      </c>
      <c r="L7" s="63" t="str">
        <f t="shared" si="2"/>
        <v>CIP4</v>
      </c>
      <c r="M7" s="63" t="str">
        <f t="shared" si="3"/>
        <v>Park Acq &amp; Dev, District4</v>
      </c>
      <c r="N7" s="637">
        <v>2016907.83</v>
      </c>
      <c r="O7" s="213">
        <v>6689900</v>
      </c>
      <c r="P7" s="938">
        <f>33998+56406</f>
        <v>90404</v>
      </c>
      <c r="Q7" s="213">
        <f t="shared" si="4"/>
        <v>6780304</v>
      </c>
      <c r="R7" s="213">
        <v>0</v>
      </c>
      <c r="S7" s="213">
        <v>9993</v>
      </c>
      <c r="T7" s="213">
        <v>226081.17</v>
      </c>
      <c r="U7" s="213">
        <v>13820</v>
      </c>
      <c r="V7" s="213">
        <v>662133.57999999996</v>
      </c>
      <c r="W7" s="213">
        <v>28435.279999999999</v>
      </c>
      <c r="X7" s="213">
        <v>150293.47</v>
      </c>
      <c r="Y7" s="213">
        <v>470454.49</v>
      </c>
      <c r="Z7" s="213">
        <v>334545.09000000003</v>
      </c>
      <c r="AA7" s="213">
        <v>219098.42</v>
      </c>
      <c r="AB7" s="213">
        <v>137957.29999999999</v>
      </c>
      <c r="AC7" s="213">
        <f>SUMIF('[3]revexpbalances - 2024-07-18T082'!$G:$G,G:G,'[3]revexpbalances - 2024-07-18T082'!$H:$H)</f>
        <v>135589.79</v>
      </c>
      <c r="AD7" s="213">
        <f t="shared" si="10"/>
        <v>2388401.59</v>
      </c>
      <c r="AE7" s="744">
        <f t="shared" si="11"/>
        <v>236074.17</v>
      </c>
      <c r="AF7" s="744">
        <f t="shared" si="12"/>
        <v>704388.86</v>
      </c>
      <c r="AG7" s="744">
        <f t="shared" si="13"/>
        <v>955293.05</v>
      </c>
      <c r="AH7" s="744">
        <f t="shared" si="14"/>
        <v>492645.51</v>
      </c>
      <c r="AI7" s="744">
        <f t="shared" si="15"/>
        <v>2388401.59</v>
      </c>
      <c r="AJ7" s="744">
        <f t="shared" si="16"/>
        <v>4391902.41</v>
      </c>
      <c r="AK7" s="1097">
        <v>15775000</v>
      </c>
    </row>
    <row r="8" spans="1:39">
      <c r="A8">
        <v>25430</v>
      </c>
      <c r="B8" t="s">
        <v>2951</v>
      </c>
      <c r="C8">
        <v>931170</v>
      </c>
      <c r="D8" t="s">
        <v>1515</v>
      </c>
      <c r="E8">
        <v>527720</v>
      </c>
      <c r="F8" t="s">
        <v>98</v>
      </c>
      <c r="G8" s="408" t="s">
        <v>1212</v>
      </c>
      <c r="H8" s="217" t="s">
        <v>47</v>
      </c>
      <c r="I8" s="217" t="s">
        <v>508</v>
      </c>
      <c r="J8" s="217" t="s">
        <v>458</v>
      </c>
      <c r="K8" s="61" t="str">
        <f t="shared" si="1"/>
        <v>2</v>
      </c>
      <c r="L8" s="63" t="str">
        <f t="shared" si="2"/>
        <v>Natural Resources2</v>
      </c>
      <c r="M8" s="63" t="str">
        <f t="shared" si="3"/>
        <v>Habitat &amp; Open Space Management2</v>
      </c>
      <c r="N8" s="637">
        <v>11185.14</v>
      </c>
      <c r="O8" s="213">
        <v>2000</v>
      </c>
      <c r="P8" s="938">
        <v>9766</v>
      </c>
      <c r="Q8" s="213">
        <f t="shared" si="4"/>
        <v>11766</v>
      </c>
      <c r="R8" s="213">
        <v>8544.92</v>
      </c>
      <c r="S8" s="213">
        <v>-8544.92</v>
      </c>
      <c r="T8" s="213">
        <v>0</v>
      </c>
      <c r="U8" s="213">
        <v>87.95</v>
      </c>
      <c r="V8" s="213">
        <v>0</v>
      </c>
      <c r="W8" s="213">
        <v>390.53</v>
      </c>
      <c r="X8" s="213">
        <v>0</v>
      </c>
      <c r="Y8" s="213">
        <v>46.71</v>
      </c>
      <c r="Z8" s="213">
        <v>178.39</v>
      </c>
      <c r="AA8" s="213">
        <v>357.74</v>
      </c>
      <c r="AB8" s="213">
        <v>626.49</v>
      </c>
      <c r="AC8" s="213">
        <f>SUMIF('[3]revexpbalances - 2024-07-18T082'!$G:$G,G:G,'[3]revexpbalances - 2024-07-18T082'!$H:$H)</f>
        <v>882.31</v>
      </c>
      <c r="AD8" s="213">
        <f t="shared" si="10"/>
        <v>2570.12</v>
      </c>
      <c r="AE8" s="744">
        <f t="shared" si="11"/>
        <v>0</v>
      </c>
      <c r="AF8" s="744">
        <f t="shared" si="12"/>
        <v>478.47999999999996</v>
      </c>
      <c r="AG8" s="744">
        <f t="shared" si="13"/>
        <v>225.1</v>
      </c>
      <c r="AH8" s="744">
        <f t="shared" si="14"/>
        <v>1866.54</v>
      </c>
      <c r="AI8" s="744">
        <f t="shared" si="15"/>
        <v>2570.12</v>
      </c>
      <c r="AJ8" s="744">
        <f t="shared" si="16"/>
        <v>9195.880000000001</v>
      </c>
      <c r="AK8" s="1097">
        <v>10000</v>
      </c>
    </row>
    <row r="9" spans="1:39">
      <c r="A9">
        <v>25430</v>
      </c>
      <c r="B9" t="s">
        <v>2951</v>
      </c>
      <c r="C9">
        <v>931170</v>
      </c>
      <c r="D9" t="s">
        <v>1515</v>
      </c>
      <c r="E9">
        <v>546160</v>
      </c>
      <c r="F9" t="s">
        <v>2139</v>
      </c>
      <c r="G9" s="408" t="s">
        <v>6764</v>
      </c>
      <c r="H9" s="217" t="s">
        <v>47</v>
      </c>
      <c r="I9" s="217" t="s">
        <v>508</v>
      </c>
      <c r="J9" s="62" t="s">
        <v>460</v>
      </c>
      <c r="K9" s="61" t="str">
        <f t="shared" si="1"/>
        <v>4</v>
      </c>
      <c r="L9" s="63" t="str">
        <f t="shared" si="2"/>
        <v>Natural Resources4</v>
      </c>
      <c r="M9" s="63" t="str">
        <f t="shared" si="3"/>
        <v>Habitat &amp; Open Space Management4</v>
      </c>
      <c r="N9" s="637">
        <v>55507.35</v>
      </c>
      <c r="O9" s="213">
        <v>0</v>
      </c>
      <c r="P9" s="938">
        <v>134691</v>
      </c>
      <c r="Q9" s="213">
        <f t="shared" si="4"/>
        <v>134691</v>
      </c>
      <c r="R9" s="213">
        <v>0</v>
      </c>
      <c r="S9" s="213">
        <v>0</v>
      </c>
      <c r="T9" s="213">
        <v>0</v>
      </c>
      <c r="U9" s="213">
        <v>0</v>
      </c>
      <c r="V9" s="213">
        <v>0</v>
      </c>
      <c r="W9" s="213">
        <v>134690.71</v>
      </c>
      <c r="X9" s="213">
        <v>0</v>
      </c>
      <c r="Y9" s="213">
        <v>0</v>
      </c>
      <c r="Z9" s="213">
        <v>-182763.03</v>
      </c>
      <c r="AA9" s="213">
        <v>0</v>
      </c>
      <c r="AB9" s="213">
        <v>0</v>
      </c>
      <c r="AC9" s="213">
        <f>SUMIF('[3]revexpbalances - 2024-07-18T082'!$G:$G,G:G,'[3]revexpbalances - 2024-07-18T082'!$H:$H)</f>
        <v>0</v>
      </c>
      <c r="AD9" s="213">
        <f t="shared" si="10"/>
        <v>-48072.320000000007</v>
      </c>
      <c r="AE9" s="744">
        <f t="shared" si="11"/>
        <v>0</v>
      </c>
      <c r="AF9" s="744">
        <f t="shared" si="12"/>
        <v>134690.71</v>
      </c>
      <c r="AG9" s="744">
        <f t="shared" si="13"/>
        <v>-182763.03</v>
      </c>
      <c r="AH9" s="744">
        <f t="shared" si="14"/>
        <v>0</v>
      </c>
      <c r="AI9" s="744">
        <f t="shared" si="15"/>
        <v>-48072.320000000007</v>
      </c>
      <c r="AJ9" s="744">
        <f t="shared" si="16"/>
        <v>182763.32</v>
      </c>
      <c r="AK9" s="1097">
        <v>0</v>
      </c>
    </row>
    <row r="10" spans="1:39">
      <c r="A10">
        <v>25400</v>
      </c>
      <c r="B10" t="s">
        <v>2923</v>
      </c>
      <c r="C10">
        <v>931235</v>
      </c>
      <c r="D10" t="s">
        <v>46</v>
      </c>
      <c r="E10">
        <v>525440</v>
      </c>
      <c r="F10" t="s">
        <v>111</v>
      </c>
      <c r="G10" s="408" t="s">
        <v>582</v>
      </c>
      <c r="H10" s="217" t="s">
        <v>1766</v>
      </c>
      <c r="I10" s="217" t="s">
        <v>46</v>
      </c>
      <c r="J10" s="217" t="s">
        <v>458</v>
      </c>
      <c r="K10" s="61" t="str">
        <f t="shared" si="1"/>
        <v>2</v>
      </c>
      <c r="L10" s="63" t="str">
        <f t="shared" si="2"/>
        <v>Business Services2</v>
      </c>
      <c r="M10" s="63" t="str">
        <f t="shared" si="3"/>
        <v>Business Operations2</v>
      </c>
      <c r="N10" s="637">
        <v>29705.760000000038</v>
      </c>
      <c r="O10" s="213">
        <v>15000</v>
      </c>
      <c r="P10" s="938">
        <v>7249</v>
      </c>
      <c r="Q10" s="213">
        <f t="shared" si="4"/>
        <v>22249</v>
      </c>
      <c r="R10" s="213">
        <v>0</v>
      </c>
      <c r="S10" s="213">
        <v>459.18</v>
      </c>
      <c r="T10" s="213">
        <v>1993.26</v>
      </c>
      <c r="U10" s="213">
        <v>1937.96</v>
      </c>
      <c r="V10" s="213">
        <v>1570.6</v>
      </c>
      <c r="W10" s="213">
        <v>8764.44</v>
      </c>
      <c r="X10" s="213">
        <v>1938.46</v>
      </c>
      <c r="Y10" s="213">
        <v>2621.0700000000002</v>
      </c>
      <c r="Z10" s="213">
        <v>10504.49</v>
      </c>
      <c r="AA10" s="213">
        <v>2798.1</v>
      </c>
      <c r="AB10" s="213">
        <v>4334.17</v>
      </c>
      <c r="AC10" s="213">
        <f>SUMIF('[3]revexpbalances - 2024-07-18T082'!$G:$G,G:G,'[3]revexpbalances - 2024-07-18T082'!$H:$H)</f>
        <v>20367.27</v>
      </c>
      <c r="AD10" s="213">
        <f t="shared" si="10"/>
        <v>57289</v>
      </c>
      <c r="AE10" s="744">
        <f t="shared" si="11"/>
        <v>2452.44</v>
      </c>
      <c r="AF10" s="744">
        <f t="shared" si="12"/>
        <v>12273</v>
      </c>
      <c r="AG10" s="744">
        <f t="shared" si="13"/>
        <v>15064.02</v>
      </c>
      <c r="AH10" s="744">
        <f t="shared" si="14"/>
        <v>27499.54</v>
      </c>
      <c r="AI10" s="744">
        <f t="shared" si="15"/>
        <v>57289</v>
      </c>
      <c r="AJ10" s="744">
        <f t="shared" si="16"/>
        <v>-35040</v>
      </c>
      <c r="AK10" s="1097">
        <v>10000</v>
      </c>
    </row>
    <row r="11" spans="1:39">
      <c r="A11">
        <v>25400</v>
      </c>
      <c r="B11" t="s">
        <v>2923</v>
      </c>
      <c r="C11">
        <v>931405</v>
      </c>
      <c r="D11" t="s">
        <v>2937</v>
      </c>
      <c r="E11">
        <v>521600</v>
      </c>
      <c r="F11" t="s">
        <v>91</v>
      </c>
      <c r="G11" s="408" t="s">
        <v>5779</v>
      </c>
      <c r="H11" s="217" t="s">
        <v>1524</v>
      </c>
      <c r="I11" s="217" t="s">
        <v>445</v>
      </c>
      <c r="J11" s="217" t="s">
        <v>458</v>
      </c>
      <c r="K11" s="61" t="str">
        <f t="shared" si="1"/>
        <v>2</v>
      </c>
      <c r="L11" s="63" t="str">
        <f t="shared" si="2"/>
        <v>Regional Parks2</v>
      </c>
      <c r="M11" s="63" t="str">
        <f t="shared" si="3"/>
        <v>Lake Cahuilla2</v>
      </c>
      <c r="N11" s="637">
        <v>45419</v>
      </c>
      <c r="O11" s="213">
        <v>61000</v>
      </c>
      <c r="P11" s="938">
        <v>21812</v>
      </c>
      <c r="Q11" s="213">
        <f t="shared" si="4"/>
        <v>82812</v>
      </c>
      <c r="R11" s="213">
        <v>0</v>
      </c>
      <c r="S11" s="213">
        <v>0</v>
      </c>
      <c r="T11" s="213">
        <v>11480</v>
      </c>
      <c r="U11" s="213">
        <v>4592</v>
      </c>
      <c r="V11" s="213">
        <v>4125</v>
      </c>
      <c r="W11" s="213">
        <v>0</v>
      </c>
      <c r="X11" s="213">
        <v>0</v>
      </c>
      <c r="Y11" s="213">
        <v>1150</v>
      </c>
      <c r="Z11" s="213">
        <v>0</v>
      </c>
      <c r="AA11" s="213">
        <v>23076.799999999999</v>
      </c>
      <c r="AB11" s="213">
        <v>4789.45</v>
      </c>
      <c r="AC11" s="213">
        <f>SUMIF('[3]revexpbalances - 2024-07-18T082'!$G:$G,G:G,'[3]revexpbalances - 2024-07-18T082'!$H:$H)</f>
        <v>4789.45</v>
      </c>
      <c r="AD11" s="213">
        <f t="shared" si="10"/>
        <v>54002.7</v>
      </c>
      <c r="AE11" s="744">
        <f t="shared" si="11"/>
        <v>11480</v>
      </c>
      <c r="AF11" s="744">
        <f t="shared" si="12"/>
        <v>8717</v>
      </c>
      <c r="AG11" s="744">
        <f t="shared" si="13"/>
        <v>1150</v>
      </c>
      <c r="AH11" s="744">
        <f t="shared" si="14"/>
        <v>32655.7</v>
      </c>
      <c r="AI11" s="744">
        <f t="shared" si="15"/>
        <v>54002.7</v>
      </c>
      <c r="AJ11" s="744">
        <f t="shared" si="16"/>
        <v>28809.300000000003</v>
      </c>
      <c r="AK11" s="1097">
        <v>85000</v>
      </c>
    </row>
    <row r="12" spans="1:39">
      <c r="A12">
        <v>25400</v>
      </c>
      <c r="B12" t="s">
        <v>2923</v>
      </c>
      <c r="C12">
        <v>931405</v>
      </c>
      <c r="D12" t="s">
        <v>2937</v>
      </c>
      <c r="E12">
        <v>527960</v>
      </c>
      <c r="F12" t="s">
        <v>99</v>
      </c>
      <c r="G12" s="408" t="s">
        <v>5784</v>
      </c>
      <c r="H12" s="217" t="s">
        <v>1524</v>
      </c>
      <c r="I12" s="217" t="s">
        <v>445</v>
      </c>
      <c r="J12" s="217" t="s">
        <v>458</v>
      </c>
      <c r="K12" s="61" t="str">
        <f t="shared" si="1"/>
        <v>2</v>
      </c>
      <c r="L12" s="63" t="str">
        <f t="shared" si="2"/>
        <v>Regional Parks2</v>
      </c>
      <c r="M12" s="63" t="str">
        <f t="shared" si="3"/>
        <v>Lake Cahuilla2</v>
      </c>
      <c r="N12" s="637">
        <v>50017.5</v>
      </c>
      <c r="O12" s="213">
        <v>71070</v>
      </c>
      <c r="P12" s="938">
        <v>20025</v>
      </c>
      <c r="Q12" s="213">
        <f t="shared" si="4"/>
        <v>91095</v>
      </c>
      <c r="R12" s="213">
        <v>4005</v>
      </c>
      <c r="S12" s="213">
        <v>0</v>
      </c>
      <c r="T12" s="213">
        <v>4005</v>
      </c>
      <c r="U12" s="213">
        <v>4005</v>
      </c>
      <c r="V12" s="213">
        <v>0</v>
      </c>
      <c r="W12" s="213">
        <v>5156.25</v>
      </c>
      <c r="X12" s="213">
        <v>10312.5</v>
      </c>
      <c r="Y12" s="213">
        <v>5156.25</v>
      </c>
      <c r="Z12" s="213">
        <v>15000</v>
      </c>
      <c r="AA12" s="213">
        <v>0</v>
      </c>
      <c r="AB12" s="213">
        <v>0</v>
      </c>
      <c r="AC12" s="213">
        <f>SUMIF('[3]revexpbalances - 2024-07-18T082'!$G:$G,G:G,'[3]revexpbalances - 2024-07-18T082'!$H:$H)</f>
        <v>4005</v>
      </c>
      <c r="AD12" s="213">
        <f t="shared" si="10"/>
        <v>51645</v>
      </c>
      <c r="AE12" s="744">
        <f t="shared" si="11"/>
        <v>8010</v>
      </c>
      <c r="AF12" s="744">
        <f t="shared" si="12"/>
        <v>9161.25</v>
      </c>
      <c r="AG12" s="744">
        <f t="shared" si="13"/>
        <v>30468.75</v>
      </c>
      <c r="AH12" s="744">
        <f t="shared" si="14"/>
        <v>4005</v>
      </c>
      <c r="AI12" s="744">
        <f t="shared" si="15"/>
        <v>51645</v>
      </c>
      <c r="AJ12" s="744">
        <f t="shared" si="16"/>
        <v>39450</v>
      </c>
      <c r="AK12" s="1097">
        <v>91500</v>
      </c>
    </row>
    <row r="13" spans="1:39">
      <c r="A13">
        <v>25400</v>
      </c>
      <c r="B13" t="s">
        <v>2923</v>
      </c>
      <c r="C13">
        <v>931409</v>
      </c>
      <c r="D13" t="s">
        <v>2940</v>
      </c>
      <c r="E13">
        <v>527960</v>
      </c>
      <c r="F13" t="s">
        <v>99</v>
      </c>
      <c r="G13" s="408" t="s">
        <v>5785</v>
      </c>
      <c r="H13" s="217" t="s">
        <v>1524</v>
      </c>
      <c r="I13" s="217" t="s">
        <v>447</v>
      </c>
      <c r="J13" s="217" t="s">
        <v>458</v>
      </c>
      <c r="K13" s="61" t="str">
        <f t="shared" si="1"/>
        <v>2</v>
      </c>
      <c r="L13" s="63" t="str">
        <f t="shared" si="2"/>
        <v>Regional Parks2</v>
      </c>
      <c r="M13" s="63" t="str">
        <f t="shared" si="3"/>
        <v>Rancho Jurupa2</v>
      </c>
      <c r="N13" s="637">
        <v>55173.75</v>
      </c>
      <c r="O13" s="213">
        <v>72000</v>
      </c>
      <c r="P13" s="938">
        <v>16020</v>
      </c>
      <c r="Q13" s="213">
        <f t="shared" si="4"/>
        <v>88020</v>
      </c>
      <c r="R13" s="213">
        <v>4005</v>
      </c>
      <c r="S13" s="213">
        <v>4005</v>
      </c>
      <c r="T13" s="213">
        <v>4005</v>
      </c>
      <c r="U13" s="213">
        <v>0</v>
      </c>
      <c r="V13" s="213">
        <v>0</v>
      </c>
      <c r="W13" s="213">
        <v>5156.25</v>
      </c>
      <c r="X13" s="213">
        <v>10312.5</v>
      </c>
      <c r="Y13" s="213">
        <v>10312.5</v>
      </c>
      <c r="Z13" s="213">
        <v>10312.5</v>
      </c>
      <c r="AA13" s="213">
        <v>0</v>
      </c>
      <c r="AB13" s="213">
        <v>0</v>
      </c>
      <c r="AC13" s="213">
        <f>SUMIF('[3]revexpbalances - 2024-07-18T082'!$G:$G,G:G,'[3]revexpbalances - 2024-07-18T082'!$H:$H)</f>
        <v>4005</v>
      </c>
      <c r="AD13" s="213">
        <f t="shared" si="10"/>
        <v>52113.75</v>
      </c>
      <c r="AE13" s="744">
        <f t="shared" si="11"/>
        <v>12015</v>
      </c>
      <c r="AF13" s="744">
        <f t="shared" si="12"/>
        <v>5156.25</v>
      </c>
      <c r="AG13" s="744">
        <f t="shared" si="13"/>
        <v>30937.5</v>
      </c>
      <c r="AH13" s="744">
        <f t="shared" si="14"/>
        <v>4005</v>
      </c>
      <c r="AI13" s="744">
        <f t="shared" si="15"/>
        <v>52113.75</v>
      </c>
      <c r="AJ13" s="744">
        <f t="shared" si="16"/>
        <v>35906.25</v>
      </c>
      <c r="AK13" s="1097">
        <v>88020</v>
      </c>
    </row>
    <row r="14" spans="1:39">
      <c r="A14">
        <v>25400</v>
      </c>
      <c r="B14" t="s">
        <v>2923</v>
      </c>
      <c r="C14">
        <v>931421</v>
      </c>
      <c r="D14" t="s">
        <v>2935</v>
      </c>
      <c r="E14">
        <v>521600</v>
      </c>
      <c r="F14" t="s">
        <v>91</v>
      </c>
      <c r="G14" s="408" t="s">
        <v>5771</v>
      </c>
      <c r="H14" s="217" t="s">
        <v>1524</v>
      </c>
      <c r="I14" s="217" t="s">
        <v>326</v>
      </c>
      <c r="J14" s="217" t="s">
        <v>458</v>
      </c>
      <c r="K14" s="61" t="str">
        <f t="shared" si="1"/>
        <v>2</v>
      </c>
      <c r="L14" s="63" t="str">
        <f t="shared" si="2"/>
        <v>Regional Parks2</v>
      </c>
      <c r="M14" s="63" t="str">
        <f t="shared" si="3"/>
        <v>Mayflower2</v>
      </c>
      <c r="N14" s="637">
        <v>28851.199999999997</v>
      </c>
      <c r="O14" s="213">
        <v>64605</v>
      </c>
      <c r="P14" s="938">
        <v>8090</v>
      </c>
      <c r="Q14" s="213">
        <f t="shared" si="4"/>
        <v>72695</v>
      </c>
      <c r="R14" s="213">
        <v>0</v>
      </c>
      <c r="S14" s="213">
        <v>0</v>
      </c>
      <c r="T14" s="213">
        <v>20224</v>
      </c>
      <c r="U14" s="213">
        <v>8089.6</v>
      </c>
      <c r="V14" s="213">
        <v>10305</v>
      </c>
      <c r="W14" s="213">
        <v>0</v>
      </c>
      <c r="X14" s="213">
        <v>0</v>
      </c>
      <c r="Y14" s="213">
        <v>0</v>
      </c>
      <c r="Z14" s="213">
        <v>0</v>
      </c>
      <c r="AA14" s="213">
        <v>0</v>
      </c>
      <c r="AB14" s="213">
        <v>8437.4500000000007</v>
      </c>
      <c r="AC14" s="213">
        <f>SUMIF('[3]revexpbalances - 2024-07-18T082'!$G:$G,G:G,'[3]revexpbalances - 2024-07-18T082'!$H:$H)</f>
        <v>8437.4500000000007</v>
      </c>
      <c r="AD14" s="213">
        <f t="shared" si="10"/>
        <v>55493.5</v>
      </c>
      <c r="AE14" s="744">
        <f t="shared" si="11"/>
        <v>20224</v>
      </c>
      <c r="AF14" s="744">
        <f t="shared" si="12"/>
        <v>18394.599999999999</v>
      </c>
      <c r="AG14" s="744">
        <f t="shared" si="13"/>
        <v>0</v>
      </c>
      <c r="AH14" s="744">
        <f t="shared" si="14"/>
        <v>16874.900000000001</v>
      </c>
      <c r="AI14" s="744">
        <f t="shared" si="15"/>
        <v>55493.5</v>
      </c>
      <c r="AJ14" s="744">
        <f t="shared" si="16"/>
        <v>17201.5</v>
      </c>
      <c r="AK14" s="1097">
        <v>72695</v>
      </c>
    </row>
    <row r="15" spans="1:39">
      <c r="A15">
        <v>25400</v>
      </c>
      <c r="B15" t="s">
        <v>2923</v>
      </c>
      <c r="C15">
        <v>931421</v>
      </c>
      <c r="D15" t="s">
        <v>2935</v>
      </c>
      <c r="E15">
        <v>522310</v>
      </c>
      <c r="F15" t="s">
        <v>60</v>
      </c>
      <c r="G15" s="408" t="s">
        <v>5670</v>
      </c>
      <c r="H15" s="217" t="s">
        <v>1524</v>
      </c>
      <c r="I15" s="217" t="s">
        <v>326</v>
      </c>
      <c r="J15" s="217" t="s">
        <v>458</v>
      </c>
      <c r="K15" s="61" t="str">
        <f t="shared" si="1"/>
        <v>2</v>
      </c>
      <c r="L15" s="63" t="str">
        <f t="shared" si="2"/>
        <v>Regional Parks2</v>
      </c>
      <c r="M15" s="63" t="str">
        <f t="shared" si="3"/>
        <v>Mayflower2</v>
      </c>
      <c r="N15" s="637">
        <v>3233.81</v>
      </c>
      <c r="O15" s="213">
        <v>3000</v>
      </c>
      <c r="P15" s="938">
        <f>28007+5000</f>
        <v>33007</v>
      </c>
      <c r="Q15" s="213">
        <f t="shared" si="4"/>
        <v>36007</v>
      </c>
      <c r="R15" s="213">
        <v>329.65</v>
      </c>
      <c r="S15" s="213">
        <v>27675</v>
      </c>
      <c r="T15" s="213">
        <v>3219.63</v>
      </c>
      <c r="U15" s="213">
        <v>0</v>
      </c>
      <c r="V15" s="213">
        <v>49.71</v>
      </c>
      <c r="W15" s="213">
        <v>0</v>
      </c>
      <c r="X15" s="213">
        <v>279.44</v>
      </c>
      <c r="Y15" s="213">
        <v>217.49</v>
      </c>
      <c r="Z15" s="213">
        <v>1078.54</v>
      </c>
      <c r="AA15" s="213">
        <v>838.78</v>
      </c>
      <c r="AB15" s="213">
        <v>0</v>
      </c>
      <c r="AC15" s="213">
        <f>SUMIF('[3]revexpbalances - 2024-07-18T082'!$G:$G,G:G,'[3]revexpbalances - 2024-07-18T082'!$H:$H)</f>
        <v>0</v>
      </c>
      <c r="AD15" s="213">
        <f t="shared" si="10"/>
        <v>33688.239999999998</v>
      </c>
      <c r="AE15" s="744">
        <f t="shared" si="11"/>
        <v>31224.280000000002</v>
      </c>
      <c r="AF15" s="744">
        <f t="shared" si="12"/>
        <v>49.71</v>
      </c>
      <c r="AG15" s="744">
        <f t="shared" si="13"/>
        <v>1575.47</v>
      </c>
      <c r="AH15" s="744">
        <f t="shared" si="14"/>
        <v>838.78</v>
      </c>
      <c r="AI15" s="744">
        <f t="shared" si="15"/>
        <v>33688.239999999998</v>
      </c>
      <c r="AJ15" s="744">
        <f t="shared" si="16"/>
        <v>2318.760000000002</v>
      </c>
      <c r="AK15" s="1097">
        <v>25000</v>
      </c>
    </row>
    <row r="16" spans="1:39">
      <c r="A16">
        <v>25590</v>
      </c>
      <c r="B16" t="s">
        <v>1564</v>
      </c>
      <c r="C16">
        <v>931150</v>
      </c>
      <c r="D16" t="s">
        <v>1564</v>
      </c>
      <c r="E16">
        <v>527720</v>
      </c>
      <c r="F16" t="s">
        <v>98</v>
      </c>
      <c r="G16" s="408" t="s">
        <v>775</v>
      </c>
      <c r="H16" s="217" t="s">
        <v>47</v>
      </c>
      <c r="I16" s="217" t="s">
        <v>1564</v>
      </c>
      <c r="J16" s="217" t="s">
        <v>458</v>
      </c>
      <c r="K16" s="61" t="str">
        <f t="shared" si="1"/>
        <v>2</v>
      </c>
      <c r="L16" s="63" t="str">
        <f t="shared" si="2"/>
        <v>Natural Resources2</v>
      </c>
      <c r="M16" s="63" t="str">
        <f t="shared" si="3"/>
        <v>MSHCP Reserve Management2</v>
      </c>
      <c r="N16" s="637">
        <v>6119.8799999999992</v>
      </c>
      <c r="O16" s="213">
        <v>2000</v>
      </c>
      <c r="P16" s="938">
        <v>4883</v>
      </c>
      <c r="Q16" s="213">
        <f t="shared" si="4"/>
        <v>6883</v>
      </c>
      <c r="R16" s="213">
        <v>4883.24</v>
      </c>
      <c r="S16" s="213">
        <v>-4335.5600000000004</v>
      </c>
      <c r="T16" s="213">
        <v>1183.1600000000001</v>
      </c>
      <c r="U16" s="213">
        <v>532.85</v>
      </c>
      <c r="V16" s="213">
        <v>0</v>
      </c>
      <c r="W16" s="213">
        <v>0</v>
      </c>
      <c r="X16" s="213">
        <v>132.5</v>
      </c>
      <c r="Y16" s="213">
        <v>0</v>
      </c>
      <c r="Z16" s="213">
        <v>16.350000000000001</v>
      </c>
      <c r="AA16" s="213">
        <v>244.72</v>
      </c>
      <c r="AB16" s="213">
        <v>405.71</v>
      </c>
      <c r="AC16" s="213">
        <f>SUMIF('[3]revexpbalances - 2024-07-18T082'!$G:$G,G:G,'[3]revexpbalances - 2024-07-18T082'!$H:$H)</f>
        <v>70.45</v>
      </c>
      <c r="AD16" s="213">
        <f t="shared" si="10"/>
        <v>3133.4199999999992</v>
      </c>
      <c r="AE16" s="744">
        <f t="shared" si="11"/>
        <v>1730.8399999999995</v>
      </c>
      <c r="AF16" s="744">
        <f t="shared" si="12"/>
        <v>532.85</v>
      </c>
      <c r="AG16" s="744">
        <f t="shared" si="13"/>
        <v>148.85</v>
      </c>
      <c r="AH16" s="744">
        <f t="shared" si="14"/>
        <v>720.88</v>
      </c>
      <c r="AI16" s="744">
        <f t="shared" si="15"/>
        <v>3133.4199999999996</v>
      </c>
      <c r="AJ16" s="744">
        <f t="shared" si="16"/>
        <v>3749.5800000000004</v>
      </c>
      <c r="AK16" s="1097">
        <v>2000</v>
      </c>
    </row>
    <row r="17" spans="1:37">
      <c r="A17">
        <v>25620</v>
      </c>
      <c r="B17" t="s">
        <v>2347</v>
      </c>
      <c r="C17">
        <v>931750</v>
      </c>
      <c r="D17" t="s">
        <v>2347</v>
      </c>
      <c r="E17">
        <v>527960</v>
      </c>
      <c r="F17" t="s">
        <v>99</v>
      </c>
      <c r="G17" s="408" t="s">
        <v>2479</v>
      </c>
      <c r="H17" s="217" t="s">
        <v>1524</v>
      </c>
      <c r="I17" s="217" t="s">
        <v>448</v>
      </c>
      <c r="J17" s="217" t="s">
        <v>458</v>
      </c>
      <c r="K17" s="61" t="str">
        <f t="shared" si="1"/>
        <v>2</v>
      </c>
      <c r="L17" s="63" t="str">
        <f t="shared" si="2"/>
        <v>Regional Parks2</v>
      </c>
      <c r="M17" s="63" t="str">
        <f t="shared" si="3"/>
        <v>Lake Skinner2</v>
      </c>
      <c r="N17" s="637">
        <v>55385.98</v>
      </c>
      <c r="O17" s="213">
        <v>71070</v>
      </c>
      <c r="P17" s="938">
        <v>20025</v>
      </c>
      <c r="Q17" s="213">
        <f t="shared" si="4"/>
        <v>91095</v>
      </c>
      <c r="R17" s="213">
        <v>4005</v>
      </c>
      <c r="S17" s="213">
        <v>0</v>
      </c>
      <c r="T17" s="213">
        <v>4005</v>
      </c>
      <c r="U17" s="213">
        <v>4005</v>
      </c>
      <c r="V17" s="213">
        <v>0</v>
      </c>
      <c r="W17" s="213">
        <v>5156.25</v>
      </c>
      <c r="X17" s="213">
        <v>10312.5</v>
      </c>
      <c r="Y17" s="213">
        <v>10312.5</v>
      </c>
      <c r="Z17" s="213">
        <v>10312.5</v>
      </c>
      <c r="AA17" s="213">
        <v>0</v>
      </c>
      <c r="AB17" s="213">
        <v>0</v>
      </c>
      <c r="AC17" s="213">
        <f>SUMIF('[3]revexpbalances - 2024-07-18T082'!$G:$G,G:G,'[3]revexpbalances - 2024-07-18T082'!$H:$H)</f>
        <v>4005</v>
      </c>
      <c r="AD17" s="213">
        <f t="shared" si="10"/>
        <v>52113.75</v>
      </c>
      <c r="AE17" s="744">
        <f t="shared" si="11"/>
        <v>8010</v>
      </c>
      <c r="AF17" s="744">
        <f t="shared" si="12"/>
        <v>9161.25</v>
      </c>
      <c r="AG17" s="744">
        <f t="shared" si="13"/>
        <v>30937.5</v>
      </c>
      <c r="AH17" s="744">
        <f t="shared" si="14"/>
        <v>4005</v>
      </c>
      <c r="AI17" s="744">
        <f t="shared" si="15"/>
        <v>52113.75</v>
      </c>
      <c r="AJ17" s="744">
        <f t="shared" si="16"/>
        <v>38981.25</v>
      </c>
      <c r="AK17" s="1097">
        <v>91095</v>
      </c>
    </row>
    <row r="18" spans="1:37">
      <c r="A18">
        <v>25400</v>
      </c>
      <c r="B18" t="s">
        <v>2923</v>
      </c>
      <c r="C18">
        <v>931235</v>
      </c>
      <c r="D18" t="s">
        <v>46</v>
      </c>
      <c r="E18">
        <v>546160</v>
      </c>
      <c r="F18" t="s">
        <v>2139</v>
      </c>
      <c r="G18" s="408" t="s">
        <v>6763</v>
      </c>
      <c r="H18" s="217" t="s">
        <v>1766</v>
      </c>
      <c r="I18" s="217" t="s">
        <v>46</v>
      </c>
      <c r="J18" s="217" t="s">
        <v>460</v>
      </c>
      <c r="K18" s="61" t="str">
        <f t="shared" si="1"/>
        <v>4</v>
      </c>
      <c r="L18" s="63" t="str">
        <f t="shared" si="2"/>
        <v>Business Services4</v>
      </c>
      <c r="M18" s="63" t="str">
        <f t="shared" si="3"/>
        <v>Business Operations4</v>
      </c>
      <c r="N18" s="637">
        <v>45901.5</v>
      </c>
      <c r="O18" s="213">
        <v>0</v>
      </c>
      <c r="P18" s="938">
        <v>17606</v>
      </c>
      <c r="Q18" s="213">
        <f t="shared" si="4"/>
        <v>17606</v>
      </c>
      <c r="R18" s="213">
        <v>0</v>
      </c>
      <c r="S18" s="213">
        <v>0</v>
      </c>
      <c r="T18" s="213">
        <v>0</v>
      </c>
      <c r="U18" s="213">
        <v>0</v>
      </c>
      <c r="V18" s="213">
        <v>0</v>
      </c>
      <c r="W18" s="213">
        <v>17605.79</v>
      </c>
      <c r="X18" s="213">
        <v>0</v>
      </c>
      <c r="Y18" s="213">
        <v>0</v>
      </c>
      <c r="Z18" s="213">
        <v>-17605.79</v>
      </c>
      <c r="AA18" s="213">
        <v>0</v>
      </c>
      <c r="AB18" s="213">
        <v>0</v>
      </c>
      <c r="AC18" s="213">
        <f>SUMIF('[3]revexpbalances - 2024-07-18T082'!$G:$G,G:G,'[3]revexpbalances - 2024-07-18T082'!$H:$H)</f>
        <v>0</v>
      </c>
      <c r="AD18" s="213">
        <f t="shared" si="10"/>
        <v>0</v>
      </c>
      <c r="AE18" s="744">
        <f t="shared" si="11"/>
        <v>0</v>
      </c>
      <c r="AF18" s="744">
        <f t="shared" si="12"/>
        <v>17605.79</v>
      </c>
      <c r="AG18" s="744">
        <f t="shared" si="13"/>
        <v>-17605.79</v>
      </c>
      <c r="AH18" s="744">
        <f t="shared" si="14"/>
        <v>0</v>
      </c>
      <c r="AI18" s="744">
        <f t="shared" si="15"/>
        <v>0</v>
      </c>
      <c r="AJ18" s="744">
        <f t="shared" si="16"/>
        <v>17606</v>
      </c>
      <c r="AK18" s="1097">
        <v>0</v>
      </c>
    </row>
    <row r="19" spans="1:37">
      <c r="A19">
        <v>33110</v>
      </c>
      <c r="B19" t="s">
        <v>1640</v>
      </c>
      <c r="C19">
        <v>931121</v>
      </c>
      <c r="D19" t="s">
        <v>1640</v>
      </c>
      <c r="E19">
        <v>542120</v>
      </c>
      <c r="F19" t="s">
        <v>499</v>
      </c>
      <c r="G19" s="408" t="s">
        <v>2236</v>
      </c>
      <c r="H19" s="217" t="s">
        <v>1671</v>
      </c>
      <c r="I19" s="217" t="s">
        <v>1640</v>
      </c>
      <c r="J19" s="217" t="s">
        <v>460</v>
      </c>
      <c r="K19" s="61" t="str">
        <f t="shared" si="1"/>
        <v>4</v>
      </c>
      <c r="L19" s="63" t="str">
        <f t="shared" si="2"/>
        <v>CIP4</v>
      </c>
      <c r="M19" s="63" t="str">
        <f t="shared" si="3"/>
        <v>Park Acq &amp; Dev, Grants4</v>
      </c>
      <c r="N19" s="637">
        <v>51528.88</v>
      </c>
      <c r="O19" s="213">
        <v>0</v>
      </c>
      <c r="Q19" s="213">
        <f t="shared" si="4"/>
        <v>0</v>
      </c>
      <c r="R19" s="213">
        <v>0</v>
      </c>
      <c r="S19" s="213">
        <v>0</v>
      </c>
      <c r="T19" s="213">
        <v>0</v>
      </c>
      <c r="U19" s="213">
        <v>0</v>
      </c>
      <c r="V19" s="213">
        <v>0</v>
      </c>
      <c r="W19" s="213">
        <v>0</v>
      </c>
      <c r="X19" s="213">
        <v>0</v>
      </c>
      <c r="Y19" s="213">
        <v>0</v>
      </c>
      <c r="Z19" s="213">
        <v>0</v>
      </c>
      <c r="AA19" s="213">
        <v>0</v>
      </c>
      <c r="AB19" s="213">
        <v>0</v>
      </c>
      <c r="AC19" s="213">
        <f>SUMIF('[3]revexpbalances - 2024-07-18T082'!$G:$G,G:G,'[3]revexpbalances - 2024-07-18T082'!$H:$H)</f>
        <v>0</v>
      </c>
      <c r="AD19" s="213">
        <f t="shared" si="10"/>
        <v>0</v>
      </c>
      <c r="AE19" s="744">
        <f t="shared" si="11"/>
        <v>0</v>
      </c>
      <c r="AF19" s="744">
        <f t="shared" si="12"/>
        <v>0</v>
      </c>
      <c r="AG19" s="744">
        <f t="shared" si="13"/>
        <v>0</v>
      </c>
      <c r="AH19" s="744">
        <f t="shared" si="14"/>
        <v>0</v>
      </c>
      <c r="AI19" s="744">
        <f t="shared" si="15"/>
        <v>0</v>
      </c>
      <c r="AJ19" s="744">
        <f t="shared" si="16"/>
        <v>0</v>
      </c>
      <c r="AK19" s="1097">
        <v>0</v>
      </c>
    </row>
    <row r="20" spans="1:37">
      <c r="A20">
        <v>33120</v>
      </c>
      <c r="B20" t="s">
        <v>1643</v>
      </c>
      <c r="C20">
        <v>931800</v>
      </c>
      <c r="D20" t="s">
        <v>1643</v>
      </c>
      <c r="E20">
        <v>542120</v>
      </c>
      <c r="F20" t="s">
        <v>499</v>
      </c>
      <c r="G20" s="408" t="s">
        <v>1675</v>
      </c>
      <c r="H20" s="217" t="s">
        <v>1671</v>
      </c>
      <c r="I20" s="217" t="s">
        <v>1643</v>
      </c>
      <c r="J20" s="217" t="s">
        <v>460</v>
      </c>
      <c r="K20" s="61" t="str">
        <f t="shared" si="1"/>
        <v>4</v>
      </c>
      <c r="L20" s="63" t="str">
        <f t="shared" si="2"/>
        <v>CIP4</v>
      </c>
      <c r="M20" s="63" t="str">
        <f t="shared" si="3"/>
        <v>Park Acq &amp; Dev, DIF4</v>
      </c>
      <c r="N20" s="637">
        <v>882541.28</v>
      </c>
      <c r="O20" s="213">
        <v>0</v>
      </c>
      <c r="Q20" s="213">
        <f t="shared" si="4"/>
        <v>0</v>
      </c>
      <c r="R20" s="213">
        <v>0</v>
      </c>
      <c r="S20" s="213">
        <v>0</v>
      </c>
      <c r="T20" s="213">
        <v>0</v>
      </c>
      <c r="U20" s="213">
        <v>0</v>
      </c>
      <c r="V20" s="213">
        <v>0</v>
      </c>
      <c r="W20" s="213">
        <v>0</v>
      </c>
      <c r="X20" s="213">
        <v>0</v>
      </c>
      <c r="Y20" s="213">
        <v>0</v>
      </c>
      <c r="Z20" s="213">
        <v>0</v>
      </c>
      <c r="AA20" s="213">
        <v>0</v>
      </c>
      <c r="AB20" s="213">
        <v>0</v>
      </c>
      <c r="AC20" s="213">
        <f>SUMIF('[3]revexpbalances - 2024-07-18T082'!$G:$G,G:G,'[3]revexpbalances - 2024-07-18T082'!$H:$H)</f>
        <v>0</v>
      </c>
      <c r="AD20" s="213">
        <f t="shared" si="10"/>
        <v>0</v>
      </c>
      <c r="AE20" s="744">
        <f t="shared" si="11"/>
        <v>0</v>
      </c>
      <c r="AF20" s="744">
        <f t="shared" si="12"/>
        <v>0</v>
      </c>
      <c r="AG20" s="744">
        <f t="shared" si="13"/>
        <v>0</v>
      </c>
      <c r="AH20" s="744">
        <f t="shared" si="14"/>
        <v>0</v>
      </c>
      <c r="AI20" s="744">
        <f t="shared" si="15"/>
        <v>0</v>
      </c>
      <c r="AJ20" s="744">
        <f t="shared" si="16"/>
        <v>0</v>
      </c>
      <c r="AK20" s="1097">
        <v>0</v>
      </c>
    </row>
    <row r="21" spans="1:37">
      <c r="A21">
        <v>25400</v>
      </c>
      <c r="B21" t="s">
        <v>2923</v>
      </c>
      <c r="C21">
        <v>931183</v>
      </c>
      <c r="D21" t="s">
        <v>2929</v>
      </c>
      <c r="E21">
        <v>536760</v>
      </c>
      <c r="F21" t="s">
        <v>2872</v>
      </c>
      <c r="G21" s="408" t="s">
        <v>1260</v>
      </c>
      <c r="H21" s="217" t="s">
        <v>1766</v>
      </c>
      <c r="I21" s="989" t="s">
        <v>7000</v>
      </c>
      <c r="J21" s="217" t="s">
        <v>2130</v>
      </c>
      <c r="K21" s="61" t="str">
        <f t="shared" si="1"/>
        <v>3</v>
      </c>
      <c r="L21" s="63" t="str">
        <f t="shared" si="2"/>
        <v>Business Services3</v>
      </c>
      <c r="M21" s="63" t="str">
        <f t="shared" si="3"/>
        <v>Guest Services &amp; Events3</v>
      </c>
      <c r="N21" s="637">
        <v>402.18</v>
      </c>
      <c r="O21" s="213">
        <v>0</v>
      </c>
      <c r="Q21" s="213">
        <f t="shared" si="4"/>
        <v>0</v>
      </c>
      <c r="R21" s="213">
        <v>30.48</v>
      </c>
      <c r="S21" s="213">
        <v>0</v>
      </c>
      <c r="T21" s="213">
        <v>-30.48</v>
      </c>
      <c r="U21" s="213">
        <v>0</v>
      </c>
      <c r="V21" s="213">
        <v>0</v>
      </c>
      <c r="W21" s="213">
        <v>0</v>
      </c>
      <c r="X21" s="213">
        <v>0</v>
      </c>
      <c r="Y21" s="213">
        <v>0</v>
      </c>
      <c r="Z21" s="213">
        <v>0</v>
      </c>
      <c r="AA21" s="213">
        <v>0</v>
      </c>
      <c r="AB21" s="213">
        <v>0</v>
      </c>
      <c r="AC21" s="213">
        <f>SUMIF('[3]revexpbalances - 2024-07-18T082'!$G:$G,G:G,'[3]revexpbalances - 2024-07-18T082'!$H:$H)</f>
        <v>0</v>
      </c>
      <c r="AD21" s="213">
        <f t="shared" si="10"/>
        <v>0</v>
      </c>
      <c r="AE21" s="744">
        <f t="shared" si="11"/>
        <v>0</v>
      </c>
      <c r="AF21" s="744">
        <f t="shared" si="12"/>
        <v>0</v>
      </c>
      <c r="AG21" s="744">
        <f t="shared" si="13"/>
        <v>0</v>
      </c>
      <c r="AH21" s="744">
        <f t="shared" si="14"/>
        <v>0</v>
      </c>
      <c r="AI21" s="744">
        <f t="shared" si="15"/>
        <v>0</v>
      </c>
      <c r="AJ21" s="744">
        <f t="shared" si="16"/>
        <v>0</v>
      </c>
      <c r="AK21" s="1097">
        <v>0</v>
      </c>
    </row>
    <row r="22" spans="1:37">
      <c r="A22">
        <v>25400</v>
      </c>
      <c r="B22" t="s">
        <v>2923</v>
      </c>
      <c r="C22">
        <v>931205</v>
      </c>
      <c r="D22" t="s">
        <v>5949</v>
      </c>
      <c r="E22">
        <v>536760</v>
      </c>
      <c r="F22" t="s">
        <v>2872</v>
      </c>
      <c r="G22" s="408" t="s">
        <v>2261</v>
      </c>
      <c r="H22" s="217" t="s">
        <v>1766</v>
      </c>
      <c r="I22" s="989" t="s">
        <v>7000</v>
      </c>
      <c r="J22" s="217" t="s">
        <v>2130</v>
      </c>
      <c r="K22" s="61" t="str">
        <f t="shared" si="1"/>
        <v>3</v>
      </c>
      <c r="L22" s="63" t="str">
        <f t="shared" si="2"/>
        <v>Business Services3</v>
      </c>
      <c r="M22" s="63" t="str">
        <f t="shared" si="3"/>
        <v>Guest Services &amp; Events3</v>
      </c>
      <c r="N22" s="637">
        <v>479.21000000000004</v>
      </c>
      <c r="O22" s="213">
        <v>0</v>
      </c>
      <c r="Q22" s="213">
        <f t="shared" si="4"/>
        <v>0</v>
      </c>
      <c r="R22" s="213">
        <v>30.48</v>
      </c>
      <c r="S22" s="213">
        <v>64.56</v>
      </c>
      <c r="T22" s="213">
        <v>105.8</v>
      </c>
      <c r="U22" s="213">
        <v>75.319999999999993</v>
      </c>
      <c r="V22" s="213">
        <v>123.74</v>
      </c>
      <c r="W22" s="213">
        <v>86.08</v>
      </c>
      <c r="X22" s="213">
        <v>86.08</v>
      </c>
      <c r="Y22" s="213">
        <v>86.08</v>
      </c>
      <c r="Z22" s="213">
        <v>86.08</v>
      </c>
      <c r="AA22" s="213">
        <v>80.7</v>
      </c>
      <c r="AB22" s="213">
        <v>112.98</v>
      </c>
      <c r="AC22" s="213">
        <f>SUMIF('[3]revexpbalances - 2024-07-18T082'!$G:$G,G:G,'[3]revexpbalances - 2024-07-18T082'!$H:$H)</f>
        <v>80.7</v>
      </c>
      <c r="AD22" s="213">
        <f t="shared" si="10"/>
        <v>1018.6000000000001</v>
      </c>
      <c r="AE22" s="744">
        <f t="shared" si="11"/>
        <v>200.84</v>
      </c>
      <c r="AF22" s="744">
        <f t="shared" si="12"/>
        <v>285.14</v>
      </c>
      <c r="AG22" s="744">
        <f t="shared" si="13"/>
        <v>258.24</v>
      </c>
      <c r="AH22" s="744">
        <f t="shared" si="14"/>
        <v>274.38</v>
      </c>
      <c r="AI22" s="744">
        <f t="shared" si="15"/>
        <v>1018.6</v>
      </c>
      <c r="AJ22" s="744">
        <f t="shared" si="16"/>
        <v>-1018.6</v>
      </c>
      <c r="AK22" s="1097">
        <v>0</v>
      </c>
    </row>
    <row r="23" spans="1:37">
      <c r="A23">
        <v>25400</v>
      </c>
      <c r="B23" t="s">
        <v>2923</v>
      </c>
      <c r="C23">
        <v>931220</v>
      </c>
      <c r="D23" t="s">
        <v>529</v>
      </c>
      <c r="E23">
        <v>520360</v>
      </c>
      <c r="F23" t="s">
        <v>2917</v>
      </c>
      <c r="G23" s="408" t="s">
        <v>6244</v>
      </c>
      <c r="H23" s="217" t="s">
        <v>1766</v>
      </c>
      <c r="I23" s="217" t="s">
        <v>117</v>
      </c>
      <c r="J23" s="217" t="s">
        <v>2130</v>
      </c>
      <c r="K23" s="61" t="str">
        <f t="shared" si="1"/>
        <v>2</v>
      </c>
      <c r="L23" s="63" t="str">
        <f t="shared" si="2"/>
        <v>Business Services2</v>
      </c>
      <c r="M23" s="63" t="str">
        <f t="shared" si="3"/>
        <v>Executive2</v>
      </c>
      <c r="N23" s="637">
        <v>1864.08</v>
      </c>
      <c r="O23" s="213">
        <v>0</v>
      </c>
      <c r="Q23" s="213">
        <f t="shared" si="4"/>
        <v>0</v>
      </c>
      <c r="R23" s="213">
        <v>0</v>
      </c>
      <c r="S23" s="213">
        <v>136.83000000000001</v>
      </c>
      <c r="T23" s="213">
        <v>136.83000000000001</v>
      </c>
      <c r="U23" s="213">
        <v>136.83000000000001</v>
      </c>
      <c r="V23" s="213">
        <v>136.83000000000001</v>
      </c>
      <c r="W23" s="213">
        <v>136.83000000000001</v>
      </c>
      <c r="X23" s="213">
        <v>136.83000000000001</v>
      </c>
      <c r="Y23" s="213">
        <v>136.83000000000001</v>
      </c>
      <c r="Z23" s="213">
        <v>136.83000000000001</v>
      </c>
      <c r="AA23" s="213">
        <v>136.83000000000001</v>
      </c>
      <c r="AB23" s="213">
        <v>136.83000000000001</v>
      </c>
      <c r="AC23" s="213">
        <f>SUMIF('[3]revexpbalances - 2024-07-18T082'!$G:$G,G:G,'[3]revexpbalances - 2024-07-18T082'!$H:$H)</f>
        <v>273.66000000000003</v>
      </c>
      <c r="AD23" s="213">
        <f t="shared" si="10"/>
        <v>1641.96</v>
      </c>
      <c r="AE23" s="744">
        <f t="shared" si="11"/>
        <v>273.66000000000003</v>
      </c>
      <c r="AF23" s="744">
        <f t="shared" si="12"/>
        <v>410.49</v>
      </c>
      <c r="AG23" s="744">
        <f t="shared" si="13"/>
        <v>410.49</v>
      </c>
      <c r="AH23" s="744">
        <f t="shared" si="14"/>
        <v>547.32000000000005</v>
      </c>
      <c r="AI23" s="744">
        <f t="shared" si="15"/>
        <v>1641.96</v>
      </c>
      <c r="AJ23" s="744">
        <f t="shared" si="16"/>
        <v>-1641.96</v>
      </c>
      <c r="AK23" s="1097">
        <v>0</v>
      </c>
    </row>
    <row r="24" spans="1:37">
      <c r="A24">
        <v>25400</v>
      </c>
      <c r="B24" t="s">
        <v>2923</v>
      </c>
      <c r="C24">
        <v>931220</v>
      </c>
      <c r="D24" t="s">
        <v>529</v>
      </c>
      <c r="E24">
        <v>527690</v>
      </c>
      <c r="F24" t="s">
        <v>2571</v>
      </c>
      <c r="G24" s="408" t="s">
        <v>4676</v>
      </c>
      <c r="H24" s="217" t="s">
        <v>1766</v>
      </c>
      <c r="I24" s="217" t="s">
        <v>117</v>
      </c>
      <c r="J24" s="217" t="s">
        <v>2130</v>
      </c>
      <c r="K24" s="61" t="str">
        <f t="shared" si="1"/>
        <v>2</v>
      </c>
      <c r="L24" s="63" t="str">
        <f t="shared" si="2"/>
        <v>Business Services2</v>
      </c>
      <c r="M24" s="63" t="str">
        <f t="shared" si="3"/>
        <v>Executive2</v>
      </c>
      <c r="N24" s="637">
        <v>417.72999999999996</v>
      </c>
      <c r="O24" s="213">
        <v>0</v>
      </c>
      <c r="Q24" s="213">
        <f t="shared" si="4"/>
        <v>0</v>
      </c>
      <c r="R24" s="213">
        <v>0</v>
      </c>
      <c r="S24" s="213">
        <v>0</v>
      </c>
      <c r="T24" s="213">
        <v>0</v>
      </c>
      <c r="U24" s="213">
        <v>0</v>
      </c>
      <c r="V24" s="213">
        <v>0</v>
      </c>
      <c r="W24" s="213">
        <v>0</v>
      </c>
      <c r="X24" s="213">
        <v>0</v>
      </c>
      <c r="Y24" s="213">
        <v>0</v>
      </c>
      <c r="Z24" s="213">
        <v>0</v>
      </c>
      <c r="AA24" s="213">
        <v>0</v>
      </c>
      <c r="AB24" s="213">
        <v>0</v>
      </c>
      <c r="AC24" s="213">
        <f>SUMIF('[3]revexpbalances - 2024-07-18T082'!$G:$G,G:G,'[3]revexpbalances - 2024-07-18T082'!$H:$H)</f>
        <v>0</v>
      </c>
      <c r="AD24" s="213">
        <f t="shared" si="10"/>
        <v>0</v>
      </c>
      <c r="AE24" s="744">
        <f t="shared" si="11"/>
        <v>0</v>
      </c>
      <c r="AF24" s="744">
        <f t="shared" si="12"/>
        <v>0</v>
      </c>
      <c r="AG24" s="744">
        <f t="shared" si="13"/>
        <v>0</v>
      </c>
      <c r="AH24" s="744">
        <f t="shared" si="14"/>
        <v>0</v>
      </c>
      <c r="AI24" s="744">
        <f t="shared" si="15"/>
        <v>0</v>
      </c>
      <c r="AJ24" s="744">
        <f t="shared" si="16"/>
        <v>0</v>
      </c>
      <c r="AK24" s="1097">
        <v>0</v>
      </c>
    </row>
    <row r="25" spans="1:37">
      <c r="A25">
        <v>25400</v>
      </c>
      <c r="B25" t="s">
        <v>2923</v>
      </c>
      <c r="C25">
        <v>931220</v>
      </c>
      <c r="D25" t="s">
        <v>529</v>
      </c>
      <c r="E25">
        <v>536760</v>
      </c>
      <c r="F25" t="s">
        <v>2872</v>
      </c>
      <c r="G25" s="408" t="s">
        <v>553</v>
      </c>
      <c r="H25" s="217" t="s">
        <v>1766</v>
      </c>
      <c r="I25" s="217" t="s">
        <v>117</v>
      </c>
      <c r="J25" s="217" t="s">
        <v>2130</v>
      </c>
      <c r="K25" s="61" t="str">
        <f t="shared" si="1"/>
        <v>3</v>
      </c>
      <c r="L25" s="63" t="str">
        <f t="shared" si="2"/>
        <v>Business Services3</v>
      </c>
      <c r="M25" s="63" t="str">
        <f t="shared" si="3"/>
        <v>Executive3</v>
      </c>
      <c r="N25" s="637">
        <v>622.5</v>
      </c>
      <c r="O25" s="213">
        <v>0</v>
      </c>
      <c r="Q25" s="213">
        <f t="shared" si="4"/>
        <v>0</v>
      </c>
      <c r="R25" s="213">
        <v>50.8</v>
      </c>
      <c r="S25" s="213">
        <v>53.8</v>
      </c>
      <c r="T25" s="213">
        <v>53.8</v>
      </c>
      <c r="U25" s="213">
        <v>53.8</v>
      </c>
      <c r="V25" s="213">
        <v>80.7</v>
      </c>
      <c r="W25" s="213">
        <v>53.8</v>
      </c>
      <c r="X25" s="213">
        <v>53.8</v>
      </c>
      <c r="Y25" s="213">
        <v>53.8</v>
      </c>
      <c r="Z25" s="213">
        <v>53.8</v>
      </c>
      <c r="AA25" s="213">
        <v>53.8</v>
      </c>
      <c r="AB25" s="213">
        <v>80.7</v>
      </c>
      <c r="AC25" s="213">
        <f>SUMIF('[3]revexpbalances - 2024-07-18T082'!$G:$G,G:G,'[3]revexpbalances - 2024-07-18T082'!$H:$H)</f>
        <v>53.8</v>
      </c>
      <c r="AD25" s="213">
        <f t="shared" si="10"/>
        <v>696.4</v>
      </c>
      <c r="AE25" s="744">
        <f t="shared" si="11"/>
        <v>158.39999999999998</v>
      </c>
      <c r="AF25" s="744">
        <f t="shared" si="12"/>
        <v>188.3</v>
      </c>
      <c r="AG25" s="744">
        <f t="shared" si="13"/>
        <v>161.39999999999998</v>
      </c>
      <c r="AH25" s="744">
        <f t="shared" si="14"/>
        <v>188.3</v>
      </c>
      <c r="AI25" s="744">
        <f t="shared" si="15"/>
        <v>696.4</v>
      </c>
      <c r="AJ25" s="744">
        <f t="shared" si="16"/>
        <v>-696.4</v>
      </c>
      <c r="AK25" s="1097">
        <v>0</v>
      </c>
    </row>
    <row r="26" spans="1:37">
      <c r="A26">
        <v>25400</v>
      </c>
      <c r="B26" t="s">
        <v>2923</v>
      </c>
      <c r="C26">
        <v>931220</v>
      </c>
      <c r="D26" t="s">
        <v>529</v>
      </c>
      <c r="E26">
        <v>537020</v>
      </c>
      <c r="F26" t="s">
        <v>83</v>
      </c>
      <c r="G26" s="408" t="s">
        <v>1880</v>
      </c>
      <c r="H26" s="217" t="s">
        <v>1766</v>
      </c>
      <c r="I26" s="217" t="s">
        <v>117</v>
      </c>
      <c r="J26" s="217" t="s">
        <v>2130</v>
      </c>
      <c r="K26" s="61" t="str">
        <f t="shared" si="1"/>
        <v>3</v>
      </c>
      <c r="L26" s="63" t="str">
        <f t="shared" si="2"/>
        <v>Business Services3</v>
      </c>
      <c r="M26" s="63" t="str">
        <f t="shared" si="3"/>
        <v>Executive3</v>
      </c>
      <c r="N26" s="637">
        <v>0</v>
      </c>
      <c r="O26" s="213">
        <v>0</v>
      </c>
      <c r="Q26" s="213">
        <f t="shared" si="4"/>
        <v>0</v>
      </c>
      <c r="R26" s="213">
        <v>0</v>
      </c>
      <c r="S26" s="213">
        <v>0</v>
      </c>
      <c r="T26" s="213">
        <v>0</v>
      </c>
      <c r="U26" s="213">
        <v>0</v>
      </c>
      <c r="V26" s="213">
        <v>0</v>
      </c>
      <c r="W26" s="213">
        <v>484.04</v>
      </c>
      <c r="X26" s="213">
        <v>0</v>
      </c>
      <c r="Y26" s="213">
        <v>0</v>
      </c>
      <c r="Z26" s="213">
        <v>0</v>
      </c>
      <c r="AA26" s="213">
        <v>0</v>
      </c>
      <c r="AB26" s="213">
        <v>0</v>
      </c>
      <c r="AC26" s="213">
        <f>SUMIF('[3]revexpbalances - 2024-07-18T082'!$G:$G,G:G,'[3]revexpbalances - 2024-07-18T082'!$H:$H)</f>
        <v>0</v>
      </c>
      <c r="AD26" s="213">
        <f t="shared" si="10"/>
        <v>484.04</v>
      </c>
      <c r="AE26" s="744">
        <f t="shared" si="11"/>
        <v>0</v>
      </c>
      <c r="AF26" s="744">
        <f t="shared" si="12"/>
        <v>484.04</v>
      </c>
      <c r="AG26" s="744">
        <f t="shared" si="13"/>
        <v>0</v>
      </c>
      <c r="AH26" s="744">
        <f t="shared" si="14"/>
        <v>0</v>
      </c>
      <c r="AI26" s="744">
        <f t="shared" si="15"/>
        <v>484.04</v>
      </c>
      <c r="AJ26" s="744">
        <f t="shared" si="16"/>
        <v>-484.04</v>
      </c>
      <c r="AK26" s="1097">
        <v>0</v>
      </c>
    </row>
    <row r="27" spans="1:37">
      <c r="A27">
        <v>25400</v>
      </c>
      <c r="B27" t="s">
        <v>2923</v>
      </c>
      <c r="C27">
        <v>931235</v>
      </c>
      <c r="D27" t="s">
        <v>46</v>
      </c>
      <c r="E27">
        <v>517000</v>
      </c>
      <c r="F27" t="s">
        <v>480</v>
      </c>
      <c r="G27" s="408" t="s">
        <v>6099</v>
      </c>
      <c r="H27" s="217" t="s">
        <v>1766</v>
      </c>
      <c r="I27" s="217" t="s">
        <v>46</v>
      </c>
      <c r="J27" s="217" t="s">
        <v>2130</v>
      </c>
      <c r="K27" s="61" t="str">
        <f t="shared" si="1"/>
        <v>1</v>
      </c>
      <c r="L27" s="63" t="str">
        <f t="shared" si="2"/>
        <v>Business Services1</v>
      </c>
      <c r="M27" s="63" t="str">
        <f t="shared" si="3"/>
        <v>Business Operations1</v>
      </c>
      <c r="N27" s="637">
        <v>247344</v>
      </c>
      <c r="O27" s="213">
        <v>0</v>
      </c>
      <c r="Q27" s="213">
        <f t="shared" si="4"/>
        <v>0</v>
      </c>
      <c r="R27" s="213">
        <v>0</v>
      </c>
      <c r="S27" s="213">
        <v>0</v>
      </c>
      <c r="T27" s="213">
        <v>0</v>
      </c>
      <c r="U27" s="213">
        <v>0</v>
      </c>
      <c r="V27" s="213">
        <v>0</v>
      </c>
      <c r="W27" s="213">
        <v>104680.33</v>
      </c>
      <c r="X27" s="213">
        <v>67974.240000000005</v>
      </c>
      <c r="Y27" s="213">
        <v>0</v>
      </c>
      <c r="Z27" s="213">
        <v>-15634.08</v>
      </c>
      <c r="AA27" s="213">
        <v>67974.28</v>
      </c>
      <c r="AB27" s="213">
        <v>-15634.08</v>
      </c>
      <c r="AC27" s="213">
        <f>SUMIF('[3]revexpbalances - 2024-07-18T082'!$G:$G,G:G,'[3]revexpbalances - 2024-07-18T082'!$H:$H)</f>
        <v>0</v>
      </c>
      <c r="AD27" s="213">
        <f t="shared" si="10"/>
        <v>209360.69000000003</v>
      </c>
      <c r="AE27" s="744">
        <f t="shared" si="11"/>
        <v>0</v>
      </c>
      <c r="AF27" s="744">
        <f t="shared" si="12"/>
        <v>104680.33</v>
      </c>
      <c r="AG27" s="744">
        <f t="shared" si="13"/>
        <v>52340.160000000003</v>
      </c>
      <c r="AH27" s="744">
        <f t="shared" si="14"/>
        <v>52340.2</v>
      </c>
      <c r="AI27" s="744">
        <f t="shared" si="15"/>
        <v>209360.69</v>
      </c>
      <c r="AJ27" s="744">
        <f t="shared" si="16"/>
        <v>-209360.69</v>
      </c>
      <c r="AK27" s="1097">
        <v>314837</v>
      </c>
    </row>
    <row r="28" spans="1:37">
      <c r="A28">
        <v>25400</v>
      </c>
      <c r="B28" t="s">
        <v>2923</v>
      </c>
      <c r="C28">
        <v>931235</v>
      </c>
      <c r="D28" t="s">
        <v>46</v>
      </c>
      <c r="E28">
        <v>520930</v>
      </c>
      <c r="F28" t="s">
        <v>55</v>
      </c>
      <c r="G28" s="408" t="s">
        <v>573</v>
      </c>
      <c r="H28" s="217" t="s">
        <v>1766</v>
      </c>
      <c r="I28" s="217" t="s">
        <v>46</v>
      </c>
      <c r="J28" s="217" t="s">
        <v>2130</v>
      </c>
      <c r="K28" s="61" t="str">
        <f t="shared" si="1"/>
        <v>2</v>
      </c>
      <c r="L28" s="63" t="str">
        <f t="shared" si="2"/>
        <v>Business Services2</v>
      </c>
      <c r="M28" s="63" t="str">
        <f t="shared" si="3"/>
        <v>Business Operations2</v>
      </c>
      <c r="N28" s="637">
        <v>415176.99</v>
      </c>
      <c r="O28" s="213">
        <v>767021</v>
      </c>
      <c r="Q28" s="213">
        <f t="shared" si="4"/>
        <v>767021</v>
      </c>
      <c r="R28" s="213">
        <v>0</v>
      </c>
      <c r="S28" s="213">
        <v>191755.26</v>
      </c>
      <c r="T28" s="213">
        <v>0</v>
      </c>
      <c r="U28" s="213">
        <v>191755.26</v>
      </c>
      <c r="V28" s="213">
        <v>0</v>
      </c>
      <c r="W28" s="213">
        <v>-88207.42</v>
      </c>
      <c r="X28" s="213">
        <v>191755.26</v>
      </c>
      <c r="Y28" s="213">
        <v>0</v>
      </c>
      <c r="Z28" s="213">
        <v>-44103.71</v>
      </c>
      <c r="AA28" s="213">
        <v>191755.26</v>
      </c>
      <c r="AB28" s="213">
        <v>-44103.71</v>
      </c>
      <c r="AC28" s="213">
        <f>SUMIF('[3]revexpbalances - 2024-07-18T082'!$G:$G,G:G,'[3]revexpbalances - 2024-07-18T082'!$H:$H)</f>
        <v>0</v>
      </c>
      <c r="AD28" s="213">
        <f t="shared" si="10"/>
        <v>590606.20000000007</v>
      </c>
      <c r="AE28" s="744">
        <f t="shared" si="11"/>
        <v>191755.26</v>
      </c>
      <c r="AF28" s="744">
        <f t="shared" si="12"/>
        <v>103547.84000000001</v>
      </c>
      <c r="AG28" s="744">
        <f t="shared" si="13"/>
        <v>147651.55000000002</v>
      </c>
      <c r="AH28" s="744">
        <f t="shared" si="14"/>
        <v>147651.55000000002</v>
      </c>
      <c r="AI28" s="744">
        <f t="shared" si="15"/>
        <v>590606.20000000007</v>
      </c>
      <c r="AJ28" s="744">
        <f t="shared" si="16"/>
        <v>176414.79999999993</v>
      </c>
      <c r="AK28" s="1097">
        <v>956817</v>
      </c>
    </row>
    <row r="29" spans="1:37">
      <c r="A29">
        <v>25400</v>
      </c>
      <c r="B29" t="s">
        <v>2923</v>
      </c>
      <c r="C29">
        <v>931235</v>
      </c>
      <c r="D29" t="s">
        <v>46</v>
      </c>
      <c r="E29">
        <v>520945</v>
      </c>
      <c r="F29" t="s">
        <v>56</v>
      </c>
      <c r="G29" s="408" t="s">
        <v>574</v>
      </c>
      <c r="H29" s="217" t="s">
        <v>1766</v>
      </c>
      <c r="I29" s="217" t="s">
        <v>46</v>
      </c>
      <c r="J29" s="217" t="s">
        <v>2130</v>
      </c>
      <c r="K29" s="61" t="str">
        <f t="shared" si="1"/>
        <v>2</v>
      </c>
      <c r="L29" s="63" t="str">
        <f t="shared" si="2"/>
        <v>Business Services2</v>
      </c>
      <c r="M29" s="63" t="str">
        <f t="shared" si="3"/>
        <v>Business Operations2</v>
      </c>
      <c r="N29" s="637">
        <v>351877.2</v>
      </c>
      <c r="O29" s="213">
        <v>369471</v>
      </c>
      <c r="Q29" s="213">
        <f t="shared" si="4"/>
        <v>369471</v>
      </c>
      <c r="R29" s="213">
        <v>0</v>
      </c>
      <c r="S29" s="213">
        <v>92367.78</v>
      </c>
      <c r="T29" s="213">
        <v>0</v>
      </c>
      <c r="U29" s="213">
        <v>92367.78</v>
      </c>
      <c r="V29" s="213">
        <v>0</v>
      </c>
      <c r="W29" s="213">
        <v>-42489.18</v>
      </c>
      <c r="X29" s="213">
        <v>92367.78</v>
      </c>
      <c r="Y29" s="213">
        <v>0</v>
      </c>
      <c r="Z29" s="213">
        <v>-21244.59</v>
      </c>
      <c r="AA29" s="213">
        <v>92367.72</v>
      </c>
      <c r="AB29" s="213">
        <v>-21244.59</v>
      </c>
      <c r="AC29" s="213">
        <f>SUMIF('[3]revexpbalances - 2024-07-18T082'!$G:$G,G:G,'[3]revexpbalances - 2024-07-18T082'!$H:$H)</f>
        <v>0</v>
      </c>
      <c r="AD29" s="213">
        <f t="shared" si="10"/>
        <v>284492.7</v>
      </c>
      <c r="AE29" s="744">
        <f t="shared" si="11"/>
        <v>92367.78</v>
      </c>
      <c r="AF29" s="744">
        <f t="shared" si="12"/>
        <v>49878.6</v>
      </c>
      <c r="AG29" s="744">
        <f t="shared" si="13"/>
        <v>71123.19</v>
      </c>
      <c r="AH29" s="744">
        <f t="shared" si="14"/>
        <v>71123.13</v>
      </c>
      <c r="AI29" s="744">
        <f t="shared" si="15"/>
        <v>284492.7</v>
      </c>
      <c r="AJ29" s="744">
        <f t="shared" si="16"/>
        <v>84978.299999999988</v>
      </c>
      <c r="AK29" s="1097">
        <v>523618</v>
      </c>
    </row>
    <row r="30" spans="1:37">
      <c r="A30">
        <v>25400</v>
      </c>
      <c r="B30" t="s">
        <v>2923</v>
      </c>
      <c r="C30">
        <v>931235</v>
      </c>
      <c r="D30" t="s">
        <v>46</v>
      </c>
      <c r="E30">
        <v>523760</v>
      </c>
      <c r="F30" t="s">
        <v>2835</v>
      </c>
      <c r="G30" s="408" t="s">
        <v>578</v>
      </c>
      <c r="H30" s="217" t="s">
        <v>1766</v>
      </c>
      <c r="I30" s="217" t="s">
        <v>46</v>
      </c>
      <c r="J30" s="217" t="s">
        <v>2130</v>
      </c>
      <c r="K30" s="61" t="str">
        <f t="shared" si="1"/>
        <v>2</v>
      </c>
      <c r="L30" s="63" t="str">
        <f t="shared" si="2"/>
        <v>Business Services2</v>
      </c>
      <c r="M30" s="63" t="str">
        <f t="shared" si="3"/>
        <v>Business Operations2</v>
      </c>
      <c r="N30" s="637">
        <v>3414.2</v>
      </c>
      <c r="O30" s="213">
        <v>3906</v>
      </c>
      <c r="Q30" s="213">
        <f t="shared" si="4"/>
        <v>3906</v>
      </c>
      <c r="R30" s="213">
        <v>0</v>
      </c>
      <c r="S30" s="213">
        <v>263.58</v>
      </c>
      <c r="T30" s="213">
        <v>301</v>
      </c>
      <c r="U30" s="213">
        <v>264.54000000000002</v>
      </c>
      <c r="V30" s="213">
        <v>272.73</v>
      </c>
      <c r="W30" s="213">
        <v>243.9</v>
      </c>
      <c r="X30" s="213">
        <v>262.81</v>
      </c>
      <c r="Y30" s="213">
        <v>275.69</v>
      </c>
      <c r="Z30" s="213">
        <v>261.92</v>
      </c>
      <c r="AA30" s="213">
        <v>374.62</v>
      </c>
      <c r="AB30" s="213">
        <v>1035.9000000000001</v>
      </c>
      <c r="AC30" s="213">
        <f>SUMIF('[3]revexpbalances - 2024-07-18T082'!$G:$G,G:G,'[3]revexpbalances - 2024-07-18T082'!$H:$H)</f>
        <v>547.29999999999995</v>
      </c>
      <c r="AD30" s="213">
        <f t="shared" si="10"/>
        <v>4103.99</v>
      </c>
      <c r="AE30" s="744">
        <f t="shared" si="11"/>
        <v>564.57999999999993</v>
      </c>
      <c r="AF30" s="744">
        <f t="shared" si="12"/>
        <v>781.17</v>
      </c>
      <c r="AG30" s="744">
        <f t="shared" si="13"/>
        <v>800.42000000000007</v>
      </c>
      <c r="AH30" s="744">
        <f t="shared" si="14"/>
        <v>1957.82</v>
      </c>
      <c r="AI30" s="744">
        <f t="shared" si="15"/>
        <v>4103.99</v>
      </c>
      <c r="AJ30" s="744">
        <f t="shared" si="16"/>
        <v>-197.98999999999978</v>
      </c>
      <c r="AK30" s="1097">
        <v>0</v>
      </c>
    </row>
    <row r="31" spans="1:37">
      <c r="A31">
        <v>25400</v>
      </c>
      <c r="B31" t="s">
        <v>2923</v>
      </c>
      <c r="C31">
        <v>931235</v>
      </c>
      <c r="D31" t="s">
        <v>46</v>
      </c>
      <c r="E31">
        <v>525330</v>
      </c>
      <c r="F31" t="s">
        <v>580</v>
      </c>
      <c r="G31" s="408" t="s">
        <v>581</v>
      </c>
      <c r="H31" s="217" t="s">
        <v>1766</v>
      </c>
      <c r="I31" s="217" t="s">
        <v>46</v>
      </c>
      <c r="J31" s="217" t="s">
        <v>2130</v>
      </c>
      <c r="K31" s="61" t="str">
        <f t="shared" si="1"/>
        <v>2</v>
      </c>
      <c r="L31" s="63" t="str">
        <f t="shared" si="2"/>
        <v>Business Services2</v>
      </c>
      <c r="M31" s="63" t="str">
        <f t="shared" si="3"/>
        <v>Business Operations2</v>
      </c>
      <c r="N31" s="637">
        <v>184.29000000000002</v>
      </c>
      <c r="O31" s="213">
        <v>0</v>
      </c>
      <c r="Q31" s="213">
        <f t="shared" si="4"/>
        <v>0</v>
      </c>
      <c r="R31" s="213">
        <v>0</v>
      </c>
      <c r="S31" s="213">
        <v>0</v>
      </c>
      <c r="T31" s="213">
        <v>0</v>
      </c>
      <c r="U31" s="213">
        <v>42.12</v>
      </c>
      <c r="V31" s="213">
        <v>0</v>
      </c>
      <c r="W31" s="213">
        <v>0</v>
      </c>
      <c r="X31" s="213">
        <v>0</v>
      </c>
      <c r="Y31" s="213">
        <v>0</v>
      </c>
      <c r="Z31" s="213">
        <v>0</v>
      </c>
      <c r="AA31" s="213">
        <v>0</v>
      </c>
      <c r="AB31" s="213">
        <v>0</v>
      </c>
      <c r="AC31" s="213">
        <f>SUMIF('[3]revexpbalances - 2024-07-18T082'!$G:$G,G:G,'[3]revexpbalances - 2024-07-18T082'!$H:$H)</f>
        <v>0</v>
      </c>
      <c r="AD31" s="213">
        <f t="shared" si="10"/>
        <v>42.12</v>
      </c>
      <c r="AE31" s="744">
        <f t="shared" si="11"/>
        <v>0</v>
      </c>
      <c r="AF31" s="744">
        <f t="shared" si="12"/>
        <v>42.12</v>
      </c>
      <c r="AG31" s="744">
        <f t="shared" si="13"/>
        <v>0</v>
      </c>
      <c r="AH31" s="744">
        <f t="shared" si="14"/>
        <v>0</v>
      </c>
      <c r="AI31" s="744">
        <f t="shared" si="15"/>
        <v>42.12</v>
      </c>
      <c r="AJ31" s="744">
        <f t="shared" si="16"/>
        <v>-42.12</v>
      </c>
      <c r="AK31" s="1097">
        <v>0</v>
      </c>
    </row>
    <row r="32" spans="1:37">
      <c r="A32">
        <v>25400</v>
      </c>
      <c r="B32" t="s">
        <v>2923</v>
      </c>
      <c r="C32">
        <v>931235</v>
      </c>
      <c r="D32" t="s">
        <v>46</v>
      </c>
      <c r="E32">
        <v>525840</v>
      </c>
      <c r="F32" t="s">
        <v>2962</v>
      </c>
      <c r="G32" s="408" t="s">
        <v>1743</v>
      </c>
      <c r="H32" s="217" t="s">
        <v>1766</v>
      </c>
      <c r="I32" s="217" t="s">
        <v>46</v>
      </c>
      <c r="J32" s="217" t="s">
        <v>2130</v>
      </c>
      <c r="K32" s="61" t="str">
        <f t="shared" si="1"/>
        <v>2</v>
      </c>
      <c r="L32" s="63" t="str">
        <f t="shared" si="2"/>
        <v>Business Services2</v>
      </c>
      <c r="M32" s="63" t="str">
        <f t="shared" si="3"/>
        <v>Business Operations2</v>
      </c>
      <c r="N32" s="637">
        <v>390686.03999999986</v>
      </c>
      <c r="O32" s="213">
        <v>388829</v>
      </c>
      <c r="Q32" s="213">
        <f t="shared" si="4"/>
        <v>388829</v>
      </c>
      <c r="R32" s="213">
        <v>32402.42</v>
      </c>
      <c r="S32" s="213">
        <v>32402.42</v>
      </c>
      <c r="T32" s="213">
        <v>32402.42</v>
      </c>
      <c r="U32" s="213">
        <v>32402.42</v>
      </c>
      <c r="V32" s="213">
        <v>32402.42</v>
      </c>
      <c r="W32" s="213">
        <v>-4860.3599999999997</v>
      </c>
      <c r="X32" s="213">
        <v>32402.42</v>
      </c>
      <c r="Y32" s="213">
        <v>32402.42</v>
      </c>
      <c r="Z32" s="213">
        <v>10044.74</v>
      </c>
      <c r="AA32" s="213">
        <v>24949.86</v>
      </c>
      <c r="AB32" s="213">
        <v>-7452.56</v>
      </c>
      <c r="AC32" s="213">
        <f>SUMIF('[3]revexpbalances - 2024-07-18T082'!$G:$G,G:G,'[3]revexpbalances - 2024-07-18T082'!$H:$H)</f>
        <v>57352.28</v>
      </c>
      <c r="AD32" s="213">
        <f t="shared" si="10"/>
        <v>306850.89999999991</v>
      </c>
      <c r="AE32" s="744">
        <f t="shared" si="11"/>
        <v>97207.26</v>
      </c>
      <c r="AF32" s="744">
        <f t="shared" si="12"/>
        <v>59944.479999999996</v>
      </c>
      <c r="AG32" s="744">
        <f t="shared" si="13"/>
        <v>74849.58</v>
      </c>
      <c r="AH32" s="744">
        <f t="shared" si="14"/>
        <v>74849.58</v>
      </c>
      <c r="AI32" s="744">
        <f t="shared" si="15"/>
        <v>306850.90000000002</v>
      </c>
      <c r="AJ32" s="744">
        <f t="shared" si="16"/>
        <v>81978.099999999977</v>
      </c>
      <c r="AK32" s="1097">
        <v>427529</v>
      </c>
    </row>
    <row r="33" spans="1:37">
      <c r="A33">
        <v>25400</v>
      </c>
      <c r="B33" t="s">
        <v>2923</v>
      </c>
      <c r="C33">
        <v>931235</v>
      </c>
      <c r="D33" t="s">
        <v>46</v>
      </c>
      <c r="E33">
        <v>527670</v>
      </c>
      <c r="F33" t="s">
        <v>2855</v>
      </c>
      <c r="G33" s="408" t="s">
        <v>2874</v>
      </c>
      <c r="H33" s="217" t="s">
        <v>1766</v>
      </c>
      <c r="I33" s="217" t="s">
        <v>46</v>
      </c>
      <c r="J33" s="217" t="s">
        <v>2130</v>
      </c>
      <c r="K33" s="61" t="str">
        <f t="shared" si="1"/>
        <v>2</v>
      </c>
      <c r="L33" s="63" t="str">
        <f t="shared" si="2"/>
        <v>Business Services2</v>
      </c>
      <c r="M33" s="63" t="str">
        <f t="shared" si="3"/>
        <v>Business Operations2</v>
      </c>
      <c r="N33" s="637">
        <v>4686.7700000000004</v>
      </c>
      <c r="O33" s="213">
        <v>0</v>
      </c>
      <c r="Q33" s="213">
        <f t="shared" si="4"/>
        <v>0</v>
      </c>
      <c r="R33" s="213">
        <v>0</v>
      </c>
      <c r="S33" s="213">
        <v>0</v>
      </c>
      <c r="T33" s="213">
        <v>0</v>
      </c>
      <c r="U33" s="213">
        <v>0</v>
      </c>
      <c r="V33" s="213">
        <v>0</v>
      </c>
      <c r="W33" s="213">
        <v>0</v>
      </c>
      <c r="X33" s="213">
        <v>0</v>
      </c>
      <c r="Y33" s="213">
        <v>0</v>
      </c>
      <c r="Z33" s="213">
        <v>0</v>
      </c>
      <c r="AA33" s="213">
        <v>0</v>
      </c>
      <c r="AB33" s="213">
        <v>0</v>
      </c>
      <c r="AC33" s="213">
        <f>SUMIF('[3]revexpbalances - 2024-07-18T082'!$G:$G,G:G,'[3]revexpbalances - 2024-07-18T082'!$H:$H)</f>
        <v>0</v>
      </c>
      <c r="AD33" s="213">
        <f t="shared" si="10"/>
        <v>0</v>
      </c>
      <c r="AE33" s="744">
        <f t="shared" si="11"/>
        <v>0</v>
      </c>
      <c r="AF33" s="744">
        <f t="shared" si="12"/>
        <v>0</v>
      </c>
      <c r="AG33" s="744">
        <f t="shared" si="13"/>
        <v>0</v>
      </c>
      <c r="AH33" s="744">
        <f t="shared" si="14"/>
        <v>0</v>
      </c>
      <c r="AI33" s="744">
        <f t="shared" si="15"/>
        <v>0</v>
      </c>
      <c r="AJ33" s="744">
        <f t="shared" si="16"/>
        <v>0</v>
      </c>
      <c r="AK33" s="1097">
        <v>0</v>
      </c>
    </row>
    <row r="34" spans="1:37">
      <c r="A34">
        <v>25400</v>
      </c>
      <c r="B34" t="s">
        <v>2923</v>
      </c>
      <c r="C34">
        <v>931235</v>
      </c>
      <c r="D34" t="s">
        <v>46</v>
      </c>
      <c r="E34">
        <v>527690</v>
      </c>
      <c r="F34" t="s">
        <v>2571</v>
      </c>
      <c r="G34" s="408" t="s">
        <v>2873</v>
      </c>
      <c r="H34" s="217" t="s">
        <v>1766</v>
      </c>
      <c r="I34" s="217" t="s">
        <v>46</v>
      </c>
      <c r="J34" s="217" t="s">
        <v>2130</v>
      </c>
      <c r="K34" s="61" t="str">
        <f t="shared" si="1"/>
        <v>2</v>
      </c>
      <c r="L34" s="63" t="str">
        <f t="shared" si="2"/>
        <v>Business Services2</v>
      </c>
      <c r="M34" s="63" t="str">
        <f t="shared" si="3"/>
        <v>Business Operations2</v>
      </c>
      <c r="N34" s="637">
        <v>64253.510000000009</v>
      </c>
      <c r="O34" s="213">
        <v>124807</v>
      </c>
      <c r="Q34" s="213">
        <f t="shared" si="4"/>
        <v>124807</v>
      </c>
      <c r="R34" s="213">
        <v>0</v>
      </c>
      <c r="S34" s="213">
        <v>8636.68</v>
      </c>
      <c r="T34" s="213">
        <v>6909.79</v>
      </c>
      <c r="U34" s="213">
        <v>3678.56</v>
      </c>
      <c r="V34" s="213">
        <v>6624.01</v>
      </c>
      <c r="W34" s="213">
        <v>14870.48</v>
      </c>
      <c r="X34" s="213">
        <v>10449.950000000001</v>
      </c>
      <c r="Y34" s="213">
        <v>3215.63</v>
      </c>
      <c r="Z34" s="213">
        <v>12635.4</v>
      </c>
      <c r="AA34" s="213">
        <v>4809.03</v>
      </c>
      <c r="AB34" s="213">
        <v>5894.87</v>
      </c>
      <c r="AC34" s="213">
        <f>SUMIF('[3]revexpbalances - 2024-07-18T082'!$G:$G,G:G,'[3]revexpbalances - 2024-07-18T082'!$H:$H)</f>
        <v>18789.25</v>
      </c>
      <c r="AD34" s="213">
        <f t="shared" si="10"/>
        <v>96513.65</v>
      </c>
      <c r="AE34" s="744">
        <f t="shared" si="11"/>
        <v>15546.470000000001</v>
      </c>
      <c r="AF34" s="744">
        <f t="shared" si="12"/>
        <v>25173.05</v>
      </c>
      <c r="AG34" s="744">
        <f t="shared" si="13"/>
        <v>26300.980000000003</v>
      </c>
      <c r="AH34" s="744">
        <f t="shared" si="14"/>
        <v>29493.15</v>
      </c>
      <c r="AI34" s="744">
        <f t="shared" si="15"/>
        <v>96513.65</v>
      </c>
      <c r="AJ34" s="744">
        <f t="shared" si="16"/>
        <v>28293.350000000006</v>
      </c>
      <c r="AK34" s="1097">
        <v>151361</v>
      </c>
    </row>
    <row r="35" spans="1:37">
      <c r="A35">
        <v>25400</v>
      </c>
      <c r="B35" t="s">
        <v>2923</v>
      </c>
      <c r="C35">
        <v>931235</v>
      </c>
      <c r="D35" t="s">
        <v>46</v>
      </c>
      <c r="E35">
        <v>536760</v>
      </c>
      <c r="F35" t="s">
        <v>2872</v>
      </c>
      <c r="G35" s="408" t="s">
        <v>1196</v>
      </c>
      <c r="H35" s="217" t="s">
        <v>1766</v>
      </c>
      <c r="I35" s="217" t="s">
        <v>46</v>
      </c>
      <c r="J35" s="217" t="s">
        <v>2130</v>
      </c>
      <c r="K35" s="61" t="str">
        <f t="shared" si="1"/>
        <v>3</v>
      </c>
      <c r="L35" s="63" t="str">
        <f t="shared" si="2"/>
        <v>Business Services3</v>
      </c>
      <c r="M35" s="63" t="str">
        <f t="shared" si="3"/>
        <v>Business Operations3</v>
      </c>
      <c r="N35" s="637">
        <v>1115.2799999999997</v>
      </c>
      <c r="O35" s="213">
        <v>140</v>
      </c>
      <c r="Q35" s="213">
        <f t="shared" si="4"/>
        <v>140</v>
      </c>
      <c r="R35" s="213">
        <v>91.44</v>
      </c>
      <c r="S35" s="213">
        <v>123.74</v>
      </c>
      <c r="T35" s="213">
        <v>134.5</v>
      </c>
      <c r="U35" s="213">
        <v>129.12</v>
      </c>
      <c r="V35" s="213">
        <v>209.82</v>
      </c>
      <c r="W35" s="213">
        <v>156.02000000000001</v>
      </c>
      <c r="X35" s="213">
        <v>172.16</v>
      </c>
      <c r="Y35" s="213">
        <v>166.78</v>
      </c>
      <c r="Z35" s="213">
        <v>166.78</v>
      </c>
      <c r="AA35" s="213">
        <v>172.16</v>
      </c>
      <c r="AB35" s="213">
        <v>247.48</v>
      </c>
      <c r="AC35" s="213">
        <f>SUMIF('[3]revexpbalances - 2024-07-18T082'!$G:$G,G:G,'[3]revexpbalances - 2024-07-18T082'!$H:$H)</f>
        <v>166.78</v>
      </c>
      <c r="AD35" s="213">
        <f t="shared" si="10"/>
        <v>1936.78</v>
      </c>
      <c r="AE35" s="744">
        <f t="shared" si="11"/>
        <v>349.68</v>
      </c>
      <c r="AF35" s="744">
        <f t="shared" si="12"/>
        <v>494.96000000000004</v>
      </c>
      <c r="AG35" s="744">
        <f t="shared" si="13"/>
        <v>505.72</v>
      </c>
      <c r="AH35" s="744">
        <f t="shared" si="14"/>
        <v>586.41999999999996</v>
      </c>
      <c r="AI35" s="744">
        <f t="shared" si="15"/>
        <v>1936.7800000000002</v>
      </c>
      <c r="AJ35" s="744">
        <f t="shared" si="16"/>
        <v>-1796.7800000000002</v>
      </c>
      <c r="AK35" s="1097">
        <v>0</v>
      </c>
    </row>
    <row r="36" spans="1:37">
      <c r="A36">
        <v>25400</v>
      </c>
      <c r="B36" t="s">
        <v>2923</v>
      </c>
      <c r="C36">
        <v>931235</v>
      </c>
      <c r="D36" t="s">
        <v>46</v>
      </c>
      <c r="E36">
        <v>536840</v>
      </c>
      <c r="F36" t="s">
        <v>228</v>
      </c>
      <c r="G36" s="408" t="s">
        <v>586</v>
      </c>
      <c r="H36" s="217" t="s">
        <v>1766</v>
      </c>
      <c r="I36" s="217" t="s">
        <v>46</v>
      </c>
      <c r="J36" s="217" t="s">
        <v>2130</v>
      </c>
      <c r="K36" s="61" t="str">
        <f t="shared" si="1"/>
        <v>3</v>
      </c>
      <c r="L36" s="63" t="str">
        <f t="shared" si="2"/>
        <v>Business Services3</v>
      </c>
      <c r="M36" s="63" t="str">
        <f t="shared" si="3"/>
        <v>Business Operations3</v>
      </c>
      <c r="N36" s="637">
        <v>13430</v>
      </c>
      <c r="O36" s="213">
        <v>0</v>
      </c>
      <c r="Q36" s="213">
        <f t="shared" si="4"/>
        <v>0</v>
      </c>
      <c r="R36" s="213">
        <v>0</v>
      </c>
      <c r="S36" s="213">
        <v>0</v>
      </c>
      <c r="T36" s="213">
        <v>0</v>
      </c>
      <c r="U36" s="213">
        <v>0</v>
      </c>
      <c r="V36" s="213">
        <v>0</v>
      </c>
      <c r="W36" s="213">
        <v>0</v>
      </c>
      <c r="X36" s="213">
        <v>0</v>
      </c>
      <c r="Y36" s="213">
        <v>34828</v>
      </c>
      <c r="Z36" s="213">
        <v>0</v>
      </c>
      <c r="AA36" s="213">
        <v>0</v>
      </c>
      <c r="AB36" s="213">
        <v>0</v>
      </c>
      <c r="AC36" s="213">
        <f>SUMIF('[3]revexpbalances - 2024-07-18T082'!$G:$G,G:G,'[3]revexpbalances - 2024-07-18T082'!$H:$H)</f>
        <v>0</v>
      </c>
      <c r="AD36" s="213">
        <f t="shared" si="10"/>
        <v>34828</v>
      </c>
      <c r="AE36" s="744">
        <f t="shared" si="11"/>
        <v>0</v>
      </c>
      <c r="AF36" s="744">
        <f t="shared" si="12"/>
        <v>0</v>
      </c>
      <c r="AG36" s="744">
        <f t="shared" si="13"/>
        <v>34828</v>
      </c>
      <c r="AH36" s="744">
        <f t="shared" si="14"/>
        <v>0</v>
      </c>
      <c r="AI36" s="744">
        <f t="shared" si="15"/>
        <v>34828</v>
      </c>
      <c r="AJ36" s="744">
        <f t="shared" si="16"/>
        <v>-34828</v>
      </c>
      <c r="AK36" s="1097">
        <v>0</v>
      </c>
    </row>
    <row r="37" spans="1:37">
      <c r="A37">
        <v>25400</v>
      </c>
      <c r="B37" t="s">
        <v>2923</v>
      </c>
      <c r="C37">
        <v>931235</v>
      </c>
      <c r="D37" t="s">
        <v>46</v>
      </c>
      <c r="E37">
        <v>537020</v>
      </c>
      <c r="F37" t="s">
        <v>83</v>
      </c>
      <c r="G37" s="408" t="s">
        <v>587</v>
      </c>
      <c r="H37" s="217" t="s">
        <v>1766</v>
      </c>
      <c r="I37" s="217" t="s">
        <v>46</v>
      </c>
      <c r="J37" s="217" t="s">
        <v>2130</v>
      </c>
      <c r="K37" s="61" t="str">
        <f t="shared" si="1"/>
        <v>3</v>
      </c>
      <c r="L37" s="63" t="str">
        <f t="shared" si="2"/>
        <v>Business Services3</v>
      </c>
      <c r="M37" s="63" t="str">
        <f t="shared" si="3"/>
        <v>Business Operations3</v>
      </c>
      <c r="N37" s="637">
        <v>26303.16</v>
      </c>
      <c r="O37" s="213">
        <v>0</v>
      </c>
      <c r="Q37" s="213">
        <f t="shared" si="4"/>
        <v>0</v>
      </c>
      <c r="R37" s="213">
        <v>0</v>
      </c>
      <c r="S37" s="213">
        <v>0</v>
      </c>
      <c r="T37" s="213">
        <v>1552.94</v>
      </c>
      <c r="U37" s="213">
        <v>3045.35</v>
      </c>
      <c r="V37" s="213">
        <v>0</v>
      </c>
      <c r="W37" s="213">
        <v>685.72</v>
      </c>
      <c r="X37" s="213">
        <v>1290.75</v>
      </c>
      <c r="Y37" s="213">
        <v>1048.74</v>
      </c>
      <c r="Z37" s="213">
        <v>4739.49</v>
      </c>
      <c r="AA37" s="213">
        <v>0</v>
      </c>
      <c r="AB37" s="213">
        <v>1250.4000000000001</v>
      </c>
      <c r="AC37" s="213">
        <f>SUMIF('[3]revexpbalances - 2024-07-18T082'!$G:$G,G:G,'[3]revexpbalances - 2024-07-18T082'!$H:$H)</f>
        <v>927.73</v>
      </c>
      <c r="AD37" s="213">
        <f t="shared" si="10"/>
        <v>14541.119999999999</v>
      </c>
      <c r="AE37" s="744">
        <f t="shared" si="11"/>
        <v>1552.94</v>
      </c>
      <c r="AF37" s="744">
        <f t="shared" si="12"/>
        <v>3731.0699999999997</v>
      </c>
      <c r="AG37" s="744">
        <f t="shared" si="13"/>
        <v>7078.98</v>
      </c>
      <c r="AH37" s="744">
        <f t="shared" si="14"/>
        <v>2178.13</v>
      </c>
      <c r="AI37" s="744">
        <f t="shared" si="15"/>
        <v>14541.119999999999</v>
      </c>
      <c r="AJ37" s="744">
        <f t="shared" si="16"/>
        <v>-14541.119999999999</v>
      </c>
      <c r="AK37" s="1097">
        <v>55399</v>
      </c>
    </row>
    <row r="38" spans="1:37">
      <c r="A38">
        <v>25400</v>
      </c>
      <c r="B38" t="s">
        <v>2923</v>
      </c>
      <c r="C38">
        <v>931235</v>
      </c>
      <c r="D38" t="s">
        <v>46</v>
      </c>
      <c r="E38">
        <v>537090</v>
      </c>
      <c r="F38" t="s">
        <v>85</v>
      </c>
      <c r="G38" s="408" t="s">
        <v>2370</v>
      </c>
      <c r="H38" s="217" t="s">
        <v>1766</v>
      </c>
      <c r="I38" s="217" t="s">
        <v>46</v>
      </c>
      <c r="J38" s="217" t="s">
        <v>2130</v>
      </c>
      <c r="K38" s="61" t="str">
        <f t="shared" si="1"/>
        <v>3</v>
      </c>
      <c r="L38" s="63" t="str">
        <f t="shared" si="2"/>
        <v>Business Services3</v>
      </c>
      <c r="M38" s="63" t="str">
        <f t="shared" si="3"/>
        <v>Business Operations3</v>
      </c>
      <c r="N38" s="637">
        <v>79290.239999999991</v>
      </c>
      <c r="O38" s="213">
        <v>79290</v>
      </c>
      <c r="Q38" s="213">
        <f t="shared" si="4"/>
        <v>79290</v>
      </c>
      <c r="R38" s="213">
        <v>0</v>
      </c>
      <c r="S38" s="213">
        <v>0</v>
      </c>
      <c r="T38" s="213">
        <v>19822.560000000001</v>
      </c>
      <c r="U38" s="213">
        <v>19822.560000000001</v>
      </c>
      <c r="V38" s="213">
        <v>0</v>
      </c>
      <c r="W38" s="213">
        <v>-9118.3700000000008</v>
      </c>
      <c r="X38" s="213">
        <v>19862.560000000001</v>
      </c>
      <c r="Y38" s="213">
        <v>30</v>
      </c>
      <c r="Z38" s="213">
        <v>-4629.1899999999996</v>
      </c>
      <c r="AA38" s="213">
        <v>60</v>
      </c>
      <c r="AB38" s="213">
        <v>15273.36</v>
      </c>
      <c r="AC38" s="213">
        <f>SUMIF('[3]revexpbalances - 2024-07-18T082'!$G:$G,G:G,'[3]revexpbalances - 2024-07-18T082'!$H:$H)</f>
        <v>-70</v>
      </c>
      <c r="AD38" s="213">
        <f t="shared" si="10"/>
        <v>61053.479999999996</v>
      </c>
      <c r="AE38" s="744">
        <f t="shared" si="11"/>
        <v>19822.560000000001</v>
      </c>
      <c r="AF38" s="744">
        <f t="shared" si="12"/>
        <v>10704.19</v>
      </c>
      <c r="AG38" s="744">
        <f t="shared" si="13"/>
        <v>15263.370000000003</v>
      </c>
      <c r="AH38" s="744">
        <f t="shared" si="14"/>
        <v>15263.36</v>
      </c>
      <c r="AI38" s="744">
        <f t="shared" si="15"/>
        <v>61053.48</v>
      </c>
      <c r="AJ38" s="744">
        <f t="shared" si="16"/>
        <v>18236.519999999997</v>
      </c>
      <c r="AK38" s="1097">
        <v>98650</v>
      </c>
    </row>
    <row r="39" spans="1:37">
      <c r="A39">
        <v>25400</v>
      </c>
      <c r="B39" t="s">
        <v>2923</v>
      </c>
      <c r="C39">
        <v>931240</v>
      </c>
      <c r="D39" t="s">
        <v>104</v>
      </c>
      <c r="E39">
        <v>536760</v>
      </c>
      <c r="F39" t="s">
        <v>2872</v>
      </c>
      <c r="G39" s="408" t="s">
        <v>605</v>
      </c>
      <c r="H39" s="217" t="s">
        <v>1766</v>
      </c>
      <c r="I39" s="217" t="s">
        <v>104</v>
      </c>
      <c r="J39" s="217" t="s">
        <v>2130</v>
      </c>
      <c r="K39" s="61" t="str">
        <f t="shared" si="1"/>
        <v>3</v>
      </c>
      <c r="L39" s="63" t="str">
        <f t="shared" si="2"/>
        <v>Business Services3</v>
      </c>
      <c r="M39" s="63" t="str">
        <f t="shared" si="3"/>
        <v>Finance3</v>
      </c>
      <c r="N39" s="637">
        <v>30884.449999999997</v>
      </c>
      <c r="O39" s="213">
        <v>0</v>
      </c>
      <c r="Q39" s="213">
        <f t="shared" si="4"/>
        <v>0</v>
      </c>
      <c r="R39" s="213">
        <v>60.96</v>
      </c>
      <c r="S39" s="213">
        <v>64.56</v>
      </c>
      <c r="T39" s="213">
        <v>64.56</v>
      </c>
      <c r="U39" s="213">
        <v>5287.24</v>
      </c>
      <c r="V39" s="213">
        <v>112.98</v>
      </c>
      <c r="W39" s="213">
        <v>75.319999999999993</v>
      </c>
      <c r="X39" s="213">
        <v>8166.53</v>
      </c>
      <c r="Y39" s="213">
        <v>-9983.58</v>
      </c>
      <c r="Z39" s="213">
        <v>75.319999999999993</v>
      </c>
      <c r="AA39" s="213">
        <v>6552.3</v>
      </c>
      <c r="AB39" s="213">
        <v>112.98</v>
      </c>
      <c r="AC39" s="213">
        <f>SUMIF('[3]revexpbalances - 2024-07-18T082'!$G:$G,G:G,'[3]revexpbalances - 2024-07-18T082'!$H:$H)</f>
        <v>75.319999999999993</v>
      </c>
      <c r="AD39" s="213">
        <f t="shared" si="10"/>
        <v>10664.489999999998</v>
      </c>
      <c r="AE39" s="744">
        <f t="shared" si="11"/>
        <v>190.08</v>
      </c>
      <c r="AF39" s="744">
        <f t="shared" si="12"/>
        <v>5475.5399999999991</v>
      </c>
      <c r="AG39" s="744">
        <f t="shared" si="13"/>
        <v>-1741.7300000000002</v>
      </c>
      <c r="AH39" s="744">
        <f t="shared" si="14"/>
        <v>6740.5999999999995</v>
      </c>
      <c r="AI39" s="744">
        <f t="shared" si="15"/>
        <v>10664.489999999998</v>
      </c>
      <c r="AJ39" s="744">
        <f t="shared" si="16"/>
        <v>-10664.489999999998</v>
      </c>
      <c r="AK39" s="1097">
        <v>0</v>
      </c>
    </row>
    <row r="40" spans="1:37">
      <c r="A40">
        <v>25400</v>
      </c>
      <c r="B40" t="s">
        <v>2923</v>
      </c>
      <c r="C40">
        <v>931240</v>
      </c>
      <c r="D40" t="s">
        <v>104</v>
      </c>
      <c r="E40">
        <v>537020</v>
      </c>
      <c r="F40" t="s">
        <v>83</v>
      </c>
      <c r="G40" s="408" t="s">
        <v>1334</v>
      </c>
      <c r="H40" s="217" t="s">
        <v>1766</v>
      </c>
      <c r="I40" s="217" t="s">
        <v>104</v>
      </c>
      <c r="J40" s="217" t="s">
        <v>2130</v>
      </c>
      <c r="K40" s="61" t="str">
        <f t="shared" si="1"/>
        <v>3</v>
      </c>
      <c r="L40" s="63" t="str">
        <f t="shared" si="2"/>
        <v>Business Services3</v>
      </c>
      <c r="M40" s="63" t="str">
        <f t="shared" si="3"/>
        <v>Finance3</v>
      </c>
      <c r="N40" s="637">
        <v>2848.04</v>
      </c>
      <c r="O40" s="213">
        <v>0</v>
      </c>
      <c r="Q40" s="213">
        <f t="shared" si="4"/>
        <v>0</v>
      </c>
      <c r="R40" s="213">
        <v>0</v>
      </c>
      <c r="S40" s="213">
        <v>0</v>
      </c>
      <c r="T40" s="213">
        <v>161.35</v>
      </c>
      <c r="U40" s="213">
        <v>0</v>
      </c>
      <c r="V40" s="213">
        <v>0</v>
      </c>
      <c r="W40" s="213">
        <v>0</v>
      </c>
      <c r="X40" s="213">
        <v>0</v>
      </c>
      <c r="Y40" s="213">
        <v>141.16999999999999</v>
      </c>
      <c r="Z40" s="213">
        <v>0</v>
      </c>
      <c r="AA40" s="213">
        <v>0</v>
      </c>
      <c r="AB40" s="213">
        <v>0</v>
      </c>
      <c r="AC40" s="213">
        <f>SUMIF('[3]revexpbalances - 2024-07-18T082'!$G:$G,G:G,'[3]revexpbalances - 2024-07-18T082'!$H:$H)</f>
        <v>0</v>
      </c>
      <c r="AD40" s="213">
        <f t="shared" si="10"/>
        <v>302.52</v>
      </c>
      <c r="AE40" s="744">
        <f t="shared" si="11"/>
        <v>161.35</v>
      </c>
      <c r="AF40" s="744">
        <f t="shared" si="12"/>
        <v>0</v>
      </c>
      <c r="AG40" s="744">
        <f t="shared" si="13"/>
        <v>141.16999999999999</v>
      </c>
      <c r="AH40" s="744">
        <f t="shared" si="14"/>
        <v>0</v>
      </c>
      <c r="AI40" s="744">
        <f t="shared" si="15"/>
        <v>302.52</v>
      </c>
      <c r="AJ40" s="744">
        <f t="shared" si="16"/>
        <v>-302.52</v>
      </c>
      <c r="AK40" s="1097">
        <v>4757</v>
      </c>
    </row>
    <row r="41" spans="1:37">
      <c r="A41">
        <v>25400</v>
      </c>
      <c r="B41" t="s">
        <v>2923</v>
      </c>
      <c r="C41">
        <v>931260</v>
      </c>
      <c r="D41" t="s">
        <v>115</v>
      </c>
      <c r="E41">
        <v>536760</v>
      </c>
      <c r="F41" t="s">
        <v>2872</v>
      </c>
      <c r="G41" s="408" t="s">
        <v>1263</v>
      </c>
      <c r="H41" s="217" t="s">
        <v>1766</v>
      </c>
      <c r="I41" s="217" t="s">
        <v>115</v>
      </c>
      <c r="J41" s="217" t="s">
        <v>2130</v>
      </c>
      <c r="K41" s="61" t="str">
        <f t="shared" si="1"/>
        <v>3</v>
      </c>
      <c r="L41" s="63" t="str">
        <f t="shared" si="2"/>
        <v>Business Services3</v>
      </c>
      <c r="M41" s="63" t="str">
        <f t="shared" si="3"/>
        <v>Marketing3</v>
      </c>
      <c r="N41" s="637">
        <v>229.88000000000002</v>
      </c>
      <c r="O41" s="213">
        <v>0</v>
      </c>
      <c r="Q41" s="213">
        <f t="shared" si="4"/>
        <v>0</v>
      </c>
      <c r="R41" s="213">
        <v>20.32</v>
      </c>
      <c r="S41" s="213">
        <v>21.52</v>
      </c>
      <c r="T41" s="213">
        <v>21.52</v>
      </c>
      <c r="U41" s="213">
        <v>5.38</v>
      </c>
      <c r="V41" s="213">
        <v>21.52</v>
      </c>
      <c r="W41" s="213">
        <v>21.52</v>
      </c>
      <c r="X41" s="213">
        <v>21.52</v>
      </c>
      <c r="Y41" s="213">
        <v>21.52</v>
      </c>
      <c r="Z41" s="213">
        <v>21.52</v>
      </c>
      <c r="AA41" s="213">
        <v>21.52</v>
      </c>
      <c r="AB41" s="213">
        <v>32.28</v>
      </c>
      <c r="AC41" s="213">
        <f>SUMIF('[3]revexpbalances - 2024-07-18T082'!$G:$G,G:G,'[3]revexpbalances - 2024-07-18T082'!$H:$H)</f>
        <v>21.52</v>
      </c>
      <c r="AD41" s="213">
        <f t="shared" si="10"/>
        <v>251.66000000000003</v>
      </c>
      <c r="AE41" s="744">
        <f t="shared" si="11"/>
        <v>63.36</v>
      </c>
      <c r="AF41" s="744">
        <f t="shared" si="12"/>
        <v>48.42</v>
      </c>
      <c r="AG41" s="744">
        <f t="shared" si="13"/>
        <v>64.56</v>
      </c>
      <c r="AH41" s="744">
        <f t="shared" si="14"/>
        <v>75.319999999999993</v>
      </c>
      <c r="AI41" s="744">
        <f t="shared" si="15"/>
        <v>251.66</v>
      </c>
      <c r="AJ41" s="744">
        <f t="shared" si="16"/>
        <v>-251.66</v>
      </c>
      <c r="AK41" s="1097">
        <v>0</v>
      </c>
    </row>
    <row r="42" spans="1:37">
      <c r="A42">
        <v>25400</v>
      </c>
      <c r="B42" t="s">
        <v>2923</v>
      </c>
      <c r="C42">
        <v>931270</v>
      </c>
      <c r="D42" t="s">
        <v>6876</v>
      </c>
      <c r="E42">
        <v>527690</v>
      </c>
      <c r="F42" t="s">
        <v>2571</v>
      </c>
      <c r="G42" s="408" t="s">
        <v>2878</v>
      </c>
      <c r="H42" s="217" t="s">
        <v>1766</v>
      </c>
      <c r="I42" s="408" t="s">
        <v>6968</v>
      </c>
      <c r="J42" s="217" t="s">
        <v>2130</v>
      </c>
      <c r="K42" s="61" t="str">
        <f t="shared" si="1"/>
        <v>2</v>
      </c>
      <c r="L42" s="63" t="str">
        <f t="shared" si="2"/>
        <v>Business Services2</v>
      </c>
      <c r="M42" s="63" t="str">
        <f t="shared" si="3"/>
        <v>SARB Management2</v>
      </c>
      <c r="N42" s="637">
        <v>0</v>
      </c>
      <c r="O42" s="213">
        <v>0</v>
      </c>
      <c r="Q42" s="213">
        <f t="shared" si="4"/>
        <v>0</v>
      </c>
      <c r="R42" s="213">
        <v>0</v>
      </c>
      <c r="S42" s="213">
        <v>0</v>
      </c>
      <c r="T42" s="213">
        <v>4948.2700000000004</v>
      </c>
      <c r="U42" s="213">
        <v>2785.16</v>
      </c>
      <c r="V42" s="213">
        <v>454.8</v>
      </c>
      <c r="W42" s="213">
        <v>2283.1</v>
      </c>
      <c r="X42" s="213">
        <v>1677.06</v>
      </c>
      <c r="Y42" s="213">
        <v>1599.25</v>
      </c>
      <c r="Z42" s="213">
        <v>1302.02</v>
      </c>
      <c r="AA42" s="213">
        <v>3641.51</v>
      </c>
      <c r="AB42" s="213">
        <v>2336.9499999999998</v>
      </c>
      <c r="AC42" s="213">
        <f>SUMIF('[3]revexpbalances - 2024-07-18T082'!$G:$G,G:G,'[3]revexpbalances - 2024-07-18T082'!$H:$H)</f>
        <v>7695.08</v>
      </c>
      <c r="AD42" s="213">
        <f t="shared" si="10"/>
        <v>28723.199999999997</v>
      </c>
      <c r="AE42" s="744">
        <f t="shared" si="11"/>
        <v>4948.2700000000004</v>
      </c>
      <c r="AF42" s="744">
        <f t="shared" si="12"/>
        <v>5523.0599999999995</v>
      </c>
      <c r="AG42" s="744">
        <f t="shared" si="13"/>
        <v>4578.33</v>
      </c>
      <c r="AH42" s="744">
        <f t="shared" si="14"/>
        <v>13673.54</v>
      </c>
      <c r="AI42" s="744">
        <f t="shared" si="15"/>
        <v>28723.200000000001</v>
      </c>
      <c r="AJ42" s="744">
        <f t="shared" si="16"/>
        <v>-28723.200000000001</v>
      </c>
      <c r="AK42" s="1097">
        <v>1914</v>
      </c>
    </row>
    <row r="43" spans="1:37">
      <c r="A43">
        <v>25400</v>
      </c>
      <c r="B43" t="s">
        <v>2923</v>
      </c>
      <c r="C43">
        <v>931301</v>
      </c>
      <c r="D43" t="s">
        <v>2933</v>
      </c>
      <c r="E43">
        <v>536760</v>
      </c>
      <c r="F43" t="s">
        <v>2872</v>
      </c>
      <c r="G43" s="408" t="s">
        <v>2907</v>
      </c>
      <c r="H43" s="217" t="s">
        <v>23</v>
      </c>
      <c r="I43" s="217" t="s">
        <v>433</v>
      </c>
      <c r="J43" s="217" t="s">
        <v>2130</v>
      </c>
      <c r="K43" s="61" t="str">
        <f t="shared" si="1"/>
        <v>3</v>
      </c>
      <c r="L43" s="63" t="str">
        <f t="shared" si="2"/>
        <v>Interpretive3</v>
      </c>
      <c r="M43" s="63" t="str">
        <f t="shared" si="3"/>
        <v>Historic Preservation3</v>
      </c>
      <c r="N43" s="637">
        <v>105.16000000000001</v>
      </c>
      <c r="O43" s="213">
        <v>0</v>
      </c>
      <c r="Q43" s="213">
        <f t="shared" si="4"/>
        <v>0</v>
      </c>
      <c r="R43" s="213">
        <v>10.16</v>
      </c>
      <c r="S43" s="213">
        <v>10.76</v>
      </c>
      <c r="T43" s="213">
        <v>10.76</v>
      </c>
      <c r="U43" s="213">
        <v>10.76</v>
      </c>
      <c r="V43" s="213">
        <v>16.14</v>
      </c>
      <c r="W43" s="213">
        <v>10.76</v>
      </c>
      <c r="X43" s="213">
        <v>10.76</v>
      </c>
      <c r="Y43" s="213">
        <v>10.76</v>
      </c>
      <c r="Z43" s="213">
        <v>10.76</v>
      </c>
      <c r="AA43" s="213">
        <v>10.76</v>
      </c>
      <c r="AB43" s="213">
        <v>16.14</v>
      </c>
      <c r="AC43" s="213">
        <f>SUMIF('[3]revexpbalances - 2024-07-18T082'!$G:$G,G:G,'[3]revexpbalances - 2024-07-18T082'!$H:$H)</f>
        <v>10.76</v>
      </c>
      <c r="AD43" s="213">
        <f t="shared" si="10"/>
        <v>139.28000000000003</v>
      </c>
      <c r="AE43" s="744">
        <f t="shared" si="11"/>
        <v>31.68</v>
      </c>
      <c r="AF43" s="744">
        <f t="shared" si="12"/>
        <v>37.659999999999997</v>
      </c>
      <c r="AG43" s="744">
        <f t="shared" si="13"/>
        <v>32.28</v>
      </c>
      <c r="AH43" s="744">
        <f t="shared" si="14"/>
        <v>37.659999999999997</v>
      </c>
      <c r="AI43" s="744">
        <f t="shared" si="15"/>
        <v>139.28</v>
      </c>
      <c r="AJ43" s="744">
        <f t="shared" si="16"/>
        <v>-139.28</v>
      </c>
      <c r="AK43" s="1097">
        <v>0</v>
      </c>
    </row>
    <row r="44" spans="1:37">
      <c r="A44">
        <v>25400</v>
      </c>
      <c r="B44" t="s">
        <v>2923</v>
      </c>
      <c r="C44">
        <v>931302</v>
      </c>
      <c r="D44" t="s">
        <v>2924</v>
      </c>
      <c r="E44">
        <v>536760</v>
      </c>
      <c r="F44" t="s">
        <v>2872</v>
      </c>
      <c r="G44" s="408" t="s">
        <v>6107</v>
      </c>
      <c r="H44" s="217" t="s">
        <v>23</v>
      </c>
      <c r="I44" s="217" t="s">
        <v>435</v>
      </c>
      <c r="J44" s="217" t="s">
        <v>2130</v>
      </c>
      <c r="K44" s="61" t="str">
        <f t="shared" si="1"/>
        <v>3</v>
      </c>
      <c r="L44" s="63" t="str">
        <f t="shared" si="2"/>
        <v>Interpretive3</v>
      </c>
      <c r="M44" s="63" t="str">
        <f t="shared" si="3"/>
        <v>Gilman Ranch3</v>
      </c>
      <c r="N44" s="637">
        <v>124.50000000000001</v>
      </c>
      <c r="O44" s="213">
        <v>0</v>
      </c>
      <c r="Q44" s="213">
        <f t="shared" si="4"/>
        <v>0</v>
      </c>
      <c r="R44" s="213">
        <v>10.16</v>
      </c>
      <c r="S44" s="213">
        <v>10.76</v>
      </c>
      <c r="T44" s="213">
        <v>10.76</v>
      </c>
      <c r="U44" s="213">
        <v>10.76</v>
      </c>
      <c r="V44" s="213">
        <v>16.14</v>
      </c>
      <c r="W44" s="213">
        <v>10.76</v>
      </c>
      <c r="X44" s="213">
        <v>10.76</v>
      </c>
      <c r="Y44" s="213">
        <v>10.76</v>
      </c>
      <c r="Z44" s="213">
        <v>16.14</v>
      </c>
      <c r="AA44" s="213">
        <v>0</v>
      </c>
      <c r="AB44" s="213">
        <v>10.76</v>
      </c>
      <c r="AC44" s="213">
        <f>SUMIF('[3]revexpbalances - 2024-07-18T082'!$G:$G,G:G,'[3]revexpbalances - 2024-07-18T082'!$H:$H)</f>
        <v>10.76</v>
      </c>
      <c r="AD44" s="213">
        <f t="shared" si="10"/>
        <v>128.52000000000001</v>
      </c>
      <c r="AE44" s="744">
        <f t="shared" si="11"/>
        <v>31.68</v>
      </c>
      <c r="AF44" s="744">
        <f t="shared" si="12"/>
        <v>37.659999999999997</v>
      </c>
      <c r="AG44" s="744">
        <f t="shared" si="13"/>
        <v>37.659999999999997</v>
      </c>
      <c r="AH44" s="744">
        <f t="shared" si="14"/>
        <v>21.52</v>
      </c>
      <c r="AI44" s="744">
        <f t="shared" si="15"/>
        <v>128.52000000000001</v>
      </c>
      <c r="AJ44" s="744">
        <f t="shared" si="16"/>
        <v>-128.52000000000001</v>
      </c>
      <c r="AK44" s="1097">
        <v>0</v>
      </c>
    </row>
    <row r="45" spans="1:37">
      <c r="A45">
        <v>25400</v>
      </c>
      <c r="B45" t="s">
        <v>2923</v>
      </c>
      <c r="C45">
        <v>931303</v>
      </c>
      <c r="D45" t="s">
        <v>5793</v>
      </c>
      <c r="E45">
        <v>536760</v>
      </c>
      <c r="F45" t="s">
        <v>2872</v>
      </c>
      <c r="G45" s="408" t="s">
        <v>6110</v>
      </c>
      <c r="H45" s="217" t="s">
        <v>23</v>
      </c>
      <c r="I45" s="217" t="s">
        <v>437</v>
      </c>
      <c r="J45" s="217" t="s">
        <v>2130</v>
      </c>
      <c r="K45" s="61" t="str">
        <f t="shared" si="1"/>
        <v>3</v>
      </c>
      <c r="L45" s="63" t="str">
        <f t="shared" si="2"/>
        <v>Interpretive3</v>
      </c>
      <c r="M45" s="63" t="str">
        <f t="shared" si="3"/>
        <v>Jensen-Alvarado Ranch3</v>
      </c>
      <c r="N45" s="637">
        <v>191.42000000000002</v>
      </c>
      <c r="O45" s="213">
        <v>0</v>
      </c>
      <c r="Q45" s="213">
        <f t="shared" si="4"/>
        <v>0</v>
      </c>
      <c r="R45" s="213">
        <v>20.32</v>
      </c>
      <c r="S45" s="213">
        <v>26.9</v>
      </c>
      <c r="T45" s="213">
        <v>21.52</v>
      </c>
      <c r="U45" s="213">
        <v>21.52</v>
      </c>
      <c r="V45" s="213">
        <v>32.28</v>
      </c>
      <c r="W45" s="213">
        <v>21.52</v>
      </c>
      <c r="X45" s="213">
        <v>21.52</v>
      </c>
      <c r="Y45" s="213">
        <v>21.52</v>
      </c>
      <c r="Z45" s="213">
        <v>21.52</v>
      </c>
      <c r="AA45" s="213">
        <v>26.9</v>
      </c>
      <c r="AB45" s="213">
        <v>48.42</v>
      </c>
      <c r="AC45" s="213">
        <f>SUMIF('[3]revexpbalances - 2024-07-18T082'!$G:$G,G:G,'[3]revexpbalances - 2024-07-18T082'!$H:$H)</f>
        <v>32.28</v>
      </c>
      <c r="AD45" s="213">
        <f t="shared" si="10"/>
        <v>316.22000000000003</v>
      </c>
      <c r="AE45" s="744">
        <f t="shared" si="11"/>
        <v>68.739999999999995</v>
      </c>
      <c r="AF45" s="744">
        <f t="shared" si="12"/>
        <v>75.319999999999993</v>
      </c>
      <c r="AG45" s="744">
        <f t="shared" si="13"/>
        <v>64.56</v>
      </c>
      <c r="AH45" s="744">
        <f t="shared" si="14"/>
        <v>107.6</v>
      </c>
      <c r="AI45" s="744">
        <f t="shared" si="15"/>
        <v>316.22000000000003</v>
      </c>
      <c r="AJ45" s="744">
        <f t="shared" si="16"/>
        <v>-316.22000000000003</v>
      </c>
      <c r="AK45" s="1097">
        <v>0</v>
      </c>
    </row>
    <row r="46" spans="1:37">
      <c r="A46">
        <v>25400</v>
      </c>
      <c r="B46" t="s">
        <v>2923</v>
      </c>
      <c r="C46">
        <v>931305</v>
      </c>
      <c r="D46" t="s">
        <v>440</v>
      </c>
      <c r="E46">
        <v>536760</v>
      </c>
      <c r="F46" t="s">
        <v>2872</v>
      </c>
      <c r="G46" s="408" t="s">
        <v>6113</v>
      </c>
      <c r="H46" s="217" t="s">
        <v>23</v>
      </c>
      <c r="I46" s="217" t="s">
        <v>440</v>
      </c>
      <c r="J46" s="217" t="s">
        <v>2130</v>
      </c>
      <c r="K46" s="61" t="str">
        <f t="shared" si="1"/>
        <v>3</v>
      </c>
      <c r="L46" s="63" t="str">
        <f t="shared" si="2"/>
        <v>Interpretive3</v>
      </c>
      <c r="M46" s="63" t="str">
        <f t="shared" si="3"/>
        <v>Hidden Valley Nature Center3</v>
      </c>
      <c r="N46" s="637">
        <v>474.1</v>
      </c>
      <c r="O46" s="213">
        <v>0</v>
      </c>
      <c r="Q46" s="213">
        <f t="shared" si="4"/>
        <v>0</v>
      </c>
      <c r="R46" s="213">
        <v>40.64</v>
      </c>
      <c r="S46" s="213">
        <v>43.04</v>
      </c>
      <c r="T46" s="213">
        <v>43.04</v>
      </c>
      <c r="U46" s="213">
        <v>43.04</v>
      </c>
      <c r="V46" s="213">
        <v>64.56</v>
      </c>
      <c r="W46" s="213">
        <v>43.04</v>
      </c>
      <c r="X46" s="213">
        <v>43.04</v>
      </c>
      <c r="Y46" s="213">
        <v>43.04</v>
      </c>
      <c r="Z46" s="213">
        <v>43.04</v>
      </c>
      <c r="AA46" s="213">
        <v>43.04</v>
      </c>
      <c r="AB46" s="213">
        <v>64.56</v>
      </c>
      <c r="AC46" s="213">
        <f>SUMIF('[3]revexpbalances - 2024-07-18T082'!$G:$G,G:G,'[3]revexpbalances - 2024-07-18T082'!$H:$H)</f>
        <v>43.04</v>
      </c>
      <c r="AD46" s="213">
        <f t="shared" si="10"/>
        <v>557.12000000000012</v>
      </c>
      <c r="AE46" s="744">
        <f t="shared" si="11"/>
        <v>126.72</v>
      </c>
      <c r="AF46" s="744">
        <f t="shared" si="12"/>
        <v>150.63999999999999</v>
      </c>
      <c r="AG46" s="744">
        <f t="shared" si="13"/>
        <v>129.12</v>
      </c>
      <c r="AH46" s="744">
        <f t="shared" si="14"/>
        <v>150.63999999999999</v>
      </c>
      <c r="AI46" s="744">
        <f t="shared" si="15"/>
        <v>557.12</v>
      </c>
      <c r="AJ46" s="744">
        <f t="shared" si="16"/>
        <v>-557.12</v>
      </c>
      <c r="AK46" s="1097">
        <v>0</v>
      </c>
    </row>
    <row r="47" spans="1:37">
      <c r="A47">
        <v>25400</v>
      </c>
      <c r="B47" t="s">
        <v>2923</v>
      </c>
      <c r="C47">
        <v>931306</v>
      </c>
      <c r="D47" t="s">
        <v>436</v>
      </c>
      <c r="E47">
        <v>536760</v>
      </c>
      <c r="F47" t="s">
        <v>2872</v>
      </c>
      <c r="G47" s="408" t="s">
        <v>6119</v>
      </c>
      <c r="H47" s="217" t="s">
        <v>23</v>
      </c>
      <c r="I47" s="217" t="s">
        <v>436</v>
      </c>
      <c r="J47" s="217" t="s">
        <v>2130</v>
      </c>
      <c r="K47" s="61" t="str">
        <f t="shared" si="1"/>
        <v>3</v>
      </c>
      <c r="L47" s="63" t="str">
        <f t="shared" si="2"/>
        <v>Interpretive3</v>
      </c>
      <c r="M47" s="63" t="str">
        <f t="shared" si="3"/>
        <v>Idyllwild Nature Center3</v>
      </c>
      <c r="N47" s="637">
        <v>244.22000000000003</v>
      </c>
      <c r="O47" s="213">
        <v>0</v>
      </c>
      <c r="Q47" s="213">
        <f t="shared" si="4"/>
        <v>0</v>
      </c>
      <c r="R47" s="213">
        <v>20.32</v>
      </c>
      <c r="S47" s="213">
        <v>21.52</v>
      </c>
      <c r="T47" s="213">
        <v>21.52</v>
      </c>
      <c r="U47" s="213">
        <v>21.52</v>
      </c>
      <c r="V47" s="213">
        <v>32.28</v>
      </c>
      <c r="W47" s="213">
        <v>21.52</v>
      </c>
      <c r="X47" s="213">
        <v>21.52</v>
      </c>
      <c r="Y47" s="213">
        <v>21.52</v>
      </c>
      <c r="Z47" s="213">
        <v>21.52</v>
      </c>
      <c r="AA47" s="213">
        <v>21.52</v>
      </c>
      <c r="AB47" s="213">
        <v>21.52</v>
      </c>
      <c r="AC47" s="213">
        <f>SUMIF('[3]revexpbalances - 2024-07-18T082'!$G:$G,G:G,'[3]revexpbalances - 2024-07-18T082'!$H:$H)</f>
        <v>10.76</v>
      </c>
      <c r="AD47" s="213">
        <f t="shared" si="10"/>
        <v>257.04000000000008</v>
      </c>
      <c r="AE47" s="744">
        <f t="shared" si="11"/>
        <v>63.36</v>
      </c>
      <c r="AF47" s="744">
        <f t="shared" si="12"/>
        <v>75.319999999999993</v>
      </c>
      <c r="AG47" s="744">
        <f t="shared" si="13"/>
        <v>64.56</v>
      </c>
      <c r="AH47" s="744">
        <f t="shared" si="14"/>
        <v>53.8</v>
      </c>
      <c r="AI47" s="744">
        <f t="shared" si="15"/>
        <v>257.04000000000002</v>
      </c>
      <c r="AJ47" s="744">
        <f t="shared" si="16"/>
        <v>-257.04000000000002</v>
      </c>
      <c r="AK47" s="1097">
        <v>0</v>
      </c>
    </row>
    <row r="48" spans="1:37">
      <c r="A48">
        <v>25400</v>
      </c>
      <c r="B48" t="s">
        <v>2923</v>
      </c>
      <c r="C48">
        <v>931307</v>
      </c>
      <c r="D48" t="s">
        <v>5792</v>
      </c>
      <c r="E48">
        <v>536760</v>
      </c>
      <c r="F48" t="s">
        <v>2872</v>
      </c>
      <c r="G48" s="408" t="s">
        <v>6121</v>
      </c>
      <c r="H48" s="217" t="s">
        <v>23</v>
      </c>
      <c r="I48" s="217" t="s">
        <v>439</v>
      </c>
      <c r="J48" s="217" t="s">
        <v>2130</v>
      </c>
      <c r="K48" s="61" t="str">
        <f t="shared" si="1"/>
        <v>3</v>
      </c>
      <c r="L48" s="63" t="str">
        <f t="shared" si="2"/>
        <v>Interpretive3</v>
      </c>
      <c r="M48" s="63" t="str">
        <f t="shared" si="3"/>
        <v>Santa Rosa Plateau Nature Center3</v>
      </c>
      <c r="N48" s="637">
        <v>249.00000000000003</v>
      </c>
      <c r="O48" s="213">
        <v>0</v>
      </c>
      <c r="Q48" s="213">
        <f t="shared" si="4"/>
        <v>0</v>
      </c>
      <c r="R48" s="213">
        <v>20.32</v>
      </c>
      <c r="S48" s="213">
        <v>21.52</v>
      </c>
      <c r="T48" s="213">
        <v>21.52</v>
      </c>
      <c r="U48" s="213">
        <v>21.52</v>
      </c>
      <c r="V48" s="213">
        <v>32.28</v>
      </c>
      <c r="W48" s="213">
        <v>21.52</v>
      </c>
      <c r="X48" s="213">
        <v>21.52</v>
      </c>
      <c r="Y48" s="213">
        <v>21.52</v>
      </c>
      <c r="Z48" s="213">
        <v>21.52</v>
      </c>
      <c r="AA48" s="213">
        <v>21.52</v>
      </c>
      <c r="AB48" s="213">
        <v>32.28</v>
      </c>
      <c r="AC48" s="213">
        <f>SUMIF('[3]revexpbalances - 2024-07-18T082'!$G:$G,G:G,'[3]revexpbalances - 2024-07-18T082'!$H:$H)</f>
        <v>21.52</v>
      </c>
      <c r="AD48" s="213">
        <f t="shared" si="10"/>
        <v>278.56000000000006</v>
      </c>
      <c r="AE48" s="744">
        <f t="shared" si="11"/>
        <v>63.36</v>
      </c>
      <c r="AF48" s="744">
        <f t="shared" si="12"/>
        <v>75.319999999999993</v>
      </c>
      <c r="AG48" s="744">
        <f t="shared" si="13"/>
        <v>64.56</v>
      </c>
      <c r="AH48" s="744">
        <f t="shared" si="14"/>
        <v>75.319999999999993</v>
      </c>
      <c r="AI48" s="744">
        <f t="shared" si="15"/>
        <v>278.56</v>
      </c>
      <c r="AJ48" s="744">
        <f t="shared" si="16"/>
        <v>-278.56</v>
      </c>
      <c r="AK48" s="1097">
        <v>0</v>
      </c>
    </row>
    <row r="49" spans="1:37">
      <c r="A49">
        <v>25400</v>
      </c>
      <c r="B49" t="s">
        <v>2923</v>
      </c>
      <c r="C49">
        <v>931307</v>
      </c>
      <c r="D49" t="s">
        <v>5792</v>
      </c>
      <c r="E49">
        <v>537090</v>
      </c>
      <c r="F49" t="s">
        <v>85</v>
      </c>
      <c r="G49" s="408" t="s">
        <v>6242</v>
      </c>
      <c r="H49" s="217" t="s">
        <v>23</v>
      </c>
      <c r="I49" s="217" t="s">
        <v>439</v>
      </c>
      <c r="J49" s="217" t="s">
        <v>2130</v>
      </c>
      <c r="K49" s="61" t="str">
        <f t="shared" si="1"/>
        <v>3</v>
      </c>
      <c r="L49" s="63" t="str">
        <f t="shared" si="2"/>
        <v>Interpretive3</v>
      </c>
      <c r="M49" s="63" t="str">
        <f t="shared" si="3"/>
        <v>Santa Rosa Plateau Nature Center3</v>
      </c>
      <c r="N49" s="637">
        <v>30</v>
      </c>
      <c r="O49" s="213">
        <v>0</v>
      </c>
      <c r="Q49" s="213">
        <f t="shared" si="4"/>
        <v>0</v>
      </c>
      <c r="R49" s="213">
        <v>0</v>
      </c>
      <c r="S49" s="213">
        <v>0</v>
      </c>
      <c r="T49" s="213">
        <v>0</v>
      </c>
      <c r="U49" s="213">
        <v>0</v>
      </c>
      <c r="V49" s="213">
        <v>0</v>
      </c>
      <c r="W49" s="213">
        <v>60</v>
      </c>
      <c r="X49" s="213">
        <v>0</v>
      </c>
      <c r="Y49" s="213">
        <v>0</v>
      </c>
      <c r="Z49" s="213">
        <v>80</v>
      </c>
      <c r="AA49" s="213">
        <v>0</v>
      </c>
      <c r="AB49" s="213">
        <v>20</v>
      </c>
      <c r="AC49" s="213">
        <f>SUMIF('[3]revexpbalances - 2024-07-18T082'!$G:$G,G:G,'[3]revexpbalances - 2024-07-18T082'!$H:$H)</f>
        <v>10</v>
      </c>
      <c r="AD49" s="213">
        <f t="shared" si="10"/>
        <v>170</v>
      </c>
      <c r="AE49" s="744">
        <f t="shared" si="11"/>
        <v>0</v>
      </c>
      <c r="AF49" s="744">
        <f t="shared" si="12"/>
        <v>60</v>
      </c>
      <c r="AG49" s="744">
        <f t="shared" si="13"/>
        <v>80</v>
      </c>
      <c r="AH49" s="744">
        <f t="shared" si="14"/>
        <v>30</v>
      </c>
      <c r="AI49" s="744">
        <f t="shared" si="15"/>
        <v>170</v>
      </c>
      <c r="AJ49" s="744">
        <f t="shared" si="16"/>
        <v>-170</v>
      </c>
      <c r="AK49" s="1097">
        <v>0</v>
      </c>
    </row>
    <row r="50" spans="1:37">
      <c r="A50">
        <v>25400</v>
      </c>
      <c r="B50" t="s">
        <v>2923</v>
      </c>
      <c r="C50">
        <v>931400</v>
      </c>
      <c r="D50" t="s">
        <v>2934</v>
      </c>
      <c r="E50">
        <v>527690</v>
      </c>
      <c r="F50" t="s">
        <v>2571</v>
      </c>
      <c r="G50" s="408" t="s">
        <v>2595</v>
      </c>
      <c r="H50" s="217" t="s">
        <v>1524</v>
      </c>
      <c r="I50" s="217" t="s">
        <v>1913</v>
      </c>
      <c r="J50" s="217" t="s">
        <v>2130</v>
      </c>
      <c r="K50" s="61" t="str">
        <f t="shared" si="1"/>
        <v>2</v>
      </c>
      <c r="L50" s="63" t="str">
        <f t="shared" si="2"/>
        <v>Regional Parks2</v>
      </c>
      <c r="M50" s="63" t="str">
        <f t="shared" si="3"/>
        <v>Regional Parks General Admin2</v>
      </c>
      <c r="N50" s="637">
        <v>8604.2200000000012</v>
      </c>
      <c r="O50" s="213">
        <v>48318</v>
      </c>
      <c r="Q50" s="213">
        <f t="shared" si="4"/>
        <v>48318</v>
      </c>
      <c r="R50" s="213">
        <v>0</v>
      </c>
      <c r="S50" s="213">
        <v>0</v>
      </c>
      <c r="T50" s="213">
        <v>1128.3699999999999</v>
      </c>
      <c r="U50" s="213">
        <v>985.55</v>
      </c>
      <c r="V50" s="213">
        <v>0</v>
      </c>
      <c r="W50" s="213">
        <v>599.04</v>
      </c>
      <c r="X50" s="213">
        <v>1169.23</v>
      </c>
      <c r="Y50" s="213">
        <v>205.08</v>
      </c>
      <c r="Z50" s="213">
        <v>302.33</v>
      </c>
      <c r="AA50" s="213">
        <v>1727.23</v>
      </c>
      <c r="AB50" s="213">
        <v>1170.3699999999999</v>
      </c>
      <c r="AC50" s="213">
        <f>SUMIF('[3]revexpbalances - 2024-07-18T082'!$G:$G,G:G,'[3]revexpbalances - 2024-07-18T082'!$H:$H)</f>
        <v>1137.33</v>
      </c>
      <c r="AD50" s="213">
        <f t="shared" si="10"/>
        <v>8424.5299999999988</v>
      </c>
      <c r="AE50" s="744">
        <f t="shared" si="11"/>
        <v>1128.3699999999999</v>
      </c>
      <c r="AF50" s="744">
        <f t="shared" si="12"/>
        <v>1584.59</v>
      </c>
      <c r="AG50" s="744">
        <f t="shared" si="13"/>
        <v>1676.6399999999999</v>
      </c>
      <c r="AH50" s="744">
        <f t="shared" si="14"/>
        <v>4034.93</v>
      </c>
      <c r="AI50" s="744">
        <f t="shared" si="15"/>
        <v>8424.5300000000007</v>
      </c>
      <c r="AJ50" s="744">
        <f t="shared" si="16"/>
        <v>39893.47</v>
      </c>
      <c r="AK50" s="1097">
        <v>7226</v>
      </c>
    </row>
    <row r="51" spans="1:37">
      <c r="A51">
        <v>25400</v>
      </c>
      <c r="B51" t="s">
        <v>2923</v>
      </c>
      <c r="C51">
        <v>931400</v>
      </c>
      <c r="D51" t="s">
        <v>2934</v>
      </c>
      <c r="E51">
        <v>536760</v>
      </c>
      <c r="F51" t="s">
        <v>2872</v>
      </c>
      <c r="G51" s="408" t="s">
        <v>1236</v>
      </c>
      <c r="H51" s="217" t="s">
        <v>1524</v>
      </c>
      <c r="I51" s="217" t="s">
        <v>1913</v>
      </c>
      <c r="J51" s="217" t="s">
        <v>2130</v>
      </c>
      <c r="K51" s="61" t="str">
        <f t="shared" si="1"/>
        <v>3</v>
      </c>
      <c r="L51" s="63" t="str">
        <f t="shared" si="2"/>
        <v>Regional Parks3</v>
      </c>
      <c r="M51" s="63" t="str">
        <f t="shared" si="3"/>
        <v>Regional Parks General Admin3</v>
      </c>
      <c r="N51" s="637">
        <v>296.8</v>
      </c>
      <c r="O51" s="213">
        <v>0</v>
      </c>
      <c r="Q51" s="213">
        <f t="shared" si="4"/>
        <v>0</v>
      </c>
      <c r="R51" s="213">
        <v>20.32</v>
      </c>
      <c r="S51" s="213">
        <v>21.52</v>
      </c>
      <c r="T51" s="213">
        <v>21.52</v>
      </c>
      <c r="U51" s="213">
        <v>21.52</v>
      </c>
      <c r="V51" s="213">
        <v>32.28</v>
      </c>
      <c r="W51" s="213">
        <v>21.52</v>
      </c>
      <c r="X51" s="213">
        <v>21.52</v>
      </c>
      <c r="Y51" s="213">
        <v>21.52</v>
      </c>
      <c r="Z51" s="213">
        <v>21.52</v>
      </c>
      <c r="AA51" s="213">
        <v>21.52</v>
      </c>
      <c r="AB51" s="213">
        <v>32.28</v>
      </c>
      <c r="AC51" s="213">
        <f>SUMIF('[3]revexpbalances - 2024-07-18T082'!$G:$G,G:G,'[3]revexpbalances - 2024-07-18T082'!$H:$H)</f>
        <v>21.52</v>
      </c>
      <c r="AD51" s="213">
        <f t="shared" si="10"/>
        <v>278.56000000000006</v>
      </c>
      <c r="AE51" s="744">
        <f t="shared" si="11"/>
        <v>63.36</v>
      </c>
      <c r="AF51" s="744">
        <f t="shared" si="12"/>
        <v>75.319999999999993</v>
      </c>
      <c r="AG51" s="744">
        <f t="shared" si="13"/>
        <v>64.56</v>
      </c>
      <c r="AH51" s="744">
        <f t="shared" si="14"/>
        <v>75.319999999999993</v>
      </c>
      <c r="AI51" s="744">
        <f t="shared" si="15"/>
        <v>278.56</v>
      </c>
      <c r="AJ51" s="744">
        <f t="shared" si="16"/>
        <v>-278.56</v>
      </c>
      <c r="AK51" s="1097">
        <v>0</v>
      </c>
    </row>
    <row r="52" spans="1:37">
      <c r="A52">
        <v>25400</v>
      </c>
      <c r="B52" t="s">
        <v>2923</v>
      </c>
      <c r="C52">
        <v>931402</v>
      </c>
      <c r="D52" t="s">
        <v>2938</v>
      </c>
      <c r="E52">
        <v>520360</v>
      </c>
      <c r="F52" t="s">
        <v>2917</v>
      </c>
      <c r="G52" s="408" t="s">
        <v>6245</v>
      </c>
      <c r="H52" s="217" t="s">
        <v>1524</v>
      </c>
      <c r="I52" s="217" t="s">
        <v>446</v>
      </c>
      <c r="J52" s="217" t="s">
        <v>2130</v>
      </c>
      <c r="K52" s="61" t="str">
        <f t="shared" si="1"/>
        <v>2</v>
      </c>
      <c r="L52" s="63" t="str">
        <f t="shared" si="2"/>
        <v>Regional Parks2</v>
      </c>
      <c r="M52" s="63" t="str">
        <f t="shared" si="3"/>
        <v>Hurkey Creek2</v>
      </c>
      <c r="N52" s="637">
        <v>1864.0800000000004</v>
      </c>
      <c r="O52" s="213">
        <v>0</v>
      </c>
      <c r="Q52" s="213">
        <f t="shared" si="4"/>
        <v>0</v>
      </c>
      <c r="R52" s="213">
        <v>0</v>
      </c>
      <c r="S52" s="213">
        <v>136.83000000000001</v>
      </c>
      <c r="T52" s="213">
        <v>136.83000000000001</v>
      </c>
      <c r="U52" s="213">
        <v>136.83000000000001</v>
      </c>
      <c r="V52" s="213">
        <v>136.83000000000001</v>
      </c>
      <c r="W52" s="213">
        <v>136.83000000000001</v>
      </c>
      <c r="X52" s="213">
        <v>136.83000000000001</v>
      </c>
      <c r="Y52" s="213">
        <v>136.83000000000001</v>
      </c>
      <c r="Z52" s="213">
        <v>136.83000000000001</v>
      </c>
      <c r="AA52" s="213">
        <v>136.83000000000001</v>
      </c>
      <c r="AB52" s="213">
        <v>136.83000000000001</v>
      </c>
      <c r="AC52" s="213">
        <f>SUMIF('[3]revexpbalances - 2024-07-18T082'!$G:$G,G:G,'[3]revexpbalances - 2024-07-18T082'!$H:$H)</f>
        <v>273.66000000000003</v>
      </c>
      <c r="AD52" s="213">
        <f t="shared" si="10"/>
        <v>1641.96</v>
      </c>
      <c r="AE52" s="744">
        <f t="shared" si="11"/>
        <v>273.66000000000003</v>
      </c>
      <c r="AF52" s="744">
        <f t="shared" si="12"/>
        <v>410.49</v>
      </c>
      <c r="AG52" s="744">
        <f t="shared" si="13"/>
        <v>410.49</v>
      </c>
      <c r="AH52" s="744">
        <f t="shared" si="14"/>
        <v>547.32000000000005</v>
      </c>
      <c r="AI52" s="744">
        <f t="shared" si="15"/>
        <v>1641.96</v>
      </c>
      <c r="AJ52" s="744">
        <f t="shared" si="16"/>
        <v>-1641.96</v>
      </c>
      <c r="AK52" s="1097">
        <v>0</v>
      </c>
    </row>
    <row r="53" spans="1:37">
      <c r="A53">
        <v>25400</v>
      </c>
      <c r="B53" t="s">
        <v>2923</v>
      </c>
      <c r="C53">
        <v>931402</v>
      </c>
      <c r="D53" t="s">
        <v>2938</v>
      </c>
      <c r="E53">
        <v>536760</v>
      </c>
      <c r="F53" t="s">
        <v>2872</v>
      </c>
      <c r="G53" s="408" t="s">
        <v>6125</v>
      </c>
      <c r="H53" s="217" t="s">
        <v>1524</v>
      </c>
      <c r="I53" s="217" t="s">
        <v>446</v>
      </c>
      <c r="J53" s="217" t="s">
        <v>2130</v>
      </c>
      <c r="K53" s="61" t="str">
        <f t="shared" si="1"/>
        <v>3</v>
      </c>
      <c r="L53" s="63" t="str">
        <f t="shared" si="2"/>
        <v>Regional Parks3</v>
      </c>
      <c r="M53" s="63" t="str">
        <f t="shared" si="3"/>
        <v>Hurkey Creek3</v>
      </c>
      <c r="N53" s="637">
        <v>210.54000000000002</v>
      </c>
      <c r="O53" s="213">
        <v>0</v>
      </c>
      <c r="Q53" s="213">
        <f t="shared" si="4"/>
        <v>0</v>
      </c>
      <c r="R53" s="213">
        <v>20.32</v>
      </c>
      <c r="S53" s="213">
        <v>21.52</v>
      </c>
      <c r="T53" s="213">
        <v>21.52</v>
      </c>
      <c r="U53" s="213">
        <v>21.52</v>
      </c>
      <c r="V53" s="213">
        <v>32.28</v>
      </c>
      <c r="W53" s="213">
        <v>21.52</v>
      </c>
      <c r="X53" s="213">
        <v>21.52</v>
      </c>
      <c r="Y53" s="213">
        <v>21.52</v>
      </c>
      <c r="Z53" s="213">
        <v>21.52</v>
      </c>
      <c r="AA53" s="213">
        <v>21.52</v>
      </c>
      <c r="AB53" s="213">
        <v>32.28</v>
      </c>
      <c r="AC53" s="213">
        <f>SUMIF('[3]revexpbalances - 2024-07-18T082'!$G:$G,G:G,'[3]revexpbalances - 2024-07-18T082'!$H:$H)</f>
        <v>21.52</v>
      </c>
      <c r="AD53" s="213">
        <f t="shared" si="10"/>
        <v>278.56000000000006</v>
      </c>
      <c r="AE53" s="744">
        <f t="shared" si="11"/>
        <v>63.36</v>
      </c>
      <c r="AF53" s="744">
        <f t="shared" si="12"/>
        <v>75.319999999999993</v>
      </c>
      <c r="AG53" s="744">
        <f t="shared" si="13"/>
        <v>64.56</v>
      </c>
      <c r="AH53" s="744">
        <f t="shared" si="14"/>
        <v>75.319999999999993</v>
      </c>
      <c r="AI53" s="744">
        <f t="shared" si="15"/>
        <v>278.56</v>
      </c>
      <c r="AJ53" s="744">
        <f t="shared" si="16"/>
        <v>-278.56</v>
      </c>
      <c r="AK53" s="1097">
        <v>0</v>
      </c>
    </row>
    <row r="54" spans="1:37">
      <c r="A54">
        <v>25400</v>
      </c>
      <c r="B54" t="s">
        <v>2923</v>
      </c>
      <c r="C54">
        <v>931403</v>
      </c>
      <c r="D54" t="s">
        <v>2838</v>
      </c>
      <c r="E54">
        <v>520360</v>
      </c>
      <c r="F54" t="s">
        <v>2917</v>
      </c>
      <c r="G54" s="408" t="s">
        <v>6246</v>
      </c>
      <c r="H54" s="217" t="s">
        <v>1524</v>
      </c>
      <c r="I54" s="217" t="s">
        <v>295</v>
      </c>
      <c r="J54" s="217" t="s">
        <v>2130</v>
      </c>
      <c r="K54" s="61" t="str">
        <f t="shared" si="1"/>
        <v>2</v>
      </c>
      <c r="L54" s="63" t="str">
        <f t="shared" si="2"/>
        <v>Regional Parks2</v>
      </c>
      <c r="M54" s="63" t="str">
        <f t="shared" si="3"/>
        <v>Idyllwild2</v>
      </c>
      <c r="N54" s="637">
        <v>1864.08</v>
      </c>
      <c r="O54" s="213">
        <v>0</v>
      </c>
      <c r="Q54" s="213">
        <f t="shared" si="4"/>
        <v>0</v>
      </c>
      <c r="R54" s="213">
        <v>0</v>
      </c>
      <c r="S54" s="213">
        <v>136.83000000000001</v>
      </c>
      <c r="T54" s="213">
        <v>410.49</v>
      </c>
      <c r="U54" s="213">
        <v>273.66000000000003</v>
      </c>
      <c r="V54" s="213">
        <v>273.66000000000003</v>
      </c>
      <c r="W54" s="213">
        <v>273.66000000000003</v>
      </c>
      <c r="X54" s="213">
        <v>1231.47</v>
      </c>
      <c r="Y54" s="213">
        <v>273.66000000000003</v>
      </c>
      <c r="Z54" s="213">
        <v>-684.15</v>
      </c>
      <c r="AA54" s="213">
        <v>273.66000000000003</v>
      </c>
      <c r="AB54" s="213">
        <v>273.66000000000003</v>
      </c>
      <c r="AC54" s="213">
        <f>SUMIF('[3]revexpbalances - 2024-07-18T082'!$G:$G,G:G,'[3]revexpbalances - 2024-07-18T082'!$H:$H)</f>
        <v>547.32000000000005</v>
      </c>
      <c r="AD54" s="213">
        <f t="shared" si="10"/>
        <v>3283.92</v>
      </c>
      <c r="AE54" s="744">
        <f t="shared" si="11"/>
        <v>547.32000000000005</v>
      </c>
      <c r="AF54" s="744">
        <f t="shared" si="12"/>
        <v>820.98</v>
      </c>
      <c r="AG54" s="744">
        <f t="shared" si="13"/>
        <v>820.98000000000013</v>
      </c>
      <c r="AH54" s="744">
        <f t="shared" si="14"/>
        <v>1094.6400000000001</v>
      </c>
      <c r="AI54" s="744">
        <f t="shared" si="15"/>
        <v>3283.92</v>
      </c>
      <c r="AJ54" s="744">
        <f t="shared" si="16"/>
        <v>-3283.92</v>
      </c>
      <c r="AK54" s="1097">
        <v>0</v>
      </c>
    </row>
    <row r="55" spans="1:37">
      <c r="A55">
        <v>25400</v>
      </c>
      <c r="B55" t="s">
        <v>2923</v>
      </c>
      <c r="C55">
        <v>931403</v>
      </c>
      <c r="D55" t="s">
        <v>2838</v>
      </c>
      <c r="E55">
        <v>536760</v>
      </c>
      <c r="F55" t="s">
        <v>2872</v>
      </c>
      <c r="G55" s="408" t="s">
        <v>6129</v>
      </c>
      <c r="H55" s="217" t="s">
        <v>1524</v>
      </c>
      <c r="I55" s="217" t="s">
        <v>295</v>
      </c>
      <c r="J55" s="217" t="s">
        <v>2130</v>
      </c>
      <c r="K55" s="61" t="str">
        <f t="shared" si="1"/>
        <v>3</v>
      </c>
      <c r="L55" s="63" t="str">
        <f t="shared" si="2"/>
        <v>Regional Parks3</v>
      </c>
      <c r="M55" s="63" t="str">
        <f t="shared" si="3"/>
        <v>Idyllwild3</v>
      </c>
      <c r="N55" s="637">
        <v>469.21000000000009</v>
      </c>
      <c r="O55" s="213">
        <v>0</v>
      </c>
      <c r="Q55" s="213">
        <f t="shared" si="4"/>
        <v>0</v>
      </c>
      <c r="R55" s="213">
        <v>40.64</v>
      </c>
      <c r="S55" s="213">
        <v>37.659999999999997</v>
      </c>
      <c r="T55" s="213">
        <v>43.04</v>
      </c>
      <c r="U55" s="213">
        <v>48.42</v>
      </c>
      <c r="V55" s="213">
        <v>80.7</v>
      </c>
      <c r="W55" s="213">
        <v>59.18</v>
      </c>
      <c r="X55" s="213">
        <v>53.8</v>
      </c>
      <c r="Y55" s="213">
        <v>53.8</v>
      </c>
      <c r="Z55" s="213">
        <v>64.56</v>
      </c>
      <c r="AA55" s="213">
        <v>48.42</v>
      </c>
      <c r="AB55" s="213">
        <v>80.7</v>
      </c>
      <c r="AC55" s="213">
        <f>SUMIF('[3]revexpbalances - 2024-07-18T082'!$G:$G,G:G,'[3]revexpbalances - 2024-07-18T082'!$H:$H)</f>
        <v>53.8</v>
      </c>
      <c r="AD55" s="213">
        <f t="shared" si="10"/>
        <v>664.72</v>
      </c>
      <c r="AE55" s="744">
        <f t="shared" si="11"/>
        <v>121.34</v>
      </c>
      <c r="AF55" s="744">
        <f t="shared" si="12"/>
        <v>188.3</v>
      </c>
      <c r="AG55" s="744">
        <f t="shared" si="13"/>
        <v>172.16</v>
      </c>
      <c r="AH55" s="744">
        <f t="shared" si="14"/>
        <v>182.92000000000002</v>
      </c>
      <c r="AI55" s="744">
        <f t="shared" si="15"/>
        <v>664.72</v>
      </c>
      <c r="AJ55" s="744">
        <f t="shared" si="16"/>
        <v>-664.72</v>
      </c>
      <c r="AK55" s="1097">
        <v>0</v>
      </c>
    </row>
    <row r="56" spans="1:37">
      <c r="A56">
        <v>25400</v>
      </c>
      <c r="B56" t="s">
        <v>2923</v>
      </c>
      <c r="C56">
        <v>931405</v>
      </c>
      <c r="D56" t="s">
        <v>2937</v>
      </c>
      <c r="E56">
        <v>523760</v>
      </c>
      <c r="F56" t="s">
        <v>2835</v>
      </c>
      <c r="G56" s="408" t="s">
        <v>6130</v>
      </c>
      <c r="H56" s="217" t="s">
        <v>1524</v>
      </c>
      <c r="I56" s="217" t="s">
        <v>445</v>
      </c>
      <c r="J56" s="217" t="s">
        <v>2130</v>
      </c>
      <c r="K56" s="61" t="str">
        <f t="shared" si="1"/>
        <v>2</v>
      </c>
      <c r="L56" s="63" t="str">
        <f t="shared" si="2"/>
        <v>Regional Parks2</v>
      </c>
      <c r="M56" s="63" t="str">
        <f t="shared" si="3"/>
        <v>Lake Cahuilla2</v>
      </c>
      <c r="N56" s="637">
        <v>15.96</v>
      </c>
      <c r="O56" s="213">
        <v>0</v>
      </c>
      <c r="Q56" s="213">
        <f t="shared" si="4"/>
        <v>0</v>
      </c>
      <c r="R56" s="213">
        <v>0</v>
      </c>
      <c r="S56" s="213">
        <v>0</v>
      </c>
      <c r="T56" s="213">
        <v>0</v>
      </c>
      <c r="U56" s="213">
        <v>0</v>
      </c>
      <c r="V56" s="213">
        <v>66.069999999999993</v>
      </c>
      <c r="W56" s="213">
        <v>0</v>
      </c>
      <c r="X56" s="213">
        <v>0</v>
      </c>
      <c r="Y56" s="213">
        <v>0</v>
      </c>
      <c r="Z56" s="213">
        <v>0</v>
      </c>
      <c r="AA56" s="213">
        <v>0</v>
      </c>
      <c r="AB56" s="213">
        <v>0</v>
      </c>
      <c r="AC56" s="213">
        <f>SUMIF('[3]revexpbalances - 2024-07-18T082'!$G:$G,G:G,'[3]revexpbalances - 2024-07-18T082'!$H:$H)</f>
        <v>0</v>
      </c>
      <c r="AD56" s="213">
        <f t="shared" si="10"/>
        <v>66.069999999999993</v>
      </c>
      <c r="AE56" s="744">
        <f t="shared" si="11"/>
        <v>0</v>
      </c>
      <c r="AF56" s="744">
        <f t="shared" si="12"/>
        <v>66.069999999999993</v>
      </c>
      <c r="AG56" s="744">
        <f t="shared" si="13"/>
        <v>0</v>
      </c>
      <c r="AH56" s="744">
        <f t="shared" si="14"/>
        <v>0</v>
      </c>
      <c r="AI56" s="744">
        <f t="shared" si="15"/>
        <v>66.069999999999993</v>
      </c>
      <c r="AJ56" s="744">
        <f t="shared" si="16"/>
        <v>-66.069999999999993</v>
      </c>
      <c r="AK56" s="1097">
        <v>0</v>
      </c>
    </row>
    <row r="57" spans="1:37">
      <c r="A57">
        <v>25400</v>
      </c>
      <c r="B57" t="s">
        <v>2923</v>
      </c>
      <c r="C57">
        <v>931405</v>
      </c>
      <c r="D57" t="s">
        <v>2937</v>
      </c>
      <c r="E57">
        <v>536760</v>
      </c>
      <c r="F57" t="s">
        <v>2872</v>
      </c>
      <c r="G57" s="408" t="s">
        <v>6131</v>
      </c>
      <c r="H57" s="217" t="s">
        <v>1524</v>
      </c>
      <c r="I57" s="217" t="s">
        <v>445</v>
      </c>
      <c r="J57" s="217" t="s">
        <v>2130</v>
      </c>
      <c r="K57" s="61" t="str">
        <f t="shared" si="1"/>
        <v>3</v>
      </c>
      <c r="L57" s="63" t="str">
        <f t="shared" si="2"/>
        <v>Regional Parks3</v>
      </c>
      <c r="M57" s="63" t="str">
        <f t="shared" si="3"/>
        <v>Lake Cahuilla3</v>
      </c>
      <c r="N57" s="637">
        <v>426.08000000000004</v>
      </c>
      <c r="O57" s="213">
        <v>0</v>
      </c>
      <c r="Q57" s="213">
        <f t="shared" si="4"/>
        <v>0</v>
      </c>
      <c r="R57" s="213">
        <v>30.48</v>
      </c>
      <c r="S57" s="213">
        <v>32.28</v>
      </c>
      <c r="T57" s="213">
        <v>32.28</v>
      </c>
      <c r="U57" s="213">
        <v>32.28</v>
      </c>
      <c r="V57" s="213">
        <v>48.42</v>
      </c>
      <c r="W57" s="213">
        <v>32.28</v>
      </c>
      <c r="X57" s="213">
        <v>32.28</v>
      </c>
      <c r="Y57" s="213">
        <v>32.28</v>
      </c>
      <c r="Z57" s="213">
        <v>32.28</v>
      </c>
      <c r="AA57" s="213">
        <v>32.28</v>
      </c>
      <c r="AB57" s="213">
        <v>48.42</v>
      </c>
      <c r="AC57" s="213">
        <f>SUMIF('[3]revexpbalances - 2024-07-18T082'!$G:$G,G:G,'[3]revexpbalances - 2024-07-18T082'!$H:$H)</f>
        <v>32.28</v>
      </c>
      <c r="AD57" s="213">
        <f t="shared" si="10"/>
        <v>417.84000000000003</v>
      </c>
      <c r="AE57" s="744">
        <f t="shared" si="11"/>
        <v>95.04</v>
      </c>
      <c r="AF57" s="744">
        <f t="shared" si="12"/>
        <v>112.98</v>
      </c>
      <c r="AG57" s="744">
        <f t="shared" si="13"/>
        <v>96.84</v>
      </c>
      <c r="AH57" s="744">
        <f t="shared" si="14"/>
        <v>112.98</v>
      </c>
      <c r="AI57" s="744">
        <f t="shared" si="15"/>
        <v>417.84000000000003</v>
      </c>
      <c r="AJ57" s="744">
        <f t="shared" si="16"/>
        <v>-417.84000000000003</v>
      </c>
      <c r="AK57" s="1097">
        <v>0</v>
      </c>
    </row>
    <row r="58" spans="1:37">
      <c r="A58">
        <v>25400</v>
      </c>
      <c r="B58" t="s">
        <v>2923</v>
      </c>
      <c r="C58">
        <v>931408</v>
      </c>
      <c r="D58" t="s">
        <v>2939</v>
      </c>
      <c r="E58">
        <v>520360</v>
      </c>
      <c r="F58" t="s">
        <v>2917</v>
      </c>
      <c r="G58" s="408" t="s">
        <v>6247</v>
      </c>
      <c r="H58" s="217" t="s">
        <v>1524</v>
      </c>
      <c r="I58" s="217" t="s">
        <v>359</v>
      </c>
      <c r="J58" s="217" t="s">
        <v>2130</v>
      </c>
      <c r="K58" s="61" t="str">
        <f t="shared" si="1"/>
        <v>2</v>
      </c>
      <c r="L58" s="63" t="str">
        <f t="shared" si="2"/>
        <v>Regional Parks2</v>
      </c>
      <c r="M58" s="63" t="str">
        <f t="shared" si="3"/>
        <v>McCall2</v>
      </c>
      <c r="N58" s="637">
        <v>1864.08</v>
      </c>
      <c r="O58" s="213">
        <v>0</v>
      </c>
      <c r="Q58" s="213">
        <f t="shared" si="4"/>
        <v>0</v>
      </c>
      <c r="R58" s="213">
        <v>0</v>
      </c>
      <c r="S58" s="213">
        <v>136.83000000000001</v>
      </c>
      <c r="T58" s="213">
        <v>136.83000000000001</v>
      </c>
      <c r="U58" s="213">
        <v>136.83000000000001</v>
      </c>
      <c r="V58" s="213">
        <v>136.83000000000001</v>
      </c>
      <c r="W58" s="213">
        <v>136.83000000000001</v>
      </c>
      <c r="X58" s="213">
        <v>136.83000000000001</v>
      </c>
      <c r="Y58" s="213">
        <v>136.83000000000001</v>
      </c>
      <c r="Z58" s="213">
        <v>136.83000000000001</v>
      </c>
      <c r="AA58" s="213">
        <v>136.83000000000001</v>
      </c>
      <c r="AB58" s="213">
        <v>136.83000000000001</v>
      </c>
      <c r="AC58" s="213">
        <f>SUMIF('[3]revexpbalances - 2024-07-18T082'!$G:$G,G:G,'[3]revexpbalances - 2024-07-18T082'!$H:$H)</f>
        <v>273.66000000000003</v>
      </c>
      <c r="AD58" s="213">
        <f t="shared" si="10"/>
        <v>1641.96</v>
      </c>
      <c r="AE58" s="744">
        <f t="shared" si="11"/>
        <v>273.66000000000003</v>
      </c>
      <c r="AF58" s="744">
        <f t="shared" si="12"/>
        <v>410.49</v>
      </c>
      <c r="AG58" s="744">
        <f t="shared" si="13"/>
        <v>410.49</v>
      </c>
      <c r="AH58" s="744">
        <f t="shared" si="14"/>
        <v>547.32000000000005</v>
      </c>
      <c r="AI58" s="744">
        <f t="shared" si="15"/>
        <v>1641.96</v>
      </c>
      <c r="AJ58" s="744">
        <f t="shared" si="16"/>
        <v>-1641.96</v>
      </c>
      <c r="AK58" s="1097">
        <v>0</v>
      </c>
    </row>
    <row r="59" spans="1:37">
      <c r="A59">
        <v>25400</v>
      </c>
      <c r="B59" t="s">
        <v>2923</v>
      </c>
      <c r="C59">
        <v>931408</v>
      </c>
      <c r="D59" t="s">
        <v>2939</v>
      </c>
      <c r="E59">
        <v>536760</v>
      </c>
      <c r="F59" t="s">
        <v>2872</v>
      </c>
      <c r="G59" s="408" t="s">
        <v>6139</v>
      </c>
      <c r="H59" s="217" t="s">
        <v>1524</v>
      </c>
      <c r="I59" s="217" t="s">
        <v>359</v>
      </c>
      <c r="J59" s="217" t="s">
        <v>2130</v>
      </c>
      <c r="K59" s="61" t="str">
        <f t="shared" si="1"/>
        <v>3</v>
      </c>
      <c r="L59" s="63" t="str">
        <f t="shared" si="2"/>
        <v>Regional Parks3</v>
      </c>
      <c r="M59" s="63" t="str">
        <f t="shared" si="3"/>
        <v>McCall3</v>
      </c>
      <c r="N59" s="637">
        <v>129.28</v>
      </c>
      <c r="O59" s="213">
        <v>0</v>
      </c>
      <c r="Q59" s="213">
        <f t="shared" si="4"/>
        <v>0</v>
      </c>
      <c r="R59" s="213">
        <v>0</v>
      </c>
      <c r="S59" s="213">
        <v>0</v>
      </c>
      <c r="T59" s="213">
        <v>0</v>
      </c>
      <c r="U59" s="213">
        <v>0</v>
      </c>
      <c r="V59" s="213">
        <v>0</v>
      </c>
      <c r="W59" s="213">
        <v>0</v>
      </c>
      <c r="X59" s="213">
        <v>0</v>
      </c>
      <c r="Y59" s="213">
        <v>0</v>
      </c>
      <c r="Z59" s="213">
        <v>0</v>
      </c>
      <c r="AA59" s="213">
        <v>0</v>
      </c>
      <c r="AB59" s="213">
        <v>0</v>
      </c>
      <c r="AC59" s="213">
        <f>SUMIF('[3]revexpbalances - 2024-07-18T082'!$G:$G,G:G,'[3]revexpbalances - 2024-07-18T082'!$H:$H)</f>
        <v>0</v>
      </c>
      <c r="AD59" s="213">
        <f t="shared" si="10"/>
        <v>0</v>
      </c>
      <c r="AE59" s="744">
        <f t="shared" si="11"/>
        <v>0</v>
      </c>
      <c r="AF59" s="744">
        <f t="shared" si="12"/>
        <v>0</v>
      </c>
      <c r="AG59" s="744">
        <f t="shared" si="13"/>
        <v>0</v>
      </c>
      <c r="AH59" s="744">
        <f t="shared" si="14"/>
        <v>0</v>
      </c>
      <c r="AI59" s="744">
        <f t="shared" si="15"/>
        <v>0</v>
      </c>
      <c r="AJ59" s="744">
        <f t="shared" si="16"/>
        <v>0</v>
      </c>
      <c r="AK59" s="1097">
        <v>0</v>
      </c>
    </row>
    <row r="60" spans="1:37">
      <c r="A60">
        <v>25400</v>
      </c>
      <c r="B60" t="s">
        <v>2923</v>
      </c>
      <c r="C60">
        <v>931409</v>
      </c>
      <c r="D60" t="s">
        <v>2940</v>
      </c>
      <c r="E60">
        <v>520360</v>
      </c>
      <c r="F60" t="s">
        <v>2917</v>
      </c>
      <c r="G60" s="408" t="s">
        <v>6253</v>
      </c>
      <c r="H60" s="217" t="s">
        <v>1524</v>
      </c>
      <c r="I60" s="217" t="s">
        <v>447</v>
      </c>
      <c r="J60" s="217" t="s">
        <v>2130</v>
      </c>
      <c r="K60" s="61" t="str">
        <f t="shared" si="1"/>
        <v>2</v>
      </c>
      <c r="L60" s="63" t="str">
        <f t="shared" si="2"/>
        <v>Regional Parks2</v>
      </c>
      <c r="M60" s="63" t="str">
        <f t="shared" si="3"/>
        <v>Rancho Jurupa2</v>
      </c>
      <c r="N60" s="637">
        <v>7456.3200000000006</v>
      </c>
      <c r="O60" s="213">
        <v>0</v>
      </c>
      <c r="Q60" s="213">
        <f t="shared" si="4"/>
        <v>0</v>
      </c>
      <c r="R60" s="213">
        <v>0</v>
      </c>
      <c r="S60" s="213">
        <v>547.32000000000005</v>
      </c>
      <c r="T60" s="213">
        <v>547.32000000000005</v>
      </c>
      <c r="U60" s="213">
        <v>547.32000000000005</v>
      </c>
      <c r="V60" s="213">
        <v>547.32000000000005</v>
      </c>
      <c r="W60" s="213">
        <v>547.32000000000005</v>
      </c>
      <c r="X60" s="213">
        <v>547.32000000000005</v>
      </c>
      <c r="Y60" s="213">
        <v>547.32000000000005</v>
      </c>
      <c r="Z60" s="213">
        <v>547.32000000000005</v>
      </c>
      <c r="AA60" s="213">
        <v>547.32000000000005</v>
      </c>
      <c r="AB60" s="213">
        <v>547.32000000000005</v>
      </c>
      <c r="AC60" s="213">
        <f>SUMIF('[3]revexpbalances - 2024-07-18T082'!$G:$G,G:G,'[3]revexpbalances - 2024-07-18T082'!$H:$H)</f>
        <v>1094.6400000000001</v>
      </c>
      <c r="AD60" s="213">
        <f t="shared" si="10"/>
        <v>6567.84</v>
      </c>
      <c r="AE60" s="744">
        <f t="shared" si="11"/>
        <v>1094.6400000000001</v>
      </c>
      <c r="AF60" s="744">
        <f t="shared" si="12"/>
        <v>1641.96</v>
      </c>
      <c r="AG60" s="744">
        <f t="shared" si="13"/>
        <v>1641.96</v>
      </c>
      <c r="AH60" s="744">
        <f t="shared" si="14"/>
        <v>2189.2800000000002</v>
      </c>
      <c r="AI60" s="744">
        <f t="shared" si="15"/>
        <v>6567.84</v>
      </c>
      <c r="AJ60" s="744">
        <f t="shared" si="16"/>
        <v>-6567.84</v>
      </c>
      <c r="AK60" s="1097">
        <v>0</v>
      </c>
    </row>
    <row r="61" spans="1:37">
      <c r="A61">
        <v>25400</v>
      </c>
      <c r="B61" t="s">
        <v>2923</v>
      </c>
      <c r="C61">
        <v>931409</v>
      </c>
      <c r="D61" t="s">
        <v>2940</v>
      </c>
      <c r="E61">
        <v>536760</v>
      </c>
      <c r="F61" t="s">
        <v>2872</v>
      </c>
      <c r="G61" s="408" t="s">
        <v>6145</v>
      </c>
      <c r="H61" s="217" t="s">
        <v>1524</v>
      </c>
      <c r="I61" s="217" t="s">
        <v>447</v>
      </c>
      <c r="J61" s="217" t="s">
        <v>2130</v>
      </c>
      <c r="K61" s="61" t="str">
        <f t="shared" ref="K61:K120" si="17">MID(E61,2,1)</f>
        <v>3</v>
      </c>
      <c r="L61" s="63" t="str">
        <f t="shared" ref="L61:L120" si="18">H61&amp;K61</f>
        <v>Regional Parks3</v>
      </c>
      <c r="M61" s="63" t="str">
        <f t="shared" ref="M61:M120" si="19">I61&amp;K61</f>
        <v>Rancho Jurupa3</v>
      </c>
      <c r="N61" s="637">
        <v>1081.9299999999998</v>
      </c>
      <c r="O61" s="213">
        <v>0</v>
      </c>
      <c r="Q61" s="213">
        <f t="shared" ref="Q61:Q120" si="20">O61+P61</f>
        <v>0</v>
      </c>
      <c r="R61" s="213">
        <v>81.28</v>
      </c>
      <c r="S61" s="213">
        <v>86.08</v>
      </c>
      <c r="T61" s="213">
        <v>86.08</v>
      </c>
      <c r="U61" s="213">
        <v>86.08</v>
      </c>
      <c r="V61" s="213">
        <v>129.12</v>
      </c>
      <c r="W61" s="213">
        <v>86.08</v>
      </c>
      <c r="X61" s="213">
        <v>86.08</v>
      </c>
      <c r="Y61" s="213">
        <v>86.08</v>
      </c>
      <c r="Z61" s="213">
        <v>86.08</v>
      </c>
      <c r="AA61" s="213">
        <v>102.22</v>
      </c>
      <c r="AB61" s="213">
        <v>145.26</v>
      </c>
      <c r="AC61" s="213">
        <f>SUMIF('[3]revexpbalances - 2024-07-18T082'!$G:$G,G:G,'[3]revexpbalances - 2024-07-18T082'!$H:$H)</f>
        <v>102.22</v>
      </c>
      <c r="AD61" s="213">
        <f t="shared" si="10"/>
        <v>1162.6600000000001</v>
      </c>
      <c r="AE61" s="744">
        <f t="shared" si="11"/>
        <v>253.44</v>
      </c>
      <c r="AF61" s="744">
        <f t="shared" si="12"/>
        <v>301.27999999999997</v>
      </c>
      <c r="AG61" s="744">
        <f t="shared" si="13"/>
        <v>258.24</v>
      </c>
      <c r="AH61" s="744">
        <f t="shared" si="14"/>
        <v>349.7</v>
      </c>
      <c r="AI61" s="744">
        <f t="shared" si="15"/>
        <v>1162.6600000000001</v>
      </c>
      <c r="AJ61" s="744">
        <f t="shared" si="16"/>
        <v>-1162.6600000000001</v>
      </c>
      <c r="AK61" s="1097">
        <v>0</v>
      </c>
    </row>
    <row r="62" spans="1:37">
      <c r="A62">
        <v>25400</v>
      </c>
      <c r="B62" t="s">
        <v>2923</v>
      </c>
      <c r="C62">
        <v>931421</v>
      </c>
      <c r="D62" t="s">
        <v>2935</v>
      </c>
      <c r="E62">
        <v>536760</v>
      </c>
      <c r="F62" t="s">
        <v>2872</v>
      </c>
      <c r="G62" s="408" t="s">
        <v>6149</v>
      </c>
      <c r="H62" s="217" t="s">
        <v>1524</v>
      </c>
      <c r="I62" s="217" t="s">
        <v>326</v>
      </c>
      <c r="J62" s="217" t="s">
        <v>2130</v>
      </c>
      <c r="K62" s="61" t="str">
        <f t="shared" si="17"/>
        <v>3</v>
      </c>
      <c r="L62" s="63" t="str">
        <f t="shared" si="18"/>
        <v>Regional Parks3</v>
      </c>
      <c r="M62" s="63" t="str">
        <f t="shared" si="19"/>
        <v>Mayflower3</v>
      </c>
      <c r="N62" s="637">
        <v>421.40999999999997</v>
      </c>
      <c r="O62" s="213">
        <v>0</v>
      </c>
      <c r="Q62" s="213">
        <f t="shared" si="20"/>
        <v>0</v>
      </c>
      <c r="R62" s="213">
        <v>20.32</v>
      </c>
      <c r="S62" s="213">
        <v>21.52</v>
      </c>
      <c r="T62" s="213">
        <v>21.52</v>
      </c>
      <c r="U62" s="213">
        <v>21.52</v>
      </c>
      <c r="V62" s="213">
        <v>32.28</v>
      </c>
      <c r="W62" s="213">
        <v>21.52</v>
      </c>
      <c r="X62" s="213">
        <v>21.52</v>
      </c>
      <c r="Y62" s="213">
        <v>21.52</v>
      </c>
      <c r="Z62" s="213">
        <v>21.52</v>
      </c>
      <c r="AA62" s="213">
        <v>21.52</v>
      </c>
      <c r="AB62" s="213">
        <v>32.28</v>
      </c>
      <c r="AC62" s="213">
        <f>SUMIF('[3]revexpbalances - 2024-07-18T082'!$G:$G,G:G,'[3]revexpbalances - 2024-07-18T082'!$H:$H)</f>
        <v>21.52</v>
      </c>
      <c r="AD62" s="213">
        <f t="shared" ref="AD62:AD121" si="21">SUM(R62:AC62)</f>
        <v>278.56000000000006</v>
      </c>
      <c r="AE62" s="744">
        <f t="shared" ref="AE62:AE121" si="22">SUM(R62:T62)</f>
        <v>63.36</v>
      </c>
      <c r="AF62" s="744">
        <f t="shared" ref="AF62:AF121" si="23">SUM(U62:W62)</f>
        <v>75.319999999999993</v>
      </c>
      <c r="AG62" s="744">
        <f t="shared" ref="AG62:AG121" si="24">SUM(X62:Z62)</f>
        <v>64.56</v>
      </c>
      <c r="AH62" s="744">
        <f t="shared" ref="AH62:AH121" si="25">SUM(AA62:AC62)</f>
        <v>75.319999999999993</v>
      </c>
      <c r="AI62" s="744">
        <f t="shared" ref="AI62:AI121" si="26">SUM(AE62:AH62)</f>
        <v>278.56</v>
      </c>
      <c r="AJ62" s="744">
        <f t="shared" ref="AJ62:AJ121" si="27">Q62-AI62</f>
        <v>-278.56</v>
      </c>
      <c r="AK62" s="1097">
        <v>0</v>
      </c>
    </row>
    <row r="63" spans="1:37">
      <c r="A63">
        <v>25400</v>
      </c>
      <c r="B63" t="s">
        <v>2923</v>
      </c>
      <c r="C63">
        <v>931421</v>
      </c>
      <c r="D63" t="s">
        <v>2935</v>
      </c>
      <c r="E63">
        <v>537090</v>
      </c>
      <c r="F63" t="s">
        <v>85</v>
      </c>
      <c r="G63" s="408" t="s">
        <v>6389</v>
      </c>
      <c r="H63" s="217" t="s">
        <v>1524</v>
      </c>
      <c r="I63" s="217" t="s">
        <v>326</v>
      </c>
      <c r="J63" s="217" t="s">
        <v>2130</v>
      </c>
      <c r="K63" s="61" t="str">
        <f t="shared" si="17"/>
        <v>3</v>
      </c>
      <c r="L63" s="63" t="str">
        <f t="shared" si="18"/>
        <v>Regional Parks3</v>
      </c>
      <c r="M63" s="63" t="str">
        <f t="shared" si="19"/>
        <v>Mayflower3</v>
      </c>
      <c r="N63" s="637">
        <v>0</v>
      </c>
      <c r="O63" s="213">
        <v>0</v>
      </c>
      <c r="Q63" s="213">
        <f t="shared" si="20"/>
        <v>0</v>
      </c>
      <c r="R63" s="213">
        <v>0</v>
      </c>
      <c r="S63" s="213">
        <v>0</v>
      </c>
      <c r="T63" s="213">
        <v>0</v>
      </c>
      <c r="U63" s="213">
        <v>0</v>
      </c>
      <c r="V63" s="213">
        <v>0</v>
      </c>
      <c r="W63" s="213">
        <v>0</v>
      </c>
      <c r="X63" s="213">
        <v>0</v>
      </c>
      <c r="Y63" s="213">
        <v>0</v>
      </c>
      <c r="Z63" s="213">
        <v>0</v>
      </c>
      <c r="AA63" s="213">
        <v>0</v>
      </c>
      <c r="AB63" s="213">
        <v>20</v>
      </c>
      <c r="AC63" s="213">
        <f>SUMIF('[3]revexpbalances - 2024-07-18T082'!$G:$G,G:G,'[3]revexpbalances - 2024-07-18T082'!$H:$H)</f>
        <v>10</v>
      </c>
      <c r="AD63" s="213">
        <f t="shared" si="21"/>
        <v>30</v>
      </c>
      <c r="AE63" s="744">
        <f t="shared" si="22"/>
        <v>0</v>
      </c>
      <c r="AF63" s="744">
        <f t="shared" si="23"/>
        <v>0</v>
      </c>
      <c r="AG63" s="744">
        <f t="shared" si="24"/>
        <v>0</v>
      </c>
      <c r="AH63" s="744">
        <f t="shared" si="25"/>
        <v>30</v>
      </c>
      <c r="AI63" s="744">
        <f t="shared" si="26"/>
        <v>30</v>
      </c>
      <c r="AJ63" s="744">
        <f t="shared" si="27"/>
        <v>-30</v>
      </c>
      <c r="AK63" s="1097">
        <v>0</v>
      </c>
    </row>
    <row r="64" spans="1:37">
      <c r="A64">
        <v>25430</v>
      </c>
      <c r="B64" t="s">
        <v>2951</v>
      </c>
      <c r="C64">
        <v>931170</v>
      </c>
      <c r="D64" t="s">
        <v>1515</v>
      </c>
      <c r="E64">
        <v>510040</v>
      </c>
      <c r="F64" t="s">
        <v>461</v>
      </c>
      <c r="G64" s="408" t="s">
        <v>1230</v>
      </c>
      <c r="H64" s="217" t="s">
        <v>47</v>
      </c>
      <c r="I64" s="217" t="s">
        <v>508</v>
      </c>
      <c r="J64" s="217" t="s">
        <v>2547</v>
      </c>
      <c r="K64" s="61" t="str">
        <f t="shared" si="17"/>
        <v>1</v>
      </c>
      <c r="L64" s="63" t="str">
        <f t="shared" si="18"/>
        <v>Natural Resources1</v>
      </c>
      <c r="M64" s="63" t="str">
        <f t="shared" si="19"/>
        <v>Habitat &amp; Open Space Management1</v>
      </c>
      <c r="N64" s="637">
        <v>419739.29000000004</v>
      </c>
      <c r="O64" s="213">
        <v>485623</v>
      </c>
      <c r="P64" s="797"/>
      <c r="Q64" s="213">
        <f t="shared" si="20"/>
        <v>485623</v>
      </c>
      <c r="R64" s="213">
        <v>28142.7</v>
      </c>
      <c r="S64" s="213">
        <v>34608.269999999997</v>
      </c>
      <c r="T64" s="213">
        <v>30453.88</v>
      </c>
      <c r="U64" s="213">
        <v>35197.870000000003</v>
      </c>
      <c r="V64" s="213">
        <v>49532.76</v>
      </c>
      <c r="W64" s="213">
        <v>30707.360000000001</v>
      </c>
      <c r="X64" s="213">
        <v>29263.19</v>
      </c>
      <c r="Y64" s="213">
        <v>30201.13</v>
      </c>
      <c r="Z64" s="213">
        <v>31221.08</v>
      </c>
      <c r="AA64" s="213">
        <v>35504.28</v>
      </c>
      <c r="AB64" s="213">
        <v>49713.08</v>
      </c>
      <c r="AC64" s="213">
        <f>SUMIF('[3]revexpbalances - 2024-07-18T082'!$G:$G,G:G,'[3]revexpbalances - 2024-07-18T082'!$H:$H)</f>
        <v>33606.230000000003</v>
      </c>
      <c r="AD64" s="213">
        <f t="shared" si="21"/>
        <v>418151.83</v>
      </c>
      <c r="AE64" s="744">
        <f t="shared" si="22"/>
        <v>93204.85</v>
      </c>
      <c r="AF64" s="744">
        <f t="shared" si="23"/>
        <v>115437.99</v>
      </c>
      <c r="AG64" s="744">
        <f t="shared" si="24"/>
        <v>90685.4</v>
      </c>
      <c r="AH64" s="744">
        <f t="shared" si="25"/>
        <v>118823.59</v>
      </c>
      <c r="AI64" s="744">
        <f t="shared" si="26"/>
        <v>418151.82999999996</v>
      </c>
      <c r="AJ64" s="744">
        <f t="shared" si="27"/>
        <v>67471.170000000042</v>
      </c>
      <c r="AK64" s="1097">
        <v>497543</v>
      </c>
    </row>
    <row r="65" spans="1:37">
      <c r="A65">
        <v>25430</v>
      </c>
      <c r="B65" t="s">
        <v>2951</v>
      </c>
      <c r="C65">
        <v>931170</v>
      </c>
      <c r="D65" t="s">
        <v>1515</v>
      </c>
      <c r="E65">
        <v>510200</v>
      </c>
      <c r="F65" t="s">
        <v>462</v>
      </c>
      <c r="G65" s="408" t="s">
        <v>4125</v>
      </c>
      <c r="H65" s="566" t="s">
        <v>47</v>
      </c>
      <c r="I65" s="566" t="s">
        <v>508</v>
      </c>
      <c r="J65" s="62" t="s">
        <v>1950</v>
      </c>
      <c r="K65" s="61" t="str">
        <f t="shared" si="17"/>
        <v>1</v>
      </c>
      <c r="L65" s="63" t="str">
        <f t="shared" si="18"/>
        <v>Natural Resources1</v>
      </c>
      <c r="M65" s="63" t="str">
        <f t="shared" si="19"/>
        <v>Habitat &amp; Open Space Management1</v>
      </c>
      <c r="N65" s="637">
        <v>263.56</v>
      </c>
      <c r="O65" s="213">
        <v>0</v>
      </c>
      <c r="Q65" s="213">
        <f t="shared" si="20"/>
        <v>0</v>
      </c>
      <c r="R65" s="213">
        <v>32656.79</v>
      </c>
      <c r="S65" s="213">
        <v>0</v>
      </c>
      <c r="T65" s="213">
        <v>0</v>
      </c>
      <c r="U65" s="213">
        <v>0</v>
      </c>
      <c r="V65" s="213">
        <v>2540.39</v>
      </c>
      <c r="W65" s="213">
        <v>250.8</v>
      </c>
      <c r="X65" s="213">
        <v>105.07</v>
      </c>
      <c r="Y65" s="213">
        <v>2213.58</v>
      </c>
      <c r="Z65" s="213">
        <v>0</v>
      </c>
      <c r="AA65" s="213">
        <v>2893.3</v>
      </c>
      <c r="AB65" s="213">
        <v>0</v>
      </c>
      <c r="AC65" s="213">
        <f>SUMIF('[3]revexpbalances - 2024-07-18T082'!$G:$G,G:G,'[3]revexpbalances - 2024-07-18T082'!$H:$H)</f>
        <v>-40659.93</v>
      </c>
      <c r="AD65" s="213">
        <f t="shared" si="21"/>
        <v>0</v>
      </c>
      <c r="AE65" s="744">
        <f t="shared" si="22"/>
        <v>32656.79</v>
      </c>
      <c r="AF65" s="744">
        <f t="shared" si="23"/>
        <v>2791.19</v>
      </c>
      <c r="AG65" s="744">
        <f t="shared" si="24"/>
        <v>2318.65</v>
      </c>
      <c r="AH65" s="744">
        <f t="shared" si="25"/>
        <v>-37766.629999999997</v>
      </c>
      <c r="AI65" s="744">
        <f t="shared" si="26"/>
        <v>0</v>
      </c>
      <c r="AJ65" s="744">
        <f t="shared" si="27"/>
        <v>0</v>
      </c>
      <c r="AK65" s="1097">
        <v>0</v>
      </c>
    </row>
    <row r="66" spans="1:37">
      <c r="A66">
        <v>25430</v>
      </c>
      <c r="B66" t="s">
        <v>2951</v>
      </c>
      <c r="C66">
        <v>931170</v>
      </c>
      <c r="D66" t="s">
        <v>1515</v>
      </c>
      <c r="E66">
        <v>510320</v>
      </c>
      <c r="F66" t="s">
        <v>463</v>
      </c>
      <c r="G66" s="408" t="s">
        <v>1801</v>
      </c>
      <c r="H66" s="217" t="s">
        <v>47</v>
      </c>
      <c r="I66" s="217" t="s">
        <v>508</v>
      </c>
      <c r="J66" s="217" t="s">
        <v>1950</v>
      </c>
      <c r="K66" s="61" t="str">
        <f t="shared" si="17"/>
        <v>1</v>
      </c>
      <c r="L66" s="63" t="str">
        <f t="shared" si="18"/>
        <v>Natural Resources1</v>
      </c>
      <c r="M66" s="63" t="str">
        <f t="shared" si="19"/>
        <v>Habitat &amp; Open Space Management1</v>
      </c>
      <c r="N66" s="637">
        <v>17568.5</v>
      </c>
      <c r="O66" s="213">
        <v>22000</v>
      </c>
      <c r="Q66" s="213">
        <f t="shared" si="20"/>
        <v>22000</v>
      </c>
      <c r="R66" s="213">
        <v>2055.9699999999998</v>
      </c>
      <c r="S66" s="213">
        <v>5692.64</v>
      </c>
      <c r="T66" s="213">
        <v>6235.52</v>
      </c>
      <c r="U66" s="213">
        <v>3139.44</v>
      </c>
      <c r="V66" s="213">
        <v>1569.72</v>
      </c>
      <c r="W66" s="213">
        <v>0</v>
      </c>
      <c r="X66" s="213">
        <v>0</v>
      </c>
      <c r="Y66" s="213">
        <v>0</v>
      </c>
      <c r="Z66" s="213">
        <v>0</v>
      </c>
      <c r="AA66" s="213">
        <v>0</v>
      </c>
      <c r="AB66" s="213">
        <v>0</v>
      </c>
      <c r="AC66" s="213">
        <f>SUMIF('[3]revexpbalances - 2024-07-18T082'!$G:$G,G:G,'[3]revexpbalances - 2024-07-18T082'!$H:$H)</f>
        <v>2816</v>
      </c>
      <c r="AD66" s="213">
        <f t="shared" si="21"/>
        <v>21509.29</v>
      </c>
      <c r="AE66" s="744">
        <f t="shared" si="22"/>
        <v>13984.130000000001</v>
      </c>
      <c r="AF66" s="744">
        <f t="shared" si="23"/>
        <v>4709.16</v>
      </c>
      <c r="AG66" s="744">
        <f t="shared" si="24"/>
        <v>0</v>
      </c>
      <c r="AH66" s="744">
        <f t="shared" si="25"/>
        <v>2816</v>
      </c>
      <c r="AI66" s="744">
        <f t="shared" si="26"/>
        <v>21509.29</v>
      </c>
      <c r="AJ66" s="744">
        <f t="shared" si="27"/>
        <v>490.70999999999913</v>
      </c>
      <c r="AK66" s="1097">
        <v>40000</v>
      </c>
    </row>
    <row r="67" spans="1:37">
      <c r="A67">
        <v>25430</v>
      </c>
      <c r="B67" t="s">
        <v>2951</v>
      </c>
      <c r="C67">
        <v>931170</v>
      </c>
      <c r="D67" t="s">
        <v>1515</v>
      </c>
      <c r="E67">
        <v>510420</v>
      </c>
      <c r="F67" t="s">
        <v>464</v>
      </c>
      <c r="G67" s="408" t="s">
        <v>1304</v>
      </c>
      <c r="H67" s="217" t="s">
        <v>47</v>
      </c>
      <c r="I67" s="217" t="s">
        <v>508</v>
      </c>
      <c r="J67" s="217" t="s">
        <v>1950</v>
      </c>
      <c r="K67" s="61" t="str">
        <f t="shared" si="17"/>
        <v>1</v>
      </c>
      <c r="L67" s="63" t="str">
        <f t="shared" si="18"/>
        <v>Natural Resources1</v>
      </c>
      <c r="M67" s="63" t="str">
        <f t="shared" si="19"/>
        <v>Habitat &amp; Open Space Management1</v>
      </c>
      <c r="N67" s="637">
        <v>2702.62</v>
      </c>
      <c r="O67" s="213">
        <v>4000</v>
      </c>
      <c r="Q67" s="213">
        <f t="shared" si="20"/>
        <v>4000</v>
      </c>
      <c r="R67" s="213">
        <v>0</v>
      </c>
      <c r="S67" s="213">
        <v>7.52</v>
      </c>
      <c r="T67" s="213">
        <v>180.81</v>
      </c>
      <c r="U67" s="213">
        <v>135.31</v>
      </c>
      <c r="V67" s="213">
        <v>368.01</v>
      </c>
      <c r="W67" s="213">
        <v>0</v>
      </c>
      <c r="X67" s="213">
        <v>811.61</v>
      </c>
      <c r="Y67" s="213">
        <v>198.62</v>
      </c>
      <c r="Z67" s="213">
        <v>440.94</v>
      </c>
      <c r="AA67" s="213">
        <v>0</v>
      </c>
      <c r="AB67" s="213">
        <v>476.51</v>
      </c>
      <c r="AC67" s="213">
        <f>SUMIF('[3]revexpbalances - 2024-07-18T082'!$G:$G,G:G,'[3]revexpbalances - 2024-07-18T082'!$H:$H)</f>
        <v>897.43</v>
      </c>
      <c r="AD67" s="213">
        <f t="shared" si="21"/>
        <v>3516.7599999999998</v>
      </c>
      <c r="AE67" s="744">
        <f t="shared" si="22"/>
        <v>188.33</v>
      </c>
      <c r="AF67" s="744">
        <f t="shared" si="23"/>
        <v>503.32</v>
      </c>
      <c r="AG67" s="744">
        <f t="shared" si="24"/>
        <v>1451.17</v>
      </c>
      <c r="AH67" s="744">
        <f t="shared" si="25"/>
        <v>1373.94</v>
      </c>
      <c r="AI67" s="744">
        <f t="shared" si="26"/>
        <v>3516.76</v>
      </c>
      <c r="AJ67" s="744">
        <f t="shared" si="27"/>
        <v>483.23999999999978</v>
      </c>
      <c r="AK67" s="1097">
        <v>0</v>
      </c>
    </row>
    <row r="68" spans="1:37">
      <c r="A68" s="924">
        <v>25430</v>
      </c>
      <c r="B68" s="55" t="s">
        <v>2951</v>
      </c>
      <c r="C68" s="924">
        <v>931170</v>
      </c>
      <c r="D68" s="55" t="s">
        <v>1515</v>
      </c>
      <c r="E68" s="924">
        <v>510440</v>
      </c>
      <c r="F68" s="62" t="s">
        <v>465</v>
      </c>
      <c r="G68" s="1089" t="s">
        <v>6845</v>
      </c>
      <c r="H68" s="566" t="s">
        <v>47</v>
      </c>
      <c r="I68" s="566" t="s">
        <v>508</v>
      </c>
      <c r="J68" s="62" t="s">
        <v>1950</v>
      </c>
      <c r="K68" s="61" t="str">
        <f t="shared" si="17"/>
        <v>1</v>
      </c>
      <c r="L68" s="63" t="str">
        <f t="shared" si="18"/>
        <v>Natural Resources1</v>
      </c>
      <c r="M68" s="63" t="str">
        <f t="shared" si="19"/>
        <v>Habitat &amp; Open Space Management1</v>
      </c>
      <c r="N68" s="637">
        <v>3993.6</v>
      </c>
      <c r="O68" s="213">
        <v>0</v>
      </c>
      <c r="Q68" s="213">
        <f t="shared" si="20"/>
        <v>0</v>
      </c>
      <c r="R68" s="213">
        <v>0</v>
      </c>
      <c r="S68" s="213">
        <v>0</v>
      </c>
      <c r="T68" s="213">
        <v>0</v>
      </c>
      <c r="U68" s="213">
        <v>0</v>
      </c>
      <c r="V68" s="213">
        <v>0</v>
      </c>
      <c r="W68" s="213">
        <v>0</v>
      </c>
      <c r="X68" s="213">
        <v>0</v>
      </c>
      <c r="Y68" s="213">
        <v>0</v>
      </c>
      <c r="Z68" s="213">
        <v>0</v>
      </c>
      <c r="AA68" s="213">
        <v>0</v>
      </c>
      <c r="AB68" s="213">
        <v>0</v>
      </c>
      <c r="AC68" s="213">
        <f>SUMIF('[3]revexpbalances - 2024-07-18T082'!$G:$G,G:G,'[3]revexpbalances - 2024-07-18T082'!$H:$H)</f>
        <v>4444.88</v>
      </c>
      <c r="AD68" s="213">
        <f t="shared" si="21"/>
        <v>4444.88</v>
      </c>
      <c r="AE68" s="744">
        <f t="shared" si="22"/>
        <v>0</v>
      </c>
      <c r="AF68" s="744">
        <f t="shared" si="23"/>
        <v>0</v>
      </c>
      <c r="AG68" s="744">
        <f t="shared" si="24"/>
        <v>0</v>
      </c>
      <c r="AH68" s="744">
        <f t="shared" si="25"/>
        <v>4444.88</v>
      </c>
      <c r="AI68" s="744">
        <f t="shared" si="26"/>
        <v>4444.88</v>
      </c>
      <c r="AJ68" s="744">
        <f t="shared" si="27"/>
        <v>-4444.88</v>
      </c>
      <c r="AK68" s="1097">
        <v>0</v>
      </c>
    </row>
    <row r="69" spans="1:37">
      <c r="A69">
        <v>25430</v>
      </c>
      <c r="B69" t="s">
        <v>2951</v>
      </c>
      <c r="C69">
        <v>931170</v>
      </c>
      <c r="D69" t="s">
        <v>1515</v>
      </c>
      <c r="E69">
        <v>510620</v>
      </c>
      <c r="F69" t="s">
        <v>467</v>
      </c>
      <c r="G69" s="408" t="s">
        <v>1253</v>
      </c>
      <c r="H69" s="217" t="s">
        <v>47</v>
      </c>
      <c r="I69" s="217" t="s">
        <v>508</v>
      </c>
      <c r="J69" s="217" t="s">
        <v>1950</v>
      </c>
      <c r="K69" s="61" t="str">
        <f t="shared" si="17"/>
        <v>1</v>
      </c>
      <c r="L69" s="63" t="str">
        <f t="shared" si="18"/>
        <v>Natural Resources1</v>
      </c>
      <c r="M69" s="63" t="str">
        <f t="shared" si="19"/>
        <v>Habitat &amp; Open Space Management1</v>
      </c>
      <c r="N69" s="637">
        <v>45.990000000000009</v>
      </c>
      <c r="O69" s="213">
        <v>2000</v>
      </c>
      <c r="Q69" s="213">
        <f t="shared" si="20"/>
        <v>2000</v>
      </c>
      <c r="R69" s="213">
        <v>88.64</v>
      </c>
      <c r="S69" s="213">
        <v>200.66</v>
      </c>
      <c r="T69" s="213">
        <v>192.18</v>
      </c>
      <c r="U69" s="213">
        <v>131.79</v>
      </c>
      <c r="V69" s="213">
        <v>232.08</v>
      </c>
      <c r="W69" s="213">
        <v>133.37</v>
      </c>
      <c r="X69" s="213">
        <v>79.819999999999993</v>
      </c>
      <c r="Y69" s="213">
        <v>143.34</v>
      </c>
      <c r="Z69" s="213">
        <v>60.91</v>
      </c>
      <c r="AA69" s="213">
        <v>92.88</v>
      </c>
      <c r="AB69" s="213">
        <v>143</v>
      </c>
      <c r="AC69" s="213">
        <f>SUMIF('[3]revexpbalances - 2024-07-18T082'!$G:$G,G:G,'[3]revexpbalances - 2024-07-18T082'!$H:$H)</f>
        <v>97.5</v>
      </c>
      <c r="AD69" s="213">
        <f t="shared" si="21"/>
        <v>1596.17</v>
      </c>
      <c r="AE69" s="744">
        <f t="shared" si="22"/>
        <v>481.48</v>
      </c>
      <c r="AF69" s="744">
        <f t="shared" si="23"/>
        <v>497.24</v>
      </c>
      <c r="AG69" s="744">
        <f t="shared" si="24"/>
        <v>284.07</v>
      </c>
      <c r="AH69" s="744">
        <f t="shared" si="25"/>
        <v>333.38</v>
      </c>
      <c r="AI69" s="744">
        <f t="shared" si="26"/>
        <v>1596.17</v>
      </c>
      <c r="AJ69" s="744">
        <f t="shared" si="27"/>
        <v>403.82999999999993</v>
      </c>
      <c r="AK69" s="1097">
        <v>0</v>
      </c>
    </row>
    <row r="70" spans="1:37">
      <c r="A70">
        <v>25430</v>
      </c>
      <c r="B70" t="s">
        <v>2951</v>
      </c>
      <c r="C70">
        <v>931170</v>
      </c>
      <c r="D70" t="s">
        <v>1515</v>
      </c>
      <c r="E70">
        <v>510700</v>
      </c>
      <c r="F70" t="s">
        <v>468</v>
      </c>
      <c r="G70" s="408" t="s">
        <v>1305</v>
      </c>
      <c r="H70" s="217" t="s">
        <v>47</v>
      </c>
      <c r="I70" s="217" t="s">
        <v>508</v>
      </c>
      <c r="J70" s="217" t="s">
        <v>1950</v>
      </c>
      <c r="K70" s="61" t="str">
        <f t="shared" si="17"/>
        <v>1</v>
      </c>
      <c r="L70" s="63" t="str">
        <f t="shared" si="18"/>
        <v>Natural Resources1</v>
      </c>
      <c r="M70" s="63" t="str">
        <f t="shared" si="19"/>
        <v>Habitat &amp; Open Space Management1</v>
      </c>
      <c r="N70" s="637">
        <v>532.17999999999995</v>
      </c>
      <c r="O70" s="213">
        <v>2000</v>
      </c>
      <c r="Q70" s="213">
        <f t="shared" si="20"/>
        <v>2000</v>
      </c>
      <c r="R70" s="213">
        <v>173.86</v>
      </c>
      <c r="S70" s="213">
        <v>0</v>
      </c>
      <c r="T70" s="213">
        <v>0</v>
      </c>
      <c r="U70" s="213">
        <v>0</v>
      </c>
      <c r="V70" s="213">
        <v>356.81</v>
      </c>
      <c r="W70" s="213">
        <v>578.04999999999995</v>
      </c>
      <c r="X70" s="213">
        <v>0</v>
      </c>
      <c r="Y70" s="213">
        <v>0</v>
      </c>
      <c r="Z70" s="213">
        <v>373.85</v>
      </c>
      <c r="AA70" s="213">
        <v>0</v>
      </c>
      <c r="AB70" s="213">
        <v>0</v>
      </c>
      <c r="AC70" s="213">
        <f>SUMIF('[3]revexpbalances - 2024-07-18T082'!$G:$G,G:G,'[3]revexpbalances - 2024-07-18T082'!$H:$H)</f>
        <v>184.8</v>
      </c>
      <c r="AD70" s="213">
        <f t="shared" si="21"/>
        <v>1667.3700000000001</v>
      </c>
      <c r="AE70" s="744">
        <f t="shared" si="22"/>
        <v>173.86</v>
      </c>
      <c r="AF70" s="744">
        <f t="shared" si="23"/>
        <v>934.8599999999999</v>
      </c>
      <c r="AG70" s="744">
        <f t="shared" si="24"/>
        <v>373.85</v>
      </c>
      <c r="AH70" s="744">
        <f t="shared" si="25"/>
        <v>184.8</v>
      </c>
      <c r="AI70" s="744">
        <f t="shared" si="26"/>
        <v>1667.3699999999997</v>
      </c>
      <c r="AJ70" s="744">
        <f t="shared" si="27"/>
        <v>332.63000000000034</v>
      </c>
      <c r="AK70" s="1097">
        <v>0</v>
      </c>
    </row>
    <row r="71" spans="1:37">
      <c r="A71">
        <v>25540</v>
      </c>
      <c r="B71" t="s">
        <v>442</v>
      </c>
      <c r="C71">
        <v>931116</v>
      </c>
      <c r="D71" t="s">
        <v>442</v>
      </c>
      <c r="E71">
        <v>520360</v>
      </c>
      <c r="F71" t="s">
        <v>2917</v>
      </c>
      <c r="G71" s="408" t="s">
        <v>2909</v>
      </c>
      <c r="H71" s="217" t="s">
        <v>47</v>
      </c>
      <c r="I71" s="217" t="s">
        <v>442</v>
      </c>
      <c r="J71" s="217" t="s">
        <v>2130</v>
      </c>
      <c r="K71" s="61" t="str">
        <f t="shared" si="17"/>
        <v>2</v>
      </c>
      <c r="L71" s="63" t="str">
        <f t="shared" si="18"/>
        <v>Natural Resources2</v>
      </c>
      <c r="M71" s="63" t="str">
        <f t="shared" si="19"/>
        <v>Multi-Species Reserve2</v>
      </c>
      <c r="N71" s="637">
        <v>4995.7199999999993</v>
      </c>
      <c r="O71" s="213">
        <v>6567</v>
      </c>
      <c r="Q71" s="213">
        <f t="shared" si="20"/>
        <v>6567</v>
      </c>
      <c r="R71" s="213">
        <v>0</v>
      </c>
      <c r="S71" s="213">
        <v>410.49</v>
      </c>
      <c r="T71" s="213">
        <v>342.07</v>
      </c>
      <c r="U71" s="213">
        <v>376.28</v>
      </c>
      <c r="V71" s="213">
        <v>410.49</v>
      </c>
      <c r="W71" s="213">
        <v>376.28</v>
      </c>
      <c r="X71" s="213">
        <v>410.49</v>
      </c>
      <c r="Y71" s="213">
        <v>342.07</v>
      </c>
      <c r="Z71" s="213">
        <v>376.28</v>
      </c>
      <c r="AA71" s="213">
        <v>376.28</v>
      </c>
      <c r="AB71" s="213">
        <v>376.28</v>
      </c>
      <c r="AC71" s="213">
        <f>SUMIF('[3]revexpbalances - 2024-07-18T082'!$G:$G,G:G,'[3]revexpbalances - 2024-07-18T082'!$H:$H)</f>
        <v>786.77</v>
      </c>
      <c r="AD71" s="213">
        <f t="shared" si="21"/>
        <v>4583.7799999999988</v>
      </c>
      <c r="AE71" s="744">
        <f t="shared" si="22"/>
        <v>752.56</v>
      </c>
      <c r="AF71" s="744">
        <f t="shared" si="23"/>
        <v>1163.05</v>
      </c>
      <c r="AG71" s="744">
        <f t="shared" si="24"/>
        <v>1128.8399999999999</v>
      </c>
      <c r="AH71" s="744">
        <f t="shared" si="25"/>
        <v>1539.33</v>
      </c>
      <c r="AI71" s="744">
        <f t="shared" si="26"/>
        <v>4583.78</v>
      </c>
      <c r="AJ71" s="744">
        <f t="shared" si="27"/>
        <v>1983.2200000000003</v>
      </c>
      <c r="AK71" s="1097">
        <v>4573</v>
      </c>
    </row>
    <row r="72" spans="1:37">
      <c r="A72">
        <v>25540</v>
      </c>
      <c r="B72" t="s">
        <v>442</v>
      </c>
      <c r="C72">
        <v>931116</v>
      </c>
      <c r="D72" t="s">
        <v>442</v>
      </c>
      <c r="E72">
        <v>527690</v>
      </c>
      <c r="F72" t="s">
        <v>2571</v>
      </c>
      <c r="G72" s="408" t="s">
        <v>2854</v>
      </c>
      <c r="H72" s="217" t="s">
        <v>47</v>
      </c>
      <c r="I72" s="217" t="s">
        <v>442</v>
      </c>
      <c r="J72" s="217" t="s">
        <v>2130</v>
      </c>
      <c r="K72" s="61" t="str">
        <f t="shared" si="17"/>
        <v>2</v>
      </c>
      <c r="L72" s="63" t="str">
        <f t="shared" si="18"/>
        <v>Natural Resources2</v>
      </c>
      <c r="M72" s="63" t="str">
        <f t="shared" si="19"/>
        <v>Multi-Species Reserve2</v>
      </c>
      <c r="N72" s="637">
        <v>21638.720000000001</v>
      </c>
      <c r="O72" s="213">
        <v>6979</v>
      </c>
      <c r="Q72" s="213">
        <f t="shared" si="20"/>
        <v>6979</v>
      </c>
      <c r="R72" s="213">
        <v>0</v>
      </c>
      <c r="S72" s="213">
        <v>1640.32</v>
      </c>
      <c r="T72" s="213">
        <v>828.86</v>
      </c>
      <c r="U72" s="213">
        <v>399.03</v>
      </c>
      <c r="V72" s="213">
        <v>368.56</v>
      </c>
      <c r="W72" s="213">
        <v>1355.18</v>
      </c>
      <c r="X72" s="213">
        <v>244.21</v>
      </c>
      <c r="Y72" s="213">
        <v>728</v>
      </c>
      <c r="Z72" s="213">
        <v>458.31</v>
      </c>
      <c r="AA72" s="213">
        <v>1495.49</v>
      </c>
      <c r="AB72" s="213">
        <v>1672.9</v>
      </c>
      <c r="AC72" s="213">
        <f>SUMIF('[3]revexpbalances - 2024-07-18T082'!$G:$G,G:G,'[3]revexpbalances - 2024-07-18T082'!$H:$H)</f>
        <v>3193.49</v>
      </c>
      <c r="AD72" s="213">
        <f t="shared" si="21"/>
        <v>12384.35</v>
      </c>
      <c r="AE72" s="744">
        <f t="shared" si="22"/>
        <v>2469.1799999999998</v>
      </c>
      <c r="AF72" s="744">
        <f t="shared" si="23"/>
        <v>2122.77</v>
      </c>
      <c r="AG72" s="744">
        <f t="shared" si="24"/>
        <v>1430.52</v>
      </c>
      <c r="AH72" s="744">
        <f t="shared" si="25"/>
        <v>6361.88</v>
      </c>
      <c r="AI72" s="744">
        <f t="shared" si="26"/>
        <v>12384.349999999999</v>
      </c>
      <c r="AJ72" s="744">
        <f t="shared" si="27"/>
        <v>-5405.3499999999985</v>
      </c>
      <c r="AK72" s="1097">
        <v>20365</v>
      </c>
    </row>
    <row r="73" spans="1:37">
      <c r="A73">
        <v>25540</v>
      </c>
      <c r="B73" t="s">
        <v>442</v>
      </c>
      <c r="C73">
        <v>931116</v>
      </c>
      <c r="D73" t="s">
        <v>442</v>
      </c>
      <c r="E73">
        <v>536760</v>
      </c>
      <c r="F73" t="s">
        <v>2872</v>
      </c>
      <c r="G73" s="408" t="s">
        <v>832</v>
      </c>
      <c r="H73" s="217" t="s">
        <v>47</v>
      </c>
      <c r="I73" s="217" t="s">
        <v>442</v>
      </c>
      <c r="J73" s="217" t="s">
        <v>2130</v>
      </c>
      <c r="K73" s="61" t="str">
        <f t="shared" si="17"/>
        <v>3</v>
      </c>
      <c r="L73" s="63" t="str">
        <f t="shared" si="18"/>
        <v>Natural Resources3</v>
      </c>
      <c r="M73" s="63" t="str">
        <f t="shared" si="19"/>
        <v>Multi-Species Reserve3</v>
      </c>
      <c r="N73" s="637">
        <v>497.78000000000003</v>
      </c>
      <c r="O73" s="213">
        <v>700</v>
      </c>
      <c r="Q73" s="213">
        <f t="shared" si="20"/>
        <v>700</v>
      </c>
      <c r="R73" s="213">
        <v>46.02</v>
      </c>
      <c r="S73" s="213">
        <v>48.42</v>
      </c>
      <c r="T73" s="213">
        <v>43.04</v>
      </c>
      <c r="U73" s="213">
        <v>43.04</v>
      </c>
      <c r="V73" s="213">
        <v>64.56</v>
      </c>
      <c r="W73" s="213">
        <v>43.04</v>
      </c>
      <c r="X73" s="213">
        <v>37.659999999999997</v>
      </c>
      <c r="Y73" s="213">
        <v>32.28</v>
      </c>
      <c r="Z73" s="213">
        <v>37.659999999999997</v>
      </c>
      <c r="AA73" s="213">
        <v>37.659999999999997</v>
      </c>
      <c r="AB73" s="213">
        <v>75.319999999999993</v>
      </c>
      <c r="AC73" s="213">
        <f>SUMIF('[3]revexpbalances - 2024-07-18T082'!$G:$G,G:G,'[3]revexpbalances - 2024-07-18T082'!$H:$H)</f>
        <v>53.8</v>
      </c>
      <c r="AD73" s="213">
        <f t="shared" si="21"/>
        <v>562.49999999999989</v>
      </c>
      <c r="AE73" s="744">
        <f t="shared" si="22"/>
        <v>137.47999999999999</v>
      </c>
      <c r="AF73" s="744">
        <f t="shared" si="23"/>
        <v>150.63999999999999</v>
      </c>
      <c r="AG73" s="744">
        <f t="shared" si="24"/>
        <v>107.6</v>
      </c>
      <c r="AH73" s="744">
        <f t="shared" si="25"/>
        <v>166.77999999999997</v>
      </c>
      <c r="AI73" s="744">
        <f t="shared" si="26"/>
        <v>562.5</v>
      </c>
      <c r="AJ73" s="744">
        <f t="shared" si="27"/>
        <v>137.5</v>
      </c>
      <c r="AK73" s="1097">
        <v>0</v>
      </c>
    </row>
    <row r="74" spans="1:37">
      <c r="A74">
        <v>25540</v>
      </c>
      <c r="B74" t="s">
        <v>442</v>
      </c>
      <c r="C74">
        <v>931116</v>
      </c>
      <c r="D74" t="s">
        <v>442</v>
      </c>
      <c r="E74">
        <v>537090</v>
      </c>
      <c r="F74" t="s">
        <v>85</v>
      </c>
      <c r="G74" s="408" t="s">
        <v>1472</v>
      </c>
      <c r="H74" s="217" t="s">
        <v>47</v>
      </c>
      <c r="I74" s="217" t="s">
        <v>442</v>
      </c>
      <c r="J74" s="217" t="s">
        <v>2130</v>
      </c>
      <c r="K74" s="61" t="str">
        <f t="shared" si="17"/>
        <v>3</v>
      </c>
      <c r="L74" s="63" t="str">
        <f t="shared" si="18"/>
        <v>Natural Resources3</v>
      </c>
      <c r="M74" s="63" t="str">
        <f t="shared" si="19"/>
        <v>Multi-Species Reserve3</v>
      </c>
      <c r="N74" s="637">
        <v>0</v>
      </c>
      <c r="O74" s="213">
        <v>0</v>
      </c>
      <c r="Q74" s="213">
        <f t="shared" si="20"/>
        <v>0</v>
      </c>
      <c r="R74" s="213">
        <v>0</v>
      </c>
      <c r="S74" s="213">
        <v>0</v>
      </c>
      <c r="T74" s="213">
        <v>0</v>
      </c>
      <c r="U74" s="213">
        <v>0</v>
      </c>
      <c r="V74" s="213">
        <v>0</v>
      </c>
      <c r="W74" s="213">
        <v>1189.3499999999999</v>
      </c>
      <c r="X74" s="213">
        <v>0</v>
      </c>
      <c r="Y74" s="213">
        <v>0</v>
      </c>
      <c r="Z74" s="213">
        <v>604.67999999999995</v>
      </c>
      <c r="AA74" s="213">
        <v>0</v>
      </c>
      <c r="AB74" s="213">
        <v>594.67999999999995</v>
      </c>
      <c r="AC74" s="213">
        <f>SUMIF('[3]revexpbalances - 2024-07-18T082'!$G:$G,G:G,'[3]revexpbalances - 2024-07-18T082'!$H:$H)</f>
        <v>0</v>
      </c>
      <c r="AD74" s="213">
        <f t="shared" si="21"/>
        <v>2388.7099999999996</v>
      </c>
      <c r="AE74" s="744">
        <f t="shared" si="22"/>
        <v>0</v>
      </c>
      <c r="AF74" s="744">
        <f t="shared" si="23"/>
        <v>1189.3499999999999</v>
      </c>
      <c r="AG74" s="744">
        <f t="shared" si="24"/>
        <v>604.67999999999995</v>
      </c>
      <c r="AH74" s="744">
        <f t="shared" si="25"/>
        <v>594.67999999999995</v>
      </c>
      <c r="AI74" s="744">
        <f t="shared" si="26"/>
        <v>2388.7099999999996</v>
      </c>
      <c r="AJ74" s="744">
        <f t="shared" si="27"/>
        <v>-2388.7099999999996</v>
      </c>
      <c r="AK74" s="1097">
        <v>0</v>
      </c>
    </row>
    <row r="75" spans="1:37">
      <c r="A75">
        <v>25590</v>
      </c>
      <c r="B75" t="s">
        <v>1564</v>
      </c>
      <c r="C75">
        <v>931150</v>
      </c>
      <c r="D75" t="s">
        <v>1564</v>
      </c>
      <c r="E75">
        <v>520360</v>
      </c>
      <c r="F75" t="s">
        <v>2917</v>
      </c>
      <c r="G75" s="408" t="s">
        <v>2914</v>
      </c>
      <c r="H75" s="217" t="s">
        <v>47</v>
      </c>
      <c r="I75" s="217" t="s">
        <v>1564</v>
      </c>
      <c r="J75" s="217" t="s">
        <v>2130</v>
      </c>
      <c r="K75" s="61" t="str">
        <f t="shared" si="17"/>
        <v>2</v>
      </c>
      <c r="L75" s="63" t="str">
        <f t="shared" si="18"/>
        <v>Natural Resources2</v>
      </c>
      <c r="M75" s="63" t="str">
        <f t="shared" si="19"/>
        <v>MSHCP Reserve Management2</v>
      </c>
      <c r="N75" s="637">
        <v>18538.259999999998</v>
      </c>
      <c r="O75" s="213">
        <v>18061</v>
      </c>
      <c r="Q75" s="213">
        <f t="shared" si="20"/>
        <v>18061</v>
      </c>
      <c r="R75" s="213">
        <v>0</v>
      </c>
      <c r="S75" s="213">
        <v>1505.13</v>
      </c>
      <c r="T75" s="213">
        <v>1505.13</v>
      </c>
      <c r="U75" s="213">
        <v>1505.13</v>
      </c>
      <c r="V75" s="213">
        <v>1505.13</v>
      </c>
      <c r="W75" s="213">
        <v>1505.13</v>
      </c>
      <c r="X75" s="213">
        <v>1505.13</v>
      </c>
      <c r="Y75" s="213">
        <v>1505.13</v>
      </c>
      <c r="Z75" s="213">
        <v>1505.13</v>
      </c>
      <c r="AA75" s="213">
        <v>1505.13</v>
      </c>
      <c r="AB75" s="213">
        <v>1368.3</v>
      </c>
      <c r="AC75" s="213">
        <f>SUMIF('[3]revexpbalances - 2024-07-18T082'!$G:$G,G:G,'[3]revexpbalances - 2024-07-18T082'!$H:$H)</f>
        <v>2736.6</v>
      </c>
      <c r="AD75" s="213">
        <f t="shared" si="21"/>
        <v>17651.07</v>
      </c>
      <c r="AE75" s="744">
        <f t="shared" si="22"/>
        <v>3010.26</v>
      </c>
      <c r="AF75" s="744">
        <f t="shared" si="23"/>
        <v>4515.3900000000003</v>
      </c>
      <c r="AG75" s="744">
        <f t="shared" si="24"/>
        <v>4515.3900000000003</v>
      </c>
      <c r="AH75" s="744">
        <f t="shared" si="25"/>
        <v>5610.0300000000007</v>
      </c>
      <c r="AI75" s="744">
        <f t="shared" si="26"/>
        <v>17651.07</v>
      </c>
      <c r="AJ75" s="744">
        <f t="shared" si="27"/>
        <v>409.93000000000029</v>
      </c>
      <c r="AK75" s="1097">
        <v>16764</v>
      </c>
    </row>
    <row r="76" spans="1:37">
      <c r="A76">
        <v>25590</v>
      </c>
      <c r="B76" t="s">
        <v>1564</v>
      </c>
      <c r="C76">
        <v>931150</v>
      </c>
      <c r="D76" t="s">
        <v>1564</v>
      </c>
      <c r="E76">
        <v>527690</v>
      </c>
      <c r="F76" t="s">
        <v>2571</v>
      </c>
      <c r="G76" s="408" t="s">
        <v>2860</v>
      </c>
      <c r="H76" s="217" t="s">
        <v>47</v>
      </c>
      <c r="I76" s="217" t="s">
        <v>1564</v>
      </c>
      <c r="J76" s="217" t="s">
        <v>2130</v>
      </c>
      <c r="K76" s="61" t="str">
        <f t="shared" si="17"/>
        <v>2</v>
      </c>
      <c r="L76" s="63" t="str">
        <f t="shared" si="18"/>
        <v>Natural Resources2</v>
      </c>
      <c r="M76" s="63" t="str">
        <f t="shared" si="19"/>
        <v>MSHCP Reserve Management2</v>
      </c>
      <c r="N76" s="637">
        <v>85311.48000000001</v>
      </c>
      <c r="O76" s="213">
        <v>36600</v>
      </c>
      <c r="Q76" s="213">
        <f t="shared" si="20"/>
        <v>36600</v>
      </c>
      <c r="R76" s="213">
        <v>0</v>
      </c>
      <c r="S76" s="213">
        <v>9762.73</v>
      </c>
      <c r="T76" s="213">
        <v>9631.84</v>
      </c>
      <c r="U76" s="213">
        <v>6809.26</v>
      </c>
      <c r="V76" s="213">
        <v>1179.1400000000001</v>
      </c>
      <c r="W76" s="213">
        <v>9057.92</v>
      </c>
      <c r="X76" s="213">
        <v>4987.33</v>
      </c>
      <c r="Y76" s="213">
        <v>4986.1400000000003</v>
      </c>
      <c r="Z76" s="213">
        <v>4785.6099999999997</v>
      </c>
      <c r="AA76" s="213">
        <v>8520.48</v>
      </c>
      <c r="AB76" s="213">
        <v>6353.98</v>
      </c>
      <c r="AC76" s="213">
        <f>SUMIF('[3]revexpbalances - 2024-07-18T082'!$G:$G,G:G,'[3]revexpbalances - 2024-07-18T082'!$H:$H)</f>
        <v>12309.9</v>
      </c>
      <c r="AD76" s="213">
        <f t="shared" si="21"/>
        <v>78384.329999999987</v>
      </c>
      <c r="AE76" s="744">
        <f t="shared" si="22"/>
        <v>19394.57</v>
      </c>
      <c r="AF76" s="744">
        <f t="shared" si="23"/>
        <v>17046.32</v>
      </c>
      <c r="AG76" s="744">
        <f t="shared" si="24"/>
        <v>14759.080000000002</v>
      </c>
      <c r="AH76" s="744">
        <f t="shared" si="25"/>
        <v>27184.36</v>
      </c>
      <c r="AI76" s="744">
        <f t="shared" si="26"/>
        <v>78384.33</v>
      </c>
      <c r="AJ76" s="744">
        <f t="shared" si="27"/>
        <v>-41784.33</v>
      </c>
      <c r="AK76" s="1097">
        <v>64932</v>
      </c>
    </row>
    <row r="77" spans="1:37">
      <c r="A77">
        <v>25590</v>
      </c>
      <c r="B77" t="s">
        <v>1564</v>
      </c>
      <c r="C77">
        <v>931150</v>
      </c>
      <c r="D77" t="s">
        <v>1564</v>
      </c>
      <c r="E77">
        <v>536760</v>
      </c>
      <c r="F77" t="s">
        <v>2872</v>
      </c>
      <c r="G77" s="408" t="s">
        <v>1248</v>
      </c>
      <c r="H77" s="217" t="s">
        <v>47</v>
      </c>
      <c r="I77" s="217" t="s">
        <v>1564</v>
      </c>
      <c r="J77" s="217" t="s">
        <v>2130</v>
      </c>
      <c r="K77" s="61" t="str">
        <f t="shared" si="17"/>
        <v>3</v>
      </c>
      <c r="L77" s="63" t="str">
        <f t="shared" si="18"/>
        <v>Natural Resources3</v>
      </c>
      <c r="M77" s="63" t="str">
        <f t="shared" si="19"/>
        <v>MSHCP Reserve Management3</v>
      </c>
      <c r="N77" s="637">
        <v>1225.6600000000001</v>
      </c>
      <c r="O77" s="213">
        <v>1119</v>
      </c>
      <c r="Q77" s="213">
        <f t="shared" si="20"/>
        <v>1119</v>
      </c>
      <c r="R77" s="213">
        <v>111.76</v>
      </c>
      <c r="S77" s="213">
        <v>118.36</v>
      </c>
      <c r="T77" s="213">
        <v>118.36</v>
      </c>
      <c r="U77" s="213">
        <v>118.36</v>
      </c>
      <c r="V77" s="213">
        <v>177.54</v>
      </c>
      <c r="W77" s="213">
        <v>118.36</v>
      </c>
      <c r="X77" s="213">
        <v>107.6</v>
      </c>
      <c r="Y77" s="213">
        <v>107.6</v>
      </c>
      <c r="Z77" s="213">
        <v>107.6</v>
      </c>
      <c r="AA77" s="213">
        <v>112.98</v>
      </c>
      <c r="AB77" s="213">
        <v>177.54</v>
      </c>
      <c r="AC77" s="213">
        <f>SUMIF('[3]revexpbalances - 2024-07-18T082'!$G:$G,G:G,'[3]revexpbalances - 2024-07-18T082'!$H:$H)</f>
        <v>118.36</v>
      </c>
      <c r="AD77" s="213">
        <f t="shared" si="21"/>
        <v>1494.4199999999998</v>
      </c>
      <c r="AE77" s="744">
        <f t="shared" si="22"/>
        <v>348.48</v>
      </c>
      <c r="AF77" s="744">
        <f t="shared" si="23"/>
        <v>414.26</v>
      </c>
      <c r="AG77" s="744">
        <f t="shared" si="24"/>
        <v>322.79999999999995</v>
      </c>
      <c r="AH77" s="744">
        <f t="shared" si="25"/>
        <v>408.88</v>
      </c>
      <c r="AI77" s="744">
        <f t="shared" si="26"/>
        <v>1494.42</v>
      </c>
      <c r="AJ77" s="744">
        <f t="shared" si="27"/>
        <v>-375.42000000000007</v>
      </c>
      <c r="AK77" s="1097">
        <v>0</v>
      </c>
    </row>
    <row r="78" spans="1:37">
      <c r="A78">
        <v>25590</v>
      </c>
      <c r="B78" t="s">
        <v>1564</v>
      </c>
      <c r="C78">
        <v>931150</v>
      </c>
      <c r="D78" t="s">
        <v>1564</v>
      </c>
      <c r="E78">
        <v>537090</v>
      </c>
      <c r="F78" t="s">
        <v>85</v>
      </c>
      <c r="G78" s="408" t="s">
        <v>1337</v>
      </c>
      <c r="H78" s="217" t="s">
        <v>47</v>
      </c>
      <c r="I78" s="217" t="s">
        <v>1564</v>
      </c>
      <c r="J78" s="217" t="s">
        <v>2130</v>
      </c>
      <c r="K78" s="61" t="str">
        <f t="shared" si="17"/>
        <v>3</v>
      </c>
      <c r="L78" s="63" t="str">
        <f t="shared" si="18"/>
        <v>Natural Resources3</v>
      </c>
      <c r="M78" s="63" t="str">
        <f t="shared" si="19"/>
        <v>MSHCP Reserve Management3</v>
      </c>
      <c r="N78" s="637">
        <v>0</v>
      </c>
      <c r="O78" s="213">
        <v>0</v>
      </c>
      <c r="Q78" s="213">
        <f t="shared" si="20"/>
        <v>0</v>
      </c>
      <c r="R78" s="213">
        <v>0</v>
      </c>
      <c r="S78" s="213">
        <v>0</v>
      </c>
      <c r="T78" s="213">
        <v>0</v>
      </c>
      <c r="U78" s="213">
        <v>0</v>
      </c>
      <c r="V78" s="213">
        <v>0</v>
      </c>
      <c r="W78" s="213">
        <v>3568.06</v>
      </c>
      <c r="X78" s="213">
        <v>0</v>
      </c>
      <c r="Y78" s="213">
        <v>0</v>
      </c>
      <c r="Z78" s="213">
        <v>1784.03</v>
      </c>
      <c r="AA78" s="213">
        <v>0</v>
      </c>
      <c r="AB78" s="213">
        <v>1784.03</v>
      </c>
      <c r="AC78" s="213">
        <f>SUMIF('[3]revexpbalances - 2024-07-18T082'!$G:$G,G:G,'[3]revexpbalances - 2024-07-18T082'!$H:$H)</f>
        <v>0</v>
      </c>
      <c r="AD78" s="213">
        <f t="shared" si="21"/>
        <v>7136.12</v>
      </c>
      <c r="AE78" s="744">
        <f t="shared" si="22"/>
        <v>0</v>
      </c>
      <c r="AF78" s="744">
        <f t="shared" si="23"/>
        <v>3568.06</v>
      </c>
      <c r="AG78" s="744">
        <f t="shared" si="24"/>
        <v>1784.03</v>
      </c>
      <c r="AH78" s="744">
        <f t="shared" si="25"/>
        <v>1784.03</v>
      </c>
      <c r="AI78" s="744">
        <f t="shared" si="26"/>
        <v>7136.12</v>
      </c>
      <c r="AJ78" s="744">
        <f t="shared" si="27"/>
        <v>-7136.12</v>
      </c>
      <c r="AK78" s="1097">
        <v>0</v>
      </c>
    </row>
    <row r="79" spans="1:37">
      <c r="A79">
        <v>25620</v>
      </c>
      <c r="B79" t="s">
        <v>2347</v>
      </c>
      <c r="C79">
        <v>931750</v>
      </c>
      <c r="D79" t="s">
        <v>2347</v>
      </c>
      <c r="E79">
        <v>520360</v>
      </c>
      <c r="F79" t="s">
        <v>2917</v>
      </c>
      <c r="G79" s="408" t="s">
        <v>2915</v>
      </c>
      <c r="H79" s="217" t="s">
        <v>1524</v>
      </c>
      <c r="I79" s="217" t="s">
        <v>448</v>
      </c>
      <c r="J79" s="217" t="s">
        <v>2130</v>
      </c>
      <c r="K79" s="61" t="str">
        <f t="shared" si="17"/>
        <v>2</v>
      </c>
      <c r="L79" s="63" t="str">
        <f t="shared" si="18"/>
        <v>Regional Parks2</v>
      </c>
      <c r="M79" s="63" t="str">
        <f t="shared" si="19"/>
        <v>Lake Skinner2</v>
      </c>
      <c r="N79" s="637">
        <v>14446.620000000003</v>
      </c>
      <c r="O79" s="213">
        <v>11493</v>
      </c>
      <c r="Q79" s="213">
        <f t="shared" si="20"/>
        <v>11493</v>
      </c>
      <c r="R79" s="213">
        <v>0</v>
      </c>
      <c r="S79" s="213">
        <v>957.81</v>
      </c>
      <c r="T79" s="213">
        <v>1094.6400000000001</v>
      </c>
      <c r="U79" s="213">
        <v>1094.6400000000001</v>
      </c>
      <c r="V79" s="213">
        <v>1094.6400000000001</v>
      </c>
      <c r="W79" s="213">
        <v>1094.6400000000001</v>
      </c>
      <c r="X79" s="213">
        <v>1094.6400000000001</v>
      </c>
      <c r="Y79" s="213">
        <v>1094.6400000000001</v>
      </c>
      <c r="Z79" s="213">
        <v>1094.6400000000001</v>
      </c>
      <c r="AA79" s="213">
        <v>1094.6400000000001</v>
      </c>
      <c r="AB79" s="213">
        <v>1094.6400000000001</v>
      </c>
      <c r="AC79" s="213">
        <f>SUMIF('[3]revexpbalances - 2024-07-18T082'!$G:$G,G:G,'[3]revexpbalances - 2024-07-18T082'!$H:$H)</f>
        <v>2189.2800000000002</v>
      </c>
      <c r="AD79" s="213">
        <f t="shared" si="21"/>
        <v>12998.85</v>
      </c>
      <c r="AE79" s="744">
        <f t="shared" si="22"/>
        <v>2052.4499999999998</v>
      </c>
      <c r="AF79" s="744">
        <f t="shared" si="23"/>
        <v>3283.92</v>
      </c>
      <c r="AG79" s="744">
        <f t="shared" si="24"/>
        <v>3283.92</v>
      </c>
      <c r="AH79" s="744">
        <f t="shared" si="25"/>
        <v>4378.5600000000004</v>
      </c>
      <c r="AI79" s="744">
        <f t="shared" si="26"/>
        <v>12998.850000000002</v>
      </c>
      <c r="AJ79" s="744">
        <f t="shared" si="27"/>
        <v>-1505.8500000000022</v>
      </c>
      <c r="AK79" s="1097">
        <v>12193</v>
      </c>
    </row>
    <row r="80" spans="1:37">
      <c r="A80">
        <v>25620</v>
      </c>
      <c r="B80" t="s">
        <v>2347</v>
      </c>
      <c r="C80">
        <v>931750</v>
      </c>
      <c r="D80" t="s">
        <v>2347</v>
      </c>
      <c r="E80">
        <v>527690</v>
      </c>
      <c r="F80" t="s">
        <v>2571</v>
      </c>
      <c r="G80" s="408" t="s">
        <v>2916</v>
      </c>
      <c r="H80" s="217" t="s">
        <v>1524</v>
      </c>
      <c r="I80" s="217" t="s">
        <v>448</v>
      </c>
      <c r="J80" s="217" t="s">
        <v>2130</v>
      </c>
      <c r="K80" s="61" t="str">
        <f t="shared" si="17"/>
        <v>2</v>
      </c>
      <c r="L80" s="63" t="str">
        <f t="shared" si="18"/>
        <v>Regional Parks2</v>
      </c>
      <c r="M80" s="63" t="str">
        <f t="shared" si="19"/>
        <v>Lake Skinner2</v>
      </c>
      <c r="N80" s="637">
        <v>37865.340000000004</v>
      </c>
      <c r="O80" s="213">
        <v>0</v>
      </c>
      <c r="Q80" s="213">
        <f t="shared" si="20"/>
        <v>0</v>
      </c>
      <c r="R80" s="213">
        <v>0</v>
      </c>
      <c r="S80" s="213">
        <v>11565.39</v>
      </c>
      <c r="T80" s="213">
        <v>3757.03</v>
      </c>
      <c r="U80" s="213">
        <v>3558.65</v>
      </c>
      <c r="V80" s="213">
        <v>320.72000000000003</v>
      </c>
      <c r="W80" s="213">
        <v>6063.66</v>
      </c>
      <c r="X80" s="213">
        <v>9145.27</v>
      </c>
      <c r="Y80" s="213">
        <v>7707.74</v>
      </c>
      <c r="Z80" s="213">
        <v>2872.32</v>
      </c>
      <c r="AA80" s="213">
        <v>5382.9</v>
      </c>
      <c r="AB80" s="213">
        <v>4863.78</v>
      </c>
      <c r="AC80" s="213">
        <f>SUMIF('[3]revexpbalances - 2024-07-18T082'!$G:$G,G:G,'[3]revexpbalances - 2024-07-18T082'!$H:$H)</f>
        <v>5433.84</v>
      </c>
      <c r="AD80" s="213">
        <f t="shared" si="21"/>
        <v>60671.3</v>
      </c>
      <c r="AE80" s="744">
        <f t="shared" si="22"/>
        <v>15322.42</v>
      </c>
      <c r="AF80" s="744">
        <f t="shared" si="23"/>
        <v>9943.0299999999988</v>
      </c>
      <c r="AG80" s="744">
        <f t="shared" si="24"/>
        <v>19725.330000000002</v>
      </c>
      <c r="AH80" s="744">
        <f t="shared" si="25"/>
        <v>15680.52</v>
      </c>
      <c r="AI80" s="744">
        <f t="shared" si="26"/>
        <v>60671.3</v>
      </c>
      <c r="AJ80" s="744">
        <f t="shared" si="27"/>
        <v>-60671.3</v>
      </c>
      <c r="AK80" s="1097">
        <v>36831</v>
      </c>
    </row>
    <row r="81" spans="1:37">
      <c r="A81">
        <v>25620</v>
      </c>
      <c r="B81" t="s">
        <v>2347</v>
      </c>
      <c r="C81">
        <v>931750</v>
      </c>
      <c r="D81" t="s">
        <v>2347</v>
      </c>
      <c r="E81">
        <v>536760</v>
      </c>
      <c r="F81" t="s">
        <v>2872</v>
      </c>
      <c r="G81" s="408" t="s">
        <v>2742</v>
      </c>
      <c r="H81" s="217" t="s">
        <v>1524</v>
      </c>
      <c r="I81" s="217" t="s">
        <v>448</v>
      </c>
      <c r="J81" s="217" t="s">
        <v>2130</v>
      </c>
      <c r="K81" s="61" t="str">
        <f t="shared" si="17"/>
        <v>3</v>
      </c>
      <c r="L81" s="63" t="str">
        <f t="shared" si="18"/>
        <v>Regional Parks3</v>
      </c>
      <c r="M81" s="63" t="str">
        <f t="shared" si="19"/>
        <v>Lake Skinner3</v>
      </c>
      <c r="N81" s="637">
        <v>1426.8599999999997</v>
      </c>
      <c r="O81" s="213">
        <v>1399</v>
      </c>
      <c r="Q81" s="213">
        <f t="shared" si="20"/>
        <v>1399</v>
      </c>
      <c r="R81" s="213">
        <v>91.44</v>
      </c>
      <c r="S81" s="213">
        <v>96.84</v>
      </c>
      <c r="T81" s="213">
        <v>107.6</v>
      </c>
      <c r="U81" s="213">
        <v>107.6</v>
      </c>
      <c r="V81" s="213">
        <v>156.02000000000001</v>
      </c>
      <c r="W81" s="213">
        <v>123.74</v>
      </c>
      <c r="X81" s="213">
        <v>134.5</v>
      </c>
      <c r="Y81" s="213">
        <v>118.36</v>
      </c>
      <c r="Z81" s="213">
        <v>129.12</v>
      </c>
      <c r="AA81" s="213">
        <v>118.36</v>
      </c>
      <c r="AB81" s="213">
        <v>166.78</v>
      </c>
      <c r="AC81" s="213">
        <f>SUMIF('[3]revexpbalances - 2024-07-18T082'!$G:$G,G:G,'[3]revexpbalances - 2024-07-18T082'!$H:$H)</f>
        <v>107.6</v>
      </c>
      <c r="AD81" s="213">
        <f t="shared" si="21"/>
        <v>1457.9599999999998</v>
      </c>
      <c r="AE81" s="744">
        <f t="shared" si="22"/>
        <v>295.88</v>
      </c>
      <c r="AF81" s="744">
        <f t="shared" si="23"/>
        <v>387.36</v>
      </c>
      <c r="AG81" s="744">
        <f t="shared" si="24"/>
        <v>381.98</v>
      </c>
      <c r="AH81" s="744">
        <f t="shared" si="25"/>
        <v>392.74</v>
      </c>
      <c r="AI81" s="744">
        <f t="shared" si="26"/>
        <v>1457.96</v>
      </c>
      <c r="AJ81" s="744">
        <f t="shared" si="27"/>
        <v>-58.960000000000036</v>
      </c>
      <c r="AK81" s="1097">
        <v>0</v>
      </c>
    </row>
    <row r="82" spans="1:37">
      <c r="A82">
        <v>25620</v>
      </c>
      <c r="B82" t="s">
        <v>2347</v>
      </c>
      <c r="C82">
        <v>931750</v>
      </c>
      <c r="D82" t="s">
        <v>2347</v>
      </c>
      <c r="E82">
        <v>537090</v>
      </c>
      <c r="F82" t="s">
        <v>85</v>
      </c>
      <c r="G82" s="408" t="s">
        <v>2472</v>
      </c>
      <c r="H82" s="217" t="s">
        <v>1524</v>
      </c>
      <c r="I82" s="217" t="s">
        <v>448</v>
      </c>
      <c r="J82" s="217" t="s">
        <v>2130</v>
      </c>
      <c r="K82" s="61" t="str">
        <f t="shared" si="17"/>
        <v>3</v>
      </c>
      <c r="L82" s="63" t="str">
        <f t="shared" si="18"/>
        <v>Regional Parks3</v>
      </c>
      <c r="M82" s="63" t="str">
        <f t="shared" si="19"/>
        <v>Lake Skinner3</v>
      </c>
      <c r="N82" s="637">
        <v>40</v>
      </c>
      <c r="O82" s="213">
        <v>0</v>
      </c>
      <c r="Q82" s="213">
        <f t="shared" si="20"/>
        <v>0</v>
      </c>
      <c r="R82" s="213">
        <v>0</v>
      </c>
      <c r="S82" s="213">
        <v>0</v>
      </c>
      <c r="T82" s="213">
        <v>0</v>
      </c>
      <c r="U82" s="213">
        <v>0</v>
      </c>
      <c r="V82" s="213">
        <v>0</v>
      </c>
      <c r="W82" s="213">
        <v>4410.96</v>
      </c>
      <c r="X82" s="213">
        <v>0</v>
      </c>
      <c r="Y82" s="213">
        <v>0</v>
      </c>
      <c r="Z82" s="213">
        <v>2180.48</v>
      </c>
      <c r="AA82" s="213">
        <v>0</v>
      </c>
      <c r="AB82" s="213">
        <v>2200.48</v>
      </c>
      <c r="AC82" s="213">
        <f>SUMIF('[3]revexpbalances - 2024-07-18T082'!$G:$G,G:G,'[3]revexpbalances - 2024-07-18T082'!$H:$H)</f>
        <v>0</v>
      </c>
      <c r="AD82" s="213">
        <f t="shared" si="21"/>
        <v>8791.92</v>
      </c>
      <c r="AE82" s="744">
        <f t="shared" si="22"/>
        <v>0</v>
      </c>
      <c r="AF82" s="744">
        <f t="shared" si="23"/>
        <v>4410.96</v>
      </c>
      <c r="AG82" s="744">
        <f t="shared" si="24"/>
        <v>2180.48</v>
      </c>
      <c r="AH82" s="744">
        <f t="shared" si="25"/>
        <v>2200.48</v>
      </c>
      <c r="AI82" s="744">
        <f t="shared" si="26"/>
        <v>8791.92</v>
      </c>
      <c r="AJ82" s="744">
        <f t="shared" si="27"/>
        <v>-8791.92</v>
      </c>
      <c r="AK82" s="1097">
        <v>0</v>
      </c>
    </row>
    <row r="83" spans="1:37">
      <c r="A83">
        <v>33120</v>
      </c>
      <c r="B83" t="s">
        <v>1643</v>
      </c>
      <c r="C83">
        <v>931800</v>
      </c>
      <c r="D83" t="s">
        <v>1643</v>
      </c>
      <c r="E83">
        <v>537020</v>
      </c>
      <c r="F83" t="s">
        <v>83</v>
      </c>
      <c r="G83" s="408" t="s">
        <v>1673</v>
      </c>
      <c r="H83" s="217" t="s">
        <v>1671</v>
      </c>
      <c r="I83" s="217" t="s">
        <v>1643</v>
      </c>
      <c r="J83" s="217" t="s">
        <v>2130</v>
      </c>
      <c r="K83" s="61" t="str">
        <f t="shared" si="17"/>
        <v>3</v>
      </c>
      <c r="L83" s="63" t="str">
        <f t="shared" si="18"/>
        <v>CIP3</v>
      </c>
      <c r="M83" s="63" t="str">
        <f t="shared" si="19"/>
        <v>Park Acq &amp; Dev, DIF3</v>
      </c>
      <c r="N83" s="637">
        <v>0</v>
      </c>
      <c r="O83" s="213">
        <v>202</v>
      </c>
      <c r="Q83" s="213">
        <f t="shared" si="20"/>
        <v>202</v>
      </c>
      <c r="R83" s="213">
        <v>0</v>
      </c>
      <c r="S83" s="213">
        <v>0</v>
      </c>
      <c r="T83" s="213">
        <v>0</v>
      </c>
      <c r="U83" s="213">
        <v>0</v>
      </c>
      <c r="V83" s="213">
        <v>0</v>
      </c>
      <c r="W83" s="213">
        <v>0</v>
      </c>
      <c r="X83" s="213">
        <v>0</v>
      </c>
      <c r="Y83" s="213">
        <v>0</v>
      </c>
      <c r="Z83" s="213">
        <v>0</v>
      </c>
      <c r="AA83" s="213">
        <v>0</v>
      </c>
      <c r="AB83" s="213">
        <v>0</v>
      </c>
      <c r="AC83" s="213">
        <f>SUMIF('[3]revexpbalances - 2024-07-18T082'!$G:$G,G:G,'[3]revexpbalances - 2024-07-18T082'!$H:$H)</f>
        <v>0</v>
      </c>
      <c r="AD83" s="213">
        <f t="shared" si="21"/>
        <v>0</v>
      </c>
      <c r="AE83" s="744">
        <f t="shared" si="22"/>
        <v>0</v>
      </c>
      <c r="AF83" s="744">
        <f t="shared" si="23"/>
        <v>0</v>
      </c>
      <c r="AG83" s="744">
        <f t="shared" si="24"/>
        <v>0</v>
      </c>
      <c r="AH83" s="744">
        <f t="shared" si="25"/>
        <v>0</v>
      </c>
      <c r="AI83" s="744">
        <f t="shared" si="26"/>
        <v>0</v>
      </c>
      <c r="AJ83" s="744">
        <f t="shared" si="27"/>
        <v>202</v>
      </c>
      <c r="AK83" s="1097">
        <v>0</v>
      </c>
    </row>
    <row r="84" spans="1:37">
      <c r="A84">
        <v>25400</v>
      </c>
      <c r="B84" t="s">
        <v>2923</v>
      </c>
      <c r="C84">
        <v>931183</v>
      </c>
      <c r="D84" t="s">
        <v>2929</v>
      </c>
      <c r="E84">
        <v>510420</v>
      </c>
      <c r="F84" t="s">
        <v>464</v>
      </c>
      <c r="G84" s="408" t="s">
        <v>991</v>
      </c>
      <c r="H84" s="217" t="s">
        <v>1766</v>
      </c>
      <c r="I84" s="989" t="s">
        <v>7000</v>
      </c>
      <c r="J84" s="217" t="s">
        <v>1950</v>
      </c>
      <c r="K84" s="61" t="str">
        <f t="shared" si="17"/>
        <v>1</v>
      </c>
      <c r="L84" s="63" t="str">
        <f t="shared" si="18"/>
        <v>Business Services1</v>
      </c>
      <c r="M84" s="63" t="str">
        <f t="shared" si="19"/>
        <v>Guest Services &amp; Events1</v>
      </c>
      <c r="N84" s="637">
        <v>573.18999999999994</v>
      </c>
      <c r="O84" s="213">
        <v>0</v>
      </c>
      <c r="Q84" s="213">
        <f t="shared" si="20"/>
        <v>0</v>
      </c>
      <c r="R84" s="213">
        <v>0</v>
      </c>
      <c r="S84" s="213">
        <v>0</v>
      </c>
      <c r="T84" s="213">
        <v>0</v>
      </c>
      <c r="U84" s="213">
        <v>0</v>
      </c>
      <c r="V84" s="213">
        <v>0</v>
      </c>
      <c r="W84" s="213">
        <v>0</v>
      </c>
      <c r="X84" s="213">
        <v>0</v>
      </c>
      <c r="Y84" s="213">
        <v>0</v>
      </c>
      <c r="Z84" s="213">
        <v>0</v>
      </c>
      <c r="AA84" s="213">
        <v>0</v>
      </c>
      <c r="AB84" s="213">
        <v>0</v>
      </c>
      <c r="AC84" s="213">
        <f>SUMIF('[3]revexpbalances - 2024-07-18T082'!$G:$G,G:G,'[3]revexpbalances - 2024-07-18T082'!$H:$H)</f>
        <v>0</v>
      </c>
      <c r="AD84" s="213">
        <f t="shared" si="21"/>
        <v>0</v>
      </c>
      <c r="AE84" s="744">
        <f t="shared" si="22"/>
        <v>0</v>
      </c>
      <c r="AF84" s="744">
        <f t="shared" si="23"/>
        <v>0</v>
      </c>
      <c r="AG84" s="744">
        <f t="shared" si="24"/>
        <v>0</v>
      </c>
      <c r="AH84" s="744">
        <f t="shared" si="25"/>
        <v>0</v>
      </c>
      <c r="AI84" s="744">
        <f t="shared" si="26"/>
        <v>0</v>
      </c>
      <c r="AJ84" s="744">
        <f t="shared" si="27"/>
        <v>0</v>
      </c>
      <c r="AK84" s="1097">
        <v>0</v>
      </c>
    </row>
    <row r="85" spans="1:37">
      <c r="A85">
        <v>25400</v>
      </c>
      <c r="B85" t="s">
        <v>2923</v>
      </c>
      <c r="C85">
        <v>931183</v>
      </c>
      <c r="D85" t="s">
        <v>2929</v>
      </c>
      <c r="E85">
        <v>510520</v>
      </c>
      <c r="F85" t="s">
        <v>466</v>
      </c>
      <c r="G85" s="408" t="s">
        <v>1257</v>
      </c>
      <c r="H85" s="217" t="s">
        <v>1766</v>
      </c>
      <c r="I85" s="989" t="s">
        <v>7000</v>
      </c>
      <c r="J85" s="217" t="s">
        <v>1950</v>
      </c>
      <c r="K85" s="61" t="str">
        <f t="shared" si="17"/>
        <v>1</v>
      </c>
      <c r="L85" s="63" t="str">
        <f t="shared" si="18"/>
        <v>Business Services1</v>
      </c>
      <c r="M85" s="63" t="str">
        <f t="shared" si="19"/>
        <v>Guest Services &amp; Events1</v>
      </c>
      <c r="N85" s="637">
        <v>620.28</v>
      </c>
      <c r="O85" s="213">
        <v>0</v>
      </c>
      <c r="Q85" s="213">
        <f t="shared" si="20"/>
        <v>0</v>
      </c>
      <c r="R85" s="213">
        <v>0</v>
      </c>
      <c r="S85" s="213">
        <v>0</v>
      </c>
      <c r="T85" s="213">
        <v>0</v>
      </c>
      <c r="U85" s="213">
        <v>0</v>
      </c>
      <c r="V85" s="213">
        <v>0</v>
      </c>
      <c r="W85" s="213">
        <v>0</v>
      </c>
      <c r="X85" s="213">
        <v>0</v>
      </c>
      <c r="Y85" s="213">
        <v>0</v>
      </c>
      <c r="Z85" s="213">
        <v>0</v>
      </c>
      <c r="AA85" s="213">
        <v>0</v>
      </c>
      <c r="AB85" s="213">
        <v>0</v>
      </c>
      <c r="AC85" s="213">
        <f>SUMIF('[3]revexpbalances - 2024-07-18T082'!$G:$G,G:G,'[3]revexpbalances - 2024-07-18T082'!$H:$H)</f>
        <v>0</v>
      </c>
      <c r="AD85" s="213">
        <f t="shared" si="21"/>
        <v>0</v>
      </c>
      <c r="AE85" s="744">
        <f t="shared" si="22"/>
        <v>0</v>
      </c>
      <c r="AF85" s="744">
        <f t="shared" si="23"/>
        <v>0</v>
      </c>
      <c r="AG85" s="744">
        <f t="shared" si="24"/>
        <v>0</v>
      </c>
      <c r="AH85" s="744">
        <f t="shared" si="25"/>
        <v>0</v>
      </c>
      <c r="AI85" s="744">
        <f t="shared" si="26"/>
        <v>0</v>
      </c>
      <c r="AJ85" s="744">
        <f t="shared" si="27"/>
        <v>0</v>
      </c>
      <c r="AK85" s="1097">
        <v>0</v>
      </c>
    </row>
    <row r="86" spans="1:37">
      <c r="A86">
        <v>25400</v>
      </c>
      <c r="B86" t="s">
        <v>2923</v>
      </c>
      <c r="C86">
        <v>931205</v>
      </c>
      <c r="D86" t="s">
        <v>5949</v>
      </c>
      <c r="E86">
        <v>510420</v>
      </c>
      <c r="F86" t="s">
        <v>464</v>
      </c>
      <c r="G86" s="408" t="s">
        <v>2252</v>
      </c>
      <c r="H86" s="217" t="s">
        <v>1766</v>
      </c>
      <c r="I86" s="989" t="s">
        <v>7000</v>
      </c>
      <c r="J86" s="217" t="s">
        <v>1950</v>
      </c>
      <c r="K86" s="61" t="str">
        <f t="shared" si="17"/>
        <v>1</v>
      </c>
      <c r="L86" s="63" t="str">
        <f t="shared" si="18"/>
        <v>Business Services1</v>
      </c>
      <c r="M86" s="63" t="str">
        <f t="shared" si="19"/>
        <v>Guest Services &amp; Events1</v>
      </c>
      <c r="N86" s="637">
        <v>837.82999999999993</v>
      </c>
      <c r="O86" s="213">
        <v>5500</v>
      </c>
      <c r="Q86" s="213">
        <f t="shared" si="20"/>
        <v>5500</v>
      </c>
      <c r="R86" s="213">
        <v>95.21</v>
      </c>
      <c r="S86" s="213">
        <v>0</v>
      </c>
      <c r="T86" s="213">
        <v>184.49</v>
      </c>
      <c r="U86" s="213">
        <v>0</v>
      </c>
      <c r="V86" s="213">
        <v>265.35000000000002</v>
      </c>
      <c r="W86" s="213">
        <v>176.9</v>
      </c>
      <c r="X86" s="213">
        <v>0</v>
      </c>
      <c r="Y86" s="213">
        <v>0</v>
      </c>
      <c r="Z86" s="213">
        <v>14.43</v>
      </c>
      <c r="AA86" s="213">
        <v>65.260000000000005</v>
      </c>
      <c r="AB86" s="213">
        <v>73.459999999999994</v>
      </c>
      <c r="AC86" s="213">
        <f>SUMIF('[3]revexpbalances - 2024-07-18T082'!$G:$G,G:G,'[3]revexpbalances - 2024-07-18T082'!$H:$H)</f>
        <v>0</v>
      </c>
      <c r="AD86" s="213">
        <f t="shared" si="21"/>
        <v>875.09999999999991</v>
      </c>
      <c r="AE86" s="744">
        <f t="shared" si="22"/>
        <v>279.7</v>
      </c>
      <c r="AF86" s="744">
        <f t="shared" si="23"/>
        <v>442.25</v>
      </c>
      <c r="AG86" s="744">
        <f t="shared" si="24"/>
        <v>14.43</v>
      </c>
      <c r="AH86" s="744">
        <f t="shared" si="25"/>
        <v>138.72</v>
      </c>
      <c r="AI86" s="744">
        <f t="shared" si="26"/>
        <v>875.1</v>
      </c>
      <c r="AJ86" s="744">
        <f t="shared" si="27"/>
        <v>4624.8999999999996</v>
      </c>
      <c r="AK86" s="1097">
        <v>0</v>
      </c>
    </row>
    <row r="87" spans="1:37">
      <c r="A87">
        <v>25400</v>
      </c>
      <c r="B87" t="s">
        <v>2923</v>
      </c>
      <c r="C87">
        <v>931205</v>
      </c>
      <c r="D87" t="s">
        <v>5949</v>
      </c>
      <c r="E87">
        <v>510520</v>
      </c>
      <c r="F87" t="s">
        <v>466</v>
      </c>
      <c r="G87" s="408" t="s">
        <v>6238</v>
      </c>
      <c r="H87" s="217" t="s">
        <v>1766</v>
      </c>
      <c r="I87" s="989" t="s">
        <v>7000</v>
      </c>
      <c r="J87" s="217" t="s">
        <v>1950</v>
      </c>
      <c r="K87" s="61" t="str">
        <f t="shared" si="17"/>
        <v>1</v>
      </c>
      <c r="L87" s="63" t="str">
        <f t="shared" si="18"/>
        <v>Business Services1</v>
      </c>
      <c r="M87" s="63" t="str">
        <f t="shared" si="19"/>
        <v>Guest Services &amp; Events1</v>
      </c>
      <c r="N87" s="637">
        <v>1208.22</v>
      </c>
      <c r="O87" s="213">
        <v>2300</v>
      </c>
      <c r="Q87" s="213">
        <f t="shared" si="20"/>
        <v>2300</v>
      </c>
      <c r="R87" s="213">
        <v>57.02</v>
      </c>
      <c r="S87" s="213">
        <v>186.25</v>
      </c>
      <c r="T87" s="213">
        <v>180.51</v>
      </c>
      <c r="U87" s="213">
        <v>202.63</v>
      </c>
      <c r="V87" s="213">
        <v>257.38</v>
      </c>
      <c r="W87" s="213">
        <v>155.13</v>
      </c>
      <c r="X87" s="213">
        <v>127.5</v>
      </c>
      <c r="Y87" s="213">
        <v>168.63</v>
      </c>
      <c r="Z87" s="213">
        <v>156.63</v>
      </c>
      <c r="AA87" s="213">
        <v>192.75</v>
      </c>
      <c r="AB87" s="213">
        <v>301.5</v>
      </c>
      <c r="AC87" s="213">
        <f>SUMIF('[3]revexpbalances - 2024-07-18T082'!$G:$G,G:G,'[3]revexpbalances - 2024-07-18T082'!$H:$H)</f>
        <v>153.5</v>
      </c>
      <c r="AD87" s="213">
        <f t="shared" si="21"/>
        <v>2139.4300000000003</v>
      </c>
      <c r="AE87" s="744">
        <f t="shared" si="22"/>
        <v>423.78</v>
      </c>
      <c r="AF87" s="744">
        <f t="shared" si="23"/>
        <v>615.14</v>
      </c>
      <c r="AG87" s="744">
        <f t="shared" si="24"/>
        <v>452.76</v>
      </c>
      <c r="AH87" s="744">
        <f t="shared" si="25"/>
        <v>647.75</v>
      </c>
      <c r="AI87" s="744">
        <f t="shared" si="26"/>
        <v>2139.4300000000003</v>
      </c>
      <c r="AJ87" s="744">
        <f t="shared" si="27"/>
        <v>160.56999999999971</v>
      </c>
      <c r="AK87" s="1097">
        <v>0</v>
      </c>
    </row>
    <row r="88" spans="1:37">
      <c r="A88">
        <v>25400</v>
      </c>
      <c r="B88" t="s">
        <v>2923</v>
      </c>
      <c r="C88">
        <v>931205</v>
      </c>
      <c r="D88" t="s">
        <v>5949</v>
      </c>
      <c r="E88">
        <v>510620</v>
      </c>
      <c r="F88" t="s">
        <v>467</v>
      </c>
      <c r="G88" s="408" t="s">
        <v>6375</v>
      </c>
      <c r="H88" s="217" t="s">
        <v>1766</v>
      </c>
      <c r="I88" s="989" t="s">
        <v>7000</v>
      </c>
      <c r="J88" s="217" t="s">
        <v>1950</v>
      </c>
      <c r="K88" s="61" t="str">
        <f t="shared" si="17"/>
        <v>1</v>
      </c>
      <c r="L88" s="63" t="str">
        <f t="shared" si="18"/>
        <v>Business Services1</v>
      </c>
      <c r="M88" s="63" t="str">
        <f t="shared" si="19"/>
        <v>Guest Services &amp; Events1</v>
      </c>
      <c r="N88" s="637">
        <v>565.73</v>
      </c>
      <c r="O88" s="213">
        <v>800</v>
      </c>
      <c r="Q88" s="213">
        <f t="shared" si="20"/>
        <v>800</v>
      </c>
      <c r="R88" s="213">
        <v>50.41</v>
      </c>
      <c r="S88" s="213">
        <v>48.08</v>
      </c>
      <c r="T88" s="213">
        <v>73.33</v>
      </c>
      <c r="U88" s="213">
        <v>59.88</v>
      </c>
      <c r="V88" s="213">
        <v>197.78</v>
      </c>
      <c r="W88" s="213">
        <v>63.01</v>
      </c>
      <c r="X88" s="213">
        <v>11.55</v>
      </c>
      <c r="Y88" s="213">
        <v>14.18</v>
      </c>
      <c r="Z88" s="213">
        <v>38.869999999999997</v>
      </c>
      <c r="AA88" s="213">
        <v>27.9</v>
      </c>
      <c r="AB88" s="213">
        <v>79.3</v>
      </c>
      <c r="AC88" s="213">
        <f>SUMIF('[3]revexpbalances - 2024-07-18T082'!$G:$G,G:G,'[3]revexpbalances - 2024-07-18T082'!$H:$H)</f>
        <v>37.03</v>
      </c>
      <c r="AD88" s="213">
        <f t="shared" si="21"/>
        <v>701.31999999999994</v>
      </c>
      <c r="AE88" s="744">
        <f t="shared" si="22"/>
        <v>171.82</v>
      </c>
      <c r="AF88" s="744">
        <f t="shared" si="23"/>
        <v>320.67</v>
      </c>
      <c r="AG88" s="744">
        <f t="shared" si="24"/>
        <v>64.599999999999994</v>
      </c>
      <c r="AH88" s="744">
        <f t="shared" si="25"/>
        <v>144.22999999999999</v>
      </c>
      <c r="AI88" s="744">
        <f t="shared" si="26"/>
        <v>701.32</v>
      </c>
      <c r="AJ88" s="744">
        <f t="shared" si="27"/>
        <v>98.67999999999995</v>
      </c>
      <c r="AK88" s="1097">
        <v>0</v>
      </c>
    </row>
    <row r="89" spans="1:37">
      <c r="A89">
        <v>25400</v>
      </c>
      <c r="B89" t="s">
        <v>2923</v>
      </c>
      <c r="C89">
        <v>931220</v>
      </c>
      <c r="D89" t="s">
        <v>529</v>
      </c>
      <c r="E89">
        <v>510420</v>
      </c>
      <c r="F89" t="s">
        <v>464</v>
      </c>
      <c r="G89" s="408" t="s">
        <v>2749</v>
      </c>
      <c r="H89" s="217" t="s">
        <v>1766</v>
      </c>
      <c r="I89" s="217" t="s">
        <v>117</v>
      </c>
      <c r="J89" s="217" t="s">
        <v>1950</v>
      </c>
      <c r="K89" s="61" t="str">
        <f t="shared" si="17"/>
        <v>1</v>
      </c>
      <c r="L89" s="63" t="str">
        <f t="shared" si="18"/>
        <v>Business Services1</v>
      </c>
      <c r="M89" s="63" t="str">
        <f t="shared" si="19"/>
        <v>Executive1</v>
      </c>
      <c r="N89" s="637">
        <v>1550.04</v>
      </c>
      <c r="O89" s="213">
        <v>0</v>
      </c>
      <c r="Q89" s="213">
        <f t="shared" si="20"/>
        <v>0</v>
      </c>
      <c r="R89" s="213">
        <v>0</v>
      </c>
      <c r="S89" s="213">
        <v>0</v>
      </c>
      <c r="T89" s="213">
        <v>0</v>
      </c>
      <c r="U89" s="213">
        <v>0</v>
      </c>
      <c r="V89" s="213">
        <v>0</v>
      </c>
      <c r="W89" s="213">
        <v>0</v>
      </c>
      <c r="X89" s="213">
        <v>0</v>
      </c>
      <c r="Y89" s="213">
        <v>0</v>
      </c>
      <c r="Z89" s="213">
        <v>0</v>
      </c>
      <c r="AA89" s="213">
        <v>0</v>
      </c>
      <c r="AB89" s="213">
        <v>0</v>
      </c>
      <c r="AC89" s="213">
        <f>SUMIF('[3]revexpbalances - 2024-07-18T082'!$G:$G,G:G,'[3]revexpbalances - 2024-07-18T082'!$H:$H)</f>
        <v>0</v>
      </c>
      <c r="AD89" s="213">
        <f t="shared" si="21"/>
        <v>0</v>
      </c>
      <c r="AE89" s="744">
        <f t="shared" si="22"/>
        <v>0</v>
      </c>
      <c r="AF89" s="744">
        <f t="shared" si="23"/>
        <v>0</v>
      </c>
      <c r="AG89" s="744">
        <f t="shared" si="24"/>
        <v>0</v>
      </c>
      <c r="AH89" s="744">
        <f t="shared" si="25"/>
        <v>0</v>
      </c>
      <c r="AI89" s="744">
        <f t="shared" si="26"/>
        <v>0</v>
      </c>
      <c r="AJ89" s="744">
        <f t="shared" si="27"/>
        <v>0</v>
      </c>
      <c r="AK89" s="1097">
        <v>0</v>
      </c>
    </row>
    <row r="90" spans="1:37">
      <c r="A90">
        <v>25400</v>
      </c>
      <c r="B90" t="s">
        <v>2923</v>
      </c>
      <c r="C90">
        <v>931220</v>
      </c>
      <c r="D90" t="s">
        <v>529</v>
      </c>
      <c r="E90">
        <v>510440</v>
      </c>
      <c r="F90" t="s">
        <v>465</v>
      </c>
      <c r="G90" s="408" t="s">
        <v>531</v>
      </c>
      <c r="H90" s="217" t="s">
        <v>1766</v>
      </c>
      <c r="I90" s="217" t="s">
        <v>117</v>
      </c>
      <c r="J90" s="217" t="s">
        <v>1950</v>
      </c>
      <c r="K90" s="61" t="str">
        <f t="shared" si="17"/>
        <v>1</v>
      </c>
      <c r="L90" s="63" t="str">
        <f t="shared" si="18"/>
        <v>Business Services1</v>
      </c>
      <c r="M90" s="63" t="str">
        <f t="shared" si="19"/>
        <v>Executive1</v>
      </c>
      <c r="N90" s="637">
        <v>40430.79</v>
      </c>
      <c r="O90" s="213">
        <v>40000</v>
      </c>
      <c r="Q90" s="213">
        <f t="shared" si="20"/>
        <v>40000</v>
      </c>
      <c r="R90" s="213">
        <v>0</v>
      </c>
      <c r="S90" s="213">
        <v>8831.7800000000007</v>
      </c>
      <c r="T90" s="213">
        <v>0</v>
      </c>
      <c r="U90" s="213">
        <v>5873.75</v>
      </c>
      <c r="V90" s="213">
        <v>11173.24</v>
      </c>
      <c r="W90" s="213">
        <v>9528.51</v>
      </c>
      <c r="X90" s="213">
        <v>0</v>
      </c>
      <c r="Y90" s="213">
        <v>0</v>
      </c>
      <c r="Z90" s="213">
        <v>0</v>
      </c>
      <c r="AA90" s="213">
        <v>0</v>
      </c>
      <c r="AB90" s="213">
        <v>0</v>
      </c>
      <c r="AC90" s="213">
        <f>SUMIF('[3]revexpbalances - 2024-07-18T082'!$G:$G,G:G,'[3]revexpbalances - 2024-07-18T082'!$H:$H)</f>
        <v>21591.119999999999</v>
      </c>
      <c r="AD90" s="213">
        <f t="shared" si="21"/>
        <v>56998.399999999994</v>
      </c>
      <c r="AE90" s="744">
        <f t="shared" si="22"/>
        <v>8831.7800000000007</v>
      </c>
      <c r="AF90" s="744">
        <f t="shared" si="23"/>
        <v>26575.5</v>
      </c>
      <c r="AG90" s="744">
        <f t="shared" si="24"/>
        <v>0</v>
      </c>
      <c r="AH90" s="744">
        <f t="shared" si="25"/>
        <v>21591.119999999999</v>
      </c>
      <c r="AI90" s="744">
        <f t="shared" si="26"/>
        <v>56998.399999999994</v>
      </c>
      <c r="AJ90" s="744">
        <f t="shared" si="27"/>
        <v>-16998.399999999994</v>
      </c>
      <c r="AK90" s="1097">
        <v>29500</v>
      </c>
    </row>
    <row r="91" spans="1:37">
      <c r="A91">
        <v>25400</v>
      </c>
      <c r="B91" t="s">
        <v>2923</v>
      </c>
      <c r="C91">
        <v>931235</v>
      </c>
      <c r="D91" t="s">
        <v>46</v>
      </c>
      <c r="E91">
        <v>510200</v>
      </c>
      <c r="F91" t="s">
        <v>462</v>
      </c>
      <c r="G91" s="408" t="s">
        <v>5952</v>
      </c>
      <c r="H91" s="217" t="s">
        <v>1766</v>
      </c>
      <c r="I91" s="217" t="s">
        <v>46</v>
      </c>
      <c r="J91" s="217" t="s">
        <v>1950</v>
      </c>
      <c r="K91" s="61" t="str">
        <f t="shared" si="17"/>
        <v>1</v>
      </c>
      <c r="L91" s="63" t="str">
        <f t="shared" si="18"/>
        <v>Business Services1</v>
      </c>
      <c r="M91" s="63" t="str">
        <f t="shared" si="19"/>
        <v>Business Operations1</v>
      </c>
      <c r="N91" s="637">
        <v>0</v>
      </c>
      <c r="O91" s="213">
        <v>0</v>
      </c>
      <c r="Q91" s="213">
        <f t="shared" si="20"/>
        <v>0</v>
      </c>
      <c r="R91" s="213">
        <v>0</v>
      </c>
      <c r="S91" s="213">
        <v>0</v>
      </c>
      <c r="T91" s="213">
        <v>0</v>
      </c>
      <c r="U91" s="213">
        <v>1645.78</v>
      </c>
      <c r="V91" s="213">
        <v>0</v>
      </c>
      <c r="W91" s="213">
        <v>0</v>
      </c>
      <c r="X91" s="213">
        <v>0</v>
      </c>
      <c r="Y91" s="213">
        <v>0</v>
      </c>
      <c r="Z91" s="213">
        <v>0</v>
      </c>
      <c r="AA91" s="213">
        <v>0</v>
      </c>
      <c r="AB91" s="213">
        <v>0</v>
      </c>
      <c r="AC91" s="213">
        <f>SUMIF('[3]revexpbalances - 2024-07-18T082'!$G:$G,G:G,'[3]revexpbalances - 2024-07-18T082'!$H:$H)</f>
        <v>40659.93</v>
      </c>
      <c r="AD91" s="213">
        <f t="shared" si="21"/>
        <v>42305.71</v>
      </c>
      <c r="AE91" s="744">
        <f t="shared" si="22"/>
        <v>0</v>
      </c>
      <c r="AF91" s="744">
        <f t="shared" si="23"/>
        <v>1645.78</v>
      </c>
      <c r="AG91" s="744">
        <f t="shared" si="24"/>
        <v>0</v>
      </c>
      <c r="AH91" s="744">
        <f t="shared" si="25"/>
        <v>40659.93</v>
      </c>
      <c r="AI91" s="744">
        <f t="shared" si="26"/>
        <v>42305.71</v>
      </c>
      <c r="AJ91" s="744">
        <f t="shared" si="27"/>
        <v>-42305.71</v>
      </c>
      <c r="AK91" s="1097">
        <v>0</v>
      </c>
    </row>
    <row r="92" spans="1:37">
      <c r="A92">
        <v>25400</v>
      </c>
      <c r="B92" t="s">
        <v>2923</v>
      </c>
      <c r="C92">
        <v>931235</v>
      </c>
      <c r="D92" t="s">
        <v>46</v>
      </c>
      <c r="E92">
        <v>510420</v>
      </c>
      <c r="F92" t="s">
        <v>464</v>
      </c>
      <c r="G92" s="408" t="s">
        <v>1969</v>
      </c>
      <c r="H92" s="217" t="s">
        <v>1766</v>
      </c>
      <c r="I92" s="217" t="s">
        <v>46</v>
      </c>
      <c r="J92" s="217" t="s">
        <v>1950</v>
      </c>
      <c r="K92" s="61" t="str">
        <f t="shared" si="17"/>
        <v>1</v>
      </c>
      <c r="L92" s="63" t="str">
        <f t="shared" si="18"/>
        <v>Business Services1</v>
      </c>
      <c r="M92" s="63" t="str">
        <f t="shared" si="19"/>
        <v>Business Operations1</v>
      </c>
      <c r="N92" s="637">
        <v>2747.46</v>
      </c>
      <c r="O92" s="213">
        <v>7000</v>
      </c>
      <c r="Q92" s="213">
        <f t="shared" si="20"/>
        <v>7000</v>
      </c>
      <c r="R92" s="213">
        <v>512.54999999999995</v>
      </c>
      <c r="S92" s="213">
        <v>0</v>
      </c>
      <c r="T92" s="213">
        <v>0</v>
      </c>
      <c r="U92" s="213">
        <v>171.99</v>
      </c>
      <c r="V92" s="213">
        <v>1599.81</v>
      </c>
      <c r="W92" s="213">
        <v>590.61</v>
      </c>
      <c r="X92" s="213">
        <v>192</v>
      </c>
      <c r="Y92" s="213">
        <v>460.91</v>
      </c>
      <c r="Z92" s="213">
        <v>1579.99</v>
      </c>
      <c r="AA92" s="213">
        <v>0</v>
      </c>
      <c r="AB92" s="213">
        <v>189</v>
      </c>
      <c r="AC92" s="213">
        <f>SUMIF('[3]revexpbalances - 2024-07-18T082'!$G:$G,G:G,'[3]revexpbalances - 2024-07-18T082'!$H:$H)</f>
        <v>3154.02</v>
      </c>
      <c r="AD92" s="213">
        <f t="shared" si="21"/>
        <v>8450.8799999999992</v>
      </c>
      <c r="AE92" s="744">
        <f t="shared" si="22"/>
        <v>512.54999999999995</v>
      </c>
      <c r="AF92" s="744">
        <f t="shared" si="23"/>
        <v>2362.41</v>
      </c>
      <c r="AG92" s="744">
        <f t="shared" si="24"/>
        <v>2232.9</v>
      </c>
      <c r="AH92" s="744">
        <f t="shared" si="25"/>
        <v>3343.02</v>
      </c>
      <c r="AI92" s="744">
        <f t="shared" si="26"/>
        <v>8450.880000000001</v>
      </c>
      <c r="AJ92" s="744">
        <f t="shared" si="27"/>
        <v>-1450.880000000001</v>
      </c>
      <c r="AK92" s="1097">
        <v>0</v>
      </c>
    </row>
    <row r="93" spans="1:37">
      <c r="A93">
        <v>25400</v>
      </c>
      <c r="B93" t="s">
        <v>2923</v>
      </c>
      <c r="C93">
        <v>931235</v>
      </c>
      <c r="D93" t="s">
        <v>46</v>
      </c>
      <c r="E93">
        <v>510620</v>
      </c>
      <c r="F93" t="s">
        <v>467</v>
      </c>
      <c r="G93" s="408" t="s">
        <v>5610</v>
      </c>
      <c r="H93" s="217" t="s">
        <v>1766</v>
      </c>
      <c r="I93" s="217" t="s">
        <v>46</v>
      </c>
      <c r="J93" s="217" t="s">
        <v>1950</v>
      </c>
      <c r="K93" s="61" t="str">
        <f t="shared" si="17"/>
        <v>1</v>
      </c>
      <c r="L93" s="63" t="str">
        <f t="shared" si="18"/>
        <v>Business Services1</v>
      </c>
      <c r="M93" s="63" t="str">
        <f t="shared" si="19"/>
        <v>Business Operations1</v>
      </c>
      <c r="N93" s="637">
        <v>698.54</v>
      </c>
      <c r="O93" s="213">
        <v>1000</v>
      </c>
      <c r="Q93" s="213">
        <f t="shared" si="20"/>
        <v>1000</v>
      </c>
      <c r="R93" s="213">
        <v>15.51</v>
      </c>
      <c r="S93" s="213">
        <v>66</v>
      </c>
      <c r="T93" s="213">
        <v>75.5</v>
      </c>
      <c r="U93" s="213">
        <v>74.2</v>
      </c>
      <c r="V93" s="213">
        <v>113.38</v>
      </c>
      <c r="W93" s="213">
        <v>71.5</v>
      </c>
      <c r="X93" s="213">
        <v>64.75</v>
      </c>
      <c r="Y93" s="213">
        <v>74.5</v>
      </c>
      <c r="Z93" s="213">
        <v>66.5</v>
      </c>
      <c r="AA93" s="213">
        <v>68.25</v>
      </c>
      <c r="AB93" s="213">
        <v>107.25</v>
      </c>
      <c r="AC93" s="213">
        <f>SUMIF('[3]revexpbalances - 2024-07-18T082'!$G:$G,G:G,'[3]revexpbalances - 2024-07-18T082'!$H:$H)</f>
        <v>67.38</v>
      </c>
      <c r="AD93" s="213">
        <f t="shared" si="21"/>
        <v>864.71999999999991</v>
      </c>
      <c r="AE93" s="744">
        <f t="shared" si="22"/>
        <v>157.01</v>
      </c>
      <c r="AF93" s="744">
        <f t="shared" si="23"/>
        <v>259.08</v>
      </c>
      <c r="AG93" s="744">
        <f t="shared" si="24"/>
        <v>205.75</v>
      </c>
      <c r="AH93" s="744">
        <f t="shared" si="25"/>
        <v>242.88</v>
      </c>
      <c r="AI93" s="744">
        <f t="shared" si="26"/>
        <v>864.71999999999991</v>
      </c>
      <c r="AJ93" s="744">
        <f t="shared" si="27"/>
        <v>135.28000000000009</v>
      </c>
      <c r="AK93" s="1097">
        <v>0</v>
      </c>
    </row>
    <row r="94" spans="1:37">
      <c r="A94">
        <v>25400</v>
      </c>
      <c r="B94" t="s">
        <v>2923</v>
      </c>
      <c r="C94">
        <v>931235</v>
      </c>
      <c r="D94" t="s">
        <v>46</v>
      </c>
      <c r="E94">
        <v>510700</v>
      </c>
      <c r="F94" t="s">
        <v>468</v>
      </c>
      <c r="G94" s="408" t="s">
        <v>6377</v>
      </c>
      <c r="H94" s="217" t="s">
        <v>1766</v>
      </c>
      <c r="I94" s="217" t="s">
        <v>46</v>
      </c>
      <c r="J94" s="217" t="s">
        <v>1950</v>
      </c>
      <c r="K94" s="61" t="str">
        <f t="shared" si="17"/>
        <v>1</v>
      </c>
      <c r="L94" s="63" t="str">
        <f t="shared" si="18"/>
        <v>Business Services1</v>
      </c>
      <c r="M94" s="63" t="str">
        <f t="shared" si="19"/>
        <v>Business Operations1</v>
      </c>
      <c r="N94" s="637">
        <v>646.35</v>
      </c>
      <c r="O94" s="213">
        <v>500</v>
      </c>
      <c r="Q94" s="213">
        <f t="shared" si="20"/>
        <v>500</v>
      </c>
      <c r="R94" s="213">
        <v>454.08</v>
      </c>
      <c r="S94" s="213">
        <v>0</v>
      </c>
      <c r="T94" s="213">
        <v>0</v>
      </c>
      <c r="U94" s="213">
        <v>0</v>
      </c>
      <c r="V94" s="213">
        <v>746.26</v>
      </c>
      <c r="W94" s="213">
        <v>0</v>
      </c>
      <c r="X94" s="213">
        <v>0</v>
      </c>
      <c r="Y94" s="213">
        <v>0</v>
      </c>
      <c r="Z94" s="213">
        <v>0</v>
      </c>
      <c r="AA94" s="213">
        <v>0</v>
      </c>
      <c r="AB94" s="213">
        <v>0</v>
      </c>
      <c r="AC94" s="213">
        <f>SUMIF('[3]revexpbalances - 2024-07-18T082'!$G:$G,G:G,'[3]revexpbalances - 2024-07-18T082'!$H:$H)</f>
        <v>0</v>
      </c>
      <c r="AD94" s="213">
        <f t="shared" si="21"/>
        <v>1200.3399999999999</v>
      </c>
      <c r="AE94" s="744">
        <f t="shared" si="22"/>
        <v>454.08</v>
      </c>
      <c r="AF94" s="744">
        <f t="shared" si="23"/>
        <v>746.26</v>
      </c>
      <c r="AG94" s="744">
        <f t="shared" si="24"/>
        <v>0</v>
      </c>
      <c r="AH94" s="744">
        <f t="shared" si="25"/>
        <v>0</v>
      </c>
      <c r="AI94" s="744">
        <f t="shared" si="26"/>
        <v>1200.3399999999999</v>
      </c>
      <c r="AJ94" s="744">
        <f t="shared" si="27"/>
        <v>-700.33999999999992</v>
      </c>
      <c r="AK94" s="1097">
        <v>0</v>
      </c>
    </row>
    <row r="95" spans="1:37">
      <c r="A95">
        <v>25400</v>
      </c>
      <c r="B95" t="s">
        <v>2923</v>
      </c>
      <c r="C95">
        <v>931235</v>
      </c>
      <c r="D95" t="s">
        <v>46</v>
      </c>
      <c r="E95">
        <v>513150</v>
      </c>
      <c r="F95" t="s">
        <v>1693</v>
      </c>
      <c r="G95" s="408" t="s">
        <v>5791</v>
      </c>
      <c r="H95" s="217" t="s">
        <v>1766</v>
      </c>
      <c r="I95" s="217" t="s">
        <v>46</v>
      </c>
      <c r="J95" s="217" t="s">
        <v>1950</v>
      </c>
      <c r="K95" s="61" t="str">
        <f t="shared" si="17"/>
        <v>1</v>
      </c>
      <c r="L95" s="63" t="str">
        <f t="shared" si="18"/>
        <v>Business Services1</v>
      </c>
      <c r="M95" s="63" t="str">
        <f t="shared" si="19"/>
        <v>Business Operations1</v>
      </c>
      <c r="N95" s="637">
        <v>1276013</v>
      </c>
      <c r="O95" s="213">
        <v>1275000</v>
      </c>
      <c r="Q95" s="213">
        <f t="shared" si="20"/>
        <v>1275000</v>
      </c>
      <c r="R95" s="213">
        <v>1030609</v>
      </c>
      <c r="S95" s="213">
        <v>0</v>
      </c>
      <c r="T95" s="213">
        <v>0</v>
      </c>
      <c r="U95" s="213">
        <v>0</v>
      </c>
      <c r="V95" s="213">
        <v>0</v>
      </c>
      <c r="W95" s="213">
        <v>0</v>
      </c>
      <c r="X95" s="213">
        <v>0</v>
      </c>
      <c r="Y95" s="213">
        <v>0</v>
      </c>
      <c r="Z95" s="213">
        <v>0</v>
      </c>
      <c r="AA95" s="213">
        <v>0</v>
      </c>
      <c r="AB95" s="213">
        <v>0</v>
      </c>
      <c r="AC95" s="213">
        <f>SUMIF('[3]revexpbalances - 2024-07-18T082'!$G:$G,G:G,'[3]revexpbalances - 2024-07-18T082'!$H:$H)</f>
        <v>0</v>
      </c>
      <c r="AD95" s="213">
        <f t="shared" si="21"/>
        <v>1030609</v>
      </c>
      <c r="AE95" s="744">
        <f t="shared" si="22"/>
        <v>1030609</v>
      </c>
      <c r="AF95" s="744">
        <f t="shared" si="23"/>
        <v>0</v>
      </c>
      <c r="AG95" s="744">
        <f t="shared" si="24"/>
        <v>0</v>
      </c>
      <c r="AH95" s="744">
        <f t="shared" si="25"/>
        <v>0</v>
      </c>
      <c r="AI95" s="744">
        <f t="shared" si="26"/>
        <v>1030609</v>
      </c>
      <c r="AJ95" s="744">
        <f t="shared" si="27"/>
        <v>244391</v>
      </c>
      <c r="AK95" s="1097">
        <v>1245560</v>
      </c>
    </row>
    <row r="96" spans="1:37">
      <c r="A96">
        <v>25400</v>
      </c>
      <c r="B96" t="s">
        <v>2923</v>
      </c>
      <c r="C96">
        <v>931240</v>
      </c>
      <c r="D96" t="s">
        <v>104</v>
      </c>
      <c r="E96">
        <v>510200</v>
      </c>
      <c r="F96" t="s">
        <v>462</v>
      </c>
      <c r="G96" s="408" t="s">
        <v>3866</v>
      </c>
      <c r="H96" s="217" t="s">
        <v>1766</v>
      </c>
      <c r="I96" s="217" t="s">
        <v>104</v>
      </c>
      <c r="J96" s="217" t="s">
        <v>1950</v>
      </c>
      <c r="K96" s="61" t="str">
        <f t="shared" si="17"/>
        <v>1</v>
      </c>
      <c r="L96" s="63" t="str">
        <f t="shared" si="18"/>
        <v>Business Services1</v>
      </c>
      <c r="M96" s="63" t="str">
        <f t="shared" si="19"/>
        <v>Finance1</v>
      </c>
      <c r="N96" s="637">
        <v>1589.9</v>
      </c>
      <c r="O96" s="213">
        <v>0</v>
      </c>
      <c r="Q96" s="213">
        <f t="shared" si="20"/>
        <v>0</v>
      </c>
      <c r="R96" s="213">
        <v>0</v>
      </c>
      <c r="S96" s="213">
        <v>0</v>
      </c>
      <c r="T96" s="213">
        <v>0</v>
      </c>
      <c r="U96" s="213">
        <v>0</v>
      </c>
      <c r="V96" s="213">
        <v>0</v>
      </c>
      <c r="W96" s="213">
        <v>0</v>
      </c>
      <c r="X96" s="213">
        <v>0</v>
      </c>
      <c r="Y96" s="213">
        <v>0</v>
      </c>
      <c r="Z96" s="213">
        <v>0</v>
      </c>
      <c r="AA96" s="213">
        <v>0</v>
      </c>
      <c r="AB96" s="213">
        <v>0</v>
      </c>
      <c r="AC96" s="213">
        <f>SUMIF('[3]revexpbalances - 2024-07-18T082'!$G:$G,G:G,'[3]revexpbalances - 2024-07-18T082'!$H:$H)</f>
        <v>0</v>
      </c>
      <c r="AD96" s="213">
        <f t="shared" si="21"/>
        <v>0</v>
      </c>
      <c r="AE96" s="744">
        <f t="shared" si="22"/>
        <v>0</v>
      </c>
      <c r="AF96" s="744">
        <f t="shared" si="23"/>
        <v>0</v>
      </c>
      <c r="AG96" s="744">
        <f t="shared" si="24"/>
        <v>0</v>
      </c>
      <c r="AH96" s="744">
        <f t="shared" si="25"/>
        <v>0</v>
      </c>
      <c r="AI96" s="744">
        <f t="shared" si="26"/>
        <v>0</v>
      </c>
      <c r="AJ96" s="744">
        <f t="shared" si="27"/>
        <v>0</v>
      </c>
      <c r="AK96" s="1097">
        <v>0</v>
      </c>
    </row>
    <row r="97" spans="1:37">
      <c r="A97">
        <v>25400</v>
      </c>
      <c r="B97" t="s">
        <v>2923</v>
      </c>
      <c r="C97">
        <v>931240</v>
      </c>
      <c r="D97" t="s">
        <v>104</v>
      </c>
      <c r="E97">
        <v>510420</v>
      </c>
      <c r="F97" t="s">
        <v>464</v>
      </c>
      <c r="G97" s="408" t="s">
        <v>590</v>
      </c>
      <c r="H97" s="217" t="s">
        <v>1766</v>
      </c>
      <c r="I97" s="217" t="s">
        <v>104</v>
      </c>
      <c r="J97" s="217" t="s">
        <v>1950</v>
      </c>
      <c r="K97" s="61" t="str">
        <f t="shared" si="17"/>
        <v>1</v>
      </c>
      <c r="L97" s="63" t="str">
        <f t="shared" si="18"/>
        <v>Business Services1</v>
      </c>
      <c r="M97" s="63" t="str">
        <f t="shared" si="19"/>
        <v>Finance1</v>
      </c>
      <c r="N97" s="637">
        <v>2316.77</v>
      </c>
      <c r="O97" s="213">
        <v>0</v>
      </c>
      <c r="Q97" s="213">
        <f t="shared" si="20"/>
        <v>0</v>
      </c>
      <c r="R97" s="213">
        <v>27.49</v>
      </c>
      <c r="S97" s="213">
        <v>367.76</v>
      </c>
      <c r="T97" s="213">
        <v>219.95</v>
      </c>
      <c r="U97" s="213">
        <v>219.95</v>
      </c>
      <c r="V97" s="213">
        <v>0</v>
      </c>
      <c r="W97" s="213">
        <v>0</v>
      </c>
      <c r="X97" s="213">
        <v>11.37</v>
      </c>
      <c r="Y97" s="213">
        <v>0</v>
      </c>
      <c r="Z97" s="213">
        <v>0</v>
      </c>
      <c r="AA97" s="213">
        <v>0</v>
      </c>
      <c r="AB97" s="213">
        <v>0</v>
      </c>
      <c r="AC97" s="213">
        <f>SUMIF('[3]revexpbalances - 2024-07-18T082'!$G:$G,G:G,'[3]revexpbalances - 2024-07-18T082'!$H:$H)</f>
        <v>240.18</v>
      </c>
      <c r="AD97" s="213">
        <f t="shared" si="21"/>
        <v>1086.7</v>
      </c>
      <c r="AE97" s="744">
        <f t="shared" si="22"/>
        <v>615.20000000000005</v>
      </c>
      <c r="AF97" s="744">
        <f t="shared" si="23"/>
        <v>219.95</v>
      </c>
      <c r="AG97" s="744">
        <f t="shared" si="24"/>
        <v>11.37</v>
      </c>
      <c r="AH97" s="744">
        <f t="shared" si="25"/>
        <v>240.18</v>
      </c>
      <c r="AI97" s="744">
        <f t="shared" si="26"/>
        <v>1086.7</v>
      </c>
      <c r="AJ97" s="744">
        <f t="shared" si="27"/>
        <v>-1086.7</v>
      </c>
      <c r="AK97" s="1097">
        <v>0</v>
      </c>
    </row>
    <row r="98" spans="1:37">
      <c r="A98">
        <v>25400</v>
      </c>
      <c r="B98" t="s">
        <v>2923</v>
      </c>
      <c r="C98">
        <v>931240</v>
      </c>
      <c r="D98" t="s">
        <v>104</v>
      </c>
      <c r="E98">
        <v>510440</v>
      </c>
      <c r="F98" t="s">
        <v>465</v>
      </c>
      <c r="G98" s="408" t="s">
        <v>1349</v>
      </c>
      <c r="H98" s="217" t="s">
        <v>1766</v>
      </c>
      <c r="I98" s="217" t="s">
        <v>104</v>
      </c>
      <c r="J98" s="217" t="s">
        <v>1950</v>
      </c>
      <c r="K98" s="61" t="str">
        <f t="shared" si="17"/>
        <v>1</v>
      </c>
      <c r="L98" s="63" t="str">
        <f t="shared" si="18"/>
        <v>Business Services1</v>
      </c>
      <c r="M98" s="63" t="str">
        <f t="shared" si="19"/>
        <v>Finance1</v>
      </c>
      <c r="N98" s="637">
        <v>8191.28</v>
      </c>
      <c r="O98" s="213">
        <v>0</v>
      </c>
      <c r="Q98" s="213">
        <f t="shared" si="20"/>
        <v>0</v>
      </c>
      <c r="R98" s="213">
        <v>0</v>
      </c>
      <c r="S98" s="213">
        <v>0</v>
      </c>
      <c r="T98" s="213">
        <v>0</v>
      </c>
      <c r="U98" s="213">
        <v>0</v>
      </c>
      <c r="V98" s="213">
        <v>0</v>
      </c>
      <c r="W98" s="213">
        <v>0</v>
      </c>
      <c r="X98" s="213">
        <v>0</v>
      </c>
      <c r="Y98" s="213">
        <v>0</v>
      </c>
      <c r="Z98" s="213">
        <v>0</v>
      </c>
      <c r="AA98" s="213">
        <v>0</v>
      </c>
      <c r="AB98" s="213">
        <v>0</v>
      </c>
      <c r="AC98" s="213">
        <f>SUMIF('[3]revexpbalances - 2024-07-18T082'!$G:$G,G:G,'[3]revexpbalances - 2024-07-18T082'!$H:$H)</f>
        <v>0</v>
      </c>
      <c r="AD98" s="213">
        <f t="shared" si="21"/>
        <v>0</v>
      </c>
      <c r="AE98" s="744">
        <f t="shared" si="22"/>
        <v>0</v>
      </c>
      <c r="AF98" s="744">
        <f t="shared" si="23"/>
        <v>0</v>
      </c>
      <c r="AG98" s="744">
        <f t="shared" si="24"/>
        <v>0</v>
      </c>
      <c r="AH98" s="744">
        <f t="shared" si="25"/>
        <v>0</v>
      </c>
      <c r="AI98" s="744">
        <f t="shared" si="26"/>
        <v>0</v>
      </c>
      <c r="AJ98" s="744">
        <f t="shared" si="27"/>
        <v>0</v>
      </c>
      <c r="AK98" s="1097">
        <v>0</v>
      </c>
    </row>
    <row r="99" spans="1:37">
      <c r="A99">
        <v>25400</v>
      </c>
      <c r="B99" t="s">
        <v>2923</v>
      </c>
      <c r="C99">
        <v>931260</v>
      </c>
      <c r="D99" t="s">
        <v>115</v>
      </c>
      <c r="E99">
        <v>510420</v>
      </c>
      <c r="F99" t="s">
        <v>464</v>
      </c>
      <c r="G99" s="408" t="s">
        <v>658</v>
      </c>
      <c r="H99" s="217" t="s">
        <v>1766</v>
      </c>
      <c r="I99" s="217" t="s">
        <v>115</v>
      </c>
      <c r="J99" s="217" t="s">
        <v>1950</v>
      </c>
      <c r="K99" s="61" t="str">
        <f t="shared" si="17"/>
        <v>1</v>
      </c>
      <c r="L99" s="63" t="str">
        <f t="shared" si="18"/>
        <v>Business Services1</v>
      </c>
      <c r="M99" s="63" t="str">
        <f t="shared" si="19"/>
        <v>Marketing1</v>
      </c>
      <c r="N99" s="637">
        <v>1070.6300000000001</v>
      </c>
      <c r="O99" s="213">
        <v>1000</v>
      </c>
      <c r="Q99" s="213">
        <f t="shared" si="20"/>
        <v>1000</v>
      </c>
      <c r="R99" s="213">
        <v>0</v>
      </c>
      <c r="S99" s="213">
        <v>0</v>
      </c>
      <c r="T99" s="213">
        <v>88.3</v>
      </c>
      <c r="U99" s="213">
        <v>0</v>
      </c>
      <c r="V99" s="213">
        <v>289.5</v>
      </c>
      <c r="W99" s="213">
        <v>0</v>
      </c>
      <c r="X99" s="213">
        <v>0</v>
      </c>
      <c r="Y99" s="213">
        <v>0</v>
      </c>
      <c r="Z99" s="213">
        <v>343.46</v>
      </c>
      <c r="AA99" s="213">
        <v>166.88</v>
      </c>
      <c r="AB99" s="213">
        <v>60.76</v>
      </c>
      <c r="AC99" s="213">
        <f>SUMIF('[3]revexpbalances - 2024-07-18T082'!$G:$G,G:G,'[3]revexpbalances - 2024-07-18T082'!$H:$H)</f>
        <v>1338.9</v>
      </c>
      <c r="AD99" s="213">
        <f t="shared" si="21"/>
        <v>2287.8000000000002</v>
      </c>
      <c r="AE99" s="744">
        <f t="shared" si="22"/>
        <v>88.3</v>
      </c>
      <c r="AF99" s="744">
        <f t="shared" si="23"/>
        <v>289.5</v>
      </c>
      <c r="AG99" s="744">
        <f t="shared" si="24"/>
        <v>343.46</v>
      </c>
      <c r="AH99" s="744">
        <f t="shared" si="25"/>
        <v>1566.54</v>
      </c>
      <c r="AI99" s="744">
        <f t="shared" si="26"/>
        <v>2287.8000000000002</v>
      </c>
      <c r="AJ99" s="744">
        <f t="shared" si="27"/>
        <v>-1287.8000000000002</v>
      </c>
      <c r="AK99" s="1097">
        <v>0</v>
      </c>
    </row>
    <row r="100" spans="1:37">
      <c r="A100">
        <v>25400</v>
      </c>
      <c r="B100" t="s">
        <v>2923</v>
      </c>
      <c r="C100">
        <v>931303</v>
      </c>
      <c r="D100" t="s">
        <v>5793</v>
      </c>
      <c r="E100">
        <v>510320</v>
      </c>
      <c r="F100" t="s">
        <v>463</v>
      </c>
      <c r="G100" s="408" t="s">
        <v>6381</v>
      </c>
      <c r="H100" s="217" t="s">
        <v>23</v>
      </c>
      <c r="I100" s="217" t="s">
        <v>437</v>
      </c>
      <c r="J100" s="217" t="s">
        <v>1950</v>
      </c>
      <c r="K100" s="61" t="str">
        <f t="shared" si="17"/>
        <v>1</v>
      </c>
      <c r="L100" s="63" t="str">
        <f t="shared" si="18"/>
        <v>Interpretive1</v>
      </c>
      <c r="M100" s="63" t="str">
        <f t="shared" si="19"/>
        <v>Jensen-Alvarado Ranch1</v>
      </c>
      <c r="N100" s="637">
        <v>7413.67</v>
      </c>
      <c r="O100" s="213">
        <v>20000</v>
      </c>
      <c r="Q100" s="213">
        <f t="shared" si="20"/>
        <v>20000</v>
      </c>
      <c r="R100" s="213">
        <v>0</v>
      </c>
      <c r="S100" s="213">
        <v>0</v>
      </c>
      <c r="T100" s="213">
        <v>0</v>
      </c>
      <c r="U100" s="213">
        <v>0</v>
      </c>
      <c r="V100" s="213">
        <v>0</v>
      </c>
      <c r="W100" s="213">
        <v>0</v>
      </c>
      <c r="X100" s="213">
        <v>0</v>
      </c>
      <c r="Y100" s="213">
        <v>2432</v>
      </c>
      <c r="Z100" s="213">
        <v>2560</v>
      </c>
      <c r="AA100" s="213">
        <v>2464</v>
      </c>
      <c r="AB100" s="213">
        <v>3840</v>
      </c>
      <c r="AC100" s="213">
        <f>SUMIF('[3]revexpbalances - 2024-07-18T082'!$G:$G,G:G,'[3]revexpbalances - 2024-07-18T082'!$H:$H)</f>
        <v>2432</v>
      </c>
      <c r="AD100" s="213">
        <f t="shared" si="21"/>
        <v>13728</v>
      </c>
      <c r="AE100" s="744">
        <f t="shared" si="22"/>
        <v>0</v>
      </c>
      <c r="AF100" s="744">
        <f t="shared" si="23"/>
        <v>0</v>
      </c>
      <c r="AG100" s="744">
        <f t="shared" si="24"/>
        <v>4992</v>
      </c>
      <c r="AH100" s="744">
        <f t="shared" si="25"/>
        <v>8736</v>
      </c>
      <c r="AI100" s="744">
        <f t="shared" si="26"/>
        <v>13728</v>
      </c>
      <c r="AJ100" s="744">
        <f t="shared" si="27"/>
        <v>6272</v>
      </c>
      <c r="AK100" s="1097">
        <v>20000</v>
      </c>
    </row>
    <row r="101" spans="1:37">
      <c r="A101">
        <v>25400</v>
      </c>
      <c r="B101" t="s">
        <v>2923</v>
      </c>
      <c r="C101">
        <v>931303</v>
      </c>
      <c r="D101" t="s">
        <v>5793</v>
      </c>
      <c r="E101">
        <v>510420</v>
      </c>
      <c r="F101" t="s">
        <v>464</v>
      </c>
      <c r="G101" s="408" t="s">
        <v>5401</v>
      </c>
      <c r="H101" s="217" t="s">
        <v>23</v>
      </c>
      <c r="I101" s="217" t="s">
        <v>437</v>
      </c>
      <c r="J101" s="217" t="s">
        <v>1950</v>
      </c>
      <c r="K101" s="61" t="str">
        <f t="shared" si="17"/>
        <v>1</v>
      </c>
      <c r="L101" s="63" t="str">
        <f t="shared" si="18"/>
        <v>Interpretive1</v>
      </c>
      <c r="M101" s="63" t="str">
        <f t="shared" si="19"/>
        <v>Jensen-Alvarado Ranch1</v>
      </c>
      <c r="N101" s="637">
        <v>2127.77</v>
      </c>
      <c r="O101" s="213">
        <v>4000</v>
      </c>
      <c r="Q101" s="213">
        <f t="shared" si="20"/>
        <v>4000</v>
      </c>
      <c r="R101" s="213">
        <v>0</v>
      </c>
      <c r="S101" s="213">
        <v>0</v>
      </c>
      <c r="T101" s="213">
        <v>0</v>
      </c>
      <c r="U101" s="213">
        <v>0</v>
      </c>
      <c r="V101" s="213">
        <v>0</v>
      </c>
      <c r="W101" s="213">
        <v>0</v>
      </c>
      <c r="X101" s="213">
        <v>152</v>
      </c>
      <c r="Y101" s="213">
        <v>0</v>
      </c>
      <c r="Z101" s="213">
        <v>0</v>
      </c>
      <c r="AA101" s="213">
        <v>0</v>
      </c>
      <c r="AB101" s="213">
        <v>0</v>
      </c>
      <c r="AC101" s="213">
        <f>SUMIF('[3]revexpbalances - 2024-07-18T082'!$G:$G,G:G,'[3]revexpbalances - 2024-07-18T082'!$H:$H)</f>
        <v>0</v>
      </c>
      <c r="AD101" s="213">
        <f t="shared" si="21"/>
        <v>152</v>
      </c>
      <c r="AE101" s="744">
        <f t="shared" si="22"/>
        <v>0</v>
      </c>
      <c r="AF101" s="744">
        <f t="shared" si="23"/>
        <v>0</v>
      </c>
      <c r="AG101" s="744">
        <f t="shared" si="24"/>
        <v>152</v>
      </c>
      <c r="AH101" s="744">
        <f t="shared" si="25"/>
        <v>0</v>
      </c>
      <c r="AI101" s="744">
        <f t="shared" si="26"/>
        <v>152</v>
      </c>
      <c r="AJ101" s="744">
        <f t="shared" si="27"/>
        <v>3848</v>
      </c>
      <c r="AK101" s="1097">
        <v>0</v>
      </c>
    </row>
    <row r="102" spans="1:37">
      <c r="A102">
        <v>25400</v>
      </c>
      <c r="B102" t="s">
        <v>2923</v>
      </c>
      <c r="C102">
        <v>931303</v>
      </c>
      <c r="D102" t="s">
        <v>5793</v>
      </c>
      <c r="E102">
        <v>510700</v>
      </c>
      <c r="F102" t="s">
        <v>468</v>
      </c>
      <c r="G102" s="408" t="s">
        <v>6382</v>
      </c>
      <c r="H102" s="217" t="s">
        <v>23</v>
      </c>
      <c r="I102" s="217" t="s">
        <v>437</v>
      </c>
      <c r="J102" s="217" t="s">
        <v>1950</v>
      </c>
      <c r="K102" s="61" t="str">
        <f t="shared" si="17"/>
        <v>1</v>
      </c>
      <c r="L102" s="63" t="str">
        <f t="shared" si="18"/>
        <v>Interpretive1</v>
      </c>
      <c r="M102" s="63" t="str">
        <f t="shared" si="19"/>
        <v>Jensen-Alvarado Ranch1</v>
      </c>
      <c r="N102" s="637">
        <v>357.52</v>
      </c>
      <c r="O102" s="213">
        <v>0</v>
      </c>
      <c r="Q102" s="213">
        <f t="shared" si="20"/>
        <v>0</v>
      </c>
      <c r="R102" s="213">
        <v>0</v>
      </c>
      <c r="S102" s="213">
        <v>0</v>
      </c>
      <c r="T102" s="213">
        <v>0</v>
      </c>
      <c r="U102" s="213">
        <v>0</v>
      </c>
      <c r="V102" s="213">
        <v>69.72</v>
      </c>
      <c r="W102" s="213">
        <v>0</v>
      </c>
      <c r="X102" s="213">
        <v>0</v>
      </c>
      <c r="Y102" s="213">
        <v>0</v>
      </c>
      <c r="Z102" s="213">
        <v>278.87</v>
      </c>
      <c r="AA102" s="213">
        <v>0</v>
      </c>
      <c r="AB102" s="213">
        <v>0</v>
      </c>
      <c r="AC102" s="213">
        <f>SUMIF('[3]revexpbalances - 2024-07-18T082'!$G:$G,G:G,'[3]revexpbalances - 2024-07-18T082'!$H:$H)</f>
        <v>0</v>
      </c>
      <c r="AD102" s="213">
        <f t="shared" si="21"/>
        <v>348.59000000000003</v>
      </c>
      <c r="AE102" s="744">
        <f t="shared" si="22"/>
        <v>0</v>
      </c>
      <c r="AF102" s="744">
        <f t="shared" si="23"/>
        <v>69.72</v>
      </c>
      <c r="AG102" s="744">
        <f t="shared" si="24"/>
        <v>278.87</v>
      </c>
      <c r="AH102" s="744">
        <f t="shared" si="25"/>
        <v>0</v>
      </c>
      <c r="AI102" s="744">
        <f t="shared" si="26"/>
        <v>348.59000000000003</v>
      </c>
      <c r="AJ102" s="744">
        <f t="shared" si="27"/>
        <v>-348.59000000000003</v>
      </c>
      <c r="AK102" s="1097">
        <v>0</v>
      </c>
    </row>
    <row r="103" spans="1:37">
      <c r="A103">
        <v>25400</v>
      </c>
      <c r="B103" t="s">
        <v>2923</v>
      </c>
      <c r="C103">
        <v>931305</v>
      </c>
      <c r="D103" t="s">
        <v>440</v>
      </c>
      <c r="E103">
        <v>510420</v>
      </c>
      <c r="F103" t="s">
        <v>464</v>
      </c>
      <c r="G103" s="408" t="s">
        <v>6111</v>
      </c>
      <c r="H103" s="217" t="s">
        <v>23</v>
      </c>
      <c r="I103" s="217" t="s">
        <v>440</v>
      </c>
      <c r="J103" s="217" t="s">
        <v>1950</v>
      </c>
      <c r="K103" s="61" t="str">
        <f t="shared" si="17"/>
        <v>1</v>
      </c>
      <c r="L103" s="63" t="str">
        <f t="shared" si="18"/>
        <v>Interpretive1</v>
      </c>
      <c r="M103" s="63" t="str">
        <f t="shared" si="19"/>
        <v>Hidden Valley Nature Center1</v>
      </c>
      <c r="N103" s="637">
        <v>689.92</v>
      </c>
      <c r="O103" s="213">
        <v>1000</v>
      </c>
      <c r="Q103" s="213">
        <f t="shared" si="20"/>
        <v>1000</v>
      </c>
      <c r="R103" s="213">
        <v>0</v>
      </c>
      <c r="S103" s="213">
        <v>0</v>
      </c>
      <c r="T103" s="213">
        <v>174.64</v>
      </c>
      <c r="U103" s="213">
        <v>0</v>
      </c>
      <c r="V103" s="213">
        <v>196.46</v>
      </c>
      <c r="W103" s="213">
        <v>0</v>
      </c>
      <c r="X103" s="213">
        <v>0</v>
      </c>
      <c r="Y103" s="213">
        <v>0</v>
      </c>
      <c r="Z103" s="213">
        <v>0</v>
      </c>
      <c r="AA103" s="213">
        <v>68.760000000000005</v>
      </c>
      <c r="AB103" s="213">
        <v>0</v>
      </c>
      <c r="AC103" s="213">
        <f>SUMIF('[3]revexpbalances - 2024-07-18T082'!$G:$G,G:G,'[3]revexpbalances - 2024-07-18T082'!$H:$H)</f>
        <v>0</v>
      </c>
      <c r="AD103" s="213">
        <f t="shared" si="21"/>
        <v>439.86</v>
      </c>
      <c r="AE103" s="744">
        <f t="shared" si="22"/>
        <v>174.64</v>
      </c>
      <c r="AF103" s="744">
        <f t="shared" si="23"/>
        <v>196.46</v>
      </c>
      <c r="AG103" s="744">
        <f t="shared" si="24"/>
        <v>0</v>
      </c>
      <c r="AH103" s="744">
        <f t="shared" si="25"/>
        <v>68.760000000000005</v>
      </c>
      <c r="AI103" s="744">
        <f t="shared" si="26"/>
        <v>439.86</v>
      </c>
      <c r="AJ103" s="744">
        <f t="shared" si="27"/>
        <v>560.14</v>
      </c>
      <c r="AK103" s="1097">
        <v>0</v>
      </c>
    </row>
    <row r="104" spans="1:37">
      <c r="A104">
        <v>25400</v>
      </c>
      <c r="B104" t="s">
        <v>2923</v>
      </c>
      <c r="C104">
        <v>931305</v>
      </c>
      <c r="D104" t="s">
        <v>440</v>
      </c>
      <c r="E104">
        <v>510700</v>
      </c>
      <c r="F104" t="s">
        <v>468</v>
      </c>
      <c r="G104" s="408" t="s">
        <v>6112</v>
      </c>
      <c r="H104" s="217" t="s">
        <v>23</v>
      </c>
      <c r="I104" s="217" t="s">
        <v>440</v>
      </c>
      <c r="J104" s="217" t="s">
        <v>1950</v>
      </c>
      <c r="K104" s="61" t="str">
        <f t="shared" si="17"/>
        <v>1</v>
      </c>
      <c r="L104" s="63" t="str">
        <f t="shared" si="18"/>
        <v>Interpretive1</v>
      </c>
      <c r="M104" s="63" t="str">
        <f t="shared" si="19"/>
        <v>Hidden Valley Nature Center1</v>
      </c>
      <c r="N104" s="637">
        <v>173.15000000000003</v>
      </c>
      <c r="O104" s="213">
        <v>1000</v>
      </c>
      <c r="Q104" s="213">
        <f t="shared" si="20"/>
        <v>1000</v>
      </c>
      <c r="R104" s="213">
        <v>0</v>
      </c>
      <c r="S104" s="213">
        <v>0</v>
      </c>
      <c r="T104" s="213">
        <v>0</v>
      </c>
      <c r="U104" s="213">
        <v>0</v>
      </c>
      <c r="V104" s="213">
        <v>0</v>
      </c>
      <c r="W104" s="213">
        <v>36.58</v>
      </c>
      <c r="X104" s="213">
        <v>0</v>
      </c>
      <c r="Y104" s="213">
        <v>0</v>
      </c>
      <c r="Z104" s="213">
        <v>164.81</v>
      </c>
      <c r="AA104" s="213">
        <v>0</v>
      </c>
      <c r="AB104" s="213">
        <v>0</v>
      </c>
      <c r="AC104" s="213">
        <f>SUMIF('[3]revexpbalances - 2024-07-18T082'!$G:$G,G:G,'[3]revexpbalances - 2024-07-18T082'!$H:$H)</f>
        <v>0</v>
      </c>
      <c r="AD104" s="213">
        <f t="shared" si="21"/>
        <v>201.39</v>
      </c>
      <c r="AE104" s="744">
        <f t="shared" si="22"/>
        <v>0</v>
      </c>
      <c r="AF104" s="744">
        <f t="shared" si="23"/>
        <v>36.58</v>
      </c>
      <c r="AG104" s="744">
        <f t="shared" si="24"/>
        <v>164.81</v>
      </c>
      <c r="AH104" s="744">
        <f t="shared" si="25"/>
        <v>0</v>
      </c>
      <c r="AI104" s="744">
        <f t="shared" si="26"/>
        <v>201.39</v>
      </c>
      <c r="AJ104" s="744">
        <f t="shared" si="27"/>
        <v>798.61</v>
      </c>
      <c r="AK104" s="1097">
        <v>0</v>
      </c>
    </row>
    <row r="105" spans="1:37">
      <c r="A105">
        <v>25400</v>
      </c>
      <c r="B105" t="s">
        <v>2923</v>
      </c>
      <c r="C105">
        <v>931306</v>
      </c>
      <c r="D105" t="s">
        <v>436</v>
      </c>
      <c r="E105">
        <v>510420</v>
      </c>
      <c r="F105" t="s">
        <v>464</v>
      </c>
      <c r="G105" s="408" t="s">
        <v>5468</v>
      </c>
      <c r="H105" s="217" t="s">
        <v>23</v>
      </c>
      <c r="I105" s="217" t="s">
        <v>436</v>
      </c>
      <c r="J105" s="217" t="s">
        <v>1950</v>
      </c>
      <c r="K105" s="61" t="str">
        <f t="shared" si="17"/>
        <v>1</v>
      </c>
      <c r="L105" s="63" t="str">
        <f t="shared" si="18"/>
        <v>Interpretive1</v>
      </c>
      <c r="M105" s="63" t="str">
        <f t="shared" si="19"/>
        <v>Idyllwild Nature Center1</v>
      </c>
      <c r="N105" s="637">
        <v>3489.9000000000005</v>
      </c>
      <c r="O105" s="213">
        <v>1500</v>
      </c>
      <c r="Q105" s="213">
        <f t="shared" si="20"/>
        <v>1500</v>
      </c>
      <c r="R105" s="213">
        <v>340.18</v>
      </c>
      <c r="S105" s="213">
        <v>57</v>
      </c>
      <c r="T105" s="213">
        <v>340.18</v>
      </c>
      <c r="U105" s="213">
        <v>488.56</v>
      </c>
      <c r="V105" s="213">
        <v>340.18</v>
      </c>
      <c r="W105" s="213">
        <v>0</v>
      </c>
      <c r="X105" s="213">
        <v>526.29999999999995</v>
      </c>
      <c r="Y105" s="213">
        <v>340.18</v>
      </c>
      <c r="Z105" s="213">
        <v>680.36</v>
      </c>
      <c r="AA105" s="213">
        <v>0</v>
      </c>
      <c r="AB105" s="213">
        <v>439.71</v>
      </c>
      <c r="AC105" s="213">
        <f>SUMIF('[3]revexpbalances - 2024-07-18T082'!$G:$G,G:G,'[3]revexpbalances - 2024-07-18T082'!$H:$H)</f>
        <v>168.23</v>
      </c>
      <c r="AD105" s="213">
        <f t="shared" si="21"/>
        <v>3720.88</v>
      </c>
      <c r="AE105" s="744">
        <f t="shared" si="22"/>
        <v>737.36</v>
      </c>
      <c r="AF105" s="744">
        <f t="shared" si="23"/>
        <v>828.74</v>
      </c>
      <c r="AG105" s="744">
        <f t="shared" si="24"/>
        <v>1546.8400000000001</v>
      </c>
      <c r="AH105" s="744">
        <f t="shared" si="25"/>
        <v>607.93999999999994</v>
      </c>
      <c r="AI105" s="744">
        <f t="shared" si="26"/>
        <v>3720.88</v>
      </c>
      <c r="AJ105" s="744">
        <f t="shared" si="27"/>
        <v>-2220.88</v>
      </c>
      <c r="AK105" s="1097">
        <v>0</v>
      </c>
    </row>
    <row r="106" spans="1:37">
      <c r="A106">
        <v>25400</v>
      </c>
      <c r="B106" t="s">
        <v>2923</v>
      </c>
      <c r="C106">
        <v>931306</v>
      </c>
      <c r="D106" t="s">
        <v>436</v>
      </c>
      <c r="E106">
        <v>510700</v>
      </c>
      <c r="F106" t="s">
        <v>468</v>
      </c>
      <c r="G106" s="408" t="s">
        <v>5403</v>
      </c>
      <c r="H106" s="217" t="s">
        <v>23</v>
      </c>
      <c r="I106" s="217" t="s">
        <v>436</v>
      </c>
      <c r="J106" s="217" t="s">
        <v>1950</v>
      </c>
      <c r="K106" s="61" t="str">
        <f t="shared" si="17"/>
        <v>1</v>
      </c>
      <c r="L106" s="63" t="str">
        <f t="shared" si="18"/>
        <v>Interpretive1</v>
      </c>
      <c r="M106" s="63" t="str">
        <f t="shared" si="19"/>
        <v>Idyllwild Nature Center1</v>
      </c>
      <c r="N106" s="637">
        <v>801.95999999999992</v>
      </c>
      <c r="O106" s="213">
        <v>750</v>
      </c>
      <c r="Q106" s="213">
        <f t="shared" si="20"/>
        <v>750</v>
      </c>
      <c r="R106" s="213">
        <v>0</v>
      </c>
      <c r="S106" s="213">
        <v>0</v>
      </c>
      <c r="T106" s="213">
        <v>0</v>
      </c>
      <c r="U106" s="213">
        <v>0</v>
      </c>
      <c r="V106" s="213">
        <v>186.12</v>
      </c>
      <c r="W106" s="213">
        <v>0</v>
      </c>
      <c r="X106" s="213">
        <v>0</v>
      </c>
      <c r="Y106" s="213">
        <v>0</v>
      </c>
      <c r="Z106" s="213">
        <v>0</v>
      </c>
      <c r="AA106" s="213">
        <v>0</v>
      </c>
      <c r="AB106" s="213">
        <v>0</v>
      </c>
      <c r="AC106" s="213">
        <f>SUMIF('[3]revexpbalances - 2024-07-18T082'!$G:$G,G:G,'[3]revexpbalances - 2024-07-18T082'!$H:$H)</f>
        <v>0</v>
      </c>
      <c r="AD106" s="213">
        <f t="shared" si="21"/>
        <v>186.12</v>
      </c>
      <c r="AE106" s="744">
        <f t="shared" si="22"/>
        <v>0</v>
      </c>
      <c r="AF106" s="744">
        <f t="shared" si="23"/>
        <v>186.12</v>
      </c>
      <c r="AG106" s="744">
        <f t="shared" si="24"/>
        <v>0</v>
      </c>
      <c r="AH106" s="744">
        <f t="shared" si="25"/>
        <v>0</v>
      </c>
      <c r="AI106" s="744">
        <f t="shared" si="26"/>
        <v>186.12</v>
      </c>
      <c r="AJ106" s="744">
        <f t="shared" si="27"/>
        <v>563.88</v>
      </c>
      <c r="AK106" s="1097">
        <v>0</v>
      </c>
    </row>
    <row r="107" spans="1:37">
      <c r="A107">
        <v>25400</v>
      </c>
      <c r="B107" t="s">
        <v>2923</v>
      </c>
      <c r="C107">
        <v>931307</v>
      </c>
      <c r="D107" t="s">
        <v>5792</v>
      </c>
      <c r="E107">
        <v>510420</v>
      </c>
      <c r="F107" t="s">
        <v>464</v>
      </c>
      <c r="G107" s="408" t="s">
        <v>5494</v>
      </c>
      <c r="H107" s="217" t="s">
        <v>5795</v>
      </c>
      <c r="I107" s="217" t="s">
        <v>439</v>
      </c>
      <c r="J107" s="217" t="s">
        <v>1950</v>
      </c>
      <c r="K107" s="61" t="str">
        <f t="shared" si="17"/>
        <v>1</v>
      </c>
      <c r="L107" s="63" t="str">
        <f t="shared" si="18"/>
        <v>interpretive1</v>
      </c>
      <c r="M107" s="63" t="str">
        <f t="shared" si="19"/>
        <v>Santa Rosa Plateau Nature Center1</v>
      </c>
      <c r="N107" s="637">
        <v>2860.89</v>
      </c>
      <c r="O107" s="213">
        <v>3000</v>
      </c>
      <c r="Q107" s="213">
        <f t="shared" si="20"/>
        <v>3000</v>
      </c>
      <c r="R107" s="213">
        <v>0</v>
      </c>
      <c r="S107" s="213">
        <v>0</v>
      </c>
      <c r="T107" s="213">
        <v>443.8</v>
      </c>
      <c r="U107" s="213">
        <v>0</v>
      </c>
      <c r="V107" s="213">
        <v>614.88</v>
      </c>
      <c r="W107" s="213">
        <v>0</v>
      </c>
      <c r="X107" s="213">
        <v>171.08</v>
      </c>
      <c r="Y107" s="213">
        <v>0</v>
      </c>
      <c r="Z107" s="213">
        <v>471.6</v>
      </c>
      <c r="AA107" s="213">
        <v>0</v>
      </c>
      <c r="AB107" s="213">
        <v>0</v>
      </c>
      <c r="AC107" s="213">
        <f>SUMIF('[3]revexpbalances - 2024-07-18T082'!$G:$G,G:G,'[3]revexpbalances - 2024-07-18T082'!$H:$H)</f>
        <v>0</v>
      </c>
      <c r="AD107" s="213">
        <f t="shared" si="21"/>
        <v>1701.3600000000001</v>
      </c>
      <c r="AE107" s="744">
        <f t="shared" si="22"/>
        <v>443.8</v>
      </c>
      <c r="AF107" s="744">
        <f t="shared" si="23"/>
        <v>614.88</v>
      </c>
      <c r="AG107" s="744">
        <f t="shared" si="24"/>
        <v>642.68000000000006</v>
      </c>
      <c r="AH107" s="744">
        <f t="shared" si="25"/>
        <v>0</v>
      </c>
      <c r="AI107" s="744">
        <f t="shared" si="26"/>
        <v>1701.3600000000001</v>
      </c>
      <c r="AJ107" s="744">
        <f t="shared" si="27"/>
        <v>1298.6399999999999</v>
      </c>
      <c r="AK107" s="1097">
        <v>0</v>
      </c>
    </row>
    <row r="108" spans="1:37">
      <c r="A108">
        <v>25400</v>
      </c>
      <c r="B108" t="s">
        <v>2923</v>
      </c>
      <c r="C108">
        <v>931307</v>
      </c>
      <c r="D108" t="s">
        <v>5792</v>
      </c>
      <c r="E108">
        <v>510700</v>
      </c>
      <c r="F108" t="s">
        <v>468</v>
      </c>
      <c r="G108" s="408" t="s">
        <v>5469</v>
      </c>
      <c r="H108" s="217" t="s">
        <v>5795</v>
      </c>
      <c r="I108" s="217" t="s">
        <v>439</v>
      </c>
      <c r="J108" s="217" t="s">
        <v>1950</v>
      </c>
      <c r="K108" s="61" t="str">
        <f t="shared" si="17"/>
        <v>1</v>
      </c>
      <c r="L108" s="63" t="str">
        <f t="shared" si="18"/>
        <v>interpretive1</v>
      </c>
      <c r="M108" s="63" t="str">
        <f t="shared" si="19"/>
        <v>Santa Rosa Plateau Nature Center1</v>
      </c>
      <c r="N108" s="637">
        <v>0</v>
      </c>
      <c r="O108" s="213">
        <v>1500</v>
      </c>
      <c r="Q108" s="213">
        <f t="shared" si="20"/>
        <v>1500</v>
      </c>
      <c r="R108" s="213">
        <v>235.8</v>
      </c>
      <c r="S108" s="213">
        <v>0</v>
      </c>
      <c r="T108" s="213">
        <v>0</v>
      </c>
      <c r="U108" s="213">
        <v>0</v>
      </c>
      <c r="V108" s="213">
        <v>0</v>
      </c>
      <c r="W108" s="213">
        <v>0</v>
      </c>
      <c r="X108" s="213">
        <v>0</v>
      </c>
      <c r="Y108" s="213">
        <v>0</v>
      </c>
      <c r="Z108" s="213">
        <v>0</v>
      </c>
      <c r="AA108" s="213">
        <v>0</v>
      </c>
      <c r="AB108" s="213">
        <v>0</v>
      </c>
      <c r="AC108" s="213">
        <f>SUMIF('[3]revexpbalances - 2024-07-18T082'!$G:$G,G:G,'[3]revexpbalances - 2024-07-18T082'!$H:$H)</f>
        <v>0</v>
      </c>
      <c r="AD108" s="213">
        <f t="shared" si="21"/>
        <v>235.8</v>
      </c>
      <c r="AE108" s="744">
        <f t="shared" si="22"/>
        <v>235.8</v>
      </c>
      <c r="AF108" s="744">
        <f t="shared" si="23"/>
        <v>0</v>
      </c>
      <c r="AG108" s="744">
        <f t="shared" si="24"/>
        <v>0</v>
      </c>
      <c r="AH108" s="744">
        <f t="shared" si="25"/>
        <v>0</v>
      </c>
      <c r="AI108" s="744">
        <f t="shared" si="26"/>
        <v>235.8</v>
      </c>
      <c r="AJ108" s="744">
        <f t="shared" si="27"/>
        <v>1264.2</v>
      </c>
      <c r="AK108" s="1097">
        <v>0</v>
      </c>
    </row>
    <row r="109" spans="1:37">
      <c r="A109">
        <v>25400</v>
      </c>
      <c r="B109" t="s">
        <v>2923</v>
      </c>
      <c r="C109">
        <v>931400</v>
      </c>
      <c r="D109" t="s">
        <v>2934</v>
      </c>
      <c r="E109">
        <v>510420</v>
      </c>
      <c r="F109" t="s">
        <v>464</v>
      </c>
      <c r="G109" s="408" t="s">
        <v>954</v>
      </c>
      <c r="H109" s="217" t="s">
        <v>1524</v>
      </c>
      <c r="I109" s="217" t="s">
        <v>1913</v>
      </c>
      <c r="J109" s="217" t="s">
        <v>1950</v>
      </c>
      <c r="K109" s="61" t="str">
        <f t="shared" si="17"/>
        <v>1</v>
      </c>
      <c r="L109" s="63" t="str">
        <f t="shared" si="18"/>
        <v>Regional Parks1</v>
      </c>
      <c r="M109" s="63" t="str">
        <f t="shared" si="19"/>
        <v>Regional Parks General Admin1</v>
      </c>
      <c r="N109" s="637">
        <v>1529.3300000000002</v>
      </c>
      <c r="O109" s="213">
        <v>0</v>
      </c>
      <c r="Q109" s="213">
        <f t="shared" si="20"/>
        <v>0</v>
      </c>
      <c r="R109" s="213">
        <v>708.25</v>
      </c>
      <c r="S109" s="213">
        <v>885.38</v>
      </c>
      <c r="T109" s="213">
        <v>826.37</v>
      </c>
      <c r="U109" s="213">
        <v>354.21</v>
      </c>
      <c r="V109" s="213">
        <v>432.59</v>
      </c>
      <c r="W109" s="213">
        <v>629.02</v>
      </c>
      <c r="X109" s="213">
        <v>649.32000000000005</v>
      </c>
      <c r="Y109" s="213">
        <v>383.73</v>
      </c>
      <c r="Z109" s="213">
        <v>0</v>
      </c>
      <c r="AA109" s="213">
        <v>0</v>
      </c>
      <c r="AB109" s="213">
        <v>928.79</v>
      </c>
      <c r="AC109" s="213">
        <f>SUMIF('[3]revexpbalances - 2024-07-18T082'!$G:$G,G:G,'[3]revexpbalances - 2024-07-18T082'!$H:$H)</f>
        <v>1238.3800000000001</v>
      </c>
      <c r="AD109" s="213">
        <f t="shared" si="21"/>
        <v>7036.0400000000009</v>
      </c>
      <c r="AE109" s="744">
        <f t="shared" si="22"/>
        <v>2420</v>
      </c>
      <c r="AF109" s="744">
        <f t="shared" si="23"/>
        <v>1415.82</v>
      </c>
      <c r="AG109" s="744">
        <f t="shared" si="24"/>
        <v>1033.0500000000002</v>
      </c>
      <c r="AH109" s="744">
        <f t="shared" si="25"/>
        <v>2167.17</v>
      </c>
      <c r="AI109" s="744">
        <f t="shared" si="26"/>
        <v>7036.04</v>
      </c>
      <c r="AJ109" s="744">
        <f t="shared" si="27"/>
        <v>-7036.04</v>
      </c>
      <c r="AK109" s="1097">
        <v>0</v>
      </c>
    </row>
    <row r="110" spans="1:37">
      <c r="A110">
        <v>25400</v>
      </c>
      <c r="B110" t="s">
        <v>2923</v>
      </c>
      <c r="C110">
        <v>931400</v>
      </c>
      <c r="D110" t="s">
        <v>2934</v>
      </c>
      <c r="E110">
        <v>510620</v>
      </c>
      <c r="F110" t="s">
        <v>467</v>
      </c>
      <c r="G110" s="408" t="s">
        <v>955</v>
      </c>
      <c r="H110" s="217" t="s">
        <v>1524</v>
      </c>
      <c r="I110" s="217" t="s">
        <v>1913</v>
      </c>
      <c r="J110" s="217" t="s">
        <v>1950</v>
      </c>
      <c r="K110" s="61" t="str">
        <f t="shared" si="17"/>
        <v>1</v>
      </c>
      <c r="L110" s="63" t="str">
        <f t="shared" si="18"/>
        <v>Regional Parks1</v>
      </c>
      <c r="M110" s="63" t="str">
        <f t="shared" si="19"/>
        <v>Regional Parks General Admin1</v>
      </c>
      <c r="N110" s="637">
        <v>123.94000000000001</v>
      </c>
      <c r="O110" s="213">
        <v>0</v>
      </c>
      <c r="Q110" s="213">
        <f t="shared" si="20"/>
        <v>0</v>
      </c>
      <c r="R110" s="213">
        <v>7.8</v>
      </c>
      <c r="S110" s="213">
        <v>21.6</v>
      </c>
      <c r="T110" s="213">
        <v>19.5</v>
      </c>
      <c r="U110" s="213">
        <v>9</v>
      </c>
      <c r="V110" s="213">
        <v>36</v>
      </c>
      <c r="W110" s="213">
        <v>9</v>
      </c>
      <c r="X110" s="213">
        <v>16.5</v>
      </c>
      <c r="Y110" s="213">
        <v>20.85</v>
      </c>
      <c r="Z110" s="213">
        <v>21</v>
      </c>
      <c r="AA110" s="213">
        <v>21.6</v>
      </c>
      <c r="AB110" s="213">
        <v>31.5</v>
      </c>
      <c r="AC110" s="213">
        <f>SUMIF('[3]revexpbalances - 2024-07-18T082'!$G:$G,G:G,'[3]revexpbalances - 2024-07-18T082'!$H:$H)</f>
        <v>22.5</v>
      </c>
      <c r="AD110" s="213">
        <f t="shared" si="21"/>
        <v>236.85</v>
      </c>
      <c r="AE110" s="744">
        <f t="shared" si="22"/>
        <v>48.900000000000006</v>
      </c>
      <c r="AF110" s="744">
        <f t="shared" si="23"/>
        <v>54</v>
      </c>
      <c r="AG110" s="744">
        <f t="shared" si="24"/>
        <v>58.35</v>
      </c>
      <c r="AH110" s="744">
        <f t="shared" si="25"/>
        <v>75.599999999999994</v>
      </c>
      <c r="AI110" s="744">
        <f t="shared" si="26"/>
        <v>236.85</v>
      </c>
      <c r="AJ110" s="744">
        <f t="shared" si="27"/>
        <v>-236.85</v>
      </c>
      <c r="AK110" s="1097">
        <v>0</v>
      </c>
    </row>
    <row r="111" spans="1:37">
      <c r="A111">
        <v>25400</v>
      </c>
      <c r="B111" t="s">
        <v>2923</v>
      </c>
      <c r="C111">
        <v>931402</v>
      </c>
      <c r="D111" t="s">
        <v>2938</v>
      </c>
      <c r="E111">
        <v>510420</v>
      </c>
      <c r="F111" t="s">
        <v>464</v>
      </c>
      <c r="G111" s="408" t="s">
        <v>5684</v>
      </c>
      <c r="H111" s="217" t="s">
        <v>1524</v>
      </c>
      <c r="I111" s="217" t="s">
        <v>446</v>
      </c>
      <c r="J111" s="217" t="s">
        <v>1950</v>
      </c>
      <c r="K111" s="61" t="str">
        <f t="shared" si="17"/>
        <v>1</v>
      </c>
      <c r="L111" s="63" t="str">
        <f t="shared" si="18"/>
        <v>Regional Parks1</v>
      </c>
      <c r="M111" s="63" t="str">
        <f t="shared" si="19"/>
        <v>Hurkey Creek1</v>
      </c>
      <c r="N111" s="637">
        <v>2466.5800000000004</v>
      </c>
      <c r="O111" s="213">
        <v>0</v>
      </c>
      <c r="Q111" s="213">
        <f t="shared" si="20"/>
        <v>0</v>
      </c>
      <c r="R111" s="213">
        <v>0</v>
      </c>
      <c r="S111" s="213">
        <v>191.23</v>
      </c>
      <c r="T111" s="213">
        <v>192</v>
      </c>
      <c r="U111" s="213">
        <v>0</v>
      </c>
      <c r="V111" s="213">
        <v>199.68</v>
      </c>
      <c r="W111" s="213">
        <v>203.98</v>
      </c>
      <c r="X111" s="213">
        <v>276.17</v>
      </c>
      <c r="Y111" s="213">
        <v>199.68</v>
      </c>
      <c r="Z111" s="213">
        <v>0</v>
      </c>
      <c r="AA111" s="213">
        <v>0</v>
      </c>
      <c r="AB111" s="213">
        <v>0</v>
      </c>
      <c r="AC111" s="213">
        <f>SUMIF('[3]revexpbalances - 2024-07-18T082'!$G:$G,G:G,'[3]revexpbalances - 2024-07-18T082'!$H:$H)</f>
        <v>0</v>
      </c>
      <c r="AD111" s="213">
        <f t="shared" si="21"/>
        <v>1262.7400000000002</v>
      </c>
      <c r="AE111" s="744">
        <f t="shared" si="22"/>
        <v>383.23</v>
      </c>
      <c r="AF111" s="744">
        <f t="shared" si="23"/>
        <v>403.65999999999997</v>
      </c>
      <c r="AG111" s="744">
        <f t="shared" si="24"/>
        <v>475.85</v>
      </c>
      <c r="AH111" s="744">
        <f t="shared" si="25"/>
        <v>0</v>
      </c>
      <c r="AI111" s="744">
        <f t="shared" si="26"/>
        <v>1262.74</v>
      </c>
      <c r="AJ111" s="744">
        <f t="shared" si="27"/>
        <v>-1262.74</v>
      </c>
      <c r="AK111" s="1097">
        <v>0</v>
      </c>
    </row>
    <row r="112" spans="1:37">
      <c r="A112">
        <v>25400</v>
      </c>
      <c r="B112" t="s">
        <v>2923</v>
      </c>
      <c r="C112">
        <v>931402</v>
      </c>
      <c r="D112" t="s">
        <v>2938</v>
      </c>
      <c r="E112">
        <v>510620</v>
      </c>
      <c r="F112" t="s">
        <v>467</v>
      </c>
      <c r="G112" s="408" t="s">
        <v>5556</v>
      </c>
      <c r="H112" s="217" t="s">
        <v>1524</v>
      </c>
      <c r="I112" s="217" t="s">
        <v>446</v>
      </c>
      <c r="J112" s="217" t="s">
        <v>1950</v>
      </c>
      <c r="K112" s="61" t="str">
        <f t="shared" si="17"/>
        <v>1</v>
      </c>
      <c r="L112" s="63" t="str">
        <f t="shared" si="18"/>
        <v>Regional Parks1</v>
      </c>
      <c r="M112" s="63" t="str">
        <f t="shared" si="19"/>
        <v>Hurkey Creek1</v>
      </c>
      <c r="N112" s="637">
        <v>223.64</v>
      </c>
      <c r="O112" s="213">
        <v>0</v>
      </c>
      <c r="Q112" s="213">
        <f t="shared" si="20"/>
        <v>0</v>
      </c>
      <c r="R112" s="213">
        <v>0</v>
      </c>
      <c r="S112" s="213">
        <v>3.2</v>
      </c>
      <c r="T112" s="213">
        <v>1.6</v>
      </c>
      <c r="U112" s="213">
        <v>45.7</v>
      </c>
      <c r="V112" s="213">
        <v>44.11</v>
      </c>
      <c r="W112" s="213">
        <v>0</v>
      </c>
      <c r="X112" s="213">
        <v>0</v>
      </c>
      <c r="Y112" s="213">
        <v>0</v>
      </c>
      <c r="Z112" s="213">
        <v>0</v>
      </c>
      <c r="AA112" s="213">
        <v>0</v>
      </c>
      <c r="AB112" s="213">
        <v>20.8</v>
      </c>
      <c r="AC112" s="213">
        <f>SUMIF('[3]revexpbalances - 2024-07-18T082'!$G:$G,G:G,'[3]revexpbalances - 2024-07-18T082'!$H:$H)</f>
        <v>28.25</v>
      </c>
      <c r="AD112" s="213">
        <f t="shared" si="21"/>
        <v>143.66</v>
      </c>
      <c r="AE112" s="744">
        <f t="shared" si="22"/>
        <v>4.8000000000000007</v>
      </c>
      <c r="AF112" s="744">
        <f t="shared" si="23"/>
        <v>89.81</v>
      </c>
      <c r="AG112" s="744">
        <f t="shared" si="24"/>
        <v>0</v>
      </c>
      <c r="AH112" s="744">
        <f t="shared" si="25"/>
        <v>49.05</v>
      </c>
      <c r="AI112" s="744">
        <f t="shared" si="26"/>
        <v>143.66</v>
      </c>
      <c r="AJ112" s="744">
        <f t="shared" si="27"/>
        <v>-143.66</v>
      </c>
      <c r="AK112" s="1097">
        <v>0</v>
      </c>
    </row>
    <row r="113" spans="1:37">
      <c r="A113">
        <v>25400</v>
      </c>
      <c r="B113" t="s">
        <v>2923</v>
      </c>
      <c r="C113">
        <v>931402</v>
      </c>
      <c r="D113" t="s">
        <v>2938</v>
      </c>
      <c r="E113">
        <v>510700</v>
      </c>
      <c r="F113" t="s">
        <v>468</v>
      </c>
      <c r="G113" s="408" t="s">
        <v>5674</v>
      </c>
      <c r="H113" s="217" t="s">
        <v>1524</v>
      </c>
      <c r="I113" s="217" t="s">
        <v>446</v>
      </c>
      <c r="J113" s="217" t="s">
        <v>1950</v>
      </c>
      <c r="K113" s="61" t="str">
        <f t="shared" si="17"/>
        <v>1</v>
      </c>
      <c r="L113" s="63" t="str">
        <f t="shared" si="18"/>
        <v>Regional Parks1</v>
      </c>
      <c r="M113" s="63" t="str">
        <f t="shared" si="19"/>
        <v>Hurkey Creek1</v>
      </c>
      <c r="N113" s="637">
        <v>1888.48</v>
      </c>
      <c r="O113" s="213">
        <v>0</v>
      </c>
      <c r="Q113" s="213">
        <f t="shared" si="20"/>
        <v>0</v>
      </c>
      <c r="R113" s="213">
        <v>0</v>
      </c>
      <c r="S113" s="213">
        <v>0</v>
      </c>
      <c r="T113" s="213">
        <v>203.98</v>
      </c>
      <c r="U113" s="213">
        <v>0</v>
      </c>
      <c r="V113" s="213">
        <v>607.64</v>
      </c>
      <c r="W113" s="213">
        <v>603.34</v>
      </c>
      <c r="X113" s="213">
        <v>203.98</v>
      </c>
      <c r="Y113" s="213">
        <v>203.98</v>
      </c>
      <c r="Z113" s="213">
        <v>407.96</v>
      </c>
      <c r="AA113" s="213">
        <v>0</v>
      </c>
      <c r="AB113" s="213">
        <v>0</v>
      </c>
      <c r="AC113" s="213">
        <f>SUMIF('[3]revexpbalances - 2024-07-18T082'!$G:$G,G:G,'[3]revexpbalances - 2024-07-18T082'!$H:$H)</f>
        <v>214.18</v>
      </c>
      <c r="AD113" s="213">
        <f t="shared" si="21"/>
        <v>2445.06</v>
      </c>
      <c r="AE113" s="744">
        <f t="shared" si="22"/>
        <v>203.98</v>
      </c>
      <c r="AF113" s="744">
        <f t="shared" si="23"/>
        <v>1210.98</v>
      </c>
      <c r="AG113" s="744">
        <f t="shared" si="24"/>
        <v>815.92</v>
      </c>
      <c r="AH113" s="744">
        <f t="shared" si="25"/>
        <v>214.18</v>
      </c>
      <c r="AI113" s="744">
        <f t="shared" si="26"/>
        <v>2445.06</v>
      </c>
      <c r="AJ113" s="744">
        <f t="shared" si="27"/>
        <v>-2445.06</v>
      </c>
      <c r="AK113" s="1097">
        <v>0</v>
      </c>
    </row>
    <row r="114" spans="1:37">
      <c r="A114">
        <v>25400</v>
      </c>
      <c r="B114" t="s">
        <v>2923</v>
      </c>
      <c r="C114">
        <v>931403</v>
      </c>
      <c r="D114" t="s">
        <v>2838</v>
      </c>
      <c r="E114">
        <v>510420</v>
      </c>
      <c r="F114" t="s">
        <v>464</v>
      </c>
      <c r="G114" s="408" t="s">
        <v>5660</v>
      </c>
      <c r="H114" s="217" t="s">
        <v>1524</v>
      </c>
      <c r="I114" s="217" t="s">
        <v>295</v>
      </c>
      <c r="J114" s="217" t="s">
        <v>1950</v>
      </c>
      <c r="K114" s="61" t="str">
        <f t="shared" si="17"/>
        <v>1</v>
      </c>
      <c r="L114" s="63" t="str">
        <f t="shared" si="18"/>
        <v>Regional Parks1</v>
      </c>
      <c r="M114" s="63" t="str">
        <f t="shared" si="19"/>
        <v>Idyllwild1</v>
      </c>
      <c r="N114" s="637">
        <v>9619.49</v>
      </c>
      <c r="O114" s="213">
        <v>2000</v>
      </c>
      <c r="Q114" s="213">
        <f t="shared" si="20"/>
        <v>2000</v>
      </c>
      <c r="R114" s="213">
        <v>729.77</v>
      </c>
      <c r="S114" s="213">
        <v>441.88</v>
      </c>
      <c r="T114" s="213">
        <v>1002.97</v>
      </c>
      <c r="U114" s="213">
        <v>0</v>
      </c>
      <c r="V114" s="213">
        <v>422.49</v>
      </c>
      <c r="W114" s="213">
        <v>0</v>
      </c>
      <c r="X114" s="213">
        <v>954.24</v>
      </c>
      <c r="Y114" s="213">
        <v>422.49</v>
      </c>
      <c r="Z114" s="213">
        <v>844.98</v>
      </c>
      <c r="AA114" s="213">
        <v>0</v>
      </c>
      <c r="AB114" s="213">
        <v>218.03</v>
      </c>
      <c r="AC114" s="213">
        <f>SUMIF('[3]revexpbalances - 2024-07-18T082'!$G:$G,G:G,'[3]revexpbalances - 2024-07-18T082'!$H:$H)</f>
        <v>725.31</v>
      </c>
      <c r="AD114" s="213">
        <f t="shared" si="21"/>
        <v>5762.16</v>
      </c>
      <c r="AE114" s="744">
        <f t="shared" si="22"/>
        <v>2174.62</v>
      </c>
      <c r="AF114" s="744">
        <f t="shared" si="23"/>
        <v>422.49</v>
      </c>
      <c r="AG114" s="744">
        <f t="shared" si="24"/>
        <v>2221.71</v>
      </c>
      <c r="AH114" s="744">
        <f t="shared" si="25"/>
        <v>943.33999999999992</v>
      </c>
      <c r="AI114" s="744">
        <f t="shared" si="26"/>
        <v>5762.16</v>
      </c>
      <c r="AJ114" s="744">
        <f t="shared" si="27"/>
        <v>-3762.16</v>
      </c>
      <c r="AK114" s="1097">
        <v>0</v>
      </c>
    </row>
    <row r="115" spans="1:37">
      <c r="A115">
        <v>25400</v>
      </c>
      <c r="B115" t="s">
        <v>2923</v>
      </c>
      <c r="C115">
        <v>931403</v>
      </c>
      <c r="D115" t="s">
        <v>2838</v>
      </c>
      <c r="E115">
        <v>510620</v>
      </c>
      <c r="F115" t="s">
        <v>467</v>
      </c>
      <c r="G115" s="408" t="s">
        <v>5618</v>
      </c>
      <c r="H115" s="217" t="s">
        <v>1524</v>
      </c>
      <c r="I115" s="217" t="s">
        <v>295</v>
      </c>
      <c r="J115" s="217" t="s">
        <v>1950</v>
      </c>
      <c r="K115" s="61" t="str">
        <f t="shared" si="17"/>
        <v>1</v>
      </c>
      <c r="L115" s="63" t="str">
        <f t="shared" si="18"/>
        <v>Regional Parks1</v>
      </c>
      <c r="M115" s="63" t="str">
        <f t="shared" si="19"/>
        <v>Idyllwild1</v>
      </c>
      <c r="N115" s="637">
        <v>1698.5200000000002</v>
      </c>
      <c r="O115" s="213">
        <v>1500</v>
      </c>
      <c r="Q115" s="213">
        <f t="shared" si="20"/>
        <v>1500</v>
      </c>
      <c r="R115" s="213">
        <v>60.15</v>
      </c>
      <c r="S115" s="213">
        <v>89.4</v>
      </c>
      <c r="T115" s="213">
        <v>170.15</v>
      </c>
      <c r="U115" s="213">
        <v>95.55</v>
      </c>
      <c r="V115" s="213">
        <v>80.849999999999994</v>
      </c>
      <c r="W115" s="213">
        <v>0</v>
      </c>
      <c r="X115" s="213">
        <v>0</v>
      </c>
      <c r="Y115" s="213">
        <v>21.53</v>
      </c>
      <c r="Z115" s="213">
        <v>0</v>
      </c>
      <c r="AA115" s="213">
        <v>29.45</v>
      </c>
      <c r="AB115" s="213">
        <v>46.15</v>
      </c>
      <c r="AC115" s="213">
        <f>SUMIF('[3]revexpbalances - 2024-07-18T082'!$G:$G,G:G,'[3]revexpbalances - 2024-07-18T082'!$H:$H)</f>
        <v>41.6</v>
      </c>
      <c r="AD115" s="213">
        <f t="shared" si="21"/>
        <v>634.83000000000004</v>
      </c>
      <c r="AE115" s="744">
        <f t="shared" si="22"/>
        <v>319.70000000000005</v>
      </c>
      <c r="AF115" s="744">
        <f t="shared" si="23"/>
        <v>176.39999999999998</v>
      </c>
      <c r="AG115" s="744">
        <f t="shared" si="24"/>
        <v>21.53</v>
      </c>
      <c r="AH115" s="744">
        <f t="shared" si="25"/>
        <v>117.19999999999999</v>
      </c>
      <c r="AI115" s="744">
        <f t="shared" si="26"/>
        <v>634.82999999999993</v>
      </c>
      <c r="AJ115" s="744">
        <f t="shared" si="27"/>
        <v>865.17000000000007</v>
      </c>
      <c r="AK115" s="1097">
        <v>0</v>
      </c>
    </row>
    <row r="116" spans="1:37">
      <c r="A116">
        <v>25400</v>
      </c>
      <c r="B116" t="s">
        <v>2923</v>
      </c>
      <c r="C116">
        <v>931403</v>
      </c>
      <c r="D116" t="s">
        <v>2838</v>
      </c>
      <c r="E116">
        <v>510700</v>
      </c>
      <c r="F116" t="s">
        <v>468</v>
      </c>
      <c r="G116" s="408" t="s">
        <v>5673</v>
      </c>
      <c r="H116" s="217" t="s">
        <v>1524</v>
      </c>
      <c r="I116" s="217" t="s">
        <v>295</v>
      </c>
      <c r="J116" s="217" t="s">
        <v>1950</v>
      </c>
      <c r="K116" s="61" t="str">
        <f t="shared" si="17"/>
        <v>1</v>
      </c>
      <c r="L116" s="63" t="str">
        <f t="shared" si="18"/>
        <v>Regional Parks1</v>
      </c>
      <c r="M116" s="63" t="str">
        <f t="shared" si="19"/>
        <v>Idyllwild1</v>
      </c>
      <c r="N116" s="637">
        <v>1617.6799999999998</v>
      </c>
      <c r="O116" s="213">
        <v>2400</v>
      </c>
      <c r="Q116" s="213">
        <f t="shared" si="20"/>
        <v>2400</v>
      </c>
      <c r="R116" s="213">
        <v>149.76</v>
      </c>
      <c r="S116" s="213">
        <v>0</v>
      </c>
      <c r="T116" s="213">
        <v>0</v>
      </c>
      <c r="U116" s="213">
        <v>0</v>
      </c>
      <c r="V116" s="213">
        <v>422.49</v>
      </c>
      <c r="W116" s="213">
        <v>437.03</v>
      </c>
      <c r="X116" s="213">
        <v>218.51</v>
      </c>
      <c r="Y116" s="213">
        <v>0</v>
      </c>
      <c r="Z116" s="213">
        <v>299.52</v>
      </c>
      <c r="AA116" s="213">
        <v>0</v>
      </c>
      <c r="AB116" s="213">
        <v>0</v>
      </c>
      <c r="AC116" s="213">
        <f>SUMIF('[3]revexpbalances - 2024-07-18T082'!$G:$G,G:G,'[3]revexpbalances - 2024-07-18T082'!$H:$H)</f>
        <v>193.2</v>
      </c>
      <c r="AD116" s="213">
        <f t="shared" si="21"/>
        <v>1720.51</v>
      </c>
      <c r="AE116" s="744">
        <f t="shared" si="22"/>
        <v>149.76</v>
      </c>
      <c r="AF116" s="744">
        <f t="shared" si="23"/>
        <v>859.52</v>
      </c>
      <c r="AG116" s="744">
        <f t="shared" si="24"/>
        <v>518.03</v>
      </c>
      <c r="AH116" s="744">
        <f t="shared" si="25"/>
        <v>193.2</v>
      </c>
      <c r="AI116" s="744">
        <f t="shared" si="26"/>
        <v>1720.51</v>
      </c>
      <c r="AJ116" s="744">
        <f t="shared" si="27"/>
        <v>679.49</v>
      </c>
      <c r="AK116" s="1097">
        <v>0</v>
      </c>
    </row>
    <row r="117" spans="1:37">
      <c r="A117">
        <v>25400</v>
      </c>
      <c r="B117" t="s">
        <v>2923</v>
      </c>
      <c r="C117">
        <v>931404</v>
      </c>
      <c r="D117" t="s">
        <v>6352</v>
      </c>
      <c r="E117">
        <v>510520</v>
      </c>
      <c r="F117" t="s">
        <v>466</v>
      </c>
      <c r="G117" s="408" t="s">
        <v>6361</v>
      </c>
      <c r="H117" s="217" t="s">
        <v>1524</v>
      </c>
      <c r="I117" s="217" t="s">
        <v>1455</v>
      </c>
      <c r="J117" s="217" t="s">
        <v>1950</v>
      </c>
      <c r="K117" s="61" t="str">
        <f t="shared" si="17"/>
        <v>1</v>
      </c>
      <c r="L117" s="63" t="str">
        <f t="shared" si="18"/>
        <v>Regional Parks1</v>
      </c>
      <c r="M117" s="63" t="str">
        <f t="shared" si="19"/>
        <v>Kabian1</v>
      </c>
      <c r="N117" s="637">
        <v>11.45</v>
      </c>
      <c r="O117" s="213">
        <v>0</v>
      </c>
      <c r="Q117" s="213">
        <f t="shared" si="20"/>
        <v>0</v>
      </c>
      <c r="R117" s="213">
        <v>0</v>
      </c>
      <c r="S117" s="213">
        <v>0</v>
      </c>
      <c r="T117" s="213">
        <v>0</v>
      </c>
      <c r="U117" s="213">
        <v>0</v>
      </c>
      <c r="V117" s="213">
        <v>0</v>
      </c>
      <c r="W117" s="213">
        <v>0</v>
      </c>
      <c r="X117" s="213">
        <v>0</v>
      </c>
      <c r="Y117" s="213">
        <v>0</v>
      </c>
      <c r="Z117" s="213">
        <v>0</v>
      </c>
      <c r="AA117" s="213">
        <v>0</v>
      </c>
      <c r="AB117" s="213">
        <v>0</v>
      </c>
      <c r="AC117" s="213">
        <f>SUMIF('[3]revexpbalances - 2024-07-18T082'!$G:$G,G:G,'[3]revexpbalances - 2024-07-18T082'!$H:$H)</f>
        <v>0</v>
      </c>
      <c r="AD117" s="213">
        <f t="shared" si="21"/>
        <v>0</v>
      </c>
      <c r="AE117" s="744">
        <f t="shared" si="22"/>
        <v>0</v>
      </c>
      <c r="AF117" s="744">
        <f t="shared" si="23"/>
        <v>0</v>
      </c>
      <c r="AG117" s="744">
        <f t="shared" si="24"/>
        <v>0</v>
      </c>
      <c r="AH117" s="744">
        <f t="shared" si="25"/>
        <v>0</v>
      </c>
      <c r="AI117" s="744">
        <f t="shared" si="26"/>
        <v>0</v>
      </c>
      <c r="AJ117" s="744">
        <f t="shared" si="27"/>
        <v>0</v>
      </c>
      <c r="AK117" s="1097">
        <v>0</v>
      </c>
    </row>
    <row r="118" spans="1:37">
      <c r="A118">
        <v>25400</v>
      </c>
      <c r="B118" t="s">
        <v>2923</v>
      </c>
      <c r="C118">
        <v>931405</v>
      </c>
      <c r="D118" t="s">
        <v>2937</v>
      </c>
      <c r="E118">
        <v>510420</v>
      </c>
      <c r="F118" t="s">
        <v>464</v>
      </c>
      <c r="G118" s="408" t="s">
        <v>5566</v>
      </c>
      <c r="H118" s="217" t="s">
        <v>1524</v>
      </c>
      <c r="I118" s="217" t="s">
        <v>445</v>
      </c>
      <c r="J118" s="217" t="s">
        <v>1950</v>
      </c>
      <c r="K118" s="61" t="str">
        <f t="shared" si="17"/>
        <v>1</v>
      </c>
      <c r="L118" s="63" t="str">
        <f t="shared" si="18"/>
        <v>Regional Parks1</v>
      </c>
      <c r="M118" s="63" t="str">
        <f t="shared" si="19"/>
        <v>Lake Cahuilla1</v>
      </c>
      <c r="N118" s="637">
        <v>6875.26</v>
      </c>
      <c r="O118" s="213">
        <v>6000</v>
      </c>
      <c r="Q118" s="213">
        <f t="shared" si="20"/>
        <v>6000</v>
      </c>
      <c r="R118" s="213">
        <v>373.95</v>
      </c>
      <c r="S118" s="213">
        <v>0</v>
      </c>
      <c r="T118" s="213">
        <v>371.56</v>
      </c>
      <c r="U118" s="213">
        <v>753.52</v>
      </c>
      <c r="V118" s="213">
        <v>256.33999999999997</v>
      </c>
      <c r="W118" s="213">
        <v>680.74</v>
      </c>
      <c r="X118" s="213">
        <v>512.67999999999995</v>
      </c>
      <c r="Y118" s="213">
        <v>885.09</v>
      </c>
      <c r="Z118" s="213">
        <v>1039.0899999999999</v>
      </c>
      <c r="AA118" s="213">
        <v>0</v>
      </c>
      <c r="AB118" s="213">
        <v>502.89</v>
      </c>
      <c r="AC118" s="213">
        <f>SUMIF('[3]revexpbalances - 2024-07-18T082'!$G:$G,G:G,'[3]revexpbalances - 2024-07-18T082'!$H:$H)</f>
        <v>0</v>
      </c>
      <c r="AD118" s="213">
        <f t="shared" si="21"/>
        <v>5375.86</v>
      </c>
      <c r="AE118" s="744">
        <f t="shared" si="22"/>
        <v>745.51</v>
      </c>
      <c r="AF118" s="744">
        <f t="shared" si="23"/>
        <v>1690.6</v>
      </c>
      <c r="AG118" s="744">
        <f t="shared" si="24"/>
        <v>2436.8599999999997</v>
      </c>
      <c r="AH118" s="744">
        <f t="shared" si="25"/>
        <v>502.89</v>
      </c>
      <c r="AI118" s="744">
        <f t="shared" si="26"/>
        <v>5375.86</v>
      </c>
      <c r="AJ118" s="744">
        <f t="shared" si="27"/>
        <v>624.14000000000033</v>
      </c>
      <c r="AK118" s="1097">
        <v>0</v>
      </c>
    </row>
    <row r="119" spans="1:37">
      <c r="A119">
        <v>25400</v>
      </c>
      <c r="B119" t="s">
        <v>2923</v>
      </c>
      <c r="C119">
        <v>931405</v>
      </c>
      <c r="D119" t="s">
        <v>2937</v>
      </c>
      <c r="E119">
        <v>510620</v>
      </c>
      <c r="F119" t="s">
        <v>467</v>
      </c>
      <c r="G119" s="408" t="s">
        <v>5622</v>
      </c>
      <c r="H119" s="217" t="s">
        <v>1524</v>
      </c>
      <c r="I119" s="217" t="s">
        <v>445</v>
      </c>
      <c r="J119" s="217" t="s">
        <v>1950</v>
      </c>
      <c r="K119" s="61" t="str">
        <f t="shared" si="17"/>
        <v>1</v>
      </c>
      <c r="L119" s="63" t="str">
        <f t="shared" si="18"/>
        <v>Regional Parks1</v>
      </c>
      <c r="M119" s="63" t="str">
        <f t="shared" si="19"/>
        <v>Lake Cahuilla1</v>
      </c>
      <c r="N119" s="637">
        <v>883.76</v>
      </c>
      <c r="O119" s="213">
        <v>1700</v>
      </c>
      <c r="Q119" s="213">
        <f t="shared" si="20"/>
        <v>1700</v>
      </c>
      <c r="R119" s="213">
        <v>33.85</v>
      </c>
      <c r="S119" s="213">
        <v>67.3</v>
      </c>
      <c r="T119" s="213">
        <v>78.930000000000007</v>
      </c>
      <c r="U119" s="213">
        <v>103.99</v>
      </c>
      <c r="V119" s="213">
        <v>169.61</v>
      </c>
      <c r="W119" s="213">
        <v>146.96</v>
      </c>
      <c r="X119" s="213">
        <v>130.78</v>
      </c>
      <c r="Y119" s="213">
        <v>126.38</v>
      </c>
      <c r="Z119" s="213">
        <v>149.96</v>
      </c>
      <c r="AA119" s="213">
        <v>123.15</v>
      </c>
      <c r="AB119" s="213">
        <v>191.78</v>
      </c>
      <c r="AC119" s="213">
        <f>SUMIF('[3]revexpbalances - 2024-07-18T082'!$G:$G,G:G,'[3]revexpbalances - 2024-07-18T082'!$H:$H)</f>
        <v>78.400000000000006</v>
      </c>
      <c r="AD119" s="213">
        <f t="shared" si="21"/>
        <v>1401.0900000000001</v>
      </c>
      <c r="AE119" s="744">
        <f t="shared" si="22"/>
        <v>180.08</v>
      </c>
      <c r="AF119" s="744">
        <f t="shared" si="23"/>
        <v>420.56000000000006</v>
      </c>
      <c r="AG119" s="744">
        <f t="shared" si="24"/>
        <v>407.12</v>
      </c>
      <c r="AH119" s="744">
        <f t="shared" si="25"/>
        <v>393.33000000000004</v>
      </c>
      <c r="AI119" s="744">
        <f t="shared" si="26"/>
        <v>1401.0900000000001</v>
      </c>
      <c r="AJ119" s="744">
        <f t="shared" si="27"/>
        <v>298.90999999999985</v>
      </c>
      <c r="AK119" s="1097">
        <v>0</v>
      </c>
    </row>
    <row r="120" spans="1:37">
      <c r="A120">
        <v>25400</v>
      </c>
      <c r="B120" t="s">
        <v>2923</v>
      </c>
      <c r="C120">
        <v>931405</v>
      </c>
      <c r="D120" t="s">
        <v>2937</v>
      </c>
      <c r="E120">
        <v>510700</v>
      </c>
      <c r="F120" t="s">
        <v>468</v>
      </c>
      <c r="G120" s="408" t="s">
        <v>5706</v>
      </c>
      <c r="H120" s="217" t="s">
        <v>1524</v>
      </c>
      <c r="I120" s="217" t="s">
        <v>445</v>
      </c>
      <c r="J120" s="217" t="s">
        <v>1950</v>
      </c>
      <c r="K120" s="61" t="str">
        <f t="shared" si="17"/>
        <v>1</v>
      </c>
      <c r="L120" s="63" t="str">
        <f t="shared" si="18"/>
        <v>Regional Parks1</v>
      </c>
      <c r="M120" s="63" t="str">
        <f t="shared" si="19"/>
        <v>Lake Cahuilla1</v>
      </c>
      <c r="N120" s="637">
        <v>2123.67</v>
      </c>
      <c r="O120" s="213">
        <v>3000</v>
      </c>
      <c r="Q120" s="213">
        <f t="shared" si="20"/>
        <v>3000</v>
      </c>
      <c r="R120" s="213">
        <v>256.33999999999997</v>
      </c>
      <c r="S120" s="213">
        <v>0</v>
      </c>
      <c r="T120" s="213">
        <v>373.95</v>
      </c>
      <c r="U120" s="213">
        <v>0</v>
      </c>
      <c r="V120" s="213">
        <v>1004.24</v>
      </c>
      <c r="W120" s="213">
        <v>577.79</v>
      </c>
      <c r="X120" s="213">
        <v>544.05999999999995</v>
      </c>
      <c r="Y120" s="213">
        <v>373.95</v>
      </c>
      <c r="Z120" s="213">
        <v>552.21</v>
      </c>
      <c r="AA120" s="213">
        <v>0</v>
      </c>
      <c r="AB120" s="213">
        <v>0</v>
      </c>
      <c r="AC120" s="213">
        <f>SUMIF('[3]revexpbalances - 2024-07-18T082'!$G:$G,G:G,'[3]revexpbalances - 2024-07-18T082'!$H:$H)</f>
        <v>222.59</v>
      </c>
      <c r="AD120" s="213">
        <f t="shared" si="21"/>
        <v>3905.1299999999997</v>
      </c>
      <c r="AE120" s="744">
        <f t="shared" si="22"/>
        <v>630.29</v>
      </c>
      <c r="AF120" s="744">
        <f t="shared" si="23"/>
        <v>1582.03</v>
      </c>
      <c r="AG120" s="744">
        <f t="shared" si="24"/>
        <v>1470.22</v>
      </c>
      <c r="AH120" s="744">
        <f t="shared" si="25"/>
        <v>222.59</v>
      </c>
      <c r="AI120" s="744">
        <f t="shared" si="26"/>
        <v>3905.13</v>
      </c>
      <c r="AJ120" s="744">
        <f t="shared" si="27"/>
        <v>-905.13000000000011</v>
      </c>
      <c r="AK120" s="1097">
        <v>0</v>
      </c>
    </row>
    <row r="121" spans="1:37">
      <c r="A121">
        <v>25400</v>
      </c>
      <c r="B121" t="s">
        <v>2923</v>
      </c>
      <c r="C121">
        <v>931406</v>
      </c>
      <c r="D121" t="s">
        <v>1224</v>
      </c>
      <c r="E121">
        <v>510420</v>
      </c>
      <c r="F121" t="s">
        <v>464</v>
      </c>
      <c r="G121" s="408" t="s">
        <v>5548</v>
      </c>
      <c r="H121" s="217" t="s">
        <v>1524</v>
      </c>
      <c r="I121" s="217" t="s">
        <v>1224</v>
      </c>
      <c r="J121" s="217" t="s">
        <v>1950</v>
      </c>
      <c r="K121" s="61" t="str">
        <f t="shared" ref="K121:K180" si="28">MID(E121,2,1)</f>
        <v>1</v>
      </c>
      <c r="L121" s="63" t="str">
        <f t="shared" ref="L121:L180" si="29">H121&amp;K121</f>
        <v>Regional Parks1</v>
      </c>
      <c r="M121" s="63" t="str">
        <f t="shared" ref="M121:M180" si="30">I121&amp;K121</f>
        <v>Lawler Lodge &amp; Alpine Cabins1</v>
      </c>
      <c r="N121" s="637">
        <v>55.97</v>
      </c>
      <c r="O121" s="213">
        <v>500</v>
      </c>
      <c r="Q121" s="213">
        <f t="shared" ref="Q121:Q180" si="31">O121+P121</f>
        <v>500</v>
      </c>
      <c r="R121" s="213">
        <v>0</v>
      </c>
      <c r="S121" s="213">
        <v>0</v>
      </c>
      <c r="T121" s="213">
        <v>0</v>
      </c>
      <c r="U121" s="213">
        <v>0</v>
      </c>
      <c r="V121" s="213">
        <v>0</v>
      </c>
      <c r="W121" s="213">
        <v>0</v>
      </c>
      <c r="X121" s="213">
        <v>0</v>
      </c>
      <c r="Y121" s="213">
        <v>0</v>
      </c>
      <c r="Z121" s="213">
        <v>0</v>
      </c>
      <c r="AA121" s="213">
        <v>0</v>
      </c>
      <c r="AB121" s="213">
        <v>0</v>
      </c>
      <c r="AC121" s="213">
        <f>SUMIF('[3]revexpbalances - 2024-07-18T082'!$G:$G,G:G,'[3]revexpbalances - 2024-07-18T082'!$H:$H)</f>
        <v>0</v>
      </c>
      <c r="AD121" s="213">
        <f t="shared" si="21"/>
        <v>0</v>
      </c>
      <c r="AE121" s="744">
        <f t="shared" si="22"/>
        <v>0</v>
      </c>
      <c r="AF121" s="744">
        <f t="shared" si="23"/>
        <v>0</v>
      </c>
      <c r="AG121" s="744">
        <f t="shared" si="24"/>
        <v>0</v>
      </c>
      <c r="AH121" s="744">
        <f t="shared" si="25"/>
        <v>0</v>
      </c>
      <c r="AI121" s="744">
        <f t="shared" si="26"/>
        <v>0</v>
      </c>
      <c r="AJ121" s="744">
        <f t="shared" si="27"/>
        <v>500</v>
      </c>
      <c r="AK121" s="1097">
        <v>0</v>
      </c>
    </row>
    <row r="122" spans="1:37">
      <c r="A122">
        <v>25400</v>
      </c>
      <c r="B122" t="s">
        <v>2923</v>
      </c>
      <c r="C122">
        <v>931406</v>
      </c>
      <c r="D122" t="s">
        <v>1224</v>
      </c>
      <c r="E122">
        <v>510620</v>
      </c>
      <c r="F122" t="s">
        <v>467</v>
      </c>
      <c r="G122" s="408" t="s">
        <v>5522</v>
      </c>
      <c r="H122" s="217" t="s">
        <v>1524</v>
      </c>
      <c r="I122" s="217" t="s">
        <v>1224</v>
      </c>
      <c r="J122" s="217" t="s">
        <v>1950</v>
      </c>
      <c r="K122" s="61" t="str">
        <f t="shared" si="28"/>
        <v>1</v>
      </c>
      <c r="L122" s="63" t="str">
        <f t="shared" si="29"/>
        <v>Regional Parks1</v>
      </c>
      <c r="M122" s="63" t="str">
        <f t="shared" si="30"/>
        <v>Lawler Lodge &amp; Alpine Cabins1</v>
      </c>
      <c r="N122" s="637">
        <v>1.75</v>
      </c>
      <c r="O122" s="213">
        <v>50</v>
      </c>
      <c r="Q122" s="213">
        <f t="shared" si="31"/>
        <v>50</v>
      </c>
      <c r="R122" s="213">
        <v>0</v>
      </c>
      <c r="S122" s="213">
        <v>0</v>
      </c>
      <c r="T122" s="213">
        <v>0</v>
      </c>
      <c r="U122" s="213">
        <v>0</v>
      </c>
      <c r="V122" s="213">
        <v>0</v>
      </c>
      <c r="W122" s="213">
        <v>0</v>
      </c>
      <c r="X122" s="213">
        <v>0</v>
      </c>
      <c r="Y122" s="213">
        <v>0</v>
      </c>
      <c r="Z122" s="213">
        <v>0</v>
      </c>
      <c r="AA122" s="213">
        <v>0</v>
      </c>
      <c r="AB122" s="213">
        <v>0</v>
      </c>
      <c r="AC122" s="213">
        <f>SUMIF('[3]revexpbalances - 2024-07-18T082'!$G:$G,G:G,'[3]revexpbalances - 2024-07-18T082'!$H:$H)</f>
        <v>0</v>
      </c>
      <c r="AD122" s="213">
        <f t="shared" ref="AD122:AD181" si="32">SUM(R122:AC122)</f>
        <v>0</v>
      </c>
      <c r="AE122" s="744">
        <f t="shared" ref="AE122:AE181" si="33">SUM(R122:T122)</f>
        <v>0</v>
      </c>
      <c r="AF122" s="744">
        <f t="shared" ref="AF122:AF181" si="34">SUM(U122:W122)</f>
        <v>0</v>
      </c>
      <c r="AG122" s="744">
        <f t="shared" ref="AG122:AG181" si="35">SUM(X122:Z122)</f>
        <v>0</v>
      </c>
      <c r="AH122" s="744">
        <f t="shared" ref="AH122:AH181" si="36">SUM(AA122:AC122)</f>
        <v>0</v>
      </c>
      <c r="AI122" s="744">
        <f t="shared" ref="AI122:AI181" si="37">SUM(AE122:AH122)</f>
        <v>0</v>
      </c>
      <c r="AJ122" s="744">
        <f t="shared" ref="AJ122:AJ181" si="38">Q122-AI122</f>
        <v>50</v>
      </c>
      <c r="AK122" s="1097">
        <v>0</v>
      </c>
    </row>
    <row r="123" spans="1:37">
      <c r="A123">
        <v>25400</v>
      </c>
      <c r="B123" t="s">
        <v>2923</v>
      </c>
      <c r="C123">
        <v>931406</v>
      </c>
      <c r="D123" t="s">
        <v>1224</v>
      </c>
      <c r="E123">
        <v>510700</v>
      </c>
      <c r="F123" t="s">
        <v>468</v>
      </c>
      <c r="G123" s="408" t="s">
        <v>5549</v>
      </c>
      <c r="H123" s="217" t="s">
        <v>1524</v>
      </c>
      <c r="I123" s="217" t="s">
        <v>1224</v>
      </c>
      <c r="J123" s="217" t="s">
        <v>1950</v>
      </c>
      <c r="K123" s="61" t="str">
        <f t="shared" si="28"/>
        <v>1</v>
      </c>
      <c r="L123" s="63" t="str">
        <f t="shared" si="29"/>
        <v>Regional Parks1</v>
      </c>
      <c r="M123" s="63" t="str">
        <f t="shared" si="30"/>
        <v>Lawler Lodge &amp; Alpine Cabins1</v>
      </c>
      <c r="N123" s="637">
        <v>55.97</v>
      </c>
      <c r="O123" s="213">
        <v>300</v>
      </c>
      <c r="Q123" s="213">
        <f t="shared" si="31"/>
        <v>300</v>
      </c>
      <c r="R123" s="213">
        <v>0</v>
      </c>
      <c r="S123" s="213">
        <v>0</v>
      </c>
      <c r="T123" s="213">
        <v>0</v>
      </c>
      <c r="U123" s="213">
        <v>0</v>
      </c>
      <c r="V123" s="213">
        <v>0</v>
      </c>
      <c r="W123" s="213">
        <v>0</v>
      </c>
      <c r="X123" s="213">
        <v>0</v>
      </c>
      <c r="Y123" s="213">
        <v>0</v>
      </c>
      <c r="Z123" s="213">
        <v>0</v>
      </c>
      <c r="AA123" s="213">
        <v>0</v>
      </c>
      <c r="AB123" s="213">
        <v>0</v>
      </c>
      <c r="AC123" s="213">
        <f>SUMIF('[3]revexpbalances - 2024-07-18T082'!$G:$G,G:G,'[3]revexpbalances - 2024-07-18T082'!$H:$H)</f>
        <v>0</v>
      </c>
      <c r="AD123" s="213">
        <f t="shared" si="32"/>
        <v>0</v>
      </c>
      <c r="AE123" s="744">
        <f t="shared" si="33"/>
        <v>0</v>
      </c>
      <c r="AF123" s="744">
        <f t="shared" si="34"/>
        <v>0</v>
      </c>
      <c r="AG123" s="744">
        <f t="shared" si="35"/>
        <v>0</v>
      </c>
      <c r="AH123" s="744">
        <f t="shared" si="36"/>
        <v>0</v>
      </c>
      <c r="AI123" s="744">
        <f t="shared" si="37"/>
        <v>0</v>
      </c>
      <c r="AJ123" s="744">
        <f t="shared" si="38"/>
        <v>300</v>
      </c>
      <c r="AK123" s="1097">
        <v>0</v>
      </c>
    </row>
    <row r="124" spans="1:37">
      <c r="A124">
        <v>25400</v>
      </c>
      <c r="B124" t="s">
        <v>2923</v>
      </c>
      <c r="C124">
        <v>931408</v>
      </c>
      <c r="D124" t="s">
        <v>2939</v>
      </c>
      <c r="E124">
        <v>510420</v>
      </c>
      <c r="F124" t="s">
        <v>464</v>
      </c>
      <c r="G124" s="408" t="s">
        <v>5567</v>
      </c>
      <c r="H124" s="217" t="s">
        <v>1524</v>
      </c>
      <c r="I124" s="217" t="s">
        <v>359</v>
      </c>
      <c r="J124" s="217" t="s">
        <v>1950</v>
      </c>
      <c r="K124" s="61" t="str">
        <f t="shared" si="28"/>
        <v>1</v>
      </c>
      <c r="L124" s="63" t="str">
        <f t="shared" si="29"/>
        <v>Regional Parks1</v>
      </c>
      <c r="M124" s="63" t="str">
        <f t="shared" si="30"/>
        <v>McCall1</v>
      </c>
      <c r="N124" s="637">
        <v>206.6</v>
      </c>
      <c r="O124" s="213">
        <v>500</v>
      </c>
      <c r="Q124" s="213">
        <f t="shared" si="31"/>
        <v>500</v>
      </c>
      <c r="R124" s="213">
        <v>0</v>
      </c>
      <c r="S124" s="213">
        <v>0</v>
      </c>
      <c r="T124" s="213">
        <v>78.63</v>
      </c>
      <c r="U124" s="213">
        <v>0</v>
      </c>
      <c r="V124" s="213">
        <v>0</v>
      </c>
      <c r="W124" s="213">
        <v>0</v>
      </c>
      <c r="X124" s="213">
        <v>0</v>
      </c>
      <c r="Y124" s="213">
        <v>0</v>
      </c>
      <c r="Z124" s="213">
        <v>0</v>
      </c>
      <c r="AA124" s="213">
        <v>0</v>
      </c>
      <c r="AB124" s="213">
        <v>0</v>
      </c>
      <c r="AC124" s="213">
        <f>SUMIF('[3]revexpbalances - 2024-07-18T082'!$G:$G,G:G,'[3]revexpbalances - 2024-07-18T082'!$H:$H)</f>
        <v>0</v>
      </c>
      <c r="AD124" s="213">
        <f t="shared" si="32"/>
        <v>78.63</v>
      </c>
      <c r="AE124" s="744">
        <f t="shared" si="33"/>
        <v>78.63</v>
      </c>
      <c r="AF124" s="744">
        <f t="shared" si="34"/>
        <v>0</v>
      </c>
      <c r="AG124" s="744">
        <f t="shared" si="35"/>
        <v>0</v>
      </c>
      <c r="AH124" s="744">
        <f t="shared" si="36"/>
        <v>0</v>
      </c>
      <c r="AI124" s="744">
        <f t="shared" si="37"/>
        <v>78.63</v>
      </c>
      <c r="AJ124" s="744">
        <f t="shared" si="38"/>
        <v>421.37</v>
      </c>
      <c r="AK124" s="1097">
        <v>0</v>
      </c>
    </row>
    <row r="125" spans="1:37">
      <c r="A125">
        <v>25400</v>
      </c>
      <c r="B125" t="s">
        <v>2923</v>
      </c>
      <c r="C125">
        <v>931408</v>
      </c>
      <c r="D125" t="s">
        <v>2939</v>
      </c>
      <c r="E125">
        <v>510620</v>
      </c>
      <c r="F125" t="s">
        <v>467</v>
      </c>
      <c r="G125" s="408" t="s">
        <v>5523</v>
      </c>
      <c r="H125" s="217" t="s">
        <v>1524</v>
      </c>
      <c r="I125" s="217" t="s">
        <v>359</v>
      </c>
      <c r="J125" s="217" t="s">
        <v>1950</v>
      </c>
      <c r="K125" s="61" t="str">
        <f t="shared" si="28"/>
        <v>1</v>
      </c>
      <c r="L125" s="63" t="str">
        <f t="shared" si="29"/>
        <v>Regional Parks1</v>
      </c>
      <c r="M125" s="63" t="str">
        <f t="shared" si="30"/>
        <v>McCall1</v>
      </c>
      <c r="N125" s="637">
        <v>1</v>
      </c>
      <c r="O125" s="213">
        <v>50</v>
      </c>
      <c r="Q125" s="213">
        <f t="shared" si="31"/>
        <v>50</v>
      </c>
      <c r="R125" s="213">
        <v>0</v>
      </c>
      <c r="S125" s="213">
        <v>0</v>
      </c>
      <c r="T125" s="213">
        <v>0</v>
      </c>
      <c r="U125" s="213">
        <v>0</v>
      </c>
      <c r="V125" s="213">
        <v>0</v>
      </c>
      <c r="W125" s="213">
        <v>0</v>
      </c>
      <c r="X125" s="213">
        <v>0</v>
      </c>
      <c r="Y125" s="213">
        <v>0</v>
      </c>
      <c r="Z125" s="213">
        <v>0</v>
      </c>
      <c r="AA125" s="213">
        <v>0</v>
      </c>
      <c r="AB125" s="213">
        <v>0</v>
      </c>
      <c r="AC125" s="213">
        <f>SUMIF('[3]revexpbalances - 2024-07-18T082'!$G:$G,G:G,'[3]revexpbalances - 2024-07-18T082'!$H:$H)</f>
        <v>0</v>
      </c>
      <c r="AD125" s="213">
        <f t="shared" si="32"/>
        <v>0</v>
      </c>
      <c r="AE125" s="744">
        <f t="shared" si="33"/>
        <v>0</v>
      </c>
      <c r="AF125" s="744">
        <f t="shared" si="34"/>
        <v>0</v>
      </c>
      <c r="AG125" s="744">
        <f t="shared" si="35"/>
        <v>0</v>
      </c>
      <c r="AH125" s="744">
        <f t="shared" si="36"/>
        <v>0</v>
      </c>
      <c r="AI125" s="744">
        <f t="shared" si="37"/>
        <v>0</v>
      </c>
      <c r="AJ125" s="744">
        <f t="shared" si="38"/>
        <v>50</v>
      </c>
      <c r="AK125" s="1097">
        <v>0</v>
      </c>
    </row>
    <row r="126" spans="1:37">
      <c r="A126">
        <v>25400</v>
      </c>
      <c r="B126" t="s">
        <v>2923</v>
      </c>
      <c r="C126">
        <v>931408</v>
      </c>
      <c r="D126" t="s">
        <v>2939</v>
      </c>
      <c r="E126">
        <v>510700</v>
      </c>
      <c r="F126" t="s">
        <v>468</v>
      </c>
      <c r="G126" s="408" t="s">
        <v>5550</v>
      </c>
      <c r="H126" s="217" t="s">
        <v>1524</v>
      </c>
      <c r="I126" s="217" t="s">
        <v>359</v>
      </c>
      <c r="J126" s="217" t="s">
        <v>1950</v>
      </c>
      <c r="K126" s="61" t="str">
        <f t="shared" si="28"/>
        <v>1</v>
      </c>
      <c r="L126" s="63" t="str">
        <f t="shared" si="29"/>
        <v>Regional Parks1</v>
      </c>
      <c r="M126" s="63" t="str">
        <f t="shared" si="30"/>
        <v>McCall1</v>
      </c>
      <c r="N126" s="637">
        <v>328.22</v>
      </c>
      <c r="O126" s="213">
        <v>50</v>
      </c>
      <c r="Q126" s="213">
        <f t="shared" si="31"/>
        <v>50</v>
      </c>
      <c r="R126" s="213">
        <v>0</v>
      </c>
      <c r="S126" s="213">
        <v>0</v>
      </c>
      <c r="T126" s="213">
        <v>0</v>
      </c>
      <c r="U126" s="213">
        <v>0</v>
      </c>
      <c r="V126" s="213">
        <v>0</v>
      </c>
      <c r="W126" s="213">
        <v>0</v>
      </c>
      <c r="X126" s="213">
        <v>0</v>
      </c>
      <c r="Y126" s="213">
        <v>0</v>
      </c>
      <c r="Z126" s="213">
        <v>0</v>
      </c>
      <c r="AA126" s="213">
        <v>0</v>
      </c>
      <c r="AB126" s="213">
        <v>0</v>
      </c>
      <c r="AC126" s="213">
        <f>SUMIF('[3]revexpbalances - 2024-07-18T082'!$G:$G,G:G,'[3]revexpbalances - 2024-07-18T082'!$H:$H)</f>
        <v>0</v>
      </c>
      <c r="AD126" s="213">
        <f t="shared" si="32"/>
        <v>0</v>
      </c>
      <c r="AE126" s="744">
        <f t="shared" si="33"/>
        <v>0</v>
      </c>
      <c r="AF126" s="744">
        <f t="shared" si="34"/>
        <v>0</v>
      </c>
      <c r="AG126" s="744">
        <f t="shared" si="35"/>
        <v>0</v>
      </c>
      <c r="AH126" s="744">
        <f t="shared" si="36"/>
        <v>0</v>
      </c>
      <c r="AI126" s="744">
        <f t="shared" si="37"/>
        <v>0</v>
      </c>
      <c r="AJ126" s="744">
        <f t="shared" si="38"/>
        <v>50</v>
      </c>
      <c r="AK126" s="1097">
        <v>0</v>
      </c>
    </row>
    <row r="127" spans="1:37">
      <c r="A127">
        <v>25400</v>
      </c>
      <c r="B127" t="s">
        <v>2923</v>
      </c>
      <c r="C127">
        <v>931409</v>
      </c>
      <c r="D127" t="s">
        <v>2940</v>
      </c>
      <c r="E127">
        <v>510200</v>
      </c>
      <c r="F127" t="s">
        <v>462</v>
      </c>
      <c r="G127" s="408" t="s">
        <v>6254</v>
      </c>
      <c r="H127" s="217" t="s">
        <v>1524</v>
      </c>
      <c r="I127" s="217" t="s">
        <v>447</v>
      </c>
      <c r="J127" s="217" t="s">
        <v>1950</v>
      </c>
      <c r="K127" s="61" t="str">
        <f t="shared" si="28"/>
        <v>1</v>
      </c>
      <c r="L127" s="63" t="str">
        <f t="shared" si="29"/>
        <v>Regional Parks1</v>
      </c>
      <c r="M127" s="63" t="str">
        <f t="shared" si="30"/>
        <v>Rancho Jurupa1</v>
      </c>
      <c r="N127" s="637">
        <v>188.1</v>
      </c>
      <c r="O127" s="213">
        <v>0</v>
      </c>
      <c r="Q127" s="213">
        <f t="shared" si="31"/>
        <v>0</v>
      </c>
      <c r="R127" s="213">
        <v>0</v>
      </c>
      <c r="S127" s="213">
        <v>0</v>
      </c>
      <c r="T127" s="213">
        <v>0</v>
      </c>
      <c r="U127" s="213">
        <v>0</v>
      </c>
      <c r="V127" s="213">
        <v>0</v>
      </c>
      <c r="W127" s="213">
        <v>0</v>
      </c>
      <c r="X127" s="213">
        <v>0</v>
      </c>
      <c r="Y127" s="213">
        <v>9550.73</v>
      </c>
      <c r="Z127" s="213">
        <v>0</v>
      </c>
      <c r="AA127" s="213">
        <v>0</v>
      </c>
      <c r="AB127" s="213">
        <v>0</v>
      </c>
      <c r="AC127" s="213">
        <f>SUMIF('[3]revexpbalances - 2024-07-18T082'!$G:$G,G:G,'[3]revexpbalances - 2024-07-18T082'!$H:$H)</f>
        <v>365.44</v>
      </c>
      <c r="AD127" s="213">
        <f t="shared" si="32"/>
        <v>9916.17</v>
      </c>
      <c r="AE127" s="744">
        <f t="shared" si="33"/>
        <v>0</v>
      </c>
      <c r="AF127" s="744">
        <f t="shared" si="34"/>
        <v>0</v>
      </c>
      <c r="AG127" s="744">
        <f t="shared" si="35"/>
        <v>9550.73</v>
      </c>
      <c r="AH127" s="744">
        <f t="shared" si="36"/>
        <v>365.44</v>
      </c>
      <c r="AI127" s="744">
        <f t="shared" si="37"/>
        <v>9916.17</v>
      </c>
      <c r="AJ127" s="744">
        <f t="shared" si="38"/>
        <v>-9916.17</v>
      </c>
      <c r="AK127" s="1097">
        <v>0</v>
      </c>
    </row>
    <row r="128" spans="1:37">
      <c r="A128">
        <v>25400</v>
      </c>
      <c r="B128" t="s">
        <v>2923</v>
      </c>
      <c r="C128">
        <v>931409</v>
      </c>
      <c r="D128" t="s">
        <v>2940</v>
      </c>
      <c r="E128">
        <v>510320</v>
      </c>
      <c r="F128" t="s">
        <v>463</v>
      </c>
      <c r="G128" s="408" t="s">
        <v>5774</v>
      </c>
      <c r="H128" s="217" t="s">
        <v>1524</v>
      </c>
      <c r="I128" s="217" t="s">
        <v>447</v>
      </c>
      <c r="J128" s="217" t="s">
        <v>1950</v>
      </c>
      <c r="K128" s="61" t="str">
        <f t="shared" si="28"/>
        <v>1</v>
      </c>
      <c r="L128" s="63" t="str">
        <f t="shared" si="29"/>
        <v>Regional Parks1</v>
      </c>
      <c r="M128" s="63" t="str">
        <f t="shared" si="30"/>
        <v>Rancho Jurupa1</v>
      </c>
      <c r="N128" s="637">
        <v>27059.03</v>
      </c>
      <c r="O128" s="213">
        <v>27394</v>
      </c>
      <c r="Q128" s="213">
        <f t="shared" si="31"/>
        <v>27394</v>
      </c>
      <c r="R128" s="213">
        <v>0</v>
      </c>
      <c r="S128" s="213">
        <v>0</v>
      </c>
      <c r="T128" s="213">
        <v>0</v>
      </c>
      <c r="U128" s="213">
        <v>0</v>
      </c>
      <c r="V128" s="213">
        <v>0</v>
      </c>
      <c r="W128" s="213">
        <v>2668.53</v>
      </c>
      <c r="X128" s="213">
        <v>1412.75</v>
      </c>
      <c r="Y128" s="213">
        <v>0</v>
      </c>
      <c r="Z128" s="213">
        <v>0</v>
      </c>
      <c r="AA128" s="213">
        <v>3240</v>
      </c>
      <c r="AB128" s="213">
        <v>5220</v>
      </c>
      <c r="AC128" s="213">
        <f>SUMIF('[3]revexpbalances - 2024-07-18T082'!$G:$G,G:G,'[3]revexpbalances - 2024-07-18T082'!$H:$H)</f>
        <v>3600</v>
      </c>
      <c r="AD128" s="213">
        <f t="shared" si="32"/>
        <v>16141.28</v>
      </c>
      <c r="AE128" s="744">
        <f t="shared" si="33"/>
        <v>0</v>
      </c>
      <c r="AF128" s="744">
        <f t="shared" si="34"/>
        <v>2668.53</v>
      </c>
      <c r="AG128" s="744">
        <f t="shared" si="35"/>
        <v>1412.75</v>
      </c>
      <c r="AH128" s="744">
        <f t="shared" si="36"/>
        <v>12060</v>
      </c>
      <c r="AI128" s="744">
        <f t="shared" si="37"/>
        <v>16141.28</v>
      </c>
      <c r="AJ128" s="744">
        <f t="shared" si="38"/>
        <v>11252.72</v>
      </c>
      <c r="AK128" s="1097">
        <v>0</v>
      </c>
    </row>
    <row r="129" spans="1:37">
      <c r="A129">
        <v>25400</v>
      </c>
      <c r="B129" t="s">
        <v>2923</v>
      </c>
      <c r="C129">
        <v>931409</v>
      </c>
      <c r="D129" t="s">
        <v>2940</v>
      </c>
      <c r="E129">
        <v>510420</v>
      </c>
      <c r="F129" t="s">
        <v>464</v>
      </c>
      <c r="G129" s="408" t="s">
        <v>5751</v>
      </c>
      <c r="H129" s="217" t="s">
        <v>1524</v>
      </c>
      <c r="I129" s="217" t="s">
        <v>447</v>
      </c>
      <c r="J129" s="217" t="s">
        <v>1950</v>
      </c>
      <c r="K129" s="61" t="str">
        <f t="shared" si="28"/>
        <v>1</v>
      </c>
      <c r="L129" s="63" t="str">
        <f t="shared" si="29"/>
        <v>Regional Parks1</v>
      </c>
      <c r="M129" s="63" t="str">
        <f t="shared" si="30"/>
        <v>Rancho Jurupa1</v>
      </c>
      <c r="N129" s="637">
        <v>10705.01</v>
      </c>
      <c r="O129" s="213">
        <v>8800</v>
      </c>
      <c r="Q129" s="213">
        <f t="shared" si="31"/>
        <v>8800</v>
      </c>
      <c r="R129" s="213">
        <v>1533.19</v>
      </c>
      <c r="S129" s="213">
        <v>496.06</v>
      </c>
      <c r="T129" s="213">
        <v>606.46</v>
      </c>
      <c r="U129" s="213">
        <v>170.71</v>
      </c>
      <c r="V129" s="213">
        <v>985.25</v>
      </c>
      <c r="W129" s="213">
        <v>1444.89</v>
      </c>
      <c r="X129" s="213">
        <v>1544.18</v>
      </c>
      <c r="Y129" s="213">
        <v>975.39</v>
      </c>
      <c r="Z129" s="213">
        <v>1548.6</v>
      </c>
      <c r="AA129" s="213">
        <v>932.85</v>
      </c>
      <c r="AB129" s="213">
        <v>1630.43</v>
      </c>
      <c r="AC129" s="213">
        <f>SUMIF('[3]revexpbalances - 2024-07-18T082'!$G:$G,G:G,'[3]revexpbalances - 2024-07-18T082'!$H:$H)</f>
        <v>1496.39</v>
      </c>
      <c r="AD129" s="213">
        <f t="shared" si="32"/>
        <v>13364.400000000001</v>
      </c>
      <c r="AE129" s="744">
        <f t="shared" si="33"/>
        <v>2635.71</v>
      </c>
      <c r="AF129" s="744">
        <f t="shared" si="34"/>
        <v>2600.8500000000004</v>
      </c>
      <c r="AG129" s="744">
        <f t="shared" si="35"/>
        <v>4068.17</v>
      </c>
      <c r="AH129" s="744">
        <f t="shared" si="36"/>
        <v>4059.67</v>
      </c>
      <c r="AI129" s="744">
        <f t="shared" si="37"/>
        <v>13364.4</v>
      </c>
      <c r="AJ129" s="744">
        <f t="shared" si="38"/>
        <v>-4564.3999999999996</v>
      </c>
      <c r="AK129" s="1097">
        <v>0</v>
      </c>
    </row>
    <row r="130" spans="1:37">
      <c r="A130">
        <v>25400</v>
      </c>
      <c r="B130" t="s">
        <v>2923</v>
      </c>
      <c r="C130">
        <v>931409</v>
      </c>
      <c r="D130" t="s">
        <v>2940</v>
      </c>
      <c r="E130">
        <v>510520</v>
      </c>
      <c r="F130" t="s">
        <v>466</v>
      </c>
      <c r="G130" s="408" t="s">
        <v>5661</v>
      </c>
      <c r="H130" s="217" t="s">
        <v>1524</v>
      </c>
      <c r="I130" s="217" t="s">
        <v>447</v>
      </c>
      <c r="J130" s="217" t="s">
        <v>1950</v>
      </c>
      <c r="K130" s="61" t="str">
        <f t="shared" si="28"/>
        <v>1</v>
      </c>
      <c r="L130" s="63" t="str">
        <f t="shared" si="29"/>
        <v>Regional Parks1</v>
      </c>
      <c r="M130" s="63" t="str">
        <f t="shared" si="30"/>
        <v>Rancho Jurupa1</v>
      </c>
      <c r="N130" s="637">
        <v>905.68000000000006</v>
      </c>
      <c r="O130" s="213">
        <v>0</v>
      </c>
      <c r="Q130" s="213">
        <f t="shared" si="31"/>
        <v>0</v>
      </c>
      <c r="R130" s="213">
        <v>0</v>
      </c>
      <c r="S130" s="213">
        <v>80</v>
      </c>
      <c r="T130" s="213">
        <v>72</v>
      </c>
      <c r="U130" s="213">
        <v>64</v>
      </c>
      <c r="V130" s="213">
        <v>108</v>
      </c>
      <c r="W130" s="213">
        <v>32</v>
      </c>
      <c r="X130" s="213">
        <v>0</v>
      </c>
      <c r="Y130" s="213">
        <v>0</v>
      </c>
      <c r="Z130" s="213">
        <v>0</v>
      </c>
      <c r="AA130" s="213">
        <v>0</v>
      </c>
      <c r="AB130" s="213">
        <v>0</v>
      </c>
      <c r="AC130" s="213">
        <f>SUMIF('[3]revexpbalances - 2024-07-18T082'!$G:$G,G:G,'[3]revexpbalances - 2024-07-18T082'!$H:$H)</f>
        <v>80</v>
      </c>
      <c r="AD130" s="213">
        <f t="shared" si="32"/>
        <v>436</v>
      </c>
      <c r="AE130" s="744">
        <f t="shared" si="33"/>
        <v>152</v>
      </c>
      <c r="AF130" s="744">
        <f t="shared" si="34"/>
        <v>204</v>
      </c>
      <c r="AG130" s="744">
        <f t="shared" si="35"/>
        <v>0</v>
      </c>
      <c r="AH130" s="744">
        <f t="shared" si="36"/>
        <v>80</v>
      </c>
      <c r="AI130" s="744">
        <f t="shared" si="37"/>
        <v>436</v>
      </c>
      <c r="AJ130" s="744">
        <f t="shared" si="38"/>
        <v>-436</v>
      </c>
      <c r="AK130" s="1097">
        <v>0</v>
      </c>
    </row>
    <row r="131" spans="1:37">
      <c r="A131">
        <v>25400</v>
      </c>
      <c r="B131" t="s">
        <v>2923</v>
      </c>
      <c r="C131">
        <v>931409</v>
      </c>
      <c r="D131" t="s">
        <v>2940</v>
      </c>
      <c r="E131">
        <v>510620</v>
      </c>
      <c r="F131" t="s">
        <v>467</v>
      </c>
      <c r="G131" s="408" t="s">
        <v>5704</v>
      </c>
      <c r="H131" s="217" t="s">
        <v>1524</v>
      </c>
      <c r="I131" s="217" t="s">
        <v>447</v>
      </c>
      <c r="J131" s="217" t="s">
        <v>1950</v>
      </c>
      <c r="K131" s="61" t="str">
        <f t="shared" si="28"/>
        <v>1</v>
      </c>
      <c r="L131" s="63" t="str">
        <f t="shared" si="29"/>
        <v>Regional Parks1</v>
      </c>
      <c r="M131" s="63" t="str">
        <f t="shared" si="30"/>
        <v>Rancho Jurupa1</v>
      </c>
      <c r="N131" s="637">
        <v>4094.92</v>
      </c>
      <c r="O131" s="213">
        <v>5000</v>
      </c>
      <c r="Q131" s="213">
        <f t="shared" si="31"/>
        <v>5000</v>
      </c>
      <c r="R131" s="213">
        <v>168.04</v>
      </c>
      <c r="S131" s="213">
        <v>316.07</v>
      </c>
      <c r="T131" s="213">
        <v>359.95</v>
      </c>
      <c r="U131" s="213">
        <v>322.48</v>
      </c>
      <c r="V131" s="213">
        <v>361.59</v>
      </c>
      <c r="W131" s="213">
        <v>183.8</v>
      </c>
      <c r="X131" s="213">
        <v>167.01</v>
      </c>
      <c r="Y131" s="213">
        <v>181.35</v>
      </c>
      <c r="Z131" s="213">
        <v>175.2</v>
      </c>
      <c r="AA131" s="213">
        <v>352.5</v>
      </c>
      <c r="AB131" s="213">
        <v>635.25</v>
      </c>
      <c r="AC131" s="213">
        <f>SUMIF('[3]revexpbalances - 2024-07-18T082'!$G:$G,G:G,'[3]revexpbalances - 2024-07-18T082'!$H:$H)</f>
        <v>392.05</v>
      </c>
      <c r="AD131" s="213">
        <f t="shared" si="32"/>
        <v>3615.29</v>
      </c>
      <c r="AE131" s="744">
        <f t="shared" si="33"/>
        <v>844.06</v>
      </c>
      <c r="AF131" s="744">
        <f t="shared" si="34"/>
        <v>867.86999999999989</v>
      </c>
      <c r="AG131" s="744">
        <f t="shared" si="35"/>
        <v>523.55999999999995</v>
      </c>
      <c r="AH131" s="744">
        <f t="shared" si="36"/>
        <v>1379.8</v>
      </c>
      <c r="AI131" s="744">
        <f t="shared" si="37"/>
        <v>3615.29</v>
      </c>
      <c r="AJ131" s="744">
        <f t="shared" si="38"/>
        <v>1384.71</v>
      </c>
      <c r="AK131" s="1097">
        <v>0</v>
      </c>
    </row>
    <row r="132" spans="1:37">
      <c r="A132">
        <v>25400</v>
      </c>
      <c r="B132" t="s">
        <v>2923</v>
      </c>
      <c r="C132">
        <v>931409</v>
      </c>
      <c r="D132" t="s">
        <v>2940</v>
      </c>
      <c r="E132">
        <v>510700</v>
      </c>
      <c r="F132" t="s">
        <v>468</v>
      </c>
      <c r="G132" s="408" t="s">
        <v>5749</v>
      </c>
      <c r="H132" s="217" t="s">
        <v>1524</v>
      </c>
      <c r="I132" s="217" t="s">
        <v>447</v>
      </c>
      <c r="J132" s="217" t="s">
        <v>1950</v>
      </c>
      <c r="K132" s="61" t="str">
        <f t="shared" si="28"/>
        <v>1</v>
      </c>
      <c r="L132" s="63" t="str">
        <f t="shared" si="29"/>
        <v>Regional Parks1</v>
      </c>
      <c r="M132" s="63" t="str">
        <f t="shared" si="30"/>
        <v>Rancho Jurupa1</v>
      </c>
      <c r="N132" s="637">
        <v>6516.49</v>
      </c>
      <c r="O132" s="213">
        <v>8000</v>
      </c>
      <c r="Q132" s="213">
        <f t="shared" si="31"/>
        <v>8000</v>
      </c>
      <c r="R132" s="213">
        <v>1013.53</v>
      </c>
      <c r="S132" s="213">
        <v>0</v>
      </c>
      <c r="T132" s="213">
        <v>203.98</v>
      </c>
      <c r="U132" s="213">
        <v>0</v>
      </c>
      <c r="V132" s="213">
        <v>1373.03</v>
      </c>
      <c r="W132" s="213">
        <v>995.62</v>
      </c>
      <c r="X132" s="213">
        <v>806.5</v>
      </c>
      <c r="Y132" s="213">
        <v>535.72</v>
      </c>
      <c r="Z132" s="213">
        <v>538.20000000000005</v>
      </c>
      <c r="AA132" s="213">
        <v>0</v>
      </c>
      <c r="AB132" s="213">
        <v>0</v>
      </c>
      <c r="AC132" s="213">
        <f>SUMIF('[3]revexpbalances - 2024-07-18T082'!$G:$G,G:G,'[3]revexpbalances - 2024-07-18T082'!$H:$H)</f>
        <v>184.8</v>
      </c>
      <c r="AD132" s="213">
        <f t="shared" si="32"/>
        <v>5651.38</v>
      </c>
      <c r="AE132" s="744">
        <f t="shared" si="33"/>
        <v>1217.51</v>
      </c>
      <c r="AF132" s="744">
        <f t="shared" si="34"/>
        <v>2368.65</v>
      </c>
      <c r="AG132" s="744">
        <f t="shared" si="35"/>
        <v>1880.42</v>
      </c>
      <c r="AH132" s="744">
        <f t="shared" si="36"/>
        <v>184.8</v>
      </c>
      <c r="AI132" s="744">
        <f t="shared" si="37"/>
        <v>5651.38</v>
      </c>
      <c r="AJ132" s="744">
        <f t="shared" si="38"/>
        <v>2348.62</v>
      </c>
      <c r="AK132" s="1097">
        <v>0</v>
      </c>
    </row>
    <row r="133" spans="1:37">
      <c r="A133">
        <v>25400</v>
      </c>
      <c r="B133" t="s">
        <v>2923</v>
      </c>
      <c r="C133">
        <v>931421</v>
      </c>
      <c r="D133" t="s">
        <v>2935</v>
      </c>
      <c r="E133">
        <v>510320</v>
      </c>
      <c r="F133" t="s">
        <v>463</v>
      </c>
      <c r="G133" s="408" t="s">
        <v>6371</v>
      </c>
      <c r="H133" s="217" t="s">
        <v>1524</v>
      </c>
      <c r="I133" s="217" t="s">
        <v>326</v>
      </c>
      <c r="J133" s="217" t="s">
        <v>1950</v>
      </c>
      <c r="K133" s="61" t="str">
        <f t="shared" si="28"/>
        <v>1</v>
      </c>
      <c r="L133" s="63" t="str">
        <f t="shared" si="29"/>
        <v>Regional Parks1</v>
      </c>
      <c r="M133" s="63" t="str">
        <f t="shared" si="30"/>
        <v>Mayflower1</v>
      </c>
      <c r="N133" s="637">
        <v>14640</v>
      </c>
      <c r="O133" s="213">
        <v>1000</v>
      </c>
      <c r="Q133" s="213">
        <f t="shared" si="31"/>
        <v>1000</v>
      </c>
      <c r="R133" s="213">
        <v>0</v>
      </c>
      <c r="S133" s="213">
        <v>0</v>
      </c>
      <c r="T133" s="213">
        <v>0</v>
      </c>
      <c r="U133" s="213">
        <v>0</v>
      </c>
      <c r="V133" s="213">
        <v>0</v>
      </c>
      <c r="W133" s="213">
        <v>0</v>
      </c>
      <c r="X133" s="213">
        <v>0</v>
      </c>
      <c r="Y133" s="213">
        <v>0</v>
      </c>
      <c r="Z133" s="213">
        <v>0</v>
      </c>
      <c r="AA133" s="213">
        <v>0</v>
      </c>
      <c r="AB133" s="213">
        <v>0</v>
      </c>
      <c r="AC133" s="213">
        <f>SUMIF('[3]revexpbalances - 2024-07-18T082'!$G:$G,G:G,'[3]revexpbalances - 2024-07-18T082'!$H:$H)</f>
        <v>0</v>
      </c>
      <c r="AD133" s="213">
        <f t="shared" si="32"/>
        <v>0</v>
      </c>
      <c r="AE133" s="744">
        <f t="shared" si="33"/>
        <v>0</v>
      </c>
      <c r="AF133" s="744">
        <f t="shared" si="34"/>
        <v>0</v>
      </c>
      <c r="AG133" s="744">
        <f t="shared" si="35"/>
        <v>0</v>
      </c>
      <c r="AH133" s="744">
        <f t="shared" si="36"/>
        <v>0</v>
      </c>
      <c r="AI133" s="744">
        <f t="shared" si="37"/>
        <v>0</v>
      </c>
      <c r="AJ133" s="744">
        <f t="shared" si="38"/>
        <v>1000</v>
      </c>
      <c r="AK133" s="1097">
        <v>0</v>
      </c>
    </row>
    <row r="134" spans="1:37">
      <c r="A134">
        <v>25400</v>
      </c>
      <c r="B134" t="s">
        <v>2923</v>
      </c>
      <c r="C134">
        <v>931421</v>
      </c>
      <c r="D134" t="s">
        <v>2935</v>
      </c>
      <c r="E134">
        <v>510420</v>
      </c>
      <c r="F134" t="s">
        <v>464</v>
      </c>
      <c r="G134" s="408" t="s">
        <v>5621</v>
      </c>
      <c r="H134" s="217" t="s">
        <v>1524</v>
      </c>
      <c r="I134" s="217" t="s">
        <v>326</v>
      </c>
      <c r="J134" s="217" t="s">
        <v>1950</v>
      </c>
      <c r="K134" s="61" t="str">
        <f t="shared" si="28"/>
        <v>1</v>
      </c>
      <c r="L134" s="63" t="str">
        <f t="shared" si="29"/>
        <v>Regional Parks1</v>
      </c>
      <c r="M134" s="63" t="str">
        <f t="shared" si="30"/>
        <v>Mayflower1</v>
      </c>
      <c r="N134" s="637">
        <v>3954.68</v>
      </c>
      <c r="O134" s="213">
        <v>1000</v>
      </c>
      <c r="Q134" s="213">
        <f t="shared" si="31"/>
        <v>1000</v>
      </c>
      <c r="R134" s="213">
        <v>0</v>
      </c>
      <c r="S134" s="213">
        <v>0</v>
      </c>
      <c r="T134" s="213">
        <v>0</v>
      </c>
      <c r="U134" s="213">
        <v>0</v>
      </c>
      <c r="V134" s="213">
        <v>0</v>
      </c>
      <c r="W134" s="213">
        <v>232.37</v>
      </c>
      <c r="X134" s="213">
        <v>445.88</v>
      </c>
      <c r="Y134" s="213">
        <v>780.84</v>
      </c>
      <c r="Z134" s="213">
        <v>445.88</v>
      </c>
      <c r="AA134" s="213">
        <v>0</v>
      </c>
      <c r="AB134" s="213">
        <v>411.74</v>
      </c>
      <c r="AC134" s="213">
        <f>SUMIF('[3]revexpbalances - 2024-07-18T082'!$G:$G,G:G,'[3]revexpbalances - 2024-07-18T082'!$H:$H)</f>
        <v>0</v>
      </c>
      <c r="AD134" s="213">
        <f t="shared" si="32"/>
        <v>2316.71</v>
      </c>
      <c r="AE134" s="744">
        <f t="shared" si="33"/>
        <v>0</v>
      </c>
      <c r="AF134" s="744">
        <f t="shared" si="34"/>
        <v>232.37</v>
      </c>
      <c r="AG134" s="744">
        <f t="shared" si="35"/>
        <v>1672.6</v>
      </c>
      <c r="AH134" s="744">
        <f t="shared" si="36"/>
        <v>411.74</v>
      </c>
      <c r="AI134" s="744">
        <f t="shared" si="37"/>
        <v>2316.71</v>
      </c>
      <c r="AJ134" s="744">
        <f t="shared" si="38"/>
        <v>-1316.71</v>
      </c>
      <c r="AK134" s="1097">
        <v>0</v>
      </c>
    </row>
    <row r="135" spans="1:37">
      <c r="A135">
        <v>25400</v>
      </c>
      <c r="B135" t="s">
        <v>2923</v>
      </c>
      <c r="C135">
        <v>931421</v>
      </c>
      <c r="D135" t="s">
        <v>2935</v>
      </c>
      <c r="E135">
        <v>510620</v>
      </c>
      <c r="F135" t="s">
        <v>467</v>
      </c>
      <c r="G135" s="408" t="s">
        <v>5568</v>
      </c>
      <c r="H135" s="217" t="s">
        <v>1524</v>
      </c>
      <c r="I135" s="217" t="s">
        <v>326</v>
      </c>
      <c r="J135" s="217" t="s">
        <v>1950</v>
      </c>
      <c r="K135" s="61" t="str">
        <f t="shared" si="28"/>
        <v>1</v>
      </c>
      <c r="L135" s="63" t="str">
        <f t="shared" si="29"/>
        <v>Regional Parks1</v>
      </c>
      <c r="M135" s="63" t="str">
        <f t="shared" si="30"/>
        <v>Mayflower1</v>
      </c>
      <c r="N135" s="637">
        <v>260.45</v>
      </c>
      <c r="O135" s="213">
        <v>500</v>
      </c>
      <c r="Q135" s="213">
        <f t="shared" si="31"/>
        <v>500</v>
      </c>
      <c r="R135" s="213">
        <v>8.8800000000000008</v>
      </c>
      <c r="S135" s="213">
        <v>19.649999999999999</v>
      </c>
      <c r="T135" s="213">
        <v>20.399999999999999</v>
      </c>
      <c r="U135" s="213">
        <v>22.8</v>
      </c>
      <c r="V135" s="213">
        <v>28.95</v>
      </c>
      <c r="W135" s="213">
        <v>21.6</v>
      </c>
      <c r="X135" s="213">
        <v>18.600000000000001</v>
      </c>
      <c r="Y135" s="213">
        <v>20.399999999999999</v>
      </c>
      <c r="Z135" s="213">
        <v>24</v>
      </c>
      <c r="AA135" s="213">
        <v>22.8</v>
      </c>
      <c r="AB135" s="213">
        <v>27.6</v>
      </c>
      <c r="AC135" s="213">
        <f>SUMIF('[3]revexpbalances - 2024-07-18T082'!$G:$G,G:G,'[3]revexpbalances - 2024-07-18T082'!$H:$H)</f>
        <v>19.2</v>
      </c>
      <c r="AD135" s="213">
        <f t="shared" si="32"/>
        <v>254.88</v>
      </c>
      <c r="AE135" s="744">
        <f t="shared" si="33"/>
        <v>48.93</v>
      </c>
      <c r="AF135" s="744">
        <f t="shared" si="34"/>
        <v>73.349999999999994</v>
      </c>
      <c r="AG135" s="744">
        <f t="shared" si="35"/>
        <v>63</v>
      </c>
      <c r="AH135" s="744">
        <f t="shared" si="36"/>
        <v>69.600000000000009</v>
      </c>
      <c r="AI135" s="744">
        <f t="shared" si="37"/>
        <v>254.88</v>
      </c>
      <c r="AJ135" s="744">
        <f t="shared" si="38"/>
        <v>245.12</v>
      </c>
      <c r="AK135" s="1097">
        <v>0</v>
      </c>
    </row>
    <row r="136" spans="1:37">
      <c r="A136">
        <v>25400</v>
      </c>
      <c r="B136" t="s">
        <v>2923</v>
      </c>
      <c r="C136">
        <v>931421</v>
      </c>
      <c r="D136" t="s">
        <v>2935</v>
      </c>
      <c r="E136">
        <v>510700</v>
      </c>
      <c r="F136" t="s">
        <v>468</v>
      </c>
      <c r="G136" s="408" t="s">
        <v>5658</v>
      </c>
      <c r="H136" s="217" t="s">
        <v>1524</v>
      </c>
      <c r="I136" s="217" t="s">
        <v>326</v>
      </c>
      <c r="J136" s="217" t="s">
        <v>1950</v>
      </c>
      <c r="K136" s="61" t="str">
        <f t="shared" si="28"/>
        <v>1</v>
      </c>
      <c r="L136" s="63" t="str">
        <f t="shared" si="29"/>
        <v>Regional Parks1</v>
      </c>
      <c r="M136" s="63" t="str">
        <f t="shared" si="30"/>
        <v>Mayflower1</v>
      </c>
      <c r="N136" s="637">
        <v>1819.3400000000001</v>
      </c>
      <c r="O136" s="213">
        <v>2500</v>
      </c>
      <c r="Q136" s="213">
        <f t="shared" si="31"/>
        <v>2500</v>
      </c>
      <c r="R136" s="213">
        <v>446.73</v>
      </c>
      <c r="S136" s="213">
        <v>0</v>
      </c>
      <c r="T136" s="213">
        <v>232.37</v>
      </c>
      <c r="U136" s="213">
        <v>0</v>
      </c>
      <c r="V136" s="213">
        <v>464.74</v>
      </c>
      <c r="W136" s="213">
        <v>0</v>
      </c>
      <c r="X136" s="213">
        <v>0</v>
      </c>
      <c r="Y136" s="213">
        <v>232.37</v>
      </c>
      <c r="Z136" s="213">
        <v>464.74</v>
      </c>
      <c r="AA136" s="213">
        <v>0</v>
      </c>
      <c r="AB136" s="213">
        <v>0</v>
      </c>
      <c r="AC136" s="213">
        <f>SUMIF('[3]revexpbalances - 2024-07-18T082'!$G:$G,G:G,'[3]revexpbalances - 2024-07-18T082'!$H:$H)</f>
        <v>478.08</v>
      </c>
      <c r="AD136" s="213">
        <f t="shared" si="32"/>
        <v>2319.0300000000002</v>
      </c>
      <c r="AE136" s="744">
        <f t="shared" si="33"/>
        <v>679.1</v>
      </c>
      <c r="AF136" s="744">
        <f t="shared" si="34"/>
        <v>464.74</v>
      </c>
      <c r="AG136" s="744">
        <f t="shared" si="35"/>
        <v>697.11</v>
      </c>
      <c r="AH136" s="744">
        <f t="shared" si="36"/>
        <v>478.08</v>
      </c>
      <c r="AI136" s="744">
        <f t="shared" si="37"/>
        <v>2319.0300000000002</v>
      </c>
      <c r="AJ136" s="744">
        <f t="shared" si="38"/>
        <v>180.9699999999998</v>
      </c>
      <c r="AK136" s="1097">
        <v>0</v>
      </c>
    </row>
    <row r="137" spans="1:37">
      <c r="A137">
        <v>25430</v>
      </c>
      <c r="B137" t="s">
        <v>2951</v>
      </c>
      <c r="C137">
        <v>931170</v>
      </c>
      <c r="D137" t="s">
        <v>1515</v>
      </c>
      <c r="E137">
        <v>513000</v>
      </c>
      <c r="F137" t="s">
        <v>469</v>
      </c>
      <c r="G137" s="408" t="s">
        <v>1233</v>
      </c>
      <c r="H137" s="217" t="s">
        <v>47</v>
      </c>
      <c r="I137" s="217" t="s">
        <v>508</v>
      </c>
      <c r="J137" s="217" t="s">
        <v>2547</v>
      </c>
      <c r="K137" s="61" t="str">
        <f t="shared" si="28"/>
        <v>1</v>
      </c>
      <c r="L137" s="63" t="str">
        <f t="shared" si="29"/>
        <v>Natural Resources1</v>
      </c>
      <c r="M137" s="63" t="str">
        <f t="shared" si="30"/>
        <v>Habitat &amp; Open Space Management1</v>
      </c>
      <c r="N137" s="637">
        <v>33844.19</v>
      </c>
      <c r="O137" s="213">
        <v>50432</v>
      </c>
      <c r="Q137" s="213">
        <f t="shared" si="31"/>
        <v>50432</v>
      </c>
      <c r="R137" s="213">
        <v>3014.27</v>
      </c>
      <c r="S137" s="213">
        <v>4000.26</v>
      </c>
      <c r="T137" s="213">
        <v>3924.3</v>
      </c>
      <c r="U137" s="213">
        <v>4288.83</v>
      </c>
      <c r="V137" s="213">
        <v>5221.9799999999996</v>
      </c>
      <c r="W137" s="213">
        <v>2993.17</v>
      </c>
      <c r="X137" s="213">
        <v>2822.59</v>
      </c>
      <c r="Y137" s="213">
        <v>2906.86</v>
      </c>
      <c r="Z137" s="213">
        <v>3011.01</v>
      </c>
      <c r="AA137" s="213">
        <v>3337.54</v>
      </c>
      <c r="AB137" s="213">
        <v>4742.3500000000004</v>
      </c>
      <c r="AC137" s="213">
        <f>SUMIF('[3]revexpbalances - 2024-07-18T082'!$G:$G,G:G,'[3]revexpbalances - 2024-07-18T082'!$H:$H)</f>
        <v>3212.57</v>
      </c>
      <c r="AD137" s="213">
        <f t="shared" si="32"/>
        <v>43475.729999999996</v>
      </c>
      <c r="AE137" s="744">
        <f t="shared" si="33"/>
        <v>10938.830000000002</v>
      </c>
      <c r="AF137" s="744">
        <f t="shared" si="34"/>
        <v>12503.98</v>
      </c>
      <c r="AG137" s="744">
        <f t="shared" si="35"/>
        <v>8740.4600000000009</v>
      </c>
      <c r="AH137" s="744">
        <f t="shared" si="36"/>
        <v>11292.460000000001</v>
      </c>
      <c r="AI137" s="744">
        <f t="shared" si="37"/>
        <v>43475.73</v>
      </c>
      <c r="AJ137" s="744">
        <f t="shared" si="38"/>
        <v>6956.2699999999968</v>
      </c>
      <c r="AK137" s="1097">
        <v>124525</v>
      </c>
    </row>
    <row r="138" spans="1:37">
      <c r="A138">
        <v>25430</v>
      </c>
      <c r="B138" t="s">
        <v>2951</v>
      </c>
      <c r="C138">
        <v>931170</v>
      </c>
      <c r="D138" t="s">
        <v>1515</v>
      </c>
      <c r="E138">
        <v>513020</v>
      </c>
      <c r="F138" t="s">
        <v>470</v>
      </c>
      <c r="G138" s="408" t="s">
        <v>2215</v>
      </c>
      <c r="H138" s="217" t="s">
        <v>47</v>
      </c>
      <c r="I138" s="217" t="s">
        <v>508</v>
      </c>
      <c r="J138" s="217" t="s">
        <v>2547</v>
      </c>
      <c r="K138" s="61" t="str">
        <f t="shared" si="28"/>
        <v>1</v>
      </c>
      <c r="L138" s="63" t="str">
        <f t="shared" si="29"/>
        <v>Natural Resources1</v>
      </c>
      <c r="M138" s="63" t="str">
        <f t="shared" si="30"/>
        <v>Habitat &amp; Open Space Management1</v>
      </c>
      <c r="N138" s="637">
        <v>936.58</v>
      </c>
      <c r="O138" s="213">
        <v>0</v>
      </c>
      <c r="Q138" s="213">
        <f t="shared" si="31"/>
        <v>0</v>
      </c>
      <c r="R138" s="213">
        <v>43.19</v>
      </c>
      <c r="S138" s="213">
        <v>153.88</v>
      </c>
      <c r="T138" s="213">
        <v>172.76</v>
      </c>
      <c r="U138" s="213">
        <v>0</v>
      </c>
      <c r="V138" s="213">
        <v>0</v>
      </c>
      <c r="W138" s="213">
        <v>0</v>
      </c>
      <c r="X138" s="213">
        <v>0</v>
      </c>
      <c r="Y138" s="213">
        <v>0</v>
      </c>
      <c r="Z138" s="213">
        <v>0</v>
      </c>
      <c r="AA138" s="213">
        <v>0</v>
      </c>
      <c r="AB138" s="213">
        <v>0</v>
      </c>
      <c r="AC138" s="213">
        <f>SUMIF('[3]revexpbalances - 2024-07-18T082'!$G:$G,G:G,'[3]revexpbalances - 2024-07-18T082'!$H:$H)</f>
        <v>157.13</v>
      </c>
      <c r="AD138" s="213">
        <f t="shared" si="32"/>
        <v>526.96</v>
      </c>
      <c r="AE138" s="744">
        <f t="shared" si="33"/>
        <v>369.83</v>
      </c>
      <c r="AF138" s="744">
        <f t="shared" si="34"/>
        <v>0</v>
      </c>
      <c r="AG138" s="744">
        <f t="shared" si="35"/>
        <v>0</v>
      </c>
      <c r="AH138" s="744">
        <f t="shared" si="36"/>
        <v>157.13</v>
      </c>
      <c r="AI138" s="744">
        <f t="shared" si="37"/>
        <v>526.96</v>
      </c>
      <c r="AJ138" s="744">
        <f t="shared" si="38"/>
        <v>-526.96</v>
      </c>
      <c r="AK138" s="1097">
        <v>0</v>
      </c>
    </row>
    <row r="139" spans="1:37">
      <c r="A139">
        <v>25430</v>
      </c>
      <c r="B139" t="s">
        <v>2951</v>
      </c>
      <c r="C139">
        <v>931170</v>
      </c>
      <c r="D139" t="s">
        <v>1515</v>
      </c>
      <c r="E139">
        <v>513120</v>
      </c>
      <c r="F139" t="s">
        <v>471</v>
      </c>
      <c r="G139" s="408" t="s">
        <v>1240</v>
      </c>
      <c r="H139" s="217" t="s">
        <v>47</v>
      </c>
      <c r="I139" s="217" t="s">
        <v>508</v>
      </c>
      <c r="J139" s="217" t="s">
        <v>2547</v>
      </c>
      <c r="K139" s="61" t="str">
        <f t="shared" si="28"/>
        <v>1</v>
      </c>
      <c r="L139" s="63" t="str">
        <f t="shared" si="29"/>
        <v>Natural Resources1</v>
      </c>
      <c r="M139" s="63" t="str">
        <f t="shared" si="30"/>
        <v>Habitat &amp; Open Space Management1</v>
      </c>
      <c r="N139" s="637">
        <v>26888.400000000001</v>
      </c>
      <c r="O139" s="213">
        <v>30108</v>
      </c>
      <c r="Q139" s="213">
        <f t="shared" si="31"/>
        <v>30108</v>
      </c>
      <c r="R139" s="213">
        <v>3501.43</v>
      </c>
      <c r="S139" s="213">
        <v>2372.3200000000002</v>
      </c>
      <c r="T139" s="213">
        <v>2137.58</v>
      </c>
      <c r="U139" s="213">
        <v>2425.12</v>
      </c>
      <c r="V139" s="213">
        <v>3407.56</v>
      </c>
      <c r="W139" s="213">
        <v>1948.73</v>
      </c>
      <c r="X139" s="213">
        <v>1852.13</v>
      </c>
      <c r="Y139" s="213">
        <v>1997.64</v>
      </c>
      <c r="Z139" s="213">
        <v>1958.3</v>
      </c>
      <c r="AA139" s="213">
        <v>2361.77</v>
      </c>
      <c r="AB139" s="213">
        <v>3099.04</v>
      </c>
      <c r="AC139" s="213">
        <f>SUMIF('[3]revexpbalances - 2024-07-18T082'!$G:$G,G:G,'[3]revexpbalances - 2024-07-18T082'!$H:$H)</f>
        <v>2411.5300000000002</v>
      </c>
      <c r="AD139" s="213">
        <f t="shared" si="32"/>
        <v>29473.149999999998</v>
      </c>
      <c r="AE139" s="744">
        <f t="shared" si="33"/>
        <v>8011.33</v>
      </c>
      <c r="AF139" s="744">
        <f t="shared" si="34"/>
        <v>7781.41</v>
      </c>
      <c r="AG139" s="744">
        <f t="shared" si="35"/>
        <v>5808.0700000000006</v>
      </c>
      <c r="AH139" s="744">
        <f t="shared" si="36"/>
        <v>7872.34</v>
      </c>
      <c r="AI139" s="744">
        <f t="shared" si="37"/>
        <v>29473.15</v>
      </c>
      <c r="AJ139" s="744">
        <f t="shared" si="38"/>
        <v>634.84999999999854</v>
      </c>
      <c r="AK139" s="1097">
        <v>30847</v>
      </c>
    </row>
    <row r="140" spans="1:37">
      <c r="A140">
        <v>25430</v>
      </c>
      <c r="B140" t="s">
        <v>2951</v>
      </c>
      <c r="C140">
        <v>931170</v>
      </c>
      <c r="D140" t="s">
        <v>1515</v>
      </c>
      <c r="E140">
        <v>513140</v>
      </c>
      <c r="F140" t="s">
        <v>472</v>
      </c>
      <c r="G140" s="408" t="s">
        <v>1250</v>
      </c>
      <c r="H140" s="217" t="s">
        <v>47</v>
      </c>
      <c r="I140" s="217" t="s">
        <v>508</v>
      </c>
      <c r="J140" s="217" t="s">
        <v>2547</v>
      </c>
      <c r="K140" s="61" t="str">
        <f t="shared" si="28"/>
        <v>1</v>
      </c>
      <c r="L140" s="63" t="str">
        <f t="shared" si="29"/>
        <v>Natural Resources1</v>
      </c>
      <c r="M140" s="63" t="str">
        <f t="shared" si="30"/>
        <v>Habitat &amp; Open Space Management1</v>
      </c>
      <c r="N140" s="637">
        <v>6512.8399999999992</v>
      </c>
      <c r="O140" s="213">
        <v>7041</v>
      </c>
      <c r="Q140" s="213">
        <f t="shared" si="31"/>
        <v>7041</v>
      </c>
      <c r="R140" s="213">
        <v>830.07</v>
      </c>
      <c r="S140" s="213">
        <v>592.99</v>
      </c>
      <c r="T140" s="213">
        <v>544.80999999999995</v>
      </c>
      <c r="U140" s="213">
        <v>567.15</v>
      </c>
      <c r="V140" s="213">
        <v>796.95</v>
      </c>
      <c r="W140" s="213">
        <v>455.76</v>
      </c>
      <c r="X140" s="213">
        <v>433.15</v>
      </c>
      <c r="Y140" s="213">
        <v>467.19</v>
      </c>
      <c r="Z140" s="213">
        <v>457.98</v>
      </c>
      <c r="AA140" s="213">
        <v>552.30999999999995</v>
      </c>
      <c r="AB140" s="213">
        <v>724.81</v>
      </c>
      <c r="AC140" s="213">
        <f>SUMIF('[3]revexpbalances - 2024-07-18T082'!$G:$G,G:G,'[3]revexpbalances - 2024-07-18T082'!$H:$H)</f>
        <v>604.79</v>
      </c>
      <c r="AD140" s="213">
        <f t="shared" si="32"/>
        <v>7027.9599999999982</v>
      </c>
      <c r="AE140" s="744">
        <f t="shared" si="33"/>
        <v>1967.87</v>
      </c>
      <c r="AF140" s="744">
        <f t="shared" si="34"/>
        <v>1819.86</v>
      </c>
      <c r="AG140" s="744">
        <f t="shared" si="35"/>
        <v>1358.32</v>
      </c>
      <c r="AH140" s="744">
        <f t="shared" si="36"/>
        <v>1881.9099999999999</v>
      </c>
      <c r="AI140" s="744">
        <f t="shared" si="37"/>
        <v>7027.9599999999991</v>
      </c>
      <c r="AJ140" s="744">
        <f t="shared" si="38"/>
        <v>13.040000000000873</v>
      </c>
      <c r="AK140" s="1097">
        <v>7214</v>
      </c>
    </row>
    <row r="141" spans="1:37">
      <c r="A141">
        <v>25430</v>
      </c>
      <c r="B141" t="s">
        <v>2951</v>
      </c>
      <c r="C141">
        <v>931170</v>
      </c>
      <c r="D141" t="s">
        <v>1515</v>
      </c>
      <c r="E141">
        <v>515040</v>
      </c>
      <c r="F141" t="s">
        <v>473</v>
      </c>
      <c r="G141" s="408" t="s">
        <v>1232</v>
      </c>
      <c r="H141" s="217" t="s">
        <v>47</v>
      </c>
      <c r="I141" s="217" t="s">
        <v>508</v>
      </c>
      <c r="J141" s="217" t="s">
        <v>2547</v>
      </c>
      <c r="K141" s="61" t="str">
        <f t="shared" si="28"/>
        <v>1</v>
      </c>
      <c r="L141" s="63" t="str">
        <f t="shared" si="29"/>
        <v>Natural Resources1</v>
      </c>
      <c r="M141" s="63" t="str">
        <f t="shared" si="30"/>
        <v>Habitat &amp; Open Space Management1</v>
      </c>
      <c r="N141" s="637">
        <v>78204.37</v>
      </c>
      <c r="O141" s="213">
        <v>68925</v>
      </c>
      <c r="Q141" s="213">
        <f t="shared" si="31"/>
        <v>68925</v>
      </c>
      <c r="R141" s="213">
        <v>4499.87</v>
      </c>
      <c r="S141" s="213">
        <v>10190.879999999999</v>
      </c>
      <c r="T141" s="213">
        <v>7282.58</v>
      </c>
      <c r="U141" s="213">
        <v>7272</v>
      </c>
      <c r="V141" s="213">
        <v>6860.5</v>
      </c>
      <c r="W141" s="213">
        <v>6863.89</v>
      </c>
      <c r="X141" s="213">
        <v>7150.8</v>
      </c>
      <c r="Y141" s="213">
        <v>6624.05</v>
      </c>
      <c r="Z141" s="213">
        <v>6696.8</v>
      </c>
      <c r="AA141" s="213">
        <v>6582.96</v>
      </c>
      <c r="AB141" s="213">
        <v>8651.6</v>
      </c>
      <c r="AC141" s="213">
        <f>SUMIF('[3]revexpbalances - 2024-07-18T082'!$G:$G,G:G,'[3]revexpbalances - 2024-07-18T082'!$H:$H)</f>
        <v>7592.87</v>
      </c>
      <c r="AD141" s="213">
        <f t="shared" si="32"/>
        <v>86268.800000000017</v>
      </c>
      <c r="AE141" s="744">
        <f t="shared" si="33"/>
        <v>21973.33</v>
      </c>
      <c r="AF141" s="744">
        <f t="shared" si="34"/>
        <v>20996.39</v>
      </c>
      <c r="AG141" s="744">
        <f t="shared" si="35"/>
        <v>20471.650000000001</v>
      </c>
      <c r="AH141" s="744">
        <f t="shared" si="36"/>
        <v>22827.43</v>
      </c>
      <c r="AI141" s="744">
        <f t="shared" si="37"/>
        <v>86268.800000000003</v>
      </c>
      <c r="AJ141" s="744">
        <f t="shared" si="38"/>
        <v>-17343.800000000003</v>
      </c>
      <c r="AK141" s="1097">
        <v>94464</v>
      </c>
    </row>
    <row r="142" spans="1:37">
      <c r="A142">
        <v>25430</v>
      </c>
      <c r="B142" t="s">
        <v>2951</v>
      </c>
      <c r="C142">
        <v>931170</v>
      </c>
      <c r="D142" t="s">
        <v>1515</v>
      </c>
      <c r="E142">
        <v>515100</v>
      </c>
      <c r="F142" t="s">
        <v>474</v>
      </c>
      <c r="G142" s="408" t="s">
        <v>1273</v>
      </c>
      <c r="H142" s="217" t="s">
        <v>47</v>
      </c>
      <c r="I142" s="217" t="s">
        <v>508</v>
      </c>
      <c r="J142" s="217" t="s">
        <v>2547</v>
      </c>
      <c r="K142" s="61" t="str">
        <f t="shared" si="28"/>
        <v>1</v>
      </c>
      <c r="L142" s="63" t="str">
        <f t="shared" si="29"/>
        <v>Natural Resources1</v>
      </c>
      <c r="M142" s="63" t="str">
        <f t="shared" si="30"/>
        <v>Habitat &amp; Open Space Management1</v>
      </c>
      <c r="N142" s="637">
        <v>517.28000000000009</v>
      </c>
      <c r="O142" s="213">
        <v>614</v>
      </c>
      <c r="Q142" s="213">
        <f t="shared" si="31"/>
        <v>614</v>
      </c>
      <c r="R142" s="213">
        <v>36.82</v>
      </c>
      <c r="S142" s="213">
        <v>51.31</v>
      </c>
      <c r="T142" s="213">
        <v>47.34</v>
      </c>
      <c r="U142" s="213">
        <v>52.28</v>
      </c>
      <c r="V142" s="213">
        <v>49.55</v>
      </c>
      <c r="W142" s="213">
        <v>47.09</v>
      </c>
      <c r="X142" s="213">
        <v>43.93</v>
      </c>
      <c r="Y142" s="213">
        <v>31.65</v>
      </c>
      <c r="Z142" s="213">
        <v>42.59</v>
      </c>
      <c r="AA142" s="213">
        <v>44.11</v>
      </c>
      <c r="AB142" s="213">
        <v>40.21</v>
      </c>
      <c r="AC142" s="213">
        <f>SUMIF('[3]revexpbalances - 2024-07-18T082'!$G:$G,G:G,'[3]revexpbalances - 2024-07-18T082'!$H:$H)</f>
        <v>42.09</v>
      </c>
      <c r="AD142" s="213">
        <f t="shared" si="32"/>
        <v>528.96999999999991</v>
      </c>
      <c r="AE142" s="744">
        <f t="shared" si="33"/>
        <v>135.47</v>
      </c>
      <c r="AF142" s="744">
        <f t="shared" si="34"/>
        <v>148.92000000000002</v>
      </c>
      <c r="AG142" s="744">
        <f t="shared" si="35"/>
        <v>118.17</v>
      </c>
      <c r="AH142" s="744">
        <f t="shared" si="36"/>
        <v>126.41</v>
      </c>
      <c r="AI142" s="744">
        <f t="shared" si="37"/>
        <v>528.97</v>
      </c>
      <c r="AJ142" s="744">
        <f t="shared" si="38"/>
        <v>85.029999999999973</v>
      </c>
      <c r="AK142" s="1097">
        <v>594</v>
      </c>
    </row>
    <row r="143" spans="1:37">
      <c r="A143">
        <v>25430</v>
      </c>
      <c r="B143" t="s">
        <v>2951</v>
      </c>
      <c r="C143">
        <v>931170</v>
      </c>
      <c r="D143" t="s">
        <v>1515</v>
      </c>
      <c r="E143">
        <v>515120</v>
      </c>
      <c r="F143" t="s">
        <v>475</v>
      </c>
      <c r="G143" s="408" t="s">
        <v>1363</v>
      </c>
      <c r="H143" s="217" t="s">
        <v>47</v>
      </c>
      <c r="I143" s="217" t="s">
        <v>508</v>
      </c>
      <c r="J143" s="217" t="s">
        <v>2547</v>
      </c>
      <c r="K143" s="61" t="str">
        <f t="shared" si="28"/>
        <v>1</v>
      </c>
      <c r="L143" s="63" t="str">
        <f t="shared" si="29"/>
        <v>Natural Resources1</v>
      </c>
      <c r="M143" s="63" t="str">
        <f t="shared" si="30"/>
        <v>Habitat &amp; Open Space Management1</v>
      </c>
      <c r="N143" s="637">
        <v>1518.15</v>
      </c>
      <c r="O143" s="213">
        <v>1712</v>
      </c>
      <c r="Q143" s="213">
        <f t="shared" si="31"/>
        <v>1712</v>
      </c>
      <c r="R143" s="213">
        <v>117.45</v>
      </c>
      <c r="S143" s="213">
        <v>126.32</v>
      </c>
      <c r="T143" s="213">
        <v>104.56</v>
      </c>
      <c r="U143" s="213">
        <v>115.66</v>
      </c>
      <c r="V143" s="213">
        <v>161.01</v>
      </c>
      <c r="W143" s="213">
        <v>103.79</v>
      </c>
      <c r="X143" s="213">
        <v>104.69</v>
      </c>
      <c r="Y143" s="213">
        <v>113.98</v>
      </c>
      <c r="Z143" s="213">
        <v>116.34</v>
      </c>
      <c r="AA143" s="213">
        <v>131.35</v>
      </c>
      <c r="AB143" s="213">
        <v>185.05</v>
      </c>
      <c r="AC143" s="213">
        <f>SUMIF('[3]revexpbalances - 2024-07-18T082'!$G:$G,G:G,'[3]revexpbalances - 2024-07-18T082'!$H:$H)</f>
        <v>146.59</v>
      </c>
      <c r="AD143" s="213">
        <f t="shared" si="32"/>
        <v>1526.7899999999997</v>
      </c>
      <c r="AE143" s="744">
        <f t="shared" si="33"/>
        <v>348.33</v>
      </c>
      <c r="AF143" s="744">
        <f t="shared" si="34"/>
        <v>380.46</v>
      </c>
      <c r="AG143" s="744">
        <f t="shared" si="35"/>
        <v>335.01</v>
      </c>
      <c r="AH143" s="744">
        <f t="shared" si="36"/>
        <v>462.99</v>
      </c>
      <c r="AI143" s="744">
        <f t="shared" si="37"/>
        <v>1526.79</v>
      </c>
      <c r="AJ143" s="744">
        <f t="shared" si="38"/>
        <v>185.21000000000004</v>
      </c>
      <c r="AK143" s="1097">
        <v>1617</v>
      </c>
    </row>
    <row r="144" spans="1:37">
      <c r="A144">
        <v>25430</v>
      </c>
      <c r="B144" t="s">
        <v>2951</v>
      </c>
      <c r="C144">
        <v>931170</v>
      </c>
      <c r="D144" t="s">
        <v>1515</v>
      </c>
      <c r="E144">
        <v>515160</v>
      </c>
      <c r="F144" t="s">
        <v>476</v>
      </c>
      <c r="G144" s="408" t="s">
        <v>1615</v>
      </c>
      <c r="H144" s="217" t="s">
        <v>47</v>
      </c>
      <c r="I144" s="217" t="s">
        <v>508</v>
      </c>
      <c r="J144" s="217" t="s">
        <v>2547</v>
      </c>
      <c r="K144" s="61" t="str">
        <f t="shared" si="28"/>
        <v>1</v>
      </c>
      <c r="L144" s="63" t="str">
        <f t="shared" si="29"/>
        <v>Natural Resources1</v>
      </c>
      <c r="M144" s="63" t="str">
        <f t="shared" si="30"/>
        <v>Habitat &amp; Open Space Management1</v>
      </c>
      <c r="N144" s="637">
        <v>260.33</v>
      </c>
      <c r="O144" s="213">
        <v>48</v>
      </c>
      <c r="Q144" s="213">
        <f t="shared" si="31"/>
        <v>48</v>
      </c>
      <c r="R144" s="213">
        <v>8.19</v>
      </c>
      <c r="S144" s="213">
        <v>4.12</v>
      </c>
      <c r="T144" s="213">
        <v>0.2</v>
      </c>
      <c r="U144" s="213">
        <v>0</v>
      </c>
      <c r="V144" s="213">
        <v>0</v>
      </c>
      <c r="W144" s="213">
        <v>0</v>
      </c>
      <c r="X144" s="213">
        <v>2.38</v>
      </c>
      <c r="Y144" s="213">
        <v>6.26</v>
      </c>
      <c r="Z144" s="213">
        <v>6.26</v>
      </c>
      <c r="AA144" s="213">
        <v>5.46</v>
      </c>
      <c r="AB144" s="213">
        <v>4.9800000000000004</v>
      </c>
      <c r="AC144" s="213">
        <f>SUMIF('[3]revexpbalances - 2024-07-18T082'!$G:$G,G:G,'[3]revexpbalances - 2024-07-18T082'!$H:$H)</f>
        <v>8.85</v>
      </c>
      <c r="AD144" s="213">
        <f t="shared" si="32"/>
        <v>46.699999999999996</v>
      </c>
      <c r="AE144" s="744">
        <f t="shared" si="33"/>
        <v>12.509999999999998</v>
      </c>
      <c r="AF144" s="744">
        <f t="shared" si="34"/>
        <v>0</v>
      </c>
      <c r="AG144" s="744">
        <f t="shared" si="35"/>
        <v>14.9</v>
      </c>
      <c r="AH144" s="744">
        <f t="shared" si="36"/>
        <v>19.29</v>
      </c>
      <c r="AI144" s="744">
        <f t="shared" si="37"/>
        <v>46.699999999999996</v>
      </c>
      <c r="AJ144" s="744">
        <f t="shared" si="38"/>
        <v>1.3000000000000043</v>
      </c>
      <c r="AK144" s="1097">
        <v>0</v>
      </c>
    </row>
    <row r="145" spans="1:37">
      <c r="A145">
        <v>25430</v>
      </c>
      <c r="B145" t="s">
        <v>2951</v>
      </c>
      <c r="C145">
        <v>931170</v>
      </c>
      <c r="D145" t="s">
        <v>1515</v>
      </c>
      <c r="E145">
        <v>515260</v>
      </c>
      <c r="F145" t="s">
        <v>479</v>
      </c>
      <c r="G145" s="408" t="s">
        <v>1255</v>
      </c>
      <c r="H145" s="217" t="s">
        <v>47</v>
      </c>
      <c r="I145" s="217" t="s">
        <v>508</v>
      </c>
      <c r="J145" s="217" t="s">
        <v>2547</v>
      </c>
      <c r="K145" s="61" t="str">
        <f t="shared" si="28"/>
        <v>1</v>
      </c>
      <c r="L145" s="63" t="str">
        <f t="shared" si="29"/>
        <v>Natural Resources1</v>
      </c>
      <c r="M145" s="63" t="str">
        <f t="shared" si="30"/>
        <v>Habitat &amp; Open Space Management1</v>
      </c>
      <c r="N145" s="637">
        <v>1519.1599999999999</v>
      </c>
      <c r="O145" s="213">
        <v>1298</v>
      </c>
      <c r="Q145" s="213">
        <f t="shared" si="31"/>
        <v>1298</v>
      </c>
      <c r="R145" s="213">
        <v>81.040000000000006</v>
      </c>
      <c r="S145" s="213">
        <v>111.29</v>
      </c>
      <c r="T145" s="213">
        <v>102.1</v>
      </c>
      <c r="U145" s="213">
        <v>104.54</v>
      </c>
      <c r="V145" s="213">
        <v>138.91</v>
      </c>
      <c r="W145" s="213">
        <v>87.15</v>
      </c>
      <c r="X145" s="213">
        <v>82.27</v>
      </c>
      <c r="Y145" s="213">
        <v>80.349999999999994</v>
      </c>
      <c r="Z145" s="213">
        <v>82.31</v>
      </c>
      <c r="AA145" s="213">
        <v>96.91</v>
      </c>
      <c r="AB145" s="213">
        <v>135.88999999999999</v>
      </c>
      <c r="AC145" s="213">
        <f>SUMIF('[3]revexpbalances - 2024-07-18T082'!$G:$G,G:G,'[3]revexpbalances - 2024-07-18T082'!$H:$H)</f>
        <v>106.18</v>
      </c>
      <c r="AD145" s="213">
        <f t="shared" si="32"/>
        <v>1208.94</v>
      </c>
      <c r="AE145" s="744">
        <f t="shared" si="33"/>
        <v>294.43</v>
      </c>
      <c r="AF145" s="744">
        <f t="shared" si="34"/>
        <v>330.6</v>
      </c>
      <c r="AG145" s="744">
        <f t="shared" si="35"/>
        <v>244.93</v>
      </c>
      <c r="AH145" s="744">
        <f t="shared" si="36"/>
        <v>338.98</v>
      </c>
      <c r="AI145" s="744">
        <f t="shared" si="37"/>
        <v>1208.94</v>
      </c>
      <c r="AJ145" s="744">
        <f t="shared" si="38"/>
        <v>89.059999999999945</v>
      </c>
      <c r="AK145" s="1097">
        <v>1328</v>
      </c>
    </row>
    <row r="146" spans="1:37">
      <c r="A146">
        <v>25430</v>
      </c>
      <c r="B146" t="s">
        <v>2951</v>
      </c>
      <c r="C146">
        <v>931170</v>
      </c>
      <c r="D146" t="s">
        <v>1515</v>
      </c>
      <c r="E146">
        <v>518010</v>
      </c>
      <c r="F146" t="s">
        <v>481</v>
      </c>
      <c r="G146" s="408" t="s">
        <v>1618</v>
      </c>
      <c r="H146" s="217" t="s">
        <v>47</v>
      </c>
      <c r="I146" s="217" t="s">
        <v>508</v>
      </c>
      <c r="J146" s="217" t="s">
        <v>2547</v>
      </c>
      <c r="K146" s="61" t="str">
        <f t="shared" si="28"/>
        <v>1</v>
      </c>
      <c r="L146" s="63" t="str">
        <f t="shared" si="29"/>
        <v>Natural Resources1</v>
      </c>
      <c r="M146" s="63" t="str">
        <f t="shared" si="30"/>
        <v>Habitat &amp; Open Space Management1</v>
      </c>
      <c r="N146" s="637">
        <v>1545.94</v>
      </c>
      <c r="O146" s="213">
        <v>325</v>
      </c>
      <c r="Q146" s="213">
        <f t="shared" si="31"/>
        <v>325</v>
      </c>
      <c r="R146" s="213">
        <v>57.25</v>
      </c>
      <c r="S146" s="213">
        <v>28.75</v>
      </c>
      <c r="T146" s="213">
        <v>1.36</v>
      </c>
      <c r="U146" s="213">
        <v>0</v>
      </c>
      <c r="V146" s="213">
        <v>0</v>
      </c>
      <c r="W146" s="213">
        <v>0</v>
      </c>
      <c r="X146" s="213">
        <v>16.670000000000002</v>
      </c>
      <c r="Y146" s="213">
        <v>43.76</v>
      </c>
      <c r="Z146" s="213">
        <v>43.75</v>
      </c>
      <c r="AA146" s="213">
        <v>38.119999999999997</v>
      </c>
      <c r="AB146" s="213">
        <v>54.48</v>
      </c>
      <c r="AC146" s="213">
        <f>SUMIF('[3]revexpbalances - 2024-07-18T082'!$G:$G,G:G,'[3]revexpbalances - 2024-07-18T082'!$H:$H)</f>
        <v>61.87</v>
      </c>
      <c r="AD146" s="213">
        <f t="shared" si="32"/>
        <v>346.01</v>
      </c>
      <c r="AE146" s="744">
        <f t="shared" si="33"/>
        <v>87.36</v>
      </c>
      <c r="AF146" s="744">
        <f t="shared" si="34"/>
        <v>0</v>
      </c>
      <c r="AG146" s="744">
        <f t="shared" si="35"/>
        <v>104.18</v>
      </c>
      <c r="AH146" s="744">
        <f t="shared" si="36"/>
        <v>154.47</v>
      </c>
      <c r="AI146" s="744">
        <f t="shared" si="37"/>
        <v>346.01</v>
      </c>
      <c r="AJ146" s="744">
        <f t="shared" si="38"/>
        <v>-21.009999999999991</v>
      </c>
      <c r="AK146" s="1097">
        <v>0</v>
      </c>
    </row>
    <row r="147" spans="1:37">
      <c r="A147">
        <v>25430</v>
      </c>
      <c r="B147" t="s">
        <v>2951</v>
      </c>
      <c r="C147">
        <v>931170</v>
      </c>
      <c r="D147" t="s">
        <v>1515</v>
      </c>
      <c r="E147">
        <v>518020</v>
      </c>
      <c r="F147" t="s">
        <v>482</v>
      </c>
      <c r="G147" s="408" t="s">
        <v>1706</v>
      </c>
      <c r="H147" s="217" t="s">
        <v>47</v>
      </c>
      <c r="I147" s="217" t="s">
        <v>508</v>
      </c>
      <c r="J147" s="217" t="s">
        <v>2547</v>
      </c>
      <c r="K147" s="61" t="str">
        <f t="shared" si="28"/>
        <v>1</v>
      </c>
      <c r="L147" s="63" t="str">
        <f t="shared" si="29"/>
        <v>Natural Resources1</v>
      </c>
      <c r="M147" s="63" t="str">
        <f t="shared" si="30"/>
        <v>Habitat &amp; Open Space Management1</v>
      </c>
      <c r="N147" s="637">
        <v>31.880000000000003</v>
      </c>
      <c r="O147" s="213">
        <v>0</v>
      </c>
      <c r="Q147" s="213">
        <f t="shared" si="31"/>
        <v>0</v>
      </c>
      <c r="R147" s="213">
        <v>1.6</v>
      </c>
      <c r="S147" s="213">
        <v>2</v>
      </c>
      <c r="T147" s="213">
        <v>0</v>
      </c>
      <c r="U147" s="213">
        <v>0</v>
      </c>
      <c r="V147" s="213">
        <v>0</v>
      </c>
      <c r="W147" s="213">
        <v>0</v>
      </c>
      <c r="X147" s="213">
        <v>0</v>
      </c>
      <c r="Y147" s="213">
        <v>0</v>
      </c>
      <c r="Z147" s="213">
        <v>0</v>
      </c>
      <c r="AA147" s="213">
        <v>0</v>
      </c>
      <c r="AB147" s="213">
        <v>0</v>
      </c>
      <c r="AC147" s="213">
        <f>SUMIF('[3]revexpbalances - 2024-07-18T082'!$G:$G,G:G,'[3]revexpbalances - 2024-07-18T082'!$H:$H)</f>
        <v>0</v>
      </c>
      <c r="AD147" s="213">
        <f t="shared" si="32"/>
        <v>3.6</v>
      </c>
      <c r="AE147" s="744">
        <f t="shared" si="33"/>
        <v>3.6</v>
      </c>
      <c r="AF147" s="744">
        <f t="shared" si="34"/>
        <v>0</v>
      </c>
      <c r="AG147" s="744">
        <f t="shared" si="35"/>
        <v>0</v>
      </c>
      <c r="AH147" s="744">
        <f t="shared" si="36"/>
        <v>0</v>
      </c>
      <c r="AI147" s="744">
        <f t="shared" si="37"/>
        <v>3.6</v>
      </c>
      <c r="AJ147" s="744">
        <f t="shared" si="38"/>
        <v>-3.6</v>
      </c>
      <c r="AK147" s="1097">
        <v>0</v>
      </c>
    </row>
    <row r="148" spans="1:37">
      <c r="A148">
        <v>25430</v>
      </c>
      <c r="B148" t="s">
        <v>2951</v>
      </c>
      <c r="C148">
        <v>931170</v>
      </c>
      <c r="D148" t="s">
        <v>1515</v>
      </c>
      <c r="E148">
        <v>518140</v>
      </c>
      <c r="F148" t="s">
        <v>484</v>
      </c>
      <c r="G148" s="408" t="s">
        <v>1276</v>
      </c>
      <c r="H148" s="217" t="s">
        <v>47</v>
      </c>
      <c r="I148" s="217" t="s">
        <v>508</v>
      </c>
      <c r="J148" s="217" t="s">
        <v>2547</v>
      </c>
      <c r="K148" s="61" t="str">
        <f t="shared" si="28"/>
        <v>1</v>
      </c>
      <c r="L148" s="63" t="str">
        <f t="shared" si="29"/>
        <v>Natural Resources1</v>
      </c>
      <c r="M148" s="63" t="str">
        <f t="shared" si="30"/>
        <v>Habitat &amp; Open Space Management1</v>
      </c>
      <c r="N148" s="637">
        <v>128.51</v>
      </c>
      <c r="O148" s="213">
        <v>189</v>
      </c>
      <c r="Q148" s="213">
        <f t="shared" si="31"/>
        <v>189</v>
      </c>
      <c r="R148" s="213">
        <v>10.02</v>
      </c>
      <c r="S148" s="213">
        <v>13.04</v>
      </c>
      <c r="T148" s="213">
        <v>12.16</v>
      </c>
      <c r="U148" s="213">
        <v>14.24</v>
      </c>
      <c r="V148" s="213">
        <v>20</v>
      </c>
      <c r="W148" s="213">
        <v>12.32</v>
      </c>
      <c r="X148" s="213">
        <v>10.4</v>
      </c>
      <c r="Y148" s="213">
        <v>8.8800000000000008</v>
      </c>
      <c r="Z148" s="213">
        <v>10.24</v>
      </c>
      <c r="AA148" s="213">
        <v>12.36</v>
      </c>
      <c r="AB148" s="213">
        <v>16.8</v>
      </c>
      <c r="AC148" s="213">
        <f>SUMIF('[3]revexpbalances - 2024-07-18T082'!$G:$G,G:G,'[3]revexpbalances - 2024-07-18T082'!$H:$H)</f>
        <v>11.19</v>
      </c>
      <c r="AD148" s="213">
        <f t="shared" si="32"/>
        <v>151.65</v>
      </c>
      <c r="AE148" s="744">
        <f t="shared" si="33"/>
        <v>35.22</v>
      </c>
      <c r="AF148" s="744">
        <f t="shared" si="34"/>
        <v>46.56</v>
      </c>
      <c r="AG148" s="744">
        <f t="shared" si="35"/>
        <v>29.520000000000003</v>
      </c>
      <c r="AH148" s="744">
        <f t="shared" si="36"/>
        <v>40.35</v>
      </c>
      <c r="AI148" s="744">
        <f t="shared" si="37"/>
        <v>151.65</v>
      </c>
      <c r="AJ148" s="744">
        <f t="shared" si="38"/>
        <v>37.349999999999994</v>
      </c>
      <c r="AK148" s="1097">
        <v>189</v>
      </c>
    </row>
    <row r="149" spans="1:37">
      <c r="A149">
        <v>25540</v>
      </c>
      <c r="B149" t="s">
        <v>442</v>
      </c>
      <c r="C149">
        <v>931116</v>
      </c>
      <c r="D149" t="s">
        <v>442</v>
      </c>
      <c r="E149">
        <v>510200</v>
      </c>
      <c r="F149" t="s">
        <v>462</v>
      </c>
      <c r="G149" s="408" t="s">
        <v>2736</v>
      </c>
      <c r="H149" s="217" t="s">
        <v>47</v>
      </c>
      <c r="I149" s="217" t="s">
        <v>442</v>
      </c>
      <c r="J149" s="217" t="s">
        <v>1950</v>
      </c>
      <c r="K149" s="61" t="str">
        <f t="shared" si="28"/>
        <v>1</v>
      </c>
      <c r="L149" s="63" t="str">
        <f t="shared" si="29"/>
        <v>Natural Resources1</v>
      </c>
      <c r="M149" s="63" t="str">
        <f t="shared" si="30"/>
        <v>Multi-Species Reserve1</v>
      </c>
      <c r="N149" s="637">
        <v>2973.52</v>
      </c>
      <c r="O149" s="213">
        <v>0</v>
      </c>
      <c r="Q149" s="213">
        <f t="shared" si="31"/>
        <v>0</v>
      </c>
      <c r="R149" s="213">
        <v>0</v>
      </c>
      <c r="S149" s="213">
        <v>0</v>
      </c>
      <c r="T149" s="213">
        <v>0</v>
      </c>
      <c r="U149" s="213">
        <v>0</v>
      </c>
      <c r="V149" s="213">
        <v>0</v>
      </c>
      <c r="W149" s="213">
        <v>0</v>
      </c>
      <c r="X149" s="213">
        <v>4619.66</v>
      </c>
      <c r="Y149" s="213">
        <v>0</v>
      </c>
      <c r="Z149" s="213">
        <v>0</v>
      </c>
      <c r="AA149" s="213">
        <v>0</v>
      </c>
      <c r="AB149" s="213">
        <v>0</v>
      </c>
      <c r="AC149" s="213">
        <f>SUMIF('[3]revexpbalances - 2024-07-18T082'!$G:$G,G:G,'[3]revexpbalances - 2024-07-18T082'!$H:$H)</f>
        <v>0</v>
      </c>
      <c r="AD149" s="213">
        <f t="shared" si="32"/>
        <v>4619.66</v>
      </c>
      <c r="AE149" s="744">
        <f t="shared" si="33"/>
        <v>0</v>
      </c>
      <c r="AF149" s="744">
        <f t="shared" si="34"/>
        <v>0</v>
      </c>
      <c r="AG149" s="744">
        <f t="shared" si="35"/>
        <v>4619.66</v>
      </c>
      <c r="AH149" s="744">
        <f t="shared" si="36"/>
        <v>0</v>
      </c>
      <c r="AI149" s="744">
        <f t="shared" si="37"/>
        <v>4619.66</v>
      </c>
      <c r="AJ149" s="744">
        <f t="shared" si="38"/>
        <v>-4619.66</v>
      </c>
      <c r="AK149" s="1097">
        <v>0</v>
      </c>
    </row>
    <row r="150" spans="1:37">
      <c r="A150">
        <v>25540</v>
      </c>
      <c r="B150" t="s">
        <v>442</v>
      </c>
      <c r="C150">
        <v>931116</v>
      </c>
      <c r="D150" t="s">
        <v>442</v>
      </c>
      <c r="E150">
        <v>510320</v>
      </c>
      <c r="F150" t="s">
        <v>463</v>
      </c>
      <c r="G150" s="408" t="s">
        <v>1802</v>
      </c>
      <c r="H150" s="217" t="s">
        <v>47</v>
      </c>
      <c r="I150" s="217" t="s">
        <v>442</v>
      </c>
      <c r="J150" s="217" t="s">
        <v>1950</v>
      </c>
      <c r="K150" s="61" t="str">
        <f t="shared" si="28"/>
        <v>1</v>
      </c>
      <c r="L150" s="63" t="str">
        <f t="shared" si="29"/>
        <v>Natural Resources1</v>
      </c>
      <c r="M150" s="63" t="str">
        <f t="shared" si="30"/>
        <v>Multi-Species Reserve1</v>
      </c>
      <c r="N150" s="637">
        <v>309.60000000000002</v>
      </c>
      <c r="O150" s="213">
        <v>22000</v>
      </c>
      <c r="Q150" s="213">
        <f t="shared" si="31"/>
        <v>22000</v>
      </c>
      <c r="R150" s="213">
        <v>774.03</v>
      </c>
      <c r="S150" s="213">
        <v>309.61</v>
      </c>
      <c r="T150" s="213">
        <v>0</v>
      </c>
      <c r="U150" s="213">
        <v>0</v>
      </c>
      <c r="V150" s="213">
        <v>0</v>
      </c>
      <c r="W150" s="213">
        <v>0</v>
      </c>
      <c r="X150" s="213">
        <v>0</v>
      </c>
      <c r="Y150" s="213">
        <v>0</v>
      </c>
      <c r="Z150" s="213">
        <v>0</v>
      </c>
      <c r="AA150" s="213">
        <v>0</v>
      </c>
      <c r="AB150" s="213">
        <v>2925.79</v>
      </c>
      <c r="AC150" s="213">
        <f>SUMIF('[3]revexpbalances - 2024-07-18T082'!$G:$G,G:G,'[3]revexpbalances - 2024-07-18T082'!$H:$H)</f>
        <v>3088.34</v>
      </c>
      <c r="AD150" s="213">
        <f t="shared" si="32"/>
        <v>7097.77</v>
      </c>
      <c r="AE150" s="744">
        <f t="shared" si="33"/>
        <v>1083.6399999999999</v>
      </c>
      <c r="AF150" s="744">
        <f t="shared" si="34"/>
        <v>0</v>
      </c>
      <c r="AG150" s="744">
        <f t="shared" si="35"/>
        <v>0</v>
      </c>
      <c r="AH150" s="744">
        <f t="shared" si="36"/>
        <v>6014.13</v>
      </c>
      <c r="AI150" s="744">
        <f t="shared" si="37"/>
        <v>7097.77</v>
      </c>
      <c r="AJ150" s="744">
        <f t="shared" si="38"/>
        <v>14902.23</v>
      </c>
      <c r="AK150" s="1097">
        <v>22000</v>
      </c>
    </row>
    <row r="151" spans="1:37">
      <c r="A151">
        <v>25540</v>
      </c>
      <c r="B151" t="s">
        <v>442</v>
      </c>
      <c r="C151">
        <v>931116</v>
      </c>
      <c r="D151" t="s">
        <v>442</v>
      </c>
      <c r="E151">
        <v>510420</v>
      </c>
      <c r="F151" t="s">
        <v>464</v>
      </c>
      <c r="G151" s="408" t="s">
        <v>783</v>
      </c>
      <c r="H151" s="217" t="s">
        <v>47</v>
      </c>
      <c r="I151" s="217" t="s">
        <v>442</v>
      </c>
      <c r="J151" s="217" t="s">
        <v>1950</v>
      </c>
      <c r="K151" s="61" t="str">
        <f t="shared" si="28"/>
        <v>1</v>
      </c>
      <c r="L151" s="63" t="str">
        <f t="shared" si="29"/>
        <v>Natural Resources1</v>
      </c>
      <c r="M151" s="63" t="str">
        <f t="shared" si="30"/>
        <v>Multi-Species Reserve1</v>
      </c>
      <c r="N151" s="637">
        <v>2997.72</v>
      </c>
      <c r="O151" s="213">
        <v>0</v>
      </c>
      <c r="Q151" s="213">
        <f t="shared" si="31"/>
        <v>0</v>
      </c>
      <c r="R151" s="213">
        <v>212.14</v>
      </c>
      <c r="S151" s="213">
        <v>0</v>
      </c>
      <c r="T151" s="213">
        <v>212.14</v>
      </c>
      <c r="U151" s="213">
        <v>0</v>
      </c>
      <c r="V151" s="213">
        <v>424.28</v>
      </c>
      <c r="W151" s="213">
        <v>411.22</v>
      </c>
      <c r="X151" s="213">
        <v>635.47</v>
      </c>
      <c r="Y151" s="213">
        <v>288.85000000000002</v>
      </c>
      <c r="Z151" s="213">
        <v>462.16</v>
      </c>
      <c r="AA151" s="213">
        <v>0</v>
      </c>
      <c r="AB151" s="213">
        <v>0</v>
      </c>
      <c r="AC151" s="213">
        <f>SUMIF('[3]revexpbalances - 2024-07-18T082'!$G:$G,G:G,'[3]revexpbalances - 2024-07-18T082'!$H:$H)</f>
        <v>242.64</v>
      </c>
      <c r="AD151" s="213">
        <f t="shared" si="32"/>
        <v>2888.8999999999996</v>
      </c>
      <c r="AE151" s="744">
        <f t="shared" si="33"/>
        <v>424.28</v>
      </c>
      <c r="AF151" s="744">
        <f t="shared" si="34"/>
        <v>835.5</v>
      </c>
      <c r="AG151" s="744">
        <f t="shared" si="35"/>
        <v>1386.48</v>
      </c>
      <c r="AH151" s="744">
        <f t="shared" si="36"/>
        <v>242.64</v>
      </c>
      <c r="AI151" s="744">
        <f t="shared" si="37"/>
        <v>2888.9</v>
      </c>
      <c r="AJ151" s="744">
        <f t="shared" si="38"/>
        <v>-2888.9</v>
      </c>
      <c r="AK151" s="1097">
        <v>0</v>
      </c>
    </row>
    <row r="152" spans="1:37">
      <c r="A152">
        <v>25540</v>
      </c>
      <c r="B152" t="s">
        <v>442</v>
      </c>
      <c r="C152">
        <v>931116</v>
      </c>
      <c r="D152" t="s">
        <v>442</v>
      </c>
      <c r="E152">
        <v>510620</v>
      </c>
      <c r="F152" t="s">
        <v>467</v>
      </c>
      <c r="G152" s="408" t="s">
        <v>784</v>
      </c>
      <c r="H152" s="217" t="s">
        <v>47</v>
      </c>
      <c r="I152" s="217" t="s">
        <v>442</v>
      </c>
      <c r="J152" s="217" t="s">
        <v>1950</v>
      </c>
      <c r="K152" s="61" t="str">
        <f t="shared" si="28"/>
        <v>1</v>
      </c>
      <c r="L152" s="63" t="str">
        <f t="shared" si="29"/>
        <v>Natural Resources1</v>
      </c>
      <c r="M152" s="63" t="str">
        <f t="shared" si="30"/>
        <v>Multi-Species Reserve1</v>
      </c>
      <c r="N152" s="637">
        <v>47.26</v>
      </c>
      <c r="O152" s="213">
        <v>0</v>
      </c>
      <c r="Q152" s="213">
        <f t="shared" si="31"/>
        <v>0</v>
      </c>
      <c r="R152" s="213">
        <v>9.4600000000000009</v>
      </c>
      <c r="S152" s="213">
        <v>28.36</v>
      </c>
      <c r="T152" s="213">
        <v>18.91</v>
      </c>
      <c r="U152" s="213">
        <v>23.63</v>
      </c>
      <c r="V152" s="213">
        <v>36.75</v>
      </c>
      <c r="W152" s="213">
        <v>14.18</v>
      </c>
      <c r="X152" s="213">
        <v>0</v>
      </c>
      <c r="Y152" s="213">
        <v>0</v>
      </c>
      <c r="Z152" s="213">
        <v>0</v>
      </c>
      <c r="AA152" s="213">
        <v>0</v>
      </c>
      <c r="AB152" s="213">
        <v>7.8</v>
      </c>
      <c r="AC152" s="213">
        <f>SUMIF('[3]revexpbalances - 2024-07-18T082'!$G:$G,G:G,'[3]revexpbalances - 2024-07-18T082'!$H:$H)</f>
        <v>5.2</v>
      </c>
      <c r="AD152" s="213">
        <f t="shared" si="32"/>
        <v>144.29</v>
      </c>
      <c r="AE152" s="744">
        <f t="shared" si="33"/>
        <v>56.730000000000004</v>
      </c>
      <c r="AF152" s="744">
        <f t="shared" si="34"/>
        <v>74.56</v>
      </c>
      <c r="AG152" s="744">
        <f t="shared" si="35"/>
        <v>0</v>
      </c>
      <c r="AH152" s="744">
        <f t="shared" si="36"/>
        <v>13</v>
      </c>
      <c r="AI152" s="744">
        <f t="shared" si="37"/>
        <v>144.29000000000002</v>
      </c>
      <c r="AJ152" s="744">
        <f t="shared" si="38"/>
        <v>-144.29000000000002</v>
      </c>
      <c r="AK152" s="1097">
        <v>0</v>
      </c>
    </row>
    <row r="153" spans="1:37">
      <c r="A153">
        <v>25540</v>
      </c>
      <c r="B153" t="s">
        <v>442</v>
      </c>
      <c r="C153">
        <v>931116</v>
      </c>
      <c r="D153" t="s">
        <v>442</v>
      </c>
      <c r="E153">
        <v>510700</v>
      </c>
      <c r="F153" t="s">
        <v>468</v>
      </c>
      <c r="G153" s="408" t="s">
        <v>785</v>
      </c>
      <c r="H153" s="217" t="s">
        <v>47</v>
      </c>
      <c r="I153" s="217" t="s">
        <v>442</v>
      </c>
      <c r="J153" s="217" t="s">
        <v>1950</v>
      </c>
      <c r="K153" s="61" t="str">
        <f t="shared" si="28"/>
        <v>1</v>
      </c>
      <c r="L153" s="63" t="str">
        <f t="shared" si="29"/>
        <v>Natural Resources1</v>
      </c>
      <c r="M153" s="63" t="str">
        <f t="shared" si="30"/>
        <v>Multi-Species Reserve1</v>
      </c>
      <c r="N153" s="637">
        <v>361.68</v>
      </c>
      <c r="O153" s="213">
        <v>0</v>
      </c>
      <c r="Q153" s="213">
        <f t="shared" si="31"/>
        <v>0</v>
      </c>
      <c r="R153" s="213">
        <v>0</v>
      </c>
      <c r="S153" s="213">
        <v>0</v>
      </c>
      <c r="T153" s="213">
        <v>0</v>
      </c>
      <c r="U153" s="213">
        <v>0</v>
      </c>
      <c r="V153" s="213">
        <v>0</v>
      </c>
      <c r="W153" s="213">
        <v>424.27</v>
      </c>
      <c r="X153" s="213">
        <v>0</v>
      </c>
      <c r="Y153" s="213">
        <v>0</v>
      </c>
      <c r="Z153" s="213">
        <v>0</v>
      </c>
      <c r="AA153" s="213">
        <v>0</v>
      </c>
      <c r="AB153" s="213">
        <v>0</v>
      </c>
      <c r="AC153" s="213">
        <f>SUMIF('[3]revexpbalances - 2024-07-18T082'!$G:$G,G:G,'[3]revexpbalances - 2024-07-18T082'!$H:$H)</f>
        <v>0</v>
      </c>
      <c r="AD153" s="213">
        <f t="shared" si="32"/>
        <v>424.27</v>
      </c>
      <c r="AE153" s="744">
        <f t="shared" si="33"/>
        <v>0</v>
      </c>
      <c r="AF153" s="744">
        <f t="shared" si="34"/>
        <v>424.27</v>
      </c>
      <c r="AG153" s="744">
        <f t="shared" si="35"/>
        <v>0</v>
      </c>
      <c r="AH153" s="744">
        <f t="shared" si="36"/>
        <v>0</v>
      </c>
      <c r="AI153" s="744">
        <f t="shared" si="37"/>
        <v>424.27</v>
      </c>
      <c r="AJ153" s="744">
        <f t="shared" si="38"/>
        <v>-424.27</v>
      </c>
      <c r="AK153" s="1097">
        <v>0</v>
      </c>
    </row>
    <row r="154" spans="1:37">
      <c r="A154">
        <v>25590</v>
      </c>
      <c r="B154" t="s">
        <v>1564</v>
      </c>
      <c r="C154">
        <v>931150</v>
      </c>
      <c r="D154" t="s">
        <v>1564</v>
      </c>
      <c r="E154">
        <v>510200</v>
      </c>
      <c r="F154" t="s">
        <v>462</v>
      </c>
      <c r="G154" s="408" t="s">
        <v>5958</v>
      </c>
      <c r="H154" s="217" t="s">
        <v>47</v>
      </c>
      <c r="I154" s="217" t="s">
        <v>1564</v>
      </c>
      <c r="J154" s="217" t="s">
        <v>1950</v>
      </c>
      <c r="K154" s="61" t="str">
        <f t="shared" si="28"/>
        <v>1</v>
      </c>
      <c r="L154" s="63" t="str">
        <f t="shared" si="29"/>
        <v>Natural Resources1</v>
      </c>
      <c r="M154" s="63" t="str">
        <f t="shared" si="30"/>
        <v>MSHCP Reserve Management1</v>
      </c>
      <c r="N154" s="637">
        <v>0</v>
      </c>
      <c r="O154" s="213">
        <v>0</v>
      </c>
      <c r="Q154" s="213">
        <f t="shared" si="31"/>
        <v>0</v>
      </c>
      <c r="R154" s="213">
        <v>0</v>
      </c>
      <c r="S154" s="213">
        <v>0</v>
      </c>
      <c r="T154" s="213">
        <v>0</v>
      </c>
      <c r="U154" s="213">
        <v>0</v>
      </c>
      <c r="V154" s="213">
        <v>0</v>
      </c>
      <c r="W154" s="213">
        <v>0</v>
      </c>
      <c r="X154" s="213">
        <v>0</v>
      </c>
      <c r="Y154" s="213">
        <v>0</v>
      </c>
      <c r="Z154" s="213">
        <v>0</v>
      </c>
      <c r="AA154" s="213">
        <v>0</v>
      </c>
      <c r="AB154" s="213">
        <v>0</v>
      </c>
      <c r="AC154" s="213">
        <f>SUMIF('[3]revexpbalances - 2024-07-18T082'!$G:$G,G:G,'[3]revexpbalances - 2024-07-18T082'!$H:$H)</f>
        <v>4304.68</v>
      </c>
      <c r="AD154" s="213">
        <f t="shared" si="32"/>
        <v>4304.68</v>
      </c>
      <c r="AE154" s="744">
        <f t="shared" si="33"/>
        <v>0</v>
      </c>
      <c r="AF154" s="744">
        <f t="shared" si="34"/>
        <v>0</v>
      </c>
      <c r="AG154" s="744">
        <f t="shared" si="35"/>
        <v>0</v>
      </c>
      <c r="AH154" s="744">
        <f t="shared" si="36"/>
        <v>4304.68</v>
      </c>
      <c r="AI154" s="744">
        <f t="shared" si="37"/>
        <v>4304.68</v>
      </c>
      <c r="AJ154" s="744">
        <f t="shared" si="38"/>
        <v>-4304.68</v>
      </c>
      <c r="AK154" s="1097">
        <v>0</v>
      </c>
    </row>
    <row r="155" spans="1:37">
      <c r="A155">
        <v>25590</v>
      </c>
      <c r="B155" t="s">
        <v>1564</v>
      </c>
      <c r="C155">
        <v>931150</v>
      </c>
      <c r="D155" t="s">
        <v>1564</v>
      </c>
      <c r="E155">
        <v>510420</v>
      </c>
      <c r="F155" t="s">
        <v>464</v>
      </c>
      <c r="G155" s="408" t="s">
        <v>744</v>
      </c>
      <c r="H155" s="217" t="s">
        <v>47</v>
      </c>
      <c r="I155" s="217" t="s">
        <v>1564</v>
      </c>
      <c r="J155" s="217" t="s">
        <v>1950</v>
      </c>
      <c r="K155" s="61" t="str">
        <f t="shared" si="28"/>
        <v>1</v>
      </c>
      <c r="L155" s="63" t="str">
        <f t="shared" si="29"/>
        <v>Natural Resources1</v>
      </c>
      <c r="M155" s="63" t="str">
        <f t="shared" si="30"/>
        <v>MSHCP Reserve Management1</v>
      </c>
      <c r="N155" s="637">
        <v>19780.489999999998</v>
      </c>
      <c r="O155" s="213">
        <v>80000</v>
      </c>
      <c r="Q155" s="213">
        <f t="shared" si="31"/>
        <v>80000</v>
      </c>
      <c r="R155" s="213">
        <v>0</v>
      </c>
      <c r="S155" s="213">
        <v>0</v>
      </c>
      <c r="T155" s="213">
        <v>0</v>
      </c>
      <c r="U155" s="213">
        <v>0</v>
      </c>
      <c r="V155" s="213">
        <v>0</v>
      </c>
      <c r="W155" s="213">
        <v>0</v>
      </c>
      <c r="X155" s="213">
        <v>0</v>
      </c>
      <c r="Y155" s="213">
        <v>0</v>
      </c>
      <c r="Z155" s="213">
        <v>461.17</v>
      </c>
      <c r="AA155" s="213">
        <v>0</v>
      </c>
      <c r="AB155" s="213">
        <v>0</v>
      </c>
      <c r="AC155" s="213">
        <f>SUMIF('[3]revexpbalances - 2024-07-18T082'!$G:$G,G:G,'[3]revexpbalances - 2024-07-18T082'!$H:$H)</f>
        <v>268.58</v>
      </c>
      <c r="AD155" s="213">
        <f t="shared" si="32"/>
        <v>729.75</v>
      </c>
      <c r="AE155" s="744">
        <f t="shared" si="33"/>
        <v>0</v>
      </c>
      <c r="AF155" s="744">
        <f t="shared" si="34"/>
        <v>0</v>
      </c>
      <c r="AG155" s="744">
        <f t="shared" si="35"/>
        <v>461.17</v>
      </c>
      <c r="AH155" s="744">
        <f t="shared" si="36"/>
        <v>268.58</v>
      </c>
      <c r="AI155" s="744">
        <f t="shared" si="37"/>
        <v>729.75</v>
      </c>
      <c r="AJ155" s="744">
        <f t="shared" si="38"/>
        <v>79270.25</v>
      </c>
      <c r="AK155" s="1097">
        <v>80000</v>
      </c>
    </row>
    <row r="156" spans="1:37">
      <c r="A156">
        <v>25590</v>
      </c>
      <c r="B156" t="s">
        <v>1564</v>
      </c>
      <c r="C156">
        <v>931150</v>
      </c>
      <c r="D156" t="s">
        <v>1564</v>
      </c>
      <c r="E156">
        <v>510440</v>
      </c>
      <c r="F156" t="s">
        <v>465</v>
      </c>
      <c r="G156" s="408" t="s">
        <v>1302</v>
      </c>
      <c r="H156" s="217" t="s">
        <v>47</v>
      </c>
      <c r="I156" s="217" t="s">
        <v>1564</v>
      </c>
      <c r="J156" s="217" t="s">
        <v>1950</v>
      </c>
      <c r="K156" s="61" t="str">
        <f t="shared" si="28"/>
        <v>1</v>
      </c>
      <c r="L156" s="63" t="str">
        <f t="shared" si="29"/>
        <v>Natural Resources1</v>
      </c>
      <c r="M156" s="63" t="str">
        <f t="shared" si="30"/>
        <v>MSHCP Reserve Management1</v>
      </c>
      <c r="N156" s="637">
        <v>7218.04</v>
      </c>
      <c r="O156" s="213">
        <v>7000</v>
      </c>
      <c r="Q156" s="213">
        <f t="shared" si="31"/>
        <v>7000</v>
      </c>
      <c r="R156" s="213">
        <v>0</v>
      </c>
      <c r="S156" s="213">
        <v>0</v>
      </c>
      <c r="T156" s="213">
        <v>0</v>
      </c>
      <c r="U156" s="213">
        <v>0</v>
      </c>
      <c r="V156" s="213">
        <v>0</v>
      </c>
      <c r="W156" s="213">
        <v>3609.02</v>
      </c>
      <c r="X156" s="213">
        <v>0</v>
      </c>
      <c r="Y156" s="213">
        <v>0</v>
      </c>
      <c r="Z156" s="213">
        <v>0</v>
      </c>
      <c r="AA156" s="213">
        <v>0</v>
      </c>
      <c r="AB156" s="213">
        <v>0</v>
      </c>
      <c r="AC156" s="213">
        <f>SUMIF('[3]revexpbalances - 2024-07-18T082'!$G:$G,G:G,'[3]revexpbalances - 2024-07-18T082'!$H:$H)</f>
        <v>3941.05</v>
      </c>
      <c r="AD156" s="213">
        <f t="shared" si="32"/>
        <v>7550.07</v>
      </c>
      <c r="AE156" s="744">
        <f t="shared" si="33"/>
        <v>0</v>
      </c>
      <c r="AF156" s="744">
        <f t="shared" si="34"/>
        <v>3609.02</v>
      </c>
      <c r="AG156" s="744">
        <f t="shared" si="35"/>
        <v>0</v>
      </c>
      <c r="AH156" s="744">
        <f t="shared" si="36"/>
        <v>3941.05</v>
      </c>
      <c r="AI156" s="744">
        <f t="shared" si="37"/>
        <v>7550.07</v>
      </c>
      <c r="AJ156" s="744">
        <f t="shared" si="38"/>
        <v>-550.06999999999971</v>
      </c>
      <c r="AK156" s="1097">
        <v>7000</v>
      </c>
    </row>
    <row r="157" spans="1:37">
      <c r="A157">
        <v>25590</v>
      </c>
      <c r="B157" t="s">
        <v>1564</v>
      </c>
      <c r="C157">
        <v>931150</v>
      </c>
      <c r="D157" t="s">
        <v>1564</v>
      </c>
      <c r="E157">
        <v>510620</v>
      </c>
      <c r="F157" t="s">
        <v>467</v>
      </c>
      <c r="G157" s="408" t="s">
        <v>745</v>
      </c>
      <c r="H157" s="217" t="s">
        <v>47</v>
      </c>
      <c r="I157" s="217" t="s">
        <v>1564</v>
      </c>
      <c r="J157" s="217" t="s">
        <v>1950</v>
      </c>
      <c r="K157" s="61" t="str">
        <f t="shared" si="28"/>
        <v>1</v>
      </c>
      <c r="L157" s="63" t="str">
        <f t="shared" si="29"/>
        <v>Natural Resources1</v>
      </c>
      <c r="M157" s="63" t="str">
        <f t="shared" si="30"/>
        <v>MSHCP Reserve Management1</v>
      </c>
      <c r="N157" s="637">
        <v>734.51</v>
      </c>
      <c r="O157" s="213">
        <v>300</v>
      </c>
      <c r="Q157" s="213">
        <f t="shared" si="31"/>
        <v>300</v>
      </c>
      <c r="R157" s="213">
        <v>24.16</v>
      </c>
      <c r="S157" s="213">
        <v>66.150000000000006</v>
      </c>
      <c r="T157" s="213">
        <v>63.63</v>
      </c>
      <c r="U157" s="213">
        <v>67.75</v>
      </c>
      <c r="V157" s="213">
        <v>84.8</v>
      </c>
      <c r="W157" s="213">
        <v>50.05</v>
      </c>
      <c r="X157" s="213">
        <v>27.25</v>
      </c>
      <c r="Y157" s="213">
        <v>36.5</v>
      </c>
      <c r="Z157" s="213">
        <v>33.25</v>
      </c>
      <c r="AA157" s="213">
        <v>28.75</v>
      </c>
      <c r="AB157" s="213">
        <v>72.75</v>
      </c>
      <c r="AC157" s="213">
        <f>SUMIF('[3]revexpbalances - 2024-07-18T082'!$G:$G,G:G,'[3]revexpbalances - 2024-07-18T082'!$H:$H)</f>
        <v>50.4</v>
      </c>
      <c r="AD157" s="213">
        <f t="shared" si="32"/>
        <v>605.43999999999994</v>
      </c>
      <c r="AE157" s="744">
        <f t="shared" si="33"/>
        <v>153.94</v>
      </c>
      <c r="AF157" s="744">
        <f t="shared" si="34"/>
        <v>202.60000000000002</v>
      </c>
      <c r="AG157" s="744">
        <f t="shared" si="35"/>
        <v>97</v>
      </c>
      <c r="AH157" s="744">
        <f t="shared" si="36"/>
        <v>151.9</v>
      </c>
      <c r="AI157" s="744">
        <f t="shared" si="37"/>
        <v>605.44000000000005</v>
      </c>
      <c r="AJ157" s="744">
        <f t="shared" si="38"/>
        <v>-305.44000000000005</v>
      </c>
      <c r="AK157" s="1097">
        <v>300</v>
      </c>
    </row>
    <row r="158" spans="1:37">
      <c r="A158">
        <v>25620</v>
      </c>
      <c r="B158" t="s">
        <v>2347</v>
      </c>
      <c r="C158">
        <v>931750</v>
      </c>
      <c r="D158" t="s">
        <v>2347</v>
      </c>
      <c r="E158">
        <v>510420</v>
      </c>
      <c r="F158" t="s">
        <v>464</v>
      </c>
      <c r="G158" s="408" t="s">
        <v>2466</v>
      </c>
      <c r="H158" s="217" t="s">
        <v>1524</v>
      </c>
      <c r="I158" s="217" t="s">
        <v>448</v>
      </c>
      <c r="J158" s="217" t="s">
        <v>1950</v>
      </c>
      <c r="K158" s="61" t="str">
        <f t="shared" si="28"/>
        <v>1</v>
      </c>
      <c r="L158" s="63" t="str">
        <f t="shared" si="29"/>
        <v>Regional Parks1</v>
      </c>
      <c r="M158" s="63" t="str">
        <f t="shared" si="30"/>
        <v>Lake Skinner1</v>
      </c>
      <c r="N158" s="637">
        <v>9440.4599999999991</v>
      </c>
      <c r="O158" s="213">
        <v>25000</v>
      </c>
      <c r="Q158" s="213">
        <f t="shared" si="31"/>
        <v>25000</v>
      </c>
      <c r="R158" s="213">
        <v>0</v>
      </c>
      <c r="S158" s="213">
        <v>0</v>
      </c>
      <c r="T158" s="213">
        <v>191.36</v>
      </c>
      <c r="U158" s="213">
        <v>179.58</v>
      </c>
      <c r="V158" s="213">
        <v>712.15</v>
      </c>
      <c r="W158" s="213">
        <v>914.55</v>
      </c>
      <c r="X158" s="213">
        <v>1052.24</v>
      </c>
      <c r="Y158" s="213">
        <v>693.6</v>
      </c>
      <c r="Z158" s="213">
        <v>1535.39</v>
      </c>
      <c r="AA158" s="213">
        <v>629.5</v>
      </c>
      <c r="AB158" s="213">
        <v>4279.2700000000004</v>
      </c>
      <c r="AC158" s="213">
        <f>SUMIF('[3]revexpbalances - 2024-07-18T082'!$G:$G,G:G,'[3]revexpbalances - 2024-07-18T082'!$H:$H)</f>
        <v>5059.07</v>
      </c>
      <c r="AD158" s="213">
        <f t="shared" si="32"/>
        <v>15246.71</v>
      </c>
      <c r="AE158" s="744">
        <f t="shared" si="33"/>
        <v>191.36</v>
      </c>
      <c r="AF158" s="744">
        <f t="shared" si="34"/>
        <v>1806.28</v>
      </c>
      <c r="AG158" s="744">
        <f t="shared" si="35"/>
        <v>3281.2300000000005</v>
      </c>
      <c r="AH158" s="744">
        <f t="shared" si="36"/>
        <v>9967.84</v>
      </c>
      <c r="AI158" s="744">
        <f t="shared" si="37"/>
        <v>15246.710000000001</v>
      </c>
      <c r="AJ158" s="744">
        <f t="shared" si="38"/>
        <v>9753.2899999999991</v>
      </c>
      <c r="AK158" s="1097">
        <v>0</v>
      </c>
    </row>
    <row r="159" spans="1:37">
      <c r="A159">
        <v>25620</v>
      </c>
      <c r="B159" t="s">
        <v>2347</v>
      </c>
      <c r="C159">
        <v>931750</v>
      </c>
      <c r="D159" t="s">
        <v>2347</v>
      </c>
      <c r="E159">
        <v>510520</v>
      </c>
      <c r="F159" t="s">
        <v>466</v>
      </c>
      <c r="G159" s="408" t="s">
        <v>2446</v>
      </c>
      <c r="H159" s="217" t="s">
        <v>1524</v>
      </c>
      <c r="I159" s="217" t="s">
        <v>448</v>
      </c>
      <c r="J159" s="217" t="s">
        <v>1950</v>
      </c>
      <c r="K159" s="61" t="str">
        <f t="shared" si="28"/>
        <v>1</v>
      </c>
      <c r="L159" s="63" t="str">
        <f t="shared" si="29"/>
        <v>Regional Parks1</v>
      </c>
      <c r="M159" s="63" t="str">
        <f t="shared" si="30"/>
        <v>Lake Skinner1</v>
      </c>
      <c r="N159" s="637">
        <v>421.55</v>
      </c>
      <c r="O159" s="213">
        <v>0</v>
      </c>
      <c r="Q159" s="213">
        <f t="shared" si="31"/>
        <v>0</v>
      </c>
      <c r="R159" s="213">
        <v>24</v>
      </c>
      <c r="S159" s="213">
        <v>36</v>
      </c>
      <c r="T159" s="213">
        <v>15</v>
      </c>
      <c r="U159" s="213">
        <v>0</v>
      </c>
      <c r="V159" s="213">
        <v>0</v>
      </c>
      <c r="W159" s="213">
        <v>0</v>
      </c>
      <c r="X159" s="213">
        <v>0</v>
      </c>
      <c r="Y159" s="213">
        <v>0</v>
      </c>
      <c r="Z159" s="213">
        <v>0</v>
      </c>
      <c r="AA159" s="213">
        <v>0</v>
      </c>
      <c r="AB159" s="213">
        <v>0</v>
      </c>
      <c r="AC159" s="213">
        <f>SUMIF('[3]revexpbalances - 2024-07-18T082'!$G:$G,G:G,'[3]revexpbalances - 2024-07-18T082'!$H:$H)</f>
        <v>15</v>
      </c>
      <c r="AD159" s="213">
        <f t="shared" si="32"/>
        <v>90</v>
      </c>
      <c r="AE159" s="744">
        <f t="shared" si="33"/>
        <v>75</v>
      </c>
      <c r="AF159" s="744">
        <f t="shared" si="34"/>
        <v>0</v>
      </c>
      <c r="AG159" s="744">
        <f t="shared" si="35"/>
        <v>0</v>
      </c>
      <c r="AH159" s="744">
        <f t="shared" si="36"/>
        <v>15</v>
      </c>
      <c r="AI159" s="744">
        <f t="shared" si="37"/>
        <v>90</v>
      </c>
      <c r="AJ159" s="744">
        <f t="shared" si="38"/>
        <v>-90</v>
      </c>
      <c r="AK159" s="1097">
        <v>0</v>
      </c>
    </row>
    <row r="160" spans="1:37">
      <c r="A160">
        <v>25620</v>
      </c>
      <c r="B160" t="s">
        <v>2347</v>
      </c>
      <c r="C160">
        <v>931750</v>
      </c>
      <c r="D160" t="s">
        <v>2347</v>
      </c>
      <c r="E160">
        <v>510620</v>
      </c>
      <c r="F160" t="s">
        <v>467</v>
      </c>
      <c r="G160" s="408" t="s">
        <v>2455</v>
      </c>
      <c r="H160" s="217" t="s">
        <v>1524</v>
      </c>
      <c r="I160" s="217" t="s">
        <v>448</v>
      </c>
      <c r="J160" s="217" t="s">
        <v>1950</v>
      </c>
      <c r="K160" s="61" t="str">
        <f t="shared" si="28"/>
        <v>1</v>
      </c>
      <c r="L160" s="63" t="str">
        <f t="shared" si="29"/>
        <v>Regional Parks1</v>
      </c>
      <c r="M160" s="63" t="str">
        <f t="shared" si="30"/>
        <v>Lake Skinner1</v>
      </c>
      <c r="N160" s="637">
        <v>5258.8799999999992</v>
      </c>
      <c r="O160" s="213">
        <v>6000</v>
      </c>
      <c r="Q160" s="213">
        <f t="shared" si="31"/>
        <v>6000</v>
      </c>
      <c r="R160" s="213">
        <v>210.57</v>
      </c>
      <c r="S160" s="213">
        <v>562.76</v>
      </c>
      <c r="T160" s="213">
        <v>535.53</v>
      </c>
      <c r="U160" s="213">
        <v>505.24</v>
      </c>
      <c r="V160" s="213">
        <v>608.88</v>
      </c>
      <c r="W160" s="213">
        <v>209.46</v>
      </c>
      <c r="X160" s="213">
        <v>177.31</v>
      </c>
      <c r="Y160" s="213">
        <v>174.43</v>
      </c>
      <c r="Z160" s="213">
        <v>261.88</v>
      </c>
      <c r="AA160" s="213">
        <v>330.71</v>
      </c>
      <c r="AB160" s="213">
        <v>317.10000000000002</v>
      </c>
      <c r="AC160" s="213">
        <f>SUMIF('[3]revexpbalances - 2024-07-18T082'!$G:$G,G:G,'[3]revexpbalances - 2024-07-18T082'!$H:$H)</f>
        <v>262.89999999999998</v>
      </c>
      <c r="AD160" s="213">
        <f t="shared" si="32"/>
        <v>4156.7699999999995</v>
      </c>
      <c r="AE160" s="744">
        <f t="shared" si="33"/>
        <v>1308.8599999999999</v>
      </c>
      <c r="AF160" s="744">
        <f t="shared" si="34"/>
        <v>1323.58</v>
      </c>
      <c r="AG160" s="744">
        <f t="shared" si="35"/>
        <v>613.62</v>
      </c>
      <c r="AH160" s="744">
        <f t="shared" si="36"/>
        <v>910.70999999999992</v>
      </c>
      <c r="AI160" s="744">
        <f t="shared" si="37"/>
        <v>4156.7699999999995</v>
      </c>
      <c r="AJ160" s="744">
        <f t="shared" si="38"/>
        <v>1843.2300000000005</v>
      </c>
      <c r="AK160" s="1097">
        <v>0</v>
      </c>
    </row>
    <row r="161" spans="1:37">
      <c r="A161">
        <v>25620</v>
      </c>
      <c r="B161" t="s">
        <v>2347</v>
      </c>
      <c r="C161">
        <v>931750</v>
      </c>
      <c r="D161" t="s">
        <v>2347</v>
      </c>
      <c r="E161">
        <v>510700</v>
      </c>
      <c r="F161" t="s">
        <v>468</v>
      </c>
      <c r="G161" s="408" t="s">
        <v>2424</v>
      </c>
      <c r="H161" s="217" t="s">
        <v>1524</v>
      </c>
      <c r="I161" s="217" t="s">
        <v>448</v>
      </c>
      <c r="J161" s="217" t="s">
        <v>1950</v>
      </c>
      <c r="K161" s="61" t="str">
        <f t="shared" si="28"/>
        <v>1</v>
      </c>
      <c r="L161" s="63" t="str">
        <f t="shared" si="29"/>
        <v>Regional Parks1</v>
      </c>
      <c r="M161" s="63" t="str">
        <f t="shared" si="30"/>
        <v>Lake Skinner1</v>
      </c>
      <c r="N161" s="637">
        <v>9645.35</v>
      </c>
      <c r="O161" s="213">
        <v>10000</v>
      </c>
      <c r="Q161" s="213">
        <f t="shared" si="31"/>
        <v>10000</v>
      </c>
      <c r="R161" s="213">
        <v>893.51</v>
      </c>
      <c r="S161" s="213">
        <v>0</v>
      </c>
      <c r="T161" s="213">
        <v>690.55</v>
      </c>
      <c r="U161" s="213">
        <v>0</v>
      </c>
      <c r="V161" s="213">
        <v>1415.78</v>
      </c>
      <c r="W161" s="213">
        <v>2243.06</v>
      </c>
      <c r="X161" s="213">
        <v>673.67</v>
      </c>
      <c r="Y161" s="213">
        <v>694.02</v>
      </c>
      <c r="Z161" s="213">
        <v>1226.1500000000001</v>
      </c>
      <c r="AA161" s="213">
        <v>0</v>
      </c>
      <c r="AB161" s="213">
        <v>0</v>
      </c>
      <c r="AC161" s="213">
        <f>SUMIF('[3]revexpbalances - 2024-07-18T082'!$G:$G,G:G,'[3]revexpbalances - 2024-07-18T082'!$H:$H)</f>
        <v>781.77</v>
      </c>
      <c r="AD161" s="213">
        <f t="shared" si="32"/>
        <v>8618.51</v>
      </c>
      <c r="AE161" s="744">
        <f t="shared" si="33"/>
        <v>1584.06</v>
      </c>
      <c r="AF161" s="744">
        <f t="shared" si="34"/>
        <v>3658.84</v>
      </c>
      <c r="AG161" s="744">
        <f t="shared" si="35"/>
        <v>2593.84</v>
      </c>
      <c r="AH161" s="744">
        <f t="shared" si="36"/>
        <v>781.77</v>
      </c>
      <c r="AI161" s="744">
        <f t="shared" si="37"/>
        <v>8618.51</v>
      </c>
      <c r="AJ161" s="744">
        <f t="shared" si="38"/>
        <v>1381.4899999999998</v>
      </c>
      <c r="AK161" s="1097">
        <v>0</v>
      </c>
    </row>
    <row r="162" spans="1:37">
      <c r="A162">
        <v>25400</v>
      </c>
      <c r="B162" t="s">
        <v>2923</v>
      </c>
      <c r="C162">
        <v>931183</v>
      </c>
      <c r="D162" t="s">
        <v>2929</v>
      </c>
      <c r="E162">
        <v>510040</v>
      </c>
      <c r="F162" t="s">
        <v>461</v>
      </c>
      <c r="G162" s="408" t="s">
        <v>990</v>
      </c>
      <c r="H162" s="217" t="s">
        <v>1766</v>
      </c>
      <c r="I162" s="989" t="s">
        <v>7000</v>
      </c>
      <c r="J162" s="217" t="s">
        <v>2547</v>
      </c>
      <c r="K162" s="61" t="str">
        <f t="shared" si="28"/>
        <v>1</v>
      </c>
      <c r="L162" s="63" t="str">
        <f t="shared" si="29"/>
        <v>Business Services1</v>
      </c>
      <c r="M162" s="63" t="str">
        <f t="shared" si="30"/>
        <v>Guest Services &amp; Events1</v>
      </c>
      <c r="N162" s="637">
        <v>129089.70000000001</v>
      </c>
      <c r="O162" s="213">
        <v>0</v>
      </c>
      <c r="Q162" s="213">
        <f t="shared" si="31"/>
        <v>0</v>
      </c>
      <c r="R162" s="213">
        <v>0</v>
      </c>
      <c r="S162" s="213">
        <v>0</v>
      </c>
      <c r="T162" s="213">
        <v>0</v>
      </c>
      <c r="U162" s="213">
        <v>0</v>
      </c>
      <c r="V162" s="213">
        <v>0</v>
      </c>
      <c r="W162" s="213">
        <v>0</v>
      </c>
      <c r="X162" s="213">
        <v>0</v>
      </c>
      <c r="Y162" s="213">
        <v>0</v>
      </c>
      <c r="Z162" s="213">
        <v>0</v>
      </c>
      <c r="AA162" s="213">
        <v>0</v>
      </c>
      <c r="AB162" s="213">
        <v>0</v>
      </c>
      <c r="AC162" s="213">
        <f>SUMIF('[3]revexpbalances - 2024-07-18T082'!$G:$G,G:G,'[3]revexpbalances - 2024-07-18T082'!$H:$H)</f>
        <v>0</v>
      </c>
      <c r="AD162" s="213">
        <f t="shared" si="32"/>
        <v>0</v>
      </c>
      <c r="AE162" s="744">
        <f t="shared" si="33"/>
        <v>0</v>
      </c>
      <c r="AF162" s="744">
        <f t="shared" si="34"/>
        <v>0</v>
      </c>
      <c r="AG162" s="744">
        <f t="shared" si="35"/>
        <v>0</v>
      </c>
      <c r="AH162" s="744">
        <f t="shared" si="36"/>
        <v>0</v>
      </c>
      <c r="AI162" s="744">
        <f t="shared" si="37"/>
        <v>0</v>
      </c>
      <c r="AJ162" s="744">
        <f t="shared" si="38"/>
        <v>0</v>
      </c>
      <c r="AK162" s="1097">
        <v>0</v>
      </c>
    </row>
    <row r="163" spans="1:37">
      <c r="A163">
        <v>25400</v>
      </c>
      <c r="B163" t="s">
        <v>2923</v>
      </c>
      <c r="C163">
        <v>931183</v>
      </c>
      <c r="D163" t="s">
        <v>2929</v>
      </c>
      <c r="E163">
        <v>513000</v>
      </c>
      <c r="F163" t="s">
        <v>469</v>
      </c>
      <c r="G163" s="408" t="s">
        <v>992</v>
      </c>
      <c r="H163" s="217" t="s">
        <v>1766</v>
      </c>
      <c r="I163" s="989" t="s">
        <v>7000</v>
      </c>
      <c r="J163" s="217" t="s">
        <v>2547</v>
      </c>
      <c r="K163" s="61" t="str">
        <f t="shared" si="28"/>
        <v>1</v>
      </c>
      <c r="L163" s="63" t="str">
        <f t="shared" si="29"/>
        <v>Business Services1</v>
      </c>
      <c r="M163" s="63" t="str">
        <f t="shared" si="30"/>
        <v>Guest Services &amp; Events1</v>
      </c>
      <c r="N163" s="637">
        <v>13662.369999999999</v>
      </c>
      <c r="O163" s="213">
        <v>0</v>
      </c>
      <c r="Q163" s="213">
        <f t="shared" si="31"/>
        <v>0</v>
      </c>
      <c r="R163" s="213">
        <v>486.68</v>
      </c>
      <c r="S163" s="213">
        <v>-486.68</v>
      </c>
      <c r="T163" s="213">
        <v>0</v>
      </c>
      <c r="U163" s="213">
        <v>0</v>
      </c>
      <c r="V163" s="213">
        <v>0</v>
      </c>
      <c r="W163" s="213">
        <v>0</v>
      </c>
      <c r="X163" s="213">
        <v>0</v>
      </c>
      <c r="Y163" s="213">
        <v>0</v>
      </c>
      <c r="Z163" s="213">
        <v>0</v>
      </c>
      <c r="AA163" s="213">
        <v>0</v>
      </c>
      <c r="AB163" s="213">
        <v>0</v>
      </c>
      <c r="AC163" s="213">
        <f>SUMIF('[3]revexpbalances - 2024-07-18T082'!$G:$G,G:G,'[3]revexpbalances - 2024-07-18T082'!$H:$H)</f>
        <v>0</v>
      </c>
      <c r="AD163" s="213">
        <f t="shared" si="32"/>
        <v>0</v>
      </c>
      <c r="AE163" s="744">
        <f t="shared" si="33"/>
        <v>0</v>
      </c>
      <c r="AF163" s="744">
        <f t="shared" si="34"/>
        <v>0</v>
      </c>
      <c r="AG163" s="744">
        <f t="shared" si="35"/>
        <v>0</v>
      </c>
      <c r="AH163" s="744">
        <f t="shared" si="36"/>
        <v>0</v>
      </c>
      <c r="AI163" s="744">
        <f t="shared" si="37"/>
        <v>0</v>
      </c>
      <c r="AJ163" s="744">
        <f t="shared" si="38"/>
        <v>0</v>
      </c>
      <c r="AK163" s="1097">
        <v>0</v>
      </c>
    </row>
    <row r="164" spans="1:37">
      <c r="A164">
        <v>25400</v>
      </c>
      <c r="B164" t="s">
        <v>2923</v>
      </c>
      <c r="C164">
        <v>931183</v>
      </c>
      <c r="D164" t="s">
        <v>2929</v>
      </c>
      <c r="E164">
        <v>513120</v>
      </c>
      <c r="F164" t="s">
        <v>471</v>
      </c>
      <c r="G164" s="408" t="s">
        <v>993</v>
      </c>
      <c r="H164" s="217" t="s">
        <v>1766</v>
      </c>
      <c r="I164" s="989" t="s">
        <v>7000</v>
      </c>
      <c r="J164" s="217" t="s">
        <v>2547</v>
      </c>
      <c r="K164" s="61" t="str">
        <f t="shared" si="28"/>
        <v>1</v>
      </c>
      <c r="L164" s="63" t="str">
        <f t="shared" si="29"/>
        <v>Business Services1</v>
      </c>
      <c r="M164" s="63" t="str">
        <f t="shared" si="30"/>
        <v>Guest Services &amp; Events1</v>
      </c>
      <c r="N164" s="637">
        <v>8090.6600000000008</v>
      </c>
      <c r="O164" s="213">
        <v>0</v>
      </c>
      <c r="Q164" s="213">
        <f t="shared" si="31"/>
        <v>0</v>
      </c>
      <c r="R164" s="213">
        <v>275.45</v>
      </c>
      <c r="S164" s="213">
        <v>-275.45</v>
      </c>
      <c r="T164" s="213">
        <v>0</v>
      </c>
      <c r="U164" s="213">
        <v>0</v>
      </c>
      <c r="V164" s="213">
        <v>0</v>
      </c>
      <c r="W164" s="213">
        <v>0</v>
      </c>
      <c r="X164" s="213">
        <v>0</v>
      </c>
      <c r="Y164" s="213">
        <v>0</v>
      </c>
      <c r="Z164" s="213">
        <v>0</v>
      </c>
      <c r="AA164" s="213">
        <v>0</v>
      </c>
      <c r="AB164" s="213">
        <v>0</v>
      </c>
      <c r="AC164" s="213">
        <f>SUMIF('[3]revexpbalances - 2024-07-18T082'!$G:$G,G:G,'[3]revexpbalances - 2024-07-18T082'!$H:$H)</f>
        <v>0</v>
      </c>
      <c r="AD164" s="213">
        <f t="shared" si="32"/>
        <v>0</v>
      </c>
      <c r="AE164" s="744">
        <f t="shared" si="33"/>
        <v>0</v>
      </c>
      <c r="AF164" s="744">
        <f t="shared" si="34"/>
        <v>0</v>
      </c>
      <c r="AG164" s="744">
        <f t="shared" si="35"/>
        <v>0</v>
      </c>
      <c r="AH164" s="744">
        <f t="shared" si="36"/>
        <v>0</v>
      </c>
      <c r="AI164" s="744">
        <f t="shared" si="37"/>
        <v>0</v>
      </c>
      <c r="AJ164" s="744">
        <f t="shared" si="38"/>
        <v>0</v>
      </c>
      <c r="AK164" s="1097">
        <v>0</v>
      </c>
    </row>
    <row r="165" spans="1:37">
      <c r="A165">
        <v>25400</v>
      </c>
      <c r="B165" t="s">
        <v>2923</v>
      </c>
      <c r="C165">
        <v>931183</v>
      </c>
      <c r="D165" t="s">
        <v>2929</v>
      </c>
      <c r="E165">
        <v>513140</v>
      </c>
      <c r="F165" t="s">
        <v>472</v>
      </c>
      <c r="G165" s="408" t="s">
        <v>994</v>
      </c>
      <c r="H165" s="217" t="s">
        <v>1766</v>
      </c>
      <c r="I165" s="989" t="s">
        <v>7000</v>
      </c>
      <c r="J165" s="217" t="s">
        <v>2547</v>
      </c>
      <c r="K165" s="61" t="str">
        <f t="shared" si="28"/>
        <v>1</v>
      </c>
      <c r="L165" s="63" t="str">
        <f t="shared" si="29"/>
        <v>Business Services1</v>
      </c>
      <c r="M165" s="63" t="str">
        <f t="shared" si="30"/>
        <v>Guest Services &amp; Events1</v>
      </c>
      <c r="N165" s="637">
        <v>1892.14</v>
      </c>
      <c r="O165" s="213">
        <v>0</v>
      </c>
      <c r="Q165" s="213">
        <f t="shared" si="31"/>
        <v>0</v>
      </c>
      <c r="R165" s="213">
        <v>64.430000000000007</v>
      </c>
      <c r="S165" s="213">
        <v>-64.430000000000007</v>
      </c>
      <c r="T165" s="213">
        <v>0</v>
      </c>
      <c r="U165" s="213">
        <v>0</v>
      </c>
      <c r="V165" s="213">
        <v>0</v>
      </c>
      <c r="W165" s="213">
        <v>0</v>
      </c>
      <c r="X165" s="213">
        <v>0</v>
      </c>
      <c r="Y165" s="213">
        <v>0</v>
      </c>
      <c r="Z165" s="213">
        <v>0</v>
      </c>
      <c r="AA165" s="213">
        <v>0</v>
      </c>
      <c r="AB165" s="213">
        <v>0</v>
      </c>
      <c r="AC165" s="213">
        <f>SUMIF('[3]revexpbalances - 2024-07-18T082'!$G:$G,G:G,'[3]revexpbalances - 2024-07-18T082'!$H:$H)</f>
        <v>0</v>
      </c>
      <c r="AD165" s="213">
        <f t="shared" si="32"/>
        <v>0</v>
      </c>
      <c r="AE165" s="744">
        <f t="shared" si="33"/>
        <v>0</v>
      </c>
      <c r="AF165" s="744">
        <f t="shared" si="34"/>
        <v>0</v>
      </c>
      <c r="AG165" s="744">
        <f t="shared" si="35"/>
        <v>0</v>
      </c>
      <c r="AH165" s="744">
        <f t="shared" si="36"/>
        <v>0</v>
      </c>
      <c r="AI165" s="744">
        <f t="shared" si="37"/>
        <v>0</v>
      </c>
      <c r="AJ165" s="744">
        <f t="shared" si="38"/>
        <v>0</v>
      </c>
      <c r="AK165" s="1097">
        <v>0</v>
      </c>
    </row>
    <row r="166" spans="1:37">
      <c r="A166">
        <v>25400</v>
      </c>
      <c r="B166" t="s">
        <v>2923</v>
      </c>
      <c r="C166">
        <v>931183</v>
      </c>
      <c r="D166" t="s">
        <v>2929</v>
      </c>
      <c r="E166">
        <v>515040</v>
      </c>
      <c r="F166" t="s">
        <v>473</v>
      </c>
      <c r="G166" s="408" t="s">
        <v>995</v>
      </c>
      <c r="H166" s="217" t="s">
        <v>1766</v>
      </c>
      <c r="I166" s="989" t="s">
        <v>7000</v>
      </c>
      <c r="J166" s="217" t="s">
        <v>2547</v>
      </c>
      <c r="K166" s="61" t="str">
        <f t="shared" si="28"/>
        <v>1</v>
      </c>
      <c r="L166" s="63" t="str">
        <f t="shared" si="29"/>
        <v>Business Services1</v>
      </c>
      <c r="M166" s="63" t="str">
        <f t="shared" si="30"/>
        <v>Guest Services &amp; Events1</v>
      </c>
      <c r="N166" s="637">
        <v>30646.73</v>
      </c>
      <c r="O166" s="213">
        <v>0</v>
      </c>
      <c r="Q166" s="213">
        <f t="shared" si="31"/>
        <v>0</v>
      </c>
      <c r="R166" s="213">
        <v>0</v>
      </c>
      <c r="S166" s="213">
        <v>0</v>
      </c>
      <c r="T166" s="213">
        <v>0</v>
      </c>
      <c r="U166" s="213">
        <v>0</v>
      </c>
      <c r="V166" s="213">
        <v>0</v>
      </c>
      <c r="W166" s="213">
        <v>0</v>
      </c>
      <c r="X166" s="213">
        <v>0</v>
      </c>
      <c r="Y166" s="213">
        <v>0</v>
      </c>
      <c r="Z166" s="213">
        <v>0</v>
      </c>
      <c r="AA166" s="213">
        <v>0</v>
      </c>
      <c r="AB166" s="213">
        <v>0</v>
      </c>
      <c r="AC166" s="213">
        <f>SUMIF('[3]revexpbalances - 2024-07-18T082'!$G:$G,G:G,'[3]revexpbalances - 2024-07-18T082'!$H:$H)</f>
        <v>0</v>
      </c>
      <c r="AD166" s="213">
        <f t="shared" si="32"/>
        <v>0</v>
      </c>
      <c r="AE166" s="744">
        <f t="shared" si="33"/>
        <v>0</v>
      </c>
      <c r="AF166" s="744">
        <f t="shared" si="34"/>
        <v>0</v>
      </c>
      <c r="AG166" s="744">
        <f t="shared" si="35"/>
        <v>0</v>
      </c>
      <c r="AH166" s="744">
        <f t="shared" si="36"/>
        <v>0</v>
      </c>
      <c r="AI166" s="744">
        <f t="shared" si="37"/>
        <v>0</v>
      </c>
      <c r="AJ166" s="744">
        <f t="shared" si="38"/>
        <v>0</v>
      </c>
      <c r="AK166" s="1097">
        <v>0</v>
      </c>
    </row>
    <row r="167" spans="1:37">
      <c r="A167">
        <v>25400</v>
      </c>
      <c r="B167" t="s">
        <v>2923</v>
      </c>
      <c r="C167">
        <v>931183</v>
      </c>
      <c r="D167" t="s">
        <v>2929</v>
      </c>
      <c r="E167">
        <v>515100</v>
      </c>
      <c r="F167" t="s">
        <v>474</v>
      </c>
      <c r="G167" s="408" t="s">
        <v>996</v>
      </c>
      <c r="H167" s="217" t="s">
        <v>1766</v>
      </c>
      <c r="I167" s="989" t="s">
        <v>7000</v>
      </c>
      <c r="J167" s="217" t="s">
        <v>2547</v>
      </c>
      <c r="K167" s="61" t="str">
        <f t="shared" si="28"/>
        <v>1</v>
      </c>
      <c r="L167" s="63" t="str">
        <f t="shared" si="29"/>
        <v>Business Services1</v>
      </c>
      <c r="M167" s="63" t="str">
        <f t="shared" si="30"/>
        <v>Guest Services &amp; Events1</v>
      </c>
      <c r="N167" s="637">
        <v>157.02000000000001</v>
      </c>
      <c r="O167" s="213">
        <v>0</v>
      </c>
      <c r="Q167" s="213">
        <f t="shared" si="31"/>
        <v>0</v>
      </c>
      <c r="R167" s="213">
        <v>0</v>
      </c>
      <c r="S167" s="213">
        <v>0</v>
      </c>
      <c r="T167" s="213">
        <v>0</v>
      </c>
      <c r="U167" s="213">
        <v>0</v>
      </c>
      <c r="V167" s="213">
        <v>0</v>
      </c>
      <c r="W167" s="213">
        <v>0</v>
      </c>
      <c r="X167" s="213">
        <v>0</v>
      </c>
      <c r="Y167" s="213">
        <v>0</v>
      </c>
      <c r="Z167" s="213">
        <v>0</v>
      </c>
      <c r="AA167" s="213">
        <v>0</v>
      </c>
      <c r="AB167" s="213">
        <v>0</v>
      </c>
      <c r="AC167" s="213">
        <f>SUMIF('[3]revexpbalances - 2024-07-18T082'!$G:$G,G:G,'[3]revexpbalances - 2024-07-18T082'!$H:$H)</f>
        <v>0</v>
      </c>
      <c r="AD167" s="213">
        <f t="shared" si="32"/>
        <v>0</v>
      </c>
      <c r="AE167" s="744">
        <f t="shared" si="33"/>
        <v>0</v>
      </c>
      <c r="AF167" s="744">
        <f t="shared" si="34"/>
        <v>0</v>
      </c>
      <c r="AG167" s="744">
        <f t="shared" si="35"/>
        <v>0</v>
      </c>
      <c r="AH167" s="744">
        <f t="shared" si="36"/>
        <v>0</v>
      </c>
      <c r="AI167" s="744">
        <f t="shared" si="37"/>
        <v>0</v>
      </c>
      <c r="AJ167" s="744">
        <f t="shared" si="38"/>
        <v>0</v>
      </c>
      <c r="AK167" s="1097">
        <v>0</v>
      </c>
    </row>
    <row r="168" spans="1:37">
      <c r="A168">
        <v>25400</v>
      </c>
      <c r="B168" t="s">
        <v>2923</v>
      </c>
      <c r="C168">
        <v>931183</v>
      </c>
      <c r="D168" t="s">
        <v>2929</v>
      </c>
      <c r="E168">
        <v>515260</v>
      </c>
      <c r="F168" t="s">
        <v>479</v>
      </c>
      <c r="G168" s="408" t="s">
        <v>998</v>
      </c>
      <c r="H168" s="217" t="s">
        <v>1766</v>
      </c>
      <c r="I168" s="989" t="s">
        <v>7000</v>
      </c>
      <c r="J168" s="217" t="s">
        <v>2547</v>
      </c>
      <c r="K168" s="61" t="str">
        <f t="shared" si="28"/>
        <v>1</v>
      </c>
      <c r="L168" s="63" t="str">
        <f t="shared" si="29"/>
        <v>Business Services1</v>
      </c>
      <c r="M168" s="63" t="str">
        <f t="shared" si="30"/>
        <v>Guest Services &amp; Events1</v>
      </c>
      <c r="N168" s="637">
        <v>387.98000000000008</v>
      </c>
      <c r="O168" s="213">
        <v>0</v>
      </c>
      <c r="Q168" s="213">
        <f t="shared" si="31"/>
        <v>0</v>
      </c>
      <c r="R168" s="213">
        <v>11.85</v>
      </c>
      <c r="S168" s="213">
        <v>-11.85</v>
      </c>
      <c r="T168" s="213">
        <v>0</v>
      </c>
      <c r="U168" s="213">
        <v>0</v>
      </c>
      <c r="V168" s="213">
        <v>0</v>
      </c>
      <c r="W168" s="213">
        <v>0</v>
      </c>
      <c r="X168" s="213">
        <v>0</v>
      </c>
      <c r="Y168" s="213">
        <v>0</v>
      </c>
      <c r="Z168" s="213">
        <v>0</v>
      </c>
      <c r="AA168" s="213">
        <v>0</v>
      </c>
      <c r="AB168" s="213">
        <v>0</v>
      </c>
      <c r="AC168" s="213">
        <f>SUMIF('[3]revexpbalances - 2024-07-18T082'!$G:$G,G:G,'[3]revexpbalances - 2024-07-18T082'!$H:$H)</f>
        <v>0</v>
      </c>
      <c r="AD168" s="213">
        <f t="shared" si="32"/>
        <v>0</v>
      </c>
      <c r="AE168" s="744">
        <f t="shared" si="33"/>
        <v>0</v>
      </c>
      <c r="AF168" s="744">
        <f t="shared" si="34"/>
        <v>0</v>
      </c>
      <c r="AG168" s="744">
        <f t="shared" si="35"/>
        <v>0</v>
      </c>
      <c r="AH168" s="744">
        <f t="shared" si="36"/>
        <v>0</v>
      </c>
      <c r="AI168" s="744">
        <f t="shared" si="37"/>
        <v>0</v>
      </c>
      <c r="AJ168" s="744">
        <f t="shared" si="38"/>
        <v>0</v>
      </c>
      <c r="AK168" s="1097">
        <v>0</v>
      </c>
    </row>
    <row r="169" spans="1:37">
      <c r="A169">
        <v>25400</v>
      </c>
      <c r="B169" t="s">
        <v>2923</v>
      </c>
      <c r="C169">
        <v>931183</v>
      </c>
      <c r="D169" t="s">
        <v>2929</v>
      </c>
      <c r="E169">
        <v>518140</v>
      </c>
      <c r="F169" t="s">
        <v>484</v>
      </c>
      <c r="G169" s="408" t="s">
        <v>999</v>
      </c>
      <c r="H169" s="217" t="s">
        <v>1766</v>
      </c>
      <c r="I169" s="989" t="s">
        <v>7000</v>
      </c>
      <c r="J169" s="217" t="s">
        <v>2547</v>
      </c>
      <c r="K169" s="61" t="str">
        <f t="shared" si="28"/>
        <v>1</v>
      </c>
      <c r="L169" s="63" t="str">
        <f t="shared" si="29"/>
        <v>Business Services1</v>
      </c>
      <c r="M169" s="63" t="str">
        <f t="shared" si="30"/>
        <v>Guest Services &amp; Events1</v>
      </c>
      <c r="N169" s="637">
        <v>59.699999999999996</v>
      </c>
      <c r="O169" s="213">
        <v>0</v>
      </c>
      <c r="Q169" s="213">
        <f t="shared" si="31"/>
        <v>0</v>
      </c>
      <c r="R169" s="213">
        <v>0</v>
      </c>
      <c r="S169" s="213">
        <v>0</v>
      </c>
      <c r="T169" s="213">
        <v>0</v>
      </c>
      <c r="U169" s="213">
        <v>0</v>
      </c>
      <c r="V169" s="213">
        <v>0</v>
      </c>
      <c r="W169" s="213">
        <v>0</v>
      </c>
      <c r="X169" s="213">
        <v>0</v>
      </c>
      <c r="Y169" s="213">
        <v>0</v>
      </c>
      <c r="Z169" s="213">
        <v>0</v>
      </c>
      <c r="AA169" s="213">
        <v>0</v>
      </c>
      <c r="AB169" s="213">
        <v>0</v>
      </c>
      <c r="AC169" s="213">
        <f>SUMIF('[3]revexpbalances - 2024-07-18T082'!$G:$G,G:G,'[3]revexpbalances - 2024-07-18T082'!$H:$H)</f>
        <v>0</v>
      </c>
      <c r="AD169" s="213">
        <f t="shared" si="32"/>
        <v>0</v>
      </c>
      <c r="AE169" s="744">
        <f t="shared" si="33"/>
        <v>0</v>
      </c>
      <c r="AF169" s="744">
        <f t="shared" si="34"/>
        <v>0</v>
      </c>
      <c r="AG169" s="744">
        <f t="shared" si="35"/>
        <v>0</v>
      </c>
      <c r="AH169" s="744">
        <f t="shared" si="36"/>
        <v>0</v>
      </c>
      <c r="AI169" s="744">
        <f t="shared" si="37"/>
        <v>0</v>
      </c>
      <c r="AJ169" s="744">
        <f t="shared" si="38"/>
        <v>0</v>
      </c>
      <c r="AK169" s="1097">
        <v>0</v>
      </c>
    </row>
    <row r="170" spans="1:37">
      <c r="A170">
        <v>25400</v>
      </c>
      <c r="B170" t="s">
        <v>2923</v>
      </c>
      <c r="C170">
        <v>931205</v>
      </c>
      <c r="D170" t="s">
        <v>5949</v>
      </c>
      <c r="E170">
        <v>510040</v>
      </c>
      <c r="F170" t="s">
        <v>461</v>
      </c>
      <c r="G170" s="408" t="s">
        <v>2154</v>
      </c>
      <c r="H170" s="217" t="s">
        <v>1766</v>
      </c>
      <c r="I170" s="989" t="s">
        <v>7000</v>
      </c>
      <c r="J170" s="217" t="s">
        <v>2547</v>
      </c>
      <c r="K170" s="61" t="str">
        <f t="shared" si="28"/>
        <v>1</v>
      </c>
      <c r="L170" s="63" t="str">
        <f t="shared" si="29"/>
        <v>Business Services1</v>
      </c>
      <c r="M170" s="63" t="str">
        <f t="shared" si="30"/>
        <v>Guest Services &amp; Events1</v>
      </c>
      <c r="N170" s="637">
        <v>150078.89999999997</v>
      </c>
      <c r="O170" s="213">
        <v>327944</v>
      </c>
      <c r="Q170" s="213">
        <f t="shared" si="31"/>
        <v>327944</v>
      </c>
      <c r="R170" s="213">
        <v>8522.86</v>
      </c>
      <c r="S170" s="213">
        <v>20347.830000000002</v>
      </c>
      <c r="T170" s="213">
        <v>24861.5</v>
      </c>
      <c r="U170" s="213">
        <v>24787.52</v>
      </c>
      <c r="V170" s="213">
        <v>37292.22</v>
      </c>
      <c r="W170" s="213">
        <v>24944.48</v>
      </c>
      <c r="X170" s="213">
        <v>24944.48</v>
      </c>
      <c r="Y170" s="213">
        <v>24895.759999999998</v>
      </c>
      <c r="Z170" s="213">
        <v>24870.240000000002</v>
      </c>
      <c r="AA170" s="213">
        <v>23518.68</v>
      </c>
      <c r="AB170" s="213">
        <v>39663.050000000003</v>
      </c>
      <c r="AC170" s="213">
        <f>SUMIF('[3]revexpbalances - 2024-07-18T082'!$G:$G,G:G,'[3]revexpbalances - 2024-07-18T082'!$H:$H)</f>
        <v>26682.52</v>
      </c>
      <c r="AD170" s="213">
        <f t="shared" si="32"/>
        <v>305331.14</v>
      </c>
      <c r="AE170" s="744">
        <f t="shared" si="33"/>
        <v>53732.19</v>
      </c>
      <c r="AF170" s="744">
        <f t="shared" si="34"/>
        <v>87024.22</v>
      </c>
      <c r="AG170" s="744">
        <f t="shared" si="35"/>
        <v>74710.48</v>
      </c>
      <c r="AH170" s="744">
        <f t="shared" si="36"/>
        <v>89864.25</v>
      </c>
      <c r="AI170" s="744">
        <f t="shared" si="37"/>
        <v>305331.14</v>
      </c>
      <c r="AJ170" s="744">
        <f t="shared" si="38"/>
        <v>22612.859999999986</v>
      </c>
      <c r="AK170" s="1097">
        <v>429116</v>
      </c>
    </row>
    <row r="171" spans="1:37">
      <c r="A171">
        <v>25400</v>
      </c>
      <c r="B171" t="s">
        <v>2923</v>
      </c>
      <c r="C171">
        <v>931205</v>
      </c>
      <c r="D171" t="s">
        <v>5949</v>
      </c>
      <c r="E171">
        <v>513000</v>
      </c>
      <c r="F171" t="s">
        <v>469</v>
      </c>
      <c r="G171" s="408" t="s">
        <v>2155</v>
      </c>
      <c r="H171" s="217" t="s">
        <v>1766</v>
      </c>
      <c r="I171" s="989" t="s">
        <v>7000</v>
      </c>
      <c r="J171" s="217" t="s">
        <v>2547</v>
      </c>
      <c r="K171" s="61" t="str">
        <f t="shared" si="28"/>
        <v>1</v>
      </c>
      <c r="L171" s="63" t="str">
        <f t="shared" si="29"/>
        <v>Business Services1</v>
      </c>
      <c r="M171" s="63" t="str">
        <f t="shared" si="30"/>
        <v>Guest Services &amp; Events1</v>
      </c>
      <c r="N171" s="637">
        <v>15116.669999999998</v>
      </c>
      <c r="O171" s="213">
        <v>34583</v>
      </c>
      <c r="Q171" s="213">
        <f t="shared" si="31"/>
        <v>34583</v>
      </c>
      <c r="R171" s="213">
        <v>523.07000000000005</v>
      </c>
      <c r="S171" s="213">
        <v>2802.37</v>
      </c>
      <c r="T171" s="213">
        <v>2681.54</v>
      </c>
      <c r="U171" s="213">
        <v>2673.77</v>
      </c>
      <c r="V171" s="213">
        <v>4024.67</v>
      </c>
      <c r="W171" s="213">
        <v>2677.87</v>
      </c>
      <c r="X171" s="213">
        <v>2671.85</v>
      </c>
      <c r="Y171" s="213">
        <v>2678.88</v>
      </c>
      <c r="Z171" s="213">
        <v>2684.51</v>
      </c>
      <c r="AA171" s="213">
        <v>2598.6999999999998</v>
      </c>
      <c r="AB171" s="213">
        <v>4300.87</v>
      </c>
      <c r="AC171" s="213">
        <f>SUMIF('[3]revexpbalances - 2024-07-18T082'!$G:$G,G:G,'[3]revexpbalances - 2024-07-18T082'!$H:$H)</f>
        <v>3309.7</v>
      </c>
      <c r="AD171" s="213">
        <f t="shared" si="32"/>
        <v>33627.799999999996</v>
      </c>
      <c r="AE171" s="744">
        <f t="shared" si="33"/>
        <v>6006.98</v>
      </c>
      <c r="AF171" s="744">
        <f t="shared" si="34"/>
        <v>9376.3100000000013</v>
      </c>
      <c r="AG171" s="744">
        <f t="shared" si="35"/>
        <v>8035.24</v>
      </c>
      <c r="AH171" s="744">
        <f t="shared" si="36"/>
        <v>10209.27</v>
      </c>
      <c r="AI171" s="744">
        <f t="shared" si="37"/>
        <v>33627.800000000003</v>
      </c>
      <c r="AJ171" s="744">
        <f t="shared" si="38"/>
        <v>955.19999999999709</v>
      </c>
      <c r="AK171" s="1097">
        <v>145000</v>
      </c>
    </row>
    <row r="172" spans="1:37">
      <c r="A172">
        <v>25400</v>
      </c>
      <c r="B172" t="s">
        <v>2923</v>
      </c>
      <c r="C172">
        <v>931205</v>
      </c>
      <c r="D172" t="s">
        <v>5949</v>
      </c>
      <c r="E172">
        <v>513120</v>
      </c>
      <c r="F172" t="s">
        <v>471</v>
      </c>
      <c r="G172" s="408" t="s">
        <v>2156</v>
      </c>
      <c r="H172" s="217" t="s">
        <v>1766</v>
      </c>
      <c r="I172" s="989" t="s">
        <v>7000</v>
      </c>
      <c r="J172" s="217" t="s">
        <v>2547</v>
      </c>
      <c r="K172" s="61" t="str">
        <f t="shared" si="28"/>
        <v>1</v>
      </c>
      <c r="L172" s="63" t="str">
        <f t="shared" si="29"/>
        <v>Business Services1</v>
      </c>
      <c r="M172" s="63" t="str">
        <f t="shared" si="30"/>
        <v>Guest Services &amp; Events1</v>
      </c>
      <c r="N172" s="637">
        <v>9834.56</v>
      </c>
      <c r="O172" s="213">
        <v>20333</v>
      </c>
      <c r="Q172" s="213">
        <f t="shared" si="31"/>
        <v>20333</v>
      </c>
      <c r="R172" s="213">
        <v>298.48</v>
      </c>
      <c r="S172" s="213">
        <v>1559.65</v>
      </c>
      <c r="T172" s="213">
        <v>1572.62</v>
      </c>
      <c r="U172" s="213">
        <v>1565.25</v>
      </c>
      <c r="V172" s="213">
        <v>2363.54</v>
      </c>
      <c r="W172" s="213">
        <v>1573.5</v>
      </c>
      <c r="X172" s="213">
        <v>1558.67</v>
      </c>
      <c r="Y172" s="213">
        <v>1558.63</v>
      </c>
      <c r="Z172" s="213">
        <v>1515.13</v>
      </c>
      <c r="AA172" s="213">
        <v>1468.73</v>
      </c>
      <c r="AB172" s="213">
        <v>2480.12</v>
      </c>
      <c r="AC172" s="213">
        <f>SUMIF('[3]revexpbalances - 2024-07-18T082'!$G:$G,G:G,'[3]revexpbalances - 2024-07-18T082'!$H:$H)</f>
        <v>1744.69</v>
      </c>
      <c r="AD172" s="213">
        <f t="shared" si="32"/>
        <v>19259.009999999998</v>
      </c>
      <c r="AE172" s="744">
        <f t="shared" si="33"/>
        <v>3430.75</v>
      </c>
      <c r="AF172" s="744">
        <f t="shared" si="34"/>
        <v>5502.29</v>
      </c>
      <c r="AG172" s="744">
        <f t="shared" si="35"/>
        <v>4632.43</v>
      </c>
      <c r="AH172" s="744">
        <f t="shared" si="36"/>
        <v>5693.54</v>
      </c>
      <c r="AI172" s="744">
        <f t="shared" si="37"/>
        <v>19259.010000000002</v>
      </c>
      <c r="AJ172" s="744">
        <f t="shared" si="38"/>
        <v>1073.989999999998</v>
      </c>
      <c r="AK172" s="1097">
        <v>26605</v>
      </c>
    </row>
    <row r="173" spans="1:37">
      <c r="A173">
        <v>25400</v>
      </c>
      <c r="B173" t="s">
        <v>2923</v>
      </c>
      <c r="C173">
        <v>931205</v>
      </c>
      <c r="D173" t="s">
        <v>5949</v>
      </c>
      <c r="E173">
        <v>513140</v>
      </c>
      <c r="F173" t="s">
        <v>472</v>
      </c>
      <c r="G173" s="408" t="s">
        <v>2157</v>
      </c>
      <c r="H173" s="217" t="s">
        <v>1766</v>
      </c>
      <c r="I173" s="989" t="s">
        <v>7000</v>
      </c>
      <c r="J173" s="217" t="s">
        <v>2547</v>
      </c>
      <c r="K173" s="61" t="str">
        <f t="shared" si="28"/>
        <v>1</v>
      </c>
      <c r="L173" s="63" t="str">
        <f t="shared" si="29"/>
        <v>Business Services1</v>
      </c>
      <c r="M173" s="63" t="str">
        <f t="shared" si="30"/>
        <v>Guest Services &amp; Events1</v>
      </c>
      <c r="N173" s="637">
        <v>2557.3200000000002</v>
      </c>
      <c r="O173" s="213">
        <v>4755</v>
      </c>
      <c r="Q173" s="213">
        <f t="shared" si="31"/>
        <v>4755</v>
      </c>
      <c r="R173" s="213">
        <v>69.78</v>
      </c>
      <c r="S173" s="213">
        <v>364.76</v>
      </c>
      <c r="T173" s="213">
        <v>367.79</v>
      </c>
      <c r="U173" s="213">
        <v>366.07</v>
      </c>
      <c r="V173" s="213">
        <v>581.96</v>
      </c>
      <c r="W173" s="213">
        <v>395.27</v>
      </c>
      <c r="X173" s="213">
        <v>397.35</v>
      </c>
      <c r="Y173" s="213">
        <v>364.54</v>
      </c>
      <c r="Z173" s="213">
        <v>354.32</v>
      </c>
      <c r="AA173" s="213">
        <v>343.5</v>
      </c>
      <c r="AB173" s="213">
        <v>580.02</v>
      </c>
      <c r="AC173" s="213">
        <f>SUMIF('[3]revexpbalances - 2024-07-18T082'!$G:$G,G:G,'[3]revexpbalances - 2024-07-18T082'!$H:$H)</f>
        <v>408.04</v>
      </c>
      <c r="AD173" s="213">
        <f t="shared" si="32"/>
        <v>4593.4000000000005</v>
      </c>
      <c r="AE173" s="744">
        <f t="shared" si="33"/>
        <v>802.32999999999993</v>
      </c>
      <c r="AF173" s="744">
        <f t="shared" si="34"/>
        <v>1343.3</v>
      </c>
      <c r="AG173" s="744">
        <f t="shared" si="35"/>
        <v>1116.21</v>
      </c>
      <c r="AH173" s="744">
        <f t="shared" si="36"/>
        <v>1331.56</v>
      </c>
      <c r="AI173" s="744">
        <f t="shared" si="37"/>
        <v>4593.3999999999996</v>
      </c>
      <c r="AJ173" s="744">
        <f t="shared" si="38"/>
        <v>161.60000000000036</v>
      </c>
      <c r="AK173" s="1097">
        <v>6221</v>
      </c>
    </row>
    <row r="174" spans="1:37">
      <c r="A174">
        <v>25400</v>
      </c>
      <c r="B174" t="s">
        <v>2923</v>
      </c>
      <c r="C174">
        <v>931205</v>
      </c>
      <c r="D174" t="s">
        <v>5949</v>
      </c>
      <c r="E174">
        <v>515040</v>
      </c>
      <c r="F174" t="s">
        <v>473</v>
      </c>
      <c r="G174" s="408" t="s">
        <v>2158</v>
      </c>
      <c r="H174" s="217" t="s">
        <v>1766</v>
      </c>
      <c r="I174" s="989" t="s">
        <v>7000</v>
      </c>
      <c r="J174" s="217" t="s">
        <v>2547</v>
      </c>
      <c r="K174" s="61" t="str">
        <f t="shared" si="28"/>
        <v>1</v>
      </c>
      <c r="L174" s="63" t="str">
        <f t="shared" si="29"/>
        <v>Business Services1</v>
      </c>
      <c r="M174" s="63" t="str">
        <f t="shared" si="30"/>
        <v>Guest Services &amp; Events1</v>
      </c>
      <c r="N174" s="637">
        <v>34391.46</v>
      </c>
      <c r="O174" s="213">
        <v>54180</v>
      </c>
      <c r="Q174" s="213">
        <f t="shared" si="31"/>
        <v>54180</v>
      </c>
      <c r="R174" s="213">
        <v>1992.91</v>
      </c>
      <c r="S174" s="213">
        <v>6082.77</v>
      </c>
      <c r="T174" s="213">
        <v>6449</v>
      </c>
      <c r="U174" s="213">
        <v>6412.91</v>
      </c>
      <c r="V174" s="213">
        <v>6449</v>
      </c>
      <c r="W174" s="213">
        <v>6799</v>
      </c>
      <c r="X174" s="213">
        <v>6799</v>
      </c>
      <c r="Y174" s="213">
        <v>6773.51</v>
      </c>
      <c r="Z174" s="213">
        <v>9367.3700000000008</v>
      </c>
      <c r="AA174" s="213">
        <v>6768.75</v>
      </c>
      <c r="AB174" s="213">
        <v>7372.22</v>
      </c>
      <c r="AC174" s="213">
        <f>SUMIF('[3]revexpbalances - 2024-07-18T082'!$G:$G,G:G,'[3]revexpbalances - 2024-07-18T082'!$H:$H)</f>
        <v>7487</v>
      </c>
      <c r="AD174" s="213">
        <f t="shared" si="32"/>
        <v>78753.440000000002</v>
      </c>
      <c r="AE174" s="744">
        <f t="shared" si="33"/>
        <v>14524.68</v>
      </c>
      <c r="AF174" s="744">
        <f t="shared" si="34"/>
        <v>19660.91</v>
      </c>
      <c r="AG174" s="744">
        <f t="shared" si="35"/>
        <v>22939.88</v>
      </c>
      <c r="AH174" s="744">
        <f t="shared" si="36"/>
        <v>21627.97</v>
      </c>
      <c r="AI174" s="744">
        <f t="shared" si="37"/>
        <v>78753.440000000002</v>
      </c>
      <c r="AJ174" s="744">
        <f t="shared" si="38"/>
        <v>-24573.440000000002</v>
      </c>
      <c r="AK174" s="1097">
        <v>83988</v>
      </c>
    </row>
    <row r="175" spans="1:37">
      <c r="A175">
        <v>25400</v>
      </c>
      <c r="B175" t="s">
        <v>2923</v>
      </c>
      <c r="C175">
        <v>931205</v>
      </c>
      <c r="D175" t="s">
        <v>5949</v>
      </c>
      <c r="E175">
        <v>515100</v>
      </c>
      <c r="F175" t="s">
        <v>474</v>
      </c>
      <c r="G175" s="408" t="s">
        <v>2159</v>
      </c>
      <c r="H175" s="217" t="s">
        <v>1766</v>
      </c>
      <c r="I175" s="989" t="s">
        <v>7000</v>
      </c>
      <c r="J175" s="217" t="s">
        <v>2547</v>
      </c>
      <c r="K175" s="61" t="str">
        <f t="shared" si="28"/>
        <v>1</v>
      </c>
      <c r="L175" s="63" t="str">
        <f t="shared" si="29"/>
        <v>Business Services1</v>
      </c>
      <c r="M175" s="63" t="str">
        <f t="shared" si="30"/>
        <v>Guest Services &amp; Events1</v>
      </c>
      <c r="N175" s="637">
        <v>189.06</v>
      </c>
      <c r="O175" s="213">
        <v>462</v>
      </c>
      <c r="Q175" s="213">
        <f t="shared" si="31"/>
        <v>462</v>
      </c>
      <c r="R175" s="213">
        <v>12.21</v>
      </c>
      <c r="S175" s="213">
        <v>27.94</v>
      </c>
      <c r="T175" s="213">
        <v>33.4</v>
      </c>
      <c r="U175" s="213">
        <v>33.29</v>
      </c>
      <c r="V175" s="213">
        <v>33.4</v>
      </c>
      <c r="W175" s="213">
        <v>33.520000000000003</v>
      </c>
      <c r="X175" s="213">
        <v>33.520000000000003</v>
      </c>
      <c r="Y175" s="213">
        <v>33.43</v>
      </c>
      <c r="Z175" s="213">
        <v>33.32</v>
      </c>
      <c r="AA175" s="213">
        <v>31.06</v>
      </c>
      <c r="AB175" s="213">
        <v>35.03</v>
      </c>
      <c r="AC175" s="213">
        <f>SUMIF('[3]revexpbalances - 2024-07-18T082'!$G:$G,G:G,'[3]revexpbalances - 2024-07-18T082'!$H:$H)</f>
        <v>35.380000000000003</v>
      </c>
      <c r="AD175" s="213">
        <f t="shared" si="32"/>
        <v>375.5</v>
      </c>
      <c r="AE175" s="744">
        <f t="shared" si="33"/>
        <v>73.550000000000011</v>
      </c>
      <c r="AF175" s="744">
        <f t="shared" si="34"/>
        <v>100.21000000000001</v>
      </c>
      <c r="AG175" s="744">
        <f t="shared" si="35"/>
        <v>100.27000000000001</v>
      </c>
      <c r="AH175" s="744">
        <f t="shared" si="36"/>
        <v>101.47</v>
      </c>
      <c r="AI175" s="744">
        <f t="shared" si="37"/>
        <v>375.5</v>
      </c>
      <c r="AJ175" s="744">
        <f t="shared" si="38"/>
        <v>86.5</v>
      </c>
      <c r="AK175" s="1097">
        <v>528</v>
      </c>
    </row>
    <row r="176" spans="1:37">
      <c r="A176">
        <v>25400</v>
      </c>
      <c r="B176" t="s">
        <v>2923</v>
      </c>
      <c r="C176">
        <v>931205</v>
      </c>
      <c r="D176" t="s">
        <v>5949</v>
      </c>
      <c r="E176">
        <v>515260</v>
      </c>
      <c r="F176" t="s">
        <v>479</v>
      </c>
      <c r="G176" s="408" t="s">
        <v>2161</v>
      </c>
      <c r="H176" s="217" t="s">
        <v>1766</v>
      </c>
      <c r="I176" s="989" t="s">
        <v>7000</v>
      </c>
      <c r="J176" s="217" t="s">
        <v>2547</v>
      </c>
      <c r="K176" s="61" t="str">
        <f t="shared" si="28"/>
        <v>1</v>
      </c>
      <c r="L176" s="63" t="str">
        <f t="shared" si="29"/>
        <v>Business Services1</v>
      </c>
      <c r="M176" s="63" t="str">
        <f t="shared" si="30"/>
        <v>Guest Services &amp; Events1</v>
      </c>
      <c r="N176" s="637">
        <v>771.17</v>
      </c>
      <c r="O176" s="213">
        <v>983</v>
      </c>
      <c r="Q176" s="213">
        <f t="shared" si="31"/>
        <v>983</v>
      </c>
      <c r="R176" s="213">
        <v>12.38</v>
      </c>
      <c r="S176" s="213">
        <v>67.41</v>
      </c>
      <c r="T176" s="213">
        <v>67.86</v>
      </c>
      <c r="U176" s="213">
        <v>67.66</v>
      </c>
      <c r="V176" s="213">
        <v>107.65</v>
      </c>
      <c r="W176" s="213">
        <v>73.94</v>
      </c>
      <c r="X176" s="213">
        <v>74.03</v>
      </c>
      <c r="Y176" s="213">
        <v>67.95</v>
      </c>
      <c r="Z176" s="213">
        <v>67.72</v>
      </c>
      <c r="AA176" s="213">
        <v>63.95</v>
      </c>
      <c r="AB176" s="213">
        <v>108.11</v>
      </c>
      <c r="AC176" s="213">
        <f>SUMIF('[3]revexpbalances - 2024-07-18T082'!$G:$G,G:G,'[3]revexpbalances - 2024-07-18T082'!$H:$H)</f>
        <v>76.16</v>
      </c>
      <c r="AD176" s="213">
        <f t="shared" si="32"/>
        <v>854.82</v>
      </c>
      <c r="AE176" s="744">
        <f t="shared" si="33"/>
        <v>147.64999999999998</v>
      </c>
      <c r="AF176" s="744">
        <f t="shared" si="34"/>
        <v>249.25</v>
      </c>
      <c r="AG176" s="744">
        <f t="shared" si="35"/>
        <v>209.70000000000002</v>
      </c>
      <c r="AH176" s="744">
        <f t="shared" si="36"/>
        <v>248.22</v>
      </c>
      <c r="AI176" s="744">
        <f t="shared" si="37"/>
        <v>854.82</v>
      </c>
      <c r="AJ176" s="744">
        <f t="shared" si="38"/>
        <v>128.17999999999995</v>
      </c>
      <c r="AK176" s="1097">
        <v>1146</v>
      </c>
    </row>
    <row r="177" spans="1:37">
      <c r="A177">
        <v>25400</v>
      </c>
      <c r="B177" t="s">
        <v>2923</v>
      </c>
      <c r="C177">
        <v>931205</v>
      </c>
      <c r="D177" t="s">
        <v>5949</v>
      </c>
      <c r="E177">
        <v>518140</v>
      </c>
      <c r="F177" t="s">
        <v>484</v>
      </c>
      <c r="G177" s="408" t="s">
        <v>2162</v>
      </c>
      <c r="H177" s="217" t="s">
        <v>1766</v>
      </c>
      <c r="I177" s="989" t="s">
        <v>7000</v>
      </c>
      <c r="J177" s="217" t="s">
        <v>2547</v>
      </c>
      <c r="K177" s="61" t="str">
        <f t="shared" si="28"/>
        <v>1</v>
      </c>
      <c r="L177" s="63" t="str">
        <f t="shared" si="29"/>
        <v>Business Services1</v>
      </c>
      <c r="M177" s="63" t="str">
        <f t="shared" si="30"/>
        <v>Guest Services &amp; Events1</v>
      </c>
      <c r="N177" s="637">
        <v>64.389999999999986</v>
      </c>
      <c r="O177" s="213">
        <v>147</v>
      </c>
      <c r="Q177" s="213">
        <f t="shared" si="31"/>
        <v>147</v>
      </c>
      <c r="R177" s="213">
        <v>3.98</v>
      </c>
      <c r="S177" s="213">
        <v>9.6</v>
      </c>
      <c r="T177" s="213">
        <v>11.2</v>
      </c>
      <c r="U177" s="213">
        <v>11.16</v>
      </c>
      <c r="V177" s="213">
        <v>16.8</v>
      </c>
      <c r="W177" s="213">
        <v>11.2</v>
      </c>
      <c r="X177" s="213">
        <v>11.2</v>
      </c>
      <c r="Y177" s="213">
        <v>11.15</v>
      </c>
      <c r="Z177" s="213">
        <v>11.04</v>
      </c>
      <c r="AA177" s="213">
        <v>10.119999999999999</v>
      </c>
      <c r="AB177" s="213">
        <v>15.8</v>
      </c>
      <c r="AC177" s="213">
        <f>SUMIF('[3]revexpbalances - 2024-07-18T082'!$G:$G,G:G,'[3]revexpbalances - 2024-07-18T082'!$H:$H)</f>
        <v>11.19</v>
      </c>
      <c r="AD177" s="213">
        <f t="shared" si="32"/>
        <v>134.44000000000003</v>
      </c>
      <c r="AE177" s="744">
        <f t="shared" si="33"/>
        <v>24.78</v>
      </c>
      <c r="AF177" s="744">
        <f t="shared" si="34"/>
        <v>39.159999999999997</v>
      </c>
      <c r="AG177" s="744">
        <f t="shared" si="35"/>
        <v>33.39</v>
      </c>
      <c r="AH177" s="744">
        <f t="shared" si="36"/>
        <v>37.11</v>
      </c>
      <c r="AI177" s="744">
        <f t="shared" si="37"/>
        <v>134.44</v>
      </c>
      <c r="AJ177" s="744">
        <f t="shared" si="38"/>
        <v>12.560000000000002</v>
      </c>
      <c r="AK177" s="1097">
        <v>168</v>
      </c>
    </row>
    <row r="178" spans="1:37">
      <c r="A178">
        <v>25400</v>
      </c>
      <c r="B178" t="s">
        <v>2923</v>
      </c>
      <c r="C178">
        <v>931220</v>
      </c>
      <c r="D178" t="s">
        <v>529</v>
      </c>
      <c r="E178">
        <v>510040</v>
      </c>
      <c r="F178" t="s">
        <v>461</v>
      </c>
      <c r="G178" s="408" t="s">
        <v>530</v>
      </c>
      <c r="H178" s="217" t="s">
        <v>1766</v>
      </c>
      <c r="I178" s="217" t="s">
        <v>117</v>
      </c>
      <c r="J178" s="217" t="s">
        <v>2547</v>
      </c>
      <c r="K178" s="61" t="str">
        <f t="shared" si="28"/>
        <v>1</v>
      </c>
      <c r="L178" s="63" t="str">
        <f t="shared" si="29"/>
        <v>Business Services1</v>
      </c>
      <c r="M178" s="63" t="str">
        <f t="shared" si="30"/>
        <v>Executive1</v>
      </c>
      <c r="N178" s="637">
        <v>693411.75000000012</v>
      </c>
      <c r="O178" s="213">
        <v>732147</v>
      </c>
      <c r="Q178" s="213">
        <f t="shared" si="31"/>
        <v>732147</v>
      </c>
      <c r="R178" s="213">
        <v>22975.24</v>
      </c>
      <c r="S178" s="213">
        <v>55705</v>
      </c>
      <c r="T178" s="213">
        <v>55705.02</v>
      </c>
      <c r="U178" s="213">
        <v>55705</v>
      </c>
      <c r="V178" s="213">
        <v>83337.23</v>
      </c>
      <c r="W178" s="213">
        <v>55705</v>
      </c>
      <c r="X178" s="213">
        <v>55705</v>
      </c>
      <c r="Y178" s="213">
        <v>58242</v>
      </c>
      <c r="Z178" s="213">
        <v>58242.02</v>
      </c>
      <c r="AA178" s="213">
        <v>58242.03</v>
      </c>
      <c r="AB178" s="213">
        <v>89061.63</v>
      </c>
      <c r="AC178" s="213">
        <f>SUMIF('[3]revexpbalances - 2024-07-18T082'!$G:$G,G:G,'[3]revexpbalances - 2024-07-18T082'!$H:$H)</f>
        <v>61402.57</v>
      </c>
      <c r="AD178" s="213">
        <f t="shared" si="32"/>
        <v>710027.74</v>
      </c>
      <c r="AE178" s="744">
        <f t="shared" si="33"/>
        <v>134385.26</v>
      </c>
      <c r="AF178" s="744">
        <f t="shared" si="34"/>
        <v>194747.22999999998</v>
      </c>
      <c r="AG178" s="744">
        <f t="shared" si="35"/>
        <v>172189.02</v>
      </c>
      <c r="AH178" s="744">
        <f t="shared" si="36"/>
        <v>208706.23</v>
      </c>
      <c r="AI178" s="744">
        <f t="shared" si="37"/>
        <v>710027.74</v>
      </c>
      <c r="AJ178" s="744">
        <f t="shared" si="38"/>
        <v>22119.260000000009</v>
      </c>
      <c r="AK178" s="1097">
        <v>807591</v>
      </c>
    </row>
    <row r="179" spans="1:37">
      <c r="A179">
        <v>25400</v>
      </c>
      <c r="B179" t="s">
        <v>2923</v>
      </c>
      <c r="C179">
        <v>931220</v>
      </c>
      <c r="D179" t="s">
        <v>529</v>
      </c>
      <c r="E179">
        <v>513000</v>
      </c>
      <c r="F179" t="s">
        <v>469</v>
      </c>
      <c r="G179" s="408" t="s">
        <v>532</v>
      </c>
      <c r="H179" s="217" t="s">
        <v>1766</v>
      </c>
      <c r="I179" s="217" t="s">
        <v>117</v>
      </c>
      <c r="J179" s="217" t="s">
        <v>2547</v>
      </c>
      <c r="K179" s="61" t="str">
        <f t="shared" si="28"/>
        <v>1</v>
      </c>
      <c r="L179" s="63" t="str">
        <f t="shared" si="29"/>
        <v>Business Services1</v>
      </c>
      <c r="M179" s="63" t="str">
        <f t="shared" si="30"/>
        <v>Executive1</v>
      </c>
      <c r="N179" s="637">
        <v>96504.510000000009</v>
      </c>
      <c r="O179" s="213">
        <v>113715</v>
      </c>
      <c r="Q179" s="213">
        <f t="shared" si="31"/>
        <v>113715</v>
      </c>
      <c r="R179" s="213">
        <v>3552.95</v>
      </c>
      <c r="S179" s="213">
        <v>8621.7999999999993</v>
      </c>
      <c r="T179" s="213">
        <v>8621.7999999999993</v>
      </c>
      <c r="U179" s="213">
        <v>8621.7999999999993</v>
      </c>
      <c r="V179" s="213">
        <v>12892.52</v>
      </c>
      <c r="W179" s="213">
        <v>8621.7999999999993</v>
      </c>
      <c r="X179" s="213">
        <v>8621.7999999999993</v>
      </c>
      <c r="Y179" s="213">
        <v>9040.4599999999991</v>
      </c>
      <c r="Z179" s="213">
        <v>9040.4599999999991</v>
      </c>
      <c r="AA179" s="213">
        <v>9040.4599999999991</v>
      </c>
      <c r="AB179" s="213">
        <v>13813.06</v>
      </c>
      <c r="AC179" s="213">
        <f>SUMIF('[3]revexpbalances - 2024-07-18T082'!$G:$G,G:G,'[3]revexpbalances - 2024-07-18T082'!$H:$H)</f>
        <v>9519.48</v>
      </c>
      <c r="AD179" s="213">
        <f t="shared" si="32"/>
        <v>110008.38999999997</v>
      </c>
      <c r="AE179" s="744">
        <f t="shared" si="33"/>
        <v>20796.55</v>
      </c>
      <c r="AF179" s="744">
        <f t="shared" si="34"/>
        <v>30136.12</v>
      </c>
      <c r="AG179" s="744">
        <f t="shared" si="35"/>
        <v>26702.719999999998</v>
      </c>
      <c r="AH179" s="744">
        <f t="shared" si="36"/>
        <v>32372.999999999996</v>
      </c>
      <c r="AI179" s="744">
        <f t="shared" si="37"/>
        <v>110008.39</v>
      </c>
      <c r="AJ179" s="744">
        <f t="shared" si="38"/>
        <v>3706.6100000000006</v>
      </c>
      <c r="AK179" s="1097">
        <v>300799</v>
      </c>
    </row>
    <row r="180" spans="1:37">
      <c r="A180">
        <v>25400</v>
      </c>
      <c r="B180" t="s">
        <v>2923</v>
      </c>
      <c r="C180">
        <v>931220</v>
      </c>
      <c r="D180" t="s">
        <v>529</v>
      </c>
      <c r="E180">
        <v>513120</v>
      </c>
      <c r="F180" t="s">
        <v>471</v>
      </c>
      <c r="G180" s="408" t="s">
        <v>533</v>
      </c>
      <c r="H180" s="217" t="s">
        <v>1766</v>
      </c>
      <c r="I180" s="217" t="s">
        <v>117</v>
      </c>
      <c r="J180" s="217" t="s">
        <v>2547</v>
      </c>
      <c r="K180" s="61" t="str">
        <f t="shared" si="28"/>
        <v>1</v>
      </c>
      <c r="L180" s="63" t="str">
        <f t="shared" si="29"/>
        <v>Business Services1</v>
      </c>
      <c r="M180" s="63" t="str">
        <f t="shared" si="30"/>
        <v>Executive1</v>
      </c>
      <c r="N180" s="637">
        <v>40162.26</v>
      </c>
      <c r="O180" s="213">
        <v>41833</v>
      </c>
      <c r="Q180" s="213">
        <f t="shared" si="31"/>
        <v>41833</v>
      </c>
      <c r="R180" s="213">
        <v>1423.5</v>
      </c>
      <c r="S180" s="213">
        <v>3998.98</v>
      </c>
      <c r="T180" s="213">
        <v>2836.12</v>
      </c>
      <c r="U180" s="213">
        <v>2750.4</v>
      </c>
      <c r="V180" s="213">
        <v>3774.07</v>
      </c>
      <c r="W180" s="213">
        <v>2712.38</v>
      </c>
      <c r="X180" s="213">
        <v>3443.28</v>
      </c>
      <c r="Y180" s="213">
        <v>3600.58</v>
      </c>
      <c r="Z180" s="213">
        <v>3600.58</v>
      </c>
      <c r="AA180" s="213">
        <v>3600.57</v>
      </c>
      <c r="AB180" s="213">
        <v>5511.4</v>
      </c>
      <c r="AC180" s="213">
        <f>SUMIF('[3]revexpbalances - 2024-07-18T082'!$G:$G,G:G,'[3]revexpbalances - 2024-07-18T082'!$H:$H)</f>
        <v>5135.16</v>
      </c>
      <c r="AD180" s="213">
        <f t="shared" si="32"/>
        <v>42387.020000000004</v>
      </c>
      <c r="AE180" s="744">
        <f t="shared" si="33"/>
        <v>8258.5999999999985</v>
      </c>
      <c r="AF180" s="744">
        <f t="shared" si="34"/>
        <v>9236.85</v>
      </c>
      <c r="AG180" s="744">
        <f t="shared" si="35"/>
        <v>10644.44</v>
      </c>
      <c r="AH180" s="744">
        <f t="shared" si="36"/>
        <v>14247.13</v>
      </c>
      <c r="AI180" s="744">
        <f t="shared" si="37"/>
        <v>42387.02</v>
      </c>
      <c r="AJ180" s="744">
        <f t="shared" si="38"/>
        <v>-554.0199999999968</v>
      </c>
      <c r="AK180" s="1097">
        <v>45726</v>
      </c>
    </row>
    <row r="181" spans="1:37">
      <c r="A181">
        <v>25400</v>
      </c>
      <c r="B181" t="s">
        <v>2923</v>
      </c>
      <c r="C181">
        <v>931220</v>
      </c>
      <c r="D181" t="s">
        <v>529</v>
      </c>
      <c r="E181">
        <v>513140</v>
      </c>
      <c r="F181" t="s">
        <v>472</v>
      </c>
      <c r="G181" s="408" t="s">
        <v>534</v>
      </c>
      <c r="H181" s="217" t="s">
        <v>1766</v>
      </c>
      <c r="I181" s="217" t="s">
        <v>117</v>
      </c>
      <c r="J181" s="217" t="s">
        <v>2547</v>
      </c>
      <c r="K181" s="61" t="str">
        <f t="shared" ref="K181:K233" si="39">MID(E181,2,1)</f>
        <v>1</v>
      </c>
      <c r="L181" s="63" t="str">
        <f t="shared" ref="L181:L233" si="40">H181&amp;K181</f>
        <v>Business Services1</v>
      </c>
      <c r="M181" s="63" t="str">
        <f t="shared" ref="M181:M233" si="41">I181&amp;K181</f>
        <v>Executive1</v>
      </c>
      <c r="N181" s="637">
        <v>10563.02</v>
      </c>
      <c r="O181" s="213">
        <v>10616</v>
      </c>
      <c r="Q181" s="213">
        <f t="shared" ref="Q181:Q233" si="42">O181+P181</f>
        <v>10616</v>
      </c>
      <c r="R181" s="213">
        <v>332.93</v>
      </c>
      <c r="S181" s="213">
        <v>935.23</v>
      </c>
      <c r="T181" s="213">
        <v>807.18</v>
      </c>
      <c r="U181" s="213">
        <v>892.37</v>
      </c>
      <c r="V181" s="213">
        <v>1369.99</v>
      </c>
      <c r="W181" s="213">
        <v>943.03</v>
      </c>
      <c r="X181" s="213">
        <v>805.29</v>
      </c>
      <c r="Y181" s="213">
        <v>842.06</v>
      </c>
      <c r="Z181" s="213">
        <v>842.07</v>
      </c>
      <c r="AA181" s="213">
        <v>842.07</v>
      </c>
      <c r="AB181" s="213">
        <v>1288.95</v>
      </c>
      <c r="AC181" s="213">
        <f>SUMIF('[3]revexpbalances - 2024-07-18T082'!$G:$G,G:G,'[3]revexpbalances - 2024-07-18T082'!$H:$H)</f>
        <v>1200.98</v>
      </c>
      <c r="AD181" s="213">
        <f t="shared" si="32"/>
        <v>11102.15</v>
      </c>
      <c r="AE181" s="744">
        <f t="shared" si="33"/>
        <v>2075.34</v>
      </c>
      <c r="AF181" s="744">
        <f t="shared" si="34"/>
        <v>3205.3900000000003</v>
      </c>
      <c r="AG181" s="744">
        <f t="shared" si="35"/>
        <v>2489.42</v>
      </c>
      <c r="AH181" s="744">
        <f t="shared" si="36"/>
        <v>3332</v>
      </c>
      <c r="AI181" s="744">
        <f t="shared" si="37"/>
        <v>11102.150000000001</v>
      </c>
      <c r="AJ181" s="744">
        <f t="shared" si="38"/>
        <v>-486.15000000000146</v>
      </c>
      <c r="AK181" s="1097">
        <v>11709</v>
      </c>
    </row>
    <row r="182" spans="1:37">
      <c r="A182">
        <v>25400</v>
      </c>
      <c r="B182" t="s">
        <v>2923</v>
      </c>
      <c r="C182">
        <v>931220</v>
      </c>
      <c r="D182" t="s">
        <v>529</v>
      </c>
      <c r="E182">
        <v>515040</v>
      </c>
      <c r="F182" t="s">
        <v>473</v>
      </c>
      <c r="G182" s="408" t="s">
        <v>535</v>
      </c>
      <c r="H182" s="217" t="s">
        <v>1766</v>
      </c>
      <c r="I182" s="217" t="s">
        <v>117</v>
      </c>
      <c r="J182" s="217" t="s">
        <v>2547</v>
      </c>
      <c r="K182" s="61" t="str">
        <f t="shared" si="39"/>
        <v>1</v>
      </c>
      <c r="L182" s="63" t="str">
        <f t="shared" si="40"/>
        <v>Business Services1</v>
      </c>
      <c r="M182" s="63" t="str">
        <f t="shared" si="41"/>
        <v>Executive1</v>
      </c>
      <c r="N182" s="637">
        <v>58313.58</v>
      </c>
      <c r="O182" s="213">
        <v>58416</v>
      </c>
      <c r="Q182" s="213">
        <f t="shared" si="42"/>
        <v>58416</v>
      </c>
      <c r="R182" s="213">
        <v>2031.19</v>
      </c>
      <c r="S182" s="213">
        <v>5117.93</v>
      </c>
      <c r="T182" s="213">
        <v>4803</v>
      </c>
      <c r="U182" s="213">
        <v>4803</v>
      </c>
      <c r="V182" s="213">
        <v>4774.67</v>
      </c>
      <c r="W182" s="213">
        <v>5053</v>
      </c>
      <c r="X182" s="213">
        <v>5053</v>
      </c>
      <c r="Y182" s="213">
        <v>5053</v>
      </c>
      <c r="Z182" s="213">
        <v>5053</v>
      </c>
      <c r="AA182" s="213">
        <v>5053</v>
      </c>
      <c r="AB182" s="213">
        <v>5053</v>
      </c>
      <c r="AC182" s="213">
        <f>SUMIF('[3]revexpbalances - 2024-07-18T082'!$G:$G,G:G,'[3]revexpbalances - 2024-07-18T082'!$H:$H)</f>
        <v>5053</v>
      </c>
      <c r="AD182" s="213">
        <f t="shared" ref="AD182:AD234" si="43">SUM(R182:AC182)</f>
        <v>56900.79</v>
      </c>
      <c r="AE182" s="744">
        <f t="shared" ref="AE182:AE234" si="44">SUM(R182:T182)</f>
        <v>11952.12</v>
      </c>
      <c r="AF182" s="744">
        <f t="shared" ref="AF182:AF234" si="45">SUM(U182:W182)</f>
        <v>14630.67</v>
      </c>
      <c r="AG182" s="744">
        <f t="shared" ref="AG182:AG234" si="46">SUM(X182:Z182)</f>
        <v>15159</v>
      </c>
      <c r="AH182" s="744">
        <f t="shared" ref="AH182:AH234" si="47">SUM(AA182:AC182)</f>
        <v>15159</v>
      </c>
      <c r="AI182" s="744">
        <f t="shared" ref="AI182:AI234" si="48">SUM(AE182:AH182)</f>
        <v>56900.79</v>
      </c>
      <c r="AJ182" s="744">
        <f t="shared" ref="AJ182:AJ234" si="49">Q182-AI182</f>
        <v>1515.2099999999991</v>
      </c>
      <c r="AK182" s="1097">
        <v>44484</v>
      </c>
    </row>
    <row r="183" spans="1:37">
      <c r="A183">
        <v>25400</v>
      </c>
      <c r="B183" t="s">
        <v>2923</v>
      </c>
      <c r="C183">
        <v>931220</v>
      </c>
      <c r="D183" t="s">
        <v>529</v>
      </c>
      <c r="E183">
        <v>515100</v>
      </c>
      <c r="F183" t="s">
        <v>474</v>
      </c>
      <c r="G183" s="408" t="s">
        <v>536</v>
      </c>
      <c r="H183" s="217" t="s">
        <v>1766</v>
      </c>
      <c r="I183" s="217" t="s">
        <v>117</v>
      </c>
      <c r="J183" s="217" t="s">
        <v>2547</v>
      </c>
      <c r="K183" s="61" t="str">
        <f t="shared" si="39"/>
        <v>1</v>
      </c>
      <c r="L183" s="63" t="str">
        <f t="shared" si="40"/>
        <v>Business Services1</v>
      </c>
      <c r="M183" s="63" t="str">
        <f t="shared" si="41"/>
        <v>Executive1</v>
      </c>
      <c r="N183" s="637">
        <v>377.56</v>
      </c>
      <c r="O183" s="213">
        <v>400</v>
      </c>
      <c r="Q183" s="213">
        <f t="shared" si="42"/>
        <v>400</v>
      </c>
      <c r="R183" s="213">
        <v>10.67</v>
      </c>
      <c r="S183" s="213">
        <v>25.76</v>
      </c>
      <c r="T183" s="213">
        <v>28.98</v>
      </c>
      <c r="U183" s="213">
        <v>32.200000000000003</v>
      </c>
      <c r="V183" s="213">
        <v>32.08</v>
      </c>
      <c r="W183" s="213">
        <v>32.200000000000003</v>
      </c>
      <c r="X183" s="213">
        <v>32.200000000000003</v>
      </c>
      <c r="Y183" s="213">
        <v>32.200000000000003</v>
      </c>
      <c r="Z183" s="213">
        <v>32.200000000000003</v>
      </c>
      <c r="AA183" s="213">
        <v>32.200000000000003</v>
      </c>
      <c r="AB183" s="213">
        <v>32.200000000000003</v>
      </c>
      <c r="AC183" s="213">
        <f>SUMIF('[3]revexpbalances - 2024-07-18T082'!$G:$G,G:G,'[3]revexpbalances - 2024-07-18T082'!$H:$H)</f>
        <v>32.200000000000003</v>
      </c>
      <c r="AD183" s="213">
        <f t="shared" si="43"/>
        <v>355.08999999999992</v>
      </c>
      <c r="AE183" s="744">
        <f t="shared" si="44"/>
        <v>65.41</v>
      </c>
      <c r="AF183" s="744">
        <f t="shared" si="45"/>
        <v>96.48</v>
      </c>
      <c r="AG183" s="744">
        <f t="shared" si="46"/>
        <v>96.600000000000009</v>
      </c>
      <c r="AH183" s="744">
        <f t="shared" si="47"/>
        <v>96.600000000000009</v>
      </c>
      <c r="AI183" s="744">
        <f t="shared" si="48"/>
        <v>355.09000000000003</v>
      </c>
      <c r="AJ183" s="744">
        <f t="shared" si="49"/>
        <v>44.909999999999968</v>
      </c>
      <c r="AK183" s="1097">
        <v>385</v>
      </c>
    </row>
    <row r="184" spans="1:37">
      <c r="A184">
        <v>25400</v>
      </c>
      <c r="B184" t="s">
        <v>2923</v>
      </c>
      <c r="C184">
        <v>931220</v>
      </c>
      <c r="D184" t="s">
        <v>529</v>
      </c>
      <c r="E184">
        <v>515120</v>
      </c>
      <c r="F184" t="s">
        <v>475</v>
      </c>
      <c r="G184" s="408" t="s">
        <v>537</v>
      </c>
      <c r="H184" s="217" t="s">
        <v>1766</v>
      </c>
      <c r="I184" s="217" t="s">
        <v>117</v>
      </c>
      <c r="J184" s="217" t="s">
        <v>2547</v>
      </c>
      <c r="K184" s="61" t="str">
        <f t="shared" si="39"/>
        <v>1</v>
      </c>
      <c r="L184" s="63" t="str">
        <f t="shared" si="40"/>
        <v>Business Services1</v>
      </c>
      <c r="M184" s="63" t="str">
        <f t="shared" si="41"/>
        <v>Executive1</v>
      </c>
      <c r="N184" s="637">
        <v>4228.33</v>
      </c>
      <c r="O184" s="213">
        <v>6941</v>
      </c>
      <c r="Q184" s="213">
        <f t="shared" si="42"/>
        <v>6941</v>
      </c>
      <c r="R184" s="213">
        <v>207.73</v>
      </c>
      <c r="S184" s="213">
        <v>503.58</v>
      </c>
      <c r="T184" s="213">
        <v>503.58</v>
      </c>
      <c r="U184" s="213">
        <v>503.58</v>
      </c>
      <c r="V184" s="213">
        <v>753.28</v>
      </c>
      <c r="W184" s="213">
        <v>503.58</v>
      </c>
      <c r="X184" s="213">
        <v>503.58</v>
      </c>
      <c r="Y184" s="213">
        <v>518.29999999999995</v>
      </c>
      <c r="Z184" s="213">
        <v>518.29999999999995</v>
      </c>
      <c r="AA184" s="213">
        <v>518.29999999999995</v>
      </c>
      <c r="AB184" s="213">
        <v>789.42</v>
      </c>
      <c r="AC184" s="213">
        <f>SUMIF('[3]revexpbalances - 2024-07-18T082'!$G:$G,G:G,'[3]revexpbalances - 2024-07-18T082'!$H:$H)</f>
        <v>540</v>
      </c>
      <c r="AD184" s="213">
        <f t="shared" si="43"/>
        <v>6363.2300000000005</v>
      </c>
      <c r="AE184" s="744">
        <f t="shared" si="44"/>
        <v>1214.8899999999999</v>
      </c>
      <c r="AF184" s="744">
        <f t="shared" si="45"/>
        <v>1760.4399999999998</v>
      </c>
      <c r="AG184" s="744">
        <f t="shared" si="46"/>
        <v>1540.1799999999998</v>
      </c>
      <c r="AH184" s="744">
        <f t="shared" si="47"/>
        <v>1847.7199999999998</v>
      </c>
      <c r="AI184" s="744">
        <f t="shared" si="48"/>
        <v>6363.23</v>
      </c>
      <c r="AJ184" s="744">
        <f t="shared" si="49"/>
        <v>577.77000000000044</v>
      </c>
      <c r="AK184" s="1097">
        <v>7655</v>
      </c>
    </row>
    <row r="185" spans="1:37">
      <c r="A185">
        <v>25400</v>
      </c>
      <c r="B185" t="s">
        <v>2923</v>
      </c>
      <c r="C185">
        <v>931220</v>
      </c>
      <c r="D185" t="s">
        <v>529</v>
      </c>
      <c r="E185">
        <v>515160</v>
      </c>
      <c r="F185" t="s">
        <v>476</v>
      </c>
      <c r="G185" s="408" t="s">
        <v>538</v>
      </c>
      <c r="H185" s="217" t="s">
        <v>1766</v>
      </c>
      <c r="I185" s="217" t="s">
        <v>117</v>
      </c>
      <c r="J185" s="217" t="s">
        <v>2547</v>
      </c>
      <c r="K185" s="61" t="str">
        <f t="shared" si="39"/>
        <v>1</v>
      </c>
      <c r="L185" s="63" t="str">
        <f t="shared" si="40"/>
        <v>Business Services1</v>
      </c>
      <c r="M185" s="63" t="str">
        <f t="shared" si="41"/>
        <v>Executive1</v>
      </c>
      <c r="N185" s="637">
        <v>957.36000000000013</v>
      </c>
      <c r="O185" s="213">
        <v>955</v>
      </c>
      <c r="Q185" s="213">
        <f t="shared" si="42"/>
        <v>955</v>
      </c>
      <c r="R185" s="213">
        <v>29.56</v>
      </c>
      <c r="S185" s="213">
        <v>71.5</v>
      </c>
      <c r="T185" s="213">
        <v>71.5</v>
      </c>
      <c r="U185" s="213">
        <v>71.5</v>
      </c>
      <c r="V185" s="213">
        <v>71.23</v>
      </c>
      <c r="W185" s="213">
        <v>71.5</v>
      </c>
      <c r="X185" s="213">
        <v>71.5</v>
      </c>
      <c r="Y185" s="213">
        <v>71.5</v>
      </c>
      <c r="Z185" s="213">
        <v>71.5</v>
      </c>
      <c r="AA185" s="213">
        <v>71.5</v>
      </c>
      <c r="AB185" s="213">
        <v>71.5</v>
      </c>
      <c r="AC185" s="213">
        <f>SUMIF('[3]revexpbalances - 2024-07-18T082'!$G:$G,G:G,'[3]revexpbalances - 2024-07-18T082'!$H:$H)</f>
        <v>71.5</v>
      </c>
      <c r="AD185" s="213">
        <f t="shared" si="43"/>
        <v>815.79</v>
      </c>
      <c r="AE185" s="744">
        <f t="shared" si="44"/>
        <v>172.56</v>
      </c>
      <c r="AF185" s="744">
        <f t="shared" si="45"/>
        <v>214.23000000000002</v>
      </c>
      <c r="AG185" s="744">
        <f t="shared" si="46"/>
        <v>214.5</v>
      </c>
      <c r="AH185" s="744">
        <f t="shared" si="47"/>
        <v>214.5</v>
      </c>
      <c r="AI185" s="744">
        <f t="shared" si="48"/>
        <v>815.79</v>
      </c>
      <c r="AJ185" s="744">
        <f t="shared" si="49"/>
        <v>139.21000000000004</v>
      </c>
      <c r="AK185" s="1097">
        <v>860</v>
      </c>
    </row>
    <row r="186" spans="1:37">
      <c r="A186">
        <v>25400</v>
      </c>
      <c r="B186" t="s">
        <v>2923</v>
      </c>
      <c r="C186">
        <v>931220</v>
      </c>
      <c r="D186" t="s">
        <v>529</v>
      </c>
      <c r="E186">
        <v>515260</v>
      </c>
      <c r="F186" t="s">
        <v>479</v>
      </c>
      <c r="G186" s="408" t="s">
        <v>539</v>
      </c>
      <c r="H186" s="217" t="s">
        <v>1766</v>
      </c>
      <c r="I186" s="217" t="s">
        <v>117</v>
      </c>
      <c r="J186" s="217" t="s">
        <v>2547</v>
      </c>
      <c r="K186" s="61" t="str">
        <f t="shared" si="39"/>
        <v>1</v>
      </c>
      <c r="L186" s="63" t="str">
        <f t="shared" si="40"/>
        <v>Business Services1</v>
      </c>
      <c r="M186" s="63" t="str">
        <f t="shared" si="41"/>
        <v>Executive1</v>
      </c>
      <c r="N186" s="637">
        <v>1959.6599999999999</v>
      </c>
      <c r="O186" s="213">
        <v>2198</v>
      </c>
      <c r="Q186" s="213">
        <f t="shared" si="42"/>
        <v>2198</v>
      </c>
      <c r="R186" s="213">
        <v>58.95</v>
      </c>
      <c r="S186" s="213">
        <v>142.91999999999999</v>
      </c>
      <c r="T186" s="213">
        <v>142.91999999999999</v>
      </c>
      <c r="U186" s="213">
        <v>142.91999999999999</v>
      </c>
      <c r="V186" s="213">
        <v>213.78</v>
      </c>
      <c r="W186" s="213">
        <v>142.91999999999999</v>
      </c>
      <c r="X186" s="213">
        <v>142.91999999999999</v>
      </c>
      <c r="Y186" s="213">
        <v>147.18</v>
      </c>
      <c r="Z186" s="213">
        <v>147.18</v>
      </c>
      <c r="AA186" s="213">
        <v>147.18</v>
      </c>
      <c r="AB186" s="213">
        <v>224.2</v>
      </c>
      <c r="AC186" s="213">
        <f>SUMIF('[3]revexpbalances - 2024-07-18T082'!$G:$G,G:G,'[3]revexpbalances - 2024-07-18T082'!$H:$H)</f>
        <v>153.4</v>
      </c>
      <c r="AD186" s="213">
        <f t="shared" si="43"/>
        <v>1806.47</v>
      </c>
      <c r="AE186" s="744">
        <f t="shared" si="44"/>
        <v>344.78999999999996</v>
      </c>
      <c r="AF186" s="744">
        <f t="shared" si="45"/>
        <v>499.62</v>
      </c>
      <c r="AG186" s="744">
        <f t="shared" si="46"/>
        <v>437.28000000000003</v>
      </c>
      <c r="AH186" s="744">
        <f t="shared" si="47"/>
        <v>524.78</v>
      </c>
      <c r="AI186" s="744">
        <f t="shared" si="48"/>
        <v>1806.47</v>
      </c>
      <c r="AJ186" s="744">
        <f t="shared" si="49"/>
        <v>391.53</v>
      </c>
      <c r="AK186" s="1097">
        <v>2155</v>
      </c>
    </row>
    <row r="187" spans="1:37">
      <c r="A187">
        <v>25400</v>
      </c>
      <c r="B187" t="s">
        <v>2923</v>
      </c>
      <c r="C187">
        <v>931220</v>
      </c>
      <c r="D187" t="s">
        <v>529</v>
      </c>
      <c r="E187">
        <v>518010</v>
      </c>
      <c r="F187" t="s">
        <v>481</v>
      </c>
      <c r="G187" s="408" t="s">
        <v>540</v>
      </c>
      <c r="H187" s="217" t="s">
        <v>1766</v>
      </c>
      <c r="I187" s="217" t="s">
        <v>117</v>
      </c>
      <c r="J187" s="217" t="s">
        <v>2547</v>
      </c>
      <c r="K187" s="61" t="str">
        <f t="shared" si="39"/>
        <v>1</v>
      </c>
      <c r="L187" s="63" t="str">
        <f t="shared" si="40"/>
        <v>Business Services1</v>
      </c>
      <c r="M187" s="63" t="str">
        <f t="shared" si="41"/>
        <v>Executive1</v>
      </c>
      <c r="N187" s="637">
        <v>6471.7999999999993</v>
      </c>
      <c r="O187" s="213">
        <v>6500</v>
      </c>
      <c r="Q187" s="213">
        <f t="shared" si="42"/>
        <v>6500</v>
      </c>
      <c r="R187" s="213">
        <v>206.76</v>
      </c>
      <c r="S187" s="213">
        <v>500</v>
      </c>
      <c r="T187" s="213">
        <v>500</v>
      </c>
      <c r="U187" s="213">
        <v>500</v>
      </c>
      <c r="V187" s="213">
        <v>748.13</v>
      </c>
      <c r="W187" s="213">
        <v>500</v>
      </c>
      <c r="X187" s="213">
        <v>500</v>
      </c>
      <c r="Y187" s="213">
        <v>500</v>
      </c>
      <c r="Z187" s="213">
        <v>500</v>
      </c>
      <c r="AA187" s="213">
        <v>500</v>
      </c>
      <c r="AB187" s="213">
        <v>750</v>
      </c>
      <c r="AC187" s="213">
        <f>SUMIF('[3]revexpbalances - 2024-07-18T082'!$G:$G,G:G,'[3]revexpbalances - 2024-07-18T082'!$H:$H)</f>
        <v>500</v>
      </c>
      <c r="AD187" s="213">
        <f t="shared" si="43"/>
        <v>6204.8899999999994</v>
      </c>
      <c r="AE187" s="744">
        <f t="shared" si="44"/>
        <v>1206.76</v>
      </c>
      <c r="AF187" s="744">
        <f t="shared" si="45"/>
        <v>1748.13</v>
      </c>
      <c r="AG187" s="744">
        <f t="shared" si="46"/>
        <v>1500</v>
      </c>
      <c r="AH187" s="744">
        <f t="shared" si="47"/>
        <v>1750</v>
      </c>
      <c r="AI187" s="744">
        <f t="shared" si="48"/>
        <v>6204.89</v>
      </c>
      <c r="AJ187" s="744">
        <f t="shared" si="49"/>
        <v>295.10999999999967</v>
      </c>
      <c r="AK187" s="1097">
        <v>6500</v>
      </c>
    </row>
    <row r="188" spans="1:37">
      <c r="A188">
        <v>25400</v>
      </c>
      <c r="B188" t="s">
        <v>2923</v>
      </c>
      <c r="C188">
        <v>931220</v>
      </c>
      <c r="D188" t="s">
        <v>529</v>
      </c>
      <c r="E188">
        <v>529040</v>
      </c>
      <c r="F188" t="s">
        <v>82</v>
      </c>
      <c r="G188" s="408" t="s">
        <v>552</v>
      </c>
      <c r="H188" s="217" t="s">
        <v>1766</v>
      </c>
      <c r="I188" s="217" t="s">
        <v>117</v>
      </c>
      <c r="J188" s="217" t="s">
        <v>2547</v>
      </c>
      <c r="K188" s="61" t="str">
        <f t="shared" si="39"/>
        <v>2</v>
      </c>
      <c r="L188" s="63" t="str">
        <f t="shared" si="40"/>
        <v>Business Services2</v>
      </c>
      <c r="M188" s="63" t="str">
        <f t="shared" si="41"/>
        <v>Executive2</v>
      </c>
      <c r="N188" s="637">
        <v>7602.5600000000013</v>
      </c>
      <c r="O188" s="213">
        <v>6600</v>
      </c>
      <c r="Q188" s="213">
        <f t="shared" si="42"/>
        <v>6600</v>
      </c>
      <c r="R188" s="213">
        <v>321.02999999999997</v>
      </c>
      <c r="S188" s="213">
        <v>550</v>
      </c>
      <c r="T188" s="213">
        <v>656.37</v>
      </c>
      <c r="U188" s="213">
        <v>667.9</v>
      </c>
      <c r="V188" s="213">
        <v>1129.54</v>
      </c>
      <c r="W188" s="213">
        <v>706.55</v>
      </c>
      <c r="X188" s="213">
        <v>620.74</v>
      </c>
      <c r="Y188" s="213">
        <v>555.63</v>
      </c>
      <c r="Z188" s="213">
        <v>690.7</v>
      </c>
      <c r="AA188" s="213">
        <v>796.56</v>
      </c>
      <c r="AB188" s="213">
        <v>1092.76</v>
      </c>
      <c r="AC188" s="213">
        <f>SUMIF('[3]revexpbalances - 2024-07-18T082'!$G:$G,G:G,'[3]revexpbalances - 2024-07-18T082'!$H:$H)</f>
        <v>866.37</v>
      </c>
      <c r="AD188" s="213">
        <f t="shared" si="43"/>
        <v>8654.1500000000015</v>
      </c>
      <c r="AE188" s="744">
        <f t="shared" si="44"/>
        <v>1527.4</v>
      </c>
      <c r="AF188" s="744">
        <f t="shared" si="45"/>
        <v>2503.9899999999998</v>
      </c>
      <c r="AG188" s="744">
        <f t="shared" si="46"/>
        <v>1867.07</v>
      </c>
      <c r="AH188" s="744">
        <f t="shared" si="47"/>
        <v>2755.69</v>
      </c>
      <c r="AI188" s="744">
        <f t="shared" si="48"/>
        <v>8654.15</v>
      </c>
      <c r="AJ188" s="744">
        <f t="shared" si="49"/>
        <v>-2054.1499999999996</v>
      </c>
      <c r="AK188" s="1097">
        <v>6600</v>
      </c>
    </row>
    <row r="189" spans="1:37">
      <c r="A189">
        <v>25400</v>
      </c>
      <c r="B189" t="s">
        <v>2923</v>
      </c>
      <c r="C189">
        <v>931235</v>
      </c>
      <c r="D189" t="s">
        <v>46</v>
      </c>
      <c r="E189">
        <v>510040</v>
      </c>
      <c r="F189" t="s">
        <v>461</v>
      </c>
      <c r="G189" s="408" t="s">
        <v>2549</v>
      </c>
      <c r="H189" s="217" t="s">
        <v>1766</v>
      </c>
      <c r="I189" s="217" t="s">
        <v>46</v>
      </c>
      <c r="J189" s="217" t="s">
        <v>2547</v>
      </c>
      <c r="K189" s="61" t="str">
        <f t="shared" si="39"/>
        <v>1</v>
      </c>
      <c r="L189" s="63" t="str">
        <f t="shared" si="40"/>
        <v>Business Services1</v>
      </c>
      <c r="M189" s="63" t="str">
        <f t="shared" si="41"/>
        <v>Business Operations1</v>
      </c>
      <c r="N189" s="637">
        <v>576585.52</v>
      </c>
      <c r="O189" s="213">
        <v>855802</v>
      </c>
      <c r="Q189" s="213">
        <f t="shared" si="42"/>
        <v>855802</v>
      </c>
      <c r="R189" s="213">
        <v>21227.21</v>
      </c>
      <c r="S189" s="213">
        <v>63283.67</v>
      </c>
      <c r="T189" s="213">
        <v>60726.82</v>
      </c>
      <c r="U189" s="213">
        <v>57973.7</v>
      </c>
      <c r="V189" s="213">
        <v>86814.28</v>
      </c>
      <c r="W189" s="213">
        <v>59501.69</v>
      </c>
      <c r="X189" s="213">
        <v>69118.33</v>
      </c>
      <c r="Y189" s="213">
        <v>70023.429999999993</v>
      </c>
      <c r="Z189" s="213">
        <v>72125.78</v>
      </c>
      <c r="AA189" s="213">
        <v>76805.19</v>
      </c>
      <c r="AB189" s="213">
        <v>117640</v>
      </c>
      <c r="AC189" s="213">
        <f>SUMIF('[3]revexpbalances - 2024-07-18T082'!$G:$G,G:G,'[3]revexpbalances - 2024-07-18T082'!$H:$H)</f>
        <v>78673.5</v>
      </c>
      <c r="AD189" s="213">
        <f t="shared" si="43"/>
        <v>833913.60000000009</v>
      </c>
      <c r="AE189" s="744">
        <f t="shared" si="44"/>
        <v>145237.70000000001</v>
      </c>
      <c r="AF189" s="744">
        <f t="shared" si="45"/>
        <v>204289.66999999998</v>
      </c>
      <c r="AG189" s="744">
        <f t="shared" si="46"/>
        <v>211267.54</v>
      </c>
      <c r="AH189" s="744">
        <f t="shared" si="47"/>
        <v>273118.69</v>
      </c>
      <c r="AI189" s="744">
        <f t="shared" si="48"/>
        <v>833913.60000000009</v>
      </c>
      <c r="AJ189" s="744">
        <f t="shared" si="49"/>
        <v>21888.399999999907</v>
      </c>
      <c r="AK189" s="1097">
        <v>1098577</v>
      </c>
    </row>
    <row r="190" spans="1:37">
      <c r="A190">
        <v>25400</v>
      </c>
      <c r="B190" t="s">
        <v>2923</v>
      </c>
      <c r="C190">
        <v>931235</v>
      </c>
      <c r="D190" t="s">
        <v>46</v>
      </c>
      <c r="E190">
        <v>513000</v>
      </c>
      <c r="F190" t="s">
        <v>469</v>
      </c>
      <c r="G190" s="408" t="s">
        <v>557</v>
      </c>
      <c r="H190" s="217" t="s">
        <v>1766</v>
      </c>
      <c r="I190" s="217" t="s">
        <v>46</v>
      </c>
      <c r="J190" s="217" t="s">
        <v>2547</v>
      </c>
      <c r="K190" s="61" t="str">
        <f t="shared" si="39"/>
        <v>1</v>
      </c>
      <c r="L190" s="63" t="str">
        <f t="shared" si="40"/>
        <v>Business Services1</v>
      </c>
      <c r="M190" s="63" t="str">
        <f t="shared" si="41"/>
        <v>Business Operations1</v>
      </c>
      <c r="N190" s="637">
        <v>71637.240000000005</v>
      </c>
      <c r="O190" s="213">
        <v>115649</v>
      </c>
      <c r="Q190" s="213">
        <f t="shared" si="42"/>
        <v>115649</v>
      </c>
      <c r="R190" s="213">
        <v>2606.31</v>
      </c>
      <c r="S190" s="213">
        <v>8802.66</v>
      </c>
      <c r="T190" s="213">
        <v>7205.65</v>
      </c>
      <c r="U190" s="213">
        <v>5642.69</v>
      </c>
      <c r="V190" s="213">
        <v>12203.02</v>
      </c>
      <c r="W190" s="213">
        <v>13170.69</v>
      </c>
      <c r="X190" s="213">
        <v>9509.8799999999992</v>
      </c>
      <c r="Y190" s="213">
        <v>9672.6200000000008</v>
      </c>
      <c r="Z190" s="213">
        <v>9734.5400000000009</v>
      </c>
      <c r="AA190" s="213">
        <v>10380.969999999999</v>
      </c>
      <c r="AB190" s="213">
        <v>16298.04</v>
      </c>
      <c r="AC190" s="213">
        <f>SUMIF('[3]revexpbalances - 2024-07-18T082'!$G:$G,G:G,'[3]revexpbalances - 2024-07-18T082'!$H:$H)</f>
        <v>10689.98</v>
      </c>
      <c r="AD190" s="213">
        <f t="shared" si="43"/>
        <v>115917.05</v>
      </c>
      <c r="AE190" s="744">
        <f t="shared" si="44"/>
        <v>18614.62</v>
      </c>
      <c r="AF190" s="744">
        <f t="shared" si="45"/>
        <v>31016.400000000001</v>
      </c>
      <c r="AG190" s="744">
        <f t="shared" si="46"/>
        <v>28917.040000000001</v>
      </c>
      <c r="AH190" s="744">
        <f t="shared" si="47"/>
        <v>37368.990000000005</v>
      </c>
      <c r="AI190" s="744">
        <f t="shared" si="48"/>
        <v>115917.05</v>
      </c>
      <c r="AJ190" s="744">
        <f t="shared" si="49"/>
        <v>-268.05000000000291</v>
      </c>
      <c r="AK190" s="1097">
        <v>313410</v>
      </c>
    </row>
    <row r="191" spans="1:37">
      <c r="A191">
        <v>25400</v>
      </c>
      <c r="B191" t="s">
        <v>2923</v>
      </c>
      <c r="C191">
        <v>931235</v>
      </c>
      <c r="D191" t="s">
        <v>46</v>
      </c>
      <c r="E191">
        <v>513120</v>
      </c>
      <c r="F191" t="s">
        <v>471</v>
      </c>
      <c r="G191" s="408" t="s">
        <v>559</v>
      </c>
      <c r="H191" s="217" t="s">
        <v>1766</v>
      </c>
      <c r="I191" s="217" t="s">
        <v>46</v>
      </c>
      <c r="J191" s="217" t="s">
        <v>2547</v>
      </c>
      <c r="K191" s="61" t="str">
        <f t="shared" si="39"/>
        <v>1</v>
      </c>
      <c r="L191" s="63" t="str">
        <f t="shared" si="40"/>
        <v>Business Services1</v>
      </c>
      <c r="M191" s="63" t="str">
        <f t="shared" si="41"/>
        <v>Business Operations1</v>
      </c>
      <c r="N191" s="637">
        <v>35810.819999999992</v>
      </c>
      <c r="O191" s="213">
        <v>53061</v>
      </c>
      <c r="Q191" s="213">
        <f t="shared" si="42"/>
        <v>53061</v>
      </c>
      <c r="R191" s="213">
        <v>1336.95</v>
      </c>
      <c r="S191" s="213">
        <v>3928.72</v>
      </c>
      <c r="T191" s="213">
        <v>3736.42</v>
      </c>
      <c r="U191" s="213">
        <v>3666.26</v>
      </c>
      <c r="V191" s="213">
        <v>6050.61</v>
      </c>
      <c r="W191" s="213">
        <v>3931.88</v>
      </c>
      <c r="X191" s="213">
        <v>4501.26</v>
      </c>
      <c r="Y191" s="213">
        <v>4577.55</v>
      </c>
      <c r="Z191" s="213">
        <v>4754.92</v>
      </c>
      <c r="AA191" s="213">
        <v>4983.2700000000004</v>
      </c>
      <c r="AB191" s="213">
        <v>7739.07</v>
      </c>
      <c r="AC191" s="213">
        <f>SUMIF('[3]revexpbalances - 2024-07-18T082'!$G:$G,G:G,'[3]revexpbalances - 2024-07-18T082'!$H:$H)</f>
        <v>5310.11</v>
      </c>
      <c r="AD191" s="213">
        <f t="shared" si="43"/>
        <v>54517.02</v>
      </c>
      <c r="AE191" s="744">
        <f t="shared" si="44"/>
        <v>9002.09</v>
      </c>
      <c r="AF191" s="744">
        <f t="shared" si="45"/>
        <v>13648.75</v>
      </c>
      <c r="AG191" s="744">
        <f t="shared" si="46"/>
        <v>13833.730000000001</v>
      </c>
      <c r="AH191" s="744">
        <f t="shared" si="47"/>
        <v>18032.45</v>
      </c>
      <c r="AI191" s="744">
        <f t="shared" si="48"/>
        <v>54517.020000000004</v>
      </c>
      <c r="AJ191" s="744">
        <f t="shared" si="49"/>
        <v>-1456.0200000000041</v>
      </c>
      <c r="AK191" s="1097">
        <v>68112</v>
      </c>
    </row>
    <row r="192" spans="1:37">
      <c r="A192">
        <v>25400</v>
      </c>
      <c r="B192" t="s">
        <v>2923</v>
      </c>
      <c r="C192">
        <v>931235</v>
      </c>
      <c r="D192" t="s">
        <v>46</v>
      </c>
      <c r="E192">
        <v>513140</v>
      </c>
      <c r="F192" t="s">
        <v>472</v>
      </c>
      <c r="G192" s="408" t="s">
        <v>561</v>
      </c>
      <c r="H192" s="217" t="s">
        <v>1766</v>
      </c>
      <c r="I192" s="217" t="s">
        <v>46</v>
      </c>
      <c r="J192" s="217" t="s">
        <v>2547</v>
      </c>
      <c r="K192" s="61" t="str">
        <f t="shared" si="39"/>
        <v>1</v>
      </c>
      <c r="L192" s="63" t="str">
        <f t="shared" si="40"/>
        <v>Business Services1</v>
      </c>
      <c r="M192" s="63" t="str">
        <f t="shared" si="41"/>
        <v>Business Operations1</v>
      </c>
      <c r="N192" s="637">
        <v>8593.58</v>
      </c>
      <c r="O192" s="213">
        <v>12409</v>
      </c>
      <c r="Q192" s="213">
        <f t="shared" si="42"/>
        <v>12409</v>
      </c>
      <c r="R192" s="213">
        <v>312.66000000000003</v>
      </c>
      <c r="S192" s="213">
        <v>918.84</v>
      </c>
      <c r="T192" s="213">
        <v>890.77</v>
      </c>
      <c r="U192" s="213">
        <v>884.87</v>
      </c>
      <c r="V192" s="213">
        <v>1468.04</v>
      </c>
      <c r="W192" s="213">
        <v>1025.53</v>
      </c>
      <c r="X192" s="213">
        <v>1152.24</v>
      </c>
      <c r="Y192" s="213">
        <v>1134.0999999999999</v>
      </c>
      <c r="Z192" s="213">
        <v>1145.9100000000001</v>
      </c>
      <c r="AA192" s="213">
        <v>1203.6400000000001</v>
      </c>
      <c r="AB192" s="213">
        <v>1809.93</v>
      </c>
      <c r="AC192" s="213">
        <f>SUMIF('[3]revexpbalances - 2024-07-18T082'!$G:$G,G:G,'[3]revexpbalances - 2024-07-18T082'!$H:$H)</f>
        <v>1241.8800000000001</v>
      </c>
      <c r="AD192" s="213">
        <f t="shared" si="43"/>
        <v>13188.41</v>
      </c>
      <c r="AE192" s="744">
        <f t="shared" si="44"/>
        <v>2122.27</v>
      </c>
      <c r="AF192" s="744">
        <f t="shared" si="45"/>
        <v>3378.4399999999996</v>
      </c>
      <c r="AG192" s="744">
        <f t="shared" si="46"/>
        <v>3432.25</v>
      </c>
      <c r="AH192" s="744">
        <f t="shared" si="47"/>
        <v>4255.4500000000007</v>
      </c>
      <c r="AI192" s="744">
        <f t="shared" si="48"/>
        <v>13188.41</v>
      </c>
      <c r="AJ192" s="744">
        <f t="shared" si="49"/>
        <v>-779.40999999999985</v>
      </c>
      <c r="AK192" s="1097">
        <v>15930</v>
      </c>
    </row>
    <row r="193" spans="1:37">
      <c r="A193">
        <v>25400</v>
      </c>
      <c r="B193" t="s">
        <v>2923</v>
      </c>
      <c r="C193">
        <v>931235</v>
      </c>
      <c r="D193" t="s">
        <v>46</v>
      </c>
      <c r="E193">
        <v>515040</v>
      </c>
      <c r="F193" t="s">
        <v>473</v>
      </c>
      <c r="G193" s="408" t="s">
        <v>563</v>
      </c>
      <c r="H193" s="217" t="s">
        <v>1766</v>
      </c>
      <c r="I193" s="217" t="s">
        <v>46</v>
      </c>
      <c r="J193" s="217" t="s">
        <v>2547</v>
      </c>
      <c r="K193" s="61" t="str">
        <f t="shared" si="39"/>
        <v>1</v>
      </c>
      <c r="L193" s="63" t="str">
        <f t="shared" si="40"/>
        <v>Business Services1</v>
      </c>
      <c r="M193" s="63" t="str">
        <f t="shared" si="41"/>
        <v>Business Operations1</v>
      </c>
      <c r="N193" s="637">
        <v>89259.39</v>
      </c>
      <c r="O193" s="213">
        <v>119292</v>
      </c>
      <c r="Q193" s="213">
        <f t="shared" si="42"/>
        <v>119292</v>
      </c>
      <c r="R193" s="213">
        <v>3252.87</v>
      </c>
      <c r="S193" s="213">
        <v>12336.6</v>
      </c>
      <c r="T193" s="213">
        <v>11117</v>
      </c>
      <c r="U193" s="213">
        <v>11156.24</v>
      </c>
      <c r="V193" s="213">
        <v>11245</v>
      </c>
      <c r="W193" s="213">
        <v>12359.5</v>
      </c>
      <c r="X193" s="213">
        <v>14005.42</v>
      </c>
      <c r="Y193" s="213">
        <v>15200.3</v>
      </c>
      <c r="Z193" s="213">
        <v>14853.94</v>
      </c>
      <c r="AA193" s="213">
        <v>16539.5</v>
      </c>
      <c r="AB193" s="213">
        <v>15918</v>
      </c>
      <c r="AC193" s="213">
        <f>SUMIF('[3]revexpbalances - 2024-07-18T082'!$G:$G,G:G,'[3]revexpbalances - 2024-07-18T082'!$H:$H)</f>
        <v>15918</v>
      </c>
      <c r="AD193" s="213">
        <f t="shared" si="43"/>
        <v>153902.37</v>
      </c>
      <c r="AE193" s="744">
        <f t="shared" si="44"/>
        <v>26706.47</v>
      </c>
      <c r="AF193" s="744">
        <f t="shared" si="45"/>
        <v>34760.74</v>
      </c>
      <c r="AG193" s="744">
        <f t="shared" si="46"/>
        <v>44059.66</v>
      </c>
      <c r="AH193" s="744">
        <f t="shared" si="47"/>
        <v>48375.5</v>
      </c>
      <c r="AI193" s="744">
        <f t="shared" si="48"/>
        <v>153902.37</v>
      </c>
      <c r="AJ193" s="744">
        <f t="shared" si="49"/>
        <v>-34610.369999999995</v>
      </c>
      <c r="AK193" s="1097">
        <v>182088</v>
      </c>
    </row>
    <row r="194" spans="1:37">
      <c r="A194">
        <v>25400</v>
      </c>
      <c r="B194" t="s">
        <v>2923</v>
      </c>
      <c r="C194">
        <v>931235</v>
      </c>
      <c r="D194" t="s">
        <v>46</v>
      </c>
      <c r="E194">
        <v>515100</v>
      </c>
      <c r="F194" t="s">
        <v>474</v>
      </c>
      <c r="G194" s="408" t="s">
        <v>565</v>
      </c>
      <c r="H194" s="217" t="s">
        <v>1766</v>
      </c>
      <c r="I194" s="217" t="s">
        <v>46</v>
      </c>
      <c r="J194" s="217" t="s">
        <v>2547</v>
      </c>
      <c r="K194" s="61" t="str">
        <f t="shared" si="39"/>
        <v>1</v>
      </c>
      <c r="L194" s="63" t="str">
        <f t="shared" si="40"/>
        <v>Business Services1</v>
      </c>
      <c r="M194" s="63" t="str">
        <f t="shared" si="41"/>
        <v>Business Operations1</v>
      </c>
      <c r="N194" s="637">
        <v>557.17000000000007</v>
      </c>
      <c r="O194" s="213">
        <v>806</v>
      </c>
      <c r="Q194" s="213">
        <f t="shared" si="42"/>
        <v>806</v>
      </c>
      <c r="R194" s="213">
        <v>21.99</v>
      </c>
      <c r="S194" s="213">
        <v>63.77</v>
      </c>
      <c r="T194" s="213">
        <v>63.77</v>
      </c>
      <c r="U194" s="213">
        <v>61.31</v>
      </c>
      <c r="V194" s="213">
        <v>61.04</v>
      </c>
      <c r="W194" s="213">
        <v>63.77</v>
      </c>
      <c r="X194" s="213">
        <v>71.959999999999994</v>
      </c>
      <c r="Y194" s="213">
        <v>72.180000000000007</v>
      </c>
      <c r="Z194" s="213">
        <v>74.91</v>
      </c>
      <c r="AA194" s="213">
        <v>77.42</v>
      </c>
      <c r="AB194" s="213">
        <v>77.42</v>
      </c>
      <c r="AC194" s="213">
        <f>SUMIF('[3]revexpbalances - 2024-07-18T082'!$G:$G,G:G,'[3]revexpbalances - 2024-07-18T082'!$H:$H)</f>
        <v>77.42</v>
      </c>
      <c r="AD194" s="213">
        <f t="shared" si="43"/>
        <v>786.95999999999981</v>
      </c>
      <c r="AE194" s="744">
        <f t="shared" si="44"/>
        <v>149.53</v>
      </c>
      <c r="AF194" s="744">
        <f t="shared" si="45"/>
        <v>186.12</v>
      </c>
      <c r="AG194" s="744">
        <f t="shared" si="46"/>
        <v>219.04999999999998</v>
      </c>
      <c r="AH194" s="744">
        <f t="shared" si="47"/>
        <v>232.26</v>
      </c>
      <c r="AI194" s="744">
        <f t="shared" si="48"/>
        <v>786.95999999999992</v>
      </c>
      <c r="AJ194" s="744">
        <f t="shared" si="49"/>
        <v>19.040000000000077</v>
      </c>
      <c r="AK194" s="1097">
        <v>1001</v>
      </c>
    </row>
    <row r="195" spans="1:37">
      <c r="A195">
        <v>25400</v>
      </c>
      <c r="B195" t="s">
        <v>2923</v>
      </c>
      <c r="C195">
        <v>931235</v>
      </c>
      <c r="D195" t="s">
        <v>46</v>
      </c>
      <c r="E195">
        <v>515120</v>
      </c>
      <c r="F195" t="s">
        <v>475</v>
      </c>
      <c r="G195" s="408" t="s">
        <v>566</v>
      </c>
      <c r="H195" s="217" t="s">
        <v>1766</v>
      </c>
      <c r="I195" s="217" t="s">
        <v>46</v>
      </c>
      <c r="J195" s="217" t="s">
        <v>2547</v>
      </c>
      <c r="K195" s="61" t="str">
        <f t="shared" si="39"/>
        <v>1</v>
      </c>
      <c r="L195" s="63" t="str">
        <f t="shared" si="40"/>
        <v>Business Services1</v>
      </c>
      <c r="M195" s="63" t="str">
        <f t="shared" si="41"/>
        <v>Business Operations1</v>
      </c>
      <c r="N195" s="637">
        <v>1959.39</v>
      </c>
      <c r="O195" s="213">
        <v>3459</v>
      </c>
      <c r="Q195" s="213">
        <f t="shared" si="42"/>
        <v>3459</v>
      </c>
      <c r="R195" s="213">
        <v>89.09</v>
      </c>
      <c r="S195" s="213">
        <v>258.72000000000003</v>
      </c>
      <c r="T195" s="213">
        <v>251.11</v>
      </c>
      <c r="U195" s="213">
        <v>239.57</v>
      </c>
      <c r="V195" s="213">
        <v>360.6</v>
      </c>
      <c r="W195" s="213">
        <v>245.16</v>
      </c>
      <c r="X195" s="213">
        <v>277.66000000000003</v>
      </c>
      <c r="Y195" s="213">
        <v>280.60000000000002</v>
      </c>
      <c r="Z195" s="213">
        <v>289.67</v>
      </c>
      <c r="AA195" s="213">
        <v>302.77999999999997</v>
      </c>
      <c r="AB195" s="213">
        <v>464.88</v>
      </c>
      <c r="AC195" s="213">
        <f>SUMIF('[3]revexpbalances - 2024-07-18T082'!$G:$G,G:G,'[3]revexpbalances - 2024-07-18T082'!$H:$H)</f>
        <v>313.33999999999997</v>
      </c>
      <c r="AD195" s="213">
        <f t="shared" si="43"/>
        <v>3373.1800000000003</v>
      </c>
      <c r="AE195" s="744">
        <f t="shared" si="44"/>
        <v>598.92000000000007</v>
      </c>
      <c r="AF195" s="744">
        <f t="shared" si="45"/>
        <v>845.33</v>
      </c>
      <c r="AG195" s="744">
        <f t="shared" si="46"/>
        <v>847.93000000000006</v>
      </c>
      <c r="AH195" s="744">
        <f t="shared" si="47"/>
        <v>1081</v>
      </c>
      <c r="AI195" s="744">
        <f t="shared" si="48"/>
        <v>3373.1800000000003</v>
      </c>
      <c r="AJ195" s="744">
        <f t="shared" si="49"/>
        <v>85.819999999999709</v>
      </c>
      <c r="AK195" s="1097">
        <v>4299</v>
      </c>
    </row>
    <row r="196" spans="1:37">
      <c r="A196">
        <v>25400</v>
      </c>
      <c r="B196" t="s">
        <v>2923</v>
      </c>
      <c r="C196">
        <v>931235</v>
      </c>
      <c r="D196" t="s">
        <v>46</v>
      </c>
      <c r="E196">
        <v>515160</v>
      </c>
      <c r="F196" t="s">
        <v>476</v>
      </c>
      <c r="G196" s="408" t="s">
        <v>567</v>
      </c>
      <c r="H196" s="217" t="s">
        <v>1766</v>
      </c>
      <c r="I196" s="217" t="s">
        <v>46</v>
      </c>
      <c r="J196" s="217" t="s">
        <v>2547</v>
      </c>
      <c r="K196" s="61" t="str">
        <f t="shared" si="39"/>
        <v>1</v>
      </c>
      <c r="L196" s="63" t="str">
        <f t="shared" si="40"/>
        <v>Business Services1</v>
      </c>
      <c r="M196" s="63" t="str">
        <f t="shared" si="41"/>
        <v>Business Operations1</v>
      </c>
      <c r="N196" s="637">
        <v>135.76</v>
      </c>
      <c r="O196" s="213">
        <v>191</v>
      </c>
      <c r="Q196" s="213">
        <f t="shared" si="42"/>
        <v>191</v>
      </c>
      <c r="R196" s="213">
        <v>6.06</v>
      </c>
      <c r="S196" s="213">
        <v>14.3</v>
      </c>
      <c r="T196" s="213">
        <v>14.3</v>
      </c>
      <c r="U196" s="213">
        <v>14.3</v>
      </c>
      <c r="V196" s="213">
        <v>14.3</v>
      </c>
      <c r="W196" s="213">
        <v>14.3</v>
      </c>
      <c r="X196" s="213">
        <v>14.3</v>
      </c>
      <c r="Y196" s="213">
        <v>14.3</v>
      </c>
      <c r="Z196" s="213">
        <v>14.3</v>
      </c>
      <c r="AA196" s="213">
        <v>14.3</v>
      </c>
      <c r="AB196" s="213">
        <v>14.3</v>
      </c>
      <c r="AC196" s="213">
        <f>SUMIF('[3]revexpbalances - 2024-07-18T082'!$G:$G,G:G,'[3]revexpbalances - 2024-07-18T082'!$H:$H)</f>
        <v>14.3</v>
      </c>
      <c r="AD196" s="213">
        <f t="shared" si="43"/>
        <v>163.36000000000001</v>
      </c>
      <c r="AE196" s="744">
        <f t="shared" si="44"/>
        <v>34.659999999999997</v>
      </c>
      <c r="AF196" s="744">
        <f t="shared" si="45"/>
        <v>42.900000000000006</v>
      </c>
      <c r="AG196" s="744">
        <f t="shared" si="46"/>
        <v>42.900000000000006</v>
      </c>
      <c r="AH196" s="744">
        <f t="shared" si="47"/>
        <v>42.900000000000006</v>
      </c>
      <c r="AI196" s="744">
        <f t="shared" si="48"/>
        <v>163.36000000000001</v>
      </c>
      <c r="AJ196" s="744">
        <f t="shared" si="49"/>
        <v>27.639999999999986</v>
      </c>
      <c r="AK196" s="1097">
        <v>172</v>
      </c>
    </row>
    <row r="197" spans="1:37">
      <c r="A197">
        <v>25400</v>
      </c>
      <c r="B197" t="s">
        <v>2923</v>
      </c>
      <c r="C197">
        <v>931235</v>
      </c>
      <c r="D197" t="s">
        <v>46</v>
      </c>
      <c r="E197">
        <v>515260</v>
      </c>
      <c r="F197" t="s">
        <v>479</v>
      </c>
      <c r="G197" s="408" t="s">
        <v>570</v>
      </c>
      <c r="H197" s="217" t="s">
        <v>1766</v>
      </c>
      <c r="I197" s="217" t="s">
        <v>46</v>
      </c>
      <c r="J197" s="217" t="s">
        <v>2547</v>
      </c>
      <c r="K197" s="61" t="str">
        <f t="shared" si="39"/>
        <v>1</v>
      </c>
      <c r="L197" s="63" t="str">
        <f t="shared" si="40"/>
        <v>Business Services1</v>
      </c>
      <c r="M197" s="63" t="str">
        <f t="shared" si="41"/>
        <v>Business Operations1</v>
      </c>
      <c r="N197" s="637">
        <v>1973.5300000000002</v>
      </c>
      <c r="O197" s="213">
        <v>2568</v>
      </c>
      <c r="Q197" s="213">
        <f t="shared" si="42"/>
        <v>2568</v>
      </c>
      <c r="R197" s="213">
        <v>56.64</v>
      </c>
      <c r="S197" s="213">
        <v>174.34</v>
      </c>
      <c r="T197" s="213">
        <v>171.05</v>
      </c>
      <c r="U197" s="213">
        <v>164.47</v>
      </c>
      <c r="V197" s="213">
        <v>261.43</v>
      </c>
      <c r="W197" s="213">
        <v>197.06</v>
      </c>
      <c r="X197" s="213">
        <v>224.36</v>
      </c>
      <c r="Y197" s="213">
        <v>218.85</v>
      </c>
      <c r="Z197" s="213">
        <v>171.35</v>
      </c>
      <c r="AA197" s="213">
        <v>230.39</v>
      </c>
      <c r="AB197" s="213">
        <v>347.31</v>
      </c>
      <c r="AC197" s="213">
        <f>SUMIF('[3]revexpbalances - 2024-07-18T082'!$G:$G,G:G,'[3]revexpbalances - 2024-07-18T082'!$H:$H)</f>
        <v>233.82</v>
      </c>
      <c r="AD197" s="213">
        <f t="shared" si="43"/>
        <v>2451.0699999999997</v>
      </c>
      <c r="AE197" s="744">
        <f t="shared" si="44"/>
        <v>402.03000000000003</v>
      </c>
      <c r="AF197" s="744">
        <f t="shared" si="45"/>
        <v>622.96</v>
      </c>
      <c r="AG197" s="744">
        <f t="shared" si="46"/>
        <v>614.56000000000006</v>
      </c>
      <c r="AH197" s="744">
        <f t="shared" si="47"/>
        <v>811.52</v>
      </c>
      <c r="AI197" s="744">
        <f t="shared" si="48"/>
        <v>2451.0700000000002</v>
      </c>
      <c r="AJ197" s="744">
        <f t="shared" si="49"/>
        <v>116.92999999999984</v>
      </c>
      <c r="AK197" s="1097">
        <v>2817</v>
      </c>
    </row>
    <row r="198" spans="1:37">
      <c r="A198">
        <v>25400</v>
      </c>
      <c r="B198" t="s">
        <v>2923</v>
      </c>
      <c r="C198">
        <v>931235</v>
      </c>
      <c r="D198" t="s">
        <v>46</v>
      </c>
      <c r="E198">
        <v>518010</v>
      </c>
      <c r="F198" t="s">
        <v>481</v>
      </c>
      <c r="G198" s="408" t="s">
        <v>571</v>
      </c>
      <c r="H198" s="217" t="s">
        <v>1766</v>
      </c>
      <c r="I198" s="217" t="s">
        <v>46</v>
      </c>
      <c r="J198" s="217" t="s">
        <v>2547</v>
      </c>
      <c r="K198" s="61" t="str">
        <f t="shared" si="39"/>
        <v>1</v>
      </c>
      <c r="L198" s="63" t="str">
        <f t="shared" si="40"/>
        <v>Business Services1</v>
      </c>
      <c r="M198" s="63" t="str">
        <f t="shared" si="41"/>
        <v>Business Operations1</v>
      </c>
      <c r="N198" s="637">
        <v>907.62</v>
      </c>
      <c r="O198" s="213">
        <v>1300</v>
      </c>
      <c r="Q198" s="213">
        <f t="shared" si="42"/>
        <v>1300</v>
      </c>
      <c r="R198" s="213">
        <v>42.38</v>
      </c>
      <c r="S198" s="213">
        <v>100</v>
      </c>
      <c r="T198" s="213">
        <v>100</v>
      </c>
      <c r="U198" s="213">
        <v>100</v>
      </c>
      <c r="V198" s="213">
        <v>150</v>
      </c>
      <c r="W198" s="213">
        <v>100</v>
      </c>
      <c r="X198" s="213">
        <v>100</v>
      </c>
      <c r="Y198" s="213">
        <v>100</v>
      </c>
      <c r="Z198" s="213">
        <v>100</v>
      </c>
      <c r="AA198" s="213">
        <v>100</v>
      </c>
      <c r="AB198" s="213">
        <v>150</v>
      </c>
      <c r="AC198" s="213">
        <f>SUMIF('[3]revexpbalances - 2024-07-18T082'!$G:$G,G:G,'[3]revexpbalances - 2024-07-18T082'!$H:$H)</f>
        <v>100</v>
      </c>
      <c r="AD198" s="213">
        <f t="shared" si="43"/>
        <v>1242.3800000000001</v>
      </c>
      <c r="AE198" s="744">
        <f t="shared" si="44"/>
        <v>242.38</v>
      </c>
      <c r="AF198" s="744">
        <f t="shared" si="45"/>
        <v>350</v>
      </c>
      <c r="AG198" s="744">
        <f t="shared" si="46"/>
        <v>300</v>
      </c>
      <c r="AH198" s="744">
        <f t="shared" si="47"/>
        <v>350</v>
      </c>
      <c r="AI198" s="744">
        <f t="shared" si="48"/>
        <v>1242.3800000000001</v>
      </c>
      <c r="AJ198" s="744">
        <f t="shared" si="49"/>
        <v>57.619999999999891</v>
      </c>
      <c r="AK198" s="1097">
        <v>1300</v>
      </c>
    </row>
    <row r="199" spans="1:37">
      <c r="A199">
        <v>25400</v>
      </c>
      <c r="B199" t="s">
        <v>2923</v>
      </c>
      <c r="C199">
        <v>931235</v>
      </c>
      <c r="D199" t="s">
        <v>46</v>
      </c>
      <c r="E199">
        <v>518020</v>
      </c>
      <c r="F199" t="s">
        <v>482</v>
      </c>
      <c r="G199" s="408" t="s">
        <v>5524</v>
      </c>
      <c r="H199" s="217" t="s">
        <v>1766</v>
      </c>
      <c r="I199" s="217" t="s">
        <v>46</v>
      </c>
      <c r="J199" s="217" t="s">
        <v>2547</v>
      </c>
      <c r="K199" s="61" t="str">
        <f t="shared" si="39"/>
        <v>1</v>
      </c>
      <c r="L199" s="63" t="str">
        <f t="shared" si="40"/>
        <v>Business Services1</v>
      </c>
      <c r="M199" s="63" t="str">
        <f t="shared" si="41"/>
        <v>Business Operations1</v>
      </c>
      <c r="N199" s="637">
        <v>0</v>
      </c>
      <c r="O199" s="213">
        <v>0</v>
      </c>
      <c r="Q199" s="213">
        <f t="shared" si="42"/>
        <v>0</v>
      </c>
      <c r="R199" s="213">
        <v>0</v>
      </c>
      <c r="S199" s="213">
        <v>2</v>
      </c>
      <c r="T199" s="213">
        <v>4</v>
      </c>
      <c r="U199" s="213">
        <v>4</v>
      </c>
      <c r="V199" s="213">
        <v>4</v>
      </c>
      <c r="W199" s="213">
        <v>4</v>
      </c>
      <c r="X199" s="213">
        <v>4</v>
      </c>
      <c r="Y199" s="213">
        <v>8</v>
      </c>
      <c r="Z199" s="213">
        <v>8</v>
      </c>
      <c r="AA199" s="213">
        <v>8</v>
      </c>
      <c r="AB199" s="213">
        <v>8</v>
      </c>
      <c r="AC199" s="213">
        <f>SUMIF('[3]revexpbalances - 2024-07-18T082'!$G:$G,G:G,'[3]revexpbalances - 2024-07-18T082'!$H:$H)</f>
        <v>8</v>
      </c>
      <c r="AD199" s="213">
        <f t="shared" si="43"/>
        <v>62</v>
      </c>
      <c r="AE199" s="744">
        <f t="shared" si="44"/>
        <v>6</v>
      </c>
      <c r="AF199" s="744">
        <f t="shared" si="45"/>
        <v>12</v>
      </c>
      <c r="AG199" s="744">
        <f t="shared" si="46"/>
        <v>20</v>
      </c>
      <c r="AH199" s="744">
        <f t="shared" si="47"/>
        <v>24</v>
      </c>
      <c r="AI199" s="744">
        <f t="shared" si="48"/>
        <v>62</v>
      </c>
      <c r="AJ199" s="744">
        <f t="shared" si="49"/>
        <v>-62</v>
      </c>
      <c r="AK199" s="1097">
        <v>0</v>
      </c>
    </row>
    <row r="200" spans="1:37">
      <c r="A200">
        <v>25400</v>
      </c>
      <c r="B200" t="s">
        <v>2923</v>
      </c>
      <c r="C200">
        <v>931235</v>
      </c>
      <c r="D200" t="s">
        <v>46</v>
      </c>
      <c r="E200">
        <v>518120</v>
      </c>
      <c r="F200" t="s">
        <v>483</v>
      </c>
      <c r="G200" s="408" t="s">
        <v>5769</v>
      </c>
      <c r="H200" s="217" t="s">
        <v>1766</v>
      </c>
      <c r="I200" s="217" t="s">
        <v>46</v>
      </c>
      <c r="J200" s="217" t="s">
        <v>2547</v>
      </c>
      <c r="K200" s="61" t="str">
        <f t="shared" si="39"/>
        <v>1</v>
      </c>
      <c r="L200" s="63" t="str">
        <f t="shared" si="40"/>
        <v>Business Services1</v>
      </c>
      <c r="M200" s="63" t="str">
        <f t="shared" si="41"/>
        <v>Business Operations1</v>
      </c>
      <c r="N200" s="637">
        <v>3542.84</v>
      </c>
      <c r="O200" s="213">
        <v>0</v>
      </c>
      <c r="Q200" s="213">
        <f t="shared" si="42"/>
        <v>0</v>
      </c>
      <c r="R200" s="213">
        <v>0</v>
      </c>
      <c r="S200" s="213">
        <v>0</v>
      </c>
      <c r="T200" s="213">
        <v>0</v>
      </c>
      <c r="U200" s="213">
        <v>0</v>
      </c>
      <c r="V200" s="213">
        <v>0</v>
      </c>
      <c r="W200" s="213">
        <v>0</v>
      </c>
      <c r="X200" s="213">
        <v>0</v>
      </c>
      <c r="Y200" s="213">
        <v>0</v>
      </c>
      <c r="Z200" s="213">
        <v>0</v>
      </c>
      <c r="AA200" s="213">
        <v>0</v>
      </c>
      <c r="AB200" s="213">
        <v>0</v>
      </c>
      <c r="AC200" s="213">
        <f>SUMIF('[3]revexpbalances - 2024-07-18T082'!$G:$G,G:G,'[3]revexpbalances - 2024-07-18T082'!$H:$H)</f>
        <v>0</v>
      </c>
      <c r="AD200" s="213">
        <f t="shared" si="43"/>
        <v>0</v>
      </c>
      <c r="AE200" s="744">
        <f t="shared" si="44"/>
        <v>0</v>
      </c>
      <c r="AF200" s="744">
        <f t="shared" si="45"/>
        <v>0</v>
      </c>
      <c r="AG200" s="744">
        <f t="shared" si="46"/>
        <v>0</v>
      </c>
      <c r="AH200" s="744">
        <f t="shared" si="47"/>
        <v>0</v>
      </c>
      <c r="AI200" s="744">
        <f t="shared" si="48"/>
        <v>0</v>
      </c>
      <c r="AJ200" s="744">
        <f t="shared" si="49"/>
        <v>0</v>
      </c>
      <c r="AK200" s="1097">
        <v>0</v>
      </c>
    </row>
    <row r="201" spans="1:37">
      <c r="A201">
        <v>25400</v>
      </c>
      <c r="B201" t="s">
        <v>2923</v>
      </c>
      <c r="C201">
        <v>931235</v>
      </c>
      <c r="D201" t="s">
        <v>46</v>
      </c>
      <c r="E201">
        <v>518140</v>
      </c>
      <c r="F201" t="s">
        <v>484</v>
      </c>
      <c r="G201" s="408" t="s">
        <v>5883</v>
      </c>
      <c r="H201" s="217" t="s">
        <v>1766</v>
      </c>
      <c r="I201" s="217" t="s">
        <v>46</v>
      </c>
      <c r="J201" s="217" t="s">
        <v>2547</v>
      </c>
      <c r="K201" s="61" t="str">
        <f t="shared" si="39"/>
        <v>1</v>
      </c>
      <c r="L201" s="63" t="str">
        <f t="shared" si="40"/>
        <v>Business Services1</v>
      </c>
      <c r="M201" s="63" t="str">
        <f t="shared" si="41"/>
        <v>Business Operations1</v>
      </c>
      <c r="N201" s="637">
        <v>158.93</v>
      </c>
      <c r="O201" s="213">
        <v>231</v>
      </c>
      <c r="Q201" s="213">
        <f t="shared" si="42"/>
        <v>231</v>
      </c>
      <c r="R201" s="213">
        <v>5.62</v>
      </c>
      <c r="S201" s="213">
        <v>15.2</v>
      </c>
      <c r="T201" s="213">
        <v>15.83</v>
      </c>
      <c r="U201" s="213">
        <v>16.079999999999998</v>
      </c>
      <c r="V201" s="213">
        <v>24.05</v>
      </c>
      <c r="W201" s="213">
        <v>16.72</v>
      </c>
      <c r="X201" s="213">
        <v>19.079999999999998</v>
      </c>
      <c r="Y201" s="213">
        <v>19.190000000000001</v>
      </c>
      <c r="Z201" s="213">
        <v>19.82</v>
      </c>
      <c r="AA201" s="213">
        <v>19.93</v>
      </c>
      <c r="AB201" s="213">
        <v>29.38</v>
      </c>
      <c r="AC201" s="213">
        <f>SUMIF('[3]revexpbalances - 2024-07-18T082'!$G:$G,G:G,'[3]revexpbalances - 2024-07-18T082'!$H:$H)</f>
        <v>20.59</v>
      </c>
      <c r="AD201" s="213">
        <f t="shared" si="43"/>
        <v>221.49</v>
      </c>
      <c r="AE201" s="744">
        <f t="shared" si="44"/>
        <v>36.65</v>
      </c>
      <c r="AF201" s="744">
        <f t="shared" si="45"/>
        <v>56.849999999999994</v>
      </c>
      <c r="AG201" s="744">
        <f t="shared" si="46"/>
        <v>58.089999999999996</v>
      </c>
      <c r="AH201" s="744">
        <f t="shared" si="47"/>
        <v>69.900000000000006</v>
      </c>
      <c r="AI201" s="744">
        <f t="shared" si="48"/>
        <v>221.49</v>
      </c>
      <c r="AJ201" s="744">
        <f t="shared" si="49"/>
        <v>9.5099999999999909</v>
      </c>
      <c r="AK201" s="1097">
        <v>294</v>
      </c>
    </row>
    <row r="202" spans="1:37">
      <c r="A202">
        <v>25400</v>
      </c>
      <c r="B202" t="s">
        <v>2923</v>
      </c>
      <c r="C202">
        <v>931240</v>
      </c>
      <c r="D202" t="s">
        <v>104</v>
      </c>
      <c r="E202">
        <v>510040</v>
      </c>
      <c r="F202" t="s">
        <v>461</v>
      </c>
      <c r="G202" s="408" t="s">
        <v>589</v>
      </c>
      <c r="H202" s="217" t="s">
        <v>1766</v>
      </c>
      <c r="I202" s="217" t="s">
        <v>104</v>
      </c>
      <c r="J202" s="217" t="s">
        <v>2547</v>
      </c>
      <c r="K202" s="61" t="str">
        <f t="shared" si="39"/>
        <v>1</v>
      </c>
      <c r="L202" s="63" t="str">
        <f t="shared" si="40"/>
        <v>Business Services1</v>
      </c>
      <c r="M202" s="63" t="str">
        <f t="shared" si="41"/>
        <v>Finance1</v>
      </c>
      <c r="N202" s="637">
        <v>420065.44000000006</v>
      </c>
      <c r="O202" s="213">
        <v>455842</v>
      </c>
      <c r="Q202" s="213">
        <f t="shared" si="42"/>
        <v>455842</v>
      </c>
      <c r="R202" s="213">
        <v>12848.26</v>
      </c>
      <c r="S202" s="213">
        <v>31115.34</v>
      </c>
      <c r="T202" s="213">
        <v>28233.27</v>
      </c>
      <c r="U202" s="213">
        <v>28879.1</v>
      </c>
      <c r="V202" s="213">
        <v>43406.61</v>
      </c>
      <c r="W202" s="213">
        <v>29699.88</v>
      </c>
      <c r="X202" s="213">
        <v>32064.080000000002</v>
      </c>
      <c r="Y202" s="213">
        <v>29791.200000000001</v>
      </c>
      <c r="Z202" s="213">
        <v>34195.79</v>
      </c>
      <c r="AA202" s="213">
        <v>34365.32</v>
      </c>
      <c r="AB202" s="213">
        <v>52923.69</v>
      </c>
      <c r="AC202" s="213">
        <f>SUMIF('[3]revexpbalances - 2024-07-18T082'!$G:$G,G:G,'[3]revexpbalances - 2024-07-18T082'!$H:$H)</f>
        <v>36505.269999999997</v>
      </c>
      <c r="AD202" s="213">
        <f t="shared" si="43"/>
        <v>394027.81000000006</v>
      </c>
      <c r="AE202" s="744">
        <f t="shared" si="44"/>
        <v>72196.87</v>
      </c>
      <c r="AF202" s="744">
        <f t="shared" si="45"/>
        <v>101985.59</v>
      </c>
      <c r="AG202" s="744">
        <f t="shared" si="46"/>
        <v>96051.07</v>
      </c>
      <c r="AH202" s="744">
        <f t="shared" si="47"/>
        <v>123794.28</v>
      </c>
      <c r="AI202" s="744">
        <f t="shared" si="48"/>
        <v>394027.81000000006</v>
      </c>
      <c r="AJ202" s="744">
        <f t="shared" si="49"/>
        <v>61814.189999999944</v>
      </c>
      <c r="AK202" s="1097">
        <v>503615</v>
      </c>
    </row>
    <row r="203" spans="1:37">
      <c r="A203">
        <v>25400</v>
      </c>
      <c r="B203" t="s">
        <v>2923</v>
      </c>
      <c r="C203">
        <v>931240</v>
      </c>
      <c r="D203" t="s">
        <v>104</v>
      </c>
      <c r="E203">
        <v>513000</v>
      </c>
      <c r="F203" t="s">
        <v>469</v>
      </c>
      <c r="G203" s="408" t="s">
        <v>591</v>
      </c>
      <c r="H203" s="217" t="s">
        <v>1766</v>
      </c>
      <c r="I203" s="217" t="s">
        <v>104</v>
      </c>
      <c r="J203" s="217" t="s">
        <v>2547</v>
      </c>
      <c r="K203" s="61" t="str">
        <f t="shared" si="39"/>
        <v>1</v>
      </c>
      <c r="L203" s="63" t="str">
        <f t="shared" si="40"/>
        <v>Business Services1</v>
      </c>
      <c r="M203" s="63" t="str">
        <f t="shared" si="41"/>
        <v>Finance1</v>
      </c>
      <c r="N203" s="637">
        <v>51363.1</v>
      </c>
      <c r="O203" s="213">
        <v>60330</v>
      </c>
      <c r="Q203" s="213">
        <f t="shared" si="42"/>
        <v>60330</v>
      </c>
      <c r="R203" s="213">
        <v>1761.75</v>
      </c>
      <c r="S203" s="213">
        <v>4301.04</v>
      </c>
      <c r="T203" s="213">
        <v>4079.04</v>
      </c>
      <c r="U203" s="213">
        <v>4130.72</v>
      </c>
      <c r="V203" s="213">
        <v>6203.13</v>
      </c>
      <c r="W203" s="213">
        <v>4196.38</v>
      </c>
      <c r="X203" s="213">
        <v>4385.5200000000004</v>
      </c>
      <c r="Y203" s="213">
        <v>4254.05</v>
      </c>
      <c r="Z203" s="213">
        <v>4606.41</v>
      </c>
      <c r="AA203" s="213">
        <v>4644.51</v>
      </c>
      <c r="AB203" s="213">
        <v>7137.82</v>
      </c>
      <c r="AC203" s="213">
        <f>SUMIF('[3]revexpbalances - 2024-07-18T082'!$G:$G,G:G,'[3]revexpbalances - 2024-07-18T082'!$H:$H)</f>
        <v>4888.6400000000003</v>
      </c>
      <c r="AD203" s="213">
        <f t="shared" si="43"/>
        <v>54589.010000000009</v>
      </c>
      <c r="AE203" s="744">
        <f t="shared" si="44"/>
        <v>10141.83</v>
      </c>
      <c r="AF203" s="744">
        <f t="shared" si="45"/>
        <v>14530.23</v>
      </c>
      <c r="AG203" s="744">
        <f t="shared" si="46"/>
        <v>13245.98</v>
      </c>
      <c r="AH203" s="744">
        <f t="shared" si="47"/>
        <v>16670.97</v>
      </c>
      <c r="AI203" s="744">
        <f t="shared" si="48"/>
        <v>54589.009999999995</v>
      </c>
      <c r="AJ203" s="744">
        <f t="shared" si="49"/>
        <v>5740.9900000000052</v>
      </c>
      <c r="AK203" s="1097">
        <v>176280</v>
      </c>
    </row>
    <row r="204" spans="1:37">
      <c r="A204">
        <v>25400</v>
      </c>
      <c r="B204" t="s">
        <v>2923</v>
      </c>
      <c r="C204">
        <v>931240</v>
      </c>
      <c r="D204" t="s">
        <v>104</v>
      </c>
      <c r="E204">
        <v>513120</v>
      </c>
      <c r="F204" t="s">
        <v>471</v>
      </c>
      <c r="G204" s="408" t="s">
        <v>592</v>
      </c>
      <c r="H204" s="217" t="s">
        <v>1766</v>
      </c>
      <c r="I204" s="217" t="s">
        <v>104</v>
      </c>
      <c r="J204" s="217" t="s">
        <v>2547</v>
      </c>
      <c r="K204" s="61" t="str">
        <f t="shared" si="39"/>
        <v>1</v>
      </c>
      <c r="L204" s="63" t="str">
        <f t="shared" si="40"/>
        <v>Business Services1</v>
      </c>
      <c r="M204" s="63" t="str">
        <f t="shared" si="41"/>
        <v>Finance1</v>
      </c>
      <c r="N204" s="637">
        <v>25758.199999999997</v>
      </c>
      <c r="O204" s="213">
        <v>28262</v>
      </c>
      <c r="Q204" s="213">
        <f t="shared" si="42"/>
        <v>28262</v>
      </c>
      <c r="R204" s="213">
        <v>778.31</v>
      </c>
      <c r="S204" s="213">
        <v>1903.9</v>
      </c>
      <c r="T204" s="213">
        <v>1716</v>
      </c>
      <c r="U204" s="213">
        <v>1756.03</v>
      </c>
      <c r="V204" s="213">
        <v>2667.79</v>
      </c>
      <c r="W204" s="213">
        <v>1738.23</v>
      </c>
      <c r="X204" s="213">
        <v>1760.69</v>
      </c>
      <c r="Y204" s="213">
        <v>1758.22</v>
      </c>
      <c r="Z204" s="213">
        <v>2017.38</v>
      </c>
      <c r="AA204" s="213">
        <v>2027.91</v>
      </c>
      <c r="AB204" s="213">
        <v>3178.49</v>
      </c>
      <c r="AC204" s="213">
        <f>SUMIF('[3]revexpbalances - 2024-07-18T082'!$G:$G,G:G,'[3]revexpbalances - 2024-07-18T082'!$H:$H)</f>
        <v>2175.48</v>
      </c>
      <c r="AD204" s="213">
        <f t="shared" si="43"/>
        <v>23478.429999999997</v>
      </c>
      <c r="AE204" s="744">
        <f t="shared" si="44"/>
        <v>4398.21</v>
      </c>
      <c r="AF204" s="744">
        <f t="shared" si="45"/>
        <v>6162.0499999999993</v>
      </c>
      <c r="AG204" s="744">
        <f t="shared" si="46"/>
        <v>5536.29</v>
      </c>
      <c r="AH204" s="744">
        <f t="shared" si="47"/>
        <v>7381.8799999999992</v>
      </c>
      <c r="AI204" s="744">
        <f t="shared" si="48"/>
        <v>23478.43</v>
      </c>
      <c r="AJ204" s="744">
        <f t="shared" si="49"/>
        <v>4783.57</v>
      </c>
      <c r="AK204" s="1097">
        <v>31224</v>
      </c>
    </row>
    <row r="205" spans="1:37">
      <c r="A205">
        <v>25400</v>
      </c>
      <c r="B205" t="s">
        <v>2923</v>
      </c>
      <c r="C205">
        <v>931240</v>
      </c>
      <c r="D205" t="s">
        <v>104</v>
      </c>
      <c r="E205">
        <v>513140</v>
      </c>
      <c r="F205" t="s">
        <v>472</v>
      </c>
      <c r="G205" s="408" t="s">
        <v>593</v>
      </c>
      <c r="H205" s="217" t="s">
        <v>1766</v>
      </c>
      <c r="I205" s="217" t="s">
        <v>104</v>
      </c>
      <c r="J205" s="217" t="s">
        <v>2547</v>
      </c>
      <c r="K205" s="61" t="str">
        <f t="shared" si="39"/>
        <v>1</v>
      </c>
      <c r="L205" s="63" t="str">
        <f t="shared" si="40"/>
        <v>Business Services1</v>
      </c>
      <c r="M205" s="63" t="str">
        <f t="shared" si="41"/>
        <v>Finance1</v>
      </c>
      <c r="N205" s="637">
        <v>6024.09</v>
      </c>
      <c r="O205" s="213">
        <v>6609</v>
      </c>
      <c r="Q205" s="213">
        <f t="shared" si="42"/>
        <v>6609</v>
      </c>
      <c r="R205" s="213">
        <v>182.02</v>
      </c>
      <c r="S205" s="213">
        <v>445.27</v>
      </c>
      <c r="T205" s="213">
        <v>401.34</v>
      </c>
      <c r="U205" s="213">
        <v>410.67</v>
      </c>
      <c r="V205" s="213">
        <v>623.91</v>
      </c>
      <c r="W205" s="213">
        <v>406.53</v>
      </c>
      <c r="X205" s="213">
        <v>411.77</v>
      </c>
      <c r="Y205" s="213">
        <v>411.19</v>
      </c>
      <c r="Z205" s="213">
        <v>471.82</v>
      </c>
      <c r="AA205" s="213">
        <v>474.26</v>
      </c>
      <c r="AB205" s="213">
        <v>743.37</v>
      </c>
      <c r="AC205" s="213">
        <f>SUMIF('[3]revexpbalances - 2024-07-18T082'!$G:$G,G:G,'[3]revexpbalances - 2024-07-18T082'!$H:$H)</f>
        <v>508.77</v>
      </c>
      <c r="AD205" s="213">
        <f t="shared" si="43"/>
        <v>5490.92</v>
      </c>
      <c r="AE205" s="744">
        <f t="shared" si="44"/>
        <v>1028.6299999999999</v>
      </c>
      <c r="AF205" s="744">
        <f t="shared" si="45"/>
        <v>1441.11</v>
      </c>
      <c r="AG205" s="744">
        <f t="shared" si="46"/>
        <v>1294.78</v>
      </c>
      <c r="AH205" s="744">
        <f t="shared" si="47"/>
        <v>1726.4</v>
      </c>
      <c r="AI205" s="744">
        <f t="shared" si="48"/>
        <v>5490.92</v>
      </c>
      <c r="AJ205" s="744">
        <f t="shared" si="49"/>
        <v>1118.08</v>
      </c>
      <c r="AK205" s="1097">
        <v>7303</v>
      </c>
    </row>
    <row r="206" spans="1:37">
      <c r="A206">
        <v>25400</v>
      </c>
      <c r="B206" t="s">
        <v>2923</v>
      </c>
      <c r="C206">
        <v>931240</v>
      </c>
      <c r="D206" t="s">
        <v>104</v>
      </c>
      <c r="E206">
        <v>515040</v>
      </c>
      <c r="F206" t="s">
        <v>473</v>
      </c>
      <c r="G206" s="408" t="s">
        <v>594</v>
      </c>
      <c r="H206" s="217" t="s">
        <v>1766</v>
      </c>
      <c r="I206" s="217" t="s">
        <v>104</v>
      </c>
      <c r="J206" s="217" t="s">
        <v>2547</v>
      </c>
      <c r="K206" s="61" t="str">
        <f t="shared" si="39"/>
        <v>1</v>
      </c>
      <c r="L206" s="63" t="str">
        <f t="shared" si="40"/>
        <v>Business Services1</v>
      </c>
      <c r="M206" s="63" t="str">
        <f t="shared" si="41"/>
        <v>Finance1</v>
      </c>
      <c r="N206" s="637">
        <v>83828.36</v>
      </c>
      <c r="O206" s="213">
        <v>93900</v>
      </c>
      <c r="Q206" s="213">
        <f t="shared" si="42"/>
        <v>93900</v>
      </c>
      <c r="R206" s="213">
        <v>3206.8</v>
      </c>
      <c r="S206" s="213">
        <v>7698.26</v>
      </c>
      <c r="T206" s="213">
        <v>6935.36</v>
      </c>
      <c r="U206" s="213">
        <v>7690</v>
      </c>
      <c r="V206" s="213">
        <v>9271.94</v>
      </c>
      <c r="W206" s="213">
        <v>9776.23</v>
      </c>
      <c r="X206" s="213">
        <v>8863</v>
      </c>
      <c r="Y206" s="213">
        <v>7195.13</v>
      </c>
      <c r="Z206" s="213">
        <v>8863</v>
      </c>
      <c r="AA206" s="213">
        <v>8863</v>
      </c>
      <c r="AB206" s="213">
        <v>8863</v>
      </c>
      <c r="AC206" s="213">
        <f>SUMIF('[3]revexpbalances - 2024-07-18T082'!$G:$G,G:G,'[3]revexpbalances - 2024-07-18T082'!$H:$H)</f>
        <v>8777.82</v>
      </c>
      <c r="AD206" s="213">
        <f t="shared" si="43"/>
        <v>96003.540000000008</v>
      </c>
      <c r="AE206" s="744">
        <f t="shared" si="44"/>
        <v>17840.420000000002</v>
      </c>
      <c r="AF206" s="744">
        <f t="shared" si="45"/>
        <v>26738.170000000002</v>
      </c>
      <c r="AG206" s="744">
        <f t="shared" si="46"/>
        <v>24921.13</v>
      </c>
      <c r="AH206" s="744">
        <f t="shared" si="47"/>
        <v>26503.82</v>
      </c>
      <c r="AI206" s="744">
        <f t="shared" si="48"/>
        <v>96003.540000000008</v>
      </c>
      <c r="AJ206" s="744">
        <f t="shared" si="49"/>
        <v>-2103.5400000000081</v>
      </c>
      <c r="AK206" s="1097">
        <v>98280</v>
      </c>
    </row>
    <row r="207" spans="1:37">
      <c r="A207">
        <v>25400</v>
      </c>
      <c r="B207" t="s">
        <v>2923</v>
      </c>
      <c r="C207">
        <v>931240</v>
      </c>
      <c r="D207" t="s">
        <v>104</v>
      </c>
      <c r="E207">
        <v>515100</v>
      </c>
      <c r="F207" t="s">
        <v>474</v>
      </c>
      <c r="G207" s="408" t="s">
        <v>595</v>
      </c>
      <c r="H207" s="217" t="s">
        <v>1766</v>
      </c>
      <c r="I207" s="217" t="s">
        <v>104</v>
      </c>
      <c r="J207" s="217" t="s">
        <v>2547</v>
      </c>
      <c r="K207" s="61" t="str">
        <f t="shared" si="39"/>
        <v>1</v>
      </c>
      <c r="L207" s="63" t="str">
        <f t="shared" si="40"/>
        <v>Business Services1</v>
      </c>
      <c r="M207" s="63" t="str">
        <f t="shared" si="41"/>
        <v>Finance1</v>
      </c>
      <c r="N207" s="637">
        <v>432.67000000000007</v>
      </c>
      <c r="O207" s="213">
        <v>476</v>
      </c>
      <c r="Q207" s="213">
        <f t="shared" si="42"/>
        <v>476</v>
      </c>
      <c r="R207" s="213">
        <v>13.55</v>
      </c>
      <c r="S207" s="213">
        <v>32.54</v>
      </c>
      <c r="T207" s="213">
        <v>29.81</v>
      </c>
      <c r="U207" s="213">
        <v>40.450000000000003</v>
      </c>
      <c r="V207" s="213">
        <v>37.880000000000003</v>
      </c>
      <c r="W207" s="213">
        <v>41.07</v>
      </c>
      <c r="X207" s="213">
        <v>37.880000000000003</v>
      </c>
      <c r="Y207" s="213">
        <v>31.96</v>
      </c>
      <c r="Z207" s="213">
        <v>37.880000000000003</v>
      </c>
      <c r="AA207" s="213">
        <v>38.1</v>
      </c>
      <c r="AB207" s="213">
        <v>38.32</v>
      </c>
      <c r="AC207" s="213">
        <f>SUMIF('[3]revexpbalances - 2024-07-18T082'!$G:$G,G:G,'[3]revexpbalances - 2024-07-18T082'!$H:$H)</f>
        <v>38.01</v>
      </c>
      <c r="AD207" s="213">
        <f t="shared" si="43"/>
        <v>417.45</v>
      </c>
      <c r="AE207" s="744">
        <f t="shared" si="44"/>
        <v>75.900000000000006</v>
      </c>
      <c r="AF207" s="744">
        <f t="shared" si="45"/>
        <v>119.4</v>
      </c>
      <c r="AG207" s="744">
        <f t="shared" si="46"/>
        <v>107.72</v>
      </c>
      <c r="AH207" s="744">
        <f t="shared" si="47"/>
        <v>114.43</v>
      </c>
      <c r="AI207" s="744">
        <f t="shared" si="48"/>
        <v>417.45</v>
      </c>
      <c r="AJ207" s="744">
        <f t="shared" si="49"/>
        <v>58.550000000000011</v>
      </c>
      <c r="AK207" s="1097">
        <v>473</v>
      </c>
    </row>
    <row r="208" spans="1:37">
      <c r="A208">
        <v>25400</v>
      </c>
      <c r="B208" t="s">
        <v>2923</v>
      </c>
      <c r="C208">
        <v>931240</v>
      </c>
      <c r="D208" t="s">
        <v>104</v>
      </c>
      <c r="E208">
        <v>515120</v>
      </c>
      <c r="F208" t="s">
        <v>475</v>
      </c>
      <c r="G208" s="408" t="s">
        <v>596</v>
      </c>
      <c r="H208" s="217" t="s">
        <v>1766</v>
      </c>
      <c r="I208" s="217" t="s">
        <v>104</v>
      </c>
      <c r="J208" s="217" t="s">
        <v>2547</v>
      </c>
      <c r="K208" s="61" t="str">
        <f t="shared" si="39"/>
        <v>1</v>
      </c>
      <c r="L208" s="63" t="str">
        <f t="shared" si="40"/>
        <v>Business Services1</v>
      </c>
      <c r="M208" s="63" t="str">
        <f t="shared" si="41"/>
        <v>Finance1</v>
      </c>
      <c r="N208" s="637">
        <v>1453.1300000000003</v>
      </c>
      <c r="O208" s="213">
        <v>2157</v>
      </c>
      <c r="Q208" s="213">
        <f t="shared" si="42"/>
        <v>2157</v>
      </c>
      <c r="R208" s="213">
        <v>62.75</v>
      </c>
      <c r="S208" s="213">
        <v>152.15</v>
      </c>
      <c r="T208" s="213">
        <v>142.78</v>
      </c>
      <c r="U208" s="213">
        <v>164.71</v>
      </c>
      <c r="V208" s="213">
        <v>246.38</v>
      </c>
      <c r="W208" s="213">
        <v>176.51</v>
      </c>
      <c r="X208" s="213">
        <v>164.9</v>
      </c>
      <c r="Y208" s="213">
        <v>148.05000000000001</v>
      </c>
      <c r="Z208" s="213">
        <v>169.58</v>
      </c>
      <c r="AA208" s="213">
        <v>171.76</v>
      </c>
      <c r="AB208" s="213">
        <v>263.87</v>
      </c>
      <c r="AC208" s="213">
        <f>SUMIF('[3]revexpbalances - 2024-07-18T082'!$G:$G,G:G,'[3]revexpbalances - 2024-07-18T082'!$H:$H)</f>
        <v>178.16</v>
      </c>
      <c r="AD208" s="213">
        <f t="shared" si="43"/>
        <v>2041.6000000000001</v>
      </c>
      <c r="AE208" s="744">
        <f t="shared" si="44"/>
        <v>357.68</v>
      </c>
      <c r="AF208" s="744">
        <f t="shared" si="45"/>
        <v>587.6</v>
      </c>
      <c r="AG208" s="744">
        <f t="shared" si="46"/>
        <v>482.53000000000009</v>
      </c>
      <c r="AH208" s="744">
        <f t="shared" si="47"/>
        <v>613.79</v>
      </c>
      <c r="AI208" s="744">
        <f t="shared" si="48"/>
        <v>2041.6</v>
      </c>
      <c r="AJ208" s="744">
        <f t="shared" si="49"/>
        <v>115.40000000000009</v>
      </c>
      <c r="AK208" s="1097">
        <v>2392</v>
      </c>
    </row>
    <row r="209" spans="1:37">
      <c r="A209">
        <v>25400</v>
      </c>
      <c r="B209" t="s">
        <v>2923</v>
      </c>
      <c r="C209">
        <v>931240</v>
      </c>
      <c r="D209" t="s">
        <v>104</v>
      </c>
      <c r="E209">
        <v>515160</v>
      </c>
      <c r="F209" t="s">
        <v>476</v>
      </c>
      <c r="G209" s="408" t="s">
        <v>1364</v>
      </c>
      <c r="H209" s="217" t="s">
        <v>1766</v>
      </c>
      <c r="I209" s="217" t="s">
        <v>104</v>
      </c>
      <c r="J209" s="217" t="s">
        <v>2547</v>
      </c>
      <c r="K209" s="61" t="str">
        <f t="shared" si="39"/>
        <v>1</v>
      </c>
      <c r="L209" s="63" t="str">
        <f t="shared" si="40"/>
        <v>Business Services1</v>
      </c>
      <c r="M209" s="63" t="str">
        <f t="shared" si="41"/>
        <v>Finance1</v>
      </c>
      <c r="N209" s="637">
        <v>191.27999999999997</v>
      </c>
      <c r="O209" s="213">
        <v>191</v>
      </c>
      <c r="Q209" s="213">
        <f t="shared" si="42"/>
        <v>191</v>
      </c>
      <c r="R209" s="213">
        <v>5.88</v>
      </c>
      <c r="S209" s="213">
        <v>14.3</v>
      </c>
      <c r="T209" s="213">
        <v>14.3</v>
      </c>
      <c r="U209" s="213">
        <v>14.3</v>
      </c>
      <c r="V209" s="213">
        <v>14.3</v>
      </c>
      <c r="W209" s="213">
        <v>14.3</v>
      </c>
      <c r="X209" s="213">
        <v>14.3</v>
      </c>
      <c r="Y209" s="213">
        <v>14.3</v>
      </c>
      <c r="Z209" s="213">
        <v>14.3</v>
      </c>
      <c r="AA209" s="213">
        <v>14.3</v>
      </c>
      <c r="AB209" s="213">
        <v>14.3</v>
      </c>
      <c r="AC209" s="213">
        <f>SUMIF('[3]revexpbalances - 2024-07-18T082'!$G:$G,G:G,'[3]revexpbalances - 2024-07-18T082'!$H:$H)</f>
        <v>14.3</v>
      </c>
      <c r="AD209" s="213">
        <f t="shared" si="43"/>
        <v>163.18</v>
      </c>
      <c r="AE209" s="744">
        <f t="shared" si="44"/>
        <v>34.480000000000004</v>
      </c>
      <c r="AF209" s="744">
        <f t="shared" si="45"/>
        <v>42.900000000000006</v>
      </c>
      <c r="AG209" s="744">
        <f t="shared" si="46"/>
        <v>42.900000000000006</v>
      </c>
      <c r="AH209" s="744">
        <f t="shared" si="47"/>
        <v>42.900000000000006</v>
      </c>
      <c r="AI209" s="744">
        <f t="shared" si="48"/>
        <v>163.18</v>
      </c>
      <c r="AJ209" s="744">
        <f t="shared" si="49"/>
        <v>27.819999999999993</v>
      </c>
      <c r="AK209" s="1097">
        <v>172</v>
      </c>
    </row>
    <row r="210" spans="1:37">
      <c r="A210">
        <v>25400</v>
      </c>
      <c r="B210" t="s">
        <v>2923</v>
      </c>
      <c r="C210">
        <v>931240</v>
      </c>
      <c r="D210" t="s">
        <v>104</v>
      </c>
      <c r="E210">
        <v>515260</v>
      </c>
      <c r="F210" t="s">
        <v>479</v>
      </c>
      <c r="G210" s="408" t="s">
        <v>598</v>
      </c>
      <c r="H210" s="217" t="s">
        <v>1766</v>
      </c>
      <c r="I210" s="217" t="s">
        <v>104</v>
      </c>
      <c r="J210" s="217" t="s">
        <v>2547</v>
      </c>
      <c r="K210" s="61" t="str">
        <f t="shared" si="39"/>
        <v>1</v>
      </c>
      <c r="L210" s="63" t="str">
        <f t="shared" si="40"/>
        <v>Business Services1</v>
      </c>
      <c r="M210" s="63" t="str">
        <f t="shared" si="41"/>
        <v>Finance1</v>
      </c>
      <c r="N210" s="637">
        <v>1261.48</v>
      </c>
      <c r="O210" s="213">
        <v>1368</v>
      </c>
      <c r="Q210" s="213">
        <f t="shared" si="42"/>
        <v>1368</v>
      </c>
      <c r="R210" s="213">
        <v>35.090000000000003</v>
      </c>
      <c r="S210" s="213">
        <v>84.95</v>
      </c>
      <c r="T210" s="213">
        <v>77.09</v>
      </c>
      <c r="U210" s="213">
        <v>95.52</v>
      </c>
      <c r="V210" s="213">
        <v>142.69999999999999</v>
      </c>
      <c r="W210" s="213">
        <v>105.43</v>
      </c>
      <c r="X210" s="213">
        <v>95.68</v>
      </c>
      <c r="Y210" s="213">
        <v>78.94</v>
      </c>
      <c r="Z210" s="213">
        <v>97.02</v>
      </c>
      <c r="AA210" s="213">
        <v>98.84</v>
      </c>
      <c r="AB210" s="213">
        <v>152.34</v>
      </c>
      <c r="AC210" s="213">
        <f>SUMIF('[3]revexpbalances - 2024-07-18T082'!$G:$G,G:G,'[3]revexpbalances - 2024-07-18T082'!$H:$H)</f>
        <v>101.94</v>
      </c>
      <c r="AD210" s="213">
        <f t="shared" si="43"/>
        <v>1165.5400000000002</v>
      </c>
      <c r="AE210" s="744">
        <f t="shared" si="44"/>
        <v>197.13</v>
      </c>
      <c r="AF210" s="744">
        <f t="shared" si="45"/>
        <v>343.65</v>
      </c>
      <c r="AG210" s="744">
        <f t="shared" si="46"/>
        <v>271.64</v>
      </c>
      <c r="AH210" s="744">
        <f t="shared" si="47"/>
        <v>353.12</v>
      </c>
      <c r="AI210" s="744">
        <f t="shared" si="48"/>
        <v>1165.54</v>
      </c>
      <c r="AJ210" s="744">
        <f t="shared" si="49"/>
        <v>202.46000000000004</v>
      </c>
      <c r="AK210" s="1097">
        <v>1345</v>
      </c>
    </row>
    <row r="211" spans="1:37">
      <c r="A211">
        <v>25400</v>
      </c>
      <c r="B211" t="s">
        <v>2923</v>
      </c>
      <c r="C211">
        <v>931240</v>
      </c>
      <c r="D211" t="s">
        <v>104</v>
      </c>
      <c r="E211">
        <v>518010</v>
      </c>
      <c r="F211" t="s">
        <v>481</v>
      </c>
      <c r="G211" s="408" t="s">
        <v>1368</v>
      </c>
      <c r="H211" s="217" t="s">
        <v>1766</v>
      </c>
      <c r="I211" s="217" t="s">
        <v>104</v>
      </c>
      <c r="J211" s="217" t="s">
        <v>2547</v>
      </c>
      <c r="K211" s="61" t="str">
        <f t="shared" si="39"/>
        <v>1</v>
      </c>
      <c r="L211" s="63" t="str">
        <f t="shared" si="40"/>
        <v>Business Services1</v>
      </c>
      <c r="M211" s="63" t="str">
        <f t="shared" si="41"/>
        <v>Finance1</v>
      </c>
      <c r="N211" s="637">
        <v>1303.2600000000002</v>
      </c>
      <c r="O211" s="213">
        <v>1300</v>
      </c>
      <c r="Q211" s="213">
        <f t="shared" si="42"/>
        <v>1300</v>
      </c>
      <c r="R211" s="213">
        <v>41.12</v>
      </c>
      <c r="S211" s="213">
        <v>100</v>
      </c>
      <c r="T211" s="213">
        <v>100</v>
      </c>
      <c r="U211" s="213">
        <v>100</v>
      </c>
      <c r="V211" s="213">
        <v>150</v>
      </c>
      <c r="W211" s="213">
        <v>100</v>
      </c>
      <c r="X211" s="213">
        <v>100</v>
      </c>
      <c r="Y211" s="213">
        <v>100</v>
      </c>
      <c r="Z211" s="213">
        <v>100</v>
      </c>
      <c r="AA211" s="213">
        <v>100</v>
      </c>
      <c r="AB211" s="213">
        <v>150</v>
      </c>
      <c r="AC211" s="213">
        <f>SUMIF('[3]revexpbalances - 2024-07-18T082'!$G:$G,G:G,'[3]revexpbalances - 2024-07-18T082'!$H:$H)</f>
        <v>100</v>
      </c>
      <c r="AD211" s="213">
        <f t="shared" si="43"/>
        <v>1241.1199999999999</v>
      </c>
      <c r="AE211" s="744">
        <f t="shared" si="44"/>
        <v>241.12</v>
      </c>
      <c r="AF211" s="744">
        <f t="shared" si="45"/>
        <v>350</v>
      </c>
      <c r="AG211" s="744">
        <f t="shared" si="46"/>
        <v>300</v>
      </c>
      <c r="AH211" s="744">
        <f t="shared" si="47"/>
        <v>350</v>
      </c>
      <c r="AI211" s="744">
        <f t="shared" si="48"/>
        <v>1241.1199999999999</v>
      </c>
      <c r="AJ211" s="744">
        <f t="shared" si="49"/>
        <v>58.880000000000109</v>
      </c>
      <c r="AK211" s="1097">
        <v>1300</v>
      </c>
    </row>
    <row r="212" spans="1:37">
      <c r="A212">
        <v>25400</v>
      </c>
      <c r="B212" t="s">
        <v>2923</v>
      </c>
      <c r="C212">
        <v>931240</v>
      </c>
      <c r="D212" t="s">
        <v>104</v>
      </c>
      <c r="E212">
        <v>518140</v>
      </c>
      <c r="F212" t="s">
        <v>484</v>
      </c>
      <c r="G212" s="408" t="s">
        <v>599</v>
      </c>
      <c r="H212" s="217" t="s">
        <v>1766</v>
      </c>
      <c r="I212" s="217" t="s">
        <v>104</v>
      </c>
      <c r="J212" s="217" t="s">
        <v>2547</v>
      </c>
      <c r="K212" s="61" t="str">
        <f t="shared" si="39"/>
        <v>1</v>
      </c>
      <c r="L212" s="63" t="str">
        <f t="shared" si="40"/>
        <v>Business Services1</v>
      </c>
      <c r="M212" s="63" t="str">
        <f t="shared" si="41"/>
        <v>Finance1</v>
      </c>
      <c r="N212" s="637">
        <v>116.26</v>
      </c>
      <c r="O212" s="213">
        <v>126</v>
      </c>
      <c r="Q212" s="213">
        <f t="shared" si="42"/>
        <v>126</v>
      </c>
      <c r="R212" s="213">
        <v>3.35</v>
      </c>
      <c r="S212" s="213">
        <v>8</v>
      </c>
      <c r="T212" s="213">
        <v>7.2</v>
      </c>
      <c r="U212" s="213">
        <v>7.2</v>
      </c>
      <c r="V212" s="213">
        <v>12</v>
      </c>
      <c r="W212" s="213">
        <v>8.34</v>
      </c>
      <c r="X212" s="213">
        <v>8.82</v>
      </c>
      <c r="Y212" s="213">
        <v>8.02</v>
      </c>
      <c r="Z212" s="213">
        <v>9.25</v>
      </c>
      <c r="AA212" s="213">
        <v>9.1300000000000008</v>
      </c>
      <c r="AB212" s="213">
        <v>13.7</v>
      </c>
      <c r="AC212" s="213">
        <f>SUMIF('[3]revexpbalances - 2024-07-18T082'!$G:$G,G:G,'[3]revexpbalances - 2024-07-18T082'!$H:$H)</f>
        <v>9.31</v>
      </c>
      <c r="AD212" s="213">
        <f t="shared" si="43"/>
        <v>104.32000000000001</v>
      </c>
      <c r="AE212" s="744">
        <f t="shared" si="44"/>
        <v>18.55</v>
      </c>
      <c r="AF212" s="744">
        <f t="shared" si="45"/>
        <v>27.54</v>
      </c>
      <c r="AG212" s="744">
        <f t="shared" si="46"/>
        <v>26.09</v>
      </c>
      <c r="AH212" s="744">
        <f t="shared" si="47"/>
        <v>32.14</v>
      </c>
      <c r="AI212" s="744">
        <f t="shared" si="48"/>
        <v>104.32000000000001</v>
      </c>
      <c r="AJ212" s="744">
        <f t="shared" si="49"/>
        <v>21.679999999999993</v>
      </c>
      <c r="AK212" s="1097">
        <v>126</v>
      </c>
    </row>
    <row r="213" spans="1:37">
      <c r="A213">
        <v>25400</v>
      </c>
      <c r="B213" t="s">
        <v>2923</v>
      </c>
      <c r="C213">
        <v>931260</v>
      </c>
      <c r="D213" t="s">
        <v>115</v>
      </c>
      <c r="E213">
        <v>510040</v>
      </c>
      <c r="F213" t="s">
        <v>461</v>
      </c>
      <c r="G213" s="408" t="s">
        <v>657</v>
      </c>
      <c r="H213" s="217" t="s">
        <v>1766</v>
      </c>
      <c r="I213" s="217" t="s">
        <v>115</v>
      </c>
      <c r="J213" s="217" t="s">
        <v>2547</v>
      </c>
      <c r="K213" s="61" t="str">
        <f t="shared" si="39"/>
        <v>1</v>
      </c>
      <c r="L213" s="63" t="str">
        <f t="shared" si="40"/>
        <v>Business Services1</v>
      </c>
      <c r="M213" s="63" t="str">
        <f t="shared" si="41"/>
        <v>Marketing1</v>
      </c>
      <c r="N213" s="637">
        <v>117106.86</v>
      </c>
      <c r="O213" s="213">
        <v>136413</v>
      </c>
      <c r="Q213" s="213">
        <f t="shared" si="42"/>
        <v>136413</v>
      </c>
      <c r="R213" s="213">
        <v>4469.96</v>
      </c>
      <c r="S213" s="213">
        <v>11248.48</v>
      </c>
      <c r="T213" s="213">
        <v>6059.23</v>
      </c>
      <c r="U213" s="213">
        <v>4535.05</v>
      </c>
      <c r="V213" s="213">
        <v>10844.63</v>
      </c>
      <c r="W213" s="213">
        <v>9769.32</v>
      </c>
      <c r="X213" s="213">
        <v>9769.34</v>
      </c>
      <c r="Y213" s="213">
        <v>9769.33</v>
      </c>
      <c r="Z213" s="213">
        <v>10077.18</v>
      </c>
      <c r="AA213" s="213">
        <v>10693.63</v>
      </c>
      <c r="AB213" s="213">
        <v>16134.07</v>
      </c>
      <c r="AC213" s="213">
        <f>SUMIF('[3]revexpbalances - 2024-07-18T082'!$G:$G,G:G,'[3]revexpbalances - 2024-07-18T082'!$H:$H)</f>
        <v>7991.87</v>
      </c>
      <c r="AD213" s="213">
        <f t="shared" si="43"/>
        <v>111362.09</v>
      </c>
      <c r="AE213" s="744">
        <f t="shared" si="44"/>
        <v>21777.67</v>
      </c>
      <c r="AF213" s="744">
        <f t="shared" si="45"/>
        <v>25149</v>
      </c>
      <c r="AG213" s="744">
        <f t="shared" si="46"/>
        <v>29615.85</v>
      </c>
      <c r="AH213" s="744">
        <f t="shared" si="47"/>
        <v>34819.57</v>
      </c>
      <c r="AI213" s="744">
        <f t="shared" si="48"/>
        <v>111362.09</v>
      </c>
      <c r="AJ213" s="744">
        <f t="shared" si="49"/>
        <v>25050.910000000003</v>
      </c>
      <c r="AK213" s="1097">
        <v>140228</v>
      </c>
    </row>
    <row r="214" spans="1:37">
      <c r="A214">
        <v>25400</v>
      </c>
      <c r="B214" t="s">
        <v>2923</v>
      </c>
      <c r="C214">
        <v>931260</v>
      </c>
      <c r="D214" t="s">
        <v>115</v>
      </c>
      <c r="E214">
        <v>513000</v>
      </c>
      <c r="F214" t="s">
        <v>469</v>
      </c>
      <c r="G214" s="408" t="s">
        <v>659</v>
      </c>
      <c r="H214" s="217" t="s">
        <v>1766</v>
      </c>
      <c r="I214" s="217" t="s">
        <v>115</v>
      </c>
      <c r="J214" s="217" t="s">
        <v>2547</v>
      </c>
      <c r="K214" s="61" t="str">
        <f t="shared" si="39"/>
        <v>1</v>
      </c>
      <c r="L214" s="63" t="str">
        <f t="shared" si="40"/>
        <v>Business Services1</v>
      </c>
      <c r="M214" s="63" t="str">
        <f t="shared" si="41"/>
        <v>Marketing1</v>
      </c>
      <c r="N214" s="637">
        <v>9090.25</v>
      </c>
      <c r="O214" s="213">
        <v>10913</v>
      </c>
      <c r="Q214" s="213">
        <f t="shared" si="42"/>
        <v>10913</v>
      </c>
      <c r="R214" s="213">
        <v>357.6</v>
      </c>
      <c r="S214" s="213">
        <v>899.88</v>
      </c>
      <c r="T214" s="213">
        <v>484.74</v>
      </c>
      <c r="U214" s="213">
        <v>641.80999999999995</v>
      </c>
      <c r="V214" s="213">
        <v>1704.59</v>
      </c>
      <c r="W214" s="213">
        <v>1339.56</v>
      </c>
      <c r="X214" s="213">
        <v>1339.56</v>
      </c>
      <c r="Y214" s="213">
        <v>1343.88</v>
      </c>
      <c r="Z214" s="213">
        <v>1376.72</v>
      </c>
      <c r="AA214" s="213">
        <v>1448.29</v>
      </c>
      <c r="AB214" s="213">
        <v>2218.66</v>
      </c>
      <c r="AC214" s="213">
        <f>SUMIF('[3]revexpbalances - 2024-07-18T082'!$G:$G,G:G,'[3]revexpbalances - 2024-07-18T082'!$H:$H)</f>
        <v>1252.54</v>
      </c>
      <c r="AD214" s="213">
        <f t="shared" si="43"/>
        <v>14407.830000000002</v>
      </c>
      <c r="AE214" s="744">
        <f t="shared" si="44"/>
        <v>1742.22</v>
      </c>
      <c r="AF214" s="744">
        <f t="shared" si="45"/>
        <v>3685.9599999999996</v>
      </c>
      <c r="AG214" s="744">
        <f t="shared" si="46"/>
        <v>4060.16</v>
      </c>
      <c r="AH214" s="744">
        <f t="shared" si="47"/>
        <v>4919.49</v>
      </c>
      <c r="AI214" s="744">
        <f t="shared" si="48"/>
        <v>14407.83</v>
      </c>
      <c r="AJ214" s="744">
        <f t="shared" si="49"/>
        <v>-3494.83</v>
      </c>
      <c r="AK214" s="1097">
        <v>49867</v>
      </c>
    </row>
    <row r="215" spans="1:37">
      <c r="A215">
        <v>25400</v>
      </c>
      <c r="B215" t="s">
        <v>2923</v>
      </c>
      <c r="C215">
        <v>931260</v>
      </c>
      <c r="D215" t="s">
        <v>115</v>
      </c>
      <c r="E215">
        <v>513120</v>
      </c>
      <c r="F215" t="s">
        <v>471</v>
      </c>
      <c r="G215" s="408" t="s">
        <v>660</v>
      </c>
      <c r="H215" s="217" t="s">
        <v>1766</v>
      </c>
      <c r="I215" s="217" t="s">
        <v>115</v>
      </c>
      <c r="J215" s="217" t="s">
        <v>2547</v>
      </c>
      <c r="K215" s="61" t="str">
        <f t="shared" si="39"/>
        <v>1</v>
      </c>
      <c r="L215" s="63" t="str">
        <f t="shared" si="40"/>
        <v>Business Services1</v>
      </c>
      <c r="M215" s="63" t="str">
        <f t="shared" si="41"/>
        <v>Marketing1</v>
      </c>
      <c r="N215" s="637">
        <v>7138.4299999999994</v>
      </c>
      <c r="O215" s="213">
        <v>8457</v>
      </c>
      <c r="Q215" s="213">
        <f t="shared" si="42"/>
        <v>8457</v>
      </c>
      <c r="R215" s="213">
        <v>277.14</v>
      </c>
      <c r="S215" s="213">
        <v>697.4</v>
      </c>
      <c r="T215" s="213">
        <v>384.75</v>
      </c>
      <c r="U215" s="213">
        <v>370.72</v>
      </c>
      <c r="V215" s="213">
        <v>692.03</v>
      </c>
      <c r="W215" s="213">
        <v>602.85</v>
      </c>
      <c r="X215" s="213">
        <v>602.85</v>
      </c>
      <c r="Y215" s="213">
        <v>606.22</v>
      </c>
      <c r="Z215" s="213">
        <v>652.91999999999996</v>
      </c>
      <c r="AA215" s="213">
        <v>677.56</v>
      </c>
      <c r="AB215" s="213">
        <v>1012.02</v>
      </c>
      <c r="AC215" s="213">
        <f>SUMIF('[3]revexpbalances - 2024-07-18T082'!$G:$G,G:G,'[3]revexpbalances - 2024-07-18T082'!$H:$H)</f>
        <v>634.02</v>
      </c>
      <c r="AD215" s="213">
        <f t="shared" si="43"/>
        <v>7210.4800000000014</v>
      </c>
      <c r="AE215" s="744">
        <f t="shared" si="44"/>
        <v>1359.29</v>
      </c>
      <c r="AF215" s="744">
        <f t="shared" si="45"/>
        <v>1665.6</v>
      </c>
      <c r="AG215" s="744">
        <f t="shared" si="46"/>
        <v>1861.9900000000002</v>
      </c>
      <c r="AH215" s="744">
        <f t="shared" si="47"/>
        <v>2323.6</v>
      </c>
      <c r="AI215" s="744">
        <f t="shared" si="48"/>
        <v>7210.48</v>
      </c>
      <c r="AJ215" s="744">
        <f t="shared" si="49"/>
        <v>1246.5200000000004</v>
      </c>
      <c r="AK215" s="1097">
        <v>8695</v>
      </c>
    </row>
    <row r="216" spans="1:37">
      <c r="A216">
        <v>25400</v>
      </c>
      <c r="B216" t="s">
        <v>2923</v>
      </c>
      <c r="C216">
        <v>931260</v>
      </c>
      <c r="D216" t="s">
        <v>115</v>
      </c>
      <c r="E216">
        <v>513140</v>
      </c>
      <c r="F216" t="s">
        <v>472</v>
      </c>
      <c r="G216" s="408" t="s">
        <v>661</v>
      </c>
      <c r="H216" s="217" t="s">
        <v>1766</v>
      </c>
      <c r="I216" s="217" t="s">
        <v>115</v>
      </c>
      <c r="J216" s="217" t="s">
        <v>2547</v>
      </c>
      <c r="K216" s="61" t="str">
        <f t="shared" si="39"/>
        <v>1</v>
      </c>
      <c r="L216" s="63" t="str">
        <f t="shared" si="40"/>
        <v>Business Services1</v>
      </c>
      <c r="M216" s="63" t="str">
        <f t="shared" si="41"/>
        <v>Marketing1</v>
      </c>
      <c r="N216" s="637">
        <v>1669.48</v>
      </c>
      <c r="O216" s="213">
        <v>1978</v>
      </c>
      <c r="Q216" s="213">
        <f t="shared" si="42"/>
        <v>1978</v>
      </c>
      <c r="R216" s="213">
        <v>64.819999999999993</v>
      </c>
      <c r="S216" s="213">
        <v>163.09</v>
      </c>
      <c r="T216" s="213">
        <v>89.99</v>
      </c>
      <c r="U216" s="213">
        <v>86.71</v>
      </c>
      <c r="V216" s="213">
        <v>161.84</v>
      </c>
      <c r="W216" s="213">
        <v>140.97999999999999</v>
      </c>
      <c r="X216" s="213">
        <v>140.99</v>
      </c>
      <c r="Y216" s="213">
        <v>141.78</v>
      </c>
      <c r="Z216" s="213">
        <v>152.71</v>
      </c>
      <c r="AA216" s="213">
        <v>158.46</v>
      </c>
      <c r="AB216" s="213">
        <v>236.68</v>
      </c>
      <c r="AC216" s="213">
        <f>SUMIF('[3]revexpbalances - 2024-07-18T082'!$G:$G,G:G,'[3]revexpbalances - 2024-07-18T082'!$H:$H)</f>
        <v>148.28</v>
      </c>
      <c r="AD216" s="213">
        <f t="shared" si="43"/>
        <v>1686.33</v>
      </c>
      <c r="AE216" s="744">
        <f t="shared" si="44"/>
        <v>317.89999999999998</v>
      </c>
      <c r="AF216" s="744">
        <f t="shared" si="45"/>
        <v>389.53</v>
      </c>
      <c r="AG216" s="744">
        <f t="shared" si="46"/>
        <v>435.48</v>
      </c>
      <c r="AH216" s="744">
        <f t="shared" si="47"/>
        <v>543.41999999999996</v>
      </c>
      <c r="AI216" s="744">
        <f t="shared" si="48"/>
        <v>1686.33</v>
      </c>
      <c r="AJ216" s="744">
        <f t="shared" si="49"/>
        <v>291.67000000000007</v>
      </c>
      <c r="AK216" s="1097">
        <v>2033</v>
      </c>
    </row>
    <row r="217" spans="1:37">
      <c r="A217">
        <v>25400</v>
      </c>
      <c r="B217" t="s">
        <v>2923</v>
      </c>
      <c r="C217">
        <v>931260</v>
      </c>
      <c r="D217" t="s">
        <v>115</v>
      </c>
      <c r="E217">
        <v>515040</v>
      </c>
      <c r="F217" t="s">
        <v>473</v>
      </c>
      <c r="G217" s="408" t="s">
        <v>662</v>
      </c>
      <c r="H217" s="217" t="s">
        <v>1766</v>
      </c>
      <c r="I217" s="217" t="s">
        <v>115</v>
      </c>
      <c r="J217" s="217" t="s">
        <v>2547</v>
      </c>
      <c r="K217" s="61" t="str">
        <f t="shared" si="39"/>
        <v>1</v>
      </c>
      <c r="L217" s="63" t="str">
        <f t="shared" si="40"/>
        <v>Business Services1</v>
      </c>
      <c r="M217" s="63" t="str">
        <f t="shared" si="41"/>
        <v>Marketing1</v>
      </c>
      <c r="N217" s="637">
        <v>23193.84</v>
      </c>
      <c r="O217" s="213">
        <v>28008</v>
      </c>
      <c r="Q217" s="213">
        <f t="shared" si="42"/>
        <v>28008</v>
      </c>
      <c r="R217" s="213">
        <v>863.34</v>
      </c>
      <c r="S217" s="213">
        <v>2410.94</v>
      </c>
      <c r="T217" s="213">
        <v>1569.13</v>
      </c>
      <c r="U217" s="213">
        <v>509</v>
      </c>
      <c r="V217" s="213">
        <v>850.5</v>
      </c>
      <c r="W217" s="213">
        <v>2554.1999999999998</v>
      </c>
      <c r="X217" s="213">
        <v>1746</v>
      </c>
      <c r="Y217" s="213">
        <v>1736.74</v>
      </c>
      <c r="Z217" s="213">
        <v>1938.89</v>
      </c>
      <c r="AA217" s="213">
        <v>2056.52</v>
      </c>
      <c r="AB217" s="213">
        <v>1860.78</v>
      </c>
      <c r="AC217" s="213">
        <f>SUMIF('[3]revexpbalances - 2024-07-18T082'!$G:$G,G:G,'[3]revexpbalances - 2024-07-18T082'!$H:$H)</f>
        <v>873</v>
      </c>
      <c r="AD217" s="213">
        <f t="shared" si="43"/>
        <v>18969.04</v>
      </c>
      <c r="AE217" s="744">
        <f t="shared" si="44"/>
        <v>4843.41</v>
      </c>
      <c r="AF217" s="744">
        <f t="shared" si="45"/>
        <v>3913.7</v>
      </c>
      <c r="AG217" s="744">
        <f t="shared" si="46"/>
        <v>5421.63</v>
      </c>
      <c r="AH217" s="744">
        <f t="shared" si="47"/>
        <v>4790.3</v>
      </c>
      <c r="AI217" s="744">
        <f t="shared" si="48"/>
        <v>18969.04</v>
      </c>
      <c r="AJ217" s="744">
        <f t="shared" si="49"/>
        <v>9038.9599999999991</v>
      </c>
      <c r="AK217" s="1097">
        <v>20952</v>
      </c>
    </row>
    <row r="218" spans="1:37">
      <c r="A218">
        <v>25400</v>
      </c>
      <c r="B218" t="s">
        <v>2923</v>
      </c>
      <c r="C218">
        <v>931260</v>
      </c>
      <c r="D218" t="s">
        <v>115</v>
      </c>
      <c r="E218">
        <v>515100</v>
      </c>
      <c r="F218" t="s">
        <v>474</v>
      </c>
      <c r="G218" s="408" t="s">
        <v>663</v>
      </c>
      <c r="H218" s="217" t="s">
        <v>1766</v>
      </c>
      <c r="I218" s="217" t="s">
        <v>115</v>
      </c>
      <c r="J218" s="217" t="s">
        <v>2547</v>
      </c>
      <c r="K218" s="61" t="str">
        <f t="shared" si="39"/>
        <v>1</v>
      </c>
      <c r="L218" s="63" t="str">
        <f t="shared" si="40"/>
        <v>Business Services1</v>
      </c>
      <c r="M218" s="63" t="str">
        <f t="shared" si="41"/>
        <v>Marketing1</v>
      </c>
      <c r="N218" s="637">
        <v>118.1</v>
      </c>
      <c r="O218" s="213">
        <v>132</v>
      </c>
      <c r="Q218" s="213">
        <f t="shared" si="42"/>
        <v>132</v>
      </c>
      <c r="R218" s="213">
        <v>4.33</v>
      </c>
      <c r="S218" s="213">
        <v>10.92</v>
      </c>
      <c r="T218" s="213">
        <v>9.65</v>
      </c>
      <c r="U218" s="213">
        <v>5.33</v>
      </c>
      <c r="V218" s="213">
        <v>6.19</v>
      </c>
      <c r="W218" s="213">
        <v>10.92</v>
      </c>
      <c r="X218" s="213">
        <v>10.92</v>
      </c>
      <c r="Y218" s="213">
        <v>10.86</v>
      </c>
      <c r="Z218" s="213">
        <v>11.52</v>
      </c>
      <c r="AA218" s="213">
        <v>11.86</v>
      </c>
      <c r="AB218" s="213">
        <v>11.27</v>
      </c>
      <c r="AC218" s="213">
        <f>SUMIF('[3]revexpbalances - 2024-07-18T082'!$G:$G,G:G,'[3]revexpbalances - 2024-07-18T082'!$H:$H)</f>
        <v>8.19</v>
      </c>
      <c r="AD218" s="213">
        <f t="shared" si="43"/>
        <v>111.96</v>
      </c>
      <c r="AE218" s="744">
        <f t="shared" si="44"/>
        <v>24.9</v>
      </c>
      <c r="AF218" s="744">
        <f t="shared" si="45"/>
        <v>22.439999999999998</v>
      </c>
      <c r="AG218" s="744">
        <f t="shared" si="46"/>
        <v>33.299999999999997</v>
      </c>
      <c r="AH218" s="744">
        <f t="shared" si="47"/>
        <v>31.32</v>
      </c>
      <c r="AI218" s="744">
        <f t="shared" si="48"/>
        <v>111.95999999999998</v>
      </c>
      <c r="AJ218" s="744">
        <f t="shared" si="49"/>
        <v>20.04000000000002</v>
      </c>
      <c r="AK218" s="1097">
        <v>132</v>
      </c>
    </row>
    <row r="219" spans="1:37">
      <c r="A219">
        <v>25400</v>
      </c>
      <c r="B219" t="s">
        <v>2923</v>
      </c>
      <c r="C219">
        <v>931260</v>
      </c>
      <c r="D219" t="s">
        <v>115</v>
      </c>
      <c r="E219">
        <v>515260</v>
      </c>
      <c r="F219" t="s">
        <v>479</v>
      </c>
      <c r="G219" s="408" t="s">
        <v>665</v>
      </c>
      <c r="H219" s="217" t="s">
        <v>1766</v>
      </c>
      <c r="I219" s="217" t="s">
        <v>115</v>
      </c>
      <c r="J219" s="217" t="s">
        <v>2547</v>
      </c>
      <c r="K219" s="61" t="str">
        <f t="shared" si="39"/>
        <v>1</v>
      </c>
      <c r="L219" s="63" t="str">
        <f t="shared" si="40"/>
        <v>Business Services1</v>
      </c>
      <c r="M219" s="63" t="str">
        <f t="shared" si="41"/>
        <v>Marketing1</v>
      </c>
      <c r="N219" s="637">
        <v>360.21000000000004</v>
      </c>
      <c r="O219" s="213">
        <v>409</v>
      </c>
      <c r="Q219" s="213">
        <f t="shared" si="42"/>
        <v>409</v>
      </c>
      <c r="R219" s="213">
        <v>12.2</v>
      </c>
      <c r="S219" s="213">
        <v>30.72</v>
      </c>
      <c r="T219" s="213">
        <v>24.58</v>
      </c>
      <c r="U219" s="213">
        <v>12.38</v>
      </c>
      <c r="V219" s="213">
        <v>29.61</v>
      </c>
      <c r="W219" s="213">
        <v>26.68</v>
      </c>
      <c r="X219" s="213">
        <v>26.68</v>
      </c>
      <c r="Y219" s="213">
        <v>26.55</v>
      </c>
      <c r="Z219" s="213">
        <v>75.81</v>
      </c>
      <c r="AA219" s="213">
        <v>29.43</v>
      </c>
      <c r="AB219" s="213">
        <v>44.17</v>
      </c>
      <c r="AC219" s="213">
        <f>SUMIF('[3]revexpbalances - 2024-07-18T082'!$G:$G,G:G,'[3]revexpbalances - 2024-07-18T082'!$H:$H)</f>
        <v>22.43</v>
      </c>
      <c r="AD219" s="213">
        <f t="shared" si="43"/>
        <v>361.24000000000007</v>
      </c>
      <c r="AE219" s="744">
        <f t="shared" si="44"/>
        <v>67.5</v>
      </c>
      <c r="AF219" s="744">
        <f t="shared" si="45"/>
        <v>68.67</v>
      </c>
      <c r="AG219" s="744">
        <f t="shared" si="46"/>
        <v>129.04000000000002</v>
      </c>
      <c r="AH219" s="744">
        <f t="shared" si="47"/>
        <v>96.03</v>
      </c>
      <c r="AI219" s="744">
        <f t="shared" si="48"/>
        <v>361.24</v>
      </c>
      <c r="AJ219" s="744">
        <f t="shared" si="49"/>
        <v>47.759999999999991</v>
      </c>
      <c r="AK219" s="1097">
        <v>374</v>
      </c>
    </row>
    <row r="220" spans="1:37">
      <c r="A220">
        <v>25400</v>
      </c>
      <c r="B220" t="s">
        <v>2923</v>
      </c>
      <c r="C220">
        <v>931260</v>
      </c>
      <c r="D220" t="s">
        <v>115</v>
      </c>
      <c r="E220">
        <v>518140</v>
      </c>
      <c r="F220" t="s">
        <v>484</v>
      </c>
      <c r="G220" s="408" t="s">
        <v>666</v>
      </c>
      <c r="H220" s="217" t="s">
        <v>1766</v>
      </c>
      <c r="I220" s="217" t="s">
        <v>115</v>
      </c>
      <c r="J220" s="217" t="s">
        <v>2547</v>
      </c>
      <c r="K220" s="61" t="str">
        <f t="shared" si="39"/>
        <v>1</v>
      </c>
      <c r="L220" s="63" t="str">
        <f t="shared" si="40"/>
        <v>Business Services1</v>
      </c>
      <c r="M220" s="63" t="str">
        <f t="shared" si="41"/>
        <v>Marketing1</v>
      </c>
      <c r="N220" s="637">
        <v>36.81</v>
      </c>
      <c r="O220" s="213">
        <v>42</v>
      </c>
      <c r="Q220" s="213">
        <f t="shared" si="42"/>
        <v>42</v>
      </c>
      <c r="R220" s="213">
        <v>1.27</v>
      </c>
      <c r="S220" s="213">
        <v>3.2</v>
      </c>
      <c r="T220" s="213">
        <v>2.15</v>
      </c>
      <c r="U220" s="213">
        <v>1.58</v>
      </c>
      <c r="V220" s="213">
        <v>3.42</v>
      </c>
      <c r="W220" s="213">
        <v>3.2</v>
      </c>
      <c r="X220" s="213">
        <v>3.2</v>
      </c>
      <c r="Y220" s="213">
        <v>3.2</v>
      </c>
      <c r="Z220" s="213">
        <v>3.36</v>
      </c>
      <c r="AA220" s="213">
        <v>3.48</v>
      </c>
      <c r="AB220" s="213">
        <v>5</v>
      </c>
      <c r="AC220" s="213">
        <f>SUMIF('[3]revexpbalances - 2024-07-18T082'!$G:$G,G:G,'[3]revexpbalances - 2024-07-18T082'!$H:$H)</f>
        <v>2.3199999999999998</v>
      </c>
      <c r="AD220" s="213">
        <f t="shared" si="43"/>
        <v>35.380000000000003</v>
      </c>
      <c r="AE220" s="744">
        <f t="shared" si="44"/>
        <v>6.620000000000001</v>
      </c>
      <c r="AF220" s="744">
        <f t="shared" si="45"/>
        <v>8.1999999999999993</v>
      </c>
      <c r="AG220" s="744">
        <f t="shared" si="46"/>
        <v>9.76</v>
      </c>
      <c r="AH220" s="744">
        <f t="shared" si="47"/>
        <v>10.8</v>
      </c>
      <c r="AI220" s="744">
        <f t="shared" si="48"/>
        <v>35.379999999999995</v>
      </c>
      <c r="AJ220" s="744">
        <f t="shared" si="49"/>
        <v>6.6200000000000045</v>
      </c>
      <c r="AK220" s="1097">
        <v>42</v>
      </c>
    </row>
    <row r="221" spans="1:37">
      <c r="A221">
        <v>25400</v>
      </c>
      <c r="B221" t="s">
        <v>2923</v>
      </c>
      <c r="C221">
        <v>931301</v>
      </c>
      <c r="D221" t="s">
        <v>2933</v>
      </c>
      <c r="E221">
        <v>510040</v>
      </c>
      <c r="F221" t="s">
        <v>461</v>
      </c>
      <c r="G221" s="408" t="s">
        <v>2758</v>
      </c>
      <c r="H221" s="217" t="s">
        <v>23</v>
      </c>
      <c r="I221" s="217" t="s">
        <v>433</v>
      </c>
      <c r="J221" s="217" t="s">
        <v>2547</v>
      </c>
      <c r="K221" s="61" t="str">
        <f t="shared" si="39"/>
        <v>1</v>
      </c>
      <c r="L221" s="63" t="str">
        <f t="shared" si="40"/>
        <v>Interpretive1</v>
      </c>
      <c r="M221" s="63" t="str">
        <f t="shared" si="41"/>
        <v>Historic Preservation1</v>
      </c>
      <c r="N221" s="637">
        <v>71035.25</v>
      </c>
      <c r="O221" s="213">
        <v>84927</v>
      </c>
      <c r="Q221" s="213">
        <f t="shared" si="42"/>
        <v>84927</v>
      </c>
      <c r="R221" s="213">
        <v>2649.22</v>
      </c>
      <c r="S221" s="213">
        <v>6307.69</v>
      </c>
      <c r="T221" s="213">
        <v>6560</v>
      </c>
      <c r="U221" s="213">
        <v>6560</v>
      </c>
      <c r="V221" s="213">
        <v>9840</v>
      </c>
      <c r="W221" s="213">
        <v>6560</v>
      </c>
      <c r="X221" s="213">
        <v>6560</v>
      </c>
      <c r="Y221" s="213">
        <v>6560</v>
      </c>
      <c r="Z221" s="213">
        <v>6560</v>
      </c>
      <c r="AA221" s="213">
        <v>6724</v>
      </c>
      <c r="AB221" s="213">
        <v>10332</v>
      </c>
      <c r="AC221" s="213">
        <f>SUMIF('[3]revexpbalances - 2024-07-18T082'!$G:$G,G:G,'[3]revexpbalances - 2024-07-18T082'!$H:$H)</f>
        <v>6888</v>
      </c>
      <c r="AD221" s="213">
        <f t="shared" si="43"/>
        <v>82100.91</v>
      </c>
      <c r="AE221" s="744">
        <f t="shared" si="44"/>
        <v>15516.91</v>
      </c>
      <c r="AF221" s="744">
        <f t="shared" si="45"/>
        <v>22960</v>
      </c>
      <c r="AG221" s="744">
        <f t="shared" si="46"/>
        <v>19680</v>
      </c>
      <c r="AH221" s="744">
        <f t="shared" si="47"/>
        <v>23944</v>
      </c>
      <c r="AI221" s="744">
        <f t="shared" si="48"/>
        <v>82100.91</v>
      </c>
      <c r="AJ221" s="744">
        <f t="shared" si="49"/>
        <v>2826.0899999999965</v>
      </c>
      <c r="AK221" s="1097">
        <v>163526</v>
      </c>
    </row>
    <row r="222" spans="1:37">
      <c r="A222">
        <v>25400</v>
      </c>
      <c r="B222" t="s">
        <v>2923</v>
      </c>
      <c r="C222">
        <v>931301</v>
      </c>
      <c r="D222" t="s">
        <v>2933</v>
      </c>
      <c r="E222">
        <v>513000</v>
      </c>
      <c r="F222" t="s">
        <v>469</v>
      </c>
      <c r="G222" s="408" t="s">
        <v>2759</v>
      </c>
      <c r="H222" s="217" t="s">
        <v>23</v>
      </c>
      <c r="I222" s="217" t="s">
        <v>433</v>
      </c>
      <c r="J222" s="217" t="s">
        <v>2547</v>
      </c>
      <c r="K222" s="61" t="str">
        <f t="shared" si="39"/>
        <v>1</v>
      </c>
      <c r="L222" s="63" t="str">
        <f t="shared" si="40"/>
        <v>Interpretive1</v>
      </c>
      <c r="M222" s="63" t="str">
        <f t="shared" si="41"/>
        <v>Historic Preservation1</v>
      </c>
      <c r="N222" s="637">
        <v>5513.59</v>
      </c>
      <c r="O222" s="213">
        <v>6794</v>
      </c>
      <c r="Q222" s="213">
        <f t="shared" si="42"/>
        <v>6794</v>
      </c>
      <c r="R222" s="213">
        <v>211.94</v>
      </c>
      <c r="S222" s="213">
        <v>504.62</v>
      </c>
      <c r="T222" s="213">
        <v>524.79999999999995</v>
      </c>
      <c r="U222" s="213">
        <v>524.79999999999995</v>
      </c>
      <c r="V222" s="213">
        <v>787.2</v>
      </c>
      <c r="W222" s="213">
        <v>524.79999999999995</v>
      </c>
      <c r="X222" s="213">
        <v>262.39999999999998</v>
      </c>
      <c r="Y222" s="213">
        <v>787.2</v>
      </c>
      <c r="Z222" s="213">
        <v>524.79999999999995</v>
      </c>
      <c r="AA222" s="213">
        <v>537.91999999999996</v>
      </c>
      <c r="AB222" s="213">
        <v>826.56</v>
      </c>
      <c r="AC222" s="213">
        <f>SUMIF('[3]revexpbalances - 2024-07-18T082'!$G:$G,G:G,'[3]revexpbalances - 2024-07-18T082'!$H:$H)</f>
        <v>551.04</v>
      </c>
      <c r="AD222" s="213">
        <f t="shared" si="43"/>
        <v>6568.0800000000008</v>
      </c>
      <c r="AE222" s="744">
        <f t="shared" si="44"/>
        <v>1241.3599999999999</v>
      </c>
      <c r="AF222" s="744">
        <f t="shared" si="45"/>
        <v>1836.8</v>
      </c>
      <c r="AG222" s="744">
        <f t="shared" si="46"/>
        <v>1574.3999999999999</v>
      </c>
      <c r="AH222" s="744">
        <f t="shared" si="47"/>
        <v>1915.52</v>
      </c>
      <c r="AI222" s="744">
        <f t="shared" si="48"/>
        <v>6568.08</v>
      </c>
      <c r="AJ222" s="744">
        <f t="shared" si="49"/>
        <v>225.92000000000007</v>
      </c>
      <c r="AK222" s="1097">
        <v>33680</v>
      </c>
    </row>
    <row r="223" spans="1:37">
      <c r="A223">
        <v>25400</v>
      </c>
      <c r="B223" t="s">
        <v>2923</v>
      </c>
      <c r="C223">
        <v>931301</v>
      </c>
      <c r="D223" t="s">
        <v>2933</v>
      </c>
      <c r="E223">
        <v>513120</v>
      </c>
      <c r="F223" t="s">
        <v>471</v>
      </c>
      <c r="G223" s="408" t="s">
        <v>2760</v>
      </c>
      <c r="H223" s="217" t="s">
        <v>23</v>
      </c>
      <c r="I223" s="217" t="s">
        <v>433</v>
      </c>
      <c r="J223" s="217" t="s">
        <v>2547</v>
      </c>
      <c r="K223" s="61" t="str">
        <f t="shared" si="39"/>
        <v>1</v>
      </c>
      <c r="L223" s="63" t="str">
        <f t="shared" si="40"/>
        <v>Interpretive1</v>
      </c>
      <c r="M223" s="63" t="str">
        <f t="shared" si="41"/>
        <v>Historic Preservation1</v>
      </c>
      <c r="N223" s="637">
        <v>4238.05</v>
      </c>
      <c r="O223" s="213">
        <v>5265</v>
      </c>
      <c r="Q223" s="213">
        <f t="shared" si="42"/>
        <v>5265</v>
      </c>
      <c r="R223" s="213">
        <v>152.93</v>
      </c>
      <c r="S223" s="213">
        <v>364.11</v>
      </c>
      <c r="T223" s="213">
        <v>379.76</v>
      </c>
      <c r="U223" s="213">
        <v>379.76</v>
      </c>
      <c r="V223" s="213">
        <v>583.12</v>
      </c>
      <c r="W223" s="213">
        <v>376.52</v>
      </c>
      <c r="X223" s="213">
        <v>376.52</v>
      </c>
      <c r="Y223" s="213">
        <v>376.52</v>
      </c>
      <c r="Z223" s="213">
        <v>376.52</v>
      </c>
      <c r="AA223" s="213">
        <v>386.69</v>
      </c>
      <c r="AB223" s="213">
        <v>610.39</v>
      </c>
      <c r="AC223" s="213">
        <f>SUMIF('[3]revexpbalances - 2024-07-18T082'!$G:$G,G:G,'[3]revexpbalances - 2024-07-18T082'!$H:$H)</f>
        <v>396.85</v>
      </c>
      <c r="AD223" s="213">
        <f t="shared" si="43"/>
        <v>4759.6900000000005</v>
      </c>
      <c r="AE223" s="744">
        <f t="shared" si="44"/>
        <v>896.8</v>
      </c>
      <c r="AF223" s="744">
        <f t="shared" si="45"/>
        <v>1339.4</v>
      </c>
      <c r="AG223" s="744">
        <f t="shared" si="46"/>
        <v>1129.56</v>
      </c>
      <c r="AH223" s="744">
        <f t="shared" si="47"/>
        <v>1393.9299999999998</v>
      </c>
      <c r="AI223" s="744">
        <f t="shared" si="48"/>
        <v>4759.6899999999996</v>
      </c>
      <c r="AJ223" s="744">
        <f t="shared" si="49"/>
        <v>505.3100000000004</v>
      </c>
      <c r="AK223" s="1097">
        <v>10138</v>
      </c>
    </row>
    <row r="224" spans="1:37">
      <c r="A224">
        <v>25400</v>
      </c>
      <c r="B224" t="s">
        <v>2923</v>
      </c>
      <c r="C224">
        <v>931301</v>
      </c>
      <c r="D224" t="s">
        <v>2933</v>
      </c>
      <c r="E224">
        <v>513140</v>
      </c>
      <c r="F224" t="s">
        <v>472</v>
      </c>
      <c r="G224" s="408" t="s">
        <v>2761</v>
      </c>
      <c r="H224" s="217" t="s">
        <v>23</v>
      </c>
      <c r="I224" s="217" t="s">
        <v>433</v>
      </c>
      <c r="J224" s="217" t="s">
        <v>2547</v>
      </c>
      <c r="K224" s="61" t="str">
        <f t="shared" si="39"/>
        <v>1</v>
      </c>
      <c r="L224" s="63" t="str">
        <f t="shared" si="40"/>
        <v>Interpretive1</v>
      </c>
      <c r="M224" s="63" t="str">
        <f t="shared" si="41"/>
        <v>Historic Preservation1</v>
      </c>
      <c r="N224" s="637">
        <v>991.14999999999986</v>
      </c>
      <c r="O224" s="213">
        <v>1231</v>
      </c>
      <c r="Q224" s="213">
        <f t="shared" si="42"/>
        <v>1231</v>
      </c>
      <c r="R224" s="213">
        <v>35.770000000000003</v>
      </c>
      <c r="S224" s="213">
        <v>85.16</v>
      </c>
      <c r="T224" s="213">
        <v>88.81</v>
      </c>
      <c r="U224" s="213">
        <v>88.82</v>
      </c>
      <c r="V224" s="213">
        <v>136.37</v>
      </c>
      <c r="W224" s="213">
        <v>88.06</v>
      </c>
      <c r="X224" s="213">
        <v>88.06</v>
      </c>
      <c r="Y224" s="213">
        <v>88.05</v>
      </c>
      <c r="Z224" s="213">
        <v>88.06</v>
      </c>
      <c r="AA224" s="213">
        <v>90.44</v>
      </c>
      <c r="AB224" s="213">
        <v>142.75</v>
      </c>
      <c r="AC224" s="213">
        <f>SUMIF('[3]revexpbalances - 2024-07-18T082'!$G:$G,G:G,'[3]revexpbalances - 2024-07-18T082'!$H:$H)</f>
        <v>92.81</v>
      </c>
      <c r="AD224" s="213">
        <f t="shared" si="43"/>
        <v>1113.1599999999999</v>
      </c>
      <c r="AE224" s="744">
        <f t="shared" si="44"/>
        <v>209.74</v>
      </c>
      <c r="AF224" s="744">
        <f t="shared" si="45"/>
        <v>313.25</v>
      </c>
      <c r="AG224" s="744">
        <f t="shared" si="46"/>
        <v>264.17</v>
      </c>
      <c r="AH224" s="744">
        <f t="shared" si="47"/>
        <v>326</v>
      </c>
      <c r="AI224" s="744">
        <f t="shared" si="48"/>
        <v>1113.1600000000001</v>
      </c>
      <c r="AJ224" s="744">
        <f t="shared" si="49"/>
        <v>117.83999999999992</v>
      </c>
      <c r="AK224" s="1097">
        <v>2371</v>
      </c>
    </row>
    <row r="225" spans="1:37">
      <c r="A225">
        <v>25400</v>
      </c>
      <c r="B225" t="s">
        <v>2923</v>
      </c>
      <c r="C225">
        <v>931301</v>
      </c>
      <c r="D225" t="s">
        <v>2933</v>
      </c>
      <c r="E225">
        <v>515040</v>
      </c>
      <c r="F225" t="s">
        <v>473</v>
      </c>
      <c r="G225" s="408" t="s">
        <v>2762</v>
      </c>
      <c r="H225" s="217" t="s">
        <v>23</v>
      </c>
      <c r="I225" s="217" t="s">
        <v>433</v>
      </c>
      <c r="J225" s="217" t="s">
        <v>2547</v>
      </c>
      <c r="K225" s="61" t="str">
        <f t="shared" si="39"/>
        <v>1</v>
      </c>
      <c r="L225" s="63" t="str">
        <f t="shared" si="40"/>
        <v>Interpretive1</v>
      </c>
      <c r="M225" s="63" t="str">
        <f t="shared" si="41"/>
        <v>Historic Preservation1</v>
      </c>
      <c r="N225" s="637">
        <v>9488.2199999999993</v>
      </c>
      <c r="O225" s="213">
        <v>9876</v>
      </c>
      <c r="Q225" s="213">
        <f t="shared" si="42"/>
        <v>9876</v>
      </c>
      <c r="R225" s="213">
        <v>345.66</v>
      </c>
      <c r="S225" s="213">
        <v>823</v>
      </c>
      <c r="T225" s="213">
        <v>823</v>
      </c>
      <c r="U225" s="213">
        <v>823</v>
      </c>
      <c r="V225" s="213">
        <v>823</v>
      </c>
      <c r="W225" s="213">
        <v>873</v>
      </c>
      <c r="X225" s="213">
        <v>873</v>
      </c>
      <c r="Y225" s="213">
        <v>873</v>
      </c>
      <c r="Z225" s="213">
        <v>873</v>
      </c>
      <c r="AA225" s="213">
        <v>873</v>
      </c>
      <c r="AB225" s="213">
        <v>873</v>
      </c>
      <c r="AC225" s="213">
        <f>SUMIF('[3]revexpbalances - 2024-07-18T082'!$G:$G,G:G,'[3]revexpbalances - 2024-07-18T082'!$H:$H)</f>
        <v>873</v>
      </c>
      <c r="AD225" s="213">
        <f t="shared" si="43"/>
        <v>9748.66</v>
      </c>
      <c r="AE225" s="744">
        <f t="shared" si="44"/>
        <v>1991.66</v>
      </c>
      <c r="AF225" s="744">
        <f t="shared" si="45"/>
        <v>2519</v>
      </c>
      <c r="AG225" s="744">
        <f t="shared" si="46"/>
        <v>2619</v>
      </c>
      <c r="AH225" s="744">
        <f t="shared" si="47"/>
        <v>2619</v>
      </c>
      <c r="AI225" s="744">
        <f t="shared" si="48"/>
        <v>9748.66</v>
      </c>
      <c r="AJ225" s="744">
        <f t="shared" si="49"/>
        <v>127.34000000000015</v>
      </c>
      <c r="AK225" s="1097">
        <v>20952</v>
      </c>
    </row>
    <row r="226" spans="1:37">
      <c r="A226">
        <v>25400</v>
      </c>
      <c r="B226" t="s">
        <v>2923</v>
      </c>
      <c r="C226">
        <v>931301</v>
      </c>
      <c r="D226" t="s">
        <v>2933</v>
      </c>
      <c r="E226">
        <v>515100</v>
      </c>
      <c r="F226" t="s">
        <v>474</v>
      </c>
      <c r="G226" s="408" t="s">
        <v>2763</v>
      </c>
      <c r="H226" s="217" t="s">
        <v>23</v>
      </c>
      <c r="I226" s="217" t="s">
        <v>433</v>
      </c>
      <c r="J226" s="217" t="s">
        <v>2547</v>
      </c>
      <c r="K226" s="61" t="str">
        <f t="shared" si="39"/>
        <v>1</v>
      </c>
      <c r="L226" s="63" t="str">
        <f t="shared" si="40"/>
        <v>Interpretive1</v>
      </c>
      <c r="M226" s="63" t="str">
        <f t="shared" si="41"/>
        <v>Historic Preservation1</v>
      </c>
      <c r="N226" s="637">
        <v>58.27</v>
      </c>
      <c r="O226" s="213">
        <v>66</v>
      </c>
      <c r="Q226" s="213">
        <f t="shared" si="42"/>
        <v>66</v>
      </c>
      <c r="R226" s="213">
        <v>2.29</v>
      </c>
      <c r="S226" s="213">
        <v>5.46</v>
      </c>
      <c r="T226" s="213">
        <v>5.46</v>
      </c>
      <c r="U226" s="213">
        <v>5.46</v>
      </c>
      <c r="V226" s="213">
        <v>5.46</v>
      </c>
      <c r="W226" s="213">
        <v>5.46</v>
      </c>
      <c r="X226" s="213">
        <v>5.46</v>
      </c>
      <c r="Y226" s="213">
        <v>5.46</v>
      </c>
      <c r="Z226" s="213">
        <v>5.46</v>
      </c>
      <c r="AA226" s="213">
        <v>5.46</v>
      </c>
      <c r="AB226" s="213">
        <v>5.46</v>
      </c>
      <c r="AC226" s="213">
        <f>SUMIF('[3]revexpbalances - 2024-07-18T082'!$G:$G,G:G,'[3]revexpbalances - 2024-07-18T082'!$H:$H)</f>
        <v>5.46</v>
      </c>
      <c r="AD226" s="213">
        <f t="shared" si="43"/>
        <v>62.350000000000009</v>
      </c>
      <c r="AE226" s="744">
        <f t="shared" si="44"/>
        <v>13.21</v>
      </c>
      <c r="AF226" s="744">
        <f t="shared" si="45"/>
        <v>16.38</v>
      </c>
      <c r="AG226" s="744">
        <f t="shared" si="46"/>
        <v>16.38</v>
      </c>
      <c r="AH226" s="744">
        <f t="shared" si="47"/>
        <v>16.38</v>
      </c>
      <c r="AI226" s="744">
        <f t="shared" si="48"/>
        <v>62.349999999999994</v>
      </c>
      <c r="AJ226" s="744">
        <f t="shared" si="49"/>
        <v>3.6500000000000057</v>
      </c>
      <c r="AK226" s="1097">
        <v>132</v>
      </c>
    </row>
    <row r="227" spans="1:37">
      <c r="A227">
        <v>25400</v>
      </c>
      <c r="B227" t="s">
        <v>2923</v>
      </c>
      <c r="C227">
        <v>931301</v>
      </c>
      <c r="D227" t="s">
        <v>2933</v>
      </c>
      <c r="E227">
        <v>515120</v>
      </c>
      <c r="F227" t="s">
        <v>475</v>
      </c>
      <c r="G227" s="408" t="s">
        <v>2764</v>
      </c>
      <c r="H227" s="217" t="s">
        <v>23</v>
      </c>
      <c r="I227" s="217" t="s">
        <v>433</v>
      </c>
      <c r="J227" s="217" t="s">
        <v>2547</v>
      </c>
      <c r="K227" s="61" t="str">
        <f t="shared" si="39"/>
        <v>1</v>
      </c>
      <c r="L227" s="63" t="str">
        <f t="shared" si="40"/>
        <v>Interpretive1</v>
      </c>
      <c r="M227" s="63" t="str">
        <f t="shared" si="41"/>
        <v>Historic Preservation1</v>
      </c>
      <c r="N227" s="637">
        <v>336.16999999999996</v>
      </c>
      <c r="O227" s="213">
        <v>276</v>
      </c>
      <c r="Q227" s="213">
        <f t="shared" si="42"/>
        <v>276</v>
      </c>
      <c r="R227" s="213">
        <v>8.61</v>
      </c>
      <c r="S227" s="213">
        <v>20.5</v>
      </c>
      <c r="T227" s="213">
        <v>21.32</v>
      </c>
      <c r="U227" s="213">
        <v>21.32</v>
      </c>
      <c r="V227" s="213">
        <v>31.98</v>
      </c>
      <c r="W227" s="213">
        <v>21.32</v>
      </c>
      <c r="X227" s="213">
        <v>21.32</v>
      </c>
      <c r="Y227" s="213">
        <v>21.32</v>
      </c>
      <c r="Z227" s="213">
        <v>21.32</v>
      </c>
      <c r="AA227" s="213">
        <v>21.85</v>
      </c>
      <c r="AB227" s="213">
        <v>33.57</v>
      </c>
      <c r="AC227" s="213">
        <f>SUMIF('[3]revexpbalances - 2024-07-18T082'!$G:$G,G:G,'[3]revexpbalances - 2024-07-18T082'!$H:$H)</f>
        <v>22.38</v>
      </c>
      <c r="AD227" s="213">
        <f t="shared" si="43"/>
        <v>266.81</v>
      </c>
      <c r="AE227" s="744">
        <f t="shared" si="44"/>
        <v>50.43</v>
      </c>
      <c r="AF227" s="744">
        <f t="shared" si="45"/>
        <v>74.62</v>
      </c>
      <c r="AG227" s="744">
        <f t="shared" si="46"/>
        <v>63.96</v>
      </c>
      <c r="AH227" s="744">
        <f t="shared" si="47"/>
        <v>77.8</v>
      </c>
      <c r="AI227" s="744">
        <f t="shared" si="48"/>
        <v>266.81</v>
      </c>
      <c r="AJ227" s="744">
        <f t="shared" si="49"/>
        <v>9.1899999999999977</v>
      </c>
      <c r="AK227" s="1097">
        <v>532</v>
      </c>
    </row>
    <row r="228" spans="1:37">
      <c r="A228">
        <v>25400</v>
      </c>
      <c r="B228" t="s">
        <v>2923</v>
      </c>
      <c r="C228">
        <v>931301</v>
      </c>
      <c r="D228" t="s">
        <v>2933</v>
      </c>
      <c r="E228">
        <v>515260</v>
      </c>
      <c r="F228" t="s">
        <v>479</v>
      </c>
      <c r="G228" s="408" t="s">
        <v>2765</v>
      </c>
      <c r="H228" s="217" t="s">
        <v>23</v>
      </c>
      <c r="I228" s="217" t="s">
        <v>433</v>
      </c>
      <c r="J228" s="217" t="s">
        <v>2547</v>
      </c>
      <c r="K228" s="61" t="str">
        <f t="shared" si="39"/>
        <v>1</v>
      </c>
      <c r="L228" s="63" t="str">
        <f t="shared" si="40"/>
        <v>Interpretive1</v>
      </c>
      <c r="M228" s="63" t="str">
        <f t="shared" si="41"/>
        <v>Historic Preservation1</v>
      </c>
      <c r="N228" s="637">
        <v>219.20000000000002</v>
      </c>
      <c r="O228" s="213">
        <v>255</v>
      </c>
      <c r="Q228" s="213">
        <f t="shared" si="42"/>
        <v>255</v>
      </c>
      <c r="R228" s="213">
        <v>7.23</v>
      </c>
      <c r="S228" s="213">
        <v>17.22</v>
      </c>
      <c r="T228" s="213">
        <v>17.899999999999999</v>
      </c>
      <c r="U228" s="213">
        <v>17.899999999999999</v>
      </c>
      <c r="V228" s="213">
        <v>26.85</v>
      </c>
      <c r="W228" s="213">
        <v>17.899999999999999</v>
      </c>
      <c r="X228" s="213">
        <v>17.899999999999999</v>
      </c>
      <c r="Y228" s="213">
        <v>17.899999999999999</v>
      </c>
      <c r="Z228" s="213">
        <v>17.899999999999999</v>
      </c>
      <c r="AA228" s="213">
        <v>18.350000000000001</v>
      </c>
      <c r="AB228" s="213">
        <v>28.2</v>
      </c>
      <c r="AC228" s="213">
        <f>SUMIF('[3]revexpbalances - 2024-07-18T082'!$G:$G,G:G,'[3]revexpbalances - 2024-07-18T082'!$H:$H)</f>
        <v>18.8</v>
      </c>
      <c r="AD228" s="213">
        <f t="shared" si="43"/>
        <v>224.05</v>
      </c>
      <c r="AE228" s="744">
        <f t="shared" si="44"/>
        <v>42.349999999999994</v>
      </c>
      <c r="AF228" s="744">
        <f t="shared" si="45"/>
        <v>62.65</v>
      </c>
      <c r="AG228" s="744">
        <f t="shared" si="46"/>
        <v>53.699999999999996</v>
      </c>
      <c r="AH228" s="744">
        <f t="shared" si="47"/>
        <v>65.349999999999994</v>
      </c>
      <c r="AI228" s="744">
        <f t="shared" si="48"/>
        <v>224.04999999999998</v>
      </c>
      <c r="AJ228" s="744">
        <f t="shared" si="49"/>
        <v>30.950000000000017</v>
      </c>
      <c r="AK228" s="1097">
        <v>250</v>
      </c>
    </row>
    <row r="229" spans="1:37">
      <c r="A229">
        <v>25400</v>
      </c>
      <c r="B229" t="s">
        <v>2923</v>
      </c>
      <c r="C229">
        <v>931301</v>
      </c>
      <c r="D229" t="s">
        <v>2933</v>
      </c>
      <c r="E229">
        <v>518140</v>
      </c>
      <c r="F229" t="s">
        <v>484</v>
      </c>
      <c r="G229" s="408" t="s">
        <v>2766</v>
      </c>
      <c r="H229" s="217" t="s">
        <v>23</v>
      </c>
      <c r="I229" s="217" t="s">
        <v>433</v>
      </c>
      <c r="J229" s="217" t="s">
        <v>2547</v>
      </c>
      <c r="K229" s="61" t="str">
        <f t="shared" si="39"/>
        <v>1</v>
      </c>
      <c r="L229" s="63" t="str">
        <f t="shared" si="40"/>
        <v>Interpretive1</v>
      </c>
      <c r="M229" s="63" t="str">
        <f t="shared" si="41"/>
        <v>Historic Preservation1</v>
      </c>
      <c r="N229" s="637">
        <v>18.05</v>
      </c>
      <c r="O229" s="213">
        <v>21</v>
      </c>
      <c r="Q229" s="213">
        <f t="shared" si="42"/>
        <v>21</v>
      </c>
      <c r="R229" s="213">
        <v>0.67</v>
      </c>
      <c r="S229" s="213">
        <v>1.6</v>
      </c>
      <c r="T229" s="213">
        <v>1.6</v>
      </c>
      <c r="U229" s="213">
        <v>1.6</v>
      </c>
      <c r="V229" s="213">
        <v>2.4</v>
      </c>
      <c r="W229" s="213">
        <v>1.6</v>
      </c>
      <c r="X229" s="213">
        <v>1.6</v>
      </c>
      <c r="Y229" s="213">
        <v>0</v>
      </c>
      <c r="Z229" s="213">
        <v>0</v>
      </c>
      <c r="AA229" s="213">
        <v>0</v>
      </c>
      <c r="AB229" s="213">
        <v>0</v>
      </c>
      <c r="AC229" s="213">
        <f>SUMIF('[3]revexpbalances - 2024-07-18T082'!$G:$G,G:G,'[3]revexpbalances - 2024-07-18T082'!$H:$H)</f>
        <v>0</v>
      </c>
      <c r="AD229" s="213">
        <f t="shared" si="43"/>
        <v>11.07</v>
      </c>
      <c r="AE229" s="744">
        <f t="shared" si="44"/>
        <v>3.87</v>
      </c>
      <c r="AF229" s="744">
        <f t="shared" si="45"/>
        <v>5.6</v>
      </c>
      <c r="AG229" s="744">
        <f t="shared" si="46"/>
        <v>1.6</v>
      </c>
      <c r="AH229" s="744">
        <f t="shared" si="47"/>
        <v>0</v>
      </c>
      <c r="AI229" s="744">
        <f t="shared" si="48"/>
        <v>11.069999999999999</v>
      </c>
      <c r="AJ229" s="744">
        <f t="shared" si="49"/>
        <v>9.9300000000000015</v>
      </c>
      <c r="AK229" s="1097">
        <v>42</v>
      </c>
    </row>
    <row r="230" spans="1:37">
      <c r="A230">
        <v>25400</v>
      </c>
      <c r="B230" t="s">
        <v>2923</v>
      </c>
      <c r="C230">
        <v>931302</v>
      </c>
      <c r="D230" t="s">
        <v>2924</v>
      </c>
      <c r="E230">
        <v>510040</v>
      </c>
      <c r="F230" t="s">
        <v>461</v>
      </c>
      <c r="G230" s="408" t="s">
        <v>5796</v>
      </c>
      <c r="H230" s="217" t="s">
        <v>23</v>
      </c>
      <c r="I230" s="217" t="s">
        <v>435</v>
      </c>
      <c r="J230" s="217" t="s">
        <v>2547</v>
      </c>
      <c r="K230" s="61" t="str">
        <f t="shared" si="39"/>
        <v>1</v>
      </c>
      <c r="L230" s="63" t="str">
        <f t="shared" si="40"/>
        <v>Interpretive1</v>
      </c>
      <c r="M230" s="63" t="str">
        <f t="shared" si="41"/>
        <v>Gilman Ranch1</v>
      </c>
      <c r="N230" s="637">
        <v>41194.800000000003</v>
      </c>
      <c r="O230" s="213">
        <v>47625</v>
      </c>
      <c r="Q230" s="213">
        <f t="shared" si="42"/>
        <v>47625</v>
      </c>
      <c r="R230" s="213">
        <v>1444.93</v>
      </c>
      <c r="S230" s="213">
        <v>4428.28</v>
      </c>
      <c r="T230" s="213">
        <v>3612.36</v>
      </c>
      <c r="U230" s="213">
        <v>4670.24</v>
      </c>
      <c r="V230" s="213">
        <v>5358.39</v>
      </c>
      <c r="W230" s="213">
        <v>4069.5</v>
      </c>
      <c r="X230" s="213">
        <v>3612.34</v>
      </c>
      <c r="Y230" s="213">
        <v>4020.31</v>
      </c>
      <c r="Z230" s="213">
        <v>4166.8500000000004</v>
      </c>
      <c r="AA230" s="213">
        <v>800.93</v>
      </c>
      <c r="AB230" s="213">
        <v>3793</v>
      </c>
      <c r="AC230" s="213">
        <f>SUMIF('[3]revexpbalances - 2024-07-18T082'!$G:$G,G:G,'[3]revexpbalances - 2024-07-18T082'!$H:$H)</f>
        <v>1979.61</v>
      </c>
      <c r="AD230" s="213">
        <f t="shared" si="43"/>
        <v>41956.740000000005</v>
      </c>
      <c r="AE230" s="744">
        <f t="shared" si="44"/>
        <v>9485.57</v>
      </c>
      <c r="AF230" s="744">
        <f t="shared" si="45"/>
        <v>14098.130000000001</v>
      </c>
      <c r="AG230" s="744">
        <f t="shared" si="46"/>
        <v>11799.5</v>
      </c>
      <c r="AH230" s="744">
        <f t="shared" si="47"/>
        <v>6573.54</v>
      </c>
      <c r="AI230" s="744">
        <f t="shared" si="48"/>
        <v>41956.74</v>
      </c>
      <c r="AJ230" s="744">
        <f t="shared" si="49"/>
        <v>5668.260000000002</v>
      </c>
      <c r="AK230" s="1097">
        <v>80699</v>
      </c>
    </row>
    <row r="231" spans="1:37">
      <c r="A231">
        <v>25400</v>
      </c>
      <c r="B231" t="s">
        <v>2923</v>
      </c>
      <c r="C231">
        <v>931302</v>
      </c>
      <c r="D231" t="s">
        <v>2924</v>
      </c>
      <c r="E231">
        <v>513000</v>
      </c>
      <c r="F231" t="s">
        <v>469</v>
      </c>
      <c r="G231" s="408" t="s">
        <v>5808</v>
      </c>
      <c r="H231" s="217" t="s">
        <v>23</v>
      </c>
      <c r="I231" s="217" t="s">
        <v>435</v>
      </c>
      <c r="J231" s="217" t="s">
        <v>2547</v>
      </c>
      <c r="K231" s="61" t="str">
        <f t="shared" si="39"/>
        <v>1</v>
      </c>
      <c r="L231" s="63" t="str">
        <f t="shared" si="40"/>
        <v>Interpretive1</v>
      </c>
      <c r="M231" s="63" t="str">
        <f t="shared" si="41"/>
        <v>Gilman Ranch1</v>
      </c>
      <c r="N231" s="637">
        <v>6224.99</v>
      </c>
      <c r="O231" s="213">
        <v>8687</v>
      </c>
      <c r="Q231" s="213">
        <f t="shared" si="42"/>
        <v>8687</v>
      </c>
      <c r="R231" s="213">
        <v>263.56</v>
      </c>
      <c r="S231" s="213">
        <v>807.73</v>
      </c>
      <c r="T231" s="213">
        <v>658.9</v>
      </c>
      <c r="U231" s="213">
        <v>800.98</v>
      </c>
      <c r="V231" s="213">
        <v>938.04</v>
      </c>
      <c r="W231" s="213">
        <v>695.46</v>
      </c>
      <c r="X231" s="213">
        <v>658.89</v>
      </c>
      <c r="Y231" s="213">
        <v>733.31</v>
      </c>
      <c r="Z231" s="213">
        <v>739.58</v>
      </c>
      <c r="AA231" s="213">
        <v>105.2</v>
      </c>
      <c r="AB231" s="213">
        <v>413.82</v>
      </c>
      <c r="AC231" s="213">
        <f>SUMIF('[3]revexpbalances - 2024-07-18T082'!$G:$G,G:G,'[3]revexpbalances - 2024-07-18T082'!$H:$H)</f>
        <v>158.37</v>
      </c>
      <c r="AD231" s="213">
        <f t="shared" si="43"/>
        <v>6973.84</v>
      </c>
      <c r="AE231" s="744">
        <f t="shared" si="44"/>
        <v>1730.19</v>
      </c>
      <c r="AF231" s="744">
        <f t="shared" si="45"/>
        <v>2434.48</v>
      </c>
      <c r="AG231" s="744">
        <f t="shared" si="46"/>
        <v>2131.7799999999997</v>
      </c>
      <c r="AH231" s="744">
        <f t="shared" si="47"/>
        <v>677.39</v>
      </c>
      <c r="AI231" s="744">
        <f t="shared" si="48"/>
        <v>6973.84</v>
      </c>
      <c r="AJ231" s="744">
        <f t="shared" si="49"/>
        <v>1713.1599999999999</v>
      </c>
      <c r="AK231" s="1097">
        <v>32267</v>
      </c>
    </row>
    <row r="232" spans="1:37">
      <c r="A232">
        <v>25400</v>
      </c>
      <c r="B232" t="s">
        <v>2923</v>
      </c>
      <c r="C232">
        <v>931302</v>
      </c>
      <c r="D232" t="s">
        <v>2924</v>
      </c>
      <c r="E232">
        <v>513120</v>
      </c>
      <c r="F232" t="s">
        <v>471</v>
      </c>
      <c r="G232" s="408" t="s">
        <v>5820</v>
      </c>
      <c r="H232" s="217" t="s">
        <v>23</v>
      </c>
      <c r="I232" s="217" t="s">
        <v>435</v>
      </c>
      <c r="J232" s="217" t="s">
        <v>2547</v>
      </c>
      <c r="K232" s="61" t="str">
        <f t="shared" si="39"/>
        <v>1</v>
      </c>
      <c r="L232" s="63" t="str">
        <f t="shared" si="40"/>
        <v>Interpretive1</v>
      </c>
      <c r="M232" s="63" t="str">
        <f t="shared" si="41"/>
        <v>Gilman Ranch1</v>
      </c>
      <c r="N232" s="637">
        <v>2543.06</v>
      </c>
      <c r="O232" s="213">
        <v>2953</v>
      </c>
      <c r="Q232" s="213">
        <f t="shared" si="42"/>
        <v>2953</v>
      </c>
      <c r="R232" s="213">
        <v>89.59</v>
      </c>
      <c r="S232" s="213">
        <v>273.76</v>
      </c>
      <c r="T232" s="213">
        <v>223.97</v>
      </c>
      <c r="U232" s="213">
        <v>288</v>
      </c>
      <c r="V232" s="213">
        <v>331.78</v>
      </c>
      <c r="W232" s="213">
        <v>250.84</v>
      </c>
      <c r="X232" s="213">
        <v>222.39</v>
      </c>
      <c r="Y232" s="213">
        <v>247.67</v>
      </c>
      <c r="Z232" s="213">
        <v>278.07</v>
      </c>
      <c r="AA232" s="213">
        <v>97.76</v>
      </c>
      <c r="AB232" s="213">
        <v>237.71</v>
      </c>
      <c r="AC232" s="213">
        <f>SUMIF('[3]revexpbalances - 2024-07-18T082'!$G:$G,G:G,'[3]revexpbalances - 2024-07-18T082'!$H:$H)</f>
        <v>151.16</v>
      </c>
      <c r="AD232" s="213">
        <f t="shared" si="43"/>
        <v>2692.7000000000003</v>
      </c>
      <c r="AE232" s="744">
        <f t="shared" si="44"/>
        <v>587.32000000000005</v>
      </c>
      <c r="AF232" s="744">
        <f t="shared" si="45"/>
        <v>870.62</v>
      </c>
      <c r="AG232" s="744">
        <f t="shared" si="46"/>
        <v>748.12999999999988</v>
      </c>
      <c r="AH232" s="744">
        <f t="shared" si="47"/>
        <v>486.63</v>
      </c>
      <c r="AI232" s="744">
        <f t="shared" si="48"/>
        <v>2692.7</v>
      </c>
      <c r="AJ232" s="744">
        <f t="shared" si="49"/>
        <v>260.30000000000018</v>
      </c>
      <c r="AK232" s="1097">
        <v>5003</v>
      </c>
    </row>
    <row r="233" spans="1:37">
      <c r="A233">
        <v>25400</v>
      </c>
      <c r="B233" t="s">
        <v>2923</v>
      </c>
      <c r="C233">
        <v>931302</v>
      </c>
      <c r="D233" t="s">
        <v>2924</v>
      </c>
      <c r="E233">
        <v>513140</v>
      </c>
      <c r="F233" t="s">
        <v>472</v>
      </c>
      <c r="G233" s="408" t="s">
        <v>5832</v>
      </c>
      <c r="H233" s="217" t="s">
        <v>23</v>
      </c>
      <c r="I233" s="217" t="s">
        <v>435</v>
      </c>
      <c r="J233" s="217" t="s">
        <v>2547</v>
      </c>
      <c r="K233" s="61" t="str">
        <f t="shared" si="39"/>
        <v>1</v>
      </c>
      <c r="L233" s="63" t="str">
        <f t="shared" si="40"/>
        <v>Interpretive1</v>
      </c>
      <c r="M233" s="63" t="str">
        <f t="shared" si="41"/>
        <v>Gilman Ranch1</v>
      </c>
      <c r="N233" s="637">
        <v>594.75</v>
      </c>
      <c r="O233" s="213">
        <v>691</v>
      </c>
      <c r="Q233" s="213">
        <f t="shared" si="42"/>
        <v>691</v>
      </c>
      <c r="R233" s="213">
        <v>20.95</v>
      </c>
      <c r="S233" s="213">
        <v>64.02</v>
      </c>
      <c r="T233" s="213">
        <v>52.38</v>
      </c>
      <c r="U233" s="213">
        <v>67.34</v>
      </c>
      <c r="V233" s="213">
        <v>77.59</v>
      </c>
      <c r="W233" s="213">
        <v>58.66</v>
      </c>
      <c r="X233" s="213">
        <v>52.01</v>
      </c>
      <c r="Y233" s="213">
        <v>57.92</v>
      </c>
      <c r="Z233" s="213">
        <v>65.03</v>
      </c>
      <c r="AA233" s="213">
        <v>22.86</v>
      </c>
      <c r="AB233" s="213">
        <v>55.59</v>
      </c>
      <c r="AC233" s="213">
        <f>SUMIF('[3]revexpbalances - 2024-07-18T082'!$G:$G,G:G,'[3]revexpbalances - 2024-07-18T082'!$H:$H)</f>
        <v>35.36</v>
      </c>
      <c r="AD233" s="213">
        <f t="shared" si="43"/>
        <v>629.71</v>
      </c>
      <c r="AE233" s="744">
        <f t="shared" si="44"/>
        <v>137.35</v>
      </c>
      <c r="AF233" s="744">
        <f t="shared" si="45"/>
        <v>203.59</v>
      </c>
      <c r="AG233" s="744">
        <f t="shared" si="46"/>
        <v>174.96</v>
      </c>
      <c r="AH233" s="744">
        <f t="shared" si="47"/>
        <v>113.81</v>
      </c>
      <c r="AI233" s="744">
        <f t="shared" si="48"/>
        <v>629.71</v>
      </c>
      <c r="AJ233" s="744">
        <f t="shared" si="49"/>
        <v>61.289999999999964</v>
      </c>
      <c r="AK233" s="1097">
        <v>1170</v>
      </c>
    </row>
    <row r="234" spans="1:37">
      <c r="A234">
        <v>25400</v>
      </c>
      <c r="B234" t="s">
        <v>2923</v>
      </c>
      <c r="C234">
        <v>931302</v>
      </c>
      <c r="D234" t="s">
        <v>2924</v>
      </c>
      <c r="E234">
        <v>515040</v>
      </c>
      <c r="F234" t="s">
        <v>473</v>
      </c>
      <c r="G234" s="408" t="s">
        <v>5844</v>
      </c>
      <c r="H234" s="217" t="s">
        <v>23</v>
      </c>
      <c r="I234" s="217" t="s">
        <v>435</v>
      </c>
      <c r="J234" s="217" t="s">
        <v>2547</v>
      </c>
      <c r="K234" s="61" t="str">
        <f t="shared" ref="K234:K290" si="50">MID(E234,2,1)</f>
        <v>1</v>
      </c>
      <c r="L234" s="63" t="str">
        <f t="shared" ref="L234:L290" si="51">H234&amp;K234</f>
        <v>Interpretive1</v>
      </c>
      <c r="M234" s="63" t="str">
        <f t="shared" ref="M234:M290" si="52">I234&amp;K234</f>
        <v>Gilman Ranch1</v>
      </c>
      <c r="N234" s="637">
        <v>9230.92</v>
      </c>
      <c r="O234" s="213">
        <v>9876</v>
      </c>
      <c r="Q234" s="213">
        <f t="shared" ref="Q234:Q290" si="53">O234+P234</f>
        <v>9876</v>
      </c>
      <c r="R234" s="213">
        <v>320.20999999999998</v>
      </c>
      <c r="S234" s="213">
        <v>998.83</v>
      </c>
      <c r="T234" s="213">
        <v>823</v>
      </c>
      <c r="U234" s="213">
        <v>1033.3900000000001</v>
      </c>
      <c r="V234" s="213">
        <v>755.48</v>
      </c>
      <c r="W234" s="213">
        <v>909.95</v>
      </c>
      <c r="X234" s="213">
        <v>873</v>
      </c>
      <c r="Y234" s="213">
        <v>952.36</v>
      </c>
      <c r="Z234" s="213">
        <v>1023.95</v>
      </c>
      <c r="AA234" s="213">
        <v>169.14</v>
      </c>
      <c r="AB234" s="213">
        <v>604.62</v>
      </c>
      <c r="AC234" s="213">
        <f>SUMIF('[3]revexpbalances - 2024-07-18T082'!$G:$G,G:G,'[3]revexpbalances - 2024-07-18T082'!$H:$H)</f>
        <v>814.25</v>
      </c>
      <c r="AD234" s="213">
        <f t="shared" si="43"/>
        <v>9278.18</v>
      </c>
      <c r="AE234" s="744">
        <f t="shared" si="44"/>
        <v>2142.04</v>
      </c>
      <c r="AF234" s="744">
        <f t="shared" si="45"/>
        <v>2698.82</v>
      </c>
      <c r="AG234" s="744">
        <f t="shared" si="46"/>
        <v>2849.3100000000004</v>
      </c>
      <c r="AH234" s="744">
        <f t="shared" si="47"/>
        <v>1588.01</v>
      </c>
      <c r="AI234" s="744">
        <f t="shared" si="48"/>
        <v>9278.18</v>
      </c>
      <c r="AJ234" s="744">
        <f t="shared" si="49"/>
        <v>597.81999999999971</v>
      </c>
      <c r="AK234" s="1097">
        <v>15714</v>
      </c>
    </row>
    <row r="235" spans="1:37">
      <c r="A235">
        <v>25400</v>
      </c>
      <c r="B235" t="s">
        <v>2923</v>
      </c>
      <c r="C235">
        <v>931302</v>
      </c>
      <c r="D235" t="s">
        <v>2924</v>
      </c>
      <c r="E235">
        <v>515100</v>
      </c>
      <c r="F235" t="s">
        <v>474</v>
      </c>
      <c r="G235" s="408" t="s">
        <v>5856</v>
      </c>
      <c r="H235" s="217" t="s">
        <v>23</v>
      </c>
      <c r="I235" s="217" t="s">
        <v>435</v>
      </c>
      <c r="J235" s="217" t="s">
        <v>2547</v>
      </c>
      <c r="K235" s="61" t="str">
        <f t="shared" si="50"/>
        <v>1</v>
      </c>
      <c r="L235" s="63" t="str">
        <f t="shared" si="51"/>
        <v>Interpretive1</v>
      </c>
      <c r="M235" s="63" t="str">
        <f t="shared" si="52"/>
        <v>Gilman Ranch1</v>
      </c>
      <c r="N235" s="637">
        <v>40.000000000000007</v>
      </c>
      <c r="O235" s="213">
        <v>66</v>
      </c>
      <c r="Q235" s="213">
        <f t="shared" si="53"/>
        <v>66</v>
      </c>
      <c r="R235" s="213">
        <v>1.34</v>
      </c>
      <c r="S235" s="213">
        <v>4.43</v>
      </c>
      <c r="T235" s="213">
        <v>3.34</v>
      </c>
      <c r="U235" s="213">
        <v>4.74</v>
      </c>
      <c r="V235" s="213">
        <v>3.28</v>
      </c>
      <c r="W235" s="213">
        <v>3.97</v>
      </c>
      <c r="X235" s="213">
        <v>3.34</v>
      </c>
      <c r="Y235" s="213">
        <v>3.84</v>
      </c>
      <c r="Z235" s="213">
        <v>4.28</v>
      </c>
      <c r="AA235" s="213">
        <v>1.06</v>
      </c>
      <c r="AB235" s="213">
        <v>2.72</v>
      </c>
      <c r="AC235" s="213">
        <f>SUMIF('[3]revexpbalances - 2024-07-18T082'!$G:$G,G:G,'[3]revexpbalances - 2024-07-18T082'!$H:$H)</f>
        <v>2.94</v>
      </c>
      <c r="AD235" s="213">
        <f t="shared" ref="AD235:AD290" si="54">SUM(R235:AC235)</f>
        <v>39.279999999999994</v>
      </c>
      <c r="AE235" s="744">
        <f t="shared" ref="AE235:AE290" si="55">SUM(R235:T235)</f>
        <v>9.11</v>
      </c>
      <c r="AF235" s="744">
        <f t="shared" ref="AF235:AF290" si="56">SUM(U235:W235)</f>
        <v>11.99</v>
      </c>
      <c r="AG235" s="744">
        <f t="shared" ref="AG235:AG290" si="57">SUM(X235:Z235)</f>
        <v>11.46</v>
      </c>
      <c r="AH235" s="744">
        <f t="shared" ref="AH235:AH290" si="58">SUM(AA235:AC235)</f>
        <v>6.7200000000000006</v>
      </c>
      <c r="AI235" s="744">
        <f t="shared" ref="AI235:AI290" si="59">SUM(AE235:AH235)</f>
        <v>39.28</v>
      </c>
      <c r="AJ235" s="744">
        <f t="shared" ref="AJ235:AJ290" si="60">Q235-AI235</f>
        <v>26.72</v>
      </c>
      <c r="AK235" s="1097">
        <v>99</v>
      </c>
    </row>
    <row r="236" spans="1:37">
      <c r="A236">
        <v>25400</v>
      </c>
      <c r="B236" t="s">
        <v>2923</v>
      </c>
      <c r="C236">
        <v>931302</v>
      </c>
      <c r="D236" t="s">
        <v>2924</v>
      </c>
      <c r="E236">
        <v>515260</v>
      </c>
      <c r="F236" t="s">
        <v>479</v>
      </c>
      <c r="G236" s="408" t="s">
        <v>5871</v>
      </c>
      <c r="H236" s="217" t="s">
        <v>23</v>
      </c>
      <c r="I236" s="217" t="s">
        <v>435</v>
      </c>
      <c r="J236" s="217" t="s">
        <v>2547</v>
      </c>
      <c r="K236" s="61" t="str">
        <f t="shared" si="50"/>
        <v>1</v>
      </c>
      <c r="L236" s="63" t="str">
        <f t="shared" si="51"/>
        <v>Interpretive1</v>
      </c>
      <c r="M236" s="63" t="str">
        <f t="shared" si="52"/>
        <v>Gilman Ranch1</v>
      </c>
      <c r="N236" s="637">
        <v>121.42999999999998</v>
      </c>
      <c r="O236" s="213">
        <v>143</v>
      </c>
      <c r="Q236" s="213">
        <f t="shared" si="53"/>
        <v>143</v>
      </c>
      <c r="R236" s="213">
        <v>3.94</v>
      </c>
      <c r="S236" s="213">
        <v>12.09</v>
      </c>
      <c r="T236" s="213">
        <v>9.86</v>
      </c>
      <c r="U236" s="213">
        <v>12.69</v>
      </c>
      <c r="V236" s="213">
        <v>14.63</v>
      </c>
      <c r="W236" s="213">
        <v>11.07</v>
      </c>
      <c r="X236" s="213">
        <v>9.86</v>
      </c>
      <c r="Y236" s="213">
        <v>10.87</v>
      </c>
      <c r="Z236" s="213">
        <v>11.78</v>
      </c>
      <c r="AA236" s="213">
        <v>2.19</v>
      </c>
      <c r="AB236" s="213">
        <v>10.36</v>
      </c>
      <c r="AC236" s="213">
        <f>SUMIF('[3]revexpbalances - 2024-07-18T082'!$G:$G,G:G,'[3]revexpbalances - 2024-07-18T082'!$H:$H)</f>
        <v>6.12</v>
      </c>
      <c r="AD236" s="213">
        <f t="shared" si="54"/>
        <v>115.46000000000001</v>
      </c>
      <c r="AE236" s="744">
        <f t="shared" si="55"/>
        <v>25.89</v>
      </c>
      <c r="AF236" s="744">
        <f t="shared" si="56"/>
        <v>38.39</v>
      </c>
      <c r="AG236" s="744">
        <f t="shared" si="57"/>
        <v>32.51</v>
      </c>
      <c r="AH236" s="744">
        <f t="shared" si="58"/>
        <v>18.669999999999998</v>
      </c>
      <c r="AI236" s="744">
        <f t="shared" si="59"/>
        <v>115.46</v>
      </c>
      <c r="AJ236" s="744">
        <f t="shared" si="60"/>
        <v>27.540000000000006</v>
      </c>
      <c r="AK236" s="1097">
        <v>215</v>
      </c>
    </row>
    <row r="237" spans="1:37">
      <c r="A237">
        <v>25400</v>
      </c>
      <c r="B237" t="s">
        <v>2923</v>
      </c>
      <c r="C237">
        <v>931302</v>
      </c>
      <c r="D237" t="s">
        <v>2924</v>
      </c>
      <c r="E237">
        <v>518140</v>
      </c>
      <c r="F237" t="s">
        <v>484</v>
      </c>
      <c r="G237" s="408" t="s">
        <v>5884</v>
      </c>
      <c r="H237" s="217" t="s">
        <v>23</v>
      </c>
      <c r="I237" s="217" t="s">
        <v>435</v>
      </c>
      <c r="J237" s="217" t="s">
        <v>2547</v>
      </c>
      <c r="K237" s="61" t="str">
        <f t="shared" si="50"/>
        <v>1</v>
      </c>
      <c r="L237" s="63" t="str">
        <f t="shared" si="51"/>
        <v>Interpretive1</v>
      </c>
      <c r="M237" s="63" t="str">
        <f t="shared" si="52"/>
        <v>Gilman Ranch1</v>
      </c>
      <c r="N237" s="637">
        <v>18.010000000000002</v>
      </c>
      <c r="O237" s="213">
        <v>21</v>
      </c>
      <c r="Q237" s="213">
        <f t="shared" si="53"/>
        <v>21</v>
      </c>
      <c r="R237" s="213">
        <v>0.64</v>
      </c>
      <c r="S237" s="213">
        <v>1.92</v>
      </c>
      <c r="T237" s="213">
        <v>1.6</v>
      </c>
      <c r="U237" s="213">
        <v>2.0499999999999998</v>
      </c>
      <c r="V237" s="213">
        <v>2.34</v>
      </c>
      <c r="W237" s="213">
        <v>1.8</v>
      </c>
      <c r="X237" s="213">
        <v>1.6</v>
      </c>
      <c r="Y237" s="213">
        <v>1.76</v>
      </c>
      <c r="Z237" s="213">
        <v>1.81</v>
      </c>
      <c r="AA237" s="213">
        <v>0.31</v>
      </c>
      <c r="AB237" s="213">
        <v>1.44</v>
      </c>
      <c r="AC237" s="213">
        <f>SUMIF('[3]revexpbalances - 2024-07-18T082'!$G:$G,G:G,'[3]revexpbalances - 2024-07-18T082'!$H:$H)</f>
        <v>0.76</v>
      </c>
      <c r="AD237" s="213">
        <f t="shared" si="54"/>
        <v>18.030000000000005</v>
      </c>
      <c r="AE237" s="744">
        <f t="shared" si="55"/>
        <v>4.16</v>
      </c>
      <c r="AF237" s="744">
        <f t="shared" si="56"/>
        <v>6.1899999999999995</v>
      </c>
      <c r="AG237" s="744">
        <f t="shared" si="57"/>
        <v>5.17</v>
      </c>
      <c r="AH237" s="744">
        <f t="shared" si="58"/>
        <v>2.5099999999999998</v>
      </c>
      <c r="AI237" s="744">
        <f t="shared" si="59"/>
        <v>18.03</v>
      </c>
      <c r="AJ237" s="744">
        <f t="shared" si="60"/>
        <v>2.9699999999999989</v>
      </c>
      <c r="AK237" s="1097">
        <v>31</v>
      </c>
    </row>
    <row r="238" spans="1:37">
      <c r="A238">
        <v>25400</v>
      </c>
      <c r="B238" t="s">
        <v>2923</v>
      </c>
      <c r="C238">
        <v>931303</v>
      </c>
      <c r="D238" t="s">
        <v>5793</v>
      </c>
      <c r="E238">
        <v>510040</v>
      </c>
      <c r="F238" t="s">
        <v>461</v>
      </c>
      <c r="G238" s="408" t="s">
        <v>5797</v>
      </c>
      <c r="H238" s="217" t="s">
        <v>23</v>
      </c>
      <c r="I238" s="217" t="s">
        <v>437</v>
      </c>
      <c r="J238" s="217" t="s">
        <v>2547</v>
      </c>
      <c r="K238" s="61" t="str">
        <f t="shared" si="50"/>
        <v>1</v>
      </c>
      <c r="L238" s="63" t="str">
        <f t="shared" si="51"/>
        <v>Interpretive1</v>
      </c>
      <c r="M238" s="63" t="str">
        <f t="shared" si="52"/>
        <v>Jensen-Alvarado Ranch1</v>
      </c>
      <c r="N238" s="637">
        <v>69175.83</v>
      </c>
      <c r="O238" s="213">
        <v>87940</v>
      </c>
      <c r="Q238" s="213">
        <f t="shared" si="53"/>
        <v>87940</v>
      </c>
      <c r="R238" s="213">
        <v>2703.31</v>
      </c>
      <c r="S238" s="213">
        <v>6420.36</v>
      </c>
      <c r="T238" s="213">
        <v>6758.27</v>
      </c>
      <c r="U238" s="213">
        <v>8816.59</v>
      </c>
      <c r="V238" s="213">
        <v>12240.51</v>
      </c>
      <c r="W238" s="213">
        <v>7919.46</v>
      </c>
      <c r="X238" s="213">
        <v>7972.68</v>
      </c>
      <c r="Y238" s="213">
        <v>8001.35</v>
      </c>
      <c r="Z238" s="213">
        <v>8029.17</v>
      </c>
      <c r="AA238" s="213">
        <v>9298.3799999999992</v>
      </c>
      <c r="AB238" s="213">
        <v>9729.39</v>
      </c>
      <c r="AC238" s="213">
        <f>SUMIF('[3]revexpbalances - 2024-07-18T082'!$G:$G,G:G,'[3]revexpbalances - 2024-07-18T082'!$H:$H)</f>
        <v>7502.2</v>
      </c>
      <c r="AD238" s="213">
        <f t="shared" si="54"/>
        <v>95391.67</v>
      </c>
      <c r="AE238" s="744">
        <f t="shared" si="55"/>
        <v>15881.94</v>
      </c>
      <c r="AF238" s="744">
        <f t="shared" si="56"/>
        <v>28976.559999999998</v>
      </c>
      <c r="AG238" s="744">
        <f t="shared" si="57"/>
        <v>24003.200000000001</v>
      </c>
      <c r="AH238" s="744">
        <f t="shared" si="58"/>
        <v>26529.969999999998</v>
      </c>
      <c r="AI238" s="744">
        <f t="shared" si="59"/>
        <v>95391.67</v>
      </c>
      <c r="AJ238" s="744">
        <f t="shared" si="60"/>
        <v>-7451.6699999999983</v>
      </c>
      <c r="AK238" s="1097">
        <v>98032</v>
      </c>
    </row>
    <row r="239" spans="1:37">
      <c r="A239">
        <v>25400</v>
      </c>
      <c r="B239" t="s">
        <v>2923</v>
      </c>
      <c r="C239">
        <v>931303</v>
      </c>
      <c r="D239" t="s">
        <v>5793</v>
      </c>
      <c r="E239">
        <v>513000</v>
      </c>
      <c r="F239" t="s">
        <v>469</v>
      </c>
      <c r="G239" s="408" t="s">
        <v>5809</v>
      </c>
      <c r="H239" s="217" t="s">
        <v>23</v>
      </c>
      <c r="I239" s="217" t="s">
        <v>437</v>
      </c>
      <c r="J239" s="217" t="s">
        <v>2547</v>
      </c>
      <c r="K239" s="61" t="str">
        <f t="shared" si="50"/>
        <v>1</v>
      </c>
      <c r="L239" s="63" t="str">
        <f t="shared" si="51"/>
        <v>Interpretive1</v>
      </c>
      <c r="M239" s="63" t="str">
        <f t="shared" si="52"/>
        <v>Jensen-Alvarado Ranch1</v>
      </c>
      <c r="N239" s="637">
        <v>10244.64</v>
      </c>
      <c r="O239" s="213">
        <v>12032</v>
      </c>
      <c r="Q239" s="213">
        <f t="shared" si="53"/>
        <v>12032</v>
      </c>
      <c r="R239" s="213">
        <v>394.81</v>
      </c>
      <c r="S239" s="213">
        <v>872.07</v>
      </c>
      <c r="T239" s="213">
        <v>921.42</v>
      </c>
      <c r="U239" s="213">
        <v>1086.0899999999999</v>
      </c>
      <c r="V239" s="213">
        <v>1618.58</v>
      </c>
      <c r="W239" s="213">
        <v>1014.32</v>
      </c>
      <c r="X239" s="213">
        <v>1018.57</v>
      </c>
      <c r="Y239" s="213">
        <v>1020.87</v>
      </c>
      <c r="Z239" s="213">
        <v>1054.92</v>
      </c>
      <c r="AA239" s="213">
        <v>1134.1400000000001</v>
      </c>
      <c r="AB239" s="213">
        <v>1803.34</v>
      </c>
      <c r="AC239" s="213">
        <f>SUMIF('[3]revexpbalances - 2024-07-18T082'!$G:$G,G:G,'[3]revexpbalances - 2024-07-18T082'!$H:$H)</f>
        <v>1778.49</v>
      </c>
      <c r="AD239" s="213">
        <f t="shared" si="54"/>
        <v>13717.619999999999</v>
      </c>
      <c r="AE239" s="744">
        <f t="shared" si="55"/>
        <v>2188.3000000000002</v>
      </c>
      <c r="AF239" s="744">
        <f t="shared" si="56"/>
        <v>3718.9900000000002</v>
      </c>
      <c r="AG239" s="744">
        <f t="shared" si="57"/>
        <v>3094.36</v>
      </c>
      <c r="AH239" s="744">
        <f t="shared" si="58"/>
        <v>4715.97</v>
      </c>
      <c r="AI239" s="744">
        <f t="shared" si="59"/>
        <v>13717.620000000003</v>
      </c>
      <c r="AJ239" s="744">
        <f t="shared" si="60"/>
        <v>-1685.6200000000026</v>
      </c>
      <c r="AK239" s="1097">
        <v>34719</v>
      </c>
    </row>
    <row r="240" spans="1:37">
      <c r="A240">
        <v>25400</v>
      </c>
      <c r="B240" t="s">
        <v>2923</v>
      </c>
      <c r="C240">
        <v>931303</v>
      </c>
      <c r="D240" t="s">
        <v>5793</v>
      </c>
      <c r="E240">
        <v>513020</v>
      </c>
      <c r="F240" t="s">
        <v>470</v>
      </c>
      <c r="G240" s="408" t="s">
        <v>6383</v>
      </c>
      <c r="H240" s="217" t="s">
        <v>23</v>
      </c>
      <c r="I240" s="217" t="s">
        <v>437</v>
      </c>
      <c r="J240" s="217" t="s">
        <v>2547</v>
      </c>
      <c r="K240" s="61" t="str">
        <f t="shared" si="50"/>
        <v>1</v>
      </c>
      <c r="L240" s="63" t="str">
        <f t="shared" si="51"/>
        <v>Interpretive1</v>
      </c>
      <c r="M240" s="63" t="str">
        <f t="shared" si="52"/>
        <v>Jensen-Alvarado Ranch1</v>
      </c>
      <c r="N240" s="637">
        <v>413.67999999999995</v>
      </c>
      <c r="O240" s="213">
        <v>0</v>
      </c>
      <c r="Q240" s="213">
        <f t="shared" si="53"/>
        <v>0</v>
      </c>
      <c r="R240" s="213">
        <v>0</v>
      </c>
      <c r="S240" s="213">
        <v>0</v>
      </c>
      <c r="T240" s="213">
        <v>0</v>
      </c>
      <c r="U240" s="213">
        <v>0</v>
      </c>
      <c r="V240" s="213">
        <v>0</v>
      </c>
      <c r="W240" s="213">
        <v>0</v>
      </c>
      <c r="X240" s="213">
        <v>0</v>
      </c>
      <c r="Y240" s="213">
        <v>71.42</v>
      </c>
      <c r="Z240" s="213">
        <v>207.12</v>
      </c>
      <c r="AA240" s="213">
        <v>137.49</v>
      </c>
      <c r="AB240" s="213">
        <v>142.84</v>
      </c>
      <c r="AC240" s="213">
        <f>SUMIF('[3]revexpbalances - 2024-07-18T082'!$G:$G,G:G,'[3]revexpbalances - 2024-07-18T082'!$H:$H)</f>
        <v>0</v>
      </c>
      <c r="AD240" s="213">
        <f t="shared" si="54"/>
        <v>558.87</v>
      </c>
      <c r="AE240" s="744">
        <f t="shared" si="55"/>
        <v>0</v>
      </c>
      <c r="AF240" s="744">
        <f t="shared" si="56"/>
        <v>0</v>
      </c>
      <c r="AG240" s="744">
        <f t="shared" si="57"/>
        <v>278.54000000000002</v>
      </c>
      <c r="AH240" s="744">
        <f t="shared" si="58"/>
        <v>280.33000000000004</v>
      </c>
      <c r="AI240" s="744">
        <f t="shared" si="59"/>
        <v>558.87000000000012</v>
      </c>
      <c r="AJ240" s="744">
        <f t="shared" si="60"/>
        <v>-558.87000000000012</v>
      </c>
      <c r="AK240" s="1097">
        <v>0</v>
      </c>
    </row>
    <row r="241" spans="1:37">
      <c r="A241">
        <v>25400</v>
      </c>
      <c r="B241" t="s">
        <v>2923</v>
      </c>
      <c r="C241">
        <v>931303</v>
      </c>
      <c r="D241" t="s">
        <v>5793</v>
      </c>
      <c r="E241">
        <v>513120</v>
      </c>
      <c r="F241" t="s">
        <v>471</v>
      </c>
      <c r="G241" s="408" t="s">
        <v>5821</v>
      </c>
      <c r="H241" s="217" t="s">
        <v>23</v>
      </c>
      <c r="I241" s="217" t="s">
        <v>437</v>
      </c>
      <c r="J241" s="217" t="s">
        <v>2547</v>
      </c>
      <c r="K241" s="61" t="str">
        <f t="shared" si="50"/>
        <v>1</v>
      </c>
      <c r="L241" s="63" t="str">
        <f t="shared" si="51"/>
        <v>Interpretive1</v>
      </c>
      <c r="M241" s="63" t="str">
        <f t="shared" si="52"/>
        <v>Jensen-Alvarado Ranch1</v>
      </c>
      <c r="N241" s="637">
        <v>4491.5099999999993</v>
      </c>
      <c r="O241" s="213">
        <v>5453</v>
      </c>
      <c r="Q241" s="213">
        <f t="shared" si="53"/>
        <v>5453</v>
      </c>
      <c r="R241" s="213">
        <v>92.06</v>
      </c>
      <c r="S241" s="213">
        <v>372.95</v>
      </c>
      <c r="T241" s="213">
        <v>394.42</v>
      </c>
      <c r="U241" s="213">
        <v>517.98</v>
      </c>
      <c r="V241" s="213">
        <v>733.26</v>
      </c>
      <c r="W241" s="213">
        <v>456.7</v>
      </c>
      <c r="X241" s="213">
        <v>468.68</v>
      </c>
      <c r="Y241" s="213">
        <v>456.03</v>
      </c>
      <c r="Z241" s="213">
        <v>470.45</v>
      </c>
      <c r="AA241" s="213">
        <v>535.13</v>
      </c>
      <c r="AB241" s="213">
        <v>648.73</v>
      </c>
      <c r="AC241" s="213">
        <f>SUMIF('[3]revexpbalances - 2024-07-18T082'!$G:$G,G:G,'[3]revexpbalances - 2024-07-18T082'!$H:$H)</f>
        <v>573.13</v>
      </c>
      <c r="AD241" s="213">
        <f t="shared" si="54"/>
        <v>5719.5199999999995</v>
      </c>
      <c r="AE241" s="744">
        <f t="shared" si="55"/>
        <v>859.43000000000006</v>
      </c>
      <c r="AF241" s="744">
        <f t="shared" si="56"/>
        <v>1707.94</v>
      </c>
      <c r="AG241" s="744">
        <f t="shared" si="57"/>
        <v>1395.16</v>
      </c>
      <c r="AH241" s="744">
        <f t="shared" si="58"/>
        <v>1756.9900000000002</v>
      </c>
      <c r="AI241" s="744">
        <f t="shared" si="59"/>
        <v>5719.52</v>
      </c>
      <c r="AJ241" s="744">
        <f t="shared" si="60"/>
        <v>-266.52000000000044</v>
      </c>
      <c r="AK241" s="1097">
        <v>6078</v>
      </c>
    </row>
    <row r="242" spans="1:37">
      <c r="A242">
        <v>25400</v>
      </c>
      <c r="B242" t="s">
        <v>2923</v>
      </c>
      <c r="C242">
        <v>931303</v>
      </c>
      <c r="D242" t="s">
        <v>5793</v>
      </c>
      <c r="E242">
        <v>513140</v>
      </c>
      <c r="F242" t="s">
        <v>472</v>
      </c>
      <c r="G242" s="408" t="s">
        <v>5833</v>
      </c>
      <c r="H242" s="217" t="s">
        <v>23</v>
      </c>
      <c r="I242" s="217" t="s">
        <v>437</v>
      </c>
      <c r="J242" s="217" t="s">
        <v>2547</v>
      </c>
      <c r="K242" s="61" t="str">
        <f t="shared" si="50"/>
        <v>1</v>
      </c>
      <c r="L242" s="63" t="str">
        <f t="shared" si="51"/>
        <v>Interpretive1</v>
      </c>
      <c r="M242" s="63" t="str">
        <f t="shared" si="52"/>
        <v>Jensen-Alvarado Ranch1</v>
      </c>
      <c r="N242" s="637">
        <v>1157.93</v>
      </c>
      <c r="O242" s="213">
        <v>1276</v>
      </c>
      <c r="Q242" s="213">
        <f t="shared" si="53"/>
        <v>1276</v>
      </c>
      <c r="R242" s="213">
        <v>21.53</v>
      </c>
      <c r="S242" s="213">
        <v>87.23</v>
      </c>
      <c r="T242" s="213">
        <v>92.25</v>
      </c>
      <c r="U242" s="213">
        <v>121.13</v>
      </c>
      <c r="V242" s="213">
        <v>171.49</v>
      </c>
      <c r="W242" s="213">
        <v>106.8</v>
      </c>
      <c r="X242" s="213">
        <v>109.61</v>
      </c>
      <c r="Y242" s="213">
        <v>141.9</v>
      </c>
      <c r="Z242" s="213">
        <v>147.15</v>
      </c>
      <c r="AA242" s="213">
        <v>160.87</v>
      </c>
      <c r="AB242" s="213">
        <v>188.84</v>
      </c>
      <c r="AC242" s="213">
        <f>SUMIF('[3]revexpbalances - 2024-07-18T082'!$G:$G,G:G,'[3]revexpbalances - 2024-07-18T082'!$H:$H)</f>
        <v>134.03</v>
      </c>
      <c r="AD242" s="213">
        <f t="shared" si="54"/>
        <v>1482.83</v>
      </c>
      <c r="AE242" s="744">
        <f t="shared" si="55"/>
        <v>201.01</v>
      </c>
      <c r="AF242" s="744">
        <f t="shared" si="56"/>
        <v>399.42</v>
      </c>
      <c r="AG242" s="744">
        <f t="shared" si="57"/>
        <v>398.65999999999997</v>
      </c>
      <c r="AH242" s="744">
        <f t="shared" si="58"/>
        <v>483.74</v>
      </c>
      <c r="AI242" s="744">
        <f t="shared" si="59"/>
        <v>1482.83</v>
      </c>
      <c r="AJ242" s="744">
        <f t="shared" si="60"/>
        <v>-206.82999999999993</v>
      </c>
      <c r="AK242" s="1097">
        <v>1421</v>
      </c>
    </row>
    <row r="243" spans="1:37">
      <c r="A243">
        <v>25400</v>
      </c>
      <c r="B243" t="s">
        <v>2923</v>
      </c>
      <c r="C243">
        <v>931303</v>
      </c>
      <c r="D243" t="s">
        <v>5793</v>
      </c>
      <c r="E243">
        <v>515040</v>
      </c>
      <c r="F243" t="s">
        <v>473</v>
      </c>
      <c r="G243" s="408" t="s">
        <v>5845</v>
      </c>
      <c r="H243" s="217" t="s">
        <v>23</v>
      </c>
      <c r="I243" s="217" t="s">
        <v>437</v>
      </c>
      <c r="J243" s="217" t="s">
        <v>2547</v>
      </c>
      <c r="K243" s="61" t="str">
        <f t="shared" si="50"/>
        <v>1</v>
      </c>
      <c r="L243" s="63" t="str">
        <f t="shared" si="51"/>
        <v>Interpretive1</v>
      </c>
      <c r="M243" s="63" t="str">
        <f t="shared" si="52"/>
        <v>Jensen-Alvarado Ranch1</v>
      </c>
      <c r="N243" s="637">
        <v>14947.5</v>
      </c>
      <c r="O243" s="213">
        <v>19752</v>
      </c>
      <c r="Q243" s="213">
        <f t="shared" si="53"/>
        <v>19752</v>
      </c>
      <c r="R243" s="213">
        <v>6373.2</v>
      </c>
      <c r="S243" s="213">
        <v>2192.7199999999998</v>
      </c>
      <c r="T243" s="213">
        <v>2334</v>
      </c>
      <c r="U243" s="213">
        <v>2476.7399999999998</v>
      </c>
      <c r="V243" s="213">
        <v>2653.07</v>
      </c>
      <c r="W243" s="213">
        <v>2684.64</v>
      </c>
      <c r="X243" s="213">
        <v>2695.66</v>
      </c>
      <c r="Y243" s="213">
        <v>2708.25</v>
      </c>
      <c r="Z243" s="213">
        <v>2715.58</v>
      </c>
      <c r="AA243" s="213">
        <v>3156.72</v>
      </c>
      <c r="AB243" s="213">
        <v>2547.1</v>
      </c>
      <c r="AC243" s="213">
        <f>SUMIF('[3]revexpbalances - 2024-07-18T082'!$G:$G,G:G,'[3]revexpbalances - 2024-07-18T082'!$H:$H)</f>
        <v>2679.76</v>
      </c>
      <c r="AD243" s="213">
        <f t="shared" si="54"/>
        <v>35217.440000000002</v>
      </c>
      <c r="AE243" s="744">
        <f t="shared" si="55"/>
        <v>10899.92</v>
      </c>
      <c r="AF243" s="744">
        <f t="shared" si="56"/>
        <v>7814.4499999999989</v>
      </c>
      <c r="AG243" s="744">
        <f t="shared" si="57"/>
        <v>8119.49</v>
      </c>
      <c r="AH243" s="744">
        <f t="shared" si="58"/>
        <v>8383.58</v>
      </c>
      <c r="AI243" s="744">
        <f t="shared" si="59"/>
        <v>35217.440000000002</v>
      </c>
      <c r="AJ243" s="744">
        <f t="shared" si="60"/>
        <v>-15465.440000000002</v>
      </c>
      <c r="AK243" s="1097">
        <v>29208</v>
      </c>
    </row>
    <row r="244" spans="1:37">
      <c r="A244">
        <v>25400</v>
      </c>
      <c r="B244" t="s">
        <v>2923</v>
      </c>
      <c r="C244">
        <v>931303</v>
      </c>
      <c r="D244" t="s">
        <v>5793</v>
      </c>
      <c r="E244">
        <v>515100</v>
      </c>
      <c r="F244" t="s">
        <v>474</v>
      </c>
      <c r="G244" s="408" t="s">
        <v>5857</v>
      </c>
      <c r="H244" s="217" t="s">
        <v>23</v>
      </c>
      <c r="I244" s="217" t="s">
        <v>437</v>
      </c>
      <c r="J244" s="217" t="s">
        <v>2547</v>
      </c>
      <c r="K244" s="61" t="str">
        <f t="shared" si="50"/>
        <v>1</v>
      </c>
      <c r="L244" s="63" t="str">
        <f t="shared" si="51"/>
        <v>Interpretive1</v>
      </c>
      <c r="M244" s="63" t="str">
        <f t="shared" si="52"/>
        <v>Jensen-Alvarado Ranch1</v>
      </c>
      <c r="N244" s="637">
        <v>90.1</v>
      </c>
      <c r="O244" s="213">
        <v>132</v>
      </c>
      <c r="Q244" s="213">
        <f t="shared" si="53"/>
        <v>132</v>
      </c>
      <c r="R244" s="213">
        <v>19.579999999999998</v>
      </c>
      <c r="S244" s="213">
        <v>9.14</v>
      </c>
      <c r="T244" s="213">
        <v>9.6999999999999993</v>
      </c>
      <c r="U244" s="213">
        <v>10.62</v>
      </c>
      <c r="V244" s="213">
        <v>11.49</v>
      </c>
      <c r="W244" s="213">
        <v>11.18</v>
      </c>
      <c r="X244" s="213">
        <v>11.24</v>
      </c>
      <c r="Y244" s="213">
        <v>11.21</v>
      </c>
      <c r="Z244" s="213">
        <v>11.18</v>
      </c>
      <c r="AA244" s="213">
        <v>14.38</v>
      </c>
      <c r="AB244" s="213">
        <v>10.87</v>
      </c>
      <c r="AC244" s="213">
        <f>SUMIF('[3]revexpbalances - 2024-07-18T082'!$G:$G,G:G,'[3]revexpbalances - 2024-07-18T082'!$H:$H)</f>
        <v>11.54</v>
      </c>
      <c r="AD244" s="213">
        <f t="shared" si="54"/>
        <v>142.13</v>
      </c>
      <c r="AE244" s="744">
        <f t="shared" si="55"/>
        <v>38.42</v>
      </c>
      <c r="AF244" s="744">
        <f t="shared" si="56"/>
        <v>33.29</v>
      </c>
      <c r="AG244" s="744">
        <f t="shared" si="57"/>
        <v>33.630000000000003</v>
      </c>
      <c r="AH244" s="744">
        <f t="shared" si="58"/>
        <v>36.79</v>
      </c>
      <c r="AI244" s="744">
        <f t="shared" si="59"/>
        <v>142.13</v>
      </c>
      <c r="AJ244" s="744">
        <f t="shared" si="60"/>
        <v>-10.129999999999995</v>
      </c>
      <c r="AK244" s="1097">
        <v>132</v>
      </c>
    </row>
    <row r="245" spans="1:37">
      <c r="A245">
        <v>25400</v>
      </c>
      <c r="B245" t="s">
        <v>2923</v>
      </c>
      <c r="C245">
        <v>931303</v>
      </c>
      <c r="D245" t="s">
        <v>5793</v>
      </c>
      <c r="E245">
        <v>515260</v>
      </c>
      <c r="F245" t="s">
        <v>479</v>
      </c>
      <c r="G245" s="408" t="s">
        <v>5872</v>
      </c>
      <c r="H245" s="217" t="s">
        <v>23</v>
      </c>
      <c r="I245" s="217" t="s">
        <v>437</v>
      </c>
      <c r="J245" s="217" t="s">
        <v>2547</v>
      </c>
      <c r="K245" s="61" t="str">
        <f t="shared" si="50"/>
        <v>1</v>
      </c>
      <c r="L245" s="63" t="str">
        <f t="shared" si="51"/>
        <v>Interpretive1</v>
      </c>
      <c r="M245" s="63" t="str">
        <f t="shared" si="52"/>
        <v>Jensen-Alvarado Ranch1</v>
      </c>
      <c r="N245" s="637">
        <v>364.08000000000004</v>
      </c>
      <c r="O245" s="213">
        <v>263</v>
      </c>
      <c r="Q245" s="213">
        <f t="shared" si="53"/>
        <v>263</v>
      </c>
      <c r="R245" s="213">
        <v>37.26</v>
      </c>
      <c r="S245" s="213">
        <v>17.399999999999999</v>
      </c>
      <c r="T245" s="213">
        <v>18.46</v>
      </c>
      <c r="U245" s="213">
        <v>20.27</v>
      </c>
      <c r="V245" s="213">
        <v>33.049999999999997</v>
      </c>
      <c r="W245" s="213">
        <v>21.44</v>
      </c>
      <c r="X245" s="213">
        <v>21.58</v>
      </c>
      <c r="Y245" s="213">
        <v>27.45</v>
      </c>
      <c r="Z245" s="213">
        <v>27.36</v>
      </c>
      <c r="AA245" s="213">
        <v>33.799999999999997</v>
      </c>
      <c r="AB245" s="213">
        <v>41.17</v>
      </c>
      <c r="AC245" s="213">
        <f>SUMIF('[3]revexpbalances - 2024-07-18T082'!$G:$G,G:G,'[3]revexpbalances - 2024-07-18T082'!$H:$H)</f>
        <v>28.75</v>
      </c>
      <c r="AD245" s="213">
        <f t="shared" si="54"/>
        <v>327.99</v>
      </c>
      <c r="AE245" s="744">
        <f t="shared" si="55"/>
        <v>73.12</v>
      </c>
      <c r="AF245" s="744">
        <f t="shared" si="56"/>
        <v>74.759999999999991</v>
      </c>
      <c r="AG245" s="744">
        <f t="shared" si="57"/>
        <v>76.39</v>
      </c>
      <c r="AH245" s="744">
        <f t="shared" si="58"/>
        <v>103.72</v>
      </c>
      <c r="AI245" s="744">
        <f t="shared" si="59"/>
        <v>327.99</v>
      </c>
      <c r="AJ245" s="744">
        <f t="shared" si="60"/>
        <v>-64.990000000000009</v>
      </c>
      <c r="AK245" s="1097">
        <v>262</v>
      </c>
    </row>
    <row r="246" spans="1:37">
      <c r="A246">
        <v>25400</v>
      </c>
      <c r="B246" t="s">
        <v>2923</v>
      </c>
      <c r="C246">
        <v>931303</v>
      </c>
      <c r="D246" t="s">
        <v>5793</v>
      </c>
      <c r="E246">
        <v>518140</v>
      </c>
      <c r="F246" t="s">
        <v>484</v>
      </c>
      <c r="G246" s="408" t="s">
        <v>5885</v>
      </c>
      <c r="H246" s="217" t="s">
        <v>23</v>
      </c>
      <c r="I246" s="217" t="s">
        <v>437</v>
      </c>
      <c r="J246" s="217" t="s">
        <v>2547</v>
      </c>
      <c r="K246" s="61" t="str">
        <f t="shared" si="50"/>
        <v>1</v>
      </c>
      <c r="L246" s="63" t="str">
        <f t="shared" si="51"/>
        <v>Interpretive1</v>
      </c>
      <c r="M246" s="63" t="str">
        <f t="shared" si="52"/>
        <v>Jensen-Alvarado Ranch1</v>
      </c>
      <c r="N246" s="637">
        <v>29.770000000000003</v>
      </c>
      <c r="O246" s="213">
        <v>42</v>
      </c>
      <c r="Q246" s="213">
        <f t="shared" si="53"/>
        <v>42</v>
      </c>
      <c r="R246" s="213">
        <v>7.04</v>
      </c>
      <c r="S246" s="213">
        <v>3.04</v>
      </c>
      <c r="T246" s="213">
        <v>3.2</v>
      </c>
      <c r="U246" s="213">
        <v>4.2300000000000004</v>
      </c>
      <c r="V246" s="213">
        <v>5.73</v>
      </c>
      <c r="W246" s="213">
        <v>3.7</v>
      </c>
      <c r="X246" s="213">
        <v>2.92</v>
      </c>
      <c r="Y246" s="213">
        <v>3.79</v>
      </c>
      <c r="Z246" s="213">
        <v>3.84</v>
      </c>
      <c r="AA246" s="213">
        <v>4.16</v>
      </c>
      <c r="AB246" s="213">
        <v>4.16</v>
      </c>
      <c r="AC246" s="213">
        <f>SUMIF('[3]revexpbalances - 2024-07-18T082'!$G:$G,G:G,'[3]revexpbalances - 2024-07-18T082'!$H:$H)</f>
        <v>3.26</v>
      </c>
      <c r="AD246" s="213">
        <f t="shared" si="54"/>
        <v>49.069999999999986</v>
      </c>
      <c r="AE246" s="744">
        <f t="shared" si="55"/>
        <v>13.280000000000001</v>
      </c>
      <c r="AF246" s="744">
        <f t="shared" si="56"/>
        <v>13.66</v>
      </c>
      <c r="AG246" s="744">
        <f t="shared" si="57"/>
        <v>10.55</v>
      </c>
      <c r="AH246" s="744">
        <f t="shared" si="58"/>
        <v>11.58</v>
      </c>
      <c r="AI246" s="744">
        <f t="shared" si="59"/>
        <v>49.07</v>
      </c>
      <c r="AJ246" s="744">
        <f t="shared" si="60"/>
        <v>-7.07</v>
      </c>
      <c r="AK246" s="1097">
        <v>42</v>
      </c>
    </row>
    <row r="247" spans="1:37">
      <c r="A247">
        <v>25400</v>
      </c>
      <c r="B247" t="s">
        <v>2923</v>
      </c>
      <c r="C247">
        <v>931305</v>
      </c>
      <c r="D247" t="s">
        <v>440</v>
      </c>
      <c r="E247">
        <v>510040</v>
      </c>
      <c r="F247" t="s">
        <v>461</v>
      </c>
      <c r="G247" s="408" t="s">
        <v>5798</v>
      </c>
      <c r="H247" s="217" t="s">
        <v>23</v>
      </c>
      <c r="I247" s="217" t="s">
        <v>440</v>
      </c>
      <c r="J247" s="217" t="s">
        <v>2547</v>
      </c>
      <c r="K247" s="61" t="str">
        <f t="shared" si="50"/>
        <v>1</v>
      </c>
      <c r="L247" s="63" t="str">
        <f t="shared" si="51"/>
        <v>Interpretive1</v>
      </c>
      <c r="M247" s="63" t="str">
        <f t="shared" si="52"/>
        <v>Hidden Valley Nature Center1</v>
      </c>
      <c r="N247" s="637">
        <v>126823.60999999999</v>
      </c>
      <c r="O247" s="213">
        <v>158341</v>
      </c>
      <c r="Q247" s="213">
        <f t="shared" si="53"/>
        <v>158341</v>
      </c>
      <c r="R247" s="213">
        <v>3279.42</v>
      </c>
      <c r="S247" s="213">
        <v>8455.9599999999991</v>
      </c>
      <c r="T247" s="213">
        <v>8262.52</v>
      </c>
      <c r="U247" s="213">
        <v>7800.91</v>
      </c>
      <c r="V247" s="213">
        <v>12486.89</v>
      </c>
      <c r="W247" s="213">
        <v>8242.9599999999991</v>
      </c>
      <c r="X247" s="213">
        <v>8252.14</v>
      </c>
      <c r="Y247" s="213">
        <v>8238.26</v>
      </c>
      <c r="Z247" s="213">
        <v>7621.18</v>
      </c>
      <c r="AA247" s="213">
        <v>8210</v>
      </c>
      <c r="AB247" s="213">
        <v>13105.37</v>
      </c>
      <c r="AC247" s="213">
        <f>SUMIF('[3]revexpbalances - 2024-07-18T082'!$G:$G,G:G,'[3]revexpbalances - 2024-07-18T082'!$H:$H)</f>
        <v>8264.11</v>
      </c>
      <c r="AD247" s="213">
        <f t="shared" si="54"/>
        <v>102219.71999999999</v>
      </c>
      <c r="AE247" s="744">
        <f t="shared" si="55"/>
        <v>19997.900000000001</v>
      </c>
      <c r="AF247" s="744">
        <f t="shared" si="56"/>
        <v>28530.76</v>
      </c>
      <c r="AG247" s="744">
        <f t="shared" si="57"/>
        <v>24111.58</v>
      </c>
      <c r="AH247" s="744">
        <f t="shared" si="58"/>
        <v>29579.480000000003</v>
      </c>
      <c r="AI247" s="744">
        <f t="shared" si="59"/>
        <v>102219.72</v>
      </c>
      <c r="AJ247" s="744">
        <f t="shared" si="60"/>
        <v>56121.279999999999</v>
      </c>
      <c r="AK247" s="1097">
        <v>133510</v>
      </c>
    </row>
    <row r="248" spans="1:37">
      <c r="A248">
        <v>25400</v>
      </c>
      <c r="B248" t="s">
        <v>2923</v>
      </c>
      <c r="C248">
        <v>931305</v>
      </c>
      <c r="D248" t="s">
        <v>440</v>
      </c>
      <c r="E248">
        <v>513000</v>
      </c>
      <c r="F248" t="s">
        <v>469</v>
      </c>
      <c r="G248" s="408" t="s">
        <v>5810</v>
      </c>
      <c r="H248" s="217" t="s">
        <v>23</v>
      </c>
      <c r="I248" s="217" t="s">
        <v>440</v>
      </c>
      <c r="J248" s="217" t="s">
        <v>2547</v>
      </c>
      <c r="K248" s="61" t="str">
        <f t="shared" si="50"/>
        <v>1</v>
      </c>
      <c r="L248" s="63" t="str">
        <f t="shared" si="51"/>
        <v>Interpretive1</v>
      </c>
      <c r="M248" s="63" t="str">
        <f t="shared" si="52"/>
        <v>Hidden Valley Nature Center1</v>
      </c>
      <c r="N248" s="637">
        <v>11432.849999999999</v>
      </c>
      <c r="O248" s="213">
        <v>12668</v>
      </c>
      <c r="Q248" s="213">
        <f t="shared" si="53"/>
        <v>12668</v>
      </c>
      <c r="R248" s="213">
        <v>427.46</v>
      </c>
      <c r="S248" s="213">
        <v>1089.26</v>
      </c>
      <c r="T248" s="213">
        <v>1073.78</v>
      </c>
      <c r="U248" s="213">
        <v>1036.8499999999999</v>
      </c>
      <c r="V248" s="213">
        <v>1636.62</v>
      </c>
      <c r="W248" s="213">
        <v>1075.1400000000001</v>
      </c>
      <c r="X248" s="213">
        <v>1072.96</v>
      </c>
      <c r="Y248" s="213">
        <v>1051.21</v>
      </c>
      <c r="Z248" s="213">
        <v>1035.6600000000001</v>
      </c>
      <c r="AA248" s="213">
        <v>1028.3</v>
      </c>
      <c r="AB248" s="213">
        <v>1646.95</v>
      </c>
      <c r="AC248" s="213">
        <f>SUMIF('[3]revexpbalances - 2024-07-18T082'!$G:$G,G:G,'[3]revexpbalances - 2024-07-18T082'!$H:$H)</f>
        <v>1067.45</v>
      </c>
      <c r="AD248" s="213">
        <f t="shared" si="54"/>
        <v>13241.64</v>
      </c>
      <c r="AE248" s="744">
        <f t="shared" si="55"/>
        <v>2590.5</v>
      </c>
      <c r="AF248" s="744">
        <f t="shared" si="56"/>
        <v>3748.6099999999997</v>
      </c>
      <c r="AG248" s="744">
        <f t="shared" si="57"/>
        <v>3159.83</v>
      </c>
      <c r="AH248" s="744">
        <f t="shared" si="58"/>
        <v>3742.7</v>
      </c>
      <c r="AI248" s="744">
        <f t="shared" si="59"/>
        <v>13241.64</v>
      </c>
      <c r="AJ248" s="744">
        <f t="shared" si="60"/>
        <v>-573.63999999999942</v>
      </c>
      <c r="AK248" s="1097">
        <v>39846</v>
      </c>
    </row>
    <row r="249" spans="1:37">
      <c r="A249">
        <v>25400</v>
      </c>
      <c r="B249" t="s">
        <v>2923</v>
      </c>
      <c r="C249">
        <v>931305</v>
      </c>
      <c r="D249" t="s">
        <v>440</v>
      </c>
      <c r="E249">
        <v>513120</v>
      </c>
      <c r="F249" t="s">
        <v>471</v>
      </c>
      <c r="G249" s="408" t="s">
        <v>5822</v>
      </c>
      <c r="H249" s="217" t="s">
        <v>23</v>
      </c>
      <c r="I249" s="217" t="s">
        <v>440</v>
      </c>
      <c r="J249" s="217" t="s">
        <v>2547</v>
      </c>
      <c r="K249" s="61" t="str">
        <f t="shared" si="50"/>
        <v>1</v>
      </c>
      <c r="L249" s="63" t="str">
        <f t="shared" si="51"/>
        <v>Interpretive1</v>
      </c>
      <c r="M249" s="63" t="str">
        <f t="shared" si="52"/>
        <v>Hidden Valley Nature Center1</v>
      </c>
      <c r="N249" s="637">
        <v>7883.55</v>
      </c>
      <c r="O249" s="213">
        <v>9817</v>
      </c>
      <c r="Q249" s="213">
        <f t="shared" si="53"/>
        <v>9817</v>
      </c>
      <c r="R249" s="213">
        <v>227.97</v>
      </c>
      <c r="S249" s="213">
        <v>581.44000000000005</v>
      </c>
      <c r="T249" s="213">
        <v>580.29</v>
      </c>
      <c r="U249" s="213">
        <v>546.44000000000005</v>
      </c>
      <c r="V249" s="213">
        <v>890.85</v>
      </c>
      <c r="W249" s="213">
        <v>568.99</v>
      </c>
      <c r="X249" s="213">
        <v>566.9</v>
      </c>
      <c r="Y249" s="213">
        <v>566.97</v>
      </c>
      <c r="Z249" s="213">
        <v>548.82000000000005</v>
      </c>
      <c r="AA249" s="213">
        <v>566.71</v>
      </c>
      <c r="AB249" s="213">
        <v>903.35</v>
      </c>
      <c r="AC249" s="213">
        <f>SUMIF('[3]revexpbalances - 2024-07-18T082'!$G:$G,G:G,'[3]revexpbalances - 2024-07-18T082'!$H:$H)</f>
        <v>574.1</v>
      </c>
      <c r="AD249" s="213">
        <f t="shared" si="54"/>
        <v>7122.8300000000008</v>
      </c>
      <c r="AE249" s="744">
        <f t="shared" si="55"/>
        <v>1389.7</v>
      </c>
      <c r="AF249" s="744">
        <f t="shared" si="56"/>
        <v>2006.28</v>
      </c>
      <c r="AG249" s="744">
        <f t="shared" si="57"/>
        <v>1682.69</v>
      </c>
      <c r="AH249" s="744">
        <f t="shared" si="58"/>
        <v>2044.1599999999999</v>
      </c>
      <c r="AI249" s="744">
        <f t="shared" si="59"/>
        <v>7122.83</v>
      </c>
      <c r="AJ249" s="744">
        <f t="shared" si="60"/>
        <v>2694.17</v>
      </c>
      <c r="AK249" s="1097">
        <v>8278</v>
      </c>
    </row>
    <row r="250" spans="1:37">
      <c r="A250">
        <v>25400</v>
      </c>
      <c r="B250" t="s">
        <v>2923</v>
      </c>
      <c r="C250">
        <v>931305</v>
      </c>
      <c r="D250" t="s">
        <v>440</v>
      </c>
      <c r="E250">
        <v>513140</v>
      </c>
      <c r="F250" t="s">
        <v>472</v>
      </c>
      <c r="G250" s="408" t="s">
        <v>5834</v>
      </c>
      <c r="H250" s="217" t="s">
        <v>23</v>
      </c>
      <c r="I250" s="217" t="s">
        <v>440</v>
      </c>
      <c r="J250" s="217" t="s">
        <v>2547</v>
      </c>
      <c r="K250" s="61" t="str">
        <f t="shared" si="50"/>
        <v>1</v>
      </c>
      <c r="L250" s="63" t="str">
        <f t="shared" si="51"/>
        <v>Interpretive1</v>
      </c>
      <c r="M250" s="63" t="str">
        <f t="shared" si="52"/>
        <v>Hidden Valley Nature Center1</v>
      </c>
      <c r="N250" s="637">
        <v>1843.73</v>
      </c>
      <c r="O250" s="213">
        <v>2296</v>
      </c>
      <c r="Q250" s="213">
        <f t="shared" si="53"/>
        <v>2296</v>
      </c>
      <c r="R250" s="213">
        <v>53.31</v>
      </c>
      <c r="S250" s="213">
        <v>135.97</v>
      </c>
      <c r="T250" s="213">
        <v>135.72</v>
      </c>
      <c r="U250" s="213">
        <v>127.81</v>
      </c>
      <c r="V250" s="213">
        <v>208.34</v>
      </c>
      <c r="W250" s="213">
        <v>133.07</v>
      </c>
      <c r="X250" s="213">
        <v>132.58000000000001</v>
      </c>
      <c r="Y250" s="213">
        <v>132.6</v>
      </c>
      <c r="Z250" s="213">
        <v>128.35</v>
      </c>
      <c r="AA250" s="213">
        <v>132.53</v>
      </c>
      <c r="AB250" s="213">
        <v>211.26</v>
      </c>
      <c r="AC250" s="213">
        <f>SUMIF('[3]revexpbalances - 2024-07-18T082'!$G:$G,G:G,'[3]revexpbalances - 2024-07-18T082'!$H:$H)</f>
        <v>134.29</v>
      </c>
      <c r="AD250" s="213">
        <f t="shared" si="54"/>
        <v>1665.83</v>
      </c>
      <c r="AE250" s="744">
        <f t="shared" si="55"/>
        <v>325</v>
      </c>
      <c r="AF250" s="744">
        <f t="shared" si="56"/>
        <v>469.21999999999997</v>
      </c>
      <c r="AG250" s="744">
        <f t="shared" si="57"/>
        <v>393.53</v>
      </c>
      <c r="AH250" s="744">
        <f t="shared" si="58"/>
        <v>478.07999999999993</v>
      </c>
      <c r="AI250" s="744">
        <f t="shared" si="59"/>
        <v>1665.83</v>
      </c>
      <c r="AJ250" s="744">
        <f t="shared" si="60"/>
        <v>630.17000000000007</v>
      </c>
      <c r="AK250" s="1097">
        <v>1937</v>
      </c>
    </row>
    <row r="251" spans="1:37">
      <c r="A251">
        <v>25400</v>
      </c>
      <c r="B251" t="s">
        <v>2923</v>
      </c>
      <c r="C251">
        <v>931305</v>
      </c>
      <c r="D251" t="s">
        <v>440</v>
      </c>
      <c r="E251">
        <v>515040</v>
      </c>
      <c r="F251" t="s">
        <v>473</v>
      </c>
      <c r="G251" s="408" t="s">
        <v>5846</v>
      </c>
      <c r="H251" s="217" t="s">
        <v>23</v>
      </c>
      <c r="I251" s="217" t="s">
        <v>440</v>
      </c>
      <c r="J251" s="217" t="s">
        <v>2547</v>
      </c>
      <c r="K251" s="61" t="str">
        <f t="shared" si="50"/>
        <v>1</v>
      </c>
      <c r="L251" s="63" t="str">
        <f t="shared" si="51"/>
        <v>Interpretive1</v>
      </c>
      <c r="M251" s="63" t="str">
        <f t="shared" si="52"/>
        <v>Hidden Valley Nature Center1</v>
      </c>
      <c r="N251" s="637">
        <v>37279.050000000003</v>
      </c>
      <c r="O251" s="213">
        <v>34566</v>
      </c>
      <c r="Q251" s="213">
        <f t="shared" si="53"/>
        <v>34566</v>
      </c>
      <c r="R251" s="213">
        <v>782.01</v>
      </c>
      <c r="S251" s="213">
        <v>2728.72</v>
      </c>
      <c r="T251" s="213">
        <v>2469</v>
      </c>
      <c r="U251" s="213">
        <v>2332.02</v>
      </c>
      <c r="V251" s="213">
        <v>2397.91</v>
      </c>
      <c r="W251" s="213">
        <v>2525.77</v>
      </c>
      <c r="X251" s="213">
        <v>2531.6999999999998</v>
      </c>
      <c r="Y251" s="213">
        <v>2522.81</v>
      </c>
      <c r="Z251" s="213">
        <v>2370.73</v>
      </c>
      <c r="AA251" s="213">
        <v>2478.37</v>
      </c>
      <c r="AB251" s="213">
        <v>2549.4899999999998</v>
      </c>
      <c r="AC251" s="213">
        <f>SUMIF('[3]revexpbalances - 2024-07-18T082'!$G:$G,G:G,'[3]revexpbalances - 2024-07-18T082'!$H:$H)</f>
        <v>2416.83</v>
      </c>
      <c r="AD251" s="213">
        <f t="shared" si="54"/>
        <v>28105.360000000001</v>
      </c>
      <c r="AE251" s="744">
        <f t="shared" si="55"/>
        <v>5979.73</v>
      </c>
      <c r="AF251" s="744">
        <f t="shared" si="56"/>
        <v>7255.7000000000007</v>
      </c>
      <c r="AG251" s="744">
        <f t="shared" si="57"/>
        <v>7425.24</v>
      </c>
      <c r="AH251" s="744">
        <f t="shared" si="58"/>
        <v>7444.69</v>
      </c>
      <c r="AI251" s="744">
        <f t="shared" si="59"/>
        <v>28105.359999999997</v>
      </c>
      <c r="AJ251" s="744">
        <f t="shared" si="60"/>
        <v>6460.6400000000031</v>
      </c>
      <c r="AK251" s="1097">
        <v>26190</v>
      </c>
    </row>
    <row r="252" spans="1:37">
      <c r="A252">
        <v>25400</v>
      </c>
      <c r="B252" t="s">
        <v>2923</v>
      </c>
      <c r="C252">
        <v>931305</v>
      </c>
      <c r="D252" t="s">
        <v>440</v>
      </c>
      <c r="E252">
        <v>515100</v>
      </c>
      <c r="F252" t="s">
        <v>474</v>
      </c>
      <c r="G252" s="408" t="s">
        <v>5858</v>
      </c>
      <c r="H252" s="217" t="s">
        <v>23</v>
      </c>
      <c r="I252" s="217" t="s">
        <v>440</v>
      </c>
      <c r="J252" s="217" t="s">
        <v>2547</v>
      </c>
      <c r="K252" s="61" t="str">
        <f t="shared" si="50"/>
        <v>1</v>
      </c>
      <c r="L252" s="63" t="str">
        <f t="shared" si="51"/>
        <v>Interpretive1</v>
      </c>
      <c r="M252" s="63" t="str">
        <f t="shared" si="52"/>
        <v>Hidden Valley Nature Center1</v>
      </c>
      <c r="N252" s="637">
        <v>170.91</v>
      </c>
      <c r="O252" s="213">
        <v>264</v>
      </c>
      <c r="Q252" s="213">
        <f t="shared" si="53"/>
        <v>264</v>
      </c>
      <c r="R252" s="213">
        <v>4.72</v>
      </c>
      <c r="S252" s="213">
        <v>11.68</v>
      </c>
      <c r="T252" s="213">
        <v>11.68</v>
      </c>
      <c r="U252" s="213">
        <v>10.98</v>
      </c>
      <c r="V252" s="213">
        <v>11.36</v>
      </c>
      <c r="W252" s="213">
        <v>11.44</v>
      </c>
      <c r="X252" s="213">
        <v>11.46</v>
      </c>
      <c r="Y252" s="213">
        <v>11.5</v>
      </c>
      <c r="Z252" s="213">
        <v>10.66</v>
      </c>
      <c r="AA252" s="213">
        <v>11.48</v>
      </c>
      <c r="AB252" s="213">
        <v>12.11</v>
      </c>
      <c r="AC252" s="213">
        <f>SUMIF('[3]revexpbalances - 2024-07-18T082'!$G:$G,G:G,'[3]revexpbalances - 2024-07-18T082'!$H:$H)</f>
        <v>11.55</v>
      </c>
      <c r="AD252" s="213">
        <f t="shared" si="54"/>
        <v>130.62</v>
      </c>
      <c r="AE252" s="744">
        <f t="shared" si="55"/>
        <v>28.08</v>
      </c>
      <c r="AF252" s="744">
        <f t="shared" si="56"/>
        <v>33.78</v>
      </c>
      <c r="AG252" s="744">
        <f t="shared" si="57"/>
        <v>33.620000000000005</v>
      </c>
      <c r="AH252" s="744">
        <f t="shared" si="58"/>
        <v>35.14</v>
      </c>
      <c r="AI252" s="744">
        <f t="shared" si="59"/>
        <v>130.62</v>
      </c>
      <c r="AJ252" s="744">
        <f t="shared" si="60"/>
        <v>133.38</v>
      </c>
      <c r="AK252" s="1097">
        <v>198</v>
      </c>
    </row>
    <row r="253" spans="1:37">
      <c r="A253">
        <v>25400</v>
      </c>
      <c r="B253" t="s">
        <v>2923</v>
      </c>
      <c r="C253">
        <v>931305</v>
      </c>
      <c r="D253" t="s">
        <v>440</v>
      </c>
      <c r="E253">
        <v>515260</v>
      </c>
      <c r="F253" t="s">
        <v>479</v>
      </c>
      <c r="G253" s="408" t="s">
        <v>5873</v>
      </c>
      <c r="H253" s="217" t="s">
        <v>23</v>
      </c>
      <c r="I253" s="217" t="s">
        <v>440</v>
      </c>
      <c r="J253" s="217" t="s">
        <v>2547</v>
      </c>
      <c r="K253" s="61" t="str">
        <f t="shared" si="50"/>
        <v>1</v>
      </c>
      <c r="L253" s="63" t="str">
        <f t="shared" si="51"/>
        <v>Interpretive1</v>
      </c>
      <c r="M253" s="63" t="str">
        <f t="shared" si="52"/>
        <v>Hidden Valley Nature Center1</v>
      </c>
      <c r="N253" s="637">
        <v>480.58000000000004</v>
      </c>
      <c r="O253" s="213">
        <v>475</v>
      </c>
      <c r="Q253" s="213">
        <f t="shared" si="53"/>
        <v>475</v>
      </c>
      <c r="R253" s="213">
        <v>11.4</v>
      </c>
      <c r="S253" s="213">
        <v>28.24</v>
      </c>
      <c r="T253" s="213">
        <v>28.24</v>
      </c>
      <c r="U253" s="213">
        <v>26.92</v>
      </c>
      <c r="V253" s="213">
        <v>42.01</v>
      </c>
      <c r="W253" s="213">
        <v>27.9</v>
      </c>
      <c r="X253" s="213">
        <v>27.96</v>
      </c>
      <c r="Y253" s="213">
        <v>28.17</v>
      </c>
      <c r="Z253" s="213">
        <v>26.49</v>
      </c>
      <c r="AA253" s="213">
        <v>28.12</v>
      </c>
      <c r="AB253" s="213">
        <v>44.27</v>
      </c>
      <c r="AC253" s="213">
        <f>SUMIF('[3]revexpbalances - 2024-07-18T082'!$G:$G,G:G,'[3]revexpbalances - 2024-07-18T082'!$H:$H)</f>
        <v>28.65</v>
      </c>
      <c r="AD253" s="213">
        <f t="shared" si="54"/>
        <v>348.37</v>
      </c>
      <c r="AE253" s="744">
        <f t="shared" si="55"/>
        <v>67.88</v>
      </c>
      <c r="AF253" s="744">
        <f t="shared" si="56"/>
        <v>96.830000000000013</v>
      </c>
      <c r="AG253" s="744">
        <f t="shared" si="57"/>
        <v>82.62</v>
      </c>
      <c r="AH253" s="744">
        <f t="shared" si="58"/>
        <v>101.03999999999999</v>
      </c>
      <c r="AI253" s="744">
        <f t="shared" si="59"/>
        <v>348.37</v>
      </c>
      <c r="AJ253" s="744">
        <f t="shared" si="60"/>
        <v>126.63</v>
      </c>
      <c r="AK253" s="1097">
        <v>357</v>
      </c>
    </row>
    <row r="254" spans="1:37">
      <c r="A254">
        <v>25400</v>
      </c>
      <c r="B254" t="s">
        <v>2923</v>
      </c>
      <c r="C254">
        <v>931305</v>
      </c>
      <c r="D254" t="s">
        <v>440</v>
      </c>
      <c r="E254">
        <v>518140</v>
      </c>
      <c r="F254" t="s">
        <v>484</v>
      </c>
      <c r="G254" s="408" t="s">
        <v>5886</v>
      </c>
      <c r="H254" s="217" t="s">
        <v>23</v>
      </c>
      <c r="I254" s="217" t="s">
        <v>440</v>
      </c>
      <c r="J254" s="217" t="s">
        <v>2547</v>
      </c>
      <c r="K254" s="61" t="str">
        <f t="shared" si="50"/>
        <v>1</v>
      </c>
      <c r="L254" s="63" t="str">
        <f t="shared" si="51"/>
        <v>Interpretive1</v>
      </c>
      <c r="M254" s="63" t="str">
        <f t="shared" si="52"/>
        <v>Hidden Valley Nature Center1</v>
      </c>
      <c r="N254" s="637">
        <v>66.970000000000013</v>
      </c>
      <c r="O254" s="213">
        <v>84</v>
      </c>
      <c r="Q254" s="213">
        <f t="shared" si="53"/>
        <v>84</v>
      </c>
      <c r="R254" s="213">
        <v>1.61</v>
      </c>
      <c r="S254" s="213">
        <v>4.2300000000000004</v>
      </c>
      <c r="T254" s="213">
        <v>4.1100000000000003</v>
      </c>
      <c r="U254" s="213">
        <v>3.86</v>
      </c>
      <c r="V254" s="213">
        <v>6.11</v>
      </c>
      <c r="W254" s="213">
        <v>4</v>
      </c>
      <c r="X254" s="213">
        <v>4.01</v>
      </c>
      <c r="Y254" s="213">
        <v>3.95</v>
      </c>
      <c r="Z254" s="213">
        <v>3.67</v>
      </c>
      <c r="AA254" s="213">
        <v>3.85</v>
      </c>
      <c r="AB254" s="213">
        <v>5.98</v>
      </c>
      <c r="AC254" s="213">
        <f>SUMIF('[3]revexpbalances - 2024-07-18T082'!$G:$G,G:G,'[3]revexpbalances - 2024-07-18T082'!$H:$H)</f>
        <v>3.72</v>
      </c>
      <c r="AD254" s="213">
        <f t="shared" si="54"/>
        <v>49.099999999999994</v>
      </c>
      <c r="AE254" s="744">
        <f t="shared" si="55"/>
        <v>9.9500000000000011</v>
      </c>
      <c r="AF254" s="744">
        <f t="shared" si="56"/>
        <v>13.97</v>
      </c>
      <c r="AG254" s="744">
        <f t="shared" si="57"/>
        <v>11.629999999999999</v>
      </c>
      <c r="AH254" s="744">
        <f t="shared" si="58"/>
        <v>13.55</v>
      </c>
      <c r="AI254" s="744">
        <f t="shared" si="59"/>
        <v>49.099999999999994</v>
      </c>
      <c r="AJ254" s="744">
        <f t="shared" si="60"/>
        <v>34.900000000000006</v>
      </c>
      <c r="AK254" s="1097">
        <v>63</v>
      </c>
    </row>
    <row r="255" spans="1:37">
      <c r="A255">
        <v>25400</v>
      </c>
      <c r="B255" t="s">
        <v>2923</v>
      </c>
      <c r="C255">
        <v>931306</v>
      </c>
      <c r="D255" t="s">
        <v>436</v>
      </c>
      <c r="E255">
        <v>510040</v>
      </c>
      <c r="F255" t="s">
        <v>461</v>
      </c>
      <c r="G255" s="408" t="s">
        <v>5799</v>
      </c>
      <c r="H255" s="217" t="s">
        <v>23</v>
      </c>
      <c r="I255" s="217" t="s">
        <v>436</v>
      </c>
      <c r="J255" s="217" t="s">
        <v>2547</v>
      </c>
      <c r="K255" s="61" t="str">
        <f t="shared" si="50"/>
        <v>1</v>
      </c>
      <c r="L255" s="63" t="str">
        <f t="shared" si="51"/>
        <v>Interpretive1</v>
      </c>
      <c r="M255" s="63" t="str">
        <f t="shared" si="52"/>
        <v>Idyllwild Nature Center1</v>
      </c>
      <c r="N255" s="637">
        <v>81359.109999999986</v>
      </c>
      <c r="O255" s="213">
        <v>86555</v>
      </c>
      <c r="Q255" s="213">
        <f t="shared" si="53"/>
        <v>86555</v>
      </c>
      <c r="R255" s="213">
        <v>2721.44</v>
      </c>
      <c r="S255" s="213">
        <v>7141.51</v>
      </c>
      <c r="T255" s="213">
        <v>6803.6</v>
      </c>
      <c r="U255" s="213">
        <v>7007.57</v>
      </c>
      <c r="V255" s="213">
        <v>10205.4</v>
      </c>
      <c r="W255" s="213">
        <v>6803.6</v>
      </c>
      <c r="X255" s="213">
        <v>7020.32</v>
      </c>
      <c r="Y255" s="213">
        <v>6803.6</v>
      </c>
      <c r="Z255" s="213">
        <v>6989.51</v>
      </c>
      <c r="AA255" s="213">
        <v>7187.85</v>
      </c>
      <c r="AB255" s="213">
        <v>8727.4</v>
      </c>
      <c r="AC255" s="213">
        <f>SUMIF('[3]revexpbalances - 2024-07-18T082'!$G:$G,G:G,'[3]revexpbalances - 2024-07-18T082'!$H:$H)</f>
        <v>5849.22</v>
      </c>
      <c r="AD255" s="213">
        <f t="shared" si="54"/>
        <v>83261.02</v>
      </c>
      <c r="AE255" s="744">
        <f t="shared" si="55"/>
        <v>16666.550000000003</v>
      </c>
      <c r="AF255" s="744">
        <f t="shared" si="56"/>
        <v>24016.57</v>
      </c>
      <c r="AG255" s="744">
        <f t="shared" si="57"/>
        <v>20813.43</v>
      </c>
      <c r="AH255" s="744">
        <f t="shared" si="58"/>
        <v>21764.47</v>
      </c>
      <c r="AI255" s="744">
        <f t="shared" si="59"/>
        <v>83261.02</v>
      </c>
      <c r="AJ255" s="744">
        <f t="shared" si="60"/>
        <v>3293.9799999999959</v>
      </c>
      <c r="AK255" s="1097">
        <v>155559</v>
      </c>
    </row>
    <row r="256" spans="1:37">
      <c r="A256">
        <v>25400</v>
      </c>
      <c r="B256" t="s">
        <v>2923</v>
      </c>
      <c r="C256">
        <v>931306</v>
      </c>
      <c r="D256" t="s">
        <v>436</v>
      </c>
      <c r="E256">
        <v>513000</v>
      </c>
      <c r="F256" t="s">
        <v>469</v>
      </c>
      <c r="G256" s="408" t="s">
        <v>5811</v>
      </c>
      <c r="H256" s="217" t="s">
        <v>23</v>
      </c>
      <c r="I256" s="217" t="s">
        <v>436</v>
      </c>
      <c r="J256" s="217" t="s">
        <v>2547</v>
      </c>
      <c r="K256" s="61" t="str">
        <f t="shared" si="50"/>
        <v>1</v>
      </c>
      <c r="L256" s="63" t="str">
        <f t="shared" si="51"/>
        <v>Interpretive1</v>
      </c>
      <c r="M256" s="63" t="str">
        <f t="shared" si="52"/>
        <v>Idyllwild Nature Center1</v>
      </c>
      <c r="N256" s="637">
        <v>6538.9699999999993</v>
      </c>
      <c r="O256" s="213">
        <v>6924</v>
      </c>
      <c r="Q256" s="213">
        <f t="shared" si="53"/>
        <v>6924</v>
      </c>
      <c r="R256" s="213">
        <v>219.07</v>
      </c>
      <c r="S256" s="213">
        <v>591.33000000000004</v>
      </c>
      <c r="T256" s="213">
        <v>544.29999999999995</v>
      </c>
      <c r="U256" s="213">
        <v>581.5</v>
      </c>
      <c r="V256" s="213">
        <v>831.34</v>
      </c>
      <c r="W256" s="213">
        <v>544.29999999999995</v>
      </c>
      <c r="X256" s="213">
        <v>583.83000000000004</v>
      </c>
      <c r="Y256" s="213">
        <v>544.29999999999995</v>
      </c>
      <c r="Z256" s="213">
        <v>578.21</v>
      </c>
      <c r="AA256" s="213">
        <v>596.96</v>
      </c>
      <c r="AB256" s="213">
        <v>698.2</v>
      </c>
      <c r="AC256" s="213">
        <f>SUMIF('[3]revexpbalances - 2024-07-18T082'!$G:$G,G:G,'[3]revexpbalances - 2024-07-18T082'!$H:$H)</f>
        <v>467.95</v>
      </c>
      <c r="AD256" s="213">
        <f t="shared" si="54"/>
        <v>6781.29</v>
      </c>
      <c r="AE256" s="744">
        <f t="shared" si="55"/>
        <v>1354.7</v>
      </c>
      <c r="AF256" s="744">
        <f t="shared" si="56"/>
        <v>1957.14</v>
      </c>
      <c r="AG256" s="744">
        <f t="shared" si="57"/>
        <v>1706.3400000000001</v>
      </c>
      <c r="AH256" s="744">
        <f t="shared" si="58"/>
        <v>1763.1100000000001</v>
      </c>
      <c r="AI256" s="744">
        <f t="shared" si="59"/>
        <v>6781.2900000000009</v>
      </c>
      <c r="AJ256" s="744">
        <f t="shared" si="60"/>
        <v>142.70999999999913</v>
      </c>
      <c r="AK256" s="1097">
        <v>34031</v>
      </c>
    </row>
    <row r="257" spans="1:37">
      <c r="A257">
        <v>25400</v>
      </c>
      <c r="B257" t="s">
        <v>2923</v>
      </c>
      <c r="C257">
        <v>931306</v>
      </c>
      <c r="D257" t="s">
        <v>436</v>
      </c>
      <c r="E257">
        <v>513120</v>
      </c>
      <c r="F257" t="s">
        <v>471</v>
      </c>
      <c r="G257" s="408" t="s">
        <v>5823</v>
      </c>
      <c r="H257" s="217" t="s">
        <v>23</v>
      </c>
      <c r="I257" s="217" t="s">
        <v>436</v>
      </c>
      <c r="J257" s="217" t="s">
        <v>2547</v>
      </c>
      <c r="K257" s="61" t="str">
        <f t="shared" si="50"/>
        <v>1</v>
      </c>
      <c r="L257" s="63" t="str">
        <f t="shared" si="51"/>
        <v>Interpretive1</v>
      </c>
      <c r="M257" s="63" t="str">
        <f t="shared" si="52"/>
        <v>Idyllwild Nature Center1</v>
      </c>
      <c r="N257" s="637">
        <v>5680.7900000000009</v>
      </c>
      <c r="O257" s="213">
        <v>5366</v>
      </c>
      <c r="Q257" s="213">
        <f t="shared" si="53"/>
        <v>5366</v>
      </c>
      <c r="R257" s="213">
        <v>195.95</v>
      </c>
      <c r="S257" s="213">
        <v>457.5</v>
      </c>
      <c r="T257" s="213">
        <v>455.32</v>
      </c>
      <c r="U257" s="213">
        <v>476.96</v>
      </c>
      <c r="V257" s="213">
        <v>677.77</v>
      </c>
      <c r="W257" s="213">
        <v>434.22</v>
      </c>
      <c r="X257" s="213">
        <v>480.12</v>
      </c>
      <c r="Y257" s="213">
        <v>455.31</v>
      </c>
      <c r="Z257" s="213">
        <v>487.75</v>
      </c>
      <c r="AA257" s="213">
        <v>458.04</v>
      </c>
      <c r="AB257" s="213">
        <v>577.66999999999996</v>
      </c>
      <c r="AC257" s="213">
        <f>SUMIF('[3]revexpbalances - 2024-07-18T082'!$G:$G,G:G,'[3]revexpbalances - 2024-07-18T082'!$H:$H)</f>
        <v>379.43</v>
      </c>
      <c r="AD257" s="213">
        <f t="shared" si="54"/>
        <v>5536.04</v>
      </c>
      <c r="AE257" s="744">
        <f t="shared" si="55"/>
        <v>1108.77</v>
      </c>
      <c r="AF257" s="744">
        <f t="shared" si="56"/>
        <v>1588.95</v>
      </c>
      <c r="AG257" s="744">
        <f t="shared" si="57"/>
        <v>1423.18</v>
      </c>
      <c r="AH257" s="744">
        <f t="shared" si="58"/>
        <v>1415.14</v>
      </c>
      <c r="AI257" s="744">
        <f t="shared" si="59"/>
        <v>5536.0400000000009</v>
      </c>
      <c r="AJ257" s="744">
        <f t="shared" si="60"/>
        <v>-170.04000000000087</v>
      </c>
      <c r="AK257" s="1097">
        <v>9645</v>
      </c>
    </row>
    <row r="258" spans="1:37">
      <c r="A258">
        <v>25400</v>
      </c>
      <c r="B258" t="s">
        <v>2923</v>
      </c>
      <c r="C258">
        <v>931306</v>
      </c>
      <c r="D258" t="s">
        <v>436</v>
      </c>
      <c r="E258">
        <v>513140</v>
      </c>
      <c r="F258" t="s">
        <v>472</v>
      </c>
      <c r="G258" s="408" t="s">
        <v>5835</v>
      </c>
      <c r="H258" s="217" t="s">
        <v>23</v>
      </c>
      <c r="I258" s="217" t="s">
        <v>436</v>
      </c>
      <c r="J258" s="217" t="s">
        <v>2547</v>
      </c>
      <c r="K258" s="61" t="str">
        <f t="shared" si="50"/>
        <v>1</v>
      </c>
      <c r="L258" s="63" t="str">
        <f t="shared" si="51"/>
        <v>Interpretive1</v>
      </c>
      <c r="M258" s="63" t="str">
        <f t="shared" si="52"/>
        <v>Idyllwild Nature Center1</v>
      </c>
      <c r="N258" s="637">
        <v>1328.6000000000001</v>
      </c>
      <c r="O258" s="213">
        <v>1255</v>
      </c>
      <c r="Q258" s="213">
        <f t="shared" si="53"/>
        <v>1255</v>
      </c>
      <c r="R258" s="213">
        <v>45.82</v>
      </c>
      <c r="S258" s="213">
        <v>107</v>
      </c>
      <c r="T258" s="213">
        <v>106.48</v>
      </c>
      <c r="U258" s="213">
        <v>111.55</v>
      </c>
      <c r="V258" s="213">
        <v>158.51</v>
      </c>
      <c r="W258" s="213">
        <v>101.55</v>
      </c>
      <c r="X258" s="213">
        <v>112.28</v>
      </c>
      <c r="Y258" s="213">
        <v>106.49</v>
      </c>
      <c r="Z258" s="213">
        <v>114.07</v>
      </c>
      <c r="AA258" s="213">
        <v>107.11</v>
      </c>
      <c r="AB258" s="213">
        <v>135.11000000000001</v>
      </c>
      <c r="AC258" s="213">
        <f>SUMIF('[3]revexpbalances - 2024-07-18T082'!$G:$G,G:G,'[3]revexpbalances - 2024-07-18T082'!$H:$H)</f>
        <v>88.72</v>
      </c>
      <c r="AD258" s="213">
        <f t="shared" si="54"/>
        <v>1294.6899999999998</v>
      </c>
      <c r="AE258" s="744">
        <f t="shared" si="55"/>
        <v>259.3</v>
      </c>
      <c r="AF258" s="744">
        <f t="shared" si="56"/>
        <v>371.61</v>
      </c>
      <c r="AG258" s="744">
        <f t="shared" si="57"/>
        <v>332.84</v>
      </c>
      <c r="AH258" s="744">
        <f t="shared" si="58"/>
        <v>330.94000000000005</v>
      </c>
      <c r="AI258" s="744">
        <f t="shared" si="59"/>
        <v>1294.69</v>
      </c>
      <c r="AJ258" s="744">
        <f t="shared" si="60"/>
        <v>-39.690000000000055</v>
      </c>
      <c r="AK258" s="1097">
        <v>2256</v>
      </c>
    </row>
    <row r="259" spans="1:37">
      <c r="A259">
        <v>25400</v>
      </c>
      <c r="B259" t="s">
        <v>2923</v>
      </c>
      <c r="C259">
        <v>931306</v>
      </c>
      <c r="D259" t="s">
        <v>436</v>
      </c>
      <c r="E259">
        <v>515040</v>
      </c>
      <c r="F259" t="s">
        <v>473</v>
      </c>
      <c r="G259" s="408" t="s">
        <v>5847</v>
      </c>
      <c r="H259" s="217" t="s">
        <v>23</v>
      </c>
      <c r="I259" s="217" t="s">
        <v>436</v>
      </c>
      <c r="J259" s="217" t="s">
        <v>2547</v>
      </c>
      <c r="K259" s="61" t="str">
        <f t="shared" si="50"/>
        <v>1</v>
      </c>
      <c r="L259" s="63" t="str">
        <f t="shared" si="51"/>
        <v>Interpretive1</v>
      </c>
      <c r="M259" s="63" t="str">
        <f t="shared" si="52"/>
        <v>Idyllwild Nature Center1</v>
      </c>
      <c r="N259" s="637">
        <v>19014.03</v>
      </c>
      <c r="O259" s="213">
        <v>12276</v>
      </c>
      <c r="Q259" s="213">
        <f t="shared" si="53"/>
        <v>12276</v>
      </c>
      <c r="R259" s="213">
        <v>372.55</v>
      </c>
      <c r="S259" s="213">
        <v>2155</v>
      </c>
      <c r="T259" s="213">
        <v>1646</v>
      </c>
      <c r="U259" s="213">
        <v>1687.15</v>
      </c>
      <c r="V259" s="213">
        <v>1646</v>
      </c>
      <c r="W259" s="213">
        <v>1746</v>
      </c>
      <c r="X259" s="213">
        <v>1787.43</v>
      </c>
      <c r="Y259" s="213">
        <v>1746</v>
      </c>
      <c r="Z259" s="213">
        <v>1783.96</v>
      </c>
      <c r="AA259" s="213">
        <v>1789.65</v>
      </c>
      <c r="AB259" s="213">
        <v>1359.5</v>
      </c>
      <c r="AC259" s="213">
        <f>SUMIF('[3]revexpbalances - 2024-07-18T082'!$G:$G,G:G,'[3]revexpbalances - 2024-07-18T082'!$H:$H)</f>
        <v>997.14</v>
      </c>
      <c r="AD259" s="213">
        <f t="shared" si="54"/>
        <v>18716.379999999997</v>
      </c>
      <c r="AE259" s="744">
        <f t="shared" si="55"/>
        <v>4173.55</v>
      </c>
      <c r="AF259" s="744">
        <f t="shared" si="56"/>
        <v>5079.1499999999996</v>
      </c>
      <c r="AG259" s="744">
        <f t="shared" si="57"/>
        <v>5317.39</v>
      </c>
      <c r="AH259" s="744">
        <f t="shared" si="58"/>
        <v>4146.29</v>
      </c>
      <c r="AI259" s="744">
        <f t="shared" si="59"/>
        <v>18716.38</v>
      </c>
      <c r="AJ259" s="744">
        <f t="shared" si="60"/>
        <v>-6440.380000000001</v>
      </c>
      <c r="AK259" s="1097">
        <v>23352</v>
      </c>
    </row>
    <row r="260" spans="1:37">
      <c r="A260">
        <v>25400</v>
      </c>
      <c r="B260" t="s">
        <v>2923</v>
      </c>
      <c r="C260">
        <v>931306</v>
      </c>
      <c r="D260" t="s">
        <v>436</v>
      </c>
      <c r="E260">
        <v>515100</v>
      </c>
      <c r="F260" t="s">
        <v>474</v>
      </c>
      <c r="G260" s="408" t="s">
        <v>5859</v>
      </c>
      <c r="H260" s="217" t="s">
        <v>23</v>
      </c>
      <c r="I260" s="217" t="s">
        <v>436</v>
      </c>
      <c r="J260" s="217" t="s">
        <v>2547</v>
      </c>
      <c r="K260" s="61" t="str">
        <f t="shared" si="50"/>
        <v>1</v>
      </c>
      <c r="L260" s="63" t="str">
        <f t="shared" si="51"/>
        <v>Interpretive1</v>
      </c>
      <c r="M260" s="63" t="str">
        <f t="shared" si="52"/>
        <v>Idyllwild Nature Center1</v>
      </c>
      <c r="N260" s="637">
        <v>107.39</v>
      </c>
      <c r="O260" s="213">
        <v>132</v>
      </c>
      <c r="Q260" s="213">
        <f t="shared" si="53"/>
        <v>132</v>
      </c>
      <c r="R260" s="213">
        <v>4.0199999999999996</v>
      </c>
      <c r="S260" s="213">
        <v>10.38</v>
      </c>
      <c r="T260" s="213">
        <v>9.82</v>
      </c>
      <c r="U260" s="213">
        <v>10.09</v>
      </c>
      <c r="V260" s="213">
        <v>9.82</v>
      </c>
      <c r="W260" s="213">
        <v>9.82</v>
      </c>
      <c r="X260" s="213">
        <v>10.08</v>
      </c>
      <c r="Y260" s="213">
        <v>9.82</v>
      </c>
      <c r="Z260" s="213">
        <v>10.050000000000001</v>
      </c>
      <c r="AA260" s="213">
        <v>10.26</v>
      </c>
      <c r="AB260" s="213">
        <v>8.8000000000000007</v>
      </c>
      <c r="AC260" s="213">
        <f>SUMIF('[3]revexpbalances - 2024-07-18T082'!$G:$G,G:G,'[3]revexpbalances - 2024-07-18T082'!$H:$H)</f>
        <v>7.73</v>
      </c>
      <c r="AD260" s="213">
        <f t="shared" si="54"/>
        <v>110.69</v>
      </c>
      <c r="AE260" s="744">
        <f t="shared" si="55"/>
        <v>24.22</v>
      </c>
      <c r="AF260" s="744">
        <f t="shared" si="56"/>
        <v>29.73</v>
      </c>
      <c r="AG260" s="744">
        <f t="shared" si="57"/>
        <v>29.95</v>
      </c>
      <c r="AH260" s="744">
        <f t="shared" si="58"/>
        <v>26.790000000000003</v>
      </c>
      <c r="AI260" s="744">
        <f t="shared" si="59"/>
        <v>110.69000000000001</v>
      </c>
      <c r="AJ260" s="744">
        <f t="shared" si="60"/>
        <v>21.309999999999988</v>
      </c>
      <c r="AK260" s="1097">
        <v>198</v>
      </c>
    </row>
    <row r="261" spans="1:37">
      <c r="A261">
        <v>25400</v>
      </c>
      <c r="B261" t="s">
        <v>2923</v>
      </c>
      <c r="C261">
        <v>931306</v>
      </c>
      <c r="D261" t="s">
        <v>436</v>
      </c>
      <c r="E261">
        <v>515260</v>
      </c>
      <c r="F261" t="s">
        <v>479</v>
      </c>
      <c r="G261" s="408" t="s">
        <v>5874</v>
      </c>
      <c r="H261" s="217" t="s">
        <v>23</v>
      </c>
      <c r="I261" s="217" t="s">
        <v>436</v>
      </c>
      <c r="J261" s="217" t="s">
        <v>2547</v>
      </c>
      <c r="K261" s="61" t="str">
        <f t="shared" si="50"/>
        <v>1</v>
      </c>
      <c r="L261" s="63" t="str">
        <f t="shared" si="51"/>
        <v>Interpretive1</v>
      </c>
      <c r="M261" s="63" t="str">
        <f t="shared" si="52"/>
        <v>Idyllwild Nature Center1</v>
      </c>
      <c r="N261" s="637">
        <v>243.15000000000003</v>
      </c>
      <c r="O261" s="213">
        <v>260</v>
      </c>
      <c r="Q261" s="213">
        <f t="shared" si="53"/>
        <v>260</v>
      </c>
      <c r="R261" s="213">
        <v>7.6</v>
      </c>
      <c r="S261" s="213">
        <v>19.62</v>
      </c>
      <c r="T261" s="213">
        <v>18.559999999999999</v>
      </c>
      <c r="U261" s="213">
        <v>19.12</v>
      </c>
      <c r="V261" s="213">
        <v>27.84</v>
      </c>
      <c r="W261" s="213">
        <v>18.559999999999999</v>
      </c>
      <c r="X261" s="213">
        <v>19.09</v>
      </c>
      <c r="Y261" s="213">
        <v>18.559999999999999</v>
      </c>
      <c r="Z261" s="213">
        <v>19</v>
      </c>
      <c r="AA261" s="213">
        <v>19.62</v>
      </c>
      <c r="AB261" s="213">
        <v>23.84</v>
      </c>
      <c r="AC261" s="213">
        <f>SUMIF('[3]revexpbalances - 2024-07-18T082'!$G:$G,G:G,'[3]revexpbalances - 2024-07-18T082'!$H:$H)</f>
        <v>15.25</v>
      </c>
      <c r="AD261" s="213">
        <f t="shared" si="54"/>
        <v>226.66000000000003</v>
      </c>
      <c r="AE261" s="744">
        <f t="shared" si="55"/>
        <v>45.78</v>
      </c>
      <c r="AF261" s="744">
        <f t="shared" si="56"/>
        <v>65.52</v>
      </c>
      <c r="AG261" s="744">
        <f t="shared" si="57"/>
        <v>56.65</v>
      </c>
      <c r="AH261" s="744">
        <f t="shared" si="58"/>
        <v>58.71</v>
      </c>
      <c r="AI261" s="744">
        <f t="shared" si="59"/>
        <v>226.66</v>
      </c>
      <c r="AJ261" s="744">
        <f t="shared" si="60"/>
        <v>33.340000000000003</v>
      </c>
      <c r="AK261" s="1097">
        <v>263</v>
      </c>
    </row>
    <row r="262" spans="1:37">
      <c r="A262">
        <v>25400</v>
      </c>
      <c r="B262" t="s">
        <v>2923</v>
      </c>
      <c r="C262">
        <v>931306</v>
      </c>
      <c r="D262" t="s">
        <v>436</v>
      </c>
      <c r="E262">
        <v>518140</v>
      </c>
      <c r="F262" t="s">
        <v>484</v>
      </c>
      <c r="G262" s="408" t="s">
        <v>5887</v>
      </c>
      <c r="H262" s="217" t="s">
        <v>23</v>
      </c>
      <c r="I262" s="217" t="s">
        <v>436</v>
      </c>
      <c r="J262" s="217" t="s">
        <v>2547</v>
      </c>
      <c r="K262" s="61" t="str">
        <f t="shared" si="50"/>
        <v>1</v>
      </c>
      <c r="L262" s="63" t="str">
        <f t="shared" si="51"/>
        <v>Interpretive1</v>
      </c>
      <c r="M262" s="63" t="str">
        <f t="shared" si="52"/>
        <v>Idyllwild Nature Center1</v>
      </c>
      <c r="N262" s="637">
        <v>40.07</v>
      </c>
      <c r="O262" s="213">
        <v>42</v>
      </c>
      <c r="Q262" s="213">
        <f t="shared" si="53"/>
        <v>42</v>
      </c>
      <c r="R262" s="213">
        <v>1.28</v>
      </c>
      <c r="S262" s="213">
        <v>3.36</v>
      </c>
      <c r="T262" s="213">
        <v>3.2</v>
      </c>
      <c r="U262" s="213">
        <v>3.28</v>
      </c>
      <c r="V262" s="213">
        <v>4.8</v>
      </c>
      <c r="W262" s="213">
        <v>3.2</v>
      </c>
      <c r="X262" s="213">
        <v>3.29</v>
      </c>
      <c r="Y262" s="213">
        <v>3.2</v>
      </c>
      <c r="Z262" s="213">
        <v>3.28</v>
      </c>
      <c r="AA262" s="213">
        <v>3.28</v>
      </c>
      <c r="AB262" s="213">
        <v>3.92</v>
      </c>
      <c r="AC262" s="213">
        <f>SUMIF('[3]revexpbalances - 2024-07-18T082'!$G:$G,G:G,'[3]revexpbalances - 2024-07-18T082'!$H:$H)</f>
        <v>2.56</v>
      </c>
      <c r="AD262" s="213">
        <f t="shared" si="54"/>
        <v>38.65</v>
      </c>
      <c r="AE262" s="744">
        <f t="shared" si="55"/>
        <v>7.84</v>
      </c>
      <c r="AF262" s="744">
        <f t="shared" si="56"/>
        <v>11.280000000000001</v>
      </c>
      <c r="AG262" s="744">
        <f t="shared" si="57"/>
        <v>9.77</v>
      </c>
      <c r="AH262" s="744">
        <f t="shared" si="58"/>
        <v>9.76</v>
      </c>
      <c r="AI262" s="744">
        <f t="shared" si="59"/>
        <v>38.65</v>
      </c>
      <c r="AJ262" s="744">
        <f t="shared" si="60"/>
        <v>3.3500000000000014</v>
      </c>
      <c r="AK262" s="1097">
        <v>63</v>
      </c>
    </row>
    <row r="263" spans="1:37">
      <c r="A263">
        <v>25400</v>
      </c>
      <c r="B263" t="s">
        <v>2923</v>
      </c>
      <c r="C263">
        <v>931307</v>
      </c>
      <c r="D263" t="s">
        <v>5792</v>
      </c>
      <c r="E263">
        <v>510040</v>
      </c>
      <c r="F263" t="s">
        <v>461</v>
      </c>
      <c r="G263" s="408" t="s">
        <v>5800</v>
      </c>
      <c r="H263" s="217" t="s">
        <v>5795</v>
      </c>
      <c r="I263" s="217" t="s">
        <v>439</v>
      </c>
      <c r="J263" s="217" t="s">
        <v>2547</v>
      </c>
      <c r="K263" s="61" t="str">
        <f t="shared" si="50"/>
        <v>1</v>
      </c>
      <c r="L263" s="63" t="str">
        <f t="shared" si="51"/>
        <v>interpretive1</v>
      </c>
      <c r="M263" s="63" t="str">
        <f t="shared" si="52"/>
        <v>Santa Rosa Plateau Nature Center1</v>
      </c>
      <c r="N263" s="637">
        <v>134473.77000000002</v>
      </c>
      <c r="O263" s="213">
        <v>131060</v>
      </c>
      <c r="Q263" s="213">
        <f t="shared" si="53"/>
        <v>131060</v>
      </c>
      <c r="R263" s="213">
        <v>4590.88</v>
      </c>
      <c r="S263" s="213">
        <v>11287.27</v>
      </c>
      <c r="T263" s="213">
        <v>11183.27</v>
      </c>
      <c r="U263" s="213">
        <v>10871.28</v>
      </c>
      <c r="V263" s="213">
        <v>16963.11</v>
      </c>
      <c r="W263" s="213">
        <v>10633.67</v>
      </c>
      <c r="X263" s="213">
        <v>10891.58</v>
      </c>
      <c r="Y263" s="213">
        <v>11057.98</v>
      </c>
      <c r="Z263" s="213">
        <v>11382.47</v>
      </c>
      <c r="AA263" s="213">
        <v>11001.85</v>
      </c>
      <c r="AB263" s="213">
        <v>17441.419999999998</v>
      </c>
      <c r="AC263" s="213">
        <f>SUMIF('[3]revexpbalances - 2024-07-18T082'!$G:$G,G:G,'[3]revexpbalances - 2024-07-18T082'!$H:$H)</f>
        <v>11892.6</v>
      </c>
      <c r="AD263" s="213">
        <f t="shared" si="54"/>
        <v>139197.38</v>
      </c>
      <c r="AE263" s="744">
        <f t="shared" si="55"/>
        <v>27061.420000000002</v>
      </c>
      <c r="AF263" s="744">
        <f t="shared" si="56"/>
        <v>38468.06</v>
      </c>
      <c r="AG263" s="744">
        <f t="shared" si="57"/>
        <v>33332.03</v>
      </c>
      <c r="AH263" s="744">
        <f t="shared" si="58"/>
        <v>40335.869999999995</v>
      </c>
      <c r="AI263" s="744">
        <f t="shared" si="59"/>
        <v>139197.38</v>
      </c>
      <c r="AJ263" s="744">
        <f t="shared" si="60"/>
        <v>-8137.3800000000047</v>
      </c>
      <c r="AK263" s="1097">
        <v>134272</v>
      </c>
    </row>
    <row r="264" spans="1:37">
      <c r="A264">
        <v>25400</v>
      </c>
      <c r="B264" t="s">
        <v>2923</v>
      </c>
      <c r="C264">
        <v>931307</v>
      </c>
      <c r="D264" t="s">
        <v>5792</v>
      </c>
      <c r="E264">
        <v>513000</v>
      </c>
      <c r="F264" t="s">
        <v>469</v>
      </c>
      <c r="G264" s="408" t="s">
        <v>5812</v>
      </c>
      <c r="H264" s="217" t="s">
        <v>5795</v>
      </c>
      <c r="I264" s="217" t="s">
        <v>439</v>
      </c>
      <c r="J264" s="217" t="s">
        <v>2547</v>
      </c>
      <c r="K264" s="61" t="str">
        <f t="shared" si="50"/>
        <v>1</v>
      </c>
      <c r="L264" s="63" t="str">
        <f t="shared" si="51"/>
        <v>interpretive1</v>
      </c>
      <c r="M264" s="63" t="str">
        <f t="shared" si="52"/>
        <v>Santa Rosa Plateau Nature Center1</v>
      </c>
      <c r="N264" s="637">
        <v>18991.520000000004</v>
      </c>
      <c r="O264" s="213">
        <v>21080</v>
      </c>
      <c r="Q264" s="213">
        <f t="shared" si="53"/>
        <v>21080</v>
      </c>
      <c r="R264" s="213">
        <v>752.58</v>
      </c>
      <c r="S264" s="213">
        <v>1718.01</v>
      </c>
      <c r="T264" s="213">
        <v>1709.69</v>
      </c>
      <c r="U264" s="213">
        <v>1684.74</v>
      </c>
      <c r="V264" s="213">
        <v>2625.49</v>
      </c>
      <c r="W264" s="213">
        <v>1683.99</v>
      </c>
      <c r="X264" s="213">
        <v>1704.61</v>
      </c>
      <c r="Y264" s="213">
        <v>1717.94</v>
      </c>
      <c r="Z264" s="213">
        <v>1743.9</v>
      </c>
      <c r="AA264" s="213">
        <v>1734.29</v>
      </c>
      <c r="AB264" s="213">
        <v>2716.15</v>
      </c>
      <c r="AC264" s="213">
        <f>SUMIF('[3]revexpbalances - 2024-07-18T082'!$G:$G,G:G,'[3]revexpbalances - 2024-07-18T082'!$H:$H)</f>
        <v>1831.96</v>
      </c>
      <c r="AD264" s="213">
        <f t="shared" si="54"/>
        <v>21623.350000000002</v>
      </c>
      <c r="AE264" s="744">
        <f t="shared" si="55"/>
        <v>4180.2800000000007</v>
      </c>
      <c r="AF264" s="744">
        <f t="shared" si="56"/>
        <v>5994.2199999999993</v>
      </c>
      <c r="AG264" s="744">
        <f t="shared" si="57"/>
        <v>5166.4500000000007</v>
      </c>
      <c r="AH264" s="744">
        <f t="shared" si="58"/>
        <v>6282.4000000000005</v>
      </c>
      <c r="AI264" s="744">
        <f t="shared" si="59"/>
        <v>21623.350000000002</v>
      </c>
      <c r="AJ264" s="744">
        <f t="shared" si="60"/>
        <v>-543.35000000000218</v>
      </c>
      <c r="AK264" s="1097">
        <v>51527</v>
      </c>
    </row>
    <row r="265" spans="1:37">
      <c r="A265">
        <v>25400</v>
      </c>
      <c r="B265" t="s">
        <v>2923</v>
      </c>
      <c r="C265">
        <v>931307</v>
      </c>
      <c r="D265" t="s">
        <v>5792</v>
      </c>
      <c r="E265">
        <v>513120</v>
      </c>
      <c r="F265" t="s">
        <v>471</v>
      </c>
      <c r="G265" s="408" t="s">
        <v>5824</v>
      </c>
      <c r="H265" s="217" t="s">
        <v>5795</v>
      </c>
      <c r="I265" s="217" t="s">
        <v>439</v>
      </c>
      <c r="J265" s="217" t="s">
        <v>2547</v>
      </c>
      <c r="K265" s="61" t="str">
        <f t="shared" si="50"/>
        <v>1</v>
      </c>
      <c r="L265" s="63" t="str">
        <f t="shared" si="51"/>
        <v>interpretive1</v>
      </c>
      <c r="M265" s="63" t="str">
        <f t="shared" si="52"/>
        <v>Santa Rosa Plateau Nature Center1</v>
      </c>
      <c r="N265" s="637">
        <v>8476.19</v>
      </c>
      <c r="O265" s="213">
        <v>8126</v>
      </c>
      <c r="Q265" s="213">
        <f t="shared" si="53"/>
        <v>8126</v>
      </c>
      <c r="R265" s="213">
        <v>306.22000000000003</v>
      </c>
      <c r="S265" s="213">
        <v>715.98</v>
      </c>
      <c r="T265" s="213">
        <v>737.02</v>
      </c>
      <c r="U265" s="213">
        <v>690.19</v>
      </c>
      <c r="V265" s="213">
        <v>1106.01</v>
      </c>
      <c r="W265" s="213">
        <v>664.83</v>
      </c>
      <c r="X265" s="213">
        <v>691.43</v>
      </c>
      <c r="Y265" s="213">
        <v>691.13</v>
      </c>
      <c r="Z265" s="213">
        <v>740.5</v>
      </c>
      <c r="AA265" s="213">
        <v>687.64</v>
      </c>
      <c r="AB265" s="213">
        <v>1086.92</v>
      </c>
      <c r="AC265" s="213">
        <f>SUMIF('[3]revexpbalances - 2024-07-18T082'!$G:$G,G:G,'[3]revexpbalances - 2024-07-18T082'!$H:$H)</f>
        <v>742.88</v>
      </c>
      <c r="AD265" s="213">
        <f t="shared" si="54"/>
        <v>8860.75</v>
      </c>
      <c r="AE265" s="744">
        <f t="shared" si="55"/>
        <v>1759.22</v>
      </c>
      <c r="AF265" s="744">
        <f t="shared" si="56"/>
        <v>2461.0300000000002</v>
      </c>
      <c r="AG265" s="744">
        <f t="shared" si="57"/>
        <v>2123.06</v>
      </c>
      <c r="AH265" s="744">
        <f t="shared" si="58"/>
        <v>2517.44</v>
      </c>
      <c r="AI265" s="744">
        <f t="shared" si="59"/>
        <v>8860.75</v>
      </c>
      <c r="AJ265" s="744">
        <f t="shared" si="60"/>
        <v>-734.75</v>
      </c>
      <c r="AK265" s="1097">
        <v>8324</v>
      </c>
    </row>
    <row r="266" spans="1:37">
      <c r="A266">
        <v>25400</v>
      </c>
      <c r="B266" t="s">
        <v>2923</v>
      </c>
      <c r="C266">
        <v>931307</v>
      </c>
      <c r="D266" t="s">
        <v>5792</v>
      </c>
      <c r="E266">
        <v>513140</v>
      </c>
      <c r="F266" t="s">
        <v>472</v>
      </c>
      <c r="G266" s="408" t="s">
        <v>5836</v>
      </c>
      <c r="H266" s="217" t="s">
        <v>5795</v>
      </c>
      <c r="I266" s="217" t="s">
        <v>439</v>
      </c>
      <c r="J266" s="217" t="s">
        <v>2547</v>
      </c>
      <c r="K266" s="61" t="str">
        <f t="shared" si="50"/>
        <v>1</v>
      </c>
      <c r="L266" s="63" t="str">
        <f t="shared" si="51"/>
        <v>interpretive1</v>
      </c>
      <c r="M266" s="63" t="str">
        <f t="shared" si="52"/>
        <v>Santa Rosa Plateau Nature Center1</v>
      </c>
      <c r="N266" s="637">
        <v>1982.3000000000002</v>
      </c>
      <c r="O266" s="213">
        <v>1900</v>
      </c>
      <c r="Q266" s="213">
        <f t="shared" si="53"/>
        <v>1900</v>
      </c>
      <c r="R266" s="213">
        <v>71.61</v>
      </c>
      <c r="S266" s="213">
        <v>167.44</v>
      </c>
      <c r="T266" s="213">
        <v>172.36</v>
      </c>
      <c r="U266" s="213">
        <v>161.41999999999999</v>
      </c>
      <c r="V266" s="213">
        <v>258.64999999999998</v>
      </c>
      <c r="W266" s="213">
        <v>155.5</v>
      </c>
      <c r="X266" s="213">
        <v>161.69999999999999</v>
      </c>
      <c r="Y266" s="213">
        <v>161.63999999999999</v>
      </c>
      <c r="Z266" s="213">
        <v>173.17</v>
      </c>
      <c r="AA266" s="213">
        <v>160.83000000000001</v>
      </c>
      <c r="AB266" s="213">
        <v>254.22</v>
      </c>
      <c r="AC266" s="213">
        <f>SUMIF('[3]revexpbalances - 2024-07-18T082'!$G:$G,G:G,'[3]revexpbalances - 2024-07-18T082'!$H:$H)</f>
        <v>173.74</v>
      </c>
      <c r="AD266" s="213">
        <f t="shared" si="54"/>
        <v>2072.2800000000002</v>
      </c>
      <c r="AE266" s="744">
        <f t="shared" si="55"/>
        <v>411.41</v>
      </c>
      <c r="AF266" s="744">
        <f t="shared" si="56"/>
        <v>575.56999999999994</v>
      </c>
      <c r="AG266" s="744">
        <f t="shared" si="57"/>
        <v>496.51</v>
      </c>
      <c r="AH266" s="744">
        <f t="shared" si="58"/>
        <v>588.79</v>
      </c>
      <c r="AI266" s="744">
        <f t="shared" si="59"/>
        <v>2072.2799999999997</v>
      </c>
      <c r="AJ266" s="744">
        <f t="shared" si="60"/>
        <v>-172.27999999999975</v>
      </c>
      <c r="AK266" s="1097">
        <v>1947</v>
      </c>
    </row>
    <row r="267" spans="1:37">
      <c r="A267">
        <v>25400</v>
      </c>
      <c r="B267" t="s">
        <v>2923</v>
      </c>
      <c r="C267">
        <v>931307</v>
      </c>
      <c r="D267" t="s">
        <v>5792</v>
      </c>
      <c r="E267">
        <v>515040</v>
      </c>
      <c r="F267" t="s">
        <v>473</v>
      </c>
      <c r="G267" s="408" t="s">
        <v>5848</v>
      </c>
      <c r="H267" s="217" t="s">
        <v>5795</v>
      </c>
      <c r="I267" s="217" t="s">
        <v>439</v>
      </c>
      <c r="J267" s="217" t="s">
        <v>2547</v>
      </c>
      <c r="K267" s="61" t="str">
        <f t="shared" si="50"/>
        <v>1</v>
      </c>
      <c r="L267" s="63" t="str">
        <f t="shared" si="51"/>
        <v>interpretive1</v>
      </c>
      <c r="M267" s="63" t="str">
        <f t="shared" si="52"/>
        <v>Santa Rosa Plateau Nature Center1</v>
      </c>
      <c r="N267" s="637">
        <v>28980.480000000003</v>
      </c>
      <c r="O267" s="213">
        <v>28650</v>
      </c>
      <c r="Q267" s="213">
        <f t="shared" si="53"/>
        <v>28650</v>
      </c>
      <c r="R267" s="213">
        <v>1053.49</v>
      </c>
      <c r="S267" s="213">
        <v>3100.15</v>
      </c>
      <c r="T267" s="213">
        <v>2909.48</v>
      </c>
      <c r="U267" s="213">
        <v>2847.76</v>
      </c>
      <c r="V267" s="213">
        <v>2854.44</v>
      </c>
      <c r="W267" s="213">
        <v>2957.12</v>
      </c>
      <c r="X267" s="213">
        <v>3000.71</v>
      </c>
      <c r="Y267" s="213">
        <v>3022.5</v>
      </c>
      <c r="Z267" s="213">
        <v>3087.89</v>
      </c>
      <c r="AA267" s="213">
        <v>2957.11</v>
      </c>
      <c r="AB267" s="213">
        <v>3044.29</v>
      </c>
      <c r="AC267" s="213">
        <f>SUMIF('[3]revexpbalances - 2024-07-18T082'!$G:$G,G:G,'[3]revexpbalances - 2024-07-18T082'!$H:$H)</f>
        <v>3066.08</v>
      </c>
      <c r="AD267" s="213">
        <f t="shared" si="54"/>
        <v>33901.020000000004</v>
      </c>
      <c r="AE267" s="744">
        <f t="shared" si="55"/>
        <v>7063.1200000000008</v>
      </c>
      <c r="AF267" s="744">
        <f t="shared" si="56"/>
        <v>8659.32</v>
      </c>
      <c r="AG267" s="744">
        <f t="shared" si="57"/>
        <v>9111.1</v>
      </c>
      <c r="AH267" s="744">
        <f t="shared" si="58"/>
        <v>9067.48</v>
      </c>
      <c r="AI267" s="744">
        <f t="shared" si="59"/>
        <v>33901.020000000004</v>
      </c>
      <c r="AJ267" s="744">
        <f t="shared" si="60"/>
        <v>-5251.0200000000041</v>
      </c>
      <c r="AK267" s="1097">
        <v>27979</v>
      </c>
    </row>
    <row r="268" spans="1:37">
      <c r="A268">
        <v>25400</v>
      </c>
      <c r="B268" t="s">
        <v>2923</v>
      </c>
      <c r="C268">
        <v>931307</v>
      </c>
      <c r="D268" t="s">
        <v>5792</v>
      </c>
      <c r="E268">
        <v>515100</v>
      </c>
      <c r="F268" t="s">
        <v>474</v>
      </c>
      <c r="G268" s="408" t="s">
        <v>5860</v>
      </c>
      <c r="H268" s="217" t="s">
        <v>5795</v>
      </c>
      <c r="I268" s="217" t="s">
        <v>439</v>
      </c>
      <c r="J268" s="217" t="s">
        <v>2547</v>
      </c>
      <c r="K268" s="61" t="str">
        <f t="shared" si="50"/>
        <v>1</v>
      </c>
      <c r="L268" s="63" t="str">
        <f t="shared" si="51"/>
        <v>interpretive1</v>
      </c>
      <c r="M268" s="63" t="str">
        <f t="shared" si="52"/>
        <v>Santa Rosa Plateau Nature Center1</v>
      </c>
      <c r="N268" s="637">
        <v>158.03000000000003</v>
      </c>
      <c r="O268" s="213">
        <v>165</v>
      </c>
      <c r="Q268" s="213">
        <f t="shared" si="53"/>
        <v>165</v>
      </c>
      <c r="R268" s="213">
        <v>5.25</v>
      </c>
      <c r="S268" s="213">
        <v>12.89</v>
      </c>
      <c r="T268" s="213">
        <v>12.79</v>
      </c>
      <c r="U268" s="213">
        <v>12.34</v>
      </c>
      <c r="V268" s="213">
        <v>12.52</v>
      </c>
      <c r="W268" s="213">
        <v>11.92</v>
      </c>
      <c r="X268" s="213">
        <v>12.21</v>
      </c>
      <c r="Y268" s="213">
        <v>12.34</v>
      </c>
      <c r="Z268" s="213">
        <v>12.75</v>
      </c>
      <c r="AA268" s="213">
        <v>12</v>
      </c>
      <c r="AB268" s="213">
        <v>12.69</v>
      </c>
      <c r="AC268" s="213">
        <f>SUMIF('[3]revexpbalances - 2024-07-18T082'!$G:$G,G:G,'[3]revexpbalances - 2024-07-18T082'!$H:$H)</f>
        <v>12.82</v>
      </c>
      <c r="AD268" s="213">
        <f t="shared" si="54"/>
        <v>142.51999999999998</v>
      </c>
      <c r="AE268" s="744">
        <f t="shared" si="55"/>
        <v>30.93</v>
      </c>
      <c r="AF268" s="744">
        <f t="shared" si="56"/>
        <v>36.78</v>
      </c>
      <c r="AG268" s="744">
        <f t="shared" si="57"/>
        <v>37.299999999999997</v>
      </c>
      <c r="AH268" s="744">
        <f t="shared" si="58"/>
        <v>37.51</v>
      </c>
      <c r="AI268" s="744">
        <f t="shared" si="59"/>
        <v>142.52000000000001</v>
      </c>
      <c r="AJ268" s="744">
        <f t="shared" si="60"/>
        <v>22.47999999999999</v>
      </c>
      <c r="AK268" s="1097">
        <v>155</v>
      </c>
    </row>
    <row r="269" spans="1:37">
      <c r="A269">
        <v>25400</v>
      </c>
      <c r="B269" t="s">
        <v>2923</v>
      </c>
      <c r="C269">
        <v>931307</v>
      </c>
      <c r="D269" t="s">
        <v>5792</v>
      </c>
      <c r="E269">
        <v>515260</v>
      </c>
      <c r="F269" t="s">
        <v>479</v>
      </c>
      <c r="G269" s="408" t="s">
        <v>5875</v>
      </c>
      <c r="H269" s="217" t="s">
        <v>5795</v>
      </c>
      <c r="I269" s="217" t="s">
        <v>439</v>
      </c>
      <c r="J269" s="217" t="s">
        <v>2547</v>
      </c>
      <c r="K269" s="61" t="str">
        <f t="shared" si="50"/>
        <v>1</v>
      </c>
      <c r="L269" s="63" t="str">
        <f t="shared" si="51"/>
        <v>interpretive1</v>
      </c>
      <c r="M269" s="63" t="str">
        <f t="shared" si="52"/>
        <v>Santa Rosa Plateau Nature Center1</v>
      </c>
      <c r="N269" s="637">
        <v>400.62</v>
      </c>
      <c r="O269" s="213">
        <v>393</v>
      </c>
      <c r="Q269" s="213">
        <f t="shared" si="53"/>
        <v>393</v>
      </c>
      <c r="R269" s="213">
        <v>12.62</v>
      </c>
      <c r="S269" s="213">
        <v>30.82</v>
      </c>
      <c r="T269" s="213">
        <v>30.64</v>
      </c>
      <c r="U269" s="213">
        <v>29.68</v>
      </c>
      <c r="V269" s="213">
        <v>46.4</v>
      </c>
      <c r="W269" s="213">
        <v>29.02</v>
      </c>
      <c r="X269" s="213">
        <v>29.74</v>
      </c>
      <c r="Y269" s="213">
        <v>30.2</v>
      </c>
      <c r="Z269" s="213">
        <v>31.09</v>
      </c>
      <c r="AA269" s="213">
        <v>30.05</v>
      </c>
      <c r="AB269" s="213">
        <v>47.62</v>
      </c>
      <c r="AC269" s="213">
        <f>SUMIF('[3]revexpbalances - 2024-07-18T082'!$G:$G,G:G,'[3]revexpbalances - 2024-07-18T082'!$H:$H)</f>
        <v>32.47</v>
      </c>
      <c r="AD269" s="213">
        <f t="shared" si="54"/>
        <v>380.35</v>
      </c>
      <c r="AE269" s="744">
        <f t="shared" si="55"/>
        <v>74.08</v>
      </c>
      <c r="AF269" s="744">
        <f t="shared" si="56"/>
        <v>105.1</v>
      </c>
      <c r="AG269" s="744">
        <f t="shared" si="57"/>
        <v>91.03</v>
      </c>
      <c r="AH269" s="744">
        <f t="shared" si="58"/>
        <v>110.14</v>
      </c>
      <c r="AI269" s="744">
        <f t="shared" si="59"/>
        <v>380.35</v>
      </c>
      <c r="AJ269" s="744">
        <f t="shared" si="60"/>
        <v>12.649999999999977</v>
      </c>
      <c r="AK269" s="1097">
        <v>359</v>
      </c>
    </row>
    <row r="270" spans="1:37">
      <c r="A270">
        <v>25400</v>
      </c>
      <c r="B270" t="s">
        <v>2923</v>
      </c>
      <c r="C270">
        <v>931307</v>
      </c>
      <c r="D270" t="s">
        <v>5792</v>
      </c>
      <c r="E270">
        <v>518140</v>
      </c>
      <c r="F270" t="s">
        <v>484</v>
      </c>
      <c r="G270" s="408" t="s">
        <v>5888</v>
      </c>
      <c r="H270" s="217" t="s">
        <v>5795</v>
      </c>
      <c r="I270" s="217" t="s">
        <v>439</v>
      </c>
      <c r="J270" s="217" t="s">
        <v>2547</v>
      </c>
      <c r="K270" s="61" t="str">
        <f t="shared" si="50"/>
        <v>1</v>
      </c>
      <c r="L270" s="63" t="str">
        <f t="shared" si="51"/>
        <v>interpretive1</v>
      </c>
      <c r="M270" s="63" t="str">
        <f t="shared" si="52"/>
        <v>Santa Rosa Plateau Nature Center1</v>
      </c>
      <c r="N270" s="637">
        <v>54.64</v>
      </c>
      <c r="O270" s="213">
        <v>52</v>
      </c>
      <c r="Q270" s="213">
        <f t="shared" si="53"/>
        <v>52</v>
      </c>
      <c r="R270" s="213">
        <v>1.82</v>
      </c>
      <c r="S270" s="213">
        <v>4.4800000000000004</v>
      </c>
      <c r="T270" s="213">
        <v>4.4400000000000004</v>
      </c>
      <c r="U270" s="213">
        <v>4.32</v>
      </c>
      <c r="V270" s="213">
        <v>5.84</v>
      </c>
      <c r="W270" s="213">
        <v>4.16</v>
      </c>
      <c r="X270" s="213">
        <v>4.24</v>
      </c>
      <c r="Y270" s="213">
        <v>4.28</v>
      </c>
      <c r="Z270" s="213">
        <v>4.4000000000000004</v>
      </c>
      <c r="AA270" s="213">
        <v>4.16</v>
      </c>
      <c r="AB270" s="213">
        <v>6.4</v>
      </c>
      <c r="AC270" s="213">
        <f>SUMIF('[3]revexpbalances - 2024-07-18T082'!$G:$G,G:G,'[3]revexpbalances - 2024-07-18T082'!$H:$H)</f>
        <v>4.3600000000000003</v>
      </c>
      <c r="AD270" s="213">
        <f t="shared" si="54"/>
        <v>52.9</v>
      </c>
      <c r="AE270" s="744">
        <f t="shared" si="55"/>
        <v>10.740000000000002</v>
      </c>
      <c r="AF270" s="744">
        <f t="shared" si="56"/>
        <v>14.32</v>
      </c>
      <c r="AG270" s="744">
        <f t="shared" si="57"/>
        <v>12.92</v>
      </c>
      <c r="AH270" s="744">
        <f t="shared" si="58"/>
        <v>14.920000000000002</v>
      </c>
      <c r="AI270" s="744">
        <f t="shared" si="59"/>
        <v>52.900000000000006</v>
      </c>
      <c r="AJ270" s="744">
        <f t="shared" si="60"/>
        <v>-0.90000000000000568</v>
      </c>
      <c r="AK270" s="1097">
        <v>49</v>
      </c>
    </row>
    <row r="271" spans="1:37">
      <c r="A271">
        <v>25400</v>
      </c>
      <c r="B271" t="s">
        <v>2923</v>
      </c>
      <c r="C271">
        <v>931400</v>
      </c>
      <c r="D271" t="s">
        <v>2934</v>
      </c>
      <c r="E271">
        <v>510040</v>
      </c>
      <c r="F271" t="s">
        <v>461</v>
      </c>
      <c r="G271" s="408" t="s">
        <v>953</v>
      </c>
      <c r="H271" s="217" t="s">
        <v>1524</v>
      </c>
      <c r="I271" s="217" t="s">
        <v>1913</v>
      </c>
      <c r="J271" s="217" t="s">
        <v>2547</v>
      </c>
      <c r="K271" s="61" t="str">
        <f t="shared" si="50"/>
        <v>1</v>
      </c>
      <c r="L271" s="63" t="str">
        <f t="shared" si="51"/>
        <v>Regional Parks1</v>
      </c>
      <c r="M271" s="63" t="str">
        <f t="shared" si="52"/>
        <v>Regional Parks General Admin1</v>
      </c>
      <c r="N271" s="637">
        <v>115628.36</v>
      </c>
      <c r="O271" s="213">
        <v>122658</v>
      </c>
      <c r="Q271" s="213">
        <f t="shared" si="53"/>
        <v>122658</v>
      </c>
      <c r="R271" s="213">
        <v>5582.54</v>
      </c>
      <c r="S271" s="213">
        <v>9435.31</v>
      </c>
      <c r="T271" s="213">
        <v>9435.31</v>
      </c>
      <c r="U271" s="213">
        <v>9828.42</v>
      </c>
      <c r="V271" s="213">
        <v>14546.08</v>
      </c>
      <c r="W271" s="213">
        <v>9828.44</v>
      </c>
      <c r="X271" s="213">
        <v>9828.42</v>
      </c>
      <c r="Y271" s="213">
        <v>9828.42</v>
      </c>
      <c r="Z271" s="213">
        <v>9435.31</v>
      </c>
      <c r="AA271" s="213">
        <v>9671.15</v>
      </c>
      <c r="AB271" s="213">
        <v>15479.73</v>
      </c>
      <c r="AC271" s="213">
        <f>SUMIF('[3]revexpbalances - 2024-07-18T082'!$G:$G,G:G,'[3]revexpbalances - 2024-07-18T082'!$H:$H)</f>
        <v>9907.02</v>
      </c>
      <c r="AD271" s="213">
        <f t="shared" si="54"/>
        <v>122806.15</v>
      </c>
      <c r="AE271" s="744">
        <f t="shared" si="55"/>
        <v>24453.159999999996</v>
      </c>
      <c r="AF271" s="744">
        <f t="shared" si="56"/>
        <v>34202.94</v>
      </c>
      <c r="AG271" s="744">
        <f t="shared" si="57"/>
        <v>29092.15</v>
      </c>
      <c r="AH271" s="744">
        <f t="shared" si="58"/>
        <v>35057.899999999994</v>
      </c>
      <c r="AI271" s="744">
        <f t="shared" si="59"/>
        <v>122806.15</v>
      </c>
      <c r="AJ271" s="744">
        <f t="shared" si="60"/>
        <v>-148.14999999999418</v>
      </c>
      <c r="AK271" s="1097">
        <v>130138</v>
      </c>
    </row>
    <row r="272" spans="1:37">
      <c r="A272">
        <v>25400</v>
      </c>
      <c r="B272" t="s">
        <v>2923</v>
      </c>
      <c r="C272">
        <v>931400</v>
      </c>
      <c r="D272" t="s">
        <v>2934</v>
      </c>
      <c r="E272">
        <v>513000</v>
      </c>
      <c r="F272" t="s">
        <v>469</v>
      </c>
      <c r="G272" s="408" t="s">
        <v>956</v>
      </c>
      <c r="H272" s="217" t="s">
        <v>1524</v>
      </c>
      <c r="I272" s="217" t="s">
        <v>1913</v>
      </c>
      <c r="J272" s="217" t="s">
        <v>2547</v>
      </c>
      <c r="K272" s="61" t="str">
        <f t="shared" si="50"/>
        <v>1</v>
      </c>
      <c r="L272" s="63" t="str">
        <f t="shared" si="51"/>
        <v>Regional Parks1</v>
      </c>
      <c r="M272" s="63" t="str">
        <f t="shared" si="52"/>
        <v>Regional Parks General Admin1</v>
      </c>
      <c r="N272" s="637">
        <v>18832.330000000002</v>
      </c>
      <c r="O272" s="213">
        <v>22373</v>
      </c>
      <c r="Q272" s="213">
        <f t="shared" si="53"/>
        <v>22373</v>
      </c>
      <c r="R272" s="213">
        <v>1019.68</v>
      </c>
      <c r="S272" s="213">
        <v>1724.96</v>
      </c>
      <c r="T272" s="213">
        <v>1781.92</v>
      </c>
      <c r="U272" s="213">
        <v>1794.34</v>
      </c>
      <c r="V272" s="213">
        <v>2774.52</v>
      </c>
      <c r="W272" s="213">
        <v>1794.35</v>
      </c>
      <c r="X272" s="213">
        <v>1795.72</v>
      </c>
      <c r="Y272" s="213">
        <v>1796.51</v>
      </c>
      <c r="Z272" s="213">
        <v>1839.57</v>
      </c>
      <c r="AA272" s="213">
        <v>1767.98</v>
      </c>
      <c r="AB272" s="213">
        <v>2829.26</v>
      </c>
      <c r="AC272" s="213">
        <f>SUMIF('[3]revexpbalances - 2024-07-18T082'!$G:$G,G:G,'[3]revexpbalances - 2024-07-18T082'!$H:$H)</f>
        <v>1811.15</v>
      </c>
      <c r="AD272" s="213">
        <f t="shared" si="54"/>
        <v>22729.96</v>
      </c>
      <c r="AE272" s="744">
        <f t="shared" si="55"/>
        <v>4526.5599999999995</v>
      </c>
      <c r="AF272" s="744">
        <f t="shared" si="56"/>
        <v>6363.2099999999991</v>
      </c>
      <c r="AG272" s="744">
        <f t="shared" si="57"/>
        <v>5431.8</v>
      </c>
      <c r="AH272" s="744">
        <f t="shared" si="58"/>
        <v>6408.3899999999994</v>
      </c>
      <c r="AI272" s="744">
        <f t="shared" si="59"/>
        <v>22729.96</v>
      </c>
      <c r="AJ272" s="744">
        <f t="shared" si="60"/>
        <v>-356.95999999999913</v>
      </c>
      <c r="AK272" s="1097">
        <v>52036</v>
      </c>
    </row>
    <row r="273" spans="1:37">
      <c r="A273">
        <v>25400</v>
      </c>
      <c r="B273" t="s">
        <v>2923</v>
      </c>
      <c r="C273">
        <v>931400</v>
      </c>
      <c r="D273" t="s">
        <v>2934</v>
      </c>
      <c r="E273">
        <v>513120</v>
      </c>
      <c r="F273" t="s">
        <v>471</v>
      </c>
      <c r="G273" s="408" t="s">
        <v>957</v>
      </c>
      <c r="H273" s="217" t="s">
        <v>1524</v>
      </c>
      <c r="I273" s="217" t="s">
        <v>1913</v>
      </c>
      <c r="J273" s="217" t="s">
        <v>2547</v>
      </c>
      <c r="K273" s="61" t="str">
        <f t="shared" si="50"/>
        <v>1</v>
      </c>
      <c r="L273" s="63" t="str">
        <f t="shared" si="51"/>
        <v>Regional Parks1</v>
      </c>
      <c r="M273" s="63" t="str">
        <f t="shared" si="52"/>
        <v>Regional Parks General Admin1</v>
      </c>
      <c r="N273" s="637">
        <v>4810.1200000000008</v>
      </c>
      <c r="O273" s="213">
        <v>5070</v>
      </c>
      <c r="Q273" s="213">
        <f t="shared" si="53"/>
        <v>5070</v>
      </c>
      <c r="R273" s="213">
        <v>168.2</v>
      </c>
      <c r="S273" s="213">
        <v>192.23</v>
      </c>
      <c r="T273" s="213">
        <v>211.61</v>
      </c>
      <c r="U273" s="213">
        <v>216.26</v>
      </c>
      <c r="V273" s="213">
        <v>333.59</v>
      </c>
      <c r="W273" s="213">
        <v>229.42</v>
      </c>
      <c r="X273" s="213">
        <v>210.27</v>
      </c>
      <c r="Y273" s="213">
        <v>210.28</v>
      </c>
      <c r="Z273" s="213">
        <v>206.42</v>
      </c>
      <c r="AA273" s="213">
        <v>191.77</v>
      </c>
      <c r="AB273" s="213">
        <v>393.5</v>
      </c>
      <c r="AC273" s="213">
        <f>SUMIF('[3]revexpbalances - 2024-07-18T082'!$G:$G,G:G,'[3]revexpbalances - 2024-07-18T082'!$H:$H)</f>
        <v>272.33999999999997</v>
      </c>
      <c r="AD273" s="213">
        <f t="shared" si="54"/>
        <v>2835.8900000000003</v>
      </c>
      <c r="AE273" s="744">
        <f t="shared" si="55"/>
        <v>572.04</v>
      </c>
      <c r="AF273" s="744">
        <f t="shared" si="56"/>
        <v>779.26999999999987</v>
      </c>
      <c r="AG273" s="744">
        <f t="shared" si="57"/>
        <v>626.97</v>
      </c>
      <c r="AH273" s="744">
        <f t="shared" si="58"/>
        <v>857.6099999999999</v>
      </c>
      <c r="AI273" s="744">
        <f t="shared" si="59"/>
        <v>2835.89</v>
      </c>
      <c r="AJ273" s="744">
        <f t="shared" si="60"/>
        <v>2234.11</v>
      </c>
      <c r="AK273" s="1097">
        <v>2690</v>
      </c>
    </row>
    <row r="274" spans="1:37">
      <c r="A274">
        <v>25400</v>
      </c>
      <c r="B274" t="s">
        <v>2923</v>
      </c>
      <c r="C274">
        <v>931400</v>
      </c>
      <c r="D274" t="s">
        <v>2934</v>
      </c>
      <c r="E274">
        <v>513140</v>
      </c>
      <c r="F274" t="s">
        <v>472</v>
      </c>
      <c r="G274" s="408" t="s">
        <v>958</v>
      </c>
      <c r="H274" s="217" t="s">
        <v>1524</v>
      </c>
      <c r="I274" s="217" t="s">
        <v>1913</v>
      </c>
      <c r="J274" s="217" t="s">
        <v>2547</v>
      </c>
      <c r="K274" s="61" t="str">
        <f t="shared" si="50"/>
        <v>1</v>
      </c>
      <c r="L274" s="63" t="str">
        <f t="shared" si="51"/>
        <v>Regional Parks1</v>
      </c>
      <c r="M274" s="63" t="str">
        <f t="shared" si="52"/>
        <v>Regional Parks General Admin1</v>
      </c>
      <c r="N274" s="637">
        <v>1639.1399999999999</v>
      </c>
      <c r="O274" s="213">
        <v>1779</v>
      </c>
      <c r="Q274" s="213">
        <f t="shared" si="53"/>
        <v>1779</v>
      </c>
      <c r="R274" s="213">
        <v>90.76</v>
      </c>
      <c r="S274" s="213">
        <v>149.31</v>
      </c>
      <c r="T274" s="213">
        <v>152.96</v>
      </c>
      <c r="U274" s="213">
        <v>147.05000000000001</v>
      </c>
      <c r="V274" s="213">
        <v>226.18</v>
      </c>
      <c r="W274" s="213">
        <v>149.36000000000001</v>
      </c>
      <c r="X274" s="213">
        <v>149.83000000000001</v>
      </c>
      <c r="Y274" s="213">
        <v>146.05000000000001</v>
      </c>
      <c r="Z274" s="213">
        <v>144.15</v>
      </c>
      <c r="AA274" s="213">
        <v>138.46</v>
      </c>
      <c r="AB274" s="213">
        <v>235.93</v>
      </c>
      <c r="AC274" s="213">
        <f>SUMIF('[3]revexpbalances - 2024-07-18T082'!$G:$G,G:G,'[3]revexpbalances - 2024-07-18T082'!$H:$H)</f>
        <v>159.59</v>
      </c>
      <c r="AD274" s="213">
        <f t="shared" si="54"/>
        <v>1889.63</v>
      </c>
      <c r="AE274" s="744">
        <f t="shared" si="55"/>
        <v>393.03</v>
      </c>
      <c r="AF274" s="744">
        <f t="shared" si="56"/>
        <v>522.59</v>
      </c>
      <c r="AG274" s="744">
        <f t="shared" si="57"/>
        <v>440.03</v>
      </c>
      <c r="AH274" s="744">
        <f t="shared" si="58"/>
        <v>533.98</v>
      </c>
      <c r="AI274" s="744">
        <f t="shared" si="59"/>
        <v>1889.63</v>
      </c>
      <c r="AJ274" s="744">
        <f t="shared" si="60"/>
        <v>-110.63000000000011</v>
      </c>
      <c r="AK274" s="1097">
        <v>1887</v>
      </c>
    </row>
    <row r="275" spans="1:37">
      <c r="A275">
        <v>25400</v>
      </c>
      <c r="B275" t="s">
        <v>2923</v>
      </c>
      <c r="C275">
        <v>931400</v>
      </c>
      <c r="D275" t="s">
        <v>2934</v>
      </c>
      <c r="E275">
        <v>515040</v>
      </c>
      <c r="F275" t="s">
        <v>473</v>
      </c>
      <c r="G275" s="408" t="s">
        <v>959</v>
      </c>
      <c r="H275" s="217" t="s">
        <v>1524</v>
      </c>
      <c r="I275" s="217" t="s">
        <v>1913</v>
      </c>
      <c r="J275" s="217" t="s">
        <v>2547</v>
      </c>
      <c r="K275" s="61" t="str">
        <f t="shared" si="50"/>
        <v>1</v>
      </c>
      <c r="L275" s="63" t="str">
        <f t="shared" si="51"/>
        <v>Regional Parks1</v>
      </c>
      <c r="M275" s="63" t="str">
        <f t="shared" si="52"/>
        <v>Regional Parks General Admin1</v>
      </c>
      <c r="N275" s="637">
        <v>18697.640000000003</v>
      </c>
      <c r="O275" s="213">
        <v>23070</v>
      </c>
      <c r="Q275" s="213">
        <f t="shared" si="53"/>
        <v>23070</v>
      </c>
      <c r="R275" s="213">
        <v>1013.87</v>
      </c>
      <c r="S275" s="213">
        <v>1601.88</v>
      </c>
      <c r="T275" s="213">
        <v>1585.83</v>
      </c>
      <c r="U275" s="213">
        <v>1672.94</v>
      </c>
      <c r="V275" s="213">
        <v>1578.49</v>
      </c>
      <c r="W275" s="213">
        <v>1786.54</v>
      </c>
      <c r="X275" s="213">
        <v>1751.06</v>
      </c>
      <c r="Y275" s="213">
        <v>1751.05</v>
      </c>
      <c r="Z275" s="213">
        <v>1653.5</v>
      </c>
      <c r="AA275" s="213">
        <v>1653.49</v>
      </c>
      <c r="AB275" s="213">
        <v>1799.84</v>
      </c>
      <c r="AC275" s="213">
        <f>SUMIF('[3]revexpbalances - 2024-07-18T082'!$G:$G,G:G,'[3]revexpbalances - 2024-07-18T082'!$H:$H)</f>
        <v>1759.95</v>
      </c>
      <c r="AD275" s="213">
        <f t="shared" si="54"/>
        <v>19608.439999999999</v>
      </c>
      <c r="AE275" s="744">
        <f t="shared" si="55"/>
        <v>4201.58</v>
      </c>
      <c r="AF275" s="744">
        <f t="shared" si="56"/>
        <v>5037.97</v>
      </c>
      <c r="AG275" s="744">
        <f t="shared" si="57"/>
        <v>5155.6099999999997</v>
      </c>
      <c r="AH275" s="744">
        <f t="shared" si="58"/>
        <v>5213.28</v>
      </c>
      <c r="AI275" s="744">
        <f t="shared" si="59"/>
        <v>19608.439999999999</v>
      </c>
      <c r="AJ275" s="744">
        <f t="shared" si="60"/>
        <v>3461.5600000000013</v>
      </c>
      <c r="AK275" s="1097">
        <v>19842</v>
      </c>
    </row>
    <row r="276" spans="1:37">
      <c r="A276">
        <v>25400</v>
      </c>
      <c r="B276" t="s">
        <v>2923</v>
      </c>
      <c r="C276">
        <v>931400</v>
      </c>
      <c r="D276" t="s">
        <v>2934</v>
      </c>
      <c r="E276">
        <v>515100</v>
      </c>
      <c r="F276" t="s">
        <v>474</v>
      </c>
      <c r="G276" s="408" t="s">
        <v>960</v>
      </c>
      <c r="H276" s="217" t="s">
        <v>1524</v>
      </c>
      <c r="I276" s="217" t="s">
        <v>1913</v>
      </c>
      <c r="J276" s="217" t="s">
        <v>2547</v>
      </c>
      <c r="K276" s="61" t="str">
        <f t="shared" si="50"/>
        <v>1</v>
      </c>
      <c r="L276" s="63" t="str">
        <f t="shared" si="51"/>
        <v>Regional Parks1</v>
      </c>
      <c r="M276" s="63" t="str">
        <f t="shared" si="52"/>
        <v>Regional Parks General Admin1</v>
      </c>
      <c r="N276" s="637">
        <v>92.51</v>
      </c>
      <c r="O276" s="213">
        <v>99</v>
      </c>
      <c r="Q276" s="213">
        <f t="shared" si="53"/>
        <v>99</v>
      </c>
      <c r="R276" s="213">
        <v>4.87</v>
      </c>
      <c r="S276" s="213">
        <v>8.19</v>
      </c>
      <c r="T276" s="213">
        <v>8.1300000000000008</v>
      </c>
      <c r="U276" s="213">
        <v>8.5299999999999994</v>
      </c>
      <c r="V276" s="213">
        <v>8.19</v>
      </c>
      <c r="W276" s="213">
        <v>8.66</v>
      </c>
      <c r="X276" s="213">
        <v>8.5399999999999991</v>
      </c>
      <c r="Y276" s="213">
        <v>8.5299999999999994</v>
      </c>
      <c r="Z276" s="213">
        <v>8.18</v>
      </c>
      <c r="AA276" s="213">
        <v>8.19</v>
      </c>
      <c r="AB276" s="213">
        <v>8.7100000000000009</v>
      </c>
      <c r="AC276" s="213">
        <f>SUMIF('[3]revexpbalances - 2024-07-18T082'!$G:$G,G:G,'[3]revexpbalances - 2024-07-18T082'!$H:$H)</f>
        <v>8.57</v>
      </c>
      <c r="AD276" s="213">
        <f t="shared" si="54"/>
        <v>97.289999999999992</v>
      </c>
      <c r="AE276" s="744">
        <f t="shared" si="55"/>
        <v>21.189999999999998</v>
      </c>
      <c r="AF276" s="744">
        <f t="shared" si="56"/>
        <v>25.38</v>
      </c>
      <c r="AG276" s="744">
        <f t="shared" si="57"/>
        <v>25.25</v>
      </c>
      <c r="AH276" s="744">
        <f t="shared" si="58"/>
        <v>25.47</v>
      </c>
      <c r="AI276" s="744">
        <f t="shared" si="59"/>
        <v>97.289999999999992</v>
      </c>
      <c r="AJ276" s="744">
        <f t="shared" si="60"/>
        <v>1.710000000000008</v>
      </c>
      <c r="AK276" s="1097">
        <v>99</v>
      </c>
    </row>
    <row r="277" spans="1:37">
      <c r="A277">
        <v>25400</v>
      </c>
      <c r="B277" t="s">
        <v>2923</v>
      </c>
      <c r="C277">
        <v>931400</v>
      </c>
      <c r="D277" t="s">
        <v>2934</v>
      </c>
      <c r="E277">
        <v>515120</v>
      </c>
      <c r="F277" t="s">
        <v>475</v>
      </c>
      <c r="G277" s="408" t="s">
        <v>961</v>
      </c>
      <c r="H277" s="217" t="s">
        <v>1524</v>
      </c>
      <c r="I277" s="217" t="s">
        <v>1913</v>
      </c>
      <c r="J277" s="217" t="s">
        <v>2547</v>
      </c>
      <c r="K277" s="61" t="str">
        <f t="shared" si="50"/>
        <v>1</v>
      </c>
      <c r="L277" s="63" t="str">
        <f t="shared" si="51"/>
        <v>Regional Parks1</v>
      </c>
      <c r="M277" s="63" t="str">
        <f t="shared" si="52"/>
        <v>Regional Parks General Admin1</v>
      </c>
      <c r="N277" s="637">
        <v>539.58000000000004</v>
      </c>
      <c r="O277" s="213">
        <v>399</v>
      </c>
      <c r="Q277" s="213">
        <f t="shared" si="53"/>
        <v>399</v>
      </c>
      <c r="R277" s="213">
        <v>18.23</v>
      </c>
      <c r="S277" s="213">
        <v>30.67</v>
      </c>
      <c r="T277" s="213">
        <v>30.41</v>
      </c>
      <c r="U277" s="213">
        <v>31.94</v>
      </c>
      <c r="V277" s="213">
        <v>47.62</v>
      </c>
      <c r="W277" s="213">
        <v>32.4</v>
      </c>
      <c r="X277" s="213">
        <v>31.94</v>
      </c>
      <c r="Y277" s="213">
        <v>31.93</v>
      </c>
      <c r="Z277" s="213">
        <v>30.67</v>
      </c>
      <c r="AA277" s="213">
        <v>31.42</v>
      </c>
      <c r="AB277" s="213">
        <v>51.48</v>
      </c>
      <c r="AC277" s="213">
        <f>SUMIF('[3]revexpbalances - 2024-07-18T082'!$G:$G,G:G,'[3]revexpbalances - 2024-07-18T082'!$H:$H)</f>
        <v>33.659999999999997</v>
      </c>
      <c r="AD277" s="213">
        <f t="shared" si="54"/>
        <v>402.37</v>
      </c>
      <c r="AE277" s="744">
        <f t="shared" si="55"/>
        <v>79.31</v>
      </c>
      <c r="AF277" s="744">
        <f t="shared" si="56"/>
        <v>111.96000000000001</v>
      </c>
      <c r="AG277" s="744">
        <f t="shared" si="57"/>
        <v>94.54</v>
      </c>
      <c r="AH277" s="744">
        <f t="shared" si="58"/>
        <v>116.56</v>
      </c>
      <c r="AI277" s="744">
        <f t="shared" si="59"/>
        <v>402.37</v>
      </c>
      <c r="AJ277" s="744">
        <f t="shared" si="60"/>
        <v>-3.3700000000000045</v>
      </c>
      <c r="AK277" s="1097">
        <v>423</v>
      </c>
    </row>
    <row r="278" spans="1:37">
      <c r="A278">
        <v>25400</v>
      </c>
      <c r="B278" t="s">
        <v>2923</v>
      </c>
      <c r="C278">
        <v>931400</v>
      </c>
      <c r="D278" t="s">
        <v>2934</v>
      </c>
      <c r="E278">
        <v>515260</v>
      </c>
      <c r="F278" t="s">
        <v>479</v>
      </c>
      <c r="G278" s="408" t="s">
        <v>964</v>
      </c>
      <c r="H278" s="217" t="s">
        <v>1524</v>
      </c>
      <c r="I278" s="217" t="s">
        <v>1913</v>
      </c>
      <c r="J278" s="217" t="s">
        <v>2547</v>
      </c>
      <c r="K278" s="61" t="str">
        <f t="shared" si="50"/>
        <v>1</v>
      </c>
      <c r="L278" s="63" t="str">
        <f t="shared" si="51"/>
        <v>Regional Parks1</v>
      </c>
      <c r="M278" s="63" t="str">
        <f t="shared" si="52"/>
        <v>Regional Parks General Admin1</v>
      </c>
      <c r="N278" s="637">
        <v>337.93</v>
      </c>
      <c r="O278" s="213">
        <v>368</v>
      </c>
      <c r="Q278" s="213">
        <f t="shared" si="53"/>
        <v>368</v>
      </c>
      <c r="R278" s="213">
        <v>15.31</v>
      </c>
      <c r="S278" s="213">
        <v>25.75</v>
      </c>
      <c r="T278" s="213">
        <v>25.53</v>
      </c>
      <c r="U278" s="213">
        <v>26.81</v>
      </c>
      <c r="V278" s="213">
        <v>39.979999999999997</v>
      </c>
      <c r="W278" s="213">
        <v>27.2</v>
      </c>
      <c r="X278" s="213">
        <v>26.81</v>
      </c>
      <c r="Y278" s="213">
        <v>26.8</v>
      </c>
      <c r="Z278" s="213">
        <v>25.75</v>
      </c>
      <c r="AA278" s="213">
        <v>26.38</v>
      </c>
      <c r="AB278" s="213">
        <v>43.22</v>
      </c>
      <c r="AC278" s="213">
        <f>SUMIF('[3]revexpbalances - 2024-07-18T082'!$G:$G,G:G,'[3]revexpbalances - 2024-07-18T082'!$H:$H)</f>
        <v>28.26</v>
      </c>
      <c r="AD278" s="213">
        <f t="shared" si="54"/>
        <v>337.79999999999995</v>
      </c>
      <c r="AE278" s="744">
        <f t="shared" si="55"/>
        <v>66.59</v>
      </c>
      <c r="AF278" s="744">
        <f t="shared" si="56"/>
        <v>93.99</v>
      </c>
      <c r="AG278" s="744">
        <f t="shared" si="57"/>
        <v>79.36</v>
      </c>
      <c r="AH278" s="744">
        <f t="shared" si="58"/>
        <v>97.86</v>
      </c>
      <c r="AI278" s="744">
        <f t="shared" si="59"/>
        <v>337.8</v>
      </c>
      <c r="AJ278" s="744">
        <f t="shared" si="60"/>
        <v>30.199999999999989</v>
      </c>
      <c r="AK278" s="1097">
        <v>348</v>
      </c>
    </row>
    <row r="279" spans="1:37">
      <c r="A279">
        <v>25400</v>
      </c>
      <c r="B279" t="s">
        <v>2923</v>
      </c>
      <c r="C279">
        <v>931400</v>
      </c>
      <c r="D279" t="s">
        <v>2934</v>
      </c>
      <c r="E279">
        <v>518140</v>
      </c>
      <c r="F279" t="s">
        <v>484</v>
      </c>
      <c r="G279" s="408" t="s">
        <v>966</v>
      </c>
      <c r="H279" s="217" t="s">
        <v>1524</v>
      </c>
      <c r="I279" s="217" t="s">
        <v>1913</v>
      </c>
      <c r="J279" s="217" t="s">
        <v>2547</v>
      </c>
      <c r="K279" s="61" t="str">
        <f t="shared" si="50"/>
        <v>1</v>
      </c>
      <c r="L279" s="63" t="str">
        <f t="shared" si="51"/>
        <v>Regional Parks1</v>
      </c>
      <c r="M279" s="63" t="str">
        <f t="shared" si="52"/>
        <v>Regional Parks General Admin1</v>
      </c>
      <c r="N279" s="637">
        <v>30.030000000000005</v>
      </c>
      <c r="O279" s="213">
        <v>31</v>
      </c>
      <c r="Q279" s="213">
        <f t="shared" si="53"/>
        <v>31</v>
      </c>
      <c r="R279" s="213">
        <v>1.42</v>
      </c>
      <c r="S279" s="213">
        <v>2.4</v>
      </c>
      <c r="T279" s="213">
        <v>2.4</v>
      </c>
      <c r="U279" s="213">
        <v>2.5</v>
      </c>
      <c r="V279" s="213">
        <v>3.7</v>
      </c>
      <c r="W279" s="213">
        <v>2.5</v>
      </c>
      <c r="X279" s="213">
        <v>2.5</v>
      </c>
      <c r="Y279" s="213">
        <v>2.5</v>
      </c>
      <c r="Z279" s="213">
        <v>2.4</v>
      </c>
      <c r="AA279" s="213">
        <v>2.4</v>
      </c>
      <c r="AB279" s="213">
        <v>3.75</v>
      </c>
      <c r="AC279" s="213">
        <f>SUMIF('[3]revexpbalances - 2024-07-18T082'!$G:$G,G:G,'[3]revexpbalances - 2024-07-18T082'!$H:$H)</f>
        <v>2.4</v>
      </c>
      <c r="AD279" s="213">
        <f t="shared" si="54"/>
        <v>30.869999999999994</v>
      </c>
      <c r="AE279" s="744">
        <f t="shared" si="55"/>
        <v>6.22</v>
      </c>
      <c r="AF279" s="744">
        <f t="shared" si="56"/>
        <v>8.6999999999999993</v>
      </c>
      <c r="AG279" s="744">
        <f t="shared" si="57"/>
        <v>7.4</v>
      </c>
      <c r="AH279" s="744">
        <f t="shared" si="58"/>
        <v>8.5500000000000007</v>
      </c>
      <c r="AI279" s="744">
        <f t="shared" si="59"/>
        <v>30.87</v>
      </c>
      <c r="AJ279" s="744">
        <f t="shared" si="60"/>
        <v>0.12999999999999901</v>
      </c>
      <c r="AK279" s="1097">
        <v>31</v>
      </c>
    </row>
    <row r="280" spans="1:37">
      <c r="A280">
        <v>25400</v>
      </c>
      <c r="B280" t="s">
        <v>2923</v>
      </c>
      <c r="C280">
        <v>931402</v>
      </c>
      <c r="D280" t="s">
        <v>2938</v>
      </c>
      <c r="E280">
        <v>510040</v>
      </c>
      <c r="F280" t="s">
        <v>461</v>
      </c>
      <c r="G280" s="408" t="s">
        <v>5801</v>
      </c>
      <c r="H280" s="217" t="s">
        <v>1524</v>
      </c>
      <c r="I280" s="217" t="s">
        <v>446</v>
      </c>
      <c r="J280" s="217" t="s">
        <v>2547</v>
      </c>
      <c r="K280" s="61" t="str">
        <f t="shared" si="50"/>
        <v>1</v>
      </c>
      <c r="L280" s="63" t="str">
        <f t="shared" si="51"/>
        <v>Regional Parks1</v>
      </c>
      <c r="M280" s="63" t="str">
        <f t="shared" si="52"/>
        <v>Hurkey Creek1</v>
      </c>
      <c r="N280" s="637">
        <v>98879.89</v>
      </c>
      <c r="O280" s="213">
        <v>211092</v>
      </c>
      <c r="Q280" s="213">
        <f t="shared" si="53"/>
        <v>211092</v>
      </c>
      <c r="R280" s="213">
        <v>3206.07</v>
      </c>
      <c r="S280" s="213">
        <v>8123.4</v>
      </c>
      <c r="T280" s="213">
        <v>7906.74</v>
      </c>
      <c r="U280" s="213">
        <v>11553.34</v>
      </c>
      <c r="V280" s="213">
        <v>15696.52</v>
      </c>
      <c r="W280" s="213">
        <v>8073.14</v>
      </c>
      <c r="X280" s="213">
        <v>7758.73</v>
      </c>
      <c r="Y280" s="213">
        <v>7665.21</v>
      </c>
      <c r="Z280" s="213">
        <v>8660.15</v>
      </c>
      <c r="AA280" s="213">
        <v>8063.08</v>
      </c>
      <c r="AB280" s="213">
        <v>16148.84</v>
      </c>
      <c r="AC280" s="213">
        <f>SUMIF('[3]revexpbalances - 2024-07-18T082'!$G:$G,G:G,'[3]revexpbalances - 2024-07-18T082'!$H:$H)</f>
        <v>12971.17</v>
      </c>
      <c r="AD280" s="213">
        <f t="shared" si="54"/>
        <v>115826.39</v>
      </c>
      <c r="AE280" s="744">
        <f t="shared" si="55"/>
        <v>19236.21</v>
      </c>
      <c r="AF280" s="744">
        <f t="shared" si="56"/>
        <v>35323</v>
      </c>
      <c r="AG280" s="744">
        <f t="shared" si="57"/>
        <v>24084.089999999997</v>
      </c>
      <c r="AH280" s="744">
        <f t="shared" si="58"/>
        <v>37183.089999999997</v>
      </c>
      <c r="AI280" s="744">
        <f t="shared" si="59"/>
        <v>115826.38999999998</v>
      </c>
      <c r="AJ280" s="744">
        <f t="shared" si="60"/>
        <v>95265.610000000015</v>
      </c>
      <c r="AK280" s="1097">
        <v>156402</v>
      </c>
    </row>
    <row r="281" spans="1:37">
      <c r="A281">
        <v>25400</v>
      </c>
      <c r="B281" t="s">
        <v>2923</v>
      </c>
      <c r="C281">
        <v>931402</v>
      </c>
      <c r="D281" t="s">
        <v>2938</v>
      </c>
      <c r="E281">
        <v>513000</v>
      </c>
      <c r="F281" t="s">
        <v>469</v>
      </c>
      <c r="G281" s="408" t="s">
        <v>5813</v>
      </c>
      <c r="H281" s="217" t="s">
        <v>1524</v>
      </c>
      <c r="I281" s="217" t="s">
        <v>446</v>
      </c>
      <c r="J281" s="217" t="s">
        <v>2547</v>
      </c>
      <c r="K281" s="61" t="str">
        <f t="shared" si="50"/>
        <v>1</v>
      </c>
      <c r="L281" s="63" t="str">
        <f t="shared" si="51"/>
        <v>Regional Parks1</v>
      </c>
      <c r="M281" s="63" t="str">
        <f t="shared" si="52"/>
        <v>Hurkey Creek1</v>
      </c>
      <c r="N281" s="637">
        <v>12108.04</v>
      </c>
      <c r="O281" s="213">
        <v>27748</v>
      </c>
      <c r="Q281" s="213">
        <f t="shared" si="53"/>
        <v>27748</v>
      </c>
      <c r="R281" s="213">
        <v>427.5</v>
      </c>
      <c r="S281" s="213">
        <v>1067.8800000000001</v>
      </c>
      <c r="T281" s="213">
        <v>1075.8699999999999</v>
      </c>
      <c r="U281" s="213">
        <v>1288.22</v>
      </c>
      <c r="V281" s="213">
        <v>1978.2</v>
      </c>
      <c r="W281" s="213">
        <v>1132.75</v>
      </c>
      <c r="X281" s="213">
        <v>1063.8900000000001</v>
      </c>
      <c r="Y281" s="213">
        <v>1026.3900000000001</v>
      </c>
      <c r="Z281" s="213">
        <v>1184.97</v>
      </c>
      <c r="AA281" s="213">
        <v>982.76</v>
      </c>
      <c r="AB281" s="213">
        <v>1927.65</v>
      </c>
      <c r="AC281" s="213">
        <f>SUMIF('[3]revexpbalances - 2024-07-18T082'!$G:$G,G:G,'[3]revexpbalances - 2024-07-18T082'!$H:$H)</f>
        <v>1520.93</v>
      </c>
      <c r="AD281" s="213">
        <f t="shared" si="54"/>
        <v>14677.01</v>
      </c>
      <c r="AE281" s="744">
        <f t="shared" si="55"/>
        <v>2571.25</v>
      </c>
      <c r="AF281" s="744">
        <f t="shared" si="56"/>
        <v>4399.17</v>
      </c>
      <c r="AG281" s="744">
        <f t="shared" si="57"/>
        <v>3275.25</v>
      </c>
      <c r="AH281" s="744">
        <f t="shared" si="58"/>
        <v>4431.34</v>
      </c>
      <c r="AI281" s="744">
        <f t="shared" si="59"/>
        <v>14677.01</v>
      </c>
      <c r="AJ281" s="744">
        <f t="shared" si="60"/>
        <v>13070.99</v>
      </c>
      <c r="AK281" s="1097">
        <v>45093</v>
      </c>
    </row>
    <row r="282" spans="1:37">
      <c r="A282">
        <v>25400</v>
      </c>
      <c r="B282" t="s">
        <v>2923</v>
      </c>
      <c r="C282">
        <v>931402</v>
      </c>
      <c r="D282" t="s">
        <v>2938</v>
      </c>
      <c r="E282">
        <v>513120</v>
      </c>
      <c r="F282" t="s">
        <v>471</v>
      </c>
      <c r="G282" s="408" t="s">
        <v>5825</v>
      </c>
      <c r="H282" s="217" t="s">
        <v>1524</v>
      </c>
      <c r="I282" s="217" t="s">
        <v>446</v>
      </c>
      <c r="J282" s="217" t="s">
        <v>2547</v>
      </c>
      <c r="K282" s="61" t="str">
        <f t="shared" si="50"/>
        <v>1</v>
      </c>
      <c r="L282" s="63" t="str">
        <f t="shared" si="51"/>
        <v>Regional Parks1</v>
      </c>
      <c r="M282" s="63" t="str">
        <f t="shared" si="52"/>
        <v>Hurkey Creek1</v>
      </c>
      <c r="N282" s="637">
        <v>6358.51</v>
      </c>
      <c r="O282" s="213">
        <v>13087</v>
      </c>
      <c r="Q282" s="213">
        <f t="shared" si="53"/>
        <v>13087</v>
      </c>
      <c r="R282" s="213">
        <v>198.77</v>
      </c>
      <c r="S282" s="213">
        <v>515.71</v>
      </c>
      <c r="T282" s="213">
        <v>514.87</v>
      </c>
      <c r="U282" s="213">
        <v>727.73</v>
      </c>
      <c r="V282" s="213">
        <v>1034.8399999999999</v>
      </c>
      <c r="W282" s="213">
        <v>547.53</v>
      </c>
      <c r="X282" s="213">
        <v>507.9</v>
      </c>
      <c r="Y282" s="213">
        <v>497.24</v>
      </c>
      <c r="Z282" s="213">
        <v>559.30999999999995</v>
      </c>
      <c r="AA282" s="213">
        <v>497.2</v>
      </c>
      <c r="AB282" s="213">
        <v>1002.66</v>
      </c>
      <c r="AC282" s="213">
        <f>SUMIF('[3]revexpbalances - 2024-07-18T082'!$G:$G,G:G,'[3]revexpbalances - 2024-07-18T082'!$H:$H)</f>
        <v>826.11</v>
      </c>
      <c r="AD282" s="213">
        <f t="shared" si="54"/>
        <v>7429.869999999999</v>
      </c>
      <c r="AE282" s="744">
        <f t="shared" si="55"/>
        <v>1229.3499999999999</v>
      </c>
      <c r="AF282" s="744">
        <f t="shared" si="56"/>
        <v>2310.1</v>
      </c>
      <c r="AG282" s="744">
        <f t="shared" si="57"/>
        <v>1564.4499999999998</v>
      </c>
      <c r="AH282" s="744">
        <f t="shared" si="58"/>
        <v>2325.9699999999998</v>
      </c>
      <c r="AI282" s="744">
        <f t="shared" si="59"/>
        <v>7429.869999999999</v>
      </c>
      <c r="AJ282" s="744">
        <f t="shared" si="60"/>
        <v>5657.130000000001</v>
      </c>
      <c r="AK282" s="1097">
        <v>9697</v>
      </c>
    </row>
    <row r="283" spans="1:37">
      <c r="A283">
        <v>25400</v>
      </c>
      <c r="B283" t="s">
        <v>2923</v>
      </c>
      <c r="C283">
        <v>931402</v>
      </c>
      <c r="D283" t="s">
        <v>2938</v>
      </c>
      <c r="E283">
        <v>513140</v>
      </c>
      <c r="F283" t="s">
        <v>472</v>
      </c>
      <c r="G283" s="408" t="s">
        <v>5837</v>
      </c>
      <c r="H283" s="217" t="s">
        <v>1524</v>
      </c>
      <c r="I283" s="217" t="s">
        <v>446</v>
      </c>
      <c r="J283" s="217" t="s">
        <v>2547</v>
      </c>
      <c r="K283" s="61" t="str">
        <f t="shared" si="50"/>
        <v>1</v>
      </c>
      <c r="L283" s="63" t="str">
        <f t="shared" si="51"/>
        <v>Regional Parks1</v>
      </c>
      <c r="M283" s="63" t="str">
        <f t="shared" si="52"/>
        <v>Hurkey Creek1</v>
      </c>
      <c r="N283" s="637">
        <v>1487.06</v>
      </c>
      <c r="O283" s="213">
        <v>3061</v>
      </c>
      <c r="Q283" s="213">
        <f t="shared" si="53"/>
        <v>3061</v>
      </c>
      <c r="R283" s="213">
        <v>46.48</v>
      </c>
      <c r="S283" s="213">
        <v>120.61</v>
      </c>
      <c r="T283" s="213">
        <v>120.41</v>
      </c>
      <c r="U283" s="213">
        <v>170.2</v>
      </c>
      <c r="V283" s="213">
        <v>242.04</v>
      </c>
      <c r="W283" s="213">
        <v>128.05000000000001</v>
      </c>
      <c r="X283" s="213">
        <v>118.79</v>
      </c>
      <c r="Y283" s="213">
        <v>116.29</v>
      </c>
      <c r="Z283" s="213">
        <v>130.81</v>
      </c>
      <c r="AA283" s="213">
        <v>116.28</v>
      </c>
      <c r="AB283" s="213">
        <v>234.5</v>
      </c>
      <c r="AC283" s="213">
        <f>SUMIF('[3]revexpbalances - 2024-07-18T082'!$G:$G,G:G,'[3]revexpbalances - 2024-07-18T082'!$H:$H)</f>
        <v>193.2</v>
      </c>
      <c r="AD283" s="213">
        <f t="shared" si="54"/>
        <v>1737.6599999999999</v>
      </c>
      <c r="AE283" s="744">
        <f t="shared" si="55"/>
        <v>287.5</v>
      </c>
      <c r="AF283" s="744">
        <f t="shared" si="56"/>
        <v>540.29</v>
      </c>
      <c r="AG283" s="744">
        <f t="shared" si="57"/>
        <v>365.89</v>
      </c>
      <c r="AH283" s="744">
        <f t="shared" si="58"/>
        <v>543.98</v>
      </c>
      <c r="AI283" s="744">
        <f t="shared" si="59"/>
        <v>1737.6599999999999</v>
      </c>
      <c r="AJ283" s="744">
        <f t="shared" si="60"/>
        <v>1323.3400000000001</v>
      </c>
      <c r="AK283" s="1097">
        <v>2268</v>
      </c>
    </row>
    <row r="284" spans="1:37">
      <c r="A284">
        <v>25400</v>
      </c>
      <c r="B284" t="s">
        <v>2923</v>
      </c>
      <c r="C284">
        <v>931402</v>
      </c>
      <c r="D284" t="s">
        <v>2938</v>
      </c>
      <c r="E284">
        <v>515040</v>
      </c>
      <c r="F284" t="s">
        <v>473</v>
      </c>
      <c r="G284" s="408" t="s">
        <v>5849</v>
      </c>
      <c r="H284" s="217" t="s">
        <v>1524</v>
      </c>
      <c r="I284" s="217" t="s">
        <v>446</v>
      </c>
      <c r="J284" s="217" t="s">
        <v>2547</v>
      </c>
      <c r="K284" s="61" t="str">
        <f t="shared" si="50"/>
        <v>1</v>
      </c>
      <c r="L284" s="63" t="str">
        <f t="shared" si="51"/>
        <v>Regional Parks1</v>
      </c>
      <c r="M284" s="63" t="str">
        <f t="shared" si="52"/>
        <v>Hurkey Creek1</v>
      </c>
      <c r="N284" s="637">
        <v>20130.899999999998</v>
      </c>
      <c r="O284" s="213">
        <v>39504</v>
      </c>
      <c r="Q284" s="213">
        <f t="shared" si="53"/>
        <v>39504</v>
      </c>
      <c r="R284" s="213">
        <v>639.03</v>
      </c>
      <c r="S284" s="213">
        <v>1712.37</v>
      </c>
      <c r="T284" s="213">
        <v>1640.63</v>
      </c>
      <c r="U284" s="213">
        <v>1944.4</v>
      </c>
      <c r="V284" s="213">
        <v>2006.85</v>
      </c>
      <c r="W284" s="213">
        <v>1746</v>
      </c>
      <c r="X284" s="213">
        <v>1680.76</v>
      </c>
      <c r="Y284" s="213">
        <v>1666.64</v>
      </c>
      <c r="Z284" s="213">
        <v>1835.27</v>
      </c>
      <c r="AA284" s="213">
        <v>1662.53</v>
      </c>
      <c r="AB284" s="213">
        <v>1936.04</v>
      </c>
      <c r="AC284" s="213">
        <f>SUMIF('[3]revexpbalances - 2024-07-18T082'!$G:$G,G:G,'[3]revexpbalances - 2024-07-18T082'!$H:$H)</f>
        <v>2144.75</v>
      </c>
      <c r="AD284" s="213">
        <f t="shared" si="54"/>
        <v>20615.27</v>
      </c>
      <c r="AE284" s="744">
        <f t="shared" si="55"/>
        <v>3992.0299999999997</v>
      </c>
      <c r="AF284" s="744">
        <f t="shared" si="56"/>
        <v>5697.25</v>
      </c>
      <c r="AG284" s="744">
        <f t="shared" si="57"/>
        <v>5182.67</v>
      </c>
      <c r="AH284" s="744">
        <f t="shared" si="58"/>
        <v>5743.32</v>
      </c>
      <c r="AI284" s="744">
        <f t="shared" si="59"/>
        <v>20615.269999999997</v>
      </c>
      <c r="AJ284" s="744">
        <f t="shared" si="60"/>
        <v>18888.730000000003</v>
      </c>
      <c r="AK284" s="1097">
        <v>27390</v>
      </c>
    </row>
    <row r="285" spans="1:37">
      <c r="A285">
        <v>25400</v>
      </c>
      <c r="B285" t="s">
        <v>2923</v>
      </c>
      <c r="C285">
        <v>931402</v>
      </c>
      <c r="D285" t="s">
        <v>2938</v>
      </c>
      <c r="E285">
        <v>515100</v>
      </c>
      <c r="F285" t="s">
        <v>474</v>
      </c>
      <c r="G285" s="408" t="s">
        <v>5861</v>
      </c>
      <c r="H285" s="217" t="s">
        <v>1524</v>
      </c>
      <c r="I285" s="217" t="s">
        <v>446</v>
      </c>
      <c r="J285" s="217" t="s">
        <v>2547</v>
      </c>
      <c r="K285" s="61" t="str">
        <f t="shared" si="50"/>
        <v>1</v>
      </c>
      <c r="L285" s="63" t="str">
        <f t="shared" si="51"/>
        <v>Regional Parks1</v>
      </c>
      <c r="M285" s="63" t="str">
        <f t="shared" si="52"/>
        <v>Hurkey Creek1</v>
      </c>
      <c r="N285" s="637">
        <v>125.41000000000001</v>
      </c>
      <c r="O285" s="213">
        <v>264</v>
      </c>
      <c r="Q285" s="213">
        <f t="shared" si="53"/>
        <v>264</v>
      </c>
      <c r="R285" s="213">
        <v>4.42</v>
      </c>
      <c r="S285" s="213">
        <v>11.19</v>
      </c>
      <c r="T285" s="213">
        <v>10.9</v>
      </c>
      <c r="U285" s="213">
        <v>16.100000000000001</v>
      </c>
      <c r="V285" s="213">
        <v>16.03</v>
      </c>
      <c r="W285" s="213">
        <v>10.92</v>
      </c>
      <c r="X285" s="213">
        <v>10.51</v>
      </c>
      <c r="Y285" s="213">
        <v>10.42</v>
      </c>
      <c r="Z285" s="213">
        <v>11.56</v>
      </c>
      <c r="AA285" s="213">
        <v>10.51</v>
      </c>
      <c r="AB285" s="213">
        <v>12.44</v>
      </c>
      <c r="AC285" s="213">
        <f>SUMIF('[3]revexpbalances - 2024-07-18T082'!$G:$G,G:G,'[3]revexpbalances - 2024-07-18T082'!$H:$H)</f>
        <v>16.87</v>
      </c>
      <c r="AD285" s="213">
        <f t="shared" si="54"/>
        <v>141.87</v>
      </c>
      <c r="AE285" s="744">
        <f t="shared" si="55"/>
        <v>26.509999999999998</v>
      </c>
      <c r="AF285" s="744">
        <f t="shared" si="56"/>
        <v>43.050000000000004</v>
      </c>
      <c r="AG285" s="744">
        <f t="shared" si="57"/>
        <v>32.49</v>
      </c>
      <c r="AH285" s="744">
        <f t="shared" si="58"/>
        <v>39.82</v>
      </c>
      <c r="AI285" s="744">
        <f t="shared" si="59"/>
        <v>141.87</v>
      </c>
      <c r="AJ285" s="744">
        <f t="shared" si="60"/>
        <v>122.13</v>
      </c>
      <c r="AK285" s="1097">
        <v>198</v>
      </c>
    </row>
    <row r="286" spans="1:37">
      <c r="A286">
        <v>25400</v>
      </c>
      <c r="B286" t="s">
        <v>2923</v>
      </c>
      <c r="C286">
        <v>931402</v>
      </c>
      <c r="D286" t="s">
        <v>2938</v>
      </c>
      <c r="E286">
        <v>515120</v>
      </c>
      <c r="F286" t="s">
        <v>475</v>
      </c>
      <c r="G286" s="408" t="s">
        <v>6122</v>
      </c>
      <c r="H286" s="217" t="s">
        <v>1524</v>
      </c>
      <c r="I286" s="217" t="s">
        <v>446</v>
      </c>
      <c r="J286" s="217" t="s">
        <v>2547</v>
      </c>
      <c r="K286" s="61" t="str">
        <f t="shared" si="50"/>
        <v>1</v>
      </c>
      <c r="L286" s="63" t="str">
        <f t="shared" si="51"/>
        <v>Regional Parks1</v>
      </c>
      <c r="M286" s="63" t="str">
        <f t="shared" si="52"/>
        <v>Hurkey Creek1</v>
      </c>
      <c r="N286" s="637">
        <v>167.27</v>
      </c>
      <c r="O286" s="213">
        <v>685</v>
      </c>
      <c r="Q286" s="213">
        <f t="shared" si="53"/>
        <v>685</v>
      </c>
      <c r="R286" s="213">
        <v>10.42</v>
      </c>
      <c r="S286" s="213">
        <v>26.4</v>
      </c>
      <c r="T286" s="213">
        <v>25.69</v>
      </c>
      <c r="U286" s="213">
        <v>37.47</v>
      </c>
      <c r="V286" s="213">
        <v>51</v>
      </c>
      <c r="W286" s="213">
        <v>26.24</v>
      </c>
      <c r="X286" s="213">
        <v>25.26</v>
      </c>
      <c r="Y286" s="213">
        <v>25.03</v>
      </c>
      <c r="Z286" s="213">
        <v>28.03</v>
      </c>
      <c r="AA286" s="213">
        <v>26.19</v>
      </c>
      <c r="AB286" s="213">
        <v>52.45</v>
      </c>
      <c r="AC286" s="213">
        <f>SUMIF('[3]revexpbalances - 2024-07-18T082'!$G:$G,G:G,'[3]revexpbalances - 2024-07-18T082'!$H:$H)</f>
        <v>41.87</v>
      </c>
      <c r="AD286" s="213">
        <f t="shared" si="54"/>
        <v>376.05</v>
      </c>
      <c r="AE286" s="744">
        <f t="shared" si="55"/>
        <v>62.510000000000005</v>
      </c>
      <c r="AF286" s="744">
        <f t="shared" si="56"/>
        <v>114.71</v>
      </c>
      <c r="AG286" s="744">
        <f t="shared" si="57"/>
        <v>78.320000000000007</v>
      </c>
      <c r="AH286" s="744">
        <f t="shared" si="58"/>
        <v>120.50999999999999</v>
      </c>
      <c r="AI286" s="744">
        <f t="shared" si="59"/>
        <v>376.05</v>
      </c>
      <c r="AJ286" s="744">
        <f t="shared" si="60"/>
        <v>308.95</v>
      </c>
      <c r="AK286" s="1097">
        <v>508</v>
      </c>
    </row>
    <row r="287" spans="1:37">
      <c r="A287">
        <v>25400</v>
      </c>
      <c r="B287" t="s">
        <v>2923</v>
      </c>
      <c r="C287">
        <v>931402</v>
      </c>
      <c r="D287" t="s">
        <v>2938</v>
      </c>
      <c r="E287">
        <v>515260</v>
      </c>
      <c r="F287" t="s">
        <v>479</v>
      </c>
      <c r="G287" s="408" t="s">
        <v>5876</v>
      </c>
      <c r="H287" s="217" t="s">
        <v>1524</v>
      </c>
      <c r="I287" s="217" t="s">
        <v>446</v>
      </c>
      <c r="J287" s="217" t="s">
        <v>2547</v>
      </c>
      <c r="K287" s="61" t="str">
        <f t="shared" si="50"/>
        <v>1</v>
      </c>
      <c r="L287" s="63" t="str">
        <f t="shared" si="51"/>
        <v>Regional Parks1</v>
      </c>
      <c r="M287" s="63" t="str">
        <f t="shared" si="52"/>
        <v>Hurkey Creek1</v>
      </c>
      <c r="N287" s="637">
        <v>295.56</v>
      </c>
      <c r="O287" s="213">
        <v>633</v>
      </c>
      <c r="Q287" s="213">
        <f t="shared" si="53"/>
        <v>633</v>
      </c>
      <c r="R287" s="213">
        <v>8.75</v>
      </c>
      <c r="S287" s="213">
        <v>22.18</v>
      </c>
      <c r="T287" s="213">
        <v>21.57</v>
      </c>
      <c r="U287" s="213">
        <v>31.47</v>
      </c>
      <c r="V287" s="213">
        <v>42.84</v>
      </c>
      <c r="W287" s="213">
        <v>22.04</v>
      </c>
      <c r="X287" s="213">
        <v>21.22</v>
      </c>
      <c r="Y287" s="213">
        <v>21.03</v>
      </c>
      <c r="Z287" s="213">
        <v>23.54</v>
      </c>
      <c r="AA287" s="213">
        <v>22</v>
      </c>
      <c r="AB287" s="213">
        <v>44.07</v>
      </c>
      <c r="AC287" s="213">
        <f>SUMIF('[3]revexpbalances - 2024-07-18T082'!$G:$G,G:G,'[3]revexpbalances - 2024-07-18T082'!$H:$H)</f>
        <v>35.18</v>
      </c>
      <c r="AD287" s="213">
        <f t="shared" si="54"/>
        <v>315.89</v>
      </c>
      <c r="AE287" s="744">
        <f t="shared" si="55"/>
        <v>52.5</v>
      </c>
      <c r="AF287" s="744">
        <f t="shared" si="56"/>
        <v>96.35</v>
      </c>
      <c r="AG287" s="744">
        <f t="shared" si="57"/>
        <v>65.789999999999992</v>
      </c>
      <c r="AH287" s="744">
        <f t="shared" si="58"/>
        <v>101.25</v>
      </c>
      <c r="AI287" s="744">
        <f t="shared" si="59"/>
        <v>315.89</v>
      </c>
      <c r="AJ287" s="744">
        <f t="shared" si="60"/>
        <v>317.11</v>
      </c>
      <c r="AK287" s="1097">
        <v>417</v>
      </c>
    </row>
    <row r="288" spans="1:37">
      <c r="A288">
        <v>25400</v>
      </c>
      <c r="B288" t="s">
        <v>2923</v>
      </c>
      <c r="C288">
        <v>931402</v>
      </c>
      <c r="D288" t="s">
        <v>2938</v>
      </c>
      <c r="E288">
        <v>518140</v>
      </c>
      <c r="F288" t="s">
        <v>484</v>
      </c>
      <c r="G288" s="408" t="s">
        <v>5889</v>
      </c>
      <c r="H288" s="217" t="s">
        <v>1524</v>
      </c>
      <c r="I288" s="217" t="s">
        <v>446</v>
      </c>
      <c r="J288" s="217" t="s">
        <v>2547</v>
      </c>
      <c r="K288" s="61" t="str">
        <f t="shared" si="50"/>
        <v>1</v>
      </c>
      <c r="L288" s="63" t="str">
        <f t="shared" si="51"/>
        <v>Regional Parks1</v>
      </c>
      <c r="M288" s="63" t="str">
        <f t="shared" si="52"/>
        <v>Hurkey Creek1</v>
      </c>
      <c r="N288" s="637">
        <v>40.459999999999994</v>
      </c>
      <c r="O288" s="213">
        <v>84</v>
      </c>
      <c r="Q288" s="213">
        <f t="shared" si="53"/>
        <v>84</v>
      </c>
      <c r="R288" s="213">
        <v>1.3</v>
      </c>
      <c r="S288" s="213">
        <v>3.28</v>
      </c>
      <c r="T288" s="213">
        <v>3.2</v>
      </c>
      <c r="U288" s="213">
        <v>4.9400000000000004</v>
      </c>
      <c r="V288" s="213">
        <v>6.49</v>
      </c>
      <c r="W288" s="213">
        <v>3.2</v>
      </c>
      <c r="X288" s="213">
        <v>3.07</v>
      </c>
      <c r="Y288" s="213">
        <v>3.04</v>
      </c>
      <c r="Z288" s="213">
        <v>3.4</v>
      </c>
      <c r="AA288" s="213">
        <v>3.08</v>
      </c>
      <c r="AB288" s="213">
        <v>6.12</v>
      </c>
      <c r="AC288" s="213">
        <f>SUMIF('[3]revexpbalances - 2024-07-18T082'!$G:$G,G:G,'[3]revexpbalances - 2024-07-18T082'!$H:$H)</f>
        <v>5</v>
      </c>
      <c r="AD288" s="213">
        <f t="shared" si="54"/>
        <v>46.12</v>
      </c>
      <c r="AE288" s="744">
        <f t="shared" si="55"/>
        <v>7.78</v>
      </c>
      <c r="AF288" s="744">
        <f t="shared" si="56"/>
        <v>14.629999999999999</v>
      </c>
      <c r="AG288" s="744">
        <f t="shared" si="57"/>
        <v>9.51</v>
      </c>
      <c r="AH288" s="744">
        <f t="shared" si="58"/>
        <v>14.2</v>
      </c>
      <c r="AI288" s="744">
        <f t="shared" si="59"/>
        <v>46.120000000000005</v>
      </c>
      <c r="AJ288" s="744">
        <f t="shared" si="60"/>
        <v>37.879999999999995</v>
      </c>
      <c r="AK288" s="1097">
        <v>62</v>
      </c>
    </row>
    <row r="289" spans="1:37">
      <c r="A289">
        <v>25400</v>
      </c>
      <c r="B289" t="s">
        <v>2923</v>
      </c>
      <c r="C289">
        <v>931403</v>
      </c>
      <c r="D289" t="s">
        <v>2838</v>
      </c>
      <c r="E289">
        <v>510040</v>
      </c>
      <c r="F289" t="s">
        <v>461</v>
      </c>
      <c r="G289" s="408" t="s">
        <v>5802</v>
      </c>
      <c r="H289" s="217" t="s">
        <v>1524</v>
      </c>
      <c r="I289" s="217" t="s">
        <v>295</v>
      </c>
      <c r="J289" s="217" t="s">
        <v>2547</v>
      </c>
      <c r="K289" s="61" t="str">
        <f t="shared" si="50"/>
        <v>1</v>
      </c>
      <c r="L289" s="63" t="str">
        <f t="shared" si="51"/>
        <v>Regional Parks1</v>
      </c>
      <c r="M289" s="63" t="str">
        <f t="shared" si="52"/>
        <v>Idyllwild1</v>
      </c>
      <c r="N289" s="637">
        <v>199046.43</v>
      </c>
      <c r="O289" s="213">
        <v>158347</v>
      </c>
      <c r="Q289" s="213">
        <f t="shared" si="53"/>
        <v>158347</v>
      </c>
      <c r="R289" s="213">
        <v>6013.44</v>
      </c>
      <c r="S289" s="213">
        <v>12706.68</v>
      </c>
      <c r="T289" s="213">
        <v>15207.8</v>
      </c>
      <c r="U289" s="213">
        <v>12058.52</v>
      </c>
      <c r="V289" s="213">
        <v>21053.87</v>
      </c>
      <c r="W289" s="213">
        <v>13699.59</v>
      </c>
      <c r="X289" s="213">
        <v>13743.61</v>
      </c>
      <c r="Y289" s="213">
        <v>14906.26</v>
      </c>
      <c r="Z289" s="213">
        <v>11560.45</v>
      </c>
      <c r="AA289" s="213">
        <v>12896.16</v>
      </c>
      <c r="AB289" s="213">
        <v>18936.169999999998</v>
      </c>
      <c r="AC289" s="213">
        <f>SUMIF('[3]revexpbalances - 2024-07-18T082'!$G:$G,G:G,'[3]revexpbalances - 2024-07-18T082'!$H:$H)</f>
        <v>14014.35</v>
      </c>
      <c r="AD289" s="213">
        <f t="shared" si="54"/>
        <v>166796.9</v>
      </c>
      <c r="AE289" s="744">
        <f t="shared" si="55"/>
        <v>33927.919999999998</v>
      </c>
      <c r="AF289" s="744">
        <f t="shared" si="56"/>
        <v>46811.979999999996</v>
      </c>
      <c r="AG289" s="744">
        <f t="shared" si="57"/>
        <v>40210.320000000007</v>
      </c>
      <c r="AH289" s="744">
        <f t="shared" si="58"/>
        <v>45846.68</v>
      </c>
      <c r="AI289" s="744">
        <f t="shared" si="59"/>
        <v>166796.9</v>
      </c>
      <c r="AJ289" s="744">
        <f t="shared" si="60"/>
        <v>-8449.8999999999942</v>
      </c>
      <c r="AK289" s="1097">
        <v>158522</v>
      </c>
    </row>
    <row r="290" spans="1:37">
      <c r="A290">
        <v>25400</v>
      </c>
      <c r="B290" t="s">
        <v>2923</v>
      </c>
      <c r="C290">
        <v>931403</v>
      </c>
      <c r="D290" t="s">
        <v>2838</v>
      </c>
      <c r="E290">
        <v>513000</v>
      </c>
      <c r="F290" t="s">
        <v>469</v>
      </c>
      <c r="G290" s="408" t="s">
        <v>5814</v>
      </c>
      <c r="H290" s="217" t="s">
        <v>1524</v>
      </c>
      <c r="I290" s="217" t="s">
        <v>295</v>
      </c>
      <c r="J290" s="217" t="s">
        <v>2547</v>
      </c>
      <c r="K290" s="61" t="str">
        <f t="shared" si="50"/>
        <v>1</v>
      </c>
      <c r="L290" s="63" t="str">
        <f t="shared" si="51"/>
        <v>Regional Parks1</v>
      </c>
      <c r="M290" s="63" t="str">
        <f t="shared" si="52"/>
        <v>Idyllwild1</v>
      </c>
      <c r="N290" s="637">
        <v>19672.850000000002</v>
      </c>
      <c r="O290" s="213">
        <v>12668</v>
      </c>
      <c r="Q290" s="213">
        <f t="shared" si="53"/>
        <v>12668</v>
      </c>
      <c r="R290" s="213">
        <v>664.98</v>
      </c>
      <c r="S290" s="213">
        <v>1357.9</v>
      </c>
      <c r="T290" s="213">
        <v>1642.76</v>
      </c>
      <c r="U290" s="213">
        <v>1348.3</v>
      </c>
      <c r="V290" s="213">
        <v>2262.44</v>
      </c>
      <c r="W290" s="213">
        <v>1504.29</v>
      </c>
      <c r="X290" s="213">
        <v>1485.12</v>
      </c>
      <c r="Y290" s="213">
        <v>1611.98</v>
      </c>
      <c r="Z290" s="213">
        <v>1311.72</v>
      </c>
      <c r="AA290" s="213">
        <v>1421.42</v>
      </c>
      <c r="AB290" s="213">
        <v>2048.61</v>
      </c>
      <c r="AC290" s="213">
        <f>SUMIF('[3]revexpbalances - 2024-07-18T082'!$G:$G,G:G,'[3]revexpbalances - 2024-07-18T082'!$H:$H)</f>
        <v>1578.72</v>
      </c>
      <c r="AD290" s="213">
        <f t="shared" si="54"/>
        <v>18238.240000000002</v>
      </c>
      <c r="AE290" s="744">
        <f t="shared" si="55"/>
        <v>3665.6400000000003</v>
      </c>
      <c r="AF290" s="744">
        <f t="shared" si="56"/>
        <v>5115.03</v>
      </c>
      <c r="AG290" s="744">
        <f t="shared" si="57"/>
        <v>4408.82</v>
      </c>
      <c r="AH290" s="744">
        <f t="shared" si="58"/>
        <v>5048.75</v>
      </c>
      <c r="AI290" s="744">
        <f t="shared" si="59"/>
        <v>18238.239999999998</v>
      </c>
      <c r="AJ290" s="744">
        <f t="shared" si="60"/>
        <v>-5570.239999999998</v>
      </c>
      <c r="AK290" s="1097">
        <v>47310</v>
      </c>
    </row>
    <row r="291" spans="1:37">
      <c r="A291">
        <v>25400</v>
      </c>
      <c r="B291" t="s">
        <v>2923</v>
      </c>
      <c r="C291">
        <v>931403</v>
      </c>
      <c r="D291" t="s">
        <v>2838</v>
      </c>
      <c r="E291">
        <v>513120</v>
      </c>
      <c r="F291" t="s">
        <v>471</v>
      </c>
      <c r="G291" s="408" t="s">
        <v>5826</v>
      </c>
      <c r="H291" s="217" t="s">
        <v>1524</v>
      </c>
      <c r="I291" s="217" t="s">
        <v>295</v>
      </c>
      <c r="J291" s="217" t="s">
        <v>2547</v>
      </c>
      <c r="K291" s="61" t="str">
        <f t="shared" ref="K291:K347" si="61">MID(E291,2,1)</f>
        <v>1</v>
      </c>
      <c r="L291" s="63" t="str">
        <f t="shared" ref="L291:L347" si="62">H291&amp;K291</f>
        <v>Regional Parks1</v>
      </c>
      <c r="M291" s="63" t="str">
        <f t="shared" ref="M291:M347" si="63">I291&amp;K291</f>
        <v>Idyllwild1</v>
      </c>
      <c r="N291" s="637">
        <v>12709.350000000002</v>
      </c>
      <c r="O291" s="213">
        <v>9818</v>
      </c>
      <c r="Q291" s="213">
        <f t="shared" ref="Q291:Q347" si="64">O291+P291</f>
        <v>9818</v>
      </c>
      <c r="R291" s="213">
        <v>416.8</v>
      </c>
      <c r="S291" s="213">
        <v>817.55</v>
      </c>
      <c r="T291" s="213">
        <v>1029.18</v>
      </c>
      <c r="U291" s="213">
        <v>744.73</v>
      </c>
      <c r="V291" s="213">
        <v>1334.33</v>
      </c>
      <c r="W291" s="213">
        <v>877.86</v>
      </c>
      <c r="X291" s="213">
        <v>915.05</v>
      </c>
      <c r="Y291" s="213">
        <v>1002.27</v>
      </c>
      <c r="Z291" s="213">
        <v>773.43</v>
      </c>
      <c r="AA291" s="213">
        <v>831.6</v>
      </c>
      <c r="AB291" s="213">
        <v>1186.2</v>
      </c>
      <c r="AC291" s="213">
        <f>SUMIF('[3]revexpbalances - 2024-07-18T082'!$G:$G,G:G,'[3]revexpbalances - 2024-07-18T082'!$H:$H)</f>
        <v>918.51</v>
      </c>
      <c r="AD291" s="213">
        <f t="shared" ref="AD291:AD348" si="65">SUM(R291:AC291)</f>
        <v>10847.510000000002</v>
      </c>
      <c r="AE291" s="744">
        <f t="shared" ref="AE291:AE348" si="66">SUM(R291:T291)</f>
        <v>2263.5299999999997</v>
      </c>
      <c r="AF291" s="744">
        <f t="shared" ref="AF291:AF348" si="67">SUM(U291:W291)</f>
        <v>2956.92</v>
      </c>
      <c r="AG291" s="744">
        <f t="shared" ref="AG291:AG348" si="68">SUM(X291:Z291)</f>
        <v>2690.75</v>
      </c>
      <c r="AH291" s="744">
        <f t="shared" ref="AH291:AH348" si="69">SUM(AA291:AC291)</f>
        <v>2936.3100000000004</v>
      </c>
      <c r="AI291" s="744">
        <f t="shared" ref="AI291:AI348" si="70">SUM(AE291:AH291)</f>
        <v>10847.51</v>
      </c>
      <c r="AJ291" s="744">
        <f t="shared" ref="AJ291:AJ348" si="71">Q291-AI291</f>
        <v>-1029.5100000000002</v>
      </c>
      <c r="AK291" s="1097">
        <v>9828</v>
      </c>
    </row>
    <row r="292" spans="1:37">
      <c r="A292">
        <v>25400</v>
      </c>
      <c r="B292" t="s">
        <v>2923</v>
      </c>
      <c r="C292">
        <v>931403</v>
      </c>
      <c r="D292" t="s">
        <v>2838</v>
      </c>
      <c r="E292">
        <v>513140</v>
      </c>
      <c r="F292" t="s">
        <v>472</v>
      </c>
      <c r="G292" s="408" t="s">
        <v>5838</v>
      </c>
      <c r="H292" s="217" t="s">
        <v>1524</v>
      </c>
      <c r="I292" s="217" t="s">
        <v>295</v>
      </c>
      <c r="J292" s="217" t="s">
        <v>2547</v>
      </c>
      <c r="K292" s="61" t="str">
        <f t="shared" si="61"/>
        <v>1</v>
      </c>
      <c r="L292" s="63" t="str">
        <f t="shared" si="62"/>
        <v>Regional Parks1</v>
      </c>
      <c r="M292" s="63" t="str">
        <f t="shared" si="63"/>
        <v>Idyllwild1</v>
      </c>
      <c r="N292" s="637">
        <v>2972.33</v>
      </c>
      <c r="O292" s="213">
        <v>2296</v>
      </c>
      <c r="Q292" s="213">
        <f t="shared" si="64"/>
        <v>2296</v>
      </c>
      <c r="R292" s="213">
        <v>97.49</v>
      </c>
      <c r="S292" s="213">
        <v>191.2</v>
      </c>
      <c r="T292" s="213">
        <v>242.98</v>
      </c>
      <c r="U292" s="213">
        <v>174.17</v>
      </c>
      <c r="V292" s="213">
        <v>312.05</v>
      </c>
      <c r="W292" s="213">
        <v>205.31</v>
      </c>
      <c r="X292" s="213">
        <v>214.01</v>
      </c>
      <c r="Y292" s="213">
        <v>234.41</v>
      </c>
      <c r="Z292" s="213">
        <v>180.87</v>
      </c>
      <c r="AA292" s="213">
        <v>194.48</v>
      </c>
      <c r="AB292" s="213">
        <v>277.41000000000003</v>
      </c>
      <c r="AC292" s="213">
        <f>SUMIF('[3]revexpbalances - 2024-07-18T082'!$G:$G,G:G,'[3]revexpbalances - 2024-07-18T082'!$H:$H)</f>
        <v>214.82</v>
      </c>
      <c r="AD292" s="213">
        <f t="shared" si="65"/>
        <v>2539.1999999999998</v>
      </c>
      <c r="AE292" s="744">
        <f t="shared" si="66"/>
        <v>531.66999999999996</v>
      </c>
      <c r="AF292" s="744">
        <f t="shared" si="67"/>
        <v>691.53</v>
      </c>
      <c r="AG292" s="744">
        <f t="shared" si="68"/>
        <v>629.29</v>
      </c>
      <c r="AH292" s="744">
        <f t="shared" si="69"/>
        <v>686.71</v>
      </c>
      <c r="AI292" s="744">
        <f t="shared" si="70"/>
        <v>2539.1999999999998</v>
      </c>
      <c r="AJ292" s="744">
        <f t="shared" si="71"/>
        <v>-243.19999999999982</v>
      </c>
      <c r="AK292" s="1097">
        <v>2298</v>
      </c>
    </row>
    <row r="293" spans="1:37">
      <c r="A293">
        <v>25400</v>
      </c>
      <c r="B293" t="s">
        <v>2923</v>
      </c>
      <c r="C293">
        <v>931403</v>
      </c>
      <c r="D293" t="s">
        <v>2838</v>
      </c>
      <c r="E293">
        <v>515040</v>
      </c>
      <c r="F293" t="s">
        <v>473</v>
      </c>
      <c r="G293" s="408" t="s">
        <v>5850</v>
      </c>
      <c r="H293" s="217" t="s">
        <v>1524</v>
      </c>
      <c r="I293" s="217" t="s">
        <v>295</v>
      </c>
      <c r="J293" s="217" t="s">
        <v>2547</v>
      </c>
      <c r="K293" s="61" t="str">
        <f t="shared" si="61"/>
        <v>1</v>
      </c>
      <c r="L293" s="63" t="str">
        <f t="shared" si="62"/>
        <v>Regional Parks1</v>
      </c>
      <c r="M293" s="63" t="str">
        <f t="shared" si="63"/>
        <v>Idyllwild1</v>
      </c>
      <c r="N293" s="637">
        <v>44235.72</v>
      </c>
      <c r="O293" s="213">
        <v>37884</v>
      </c>
      <c r="Q293" s="213">
        <f t="shared" si="64"/>
        <v>37884</v>
      </c>
      <c r="R293" s="213">
        <v>1507.51</v>
      </c>
      <c r="S293" s="213">
        <v>2832.3</v>
      </c>
      <c r="T293" s="213">
        <v>3432.84</v>
      </c>
      <c r="U293" s="213">
        <v>3180.56</v>
      </c>
      <c r="V293" s="213">
        <v>4754.28</v>
      </c>
      <c r="W293" s="213">
        <v>4052.25</v>
      </c>
      <c r="X293" s="213">
        <v>3197.75</v>
      </c>
      <c r="Y293" s="213">
        <v>6342.21</v>
      </c>
      <c r="Z293" s="213">
        <v>3597.69</v>
      </c>
      <c r="AA293" s="213">
        <v>3487.04</v>
      </c>
      <c r="AB293" s="213">
        <v>4173.8</v>
      </c>
      <c r="AC293" s="213">
        <f>SUMIF('[3]revexpbalances - 2024-07-18T082'!$G:$G,G:G,'[3]revexpbalances - 2024-07-18T082'!$H:$H)</f>
        <v>4304.4799999999996</v>
      </c>
      <c r="AD293" s="213">
        <f t="shared" si="65"/>
        <v>44862.710000000006</v>
      </c>
      <c r="AE293" s="744">
        <f t="shared" si="66"/>
        <v>7772.6500000000005</v>
      </c>
      <c r="AF293" s="744">
        <f t="shared" si="67"/>
        <v>11987.09</v>
      </c>
      <c r="AG293" s="744">
        <f t="shared" si="68"/>
        <v>13137.65</v>
      </c>
      <c r="AH293" s="744">
        <f t="shared" si="69"/>
        <v>11965.32</v>
      </c>
      <c r="AI293" s="744">
        <f t="shared" si="70"/>
        <v>44862.71</v>
      </c>
      <c r="AJ293" s="744">
        <f t="shared" si="71"/>
        <v>-6978.7099999999991</v>
      </c>
      <c r="AK293" s="1097">
        <v>39684</v>
      </c>
    </row>
    <row r="294" spans="1:37">
      <c r="A294">
        <v>25400</v>
      </c>
      <c r="B294" t="s">
        <v>2923</v>
      </c>
      <c r="C294">
        <v>931403</v>
      </c>
      <c r="D294" t="s">
        <v>2838</v>
      </c>
      <c r="E294">
        <v>515100</v>
      </c>
      <c r="F294" t="s">
        <v>474</v>
      </c>
      <c r="G294" s="408" t="s">
        <v>5862</v>
      </c>
      <c r="H294" s="217" t="s">
        <v>1524</v>
      </c>
      <c r="I294" s="217" t="s">
        <v>295</v>
      </c>
      <c r="J294" s="217" t="s">
        <v>2547</v>
      </c>
      <c r="K294" s="61" t="str">
        <f t="shared" si="61"/>
        <v>1</v>
      </c>
      <c r="L294" s="63" t="str">
        <f t="shared" si="62"/>
        <v>Regional Parks1</v>
      </c>
      <c r="M294" s="63" t="str">
        <f t="shared" si="63"/>
        <v>Idyllwild1</v>
      </c>
      <c r="N294" s="637">
        <v>233.92999999999998</v>
      </c>
      <c r="O294" s="213">
        <v>198</v>
      </c>
      <c r="Q294" s="213">
        <f t="shared" si="64"/>
        <v>198</v>
      </c>
      <c r="R294" s="213">
        <v>7.81</v>
      </c>
      <c r="S294" s="213">
        <v>17.38</v>
      </c>
      <c r="T294" s="213">
        <v>20.85</v>
      </c>
      <c r="U294" s="213">
        <v>16.100000000000001</v>
      </c>
      <c r="V294" s="213">
        <v>18.63</v>
      </c>
      <c r="W294" s="213">
        <v>19.510000000000002</v>
      </c>
      <c r="X294" s="213">
        <v>18.79</v>
      </c>
      <c r="Y294" s="213">
        <v>20.14</v>
      </c>
      <c r="Z294" s="213">
        <v>17.96</v>
      </c>
      <c r="AA294" s="213">
        <v>15.73</v>
      </c>
      <c r="AB294" s="213">
        <v>16.97</v>
      </c>
      <c r="AC294" s="213">
        <f>SUMIF('[3]revexpbalances - 2024-07-18T082'!$G:$G,G:G,'[3]revexpbalances - 2024-07-18T082'!$H:$H)</f>
        <v>17.82</v>
      </c>
      <c r="AD294" s="213">
        <f t="shared" si="65"/>
        <v>207.68999999999997</v>
      </c>
      <c r="AE294" s="744">
        <f t="shared" si="66"/>
        <v>46.04</v>
      </c>
      <c r="AF294" s="744">
        <f t="shared" si="67"/>
        <v>54.240000000000009</v>
      </c>
      <c r="AG294" s="744">
        <f t="shared" si="68"/>
        <v>56.89</v>
      </c>
      <c r="AH294" s="744">
        <f t="shared" si="69"/>
        <v>50.52</v>
      </c>
      <c r="AI294" s="744">
        <f t="shared" si="70"/>
        <v>207.69000000000003</v>
      </c>
      <c r="AJ294" s="744">
        <f t="shared" si="71"/>
        <v>-9.6900000000000261</v>
      </c>
      <c r="AK294" s="1097">
        <v>198</v>
      </c>
    </row>
    <row r="295" spans="1:37">
      <c r="A295">
        <v>25400</v>
      </c>
      <c r="B295" t="s">
        <v>2923</v>
      </c>
      <c r="C295">
        <v>931403</v>
      </c>
      <c r="D295" t="s">
        <v>2838</v>
      </c>
      <c r="E295">
        <v>515120</v>
      </c>
      <c r="F295" t="s">
        <v>475</v>
      </c>
      <c r="G295" s="408" t="s">
        <v>5868</v>
      </c>
      <c r="H295" s="217" t="s">
        <v>1524</v>
      </c>
      <c r="I295" s="217" t="s">
        <v>295</v>
      </c>
      <c r="J295" s="217" t="s">
        <v>2547</v>
      </c>
      <c r="K295" s="61" t="str">
        <f t="shared" si="61"/>
        <v>1</v>
      </c>
      <c r="L295" s="63" t="str">
        <f t="shared" si="62"/>
        <v>Regional Parks1</v>
      </c>
      <c r="M295" s="63" t="str">
        <f t="shared" si="63"/>
        <v>Idyllwild1</v>
      </c>
      <c r="N295" s="637">
        <v>571.24</v>
      </c>
      <c r="O295" s="213">
        <v>515</v>
      </c>
      <c r="Q295" s="213">
        <f t="shared" si="64"/>
        <v>515</v>
      </c>
      <c r="R295" s="213">
        <v>20.34</v>
      </c>
      <c r="S295" s="213">
        <v>41.03</v>
      </c>
      <c r="T295" s="213">
        <v>50</v>
      </c>
      <c r="U295" s="213">
        <v>39.22</v>
      </c>
      <c r="V295" s="213">
        <v>68.459999999999994</v>
      </c>
      <c r="W295" s="213">
        <v>47.02</v>
      </c>
      <c r="X295" s="213">
        <v>45.32</v>
      </c>
      <c r="Y295" s="213">
        <v>48.51</v>
      </c>
      <c r="Z295" s="213">
        <v>43.14</v>
      </c>
      <c r="AA295" s="213">
        <v>38.94</v>
      </c>
      <c r="AB295" s="213">
        <v>62.16</v>
      </c>
      <c r="AC295" s="213">
        <f>SUMIF('[3]revexpbalances - 2024-07-18T082'!$G:$G,G:G,'[3]revexpbalances - 2024-07-18T082'!$H:$H)</f>
        <v>45.97</v>
      </c>
      <c r="AD295" s="213">
        <f t="shared" si="65"/>
        <v>550.11</v>
      </c>
      <c r="AE295" s="744">
        <f t="shared" si="66"/>
        <v>111.37</v>
      </c>
      <c r="AF295" s="744">
        <f t="shared" si="67"/>
        <v>154.69999999999999</v>
      </c>
      <c r="AG295" s="744">
        <f t="shared" si="68"/>
        <v>136.97</v>
      </c>
      <c r="AH295" s="744">
        <f t="shared" si="69"/>
        <v>147.07</v>
      </c>
      <c r="AI295" s="744">
        <f t="shared" si="70"/>
        <v>550.1099999999999</v>
      </c>
      <c r="AJ295" s="744">
        <f t="shared" si="71"/>
        <v>-35.1099999999999</v>
      </c>
      <c r="AK295" s="1097">
        <v>516</v>
      </c>
    </row>
    <row r="296" spans="1:37">
      <c r="A296">
        <v>25400</v>
      </c>
      <c r="B296" t="s">
        <v>2923</v>
      </c>
      <c r="C296">
        <v>931403</v>
      </c>
      <c r="D296" t="s">
        <v>2838</v>
      </c>
      <c r="E296">
        <v>515260</v>
      </c>
      <c r="F296" t="s">
        <v>479</v>
      </c>
      <c r="G296" s="408" t="s">
        <v>5877</v>
      </c>
      <c r="H296" s="217" t="s">
        <v>1524</v>
      </c>
      <c r="I296" s="217" t="s">
        <v>295</v>
      </c>
      <c r="J296" s="217" t="s">
        <v>2547</v>
      </c>
      <c r="K296" s="61" t="str">
        <f t="shared" si="61"/>
        <v>1</v>
      </c>
      <c r="L296" s="63" t="str">
        <f t="shared" si="62"/>
        <v>Regional Parks1</v>
      </c>
      <c r="M296" s="63" t="str">
        <f t="shared" si="63"/>
        <v>Idyllwild1</v>
      </c>
      <c r="N296" s="637">
        <v>598.84000000000015</v>
      </c>
      <c r="O296" s="213">
        <v>475</v>
      </c>
      <c r="Q296" s="213">
        <f t="shared" si="64"/>
        <v>475</v>
      </c>
      <c r="R296" s="213">
        <v>17.100000000000001</v>
      </c>
      <c r="S296" s="213">
        <v>34.46</v>
      </c>
      <c r="T296" s="213">
        <v>42</v>
      </c>
      <c r="U296" s="213">
        <v>32.94</v>
      </c>
      <c r="V296" s="213">
        <v>57.51</v>
      </c>
      <c r="W296" s="213">
        <v>39.5</v>
      </c>
      <c r="X296" s="213">
        <v>38.090000000000003</v>
      </c>
      <c r="Y296" s="213">
        <v>40.75</v>
      </c>
      <c r="Z296" s="213">
        <v>36.22</v>
      </c>
      <c r="AA296" s="213">
        <v>32.700000000000003</v>
      </c>
      <c r="AB296" s="213">
        <v>52.23</v>
      </c>
      <c r="AC296" s="213">
        <f>SUMIF('[3]revexpbalances - 2024-07-18T082'!$G:$G,G:G,'[3]revexpbalances - 2024-07-18T082'!$H:$H)</f>
        <v>38.65</v>
      </c>
      <c r="AD296" s="213">
        <f t="shared" si="65"/>
        <v>462.15000000000003</v>
      </c>
      <c r="AE296" s="744">
        <f t="shared" si="66"/>
        <v>93.56</v>
      </c>
      <c r="AF296" s="744">
        <f t="shared" si="67"/>
        <v>129.94999999999999</v>
      </c>
      <c r="AG296" s="744">
        <f t="shared" si="68"/>
        <v>115.06</v>
      </c>
      <c r="AH296" s="744">
        <f t="shared" si="69"/>
        <v>123.58000000000001</v>
      </c>
      <c r="AI296" s="744">
        <f t="shared" si="70"/>
        <v>462.15</v>
      </c>
      <c r="AJ296" s="744">
        <f t="shared" si="71"/>
        <v>12.850000000000023</v>
      </c>
      <c r="AK296" s="1097">
        <v>424</v>
      </c>
    </row>
    <row r="297" spans="1:37">
      <c r="A297">
        <v>25400</v>
      </c>
      <c r="B297" t="s">
        <v>2923</v>
      </c>
      <c r="C297">
        <v>931403</v>
      </c>
      <c r="D297" t="s">
        <v>2838</v>
      </c>
      <c r="E297">
        <v>518140</v>
      </c>
      <c r="F297" t="s">
        <v>484</v>
      </c>
      <c r="G297" s="408" t="s">
        <v>5890</v>
      </c>
      <c r="H297" s="217" t="s">
        <v>1524</v>
      </c>
      <c r="I297" s="217" t="s">
        <v>295</v>
      </c>
      <c r="J297" s="217" t="s">
        <v>2547</v>
      </c>
      <c r="K297" s="61" t="str">
        <f t="shared" si="61"/>
        <v>1</v>
      </c>
      <c r="L297" s="63" t="str">
        <f t="shared" si="62"/>
        <v>Regional Parks1</v>
      </c>
      <c r="M297" s="63" t="str">
        <f t="shared" si="63"/>
        <v>Idyllwild1</v>
      </c>
      <c r="N297" s="637">
        <v>77.890000000000015</v>
      </c>
      <c r="O297" s="213">
        <v>63</v>
      </c>
      <c r="Q297" s="213">
        <f t="shared" si="64"/>
        <v>63</v>
      </c>
      <c r="R297" s="213">
        <v>2.33</v>
      </c>
      <c r="S297" s="213">
        <v>4.72</v>
      </c>
      <c r="T297" s="213">
        <v>6.54</v>
      </c>
      <c r="U297" s="213">
        <v>4.96</v>
      </c>
      <c r="V297" s="213">
        <v>8.77</v>
      </c>
      <c r="W297" s="213">
        <v>5.75</v>
      </c>
      <c r="X297" s="213">
        <v>5.82</v>
      </c>
      <c r="Y297" s="213">
        <v>6.29</v>
      </c>
      <c r="Z297" s="213">
        <v>4.84</v>
      </c>
      <c r="AA297" s="213">
        <v>4.8</v>
      </c>
      <c r="AB297" s="213">
        <v>7.21</v>
      </c>
      <c r="AC297" s="213">
        <f>SUMIF('[3]revexpbalances - 2024-07-18T082'!$G:$G,G:G,'[3]revexpbalances - 2024-07-18T082'!$H:$H)</f>
        <v>5.34</v>
      </c>
      <c r="AD297" s="213">
        <f t="shared" si="65"/>
        <v>67.36999999999999</v>
      </c>
      <c r="AE297" s="744">
        <f t="shared" si="66"/>
        <v>13.59</v>
      </c>
      <c r="AF297" s="744">
        <f t="shared" si="67"/>
        <v>19.48</v>
      </c>
      <c r="AG297" s="744">
        <f t="shared" si="68"/>
        <v>16.95</v>
      </c>
      <c r="AH297" s="744">
        <f t="shared" si="69"/>
        <v>17.350000000000001</v>
      </c>
      <c r="AI297" s="744">
        <f t="shared" si="70"/>
        <v>67.37</v>
      </c>
      <c r="AJ297" s="744">
        <f t="shared" si="71"/>
        <v>-4.3700000000000045</v>
      </c>
      <c r="AK297" s="1097">
        <v>63</v>
      </c>
    </row>
    <row r="298" spans="1:37">
      <c r="A298">
        <v>25400</v>
      </c>
      <c r="B298" t="s">
        <v>2923</v>
      </c>
      <c r="C298">
        <v>931404</v>
      </c>
      <c r="D298" t="s">
        <v>6352</v>
      </c>
      <c r="E298">
        <v>510040</v>
      </c>
      <c r="F298" t="s">
        <v>461</v>
      </c>
      <c r="G298" s="408" t="s">
        <v>6482</v>
      </c>
      <c r="H298" s="217" t="s">
        <v>1524</v>
      </c>
      <c r="I298" s="217" t="s">
        <v>1455</v>
      </c>
      <c r="J298" s="217" t="s">
        <v>2547</v>
      </c>
      <c r="K298" s="61" t="str">
        <f t="shared" si="61"/>
        <v>1</v>
      </c>
      <c r="L298" s="63" t="str">
        <f t="shared" si="62"/>
        <v>Regional Parks1</v>
      </c>
      <c r="M298" s="63" t="str">
        <f t="shared" si="63"/>
        <v>Kabian1</v>
      </c>
      <c r="N298" s="637">
        <v>2844.6299999999997</v>
      </c>
      <c r="O298" s="213">
        <v>0</v>
      </c>
      <c r="Q298" s="213">
        <f t="shared" si="64"/>
        <v>0</v>
      </c>
      <c r="R298" s="213">
        <v>61.82</v>
      </c>
      <c r="S298" s="213">
        <v>277.98</v>
      </c>
      <c r="T298" s="213">
        <v>578.27</v>
      </c>
      <c r="U298" s="213">
        <v>1170.33</v>
      </c>
      <c r="V298" s="213">
        <v>1316.2</v>
      </c>
      <c r="W298" s="213">
        <v>312</v>
      </c>
      <c r="X298" s="213">
        <v>511.94</v>
      </c>
      <c r="Y298" s="213">
        <v>565.95000000000005</v>
      </c>
      <c r="Z298" s="213">
        <v>376.35</v>
      </c>
      <c r="AA298" s="213">
        <v>52</v>
      </c>
      <c r="AB298" s="213">
        <v>107.09</v>
      </c>
      <c r="AC298" s="213">
        <f>SUMIF('[3]revexpbalances - 2024-07-18T082'!$G:$G,G:G,'[3]revexpbalances - 2024-07-18T082'!$H:$H)</f>
        <v>0</v>
      </c>
      <c r="AD298" s="213">
        <f t="shared" si="65"/>
        <v>5329.9299999999994</v>
      </c>
      <c r="AE298" s="744">
        <f t="shared" si="66"/>
        <v>918.06999999999994</v>
      </c>
      <c r="AF298" s="744">
        <f t="shared" si="67"/>
        <v>2798.5299999999997</v>
      </c>
      <c r="AG298" s="744">
        <f t="shared" si="68"/>
        <v>1454.2400000000002</v>
      </c>
      <c r="AH298" s="744">
        <f t="shared" si="69"/>
        <v>159.09</v>
      </c>
      <c r="AI298" s="744">
        <f t="shared" si="70"/>
        <v>5329.93</v>
      </c>
      <c r="AJ298" s="744">
        <f t="shared" si="71"/>
        <v>-5329.93</v>
      </c>
      <c r="AK298" s="1097">
        <v>13756</v>
      </c>
    </row>
    <row r="299" spans="1:37">
      <c r="A299">
        <v>25400</v>
      </c>
      <c r="B299" t="s">
        <v>2923</v>
      </c>
      <c r="C299">
        <v>931404</v>
      </c>
      <c r="D299" t="s">
        <v>6352</v>
      </c>
      <c r="E299">
        <v>513000</v>
      </c>
      <c r="F299" t="s">
        <v>469</v>
      </c>
      <c r="G299" s="408" t="s">
        <v>6362</v>
      </c>
      <c r="H299" s="217" t="s">
        <v>1524</v>
      </c>
      <c r="I299" s="217" t="s">
        <v>1455</v>
      </c>
      <c r="J299" s="217" t="s">
        <v>2547</v>
      </c>
      <c r="K299" s="61" t="str">
        <f t="shared" si="61"/>
        <v>1</v>
      </c>
      <c r="L299" s="63" t="str">
        <f t="shared" si="62"/>
        <v>Regional Parks1</v>
      </c>
      <c r="M299" s="63" t="str">
        <f t="shared" si="63"/>
        <v>Kabian1</v>
      </c>
      <c r="N299" s="637">
        <v>267.15000000000003</v>
      </c>
      <c r="O299" s="213">
        <v>0</v>
      </c>
      <c r="Q299" s="213">
        <f t="shared" si="64"/>
        <v>0</v>
      </c>
      <c r="R299" s="213">
        <v>4.97</v>
      </c>
      <c r="S299" s="213">
        <v>22.38</v>
      </c>
      <c r="T299" s="213">
        <v>46.84</v>
      </c>
      <c r="U299" s="213">
        <v>115.16</v>
      </c>
      <c r="V299" s="213">
        <v>154.44</v>
      </c>
      <c r="W299" s="213">
        <v>25.11</v>
      </c>
      <c r="X299" s="213">
        <v>52.71</v>
      </c>
      <c r="Y299" s="213">
        <v>54.18</v>
      </c>
      <c r="Z299" s="213">
        <v>33.119999999999997</v>
      </c>
      <c r="AA299" s="213">
        <v>4.18</v>
      </c>
      <c r="AB299" s="213">
        <v>11.64</v>
      </c>
      <c r="AC299" s="213">
        <f>SUMIF('[3]revexpbalances - 2024-07-18T082'!$G:$G,G:G,'[3]revexpbalances - 2024-07-18T082'!$H:$H)</f>
        <v>0</v>
      </c>
      <c r="AD299" s="213">
        <f t="shared" si="65"/>
        <v>524.7299999999999</v>
      </c>
      <c r="AE299" s="744">
        <f t="shared" si="66"/>
        <v>74.19</v>
      </c>
      <c r="AF299" s="744">
        <f t="shared" si="67"/>
        <v>294.71000000000004</v>
      </c>
      <c r="AG299" s="744">
        <f t="shared" si="68"/>
        <v>140.01</v>
      </c>
      <c r="AH299" s="744">
        <f t="shared" si="69"/>
        <v>15.82</v>
      </c>
      <c r="AI299" s="744">
        <f t="shared" si="70"/>
        <v>524.73</v>
      </c>
      <c r="AJ299" s="744">
        <f t="shared" si="71"/>
        <v>-524.73</v>
      </c>
      <c r="AK299" s="1097">
        <v>4105</v>
      </c>
    </row>
    <row r="300" spans="1:37">
      <c r="A300">
        <v>25400</v>
      </c>
      <c r="B300" t="s">
        <v>2923</v>
      </c>
      <c r="C300">
        <v>931404</v>
      </c>
      <c r="D300" t="s">
        <v>6352</v>
      </c>
      <c r="E300">
        <v>513120</v>
      </c>
      <c r="F300" t="s">
        <v>471</v>
      </c>
      <c r="G300" s="408" t="s">
        <v>6363</v>
      </c>
      <c r="H300" s="217" t="s">
        <v>1524</v>
      </c>
      <c r="I300" s="217" t="s">
        <v>1455</v>
      </c>
      <c r="J300" s="217" t="s">
        <v>2547</v>
      </c>
      <c r="K300" s="61" t="str">
        <f t="shared" si="61"/>
        <v>1</v>
      </c>
      <c r="L300" s="63" t="str">
        <f t="shared" si="62"/>
        <v>Regional Parks1</v>
      </c>
      <c r="M300" s="63" t="str">
        <f t="shared" si="63"/>
        <v>Kabian1</v>
      </c>
      <c r="N300" s="637">
        <v>176.16999999999996</v>
      </c>
      <c r="O300" s="213">
        <v>0</v>
      </c>
      <c r="Q300" s="213">
        <f t="shared" si="64"/>
        <v>0</v>
      </c>
      <c r="R300" s="213">
        <v>3.85</v>
      </c>
      <c r="S300" s="213">
        <v>30.31</v>
      </c>
      <c r="T300" s="213">
        <v>36.29</v>
      </c>
      <c r="U300" s="213">
        <v>73.040000000000006</v>
      </c>
      <c r="V300" s="213">
        <v>81.83</v>
      </c>
      <c r="W300" s="213">
        <v>19.37</v>
      </c>
      <c r="X300" s="213">
        <v>29.93</v>
      </c>
      <c r="Y300" s="213">
        <v>34.159999999999997</v>
      </c>
      <c r="Z300" s="213">
        <v>24.19</v>
      </c>
      <c r="AA300" s="213">
        <v>3.22</v>
      </c>
      <c r="AB300" s="213">
        <v>6.33</v>
      </c>
      <c r="AC300" s="213">
        <f>SUMIF('[3]revexpbalances - 2024-07-18T082'!$G:$G,G:G,'[3]revexpbalances - 2024-07-18T082'!$H:$H)</f>
        <v>0</v>
      </c>
      <c r="AD300" s="213">
        <f t="shared" si="65"/>
        <v>342.52</v>
      </c>
      <c r="AE300" s="744">
        <f t="shared" si="66"/>
        <v>70.449999999999989</v>
      </c>
      <c r="AF300" s="744">
        <f t="shared" si="67"/>
        <v>174.24</v>
      </c>
      <c r="AG300" s="744">
        <f t="shared" si="68"/>
        <v>88.28</v>
      </c>
      <c r="AH300" s="744">
        <f t="shared" si="69"/>
        <v>9.5500000000000007</v>
      </c>
      <c r="AI300" s="744">
        <f t="shared" si="70"/>
        <v>342.52000000000004</v>
      </c>
      <c r="AJ300" s="744">
        <f t="shared" si="71"/>
        <v>-342.52000000000004</v>
      </c>
      <c r="AK300" s="1097">
        <v>853</v>
      </c>
    </row>
    <row r="301" spans="1:37">
      <c r="A301">
        <v>25400</v>
      </c>
      <c r="B301" t="s">
        <v>2923</v>
      </c>
      <c r="C301">
        <v>931404</v>
      </c>
      <c r="D301" t="s">
        <v>6352</v>
      </c>
      <c r="E301">
        <v>513140</v>
      </c>
      <c r="F301" t="s">
        <v>472</v>
      </c>
      <c r="G301" s="408" t="s">
        <v>6364</v>
      </c>
      <c r="H301" s="217" t="s">
        <v>1524</v>
      </c>
      <c r="I301" s="217" t="s">
        <v>1455</v>
      </c>
      <c r="J301" s="217" t="s">
        <v>2547</v>
      </c>
      <c r="K301" s="61" t="str">
        <f t="shared" si="61"/>
        <v>1</v>
      </c>
      <c r="L301" s="63" t="str">
        <f t="shared" si="62"/>
        <v>Regional Parks1</v>
      </c>
      <c r="M301" s="63" t="str">
        <f t="shared" si="63"/>
        <v>Kabian1</v>
      </c>
      <c r="N301" s="637">
        <v>41.19</v>
      </c>
      <c r="O301" s="213">
        <v>0</v>
      </c>
      <c r="Q301" s="213">
        <f t="shared" si="64"/>
        <v>0</v>
      </c>
      <c r="R301" s="213">
        <v>0.9</v>
      </c>
      <c r="S301" s="213">
        <v>7.09</v>
      </c>
      <c r="T301" s="213">
        <v>8.49</v>
      </c>
      <c r="U301" s="213">
        <v>17.07</v>
      </c>
      <c r="V301" s="213">
        <v>19.14</v>
      </c>
      <c r="W301" s="213">
        <v>4.53</v>
      </c>
      <c r="X301" s="213">
        <v>7</v>
      </c>
      <c r="Y301" s="213">
        <v>7.98</v>
      </c>
      <c r="Z301" s="213">
        <v>5.66</v>
      </c>
      <c r="AA301" s="213">
        <v>0.75</v>
      </c>
      <c r="AB301" s="213">
        <v>1.48</v>
      </c>
      <c r="AC301" s="213">
        <f>SUMIF('[3]revexpbalances - 2024-07-18T082'!$G:$G,G:G,'[3]revexpbalances - 2024-07-18T082'!$H:$H)</f>
        <v>0</v>
      </c>
      <c r="AD301" s="213">
        <f t="shared" si="65"/>
        <v>80.09</v>
      </c>
      <c r="AE301" s="744">
        <f t="shared" si="66"/>
        <v>16.48</v>
      </c>
      <c r="AF301" s="744">
        <f t="shared" si="67"/>
        <v>40.74</v>
      </c>
      <c r="AG301" s="744">
        <f t="shared" si="68"/>
        <v>20.64</v>
      </c>
      <c r="AH301" s="744">
        <f t="shared" si="69"/>
        <v>2.23</v>
      </c>
      <c r="AI301" s="744">
        <f t="shared" si="70"/>
        <v>80.09</v>
      </c>
      <c r="AJ301" s="744">
        <f t="shared" si="71"/>
        <v>-80.09</v>
      </c>
      <c r="AK301" s="1097">
        <v>199</v>
      </c>
    </row>
    <row r="302" spans="1:37">
      <c r="A302">
        <v>25400</v>
      </c>
      <c r="B302" t="s">
        <v>2923</v>
      </c>
      <c r="C302">
        <v>931404</v>
      </c>
      <c r="D302" t="s">
        <v>6352</v>
      </c>
      <c r="E302">
        <v>515040</v>
      </c>
      <c r="F302" t="s">
        <v>473</v>
      </c>
      <c r="G302" s="408" t="s">
        <v>6365</v>
      </c>
      <c r="H302" s="217" t="s">
        <v>1524</v>
      </c>
      <c r="I302" s="217" t="s">
        <v>1455</v>
      </c>
      <c r="J302" s="217" t="s">
        <v>2547</v>
      </c>
      <c r="K302" s="61" t="str">
        <f t="shared" si="61"/>
        <v>1</v>
      </c>
      <c r="L302" s="63" t="str">
        <f t="shared" si="62"/>
        <v>Regional Parks1</v>
      </c>
      <c r="M302" s="63" t="str">
        <f t="shared" si="63"/>
        <v>Kabian1</v>
      </c>
      <c r="N302" s="637">
        <v>520.05000000000007</v>
      </c>
      <c r="O302" s="213">
        <v>0</v>
      </c>
      <c r="Q302" s="213">
        <f t="shared" si="64"/>
        <v>0</v>
      </c>
      <c r="R302" s="213">
        <v>9.91</v>
      </c>
      <c r="S302" s="213">
        <v>77.05</v>
      </c>
      <c r="T302" s="213">
        <v>102.22</v>
      </c>
      <c r="U302" s="213">
        <v>215.91</v>
      </c>
      <c r="V302" s="213">
        <v>244.87</v>
      </c>
      <c r="W302" s="213">
        <v>56.13</v>
      </c>
      <c r="X302" s="213">
        <v>247.71</v>
      </c>
      <c r="Y302" s="213">
        <v>171.63</v>
      </c>
      <c r="Z302" s="213">
        <v>92.39</v>
      </c>
      <c r="AA302" s="213">
        <v>10.91</v>
      </c>
      <c r="AB302" s="213">
        <v>39.03</v>
      </c>
      <c r="AC302" s="213">
        <f>SUMIF('[3]revexpbalances - 2024-07-18T082'!$G:$G,G:G,'[3]revexpbalances - 2024-07-18T082'!$H:$H)</f>
        <v>0</v>
      </c>
      <c r="AD302" s="213">
        <f t="shared" si="65"/>
        <v>1267.7600000000002</v>
      </c>
      <c r="AE302" s="744">
        <f t="shared" si="66"/>
        <v>189.18</v>
      </c>
      <c r="AF302" s="744">
        <f t="shared" si="67"/>
        <v>516.91</v>
      </c>
      <c r="AG302" s="744">
        <f t="shared" si="68"/>
        <v>511.73</v>
      </c>
      <c r="AH302" s="744">
        <f t="shared" si="69"/>
        <v>49.94</v>
      </c>
      <c r="AI302" s="744">
        <f t="shared" si="70"/>
        <v>1267.76</v>
      </c>
      <c r="AJ302" s="744">
        <f t="shared" si="71"/>
        <v>-1267.76</v>
      </c>
      <c r="AK302" s="1097">
        <v>2619</v>
      </c>
    </row>
    <row r="303" spans="1:37">
      <c r="A303">
        <v>25400</v>
      </c>
      <c r="B303" t="s">
        <v>2923</v>
      </c>
      <c r="C303">
        <v>931404</v>
      </c>
      <c r="D303" t="s">
        <v>6352</v>
      </c>
      <c r="E303">
        <v>515100</v>
      </c>
      <c r="F303" t="s">
        <v>474</v>
      </c>
      <c r="G303" s="408" t="s">
        <v>6366</v>
      </c>
      <c r="H303" s="217" t="s">
        <v>1524</v>
      </c>
      <c r="I303" s="217" t="s">
        <v>1455</v>
      </c>
      <c r="J303" s="217" t="s">
        <v>2547</v>
      </c>
      <c r="K303" s="61" t="str">
        <f t="shared" si="61"/>
        <v>1</v>
      </c>
      <c r="L303" s="63" t="str">
        <f t="shared" si="62"/>
        <v>Regional Parks1</v>
      </c>
      <c r="M303" s="63" t="str">
        <f t="shared" si="63"/>
        <v>Kabian1</v>
      </c>
      <c r="N303" s="637">
        <v>3.33</v>
      </c>
      <c r="O303" s="213">
        <v>0</v>
      </c>
      <c r="Q303" s="213">
        <f t="shared" si="64"/>
        <v>0</v>
      </c>
      <c r="R303" s="213">
        <v>7.0000000000000007E-2</v>
      </c>
      <c r="S303" s="213">
        <v>0.54</v>
      </c>
      <c r="T303" s="213">
        <v>0.72</v>
      </c>
      <c r="U303" s="213">
        <v>1.35</v>
      </c>
      <c r="V303" s="213">
        <v>1.36</v>
      </c>
      <c r="W303" s="213">
        <v>0.35</v>
      </c>
      <c r="X303" s="213">
        <v>0.67</v>
      </c>
      <c r="Y303" s="213">
        <v>0.75</v>
      </c>
      <c r="Z303" s="213">
        <v>0.48</v>
      </c>
      <c r="AA303" s="213">
        <v>7.0000000000000007E-2</v>
      </c>
      <c r="AB303" s="213">
        <v>0.14000000000000001</v>
      </c>
      <c r="AC303" s="213">
        <f>SUMIF('[3]revexpbalances - 2024-07-18T082'!$G:$G,G:G,'[3]revexpbalances - 2024-07-18T082'!$H:$H)</f>
        <v>0</v>
      </c>
      <c r="AD303" s="213">
        <f t="shared" si="65"/>
        <v>6.4999999999999991</v>
      </c>
      <c r="AE303" s="744">
        <f t="shared" si="66"/>
        <v>1.33</v>
      </c>
      <c r="AF303" s="744">
        <f t="shared" si="67"/>
        <v>3.06</v>
      </c>
      <c r="AG303" s="744">
        <f t="shared" si="68"/>
        <v>1.9</v>
      </c>
      <c r="AH303" s="744">
        <f t="shared" si="69"/>
        <v>0.21000000000000002</v>
      </c>
      <c r="AI303" s="744">
        <f t="shared" si="70"/>
        <v>6.5000000000000009</v>
      </c>
      <c r="AJ303" s="744">
        <f t="shared" si="71"/>
        <v>-6.5000000000000009</v>
      </c>
      <c r="AK303" s="1097">
        <v>16</v>
      </c>
    </row>
    <row r="304" spans="1:37">
      <c r="A304">
        <v>25400</v>
      </c>
      <c r="B304" t="s">
        <v>2923</v>
      </c>
      <c r="C304">
        <v>931404</v>
      </c>
      <c r="D304" t="s">
        <v>6352</v>
      </c>
      <c r="E304">
        <v>515260</v>
      </c>
      <c r="F304" t="s">
        <v>479</v>
      </c>
      <c r="G304" s="408" t="s">
        <v>6367</v>
      </c>
      <c r="H304" s="217" t="s">
        <v>1524</v>
      </c>
      <c r="I304" s="217" t="s">
        <v>1455</v>
      </c>
      <c r="J304" s="217" t="s">
        <v>2547</v>
      </c>
      <c r="K304" s="61" t="str">
        <f t="shared" si="61"/>
        <v>1</v>
      </c>
      <c r="L304" s="63" t="str">
        <f t="shared" si="62"/>
        <v>Regional Parks1</v>
      </c>
      <c r="M304" s="63" t="str">
        <f t="shared" si="63"/>
        <v>Kabian1</v>
      </c>
      <c r="N304" s="637">
        <v>8.2899999999999991</v>
      </c>
      <c r="O304" s="213">
        <v>0</v>
      </c>
      <c r="Q304" s="213">
        <f t="shared" si="64"/>
        <v>0</v>
      </c>
      <c r="R304" s="213">
        <v>0.17</v>
      </c>
      <c r="S304" s="213">
        <v>1.25</v>
      </c>
      <c r="T304" s="213">
        <v>1.53</v>
      </c>
      <c r="U304" s="213">
        <v>3.15</v>
      </c>
      <c r="V304" s="213">
        <v>3.25</v>
      </c>
      <c r="W304" s="213">
        <v>0.73</v>
      </c>
      <c r="X304" s="213">
        <v>1.37</v>
      </c>
      <c r="Y304" s="213">
        <v>1.55</v>
      </c>
      <c r="Z304" s="213">
        <v>0.97</v>
      </c>
      <c r="AA304" s="213">
        <v>0.14000000000000001</v>
      </c>
      <c r="AB304" s="213">
        <v>0.28999999999999998</v>
      </c>
      <c r="AC304" s="213">
        <f>SUMIF('[3]revexpbalances - 2024-07-18T082'!$G:$G,G:G,'[3]revexpbalances - 2024-07-18T082'!$H:$H)</f>
        <v>0</v>
      </c>
      <c r="AD304" s="213">
        <f t="shared" si="65"/>
        <v>14.4</v>
      </c>
      <c r="AE304" s="744">
        <f t="shared" si="66"/>
        <v>2.95</v>
      </c>
      <c r="AF304" s="744">
        <f t="shared" si="67"/>
        <v>7.1300000000000008</v>
      </c>
      <c r="AG304" s="744">
        <f t="shared" si="68"/>
        <v>3.8899999999999997</v>
      </c>
      <c r="AH304" s="744">
        <f t="shared" si="69"/>
        <v>0.43</v>
      </c>
      <c r="AI304" s="744">
        <f t="shared" si="70"/>
        <v>14.400000000000002</v>
      </c>
      <c r="AJ304" s="744">
        <f t="shared" si="71"/>
        <v>-14.400000000000002</v>
      </c>
      <c r="AK304" s="1097">
        <v>37</v>
      </c>
    </row>
    <row r="305" spans="1:37">
      <c r="A305">
        <v>25400</v>
      </c>
      <c r="B305" t="s">
        <v>2923</v>
      </c>
      <c r="C305">
        <v>931404</v>
      </c>
      <c r="D305" t="s">
        <v>6352</v>
      </c>
      <c r="E305">
        <v>518140</v>
      </c>
      <c r="F305" t="s">
        <v>484</v>
      </c>
      <c r="G305" s="408" t="s">
        <v>6368</v>
      </c>
      <c r="H305" s="217" t="s">
        <v>1524</v>
      </c>
      <c r="I305" s="217" t="s">
        <v>1455</v>
      </c>
      <c r="J305" s="217" t="s">
        <v>2547</v>
      </c>
      <c r="K305" s="61" t="str">
        <f t="shared" si="61"/>
        <v>1</v>
      </c>
      <c r="L305" s="63" t="str">
        <f t="shared" si="62"/>
        <v>Regional Parks1</v>
      </c>
      <c r="M305" s="63" t="str">
        <f t="shared" si="63"/>
        <v>Kabian1</v>
      </c>
      <c r="N305" s="637">
        <v>1.1000000000000001</v>
      </c>
      <c r="O305" s="213">
        <v>0</v>
      </c>
      <c r="Q305" s="213">
        <f t="shared" si="64"/>
        <v>0</v>
      </c>
      <c r="R305" s="213">
        <v>0.02</v>
      </c>
      <c r="S305" s="213">
        <v>0.1</v>
      </c>
      <c r="T305" s="213">
        <v>0.22</v>
      </c>
      <c r="U305" s="213">
        <v>0.45</v>
      </c>
      <c r="V305" s="213">
        <v>0.55000000000000004</v>
      </c>
      <c r="W305" s="213">
        <v>0.12</v>
      </c>
      <c r="X305" s="213">
        <v>0.2</v>
      </c>
      <c r="Y305" s="213">
        <v>0.22</v>
      </c>
      <c r="Z305" s="213">
        <v>0.15</v>
      </c>
      <c r="AA305" s="213">
        <v>0.02</v>
      </c>
      <c r="AB305" s="213">
        <v>0.04</v>
      </c>
      <c r="AC305" s="213">
        <f>SUMIF('[3]revexpbalances - 2024-07-18T082'!$G:$G,G:G,'[3]revexpbalances - 2024-07-18T082'!$H:$H)</f>
        <v>0</v>
      </c>
      <c r="AD305" s="213">
        <f t="shared" si="65"/>
        <v>2.09</v>
      </c>
      <c r="AE305" s="744">
        <f t="shared" si="66"/>
        <v>0.34</v>
      </c>
      <c r="AF305" s="744">
        <f t="shared" si="67"/>
        <v>1.1200000000000001</v>
      </c>
      <c r="AG305" s="744">
        <f t="shared" si="68"/>
        <v>0.57000000000000006</v>
      </c>
      <c r="AH305" s="744">
        <f t="shared" si="69"/>
        <v>0.06</v>
      </c>
      <c r="AI305" s="744">
        <f t="shared" si="70"/>
        <v>2.0900000000000003</v>
      </c>
      <c r="AJ305" s="744">
        <f t="shared" si="71"/>
        <v>-2.0900000000000003</v>
      </c>
      <c r="AK305" s="1097">
        <v>5</v>
      </c>
    </row>
    <row r="306" spans="1:37">
      <c r="A306">
        <v>25400</v>
      </c>
      <c r="B306" t="s">
        <v>2923</v>
      </c>
      <c r="C306">
        <v>931405</v>
      </c>
      <c r="D306" t="s">
        <v>2937</v>
      </c>
      <c r="E306">
        <v>510040</v>
      </c>
      <c r="F306" t="s">
        <v>461</v>
      </c>
      <c r="G306" s="408" t="s">
        <v>5803</v>
      </c>
      <c r="H306" s="217" t="s">
        <v>1524</v>
      </c>
      <c r="I306" s="217" t="s">
        <v>445</v>
      </c>
      <c r="J306" s="217" t="s">
        <v>2547</v>
      </c>
      <c r="K306" s="61" t="str">
        <f t="shared" si="61"/>
        <v>1</v>
      </c>
      <c r="L306" s="63" t="str">
        <f t="shared" si="62"/>
        <v>Regional Parks1</v>
      </c>
      <c r="M306" s="63" t="str">
        <f t="shared" si="63"/>
        <v>Lake Cahuilla1</v>
      </c>
      <c r="N306" s="637">
        <v>177253.02000000002</v>
      </c>
      <c r="O306" s="213">
        <v>164706</v>
      </c>
      <c r="Q306" s="213">
        <f t="shared" si="64"/>
        <v>164706</v>
      </c>
      <c r="R306" s="213">
        <v>4957.22</v>
      </c>
      <c r="S306" s="213">
        <v>11994.19</v>
      </c>
      <c r="T306" s="213">
        <v>12096.11</v>
      </c>
      <c r="U306" s="213">
        <v>12917.78</v>
      </c>
      <c r="V306" s="213">
        <v>21530.52</v>
      </c>
      <c r="W306" s="213">
        <v>16125.72</v>
      </c>
      <c r="X306" s="213">
        <v>16329.69</v>
      </c>
      <c r="Y306" s="213">
        <v>16275.48</v>
      </c>
      <c r="Z306" s="213">
        <v>16502.560000000001</v>
      </c>
      <c r="AA306" s="213">
        <v>16326.4</v>
      </c>
      <c r="AB306" s="213">
        <v>23622.01</v>
      </c>
      <c r="AC306" s="213">
        <f>SUMIF('[3]revexpbalances - 2024-07-18T082'!$G:$G,G:G,'[3]revexpbalances - 2024-07-18T082'!$H:$H)</f>
        <v>12283.48</v>
      </c>
      <c r="AD306" s="213">
        <f t="shared" si="65"/>
        <v>180961.16000000003</v>
      </c>
      <c r="AE306" s="744">
        <f t="shared" si="66"/>
        <v>29047.52</v>
      </c>
      <c r="AF306" s="744">
        <f t="shared" si="67"/>
        <v>50574.020000000004</v>
      </c>
      <c r="AG306" s="744">
        <f t="shared" si="68"/>
        <v>49107.729999999996</v>
      </c>
      <c r="AH306" s="744">
        <f t="shared" si="69"/>
        <v>52231.89</v>
      </c>
      <c r="AI306" s="744">
        <f t="shared" si="70"/>
        <v>180961.16</v>
      </c>
      <c r="AJ306" s="744">
        <f t="shared" si="71"/>
        <v>-16255.160000000003</v>
      </c>
      <c r="AK306" s="1097">
        <v>265325</v>
      </c>
    </row>
    <row r="307" spans="1:37">
      <c r="A307">
        <v>25400</v>
      </c>
      <c r="B307" t="s">
        <v>2923</v>
      </c>
      <c r="C307">
        <v>931405</v>
      </c>
      <c r="D307" t="s">
        <v>2937</v>
      </c>
      <c r="E307">
        <v>513000</v>
      </c>
      <c r="F307" t="s">
        <v>469</v>
      </c>
      <c r="G307" s="408" t="s">
        <v>5815</v>
      </c>
      <c r="H307" s="217" t="s">
        <v>1524</v>
      </c>
      <c r="I307" s="217" t="s">
        <v>445</v>
      </c>
      <c r="J307" s="217" t="s">
        <v>2547</v>
      </c>
      <c r="K307" s="61" t="str">
        <f t="shared" si="61"/>
        <v>1</v>
      </c>
      <c r="L307" s="63" t="str">
        <f t="shared" si="62"/>
        <v>Regional Parks1</v>
      </c>
      <c r="M307" s="63" t="str">
        <f t="shared" si="63"/>
        <v>Lake Cahuilla1</v>
      </c>
      <c r="N307" s="637">
        <v>19155.36</v>
      </c>
      <c r="O307" s="213">
        <v>20001</v>
      </c>
      <c r="Q307" s="213">
        <f t="shared" si="64"/>
        <v>20001</v>
      </c>
      <c r="R307" s="213">
        <v>656.88</v>
      </c>
      <c r="S307" s="213">
        <v>1491.24</v>
      </c>
      <c r="T307" s="213">
        <v>1531.17</v>
      </c>
      <c r="U307" s="213">
        <v>1569</v>
      </c>
      <c r="V307" s="213">
        <v>2689.35</v>
      </c>
      <c r="W307" s="213">
        <v>1881.63</v>
      </c>
      <c r="X307" s="213">
        <v>1914.92</v>
      </c>
      <c r="Y307" s="213">
        <v>1875.43</v>
      </c>
      <c r="Z307" s="213">
        <v>1910.48</v>
      </c>
      <c r="AA307" s="213">
        <v>1861.22</v>
      </c>
      <c r="AB307" s="213">
        <v>2742.94</v>
      </c>
      <c r="AC307" s="213">
        <f>SUMIF('[3]revexpbalances - 2024-07-18T082'!$G:$G,G:G,'[3]revexpbalances - 2024-07-18T082'!$H:$H)</f>
        <v>1444.4</v>
      </c>
      <c r="AD307" s="213">
        <f t="shared" si="65"/>
        <v>21568.66</v>
      </c>
      <c r="AE307" s="744">
        <f t="shared" si="66"/>
        <v>3679.29</v>
      </c>
      <c r="AF307" s="744">
        <f t="shared" si="67"/>
        <v>6139.9800000000005</v>
      </c>
      <c r="AG307" s="744">
        <f t="shared" si="68"/>
        <v>5700.83</v>
      </c>
      <c r="AH307" s="744">
        <f t="shared" si="69"/>
        <v>6048.5599999999995</v>
      </c>
      <c r="AI307" s="744">
        <f t="shared" si="70"/>
        <v>21568.66</v>
      </c>
      <c r="AJ307" s="744">
        <f t="shared" si="71"/>
        <v>-1567.6599999999999</v>
      </c>
      <c r="AK307" s="1097">
        <v>72687</v>
      </c>
    </row>
    <row r="308" spans="1:37">
      <c r="A308">
        <v>25400</v>
      </c>
      <c r="B308" t="s">
        <v>2923</v>
      </c>
      <c r="C308">
        <v>931405</v>
      </c>
      <c r="D308" t="s">
        <v>2937</v>
      </c>
      <c r="E308">
        <v>513120</v>
      </c>
      <c r="F308" t="s">
        <v>471</v>
      </c>
      <c r="G308" s="408" t="s">
        <v>5827</v>
      </c>
      <c r="H308" s="217" t="s">
        <v>1524</v>
      </c>
      <c r="I308" s="217" t="s">
        <v>445</v>
      </c>
      <c r="J308" s="217" t="s">
        <v>2547</v>
      </c>
      <c r="K308" s="61" t="str">
        <f t="shared" si="61"/>
        <v>1</v>
      </c>
      <c r="L308" s="63" t="str">
        <f t="shared" si="62"/>
        <v>Regional Parks1</v>
      </c>
      <c r="M308" s="63" t="str">
        <f t="shared" si="63"/>
        <v>Lake Cahuilla1</v>
      </c>
      <c r="N308" s="637">
        <v>11239.580000000002</v>
      </c>
      <c r="O308" s="213">
        <v>10211</v>
      </c>
      <c r="Q308" s="213">
        <f t="shared" si="64"/>
        <v>10211</v>
      </c>
      <c r="R308" s="213">
        <v>348.53</v>
      </c>
      <c r="S308" s="213">
        <v>747.81</v>
      </c>
      <c r="T308" s="213">
        <v>801.07</v>
      </c>
      <c r="U308" s="213">
        <v>854.54</v>
      </c>
      <c r="V308" s="213">
        <v>1426.96</v>
      </c>
      <c r="W308" s="213">
        <v>1101.3399999999999</v>
      </c>
      <c r="X308" s="213">
        <v>1099.75</v>
      </c>
      <c r="Y308" s="213">
        <v>1108.6300000000001</v>
      </c>
      <c r="Z308" s="213">
        <v>1144.1199999999999</v>
      </c>
      <c r="AA308" s="213">
        <v>1031.78</v>
      </c>
      <c r="AB308" s="213">
        <v>1520.9</v>
      </c>
      <c r="AC308" s="213">
        <f>SUMIF('[3]revexpbalances - 2024-07-18T082'!$G:$G,G:G,'[3]revexpbalances - 2024-07-18T082'!$H:$H)</f>
        <v>780.23</v>
      </c>
      <c r="AD308" s="213">
        <f t="shared" si="65"/>
        <v>11965.66</v>
      </c>
      <c r="AE308" s="744">
        <f t="shared" si="66"/>
        <v>1897.4099999999999</v>
      </c>
      <c r="AF308" s="744">
        <f t="shared" si="67"/>
        <v>3382.84</v>
      </c>
      <c r="AG308" s="744">
        <f t="shared" si="68"/>
        <v>3352.5</v>
      </c>
      <c r="AH308" s="744">
        <f t="shared" si="69"/>
        <v>3332.9100000000003</v>
      </c>
      <c r="AI308" s="744">
        <f t="shared" si="70"/>
        <v>11965.66</v>
      </c>
      <c r="AJ308" s="744">
        <f t="shared" si="71"/>
        <v>-1754.6599999999999</v>
      </c>
      <c r="AK308" s="1097">
        <v>16450</v>
      </c>
    </row>
    <row r="309" spans="1:37">
      <c r="A309">
        <v>25400</v>
      </c>
      <c r="B309" t="s">
        <v>2923</v>
      </c>
      <c r="C309">
        <v>931405</v>
      </c>
      <c r="D309" t="s">
        <v>2937</v>
      </c>
      <c r="E309">
        <v>513140</v>
      </c>
      <c r="F309" t="s">
        <v>472</v>
      </c>
      <c r="G309" s="408" t="s">
        <v>5839</v>
      </c>
      <c r="H309" s="217" t="s">
        <v>1524</v>
      </c>
      <c r="I309" s="217" t="s">
        <v>445</v>
      </c>
      <c r="J309" s="217" t="s">
        <v>2547</v>
      </c>
      <c r="K309" s="61" t="str">
        <f t="shared" si="61"/>
        <v>1</v>
      </c>
      <c r="L309" s="63" t="str">
        <f t="shared" si="62"/>
        <v>Regional Parks1</v>
      </c>
      <c r="M309" s="63" t="str">
        <f t="shared" si="63"/>
        <v>Lake Cahuilla1</v>
      </c>
      <c r="N309" s="637">
        <v>2685</v>
      </c>
      <c r="O309" s="213">
        <v>2388</v>
      </c>
      <c r="Q309" s="213">
        <f t="shared" si="64"/>
        <v>2388</v>
      </c>
      <c r="R309" s="213">
        <v>81.510000000000005</v>
      </c>
      <c r="S309" s="213">
        <v>174.88</v>
      </c>
      <c r="T309" s="213">
        <v>187.36</v>
      </c>
      <c r="U309" s="213">
        <v>199.86</v>
      </c>
      <c r="V309" s="213">
        <v>333.72</v>
      </c>
      <c r="W309" s="213">
        <v>257.57</v>
      </c>
      <c r="X309" s="213">
        <v>257.2</v>
      </c>
      <c r="Y309" s="213">
        <v>259.29000000000002</v>
      </c>
      <c r="Z309" s="213">
        <v>267.58999999999997</v>
      </c>
      <c r="AA309" s="213">
        <v>241.29</v>
      </c>
      <c r="AB309" s="213">
        <v>355.69</v>
      </c>
      <c r="AC309" s="213">
        <f>SUMIF('[3]revexpbalances - 2024-07-18T082'!$G:$G,G:G,'[3]revexpbalances - 2024-07-18T082'!$H:$H)</f>
        <v>182.48</v>
      </c>
      <c r="AD309" s="213">
        <f t="shared" si="65"/>
        <v>2798.44</v>
      </c>
      <c r="AE309" s="744">
        <f t="shared" si="66"/>
        <v>443.75</v>
      </c>
      <c r="AF309" s="744">
        <f t="shared" si="67"/>
        <v>791.15000000000009</v>
      </c>
      <c r="AG309" s="744">
        <f t="shared" si="68"/>
        <v>784.07999999999993</v>
      </c>
      <c r="AH309" s="744">
        <f t="shared" si="69"/>
        <v>779.46</v>
      </c>
      <c r="AI309" s="744">
        <f t="shared" si="70"/>
        <v>2798.44</v>
      </c>
      <c r="AJ309" s="744">
        <f t="shared" si="71"/>
        <v>-410.44000000000005</v>
      </c>
      <c r="AK309" s="1097">
        <v>3846</v>
      </c>
    </row>
    <row r="310" spans="1:37">
      <c r="A310">
        <v>25400</v>
      </c>
      <c r="B310" t="s">
        <v>2923</v>
      </c>
      <c r="C310">
        <v>931405</v>
      </c>
      <c r="D310" t="s">
        <v>2937</v>
      </c>
      <c r="E310">
        <v>515040</v>
      </c>
      <c r="F310" t="s">
        <v>473</v>
      </c>
      <c r="G310" s="408" t="s">
        <v>5851</v>
      </c>
      <c r="H310" s="217" t="s">
        <v>1524</v>
      </c>
      <c r="I310" s="217" t="s">
        <v>445</v>
      </c>
      <c r="J310" s="217" t="s">
        <v>2547</v>
      </c>
      <c r="K310" s="61" t="str">
        <f t="shared" si="61"/>
        <v>1</v>
      </c>
      <c r="L310" s="63" t="str">
        <f t="shared" si="62"/>
        <v>Regional Parks1</v>
      </c>
      <c r="M310" s="63" t="str">
        <f t="shared" si="63"/>
        <v>Lake Cahuilla1</v>
      </c>
      <c r="N310" s="637">
        <v>33615.69</v>
      </c>
      <c r="O310" s="213">
        <v>37884</v>
      </c>
      <c r="Q310" s="213">
        <f t="shared" si="64"/>
        <v>37884</v>
      </c>
      <c r="R310" s="213">
        <v>901.1</v>
      </c>
      <c r="S310" s="213">
        <v>2481.6999999999998</v>
      </c>
      <c r="T310" s="213">
        <v>2384.19</v>
      </c>
      <c r="U310" s="213">
        <v>2620.87</v>
      </c>
      <c r="V310" s="213">
        <v>2592.08</v>
      </c>
      <c r="W310" s="213">
        <v>3507</v>
      </c>
      <c r="X310" s="213">
        <v>3546.68</v>
      </c>
      <c r="Y310" s="213">
        <v>3549.52</v>
      </c>
      <c r="Z310" s="213">
        <v>3575.29</v>
      </c>
      <c r="AA310" s="213">
        <v>3487.23</v>
      </c>
      <c r="AB310" s="213">
        <v>3497.13</v>
      </c>
      <c r="AC310" s="213">
        <f>SUMIF('[3]revexpbalances - 2024-07-18T082'!$G:$G,G:G,'[3]revexpbalances - 2024-07-18T082'!$H:$H)</f>
        <v>3066.97</v>
      </c>
      <c r="AD310" s="213">
        <f t="shared" si="65"/>
        <v>35209.760000000002</v>
      </c>
      <c r="AE310" s="744">
        <f t="shared" si="66"/>
        <v>5766.99</v>
      </c>
      <c r="AF310" s="744">
        <f t="shared" si="67"/>
        <v>8719.9500000000007</v>
      </c>
      <c r="AG310" s="744">
        <f t="shared" si="68"/>
        <v>10671.49</v>
      </c>
      <c r="AH310" s="744">
        <f t="shared" si="69"/>
        <v>10051.33</v>
      </c>
      <c r="AI310" s="744">
        <f t="shared" si="70"/>
        <v>35209.760000000002</v>
      </c>
      <c r="AJ310" s="744">
        <f t="shared" si="71"/>
        <v>2674.239999999998</v>
      </c>
      <c r="AK310" s="1097">
        <v>51360</v>
      </c>
    </row>
    <row r="311" spans="1:37">
      <c r="A311">
        <v>25400</v>
      </c>
      <c r="B311" t="s">
        <v>2923</v>
      </c>
      <c r="C311">
        <v>931405</v>
      </c>
      <c r="D311" t="s">
        <v>2937</v>
      </c>
      <c r="E311">
        <v>515100</v>
      </c>
      <c r="F311" t="s">
        <v>474</v>
      </c>
      <c r="G311" s="408" t="s">
        <v>5863</v>
      </c>
      <c r="H311" s="217" t="s">
        <v>1524</v>
      </c>
      <c r="I311" s="217" t="s">
        <v>445</v>
      </c>
      <c r="J311" s="217" t="s">
        <v>2547</v>
      </c>
      <c r="K311" s="61" t="str">
        <f t="shared" si="61"/>
        <v>1</v>
      </c>
      <c r="L311" s="63" t="str">
        <f t="shared" si="62"/>
        <v>Regional Parks1</v>
      </c>
      <c r="M311" s="63" t="str">
        <f t="shared" si="63"/>
        <v>Lake Cahuilla1</v>
      </c>
      <c r="N311" s="637">
        <v>200.81</v>
      </c>
      <c r="O311" s="213">
        <v>198</v>
      </c>
      <c r="Q311" s="213">
        <f t="shared" si="64"/>
        <v>198</v>
      </c>
      <c r="R311" s="213">
        <v>5.7</v>
      </c>
      <c r="S311" s="213">
        <v>13.31</v>
      </c>
      <c r="T311" s="213">
        <v>13.42</v>
      </c>
      <c r="U311" s="213">
        <v>15.18</v>
      </c>
      <c r="V311" s="213">
        <v>15.31</v>
      </c>
      <c r="W311" s="213">
        <v>19.14</v>
      </c>
      <c r="X311" s="213">
        <v>19.39</v>
      </c>
      <c r="Y311" s="213">
        <v>19.32</v>
      </c>
      <c r="Z311" s="213">
        <v>19.48</v>
      </c>
      <c r="AA311" s="213">
        <v>18.84</v>
      </c>
      <c r="AB311" s="213">
        <v>19.34</v>
      </c>
      <c r="AC311" s="213">
        <f>SUMIF('[3]revexpbalances - 2024-07-18T082'!$G:$G,G:G,'[3]revexpbalances - 2024-07-18T082'!$H:$H)</f>
        <v>12.65</v>
      </c>
      <c r="AD311" s="213">
        <f t="shared" si="65"/>
        <v>191.08</v>
      </c>
      <c r="AE311" s="744">
        <f t="shared" si="66"/>
        <v>32.43</v>
      </c>
      <c r="AF311" s="744">
        <f t="shared" si="67"/>
        <v>49.63</v>
      </c>
      <c r="AG311" s="744">
        <f t="shared" si="68"/>
        <v>58.19</v>
      </c>
      <c r="AH311" s="744">
        <f t="shared" si="69"/>
        <v>50.83</v>
      </c>
      <c r="AI311" s="744">
        <f t="shared" si="70"/>
        <v>191.07999999999998</v>
      </c>
      <c r="AJ311" s="744">
        <f t="shared" si="71"/>
        <v>6.9200000000000159</v>
      </c>
      <c r="AK311" s="1097">
        <v>297</v>
      </c>
    </row>
    <row r="312" spans="1:37">
      <c r="A312">
        <v>25400</v>
      </c>
      <c r="B312" t="s">
        <v>2923</v>
      </c>
      <c r="C312">
        <v>931405</v>
      </c>
      <c r="D312" t="s">
        <v>2937</v>
      </c>
      <c r="E312">
        <v>515120</v>
      </c>
      <c r="F312" t="s">
        <v>475</v>
      </c>
      <c r="G312" s="408" t="s">
        <v>6369</v>
      </c>
      <c r="H312" s="217" t="s">
        <v>1524</v>
      </c>
      <c r="I312" s="217" t="s">
        <v>445</v>
      </c>
      <c r="J312" s="217" t="s">
        <v>2547</v>
      </c>
      <c r="K312" s="61" t="str">
        <f t="shared" si="61"/>
        <v>1</v>
      </c>
      <c r="L312" s="63" t="str">
        <f t="shared" si="62"/>
        <v>Regional Parks1</v>
      </c>
      <c r="M312" s="63" t="str">
        <f t="shared" si="63"/>
        <v>Lake Cahuilla1</v>
      </c>
      <c r="N312" s="637">
        <v>341.15999999999997</v>
      </c>
      <c r="O312" s="213">
        <v>536</v>
      </c>
      <c r="Q312" s="213">
        <f t="shared" si="64"/>
        <v>536</v>
      </c>
      <c r="R312" s="213">
        <v>16.489999999999998</v>
      </c>
      <c r="S312" s="213">
        <v>38.99</v>
      </c>
      <c r="T312" s="213">
        <v>39.26</v>
      </c>
      <c r="U312" s="213">
        <v>43.36</v>
      </c>
      <c r="V312" s="213">
        <v>69.98</v>
      </c>
      <c r="W312" s="213">
        <v>52.4</v>
      </c>
      <c r="X312" s="213">
        <v>53</v>
      </c>
      <c r="Y312" s="213">
        <v>52.83</v>
      </c>
      <c r="Z312" s="213">
        <v>53.69</v>
      </c>
      <c r="AA312" s="213">
        <v>53.07</v>
      </c>
      <c r="AB312" s="213">
        <v>76.78</v>
      </c>
      <c r="AC312" s="213">
        <f>SUMIF('[3]revexpbalances - 2024-07-18T082'!$G:$G,G:G,'[3]revexpbalances - 2024-07-18T082'!$H:$H)</f>
        <v>39.1</v>
      </c>
      <c r="AD312" s="213">
        <f t="shared" si="65"/>
        <v>588.95000000000005</v>
      </c>
      <c r="AE312" s="744">
        <f t="shared" si="66"/>
        <v>94.740000000000009</v>
      </c>
      <c r="AF312" s="744">
        <f t="shared" si="67"/>
        <v>165.74</v>
      </c>
      <c r="AG312" s="744">
        <f t="shared" si="68"/>
        <v>159.51999999999998</v>
      </c>
      <c r="AH312" s="744">
        <f t="shared" si="69"/>
        <v>168.95</v>
      </c>
      <c r="AI312" s="744">
        <f t="shared" si="70"/>
        <v>588.95000000000005</v>
      </c>
      <c r="AJ312" s="744">
        <f t="shared" si="71"/>
        <v>-52.950000000000045</v>
      </c>
      <c r="AK312" s="1097">
        <v>863</v>
      </c>
    </row>
    <row r="313" spans="1:37">
      <c r="A313">
        <v>25400</v>
      </c>
      <c r="B313" t="s">
        <v>2923</v>
      </c>
      <c r="C313">
        <v>931405</v>
      </c>
      <c r="D313" t="s">
        <v>2937</v>
      </c>
      <c r="E313">
        <v>515260</v>
      </c>
      <c r="F313" t="s">
        <v>479</v>
      </c>
      <c r="G313" s="408" t="s">
        <v>5878</v>
      </c>
      <c r="H313" s="217" t="s">
        <v>1524</v>
      </c>
      <c r="I313" s="217" t="s">
        <v>445</v>
      </c>
      <c r="J313" s="217" t="s">
        <v>2547</v>
      </c>
      <c r="K313" s="61" t="str">
        <f t="shared" si="61"/>
        <v>1</v>
      </c>
      <c r="L313" s="63" t="str">
        <f t="shared" si="62"/>
        <v>Regional Parks1</v>
      </c>
      <c r="M313" s="63" t="str">
        <f t="shared" si="63"/>
        <v>Lake Cahuilla1</v>
      </c>
      <c r="N313" s="637">
        <v>540.82999999999993</v>
      </c>
      <c r="O313" s="213">
        <v>494</v>
      </c>
      <c r="Q313" s="213">
        <f t="shared" si="64"/>
        <v>494</v>
      </c>
      <c r="R313" s="213">
        <v>13.88</v>
      </c>
      <c r="S313" s="213">
        <v>32.76</v>
      </c>
      <c r="T313" s="213">
        <v>32.99</v>
      </c>
      <c r="U313" s="213">
        <v>36.42</v>
      </c>
      <c r="V313" s="213">
        <v>58.8</v>
      </c>
      <c r="W313" s="213">
        <v>44.02</v>
      </c>
      <c r="X313" s="213">
        <v>44.53</v>
      </c>
      <c r="Y313" s="213">
        <v>44.38</v>
      </c>
      <c r="Z313" s="213">
        <v>45.1</v>
      </c>
      <c r="AA313" s="213">
        <v>44.57</v>
      </c>
      <c r="AB313" s="213">
        <v>64.48</v>
      </c>
      <c r="AC313" s="213">
        <f>SUMIF('[3]revexpbalances - 2024-07-18T082'!$G:$G,G:G,'[3]revexpbalances - 2024-07-18T082'!$H:$H)</f>
        <v>32.83</v>
      </c>
      <c r="AD313" s="213">
        <f t="shared" si="65"/>
        <v>494.76</v>
      </c>
      <c r="AE313" s="744">
        <f t="shared" si="66"/>
        <v>79.63</v>
      </c>
      <c r="AF313" s="744">
        <f t="shared" si="67"/>
        <v>139.24</v>
      </c>
      <c r="AG313" s="744">
        <f t="shared" si="68"/>
        <v>134.01</v>
      </c>
      <c r="AH313" s="744">
        <f t="shared" si="69"/>
        <v>141.88</v>
      </c>
      <c r="AI313" s="744">
        <f t="shared" si="70"/>
        <v>494.76</v>
      </c>
      <c r="AJ313" s="744">
        <f t="shared" si="71"/>
        <v>-0.75999999999999091</v>
      </c>
      <c r="AK313" s="1097">
        <v>540</v>
      </c>
    </row>
    <row r="314" spans="1:37">
      <c r="A314">
        <v>25400</v>
      </c>
      <c r="B314" t="s">
        <v>2923</v>
      </c>
      <c r="C314">
        <v>931405</v>
      </c>
      <c r="D314" t="s">
        <v>2937</v>
      </c>
      <c r="E314">
        <v>518140</v>
      </c>
      <c r="F314" t="s">
        <v>484</v>
      </c>
      <c r="G314" s="408" t="s">
        <v>5891</v>
      </c>
      <c r="H314" s="217" t="s">
        <v>1524</v>
      </c>
      <c r="I314" s="217" t="s">
        <v>445</v>
      </c>
      <c r="J314" s="217" t="s">
        <v>2547</v>
      </c>
      <c r="K314" s="61" t="str">
        <f t="shared" si="61"/>
        <v>1</v>
      </c>
      <c r="L314" s="63" t="str">
        <f t="shared" si="62"/>
        <v>Regional Parks1</v>
      </c>
      <c r="M314" s="63" t="str">
        <f t="shared" si="63"/>
        <v>Lake Cahuilla1</v>
      </c>
      <c r="N314" s="637">
        <v>69.339999999999989</v>
      </c>
      <c r="O314" s="213">
        <v>63</v>
      </c>
      <c r="Q314" s="213">
        <f t="shared" si="64"/>
        <v>63</v>
      </c>
      <c r="R314" s="213">
        <v>1.88</v>
      </c>
      <c r="S314" s="213">
        <v>4.5599999999999996</v>
      </c>
      <c r="T314" s="213">
        <v>4.5999999999999996</v>
      </c>
      <c r="U314" s="213">
        <v>4.96</v>
      </c>
      <c r="V314" s="213">
        <v>8.36</v>
      </c>
      <c r="W314" s="213">
        <v>6.4</v>
      </c>
      <c r="X314" s="213">
        <v>6.48</v>
      </c>
      <c r="Y314" s="213">
        <v>6.48</v>
      </c>
      <c r="Z314" s="213">
        <v>6.51</v>
      </c>
      <c r="AA314" s="213">
        <v>6.24</v>
      </c>
      <c r="AB314" s="213">
        <v>8.7200000000000006</v>
      </c>
      <c r="AC314" s="213">
        <f>SUMIF('[3]revexpbalances - 2024-07-18T082'!$G:$G,G:G,'[3]revexpbalances - 2024-07-18T082'!$H:$H)</f>
        <v>3.92</v>
      </c>
      <c r="AD314" s="213">
        <f t="shared" si="65"/>
        <v>69.11</v>
      </c>
      <c r="AE314" s="744">
        <f t="shared" si="66"/>
        <v>11.04</v>
      </c>
      <c r="AF314" s="744">
        <f t="shared" si="67"/>
        <v>19.72</v>
      </c>
      <c r="AG314" s="744">
        <f t="shared" si="68"/>
        <v>19.47</v>
      </c>
      <c r="AH314" s="744">
        <f t="shared" si="69"/>
        <v>18.880000000000003</v>
      </c>
      <c r="AI314" s="744">
        <f t="shared" si="70"/>
        <v>69.11</v>
      </c>
      <c r="AJ314" s="744">
        <f t="shared" si="71"/>
        <v>-6.1099999999999994</v>
      </c>
      <c r="AK314" s="1097">
        <v>94</v>
      </c>
    </row>
    <row r="315" spans="1:37">
      <c r="A315">
        <v>25400</v>
      </c>
      <c r="B315" t="s">
        <v>2923</v>
      </c>
      <c r="C315">
        <v>931406</v>
      </c>
      <c r="D315" t="s">
        <v>1224</v>
      </c>
      <c r="E315">
        <v>510040</v>
      </c>
      <c r="F315" t="s">
        <v>461</v>
      </c>
      <c r="G315" s="408" t="s">
        <v>5804</v>
      </c>
      <c r="H315" s="217" t="s">
        <v>1524</v>
      </c>
      <c r="I315" s="217" t="s">
        <v>1224</v>
      </c>
      <c r="J315" s="217" t="s">
        <v>2547</v>
      </c>
      <c r="K315" s="61" t="str">
        <f t="shared" si="61"/>
        <v>1</v>
      </c>
      <c r="L315" s="63" t="str">
        <f t="shared" si="62"/>
        <v>Regional Parks1</v>
      </c>
      <c r="M315" s="63" t="str">
        <f t="shared" si="63"/>
        <v>Lawler Lodge &amp; Alpine Cabins1</v>
      </c>
      <c r="N315" s="637">
        <v>2830.98</v>
      </c>
      <c r="O315" s="213">
        <v>0</v>
      </c>
      <c r="Q315" s="213">
        <f t="shared" si="64"/>
        <v>0</v>
      </c>
      <c r="R315" s="213">
        <v>0</v>
      </c>
      <c r="S315" s="213">
        <v>0</v>
      </c>
      <c r="T315" s="213">
        <v>50.99</v>
      </c>
      <c r="U315" s="213">
        <v>203.98</v>
      </c>
      <c r="V315" s="213">
        <v>101.98</v>
      </c>
      <c r="W315" s="213">
        <v>433.44</v>
      </c>
      <c r="X315" s="213">
        <v>477.47</v>
      </c>
      <c r="Y315" s="213">
        <v>69</v>
      </c>
      <c r="Z315" s="213">
        <v>56.81</v>
      </c>
      <c r="AA315" s="213">
        <v>1416.62</v>
      </c>
      <c r="AB315" s="213">
        <v>1234.53</v>
      </c>
      <c r="AC315" s="213">
        <f>SUMIF('[3]revexpbalances - 2024-07-18T082'!$G:$G,G:G,'[3]revexpbalances - 2024-07-18T082'!$H:$H)</f>
        <v>297.52999999999997</v>
      </c>
      <c r="AD315" s="213">
        <f t="shared" si="65"/>
        <v>4342.3499999999995</v>
      </c>
      <c r="AE315" s="744">
        <f t="shared" si="66"/>
        <v>50.99</v>
      </c>
      <c r="AF315" s="744">
        <f t="shared" si="67"/>
        <v>739.4</v>
      </c>
      <c r="AG315" s="744">
        <f t="shared" si="68"/>
        <v>603.28</v>
      </c>
      <c r="AH315" s="744">
        <f t="shared" si="69"/>
        <v>2948.6799999999994</v>
      </c>
      <c r="AI315" s="744">
        <f t="shared" si="70"/>
        <v>4342.3499999999995</v>
      </c>
      <c r="AJ315" s="744">
        <f t="shared" si="71"/>
        <v>-4342.3499999999995</v>
      </c>
      <c r="AK315" s="1097">
        <v>27981</v>
      </c>
    </row>
    <row r="316" spans="1:37">
      <c r="A316">
        <v>25400</v>
      </c>
      <c r="B316" t="s">
        <v>2923</v>
      </c>
      <c r="C316">
        <v>931406</v>
      </c>
      <c r="D316" t="s">
        <v>1224</v>
      </c>
      <c r="E316">
        <v>513000</v>
      </c>
      <c r="F316" t="s">
        <v>469</v>
      </c>
      <c r="G316" s="408" t="s">
        <v>5816</v>
      </c>
      <c r="H316" s="217" t="s">
        <v>1524</v>
      </c>
      <c r="I316" s="217" t="s">
        <v>1224</v>
      </c>
      <c r="J316" s="217" t="s">
        <v>2547</v>
      </c>
      <c r="K316" s="61" t="str">
        <f t="shared" si="61"/>
        <v>1</v>
      </c>
      <c r="L316" s="63" t="str">
        <f t="shared" si="62"/>
        <v>Regional Parks1</v>
      </c>
      <c r="M316" s="63" t="str">
        <f t="shared" si="63"/>
        <v>Lawler Lodge &amp; Alpine Cabins1</v>
      </c>
      <c r="N316" s="637">
        <v>422.06</v>
      </c>
      <c r="O316" s="213">
        <v>0</v>
      </c>
      <c r="Q316" s="213">
        <f t="shared" si="64"/>
        <v>0</v>
      </c>
      <c r="R316" s="213">
        <v>0</v>
      </c>
      <c r="S316" s="213">
        <v>0</v>
      </c>
      <c r="T316" s="213">
        <v>9.3000000000000007</v>
      </c>
      <c r="U316" s="213">
        <v>37.21</v>
      </c>
      <c r="V316" s="213">
        <v>18.600000000000001</v>
      </c>
      <c r="W316" s="213">
        <v>79.06</v>
      </c>
      <c r="X316" s="213">
        <v>56.47</v>
      </c>
      <c r="Y316" s="213">
        <v>5.52</v>
      </c>
      <c r="Z316" s="213">
        <v>4.54</v>
      </c>
      <c r="AA316" s="213">
        <v>165.42</v>
      </c>
      <c r="AB316" s="213">
        <v>139.88999999999999</v>
      </c>
      <c r="AC316" s="213">
        <f>SUMIF('[3]revexpbalances - 2024-07-18T082'!$G:$G,G:G,'[3]revexpbalances - 2024-07-18T082'!$H:$H)</f>
        <v>23.81</v>
      </c>
      <c r="AD316" s="213">
        <f t="shared" si="65"/>
        <v>539.81999999999994</v>
      </c>
      <c r="AE316" s="744">
        <f t="shared" si="66"/>
        <v>9.3000000000000007</v>
      </c>
      <c r="AF316" s="744">
        <f t="shared" si="67"/>
        <v>134.87</v>
      </c>
      <c r="AG316" s="744">
        <f t="shared" si="68"/>
        <v>66.53</v>
      </c>
      <c r="AH316" s="744">
        <f t="shared" si="69"/>
        <v>329.11999999999995</v>
      </c>
      <c r="AI316" s="744">
        <f t="shared" si="70"/>
        <v>539.81999999999994</v>
      </c>
      <c r="AJ316" s="744">
        <f t="shared" si="71"/>
        <v>-539.81999999999994</v>
      </c>
      <c r="AK316" s="1097">
        <v>8351</v>
      </c>
    </row>
    <row r="317" spans="1:37">
      <c r="A317">
        <v>25400</v>
      </c>
      <c r="B317" t="s">
        <v>2923</v>
      </c>
      <c r="C317">
        <v>931406</v>
      </c>
      <c r="D317" t="s">
        <v>1224</v>
      </c>
      <c r="E317">
        <v>513120</v>
      </c>
      <c r="F317" t="s">
        <v>471</v>
      </c>
      <c r="G317" s="408" t="s">
        <v>5828</v>
      </c>
      <c r="H317" s="217" t="s">
        <v>1524</v>
      </c>
      <c r="I317" s="217" t="s">
        <v>1224</v>
      </c>
      <c r="J317" s="217" t="s">
        <v>2547</v>
      </c>
      <c r="K317" s="61" t="str">
        <f t="shared" si="61"/>
        <v>1</v>
      </c>
      <c r="L317" s="63" t="str">
        <f t="shared" si="62"/>
        <v>Regional Parks1</v>
      </c>
      <c r="M317" s="63" t="str">
        <f t="shared" si="63"/>
        <v>Lawler Lodge &amp; Alpine Cabins1</v>
      </c>
      <c r="N317" s="637">
        <v>179.36999999999998</v>
      </c>
      <c r="O317" s="213">
        <v>0</v>
      </c>
      <c r="Q317" s="213">
        <f t="shared" si="64"/>
        <v>0</v>
      </c>
      <c r="R317" s="213">
        <v>0</v>
      </c>
      <c r="S317" s="213">
        <v>0</v>
      </c>
      <c r="T317" s="213">
        <v>3.12</v>
      </c>
      <c r="U317" s="213">
        <v>12.45</v>
      </c>
      <c r="V317" s="213">
        <v>6.23</v>
      </c>
      <c r="W317" s="213">
        <v>26.05</v>
      </c>
      <c r="X317" s="213">
        <v>29.29</v>
      </c>
      <c r="Y317" s="213">
        <v>4.16</v>
      </c>
      <c r="Z317" s="213">
        <v>3.52</v>
      </c>
      <c r="AA317" s="213">
        <v>86.79</v>
      </c>
      <c r="AB317" s="213">
        <v>76.650000000000006</v>
      </c>
      <c r="AC317" s="213">
        <f>SUMIF('[3]revexpbalances - 2024-07-18T082'!$G:$G,G:G,'[3]revexpbalances - 2024-07-18T082'!$H:$H)</f>
        <v>18.7</v>
      </c>
      <c r="AD317" s="213">
        <f t="shared" si="65"/>
        <v>266.96000000000004</v>
      </c>
      <c r="AE317" s="744">
        <f t="shared" si="66"/>
        <v>3.12</v>
      </c>
      <c r="AF317" s="744">
        <f t="shared" si="67"/>
        <v>44.730000000000004</v>
      </c>
      <c r="AG317" s="744">
        <f t="shared" si="68"/>
        <v>36.970000000000006</v>
      </c>
      <c r="AH317" s="744">
        <f t="shared" si="69"/>
        <v>182.14</v>
      </c>
      <c r="AI317" s="744">
        <f t="shared" si="70"/>
        <v>266.95999999999998</v>
      </c>
      <c r="AJ317" s="744">
        <f t="shared" si="71"/>
        <v>-266.95999999999998</v>
      </c>
      <c r="AK317" s="1097">
        <v>1735</v>
      </c>
    </row>
    <row r="318" spans="1:37">
      <c r="A318">
        <v>25400</v>
      </c>
      <c r="B318" t="s">
        <v>2923</v>
      </c>
      <c r="C318">
        <v>931406</v>
      </c>
      <c r="D318" t="s">
        <v>1224</v>
      </c>
      <c r="E318">
        <v>513140</v>
      </c>
      <c r="F318" t="s">
        <v>472</v>
      </c>
      <c r="G318" s="408" t="s">
        <v>5840</v>
      </c>
      <c r="H318" s="217" t="s">
        <v>1524</v>
      </c>
      <c r="I318" s="217" t="s">
        <v>1224</v>
      </c>
      <c r="J318" s="217" t="s">
        <v>2547</v>
      </c>
      <c r="K318" s="61" t="str">
        <f t="shared" si="61"/>
        <v>1</v>
      </c>
      <c r="L318" s="63" t="str">
        <f t="shared" si="62"/>
        <v>Regional Parks1</v>
      </c>
      <c r="M318" s="63" t="str">
        <f t="shared" si="63"/>
        <v>Lawler Lodge &amp; Alpine Cabins1</v>
      </c>
      <c r="N318" s="637">
        <v>41.94</v>
      </c>
      <c r="O318" s="213">
        <v>0</v>
      </c>
      <c r="Q318" s="213">
        <f t="shared" si="64"/>
        <v>0</v>
      </c>
      <c r="R318" s="213">
        <v>0</v>
      </c>
      <c r="S318" s="213">
        <v>0</v>
      </c>
      <c r="T318" s="213">
        <v>0.73</v>
      </c>
      <c r="U318" s="213">
        <v>2.91</v>
      </c>
      <c r="V318" s="213">
        <v>1.46</v>
      </c>
      <c r="W318" s="213">
        <v>6.09</v>
      </c>
      <c r="X318" s="213">
        <v>6.83</v>
      </c>
      <c r="Y318" s="213">
        <v>0.97</v>
      </c>
      <c r="Z318" s="213">
        <v>0.82</v>
      </c>
      <c r="AA318" s="213">
        <v>20.3</v>
      </c>
      <c r="AB318" s="213">
        <v>17.920000000000002</v>
      </c>
      <c r="AC318" s="213">
        <f>SUMIF('[3]revexpbalances - 2024-07-18T082'!$G:$G,G:G,'[3]revexpbalances - 2024-07-18T082'!$H:$H)</f>
        <v>4.37</v>
      </c>
      <c r="AD318" s="213">
        <f t="shared" si="65"/>
        <v>62.4</v>
      </c>
      <c r="AE318" s="744">
        <f t="shared" si="66"/>
        <v>0.73</v>
      </c>
      <c r="AF318" s="744">
        <f t="shared" si="67"/>
        <v>10.46</v>
      </c>
      <c r="AG318" s="744">
        <f t="shared" si="68"/>
        <v>8.6199999999999992</v>
      </c>
      <c r="AH318" s="744">
        <f t="shared" si="69"/>
        <v>42.589999999999996</v>
      </c>
      <c r="AI318" s="744">
        <f t="shared" si="70"/>
        <v>62.4</v>
      </c>
      <c r="AJ318" s="744">
        <f t="shared" si="71"/>
        <v>-62.4</v>
      </c>
      <c r="AK318" s="1097">
        <v>406</v>
      </c>
    </row>
    <row r="319" spans="1:37">
      <c r="A319">
        <v>25400</v>
      </c>
      <c r="B319" t="s">
        <v>2923</v>
      </c>
      <c r="C319">
        <v>931406</v>
      </c>
      <c r="D319" t="s">
        <v>1224</v>
      </c>
      <c r="E319">
        <v>515040</v>
      </c>
      <c r="F319" t="s">
        <v>473</v>
      </c>
      <c r="G319" s="408" t="s">
        <v>5852</v>
      </c>
      <c r="H319" s="217" t="s">
        <v>1524</v>
      </c>
      <c r="I319" s="217" t="s">
        <v>1224</v>
      </c>
      <c r="J319" s="217" t="s">
        <v>2547</v>
      </c>
      <c r="K319" s="61" t="str">
        <f t="shared" si="61"/>
        <v>1</v>
      </c>
      <c r="L319" s="63" t="str">
        <f t="shared" si="62"/>
        <v>Regional Parks1</v>
      </c>
      <c r="M319" s="63" t="str">
        <f t="shared" si="63"/>
        <v>Lawler Lodge &amp; Alpine Cabins1</v>
      </c>
      <c r="N319" s="637">
        <v>527.94999999999993</v>
      </c>
      <c r="O319" s="213">
        <v>0</v>
      </c>
      <c r="Q319" s="213">
        <f t="shared" si="64"/>
        <v>0</v>
      </c>
      <c r="R319" s="213">
        <v>0</v>
      </c>
      <c r="S319" s="213">
        <v>0</v>
      </c>
      <c r="T319" s="213">
        <v>9.35</v>
      </c>
      <c r="U319" s="213">
        <v>41.15</v>
      </c>
      <c r="V319" s="213">
        <v>18.7</v>
      </c>
      <c r="W319" s="213">
        <v>92.75</v>
      </c>
      <c r="X319" s="213">
        <v>34.729999999999997</v>
      </c>
      <c r="Y319" s="213">
        <v>29.27</v>
      </c>
      <c r="Z319" s="213">
        <v>9.9700000000000006</v>
      </c>
      <c r="AA319" s="213">
        <v>221.21</v>
      </c>
      <c r="AB319" s="213">
        <v>123.38</v>
      </c>
      <c r="AC319" s="213">
        <f>SUMIF('[3]revexpbalances - 2024-07-18T082'!$G:$G,G:G,'[3]revexpbalances - 2024-07-18T082'!$H:$H)</f>
        <v>17.48</v>
      </c>
      <c r="AD319" s="213">
        <f t="shared" si="65"/>
        <v>597.99</v>
      </c>
      <c r="AE319" s="744">
        <f t="shared" si="66"/>
        <v>9.35</v>
      </c>
      <c r="AF319" s="744">
        <f t="shared" si="67"/>
        <v>152.6</v>
      </c>
      <c r="AG319" s="744">
        <f t="shared" si="68"/>
        <v>73.97</v>
      </c>
      <c r="AH319" s="744">
        <f t="shared" si="69"/>
        <v>362.07000000000005</v>
      </c>
      <c r="AI319" s="744">
        <f t="shared" si="70"/>
        <v>597.99</v>
      </c>
      <c r="AJ319" s="744">
        <f t="shared" si="71"/>
        <v>-597.99</v>
      </c>
      <c r="AK319" s="1097">
        <v>5238</v>
      </c>
    </row>
    <row r="320" spans="1:37">
      <c r="A320">
        <v>25400</v>
      </c>
      <c r="B320" t="s">
        <v>2923</v>
      </c>
      <c r="C320">
        <v>931406</v>
      </c>
      <c r="D320" t="s">
        <v>1224</v>
      </c>
      <c r="E320">
        <v>515100</v>
      </c>
      <c r="F320" t="s">
        <v>474</v>
      </c>
      <c r="G320" s="408" t="s">
        <v>5864</v>
      </c>
      <c r="H320" s="217" t="s">
        <v>1524</v>
      </c>
      <c r="I320" s="217" t="s">
        <v>1224</v>
      </c>
      <c r="J320" s="217" t="s">
        <v>2547</v>
      </c>
      <c r="K320" s="61" t="str">
        <f t="shared" si="61"/>
        <v>1</v>
      </c>
      <c r="L320" s="63" t="str">
        <f t="shared" si="62"/>
        <v>Regional Parks1</v>
      </c>
      <c r="M320" s="63" t="str">
        <f t="shared" si="63"/>
        <v>Lawler Lodge &amp; Alpine Cabins1</v>
      </c>
      <c r="N320" s="637">
        <v>3.47</v>
      </c>
      <c r="O320" s="213">
        <v>0</v>
      </c>
      <c r="Q320" s="213">
        <f t="shared" si="64"/>
        <v>0</v>
      </c>
      <c r="R320" s="213">
        <v>0</v>
      </c>
      <c r="S320" s="213">
        <v>0</v>
      </c>
      <c r="T320" s="213">
        <v>0.06</v>
      </c>
      <c r="U320" s="213">
        <v>0.27</v>
      </c>
      <c r="V320" s="213">
        <v>0.12</v>
      </c>
      <c r="W320" s="213">
        <v>0.57999999999999996</v>
      </c>
      <c r="X320" s="213">
        <v>0.67</v>
      </c>
      <c r="Y320" s="213">
        <v>0.1</v>
      </c>
      <c r="Z320" s="213">
        <v>7.0000000000000007E-2</v>
      </c>
      <c r="AA320" s="213">
        <v>1.79</v>
      </c>
      <c r="AB320" s="213">
        <v>1.1200000000000001</v>
      </c>
      <c r="AC320" s="213">
        <f>SUMIF('[3]revexpbalances - 2024-07-18T082'!$G:$G,G:G,'[3]revexpbalances - 2024-07-18T082'!$H:$H)</f>
        <v>0.38</v>
      </c>
      <c r="AD320" s="213">
        <f t="shared" si="65"/>
        <v>5.16</v>
      </c>
      <c r="AE320" s="744">
        <f t="shared" si="66"/>
        <v>0.06</v>
      </c>
      <c r="AF320" s="744">
        <f t="shared" si="67"/>
        <v>0.97</v>
      </c>
      <c r="AG320" s="744">
        <f t="shared" si="68"/>
        <v>0.84000000000000008</v>
      </c>
      <c r="AH320" s="744">
        <f t="shared" si="69"/>
        <v>3.29</v>
      </c>
      <c r="AI320" s="744">
        <f t="shared" si="70"/>
        <v>5.16</v>
      </c>
      <c r="AJ320" s="744">
        <f t="shared" si="71"/>
        <v>-5.16</v>
      </c>
      <c r="AK320" s="1097">
        <v>33</v>
      </c>
    </row>
    <row r="321" spans="1:37">
      <c r="A321">
        <v>25400</v>
      </c>
      <c r="B321" t="s">
        <v>2923</v>
      </c>
      <c r="C321">
        <v>931406</v>
      </c>
      <c r="D321" t="s">
        <v>1224</v>
      </c>
      <c r="E321">
        <v>515120</v>
      </c>
      <c r="F321" t="s">
        <v>475</v>
      </c>
      <c r="G321" s="408" t="s">
        <v>6132</v>
      </c>
      <c r="H321" s="217" t="s">
        <v>1524</v>
      </c>
      <c r="I321" s="217" t="s">
        <v>1224</v>
      </c>
      <c r="J321" s="217" t="s">
        <v>2547</v>
      </c>
      <c r="K321" s="61" t="str">
        <f t="shared" si="61"/>
        <v>1</v>
      </c>
      <c r="L321" s="63" t="str">
        <f t="shared" si="62"/>
        <v>Regional Parks1</v>
      </c>
      <c r="M321" s="63" t="str">
        <f t="shared" si="63"/>
        <v>Lawler Lodge &amp; Alpine Cabins1</v>
      </c>
      <c r="N321" s="637">
        <v>4.4700000000000006</v>
      </c>
      <c r="O321" s="213">
        <v>0</v>
      </c>
      <c r="Q321" s="213">
        <f t="shared" si="64"/>
        <v>0</v>
      </c>
      <c r="R321" s="213">
        <v>0</v>
      </c>
      <c r="S321" s="213">
        <v>0</v>
      </c>
      <c r="T321" s="213">
        <v>0.15</v>
      </c>
      <c r="U321" s="213">
        <v>0.66</v>
      </c>
      <c r="V321" s="213">
        <v>0.3</v>
      </c>
      <c r="W321" s="213">
        <v>1.41</v>
      </c>
      <c r="X321" s="213">
        <v>1.59</v>
      </c>
      <c r="Y321" s="213">
        <v>0.22</v>
      </c>
      <c r="Z321" s="213">
        <v>0.18</v>
      </c>
      <c r="AA321" s="213">
        <v>4.59</v>
      </c>
      <c r="AB321" s="213">
        <v>4.09</v>
      </c>
      <c r="AC321" s="213">
        <f>SUMIF('[3]revexpbalances - 2024-07-18T082'!$G:$G,G:G,'[3]revexpbalances - 2024-07-18T082'!$H:$H)</f>
        <v>0.97</v>
      </c>
      <c r="AD321" s="213">
        <f t="shared" si="65"/>
        <v>14.16</v>
      </c>
      <c r="AE321" s="744">
        <f t="shared" si="66"/>
        <v>0.15</v>
      </c>
      <c r="AF321" s="744">
        <f t="shared" si="67"/>
        <v>2.37</v>
      </c>
      <c r="AG321" s="744">
        <f t="shared" si="68"/>
        <v>1.99</v>
      </c>
      <c r="AH321" s="744">
        <f t="shared" si="69"/>
        <v>9.65</v>
      </c>
      <c r="AI321" s="744">
        <f t="shared" si="70"/>
        <v>14.16</v>
      </c>
      <c r="AJ321" s="744">
        <f t="shared" si="71"/>
        <v>-14.16</v>
      </c>
      <c r="AK321" s="1097">
        <v>91</v>
      </c>
    </row>
    <row r="322" spans="1:37">
      <c r="A322">
        <v>25400</v>
      </c>
      <c r="B322" t="s">
        <v>2923</v>
      </c>
      <c r="C322">
        <v>931406</v>
      </c>
      <c r="D322" t="s">
        <v>1224</v>
      </c>
      <c r="E322">
        <v>515260</v>
      </c>
      <c r="F322" t="s">
        <v>479</v>
      </c>
      <c r="G322" s="408" t="s">
        <v>5879</v>
      </c>
      <c r="H322" s="217" t="s">
        <v>1524</v>
      </c>
      <c r="I322" s="217" t="s">
        <v>1224</v>
      </c>
      <c r="J322" s="217" t="s">
        <v>2547</v>
      </c>
      <c r="K322" s="61" t="str">
        <f t="shared" si="61"/>
        <v>1</v>
      </c>
      <c r="L322" s="63" t="str">
        <f t="shared" si="62"/>
        <v>Regional Parks1</v>
      </c>
      <c r="M322" s="63" t="str">
        <f t="shared" si="63"/>
        <v>Lawler Lodge &amp; Alpine Cabins1</v>
      </c>
      <c r="N322" s="637">
        <v>7.9899999999999993</v>
      </c>
      <c r="O322" s="213">
        <v>0</v>
      </c>
      <c r="Q322" s="213">
        <f t="shared" si="64"/>
        <v>0</v>
      </c>
      <c r="R322" s="213">
        <v>0</v>
      </c>
      <c r="S322" s="213">
        <v>0</v>
      </c>
      <c r="T322" s="213">
        <v>0.13</v>
      </c>
      <c r="U322" s="213">
        <v>0.56000000000000005</v>
      </c>
      <c r="V322" s="213">
        <v>0.25</v>
      </c>
      <c r="W322" s="213">
        <v>1.19</v>
      </c>
      <c r="X322" s="213">
        <v>1.32</v>
      </c>
      <c r="Y322" s="213">
        <v>0.19</v>
      </c>
      <c r="Z322" s="213">
        <v>0.15</v>
      </c>
      <c r="AA322" s="213">
        <v>3.86</v>
      </c>
      <c r="AB322" s="213">
        <v>3.44</v>
      </c>
      <c r="AC322" s="213">
        <f>SUMIF('[3]revexpbalances - 2024-07-18T082'!$G:$G,G:G,'[3]revexpbalances - 2024-07-18T082'!$H:$H)</f>
        <v>0.81</v>
      </c>
      <c r="AD322" s="213">
        <f t="shared" si="65"/>
        <v>11.9</v>
      </c>
      <c r="AE322" s="744">
        <f t="shared" si="66"/>
        <v>0.13</v>
      </c>
      <c r="AF322" s="744">
        <f t="shared" si="67"/>
        <v>2</v>
      </c>
      <c r="AG322" s="744">
        <f t="shared" si="68"/>
        <v>1.66</v>
      </c>
      <c r="AH322" s="744">
        <f t="shared" si="69"/>
        <v>8.11</v>
      </c>
      <c r="AI322" s="744">
        <f t="shared" si="70"/>
        <v>11.899999999999999</v>
      </c>
      <c r="AJ322" s="744">
        <f t="shared" si="71"/>
        <v>-11.899999999999999</v>
      </c>
      <c r="AK322" s="1097">
        <v>75</v>
      </c>
    </row>
    <row r="323" spans="1:37">
      <c r="A323">
        <v>25400</v>
      </c>
      <c r="B323" t="s">
        <v>2923</v>
      </c>
      <c r="C323">
        <v>931406</v>
      </c>
      <c r="D323" t="s">
        <v>1224</v>
      </c>
      <c r="E323">
        <v>518140</v>
      </c>
      <c r="F323" t="s">
        <v>484</v>
      </c>
      <c r="G323" s="408" t="s">
        <v>5892</v>
      </c>
      <c r="H323" s="217" t="s">
        <v>1524</v>
      </c>
      <c r="I323" s="217" t="s">
        <v>1224</v>
      </c>
      <c r="J323" s="217" t="s">
        <v>2547</v>
      </c>
      <c r="K323" s="61" t="str">
        <f t="shared" si="61"/>
        <v>1</v>
      </c>
      <c r="L323" s="63" t="str">
        <f t="shared" si="62"/>
        <v>Regional Parks1</v>
      </c>
      <c r="M323" s="63" t="str">
        <f t="shared" si="63"/>
        <v>Lawler Lodge &amp; Alpine Cabins1</v>
      </c>
      <c r="N323" s="637">
        <v>1.1500000000000001</v>
      </c>
      <c r="O323" s="213">
        <v>0</v>
      </c>
      <c r="Q323" s="213">
        <f t="shared" si="64"/>
        <v>0</v>
      </c>
      <c r="R323" s="213">
        <v>0</v>
      </c>
      <c r="S323" s="213">
        <v>0</v>
      </c>
      <c r="T323" s="213">
        <v>0.02</v>
      </c>
      <c r="U323" s="213">
        <v>0.08</v>
      </c>
      <c r="V323" s="213">
        <v>0.04</v>
      </c>
      <c r="W323" s="213">
        <v>0.17</v>
      </c>
      <c r="X323" s="213">
        <v>0.2</v>
      </c>
      <c r="Y323" s="213">
        <v>0.03</v>
      </c>
      <c r="Z323" s="213">
        <v>0.02</v>
      </c>
      <c r="AA323" s="213">
        <v>0.53</v>
      </c>
      <c r="AB323" s="213">
        <v>0.46</v>
      </c>
      <c r="AC323" s="213">
        <f>SUMIF('[3]revexpbalances - 2024-07-18T082'!$G:$G,G:G,'[3]revexpbalances - 2024-07-18T082'!$H:$H)</f>
        <v>0.11</v>
      </c>
      <c r="AD323" s="213">
        <f t="shared" si="65"/>
        <v>1.6600000000000001</v>
      </c>
      <c r="AE323" s="744">
        <f t="shared" si="66"/>
        <v>0.02</v>
      </c>
      <c r="AF323" s="744">
        <f t="shared" si="67"/>
        <v>0.29000000000000004</v>
      </c>
      <c r="AG323" s="744">
        <f t="shared" si="68"/>
        <v>0.25</v>
      </c>
      <c r="AH323" s="744">
        <f t="shared" si="69"/>
        <v>1.1000000000000001</v>
      </c>
      <c r="AI323" s="744">
        <f t="shared" si="70"/>
        <v>1.6600000000000001</v>
      </c>
      <c r="AJ323" s="744">
        <f t="shared" si="71"/>
        <v>-1.6600000000000001</v>
      </c>
      <c r="AK323" s="1097">
        <v>10</v>
      </c>
    </row>
    <row r="324" spans="1:37">
      <c r="A324">
        <v>25400</v>
      </c>
      <c r="B324" t="s">
        <v>2923</v>
      </c>
      <c r="C324">
        <v>931408</v>
      </c>
      <c r="D324" t="s">
        <v>2939</v>
      </c>
      <c r="E324">
        <v>510040</v>
      </c>
      <c r="F324" t="s">
        <v>461</v>
      </c>
      <c r="G324" s="408" t="s">
        <v>5805</v>
      </c>
      <c r="H324" s="217" t="s">
        <v>1524</v>
      </c>
      <c r="I324" s="217" t="s">
        <v>359</v>
      </c>
      <c r="J324" s="217" t="s">
        <v>2547</v>
      </c>
      <c r="K324" s="61" t="str">
        <f t="shared" si="61"/>
        <v>1</v>
      </c>
      <c r="L324" s="63" t="str">
        <f t="shared" si="62"/>
        <v>Regional Parks1</v>
      </c>
      <c r="M324" s="63" t="str">
        <f t="shared" si="63"/>
        <v>McCall1</v>
      </c>
      <c r="N324" s="637">
        <v>35092.33</v>
      </c>
      <c r="O324" s="213">
        <v>43031</v>
      </c>
      <c r="Q324" s="213">
        <f t="shared" si="64"/>
        <v>43031</v>
      </c>
      <c r="R324" s="213">
        <v>0</v>
      </c>
      <c r="S324" s="213">
        <v>0</v>
      </c>
      <c r="T324" s="213">
        <v>114.73</v>
      </c>
      <c r="U324" s="213">
        <v>0</v>
      </c>
      <c r="V324" s="213">
        <v>0</v>
      </c>
      <c r="W324" s="213">
        <v>0</v>
      </c>
      <c r="X324" s="213">
        <v>613.67999999999995</v>
      </c>
      <c r="Y324" s="213">
        <v>0</v>
      </c>
      <c r="Z324" s="213">
        <v>454.52</v>
      </c>
      <c r="AA324" s="213">
        <v>927.6</v>
      </c>
      <c r="AB324" s="213">
        <v>2948.53</v>
      </c>
      <c r="AC324" s="213">
        <f>SUMIF('[3]revexpbalances - 2024-07-18T082'!$G:$G,G:G,'[3]revexpbalances - 2024-07-18T082'!$H:$H)</f>
        <v>1400.14</v>
      </c>
      <c r="AD324" s="213">
        <f t="shared" si="65"/>
        <v>6459.2</v>
      </c>
      <c r="AE324" s="744">
        <f t="shared" si="66"/>
        <v>114.73</v>
      </c>
      <c r="AF324" s="744">
        <f t="shared" si="67"/>
        <v>0</v>
      </c>
      <c r="AG324" s="744">
        <f t="shared" si="68"/>
        <v>1068.1999999999998</v>
      </c>
      <c r="AH324" s="744">
        <f t="shared" si="69"/>
        <v>5276.27</v>
      </c>
      <c r="AI324" s="744">
        <f t="shared" si="70"/>
        <v>6459.2000000000007</v>
      </c>
      <c r="AJ324" s="744">
        <f t="shared" si="71"/>
        <v>36571.800000000003</v>
      </c>
      <c r="AK324" s="1097">
        <v>27981</v>
      </c>
    </row>
    <row r="325" spans="1:37">
      <c r="A325">
        <v>25400</v>
      </c>
      <c r="B325" t="s">
        <v>2923</v>
      </c>
      <c r="C325">
        <v>931408</v>
      </c>
      <c r="D325" t="s">
        <v>2939</v>
      </c>
      <c r="E325">
        <v>513000</v>
      </c>
      <c r="F325" t="s">
        <v>469</v>
      </c>
      <c r="G325" s="408" t="s">
        <v>5817</v>
      </c>
      <c r="H325" s="217" t="s">
        <v>1524</v>
      </c>
      <c r="I325" s="217" t="s">
        <v>359</v>
      </c>
      <c r="J325" s="217" t="s">
        <v>2547</v>
      </c>
      <c r="K325" s="61" t="str">
        <f t="shared" si="61"/>
        <v>1</v>
      </c>
      <c r="L325" s="63" t="str">
        <f t="shared" si="62"/>
        <v>Regional Parks1</v>
      </c>
      <c r="M325" s="63" t="str">
        <f t="shared" si="63"/>
        <v>McCall1</v>
      </c>
      <c r="N325" s="637">
        <v>3414.8100000000004</v>
      </c>
      <c r="O325" s="213">
        <v>4677</v>
      </c>
      <c r="Q325" s="213">
        <f t="shared" si="64"/>
        <v>4677</v>
      </c>
      <c r="R325" s="213">
        <v>0</v>
      </c>
      <c r="S325" s="213">
        <v>0</v>
      </c>
      <c r="T325" s="213">
        <v>20.92</v>
      </c>
      <c r="U325" s="213">
        <v>0</v>
      </c>
      <c r="V325" s="213">
        <v>0</v>
      </c>
      <c r="W325" s="213">
        <v>0</v>
      </c>
      <c r="X325" s="213">
        <v>49.09</v>
      </c>
      <c r="Y325" s="213">
        <v>0</v>
      </c>
      <c r="Z325" s="213">
        <v>36.369999999999997</v>
      </c>
      <c r="AA325" s="213">
        <v>90.66</v>
      </c>
      <c r="AB325" s="213">
        <v>241.36</v>
      </c>
      <c r="AC325" s="213">
        <f>SUMIF('[3]revexpbalances - 2024-07-18T082'!$G:$G,G:G,'[3]revexpbalances - 2024-07-18T082'!$H:$H)</f>
        <v>112</v>
      </c>
      <c r="AD325" s="213">
        <f t="shared" si="65"/>
        <v>550.4</v>
      </c>
      <c r="AE325" s="744">
        <f t="shared" si="66"/>
        <v>20.92</v>
      </c>
      <c r="AF325" s="744">
        <f t="shared" si="67"/>
        <v>0</v>
      </c>
      <c r="AG325" s="744">
        <f t="shared" si="68"/>
        <v>85.460000000000008</v>
      </c>
      <c r="AH325" s="744">
        <f t="shared" si="69"/>
        <v>444.02</v>
      </c>
      <c r="AI325" s="744">
        <f t="shared" si="70"/>
        <v>550.4</v>
      </c>
      <c r="AJ325" s="744">
        <f t="shared" si="71"/>
        <v>4126.6000000000004</v>
      </c>
      <c r="AK325" s="1097">
        <v>8351</v>
      </c>
    </row>
    <row r="326" spans="1:37">
      <c r="A326">
        <v>25400</v>
      </c>
      <c r="B326" t="s">
        <v>2923</v>
      </c>
      <c r="C326">
        <v>931408</v>
      </c>
      <c r="D326" t="s">
        <v>2939</v>
      </c>
      <c r="E326">
        <v>513120</v>
      </c>
      <c r="F326" t="s">
        <v>471</v>
      </c>
      <c r="G326" s="408" t="s">
        <v>5829</v>
      </c>
      <c r="H326" s="217" t="s">
        <v>1524</v>
      </c>
      <c r="I326" s="217" t="s">
        <v>359</v>
      </c>
      <c r="J326" s="217" t="s">
        <v>2547</v>
      </c>
      <c r="K326" s="61" t="str">
        <f t="shared" si="61"/>
        <v>1</v>
      </c>
      <c r="L326" s="63" t="str">
        <f t="shared" si="62"/>
        <v>Regional Parks1</v>
      </c>
      <c r="M326" s="63" t="str">
        <f t="shared" si="63"/>
        <v>McCall1</v>
      </c>
      <c r="N326" s="637">
        <v>2176.3000000000002</v>
      </c>
      <c r="O326" s="213">
        <v>2668</v>
      </c>
      <c r="Q326" s="213">
        <f t="shared" si="64"/>
        <v>2668</v>
      </c>
      <c r="R326" s="213">
        <v>0</v>
      </c>
      <c r="S326" s="213">
        <v>0</v>
      </c>
      <c r="T326" s="213">
        <v>7.11</v>
      </c>
      <c r="U326" s="213">
        <v>0</v>
      </c>
      <c r="V326" s="213">
        <v>0</v>
      </c>
      <c r="W326" s="213">
        <v>0</v>
      </c>
      <c r="X326" s="213">
        <v>37.909999999999997</v>
      </c>
      <c r="Y326" s="213">
        <v>0</v>
      </c>
      <c r="Z326" s="213">
        <v>28.19</v>
      </c>
      <c r="AA326" s="213">
        <v>57.51</v>
      </c>
      <c r="AB326" s="213">
        <v>182.81</v>
      </c>
      <c r="AC326" s="213">
        <f>SUMIF('[3]revexpbalances - 2024-07-18T082'!$G:$G,G:G,'[3]revexpbalances - 2024-07-18T082'!$H:$H)</f>
        <v>86.8</v>
      </c>
      <c r="AD326" s="213">
        <f t="shared" si="65"/>
        <v>400.33</v>
      </c>
      <c r="AE326" s="744">
        <f t="shared" si="66"/>
        <v>7.11</v>
      </c>
      <c r="AF326" s="744">
        <f t="shared" si="67"/>
        <v>0</v>
      </c>
      <c r="AG326" s="744">
        <f t="shared" si="68"/>
        <v>66.099999999999994</v>
      </c>
      <c r="AH326" s="744">
        <f t="shared" si="69"/>
        <v>327.12</v>
      </c>
      <c r="AI326" s="744">
        <f t="shared" si="70"/>
        <v>400.33</v>
      </c>
      <c r="AJ326" s="744">
        <f t="shared" si="71"/>
        <v>2267.67</v>
      </c>
      <c r="AK326" s="1097">
        <v>1735</v>
      </c>
    </row>
    <row r="327" spans="1:37">
      <c r="A327">
        <v>25400</v>
      </c>
      <c r="B327" t="s">
        <v>2923</v>
      </c>
      <c r="C327">
        <v>931408</v>
      </c>
      <c r="D327" t="s">
        <v>2939</v>
      </c>
      <c r="E327">
        <v>513140</v>
      </c>
      <c r="F327" t="s">
        <v>472</v>
      </c>
      <c r="G327" s="408" t="s">
        <v>5841</v>
      </c>
      <c r="H327" s="217" t="s">
        <v>1524</v>
      </c>
      <c r="I327" s="217" t="s">
        <v>359</v>
      </c>
      <c r="J327" s="217" t="s">
        <v>2547</v>
      </c>
      <c r="K327" s="61" t="str">
        <f t="shared" si="61"/>
        <v>1</v>
      </c>
      <c r="L327" s="63" t="str">
        <f t="shared" si="62"/>
        <v>Regional Parks1</v>
      </c>
      <c r="M327" s="63" t="str">
        <f t="shared" si="63"/>
        <v>McCall1</v>
      </c>
      <c r="N327" s="637">
        <v>509.01</v>
      </c>
      <c r="O327" s="213">
        <v>624</v>
      </c>
      <c r="Q327" s="213">
        <f t="shared" si="64"/>
        <v>624</v>
      </c>
      <c r="R327" s="213">
        <v>0</v>
      </c>
      <c r="S327" s="213">
        <v>0</v>
      </c>
      <c r="T327" s="213">
        <v>2.8</v>
      </c>
      <c r="U327" s="213">
        <v>0</v>
      </c>
      <c r="V327" s="213">
        <v>0</v>
      </c>
      <c r="W327" s="213">
        <v>0</v>
      </c>
      <c r="X327" s="213">
        <v>8.8699999999999992</v>
      </c>
      <c r="Y327" s="213">
        <v>0</v>
      </c>
      <c r="Z327" s="213">
        <v>6.6</v>
      </c>
      <c r="AA327" s="213">
        <v>13.46</v>
      </c>
      <c r="AB327" s="213">
        <v>42.77</v>
      </c>
      <c r="AC327" s="213">
        <f>SUMIF('[3]revexpbalances - 2024-07-18T082'!$G:$G,G:G,'[3]revexpbalances - 2024-07-18T082'!$H:$H)</f>
        <v>20.3</v>
      </c>
      <c r="AD327" s="213">
        <f t="shared" si="65"/>
        <v>94.8</v>
      </c>
      <c r="AE327" s="744">
        <f t="shared" si="66"/>
        <v>2.8</v>
      </c>
      <c r="AF327" s="744">
        <f t="shared" si="67"/>
        <v>0</v>
      </c>
      <c r="AG327" s="744">
        <f t="shared" si="68"/>
        <v>15.469999999999999</v>
      </c>
      <c r="AH327" s="744">
        <f t="shared" si="69"/>
        <v>76.53</v>
      </c>
      <c r="AI327" s="744">
        <f t="shared" si="70"/>
        <v>94.8</v>
      </c>
      <c r="AJ327" s="744">
        <f t="shared" si="71"/>
        <v>529.20000000000005</v>
      </c>
      <c r="AK327" s="1097">
        <v>406</v>
      </c>
    </row>
    <row r="328" spans="1:37">
      <c r="A328">
        <v>25400</v>
      </c>
      <c r="B328" t="s">
        <v>2923</v>
      </c>
      <c r="C328">
        <v>931408</v>
      </c>
      <c r="D328" t="s">
        <v>2939</v>
      </c>
      <c r="E328">
        <v>515040</v>
      </c>
      <c r="F328" t="s">
        <v>473</v>
      </c>
      <c r="G328" s="408" t="s">
        <v>5853</v>
      </c>
      <c r="H328" s="217" t="s">
        <v>1524</v>
      </c>
      <c r="I328" s="217" t="s">
        <v>359</v>
      </c>
      <c r="J328" s="217" t="s">
        <v>2547</v>
      </c>
      <c r="K328" s="61" t="str">
        <f t="shared" si="61"/>
        <v>1</v>
      </c>
      <c r="L328" s="63" t="str">
        <f t="shared" si="62"/>
        <v>Regional Parks1</v>
      </c>
      <c r="M328" s="63" t="str">
        <f t="shared" si="63"/>
        <v>McCall1</v>
      </c>
      <c r="N328" s="637">
        <v>11647.930000000002</v>
      </c>
      <c r="O328" s="213">
        <v>18132</v>
      </c>
      <c r="Q328" s="213">
        <f t="shared" si="64"/>
        <v>18132</v>
      </c>
      <c r="R328" s="213">
        <v>0</v>
      </c>
      <c r="S328" s="213">
        <v>0</v>
      </c>
      <c r="T328" s="213">
        <v>28.71</v>
      </c>
      <c r="U328" s="213">
        <v>0</v>
      </c>
      <c r="V328" s="213">
        <v>0</v>
      </c>
      <c r="W328" s="213">
        <v>0</v>
      </c>
      <c r="X328" s="213">
        <v>43.65</v>
      </c>
      <c r="Y328" s="213">
        <v>0</v>
      </c>
      <c r="Z328" s="213">
        <v>79.739999999999995</v>
      </c>
      <c r="AA328" s="213">
        <v>162.19999999999999</v>
      </c>
      <c r="AB328" s="213">
        <v>244.71</v>
      </c>
      <c r="AC328" s="213">
        <f>SUMIF('[3]revexpbalances - 2024-07-18T082'!$G:$G,G:G,'[3]revexpbalances - 2024-07-18T082'!$H:$H)</f>
        <v>294.51</v>
      </c>
      <c r="AD328" s="213">
        <f t="shared" si="65"/>
        <v>853.52</v>
      </c>
      <c r="AE328" s="744">
        <f t="shared" si="66"/>
        <v>28.71</v>
      </c>
      <c r="AF328" s="744">
        <f t="shared" si="67"/>
        <v>0</v>
      </c>
      <c r="AG328" s="744">
        <f t="shared" si="68"/>
        <v>123.38999999999999</v>
      </c>
      <c r="AH328" s="744">
        <f t="shared" si="69"/>
        <v>701.42</v>
      </c>
      <c r="AI328" s="744">
        <f t="shared" si="70"/>
        <v>853.52</v>
      </c>
      <c r="AJ328" s="744">
        <f t="shared" si="71"/>
        <v>17278.48</v>
      </c>
      <c r="AK328" s="1097">
        <v>5238</v>
      </c>
    </row>
    <row r="329" spans="1:37">
      <c r="A329">
        <v>25400</v>
      </c>
      <c r="B329" t="s">
        <v>2923</v>
      </c>
      <c r="C329">
        <v>931408</v>
      </c>
      <c r="D329" t="s">
        <v>2939</v>
      </c>
      <c r="E329">
        <v>515100</v>
      </c>
      <c r="F329" t="s">
        <v>474</v>
      </c>
      <c r="G329" s="408" t="s">
        <v>5865</v>
      </c>
      <c r="H329" s="217" t="s">
        <v>1524</v>
      </c>
      <c r="I329" s="217" t="s">
        <v>359</v>
      </c>
      <c r="J329" s="217" t="s">
        <v>2547</v>
      </c>
      <c r="K329" s="61" t="str">
        <f t="shared" si="61"/>
        <v>1</v>
      </c>
      <c r="L329" s="63" t="str">
        <f t="shared" si="62"/>
        <v>Regional Parks1</v>
      </c>
      <c r="M329" s="63" t="str">
        <f t="shared" si="63"/>
        <v>McCall1</v>
      </c>
      <c r="N329" s="637">
        <v>44.849999999999994</v>
      </c>
      <c r="O329" s="213">
        <v>66</v>
      </c>
      <c r="Q329" s="213">
        <f t="shared" si="64"/>
        <v>66</v>
      </c>
      <c r="R329" s="213">
        <v>0</v>
      </c>
      <c r="S329" s="213">
        <v>0</v>
      </c>
      <c r="T329" s="213">
        <v>0.2</v>
      </c>
      <c r="U329" s="213">
        <v>0</v>
      </c>
      <c r="V329" s="213">
        <v>0</v>
      </c>
      <c r="W329" s="213">
        <v>0</v>
      </c>
      <c r="X329" s="213">
        <v>0.86</v>
      </c>
      <c r="Y329" s="213">
        <v>0</v>
      </c>
      <c r="Z329" s="213">
        <v>0.55000000000000004</v>
      </c>
      <c r="AA329" s="213">
        <v>1.0900000000000001</v>
      </c>
      <c r="AB329" s="213">
        <v>1.67</v>
      </c>
      <c r="AC329" s="213">
        <f>SUMIF('[3]revexpbalances - 2024-07-18T082'!$G:$G,G:G,'[3]revexpbalances - 2024-07-18T082'!$H:$H)</f>
        <v>2.02</v>
      </c>
      <c r="AD329" s="213">
        <f t="shared" si="65"/>
        <v>6.3900000000000006</v>
      </c>
      <c r="AE329" s="744">
        <f t="shared" si="66"/>
        <v>0.2</v>
      </c>
      <c r="AF329" s="744">
        <f t="shared" si="67"/>
        <v>0</v>
      </c>
      <c r="AG329" s="744">
        <f t="shared" si="68"/>
        <v>1.4100000000000001</v>
      </c>
      <c r="AH329" s="744">
        <f t="shared" si="69"/>
        <v>4.7799999999999994</v>
      </c>
      <c r="AI329" s="744">
        <f t="shared" si="70"/>
        <v>6.39</v>
      </c>
      <c r="AJ329" s="744">
        <f t="shared" si="71"/>
        <v>59.61</v>
      </c>
      <c r="AK329" s="1097">
        <v>33</v>
      </c>
    </row>
    <row r="330" spans="1:37">
      <c r="A330">
        <v>25400</v>
      </c>
      <c r="B330" t="s">
        <v>2923</v>
      </c>
      <c r="C330">
        <v>931408</v>
      </c>
      <c r="D330" t="s">
        <v>2939</v>
      </c>
      <c r="E330">
        <v>515120</v>
      </c>
      <c r="F330" t="s">
        <v>475</v>
      </c>
      <c r="G330" s="408" t="s">
        <v>6135</v>
      </c>
      <c r="H330" s="217" t="s">
        <v>1524</v>
      </c>
      <c r="I330" s="217" t="s">
        <v>359</v>
      </c>
      <c r="J330" s="217" t="s">
        <v>2547</v>
      </c>
      <c r="K330" s="61" t="str">
        <f t="shared" si="61"/>
        <v>1</v>
      </c>
      <c r="L330" s="63" t="str">
        <f t="shared" si="62"/>
        <v>Regional Parks1</v>
      </c>
      <c r="M330" s="63" t="str">
        <f t="shared" si="63"/>
        <v>McCall1</v>
      </c>
      <c r="N330" s="637">
        <v>69.460000000000008</v>
      </c>
      <c r="O330" s="213">
        <v>140</v>
      </c>
      <c r="Q330" s="213">
        <f t="shared" si="64"/>
        <v>140</v>
      </c>
      <c r="R330" s="213">
        <v>0</v>
      </c>
      <c r="S330" s="213">
        <v>0</v>
      </c>
      <c r="T330" s="213">
        <v>0.57999999999999996</v>
      </c>
      <c r="U330" s="213">
        <v>0</v>
      </c>
      <c r="V330" s="213">
        <v>0</v>
      </c>
      <c r="W330" s="213">
        <v>0</v>
      </c>
      <c r="X330" s="213">
        <v>2</v>
      </c>
      <c r="Y330" s="213">
        <v>0</v>
      </c>
      <c r="Z330" s="213">
        <v>1.47</v>
      </c>
      <c r="AA330" s="213">
        <v>3</v>
      </c>
      <c r="AB330" s="213">
        <v>9.56</v>
      </c>
      <c r="AC330" s="213">
        <f>SUMIF('[3]revexpbalances - 2024-07-18T082'!$G:$G,G:G,'[3]revexpbalances - 2024-07-18T082'!$H:$H)</f>
        <v>4.3600000000000003</v>
      </c>
      <c r="AD330" s="213">
        <f t="shared" si="65"/>
        <v>20.97</v>
      </c>
      <c r="AE330" s="744">
        <f t="shared" si="66"/>
        <v>0.57999999999999996</v>
      </c>
      <c r="AF330" s="744">
        <f t="shared" si="67"/>
        <v>0</v>
      </c>
      <c r="AG330" s="744">
        <f t="shared" si="68"/>
        <v>3.4699999999999998</v>
      </c>
      <c r="AH330" s="744">
        <f t="shared" si="69"/>
        <v>16.920000000000002</v>
      </c>
      <c r="AI330" s="744">
        <f t="shared" si="70"/>
        <v>20.970000000000002</v>
      </c>
      <c r="AJ330" s="744">
        <f t="shared" si="71"/>
        <v>119.03</v>
      </c>
      <c r="AK330" s="1097">
        <v>91</v>
      </c>
    </row>
    <row r="331" spans="1:37">
      <c r="A331">
        <v>25400</v>
      </c>
      <c r="B331" t="s">
        <v>2923</v>
      </c>
      <c r="C331">
        <v>931408</v>
      </c>
      <c r="D331" t="s">
        <v>2939</v>
      </c>
      <c r="E331">
        <v>515260</v>
      </c>
      <c r="F331" t="s">
        <v>479</v>
      </c>
      <c r="G331" s="408" t="s">
        <v>5880</v>
      </c>
      <c r="H331" s="217" t="s">
        <v>1524</v>
      </c>
      <c r="I331" s="217" t="s">
        <v>359</v>
      </c>
      <c r="J331" s="217" t="s">
        <v>2547</v>
      </c>
      <c r="K331" s="61" t="str">
        <f t="shared" si="61"/>
        <v>1</v>
      </c>
      <c r="L331" s="63" t="str">
        <f t="shared" si="62"/>
        <v>Regional Parks1</v>
      </c>
      <c r="M331" s="63" t="str">
        <f t="shared" si="63"/>
        <v>McCall1</v>
      </c>
      <c r="N331" s="637">
        <v>103.63000000000001</v>
      </c>
      <c r="O331" s="213">
        <v>129</v>
      </c>
      <c r="Q331" s="213">
        <f t="shared" si="64"/>
        <v>129</v>
      </c>
      <c r="R331" s="213">
        <v>0</v>
      </c>
      <c r="S331" s="213">
        <v>0</v>
      </c>
      <c r="T331" s="213">
        <v>0.49</v>
      </c>
      <c r="U331" s="213">
        <v>0</v>
      </c>
      <c r="V331" s="213">
        <v>0</v>
      </c>
      <c r="W331" s="213">
        <v>0</v>
      </c>
      <c r="X331" s="213">
        <v>1.67</v>
      </c>
      <c r="Y331" s="213">
        <v>0</v>
      </c>
      <c r="Z331" s="213">
        <v>1.25</v>
      </c>
      <c r="AA331" s="213">
        <v>2.54</v>
      </c>
      <c r="AB331" s="213">
        <v>8.0500000000000007</v>
      </c>
      <c r="AC331" s="213">
        <f>SUMIF('[3]revexpbalances - 2024-07-18T082'!$G:$G,G:G,'[3]revexpbalances - 2024-07-18T082'!$H:$H)</f>
        <v>3.66</v>
      </c>
      <c r="AD331" s="213">
        <f t="shared" si="65"/>
        <v>17.66</v>
      </c>
      <c r="AE331" s="744">
        <f t="shared" si="66"/>
        <v>0.49</v>
      </c>
      <c r="AF331" s="744">
        <f t="shared" si="67"/>
        <v>0</v>
      </c>
      <c r="AG331" s="744">
        <f t="shared" si="68"/>
        <v>2.92</v>
      </c>
      <c r="AH331" s="744">
        <f t="shared" si="69"/>
        <v>14.25</v>
      </c>
      <c r="AI331" s="744">
        <f t="shared" si="70"/>
        <v>17.66</v>
      </c>
      <c r="AJ331" s="744">
        <f t="shared" si="71"/>
        <v>111.34</v>
      </c>
      <c r="AK331" s="1097">
        <v>75</v>
      </c>
    </row>
    <row r="332" spans="1:37">
      <c r="A332">
        <v>25400</v>
      </c>
      <c r="B332" t="s">
        <v>2923</v>
      </c>
      <c r="C332">
        <v>931408</v>
      </c>
      <c r="D332" t="s">
        <v>2939</v>
      </c>
      <c r="E332">
        <v>518140</v>
      </c>
      <c r="F332" t="s">
        <v>484</v>
      </c>
      <c r="G332" s="408" t="s">
        <v>5893</v>
      </c>
      <c r="H332" s="217" t="s">
        <v>1524</v>
      </c>
      <c r="I332" s="217" t="s">
        <v>359</v>
      </c>
      <c r="J332" s="217" t="s">
        <v>2547</v>
      </c>
      <c r="K332" s="61" t="str">
        <f t="shared" si="61"/>
        <v>1</v>
      </c>
      <c r="L332" s="63" t="str">
        <f t="shared" si="62"/>
        <v>Regional Parks1</v>
      </c>
      <c r="M332" s="63" t="str">
        <f t="shared" si="63"/>
        <v>McCall1</v>
      </c>
      <c r="N332" s="637">
        <v>17.479999999999997</v>
      </c>
      <c r="O332" s="213">
        <v>21</v>
      </c>
      <c r="Q332" s="213">
        <f t="shared" si="64"/>
        <v>21</v>
      </c>
      <c r="R332" s="213">
        <v>0</v>
      </c>
      <c r="S332" s="213">
        <v>0</v>
      </c>
      <c r="T332" s="213">
        <v>0.04</v>
      </c>
      <c r="U332" s="213">
        <v>0</v>
      </c>
      <c r="V332" s="213">
        <v>0</v>
      </c>
      <c r="W332" s="213">
        <v>0</v>
      </c>
      <c r="X332" s="213">
        <v>0.26</v>
      </c>
      <c r="Y332" s="213">
        <v>0</v>
      </c>
      <c r="Z332" s="213">
        <v>0.17</v>
      </c>
      <c r="AA332" s="213">
        <v>0.32</v>
      </c>
      <c r="AB332" s="213">
        <v>1.01</v>
      </c>
      <c r="AC332" s="213">
        <f>SUMIF('[3]revexpbalances - 2024-07-18T082'!$G:$G,G:G,'[3]revexpbalances - 2024-07-18T082'!$H:$H)</f>
        <v>0.45</v>
      </c>
      <c r="AD332" s="213">
        <f t="shared" si="65"/>
        <v>2.25</v>
      </c>
      <c r="AE332" s="744">
        <f t="shared" si="66"/>
        <v>0.04</v>
      </c>
      <c r="AF332" s="744">
        <f t="shared" si="67"/>
        <v>0</v>
      </c>
      <c r="AG332" s="744">
        <f t="shared" si="68"/>
        <v>0.43000000000000005</v>
      </c>
      <c r="AH332" s="744">
        <f t="shared" si="69"/>
        <v>1.78</v>
      </c>
      <c r="AI332" s="744">
        <f t="shared" si="70"/>
        <v>2.25</v>
      </c>
      <c r="AJ332" s="744">
        <f t="shared" si="71"/>
        <v>18.75</v>
      </c>
      <c r="AK332" s="1097">
        <v>10</v>
      </c>
    </row>
    <row r="333" spans="1:37">
      <c r="A333">
        <v>25400</v>
      </c>
      <c r="B333" t="s">
        <v>2923</v>
      </c>
      <c r="C333">
        <v>931409</v>
      </c>
      <c r="D333" t="s">
        <v>2940</v>
      </c>
      <c r="E333">
        <v>510040</v>
      </c>
      <c r="F333" t="s">
        <v>461</v>
      </c>
      <c r="G333" s="408" t="s">
        <v>5806</v>
      </c>
      <c r="H333" s="217" t="s">
        <v>1524</v>
      </c>
      <c r="I333" s="217" t="s">
        <v>447</v>
      </c>
      <c r="J333" s="217" t="s">
        <v>2547</v>
      </c>
      <c r="K333" s="61" t="str">
        <f t="shared" si="61"/>
        <v>1</v>
      </c>
      <c r="L333" s="63" t="str">
        <f t="shared" si="62"/>
        <v>Regional Parks1</v>
      </c>
      <c r="M333" s="63" t="str">
        <f t="shared" si="63"/>
        <v>Rancho Jurupa1</v>
      </c>
      <c r="N333" s="637">
        <v>375507.5</v>
      </c>
      <c r="O333" s="213">
        <v>393804</v>
      </c>
      <c r="Q333" s="213">
        <f t="shared" si="64"/>
        <v>393804</v>
      </c>
      <c r="R333" s="213">
        <v>12272.14</v>
      </c>
      <c r="S333" s="213">
        <v>30909.68</v>
      </c>
      <c r="T333" s="213">
        <v>30967.279999999999</v>
      </c>
      <c r="U333" s="213">
        <v>31186.15</v>
      </c>
      <c r="V333" s="213">
        <v>46668.24</v>
      </c>
      <c r="W333" s="213">
        <v>23906.22</v>
      </c>
      <c r="X333" s="213">
        <v>26054.59</v>
      </c>
      <c r="Y333" s="213">
        <v>29135.360000000001</v>
      </c>
      <c r="Z333" s="213">
        <v>28079.35</v>
      </c>
      <c r="AA333" s="213">
        <v>31280.57</v>
      </c>
      <c r="AB333" s="213">
        <v>46442.66</v>
      </c>
      <c r="AC333" s="213">
        <f>SUMIF('[3]revexpbalances - 2024-07-18T082'!$G:$G,G:G,'[3]revexpbalances - 2024-07-18T082'!$H:$H)</f>
        <v>27234.85</v>
      </c>
      <c r="AD333" s="213">
        <f t="shared" si="65"/>
        <v>364137.08999999997</v>
      </c>
      <c r="AE333" s="744">
        <f t="shared" si="66"/>
        <v>74149.100000000006</v>
      </c>
      <c r="AF333" s="744">
        <f t="shared" si="67"/>
        <v>101760.61</v>
      </c>
      <c r="AG333" s="744">
        <f t="shared" si="68"/>
        <v>83269.299999999988</v>
      </c>
      <c r="AH333" s="744">
        <f t="shared" si="69"/>
        <v>104958.08000000002</v>
      </c>
      <c r="AI333" s="744">
        <f t="shared" si="70"/>
        <v>364137.09</v>
      </c>
      <c r="AJ333" s="744">
        <f t="shared" si="71"/>
        <v>29666.909999999974</v>
      </c>
      <c r="AK333" s="1097">
        <v>469298</v>
      </c>
    </row>
    <row r="334" spans="1:37">
      <c r="A334">
        <v>25400</v>
      </c>
      <c r="B334" t="s">
        <v>2923</v>
      </c>
      <c r="C334">
        <v>931409</v>
      </c>
      <c r="D334" t="s">
        <v>2940</v>
      </c>
      <c r="E334">
        <v>513000</v>
      </c>
      <c r="F334" t="s">
        <v>469</v>
      </c>
      <c r="G334" s="408" t="s">
        <v>5818</v>
      </c>
      <c r="H334" s="217" t="s">
        <v>1524</v>
      </c>
      <c r="I334" s="217" t="s">
        <v>447</v>
      </c>
      <c r="J334" s="217" t="s">
        <v>2547</v>
      </c>
      <c r="K334" s="61" t="str">
        <f t="shared" si="61"/>
        <v>1</v>
      </c>
      <c r="L334" s="63" t="str">
        <f t="shared" si="62"/>
        <v>Regional Parks1</v>
      </c>
      <c r="M334" s="63" t="str">
        <f t="shared" si="63"/>
        <v>Rancho Jurupa1</v>
      </c>
      <c r="N334" s="637">
        <v>42886.01</v>
      </c>
      <c r="O334" s="213">
        <v>44321</v>
      </c>
      <c r="Q334" s="213">
        <f t="shared" si="64"/>
        <v>44321</v>
      </c>
      <c r="R334" s="213">
        <v>1478.14</v>
      </c>
      <c r="S334" s="213">
        <v>3713.49</v>
      </c>
      <c r="T334" s="213">
        <v>3521.45</v>
      </c>
      <c r="U334" s="213">
        <v>3520.32</v>
      </c>
      <c r="V334" s="213">
        <v>5399.06</v>
      </c>
      <c r="W334" s="213">
        <v>3024.47</v>
      </c>
      <c r="X334" s="213">
        <v>2612.2800000000002</v>
      </c>
      <c r="Y334" s="213">
        <v>2388.1999999999998</v>
      </c>
      <c r="Z334" s="213">
        <v>2303.42</v>
      </c>
      <c r="AA334" s="213">
        <v>2527.5</v>
      </c>
      <c r="AB334" s="213">
        <v>3765.63</v>
      </c>
      <c r="AC334" s="213">
        <f>SUMIF('[3]revexpbalances - 2024-07-18T082'!$G:$G,G:G,'[3]revexpbalances - 2024-07-18T082'!$H:$H)</f>
        <v>2229.33</v>
      </c>
      <c r="AD334" s="213">
        <f t="shared" si="65"/>
        <v>36483.29</v>
      </c>
      <c r="AE334" s="744">
        <f t="shared" si="66"/>
        <v>8713.08</v>
      </c>
      <c r="AF334" s="744">
        <f t="shared" si="67"/>
        <v>11943.85</v>
      </c>
      <c r="AG334" s="744">
        <f t="shared" si="68"/>
        <v>7303.9</v>
      </c>
      <c r="AH334" s="744">
        <f t="shared" si="69"/>
        <v>8522.4599999999991</v>
      </c>
      <c r="AI334" s="744">
        <f t="shared" si="70"/>
        <v>36483.29</v>
      </c>
      <c r="AJ334" s="744">
        <f t="shared" si="71"/>
        <v>7837.7099999999991</v>
      </c>
      <c r="AK334" s="1097">
        <v>128731</v>
      </c>
    </row>
    <row r="335" spans="1:37">
      <c r="A335">
        <v>25400</v>
      </c>
      <c r="B335" t="s">
        <v>2923</v>
      </c>
      <c r="C335">
        <v>931409</v>
      </c>
      <c r="D335" t="s">
        <v>2940</v>
      </c>
      <c r="E335">
        <v>513020</v>
      </c>
      <c r="F335" t="s">
        <v>470</v>
      </c>
      <c r="G335" s="408" t="s">
        <v>6370</v>
      </c>
      <c r="H335" s="217" t="s">
        <v>1524</v>
      </c>
      <c r="I335" s="217" t="s">
        <v>447</v>
      </c>
      <c r="J335" s="217" t="s">
        <v>2547</v>
      </c>
      <c r="K335" s="61" t="str">
        <f t="shared" si="61"/>
        <v>1</v>
      </c>
      <c r="L335" s="63" t="str">
        <f t="shared" si="62"/>
        <v>Regional Parks1</v>
      </c>
      <c r="M335" s="63" t="str">
        <f t="shared" si="63"/>
        <v>Rancho Jurupa1</v>
      </c>
      <c r="N335" s="637">
        <v>1117.82</v>
      </c>
      <c r="O335" s="213">
        <v>0</v>
      </c>
      <c r="Q335" s="213">
        <f t="shared" si="64"/>
        <v>0</v>
      </c>
      <c r="R335" s="213">
        <v>0</v>
      </c>
      <c r="S335" s="213">
        <v>7.49</v>
      </c>
      <c r="T335" s="213">
        <v>0</v>
      </c>
      <c r="U335" s="213">
        <v>0</v>
      </c>
      <c r="V335" s="213">
        <v>0</v>
      </c>
      <c r="W335" s="213">
        <v>0</v>
      </c>
      <c r="X335" s="213">
        <v>0</v>
      </c>
      <c r="Y335" s="213">
        <v>0</v>
      </c>
      <c r="Z335" s="213">
        <v>0</v>
      </c>
      <c r="AA335" s="213">
        <v>182.98</v>
      </c>
      <c r="AB335" s="213">
        <v>292.75</v>
      </c>
      <c r="AC335" s="213">
        <f>SUMIF('[3]revexpbalances - 2024-07-18T082'!$G:$G,G:G,'[3]revexpbalances - 2024-07-18T082'!$H:$H)</f>
        <v>202.36</v>
      </c>
      <c r="AD335" s="213">
        <f t="shared" si="65"/>
        <v>685.58</v>
      </c>
      <c r="AE335" s="744">
        <f t="shared" si="66"/>
        <v>7.49</v>
      </c>
      <c r="AF335" s="744">
        <f t="shared" si="67"/>
        <v>0</v>
      </c>
      <c r="AG335" s="744">
        <f t="shared" si="68"/>
        <v>0</v>
      </c>
      <c r="AH335" s="744">
        <f t="shared" si="69"/>
        <v>678.09</v>
      </c>
      <c r="AI335" s="744">
        <f t="shared" si="70"/>
        <v>685.58</v>
      </c>
      <c r="AJ335" s="744">
        <f t="shared" si="71"/>
        <v>-685.58</v>
      </c>
      <c r="AK335" s="1097">
        <v>0</v>
      </c>
    </row>
    <row r="336" spans="1:37">
      <c r="A336">
        <v>25400</v>
      </c>
      <c r="B336" t="s">
        <v>2923</v>
      </c>
      <c r="C336">
        <v>931409</v>
      </c>
      <c r="D336" t="s">
        <v>2940</v>
      </c>
      <c r="E336">
        <v>513120</v>
      </c>
      <c r="F336" t="s">
        <v>471</v>
      </c>
      <c r="G336" s="408" t="s">
        <v>5830</v>
      </c>
      <c r="H336" s="217" t="s">
        <v>1524</v>
      </c>
      <c r="I336" s="217" t="s">
        <v>447</v>
      </c>
      <c r="J336" s="217" t="s">
        <v>2547</v>
      </c>
      <c r="K336" s="61" t="str">
        <f t="shared" si="61"/>
        <v>1</v>
      </c>
      <c r="L336" s="63" t="str">
        <f t="shared" si="62"/>
        <v>Regional Parks1</v>
      </c>
      <c r="M336" s="63" t="str">
        <f t="shared" si="63"/>
        <v>Rancho Jurupa1</v>
      </c>
      <c r="N336" s="637">
        <v>25298.739999999998</v>
      </c>
      <c r="O336" s="213">
        <v>24414</v>
      </c>
      <c r="Q336" s="213">
        <f t="shared" si="64"/>
        <v>24414</v>
      </c>
      <c r="R336" s="213">
        <v>938.37</v>
      </c>
      <c r="S336" s="213">
        <v>1994.16</v>
      </c>
      <c r="T336" s="213">
        <v>2018.8</v>
      </c>
      <c r="U336" s="213">
        <v>1989.88</v>
      </c>
      <c r="V336" s="213">
        <v>3090.56</v>
      </c>
      <c r="W336" s="213">
        <v>1808.49</v>
      </c>
      <c r="X336" s="213">
        <v>1855.26</v>
      </c>
      <c r="Y336" s="213">
        <v>2394.9899999999998</v>
      </c>
      <c r="Z336" s="213">
        <v>1881.87</v>
      </c>
      <c r="AA336" s="213">
        <v>1994.34</v>
      </c>
      <c r="AB336" s="213">
        <v>2961.44</v>
      </c>
      <c r="AC336" s="213">
        <f>SUMIF('[3]revexpbalances - 2024-07-18T082'!$G:$G,G:G,'[3]revexpbalances - 2024-07-18T082'!$H:$H)</f>
        <v>1814.45</v>
      </c>
      <c r="AD336" s="213">
        <f t="shared" si="65"/>
        <v>24742.61</v>
      </c>
      <c r="AE336" s="744">
        <f t="shared" si="66"/>
        <v>4951.33</v>
      </c>
      <c r="AF336" s="744">
        <f t="shared" si="67"/>
        <v>6888.93</v>
      </c>
      <c r="AG336" s="744">
        <f t="shared" si="68"/>
        <v>6132.12</v>
      </c>
      <c r="AH336" s="744">
        <f t="shared" si="69"/>
        <v>6770.23</v>
      </c>
      <c r="AI336" s="744">
        <f t="shared" si="70"/>
        <v>24742.61</v>
      </c>
      <c r="AJ336" s="744">
        <f t="shared" si="71"/>
        <v>-328.61000000000058</v>
      </c>
      <c r="AK336" s="1097">
        <v>29097</v>
      </c>
    </row>
    <row r="337" spans="1:37">
      <c r="A337">
        <v>25400</v>
      </c>
      <c r="B337" t="s">
        <v>2923</v>
      </c>
      <c r="C337">
        <v>931409</v>
      </c>
      <c r="D337" t="s">
        <v>2940</v>
      </c>
      <c r="E337">
        <v>513140</v>
      </c>
      <c r="F337" t="s">
        <v>472</v>
      </c>
      <c r="G337" s="408" t="s">
        <v>5842</v>
      </c>
      <c r="H337" s="217" t="s">
        <v>1524</v>
      </c>
      <c r="I337" s="217" t="s">
        <v>447</v>
      </c>
      <c r="J337" s="217" t="s">
        <v>2547</v>
      </c>
      <c r="K337" s="61" t="str">
        <f t="shared" si="61"/>
        <v>1</v>
      </c>
      <c r="L337" s="63" t="str">
        <f t="shared" si="62"/>
        <v>Regional Parks1</v>
      </c>
      <c r="M337" s="63" t="str">
        <f t="shared" si="63"/>
        <v>Rancho Jurupa1</v>
      </c>
      <c r="N337" s="637">
        <v>6211.8799999999992</v>
      </c>
      <c r="O337" s="213">
        <v>5710</v>
      </c>
      <c r="Q337" s="213">
        <f t="shared" si="64"/>
        <v>5710</v>
      </c>
      <c r="R337" s="213">
        <v>219.45</v>
      </c>
      <c r="S337" s="213">
        <v>466.37</v>
      </c>
      <c r="T337" s="213">
        <v>472.14</v>
      </c>
      <c r="U337" s="213">
        <v>465.38</v>
      </c>
      <c r="V337" s="213">
        <v>722.79</v>
      </c>
      <c r="W337" s="213">
        <v>422.96</v>
      </c>
      <c r="X337" s="213">
        <v>433.88</v>
      </c>
      <c r="Y337" s="213">
        <v>560.12</v>
      </c>
      <c r="Z337" s="213">
        <v>440.12</v>
      </c>
      <c r="AA337" s="213">
        <v>514.24</v>
      </c>
      <c r="AB337" s="213">
        <v>777.48</v>
      </c>
      <c r="AC337" s="213">
        <f>SUMIF('[3]revexpbalances - 2024-07-18T082'!$G:$G,G:G,'[3]revexpbalances - 2024-07-18T082'!$H:$H)</f>
        <v>478.88</v>
      </c>
      <c r="AD337" s="213">
        <f t="shared" si="65"/>
        <v>5973.81</v>
      </c>
      <c r="AE337" s="744">
        <f t="shared" si="66"/>
        <v>1157.96</v>
      </c>
      <c r="AF337" s="744">
        <f t="shared" si="67"/>
        <v>1611.13</v>
      </c>
      <c r="AG337" s="744">
        <f t="shared" si="68"/>
        <v>1434.12</v>
      </c>
      <c r="AH337" s="744">
        <f t="shared" si="69"/>
        <v>1770.6</v>
      </c>
      <c r="AI337" s="744">
        <f t="shared" si="70"/>
        <v>5973.8099999999995</v>
      </c>
      <c r="AJ337" s="744">
        <f t="shared" si="71"/>
        <v>-263.80999999999949</v>
      </c>
      <c r="AK337" s="1097">
        <v>6804</v>
      </c>
    </row>
    <row r="338" spans="1:37">
      <c r="A338">
        <v>25400</v>
      </c>
      <c r="B338" t="s">
        <v>2923</v>
      </c>
      <c r="C338">
        <v>931409</v>
      </c>
      <c r="D338" t="s">
        <v>2940</v>
      </c>
      <c r="E338">
        <v>515040</v>
      </c>
      <c r="F338" t="s">
        <v>473</v>
      </c>
      <c r="G338" s="408" t="s">
        <v>5854</v>
      </c>
      <c r="H338" s="217" t="s">
        <v>1524</v>
      </c>
      <c r="I338" s="217" t="s">
        <v>447</v>
      </c>
      <c r="J338" s="217" t="s">
        <v>2547</v>
      </c>
      <c r="K338" s="61" t="str">
        <f t="shared" si="61"/>
        <v>1</v>
      </c>
      <c r="L338" s="63" t="str">
        <f t="shared" si="62"/>
        <v>Regional Parks1</v>
      </c>
      <c r="M338" s="63" t="str">
        <f t="shared" si="63"/>
        <v>Rancho Jurupa1</v>
      </c>
      <c r="N338" s="637">
        <v>79968.790000000008</v>
      </c>
      <c r="O338" s="213">
        <v>58140</v>
      </c>
      <c r="Q338" s="213">
        <f t="shared" si="64"/>
        <v>58140</v>
      </c>
      <c r="R338" s="213">
        <v>2489.64</v>
      </c>
      <c r="S338" s="213">
        <v>7900.26</v>
      </c>
      <c r="T338" s="213">
        <v>7272</v>
      </c>
      <c r="U338" s="213">
        <v>7308.09</v>
      </c>
      <c r="V338" s="213">
        <v>7272</v>
      </c>
      <c r="W338" s="213">
        <v>5926</v>
      </c>
      <c r="X338" s="213">
        <v>5926</v>
      </c>
      <c r="Y338" s="213">
        <v>6282.5</v>
      </c>
      <c r="Z338" s="213">
        <v>8272.15</v>
      </c>
      <c r="AA338" s="213">
        <v>12599.75</v>
      </c>
      <c r="AB338" s="213">
        <v>8360</v>
      </c>
      <c r="AC338" s="213">
        <f>SUMIF('[3]revexpbalances - 2024-07-18T082'!$G:$G,G:G,'[3]revexpbalances - 2024-07-18T082'!$H:$H)</f>
        <v>7923.5</v>
      </c>
      <c r="AD338" s="213">
        <f t="shared" si="65"/>
        <v>87531.890000000014</v>
      </c>
      <c r="AE338" s="744">
        <f t="shared" si="66"/>
        <v>17661.900000000001</v>
      </c>
      <c r="AF338" s="744">
        <f t="shared" si="67"/>
        <v>20506.09</v>
      </c>
      <c r="AG338" s="744">
        <f t="shared" si="68"/>
        <v>20480.650000000001</v>
      </c>
      <c r="AH338" s="744">
        <f t="shared" si="69"/>
        <v>28883.25</v>
      </c>
      <c r="AI338" s="744">
        <f t="shared" si="70"/>
        <v>87531.890000000014</v>
      </c>
      <c r="AJ338" s="744">
        <f t="shared" si="71"/>
        <v>-29391.890000000014</v>
      </c>
      <c r="AK338" s="1097">
        <v>75912</v>
      </c>
    </row>
    <row r="339" spans="1:37">
      <c r="A339">
        <v>25400</v>
      </c>
      <c r="B339" t="s">
        <v>2923</v>
      </c>
      <c r="C339">
        <v>931409</v>
      </c>
      <c r="D339" t="s">
        <v>2940</v>
      </c>
      <c r="E339">
        <v>515100</v>
      </c>
      <c r="F339" t="s">
        <v>474</v>
      </c>
      <c r="G339" s="408" t="s">
        <v>5866</v>
      </c>
      <c r="H339" s="217" t="s">
        <v>1524</v>
      </c>
      <c r="I339" s="217" t="s">
        <v>447</v>
      </c>
      <c r="J339" s="217" t="s">
        <v>2547</v>
      </c>
      <c r="K339" s="61" t="str">
        <f t="shared" si="61"/>
        <v>1</v>
      </c>
      <c r="L339" s="63" t="str">
        <f t="shared" si="62"/>
        <v>Regional Parks1</v>
      </c>
      <c r="M339" s="63" t="str">
        <f t="shared" si="63"/>
        <v>Rancho Jurupa1</v>
      </c>
      <c r="N339" s="637">
        <v>465.45999999999992</v>
      </c>
      <c r="O339" s="213">
        <v>528</v>
      </c>
      <c r="Q339" s="213">
        <f t="shared" si="64"/>
        <v>528</v>
      </c>
      <c r="R339" s="213">
        <v>16.670000000000002</v>
      </c>
      <c r="S339" s="213">
        <v>41.01</v>
      </c>
      <c r="T339" s="213">
        <v>40.82</v>
      </c>
      <c r="U339" s="213">
        <v>41.03</v>
      </c>
      <c r="V339" s="213">
        <v>40.92</v>
      </c>
      <c r="W339" s="213">
        <v>32.01</v>
      </c>
      <c r="X339" s="213">
        <v>37.770000000000003</v>
      </c>
      <c r="Y339" s="213">
        <v>39.78</v>
      </c>
      <c r="Z339" s="213">
        <v>38.07</v>
      </c>
      <c r="AA339" s="213">
        <v>42.38</v>
      </c>
      <c r="AB339" s="213">
        <v>41.48</v>
      </c>
      <c r="AC339" s="213">
        <f>SUMIF('[3]revexpbalances - 2024-07-18T082'!$G:$G,G:G,'[3]revexpbalances - 2024-07-18T082'!$H:$H)</f>
        <v>41.48</v>
      </c>
      <c r="AD339" s="213">
        <f t="shared" si="65"/>
        <v>453.42</v>
      </c>
      <c r="AE339" s="744">
        <f t="shared" si="66"/>
        <v>98.5</v>
      </c>
      <c r="AF339" s="744">
        <f t="shared" si="67"/>
        <v>113.96000000000001</v>
      </c>
      <c r="AG339" s="744">
        <f t="shared" si="68"/>
        <v>115.62</v>
      </c>
      <c r="AH339" s="744">
        <f t="shared" si="69"/>
        <v>125.34</v>
      </c>
      <c r="AI339" s="744">
        <f t="shared" si="70"/>
        <v>453.42000000000007</v>
      </c>
      <c r="AJ339" s="744">
        <f t="shared" si="71"/>
        <v>74.579999999999927</v>
      </c>
      <c r="AK339" s="1097">
        <v>594</v>
      </c>
    </row>
    <row r="340" spans="1:37">
      <c r="A340">
        <v>25400</v>
      </c>
      <c r="B340" t="s">
        <v>2923</v>
      </c>
      <c r="C340">
        <v>931409</v>
      </c>
      <c r="D340" t="s">
        <v>2940</v>
      </c>
      <c r="E340">
        <v>515120</v>
      </c>
      <c r="F340" t="s">
        <v>475</v>
      </c>
      <c r="G340" s="408" t="s">
        <v>5869</v>
      </c>
      <c r="H340" s="217" t="s">
        <v>1524</v>
      </c>
      <c r="I340" s="217" t="s">
        <v>447</v>
      </c>
      <c r="J340" s="217" t="s">
        <v>2547</v>
      </c>
      <c r="K340" s="61" t="str">
        <f t="shared" si="61"/>
        <v>1</v>
      </c>
      <c r="L340" s="63" t="str">
        <f t="shared" si="62"/>
        <v>Regional Parks1</v>
      </c>
      <c r="M340" s="63" t="str">
        <f t="shared" si="63"/>
        <v>Rancho Jurupa1</v>
      </c>
      <c r="N340" s="637">
        <v>896.86</v>
      </c>
      <c r="O340" s="213">
        <v>1279</v>
      </c>
      <c r="Q340" s="213">
        <f t="shared" si="64"/>
        <v>1279</v>
      </c>
      <c r="R340" s="213">
        <v>41.11</v>
      </c>
      <c r="S340" s="213">
        <v>101.03</v>
      </c>
      <c r="T340" s="213">
        <v>100.64</v>
      </c>
      <c r="U340" s="213">
        <v>101.36</v>
      </c>
      <c r="V340" s="213">
        <v>151.68</v>
      </c>
      <c r="W340" s="213">
        <v>79.03</v>
      </c>
      <c r="X340" s="213">
        <v>89.84</v>
      </c>
      <c r="Y340" s="213">
        <v>94.7</v>
      </c>
      <c r="Z340" s="213">
        <v>90.81</v>
      </c>
      <c r="AA340" s="213">
        <v>101.66</v>
      </c>
      <c r="AB340" s="213">
        <v>150.93</v>
      </c>
      <c r="AC340" s="213">
        <f>SUMIF('[3]revexpbalances - 2024-07-18T082'!$G:$G,G:G,'[3]revexpbalances - 2024-07-18T082'!$H:$H)</f>
        <v>96.11</v>
      </c>
      <c r="AD340" s="213">
        <f t="shared" si="65"/>
        <v>1198.8999999999999</v>
      </c>
      <c r="AE340" s="744">
        <f t="shared" si="66"/>
        <v>242.77999999999997</v>
      </c>
      <c r="AF340" s="744">
        <f t="shared" si="67"/>
        <v>332.07000000000005</v>
      </c>
      <c r="AG340" s="744">
        <f t="shared" si="68"/>
        <v>275.35000000000002</v>
      </c>
      <c r="AH340" s="744">
        <f t="shared" si="69"/>
        <v>348.7</v>
      </c>
      <c r="AI340" s="744">
        <f t="shared" si="70"/>
        <v>1198.9000000000001</v>
      </c>
      <c r="AJ340" s="744">
        <f t="shared" si="71"/>
        <v>80.099999999999909</v>
      </c>
      <c r="AK340" s="1097">
        <v>1525</v>
      </c>
    </row>
    <row r="341" spans="1:37">
      <c r="A341">
        <v>25400</v>
      </c>
      <c r="B341" t="s">
        <v>2923</v>
      </c>
      <c r="C341">
        <v>931409</v>
      </c>
      <c r="D341" t="s">
        <v>2940</v>
      </c>
      <c r="E341">
        <v>515260</v>
      </c>
      <c r="F341" t="s">
        <v>479</v>
      </c>
      <c r="G341" s="408" t="s">
        <v>5881</v>
      </c>
      <c r="H341" s="217" t="s">
        <v>1524</v>
      </c>
      <c r="I341" s="217" t="s">
        <v>447</v>
      </c>
      <c r="J341" s="217" t="s">
        <v>2547</v>
      </c>
      <c r="K341" s="61" t="str">
        <f t="shared" si="61"/>
        <v>1</v>
      </c>
      <c r="L341" s="63" t="str">
        <f t="shared" si="62"/>
        <v>Regional Parks1</v>
      </c>
      <c r="M341" s="63" t="str">
        <f t="shared" si="63"/>
        <v>Rancho Jurupa1</v>
      </c>
      <c r="N341" s="637">
        <v>1544.0300000000002</v>
      </c>
      <c r="O341" s="213">
        <v>1182</v>
      </c>
      <c r="Q341" s="213">
        <f t="shared" si="64"/>
        <v>1182</v>
      </c>
      <c r="R341" s="213">
        <v>34.54</v>
      </c>
      <c r="S341" s="213">
        <v>85.07</v>
      </c>
      <c r="T341" s="213">
        <v>84.54</v>
      </c>
      <c r="U341" s="213">
        <v>85.14</v>
      </c>
      <c r="V341" s="213">
        <v>127.41</v>
      </c>
      <c r="W341" s="213">
        <v>73.790000000000006</v>
      </c>
      <c r="X341" s="213">
        <v>79.150000000000006</v>
      </c>
      <c r="Y341" s="213">
        <v>79.52</v>
      </c>
      <c r="Z341" s="213">
        <v>76.260000000000005</v>
      </c>
      <c r="AA341" s="213">
        <v>93.87</v>
      </c>
      <c r="AB341" s="213">
        <v>139.5</v>
      </c>
      <c r="AC341" s="213">
        <f>SUMIF('[3]revexpbalances - 2024-07-18T082'!$G:$G,G:G,'[3]revexpbalances - 2024-07-18T082'!$H:$H)</f>
        <v>89.23</v>
      </c>
      <c r="AD341" s="213">
        <f t="shared" si="65"/>
        <v>1048.02</v>
      </c>
      <c r="AE341" s="744">
        <f t="shared" si="66"/>
        <v>204.14999999999998</v>
      </c>
      <c r="AF341" s="744">
        <f t="shared" si="67"/>
        <v>286.34000000000003</v>
      </c>
      <c r="AG341" s="744">
        <f t="shared" si="68"/>
        <v>234.93</v>
      </c>
      <c r="AH341" s="744">
        <f t="shared" si="69"/>
        <v>322.60000000000002</v>
      </c>
      <c r="AI341" s="744">
        <f t="shared" si="70"/>
        <v>1048.02</v>
      </c>
      <c r="AJ341" s="744">
        <f t="shared" si="71"/>
        <v>133.98000000000002</v>
      </c>
      <c r="AK341" s="1097">
        <v>1112</v>
      </c>
    </row>
    <row r="342" spans="1:37">
      <c r="A342">
        <v>25400</v>
      </c>
      <c r="B342" t="s">
        <v>2923</v>
      </c>
      <c r="C342">
        <v>931409</v>
      </c>
      <c r="D342" t="s">
        <v>2940</v>
      </c>
      <c r="E342">
        <v>518140</v>
      </c>
      <c r="F342" t="s">
        <v>484</v>
      </c>
      <c r="G342" s="408" t="s">
        <v>5894</v>
      </c>
      <c r="H342" s="217" t="s">
        <v>1524</v>
      </c>
      <c r="I342" s="217" t="s">
        <v>447</v>
      </c>
      <c r="J342" s="217" t="s">
        <v>2547</v>
      </c>
      <c r="K342" s="61" t="str">
        <f t="shared" si="61"/>
        <v>1</v>
      </c>
      <c r="L342" s="63" t="str">
        <f t="shared" si="62"/>
        <v>Regional Parks1</v>
      </c>
      <c r="M342" s="63" t="str">
        <f t="shared" si="63"/>
        <v>Rancho Jurupa1</v>
      </c>
      <c r="N342" s="637">
        <v>157.61999999999998</v>
      </c>
      <c r="O342" s="213">
        <v>168</v>
      </c>
      <c r="Q342" s="213">
        <f t="shared" si="64"/>
        <v>168</v>
      </c>
      <c r="R342" s="213">
        <v>5.0999999999999996</v>
      </c>
      <c r="S342" s="213">
        <v>12.79</v>
      </c>
      <c r="T342" s="213">
        <v>12.8</v>
      </c>
      <c r="U342" s="213">
        <v>12.84</v>
      </c>
      <c r="V342" s="213">
        <v>19.2</v>
      </c>
      <c r="W342" s="213">
        <v>10.24</v>
      </c>
      <c r="X342" s="213">
        <v>11.28</v>
      </c>
      <c r="Y342" s="213">
        <v>12.64</v>
      </c>
      <c r="Z342" s="213">
        <v>11.36</v>
      </c>
      <c r="AA342" s="213">
        <v>13.28</v>
      </c>
      <c r="AB342" s="213">
        <v>19.2</v>
      </c>
      <c r="AC342" s="213">
        <f>SUMIF('[3]revexpbalances - 2024-07-18T082'!$G:$G,G:G,'[3]revexpbalances - 2024-07-18T082'!$H:$H)</f>
        <v>10.88</v>
      </c>
      <c r="AD342" s="213">
        <f t="shared" si="65"/>
        <v>151.60999999999999</v>
      </c>
      <c r="AE342" s="744">
        <f t="shared" si="66"/>
        <v>30.69</v>
      </c>
      <c r="AF342" s="744">
        <f t="shared" si="67"/>
        <v>42.28</v>
      </c>
      <c r="AG342" s="744">
        <f t="shared" si="68"/>
        <v>35.28</v>
      </c>
      <c r="AH342" s="744">
        <f t="shared" si="69"/>
        <v>43.36</v>
      </c>
      <c r="AI342" s="744">
        <f t="shared" si="70"/>
        <v>151.61000000000001</v>
      </c>
      <c r="AJ342" s="744">
        <f t="shared" si="71"/>
        <v>16.389999999999986</v>
      </c>
      <c r="AK342" s="1097">
        <v>189</v>
      </c>
    </row>
    <row r="343" spans="1:37">
      <c r="A343">
        <v>25400</v>
      </c>
      <c r="B343" t="s">
        <v>2923</v>
      </c>
      <c r="C343">
        <v>931421</v>
      </c>
      <c r="D343" t="s">
        <v>2935</v>
      </c>
      <c r="E343">
        <v>510040</v>
      </c>
      <c r="F343" t="s">
        <v>461</v>
      </c>
      <c r="G343" s="408" t="s">
        <v>5807</v>
      </c>
      <c r="H343" s="217" t="s">
        <v>1524</v>
      </c>
      <c r="I343" s="217" t="s">
        <v>326</v>
      </c>
      <c r="J343" s="217" t="s">
        <v>2547</v>
      </c>
      <c r="K343" s="61" t="str">
        <f t="shared" si="61"/>
        <v>1</v>
      </c>
      <c r="L343" s="63" t="str">
        <f t="shared" si="62"/>
        <v>Regional Parks1</v>
      </c>
      <c r="M343" s="63" t="str">
        <f t="shared" si="63"/>
        <v>Mayflower1</v>
      </c>
      <c r="N343" s="637">
        <v>144511.07999999999</v>
      </c>
      <c r="O343" s="213">
        <v>159829</v>
      </c>
      <c r="Q343" s="213">
        <f t="shared" si="64"/>
        <v>159829</v>
      </c>
      <c r="R343" s="213">
        <v>3573.9</v>
      </c>
      <c r="S343" s="213">
        <v>8934.76</v>
      </c>
      <c r="T343" s="213">
        <v>8934.76</v>
      </c>
      <c r="U343" s="213">
        <v>9020.5</v>
      </c>
      <c r="V343" s="213">
        <v>13659.37</v>
      </c>
      <c r="W343" s="213">
        <v>9106.25</v>
      </c>
      <c r="X343" s="213">
        <v>9106.26</v>
      </c>
      <c r="Y343" s="213">
        <v>9106.25</v>
      </c>
      <c r="Z343" s="213">
        <v>9106.24</v>
      </c>
      <c r="AA343" s="213">
        <v>9333.9</v>
      </c>
      <c r="AB343" s="213">
        <v>14342.35</v>
      </c>
      <c r="AC343" s="213">
        <f>SUMIF('[3]revexpbalances - 2024-07-18T082'!$G:$G,G:G,'[3]revexpbalances - 2024-07-18T082'!$H:$H)</f>
        <v>9561.56</v>
      </c>
      <c r="AD343" s="213">
        <f t="shared" si="65"/>
        <v>113786.1</v>
      </c>
      <c r="AE343" s="744">
        <f t="shared" si="66"/>
        <v>21443.42</v>
      </c>
      <c r="AF343" s="744">
        <f t="shared" si="67"/>
        <v>31786.120000000003</v>
      </c>
      <c r="AG343" s="744">
        <f t="shared" si="68"/>
        <v>27318.75</v>
      </c>
      <c r="AH343" s="744">
        <f t="shared" si="69"/>
        <v>33237.81</v>
      </c>
      <c r="AI343" s="744">
        <f t="shared" si="70"/>
        <v>113786.1</v>
      </c>
      <c r="AJ343" s="744">
        <f t="shared" si="71"/>
        <v>46042.899999999994</v>
      </c>
      <c r="AK343" s="1097">
        <v>166421</v>
      </c>
    </row>
    <row r="344" spans="1:37">
      <c r="A344">
        <v>25400</v>
      </c>
      <c r="B344" t="s">
        <v>2923</v>
      </c>
      <c r="C344">
        <v>931421</v>
      </c>
      <c r="D344" t="s">
        <v>2935</v>
      </c>
      <c r="E344">
        <v>513000</v>
      </c>
      <c r="F344" t="s">
        <v>469</v>
      </c>
      <c r="G344" s="408" t="s">
        <v>5819</v>
      </c>
      <c r="H344" s="217" t="s">
        <v>1524</v>
      </c>
      <c r="I344" s="217" t="s">
        <v>326</v>
      </c>
      <c r="J344" s="217" t="s">
        <v>2547</v>
      </c>
      <c r="K344" s="61" t="str">
        <f t="shared" si="61"/>
        <v>1</v>
      </c>
      <c r="L344" s="63" t="str">
        <f t="shared" si="62"/>
        <v>Regional Parks1</v>
      </c>
      <c r="M344" s="63" t="str">
        <f t="shared" si="63"/>
        <v>Mayflower1</v>
      </c>
      <c r="N344" s="637">
        <v>16612.280000000002</v>
      </c>
      <c r="O344" s="213">
        <v>18973</v>
      </c>
      <c r="Q344" s="213">
        <f t="shared" si="64"/>
        <v>18973</v>
      </c>
      <c r="R344" s="213">
        <v>536.51</v>
      </c>
      <c r="S344" s="213">
        <v>1192.26</v>
      </c>
      <c r="T344" s="213">
        <v>1234.7</v>
      </c>
      <c r="U344" s="213">
        <v>1199.3599999999999</v>
      </c>
      <c r="V344" s="213">
        <v>1893.67</v>
      </c>
      <c r="W344" s="213">
        <v>1206.1300000000001</v>
      </c>
      <c r="X344" s="213">
        <v>1205.8900000000001</v>
      </c>
      <c r="Y344" s="213">
        <v>1248.4100000000001</v>
      </c>
      <c r="Z344" s="213">
        <v>1291.0899999999999</v>
      </c>
      <c r="AA344" s="213">
        <v>1236.33</v>
      </c>
      <c r="AB344" s="213">
        <v>1899.13</v>
      </c>
      <c r="AC344" s="213">
        <f>SUMIF('[3]revexpbalances - 2024-07-18T082'!$G:$G,G:G,'[3]revexpbalances - 2024-07-18T082'!$H:$H)</f>
        <v>1329.39</v>
      </c>
      <c r="AD344" s="213">
        <f t="shared" si="65"/>
        <v>15472.869999999999</v>
      </c>
      <c r="AE344" s="744">
        <f t="shared" si="66"/>
        <v>2963.4700000000003</v>
      </c>
      <c r="AF344" s="744">
        <f t="shared" si="67"/>
        <v>4299.16</v>
      </c>
      <c r="AG344" s="744">
        <f t="shared" si="68"/>
        <v>3745.3900000000003</v>
      </c>
      <c r="AH344" s="744">
        <f t="shared" si="69"/>
        <v>4464.8500000000004</v>
      </c>
      <c r="AI344" s="744">
        <f t="shared" si="70"/>
        <v>15472.87</v>
      </c>
      <c r="AJ344" s="744">
        <f t="shared" si="71"/>
        <v>3500.1299999999992</v>
      </c>
      <c r="AK344" s="1097">
        <v>47739</v>
      </c>
    </row>
    <row r="345" spans="1:37">
      <c r="A345">
        <v>25400</v>
      </c>
      <c r="B345" t="s">
        <v>2923</v>
      </c>
      <c r="C345">
        <v>931421</v>
      </c>
      <c r="D345" t="s">
        <v>2935</v>
      </c>
      <c r="E345">
        <v>513020</v>
      </c>
      <c r="F345" t="s">
        <v>470</v>
      </c>
      <c r="G345" s="408" t="s">
        <v>6372</v>
      </c>
      <c r="H345" s="217" t="s">
        <v>1524</v>
      </c>
      <c r="I345" s="217" t="s">
        <v>326</v>
      </c>
      <c r="J345" s="217" t="s">
        <v>2547</v>
      </c>
      <c r="K345" s="61" t="str">
        <f t="shared" si="61"/>
        <v>1</v>
      </c>
      <c r="L345" s="63" t="str">
        <f t="shared" si="62"/>
        <v>Regional Parks1</v>
      </c>
      <c r="M345" s="63" t="str">
        <f t="shared" si="63"/>
        <v>Mayflower1</v>
      </c>
      <c r="N345" s="637">
        <v>817.41000000000008</v>
      </c>
      <c r="O345" s="213">
        <v>0</v>
      </c>
      <c r="Q345" s="213">
        <f t="shared" si="64"/>
        <v>0</v>
      </c>
      <c r="R345" s="213">
        <v>0</v>
      </c>
      <c r="S345" s="213">
        <v>0</v>
      </c>
      <c r="T345" s="213">
        <v>0</v>
      </c>
      <c r="U345" s="213">
        <v>0</v>
      </c>
      <c r="V345" s="213">
        <v>0</v>
      </c>
      <c r="W345" s="213">
        <v>0</v>
      </c>
      <c r="X345" s="213">
        <v>0</v>
      </c>
      <c r="Y345" s="213">
        <v>0</v>
      </c>
      <c r="Z345" s="213">
        <v>0</v>
      </c>
      <c r="AA345" s="213">
        <v>0</v>
      </c>
      <c r="AB345" s="213">
        <v>0</v>
      </c>
      <c r="AC345" s="213">
        <f>SUMIF('[3]revexpbalances - 2024-07-18T082'!$G:$G,G:G,'[3]revexpbalances - 2024-07-18T082'!$H:$H)</f>
        <v>0</v>
      </c>
      <c r="AD345" s="213">
        <f t="shared" si="65"/>
        <v>0</v>
      </c>
      <c r="AE345" s="744">
        <f t="shared" si="66"/>
        <v>0</v>
      </c>
      <c r="AF345" s="744">
        <f t="shared" si="67"/>
        <v>0</v>
      </c>
      <c r="AG345" s="744">
        <f t="shared" si="68"/>
        <v>0</v>
      </c>
      <c r="AH345" s="744">
        <f t="shared" si="69"/>
        <v>0</v>
      </c>
      <c r="AI345" s="744">
        <f t="shared" si="70"/>
        <v>0</v>
      </c>
      <c r="AJ345" s="744">
        <f t="shared" si="71"/>
        <v>0</v>
      </c>
      <c r="AK345" s="1097">
        <v>0</v>
      </c>
    </row>
    <row r="346" spans="1:37">
      <c r="A346">
        <v>25400</v>
      </c>
      <c r="B346" t="s">
        <v>2923</v>
      </c>
      <c r="C346">
        <v>931421</v>
      </c>
      <c r="D346" t="s">
        <v>2935</v>
      </c>
      <c r="E346">
        <v>513120</v>
      </c>
      <c r="F346" t="s">
        <v>471</v>
      </c>
      <c r="G346" s="408" t="s">
        <v>5831</v>
      </c>
      <c r="H346" s="217" t="s">
        <v>1524</v>
      </c>
      <c r="I346" s="217" t="s">
        <v>326</v>
      </c>
      <c r="J346" s="217" t="s">
        <v>2547</v>
      </c>
      <c r="K346" s="61" t="str">
        <f t="shared" si="61"/>
        <v>1</v>
      </c>
      <c r="L346" s="63" t="str">
        <f t="shared" si="62"/>
        <v>Regional Parks1</v>
      </c>
      <c r="M346" s="63" t="str">
        <f t="shared" si="63"/>
        <v>Mayflower1</v>
      </c>
      <c r="N346" s="637">
        <v>8497.67</v>
      </c>
      <c r="O346" s="213">
        <v>9910</v>
      </c>
      <c r="Q346" s="213">
        <f t="shared" si="64"/>
        <v>9910</v>
      </c>
      <c r="R346" s="213">
        <v>229.68</v>
      </c>
      <c r="S346" s="213">
        <v>539.53</v>
      </c>
      <c r="T346" s="213">
        <v>553.99</v>
      </c>
      <c r="U346" s="213">
        <v>545.04</v>
      </c>
      <c r="V346" s="213">
        <v>1048.1300000000001</v>
      </c>
      <c r="W346" s="213">
        <v>574.91</v>
      </c>
      <c r="X346" s="213">
        <v>587.96</v>
      </c>
      <c r="Y346" s="213">
        <v>623.24</v>
      </c>
      <c r="Z346" s="213">
        <v>617.11</v>
      </c>
      <c r="AA346" s="213">
        <v>574.69000000000005</v>
      </c>
      <c r="AB346" s="213">
        <v>911.03</v>
      </c>
      <c r="AC346" s="213">
        <f>SUMIF('[3]revexpbalances - 2024-07-18T082'!$G:$G,G:G,'[3]revexpbalances - 2024-07-18T082'!$H:$H)</f>
        <v>618.22</v>
      </c>
      <c r="AD346" s="213">
        <f t="shared" si="65"/>
        <v>7423.5299999999988</v>
      </c>
      <c r="AE346" s="744">
        <f t="shared" si="66"/>
        <v>1323.2</v>
      </c>
      <c r="AF346" s="744">
        <f t="shared" si="67"/>
        <v>2168.08</v>
      </c>
      <c r="AG346" s="744">
        <f t="shared" si="68"/>
        <v>1828.31</v>
      </c>
      <c r="AH346" s="744">
        <f t="shared" si="69"/>
        <v>2103.94</v>
      </c>
      <c r="AI346" s="744">
        <f t="shared" si="70"/>
        <v>7423.5300000000007</v>
      </c>
      <c r="AJ346" s="744">
        <f t="shared" si="71"/>
        <v>2486.4699999999993</v>
      </c>
      <c r="AK346" s="1097">
        <v>10318</v>
      </c>
    </row>
    <row r="347" spans="1:37">
      <c r="A347">
        <v>25400</v>
      </c>
      <c r="B347" t="s">
        <v>2923</v>
      </c>
      <c r="C347">
        <v>931421</v>
      </c>
      <c r="D347" t="s">
        <v>2935</v>
      </c>
      <c r="E347">
        <v>513140</v>
      </c>
      <c r="F347" t="s">
        <v>472</v>
      </c>
      <c r="G347" s="408" t="s">
        <v>5843</v>
      </c>
      <c r="H347" s="217" t="s">
        <v>1524</v>
      </c>
      <c r="I347" s="217" t="s">
        <v>326</v>
      </c>
      <c r="J347" s="217" t="s">
        <v>2547</v>
      </c>
      <c r="K347" s="61" t="str">
        <f t="shared" si="61"/>
        <v>1</v>
      </c>
      <c r="L347" s="63" t="str">
        <f t="shared" si="62"/>
        <v>Regional Parks1</v>
      </c>
      <c r="M347" s="63" t="str">
        <f t="shared" si="63"/>
        <v>Mayflower1</v>
      </c>
      <c r="N347" s="637">
        <v>2227.2999999999997</v>
      </c>
      <c r="O347" s="213">
        <v>2317</v>
      </c>
      <c r="Q347" s="213">
        <f t="shared" si="64"/>
        <v>2317</v>
      </c>
      <c r="R347" s="213">
        <v>53.72</v>
      </c>
      <c r="S347" s="213">
        <v>126.19</v>
      </c>
      <c r="T347" s="213">
        <v>129.56</v>
      </c>
      <c r="U347" s="213">
        <v>127.47</v>
      </c>
      <c r="V347" s="213">
        <v>245.13</v>
      </c>
      <c r="W347" s="213">
        <v>134.44999999999999</v>
      </c>
      <c r="X347" s="213">
        <v>137.51</v>
      </c>
      <c r="Y347" s="213">
        <v>145.75</v>
      </c>
      <c r="Z347" s="213">
        <v>144.33000000000001</v>
      </c>
      <c r="AA347" s="213">
        <v>134.4</v>
      </c>
      <c r="AB347" s="213">
        <v>213.07</v>
      </c>
      <c r="AC347" s="213">
        <f>SUMIF('[3]revexpbalances - 2024-07-18T082'!$G:$G,G:G,'[3]revexpbalances - 2024-07-18T082'!$H:$H)</f>
        <v>144.58000000000001</v>
      </c>
      <c r="AD347" s="213">
        <f t="shared" si="65"/>
        <v>1736.1599999999999</v>
      </c>
      <c r="AE347" s="744">
        <f t="shared" si="66"/>
        <v>309.47000000000003</v>
      </c>
      <c r="AF347" s="744">
        <f t="shared" si="67"/>
        <v>507.05</v>
      </c>
      <c r="AG347" s="744">
        <f t="shared" si="68"/>
        <v>427.59000000000003</v>
      </c>
      <c r="AH347" s="744">
        <f t="shared" si="69"/>
        <v>492.05000000000007</v>
      </c>
      <c r="AI347" s="744">
        <f t="shared" si="70"/>
        <v>1736.1600000000003</v>
      </c>
      <c r="AJ347" s="744">
        <f t="shared" si="71"/>
        <v>580.83999999999969</v>
      </c>
      <c r="AK347" s="1097">
        <v>2413</v>
      </c>
    </row>
    <row r="348" spans="1:37">
      <c r="A348">
        <v>25400</v>
      </c>
      <c r="B348" t="s">
        <v>2923</v>
      </c>
      <c r="C348">
        <v>931421</v>
      </c>
      <c r="D348" t="s">
        <v>2935</v>
      </c>
      <c r="E348">
        <v>515040</v>
      </c>
      <c r="F348" t="s">
        <v>473</v>
      </c>
      <c r="G348" s="408" t="s">
        <v>5855</v>
      </c>
      <c r="H348" s="217" t="s">
        <v>1524</v>
      </c>
      <c r="I348" s="217" t="s">
        <v>326</v>
      </c>
      <c r="J348" s="217" t="s">
        <v>2547</v>
      </c>
      <c r="K348" s="61" t="str">
        <f t="shared" ref="K348:K405" si="72">MID(E348,2,1)</f>
        <v>1</v>
      </c>
      <c r="L348" s="63" t="str">
        <f t="shared" ref="L348:L405" si="73">H348&amp;K348</f>
        <v>Regional Parks1</v>
      </c>
      <c r="M348" s="63" t="str">
        <f t="shared" ref="M348:M405" si="74">I348&amp;K348</f>
        <v>Mayflower1</v>
      </c>
      <c r="N348" s="637">
        <v>33687.339999999997</v>
      </c>
      <c r="O348" s="213">
        <v>37884</v>
      </c>
      <c r="Q348" s="213">
        <f t="shared" ref="Q348:Q405" si="75">O348+P348</f>
        <v>37884</v>
      </c>
      <c r="R348" s="213">
        <v>952.08</v>
      </c>
      <c r="S348" s="213">
        <v>2337.35</v>
      </c>
      <c r="T348" s="213">
        <v>2334</v>
      </c>
      <c r="U348" s="213">
        <v>2334</v>
      </c>
      <c r="V348" s="213">
        <v>2334</v>
      </c>
      <c r="W348" s="213">
        <v>2434</v>
      </c>
      <c r="X348" s="213">
        <v>2434</v>
      </c>
      <c r="Y348" s="213">
        <v>2434</v>
      </c>
      <c r="Z348" s="213">
        <v>2434</v>
      </c>
      <c r="AA348" s="213">
        <v>2434</v>
      </c>
      <c r="AB348" s="213">
        <v>2434</v>
      </c>
      <c r="AC348" s="213">
        <f>SUMIF('[3]revexpbalances - 2024-07-18T082'!$G:$G,G:G,'[3]revexpbalances - 2024-07-18T082'!$H:$H)</f>
        <v>2434</v>
      </c>
      <c r="AD348" s="213">
        <f t="shared" si="65"/>
        <v>27329.43</v>
      </c>
      <c r="AE348" s="744">
        <f t="shared" si="66"/>
        <v>5623.43</v>
      </c>
      <c r="AF348" s="744">
        <f t="shared" si="67"/>
        <v>7102</v>
      </c>
      <c r="AG348" s="744">
        <f t="shared" si="68"/>
        <v>7302</v>
      </c>
      <c r="AH348" s="744">
        <f t="shared" si="69"/>
        <v>7302</v>
      </c>
      <c r="AI348" s="744">
        <f t="shared" si="70"/>
        <v>27329.43</v>
      </c>
      <c r="AJ348" s="744">
        <f t="shared" si="71"/>
        <v>10554.57</v>
      </c>
      <c r="AK348" s="1097">
        <v>39684</v>
      </c>
    </row>
    <row r="349" spans="1:37">
      <c r="A349">
        <v>25400</v>
      </c>
      <c r="B349" t="s">
        <v>2923</v>
      </c>
      <c r="C349">
        <v>931421</v>
      </c>
      <c r="D349" t="s">
        <v>2935</v>
      </c>
      <c r="E349">
        <v>515100</v>
      </c>
      <c r="F349" t="s">
        <v>474</v>
      </c>
      <c r="G349" s="408" t="s">
        <v>5867</v>
      </c>
      <c r="H349" s="217" t="s">
        <v>1524</v>
      </c>
      <c r="I349" s="217" t="s">
        <v>326</v>
      </c>
      <c r="J349" s="217" t="s">
        <v>2547</v>
      </c>
      <c r="K349" s="61" t="str">
        <f t="shared" si="72"/>
        <v>1</v>
      </c>
      <c r="L349" s="63" t="str">
        <f t="shared" si="73"/>
        <v>Regional Parks1</v>
      </c>
      <c r="M349" s="63" t="str">
        <f t="shared" si="74"/>
        <v>Mayflower1</v>
      </c>
      <c r="N349" s="637">
        <v>173.09</v>
      </c>
      <c r="O349" s="213">
        <v>198</v>
      </c>
      <c r="Q349" s="213">
        <f t="shared" si="75"/>
        <v>198</v>
      </c>
      <c r="R349" s="213">
        <v>4.46</v>
      </c>
      <c r="S349" s="213">
        <v>10.92</v>
      </c>
      <c r="T349" s="213">
        <v>10.92</v>
      </c>
      <c r="U349" s="213">
        <v>10.92</v>
      </c>
      <c r="V349" s="213">
        <v>10.92</v>
      </c>
      <c r="W349" s="213">
        <v>10.92</v>
      </c>
      <c r="X349" s="213">
        <v>10.92</v>
      </c>
      <c r="Y349" s="213">
        <v>10.92</v>
      </c>
      <c r="Z349" s="213">
        <v>10.92</v>
      </c>
      <c r="AA349" s="213">
        <v>10.92</v>
      </c>
      <c r="AB349" s="213">
        <v>10.92</v>
      </c>
      <c r="AC349" s="213">
        <f>SUMIF('[3]revexpbalances - 2024-07-18T082'!$G:$G,G:G,'[3]revexpbalances - 2024-07-18T082'!$H:$H)</f>
        <v>10.92</v>
      </c>
      <c r="AD349" s="213">
        <f t="shared" ref="AD349:AD406" si="76">SUM(R349:AC349)</f>
        <v>124.58000000000001</v>
      </c>
      <c r="AE349" s="744">
        <f t="shared" ref="AE349:AE406" si="77">SUM(R349:T349)</f>
        <v>26.299999999999997</v>
      </c>
      <c r="AF349" s="744">
        <f t="shared" ref="AF349:AF406" si="78">SUM(U349:W349)</f>
        <v>32.76</v>
      </c>
      <c r="AG349" s="744">
        <f t="shared" ref="AG349:AG406" si="79">SUM(X349:Z349)</f>
        <v>32.76</v>
      </c>
      <c r="AH349" s="744">
        <f t="shared" ref="AH349:AH406" si="80">SUM(AA349:AC349)</f>
        <v>32.76</v>
      </c>
      <c r="AI349" s="744">
        <f t="shared" ref="AI349:AI406" si="81">SUM(AE349:AH349)</f>
        <v>124.57999999999998</v>
      </c>
      <c r="AJ349" s="744">
        <f t="shared" ref="AJ349:AJ406" si="82">Q349-AI349</f>
        <v>73.420000000000016</v>
      </c>
      <c r="AK349" s="1097">
        <v>198</v>
      </c>
    </row>
    <row r="350" spans="1:37">
      <c r="A350">
        <v>25400</v>
      </c>
      <c r="B350" t="s">
        <v>2923</v>
      </c>
      <c r="C350">
        <v>931421</v>
      </c>
      <c r="D350" t="s">
        <v>2935</v>
      </c>
      <c r="E350">
        <v>515120</v>
      </c>
      <c r="F350" t="s">
        <v>475</v>
      </c>
      <c r="G350" s="408" t="s">
        <v>5870</v>
      </c>
      <c r="H350" s="217" t="s">
        <v>1524</v>
      </c>
      <c r="I350" s="217" t="s">
        <v>326</v>
      </c>
      <c r="J350" s="217" t="s">
        <v>2547</v>
      </c>
      <c r="K350" s="61" t="str">
        <f t="shared" si="72"/>
        <v>1</v>
      </c>
      <c r="L350" s="63" t="str">
        <f t="shared" si="73"/>
        <v>Regional Parks1</v>
      </c>
      <c r="M350" s="63" t="str">
        <f t="shared" si="74"/>
        <v>Mayflower1</v>
      </c>
      <c r="N350" s="637">
        <v>420.27000000000004</v>
      </c>
      <c r="O350" s="213">
        <v>519</v>
      </c>
      <c r="Q350" s="213">
        <f t="shared" si="75"/>
        <v>519</v>
      </c>
      <c r="R350" s="213">
        <v>11.87</v>
      </c>
      <c r="S350" s="213">
        <v>29.02</v>
      </c>
      <c r="T350" s="213">
        <v>29.02</v>
      </c>
      <c r="U350" s="213">
        <v>29.31</v>
      </c>
      <c r="V350" s="213">
        <v>44.4</v>
      </c>
      <c r="W350" s="213">
        <v>29.6</v>
      </c>
      <c r="X350" s="213">
        <v>29.6</v>
      </c>
      <c r="Y350" s="213">
        <v>29.6</v>
      </c>
      <c r="Z350" s="213">
        <v>29.6</v>
      </c>
      <c r="AA350" s="213">
        <v>30.34</v>
      </c>
      <c r="AB350" s="213">
        <v>46.62</v>
      </c>
      <c r="AC350" s="213">
        <f>SUMIF('[3]revexpbalances - 2024-07-18T082'!$G:$G,G:G,'[3]revexpbalances - 2024-07-18T082'!$H:$H)</f>
        <v>31.08</v>
      </c>
      <c r="AD350" s="213">
        <f t="shared" si="76"/>
        <v>370.05999999999995</v>
      </c>
      <c r="AE350" s="744">
        <f t="shared" si="77"/>
        <v>69.91</v>
      </c>
      <c r="AF350" s="744">
        <f t="shared" si="78"/>
        <v>103.31</v>
      </c>
      <c r="AG350" s="744">
        <f t="shared" si="79"/>
        <v>88.800000000000011</v>
      </c>
      <c r="AH350" s="744">
        <f t="shared" si="80"/>
        <v>108.03999999999999</v>
      </c>
      <c r="AI350" s="744">
        <f t="shared" si="81"/>
        <v>370.05999999999995</v>
      </c>
      <c r="AJ350" s="744">
        <f t="shared" si="82"/>
        <v>148.94000000000005</v>
      </c>
      <c r="AK350" s="1097">
        <v>540</v>
      </c>
    </row>
    <row r="351" spans="1:37">
      <c r="A351">
        <v>25400</v>
      </c>
      <c r="B351" t="s">
        <v>2923</v>
      </c>
      <c r="C351">
        <v>931421</v>
      </c>
      <c r="D351" t="s">
        <v>2935</v>
      </c>
      <c r="E351">
        <v>515260</v>
      </c>
      <c r="F351" t="s">
        <v>479</v>
      </c>
      <c r="G351" s="408" t="s">
        <v>5882</v>
      </c>
      <c r="H351" s="217" t="s">
        <v>1524</v>
      </c>
      <c r="I351" s="217" t="s">
        <v>326</v>
      </c>
      <c r="J351" s="217" t="s">
        <v>2547</v>
      </c>
      <c r="K351" s="61" t="str">
        <f t="shared" si="72"/>
        <v>1</v>
      </c>
      <c r="L351" s="63" t="str">
        <f t="shared" si="73"/>
        <v>Regional Parks1</v>
      </c>
      <c r="M351" s="63" t="str">
        <f t="shared" si="74"/>
        <v>Mayflower1</v>
      </c>
      <c r="N351" s="637">
        <v>657.88</v>
      </c>
      <c r="O351" s="213">
        <v>479</v>
      </c>
      <c r="Q351" s="213">
        <f t="shared" si="75"/>
        <v>479</v>
      </c>
      <c r="R351" s="213">
        <v>9.98</v>
      </c>
      <c r="S351" s="213">
        <v>24.38</v>
      </c>
      <c r="T351" s="213">
        <v>24.38</v>
      </c>
      <c r="U351" s="213">
        <v>24.62</v>
      </c>
      <c r="V351" s="213">
        <v>37.29</v>
      </c>
      <c r="W351" s="213">
        <v>24.86</v>
      </c>
      <c r="X351" s="213">
        <v>24.86</v>
      </c>
      <c r="Y351" s="213">
        <v>24.86</v>
      </c>
      <c r="Z351" s="213">
        <v>24.86</v>
      </c>
      <c r="AA351" s="213">
        <v>25.48</v>
      </c>
      <c r="AB351" s="213">
        <v>39.15</v>
      </c>
      <c r="AC351" s="213">
        <f>SUMIF('[3]revexpbalances - 2024-07-18T082'!$G:$G,G:G,'[3]revexpbalances - 2024-07-18T082'!$H:$H)</f>
        <v>26.1</v>
      </c>
      <c r="AD351" s="213">
        <f t="shared" si="76"/>
        <v>310.82000000000005</v>
      </c>
      <c r="AE351" s="744">
        <f t="shared" si="77"/>
        <v>58.739999999999995</v>
      </c>
      <c r="AF351" s="744">
        <f t="shared" si="78"/>
        <v>86.77</v>
      </c>
      <c r="AG351" s="744">
        <f t="shared" si="79"/>
        <v>74.58</v>
      </c>
      <c r="AH351" s="744">
        <f t="shared" si="80"/>
        <v>90.72999999999999</v>
      </c>
      <c r="AI351" s="744">
        <f t="shared" si="81"/>
        <v>310.81999999999994</v>
      </c>
      <c r="AJ351" s="744">
        <f t="shared" si="82"/>
        <v>168.18000000000006</v>
      </c>
      <c r="AK351" s="1097">
        <v>444</v>
      </c>
    </row>
    <row r="352" spans="1:37">
      <c r="A352">
        <v>25400</v>
      </c>
      <c r="B352" t="s">
        <v>2923</v>
      </c>
      <c r="C352">
        <v>931421</v>
      </c>
      <c r="D352" t="s">
        <v>2935</v>
      </c>
      <c r="E352">
        <v>518140</v>
      </c>
      <c r="F352" t="s">
        <v>484</v>
      </c>
      <c r="G352" s="408" t="s">
        <v>5895</v>
      </c>
      <c r="H352" s="217" t="s">
        <v>1524</v>
      </c>
      <c r="I352" s="217" t="s">
        <v>326</v>
      </c>
      <c r="J352" s="217" t="s">
        <v>2547</v>
      </c>
      <c r="K352" s="61" t="str">
        <f t="shared" si="72"/>
        <v>1</v>
      </c>
      <c r="L352" s="63" t="str">
        <f t="shared" si="73"/>
        <v>Regional Parks1</v>
      </c>
      <c r="M352" s="63" t="str">
        <f t="shared" si="74"/>
        <v>Mayflower1</v>
      </c>
      <c r="N352" s="637">
        <v>56.769999999999996</v>
      </c>
      <c r="O352" s="213">
        <v>63</v>
      </c>
      <c r="Q352" s="213">
        <f t="shared" si="75"/>
        <v>63</v>
      </c>
      <c r="R352" s="213">
        <v>1.28</v>
      </c>
      <c r="S352" s="213">
        <v>3.2</v>
      </c>
      <c r="T352" s="213">
        <v>3.2</v>
      </c>
      <c r="U352" s="213">
        <v>3.2</v>
      </c>
      <c r="V352" s="213">
        <v>4.8</v>
      </c>
      <c r="W352" s="213">
        <v>3.2</v>
      </c>
      <c r="X352" s="213">
        <v>3.2</v>
      </c>
      <c r="Y352" s="213">
        <v>3.2</v>
      </c>
      <c r="Z352" s="213">
        <v>3.2</v>
      </c>
      <c r="AA352" s="213">
        <v>3.2</v>
      </c>
      <c r="AB352" s="213">
        <v>4.8</v>
      </c>
      <c r="AC352" s="213">
        <f>SUMIF('[3]revexpbalances - 2024-07-18T082'!$G:$G,G:G,'[3]revexpbalances - 2024-07-18T082'!$H:$H)</f>
        <v>3.2</v>
      </c>
      <c r="AD352" s="213">
        <f t="shared" si="76"/>
        <v>39.68</v>
      </c>
      <c r="AE352" s="744">
        <f t="shared" si="77"/>
        <v>7.6800000000000006</v>
      </c>
      <c r="AF352" s="744">
        <f t="shared" si="78"/>
        <v>11.2</v>
      </c>
      <c r="AG352" s="744">
        <f t="shared" si="79"/>
        <v>9.6000000000000014</v>
      </c>
      <c r="AH352" s="744">
        <f t="shared" si="80"/>
        <v>11.2</v>
      </c>
      <c r="AI352" s="744">
        <f t="shared" si="81"/>
        <v>39.68</v>
      </c>
      <c r="AJ352" s="744">
        <f t="shared" si="82"/>
        <v>23.32</v>
      </c>
      <c r="AK352" s="1097">
        <v>63</v>
      </c>
    </row>
    <row r="353" spans="1:37">
      <c r="A353">
        <v>25430</v>
      </c>
      <c r="B353" t="s">
        <v>2951</v>
      </c>
      <c r="C353">
        <v>931170</v>
      </c>
      <c r="D353" t="s">
        <v>1515</v>
      </c>
      <c r="E353">
        <v>518180</v>
      </c>
      <c r="F353" t="s">
        <v>1815</v>
      </c>
      <c r="G353" s="408" t="s">
        <v>6955</v>
      </c>
      <c r="H353" s="566" t="s">
        <v>47</v>
      </c>
      <c r="I353" s="566" t="s">
        <v>508</v>
      </c>
      <c r="J353" s="62" t="s">
        <v>1950</v>
      </c>
      <c r="K353" s="61" t="str">
        <f t="shared" si="72"/>
        <v>1</v>
      </c>
      <c r="L353" s="63" t="str">
        <f t="shared" si="73"/>
        <v>Natural Resources1</v>
      </c>
      <c r="M353" s="63" t="str">
        <f t="shared" si="74"/>
        <v>Habitat &amp; Open Space Management1</v>
      </c>
      <c r="N353" s="637">
        <v>0</v>
      </c>
      <c r="Q353" s="213">
        <f t="shared" si="75"/>
        <v>0</v>
      </c>
      <c r="R353" s="213">
        <v>0</v>
      </c>
      <c r="S353" s="213">
        <v>-2.46</v>
      </c>
      <c r="T353" s="213">
        <v>0</v>
      </c>
      <c r="U353" s="213">
        <v>0</v>
      </c>
      <c r="V353" s="213">
        <v>0</v>
      </c>
      <c r="W353" s="213">
        <v>0</v>
      </c>
      <c r="X353" s="213">
        <v>0</v>
      </c>
      <c r="Y353" s="213">
        <v>0</v>
      </c>
      <c r="Z353" s="213">
        <v>0</v>
      </c>
      <c r="AA353" s="213">
        <v>0</v>
      </c>
      <c r="AB353" s="213">
        <v>0</v>
      </c>
      <c r="AC353" s="213">
        <f>SUMIF('[3]revexpbalances - 2024-07-18T082'!$G:$G,G:G,'[3]revexpbalances - 2024-07-18T082'!$H:$H)</f>
        <v>0</v>
      </c>
      <c r="AD353" s="213">
        <f t="shared" si="76"/>
        <v>-2.46</v>
      </c>
      <c r="AE353" s="744">
        <f t="shared" si="77"/>
        <v>-2.46</v>
      </c>
      <c r="AF353" s="744">
        <f t="shared" si="78"/>
        <v>0</v>
      </c>
      <c r="AG353" s="744">
        <f t="shared" si="79"/>
        <v>0</v>
      </c>
      <c r="AH353" s="744">
        <f t="shared" si="80"/>
        <v>0</v>
      </c>
      <c r="AI353" s="744">
        <f t="shared" si="81"/>
        <v>-2.46</v>
      </c>
      <c r="AJ353" s="744">
        <f t="shared" si="82"/>
        <v>2.46</v>
      </c>
      <c r="AK353" s="1097">
        <v>0</v>
      </c>
    </row>
    <row r="354" spans="1:37">
      <c r="A354">
        <v>25430</v>
      </c>
      <c r="B354" t="s">
        <v>2951</v>
      </c>
      <c r="C354">
        <v>931170</v>
      </c>
      <c r="D354" t="s">
        <v>1515</v>
      </c>
      <c r="E354">
        <v>520010</v>
      </c>
      <c r="F354" t="s">
        <v>119</v>
      </c>
      <c r="G354" s="408" t="s">
        <v>1817</v>
      </c>
      <c r="H354" s="217" t="s">
        <v>47</v>
      </c>
      <c r="I354" s="217" t="s">
        <v>508</v>
      </c>
      <c r="J354" s="217" t="s">
        <v>458</v>
      </c>
      <c r="K354" s="61" t="str">
        <f t="shared" si="72"/>
        <v>2</v>
      </c>
      <c r="L354" s="63" t="str">
        <f t="shared" si="73"/>
        <v>Natural Resources2</v>
      </c>
      <c r="M354" s="63" t="str">
        <f t="shared" si="74"/>
        <v>Habitat &amp; Open Space Management2</v>
      </c>
      <c r="N354" s="637">
        <v>2035.79</v>
      </c>
      <c r="O354" s="213">
        <v>6000</v>
      </c>
      <c r="Q354" s="213">
        <f t="shared" si="75"/>
        <v>6000</v>
      </c>
      <c r="R354" s="213">
        <v>0</v>
      </c>
      <c r="S354" s="213">
        <v>0</v>
      </c>
      <c r="T354" s="213">
        <v>0</v>
      </c>
      <c r="U354" s="213">
        <v>0</v>
      </c>
      <c r="V354" s="213">
        <v>0</v>
      </c>
      <c r="W354" s="213">
        <v>3675.36</v>
      </c>
      <c r="X354" s="213">
        <v>0</v>
      </c>
      <c r="Y354" s="213">
        <v>0</v>
      </c>
      <c r="Z354" s="213">
        <v>0</v>
      </c>
      <c r="AA354" s="213">
        <v>0</v>
      </c>
      <c r="AB354" s="213">
        <v>0</v>
      </c>
      <c r="AC354" s="213">
        <f>SUMIF('[3]revexpbalances - 2024-07-18T082'!$G:$G,G:G,'[3]revexpbalances - 2024-07-18T082'!$H:$H)</f>
        <v>0</v>
      </c>
      <c r="AD354" s="213">
        <f t="shared" si="76"/>
        <v>3675.36</v>
      </c>
      <c r="AE354" s="744">
        <f t="shared" si="77"/>
        <v>0</v>
      </c>
      <c r="AF354" s="744">
        <f t="shared" si="78"/>
        <v>3675.36</v>
      </c>
      <c r="AG354" s="744">
        <f t="shared" si="79"/>
        <v>0</v>
      </c>
      <c r="AH354" s="744">
        <f t="shared" si="80"/>
        <v>0</v>
      </c>
      <c r="AI354" s="744">
        <f t="shared" si="81"/>
        <v>3675.36</v>
      </c>
      <c r="AJ354" s="744">
        <f t="shared" si="82"/>
        <v>2324.64</v>
      </c>
      <c r="AK354" s="1097">
        <v>6000</v>
      </c>
    </row>
    <row r="355" spans="1:37">
      <c r="A355">
        <v>25430</v>
      </c>
      <c r="B355" t="s">
        <v>2951</v>
      </c>
      <c r="C355">
        <v>931170</v>
      </c>
      <c r="D355" t="s">
        <v>1515</v>
      </c>
      <c r="E355">
        <v>520020</v>
      </c>
      <c r="F355" t="s">
        <v>86</v>
      </c>
      <c r="G355" s="408" t="s">
        <v>1200</v>
      </c>
      <c r="H355" s="217" t="s">
        <v>47</v>
      </c>
      <c r="I355" s="217" t="s">
        <v>508</v>
      </c>
      <c r="J355" s="217" t="s">
        <v>458</v>
      </c>
      <c r="K355" s="61" t="str">
        <f t="shared" si="72"/>
        <v>2</v>
      </c>
      <c r="L355" s="63" t="str">
        <f t="shared" si="73"/>
        <v>Natural Resources2</v>
      </c>
      <c r="M355" s="63" t="str">
        <f t="shared" si="74"/>
        <v>Habitat &amp; Open Space Management2</v>
      </c>
      <c r="N355" s="637">
        <v>2309.9900000000002</v>
      </c>
      <c r="O355" s="213">
        <v>5000</v>
      </c>
      <c r="Q355" s="213">
        <f t="shared" si="75"/>
        <v>5000</v>
      </c>
      <c r="R355" s="213">
        <v>0</v>
      </c>
      <c r="S355" s="213">
        <v>0</v>
      </c>
      <c r="T355" s="213">
        <v>464.32</v>
      </c>
      <c r="U355" s="213">
        <v>0</v>
      </c>
      <c r="V355" s="213">
        <v>21.88</v>
      </c>
      <c r="W355" s="213">
        <v>0</v>
      </c>
      <c r="X355" s="213">
        <v>0</v>
      </c>
      <c r="Y355" s="213">
        <v>0</v>
      </c>
      <c r="Z355" s="213">
        <v>0</v>
      </c>
      <c r="AA355" s="213">
        <v>0</v>
      </c>
      <c r="AB355" s="213">
        <v>0</v>
      </c>
      <c r="AC355" s="213">
        <f>SUMIF('[3]revexpbalances - 2024-07-18T082'!$G:$G,G:G,'[3]revexpbalances - 2024-07-18T082'!$H:$H)</f>
        <v>0</v>
      </c>
      <c r="AD355" s="213">
        <f t="shared" si="76"/>
        <v>486.2</v>
      </c>
      <c r="AE355" s="744">
        <f t="shared" si="77"/>
        <v>464.32</v>
      </c>
      <c r="AF355" s="744">
        <f t="shared" si="78"/>
        <v>21.88</v>
      </c>
      <c r="AG355" s="744">
        <f t="shared" si="79"/>
        <v>0</v>
      </c>
      <c r="AH355" s="744">
        <f t="shared" si="80"/>
        <v>0</v>
      </c>
      <c r="AI355" s="744">
        <f t="shared" si="81"/>
        <v>486.2</v>
      </c>
      <c r="AJ355" s="744">
        <f t="shared" si="82"/>
        <v>4513.8</v>
      </c>
      <c r="AK355" s="1097">
        <v>4500</v>
      </c>
    </row>
    <row r="356" spans="1:37">
      <c r="A356">
        <v>25430</v>
      </c>
      <c r="B356" t="s">
        <v>2951</v>
      </c>
      <c r="C356">
        <v>931170</v>
      </c>
      <c r="D356" t="s">
        <v>1515</v>
      </c>
      <c r="E356">
        <v>520025</v>
      </c>
      <c r="F356" t="s">
        <v>486</v>
      </c>
      <c r="G356" s="408" t="s">
        <v>6150</v>
      </c>
      <c r="H356" s="217" t="s">
        <v>47</v>
      </c>
      <c r="I356" s="217" t="s">
        <v>508</v>
      </c>
      <c r="J356" s="217" t="s">
        <v>458</v>
      </c>
      <c r="K356" s="61" t="str">
        <f t="shared" si="72"/>
        <v>2</v>
      </c>
      <c r="L356" s="63" t="str">
        <f t="shared" si="73"/>
        <v>Natural Resources2</v>
      </c>
      <c r="M356" s="63" t="str">
        <f t="shared" si="74"/>
        <v>Habitat &amp; Open Space Management2</v>
      </c>
      <c r="N356" s="637">
        <v>1710</v>
      </c>
      <c r="O356" s="213">
        <v>0</v>
      </c>
      <c r="Q356" s="213">
        <f t="shared" si="75"/>
        <v>0</v>
      </c>
      <c r="R356" s="213">
        <v>0</v>
      </c>
      <c r="S356" s="213">
        <v>0</v>
      </c>
      <c r="T356" s="213">
        <v>335</v>
      </c>
      <c r="U356" s="213">
        <v>670</v>
      </c>
      <c r="V356" s="213">
        <v>335</v>
      </c>
      <c r="W356" s="213">
        <v>-1340</v>
      </c>
      <c r="X356" s="213">
        <v>380</v>
      </c>
      <c r="Y356" s="213">
        <v>0</v>
      </c>
      <c r="Z356" s="213">
        <v>670</v>
      </c>
      <c r="AA356" s="213">
        <v>0</v>
      </c>
      <c r="AB356" s="213">
        <v>335</v>
      </c>
      <c r="AC356" s="213">
        <f>SUMIF('[3]revexpbalances - 2024-07-18T082'!$G:$G,G:G,'[3]revexpbalances - 2024-07-18T082'!$H:$H)</f>
        <v>335</v>
      </c>
      <c r="AD356" s="213">
        <f t="shared" si="76"/>
        <v>1720</v>
      </c>
      <c r="AE356" s="744">
        <f t="shared" si="77"/>
        <v>335</v>
      </c>
      <c r="AF356" s="744">
        <f t="shared" si="78"/>
        <v>-335</v>
      </c>
      <c r="AG356" s="744">
        <f t="shared" si="79"/>
        <v>1050</v>
      </c>
      <c r="AH356" s="744">
        <f t="shared" si="80"/>
        <v>670</v>
      </c>
      <c r="AI356" s="744">
        <f t="shared" si="81"/>
        <v>1720</v>
      </c>
      <c r="AJ356" s="744">
        <f t="shared" si="82"/>
        <v>-1720</v>
      </c>
      <c r="AK356" s="1097">
        <v>0</v>
      </c>
    </row>
    <row r="357" spans="1:37">
      <c r="A357">
        <v>25430</v>
      </c>
      <c r="B357" t="s">
        <v>2951</v>
      </c>
      <c r="C357">
        <v>931170</v>
      </c>
      <c r="D357" t="s">
        <v>1515</v>
      </c>
      <c r="E357">
        <v>520105</v>
      </c>
      <c r="F357" t="s">
        <v>487</v>
      </c>
      <c r="G357" s="408" t="s">
        <v>6956</v>
      </c>
      <c r="H357" s="566" t="s">
        <v>47</v>
      </c>
      <c r="I357" s="566" t="s">
        <v>508</v>
      </c>
      <c r="J357" s="217" t="s">
        <v>458</v>
      </c>
      <c r="K357" s="61" t="str">
        <f t="shared" si="72"/>
        <v>2</v>
      </c>
      <c r="L357" s="63" t="str">
        <f t="shared" si="73"/>
        <v>Natural Resources2</v>
      </c>
      <c r="M357" s="63" t="str">
        <f t="shared" si="74"/>
        <v>Habitat &amp; Open Space Management2</v>
      </c>
      <c r="N357" s="637">
        <v>0</v>
      </c>
      <c r="Q357" s="213">
        <f t="shared" si="75"/>
        <v>0</v>
      </c>
      <c r="R357" s="213">
        <v>0</v>
      </c>
      <c r="S357" s="213">
        <v>937.56</v>
      </c>
      <c r="T357" s="213">
        <v>0</v>
      </c>
      <c r="U357" s="213">
        <v>0</v>
      </c>
      <c r="V357" s="213">
        <v>0</v>
      </c>
      <c r="W357" s="213">
        <v>0</v>
      </c>
      <c r="X357" s="213">
        <v>0</v>
      </c>
      <c r="Y357" s="213">
        <v>0</v>
      </c>
      <c r="Z357" s="213">
        <v>0</v>
      </c>
      <c r="AA357" s="213">
        <v>0</v>
      </c>
      <c r="AB357" s="213">
        <v>0</v>
      </c>
      <c r="AC357" s="213">
        <f>SUMIF('[3]revexpbalances - 2024-07-18T082'!$G:$G,G:G,'[3]revexpbalances - 2024-07-18T082'!$H:$H)</f>
        <v>0</v>
      </c>
      <c r="AD357" s="213">
        <f t="shared" si="76"/>
        <v>937.56</v>
      </c>
      <c r="AE357" s="744">
        <f t="shared" si="77"/>
        <v>937.56</v>
      </c>
      <c r="AF357" s="744">
        <f t="shared" si="78"/>
        <v>0</v>
      </c>
      <c r="AG357" s="744">
        <f t="shared" si="79"/>
        <v>0</v>
      </c>
      <c r="AH357" s="744">
        <f t="shared" si="80"/>
        <v>0</v>
      </c>
      <c r="AI357" s="744">
        <f t="shared" si="81"/>
        <v>937.56</v>
      </c>
      <c r="AJ357" s="744">
        <f t="shared" si="82"/>
        <v>-937.56</v>
      </c>
      <c r="AK357" s="1097">
        <v>0</v>
      </c>
    </row>
    <row r="358" spans="1:37">
      <c r="A358">
        <v>25430</v>
      </c>
      <c r="B358" t="s">
        <v>2951</v>
      </c>
      <c r="C358">
        <v>931170</v>
      </c>
      <c r="D358" t="s">
        <v>1515</v>
      </c>
      <c r="E358">
        <v>520115</v>
      </c>
      <c r="F358" t="s">
        <v>49</v>
      </c>
      <c r="G358" s="408" t="s">
        <v>1208</v>
      </c>
      <c r="H358" s="217" t="s">
        <v>47</v>
      </c>
      <c r="I358" s="217" t="s">
        <v>508</v>
      </c>
      <c r="J358" s="217" t="s">
        <v>458</v>
      </c>
      <c r="K358" s="61" t="str">
        <f t="shared" si="72"/>
        <v>2</v>
      </c>
      <c r="L358" s="63" t="str">
        <f t="shared" si="73"/>
        <v>Natural Resources2</v>
      </c>
      <c r="M358" s="63" t="str">
        <f t="shared" si="74"/>
        <v>Habitat &amp; Open Space Management2</v>
      </c>
      <c r="N358" s="637">
        <v>11289.84</v>
      </c>
      <c r="O358" s="213">
        <v>4000</v>
      </c>
      <c r="Q358" s="213">
        <f t="shared" si="75"/>
        <v>4000</v>
      </c>
      <c r="R358" s="213">
        <v>0</v>
      </c>
      <c r="S358" s="213">
        <v>30</v>
      </c>
      <c r="T358" s="213">
        <v>0</v>
      </c>
      <c r="U358" s="213">
        <v>71.5</v>
      </c>
      <c r="V358" s="213">
        <v>0</v>
      </c>
      <c r="W358" s="213">
        <v>1099.58</v>
      </c>
      <c r="X358" s="213">
        <v>1303.3699999999999</v>
      </c>
      <c r="Y358" s="213">
        <v>338.3</v>
      </c>
      <c r="Z358" s="213">
        <v>0</v>
      </c>
      <c r="AA358" s="213">
        <v>576.69000000000005</v>
      </c>
      <c r="AB358" s="213">
        <v>315.41000000000003</v>
      </c>
      <c r="AC358" s="213">
        <f>SUMIF('[3]revexpbalances - 2024-07-18T082'!$G:$G,G:G,'[3]revexpbalances - 2024-07-18T082'!$H:$H)</f>
        <v>655.68</v>
      </c>
      <c r="AD358" s="213">
        <f t="shared" si="76"/>
        <v>4390.53</v>
      </c>
      <c r="AE358" s="744">
        <f t="shared" si="77"/>
        <v>30</v>
      </c>
      <c r="AF358" s="744">
        <f t="shared" si="78"/>
        <v>1171.08</v>
      </c>
      <c r="AG358" s="744">
        <f t="shared" si="79"/>
        <v>1641.6699999999998</v>
      </c>
      <c r="AH358" s="744">
        <f t="shared" si="80"/>
        <v>1547.7800000000002</v>
      </c>
      <c r="AI358" s="744">
        <f t="shared" si="81"/>
        <v>4390.5300000000007</v>
      </c>
      <c r="AJ358" s="744">
        <f t="shared" si="82"/>
        <v>-390.53000000000065</v>
      </c>
      <c r="AK358" s="1097">
        <v>6500</v>
      </c>
    </row>
    <row r="359" spans="1:37">
      <c r="A359">
        <v>25430</v>
      </c>
      <c r="B359" t="s">
        <v>2951</v>
      </c>
      <c r="C359">
        <v>931170</v>
      </c>
      <c r="D359" t="s">
        <v>1515</v>
      </c>
      <c r="E359">
        <v>520230</v>
      </c>
      <c r="F359" t="s">
        <v>50</v>
      </c>
      <c r="G359" s="408" t="s">
        <v>1211</v>
      </c>
      <c r="H359" s="217" t="s">
        <v>47</v>
      </c>
      <c r="I359" s="217" t="s">
        <v>508</v>
      </c>
      <c r="J359" s="217" t="s">
        <v>458</v>
      </c>
      <c r="K359" s="61" t="str">
        <f t="shared" si="72"/>
        <v>2</v>
      </c>
      <c r="L359" s="63" t="str">
        <f t="shared" si="73"/>
        <v>Natural Resources2</v>
      </c>
      <c r="M359" s="63" t="str">
        <f t="shared" si="74"/>
        <v>Habitat &amp; Open Space Management2</v>
      </c>
      <c r="N359" s="637">
        <v>10641.880000000001</v>
      </c>
      <c r="O359" s="213">
        <v>6500</v>
      </c>
      <c r="Q359" s="213">
        <f t="shared" si="75"/>
        <v>6500</v>
      </c>
      <c r="R359" s="213">
        <v>0</v>
      </c>
      <c r="S359" s="213">
        <v>469.79</v>
      </c>
      <c r="T359" s="213">
        <v>569.61</v>
      </c>
      <c r="U359" s="213">
        <v>482.69</v>
      </c>
      <c r="V359" s="213">
        <v>481.48</v>
      </c>
      <c r="W359" s="213">
        <v>439.59</v>
      </c>
      <c r="X359" s="213">
        <v>685.31</v>
      </c>
      <c r="Y359" s="213">
        <v>397.86</v>
      </c>
      <c r="Z359" s="213">
        <v>407.39</v>
      </c>
      <c r="AA359" s="213">
        <v>407.4</v>
      </c>
      <c r="AB359" s="213">
        <v>538.04999999999995</v>
      </c>
      <c r="AC359" s="213">
        <f>SUMIF('[3]revexpbalances - 2024-07-18T082'!$G:$G,G:G,'[3]revexpbalances - 2024-07-18T082'!$H:$H)</f>
        <v>378.7</v>
      </c>
      <c r="AD359" s="213">
        <f t="shared" si="76"/>
        <v>5257.87</v>
      </c>
      <c r="AE359" s="744">
        <f t="shared" si="77"/>
        <v>1039.4000000000001</v>
      </c>
      <c r="AF359" s="744">
        <f t="shared" si="78"/>
        <v>1403.76</v>
      </c>
      <c r="AG359" s="744">
        <f t="shared" si="79"/>
        <v>1490.56</v>
      </c>
      <c r="AH359" s="744">
        <f t="shared" si="80"/>
        <v>1324.1499999999999</v>
      </c>
      <c r="AI359" s="744">
        <f t="shared" si="81"/>
        <v>5257.87</v>
      </c>
      <c r="AJ359" s="744">
        <f t="shared" si="82"/>
        <v>1242.1300000000001</v>
      </c>
      <c r="AK359" s="1097">
        <v>5000</v>
      </c>
    </row>
    <row r="360" spans="1:37">
      <c r="A360">
        <v>25430</v>
      </c>
      <c r="B360" t="s">
        <v>2951</v>
      </c>
      <c r="C360">
        <v>931170</v>
      </c>
      <c r="D360" t="s">
        <v>1515</v>
      </c>
      <c r="E360">
        <v>520320</v>
      </c>
      <c r="F360" t="s">
        <v>51</v>
      </c>
      <c r="G360" s="408" t="s">
        <v>5606</v>
      </c>
      <c r="H360" s="217" t="s">
        <v>47</v>
      </c>
      <c r="I360" s="217" t="s">
        <v>508</v>
      </c>
      <c r="J360" s="217" t="s">
        <v>458</v>
      </c>
      <c r="K360" s="61" t="str">
        <f t="shared" si="72"/>
        <v>2</v>
      </c>
      <c r="L360" s="63" t="str">
        <f t="shared" si="73"/>
        <v>Natural Resources2</v>
      </c>
      <c r="M360" s="63" t="str">
        <f t="shared" si="74"/>
        <v>Habitat &amp; Open Space Management2</v>
      </c>
      <c r="N360" s="637">
        <v>89.16</v>
      </c>
      <c r="O360" s="213">
        <v>1300</v>
      </c>
      <c r="Q360" s="213">
        <f t="shared" si="75"/>
        <v>1300</v>
      </c>
      <c r="R360" s="213">
        <v>0.46</v>
      </c>
      <c r="S360" s="213">
        <v>76.98</v>
      </c>
      <c r="T360" s="213">
        <v>112.29</v>
      </c>
      <c r="U360" s="213">
        <v>41.72</v>
      </c>
      <c r="V360" s="213">
        <v>50.06</v>
      </c>
      <c r="W360" s="213">
        <v>120.35</v>
      </c>
      <c r="X360" s="213">
        <v>78.36</v>
      </c>
      <c r="Y360" s="213">
        <v>36.14</v>
      </c>
      <c r="Z360" s="213">
        <v>65.03</v>
      </c>
      <c r="AA360" s="213">
        <v>36.17</v>
      </c>
      <c r="AB360" s="213">
        <v>36.33</v>
      </c>
      <c r="AC360" s="213">
        <f>SUMIF('[3]revexpbalances - 2024-07-18T082'!$G:$G,G:G,'[3]revexpbalances - 2024-07-18T082'!$H:$H)</f>
        <v>36.32</v>
      </c>
      <c r="AD360" s="213">
        <f t="shared" si="76"/>
        <v>690.21</v>
      </c>
      <c r="AE360" s="744">
        <f t="shared" si="77"/>
        <v>189.73000000000002</v>
      </c>
      <c r="AF360" s="744">
        <f t="shared" si="78"/>
        <v>212.13</v>
      </c>
      <c r="AG360" s="744">
        <f t="shared" si="79"/>
        <v>179.53</v>
      </c>
      <c r="AH360" s="744">
        <f t="shared" si="80"/>
        <v>108.82</v>
      </c>
      <c r="AI360" s="744">
        <f t="shared" si="81"/>
        <v>690.21</v>
      </c>
      <c r="AJ360" s="744">
        <f t="shared" si="82"/>
        <v>609.79</v>
      </c>
      <c r="AK360" s="1097">
        <v>1000</v>
      </c>
    </row>
    <row r="361" spans="1:37">
      <c r="A361">
        <v>25430</v>
      </c>
      <c r="B361" t="s">
        <v>2951</v>
      </c>
      <c r="C361">
        <v>931170</v>
      </c>
      <c r="D361" t="s">
        <v>1515</v>
      </c>
      <c r="E361">
        <v>520360</v>
      </c>
      <c r="F361" t="s">
        <v>2917</v>
      </c>
      <c r="G361" s="408" t="s">
        <v>4266</v>
      </c>
      <c r="H361" s="217" t="s">
        <v>47</v>
      </c>
      <c r="I361" s="217" t="s">
        <v>508</v>
      </c>
      <c r="J361" s="217" t="s">
        <v>2130</v>
      </c>
      <c r="K361" s="61" t="str">
        <f t="shared" si="72"/>
        <v>2</v>
      </c>
      <c r="L361" s="63" t="str">
        <f t="shared" si="73"/>
        <v>Natural Resources2</v>
      </c>
      <c r="M361" s="63" t="str">
        <f t="shared" si="74"/>
        <v>Habitat &amp; Open Space Management2</v>
      </c>
      <c r="N361" s="637">
        <v>1165.08</v>
      </c>
      <c r="O361" s="213">
        <v>8209</v>
      </c>
      <c r="Q361" s="213">
        <f t="shared" si="75"/>
        <v>8209</v>
      </c>
      <c r="R361" s="213">
        <v>0</v>
      </c>
      <c r="S361" s="213">
        <v>684.15</v>
      </c>
      <c r="T361" s="213">
        <v>1317.49</v>
      </c>
      <c r="U361" s="213">
        <v>992.02</v>
      </c>
      <c r="V361" s="213">
        <v>957.81</v>
      </c>
      <c r="W361" s="213">
        <v>992.02</v>
      </c>
      <c r="X361" s="213">
        <v>957.81</v>
      </c>
      <c r="Y361" s="213">
        <v>1026.23</v>
      </c>
      <c r="Z361" s="213">
        <v>992.02</v>
      </c>
      <c r="AA361" s="213">
        <v>992.02</v>
      </c>
      <c r="AB361" s="213">
        <v>992.02</v>
      </c>
      <c r="AC361" s="213">
        <f>SUMIF('[3]revexpbalances - 2024-07-18T082'!$G:$G,G:G,'[3]revexpbalances - 2024-07-18T082'!$H:$H)</f>
        <v>1949.83</v>
      </c>
      <c r="AD361" s="213">
        <f t="shared" si="76"/>
        <v>11853.42</v>
      </c>
      <c r="AE361" s="744">
        <f t="shared" si="77"/>
        <v>2001.6399999999999</v>
      </c>
      <c r="AF361" s="744">
        <f t="shared" si="78"/>
        <v>2941.85</v>
      </c>
      <c r="AG361" s="744">
        <f t="shared" si="79"/>
        <v>2976.06</v>
      </c>
      <c r="AH361" s="744">
        <f t="shared" si="80"/>
        <v>3933.87</v>
      </c>
      <c r="AI361" s="744">
        <f t="shared" si="81"/>
        <v>11853.419999999998</v>
      </c>
      <c r="AJ361" s="744">
        <f t="shared" si="82"/>
        <v>-3644.4199999999983</v>
      </c>
      <c r="AK361" s="1097">
        <v>10669</v>
      </c>
    </row>
    <row r="362" spans="1:37">
      <c r="A362">
        <v>25430</v>
      </c>
      <c r="B362" t="s">
        <v>2951</v>
      </c>
      <c r="C362">
        <v>931170</v>
      </c>
      <c r="D362" t="s">
        <v>1515</v>
      </c>
      <c r="E362">
        <v>520800</v>
      </c>
      <c r="F362" t="s">
        <v>54</v>
      </c>
      <c r="G362" s="408" t="s">
        <v>1206</v>
      </c>
      <c r="H362" s="217" t="s">
        <v>47</v>
      </c>
      <c r="I362" s="217" t="s">
        <v>508</v>
      </c>
      <c r="J362" s="217" t="s">
        <v>458</v>
      </c>
      <c r="K362" s="61" t="str">
        <f t="shared" si="72"/>
        <v>2</v>
      </c>
      <c r="L362" s="63" t="str">
        <f t="shared" si="73"/>
        <v>Natural Resources2</v>
      </c>
      <c r="M362" s="63" t="str">
        <f t="shared" si="74"/>
        <v>Habitat &amp; Open Space Management2</v>
      </c>
      <c r="N362" s="637">
        <v>0</v>
      </c>
      <c r="O362" s="213">
        <v>1000</v>
      </c>
      <c r="Q362" s="213">
        <f t="shared" si="75"/>
        <v>1000</v>
      </c>
      <c r="R362" s="213">
        <v>0</v>
      </c>
      <c r="S362" s="213">
        <v>351.24</v>
      </c>
      <c r="T362" s="213">
        <v>104.26</v>
      </c>
      <c r="U362" s="213">
        <v>0</v>
      </c>
      <c r="V362" s="213">
        <v>0</v>
      </c>
      <c r="W362" s="213">
        <v>0</v>
      </c>
      <c r="X362" s="213">
        <v>50.09</v>
      </c>
      <c r="Y362" s="213">
        <v>175.45</v>
      </c>
      <c r="Z362" s="213">
        <v>193.19</v>
      </c>
      <c r="AA362" s="213">
        <v>0</v>
      </c>
      <c r="AB362" s="213">
        <v>0</v>
      </c>
      <c r="AC362" s="213">
        <f>SUMIF('[3]revexpbalances - 2024-07-18T082'!$G:$G,G:G,'[3]revexpbalances - 2024-07-18T082'!$H:$H)</f>
        <v>0</v>
      </c>
      <c r="AD362" s="213">
        <f t="shared" si="76"/>
        <v>874.23</v>
      </c>
      <c r="AE362" s="744">
        <f t="shared" si="77"/>
        <v>455.5</v>
      </c>
      <c r="AF362" s="744">
        <f t="shared" si="78"/>
        <v>0</v>
      </c>
      <c r="AG362" s="744">
        <f t="shared" si="79"/>
        <v>418.73</v>
      </c>
      <c r="AH362" s="744">
        <f t="shared" si="80"/>
        <v>0</v>
      </c>
      <c r="AI362" s="744">
        <f t="shared" si="81"/>
        <v>874.23</v>
      </c>
      <c r="AJ362" s="744">
        <f t="shared" si="82"/>
        <v>125.76999999999998</v>
      </c>
      <c r="AK362" s="1097">
        <v>1000</v>
      </c>
    </row>
    <row r="363" spans="1:37">
      <c r="A363">
        <v>25430</v>
      </c>
      <c r="B363" t="s">
        <v>2951</v>
      </c>
      <c r="C363">
        <v>931170</v>
      </c>
      <c r="D363" t="s">
        <v>1515</v>
      </c>
      <c r="E363">
        <v>520845</v>
      </c>
      <c r="F363" t="s">
        <v>89</v>
      </c>
      <c r="G363" s="408" t="s">
        <v>1203</v>
      </c>
      <c r="H363" s="217" t="s">
        <v>47</v>
      </c>
      <c r="I363" s="217" t="s">
        <v>508</v>
      </c>
      <c r="J363" s="217" t="s">
        <v>458</v>
      </c>
      <c r="K363" s="61" t="str">
        <f t="shared" si="72"/>
        <v>2</v>
      </c>
      <c r="L363" s="63" t="str">
        <f t="shared" si="73"/>
        <v>Natural Resources2</v>
      </c>
      <c r="M363" s="63" t="str">
        <f t="shared" si="74"/>
        <v>Habitat &amp; Open Space Management2</v>
      </c>
      <c r="N363" s="637">
        <v>9005.58</v>
      </c>
      <c r="O363" s="213">
        <v>50000</v>
      </c>
      <c r="Q363" s="213">
        <f t="shared" si="75"/>
        <v>50000</v>
      </c>
      <c r="R363" s="213">
        <v>1057.31</v>
      </c>
      <c r="S363" s="213">
        <v>1073.9000000000001</v>
      </c>
      <c r="T363" s="213">
        <v>1342.86</v>
      </c>
      <c r="U363" s="213">
        <v>1203.28</v>
      </c>
      <c r="V363" s="213">
        <v>1342.86</v>
      </c>
      <c r="W363" s="213">
        <v>938.49</v>
      </c>
      <c r="X363" s="213">
        <v>1345.25</v>
      </c>
      <c r="Y363" s="213">
        <v>1304.19</v>
      </c>
      <c r="Z363" s="213">
        <v>2290.27</v>
      </c>
      <c r="AA363" s="213">
        <v>1240.27</v>
      </c>
      <c r="AB363" s="213">
        <v>1240.27</v>
      </c>
      <c r="AC363" s="213">
        <f>SUMIF('[3]revexpbalances - 2024-07-18T082'!$G:$G,G:G,'[3]revexpbalances - 2024-07-18T082'!$H:$H)</f>
        <v>2080.9499999999998</v>
      </c>
      <c r="AD363" s="213">
        <f t="shared" si="76"/>
        <v>16459.900000000001</v>
      </c>
      <c r="AE363" s="744">
        <f t="shared" si="77"/>
        <v>3474.0699999999997</v>
      </c>
      <c r="AF363" s="744">
        <f t="shared" si="78"/>
        <v>3484.63</v>
      </c>
      <c r="AG363" s="744">
        <f t="shared" si="79"/>
        <v>4939.71</v>
      </c>
      <c r="AH363" s="744">
        <f t="shared" si="80"/>
        <v>4561.49</v>
      </c>
      <c r="AI363" s="744">
        <f t="shared" si="81"/>
        <v>16459.900000000001</v>
      </c>
      <c r="AJ363" s="744">
        <f t="shared" si="82"/>
        <v>33540.1</v>
      </c>
      <c r="AK363" s="1097">
        <v>30000</v>
      </c>
    </row>
    <row r="364" spans="1:37">
      <c r="A364">
        <v>25430</v>
      </c>
      <c r="B364" t="s">
        <v>2951</v>
      </c>
      <c r="C364">
        <v>931170</v>
      </c>
      <c r="D364" t="s">
        <v>1515</v>
      </c>
      <c r="E364">
        <v>521420</v>
      </c>
      <c r="F364" t="s">
        <v>90</v>
      </c>
      <c r="G364" s="408" t="s">
        <v>1204</v>
      </c>
      <c r="H364" s="217" t="s">
        <v>47</v>
      </c>
      <c r="I364" s="217" t="s">
        <v>508</v>
      </c>
      <c r="J364" s="217" t="s">
        <v>458</v>
      </c>
      <c r="K364" s="61" t="str">
        <f t="shared" si="72"/>
        <v>2</v>
      </c>
      <c r="L364" s="63" t="str">
        <f t="shared" si="73"/>
        <v>Natural Resources2</v>
      </c>
      <c r="M364" s="63" t="str">
        <f t="shared" si="74"/>
        <v>Habitat &amp; Open Space Management2</v>
      </c>
      <c r="N364" s="637">
        <v>11883.930000000002</v>
      </c>
      <c r="O364" s="213">
        <v>20000</v>
      </c>
      <c r="P364" s="797"/>
      <c r="Q364" s="213">
        <f t="shared" si="75"/>
        <v>20000</v>
      </c>
      <c r="R364" s="213">
        <v>301.64</v>
      </c>
      <c r="S364" s="213">
        <v>-20.25</v>
      </c>
      <c r="T364" s="213">
        <v>1300.3599999999999</v>
      </c>
      <c r="U364" s="213">
        <v>2839.74</v>
      </c>
      <c r="V364" s="213">
        <v>865.95</v>
      </c>
      <c r="W364" s="213">
        <v>749.55</v>
      </c>
      <c r="X364" s="213">
        <v>506.31</v>
      </c>
      <c r="Y364" s="213">
        <v>1154.23</v>
      </c>
      <c r="Z364" s="213">
        <v>2835.87</v>
      </c>
      <c r="AA364" s="213">
        <v>1655.95</v>
      </c>
      <c r="AB364" s="213">
        <v>3732.72</v>
      </c>
      <c r="AC364" s="213">
        <f>SUMIF('[3]revexpbalances - 2024-07-18T082'!$G:$G,G:G,'[3]revexpbalances - 2024-07-18T082'!$H:$H)</f>
        <v>1633.5</v>
      </c>
      <c r="AD364" s="213">
        <f t="shared" si="76"/>
        <v>17555.57</v>
      </c>
      <c r="AE364" s="744">
        <f t="shared" si="77"/>
        <v>1581.75</v>
      </c>
      <c r="AF364" s="744">
        <f t="shared" si="78"/>
        <v>4455.24</v>
      </c>
      <c r="AG364" s="744">
        <f t="shared" si="79"/>
        <v>4496.41</v>
      </c>
      <c r="AH364" s="744">
        <f t="shared" si="80"/>
        <v>7022.17</v>
      </c>
      <c r="AI364" s="744">
        <f t="shared" si="81"/>
        <v>17555.57</v>
      </c>
      <c r="AJ364" s="744">
        <f t="shared" si="82"/>
        <v>2444.4300000000003</v>
      </c>
      <c r="AK364" s="1097">
        <v>18000</v>
      </c>
    </row>
    <row r="365" spans="1:37">
      <c r="A365">
        <v>25430</v>
      </c>
      <c r="B365" t="s">
        <v>2951</v>
      </c>
      <c r="C365">
        <v>931170</v>
      </c>
      <c r="D365" t="s">
        <v>1515</v>
      </c>
      <c r="E365">
        <v>521500</v>
      </c>
      <c r="F365" t="s">
        <v>58</v>
      </c>
      <c r="G365" s="408" t="s">
        <v>1209</v>
      </c>
      <c r="H365" s="217" t="s">
        <v>47</v>
      </c>
      <c r="I365" s="217" t="s">
        <v>508</v>
      </c>
      <c r="J365" s="217" t="s">
        <v>458</v>
      </c>
      <c r="K365" s="61" t="str">
        <f t="shared" si="72"/>
        <v>2</v>
      </c>
      <c r="L365" s="63" t="str">
        <f t="shared" si="73"/>
        <v>Natural Resources2</v>
      </c>
      <c r="M365" s="63" t="str">
        <f t="shared" si="74"/>
        <v>Habitat &amp; Open Space Management2</v>
      </c>
      <c r="N365" s="637">
        <v>36.33</v>
      </c>
      <c r="O365" s="213">
        <v>20000</v>
      </c>
      <c r="Q365" s="213">
        <f t="shared" si="75"/>
        <v>20000</v>
      </c>
      <c r="R365" s="213">
        <v>15.21</v>
      </c>
      <c r="S365" s="213">
        <v>-15.21</v>
      </c>
      <c r="T365" s="213">
        <v>0</v>
      </c>
      <c r="U365" s="213">
        <v>0</v>
      </c>
      <c r="V365" s="213">
        <v>482.32</v>
      </c>
      <c r="W365" s="213">
        <v>19.55</v>
      </c>
      <c r="X365" s="213">
        <v>0</v>
      </c>
      <c r="Y365" s="213">
        <v>0</v>
      </c>
      <c r="Z365" s="213">
        <v>3894.44</v>
      </c>
      <c r="AA365" s="213">
        <v>516.47</v>
      </c>
      <c r="AB365" s="213">
        <v>2369.31</v>
      </c>
      <c r="AC365" s="213">
        <f>SUMIF('[3]revexpbalances - 2024-07-18T082'!$G:$G,G:G,'[3]revexpbalances - 2024-07-18T082'!$H:$H)</f>
        <v>922.74</v>
      </c>
      <c r="AD365" s="213">
        <f t="shared" si="76"/>
        <v>8204.83</v>
      </c>
      <c r="AE365" s="744">
        <f t="shared" si="77"/>
        <v>0</v>
      </c>
      <c r="AF365" s="744">
        <f t="shared" si="78"/>
        <v>501.87</v>
      </c>
      <c r="AG365" s="744">
        <f t="shared" si="79"/>
        <v>3894.44</v>
      </c>
      <c r="AH365" s="744">
        <f t="shared" si="80"/>
        <v>3808.5199999999995</v>
      </c>
      <c r="AI365" s="744">
        <f t="shared" si="81"/>
        <v>8204.83</v>
      </c>
      <c r="AJ365" s="744">
        <f t="shared" si="82"/>
        <v>11795.17</v>
      </c>
      <c r="AK365" s="1097">
        <v>15000</v>
      </c>
    </row>
    <row r="366" spans="1:37">
      <c r="A366">
        <v>25430</v>
      </c>
      <c r="B366" t="s">
        <v>2951</v>
      </c>
      <c r="C366">
        <v>931170</v>
      </c>
      <c r="D366" t="s">
        <v>1515</v>
      </c>
      <c r="E366">
        <v>521700</v>
      </c>
      <c r="F366" t="s">
        <v>1072</v>
      </c>
      <c r="G366" s="408" t="s">
        <v>2303</v>
      </c>
      <c r="H366" s="217" t="s">
        <v>47</v>
      </c>
      <c r="I366" s="217" t="s">
        <v>508</v>
      </c>
      <c r="J366" s="217" t="s">
        <v>458</v>
      </c>
      <c r="K366" s="61" t="str">
        <f t="shared" si="72"/>
        <v>2</v>
      </c>
      <c r="L366" s="63" t="str">
        <f t="shared" si="73"/>
        <v>Natural Resources2</v>
      </c>
      <c r="M366" s="63" t="str">
        <f t="shared" si="74"/>
        <v>Habitat &amp; Open Space Management2</v>
      </c>
      <c r="N366" s="637">
        <v>0</v>
      </c>
      <c r="O366" s="213">
        <v>900</v>
      </c>
      <c r="Q366" s="213">
        <f t="shared" si="75"/>
        <v>900</v>
      </c>
      <c r="R366" s="213">
        <v>100.53</v>
      </c>
      <c r="S366" s="213">
        <v>64.94</v>
      </c>
      <c r="T366" s="213">
        <v>64.94</v>
      </c>
      <c r="U366" s="213">
        <v>29.35</v>
      </c>
      <c r="V366" s="213">
        <v>64.94</v>
      </c>
      <c r="W366" s="213">
        <v>100.53</v>
      </c>
      <c r="X366" s="213">
        <v>29.35</v>
      </c>
      <c r="Y366" s="213">
        <v>64.94</v>
      </c>
      <c r="Z366" s="213">
        <v>243.41</v>
      </c>
      <c r="AA366" s="213">
        <v>29.35</v>
      </c>
      <c r="AB366" s="213">
        <v>64.94</v>
      </c>
      <c r="AC366" s="213">
        <f>SUMIF('[3]revexpbalances - 2024-07-18T082'!$G:$G,G:G,'[3]revexpbalances - 2024-07-18T082'!$H:$H)</f>
        <v>64.94</v>
      </c>
      <c r="AD366" s="213">
        <f t="shared" si="76"/>
        <v>922.16000000000008</v>
      </c>
      <c r="AE366" s="744">
        <f t="shared" si="77"/>
        <v>230.41</v>
      </c>
      <c r="AF366" s="744">
        <f t="shared" si="78"/>
        <v>194.82</v>
      </c>
      <c r="AG366" s="744">
        <f t="shared" si="79"/>
        <v>337.7</v>
      </c>
      <c r="AH366" s="744">
        <f t="shared" si="80"/>
        <v>159.22999999999999</v>
      </c>
      <c r="AI366" s="744">
        <f t="shared" si="81"/>
        <v>922.16000000000008</v>
      </c>
      <c r="AJ366" s="744">
        <f t="shared" si="82"/>
        <v>-22.160000000000082</v>
      </c>
      <c r="AK366" s="1097">
        <v>1000</v>
      </c>
    </row>
    <row r="367" spans="1:37">
      <c r="A367">
        <v>25430</v>
      </c>
      <c r="B367" t="s">
        <v>2951</v>
      </c>
      <c r="C367">
        <v>931170</v>
      </c>
      <c r="D367" t="s">
        <v>1515</v>
      </c>
      <c r="E367">
        <v>521720</v>
      </c>
      <c r="F367" t="s">
        <v>121</v>
      </c>
      <c r="G367" s="408" t="s">
        <v>1689</v>
      </c>
      <c r="H367" s="217" t="s">
        <v>47</v>
      </c>
      <c r="I367" s="217" t="s">
        <v>508</v>
      </c>
      <c r="J367" s="217" t="s">
        <v>458</v>
      </c>
      <c r="K367" s="61" t="str">
        <f t="shared" si="72"/>
        <v>2</v>
      </c>
      <c r="L367" s="63" t="str">
        <f t="shared" si="73"/>
        <v>Natural Resources2</v>
      </c>
      <c r="M367" s="63" t="str">
        <f t="shared" si="74"/>
        <v>Habitat &amp; Open Space Management2</v>
      </c>
      <c r="N367" s="637">
        <v>0</v>
      </c>
      <c r="O367" s="213">
        <v>2500</v>
      </c>
      <c r="Q367" s="213">
        <f t="shared" si="75"/>
        <v>2500</v>
      </c>
      <c r="R367" s="213">
        <v>0</v>
      </c>
      <c r="S367" s="213">
        <v>0</v>
      </c>
      <c r="T367" s="213">
        <v>0</v>
      </c>
      <c r="U367" s="213">
        <v>0</v>
      </c>
      <c r="V367" s="213">
        <v>0</v>
      </c>
      <c r="W367" s="213">
        <v>583.98</v>
      </c>
      <c r="X367" s="213">
        <v>0</v>
      </c>
      <c r="Y367" s="213">
        <v>0</v>
      </c>
      <c r="Z367" s="213">
        <v>0</v>
      </c>
      <c r="AA367" s="213">
        <v>0</v>
      </c>
      <c r="AB367" s="213">
        <v>0</v>
      </c>
      <c r="AC367" s="213">
        <f>SUMIF('[3]revexpbalances - 2024-07-18T082'!$G:$G,G:G,'[3]revexpbalances - 2024-07-18T082'!$H:$H)</f>
        <v>0</v>
      </c>
      <c r="AD367" s="213">
        <f t="shared" si="76"/>
        <v>583.98</v>
      </c>
      <c r="AE367" s="744">
        <f t="shared" si="77"/>
        <v>0</v>
      </c>
      <c r="AF367" s="744">
        <f t="shared" si="78"/>
        <v>583.98</v>
      </c>
      <c r="AG367" s="744">
        <f t="shared" si="79"/>
        <v>0</v>
      </c>
      <c r="AH367" s="744">
        <f t="shared" si="80"/>
        <v>0</v>
      </c>
      <c r="AI367" s="744">
        <f t="shared" si="81"/>
        <v>583.98</v>
      </c>
      <c r="AJ367" s="744">
        <f t="shared" si="82"/>
        <v>1916.02</v>
      </c>
      <c r="AK367" s="1097">
        <v>2500</v>
      </c>
    </row>
    <row r="368" spans="1:37">
      <c r="A368">
        <v>25430</v>
      </c>
      <c r="B368" t="s">
        <v>2951</v>
      </c>
      <c r="C368">
        <v>931170</v>
      </c>
      <c r="D368" t="s">
        <v>1515</v>
      </c>
      <c r="E368">
        <v>521740</v>
      </c>
      <c r="F368" t="s">
        <v>5950</v>
      </c>
      <c r="G368" s="408" t="s">
        <v>6151</v>
      </c>
      <c r="H368" s="217" t="s">
        <v>47</v>
      </c>
      <c r="I368" s="217" t="s">
        <v>508</v>
      </c>
      <c r="J368" s="217" t="s">
        <v>458</v>
      </c>
      <c r="K368" s="61" t="str">
        <f t="shared" si="72"/>
        <v>2</v>
      </c>
      <c r="L368" s="63" t="str">
        <f t="shared" si="73"/>
        <v>Natural Resources2</v>
      </c>
      <c r="M368" s="63" t="str">
        <f t="shared" si="74"/>
        <v>Habitat &amp; Open Space Management2</v>
      </c>
      <c r="N368" s="637">
        <v>87.92</v>
      </c>
      <c r="O368" s="213">
        <v>0</v>
      </c>
      <c r="Q368" s="213">
        <f t="shared" si="75"/>
        <v>0</v>
      </c>
      <c r="R368" s="213">
        <v>0</v>
      </c>
      <c r="S368" s="213">
        <v>0</v>
      </c>
      <c r="T368" s="213">
        <v>0</v>
      </c>
      <c r="U368" s="213">
        <v>71.7</v>
      </c>
      <c r="V368" s="213">
        <v>0</v>
      </c>
      <c r="W368" s="213">
        <v>0</v>
      </c>
      <c r="X368" s="213">
        <v>43.48</v>
      </c>
      <c r="Y368" s="213">
        <v>0</v>
      </c>
      <c r="Z368" s="213">
        <v>0</v>
      </c>
      <c r="AA368" s="213">
        <v>0</v>
      </c>
      <c r="AB368" s="213">
        <v>0</v>
      </c>
      <c r="AC368" s="213">
        <f>SUMIF('[3]revexpbalances - 2024-07-18T082'!$G:$G,G:G,'[3]revexpbalances - 2024-07-18T082'!$H:$H)</f>
        <v>0</v>
      </c>
      <c r="AD368" s="213">
        <f t="shared" si="76"/>
        <v>115.18</v>
      </c>
      <c r="AE368" s="744">
        <f t="shared" si="77"/>
        <v>0</v>
      </c>
      <c r="AF368" s="744">
        <f t="shared" si="78"/>
        <v>71.7</v>
      </c>
      <c r="AG368" s="744">
        <f t="shared" si="79"/>
        <v>43.48</v>
      </c>
      <c r="AH368" s="744">
        <f t="shared" si="80"/>
        <v>0</v>
      </c>
      <c r="AI368" s="744">
        <f t="shared" si="81"/>
        <v>115.18</v>
      </c>
      <c r="AJ368" s="744">
        <f t="shared" si="82"/>
        <v>-115.18</v>
      </c>
      <c r="AK368" s="1097">
        <v>0</v>
      </c>
    </row>
    <row r="369" spans="1:37">
      <c r="A369">
        <v>25430</v>
      </c>
      <c r="B369" t="s">
        <v>2951</v>
      </c>
      <c r="C369">
        <v>931170</v>
      </c>
      <c r="D369" t="s">
        <v>1515</v>
      </c>
      <c r="E369">
        <v>522310</v>
      </c>
      <c r="F369" t="s">
        <v>60</v>
      </c>
      <c r="G369" s="408" t="s">
        <v>1210</v>
      </c>
      <c r="H369" s="217" t="s">
        <v>47</v>
      </c>
      <c r="I369" s="217" t="s">
        <v>508</v>
      </c>
      <c r="J369" s="217" t="s">
        <v>458</v>
      </c>
      <c r="K369" s="61" t="str">
        <f t="shared" si="72"/>
        <v>2</v>
      </c>
      <c r="L369" s="63" t="str">
        <f t="shared" si="73"/>
        <v>Natural Resources2</v>
      </c>
      <c r="M369" s="63" t="str">
        <f t="shared" si="74"/>
        <v>Habitat &amp; Open Space Management2</v>
      </c>
      <c r="N369" s="637">
        <v>394.1</v>
      </c>
      <c r="O369" s="213">
        <v>3000</v>
      </c>
      <c r="Q369" s="213">
        <f t="shared" si="75"/>
        <v>3000</v>
      </c>
      <c r="R369" s="213">
        <v>16.829999999999998</v>
      </c>
      <c r="S369" s="213">
        <v>-16.829999999999998</v>
      </c>
      <c r="T369" s="213">
        <v>133.66</v>
      </c>
      <c r="U369" s="213">
        <v>0</v>
      </c>
      <c r="V369" s="213">
        <v>116.98</v>
      </c>
      <c r="W369" s="213">
        <v>0</v>
      </c>
      <c r="X369" s="213">
        <v>0</v>
      </c>
      <c r="Y369" s="213">
        <v>0</v>
      </c>
      <c r="Z369" s="213">
        <v>0</v>
      </c>
      <c r="AA369" s="213">
        <v>0</v>
      </c>
      <c r="AB369" s="213">
        <v>0</v>
      </c>
      <c r="AC369" s="213">
        <f>SUMIF('[3]revexpbalances - 2024-07-18T082'!$G:$G,G:G,'[3]revexpbalances - 2024-07-18T082'!$H:$H)</f>
        <v>0</v>
      </c>
      <c r="AD369" s="213">
        <f t="shared" si="76"/>
        <v>250.64</v>
      </c>
      <c r="AE369" s="744">
        <f t="shared" si="77"/>
        <v>133.66</v>
      </c>
      <c r="AF369" s="744">
        <f t="shared" si="78"/>
        <v>116.98</v>
      </c>
      <c r="AG369" s="744">
        <f t="shared" si="79"/>
        <v>0</v>
      </c>
      <c r="AH369" s="744">
        <f t="shared" si="80"/>
        <v>0</v>
      </c>
      <c r="AI369" s="744">
        <f t="shared" si="81"/>
        <v>250.64</v>
      </c>
      <c r="AJ369" s="744">
        <f t="shared" si="82"/>
        <v>2749.36</v>
      </c>
      <c r="AK369" s="1097">
        <v>3000</v>
      </c>
    </row>
    <row r="370" spans="1:37">
      <c r="A370">
        <v>25430</v>
      </c>
      <c r="B370" t="s">
        <v>2951</v>
      </c>
      <c r="C370">
        <v>931170</v>
      </c>
      <c r="D370" t="s">
        <v>1515</v>
      </c>
      <c r="E370">
        <v>522320</v>
      </c>
      <c r="F370" t="s">
        <v>93</v>
      </c>
      <c r="G370" s="408" t="s">
        <v>1202</v>
      </c>
      <c r="H370" s="217" t="s">
        <v>47</v>
      </c>
      <c r="I370" s="217" t="s">
        <v>508</v>
      </c>
      <c r="J370" s="217" t="s">
        <v>458</v>
      </c>
      <c r="K370" s="61" t="str">
        <f t="shared" si="72"/>
        <v>2</v>
      </c>
      <c r="L370" s="63" t="str">
        <f t="shared" si="73"/>
        <v>Natural Resources2</v>
      </c>
      <c r="M370" s="63" t="str">
        <f t="shared" si="74"/>
        <v>Habitat &amp; Open Space Management2</v>
      </c>
      <c r="N370" s="637">
        <v>37985.800000000003</v>
      </c>
      <c r="O370" s="213">
        <v>65000</v>
      </c>
      <c r="Q370" s="213">
        <f t="shared" si="75"/>
        <v>65000</v>
      </c>
      <c r="R370" s="213">
        <v>829</v>
      </c>
      <c r="S370" s="213">
        <v>-529.22</v>
      </c>
      <c r="T370" s="213">
        <v>2801.56</v>
      </c>
      <c r="U370" s="213">
        <v>344.1</v>
      </c>
      <c r="V370" s="213">
        <v>699.23</v>
      </c>
      <c r="W370" s="213">
        <v>86.66</v>
      </c>
      <c r="X370" s="213">
        <v>617.24</v>
      </c>
      <c r="Y370" s="213">
        <v>1162.98</v>
      </c>
      <c r="Z370" s="213">
        <v>1690.39</v>
      </c>
      <c r="AA370" s="213">
        <v>3127.93</v>
      </c>
      <c r="AB370" s="213">
        <v>1957.2</v>
      </c>
      <c r="AC370" s="213">
        <f>SUMIF('[3]revexpbalances - 2024-07-18T082'!$G:$G,G:G,'[3]revexpbalances - 2024-07-18T082'!$H:$H)</f>
        <v>5486.2</v>
      </c>
      <c r="AD370" s="213">
        <f t="shared" si="76"/>
        <v>18273.27</v>
      </c>
      <c r="AE370" s="744">
        <f t="shared" si="77"/>
        <v>3101.34</v>
      </c>
      <c r="AF370" s="744">
        <f t="shared" si="78"/>
        <v>1129.99</v>
      </c>
      <c r="AG370" s="744">
        <f t="shared" si="79"/>
        <v>3470.61</v>
      </c>
      <c r="AH370" s="744">
        <f t="shared" si="80"/>
        <v>10571.33</v>
      </c>
      <c r="AI370" s="744">
        <f t="shared" si="81"/>
        <v>18273.27</v>
      </c>
      <c r="AJ370" s="744">
        <f t="shared" si="82"/>
        <v>46726.729999999996</v>
      </c>
      <c r="AK370" s="1097">
        <v>125000</v>
      </c>
    </row>
    <row r="371" spans="1:37">
      <c r="A371">
        <v>25430</v>
      </c>
      <c r="B371" t="s">
        <v>2951</v>
      </c>
      <c r="C371">
        <v>931170</v>
      </c>
      <c r="D371" t="s">
        <v>1515</v>
      </c>
      <c r="E371">
        <v>522400</v>
      </c>
      <c r="F371" t="s">
        <v>340</v>
      </c>
      <c r="G371" s="408" t="s">
        <v>1593</v>
      </c>
      <c r="H371" s="217" t="s">
        <v>47</v>
      </c>
      <c r="I371" s="217" t="s">
        <v>508</v>
      </c>
      <c r="J371" s="217" t="s">
        <v>458</v>
      </c>
      <c r="K371" s="61" t="str">
        <f t="shared" si="72"/>
        <v>2</v>
      </c>
      <c r="L371" s="63" t="str">
        <f t="shared" si="73"/>
        <v>Natural Resources2</v>
      </c>
      <c r="M371" s="63" t="str">
        <f t="shared" si="74"/>
        <v>Habitat &amp; Open Space Management2</v>
      </c>
      <c r="N371" s="637">
        <v>2441.4899999999998</v>
      </c>
      <c r="O371" s="213">
        <v>20000</v>
      </c>
      <c r="Q371" s="213">
        <f t="shared" si="75"/>
        <v>20000</v>
      </c>
      <c r="R371" s="213">
        <v>0</v>
      </c>
      <c r="S371" s="213">
        <v>0</v>
      </c>
      <c r="T371" s="213">
        <v>4530</v>
      </c>
      <c r="U371" s="213">
        <v>60</v>
      </c>
      <c r="V371" s="213">
        <v>9.0399999999999991</v>
      </c>
      <c r="W371" s="213">
        <v>1688.05</v>
      </c>
      <c r="X371" s="213">
        <v>335</v>
      </c>
      <c r="Y371" s="213">
        <v>0</v>
      </c>
      <c r="Z371" s="213">
        <v>0</v>
      </c>
      <c r="AA371" s="213">
        <v>630.75</v>
      </c>
      <c r="AB371" s="213">
        <v>38.450000000000003</v>
      </c>
      <c r="AC371" s="213">
        <f>SUMIF('[3]revexpbalances - 2024-07-18T082'!$G:$G,G:G,'[3]revexpbalances - 2024-07-18T082'!$H:$H)</f>
        <v>0</v>
      </c>
      <c r="AD371" s="213">
        <f t="shared" si="76"/>
        <v>7291.29</v>
      </c>
      <c r="AE371" s="744">
        <f t="shared" si="77"/>
        <v>4530</v>
      </c>
      <c r="AF371" s="744">
        <f t="shared" si="78"/>
        <v>1757.09</v>
      </c>
      <c r="AG371" s="744">
        <f t="shared" si="79"/>
        <v>335</v>
      </c>
      <c r="AH371" s="744">
        <f t="shared" si="80"/>
        <v>669.2</v>
      </c>
      <c r="AI371" s="744">
        <f t="shared" si="81"/>
        <v>7291.29</v>
      </c>
      <c r="AJ371" s="744">
        <f t="shared" si="82"/>
        <v>12708.71</v>
      </c>
      <c r="AK371" s="1097">
        <v>20000</v>
      </c>
    </row>
    <row r="372" spans="1:37">
      <c r="A372">
        <v>25430</v>
      </c>
      <c r="B372" t="s">
        <v>2951</v>
      </c>
      <c r="C372">
        <v>931170</v>
      </c>
      <c r="D372" t="s">
        <v>1515</v>
      </c>
      <c r="E372">
        <v>523100</v>
      </c>
      <c r="F372" t="s">
        <v>61</v>
      </c>
      <c r="G372" s="408" t="s">
        <v>1300</v>
      </c>
      <c r="H372" s="217" t="s">
        <v>47</v>
      </c>
      <c r="I372" s="217" t="s">
        <v>508</v>
      </c>
      <c r="J372" s="217" t="s">
        <v>458</v>
      </c>
      <c r="K372" s="61" t="str">
        <f t="shared" si="72"/>
        <v>2</v>
      </c>
      <c r="L372" s="63" t="str">
        <f t="shared" si="73"/>
        <v>Natural Resources2</v>
      </c>
      <c r="M372" s="63" t="str">
        <f t="shared" si="74"/>
        <v>Habitat &amp; Open Space Management2</v>
      </c>
      <c r="N372" s="637">
        <v>40</v>
      </c>
      <c r="O372" s="213">
        <v>500</v>
      </c>
      <c r="Q372" s="213">
        <f t="shared" si="75"/>
        <v>500</v>
      </c>
      <c r="R372" s="213">
        <v>0</v>
      </c>
      <c r="S372" s="213">
        <v>0</v>
      </c>
      <c r="T372" s="213">
        <v>0</v>
      </c>
      <c r="U372" s="213">
        <v>0</v>
      </c>
      <c r="V372" s="213">
        <v>0</v>
      </c>
      <c r="W372" s="213">
        <v>0</v>
      </c>
      <c r="X372" s="213">
        <v>0</v>
      </c>
      <c r="Y372" s="213">
        <v>50</v>
      </c>
      <c r="Z372" s="213">
        <v>0</v>
      </c>
      <c r="AA372" s="213">
        <v>0</v>
      </c>
      <c r="AB372" s="213">
        <v>0</v>
      </c>
      <c r="AC372" s="213">
        <f>SUMIF('[3]revexpbalances - 2024-07-18T082'!$G:$G,G:G,'[3]revexpbalances - 2024-07-18T082'!$H:$H)</f>
        <v>0</v>
      </c>
      <c r="AD372" s="213">
        <f t="shared" si="76"/>
        <v>50</v>
      </c>
      <c r="AE372" s="744">
        <f t="shared" si="77"/>
        <v>0</v>
      </c>
      <c r="AF372" s="744">
        <f t="shared" si="78"/>
        <v>0</v>
      </c>
      <c r="AG372" s="744">
        <f t="shared" si="79"/>
        <v>50</v>
      </c>
      <c r="AH372" s="744">
        <f t="shared" si="80"/>
        <v>0</v>
      </c>
      <c r="AI372" s="744">
        <f t="shared" si="81"/>
        <v>50</v>
      </c>
      <c r="AJ372" s="744">
        <f t="shared" si="82"/>
        <v>450</v>
      </c>
      <c r="AK372" s="1097">
        <v>500</v>
      </c>
    </row>
    <row r="373" spans="1:37">
      <c r="A373">
        <v>25430</v>
      </c>
      <c r="B373" t="s">
        <v>2951</v>
      </c>
      <c r="C373">
        <v>931170</v>
      </c>
      <c r="D373" t="s">
        <v>1515</v>
      </c>
      <c r="E373">
        <v>523220</v>
      </c>
      <c r="F373" t="s">
        <v>108</v>
      </c>
      <c r="G373" s="408" t="s">
        <v>1944</v>
      </c>
      <c r="H373" s="217" t="s">
        <v>47</v>
      </c>
      <c r="I373" s="217" t="s">
        <v>508</v>
      </c>
      <c r="J373" s="217" t="s">
        <v>458</v>
      </c>
      <c r="K373" s="61" t="str">
        <f t="shared" si="72"/>
        <v>2</v>
      </c>
      <c r="L373" s="63" t="str">
        <f t="shared" si="73"/>
        <v>Natural Resources2</v>
      </c>
      <c r="M373" s="63" t="str">
        <f t="shared" si="74"/>
        <v>Habitat &amp; Open Space Management2</v>
      </c>
      <c r="N373" s="637">
        <v>84</v>
      </c>
      <c r="O373" s="213">
        <v>1200</v>
      </c>
      <c r="Q373" s="213">
        <f t="shared" si="75"/>
        <v>1200</v>
      </c>
      <c r="R373" s="213">
        <v>84</v>
      </c>
      <c r="S373" s="213">
        <v>0</v>
      </c>
      <c r="T373" s="213">
        <v>0</v>
      </c>
      <c r="U373" s="213">
        <v>0</v>
      </c>
      <c r="V373" s="213">
        <v>0</v>
      </c>
      <c r="W373" s="213">
        <v>0</v>
      </c>
      <c r="X373" s="213">
        <v>0</v>
      </c>
      <c r="Y373" s="213">
        <v>0</v>
      </c>
      <c r="Z373" s="213">
        <v>0</v>
      </c>
      <c r="AA373" s="213">
        <v>0</v>
      </c>
      <c r="AB373" s="213">
        <v>0</v>
      </c>
      <c r="AC373" s="213">
        <f>SUMIF('[3]revexpbalances - 2024-07-18T082'!$G:$G,G:G,'[3]revexpbalances - 2024-07-18T082'!$H:$H)</f>
        <v>0</v>
      </c>
      <c r="AD373" s="213">
        <f t="shared" si="76"/>
        <v>84</v>
      </c>
      <c r="AE373" s="744">
        <f t="shared" si="77"/>
        <v>84</v>
      </c>
      <c r="AF373" s="744">
        <f t="shared" si="78"/>
        <v>0</v>
      </c>
      <c r="AG373" s="744">
        <f t="shared" si="79"/>
        <v>0</v>
      </c>
      <c r="AH373" s="744">
        <f t="shared" si="80"/>
        <v>0</v>
      </c>
      <c r="AI373" s="744">
        <f t="shared" si="81"/>
        <v>84</v>
      </c>
      <c r="AJ373" s="744">
        <f t="shared" si="82"/>
        <v>1116</v>
      </c>
      <c r="AK373" s="1097">
        <v>1200</v>
      </c>
    </row>
    <row r="374" spans="1:37">
      <c r="A374">
        <v>25430</v>
      </c>
      <c r="B374" t="s">
        <v>2951</v>
      </c>
      <c r="C374">
        <v>931170</v>
      </c>
      <c r="D374" t="s">
        <v>1515</v>
      </c>
      <c r="E374">
        <v>523340</v>
      </c>
      <c r="F374" t="s">
        <v>6127</v>
      </c>
      <c r="G374" s="408" t="s">
        <v>6957</v>
      </c>
      <c r="H374" s="566" t="s">
        <v>47</v>
      </c>
      <c r="I374" s="566" t="s">
        <v>508</v>
      </c>
      <c r="J374" s="217" t="s">
        <v>458</v>
      </c>
      <c r="K374" s="61" t="str">
        <f t="shared" si="72"/>
        <v>2</v>
      </c>
      <c r="L374" s="63" t="str">
        <f t="shared" si="73"/>
        <v>Natural Resources2</v>
      </c>
      <c r="M374" s="63" t="str">
        <f t="shared" si="74"/>
        <v>Habitat &amp; Open Space Management2</v>
      </c>
      <c r="N374" s="637">
        <v>0</v>
      </c>
      <c r="Q374" s="213">
        <f t="shared" si="75"/>
        <v>0</v>
      </c>
      <c r="R374" s="213">
        <v>0</v>
      </c>
      <c r="S374" s="213">
        <v>0.4</v>
      </c>
      <c r="T374" s="213">
        <v>3.12</v>
      </c>
      <c r="U374" s="213">
        <v>2.75</v>
      </c>
      <c r="V374" s="213">
        <v>0</v>
      </c>
      <c r="W374" s="213">
        <v>0.32</v>
      </c>
      <c r="X374" s="213">
        <v>0</v>
      </c>
      <c r="Y374" s="213">
        <v>0</v>
      </c>
      <c r="Z374" s="213">
        <v>0</v>
      </c>
      <c r="AA374" s="213">
        <v>0</v>
      </c>
      <c r="AB374" s="213">
        <v>0</v>
      </c>
      <c r="AC374" s="213">
        <f>SUMIF('[3]revexpbalances - 2024-07-18T082'!$G:$G,G:G,'[3]revexpbalances - 2024-07-18T082'!$H:$H)</f>
        <v>7.0000000000000007E-2</v>
      </c>
      <c r="AD374" s="213">
        <f t="shared" si="76"/>
        <v>6.66</v>
      </c>
      <c r="AE374" s="744">
        <f t="shared" si="77"/>
        <v>3.52</v>
      </c>
      <c r="AF374" s="744">
        <f t="shared" si="78"/>
        <v>3.07</v>
      </c>
      <c r="AG374" s="744">
        <f t="shared" si="79"/>
        <v>0</v>
      </c>
      <c r="AH374" s="744">
        <f t="shared" si="80"/>
        <v>7.0000000000000007E-2</v>
      </c>
      <c r="AI374" s="744">
        <f t="shared" si="81"/>
        <v>6.66</v>
      </c>
      <c r="AJ374" s="744">
        <f t="shared" si="82"/>
        <v>-6.66</v>
      </c>
      <c r="AK374" s="1097">
        <v>0</v>
      </c>
    </row>
    <row r="375" spans="1:37">
      <c r="A375">
        <v>25430</v>
      </c>
      <c r="B375" t="s">
        <v>2951</v>
      </c>
      <c r="C375">
        <v>931170</v>
      </c>
      <c r="D375" t="s">
        <v>1515</v>
      </c>
      <c r="E375">
        <v>523640</v>
      </c>
      <c r="F375" t="s">
        <v>109</v>
      </c>
      <c r="G375" s="408" t="s">
        <v>1536</v>
      </c>
      <c r="H375" s="217" t="s">
        <v>47</v>
      </c>
      <c r="I375" s="217" t="s">
        <v>508</v>
      </c>
      <c r="J375" s="217" t="s">
        <v>458</v>
      </c>
      <c r="K375" s="61" t="str">
        <f t="shared" si="72"/>
        <v>2</v>
      </c>
      <c r="L375" s="63" t="str">
        <f t="shared" si="73"/>
        <v>Natural Resources2</v>
      </c>
      <c r="M375" s="63" t="str">
        <f t="shared" si="74"/>
        <v>Habitat &amp; Open Space Management2</v>
      </c>
      <c r="N375" s="637">
        <v>1904.8</v>
      </c>
      <c r="O375" s="213">
        <v>2000</v>
      </c>
      <c r="Q375" s="213">
        <f t="shared" si="75"/>
        <v>2000</v>
      </c>
      <c r="R375" s="213">
        <v>0</v>
      </c>
      <c r="S375" s="213">
        <v>0</v>
      </c>
      <c r="T375" s="213">
        <v>0</v>
      </c>
      <c r="U375" s="213">
        <v>0</v>
      </c>
      <c r="V375" s="213">
        <v>0</v>
      </c>
      <c r="W375" s="213">
        <v>0</v>
      </c>
      <c r="X375" s="213">
        <v>0</v>
      </c>
      <c r="Y375" s="213">
        <v>0</v>
      </c>
      <c r="Z375" s="213">
        <v>0</v>
      </c>
      <c r="AA375" s="213">
        <v>0</v>
      </c>
      <c r="AB375" s="213">
        <v>0</v>
      </c>
      <c r="AC375" s="213">
        <f>SUMIF('[3]revexpbalances - 2024-07-18T082'!$G:$G,G:G,'[3]revexpbalances - 2024-07-18T082'!$H:$H)</f>
        <v>0</v>
      </c>
      <c r="AD375" s="213">
        <f t="shared" si="76"/>
        <v>0</v>
      </c>
      <c r="AE375" s="744">
        <f t="shared" si="77"/>
        <v>0</v>
      </c>
      <c r="AF375" s="744">
        <f t="shared" si="78"/>
        <v>0</v>
      </c>
      <c r="AG375" s="744">
        <f t="shared" si="79"/>
        <v>0</v>
      </c>
      <c r="AH375" s="744">
        <f t="shared" si="80"/>
        <v>0</v>
      </c>
      <c r="AI375" s="744">
        <f t="shared" si="81"/>
        <v>0</v>
      </c>
      <c r="AJ375" s="744">
        <f t="shared" si="82"/>
        <v>2000</v>
      </c>
      <c r="AK375" s="1097">
        <v>2000</v>
      </c>
    </row>
    <row r="376" spans="1:37">
      <c r="A376">
        <v>25430</v>
      </c>
      <c r="B376" t="s">
        <v>2951</v>
      </c>
      <c r="C376">
        <v>931170</v>
      </c>
      <c r="D376" t="s">
        <v>1515</v>
      </c>
      <c r="E376">
        <v>523700</v>
      </c>
      <c r="F376" t="s">
        <v>66</v>
      </c>
      <c r="G376" s="408" t="s">
        <v>1213</v>
      </c>
      <c r="H376" s="217" t="s">
        <v>47</v>
      </c>
      <c r="I376" s="217" t="s">
        <v>508</v>
      </c>
      <c r="J376" s="217" t="s">
        <v>458</v>
      </c>
      <c r="K376" s="61" t="str">
        <f t="shared" si="72"/>
        <v>2</v>
      </c>
      <c r="L376" s="63" t="str">
        <f t="shared" si="73"/>
        <v>Natural Resources2</v>
      </c>
      <c r="M376" s="63" t="str">
        <f t="shared" si="74"/>
        <v>Habitat &amp; Open Space Management2</v>
      </c>
      <c r="N376" s="637">
        <v>1310.1400000000001</v>
      </c>
      <c r="O376" s="213">
        <v>1500</v>
      </c>
      <c r="Q376" s="213">
        <f t="shared" si="75"/>
        <v>1500</v>
      </c>
      <c r="R376" s="213">
        <v>0</v>
      </c>
      <c r="S376" s="213">
        <v>0</v>
      </c>
      <c r="T376" s="213">
        <v>0</v>
      </c>
      <c r="U376" s="213">
        <v>28</v>
      </c>
      <c r="V376" s="213">
        <v>0</v>
      </c>
      <c r="W376" s="213">
        <v>0</v>
      </c>
      <c r="X376" s="213">
        <v>0</v>
      </c>
      <c r="Y376" s="213">
        <v>135.16</v>
      </c>
      <c r="Z376" s="213">
        <v>213.76</v>
      </c>
      <c r="AA376" s="213">
        <v>0</v>
      </c>
      <c r="AB376" s="213">
        <v>26.92</v>
      </c>
      <c r="AC376" s="213">
        <f>SUMIF('[3]revexpbalances - 2024-07-18T082'!$G:$G,G:G,'[3]revexpbalances - 2024-07-18T082'!$H:$H)</f>
        <v>4.3</v>
      </c>
      <c r="AD376" s="213">
        <f t="shared" si="76"/>
        <v>408.14</v>
      </c>
      <c r="AE376" s="744">
        <f t="shared" si="77"/>
        <v>0</v>
      </c>
      <c r="AF376" s="744">
        <f t="shared" si="78"/>
        <v>28</v>
      </c>
      <c r="AG376" s="744">
        <f t="shared" si="79"/>
        <v>348.91999999999996</v>
      </c>
      <c r="AH376" s="744">
        <f t="shared" si="80"/>
        <v>31.220000000000002</v>
      </c>
      <c r="AI376" s="744">
        <f t="shared" si="81"/>
        <v>408.14</v>
      </c>
      <c r="AJ376" s="744">
        <f t="shared" si="82"/>
        <v>1091.8600000000001</v>
      </c>
      <c r="AK376" s="1097">
        <v>1500</v>
      </c>
    </row>
    <row r="377" spans="1:37">
      <c r="A377">
        <v>25430</v>
      </c>
      <c r="B377" t="s">
        <v>2951</v>
      </c>
      <c r="C377">
        <v>931170</v>
      </c>
      <c r="D377" t="s">
        <v>1515</v>
      </c>
      <c r="E377">
        <v>523800</v>
      </c>
      <c r="F377" t="s">
        <v>67</v>
      </c>
      <c r="G377" s="408" t="s">
        <v>6497</v>
      </c>
      <c r="H377" s="217" t="s">
        <v>47</v>
      </c>
      <c r="I377" s="217" t="s">
        <v>508</v>
      </c>
      <c r="J377" s="217" t="s">
        <v>458</v>
      </c>
      <c r="K377" s="61" t="str">
        <f t="shared" si="72"/>
        <v>2</v>
      </c>
      <c r="L377" s="63" t="str">
        <f t="shared" si="73"/>
        <v>Natural Resources2</v>
      </c>
      <c r="M377" s="63" t="str">
        <f t="shared" si="74"/>
        <v>Habitat &amp; Open Space Management2</v>
      </c>
      <c r="N377" s="637">
        <v>261</v>
      </c>
      <c r="O377" s="213">
        <v>0</v>
      </c>
      <c r="Q377" s="213">
        <f t="shared" si="75"/>
        <v>0</v>
      </c>
      <c r="R377" s="213">
        <v>0</v>
      </c>
      <c r="S377" s="213">
        <v>0</v>
      </c>
      <c r="T377" s="213">
        <v>0</v>
      </c>
      <c r="U377" s="213">
        <v>0</v>
      </c>
      <c r="V377" s="213">
        <v>0</v>
      </c>
      <c r="W377" s="213">
        <v>0</v>
      </c>
      <c r="X377" s="213">
        <v>0</v>
      </c>
      <c r="Y377" s="213">
        <v>0</v>
      </c>
      <c r="Z377" s="213">
        <v>0</v>
      </c>
      <c r="AA377" s="213">
        <v>0</v>
      </c>
      <c r="AB377" s="213">
        <v>61.8</v>
      </c>
      <c r="AC377" s="213">
        <f>SUMIF('[3]revexpbalances - 2024-07-18T082'!$G:$G,G:G,'[3]revexpbalances - 2024-07-18T082'!$H:$H)</f>
        <v>49.98</v>
      </c>
      <c r="AD377" s="213">
        <f t="shared" si="76"/>
        <v>111.78</v>
      </c>
      <c r="AE377" s="744">
        <f t="shared" si="77"/>
        <v>0</v>
      </c>
      <c r="AF377" s="744">
        <f t="shared" si="78"/>
        <v>0</v>
      </c>
      <c r="AG377" s="744">
        <f t="shared" si="79"/>
        <v>0</v>
      </c>
      <c r="AH377" s="744">
        <f t="shared" si="80"/>
        <v>111.78</v>
      </c>
      <c r="AI377" s="744">
        <f t="shared" si="81"/>
        <v>111.78</v>
      </c>
      <c r="AJ377" s="744">
        <f t="shared" si="82"/>
        <v>-111.78</v>
      </c>
      <c r="AK377" s="1097">
        <v>0</v>
      </c>
    </row>
    <row r="378" spans="1:37">
      <c r="A378">
        <v>25430</v>
      </c>
      <c r="B378" t="s">
        <v>2951</v>
      </c>
      <c r="C378">
        <v>931170</v>
      </c>
      <c r="D378" t="s">
        <v>1515</v>
      </c>
      <c r="E378">
        <v>524840</v>
      </c>
      <c r="F378" t="s">
        <v>69</v>
      </c>
      <c r="G378" s="408" t="s">
        <v>1219</v>
      </c>
      <c r="H378" s="217" t="s">
        <v>47</v>
      </c>
      <c r="I378" s="217" t="s">
        <v>508</v>
      </c>
      <c r="J378" s="217" t="s">
        <v>458</v>
      </c>
      <c r="K378" s="61" t="str">
        <f t="shared" si="72"/>
        <v>2</v>
      </c>
      <c r="L378" s="63" t="str">
        <f t="shared" si="73"/>
        <v>Natural Resources2</v>
      </c>
      <c r="M378" s="63" t="str">
        <f t="shared" si="74"/>
        <v>Habitat &amp; Open Space Management2</v>
      </c>
      <c r="N378" s="637">
        <v>225</v>
      </c>
      <c r="O378" s="213">
        <v>600</v>
      </c>
      <c r="Q378" s="213">
        <f t="shared" si="75"/>
        <v>600</v>
      </c>
      <c r="R378" s="213">
        <v>0</v>
      </c>
      <c r="S378" s="213">
        <v>0</v>
      </c>
      <c r="T378" s="213">
        <v>15</v>
      </c>
      <c r="U378" s="213">
        <v>0</v>
      </c>
      <c r="V378" s="213">
        <v>0</v>
      </c>
      <c r="W378" s="213">
        <v>0</v>
      </c>
      <c r="X378" s="213">
        <v>0</v>
      </c>
      <c r="Y378" s="213">
        <v>0</v>
      </c>
      <c r="Z378" s="213">
        <v>0</v>
      </c>
      <c r="AA378" s="213">
        <v>0</v>
      </c>
      <c r="AB378" s="213">
        <v>15</v>
      </c>
      <c r="AC378" s="213">
        <f>SUMIF('[3]revexpbalances - 2024-07-18T082'!$G:$G,G:G,'[3]revexpbalances - 2024-07-18T082'!$H:$H)</f>
        <v>45</v>
      </c>
      <c r="AD378" s="213">
        <f t="shared" si="76"/>
        <v>75</v>
      </c>
      <c r="AE378" s="744">
        <f t="shared" si="77"/>
        <v>15</v>
      </c>
      <c r="AF378" s="744">
        <f t="shared" si="78"/>
        <v>0</v>
      </c>
      <c r="AG378" s="744">
        <f t="shared" si="79"/>
        <v>0</v>
      </c>
      <c r="AH378" s="744">
        <f t="shared" si="80"/>
        <v>60</v>
      </c>
      <c r="AI378" s="744">
        <f t="shared" si="81"/>
        <v>75</v>
      </c>
      <c r="AJ378" s="744">
        <f t="shared" si="82"/>
        <v>525</v>
      </c>
      <c r="AK378" s="1097">
        <v>600</v>
      </c>
    </row>
    <row r="379" spans="1:37">
      <c r="A379">
        <v>25430</v>
      </c>
      <c r="B379" t="s">
        <v>2951</v>
      </c>
      <c r="C379">
        <v>931170</v>
      </c>
      <c r="D379" t="s">
        <v>1515</v>
      </c>
      <c r="E379">
        <v>525060</v>
      </c>
      <c r="F379" t="s">
        <v>96</v>
      </c>
      <c r="G379" s="408" t="s">
        <v>1218</v>
      </c>
      <c r="H379" s="217" t="s">
        <v>47</v>
      </c>
      <c r="I379" s="217" t="s">
        <v>508</v>
      </c>
      <c r="J379" s="217" t="s">
        <v>458</v>
      </c>
      <c r="K379" s="61" t="str">
        <f t="shared" si="72"/>
        <v>2</v>
      </c>
      <c r="L379" s="63" t="str">
        <f t="shared" si="73"/>
        <v>Natural Resources2</v>
      </c>
      <c r="M379" s="63" t="str">
        <f t="shared" si="74"/>
        <v>Habitat &amp; Open Space Management2</v>
      </c>
      <c r="N379" s="637">
        <v>3144.5899999999997</v>
      </c>
      <c r="O379" s="213">
        <v>250</v>
      </c>
      <c r="Q379" s="213">
        <f t="shared" si="75"/>
        <v>250</v>
      </c>
      <c r="R379" s="213">
        <v>0</v>
      </c>
      <c r="S379" s="213">
        <v>0</v>
      </c>
      <c r="T379" s="213">
        <v>0</v>
      </c>
      <c r="U379" s="213">
        <v>0</v>
      </c>
      <c r="V379" s="213">
        <v>509.18</v>
      </c>
      <c r="W379" s="213">
        <v>0</v>
      </c>
      <c r="X379" s="213">
        <v>0</v>
      </c>
      <c r="Y379" s="213">
        <v>0</v>
      </c>
      <c r="Z379" s="213">
        <v>53.02</v>
      </c>
      <c r="AA379" s="213">
        <v>429.96</v>
      </c>
      <c r="AB379" s="213">
        <v>0</v>
      </c>
      <c r="AC379" s="213">
        <f>SUMIF('[3]revexpbalances - 2024-07-18T082'!$G:$G,G:G,'[3]revexpbalances - 2024-07-18T082'!$H:$H)</f>
        <v>441.16</v>
      </c>
      <c r="AD379" s="213">
        <f t="shared" si="76"/>
        <v>1433.3200000000002</v>
      </c>
      <c r="AE379" s="744">
        <f t="shared" si="77"/>
        <v>0</v>
      </c>
      <c r="AF379" s="744">
        <f t="shared" si="78"/>
        <v>509.18</v>
      </c>
      <c r="AG379" s="744">
        <f t="shared" si="79"/>
        <v>53.02</v>
      </c>
      <c r="AH379" s="744">
        <f t="shared" si="80"/>
        <v>871.12</v>
      </c>
      <c r="AI379" s="744">
        <f t="shared" si="81"/>
        <v>1433.3200000000002</v>
      </c>
      <c r="AJ379" s="744">
        <f t="shared" si="82"/>
        <v>-1183.3200000000002</v>
      </c>
      <c r="AK379" s="1097">
        <v>250</v>
      </c>
    </row>
    <row r="380" spans="1:37">
      <c r="A380">
        <v>25430</v>
      </c>
      <c r="B380" t="s">
        <v>2951</v>
      </c>
      <c r="C380">
        <v>931170</v>
      </c>
      <c r="D380" t="s">
        <v>1515</v>
      </c>
      <c r="E380">
        <v>526910</v>
      </c>
      <c r="F380" t="s">
        <v>123</v>
      </c>
      <c r="G380" s="408" t="s">
        <v>4128</v>
      </c>
      <c r="H380" s="217" t="s">
        <v>47</v>
      </c>
      <c r="I380" s="217" t="s">
        <v>508</v>
      </c>
      <c r="J380" s="217" t="s">
        <v>458</v>
      </c>
      <c r="K380" s="61" t="str">
        <f t="shared" si="72"/>
        <v>2</v>
      </c>
      <c r="L380" s="63" t="str">
        <f t="shared" si="73"/>
        <v>Natural Resources2</v>
      </c>
      <c r="M380" s="63" t="str">
        <f t="shared" si="74"/>
        <v>Habitat &amp; Open Space Management2</v>
      </c>
      <c r="N380" s="637">
        <v>0</v>
      </c>
      <c r="O380" s="213">
        <v>0</v>
      </c>
      <c r="Q380" s="213">
        <f t="shared" si="75"/>
        <v>0</v>
      </c>
      <c r="R380" s="213">
        <v>0</v>
      </c>
      <c r="S380" s="213">
        <v>0</v>
      </c>
      <c r="T380" s="213">
        <v>0</v>
      </c>
      <c r="U380" s="213">
        <v>0</v>
      </c>
      <c r="V380" s="213">
        <v>0</v>
      </c>
      <c r="W380" s="213">
        <v>0</v>
      </c>
      <c r="X380" s="213">
        <v>0</v>
      </c>
      <c r="Y380" s="213">
        <v>4888.3100000000004</v>
      </c>
      <c r="Z380" s="213">
        <v>0</v>
      </c>
      <c r="AA380" s="213">
        <v>0</v>
      </c>
      <c r="AB380" s="213">
        <v>0</v>
      </c>
      <c r="AC380" s="213">
        <f>SUMIF('[3]revexpbalances - 2024-07-18T082'!$G:$G,G:G,'[3]revexpbalances - 2024-07-18T082'!$H:$H)</f>
        <v>0</v>
      </c>
      <c r="AD380" s="213">
        <f t="shared" si="76"/>
        <v>4888.3100000000004</v>
      </c>
      <c r="AE380" s="744">
        <f t="shared" si="77"/>
        <v>0</v>
      </c>
      <c r="AF380" s="744">
        <f t="shared" si="78"/>
        <v>0</v>
      </c>
      <c r="AG380" s="744">
        <f t="shared" si="79"/>
        <v>4888.3100000000004</v>
      </c>
      <c r="AH380" s="744">
        <f t="shared" si="80"/>
        <v>0</v>
      </c>
      <c r="AI380" s="744">
        <f t="shared" si="81"/>
        <v>4888.3100000000004</v>
      </c>
      <c r="AJ380" s="744">
        <f t="shared" si="82"/>
        <v>-4888.3100000000004</v>
      </c>
      <c r="AK380" s="1097">
        <v>0</v>
      </c>
    </row>
    <row r="381" spans="1:37">
      <c r="A381">
        <v>25430</v>
      </c>
      <c r="B381" t="s">
        <v>2951</v>
      </c>
      <c r="C381">
        <v>931170</v>
      </c>
      <c r="D381" t="s">
        <v>1515</v>
      </c>
      <c r="E381">
        <v>526940</v>
      </c>
      <c r="F381" t="s">
        <v>71</v>
      </c>
      <c r="G381" s="408" t="s">
        <v>1220</v>
      </c>
      <c r="H381" s="217" t="s">
        <v>47</v>
      </c>
      <c r="I381" s="217" t="s">
        <v>508</v>
      </c>
      <c r="J381" s="217" t="s">
        <v>458</v>
      </c>
      <c r="K381" s="61" t="str">
        <f t="shared" si="72"/>
        <v>2</v>
      </c>
      <c r="L381" s="63" t="str">
        <f t="shared" si="73"/>
        <v>Natural Resources2</v>
      </c>
      <c r="M381" s="63" t="str">
        <f t="shared" si="74"/>
        <v>Habitat &amp; Open Space Management2</v>
      </c>
      <c r="N381" s="637">
        <v>1617.13</v>
      </c>
      <c r="O381" s="213">
        <v>2000</v>
      </c>
      <c r="Q381" s="213">
        <f t="shared" si="75"/>
        <v>2000</v>
      </c>
      <c r="R381" s="213">
        <v>0</v>
      </c>
      <c r="S381" s="213">
        <v>45.07</v>
      </c>
      <c r="T381" s="213">
        <v>508.12</v>
      </c>
      <c r="U381" s="213">
        <v>51.31</v>
      </c>
      <c r="V381" s="213">
        <v>0</v>
      </c>
      <c r="W381" s="213">
        <v>0</v>
      </c>
      <c r="X381" s="213">
        <v>0</v>
      </c>
      <c r="Y381" s="213">
        <v>120</v>
      </c>
      <c r="Z381" s="213">
        <v>208.67</v>
      </c>
      <c r="AA381" s="213">
        <v>208.67</v>
      </c>
      <c r="AB381" s="213">
        <v>144.99</v>
      </c>
      <c r="AC381" s="213">
        <f>SUMIF('[3]revexpbalances - 2024-07-18T082'!$G:$G,G:G,'[3]revexpbalances - 2024-07-18T082'!$H:$H)</f>
        <v>71.09</v>
      </c>
      <c r="AD381" s="213">
        <f t="shared" si="76"/>
        <v>1357.9199999999998</v>
      </c>
      <c r="AE381" s="744">
        <f t="shared" si="77"/>
        <v>553.19000000000005</v>
      </c>
      <c r="AF381" s="744">
        <f t="shared" si="78"/>
        <v>51.31</v>
      </c>
      <c r="AG381" s="744">
        <f t="shared" si="79"/>
        <v>328.66999999999996</v>
      </c>
      <c r="AH381" s="744">
        <f t="shared" si="80"/>
        <v>424.75</v>
      </c>
      <c r="AI381" s="744">
        <f t="shared" si="81"/>
        <v>1357.92</v>
      </c>
      <c r="AJ381" s="744">
        <f t="shared" si="82"/>
        <v>642.07999999999993</v>
      </c>
      <c r="AK381" s="1097">
        <v>2000</v>
      </c>
    </row>
    <row r="382" spans="1:37">
      <c r="A382">
        <v>25430</v>
      </c>
      <c r="B382" t="s">
        <v>2951</v>
      </c>
      <c r="C382">
        <v>931170</v>
      </c>
      <c r="D382" t="s">
        <v>1515</v>
      </c>
      <c r="E382">
        <v>526960</v>
      </c>
      <c r="F382" t="s">
        <v>97</v>
      </c>
      <c r="G382" s="408" t="s">
        <v>1540</v>
      </c>
      <c r="H382" s="217" t="s">
        <v>47</v>
      </c>
      <c r="I382" s="217" t="s">
        <v>508</v>
      </c>
      <c r="J382" s="217" t="s">
        <v>458</v>
      </c>
      <c r="K382" s="61" t="str">
        <f t="shared" si="72"/>
        <v>2</v>
      </c>
      <c r="L382" s="63" t="str">
        <f t="shared" si="73"/>
        <v>Natural Resources2</v>
      </c>
      <c r="M382" s="63" t="str">
        <f t="shared" si="74"/>
        <v>Habitat &amp; Open Space Management2</v>
      </c>
      <c r="N382" s="637">
        <v>7772.5400000000009</v>
      </c>
      <c r="O382" s="213">
        <v>8000</v>
      </c>
      <c r="Q382" s="213">
        <f t="shared" si="75"/>
        <v>8000</v>
      </c>
      <c r="R382" s="213">
        <v>0</v>
      </c>
      <c r="S382" s="213">
        <v>0</v>
      </c>
      <c r="T382" s="213">
        <v>307.32</v>
      </c>
      <c r="U382" s="213">
        <v>59.21</v>
      </c>
      <c r="V382" s="213">
        <v>0</v>
      </c>
      <c r="W382" s="213">
        <v>0</v>
      </c>
      <c r="X382" s="213">
        <v>66.86</v>
      </c>
      <c r="Y382" s="213">
        <v>448.56</v>
      </c>
      <c r="Z382" s="213">
        <v>1539.21</v>
      </c>
      <c r="AA382" s="213">
        <v>1027.72</v>
      </c>
      <c r="AB382" s="213">
        <v>1455.83</v>
      </c>
      <c r="AC382" s="213">
        <f>SUMIF('[3]revexpbalances - 2024-07-18T082'!$G:$G,G:G,'[3]revexpbalances - 2024-07-18T082'!$H:$H)</f>
        <v>334.03</v>
      </c>
      <c r="AD382" s="213">
        <f t="shared" si="76"/>
        <v>5238.74</v>
      </c>
      <c r="AE382" s="744">
        <f t="shared" si="77"/>
        <v>307.32</v>
      </c>
      <c r="AF382" s="744">
        <f t="shared" si="78"/>
        <v>59.21</v>
      </c>
      <c r="AG382" s="744">
        <f t="shared" si="79"/>
        <v>2054.63</v>
      </c>
      <c r="AH382" s="744">
        <f t="shared" si="80"/>
        <v>2817.58</v>
      </c>
      <c r="AI382" s="744">
        <f t="shared" si="81"/>
        <v>5238.74</v>
      </c>
      <c r="AJ382" s="744">
        <f t="shared" si="82"/>
        <v>2761.26</v>
      </c>
      <c r="AK382" s="1097">
        <v>8000</v>
      </c>
    </row>
    <row r="383" spans="1:37">
      <c r="A383">
        <v>25430</v>
      </c>
      <c r="B383" t="s">
        <v>2951</v>
      </c>
      <c r="C383">
        <v>931170</v>
      </c>
      <c r="D383" t="s">
        <v>1515</v>
      </c>
      <c r="E383">
        <v>527100</v>
      </c>
      <c r="F383" t="s">
        <v>72</v>
      </c>
      <c r="G383" s="408" t="s">
        <v>6800</v>
      </c>
      <c r="H383" s="566" t="s">
        <v>47</v>
      </c>
      <c r="I383" s="566" t="s">
        <v>508</v>
      </c>
      <c r="J383" s="217" t="s">
        <v>458</v>
      </c>
      <c r="K383" s="61" t="str">
        <f t="shared" si="72"/>
        <v>2</v>
      </c>
      <c r="L383" s="63" t="str">
        <f t="shared" si="73"/>
        <v>Natural Resources2</v>
      </c>
      <c r="M383" s="63" t="str">
        <f t="shared" si="74"/>
        <v>Habitat &amp; Open Space Management2</v>
      </c>
      <c r="N383" s="637">
        <v>215.82</v>
      </c>
      <c r="O383" s="213">
        <v>0</v>
      </c>
      <c r="Q383" s="213">
        <f t="shared" si="75"/>
        <v>0</v>
      </c>
      <c r="R383" s="213">
        <v>0</v>
      </c>
      <c r="S383" s="213">
        <v>0</v>
      </c>
      <c r="T383" s="213">
        <v>0</v>
      </c>
      <c r="U383" s="213">
        <v>0</v>
      </c>
      <c r="V383" s="213">
        <v>0</v>
      </c>
      <c r="W383" s="213">
        <v>0</v>
      </c>
      <c r="X383" s="213">
        <v>0</v>
      </c>
      <c r="Y383" s="213">
        <v>0</v>
      </c>
      <c r="Z383" s="213">
        <v>0</v>
      </c>
      <c r="AA383" s="213">
        <v>0</v>
      </c>
      <c r="AB383" s="213">
        <v>0</v>
      </c>
      <c r="AC383" s="213">
        <f>SUMIF('[3]revexpbalances - 2024-07-18T082'!$G:$G,G:G,'[3]revexpbalances - 2024-07-18T082'!$H:$H)</f>
        <v>0</v>
      </c>
      <c r="AD383" s="213">
        <f t="shared" si="76"/>
        <v>0</v>
      </c>
      <c r="AE383" s="744">
        <f t="shared" si="77"/>
        <v>0</v>
      </c>
      <c r="AF383" s="744">
        <f t="shared" si="78"/>
        <v>0</v>
      </c>
      <c r="AG383" s="744">
        <f t="shared" si="79"/>
        <v>0</v>
      </c>
      <c r="AH383" s="744">
        <f t="shared" si="80"/>
        <v>0</v>
      </c>
      <c r="AI383" s="744">
        <f t="shared" si="81"/>
        <v>0</v>
      </c>
      <c r="AJ383" s="744">
        <f t="shared" si="82"/>
        <v>0</v>
      </c>
      <c r="AK383" s="1097">
        <v>0</v>
      </c>
    </row>
    <row r="384" spans="1:37">
      <c r="A384">
        <v>25430</v>
      </c>
      <c r="B384" t="s">
        <v>2951</v>
      </c>
      <c r="C384">
        <v>931170</v>
      </c>
      <c r="D384" t="s">
        <v>1515</v>
      </c>
      <c r="E384">
        <v>527660</v>
      </c>
      <c r="F384" t="s">
        <v>112</v>
      </c>
      <c r="G384" s="408" t="s">
        <v>6411</v>
      </c>
      <c r="H384" s="217" t="s">
        <v>47</v>
      </c>
      <c r="I384" s="217" t="s">
        <v>508</v>
      </c>
      <c r="J384" s="217" t="s">
        <v>458</v>
      </c>
      <c r="K384" s="61" t="str">
        <f t="shared" si="72"/>
        <v>2</v>
      </c>
      <c r="L384" s="63" t="str">
        <f t="shared" si="73"/>
        <v>Natural Resources2</v>
      </c>
      <c r="M384" s="63" t="str">
        <f t="shared" si="74"/>
        <v>Habitat &amp; Open Space Management2</v>
      </c>
      <c r="N384" s="637">
        <v>124.37</v>
      </c>
      <c r="O384" s="213">
        <v>0</v>
      </c>
      <c r="Q384" s="213">
        <f t="shared" si="75"/>
        <v>0</v>
      </c>
      <c r="R384" s="213">
        <v>0</v>
      </c>
      <c r="S384" s="213">
        <v>0</v>
      </c>
      <c r="T384" s="213">
        <v>0</v>
      </c>
      <c r="U384" s="213">
        <v>0</v>
      </c>
      <c r="V384" s="213">
        <v>0</v>
      </c>
      <c r="W384" s="213">
        <v>0</v>
      </c>
      <c r="X384" s="213">
        <v>0</v>
      </c>
      <c r="Y384" s="213">
        <v>0</v>
      </c>
      <c r="Z384" s="213">
        <v>0</v>
      </c>
      <c r="AA384" s="213">
        <v>0</v>
      </c>
      <c r="AB384" s="213">
        <v>0</v>
      </c>
      <c r="AC384" s="213">
        <f>SUMIF('[3]revexpbalances - 2024-07-18T082'!$G:$G,G:G,'[3]revexpbalances - 2024-07-18T082'!$H:$H)</f>
        <v>0</v>
      </c>
      <c r="AD384" s="213">
        <f t="shared" si="76"/>
        <v>0</v>
      </c>
      <c r="AE384" s="744">
        <f t="shared" si="77"/>
        <v>0</v>
      </c>
      <c r="AF384" s="744">
        <f t="shared" si="78"/>
        <v>0</v>
      </c>
      <c r="AG384" s="744">
        <f t="shared" si="79"/>
        <v>0</v>
      </c>
      <c r="AH384" s="744">
        <f t="shared" si="80"/>
        <v>0</v>
      </c>
      <c r="AI384" s="744">
        <f t="shared" si="81"/>
        <v>0</v>
      </c>
      <c r="AJ384" s="744">
        <f t="shared" si="82"/>
        <v>0</v>
      </c>
      <c r="AK384" s="1097">
        <v>0</v>
      </c>
    </row>
    <row r="385" spans="1:37">
      <c r="A385">
        <v>25430</v>
      </c>
      <c r="B385" t="s">
        <v>2951</v>
      </c>
      <c r="C385">
        <v>931170</v>
      </c>
      <c r="D385" t="s">
        <v>1515</v>
      </c>
      <c r="E385">
        <v>527680</v>
      </c>
      <c r="F385" t="s">
        <v>74</v>
      </c>
      <c r="G385" s="408" t="s">
        <v>1216</v>
      </c>
      <c r="H385" s="217" t="s">
        <v>47</v>
      </c>
      <c r="I385" s="217" t="s">
        <v>508</v>
      </c>
      <c r="J385" s="217" t="s">
        <v>458</v>
      </c>
      <c r="K385" s="61" t="str">
        <f t="shared" si="72"/>
        <v>2</v>
      </c>
      <c r="L385" s="63" t="str">
        <f t="shared" si="73"/>
        <v>Natural Resources2</v>
      </c>
      <c r="M385" s="63" t="str">
        <f t="shared" si="74"/>
        <v>Habitat &amp; Open Space Management2</v>
      </c>
      <c r="N385" s="637">
        <v>2542.3199999999997</v>
      </c>
      <c r="O385" s="213">
        <v>3000</v>
      </c>
      <c r="Q385" s="213">
        <f t="shared" si="75"/>
        <v>3000</v>
      </c>
      <c r="R385" s="213">
        <v>20.420000000000002</v>
      </c>
      <c r="S385" s="213">
        <v>1202.6300000000001</v>
      </c>
      <c r="T385" s="213">
        <v>0</v>
      </c>
      <c r="U385" s="213">
        <v>0</v>
      </c>
      <c r="V385" s="213">
        <v>0</v>
      </c>
      <c r="W385" s="213">
        <v>1952.26</v>
      </c>
      <c r="X385" s="213">
        <v>124.21</v>
      </c>
      <c r="Y385" s="213">
        <v>0</v>
      </c>
      <c r="Z385" s="213">
        <v>163.80000000000001</v>
      </c>
      <c r="AA385" s="213">
        <v>0</v>
      </c>
      <c r="AB385" s="213">
        <v>0</v>
      </c>
      <c r="AC385" s="213">
        <f>SUMIF('[3]revexpbalances - 2024-07-18T082'!$G:$G,G:G,'[3]revexpbalances - 2024-07-18T082'!$H:$H)</f>
        <v>0</v>
      </c>
      <c r="AD385" s="213">
        <f t="shared" si="76"/>
        <v>3463.3200000000006</v>
      </c>
      <c r="AE385" s="744">
        <f t="shared" si="77"/>
        <v>1223.0500000000002</v>
      </c>
      <c r="AF385" s="744">
        <f t="shared" si="78"/>
        <v>1952.26</v>
      </c>
      <c r="AG385" s="744">
        <f t="shared" si="79"/>
        <v>288.01</v>
      </c>
      <c r="AH385" s="744">
        <f t="shared" si="80"/>
        <v>0</v>
      </c>
      <c r="AI385" s="744">
        <f t="shared" si="81"/>
        <v>3463.3200000000006</v>
      </c>
      <c r="AJ385" s="744">
        <f t="shared" si="82"/>
        <v>-463.32000000000062</v>
      </c>
      <c r="AK385" s="1097">
        <v>3000</v>
      </c>
    </row>
    <row r="386" spans="1:37">
      <c r="A386">
        <v>25430</v>
      </c>
      <c r="B386" t="s">
        <v>2951</v>
      </c>
      <c r="C386">
        <v>931170</v>
      </c>
      <c r="D386" t="s">
        <v>1515</v>
      </c>
      <c r="E386">
        <v>527690</v>
      </c>
      <c r="F386" t="s">
        <v>2571</v>
      </c>
      <c r="G386" s="408" t="s">
        <v>2862</v>
      </c>
      <c r="H386" s="217" t="s">
        <v>47</v>
      </c>
      <c r="I386" s="217" t="s">
        <v>508</v>
      </c>
      <c r="J386" s="217" t="s">
        <v>2130</v>
      </c>
      <c r="K386" s="61" t="str">
        <f t="shared" si="72"/>
        <v>2</v>
      </c>
      <c r="L386" s="63" t="str">
        <f t="shared" si="73"/>
        <v>Natural Resources2</v>
      </c>
      <c r="M386" s="63" t="str">
        <f t="shared" si="74"/>
        <v>Habitat &amp; Open Space Management2</v>
      </c>
      <c r="N386" s="637">
        <v>22378.639999999999</v>
      </c>
      <c r="O386" s="213">
        <v>16968</v>
      </c>
      <c r="Q386" s="213">
        <f t="shared" si="75"/>
        <v>16968</v>
      </c>
      <c r="R386" s="213">
        <v>0</v>
      </c>
      <c r="S386" s="213">
        <v>5507.93</v>
      </c>
      <c r="T386" s="213">
        <v>4398.16</v>
      </c>
      <c r="U386" s="213">
        <v>8248.65</v>
      </c>
      <c r="V386" s="213">
        <v>4181</v>
      </c>
      <c r="W386" s="213">
        <v>5753.72</v>
      </c>
      <c r="X386" s="213">
        <v>2423.9</v>
      </c>
      <c r="Y386" s="213">
        <v>3739.2</v>
      </c>
      <c r="Z386" s="213">
        <v>6231.06</v>
      </c>
      <c r="AA386" s="213">
        <v>4689.2700000000004</v>
      </c>
      <c r="AB386" s="213">
        <v>11879.88</v>
      </c>
      <c r="AC386" s="213">
        <f>SUMIF('[3]revexpbalances - 2024-07-18T082'!$G:$G,G:G,'[3]revexpbalances - 2024-07-18T082'!$H:$H)</f>
        <v>10289.459999999999</v>
      </c>
      <c r="AD386" s="213">
        <f t="shared" si="76"/>
        <v>67342.23</v>
      </c>
      <c r="AE386" s="744">
        <f t="shared" si="77"/>
        <v>9906.09</v>
      </c>
      <c r="AF386" s="744">
        <f t="shared" si="78"/>
        <v>18183.37</v>
      </c>
      <c r="AG386" s="744">
        <f t="shared" si="79"/>
        <v>12394.16</v>
      </c>
      <c r="AH386" s="744">
        <f t="shared" si="80"/>
        <v>26858.61</v>
      </c>
      <c r="AI386" s="744">
        <f t="shared" si="81"/>
        <v>67342.23</v>
      </c>
      <c r="AJ386" s="744">
        <f t="shared" si="82"/>
        <v>-50374.229999999996</v>
      </c>
      <c r="AK386" s="1097">
        <v>84075</v>
      </c>
    </row>
    <row r="387" spans="1:37">
      <c r="A387">
        <v>25430</v>
      </c>
      <c r="B387" t="s">
        <v>2951</v>
      </c>
      <c r="C387">
        <v>931170</v>
      </c>
      <c r="D387" t="s">
        <v>1515</v>
      </c>
      <c r="E387">
        <v>527840</v>
      </c>
      <c r="F387" t="s">
        <v>75</v>
      </c>
      <c r="G387" s="408" t="s">
        <v>1217</v>
      </c>
      <c r="H387" s="217" t="s">
        <v>47</v>
      </c>
      <c r="I387" s="217" t="s">
        <v>508</v>
      </c>
      <c r="J387" s="217" t="s">
        <v>2546</v>
      </c>
      <c r="K387" s="61" t="str">
        <f t="shared" si="72"/>
        <v>2</v>
      </c>
      <c r="L387" s="63" t="str">
        <f t="shared" si="73"/>
        <v>Natural Resources2</v>
      </c>
      <c r="M387" s="63" t="str">
        <f t="shared" si="74"/>
        <v>Habitat &amp; Open Space Management2</v>
      </c>
      <c r="N387" s="637">
        <v>3236.31</v>
      </c>
      <c r="O387" s="213">
        <v>15200</v>
      </c>
      <c r="Q387" s="213">
        <f t="shared" si="75"/>
        <v>15200</v>
      </c>
      <c r="R387" s="213">
        <v>0</v>
      </c>
      <c r="S387" s="213">
        <v>0</v>
      </c>
      <c r="T387" s="213">
        <v>1095</v>
      </c>
      <c r="U387" s="213">
        <v>455</v>
      </c>
      <c r="V387" s="213">
        <v>0</v>
      </c>
      <c r="W387" s="213">
        <v>0</v>
      </c>
      <c r="X387" s="213">
        <v>0</v>
      </c>
      <c r="Y387" s="213">
        <v>0</v>
      </c>
      <c r="Z387" s="213">
        <v>900</v>
      </c>
      <c r="AA387" s="213">
        <v>1020</v>
      </c>
      <c r="AB387" s="213">
        <v>0</v>
      </c>
      <c r="AC387" s="213">
        <f>SUMIF('[3]revexpbalances - 2024-07-18T082'!$G:$G,G:G,'[3]revexpbalances - 2024-07-18T082'!$H:$H)</f>
        <v>1092.17</v>
      </c>
      <c r="AD387" s="213">
        <f t="shared" si="76"/>
        <v>4562.17</v>
      </c>
      <c r="AE387" s="744">
        <f t="shared" si="77"/>
        <v>1095</v>
      </c>
      <c r="AF387" s="744">
        <f t="shared" si="78"/>
        <v>455</v>
      </c>
      <c r="AG387" s="744">
        <f t="shared" si="79"/>
        <v>900</v>
      </c>
      <c r="AH387" s="744">
        <f t="shared" si="80"/>
        <v>2112.17</v>
      </c>
      <c r="AI387" s="744">
        <f t="shared" si="81"/>
        <v>4562.17</v>
      </c>
      <c r="AJ387" s="744">
        <f t="shared" si="82"/>
        <v>10637.83</v>
      </c>
      <c r="AK387" s="1097">
        <v>0</v>
      </c>
    </row>
    <row r="388" spans="1:37">
      <c r="A388">
        <v>25430</v>
      </c>
      <c r="B388" t="s">
        <v>2951</v>
      </c>
      <c r="C388">
        <v>931170</v>
      </c>
      <c r="D388" t="s">
        <v>1515</v>
      </c>
      <c r="E388">
        <v>527940</v>
      </c>
      <c r="F388" t="s">
        <v>125</v>
      </c>
      <c r="G388" s="408" t="s">
        <v>1207</v>
      </c>
      <c r="H388" s="217" t="s">
        <v>47</v>
      </c>
      <c r="I388" s="217" t="s">
        <v>508</v>
      </c>
      <c r="J388" s="217" t="s">
        <v>458</v>
      </c>
      <c r="K388" s="61" t="str">
        <f t="shared" si="72"/>
        <v>2</v>
      </c>
      <c r="L388" s="63" t="str">
        <f t="shared" si="73"/>
        <v>Natural Resources2</v>
      </c>
      <c r="M388" s="63" t="str">
        <f t="shared" si="74"/>
        <v>Habitat &amp; Open Space Management2</v>
      </c>
      <c r="N388" s="637">
        <v>3483.21</v>
      </c>
      <c r="O388" s="213">
        <v>5000</v>
      </c>
      <c r="Q388" s="213">
        <f t="shared" si="75"/>
        <v>5000</v>
      </c>
      <c r="R388" s="213">
        <v>0</v>
      </c>
      <c r="S388" s="213">
        <v>0</v>
      </c>
      <c r="T388" s="213">
        <v>0</v>
      </c>
      <c r="U388" s="213">
        <v>0</v>
      </c>
      <c r="V388" s="213">
        <v>0</v>
      </c>
      <c r="W388" s="213">
        <v>0</v>
      </c>
      <c r="X388" s="213">
        <v>730.79</v>
      </c>
      <c r="Y388" s="213">
        <v>0</v>
      </c>
      <c r="Z388" s="213">
        <v>0</v>
      </c>
      <c r="AA388" s="213">
        <v>0</v>
      </c>
      <c r="AB388" s="213">
        <v>0</v>
      </c>
      <c r="AC388" s="213">
        <f>SUMIF('[3]revexpbalances - 2024-07-18T082'!$G:$G,G:G,'[3]revexpbalances - 2024-07-18T082'!$H:$H)</f>
        <v>0</v>
      </c>
      <c r="AD388" s="213">
        <f t="shared" si="76"/>
        <v>730.79</v>
      </c>
      <c r="AE388" s="744">
        <f t="shared" si="77"/>
        <v>0</v>
      </c>
      <c r="AF388" s="744">
        <f t="shared" si="78"/>
        <v>0</v>
      </c>
      <c r="AG388" s="744">
        <f t="shared" si="79"/>
        <v>730.79</v>
      </c>
      <c r="AH388" s="744">
        <f t="shared" si="80"/>
        <v>0</v>
      </c>
      <c r="AI388" s="744">
        <f t="shared" si="81"/>
        <v>730.79</v>
      </c>
      <c r="AJ388" s="744">
        <f t="shared" si="82"/>
        <v>4269.21</v>
      </c>
      <c r="AK388" s="1097">
        <v>5000</v>
      </c>
    </row>
    <row r="389" spans="1:37">
      <c r="A389">
        <v>25430</v>
      </c>
      <c r="B389" t="s">
        <v>2951</v>
      </c>
      <c r="C389">
        <v>931170</v>
      </c>
      <c r="D389" t="s">
        <v>1515</v>
      </c>
      <c r="E389">
        <v>528140</v>
      </c>
      <c r="F389" t="s">
        <v>76</v>
      </c>
      <c r="G389" s="408" t="s">
        <v>6759</v>
      </c>
      <c r="H389" s="566" t="s">
        <v>47</v>
      </c>
      <c r="I389" s="217" t="s">
        <v>508</v>
      </c>
      <c r="J389" s="62" t="s">
        <v>2546</v>
      </c>
      <c r="K389" s="61" t="str">
        <f t="shared" si="72"/>
        <v>2</v>
      </c>
      <c r="L389" s="63" t="str">
        <f t="shared" si="73"/>
        <v>Natural Resources2</v>
      </c>
      <c r="M389" s="63" t="str">
        <f t="shared" si="74"/>
        <v>Habitat &amp; Open Space Management2</v>
      </c>
      <c r="N389" s="637">
        <v>1200</v>
      </c>
      <c r="O389" s="213">
        <v>0</v>
      </c>
      <c r="Q389" s="213">
        <f t="shared" si="75"/>
        <v>0</v>
      </c>
      <c r="R389" s="213">
        <v>0</v>
      </c>
      <c r="S389" s="213">
        <v>0</v>
      </c>
      <c r="T389" s="213">
        <v>0</v>
      </c>
      <c r="U389" s="213">
        <v>0</v>
      </c>
      <c r="V389" s="213">
        <v>0</v>
      </c>
      <c r="W389" s="213">
        <v>0</v>
      </c>
      <c r="X389" s="213">
        <v>800</v>
      </c>
      <c r="Y389" s="213">
        <v>340</v>
      </c>
      <c r="Z389" s="213">
        <v>0</v>
      </c>
      <c r="AA389" s="213">
        <v>0</v>
      </c>
      <c r="AB389" s="213">
        <v>670</v>
      </c>
      <c r="AC389" s="213">
        <f>SUMIF('[3]revexpbalances - 2024-07-18T082'!$G:$G,G:G,'[3]revexpbalances - 2024-07-18T082'!$H:$H)</f>
        <v>0</v>
      </c>
      <c r="AD389" s="213">
        <f t="shared" si="76"/>
        <v>1810</v>
      </c>
      <c r="AE389" s="744">
        <f t="shared" si="77"/>
        <v>0</v>
      </c>
      <c r="AF389" s="744">
        <f t="shared" si="78"/>
        <v>0</v>
      </c>
      <c r="AG389" s="744">
        <f t="shared" si="79"/>
        <v>1140</v>
      </c>
      <c r="AH389" s="744">
        <f t="shared" si="80"/>
        <v>670</v>
      </c>
      <c r="AI389" s="744">
        <f t="shared" si="81"/>
        <v>1810</v>
      </c>
      <c r="AJ389" s="744">
        <f t="shared" si="82"/>
        <v>-1810</v>
      </c>
      <c r="AK389" s="1097">
        <v>0</v>
      </c>
    </row>
    <row r="390" spans="1:37">
      <c r="A390">
        <v>25430</v>
      </c>
      <c r="B390" t="s">
        <v>2951</v>
      </c>
      <c r="C390">
        <v>931170</v>
      </c>
      <c r="D390" t="s">
        <v>1515</v>
      </c>
      <c r="E390">
        <v>528260</v>
      </c>
      <c r="F390" t="s">
        <v>227</v>
      </c>
      <c r="G390" s="408" t="s">
        <v>1214</v>
      </c>
      <c r="H390" s="217" t="s">
        <v>47</v>
      </c>
      <c r="I390" s="217" t="s">
        <v>508</v>
      </c>
      <c r="J390" s="217" t="s">
        <v>458</v>
      </c>
      <c r="K390" s="61" t="str">
        <f t="shared" si="72"/>
        <v>2</v>
      </c>
      <c r="L390" s="63" t="str">
        <f t="shared" si="73"/>
        <v>Natural Resources2</v>
      </c>
      <c r="M390" s="63" t="str">
        <f t="shared" si="74"/>
        <v>Habitat &amp; Open Space Management2</v>
      </c>
      <c r="N390" s="637">
        <v>465.5</v>
      </c>
      <c r="O390" s="213">
        <v>5000</v>
      </c>
      <c r="Q390" s="213">
        <f t="shared" si="75"/>
        <v>5000</v>
      </c>
      <c r="R390" s="213">
        <v>0</v>
      </c>
      <c r="S390" s="213">
        <v>0</v>
      </c>
      <c r="T390" s="213">
        <v>139.78</v>
      </c>
      <c r="U390" s="213">
        <v>0</v>
      </c>
      <c r="V390" s="213">
        <v>0</v>
      </c>
      <c r="W390" s="213">
        <v>0</v>
      </c>
      <c r="X390" s="213">
        <v>0</v>
      </c>
      <c r="Y390" s="213">
        <v>0</v>
      </c>
      <c r="Z390" s="213">
        <v>251.32</v>
      </c>
      <c r="AA390" s="213">
        <v>708.66</v>
      </c>
      <c r="AB390" s="213">
        <v>163.63</v>
      </c>
      <c r="AC390" s="213">
        <f>SUMIF('[3]revexpbalances - 2024-07-18T082'!$G:$G,G:G,'[3]revexpbalances - 2024-07-18T082'!$H:$H)</f>
        <v>0</v>
      </c>
      <c r="AD390" s="213">
        <f t="shared" si="76"/>
        <v>1263.3899999999999</v>
      </c>
      <c r="AE390" s="744">
        <f t="shared" si="77"/>
        <v>139.78</v>
      </c>
      <c r="AF390" s="744">
        <f t="shared" si="78"/>
        <v>0</v>
      </c>
      <c r="AG390" s="744">
        <f t="shared" si="79"/>
        <v>251.32</v>
      </c>
      <c r="AH390" s="744">
        <f t="shared" si="80"/>
        <v>872.29</v>
      </c>
      <c r="AI390" s="744">
        <f t="shared" si="81"/>
        <v>1263.3899999999999</v>
      </c>
      <c r="AJ390" s="744">
        <f t="shared" si="82"/>
        <v>3736.61</v>
      </c>
      <c r="AK390" s="1097">
        <v>5000</v>
      </c>
    </row>
    <row r="391" spans="1:37">
      <c r="A391">
        <v>25430</v>
      </c>
      <c r="B391" t="s">
        <v>2951</v>
      </c>
      <c r="C391">
        <v>931170</v>
      </c>
      <c r="D391" t="s">
        <v>1515</v>
      </c>
      <c r="E391">
        <v>528920</v>
      </c>
      <c r="F391" t="s">
        <v>78</v>
      </c>
      <c r="G391" s="408" t="s">
        <v>1201</v>
      </c>
      <c r="H391" s="217" t="s">
        <v>47</v>
      </c>
      <c r="I391" s="217" t="s">
        <v>508</v>
      </c>
      <c r="J391" s="217" t="s">
        <v>458</v>
      </c>
      <c r="K391" s="61" t="str">
        <f t="shared" si="72"/>
        <v>2</v>
      </c>
      <c r="L391" s="63" t="str">
        <f t="shared" si="73"/>
        <v>Natural Resources2</v>
      </c>
      <c r="M391" s="63" t="str">
        <f t="shared" si="74"/>
        <v>Habitat &amp; Open Space Management2</v>
      </c>
      <c r="N391" s="637">
        <v>5945.32</v>
      </c>
      <c r="O391" s="213">
        <f>13032+60000</f>
        <v>73032</v>
      </c>
      <c r="P391" s="717">
        <v>-60000</v>
      </c>
      <c r="Q391" s="213">
        <f t="shared" si="75"/>
        <v>13032</v>
      </c>
      <c r="R391" s="213">
        <v>0</v>
      </c>
      <c r="S391" s="213">
        <v>1438.27</v>
      </c>
      <c r="T391" s="213">
        <v>1438.27</v>
      </c>
      <c r="U391" s="213">
        <v>1438.27</v>
      </c>
      <c r="V391" s="213">
        <v>2810.65</v>
      </c>
      <c r="W391" s="213">
        <v>2810.65</v>
      </c>
      <c r="X391" s="213">
        <v>2810.65</v>
      </c>
      <c r="Y391" s="213">
        <v>3245.13</v>
      </c>
      <c r="Z391" s="213">
        <v>3245.13</v>
      </c>
      <c r="AA391" s="213">
        <v>2810.65</v>
      </c>
      <c r="AB391" s="213">
        <v>2810.65</v>
      </c>
      <c r="AC391" s="213">
        <f>SUMIF('[3]revexpbalances - 2024-07-18T082'!$G:$G,G:G,'[3]revexpbalances - 2024-07-18T082'!$H:$H)</f>
        <v>4977.6899999999996</v>
      </c>
      <c r="AD391" s="213">
        <f t="shared" si="76"/>
        <v>29836.010000000002</v>
      </c>
      <c r="AE391" s="744">
        <f t="shared" si="77"/>
        <v>2876.54</v>
      </c>
      <c r="AF391" s="744">
        <f t="shared" si="78"/>
        <v>7059.57</v>
      </c>
      <c r="AG391" s="744">
        <f t="shared" si="79"/>
        <v>9300.91</v>
      </c>
      <c r="AH391" s="744">
        <f t="shared" si="80"/>
        <v>10598.99</v>
      </c>
      <c r="AI391" s="744">
        <f t="shared" si="81"/>
        <v>29836.010000000002</v>
      </c>
      <c r="AJ391" s="744">
        <f t="shared" si="82"/>
        <v>-16804.010000000002</v>
      </c>
      <c r="AK391" s="1097">
        <v>165000</v>
      </c>
    </row>
    <row r="392" spans="1:37">
      <c r="A392">
        <v>25430</v>
      </c>
      <c r="B392" t="s">
        <v>2951</v>
      </c>
      <c r="C392">
        <v>931170</v>
      </c>
      <c r="D392" t="s">
        <v>1515</v>
      </c>
      <c r="E392">
        <v>528960</v>
      </c>
      <c r="F392" t="s">
        <v>79</v>
      </c>
      <c r="G392" s="408" t="s">
        <v>1735</v>
      </c>
      <c r="H392" s="217" t="s">
        <v>47</v>
      </c>
      <c r="I392" s="217" t="s">
        <v>508</v>
      </c>
      <c r="J392" s="217" t="s">
        <v>2546</v>
      </c>
      <c r="K392" s="61" t="str">
        <f t="shared" si="72"/>
        <v>2</v>
      </c>
      <c r="L392" s="63" t="str">
        <f t="shared" si="73"/>
        <v>Natural Resources2</v>
      </c>
      <c r="M392" s="63" t="str">
        <f t="shared" si="74"/>
        <v>Habitat &amp; Open Space Management2</v>
      </c>
      <c r="N392" s="637">
        <v>1719.88</v>
      </c>
      <c r="O392" s="213">
        <v>0</v>
      </c>
      <c r="Q392" s="213">
        <f t="shared" si="75"/>
        <v>0</v>
      </c>
      <c r="R392" s="213">
        <v>0</v>
      </c>
      <c r="S392" s="213">
        <v>0</v>
      </c>
      <c r="T392" s="213">
        <v>0</v>
      </c>
      <c r="U392" s="213">
        <v>0</v>
      </c>
      <c r="V392" s="213">
        <v>0</v>
      </c>
      <c r="W392" s="213">
        <v>0</v>
      </c>
      <c r="X392" s="213">
        <v>0</v>
      </c>
      <c r="Y392" s="213">
        <v>0</v>
      </c>
      <c r="Z392" s="213">
        <v>0</v>
      </c>
      <c r="AA392" s="213">
        <v>1483.74</v>
      </c>
      <c r="AB392" s="213">
        <v>0</v>
      </c>
      <c r="AC392" s="213">
        <f>SUMIF('[3]revexpbalances - 2024-07-18T082'!$G:$G,G:G,'[3]revexpbalances - 2024-07-18T082'!$H:$H)</f>
        <v>0</v>
      </c>
      <c r="AD392" s="213">
        <f t="shared" si="76"/>
        <v>1483.74</v>
      </c>
      <c r="AE392" s="744">
        <f t="shared" si="77"/>
        <v>0</v>
      </c>
      <c r="AF392" s="744">
        <f t="shared" si="78"/>
        <v>0</v>
      </c>
      <c r="AG392" s="744">
        <f t="shared" si="79"/>
        <v>0</v>
      </c>
      <c r="AH392" s="744">
        <f t="shared" si="80"/>
        <v>1483.74</v>
      </c>
      <c r="AI392" s="744">
        <f t="shared" si="81"/>
        <v>1483.74</v>
      </c>
      <c r="AJ392" s="744">
        <f t="shared" si="82"/>
        <v>-1483.74</v>
      </c>
      <c r="AK392" s="1097">
        <v>0</v>
      </c>
    </row>
    <row r="393" spans="1:37">
      <c r="A393">
        <v>25430</v>
      </c>
      <c r="B393" t="s">
        <v>2951</v>
      </c>
      <c r="C393">
        <v>931170</v>
      </c>
      <c r="D393" t="s">
        <v>1515</v>
      </c>
      <c r="E393">
        <v>528980</v>
      </c>
      <c r="F393" t="s">
        <v>80</v>
      </c>
      <c r="G393" s="408" t="s">
        <v>2735</v>
      </c>
      <c r="H393" s="566" t="s">
        <v>47</v>
      </c>
      <c r="I393" s="566" t="s">
        <v>508</v>
      </c>
      <c r="J393" s="62" t="s">
        <v>2546</v>
      </c>
      <c r="K393" s="61" t="str">
        <f t="shared" si="72"/>
        <v>2</v>
      </c>
      <c r="L393" s="63" t="str">
        <f t="shared" si="73"/>
        <v>Natural Resources2</v>
      </c>
      <c r="M393" s="63" t="str">
        <f t="shared" si="74"/>
        <v>Habitat &amp; Open Space Management2</v>
      </c>
      <c r="N393" s="637">
        <v>197.18</v>
      </c>
      <c r="O393" s="213">
        <v>0</v>
      </c>
      <c r="Q393" s="213">
        <f t="shared" si="75"/>
        <v>0</v>
      </c>
      <c r="R393" s="213">
        <v>0</v>
      </c>
      <c r="S393" s="213">
        <v>0</v>
      </c>
      <c r="T393" s="213">
        <v>0</v>
      </c>
      <c r="U393" s="213">
        <v>0</v>
      </c>
      <c r="V393" s="213">
        <v>0</v>
      </c>
      <c r="W393" s="213">
        <v>0</v>
      </c>
      <c r="X393" s="213">
        <v>0</v>
      </c>
      <c r="Y393" s="213">
        <v>0</v>
      </c>
      <c r="Z393" s="213">
        <v>0</v>
      </c>
      <c r="AA393" s="213">
        <v>0</v>
      </c>
      <c r="AB393" s="213">
        <v>0</v>
      </c>
      <c r="AC393" s="213">
        <f>SUMIF('[3]revexpbalances - 2024-07-18T082'!$G:$G,G:G,'[3]revexpbalances - 2024-07-18T082'!$H:$H)</f>
        <v>0</v>
      </c>
      <c r="AD393" s="213">
        <f t="shared" si="76"/>
        <v>0</v>
      </c>
      <c r="AE393" s="744">
        <f t="shared" si="77"/>
        <v>0</v>
      </c>
      <c r="AF393" s="744">
        <f t="shared" si="78"/>
        <v>0</v>
      </c>
      <c r="AG393" s="744">
        <f t="shared" si="79"/>
        <v>0</v>
      </c>
      <c r="AH393" s="744">
        <f t="shared" si="80"/>
        <v>0</v>
      </c>
      <c r="AI393" s="744">
        <f t="shared" si="81"/>
        <v>0</v>
      </c>
      <c r="AJ393" s="744">
        <f t="shared" si="82"/>
        <v>0</v>
      </c>
      <c r="AK393" s="1097">
        <v>0</v>
      </c>
    </row>
    <row r="394" spans="1:37">
      <c r="A394">
        <v>25430</v>
      </c>
      <c r="B394" t="s">
        <v>2951</v>
      </c>
      <c r="C394">
        <v>931170</v>
      </c>
      <c r="D394" t="s">
        <v>1515</v>
      </c>
      <c r="E394">
        <v>529040</v>
      </c>
      <c r="F394" t="s">
        <v>82</v>
      </c>
      <c r="G394" s="408" t="s">
        <v>4130</v>
      </c>
      <c r="H394" s="217" t="s">
        <v>47</v>
      </c>
      <c r="I394" s="217" t="s">
        <v>508</v>
      </c>
      <c r="J394" s="217" t="s">
        <v>2547</v>
      </c>
      <c r="K394" s="61" t="str">
        <f t="shared" si="72"/>
        <v>2</v>
      </c>
      <c r="L394" s="63" t="str">
        <f t="shared" si="73"/>
        <v>Natural Resources2</v>
      </c>
      <c r="M394" s="63" t="str">
        <f t="shared" si="74"/>
        <v>Habitat &amp; Open Space Management2</v>
      </c>
      <c r="N394" s="637">
        <v>604</v>
      </c>
      <c r="O394" s="213">
        <v>0</v>
      </c>
      <c r="Q394" s="213">
        <f t="shared" si="75"/>
        <v>0</v>
      </c>
      <c r="R394" s="213">
        <v>0</v>
      </c>
      <c r="S394" s="213">
        <v>0</v>
      </c>
      <c r="T394" s="213">
        <v>0</v>
      </c>
      <c r="U394" s="213">
        <v>373.35</v>
      </c>
      <c r="V394" s="213">
        <v>0</v>
      </c>
      <c r="W394" s="213">
        <v>0</v>
      </c>
      <c r="X394" s="213">
        <v>0</v>
      </c>
      <c r="Y394" s="213">
        <v>0</v>
      </c>
      <c r="Z394" s="213">
        <v>0</v>
      </c>
      <c r="AA394" s="213">
        <v>0</v>
      </c>
      <c r="AB394" s="213">
        <v>0</v>
      </c>
      <c r="AC394" s="213">
        <f>SUMIF('[3]revexpbalances - 2024-07-18T082'!$G:$G,G:G,'[3]revexpbalances - 2024-07-18T082'!$H:$H)</f>
        <v>0</v>
      </c>
      <c r="AD394" s="213">
        <f t="shared" si="76"/>
        <v>373.35</v>
      </c>
      <c r="AE394" s="744">
        <f t="shared" si="77"/>
        <v>0</v>
      </c>
      <c r="AF394" s="744">
        <f t="shared" si="78"/>
        <v>373.35</v>
      </c>
      <c r="AG394" s="744">
        <f t="shared" si="79"/>
        <v>0</v>
      </c>
      <c r="AH394" s="744">
        <f t="shared" si="80"/>
        <v>0</v>
      </c>
      <c r="AI394" s="744">
        <f t="shared" si="81"/>
        <v>373.35</v>
      </c>
      <c r="AJ394" s="744">
        <f t="shared" si="82"/>
        <v>-373.35</v>
      </c>
      <c r="AK394" s="1097">
        <v>0</v>
      </c>
    </row>
    <row r="395" spans="1:37">
      <c r="A395">
        <v>25430</v>
      </c>
      <c r="B395" t="s">
        <v>2951</v>
      </c>
      <c r="C395">
        <v>931170</v>
      </c>
      <c r="D395" t="s">
        <v>1515</v>
      </c>
      <c r="E395">
        <v>529500</v>
      </c>
      <c r="F395" t="s">
        <v>100</v>
      </c>
      <c r="G395" s="408" t="s">
        <v>4131</v>
      </c>
      <c r="H395" s="217" t="s">
        <v>47</v>
      </c>
      <c r="I395" s="217" t="s">
        <v>508</v>
      </c>
      <c r="J395" s="217" t="s">
        <v>458</v>
      </c>
      <c r="K395" s="61" t="str">
        <f t="shared" si="72"/>
        <v>2</v>
      </c>
      <c r="L395" s="63" t="str">
        <f t="shared" si="73"/>
        <v>Natural Resources2</v>
      </c>
      <c r="M395" s="63" t="str">
        <f t="shared" si="74"/>
        <v>Habitat &amp; Open Space Management2</v>
      </c>
      <c r="N395" s="637">
        <v>990.72</v>
      </c>
      <c r="O395" s="213">
        <v>9500</v>
      </c>
      <c r="Q395" s="213">
        <f t="shared" si="75"/>
        <v>9500</v>
      </c>
      <c r="R395" s="213">
        <v>20.8</v>
      </c>
      <c r="S395" s="213">
        <v>1240.92</v>
      </c>
      <c r="T395" s="213">
        <v>1079.24</v>
      </c>
      <c r="U395" s="213">
        <v>683.79</v>
      </c>
      <c r="V395" s="213">
        <v>748.83</v>
      </c>
      <c r="W395" s="213">
        <v>757.26</v>
      </c>
      <c r="X395" s="213">
        <v>715.45</v>
      </c>
      <c r="Y395" s="213">
        <v>675.5</v>
      </c>
      <c r="Z395" s="213">
        <v>594.75</v>
      </c>
      <c r="AA395" s="213">
        <v>564.66999999999996</v>
      </c>
      <c r="AB395" s="213">
        <v>775.33</v>
      </c>
      <c r="AC395" s="213">
        <f>SUMIF('[3]revexpbalances - 2024-07-18T082'!$G:$G,G:G,'[3]revexpbalances - 2024-07-18T082'!$H:$H)</f>
        <v>823.28</v>
      </c>
      <c r="AD395" s="213">
        <f t="shared" si="76"/>
        <v>8679.82</v>
      </c>
      <c r="AE395" s="744">
        <f t="shared" si="77"/>
        <v>2340.96</v>
      </c>
      <c r="AF395" s="744">
        <f t="shared" si="78"/>
        <v>2189.88</v>
      </c>
      <c r="AG395" s="744">
        <f t="shared" si="79"/>
        <v>1985.7</v>
      </c>
      <c r="AH395" s="744">
        <f t="shared" si="80"/>
        <v>2163.2799999999997</v>
      </c>
      <c r="AI395" s="744">
        <f t="shared" si="81"/>
        <v>8679.82</v>
      </c>
      <c r="AJ395" s="744">
        <f t="shared" si="82"/>
        <v>820.18000000000029</v>
      </c>
      <c r="AK395" s="1097">
        <v>10000</v>
      </c>
    </row>
    <row r="396" spans="1:37">
      <c r="A396">
        <v>25430</v>
      </c>
      <c r="B396" t="s">
        <v>2951</v>
      </c>
      <c r="C396">
        <v>931170</v>
      </c>
      <c r="D396" t="s">
        <v>1515</v>
      </c>
      <c r="E396">
        <v>529520</v>
      </c>
      <c r="F396" t="s">
        <v>102</v>
      </c>
      <c r="G396" s="408" t="s">
        <v>3610</v>
      </c>
      <c r="H396" s="217" t="s">
        <v>47</v>
      </c>
      <c r="I396" s="217" t="s">
        <v>508</v>
      </c>
      <c r="J396" s="217" t="s">
        <v>458</v>
      </c>
      <c r="K396" s="61" t="str">
        <f t="shared" si="72"/>
        <v>2</v>
      </c>
      <c r="L396" s="63" t="str">
        <f t="shared" si="73"/>
        <v>Natural Resources2</v>
      </c>
      <c r="M396" s="63" t="str">
        <f t="shared" si="74"/>
        <v>Habitat &amp; Open Space Management2</v>
      </c>
      <c r="N396" s="637">
        <v>2944.83</v>
      </c>
      <c r="O396" s="213">
        <v>17000</v>
      </c>
      <c r="Q396" s="213">
        <f t="shared" si="75"/>
        <v>17000</v>
      </c>
      <c r="R396" s="213">
        <v>380.75</v>
      </c>
      <c r="S396" s="213">
        <v>941.25</v>
      </c>
      <c r="T396" s="213">
        <v>797.25</v>
      </c>
      <c r="U396" s="213">
        <v>1960.28</v>
      </c>
      <c r="V396" s="213">
        <v>812.79</v>
      </c>
      <c r="W396" s="213">
        <v>965.85</v>
      </c>
      <c r="X396" s="213">
        <v>991.89</v>
      </c>
      <c r="Y396" s="213">
        <v>0</v>
      </c>
      <c r="Z396" s="213">
        <v>2962.12</v>
      </c>
      <c r="AA396" s="213">
        <v>1908.25</v>
      </c>
      <c r="AB396" s="213">
        <v>439.43</v>
      </c>
      <c r="AC396" s="213">
        <f>SUMIF('[3]revexpbalances - 2024-07-18T082'!$G:$G,G:G,'[3]revexpbalances - 2024-07-18T082'!$H:$H)</f>
        <v>1478.2</v>
      </c>
      <c r="AD396" s="213">
        <f t="shared" si="76"/>
        <v>13638.060000000001</v>
      </c>
      <c r="AE396" s="744">
        <f t="shared" si="77"/>
        <v>2119.25</v>
      </c>
      <c r="AF396" s="744">
        <f t="shared" si="78"/>
        <v>3738.9199999999996</v>
      </c>
      <c r="AG396" s="744">
        <f t="shared" si="79"/>
        <v>3954.0099999999998</v>
      </c>
      <c r="AH396" s="744">
        <f t="shared" si="80"/>
        <v>3825.88</v>
      </c>
      <c r="AI396" s="744">
        <f t="shared" si="81"/>
        <v>13638.060000000001</v>
      </c>
      <c r="AJ396" s="744">
        <f t="shared" si="82"/>
        <v>3361.9399999999987</v>
      </c>
      <c r="AK396" s="1097">
        <v>17000</v>
      </c>
    </row>
    <row r="397" spans="1:37">
      <c r="A397">
        <v>25430</v>
      </c>
      <c r="B397" t="s">
        <v>2951</v>
      </c>
      <c r="C397">
        <v>931170</v>
      </c>
      <c r="D397" t="s">
        <v>1515</v>
      </c>
      <c r="E397">
        <v>529550</v>
      </c>
      <c r="F397" t="s">
        <v>103</v>
      </c>
      <c r="G397" s="408" t="s">
        <v>1878</v>
      </c>
      <c r="H397" s="217" t="s">
        <v>47</v>
      </c>
      <c r="I397" s="217" t="s">
        <v>508</v>
      </c>
      <c r="J397" s="217" t="s">
        <v>458</v>
      </c>
      <c r="K397" s="61" t="str">
        <f t="shared" si="72"/>
        <v>2</v>
      </c>
      <c r="L397" s="63" t="str">
        <f t="shared" si="73"/>
        <v>Natural Resources2</v>
      </c>
      <c r="M397" s="63" t="str">
        <f t="shared" si="74"/>
        <v>Habitat &amp; Open Space Management2</v>
      </c>
      <c r="N397" s="637">
        <v>1249.3400000000001</v>
      </c>
      <c r="O397" s="213">
        <v>5900</v>
      </c>
      <c r="Q397" s="213">
        <f t="shared" si="75"/>
        <v>5900</v>
      </c>
      <c r="R397" s="213">
        <v>0</v>
      </c>
      <c r="S397" s="213">
        <v>251.46</v>
      </c>
      <c r="T397" s="213">
        <v>376.03</v>
      </c>
      <c r="U397" s="213">
        <v>375.39</v>
      </c>
      <c r="V397" s="213">
        <v>382.59</v>
      </c>
      <c r="W397" s="213">
        <v>678.01</v>
      </c>
      <c r="X397" s="213">
        <v>696.13</v>
      </c>
      <c r="Y397" s="213">
        <v>715.17</v>
      </c>
      <c r="Z397" s="213">
        <v>701.36</v>
      </c>
      <c r="AA397" s="213">
        <v>629.24</v>
      </c>
      <c r="AB397" s="213">
        <v>617.29999999999995</v>
      </c>
      <c r="AC397" s="213">
        <f>SUMIF('[3]revexpbalances - 2024-07-18T082'!$G:$G,G:G,'[3]revexpbalances - 2024-07-18T082'!$H:$H)</f>
        <v>430.85</v>
      </c>
      <c r="AD397" s="213">
        <f t="shared" si="76"/>
        <v>5853.5300000000007</v>
      </c>
      <c r="AE397" s="744">
        <f t="shared" si="77"/>
        <v>627.49</v>
      </c>
      <c r="AF397" s="744">
        <f t="shared" si="78"/>
        <v>1435.99</v>
      </c>
      <c r="AG397" s="744">
        <f t="shared" si="79"/>
        <v>2112.66</v>
      </c>
      <c r="AH397" s="744">
        <f t="shared" si="80"/>
        <v>1677.3899999999999</v>
      </c>
      <c r="AI397" s="744">
        <f t="shared" si="81"/>
        <v>5853.5299999999988</v>
      </c>
      <c r="AJ397" s="744">
        <f t="shared" si="82"/>
        <v>46.470000000001164</v>
      </c>
      <c r="AK397" s="1097">
        <v>6000</v>
      </c>
    </row>
    <row r="398" spans="1:37">
      <c r="A398">
        <v>25430</v>
      </c>
      <c r="B398" t="s">
        <v>2951</v>
      </c>
      <c r="C398">
        <v>931170</v>
      </c>
      <c r="D398" t="s">
        <v>1515</v>
      </c>
      <c r="E398">
        <v>536760</v>
      </c>
      <c r="F398" t="s">
        <v>2872</v>
      </c>
      <c r="G398" s="408" t="s">
        <v>1301</v>
      </c>
      <c r="H398" s="217" t="s">
        <v>47</v>
      </c>
      <c r="I398" s="217" t="s">
        <v>508</v>
      </c>
      <c r="J398" s="217" t="s">
        <v>2130</v>
      </c>
      <c r="K398" s="61" t="str">
        <f t="shared" si="72"/>
        <v>3</v>
      </c>
      <c r="L398" s="63" t="str">
        <f t="shared" si="73"/>
        <v>Natural Resources3</v>
      </c>
      <c r="M398" s="63" t="str">
        <f t="shared" si="74"/>
        <v>Habitat &amp; Open Space Management3</v>
      </c>
      <c r="N398" s="637">
        <v>1248.6799999999998</v>
      </c>
      <c r="O398" s="213">
        <v>1259</v>
      </c>
      <c r="Q398" s="213">
        <f t="shared" si="75"/>
        <v>1259</v>
      </c>
      <c r="R398" s="213">
        <v>218.74</v>
      </c>
      <c r="S398" s="213">
        <v>123.74</v>
      </c>
      <c r="T398" s="213">
        <v>107.6</v>
      </c>
      <c r="U398" s="213">
        <v>107.6</v>
      </c>
      <c r="V398" s="213">
        <v>145.26</v>
      </c>
      <c r="W398" s="213">
        <v>96.84</v>
      </c>
      <c r="X398" s="213">
        <v>75.319999999999993</v>
      </c>
      <c r="Y398" s="213">
        <v>69.94</v>
      </c>
      <c r="Z398" s="213">
        <v>64.56</v>
      </c>
      <c r="AA398" s="213">
        <v>86.08</v>
      </c>
      <c r="AB398" s="213">
        <v>112.98</v>
      </c>
      <c r="AC398" s="213">
        <f>SUMIF('[3]revexpbalances - 2024-07-18T082'!$G:$G,G:G,'[3]revexpbalances - 2024-07-18T082'!$H:$H)</f>
        <v>86.08</v>
      </c>
      <c r="AD398" s="213">
        <f t="shared" si="76"/>
        <v>1294.74</v>
      </c>
      <c r="AE398" s="744">
        <f t="shared" si="77"/>
        <v>450.08000000000004</v>
      </c>
      <c r="AF398" s="744">
        <f t="shared" si="78"/>
        <v>349.7</v>
      </c>
      <c r="AG398" s="744">
        <f t="shared" si="79"/>
        <v>209.82</v>
      </c>
      <c r="AH398" s="744">
        <f t="shared" si="80"/>
        <v>285.14</v>
      </c>
      <c r="AI398" s="744">
        <f t="shared" si="81"/>
        <v>1294.7399999999998</v>
      </c>
      <c r="AJ398" s="744">
        <f t="shared" si="82"/>
        <v>-35.739999999999782</v>
      </c>
      <c r="AK398" s="1097">
        <v>0</v>
      </c>
    </row>
    <row r="399" spans="1:37">
      <c r="A399" s="924">
        <v>25430</v>
      </c>
      <c r="B399" s="55" t="s">
        <v>2951</v>
      </c>
      <c r="C399" s="924">
        <v>931170</v>
      </c>
      <c r="D399" s="55" t="s">
        <v>1515</v>
      </c>
      <c r="E399" s="924">
        <v>536761</v>
      </c>
      <c r="F399" s="62" t="s">
        <v>6868</v>
      </c>
      <c r="G399" s="1089" t="s">
        <v>4132</v>
      </c>
      <c r="H399" s="566" t="s">
        <v>47</v>
      </c>
      <c r="I399" s="566" t="s">
        <v>508</v>
      </c>
      <c r="J399" s="62" t="s">
        <v>2130</v>
      </c>
      <c r="K399" s="61" t="str">
        <f t="shared" si="72"/>
        <v>3</v>
      </c>
      <c r="L399" s="63" t="str">
        <f t="shared" si="73"/>
        <v>Natural Resources3</v>
      </c>
      <c r="M399" s="63" t="str">
        <f t="shared" si="74"/>
        <v>Habitat &amp; Open Space Management3</v>
      </c>
      <c r="N399" s="637">
        <v>0</v>
      </c>
      <c r="O399" s="213">
        <v>0</v>
      </c>
      <c r="Q399" s="213">
        <f t="shared" si="75"/>
        <v>0</v>
      </c>
      <c r="R399" s="213">
        <v>0</v>
      </c>
      <c r="S399" s="213">
        <v>0</v>
      </c>
      <c r="T399" s="213">
        <v>0</v>
      </c>
      <c r="U399" s="213">
        <v>0</v>
      </c>
      <c r="V399" s="213">
        <v>0</v>
      </c>
      <c r="W399" s="213">
        <v>0</v>
      </c>
      <c r="X399" s="213">
        <v>0</v>
      </c>
      <c r="Y399" s="213">
        <v>0</v>
      </c>
      <c r="Z399" s="213">
        <v>0</v>
      </c>
      <c r="AA399" s="213">
        <v>0</v>
      </c>
      <c r="AB399" s="213">
        <v>0</v>
      </c>
      <c r="AC399" s="213">
        <f>SUMIF('[3]revexpbalances - 2024-07-18T082'!$G:$G,G:G,'[3]revexpbalances - 2024-07-18T082'!$H:$H)</f>
        <v>0</v>
      </c>
      <c r="AD399" s="213">
        <f t="shared" si="76"/>
        <v>0</v>
      </c>
      <c r="AE399" s="744">
        <f t="shared" si="77"/>
        <v>0</v>
      </c>
      <c r="AF399" s="744">
        <f t="shared" si="78"/>
        <v>0</v>
      </c>
      <c r="AG399" s="744">
        <f t="shared" si="79"/>
        <v>0</v>
      </c>
      <c r="AH399" s="744">
        <f t="shared" si="80"/>
        <v>0</v>
      </c>
      <c r="AI399" s="744">
        <f t="shared" si="81"/>
        <v>0</v>
      </c>
      <c r="AJ399" s="744">
        <f t="shared" si="82"/>
        <v>0</v>
      </c>
      <c r="AK399" s="1097">
        <v>767</v>
      </c>
    </row>
    <row r="400" spans="1:37">
      <c r="A400">
        <v>25430</v>
      </c>
      <c r="B400" t="s">
        <v>2951</v>
      </c>
      <c r="C400">
        <v>931170</v>
      </c>
      <c r="D400" t="s">
        <v>1515</v>
      </c>
      <c r="E400">
        <v>536910</v>
      </c>
      <c r="F400" t="s">
        <v>126</v>
      </c>
      <c r="G400" s="408" t="s">
        <v>1221</v>
      </c>
      <c r="H400" s="217" t="s">
        <v>47</v>
      </c>
      <c r="I400" s="217" t="s">
        <v>508</v>
      </c>
      <c r="J400" s="217" t="s">
        <v>7021</v>
      </c>
      <c r="K400" s="61" t="str">
        <f t="shared" si="72"/>
        <v>3</v>
      </c>
      <c r="L400" s="63" t="str">
        <f t="shared" si="73"/>
        <v>Natural Resources3</v>
      </c>
      <c r="M400" s="63" t="str">
        <f t="shared" si="74"/>
        <v>Habitat &amp; Open Space Management3</v>
      </c>
      <c r="N400" s="637">
        <v>186.09</v>
      </c>
      <c r="O400" s="213">
        <v>12000</v>
      </c>
      <c r="Q400" s="213">
        <f t="shared" si="75"/>
        <v>12000</v>
      </c>
      <c r="R400" s="213">
        <v>0</v>
      </c>
      <c r="S400" s="213">
        <v>0</v>
      </c>
      <c r="T400" s="213">
        <v>0</v>
      </c>
      <c r="U400" s="213">
        <v>330.73</v>
      </c>
      <c r="V400" s="213">
        <v>2244.84</v>
      </c>
      <c r="W400" s="213">
        <v>567.14</v>
      </c>
      <c r="X400" s="213">
        <v>979.8</v>
      </c>
      <c r="Y400" s="213">
        <v>1722.71</v>
      </c>
      <c r="Z400" s="213">
        <v>0</v>
      </c>
      <c r="AA400" s="213">
        <v>1566.03</v>
      </c>
      <c r="AB400" s="213">
        <v>0</v>
      </c>
      <c r="AC400" s="213">
        <f>SUMIF('[3]revexpbalances - 2024-07-18T082'!$G:$G,G:G,'[3]revexpbalances - 2024-07-18T082'!$H:$H)</f>
        <v>2328.04</v>
      </c>
      <c r="AD400" s="213">
        <f t="shared" si="76"/>
        <v>9739.2900000000009</v>
      </c>
      <c r="AE400" s="744">
        <f t="shared" si="77"/>
        <v>0</v>
      </c>
      <c r="AF400" s="744">
        <f t="shared" si="78"/>
        <v>3142.71</v>
      </c>
      <c r="AG400" s="744">
        <f t="shared" si="79"/>
        <v>2702.51</v>
      </c>
      <c r="AH400" s="744">
        <f t="shared" si="80"/>
        <v>3894.0699999999997</v>
      </c>
      <c r="AI400" s="744">
        <f t="shared" si="81"/>
        <v>9739.2900000000009</v>
      </c>
      <c r="AJ400" s="744">
        <f t="shared" si="82"/>
        <v>2260.7099999999991</v>
      </c>
      <c r="AK400" s="1097">
        <v>12000</v>
      </c>
    </row>
    <row r="401" spans="1:37">
      <c r="A401">
        <v>25430</v>
      </c>
      <c r="B401" t="s">
        <v>2951</v>
      </c>
      <c r="C401">
        <v>931170</v>
      </c>
      <c r="D401" t="s">
        <v>1515</v>
      </c>
      <c r="E401">
        <v>537020</v>
      </c>
      <c r="F401" t="s">
        <v>83</v>
      </c>
      <c r="G401" s="408" t="s">
        <v>5954</v>
      </c>
      <c r="H401" s="217" t="s">
        <v>47</v>
      </c>
      <c r="I401" s="217" t="s">
        <v>508</v>
      </c>
      <c r="J401" s="217" t="s">
        <v>2130</v>
      </c>
      <c r="K401" s="61" t="str">
        <f t="shared" si="72"/>
        <v>3</v>
      </c>
      <c r="L401" s="63" t="str">
        <f t="shared" si="73"/>
        <v>Natural Resources3</v>
      </c>
      <c r="M401" s="63" t="str">
        <f t="shared" si="74"/>
        <v>Habitat &amp; Open Space Management3</v>
      </c>
      <c r="N401" s="637">
        <v>1004.47</v>
      </c>
      <c r="O401" s="213">
        <v>0</v>
      </c>
      <c r="Q401" s="213">
        <f t="shared" si="75"/>
        <v>0</v>
      </c>
      <c r="R401" s="213">
        <v>0</v>
      </c>
      <c r="S401" s="213">
        <v>0</v>
      </c>
      <c r="T401" s="213">
        <v>0</v>
      </c>
      <c r="U401" s="213">
        <v>0</v>
      </c>
      <c r="V401" s="213">
        <v>0</v>
      </c>
      <c r="W401" s="213">
        <v>0</v>
      </c>
      <c r="X401" s="213">
        <v>1431.92</v>
      </c>
      <c r="Y401" s="213">
        <v>0</v>
      </c>
      <c r="Z401" s="213">
        <v>0</v>
      </c>
      <c r="AA401" s="213">
        <v>0</v>
      </c>
      <c r="AB401" s="213">
        <v>0</v>
      </c>
      <c r="AC401" s="213">
        <f>SUMIF('[3]revexpbalances - 2024-07-18T082'!$G:$G,G:G,'[3]revexpbalances - 2024-07-18T082'!$H:$H)</f>
        <v>0</v>
      </c>
      <c r="AD401" s="213">
        <f t="shared" si="76"/>
        <v>1431.92</v>
      </c>
      <c r="AE401" s="744">
        <f t="shared" si="77"/>
        <v>0</v>
      </c>
      <c r="AF401" s="744">
        <f t="shared" si="78"/>
        <v>0</v>
      </c>
      <c r="AG401" s="744">
        <f t="shared" si="79"/>
        <v>1431.92</v>
      </c>
      <c r="AH401" s="744">
        <f t="shared" si="80"/>
        <v>0</v>
      </c>
      <c r="AI401" s="744">
        <f t="shared" si="81"/>
        <v>1431.92</v>
      </c>
      <c r="AJ401" s="744">
        <f t="shared" si="82"/>
        <v>-1431.92</v>
      </c>
      <c r="AK401" s="1097">
        <v>0</v>
      </c>
    </row>
    <row r="402" spans="1:37">
      <c r="A402">
        <v>25430</v>
      </c>
      <c r="B402" t="s">
        <v>2951</v>
      </c>
      <c r="C402">
        <v>931170</v>
      </c>
      <c r="D402" t="s">
        <v>1515</v>
      </c>
      <c r="E402">
        <v>537080</v>
      </c>
      <c r="F402" t="s">
        <v>84</v>
      </c>
      <c r="G402" s="408" t="s">
        <v>1419</v>
      </c>
      <c r="H402" s="217" t="s">
        <v>47</v>
      </c>
      <c r="I402" s="217" t="s">
        <v>508</v>
      </c>
      <c r="J402" s="217" t="s">
        <v>7021</v>
      </c>
      <c r="K402" s="61" t="str">
        <f t="shared" si="72"/>
        <v>3</v>
      </c>
      <c r="L402" s="63" t="str">
        <f t="shared" si="73"/>
        <v>Natural Resources3</v>
      </c>
      <c r="M402" s="63" t="str">
        <f t="shared" si="74"/>
        <v>Habitat &amp; Open Space Management3</v>
      </c>
      <c r="N402" s="637">
        <v>2004</v>
      </c>
      <c r="O402" s="213">
        <v>3000</v>
      </c>
      <c r="Q402" s="213">
        <f t="shared" si="75"/>
        <v>3000</v>
      </c>
      <c r="R402" s="213">
        <v>511</v>
      </c>
      <c r="S402" s="213">
        <v>0</v>
      </c>
      <c r="T402" s="213">
        <v>0</v>
      </c>
      <c r="U402" s="213">
        <v>0</v>
      </c>
      <c r="V402" s="213">
        <v>0</v>
      </c>
      <c r="W402" s="213">
        <v>0</v>
      </c>
      <c r="X402" s="213">
        <v>0</v>
      </c>
      <c r="Y402" s="213">
        <v>0</v>
      </c>
      <c r="Z402" s="213">
        <v>0</v>
      </c>
      <c r="AA402" s="213">
        <v>0</v>
      </c>
      <c r="AB402" s="213">
        <v>0</v>
      </c>
      <c r="AC402" s="213">
        <f>SUMIF('[3]revexpbalances - 2024-07-18T082'!$G:$G,G:G,'[3]revexpbalances - 2024-07-18T082'!$H:$H)</f>
        <v>0</v>
      </c>
      <c r="AD402" s="213">
        <f t="shared" si="76"/>
        <v>511</v>
      </c>
      <c r="AE402" s="744">
        <f t="shared" si="77"/>
        <v>511</v>
      </c>
      <c r="AF402" s="744">
        <f t="shared" si="78"/>
        <v>0</v>
      </c>
      <c r="AG402" s="744">
        <f t="shared" si="79"/>
        <v>0</v>
      </c>
      <c r="AH402" s="744">
        <f t="shared" si="80"/>
        <v>0</v>
      </c>
      <c r="AI402" s="744">
        <f t="shared" si="81"/>
        <v>511</v>
      </c>
      <c r="AJ402" s="744">
        <f t="shared" si="82"/>
        <v>2489</v>
      </c>
      <c r="AK402" s="1097">
        <v>6000</v>
      </c>
    </row>
    <row r="403" spans="1:37">
      <c r="A403">
        <v>25430</v>
      </c>
      <c r="B403" t="s">
        <v>2951</v>
      </c>
      <c r="C403">
        <v>931170</v>
      </c>
      <c r="D403" t="s">
        <v>1515</v>
      </c>
      <c r="E403">
        <v>537090</v>
      </c>
      <c r="F403" t="s">
        <v>85</v>
      </c>
      <c r="G403" s="408" t="s">
        <v>1336</v>
      </c>
      <c r="H403" s="217" t="s">
        <v>47</v>
      </c>
      <c r="I403" s="217" t="s">
        <v>508</v>
      </c>
      <c r="J403" s="217" t="s">
        <v>2130</v>
      </c>
      <c r="K403" s="61" t="str">
        <f t="shared" si="72"/>
        <v>3</v>
      </c>
      <c r="L403" s="63" t="str">
        <f t="shared" si="73"/>
        <v>Natural Resources3</v>
      </c>
      <c r="M403" s="63" t="str">
        <f t="shared" si="74"/>
        <v>Habitat &amp; Open Space Management3</v>
      </c>
      <c r="N403" s="637">
        <v>20</v>
      </c>
      <c r="O403" s="213">
        <v>0</v>
      </c>
      <c r="Q403" s="213">
        <f t="shared" si="75"/>
        <v>0</v>
      </c>
      <c r="R403" s="213">
        <v>0</v>
      </c>
      <c r="S403" s="213">
        <v>0</v>
      </c>
      <c r="T403" s="213">
        <v>0</v>
      </c>
      <c r="U403" s="213">
        <v>0</v>
      </c>
      <c r="V403" s="213">
        <v>0</v>
      </c>
      <c r="W403" s="213">
        <v>0</v>
      </c>
      <c r="X403" s="213">
        <v>0</v>
      </c>
      <c r="Y403" s="213">
        <v>0</v>
      </c>
      <c r="Z403" s="213">
        <v>0</v>
      </c>
      <c r="AA403" s="213">
        <v>0</v>
      </c>
      <c r="AB403" s="213">
        <v>0</v>
      </c>
      <c r="AC403" s="213">
        <f>SUMIF('[3]revexpbalances - 2024-07-18T082'!$G:$G,G:G,'[3]revexpbalances - 2024-07-18T082'!$H:$H)</f>
        <v>10</v>
      </c>
      <c r="AD403" s="213">
        <f t="shared" si="76"/>
        <v>10</v>
      </c>
      <c r="AE403" s="744">
        <f t="shared" si="77"/>
        <v>0</v>
      </c>
      <c r="AF403" s="744">
        <f t="shared" si="78"/>
        <v>0</v>
      </c>
      <c r="AG403" s="744">
        <f t="shared" si="79"/>
        <v>0</v>
      </c>
      <c r="AH403" s="744">
        <f t="shared" si="80"/>
        <v>10</v>
      </c>
      <c r="AI403" s="744">
        <f t="shared" si="81"/>
        <v>10</v>
      </c>
      <c r="AJ403" s="744">
        <f t="shared" si="82"/>
        <v>-10</v>
      </c>
      <c r="AK403" s="1097">
        <v>0</v>
      </c>
    </row>
    <row r="404" spans="1:37">
      <c r="A404">
        <v>25430</v>
      </c>
      <c r="B404" t="s">
        <v>2951</v>
      </c>
      <c r="C404">
        <v>931170</v>
      </c>
      <c r="D404" t="s">
        <v>1515</v>
      </c>
      <c r="E404">
        <v>546360</v>
      </c>
      <c r="F404" t="s">
        <v>6825</v>
      </c>
      <c r="G404" s="408" t="s">
        <v>6880</v>
      </c>
      <c r="H404" s="566" t="s">
        <v>47</v>
      </c>
      <c r="I404" s="566" t="s">
        <v>508</v>
      </c>
      <c r="J404" s="62" t="s">
        <v>460</v>
      </c>
      <c r="K404" s="61" t="str">
        <f t="shared" si="72"/>
        <v>4</v>
      </c>
      <c r="L404" s="63" t="str">
        <f t="shared" si="73"/>
        <v>Natural Resources4</v>
      </c>
      <c r="M404" s="63" t="str">
        <f t="shared" si="74"/>
        <v>Habitat &amp; Open Space Management4</v>
      </c>
      <c r="N404" s="637">
        <v>59470.66</v>
      </c>
      <c r="O404" s="213">
        <v>0</v>
      </c>
      <c r="P404" s="717">
        <v>60000</v>
      </c>
      <c r="Q404" s="213">
        <f t="shared" si="75"/>
        <v>60000</v>
      </c>
      <c r="R404" s="213">
        <v>0</v>
      </c>
      <c r="S404" s="213">
        <v>0</v>
      </c>
      <c r="T404" s="213">
        <v>0</v>
      </c>
      <c r="U404" s="213">
        <v>0</v>
      </c>
      <c r="V404" s="213">
        <v>0</v>
      </c>
      <c r="W404" s="213">
        <v>0</v>
      </c>
      <c r="X404" s="213">
        <v>0</v>
      </c>
      <c r="Y404" s="213">
        <v>0</v>
      </c>
      <c r="Z404" s="213">
        <v>0</v>
      </c>
      <c r="AA404" s="213">
        <v>0</v>
      </c>
      <c r="AB404" s="213">
        <v>0</v>
      </c>
      <c r="AC404" s="213">
        <f>SUMIF('[3]revexpbalances - 2024-07-18T082'!$G:$G,G:G,'[3]revexpbalances - 2024-07-18T082'!$H:$H)</f>
        <v>0</v>
      </c>
      <c r="AD404" s="213">
        <f t="shared" si="76"/>
        <v>0</v>
      </c>
      <c r="AE404" s="744">
        <f t="shared" si="77"/>
        <v>0</v>
      </c>
      <c r="AF404" s="744">
        <f t="shared" si="78"/>
        <v>0</v>
      </c>
      <c r="AG404" s="744">
        <f t="shared" si="79"/>
        <v>0</v>
      </c>
      <c r="AH404" s="744">
        <f t="shared" si="80"/>
        <v>0</v>
      </c>
      <c r="AI404" s="744">
        <f t="shared" si="81"/>
        <v>0</v>
      </c>
      <c r="AJ404" s="744">
        <f t="shared" si="82"/>
        <v>60000</v>
      </c>
      <c r="AK404" s="1097">
        <v>0</v>
      </c>
    </row>
    <row r="405" spans="1:37">
      <c r="A405">
        <v>25430</v>
      </c>
      <c r="B405" t="s">
        <v>2951</v>
      </c>
      <c r="C405">
        <v>931171</v>
      </c>
      <c r="D405" t="s">
        <v>5987</v>
      </c>
      <c r="E405">
        <v>510040</v>
      </c>
      <c r="F405" t="s">
        <v>461</v>
      </c>
      <c r="G405" s="408" t="s">
        <v>6152</v>
      </c>
      <c r="H405" s="217" t="s">
        <v>47</v>
      </c>
      <c r="I405" s="217" t="s">
        <v>508</v>
      </c>
      <c r="J405" s="217" t="s">
        <v>2547</v>
      </c>
      <c r="K405" s="61" t="str">
        <f t="shared" si="72"/>
        <v>1</v>
      </c>
      <c r="L405" s="63" t="str">
        <f t="shared" si="73"/>
        <v>Natural Resources1</v>
      </c>
      <c r="M405" s="63" t="str">
        <f t="shared" si="74"/>
        <v>Habitat &amp; Open Space Management1</v>
      </c>
      <c r="N405" s="637">
        <v>41204.490000000005</v>
      </c>
      <c r="O405" s="213">
        <v>0</v>
      </c>
      <c r="Q405" s="213">
        <f t="shared" si="75"/>
        <v>0</v>
      </c>
      <c r="R405" s="213">
        <v>0</v>
      </c>
      <c r="S405" s="213">
        <v>0</v>
      </c>
      <c r="T405" s="213">
        <v>0</v>
      </c>
      <c r="U405" s="213">
        <v>0</v>
      </c>
      <c r="V405" s="213">
        <v>0</v>
      </c>
      <c r="W405" s="213">
        <v>0</v>
      </c>
      <c r="X405" s="213">
        <v>0</v>
      </c>
      <c r="Y405" s="213">
        <v>0</v>
      </c>
      <c r="Z405" s="213">
        <v>0</v>
      </c>
      <c r="AA405" s="213">
        <v>0</v>
      </c>
      <c r="AB405" s="213">
        <v>0</v>
      </c>
      <c r="AC405" s="213">
        <f>SUMIF('[3]revexpbalances - 2024-07-18T082'!$G:$G,G:G,'[3]revexpbalances - 2024-07-18T082'!$H:$H)</f>
        <v>0</v>
      </c>
      <c r="AD405" s="213">
        <f t="shared" si="76"/>
        <v>0</v>
      </c>
      <c r="AE405" s="744">
        <f t="shared" si="77"/>
        <v>0</v>
      </c>
      <c r="AF405" s="744">
        <f t="shared" si="78"/>
        <v>0</v>
      </c>
      <c r="AG405" s="744">
        <f t="shared" si="79"/>
        <v>0</v>
      </c>
      <c r="AH405" s="744">
        <f t="shared" si="80"/>
        <v>0</v>
      </c>
      <c r="AI405" s="744">
        <f t="shared" si="81"/>
        <v>0</v>
      </c>
      <c r="AJ405" s="744">
        <f t="shared" si="82"/>
        <v>0</v>
      </c>
      <c r="AK405" s="1097">
        <v>0</v>
      </c>
    </row>
    <row r="406" spans="1:37">
      <c r="A406">
        <v>25540</v>
      </c>
      <c r="B406" t="s">
        <v>442</v>
      </c>
      <c r="C406">
        <v>931116</v>
      </c>
      <c r="D406" t="s">
        <v>442</v>
      </c>
      <c r="E406">
        <v>510040</v>
      </c>
      <c r="F406" t="s">
        <v>461</v>
      </c>
      <c r="G406" s="408" t="s">
        <v>782</v>
      </c>
      <c r="H406" s="217" t="s">
        <v>47</v>
      </c>
      <c r="I406" s="217" t="s">
        <v>442</v>
      </c>
      <c r="J406" s="217" t="s">
        <v>2547</v>
      </c>
      <c r="K406" s="61" t="str">
        <f t="shared" ref="K406:K460" si="83">MID(E406,2,1)</f>
        <v>1</v>
      </c>
      <c r="L406" s="63" t="str">
        <f t="shared" ref="L406:L460" si="84">H406&amp;K406</f>
        <v>Natural Resources1</v>
      </c>
      <c r="M406" s="63" t="str">
        <f t="shared" ref="M406:M460" si="85">I406&amp;K406</f>
        <v>Multi-Species Reserve1</v>
      </c>
      <c r="N406" s="637">
        <v>164382.74</v>
      </c>
      <c r="O406" s="213">
        <v>196347</v>
      </c>
      <c r="Q406" s="213">
        <f t="shared" ref="Q406:Q460" si="86">O406+P406</f>
        <v>196347</v>
      </c>
      <c r="R406" s="213">
        <v>5055.91</v>
      </c>
      <c r="S406" s="213">
        <v>10620.68</v>
      </c>
      <c r="T406" s="213">
        <v>12917.58</v>
      </c>
      <c r="U406" s="213">
        <v>9690.8700000000008</v>
      </c>
      <c r="V406" s="213">
        <v>14256.94</v>
      </c>
      <c r="W406" s="213">
        <v>11166.33</v>
      </c>
      <c r="X406" s="213">
        <v>7640.17</v>
      </c>
      <c r="Y406" s="213">
        <v>9459.26</v>
      </c>
      <c r="Z406" s="213">
        <v>10071.209999999999</v>
      </c>
      <c r="AA406" s="213">
        <v>11883.86</v>
      </c>
      <c r="AB406" s="213">
        <v>21530.69</v>
      </c>
      <c r="AC406" s="213">
        <f>SUMIF('[3]revexpbalances - 2024-07-18T082'!$G:$G,G:G,'[3]revexpbalances - 2024-07-18T082'!$H:$H)</f>
        <v>13710.4</v>
      </c>
      <c r="AD406" s="213">
        <f t="shared" si="76"/>
        <v>138003.90000000002</v>
      </c>
      <c r="AE406" s="744">
        <f t="shared" si="77"/>
        <v>28594.17</v>
      </c>
      <c r="AF406" s="744">
        <f t="shared" si="78"/>
        <v>35114.14</v>
      </c>
      <c r="AG406" s="744">
        <f t="shared" si="79"/>
        <v>27170.639999999999</v>
      </c>
      <c r="AH406" s="744">
        <f t="shared" si="80"/>
        <v>47124.950000000004</v>
      </c>
      <c r="AI406" s="744">
        <f t="shared" si="81"/>
        <v>138003.9</v>
      </c>
      <c r="AJ406" s="744">
        <f t="shared" si="82"/>
        <v>58343.100000000006</v>
      </c>
      <c r="AK406" s="1097">
        <v>243984</v>
      </c>
    </row>
    <row r="407" spans="1:37">
      <c r="A407">
        <v>25540</v>
      </c>
      <c r="B407" t="s">
        <v>442</v>
      </c>
      <c r="C407">
        <v>931116</v>
      </c>
      <c r="D407" t="s">
        <v>442</v>
      </c>
      <c r="E407">
        <v>513000</v>
      </c>
      <c r="F407" t="s">
        <v>469</v>
      </c>
      <c r="G407" s="408" t="s">
        <v>786</v>
      </c>
      <c r="H407" s="217" t="s">
        <v>47</v>
      </c>
      <c r="I407" s="217" t="s">
        <v>442</v>
      </c>
      <c r="J407" s="217" t="s">
        <v>2547</v>
      </c>
      <c r="K407" s="61" t="str">
        <f t="shared" si="83"/>
        <v>1</v>
      </c>
      <c r="L407" s="63" t="str">
        <f t="shared" si="84"/>
        <v>Natural Resources1</v>
      </c>
      <c r="M407" s="63" t="str">
        <f t="shared" si="85"/>
        <v>Multi-Species Reserve1</v>
      </c>
      <c r="N407" s="637">
        <v>12893.970000000001</v>
      </c>
      <c r="O407" s="213">
        <v>15708</v>
      </c>
      <c r="Q407" s="213">
        <f t="shared" si="86"/>
        <v>15708</v>
      </c>
      <c r="R407" s="213">
        <v>484.02</v>
      </c>
      <c r="S407" s="213">
        <v>1050.72</v>
      </c>
      <c r="T407" s="213">
        <v>1352.15</v>
      </c>
      <c r="U407" s="213">
        <v>865.82</v>
      </c>
      <c r="V407" s="213">
        <v>1279.83</v>
      </c>
      <c r="W407" s="213">
        <v>1188.48</v>
      </c>
      <c r="X407" s="213">
        <v>611.23</v>
      </c>
      <c r="Y407" s="213">
        <v>768.47</v>
      </c>
      <c r="Z407" s="213">
        <v>834.97</v>
      </c>
      <c r="AA407" s="213">
        <v>1011</v>
      </c>
      <c r="AB407" s="213">
        <v>2809.93</v>
      </c>
      <c r="AC407" s="213">
        <f>SUMIF('[3]revexpbalances - 2024-07-18T082'!$G:$G,G:G,'[3]revexpbalances - 2024-07-18T082'!$H:$H)</f>
        <v>2178.0700000000002</v>
      </c>
      <c r="AD407" s="213">
        <f t="shared" ref="AD407:AD461" si="87">SUM(R407:AC407)</f>
        <v>14434.69</v>
      </c>
      <c r="AE407" s="744">
        <f t="shared" ref="AE407:AE461" si="88">SUM(R407:T407)</f>
        <v>2886.8900000000003</v>
      </c>
      <c r="AF407" s="744">
        <f t="shared" ref="AF407:AF461" si="89">SUM(U407:W407)</f>
        <v>3334.13</v>
      </c>
      <c r="AG407" s="744">
        <f t="shared" ref="AG407:AG461" si="90">SUM(X407:Z407)</f>
        <v>2214.67</v>
      </c>
      <c r="AH407" s="744">
        <f t="shared" ref="AH407:AH461" si="91">SUM(AA407:AC407)</f>
        <v>5999</v>
      </c>
      <c r="AI407" s="744">
        <f t="shared" ref="AI407:AI461" si="92">SUM(AE407:AH407)</f>
        <v>14434.69</v>
      </c>
      <c r="AJ407" s="744">
        <f t="shared" ref="AJ407:AJ461" si="93">Q407-AI407</f>
        <v>1273.3099999999995</v>
      </c>
      <c r="AK407" s="1097">
        <v>62674</v>
      </c>
    </row>
    <row r="408" spans="1:37">
      <c r="A408">
        <v>25540</v>
      </c>
      <c r="B408" t="s">
        <v>442</v>
      </c>
      <c r="C408">
        <v>931116</v>
      </c>
      <c r="D408" t="s">
        <v>442</v>
      </c>
      <c r="E408">
        <v>513120</v>
      </c>
      <c r="F408" t="s">
        <v>471</v>
      </c>
      <c r="G408" s="408" t="s">
        <v>787</v>
      </c>
      <c r="H408" s="217" t="s">
        <v>47</v>
      </c>
      <c r="I408" s="217" t="s">
        <v>442</v>
      </c>
      <c r="J408" s="217" t="s">
        <v>2547</v>
      </c>
      <c r="K408" s="61" t="str">
        <f t="shared" si="83"/>
        <v>1</v>
      </c>
      <c r="L408" s="63" t="str">
        <f t="shared" si="84"/>
        <v>Natural Resources1</v>
      </c>
      <c r="M408" s="63" t="str">
        <f t="shared" si="85"/>
        <v>Multi-Species Reserve1</v>
      </c>
      <c r="N408" s="637">
        <v>10460.67</v>
      </c>
      <c r="O408" s="213">
        <v>12174</v>
      </c>
      <c r="Q408" s="213">
        <f t="shared" si="86"/>
        <v>12174</v>
      </c>
      <c r="R408" s="213">
        <v>322.17</v>
      </c>
      <c r="S408" s="213">
        <v>648.23</v>
      </c>
      <c r="T408" s="213">
        <v>798.94</v>
      </c>
      <c r="U408" s="213">
        <v>521.66</v>
      </c>
      <c r="V408" s="213">
        <v>861.28</v>
      </c>
      <c r="W408" s="213">
        <v>573.95000000000005</v>
      </c>
      <c r="X408" s="213">
        <v>731.74</v>
      </c>
      <c r="Y408" s="213">
        <v>547.79999999999995</v>
      </c>
      <c r="Z408" s="213">
        <v>594.67999999999995</v>
      </c>
      <c r="AA408" s="213">
        <v>672.58</v>
      </c>
      <c r="AB408" s="213">
        <v>1449.41</v>
      </c>
      <c r="AC408" s="213">
        <f>SUMIF('[3]revexpbalances - 2024-07-18T082'!$G:$G,G:G,'[3]revexpbalances - 2024-07-18T082'!$H:$H)</f>
        <v>988.5</v>
      </c>
      <c r="AD408" s="213">
        <f t="shared" si="87"/>
        <v>8710.9399999999987</v>
      </c>
      <c r="AE408" s="744">
        <f t="shared" si="88"/>
        <v>1769.3400000000001</v>
      </c>
      <c r="AF408" s="744">
        <f t="shared" si="89"/>
        <v>1956.89</v>
      </c>
      <c r="AG408" s="744">
        <f t="shared" si="90"/>
        <v>1874.2199999999998</v>
      </c>
      <c r="AH408" s="744">
        <f t="shared" si="91"/>
        <v>3110.4900000000002</v>
      </c>
      <c r="AI408" s="744">
        <f t="shared" si="92"/>
        <v>8710.94</v>
      </c>
      <c r="AJ408" s="744">
        <f t="shared" si="93"/>
        <v>3463.0599999999995</v>
      </c>
      <c r="AK408" s="1097">
        <v>15127</v>
      </c>
    </row>
    <row r="409" spans="1:37">
      <c r="A409">
        <v>25540</v>
      </c>
      <c r="B409" t="s">
        <v>442</v>
      </c>
      <c r="C409">
        <v>931116</v>
      </c>
      <c r="D409" t="s">
        <v>442</v>
      </c>
      <c r="E409">
        <v>513140</v>
      </c>
      <c r="F409" t="s">
        <v>472</v>
      </c>
      <c r="G409" s="408" t="s">
        <v>788</v>
      </c>
      <c r="H409" s="217" t="s">
        <v>47</v>
      </c>
      <c r="I409" s="217" t="s">
        <v>442</v>
      </c>
      <c r="J409" s="217" t="s">
        <v>2547</v>
      </c>
      <c r="K409" s="61" t="str">
        <f t="shared" si="83"/>
        <v>1</v>
      </c>
      <c r="L409" s="63" t="str">
        <f t="shared" si="84"/>
        <v>Natural Resources1</v>
      </c>
      <c r="M409" s="63" t="str">
        <f t="shared" si="85"/>
        <v>Multi-Species Reserve1</v>
      </c>
      <c r="N409" s="637">
        <v>2450.9700000000003</v>
      </c>
      <c r="O409" s="213">
        <v>2847</v>
      </c>
      <c r="Q409" s="213">
        <f t="shared" si="86"/>
        <v>2847</v>
      </c>
      <c r="R409" s="213">
        <v>86.58</v>
      </c>
      <c r="S409" s="213">
        <v>156.11000000000001</v>
      </c>
      <c r="T409" s="213">
        <v>186.85</v>
      </c>
      <c r="U409" s="213">
        <v>122.01</v>
      </c>
      <c r="V409" s="213">
        <v>201.43</v>
      </c>
      <c r="W409" s="213">
        <v>134.22999999999999</v>
      </c>
      <c r="X409" s="213">
        <v>171.15</v>
      </c>
      <c r="Y409" s="213">
        <v>128.13999999999999</v>
      </c>
      <c r="Z409" s="213">
        <v>139.07</v>
      </c>
      <c r="AA409" s="213">
        <v>157.32</v>
      </c>
      <c r="AB409" s="213">
        <v>338.94</v>
      </c>
      <c r="AC409" s="213">
        <f>SUMIF('[3]revexpbalances - 2024-07-18T082'!$G:$G,G:G,'[3]revexpbalances - 2024-07-18T082'!$H:$H)</f>
        <v>231.18</v>
      </c>
      <c r="AD409" s="213">
        <f t="shared" si="87"/>
        <v>2053.0099999999998</v>
      </c>
      <c r="AE409" s="744">
        <f t="shared" si="88"/>
        <v>429.53999999999996</v>
      </c>
      <c r="AF409" s="744">
        <f t="shared" si="89"/>
        <v>457.66999999999996</v>
      </c>
      <c r="AG409" s="744">
        <f t="shared" si="90"/>
        <v>438.35999999999996</v>
      </c>
      <c r="AH409" s="744">
        <f t="shared" si="91"/>
        <v>727.44</v>
      </c>
      <c r="AI409" s="744">
        <f t="shared" si="92"/>
        <v>2053.0100000000002</v>
      </c>
      <c r="AJ409" s="744">
        <f t="shared" si="93"/>
        <v>793.98999999999978</v>
      </c>
      <c r="AK409" s="1097">
        <v>3538</v>
      </c>
    </row>
    <row r="410" spans="1:37">
      <c r="A410">
        <v>25540</v>
      </c>
      <c r="B410" t="s">
        <v>442</v>
      </c>
      <c r="C410">
        <v>931116</v>
      </c>
      <c r="D410" t="s">
        <v>442</v>
      </c>
      <c r="E410">
        <v>515040</v>
      </c>
      <c r="F410" t="s">
        <v>473</v>
      </c>
      <c r="G410" s="408" t="s">
        <v>789</v>
      </c>
      <c r="H410" s="217" t="s">
        <v>47</v>
      </c>
      <c r="I410" s="217" t="s">
        <v>442</v>
      </c>
      <c r="J410" s="217" t="s">
        <v>2547</v>
      </c>
      <c r="K410" s="61" t="str">
        <f t="shared" si="83"/>
        <v>1</v>
      </c>
      <c r="L410" s="63" t="str">
        <f t="shared" si="84"/>
        <v>Natural Resources1</v>
      </c>
      <c r="M410" s="63" t="str">
        <f t="shared" si="85"/>
        <v>Multi-Species Reserve1</v>
      </c>
      <c r="N410" s="637">
        <v>35262.35</v>
      </c>
      <c r="O410" s="213">
        <v>40353</v>
      </c>
      <c r="Q410" s="213">
        <f t="shared" si="86"/>
        <v>40353</v>
      </c>
      <c r="R410" s="213">
        <v>1299.6400000000001</v>
      </c>
      <c r="S410" s="213">
        <v>3059.23</v>
      </c>
      <c r="T410" s="213">
        <v>3776.86</v>
      </c>
      <c r="U410" s="213">
        <v>5466.89</v>
      </c>
      <c r="V410" s="213">
        <v>4757.1400000000003</v>
      </c>
      <c r="W410" s="213">
        <v>4858.5200000000004</v>
      </c>
      <c r="X410" s="213">
        <v>2993.76</v>
      </c>
      <c r="Y410" s="213">
        <v>2727.1</v>
      </c>
      <c r="Z410" s="213">
        <v>2949.88</v>
      </c>
      <c r="AA410" s="213">
        <v>3482.89</v>
      </c>
      <c r="AB410" s="213">
        <v>3943.52</v>
      </c>
      <c r="AC410" s="213">
        <f>SUMIF('[3]revexpbalances - 2024-07-18T082'!$G:$G,G:G,'[3]revexpbalances - 2024-07-18T082'!$H:$H)</f>
        <v>4040.38</v>
      </c>
      <c r="AD410" s="213">
        <f t="shared" si="87"/>
        <v>43355.81</v>
      </c>
      <c r="AE410" s="744">
        <f t="shared" si="88"/>
        <v>8135.73</v>
      </c>
      <c r="AF410" s="744">
        <f t="shared" si="89"/>
        <v>15082.550000000001</v>
      </c>
      <c r="AG410" s="744">
        <f t="shared" si="90"/>
        <v>8670.7400000000016</v>
      </c>
      <c r="AH410" s="744">
        <f t="shared" si="91"/>
        <v>11466.79</v>
      </c>
      <c r="AI410" s="744">
        <f t="shared" si="92"/>
        <v>43355.81</v>
      </c>
      <c r="AJ410" s="744">
        <f t="shared" si="93"/>
        <v>-3002.8099999999977</v>
      </c>
      <c r="AK410" s="1097">
        <v>54749</v>
      </c>
    </row>
    <row r="411" spans="1:37">
      <c r="A411">
        <v>25540</v>
      </c>
      <c r="B411" t="s">
        <v>442</v>
      </c>
      <c r="C411">
        <v>931116</v>
      </c>
      <c r="D411" t="s">
        <v>442</v>
      </c>
      <c r="E411">
        <v>515100</v>
      </c>
      <c r="F411" t="s">
        <v>474</v>
      </c>
      <c r="G411" s="408" t="s">
        <v>790</v>
      </c>
      <c r="H411" s="217" t="s">
        <v>47</v>
      </c>
      <c r="I411" s="217" t="s">
        <v>442</v>
      </c>
      <c r="J411" s="217" t="s">
        <v>2547</v>
      </c>
      <c r="K411" s="61" t="str">
        <f t="shared" si="83"/>
        <v>1</v>
      </c>
      <c r="L411" s="63" t="str">
        <f t="shared" si="84"/>
        <v>Natural Resources1</v>
      </c>
      <c r="M411" s="63" t="str">
        <f t="shared" si="85"/>
        <v>Multi-Species Reserve1</v>
      </c>
      <c r="N411" s="637">
        <v>192.67000000000004</v>
      </c>
      <c r="O411" s="213">
        <v>225</v>
      </c>
      <c r="Q411" s="213">
        <f t="shared" si="86"/>
        <v>225</v>
      </c>
      <c r="R411" s="213">
        <v>6.27</v>
      </c>
      <c r="S411" s="213">
        <v>12.88</v>
      </c>
      <c r="T411" s="213">
        <v>17.16</v>
      </c>
      <c r="U411" s="213">
        <v>18.059999999999999</v>
      </c>
      <c r="V411" s="213">
        <v>18.16</v>
      </c>
      <c r="W411" s="213">
        <v>18.399999999999999</v>
      </c>
      <c r="X411" s="213">
        <v>11.64</v>
      </c>
      <c r="Y411" s="213">
        <v>10.44</v>
      </c>
      <c r="Z411" s="213">
        <v>11.23</v>
      </c>
      <c r="AA411" s="213">
        <v>13.27</v>
      </c>
      <c r="AB411" s="213">
        <v>14.83</v>
      </c>
      <c r="AC411" s="213">
        <f>SUMIF('[3]revexpbalances - 2024-07-18T082'!$G:$G,G:G,'[3]revexpbalances - 2024-07-18T082'!$H:$H)</f>
        <v>15.1</v>
      </c>
      <c r="AD411" s="213">
        <f t="shared" si="87"/>
        <v>167.44000000000003</v>
      </c>
      <c r="AE411" s="744">
        <f t="shared" si="88"/>
        <v>36.31</v>
      </c>
      <c r="AF411" s="744">
        <f t="shared" si="89"/>
        <v>54.62</v>
      </c>
      <c r="AG411" s="744">
        <f t="shared" si="90"/>
        <v>33.31</v>
      </c>
      <c r="AH411" s="744">
        <f t="shared" si="91"/>
        <v>43.2</v>
      </c>
      <c r="AI411" s="744">
        <f t="shared" si="92"/>
        <v>167.44</v>
      </c>
      <c r="AJ411" s="744">
        <f t="shared" si="93"/>
        <v>57.56</v>
      </c>
      <c r="AK411" s="1097">
        <v>252</v>
      </c>
    </row>
    <row r="412" spans="1:37">
      <c r="A412">
        <v>25540</v>
      </c>
      <c r="B412" t="s">
        <v>442</v>
      </c>
      <c r="C412">
        <v>931116</v>
      </c>
      <c r="D412" t="s">
        <v>442</v>
      </c>
      <c r="E412">
        <v>515120</v>
      </c>
      <c r="F412" t="s">
        <v>475</v>
      </c>
      <c r="G412" s="408" t="s">
        <v>791</v>
      </c>
      <c r="H412" s="217" t="s">
        <v>47</v>
      </c>
      <c r="I412" s="217" t="s">
        <v>442</v>
      </c>
      <c r="J412" s="217" t="s">
        <v>2547</v>
      </c>
      <c r="K412" s="61" t="str">
        <f t="shared" si="83"/>
        <v>1</v>
      </c>
      <c r="L412" s="63" t="str">
        <f t="shared" si="84"/>
        <v>Natural Resources1</v>
      </c>
      <c r="M412" s="63" t="str">
        <f t="shared" si="85"/>
        <v>Multi-Species Reserve1</v>
      </c>
      <c r="N412" s="637">
        <v>558.66</v>
      </c>
      <c r="O412" s="213">
        <v>1038</v>
      </c>
      <c r="Q412" s="213">
        <f t="shared" si="86"/>
        <v>1038</v>
      </c>
      <c r="R412" s="213">
        <v>26.9</v>
      </c>
      <c r="S412" s="213">
        <v>57.42</v>
      </c>
      <c r="T412" s="213">
        <v>85.34</v>
      </c>
      <c r="U412" s="213">
        <v>89.25</v>
      </c>
      <c r="V412" s="213">
        <v>134.88</v>
      </c>
      <c r="W412" s="213">
        <v>90.77</v>
      </c>
      <c r="X412" s="213">
        <v>68.150000000000006</v>
      </c>
      <c r="Y412" s="213">
        <v>54.28</v>
      </c>
      <c r="Z412" s="213">
        <v>56.19</v>
      </c>
      <c r="AA412" s="213">
        <v>64.55</v>
      </c>
      <c r="AB412" s="213">
        <v>109.85</v>
      </c>
      <c r="AC412" s="213">
        <f>SUMIF('[3]revexpbalances - 2024-07-18T082'!$G:$G,G:G,'[3]revexpbalances - 2024-07-18T082'!$H:$H)</f>
        <v>71.95</v>
      </c>
      <c r="AD412" s="213">
        <f t="shared" si="87"/>
        <v>909.52999999999986</v>
      </c>
      <c r="AE412" s="744">
        <f t="shared" si="88"/>
        <v>169.66</v>
      </c>
      <c r="AF412" s="744">
        <f t="shared" si="89"/>
        <v>314.89999999999998</v>
      </c>
      <c r="AG412" s="744">
        <f t="shared" si="90"/>
        <v>178.62</v>
      </c>
      <c r="AH412" s="744">
        <f t="shared" si="91"/>
        <v>246.34999999999997</v>
      </c>
      <c r="AI412" s="744">
        <f t="shared" si="92"/>
        <v>909.53</v>
      </c>
      <c r="AJ412" s="744">
        <f t="shared" si="93"/>
        <v>128.47000000000003</v>
      </c>
      <c r="AK412" s="1097">
        <v>1378</v>
      </c>
    </row>
    <row r="413" spans="1:37">
      <c r="A413">
        <v>25540</v>
      </c>
      <c r="B413" t="s">
        <v>442</v>
      </c>
      <c r="C413">
        <v>931116</v>
      </c>
      <c r="D413" t="s">
        <v>442</v>
      </c>
      <c r="E413">
        <v>515160</v>
      </c>
      <c r="F413" t="s">
        <v>476</v>
      </c>
      <c r="G413" s="408" t="s">
        <v>792</v>
      </c>
      <c r="H413" s="217" t="s">
        <v>47</v>
      </c>
      <c r="I413" s="217" t="s">
        <v>442</v>
      </c>
      <c r="J413" s="217" t="s">
        <v>2547</v>
      </c>
      <c r="K413" s="61" t="str">
        <f t="shared" si="83"/>
        <v>1</v>
      </c>
      <c r="L413" s="63" t="str">
        <f t="shared" si="84"/>
        <v>Natural Resources1</v>
      </c>
      <c r="M413" s="63" t="str">
        <f t="shared" si="85"/>
        <v>Multi-Species Reserve1</v>
      </c>
      <c r="N413" s="637">
        <v>157.85</v>
      </c>
      <c r="O413" s="213">
        <v>143</v>
      </c>
      <c r="Q413" s="213">
        <f t="shared" si="86"/>
        <v>143</v>
      </c>
      <c r="R413" s="213">
        <v>3.66</v>
      </c>
      <c r="S413" s="213">
        <v>8.1300000000000008</v>
      </c>
      <c r="T413" s="213">
        <v>13.71</v>
      </c>
      <c r="U413" s="213">
        <v>14.3</v>
      </c>
      <c r="V413" s="213">
        <v>14.57</v>
      </c>
      <c r="W413" s="213">
        <v>14.3</v>
      </c>
      <c r="X413" s="213">
        <v>11.92</v>
      </c>
      <c r="Y413" s="213">
        <v>8.0399999999999991</v>
      </c>
      <c r="Z413" s="213">
        <v>8.0399999999999991</v>
      </c>
      <c r="AA413" s="213">
        <v>8.84</v>
      </c>
      <c r="AB413" s="213">
        <v>9.86</v>
      </c>
      <c r="AC413" s="213">
        <f>SUMIF('[3]revexpbalances - 2024-07-18T082'!$G:$G,G:G,'[3]revexpbalances - 2024-07-18T082'!$H:$H)</f>
        <v>9.0299999999999994</v>
      </c>
      <c r="AD413" s="213">
        <f t="shared" si="87"/>
        <v>124.39999999999999</v>
      </c>
      <c r="AE413" s="744">
        <f t="shared" si="88"/>
        <v>25.5</v>
      </c>
      <c r="AF413" s="744">
        <f t="shared" si="89"/>
        <v>43.17</v>
      </c>
      <c r="AG413" s="744">
        <f t="shared" si="90"/>
        <v>28</v>
      </c>
      <c r="AH413" s="744">
        <f t="shared" si="91"/>
        <v>27.729999999999997</v>
      </c>
      <c r="AI413" s="744">
        <f t="shared" si="92"/>
        <v>124.4</v>
      </c>
      <c r="AJ413" s="744">
        <f t="shared" si="93"/>
        <v>18.599999999999994</v>
      </c>
      <c r="AK413" s="1097">
        <v>172</v>
      </c>
    </row>
    <row r="414" spans="1:37">
      <c r="A414">
        <v>25540</v>
      </c>
      <c r="B414" t="s">
        <v>442</v>
      </c>
      <c r="C414">
        <v>931116</v>
      </c>
      <c r="D414" t="s">
        <v>442</v>
      </c>
      <c r="E414">
        <v>515260</v>
      </c>
      <c r="F414" t="s">
        <v>479</v>
      </c>
      <c r="G414" s="408" t="s">
        <v>794</v>
      </c>
      <c r="H414" s="217" t="s">
        <v>47</v>
      </c>
      <c r="I414" s="217" t="s">
        <v>442</v>
      </c>
      <c r="J414" s="217" t="s">
        <v>2547</v>
      </c>
      <c r="K414" s="61" t="str">
        <f t="shared" si="83"/>
        <v>1</v>
      </c>
      <c r="L414" s="63" t="str">
        <f t="shared" si="84"/>
        <v>Natural Resources1</v>
      </c>
      <c r="M414" s="63" t="str">
        <f t="shared" si="85"/>
        <v>Multi-Species Reserve1</v>
      </c>
      <c r="N414" s="637">
        <v>494.82000000000005</v>
      </c>
      <c r="O414" s="213">
        <v>589</v>
      </c>
      <c r="Q414" s="213">
        <f t="shared" si="86"/>
        <v>589</v>
      </c>
      <c r="R414" s="213">
        <v>16.53</v>
      </c>
      <c r="S414" s="213">
        <v>32.67</v>
      </c>
      <c r="T414" s="213">
        <v>39.24</v>
      </c>
      <c r="U414" s="213">
        <v>41.13</v>
      </c>
      <c r="V414" s="213">
        <v>61.39</v>
      </c>
      <c r="W414" s="213">
        <v>42.43</v>
      </c>
      <c r="X414" s="213">
        <v>29.07</v>
      </c>
      <c r="Y414" s="213">
        <v>25.82</v>
      </c>
      <c r="Z414" s="213">
        <v>27.42</v>
      </c>
      <c r="AA414" s="213">
        <v>32.44</v>
      </c>
      <c r="AB414" s="213">
        <v>64.34</v>
      </c>
      <c r="AC414" s="213">
        <f>SUMIF('[3]revexpbalances - 2024-07-18T082'!$G:$G,G:G,'[3]revexpbalances - 2024-07-18T082'!$H:$H)</f>
        <v>44.78</v>
      </c>
      <c r="AD414" s="213">
        <f t="shared" si="87"/>
        <v>457.26</v>
      </c>
      <c r="AE414" s="744">
        <f t="shared" si="88"/>
        <v>88.44</v>
      </c>
      <c r="AF414" s="744">
        <f t="shared" si="89"/>
        <v>144.95000000000002</v>
      </c>
      <c r="AG414" s="744">
        <f t="shared" si="90"/>
        <v>82.31</v>
      </c>
      <c r="AH414" s="744">
        <f t="shared" si="91"/>
        <v>141.56</v>
      </c>
      <c r="AI414" s="744">
        <f t="shared" si="92"/>
        <v>457.26000000000005</v>
      </c>
      <c r="AJ414" s="744">
        <f t="shared" si="93"/>
        <v>131.73999999999995</v>
      </c>
      <c r="AK414" s="1097">
        <v>652</v>
      </c>
    </row>
    <row r="415" spans="1:37">
      <c r="A415">
        <v>25540</v>
      </c>
      <c r="B415" t="s">
        <v>442</v>
      </c>
      <c r="C415">
        <v>931116</v>
      </c>
      <c r="D415" t="s">
        <v>442</v>
      </c>
      <c r="E415">
        <v>518010</v>
      </c>
      <c r="F415" t="s">
        <v>481</v>
      </c>
      <c r="G415" s="408" t="s">
        <v>795</v>
      </c>
      <c r="H415" s="217" t="s">
        <v>47</v>
      </c>
      <c r="I415" s="217" t="s">
        <v>442</v>
      </c>
      <c r="J415" s="217" t="s">
        <v>2547</v>
      </c>
      <c r="K415" s="61" t="str">
        <f t="shared" si="83"/>
        <v>1</v>
      </c>
      <c r="L415" s="63" t="str">
        <f t="shared" si="84"/>
        <v>Natural Resources1</v>
      </c>
      <c r="M415" s="63" t="str">
        <f t="shared" si="85"/>
        <v>Multi-Species Reserve1</v>
      </c>
      <c r="N415" s="637">
        <v>911.2</v>
      </c>
      <c r="O415" s="213">
        <v>975</v>
      </c>
      <c r="Q415" s="213">
        <f t="shared" si="86"/>
        <v>975</v>
      </c>
      <c r="R415" s="213">
        <v>25.62</v>
      </c>
      <c r="S415" s="213">
        <v>56.87</v>
      </c>
      <c r="T415" s="213">
        <v>95.91</v>
      </c>
      <c r="U415" s="213">
        <v>100</v>
      </c>
      <c r="V415" s="213">
        <v>151.87</v>
      </c>
      <c r="W415" s="213">
        <v>100</v>
      </c>
      <c r="X415" s="213">
        <v>83.33</v>
      </c>
      <c r="Y415" s="213">
        <v>56.24</v>
      </c>
      <c r="Z415" s="213">
        <v>56.25</v>
      </c>
      <c r="AA415" s="213">
        <v>61.88</v>
      </c>
      <c r="AB415" s="213">
        <v>99.27</v>
      </c>
      <c r="AC415" s="213">
        <f>SUMIF('[3]revexpbalances - 2024-07-18T082'!$G:$G,G:G,'[3]revexpbalances - 2024-07-18T082'!$H:$H)</f>
        <v>63.13</v>
      </c>
      <c r="AD415" s="213">
        <f t="shared" si="87"/>
        <v>950.37</v>
      </c>
      <c r="AE415" s="744">
        <f t="shared" si="88"/>
        <v>178.39999999999998</v>
      </c>
      <c r="AF415" s="744">
        <f t="shared" si="89"/>
        <v>351.87</v>
      </c>
      <c r="AG415" s="744">
        <f t="shared" si="90"/>
        <v>195.82</v>
      </c>
      <c r="AH415" s="744">
        <f t="shared" si="91"/>
        <v>224.28</v>
      </c>
      <c r="AI415" s="744">
        <f t="shared" si="92"/>
        <v>950.36999999999989</v>
      </c>
      <c r="AJ415" s="744">
        <f t="shared" si="93"/>
        <v>24.630000000000109</v>
      </c>
      <c r="AK415" s="1097">
        <v>1300</v>
      </c>
    </row>
    <row r="416" spans="1:37">
      <c r="A416">
        <v>25540</v>
      </c>
      <c r="B416" t="s">
        <v>442</v>
      </c>
      <c r="C416">
        <v>931116</v>
      </c>
      <c r="D416" t="s">
        <v>442</v>
      </c>
      <c r="E416">
        <v>518140</v>
      </c>
      <c r="F416" t="s">
        <v>484</v>
      </c>
      <c r="G416" s="408" t="s">
        <v>796</v>
      </c>
      <c r="H416" s="217" t="s">
        <v>47</v>
      </c>
      <c r="I416" s="217" t="s">
        <v>442</v>
      </c>
      <c r="J416" s="217" t="s">
        <v>2547</v>
      </c>
      <c r="K416" s="61" t="str">
        <f t="shared" si="83"/>
        <v>1</v>
      </c>
      <c r="L416" s="63" t="str">
        <f t="shared" si="84"/>
        <v>Natural Resources1</v>
      </c>
      <c r="M416" s="63" t="str">
        <f t="shared" si="85"/>
        <v>Multi-Species Reserve1</v>
      </c>
      <c r="N416" s="637">
        <v>44.52000000000001</v>
      </c>
      <c r="O416" s="213">
        <v>52</v>
      </c>
      <c r="Q416" s="213">
        <f t="shared" si="86"/>
        <v>52</v>
      </c>
      <c r="R416" s="213">
        <v>1.35</v>
      </c>
      <c r="S416" s="213">
        <v>2.72</v>
      </c>
      <c r="T416" s="213">
        <v>2.7</v>
      </c>
      <c r="U416" s="213">
        <v>2.12</v>
      </c>
      <c r="V416" s="213">
        <v>3.12</v>
      </c>
      <c r="W416" s="213">
        <v>2.96</v>
      </c>
      <c r="X416" s="213">
        <v>1.84</v>
      </c>
      <c r="Y416" s="213">
        <v>2</v>
      </c>
      <c r="Z416" s="213">
        <v>2.2400000000000002</v>
      </c>
      <c r="AA416" s="213">
        <v>2.72</v>
      </c>
      <c r="AB416" s="213">
        <v>5.12</v>
      </c>
      <c r="AC416" s="213">
        <f>SUMIF('[3]revexpbalances - 2024-07-18T082'!$G:$G,G:G,'[3]revexpbalances - 2024-07-18T082'!$H:$H)</f>
        <v>3.28</v>
      </c>
      <c r="AD416" s="213">
        <f t="shared" si="87"/>
        <v>32.17</v>
      </c>
      <c r="AE416" s="744">
        <f t="shared" si="88"/>
        <v>6.7700000000000005</v>
      </c>
      <c r="AF416" s="744">
        <f t="shared" si="89"/>
        <v>8.1999999999999993</v>
      </c>
      <c r="AG416" s="744">
        <f t="shared" si="90"/>
        <v>6.08</v>
      </c>
      <c r="AH416" s="744">
        <f t="shared" si="91"/>
        <v>11.12</v>
      </c>
      <c r="AI416" s="744">
        <f t="shared" si="92"/>
        <v>32.169999999999995</v>
      </c>
      <c r="AJ416" s="744">
        <f t="shared" si="93"/>
        <v>19.830000000000005</v>
      </c>
      <c r="AK416" s="1097">
        <v>56</v>
      </c>
    </row>
    <row r="417" spans="1:37">
      <c r="A417">
        <v>25550</v>
      </c>
      <c r="B417" t="s">
        <v>2955</v>
      </c>
      <c r="C417">
        <v>931101</v>
      </c>
      <c r="D417" t="s">
        <v>2956</v>
      </c>
      <c r="E417">
        <v>510040</v>
      </c>
      <c r="F417" t="s">
        <v>461</v>
      </c>
      <c r="G417" s="408" t="s">
        <v>1235</v>
      </c>
      <c r="H417" s="217" t="s">
        <v>47</v>
      </c>
      <c r="I417" s="217" t="s">
        <v>443</v>
      </c>
      <c r="J417" s="217" t="s">
        <v>2547</v>
      </c>
      <c r="K417" s="61" t="str">
        <f t="shared" si="83"/>
        <v>1</v>
      </c>
      <c r="L417" s="63" t="str">
        <f t="shared" si="84"/>
        <v>Natural Resources1</v>
      </c>
      <c r="M417" s="63" t="str">
        <f t="shared" si="85"/>
        <v>Santa Ana River Mitigation Bank1</v>
      </c>
      <c r="N417" s="637">
        <v>0</v>
      </c>
      <c r="O417" s="213">
        <v>48986</v>
      </c>
      <c r="Q417" s="213">
        <f t="shared" si="86"/>
        <v>48986</v>
      </c>
      <c r="R417" s="213">
        <v>0</v>
      </c>
      <c r="S417" s="213">
        <v>1391.65</v>
      </c>
      <c r="T417" s="213">
        <v>161.57</v>
      </c>
      <c r="U417" s="213">
        <v>0</v>
      </c>
      <c r="V417" s="213">
        <v>0</v>
      </c>
      <c r="W417" s="213">
        <v>0</v>
      </c>
      <c r="X417" s="213">
        <v>0</v>
      </c>
      <c r="Y417" s="213">
        <v>0</v>
      </c>
      <c r="Z417" s="213">
        <v>0</v>
      </c>
      <c r="AA417" s="213">
        <v>0</v>
      </c>
      <c r="AB417" s="213">
        <v>0</v>
      </c>
      <c r="AC417" s="213">
        <f>SUMIF('[3]revexpbalances - 2024-07-18T082'!$G:$G,G:G,'[3]revexpbalances - 2024-07-18T082'!$H:$H)</f>
        <v>0</v>
      </c>
      <c r="AD417" s="213">
        <f t="shared" si="87"/>
        <v>1553.22</v>
      </c>
      <c r="AE417" s="744">
        <f t="shared" si="88"/>
        <v>1553.22</v>
      </c>
      <c r="AF417" s="744">
        <f t="shared" si="89"/>
        <v>0</v>
      </c>
      <c r="AG417" s="744">
        <f t="shared" si="90"/>
        <v>0</v>
      </c>
      <c r="AH417" s="744">
        <f t="shared" si="91"/>
        <v>0</v>
      </c>
      <c r="AI417" s="744">
        <f t="shared" si="92"/>
        <v>1553.22</v>
      </c>
      <c r="AJ417" s="744">
        <f t="shared" si="93"/>
        <v>47432.78</v>
      </c>
      <c r="AK417" s="1097">
        <v>0</v>
      </c>
    </row>
    <row r="418" spans="1:37">
      <c r="A418">
        <v>25550</v>
      </c>
      <c r="B418" t="s">
        <v>2955</v>
      </c>
      <c r="C418">
        <v>931101</v>
      </c>
      <c r="D418" t="s">
        <v>2956</v>
      </c>
      <c r="E418">
        <v>513000</v>
      </c>
      <c r="F418" t="s">
        <v>469</v>
      </c>
      <c r="G418" s="408" t="s">
        <v>1245</v>
      </c>
      <c r="H418" s="217" t="s">
        <v>47</v>
      </c>
      <c r="I418" s="217" t="s">
        <v>443</v>
      </c>
      <c r="J418" s="217" t="s">
        <v>2547</v>
      </c>
      <c r="K418" s="61" t="str">
        <f t="shared" si="83"/>
        <v>1</v>
      </c>
      <c r="L418" s="63" t="str">
        <f t="shared" si="84"/>
        <v>Natural Resources1</v>
      </c>
      <c r="M418" s="63" t="str">
        <f t="shared" si="85"/>
        <v>Santa Ana River Mitigation Bank1</v>
      </c>
      <c r="N418" s="637">
        <v>0</v>
      </c>
      <c r="O418" s="213">
        <v>3919</v>
      </c>
      <c r="Q418" s="213">
        <f t="shared" si="86"/>
        <v>3919</v>
      </c>
      <c r="R418" s="213">
        <v>0</v>
      </c>
      <c r="S418" s="213">
        <v>131.88999999999999</v>
      </c>
      <c r="T418" s="213">
        <v>12.93</v>
      </c>
      <c r="U418" s="213">
        <v>0</v>
      </c>
      <c r="V418" s="213">
        <v>0</v>
      </c>
      <c r="W418" s="213">
        <v>0</v>
      </c>
      <c r="X418" s="213">
        <v>0</v>
      </c>
      <c r="Y418" s="213">
        <v>0</v>
      </c>
      <c r="Z418" s="213">
        <v>0</v>
      </c>
      <c r="AA418" s="213">
        <v>0</v>
      </c>
      <c r="AB418" s="213">
        <v>0</v>
      </c>
      <c r="AC418" s="213">
        <f>SUMIF('[3]revexpbalances - 2024-07-18T082'!$G:$G,G:G,'[3]revexpbalances - 2024-07-18T082'!$H:$H)</f>
        <v>0</v>
      </c>
      <c r="AD418" s="213">
        <f t="shared" si="87"/>
        <v>144.82</v>
      </c>
      <c r="AE418" s="744">
        <f t="shared" si="88"/>
        <v>144.82</v>
      </c>
      <c r="AF418" s="744">
        <f t="shared" si="89"/>
        <v>0</v>
      </c>
      <c r="AG418" s="744">
        <f t="shared" si="90"/>
        <v>0</v>
      </c>
      <c r="AH418" s="744">
        <f t="shared" si="91"/>
        <v>0</v>
      </c>
      <c r="AI418" s="744">
        <f t="shared" si="92"/>
        <v>144.82</v>
      </c>
      <c r="AJ418" s="744">
        <f t="shared" si="93"/>
        <v>3774.18</v>
      </c>
      <c r="AK418" s="1097">
        <v>0</v>
      </c>
    </row>
    <row r="419" spans="1:37">
      <c r="A419">
        <v>25550</v>
      </c>
      <c r="B419" t="s">
        <v>2955</v>
      </c>
      <c r="C419">
        <v>931101</v>
      </c>
      <c r="D419" t="s">
        <v>2956</v>
      </c>
      <c r="E419">
        <v>513120</v>
      </c>
      <c r="F419" t="s">
        <v>471</v>
      </c>
      <c r="G419" s="408" t="s">
        <v>1256</v>
      </c>
      <c r="H419" s="217" t="s">
        <v>47</v>
      </c>
      <c r="I419" s="217" t="s">
        <v>443</v>
      </c>
      <c r="J419" s="217" t="s">
        <v>2547</v>
      </c>
      <c r="K419" s="61" t="str">
        <f t="shared" si="83"/>
        <v>1</v>
      </c>
      <c r="L419" s="63" t="str">
        <f t="shared" si="84"/>
        <v>Natural Resources1</v>
      </c>
      <c r="M419" s="63" t="str">
        <f t="shared" si="85"/>
        <v>Santa Ana River Mitigation Bank1</v>
      </c>
      <c r="N419" s="637">
        <v>0</v>
      </c>
      <c r="O419" s="213">
        <v>3037</v>
      </c>
      <c r="Q419" s="213">
        <f t="shared" si="86"/>
        <v>3037</v>
      </c>
      <c r="R419" s="213">
        <v>0</v>
      </c>
      <c r="S419" s="213">
        <v>92.39</v>
      </c>
      <c r="T419" s="213">
        <v>10.02</v>
      </c>
      <c r="U419" s="213">
        <v>0</v>
      </c>
      <c r="V419" s="213">
        <v>0</v>
      </c>
      <c r="W419" s="213">
        <v>0</v>
      </c>
      <c r="X419" s="213">
        <v>0</v>
      </c>
      <c r="Y419" s="213">
        <v>0</v>
      </c>
      <c r="Z419" s="213">
        <v>0</v>
      </c>
      <c r="AA419" s="213">
        <v>0</v>
      </c>
      <c r="AB419" s="213">
        <v>0</v>
      </c>
      <c r="AC419" s="213">
        <f>SUMIF('[3]revexpbalances - 2024-07-18T082'!$G:$G,G:G,'[3]revexpbalances - 2024-07-18T082'!$H:$H)</f>
        <v>0</v>
      </c>
      <c r="AD419" s="213">
        <f t="shared" si="87"/>
        <v>102.41</v>
      </c>
      <c r="AE419" s="744">
        <f t="shared" si="88"/>
        <v>102.41</v>
      </c>
      <c r="AF419" s="744">
        <f t="shared" si="89"/>
        <v>0</v>
      </c>
      <c r="AG419" s="744">
        <f t="shared" si="90"/>
        <v>0</v>
      </c>
      <c r="AH419" s="744">
        <f t="shared" si="91"/>
        <v>0</v>
      </c>
      <c r="AI419" s="744">
        <f t="shared" si="92"/>
        <v>102.41</v>
      </c>
      <c r="AJ419" s="744">
        <f t="shared" si="93"/>
        <v>2934.59</v>
      </c>
      <c r="AK419" s="1097">
        <v>0</v>
      </c>
    </row>
    <row r="420" spans="1:37">
      <c r="A420">
        <v>25550</v>
      </c>
      <c r="B420" t="s">
        <v>2955</v>
      </c>
      <c r="C420">
        <v>931101</v>
      </c>
      <c r="D420" t="s">
        <v>2956</v>
      </c>
      <c r="E420">
        <v>513140</v>
      </c>
      <c r="F420" t="s">
        <v>472</v>
      </c>
      <c r="G420" s="408" t="s">
        <v>1272</v>
      </c>
      <c r="H420" s="217" t="s">
        <v>47</v>
      </c>
      <c r="I420" s="217" t="s">
        <v>443</v>
      </c>
      <c r="J420" s="217" t="s">
        <v>2547</v>
      </c>
      <c r="K420" s="61" t="str">
        <f t="shared" si="83"/>
        <v>1</v>
      </c>
      <c r="L420" s="63" t="str">
        <f t="shared" si="84"/>
        <v>Natural Resources1</v>
      </c>
      <c r="M420" s="63" t="str">
        <f t="shared" si="85"/>
        <v>Santa Ana River Mitigation Bank1</v>
      </c>
      <c r="N420" s="637">
        <v>0</v>
      </c>
      <c r="O420" s="213">
        <v>710</v>
      </c>
      <c r="Q420" s="213">
        <f t="shared" si="86"/>
        <v>710</v>
      </c>
      <c r="R420" s="213">
        <v>0</v>
      </c>
      <c r="S420" s="213">
        <v>21.61</v>
      </c>
      <c r="T420" s="213">
        <v>2.34</v>
      </c>
      <c r="U420" s="213">
        <v>0</v>
      </c>
      <c r="V420" s="213">
        <v>0</v>
      </c>
      <c r="W420" s="213">
        <v>0</v>
      </c>
      <c r="X420" s="213">
        <v>0</v>
      </c>
      <c r="Y420" s="213">
        <v>0</v>
      </c>
      <c r="Z420" s="213">
        <v>0</v>
      </c>
      <c r="AA420" s="213">
        <v>0</v>
      </c>
      <c r="AB420" s="213">
        <v>0</v>
      </c>
      <c r="AC420" s="213">
        <f>SUMIF('[3]revexpbalances - 2024-07-18T082'!$G:$G,G:G,'[3]revexpbalances - 2024-07-18T082'!$H:$H)</f>
        <v>0</v>
      </c>
      <c r="AD420" s="213">
        <f t="shared" si="87"/>
        <v>23.95</v>
      </c>
      <c r="AE420" s="744">
        <f t="shared" si="88"/>
        <v>23.95</v>
      </c>
      <c r="AF420" s="744">
        <f t="shared" si="89"/>
        <v>0</v>
      </c>
      <c r="AG420" s="744">
        <f t="shared" si="90"/>
        <v>0</v>
      </c>
      <c r="AH420" s="744">
        <f t="shared" si="91"/>
        <v>0</v>
      </c>
      <c r="AI420" s="744">
        <f t="shared" si="92"/>
        <v>23.95</v>
      </c>
      <c r="AJ420" s="744">
        <f t="shared" si="93"/>
        <v>686.05</v>
      </c>
      <c r="AK420" s="1097">
        <v>0</v>
      </c>
    </row>
    <row r="421" spans="1:37">
      <c r="A421">
        <v>25550</v>
      </c>
      <c r="B421" t="s">
        <v>2955</v>
      </c>
      <c r="C421">
        <v>931101</v>
      </c>
      <c r="D421" t="s">
        <v>2956</v>
      </c>
      <c r="E421">
        <v>515040</v>
      </c>
      <c r="F421" t="s">
        <v>473</v>
      </c>
      <c r="G421" s="408" t="s">
        <v>1247</v>
      </c>
      <c r="H421" s="217" t="s">
        <v>47</v>
      </c>
      <c r="I421" s="217" t="s">
        <v>443</v>
      </c>
      <c r="J421" s="217" t="s">
        <v>2547</v>
      </c>
      <c r="K421" s="61" t="str">
        <f t="shared" si="83"/>
        <v>1</v>
      </c>
      <c r="L421" s="63" t="str">
        <f t="shared" si="84"/>
        <v>Natural Resources1</v>
      </c>
      <c r="M421" s="63" t="str">
        <f t="shared" si="85"/>
        <v>Santa Ana River Mitigation Bank1</v>
      </c>
      <c r="N421" s="637">
        <v>0</v>
      </c>
      <c r="O421" s="213">
        <v>9876</v>
      </c>
      <c r="Q421" s="213">
        <f t="shared" si="86"/>
        <v>9876</v>
      </c>
      <c r="R421" s="213">
        <v>0</v>
      </c>
      <c r="S421" s="213">
        <v>131.53</v>
      </c>
      <c r="T421" s="213">
        <v>21.17</v>
      </c>
      <c r="U421" s="213">
        <v>0</v>
      </c>
      <c r="V421" s="213">
        <v>0</v>
      </c>
      <c r="W421" s="213">
        <v>0</v>
      </c>
      <c r="X421" s="213">
        <v>0</v>
      </c>
      <c r="Y421" s="213">
        <v>0</v>
      </c>
      <c r="Z421" s="213">
        <v>0</v>
      </c>
      <c r="AA421" s="213">
        <v>0</v>
      </c>
      <c r="AB421" s="213">
        <v>0</v>
      </c>
      <c r="AC421" s="213">
        <f>SUMIF('[3]revexpbalances - 2024-07-18T082'!$G:$G,G:G,'[3]revexpbalances - 2024-07-18T082'!$H:$H)</f>
        <v>0</v>
      </c>
      <c r="AD421" s="213">
        <f t="shared" si="87"/>
        <v>152.69999999999999</v>
      </c>
      <c r="AE421" s="744">
        <f t="shared" si="88"/>
        <v>152.69999999999999</v>
      </c>
      <c r="AF421" s="744">
        <f t="shared" si="89"/>
        <v>0</v>
      </c>
      <c r="AG421" s="744">
        <f t="shared" si="90"/>
        <v>0</v>
      </c>
      <c r="AH421" s="744">
        <f t="shared" si="91"/>
        <v>0</v>
      </c>
      <c r="AI421" s="744">
        <f t="shared" si="92"/>
        <v>152.69999999999999</v>
      </c>
      <c r="AJ421" s="744">
        <f t="shared" si="93"/>
        <v>9723.2999999999993</v>
      </c>
      <c r="AK421" s="1097">
        <v>0</v>
      </c>
    </row>
    <row r="422" spans="1:37">
      <c r="A422">
        <v>25550</v>
      </c>
      <c r="B422" t="s">
        <v>2955</v>
      </c>
      <c r="C422">
        <v>931101</v>
      </c>
      <c r="D422" t="s">
        <v>2956</v>
      </c>
      <c r="E422">
        <v>515120</v>
      </c>
      <c r="F422" t="s">
        <v>475</v>
      </c>
      <c r="G422" s="408" t="s">
        <v>1275</v>
      </c>
      <c r="H422" s="217" t="s">
        <v>47</v>
      </c>
      <c r="I422" s="217" t="s">
        <v>443</v>
      </c>
      <c r="J422" s="217" t="s">
        <v>2547</v>
      </c>
      <c r="K422" s="61" t="str">
        <f t="shared" si="83"/>
        <v>1</v>
      </c>
      <c r="L422" s="63" t="str">
        <f t="shared" si="84"/>
        <v>Natural Resources1</v>
      </c>
      <c r="M422" s="63" t="str">
        <f t="shared" si="85"/>
        <v>Santa Ana River Mitigation Bank1</v>
      </c>
      <c r="N422" s="637">
        <v>0</v>
      </c>
      <c r="O422" s="213">
        <v>159</v>
      </c>
      <c r="Q422" s="213">
        <f t="shared" si="86"/>
        <v>159</v>
      </c>
      <c r="R422" s="213">
        <v>0</v>
      </c>
      <c r="S422" s="213">
        <v>10.3</v>
      </c>
      <c r="T422" s="213">
        <v>1.67</v>
      </c>
      <c r="U422" s="213">
        <v>0</v>
      </c>
      <c r="V422" s="213">
        <v>0</v>
      </c>
      <c r="W422" s="213">
        <v>0</v>
      </c>
      <c r="X422" s="213">
        <v>0</v>
      </c>
      <c r="Y422" s="213">
        <v>0</v>
      </c>
      <c r="Z422" s="213">
        <v>0</v>
      </c>
      <c r="AA422" s="213">
        <v>0</v>
      </c>
      <c r="AB422" s="213">
        <v>0</v>
      </c>
      <c r="AC422" s="213">
        <f>SUMIF('[3]revexpbalances - 2024-07-18T082'!$G:$G,G:G,'[3]revexpbalances - 2024-07-18T082'!$H:$H)</f>
        <v>0</v>
      </c>
      <c r="AD422" s="213">
        <f t="shared" si="87"/>
        <v>11.97</v>
      </c>
      <c r="AE422" s="744">
        <f t="shared" si="88"/>
        <v>11.97</v>
      </c>
      <c r="AF422" s="744">
        <f t="shared" si="89"/>
        <v>0</v>
      </c>
      <c r="AG422" s="744">
        <f t="shared" si="90"/>
        <v>0</v>
      </c>
      <c r="AH422" s="744">
        <f t="shared" si="91"/>
        <v>0</v>
      </c>
      <c r="AI422" s="744">
        <f t="shared" si="92"/>
        <v>11.97</v>
      </c>
      <c r="AJ422" s="744">
        <f t="shared" si="93"/>
        <v>147.03</v>
      </c>
      <c r="AK422" s="1097">
        <v>0</v>
      </c>
    </row>
    <row r="423" spans="1:37">
      <c r="A423">
        <v>25550</v>
      </c>
      <c r="B423" t="s">
        <v>2955</v>
      </c>
      <c r="C423">
        <v>931101</v>
      </c>
      <c r="D423" t="s">
        <v>2956</v>
      </c>
      <c r="E423">
        <v>515160</v>
      </c>
      <c r="F423" t="s">
        <v>476</v>
      </c>
      <c r="G423" s="408" t="s">
        <v>1278</v>
      </c>
      <c r="H423" s="217" t="s">
        <v>47</v>
      </c>
      <c r="I423" s="217" t="s">
        <v>443</v>
      </c>
      <c r="J423" s="217" t="s">
        <v>2547</v>
      </c>
      <c r="K423" s="61" t="str">
        <f t="shared" si="83"/>
        <v>1</v>
      </c>
      <c r="L423" s="63" t="str">
        <f t="shared" si="84"/>
        <v>Natural Resources1</v>
      </c>
      <c r="M423" s="63" t="str">
        <f t="shared" si="85"/>
        <v>Santa Ana River Mitigation Bank1</v>
      </c>
      <c r="N423" s="637">
        <v>0</v>
      </c>
      <c r="O423" s="213">
        <v>0</v>
      </c>
      <c r="Q423" s="213">
        <f t="shared" si="86"/>
        <v>0</v>
      </c>
      <c r="R423" s="213">
        <v>0</v>
      </c>
      <c r="S423" s="213">
        <v>2.0499999999999998</v>
      </c>
      <c r="T423" s="213">
        <v>0.39</v>
      </c>
      <c r="U423" s="213">
        <v>0</v>
      </c>
      <c r="V423" s="213">
        <v>0</v>
      </c>
      <c r="W423" s="213">
        <v>0</v>
      </c>
      <c r="X423" s="213">
        <v>0</v>
      </c>
      <c r="Y423" s="213">
        <v>0</v>
      </c>
      <c r="Z423" s="213">
        <v>0</v>
      </c>
      <c r="AA423" s="213">
        <v>0</v>
      </c>
      <c r="AB423" s="213">
        <v>0</v>
      </c>
      <c r="AC423" s="213">
        <f>SUMIF('[3]revexpbalances - 2024-07-18T082'!$G:$G,G:G,'[3]revexpbalances - 2024-07-18T082'!$H:$H)</f>
        <v>0</v>
      </c>
      <c r="AD423" s="213">
        <f t="shared" si="87"/>
        <v>2.44</v>
      </c>
      <c r="AE423" s="744">
        <f t="shared" si="88"/>
        <v>2.44</v>
      </c>
      <c r="AF423" s="744">
        <f t="shared" si="89"/>
        <v>0</v>
      </c>
      <c r="AG423" s="744">
        <f t="shared" si="90"/>
        <v>0</v>
      </c>
      <c r="AH423" s="744">
        <f t="shared" si="91"/>
        <v>0</v>
      </c>
      <c r="AI423" s="744">
        <f t="shared" si="92"/>
        <v>2.44</v>
      </c>
      <c r="AJ423" s="744">
        <f t="shared" si="93"/>
        <v>-2.44</v>
      </c>
      <c r="AK423" s="1097">
        <v>0</v>
      </c>
    </row>
    <row r="424" spans="1:37">
      <c r="A424">
        <v>25550</v>
      </c>
      <c r="B424" t="s">
        <v>2955</v>
      </c>
      <c r="C424">
        <v>931101</v>
      </c>
      <c r="D424" t="s">
        <v>2956</v>
      </c>
      <c r="E424">
        <v>515260</v>
      </c>
      <c r="F424" t="s">
        <v>479</v>
      </c>
      <c r="G424" s="408" t="s">
        <v>1274</v>
      </c>
      <c r="H424" s="217" t="s">
        <v>47</v>
      </c>
      <c r="I424" s="217" t="s">
        <v>443</v>
      </c>
      <c r="J424" s="217" t="s">
        <v>2547</v>
      </c>
      <c r="K424" s="61" t="str">
        <f t="shared" si="83"/>
        <v>1</v>
      </c>
      <c r="L424" s="63" t="str">
        <f t="shared" si="84"/>
        <v>Natural Resources1</v>
      </c>
      <c r="M424" s="63" t="str">
        <f t="shared" si="85"/>
        <v>Santa Ana River Mitigation Bank1</v>
      </c>
      <c r="N424" s="637">
        <v>0</v>
      </c>
      <c r="O424" s="213">
        <v>147</v>
      </c>
      <c r="Q424" s="213">
        <f t="shared" si="86"/>
        <v>147</v>
      </c>
      <c r="R424" s="213">
        <v>0</v>
      </c>
      <c r="S424" s="213">
        <v>3.96</v>
      </c>
      <c r="T424" s="213">
        <v>0.48</v>
      </c>
      <c r="U424" s="213">
        <v>0</v>
      </c>
      <c r="V424" s="213">
        <v>0</v>
      </c>
      <c r="W424" s="213">
        <v>0</v>
      </c>
      <c r="X424" s="213">
        <v>0</v>
      </c>
      <c r="Y424" s="213">
        <v>0</v>
      </c>
      <c r="Z424" s="213">
        <v>0</v>
      </c>
      <c r="AA424" s="213">
        <v>0</v>
      </c>
      <c r="AB424" s="213">
        <v>0</v>
      </c>
      <c r="AC424" s="213">
        <f>SUMIF('[3]revexpbalances - 2024-07-18T082'!$G:$G,G:G,'[3]revexpbalances - 2024-07-18T082'!$H:$H)</f>
        <v>0</v>
      </c>
      <c r="AD424" s="213">
        <f t="shared" si="87"/>
        <v>4.4399999999999995</v>
      </c>
      <c r="AE424" s="744">
        <f t="shared" si="88"/>
        <v>4.4399999999999995</v>
      </c>
      <c r="AF424" s="744">
        <f t="shared" si="89"/>
        <v>0</v>
      </c>
      <c r="AG424" s="744">
        <f t="shared" si="90"/>
        <v>0</v>
      </c>
      <c r="AH424" s="744">
        <f t="shared" si="91"/>
        <v>0</v>
      </c>
      <c r="AI424" s="744">
        <f t="shared" si="92"/>
        <v>4.4399999999999995</v>
      </c>
      <c r="AJ424" s="744">
        <f t="shared" si="93"/>
        <v>142.56</v>
      </c>
      <c r="AK424" s="1097">
        <v>0</v>
      </c>
    </row>
    <row r="425" spans="1:37">
      <c r="A425">
        <v>25550</v>
      </c>
      <c r="B425" t="s">
        <v>2955</v>
      </c>
      <c r="C425">
        <v>931101</v>
      </c>
      <c r="D425" t="s">
        <v>2956</v>
      </c>
      <c r="E425">
        <v>518010</v>
      </c>
      <c r="F425" t="s">
        <v>481</v>
      </c>
      <c r="G425" s="408" t="s">
        <v>1267</v>
      </c>
      <c r="H425" s="217" t="s">
        <v>47</v>
      </c>
      <c r="I425" s="217" t="s">
        <v>443</v>
      </c>
      <c r="J425" s="217" t="s">
        <v>2547</v>
      </c>
      <c r="K425" s="61" t="str">
        <f t="shared" si="83"/>
        <v>1</v>
      </c>
      <c r="L425" s="63" t="str">
        <f t="shared" si="84"/>
        <v>Natural Resources1</v>
      </c>
      <c r="M425" s="63" t="str">
        <f t="shared" si="85"/>
        <v>Santa Ana River Mitigation Bank1</v>
      </c>
      <c r="N425" s="637">
        <v>0</v>
      </c>
      <c r="O425" s="213">
        <v>0</v>
      </c>
      <c r="Q425" s="213">
        <f t="shared" si="86"/>
        <v>0</v>
      </c>
      <c r="R425" s="213">
        <v>0</v>
      </c>
      <c r="S425" s="213">
        <v>14.38</v>
      </c>
      <c r="T425" s="213">
        <v>2.73</v>
      </c>
      <c r="U425" s="213">
        <v>0</v>
      </c>
      <c r="V425" s="213">
        <v>0</v>
      </c>
      <c r="W425" s="213">
        <v>0</v>
      </c>
      <c r="X425" s="213">
        <v>0</v>
      </c>
      <c r="Y425" s="213">
        <v>0</v>
      </c>
      <c r="Z425" s="213">
        <v>0</v>
      </c>
      <c r="AA425" s="213">
        <v>0</v>
      </c>
      <c r="AB425" s="213">
        <v>0</v>
      </c>
      <c r="AC425" s="213">
        <f>SUMIF('[3]revexpbalances - 2024-07-18T082'!$G:$G,G:G,'[3]revexpbalances - 2024-07-18T082'!$H:$H)</f>
        <v>0</v>
      </c>
      <c r="AD425" s="213">
        <f t="shared" si="87"/>
        <v>17.11</v>
      </c>
      <c r="AE425" s="744">
        <f t="shared" si="88"/>
        <v>17.11</v>
      </c>
      <c r="AF425" s="744">
        <f t="shared" si="89"/>
        <v>0</v>
      </c>
      <c r="AG425" s="744">
        <f t="shared" si="90"/>
        <v>0</v>
      </c>
      <c r="AH425" s="744">
        <f t="shared" si="91"/>
        <v>0</v>
      </c>
      <c r="AI425" s="744">
        <f t="shared" si="92"/>
        <v>17.11</v>
      </c>
      <c r="AJ425" s="744">
        <f t="shared" si="93"/>
        <v>-17.11</v>
      </c>
      <c r="AK425" s="1097">
        <v>0</v>
      </c>
    </row>
    <row r="426" spans="1:37">
      <c r="A426">
        <v>25590</v>
      </c>
      <c r="B426" t="s">
        <v>1564</v>
      </c>
      <c r="C426">
        <v>931150</v>
      </c>
      <c r="D426" t="s">
        <v>1564</v>
      </c>
      <c r="E426">
        <v>510040</v>
      </c>
      <c r="F426" t="s">
        <v>461</v>
      </c>
      <c r="G426" s="408" t="s">
        <v>743</v>
      </c>
      <c r="H426" s="217" t="s">
        <v>47</v>
      </c>
      <c r="I426" s="217" t="s">
        <v>1564</v>
      </c>
      <c r="J426" s="217" t="s">
        <v>2547</v>
      </c>
      <c r="K426" s="61" t="str">
        <f t="shared" si="83"/>
        <v>1</v>
      </c>
      <c r="L426" s="63" t="str">
        <f t="shared" si="84"/>
        <v>Natural Resources1</v>
      </c>
      <c r="M426" s="63" t="str">
        <f t="shared" si="85"/>
        <v>MSHCP Reserve Management1</v>
      </c>
      <c r="N426" s="637">
        <v>575116.60999999987</v>
      </c>
      <c r="O426" s="213">
        <v>643688</v>
      </c>
      <c r="Q426" s="213">
        <f t="shared" si="86"/>
        <v>643688</v>
      </c>
      <c r="R426" s="213">
        <v>18038.75</v>
      </c>
      <c r="S426" s="213">
        <v>45769.38</v>
      </c>
      <c r="T426" s="213">
        <v>46522.54</v>
      </c>
      <c r="U426" s="213">
        <v>46605.34</v>
      </c>
      <c r="V426" s="213">
        <v>70638.98</v>
      </c>
      <c r="W426" s="213">
        <v>45859.22</v>
      </c>
      <c r="X426" s="213">
        <v>40976.57</v>
      </c>
      <c r="Y426" s="213">
        <v>43646.71</v>
      </c>
      <c r="Z426" s="213">
        <v>43584.959999999999</v>
      </c>
      <c r="AA426" s="213">
        <v>46172.23</v>
      </c>
      <c r="AB426" s="213">
        <v>73807.72</v>
      </c>
      <c r="AC426" s="213">
        <f>SUMIF('[3]revexpbalances - 2024-07-18T082'!$G:$G,G:G,'[3]revexpbalances - 2024-07-18T082'!$H:$H)</f>
        <v>48585.54</v>
      </c>
      <c r="AD426" s="213">
        <f t="shared" si="87"/>
        <v>570207.94000000006</v>
      </c>
      <c r="AE426" s="744">
        <f t="shared" si="88"/>
        <v>110330.67</v>
      </c>
      <c r="AF426" s="744">
        <f t="shared" si="89"/>
        <v>163103.53999999998</v>
      </c>
      <c r="AG426" s="744">
        <f t="shared" si="90"/>
        <v>128208.23999999999</v>
      </c>
      <c r="AH426" s="744">
        <f t="shared" si="91"/>
        <v>168565.49000000002</v>
      </c>
      <c r="AI426" s="744">
        <f t="shared" si="92"/>
        <v>570207.93999999994</v>
      </c>
      <c r="AJ426" s="744">
        <f t="shared" si="93"/>
        <v>73480.060000000056</v>
      </c>
      <c r="AK426" s="1097">
        <v>709546</v>
      </c>
    </row>
    <row r="427" spans="1:37">
      <c r="A427">
        <v>25590</v>
      </c>
      <c r="B427" t="s">
        <v>1564</v>
      </c>
      <c r="C427">
        <v>931150</v>
      </c>
      <c r="D427" t="s">
        <v>1564</v>
      </c>
      <c r="E427">
        <v>513000</v>
      </c>
      <c r="F427" t="s">
        <v>469</v>
      </c>
      <c r="G427" s="408" t="s">
        <v>746</v>
      </c>
      <c r="H427" s="217" t="s">
        <v>47</v>
      </c>
      <c r="I427" s="217" t="s">
        <v>1564</v>
      </c>
      <c r="J427" s="217" t="s">
        <v>2547</v>
      </c>
      <c r="K427" s="61" t="str">
        <f t="shared" si="83"/>
        <v>1</v>
      </c>
      <c r="L427" s="63" t="str">
        <f t="shared" si="84"/>
        <v>Natural Resources1</v>
      </c>
      <c r="M427" s="63" t="str">
        <f t="shared" si="85"/>
        <v>MSHCP Reserve Management1</v>
      </c>
      <c r="N427" s="637">
        <v>59958</v>
      </c>
      <c r="O427" s="213">
        <v>71373</v>
      </c>
      <c r="Q427" s="213">
        <f t="shared" si="86"/>
        <v>71373</v>
      </c>
      <c r="R427" s="213">
        <v>1898.89</v>
      </c>
      <c r="S427" s="213">
        <v>4859.8999999999996</v>
      </c>
      <c r="T427" s="213">
        <v>4974.79</v>
      </c>
      <c r="U427" s="213">
        <v>4981.8900000000003</v>
      </c>
      <c r="V427" s="213">
        <v>7926.92</v>
      </c>
      <c r="W427" s="213">
        <v>5124.21</v>
      </c>
      <c r="X427" s="213">
        <v>4458.53</v>
      </c>
      <c r="Y427" s="213">
        <v>4691.16</v>
      </c>
      <c r="Z427" s="213">
        <v>4714.97</v>
      </c>
      <c r="AA427" s="213">
        <v>4930.75</v>
      </c>
      <c r="AB427" s="213">
        <v>7856.71</v>
      </c>
      <c r="AC427" s="213">
        <f>SUMIF('[3]revexpbalances - 2024-07-18T082'!$G:$G,G:G,'[3]revexpbalances - 2024-07-18T082'!$H:$H)</f>
        <v>5077.42</v>
      </c>
      <c r="AD427" s="213">
        <f t="shared" si="87"/>
        <v>61496.139999999992</v>
      </c>
      <c r="AE427" s="744">
        <f t="shared" si="88"/>
        <v>11733.58</v>
      </c>
      <c r="AF427" s="744">
        <f t="shared" si="89"/>
        <v>18033.02</v>
      </c>
      <c r="AG427" s="744">
        <f t="shared" si="90"/>
        <v>13864.66</v>
      </c>
      <c r="AH427" s="744">
        <f t="shared" si="91"/>
        <v>17864.879999999997</v>
      </c>
      <c r="AI427" s="744">
        <f t="shared" si="92"/>
        <v>61496.139999999992</v>
      </c>
      <c r="AJ427" s="744">
        <f t="shared" si="93"/>
        <v>9876.8600000000079</v>
      </c>
      <c r="AK427" s="1097">
        <v>222755</v>
      </c>
    </row>
    <row r="428" spans="1:37">
      <c r="A428">
        <v>25590</v>
      </c>
      <c r="B428" t="s">
        <v>1564</v>
      </c>
      <c r="C428">
        <v>931150</v>
      </c>
      <c r="D428" t="s">
        <v>1564</v>
      </c>
      <c r="E428">
        <v>513120</v>
      </c>
      <c r="F428" t="s">
        <v>471</v>
      </c>
      <c r="G428" s="408" t="s">
        <v>747</v>
      </c>
      <c r="H428" s="217" t="s">
        <v>47</v>
      </c>
      <c r="I428" s="217" t="s">
        <v>1564</v>
      </c>
      <c r="J428" s="217" t="s">
        <v>2547</v>
      </c>
      <c r="K428" s="61" t="str">
        <f t="shared" si="83"/>
        <v>1</v>
      </c>
      <c r="L428" s="63" t="str">
        <f t="shared" si="84"/>
        <v>Natural Resources1</v>
      </c>
      <c r="M428" s="63" t="str">
        <f t="shared" si="85"/>
        <v>MSHCP Reserve Management1</v>
      </c>
      <c r="N428" s="637">
        <v>36495.46</v>
      </c>
      <c r="O428" s="213">
        <v>39909</v>
      </c>
      <c r="Q428" s="213">
        <f t="shared" si="86"/>
        <v>39909</v>
      </c>
      <c r="R428" s="213">
        <v>1105.1099999999999</v>
      </c>
      <c r="S428" s="213">
        <v>2803.19</v>
      </c>
      <c r="T428" s="213">
        <v>2849.74</v>
      </c>
      <c r="U428" s="213">
        <v>2855.11</v>
      </c>
      <c r="V428" s="213">
        <v>4346.2700000000004</v>
      </c>
      <c r="W428" s="213">
        <v>2991.85</v>
      </c>
      <c r="X428" s="213">
        <v>2508.91</v>
      </c>
      <c r="Y428" s="213">
        <v>2677.5</v>
      </c>
      <c r="Z428" s="213">
        <v>2717.27</v>
      </c>
      <c r="AA428" s="213">
        <v>2833.21</v>
      </c>
      <c r="AB428" s="213">
        <v>4553.8999999999996</v>
      </c>
      <c r="AC428" s="213">
        <f>SUMIF('[3]revexpbalances - 2024-07-18T082'!$G:$G,G:G,'[3]revexpbalances - 2024-07-18T082'!$H:$H)</f>
        <v>3513.21</v>
      </c>
      <c r="AD428" s="213">
        <f t="shared" si="87"/>
        <v>35755.269999999997</v>
      </c>
      <c r="AE428" s="744">
        <f t="shared" si="88"/>
        <v>6758.04</v>
      </c>
      <c r="AF428" s="744">
        <f t="shared" si="89"/>
        <v>10193.230000000001</v>
      </c>
      <c r="AG428" s="744">
        <f t="shared" si="90"/>
        <v>7903.68</v>
      </c>
      <c r="AH428" s="744">
        <f t="shared" si="91"/>
        <v>10900.32</v>
      </c>
      <c r="AI428" s="744">
        <f t="shared" si="92"/>
        <v>35755.270000000004</v>
      </c>
      <c r="AJ428" s="744">
        <f t="shared" si="93"/>
        <v>4153.7299999999959</v>
      </c>
      <c r="AK428" s="1097">
        <v>43991</v>
      </c>
    </row>
    <row r="429" spans="1:37">
      <c r="A429">
        <v>25590</v>
      </c>
      <c r="B429" t="s">
        <v>1564</v>
      </c>
      <c r="C429">
        <v>931150</v>
      </c>
      <c r="D429" t="s">
        <v>1564</v>
      </c>
      <c r="E429">
        <v>513140</v>
      </c>
      <c r="F429" t="s">
        <v>472</v>
      </c>
      <c r="G429" s="408" t="s">
        <v>748</v>
      </c>
      <c r="H429" s="217" t="s">
        <v>47</v>
      </c>
      <c r="I429" s="217" t="s">
        <v>1564</v>
      </c>
      <c r="J429" s="217" t="s">
        <v>2547</v>
      </c>
      <c r="K429" s="61" t="str">
        <f t="shared" si="83"/>
        <v>1</v>
      </c>
      <c r="L429" s="63" t="str">
        <f t="shared" si="84"/>
        <v>Natural Resources1</v>
      </c>
      <c r="M429" s="63" t="str">
        <f t="shared" si="85"/>
        <v>MSHCP Reserve Management1</v>
      </c>
      <c r="N429" s="637">
        <v>8535.2100000000009</v>
      </c>
      <c r="O429" s="213">
        <v>9332</v>
      </c>
      <c r="Q429" s="213">
        <f t="shared" si="86"/>
        <v>9332</v>
      </c>
      <c r="R429" s="213">
        <v>258.45</v>
      </c>
      <c r="S429" s="213">
        <v>655.57</v>
      </c>
      <c r="T429" s="213">
        <v>666.47</v>
      </c>
      <c r="U429" s="213">
        <v>667.73</v>
      </c>
      <c r="V429" s="213">
        <v>1016.47</v>
      </c>
      <c r="W429" s="213">
        <v>699.71</v>
      </c>
      <c r="X429" s="213">
        <v>586.76</v>
      </c>
      <c r="Y429" s="213">
        <v>626.19000000000005</v>
      </c>
      <c r="Z429" s="213">
        <v>635.48</v>
      </c>
      <c r="AA429" s="213">
        <v>662.6</v>
      </c>
      <c r="AB429" s="213">
        <v>1065.04</v>
      </c>
      <c r="AC429" s="213">
        <f>SUMIF('[3]revexpbalances - 2024-07-18T082'!$G:$G,G:G,'[3]revexpbalances - 2024-07-18T082'!$H:$H)</f>
        <v>821.62</v>
      </c>
      <c r="AD429" s="213">
        <f t="shared" si="87"/>
        <v>8362.09</v>
      </c>
      <c r="AE429" s="744">
        <f t="shared" si="88"/>
        <v>1580.49</v>
      </c>
      <c r="AF429" s="744">
        <f t="shared" si="89"/>
        <v>2383.91</v>
      </c>
      <c r="AG429" s="744">
        <f t="shared" si="90"/>
        <v>1848.43</v>
      </c>
      <c r="AH429" s="744">
        <f t="shared" si="91"/>
        <v>2549.2599999999998</v>
      </c>
      <c r="AI429" s="744">
        <f t="shared" si="92"/>
        <v>8362.09</v>
      </c>
      <c r="AJ429" s="744">
        <f t="shared" si="93"/>
        <v>969.90999999999985</v>
      </c>
      <c r="AK429" s="1097">
        <v>10289</v>
      </c>
    </row>
    <row r="430" spans="1:37">
      <c r="A430">
        <v>25590</v>
      </c>
      <c r="B430" t="s">
        <v>1564</v>
      </c>
      <c r="C430">
        <v>931150</v>
      </c>
      <c r="D430" t="s">
        <v>1564</v>
      </c>
      <c r="E430">
        <v>515040</v>
      </c>
      <c r="F430" t="s">
        <v>473</v>
      </c>
      <c r="G430" s="408" t="s">
        <v>749</v>
      </c>
      <c r="H430" s="217" t="s">
        <v>47</v>
      </c>
      <c r="I430" s="217" t="s">
        <v>1564</v>
      </c>
      <c r="J430" s="217" t="s">
        <v>2547</v>
      </c>
      <c r="K430" s="61" t="str">
        <f t="shared" si="83"/>
        <v>1</v>
      </c>
      <c r="L430" s="63" t="str">
        <f t="shared" si="84"/>
        <v>Natural Resources1</v>
      </c>
      <c r="M430" s="63" t="str">
        <f t="shared" si="85"/>
        <v>MSHCP Reserve Management1</v>
      </c>
      <c r="N430" s="637">
        <v>110148.59</v>
      </c>
      <c r="O430" s="213">
        <v>109416</v>
      </c>
      <c r="Q430" s="213">
        <f t="shared" si="86"/>
        <v>109416</v>
      </c>
      <c r="R430" s="213">
        <v>3798.1</v>
      </c>
      <c r="S430" s="213">
        <v>10897.88</v>
      </c>
      <c r="T430" s="213">
        <v>10429</v>
      </c>
      <c r="U430" s="213">
        <v>10374.17</v>
      </c>
      <c r="V430" s="213">
        <v>10429</v>
      </c>
      <c r="W430" s="213">
        <v>11913.38</v>
      </c>
      <c r="X430" s="213">
        <v>11249.24</v>
      </c>
      <c r="Y430" s="213">
        <v>10731.2</v>
      </c>
      <c r="Z430" s="213">
        <v>10733.56</v>
      </c>
      <c r="AA430" s="213">
        <v>10749.83</v>
      </c>
      <c r="AB430" s="213">
        <v>12395.15</v>
      </c>
      <c r="AC430" s="213">
        <f>SUMIF('[3]revexpbalances - 2024-07-18T082'!$G:$G,G:G,'[3]revexpbalances - 2024-07-18T082'!$H:$H)</f>
        <v>10613.23</v>
      </c>
      <c r="AD430" s="213">
        <f t="shared" si="87"/>
        <v>124313.73999999999</v>
      </c>
      <c r="AE430" s="744">
        <f t="shared" si="88"/>
        <v>25124.98</v>
      </c>
      <c r="AF430" s="744">
        <f t="shared" si="89"/>
        <v>32716.549999999996</v>
      </c>
      <c r="AG430" s="744">
        <f t="shared" si="90"/>
        <v>32714</v>
      </c>
      <c r="AH430" s="744">
        <f t="shared" si="91"/>
        <v>33758.21</v>
      </c>
      <c r="AI430" s="744">
        <f t="shared" si="92"/>
        <v>124313.73999999999</v>
      </c>
      <c r="AJ430" s="744">
        <f t="shared" si="93"/>
        <v>-14897.739999999991</v>
      </c>
      <c r="AK430" s="1097">
        <v>131928</v>
      </c>
    </row>
    <row r="431" spans="1:37">
      <c r="A431">
        <v>25590</v>
      </c>
      <c r="B431" t="s">
        <v>1564</v>
      </c>
      <c r="C431">
        <v>931150</v>
      </c>
      <c r="D431" t="s">
        <v>1564</v>
      </c>
      <c r="E431">
        <v>515100</v>
      </c>
      <c r="F431" t="s">
        <v>474</v>
      </c>
      <c r="G431" s="408" t="s">
        <v>750</v>
      </c>
      <c r="H431" s="217" t="s">
        <v>47</v>
      </c>
      <c r="I431" s="217" t="s">
        <v>1564</v>
      </c>
      <c r="J431" s="217" t="s">
        <v>2547</v>
      </c>
      <c r="K431" s="61" t="str">
        <f t="shared" si="83"/>
        <v>1</v>
      </c>
      <c r="L431" s="63" t="str">
        <f t="shared" si="84"/>
        <v>Natural Resources1</v>
      </c>
      <c r="M431" s="63" t="str">
        <f t="shared" si="85"/>
        <v>MSHCP Reserve Management1</v>
      </c>
      <c r="N431" s="637">
        <v>654.96</v>
      </c>
      <c r="O431" s="213">
        <v>740</v>
      </c>
      <c r="Q431" s="213">
        <f t="shared" si="86"/>
        <v>740</v>
      </c>
      <c r="R431" s="213">
        <v>24.06</v>
      </c>
      <c r="S431" s="213">
        <v>59.72</v>
      </c>
      <c r="T431" s="213">
        <v>59.72</v>
      </c>
      <c r="U431" s="213">
        <v>59.39</v>
      </c>
      <c r="V431" s="213">
        <v>59.94</v>
      </c>
      <c r="W431" s="213">
        <v>59.94</v>
      </c>
      <c r="X431" s="213">
        <v>55.24</v>
      </c>
      <c r="Y431" s="213">
        <v>54.92</v>
      </c>
      <c r="Z431" s="213">
        <v>54.92</v>
      </c>
      <c r="AA431" s="213">
        <v>57.34</v>
      </c>
      <c r="AB431" s="213">
        <v>59.92</v>
      </c>
      <c r="AC431" s="213">
        <f>SUMIF('[3]revexpbalances - 2024-07-18T082'!$G:$G,G:G,'[3]revexpbalances - 2024-07-18T082'!$H:$H)</f>
        <v>56.57</v>
      </c>
      <c r="AD431" s="213">
        <f t="shared" si="87"/>
        <v>661.68000000000006</v>
      </c>
      <c r="AE431" s="744">
        <f t="shared" si="88"/>
        <v>143.5</v>
      </c>
      <c r="AF431" s="744">
        <f t="shared" si="89"/>
        <v>179.26999999999998</v>
      </c>
      <c r="AG431" s="744">
        <f t="shared" si="90"/>
        <v>165.07999999999998</v>
      </c>
      <c r="AH431" s="744">
        <f t="shared" si="91"/>
        <v>173.83</v>
      </c>
      <c r="AI431" s="744">
        <f t="shared" si="92"/>
        <v>661.68</v>
      </c>
      <c r="AJ431" s="744">
        <f t="shared" si="93"/>
        <v>78.32000000000005</v>
      </c>
      <c r="AK431" s="1097">
        <v>737</v>
      </c>
    </row>
    <row r="432" spans="1:37">
      <c r="A432">
        <v>25590</v>
      </c>
      <c r="B432" t="s">
        <v>1564</v>
      </c>
      <c r="C432">
        <v>931150</v>
      </c>
      <c r="D432" t="s">
        <v>1564</v>
      </c>
      <c r="E432">
        <v>515120</v>
      </c>
      <c r="F432" t="s">
        <v>475</v>
      </c>
      <c r="G432" s="408" t="s">
        <v>751</v>
      </c>
      <c r="H432" s="217" t="s">
        <v>47</v>
      </c>
      <c r="I432" s="217" t="s">
        <v>1564</v>
      </c>
      <c r="J432" s="217" t="s">
        <v>2547</v>
      </c>
      <c r="K432" s="61" t="str">
        <f t="shared" si="83"/>
        <v>1</v>
      </c>
      <c r="L432" s="63" t="str">
        <f t="shared" si="84"/>
        <v>Natural Resources1</v>
      </c>
      <c r="M432" s="63" t="str">
        <f t="shared" si="85"/>
        <v>MSHCP Reserve Management1</v>
      </c>
      <c r="N432" s="637">
        <v>1780.7</v>
      </c>
      <c r="O432" s="213">
        <v>2687</v>
      </c>
      <c r="Q432" s="213">
        <f t="shared" si="86"/>
        <v>2687</v>
      </c>
      <c r="R432" s="213">
        <v>81.81</v>
      </c>
      <c r="S432" s="213">
        <v>204.62</v>
      </c>
      <c r="T432" s="213">
        <v>204.89</v>
      </c>
      <c r="U432" s="213">
        <v>204.4</v>
      </c>
      <c r="V432" s="213">
        <v>303.32</v>
      </c>
      <c r="W432" s="213">
        <v>196.24</v>
      </c>
      <c r="X432" s="213">
        <v>190.49</v>
      </c>
      <c r="Y432" s="213">
        <v>198.46</v>
      </c>
      <c r="Z432" s="213">
        <v>198.77</v>
      </c>
      <c r="AA432" s="213">
        <v>207.3</v>
      </c>
      <c r="AB432" s="213">
        <v>323.51</v>
      </c>
      <c r="AC432" s="213">
        <f>SUMIF('[3]revexpbalances - 2024-07-18T082'!$G:$G,G:G,'[3]revexpbalances - 2024-07-18T082'!$H:$H)</f>
        <v>204.81</v>
      </c>
      <c r="AD432" s="213">
        <f t="shared" si="87"/>
        <v>2518.62</v>
      </c>
      <c r="AE432" s="744">
        <f t="shared" si="88"/>
        <v>491.32</v>
      </c>
      <c r="AF432" s="744">
        <f t="shared" si="89"/>
        <v>703.96</v>
      </c>
      <c r="AG432" s="744">
        <f t="shared" si="90"/>
        <v>587.72</v>
      </c>
      <c r="AH432" s="744">
        <f t="shared" si="91"/>
        <v>735.61999999999989</v>
      </c>
      <c r="AI432" s="744">
        <f t="shared" si="92"/>
        <v>2518.62</v>
      </c>
      <c r="AJ432" s="744">
        <f t="shared" si="93"/>
        <v>168.38000000000011</v>
      </c>
      <c r="AK432" s="1097">
        <v>2960</v>
      </c>
    </row>
    <row r="433" spans="1:37">
      <c r="A433">
        <v>25590</v>
      </c>
      <c r="B433" t="s">
        <v>1564</v>
      </c>
      <c r="C433">
        <v>931150</v>
      </c>
      <c r="D433" t="s">
        <v>1564</v>
      </c>
      <c r="E433">
        <v>515160</v>
      </c>
      <c r="F433" t="s">
        <v>476</v>
      </c>
      <c r="G433" s="408" t="s">
        <v>752</v>
      </c>
      <c r="H433" s="217" t="s">
        <v>47</v>
      </c>
      <c r="I433" s="217" t="s">
        <v>1564</v>
      </c>
      <c r="J433" s="217" t="s">
        <v>2547</v>
      </c>
      <c r="K433" s="61" t="str">
        <f t="shared" si="83"/>
        <v>1</v>
      </c>
      <c r="L433" s="63" t="str">
        <f t="shared" si="84"/>
        <v>Natural Resources1</v>
      </c>
      <c r="M433" s="63" t="str">
        <f t="shared" si="85"/>
        <v>MSHCP Reserve Management1</v>
      </c>
      <c r="N433" s="637">
        <v>192.73999999999998</v>
      </c>
      <c r="O433" s="213">
        <v>191</v>
      </c>
      <c r="Q433" s="213">
        <f t="shared" si="86"/>
        <v>191</v>
      </c>
      <c r="R433" s="213">
        <v>5.52</v>
      </c>
      <c r="S433" s="213">
        <v>14.3</v>
      </c>
      <c r="T433" s="213">
        <v>14.3</v>
      </c>
      <c r="U433" s="213">
        <v>14.3</v>
      </c>
      <c r="V433" s="213">
        <v>14.3</v>
      </c>
      <c r="W433" s="213">
        <v>14.3</v>
      </c>
      <c r="X433" s="213">
        <v>14.3</v>
      </c>
      <c r="Y433" s="213">
        <v>14.3</v>
      </c>
      <c r="Z433" s="213">
        <v>14.3</v>
      </c>
      <c r="AA433" s="213">
        <v>14.3</v>
      </c>
      <c r="AB433" s="213">
        <v>13.76</v>
      </c>
      <c r="AC433" s="213">
        <f>SUMIF('[3]revexpbalances - 2024-07-18T082'!$G:$G,G:G,'[3]revexpbalances - 2024-07-18T082'!$H:$H)</f>
        <v>14.3</v>
      </c>
      <c r="AD433" s="213">
        <f t="shared" si="87"/>
        <v>162.28</v>
      </c>
      <c r="AE433" s="744">
        <f t="shared" si="88"/>
        <v>34.120000000000005</v>
      </c>
      <c r="AF433" s="744">
        <f t="shared" si="89"/>
        <v>42.900000000000006</v>
      </c>
      <c r="AG433" s="744">
        <f t="shared" si="90"/>
        <v>42.900000000000006</v>
      </c>
      <c r="AH433" s="744">
        <f t="shared" si="91"/>
        <v>42.36</v>
      </c>
      <c r="AI433" s="744">
        <f t="shared" si="92"/>
        <v>162.28000000000003</v>
      </c>
      <c r="AJ433" s="744">
        <f t="shared" si="93"/>
        <v>28.71999999999997</v>
      </c>
      <c r="AK433" s="1097">
        <v>172</v>
      </c>
    </row>
    <row r="434" spans="1:37">
      <c r="A434">
        <v>25590</v>
      </c>
      <c r="B434" t="s">
        <v>1564</v>
      </c>
      <c r="C434">
        <v>931150</v>
      </c>
      <c r="D434" t="s">
        <v>1564</v>
      </c>
      <c r="E434">
        <v>515260</v>
      </c>
      <c r="F434" t="s">
        <v>479</v>
      </c>
      <c r="G434" s="408" t="s">
        <v>754</v>
      </c>
      <c r="H434" s="217" t="s">
        <v>47</v>
      </c>
      <c r="I434" s="217" t="s">
        <v>1564</v>
      </c>
      <c r="J434" s="217" t="s">
        <v>2547</v>
      </c>
      <c r="K434" s="61" t="str">
        <f t="shared" si="83"/>
        <v>1</v>
      </c>
      <c r="L434" s="63" t="str">
        <f t="shared" si="84"/>
        <v>Natural Resources1</v>
      </c>
      <c r="M434" s="63" t="str">
        <f t="shared" si="85"/>
        <v>MSHCP Reserve Management1</v>
      </c>
      <c r="N434" s="637">
        <v>1723.8600000000001</v>
      </c>
      <c r="O434" s="213">
        <v>1777</v>
      </c>
      <c r="Q434" s="213">
        <f t="shared" si="86"/>
        <v>1777</v>
      </c>
      <c r="R434" s="213">
        <v>54.15</v>
      </c>
      <c r="S434" s="213">
        <v>134.12</v>
      </c>
      <c r="T434" s="213">
        <v>134.35</v>
      </c>
      <c r="U434" s="213">
        <v>133.94999999999999</v>
      </c>
      <c r="V434" s="213">
        <v>198.17</v>
      </c>
      <c r="W434" s="213">
        <v>127.1</v>
      </c>
      <c r="X434" s="213">
        <v>122.25</v>
      </c>
      <c r="Y434" s="213">
        <v>127.44</v>
      </c>
      <c r="Z434" s="213">
        <v>127.71</v>
      </c>
      <c r="AA434" s="213">
        <v>134.86000000000001</v>
      </c>
      <c r="AB434" s="213">
        <v>213.33</v>
      </c>
      <c r="AC434" s="213">
        <f>SUMIF('[3]revexpbalances - 2024-07-18T082'!$G:$G,G:G,'[3]revexpbalances - 2024-07-18T082'!$H:$H)</f>
        <v>130.78</v>
      </c>
      <c r="AD434" s="213">
        <f t="shared" si="87"/>
        <v>1638.2099999999998</v>
      </c>
      <c r="AE434" s="744">
        <f t="shared" si="88"/>
        <v>322.62</v>
      </c>
      <c r="AF434" s="744">
        <f t="shared" si="89"/>
        <v>459.22</v>
      </c>
      <c r="AG434" s="744">
        <f t="shared" si="90"/>
        <v>377.4</v>
      </c>
      <c r="AH434" s="744">
        <f t="shared" si="91"/>
        <v>478.97</v>
      </c>
      <c r="AI434" s="744">
        <f t="shared" si="92"/>
        <v>1638.21</v>
      </c>
      <c r="AJ434" s="744">
        <f t="shared" si="93"/>
        <v>138.78999999999996</v>
      </c>
      <c r="AK434" s="1097">
        <v>1894</v>
      </c>
    </row>
    <row r="435" spans="1:37">
      <c r="A435">
        <v>25590</v>
      </c>
      <c r="B435" t="s">
        <v>1564</v>
      </c>
      <c r="C435">
        <v>931150</v>
      </c>
      <c r="D435" t="s">
        <v>1564</v>
      </c>
      <c r="E435">
        <v>518010</v>
      </c>
      <c r="F435" t="s">
        <v>481</v>
      </c>
      <c r="G435" s="408" t="s">
        <v>755</v>
      </c>
      <c r="H435" s="217" t="s">
        <v>47</v>
      </c>
      <c r="I435" s="217" t="s">
        <v>1564</v>
      </c>
      <c r="J435" s="217" t="s">
        <v>2547</v>
      </c>
      <c r="K435" s="61" t="str">
        <f t="shared" si="83"/>
        <v>1</v>
      </c>
      <c r="L435" s="63" t="str">
        <f t="shared" si="84"/>
        <v>Natural Resources1</v>
      </c>
      <c r="M435" s="63" t="str">
        <f t="shared" si="85"/>
        <v>MSHCP Reserve Management1</v>
      </c>
      <c r="N435" s="637">
        <v>1312.5500000000002</v>
      </c>
      <c r="O435" s="213">
        <v>1300</v>
      </c>
      <c r="Q435" s="213">
        <f t="shared" si="86"/>
        <v>1300</v>
      </c>
      <c r="R435" s="213">
        <v>38.630000000000003</v>
      </c>
      <c r="S435" s="213">
        <v>100</v>
      </c>
      <c r="T435" s="213">
        <v>100</v>
      </c>
      <c r="U435" s="213">
        <v>100</v>
      </c>
      <c r="V435" s="213">
        <v>150</v>
      </c>
      <c r="W435" s="213">
        <v>100</v>
      </c>
      <c r="X435" s="213">
        <v>100</v>
      </c>
      <c r="Y435" s="213">
        <v>100</v>
      </c>
      <c r="Z435" s="213">
        <v>100</v>
      </c>
      <c r="AA435" s="213">
        <v>100</v>
      </c>
      <c r="AB435" s="213">
        <v>146.25</v>
      </c>
      <c r="AC435" s="213">
        <f>SUMIF('[3]revexpbalances - 2024-07-18T082'!$G:$G,G:G,'[3]revexpbalances - 2024-07-18T082'!$H:$H)</f>
        <v>100</v>
      </c>
      <c r="AD435" s="213">
        <f t="shared" si="87"/>
        <v>1234.8800000000001</v>
      </c>
      <c r="AE435" s="744">
        <f t="shared" si="88"/>
        <v>238.63</v>
      </c>
      <c r="AF435" s="744">
        <f t="shared" si="89"/>
        <v>350</v>
      </c>
      <c r="AG435" s="744">
        <f t="shared" si="90"/>
        <v>300</v>
      </c>
      <c r="AH435" s="744">
        <f t="shared" si="91"/>
        <v>346.25</v>
      </c>
      <c r="AI435" s="744">
        <f t="shared" si="92"/>
        <v>1234.8800000000001</v>
      </c>
      <c r="AJ435" s="744">
        <f t="shared" si="93"/>
        <v>65.119999999999891</v>
      </c>
      <c r="AK435" s="1097">
        <v>1300</v>
      </c>
    </row>
    <row r="436" spans="1:37">
      <c r="A436">
        <v>25590</v>
      </c>
      <c r="B436" t="s">
        <v>1564</v>
      </c>
      <c r="C436">
        <v>931150</v>
      </c>
      <c r="D436" t="s">
        <v>1564</v>
      </c>
      <c r="E436">
        <v>518140</v>
      </c>
      <c r="F436" t="s">
        <v>484</v>
      </c>
      <c r="G436" s="408" t="s">
        <v>756</v>
      </c>
      <c r="H436" s="217" t="s">
        <v>47</v>
      </c>
      <c r="I436" s="217" t="s">
        <v>1564</v>
      </c>
      <c r="J436" s="217" t="s">
        <v>2547</v>
      </c>
      <c r="K436" s="61" t="str">
        <f t="shared" si="83"/>
        <v>1</v>
      </c>
      <c r="L436" s="63" t="str">
        <f t="shared" si="84"/>
        <v>Natural Resources1</v>
      </c>
      <c r="M436" s="63" t="str">
        <f t="shared" si="85"/>
        <v>MSHCP Reserve Management1</v>
      </c>
      <c r="N436" s="637">
        <v>185.42000000000002</v>
      </c>
      <c r="O436" s="213">
        <v>210</v>
      </c>
      <c r="Q436" s="213">
        <f t="shared" si="86"/>
        <v>210</v>
      </c>
      <c r="R436" s="213">
        <v>5.84</v>
      </c>
      <c r="S436" s="213">
        <v>15.08</v>
      </c>
      <c r="T436" s="213">
        <v>15.07</v>
      </c>
      <c r="U436" s="213">
        <v>15.06</v>
      </c>
      <c r="V436" s="213">
        <v>22.07</v>
      </c>
      <c r="W436" s="213">
        <v>13.51</v>
      </c>
      <c r="X436" s="213">
        <v>12.11</v>
      </c>
      <c r="Y436" s="213">
        <v>13.14</v>
      </c>
      <c r="Z436" s="213">
        <v>13.08</v>
      </c>
      <c r="AA436" s="213">
        <v>13.08</v>
      </c>
      <c r="AB436" s="213">
        <v>22.2</v>
      </c>
      <c r="AC436" s="213">
        <f>SUMIF('[3]revexpbalances - 2024-07-18T082'!$G:$G,G:G,'[3]revexpbalances - 2024-07-18T082'!$H:$H)</f>
        <v>14.4</v>
      </c>
      <c r="AD436" s="213">
        <f t="shared" si="87"/>
        <v>174.64000000000001</v>
      </c>
      <c r="AE436" s="744">
        <f t="shared" si="88"/>
        <v>35.99</v>
      </c>
      <c r="AF436" s="744">
        <f t="shared" si="89"/>
        <v>50.64</v>
      </c>
      <c r="AG436" s="744">
        <f t="shared" si="90"/>
        <v>38.33</v>
      </c>
      <c r="AH436" s="744">
        <f t="shared" si="91"/>
        <v>49.68</v>
      </c>
      <c r="AI436" s="744">
        <f t="shared" si="92"/>
        <v>174.64</v>
      </c>
      <c r="AJ436" s="744">
        <f t="shared" si="93"/>
        <v>35.360000000000014</v>
      </c>
      <c r="AK436" s="1097">
        <v>210</v>
      </c>
    </row>
    <row r="437" spans="1:37">
      <c r="A437">
        <v>25620</v>
      </c>
      <c r="B437" t="s">
        <v>2347</v>
      </c>
      <c r="C437">
        <v>931750</v>
      </c>
      <c r="D437" t="s">
        <v>2347</v>
      </c>
      <c r="E437">
        <v>510040</v>
      </c>
      <c r="F437" t="s">
        <v>461</v>
      </c>
      <c r="G437" s="408" t="s">
        <v>2422</v>
      </c>
      <c r="H437" s="217" t="s">
        <v>1524</v>
      </c>
      <c r="I437" s="217" t="s">
        <v>448</v>
      </c>
      <c r="J437" s="217" t="s">
        <v>2547</v>
      </c>
      <c r="K437" s="61" t="str">
        <f t="shared" si="83"/>
        <v>1</v>
      </c>
      <c r="L437" s="63" t="str">
        <f t="shared" si="84"/>
        <v>Regional Parks1</v>
      </c>
      <c r="M437" s="63" t="str">
        <f t="shared" si="85"/>
        <v>Lake Skinner1</v>
      </c>
      <c r="N437" s="637">
        <v>511763.19999999995</v>
      </c>
      <c r="O437" s="213">
        <v>625226</v>
      </c>
      <c r="Q437" s="213">
        <f t="shared" si="86"/>
        <v>625226</v>
      </c>
      <c r="R437" s="213">
        <v>13992.55</v>
      </c>
      <c r="S437" s="213">
        <v>40477.300000000003</v>
      </c>
      <c r="T437" s="213">
        <v>39606.19</v>
      </c>
      <c r="U437" s="213">
        <v>37889</v>
      </c>
      <c r="V437" s="213">
        <v>55215.44</v>
      </c>
      <c r="W437" s="213">
        <v>42933.83</v>
      </c>
      <c r="X437" s="213">
        <v>43457.4</v>
      </c>
      <c r="Y437" s="213">
        <v>39692.47</v>
      </c>
      <c r="Z437" s="213">
        <v>40245.589999999997</v>
      </c>
      <c r="AA437" s="213">
        <v>39413.31</v>
      </c>
      <c r="AB437" s="213">
        <v>56145.48</v>
      </c>
      <c r="AC437" s="213">
        <f>SUMIF('[3]revexpbalances - 2024-07-18T082'!$G:$G,G:G,'[3]revexpbalances - 2024-07-18T082'!$H:$H)</f>
        <v>40724.99</v>
      </c>
      <c r="AD437" s="213">
        <f t="shared" si="87"/>
        <v>489793.55</v>
      </c>
      <c r="AE437" s="744">
        <f t="shared" si="88"/>
        <v>94076.040000000008</v>
      </c>
      <c r="AF437" s="744">
        <f t="shared" si="89"/>
        <v>136038.27000000002</v>
      </c>
      <c r="AG437" s="744">
        <f t="shared" si="90"/>
        <v>123395.45999999999</v>
      </c>
      <c r="AH437" s="744">
        <f t="shared" si="91"/>
        <v>136283.78</v>
      </c>
      <c r="AI437" s="744">
        <f t="shared" si="92"/>
        <v>489793.55000000005</v>
      </c>
      <c r="AJ437" s="744">
        <f t="shared" si="93"/>
        <v>135432.44999999995</v>
      </c>
      <c r="AK437" s="1097">
        <v>711889</v>
      </c>
    </row>
    <row r="438" spans="1:37">
      <c r="A438">
        <v>25620</v>
      </c>
      <c r="B438" t="s">
        <v>2347</v>
      </c>
      <c r="C438">
        <v>931750</v>
      </c>
      <c r="D438" t="s">
        <v>2347</v>
      </c>
      <c r="E438">
        <v>513000</v>
      </c>
      <c r="F438" t="s">
        <v>469</v>
      </c>
      <c r="G438" s="408" t="s">
        <v>2425</v>
      </c>
      <c r="H438" s="217" t="s">
        <v>1524</v>
      </c>
      <c r="I438" s="217" t="s">
        <v>448</v>
      </c>
      <c r="J438" s="217" t="s">
        <v>2547</v>
      </c>
      <c r="K438" s="61" t="str">
        <f t="shared" si="83"/>
        <v>1</v>
      </c>
      <c r="L438" s="63" t="str">
        <f t="shared" si="84"/>
        <v>Regional Parks1</v>
      </c>
      <c r="M438" s="63" t="str">
        <f t="shared" si="85"/>
        <v>Lake Skinner1</v>
      </c>
      <c r="N438" s="637">
        <v>62934.490000000005</v>
      </c>
      <c r="O438" s="213">
        <v>77453</v>
      </c>
      <c r="Q438" s="213">
        <f t="shared" si="86"/>
        <v>77453</v>
      </c>
      <c r="R438" s="213">
        <v>2099.64</v>
      </c>
      <c r="S438" s="213">
        <v>4888.0600000000004</v>
      </c>
      <c r="T438" s="213">
        <v>4760.67</v>
      </c>
      <c r="U438" s="213">
        <v>4414.4399999999996</v>
      </c>
      <c r="V438" s="213">
        <v>6631.56</v>
      </c>
      <c r="W438" s="213">
        <v>5748.52</v>
      </c>
      <c r="X438" s="213">
        <v>5590.47</v>
      </c>
      <c r="Y438" s="213">
        <v>5297.8</v>
      </c>
      <c r="Z438" s="213">
        <v>5496.31</v>
      </c>
      <c r="AA438" s="213">
        <v>5259.37</v>
      </c>
      <c r="AB438" s="213">
        <v>7614.92</v>
      </c>
      <c r="AC438" s="213">
        <f>SUMIF('[3]revexpbalances - 2024-07-18T082'!$G:$G,G:G,'[3]revexpbalances - 2024-07-18T082'!$H:$H)</f>
        <v>5743.91</v>
      </c>
      <c r="AD438" s="213">
        <f t="shared" si="87"/>
        <v>63545.67</v>
      </c>
      <c r="AE438" s="744">
        <f t="shared" si="88"/>
        <v>11748.37</v>
      </c>
      <c r="AF438" s="744">
        <f t="shared" si="89"/>
        <v>16794.52</v>
      </c>
      <c r="AG438" s="744">
        <f t="shared" si="90"/>
        <v>16384.580000000002</v>
      </c>
      <c r="AH438" s="744">
        <f t="shared" si="91"/>
        <v>18618.2</v>
      </c>
      <c r="AI438" s="744">
        <f t="shared" si="92"/>
        <v>63545.67</v>
      </c>
      <c r="AJ438" s="744">
        <f t="shared" si="93"/>
        <v>13907.330000000002</v>
      </c>
      <c r="AK438" s="1097">
        <v>207964</v>
      </c>
    </row>
    <row r="439" spans="1:37">
      <c r="A439">
        <v>25620</v>
      </c>
      <c r="B439" t="s">
        <v>2347</v>
      </c>
      <c r="C439">
        <v>931750</v>
      </c>
      <c r="D439" t="s">
        <v>2347</v>
      </c>
      <c r="E439">
        <v>513120</v>
      </c>
      <c r="F439" t="s">
        <v>471</v>
      </c>
      <c r="G439" s="408" t="s">
        <v>2426</v>
      </c>
      <c r="H439" s="217" t="s">
        <v>1524</v>
      </c>
      <c r="I439" s="217" t="s">
        <v>448</v>
      </c>
      <c r="J439" s="217" t="s">
        <v>2547</v>
      </c>
      <c r="K439" s="61" t="str">
        <f t="shared" si="83"/>
        <v>1</v>
      </c>
      <c r="L439" s="63" t="str">
        <f t="shared" si="84"/>
        <v>Regional Parks1</v>
      </c>
      <c r="M439" s="63" t="str">
        <f t="shared" si="85"/>
        <v>Lake Skinner1</v>
      </c>
      <c r="N439" s="637">
        <v>30762.39</v>
      </c>
      <c r="O439" s="213">
        <v>36229</v>
      </c>
      <c r="Q439" s="213">
        <f t="shared" si="86"/>
        <v>36229</v>
      </c>
      <c r="R439" s="213">
        <v>994.66</v>
      </c>
      <c r="S439" s="213">
        <v>2536.25</v>
      </c>
      <c r="T439" s="213">
        <v>2537.92</v>
      </c>
      <c r="U439" s="213">
        <v>2387.59</v>
      </c>
      <c r="V439" s="213">
        <v>3588.74</v>
      </c>
      <c r="W439" s="213">
        <v>2865.86</v>
      </c>
      <c r="X439" s="213">
        <v>2934.23</v>
      </c>
      <c r="Y439" s="213">
        <v>2550.06</v>
      </c>
      <c r="Z439" s="213">
        <v>2789.85</v>
      </c>
      <c r="AA439" s="213">
        <v>2591.96</v>
      </c>
      <c r="AB439" s="213">
        <v>4382.43</v>
      </c>
      <c r="AC439" s="213">
        <f>SUMIF('[3]revexpbalances - 2024-07-18T082'!$G:$G,G:G,'[3]revexpbalances - 2024-07-18T082'!$H:$H)</f>
        <v>2951.16</v>
      </c>
      <c r="AD439" s="213">
        <f t="shared" si="87"/>
        <v>33110.71</v>
      </c>
      <c r="AE439" s="744">
        <f t="shared" si="88"/>
        <v>6068.83</v>
      </c>
      <c r="AF439" s="744">
        <f t="shared" si="89"/>
        <v>8842.19</v>
      </c>
      <c r="AG439" s="744">
        <f t="shared" si="90"/>
        <v>8274.14</v>
      </c>
      <c r="AH439" s="744">
        <f t="shared" si="91"/>
        <v>9925.5499999999993</v>
      </c>
      <c r="AI439" s="744">
        <f t="shared" si="92"/>
        <v>33110.71</v>
      </c>
      <c r="AJ439" s="744">
        <f t="shared" si="93"/>
        <v>3118.2900000000009</v>
      </c>
      <c r="AK439" s="1097">
        <v>44137</v>
      </c>
    </row>
    <row r="440" spans="1:37">
      <c r="A440">
        <v>25620</v>
      </c>
      <c r="B440" t="s">
        <v>2347</v>
      </c>
      <c r="C440">
        <v>931750</v>
      </c>
      <c r="D440" t="s">
        <v>2347</v>
      </c>
      <c r="E440">
        <v>513140</v>
      </c>
      <c r="F440" t="s">
        <v>472</v>
      </c>
      <c r="G440" s="408" t="s">
        <v>2427</v>
      </c>
      <c r="H440" s="217" t="s">
        <v>1524</v>
      </c>
      <c r="I440" s="217" t="s">
        <v>448</v>
      </c>
      <c r="J440" s="217" t="s">
        <v>2547</v>
      </c>
      <c r="K440" s="61" t="str">
        <f t="shared" si="83"/>
        <v>1</v>
      </c>
      <c r="L440" s="63" t="str">
        <f t="shared" si="84"/>
        <v>Regional Parks1</v>
      </c>
      <c r="M440" s="63" t="str">
        <f t="shared" si="85"/>
        <v>Lake Skinner1</v>
      </c>
      <c r="N440" s="637">
        <v>8112.25</v>
      </c>
      <c r="O440" s="213">
        <v>9066</v>
      </c>
      <c r="Q440" s="213">
        <f t="shared" si="86"/>
        <v>9066</v>
      </c>
      <c r="R440" s="213">
        <v>232.62</v>
      </c>
      <c r="S440" s="213">
        <v>593.14</v>
      </c>
      <c r="T440" s="213">
        <v>593.54999999999995</v>
      </c>
      <c r="U440" s="213">
        <v>558.4</v>
      </c>
      <c r="V440" s="213">
        <v>839.28</v>
      </c>
      <c r="W440" s="213">
        <v>674.76</v>
      </c>
      <c r="X440" s="213">
        <v>731.12</v>
      </c>
      <c r="Y440" s="213">
        <v>639.04</v>
      </c>
      <c r="Z440" s="213">
        <v>680.39</v>
      </c>
      <c r="AA440" s="213">
        <v>642.57000000000005</v>
      </c>
      <c r="AB440" s="213">
        <v>1088.4100000000001</v>
      </c>
      <c r="AC440" s="213">
        <f>SUMIF('[3]revexpbalances - 2024-07-18T082'!$G:$G,G:G,'[3]revexpbalances - 2024-07-18T082'!$H:$H)</f>
        <v>729.95</v>
      </c>
      <c r="AD440" s="213">
        <f t="shared" si="87"/>
        <v>8003.23</v>
      </c>
      <c r="AE440" s="744">
        <f t="shared" si="88"/>
        <v>1419.31</v>
      </c>
      <c r="AF440" s="744">
        <f t="shared" si="89"/>
        <v>2072.4399999999996</v>
      </c>
      <c r="AG440" s="744">
        <f t="shared" si="90"/>
        <v>2050.5499999999997</v>
      </c>
      <c r="AH440" s="744">
        <f t="shared" si="91"/>
        <v>2460.9300000000003</v>
      </c>
      <c r="AI440" s="744">
        <f t="shared" si="92"/>
        <v>8003.23</v>
      </c>
      <c r="AJ440" s="744">
        <f t="shared" si="93"/>
        <v>1062.7700000000004</v>
      </c>
      <c r="AK440" s="1097">
        <v>10322</v>
      </c>
    </row>
    <row r="441" spans="1:37">
      <c r="A441">
        <v>25620</v>
      </c>
      <c r="B441" t="s">
        <v>2347</v>
      </c>
      <c r="C441">
        <v>931750</v>
      </c>
      <c r="D441" t="s">
        <v>2347</v>
      </c>
      <c r="E441">
        <v>515040</v>
      </c>
      <c r="F441" t="s">
        <v>473</v>
      </c>
      <c r="G441" s="408" t="s">
        <v>2428</v>
      </c>
      <c r="H441" s="217" t="s">
        <v>1524</v>
      </c>
      <c r="I441" s="217" t="s">
        <v>448</v>
      </c>
      <c r="J441" s="217" t="s">
        <v>2547</v>
      </c>
      <c r="K441" s="61" t="str">
        <f t="shared" si="83"/>
        <v>1</v>
      </c>
      <c r="L441" s="63" t="str">
        <f t="shared" si="84"/>
        <v>Regional Parks1</v>
      </c>
      <c r="M441" s="63" t="str">
        <f t="shared" si="85"/>
        <v>Lake Skinner1</v>
      </c>
      <c r="N441" s="637">
        <v>112667.8</v>
      </c>
      <c r="O441" s="213">
        <v>132486</v>
      </c>
      <c r="Q441" s="213">
        <f t="shared" si="86"/>
        <v>132486</v>
      </c>
      <c r="R441" s="213">
        <v>3494.35</v>
      </c>
      <c r="S441" s="213">
        <v>9651.5300000000007</v>
      </c>
      <c r="T441" s="213">
        <v>8997.86</v>
      </c>
      <c r="U441" s="213">
        <v>10911.29</v>
      </c>
      <c r="V441" s="213">
        <v>9428.64</v>
      </c>
      <c r="W441" s="213">
        <v>10789.83</v>
      </c>
      <c r="X441" s="213">
        <v>12194.73</v>
      </c>
      <c r="Y441" s="213">
        <v>10461.209999999999</v>
      </c>
      <c r="Z441" s="213">
        <v>10490.71</v>
      </c>
      <c r="AA441" s="213">
        <v>9509.49</v>
      </c>
      <c r="AB441" s="213">
        <v>8068.38</v>
      </c>
      <c r="AC441" s="213">
        <f>SUMIF('[3]revexpbalances - 2024-07-18T082'!$G:$G,G:G,'[3]revexpbalances - 2024-07-18T082'!$H:$H)</f>
        <v>11303.2</v>
      </c>
      <c r="AD441" s="213">
        <f t="shared" si="87"/>
        <v>115301.22</v>
      </c>
      <c r="AE441" s="744">
        <f t="shared" si="88"/>
        <v>22143.74</v>
      </c>
      <c r="AF441" s="744">
        <f t="shared" si="89"/>
        <v>31129.760000000002</v>
      </c>
      <c r="AG441" s="744">
        <f t="shared" si="90"/>
        <v>33146.649999999994</v>
      </c>
      <c r="AH441" s="744">
        <f t="shared" si="91"/>
        <v>28881.07</v>
      </c>
      <c r="AI441" s="744">
        <f t="shared" si="92"/>
        <v>115301.22</v>
      </c>
      <c r="AJ441" s="744">
        <f t="shared" si="93"/>
        <v>17184.78</v>
      </c>
      <c r="AK441" s="1097">
        <v>154551</v>
      </c>
    </row>
    <row r="442" spans="1:37">
      <c r="A442">
        <v>25620</v>
      </c>
      <c r="B442" t="s">
        <v>2347</v>
      </c>
      <c r="C442">
        <v>931750</v>
      </c>
      <c r="D442" t="s">
        <v>2347</v>
      </c>
      <c r="E442">
        <v>515100</v>
      </c>
      <c r="F442" t="s">
        <v>474</v>
      </c>
      <c r="G442" s="408" t="s">
        <v>2429</v>
      </c>
      <c r="H442" s="217" t="s">
        <v>1524</v>
      </c>
      <c r="I442" s="217" t="s">
        <v>448</v>
      </c>
      <c r="J442" s="217" t="s">
        <v>2547</v>
      </c>
      <c r="K442" s="61" t="str">
        <f t="shared" si="83"/>
        <v>1</v>
      </c>
      <c r="L442" s="63" t="str">
        <f t="shared" si="84"/>
        <v>Regional Parks1</v>
      </c>
      <c r="M442" s="63" t="str">
        <f t="shared" si="85"/>
        <v>Lake Skinner1</v>
      </c>
      <c r="N442" s="637">
        <v>620.43000000000006</v>
      </c>
      <c r="O442" s="213">
        <v>825</v>
      </c>
      <c r="Q442" s="213">
        <f t="shared" si="86"/>
        <v>825</v>
      </c>
      <c r="R442" s="213">
        <v>17.579999999999998</v>
      </c>
      <c r="S442" s="213">
        <v>49.58</v>
      </c>
      <c r="T442" s="213">
        <v>48.13</v>
      </c>
      <c r="U442" s="213">
        <v>45.97</v>
      </c>
      <c r="V442" s="213">
        <v>46.73</v>
      </c>
      <c r="W442" s="213">
        <v>52.96</v>
      </c>
      <c r="X442" s="213">
        <v>52.87</v>
      </c>
      <c r="Y442" s="213">
        <v>47.01</v>
      </c>
      <c r="Z442" s="213">
        <v>49.63</v>
      </c>
      <c r="AA442" s="213">
        <v>47.53</v>
      </c>
      <c r="AB442" s="213">
        <v>44.85</v>
      </c>
      <c r="AC442" s="213">
        <f>SUMIF('[3]revexpbalances - 2024-07-18T082'!$G:$G,G:G,'[3]revexpbalances - 2024-07-18T082'!$H:$H)</f>
        <v>48.54</v>
      </c>
      <c r="AD442" s="213">
        <f t="shared" si="87"/>
        <v>551.38</v>
      </c>
      <c r="AE442" s="744">
        <f t="shared" si="88"/>
        <v>115.28999999999999</v>
      </c>
      <c r="AF442" s="744">
        <f t="shared" si="89"/>
        <v>145.66</v>
      </c>
      <c r="AG442" s="744">
        <f t="shared" si="90"/>
        <v>149.51</v>
      </c>
      <c r="AH442" s="744">
        <f t="shared" si="91"/>
        <v>140.91999999999999</v>
      </c>
      <c r="AI442" s="744">
        <f t="shared" si="92"/>
        <v>551.38</v>
      </c>
      <c r="AJ442" s="744">
        <f t="shared" si="93"/>
        <v>273.62</v>
      </c>
      <c r="AK442" s="1097">
        <v>874</v>
      </c>
    </row>
    <row r="443" spans="1:37">
      <c r="A443">
        <v>25620</v>
      </c>
      <c r="B443" t="s">
        <v>2347</v>
      </c>
      <c r="C443">
        <v>931750</v>
      </c>
      <c r="D443" t="s">
        <v>2347</v>
      </c>
      <c r="E443">
        <v>515120</v>
      </c>
      <c r="F443" t="s">
        <v>475</v>
      </c>
      <c r="G443" s="408" t="s">
        <v>2430</v>
      </c>
      <c r="H443" s="217" t="s">
        <v>1524</v>
      </c>
      <c r="I443" s="217" t="s">
        <v>448</v>
      </c>
      <c r="J443" s="217" t="s">
        <v>2547</v>
      </c>
      <c r="K443" s="61" t="str">
        <f t="shared" si="83"/>
        <v>1</v>
      </c>
      <c r="L443" s="63" t="str">
        <f t="shared" si="84"/>
        <v>Regional Parks1</v>
      </c>
      <c r="M443" s="63" t="str">
        <f t="shared" si="85"/>
        <v>Lake Skinner1</v>
      </c>
      <c r="N443" s="637">
        <v>1201.07</v>
      </c>
      <c r="O443" s="213">
        <v>2033</v>
      </c>
      <c r="Q443" s="213">
        <f t="shared" si="86"/>
        <v>2033</v>
      </c>
      <c r="R443" s="213">
        <v>46.11</v>
      </c>
      <c r="S443" s="213">
        <v>131.51</v>
      </c>
      <c r="T443" s="213">
        <v>128.33000000000001</v>
      </c>
      <c r="U443" s="213">
        <v>122.63</v>
      </c>
      <c r="V443" s="213">
        <v>179.5</v>
      </c>
      <c r="W443" s="213">
        <v>142.52000000000001</v>
      </c>
      <c r="X443" s="213">
        <v>142.44999999999999</v>
      </c>
      <c r="Y443" s="213">
        <v>129.02000000000001</v>
      </c>
      <c r="Z443" s="213">
        <v>135.32</v>
      </c>
      <c r="AA443" s="213">
        <v>132.66999999999999</v>
      </c>
      <c r="AB443" s="213">
        <v>190.3</v>
      </c>
      <c r="AC443" s="213">
        <f>SUMIF('[3]revexpbalances - 2024-07-18T082'!$G:$G,G:G,'[3]revexpbalances - 2024-07-18T082'!$H:$H)</f>
        <v>137.13999999999999</v>
      </c>
      <c r="AD443" s="213">
        <f t="shared" si="87"/>
        <v>1617.5</v>
      </c>
      <c r="AE443" s="744">
        <f t="shared" si="88"/>
        <v>305.95000000000005</v>
      </c>
      <c r="AF443" s="744">
        <f t="shared" si="89"/>
        <v>444.65</v>
      </c>
      <c r="AG443" s="744">
        <f t="shared" si="90"/>
        <v>406.79</v>
      </c>
      <c r="AH443" s="744">
        <f t="shared" si="91"/>
        <v>460.11</v>
      </c>
      <c r="AI443" s="744">
        <f t="shared" si="92"/>
        <v>1617.5</v>
      </c>
      <c r="AJ443" s="744">
        <f t="shared" si="93"/>
        <v>415.5</v>
      </c>
      <c r="AK443" s="1097">
        <v>2315</v>
      </c>
    </row>
    <row r="444" spans="1:37">
      <c r="A444">
        <v>25620</v>
      </c>
      <c r="B444" t="s">
        <v>2347</v>
      </c>
      <c r="C444">
        <v>931750</v>
      </c>
      <c r="D444" t="s">
        <v>2347</v>
      </c>
      <c r="E444">
        <v>515260</v>
      </c>
      <c r="F444" t="s">
        <v>479</v>
      </c>
      <c r="G444" s="408" t="s">
        <v>2432</v>
      </c>
      <c r="H444" s="217" t="s">
        <v>1524</v>
      </c>
      <c r="I444" s="217" t="s">
        <v>448</v>
      </c>
      <c r="J444" s="217" t="s">
        <v>2547</v>
      </c>
      <c r="K444" s="61" t="str">
        <f t="shared" si="83"/>
        <v>1</v>
      </c>
      <c r="L444" s="63" t="str">
        <f t="shared" si="84"/>
        <v>Regional Parks1</v>
      </c>
      <c r="M444" s="63" t="str">
        <f t="shared" si="85"/>
        <v>Lake Skinner1</v>
      </c>
      <c r="N444" s="637">
        <v>1835.0200000000002</v>
      </c>
      <c r="O444" s="213">
        <v>1737</v>
      </c>
      <c r="Q444" s="213">
        <f t="shared" si="86"/>
        <v>1737</v>
      </c>
      <c r="R444" s="213">
        <v>41.06</v>
      </c>
      <c r="S444" s="213">
        <v>110.42</v>
      </c>
      <c r="T444" s="213">
        <v>107.76</v>
      </c>
      <c r="U444" s="213">
        <v>102.99</v>
      </c>
      <c r="V444" s="213">
        <v>150.75</v>
      </c>
      <c r="W444" s="213">
        <v>123.36</v>
      </c>
      <c r="X444" s="213">
        <v>126.96</v>
      </c>
      <c r="Y444" s="213">
        <v>115.65</v>
      </c>
      <c r="Z444" s="213">
        <v>120.96</v>
      </c>
      <c r="AA444" s="213">
        <v>118.71</v>
      </c>
      <c r="AB444" s="213">
        <v>170.76</v>
      </c>
      <c r="AC444" s="213">
        <f>SUMIF('[3]revexpbalances - 2024-07-18T082'!$G:$G,G:G,'[3]revexpbalances - 2024-07-18T082'!$H:$H)</f>
        <v>122.81</v>
      </c>
      <c r="AD444" s="213">
        <f t="shared" si="87"/>
        <v>1412.19</v>
      </c>
      <c r="AE444" s="744">
        <f t="shared" si="88"/>
        <v>259.24</v>
      </c>
      <c r="AF444" s="744">
        <f t="shared" si="89"/>
        <v>377.1</v>
      </c>
      <c r="AG444" s="744">
        <f t="shared" si="90"/>
        <v>363.57</v>
      </c>
      <c r="AH444" s="744">
        <f t="shared" si="91"/>
        <v>412.28</v>
      </c>
      <c r="AI444" s="744">
        <f t="shared" si="92"/>
        <v>1412.19</v>
      </c>
      <c r="AJ444" s="744">
        <f t="shared" si="93"/>
        <v>324.80999999999995</v>
      </c>
      <c r="AK444" s="1097">
        <v>1760</v>
      </c>
    </row>
    <row r="445" spans="1:37">
      <c r="A445">
        <v>25620</v>
      </c>
      <c r="B445" t="s">
        <v>2347</v>
      </c>
      <c r="C445">
        <v>931750</v>
      </c>
      <c r="D445" t="s">
        <v>2347</v>
      </c>
      <c r="E445">
        <v>518140</v>
      </c>
      <c r="F445" t="s">
        <v>484</v>
      </c>
      <c r="G445" s="408" t="s">
        <v>2433</v>
      </c>
      <c r="H445" s="217" t="s">
        <v>1524</v>
      </c>
      <c r="I445" s="217" t="s">
        <v>448</v>
      </c>
      <c r="J445" s="217" t="s">
        <v>2547</v>
      </c>
      <c r="K445" s="61" t="str">
        <f t="shared" si="83"/>
        <v>1</v>
      </c>
      <c r="L445" s="63" t="str">
        <f t="shared" si="84"/>
        <v>Regional Parks1</v>
      </c>
      <c r="M445" s="63" t="str">
        <f t="shared" si="85"/>
        <v>Lake Skinner1</v>
      </c>
      <c r="N445" s="637">
        <v>213.35</v>
      </c>
      <c r="O445" s="213">
        <v>262</v>
      </c>
      <c r="Q445" s="213">
        <f t="shared" si="86"/>
        <v>262</v>
      </c>
      <c r="R445" s="213">
        <v>6.08</v>
      </c>
      <c r="S445" s="213">
        <v>17.260000000000002</v>
      </c>
      <c r="T445" s="213">
        <v>16.88</v>
      </c>
      <c r="U445" s="213">
        <v>16.21</v>
      </c>
      <c r="V445" s="213">
        <v>23.75</v>
      </c>
      <c r="W445" s="213">
        <v>17.78</v>
      </c>
      <c r="X445" s="213">
        <v>17.940000000000001</v>
      </c>
      <c r="Y445" s="213">
        <v>16.32</v>
      </c>
      <c r="Z445" s="213">
        <v>15.53</v>
      </c>
      <c r="AA445" s="213">
        <v>15.42</v>
      </c>
      <c r="AB445" s="213">
        <v>22.13</v>
      </c>
      <c r="AC445" s="213">
        <f>SUMIF('[3]revexpbalances - 2024-07-18T082'!$G:$G,G:G,'[3]revexpbalances - 2024-07-18T082'!$H:$H)</f>
        <v>15.77</v>
      </c>
      <c r="AD445" s="213">
        <f t="shared" si="87"/>
        <v>201.07</v>
      </c>
      <c r="AE445" s="744">
        <f t="shared" si="88"/>
        <v>40.22</v>
      </c>
      <c r="AF445" s="744">
        <f t="shared" si="89"/>
        <v>57.74</v>
      </c>
      <c r="AG445" s="744">
        <f t="shared" si="90"/>
        <v>49.790000000000006</v>
      </c>
      <c r="AH445" s="744">
        <f t="shared" si="91"/>
        <v>53.319999999999993</v>
      </c>
      <c r="AI445" s="744">
        <f t="shared" si="92"/>
        <v>201.07</v>
      </c>
      <c r="AJ445" s="744">
        <f t="shared" si="93"/>
        <v>60.930000000000007</v>
      </c>
      <c r="AK445" s="1097">
        <v>278</v>
      </c>
    </row>
    <row r="446" spans="1:37">
      <c r="A446">
        <v>33100</v>
      </c>
      <c r="B446" t="s">
        <v>1641</v>
      </c>
      <c r="C446">
        <v>931105</v>
      </c>
      <c r="D446" t="s">
        <v>1641</v>
      </c>
      <c r="E446">
        <v>536780</v>
      </c>
      <c r="F446" t="s">
        <v>496</v>
      </c>
      <c r="G446" s="408" t="s">
        <v>1962</v>
      </c>
      <c r="H446" s="217" t="s">
        <v>1671</v>
      </c>
      <c r="I446" s="217" t="s">
        <v>1641</v>
      </c>
      <c r="J446" s="217" t="s">
        <v>5944</v>
      </c>
      <c r="K446" s="61" t="str">
        <f t="shared" si="83"/>
        <v>3</v>
      </c>
      <c r="L446" s="63" t="str">
        <f t="shared" si="84"/>
        <v>CIP3</v>
      </c>
      <c r="M446" s="63" t="str">
        <f t="shared" si="85"/>
        <v>Park Acq &amp; Dev, District3</v>
      </c>
      <c r="N446" s="637">
        <v>44770.03</v>
      </c>
      <c r="O446" s="213">
        <v>2600000</v>
      </c>
      <c r="Q446" s="213">
        <f t="shared" si="86"/>
        <v>2600000</v>
      </c>
      <c r="R446" s="213">
        <v>0</v>
      </c>
      <c r="S446" s="213">
        <v>603.6</v>
      </c>
      <c r="T446" s="213">
        <v>8096.69</v>
      </c>
      <c r="U446" s="213">
        <v>1131.75</v>
      </c>
      <c r="V446" s="213">
        <v>26560.74</v>
      </c>
      <c r="W446" s="213">
        <v>1509</v>
      </c>
      <c r="X446" s="213">
        <v>0</v>
      </c>
      <c r="Y446" s="213">
        <v>240698.09</v>
      </c>
      <c r="Z446" s="213">
        <v>57505.61</v>
      </c>
      <c r="AA446" s="213">
        <v>0</v>
      </c>
      <c r="AB446" s="213">
        <v>0</v>
      </c>
      <c r="AC446" s="213">
        <f>SUMIF('[3]revexpbalances - 2024-07-18T082'!$G:$G,G:G,'[3]revexpbalances - 2024-07-18T082'!$H:$H)</f>
        <v>17524.490000000002</v>
      </c>
      <c r="AD446" s="213">
        <f t="shared" si="87"/>
        <v>353629.97</v>
      </c>
      <c r="AE446" s="744">
        <f t="shared" si="88"/>
        <v>8700.2899999999991</v>
      </c>
      <c r="AF446" s="744">
        <f t="shared" si="89"/>
        <v>29201.49</v>
      </c>
      <c r="AG446" s="744">
        <f t="shared" si="90"/>
        <v>298203.7</v>
      </c>
      <c r="AH446" s="744">
        <f t="shared" si="91"/>
        <v>17524.490000000002</v>
      </c>
      <c r="AI446" s="744">
        <f t="shared" si="92"/>
        <v>353629.97</v>
      </c>
      <c r="AJ446" s="744">
        <f t="shared" si="93"/>
        <v>2246370.0300000003</v>
      </c>
      <c r="AK446" s="1097">
        <v>100000</v>
      </c>
    </row>
    <row r="447" spans="1:37">
      <c r="A447">
        <v>33120</v>
      </c>
      <c r="B447" t="s">
        <v>1643</v>
      </c>
      <c r="C447">
        <v>931800</v>
      </c>
      <c r="D447" t="s">
        <v>1643</v>
      </c>
      <c r="E447">
        <v>536780</v>
      </c>
      <c r="F447" t="s">
        <v>496</v>
      </c>
      <c r="G447" s="408" t="s">
        <v>1674</v>
      </c>
      <c r="H447" s="217" t="s">
        <v>1671</v>
      </c>
      <c r="I447" s="217" t="s">
        <v>1643</v>
      </c>
      <c r="J447" s="217" t="s">
        <v>5944</v>
      </c>
      <c r="K447" s="61" t="str">
        <f t="shared" si="83"/>
        <v>3</v>
      </c>
      <c r="L447" s="63" t="str">
        <f t="shared" si="84"/>
        <v>CIP3</v>
      </c>
      <c r="M447" s="63" t="str">
        <f t="shared" si="85"/>
        <v>Park Acq &amp; Dev, DIF3</v>
      </c>
      <c r="N447" s="637">
        <v>101541.03</v>
      </c>
      <c r="O447" s="213">
        <v>0</v>
      </c>
      <c r="Q447" s="213">
        <f t="shared" si="86"/>
        <v>0</v>
      </c>
      <c r="R447" s="213">
        <v>0</v>
      </c>
      <c r="S447" s="213">
        <v>0</v>
      </c>
      <c r="T447" s="213">
        <v>0</v>
      </c>
      <c r="U447" s="213">
        <v>0</v>
      </c>
      <c r="V447" s="213">
        <v>0</v>
      </c>
      <c r="W447" s="213">
        <v>0</v>
      </c>
      <c r="X447" s="213">
        <v>0</v>
      </c>
      <c r="Y447" s="213">
        <v>0</v>
      </c>
      <c r="Z447" s="213">
        <v>0</v>
      </c>
      <c r="AA447" s="213">
        <v>0</v>
      </c>
      <c r="AB447" s="213">
        <v>0</v>
      </c>
      <c r="AC447" s="213">
        <f>SUMIF('[3]revexpbalances - 2024-07-18T082'!$G:$G,G:G,'[3]revexpbalances - 2024-07-18T082'!$H:$H)</f>
        <v>0</v>
      </c>
      <c r="AD447" s="213">
        <f t="shared" si="87"/>
        <v>0</v>
      </c>
      <c r="AE447" s="744">
        <f t="shared" si="88"/>
        <v>0</v>
      </c>
      <c r="AF447" s="744">
        <f t="shared" si="89"/>
        <v>0</v>
      </c>
      <c r="AG447" s="744">
        <f t="shared" si="90"/>
        <v>0</v>
      </c>
      <c r="AH447" s="744">
        <f t="shared" si="91"/>
        <v>0</v>
      </c>
      <c r="AI447" s="744">
        <f t="shared" si="92"/>
        <v>0</v>
      </c>
      <c r="AJ447" s="744">
        <f t="shared" si="93"/>
        <v>0</v>
      </c>
      <c r="AK447" s="1097">
        <v>0</v>
      </c>
    </row>
    <row r="448" spans="1:37">
      <c r="A448">
        <v>25400</v>
      </c>
      <c r="B448" t="s">
        <v>2923</v>
      </c>
      <c r="C448">
        <v>931183</v>
      </c>
      <c r="D448" t="s">
        <v>2929</v>
      </c>
      <c r="E448">
        <v>520115</v>
      </c>
      <c r="F448" t="s">
        <v>49</v>
      </c>
      <c r="G448" s="408" t="s">
        <v>1000</v>
      </c>
      <c r="H448" s="217" t="s">
        <v>1766</v>
      </c>
      <c r="I448" s="989" t="s">
        <v>7000</v>
      </c>
      <c r="J448" s="217" t="s">
        <v>458</v>
      </c>
      <c r="K448" s="61" t="str">
        <f t="shared" si="83"/>
        <v>2</v>
      </c>
      <c r="L448" s="63" t="str">
        <f t="shared" si="84"/>
        <v>Business Services2</v>
      </c>
      <c r="M448" s="63" t="str">
        <f t="shared" si="85"/>
        <v>Guest Services &amp; Events2</v>
      </c>
      <c r="N448" s="637">
        <v>8035.0600000000013</v>
      </c>
      <c r="O448" s="213">
        <v>0</v>
      </c>
      <c r="Q448" s="213">
        <f t="shared" si="86"/>
        <v>0</v>
      </c>
      <c r="R448" s="213">
        <v>0</v>
      </c>
      <c r="S448" s="213">
        <v>0</v>
      </c>
      <c r="T448" s="213">
        <v>0</v>
      </c>
      <c r="U448" s="213">
        <v>0</v>
      </c>
      <c r="V448" s="213">
        <v>0</v>
      </c>
      <c r="W448" s="213">
        <v>0</v>
      </c>
      <c r="X448" s="213">
        <v>0</v>
      </c>
      <c r="Y448" s="213">
        <v>0</v>
      </c>
      <c r="Z448" s="213">
        <v>0</v>
      </c>
      <c r="AA448" s="213">
        <v>-1429.64</v>
      </c>
      <c r="AB448" s="213">
        <v>1429.64</v>
      </c>
      <c r="AC448" s="213">
        <f>SUMIF('[3]revexpbalances - 2024-07-18T082'!$G:$G,G:G,'[3]revexpbalances - 2024-07-18T082'!$H:$H)</f>
        <v>0</v>
      </c>
      <c r="AD448" s="213">
        <f t="shared" si="87"/>
        <v>0</v>
      </c>
      <c r="AE448" s="744">
        <f t="shared" si="88"/>
        <v>0</v>
      </c>
      <c r="AF448" s="744">
        <f t="shared" si="89"/>
        <v>0</v>
      </c>
      <c r="AG448" s="744">
        <f t="shared" si="90"/>
        <v>0</v>
      </c>
      <c r="AH448" s="744">
        <f t="shared" si="91"/>
        <v>0</v>
      </c>
      <c r="AI448" s="744">
        <f t="shared" si="92"/>
        <v>0</v>
      </c>
      <c r="AJ448" s="744">
        <f t="shared" si="93"/>
        <v>0</v>
      </c>
      <c r="AK448" s="1097">
        <v>0</v>
      </c>
    </row>
    <row r="449" spans="1:37">
      <c r="A449">
        <v>25400</v>
      </c>
      <c r="B449" t="s">
        <v>2923</v>
      </c>
      <c r="C449">
        <v>931183</v>
      </c>
      <c r="D449" t="s">
        <v>2929</v>
      </c>
      <c r="E449">
        <v>523290</v>
      </c>
      <c r="F449" t="s">
        <v>1281</v>
      </c>
      <c r="G449" s="408" t="s">
        <v>1231</v>
      </c>
      <c r="H449" s="217" t="s">
        <v>1766</v>
      </c>
      <c r="I449" s="989" t="s">
        <v>7000</v>
      </c>
      <c r="J449" s="217" t="s">
        <v>458</v>
      </c>
      <c r="K449" s="61" t="str">
        <f t="shared" si="83"/>
        <v>2</v>
      </c>
      <c r="L449" s="63" t="str">
        <f t="shared" si="84"/>
        <v>Business Services2</v>
      </c>
      <c r="M449" s="63" t="str">
        <f t="shared" si="85"/>
        <v>Guest Services &amp; Events2</v>
      </c>
      <c r="N449" s="637">
        <v>5415.9100000000008</v>
      </c>
      <c r="O449" s="213">
        <v>0</v>
      </c>
      <c r="Q449" s="213">
        <f t="shared" si="86"/>
        <v>0</v>
      </c>
      <c r="R449" s="213">
        <v>0</v>
      </c>
      <c r="S449" s="213">
        <v>0</v>
      </c>
      <c r="T449" s="213">
        <v>0</v>
      </c>
      <c r="U449" s="213">
        <v>0</v>
      </c>
      <c r="V449" s="213">
        <v>0</v>
      </c>
      <c r="W449" s="213">
        <v>0</v>
      </c>
      <c r="X449" s="213">
        <v>0</v>
      </c>
      <c r="Y449" s="213">
        <v>0</v>
      </c>
      <c r="Z449" s="213">
        <v>0</v>
      </c>
      <c r="AA449" s="213">
        <v>0</v>
      </c>
      <c r="AB449" s="213">
        <v>0</v>
      </c>
      <c r="AC449" s="213">
        <f>SUMIF('[3]revexpbalances - 2024-07-18T082'!$G:$G,G:G,'[3]revexpbalances - 2024-07-18T082'!$H:$H)</f>
        <v>0</v>
      </c>
      <c r="AD449" s="213">
        <f t="shared" si="87"/>
        <v>0</v>
      </c>
      <c r="AE449" s="744">
        <f t="shared" si="88"/>
        <v>0</v>
      </c>
      <c r="AF449" s="744">
        <f t="shared" si="89"/>
        <v>0</v>
      </c>
      <c r="AG449" s="744">
        <f t="shared" si="90"/>
        <v>0</v>
      </c>
      <c r="AH449" s="744">
        <f t="shared" si="91"/>
        <v>0</v>
      </c>
      <c r="AI449" s="744">
        <f t="shared" si="92"/>
        <v>0</v>
      </c>
      <c r="AJ449" s="744">
        <f t="shared" si="93"/>
        <v>0</v>
      </c>
      <c r="AK449" s="1097">
        <v>0</v>
      </c>
    </row>
    <row r="450" spans="1:37">
      <c r="A450">
        <v>25400</v>
      </c>
      <c r="B450" t="s">
        <v>2923</v>
      </c>
      <c r="C450">
        <v>931183</v>
      </c>
      <c r="D450" t="s">
        <v>2929</v>
      </c>
      <c r="E450">
        <v>523700</v>
      </c>
      <c r="F450" t="s">
        <v>66</v>
      </c>
      <c r="G450" s="408" t="s">
        <v>1002</v>
      </c>
      <c r="H450" s="217" t="s">
        <v>1766</v>
      </c>
      <c r="I450" s="989" t="s">
        <v>7000</v>
      </c>
      <c r="J450" s="217" t="s">
        <v>458</v>
      </c>
      <c r="K450" s="61" t="str">
        <f t="shared" si="83"/>
        <v>2</v>
      </c>
      <c r="L450" s="63" t="str">
        <f t="shared" si="84"/>
        <v>Business Services2</v>
      </c>
      <c r="M450" s="63" t="str">
        <f t="shared" si="85"/>
        <v>Guest Services &amp; Events2</v>
      </c>
      <c r="N450" s="637">
        <v>296.18</v>
      </c>
      <c r="O450" s="213">
        <v>0</v>
      </c>
      <c r="Q450" s="213">
        <f t="shared" si="86"/>
        <v>0</v>
      </c>
      <c r="R450" s="213">
        <v>0</v>
      </c>
      <c r="S450" s="213">
        <v>0</v>
      </c>
      <c r="T450" s="213">
        <v>0</v>
      </c>
      <c r="U450" s="213">
        <v>0</v>
      </c>
      <c r="V450" s="213">
        <v>0</v>
      </c>
      <c r="W450" s="213">
        <v>0</v>
      </c>
      <c r="X450" s="213">
        <v>0</v>
      </c>
      <c r="Y450" s="213">
        <v>0</v>
      </c>
      <c r="Z450" s="213">
        <v>0</v>
      </c>
      <c r="AA450" s="213">
        <v>0</v>
      </c>
      <c r="AB450" s="213">
        <v>0</v>
      </c>
      <c r="AC450" s="213">
        <f>SUMIF('[3]revexpbalances - 2024-07-18T082'!$G:$G,G:G,'[3]revexpbalances - 2024-07-18T082'!$H:$H)</f>
        <v>0</v>
      </c>
      <c r="AD450" s="213">
        <f t="shared" si="87"/>
        <v>0</v>
      </c>
      <c r="AE450" s="744">
        <f t="shared" si="88"/>
        <v>0</v>
      </c>
      <c r="AF450" s="744">
        <f t="shared" si="89"/>
        <v>0</v>
      </c>
      <c r="AG450" s="744">
        <f t="shared" si="90"/>
        <v>0</v>
      </c>
      <c r="AH450" s="744">
        <f t="shared" si="91"/>
        <v>0</v>
      </c>
      <c r="AI450" s="744">
        <f t="shared" si="92"/>
        <v>0</v>
      </c>
      <c r="AJ450" s="744">
        <f t="shared" si="93"/>
        <v>0</v>
      </c>
      <c r="AK450" s="1097">
        <v>0</v>
      </c>
    </row>
    <row r="451" spans="1:37">
      <c r="A451">
        <v>25400</v>
      </c>
      <c r="B451" t="s">
        <v>2923</v>
      </c>
      <c r="C451">
        <v>931183</v>
      </c>
      <c r="D451" t="s">
        <v>2929</v>
      </c>
      <c r="E451">
        <v>537080</v>
      </c>
      <c r="F451" t="s">
        <v>84</v>
      </c>
      <c r="G451" s="408" t="s">
        <v>1412</v>
      </c>
      <c r="H451" s="217" t="s">
        <v>1766</v>
      </c>
      <c r="I451" s="989" t="s">
        <v>7000</v>
      </c>
      <c r="J451" s="217" t="s">
        <v>7021</v>
      </c>
      <c r="K451" s="61" t="str">
        <f t="shared" si="83"/>
        <v>3</v>
      </c>
      <c r="L451" s="63" t="str">
        <f t="shared" si="84"/>
        <v>Business Services3</v>
      </c>
      <c r="M451" s="63" t="str">
        <f t="shared" si="85"/>
        <v>Guest Services &amp; Events3</v>
      </c>
      <c r="N451" s="637">
        <v>45</v>
      </c>
      <c r="O451" s="213">
        <v>0</v>
      </c>
      <c r="Q451" s="213">
        <f t="shared" si="86"/>
        <v>0</v>
      </c>
      <c r="R451" s="213">
        <v>0</v>
      </c>
      <c r="S451" s="213">
        <v>0</v>
      </c>
      <c r="T451" s="213">
        <v>0</v>
      </c>
      <c r="U451" s="213">
        <v>0</v>
      </c>
      <c r="V451" s="213">
        <v>0</v>
      </c>
      <c r="W451" s="213">
        <v>0</v>
      </c>
      <c r="X451" s="213">
        <v>0</v>
      </c>
      <c r="Y451" s="213">
        <v>0</v>
      </c>
      <c r="Z451" s="213">
        <v>0</v>
      </c>
      <c r="AA451" s="213">
        <v>0</v>
      </c>
      <c r="AB451" s="213">
        <v>0</v>
      </c>
      <c r="AC451" s="213">
        <f>SUMIF('[3]revexpbalances - 2024-07-18T082'!$G:$G,G:G,'[3]revexpbalances - 2024-07-18T082'!$H:$H)</f>
        <v>0</v>
      </c>
      <c r="AD451" s="213">
        <f t="shared" si="87"/>
        <v>0</v>
      </c>
      <c r="AE451" s="744">
        <f t="shared" si="88"/>
        <v>0</v>
      </c>
      <c r="AF451" s="744">
        <f t="shared" si="89"/>
        <v>0</v>
      </c>
      <c r="AG451" s="744">
        <f t="shared" si="90"/>
        <v>0</v>
      </c>
      <c r="AH451" s="744">
        <f t="shared" si="91"/>
        <v>0</v>
      </c>
      <c r="AI451" s="744">
        <f t="shared" si="92"/>
        <v>0</v>
      </c>
      <c r="AJ451" s="744">
        <f t="shared" si="93"/>
        <v>0</v>
      </c>
      <c r="AK451" s="1097">
        <v>0</v>
      </c>
    </row>
    <row r="452" spans="1:37">
      <c r="A452">
        <v>25400</v>
      </c>
      <c r="B452" t="s">
        <v>2923</v>
      </c>
      <c r="C452">
        <v>931205</v>
      </c>
      <c r="D452" t="s">
        <v>5949</v>
      </c>
      <c r="E452">
        <v>510320</v>
      </c>
      <c r="F452" t="s">
        <v>463</v>
      </c>
      <c r="G452" s="408" t="s">
        <v>6396</v>
      </c>
      <c r="H452" s="217" t="s">
        <v>1766</v>
      </c>
      <c r="I452" s="989" t="s">
        <v>7000</v>
      </c>
      <c r="J452" s="217" t="s">
        <v>1950</v>
      </c>
      <c r="K452" s="61" t="str">
        <f t="shared" si="83"/>
        <v>1</v>
      </c>
      <c r="L452" s="63" t="str">
        <f t="shared" si="84"/>
        <v>Business Services1</v>
      </c>
      <c r="M452" s="63" t="str">
        <f t="shared" si="85"/>
        <v>Guest Services &amp; Events1</v>
      </c>
      <c r="N452" s="637">
        <v>17473.5</v>
      </c>
      <c r="O452" s="213">
        <v>10000</v>
      </c>
      <c r="Q452" s="213">
        <f t="shared" si="86"/>
        <v>10000</v>
      </c>
      <c r="R452" s="213">
        <v>0</v>
      </c>
      <c r="S452" s="213">
        <v>0</v>
      </c>
      <c r="T452" s="213">
        <v>0</v>
      </c>
      <c r="U452" s="213">
        <v>0</v>
      </c>
      <c r="V452" s="213">
        <v>1991.75</v>
      </c>
      <c r="W452" s="213">
        <v>1860</v>
      </c>
      <c r="X452" s="213">
        <v>2260</v>
      </c>
      <c r="Y452" s="213">
        <v>0</v>
      </c>
      <c r="Z452" s="213">
        <v>0</v>
      </c>
      <c r="AA452" s="213">
        <v>0</v>
      </c>
      <c r="AB452" s="213">
        <v>0</v>
      </c>
      <c r="AC452" s="213">
        <f>SUMIF('[3]revexpbalances - 2024-07-18T082'!$G:$G,G:G,'[3]revexpbalances - 2024-07-18T082'!$H:$H)</f>
        <v>1382.34</v>
      </c>
      <c r="AD452" s="213">
        <f t="shared" si="87"/>
        <v>7494.09</v>
      </c>
      <c r="AE452" s="744">
        <f t="shared" si="88"/>
        <v>0</v>
      </c>
      <c r="AF452" s="744">
        <f t="shared" si="89"/>
        <v>3851.75</v>
      </c>
      <c r="AG452" s="744">
        <f t="shared" si="90"/>
        <v>2260</v>
      </c>
      <c r="AH452" s="744">
        <f t="shared" si="91"/>
        <v>1382.34</v>
      </c>
      <c r="AI452" s="744">
        <f t="shared" si="92"/>
        <v>7494.09</v>
      </c>
      <c r="AJ452" s="744">
        <f t="shared" si="93"/>
        <v>2505.91</v>
      </c>
      <c r="AK452" s="1097">
        <v>0</v>
      </c>
    </row>
    <row r="453" spans="1:37">
      <c r="A453">
        <v>25400</v>
      </c>
      <c r="B453" t="s">
        <v>2923</v>
      </c>
      <c r="C453">
        <v>931205</v>
      </c>
      <c r="D453" t="s">
        <v>5949</v>
      </c>
      <c r="E453">
        <v>520115</v>
      </c>
      <c r="F453" t="s">
        <v>49</v>
      </c>
      <c r="G453" s="408" t="s">
        <v>5611</v>
      </c>
      <c r="H453" s="217" t="s">
        <v>1766</v>
      </c>
      <c r="I453" s="989" t="s">
        <v>7000</v>
      </c>
      <c r="J453" s="217" t="s">
        <v>458</v>
      </c>
      <c r="K453" s="61" t="str">
        <f t="shared" si="83"/>
        <v>2</v>
      </c>
      <c r="L453" s="63" t="str">
        <f t="shared" si="84"/>
        <v>Business Services2</v>
      </c>
      <c r="M453" s="63" t="str">
        <f t="shared" si="85"/>
        <v>Guest Services &amp; Events2</v>
      </c>
      <c r="N453" s="637">
        <v>1131.28</v>
      </c>
      <c r="O453" s="213">
        <v>7500</v>
      </c>
      <c r="Q453" s="213">
        <f t="shared" si="86"/>
        <v>7500</v>
      </c>
      <c r="R453" s="213">
        <v>451.8</v>
      </c>
      <c r="S453" s="213">
        <v>19.95</v>
      </c>
      <c r="T453" s="213">
        <v>1648.23</v>
      </c>
      <c r="U453" s="213">
        <v>691.36</v>
      </c>
      <c r="V453" s="213">
        <v>1076.58</v>
      </c>
      <c r="W453" s="213">
        <v>-73</v>
      </c>
      <c r="X453" s="213">
        <v>-99.41</v>
      </c>
      <c r="Y453" s="213">
        <v>1467.48</v>
      </c>
      <c r="Z453" s="213">
        <v>740.8</v>
      </c>
      <c r="AA453" s="213">
        <v>2793.28</v>
      </c>
      <c r="AB453" s="213">
        <v>-1543.14</v>
      </c>
      <c r="AC453" s="213">
        <f>SUMIF('[3]revexpbalances - 2024-07-18T082'!$G:$G,G:G,'[3]revexpbalances - 2024-07-18T082'!$H:$H)</f>
        <v>1808.25</v>
      </c>
      <c r="AD453" s="213">
        <f t="shared" si="87"/>
        <v>8982.18</v>
      </c>
      <c r="AE453" s="744">
        <f t="shared" si="88"/>
        <v>2119.98</v>
      </c>
      <c r="AF453" s="744">
        <f t="shared" si="89"/>
        <v>1694.94</v>
      </c>
      <c r="AG453" s="744">
        <f t="shared" si="90"/>
        <v>2108.87</v>
      </c>
      <c r="AH453" s="744">
        <f t="shared" si="91"/>
        <v>3058.3900000000003</v>
      </c>
      <c r="AI453" s="744">
        <f t="shared" si="92"/>
        <v>8982.18</v>
      </c>
      <c r="AJ453" s="744">
        <f t="shared" si="93"/>
        <v>-1482.1800000000003</v>
      </c>
      <c r="AK453" s="1097">
        <v>9600</v>
      </c>
    </row>
    <row r="454" spans="1:37">
      <c r="A454">
        <v>25400</v>
      </c>
      <c r="B454" t="s">
        <v>2923</v>
      </c>
      <c r="C454">
        <v>931205</v>
      </c>
      <c r="D454" t="s">
        <v>5949</v>
      </c>
      <c r="E454">
        <v>520800</v>
      </c>
      <c r="F454" t="s">
        <v>54</v>
      </c>
      <c r="G454" s="408" t="s">
        <v>2904</v>
      </c>
      <c r="H454" s="217" t="s">
        <v>1766</v>
      </c>
      <c r="I454" s="989" t="s">
        <v>7000</v>
      </c>
      <c r="J454" s="217" t="s">
        <v>458</v>
      </c>
      <c r="K454" s="61" t="str">
        <f t="shared" si="83"/>
        <v>2</v>
      </c>
      <c r="L454" s="63" t="str">
        <f t="shared" si="84"/>
        <v>Business Services2</v>
      </c>
      <c r="M454" s="63" t="str">
        <f t="shared" si="85"/>
        <v>Guest Services &amp; Events2</v>
      </c>
      <c r="N454" s="637">
        <v>378.22</v>
      </c>
      <c r="O454" s="213">
        <v>0</v>
      </c>
      <c r="Q454" s="213">
        <f t="shared" si="86"/>
        <v>0</v>
      </c>
      <c r="R454" s="213">
        <v>5.39</v>
      </c>
      <c r="S454" s="213">
        <v>-5.39</v>
      </c>
      <c r="T454" s="213">
        <v>177.66</v>
      </c>
      <c r="U454" s="213">
        <v>0</v>
      </c>
      <c r="V454" s="213">
        <v>0</v>
      </c>
      <c r="W454" s="213">
        <v>0</v>
      </c>
      <c r="X454" s="213">
        <v>28.93</v>
      </c>
      <c r="Y454" s="213">
        <v>0</v>
      </c>
      <c r="Z454" s="213">
        <v>0</v>
      </c>
      <c r="AA454" s="213">
        <v>23.91</v>
      </c>
      <c r="AB454" s="213">
        <v>0.68</v>
      </c>
      <c r="AC454" s="213">
        <f>SUMIF('[3]revexpbalances - 2024-07-18T082'!$G:$G,G:G,'[3]revexpbalances - 2024-07-18T082'!$H:$H)</f>
        <v>0</v>
      </c>
      <c r="AD454" s="213">
        <f t="shared" si="87"/>
        <v>231.18</v>
      </c>
      <c r="AE454" s="744">
        <f t="shared" si="88"/>
        <v>177.66</v>
      </c>
      <c r="AF454" s="744">
        <f t="shared" si="89"/>
        <v>0</v>
      </c>
      <c r="AG454" s="744">
        <f t="shared" si="90"/>
        <v>28.93</v>
      </c>
      <c r="AH454" s="744">
        <f t="shared" si="91"/>
        <v>24.59</v>
      </c>
      <c r="AI454" s="744">
        <f t="shared" si="92"/>
        <v>231.18</v>
      </c>
      <c r="AJ454" s="744">
        <f t="shared" si="93"/>
        <v>-231.18</v>
      </c>
      <c r="AK454" s="1097">
        <v>0</v>
      </c>
    </row>
    <row r="455" spans="1:37">
      <c r="A455">
        <v>25400</v>
      </c>
      <c r="B455" t="s">
        <v>2923</v>
      </c>
      <c r="C455">
        <v>931205</v>
      </c>
      <c r="D455" t="s">
        <v>5949</v>
      </c>
      <c r="E455">
        <v>520815</v>
      </c>
      <c r="F455" t="s">
        <v>489</v>
      </c>
      <c r="G455" s="408" t="s">
        <v>2695</v>
      </c>
      <c r="H455" s="217" t="s">
        <v>1766</v>
      </c>
      <c r="I455" s="989" t="s">
        <v>7000</v>
      </c>
      <c r="J455" s="217" t="s">
        <v>458</v>
      </c>
      <c r="K455" s="61" t="str">
        <f t="shared" si="83"/>
        <v>2</v>
      </c>
      <c r="L455" s="63" t="str">
        <f t="shared" si="84"/>
        <v>Business Services2</v>
      </c>
      <c r="M455" s="63" t="str">
        <f t="shared" si="85"/>
        <v>Guest Services &amp; Events2</v>
      </c>
      <c r="N455" s="637">
        <v>1417.17</v>
      </c>
      <c r="O455" s="213">
        <v>3000</v>
      </c>
      <c r="Q455" s="213">
        <f t="shared" si="86"/>
        <v>3000</v>
      </c>
      <c r="R455" s="213">
        <v>125.4</v>
      </c>
      <c r="S455" s="213">
        <v>0</v>
      </c>
      <c r="T455" s="213">
        <v>34.43</v>
      </c>
      <c r="U455" s="213">
        <v>0</v>
      </c>
      <c r="V455" s="213">
        <v>695.58</v>
      </c>
      <c r="W455" s="213">
        <v>513.08000000000004</v>
      </c>
      <c r="X455" s="213">
        <v>387.7</v>
      </c>
      <c r="Y455" s="213">
        <v>22.6</v>
      </c>
      <c r="Z455" s="213">
        <v>555.25</v>
      </c>
      <c r="AA455" s="213">
        <v>336.66</v>
      </c>
      <c r="AB455" s="213">
        <v>114.85</v>
      </c>
      <c r="AC455" s="213">
        <f>SUMIF('[3]revexpbalances - 2024-07-18T082'!$G:$G,G:G,'[3]revexpbalances - 2024-07-18T082'!$H:$H)</f>
        <v>257.14999999999998</v>
      </c>
      <c r="AD455" s="213">
        <f t="shared" si="87"/>
        <v>3042.7</v>
      </c>
      <c r="AE455" s="744">
        <f t="shared" si="88"/>
        <v>159.83000000000001</v>
      </c>
      <c r="AF455" s="744">
        <f t="shared" si="89"/>
        <v>1208.6600000000001</v>
      </c>
      <c r="AG455" s="744">
        <f t="shared" si="90"/>
        <v>965.55</v>
      </c>
      <c r="AH455" s="744">
        <f t="shared" si="91"/>
        <v>708.66</v>
      </c>
      <c r="AI455" s="744">
        <f t="shared" si="92"/>
        <v>3042.7</v>
      </c>
      <c r="AJ455" s="744">
        <f t="shared" si="93"/>
        <v>-42.699999999999818</v>
      </c>
      <c r="AK455" s="1097">
        <v>3000</v>
      </c>
    </row>
    <row r="456" spans="1:37">
      <c r="A456">
        <v>25400</v>
      </c>
      <c r="B456" t="s">
        <v>2923</v>
      </c>
      <c r="C456">
        <v>931205</v>
      </c>
      <c r="D456" t="s">
        <v>5949</v>
      </c>
      <c r="E456">
        <v>522320</v>
      </c>
      <c r="F456" t="s">
        <v>93</v>
      </c>
      <c r="G456" s="408" t="s">
        <v>2106</v>
      </c>
      <c r="H456" s="217" t="s">
        <v>1766</v>
      </c>
      <c r="I456" s="989" t="s">
        <v>7000</v>
      </c>
      <c r="J456" s="217" t="s">
        <v>458</v>
      </c>
      <c r="K456" s="61" t="str">
        <f t="shared" si="83"/>
        <v>2</v>
      </c>
      <c r="L456" s="63" t="str">
        <f t="shared" si="84"/>
        <v>Business Services2</v>
      </c>
      <c r="M456" s="63" t="str">
        <f t="shared" si="85"/>
        <v>Guest Services &amp; Events2</v>
      </c>
      <c r="N456" s="637">
        <v>465.8</v>
      </c>
      <c r="O456" s="213">
        <v>27000</v>
      </c>
      <c r="Q456" s="213">
        <f t="shared" si="86"/>
        <v>27000</v>
      </c>
      <c r="R456" s="213">
        <v>160.35</v>
      </c>
      <c r="S456" s="213">
        <v>1007.94</v>
      </c>
      <c r="T456" s="213">
        <v>3829.98</v>
      </c>
      <c r="U456" s="213">
        <v>394.67</v>
      </c>
      <c r="V456" s="213">
        <v>634.47</v>
      </c>
      <c r="W456" s="213">
        <v>111.15</v>
      </c>
      <c r="X456" s="213">
        <v>547.99</v>
      </c>
      <c r="Y456" s="213">
        <v>0</v>
      </c>
      <c r="Z456" s="213">
        <v>0</v>
      </c>
      <c r="AA456" s="213">
        <v>0</v>
      </c>
      <c r="AB456" s="213">
        <v>427.24</v>
      </c>
      <c r="AC456" s="213">
        <f>SUMIF('[3]revexpbalances - 2024-07-18T082'!$G:$G,G:G,'[3]revexpbalances - 2024-07-18T082'!$H:$H)</f>
        <v>129.27000000000001</v>
      </c>
      <c r="AD456" s="213">
        <f t="shared" si="87"/>
        <v>7243.06</v>
      </c>
      <c r="AE456" s="744">
        <f t="shared" si="88"/>
        <v>4998.2700000000004</v>
      </c>
      <c r="AF456" s="744">
        <f t="shared" si="89"/>
        <v>1140.2900000000002</v>
      </c>
      <c r="AG456" s="744">
        <f t="shared" si="90"/>
        <v>547.99</v>
      </c>
      <c r="AH456" s="744">
        <f t="shared" si="91"/>
        <v>556.51</v>
      </c>
      <c r="AI456" s="744">
        <f t="shared" si="92"/>
        <v>7243.06</v>
      </c>
      <c r="AJ456" s="744">
        <f t="shared" si="93"/>
        <v>19756.939999999999</v>
      </c>
      <c r="AK456" s="1097">
        <v>10000</v>
      </c>
    </row>
    <row r="457" spans="1:37">
      <c r="A457">
        <v>25400</v>
      </c>
      <c r="B457" t="s">
        <v>2923</v>
      </c>
      <c r="C457">
        <v>931205</v>
      </c>
      <c r="D457" t="s">
        <v>5949</v>
      </c>
      <c r="E457">
        <v>522310</v>
      </c>
      <c r="F457" t="s">
        <v>60</v>
      </c>
      <c r="G457" s="408" t="s">
        <v>2105</v>
      </c>
      <c r="H457" s="217" t="s">
        <v>1766</v>
      </c>
      <c r="I457" s="989" t="s">
        <v>7000</v>
      </c>
      <c r="J457" s="217" t="s">
        <v>458</v>
      </c>
      <c r="K457" s="61" t="str">
        <f t="shared" si="83"/>
        <v>2</v>
      </c>
      <c r="L457" s="63" t="str">
        <f t="shared" si="84"/>
        <v>Business Services2</v>
      </c>
      <c r="M457" s="63" t="str">
        <f t="shared" si="85"/>
        <v>Guest Services &amp; Events2</v>
      </c>
      <c r="N457" s="637">
        <v>46112.42</v>
      </c>
      <c r="O457" s="213">
        <v>35000</v>
      </c>
      <c r="Q457" s="213">
        <f t="shared" si="86"/>
        <v>35000</v>
      </c>
      <c r="R457" s="213">
        <v>136.19999999999999</v>
      </c>
      <c r="S457" s="213">
        <v>-136.19999999999999</v>
      </c>
      <c r="T457" s="213">
        <v>256.75</v>
      </c>
      <c r="U457" s="213">
        <v>294.99</v>
      </c>
      <c r="V457" s="213">
        <v>1022.85</v>
      </c>
      <c r="W457" s="213">
        <v>0</v>
      </c>
      <c r="X457" s="213">
        <v>7813.03</v>
      </c>
      <c r="Y457" s="213">
        <v>0</v>
      </c>
      <c r="Z457" s="213">
        <v>0</v>
      </c>
      <c r="AA457" s="213">
        <v>0</v>
      </c>
      <c r="AB457" s="213">
        <v>0</v>
      </c>
      <c r="AC457" s="213">
        <f>SUMIF('[3]revexpbalances - 2024-07-18T082'!$G:$G,G:G,'[3]revexpbalances - 2024-07-18T082'!$H:$H)</f>
        <v>482.85</v>
      </c>
      <c r="AD457" s="213">
        <f t="shared" si="87"/>
        <v>9870.4699999999993</v>
      </c>
      <c r="AE457" s="744">
        <f t="shared" si="88"/>
        <v>256.75</v>
      </c>
      <c r="AF457" s="744">
        <f t="shared" si="89"/>
        <v>1317.8400000000001</v>
      </c>
      <c r="AG457" s="744">
        <f t="shared" si="90"/>
        <v>7813.03</v>
      </c>
      <c r="AH457" s="744">
        <f t="shared" si="91"/>
        <v>482.85</v>
      </c>
      <c r="AI457" s="744">
        <f t="shared" si="92"/>
        <v>9870.4699999999993</v>
      </c>
      <c r="AJ457" s="744">
        <f t="shared" si="93"/>
        <v>25129.53</v>
      </c>
      <c r="AK457" s="1097">
        <v>20000</v>
      </c>
    </row>
    <row r="458" spans="1:37">
      <c r="A458">
        <v>25400</v>
      </c>
      <c r="B458" t="s">
        <v>2923</v>
      </c>
      <c r="C458">
        <v>931205</v>
      </c>
      <c r="D458" t="s">
        <v>5949</v>
      </c>
      <c r="E458">
        <v>523270</v>
      </c>
      <c r="F458" t="s">
        <v>62</v>
      </c>
      <c r="G458" s="408" t="s">
        <v>2257</v>
      </c>
      <c r="H458" s="217" t="s">
        <v>1766</v>
      </c>
      <c r="I458" s="989" t="s">
        <v>7000</v>
      </c>
      <c r="J458" s="217" t="s">
        <v>458</v>
      </c>
      <c r="K458" s="61" t="str">
        <f t="shared" si="83"/>
        <v>2</v>
      </c>
      <c r="L458" s="63" t="str">
        <f t="shared" si="84"/>
        <v>Business Services2</v>
      </c>
      <c r="M458" s="63" t="str">
        <f t="shared" si="85"/>
        <v>Guest Services &amp; Events2</v>
      </c>
      <c r="N458" s="637">
        <v>0</v>
      </c>
      <c r="O458" s="213">
        <v>0</v>
      </c>
      <c r="Q458" s="213">
        <f t="shared" si="86"/>
        <v>0</v>
      </c>
      <c r="R458" s="213">
        <v>0</v>
      </c>
      <c r="S458" s="213">
        <v>0</v>
      </c>
      <c r="T458" s="213">
        <v>0</v>
      </c>
      <c r="U458" s="213">
        <v>0</v>
      </c>
      <c r="V458" s="213">
        <v>0</v>
      </c>
      <c r="W458" s="213">
        <v>0</v>
      </c>
      <c r="X458" s="213">
        <v>0</v>
      </c>
      <c r="Y458" s="213">
        <v>49.99</v>
      </c>
      <c r="Z458" s="213">
        <v>143.52000000000001</v>
      </c>
      <c r="AA458" s="213">
        <v>0</v>
      </c>
      <c r="AB458" s="213">
        <v>0</v>
      </c>
      <c r="AC458" s="213">
        <f>SUMIF('[3]revexpbalances - 2024-07-18T082'!$G:$G,G:G,'[3]revexpbalances - 2024-07-18T082'!$H:$H)</f>
        <v>0</v>
      </c>
      <c r="AD458" s="213">
        <f t="shared" si="87"/>
        <v>193.51000000000002</v>
      </c>
      <c r="AE458" s="744">
        <f t="shared" si="88"/>
        <v>0</v>
      </c>
      <c r="AF458" s="744">
        <f t="shared" si="89"/>
        <v>0</v>
      </c>
      <c r="AG458" s="744">
        <f t="shared" si="90"/>
        <v>193.51000000000002</v>
      </c>
      <c r="AH458" s="744">
        <f t="shared" si="91"/>
        <v>0</v>
      </c>
      <c r="AI458" s="744">
        <f t="shared" si="92"/>
        <v>193.51000000000002</v>
      </c>
      <c r="AJ458" s="744">
        <f t="shared" si="93"/>
        <v>-193.51000000000002</v>
      </c>
      <c r="AK458" s="1097">
        <v>30000</v>
      </c>
    </row>
    <row r="459" spans="1:37">
      <c r="A459">
        <v>25400</v>
      </c>
      <c r="B459" t="s">
        <v>2923</v>
      </c>
      <c r="C459">
        <v>931205</v>
      </c>
      <c r="D459" t="s">
        <v>5949</v>
      </c>
      <c r="E459">
        <v>523290</v>
      </c>
      <c r="F459" t="s">
        <v>1281</v>
      </c>
      <c r="G459" s="408" t="s">
        <v>5678</v>
      </c>
      <c r="H459" s="217" t="s">
        <v>1766</v>
      </c>
      <c r="I459" s="989" t="s">
        <v>7000</v>
      </c>
      <c r="J459" s="217" t="s">
        <v>458</v>
      </c>
      <c r="K459" s="61" t="str">
        <f t="shared" si="83"/>
        <v>2</v>
      </c>
      <c r="L459" s="63" t="str">
        <f t="shared" si="84"/>
        <v>Business Services2</v>
      </c>
      <c r="M459" s="63" t="str">
        <f t="shared" si="85"/>
        <v>Guest Services &amp; Events2</v>
      </c>
      <c r="N459" s="637">
        <v>3576.18</v>
      </c>
      <c r="O459" s="213">
        <v>10300</v>
      </c>
      <c r="Q459" s="213">
        <f t="shared" si="86"/>
        <v>10300</v>
      </c>
      <c r="R459" s="213">
        <v>951.2</v>
      </c>
      <c r="S459" s="213">
        <v>874.9</v>
      </c>
      <c r="T459" s="213">
        <v>868.88</v>
      </c>
      <c r="U459" s="213">
        <v>884.25</v>
      </c>
      <c r="V459" s="213">
        <v>622.08000000000004</v>
      </c>
      <c r="W459" s="213">
        <v>487.02</v>
      </c>
      <c r="X459" s="213">
        <v>383.04</v>
      </c>
      <c r="Y459" s="213">
        <v>894.67</v>
      </c>
      <c r="Z459" s="213">
        <v>806.72</v>
      </c>
      <c r="AA459" s="213">
        <v>1172.25</v>
      </c>
      <c r="AB459" s="213">
        <v>798.67</v>
      </c>
      <c r="AC459" s="213">
        <f>SUMIF('[3]revexpbalances - 2024-07-18T082'!$G:$G,G:G,'[3]revexpbalances - 2024-07-18T082'!$H:$H)</f>
        <v>1083.3800000000001</v>
      </c>
      <c r="AD459" s="213">
        <f t="shared" si="87"/>
        <v>9827.0600000000013</v>
      </c>
      <c r="AE459" s="744">
        <f t="shared" si="88"/>
        <v>2694.98</v>
      </c>
      <c r="AF459" s="744">
        <f t="shared" si="89"/>
        <v>1993.35</v>
      </c>
      <c r="AG459" s="744">
        <f t="shared" si="90"/>
        <v>2084.4300000000003</v>
      </c>
      <c r="AH459" s="744">
        <f t="shared" si="91"/>
        <v>3054.3</v>
      </c>
      <c r="AI459" s="744">
        <f t="shared" si="92"/>
        <v>9827.0600000000013</v>
      </c>
      <c r="AJ459" s="744">
        <f t="shared" si="93"/>
        <v>472.93999999999869</v>
      </c>
      <c r="AK459" s="1097">
        <v>10000</v>
      </c>
    </row>
    <row r="460" spans="1:37">
      <c r="A460">
        <v>25400</v>
      </c>
      <c r="B460" t="s">
        <v>2923</v>
      </c>
      <c r="C460">
        <v>931205</v>
      </c>
      <c r="D460" t="s">
        <v>5949</v>
      </c>
      <c r="E460">
        <v>523700</v>
      </c>
      <c r="F460" t="s">
        <v>66</v>
      </c>
      <c r="G460" s="408" t="s">
        <v>2698</v>
      </c>
      <c r="H460" s="217" t="s">
        <v>1766</v>
      </c>
      <c r="I460" s="989" t="s">
        <v>7000</v>
      </c>
      <c r="J460" s="217" t="s">
        <v>458</v>
      </c>
      <c r="K460" s="61" t="str">
        <f t="shared" si="83"/>
        <v>2</v>
      </c>
      <c r="L460" s="63" t="str">
        <f t="shared" si="84"/>
        <v>Business Services2</v>
      </c>
      <c r="M460" s="63" t="str">
        <f t="shared" si="85"/>
        <v>Guest Services &amp; Events2</v>
      </c>
      <c r="N460" s="637">
        <v>1329.68</v>
      </c>
      <c r="O460" s="213">
        <v>3500</v>
      </c>
      <c r="Q460" s="213">
        <f t="shared" si="86"/>
        <v>3500</v>
      </c>
      <c r="R460" s="213">
        <v>26.31</v>
      </c>
      <c r="S460" s="213">
        <v>0</v>
      </c>
      <c r="T460" s="213">
        <v>10.76</v>
      </c>
      <c r="U460" s="213">
        <v>101.55</v>
      </c>
      <c r="V460" s="213">
        <v>16.559999999999999</v>
      </c>
      <c r="W460" s="213">
        <v>386.31</v>
      </c>
      <c r="X460" s="213">
        <v>76.48</v>
      </c>
      <c r="Y460" s="213">
        <v>63.12</v>
      </c>
      <c r="Z460" s="213">
        <v>75.36</v>
      </c>
      <c r="AA460" s="213">
        <v>68.989999999999995</v>
      </c>
      <c r="AB460" s="213">
        <v>114.48</v>
      </c>
      <c r="AC460" s="213">
        <f>SUMIF('[3]revexpbalances - 2024-07-18T082'!$G:$G,G:G,'[3]revexpbalances - 2024-07-18T082'!$H:$H)</f>
        <v>24.61</v>
      </c>
      <c r="AD460" s="213">
        <f t="shared" si="87"/>
        <v>964.53000000000009</v>
      </c>
      <c r="AE460" s="744">
        <f t="shared" si="88"/>
        <v>37.07</v>
      </c>
      <c r="AF460" s="744">
        <f t="shared" si="89"/>
        <v>504.42</v>
      </c>
      <c r="AG460" s="744">
        <f t="shared" si="90"/>
        <v>214.95999999999998</v>
      </c>
      <c r="AH460" s="744">
        <f t="shared" si="91"/>
        <v>208.07999999999998</v>
      </c>
      <c r="AI460" s="744">
        <f t="shared" si="92"/>
        <v>964.53</v>
      </c>
      <c r="AJ460" s="744">
        <f t="shared" si="93"/>
        <v>2535.4700000000003</v>
      </c>
      <c r="AK460" s="1097">
        <v>2000</v>
      </c>
    </row>
    <row r="461" spans="1:37">
      <c r="A461">
        <v>25400</v>
      </c>
      <c r="B461" t="s">
        <v>2923</v>
      </c>
      <c r="C461">
        <v>931205</v>
      </c>
      <c r="D461" t="s">
        <v>5949</v>
      </c>
      <c r="E461">
        <v>523800</v>
      </c>
      <c r="F461" t="s">
        <v>67</v>
      </c>
      <c r="G461" s="408" t="s">
        <v>2699</v>
      </c>
      <c r="H461" s="217" t="s">
        <v>1766</v>
      </c>
      <c r="I461" s="989" t="s">
        <v>7000</v>
      </c>
      <c r="J461" s="217" t="s">
        <v>458</v>
      </c>
      <c r="K461" s="61" t="str">
        <f t="shared" ref="K461:K519" si="94">MID(E461,2,1)</f>
        <v>2</v>
      </c>
      <c r="L461" s="63" t="str">
        <f t="shared" ref="L461:L519" si="95">H461&amp;K461</f>
        <v>Business Services2</v>
      </c>
      <c r="M461" s="63" t="str">
        <f t="shared" ref="M461:M519" si="96">I461&amp;K461</f>
        <v>Guest Services &amp; Events2</v>
      </c>
      <c r="N461" s="637">
        <v>216.95</v>
      </c>
      <c r="O461" s="213">
        <v>2000</v>
      </c>
      <c r="Q461" s="213">
        <f t="shared" ref="Q461:Q519" si="97">O461+P461</f>
        <v>2000</v>
      </c>
      <c r="R461" s="213">
        <v>0</v>
      </c>
      <c r="S461" s="213">
        <v>0</v>
      </c>
      <c r="T461" s="213">
        <v>0</v>
      </c>
      <c r="U461" s="213">
        <v>0</v>
      </c>
      <c r="V461" s="213">
        <v>0</v>
      </c>
      <c r="W461" s="213">
        <v>0</v>
      </c>
      <c r="X461" s="213">
        <v>891.61</v>
      </c>
      <c r="Y461" s="213">
        <v>0</v>
      </c>
      <c r="Z461" s="213">
        <v>2460.48</v>
      </c>
      <c r="AA461" s="213">
        <v>0</v>
      </c>
      <c r="AB461" s="213">
        <v>57.13</v>
      </c>
      <c r="AC461" s="213">
        <f>SUMIF('[3]revexpbalances - 2024-07-18T082'!$G:$G,G:G,'[3]revexpbalances - 2024-07-18T082'!$H:$H)</f>
        <v>0</v>
      </c>
      <c r="AD461" s="213">
        <f t="shared" si="87"/>
        <v>3409.2200000000003</v>
      </c>
      <c r="AE461" s="744">
        <f t="shared" si="88"/>
        <v>0</v>
      </c>
      <c r="AF461" s="744">
        <f t="shared" si="89"/>
        <v>0</v>
      </c>
      <c r="AG461" s="744">
        <f t="shared" si="90"/>
        <v>3352.09</v>
      </c>
      <c r="AH461" s="744">
        <f t="shared" si="91"/>
        <v>57.13</v>
      </c>
      <c r="AI461" s="744">
        <f t="shared" si="92"/>
        <v>3409.2200000000003</v>
      </c>
      <c r="AJ461" s="744">
        <f t="shared" si="93"/>
        <v>-1409.2200000000003</v>
      </c>
      <c r="AK461" s="1097">
        <v>2000</v>
      </c>
    </row>
    <row r="462" spans="1:37">
      <c r="A462">
        <v>25400</v>
      </c>
      <c r="B462" t="s">
        <v>2923</v>
      </c>
      <c r="C462">
        <v>931205</v>
      </c>
      <c r="D462" t="s">
        <v>5949</v>
      </c>
      <c r="E462">
        <v>526940</v>
      </c>
      <c r="F462" t="s">
        <v>71</v>
      </c>
      <c r="G462" s="408" t="s">
        <v>2108</v>
      </c>
      <c r="H462" s="217" t="s">
        <v>1766</v>
      </c>
      <c r="I462" s="989" t="s">
        <v>7000</v>
      </c>
      <c r="J462" s="217" t="s">
        <v>458</v>
      </c>
      <c r="K462" s="61" t="str">
        <f t="shared" si="94"/>
        <v>2</v>
      </c>
      <c r="L462" s="63" t="str">
        <f t="shared" si="95"/>
        <v>Business Services2</v>
      </c>
      <c r="M462" s="63" t="str">
        <f t="shared" si="96"/>
        <v>Guest Services &amp; Events2</v>
      </c>
      <c r="N462" s="637">
        <v>91.6</v>
      </c>
      <c r="O462" s="213">
        <v>100</v>
      </c>
      <c r="Q462" s="213">
        <f t="shared" si="97"/>
        <v>100</v>
      </c>
      <c r="R462" s="213">
        <v>0</v>
      </c>
      <c r="S462" s="213">
        <v>0</v>
      </c>
      <c r="T462" s="213">
        <v>0</v>
      </c>
      <c r="U462" s="213">
        <v>0</v>
      </c>
      <c r="V462" s="213">
        <v>24.47</v>
      </c>
      <c r="W462" s="213">
        <v>0</v>
      </c>
      <c r="X462" s="213">
        <v>0</v>
      </c>
      <c r="Y462" s="213">
        <v>0</v>
      </c>
      <c r="Z462" s="213">
        <v>0</v>
      </c>
      <c r="AA462" s="213">
        <v>0</v>
      </c>
      <c r="AB462" s="213">
        <v>0</v>
      </c>
      <c r="AC462" s="213">
        <f>SUMIF('[3]revexpbalances - 2024-07-18T082'!$G:$G,G:G,'[3]revexpbalances - 2024-07-18T082'!$H:$H)</f>
        <v>0</v>
      </c>
      <c r="AD462" s="213">
        <f t="shared" ref="AD462:AD520" si="98">SUM(R462:AC462)</f>
        <v>24.47</v>
      </c>
      <c r="AE462" s="744">
        <f t="shared" ref="AE462:AE520" si="99">SUM(R462:T462)</f>
        <v>0</v>
      </c>
      <c r="AF462" s="744">
        <f t="shared" ref="AF462:AF520" si="100">SUM(U462:W462)</f>
        <v>24.47</v>
      </c>
      <c r="AG462" s="744">
        <f t="shared" ref="AG462:AG520" si="101">SUM(X462:Z462)</f>
        <v>0</v>
      </c>
      <c r="AH462" s="744">
        <f t="shared" ref="AH462:AH520" si="102">SUM(AA462:AC462)</f>
        <v>0</v>
      </c>
      <c r="AI462" s="744">
        <f t="shared" ref="AI462:AI520" si="103">SUM(AE462:AH462)</f>
        <v>24.47</v>
      </c>
      <c r="AJ462" s="744">
        <f t="shared" ref="AJ462:AJ520" si="104">Q462-AI462</f>
        <v>75.53</v>
      </c>
      <c r="AK462" s="1097">
        <v>0</v>
      </c>
    </row>
    <row r="463" spans="1:37">
      <c r="A463">
        <v>25400</v>
      </c>
      <c r="B463" t="s">
        <v>2923</v>
      </c>
      <c r="C463">
        <v>931205</v>
      </c>
      <c r="D463" t="s">
        <v>5949</v>
      </c>
      <c r="E463">
        <v>527660</v>
      </c>
      <c r="F463" t="s">
        <v>112</v>
      </c>
      <c r="G463" s="408" t="s">
        <v>5679</v>
      </c>
      <c r="H463" s="217" t="s">
        <v>1766</v>
      </c>
      <c r="I463" s="989" t="s">
        <v>7000</v>
      </c>
      <c r="J463" s="217" t="s">
        <v>458</v>
      </c>
      <c r="K463" s="61" t="str">
        <f t="shared" si="94"/>
        <v>2</v>
      </c>
      <c r="L463" s="63" t="str">
        <f t="shared" si="95"/>
        <v>Business Services2</v>
      </c>
      <c r="M463" s="63" t="str">
        <f t="shared" si="96"/>
        <v>Guest Services &amp; Events2</v>
      </c>
      <c r="N463" s="637">
        <v>0</v>
      </c>
      <c r="O463" s="213">
        <v>3000</v>
      </c>
      <c r="Q463" s="213">
        <f t="shared" si="97"/>
        <v>3000</v>
      </c>
      <c r="R463" s="213">
        <v>0</v>
      </c>
      <c r="S463" s="213">
        <v>1695.45</v>
      </c>
      <c r="T463" s="213">
        <v>0</v>
      </c>
      <c r="U463" s="213">
        <v>0</v>
      </c>
      <c r="V463" s="213">
        <v>0</v>
      </c>
      <c r="W463" s="213">
        <v>0</v>
      </c>
      <c r="X463" s="213">
        <v>0</v>
      </c>
      <c r="Y463" s="213">
        <v>0</v>
      </c>
      <c r="Z463" s="213">
        <v>0</v>
      </c>
      <c r="AA463" s="213">
        <v>0</v>
      </c>
      <c r="AB463" s="213">
        <v>0</v>
      </c>
      <c r="AC463" s="213">
        <f>SUMIF('[3]revexpbalances - 2024-07-18T082'!$G:$G,G:G,'[3]revexpbalances - 2024-07-18T082'!$H:$H)</f>
        <v>0</v>
      </c>
      <c r="AD463" s="213">
        <f t="shared" si="98"/>
        <v>1695.45</v>
      </c>
      <c r="AE463" s="744">
        <f t="shared" si="99"/>
        <v>1695.45</v>
      </c>
      <c r="AF463" s="744">
        <f t="shared" si="100"/>
        <v>0</v>
      </c>
      <c r="AG463" s="744">
        <f t="shared" si="101"/>
        <v>0</v>
      </c>
      <c r="AH463" s="744">
        <f t="shared" si="102"/>
        <v>0</v>
      </c>
      <c r="AI463" s="744">
        <f t="shared" si="103"/>
        <v>1695.45</v>
      </c>
      <c r="AJ463" s="744">
        <f t="shared" si="104"/>
        <v>1304.55</v>
      </c>
      <c r="AK463" s="1097">
        <v>3000</v>
      </c>
    </row>
    <row r="464" spans="1:37">
      <c r="A464">
        <v>25400</v>
      </c>
      <c r="B464" t="s">
        <v>2923</v>
      </c>
      <c r="C464">
        <v>931205</v>
      </c>
      <c r="D464" t="s">
        <v>5949</v>
      </c>
      <c r="E464">
        <v>527840</v>
      </c>
      <c r="F464" t="s">
        <v>75</v>
      </c>
      <c r="G464" s="408" t="s">
        <v>6376</v>
      </c>
      <c r="H464" s="217" t="s">
        <v>1766</v>
      </c>
      <c r="I464" s="989" t="s">
        <v>7000</v>
      </c>
      <c r="J464" s="217" t="s">
        <v>458</v>
      </c>
      <c r="K464" s="61" t="str">
        <f t="shared" si="94"/>
        <v>2</v>
      </c>
      <c r="L464" s="63" t="str">
        <f t="shared" si="95"/>
        <v>Business Services2</v>
      </c>
      <c r="M464" s="63" t="str">
        <f t="shared" si="96"/>
        <v>Guest Services &amp; Events2</v>
      </c>
      <c r="N464" s="637">
        <v>0</v>
      </c>
      <c r="O464" s="213">
        <v>4100</v>
      </c>
      <c r="Q464" s="213">
        <f t="shared" si="97"/>
        <v>4100</v>
      </c>
      <c r="R464" s="213">
        <v>0</v>
      </c>
      <c r="S464" s="213">
        <v>0</v>
      </c>
      <c r="T464" s="213">
        <v>0</v>
      </c>
      <c r="U464" s="213">
        <v>0</v>
      </c>
      <c r="V464" s="213">
        <v>0</v>
      </c>
      <c r="W464" s="213">
        <v>0</v>
      </c>
      <c r="X464" s="213">
        <v>0</v>
      </c>
      <c r="Y464" s="213">
        <v>0</v>
      </c>
      <c r="Z464" s="213">
        <v>0</v>
      </c>
      <c r="AA464" s="213">
        <v>0</v>
      </c>
      <c r="AB464" s="213">
        <v>0</v>
      </c>
      <c r="AC464" s="213">
        <f>SUMIF('[3]revexpbalances - 2024-07-18T082'!$G:$G,G:G,'[3]revexpbalances - 2024-07-18T082'!$H:$H)</f>
        <v>0</v>
      </c>
      <c r="AD464" s="213">
        <f t="shared" si="98"/>
        <v>0</v>
      </c>
      <c r="AE464" s="744">
        <f t="shared" si="99"/>
        <v>0</v>
      </c>
      <c r="AF464" s="744">
        <f t="shared" si="100"/>
        <v>0</v>
      </c>
      <c r="AG464" s="744">
        <f t="shared" si="101"/>
        <v>0</v>
      </c>
      <c r="AH464" s="744">
        <f t="shared" si="102"/>
        <v>0</v>
      </c>
      <c r="AI464" s="744">
        <f t="shared" si="103"/>
        <v>0</v>
      </c>
      <c r="AJ464" s="744">
        <f t="shared" si="104"/>
        <v>4100</v>
      </c>
      <c r="AK464" s="1097">
        <v>0</v>
      </c>
    </row>
    <row r="465" spans="1:37">
      <c r="A465">
        <v>25400</v>
      </c>
      <c r="B465" t="s">
        <v>2923</v>
      </c>
      <c r="C465">
        <v>931205</v>
      </c>
      <c r="D465" t="s">
        <v>5949</v>
      </c>
      <c r="E465">
        <v>537080</v>
      </c>
      <c r="F465" t="s">
        <v>84</v>
      </c>
      <c r="G465" s="408" t="s">
        <v>5565</v>
      </c>
      <c r="H465" s="217" t="s">
        <v>1766</v>
      </c>
      <c r="I465" s="989" t="s">
        <v>7000</v>
      </c>
      <c r="J465" s="217" t="s">
        <v>7021</v>
      </c>
      <c r="K465" s="61" t="str">
        <f t="shared" si="94"/>
        <v>3</v>
      </c>
      <c r="L465" s="63" t="str">
        <f t="shared" si="95"/>
        <v>Business Services3</v>
      </c>
      <c r="M465" s="63" t="str">
        <f t="shared" si="96"/>
        <v>Guest Services &amp; Events3</v>
      </c>
      <c r="N465" s="637">
        <v>504</v>
      </c>
      <c r="O465" s="213">
        <v>3100</v>
      </c>
      <c r="Q465" s="213">
        <f t="shared" si="97"/>
        <v>3100</v>
      </c>
      <c r="R465" s="213">
        <v>0</v>
      </c>
      <c r="S465" s="213">
        <v>0</v>
      </c>
      <c r="T465" s="213">
        <v>0</v>
      </c>
      <c r="U465" s="213">
        <v>0</v>
      </c>
      <c r="V465" s="213">
        <v>0</v>
      </c>
      <c r="W465" s="213">
        <v>0</v>
      </c>
      <c r="X465" s="213">
        <v>0</v>
      </c>
      <c r="Y465" s="213">
        <v>0</v>
      </c>
      <c r="Z465" s="213">
        <v>0</v>
      </c>
      <c r="AA465" s="213">
        <v>0</v>
      </c>
      <c r="AB465" s="213">
        <v>-414</v>
      </c>
      <c r="AC465" s="213">
        <f>SUMIF('[3]revexpbalances - 2024-07-18T082'!$G:$G,G:G,'[3]revexpbalances - 2024-07-18T082'!$H:$H)</f>
        <v>393</v>
      </c>
      <c r="AD465" s="213">
        <f t="shared" si="98"/>
        <v>-21</v>
      </c>
      <c r="AE465" s="744">
        <f t="shared" si="99"/>
        <v>0</v>
      </c>
      <c r="AF465" s="744">
        <f t="shared" si="100"/>
        <v>0</v>
      </c>
      <c r="AG465" s="744">
        <f t="shared" si="101"/>
        <v>0</v>
      </c>
      <c r="AH465" s="744">
        <f t="shared" si="102"/>
        <v>-21</v>
      </c>
      <c r="AI465" s="744">
        <f t="shared" si="103"/>
        <v>-21</v>
      </c>
      <c r="AJ465" s="744">
        <f t="shared" si="104"/>
        <v>3121</v>
      </c>
      <c r="AK465" s="1097">
        <v>3100</v>
      </c>
    </row>
    <row r="466" spans="1:37">
      <c r="A466">
        <v>25400</v>
      </c>
      <c r="B466" t="s">
        <v>2923</v>
      </c>
      <c r="C466">
        <v>931220</v>
      </c>
      <c r="D466" t="s">
        <v>529</v>
      </c>
      <c r="E466">
        <v>520115</v>
      </c>
      <c r="F466" t="s">
        <v>49</v>
      </c>
      <c r="G466" s="408" t="s">
        <v>6355</v>
      </c>
      <c r="H466" s="217" t="s">
        <v>1766</v>
      </c>
      <c r="I466" s="217" t="s">
        <v>117</v>
      </c>
      <c r="J466" s="217" t="s">
        <v>458</v>
      </c>
      <c r="K466" s="61" t="str">
        <f t="shared" si="94"/>
        <v>2</v>
      </c>
      <c r="L466" s="63" t="str">
        <f t="shared" si="95"/>
        <v>Business Services2</v>
      </c>
      <c r="M466" s="63" t="str">
        <f t="shared" si="96"/>
        <v>Executive2</v>
      </c>
      <c r="N466" s="637">
        <v>428.24</v>
      </c>
      <c r="O466" s="213">
        <v>350</v>
      </c>
      <c r="Q466" s="213">
        <f t="shared" si="97"/>
        <v>350</v>
      </c>
      <c r="R466" s="213">
        <v>0</v>
      </c>
      <c r="S466" s="213">
        <v>0</v>
      </c>
      <c r="T466" s="213">
        <v>0</v>
      </c>
      <c r="U466" s="213">
        <v>0</v>
      </c>
      <c r="V466" s="213">
        <v>0</v>
      </c>
      <c r="W466" s="213">
        <v>0</v>
      </c>
      <c r="X466" s="213">
        <v>0</v>
      </c>
      <c r="Y466" s="213">
        <v>142.68</v>
      </c>
      <c r="Z466" s="213">
        <v>25</v>
      </c>
      <c r="AA466" s="213">
        <v>0</v>
      </c>
      <c r="AB466" s="213">
        <v>0</v>
      </c>
      <c r="AC466" s="213">
        <f>SUMIF('[3]revexpbalances - 2024-07-18T082'!$G:$G,G:G,'[3]revexpbalances - 2024-07-18T082'!$H:$H)</f>
        <v>0</v>
      </c>
      <c r="AD466" s="213">
        <f t="shared" si="98"/>
        <v>167.68</v>
      </c>
      <c r="AE466" s="744">
        <f t="shared" si="99"/>
        <v>0</v>
      </c>
      <c r="AF466" s="744">
        <f t="shared" si="100"/>
        <v>0</v>
      </c>
      <c r="AG466" s="744">
        <f t="shared" si="101"/>
        <v>167.68</v>
      </c>
      <c r="AH466" s="744">
        <f t="shared" si="102"/>
        <v>0</v>
      </c>
      <c r="AI466" s="744">
        <f t="shared" si="103"/>
        <v>167.68</v>
      </c>
      <c r="AJ466" s="744">
        <f t="shared" si="104"/>
        <v>182.32</v>
      </c>
      <c r="AK466" s="1097">
        <v>1000</v>
      </c>
    </row>
    <row r="467" spans="1:37">
      <c r="A467">
        <v>25400</v>
      </c>
      <c r="B467" t="s">
        <v>2923</v>
      </c>
      <c r="C467">
        <v>931220</v>
      </c>
      <c r="D467" t="s">
        <v>529</v>
      </c>
      <c r="E467">
        <v>520705</v>
      </c>
      <c r="F467" t="s">
        <v>53</v>
      </c>
      <c r="G467" s="408" t="s">
        <v>542</v>
      </c>
      <c r="H467" s="217" t="s">
        <v>1766</v>
      </c>
      <c r="I467" s="217" t="s">
        <v>117</v>
      </c>
      <c r="J467" s="217" t="s">
        <v>458</v>
      </c>
      <c r="K467" s="61" t="str">
        <f t="shared" si="94"/>
        <v>2</v>
      </c>
      <c r="L467" s="63" t="str">
        <f t="shared" si="95"/>
        <v>Business Services2</v>
      </c>
      <c r="M467" s="63" t="str">
        <f t="shared" si="96"/>
        <v>Executive2</v>
      </c>
      <c r="N467" s="637">
        <v>692.14</v>
      </c>
      <c r="O467" s="213">
        <v>0</v>
      </c>
      <c r="Q467" s="213">
        <f t="shared" si="97"/>
        <v>0</v>
      </c>
      <c r="R467" s="213">
        <v>0</v>
      </c>
      <c r="S467" s="213">
        <v>0</v>
      </c>
      <c r="T467" s="213">
        <v>0</v>
      </c>
      <c r="U467" s="213">
        <v>0</v>
      </c>
      <c r="V467" s="213">
        <v>211.03</v>
      </c>
      <c r="W467" s="213">
        <v>0</v>
      </c>
      <c r="X467" s="213">
        <v>0</v>
      </c>
      <c r="Y467" s="213">
        <v>40.78</v>
      </c>
      <c r="Z467" s="213">
        <v>0</v>
      </c>
      <c r="AA467" s="213">
        <v>0</v>
      </c>
      <c r="AB467" s="213">
        <v>0</v>
      </c>
      <c r="AC467" s="213">
        <f>SUMIF('[3]revexpbalances - 2024-07-18T082'!$G:$G,G:G,'[3]revexpbalances - 2024-07-18T082'!$H:$H)</f>
        <v>104.74</v>
      </c>
      <c r="AD467" s="213">
        <f t="shared" si="98"/>
        <v>356.55</v>
      </c>
      <c r="AE467" s="744">
        <f t="shared" si="99"/>
        <v>0</v>
      </c>
      <c r="AF467" s="744">
        <f t="shared" si="100"/>
        <v>211.03</v>
      </c>
      <c r="AG467" s="744">
        <f t="shared" si="101"/>
        <v>40.78</v>
      </c>
      <c r="AH467" s="744">
        <f t="shared" si="102"/>
        <v>104.74</v>
      </c>
      <c r="AI467" s="744">
        <f t="shared" si="103"/>
        <v>356.55</v>
      </c>
      <c r="AJ467" s="744">
        <f t="shared" si="104"/>
        <v>-356.55</v>
      </c>
      <c r="AK467" s="1097">
        <v>0</v>
      </c>
    </row>
    <row r="468" spans="1:37">
      <c r="A468">
        <v>25400</v>
      </c>
      <c r="B468" t="s">
        <v>2923</v>
      </c>
      <c r="C468">
        <v>931220</v>
      </c>
      <c r="D468" t="s">
        <v>529</v>
      </c>
      <c r="E468">
        <v>523100</v>
      </c>
      <c r="F468" t="s">
        <v>61</v>
      </c>
      <c r="G468" s="408" t="s">
        <v>543</v>
      </c>
      <c r="H468" s="217" t="s">
        <v>1766</v>
      </c>
      <c r="I468" s="217" t="s">
        <v>117</v>
      </c>
      <c r="J468" s="217" t="s">
        <v>458</v>
      </c>
      <c r="K468" s="61" t="str">
        <f t="shared" si="94"/>
        <v>2</v>
      </c>
      <c r="L468" s="63" t="str">
        <f t="shared" si="95"/>
        <v>Business Services2</v>
      </c>
      <c r="M468" s="63" t="str">
        <f t="shared" si="96"/>
        <v>Executive2</v>
      </c>
      <c r="N468" s="637">
        <v>8735</v>
      </c>
      <c r="O468" s="213">
        <v>15000</v>
      </c>
      <c r="Q468" s="213">
        <f t="shared" si="97"/>
        <v>15000</v>
      </c>
      <c r="R468" s="213">
        <v>0</v>
      </c>
      <c r="S468" s="213">
        <v>125</v>
      </c>
      <c r="T468" s="213">
        <v>0</v>
      </c>
      <c r="U468" s="213">
        <v>0</v>
      </c>
      <c r="V468" s="213">
        <v>310</v>
      </c>
      <c r="W468" s="213">
        <v>1975</v>
      </c>
      <c r="X468" s="213">
        <v>0</v>
      </c>
      <c r="Y468" s="213">
        <v>0</v>
      </c>
      <c r="Z468" s="213">
        <v>4400</v>
      </c>
      <c r="AA468" s="213">
        <v>0</v>
      </c>
      <c r="AB468" s="213">
        <v>2340</v>
      </c>
      <c r="AC468" s="213">
        <f>SUMIF('[3]revexpbalances - 2024-07-18T082'!$G:$G,G:G,'[3]revexpbalances - 2024-07-18T082'!$H:$H)</f>
        <v>3275</v>
      </c>
      <c r="AD468" s="213">
        <f t="shared" si="98"/>
        <v>12425</v>
      </c>
      <c r="AE468" s="744">
        <f t="shared" si="99"/>
        <v>125</v>
      </c>
      <c r="AF468" s="744">
        <f t="shared" si="100"/>
        <v>2285</v>
      </c>
      <c r="AG468" s="744">
        <f t="shared" si="101"/>
        <v>4400</v>
      </c>
      <c r="AH468" s="744">
        <f t="shared" si="102"/>
        <v>5615</v>
      </c>
      <c r="AI468" s="744">
        <f t="shared" si="103"/>
        <v>12425</v>
      </c>
      <c r="AJ468" s="744">
        <f t="shared" si="104"/>
        <v>2575</v>
      </c>
      <c r="AK468" s="1097">
        <v>9000</v>
      </c>
    </row>
    <row r="469" spans="1:37">
      <c r="A469">
        <v>25400</v>
      </c>
      <c r="B469" t="s">
        <v>2923</v>
      </c>
      <c r="C469">
        <v>931220</v>
      </c>
      <c r="D469" t="s">
        <v>529</v>
      </c>
      <c r="E469">
        <v>523700</v>
      </c>
      <c r="F469" t="s">
        <v>66</v>
      </c>
      <c r="G469" s="408" t="s">
        <v>544</v>
      </c>
      <c r="H469" s="217" t="s">
        <v>1766</v>
      </c>
      <c r="I469" s="217" t="s">
        <v>117</v>
      </c>
      <c r="J469" s="217" t="s">
        <v>458</v>
      </c>
      <c r="K469" s="61" t="str">
        <f t="shared" si="94"/>
        <v>2</v>
      </c>
      <c r="L469" s="63" t="str">
        <f t="shared" si="95"/>
        <v>Business Services2</v>
      </c>
      <c r="M469" s="63" t="str">
        <f t="shared" si="96"/>
        <v>Executive2</v>
      </c>
      <c r="N469" s="637">
        <v>3021.8100000000004</v>
      </c>
      <c r="O469" s="213">
        <v>1000</v>
      </c>
      <c r="Q469" s="213">
        <f t="shared" si="97"/>
        <v>1000</v>
      </c>
      <c r="R469" s="213">
        <v>0</v>
      </c>
      <c r="S469" s="213">
        <v>73.94</v>
      </c>
      <c r="T469" s="213">
        <v>0</v>
      </c>
      <c r="U469" s="213">
        <v>42.44</v>
      </c>
      <c r="V469" s="213">
        <v>1578.61</v>
      </c>
      <c r="W469" s="213">
        <v>43.72</v>
      </c>
      <c r="X469" s="213">
        <v>301.69</v>
      </c>
      <c r="Y469" s="213">
        <v>295.14</v>
      </c>
      <c r="Z469" s="213">
        <v>4.38</v>
      </c>
      <c r="AA469" s="213">
        <v>527.03</v>
      </c>
      <c r="AB469" s="213">
        <v>12.7</v>
      </c>
      <c r="AC469" s="213">
        <f>SUMIF('[3]revexpbalances - 2024-07-18T082'!$G:$G,G:G,'[3]revexpbalances - 2024-07-18T082'!$H:$H)</f>
        <v>0</v>
      </c>
      <c r="AD469" s="213">
        <f t="shared" si="98"/>
        <v>2879.6499999999996</v>
      </c>
      <c r="AE469" s="744">
        <f t="shared" si="99"/>
        <v>73.94</v>
      </c>
      <c r="AF469" s="744">
        <f t="shared" si="100"/>
        <v>1664.77</v>
      </c>
      <c r="AG469" s="744">
        <f t="shared" si="101"/>
        <v>601.20999999999992</v>
      </c>
      <c r="AH469" s="744">
        <f t="shared" si="102"/>
        <v>539.73</v>
      </c>
      <c r="AI469" s="744">
        <f t="shared" si="103"/>
        <v>2879.65</v>
      </c>
      <c r="AJ469" s="744">
        <f t="shared" si="104"/>
        <v>-1879.65</v>
      </c>
      <c r="AK469" s="1097">
        <v>2000</v>
      </c>
    </row>
    <row r="470" spans="1:37">
      <c r="A470">
        <v>25400</v>
      </c>
      <c r="B470" t="s">
        <v>2923</v>
      </c>
      <c r="C470">
        <v>931220</v>
      </c>
      <c r="D470" t="s">
        <v>529</v>
      </c>
      <c r="E470">
        <v>523820</v>
      </c>
      <c r="F470" t="s">
        <v>68</v>
      </c>
      <c r="G470" s="408" t="s">
        <v>5951</v>
      </c>
      <c r="H470" s="217" t="s">
        <v>1766</v>
      </c>
      <c r="I470" s="217" t="s">
        <v>117</v>
      </c>
      <c r="J470" s="217" t="s">
        <v>458</v>
      </c>
      <c r="K470" s="61" t="str">
        <f t="shared" si="94"/>
        <v>2</v>
      </c>
      <c r="L470" s="63" t="str">
        <f t="shared" si="95"/>
        <v>Business Services2</v>
      </c>
      <c r="M470" s="63" t="str">
        <f t="shared" si="96"/>
        <v>Executive2</v>
      </c>
      <c r="N470" s="637">
        <v>889</v>
      </c>
      <c r="O470" s="213">
        <v>0</v>
      </c>
      <c r="Q470" s="213">
        <f t="shared" si="97"/>
        <v>0</v>
      </c>
      <c r="R470" s="213">
        <v>0</v>
      </c>
      <c r="S470" s="213">
        <v>0</v>
      </c>
      <c r="T470" s="213">
        <v>63.96</v>
      </c>
      <c r="U470" s="213">
        <v>31.98</v>
      </c>
      <c r="V470" s="213">
        <v>31.98</v>
      </c>
      <c r="W470" s="213">
        <v>0</v>
      </c>
      <c r="X470" s="213">
        <v>63.96</v>
      </c>
      <c r="Y470" s="213">
        <v>31.98</v>
      </c>
      <c r="Z470" s="213">
        <v>31.98</v>
      </c>
      <c r="AA470" s="213">
        <v>31.98</v>
      </c>
      <c r="AB470" s="213">
        <v>31.98</v>
      </c>
      <c r="AC470" s="213">
        <f>SUMIF('[3]revexpbalances - 2024-07-18T082'!$G:$G,G:G,'[3]revexpbalances - 2024-07-18T082'!$H:$H)</f>
        <v>920.98</v>
      </c>
      <c r="AD470" s="213">
        <f t="shared" si="98"/>
        <v>1240.78</v>
      </c>
      <c r="AE470" s="744">
        <f t="shared" si="99"/>
        <v>63.96</v>
      </c>
      <c r="AF470" s="744">
        <f t="shared" si="100"/>
        <v>63.96</v>
      </c>
      <c r="AG470" s="744">
        <f t="shared" si="101"/>
        <v>127.92</v>
      </c>
      <c r="AH470" s="744">
        <f t="shared" si="102"/>
        <v>984.94</v>
      </c>
      <c r="AI470" s="744">
        <f t="shared" si="103"/>
        <v>1240.78</v>
      </c>
      <c r="AJ470" s="744">
        <f t="shared" si="104"/>
        <v>-1240.78</v>
      </c>
      <c r="AK470" s="1097">
        <v>0</v>
      </c>
    </row>
    <row r="471" spans="1:37">
      <c r="A471">
        <v>25400</v>
      </c>
      <c r="B471" t="s">
        <v>2923</v>
      </c>
      <c r="C471">
        <v>931220</v>
      </c>
      <c r="D471" t="s">
        <v>529</v>
      </c>
      <c r="E471">
        <v>527280</v>
      </c>
      <c r="F471" t="s">
        <v>73</v>
      </c>
      <c r="G471" s="408" t="s">
        <v>545</v>
      </c>
      <c r="H471" s="217" t="s">
        <v>1766</v>
      </c>
      <c r="I471" s="217" t="s">
        <v>117</v>
      </c>
      <c r="J471" s="217" t="s">
        <v>458</v>
      </c>
      <c r="K471" s="61" t="str">
        <f t="shared" si="94"/>
        <v>2</v>
      </c>
      <c r="L471" s="63" t="str">
        <f t="shared" si="95"/>
        <v>Business Services2</v>
      </c>
      <c r="M471" s="63" t="str">
        <f t="shared" si="96"/>
        <v>Executive2</v>
      </c>
      <c r="N471" s="637">
        <v>560.71999999999991</v>
      </c>
      <c r="O471" s="213">
        <v>700</v>
      </c>
      <c r="Q471" s="213">
        <f t="shared" si="97"/>
        <v>700</v>
      </c>
      <c r="R471" s="213">
        <v>0</v>
      </c>
      <c r="S471" s="213">
        <v>0</v>
      </c>
      <c r="T471" s="213">
        <v>0</v>
      </c>
      <c r="U471" s="213">
        <v>0</v>
      </c>
      <c r="V471" s="213">
        <v>0</v>
      </c>
      <c r="W471" s="213">
        <v>0</v>
      </c>
      <c r="X471" s="213">
        <v>0</v>
      </c>
      <c r="Y471" s="213">
        <v>304.43</v>
      </c>
      <c r="Z471" s="213">
        <v>22.78</v>
      </c>
      <c r="AA471" s="213">
        <v>0</v>
      </c>
      <c r="AB471" s="213">
        <v>0</v>
      </c>
      <c r="AC471" s="213">
        <f>SUMIF('[3]revexpbalances - 2024-07-18T082'!$G:$G,G:G,'[3]revexpbalances - 2024-07-18T082'!$H:$H)</f>
        <v>0</v>
      </c>
      <c r="AD471" s="213">
        <f t="shared" si="98"/>
        <v>327.21000000000004</v>
      </c>
      <c r="AE471" s="744">
        <f t="shared" si="99"/>
        <v>0</v>
      </c>
      <c r="AF471" s="744">
        <f t="shared" si="100"/>
        <v>0</v>
      </c>
      <c r="AG471" s="744">
        <f t="shared" si="101"/>
        <v>327.21000000000004</v>
      </c>
      <c r="AH471" s="744">
        <f t="shared" si="102"/>
        <v>0</v>
      </c>
      <c r="AI471" s="744">
        <f t="shared" si="103"/>
        <v>327.21000000000004</v>
      </c>
      <c r="AJ471" s="744">
        <f t="shared" si="104"/>
        <v>372.78999999999996</v>
      </c>
      <c r="AK471" s="1097">
        <v>0</v>
      </c>
    </row>
    <row r="472" spans="1:37">
      <c r="A472">
        <v>25400</v>
      </c>
      <c r="B472" t="s">
        <v>2923</v>
      </c>
      <c r="C472">
        <v>931220</v>
      </c>
      <c r="D472" t="s">
        <v>529</v>
      </c>
      <c r="E472">
        <v>528120</v>
      </c>
      <c r="F472" t="s">
        <v>118</v>
      </c>
      <c r="G472" s="408" t="s">
        <v>547</v>
      </c>
      <c r="H472" s="217" t="s">
        <v>1766</v>
      </c>
      <c r="I472" s="217" t="s">
        <v>117</v>
      </c>
      <c r="J472" s="217" t="s">
        <v>458</v>
      </c>
      <c r="K472" s="61" t="str">
        <f t="shared" si="94"/>
        <v>2</v>
      </c>
      <c r="L472" s="63" t="str">
        <f t="shared" si="95"/>
        <v>Business Services2</v>
      </c>
      <c r="M472" s="63" t="str">
        <f t="shared" si="96"/>
        <v>Executive2</v>
      </c>
      <c r="N472" s="637">
        <v>0</v>
      </c>
      <c r="O472" s="213">
        <v>1000</v>
      </c>
      <c r="Q472" s="213">
        <f t="shared" si="97"/>
        <v>1000</v>
      </c>
      <c r="R472" s="213">
        <v>0</v>
      </c>
      <c r="S472" s="213">
        <v>0</v>
      </c>
      <c r="T472" s="213">
        <v>19.18</v>
      </c>
      <c r="U472" s="213">
        <v>20.47</v>
      </c>
      <c r="V472" s="213">
        <v>0</v>
      </c>
      <c r="W472" s="213">
        <v>0</v>
      </c>
      <c r="X472" s="213">
        <v>30.61</v>
      </c>
      <c r="Y472" s="213">
        <v>0</v>
      </c>
      <c r="Z472" s="213">
        <v>0</v>
      </c>
      <c r="AA472" s="213">
        <v>0</v>
      </c>
      <c r="AB472" s="213">
        <v>0</v>
      </c>
      <c r="AC472" s="213">
        <f>SUMIF('[3]revexpbalances - 2024-07-18T082'!$G:$G,G:G,'[3]revexpbalances - 2024-07-18T082'!$H:$H)</f>
        <v>0</v>
      </c>
      <c r="AD472" s="213">
        <f t="shared" si="98"/>
        <v>70.259999999999991</v>
      </c>
      <c r="AE472" s="744">
        <f t="shared" si="99"/>
        <v>19.18</v>
      </c>
      <c r="AF472" s="744">
        <f t="shared" si="100"/>
        <v>20.47</v>
      </c>
      <c r="AG472" s="744">
        <f t="shared" si="101"/>
        <v>30.61</v>
      </c>
      <c r="AH472" s="744">
        <f t="shared" si="102"/>
        <v>0</v>
      </c>
      <c r="AI472" s="744">
        <f t="shared" si="103"/>
        <v>70.259999999999991</v>
      </c>
      <c r="AJ472" s="744">
        <f t="shared" si="104"/>
        <v>929.74</v>
      </c>
      <c r="AK472" s="1097">
        <v>0</v>
      </c>
    </row>
    <row r="473" spans="1:37">
      <c r="A473">
        <v>25400</v>
      </c>
      <c r="B473" t="s">
        <v>2923</v>
      </c>
      <c r="C473">
        <v>931220</v>
      </c>
      <c r="D473" t="s">
        <v>529</v>
      </c>
      <c r="E473">
        <v>537080</v>
      </c>
      <c r="F473" t="s">
        <v>84</v>
      </c>
      <c r="G473" s="408" t="s">
        <v>554</v>
      </c>
      <c r="H473" s="217" t="s">
        <v>1766</v>
      </c>
      <c r="I473" s="217" t="s">
        <v>117</v>
      </c>
      <c r="J473" s="217" t="s">
        <v>7021</v>
      </c>
      <c r="K473" s="61" t="str">
        <f t="shared" si="94"/>
        <v>3</v>
      </c>
      <c r="L473" s="63" t="str">
        <f t="shared" si="95"/>
        <v>Business Services3</v>
      </c>
      <c r="M473" s="63" t="str">
        <f t="shared" si="96"/>
        <v>Executive3</v>
      </c>
      <c r="N473" s="637">
        <v>735</v>
      </c>
      <c r="O473" s="213">
        <v>2500</v>
      </c>
      <c r="Q473" s="213">
        <f t="shared" si="97"/>
        <v>2500</v>
      </c>
      <c r="R473" s="213">
        <v>0</v>
      </c>
      <c r="S473" s="213">
        <v>0</v>
      </c>
      <c r="T473" s="213">
        <v>105</v>
      </c>
      <c r="U473" s="213">
        <v>35</v>
      </c>
      <c r="V473" s="213">
        <v>255</v>
      </c>
      <c r="W473" s="213">
        <v>35</v>
      </c>
      <c r="X473" s="213">
        <v>35</v>
      </c>
      <c r="Y473" s="213">
        <v>55</v>
      </c>
      <c r="Z473" s="213">
        <v>1334.26</v>
      </c>
      <c r="AA473" s="213">
        <v>35</v>
      </c>
      <c r="AB473" s="213">
        <v>35</v>
      </c>
      <c r="AC473" s="213">
        <f>SUMIF('[3]revexpbalances - 2024-07-18T082'!$G:$G,G:G,'[3]revexpbalances - 2024-07-18T082'!$H:$H)</f>
        <v>35</v>
      </c>
      <c r="AD473" s="213">
        <f t="shared" si="98"/>
        <v>1959.26</v>
      </c>
      <c r="AE473" s="744">
        <f t="shared" si="99"/>
        <v>105</v>
      </c>
      <c r="AF473" s="744">
        <f t="shared" si="100"/>
        <v>325</v>
      </c>
      <c r="AG473" s="744">
        <f t="shared" si="101"/>
        <v>1424.26</v>
      </c>
      <c r="AH473" s="744">
        <f t="shared" si="102"/>
        <v>105</v>
      </c>
      <c r="AI473" s="744">
        <f t="shared" si="103"/>
        <v>1959.26</v>
      </c>
      <c r="AJ473" s="744">
        <f t="shared" si="104"/>
        <v>540.74</v>
      </c>
      <c r="AK473" s="1097">
        <v>3600</v>
      </c>
    </row>
    <row r="474" spans="1:37">
      <c r="A474">
        <v>25400</v>
      </c>
      <c r="B474" t="s">
        <v>2923</v>
      </c>
      <c r="C474">
        <v>931235</v>
      </c>
      <c r="D474" t="s">
        <v>46</v>
      </c>
      <c r="E474">
        <v>520020</v>
      </c>
      <c r="F474" t="s">
        <v>86</v>
      </c>
      <c r="G474" s="408" t="s">
        <v>5685</v>
      </c>
      <c r="H474" s="217" t="s">
        <v>1766</v>
      </c>
      <c r="I474" s="217" t="s">
        <v>46</v>
      </c>
      <c r="J474" s="217" t="s">
        <v>458</v>
      </c>
      <c r="K474" s="61" t="str">
        <f t="shared" si="94"/>
        <v>2</v>
      </c>
      <c r="L474" s="63" t="str">
        <f t="shared" si="95"/>
        <v>Business Services2</v>
      </c>
      <c r="M474" s="63" t="str">
        <f t="shared" si="96"/>
        <v>Business Operations2</v>
      </c>
      <c r="N474" s="637">
        <v>2815.9600000000005</v>
      </c>
      <c r="O474" s="213">
        <v>0</v>
      </c>
      <c r="Q474" s="213">
        <f t="shared" si="97"/>
        <v>0</v>
      </c>
      <c r="R474" s="213">
        <v>245.99</v>
      </c>
      <c r="S474" s="213">
        <v>0</v>
      </c>
      <c r="T474" s="213">
        <v>-245.99</v>
      </c>
      <c r="U474" s="213">
        <v>0</v>
      </c>
      <c r="V474" s="213">
        <v>0</v>
      </c>
      <c r="W474" s="213">
        <v>0</v>
      </c>
      <c r="X474" s="213">
        <v>245.99</v>
      </c>
      <c r="Y474" s="213">
        <v>268.99</v>
      </c>
      <c r="Z474" s="213">
        <v>268.99</v>
      </c>
      <c r="AA474" s="213">
        <v>268.99</v>
      </c>
      <c r="AB474" s="213">
        <v>0</v>
      </c>
      <c r="AC474" s="213">
        <f>SUMIF('[3]revexpbalances - 2024-07-18T082'!$G:$G,G:G,'[3]revexpbalances - 2024-07-18T082'!$H:$H)</f>
        <v>268.99</v>
      </c>
      <c r="AD474" s="213">
        <f t="shared" si="98"/>
        <v>1321.95</v>
      </c>
      <c r="AE474" s="744">
        <f t="shared" si="99"/>
        <v>0</v>
      </c>
      <c r="AF474" s="744">
        <f t="shared" si="100"/>
        <v>0</v>
      </c>
      <c r="AG474" s="744">
        <f t="shared" si="101"/>
        <v>783.97</v>
      </c>
      <c r="AH474" s="744">
        <f t="shared" si="102"/>
        <v>537.98</v>
      </c>
      <c r="AI474" s="744">
        <f t="shared" si="103"/>
        <v>1321.95</v>
      </c>
      <c r="AJ474" s="744">
        <f t="shared" si="104"/>
        <v>-1321.95</v>
      </c>
      <c r="AK474" s="1097">
        <v>0</v>
      </c>
    </row>
    <row r="475" spans="1:37">
      <c r="A475">
        <v>25400</v>
      </c>
      <c r="B475" t="s">
        <v>2923</v>
      </c>
      <c r="C475">
        <v>931235</v>
      </c>
      <c r="D475" t="s">
        <v>46</v>
      </c>
      <c r="E475">
        <v>520115</v>
      </c>
      <c r="F475" t="s">
        <v>49</v>
      </c>
      <c r="G475" s="408" t="s">
        <v>6100</v>
      </c>
      <c r="H475" s="217" t="s">
        <v>1766</v>
      </c>
      <c r="I475" s="217" t="s">
        <v>46</v>
      </c>
      <c r="J475" s="217" t="s">
        <v>458</v>
      </c>
      <c r="K475" s="61" t="str">
        <f t="shared" si="94"/>
        <v>2</v>
      </c>
      <c r="L475" s="63" t="str">
        <f t="shared" si="95"/>
        <v>Business Services2</v>
      </c>
      <c r="M475" s="63" t="str">
        <f t="shared" si="96"/>
        <v>Business Operations2</v>
      </c>
      <c r="N475" s="637">
        <v>4740.8799999999992</v>
      </c>
      <c r="O475" s="213">
        <v>2100</v>
      </c>
      <c r="Q475" s="213">
        <f t="shared" si="97"/>
        <v>2100</v>
      </c>
      <c r="R475" s="213">
        <v>0</v>
      </c>
      <c r="S475" s="213">
        <v>727.99</v>
      </c>
      <c r="T475" s="213">
        <v>0</v>
      </c>
      <c r="U475" s="213">
        <v>75</v>
      </c>
      <c r="V475" s="213">
        <v>356.22</v>
      </c>
      <c r="W475" s="213">
        <v>1077.42</v>
      </c>
      <c r="X475" s="213">
        <v>0</v>
      </c>
      <c r="Y475" s="213">
        <v>0</v>
      </c>
      <c r="Z475" s="213">
        <v>1182.94</v>
      </c>
      <c r="AA475" s="213">
        <v>0</v>
      </c>
      <c r="AB475" s="213">
        <v>0</v>
      </c>
      <c r="AC475" s="213">
        <f>SUMIF('[3]revexpbalances - 2024-07-18T082'!$G:$G,G:G,'[3]revexpbalances - 2024-07-18T082'!$H:$H)</f>
        <v>0</v>
      </c>
      <c r="AD475" s="213">
        <f t="shared" si="98"/>
        <v>3419.57</v>
      </c>
      <c r="AE475" s="744">
        <f t="shared" si="99"/>
        <v>727.99</v>
      </c>
      <c r="AF475" s="744">
        <f t="shared" si="100"/>
        <v>1508.64</v>
      </c>
      <c r="AG475" s="744">
        <f t="shared" si="101"/>
        <v>1182.94</v>
      </c>
      <c r="AH475" s="744">
        <f t="shared" si="102"/>
        <v>0</v>
      </c>
      <c r="AI475" s="744">
        <f t="shared" si="103"/>
        <v>3419.57</v>
      </c>
      <c r="AJ475" s="744">
        <f t="shared" si="104"/>
        <v>-1319.5700000000002</v>
      </c>
      <c r="AK475" s="1097">
        <v>5550</v>
      </c>
    </row>
    <row r="476" spans="1:37">
      <c r="A476">
        <v>25400</v>
      </c>
      <c r="B476" t="s">
        <v>2923</v>
      </c>
      <c r="C476">
        <v>931235</v>
      </c>
      <c r="D476" t="s">
        <v>46</v>
      </c>
      <c r="E476">
        <v>520705</v>
      </c>
      <c r="F476" t="s">
        <v>53</v>
      </c>
      <c r="G476" s="408" t="s">
        <v>1823</v>
      </c>
      <c r="H476" s="217" t="s">
        <v>1766</v>
      </c>
      <c r="I476" s="217" t="s">
        <v>46</v>
      </c>
      <c r="J476" s="217" t="s">
        <v>458</v>
      </c>
      <c r="K476" s="61" t="str">
        <f t="shared" si="94"/>
        <v>2</v>
      </c>
      <c r="L476" s="63" t="str">
        <f t="shared" si="95"/>
        <v>Business Services2</v>
      </c>
      <c r="M476" s="63" t="str">
        <f t="shared" si="96"/>
        <v>Business Operations2</v>
      </c>
      <c r="N476" s="637">
        <v>3988.2200000000003</v>
      </c>
      <c r="O476" s="213">
        <v>6000</v>
      </c>
      <c r="Q476" s="213">
        <f t="shared" si="97"/>
        <v>6000</v>
      </c>
      <c r="R476" s="213">
        <v>89.71</v>
      </c>
      <c r="S476" s="213">
        <v>-89.71</v>
      </c>
      <c r="T476" s="213">
        <v>24.99</v>
      </c>
      <c r="U476" s="213">
        <v>0</v>
      </c>
      <c r="V476" s="213">
        <v>0</v>
      </c>
      <c r="W476" s="213">
        <v>0</v>
      </c>
      <c r="X476" s="213">
        <v>0</v>
      </c>
      <c r="Y476" s="213">
        <v>300.23</v>
      </c>
      <c r="Z476" s="213">
        <v>3840.38</v>
      </c>
      <c r="AA476" s="213">
        <v>1266.55</v>
      </c>
      <c r="AB476" s="213">
        <v>15.82</v>
      </c>
      <c r="AC476" s="213">
        <f>SUMIF('[3]revexpbalances - 2024-07-18T082'!$G:$G,G:G,'[3]revexpbalances - 2024-07-18T082'!$H:$H)</f>
        <v>2013.86</v>
      </c>
      <c r="AD476" s="213">
        <f t="shared" si="98"/>
        <v>7461.83</v>
      </c>
      <c r="AE476" s="744">
        <f t="shared" si="99"/>
        <v>24.99</v>
      </c>
      <c r="AF476" s="744">
        <f t="shared" si="100"/>
        <v>0</v>
      </c>
      <c r="AG476" s="744">
        <f t="shared" si="101"/>
        <v>4140.6100000000006</v>
      </c>
      <c r="AH476" s="744">
        <f t="shared" si="102"/>
        <v>3296.2299999999996</v>
      </c>
      <c r="AI476" s="744">
        <f t="shared" si="103"/>
        <v>7461.83</v>
      </c>
      <c r="AJ476" s="744">
        <f t="shared" si="104"/>
        <v>-1461.83</v>
      </c>
      <c r="AK476" s="1097">
        <v>7500</v>
      </c>
    </row>
    <row r="477" spans="1:37">
      <c r="A477">
        <v>25400</v>
      </c>
      <c r="B477" t="s">
        <v>2923</v>
      </c>
      <c r="C477">
        <v>931235</v>
      </c>
      <c r="D477" t="s">
        <v>46</v>
      </c>
      <c r="E477">
        <v>520800</v>
      </c>
      <c r="F477" t="s">
        <v>54</v>
      </c>
      <c r="G477" s="408" t="s">
        <v>2711</v>
      </c>
      <c r="H477" s="217" t="s">
        <v>1766</v>
      </c>
      <c r="I477" s="217" t="s">
        <v>46</v>
      </c>
      <c r="J477" s="217" t="s">
        <v>458</v>
      </c>
      <c r="K477" s="61" t="str">
        <f t="shared" si="94"/>
        <v>2</v>
      </c>
      <c r="L477" s="63" t="str">
        <f t="shared" si="95"/>
        <v>Business Services2</v>
      </c>
      <c r="M477" s="63" t="str">
        <f t="shared" si="96"/>
        <v>Business Operations2</v>
      </c>
      <c r="N477" s="637">
        <v>0</v>
      </c>
      <c r="O477" s="213">
        <v>0</v>
      </c>
      <c r="Q477" s="213">
        <f t="shared" si="97"/>
        <v>0</v>
      </c>
      <c r="R477" s="213">
        <v>0</v>
      </c>
      <c r="S477" s="213">
        <v>12.11</v>
      </c>
      <c r="T477" s="213">
        <v>37.36</v>
      </c>
      <c r="U477" s="213">
        <v>0</v>
      </c>
      <c r="V477" s="213">
        <v>0</v>
      </c>
      <c r="W477" s="213">
        <v>0</v>
      </c>
      <c r="X477" s="213">
        <v>0</v>
      </c>
      <c r="Y477" s="213">
        <v>0</v>
      </c>
      <c r="Z477" s="213">
        <v>0</v>
      </c>
      <c r="AA477" s="213">
        <v>0</v>
      </c>
      <c r="AB477" s="213">
        <v>0</v>
      </c>
      <c r="AC477" s="213">
        <f>SUMIF('[3]revexpbalances - 2024-07-18T082'!$G:$G,G:G,'[3]revexpbalances - 2024-07-18T082'!$H:$H)</f>
        <v>0</v>
      </c>
      <c r="AD477" s="213">
        <f t="shared" si="98"/>
        <v>49.47</v>
      </c>
      <c r="AE477" s="744">
        <f t="shared" si="99"/>
        <v>49.47</v>
      </c>
      <c r="AF477" s="744">
        <f t="shared" si="100"/>
        <v>0</v>
      </c>
      <c r="AG477" s="744">
        <f t="shared" si="101"/>
        <v>0</v>
      </c>
      <c r="AH477" s="744">
        <f t="shared" si="102"/>
        <v>0</v>
      </c>
      <c r="AI477" s="744">
        <f t="shared" si="103"/>
        <v>49.47</v>
      </c>
      <c r="AJ477" s="744">
        <f t="shared" si="104"/>
        <v>-49.47</v>
      </c>
      <c r="AK477" s="1097">
        <v>0</v>
      </c>
    </row>
    <row r="478" spans="1:37">
      <c r="A478">
        <v>25400</v>
      </c>
      <c r="B478" t="s">
        <v>2923</v>
      </c>
      <c r="C478">
        <v>931235</v>
      </c>
      <c r="D478" t="s">
        <v>46</v>
      </c>
      <c r="E478">
        <v>520820</v>
      </c>
      <c r="F478" t="s">
        <v>87</v>
      </c>
      <c r="G478" s="408" t="s">
        <v>5780</v>
      </c>
      <c r="H478" s="217" t="s">
        <v>1766</v>
      </c>
      <c r="I478" s="217" t="s">
        <v>46</v>
      </c>
      <c r="J478" s="217" t="s">
        <v>458</v>
      </c>
      <c r="K478" s="61" t="str">
        <f t="shared" si="94"/>
        <v>2</v>
      </c>
      <c r="L478" s="63" t="str">
        <f t="shared" si="95"/>
        <v>Business Services2</v>
      </c>
      <c r="M478" s="63" t="str">
        <f t="shared" si="96"/>
        <v>Business Operations2</v>
      </c>
      <c r="N478" s="637">
        <v>26606.629999999997</v>
      </c>
      <c r="O478" s="213">
        <v>50000</v>
      </c>
      <c r="Q478" s="213">
        <f t="shared" si="97"/>
        <v>50000</v>
      </c>
      <c r="R478" s="213">
        <v>0</v>
      </c>
      <c r="S478" s="213">
        <v>3088.71</v>
      </c>
      <c r="T478" s="213">
        <v>3088.71</v>
      </c>
      <c r="U478" s="213">
        <v>3088.71</v>
      </c>
      <c r="V478" s="213">
        <v>3088.71</v>
      </c>
      <c r="W478" s="213">
        <v>3088.71</v>
      </c>
      <c r="X478" s="213">
        <v>3088.71</v>
      </c>
      <c r="Y478" s="213">
        <v>3088.71</v>
      </c>
      <c r="Z478" s="213">
        <v>3088.71</v>
      </c>
      <c r="AA478" s="213">
        <v>3088.71</v>
      </c>
      <c r="AB478" s="213">
        <v>3088.71</v>
      </c>
      <c r="AC478" s="213">
        <f>SUMIF('[3]revexpbalances - 2024-07-18T082'!$G:$G,G:G,'[3]revexpbalances - 2024-07-18T082'!$H:$H)</f>
        <v>3088.71</v>
      </c>
      <c r="AD478" s="213">
        <f t="shared" si="98"/>
        <v>33975.81</v>
      </c>
      <c r="AE478" s="744">
        <f t="shared" si="99"/>
        <v>6177.42</v>
      </c>
      <c r="AF478" s="744">
        <f t="shared" si="100"/>
        <v>9266.130000000001</v>
      </c>
      <c r="AG478" s="744">
        <f t="shared" si="101"/>
        <v>9266.130000000001</v>
      </c>
      <c r="AH478" s="744">
        <f t="shared" si="102"/>
        <v>9266.130000000001</v>
      </c>
      <c r="AI478" s="744">
        <f t="shared" si="103"/>
        <v>33975.81</v>
      </c>
      <c r="AJ478" s="744">
        <f t="shared" si="104"/>
        <v>16024.190000000002</v>
      </c>
      <c r="AK478" s="1097">
        <v>40000</v>
      </c>
    </row>
    <row r="479" spans="1:37">
      <c r="A479">
        <v>25400</v>
      </c>
      <c r="B479" t="s">
        <v>2923</v>
      </c>
      <c r="C479">
        <v>931235</v>
      </c>
      <c r="D479" t="s">
        <v>46</v>
      </c>
      <c r="E479">
        <v>521380</v>
      </c>
      <c r="F479" t="s">
        <v>57</v>
      </c>
      <c r="G479" s="408" t="s">
        <v>575</v>
      </c>
      <c r="H479" s="217" t="s">
        <v>1766</v>
      </c>
      <c r="I479" s="217" t="s">
        <v>46</v>
      </c>
      <c r="J479" s="217" t="s">
        <v>458</v>
      </c>
      <c r="K479" s="61" t="str">
        <f t="shared" si="94"/>
        <v>2</v>
      </c>
      <c r="L479" s="63" t="str">
        <f t="shared" si="95"/>
        <v>Business Services2</v>
      </c>
      <c r="M479" s="63" t="str">
        <f t="shared" si="96"/>
        <v>Business Operations2</v>
      </c>
      <c r="N479" s="637">
        <v>8561.99</v>
      </c>
      <c r="O479" s="213">
        <v>12000</v>
      </c>
      <c r="Q479" s="213">
        <f t="shared" si="97"/>
        <v>12000</v>
      </c>
      <c r="R479" s="213">
        <v>0</v>
      </c>
      <c r="S479" s="213">
        <v>0</v>
      </c>
      <c r="T479" s="213">
        <v>1285.7</v>
      </c>
      <c r="U479" s="213">
        <v>416.72</v>
      </c>
      <c r="V479" s="213">
        <v>735.79</v>
      </c>
      <c r="W479" s="213">
        <v>447.05</v>
      </c>
      <c r="X479" s="213">
        <v>783.97</v>
      </c>
      <c r="Y479" s="213">
        <v>1121.93</v>
      </c>
      <c r="Z479" s="213">
        <v>770.72</v>
      </c>
      <c r="AA479" s="213">
        <v>711.47</v>
      </c>
      <c r="AB479" s="213">
        <v>667.35</v>
      </c>
      <c r="AC479" s="213">
        <f>SUMIF('[3]revexpbalances - 2024-07-18T082'!$G:$G,G:G,'[3]revexpbalances - 2024-07-18T082'!$H:$H)</f>
        <v>679.39</v>
      </c>
      <c r="AD479" s="213">
        <f t="shared" si="98"/>
        <v>7620.090000000002</v>
      </c>
      <c r="AE479" s="744">
        <f t="shared" si="99"/>
        <v>1285.7</v>
      </c>
      <c r="AF479" s="744">
        <f t="shared" si="100"/>
        <v>1599.56</v>
      </c>
      <c r="AG479" s="744">
        <f t="shared" si="101"/>
        <v>2676.62</v>
      </c>
      <c r="AH479" s="744">
        <f t="shared" si="102"/>
        <v>2058.21</v>
      </c>
      <c r="AI479" s="744">
        <f t="shared" si="103"/>
        <v>7620.09</v>
      </c>
      <c r="AJ479" s="744">
        <f t="shared" si="104"/>
        <v>4379.91</v>
      </c>
      <c r="AK479" s="1097">
        <v>10000</v>
      </c>
    </row>
    <row r="480" spans="1:37">
      <c r="A480">
        <v>25400</v>
      </c>
      <c r="B480" t="s">
        <v>2923</v>
      </c>
      <c r="C480">
        <v>931235</v>
      </c>
      <c r="D480" t="s">
        <v>46</v>
      </c>
      <c r="E480">
        <v>521420</v>
      </c>
      <c r="F480" t="s">
        <v>90</v>
      </c>
      <c r="G480" s="408" t="s">
        <v>5625</v>
      </c>
      <c r="H480" s="217" t="s">
        <v>1766</v>
      </c>
      <c r="I480" s="217" t="s">
        <v>46</v>
      </c>
      <c r="J480" s="217" t="s">
        <v>458</v>
      </c>
      <c r="K480" s="61" t="str">
        <f t="shared" si="94"/>
        <v>2</v>
      </c>
      <c r="L480" s="63" t="str">
        <f t="shared" si="95"/>
        <v>Business Services2</v>
      </c>
      <c r="M480" s="63" t="str">
        <f t="shared" si="96"/>
        <v>Business Operations2</v>
      </c>
      <c r="N480" s="637">
        <v>2252.69</v>
      </c>
      <c r="O480" s="213">
        <v>1000</v>
      </c>
      <c r="Q480" s="213">
        <f t="shared" si="97"/>
        <v>1000</v>
      </c>
      <c r="R480" s="213">
        <v>0</v>
      </c>
      <c r="S480" s="213">
        <v>0</v>
      </c>
      <c r="T480" s="213">
        <v>0</v>
      </c>
      <c r="U480" s="213">
        <v>509.38</v>
      </c>
      <c r="V480" s="213">
        <v>0</v>
      </c>
      <c r="W480" s="213">
        <v>12.39</v>
      </c>
      <c r="X480" s="213">
        <v>633.41</v>
      </c>
      <c r="Y480" s="213">
        <v>695.08</v>
      </c>
      <c r="Z480" s="213">
        <v>0</v>
      </c>
      <c r="AA480" s="213">
        <v>96.75</v>
      </c>
      <c r="AB480" s="213">
        <v>0</v>
      </c>
      <c r="AC480" s="213">
        <f>SUMIF('[3]revexpbalances - 2024-07-18T082'!$G:$G,G:G,'[3]revexpbalances - 2024-07-18T082'!$H:$H)</f>
        <v>0</v>
      </c>
      <c r="AD480" s="213">
        <f t="shared" si="98"/>
        <v>1947.0099999999998</v>
      </c>
      <c r="AE480" s="744">
        <f t="shared" si="99"/>
        <v>0</v>
      </c>
      <c r="AF480" s="744">
        <f t="shared" si="100"/>
        <v>521.77</v>
      </c>
      <c r="AG480" s="744">
        <f t="shared" si="101"/>
        <v>1328.49</v>
      </c>
      <c r="AH480" s="744">
        <f t="shared" si="102"/>
        <v>96.75</v>
      </c>
      <c r="AI480" s="744">
        <f t="shared" si="103"/>
        <v>1947.01</v>
      </c>
      <c r="AJ480" s="744">
        <f t="shared" si="104"/>
        <v>-947.01</v>
      </c>
      <c r="AK480" s="1097">
        <v>0</v>
      </c>
    </row>
    <row r="481" spans="1:37">
      <c r="A481">
        <v>25400</v>
      </c>
      <c r="B481" t="s">
        <v>2923</v>
      </c>
      <c r="C481">
        <v>931235</v>
      </c>
      <c r="D481" t="s">
        <v>46</v>
      </c>
      <c r="E481">
        <v>521500</v>
      </c>
      <c r="F481" t="s">
        <v>58</v>
      </c>
      <c r="G481" s="408" t="s">
        <v>5758</v>
      </c>
      <c r="H481" s="217" t="s">
        <v>1766</v>
      </c>
      <c r="I481" s="217" t="s">
        <v>46</v>
      </c>
      <c r="J481" s="217" t="s">
        <v>458</v>
      </c>
      <c r="K481" s="61" t="str">
        <f t="shared" si="94"/>
        <v>2</v>
      </c>
      <c r="L481" s="63" t="str">
        <f t="shared" si="95"/>
        <v>Business Services2</v>
      </c>
      <c r="M481" s="63" t="str">
        <f t="shared" si="96"/>
        <v>Business Operations2</v>
      </c>
      <c r="N481" s="637">
        <v>31.23</v>
      </c>
      <c r="O481" s="213">
        <v>5000</v>
      </c>
      <c r="Q481" s="213">
        <f t="shared" si="97"/>
        <v>5000</v>
      </c>
      <c r="R481" s="213">
        <v>0</v>
      </c>
      <c r="S481" s="213">
        <v>0</v>
      </c>
      <c r="T481" s="213">
        <v>2374.54</v>
      </c>
      <c r="U481" s="213">
        <v>0</v>
      </c>
      <c r="V481" s="213">
        <v>-17.93</v>
      </c>
      <c r="W481" s="213">
        <v>1487.94</v>
      </c>
      <c r="X481" s="213">
        <v>135.30000000000001</v>
      </c>
      <c r="Y481" s="213">
        <v>-55.16</v>
      </c>
      <c r="Z481" s="213">
        <v>0</v>
      </c>
      <c r="AA481" s="213">
        <v>55.16</v>
      </c>
      <c r="AB481" s="213">
        <v>0</v>
      </c>
      <c r="AC481" s="213">
        <f>SUMIF('[3]revexpbalances - 2024-07-18T082'!$G:$G,G:G,'[3]revexpbalances - 2024-07-18T082'!$H:$H)</f>
        <v>0</v>
      </c>
      <c r="AD481" s="213">
        <f t="shared" si="98"/>
        <v>3979.8500000000004</v>
      </c>
      <c r="AE481" s="744">
        <f t="shared" si="99"/>
        <v>2374.54</v>
      </c>
      <c r="AF481" s="744">
        <f t="shared" si="100"/>
        <v>1470.01</v>
      </c>
      <c r="AG481" s="744">
        <f t="shared" si="101"/>
        <v>80.140000000000015</v>
      </c>
      <c r="AH481" s="744">
        <f t="shared" si="102"/>
        <v>55.16</v>
      </c>
      <c r="AI481" s="744">
        <f t="shared" si="103"/>
        <v>3979.85</v>
      </c>
      <c r="AJ481" s="744">
        <f t="shared" si="104"/>
        <v>1020.1500000000001</v>
      </c>
      <c r="AK481" s="1097">
        <v>1000</v>
      </c>
    </row>
    <row r="482" spans="1:37">
      <c r="A482">
        <v>25400</v>
      </c>
      <c r="B482" t="s">
        <v>2923</v>
      </c>
      <c r="C482">
        <v>931235</v>
      </c>
      <c r="D482" t="s">
        <v>46</v>
      </c>
      <c r="E482">
        <v>521600</v>
      </c>
      <c r="F482" t="s">
        <v>91</v>
      </c>
      <c r="G482" s="408" t="s">
        <v>5786</v>
      </c>
      <c r="H482" s="217" t="s">
        <v>1766</v>
      </c>
      <c r="I482" s="217" t="s">
        <v>46</v>
      </c>
      <c r="J482" s="217" t="s">
        <v>458</v>
      </c>
      <c r="K482" s="61" t="str">
        <f t="shared" si="94"/>
        <v>2</v>
      </c>
      <c r="L482" s="63" t="str">
        <f t="shared" si="95"/>
        <v>Business Services2</v>
      </c>
      <c r="M482" s="63" t="str">
        <f t="shared" si="96"/>
        <v>Business Operations2</v>
      </c>
      <c r="N482" s="637">
        <v>72683.239999999991</v>
      </c>
      <c r="O482" s="213">
        <v>80000</v>
      </c>
      <c r="Q482" s="213">
        <f t="shared" si="97"/>
        <v>80000</v>
      </c>
      <c r="R482" s="213">
        <v>0</v>
      </c>
      <c r="S482" s="213">
        <v>0</v>
      </c>
      <c r="T482" s="213">
        <v>8770</v>
      </c>
      <c r="U482" s="213">
        <v>4385</v>
      </c>
      <c r="V482" s="213">
        <v>4385</v>
      </c>
      <c r="W482" s="213">
        <v>4385</v>
      </c>
      <c r="X482" s="213">
        <v>4385</v>
      </c>
      <c r="Y482" s="213">
        <v>4385</v>
      </c>
      <c r="Z482" s="213">
        <v>4385</v>
      </c>
      <c r="AA482" s="213">
        <v>4385</v>
      </c>
      <c r="AB482" s="213">
        <v>4385</v>
      </c>
      <c r="AC482" s="213">
        <f>SUMIF('[3]revexpbalances - 2024-07-18T082'!$G:$G,G:G,'[3]revexpbalances - 2024-07-18T082'!$H:$H)</f>
        <v>4385</v>
      </c>
      <c r="AD482" s="213">
        <f t="shared" si="98"/>
        <v>48235</v>
      </c>
      <c r="AE482" s="744">
        <f t="shared" si="99"/>
        <v>8770</v>
      </c>
      <c r="AF482" s="744">
        <f t="shared" si="100"/>
        <v>13155</v>
      </c>
      <c r="AG482" s="744">
        <f t="shared" si="101"/>
        <v>13155</v>
      </c>
      <c r="AH482" s="744">
        <f t="shared" si="102"/>
        <v>13155</v>
      </c>
      <c r="AI482" s="744">
        <f t="shared" si="103"/>
        <v>48235</v>
      </c>
      <c r="AJ482" s="744">
        <f t="shared" si="104"/>
        <v>31765</v>
      </c>
      <c r="AK482" s="1097">
        <v>80000</v>
      </c>
    </row>
    <row r="483" spans="1:37">
      <c r="A483">
        <v>25400</v>
      </c>
      <c r="B483" t="s">
        <v>2923</v>
      </c>
      <c r="C483">
        <v>931235</v>
      </c>
      <c r="D483" t="s">
        <v>46</v>
      </c>
      <c r="E483">
        <v>521640</v>
      </c>
      <c r="F483" t="s">
        <v>107</v>
      </c>
      <c r="G483" s="408" t="s">
        <v>5778</v>
      </c>
      <c r="H483" s="217" t="s">
        <v>1766</v>
      </c>
      <c r="I483" s="217" t="s">
        <v>46</v>
      </c>
      <c r="J483" s="217" t="s">
        <v>458</v>
      </c>
      <c r="K483" s="61" t="str">
        <f t="shared" si="94"/>
        <v>2</v>
      </c>
      <c r="L483" s="63" t="str">
        <f t="shared" si="95"/>
        <v>Business Services2</v>
      </c>
      <c r="M483" s="63" t="str">
        <f t="shared" si="96"/>
        <v>Business Operations2</v>
      </c>
      <c r="N483" s="637">
        <v>36574.01</v>
      </c>
      <c r="O483" s="213">
        <v>42000</v>
      </c>
      <c r="Q483" s="213">
        <f t="shared" si="97"/>
        <v>42000</v>
      </c>
      <c r="R483" s="213">
        <v>0</v>
      </c>
      <c r="S483" s="213">
        <v>0</v>
      </c>
      <c r="T483" s="213">
        <v>0</v>
      </c>
      <c r="U483" s="213">
        <v>0</v>
      </c>
      <c r="V483" s="213">
        <v>0</v>
      </c>
      <c r="W483" s="213">
        <v>0</v>
      </c>
      <c r="X483" s="213">
        <v>0</v>
      </c>
      <c r="Y483" s="213">
        <v>37934.21</v>
      </c>
      <c r="Z483" s="213">
        <v>0</v>
      </c>
      <c r="AA483" s="213">
        <v>0</v>
      </c>
      <c r="AB483" s="213">
        <v>0</v>
      </c>
      <c r="AC483" s="213">
        <f>SUMIF('[3]revexpbalances - 2024-07-18T082'!$G:$G,G:G,'[3]revexpbalances - 2024-07-18T082'!$H:$H)</f>
        <v>0</v>
      </c>
      <c r="AD483" s="213">
        <f t="shared" si="98"/>
        <v>37934.21</v>
      </c>
      <c r="AE483" s="744">
        <f t="shared" si="99"/>
        <v>0</v>
      </c>
      <c r="AF483" s="744">
        <f t="shared" si="100"/>
        <v>0</v>
      </c>
      <c r="AG483" s="744">
        <f t="shared" si="101"/>
        <v>37934.21</v>
      </c>
      <c r="AH483" s="744">
        <f t="shared" si="102"/>
        <v>0</v>
      </c>
      <c r="AI483" s="744">
        <f t="shared" si="103"/>
        <v>37934.21</v>
      </c>
      <c r="AJ483" s="744">
        <f t="shared" si="104"/>
        <v>4065.7900000000009</v>
      </c>
      <c r="AK483" s="1097">
        <v>42000</v>
      </c>
    </row>
    <row r="484" spans="1:37">
      <c r="A484">
        <v>25400</v>
      </c>
      <c r="B484" t="s">
        <v>2923</v>
      </c>
      <c r="C484">
        <v>931235</v>
      </c>
      <c r="D484" t="s">
        <v>46</v>
      </c>
      <c r="E484">
        <v>522310</v>
      </c>
      <c r="F484" t="s">
        <v>60</v>
      </c>
      <c r="G484" s="408" t="s">
        <v>3855</v>
      </c>
      <c r="H484" s="217" t="s">
        <v>1766</v>
      </c>
      <c r="I484" s="217" t="s">
        <v>46</v>
      </c>
      <c r="J484" s="217" t="s">
        <v>458</v>
      </c>
      <c r="K484" s="61" t="str">
        <f t="shared" si="94"/>
        <v>2</v>
      </c>
      <c r="L484" s="63" t="str">
        <f t="shared" si="95"/>
        <v>Business Services2</v>
      </c>
      <c r="M484" s="63" t="str">
        <f t="shared" si="96"/>
        <v>Business Operations2</v>
      </c>
      <c r="N484" s="637">
        <v>15834.899999999998</v>
      </c>
      <c r="O484" s="213">
        <v>10000</v>
      </c>
      <c r="Q484" s="213">
        <f t="shared" si="97"/>
        <v>10000</v>
      </c>
      <c r="R484" s="213">
        <v>1166.8599999999999</v>
      </c>
      <c r="S484" s="213">
        <v>2754.53</v>
      </c>
      <c r="T484" s="213">
        <v>1563.96</v>
      </c>
      <c r="U484" s="213">
        <v>3792.44</v>
      </c>
      <c r="V484" s="213">
        <v>7472.76</v>
      </c>
      <c r="W484" s="213">
        <v>1867.49</v>
      </c>
      <c r="X484" s="213">
        <v>4326.53</v>
      </c>
      <c r="Y484" s="213">
        <v>1065.8699999999999</v>
      </c>
      <c r="Z484" s="213">
        <v>15481.14</v>
      </c>
      <c r="AA484" s="213">
        <v>6369.27</v>
      </c>
      <c r="AB484" s="213">
        <v>3098.16</v>
      </c>
      <c r="AC484" s="213">
        <f>SUMIF('[3]revexpbalances - 2024-07-18T082'!$G:$G,G:G,'[3]revexpbalances - 2024-07-18T082'!$H:$H)</f>
        <v>326.38</v>
      </c>
      <c r="AD484" s="213">
        <f t="shared" si="98"/>
        <v>49285.390000000007</v>
      </c>
      <c r="AE484" s="744">
        <f t="shared" si="99"/>
        <v>5485.35</v>
      </c>
      <c r="AF484" s="744">
        <f t="shared" si="100"/>
        <v>13132.69</v>
      </c>
      <c r="AG484" s="744">
        <f t="shared" si="101"/>
        <v>20873.54</v>
      </c>
      <c r="AH484" s="744">
        <f t="shared" si="102"/>
        <v>9793.81</v>
      </c>
      <c r="AI484" s="744">
        <f t="shared" si="103"/>
        <v>49285.39</v>
      </c>
      <c r="AJ484" s="744">
        <f t="shared" si="104"/>
        <v>-39285.39</v>
      </c>
      <c r="AK484" s="1097">
        <v>20000</v>
      </c>
    </row>
    <row r="485" spans="1:37">
      <c r="A485">
        <v>25400</v>
      </c>
      <c r="B485" t="s">
        <v>2923</v>
      </c>
      <c r="C485">
        <v>931235</v>
      </c>
      <c r="D485" t="s">
        <v>46</v>
      </c>
      <c r="E485">
        <v>522320</v>
      </c>
      <c r="F485" t="s">
        <v>93</v>
      </c>
      <c r="G485" s="408" t="s">
        <v>5746</v>
      </c>
      <c r="H485" s="217" t="s">
        <v>1766</v>
      </c>
      <c r="I485" s="217" t="s">
        <v>46</v>
      </c>
      <c r="J485" s="217" t="s">
        <v>458</v>
      </c>
      <c r="K485" s="61" t="str">
        <f t="shared" si="94"/>
        <v>2</v>
      </c>
      <c r="L485" s="63" t="str">
        <f t="shared" si="95"/>
        <v>Business Services2</v>
      </c>
      <c r="M485" s="63" t="str">
        <f t="shared" si="96"/>
        <v>Business Operations2</v>
      </c>
      <c r="N485" s="637">
        <v>38149.33</v>
      </c>
      <c r="O485" s="213">
        <v>0</v>
      </c>
      <c r="Q485" s="213">
        <f t="shared" si="97"/>
        <v>0</v>
      </c>
      <c r="R485" s="213">
        <v>2712.76</v>
      </c>
      <c r="S485" s="213">
        <v>-2712.76</v>
      </c>
      <c r="T485" s="213">
        <v>1713.3</v>
      </c>
      <c r="U485" s="213">
        <v>97.81</v>
      </c>
      <c r="V485" s="213">
        <v>385.46</v>
      </c>
      <c r="W485" s="213">
        <v>7256.69</v>
      </c>
      <c r="X485" s="213">
        <v>1850.43</v>
      </c>
      <c r="Y485" s="213">
        <v>1646.32</v>
      </c>
      <c r="Z485" s="213">
        <v>5842.15</v>
      </c>
      <c r="AA485" s="213">
        <v>-2171.9899999999998</v>
      </c>
      <c r="AB485" s="213">
        <v>3604.42</v>
      </c>
      <c r="AC485" s="213">
        <f>SUMIF('[3]revexpbalances - 2024-07-18T082'!$G:$G,G:G,'[3]revexpbalances - 2024-07-18T082'!$H:$H)</f>
        <v>0</v>
      </c>
      <c r="AD485" s="213">
        <f t="shared" si="98"/>
        <v>20224.589999999997</v>
      </c>
      <c r="AE485" s="744">
        <f t="shared" si="99"/>
        <v>1713.3</v>
      </c>
      <c r="AF485" s="744">
        <f t="shared" si="100"/>
        <v>7739.9599999999991</v>
      </c>
      <c r="AG485" s="744">
        <f t="shared" si="101"/>
        <v>9338.9</v>
      </c>
      <c r="AH485" s="744">
        <f t="shared" si="102"/>
        <v>1432.4300000000003</v>
      </c>
      <c r="AI485" s="744">
        <f t="shared" si="103"/>
        <v>20224.589999999997</v>
      </c>
      <c r="AJ485" s="744">
        <f t="shared" si="104"/>
        <v>-20224.589999999997</v>
      </c>
      <c r="AK485" s="1097">
        <v>10000</v>
      </c>
    </row>
    <row r="486" spans="1:37">
      <c r="A486">
        <v>25400</v>
      </c>
      <c r="B486" t="s">
        <v>2923</v>
      </c>
      <c r="C486">
        <v>931235</v>
      </c>
      <c r="D486" t="s">
        <v>46</v>
      </c>
      <c r="E486">
        <v>523100</v>
      </c>
      <c r="F486" t="s">
        <v>61</v>
      </c>
      <c r="G486" s="408" t="s">
        <v>576</v>
      </c>
      <c r="H486" s="217" t="s">
        <v>1766</v>
      </c>
      <c r="I486" s="217" t="s">
        <v>46</v>
      </c>
      <c r="J486" s="217" t="s">
        <v>458</v>
      </c>
      <c r="K486" s="61" t="str">
        <f t="shared" si="94"/>
        <v>2</v>
      </c>
      <c r="L486" s="63" t="str">
        <f t="shared" si="95"/>
        <v>Business Services2</v>
      </c>
      <c r="M486" s="63" t="str">
        <f t="shared" si="96"/>
        <v>Business Operations2</v>
      </c>
      <c r="N486" s="637">
        <v>2030.72</v>
      </c>
      <c r="O486" s="213">
        <v>2000</v>
      </c>
      <c r="Q486" s="213">
        <f t="shared" si="97"/>
        <v>2000</v>
      </c>
      <c r="R486" s="213">
        <v>0</v>
      </c>
      <c r="S486" s="213">
        <v>0</v>
      </c>
      <c r="T486" s="213">
        <v>0</v>
      </c>
      <c r="U486" s="213">
        <v>0</v>
      </c>
      <c r="V486" s="213">
        <v>0</v>
      </c>
      <c r="W486" s="213">
        <v>0</v>
      </c>
      <c r="X486" s="213">
        <v>0</v>
      </c>
      <c r="Y486" s="213">
        <v>0</v>
      </c>
      <c r="Z486" s="213">
        <v>0</v>
      </c>
      <c r="AA486" s="213">
        <v>0</v>
      </c>
      <c r="AB486" s="213">
        <v>0</v>
      </c>
      <c r="AC486" s="213">
        <f>SUMIF('[3]revexpbalances - 2024-07-18T082'!$G:$G,G:G,'[3]revexpbalances - 2024-07-18T082'!$H:$H)</f>
        <v>0</v>
      </c>
      <c r="AD486" s="213">
        <f t="shared" si="98"/>
        <v>0</v>
      </c>
      <c r="AE486" s="744">
        <f t="shared" si="99"/>
        <v>0</v>
      </c>
      <c r="AF486" s="744">
        <f t="shared" si="100"/>
        <v>0</v>
      </c>
      <c r="AG486" s="744">
        <f t="shared" si="101"/>
        <v>0</v>
      </c>
      <c r="AH486" s="744">
        <f t="shared" si="102"/>
        <v>0</v>
      </c>
      <c r="AI486" s="744">
        <f t="shared" si="103"/>
        <v>0</v>
      </c>
      <c r="AJ486" s="744">
        <f t="shared" si="104"/>
        <v>2000</v>
      </c>
      <c r="AK486" s="1097">
        <v>2000</v>
      </c>
    </row>
    <row r="487" spans="1:37">
      <c r="A487">
        <v>25400</v>
      </c>
      <c r="B487" t="s">
        <v>2923</v>
      </c>
      <c r="C487">
        <v>931235</v>
      </c>
      <c r="D487" t="s">
        <v>46</v>
      </c>
      <c r="E487">
        <v>523220</v>
      </c>
      <c r="F487" t="s">
        <v>108</v>
      </c>
      <c r="G487" s="408" t="s">
        <v>5770</v>
      </c>
      <c r="H487" s="217" t="s">
        <v>1766</v>
      </c>
      <c r="I487" s="217" t="s">
        <v>46</v>
      </c>
      <c r="J487" s="217" t="s">
        <v>458</v>
      </c>
      <c r="K487" s="61" t="str">
        <f t="shared" si="94"/>
        <v>2</v>
      </c>
      <c r="L487" s="63" t="str">
        <f t="shared" si="95"/>
        <v>Business Services2</v>
      </c>
      <c r="M487" s="63" t="str">
        <f t="shared" si="96"/>
        <v>Business Operations2</v>
      </c>
      <c r="N487" s="637">
        <v>421.8</v>
      </c>
      <c r="O487" s="213">
        <v>24068</v>
      </c>
      <c r="Q487" s="213">
        <f t="shared" si="97"/>
        <v>24068</v>
      </c>
      <c r="R487" s="213">
        <v>0</v>
      </c>
      <c r="S487" s="213">
        <v>0</v>
      </c>
      <c r="T487" s="213">
        <v>0</v>
      </c>
      <c r="U487" s="213">
        <v>0</v>
      </c>
      <c r="V487" s="213">
        <v>0</v>
      </c>
      <c r="W487" s="213">
        <v>0</v>
      </c>
      <c r="X487" s="213">
        <v>0</v>
      </c>
      <c r="Y487" s="213">
        <v>0</v>
      </c>
      <c r="Z487" s="213">
        <v>0</v>
      </c>
      <c r="AA487" s="213">
        <v>0</v>
      </c>
      <c r="AB487" s="213">
        <v>0</v>
      </c>
      <c r="AC487" s="213">
        <f>SUMIF('[3]revexpbalances - 2024-07-18T082'!$G:$G,G:G,'[3]revexpbalances - 2024-07-18T082'!$H:$H)</f>
        <v>0</v>
      </c>
      <c r="AD487" s="213">
        <f t="shared" si="98"/>
        <v>0</v>
      </c>
      <c r="AE487" s="744">
        <f t="shared" si="99"/>
        <v>0</v>
      </c>
      <c r="AF487" s="744">
        <f t="shared" si="100"/>
        <v>0</v>
      </c>
      <c r="AG487" s="744">
        <f t="shared" si="101"/>
        <v>0</v>
      </c>
      <c r="AH487" s="744">
        <f t="shared" si="102"/>
        <v>0</v>
      </c>
      <c r="AI487" s="744">
        <f t="shared" si="103"/>
        <v>0</v>
      </c>
      <c r="AJ487" s="744">
        <f t="shared" si="104"/>
        <v>24068</v>
      </c>
      <c r="AK487" s="1097">
        <v>1000</v>
      </c>
    </row>
    <row r="488" spans="1:37">
      <c r="A488">
        <v>25400</v>
      </c>
      <c r="B488" t="s">
        <v>2923</v>
      </c>
      <c r="C488">
        <v>931235</v>
      </c>
      <c r="D488" t="s">
        <v>46</v>
      </c>
      <c r="E488">
        <v>523640</v>
      </c>
      <c r="F488" t="s">
        <v>109</v>
      </c>
      <c r="G488" s="408" t="s">
        <v>1826</v>
      </c>
      <c r="H488" s="217" t="s">
        <v>1766</v>
      </c>
      <c r="I488" s="217" t="s">
        <v>46</v>
      </c>
      <c r="J488" s="217" t="s">
        <v>458</v>
      </c>
      <c r="K488" s="61" t="str">
        <f t="shared" si="94"/>
        <v>2</v>
      </c>
      <c r="L488" s="63" t="str">
        <f t="shared" si="95"/>
        <v>Business Services2</v>
      </c>
      <c r="M488" s="63" t="str">
        <f t="shared" si="96"/>
        <v>Business Operations2</v>
      </c>
      <c r="N488" s="637">
        <v>8676.8799999999992</v>
      </c>
      <c r="O488" s="213">
        <v>5000</v>
      </c>
      <c r="Q488" s="213">
        <f t="shared" si="97"/>
        <v>5000</v>
      </c>
      <c r="R488" s="213">
        <v>0</v>
      </c>
      <c r="S488" s="213">
        <v>2304.5100000000002</v>
      </c>
      <c r="T488" s="213">
        <v>0</v>
      </c>
      <c r="U488" s="213">
        <v>134.82</v>
      </c>
      <c r="V488" s="213">
        <v>536.87</v>
      </c>
      <c r="W488" s="213">
        <v>139.12</v>
      </c>
      <c r="X488" s="213">
        <v>5189.9799999999996</v>
      </c>
      <c r="Y488" s="213">
        <v>0</v>
      </c>
      <c r="Z488" s="213">
        <v>1886.55</v>
      </c>
      <c r="AA488" s="213">
        <v>134.1</v>
      </c>
      <c r="AB488" s="213">
        <v>43.68</v>
      </c>
      <c r="AC488" s="213">
        <f>SUMIF('[3]revexpbalances - 2024-07-18T082'!$G:$G,G:G,'[3]revexpbalances - 2024-07-18T082'!$H:$H)</f>
        <v>0</v>
      </c>
      <c r="AD488" s="213">
        <f t="shared" si="98"/>
        <v>10369.629999999999</v>
      </c>
      <c r="AE488" s="744">
        <f t="shared" si="99"/>
        <v>2304.5100000000002</v>
      </c>
      <c r="AF488" s="744">
        <f t="shared" si="100"/>
        <v>810.81000000000006</v>
      </c>
      <c r="AG488" s="744">
        <f t="shared" si="101"/>
        <v>7076.53</v>
      </c>
      <c r="AH488" s="744">
        <f t="shared" si="102"/>
        <v>177.78</v>
      </c>
      <c r="AI488" s="744">
        <f t="shared" si="103"/>
        <v>10369.630000000001</v>
      </c>
      <c r="AJ488" s="744">
        <f t="shared" si="104"/>
        <v>-5369.630000000001</v>
      </c>
      <c r="AK488" s="1097">
        <v>0</v>
      </c>
    </row>
    <row r="489" spans="1:37">
      <c r="A489">
        <v>25400</v>
      </c>
      <c r="B489" t="s">
        <v>2923</v>
      </c>
      <c r="C489">
        <v>931235</v>
      </c>
      <c r="D489" t="s">
        <v>46</v>
      </c>
      <c r="E489">
        <v>523680</v>
      </c>
      <c r="F489" t="s">
        <v>65</v>
      </c>
      <c r="G489" s="408" t="s">
        <v>2035</v>
      </c>
      <c r="H489" s="217" t="s">
        <v>1766</v>
      </c>
      <c r="I489" s="217" t="s">
        <v>46</v>
      </c>
      <c r="J489" s="217" t="s">
        <v>458</v>
      </c>
      <c r="K489" s="61" t="str">
        <f t="shared" si="94"/>
        <v>2</v>
      </c>
      <c r="L489" s="63" t="str">
        <f t="shared" si="95"/>
        <v>Business Services2</v>
      </c>
      <c r="M489" s="63" t="str">
        <f t="shared" si="96"/>
        <v>Business Operations2</v>
      </c>
      <c r="N489" s="637">
        <v>596.86</v>
      </c>
      <c r="O489" s="213">
        <v>2000</v>
      </c>
      <c r="Q489" s="213">
        <f t="shared" si="97"/>
        <v>2000</v>
      </c>
      <c r="R489" s="213">
        <v>0</v>
      </c>
      <c r="S489" s="213">
        <v>0</v>
      </c>
      <c r="T489" s="213">
        <v>0</v>
      </c>
      <c r="U489" s="213">
        <v>0</v>
      </c>
      <c r="V489" s="213">
        <v>0</v>
      </c>
      <c r="W489" s="213">
        <v>2845.21</v>
      </c>
      <c r="X489" s="213">
        <v>0</v>
      </c>
      <c r="Y489" s="213">
        <v>0</v>
      </c>
      <c r="Z489" s="213">
        <v>0</v>
      </c>
      <c r="AA489" s="213">
        <v>0</v>
      </c>
      <c r="AB489" s="213">
        <v>0</v>
      </c>
      <c r="AC489" s="213">
        <f>SUMIF('[3]revexpbalances - 2024-07-18T082'!$G:$G,G:G,'[3]revexpbalances - 2024-07-18T082'!$H:$H)</f>
        <v>0</v>
      </c>
      <c r="AD489" s="213">
        <f t="shared" si="98"/>
        <v>2845.21</v>
      </c>
      <c r="AE489" s="744">
        <f t="shared" si="99"/>
        <v>0</v>
      </c>
      <c r="AF489" s="744">
        <f t="shared" si="100"/>
        <v>2845.21</v>
      </c>
      <c r="AG489" s="744">
        <f t="shared" si="101"/>
        <v>0</v>
      </c>
      <c r="AH489" s="744">
        <f t="shared" si="102"/>
        <v>0</v>
      </c>
      <c r="AI489" s="744">
        <f t="shared" si="103"/>
        <v>2845.21</v>
      </c>
      <c r="AJ489" s="744">
        <f t="shared" si="104"/>
        <v>-845.21</v>
      </c>
      <c r="AK489" s="1097">
        <v>0</v>
      </c>
    </row>
    <row r="490" spans="1:37">
      <c r="A490">
        <v>25400</v>
      </c>
      <c r="B490" t="s">
        <v>2923</v>
      </c>
      <c r="C490">
        <v>931235</v>
      </c>
      <c r="D490" t="s">
        <v>46</v>
      </c>
      <c r="E490">
        <v>523700</v>
      </c>
      <c r="F490" t="s">
        <v>66</v>
      </c>
      <c r="G490" s="408" t="s">
        <v>577</v>
      </c>
      <c r="H490" s="217" t="s">
        <v>1766</v>
      </c>
      <c r="I490" s="217" t="s">
        <v>46</v>
      </c>
      <c r="J490" s="217" t="s">
        <v>458</v>
      </c>
      <c r="K490" s="61" t="str">
        <f t="shared" si="94"/>
        <v>2</v>
      </c>
      <c r="L490" s="63" t="str">
        <f t="shared" si="95"/>
        <v>Business Services2</v>
      </c>
      <c r="M490" s="63" t="str">
        <f t="shared" si="96"/>
        <v>Business Operations2</v>
      </c>
      <c r="N490" s="637">
        <v>4732.5899999999992</v>
      </c>
      <c r="O490" s="213">
        <v>4000</v>
      </c>
      <c r="Q490" s="213">
        <f t="shared" si="97"/>
        <v>4000</v>
      </c>
      <c r="R490" s="213">
        <v>123.33</v>
      </c>
      <c r="S490" s="213">
        <v>126.75</v>
      </c>
      <c r="T490" s="213">
        <v>2572.1</v>
      </c>
      <c r="U490" s="213">
        <v>494.29</v>
      </c>
      <c r="V490" s="213">
        <v>131.6</v>
      </c>
      <c r="W490" s="213">
        <v>503.48</v>
      </c>
      <c r="X490" s="213">
        <v>107.34</v>
      </c>
      <c r="Y490" s="213">
        <v>843.78</v>
      </c>
      <c r="Z490" s="213">
        <v>325.85000000000002</v>
      </c>
      <c r="AA490" s="213">
        <v>146.02000000000001</v>
      </c>
      <c r="AB490" s="213">
        <v>271.52999999999997</v>
      </c>
      <c r="AC490" s="213">
        <f>SUMIF('[3]revexpbalances - 2024-07-18T082'!$G:$G,G:G,'[3]revexpbalances - 2024-07-18T082'!$H:$H)</f>
        <v>356.23</v>
      </c>
      <c r="AD490" s="213">
        <f t="shared" si="98"/>
        <v>6002.3000000000011</v>
      </c>
      <c r="AE490" s="744">
        <f t="shared" si="99"/>
        <v>2822.18</v>
      </c>
      <c r="AF490" s="744">
        <f t="shared" si="100"/>
        <v>1129.3699999999999</v>
      </c>
      <c r="AG490" s="744">
        <f t="shared" si="101"/>
        <v>1276.97</v>
      </c>
      <c r="AH490" s="744">
        <f t="shared" si="102"/>
        <v>773.78</v>
      </c>
      <c r="AI490" s="744">
        <f t="shared" si="103"/>
        <v>6002.2999999999993</v>
      </c>
      <c r="AJ490" s="744">
        <f t="shared" si="104"/>
        <v>-2002.2999999999993</v>
      </c>
      <c r="AK490" s="1097">
        <v>0</v>
      </c>
    </row>
    <row r="491" spans="1:37">
      <c r="A491">
        <v>25400</v>
      </c>
      <c r="B491" t="s">
        <v>2923</v>
      </c>
      <c r="C491">
        <v>931235</v>
      </c>
      <c r="D491" t="s">
        <v>46</v>
      </c>
      <c r="E491">
        <v>523800</v>
      </c>
      <c r="F491" t="s">
        <v>67</v>
      </c>
      <c r="G491" s="408" t="s">
        <v>2713</v>
      </c>
      <c r="H491" s="217" t="s">
        <v>1766</v>
      </c>
      <c r="I491" s="217" t="s">
        <v>46</v>
      </c>
      <c r="J491" s="217" t="s">
        <v>458</v>
      </c>
      <c r="K491" s="61" t="str">
        <f t="shared" si="94"/>
        <v>2</v>
      </c>
      <c r="L491" s="63" t="str">
        <f t="shared" si="95"/>
        <v>Business Services2</v>
      </c>
      <c r="M491" s="63" t="str">
        <f t="shared" si="96"/>
        <v>Business Operations2</v>
      </c>
      <c r="N491" s="637">
        <v>1476.9499999999998</v>
      </c>
      <c r="O491" s="213">
        <v>600</v>
      </c>
      <c r="Q491" s="213">
        <f t="shared" si="97"/>
        <v>600</v>
      </c>
      <c r="R491" s="213">
        <v>0</v>
      </c>
      <c r="S491" s="213">
        <v>0</v>
      </c>
      <c r="T491" s="213">
        <v>0</v>
      </c>
      <c r="U491" s="213">
        <v>448.83</v>
      </c>
      <c r="V491" s="213">
        <v>0</v>
      </c>
      <c r="W491" s="213">
        <v>0</v>
      </c>
      <c r="X491" s="213">
        <v>0</v>
      </c>
      <c r="Y491" s="213">
        <v>0</v>
      </c>
      <c r="Z491" s="213">
        <v>0</v>
      </c>
      <c r="AA491" s="213">
        <v>0</v>
      </c>
      <c r="AB491" s="213">
        <v>204.68</v>
      </c>
      <c r="AC491" s="213">
        <f>SUMIF('[3]revexpbalances - 2024-07-18T082'!$G:$G,G:G,'[3]revexpbalances - 2024-07-18T082'!$H:$H)</f>
        <v>0</v>
      </c>
      <c r="AD491" s="213">
        <f t="shared" si="98"/>
        <v>653.51</v>
      </c>
      <c r="AE491" s="744">
        <f t="shared" si="99"/>
        <v>0</v>
      </c>
      <c r="AF491" s="744">
        <f t="shared" si="100"/>
        <v>448.83</v>
      </c>
      <c r="AG491" s="744">
        <f t="shared" si="101"/>
        <v>0</v>
      </c>
      <c r="AH491" s="744">
        <f t="shared" si="102"/>
        <v>204.68</v>
      </c>
      <c r="AI491" s="744">
        <f t="shared" si="103"/>
        <v>653.51</v>
      </c>
      <c r="AJ491" s="744">
        <f t="shared" si="104"/>
        <v>-53.509999999999991</v>
      </c>
      <c r="AK491" s="1097">
        <v>0</v>
      </c>
    </row>
    <row r="492" spans="1:37">
      <c r="A492">
        <v>25400</v>
      </c>
      <c r="B492" t="s">
        <v>2923</v>
      </c>
      <c r="C492">
        <v>931235</v>
      </c>
      <c r="D492" t="s">
        <v>46</v>
      </c>
      <c r="E492">
        <v>523820</v>
      </c>
      <c r="F492" t="s">
        <v>68</v>
      </c>
      <c r="G492" s="408" t="s">
        <v>1963</v>
      </c>
      <c r="H492" s="217" t="s">
        <v>1766</v>
      </c>
      <c r="I492" s="217" t="s">
        <v>46</v>
      </c>
      <c r="J492" s="217" t="s">
        <v>458</v>
      </c>
      <c r="K492" s="61" t="str">
        <f t="shared" si="94"/>
        <v>2</v>
      </c>
      <c r="L492" s="63" t="str">
        <f t="shared" si="95"/>
        <v>Business Services2</v>
      </c>
      <c r="M492" s="63" t="str">
        <f t="shared" si="96"/>
        <v>Business Operations2</v>
      </c>
      <c r="N492" s="637">
        <v>856.21</v>
      </c>
      <c r="O492" s="213">
        <v>1200</v>
      </c>
      <c r="Q492" s="213">
        <f t="shared" si="97"/>
        <v>1200</v>
      </c>
      <c r="R492" s="213">
        <v>69.38</v>
      </c>
      <c r="S492" s="213">
        <v>-69.38</v>
      </c>
      <c r="T492" s="213">
        <v>73</v>
      </c>
      <c r="U492" s="213">
        <v>14</v>
      </c>
      <c r="V492" s="213">
        <v>14</v>
      </c>
      <c r="W492" s="213">
        <v>0</v>
      </c>
      <c r="X492" s="213">
        <v>131</v>
      </c>
      <c r="Y492" s="213">
        <v>18</v>
      </c>
      <c r="Z492" s="213">
        <v>18</v>
      </c>
      <c r="AA492" s="213">
        <v>18</v>
      </c>
      <c r="AB492" s="213">
        <v>18</v>
      </c>
      <c r="AC492" s="213">
        <f>SUMIF('[3]revexpbalances - 2024-07-18T082'!$G:$G,G:G,'[3]revexpbalances - 2024-07-18T082'!$H:$H)</f>
        <v>18</v>
      </c>
      <c r="AD492" s="213">
        <f t="shared" si="98"/>
        <v>322</v>
      </c>
      <c r="AE492" s="744">
        <f t="shared" si="99"/>
        <v>73</v>
      </c>
      <c r="AF492" s="744">
        <f t="shared" si="100"/>
        <v>28</v>
      </c>
      <c r="AG492" s="744">
        <f t="shared" si="101"/>
        <v>167</v>
      </c>
      <c r="AH492" s="744">
        <f t="shared" si="102"/>
        <v>54</v>
      </c>
      <c r="AI492" s="744">
        <f t="shared" si="103"/>
        <v>322</v>
      </c>
      <c r="AJ492" s="744">
        <f t="shared" si="104"/>
        <v>878</v>
      </c>
      <c r="AK492" s="1097">
        <v>0</v>
      </c>
    </row>
    <row r="493" spans="1:37">
      <c r="A493">
        <v>25400</v>
      </c>
      <c r="B493" t="s">
        <v>2923</v>
      </c>
      <c r="C493">
        <v>931235</v>
      </c>
      <c r="D493" t="s">
        <v>46</v>
      </c>
      <c r="E493">
        <v>523840</v>
      </c>
      <c r="F493" t="s">
        <v>110</v>
      </c>
      <c r="G493" s="408" t="s">
        <v>2714</v>
      </c>
      <c r="H493" s="217" t="s">
        <v>1766</v>
      </c>
      <c r="I493" s="217" t="s">
        <v>46</v>
      </c>
      <c r="J493" s="217" t="s">
        <v>458</v>
      </c>
      <c r="K493" s="61" t="str">
        <f t="shared" si="94"/>
        <v>2</v>
      </c>
      <c r="L493" s="63" t="str">
        <f t="shared" si="95"/>
        <v>Business Services2</v>
      </c>
      <c r="M493" s="63" t="str">
        <f t="shared" si="96"/>
        <v>Business Operations2</v>
      </c>
      <c r="N493" s="637">
        <v>40194.720000000001</v>
      </c>
      <c r="O493" s="213">
        <v>75000</v>
      </c>
      <c r="Q493" s="213">
        <f t="shared" si="97"/>
        <v>75000</v>
      </c>
      <c r="R493" s="213">
        <v>0</v>
      </c>
      <c r="S493" s="213">
        <v>26695</v>
      </c>
      <c r="T493" s="213">
        <v>23046.38</v>
      </c>
      <c r="U493" s="213">
        <v>314.72000000000003</v>
      </c>
      <c r="V493" s="213">
        <v>1600</v>
      </c>
      <c r="W493" s="213">
        <v>0</v>
      </c>
      <c r="X493" s="213">
        <v>0</v>
      </c>
      <c r="Y493" s="213">
        <v>0</v>
      </c>
      <c r="Z493" s="213">
        <v>597.76</v>
      </c>
      <c r="AA493" s="213">
        <v>0</v>
      </c>
      <c r="AB493" s="213">
        <v>0</v>
      </c>
      <c r="AC493" s="213">
        <f>SUMIF('[3]revexpbalances - 2024-07-18T082'!$G:$G,G:G,'[3]revexpbalances - 2024-07-18T082'!$H:$H)</f>
        <v>0</v>
      </c>
      <c r="AD493" s="213">
        <f t="shared" si="98"/>
        <v>52253.860000000008</v>
      </c>
      <c r="AE493" s="744">
        <f t="shared" si="99"/>
        <v>49741.380000000005</v>
      </c>
      <c r="AF493" s="744">
        <f t="shared" si="100"/>
        <v>1914.72</v>
      </c>
      <c r="AG493" s="744">
        <f t="shared" si="101"/>
        <v>597.76</v>
      </c>
      <c r="AH493" s="744">
        <f t="shared" si="102"/>
        <v>0</v>
      </c>
      <c r="AI493" s="744">
        <f t="shared" si="103"/>
        <v>52253.860000000008</v>
      </c>
      <c r="AJ493" s="744">
        <f t="shared" si="104"/>
        <v>22746.139999999992</v>
      </c>
      <c r="AK493" s="1097">
        <v>0</v>
      </c>
    </row>
    <row r="494" spans="1:37">
      <c r="A494">
        <v>25400</v>
      </c>
      <c r="B494" t="s">
        <v>2923</v>
      </c>
      <c r="C494">
        <v>931235</v>
      </c>
      <c r="D494" t="s">
        <v>46</v>
      </c>
      <c r="E494">
        <v>525060</v>
      </c>
      <c r="F494" t="s">
        <v>96</v>
      </c>
      <c r="G494" s="408" t="s">
        <v>6357</v>
      </c>
      <c r="H494" s="217" t="s">
        <v>1766</v>
      </c>
      <c r="I494" s="217" t="s">
        <v>46</v>
      </c>
      <c r="J494" s="217" t="s">
        <v>458</v>
      </c>
      <c r="K494" s="61" t="str">
        <f t="shared" si="94"/>
        <v>2</v>
      </c>
      <c r="L494" s="63" t="str">
        <f t="shared" si="95"/>
        <v>Business Services2</v>
      </c>
      <c r="M494" s="63" t="str">
        <f t="shared" si="96"/>
        <v>Business Operations2</v>
      </c>
      <c r="N494" s="637">
        <v>2904.2299999999996</v>
      </c>
      <c r="O494" s="213">
        <v>450</v>
      </c>
      <c r="Q494" s="213">
        <f t="shared" si="97"/>
        <v>450</v>
      </c>
      <c r="R494" s="213">
        <v>0</v>
      </c>
      <c r="S494" s="213">
        <v>1899.49</v>
      </c>
      <c r="T494" s="213">
        <v>-1846.47</v>
      </c>
      <c r="U494" s="213">
        <v>1739.62</v>
      </c>
      <c r="V494" s="213">
        <v>11.2</v>
      </c>
      <c r="W494" s="213">
        <v>418.59</v>
      </c>
      <c r="X494" s="213">
        <v>1561.77</v>
      </c>
      <c r="Y494" s="213">
        <v>0</v>
      </c>
      <c r="Z494" s="213">
        <v>-905.89</v>
      </c>
      <c r="AA494" s="213">
        <v>-759.51</v>
      </c>
      <c r="AB494" s="213">
        <v>-124.73</v>
      </c>
      <c r="AC494" s="213">
        <f>SUMIF('[3]revexpbalances - 2024-07-18T082'!$G:$G,G:G,'[3]revexpbalances - 2024-07-18T082'!$H:$H)</f>
        <v>3114.25</v>
      </c>
      <c r="AD494" s="213">
        <f t="shared" si="98"/>
        <v>5108.32</v>
      </c>
      <c r="AE494" s="744">
        <f t="shared" si="99"/>
        <v>53.019999999999982</v>
      </c>
      <c r="AF494" s="744">
        <f t="shared" si="100"/>
        <v>2169.41</v>
      </c>
      <c r="AG494" s="744">
        <f t="shared" si="101"/>
        <v>655.88</v>
      </c>
      <c r="AH494" s="744">
        <f t="shared" si="102"/>
        <v>2230.0100000000002</v>
      </c>
      <c r="AI494" s="744">
        <f t="shared" si="103"/>
        <v>5108.32</v>
      </c>
      <c r="AJ494" s="744">
        <f t="shared" si="104"/>
        <v>-4658.32</v>
      </c>
      <c r="AK494" s="1097">
        <v>0</v>
      </c>
    </row>
    <row r="495" spans="1:37">
      <c r="A495">
        <v>25400</v>
      </c>
      <c r="B495" t="s">
        <v>2923</v>
      </c>
      <c r="C495">
        <v>931235</v>
      </c>
      <c r="D495" t="s">
        <v>46</v>
      </c>
      <c r="E495">
        <v>526940</v>
      </c>
      <c r="F495" t="s">
        <v>71</v>
      </c>
      <c r="G495" s="408" t="s">
        <v>5584</v>
      </c>
      <c r="H495" s="217" t="s">
        <v>1766</v>
      </c>
      <c r="I495" s="217" t="s">
        <v>46</v>
      </c>
      <c r="J495" s="217" t="s">
        <v>458</v>
      </c>
      <c r="K495" s="61" t="str">
        <f t="shared" si="94"/>
        <v>2</v>
      </c>
      <c r="L495" s="63" t="str">
        <f t="shared" si="95"/>
        <v>Business Services2</v>
      </c>
      <c r="M495" s="63" t="str">
        <f t="shared" si="96"/>
        <v>Business Operations2</v>
      </c>
      <c r="N495" s="637">
        <v>101.53</v>
      </c>
      <c r="O495" s="213">
        <v>500</v>
      </c>
      <c r="Q495" s="213">
        <f t="shared" si="97"/>
        <v>500</v>
      </c>
      <c r="R495" s="213">
        <v>0</v>
      </c>
      <c r="S495" s="213">
        <v>0</v>
      </c>
      <c r="T495" s="213">
        <v>0</v>
      </c>
      <c r="U495" s="213">
        <v>17.399999999999999</v>
      </c>
      <c r="V495" s="213">
        <v>0</v>
      </c>
      <c r="W495" s="213">
        <v>29.91</v>
      </c>
      <c r="X495" s="213">
        <v>0</v>
      </c>
      <c r="Y495" s="213">
        <v>0</v>
      </c>
      <c r="Z495" s="213">
        <v>161.63</v>
      </c>
      <c r="AA495" s="213">
        <v>0</v>
      </c>
      <c r="AB495" s="213">
        <v>46.3</v>
      </c>
      <c r="AC495" s="213">
        <f>SUMIF('[3]revexpbalances - 2024-07-18T082'!$G:$G,G:G,'[3]revexpbalances - 2024-07-18T082'!$H:$H)</f>
        <v>0</v>
      </c>
      <c r="AD495" s="213">
        <f t="shared" si="98"/>
        <v>255.24</v>
      </c>
      <c r="AE495" s="744">
        <f t="shared" si="99"/>
        <v>0</v>
      </c>
      <c r="AF495" s="744">
        <f t="shared" si="100"/>
        <v>47.31</v>
      </c>
      <c r="AG495" s="744">
        <f t="shared" si="101"/>
        <v>161.63</v>
      </c>
      <c r="AH495" s="744">
        <f t="shared" si="102"/>
        <v>46.3</v>
      </c>
      <c r="AI495" s="744">
        <f t="shared" si="103"/>
        <v>255.24</v>
      </c>
      <c r="AJ495" s="744">
        <f t="shared" si="104"/>
        <v>244.76</v>
      </c>
      <c r="AK495" s="1097">
        <v>0</v>
      </c>
    </row>
    <row r="496" spans="1:37">
      <c r="A496">
        <v>25400</v>
      </c>
      <c r="B496" t="s">
        <v>2923</v>
      </c>
      <c r="C496">
        <v>931235</v>
      </c>
      <c r="D496" t="s">
        <v>46</v>
      </c>
      <c r="E496">
        <v>526960</v>
      </c>
      <c r="F496" t="s">
        <v>97</v>
      </c>
      <c r="G496" s="408" t="s">
        <v>2377</v>
      </c>
      <c r="H496" s="217" t="s">
        <v>1766</v>
      </c>
      <c r="I496" s="217" t="s">
        <v>46</v>
      </c>
      <c r="J496" s="217" t="s">
        <v>458</v>
      </c>
      <c r="K496" s="61" t="str">
        <f t="shared" si="94"/>
        <v>2</v>
      </c>
      <c r="L496" s="63" t="str">
        <f t="shared" si="95"/>
        <v>Business Services2</v>
      </c>
      <c r="M496" s="63" t="str">
        <f t="shared" si="96"/>
        <v>Business Operations2</v>
      </c>
      <c r="N496" s="637">
        <v>2004.6</v>
      </c>
      <c r="O496" s="213">
        <v>1000</v>
      </c>
      <c r="Q496" s="213">
        <f t="shared" si="97"/>
        <v>1000</v>
      </c>
      <c r="R496" s="213">
        <v>-182.1</v>
      </c>
      <c r="S496" s="213">
        <v>182.1</v>
      </c>
      <c r="T496" s="213">
        <v>328.55</v>
      </c>
      <c r="U496" s="213">
        <v>570.47</v>
      </c>
      <c r="V496" s="213">
        <v>0</v>
      </c>
      <c r="W496" s="213">
        <v>0</v>
      </c>
      <c r="X496" s="213">
        <v>1074.27</v>
      </c>
      <c r="Y496" s="213">
        <v>338.5</v>
      </c>
      <c r="Z496" s="213">
        <v>700.2</v>
      </c>
      <c r="AA496" s="213">
        <v>-295.45</v>
      </c>
      <c r="AB496" s="213">
        <v>258.47000000000003</v>
      </c>
      <c r="AC496" s="213">
        <f>SUMIF('[3]revexpbalances - 2024-07-18T082'!$G:$G,G:G,'[3]revexpbalances - 2024-07-18T082'!$H:$H)</f>
        <v>0</v>
      </c>
      <c r="AD496" s="213">
        <f t="shared" si="98"/>
        <v>2975.01</v>
      </c>
      <c r="AE496" s="744">
        <f t="shared" si="99"/>
        <v>328.55</v>
      </c>
      <c r="AF496" s="744">
        <f t="shared" si="100"/>
        <v>570.47</v>
      </c>
      <c r="AG496" s="744">
        <f t="shared" si="101"/>
        <v>2112.9700000000003</v>
      </c>
      <c r="AH496" s="744">
        <f t="shared" si="102"/>
        <v>-36.979999999999961</v>
      </c>
      <c r="AI496" s="744">
        <f t="shared" si="103"/>
        <v>2975.01</v>
      </c>
      <c r="AJ496" s="744">
        <f t="shared" si="104"/>
        <v>-1975.0100000000002</v>
      </c>
      <c r="AK496" s="1097">
        <v>0</v>
      </c>
    </row>
    <row r="497" spans="1:37">
      <c r="A497">
        <v>25400</v>
      </c>
      <c r="B497" t="s">
        <v>2923</v>
      </c>
      <c r="C497">
        <v>931235</v>
      </c>
      <c r="D497" t="s">
        <v>46</v>
      </c>
      <c r="E497">
        <v>527280</v>
      </c>
      <c r="F497" t="s">
        <v>73</v>
      </c>
      <c r="G497" s="408" t="s">
        <v>3861</v>
      </c>
      <c r="H497" s="217" t="s">
        <v>1766</v>
      </c>
      <c r="I497" s="217" t="s">
        <v>46</v>
      </c>
      <c r="J497" s="217" t="s">
        <v>458</v>
      </c>
      <c r="K497" s="61" t="str">
        <f t="shared" si="94"/>
        <v>2</v>
      </c>
      <c r="L497" s="63" t="str">
        <f t="shared" si="95"/>
        <v>Business Services2</v>
      </c>
      <c r="M497" s="63" t="str">
        <f t="shared" si="96"/>
        <v>Business Operations2</v>
      </c>
      <c r="N497" s="637">
        <v>5097.3100000000004</v>
      </c>
      <c r="O497" s="213">
        <v>5000</v>
      </c>
      <c r="Q497" s="213">
        <f t="shared" si="97"/>
        <v>5000</v>
      </c>
      <c r="R497" s="213">
        <v>0</v>
      </c>
      <c r="S497" s="213">
        <v>0</v>
      </c>
      <c r="T497" s="213">
        <v>53.29</v>
      </c>
      <c r="U497" s="213">
        <v>200</v>
      </c>
      <c r="V497" s="213">
        <v>325.33</v>
      </c>
      <c r="W497" s="213">
        <v>0</v>
      </c>
      <c r="X497" s="213">
        <v>5185.9399999999996</v>
      </c>
      <c r="Y497" s="213">
        <v>285.74</v>
      </c>
      <c r="Z497" s="213">
        <v>246.12</v>
      </c>
      <c r="AA497" s="213">
        <v>0</v>
      </c>
      <c r="AB497" s="213">
        <v>100</v>
      </c>
      <c r="AC497" s="213">
        <f>SUMIF('[3]revexpbalances - 2024-07-18T082'!$G:$G,G:G,'[3]revexpbalances - 2024-07-18T082'!$H:$H)</f>
        <v>1359.03</v>
      </c>
      <c r="AD497" s="213">
        <f t="shared" si="98"/>
        <v>7755.4499999999989</v>
      </c>
      <c r="AE497" s="744">
        <f t="shared" si="99"/>
        <v>53.29</v>
      </c>
      <c r="AF497" s="744">
        <f t="shared" si="100"/>
        <v>525.32999999999993</v>
      </c>
      <c r="AG497" s="744">
        <f t="shared" si="101"/>
        <v>5717.7999999999993</v>
      </c>
      <c r="AH497" s="744">
        <f t="shared" si="102"/>
        <v>1459.03</v>
      </c>
      <c r="AI497" s="744">
        <f t="shared" si="103"/>
        <v>7755.4499999999989</v>
      </c>
      <c r="AJ497" s="744">
        <f t="shared" si="104"/>
        <v>-2755.4499999999989</v>
      </c>
      <c r="AK497" s="1097">
        <v>5000</v>
      </c>
    </row>
    <row r="498" spans="1:37">
      <c r="A498">
        <v>25400</v>
      </c>
      <c r="B498" t="s">
        <v>2923</v>
      </c>
      <c r="C498">
        <v>931235</v>
      </c>
      <c r="D498" t="s">
        <v>46</v>
      </c>
      <c r="E498">
        <v>527680</v>
      </c>
      <c r="F498" t="s">
        <v>74</v>
      </c>
      <c r="G498" s="408" t="s">
        <v>6101</v>
      </c>
      <c r="H498" s="217" t="s">
        <v>1766</v>
      </c>
      <c r="I498" s="217" t="s">
        <v>46</v>
      </c>
      <c r="J498" s="217" t="s">
        <v>458</v>
      </c>
      <c r="K498" s="61" t="str">
        <f t="shared" si="94"/>
        <v>2</v>
      </c>
      <c r="L498" s="63" t="str">
        <f t="shared" si="95"/>
        <v>Business Services2</v>
      </c>
      <c r="M498" s="63" t="str">
        <f t="shared" si="96"/>
        <v>Business Operations2</v>
      </c>
      <c r="N498" s="637">
        <v>551.89</v>
      </c>
      <c r="O498" s="213">
        <v>0</v>
      </c>
      <c r="Q498" s="213">
        <f t="shared" si="97"/>
        <v>0</v>
      </c>
      <c r="R498" s="213">
        <v>0</v>
      </c>
      <c r="S498" s="213">
        <v>87.69</v>
      </c>
      <c r="T498" s="213">
        <v>0</v>
      </c>
      <c r="U498" s="213">
        <v>0</v>
      </c>
      <c r="V498" s="213">
        <v>0</v>
      </c>
      <c r="W498" s="213">
        <v>0</v>
      </c>
      <c r="X498" s="213">
        <v>0</v>
      </c>
      <c r="Y498" s="213">
        <v>0</v>
      </c>
      <c r="Z498" s="213">
        <v>0</v>
      </c>
      <c r="AA498" s="213">
        <v>0</v>
      </c>
      <c r="AB498" s="213">
        <v>0</v>
      </c>
      <c r="AC498" s="213">
        <f>SUMIF('[3]revexpbalances - 2024-07-18T082'!$G:$G,G:G,'[3]revexpbalances - 2024-07-18T082'!$H:$H)</f>
        <v>0</v>
      </c>
      <c r="AD498" s="213">
        <f t="shared" si="98"/>
        <v>87.69</v>
      </c>
      <c r="AE498" s="744">
        <f t="shared" si="99"/>
        <v>87.69</v>
      </c>
      <c r="AF498" s="744">
        <f t="shared" si="100"/>
        <v>0</v>
      </c>
      <c r="AG498" s="744">
        <f t="shared" si="101"/>
        <v>0</v>
      </c>
      <c r="AH498" s="744">
        <f t="shared" si="102"/>
        <v>0</v>
      </c>
      <c r="AI498" s="744">
        <f t="shared" si="103"/>
        <v>87.69</v>
      </c>
      <c r="AJ498" s="744">
        <f t="shared" si="104"/>
        <v>-87.69</v>
      </c>
      <c r="AK498" s="1097">
        <v>500</v>
      </c>
    </row>
    <row r="499" spans="1:37">
      <c r="A499">
        <v>25400</v>
      </c>
      <c r="B499" t="s">
        <v>2923</v>
      </c>
      <c r="C499">
        <v>931235</v>
      </c>
      <c r="D499" t="s">
        <v>46</v>
      </c>
      <c r="E499">
        <v>527720</v>
      </c>
      <c r="F499" t="s">
        <v>98</v>
      </c>
      <c r="G499" s="408" t="s">
        <v>2169</v>
      </c>
      <c r="H499" s="217" t="s">
        <v>1766</v>
      </c>
      <c r="I499" s="217" t="s">
        <v>46</v>
      </c>
      <c r="J499" s="217" t="s">
        <v>458</v>
      </c>
      <c r="K499" s="61" t="str">
        <f t="shared" si="94"/>
        <v>2</v>
      </c>
      <c r="L499" s="63" t="str">
        <f t="shared" si="95"/>
        <v>Business Services2</v>
      </c>
      <c r="M499" s="63" t="str">
        <f t="shared" si="96"/>
        <v>Business Operations2</v>
      </c>
      <c r="N499" s="637">
        <v>878.03</v>
      </c>
      <c r="O499" s="213">
        <v>0</v>
      </c>
      <c r="Q499" s="213">
        <f t="shared" si="97"/>
        <v>0</v>
      </c>
      <c r="R499" s="213">
        <v>0</v>
      </c>
      <c r="S499" s="213">
        <v>62.5</v>
      </c>
      <c r="T499" s="213">
        <v>0</v>
      </c>
      <c r="U499" s="213">
        <v>0</v>
      </c>
      <c r="V499" s="213">
        <v>0</v>
      </c>
      <c r="W499" s="213">
        <v>0</v>
      </c>
      <c r="X499" s="213">
        <v>0</v>
      </c>
      <c r="Y499" s="213">
        <v>204.72</v>
      </c>
      <c r="Z499" s="213">
        <v>1059.79</v>
      </c>
      <c r="AA499" s="213">
        <v>76.56</v>
      </c>
      <c r="AB499" s="213">
        <v>0</v>
      </c>
      <c r="AC499" s="213">
        <f>SUMIF('[3]revexpbalances - 2024-07-18T082'!$G:$G,G:G,'[3]revexpbalances - 2024-07-18T082'!$H:$H)</f>
        <v>0</v>
      </c>
      <c r="AD499" s="213">
        <f t="shared" si="98"/>
        <v>1403.57</v>
      </c>
      <c r="AE499" s="744">
        <f t="shared" si="99"/>
        <v>62.5</v>
      </c>
      <c r="AF499" s="744">
        <f t="shared" si="100"/>
        <v>0</v>
      </c>
      <c r="AG499" s="744">
        <f t="shared" si="101"/>
        <v>1264.51</v>
      </c>
      <c r="AH499" s="744">
        <f t="shared" si="102"/>
        <v>76.56</v>
      </c>
      <c r="AI499" s="744">
        <f t="shared" si="103"/>
        <v>1403.57</v>
      </c>
      <c r="AJ499" s="744">
        <f t="shared" si="104"/>
        <v>-1403.57</v>
      </c>
      <c r="AK499" s="1097">
        <v>0</v>
      </c>
    </row>
    <row r="500" spans="1:37">
      <c r="A500">
        <v>25400</v>
      </c>
      <c r="B500" t="s">
        <v>2923</v>
      </c>
      <c r="C500">
        <v>931235</v>
      </c>
      <c r="D500" t="s">
        <v>46</v>
      </c>
      <c r="E500">
        <v>527840</v>
      </c>
      <c r="F500" t="s">
        <v>75</v>
      </c>
      <c r="G500" s="408" t="s">
        <v>2170</v>
      </c>
      <c r="H500" s="217" t="s">
        <v>1766</v>
      </c>
      <c r="I500" s="217" t="s">
        <v>46</v>
      </c>
      <c r="J500" s="217" t="s">
        <v>458</v>
      </c>
      <c r="K500" s="61" t="str">
        <f t="shared" si="94"/>
        <v>2</v>
      </c>
      <c r="L500" s="63" t="str">
        <f t="shared" si="95"/>
        <v>Business Services2</v>
      </c>
      <c r="M500" s="63" t="str">
        <f t="shared" si="96"/>
        <v>Business Operations2</v>
      </c>
      <c r="N500" s="637">
        <v>1355</v>
      </c>
      <c r="O500" s="213">
        <v>14500</v>
      </c>
      <c r="Q500" s="213">
        <f t="shared" si="97"/>
        <v>14500</v>
      </c>
      <c r="R500" s="213">
        <v>0</v>
      </c>
      <c r="S500" s="213">
        <v>0</v>
      </c>
      <c r="T500" s="213">
        <v>59.85</v>
      </c>
      <c r="U500" s="213">
        <v>0</v>
      </c>
      <c r="V500" s="213">
        <v>0</v>
      </c>
      <c r="W500" s="213">
        <v>0</v>
      </c>
      <c r="X500" s="213">
        <v>100</v>
      </c>
      <c r="Y500" s="213">
        <v>0</v>
      </c>
      <c r="Z500" s="213">
        <v>0</v>
      </c>
      <c r="AA500" s="213">
        <v>3400</v>
      </c>
      <c r="AB500" s="213">
        <v>0</v>
      </c>
      <c r="AC500" s="213">
        <f>SUMIF('[3]revexpbalances - 2024-07-18T082'!$G:$G,G:G,'[3]revexpbalances - 2024-07-18T082'!$H:$H)</f>
        <v>3400</v>
      </c>
      <c r="AD500" s="213">
        <f t="shared" si="98"/>
        <v>6959.85</v>
      </c>
      <c r="AE500" s="744">
        <f t="shared" si="99"/>
        <v>59.85</v>
      </c>
      <c r="AF500" s="744">
        <f t="shared" si="100"/>
        <v>0</v>
      </c>
      <c r="AG500" s="744">
        <f t="shared" si="101"/>
        <v>100</v>
      </c>
      <c r="AH500" s="744">
        <f t="shared" si="102"/>
        <v>6800</v>
      </c>
      <c r="AI500" s="744">
        <f t="shared" si="103"/>
        <v>6959.85</v>
      </c>
      <c r="AJ500" s="744">
        <f t="shared" si="104"/>
        <v>7540.15</v>
      </c>
      <c r="AK500" s="1097">
        <v>15000</v>
      </c>
    </row>
    <row r="501" spans="1:37">
      <c r="A501">
        <v>25400</v>
      </c>
      <c r="B501" t="s">
        <v>2923</v>
      </c>
      <c r="C501">
        <v>931235</v>
      </c>
      <c r="D501" t="s">
        <v>46</v>
      </c>
      <c r="E501">
        <v>528920</v>
      </c>
      <c r="F501" t="s">
        <v>78</v>
      </c>
      <c r="G501" s="408" t="s">
        <v>584</v>
      </c>
      <c r="H501" s="217" t="s">
        <v>1766</v>
      </c>
      <c r="I501" s="217" t="s">
        <v>46</v>
      </c>
      <c r="J501" s="217" t="s">
        <v>458</v>
      </c>
      <c r="K501" s="61" t="str">
        <f t="shared" si="94"/>
        <v>2</v>
      </c>
      <c r="L501" s="63" t="str">
        <f t="shared" si="95"/>
        <v>Business Services2</v>
      </c>
      <c r="M501" s="63" t="str">
        <f t="shared" si="96"/>
        <v>Business Operations2</v>
      </c>
      <c r="N501" s="637">
        <v>45825.680000000008</v>
      </c>
      <c r="O501" s="213">
        <v>40193</v>
      </c>
      <c r="P501" s="717">
        <v>100000</v>
      </c>
      <c r="Q501" s="213">
        <f t="shared" si="97"/>
        <v>140193</v>
      </c>
      <c r="R501" s="213">
        <v>0</v>
      </c>
      <c r="S501" s="213">
        <v>5326.8</v>
      </c>
      <c r="T501" s="213">
        <v>60501.83</v>
      </c>
      <c r="U501" s="213">
        <v>3854.03</v>
      </c>
      <c r="V501" s="213">
        <v>6119.11</v>
      </c>
      <c r="W501" s="213">
        <v>6386.52</v>
      </c>
      <c r="X501" s="213">
        <v>6323.79</v>
      </c>
      <c r="Y501" s="213">
        <v>6676.53</v>
      </c>
      <c r="Z501" s="213">
        <v>-51953.53</v>
      </c>
      <c r="AA501" s="213">
        <v>7111.01</v>
      </c>
      <c r="AB501" s="213">
        <v>7111.01</v>
      </c>
      <c r="AC501" s="213">
        <f>SUMIF('[3]revexpbalances - 2024-07-18T082'!$G:$G,G:G,'[3]revexpbalances - 2024-07-18T082'!$H:$H)</f>
        <v>14248.38</v>
      </c>
      <c r="AD501" s="213">
        <f t="shared" si="98"/>
        <v>71705.48000000001</v>
      </c>
      <c r="AE501" s="744">
        <f t="shared" si="99"/>
        <v>65828.63</v>
      </c>
      <c r="AF501" s="744">
        <f t="shared" si="100"/>
        <v>16359.66</v>
      </c>
      <c r="AG501" s="744">
        <f t="shared" si="101"/>
        <v>-38953.21</v>
      </c>
      <c r="AH501" s="744">
        <f t="shared" si="102"/>
        <v>28470.400000000001</v>
      </c>
      <c r="AI501" s="744">
        <f t="shared" si="103"/>
        <v>71705.48000000001</v>
      </c>
      <c r="AJ501" s="744">
        <f t="shared" si="104"/>
        <v>68487.51999999999</v>
      </c>
      <c r="AK501" s="1097">
        <v>50000</v>
      </c>
    </row>
    <row r="502" spans="1:37">
      <c r="A502">
        <v>25400</v>
      </c>
      <c r="B502" t="s">
        <v>2923</v>
      </c>
      <c r="C502">
        <v>931235</v>
      </c>
      <c r="D502" t="s">
        <v>46</v>
      </c>
      <c r="E502">
        <v>536910</v>
      </c>
      <c r="F502" t="s">
        <v>126</v>
      </c>
      <c r="G502" s="408" t="s">
        <v>3863</v>
      </c>
      <c r="H502" s="217" t="s">
        <v>1766</v>
      </c>
      <c r="I502" s="217" t="s">
        <v>46</v>
      </c>
      <c r="J502" s="217" t="s">
        <v>7021</v>
      </c>
      <c r="K502" s="61" t="str">
        <f t="shared" si="94"/>
        <v>3</v>
      </c>
      <c r="L502" s="63" t="str">
        <f t="shared" si="95"/>
        <v>Business Services3</v>
      </c>
      <c r="M502" s="63" t="str">
        <f t="shared" si="96"/>
        <v>Business Operations3</v>
      </c>
      <c r="N502" s="637">
        <v>3870.02</v>
      </c>
      <c r="O502" s="213">
        <v>0</v>
      </c>
      <c r="Q502" s="213">
        <f t="shared" si="97"/>
        <v>0</v>
      </c>
      <c r="R502" s="213">
        <v>0</v>
      </c>
      <c r="S502" s="213">
        <v>0</v>
      </c>
      <c r="T502" s="213">
        <v>0</v>
      </c>
      <c r="U502" s="213">
        <v>168.84</v>
      </c>
      <c r="V502" s="213">
        <v>0</v>
      </c>
      <c r="W502" s="213">
        <v>801.04</v>
      </c>
      <c r="X502" s="213">
        <v>0</v>
      </c>
      <c r="Y502" s="213">
        <v>461.51</v>
      </c>
      <c r="Z502" s="213">
        <v>0</v>
      </c>
      <c r="AA502" s="213">
        <v>422.05</v>
      </c>
      <c r="AB502" s="213">
        <v>-1154.32</v>
      </c>
      <c r="AC502" s="213">
        <f>SUMIF('[3]revexpbalances - 2024-07-18T082'!$G:$G,G:G,'[3]revexpbalances - 2024-07-18T082'!$H:$H)</f>
        <v>242.47</v>
      </c>
      <c r="AD502" s="213">
        <f t="shared" si="98"/>
        <v>941.58999999999992</v>
      </c>
      <c r="AE502" s="744">
        <f t="shared" si="99"/>
        <v>0</v>
      </c>
      <c r="AF502" s="744">
        <f t="shared" si="100"/>
        <v>969.88</v>
      </c>
      <c r="AG502" s="744">
        <f t="shared" si="101"/>
        <v>461.51</v>
      </c>
      <c r="AH502" s="744">
        <f t="shared" si="102"/>
        <v>-489.79999999999995</v>
      </c>
      <c r="AI502" s="744">
        <f t="shared" si="103"/>
        <v>941.58999999999992</v>
      </c>
      <c r="AJ502" s="744">
        <f t="shared" si="104"/>
        <v>-941.58999999999992</v>
      </c>
      <c r="AK502" s="1097">
        <v>2000</v>
      </c>
    </row>
    <row r="503" spans="1:37">
      <c r="A503">
        <v>25400</v>
      </c>
      <c r="B503" t="s">
        <v>2923</v>
      </c>
      <c r="C503">
        <v>931235</v>
      </c>
      <c r="D503" t="s">
        <v>46</v>
      </c>
      <c r="E503">
        <v>537080</v>
      </c>
      <c r="F503" t="s">
        <v>84</v>
      </c>
      <c r="G503" s="408" t="s">
        <v>588</v>
      </c>
      <c r="H503" s="217" t="s">
        <v>1766</v>
      </c>
      <c r="I503" s="217" t="s">
        <v>46</v>
      </c>
      <c r="J503" s="217" t="s">
        <v>7021</v>
      </c>
      <c r="K503" s="61" t="str">
        <f t="shared" si="94"/>
        <v>3</v>
      </c>
      <c r="L503" s="63" t="str">
        <f t="shared" si="95"/>
        <v>Business Services3</v>
      </c>
      <c r="M503" s="63" t="str">
        <f t="shared" si="96"/>
        <v>Business Operations3</v>
      </c>
      <c r="N503" s="637">
        <v>15093.75</v>
      </c>
      <c r="O503" s="213">
        <v>19115</v>
      </c>
      <c r="Q503" s="213">
        <f t="shared" si="97"/>
        <v>19115</v>
      </c>
      <c r="R503" s="213">
        <v>175</v>
      </c>
      <c r="S503" s="213">
        <v>589</v>
      </c>
      <c r="T503" s="213">
        <v>70</v>
      </c>
      <c r="U503" s="213">
        <v>1240</v>
      </c>
      <c r="V503" s="213">
        <v>-30</v>
      </c>
      <c r="W503" s="213">
        <v>140</v>
      </c>
      <c r="X503" s="213">
        <v>9255.09</v>
      </c>
      <c r="Y503" s="213">
        <v>190</v>
      </c>
      <c r="Z503" s="213">
        <v>190</v>
      </c>
      <c r="AA503" s="213">
        <v>140</v>
      </c>
      <c r="AB503" s="213">
        <v>-59</v>
      </c>
      <c r="AC503" s="213">
        <f>SUMIF('[3]revexpbalances - 2024-07-18T082'!$G:$G,G:G,'[3]revexpbalances - 2024-07-18T082'!$H:$H)</f>
        <v>-75</v>
      </c>
      <c r="AD503" s="213">
        <f t="shared" si="98"/>
        <v>11825.09</v>
      </c>
      <c r="AE503" s="744">
        <f t="shared" si="99"/>
        <v>834</v>
      </c>
      <c r="AF503" s="744">
        <f t="shared" si="100"/>
        <v>1350</v>
      </c>
      <c r="AG503" s="744">
        <f t="shared" si="101"/>
        <v>9635.09</v>
      </c>
      <c r="AH503" s="744">
        <f t="shared" si="102"/>
        <v>6</v>
      </c>
      <c r="AI503" s="744">
        <f t="shared" si="103"/>
        <v>11825.09</v>
      </c>
      <c r="AJ503" s="744">
        <f t="shared" si="104"/>
        <v>7289.91</v>
      </c>
      <c r="AK503" s="1097">
        <v>29189</v>
      </c>
    </row>
    <row r="504" spans="1:37">
      <c r="A504">
        <v>25400</v>
      </c>
      <c r="B504" t="s">
        <v>2923</v>
      </c>
      <c r="C504">
        <v>931235</v>
      </c>
      <c r="D504" t="s">
        <v>46</v>
      </c>
      <c r="E504">
        <v>537120</v>
      </c>
      <c r="F504" t="s">
        <v>113</v>
      </c>
      <c r="G504" s="408" t="s">
        <v>5789</v>
      </c>
      <c r="H504" s="217" t="s">
        <v>1766</v>
      </c>
      <c r="I504" s="217" t="s">
        <v>46</v>
      </c>
      <c r="J504" s="217" t="s">
        <v>7021</v>
      </c>
      <c r="K504" s="61" t="str">
        <f t="shared" si="94"/>
        <v>3</v>
      </c>
      <c r="L504" s="63" t="str">
        <f t="shared" si="95"/>
        <v>Business Services3</v>
      </c>
      <c r="M504" s="63" t="str">
        <f t="shared" si="96"/>
        <v>Business Operations3</v>
      </c>
      <c r="N504" s="637">
        <v>48388</v>
      </c>
      <c r="O504" s="213">
        <v>0</v>
      </c>
      <c r="Q504" s="213">
        <f t="shared" si="97"/>
        <v>0</v>
      </c>
      <c r="R504" s="213">
        <v>0</v>
      </c>
      <c r="S504" s="213">
        <v>0</v>
      </c>
      <c r="T504" s="213">
        <v>0</v>
      </c>
      <c r="U504" s="213">
        <v>156897</v>
      </c>
      <c r="V504" s="213">
        <v>0</v>
      </c>
      <c r="W504" s="213">
        <v>0</v>
      </c>
      <c r="X504" s="213">
        <v>0</v>
      </c>
      <c r="Y504" s="213">
        <v>0</v>
      </c>
      <c r="Z504" s="213">
        <v>0</v>
      </c>
      <c r="AA504" s="213">
        <v>0</v>
      </c>
      <c r="AB504" s="213">
        <v>0</v>
      </c>
      <c r="AC504" s="213">
        <f>SUMIF('[3]revexpbalances - 2024-07-18T082'!$G:$G,G:G,'[3]revexpbalances - 2024-07-18T082'!$H:$H)</f>
        <v>0</v>
      </c>
      <c r="AD504" s="213">
        <f t="shared" si="98"/>
        <v>156897</v>
      </c>
      <c r="AE504" s="744">
        <f t="shared" si="99"/>
        <v>0</v>
      </c>
      <c r="AF504" s="744">
        <f t="shared" si="100"/>
        <v>156897</v>
      </c>
      <c r="AG504" s="744">
        <f t="shared" si="101"/>
        <v>0</v>
      </c>
      <c r="AH504" s="744">
        <f t="shared" si="102"/>
        <v>0</v>
      </c>
      <c r="AI504" s="744">
        <f t="shared" si="103"/>
        <v>156897</v>
      </c>
      <c r="AJ504" s="744">
        <f t="shared" si="104"/>
        <v>-156897</v>
      </c>
      <c r="AK504" s="1097">
        <v>80000</v>
      </c>
    </row>
    <row r="505" spans="1:37">
      <c r="A505">
        <v>25400</v>
      </c>
      <c r="B505" t="s">
        <v>2923</v>
      </c>
      <c r="C505">
        <v>931235</v>
      </c>
      <c r="D505" t="s">
        <v>46</v>
      </c>
      <c r="E505">
        <v>551000</v>
      </c>
      <c r="F505" t="s">
        <v>451</v>
      </c>
      <c r="G505" s="408" t="s">
        <v>1796</v>
      </c>
      <c r="H505" s="217" t="s">
        <v>1766</v>
      </c>
      <c r="I505" s="217" t="s">
        <v>46</v>
      </c>
      <c r="J505" s="62" t="s">
        <v>7146</v>
      </c>
      <c r="K505" s="61" t="str">
        <f t="shared" si="94"/>
        <v>5</v>
      </c>
      <c r="L505" s="63" t="str">
        <f t="shared" si="95"/>
        <v>Business Services5</v>
      </c>
      <c r="M505" s="63" t="str">
        <f t="shared" si="96"/>
        <v>Business Operations5</v>
      </c>
      <c r="N505" s="637">
        <v>490000</v>
      </c>
      <c r="O505" s="213">
        <v>400000</v>
      </c>
      <c r="Q505" s="213">
        <f t="shared" si="97"/>
        <v>400000</v>
      </c>
      <c r="R505" s="213">
        <v>0</v>
      </c>
      <c r="S505" s="213">
        <v>400000</v>
      </c>
      <c r="T505" s="213">
        <v>0</v>
      </c>
      <c r="U505" s="213">
        <v>0</v>
      </c>
      <c r="V505" s="213">
        <v>0</v>
      </c>
      <c r="W505" s="213">
        <v>0</v>
      </c>
      <c r="X505" s="213">
        <v>0</v>
      </c>
      <c r="Y505" s="213">
        <v>0</v>
      </c>
      <c r="Z505" s="213">
        <v>1000000</v>
      </c>
      <c r="AA505" s="213">
        <v>0</v>
      </c>
      <c r="AB505" s="213">
        <v>0</v>
      </c>
      <c r="AC505" s="213">
        <f>SUMIF('[3]revexpbalances - 2024-07-18T082'!$G:$G,G:G,'[3]revexpbalances - 2024-07-18T082'!$H:$H)</f>
        <v>0</v>
      </c>
      <c r="AD505" s="213">
        <f t="shared" si="98"/>
        <v>1400000</v>
      </c>
      <c r="AE505" s="744">
        <f t="shared" si="99"/>
        <v>400000</v>
      </c>
      <c r="AF505" s="744">
        <f t="shared" si="100"/>
        <v>0</v>
      </c>
      <c r="AG505" s="744">
        <f t="shared" si="101"/>
        <v>1000000</v>
      </c>
      <c r="AH505" s="744">
        <f t="shared" si="102"/>
        <v>0</v>
      </c>
      <c r="AI505" s="744">
        <f t="shared" si="103"/>
        <v>1400000</v>
      </c>
      <c r="AJ505" s="744">
        <f t="shared" si="104"/>
        <v>-1000000</v>
      </c>
      <c r="AK505" s="1097">
        <v>800000</v>
      </c>
    </row>
    <row r="506" spans="1:37">
      <c r="A506">
        <v>25400</v>
      </c>
      <c r="B506" t="s">
        <v>2923</v>
      </c>
      <c r="C506">
        <v>931240</v>
      </c>
      <c r="D506" t="s">
        <v>104</v>
      </c>
      <c r="E506">
        <v>523260</v>
      </c>
      <c r="F506" t="s">
        <v>2026</v>
      </c>
      <c r="G506" s="408" t="s">
        <v>6378</v>
      </c>
      <c r="H506" s="217" t="s">
        <v>1766</v>
      </c>
      <c r="I506" s="217" t="s">
        <v>104</v>
      </c>
      <c r="J506" s="217" t="s">
        <v>458</v>
      </c>
      <c r="K506" s="61" t="str">
        <f t="shared" si="94"/>
        <v>2</v>
      </c>
      <c r="L506" s="63" t="str">
        <f t="shared" si="95"/>
        <v>Business Services2</v>
      </c>
      <c r="M506" s="63" t="str">
        <f t="shared" si="96"/>
        <v>Finance2</v>
      </c>
      <c r="N506" s="637">
        <v>15562.380000000001</v>
      </c>
      <c r="O506" s="213">
        <v>5500</v>
      </c>
      <c r="Q506" s="213">
        <f t="shared" si="97"/>
        <v>5500</v>
      </c>
      <c r="R506" s="213">
        <v>10493</v>
      </c>
      <c r="S506" s="213">
        <v>-10493</v>
      </c>
      <c r="T506" s="213">
        <v>0</v>
      </c>
      <c r="U506" s="213">
        <v>0</v>
      </c>
      <c r="V506" s="213">
        <v>0</v>
      </c>
      <c r="W506" s="213">
        <v>0</v>
      </c>
      <c r="X506" s="213">
        <v>0</v>
      </c>
      <c r="Y506" s="213">
        <v>0</v>
      </c>
      <c r="Z506" s="213">
        <v>0</v>
      </c>
      <c r="AA506" s="213">
        <v>0</v>
      </c>
      <c r="AB506" s="213">
        <v>0</v>
      </c>
      <c r="AC506" s="213">
        <f>SUMIF('[3]revexpbalances - 2024-07-18T082'!$G:$G,G:G,'[3]revexpbalances - 2024-07-18T082'!$H:$H)</f>
        <v>0</v>
      </c>
      <c r="AD506" s="213">
        <f t="shared" si="98"/>
        <v>0</v>
      </c>
      <c r="AE506" s="744">
        <f t="shared" si="99"/>
        <v>0</v>
      </c>
      <c r="AF506" s="744">
        <f t="shared" si="100"/>
        <v>0</v>
      </c>
      <c r="AG506" s="744">
        <f t="shared" si="101"/>
        <v>0</v>
      </c>
      <c r="AH506" s="744">
        <f t="shared" si="102"/>
        <v>0</v>
      </c>
      <c r="AI506" s="744">
        <f t="shared" si="103"/>
        <v>0</v>
      </c>
      <c r="AJ506" s="744">
        <f t="shared" si="104"/>
        <v>5500</v>
      </c>
      <c r="AK506" s="1097">
        <v>16000</v>
      </c>
    </row>
    <row r="507" spans="1:37">
      <c r="A507">
        <v>25400</v>
      </c>
      <c r="B507" t="s">
        <v>2923</v>
      </c>
      <c r="C507">
        <v>931240</v>
      </c>
      <c r="D507" t="s">
        <v>104</v>
      </c>
      <c r="E507">
        <v>523290</v>
      </c>
      <c r="F507" t="s">
        <v>1281</v>
      </c>
      <c r="G507" s="408" t="s">
        <v>1460</v>
      </c>
      <c r="H507" s="217" t="s">
        <v>1766</v>
      </c>
      <c r="I507" s="217" t="s">
        <v>104</v>
      </c>
      <c r="J507" s="217" t="s">
        <v>458</v>
      </c>
      <c r="K507" s="61" t="str">
        <f t="shared" si="94"/>
        <v>2</v>
      </c>
      <c r="L507" s="63" t="str">
        <f t="shared" si="95"/>
        <v>Business Services2</v>
      </c>
      <c r="M507" s="63" t="str">
        <f t="shared" si="96"/>
        <v>Finance2</v>
      </c>
      <c r="N507" s="637">
        <v>593.58000000000004</v>
      </c>
      <c r="O507" s="213">
        <v>500</v>
      </c>
      <c r="Q507" s="213">
        <f t="shared" si="97"/>
        <v>500</v>
      </c>
      <c r="R507" s="213">
        <v>0</v>
      </c>
      <c r="S507" s="213">
        <v>37.56</v>
      </c>
      <c r="T507" s="213">
        <v>57.76</v>
      </c>
      <c r="U507" s="213">
        <v>31.61</v>
      </c>
      <c r="V507" s="213">
        <v>37.14</v>
      </c>
      <c r="W507" s="213">
        <v>31.92</v>
      </c>
      <c r="X507" s="213">
        <v>0</v>
      </c>
      <c r="Y507" s="213">
        <v>70.22</v>
      </c>
      <c r="Z507" s="213">
        <v>69.900000000000006</v>
      </c>
      <c r="AA507" s="213">
        <v>2.59</v>
      </c>
      <c r="AB507" s="213">
        <v>32.04</v>
      </c>
      <c r="AC507" s="213">
        <f>SUMIF('[3]revexpbalances - 2024-07-18T082'!$G:$G,G:G,'[3]revexpbalances - 2024-07-18T082'!$H:$H)</f>
        <v>139.21</v>
      </c>
      <c r="AD507" s="213">
        <f t="shared" si="98"/>
        <v>509.95000000000005</v>
      </c>
      <c r="AE507" s="744">
        <f t="shared" si="99"/>
        <v>95.32</v>
      </c>
      <c r="AF507" s="744">
        <f t="shared" si="100"/>
        <v>100.67</v>
      </c>
      <c r="AG507" s="744">
        <f t="shared" si="101"/>
        <v>140.12</v>
      </c>
      <c r="AH507" s="744">
        <f t="shared" si="102"/>
        <v>173.84</v>
      </c>
      <c r="AI507" s="744">
        <f t="shared" si="103"/>
        <v>509.95000000000005</v>
      </c>
      <c r="AJ507" s="744">
        <f t="shared" si="104"/>
        <v>-9.9500000000000455</v>
      </c>
      <c r="AK507" s="1097">
        <v>500</v>
      </c>
    </row>
    <row r="508" spans="1:37">
      <c r="A508">
        <v>25400</v>
      </c>
      <c r="B508" t="s">
        <v>2923</v>
      </c>
      <c r="C508">
        <v>931240</v>
      </c>
      <c r="D508" t="s">
        <v>104</v>
      </c>
      <c r="E508">
        <v>523340</v>
      </c>
      <c r="F508" t="s">
        <v>6127</v>
      </c>
      <c r="G508" s="408" t="s">
        <v>1722</v>
      </c>
      <c r="H508" s="217" t="s">
        <v>1766</v>
      </c>
      <c r="I508" s="217" t="s">
        <v>104</v>
      </c>
      <c r="J508" s="217" t="s">
        <v>458</v>
      </c>
      <c r="K508" s="61" t="str">
        <f t="shared" si="94"/>
        <v>2</v>
      </c>
      <c r="L508" s="63" t="str">
        <f t="shared" si="95"/>
        <v>Business Services2</v>
      </c>
      <c r="M508" s="63" t="str">
        <f t="shared" si="96"/>
        <v>Finance2</v>
      </c>
      <c r="N508" s="637">
        <v>7.23</v>
      </c>
      <c r="O508" s="213">
        <v>500</v>
      </c>
      <c r="Q508" s="213">
        <f t="shared" si="97"/>
        <v>500</v>
      </c>
      <c r="R508" s="213">
        <v>0</v>
      </c>
      <c r="S508" s="213">
        <v>0</v>
      </c>
      <c r="T508" s="213">
        <v>2</v>
      </c>
      <c r="U508" s="213">
        <v>0</v>
      </c>
      <c r="V508" s="213">
        <v>0</v>
      </c>
      <c r="W508" s="213">
        <v>14.11</v>
      </c>
      <c r="X508" s="213">
        <v>5.41</v>
      </c>
      <c r="Y508" s="213">
        <v>2</v>
      </c>
      <c r="Z508" s="213">
        <v>0</v>
      </c>
      <c r="AA508" s="213">
        <v>0</v>
      </c>
      <c r="AB508" s="213">
        <v>0</v>
      </c>
      <c r="AC508" s="213">
        <f>SUMIF('[3]revexpbalances - 2024-07-18T082'!$G:$G,G:G,'[3]revexpbalances - 2024-07-18T082'!$H:$H)</f>
        <v>2</v>
      </c>
      <c r="AD508" s="213">
        <f t="shared" si="98"/>
        <v>25.52</v>
      </c>
      <c r="AE508" s="744">
        <f t="shared" si="99"/>
        <v>2</v>
      </c>
      <c r="AF508" s="744">
        <f t="shared" si="100"/>
        <v>14.11</v>
      </c>
      <c r="AG508" s="744">
        <f t="shared" si="101"/>
        <v>7.41</v>
      </c>
      <c r="AH508" s="744">
        <f t="shared" si="102"/>
        <v>2</v>
      </c>
      <c r="AI508" s="744">
        <f t="shared" si="103"/>
        <v>25.52</v>
      </c>
      <c r="AJ508" s="744">
        <f t="shared" si="104"/>
        <v>474.48</v>
      </c>
      <c r="AK508" s="1097">
        <v>500</v>
      </c>
    </row>
    <row r="509" spans="1:37">
      <c r="A509">
        <v>25400</v>
      </c>
      <c r="B509" t="s">
        <v>2923</v>
      </c>
      <c r="C509">
        <v>931240</v>
      </c>
      <c r="D509" t="s">
        <v>104</v>
      </c>
      <c r="E509">
        <v>523700</v>
      </c>
      <c r="F509" t="s">
        <v>66</v>
      </c>
      <c r="G509" s="408" t="s">
        <v>601</v>
      </c>
      <c r="H509" s="217" t="s">
        <v>1766</v>
      </c>
      <c r="I509" s="217" t="s">
        <v>104</v>
      </c>
      <c r="J509" s="217" t="s">
        <v>458</v>
      </c>
      <c r="K509" s="61" t="str">
        <f t="shared" si="94"/>
        <v>2</v>
      </c>
      <c r="L509" s="63" t="str">
        <f t="shared" si="95"/>
        <v>Business Services2</v>
      </c>
      <c r="M509" s="63" t="str">
        <f t="shared" si="96"/>
        <v>Finance2</v>
      </c>
      <c r="N509" s="637">
        <v>909.31999999999994</v>
      </c>
      <c r="O509" s="213">
        <v>1000</v>
      </c>
      <c r="Q509" s="213">
        <f t="shared" si="97"/>
        <v>1000</v>
      </c>
      <c r="R509" s="213">
        <v>0</v>
      </c>
      <c r="S509" s="213">
        <v>0</v>
      </c>
      <c r="T509" s="213">
        <v>45.3</v>
      </c>
      <c r="U509" s="213">
        <v>25.28</v>
      </c>
      <c r="V509" s="213">
        <v>12.92</v>
      </c>
      <c r="W509" s="213">
        <v>0</v>
      </c>
      <c r="X509" s="213">
        <v>346.17</v>
      </c>
      <c r="Y509" s="213">
        <v>4.04</v>
      </c>
      <c r="Z509" s="213">
        <v>509.45</v>
      </c>
      <c r="AA509" s="213">
        <v>0</v>
      </c>
      <c r="AB509" s="213">
        <v>39.68</v>
      </c>
      <c r="AC509" s="213">
        <f>SUMIF('[3]revexpbalances - 2024-07-18T082'!$G:$G,G:G,'[3]revexpbalances - 2024-07-18T082'!$H:$H)</f>
        <v>428.47</v>
      </c>
      <c r="AD509" s="213">
        <f t="shared" si="98"/>
        <v>1411.31</v>
      </c>
      <c r="AE509" s="744">
        <f t="shared" si="99"/>
        <v>45.3</v>
      </c>
      <c r="AF509" s="744">
        <f t="shared" si="100"/>
        <v>38.200000000000003</v>
      </c>
      <c r="AG509" s="744">
        <f t="shared" si="101"/>
        <v>859.66000000000008</v>
      </c>
      <c r="AH509" s="744">
        <f t="shared" si="102"/>
        <v>468.15000000000003</v>
      </c>
      <c r="AI509" s="744">
        <f t="shared" si="103"/>
        <v>1411.3100000000002</v>
      </c>
      <c r="AJ509" s="744">
        <f t="shared" si="104"/>
        <v>-411.31000000000017</v>
      </c>
      <c r="AK509" s="1097">
        <v>1000</v>
      </c>
    </row>
    <row r="510" spans="1:37">
      <c r="A510">
        <v>25400</v>
      </c>
      <c r="B510" t="s">
        <v>2923</v>
      </c>
      <c r="C510">
        <v>931240</v>
      </c>
      <c r="D510" t="s">
        <v>104</v>
      </c>
      <c r="E510">
        <v>523820</v>
      </c>
      <c r="F510" t="s">
        <v>68</v>
      </c>
      <c r="G510" s="408" t="s">
        <v>6102</v>
      </c>
      <c r="H510" s="217" t="s">
        <v>1766</v>
      </c>
      <c r="I510" s="217" t="s">
        <v>104</v>
      </c>
      <c r="J510" s="217" t="s">
        <v>458</v>
      </c>
      <c r="K510" s="61" t="str">
        <f t="shared" si="94"/>
        <v>2</v>
      </c>
      <c r="L510" s="63" t="str">
        <f t="shared" si="95"/>
        <v>Business Services2</v>
      </c>
      <c r="M510" s="63" t="str">
        <f t="shared" si="96"/>
        <v>Finance2</v>
      </c>
      <c r="N510" s="637">
        <v>860</v>
      </c>
      <c r="O510" s="213">
        <v>1000</v>
      </c>
      <c r="Q510" s="213">
        <f t="shared" si="97"/>
        <v>1000</v>
      </c>
      <c r="R510" s="213">
        <v>0</v>
      </c>
      <c r="S510" s="213">
        <v>0</v>
      </c>
      <c r="T510" s="213">
        <v>122.2</v>
      </c>
      <c r="U510" s="213">
        <v>29.9</v>
      </c>
      <c r="V510" s="213">
        <v>49.85</v>
      </c>
      <c r="W510" s="213">
        <v>0</v>
      </c>
      <c r="X510" s="213">
        <v>72.3</v>
      </c>
      <c r="Y510" s="213">
        <v>39.9</v>
      </c>
      <c r="Z510" s="213">
        <v>34.950000000000003</v>
      </c>
      <c r="AA510" s="213">
        <v>42.45</v>
      </c>
      <c r="AB510" s="213">
        <v>19.95</v>
      </c>
      <c r="AC510" s="213">
        <f>SUMIF('[3]revexpbalances - 2024-07-18T082'!$G:$G,G:G,'[3]revexpbalances - 2024-07-18T082'!$H:$H)</f>
        <v>19.95</v>
      </c>
      <c r="AD510" s="213">
        <f t="shared" si="98"/>
        <v>431.44999999999993</v>
      </c>
      <c r="AE510" s="744">
        <f t="shared" si="99"/>
        <v>122.2</v>
      </c>
      <c r="AF510" s="744">
        <f t="shared" si="100"/>
        <v>79.75</v>
      </c>
      <c r="AG510" s="744">
        <f t="shared" si="101"/>
        <v>147.14999999999998</v>
      </c>
      <c r="AH510" s="744">
        <f t="shared" si="102"/>
        <v>82.350000000000009</v>
      </c>
      <c r="AI510" s="744">
        <f t="shared" si="103"/>
        <v>431.45</v>
      </c>
      <c r="AJ510" s="744">
        <f t="shared" si="104"/>
        <v>568.54999999999995</v>
      </c>
      <c r="AK510" s="1097">
        <v>1200</v>
      </c>
    </row>
    <row r="511" spans="1:37">
      <c r="A511">
        <v>25400</v>
      </c>
      <c r="B511" t="s">
        <v>2923</v>
      </c>
      <c r="C511">
        <v>931240</v>
      </c>
      <c r="D511" t="s">
        <v>104</v>
      </c>
      <c r="E511">
        <v>525060</v>
      </c>
      <c r="F511" t="s">
        <v>96</v>
      </c>
      <c r="G511" s="408" t="s">
        <v>1396</v>
      </c>
      <c r="H511" s="217" t="s">
        <v>1766</v>
      </c>
      <c r="I511" s="217" t="s">
        <v>104</v>
      </c>
      <c r="J511" s="217" t="s">
        <v>458</v>
      </c>
      <c r="K511" s="61" t="str">
        <f t="shared" si="94"/>
        <v>2</v>
      </c>
      <c r="L511" s="63" t="str">
        <f t="shared" si="95"/>
        <v>Business Services2</v>
      </c>
      <c r="M511" s="63" t="str">
        <f t="shared" si="96"/>
        <v>Finance2</v>
      </c>
      <c r="N511" s="637">
        <v>0</v>
      </c>
      <c r="O511" s="213">
        <v>0</v>
      </c>
      <c r="Q511" s="213">
        <f t="shared" si="97"/>
        <v>0</v>
      </c>
      <c r="R511" s="213">
        <v>0</v>
      </c>
      <c r="S511" s="213">
        <v>0</v>
      </c>
      <c r="T511" s="213">
        <v>0</v>
      </c>
      <c r="U511" s="213">
        <v>0</v>
      </c>
      <c r="V511" s="213">
        <v>53.02</v>
      </c>
      <c r="W511" s="213">
        <v>0</v>
      </c>
      <c r="X511" s="213">
        <v>0</v>
      </c>
      <c r="Y511" s="213">
        <v>0</v>
      </c>
      <c r="Z511" s="213">
        <v>0</v>
      </c>
      <c r="AA511" s="213">
        <v>0</v>
      </c>
      <c r="AB511" s="213">
        <v>0</v>
      </c>
      <c r="AC511" s="213">
        <f>SUMIF('[3]revexpbalances - 2024-07-18T082'!$G:$G,G:G,'[3]revexpbalances - 2024-07-18T082'!$H:$H)</f>
        <v>0</v>
      </c>
      <c r="AD511" s="213">
        <f t="shared" si="98"/>
        <v>53.02</v>
      </c>
      <c r="AE511" s="744">
        <f t="shared" si="99"/>
        <v>0</v>
      </c>
      <c r="AF511" s="744">
        <f t="shared" si="100"/>
        <v>53.02</v>
      </c>
      <c r="AG511" s="744">
        <f t="shared" si="101"/>
        <v>0</v>
      </c>
      <c r="AH511" s="744">
        <f t="shared" si="102"/>
        <v>0</v>
      </c>
      <c r="AI511" s="744">
        <f t="shared" si="103"/>
        <v>53.02</v>
      </c>
      <c r="AJ511" s="744">
        <f t="shared" si="104"/>
        <v>-53.02</v>
      </c>
      <c r="AK511" s="1097">
        <v>0</v>
      </c>
    </row>
    <row r="512" spans="1:37">
      <c r="A512">
        <v>25400</v>
      </c>
      <c r="B512" t="s">
        <v>2923</v>
      </c>
      <c r="C512">
        <v>931240</v>
      </c>
      <c r="D512" t="s">
        <v>104</v>
      </c>
      <c r="E512">
        <v>525440</v>
      </c>
      <c r="F512" t="s">
        <v>111</v>
      </c>
      <c r="G512" s="408" t="s">
        <v>2399</v>
      </c>
      <c r="H512" s="217" t="s">
        <v>1766</v>
      </c>
      <c r="I512" s="217" t="s">
        <v>104</v>
      </c>
      <c r="J512" s="217" t="s">
        <v>458</v>
      </c>
      <c r="K512" s="61" t="str">
        <f t="shared" si="94"/>
        <v>2</v>
      </c>
      <c r="L512" s="63" t="str">
        <f t="shared" si="95"/>
        <v>Business Services2</v>
      </c>
      <c r="M512" s="63" t="str">
        <f t="shared" si="96"/>
        <v>Finance2</v>
      </c>
      <c r="N512" s="637">
        <v>33700</v>
      </c>
      <c r="O512" s="213">
        <v>28000</v>
      </c>
      <c r="Q512" s="213">
        <f t="shared" si="97"/>
        <v>28000</v>
      </c>
      <c r="R512" s="213">
        <v>0</v>
      </c>
      <c r="S512" s="213">
        <v>0</v>
      </c>
      <c r="T512" s="213">
        <v>11425</v>
      </c>
      <c r="U512" s="213">
        <v>0</v>
      </c>
      <c r="V512" s="213">
        <v>8045</v>
      </c>
      <c r="W512" s="213">
        <v>0</v>
      </c>
      <c r="X512" s="213">
        <v>0</v>
      </c>
      <c r="Y512" s="213">
        <v>0</v>
      </c>
      <c r="Z512" s="213">
        <v>0</v>
      </c>
      <c r="AA512" s="213">
        <v>0</v>
      </c>
      <c r="AB512" s="213">
        <v>0</v>
      </c>
      <c r="AC512" s="213">
        <f>SUMIF('[3]revexpbalances - 2024-07-18T082'!$G:$G,G:G,'[3]revexpbalances - 2024-07-18T082'!$H:$H)</f>
        <v>0</v>
      </c>
      <c r="AD512" s="213">
        <f t="shared" si="98"/>
        <v>19470</v>
      </c>
      <c r="AE512" s="744">
        <f t="shared" si="99"/>
        <v>11425</v>
      </c>
      <c r="AF512" s="744">
        <f t="shared" si="100"/>
        <v>8045</v>
      </c>
      <c r="AG512" s="744">
        <f t="shared" si="101"/>
        <v>0</v>
      </c>
      <c r="AH512" s="744">
        <f t="shared" si="102"/>
        <v>0</v>
      </c>
      <c r="AI512" s="744">
        <f t="shared" si="103"/>
        <v>19470</v>
      </c>
      <c r="AJ512" s="744">
        <f t="shared" si="104"/>
        <v>8530</v>
      </c>
      <c r="AK512" s="1097">
        <v>35000</v>
      </c>
    </row>
    <row r="513" spans="1:37">
      <c r="A513">
        <v>25400</v>
      </c>
      <c r="B513" t="s">
        <v>2923</v>
      </c>
      <c r="C513">
        <v>931240</v>
      </c>
      <c r="D513" t="s">
        <v>104</v>
      </c>
      <c r="E513">
        <v>537080</v>
      </c>
      <c r="F513" t="s">
        <v>84</v>
      </c>
      <c r="G513" s="408" t="s">
        <v>606</v>
      </c>
      <c r="H513" s="217" t="s">
        <v>1766</v>
      </c>
      <c r="I513" s="217" t="s">
        <v>104</v>
      </c>
      <c r="J513" s="217" t="s">
        <v>7021</v>
      </c>
      <c r="K513" s="61" t="str">
        <f t="shared" si="94"/>
        <v>3</v>
      </c>
      <c r="L513" s="63" t="str">
        <f t="shared" si="95"/>
        <v>Business Services3</v>
      </c>
      <c r="M513" s="63" t="str">
        <f t="shared" si="96"/>
        <v>Finance3</v>
      </c>
      <c r="N513" s="637">
        <v>5849</v>
      </c>
      <c r="O513" s="213">
        <v>25000</v>
      </c>
      <c r="Q513" s="213">
        <f t="shared" si="97"/>
        <v>25000</v>
      </c>
      <c r="R513" s="213">
        <v>0</v>
      </c>
      <c r="S513" s="213">
        <v>0</v>
      </c>
      <c r="T513" s="213">
        <v>0</v>
      </c>
      <c r="U513" s="213">
        <v>0</v>
      </c>
      <c r="V513" s="213">
        <v>0</v>
      </c>
      <c r="W513" s="213">
        <v>49</v>
      </c>
      <c r="X513" s="213">
        <v>0</v>
      </c>
      <c r="Y513" s="213">
        <v>0</v>
      </c>
      <c r="Z513" s="213">
        <v>0</v>
      </c>
      <c r="AA513" s="213">
        <v>0</v>
      </c>
      <c r="AB513" s="213">
        <v>0</v>
      </c>
      <c r="AC513" s="213">
        <f>SUMIF('[3]revexpbalances - 2024-07-18T082'!$G:$G,G:G,'[3]revexpbalances - 2024-07-18T082'!$H:$H)</f>
        <v>3285</v>
      </c>
      <c r="AD513" s="213">
        <f t="shared" si="98"/>
        <v>3334</v>
      </c>
      <c r="AE513" s="744">
        <f t="shared" si="99"/>
        <v>0</v>
      </c>
      <c r="AF513" s="744">
        <f t="shared" si="100"/>
        <v>49</v>
      </c>
      <c r="AG513" s="744">
        <f t="shared" si="101"/>
        <v>0</v>
      </c>
      <c r="AH513" s="744">
        <f t="shared" si="102"/>
        <v>3285</v>
      </c>
      <c r="AI513" s="744">
        <f t="shared" si="103"/>
        <v>3334</v>
      </c>
      <c r="AJ513" s="744">
        <f t="shared" si="104"/>
        <v>21666</v>
      </c>
      <c r="AK513" s="1097">
        <v>6500</v>
      </c>
    </row>
    <row r="514" spans="1:37">
      <c r="A514">
        <v>25400</v>
      </c>
      <c r="B514" t="s">
        <v>2923</v>
      </c>
      <c r="C514">
        <v>931260</v>
      </c>
      <c r="D514" t="s">
        <v>115</v>
      </c>
      <c r="E514">
        <v>523620</v>
      </c>
      <c r="F514" t="s">
        <v>63</v>
      </c>
      <c r="G514" s="408" t="s">
        <v>669</v>
      </c>
      <c r="H514" s="217" t="s">
        <v>1766</v>
      </c>
      <c r="I514" s="217" t="s">
        <v>115</v>
      </c>
      <c r="J514" s="217" t="s">
        <v>458</v>
      </c>
      <c r="K514" s="61" t="str">
        <f t="shared" si="94"/>
        <v>2</v>
      </c>
      <c r="L514" s="63" t="str">
        <f t="shared" si="95"/>
        <v>Business Services2</v>
      </c>
      <c r="M514" s="63" t="str">
        <f t="shared" si="96"/>
        <v>Marketing2</v>
      </c>
      <c r="N514" s="637">
        <v>112</v>
      </c>
      <c r="O514" s="213">
        <v>1000</v>
      </c>
      <c r="Q514" s="213">
        <f t="shared" si="97"/>
        <v>1000</v>
      </c>
      <c r="R514" s="213">
        <v>0</v>
      </c>
      <c r="S514" s="213">
        <v>0</v>
      </c>
      <c r="T514" s="213">
        <v>0</v>
      </c>
      <c r="U514" s="213">
        <v>0</v>
      </c>
      <c r="V514" s="213">
        <v>658.36</v>
      </c>
      <c r="W514" s="213">
        <v>94.51</v>
      </c>
      <c r="X514" s="213">
        <v>0</v>
      </c>
      <c r="Y514" s="213">
        <v>0</v>
      </c>
      <c r="Z514" s="213">
        <v>0</v>
      </c>
      <c r="AA514" s="213">
        <v>0</v>
      </c>
      <c r="AB514" s="213">
        <v>0</v>
      </c>
      <c r="AC514" s="213">
        <f>SUMIF('[3]revexpbalances - 2024-07-18T082'!$G:$G,G:G,'[3]revexpbalances - 2024-07-18T082'!$H:$H)</f>
        <v>0</v>
      </c>
      <c r="AD514" s="213">
        <f t="shared" si="98"/>
        <v>752.87</v>
      </c>
      <c r="AE514" s="744">
        <f t="shared" si="99"/>
        <v>0</v>
      </c>
      <c r="AF514" s="744">
        <f t="shared" si="100"/>
        <v>752.87</v>
      </c>
      <c r="AG514" s="744">
        <f t="shared" si="101"/>
        <v>0</v>
      </c>
      <c r="AH514" s="744">
        <f t="shared" si="102"/>
        <v>0</v>
      </c>
      <c r="AI514" s="744">
        <f t="shared" si="103"/>
        <v>752.87</v>
      </c>
      <c r="AJ514" s="744">
        <f t="shared" si="104"/>
        <v>247.13</v>
      </c>
      <c r="AK514" s="1097">
        <v>1000</v>
      </c>
    </row>
    <row r="515" spans="1:37">
      <c r="A515">
        <v>25400</v>
      </c>
      <c r="B515" t="s">
        <v>2923</v>
      </c>
      <c r="C515">
        <v>931260</v>
      </c>
      <c r="D515" t="s">
        <v>115</v>
      </c>
      <c r="E515">
        <v>523700</v>
      </c>
      <c r="F515" t="s">
        <v>66</v>
      </c>
      <c r="G515" s="408" t="s">
        <v>1394</v>
      </c>
      <c r="H515" s="217" t="s">
        <v>1766</v>
      </c>
      <c r="I515" s="217" t="s">
        <v>115</v>
      </c>
      <c r="J515" s="217" t="s">
        <v>458</v>
      </c>
      <c r="K515" s="61" t="str">
        <f t="shared" si="94"/>
        <v>2</v>
      </c>
      <c r="L515" s="63" t="str">
        <f t="shared" si="95"/>
        <v>Business Services2</v>
      </c>
      <c r="M515" s="63" t="str">
        <f t="shared" si="96"/>
        <v>Marketing2</v>
      </c>
      <c r="N515" s="637">
        <v>0</v>
      </c>
      <c r="O515" s="213">
        <v>300</v>
      </c>
      <c r="Q515" s="213">
        <f t="shared" si="97"/>
        <v>300</v>
      </c>
      <c r="R515" s="213">
        <v>0</v>
      </c>
      <c r="S515" s="213">
        <v>0</v>
      </c>
      <c r="T515" s="213">
        <v>0</v>
      </c>
      <c r="U515" s="213">
        <v>0</v>
      </c>
      <c r="V515" s="213">
        <v>0</v>
      </c>
      <c r="W515" s="213">
        <v>176.73</v>
      </c>
      <c r="X515" s="213">
        <v>351.71</v>
      </c>
      <c r="Y515" s="213">
        <v>0</v>
      </c>
      <c r="Z515" s="213">
        <v>0</v>
      </c>
      <c r="AA515" s="213">
        <v>0</v>
      </c>
      <c r="AB515" s="213">
        <v>0</v>
      </c>
      <c r="AC515" s="213">
        <f>SUMIF('[3]revexpbalances - 2024-07-18T082'!$G:$G,G:G,'[3]revexpbalances - 2024-07-18T082'!$H:$H)</f>
        <v>0</v>
      </c>
      <c r="AD515" s="213">
        <f t="shared" si="98"/>
        <v>528.43999999999994</v>
      </c>
      <c r="AE515" s="744">
        <f t="shared" si="99"/>
        <v>0</v>
      </c>
      <c r="AF515" s="744">
        <f t="shared" si="100"/>
        <v>176.73</v>
      </c>
      <c r="AG515" s="744">
        <f t="shared" si="101"/>
        <v>351.71</v>
      </c>
      <c r="AH515" s="744">
        <f t="shared" si="102"/>
        <v>0</v>
      </c>
      <c r="AI515" s="744">
        <f t="shared" si="103"/>
        <v>528.43999999999994</v>
      </c>
      <c r="AJ515" s="744">
        <f t="shared" si="104"/>
        <v>-228.43999999999994</v>
      </c>
      <c r="AK515" s="1097">
        <v>300</v>
      </c>
    </row>
    <row r="516" spans="1:37">
      <c r="A516">
        <v>25400</v>
      </c>
      <c r="B516" t="s">
        <v>2923</v>
      </c>
      <c r="C516">
        <v>931260</v>
      </c>
      <c r="D516" t="s">
        <v>115</v>
      </c>
      <c r="E516">
        <v>523800</v>
      </c>
      <c r="F516" t="s">
        <v>67</v>
      </c>
      <c r="G516" s="408" t="s">
        <v>671</v>
      </c>
      <c r="H516" s="217" t="s">
        <v>1766</v>
      </c>
      <c r="I516" s="217" t="s">
        <v>115</v>
      </c>
      <c r="J516" s="217" t="s">
        <v>458</v>
      </c>
      <c r="K516" s="61" t="str">
        <f t="shared" si="94"/>
        <v>2</v>
      </c>
      <c r="L516" s="63" t="str">
        <f t="shared" si="95"/>
        <v>Business Services2</v>
      </c>
      <c r="M516" s="63" t="str">
        <f t="shared" si="96"/>
        <v>Marketing2</v>
      </c>
      <c r="N516" s="637">
        <v>0</v>
      </c>
      <c r="O516" s="213">
        <v>2000</v>
      </c>
      <c r="Q516" s="213">
        <f t="shared" si="97"/>
        <v>2000</v>
      </c>
      <c r="R516" s="213">
        <v>0</v>
      </c>
      <c r="S516" s="213">
        <v>0</v>
      </c>
      <c r="T516" s="213">
        <v>0</v>
      </c>
      <c r="U516" s="213">
        <v>0</v>
      </c>
      <c r="V516" s="213">
        <v>0</v>
      </c>
      <c r="W516" s="213">
        <v>0</v>
      </c>
      <c r="X516" s="213">
        <v>689.46</v>
      </c>
      <c r="Y516" s="213">
        <v>0</v>
      </c>
      <c r="Z516" s="213">
        <v>0</v>
      </c>
      <c r="AA516" s="213">
        <v>262.42</v>
      </c>
      <c r="AB516" s="213">
        <v>363.83</v>
      </c>
      <c r="AC516" s="213">
        <f>SUMIF('[3]revexpbalances - 2024-07-18T082'!$G:$G,G:G,'[3]revexpbalances - 2024-07-18T082'!$H:$H)</f>
        <v>179.92</v>
      </c>
      <c r="AD516" s="213">
        <f t="shared" si="98"/>
        <v>1495.63</v>
      </c>
      <c r="AE516" s="744">
        <f t="shared" si="99"/>
        <v>0</v>
      </c>
      <c r="AF516" s="744">
        <f t="shared" si="100"/>
        <v>0</v>
      </c>
      <c r="AG516" s="744">
        <f t="shared" si="101"/>
        <v>689.46</v>
      </c>
      <c r="AH516" s="744">
        <f t="shared" si="102"/>
        <v>806.17</v>
      </c>
      <c r="AI516" s="744">
        <f t="shared" si="103"/>
        <v>1495.63</v>
      </c>
      <c r="AJ516" s="744">
        <f t="shared" si="104"/>
        <v>504.36999999999989</v>
      </c>
      <c r="AK516" s="1097">
        <v>2000</v>
      </c>
    </row>
    <row r="517" spans="1:37">
      <c r="A517">
        <v>25400</v>
      </c>
      <c r="B517" t="s">
        <v>2923</v>
      </c>
      <c r="C517">
        <v>931260</v>
      </c>
      <c r="D517" t="s">
        <v>115</v>
      </c>
      <c r="E517">
        <v>523820</v>
      </c>
      <c r="F517" t="s">
        <v>68</v>
      </c>
      <c r="G517" s="408" t="s">
        <v>2174</v>
      </c>
      <c r="H517" s="217" t="s">
        <v>1766</v>
      </c>
      <c r="I517" s="217" t="s">
        <v>115</v>
      </c>
      <c r="J517" s="217" t="s">
        <v>458</v>
      </c>
      <c r="K517" s="61" t="str">
        <f t="shared" si="94"/>
        <v>2</v>
      </c>
      <c r="L517" s="63" t="str">
        <f t="shared" si="95"/>
        <v>Business Services2</v>
      </c>
      <c r="M517" s="63" t="str">
        <f t="shared" si="96"/>
        <v>Marketing2</v>
      </c>
      <c r="N517" s="637">
        <v>0</v>
      </c>
      <c r="O517" s="213">
        <v>3000</v>
      </c>
      <c r="Q517" s="213">
        <f t="shared" si="97"/>
        <v>3000</v>
      </c>
      <c r="R517" s="213">
        <v>0</v>
      </c>
      <c r="S517" s="213">
        <v>0</v>
      </c>
      <c r="T517" s="213">
        <v>0</v>
      </c>
      <c r="U517" s="213">
        <v>0</v>
      </c>
      <c r="V517" s="213">
        <v>0</v>
      </c>
      <c r="W517" s="213">
        <v>0</v>
      </c>
      <c r="X517" s="213">
        <v>0</v>
      </c>
      <c r="Y517" s="213">
        <v>0</v>
      </c>
      <c r="Z517" s="213">
        <v>0</v>
      </c>
      <c r="AA517" s="213">
        <v>0</v>
      </c>
      <c r="AB517" s="213">
        <v>4948.32</v>
      </c>
      <c r="AC517" s="213">
        <f>SUMIF('[3]revexpbalances - 2024-07-18T082'!$G:$G,G:G,'[3]revexpbalances - 2024-07-18T082'!$H:$H)</f>
        <v>0</v>
      </c>
      <c r="AD517" s="213">
        <f t="shared" si="98"/>
        <v>4948.32</v>
      </c>
      <c r="AE517" s="744">
        <f t="shared" si="99"/>
        <v>0</v>
      </c>
      <c r="AF517" s="744">
        <f t="shared" si="100"/>
        <v>0</v>
      </c>
      <c r="AG517" s="744">
        <f t="shared" si="101"/>
        <v>0</v>
      </c>
      <c r="AH517" s="744">
        <f t="shared" si="102"/>
        <v>4948.32</v>
      </c>
      <c r="AI517" s="744">
        <f t="shared" si="103"/>
        <v>4948.32</v>
      </c>
      <c r="AJ517" s="744">
        <f t="shared" si="104"/>
        <v>-1948.3199999999997</v>
      </c>
      <c r="AK517" s="1097">
        <v>3000</v>
      </c>
    </row>
    <row r="518" spans="1:37">
      <c r="A518">
        <v>25400</v>
      </c>
      <c r="B518" t="s">
        <v>2923</v>
      </c>
      <c r="C518">
        <v>931260</v>
      </c>
      <c r="D518" t="s">
        <v>115</v>
      </c>
      <c r="E518">
        <v>523840</v>
      </c>
      <c r="F518" t="s">
        <v>110</v>
      </c>
      <c r="G518" s="408" t="s">
        <v>672</v>
      </c>
      <c r="H518" s="217" t="s">
        <v>1766</v>
      </c>
      <c r="I518" s="217" t="s">
        <v>115</v>
      </c>
      <c r="J518" s="217" t="s">
        <v>458</v>
      </c>
      <c r="K518" s="61" t="str">
        <f t="shared" si="94"/>
        <v>2</v>
      </c>
      <c r="L518" s="63" t="str">
        <f t="shared" si="95"/>
        <v>Business Services2</v>
      </c>
      <c r="M518" s="63" t="str">
        <f t="shared" si="96"/>
        <v>Marketing2</v>
      </c>
      <c r="N518" s="637">
        <v>599.88</v>
      </c>
      <c r="O518" s="213">
        <v>3000</v>
      </c>
      <c r="Q518" s="213">
        <f t="shared" si="97"/>
        <v>3000</v>
      </c>
      <c r="R518" s="213">
        <v>0</v>
      </c>
      <c r="S518" s="213">
        <v>0</v>
      </c>
      <c r="T518" s="213">
        <v>0</v>
      </c>
      <c r="U518" s="213">
        <v>0</v>
      </c>
      <c r="V518" s="213">
        <v>0</v>
      </c>
      <c r="W518" s="213">
        <v>0</v>
      </c>
      <c r="X518" s="213">
        <v>0</v>
      </c>
      <c r="Y518" s="213">
        <v>699</v>
      </c>
      <c r="Z518" s="213">
        <v>0</v>
      </c>
      <c r="AA518" s="213">
        <v>0</v>
      </c>
      <c r="AB518" s="213">
        <v>0</v>
      </c>
      <c r="AC518" s="213">
        <f>SUMIF('[3]revexpbalances - 2024-07-18T082'!$G:$G,G:G,'[3]revexpbalances - 2024-07-18T082'!$H:$H)</f>
        <v>0</v>
      </c>
      <c r="AD518" s="213">
        <f t="shared" si="98"/>
        <v>699</v>
      </c>
      <c r="AE518" s="744">
        <f t="shared" si="99"/>
        <v>0</v>
      </c>
      <c r="AF518" s="744">
        <f t="shared" si="100"/>
        <v>0</v>
      </c>
      <c r="AG518" s="744">
        <f t="shared" si="101"/>
        <v>699</v>
      </c>
      <c r="AH518" s="744">
        <f t="shared" si="102"/>
        <v>0</v>
      </c>
      <c r="AI518" s="744">
        <f t="shared" si="103"/>
        <v>699</v>
      </c>
      <c r="AJ518" s="744">
        <f t="shared" si="104"/>
        <v>2301</v>
      </c>
      <c r="AK518" s="1097">
        <v>3000</v>
      </c>
    </row>
    <row r="519" spans="1:37">
      <c r="A519">
        <v>25400</v>
      </c>
      <c r="B519" t="s">
        <v>2923</v>
      </c>
      <c r="C519">
        <v>931260</v>
      </c>
      <c r="D519" t="s">
        <v>115</v>
      </c>
      <c r="E519">
        <v>527660</v>
      </c>
      <c r="F519" t="s">
        <v>112</v>
      </c>
      <c r="G519" s="408" t="s">
        <v>673</v>
      </c>
      <c r="H519" s="217" t="s">
        <v>1766</v>
      </c>
      <c r="I519" s="217" t="s">
        <v>115</v>
      </c>
      <c r="J519" s="217" t="s">
        <v>458</v>
      </c>
      <c r="K519" s="61" t="str">
        <f t="shared" si="94"/>
        <v>2</v>
      </c>
      <c r="L519" s="63" t="str">
        <f t="shared" si="95"/>
        <v>Business Services2</v>
      </c>
      <c r="M519" s="63" t="str">
        <f t="shared" si="96"/>
        <v>Marketing2</v>
      </c>
      <c r="N519" s="637">
        <v>15401.63</v>
      </c>
      <c r="O519" s="213">
        <v>25000</v>
      </c>
      <c r="Q519" s="213">
        <f t="shared" si="97"/>
        <v>25000</v>
      </c>
      <c r="R519" s="213">
        <v>236.36</v>
      </c>
      <c r="S519" s="213">
        <v>-236.36</v>
      </c>
      <c r="T519" s="213">
        <v>1698.05</v>
      </c>
      <c r="U519" s="213">
        <v>270.95</v>
      </c>
      <c r="V519" s="213">
        <v>4505.74</v>
      </c>
      <c r="W519" s="213">
        <v>0</v>
      </c>
      <c r="X519" s="213">
        <v>1258.4100000000001</v>
      </c>
      <c r="Y519" s="213">
        <v>669.52</v>
      </c>
      <c r="Z519" s="213">
        <v>7705.21</v>
      </c>
      <c r="AA519" s="213">
        <v>220.44</v>
      </c>
      <c r="AB519" s="213">
        <v>803.97</v>
      </c>
      <c r="AC519" s="213">
        <f>SUMIF('[3]revexpbalances - 2024-07-18T082'!$G:$G,G:G,'[3]revexpbalances - 2024-07-18T082'!$H:$H)</f>
        <v>1917.95</v>
      </c>
      <c r="AD519" s="213">
        <f t="shared" si="98"/>
        <v>19050.240000000002</v>
      </c>
      <c r="AE519" s="744">
        <f t="shared" si="99"/>
        <v>1698.05</v>
      </c>
      <c r="AF519" s="744">
        <f t="shared" si="100"/>
        <v>4776.6899999999996</v>
      </c>
      <c r="AG519" s="744">
        <f t="shared" si="101"/>
        <v>9633.14</v>
      </c>
      <c r="AH519" s="744">
        <f t="shared" si="102"/>
        <v>2942.36</v>
      </c>
      <c r="AI519" s="744">
        <f t="shared" si="103"/>
        <v>19050.239999999998</v>
      </c>
      <c r="AJ519" s="744">
        <f t="shared" si="104"/>
        <v>5949.760000000002</v>
      </c>
      <c r="AK519" s="1097">
        <v>25000</v>
      </c>
    </row>
    <row r="520" spans="1:37">
      <c r="A520">
        <v>25400</v>
      </c>
      <c r="B520" t="s">
        <v>2923</v>
      </c>
      <c r="C520">
        <v>931260</v>
      </c>
      <c r="D520" t="s">
        <v>115</v>
      </c>
      <c r="E520">
        <v>537080</v>
      </c>
      <c r="F520" t="s">
        <v>84</v>
      </c>
      <c r="G520" s="408" t="s">
        <v>675</v>
      </c>
      <c r="H520" s="217" t="s">
        <v>1766</v>
      </c>
      <c r="I520" s="217" t="s">
        <v>115</v>
      </c>
      <c r="J520" s="217" t="s">
        <v>7021</v>
      </c>
      <c r="K520" s="61" t="str">
        <f t="shared" ref="K520:K577" si="105">MID(E520,2,1)</f>
        <v>3</v>
      </c>
      <c r="L520" s="63" t="str">
        <f t="shared" ref="L520:L577" si="106">H520&amp;K520</f>
        <v>Business Services3</v>
      </c>
      <c r="M520" s="63" t="str">
        <f t="shared" ref="M520:M577" si="107">I520&amp;K520</f>
        <v>Marketing3</v>
      </c>
      <c r="N520" s="637">
        <v>45</v>
      </c>
      <c r="O520" s="213">
        <v>1080</v>
      </c>
      <c r="Q520" s="213">
        <f t="shared" ref="Q520:Q577" si="108">O520+P520</f>
        <v>1080</v>
      </c>
      <c r="R520" s="213">
        <v>0</v>
      </c>
      <c r="S520" s="213">
        <v>0</v>
      </c>
      <c r="T520" s="213">
        <v>0</v>
      </c>
      <c r="U520" s="213">
        <v>0</v>
      </c>
      <c r="V520" s="213">
        <v>0</v>
      </c>
      <c r="W520" s="213">
        <v>0</v>
      </c>
      <c r="X520" s="213">
        <v>0</v>
      </c>
      <c r="Y520" s="213">
        <v>0</v>
      </c>
      <c r="Z520" s="213">
        <v>0</v>
      </c>
      <c r="AA520" s="213">
        <v>0</v>
      </c>
      <c r="AB520" s="213">
        <v>0</v>
      </c>
      <c r="AC520" s="213">
        <f>SUMIF('[3]revexpbalances - 2024-07-18T082'!$G:$G,G:G,'[3]revexpbalances - 2024-07-18T082'!$H:$H)</f>
        <v>0</v>
      </c>
      <c r="AD520" s="213">
        <f t="shared" si="98"/>
        <v>0</v>
      </c>
      <c r="AE520" s="744">
        <f t="shared" si="99"/>
        <v>0</v>
      </c>
      <c r="AF520" s="744">
        <f t="shared" si="100"/>
        <v>0</v>
      </c>
      <c r="AG520" s="744">
        <f t="shared" si="101"/>
        <v>0</v>
      </c>
      <c r="AH520" s="744">
        <f t="shared" si="102"/>
        <v>0</v>
      </c>
      <c r="AI520" s="744">
        <f t="shared" si="103"/>
        <v>0</v>
      </c>
      <c r="AJ520" s="744">
        <f t="shared" si="104"/>
        <v>1080</v>
      </c>
      <c r="AK520" s="1097">
        <v>500</v>
      </c>
    </row>
    <row r="521" spans="1:37">
      <c r="A521">
        <v>25400</v>
      </c>
      <c r="B521" t="s">
        <v>2923</v>
      </c>
      <c r="C521">
        <v>931301</v>
      </c>
      <c r="D521" t="s">
        <v>2933</v>
      </c>
      <c r="E521">
        <v>522320</v>
      </c>
      <c r="F521" t="s">
        <v>93</v>
      </c>
      <c r="G521" s="408" t="s">
        <v>6403</v>
      </c>
      <c r="H521" s="217" t="s">
        <v>23</v>
      </c>
      <c r="I521" s="217" t="s">
        <v>433</v>
      </c>
      <c r="J521" s="217" t="s">
        <v>458</v>
      </c>
      <c r="K521" s="61" t="str">
        <f t="shared" si="105"/>
        <v>2</v>
      </c>
      <c r="L521" s="63" t="str">
        <f t="shared" si="106"/>
        <v>Interpretive2</v>
      </c>
      <c r="M521" s="63" t="str">
        <f t="shared" si="107"/>
        <v>Historic Preservation2</v>
      </c>
      <c r="N521" s="637">
        <v>4850</v>
      </c>
      <c r="O521" s="213">
        <v>15000</v>
      </c>
      <c r="Q521" s="213">
        <f t="shared" si="108"/>
        <v>15000</v>
      </c>
      <c r="R521" s="213">
        <v>0</v>
      </c>
      <c r="S521" s="213">
        <v>0</v>
      </c>
      <c r="T521" s="213">
        <v>0</v>
      </c>
      <c r="U521" s="213">
        <v>564</v>
      </c>
      <c r="V521" s="213">
        <v>0</v>
      </c>
      <c r="W521" s="213">
        <v>0</v>
      </c>
      <c r="X521" s="213">
        <v>350</v>
      </c>
      <c r="Y521" s="213">
        <v>1050</v>
      </c>
      <c r="Z521" s="213">
        <v>350</v>
      </c>
      <c r="AA521" s="213">
        <v>350</v>
      </c>
      <c r="AB521" s="213">
        <v>350</v>
      </c>
      <c r="AC521" s="213">
        <f>SUMIF('[3]revexpbalances - 2024-07-18T082'!$G:$G,G:G,'[3]revexpbalances - 2024-07-18T082'!$H:$H)</f>
        <v>350</v>
      </c>
      <c r="AD521" s="213">
        <f t="shared" ref="AD521:AD578" si="109">SUM(R521:AC521)</f>
        <v>3364</v>
      </c>
      <c r="AE521" s="744">
        <f t="shared" ref="AE521:AE578" si="110">SUM(R521:T521)</f>
        <v>0</v>
      </c>
      <c r="AF521" s="744">
        <f t="shared" ref="AF521:AF578" si="111">SUM(U521:W521)</f>
        <v>564</v>
      </c>
      <c r="AG521" s="744">
        <f t="shared" ref="AG521:AG578" si="112">SUM(X521:Z521)</f>
        <v>1750</v>
      </c>
      <c r="AH521" s="744">
        <f t="shared" ref="AH521:AH578" si="113">SUM(AA521:AC521)</f>
        <v>1050</v>
      </c>
      <c r="AI521" s="744">
        <f t="shared" ref="AI521:AI578" si="114">SUM(AE521:AH521)</f>
        <v>3364</v>
      </c>
      <c r="AJ521" s="744">
        <f t="shared" ref="AJ521:AJ578" si="115">Q521-AI521</f>
        <v>11636</v>
      </c>
      <c r="AK521" s="1097">
        <v>10000</v>
      </c>
    </row>
    <row r="522" spans="1:37">
      <c r="A522">
        <v>25400</v>
      </c>
      <c r="B522" t="s">
        <v>2923</v>
      </c>
      <c r="C522">
        <v>931301</v>
      </c>
      <c r="D522" t="s">
        <v>2933</v>
      </c>
      <c r="E522">
        <v>523620</v>
      </c>
      <c r="F522" t="s">
        <v>63</v>
      </c>
      <c r="G522" s="408" t="s">
        <v>2531</v>
      </c>
      <c r="H522" s="217" t="s">
        <v>23</v>
      </c>
      <c r="I522" s="217" t="s">
        <v>433</v>
      </c>
      <c r="J522" s="217" t="s">
        <v>458</v>
      </c>
      <c r="K522" s="61" t="str">
        <f t="shared" si="105"/>
        <v>2</v>
      </c>
      <c r="L522" s="63" t="str">
        <f t="shared" si="106"/>
        <v>Interpretive2</v>
      </c>
      <c r="M522" s="63" t="str">
        <f t="shared" si="107"/>
        <v>Historic Preservation2</v>
      </c>
      <c r="N522" s="637">
        <v>600</v>
      </c>
      <c r="O522" s="213">
        <v>500</v>
      </c>
      <c r="Q522" s="213">
        <f t="shared" si="108"/>
        <v>500</v>
      </c>
      <c r="R522" s="213">
        <v>0</v>
      </c>
      <c r="S522" s="213">
        <v>0</v>
      </c>
      <c r="T522" s="213">
        <v>0</v>
      </c>
      <c r="U522" s="213">
        <v>28</v>
      </c>
      <c r="V522" s="213">
        <v>0</v>
      </c>
      <c r="W522" s="213">
        <v>0</v>
      </c>
      <c r="X522" s="213">
        <v>16</v>
      </c>
      <c r="Y522" s="213">
        <v>0</v>
      </c>
      <c r="Z522" s="213">
        <v>0</v>
      </c>
      <c r="AA522" s="213">
        <v>0</v>
      </c>
      <c r="AB522" s="213">
        <v>0</v>
      </c>
      <c r="AC522" s="213">
        <f>SUMIF('[3]revexpbalances - 2024-07-18T082'!$G:$G,G:G,'[3]revexpbalances - 2024-07-18T082'!$H:$H)</f>
        <v>0</v>
      </c>
      <c r="AD522" s="213">
        <f t="shared" si="109"/>
        <v>44</v>
      </c>
      <c r="AE522" s="744">
        <f t="shared" si="110"/>
        <v>0</v>
      </c>
      <c r="AF522" s="744">
        <f t="shared" si="111"/>
        <v>28</v>
      </c>
      <c r="AG522" s="744">
        <f t="shared" si="112"/>
        <v>16</v>
      </c>
      <c r="AH522" s="744">
        <f t="shared" si="113"/>
        <v>0</v>
      </c>
      <c r="AI522" s="744">
        <f t="shared" si="114"/>
        <v>44</v>
      </c>
      <c r="AJ522" s="744">
        <f t="shared" si="115"/>
        <v>456</v>
      </c>
      <c r="AK522" s="1097">
        <v>500</v>
      </c>
    </row>
    <row r="523" spans="1:37">
      <c r="A523">
        <v>25400</v>
      </c>
      <c r="B523" t="s">
        <v>2923</v>
      </c>
      <c r="C523">
        <v>931301</v>
      </c>
      <c r="D523" t="s">
        <v>2933</v>
      </c>
      <c r="E523">
        <v>527780</v>
      </c>
      <c r="F523" t="s">
        <v>128</v>
      </c>
      <c r="G523" s="408" t="s">
        <v>3948</v>
      </c>
      <c r="H523" s="217" t="s">
        <v>23</v>
      </c>
      <c r="I523" s="217" t="s">
        <v>433</v>
      </c>
      <c r="J523" s="217" t="s">
        <v>458</v>
      </c>
      <c r="K523" s="61" t="str">
        <f t="shared" si="105"/>
        <v>2</v>
      </c>
      <c r="L523" s="63" t="str">
        <f t="shared" si="106"/>
        <v>Interpretive2</v>
      </c>
      <c r="M523" s="63" t="str">
        <f t="shared" si="107"/>
        <v>Historic Preservation2</v>
      </c>
      <c r="N523" s="637">
        <v>389.27</v>
      </c>
      <c r="O523" s="213">
        <v>0</v>
      </c>
      <c r="Q523" s="213">
        <f t="shared" si="108"/>
        <v>0</v>
      </c>
      <c r="R523" s="213">
        <v>0</v>
      </c>
      <c r="S523" s="213">
        <v>0</v>
      </c>
      <c r="T523" s="213">
        <v>150.18</v>
      </c>
      <c r="U523" s="213">
        <v>0</v>
      </c>
      <c r="V523" s="213">
        <v>0</v>
      </c>
      <c r="W523" s="213">
        <v>0</v>
      </c>
      <c r="X523" s="213">
        <v>14.98</v>
      </c>
      <c r="Y523" s="213">
        <v>0</v>
      </c>
      <c r="Z523" s="213">
        <v>0</v>
      </c>
      <c r="AA523" s="213">
        <v>0</v>
      </c>
      <c r="AB523" s="213">
        <v>0</v>
      </c>
      <c r="AC523" s="213">
        <f>SUMIF('[3]revexpbalances - 2024-07-18T082'!$G:$G,G:G,'[3]revexpbalances - 2024-07-18T082'!$H:$H)</f>
        <v>0</v>
      </c>
      <c r="AD523" s="213">
        <f t="shared" si="109"/>
        <v>165.16</v>
      </c>
      <c r="AE523" s="744">
        <f t="shared" si="110"/>
        <v>150.18</v>
      </c>
      <c r="AF523" s="744">
        <f t="shared" si="111"/>
        <v>0</v>
      </c>
      <c r="AG523" s="744">
        <f t="shared" si="112"/>
        <v>14.98</v>
      </c>
      <c r="AH523" s="744">
        <f t="shared" si="113"/>
        <v>0</v>
      </c>
      <c r="AI523" s="744">
        <f t="shared" si="114"/>
        <v>165.16</v>
      </c>
      <c r="AJ523" s="744">
        <f t="shared" si="115"/>
        <v>-165.16</v>
      </c>
      <c r="AK523" s="1097">
        <v>0</v>
      </c>
    </row>
    <row r="524" spans="1:37">
      <c r="A524">
        <v>25400</v>
      </c>
      <c r="B524" t="s">
        <v>2923</v>
      </c>
      <c r="C524">
        <v>931301</v>
      </c>
      <c r="D524" t="s">
        <v>2933</v>
      </c>
      <c r="E524">
        <v>535220</v>
      </c>
      <c r="F524" t="s">
        <v>495</v>
      </c>
      <c r="G524" s="408" t="s">
        <v>6250</v>
      </c>
      <c r="H524" s="217" t="s">
        <v>23</v>
      </c>
      <c r="I524" s="217" t="s">
        <v>433</v>
      </c>
      <c r="J524" s="217" t="s">
        <v>7021</v>
      </c>
      <c r="K524" s="61" t="str">
        <f t="shared" si="105"/>
        <v>3</v>
      </c>
      <c r="L524" s="63" t="str">
        <f t="shared" si="106"/>
        <v>Interpretive3</v>
      </c>
      <c r="M524" s="63" t="str">
        <f t="shared" si="107"/>
        <v>Historic Preservation3</v>
      </c>
      <c r="N524" s="637">
        <v>208.13</v>
      </c>
      <c r="O524" s="213">
        <v>250</v>
      </c>
      <c r="Q524" s="213">
        <f t="shared" si="108"/>
        <v>250</v>
      </c>
      <c r="R524" s="213">
        <v>0</v>
      </c>
      <c r="S524" s="213">
        <v>0</v>
      </c>
      <c r="T524" s="213">
        <v>0</v>
      </c>
      <c r="U524" s="213">
        <v>210.99</v>
      </c>
      <c r="V524" s="213">
        <v>0</v>
      </c>
      <c r="W524" s="213">
        <v>0</v>
      </c>
      <c r="X524" s="213">
        <v>0</v>
      </c>
      <c r="Y524" s="213">
        <v>0</v>
      </c>
      <c r="Z524" s="213">
        <v>0</v>
      </c>
      <c r="AA524" s="213">
        <v>0</v>
      </c>
      <c r="AB524" s="213">
        <v>0</v>
      </c>
      <c r="AC524" s="213">
        <f>SUMIF('[3]revexpbalances - 2024-07-18T082'!$G:$G,G:G,'[3]revexpbalances - 2024-07-18T082'!$H:$H)</f>
        <v>0</v>
      </c>
      <c r="AD524" s="213">
        <f t="shared" si="109"/>
        <v>210.99</v>
      </c>
      <c r="AE524" s="744">
        <f t="shared" si="110"/>
        <v>0</v>
      </c>
      <c r="AF524" s="744">
        <f t="shared" si="111"/>
        <v>210.99</v>
      </c>
      <c r="AG524" s="744">
        <f t="shared" si="112"/>
        <v>0</v>
      </c>
      <c r="AH524" s="744">
        <f t="shared" si="113"/>
        <v>0</v>
      </c>
      <c r="AI524" s="744">
        <f t="shared" si="114"/>
        <v>210.99</v>
      </c>
      <c r="AJ524" s="744">
        <f t="shared" si="115"/>
        <v>39.009999999999991</v>
      </c>
      <c r="AK524" s="1097">
        <v>250</v>
      </c>
    </row>
    <row r="525" spans="1:37">
      <c r="A525">
        <v>25400</v>
      </c>
      <c r="B525" t="s">
        <v>2923</v>
      </c>
      <c r="C525">
        <v>931302</v>
      </c>
      <c r="D525" t="s">
        <v>2924</v>
      </c>
      <c r="E525">
        <v>520015</v>
      </c>
      <c r="F525" t="s">
        <v>485</v>
      </c>
      <c r="G525" s="408" t="s">
        <v>5439</v>
      </c>
      <c r="H525" s="217" t="s">
        <v>23</v>
      </c>
      <c r="I525" s="217" t="s">
        <v>435</v>
      </c>
      <c r="J525" s="217" t="s">
        <v>458</v>
      </c>
      <c r="K525" s="61" t="str">
        <f t="shared" si="105"/>
        <v>2</v>
      </c>
      <c r="L525" s="63" t="str">
        <f t="shared" si="106"/>
        <v>Interpretive2</v>
      </c>
      <c r="M525" s="63" t="str">
        <f t="shared" si="107"/>
        <v>Gilman Ranch2</v>
      </c>
      <c r="N525" s="637">
        <v>339.03000000000003</v>
      </c>
      <c r="O525" s="213">
        <v>2000</v>
      </c>
      <c r="Q525" s="213">
        <f t="shared" si="108"/>
        <v>2000</v>
      </c>
      <c r="R525" s="213">
        <v>0</v>
      </c>
      <c r="S525" s="213">
        <v>137.19</v>
      </c>
      <c r="T525" s="213">
        <v>0</v>
      </c>
      <c r="U525" s="213">
        <v>0</v>
      </c>
      <c r="V525" s="213">
        <v>0</v>
      </c>
      <c r="W525" s="213">
        <v>0</v>
      </c>
      <c r="X525" s="213">
        <v>0</v>
      </c>
      <c r="Y525" s="213">
        <v>0</v>
      </c>
      <c r="Z525" s="213">
        <v>0</v>
      </c>
      <c r="AA525" s="213">
        <v>0</v>
      </c>
      <c r="AB525" s="213">
        <v>0</v>
      </c>
      <c r="AC525" s="213">
        <f>SUMIF('[3]revexpbalances - 2024-07-18T082'!$G:$G,G:G,'[3]revexpbalances - 2024-07-18T082'!$H:$H)</f>
        <v>0</v>
      </c>
      <c r="AD525" s="213">
        <f t="shared" si="109"/>
        <v>137.19</v>
      </c>
      <c r="AE525" s="744">
        <f t="shared" si="110"/>
        <v>137.19</v>
      </c>
      <c r="AF525" s="744">
        <f t="shared" si="111"/>
        <v>0</v>
      </c>
      <c r="AG525" s="744">
        <f t="shared" si="112"/>
        <v>0</v>
      </c>
      <c r="AH525" s="744">
        <f t="shared" si="113"/>
        <v>0</v>
      </c>
      <c r="AI525" s="744">
        <f t="shared" si="114"/>
        <v>137.19</v>
      </c>
      <c r="AJ525" s="744">
        <f t="shared" si="115"/>
        <v>1862.81</v>
      </c>
      <c r="AK525" s="1097">
        <v>1500</v>
      </c>
    </row>
    <row r="526" spans="1:37">
      <c r="A526">
        <v>25400</v>
      </c>
      <c r="B526" t="s">
        <v>2923</v>
      </c>
      <c r="C526">
        <v>931302</v>
      </c>
      <c r="D526" t="s">
        <v>2924</v>
      </c>
      <c r="E526">
        <v>520020</v>
      </c>
      <c r="F526" t="s">
        <v>86</v>
      </c>
      <c r="G526" s="408" t="s">
        <v>5506</v>
      </c>
      <c r="H526" s="217" t="s">
        <v>23</v>
      </c>
      <c r="I526" s="217" t="s">
        <v>435</v>
      </c>
      <c r="J526" s="217" t="s">
        <v>458</v>
      </c>
      <c r="K526" s="61" t="str">
        <f t="shared" si="105"/>
        <v>2</v>
      </c>
      <c r="L526" s="63" t="str">
        <f t="shared" si="106"/>
        <v>Interpretive2</v>
      </c>
      <c r="M526" s="63" t="str">
        <f t="shared" si="107"/>
        <v>Gilman Ranch2</v>
      </c>
      <c r="N526" s="637">
        <v>3352</v>
      </c>
      <c r="O526" s="213">
        <v>4400</v>
      </c>
      <c r="Q526" s="213">
        <f t="shared" si="108"/>
        <v>4400</v>
      </c>
      <c r="R526" s="213">
        <v>242</v>
      </c>
      <c r="S526" s="213">
        <v>0</v>
      </c>
      <c r="T526" s="213">
        <v>484</v>
      </c>
      <c r="U526" s="213">
        <v>0</v>
      </c>
      <c r="V526" s="213">
        <v>242</v>
      </c>
      <c r="W526" s="213">
        <v>1319</v>
      </c>
      <c r="X526" s="213">
        <v>50</v>
      </c>
      <c r="Y526" s="213">
        <v>242</v>
      </c>
      <c r="Z526" s="213">
        <v>242</v>
      </c>
      <c r="AA526" s="213">
        <v>0</v>
      </c>
      <c r="AB526" s="213">
        <v>242</v>
      </c>
      <c r="AC526" s="213">
        <f>SUMIF('[3]revexpbalances - 2024-07-18T082'!$G:$G,G:G,'[3]revexpbalances - 2024-07-18T082'!$H:$H)</f>
        <v>242</v>
      </c>
      <c r="AD526" s="213">
        <f t="shared" si="109"/>
        <v>3305</v>
      </c>
      <c r="AE526" s="744">
        <f t="shared" si="110"/>
        <v>726</v>
      </c>
      <c r="AF526" s="744">
        <f t="shared" si="111"/>
        <v>1561</v>
      </c>
      <c r="AG526" s="744">
        <f t="shared" si="112"/>
        <v>534</v>
      </c>
      <c r="AH526" s="744">
        <f t="shared" si="113"/>
        <v>484</v>
      </c>
      <c r="AI526" s="744">
        <f t="shared" si="114"/>
        <v>3305</v>
      </c>
      <c r="AJ526" s="744">
        <f t="shared" si="115"/>
        <v>1095</v>
      </c>
      <c r="AK526" s="1097">
        <v>4400</v>
      </c>
    </row>
    <row r="527" spans="1:37">
      <c r="A527">
        <v>25400</v>
      </c>
      <c r="B527" t="s">
        <v>2923</v>
      </c>
      <c r="C527">
        <v>931302</v>
      </c>
      <c r="D527" t="s">
        <v>2924</v>
      </c>
      <c r="E527">
        <v>520115</v>
      </c>
      <c r="F527" t="s">
        <v>49</v>
      </c>
      <c r="G527" s="408" t="s">
        <v>5404</v>
      </c>
      <c r="H527" s="217" t="s">
        <v>23</v>
      </c>
      <c r="I527" s="217" t="s">
        <v>435</v>
      </c>
      <c r="J527" s="217" t="s">
        <v>458</v>
      </c>
      <c r="K527" s="61" t="str">
        <f t="shared" si="105"/>
        <v>2</v>
      </c>
      <c r="L527" s="63" t="str">
        <f t="shared" si="106"/>
        <v>Interpretive2</v>
      </c>
      <c r="M527" s="63" t="str">
        <f t="shared" si="107"/>
        <v>Gilman Ranch2</v>
      </c>
      <c r="N527" s="637">
        <v>233.01</v>
      </c>
      <c r="O527" s="213">
        <v>600</v>
      </c>
      <c r="Q527" s="213">
        <f t="shared" si="108"/>
        <v>600</v>
      </c>
      <c r="R527" s="213">
        <v>0</v>
      </c>
      <c r="S527" s="213">
        <v>0</v>
      </c>
      <c r="T527" s="213">
        <v>0</v>
      </c>
      <c r="U527" s="213">
        <v>0</v>
      </c>
      <c r="V527" s="213">
        <v>0</v>
      </c>
      <c r="W527" s="213">
        <v>0</v>
      </c>
      <c r="X527" s="213">
        <v>0</v>
      </c>
      <c r="Y527" s="213">
        <v>0</v>
      </c>
      <c r="Z527" s="213">
        <v>0</v>
      </c>
      <c r="AA527" s="213">
        <v>0</v>
      </c>
      <c r="AB527" s="213">
        <v>0</v>
      </c>
      <c r="AC527" s="213">
        <f>SUMIF('[3]revexpbalances - 2024-07-18T082'!$G:$G,G:G,'[3]revexpbalances - 2024-07-18T082'!$H:$H)</f>
        <v>37</v>
      </c>
      <c r="AD527" s="213">
        <f t="shared" si="109"/>
        <v>37</v>
      </c>
      <c r="AE527" s="744">
        <f t="shared" si="110"/>
        <v>0</v>
      </c>
      <c r="AF527" s="744">
        <f t="shared" si="111"/>
        <v>0</v>
      </c>
      <c r="AG527" s="744">
        <f t="shared" si="112"/>
        <v>0</v>
      </c>
      <c r="AH527" s="744">
        <f t="shared" si="113"/>
        <v>37</v>
      </c>
      <c r="AI527" s="744">
        <f t="shared" si="114"/>
        <v>37</v>
      </c>
      <c r="AJ527" s="744">
        <f t="shared" si="115"/>
        <v>563</v>
      </c>
      <c r="AK527" s="1097">
        <v>650</v>
      </c>
    </row>
    <row r="528" spans="1:37">
      <c r="A528">
        <v>25400</v>
      </c>
      <c r="B528" t="s">
        <v>2923</v>
      </c>
      <c r="C528">
        <v>931302</v>
      </c>
      <c r="D528" t="s">
        <v>2924</v>
      </c>
      <c r="E528">
        <v>520800</v>
      </c>
      <c r="F528" t="s">
        <v>54</v>
      </c>
      <c r="G528" s="408" t="s">
        <v>5441</v>
      </c>
      <c r="H528" s="217" t="s">
        <v>23</v>
      </c>
      <c r="I528" s="217" t="s">
        <v>435</v>
      </c>
      <c r="J528" s="217" t="s">
        <v>458</v>
      </c>
      <c r="K528" s="61" t="str">
        <f t="shared" si="105"/>
        <v>2</v>
      </c>
      <c r="L528" s="63" t="str">
        <f t="shared" si="106"/>
        <v>Interpretive2</v>
      </c>
      <c r="M528" s="63" t="str">
        <f t="shared" si="107"/>
        <v>Gilman Ranch2</v>
      </c>
      <c r="N528" s="637">
        <v>51.26</v>
      </c>
      <c r="O528" s="213">
        <v>1000</v>
      </c>
      <c r="Q528" s="213">
        <f t="shared" si="108"/>
        <v>1000</v>
      </c>
      <c r="R528" s="213">
        <v>35.54</v>
      </c>
      <c r="S528" s="213">
        <v>15.92</v>
      </c>
      <c r="T528" s="213">
        <v>86.79</v>
      </c>
      <c r="U528" s="213">
        <v>0</v>
      </c>
      <c r="V528" s="213">
        <v>0</v>
      </c>
      <c r="W528" s="213">
        <v>88.56</v>
      </c>
      <c r="X528" s="213">
        <v>0</v>
      </c>
      <c r="Y528" s="213">
        <v>17.61</v>
      </c>
      <c r="Z528" s="213">
        <v>51.24</v>
      </c>
      <c r="AA528" s="213">
        <v>0</v>
      </c>
      <c r="AB528" s="213">
        <v>0</v>
      </c>
      <c r="AC528" s="213">
        <f>SUMIF('[3]revexpbalances - 2024-07-18T082'!$G:$G,G:G,'[3]revexpbalances - 2024-07-18T082'!$H:$H)</f>
        <v>288.27</v>
      </c>
      <c r="AD528" s="213">
        <f t="shared" si="109"/>
        <v>583.93000000000006</v>
      </c>
      <c r="AE528" s="744">
        <f t="shared" si="110"/>
        <v>138.25</v>
      </c>
      <c r="AF528" s="744">
        <f t="shared" si="111"/>
        <v>88.56</v>
      </c>
      <c r="AG528" s="744">
        <f t="shared" si="112"/>
        <v>68.849999999999994</v>
      </c>
      <c r="AH528" s="744">
        <f t="shared" si="113"/>
        <v>288.27</v>
      </c>
      <c r="AI528" s="744">
        <f t="shared" si="114"/>
        <v>583.92999999999995</v>
      </c>
      <c r="AJ528" s="744">
        <f t="shared" si="115"/>
        <v>416.07000000000005</v>
      </c>
      <c r="AK528" s="1097">
        <v>1000</v>
      </c>
    </row>
    <row r="529" spans="1:37">
      <c r="A529">
        <v>25400</v>
      </c>
      <c r="B529" t="s">
        <v>2923</v>
      </c>
      <c r="C529">
        <v>931302</v>
      </c>
      <c r="D529" t="s">
        <v>2924</v>
      </c>
      <c r="E529">
        <v>521420</v>
      </c>
      <c r="F529" t="s">
        <v>90</v>
      </c>
      <c r="G529" s="408" t="s">
        <v>5443</v>
      </c>
      <c r="H529" s="217" t="s">
        <v>23</v>
      </c>
      <c r="I529" s="217" t="s">
        <v>435</v>
      </c>
      <c r="J529" s="217" t="s">
        <v>458</v>
      </c>
      <c r="K529" s="61" t="str">
        <f t="shared" si="105"/>
        <v>2</v>
      </c>
      <c r="L529" s="63" t="str">
        <f t="shared" si="106"/>
        <v>Interpretive2</v>
      </c>
      <c r="M529" s="63" t="str">
        <f t="shared" si="107"/>
        <v>Gilman Ranch2</v>
      </c>
      <c r="N529" s="637">
        <v>3635.17</v>
      </c>
      <c r="O529" s="213">
        <v>3500</v>
      </c>
      <c r="Q529" s="213">
        <f t="shared" si="108"/>
        <v>3500</v>
      </c>
      <c r="R529" s="213">
        <v>0</v>
      </c>
      <c r="S529" s="213">
        <v>222.86</v>
      </c>
      <c r="T529" s="213">
        <v>13.32</v>
      </c>
      <c r="U529" s="213">
        <v>523.79999999999995</v>
      </c>
      <c r="V529" s="213">
        <v>0</v>
      </c>
      <c r="W529" s="213">
        <v>0</v>
      </c>
      <c r="X529" s="213">
        <v>40.880000000000003</v>
      </c>
      <c r="Y529" s="213">
        <v>0</v>
      </c>
      <c r="Z529" s="213">
        <v>523.62</v>
      </c>
      <c r="AA529" s="213">
        <v>0</v>
      </c>
      <c r="AB529" s="213">
        <v>859.55</v>
      </c>
      <c r="AC529" s="213">
        <f>SUMIF('[3]revexpbalances - 2024-07-18T082'!$G:$G,G:G,'[3]revexpbalances - 2024-07-18T082'!$H:$H)</f>
        <v>0</v>
      </c>
      <c r="AD529" s="213">
        <f t="shared" si="109"/>
        <v>2184.0299999999997</v>
      </c>
      <c r="AE529" s="744">
        <f t="shared" si="110"/>
        <v>236.18</v>
      </c>
      <c r="AF529" s="744">
        <f t="shared" si="111"/>
        <v>523.79999999999995</v>
      </c>
      <c r="AG529" s="744">
        <f t="shared" si="112"/>
        <v>564.5</v>
      </c>
      <c r="AH529" s="744">
        <f t="shared" si="113"/>
        <v>859.55</v>
      </c>
      <c r="AI529" s="744">
        <f t="shared" si="114"/>
        <v>2184.0299999999997</v>
      </c>
      <c r="AJ529" s="744">
        <f t="shared" si="115"/>
        <v>1315.9700000000003</v>
      </c>
      <c r="AK529" s="1097">
        <v>3500</v>
      </c>
    </row>
    <row r="530" spans="1:37">
      <c r="A530">
        <v>25400</v>
      </c>
      <c r="B530" t="s">
        <v>2923</v>
      </c>
      <c r="C530">
        <v>931302</v>
      </c>
      <c r="D530" t="s">
        <v>2924</v>
      </c>
      <c r="E530">
        <v>521740</v>
      </c>
      <c r="F530" t="s">
        <v>5950</v>
      </c>
      <c r="G530" s="408" t="s">
        <v>6103</v>
      </c>
      <c r="H530" s="217" t="s">
        <v>23</v>
      </c>
      <c r="I530" s="217" t="s">
        <v>435</v>
      </c>
      <c r="J530" s="217" t="s">
        <v>458</v>
      </c>
      <c r="K530" s="61" t="str">
        <f t="shared" si="105"/>
        <v>2</v>
      </c>
      <c r="L530" s="63" t="str">
        <f t="shared" si="106"/>
        <v>Interpretive2</v>
      </c>
      <c r="M530" s="63" t="str">
        <f t="shared" si="107"/>
        <v>Gilman Ranch2</v>
      </c>
      <c r="N530" s="637">
        <v>308.95000000000005</v>
      </c>
      <c r="O530" s="213">
        <v>0</v>
      </c>
      <c r="Q530" s="213">
        <f t="shared" si="108"/>
        <v>0</v>
      </c>
      <c r="R530" s="213">
        <v>0</v>
      </c>
      <c r="S530" s="213">
        <v>0</v>
      </c>
      <c r="T530" s="213">
        <v>0</v>
      </c>
      <c r="U530" s="213">
        <v>0</v>
      </c>
      <c r="V530" s="213">
        <v>0</v>
      </c>
      <c r="W530" s="213">
        <v>0</v>
      </c>
      <c r="X530" s="213">
        <v>0</v>
      </c>
      <c r="Y530" s="213">
        <v>0</v>
      </c>
      <c r="Z530" s="213">
        <v>0</v>
      </c>
      <c r="AA530" s="213">
        <v>0</v>
      </c>
      <c r="AB530" s="213">
        <v>0</v>
      </c>
      <c r="AC530" s="213">
        <f>SUMIF('[3]revexpbalances - 2024-07-18T082'!$G:$G,G:G,'[3]revexpbalances - 2024-07-18T082'!$H:$H)</f>
        <v>0</v>
      </c>
      <c r="AD530" s="213">
        <f t="shared" si="109"/>
        <v>0</v>
      </c>
      <c r="AE530" s="744">
        <f t="shared" si="110"/>
        <v>0</v>
      </c>
      <c r="AF530" s="744">
        <f t="shared" si="111"/>
        <v>0</v>
      </c>
      <c r="AG530" s="744">
        <f t="shared" si="112"/>
        <v>0</v>
      </c>
      <c r="AH530" s="744">
        <f t="shared" si="113"/>
        <v>0</v>
      </c>
      <c r="AI530" s="744">
        <f t="shared" si="114"/>
        <v>0</v>
      </c>
      <c r="AJ530" s="744">
        <f t="shared" si="115"/>
        <v>0</v>
      </c>
      <c r="AK530" s="1097">
        <v>0</v>
      </c>
    </row>
    <row r="531" spans="1:37">
      <c r="A531">
        <v>25400</v>
      </c>
      <c r="B531" t="s">
        <v>2923</v>
      </c>
      <c r="C531">
        <v>931302</v>
      </c>
      <c r="D531" t="s">
        <v>2924</v>
      </c>
      <c r="E531">
        <v>522310</v>
      </c>
      <c r="F531" t="s">
        <v>60</v>
      </c>
      <c r="G531" s="408" t="s">
        <v>5495</v>
      </c>
      <c r="H531" s="217" t="s">
        <v>23</v>
      </c>
      <c r="I531" s="217" t="s">
        <v>435</v>
      </c>
      <c r="J531" s="217" t="s">
        <v>458</v>
      </c>
      <c r="K531" s="61" t="str">
        <f t="shared" si="105"/>
        <v>2</v>
      </c>
      <c r="L531" s="63" t="str">
        <f t="shared" si="106"/>
        <v>Interpretive2</v>
      </c>
      <c r="M531" s="63" t="str">
        <f t="shared" si="107"/>
        <v>Gilman Ranch2</v>
      </c>
      <c r="N531" s="637">
        <v>4756.9400000000005</v>
      </c>
      <c r="O531" s="213">
        <v>5000</v>
      </c>
      <c r="Q531" s="213">
        <f t="shared" si="108"/>
        <v>5000</v>
      </c>
      <c r="R531" s="213">
        <v>172.94</v>
      </c>
      <c r="S531" s="213">
        <v>0</v>
      </c>
      <c r="T531" s="213">
        <v>950.22</v>
      </c>
      <c r="U531" s="213">
        <v>0</v>
      </c>
      <c r="V531" s="213">
        <v>174.14</v>
      </c>
      <c r="W531" s="213">
        <v>0</v>
      </c>
      <c r="X531" s="213">
        <v>0</v>
      </c>
      <c r="Y531" s="213">
        <v>0</v>
      </c>
      <c r="Z531" s="213">
        <v>533.04</v>
      </c>
      <c r="AA531" s="213">
        <v>57.6</v>
      </c>
      <c r="AB531" s="213">
        <v>211.3</v>
      </c>
      <c r="AC531" s="213">
        <f>SUMIF('[3]revexpbalances - 2024-07-18T082'!$G:$G,G:G,'[3]revexpbalances - 2024-07-18T082'!$H:$H)</f>
        <v>0</v>
      </c>
      <c r="AD531" s="213">
        <f t="shared" si="109"/>
        <v>2099.2400000000002</v>
      </c>
      <c r="AE531" s="744">
        <f t="shared" si="110"/>
        <v>1123.1600000000001</v>
      </c>
      <c r="AF531" s="744">
        <f t="shared" si="111"/>
        <v>174.14</v>
      </c>
      <c r="AG531" s="744">
        <f t="shared" si="112"/>
        <v>533.04</v>
      </c>
      <c r="AH531" s="744">
        <f t="shared" si="113"/>
        <v>268.90000000000003</v>
      </c>
      <c r="AI531" s="744">
        <f t="shared" si="114"/>
        <v>2099.2400000000002</v>
      </c>
      <c r="AJ531" s="744">
        <f t="shared" si="115"/>
        <v>2900.7599999999998</v>
      </c>
      <c r="AK531" s="1097">
        <v>5000</v>
      </c>
    </row>
    <row r="532" spans="1:37">
      <c r="A532">
        <v>25400</v>
      </c>
      <c r="B532" t="s">
        <v>2923</v>
      </c>
      <c r="C532">
        <v>931302</v>
      </c>
      <c r="D532" t="s">
        <v>2924</v>
      </c>
      <c r="E532">
        <v>522320</v>
      </c>
      <c r="F532" t="s">
        <v>93</v>
      </c>
      <c r="G532" s="408" t="s">
        <v>5483</v>
      </c>
      <c r="H532" s="217" t="s">
        <v>23</v>
      </c>
      <c r="I532" s="217" t="s">
        <v>435</v>
      </c>
      <c r="J532" s="217" t="s">
        <v>458</v>
      </c>
      <c r="K532" s="61" t="str">
        <f t="shared" si="105"/>
        <v>2</v>
      </c>
      <c r="L532" s="63" t="str">
        <f t="shared" si="106"/>
        <v>Interpretive2</v>
      </c>
      <c r="M532" s="63" t="str">
        <f t="shared" si="107"/>
        <v>Gilman Ranch2</v>
      </c>
      <c r="N532" s="637">
        <v>8632.8200000000015</v>
      </c>
      <c r="O532" s="213">
        <v>8000</v>
      </c>
      <c r="Q532" s="213">
        <f t="shared" si="108"/>
        <v>8000</v>
      </c>
      <c r="R532" s="213">
        <v>448.06</v>
      </c>
      <c r="S532" s="213">
        <v>0</v>
      </c>
      <c r="T532" s="213">
        <v>369.94</v>
      </c>
      <c r="U532" s="213">
        <v>0</v>
      </c>
      <c r="V532" s="213">
        <v>114.74</v>
      </c>
      <c r="W532" s="213">
        <v>112.78</v>
      </c>
      <c r="X532" s="213">
        <v>367.06</v>
      </c>
      <c r="Y532" s="213">
        <v>58.14</v>
      </c>
      <c r="Z532" s="213">
        <v>233.28</v>
      </c>
      <c r="AA532" s="213">
        <v>0</v>
      </c>
      <c r="AB532" s="213">
        <v>2277.9299999999998</v>
      </c>
      <c r="AC532" s="213">
        <f>SUMIF('[3]revexpbalances - 2024-07-18T082'!$G:$G,G:G,'[3]revexpbalances - 2024-07-18T082'!$H:$H)</f>
        <v>5281.48</v>
      </c>
      <c r="AD532" s="213">
        <f t="shared" si="109"/>
        <v>9263.41</v>
      </c>
      <c r="AE532" s="744">
        <f t="shared" si="110"/>
        <v>818</v>
      </c>
      <c r="AF532" s="744">
        <f t="shared" si="111"/>
        <v>227.51999999999998</v>
      </c>
      <c r="AG532" s="744">
        <f t="shared" si="112"/>
        <v>658.48</v>
      </c>
      <c r="AH532" s="744">
        <f t="shared" si="113"/>
        <v>7559.41</v>
      </c>
      <c r="AI532" s="744">
        <f t="shared" si="114"/>
        <v>9263.41</v>
      </c>
      <c r="AJ532" s="744">
        <f t="shared" si="115"/>
        <v>-1263.4099999999999</v>
      </c>
      <c r="AK532" s="1097">
        <v>8000</v>
      </c>
    </row>
    <row r="533" spans="1:37">
      <c r="A533">
        <v>25400</v>
      </c>
      <c r="B533" t="s">
        <v>2923</v>
      </c>
      <c r="C533">
        <v>931302</v>
      </c>
      <c r="D533" t="s">
        <v>2924</v>
      </c>
      <c r="E533">
        <v>523220</v>
      </c>
      <c r="F533" t="s">
        <v>108</v>
      </c>
      <c r="G533" s="408" t="s">
        <v>6248</v>
      </c>
      <c r="H533" s="217" t="s">
        <v>23</v>
      </c>
      <c r="I533" s="217" t="s">
        <v>435</v>
      </c>
      <c r="J533" s="217" t="s">
        <v>458</v>
      </c>
      <c r="K533" s="61" t="str">
        <f t="shared" si="105"/>
        <v>2</v>
      </c>
      <c r="L533" s="63" t="str">
        <f t="shared" si="106"/>
        <v>Interpretive2</v>
      </c>
      <c r="M533" s="63" t="str">
        <f t="shared" si="107"/>
        <v>Gilman Ranch2</v>
      </c>
      <c r="N533" s="637">
        <v>423.82</v>
      </c>
      <c r="O533" s="213">
        <v>500</v>
      </c>
      <c r="Q533" s="213">
        <f t="shared" si="108"/>
        <v>500</v>
      </c>
      <c r="R533" s="213">
        <v>0</v>
      </c>
      <c r="S533" s="213">
        <v>0</v>
      </c>
      <c r="T533" s="213">
        <v>0</v>
      </c>
      <c r="U533" s="213">
        <v>0</v>
      </c>
      <c r="V533" s="213">
        <v>0</v>
      </c>
      <c r="W533" s="213">
        <v>0</v>
      </c>
      <c r="X533" s="213">
        <v>211.91</v>
      </c>
      <c r="Y533" s="213">
        <v>0</v>
      </c>
      <c r="Z533" s="213">
        <v>0</v>
      </c>
      <c r="AA533" s="213">
        <v>0</v>
      </c>
      <c r="AB533" s="213">
        <v>0</v>
      </c>
      <c r="AC533" s="213">
        <f>SUMIF('[3]revexpbalances - 2024-07-18T082'!$G:$G,G:G,'[3]revexpbalances - 2024-07-18T082'!$H:$H)</f>
        <v>0</v>
      </c>
      <c r="AD533" s="213">
        <f t="shared" si="109"/>
        <v>211.91</v>
      </c>
      <c r="AE533" s="744">
        <f t="shared" si="110"/>
        <v>0</v>
      </c>
      <c r="AF533" s="744">
        <f t="shared" si="111"/>
        <v>0</v>
      </c>
      <c r="AG533" s="744">
        <f t="shared" si="112"/>
        <v>211.91</v>
      </c>
      <c r="AH533" s="744">
        <f t="shared" si="113"/>
        <v>0</v>
      </c>
      <c r="AI533" s="744">
        <f t="shared" si="114"/>
        <v>211.91</v>
      </c>
      <c r="AJ533" s="744">
        <f t="shared" si="115"/>
        <v>288.09000000000003</v>
      </c>
      <c r="AK533" s="1097">
        <v>500</v>
      </c>
    </row>
    <row r="534" spans="1:37">
      <c r="A534">
        <v>25400</v>
      </c>
      <c r="B534" t="s">
        <v>2923</v>
      </c>
      <c r="C534">
        <v>931302</v>
      </c>
      <c r="D534" t="s">
        <v>2924</v>
      </c>
      <c r="E534">
        <v>523270</v>
      </c>
      <c r="F534" t="s">
        <v>62</v>
      </c>
      <c r="G534" s="408" t="s">
        <v>5462</v>
      </c>
      <c r="H534" s="217" t="s">
        <v>23</v>
      </c>
      <c r="I534" s="217" t="s">
        <v>435</v>
      </c>
      <c r="J534" s="217" t="s">
        <v>458</v>
      </c>
      <c r="K534" s="61" t="str">
        <f t="shared" si="105"/>
        <v>2</v>
      </c>
      <c r="L534" s="63" t="str">
        <f t="shared" si="106"/>
        <v>Interpretive2</v>
      </c>
      <c r="M534" s="63" t="str">
        <f t="shared" si="107"/>
        <v>Gilman Ranch2</v>
      </c>
      <c r="N534" s="637">
        <v>375.16999999999996</v>
      </c>
      <c r="O534" s="213">
        <v>4000</v>
      </c>
      <c r="Q534" s="213">
        <f t="shared" si="108"/>
        <v>4000</v>
      </c>
      <c r="R534" s="213">
        <v>0</v>
      </c>
      <c r="S534" s="213">
        <v>0</v>
      </c>
      <c r="T534" s="213">
        <v>0</v>
      </c>
      <c r="U534" s="213">
        <v>142.96</v>
      </c>
      <c r="V534" s="213">
        <v>0</v>
      </c>
      <c r="W534" s="213">
        <v>379.66</v>
      </c>
      <c r="X534" s="213">
        <v>294.23</v>
      </c>
      <c r="Y534" s="213">
        <v>0</v>
      </c>
      <c r="Z534" s="213">
        <v>0</v>
      </c>
      <c r="AA534" s="213">
        <v>0</v>
      </c>
      <c r="AB534" s="213">
        <v>898.47</v>
      </c>
      <c r="AC534" s="213">
        <f>SUMIF('[3]revexpbalances - 2024-07-18T082'!$G:$G,G:G,'[3]revexpbalances - 2024-07-18T082'!$H:$H)</f>
        <v>526</v>
      </c>
      <c r="AD534" s="213">
        <f t="shared" si="109"/>
        <v>2241.3200000000002</v>
      </c>
      <c r="AE534" s="744">
        <f t="shared" si="110"/>
        <v>0</v>
      </c>
      <c r="AF534" s="744">
        <f t="shared" si="111"/>
        <v>522.62</v>
      </c>
      <c r="AG534" s="744">
        <f t="shared" si="112"/>
        <v>294.23</v>
      </c>
      <c r="AH534" s="744">
        <f t="shared" si="113"/>
        <v>1424.47</v>
      </c>
      <c r="AI534" s="744">
        <f t="shared" si="114"/>
        <v>2241.3200000000002</v>
      </c>
      <c r="AJ534" s="744">
        <f t="shared" si="115"/>
        <v>1758.6799999999998</v>
      </c>
      <c r="AK534" s="1097">
        <v>4000</v>
      </c>
    </row>
    <row r="535" spans="1:37">
      <c r="A535">
        <v>25400</v>
      </c>
      <c r="B535" t="s">
        <v>2923</v>
      </c>
      <c r="C535">
        <v>931302</v>
      </c>
      <c r="D535" t="s">
        <v>2924</v>
      </c>
      <c r="E535">
        <v>523290</v>
      </c>
      <c r="F535" t="s">
        <v>1281</v>
      </c>
      <c r="G535" s="408" t="s">
        <v>5365</v>
      </c>
      <c r="H535" s="217" t="s">
        <v>23</v>
      </c>
      <c r="I535" s="217" t="s">
        <v>435</v>
      </c>
      <c r="J535" s="217" t="s">
        <v>458</v>
      </c>
      <c r="K535" s="61" t="str">
        <f t="shared" si="105"/>
        <v>2</v>
      </c>
      <c r="L535" s="63" t="str">
        <f t="shared" si="106"/>
        <v>Interpretive2</v>
      </c>
      <c r="M535" s="63" t="str">
        <f t="shared" si="107"/>
        <v>Gilman Ranch2</v>
      </c>
      <c r="N535" s="637">
        <v>71.09</v>
      </c>
      <c r="O535" s="213">
        <v>500</v>
      </c>
      <c r="Q535" s="213">
        <f t="shared" si="108"/>
        <v>500</v>
      </c>
      <c r="R535" s="213">
        <v>27.61</v>
      </c>
      <c r="S535" s="213">
        <v>-23.19</v>
      </c>
      <c r="T535" s="213">
        <v>0.76</v>
      </c>
      <c r="U535" s="213">
        <v>2.17</v>
      </c>
      <c r="V535" s="213">
        <v>4.37</v>
      </c>
      <c r="W535" s="213">
        <v>0.95</v>
      </c>
      <c r="X535" s="213">
        <v>1.93</v>
      </c>
      <c r="Y535" s="213">
        <v>0.11</v>
      </c>
      <c r="Z535" s="213">
        <v>4.83</v>
      </c>
      <c r="AA535" s="213">
        <v>1.37</v>
      </c>
      <c r="AB535" s="213">
        <v>1.48</v>
      </c>
      <c r="AC535" s="213">
        <f>SUMIF('[3]revexpbalances - 2024-07-18T082'!$G:$G,G:G,'[3]revexpbalances - 2024-07-18T082'!$H:$H)</f>
        <v>11.76</v>
      </c>
      <c r="AD535" s="213">
        <f t="shared" si="109"/>
        <v>34.15</v>
      </c>
      <c r="AE535" s="744">
        <f t="shared" si="110"/>
        <v>5.1799999999999979</v>
      </c>
      <c r="AF535" s="744">
        <f t="shared" si="111"/>
        <v>7.49</v>
      </c>
      <c r="AG535" s="744">
        <f t="shared" si="112"/>
        <v>6.87</v>
      </c>
      <c r="AH535" s="744">
        <f t="shared" si="113"/>
        <v>14.61</v>
      </c>
      <c r="AI535" s="744">
        <f t="shared" si="114"/>
        <v>34.15</v>
      </c>
      <c r="AJ535" s="744">
        <f t="shared" si="115"/>
        <v>465.85</v>
      </c>
      <c r="AK535" s="1097">
        <v>500</v>
      </c>
    </row>
    <row r="536" spans="1:37">
      <c r="A536">
        <v>25400</v>
      </c>
      <c r="B536" t="s">
        <v>2923</v>
      </c>
      <c r="C536">
        <v>931302</v>
      </c>
      <c r="D536" t="s">
        <v>2924</v>
      </c>
      <c r="E536">
        <v>523700</v>
      </c>
      <c r="F536" t="s">
        <v>66</v>
      </c>
      <c r="G536" s="408" t="s">
        <v>5423</v>
      </c>
      <c r="H536" s="217" t="s">
        <v>23</v>
      </c>
      <c r="I536" s="217" t="s">
        <v>435</v>
      </c>
      <c r="J536" s="217" t="s">
        <v>458</v>
      </c>
      <c r="K536" s="61" t="str">
        <f t="shared" si="105"/>
        <v>2</v>
      </c>
      <c r="L536" s="63" t="str">
        <f t="shared" si="106"/>
        <v>Interpretive2</v>
      </c>
      <c r="M536" s="63" t="str">
        <f t="shared" si="107"/>
        <v>Gilman Ranch2</v>
      </c>
      <c r="N536" s="637">
        <v>609.06999999999994</v>
      </c>
      <c r="O536" s="213">
        <v>600</v>
      </c>
      <c r="Q536" s="213">
        <f t="shared" si="108"/>
        <v>600</v>
      </c>
      <c r="R536" s="213">
        <v>0</v>
      </c>
      <c r="S536" s="213">
        <v>0</v>
      </c>
      <c r="T536" s="213">
        <v>297.42</v>
      </c>
      <c r="U536" s="213">
        <v>0</v>
      </c>
      <c r="V536" s="213">
        <v>1.83</v>
      </c>
      <c r="W536" s="213">
        <v>113.15</v>
      </c>
      <c r="X536" s="213">
        <v>196.17</v>
      </c>
      <c r="Y536" s="213">
        <v>0</v>
      </c>
      <c r="Z536" s="213">
        <v>90.28</v>
      </c>
      <c r="AA536" s="213">
        <v>0</v>
      </c>
      <c r="AB536" s="213">
        <v>29.08</v>
      </c>
      <c r="AC536" s="213">
        <f>SUMIF('[3]revexpbalances - 2024-07-18T082'!$G:$G,G:G,'[3]revexpbalances - 2024-07-18T082'!$H:$H)</f>
        <v>0</v>
      </c>
      <c r="AD536" s="213">
        <f t="shared" si="109"/>
        <v>727.93</v>
      </c>
      <c r="AE536" s="744">
        <f t="shared" si="110"/>
        <v>297.42</v>
      </c>
      <c r="AF536" s="744">
        <f t="shared" si="111"/>
        <v>114.98</v>
      </c>
      <c r="AG536" s="744">
        <f t="shared" si="112"/>
        <v>286.45</v>
      </c>
      <c r="AH536" s="744">
        <f t="shared" si="113"/>
        <v>29.08</v>
      </c>
      <c r="AI536" s="744">
        <f t="shared" si="114"/>
        <v>727.93000000000006</v>
      </c>
      <c r="AJ536" s="744">
        <f t="shared" si="115"/>
        <v>-127.93000000000006</v>
      </c>
      <c r="AK536" s="1097">
        <v>600</v>
      </c>
    </row>
    <row r="537" spans="1:37">
      <c r="A537">
        <v>25400</v>
      </c>
      <c r="B537" t="s">
        <v>2923</v>
      </c>
      <c r="C537">
        <v>931302</v>
      </c>
      <c r="D537" t="s">
        <v>2924</v>
      </c>
      <c r="E537">
        <v>524860</v>
      </c>
      <c r="F537" t="s">
        <v>6358</v>
      </c>
      <c r="G537" s="408" t="s">
        <v>6359</v>
      </c>
      <c r="H537" s="217" t="s">
        <v>23</v>
      </c>
      <c r="I537" s="217" t="s">
        <v>435</v>
      </c>
      <c r="J537" s="217" t="s">
        <v>458</v>
      </c>
      <c r="K537" s="61" t="str">
        <f t="shared" si="105"/>
        <v>2</v>
      </c>
      <c r="L537" s="63" t="str">
        <f t="shared" si="106"/>
        <v>Interpretive2</v>
      </c>
      <c r="M537" s="63" t="str">
        <f t="shared" si="107"/>
        <v>Gilman Ranch2</v>
      </c>
      <c r="N537" s="637">
        <v>248.24</v>
      </c>
      <c r="O537" s="213">
        <v>0</v>
      </c>
      <c r="Q537" s="213">
        <f t="shared" si="108"/>
        <v>0</v>
      </c>
      <c r="R537" s="213">
        <v>0</v>
      </c>
      <c r="S537" s="213">
        <v>0</v>
      </c>
      <c r="T537" s="213">
        <v>0</v>
      </c>
      <c r="U537" s="213">
        <v>0</v>
      </c>
      <c r="V537" s="213">
        <v>0</v>
      </c>
      <c r="W537" s="213">
        <v>0</v>
      </c>
      <c r="X537" s="213">
        <v>0</v>
      </c>
      <c r="Y537" s="213">
        <v>0</v>
      </c>
      <c r="Z537" s="213">
        <v>0</v>
      </c>
      <c r="AA537" s="213">
        <v>0</v>
      </c>
      <c r="AB537" s="213">
        <v>0</v>
      </c>
      <c r="AC537" s="213">
        <f>SUMIF('[3]revexpbalances - 2024-07-18T082'!$G:$G,G:G,'[3]revexpbalances - 2024-07-18T082'!$H:$H)</f>
        <v>0</v>
      </c>
      <c r="AD537" s="213">
        <f t="shared" si="109"/>
        <v>0</v>
      </c>
      <c r="AE537" s="744">
        <f t="shared" si="110"/>
        <v>0</v>
      </c>
      <c r="AF537" s="744">
        <f t="shared" si="111"/>
        <v>0</v>
      </c>
      <c r="AG537" s="744">
        <f t="shared" si="112"/>
        <v>0</v>
      </c>
      <c r="AH537" s="744">
        <f t="shared" si="113"/>
        <v>0</v>
      </c>
      <c r="AI537" s="744">
        <f t="shared" si="114"/>
        <v>0</v>
      </c>
      <c r="AJ537" s="744">
        <f t="shared" si="115"/>
        <v>0</v>
      </c>
      <c r="AK537" s="1097">
        <v>0</v>
      </c>
    </row>
    <row r="538" spans="1:37">
      <c r="A538">
        <v>25400</v>
      </c>
      <c r="B538" t="s">
        <v>2923</v>
      </c>
      <c r="C538">
        <v>931302</v>
      </c>
      <c r="D538" t="s">
        <v>2924</v>
      </c>
      <c r="E538">
        <v>526530</v>
      </c>
      <c r="F538" t="s">
        <v>1789</v>
      </c>
      <c r="G538" s="408" t="s">
        <v>6104</v>
      </c>
      <c r="H538" s="217" t="s">
        <v>23</v>
      </c>
      <c r="I538" s="217" t="s">
        <v>435</v>
      </c>
      <c r="J538" s="217" t="s">
        <v>458</v>
      </c>
      <c r="K538" s="61" t="str">
        <f t="shared" si="105"/>
        <v>2</v>
      </c>
      <c r="L538" s="63" t="str">
        <f t="shared" si="106"/>
        <v>Interpretive2</v>
      </c>
      <c r="M538" s="63" t="str">
        <f t="shared" si="107"/>
        <v>Gilman Ranch2</v>
      </c>
      <c r="N538" s="637">
        <v>0</v>
      </c>
      <c r="O538" s="213">
        <v>500</v>
      </c>
      <c r="Q538" s="213">
        <f t="shared" si="108"/>
        <v>500</v>
      </c>
      <c r="R538" s="213">
        <v>0</v>
      </c>
      <c r="S538" s="213">
        <v>0</v>
      </c>
      <c r="T538" s="213">
        <v>0</v>
      </c>
      <c r="U538" s="213">
        <v>0</v>
      </c>
      <c r="V538" s="213">
        <v>0</v>
      </c>
      <c r="W538" s="213">
        <v>0</v>
      </c>
      <c r="X538" s="213">
        <v>0</v>
      </c>
      <c r="Y538" s="213">
        <v>0</v>
      </c>
      <c r="Z538" s="213">
        <v>0</v>
      </c>
      <c r="AA538" s="213">
        <v>0</v>
      </c>
      <c r="AB538" s="213">
        <v>0</v>
      </c>
      <c r="AC538" s="213">
        <f>SUMIF('[3]revexpbalances - 2024-07-18T082'!$G:$G,G:G,'[3]revexpbalances - 2024-07-18T082'!$H:$H)</f>
        <v>0</v>
      </c>
      <c r="AD538" s="213">
        <f t="shared" si="109"/>
        <v>0</v>
      </c>
      <c r="AE538" s="744">
        <f t="shared" si="110"/>
        <v>0</v>
      </c>
      <c r="AF538" s="744">
        <f t="shared" si="111"/>
        <v>0</v>
      </c>
      <c r="AG538" s="744">
        <f t="shared" si="112"/>
        <v>0</v>
      </c>
      <c r="AH538" s="744">
        <f t="shared" si="113"/>
        <v>0</v>
      </c>
      <c r="AI538" s="744">
        <f t="shared" si="114"/>
        <v>0</v>
      </c>
      <c r="AJ538" s="744">
        <f t="shared" si="115"/>
        <v>500</v>
      </c>
      <c r="AK538" s="1097">
        <v>500</v>
      </c>
    </row>
    <row r="539" spans="1:37">
      <c r="A539">
        <v>25400</v>
      </c>
      <c r="B539" t="s">
        <v>2923</v>
      </c>
      <c r="C539">
        <v>931302</v>
      </c>
      <c r="D539" t="s">
        <v>2924</v>
      </c>
      <c r="E539">
        <v>526950</v>
      </c>
      <c r="F539" t="s">
        <v>583</v>
      </c>
      <c r="G539" s="408" t="s">
        <v>6105</v>
      </c>
      <c r="H539" s="217" t="s">
        <v>23</v>
      </c>
      <c r="I539" s="217" t="s">
        <v>435</v>
      </c>
      <c r="J539" s="217" t="s">
        <v>458</v>
      </c>
      <c r="K539" s="61" t="str">
        <f t="shared" si="105"/>
        <v>2</v>
      </c>
      <c r="L539" s="63" t="str">
        <f t="shared" si="106"/>
        <v>Interpretive2</v>
      </c>
      <c r="M539" s="63" t="str">
        <f t="shared" si="107"/>
        <v>Gilman Ranch2</v>
      </c>
      <c r="N539" s="637">
        <v>38.770000000000003</v>
      </c>
      <c r="O539" s="213">
        <v>0</v>
      </c>
      <c r="Q539" s="213">
        <f t="shared" si="108"/>
        <v>0</v>
      </c>
      <c r="R539" s="213">
        <v>0</v>
      </c>
      <c r="S539" s="213">
        <v>0</v>
      </c>
      <c r="T539" s="213">
        <v>0</v>
      </c>
      <c r="U539" s="213">
        <v>0</v>
      </c>
      <c r="V539" s="213">
        <v>0</v>
      </c>
      <c r="W539" s="213">
        <v>0</v>
      </c>
      <c r="X539" s="213">
        <v>0</v>
      </c>
      <c r="Y539" s="213">
        <v>0</v>
      </c>
      <c r="Z539" s="213">
        <v>0</v>
      </c>
      <c r="AA539" s="213">
        <v>0</v>
      </c>
      <c r="AB539" s="213">
        <v>0</v>
      </c>
      <c r="AC539" s="213">
        <f>SUMIF('[3]revexpbalances - 2024-07-18T082'!$G:$G,G:G,'[3]revexpbalances - 2024-07-18T082'!$H:$H)</f>
        <v>0</v>
      </c>
      <c r="AD539" s="213">
        <f t="shared" si="109"/>
        <v>0</v>
      </c>
      <c r="AE539" s="744">
        <f t="shared" si="110"/>
        <v>0</v>
      </c>
      <c r="AF539" s="744">
        <f t="shared" si="111"/>
        <v>0</v>
      </c>
      <c r="AG539" s="744">
        <f t="shared" si="112"/>
        <v>0</v>
      </c>
      <c r="AH539" s="744">
        <f t="shared" si="113"/>
        <v>0</v>
      </c>
      <c r="AI539" s="744">
        <f t="shared" si="114"/>
        <v>0</v>
      </c>
      <c r="AJ539" s="744">
        <f t="shared" si="115"/>
        <v>0</v>
      </c>
      <c r="AK539" s="1097">
        <v>0</v>
      </c>
    </row>
    <row r="540" spans="1:37">
      <c r="A540">
        <v>25400</v>
      </c>
      <c r="B540" t="s">
        <v>2923</v>
      </c>
      <c r="C540">
        <v>931302</v>
      </c>
      <c r="D540" t="s">
        <v>2924</v>
      </c>
      <c r="E540">
        <v>527660</v>
      </c>
      <c r="F540" t="s">
        <v>112</v>
      </c>
      <c r="G540" s="408" t="s">
        <v>5451</v>
      </c>
      <c r="H540" s="217" t="s">
        <v>23</v>
      </c>
      <c r="I540" s="217" t="s">
        <v>435</v>
      </c>
      <c r="J540" s="217" t="s">
        <v>458</v>
      </c>
      <c r="K540" s="61" t="str">
        <f t="shared" si="105"/>
        <v>2</v>
      </c>
      <c r="L540" s="63" t="str">
        <f t="shared" si="106"/>
        <v>Interpretive2</v>
      </c>
      <c r="M540" s="63" t="str">
        <f t="shared" si="107"/>
        <v>Gilman Ranch2</v>
      </c>
      <c r="N540" s="637">
        <v>176.45000000000002</v>
      </c>
      <c r="O540" s="213">
        <v>0</v>
      </c>
      <c r="Q540" s="213">
        <f t="shared" si="108"/>
        <v>0</v>
      </c>
      <c r="R540" s="213">
        <v>0</v>
      </c>
      <c r="S540" s="213">
        <v>0</v>
      </c>
      <c r="T540" s="213">
        <v>9</v>
      </c>
      <c r="U540" s="213">
        <v>0</v>
      </c>
      <c r="V540" s="213">
        <v>0</v>
      </c>
      <c r="W540" s="213">
        <v>0</v>
      </c>
      <c r="X540" s="213">
        <v>0</v>
      </c>
      <c r="Y540" s="213">
        <v>0</v>
      </c>
      <c r="Z540" s="213">
        <v>0</v>
      </c>
      <c r="AA540" s="213">
        <v>0</v>
      </c>
      <c r="AB540" s="213">
        <v>-90.26</v>
      </c>
      <c r="AC540" s="213">
        <f>SUMIF('[3]revexpbalances - 2024-07-18T082'!$G:$G,G:G,'[3]revexpbalances - 2024-07-18T082'!$H:$H)</f>
        <v>0</v>
      </c>
      <c r="AD540" s="213">
        <f t="shared" si="109"/>
        <v>-81.260000000000005</v>
      </c>
      <c r="AE540" s="744">
        <f t="shared" si="110"/>
        <v>9</v>
      </c>
      <c r="AF540" s="744">
        <f t="shared" si="111"/>
        <v>0</v>
      </c>
      <c r="AG540" s="744">
        <f t="shared" si="112"/>
        <v>0</v>
      </c>
      <c r="AH540" s="744">
        <f t="shared" si="113"/>
        <v>-90.26</v>
      </c>
      <c r="AI540" s="744">
        <f t="shared" si="114"/>
        <v>-81.260000000000005</v>
      </c>
      <c r="AJ540" s="744">
        <f t="shared" si="115"/>
        <v>81.260000000000005</v>
      </c>
      <c r="AK540" s="1097">
        <v>0</v>
      </c>
    </row>
    <row r="541" spans="1:37">
      <c r="A541">
        <v>25400</v>
      </c>
      <c r="B541" t="s">
        <v>2923</v>
      </c>
      <c r="C541">
        <v>931302</v>
      </c>
      <c r="D541" t="s">
        <v>2924</v>
      </c>
      <c r="E541">
        <v>527720</v>
      </c>
      <c r="F541" t="s">
        <v>98</v>
      </c>
      <c r="G541" s="408" t="s">
        <v>5377</v>
      </c>
      <c r="H541" s="217" t="s">
        <v>23</v>
      </c>
      <c r="I541" s="217" t="s">
        <v>435</v>
      </c>
      <c r="J541" s="217" t="s">
        <v>458</v>
      </c>
      <c r="K541" s="61" t="str">
        <f t="shared" si="105"/>
        <v>2</v>
      </c>
      <c r="L541" s="63" t="str">
        <f t="shared" si="106"/>
        <v>Interpretive2</v>
      </c>
      <c r="M541" s="63" t="str">
        <f t="shared" si="107"/>
        <v>Gilman Ranch2</v>
      </c>
      <c r="N541" s="637">
        <v>0</v>
      </c>
      <c r="O541" s="213">
        <v>500</v>
      </c>
      <c r="Q541" s="213">
        <f t="shared" si="108"/>
        <v>500</v>
      </c>
      <c r="R541" s="213">
        <v>0</v>
      </c>
      <c r="S541" s="213">
        <v>0</v>
      </c>
      <c r="T541" s="213">
        <v>102.35</v>
      </c>
      <c r="U541" s="213">
        <v>0</v>
      </c>
      <c r="V541" s="213">
        <v>0</v>
      </c>
      <c r="W541" s="213">
        <v>0</v>
      </c>
      <c r="X541" s="213">
        <v>0</v>
      </c>
      <c r="Y541" s="213">
        <v>0</v>
      </c>
      <c r="Z541" s="213">
        <v>0</v>
      </c>
      <c r="AA541" s="213">
        <v>0</v>
      </c>
      <c r="AB541" s="213">
        <v>0</v>
      </c>
      <c r="AC541" s="213">
        <f>SUMIF('[3]revexpbalances - 2024-07-18T082'!$G:$G,G:G,'[3]revexpbalances - 2024-07-18T082'!$H:$H)</f>
        <v>326.92</v>
      </c>
      <c r="AD541" s="213">
        <f t="shared" si="109"/>
        <v>429.27</v>
      </c>
      <c r="AE541" s="744">
        <f t="shared" si="110"/>
        <v>102.35</v>
      </c>
      <c r="AF541" s="744">
        <f t="shared" si="111"/>
        <v>0</v>
      </c>
      <c r="AG541" s="744">
        <f t="shared" si="112"/>
        <v>0</v>
      </c>
      <c r="AH541" s="744">
        <f t="shared" si="113"/>
        <v>326.92</v>
      </c>
      <c r="AI541" s="744">
        <f t="shared" si="114"/>
        <v>429.27</v>
      </c>
      <c r="AJ541" s="744">
        <f t="shared" si="115"/>
        <v>70.730000000000018</v>
      </c>
      <c r="AK541" s="1097">
        <v>500</v>
      </c>
    </row>
    <row r="542" spans="1:37">
      <c r="A542">
        <v>25400</v>
      </c>
      <c r="B542" t="s">
        <v>2923</v>
      </c>
      <c r="C542">
        <v>931302</v>
      </c>
      <c r="D542" t="s">
        <v>2924</v>
      </c>
      <c r="E542">
        <v>527780</v>
      </c>
      <c r="F542" t="s">
        <v>128</v>
      </c>
      <c r="G542" s="408" t="s">
        <v>5511</v>
      </c>
      <c r="H542" s="217" t="s">
        <v>23</v>
      </c>
      <c r="I542" s="217" t="s">
        <v>435</v>
      </c>
      <c r="J542" s="217" t="s">
        <v>458</v>
      </c>
      <c r="K542" s="61" t="str">
        <f t="shared" si="105"/>
        <v>2</v>
      </c>
      <c r="L542" s="63" t="str">
        <f t="shared" si="106"/>
        <v>Interpretive2</v>
      </c>
      <c r="M542" s="63" t="str">
        <f t="shared" si="107"/>
        <v>Gilman Ranch2</v>
      </c>
      <c r="N542" s="637">
        <v>1527.65</v>
      </c>
      <c r="O542" s="213">
        <v>5000</v>
      </c>
      <c r="Q542" s="213">
        <f t="shared" si="108"/>
        <v>5000</v>
      </c>
      <c r="R542" s="213">
        <v>138.26</v>
      </c>
      <c r="S542" s="213">
        <v>1.03</v>
      </c>
      <c r="T542" s="213">
        <v>0</v>
      </c>
      <c r="U542" s="213">
        <v>53.5</v>
      </c>
      <c r="V542" s="213">
        <v>0</v>
      </c>
      <c r="W542" s="213">
        <v>0</v>
      </c>
      <c r="X542" s="213">
        <v>315.58</v>
      </c>
      <c r="Y542" s="213">
        <v>51.66</v>
      </c>
      <c r="Z542" s="213">
        <v>69.81</v>
      </c>
      <c r="AA542" s="213">
        <v>0</v>
      </c>
      <c r="AB542" s="213">
        <v>-48.5</v>
      </c>
      <c r="AC542" s="213">
        <f>SUMIF('[3]revexpbalances - 2024-07-18T082'!$G:$G,G:G,'[3]revexpbalances - 2024-07-18T082'!$H:$H)</f>
        <v>0</v>
      </c>
      <c r="AD542" s="213">
        <f t="shared" si="109"/>
        <v>581.33999999999992</v>
      </c>
      <c r="AE542" s="744">
        <f t="shared" si="110"/>
        <v>139.29</v>
      </c>
      <c r="AF542" s="744">
        <f t="shared" si="111"/>
        <v>53.5</v>
      </c>
      <c r="AG542" s="744">
        <f t="shared" si="112"/>
        <v>437.05</v>
      </c>
      <c r="AH542" s="744">
        <f t="shared" si="113"/>
        <v>-48.5</v>
      </c>
      <c r="AI542" s="744">
        <f t="shared" si="114"/>
        <v>581.34</v>
      </c>
      <c r="AJ542" s="744">
        <f t="shared" si="115"/>
        <v>4418.66</v>
      </c>
      <c r="AK542" s="1097">
        <v>5000</v>
      </c>
    </row>
    <row r="543" spans="1:37">
      <c r="A543">
        <v>25400</v>
      </c>
      <c r="B543" t="s">
        <v>2923</v>
      </c>
      <c r="C543">
        <v>931302</v>
      </c>
      <c r="D543" t="s">
        <v>2924</v>
      </c>
      <c r="E543">
        <v>527840</v>
      </c>
      <c r="F543" t="s">
        <v>75</v>
      </c>
      <c r="G543" s="408" t="s">
        <v>6379</v>
      </c>
      <c r="H543" s="217" t="s">
        <v>23</v>
      </c>
      <c r="I543" s="217" t="s">
        <v>435</v>
      </c>
      <c r="J543" s="217" t="s">
        <v>458</v>
      </c>
      <c r="K543" s="61" t="str">
        <f t="shared" si="105"/>
        <v>2</v>
      </c>
      <c r="L543" s="63" t="str">
        <f t="shared" si="106"/>
        <v>Interpretive2</v>
      </c>
      <c r="M543" s="63" t="str">
        <f t="shared" si="107"/>
        <v>Gilman Ranch2</v>
      </c>
      <c r="N543" s="637">
        <v>35</v>
      </c>
      <c r="O543" s="213">
        <v>1300</v>
      </c>
      <c r="Q543" s="213">
        <f t="shared" si="108"/>
        <v>1300</v>
      </c>
      <c r="R543" s="213">
        <v>0</v>
      </c>
      <c r="S543" s="213">
        <v>0</v>
      </c>
      <c r="T543" s="213">
        <v>0</v>
      </c>
      <c r="U543" s="213">
        <v>0</v>
      </c>
      <c r="V543" s="213">
        <v>0</v>
      </c>
      <c r="W543" s="213">
        <v>0</v>
      </c>
      <c r="X543" s="213">
        <v>0</v>
      </c>
      <c r="Y543" s="213">
        <v>0</v>
      </c>
      <c r="Z543" s="213">
        <v>0</v>
      </c>
      <c r="AA543" s="213">
        <v>0</v>
      </c>
      <c r="AB543" s="213">
        <v>0</v>
      </c>
      <c r="AC543" s="213">
        <f>SUMIF('[3]revexpbalances - 2024-07-18T082'!$G:$G,G:G,'[3]revexpbalances - 2024-07-18T082'!$H:$H)</f>
        <v>0</v>
      </c>
      <c r="AD543" s="213">
        <f t="shared" si="109"/>
        <v>0</v>
      </c>
      <c r="AE543" s="744">
        <f t="shared" si="110"/>
        <v>0</v>
      </c>
      <c r="AF543" s="744">
        <f t="shared" si="111"/>
        <v>0</v>
      </c>
      <c r="AG543" s="744">
        <f t="shared" si="112"/>
        <v>0</v>
      </c>
      <c r="AH543" s="744">
        <f t="shared" si="113"/>
        <v>0</v>
      </c>
      <c r="AI543" s="744">
        <f t="shared" si="114"/>
        <v>0</v>
      </c>
      <c r="AJ543" s="744">
        <f t="shared" si="115"/>
        <v>1300</v>
      </c>
      <c r="AK543" s="1097">
        <v>0</v>
      </c>
    </row>
    <row r="544" spans="1:37">
      <c r="A544">
        <v>25400</v>
      </c>
      <c r="B544" t="s">
        <v>2923</v>
      </c>
      <c r="C544">
        <v>931302</v>
      </c>
      <c r="D544" t="s">
        <v>2924</v>
      </c>
      <c r="E544">
        <v>527940</v>
      </c>
      <c r="F544" t="s">
        <v>125</v>
      </c>
      <c r="G544" s="408" t="s">
        <v>5505</v>
      </c>
      <c r="H544" s="217" t="s">
        <v>23</v>
      </c>
      <c r="I544" s="217" t="s">
        <v>435</v>
      </c>
      <c r="J544" s="217" t="s">
        <v>458</v>
      </c>
      <c r="K544" s="61" t="str">
        <f t="shared" si="105"/>
        <v>2</v>
      </c>
      <c r="L544" s="63" t="str">
        <f t="shared" si="106"/>
        <v>Interpretive2</v>
      </c>
      <c r="M544" s="63" t="str">
        <f t="shared" si="107"/>
        <v>Gilman Ranch2</v>
      </c>
      <c r="N544" s="637">
        <v>1690</v>
      </c>
      <c r="O544" s="213">
        <v>4200</v>
      </c>
      <c r="Q544" s="213">
        <f t="shared" si="108"/>
        <v>4200</v>
      </c>
      <c r="R544" s="213">
        <v>0</v>
      </c>
      <c r="S544" s="213">
        <v>0</v>
      </c>
      <c r="T544" s="213">
        <v>1890.9</v>
      </c>
      <c r="U544" s="213">
        <v>0</v>
      </c>
      <c r="V544" s="213">
        <v>0</v>
      </c>
      <c r="W544" s="213">
        <v>0</v>
      </c>
      <c r="X544" s="213">
        <v>1890.9</v>
      </c>
      <c r="Y544" s="213">
        <v>0</v>
      </c>
      <c r="Z544" s="213">
        <v>0</v>
      </c>
      <c r="AA544" s="213">
        <v>0</v>
      </c>
      <c r="AB544" s="213">
        <v>0</v>
      </c>
      <c r="AC544" s="213">
        <f>SUMIF('[3]revexpbalances - 2024-07-18T082'!$G:$G,G:G,'[3]revexpbalances - 2024-07-18T082'!$H:$H)</f>
        <v>0</v>
      </c>
      <c r="AD544" s="213">
        <f t="shared" si="109"/>
        <v>3781.8</v>
      </c>
      <c r="AE544" s="744">
        <f t="shared" si="110"/>
        <v>1890.9</v>
      </c>
      <c r="AF544" s="744">
        <f t="shared" si="111"/>
        <v>0</v>
      </c>
      <c r="AG544" s="744">
        <f t="shared" si="112"/>
        <v>1890.9</v>
      </c>
      <c r="AH544" s="744">
        <f t="shared" si="113"/>
        <v>0</v>
      </c>
      <c r="AI544" s="744">
        <f t="shared" si="114"/>
        <v>3781.8</v>
      </c>
      <c r="AJ544" s="744">
        <f t="shared" si="115"/>
        <v>418.19999999999982</v>
      </c>
      <c r="AK544" s="1097">
        <v>4200</v>
      </c>
    </row>
    <row r="545" spans="1:37">
      <c r="A545">
        <v>25400</v>
      </c>
      <c r="B545" t="s">
        <v>2923</v>
      </c>
      <c r="C545">
        <v>931302</v>
      </c>
      <c r="D545" t="s">
        <v>2924</v>
      </c>
      <c r="E545">
        <v>528020</v>
      </c>
      <c r="F545" t="s">
        <v>152</v>
      </c>
      <c r="G545" s="408" t="s">
        <v>5453</v>
      </c>
      <c r="H545" s="217" t="s">
        <v>23</v>
      </c>
      <c r="I545" s="217" t="s">
        <v>435</v>
      </c>
      <c r="J545" s="217" t="s">
        <v>458</v>
      </c>
      <c r="K545" s="61" t="str">
        <f t="shared" si="105"/>
        <v>2</v>
      </c>
      <c r="L545" s="63" t="str">
        <f t="shared" si="106"/>
        <v>Interpretive2</v>
      </c>
      <c r="M545" s="63" t="str">
        <f t="shared" si="107"/>
        <v>Gilman Ranch2</v>
      </c>
      <c r="N545" s="637">
        <v>2043.42</v>
      </c>
      <c r="O545" s="213">
        <v>2000</v>
      </c>
      <c r="Q545" s="213">
        <f t="shared" si="108"/>
        <v>2000</v>
      </c>
      <c r="R545" s="213">
        <v>0</v>
      </c>
      <c r="S545" s="213">
        <v>0</v>
      </c>
      <c r="T545" s="213">
        <v>461.23</v>
      </c>
      <c r="U545" s="213">
        <v>803.61</v>
      </c>
      <c r="V545" s="213">
        <v>0</v>
      </c>
      <c r="W545" s="213">
        <v>0</v>
      </c>
      <c r="X545" s="213">
        <v>0</v>
      </c>
      <c r="Y545" s="213">
        <v>0</v>
      </c>
      <c r="Z545" s="213">
        <v>63.67</v>
      </c>
      <c r="AA545" s="213">
        <v>0</v>
      </c>
      <c r="AB545" s="213">
        <v>270.87</v>
      </c>
      <c r="AC545" s="213">
        <f>SUMIF('[3]revexpbalances - 2024-07-18T082'!$G:$G,G:G,'[3]revexpbalances - 2024-07-18T082'!$H:$H)</f>
        <v>37.479999999999997</v>
      </c>
      <c r="AD545" s="213">
        <f t="shared" si="109"/>
        <v>1636.8600000000001</v>
      </c>
      <c r="AE545" s="744">
        <f t="shared" si="110"/>
        <v>461.23</v>
      </c>
      <c r="AF545" s="744">
        <f t="shared" si="111"/>
        <v>803.61</v>
      </c>
      <c r="AG545" s="744">
        <f t="shared" si="112"/>
        <v>63.67</v>
      </c>
      <c r="AH545" s="744">
        <f t="shared" si="113"/>
        <v>308.35000000000002</v>
      </c>
      <c r="AI545" s="744">
        <f t="shared" si="114"/>
        <v>1636.8600000000001</v>
      </c>
      <c r="AJ545" s="744">
        <f t="shared" si="115"/>
        <v>363.13999999999987</v>
      </c>
      <c r="AK545" s="1097">
        <v>2000</v>
      </c>
    </row>
    <row r="546" spans="1:37">
      <c r="A546">
        <v>25400</v>
      </c>
      <c r="B546" t="s">
        <v>2923</v>
      </c>
      <c r="C546">
        <v>931303</v>
      </c>
      <c r="D546" t="s">
        <v>5793</v>
      </c>
      <c r="E546">
        <v>520020</v>
      </c>
      <c r="F546" t="s">
        <v>86</v>
      </c>
      <c r="G546" s="408" t="s">
        <v>5510</v>
      </c>
      <c r="H546" s="217" t="s">
        <v>23</v>
      </c>
      <c r="I546" s="217" t="s">
        <v>437</v>
      </c>
      <c r="J546" s="217" t="s">
        <v>458</v>
      </c>
      <c r="K546" s="61" t="str">
        <f t="shared" si="105"/>
        <v>2</v>
      </c>
      <c r="L546" s="63" t="str">
        <f t="shared" si="106"/>
        <v>Interpretive2</v>
      </c>
      <c r="M546" s="63" t="str">
        <f t="shared" si="107"/>
        <v>Jensen-Alvarado Ranch2</v>
      </c>
      <c r="N546" s="637">
        <v>4841</v>
      </c>
      <c r="O546" s="213">
        <v>5600</v>
      </c>
      <c r="Q546" s="213">
        <f t="shared" si="108"/>
        <v>5600</v>
      </c>
      <c r="R546" s="213">
        <v>0</v>
      </c>
      <c r="S546" s="213">
        <v>300</v>
      </c>
      <c r="T546" s="213">
        <v>300</v>
      </c>
      <c r="U546" s="213">
        <v>433</v>
      </c>
      <c r="V546" s="213">
        <v>300</v>
      </c>
      <c r="W546" s="213">
        <v>1098</v>
      </c>
      <c r="X546" s="213">
        <v>433</v>
      </c>
      <c r="Y546" s="213">
        <v>300</v>
      </c>
      <c r="Z546" s="213">
        <v>300</v>
      </c>
      <c r="AA546" s="213">
        <v>433</v>
      </c>
      <c r="AB546" s="213">
        <v>300</v>
      </c>
      <c r="AC546" s="213">
        <f>SUMIF('[3]revexpbalances - 2024-07-18T082'!$G:$G,G:G,'[3]revexpbalances - 2024-07-18T082'!$H:$H)</f>
        <v>300</v>
      </c>
      <c r="AD546" s="213">
        <f t="shared" si="109"/>
        <v>4497</v>
      </c>
      <c r="AE546" s="744">
        <f t="shared" si="110"/>
        <v>600</v>
      </c>
      <c r="AF546" s="744">
        <f t="shared" si="111"/>
        <v>1831</v>
      </c>
      <c r="AG546" s="744">
        <f t="shared" si="112"/>
        <v>1033</v>
      </c>
      <c r="AH546" s="744">
        <f t="shared" si="113"/>
        <v>1033</v>
      </c>
      <c r="AI546" s="744">
        <f t="shared" si="114"/>
        <v>4497</v>
      </c>
      <c r="AJ546" s="744">
        <f t="shared" si="115"/>
        <v>1103</v>
      </c>
      <c r="AK546" s="1097">
        <v>5600</v>
      </c>
    </row>
    <row r="547" spans="1:37">
      <c r="A547">
        <v>25400</v>
      </c>
      <c r="B547" t="s">
        <v>2923</v>
      </c>
      <c r="C547">
        <v>931303</v>
      </c>
      <c r="D547" t="s">
        <v>5793</v>
      </c>
      <c r="E547">
        <v>520115</v>
      </c>
      <c r="F547" t="s">
        <v>49</v>
      </c>
      <c r="G547" s="408" t="s">
        <v>5440</v>
      </c>
      <c r="H547" s="217" t="s">
        <v>23</v>
      </c>
      <c r="I547" s="217" t="s">
        <v>437</v>
      </c>
      <c r="J547" s="217" t="s">
        <v>458</v>
      </c>
      <c r="K547" s="61" t="str">
        <f t="shared" si="105"/>
        <v>2</v>
      </c>
      <c r="L547" s="63" t="str">
        <f t="shared" si="106"/>
        <v>Interpretive2</v>
      </c>
      <c r="M547" s="63" t="str">
        <f t="shared" si="107"/>
        <v>Jensen-Alvarado Ranch2</v>
      </c>
      <c r="N547" s="637">
        <v>1360.77</v>
      </c>
      <c r="O547" s="213">
        <v>1000</v>
      </c>
      <c r="Q547" s="213">
        <f t="shared" si="108"/>
        <v>1000</v>
      </c>
      <c r="R547" s="213">
        <v>0</v>
      </c>
      <c r="S547" s="213">
        <v>0</v>
      </c>
      <c r="T547" s="213">
        <v>0</v>
      </c>
      <c r="U547" s="213">
        <v>0</v>
      </c>
      <c r="V547" s="213">
        <v>0</v>
      </c>
      <c r="W547" s="213">
        <v>0</v>
      </c>
      <c r="X547" s="213">
        <v>0</v>
      </c>
      <c r="Y547" s="213">
        <v>0</v>
      </c>
      <c r="Z547" s="213">
        <v>0</v>
      </c>
      <c r="AA547" s="213">
        <v>0</v>
      </c>
      <c r="AB547" s="213">
        <v>0</v>
      </c>
      <c r="AC547" s="213">
        <f>SUMIF('[3]revexpbalances - 2024-07-18T082'!$G:$G,G:G,'[3]revexpbalances - 2024-07-18T082'!$H:$H)</f>
        <v>338.85</v>
      </c>
      <c r="AD547" s="213">
        <f t="shared" si="109"/>
        <v>338.85</v>
      </c>
      <c r="AE547" s="744">
        <f t="shared" si="110"/>
        <v>0</v>
      </c>
      <c r="AF547" s="744">
        <f t="shared" si="111"/>
        <v>0</v>
      </c>
      <c r="AG547" s="744">
        <f t="shared" si="112"/>
        <v>0</v>
      </c>
      <c r="AH547" s="744">
        <f t="shared" si="113"/>
        <v>338.85</v>
      </c>
      <c r="AI547" s="744">
        <f t="shared" si="114"/>
        <v>338.85</v>
      </c>
      <c r="AJ547" s="744">
        <f t="shared" si="115"/>
        <v>661.15</v>
      </c>
      <c r="AK547" s="1097">
        <v>1000</v>
      </c>
    </row>
    <row r="548" spans="1:37">
      <c r="A548">
        <v>25400</v>
      </c>
      <c r="B548" t="s">
        <v>2923</v>
      </c>
      <c r="C548">
        <v>931303</v>
      </c>
      <c r="D548" t="s">
        <v>5793</v>
      </c>
      <c r="E548">
        <v>520710</v>
      </c>
      <c r="F548" t="s">
        <v>162</v>
      </c>
      <c r="G548" s="408" t="s">
        <v>5476</v>
      </c>
      <c r="H548" s="217" t="s">
        <v>23</v>
      </c>
      <c r="I548" s="217" t="s">
        <v>437</v>
      </c>
      <c r="J548" s="217" t="s">
        <v>458</v>
      </c>
      <c r="K548" s="61" t="str">
        <f t="shared" si="105"/>
        <v>2</v>
      </c>
      <c r="L548" s="63" t="str">
        <f t="shared" si="106"/>
        <v>Interpretive2</v>
      </c>
      <c r="M548" s="63" t="str">
        <f t="shared" si="107"/>
        <v>Jensen-Alvarado Ranch2</v>
      </c>
      <c r="N548" s="637">
        <v>3442.79</v>
      </c>
      <c r="O548" s="213">
        <v>4000</v>
      </c>
      <c r="Q548" s="213">
        <f t="shared" si="108"/>
        <v>4000</v>
      </c>
      <c r="R548" s="213">
        <v>261.98</v>
      </c>
      <c r="S548" s="213">
        <v>0</v>
      </c>
      <c r="T548" s="213">
        <v>381.99</v>
      </c>
      <c r="U548" s="213">
        <v>0</v>
      </c>
      <c r="V548" s="213">
        <v>218.95</v>
      </c>
      <c r="W548" s="213">
        <v>0</v>
      </c>
      <c r="X548" s="213">
        <v>271.66000000000003</v>
      </c>
      <c r="Y548" s="213">
        <v>97.6</v>
      </c>
      <c r="Z548" s="213">
        <v>159.07</v>
      </c>
      <c r="AA548" s="213">
        <v>123.31</v>
      </c>
      <c r="AB548" s="213">
        <v>0</v>
      </c>
      <c r="AC548" s="213">
        <f>SUMIF('[3]revexpbalances - 2024-07-18T082'!$G:$G,G:G,'[3]revexpbalances - 2024-07-18T082'!$H:$H)</f>
        <v>146.13</v>
      </c>
      <c r="AD548" s="213">
        <f t="shared" si="109"/>
        <v>1660.69</v>
      </c>
      <c r="AE548" s="744">
        <f t="shared" si="110"/>
        <v>643.97</v>
      </c>
      <c r="AF548" s="744">
        <f t="shared" si="111"/>
        <v>218.95</v>
      </c>
      <c r="AG548" s="744">
        <f t="shared" si="112"/>
        <v>528.32999999999993</v>
      </c>
      <c r="AH548" s="744">
        <f t="shared" si="113"/>
        <v>269.44</v>
      </c>
      <c r="AI548" s="744">
        <f t="shared" si="114"/>
        <v>1660.69</v>
      </c>
      <c r="AJ548" s="744">
        <f t="shared" si="115"/>
        <v>2339.31</v>
      </c>
      <c r="AK548" s="1097">
        <v>4000</v>
      </c>
    </row>
    <row r="549" spans="1:37">
      <c r="A549">
        <v>25400</v>
      </c>
      <c r="B549" t="s">
        <v>2923</v>
      </c>
      <c r="C549">
        <v>931303</v>
      </c>
      <c r="D549" t="s">
        <v>5793</v>
      </c>
      <c r="E549">
        <v>520800</v>
      </c>
      <c r="F549" t="s">
        <v>54</v>
      </c>
      <c r="G549" s="408" t="s">
        <v>5431</v>
      </c>
      <c r="H549" s="217" t="s">
        <v>23</v>
      </c>
      <c r="I549" s="217" t="s">
        <v>437</v>
      </c>
      <c r="J549" s="217" t="s">
        <v>458</v>
      </c>
      <c r="K549" s="61" t="str">
        <f t="shared" si="105"/>
        <v>2</v>
      </c>
      <c r="L549" s="63" t="str">
        <f t="shared" si="106"/>
        <v>Interpretive2</v>
      </c>
      <c r="M549" s="63" t="str">
        <f t="shared" si="107"/>
        <v>Jensen-Alvarado Ranch2</v>
      </c>
      <c r="N549" s="637">
        <v>713.42000000000007</v>
      </c>
      <c r="O549" s="213">
        <v>1000</v>
      </c>
      <c r="Q549" s="213">
        <f t="shared" si="108"/>
        <v>1000</v>
      </c>
      <c r="R549" s="213">
        <v>0</v>
      </c>
      <c r="S549" s="213">
        <v>0</v>
      </c>
      <c r="T549" s="213">
        <v>0</v>
      </c>
      <c r="U549" s="213">
        <v>291.52999999999997</v>
      </c>
      <c r="V549" s="213">
        <v>400.37</v>
      </c>
      <c r="W549" s="213">
        <v>11.47</v>
      </c>
      <c r="X549" s="213">
        <v>0</v>
      </c>
      <c r="Y549" s="213">
        <v>293.67</v>
      </c>
      <c r="Z549" s="213">
        <v>0</v>
      </c>
      <c r="AA549" s="213">
        <v>0</v>
      </c>
      <c r="AB549" s="213">
        <v>0</v>
      </c>
      <c r="AC549" s="213">
        <f>SUMIF('[3]revexpbalances - 2024-07-18T082'!$G:$G,G:G,'[3]revexpbalances - 2024-07-18T082'!$H:$H)</f>
        <v>393.56</v>
      </c>
      <c r="AD549" s="213">
        <f t="shared" si="109"/>
        <v>1390.6</v>
      </c>
      <c r="AE549" s="744">
        <f t="shared" si="110"/>
        <v>0</v>
      </c>
      <c r="AF549" s="744">
        <f t="shared" si="111"/>
        <v>703.37</v>
      </c>
      <c r="AG549" s="744">
        <f t="shared" si="112"/>
        <v>293.67</v>
      </c>
      <c r="AH549" s="744">
        <f t="shared" si="113"/>
        <v>393.56</v>
      </c>
      <c r="AI549" s="744">
        <f t="shared" si="114"/>
        <v>1390.6</v>
      </c>
      <c r="AJ549" s="744">
        <f t="shared" si="115"/>
        <v>-390.59999999999991</v>
      </c>
      <c r="AK549" s="1097">
        <v>1000</v>
      </c>
    </row>
    <row r="550" spans="1:37">
      <c r="A550">
        <v>25400</v>
      </c>
      <c r="B550" t="s">
        <v>2923</v>
      </c>
      <c r="C550">
        <v>931303</v>
      </c>
      <c r="D550" t="s">
        <v>5793</v>
      </c>
      <c r="E550">
        <v>521420</v>
      </c>
      <c r="F550" t="s">
        <v>90</v>
      </c>
      <c r="G550" s="408" t="s">
        <v>5444</v>
      </c>
      <c r="H550" s="217" t="s">
        <v>23</v>
      </c>
      <c r="I550" s="217" t="s">
        <v>437</v>
      </c>
      <c r="J550" s="217" t="s">
        <v>458</v>
      </c>
      <c r="K550" s="61" t="str">
        <f t="shared" si="105"/>
        <v>2</v>
      </c>
      <c r="L550" s="63" t="str">
        <f t="shared" si="106"/>
        <v>Interpretive2</v>
      </c>
      <c r="M550" s="63" t="str">
        <f t="shared" si="107"/>
        <v>Jensen-Alvarado Ranch2</v>
      </c>
      <c r="N550" s="637">
        <v>741.83999999999992</v>
      </c>
      <c r="O550" s="213">
        <v>1500</v>
      </c>
      <c r="Q550" s="213">
        <f t="shared" si="108"/>
        <v>1500</v>
      </c>
      <c r="R550" s="213">
        <v>0</v>
      </c>
      <c r="S550" s="213">
        <v>0</v>
      </c>
      <c r="T550" s="213">
        <v>0</v>
      </c>
      <c r="U550" s="213">
        <v>0</v>
      </c>
      <c r="V550" s="213">
        <v>0</v>
      </c>
      <c r="W550" s="213">
        <v>0</v>
      </c>
      <c r="X550" s="213">
        <v>0</v>
      </c>
      <c r="Y550" s="213">
        <v>0</v>
      </c>
      <c r="Z550" s="213">
        <v>0</v>
      </c>
      <c r="AA550" s="213">
        <v>0</v>
      </c>
      <c r="AB550" s="213">
        <v>0</v>
      </c>
      <c r="AC550" s="213">
        <f>SUMIF('[3]revexpbalances - 2024-07-18T082'!$G:$G,G:G,'[3]revexpbalances - 2024-07-18T082'!$H:$H)</f>
        <v>0</v>
      </c>
      <c r="AD550" s="213">
        <f t="shared" si="109"/>
        <v>0</v>
      </c>
      <c r="AE550" s="744">
        <f t="shared" si="110"/>
        <v>0</v>
      </c>
      <c r="AF550" s="744">
        <f t="shared" si="111"/>
        <v>0</v>
      </c>
      <c r="AG550" s="744">
        <f t="shared" si="112"/>
        <v>0</v>
      </c>
      <c r="AH550" s="744">
        <f t="shared" si="113"/>
        <v>0</v>
      </c>
      <c r="AI550" s="744">
        <f t="shared" si="114"/>
        <v>0</v>
      </c>
      <c r="AJ550" s="744">
        <f t="shared" si="115"/>
        <v>1500</v>
      </c>
      <c r="AK550" s="1097">
        <v>1500</v>
      </c>
    </row>
    <row r="551" spans="1:37">
      <c r="A551">
        <v>25400</v>
      </c>
      <c r="B551" t="s">
        <v>2923</v>
      </c>
      <c r="C551">
        <v>931303</v>
      </c>
      <c r="D551" t="s">
        <v>5793</v>
      </c>
      <c r="E551">
        <v>521600</v>
      </c>
      <c r="F551" t="s">
        <v>91</v>
      </c>
      <c r="G551" s="408" t="s">
        <v>5518</v>
      </c>
      <c r="H551" s="217" t="s">
        <v>23</v>
      </c>
      <c r="I551" s="217" t="s">
        <v>437</v>
      </c>
      <c r="J551" s="217" t="s">
        <v>458</v>
      </c>
      <c r="K551" s="61" t="str">
        <f t="shared" si="105"/>
        <v>2</v>
      </c>
      <c r="L551" s="63" t="str">
        <f t="shared" si="106"/>
        <v>Interpretive2</v>
      </c>
      <c r="M551" s="63" t="str">
        <f t="shared" si="107"/>
        <v>Jensen-Alvarado Ranch2</v>
      </c>
      <c r="N551" s="637">
        <v>19795.8</v>
      </c>
      <c r="O551" s="213">
        <v>23000</v>
      </c>
      <c r="Q551" s="213">
        <f t="shared" si="108"/>
        <v>23000</v>
      </c>
      <c r="R551" s="213">
        <v>0</v>
      </c>
      <c r="S551" s="213">
        <v>0</v>
      </c>
      <c r="T551" s="213">
        <v>3500</v>
      </c>
      <c r="U551" s="213">
        <v>1750</v>
      </c>
      <c r="V551" s="213">
        <v>1750</v>
      </c>
      <c r="W551" s="213">
        <v>1750</v>
      </c>
      <c r="X551" s="213">
        <v>1750</v>
      </c>
      <c r="Y551" s="213">
        <v>1750</v>
      </c>
      <c r="Z551" s="213">
        <v>1750</v>
      </c>
      <c r="AA551" s="213">
        <v>1750</v>
      </c>
      <c r="AB551" s="213">
        <v>1750</v>
      </c>
      <c r="AC551" s="213">
        <f>SUMIF('[3]revexpbalances - 2024-07-18T082'!$G:$G,G:G,'[3]revexpbalances - 2024-07-18T082'!$H:$H)</f>
        <v>1750</v>
      </c>
      <c r="AD551" s="213">
        <f t="shared" si="109"/>
        <v>19250</v>
      </c>
      <c r="AE551" s="744">
        <f t="shared" si="110"/>
        <v>3500</v>
      </c>
      <c r="AF551" s="744">
        <f t="shared" si="111"/>
        <v>5250</v>
      </c>
      <c r="AG551" s="744">
        <f t="shared" si="112"/>
        <v>5250</v>
      </c>
      <c r="AH551" s="744">
        <f t="shared" si="113"/>
        <v>5250</v>
      </c>
      <c r="AI551" s="744">
        <f t="shared" si="114"/>
        <v>19250</v>
      </c>
      <c r="AJ551" s="744">
        <f t="shared" si="115"/>
        <v>3750</v>
      </c>
      <c r="AK551" s="1097">
        <v>23000</v>
      </c>
    </row>
    <row r="552" spans="1:37">
      <c r="A552">
        <v>25400</v>
      </c>
      <c r="B552" t="s">
        <v>2923</v>
      </c>
      <c r="C552">
        <v>931303</v>
      </c>
      <c r="D552" t="s">
        <v>5793</v>
      </c>
      <c r="E552">
        <v>521740</v>
      </c>
      <c r="F552" t="s">
        <v>5950</v>
      </c>
      <c r="G552" s="408" t="s">
        <v>6108</v>
      </c>
      <c r="H552" s="217" t="s">
        <v>23</v>
      </c>
      <c r="I552" s="217" t="s">
        <v>437</v>
      </c>
      <c r="J552" s="217" t="s">
        <v>458</v>
      </c>
      <c r="K552" s="61" t="str">
        <f t="shared" si="105"/>
        <v>2</v>
      </c>
      <c r="L552" s="63" t="str">
        <f t="shared" si="106"/>
        <v>Interpretive2</v>
      </c>
      <c r="M552" s="63" t="str">
        <f t="shared" si="107"/>
        <v>Jensen-Alvarado Ranch2</v>
      </c>
      <c r="N552" s="637">
        <v>723.08</v>
      </c>
      <c r="O552" s="213">
        <v>0</v>
      </c>
      <c r="Q552" s="213">
        <f t="shared" si="108"/>
        <v>0</v>
      </c>
      <c r="R552" s="213">
        <v>0</v>
      </c>
      <c r="S552" s="213">
        <v>0</v>
      </c>
      <c r="T552" s="213">
        <v>0</v>
      </c>
      <c r="U552" s="213">
        <v>0</v>
      </c>
      <c r="V552" s="213">
        <v>0</v>
      </c>
      <c r="W552" s="213">
        <v>0</v>
      </c>
      <c r="X552" s="213">
        <v>0</v>
      </c>
      <c r="Y552" s="213">
        <v>340</v>
      </c>
      <c r="Z552" s="213">
        <v>0</v>
      </c>
      <c r="AA552" s="213">
        <v>0</v>
      </c>
      <c r="AB552" s="213">
        <v>0</v>
      </c>
      <c r="AC552" s="213">
        <f>SUMIF('[3]revexpbalances - 2024-07-18T082'!$G:$G,G:G,'[3]revexpbalances - 2024-07-18T082'!$H:$H)</f>
        <v>0</v>
      </c>
      <c r="AD552" s="213">
        <f t="shared" si="109"/>
        <v>340</v>
      </c>
      <c r="AE552" s="744">
        <f t="shared" si="110"/>
        <v>0</v>
      </c>
      <c r="AF552" s="744">
        <f t="shared" si="111"/>
        <v>0</v>
      </c>
      <c r="AG552" s="744">
        <f t="shared" si="112"/>
        <v>340</v>
      </c>
      <c r="AH552" s="744">
        <f t="shared" si="113"/>
        <v>0</v>
      </c>
      <c r="AI552" s="744">
        <f t="shared" si="114"/>
        <v>340</v>
      </c>
      <c r="AJ552" s="744">
        <f t="shared" si="115"/>
        <v>-340</v>
      </c>
      <c r="AK552" s="1097">
        <v>0</v>
      </c>
    </row>
    <row r="553" spans="1:37">
      <c r="A553">
        <v>25400</v>
      </c>
      <c r="B553" t="s">
        <v>2923</v>
      </c>
      <c r="C553">
        <v>931303</v>
      </c>
      <c r="D553" t="s">
        <v>5793</v>
      </c>
      <c r="E553">
        <v>522310</v>
      </c>
      <c r="F553" t="s">
        <v>60</v>
      </c>
      <c r="G553" s="408" t="s">
        <v>5480</v>
      </c>
      <c r="H553" s="217" t="s">
        <v>23</v>
      </c>
      <c r="I553" s="217" t="s">
        <v>437</v>
      </c>
      <c r="J553" s="217" t="s">
        <v>458</v>
      </c>
      <c r="K553" s="61" t="str">
        <f t="shared" si="105"/>
        <v>2</v>
      </c>
      <c r="L553" s="63" t="str">
        <f t="shared" si="106"/>
        <v>Interpretive2</v>
      </c>
      <c r="M553" s="63" t="str">
        <f t="shared" si="107"/>
        <v>Jensen-Alvarado Ranch2</v>
      </c>
      <c r="N553" s="637">
        <v>1011.32</v>
      </c>
      <c r="O553" s="213">
        <v>3000</v>
      </c>
      <c r="Q553" s="213">
        <f t="shared" si="108"/>
        <v>3000</v>
      </c>
      <c r="R553" s="213">
        <v>0</v>
      </c>
      <c r="S553" s="213">
        <v>0</v>
      </c>
      <c r="T553" s="213">
        <v>0</v>
      </c>
      <c r="U553" s="213">
        <v>144.84</v>
      </c>
      <c r="V553" s="213">
        <v>0</v>
      </c>
      <c r="W553" s="213">
        <v>0</v>
      </c>
      <c r="X553" s="213">
        <v>71.709999999999994</v>
      </c>
      <c r="Y553" s="213">
        <v>241.77</v>
      </c>
      <c r="Z553" s="213">
        <v>81.739999999999995</v>
      </c>
      <c r="AA553" s="213">
        <v>0</v>
      </c>
      <c r="AB553" s="213">
        <v>0</v>
      </c>
      <c r="AC553" s="213">
        <f>SUMIF('[3]revexpbalances - 2024-07-18T082'!$G:$G,G:G,'[3]revexpbalances - 2024-07-18T082'!$H:$H)</f>
        <v>234.43</v>
      </c>
      <c r="AD553" s="213">
        <f t="shared" si="109"/>
        <v>774.49</v>
      </c>
      <c r="AE553" s="744">
        <f t="shared" si="110"/>
        <v>0</v>
      </c>
      <c r="AF553" s="744">
        <f t="shared" si="111"/>
        <v>144.84</v>
      </c>
      <c r="AG553" s="744">
        <f t="shared" si="112"/>
        <v>395.22</v>
      </c>
      <c r="AH553" s="744">
        <f t="shared" si="113"/>
        <v>234.43</v>
      </c>
      <c r="AI553" s="744">
        <f t="shared" si="114"/>
        <v>774.49</v>
      </c>
      <c r="AJ553" s="744">
        <f t="shared" si="115"/>
        <v>2225.5100000000002</v>
      </c>
      <c r="AK553" s="1097">
        <v>3000</v>
      </c>
    </row>
    <row r="554" spans="1:37">
      <c r="A554">
        <v>25400</v>
      </c>
      <c r="B554" t="s">
        <v>2923</v>
      </c>
      <c r="C554">
        <v>931303</v>
      </c>
      <c r="D554" t="s">
        <v>5793</v>
      </c>
      <c r="E554">
        <v>522320</v>
      </c>
      <c r="F554" t="s">
        <v>93</v>
      </c>
      <c r="G554" s="408" t="s">
        <v>5484</v>
      </c>
      <c r="H554" s="217" t="s">
        <v>23</v>
      </c>
      <c r="I554" s="217" t="s">
        <v>437</v>
      </c>
      <c r="J554" s="217" t="s">
        <v>458</v>
      </c>
      <c r="K554" s="61" t="str">
        <f t="shared" si="105"/>
        <v>2</v>
      </c>
      <c r="L554" s="63" t="str">
        <f t="shared" si="106"/>
        <v>Interpretive2</v>
      </c>
      <c r="M554" s="63" t="str">
        <f t="shared" si="107"/>
        <v>Jensen-Alvarado Ranch2</v>
      </c>
      <c r="N554" s="637">
        <v>4818.51</v>
      </c>
      <c r="O554" s="213">
        <v>4000</v>
      </c>
      <c r="Q554" s="213">
        <f t="shared" si="108"/>
        <v>4000</v>
      </c>
      <c r="R554" s="213">
        <v>0</v>
      </c>
      <c r="S554" s="213">
        <v>0</v>
      </c>
      <c r="T554" s="213">
        <v>503.98</v>
      </c>
      <c r="U554" s="213">
        <v>0</v>
      </c>
      <c r="V554" s="213">
        <v>0</v>
      </c>
      <c r="W554" s="213">
        <v>0</v>
      </c>
      <c r="X554" s="213">
        <v>750.88</v>
      </c>
      <c r="Y554" s="213">
        <v>247.4</v>
      </c>
      <c r="Z554" s="213">
        <v>11014.84</v>
      </c>
      <c r="AA554" s="213">
        <v>0</v>
      </c>
      <c r="AB554" s="213">
        <v>1641.31</v>
      </c>
      <c r="AC554" s="213">
        <f>SUMIF('[3]revexpbalances - 2024-07-18T082'!$G:$G,G:G,'[3]revexpbalances - 2024-07-18T082'!$H:$H)</f>
        <v>4283.8900000000003</v>
      </c>
      <c r="AD554" s="213">
        <f t="shared" si="109"/>
        <v>18442.3</v>
      </c>
      <c r="AE554" s="744">
        <f t="shared" si="110"/>
        <v>503.98</v>
      </c>
      <c r="AF554" s="744">
        <f t="shared" si="111"/>
        <v>0</v>
      </c>
      <c r="AG554" s="744">
        <f t="shared" si="112"/>
        <v>12013.12</v>
      </c>
      <c r="AH554" s="744">
        <f t="shared" si="113"/>
        <v>5925.2000000000007</v>
      </c>
      <c r="AI554" s="744">
        <f t="shared" si="114"/>
        <v>18442.300000000003</v>
      </c>
      <c r="AJ554" s="744">
        <f t="shared" si="115"/>
        <v>-14442.300000000003</v>
      </c>
      <c r="AK554" s="1097">
        <v>4000</v>
      </c>
    </row>
    <row r="555" spans="1:37">
      <c r="A555">
        <v>25400</v>
      </c>
      <c r="B555" t="s">
        <v>2923</v>
      </c>
      <c r="C555">
        <v>931303</v>
      </c>
      <c r="D555" t="s">
        <v>5793</v>
      </c>
      <c r="E555">
        <v>523100</v>
      </c>
      <c r="F555" t="s">
        <v>61</v>
      </c>
      <c r="G555" s="408" t="s">
        <v>5390</v>
      </c>
      <c r="H555" s="217" t="s">
        <v>23</v>
      </c>
      <c r="I555" s="217" t="s">
        <v>437</v>
      </c>
      <c r="J555" s="217" t="s">
        <v>458</v>
      </c>
      <c r="K555" s="61" t="str">
        <f t="shared" si="105"/>
        <v>2</v>
      </c>
      <c r="L555" s="63" t="str">
        <f t="shared" si="106"/>
        <v>Interpretive2</v>
      </c>
      <c r="M555" s="63" t="str">
        <f t="shared" si="107"/>
        <v>Jensen-Alvarado Ranch2</v>
      </c>
      <c r="N555" s="637">
        <v>75</v>
      </c>
      <c r="O555" s="213">
        <v>500</v>
      </c>
      <c r="Q555" s="213">
        <f t="shared" si="108"/>
        <v>500</v>
      </c>
      <c r="R555" s="213">
        <v>0</v>
      </c>
      <c r="S555" s="213">
        <v>0</v>
      </c>
      <c r="T555" s="213">
        <v>0</v>
      </c>
      <c r="U555" s="213">
        <v>0</v>
      </c>
      <c r="V555" s="213">
        <v>0</v>
      </c>
      <c r="W555" s="213">
        <v>0</v>
      </c>
      <c r="X555" s="213">
        <v>0</v>
      </c>
      <c r="Y555" s="213">
        <v>0</v>
      </c>
      <c r="Z555" s="213">
        <v>0</v>
      </c>
      <c r="AA555" s="213">
        <v>0</v>
      </c>
      <c r="AB555" s="213">
        <v>0</v>
      </c>
      <c r="AC555" s="213">
        <f>SUMIF('[3]revexpbalances - 2024-07-18T082'!$G:$G,G:G,'[3]revexpbalances - 2024-07-18T082'!$H:$H)</f>
        <v>0</v>
      </c>
      <c r="AD555" s="213">
        <f t="shared" si="109"/>
        <v>0</v>
      </c>
      <c r="AE555" s="744">
        <f t="shared" si="110"/>
        <v>0</v>
      </c>
      <c r="AF555" s="744">
        <f t="shared" si="111"/>
        <v>0</v>
      </c>
      <c r="AG555" s="744">
        <f t="shared" si="112"/>
        <v>0</v>
      </c>
      <c r="AH555" s="744">
        <f t="shared" si="113"/>
        <v>0</v>
      </c>
      <c r="AI555" s="744">
        <f t="shared" si="114"/>
        <v>0</v>
      </c>
      <c r="AJ555" s="744">
        <f t="shared" si="115"/>
        <v>500</v>
      </c>
      <c r="AK555" s="1097">
        <v>500</v>
      </c>
    </row>
    <row r="556" spans="1:37">
      <c r="A556">
        <v>25400</v>
      </c>
      <c r="B556" t="s">
        <v>2923</v>
      </c>
      <c r="C556">
        <v>931303</v>
      </c>
      <c r="D556" t="s">
        <v>5793</v>
      </c>
      <c r="E556">
        <v>523270</v>
      </c>
      <c r="F556" t="s">
        <v>62</v>
      </c>
      <c r="G556" s="408" t="s">
        <v>5501</v>
      </c>
      <c r="H556" s="217" t="s">
        <v>23</v>
      </c>
      <c r="I556" s="217" t="s">
        <v>437</v>
      </c>
      <c r="J556" s="217" t="s">
        <v>458</v>
      </c>
      <c r="K556" s="61" t="str">
        <f t="shared" si="105"/>
        <v>2</v>
      </c>
      <c r="L556" s="63" t="str">
        <f t="shared" si="106"/>
        <v>Interpretive2</v>
      </c>
      <c r="M556" s="63" t="str">
        <f t="shared" si="107"/>
        <v>Jensen-Alvarado Ranch2</v>
      </c>
      <c r="N556" s="637">
        <v>2254.56</v>
      </c>
      <c r="O556" s="213">
        <v>3500</v>
      </c>
      <c r="Q556" s="213">
        <f t="shared" si="108"/>
        <v>3500</v>
      </c>
      <c r="R556" s="213">
        <v>0</v>
      </c>
      <c r="S556" s="213">
        <v>0</v>
      </c>
      <c r="T556" s="213">
        <v>0</v>
      </c>
      <c r="U556" s="213">
        <v>0</v>
      </c>
      <c r="V556" s="213">
        <v>0</v>
      </c>
      <c r="W556" s="213">
        <v>0</v>
      </c>
      <c r="X556" s="213">
        <v>0</v>
      </c>
      <c r="Y556" s="213">
        <v>0</v>
      </c>
      <c r="Z556" s="213">
        <v>0</v>
      </c>
      <c r="AA556" s="213">
        <v>0</v>
      </c>
      <c r="AB556" s="213">
        <v>0</v>
      </c>
      <c r="AC556" s="213">
        <f>SUMIF('[3]revexpbalances - 2024-07-18T082'!$G:$G,G:G,'[3]revexpbalances - 2024-07-18T082'!$H:$H)</f>
        <v>0</v>
      </c>
      <c r="AD556" s="213">
        <f t="shared" si="109"/>
        <v>0</v>
      </c>
      <c r="AE556" s="744">
        <f t="shared" si="110"/>
        <v>0</v>
      </c>
      <c r="AF556" s="744">
        <f t="shared" si="111"/>
        <v>0</v>
      </c>
      <c r="AG556" s="744">
        <f t="shared" si="112"/>
        <v>0</v>
      </c>
      <c r="AH556" s="744">
        <f t="shared" si="113"/>
        <v>0</v>
      </c>
      <c r="AI556" s="744">
        <f t="shared" si="114"/>
        <v>0</v>
      </c>
      <c r="AJ556" s="744">
        <f t="shared" si="115"/>
        <v>3500</v>
      </c>
      <c r="AK556" s="1097">
        <v>4500</v>
      </c>
    </row>
    <row r="557" spans="1:37">
      <c r="A557">
        <v>25400</v>
      </c>
      <c r="B557" t="s">
        <v>2923</v>
      </c>
      <c r="C557">
        <v>931303</v>
      </c>
      <c r="D557" t="s">
        <v>5793</v>
      </c>
      <c r="E557">
        <v>523290</v>
      </c>
      <c r="F557" t="s">
        <v>1281</v>
      </c>
      <c r="G557" s="408" t="s">
        <v>5366</v>
      </c>
      <c r="H557" s="217" t="s">
        <v>23</v>
      </c>
      <c r="I557" s="217" t="s">
        <v>437</v>
      </c>
      <c r="J557" s="217" t="s">
        <v>458</v>
      </c>
      <c r="K557" s="61" t="str">
        <f t="shared" si="105"/>
        <v>2</v>
      </c>
      <c r="L557" s="63" t="str">
        <f t="shared" si="106"/>
        <v>Interpretive2</v>
      </c>
      <c r="M557" s="63" t="str">
        <f t="shared" si="107"/>
        <v>Jensen-Alvarado Ranch2</v>
      </c>
      <c r="N557" s="637">
        <v>17.420000000000002</v>
      </c>
      <c r="O557" s="213">
        <v>500</v>
      </c>
      <c r="Q557" s="213">
        <f t="shared" si="108"/>
        <v>500</v>
      </c>
      <c r="R557" s="213">
        <v>0</v>
      </c>
      <c r="S557" s="213">
        <v>0</v>
      </c>
      <c r="T557" s="213">
        <v>0</v>
      </c>
      <c r="U557" s="213">
        <v>0</v>
      </c>
      <c r="V557" s="213">
        <v>24.83</v>
      </c>
      <c r="W557" s="213">
        <v>0</v>
      </c>
      <c r="X557" s="213">
        <v>0</v>
      </c>
      <c r="Y557" s="213">
        <v>5.75</v>
      </c>
      <c r="Z557" s="213">
        <v>77.239999999999995</v>
      </c>
      <c r="AA557" s="213">
        <v>21.21</v>
      </c>
      <c r="AB557" s="213">
        <v>1.55</v>
      </c>
      <c r="AC557" s="213">
        <f>SUMIF('[3]revexpbalances - 2024-07-18T082'!$G:$G,G:G,'[3]revexpbalances - 2024-07-18T082'!$H:$H)</f>
        <v>6.39</v>
      </c>
      <c r="AD557" s="213">
        <f t="shared" si="109"/>
        <v>136.97</v>
      </c>
      <c r="AE557" s="744">
        <f t="shared" si="110"/>
        <v>0</v>
      </c>
      <c r="AF557" s="744">
        <f t="shared" si="111"/>
        <v>24.83</v>
      </c>
      <c r="AG557" s="744">
        <f t="shared" si="112"/>
        <v>82.99</v>
      </c>
      <c r="AH557" s="744">
        <f t="shared" si="113"/>
        <v>29.150000000000002</v>
      </c>
      <c r="AI557" s="744">
        <f t="shared" si="114"/>
        <v>136.97</v>
      </c>
      <c r="AJ557" s="744">
        <f t="shared" si="115"/>
        <v>363.03</v>
      </c>
      <c r="AK557" s="1097">
        <v>500</v>
      </c>
    </row>
    <row r="558" spans="1:37">
      <c r="A558">
        <v>25400</v>
      </c>
      <c r="B558" t="s">
        <v>2923</v>
      </c>
      <c r="C558">
        <v>931303</v>
      </c>
      <c r="D558" t="s">
        <v>5793</v>
      </c>
      <c r="E558">
        <v>523620</v>
      </c>
      <c r="F558" t="s">
        <v>63</v>
      </c>
      <c r="G558" s="408" t="s">
        <v>6384</v>
      </c>
      <c r="H558" s="217" t="s">
        <v>23</v>
      </c>
      <c r="I558" s="217" t="s">
        <v>437</v>
      </c>
      <c r="J558" s="217" t="s">
        <v>458</v>
      </c>
      <c r="K558" s="61" t="str">
        <f t="shared" si="105"/>
        <v>2</v>
      </c>
      <c r="L558" s="63" t="str">
        <f t="shared" si="106"/>
        <v>Interpretive2</v>
      </c>
      <c r="M558" s="63" t="str">
        <f t="shared" si="107"/>
        <v>Jensen-Alvarado Ranch2</v>
      </c>
      <c r="N558" s="637">
        <v>0</v>
      </c>
      <c r="O558" s="213">
        <v>500</v>
      </c>
      <c r="Q558" s="213">
        <f t="shared" si="108"/>
        <v>500</v>
      </c>
      <c r="R558" s="213">
        <v>0</v>
      </c>
      <c r="S558" s="213">
        <v>0</v>
      </c>
      <c r="T558" s="213">
        <v>0</v>
      </c>
      <c r="U558" s="213">
        <v>0</v>
      </c>
      <c r="V558" s="213">
        <v>0</v>
      </c>
      <c r="W558" s="213">
        <v>0</v>
      </c>
      <c r="X558" s="213">
        <v>0</v>
      </c>
      <c r="Y558" s="213">
        <v>0</v>
      </c>
      <c r="Z558" s="213">
        <v>0</v>
      </c>
      <c r="AA558" s="213">
        <v>0</v>
      </c>
      <c r="AB558" s="213">
        <v>0</v>
      </c>
      <c r="AC558" s="213">
        <f>SUMIF('[3]revexpbalances - 2024-07-18T082'!$G:$G,G:G,'[3]revexpbalances - 2024-07-18T082'!$H:$H)</f>
        <v>0</v>
      </c>
      <c r="AD558" s="213">
        <f t="shared" si="109"/>
        <v>0</v>
      </c>
      <c r="AE558" s="744">
        <f t="shared" si="110"/>
        <v>0</v>
      </c>
      <c r="AF558" s="744">
        <f t="shared" si="111"/>
        <v>0</v>
      </c>
      <c r="AG558" s="744">
        <f t="shared" si="112"/>
        <v>0</v>
      </c>
      <c r="AH558" s="744">
        <f t="shared" si="113"/>
        <v>0</v>
      </c>
      <c r="AI558" s="744">
        <f t="shared" si="114"/>
        <v>0</v>
      </c>
      <c r="AJ558" s="744">
        <f t="shared" si="115"/>
        <v>500</v>
      </c>
      <c r="AK558" s="1097">
        <v>500</v>
      </c>
    </row>
    <row r="559" spans="1:37">
      <c r="A559">
        <v>25400</v>
      </c>
      <c r="B559" t="s">
        <v>2923</v>
      </c>
      <c r="C559">
        <v>931303</v>
      </c>
      <c r="D559" t="s">
        <v>5793</v>
      </c>
      <c r="E559">
        <v>523700</v>
      </c>
      <c r="F559" t="s">
        <v>66</v>
      </c>
      <c r="G559" s="408" t="s">
        <v>5412</v>
      </c>
      <c r="H559" s="217" t="s">
        <v>23</v>
      </c>
      <c r="I559" s="217" t="s">
        <v>437</v>
      </c>
      <c r="J559" s="217" t="s">
        <v>458</v>
      </c>
      <c r="K559" s="61" t="str">
        <f t="shared" si="105"/>
        <v>2</v>
      </c>
      <c r="L559" s="63" t="str">
        <f t="shared" si="106"/>
        <v>Interpretive2</v>
      </c>
      <c r="M559" s="63" t="str">
        <f t="shared" si="107"/>
        <v>Jensen-Alvarado Ranch2</v>
      </c>
      <c r="N559" s="637">
        <v>1258.29</v>
      </c>
      <c r="O559" s="213">
        <v>1000</v>
      </c>
      <c r="Q559" s="213">
        <f t="shared" si="108"/>
        <v>1000</v>
      </c>
      <c r="R559" s="213">
        <v>0</v>
      </c>
      <c r="S559" s="213">
        <v>0</v>
      </c>
      <c r="T559" s="213">
        <v>379.83</v>
      </c>
      <c r="U559" s="213">
        <v>0</v>
      </c>
      <c r="V559" s="213">
        <v>405.26</v>
      </c>
      <c r="W559" s="213">
        <v>11.61</v>
      </c>
      <c r="X559" s="213">
        <v>0</v>
      </c>
      <c r="Y559" s="213">
        <v>164.37</v>
      </c>
      <c r="Z559" s="213">
        <v>0</v>
      </c>
      <c r="AA559" s="213">
        <v>0</v>
      </c>
      <c r="AB559" s="213">
        <v>0</v>
      </c>
      <c r="AC559" s="213">
        <f>SUMIF('[3]revexpbalances - 2024-07-18T082'!$G:$G,G:G,'[3]revexpbalances - 2024-07-18T082'!$H:$H)</f>
        <v>144.13999999999999</v>
      </c>
      <c r="AD559" s="213">
        <f t="shared" si="109"/>
        <v>1105.21</v>
      </c>
      <c r="AE559" s="744">
        <f t="shared" si="110"/>
        <v>379.83</v>
      </c>
      <c r="AF559" s="744">
        <f t="shared" si="111"/>
        <v>416.87</v>
      </c>
      <c r="AG559" s="744">
        <f t="shared" si="112"/>
        <v>164.37</v>
      </c>
      <c r="AH559" s="744">
        <f t="shared" si="113"/>
        <v>144.13999999999999</v>
      </c>
      <c r="AI559" s="744">
        <f t="shared" si="114"/>
        <v>1105.21</v>
      </c>
      <c r="AJ559" s="744">
        <f t="shared" si="115"/>
        <v>-105.21000000000004</v>
      </c>
      <c r="AK559" s="1097">
        <v>1000</v>
      </c>
    </row>
    <row r="560" spans="1:37">
      <c r="A560">
        <v>25400</v>
      </c>
      <c r="B560" t="s">
        <v>2923</v>
      </c>
      <c r="C560">
        <v>931303</v>
      </c>
      <c r="D560" t="s">
        <v>5793</v>
      </c>
      <c r="E560">
        <v>524840</v>
      </c>
      <c r="F560" t="s">
        <v>69</v>
      </c>
      <c r="G560" s="408" t="s">
        <v>5369</v>
      </c>
      <c r="H560" s="217" t="s">
        <v>23</v>
      </c>
      <c r="I560" s="217" t="s">
        <v>437</v>
      </c>
      <c r="J560" s="217" t="s">
        <v>458</v>
      </c>
      <c r="K560" s="61" t="str">
        <f t="shared" si="105"/>
        <v>2</v>
      </c>
      <c r="L560" s="63" t="str">
        <f t="shared" si="106"/>
        <v>Interpretive2</v>
      </c>
      <c r="M560" s="63" t="str">
        <f t="shared" si="107"/>
        <v>Jensen-Alvarado Ranch2</v>
      </c>
      <c r="N560" s="637">
        <v>137</v>
      </c>
      <c r="O560" s="213">
        <v>100</v>
      </c>
      <c r="Q560" s="213">
        <f t="shared" si="108"/>
        <v>100</v>
      </c>
      <c r="R560" s="213">
        <v>0</v>
      </c>
      <c r="S560" s="213">
        <v>0</v>
      </c>
      <c r="T560" s="213">
        <v>0</v>
      </c>
      <c r="U560" s="213">
        <v>0</v>
      </c>
      <c r="V560" s="213">
        <v>0</v>
      </c>
      <c r="W560" s="213">
        <v>0</v>
      </c>
      <c r="X560" s="213">
        <v>0</v>
      </c>
      <c r="Y560" s="213">
        <v>0</v>
      </c>
      <c r="Z560" s="213">
        <v>0</v>
      </c>
      <c r="AA560" s="213">
        <v>0</v>
      </c>
      <c r="AB560" s="213">
        <v>0</v>
      </c>
      <c r="AC560" s="213">
        <f>SUMIF('[3]revexpbalances - 2024-07-18T082'!$G:$G,G:G,'[3]revexpbalances - 2024-07-18T082'!$H:$H)</f>
        <v>0</v>
      </c>
      <c r="AD560" s="213">
        <f t="shared" si="109"/>
        <v>0</v>
      </c>
      <c r="AE560" s="744">
        <f t="shared" si="110"/>
        <v>0</v>
      </c>
      <c r="AF560" s="744">
        <f t="shared" si="111"/>
        <v>0</v>
      </c>
      <c r="AG560" s="744">
        <f t="shared" si="112"/>
        <v>0</v>
      </c>
      <c r="AH560" s="744">
        <f t="shared" si="113"/>
        <v>0</v>
      </c>
      <c r="AI560" s="744">
        <f t="shared" si="114"/>
        <v>0</v>
      </c>
      <c r="AJ560" s="744">
        <f t="shared" si="115"/>
        <v>100</v>
      </c>
      <c r="AK560" s="1097">
        <v>100</v>
      </c>
    </row>
    <row r="561" spans="1:37">
      <c r="A561">
        <v>25400</v>
      </c>
      <c r="B561" t="s">
        <v>2923</v>
      </c>
      <c r="C561">
        <v>931303</v>
      </c>
      <c r="D561" t="s">
        <v>5793</v>
      </c>
      <c r="E561">
        <v>525520</v>
      </c>
      <c r="F561" t="s">
        <v>197</v>
      </c>
      <c r="G561" s="408" t="s">
        <v>5471</v>
      </c>
      <c r="H561" s="217" t="s">
        <v>23</v>
      </c>
      <c r="I561" s="217" t="s">
        <v>437</v>
      </c>
      <c r="J561" s="217" t="s">
        <v>458</v>
      </c>
      <c r="K561" s="61" t="str">
        <f t="shared" si="105"/>
        <v>2</v>
      </c>
      <c r="L561" s="63" t="str">
        <f t="shared" si="106"/>
        <v>Interpretive2</v>
      </c>
      <c r="M561" s="63" t="str">
        <f t="shared" si="107"/>
        <v>Jensen-Alvarado Ranch2</v>
      </c>
      <c r="N561" s="637">
        <v>1502.6399999999999</v>
      </c>
      <c r="O561" s="213">
        <v>2500</v>
      </c>
      <c r="Q561" s="213">
        <f t="shared" si="108"/>
        <v>2500</v>
      </c>
      <c r="R561" s="213">
        <v>248.57</v>
      </c>
      <c r="S561" s="213">
        <v>-248.57</v>
      </c>
      <c r="T561" s="213">
        <v>0</v>
      </c>
      <c r="U561" s="213">
        <v>0</v>
      </c>
      <c r="V561" s="213">
        <v>33.799999999999997</v>
      </c>
      <c r="W561" s="213">
        <v>0</v>
      </c>
      <c r="X561" s="213">
        <v>40.32</v>
      </c>
      <c r="Y561" s="213">
        <v>109.2</v>
      </c>
      <c r="Z561" s="213">
        <v>0</v>
      </c>
      <c r="AA561" s="213">
        <v>0</v>
      </c>
      <c r="AB561" s="213">
        <v>224.5</v>
      </c>
      <c r="AC561" s="213">
        <f>SUMIF('[3]revexpbalances - 2024-07-18T082'!$G:$G,G:G,'[3]revexpbalances - 2024-07-18T082'!$H:$H)</f>
        <v>0</v>
      </c>
      <c r="AD561" s="213">
        <f t="shared" si="109"/>
        <v>407.82</v>
      </c>
      <c r="AE561" s="744">
        <f t="shared" si="110"/>
        <v>0</v>
      </c>
      <c r="AF561" s="744">
        <f t="shared" si="111"/>
        <v>33.799999999999997</v>
      </c>
      <c r="AG561" s="744">
        <f t="shared" si="112"/>
        <v>149.52000000000001</v>
      </c>
      <c r="AH561" s="744">
        <f t="shared" si="113"/>
        <v>224.5</v>
      </c>
      <c r="AI561" s="744">
        <f t="shared" si="114"/>
        <v>407.82</v>
      </c>
      <c r="AJ561" s="744">
        <f t="shared" si="115"/>
        <v>2092.1799999999998</v>
      </c>
      <c r="AK561" s="1097">
        <v>2500</v>
      </c>
    </row>
    <row r="562" spans="1:37">
      <c r="A562">
        <v>25400</v>
      </c>
      <c r="B562" t="s">
        <v>2923</v>
      </c>
      <c r="C562">
        <v>931303</v>
      </c>
      <c r="D562" t="s">
        <v>5793</v>
      </c>
      <c r="E562">
        <v>526940</v>
      </c>
      <c r="F562" t="s">
        <v>71</v>
      </c>
      <c r="G562" s="408" t="s">
        <v>6109</v>
      </c>
      <c r="H562" s="217" t="s">
        <v>23</v>
      </c>
      <c r="I562" s="217" t="s">
        <v>437</v>
      </c>
      <c r="J562" s="217" t="s">
        <v>458</v>
      </c>
      <c r="K562" s="61" t="str">
        <f t="shared" si="105"/>
        <v>2</v>
      </c>
      <c r="L562" s="63" t="str">
        <f t="shared" si="106"/>
        <v>Interpretive2</v>
      </c>
      <c r="M562" s="63" t="str">
        <f t="shared" si="107"/>
        <v>Jensen-Alvarado Ranch2</v>
      </c>
      <c r="N562" s="637">
        <v>0</v>
      </c>
      <c r="O562" s="213">
        <v>0</v>
      </c>
      <c r="Q562" s="213">
        <f t="shared" si="108"/>
        <v>0</v>
      </c>
      <c r="R562" s="213">
        <v>0</v>
      </c>
      <c r="S562" s="213">
        <v>0</v>
      </c>
      <c r="T562" s="213">
        <v>0</v>
      </c>
      <c r="U562" s="213">
        <v>0</v>
      </c>
      <c r="V562" s="213">
        <v>0</v>
      </c>
      <c r="W562" s="213">
        <v>0</v>
      </c>
      <c r="X562" s="213">
        <v>0</v>
      </c>
      <c r="Y562" s="213">
        <v>0</v>
      </c>
      <c r="Z562" s="213">
        <v>0</v>
      </c>
      <c r="AA562" s="213">
        <v>61.26</v>
      </c>
      <c r="AB562" s="213">
        <v>0</v>
      </c>
      <c r="AC562" s="213">
        <f>SUMIF('[3]revexpbalances - 2024-07-18T082'!$G:$G,G:G,'[3]revexpbalances - 2024-07-18T082'!$H:$H)</f>
        <v>0</v>
      </c>
      <c r="AD562" s="213">
        <f t="shared" si="109"/>
        <v>61.26</v>
      </c>
      <c r="AE562" s="744">
        <f t="shared" si="110"/>
        <v>0</v>
      </c>
      <c r="AF562" s="744">
        <f t="shared" si="111"/>
        <v>0</v>
      </c>
      <c r="AG562" s="744">
        <f t="shared" si="112"/>
        <v>0</v>
      </c>
      <c r="AH562" s="744">
        <f t="shared" si="113"/>
        <v>61.26</v>
      </c>
      <c r="AI562" s="744">
        <f t="shared" si="114"/>
        <v>61.26</v>
      </c>
      <c r="AJ562" s="744">
        <f t="shared" si="115"/>
        <v>-61.26</v>
      </c>
      <c r="AK562" s="1097">
        <v>0</v>
      </c>
    </row>
    <row r="563" spans="1:37">
      <c r="A563">
        <v>25400</v>
      </c>
      <c r="B563" t="s">
        <v>2923</v>
      </c>
      <c r="C563">
        <v>931303</v>
      </c>
      <c r="D563" t="s">
        <v>5793</v>
      </c>
      <c r="E563">
        <v>526960</v>
      </c>
      <c r="F563" t="s">
        <v>97</v>
      </c>
      <c r="G563" s="408" t="s">
        <v>5415</v>
      </c>
      <c r="H563" s="217" t="s">
        <v>23</v>
      </c>
      <c r="I563" s="217" t="s">
        <v>437</v>
      </c>
      <c r="J563" s="217" t="s">
        <v>458</v>
      </c>
      <c r="K563" s="61" t="str">
        <f t="shared" si="105"/>
        <v>2</v>
      </c>
      <c r="L563" s="63" t="str">
        <f t="shared" si="106"/>
        <v>Interpretive2</v>
      </c>
      <c r="M563" s="63" t="str">
        <f t="shared" si="107"/>
        <v>Jensen-Alvarado Ranch2</v>
      </c>
      <c r="N563" s="637">
        <v>1177.92</v>
      </c>
      <c r="O563" s="213">
        <v>3000</v>
      </c>
      <c r="Q563" s="213">
        <f t="shared" si="108"/>
        <v>3000</v>
      </c>
      <c r="R563" s="213">
        <v>264.74</v>
      </c>
      <c r="S563" s="213">
        <v>-264.74</v>
      </c>
      <c r="T563" s="213">
        <v>90.2</v>
      </c>
      <c r="U563" s="213">
        <v>0</v>
      </c>
      <c r="V563" s="213">
        <v>0</v>
      </c>
      <c r="W563" s="213">
        <v>0</v>
      </c>
      <c r="X563" s="213">
        <v>0</v>
      </c>
      <c r="Y563" s="213">
        <v>0</v>
      </c>
      <c r="Z563" s="213">
        <v>0</v>
      </c>
      <c r="AA563" s="213">
        <v>53.81</v>
      </c>
      <c r="AB563" s="213">
        <v>307.68</v>
      </c>
      <c r="AC563" s="213">
        <f>SUMIF('[3]revexpbalances - 2024-07-18T082'!$G:$G,G:G,'[3]revexpbalances - 2024-07-18T082'!$H:$H)</f>
        <v>2716.78</v>
      </c>
      <c r="AD563" s="213">
        <f t="shared" si="109"/>
        <v>3168.4700000000003</v>
      </c>
      <c r="AE563" s="744">
        <f t="shared" si="110"/>
        <v>90.2</v>
      </c>
      <c r="AF563" s="744">
        <f t="shared" si="111"/>
        <v>0</v>
      </c>
      <c r="AG563" s="744">
        <f t="shared" si="112"/>
        <v>0</v>
      </c>
      <c r="AH563" s="744">
        <f t="shared" si="113"/>
        <v>3078.2700000000004</v>
      </c>
      <c r="AI563" s="744">
        <f t="shared" si="114"/>
        <v>3168.4700000000003</v>
      </c>
      <c r="AJ563" s="744">
        <f t="shared" si="115"/>
        <v>-168.47000000000025</v>
      </c>
      <c r="AK563" s="1097">
        <v>2000</v>
      </c>
    </row>
    <row r="564" spans="1:37">
      <c r="A564">
        <v>25400</v>
      </c>
      <c r="B564" t="s">
        <v>2923</v>
      </c>
      <c r="C564">
        <v>931303</v>
      </c>
      <c r="D564" t="s">
        <v>5793</v>
      </c>
      <c r="E564">
        <v>527780</v>
      </c>
      <c r="F564" t="s">
        <v>128</v>
      </c>
      <c r="G564" s="408" t="s">
        <v>5515</v>
      </c>
      <c r="H564" s="217" t="s">
        <v>23</v>
      </c>
      <c r="I564" s="217" t="s">
        <v>437</v>
      </c>
      <c r="J564" s="217" t="s">
        <v>458</v>
      </c>
      <c r="K564" s="61" t="str">
        <f t="shared" si="105"/>
        <v>2</v>
      </c>
      <c r="L564" s="63" t="str">
        <f t="shared" si="106"/>
        <v>Interpretive2</v>
      </c>
      <c r="M564" s="63" t="str">
        <f t="shared" si="107"/>
        <v>Jensen-Alvarado Ranch2</v>
      </c>
      <c r="N564" s="637">
        <v>6826.65</v>
      </c>
      <c r="O564" s="213">
        <v>8000</v>
      </c>
      <c r="Q564" s="213">
        <f t="shared" si="108"/>
        <v>8000</v>
      </c>
      <c r="R564" s="213">
        <v>643.29</v>
      </c>
      <c r="S564" s="213">
        <v>-643.29</v>
      </c>
      <c r="T564" s="213">
        <v>111.07</v>
      </c>
      <c r="U564" s="213">
        <v>0</v>
      </c>
      <c r="V564" s="213">
        <v>441.13</v>
      </c>
      <c r="W564" s="213">
        <v>0</v>
      </c>
      <c r="X564" s="213">
        <v>1351.36</v>
      </c>
      <c r="Y564" s="213">
        <v>298.25</v>
      </c>
      <c r="Z564" s="213">
        <v>602.62</v>
      </c>
      <c r="AA564" s="213">
        <v>1005.15</v>
      </c>
      <c r="AB564" s="213">
        <v>976.34</v>
      </c>
      <c r="AC564" s="213">
        <f>SUMIF('[3]revexpbalances - 2024-07-18T082'!$G:$G,G:G,'[3]revexpbalances - 2024-07-18T082'!$H:$H)</f>
        <v>1391.39</v>
      </c>
      <c r="AD564" s="213">
        <f t="shared" si="109"/>
        <v>6177.31</v>
      </c>
      <c r="AE564" s="744">
        <f t="shared" si="110"/>
        <v>111.07</v>
      </c>
      <c r="AF564" s="744">
        <f t="shared" si="111"/>
        <v>441.13</v>
      </c>
      <c r="AG564" s="744">
        <f t="shared" si="112"/>
        <v>2252.23</v>
      </c>
      <c r="AH564" s="744">
        <f t="shared" si="113"/>
        <v>3372.88</v>
      </c>
      <c r="AI564" s="744">
        <f t="shared" si="114"/>
        <v>6177.31</v>
      </c>
      <c r="AJ564" s="744">
        <f t="shared" si="115"/>
        <v>1822.6899999999996</v>
      </c>
      <c r="AK564" s="1097">
        <v>8000</v>
      </c>
    </row>
    <row r="565" spans="1:37">
      <c r="A565">
        <v>25400</v>
      </c>
      <c r="B565" t="s">
        <v>2923</v>
      </c>
      <c r="C565">
        <v>931303</v>
      </c>
      <c r="D565" t="s">
        <v>5793</v>
      </c>
      <c r="E565">
        <v>527840</v>
      </c>
      <c r="F565" t="s">
        <v>75</v>
      </c>
      <c r="G565" s="408" t="s">
        <v>6385</v>
      </c>
      <c r="H565" s="217" t="s">
        <v>23</v>
      </c>
      <c r="I565" s="217" t="s">
        <v>437</v>
      </c>
      <c r="J565" s="217" t="s">
        <v>458</v>
      </c>
      <c r="K565" s="61" t="str">
        <f t="shared" si="105"/>
        <v>2</v>
      </c>
      <c r="L565" s="63" t="str">
        <f t="shared" si="106"/>
        <v>Interpretive2</v>
      </c>
      <c r="M565" s="63" t="str">
        <f t="shared" si="107"/>
        <v>Jensen-Alvarado Ranch2</v>
      </c>
      <c r="N565" s="637">
        <v>80</v>
      </c>
      <c r="O565" s="213">
        <v>1500</v>
      </c>
      <c r="Q565" s="213">
        <f t="shared" si="108"/>
        <v>1500</v>
      </c>
      <c r="R565" s="213">
        <v>80</v>
      </c>
      <c r="S565" s="213">
        <v>-80</v>
      </c>
      <c r="T565" s="213">
        <v>100</v>
      </c>
      <c r="U565" s="213">
        <v>0</v>
      </c>
      <c r="V565" s="213">
        <v>0</v>
      </c>
      <c r="W565" s="213">
        <v>0</v>
      </c>
      <c r="X565" s="213">
        <v>0</v>
      </c>
      <c r="Y565" s="213">
        <v>0</v>
      </c>
      <c r="Z565" s="213">
        <v>0</v>
      </c>
      <c r="AA565" s="213">
        <v>0</v>
      </c>
      <c r="AB565" s="213">
        <v>0</v>
      </c>
      <c r="AC565" s="213">
        <f>SUMIF('[3]revexpbalances - 2024-07-18T082'!$G:$G,G:G,'[3]revexpbalances - 2024-07-18T082'!$H:$H)</f>
        <v>176.6</v>
      </c>
      <c r="AD565" s="213">
        <f t="shared" si="109"/>
        <v>276.60000000000002</v>
      </c>
      <c r="AE565" s="744">
        <f t="shared" si="110"/>
        <v>100</v>
      </c>
      <c r="AF565" s="744">
        <f t="shared" si="111"/>
        <v>0</v>
      </c>
      <c r="AG565" s="744">
        <f t="shared" si="112"/>
        <v>0</v>
      </c>
      <c r="AH565" s="744">
        <f t="shared" si="113"/>
        <v>176.6</v>
      </c>
      <c r="AI565" s="744">
        <f t="shared" si="114"/>
        <v>276.60000000000002</v>
      </c>
      <c r="AJ565" s="744">
        <f t="shared" si="115"/>
        <v>1223.4000000000001</v>
      </c>
      <c r="AK565" s="1097">
        <v>0</v>
      </c>
    </row>
    <row r="566" spans="1:37">
      <c r="A566">
        <v>25400</v>
      </c>
      <c r="B566" t="s">
        <v>2923</v>
      </c>
      <c r="C566">
        <v>931303</v>
      </c>
      <c r="D566" t="s">
        <v>5793</v>
      </c>
      <c r="E566">
        <v>528020</v>
      </c>
      <c r="F566" t="s">
        <v>152</v>
      </c>
      <c r="G566" s="408" t="s">
        <v>6386</v>
      </c>
      <c r="H566" s="217" t="s">
        <v>23</v>
      </c>
      <c r="I566" s="217" t="s">
        <v>437</v>
      </c>
      <c r="J566" s="217" t="s">
        <v>458</v>
      </c>
      <c r="K566" s="61" t="str">
        <f t="shared" si="105"/>
        <v>2</v>
      </c>
      <c r="L566" s="63" t="str">
        <f t="shared" si="106"/>
        <v>Interpretive2</v>
      </c>
      <c r="M566" s="63" t="str">
        <f t="shared" si="107"/>
        <v>Jensen-Alvarado Ranch2</v>
      </c>
      <c r="N566" s="637">
        <v>331.32</v>
      </c>
      <c r="O566" s="213">
        <v>2000</v>
      </c>
      <c r="Q566" s="213">
        <f t="shared" si="108"/>
        <v>2000</v>
      </c>
      <c r="R566" s="213">
        <v>0</v>
      </c>
      <c r="S566" s="213">
        <v>0</v>
      </c>
      <c r="T566" s="213">
        <v>0</v>
      </c>
      <c r="U566" s="213">
        <v>42.87</v>
      </c>
      <c r="V566" s="213">
        <v>0</v>
      </c>
      <c r="W566" s="213">
        <v>0</v>
      </c>
      <c r="X566" s="213">
        <v>0</v>
      </c>
      <c r="Y566" s="213">
        <v>0</v>
      </c>
      <c r="Z566" s="213">
        <v>0</v>
      </c>
      <c r="AA566" s="213">
        <v>0</v>
      </c>
      <c r="AB566" s="213">
        <v>0</v>
      </c>
      <c r="AC566" s="213">
        <f>SUMIF('[3]revexpbalances - 2024-07-18T082'!$G:$G,G:G,'[3]revexpbalances - 2024-07-18T082'!$H:$H)</f>
        <v>474.73</v>
      </c>
      <c r="AD566" s="213">
        <f t="shared" si="109"/>
        <v>517.6</v>
      </c>
      <c r="AE566" s="744">
        <f t="shared" si="110"/>
        <v>0</v>
      </c>
      <c r="AF566" s="744">
        <f t="shared" si="111"/>
        <v>42.87</v>
      </c>
      <c r="AG566" s="744">
        <f t="shared" si="112"/>
        <v>0</v>
      </c>
      <c r="AH566" s="744">
        <f t="shared" si="113"/>
        <v>474.73</v>
      </c>
      <c r="AI566" s="744">
        <f t="shared" si="114"/>
        <v>517.6</v>
      </c>
      <c r="AJ566" s="744">
        <f t="shared" si="115"/>
        <v>1482.4</v>
      </c>
      <c r="AK566" s="1097">
        <v>2000</v>
      </c>
    </row>
    <row r="567" spans="1:37">
      <c r="A567">
        <v>25400</v>
      </c>
      <c r="B567" t="s">
        <v>2923</v>
      </c>
      <c r="C567">
        <v>931303</v>
      </c>
      <c r="D567" t="s">
        <v>5793</v>
      </c>
      <c r="E567">
        <v>537080</v>
      </c>
      <c r="F567" t="s">
        <v>84</v>
      </c>
      <c r="G567" s="408" t="s">
        <v>5435</v>
      </c>
      <c r="H567" s="217" t="s">
        <v>23</v>
      </c>
      <c r="I567" s="217" t="s">
        <v>437</v>
      </c>
      <c r="J567" s="217" t="s">
        <v>7021</v>
      </c>
      <c r="K567" s="61" t="str">
        <f t="shared" si="105"/>
        <v>3</v>
      </c>
      <c r="L567" s="63" t="str">
        <f t="shared" si="106"/>
        <v>Interpretive3</v>
      </c>
      <c r="M567" s="63" t="str">
        <f t="shared" si="107"/>
        <v>Jensen-Alvarado Ranch3</v>
      </c>
      <c r="N567" s="637">
        <v>45</v>
      </c>
      <c r="O567" s="213">
        <v>800</v>
      </c>
      <c r="Q567" s="213">
        <f t="shared" si="108"/>
        <v>800</v>
      </c>
      <c r="R567" s="213">
        <v>0</v>
      </c>
      <c r="S567" s="213">
        <v>0</v>
      </c>
      <c r="T567" s="213">
        <v>0</v>
      </c>
      <c r="U567" s="213">
        <v>55</v>
      </c>
      <c r="V567" s="213">
        <v>215</v>
      </c>
      <c r="W567" s="213">
        <v>45</v>
      </c>
      <c r="X567" s="213">
        <v>0</v>
      </c>
      <c r="Y567" s="213">
        <v>0</v>
      </c>
      <c r="Z567" s="213">
        <v>0</v>
      </c>
      <c r="AA567" s="213">
        <v>0</v>
      </c>
      <c r="AB567" s="213">
        <v>0</v>
      </c>
      <c r="AC567" s="213">
        <f>SUMIF('[3]revexpbalances - 2024-07-18T082'!$G:$G,G:G,'[3]revexpbalances - 2024-07-18T082'!$H:$H)</f>
        <v>0</v>
      </c>
      <c r="AD567" s="213">
        <f t="shared" si="109"/>
        <v>315</v>
      </c>
      <c r="AE567" s="744">
        <f t="shared" si="110"/>
        <v>0</v>
      </c>
      <c r="AF567" s="744">
        <f t="shared" si="111"/>
        <v>315</v>
      </c>
      <c r="AG567" s="744">
        <f t="shared" si="112"/>
        <v>0</v>
      </c>
      <c r="AH567" s="744">
        <f t="shared" si="113"/>
        <v>0</v>
      </c>
      <c r="AI567" s="744">
        <f t="shared" si="114"/>
        <v>315</v>
      </c>
      <c r="AJ567" s="744">
        <f t="shared" si="115"/>
        <v>485</v>
      </c>
      <c r="AK567" s="1097">
        <v>800</v>
      </c>
    </row>
    <row r="568" spans="1:37">
      <c r="A568">
        <v>25400</v>
      </c>
      <c r="B568" t="s">
        <v>2923</v>
      </c>
      <c r="C568">
        <v>931304</v>
      </c>
      <c r="D568" t="s">
        <v>438</v>
      </c>
      <c r="E568">
        <v>520020</v>
      </c>
      <c r="F568" t="s">
        <v>86</v>
      </c>
      <c r="G568" s="408" t="s">
        <v>5458</v>
      </c>
      <c r="H568" s="217" t="s">
        <v>5795</v>
      </c>
      <c r="I568" s="217" t="s">
        <v>438</v>
      </c>
      <c r="J568" s="217" t="s">
        <v>458</v>
      </c>
      <c r="K568" s="61" t="str">
        <f t="shared" si="105"/>
        <v>2</v>
      </c>
      <c r="L568" s="63" t="str">
        <f t="shared" si="106"/>
        <v>interpretive2</v>
      </c>
      <c r="M568" s="63" t="str">
        <f t="shared" si="107"/>
        <v>San Timoteo Schoolhouse2</v>
      </c>
      <c r="N568" s="637">
        <v>1280.46</v>
      </c>
      <c r="O568" s="213">
        <v>1100</v>
      </c>
      <c r="Q568" s="213">
        <f t="shared" si="108"/>
        <v>1100</v>
      </c>
      <c r="R568" s="213">
        <v>0</v>
      </c>
      <c r="S568" s="213">
        <v>85</v>
      </c>
      <c r="T568" s="213">
        <v>85</v>
      </c>
      <c r="U568" s="213">
        <v>85</v>
      </c>
      <c r="V568" s="213">
        <v>85</v>
      </c>
      <c r="W568" s="213">
        <v>85</v>
      </c>
      <c r="X568" s="213">
        <v>85</v>
      </c>
      <c r="Y568" s="213">
        <v>0</v>
      </c>
      <c r="Z568" s="213">
        <v>401</v>
      </c>
      <c r="AA568" s="213">
        <v>85</v>
      </c>
      <c r="AB568" s="213">
        <v>91</v>
      </c>
      <c r="AC568" s="213">
        <f>SUMIF('[3]revexpbalances - 2024-07-18T082'!$G:$G,G:G,'[3]revexpbalances - 2024-07-18T082'!$H:$H)</f>
        <v>91</v>
      </c>
      <c r="AD568" s="213">
        <f t="shared" si="109"/>
        <v>1178</v>
      </c>
      <c r="AE568" s="744">
        <f t="shared" si="110"/>
        <v>170</v>
      </c>
      <c r="AF568" s="744">
        <f t="shared" si="111"/>
        <v>255</v>
      </c>
      <c r="AG568" s="744">
        <f t="shared" si="112"/>
        <v>486</v>
      </c>
      <c r="AH568" s="744">
        <f t="shared" si="113"/>
        <v>267</v>
      </c>
      <c r="AI568" s="744">
        <f t="shared" si="114"/>
        <v>1178</v>
      </c>
      <c r="AJ568" s="744">
        <f t="shared" si="115"/>
        <v>-78</v>
      </c>
      <c r="AK568" s="1097">
        <v>1000</v>
      </c>
    </row>
    <row r="569" spans="1:37">
      <c r="A569">
        <v>25400</v>
      </c>
      <c r="B569" t="s">
        <v>2923</v>
      </c>
      <c r="C569">
        <v>931304</v>
      </c>
      <c r="D569" t="s">
        <v>438</v>
      </c>
      <c r="E569">
        <v>520800</v>
      </c>
      <c r="F569" t="s">
        <v>54</v>
      </c>
      <c r="G569" s="408" t="s">
        <v>5405</v>
      </c>
      <c r="H569" s="217" t="s">
        <v>5795</v>
      </c>
      <c r="I569" s="217" t="s">
        <v>438</v>
      </c>
      <c r="J569" s="217" t="s">
        <v>458</v>
      </c>
      <c r="K569" s="61" t="str">
        <f t="shared" si="105"/>
        <v>2</v>
      </c>
      <c r="L569" s="63" t="str">
        <f t="shared" si="106"/>
        <v>interpretive2</v>
      </c>
      <c r="M569" s="63" t="str">
        <f t="shared" si="107"/>
        <v>San Timoteo Schoolhouse2</v>
      </c>
      <c r="N569" s="637">
        <v>127.52</v>
      </c>
      <c r="O569" s="213">
        <v>500</v>
      </c>
      <c r="Q569" s="213">
        <f t="shared" si="108"/>
        <v>500</v>
      </c>
      <c r="R569" s="213">
        <v>0</v>
      </c>
      <c r="S569" s="213">
        <v>0</v>
      </c>
      <c r="T569" s="213">
        <v>0</v>
      </c>
      <c r="U569" s="213">
        <v>0</v>
      </c>
      <c r="V569" s="213">
        <v>0</v>
      </c>
      <c r="W569" s="213">
        <v>0</v>
      </c>
      <c r="X569" s="213">
        <v>0</v>
      </c>
      <c r="Y569" s="213">
        <v>0</v>
      </c>
      <c r="Z569" s="213">
        <v>0</v>
      </c>
      <c r="AA569" s="213">
        <v>0</v>
      </c>
      <c r="AB569" s="213">
        <v>0</v>
      </c>
      <c r="AC569" s="213">
        <f>SUMIF('[3]revexpbalances - 2024-07-18T082'!$G:$G,G:G,'[3]revexpbalances - 2024-07-18T082'!$H:$H)</f>
        <v>0</v>
      </c>
      <c r="AD569" s="213">
        <f t="shared" si="109"/>
        <v>0</v>
      </c>
      <c r="AE569" s="744">
        <f t="shared" si="110"/>
        <v>0</v>
      </c>
      <c r="AF569" s="744">
        <f t="shared" si="111"/>
        <v>0</v>
      </c>
      <c r="AG569" s="744">
        <f t="shared" si="112"/>
        <v>0</v>
      </c>
      <c r="AH569" s="744">
        <f t="shared" si="113"/>
        <v>0</v>
      </c>
      <c r="AI569" s="744">
        <f t="shared" si="114"/>
        <v>0</v>
      </c>
      <c r="AJ569" s="744">
        <f t="shared" si="115"/>
        <v>500</v>
      </c>
      <c r="AK569" s="1097">
        <v>500</v>
      </c>
    </row>
    <row r="570" spans="1:37">
      <c r="A570">
        <v>25400</v>
      </c>
      <c r="B570" t="s">
        <v>2923</v>
      </c>
      <c r="C570">
        <v>931304</v>
      </c>
      <c r="D570" t="s">
        <v>438</v>
      </c>
      <c r="E570">
        <v>521420</v>
      </c>
      <c r="F570" t="s">
        <v>90</v>
      </c>
      <c r="G570" s="408" t="s">
        <v>5407</v>
      </c>
      <c r="H570" s="217" t="s">
        <v>5795</v>
      </c>
      <c r="I570" s="217" t="s">
        <v>438</v>
      </c>
      <c r="J570" s="217" t="s">
        <v>458</v>
      </c>
      <c r="K570" s="61" t="str">
        <f t="shared" si="105"/>
        <v>2</v>
      </c>
      <c r="L570" s="63" t="str">
        <f t="shared" si="106"/>
        <v>interpretive2</v>
      </c>
      <c r="M570" s="63" t="str">
        <f t="shared" si="107"/>
        <v>San Timoteo Schoolhouse2</v>
      </c>
      <c r="N570" s="637">
        <v>131.54</v>
      </c>
      <c r="O570" s="213">
        <v>500</v>
      </c>
      <c r="Q570" s="213">
        <f t="shared" si="108"/>
        <v>500</v>
      </c>
      <c r="R570" s="213">
        <v>0</v>
      </c>
      <c r="S570" s="213">
        <v>0</v>
      </c>
      <c r="T570" s="213">
        <v>0</v>
      </c>
      <c r="U570" s="213">
        <v>0</v>
      </c>
      <c r="V570" s="213">
        <v>0</v>
      </c>
      <c r="W570" s="213">
        <v>0</v>
      </c>
      <c r="X570" s="213">
        <v>10.88</v>
      </c>
      <c r="Y570" s="213">
        <v>0</v>
      </c>
      <c r="Z570" s="213">
        <v>0</v>
      </c>
      <c r="AA570" s="213">
        <v>52.79</v>
      </c>
      <c r="AB570" s="213">
        <v>0</v>
      </c>
      <c r="AC570" s="213">
        <f>SUMIF('[3]revexpbalances - 2024-07-18T082'!$G:$G,G:G,'[3]revexpbalances - 2024-07-18T082'!$H:$H)</f>
        <v>0</v>
      </c>
      <c r="AD570" s="213">
        <f t="shared" si="109"/>
        <v>63.67</v>
      </c>
      <c r="AE570" s="744">
        <f t="shared" si="110"/>
        <v>0</v>
      </c>
      <c r="AF570" s="744">
        <f t="shared" si="111"/>
        <v>0</v>
      </c>
      <c r="AG570" s="744">
        <f t="shared" si="112"/>
        <v>10.88</v>
      </c>
      <c r="AH570" s="744">
        <f t="shared" si="113"/>
        <v>52.79</v>
      </c>
      <c r="AI570" s="744">
        <f t="shared" si="114"/>
        <v>63.67</v>
      </c>
      <c r="AJ570" s="744">
        <f t="shared" si="115"/>
        <v>436.33</v>
      </c>
      <c r="AK570" s="1097">
        <v>500</v>
      </c>
    </row>
    <row r="571" spans="1:37">
      <c r="A571">
        <v>25400</v>
      </c>
      <c r="B571" t="s">
        <v>2923</v>
      </c>
      <c r="C571">
        <v>931304</v>
      </c>
      <c r="D571" t="s">
        <v>438</v>
      </c>
      <c r="E571">
        <v>522310</v>
      </c>
      <c r="F571" t="s">
        <v>60</v>
      </c>
      <c r="G571" s="408" t="s">
        <v>5445</v>
      </c>
      <c r="H571" s="217" t="s">
        <v>5795</v>
      </c>
      <c r="I571" s="217" t="s">
        <v>438</v>
      </c>
      <c r="J571" s="217" t="s">
        <v>458</v>
      </c>
      <c r="K571" s="61" t="str">
        <f t="shared" si="105"/>
        <v>2</v>
      </c>
      <c r="L571" s="63" t="str">
        <f t="shared" si="106"/>
        <v>interpretive2</v>
      </c>
      <c r="M571" s="63" t="str">
        <f t="shared" si="107"/>
        <v>San Timoteo Schoolhouse2</v>
      </c>
      <c r="N571" s="637">
        <v>174.26000000000022</v>
      </c>
      <c r="O571" s="213">
        <v>2000</v>
      </c>
      <c r="Q571" s="213">
        <f t="shared" si="108"/>
        <v>2000</v>
      </c>
      <c r="R571" s="213">
        <v>265</v>
      </c>
      <c r="S571" s="213">
        <v>0</v>
      </c>
      <c r="T571" s="213">
        <v>1376</v>
      </c>
      <c r="U571" s="213">
        <v>0</v>
      </c>
      <c r="V571" s="213">
        <v>0</v>
      </c>
      <c r="W571" s="213">
        <v>0</v>
      </c>
      <c r="X571" s="213">
        <v>0</v>
      </c>
      <c r="Y571" s="213">
        <v>233.64</v>
      </c>
      <c r="Z571" s="213">
        <v>310.8</v>
      </c>
      <c r="AA571" s="213">
        <v>0</v>
      </c>
      <c r="AB571" s="213">
        <v>0</v>
      </c>
      <c r="AC571" s="213">
        <f>SUMIF('[3]revexpbalances - 2024-07-18T082'!$G:$G,G:G,'[3]revexpbalances - 2024-07-18T082'!$H:$H)</f>
        <v>0</v>
      </c>
      <c r="AD571" s="213">
        <f t="shared" si="109"/>
        <v>2185.44</v>
      </c>
      <c r="AE571" s="744">
        <f t="shared" si="110"/>
        <v>1641</v>
      </c>
      <c r="AF571" s="744">
        <f t="shared" si="111"/>
        <v>0</v>
      </c>
      <c r="AG571" s="744">
        <f t="shared" si="112"/>
        <v>544.44000000000005</v>
      </c>
      <c r="AH571" s="744">
        <f t="shared" si="113"/>
        <v>0</v>
      </c>
      <c r="AI571" s="744">
        <f t="shared" si="114"/>
        <v>2185.44</v>
      </c>
      <c r="AJ571" s="744">
        <f t="shared" si="115"/>
        <v>-185.44000000000005</v>
      </c>
      <c r="AK571" s="1097">
        <v>1000</v>
      </c>
    </row>
    <row r="572" spans="1:37">
      <c r="A572">
        <v>25400</v>
      </c>
      <c r="B572" t="s">
        <v>2923</v>
      </c>
      <c r="C572">
        <v>931304</v>
      </c>
      <c r="D572" t="s">
        <v>438</v>
      </c>
      <c r="E572">
        <v>522320</v>
      </c>
      <c r="F572" t="s">
        <v>93</v>
      </c>
      <c r="G572" s="408" t="s">
        <v>5485</v>
      </c>
      <c r="H572" s="217" t="s">
        <v>5795</v>
      </c>
      <c r="I572" s="217" t="s">
        <v>438</v>
      </c>
      <c r="J572" s="217" t="s">
        <v>458</v>
      </c>
      <c r="K572" s="61" t="str">
        <f t="shared" si="105"/>
        <v>2</v>
      </c>
      <c r="L572" s="63" t="str">
        <f t="shared" si="106"/>
        <v>interpretive2</v>
      </c>
      <c r="M572" s="63" t="str">
        <f t="shared" si="107"/>
        <v>San Timoteo Schoolhouse2</v>
      </c>
      <c r="N572" s="637">
        <v>1863.24</v>
      </c>
      <c r="O572" s="213">
        <v>3500</v>
      </c>
      <c r="Q572" s="213">
        <f t="shared" si="108"/>
        <v>3500</v>
      </c>
      <c r="R572" s="213">
        <v>0</v>
      </c>
      <c r="S572" s="213">
        <v>0</v>
      </c>
      <c r="T572" s="213">
        <v>88.76</v>
      </c>
      <c r="U572" s="213">
        <v>315.29000000000002</v>
      </c>
      <c r="V572" s="213">
        <v>0</v>
      </c>
      <c r="W572" s="213">
        <v>0</v>
      </c>
      <c r="X572" s="213">
        <v>0</v>
      </c>
      <c r="Y572" s="213">
        <v>0</v>
      </c>
      <c r="Z572" s="213">
        <v>409.31</v>
      </c>
      <c r="AA572" s="213">
        <v>26.58</v>
      </c>
      <c r="AB572" s="213">
        <v>0</v>
      </c>
      <c r="AC572" s="213">
        <f>SUMIF('[3]revexpbalances - 2024-07-18T082'!$G:$G,G:G,'[3]revexpbalances - 2024-07-18T082'!$H:$H)</f>
        <v>150</v>
      </c>
      <c r="AD572" s="213">
        <f t="shared" si="109"/>
        <v>989.94</v>
      </c>
      <c r="AE572" s="744">
        <f t="shared" si="110"/>
        <v>88.76</v>
      </c>
      <c r="AF572" s="744">
        <f t="shared" si="111"/>
        <v>315.29000000000002</v>
      </c>
      <c r="AG572" s="744">
        <f t="shared" si="112"/>
        <v>409.31</v>
      </c>
      <c r="AH572" s="744">
        <f t="shared" si="113"/>
        <v>176.57999999999998</v>
      </c>
      <c r="AI572" s="744">
        <f t="shared" si="114"/>
        <v>989.94</v>
      </c>
      <c r="AJ572" s="744">
        <f t="shared" si="115"/>
        <v>2510.06</v>
      </c>
      <c r="AK572" s="1097">
        <v>2000</v>
      </c>
    </row>
    <row r="573" spans="1:37">
      <c r="A573">
        <v>25400</v>
      </c>
      <c r="B573" t="s">
        <v>2923</v>
      </c>
      <c r="C573">
        <v>931305</v>
      </c>
      <c r="D573" t="s">
        <v>440</v>
      </c>
      <c r="E573">
        <v>520020</v>
      </c>
      <c r="F573" t="s">
        <v>86</v>
      </c>
      <c r="G573" s="408" t="s">
        <v>5399</v>
      </c>
      <c r="H573" s="217" t="s">
        <v>23</v>
      </c>
      <c r="I573" s="217" t="s">
        <v>440</v>
      </c>
      <c r="J573" s="217" t="s">
        <v>458</v>
      </c>
      <c r="K573" s="61" t="str">
        <f t="shared" si="105"/>
        <v>2</v>
      </c>
      <c r="L573" s="63" t="str">
        <f t="shared" si="106"/>
        <v>Interpretive2</v>
      </c>
      <c r="M573" s="63" t="str">
        <f t="shared" si="107"/>
        <v>Hidden Valley Nature Center2</v>
      </c>
      <c r="N573" s="637">
        <v>484</v>
      </c>
      <c r="O573" s="213">
        <v>450</v>
      </c>
      <c r="Q573" s="213">
        <f t="shared" si="108"/>
        <v>450</v>
      </c>
      <c r="R573" s="213">
        <v>0</v>
      </c>
      <c r="S573" s="213">
        <v>0</v>
      </c>
      <c r="T573" s="213">
        <v>0</v>
      </c>
      <c r="U573" s="213">
        <v>125</v>
      </c>
      <c r="V573" s="213">
        <v>0</v>
      </c>
      <c r="W573" s="213">
        <v>0</v>
      </c>
      <c r="X573" s="213">
        <v>125</v>
      </c>
      <c r="Y573" s="213">
        <v>0</v>
      </c>
      <c r="Z573" s="213">
        <v>0</v>
      </c>
      <c r="AA573" s="213">
        <v>134</v>
      </c>
      <c r="AB573" s="213">
        <v>0</v>
      </c>
      <c r="AC573" s="213">
        <f>SUMIF('[3]revexpbalances - 2024-07-18T082'!$G:$G,G:G,'[3]revexpbalances - 2024-07-18T082'!$H:$H)</f>
        <v>0</v>
      </c>
      <c r="AD573" s="213">
        <f t="shared" si="109"/>
        <v>384</v>
      </c>
      <c r="AE573" s="744">
        <f t="shared" si="110"/>
        <v>0</v>
      </c>
      <c r="AF573" s="744">
        <f t="shared" si="111"/>
        <v>125</v>
      </c>
      <c r="AG573" s="744">
        <f t="shared" si="112"/>
        <v>125</v>
      </c>
      <c r="AH573" s="744">
        <f t="shared" si="113"/>
        <v>134</v>
      </c>
      <c r="AI573" s="744">
        <f t="shared" si="114"/>
        <v>384</v>
      </c>
      <c r="AJ573" s="744">
        <f t="shared" si="115"/>
        <v>66</v>
      </c>
      <c r="AK573" s="1097">
        <v>450</v>
      </c>
    </row>
    <row r="574" spans="1:37">
      <c r="A574">
        <v>25400</v>
      </c>
      <c r="B574" t="s">
        <v>2923</v>
      </c>
      <c r="C574">
        <v>931305</v>
      </c>
      <c r="D574" t="s">
        <v>440</v>
      </c>
      <c r="E574">
        <v>520115</v>
      </c>
      <c r="F574" t="s">
        <v>49</v>
      </c>
      <c r="G574" s="408" t="s">
        <v>5467</v>
      </c>
      <c r="H574" s="217" t="s">
        <v>23</v>
      </c>
      <c r="I574" s="217" t="s">
        <v>440</v>
      </c>
      <c r="J574" s="217" t="s">
        <v>458</v>
      </c>
      <c r="K574" s="61" t="str">
        <f t="shared" si="105"/>
        <v>2</v>
      </c>
      <c r="L574" s="63" t="str">
        <f t="shared" si="106"/>
        <v>Interpretive2</v>
      </c>
      <c r="M574" s="63" t="str">
        <f t="shared" si="107"/>
        <v>Hidden Valley Nature Center2</v>
      </c>
      <c r="N574" s="637">
        <v>1472.3400000000001</v>
      </c>
      <c r="O574" s="213">
        <v>1650</v>
      </c>
      <c r="Q574" s="213">
        <f t="shared" si="108"/>
        <v>1650</v>
      </c>
      <c r="R574" s="213">
        <v>0</v>
      </c>
      <c r="S574" s="213">
        <v>0</v>
      </c>
      <c r="T574" s="213">
        <v>0</v>
      </c>
      <c r="U574" s="213">
        <v>0</v>
      </c>
      <c r="V574" s="213">
        <v>0</v>
      </c>
      <c r="W574" s="213">
        <v>0</v>
      </c>
      <c r="X574" s="213">
        <v>0</v>
      </c>
      <c r="Y574" s="213">
        <v>0</v>
      </c>
      <c r="Z574" s="213">
        <v>0</v>
      </c>
      <c r="AA574" s="213">
        <v>89.18</v>
      </c>
      <c r="AB574" s="213">
        <v>0</v>
      </c>
      <c r="AC574" s="213">
        <f>SUMIF('[3]revexpbalances - 2024-07-18T082'!$G:$G,G:G,'[3]revexpbalances - 2024-07-18T082'!$H:$H)</f>
        <v>0</v>
      </c>
      <c r="AD574" s="213">
        <f t="shared" si="109"/>
        <v>89.18</v>
      </c>
      <c r="AE574" s="744">
        <f t="shared" si="110"/>
        <v>0</v>
      </c>
      <c r="AF574" s="744">
        <f t="shared" si="111"/>
        <v>0</v>
      </c>
      <c r="AG574" s="744">
        <f t="shared" si="112"/>
        <v>0</v>
      </c>
      <c r="AH574" s="744">
        <f t="shared" si="113"/>
        <v>89.18</v>
      </c>
      <c r="AI574" s="744">
        <f t="shared" si="114"/>
        <v>89.18</v>
      </c>
      <c r="AJ574" s="744">
        <f t="shared" si="115"/>
        <v>1560.82</v>
      </c>
      <c r="AK574" s="1097">
        <v>1850</v>
      </c>
    </row>
    <row r="575" spans="1:37">
      <c r="A575">
        <v>25400</v>
      </c>
      <c r="B575" t="s">
        <v>2923</v>
      </c>
      <c r="C575">
        <v>931305</v>
      </c>
      <c r="D575" t="s">
        <v>440</v>
      </c>
      <c r="E575">
        <v>520710</v>
      </c>
      <c r="F575" t="s">
        <v>162</v>
      </c>
      <c r="G575" s="408" t="s">
        <v>5477</v>
      </c>
      <c r="H575" s="217" t="s">
        <v>23</v>
      </c>
      <c r="I575" s="217" t="s">
        <v>440</v>
      </c>
      <c r="J575" s="217" t="s">
        <v>458</v>
      </c>
      <c r="K575" s="61" t="str">
        <f t="shared" si="105"/>
        <v>2</v>
      </c>
      <c r="L575" s="63" t="str">
        <f t="shared" si="106"/>
        <v>Interpretive2</v>
      </c>
      <c r="M575" s="63" t="str">
        <f t="shared" si="107"/>
        <v>Hidden Valley Nature Center2</v>
      </c>
      <c r="N575" s="637">
        <v>1273.1300000000001</v>
      </c>
      <c r="O575" s="213">
        <v>2000</v>
      </c>
      <c r="Q575" s="213">
        <f t="shared" si="108"/>
        <v>2000</v>
      </c>
      <c r="R575" s="213">
        <v>378.99</v>
      </c>
      <c r="S575" s="213">
        <v>-378.99</v>
      </c>
      <c r="T575" s="213">
        <v>0</v>
      </c>
      <c r="U575" s="213">
        <v>0</v>
      </c>
      <c r="V575" s="213">
        <v>0</v>
      </c>
      <c r="W575" s="213">
        <v>0</v>
      </c>
      <c r="X575" s="213">
        <v>239.87</v>
      </c>
      <c r="Y575" s="213">
        <v>0</v>
      </c>
      <c r="Z575" s="213">
        <v>0</v>
      </c>
      <c r="AA575" s="213">
        <v>0</v>
      </c>
      <c r="AB575" s="213">
        <v>0</v>
      </c>
      <c r="AC575" s="213">
        <f>SUMIF('[3]revexpbalances - 2024-07-18T082'!$G:$G,G:G,'[3]revexpbalances - 2024-07-18T082'!$H:$H)</f>
        <v>225.23</v>
      </c>
      <c r="AD575" s="213">
        <f t="shared" si="109"/>
        <v>465.1</v>
      </c>
      <c r="AE575" s="744">
        <f t="shared" si="110"/>
        <v>0</v>
      </c>
      <c r="AF575" s="744">
        <f t="shared" si="111"/>
        <v>0</v>
      </c>
      <c r="AG575" s="744">
        <f t="shared" si="112"/>
        <v>239.87</v>
      </c>
      <c r="AH575" s="744">
        <f t="shared" si="113"/>
        <v>225.23</v>
      </c>
      <c r="AI575" s="744">
        <f t="shared" si="114"/>
        <v>465.1</v>
      </c>
      <c r="AJ575" s="744">
        <f t="shared" si="115"/>
        <v>1534.9</v>
      </c>
      <c r="AK575" s="1097">
        <v>2000</v>
      </c>
    </row>
    <row r="576" spans="1:37">
      <c r="A576">
        <v>25400</v>
      </c>
      <c r="B576" t="s">
        <v>2923</v>
      </c>
      <c r="C576">
        <v>931305</v>
      </c>
      <c r="D576" t="s">
        <v>440</v>
      </c>
      <c r="E576">
        <v>520800</v>
      </c>
      <c r="F576" t="s">
        <v>54</v>
      </c>
      <c r="G576" s="408" t="s">
        <v>5442</v>
      </c>
      <c r="H576" s="217" t="s">
        <v>23</v>
      </c>
      <c r="I576" s="217" t="s">
        <v>440</v>
      </c>
      <c r="J576" s="217" t="s">
        <v>458</v>
      </c>
      <c r="K576" s="61" t="str">
        <f t="shared" si="105"/>
        <v>2</v>
      </c>
      <c r="L576" s="63" t="str">
        <f t="shared" si="106"/>
        <v>Interpretive2</v>
      </c>
      <c r="M576" s="63" t="str">
        <f t="shared" si="107"/>
        <v>Hidden Valley Nature Center2</v>
      </c>
      <c r="N576" s="637">
        <v>921.78000000000009</v>
      </c>
      <c r="O576" s="213">
        <v>1500</v>
      </c>
      <c r="Q576" s="213">
        <f t="shared" si="108"/>
        <v>1500</v>
      </c>
      <c r="R576" s="213">
        <v>0</v>
      </c>
      <c r="S576" s="213">
        <v>0</v>
      </c>
      <c r="T576" s="213">
        <v>230.79</v>
      </c>
      <c r="U576" s="213">
        <v>0</v>
      </c>
      <c r="V576" s="213">
        <v>0</v>
      </c>
      <c r="W576" s="213">
        <v>0</v>
      </c>
      <c r="X576" s="213">
        <v>132.54</v>
      </c>
      <c r="Y576" s="213">
        <v>46.92</v>
      </c>
      <c r="Z576" s="213">
        <v>254.35</v>
      </c>
      <c r="AA576" s="213">
        <v>248.14</v>
      </c>
      <c r="AB576" s="213">
        <v>186.88</v>
      </c>
      <c r="AC576" s="213">
        <f>SUMIF('[3]revexpbalances - 2024-07-18T082'!$G:$G,G:G,'[3]revexpbalances - 2024-07-18T082'!$H:$H)</f>
        <v>0</v>
      </c>
      <c r="AD576" s="213">
        <f t="shared" si="109"/>
        <v>1099.6199999999999</v>
      </c>
      <c r="AE576" s="744">
        <f t="shared" si="110"/>
        <v>230.79</v>
      </c>
      <c r="AF576" s="744">
        <f t="shared" si="111"/>
        <v>0</v>
      </c>
      <c r="AG576" s="744">
        <f t="shared" si="112"/>
        <v>433.80999999999995</v>
      </c>
      <c r="AH576" s="744">
        <f t="shared" si="113"/>
        <v>435.02</v>
      </c>
      <c r="AI576" s="744">
        <f t="shared" si="114"/>
        <v>1099.6199999999999</v>
      </c>
      <c r="AJ576" s="744">
        <f t="shared" si="115"/>
        <v>400.38000000000011</v>
      </c>
      <c r="AK576" s="1097">
        <v>1500</v>
      </c>
    </row>
    <row r="577" spans="1:37">
      <c r="A577">
        <v>25400</v>
      </c>
      <c r="B577" t="s">
        <v>2923</v>
      </c>
      <c r="C577">
        <v>931305</v>
      </c>
      <c r="D577" t="s">
        <v>440</v>
      </c>
      <c r="E577">
        <v>522310</v>
      </c>
      <c r="F577" t="s">
        <v>60</v>
      </c>
      <c r="G577" s="408" t="s">
        <v>5496</v>
      </c>
      <c r="H577" s="217" t="s">
        <v>23</v>
      </c>
      <c r="I577" s="217" t="s">
        <v>440</v>
      </c>
      <c r="J577" s="217" t="s">
        <v>458</v>
      </c>
      <c r="K577" s="61" t="str">
        <f t="shared" si="105"/>
        <v>2</v>
      </c>
      <c r="L577" s="63" t="str">
        <f t="shared" si="106"/>
        <v>Interpretive2</v>
      </c>
      <c r="M577" s="63" t="str">
        <f t="shared" si="107"/>
        <v>Hidden Valley Nature Center2</v>
      </c>
      <c r="N577" s="637">
        <v>1970.18</v>
      </c>
      <c r="O577" s="213">
        <v>3000</v>
      </c>
      <c r="Q577" s="213">
        <f t="shared" si="108"/>
        <v>3000</v>
      </c>
      <c r="R577" s="213">
        <v>166.22</v>
      </c>
      <c r="S577" s="213">
        <v>-166.22</v>
      </c>
      <c r="T577" s="213">
        <v>38.82</v>
      </c>
      <c r="U577" s="213">
        <v>102.13</v>
      </c>
      <c r="V577" s="213">
        <v>0</v>
      </c>
      <c r="W577" s="213">
        <v>0</v>
      </c>
      <c r="X577" s="213">
        <v>0</v>
      </c>
      <c r="Y577" s="213">
        <v>272.05</v>
      </c>
      <c r="Z577" s="213">
        <v>0</v>
      </c>
      <c r="AA577" s="213">
        <v>26.66</v>
      </c>
      <c r="AB577" s="213">
        <v>0</v>
      </c>
      <c r="AC577" s="213">
        <f>SUMIF('[3]revexpbalances - 2024-07-18T082'!$G:$G,G:G,'[3]revexpbalances - 2024-07-18T082'!$H:$H)</f>
        <v>0</v>
      </c>
      <c r="AD577" s="213">
        <f t="shared" si="109"/>
        <v>439.66</v>
      </c>
      <c r="AE577" s="744">
        <f t="shared" si="110"/>
        <v>38.82</v>
      </c>
      <c r="AF577" s="744">
        <f t="shared" si="111"/>
        <v>102.13</v>
      </c>
      <c r="AG577" s="744">
        <f t="shared" si="112"/>
        <v>272.05</v>
      </c>
      <c r="AH577" s="744">
        <f t="shared" si="113"/>
        <v>26.66</v>
      </c>
      <c r="AI577" s="744">
        <f t="shared" si="114"/>
        <v>439.66</v>
      </c>
      <c r="AJ577" s="744">
        <f t="shared" si="115"/>
        <v>2560.34</v>
      </c>
      <c r="AK577" s="1097">
        <v>2000</v>
      </c>
    </row>
    <row r="578" spans="1:37">
      <c r="A578">
        <v>25400</v>
      </c>
      <c r="B578" t="s">
        <v>2923</v>
      </c>
      <c r="C578">
        <v>931305</v>
      </c>
      <c r="D578" t="s">
        <v>440</v>
      </c>
      <c r="E578">
        <v>522320</v>
      </c>
      <c r="F578" t="s">
        <v>93</v>
      </c>
      <c r="G578" s="408" t="s">
        <v>5486</v>
      </c>
      <c r="H578" s="217" t="s">
        <v>23</v>
      </c>
      <c r="I578" s="217" t="s">
        <v>440</v>
      </c>
      <c r="J578" s="217" t="s">
        <v>458</v>
      </c>
      <c r="K578" s="61" t="str">
        <f t="shared" ref="K578:K635" si="116">MID(E578,2,1)</f>
        <v>2</v>
      </c>
      <c r="L578" s="63" t="str">
        <f t="shared" ref="L578:L635" si="117">H578&amp;K578</f>
        <v>Interpretive2</v>
      </c>
      <c r="M578" s="63" t="str">
        <f t="shared" ref="M578:M635" si="118">I578&amp;K578</f>
        <v>Hidden Valley Nature Center2</v>
      </c>
      <c r="N578" s="637">
        <v>366.19</v>
      </c>
      <c r="O578" s="213">
        <v>2000</v>
      </c>
      <c r="Q578" s="213">
        <f t="shared" ref="Q578:Q635" si="119">O578+P578</f>
        <v>2000</v>
      </c>
      <c r="R578" s="213">
        <v>0</v>
      </c>
      <c r="S578" s="213">
        <v>0</v>
      </c>
      <c r="T578" s="213">
        <v>0</v>
      </c>
      <c r="U578" s="213">
        <v>0</v>
      </c>
      <c r="V578" s="213">
        <v>0</v>
      </c>
      <c r="W578" s="213">
        <v>0</v>
      </c>
      <c r="X578" s="213">
        <v>21.54</v>
      </c>
      <c r="Y578" s="213">
        <v>0</v>
      </c>
      <c r="Z578" s="213">
        <v>0</v>
      </c>
      <c r="AA578" s="213">
        <v>2350</v>
      </c>
      <c r="AB578" s="213">
        <v>0</v>
      </c>
      <c r="AC578" s="213">
        <f>SUMIF('[3]revexpbalances - 2024-07-18T082'!$G:$G,G:G,'[3]revexpbalances - 2024-07-18T082'!$H:$H)</f>
        <v>0</v>
      </c>
      <c r="AD578" s="213">
        <f t="shared" si="109"/>
        <v>2371.54</v>
      </c>
      <c r="AE578" s="744">
        <f t="shared" si="110"/>
        <v>0</v>
      </c>
      <c r="AF578" s="744">
        <f t="shared" si="111"/>
        <v>0</v>
      </c>
      <c r="AG578" s="744">
        <f t="shared" si="112"/>
        <v>21.54</v>
      </c>
      <c r="AH578" s="744">
        <f t="shared" si="113"/>
        <v>2350</v>
      </c>
      <c r="AI578" s="744">
        <f t="shared" si="114"/>
        <v>2371.54</v>
      </c>
      <c r="AJ578" s="744">
        <f t="shared" si="115"/>
        <v>-371.53999999999996</v>
      </c>
      <c r="AK578" s="1097">
        <v>1500</v>
      </c>
    </row>
    <row r="579" spans="1:37">
      <c r="A579">
        <v>25400</v>
      </c>
      <c r="B579" t="s">
        <v>2923</v>
      </c>
      <c r="C579">
        <v>931305</v>
      </c>
      <c r="D579" t="s">
        <v>440</v>
      </c>
      <c r="E579">
        <v>523220</v>
      </c>
      <c r="F579" t="s">
        <v>108</v>
      </c>
      <c r="G579" s="408" t="s">
        <v>5370</v>
      </c>
      <c r="H579" s="217" t="s">
        <v>23</v>
      </c>
      <c r="I579" s="217" t="s">
        <v>440</v>
      </c>
      <c r="J579" s="217" t="s">
        <v>458</v>
      </c>
      <c r="K579" s="61" t="str">
        <f t="shared" si="116"/>
        <v>2</v>
      </c>
      <c r="L579" s="63" t="str">
        <f t="shared" si="117"/>
        <v>Interpretive2</v>
      </c>
      <c r="M579" s="63" t="str">
        <f t="shared" si="118"/>
        <v>Hidden Valley Nature Center2</v>
      </c>
      <c r="N579" s="637">
        <v>0</v>
      </c>
      <c r="O579" s="213">
        <v>500</v>
      </c>
      <c r="Q579" s="213">
        <f t="shared" si="119"/>
        <v>500</v>
      </c>
      <c r="R579" s="213">
        <v>0</v>
      </c>
      <c r="S579" s="213">
        <v>0</v>
      </c>
      <c r="T579" s="213">
        <v>0</v>
      </c>
      <c r="U579" s="213">
        <v>0</v>
      </c>
      <c r="V579" s="213">
        <v>0</v>
      </c>
      <c r="W579" s="213">
        <v>0</v>
      </c>
      <c r="X579" s="213">
        <v>0</v>
      </c>
      <c r="Y579" s="213">
        <v>0</v>
      </c>
      <c r="Z579" s="213">
        <v>0</v>
      </c>
      <c r="AA579" s="213">
        <v>0</v>
      </c>
      <c r="AB579" s="213">
        <v>0</v>
      </c>
      <c r="AC579" s="213">
        <f>SUMIF('[3]revexpbalances - 2024-07-18T082'!$G:$G,G:G,'[3]revexpbalances - 2024-07-18T082'!$H:$H)</f>
        <v>0</v>
      </c>
      <c r="AD579" s="213">
        <f t="shared" ref="AD579:AD636" si="120">SUM(R579:AC579)</f>
        <v>0</v>
      </c>
      <c r="AE579" s="744">
        <f t="shared" ref="AE579:AE636" si="121">SUM(R579:T579)</f>
        <v>0</v>
      </c>
      <c r="AF579" s="744">
        <f t="shared" ref="AF579:AF636" si="122">SUM(U579:W579)</f>
        <v>0</v>
      </c>
      <c r="AG579" s="744">
        <f t="shared" ref="AG579:AG636" si="123">SUM(X579:Z579)</f>
        <v>0</v>
      </c>
      <c r="AH579" s="744">
        <f t="shared" ref="AH579:AH636" si="124">SUM(AA579:AC579)</f>
        <v>0</v>
      </c>
      <c r="AI579" s="744">
        <f t="shared" ref="AI579:AI636" si="125">SUM(AE579:AH579)</f>
        <v>0</v>
      </c>
      <c r="AJ579" s="744">
        <f t="shared" ref="AJ579:AJ636" si="126">Q579-AI579</f>
        <v>500</v>
      </c>
      <c r="AK579" s="1097">
        <v>500</v>
      </c>
    </row>
    <row r="580" spans="1:37">
      <c r="A580">
        <v>25400</v>
      </c>
      <c r="B580" t="s">
        <v>2923</v>
      </c>
      <c r="C580">
        <v>931305</v>
      </c>
      <c r="D580" t="s">
        <v>440</v>
      </c>
      <c r="E580">
        <v>523270</v>
      </c>
      <c r="F580" t="s">
        <v>62</v>
      </c>
      <c r="G580" s="408" t="s">
        <v>5507</v>
      </c>
      <c r="H580" s="217" t="s">
        <v>23</v>
      </c>
      <c r="I580" s="217" t="s">
        <v>440</v>
      </c>
      <c r="J580" s="217" t="s">
        <v>458</v>
      </c>
      <c r="K580" s="61" t="str">
        <f t="shared" si="116"/>
        <v>2</v>
      </c>
      <c r="L580" s="63" t="str">
        <f t="shared" si="117"/>
        <v>Interpretive2</v>
      </c>
      <c r="M580" s="63" t="str">
        <f t="shared" si="118"/>
        <v>Hidden Valley Nature Center2</v>
      </c>
      <c r="N580" s="637">
        <v>4200.6200000000008</v>
      </c>
      <c r="O580" s="213">
        <v>9000</v>
      </c>
      <c r="Q580" s="213">
        <f t="shared" si="119"/>
        <v>9000</v>
      </c>
      <c r="R580" s="213">
        <v>0</v>
      </c>
      <c r="S580" s="213">
        <v>0</v>
      </c>
      <c r="T580" s="213">
        <v>150</v>
      </c>
      <c r="U580" s="213">
        <v>965.62</v>
      </c>
      <c r="V580" s="213">
        <v>90</v>
      </c>
      <c r="W580" s="213">
        <v>0</v>
      </c>
      <c r="X580" s="213">
        <v>3026.1</v>
      </c>
      <c r="Y580" s="213">
        <v>41.99</v>
      </c>
      <c r="Z580" s="213">
        <v>153.94999999999999</v>
      </c>
      <c r="AA580" s="213">
        <v>147.05000000000001</v>
      </c>
      <c r="AB580" s="213">
        <v>-3538.76</v>
      </c>
      <c r="AC580" s="213">
        <f>SUMIF('[3]revexpbalances - 2024-07-18T082'!$G:$G,G:G,'[3]revexpbalances - 2024-07-18T082'!$H:$H)</f>
        <v>273.27</v>
      </c>
      <c r="AD580" s="213">
        <f t="shared" si="120"/>
        <v>1309.2199999999989</v>
      </c>
      <c r="AE580" s="744">
        <f t="shared" si="121"/>
        <v>150</v>
      </c>
      <c r="AF580" s="744">
        <f t="shared" si="122"/>
        <v>1055.6199999999999</v>
      </c>
      <c r="AG580" s="744">
        <f t="shared" si="123"/>
        <v>3222.0399999999995</v>
      </c>
      <c r="AH580" s="744">
        <f t="shared" si="124"/>
        <v>-3118.44</v>
      </c>
      <c r="AI580" s="744">
        <f t="shared" si="125"/>
        <v>1309.2199999999998</v>
      </c>
      <c r="AJ580" s="744">
        <f t="shared" si="126"/>
        <v>7690.7800000000007</v>
      </c>
      <c r="AK580" s="1097">
        <v>10000</v>
      </c>
    </row>
    <row r="581" spans="1:37">
      <c r="A581">
        <v>25400</v>
      </c>
      <c r="B581" t="s">
        <v>2923</v>
      </c>
      <c r="C581">
        <v>931305</v>
      </c>
      <c r="D581" t="s">
        <v>440</v>
      </c>
      <c r="E581">
        <v>523290</v>
      </c>
      <c r="F581" t="s">
        <v>1281</v>
      </c>
      <c r="G581" s="408" t="s">
        <v>5367</v>
      </c>
      <c r="H581" s="217" t="s">
        <v>23</v>
      </c>
      <c r="I581" s="217" t="s">
        <v>440</v>
      </c>
      <c r="J581" s="217" t="s">
        <v>458</v>
      </c>
      <c r="K581" s="61" t="str">
        <f t="shared" si="116"/>
        <v>2</v>
      </c>
      <c r="L581" s="63" t="str">
        <f t="shared" si="117"/>
        <v>Interpretive2</v>
      </c>
      <c r="M581" s="63" t="str">
        <f t="shared" si="118"/>
        <v>Hidden Valley Nature Center2</v>
      </c>
      <c r="N581" s="637">
        <v>175.56</v>
      </c>
      <c r="O581" s="213">
        <v>1000</v>
      </c>
      <c r="Q581" s="213">
        <f t="shared" si="119"/>
        <v>1000</v>
      </c>
      <c r="R581" s="213">
        <v>2.86</v>
      </c>
      <c r="S581" s="213">
        <v>21.04</v>
      </c>
      <c r="T581" s="213">
        <v>5.09</v>
      </c>
      <c r="U581" s="213">
        <v>6.06</v>
      </c>
      <c r="V581" s="213">
        <v>16.489999999999998</v>
      </c>
      <c r="W581" s="213">
        <v>11.68</v>
      </c>
      <c r="X581" s="213">
        <v>19.39</v>
      </c>
      <c r="Y581" s="213">
        <v>14.23</v>
      </c>
      <c r="Z581" s="213">
        <v>36</v>
      </c>
      <c r="AA581" s="213">
        <v>20.239999999999998</v>
      </c>
      <c r="AB581" s="213">
        <v>2.5099999999999998</v>
      </c>
      <c r="AC581" s="213">
        <f>SUMIF('[3]revexpbalances - 2024-07-18T082'!$G:$G,G:G,'[3]revexpbalances - 2024-07-18T082'!$H:$H)</f>
        <v>57.1</v>
      </c>
      <c r="AD581" s="213">
        <f t="shared" si="120"/>
        <v>212.68999999999997</v>
      </c>
      <c r="AE581" s="744">
        <f t="shared" si="121"/>
        <v>28.99</v>
      </c>
      <c r="AF581" s="744">
        <f t="shared" si="122"/>
        <v>34.229999999999997</v>
      </c>
      <c r="AG581" s="744">
        <f t="shared" si="123"/>
        <v>69.62</v>
      </c>
      <c r="AH581" s="744">
        <f t="shared" si="124"/>
        <v>79.849999999999994</v>
      </c>
      <c r="AI581" s="744">
        <f t="shared" si="125"/>
        <v>212.69</v>
      </c>
      <c r="AJ581" s="744">
        <f t="shared" si="126"/>
        <v>787.31</v>
      </c>
      <c r="AK581" s="1097">
        <v>1000</v>
      </c>
    </row>
    <row r="582" spans="1:37">
      <c r="A582">
        <v>25400</v>
      </c>
      <c r="B582" t="s">
        <v>2923</v>
      </c>
      <c r="C582">
        <v>931305</v>
      </c>
      <c r="D582" t="s">
        <v>440</v>
      </c>
      <c r="E582">
        <v>523620</v>
      </c>
      <c r="F582" t="s">
        <v>63</v>
      </c>
      <c r="G582" s="408" t="s">
        <v>5373</v>
      </c>
      <c r="H582" s="217" t="s">
        <v>23</v>
      </c>
      <c r="I582" s="217" t="s">
        <v>440</v>
      </c>
      <c r="J582" s="217" t="s">
        <v>458</v>
      </c>
      <c r="K582" s="61" t="str">
        <f t="shared" si="116"/>
        <v>2</v>
      </c>
      <c r="L582" s="63" t="str">
        <f t="shared" si="117"/>
        <v>Interpretive2</v>
      </c>
      <c r="M582" s="63" t="str">
        <f t="shared" si="118"/>
        <v>Hidden Valley Nature Center2</v>
      </c>
      <c r="N582" s="637">
        <v>0</v>
      </c>
      <c r="O582" s="213">
        <v>500</v>
      </c>
      <c r="Q582" s="213">
        <f t="shared" si="119"/>
        <v>500</v>
      </c>
      <c r="R582" s="213">
        <v>0</v>
      </c>
      <c r="S582" s="213">
        <v>0</v>
      </c>
      <c r="T582" s="213">
        <v>0</v>
      </c>
      <c r="U582" s="213">
        <v>0</v>
      </c>
      <c r="V582" s="213">
        <v>0</v>
      </c>
      <c r="W582" s="213">
        <v>0</v>
      </c>
      <c r="X582" s="213">
        <v>0</v>
      </c>
      <c r="Y582" s="213">
        <v>0</v>
      </c>
      <c r="Z582" s="213">
        <v>0</v>
      </c>
      <c r="AA582" s="213">
        <v>0</v>
      </c>
      <c r="AB582" s="213">
        <v>0</v>
      </c>
      <c r="AC582" s="213">
        <f>SUMIF('[3]revexpbalances - 2024-07-18T082'!$G:$G,G:G,'[3]revexpbalances - 2024-07-18T082'!$H:$H)</f>
        <v>0</v>
      </c>
      <c r="AD582" s="213">
        <f t="shared" si="120"/>
        <v>0</v>
      </c>
      <c r="AE582" s="744">
        <f t="shared" si="121"/>
        <v>0</v>
      </c>
      <c r="AF582" s="744">
        <f t="shared" si="122"/>
        <v>0</v>
      </c>
      <c r="AG582" s="744">
        <f t="shared" si="123"/>
        <v>0</v>
      </c>
      <c r="AH582" s="744">
        <f t="shared" si="124"/>
        <v>0</v>
      </c>
      <c r="AI582" s="744">
        <f t="shared" si="125"/>
        <v>0</v>
      </c>
      <c r="AJ582" s="744">
        <f t="shared" si="126"/>
        <v>500</v>
      </c>
      <c r="AK582" s="1097">
        <v>500</v>
      </c>
    </row>
    <row r="583" spans="1:37">
      <c r="A583">
        <v>25400</v>
      </c>
      <c r="B583" t="s">
        <v>2923</v>
      </c>
      <c r="C583">
        <v>931305</v>
      </c>
      <c r="D583" t="s">
        <v>440</v>
      </c>
      <c r="E583">
        <v>523680</v>
      </c>
      <c r="F583" t="s">
        <v>65</v>
      </c>
      <c r="G583" s="408" t="s">
        <v>5411</v>
      </c>
      <c r="H583" s="217" t="s">
        <v>23</v>
      </c>
      <c r="I583" s="217" t="s">
        <v>440</v>
      </c>
      <c r="J583" s="217" t="s">
        <v>458</v>
      </c>
      <c r="K583" s="61" t="str">
        <f t="shared" si="116"/>
        <v>2</v>
      </c>
      <c r="L583" s="63" t="str">
        <f t="shared" si="117"/>
        <v>Interpretive2</v>
      </c>
      <c r="M583" s="63" t="str">
        <f t="shared" si="118"/>
        <v>Hidden Valley Nature Center2</v>
      </c>
      <c r="N583" s="637">
        <v>0</v>
      </c>
      <c r="O583" s="213">
        <v>3750</v>
      </c>
      <c r="Q583" s="213">
        <f t="shared" si="119"/>
        <v>3750</v>
      </c>
      <c r="R583" s="213">
        <v>0</v>
      </c>
      <c r="S583" s="213">
        <v>0</v>
      </c>
      <c r="T583" s="213">
        <v>0</v>
      </c>
      <c r="U583" s="213">
        <v>0</v>
      </c>
      <c r="V583" s="213">
        <v>0</v>
      </c>
      <c r="W583" s="213">
        <v>0</v>
      </c>
      <c r="X583" s="213">
        <v>0</v>
      </c>
      <c r="Y583" s="213">
        <v>0</v>
      </c>
      <c r="Z583" s="213">
        <v>0</v>
      </c>
      <c r="AA583" s="213">
        <v>0</v>
      </c>
      <c r="AB583" s="213">
        <v>0</v>
      </c>
      <c r="AC583" s="213">
        <f>SUMIF('[3]revexpbalances - 2024-07-18T082'!$G:$G,G:G,'[3]revexpbalances - 2024-07-18T082'!$H:$H)</f>
        <v>0</v>
      </c>
      <c r="AD583" s="213">
        <f t="shared" si="120"/>
        <v>0</v>
      </c>
      <c r="AE583" s="744">
        <f t="shared" si="121"/>
        <v>0</v>
      </c>
      <c r="AF583" s="744">
        <f t="shared" si="122"/>
        <v>0</v>
      </c>
      <c r="AG583" s="744">
        <f t="shared" si="123"/>
        <v>0</v>
      </c>
      <c r="AH583" s="744">
        <f t="shared" si="124"/>
        <v>0</v>
      </c>
      <c r="AI583" s="744">
        <f t="shared" si="125"/>
        <v>0</v>
      </c>
      <c r="AJ583" s="744">
        <f t="shared" si="126"/>
        <v>3750</v>
      </c>
      <c r="AK583" s="1097">
        <v>1750</v>
      </c>
    </row>
    <row r="584" spans="1:37">
      <c r="A584">
        <v>25400</v>
      </c>
      <c r="B584" t="s">
        <v>2923</v>
      </c>
      <c r="C584">
        <v>931305</v>
      </c>
      <c r="D584" t="s">
        <v>440</v>
      </c>
      <c r="E584">
        <v>523700</v>
      </c>
      <c r="F584" t="s">
        <v>66</v>
      </c>
      <c r="G584" s="408" t="s">
        <v>5448</v>
      </c>
      <c r="H584" s="217" t="s">
        <v>23</v>
      </c>
      <c r="I584" s="217" t="s">
        <v>440</v>
      </c>
      <c r="J584" s="217" t="s">
        <v>458</v>
      </c>
      <c r="K584" s="61" t="str">
        <f t="shared" si="116"/>
        <v>2</v>
      </c>
      <c r="L584" s="63" t="str">
        <f t="shared" si="117"/>
        <v>Interpretive2</v>
      </c>
      <c r="M584" s="63" t="str">
        <f t="shared" si="118"/>
        <v>Hidden Valley Nature Center2</v>
      </c>
      <c r="N584" s="637">
        <v>796.01</v>
      </c>
      <c r="O584" s="213">
        <v>1000</v>
      </c>
      <c r="Q584" s="213">
        <f t="shared" si="119"/>
        <v>1000</v>
      </c>
      <c r="R584" s="213">
        <v>0</v>
      </c>
      <c r="S584" s="213">
        <v>36.15</v>
      </c>
      <c r="T584" s="213">
        <v>223.77</v>
      </c>
      <c r="U584" s="213">
        <v>90.92</v>
      </c>
      <c r="V584" s="213">
        <v>0</v>
      </c>
      <c r="W584" s="213">
        <v>208.16</v>
      </c>
      <c r="X584" s="213">
        <v>277.73</v>
      </c>
      <c r="Y584" s="213">
        <v>53.14</v>
      </c>
      <c r="Z584" s="213">
        <v>4.1900000000000004</v>
      </c>
      <c r="AA584" s="213">
        <v>287.31</v>
      </c>
      <c r="AB584" s="213">
        <v>89.99</v>
      </c>
      <c r="AC584" s="213">
        <f>SUMIF('[3]revexpbalances - 2024-07-18T082'!$G:$G,G:G,'[3]revexpbalances - 2024-07-18T082'!$H:$H)</f>
        <v>0</v>
      </c>
      <c r="AD584" s="213">
        <f t="shared" si="120"/>
        <v>1271.3600000000001</v>
      </c>
      <c r="AE584" s="744">
        <f t="shared" si="121"/>
        <v>259.92</v>
      </c>
      <c r="AF584" s="744">
        <f t="shared" si="122"/>
        <v>299.08</v>
      </c>
      <c r="AG584" s="744">
        <f t="shared" si="123"/>
        <v>335.06</v>
      </c>
      <c r="AH584" s="744">
        <f t="shared" si="124"/>
        <v>377.3</v>
      </c>
      <c r="AI584" s="744">
        <f t="shared" si="125"/>
        <v>1271.3599999999999</v>
      </c>
      <c r="AJ584" s="744">
        <f t="shared" si="126"/>
        <v>-271.3599999999999</v>
      </c>
      <c r="AK584" s="1097">
        <v>1000</v>
      </c>
    </row>
    <row r="585" spans="1:37">
      <c r="A585">
        <v>25400</v>
      </c>
      <c r="B585" t="s">
        <v>2923</v>
      </c>
      <c r="C585">
        <v>931305</v>
      </c>
      <c r="D585" t="s">
        <v>440</v>
      </c>
      <c r="E585">
        <v>523800</v>
      </c>
      <c r="F585" t="s">
        <v>67</v>
      </c>
      <c r="G585" s="408" t="s">
        <v>5450</v>
      </c>
      <c r="H585" s="217" t="s">
        <v>23</v>
      </c>
      <c r="I585" s="217" t="s">
        <v>440</v>
      </c>
      <c r="J585" s="217" t="s">
        <v>458</v>
      </c>
      <c r="K585" s="61" t="str">
        <f t="shared" si="116"/>
        <v>2</v>
      </c>
      <c r="L585" s="63" t="str">
        <f t="shared" si="117"/>
        <v>Interpretive2</v>
      </c>
      <c r="M585" s="63" t="str">
        <f t="shared" si="118"/>
        <v>Hidden Valley Nature Center2</v>
      </c>
      <c r="N585" s="637">
        <v>47.31</v>
      </c>
      <c r="O585" s="213">
        <v>1000</v>
      </c>
      <c r="Q585" s="213">
        <f t="shared" si="119"/>
        <v>1000</v>
      </c>
      <c r="R585" s="213">
        <v>0</v>
      </c>
      <c r="S585" s="213">
        <v>0</v>
      </c>
      <c r="T585" s="213">
        <v>0</v>
      </c>
      <c r="U585" s="213">
        <v>0</v>
      </c>
      <c r="V585" s="213">
        <v>0</v>
      </c>
      <c r="W585" s="213">
        <v>0</v>
      </c>
      <c r="X585" s="213">
        <v>0</v>
      </c>
      <c r="Y585" s="213">
        <v>0</v>
      </c>
      <c r="Z585" s="213">
        <v>0</v>
      </c>
      <c r="AA585" s="213">
        <v>0</v>
      </c>
      <c r="AB585" s="213">
        <v>0</v>
      </c>
      <c r="AC585" s="213">
        <f>SUMIF('[3]revexpbalances - 2024-07-18T082'!$G:$G,G:G,'[3]revexpbalances - 2024-07-18T082'!$H:$H)</f>
        <v>115.17</v>
      </c>
      <c r="AD585" s="213">
        <f t="shared" si="120"/>
        <v>115.17</v>
      </c>
      <c r="AE585" s="744">
        <f t="shared" si="121"/>
        <v>0</v>
      </c>
      <c r="AF585" s="744">
        <f t="shared" si="122"/>
        <v>0</v>
      </c>
      <c r="AG585" s="744">
        <f t="shared" si="123"/>
        <v>0</v>
      </c>
      <c r="AH585" s="744">
        <f t="shared" si="124"/>
        <v>115.17</v>
      </c>
      <c r="AI585" s="744">
        <f t="shared" si="125"/>
        <v>115.17</v>
      </c>
      <c r="AJ585" s="744">
        <f t="shared" si="126"/>
        <v>884.83</v>
      </c>
      <c r="AK585" s="1097">
        <v>1000</v>
      </c>
    </row>
    <row r="586" spans="1:37">
      <c r="A586">
        <v>25400</v>
      </c>
      <c r="B586" t="s">
        <v>2923</v>
      </c>
      <c r="C586">
        <v>931305</v>
      </c>
      <c r="D586" t="s">
        <v>440</v>
      </c>
      <c r="E586">
        <v>524840</v>
      </c>
      <c r="F586" t="s">
        <v>69</v>
      </c>
      <c r="G586" s="408" t="s">
        <v>5383</v>
      </c>
      <c r="H586" s="217" t="s">
        <v>23</v>
      </c>
      <c r="I586" s="217" t="s">
        <v>440</v>
      </c>
      <c r="J586" s="217" t="s">
        <v>458</v>
      </c>
      <c r="K586" s="61" t="str">
        <f t="shared" si="116"/>
        <v>2</v>
      </c>
      <c r="L586" s="63" t="str">
        <f t="shared" si="117"/>
        <v>Interpretive2</v>
      </c>
      <c r="M586" s="63" t="str">
        <f t="shared" si="118"/>
        <v>Hidden Valley Nature Center2</v>
      </c>
      <c r="N586" s="637">
        <v>105</v>
      </c>
      <c r="O586" s="213">
        <v>500</v>
      </c>
      <c r="Q586" s="213">
        <f t="shared" si="119"/>
        <v>500</v>
      </c>
      <c r="R586" s="213">
        <v>0</v>
      </c>
      <c r="S586" s="213">
        <v>0</v>
      </c>
      <c r="T586" s="213">
        <v>0</v>
      </c>
      <c r="U586" s="213">
        <v>0</v>
      </c>
      <c r="V586" s="213">
        <v>0</v>
      </c>
      <c r="W586" s="213">
        <v>0</v>
      </c>
      <c r="X586" s="213">
        <v>0</v>
      </c>
      <c r="Y586" s="213">
        <v>0</v>
      </c>
      <c r="Z586" s="213">
        <v>0</v>
      </c>
      <c r="AA586" s="213">
        <v>0</v>
      </c>
      <c r="AB586" s="213">
        <v>0</v>
      </c>
      <c r="AC586" s="213">
        <f>SUMIF('[3]revexpbalances - 2024-07-18T082'!$G:$G,G:G,'[3]revexpbalances - 2024-07-18T082'!$H:$H)</f>
        <v>0</v>
      </c>
      <c r="AD586" s="213">
        <f t="shared" si="120"/>
        <v>0</v>
      </c>
      <c r="AE586" s="744">
        <f t="shared" si="121"/>
        <v>0</v>
      </c>
      <c r="AF586" s="744">
        <f t="shared" si="122"/>
        <v>0</v>
      </c>
      <c r="AG586" s="744">
        <f t="shared" si="123"/>
        <v>0</v>
      </c>
      <c r="AH586" s="744">
        <f t="shared" si="124"/>
        <v>0</v>
      </c>
      <c r="AI586" s="744">
        <f t="shared" si="125"/>
        <v>0</v>
      </c>
      <c r="AJ586" s="744">
        <f t="shared" si="126"/>
        <v>500</v>
      </c>
      <c r="AK586" s="1097">
        <v>500</v>
      </c>
    </row>
    <row r="587" spans="1:37">
      <c r="A587">
        <v>25400</v>
      </c>
      <c r="B587" t="s">
        <v>2923</v>
      </c>
      <c r="C587">
        <v>931305</v>
      </c>
      <c r="D587" t="s">
        <v>440</v>
      </c>
      <c r="E587">
        <v>525520</v>
      </c>
      <c r="F587" t="s">
        <v>197</v>
      </c>
      <c r="G587" s="408" t="s">
        <v>5387</v>
      </c>
      <c r="H587" s="217" t="s">
        <v>23</v>
      </c>
      <c r="I587" s="217" t="s">
        <v>440</v>
      </c>
      <c r="J587" s="217" t="s">
        <v>458</v>
      </c>
      <c r="K587" s="61" t="str">
        <f t="shared" si="116"/>
        <v>2</v>
      </c>
      <c r="L587" s="63" t="str">
        <f t="shared" si="117"/>
        <v>Interpretive2</v>
      </c>
      <c r="M587" s="63" t="str">
        <f t="shared" si="118"/>
        <v>Hidden Valley Nature Center2</v>
      </c>
      <c r="N587" s="637">
        <v>0</v>
      </c>
      <c r="O587" s="213">
        <v>2000</v>
      </c>
      <c r="Q587" s="213">
        <f t="shared" si="119"/>
        <v>2000</v>
      </c>
      <c r="R587" s="213">
        <v>0</v>
      </c>
      <c r="S587" s="213">
        <v>0</v>
      </c>
      <c r="T587" s="213">
        <v>0</v>
      </c>
      <c r="U587" s="213">
        <v>0</v>
      </c>
      <c r="V587" s="213">
        <v>0</v>
      </c>
      <c r="W587" s="213">
        <v>0</v>
      </c>
      <c r="X587" s="213">
        <v>468.25</v>
      </c>
      <c r="Y587" s="213">
        <v>0</v>
      </c>
      <c r="Z587" s="213">
        <v>0</v>
      </c>
      <c r="AA587" s="213">
        <v>0</v>
      </c>
      <c r="AB587" s="213">
        <v>0</v>
      </c>
      <c r="AC587" s="213">
        <f>SUMIF('[3]revexpbalances - 2024-07-18T082'!$G:$G,G:G,'[3]revexpbalances - 2024-07-18T082'!$H:$H)</f>
        <v>0</v>
      </c>
      <c r="AD587" s="213">
        <f t="shared" si="120"/>
        <v>468.25</v>
      </c>
      <c r="AE587" s="744">
        <f t="shared" si="121"/>
        <v>0</v>
      </c>
      <c r="AF587" s="744">
        <f t="shared" si="122"/>
        <v>0</v>
      </c>
      <c r="AG587" s="744">
        <f t="shared" si="123"/>
        <v>468.25</v>
      </c>
      <c r="AH587" s="744">
        <f t="shared" si="124"/>
        <v>0</v>
      </c>
      <c r="AI587" s="744">
        <f t="shared" si="125"/>
        <v>468.25</v>
      </c>
      <c r="AJ587" s="744">
        <f t="shared" si="126"/>
        <v>1531.75</v>
      </c>
      <c r="AK587" s="1097">
        <v>2000</v>
      </c>
    </row>
    <row r="588" spans="1:37">
      <c r="A588">
        <v>25400</v>
      </c>
      <c r="B588" t="s">
        <v>2923</v>
      </c>
      <c r="C588">
        <v>931305</v>
      </c>
      <c r="D588" t="s">
        <v>440</v>
      </c>
      <c r="E588">
        <v>526960</v>
      </c>
      <c r="F588" t="s">
        <v>97</v>
      </c>
      <c r="G588" s="408" t="s">
        <v>5375</v>
      </c>
      <c r="H588" s="217" t="s">
        <v>23</v>
      </c>
      <c r="I588" s="217" t="s">
        <v>440</v>
      </c>
      <c r="J588" s="217" t="s">
        <v>458</v>
      </c>
      <c r="K588" s="61" t="str">
        <f t="shared" si="116"/>
        <v>2</v>
      </c>
      <c r="L588" s="63" t="str">
        <f t="shared" si="117"/>
        <v>Interpretive2</v>
      </c>
      <c r="M588" s="63" t="str">
        <f t="shared" si="118"/>
        <v>Hidden Valley Nature Center2</v>
      </c>
      <c r="N588" s="637">
        <v>264.44</v>
      </c>
      <c r="O588" s="213">
        <v>2000</v>
      </c>
      <c r="Q588" s="213">
        <f t="shared" si="119"/>
        <v>2000</v>
      </c>
      <c r="R588" s="213">
        <v>0</v>
      </c>
      <c r="S588" s="213">
        <v>0</v>
      </c>
      <c r="T588" s="213">
        <v>0</v>
      </c>
      <c r="U588" s="213">
        <v>0</v>
      </c>
      <c r="V588" s="213">
        <v>0</v>
      </c>
      <c r="W588" s="213">
        <v>0</v>
      </c>
      <c r="X588" s="213">
        <v>0</v>
      </c>
      <c r="Y588" s="213">
        <v>0</v>
      </c>
      <c r="Z588" s="213">
        <v>0</v>
      </c>
      <c r="AA588" s="213">
        <v>0</v>
      </c>
      <c r="AB588" s="213">
        <v>0</v>
      </c>
      <c r="AC588" s="213">
        <f>SUMIF('[3]revexpbalances - 2024-07-18T082'!$G:$G,G:G,'[3]revexpbalances - 2024-07-18T082'!$H:$H)</f>
        <v>0</v>
      </c>
      <c r="AD588" s="213">
        <f t="shared" si="120"/>
        <v>0</v>
      </c>
      <c r="AE588" s="744">
        <f t="shared" si="121"/>
        <v>0</v>
      </c>
      <c r="AF588" s="744">
        <f t="shared" si="122"/>
        <v>0</v>
      </c>
      <c r="AG588" s="744">
        <f t="shared" si="123"/>
        <v>0</v>
      </c>
      <c r="AH588" s="744">
        <f t="shared" si="124"/>
        <v>0</v>
      </c>
      <c r="AI588" s="744">
        <f t="shared" si="125"/>
        <v>0</v>
      </c>
      <c r="AJ588" s="744">
        <f t="shared" si="126"/>
        <v>2000</v>
      </c>
      <c r="AK588" s="1097">
        <v>1500</v>
      </c>
    </row>
    <row r="589" spans="1:37">
      <c r="A589">
        <v>25400</v>
      </c>
      <c r="B589" t="s">
        <v>2923</v>
      </c>
      <c r="C589">
        <v>931305</v>
      </c>
      <c r="D589" t="s">
        <v>440</v>
      </c>
      <c r="E589">
        <v>527780</v>
      </c>
      <c r="F589" t="s">
        <v>128</v>
      </c>
      <c r="G589" s="408" t="s">
        <v>5513</v>
      </c>
      <c r="H589" s="217" t="s">
        <v>23</v>
      </c>
      <c r="I589" s="217" t="s">
        <v>440</v>
      </c>
      <c r="J589" s="217" t="s">
        <v>458</v>
      </c>
      <c r="K589" s="61" t="str">
        <f t="shared" si="116"/>
        <v>2</v>
      </c>
      <c r="L589" s="63" t="str">
        <f t="shared" si="117"/>
        <v>Interpretive2</v>
      </c>
      <c r="M589" s="63" t="str">
        <f t="shared" si="118"/>
        <v>Hidden Valley Nature Center2</v>
      </c>
      <c r="N589" s="637">
        <v>18425.599999999999</v>
      </c>
      <c r="O589" s="213">
        <v>38000</v>
      </c>
      <c r="Q589" s="213">
        <f t="shared" si="119"/>
        <v>38000</v>
      </c>
      <c r="R589" s="213">
        <v>85.21</v>
      </c>
      <c r="S589" s="213">
        <v>62.88</v>
      </c>
      <c r="T589" s="213">
        <v>631.41999999999996</v>
      </c>
      <c r="U589" s="213">
        <v>169.9</v>
      </c>
      <c r="V589" s="213">
        <v>16.260000000000002</v>
      </c>
      <c r="W589" s="213">
        <v>264.14999999999998</v>
      </c>
      <c r="X589" s="213">
        <v>0</v>
      </c>
      <c r="Y589" s="213">
        <v>36.4</v>
      </c>
      <c r="Z589" s="213">
        <v>495.44</v>
      </c>
      <c r="AA589" s="213">
        <v>192.54</v>
      </c>
      <c r="AB589" s="213">
        <v>-160.61000000000001</v>
      </c>
      <c r="AC589" s="213">
        <f>SUMIF('[3]revexpbalances - 2024-07-18T082'!$G:$G,G:G,'[3]revexpbalances - 2024-07-18T082'!$H:$H)</f>
        <v>886.05</v>
      </c>
      <c r="AD589" s="213">
        <f t="shared" si="120"/>
        <v>2679.6400000000003</v>
      </c>
      <c r="AE589" s="744">
        <f t="shared" si="121"/>
        <v>779.51</v>
      </c>
      <c r="AF589" s="744">
        <f t="shared" si="122"/>
        <v>450.30999999999995</v>
      </c>
      <c r="AG589" s="744">
        <f t="shared" si="123"/>
        <v>531.84</v>
      </c>
      <c r="AH589" s="744">
        <f t="shared" si="124"/>
        <v>917.9799999999999</v>
      </c>
      <c r="AI589" s="744">
        <f t="shared" si="125"/>
        <v>2679.64</v>
      </c>
      <c r="AJ589" s="744">
        <f t="shared" si="126"/>
        <v>35320.36</v>
      </c>
      <c r="AK589" s="1097">
        <v>38000</v>
      </c>
    </row>
    <row r="590" spans="1:37">
      <c r="A590">
        <v>25400</v>
      </c>
      <c r="B590" t="s">
        <v>2923</v>
      </c>
      <c r="C590">
        <v>931305</v>
      </c>
      <c r="D590" t="s">
        <v>440</v>
      </c>
      <c r="E590">
        <v>537080</v>
      </c>
      <c r="F590" t="s">
        <v>84</v>
      </c>
      <c r="G590" s="408" t="s">
        <v>5362</v>
      </c>
      <c r="H590" s="217" t="s">
        <v>23</v>
      </c>
      <c r="I590" s="217" t="s">
        <v>440</v>
      </c>
      <c r="J590" s="217" t="s">
        <v>7021</v>
      </c>
      <c r="K590" s="61" t="str">
        <f t="shared" si="116"/>
        <v>3</v>
      </c>
      <c r="L590" s="63" t="str">
        <f t="shared" si="117"/>
        <v>Interpretive3</v>
      </c>
      <c r="M590" s="63" t="str">
        <f t="shared" si="118"/>
        <v>Hidden Valley Nature Center3</v>
      </c>
      <c r="N590" s="637">
        <v>45</v>
      </c>
      <c r="O590" s="213">
        <v>650</v>
      </c>
      <c r="Q590" s="213">
        <f t="shared" si="119"/>
        <v>650</v>
      </c>
      <c r="R590" s="213">
        <v>0</v>
      </c>
      <c r="S590" s="213">
        <v>0</v>
      </c>
      <c r="T590" s="213">
        <v>0</v>
      </c>
      <c r="U590" s="213">
        <v>55</v>
      </c>
      <c r="V590" s="213">
        <v>215</v>
      </c>
      <c r="W590" s="213">
        <v>45</v>
      </c>
      <c r="X590" s="213">
        <v>0</v>
      </c>
      <c r="Y590" s="213">
        <v>25</v>
      </c>
      <c r="Z590" s="213">
        <v>0</v>
      </c>
      <c r="AA590" s="213">
        <v>0</v>
      </c>
      <c r="AB590" s="213">
        <v>0</v>
      </c>
      <c r="AC590" s="213">
        <f>SUMIF('[3]revexpbalances - 2024-07-18T082'!$G:$G,G:G,'[3]revexpbalances - 2024-07-18T082'!$H:$H)</f>
        <v>824</v>
      </c>
      <c r="AD590" s="213">
        <f t="shared" si="120"/>
        <v>1164</v>
      </c>
      <c r="AE590" s="744">
        <f t="shared" si="121"/>
        <v>0</v>
      </c>
      <c r="AF590" s="744">
        <f t="shared" si="122"/>
        <v>315</v>
      </c>
      <c r="AG590" s="744">
        <f t="shared" si="123"/>
        <v>25</v>
      </c>
      <c r="AH590" s="744">
        <f t="shared" si="124"/>
        <v>824</v>
      </c>
      <c r="AI590" s="744">
        <f t="shared" si="125"/>
        <v>1164</v>
      </c>
      <c r="AJ590" s="744">
        <f t="shared" si="126"/>
        <v>-514</v>
      </c>
      <c r="AK590" s="1097">
        <v>650</v>
      </c>
    </row>
    <row r="591" spans="1:37">
      <c r="A591">
        <v>25400</v>
      </c>
      <c r="B591" t="s">
        <v>2923</v>
      </c>
      <c r="C591">
        <v>931306</v>
      </c>
      <c r="D591" t="s">
        <v>436</v>
      </c>
      <c r="E591">
        <v>520020</v>
      </c>
      <c r="F591" t="s">
        <v>86</v>
      </c>
      <c r="G591" s="408" t="s">
        <v>6241</v>
      </c>
      <c r="H591" s="217" t="s">
        <v>23</v>
      </c>
      <c r="I591" s="217" t="s">
        <v>436</v>
      </c>
      <c r="J591" s="217" t="s">
        <v>458</v>
      </c>
      <c r="K591" s="61" t="str">
        <f t="shared" si="116"/>
        <v>2</v>
      </c>
      <c r="L591" s="63" t="str">
        <f t="shared" si="117"/>
        <v>Interpretive2</v>
      </c>
      <c r="M591" s="63" t="str">
        <f t="shared" si="118"/>
        <v>Idyllwild Nature Center2</v>
      </c>
      <c r="N591" s="637">
        <v>22.04</v>
      </c>
      <c r="O591" s="213">
        <v>0</v>
      </c>
      <c r="Q591" s="213">
        <f t="shared" si="119"/>
        <v>0</v>
      </c>
      <c r="R591" s="213">
        <v>0</v>
      </c>
      <c r="S591" s="213">
        <v>0</v>
      </c>
      <c r="T591" s="213">
        <v>0</v>
      </c>
      <c r="U591" s="213">
        <v>0</v>
      </c>
      <c r="V591" s="213">
        <v>0</v>
      </c>
      <c r="W591" s="213">
        <v>0</v>
      </c>
      <c r="X591" s="213">
        <v>0</v>
      </c>
      <c r="Y591" s="213">
        <v>0</v>
      </c>
      <c r="Z591" s="213">
        <v>0</v>
      </c>
      <c r="AA591" s="213">
        <v>0</v>
      </c>
      <c r="AB591" s="213">
        <v>0</v>
      </c>
      <c r="AC591" s="213">
        <f>SUMIF('[3]revexpbalances - 2024-07-18T082'!$G:$G,G:G,'[3]revexpbalances - 2024-07-18T082'!$H:$H)</f>
        <v>0</v>
      </c>
      <c r="AD591" s="213">
        <f t="shared" si="120"/>
        <v>0</v>
      </c>
      <c r="AE591" s="744">
        <f t="shared" si="121"/>
        <v>0</v>
      </c>
      <c r="AF591" s="744">
        <f t="shared" si="122"/>
        <v>0</v>
      </c>
      <c r="AG591" s="744">
        <f t="shared" si="123"/>
        <v>0</v>
      </c>
      <c r="AH591" s="744">
        <f t="shared" si="124"/>
        <v>0</v>
      </c>
      <c r="AI591" s="744">
        <f t="shared" si="125"/>
        <v>0</v>
      </c>
      <c r="AJ591" s="744">
        <f t="shared" si="126"/>
        <v>0</v>
      </c>
      <c r="AK591" s="1097">
        <v>0</v>
      </c>
    </row>
    <row r="592" spans="1:37">
      <c r="A592">
        <v>25400</v>
      </c>
      <c r="B592" t="s">
        <v>2923</v>
      </c>
      <c r="C592">
        <v>931306</v>
      </c>
      <c r="D592" t="s">
        <v>436</v>
      </c>
      <c r="E592">
        <v>520115</v>
      </c>
      <c r="F592" t="s">
        <v>49</v>
      </c>
      <c r="G592" s="408" t="s">
        <v>5396</v>
      </c>
      <c r="H592" s="217" t="s">
        <v>23</v>
      </c>
      <c r="I592" s="217" t="s">
        <v>436</v>
      </c>
      <c r="J592" s="217" t="s">
        <v>458</v>
      </c>
      <c r="K592" s="61" t="str">
        <f t="shared" si="116"/>
        <v>2</v>
      </c>
      <c r="L592" s="63" t="str">
        <f t="shared" si="117"/>
        <v>Interpretive2</v>
      </c>
      <c r="M592" s="63" t="str">
        <f t="shared" si="118"/>
        <v>Idyllwild Nature Center2</v>
      </c>
      <c r="N592" s="637">
        <v>436.7</v>
      </c>
      <c r="O592" s="213">
        <v>700</v>
      </c>
      <c r="Q592" s="213">
        <f t="shared" si="119"/>
        <v>700</v>
      </c>
      <c r="R592" s="213">
        <v>0</v>
      </c>
      <c r="S592" s="213">
        <v>0</v>
      </c>
      <c r="T592" s="213">
        <v>0</v>
      </c>
      <c r="U592" s="213">
        <v>92.43</v>
      </c>
      <c r="V592" s="213">
        <v>0</v>
      </c>
      <c r="W592" s="213">
        <v>0</v>
      </c>
      <c r="X592" s="213">
        <v>0</v>
      </c>
      <c r="Y592" s="213">
        <v>0</v>
      </c>
      <c r="Z592" s="213">
        <v>59</v>
      </c>
      <c r="AA592" s="213">
        <v>0</v>
      </c>
      <c r="AB592" s="213">
        <v>0</v>
      </c>
      <c r="AC592" s="213">
        <f>SUMIF('[3]revexpbalances - 2024-07-18T082'!$G:$G,G:G,'[3]revexpbalances - 2024-07-18T082'!$H:$H)</f>
        <v>0</v>
      </c>
      <c r="AD592" s="213">
        <f t="shared" si="120"/>
        <v>151.43</v>
      </c>
      <c r="AE592" s="744">
        <f t="shared" si="121"/>
        <v>0</v>
      </c>
      <c r="AF592" s="744">
        <f t="shared" si="122"/>
        <v>92.43</v>
      </c>
      <c r="AG592" s="744">
        <f t="shared" si="123"/>
        <v>59</v>
      </c>
      <c r="AH592" s="744">
        <f t="shared" si="124"/>
        <v>0</v>
      </c>
      <c r="AI592" s="744">
        <f t="shared" si="125"/>
        <v>151.43</v>
      </c>
      <c r="AJ592" s="744">
        <f t="shared" si="126"/>
        <v>548.56999999999994</v>
      </c>
      <c r="AK592" s="1097">
        <v>800</v>
      </c>
    </row>
    <row r="593" spans="1:37">
      <c r="A593">
        <v>25400</v>
      </c>
      <c r="B593" t="s">
        <v>2923</v>
      </c>
      <c r="C593">
        <v>931306</v>
      </c>
      <c r="D593" t="s">
        <v>436</v>
      </c>
      <c r="E593">
        <v>520710</v>
      </c>
      <c r="F593" t="s">
        <v>162</v>
      </c>
      <c r="G593" s="408" t="s">
        <v>5428</v>
      </c>
      <c r="H593" s="217" t="s">
        <v>23</v>
      </c>
      <c r="I593" s="217" t="s">
        <v>436</v>
      </c>
      <c r="J593" s="217" t="s">
        <v>458</v>
      </c>
      <c r="K593" s="61" t="str">
        <f t="shared" si="116"/>
        <v>2</v>
      </c>
      <c r="L593" s="63" t="str">
        <f t="shared" si="117"/>
        <v>Interpretive2</v>
      </c>
      <c r="M593" s="63" t="str">
        <f t="shared" si="118"/>
        <v>Idyllwild Nature Center2</v>
      </c>
      <c r="N593" s="637">
        <v>1546.6100000000001</v>
      </c>
      <c r="O593" s="213">
        <v>3000</v>
      </c>
      <c r="Q593" s="213">
        <f t="shared" si="119"/>
        <v>3000</v>
      </c>
      <c r="R593" s="213">
        <v>157.77000000000001</v>
      </c>
      <c r="S593" s="213">
        <v>-157.77000000000001</v>
      </c>
      <c r="T593" s="213">
        <v>329.35</v>
      </c>
      <c r="U593" s="213">
        <v>86.08</v>
      </c>
      <c r="V593" s="213">
        <v>120.1</v>
      </c>
      <c r="W593" s="213">
        <v>0</v>
      </c>
      <c r="X593" s="213">
        <v>349.58</v>
      </c>
      <c r="Y593" s="213">
        <v>59.61</v>
      </c>
      <c r="Z593" s="213">
        <v>223.09</v>
      </c>
      <c r="AA593" s="213">
        <v>27.38</v>
      </c>
      <c r="AB593" s="213">
        <v>359.31</v>
      </c>
      <c r="AC593" s="213">
        <f>SUMIF('[3]revexpbalances - 2024-07-18T082'!$G:$G,G:G,'[3]revexpbalances - 2024-07-18T082'!$H:$H)</f>
        <v>28.24</v>
      </c>
      <c r="AD593" s="213">
        <f t="shared" si="120"/>
        <v>1582.74</v>
      </c>
      <c r="AE593" s="744">
        <f t="shared" si="121"/>
        <v>329.35</v>
      </c>
      <c r="AF593" s="744">
        <f t="shared" si="122"/>
        <v>206.18</v>
      </c>
      <c r="AG593" s="744">
        <f t="shared" si="123"/>
        <v>632.28</v>
      </c>
      <c r="AH593" s="744">
        <f t="shared" si="124"/>
        <v>414.93</v>
      </c>
      <c r="AI593" s="744">
        <f t="shared" si="125"/>
        <v>1582.74</v>
      </c>
      <c r="AJ593" s="744">
        <f t="shared" si="126"/>
        <v>1417.26</v>
      </c>
      <c r="AK593" s="1097">
        <v>2000</v>
      </c>
    </row>
    <row r="594" spans="1:37">
      <c r="A594">
        <v>25400</v>
      </c>
      <c r="B594" t="s">
        <v>2923</v>
      </c>
      <c r="C594">
        <v>931306</v>
      </c>
      <c r="D594" t="s">
        <v>436</v>
      </c>
      <c r="E594">
        <v>520800</v>
      </c>
      <c r="F594" t="s">
        <v>54</v>
      </c>
      <c r="G594" s="408" t="s">
        <v>5437</v>
      </c>
      <c r="H594" s="217" t="s">
        <v>23</v>
      </c>
      <c r="I594" s="217" t="s">
        <v>436</v>
      </c>
      <c r="J594" s="217" t="s">
        <v>458</v>
      </c>
      <c r="K594" s="61" t="str">
        <f t="shared" si="116"/>
        <v>2</v>
      </c>
      <c r="L594" s="63" t="str">
        <f t="shared" si="117"/>
        <v>Interpretive2</v>
      </c>
      <c r="M594" s="63" t="str">
        <f t="shared" si="118"/>
        <v>Idyllwild Nature Center2</v>
      </c>
      <c r="N594" s="637">
        <v>1445.5800000000002</v>
      </c>
      <c r="O594" s="213">
        <v>1500</v>
      </c>
      <c r="Q594" s="213">
        <f t="shared" si="119"/>
        <v>1500</v>
      </c>
      <c r="R594" s="213">
        <v>0</v>
      </c>
      <c r="S594" s="213">
        <v>0</v>
      </c>
      <c r="T594" s="213">
        <v>191.5</v>
      </c>
      <c r="U594" s="213">
        <v>0</v>
      </c>
      <c r="V594" s="213">
        <v>19.93</v>
      </c>
      <c r="W594" s="213">
        <v>168.65</v>
      </c>
      <c r="X594" s="213">
        <v>95.9</v>
      </c>
      <c r="Y594" s="213">
        <v>0</v>
      </c>
      <c r="Z594" s="213">
        <v>227.76</v>
      </c>
      <c r="AA594" s="213">
        <v>133.36000000000001</v>
      </c>
      <c r="AB594" s="213">
        <v>69.319999999999993</v>
      </c>
      <c r="AC594" s="213">
        <f>SUMIF('[3]revexpbalances - 2024-07-18T082'!$G:$G,G:G,'[3]revexpbalances - 2024-07-18T082'!$H:$H)</f>
        <v>176.98</v>
      </c>
      <c r="AD594" s="213">
        <f t="shared" si="120"/>
        <v>1083.4000000000001</v>
      </c>
      <c r="AE594" s="744">
        <f t="shared" si="121"/>
        <v>191.5</v>
      </c>
      <c r="AF594" s="744">
        <f t="shared" si="122"/>
        <v>188.58</v>
      </c>
      <c r="AG594" s="744">
        <f t="shared" si="123"/>
        <v>323.65999999999997</v>
      </c>
      <c r="AH594" s="744">
        <f t="shared" si="124"/>
        <v>379.65999999999997</v>
      </c>
      <c r="AI594" s="744">
        <f t="shared" si="125"/>
        <v>1083.4000000000001</v>
      </c>
      <c r="AJ594" s="744">
        <f t="shared" si="126"/>
        <v>416.59999999999991</v>
      </c>
      <c r="AK594" s="1097">
        <v>1500</v>
      </c>
    </row>
    <row r="595" spans="1:37">
      <c r="A595">
        <v>25400</v>
      </c>
      <c r="B595" t="s">
        <v>2923</v>
      </c>
      <c r="C595">
        <v>931306</v>
      </c>
      <c r="D595" t="s">
        <v>436</v>
      </c>
      <c r="E595">
        <v>521420</v>
      </c>
      <c r="F595" t="s">
        <v>90</v>
      </c>
      <c r="G595" s="408" t="s">
        <v>6116</v>
      </c>
      <c r="H595" s="217" t="s">
        <v>23</v>
      </c>
      <c r="I595" s="217" t="s">
        <v>436</v>
      </c>
      <c r="J595" s="217" t="s">
        <v>458</v>
      </c>
      <c r="K595" s="61" t="str">
        <f t="shared" si="116"/>
        <v>2</v>
      </c>
      <c r="L595" s="63" t="str">
        <f t="shared" si="117"/>
        <v>Interpretive2</v>
      </c>
      <c r="M595" s="63" t="str">
        <f t="shared" si="118"/>
        <v>Idyllwild Nature Center2</v>
      </c>
      <c r="N595" s="637">
        <v>32.6</v>
      </c>
      <c r="O595" s="213">
        <v>500</v>
      </c>
      <c r="Q595" s="213">
        <f t="shared" si="119"/>
        <v>500</v>
      </c>
      <c r="R595" s="213">
        <v>0</v>
      </c>
      <c r="S595" s="213">
        <v>0</v>
      </c>
      <c r="T595" s="213">
        <v>100</v>
      </c>
      <c r="U595" s="213">
        <v>0</v>
      </c>
      <c r="V595" s="213">
        <v>0</v>
      </c>
      <c r="W595" s="213">
        <v>0</v>
      </c>
      <c r="X595" s="213">
        <v>21.38</v>
      </c>
      <c r="Y595" s="213">
        <v>14.63</v>
      </c>
      <c r="Z595" s="213">
        <v>0</v>
      </c>
      <c r="AA595" s="213">
        <v>0</v>
      </c>
      <c r="AB595" s="213">
        <v>0</v>
      </c>
      <c r="AC595" s="213">
        <f>SUMIF('[3]revexpbalances - 2024-07-18T082'!$G:$G,G:G,'[3]revexpbalances - 2024-07-18T082'!$H:$H)</f>
        <v>0</v>
      </c>
      <c r="AD595" s="213">
        <f t="shared" si="120"/>
        <v>136.01</v>
      </c>
      <c r="AE595" s="744">
        <f t="shared" si="121"/>
        <v>100</v>
      </c>
      <c r="AF595" s="744">
        <f t="shared" si="122"/>
        <v>0</v>
      </c>
      <c r="AG595" s="744">
        <f t="shared" si="123"/>
        <v>36.01</v>
      </c>
      <c r="AH595" s="744">
        <f t="shared" si="124"/>
        <v>0</v>
      </c>
      <c r="AI595" s="744">
        <f t="shared" si="125"/>
        <v>136.01</v>
      </c>
      <c r="AJ595" s="744">
        <f t="shared" si="126"/>
        <v>363.99</v>
      </c>
      <c r="AK595" s="1097">
        <v>500</v>
      </c>
    </row>
    <row r="596" spans="1:37">
      <c r="A596">
        <v>25400</v>
      </c>
      <c r="B596" t="s">
        <v>2923</v>
      </c>
      <c r="C596">
        <v>931306</v>
      </c>
      <c r="D596" t="s">
        <v>436</v>
      </c>
      <c r="E596">
        <v>521740</v>
      </c>
      <c r="F596" t="s">
        <v>5950</v>
      </c>
      <c r="G596" s="408" t="s">
        <v>6117</v>
      </c>
      <c r="H596" s="217" t="s">
        <v>23</v>
      </c>
      <c r="I596" s="217" t="s">
        <v>436</v>
      </c>
      <c r="J596" s="217" t="s">
        <v>458</v>
      </c>
      <c r="K596" s="61" t="str">
        <f t="shared" si="116"/>
        <v>2</v>
      </c>
      <c r="L596" s="63" t="str">
        <f t="shared" si="117"/>
        <v>Interpretive2</v>
      </c>
      <c r="M596" s="63" t="str">
        <f t="shared" si="118"/>
        <v>Idyllwild Nature Center2</v>
      </c>
      <c r="N596" s="637">
        <v>259.52</v>
      </c>
      <c r="O596" s="213">
        <v>0</v>
      </c>
      <c r="Q596" s="213">
        <f t="shared" si="119"/>
        <v>0</v>
      </c>
      <c r="R596" s="213">
        <v>0</v>
      </c>
      <c r="S596" s="213">
        <v>0</v>
      </c>
      <c r="T596" s="213">
        <v>0</v>
      </c>
      <c r="U596" s="213">
        <v>0</v>
      </c>
      <c r="V596" s="213">
        <v>0</v>
      </c>
      <c r="W596" s="213">
        <v>0</v>
      </c>
      <c r="X596" s="213">
        <v>0</v>
      </c>
      <c r="Y596" s="213">
        <v>0</v>
      </c>
      <c r="Z596" s="213">
        <v>0</v>
      </c>
      <c r="AA596" s="213">
        <v>0</v>
      </c>
      <c r="AB596" s="213">
        <v>0</v>
      </c>
      <c r="AC596" s="213">
        <f>SUMIF('[3]revexpbalances - 2024-07-18T082'!$G:$G,G:G,'[3]revexpbalances - 2024-07-18T082'!$H:$H)</f>
        <v>0</v>
      </c>
      <c r="AD596" s="213">
        <f t="shared" si="120"/>
        <v>0</v>
      </c>
      <c r="AE596" s="744">
        <f t="shared" si="121"/>
        <v>0</v>
      </c>
      <c r="AF596" s="744">
        <f t="shared" si="122"/>
        <v>0</v>
      </c>
      <c r="AG596" s="744">
        <f t="shared" si="123"/>
        <v>0</v>
      </c>
      <c r="AH596" s="744">
        <f t="shared" si="124"/>
        <v>0</v>
      </c>
      <c r="AI596" s="744">
        <f t="shared" si="125"/>
        <v>0</v>
      </c>
      <c r="AJ596" s="744">
        <f t="shared" si="126"/>
        <v>0</v>
      </c>
      <c r="AK596" s="1097">
        <v>0</v>
      </c>
    </row>
    <row r="597" spans="1:37">
      <c r="A597">
        <v>25400</v>
      </c>
      <c r="B597" t="s">
        <v>2923</v>
      </c>
      <c r="C597">
        <v>931306</v>
      </c>
      <c r="D597" t="s">
        <v>436</v>
      </c>
      <c r="E597">
        <v>522310</v>
      </c>
      <c r="F597" t="s">
        <v>60</v>
      </c>
      <c r="G597" s="408" t="s">
        <v>5481</v>
      </c>
      <c r="H597" s="217" t="s">
        <v>23</v>
      </c>
      <c r="I597" s="217" t="s">
        <v>436</v>
      </c>
      <c r="J597" s="217" t="s">
        <v>458</v>
      </c>
      <c r="K597" s="61" t="str">
        <f t="shared" si="116"/>
        <v>2</v>
      </c>
      <c r="L597" s="63" t="str">
        <f t="shared" si="117"/>
        <v>Interpretive2</v>
      </c>
      <c r="M597" s="63" t="str">
        <f t="shared" si="118"/>
        <v>Idyllwild Nature Center2</v>
      </c>
      <c r="N597" s="637">
        <v>3455.49</v>
      </c>
      <c r="O597" s="213">
        <v>4000</v>
      </c>
      <c r="Q597" s="213">
        <f t="shared" si="119"/>
        <v>4000</v>
      </c>
      <c r="R597" s="213">
        <v>969.8</v>
      </c>
      <c r="S597" s="213">
        <v>-969.8</v>
      </c>
      <c r="T597" s="213">
        <v>719.86</v>
      </c>
      <c r="U597" s="213">
        <v>73.16</v>
      </c>
      <c r="V597" s="213">
        <v>384.79</v>
      </c>
      <c r="W597" s="213">
        <v>186</v>
      </c>
      <c r="X597" s="213">
        <v>195.95</v>
      </c>
      <c r="Y597" s="213">
        <v>509.22</v>
      </c>
      <c r="Z597" s="213">
        <v>664.8</v>
      </c>
      <c r="AA597" s="213">
        <v>787.01</v>
      </c>
      <c r="AB597" s="213">
        <v>253.26</v>
      </c>
      <c r="AC597" s="213">
        <f>SUMIF('[3]revexpbalances - 2024-07-18T082'!$G:$G,G:G,'[3]revexpbalances - 2024-07-18T082'!$H:$H)</f>
        <v>0</v>
      </c>
      <c r="AD597" s="213">
        <f t="shared" si="120"/>
        <v>3774.05</v>
      </c>
      <c r="AE597" s="744">
        <f t="shared" si="121"/>
        <v>719.86</v>
      </c>
      <c r="AF597" s="744">
        <f t="shared" si="122"/>
        <v>643.95000000000005</v>
      </c>
      <c r="AG597" s="744">
        <f t="shared" si="123"/>
        <v>1369.97</v>
      </c>
      <c r="AH597" s="744">
        <f t="shared" si="124"/>
        <v>1040.27</v>
      </c>
      <c r="AI597" s="744">
        <f t="shared" si="125"/>
        <v>3774.0499999999997</v>
      </c>
      <c r="AJ597" s="744">
        <f t="shared" si="126"/>
        <v>225.95000000000027</v>
      </c>
      <c r="AK597" s="1097">
        <v>6000</v>
      </c>
    </row>
    <row r="598" spans="1:37">
      <c r="A598">
        <v>25400</v>
      </c>
      <c r="B598" t="s">
        <v>2923</v>
      </c>
      <c r="C598">
        <v>931306</v>
      </c>
      <c r="D598" t="s">
        <v>436</v>
      </c>
      <c r="E598">
        <v>522320</v>
      </c>
      <c r="F598" t="s">
        <v>93</v>
      </c>
      <c r="G598" s="408" t="s">
        <v>5446</v>
      </c>
      <c r="H598" s="217" t="s">
        <v>23</v>
      </c>
      <c r="I598" s="217" t="s">
        <v>436</v>
      </c>
      <c r="J598" s="217" t="s">
        <v>458</v>
      </c>
      <c r="K598" s="61" t="str">
        <f t="shared" si="116"/>
        <v>2</v>
      </c>
      <c r="L598" s="63" t="str">
        <f t="shared" si="117"/>
        <v>Interpretive2</v>
      </c>
      <c r="M598" s="63" t="str">
        <f t="shared" si="118"/>
        <v>Idyllwild Nature Center2</v>
      </c>
      <c r="N598" s="637">
        <v>3734.3999999999996</v>
      </c>
      <c r="O598" s="213">
        <v>3000</v>
      </c>
      <c r="Q598" s="213">
        <f t="shared" si="119"/>
        <v>3000</v>
      </c>
      <c r="R598" s="213">
        <v>0</v>
      </c>
      <c r="S598" s="213">
        <v>0</v>
      </c>
      <c r="T598" s="213">
        <v>1269.45</v>
      </c>
      <c r="U598" s="213">
        <v>0</v>
      </c>
      <c r="V598" s="213">
        <v>331.92</v>
      </c>
      <c r="W598" s="213">
        <v>79.27</v>
      </c>
      <c r="X598" s="213">
        <v>46.64</v>
      </c>
      <c r="Y598" s="213">
        <v>227.81</v>
      </c>
      <c r="Z598" s="213">
        <v>106.57</v>
      </c>
      <c r="AA598" s="213">
        <v>209.69</v>
      </c>
      <c r="AB598" s="213">
        <v>247.95</v>
      </c>
      <c r="AC598" s="213">
        <f>SUMIF('[3]revexpbalances - 2024-07-18T082'!$G:$G,G:G,'[3]revexpbalances - 2024-07-18T082'!$H:$H)</f>
        <v>96.71</v>
      </c>
      <c r="AD598" s="213">
        <f t="shared" si="120"/>
        <v>2616.0100000000002</v>
      </c>
      <c r="AE598" s="744">
        <f t="shared" si="121"/>
        <v>1269.45</v>
      </c>
      <c r="AF598" s="744">
        <f t="shared" si="122"/>
        <v>411.19</v>
      </c>
      <c r="AG598" s="744">
        <f t="shared" si="123"/>
        <v>381.02</v>
      </c>
      <c r="AH598" s="744">
        <f t="shared" si="124"/>
        <v>554.35</v>
      </c>
      <c r="AI598" s="744">
        <f t="shared" si="125"/>
        <v>2616.0099999999998</v>
      </c>
      <c r="AJ598" s="744">
        <f t="shared" si="126"/>
        <v>383.99000000000024</v>
      </c>
      <c r="AK598" s="1097">
        <v>5000</v>
      </c>
    </row>
    <row r="599" spans="1:37">
      <c r="A599">
        <v>25400</v>
      </c>
      <c r="B599" t="s">
        <v>2923</v>
      </c>
      <c r="C599">
        <v>931306</v>
      </c>
      <c r="D599" t="s">
        <v>436</v>
      </c>
      <c r="E599">
        <v>523270</v>
      </c>
      <c r="F599" t="s">
        <v>62</v>
      </c>
      <c r="G599" s="408" t="s">
        <v>5447</v>
      </c>
      <c r="H599" s="217" t="s">
        <v>23</v>
      </c>
      <c r="I599" s="217" t="s">
        <v>436</v>
      </c>
      <c r="J599" s="217" t="s">
        <v>458</v>
      </c>
      <c r="K599" s="61" t="str">
        <f t="shared" si="116"/>
        <v>2</v>
      </c>
      <c r="L599" s="63" t="str">
        <f t="shared" si="117"/>
        <v>Interpretive2</v>
      </c>
      <c r="M599" s="63" t="str">
        <f t="shared" si="118"/>
        <v>Idyllwild Nature Center2</v>
      </c>
      <c r="N599" s="637">
        <v>631.23</v>
      </c>
      <c r="O599" s="213">
        <v>4000</v>
      </c>
      <c r="Q599" s="213">
        <f t="shared" si="119"/>
        <v>4000</v>
      </c>
      <c r="R599" s="213">
        <v>28.36</v>
      </c>
      <c r="S599" s="213">
        <v>-28.36</v>
      </c>
      <c r="T599" s="213">
        <v>350</v>
      </c>
      <c r="U599" s="213">
        <v>0</v>
      </c>
      <c r="V599" s="213">
        <v>51.7</v>
      </c>
      <c r="W599" s="213">
        <v>0</v>
      </c>
      <c r="X599" s="213">
        <v>0</v>
      </c>
      <c r="Y599" s="213">
        <v>0</v>
      </c>
      <c r="Z599" s="213">
        <v>324</v>
      </c>
      <c r="AA599" s="213">
        <v>235.79</v>
      </c>
      <c r="AB599" s="213">
        <v>-274</v>
      </c>
      <c r="AC599" s="213">
        <f>SUMIF('[3]revexpbalances - 2024-07-18T082'!$G:$G,G:G,'[3]revexpbalances - 2024-07-18T082'!$H:$H)</f>
        <v>0</v>
      </c>
      <c r="AD599" s="213">
        <f t="shared" si="120"/>
        <v>687.49</v>
      </c>
      <c r="AE599" s="744">
        <f t="shared" si="121"/>
        <v>350</v>
      </c>
      <c r="AF599" s="744">
        <f t="shared" si="122"/>
        <v>51.7</v>
      </c>
      <c r="AG599" s="744">
        <f t="shared" si="123"/>
        <v>324</v>
      </c>
      <c r="AH599" s="744">
        <f t="shared" si="124"/>
        <v>-38.210000000000008</v>
      </c>
      <c r="AI599" s="744">
        <f t="shared" si="125"/>
        <v>687.49</v>
      </c>
      <c r="AJ599" s="744">
        <f t="shared" si="126"/>
        <v>3312.51</v>
      </c>
      <c r="AK599" s="1097">
        <v>5000</v>
      </c>
    </row>
    <row r="600" spans="1:37">
      <c r="A600">
        <v>25400</v>
      </c>
      <c r="B600" t="s">
        <v>2923</v>
      </c>
      <c r="C600">
        <v>931306</v>
      </c>
      <c r="D600" t="s">
        <v>436</v>
      </c>
      <c r="E600">
        <v>523290</v>
      </c>
      <c r="F600" t="s">
        <v>1281</v>
      </c>
      <c r="G600" s="408" t="s">
        <v>5491</v>
      </c>
      <c r="H600" s="217" t="s">
        <v>23</v>
      </c>
      <c r="I600" s="217" t="s">
        <v>436</v>
      </c>
      <c r="J600" s="217" t="s">
        <v>458</v>
      </c>
      <c r="K600" s="61" t="str">
        <f t="shared" si="116"/>
        <v>2</v>
      </c>
      <c r="L600" s="63" t="str">
        <f t="shared" si="117"/>
        <v>Interpretive2</v>
      </c>
      <c r="M600" s="63" t="str">
        <f t="shared" si="118"/>
        <v>Idyllwild Nature Center2</v>
      </c>
      <c r="N600" s="637">
        <v>2592.9700000000003</v>
      </c>
      <c r="O600" s="213">
        <v>2500</v>
      </c>
      <c r="Q600" s="213">
        <f t="shared" si="119"/>
        <v>2500</v>
      </c>
      <c r="R600" s="213">
        <v>374.74</v>
      </c>
      <c r="S600" s="213">
        <v>-66.14</v>
      </c>
      <c r="T600" s="213">
        <v>190.53</v>
      </c>
      <c r="U600" s="213">
        <v>213.68</v>
      </c>
      <c r="V600" s="213">
        <v>201.16</v>
      </c>
      <c r="W600" s="213">
        <v>222.14</v>
      </c>
      <c r="X600" s="213">
        <v>293.88</v>
      </c>
      <c r="Y600" s="213">
        <v>271.69</v>
      </c>
      <c r="Z600" s="213">
        <v>631.72</v>
      </c>
      <c r="AA600" s="213">
        <v>521.25</v>
      </c>
      <c r="AB600" s="213">
        <v>506.01</v>
      </c>
      <c r="AC600" s="213">
        <f>SUMIF('[3]revexpbalances - 2024-07-18T082'!$G:$G,G:G,'[3]revexpbalances - 2024-07-18T082'!$H:$H)</f>
        <v>561.85</v>
      </c>
      <c r="AD600" s="213">
        <f t="shared" si="120"/>
        <v>3922.5099999999998</v>
      </c>
      <c r="AE600" s="744">
        <f t="shared" si="121"/>
        <v>499.13</v>
      </c>
      <c r="AF600" s="744">
        <f t="shared" si="122"/>
        <v>636.98</v>
      </c>
      <c r="AG600" s="744">
        <f t="shared" si="123"/>
        <v>1197.29</v>
      </c>
      <c r="AH600" s="744">
        <f t="shared" si="124"/>
        <v>1589.1100000000001</v>
      </c>
      <c r="AI600" s="744">
        <f t="shared" si="125"/>
        <v>3922.51</v>
      </c>
      <c r="AJ600" s="744">
        <f t="shared" si="126"/>
        <v>-1422.5100000000002</v>
      </c>
      <c r="AK600" s="1097">
        <v>2500</v>
      </c>
    </row>
    <row r="601" spans="1:37">
      <c r="A601">
        <v>25400</v>
      </c>
      <c r="B601" t="s">
        <v>2923</v>
      </c>
      <c r="C601">
        <v>931306</v>
      </c>
      <c r="D601" t="s">
        <v>436</v>
      </c>
      <c r="E601">
        <v>523700</v>
      </c>
      <c r="F601" t="s">
        <v>66</v>
      </c>
      <c r="G601" s="408" t="s">
        <v>5463</v>
      </c>
      <c r="H601" s="217" t="s">
        <v>23</v>
      </c>
      <c r="I601" s="217" t="s">
        <v>436</v>
      </c>
      <c r="J601" s="217" t="s">
        <v>458</v>
      </c>
      <c r="K601" s="61" t="str">
        <f t="shared" si="116"/>
        <v>2</v>
      </c>
      <c r="L601" s="63" t="str">
        <f t="shared" si="117"/>
        <v>Interpretive2</v>
      </c>
      <c r="M601" s="63" t="str">
        <f t="shared" si="118"/>
        <v>Idyllwild Nature Center2</v>
      </c>
      <c r="N601" s="637">
        <v>838.19</v>
      </c>
      <c r="O601" s="213">
        <v>1500</v>
      </c>
      <c r="Q601" s="213">
        <f t="shared" si="119"/>
        <v>1500</v>
      </c>
      <c r="R601" s="213">
        <v>0</v>
      </c>
      <c r="S601" s="213">
        <v>144.32</v>
      </c>
      <c r="T601" s="213">
        <v>152.88999999999999</v>
      </c>
      <c r="U601" s="213">
        <v>-15.92</v>
      </c>
      <c r="V601" s="213">
        <v>52.62</v>
      </c>
      <c r="W601" s="213">
        <v>0</v>
      </c>
      <c r="X601" s="213">
        <v>348.77</v>
      </c>
      <c r="Y601" s="213">
        <v>86.89</v>
      </c>
      <c r="Z601" s="213">
        <v>130.61000000000001</v>
      </c>
      <c r="AA601" s="213">
        <v>60.35</v>
      </c>
      <c r="AB601" s="213">
        <v>0</v>
      </c>
      <c r="AC601" s="213">
        <f>SUMIF('[3]revexpbalances - 2024-07-18T082'!$G:$G,G:G,'[3]revexpbalances - 2024-07-18T082'!$H:$H)</f>
        <v>62.42</v>
      </c>
      <c r="AD601" s="213">
        <f t="shared" si="120"/>
        <v>1022.9499999999999</v>
      </c>
      <c r="AE601" s="744">
        <f t="shared" si="121"/>
        <v>297.20999999999998</v>
      </c>
      <c r="AF601" s="744">
        <f t="shared" si="122"/>
        <v>36.699999999999996</v>
      </c>
      <c r="AG601" s="744">
        <f t="shared" si="123"/>
        <v>566.27</v>
      </c>
      <c r="AH601" s="744">
        <f t="shared" si="124"/>
        <v>122.77000000000001</v>
      </c>
      <c r="AI601" s="744">
        <f t="shared" si="125"/>
        <v>1022.9499999999999</v>
      </c>
      <c r="AJ601" s="744">
        <f t="shared" si="126"/>
        <v>477.05000000000007</v>
      </c>
      <c r="AK601" s="1097">
        <v>1000</v>
      </c>
    </row>
    <row r="602" spans="1:37">
      <c r="A602">
        <v>25400</v>
      </c>
      <c r="B602" t="s">
        <v>2923</v>
      </c>
      <c r="C602">
        <v>931306</v>
      </c>
      <c r="D602" t="s">
        <v>436</v>
      </c>
      <c r="E602">
        <v>523800</v>
      </c>
      <c r="F602" t="s">
        <v>67</v>
      </c>
      <c r="G602" s="408" t="s">
        <v>5432</v>
      </c>
      <c r="H602" s="217" t="s">
        <v>23</v>
      </c>
      <c r="I602" s="217" t="s">
        <v>436</v>
      </c>
      <c r="J602" s="217" t="s">
        <v>458</v>
      </c>
      <c r="K602" s="61" t="str">
        <f t="shared" si="116"/>
        <v>2</v>
      </c>
      <c r="L602" s="63" t="str">
        <f t="shared" si="117"/>
        <v>Interpretive2</v>
      </c>
      <c r="M602" s="63" t="str">
        <f t="shared" si="118"/>
        <v>Idyllwild Nature Center2</v>
      </c>
      <c r="N602" s="637">
        <v>65.25</v>
      </c>
      <c r="O602" s="213">
        <v>1500</v>
      </c>
      <c r="Q602" s="213">
        <f t="shared" si="119"/>
        <v>1500</v>
      </c>
      <c r="R602" s="213">
        <v>0</v>
      </c>
      <c r="S602" s="213">
        <v>506.32</v>
      </c>
      <c r="T602" s="213">
        <v>159.91</v>
      </c>
      <c r="U602" s="213">
        <v>0</v>
      </c>
      <c r="V602" s="213">
        <v>0</v>
      </c>
      <c r="W602" s="213">
        <v>0</v>
      </c>
      <c r="X602" s="213">
        <v>0</v>
      </c>
      <c r="Y602" s="213">
        <v>0</v>
      </c>
      <c r="Z602" s="213">
        <v>0</v>
      </c>
      <c r="AA602" s="213">
        <v>0</v>
      </c>
      <c r="AB602" s="213">
        <v>-621.64</v>
      </c>
      <c r="AC602" s="213">
        <f>SUMIF('[3]revexpbalances - 2024-07-18T082'!$G:$G,G:G,'[3]revexpbalances - 2024-07-18T082'!$H:$H)</f>
        <v>0</v>
      </c>
      <c r="AD602" s="213">
        <f t="shared" si="120"/>
        <v>44.590000000000032</v>
      </c>
      <c r="AE602" s="744">
        <f t="shared" si="121"/>
        <v>666.23</v>
      </c>
      <c r="AF602" s="744">
        <f t="shared" si="122"/>
        <v>0</v>
      </c>
      <c r="AG602" s="744">
        <f t="shared" si="123"/>
        <v>0</v>
      </c>
      <c r="AH602" s="744">
        <f t="shared" si="124"/>
        <v>-621.64</v>
      </c>
      <c r="AI602" s="744">
        <f t="shared" si="125"/>
        <v>44.590000000000032</v>
      </c>
      <c r="AJ602" s="744">
        <f t="shared" si="126"/>
        <v>1455.4099999999999</v>
      </c>
      <c r="AK602" s="1097">
        <v>2000</v>
      </c>
    </row>
    <row r="603" spans="1:37">
      <c r="A603">
        <v>25400</v>
      </c>
      <c r="B603" t="s">
        <v>2923</v>
      </c>
      <c r="C603">
        <v>931306</v>
      </c>
      <c r="D603" t="s">
        <v>436</v>
      </c>
      <c r="E603">
        <v>525520</v>
      </c>
      <c r="F603" t="s">
        <v>197</v>
      </c>
      <c r="G603" s="408" t="s">
        <v>5414</v>
      </c>
      <c r="H603" s="217" t="s">
        <v>23</v>
      </c>
      <c r="I603" s="217" t="s">
        <v>436</v>
      </c>
      <c r="J603" s="217" t="s">
        <v>458</v>
      </c>
      <c r="K603" s="61" t="str">
        <f t="shared" si="116"/>
        <v>2</v>
      </c>
      <c r="L603" s="63" t="str">
        <f t="shared" si="117"/>
        <v>Interpretive2</v>
      </c>
      <c r="M603" s="63" t="str">
        <f t="shared" si="118"/>
        <v>Idyllwild Nature Center2</v>
      </c>
      <c r="N603" s="637">
        <v>0</v>
      </c>
      <c r="O603" s="213">
        <v>500</v>
      </c>
      <c r="Q603" s="213">
        <f t="shared" si="119"/>
        <v>500</v>
      </c>
      <c r="R603" s="213">
        <v>0</v>
      </c>
      <c r="S603" s="213">
        <v>0</v>
      </c>
      <c r="T603" s="213">
        <v>0</v>
      </c>
      <c r="U603" s="213">
        <v>0</v>
      </c>
      <c r="V603" s="213">
        <v>0</v>
      </c>
      <c r="W603" s="213">
        <v>0</v>
      </c>
      <c r="X603" s="213">
        <v>0</v>
      </c>
      <c r="Y603" s="213">
        <v>0</v>
      </c>
      <c r="Z603" s="213">
        <v>0</v>
      </c>
      <c r="AA603" s="213">
        <v>0</v>
      </c>
      <c r="AB603" s="213">
        <v>0</v>
      </c>
      <c r="AC603" s="213">
        <f>SUMIF('[3]revexpbalances - 2024-07-18T082'!$G:$G,G:G,'[3]revexpbalances - 2024-07-18T082'!$H:$H)</f>
        <v>0</v>
      </c>
      <c r="AD603" s="213">
        <f t="shared" si="120"/>
        <v>0</v>
      </c>
      <c r="AE603" s="744">
        <f t="shared" si="121"/>
        <v>0</v>
      </c>
      <c r="AF603" s="744">
        <f t="shared" si="122"/>
        <v>0</v>
      </c>
      <c r="AG603" s="744">
        <f t="shared" si="123"/>
        <v>0</v>
      </c>
      <c r="AH603" s="744">
        <f t="shared" si="124"/>
        <v>0</v>
      </c>
      <c r="AI603" s="744">
        <f t="shared" si="125"/>
        <v>0</v>
      </c>
      <c r="AJ603" s="744">
        <f t="shared" si="126"/>
        <v>500</v>
      </c>
      <c r="AK603" s="1097">
        <v>500</v>
      </c>
    </row>
    <row r="604" spans="1:37">
      <c r="A604">
        <v>25400</v>
      </c>
      <c r="B604" t="s">
        <v>2923</v>
      </c>
      <c r="C604">
        <v>931306</v>
      </c>
      <c r="D604" t="s">
        <v>436</v>
      </c>
      <c r="E604">
        <v>526940</v>
      </c>
      <c r="F604" t="s">
        <v>71</v>
      </c>
      <c r="G604" s="408" t="s">
        <v>6118</v>
      </c>
      <c r="H604" s="217" t="s">
        <v>23</v>
      </c>
      <c r="I604" s="217" t="s">
        <v>436</v>
      </c>
      <c r="J604" s="217" t="s">
        <v>458</v>
      </c>
      <c r="K604" s="61" t="str">
        <f t="shared" si="116"/>
        <v>2</v>
      </c>
      <c r="L604" s="63" t="str">
        <f t="shared" si="117"/>
        <v>Interpretive2</v>
      </c>
      <c r="M604" s="63" t="str">
        <f t="shared" si="118"/>
        <v>Idyllwild Nature Center2</v>
      </c>
      <c r="N604" s="637">
        <v>34.090000000000003</v>
      </c>
      <c r="O604" s="213">
        <v>0</v>
      </c>
      <c r="Q604" s="213">
        <f t="shared" si="119"/>
        <v>0</v>
      </c>
      <c r="R604" s="213">
        <v>0</v>
      </c>
      <c r="S604" s="213">
        <v>0</v>
      </c>
      <c r="T604" s="213">
        <v>0</v>
      </c>
      <c r="U604" s="213">
        <v>0</v>
      </c>
      <c r="V604" s="213">
        <v>0</v>
      </c>
      <c r="W604" s="213">
        <v>0</v>
      </c>
      <c r="X604" s="213">
        <v>0</v>
      </c>
      <c r="Y604" s="213">
        <v>0</v>
      </c>
      <c r="Z604" s="213">
        <v>0</v>
      </c>
      <c r="AA604" s="213">
        <v>0</v>
      </c>
      <c r="AB604" s="213">
        <v>0</v>
      </c>
      <c r="AC604" s="213">
        <f>SUMIF('[3]revexpbalances - 2024-07-18T082'!$G:$G,G:G,'[3]revexpbalances - 2024-07-18T082'!$H:$H)</f>
        <v>0</v>
      </c>
      <c r="AD604" s="213">
        <f t="shared" si="120"/>
        <v>0</v>
      </c>
      <c r="AE604" s="744">
        <f t="shared" si="121"/>
        <v>0</v>
      </c>
      <c r="AF604" s="744">
        <f t="shared" si="122"/>
        <v>0</v>
      </c>
      <c r="AG604" s="744">
        <f t="shared" si="123"/>
        <v>0</v>
      </c>
      <c r="AH604" s="744">
        <f t="shared" si="124"/>
        <v>0</v>
      </c>
      <c r="AI604" s="744">
        <f t="shared" si="125"/>
        <v>0</v>
      </c>
      <c r="AJ604" s="744">
        <f t="shared" si="126"/>
        <v>0</v>
      </c>
      <c r="AK604" s="1097">
        <v>0</v>
      </c>
    </row>
    <row r="605" spans="1:37">
      <c r="A605">
        <v>25400</v>
      </c>
      <c r="B605" t="s">
        <v>2923</v>
      </c>
      <c r="C605">
        <v>931306</v>
      </c>
      <c r="D605" t="s">
        <v>436</v>
      </c>
      <c r="E605">
        <v>526960</v>
      </c>
      <c r="F605" t="s">
        <v>97</v>
      </c>
      <c r="G605" s="408" t="s">
        <v>5397</v>
      </c>
      <c r="H605" s="217" t="s">
        <v>23</v>
      </c>
      <c r="I605" s="217" t="s">
        <v>436</v>
      </c>
      <c r="J605" s="217" t="s">
        <v>458</v>
      </c>
      <c r="K605" s="61" t="str">
        <f t="shared" si="116"/>
        <v>2</v>
      </c>
      <c r="L605" s="63" t="str">
        <f t="shared" si="117"/>
        <v>Interpretive2</v>
      </c>
      <c r="M605" s="63" t="str">
        <f t="shared" si="118"/>
        <v>Idyllwild Nature Center2</v>
      </c>
      <c r="N605" s="637">
        <v>1147.55</v>
      </c>
      <c r="O605" s="213">
        <v>2000</v>
      </c>
      <c r="Q605" s="213">
        <f t="shared" si="119"/>
        <v>2000</v>
      </c>
      <c r="R605" s="213">
        <v>0</v>
      </c>
      <c r="S605" s="213">
        <v>0</v>
      </c>
      <c r="T605" s="213">
        <v>155.08000000000001</v>
      </c>
      <c r="U605" s="213">
        <v>0</v>
      </c>
      <c r="V605" s="213">
        <v>0</v>
      </c>
      <c r="W605" s="213">
        <v>234.84</v>
      </c>
      <c r="X605" s="213">
        <v>0</v>
      </c>
      <c r="Y605" s="213">
        <v>50.09</v>
      </c>
      <c r="Z605" s="213">
        <v>699.26</v>
      </c>
      <c r="AA605" s="213">
        <v>334.55</v>
      </c>
      <c r="AB605" s="213">
        <v>0</v>
      </c>
      <c r="AC605" s="213">
        <f>SUMIF('[3]revexpbalances - 2024-07-18T082'!$G:$G,G:G,'[3]revexpbalances - 2024-07-18T082'!$H:$H)</f>
        <v>0</v>
      </c>
      <c r="AD605" s="213">
        <f t="shared" si="120"/>
        <v>1473.82</v>
      </c>
      <c r="AE605" s="744">
        <f t="shared" si="121"/>
        <v>155.08000000000001</v>
      </c>
      <c r="AF605" s="744">
        <f t="shared" si="122"/>
        <v>234.84</v>
      </c>
      <c r="AG605" s="744">
        <f t="shared" si="123"/>
        <v>749.35</v>
      </c>
      <c r="AH605" s="744">
        <f t="shared" si="124"/>
        <v>334.55</v>
      </c>
      <c r="AI605" s="744">
        <f t="shared" si="125"/>
        <v>1473.82</v>
      </c>
      <c r="AJ605" s="744">
        <f t="shared" si="126"/>
        <v>526.18000000000006</v>
      </c>
      <c r="AK605" s="1097">
        <v>2000</v>
      </c>
    </row>
    <row r="606" spans="1:37">
      <c r="A606">
        <v>25400</v>
      </c>
      <c r="B606" t="s">
        <v>2923</v>
      </c>
      <c r="C606">
        <v>931306</v>
      </c>
      <c r="D606" t="s">
        <v>436</v>
      </c>
      <c r="E606">
        <v>527660</v>
      </c>
      <c r="F606" t="s">
        <v>112</v>
      </c>
      <c r="G606" s="408" t="s">
        <v>5452</v>
      </c>
      <c r="H606" s="217" t="s">
        <v>23</v>
      </c>
      <c r="I606" s="217" t="s">
        <v>436</v>
      </c>
      <c r="J606" s="217" t="s">
        <v>458</v>
      </c>
      <c r="K606" s="61" t="str">
        <f t="shared" si="116"/>
        <v>2</v>
      </c>
      <c r="L606" s="63" t="str">
        <f t="shared" si="117"/>
        <v>Interpretive2</v>
      </c>
      <c r="M606" s="63" t="str">
        <f t="shared" si="118"/>
        <v>Idyllwild Nature Center2</v>
      </c>
      <c r="N606" s="637">
        <v>3.17</v>
      </c>
      <c r="O606" s="213">
        <v>0</v>
      </c>
      <c r="Q606" s="213">
        <f t="shared" si="119"/>
        <v>0</v>
      </c>
      <c r="R606" s="213">
        <v>0</v>
      </c>
      <c r="S606" s="213">
        <v>0</v>
      </c>
      <c r="T606" s="213">
        <v>0</v>
      </c>
      <c r="U606" s="213">
        <v>0</v>
      </c>
      <c r="V606" s="213">
        <v>0</v>
      </c>
      <c r="W606" s="213">
        <v>0</v>
      </c>
      <c r="X606" s="213">
        <v>0</v>
      </c>
      <c r="Y606" s="213">
        <v>0</v>
      </c>
      <c r="Z606" s="213">
        <v>0</v>
      </c>
      <c r="AA606" s="213">
        <v>0</v>
      </c>
      <c r="AB606" s="213">
        <v>-3.17</v>
      </c>
      <c r="AC606" s="213">
        <f>SUMIF('[3]revexpbalances - 2024-07-18T082'!$G:$G,G:G,'[3]revexpbalances - 2024-07-18T082'!$H:$H)</f>
        <v>0</v>
      </c>
      <c r="AD606" s="213">
        <f t="shared" si="120"/>
        <v>-3.17</v>
      </c>
      <c r="AE606" s="744">
        <f t="shared" si="121"/>
        <v>0</v>
      </c>
      <c r="AF606" s="744">
        <f t="shared" si="122"/>
        <v>0</v>
      </c>
      <c r="AG606" s="744">
        <f t="shared" si="123"/>
        <v>0</v>
      </c>
      <c r="AH606" s="744">
        <f t="shared" si="124"/>
        <v>-3.17</v>
      </c>
      <c r="AI606" s="744">
        <f t="shared" si="125"/>
        <v>-3.17</v>
      </c>
      <c r="AJ606" s="744">
        <f t="shared" si="126"/>
        <v>3.17</v>
      </c>
      <c r="AK606" s="1097">
        <v>0</v>
      </c>
    </row>
    <row r="607" spans="1:37">
      <c r="A607">
        <v>25400</v>
      </c>
      <c r="B607" t="s">
        <v>2923</v>
      </c>
      <c r="C607">
        <v>931306</v>
      </c>
      <c r="D607" t="s">
        <v>436</v>
      </c>
      <c r="E607">
        <v>527720</v>
      </c>
      <c r="F607" t="s">
        <v>98</v>
      </c>
      <c r="G607" s="408" t="s">
        <v>5384</v>
      </c>
      <c r="H607" s="217" t="s">
        <v>23</v>
      </c>
      <c r="I607" s="217" t="s">
        <v>436</v>
      </c>
      <c r="J607" s="217" t="s">
        <v>458</v>
      </c>
      <c r="K607" s="61" t="str">
        <f t="shared" si="116"/>
        <v>2</v>
      </c>
      <c r="L607" s="63" t="str">
        <f t="shared" si="117"/>
        <v>Interpretive2</v>
      </c>
      <c r="M607" s="63" t="str">
        <f t="shared" si="118"/>
        <v>Idyllwild Nature Center2</v>
      </c>
      <c r="N607" s="637">
        <v>234.43</v>
      </c>
      <c r="O607" s="213">
        <v>200</v>
      </c>
      <c r="Q607" s="213">
        <f t="shared" si="119"/>
        <v>200</v>
      </c>
      <c r="R607" s="213">
        <v>0</v>
      </c>
      <c r="S607" s="213">
        <v>0</v>
      </c>
      <c r="T607" s="213">
        <v>0</v>
      </c>
      <c r="U607" s="213">
        <v>0</v>
      </c>
      <c r="V607" s="213">
        <v>67.19</v>
      </c>
      <c r="W607" s="213">
        <v>0</v>
      </c>
      <c r="X607" s="213">
        <v>0</v>
      </c>
      <c r="Y607" s="213">
        <v>0</v>
      </c>
      <c r="Z607" s="213">
        <v>0</v>
      </c>
      <c r="AA607" s="213">
        <v>0</v>
      </c>
      <c r="AB607" s="213">
        <v>0</v>
      </c>
      <c r="AC607" s="213">
        <f>SUMIF('[3]revexpbalances - 2024-07-18T082'!$G:$G,G:G,'[3]revexpbalances - 2024-07-18T082'!$H:$H)</f>
        <v>0</v>
      </c>
      <c r="AD607" s="213">
        <f t="shared" si="120"/>
        <v>67.19</v>
      </c>
      <c r="AE607" s="744">
        <f t="shared" si="121"/>
        <v>0</v>
      </c>
      <c r="AF607" s="744">
        <f t="shared" si="122"/>
        <v>67.19</v>
      </c>
      <c r="AG607" s="744">
        <f t="shared" si="123"/>
        <v>0</v>
      </c>
      <c r="AH607" s="744">
        <f t="shared" si="124"/>
        <v>0</v>
      </c>
      <c r="AI607" s="744">
        <f t="shared" si="125"/>
        <v>67.19</v>
      </c>
      <c r="AJ607" s="744">
        <f t="shared" si="126"/>
        <v>132.81</v>
      </c>
      <c r="AK607" s="1097">
        <v>200</v>
      </c>
    </row>
    <row r="608" spans="1:37">
      <c r="A608">
        <v>25400</v>
      </c>
      <c r="B608" t="s">
        <v>2923</v>
      </c>
      <c r="C608">
        <v>931306</v>
      </c>
      <c r="D608" t="s">
        <v>436</v>
      </c>
      <c r="E608">
        <v>527780</v>
      </c>
      <c r="F608" t="s">
        <v>128</v>
      </c>
      <c r="G608" s="408" t="s">
        <v>5487</v>
      </c>
      <c r="H608" s="217" t="s">
        <v>23</v>
      </c>
      <c r="I608" s="217" t="s">
        <v>436</v>
      </c>
      <c r="J608" s="217" t="s">
        <v>458</v>
      </c>
      <c r="K608" s="61" t="str">
        <f t="shared" si="116"/>
        <v>2</v>
      </c>
      <c r="L608" s="63" t="str">
        <f t="shared" si="117"/>
        <v>Interpretive2</v>
      </c>
      <c r="M608" s="63" t="str">
        <f t="shared" si="118"/>
        <v>Idyllwild Nature Center2</v>
      </c>
      <c r="N608" s="637">
        <v>3951.9399999999996</v>
      </c>
      <c r="O608" s="213">
        <v>2000</v>
      </c>
      <c r="Q608" s="213">
        <f t="shared" si="119"/>
        <v>2000</v>
      </c>
      <c r="R608" s="213">
        <v>-40.15</v>
      </c>
      <c r="S608" s="213">
        <v>0</v>
      </c>
      <c r="T608" s="213">
        <v>234.83</v>
      </c>
      <c r="U608" s="213">
        <v>0</v>
      </c>
      <c r="V608" s="213">
        <v>53.85</v>
      </c>
      <c r="W608" s="213">
        <v>195.88</v>
      </c>
      <c r="X608" s="213">
        <v>455.98</v>
      </c>
      <c r="Y608" s="213">
        <v>9.36</v>
      </c>
      <c r="Z608" s="213">
        <v>369.44</v>
      </c>
      <c r="AA608" s="213">
        <v>0</v>
      </c>
      <c r="AB608" s="213">
        <v>-284.07</v>
      </c>
      <c r="AC608" s="213">
        <f>SUMIF('[3]revexpbalances - 2024-07-18T082'!$G:$G,G:G,'[3]revexpbalances - 2024-07-18T082'!$H:$H)</f>
        <v>607.19000000000005</v>
      </c>
      <c r="AD608" s="213">
        <f t="shared" si="120"/>
        <v>1602.3100000000002</v>
      </c>
      <c r="AE608" s="744">
        <f t="shared" si="121"/>
        <v>194.68</v>
      </c>
      <c r="AF608" s="744">
        <f t="shared" si="122"/>
        <v>249.73</v>
      </c>
      <c r="AG608" s="744">
        <f t="shared" si="123"/>
        <v>834.78</v>
      </c>
      <c r="AH608" s="744">
        <f t="shared" si="124"/>
        <v>323.12000000000006</v>
      </c>
      <c r="AI608" s="744">
        <f t="shared" si="125"/>
        <v>1602.3100000000002</v>
      </c>
      <c r="AJ608" s="744">
        <f t="shared" si="126"/>
        <v>397.68999999999983</v>
      </c>
      <c r="AK608" s="1097">
        <v>2000</v>
      </c>
    </row>
    <row r="609" spans="1:37">
      <c r="A609">
        <v>25400</v>
      </c>
      <c r="B609" t="s">
        <v>2923</v>
      </c>
      <c r="C609">
        <v>931306</v>
      </c>
      <c r="D609" t="s">
        <v>436</v>
      </c>
      <c r="E609">
        <v>528020</v>
      </c>
      <c r="F609" t="s">
        <v>152</v>
      </c>
      <c r="G609" s="408" t="s">
        <v>5516</v>
      </c>
      <c r="H609" s="217" t="s">
        <v>23</v>
      </c>
      <c r="I609" s="217" t="s">
        <v>436</v>
      </c>
      <c r="J609" s="217" t="s">
        <v>458</v>
      </c>
      <c r="K609" s="61" t="str">
        <f t="shared" si="116"/>
        <v>2</v>
      </c>
      <c r="L609" s="63" t="str">
        <f t="shared" si="117"/>
        <v>Interpretive2</v>
      </c>
      <c r="M609" s="63" t="str">
        <f t="shared" si="118"/>
        <v>Idyllwild Nature Center2</v>
      </c>
      <c r="N609" s="637">
        <v>16656.990000000002</v>
      </c>
      <c r="O609" s="213">
        <v>15000</v>
      </c>
      <c r="P609" s="717">
        <v>15000</v>
      </c>
      <c r="Q609" s="213">
        <f t="shared" si="119"/>
        <v>30000</v>
      </c>
      <c r="R609" s="213">
        <v>293.56</v>
      </c>
      <c r="S609" s="213">
        <v>710.49</v>
      </c>
      <c r="T609" s="213">
        <v>8232.27</v>
      </c>
      <c r="U609" s="213">
        <v>2242.13</v>
      </c>
      <c r="V609" s="213">
        <v>3821.72</v>
      </c>
      <c r="W609" s="213">
        <v>563.88</v>
      </c>
      <c r="X609" s="213">
        <v>4548.43</v>
      </c>
      <c r="Y609" s="213">
        <v>2290.35</v>
      </c>
      <c r="Z609" s="213">
        <v>5667.29</v>
      </c>
      <c r="AA609" s="213">
        <v>553.24</v>
      </c>
      <c r="AB609" s="213">
        <v>702.88</v>
      </c>
      <c r="AC609" s="213">
        <f>SUMIF('[3]revexpbalances - 2024-07-18T082'!$G:$G,G:G,'[3]revexpbalances - 2024-07-18T082'!$H:$H)</f>
        <v>5655.62</v>
      </c>
      <c r="AD609" s="213">
        <f t="shared" si="120"/>
        <v>35281.86</v>
      </c>
      <c r="AE609" s="744">
        <f t="shared" si="121"/>
        <v>9236.32</v>
      </c>
      <c r="AF609" s="744">
        <f t="shared" si="122"/>
        <v>6627.7300000000005</v>
      </c>
      <c r="AG609" s="744">
        <f t="shared" si="123"/>
        <v>12506.07</v>
      </c>
      <c r="AH609" s="744">
        <f t="shared" si="124"/>
        <v>6911.74</v>
      </c>
      <c r="AI609" s="744">
        <f t="shared" si="125"/>
        <v>35281.86</v>
      </c>
      <c r="AJ609" s="744">
        <f t="shared" si="126"/>
        <v>-5281.8600000000006</v>
      </c>
      <c r="AK609" s="1097">
        <v>25000</v>
      </c>
    </row>
    <row r="610" spans="1:37">
      <c r="A610">
        <v>25400</v>
      </c>
      <c r="B610" t="s">
        <v>2923</v>
      </c>
      <c r="C610">
        <v>931306</v>
      </c>
      <c r="D610" t="s">
        <v>436</v>
      </c>
      <c r="E610">
        <v>537080</v>
      </c>
      <c r="F610" t="s">
        <v>84</v>
      </c>
      <c r="G610" s="408" t="s">
        <v>5363</v>
      </c>
      <c r="H610" s="217" t="s">
        <v>23</v>
      </c>
      <c r="I610" s="217" t="s">
        <v>436</v>
      </c>
      <c r="J610" s="217" t="s">
        <v>7021</v>
      </c>
      <c r="K610" s="61" t="str">
        <f t="shared" si="116"/>
        <v>3</v>
      </c>
      <c r="L610" s="63" t="str">
        <f t="shared" si="117"/>
        <v>Interpretive3</v>
      </c>
      <c r="M610" s="63" t="str">
        <f t="shared" si="118"/>
        <v>Idyllwild Nature Center3</v>
      </c>
      <c r="N610" s="637">
        <v>90</v>
      </c>
      <c r="O610" s="213">
        <v>500</v>
      </c>
      <c r="Q610" s="213">
        <f t="shared" si="119"/>
        <v>500</v>
      </c>
      <c r="R610" s="213">
        <v>0</v>
      </c>
      <c r="S610" s="213">
        <v>0</v>
      </c>
      <c r="T610" s="213">
        <v>0</v>
      </c>
      <c r="U610" s="213">
        <v>0</v>
      </c>
      <c r="V610" s="213">
        <v>0</v>
      </c>
      <c r="W610" s="213">
        <v>0</v>
      </c>
      <c r="X610" s="213">
        <v>0</v>
      </c>
      <c r="Y610" s="213">
        <v>0</v>
      </c>
      <c r="Z610" s="213">
        <v>0</v>
      </c>
      <c r="AA610" s="213">
        <v>0</v>
      </c>
      <c r="AB610" s="213">
        <v>0</v>
      </c>
      <c r="AC610" s="213">
        <f>SUMIF('[3]revexpbalances - 2024-07-18T082'!$G:$G,G:G,'[3]revexpbalances - 2024-07-18T082'!$H:$H)</f>
        <v>0</v>
      </c>
      <c r="AD610" s="213">
        <f t="shared" si="120"/>
        <v>0</v>
      </c>
      <c r="AE610" s="744">
        <f t="shared" si="121"/>
        <v>0</v>
      </c>
      <c r="AF610" s="744">
        <f t="shared" si="122"/>
        <v>0</v>
      </c>
      <c r="AG610" s="744">
        <f t="shared" si="123"/>
        <v>0</v>
      </c>
      <c r="AH610" s="744">
        <f t="shared" si="124"/>
        <v>0</v>
      </c>
      <c r="AI610" s="744">
        <f t="shared" si="125"/>
        <v>0</v>
      </c>
      <c r="AJ610" s="744">
        <f t="shared" si="126"/>
        <v>500</v>
      </c>
      <c r="AK610" s="1097">
        <v>500</v>
      </c>
    </row>
    <row r="611" spans="1:37">
      <c r="A611">
        <v>25400</v>
      </c>
      <c r="B611" t="s">
        <v>2923</v>
      </c>
      <c r="C611">
        <v>931307</v>
      </c>
      <c r="D611" t="s">
        <v>5792</v>
      </c>
      <c r="E611">
        <v>520020</v>
      </c>
      <c r="F611" t="s">
        <v>86</v>
      </c>
      <c r="G611" s="408" t="s">
        <v>6478</v>
      </c>
      <c r="H611" s="217" t="s">
        <v>23</v>
      </c>
      <c r="I611" s="217" t="s">
        <v>439</v>
      </c>
      <c r="J611" s="217" t="s">
        <v>458</v>
      </c>
      <c r="K611" s="61" t="str">
        <f t="shared" si="116"/>
        <v>2</v>
      </c>
      <c r="L611" s="63" t="str">
        <f t="shared" si="117"/>
        <v>Interpretive2</v>
      </c>
      <c r="M611" s="63" t="str">
        <f t="shared" si="118"/>
        <v>Santa Rosa Plateau Nature Center2</v>
      </c>
      <c r="N611" s="637">
        <v>95</v>
      </c>
      <c r="O611" s="213">
        <v>1500</v>
      </c>
      <c r="Q611" s="213">
        <f t="shared" si="119"/>
        <v>1500</v>
      </c>
      <c r="R611" s="213">
        <v>0</v>
      </c>
      <c r="S611" s="213">
        <v>0</v>
      </c>
      <c r="T611" s="213">
        <v>0</v>
      </c>
      <c r="U611" s="213">
        <v>0</v>
      </c>
      <c r="V611" s="213">
        <v>0</v>
      </c>
      <c r="W611" s="213">
        <v>0</v>
      </c>
      <c r="X611" s="213">
        <v>0</v>
      </c>
      <c r="Y611" s="213">
        <v>0</v>
      </c>
      <c r="Z611" s="213">
        <v>0</v>
      </c>
      <c r="AA611" s="213">
        <v>0</v>
      </c>
      <c r="AB611" s="213">
        <v>0</v>
      </c>
      <c r="AC611" s="213">
        <f>SUMIF('[3]revexpbalances - 2024-07-18T082'!$G:$G,G:G,'[3]revexpbalances - 2024-07-18T082'!$H:$H)</f>
        <v>0</v>
      </c>
      <c r="AD611" s="213">
        <f t="shared" si="120"/>
        <v>0</v>
      </c>
      <c r="AE611" s="744">
        <f t="shared" si="121"/>
        <v>0</v>
      </c>
      <c r="AF611" s="744">
        <f t="shared" si="122"/>
        <v>0</v>
      </c>
      <c r="AG611" s="744">
        <f t="shared" si="123"/>
        <v>0</v>
      </c>
      <c r="AH611" s="744">
        <f t="shared" si="124"/>
        <v>0</v>
      </c>
      <c r="AI611" s="744">
        <f t="shared" si="125"/>
        <v>0</v>
      </c>
      <c r="AJ611" s="744">
        <f t="shared" si="126"/>
        <v>1500</v>
      </c>
      <c r="AK611" s="1097">
        <v>1500</v>
      </c>
    </row>
    <row r="612" spans="1:37">
      <c r="A612">
        <v>25400</v>
      </c>
      <c r="B612" t="s">
        <v>2923</v>
      </c>
      <c r="C612">
        <v>931307</v>
      </c>
      <c r="D612" t="s">
        <v>5792</v>
      </c>
      <c r="E612">
        <v>520115</v>
      </c>
      <c r="F612" t="s">
        <v>49</v>
      </c>
      <c r="G612" s="408" t="s">
        <v>5427</v>
      </c>
      <c r="H612" s="217" t="s">
        <v>5795</v>
      </c>
      <c r="I612" s="217" t="s">
        <v>439</v>
      </c>
      <c r="J612" s="217" t="s">
        <v>458</v>
      </c>
      <c r="K612" s="61" t="str">
        <f t="shared" si="116"/>
        <v>2</v>
      </c>
      <c r="L612" s="63" t="str">
        <f t="shared" si="117"/>
        <v>interpretive2</v>
      </c>
      <c r="M612" s="63" t="str">
        <f t="shared" si="118"/>
        <v>Santa Rosa Plateau Nature Center2</v>
      </c>
      <c r="N612" s="637">
        <v>152</v>
      </c>
      <c r="O612" s="213">
        <v>1200</v>
      </c>
      <c r="Q612" s="213">
        <f t="shared" si="119"/>
        <v>1200</v>
      </c>
      <c r="R612" s="213">
        <v>0</v>
      </c>
      <c r="S612" s="213">
        <v>515.09</v>
      </c>
      <c r="T612" s="213">
        <v>0</v>
      </c>
      <c r="U612" s="213">
        <v>0</v>
      </c>
      <c r="V612" s="213">
        <v>0</v>
      </c>
      <c r="W612" s="213">
        <v>0</v>
      </c>
      <c r="X612" s="213">
        <v>0</v>
      </c>
      <c r="Y612" s="213">
        <v>0</v>
      </c>
      <c r="Z612" s="213">
        <v>0</v>
      </c>
      <c r="AA612" s="213">
        <v>0</v>
      </c>
      <c r="AB612" s="213">
        <v>0</v>
      </c>
      <c r="AC612" s="213">
        <f>SUMIF('[3]revexpbalances - 2024-07-18T082'!$G:$G,G:G,'[3]revexpbalances - 2024-07-18T082'!$H:$H)</f>
        <v>0</v>
      </c>
      <c r="AD612" s="213">
        <f t="shared" si="120"/>
        <v>515.09</v>
      </c>
      <c r="AE612" s="744">
        <f t="shared" si="121"/>
        <v>515.09</v>
      </c>
      <c r="AF612" s="744">
        <f t="shared" si="122"/>
        <v>0</v>
      </c>
      <c r="AG612" s="744">
        <f t="shared" si="123"/>
        <v>0</v>
      </c>
      <c r="AH612" s="744">
        <f t="shared" si="124"/>
        <v>0</v>
      </c>
      <c r="AI612" s="744">
        <f t="shared" si="125"/>
        <v>515.09</v>
      </c>
      <c r="AJ612" s="744">
        <f t="shared" si="126"/>
        <v>684.91</v>
      </c>
      <c r="AK612" s="1097">
        <v>1200</v>
      </c>
    </row>
    <row r="613" spans="1:37">
      <c r="A613">
        <v>25400</v>
      </c>
      <c r="B613" t="s">
        <v>2923</v>
      </c>
      <c r="C613">
        <v>931307</v>
      </c>
      <c r="D613" t="s">
        <v>5792</v>
      </c>
      <c r="E613">
        <v>520705</v>
      </c>
      <c r="F613" t="s">
        <v>53</v>
      </c>
      <c r="G613" s="408" t="s">
        <v>6120</v>
      </c>
      <c r="H613" s="217" t="s">
        <v>23</v>
      </c>
      <c r="I613" s="217" t="s">
        <v>439</v>
      </c>
      <c r="J613" s="217" t="s">
        <v>458</v>
      </c>
      <c r="K613" s="61" t="str">
        <f t="shared" si="116"/>
        <v>2</v>
      </c>
      <c r="L613" s="63" t="str">
        <f t="shared" si="117"/>
        <v>Interpretive2</v>
      </c>
      <c r="M613" s="63" t="str">
        <f t="shared" si="118"/>
        <v>Santa Rosa Plateau Nature Center2</v>
      </c>
      <c r="N613" s="637">
        <v>116.02000000000001</v>
      </c>
      <c r="O613" s="213">
        <v>0</v>
      </c>
      <c r="Q613" s="213">
        <f t="shared" si="119"/>
        <v>0</v>
      </c>
      <c r="R613" s="213">
        <v>49.98</v>
      </c>
      <c r="S613" s="213">
        <v>-49.98</v>
      </c>
      <c r="T613" s="213">
        <v>0</v>
      </c>
      <c r="U613" s="213">
        <v>0</v>
      </c>
      <c r="V613" s="213">
        <v>27.27</v>
      </c>
      <c r="W613" s="213">
        <v>0</v>
      </c>
      <c r="X613" s="213">
        <v>50</v>
      </c>
      <c r="Y613" s="213">
        <v>0</v>
      </c>
      <c r="Z613" s="213">
        <v>162.75</v>
      </c>
      <c r="AA613" s="213">
        <v>0</v>
      </c>
      <c r="AB613" s="213">
        <v>0</v>
      </c>
      <c r="AC613" s="213">
        <f>SUMIF('[3]revexpbalances - 2024-07-18T082'!$G:$G,G:G,'[3]revexpbalances - 2024-07-18T082'!$H:$H)</f>
        <v>0</v>
      </c>
      <c r="AD613" s="213">
        <f t="shared" si="120"/>
        <v>240.01999999999998</v>
      </c>
      <c r="AE613" s="744">
        <f t="shared" si="121"/>
        <v>0</v>
      </c>
      <c r="AF613" s="744">
        <f t="shared" si="122"/>
        <v>27.27</v>
      </c>
      <c r="AG613" s="744">
        <f t="shared" si="123"/>
        <v>212.75</v>
      </c>
      <c r="AH613" s="744">
        <f t="shared" si="124"/>
        <v>0</v>
      </c>
      <c r="AI613" s="744">
        <f t="shared" si="125"/>
        <v>240.02</v>
      </c>
      <c r="AJ613" s="744">
        <f t="shared" si="126"/>
        <v>-240.02</v>
      </c>
      <c r="AK613" s="1097">
        <v>500</v>
      </c>
    </row>
    <row r="614" spans="1:37">
      <c r="A614">
        <v>25400</v>
      </c>
      <c r="B614" t="s">
        <v>2923</v>
      </c>
      <c r="C614">
        <v>931307</v>
      </c>
      <c r="D614" t="s">
        <v>5792</v>
      </c>
      <c r="E614">
        <v>520800</v>
      </c>
      <c r="F614" t="s">
        <v>54</v>
      </c>
      <c r="G614" s="408" t="s">
        <v>5478</v>
      </c>
      <c r="H614" s="217" t="s">
        <v>5795</v>
      </c>
      <c r="I614" s="217" t="s">
        <v>439</v>
      </c>
      <c r="J614" s="217" t="s">
        <v>458</v>
      </c>
      <c r="K614" s="61" t="str">
        <f t="shared" si="116"/>
        <v>2</v>
      </c>
      <c r="L614" s="63" t="str">
        <f t="shared" si="117"/>
        <v>interpretive2</v>
      </c>
      <c r="M614" s="63" t="str">
        <f t="shared" si="118"/>
        <v>Santa Rosa Plateau Nature Center2</v>
      </c>
      <c r="N614" s="637">
        <v>2180.4500000000003</v>
      </c>
      <c r="O614" s="213">
        <v>3000</v>
      </c>
      <c r="Q614" s="213">
        <f t="shared" si="119"/>
        <v>3000</v>
      </c>
      <c r="R614" s="213">
        <v>0</v>
      </c>
      <c r="S614" s="213">
        <v>0</v>
      </c>
      <c r="T614" s="213">
        <v>783.34</v>
      </c>
      <c r="U614" s="213">
        <v>0</v>
      </c>
      <c r="V614" s="213">
        <v>0</v>
      </c>
      <c r="W614" s="213">
        <v>0</v>
      </c>
      <c r="X614" s="213">
        <v>289.52</v>
      </c>
      <c r="Y614" s="213">
        <v>0</v>
      </c>
      <c r="Z614" s="213">
        <v>204.52</v>
      </c>
      <c r="AA614" s="213">
        <v>296.87</v>
      </c>
      <c r="AB614" s="213">
        <v>0</v>
      </c>
      <c r="AC614" s="213">
        <f>SUMIF('[3]revexpbalances - 2024-07-18T082'!$G:$G,G:G,'[3]revexpbalances - 2024-07-18T082'!$H:$H)</f>
        <v>48.92</v>
      </c>
      <c r="AD614" s="213">
        <f t="shared" si="120"/>
        <v>1623.17</v>
      </c>
      <c r="AE614" s="744">
        <f t="shared" si="121"/>
        <v>783.34</v>
      </c>
      <c r="AF614" s="744">
        <f t="shared" si="122"/>
        <v>0</v>
      </c>
      <c r="AG614" s="744">
        <f t="shared" si="123"/>
        <v>494.03999999999996</v>
      </c>
      <c r="AH614" s="744">
        <f t="shared" si="124"/>
        <v>345.79</v>
      </c>
      <c r="AI614" s="744">
        <f t="shared" si="125"/>
        <v>1623.17</v>
      </c>
      <c r="AJ614" s="744">
        <f t="shared" si="126"/>
        <v>1376.83</v>
      </c>
      <c r="AK614" s="1097">
        <v>3000</v>
      </c>
    </row>
    <row r="615" spans="1:37">
      <c r="A615">
        <v>25400</v>
      </c>
      <c r="B615" t="s">
        <v>2923</v>
      </c>
      <c r="C615">
        <v>931307</v>
      </c>
      <c r="D615" t="s">
        <v>5792</v>
      </c>
      <c r="E615">
        <v>522310</v>
      </c>
      <c r="F615" t="s">
        <v>60</v>
      </c>
      <c r="G615" s="408" t="s">
        <v>5482</v>
      </c>
      <c r="H615" s="217" t="s">
        <v>5795</v>
      </c>
      <c r="I615" s="217" t="s">
        <v>439</v>
      </c>
      <c r="J615" s="217" t="s">
        <v>458</v>
      </c>
      <c r="K615" s="61" t="str">
        <f t="shared" si="116"/>
        <v>2</v>
      </c>
      <c r="L615" s="63" t="str">
        <f t="shared" si="117"/>
        <v>interpretive2</v>
      </c>
      <c r="M615" s="63" t="str">
        <f t="shared" si="118"/>
        <v>Santa Rosa Plateau Nature Center2</v>
      </c>
      <c r="N615" s="637">
        <v>4598.6399999999994</v>
      </c>
      <c r="O615" s="213">
        <v>5000</v>
      </c>
      <c r="P615" s="717">
        <v>12000</v>
      </c>
      <c r="Q615" s="213">
        <f t="shared" si="119"/>
        <v>17000</v>
      </c>
      <c r="R615" s="213">
        <v>619.72</v>
      </c>
      <c r="S615" s="213">
        <v>-619.72</v>
      </c>
      <c r="T615" s="213">
        <v>5680.25</v>
      </c>
      <c r="U615" s="213">
        <v>8133.97</v>
      </c>
      <c r="V615" s="213">
        <v>288.85000000000002</v>
      </c>
      <c r="W615" s="213">
        <v>0</v>
      </c>
      <c r="X615" s="213">
        <v>2166.17</v>
      </c>
      <c r="Y615" s="213">
        <v>0</v>
      </c>
      <c r="Z615" s="213">
        <v>0</v>
      </c>
      <c r="AA615" s="213">
        <v>0</v>
      </c>
      <c r="AB615" s="213">
        <v>177.53</v>
      </c>
      <c r="AC615" s="213">
        <f>SUMIF('[3]revexpbalances - 2024-07-18T082'!$G:$G,G:G,'[3]revexpbalances - 2024-07-18T082'!$H:$H)</f>
        <v>0</v>
      </c>
      <c r="AD615" s="213">
        <f t="shared" si="120"/>
        <v>16446.77</v>
      </c>
      <c r="AE615" s="744">
        <f t="shared" si="121"/>
        <v>5680.25</v>
      </c>
      <c r="AF615" s="744">
        <f t="shared" si="122"/>
        <v>8422.82</v>
      </c>
      <c r="AG615" s="744">
        <f t="shared" si="123"/>
        <v>2166.17</v>
      </c>
      <c r="AH615" s="744">
        <f t="shared" si="124"/>
        <v>177.53</v>
      </c>
      <c r="AI615" s="744">
        <f t="shared" si="125"/>
        <v>16446.77</v>
      </c>
      <c r="AJ615" s="744">
        <f t="shared" si="126"/>
        <v>553.22999999999956</v>
      </c>
      <c r="AK615" s="1097">
        <v>5000</v>
      </c>
    </row>
    <row r="616" spans="1:37">
      <c r="A616">
        <v>25400</v>
      </c>
      <c r="B616" t="s">
        <v>2923</v>
      </c>
      <c r="C616">
        <v>931307</v>
      </c>
      <c r="D616" t="s">
        <v>5792</v>
      </c>
      <c r="E616">
        <v>522320</v>
      </c>
      <c r="F616" t="s">
        <v>93</v>
      </c>
      <c r="G616" s="408" t="s">
        <v>5470</v>
      </c>
      <c r="H616" s="217" t="s">
        <v>5795</v>
      </c>
      <c r="I616" s="217" t="s">
        <v>439</v>
      </c>
      <c r="J616" s="217" t="s">
        <v>458</v>
      </c>
      <c r="K616" s="61" t="str">
        <f t="shared" si="116"/>
        <v>2</v>
      </c>
      <c r="L616" s="63" t="str">
        <f t="shared" si="117"/>
        <v>interpretive2</v>
      </c>
      <c r="M616" s="63" t="str">
        <f t="shared" si="118"/>
        <v>Santa Rosa Plateau Nature Center2</v>
      </c>
      <c r="N616" s="637">
        <v>38.04</v>
      </c>
      <c r="O616" s="213">
        <v>3500</v>
      </c>
      <c r="Q616" s="213">
        <f t="shared" si="119"/>
        <v>3500</v>
      </c>
      <c r="R616" s="213">
        <v>0</v>
      </c>
      <c r="S616" s="213">
        <v>0</v>
      </c>
      <c r="T616" s="213">
        <v>47.83</v>
      </c>
      <c r="U616" s="213">
        <v>0</v>
      </c>
      <c r="V616" s="213">
        <v>103.85</v>
      </c>
      <c r="W616" s="213">
        <v>0</v>
      </c>
      <c r="X616" s="213">
        <v>0</v>
      </c>
      <c r="Y616" s="213">
        <v>0</v>
      </c>
      <c r="Z616" s="213">
        <v>0</v>
      </c>
      <c r="AA616" s="213">
        <v>0</v>
      </c>
      <c r="AB616" s="213">
        <v>0</v>
      </c>
      <c r="AC616" s="213">
        <f>SUMIF('[3]revexpbalances - 2024-07-18T082'!$G:$G,G:G,'[3]revexpbalances - 2024-07-18T082'!$H:$H)</f>
        <v>0</v>
      </c>
      <c r="AD616" s="213">
        <f t="shared" si="120"/>
        <v>151.68</v>
      </c>
      <c r="AE616" s="744">
        <f t="shared" si="121"/>
        <v>47.83</v>
      </c>
      <c r="AF616" s="744">
        <f t="shared" si="122"/>
        <v>103.85</v>
      </c>
      <c r="AG616" s="744">
        <f t="shared" si="123"/>
        <v>0</v>
      </c>
      <c r="AH616" s="744">
        <f t="shared" si="124"/>
        <v>0</v>
      </c>
      <c r="AI616" s="744">
        <f t="shared" si="125"/>
        <v>151.68</v>
      </c>
      <c r="AJ616" s="744">
        <f t="shared" si="126"/>
        <v>3348.32</v>
      </c>
      <c r="AK616" s="1097">
        <v>3500</v>
      </c>
    </row>
    <row r="617" spans="1:37">
      <c r="A617">
        <v>25400</v>
      </c>
      <c r="B617" t="s">
        <v>2923</v>
      </c>
      <c r="C617">
        <v>931307</v>
      </c>
      <c r="D617" t="s">
        <v>5792</v>
      </c>
      <c r="E617">
        <v>523290</v>
      </c>
      <c r="F617" t="s">
        <v>1281</v>
      </c>
      <c r="G617" s="408" t="s">
        <v>5382</v>
      </c>
      <c r="H617" s="217" t="s">
        <v>5795</v>
      </c>
      <c r="I617" s="217" t="s">
        <v>439</v>
      </c>
      <c r="J617" s="217" t="s">
        <v>458</v>
      </c>
      <c r="K617" s="61" t="str">
        <f t="shared" si="116"/>
        <v>2</v>
      </c>
      <c r="L617" s="63" t="str">
        <f t="shared" si="117"/>
        <v>interpretive2</v>
      </c>
      <c r="M617" s="63" t="str">
        <f t="shared" si="118"/>
        <v>Santa Rosa Plateau Nature Center2</v>
      </c>
      <c r="N617" s="637">
        <v>13.45</v>
      </c>
      <c r="O617" s="213">
        <v>200</v>
      </c>
      <c r="Q617" s="213">
        <f t="shared" si="119"/>
        <v>200</v>
      </c>
      <c r="R617" s="213">
        <v>26.85</v>
      </c>
      <c r="S617" s="213">
        <v>0</v>
      </c>
      <c r="T617" s="213">
        <v>7.18</v>
      </c>
      <c r="U617" s="213">
        <v>13.86</v>
      </c>
      <c r="V617" s="213">
        <v>17.48</v>
      </c>
      <c r="W617" s="213">
        <v>0</v>
      </c>
      <c r="X617" s="213">
        <v>26.06</v>
      </c>
      <c r="Y617" s="213">
        <v>11.37</v>
      </c>
      <c r="Z617" s="213">
        <v>16.329999999999998</v>
      </c>
      <c r="AA617" s="213">
        <v>0</v>
      </c>
      <c r="AB617" s="213">
        <v>39.799999999999997</v>
      </c>
      <c r="AC617" s="213">
        <f>SUMIF('[3]revexpbalances - 2024-07-18T082'!$G:$G,G:G,'[3]revexpbalances - 2024-07-18T082'!$H:$H)</f>
        <v>47.77</v>
      </c>
      <c r="AD617" s="213">
        <f t="shared" si="120"/>
        <v>206.70000000000002</v>
      </c>
      <c r="AE617" s="744">
        <f t="shared" si="121"/>
        <v>34.03</v>
      </c>
      <c r="AF617" s="744">
        <f t="shared" si="122"/>
        <v>31.34</v>
      </c>
      <c r="AG617" s="744">
        <f t="shared" si="123"/>
        <v>53.76</v>
      </c>
      <c r="AH617" s="744">
        <f t="shared" si="124"/>
        <v>87.57</v>
      </c>
      <c r="AI617" s="744">
        <f t="shared" si="125"/>
        <v>206.7</v>
      </c>
      <c r="AJ617" s="744">
        <f t="shared" si="126"/>
        <v>-6.6999999999999886</v>
      </c>
      <c r="AK617" s="1097">
        <v>200</v>
      </c>
    </row>
    <row r="618" spans="1:37">
      <c r="A618">
        <v>25400</v>
      </c>
      <c r="B618" t="s">
        <v>2923</v>
      </c>
      <c r="C618">
        <v>931307</v>
      </c>
      <c r="D618" t="s">
        <v>5792</v>
      </c>
      <c r="E618">
        <v>523700</v>
      </c>
      <c r="F618" t="s">
        <v>66</v>
      </c>
      <c r="G618" s="408" t="s">
        <v>5449</v>
      </c>
      <c r="H618" s="217" t="s">
        <v>5795</v>
      </c>
      <c r="I618" s="217" t="s">
        <v>439</v>
      </c>
      <c r="J618" s="217" t="s">
        <v>458</v>
      </c>
      <c r="K618" s="61" t="str">
        <f t="shared" si="116"/>
        <v>2</v>
      </c>
      <c r="L618" s="63" t="str">
        <f t="shared" si="117"/>
        <v>interpretive2</v>
      </c>
      <c r="M618" s="63" t="str">
        <f t="shared" si="118"/>
        <v>Santa Rosa Plateau Nature Center2</v>
      </c>
      <c r="N618" s="637">
        <v>1287.9100000000001</v>
      </c>
      <c r="O618" s="213">
        <v>2000</v>
      </c>
      <c r="Q618" s="213">
        <f t="shared" si="119"/>
        <v>2000</v>
      </c>
      <c r="R618" s="213">
        <v>0</v>
      </c>
      <c r="S618" s="213">
        <v>0</v>
      </c>
      <c r="T618" s="213">
        <v>0</v>
      </c>
      <c r="U618" s="213">
        <v>0</v>
      </c>
      <c r="V618" s="213">
        <v>601.99</v>
      </c>
      <c r="W618" s="213">
        <v>0</v>
      </c>
      <c r="X618" s="213">
        <v>0</v>
      </c>
      <c r="Y618" s="213">
        <v>0</v>
      </c>
      <c r="Z618" s="213">
        <v>51.18</v>
      </c>
      <c r="AA618" s="213">
        <v>0</v>
      </c>
      <c r="AB618" s="213">
        <v>0</v>
      </c>
      <c r="AC618" s="213">
        <f>SUMIF('[3]revexpbalances - 2024-07-18T082'!$G:$G,G:G,'[3]revexpbalances - 2024-07-18T082'!$H:$H)</f>
        <v>0</v>
      </c>
      <c r="AD618" s="213">
        <f t="shared" si="120"/>
        <v>653.16999999999996</v>
      </c>
      <c r="AE618" s="744">
        <f t="shared" si="121"/>
        <v>0</v>
      </c>
      <c r="AF618" s="744">
        <f t="shared" si="122"/>
        <v>601.99</v>
      </c>
      <c r="AG618" s="744">
        <f t="shared" si="123"/>
        <v>51.18</v>
      </c>
      <c r="AH618" s="744">
        <f t="shared" si="124"/>
        <v>0</v>
      </c>
      <c r="AI618" s="744">
        <f t="shared" si="125"/>
        <v>653.16999999999996</v>
      </c>
      <c r="AJ618" s="744">
        <f t="shared" si="126"/>
        <v>1346.83</v>
      </c>
      <c r="AK618" s="1097">
        <v>2000</v>
      </c>
    </row>
    <row r="619" spans="1:37">
      <c r="A619">
        <v>25400</v>
      </c>
      <c r="B619" t="s">
        <v>2923</v>
      </c>
      <c r="C619">
        <v>931307</v>
      </c>
      <c r="D619" t="s">
        <v>5792</v>
      </c>
      <c r="E619">
        <v>523800</v>
      </c>
      <c r="F619" t="s">
        <v>67</v>
      </c>
      <c r="G619" s="408" t="s">
        <v>5490</v>
      </c>
      <c r="H619" s="217" t="s">
        <v>5795</v>
      </c>
      <c r="I619" s="217" t="s">
        <v>439</v>
      </c>
      <c r="J619" s="217" t="s">
        <v>458</v>
      </c>
      <c r="K619" s="61" t="str">
        <f t="shared" si="116"/>
        <v>2</v>
      </c>
      <c r="L619" s="63" t="str">
        <f t="shared" si="117"/>
        <v>interpretive2</v>
      </c>
      <c r="M619" s="63" t="str">
        <f t="shared" si="118"/>
        <v>Santa Rosa Plateau Nature Center2</v>
      </c>
      <c r="N619" s="637">
        <v>1650</v>
      </c>
      <c r="O619" s="213">
        <v>2400</v>
      </c>
      <c r="Q619" s="213">
        <f t="shared" si="119"/>
        <v>2400</v>
      </c>
      <c r="R619" s="213">
        <v>0</v>
      </c>
      <c r="S619" s="213">
        <v>0</v>
      </c>
      <c r="T619" s="213">
        <v>0</v>
      </c>
      <c r="U619" s="213">
        <v>0</v>
      </c>
      <c r="V619" s="213">
        <v>0</v>
      </c>
      <c r="W619" s="213">
        <v>0</v>
      </c>
      <c r="X619" s="213">
        <v>0</v>
      </c>
      <c r="Y619" s="213">
        <v>0</v>
      </c>
      <c r="Z619" s="213">
        <v>0</v>
      </c>
      <c r="AA619" s="213">
        <v>0</v>
      </c>
      <c r="AB619" s="213">
        <v>0</v>
      </c>
      <c r="AC619" s="213">
        <f>SUMIF('[3]revexpbalances - 2024-07-18T082'!$G:$G,G:G,'[3]revexpbalances - 2024-07-18T082'!$H:$H)</f>
        <v>0</v>
      </c>
      <c r="AD619" s="213">
        <f t="shared" si="120"/>
        <v>0</v>
      </c>
      <c r="AE619" s="744">
        <f t="shared" si="121"/>
        <v>0</v>
      </c>
      <c r="AF619" s="744">
        <f t="shared" si="122"/>
        <v>0</v>
      </c>
      <c r="AG619" s="744">
        <f t="shared" si="123"/>
        <v>0</v>
      </c>
      <c r="AH619" s="744">
        <f t="shared" si="124"/>
        <v>0</v>
      </c>
      <c r="AI619" s="744">
        <f t="shared" si="125"/>
        <v>0</v>
      </c>
      <c r="AJ619" s="744">
        <f t="shared" si="126"/>
        <v>2400</v>
      </c>
      <c r="AK619" s="1097">
        <v>2400</v>
      </c>
    </row>
    <row r="620" spans="1:37">
      <c r="A620">
        <v>25400</v>
      </c>
      <c r="B620" t="s">
        <v>2923</v>
      </c>
      <c r="C620">
        <v>931307</v>
      </c>
      <c r="D620" t="s">
        <v>5792</v>
      </c>
      <c r="E620">
        <v>524840</v>
      </c>
      <c r="F620" t="s">
        <v>69</v>
      </c>
      <c r="G620" s="408" t="s">
        <v>5413</v>
      </c>
      <c r="H620" s="217" t="s">
        <v>5795</v>
      </c>
      <c r="I620" s="217" t="s">
        <v>439</v>
      </c>
      <c r="J620" s="217" t="s">
        <v>458</v>
      </c>
      <c r="K620" s="61" t="str">
        <f t="shared" si="116"/>
        <v>2</v>
      </c>
      <c r="L620" s="63" t="str">
        <f t="shared" si="117"/>
        <v>interpretive2</v>
      </c>
      <c r="M620" s="63" t="str">
        <f t="shared" si="118"/>
        <v>Santa Rosa Plateau Nature Center2</v>
      </c>
      <c r="N620" s="637">
        <v>240</v>
      </c>
      <c r="O620" s="213">
        <v>1500</v>
      </c>
      <c r="Q620" s="213">
        <f t="shared" si="119"/>
        <v>1500</v>
      </c>
      <c r="R620" s="213">
        <v>0</v>
      </c>
      <c r="S620" s="213">
        <v>60</v>
      </c>
      <c r="T620" s="213">
        <v>15</v>
      </c>
      <c r="U620" s="213">
        <v>15</v>
      </c>
      <c r="V620" s="213">
        <v>0</v>
      </c>
      <c r="W620" s="213">
        <v>30</v>
      </c>
      <c r="X620" s="213">
        <v>30</v>
      </c>
      <c r="Y620" s="213">
        <v>15</v>
      </c>
      <c r="Z620" s="213">
        <v>105</v>
      </c>
      <c r="AA620" s="213">
        <v>45</v>
      </c>
      <c r="AB620" s="213">
        <v>15</v>
      </c>
      <c r="AC620" s="213">
        <f>SUMIF('[3]revexpbalances - 2024-07-18T082'!$G:$G,G:G,'[3]revexpbalances - 2024-07-18T082'!$H:$H)</f>
        <v>0</v>
      </c>
      <c r="AD620" s="213">
        <f t="shared" si="120"/>
        <v>330</v>
      </c>
      <c r="AE620" s="744">
        <f t="shared" si="121"/>
        <v>75</v>
      </c>
      <c r="AF620" s="744">
        <f t="shared" si="122"/>
        <v>45</v>
      </c>
      <c r="AG620" s="744">
        <f t="shared" si="123"/>
        <v>150</v>
      </c>
      <c r="AH620" s="744">
        <f t="shared" si="124"/>
        <v>60</v>
      </c>
      <c r="AI620" s="744">
        <f t="shared" si="125"/>
        <v>330</v>
      </c>
      <c r="AJ620" s="744">
        <f t="shared" si="126"/>
        <v>1170</v>
      </c>
      <c r="AK620" s="1097">
        <v>1500</v>
      </c>
    </row>
    <row r="621" spans="1:37">
      <c r="A621">
        <v>25400</v>
      </c>
      <c r="B621" t="s">
        <v>2923</v>
      </c>
      <c r="C621">
        <v>931307</v>
      </c>
      <c r="D621" t="s">
        <v>5792</v>
      </c>
      <c r="E621">
        <v>527280</v>
      </c>
      <c r="F621" t="s">
        <v>73</v>
      </c>
      <c r="G621" s="408" t="s">
        <v>5433</v>
      </c>
      <c r="H621" s="217" t="s">
        <v>5795</v>
      </c>
      <c r="I621" s="217" t="s">
        <v>439</v>
      </c>
      <c r="J621" s="217" t="s">
        <v>458</v>
      </c>
      <c r="K621" s="61" t="str">
        <f t="shared" si="116"/>
        <v>2</v>
      </c>
      <c r="L621" s="63" t="str">
        <f t="shared" si="117"/>
        <v>interpretive2</v>
      </c>
      <c r="M621" s="63" t="str">
        <f t="shared" si="118"/>
        <v>Santa Rosa Plateau Nature Center2</v>
      </c>
      <c r="N621" s="637">
        <v>55.04</v>
      </c>
      <c r="O621" s="213">
        <v>2000</v>
      </c>
      <c r="Q621" s="213">
        <f t="shared" si="119"/>
        <v>2000</v>
      </c>
      <c r="R621" s="213">
        <v>0</v>
      </c>
      <c r="S621" s="213">
        <v>0</v>
      </c>
      <c r="T621" s="213">
        <v>0</v>
      </c>
      <c r="U621" s="213">
        <v>0</v>
      </c>
      <c r="V621" s="213">
        <v>0</v>
      </c>
      <c r="W621" s="213">
        <v>0</v>
      </c>
      <c r="X621" s="213">
        <v>0</v>
      </c>
      <c r="Y621" s="213">
        <v>0</v>
      </c>
      <c r="Z621" s="213">
        <v>0</v>
      </c>
      <c r="AA621" s="213">
        <v>0</v>
      </c>
      <c r="AB621" s="213">
        <v>0</v>
      </c>
      <c r="AC621" s="213">
        <f>SUMIF('[3]revexpbalances - 2024-07-18T082'!$G:$G,G:G,'[3]revexpbalances - 2024-07-18T082'!$H:$H)</f>
        <v>0</v>
      </c>
      <c r="AD621" s="213">
        <f t="shared" si="120"/>
        <v>0</v>
      </c>
      <c r="AE621" s="744">
        <f t="shared" si="121"/>
        <v>0</v>
      </c>
      <c r="AF621" s="744">
        <f t="shared" si="122"/>
        <v>0</v>
      </c>
      <c r="AG621" s="744">
        <f t="shared" si="123"/>
        <v>0</v>
      </c>
      <c r="AH621" s="744">
        <f t="shared" si="124"/>
        <v>0</v>
      </c>
      <c r="AI621" s="744">
        <f t="shared" si="125"/>
        <v>0</v>
      </c>
      <c r="AJ621" s="744">
        <f t="shared" si="126"/>
        <v>2000</v>
      </c>
      <c r="AK621" s="1097">
        <v>2000</v>
      </c>
    </row>
    <row r="622" spans="1:37">
      <c r="A622">
        <v>25400</v>
      </c>
      <c r="B622" t="s">
        <v>2923</v>
      </c>
      <c r="C622">
        <v>931307</v>
      </c>
      <c r="D622" t="s">
        <v>5792</v>
      </c>
      <c r="E622">
        <v>527660</v>
      </c>
      <c r="F622" t="s">
        <v>112</v>
      </c>
      <c r="G622" s="408" t="s">
        <v>5434</v>
      </c>
      <c r="H622" s="217" t="s">
        <v>5795</v>
      </c>
      <c r="I622" s="217" t="s">
        <v>439</v>
      </c>
      <c r="J622" s="217" t="s">
        <v>458</v>
      </c>
      <c r="K622" s="61" t="str">
        <f t="shared" si="116"/>
        <v>2</v>
      </c>
      <c r="L622" s="63" t="str">
        <f t="shared" si="117"/>
        <v>interpretive2</v>
      </c>
      <c r="M622" s="63" t="str">
        <f t="shared" si="118"/>
        <v>Santa Rosa Plateau Nature Center2</v>
      </c>
      <c r="N622" s="637">
        <v>39.42</v>
      </c>
      <c r="O622" s="213">
        <v>0</v>
      </c>
      <c r="Q622" s="213">
        <f t="shared" si="119"/>
        <v>0</v>
      </c>
      <c r="R622" s="213">
        <v>0</v>
      </c>
      <c r="S622" s="213">
        <v>0</v>
      </c>
      <c r="T622" s="213">
        <v>0</v>
      </c>
      <c r="U622" s="213">
        <v>0</v>
      </c>
      <c r="V622" s="213">
        <v>0</v>
      </c>
      <c r="W622" s="213">
        <v>0</v>
      </c>
      <c r="X622" s="213">
        <v>0</v>
      </c>
      <c r="Y622" s="213">
        <v>0</v>
      </c>
      <c r="Z622" s="213">
        <v>0</v>
      </c>
      <c r="AA622" s="213">
        <v>0</v>
      </c>
      <c r="AB622" s="213">
        <v>0</v>
      </c>
      <c r="AC622" s="213">
        <f>SUMIF('[3]revexpbalances - 2024-07-18T082'!$G:$G,G:G,'[3]revexpbalances - 2024-07-18T082'!$H:$H)</f>
        <v>0</v>
      </c>
      <c r="AD622" s="213">
        <f t="shared" si="120"/>
        <v>0</v>
      </c>
      <c r="AE622" s="744">
        <f t="shared" si="121"/>
        <v>0</v>
      </c>
      <c r="AF622" s="744">
        <f t="shared" si="122"/>
        <v>0</v>
      </c>
      <c r="AG622" s="744">
        <f t="shared" si="123"/>
        <v>0</v>
      </c>
      <c r="AH622" s="744">
        <f t="shared" si="124"/>
        <v>0</v>
      </c>
      <c r="AI622" s="744">
        <f t="shared" si="125"/>
        <v>0</v>
      </c>
      <c r="AJ622" s="744">
        <f t="shared" si="126"/>
        <v>0</v>
      </c>
      <c r="AK622" s="1097">
        <v>0</v>
      </c>
    </row>
    <row r="623" spans="1:37">
      <c r="A623">
        <v>25400</v>
      </c>
      <c r="B623" t="s">
        <v>2923</v>
      </c>
      <c r="C623">
        <v>931307</v>
      </c>
      <c r="D623" t="s">
        <v>5792</v>
      </c>
      <c r="E623">
        <v>527680</v>
      </c>
      <c r="F623" t="s">
        <v>74</v>
      </c>
      <c r="G623" s="408" t="s">
        <v>6412</v>
      </c>
      <c r="H623" s="217" t="s">
        <v>23</v>
      </c>
      <c r="I623" s="217" t="s">
        <v>439</v>
      </c>
      <c r="J623" s="217" t="s">
        <v>458</v>
      </c>
      <c r="K623" s="61" t="str">
        <f t="shared" si="116"/>
        <v>2</v>
      </c>
      <c r="L623" s="63" t="str">
        <f t="shared" si="117"/>
        <v>Interpretive2</v>
      </c>
      <c r="M623" s="63" t="str">
        <f t="shared" si="118"/>
        <v>Santa Rosa Plateau Nature Center2</v>
      </c>
      <c r="N623" s="637">
        <v>1114.3800000000001</v>
      </c>
      <c r="O623" s="213">
        <v>2500</v>
      </c>
      <c r="Q623" s="213">
        <f t="shared" si="119"/>
        <v>2500</v>
      </c>
      <c r="R623" s="213">
        <v>164.05</v>
      </c>
      <c r="S623" s="213">
        <v>179.44</v>
      </c>
      <c r="T623" s="213">
        <v>0</v>
      </c>
      <c r="U623" s="213">
        <v>0</v>
      </c>
      <c r="V623" s="213">
        <v>0</v>
      </c>
      <c r="W623" s="213">
        <v>0</v>
      </c>
      <c r="X623" s="213">
        <v>0</v>
      </c>
      <c r="Y623" s="213">
        <v>0</v>
      </c>
      <c r="Z623" s="213">
        <v>0</v>
      </c>
      <c r="AA623" s="213">
        <v>0</v>
      </c>
      <c r="AB623" s="213">
        <v>0</v>
      </c>
      <c r="AC623" s="213">
        <f>SUMIF('[3]revexpbalances - 2024-07-18T082'!$G:$G,G:G,'[3]revexpbalances - 2024-07-18T082'!$H:$H)</f>
        <v>0</v>
      </c>
      <c r="AD623" s="213">
        <f t="shared" si="120"/>
        <v>343.49</v>
      </c>
      <c r="AE623" s="744">
        <f t="shared" si="121"/>
        <v>343.49</v>
      </c>
      <c r="AF623" s="744">
        <f t="shared" si="122"/>
        <v>0</v>
      </c>
      <c r="AG623" s="744">
        <f t="shared" si="123"/>
        <v>0</v>
      </c>
      <c r="AH623" s="744">
        <f t="shared" si="124"/>
        <v>0</v>
      </c>
      <c r="AI623" s="744">
        <f t="shared" si="125"/>
        <v>343.49</v>
      </c>
      <c r="AJ623" s="744">
        <f t="shared" si="126"/>
        <v>2156.5100000000002</v>
      </c>
      <c r="AK623" s="1097">
        <v>2500</v>
      </c>
    </row>
    <row r="624" spans="1:37">
      <c r="A624">
        <v>25400</v>
      </c>
      <c r="B624" t="s">
        <v>2923</v>
      </c>
      <c r="C624">
        <v>931307</v>
      </c>
      <c r="D624" t="s">
        <v>5792</v>
      </c>
      <c r="E624">
        <v>527780</v>
      </c>
      <c r="F624" t="s">
        <v>128</v>
      </c>
      <c r="G624" s="408" t="s">
        <v>5520</v>
      </c>
      <c r="H624" s="217" t="s">
        <v>5795</v>
      </c>
      <c r="I624" s="217" t="s">
        <v>439</v>
      </c>
      <c r="J624" s="217" t="s">
        <v>458</v>
      </c>
      <c r="K624" s="61" t="str">
        <f t="shared" si="116"/>
        <v>2</v>
      </c>
      <c r="L624" s="63" t="str">
        <f t="shared" si="117"/>
        <v>interpretive2</v>
      </c>
      <c r="M624" s="63" t="str">
        <f t="shared" si="118"/>
        <v>Santa Rosa Plateau Nature Center2</v>
      </c>
      <c r="N624" s="637">
        <v>10457.710000000001</v>
      </c>
      <c r="O624" s="213">
        <v>45000</v>
      </c>
      <c r="Q624" s="213">
        <f t="shared" si="119"/>
        <v>45000</v>
      </c>
      <c r="R624" s="213">
        <v>192.67</v>
      </c>
      <c r="S624" s="213">
        <v>-186.18</v>
      </c>
      <c r="T624" s="213">
        <v>0</v>
      </c>
      <c r="U624" s="213">
        <v>0</v>
      </c>
      <c r="V624" s="213">
        <v>1328.75</v>
      </c>
      <c r="W624" s="213">
        <v>4279.01</v>
      </c>
      <c r="X624" s="213">
        <v>450</v>
      </c>
      <c r="Y624" s="213">
        <v>7623.47</v>
      </c>
      <c r="Z624" s="213">
        <v>7512.69</v>
      </c>
      <c r="AA624" s="213">
        <v>7811.13</v>
      </c>
      <c r="AB624" s="213">
        <v>218.5</v>
      </c>
      <c r="AC624" s="213">
        <f>SUMIF('[3]revexpbalances - 2024-07-18T082'!$G:$G,G:G,'[3]revexpbalances - 2024-07-18T082'!$H:$H)</f>
        <v>1578.16</v>
      </c>
      <c r="AD624" s="213">
        <f t="shared" si="120"/>
        <v>30808.2</v>
      </c>
      <c r="AE624" s="744">
        <f t="shared" si="121"/>
        <v>6.4899999999999807</v>
      </c>
      <c r="AF624" s="744">
        <f t="shared" si="122"/>
        <v>5607.76</v>
      </c>
      <c r="AG624" s="744">
        <f t="shared" si="123"/>
        <v>15586.16</v>
      </c>
      <c r="AH624" s="744">
        <f t="shared" si="124"/>
        <v>9607.7900000000009</v>
      </c>
      <c r="AI624" s="744">
        <f t="shared" si="125"/>
        <v>30808.2</v>
      </c>
      <c r="AJ624" s="744">
        <f t="shared" si="126"/>
        <v>14191.8</v>
      </c>
      <c r="AK624" s="1097">
        <v>45000</v>
      </c>
    </row>
    <row r="625" spans="1:37">
      <c r="A625">
        <v>25400</v>
      </c>
      <c r="B625" t="s">
        <v>2923</v>
      </c>
      <c r="C625">
        <v>931307</v>
      </c>
      <c r="D625" t="s">
        <v>5792</v>
      </c>
      <c r="E625">
        <v>537080</v>
      </c>
      <c r="F625" t="s">
        <v>84</v>
      </c>
      <c r="G625" s="408" t="s">
        <v>5380</v>
      </c>
      <c r="H625" s="217" t="s">
        <v>5795</v>
      </c>
      <c r="I625" s="217" t="s">
        <v>439</v>
      </c>
      <c r="J625" s="217" t="s">
        <v>7021</v>
      </c>
      <c r="K625" s="61" t="str">
        <f t="shared" si="116"/>
        <v>3</v>
      </c>
      <c r="L625" s="63" t="str">
        <f t="shared" si="117"/>
        <v>interpretive3</v>
      </c>
      <c r="M625" s="63" t="str">
        <f t="shared" si="118"/>
        <v>Santa Rosa Plateau Nature Center3</v>
      </c>
      <c r="N625" s="637">
        <v>90</v>
      </c>
      <c r="O625" s="213">
        <v>500</v>
      </c>
      <c r="Q625" s="213">
        <f t="shared" si="119"/>
        <v>500</v>
      </c>
      <c r="R625" s="213">
        <v>0</v>
      </c>
      <c r="S625" s="213">
        <v>0</v>
      </c>
      <c r="T625" s="213">
        <v>0</v>
      </c>
      <c r="U625" s="213">
        <v>0</v>
      </c>
      <c r="V625" s="213">
        <v>0</v>
      </c>
      <c r="W625" s="213">
        <v>0</v>
      </c>
      <c r="X625" s="213">
        <v>0</v>
      </c>
      <c r="Y625" s="213">
        <v>0</v>
      </c>
      <c r="Z625" s="213">
        <v>0</v>
      </c>
      <c r="AA625" s="213">
        <v>0</v>
      </c>
      <c r="AB625" s="213">
        <v>0</v>
      </c>
      <c r="AC625" s="213">
        <f>SUMIF('[3]revexpbalances - 2024-07-18T082'!$G:$G,G:G,'[3]revexpbalances - 2024-07-18T082'!$H:$H)</f>
        <v>0</v>
      </c>
      <c r="AD625" s="213">
        <f t="shared" si="120"/>
        <v>0</v>
      </c>
      <c r="AE625" s="744">
        <f t="shared" si="121"/>
        <v>0</v>
      </c>
      <c r="AF625" s="744">
        <f t="shared" si="122"/>
        <v>0</v>
      </c>
      <c r="AG625" s="744">
        <f t="shared" si="123"/>
        <v>0</v>
      </c>
      <c r="AH625" s="744">
        <f t="shared" si="124"/>
        <v>0</v>
      </c>
      <c r="AI625" s="744">
        <f t="shared" si="125"/>
        <v>0</v>
      </c>
      <c r="AJ625" s="744">
        <f t="shared" si="126"/>
        <v>500</v>
      </c>
      <c r="AK625" s="1097">
        <v>500</v>
      </c>
    </row>
    <row r="626" spans="1:37">
      <c r="A626">
        <v>25400</v>
      </c>
      <c r="B626" t="s">
        <v>2923</v>
      </c>
      <c r="C626">
        <v>931400</v>
      </c>
      <c r="D626" t="s">
        <v>2934</v>
      </c>
      <c r="E626">
        <v>520115</v>
      </c>
      <c r="F626" t="s">
        <v>49</v>
      </c>
      <c r="G626" s="408" t="s">
        <v>967</v>
      </c>
      <c r="H626" s="217" t="s">
        <v>1524</v>
      </c>
      <c r="I626" s="217" t="s">
        <v>1913</v>
      </c>
      <c r="J626" s="217" t="s">
        <v>458</v>
      </c>
      <c r="K626" s="61" t="str">
        <f t="shared" si="116"/>
        <v>2</v>
      </c>
      <c r="L626" s="63" t="str">
        <f t="shared" si="117"/>
        <v>Regional Parks2</v>
      </c>
      <c r="M626" s="63" t="str">
        <f t="shared" si="118"/>
        <v>Regional Parks General Admin2</v>
      </c>
      <c r="N626" s="637">
        <v>0</v>
      </c>
      <c r="O626" s="213">
        <v>700</v>
      </c>
      <c r="Q626" s="213">
        <f t="shared" si="119"/>
        <v>700</v>
      </c>
      <c r="R626" s="213">
        <v>0</v>
      </c>
      <c r="S626" s="213">
        <v>0</v>
      </c>
      <c r="T626" s="213">
        <v>0</v>
      </c>
      <c r="U626" s="213">
        <v>-10.5</v>
      </c>
      <c r="V626" s="213">
        <v>0</v>
      </c>
      <c r="W626" s="213">
        <v>0</v>
      </c>
      <c r="X626" s="213">
        <v>0</v>
      </c>
      <c r="Y626" s="213">
        <v>0</v>
      </c>
      <c r="Z626" s="213">
        <v>0</v>
      </c>
      <c r="AA626" s="213">
        <v>0</v>
      </c>
      <c r="AB626" s="213">
        <v>0</v>
      </c>
      <c r="AC626" s="213">
        <f>SUMIF('[3]revexpbalances - 2024-07-18T082'!$G:$G,G:G,'[3]revexpbalances - 2024-07-18T082'!$H:$H)</f>
        <v>0</v>
      </c>
      <c r="AD626" s="213">
        <f t="shared" si="120"/>
        <v>-10.5</v>
      </c>
      <c r="AE626" s="744">
        <f t="shared" si="121"/>
        <v>0</v>
      </c>
      <c r="AF626" s="744">
        <f t="shared" si="122"/>
        <v>-10.5</v>
      </c>
      <c r="AG626" s="744">
        <f t="shared" si="123"/>
        <v>0</v>
      </c>
      <c r="AH626" s="744">
        <f t="shared" si="124"/>
        <v>0</v>
      </c>
      <c r="AI626" s="744">
        <f t="shared" si="125"/>
        <v>-10.5</v>
      </c>
      <c r="AJ626" s="744">
        <f t="shared" si="126"/>
        <v>710.5</v>
      </c>
      <c r="AK626" s="1097">
        <v>1100</v>
      </c>
    </row>
    <row r="627" spans="1:37">
      <c r="A627">
        <v>25400</v>
      </c>
      <c r="B627" t="s">
        <v>2923</v>
      </c>
      <c r="C627">
        <v>931400</v>
      </c>
      <c r="D627" t="s">
        <v>2934</v>
      </c>
      <c r="E627">
        <v>521500</v>
      </c>
      <c r="F627" t="s">
        <v>58</v>
      </c>
      <c r="G627" s="408" t="s">
        <v>970</v>
      </c>
      <c r="H627" s="217" t="s">
        <v>1524</v>
      </c>
      <c r="I627" s="217" t="s">
        <v>1913</v>
      </c>
      <c r="J627" s="217" t="s">
        <v>458</v>
      </c>
      <c r="K627" s="61" t="str">
        <f t="shared" si="116"/>
        <v>2</v>
      </c>
      <c r="L627" s="63" t="str">
        <f t="shared" si="117"/>
        <v>Regional Parks2</v>
      </c>
      <c r="M627" s="63" t="str">
        <f t="shared" si="118"/>
        <v>Regional Parks General Admin2</v>
      </c>
      <c r="N627" s="637">
        <v>20.46</v>
      </c>
      <c r="O627" s="213">
        <v>0</v>
      </c>
      <c r="Q627" s="213">
        <f t="shared" si="119"/>
        <v>0</v>
      </c>
      <c r="R627" s="213">
        <v>0</v>
      </c>
      <c r="S627" s="213">
        <v>0</v>
      </c>
      <c r="T627" s="213">
        <v>0</v>
      </c>
      <c r="U627" s="213">
        <v>0</v>
      </c>
      <c r="V627" s="213">
        <v>0</v>
      </c>
      <c r="W627" s="213">
        <v>0</v>
      </c>
      <c r="X627" s="213">
        <v>0</v>
      </c>
      <c r="Y627" s="213">
        <v>0</v>
      </c>
      <c r="Z627" s="213">
        <v>0</v>
      </c>
      <c r="AA627" s="213">
        <v>0</v>
      </c>
      <c r="AB627" s="213">
        <v>0</v>
      </c>
      <c r="AC627" s="213">
        <f>SUMIF('[3]revexpbalances - 2024-07-18T082'!$G:$G,G:G,'[3]revexpbalances - 2024-07-18T082'!$H:$H)</f>
        <v>0</v>
      </c>
      <c r="AD627" s="213">
        <f t="shared" si="120"/>
        <v>0</v>
      </c>
      <c r="AE627" s="744">
        <f t="shared" si="121"/>
        <v>0</v>
      </c>
      <c r="AF627" s="744">
        <f t="shared" si="122"/>
        <v>0</v>
      </c>
      <c r="AG627" s="744">
        <f t="shared" si="123"/>
        <v>0</v>
      </c>
      <c r="AH627" s="744">
        <f t="shared" si="124"/>
        <v>0</v>
      </c>
      <c r="AI627" s="744">
        <f t="shared" si="125"/>
        <v>0</v>
      </c>
      <c r="AJ627" s="744">
        <f t="shared" si="126"/>
        <v>0</v>
      </c>
      <c r="AK627" s="1097">
        <v>0</v>
      </c>
    </row>
    <row r="628" spans="1:37">
      <c r="A628">
        <v>25400</v>
      </c>
      <c r="B628" t="s">
        <v>2923</v>
      </c>
      <c r="C628">
        <v>931400</v>
      </c>
      <c r="D628" t="s">
        <v>2934</v>
      </c>
      <c r="E628">
        <v>523290</v>
      </c>
      <c r="F628" t="s">
        <v>1281</v>
      </c>
      <c r="G628" s="408" t="s">
        <v>1291</v>
      </c>
      <c r="H628" s="217" t="s">
        <v>1524</v>
      </c>
      <c r="I628" s="217" t="s">
        <v>1913</v>
      </c>
      <c r="J628" s="217" t="s">
        <v>458</v>
      </c>
      <c r="K628" s="61" t="str">
        <f t="shared" si="116"/>
        <v>2</v>
      </c>
      <c r="L628" s="63" t="str">
        <f t="shared" si="117"/>
        <v>Regional Parks2</v>
      </c>
      <c r="M628" s="63" t="str">
        <f t="shared" si="118"/>
        <v>Regional Parks General Admin2</v>
      </c>
      <c r="N628" s="637">
        <v>342.02</v>
      </c>
      <c r="O628" s="213">
        <v>0</v>
      </c>
      <c r="Q628" s="213">
        <f t="shared" si="119"/>
        <v>0</v>
      </c>
      <c r="R628" s="213">
        <v>61.41</v>
      </c>
      <c r="S628" s="213">
        <v>39.44</v>
      </c>
      <c r="T628" s="213">
        <v>29.33</v>
      </c>
      <c r="U628" s="213">
        <v>50.58</v>
      </c>
      <c r="V628" s="213">
        <v>37.17</v>
      </c>
      <c r="W628" s="213">
        <v>29.27</v>
      </c>
      <c r="X628" s="213">
        <v>46.53</v>
      </c>
      <c r="Y628" s="213">
        <v>51.64</v>
      </c>
      <c r="Z628" s="213">
        <v>184.37</v>
      </c>
      <c r="AA628" s="213">
        <v>36.020000000000003</v>
      </c>
      <c r="AB628" s="213">
        <v>50.5</v>
      </c>
      <c r="AC628" s="213">
        <f>SUMIF('[3]revexpbalances - 2024-07-18T082'!$G:$G,G:G,'[3]revexpbalances - 2024-07-18T082'!$H:$H)</f>
        <v>45.32</v>
      </c>
      <c r="AD628" s="213">
        <f t="shared" si="120"/>
        <v>661.58</v>
      </c>
      <c r="AE628" s="744">
        <f t="shared" si="121"/>
        <v>130.18</v>
      </c>
      <c r="AF628" s="744">
        <f t="shared" si="122"/>
        <v>117.02</v>
      </c>
      <c r="AG628" s="744">
        <f t="shared" si="123"/>
        <v>282.54000000000002</v>
      </c>
      <c r="AH628" s="744">
        <f t="shared" si="124"/>
        <v>131.84</v>
      </c>
      <c r="AI628" s="744">
        <f t="shared" si="125"/>
        <v>661.58</v>
      </c>
      <c r="AJ628" s="744">
        <f t="shared" si="126"/>
        <v>-661.58</v>
      </c>
      <c r="AK628" s="1097">
        <v>0</v>
      </c>
    </row>
    <row r="629" spans="1:37">
      <c r="A629">
        <v>25400</v>
      </c>
      <c r="B629" t="s">
        <v>2923</v>
      </c>
      <c r="C629">
        <v>931400</v>
      </c>
      <c r="D629" t="s">
        <v>2934</v>
      </c>
      <c r="E629">
        <v>523700</v>
      </c>
      <c r="F629" t="s">
        <v>66</v>
      </c>
      <c r="G629" s="408" t="s">
        <v>1461</v>
      </c>
      <c r="H629" s="217" t="s">
        <v>1524</v>
      </c>
      <c r="I629" s="217" t="s">
        <v>1913</v>
      </c>
      <c r="J629" s="217" t="s">
        <v>458</v>
      </c>
      <c r="K629" s="61" t="str">
        <f t="shared" si="116"/>
        <v>2</v>
      </c>
      <c r="L629" s="63" t="str">
        <f t="shared" si="117"/>
        <v>Regional Parks2</v>
      </c>
      <c r="M629" s="63" t="str">
        <f t="shared" si="118"/>
        <v>Regional Parks General Admin2</v>
      </c>
      <c r="N629" s="637">
        <v>140.24</v>
      </c>
      <c r="O629" s="213">
        <v>250</v>
      </c>
      <c r="Q629" s="213">
        <f t="shared" si="119"/>
        <v>250</v>
      </c>
      <c r="R629" s="213">
        <v>0</v>
      </c>
      <c r="S629" s="213">
        <v>0</v>
      </c>
      <c r="T629" s="213">
        <v>0</v>
      </c>
      <c r="U629" s="213">
        <v>0</v>
      </c>
      <c r="V629" s="213">
        <v>16.11</v>
      </c>
      <c r="W629" s="213">
        <v>0</v>
      </c>
      <c r="X629" s="213">
        <v>0</v>
      </c>
      <c r="Y629" s="213">
        <v>0</v>
      </c>
      <c r="Z629" s="213">
        <v>0</v>
      </c>
      <c r="AA629" s="213">
        <v>0</v>
      </c>
      <c r="AB629" s="213">
        <v>0</v>
      </c>
      <c r="AC629" s="213">
        <f>SUMIF('[3]revexpbalances - 2024-07-18T082'!$G:$G,G:G,'[3]revexpbalances - 2024-07-18T082'!$H:$H)</f>
        <v>0</v>
      </c>
      <c r="AD629" s="213">
        <f t="shared" si="120"/>
        <v>16.11</v>
      </c>
      <c r="AE629" s="744">
        <f t="shared" si="121"/>
        <v>0</v>
      </c>
      <c r="AF629" s="744">
        <f t="shared" si="122"/>
        <v>16.11</v>
      </c>
      <c r="AG629" s="744">
        <f t="shared" si="123"/>
        <v>0</v>
      </c>
      <c r="AH629" s="744">
        <f t="shared" si="124"/>
        <v>0</v>
      </c>
      <c r="AI629" s="744">
        <f t="shared" si="125"/>
        <v>16.11</v>
      </c>
      <c r="AJ629" s="744">
        <f t="shared" si="126"/>
        <v>233.89</v>
      </c>
      <c r="AK629" s="1097">
        <v>300</v>
      </c>
    </row>
    <row r="630" spans="1:37">
      <c r="A630">
        <v>25400</v>
      </c>
      <c r="B630" t="s">
        <v>2923</v>
      </c>
      <c r="C630">
        <v>931400</v>
      </c>
      <c r="D630" t="s">
        <v>2934</v>
      </c>
      <c r="E630">
        <v>537080</v>
      </c>
      <c r="F630" t="s">
        <v>84</v>
      </c>
      <c r="G630" s="408" t="s">
        <v>1417</v>
      </c>
      <c r="H630" s="217" t="s">
        <v>1524</v>
      </c>
      <c r="I630" s="217" t="s">
        <v>1913</v>
      </c>
      <c r="J630" s="217" t="s">
        <v>7021</v>
      </c>
      <c r="K630" s="61" t="str">
        <f t="shared" si="116"/>
        <v>3</v>
      </c>
      <c r="L630" s="63" t="str">
        <f t="shared" si="117"/>
        <v>Regional Parks3</v>
      </c>
      <c r="M630" s="63" t="str">
        <f t="shared" si="118"/>
        <v>Regional Parks General Admin3</v>
      </c>
      <c r="N630" s="637">
        <v>135</v>
      </c>
      <c r="O630" s="213">
        <v>0</v>
      </c>
      <c r="Q630" s="213">
        <f t="shared" si="119"/>
        <v>0</v>
      </c>
      <c r="R630" s="213">
        <v>0</v>
      </c>
      <c r="S630" s="213">
        <v>0</v>
      </c>
      <c r="T630" s="213">
        <v>0</v>
      </c>
      <c r="U630" s="213">
        <v>0</v>
      </c>
      <c r="V630" s="213">
        <v>0</v>
      </c>
      <c r="W630" s="213">
        <v>0</v>
      </c>
      <c r="X630" s="213">
        <v>0</v>
      </c>
      <c r="Y630" s="213">
        <v>0</v>
      </c>
      <c r="Z630" s="213">
        <v>0</v>
      </c>
      <c r="AA630" s="213">
        <v>0</v>
      </c>
      <c r="AB630" s="213">
        <v>0</v>
      </c>
      <c r="AC630" s="213">
        <f>SUMIF('[3]revexpbalances - 2024-07-18T082'!$G:$G,G:G,'[3]revexpbalances - 2024-07-18T082'!$H:$H)</f>
        <v>0</v>
      </c>
      <c r="AD630" s="213">
        <f t="shared" si="120"/>
        <v>0</v>
      </c>
      <c r="AE630" s="744">
        <f t="shared" si="121"/>
        <v>0</v>
      </c>
      <c r="AF630" s="744">
        <f t="shared" si="122"/>
        <v>0</v>
      </c>
      <c r="AG630" s="744">
        <f t="shared" si="123"/>
        <v>0</v>
      </c>
      <c r="AH630" s="744">
        <f t="shared" si="124"/>
        <v>0</v>
      </c>
      <c r="AI630" s="744">
        <f t="shared" si="125"/>
        <v>0</v>
      </c>
      <c r="AJ630" s="744">
        <f t="shared" si="126"/>
        <v>0</v>
      </c>
      <c r="AK630" s="1097">
        <v>0</v>
      </c>
    </row>
    <row r="631" spans="1:37">
      <c r="A631">
        <v>25400</v>
      </c>
      <c r="B631" t="s">
        <v>2923</v>
      </c>
      <c r="C631">
        <v>931402</v>
      </c>
      <c r="D631" t="s">
        <v>2938</v>
      </c>
      <c r="E631">
        <v>520025</v>
      </c>
      <c r="F631" t="s">
        <v>486</v>
      </c>
      <c r="G631" s="408" t="s">
        <v>5623</v>
      </c>
      <c r="H631" s="217" t="s">
        <v>1524</v>
      </c>
      <c r="I631" s="217" t="s">
        <v>446</v>
      </c>
      <c r="J631" s="217" t="s">
        <v>458</v>
      </c>
      <c r="K631" s="61" t="str">
        <f t="shared" si="116"/>
        <v>2</v>
      </c>
      <c r="L631" s="63" t="str">
        <f t="shared" si="117"/>
        <v>Regional Parks2</v>
      </c>
      <c r="M631" s="63" t="str">
        <f t="shared" si="118"/>
        <v>Hurkey Creek2</v>
      </c>
      <c r="N631" s="637">
        <v>1282.77</v>
      </c>
      <c r="O631" s="213">
        <v>1000</v>
      </c>
      <c r="Q631" s="213">
        <f t="shared" si="119"/>
        <v>1000</v>
      </c>
      <c r="R631" s="213">
        <v>148.65</v>
      </c>
      <c r="S631" s="213">
        <v>0</v>
      </c>
      <c r="T631" s="213">
        <v>297.3</v>
      </c>
      <c r="U631" s="213">
        <v>0</v>
      </c>
      <c r="V631" s="213">
        <v>148.65</v>
      </c>
      <c r="W631" s="213">
        <v>148.65</v>
      </c>
      <c r="X631" s="213">
        <v>99.1</v>
      </c>
      <c r="Y631" s="213">
        <v>104.06</v>
      </c>
      <c r="Z631" s="213">
        <v>148.65</v>
      </c>
      <c r="AA631" s="213">
        <v>104.06</v>
      </c>
      <c r="AB631" s="213">
        <v>0</v>
      </c>
      <c r="AC631" s="213">
        <f>SUMIF('[3]revexpbalances - 2024-07-18T082'!$G:$G,G:G,'[3]revexpbalances - 2024-07-18T082'!$H:$H)</f>
        <v>0</v>
      </c>
      <c r="AD631" s="213">
        <f t="shared" si="120"/>
        <v>1199.1200000000001</v>
      </c>
      <c r="AE631" s="744">
        <f t="shared" si="121"/>
        <v>445.95000000000005</v>
      </c>
      <c r="AF631" s="744">
        <f t="shared" si="122"/>
        <v>297.3</v>
      </c>
      <c r="AG631" s="744">
        <f t="shared" si="123"/>
        <v>351.81</v>
      </c>
      <c r="AH631" s="744">
        <f t="shared" si="124"/>
        <v>104.06</v>
      </c>
      <c r="AI631" s="744">
        <f t="shared" si="125"/>
        <v>1199.1199999999999</v>
      </c>
      <c r="AJ631" s="744">
        <f t="shared" si="126"/>
        <v>-199.11999999999989</v>
      </c>
      <c r="AK631" s="1097">
        <v>1500</v>
      </c>
    </row>
    <row r="632" spans="1:37">
      <c r="A632">
        <v>25400</v>
      </c>
      <c r="B632" t="s">
        <v>2923</v>
      </c>
      <c r="C632">
        <v>931402</v>
      </c>
      <c r="D632" t="s">
        <v>2938</v>
      </c>
      <c r="E632">
        <v>520105</v>
      </c>
      <c r="F632" t="s">
        <v>487</v>
      </c>
      <c r="G632" s="408" t="s">
        <v>5529</v>
      </c>
      <c r="H632" s="217" t="s">
        <v>1524</v>
      </c>
      <c r="I632" s="217" t="s">
        <v>446</v>
      </c>
      <c r="J632" s="217" t="s">
        <v>458</v>
      </c>
      <c r="K632" s="61" t="str">
        <f t="shared" si="116"/>
        <v>2</v>
      </c>
      <c r="L632" s="63" t="str">
        <f t="shared" si="117"/>
        <v>Regional Parks2</v>
      </c>
      <c r="M632" s="63" t="str">
        <f t="shared" si="118"/>
        <v>Hurkey Creek2</v>
      </c>
      <c r="N632" s="637">
        <v>413.46999999999997</v>
      </c>
      <c r="O632" s="213">
        <v>500</v>
      </c>
      <c r="Q632" s="213">
        <f t="shared" si="119"/>
        <v>500</v>
      </c>
      <c r="R632" s="213">
        <v>0</v>
      </c>
      <c r="S632" s="213">
        <v>0</v>
      </c>
      <c r="T632" s="213">
        <v>7.53</v>
      </c>
      <c r="U632" s="213">
        <v>0</v>
      </c>
      <c r="V632" s="213">
        <v>0</v>
      </c>
      <c r="W632" s="213">
        <v>0</v>
      </c>
      <c r="X632" s="213">
        <v>0</v>
      </c>
      <c r="Y632" s="213">
        <v>0</v>
      </c>
      <c r="Z632" s="213">
        <v>0</v>
      </c>
      <c r="AA632" s="213">
        <v>0</v>
      </c>
      <c r="AB632" s="213">
        <v>0</v>
      </c>
      <c r="AC632" s="213">
        <f>SUMIF('[3]revexpbalances - 2024-07-18T082'!$G:$G,G:G,'[3]revexpbalances - 2024-07-18T082'!$H:$H)</f>
        <v>0</v>
      </c>
      <c r="AD632" s="213">
        <f t="shared" si="120"/>
        <v>7.53</v>
      </c>
      <c r="AE632" s="744">
        <f t="shared" si="121"/>
        <v>7.53</v>
      </c>
      <c r="AF632" s="744">
        <f t="shared" si="122"/>
        <v>0</v>
      </c>
      <c r="AG632" s="744">
        <f t="shared" si="123"/>
        <v>0</v>
      </c>
      <c r="AH632" s="744">
        <f t="shared" si="124"/>
        <v>0</v>
      </c>
      <c r="AI632" s="744">
        <f t="shared" si="125"/>
        <v>7.53</v>
      </c>
      <c r="AJ632" s="744">
        <f t="shared" si="126"/>
        <v>492.47</v>
      </c>
      <c r="AK632" s="1097">
        <v>0</v>
      </c>
    </row>
    <row r="633" spans="1:37">
      <c r="A633">
        <v>25400</v>
      </c>
      <c r="B633" t="s">
        <v>2923</v>
      </c>
      <c r="C633">
        <v>931402</v>
      </c>
      <c r="D633" t="s">
        <v>2938</v>
      </c>
      <c r="E633">
        <v>520115</v>
      </c>
      <c r="F633" t="s">
        <v>49</v>
      </c>
      <c r="G633" s="408" t="s">
        <v>5619</v>
      </c>
      <c r="H633" s="217" t="s">
        <v>1524</v>
      </c>
      <c r="I633" s="217" t="s">
        <v>446</v>
      </c>
      <c r="J633" s="217" t="s">
        <v>458</v>
      </c>
      <c r="K633" s="61" t="str">
        <f t="shared" si="116"/>
        <v>2</v>
      </c>
      <c r="L633" s="63" t="str">
        <f t="shared" si="117"/>
        <v>Regional Parks2</v>
      </c>
      <c r="M633" s="63" t="str">
        <f t="shared" si="118"/>
        <v>Hurkey Creek2</v>
      </c>
      <c r="N633" s="637">
        <v>2383.56</v>
      </c>
      <c r="O633" s="213">
        <v>1750</v>
      </c>
      <c r="Q633" s="213">
        <f t="shared" si="119"/>
        <v>1750</v>
      </c>
      <c r="R633" s="213">
        <v>0</v>
      </c>
      <c r="S633" s="213">
        <v>0</v>
      </c>
      <c r="T633" s="213">
        <v>156.22999999999999</v>
      </c>
      <c r="U633" s="213">
        <v>18</v>
      </c>
      <c r="V633" s="213">
        <v>686.38</v>
      </c>
      <c r="W633" s="213">
        <v>276.10000000000002</v>
      </c>
      <c r="X633" s="213">
        <v>0</v>
      </c>
      <c r="Y633" s="213">
        <v>0</v>
      </c>
      <c r="Z633" s="213">
        <v>82</v>
      </c>
      <c r="AA633" s="213">
        <v>0</v>
      </c>
      <c r="AB633" s="213">
        <v>607.65</v>
      </c>
      <c r="AC633" s="213">
        <f>SUMIF('[3]revexpbalances - 2024-07-18T082'!$G:$G,G:G,'[3]revexpbalances - 2024-07-18T082'!$H:$H)</f>
        <v>218.45</v>
      </c>
      <c r="AD633" s="213">
        <f t="shared" si="120"/>
        <v>2044.8100000000002</v>
      </c>
      <c r="AE633" s="744">
        <f t="shared" si="121"/>
        <v>156.22999999999999</v>
      </c>
      <c r="AF633" s="744">
        <f t="shared" si="122"/>
        <v>980.48</v>
      </c>
      <c r="AG633" s="744">
        <f t="shared" si="123"/>
        <v>82</v>
      </c>
      <c r="AH633" s="744">
        <f t="shared" si="124"/>
        <v>826.09999999999991</v>
      </c>
      <c r="AI633" s="744">
        <f t="shared" si="125"/>
        <v>2044.81</v>
      </c>
      <c r="AJ633" s="744">
        <f t="shared" si="126"/>
        <v>-294.80999999999995</v>
      </c>
      <c r="AK633" s="1097">
        <v>2600</v>
      </c>
    </row>
    <row r="634" spans="1:37">
      <c r="A634">
        <v>25400</v>
      </c>
      <c r="B634" t="s">
        <v>2923</v>
      </c>
      <c r="C634">
        <v>931402</v>
      </c>
      <c r="D634" t="s">
        <v>2938</v>
      </c>
      <c r="E634">
        <v>520800</v>
      </c>
      <c r="F634" t="s">
        <v>54</v>
      </c>
      <c r="G634" s="408" t="s">
        <v>5695</v>
      </c>
      <c r="H634" s="217" t="s">
        <v>1524</v>
      </c>
      <c r="I634" s="217" t="s">
        <v>446</v>
      </c>
      <c r="J634" s="217" t="s">
        <v>458</v>
      </c>
      <c r="K634" s="61" t="str">
        <f t="shared" si="116"/>
        <v>2</v>
      </c>
      <c r="L634" s="63" t="str">
        <f t="shared" si="117"/>
        <v>Regional Parks2</v>
      </c>
      <c r="M634" s="63" t="str">
        <f t="shared" si="118"/>
        <v>Hurkey Creek2</v>
      </c>
      <c r="N634" s="637">
        <v>8389.89</v>
      </c>
      <c r="O634" s="213">
        <v>5500</v>
      </c>
      <c r="Q634" s="213">
        <f t="shared" si="119"/>
        <v>5500</v>
      </c>
      <c r="R634" s="213">
        <v>0</v>
      </c>
      <c r="S634" s="213">
        <v>2048.91</v>
      </c>
      <c r="T634" s="213">
        <v>1989.27</v>
      </c>
      <c r="U634" s="213">
        <v>1822.81</v>
      </c>
      <c r="V634" s="213">
        <v>826.86</v>
      </c>
      <c r="W634" s="213">
        <v>22.06</v>
      </c>
      <c r="X634" s="213">
        <v>0</v>
      </c>
      <c r="Y634" s="213">
        <v>0</v>
      </c>
      <c r="Z634" s="213">
        <v>0</v>
      </c>
      <c r="AA634" s="213">
        <v>1368.78</v>
      </c>
      <c r="AB634" s="213">
        <v>39.200000000000003</v>
      </c>
      <c r="AC634" s="213">
        <f>SUMIF('[3]revexpbalances - 2024-07-18T082'!$G:$G,G:G,'[3]revexpbalances - 2024-07-18T082'!$H:$H)</f>
        <v>51.62</v>
      </c>
      <c r="AD634" s="213">
        <f t="shared" si="120"/>
        <v>8169.5099999999993</v>
      </c>
      <c r="AE634" s="744">
        <f t="shared" si="121"/>
        <v>4038.18</v>
      </c>
      <c r="AF634" s="744">
        <f t="shared" si="122"/>
        <v>2671.73</v>
      </c>
      <c r="AG634" s="744">
        <f t="shared" si="123"/>
        <v>0</v>
      </c>
      <c r="AH634" s="744">
        <f t="shared" si="124"/>
        <v>1459.6</v>
      </c>
      <c r="AI634" s="744">
        <f t="shared" si="125"/>
        <v>8169.51</v>
      </c>
      <c r="AJ634" s="744">
        <f t="shared" si="126"/>
        <v>-2669.51</v>
      </c>
      <c r="AK634" s="1097">
        <v>9500</v>
      </c>
    </row>
    <row r="635" spans="1:37">
      <c r="A635">
        <v>25400</v>
      </c>
      <c r="B635" t="s">
        <v>2923</v>
      </c>
      <c r="C635">
        <v>931402</v>
      </c>
      <c r="D635" t="s">
        <v>2938</v>
      </c>
      <c r="E635">
        <v>521420</v>
      </c>
      <c r="F635" t="s">
        <v>90</v>
      </c>
      <c r="G635" s="408" t="s">
        <v>5675</v>
      </c>
      <c r="H635" s="217" t="s">
        <v>1524</v>
      </c>
      <c r="I635" s="217" t="s">
        <v>446</v>
      </c>
      <c r="J635" s="217" t="s">
        <v>458</v>
      </c>
      <c r="K635" s="61" t="str">
        <f t="shared" si="116"/>
        <v>2</v>
      </c>
      <c r="L635" s="63" t="str">
        <f t="shared" si="117"/>
        <v>Regional Parks2</v>
      </c>
      <c r="M635" s="63" t="str">
        <f t="shared" si="118"/>
        <v>Hurkey Creek2</v>
      </c>
      <c r="N635" s="637">
        <v>10256.099999999999</v>
      </c>
      <c r="O635" s="213">
        <v>5000</v>
      </c>
      <c r="Q635" s="213">
        <f t="shared" si="119"/>
        <v>5000</v>
      </c>
      <c r="R635" s="213">
        <v>0</v>
      </c>
      <c r="S635" s="213">
        <v>0</v>
      </c>
      <c r="T635" s="213">
        <v>5379.45</v>
      </c>
      <c r="U635" s="213">
        <v>162.57</v>
      </c>
      <c r="V635" s="213">
        <v>445.51</v>
      </c>
      <c r="W635" s="213">
        <v>3709.08</v>
      </c>
      <c r="X635" s="213">
        <v>0</v>
      </c>
      <c r="Y635" s="213">
        <v>198.32</v>
      </c>
      <c r="Z635" s="213">
        <v>51.7</v>
      </c>
      <c r="AA635" s="213">
        <v>490.78</v>
      </c>
      <c r="AB635" s="213">
        <v>0</v>
      </c>
      <c r="AC635" s="213">
        <f>SUMIF('[3]revexpbalances - 2024-07-18T082'!$G:$G,G:G,'[3]revexpbalances - 2024-07-18T082'!$H:$H)</f>
        <v>463.91</v>
      </c>
      <c r="AD635" s="213">
        <f t="shared" si="120"/>
        <v>10901.320000000002</v>
      </c>
      <c r="AE635" s="744">
        <f t="shared" si="121"/>
        <v>5379.45</v>
      </c>
      <c r="AF635" s="744">
        <f t="shared" si="122"/>
        <v>4317.16</v>
      </c>
      <c r="AG635" s="744">
        <f t="shared" si="123"/>
        <v>250.01999999999998</v>
      </c>
      <c r="AH635" s="744">
        <f t="shared" si="124"/>
        <v>954.69</v>
      </c>
      <c r="AI635" s="744">
        <f t="shared" si="125"/>
        <v>10901.320000000002</v>
      </c>
      <c r="AJ635" s="744">
        <f t="shared" si="126"/>
        <v>-5901.3200000000015</v>
      </c>
      <c r="AK635" s="1097">
        <v>7000</v>
      </c>
    </row>
    <row r="636" spans="1:37">
      <c r="A636">
        <v>25400</v>
      </c>
      <c r="B636" t="s">
        <v>2923</v>
      </c>
      <c r="C636">
        <v>931402</v>
      </c>
      <c r="D636" t="s">
        <v>2938</v>
      </c>
      <c r="E636">
        <v>521500</v>
      </c>
      <c r="F636" t="s">
        <v>58</v>
      </c>
      <c r="G636" s="408" t="s">
        <v>5558</v>
      </c>
      <c r="H636" s="217" t="s">
        <v>1524</v>
      </c>
      <c r="I636" s="217" t="s">
        <v>446</v>
      </c>
      <c r="J636" s="217" t="s">
        <v>458</v>
      </c>
      <c r="K636" s="61" t="str">
        <f t="shared" ref="K636:K694" si="127">MID(E636,2,1)</f>
        <v>2</v>
      </c>
      <c r="L636" s="63" t="str">
        <f t="shared" ref="L636:L694" si="128">H636&amp;K636</f>
        <v>Regional Parks2</v>
      </c>
      <c r="M636" s="63" t="str">
        <f t="shared" ref="M636:M694" si="129">I636&amp;K636</f>
        <v>Hurkey Creek2</v>
      </c>
      <c r="N636" s="637">
        <v>1717.15</v>
      </c>
      <c r="O636" s="213">
        <v>750</v>
      </c>
      <c r="Q636" s="213">
        <f t="shared" ref="Q636:Q694" si="130">O636+P636</f>
        <v>750</v>
      </c>
      <c r="R636" s="213">
        <v>0</v>
      </c>
      <c r="S636" s="213">
        <v>0</v>
      </c>
      <c r="T636" s="213">
        <v>0</v>
      </c>
      <c r="U636" s="213">
        <v>1469.13</v>
      </c>
      <c r="V636" s="213">
        <v>0</v>
      </c>
      <c r="W636" s="213">
        <v>0</v>
      </c>
      <c r="X636" s="213">
        <v>0</v>
      </c>
      <c r="Y636" s="213">
        <v>0</v>
      </c>
      <c r="Z636" s="213">
        <v>0</v>
      </c>
      <c r="AA636" s="213">
        <v>0</v>
      </c>
      <c r="AB636" s="213">
        <v>0</v>
      </c>
      <c r="AC636" s="213">
        <f>SUMIF('[3]revexpbalances - 2024-07-18T082'!$G:$G,G:G,'[3]revexpbalances - 2024-07-18T082'!$H:$H)</f>
        <v>1.21</v>
      </c>
      <c r="AD636" s="213">
        <f t="shared" si="120"/>
        <v>1470.3400000000001</v>
      </c>
      <c r="AE636" s="744">
        <f t="shared" si="121"/>
        <v>0</v>
      </c>
      <c r="AF636" s="744">
        <f t="shared" si="122"/>
        <v>1469.13</v>
      </c>
      <c r="AG636" s="744">
        <f t="shared" si="123"/>
        <v>0</v>
      </c>
      <c r="AH636" s="744">
        <f t="shared" si="124"/>
        <v>1.21</v>
      </c>
      <c r="AI636" s="744">
        <f t="shared" si="125"/>
        <v>1470.3400000000001</v>
      </c>
      <c r="AJ636" s="744">
        <f t="shared" si="126"/>
        <v>-720.34000000000015</v>
      </c>
      <c r="AK636" s="1097">
        <v>1500</v>
      </c>
    </row>
    <row r="637" spans="1:37">
      <c r="A637">
        <v>25400</v>
      </c>
      <c r="B637" t="s">
        <v>2923</v>
      </c>
      <c r="C637">
        <v>931402</v>
      </c>
      <c r="D637" t="s">
        <v>2938</v>
      </c>
      <c r="E637">
        <v>521560</v>
      </c>
      <c r="F637" t="s">
        <v>120</v>
      </c>
      <c r="G637" s="408" t="s">
        <v>6249</v>
      </c>
      <c r="H637" s="217" t="s">
        <v>1524</v>
      </c>
      <c r="I637" s="217" t="s">
        <v>446</v>
      </c>
      <c r="J637" s="217" t="s">
        <v>458</v>
      </c>
      <c r="K637" s="61" t="str">
        <f t="shared" si="127"/>
        <v>2</v>
      </c>
      <c r="L637" s="63" t="str">
        <f t="shared" si="128"/>
        <v>Regional Parks2</v>
      </c>
      <c r="M637" s="63" t="str">
        <f t="shared" si="129"/>
        <v>Hurkey Creek2</v>
      </c>
      <c r="N637" s="637">
        <v>83.74</v>
      </c>
      <c r="O637" s="213">
        <v>0</v>
      </c>
      <c r="Q637" s="213">
        <f t="shared" si="130"/>
        <v>0</v>
      </c>
      <c r="R637" s="213">
        <v>0</v>
      </c>
      <c r="S637" s="213">
        <v>0</v>
      </c>
      <c r="T637" s="213">
        <v>0</v>
      </c>
      <c r="U637" s="213">
        <v>0</v>
      </c>
      <c r="V637" s="213">
        <v>0</v>
      </c>
      <c r="W637" s="213">
        <v>0</v>
      </c>
      <c r="X637" s="213">
        <v>0</v>
      </c>
      <c r="Y637" s="213">
        <v>0</v>
      </c>
      <c r="Z637" s="213">
        <v>0</v>
      </c>
      <c r="AA637" s="213">
        <v>0</v>
      </c>
      <c r="AB637" s="213">
        <v>0</v>
      </c>
      <c r="AC637" s="213">
        <f>SUMIF('[3]revexpbalances - 2024-07-18T082'!$G:$G,G:G,'[3]revexpbalances - 2024-07-18T082'!$H:$H)</f>
        <v>0</v>
      </c>
      <c r="AD637" s="213">
        <f t="shared" ref="AD637:AD695" si="131">SUM(R637:AC637)</f>
        <v>0</v>
      </c>
      <c r="AE637" s="744">
        <f t="shared" ref="AE637:AE695" si="132">SUM(R637:T637)</f>
        <v>0</v>
      </c>
      <c r="AF637" s="744">
        <f t="shared" ref="AF637:AF695" si="133">SUM(U637:W637)</f>
        <v>0</v>
      </c>
      <c r="AG637" s="744">
        <f t="shared" ref="AG637:AG695" si="134">SUM(X637:Z637)</f>
        <v>0</v>
      </c>
      <c r="AH637" s="744">
        <f t="shared" ref="AH637:AH695" si="135">SUM(AA637:AC637)</f>
        <v>0</v>
      </c>
      <c r="AI637" s="744">
        <f t="shared" ref="AI637:AI695" si="136">SUM(AE637:AH637)</f>
        <v>0</v>
      </c>
      <c r="AJ637" s="744">
        <f t="shared" ref="AJ637:AJ695" si="137">Q637-AI637</f>
        <v>0</v>
      </c>
      <c r="AK637" s="1097">
        <v>0</v>
      </c>
    </row>
    <row r="638" spans="1:37">
      <c r="A638">
        <v>25400</v>
      </c>
      <c r="B638" t="s">
        <v>2923</v>
      </c>
      <c r="C638">
        <v>931402</v>
      </c>
      <c r="D638" t="s">
        <v>2938</v>
      </c>
      <c r="E638">
        <v>521600</v>
      </c>
      <c r="F638" t="s">
        <v>91</v>
      </c>
      <c r="G638" s="408" t="s">
        <v>6401</v>
      </c>
      <c r="H638" s="217" t="s">
        <v>1524</v>
      </c>
      <c r="I638" s="217" t="s">
        <v>446</v>
      </c>
      <c r="J638" s="217" t="s">
        <v>458</v>
      </c>
      <c r="K638" s="61" t="str">
        <f t="shared" si="127"/>
        <v>2</v>
      </c>
      <c r="L638" s="63" t="str">
        <f t="shared" si="128"/>
        <v>Regional Parks2</v>
      </c>
      <c r="M638" s="63" t="str">
        <f t="shared" si="129"/>
        <v>Hurkey Creek2</v>
      </c>
      <c r="N638" s="637">
        <v>0</v>
      </c>
      <c r="O638" s="213">
        <v>15000</v>
      </c>
      <c r="Q638" s="213">
        <f t="shared" si="130"/>
        <v>15000</v>
      </c>
      <c r="R638" s="213">
        <v>0</v>
      </c>
      <c r="S638" s="213">
        <v>0</v>
      </c>
      <c r="T638" s="213">
        <v>0</v>
      </c>
      <c r="U638" s="213">
        <v>0</v>
      </c>
      <c r="V638" s="213">
        <v>180</v>
      </c>
      <c r="W638" s="213">
        <v>0</v>
      </c>
      <c r="X638" s="213">
        <v>0</v>
      </c>
      <c r="Y638" s="213">
        <v>4500</v>
      </c>
      <c r="Z638" s="213">
        <v>4800</v>
      </c>
      <c r="AA638" s="213">
        <v>1850</v>
      </c>
      <c r="AB638" s="213">
        <v>0</v>
      </c>
      <c r="AC638" s="213">
        <f>SUMIF('[3]revexpbalances - 2024-07-18T082'!$G:$G,G:G,'[3]revexpbalances - 2024-07-18T082'!$H:$H)</f>
        <v>4000</v>
      </c>
      <c r="AD638" s="213">
        <f t="shared" si="131"/>
        <v>15330</v>
      </c>
      <c r="AE638" s="744">
        <f t="shared" si="132"/>
        <v>0</v>
      </c>
      <c r="AF638" s="744">
        <f t="shared" si="133"/>
        <v>180</v>
      </c>
      <c r="AG638" s="744">
        <f t="shared" si="134"/>
        <v>9300</v>
      </c>
      <c r="AH638" s="744">
        <f t="shared" si="135"/>
        <v>5850</v>
      </c>
      <c r="AI638" s="744">
        <f t="shared" si="136"/>
        <v>15330</v>
      </c>
      <c r="AJ638" s="744">
        <f t="shared" si="137"/>
        <v>-330</v>
      </c>
      <c r="AK638" s="1097">
        <v>17500</v>
      </c>
    </row>
    <row r="639" spans="1:37">
      <c r="A639">
        <v>25400</v>
      </c>
      <c r="B639" t="s">
        <v>2923</v>
      </c>
      <c r="C639">
        <v>931402</v>
      </c>
      <c r="D639" t="s">
        <v>2938</v>
      </c>
      <c r="E639">
        <v>521720</v>
      </c>
      <c r="F639" t="s">
        <v>121</v>
      </c>
      <c r="G639" s="408" t="s">
        <v>5602</v>
      </c>
      <c r="H639" s="217" t="s">
        <v>1524</v>
      </c>
      <c r="I639" s="217" t="s">
        <v>446</v>
      </c>
      <c r="J639" s="217" t="s">
        <v>458</v>
      </c>
      <c r="K639" s="61" t="str">
        <f t="shared" si="127"/>
        <v>2</v>
      </c>
      <c r="L639" s="63" t="str">
        <f t="shared" si="128"/>
        <v>Regional Parks2</v>
      </c>
      <c r="M639" s="63" t="str">
        <f t="shared" si="129"/>
        <v>Hurkey Creek2</v>
      </c>
      <c r="N639" s="637">
        <v>0</v>
      </c>
      <c r="O639" s="213">
        <v>750</v>
      </c>
      <c r="Q639" s="213">
        <f t="shared" si="130"/>
        <v>750</v>
      </c>
      <c r="R639" s="213">
        <v>0</v>
      </c>
      <c r="S639" s="213">
        <v>486.55</v>
      </c>
      <c r="T639" s="213">
        <v>0</v>
      </c>
      <c r="U639" s="213">
        <v>0</v>
      </c>
      <c r="V639" s="213">
        <v>0</v>
      </c>
      <c r="W639" s="213">
        <v>0</v>
      </c>
      <c r="X639" s="213">
        <v>0</v>
      </c>
      <c r="Y639" s="213">
        <v>0</v>
      </c>
      <c r="Z639" s="213">
        <v>0</v>
      </c>
      <c r="AA639" s="213">
        <v>0</v>
      </c>
      <c r="AB639" s="213">
        <v>0</v>
      </c>
      <c r="AC639" s="213">
        <f>SUMIF('[3]revexpbalances - 2024-07-18T082'!$G:$G,G:G,'[3]revexpbalances - 2024-07-18T082'!$H:$H)</f>
        <v>0</v>
      </c>
      <c r="AD639" s="213">
        <f t="shared" si="131"/>
        <v>486.55</v>
      </c>
      <c r="AE639" s="744">
        <f t="shared" si="132"/>
        <v>486.55</v>
      </c>
      <c r="AF639" s="744">
        <f t="shared" si="133"/>
        <v>0</v>
      </c>
      <c r="AG639" s="744">
        <f t="shared" si="134"/>
        <v>0</v>
      </c>
      <c r="AH639" s="744">
        <f t="shared" si="135"/>
        <v>0</v>
      </c>
      <c r="AI639" s="744">
        <f t="shared" si="136"/>
        <v>486.55</v>
      </c>
      <c r="AJ639" s="744">
        <f t="shared" si="137"/>
        <v>263.45</v>
      </c>
      <c r="AK639" s="1097">
        <v>750</v>
      </c>
    </row>
    <row r="640" spans="1:37">
      <c r="A640">
        <v>25400</v>
      </c>
      <c r="B640" t="s">
        <v>2923</v>
      </c>
      <c r="C640">
        <v>931402</v>
      </c>
      <c r="D640" t="s">
        <v>2938</v>
      </c>
      <c r="E640">
        <v>521740</v>
      </c>
      <c r="F640" t="s">
        <v>5950</v>
      </c>
      <c r="G640" s="408" t="s">
        <v>6123</v>
      </c>
      <c r="H640" s="217" t="s">
        <v>1524</v>
      </c>
      <c r="I640" s="217" t="s">
        <v>446</v>
      </c>
      <c r="J640" s="217" t="s">
        <v>458</v>
      </c>
      <c r="K640" s="61" t="str">
        <f t="shared" si="127"/>
        <v>2</v>
      </c>
      <c r="L640" s="63" t="str">
        <f t="shared" si="128"/>
        <v>Regional Parks2</v>
      </c>
      <c r="M640" s="63" t="str">
        <f t="shared" si="129"/>
        <v>Hurkey Creek2</v>
      </c>
      <c r="N640" s="637">
        <v>1043.98</v>
      </c>
      <c r="O640" s="213">
        <v>0</v>
      </c>
      <c r="Q640" s="213">
        <f t="shared" si="130"/>
        <v>0</v>
      </c>
      <c r="R640" s="213">
        <v>0</v>
      </c>
      <c r="S640" s="213">
        <v>0</v>
      </c>
      <c r="T640" s="213">
        <v>0</v>
      </c>
      <c r="U640" s="213">
        <v>0</v>
      </c>
      <c r="V640" s="213">
        <v>0</v>
      </c>
      <c r="W640" s="213">
        <v>0</v>
      </c>
      <c r="X640" s="213">
        <v>0</v>
      </c>
      <c r="Y640" s="213">
        <v>0</v>
      </c>
      <c r="Z640" s="213">
        <v>0</v>
      </c>
      <c r="AA640" s="213">
        <v>0</v>
      </c>
      <c r="AB640" s="213">
        <v>0</v>
      </c>
      <c r="AC640" s="213">
        <f>SUMIF('[3]revexpbalances - 2024-07-18T082'!$G:$G,G:G,'[3]revexpbalances - 2024-07-18T082'!$H:$H)</f>
        <v>0</v>
      </c>
      <c r="AD640" s="213">
        <f t="shared" si="131"/>
        <v>0</v>
      </c>
      <c r="AE640" s="744">
        <f t="shared" si="132"/>
        <v>0</v>
      </c>
      <c r="AF640" s="744">
        <f t="shared" si="133"/>
        <v>0</v>
      </c>
      <c r="AG640" s="744">
        <f t="shared" si="134"/>
        <v>0</v>
      </c>
      <c r="AH640" s="744">
        <f t="shared" si="135"/>
        <v>0</v>
      </c>
      <c r="AI640" s="744">
        <f t="shared" si="136"/>
        <v>0</v>
      </c>
      <c r="AJ640" s="744">
        <f t="shared" si="137"/>
        <v>0</v>
      </c>
      <c r="AK640" s="1097">
        <v>0</v>
      </c>
    </row>
    <row r="641" spans="1:37">
      <c r="A641">
        <v>25400</v>
      </c>
      <c r="B641" t="s">
        <v>2923</v>
      </c>
      <c r="C641">
        <v>931402</v>
      </c>
      <c r="D641" t="s">
        <v>2938</v>
      </c>
      <c r="E641">
        <v>522310</v>
      </c>
      <c r="F641" t="s">
        <v>60</v>
      </c>
      <c r="G641" s="408" t="s">
        <v>5720</v>
      </c>
      <c r="H641" s="217" t="s">
        <v>1524</v>
      </c>
      <c r="I641" s="217" t="s">
        <v>446</v>
      </c>
      <c r="J641" s="217" t="s">
        <v>458</v>
      </c>
      <c r="K641" s="61" t="str">
        <f t="shared" si="127"/>
        <v>2</v>
      </c>
      <c r="L641" s="63" t="str">
        <f t="shared" si="128"/>
        <v>Regional Parks2</v>
      </c>
      <c r="M641" s="63" t="str">
        <f t="shared" si="129"/>
        <v>Hurkey Creek2</v>
      </c>
      <c r="N641" s="637">
        <v>4920.01</v>
      </c>
      <c r="O641" s="213">
        <v>5000</v>
      </c>
      <c r="Q641" s="213">
        <f t="shared" si="130"/>
        <v>5000</v>
      </c>
      <c r="R641" s="213">
        <v>0</v>
      </c>
      <c r="S641" s="213">
        <v>0</v>
      </c>
      <c r="T641" s="213">
        <v>1044.6300000000001</v>
      </c>
      <c r="U641" s="213">
        <v>679.11</v>
      </c>
      <c r="V641" s="213">
        <v>44.34</v>
      </c>
      <c r="W641" s="213">
        <v>507.6</v>
      </c>
      <c r="X641" s="213">
        <v>0</v>
      </c>
      <c r="Y641" s="213">
        <v>0</v>
      </c>
      <c r="Z641" s="213">
        <v>514.65</v>
      </c>
      <c r="AA641" s="213">
        <v>239.65</v>
      </c>
      <c r="AB641" s="213">
        <v>130</v>
      </c>
      <c r="AC641" s="213">
        <f>SUMIF('[3]revexpbalances - 2024-07-18T082'!$G:$G,G:G,'[3]revexpbalances - 2024-07-18T082'!$H:$H)</f>
        <v>483.53</v>
      </c>
      <c r="AD641" s="213">
        <f t="shared" si="131"/>
        <v>3643.51</v>
      </c>
      <c r="AE641" s="744">
        <f t="shared" si="132"/>
        <v>1044.6300000000001</v>
      </c>
      <c r="AF641" s="744">
        <f t="shared" si="133"/>
        <v>1231.0500000000002</v>
      </c>
      <c r="AG641" s="744">
        <f t="shared" si="134"/>
        <v>514.65</v>
      </c>
      <c r="AH641" s="744">
        <f t="shared" si="135"/>
        <v>853.18</v>
      </c>
      <c r="AI641" s="744">
        <f t="shared" si="136"/>
        <v>3643.51</v>
      </c>
      <c r="AJ641" s="744">
        <f t="shared" si="137"/>
        <v>1356.4899999999998</v>
      </c>
      <c r="AK641" s="1097">
        <v>6000</v>
      </c>
    </row>
    <row r="642" spans="1:37">
      <c r="A642">
        <v>25400</v>
      </c>
      <c r="B642" t="s">
        <v>2923</v>
      </c>
      <c r="C642">
        <v>931402</v>
      </c>
      <c r="D642" t="s">
        <v>2938</v>
      </c>
      <c r="E642">
        <v>522320</v>
      </c>
      <c r="F642" t="s">
        <v>93</v>
      </c>
      <c r="G642" s="408" t="s">
        <v>5717</v>
      </c>
      <c r="H642" s="217" t="s">
        <v>1524</v>
      </c>
      <c r="I642" s="217" t="s">
        <v>446</v>
      </c>
      <c r="J642" s="217" t="s">
        <v>458</v>
      </c>
      <c r="K642" s="61" t="str">
        <f t="shared" si="127"/>
        <v>2</v>
      </c>
      <c r="L642" s="63" t="str">
        <f t="shared" si="128"/>
        <v>Regional Parks2</v>
      </c>
      <c r="M642" s="63" t="str">
        <f t="shared" si="129"/>
        <v>Hurkey Creek2</v>
      </c>
      <c r="N642" s="637">
        <v>10745.19</v>
      </c>
      <c r="O642" s="213">
        <v>4000</v>
      </c>
      <c r="Q642" s="213">
        <f t="shared" si="130"/>
        <v>4000</v>
      </c>
      <c r="R642" s="213">
        <v>1136.05</v>
      </c>
      <c r="S642" s="213">
        <v>-992.51</v>
      </c>
      <c r="T642" s="213">
        <v>4734.0600000000004</v>
      </c>
      <c r="U642" s="213">
        <v>-3469.38</v>
      </c>
      <c r="V642" s="213">
        <v>443.48</v>
      </c>
      <c r="W642" s="213">
        <v>189.81</v>
      </c>
      <c r="X642" s="213">
        <v>0</v>
      </c>
      <c r="Y642" s="213">
        <v>91.98</v>
      </c>
      <c r="Z642" s="213">
        <v>512.57000000000005</v>
      </c>
      <c r="AA642" s="213">
        <v>293.54000000000002</v>
      </c>
      <c r="AB642" s="213">
        <v>317.7</v>
      </c>
      <c r="AC642" s="213">
        <f>SUMIF('[3]revexpbalances - 2024-07-18T082'!$G:$G,G:G,'[3]revexpbalances - 2024-07-18T082'!$H:$H)</f>
        <v>47.26</v>
      </c>
      <c r="AD642" s="213">
        <f t="shared" si="131"/>
        <v>3304.5600000000004</v>
      </c>
      <c r="AE642" s="744">
        <f t="shared" si="132"/>
        <v>4877.6000000000004</v>
      </c>
      <c r="AF642" s="744">
        <f t="shared" si="133"/>
        <v>-2836.09</v>
      </c>
      <c r="AG642" s="744">
        <f t="shared" si="134"/>
        <v>604.55000000000007</v>
      </c>
      <c r="AH642" s="744">
        <f t="shared" si="135"/>
        <v>658.5</v>
      </c>
      <c r="AI642" s="744">
        <f t="shared" si="136"/>
        <v>3304.5600000000004</v>
      </c>
      <c r="AJ642" s="744">
        <f t="shared" si="137"/>
        <v>695.4399999999996</v>
      </c>
      <c r="AK642" s="1097">
        <v>4000</v>
      </c>
    </row>
    <row r="643" spans="1:37">
      <c r="A643">
        <v>25400</v>
      </c>
      <c r="B643" t="s">
        <v>2923</v>
      </c>
      <c r="C643">
        <v>931402</v>
      </c>
      <c r="D643" t="s">
        <v>2938</v>
      </c>
      <c r="E643">
        <v>522340</v>
      </c>
      <c r="F643" t="s">
        <v>94</v>
      </c>
      <c r="G643" s="408" t="s">
        <v>5693</v>
      </c>
      <c r="H643" s="217" t="s">
        <v>1524</v>
      </c>
      <c r="I643" s="217" t="s">
        <v>446</v>
      </c>
      <c r="J643" s="217" t="s">
        <v>458</v>
      </c>
      <c r="K643" s="61" t="str">
        <f t="shared" si="127"/>
        <v>2</v>
      </c>
      <c r="L643" s="63" t="str">
        <f t="shared" si="128"/>
        <v>Regional Parks2</v>
      </c>
      <c r="M643" s="63" t="str">
        <f t="shared" si="129"/>
        <v>Hurkey Creek2</v>
      </c>
      <c r="N643" s="637">
        <v>3678.9300000000003</v>
      </c>
      <c r="O643" s="213">
        <v>4500</v>
      </c>
      <c r="Q643" s="213">
        <f t="shared" si="130"/>
        <v>4500</v>
      </c>
      <c r="R643" s="213">
        <v>0</v>
      </c>
      <c r="S643" s="213">
        <v>0</v>
      </c>
      <c r="T643" s="213">
        <v>0</v>
      </c>
      <c r="U643" s="213">
        <v>0</v>
      </c>
      <c r="V643" s="213">
        <v>0</v>
      </c>
      <c r="W643" s="213">
        <v>0</v>
      </c>
      <c r="X643" s="213">
        <v>0</v>
      </c>
      <c r="Y643" s="213">
        <v>0</v>
      </c>
      <c r="Z643" s="213">
        <v>0</v>
      </c>
      <c r="AA643" s="213">
        <v>7734.78</v>
      </c>
      <c r="AB643" s="213">
        <v>0</v>
      </c>
      <c r="AC643" s="213">
        <f>SUMIF('[3]revexpbalances - 2024-07-18T082'!$G:$G,G:G,'[3]revexpbalances - 2024-07-18T082'!$H:$H)</f>
        <v>0</v>
      </c>
      <c r="AD643" s="213">
        <f t="shared" si="131"/>
        <v>7734.78</v>
      </c>
      <c r="AE643" s="744">
        <f t="shared" si="132"/>
        <v>0</v>
      </c>
      <c r="AF643" s="744">
        <f t="shared" si="133"/>
        <v>0</v>
      </c>
      <c r="AG643" s="744">
        <f t="shared" si="134"/>
        <v>0</v>
      </c>
      <c r="AH643" s="744">
        <f t="shared" si="135"/>
        <v>7734.78</v>
      </c>
      <c r="AI643" s="744">
        <f t="shared" si="136"/>
        <v>7734.78</v>
      </c>
      <c r="AJ643" s="744">
        <f t="shared" si="137"/>
        <v>-3234.7799999999997</v>
      </c>
      <c r="AK643" s="1097">
        <v>8000</v>
      </c>
    </row>
    <row r="644" spans="1:37">
      <c r="A644">
        <v>25400</v>
      </c>
      <c r="B644" t="s">
        <v>2923</v>
      </c>
      <c r="C644">
        <v>931402</v>
      </c>
      <c r="D644" t="s">
        <v>2938</v>
      </c>
      <c r="E644">
        <v>522390</v>
      </c>
      <c r="F644" t="s">
        <v>491</v>
      </c>
      <c r="G644" s="408" t="s">
        <v>6124</v>
      </c>
      <c r="H644" s="217" t="s">
        <v>1524</v>
      </c>
      <c r="I644" s="217" t="s">
        <v>446</v>
      </c>
      <c r="J644" s="217" t="s">
        <v>458</v>
      </c>
      <c r="K644" s="61" t="str">
        <f t="shared" si="127"/>
        <v>2</v>
      </c>
      <c r="L644" s="63" t="str">
        <f t="shared" si="128"/>
        <v>Regional Parks2</v>
      </c>
      <c r="M644" s="63" t="str">
        <f t="shared" si="129"/>
        <v>Hurkey Creek2</v>
      </c>
      <c r="N644" s="637">
        <v>166.66</v>
      </c>
      <c r="O644" s="213">
        <v>0</v>
      </c>
      <c r="Q644" s="213">
        <f t="shared" si="130"/>
        <v>0</v>
      </c>
      <c r="R644" s="213">
        <v>0</v>
      </c>
      <c r="S644" s="213">
        <v>0</v>
      </c>
      <c r="T644" s="213">
        <v>0</v>
      </c>
      <c r="U644" s="213">
        <v>0</v>
      </c>
      <c r="V644" s="213">
        <v>0</v>
      </c>
      <c r="W644" s="213">
        <v>0</v>
      </c>
      <c r="X644" s="213">
        <v>0</v>
      </c>
      <c r="Y644" s="213">
        <v>0</v>
      </c>
      <c r="Z644" s="213">
        <v>0</v>
      </c>
      <c r="AA644" s="213">
        <v>0</v>
      </c>
      <c r="AB644" s="213">
        <v>0</v>
      </c>
      <c r="AC644" s="213">
        <f>SUMIF('[3]revexpbalances - 2024-07-18T082'!$G:$G,G:G,'[3]revexpbalances - 2024-07-18T082'!$H:$H)</f>
        <v>0</v>
      </c>
      <c r="AD644" s="213">
        <f t="shared" si="131"/>
        <v>0</v>
      </c>
      <c r="AE644" s="744">
        <f t="shared" si="132"/>
        <v>0</v>
      </c>
      <c r="AF644" s="744">
        <f t="shared" si="133"/>
        <v>0</v>
      </c>
      <c r="AG644" s="744">
        <f t="shared" si="134"/>
        <v>0</v>
      </c>
      <c r="AH644" s="744">
        <f t="shared" si="135"/>
        <v>0</v>
      </c>
      <c r="AI644" s="744">
        <f t="shared" si="136"/>
        <v>0</v>
      </c>
      <c r="AJ644" s="744">
        <f t="shared" si="137"/>
        <v>0</v>
      </c>
      <c r="AK644" s="1097">
        <v>1000</v>
      </c>
    </row>
    <row r="645" spans="1:37">
      <c r="A645">
        <v>25400</v>
      </c>
      <c r="B645" t="s">
        <v>2923</v>
      </c>
      <c r="C645">
        <v>931402</v>
      </c>
      <c r="D645" t="s">
        <v>2938</v>
      </c>
      <c r="E645">
        <v>522400</v>
      </c>
      <c r="F645" t="s">
        <v>340</v>
      </c>
      <c r="G645" s="408" t="s">
        <v>5677</v>
      </c>
      <c r="H645" s="217" t="s">
        <v>1524</v>
      </c>
      <c r="I645" s="217" t="s">
        <v>446</v>
      </c>
      <c r="J645" s="217" t="s">
        <v>458</v>
      </c>
      <c r="K645" s="61" t="str">
        <f t="shared" si="127"/>
        <v>2</v>
      </c>
      <c r="L645" s="63" t="str">
        <f t="shared" si="128"/>
        <v>Regional Parks2</v>
      </c>
      <c r="M645" s="63" t="str">
        <f t="shared" si="129"/>
        <v>Hurkey Creek2</v>
      </c>
      <c r="N645" s="637">
        <v>1411.67</v>
      </c>
      <c r="O645" s="213">
        <v>2500</v>
      </c>
      <c r="Q645" s="213">
        <f t="shared" si="130"/>
        <v>2500</v>
      </c>
      <c r="R645" s="213">
        <v>0</v>
      </c>
      <c r="S645" s="213">
        <v>0</v>
      </c>
      <c r="T645" s="213">
        <v>0</v>
      </c>
      <c r="U645" s="213">
        <v>0</v>
      </c>
      <c r="V645" s="213">
        <v>0</v>
      </c>
      <c r="W645" s="213">
        <v>0</v>
      </c>
      <c r="X645" s="213">
        <v>0</v>
      </c>
      <c r="Y645" s="213">
        <v>0</v>
      </c>
      <c r="Z645" s="213">
        <v>0</v>
      </c>
      <c r="AA645" s="213">
        <v>0</v>
      </c>
      <c r="AB645" s="213">
        <v>0</v>
      </c>
      <c r="AC645" s="213">
        <f>SUMIF('[3]revexpbalances - 2024-07-18T082'!$G:$G,G:G,'[3]revexpbalances - 2024-07-18T082'!$H:$H)</f>
        <v>0</v>
      </c>
      <c r="AD645" s="213">
        <f t="shared" si="131"/>
        <v>0</v>
      </c>
      <c r="AE645" s="744">
        <f t="shared" si="132"/>
        <v>0</v>
      </c>
      <c r="AF645" s="744">
        <f t="shared" si="133"/>
        <v>0</v>
      </c>
      <c r="AG645" s="744">
        <f t="shared" si="134"/>
        <v>0</v>
      </c>
      <c r="AH645" s="744">
        <f t="shared" si="135"/>
        <v>0</v>
      </c>
      <c r="AI645" s="744">
        <f t="shared" si="136"/>
        <v>0</v>
      </c>
      <c r="AJ645" s="744">
        <f t="shared" si="137"/>
        <v>2500</v>
      </c>
      <c r="AK645" s="1097">
        <v>2500</v>
      </c>
    </row>
    <row r="646" spans="1:37">
      <c r="A646">
        <v>25400</v>
      </c>
      <c r="B646" t="s">
        <v>2923</v>
      </c>
      <c r="C646">
        <v>931402</v>
      </c>
      <c r="D646" t="s">
        <v>2938</v>
      </c>
      <c r="E646">
        <v>523100</v>
      </c>
      <c r="F646" t="s">
        <v>61</v>
      </c>
      <c r="G646" s="408" t="s">
        <v>6404</v>
      </c>
      <c r="H646" s="217" t="s">
        <v>1524</v>
      </c>
      <c r="I646" s="217" t="s">
        <v>446</v>
      </c>
      <c r="J646" s="217" t="s">
        <v>458</v>
      </c>
      <c r="K646" s="61" t="str">
        <f t="shared" si="127"/>
        <v>2</v>
      </c>
      <c r="L646" s="63" t="str">
        <f t="shared" si="128"/>
        <v>Regional Parks2</v>
      </c>
      <c r="M646" s="63" t="str">
        <f t="shared" si="129"/>
        <v>Hurkey Creek2</v>
      </c>
      <c r="N646" s="637">
        <v>0</v>
      </c>
      <c r="O646" s="213">
        <v>50</v>
      </c>
      <c r="Q646" s="213">
        <f t="shared" si="130"/>
        <v>50</v>
      </c>
      <c r="R646" s="213">
        <v>0</v>
      </c>
      <c r="S646" s="213">
        <v>0</v>
      </c>
      <c r="T646" s="213">
        <v>0</v>
      </c>
      <c r="U646" s="213">
        <v>0</v>
      </c>
      <c r="V646" s="213">
        <v>0</v>
      </c>
      <c r="W646" s="213">
        <v>0</v>
      </c>
      <c r="X646" s="213">
        <v>0</v>
      </c>
      <c r="Y646" s="213">
        <v>0</v>
      </c>
      <c r="Z646" s="213">
        <v>0</v>
      </c>
      <c r="AA646" s="213">
        <v>0</v>
      </c>
      <c r="AB646" s="213">
        <v>0</v>
      </c>
      <c r="AC646" s="213">
        <f>SUMIF('[3]revexpbalances - 2024-07-18T082'!$G:$G,G:G,'[3]revexpbalances - 2024-07-18T082'!$H:$H)</f>
        <v>0</v>
      </c>
      <c r="AD646" s="213">
        <f t="shared" si="131"/>
        <v>0</v>
      </c>
      <c r="AE646" s="744">
        <f t="shared" si="132"/>
        <v>0</v>
      </c>
      <c r="AF646" s="744">
        <f t="shared" si="133"/>
        <v>0</v>
      </c>
      <c r="AG646" s="744">
        <f t="shared" si="134"/>
        <v>0</v>
      </c>
      <c r="AH646" s="744">
        <f t="shared" si="135"/>
        <v>0</v>
      </c>
      <c r="AI646" s="744">
        <f t="shared" si="136"/>
        <v>0</v>
      </c>
      <c r="AJ646" s="744">
        <f t="shared" si="137"/>
        <v>50</v>
      </c>
      <c r="AK646" s="1097">
        <v>50</v>
      </c>
    </row>
    <row r="647" spans="1:37">
      <c r="A647">
        <v>25400</v>
      </c>
      <c r="B647" t="s">
        <v>2923</v>
      </c>
      <c r="C647">
        <v>931402</v>
      </c>
      <c r="D647" t="s">
        <v>2938</v>
      </c>
      <c r="E647">
        <v>523220</v>
      </c>
      <c r="F647" t="s">
        <v>108</v>
      </c>
      <c r="G647" s="408" t="s">
        <v>5535</v>
      </c>
      <c r="H647" s="217" t="s">
        <v>1524</v>
      </c>
      <c r="I647" s="217" t="s">
        <v>446</v>
      </c>
      <c r="J647" s="217" t="s">
        <v>458</v>
      </c>
      <c r="K647" s="61" t="str">
        <f t="shared" si="127"/>
        <v>2</v>
      </c>
      <c r="L647" s="63" t="str">
        <f t="shared" si="128"/>
        <v>Regional Parks2</v>
      </c>
      <c r="M647" s="63" t="str">
        <f t="shared" si="129"/>
        <v>Hurkey Creek2</v>
      </c>
      <c r="N647" s="637">
        <v>0</v>
      </c>
      <c r="O647" s="213">
        <v>200</v>
      </c>
      <c r="Q647" s="213">
        <f t="shared" si="130"/>
        <v>200</v>
      </c>
      <c r="R647" s="213">
        <v>0</v>
      </c>
      <c r="S647" s="213">
        <v>0</v>
      </c>
      <c r="T647" s="213">
        <v>0</v>
      </c>
      <c r="U647" s="213">
        <v>0</v>
      </c>
      <c r="V647" s="213">
        <v>0</v>
      </c>
      <c r="W647" s="213">
        <v>0</v>
      </c>
      <c r="X647" s="213">
        <v>0</v>
      </c>
      <c r="Y647" s="213">
        <v>0</v>
      </c>
      <c r="Z647" s="213">
        <v>0</v>
      </c>
      <c r="AA647" s="213">
        <v>0</v>
      </c>
      <c r="AB647" s="213">
        <v>0</v>
      </c>
      <c r="AC647" s="213">
        <f>SUMIF('[3]revexpbalances - 2024-07-18T082'!$G:$G,G:G,'[3]revexpbalances - 2024-07-18T082'!$H:$H)</f>
        <v>0</v>
      </c>
      <c r="AD647" s="213">
        <f t="shared" si="131"/>
        <v>0</v>
      </c>
      <c r="AE647" s="744">
        <f t="shared" si="132"/>
        <v>0</v>
      </c>
      <c r="AF647" s="744">
        <f t="shared" si="133"/>
        <v>0</v>
      </c>
      <c r="AG647" s="744">
        <f t="shared" si="134"/>
        <v>0</v>
      </c>
      <c r="AH647" s="744">
        <f t="shared" si="135"/>
        <v>0</v>
      </c>
      <c r="AI647" s="744">
        <f t="shared" si="136"/>
        <v>0</v>
      </c>
      <c r="AJ647" s="744">
        <f t="shared" si="137"/>
        <v>200</v>
      </c>
      <c r="AK647" s="1097">
        <v>200</v>
      </c>
    </row>
    <row r="648" spans="1:37">
      <c r="A648">
        <v>25400</v>
      </c>
      <c r="B648" t="s">
        <v>2923</v>
      </c>
      <c r="C648">
        <v>931402</v>
      </c>
      <c r="D648" t="s">
        <v>2938</v>
      </c>
      <c r="E648">
        <v>523290</v>
      </c>
      <c r="F648" t="s">
        <v>1281</v>
      </c>
      <c r="G648" s="408" t="s">
        <v>5721</v>
      </c>
      <c r="H648" s="217" t="s">
        <v>1524</v>
      </c>
      <c r="I648" s="217" t="s">
        <v>446</v>
      </c>
      <c r="J648" s="217" t="s">
        <v>458</v>
      </c>
      <c r="K648" s="61" t="str">
        <f t="shared" si="127"/>
        <v>2</v>
      </c>
      <c r="L648" s="63" t="str">
        <f t="shared" si="128"/>
        <v>Regional Parks2</v>
      </c>
      <c r="M648" s="63" t="str">
        <f t="shared" si="129"/>
        <v>Hurkey Creek2</v>
      </c>
      <c r="N648" s="637">
        <v>8008.96</v>
      </c>
      <c r="O648" s="213">
        <v>7500</v>
      </c>
      <c r="Q648" s="213">
        <f t="shared" si="130"/>
        <v>7500</v>
      </c>
      <c r="R648" s="213">
        <v>1147.8800000000001</v>
      </c>
      <c r="S648" s="213">
        <v>668.62</v>
      </c>
      <c r="T648" s="213">
        <v>588.35</v>
      </c>
      <c r="U648" s="213">
        <v>850.14</v>
      </c>
      <c r="V648" s="213">
        <v>661.86</v>
      </c>
      <c r="W648" s="213">
        <v>577.89</v>
      </c>
      <c r="X648" s="213">
        <v>526.20000000000005</v>
      </c>
      <c r="Y648" s="213">
        <v>786.21</v>
      </c>
      <c r="Z648" s="213">
        <v>565.05999999999995</v>
      </c>
      <c r="AA648" s="213">
        <v>574.6</v>
      </c>
      <c r="AB648" s="213">
        <v>694.43</v>
      </c>
      <c r="AC648" s="213">
        <f>SUMIF('[3]revexpbalances - 2024-07-18T082'!$G:$G,G:G,'[3]revexpbalances - 2024-07-18T082'!$H:$H)</f>
        <v>1012.94</v>
      </c>
      <c r="AD648" s="213">
        <f t="shared" si="131"/>
        <v>8654.18</v>
      </c>
      <c r="AE648" s="744">
        <f t="shared" si="132"/>
        <v>2404.85</v>
      </c>
      <c r="AF648" s="744">
        <f t="shared" si="133"/>
        <v>2089.89</v>
      </c>
      <c r="AG648" s="744">
        <f t="shared" si="134"/>
        <v>1877.47</v>
      </c>
      <c r="AH648" s="744">
        <f t="shared" si="135"/>
        <v>2281.9700000000003</v>
      </c>
      <c r="AI648" s="744">
        <f t="shared" si="136"/>
        <v>8654.18</v>
      </c>
      <c r="AJ648" s="744">
        <f t="shared" si="137"/>
        <v>-1154.1800000000003</v>
      </c>
      <c r="AK648" s="1097">
        <v>9000</v>
      </c>
    </row>
    <row r="649" spans="1:37">
      <c r="A649">
        <v>25400</v>
      </c>
      <c r="B649" t="s">
        <v>2923</v>
      </c>
      <c r="C649">
        <v>931402</v>
      </c>
      <c r="D649" t="s">
        <v>2938</v>
      </c>
      <c r="E649">
        <v>523700</v>
      </c>
      <c r="F649" t="s">
        <v>66</v>
      </c>
      <c r="G649" s="408" t="s">
        <v>5655</v>
      </c>
      <c r="H649" s="217" t="s">
        <v>1524</v>
      </c>
      <c r="I649" s="217" t="s">
        <v>446</v>
      </c>
      <c r="J649" s="217" t="s">
        <v>458</v>
      </c>
      <c r="K649" s="61" t="str">
        <f t="shared" si="127"/>
        <v>2</v>
      </c>
      <c r="L649" s="63" t="str">
        <f t="shared" si="128"/>
        <v>Regional Parks2</v>
      </c>
      <c r="M649" s="63" t="str">
        <f t="shared" si="129"/>
        <v>Hurkey Creek2</v>
      </c>
      <c r="N649" s="637">
        <v>1763.6799999999998</v>
      </c>
      <c r="O649" s="213">
        <v>1750</v>
      </c>
      <c r="Q649" s="213">
        <f t="shared" si="130"/>
        <v>1750</v>
      </c>
      <c r="R649" s="213">
        <v>525.58000000000004</v>
      </c>
      <c r="S649" s="213">
        <v>0</v>
      </c>
      <c r="T649" s="213">
        <v>179.85</v>
      </c>
      <c r="U649" s="213">
        <v>121.72</v>
      </c>
      <c r="V649" s="213">
        <v>0</v>
      </c>
      <c r="W649" s="213">
        <v>102.38</v>
      </c>
      <c r="X649" s="213">
        <v>22.58</v>
      </c>
      <c r="Y649" s="213">
        <v>0</v>
      </c>
      <c r="Z649" s="213">
        <v>131.65</v>
      </c>
      <c r="AA649" s="213">
        <v>632.23</v>
      </c>
      <c r="AB649" s="213">
        <v>0</v>
      </c>
      <c r="AC649" s="213">
        <f>SUMIF('[3]revexpbalances - 2024-07-18T082'!$G:$G,G:G,'[3]revexpbalances - 2024-07-18T082'!$H:$H)</f>
        <v>84.35</v>
      </c>
      <c r="AD649" s="213">
        <f t="shared" si="131"/>
        <v>1800.3400000000001</v>
      </c>
      <c r="AE649" s="744">
        <f t="shared" si="132"/>
        <v>705.43000000000006</v>
      </c>
      <c r="AF649" s="744">
        <f t="shared" si="133"/>
        <v>224.1</v>
      </c>
      <c r="AG649" s="744">
        <f t="shared" si="134"/>
        <v>154.23000000000002</v>
      </c>
      <c r="AH649" s="744">
        <f t="shared" si="135"/>
        <v>716.58</v>
      </c>
      <c r="AI649" s="744">
        <f t="shared" si="136"/>
        <v>1800.3400000000001</v>
      </c>
      <c r="AJ649" s="744">
        <f t="shared" si="137"/>
        <v>-50.340000000000146</v>
      </c>
      <c r="AK649" s="1097">
        <v>2000</v>
      </c>
    </row>
    <row r="650" spans="1:37">
      <c r="A650">
        <v>25400</v>
      </c>
      <c r="B650" t="s">
        <v>2923</v>
      </c>
      <c r="C650">
        <v>931402</v>
      </c>
      <c r="D650" t="s">
        <v>2938</v>
      </c>
      <c r="E650">
        <v>523800</v>
      </c>
      <c r="F650" t="s">
        <v>67</v>
      </c>
      <c r="G650" s="408" t="s">
        <v>5627</v>
      </c>
      <c r="H650" s="217" t="s">
        <v>1524</v>
      </c>
      <c r="I650" s="217" t="s">
        <v>446</v>
      </c>
      <c r="J650" s="217" t="s">
        <v>458</v>
      </c>
      <c r="K650" s="61" t="str">
        <f t="shared" si="127"/>
        <v>2</v>
      </c>
      <c r="L650" s="63" t="str">
        <f t="shared" si="128"/>
        <v>Regional Parks2</v>
      </c>
      <c r="M650" s="63" t="str">
        <f t="shared" si="129"/>
        <v>Hurkey Creek2</v>
      </c>
      <c r="N650" s="637">
        <v>1015.96</v>
      </c>
      <c r="O650" s="213">
        <v>1500</v>
      </c>
      <c r="Q650" s="213">
        <f t="shared" si="130"/>
        <v>1500</v>
      </c>
      <c r="R650" s="213">
        <v>0</v>
      </c>
      <c r="S650" s="213">
        <v>0</v>
      </c>
      <c r="T650" s="213">
        <v>0</v>
      </c>
      <c r="U650" s="213">
        <v>0</v>
      </c>
      <c r="V650" s="213">
        <v>0</v>
      </c>
      <c r="W650" s="213">
        <v>0</v>
      </c>
      <c r="X650" s="213">
        <v>0</v>
      </c>
      <c r="Y650" s="213">
        <v>0</v>
      </c>
      <c r="Z650" s="213">
        <v>0</v>
      </c>
      <c r="AA650" s="213">
        <v>0</v>
      </c>
      <c r="AB650" s="213">
        <v>0</v>
      </c>
      <c r="AC650" s="213">
        <f>SUMIF('[3]revexpbalances - 2024-07-18T082'!$G:$G,G:G,'[3]revexpbalances - 2024-07-18T082'!$H:$H)</f>
        <v>0</v>
      </c>
      <c r="AD650" s="213">
        <f t="shared" si="131"/>
        <v>0</v>
      </c>
      <c r="AE650" s="744">
        <f t="shared" si="132"/>
        <v>0</v>
      </c>
      <c r="AF650" s="744">
        <f t="shared" si="133"/>
        <v>0</v>
      </c>
      <c r="AG650" s="744">
        <f t="shared" si="134"/>
        <v>0</v>
      </c>
      <c r="AH650" s="744">
        <f t="shared" si="135"/>
        <v>0</v>
      </c>
      <c r="AI650" s="744">
        <f t="shared" si="136"/>
        <v>0</v>
      </c>
      <c r="AJ650" s="744">
        <f t="shared" si="137"/>
        <v>1500</v>
      </c>
      <c r="AK650" s="1097">
        <v>1500</v>
      </c>
    </row>
    <row r="651" spans="1:37">
      <c r="A651">
        <v>25400</v>
      </c>
      <c r="B651" t="s">
        <v>2923</v>
      </c>
      <c r="C651">
        <v>931402</v>
      </c>
      <c r="D651" t="s">
        <v>2938</v>
      </c>
      <c r="E651">
        <v>524840</v>
      </c>
      <c r="F651" t="s">
        <v>69</v>
      </c>
      <c r="G651" s="408" t="s">
        <v>5527</v>
      </c>
      <c r="H651" s="217" t="s">
        <v>1524</v>
      </c>
      <c r="I651" s="217" t="s">
        <v>446</v>
      </c>
      <c r="J651" s="217" t="s">
        <v>458</v>
      </c>
      <c r="K651" s="61" t="str">
        <f t="shared" si="127"/>
        <v>2</v>
      </c>
      <c r="L651" s="63" t="str">
        <f t="shared" si="128"/>
        <v>Regional Parks2</v>
      </c>
      <c r="M651" s="63" t="str">
        <f t="shared" si="129"/>
        <v>Hurkey Creek2</v>
      </c>
      <c r="N651" s="637">
        <v>30</v>
      </c>
      <c r="O651" s="213">
        <v>250</v>
      </c>
      <c r="Q651" s="213">
        <f t="shared" si="130"/>
        <v>250</v>
      </c>
      <c r="R651" s="213">
        <v>0</v>
      </c>
      <c r="S651" s="213">
        <v>0</v>
      </c>
      <c r="T651" s="213">
        <v>30</v>
      </c>
      <c r="U651" s="213">
        <v>0</v>
      </c>
      <c r="V651" s="213">
        <v>0</v>
      </c>
      <c r="W651" s="213">
        <v>0</v>
      </c>
      <c r="X651" s="213">
        <v>0</v>
      </c>
      <c r="Y651" s="213">
        <v>0</v>
      </c>
      <c r="Z651" s="213">
        <v>0</v>
      </c>
      <c r="AA651" s="213">
        <v>0</v>
      </c>
      <c r="AB651" s="213">
        <v>0</v>
      </c>
      <c r="AC651" s="213">
        <f>SUMIF('[3]revexpbalances - 2024-07-18T082'!$G:$G,G:G,'[3]revexpbalances - 2024-07-18T082'!$H:$H)</f>
        <v>15</v>
      </c>
      <c r="AD651" s="213">
        <f t="shared" si="131"/>
        <v>45</v>
      </c>
      <c r="AE651" s="744">
        <f t="shared" si="132"/>
        <v>30</v>
      </c>
      <c r="AF651" s="744">
        <f t="shared" si="133"/>
        <v>0</v>
      </c>
      <c r="AG651" s="744">
        <f t="shared" si="134"/>
        <v>0</v>
      </c>
      <c r="AH651" s="744">
        <f t="shared" si="135"/>
        <v>15</v>
      </c>
      <c r="AI651" s="744">
        <f t="shared" si="136"/>
        <v>45</v>
      </c>
      <c r="AJ651" s="744">
        <f t="shared" si="137"/>
        <v>205</v>
      </c>
      <c r="AK651" s="1097">
        <v>250</v>
      </c>
    </row>
    <row r="652" spans="1:37">
      <c r="A652">
        <v>25400</v>
      </c>
      <c r="B652" t="s">
        <v>2923</v>
      </c>
      <c r="C652">
        <v>931402</v>
      </c>
      <c r="D652" t="s">
        <v>2938</v>
      </c>
      <c r="E652">
        <v>526950</v>
      </c>
      <c r="F652" t="s">
        <v>583</v>
      </c>
      <c r="G652" s="408" t="s">
        <v>6360</v>
      </c>
      <c r="H652" s="217" t="s">
        <v>1524</v>
      </c>
      <c r="I652" s="217" t="s">
        <v>446</v>
      </c>
      <c r="J652" s="217" t="s">
        <v>458</v>
      </c>
      <c r="K652" s="61" t="str">
        <f t="shared" si="127"/>
        <v>2</v>
      </c>
      <c r="L652" s="63" t="str">
        <f t="shared" si="128"/>
        <v>Regional Parks2</v>
      </c>
      <c r="M652" s="63" t="str">
        <f t="shared" si="129"/>
        <v>Hurkey Creek2</v>
      </c>
      <c r="N652" s="637">
        <v>122.81</v>
      </c>
      <c r="O652" s="213">
        <v>0</v>
      </c>
      <c r="Q652" s="213">
        <f t="shared" si="130"/>
        <v>0</v>
      </c>
      <c r="R652" s="213">
        <v>0</v>
      </c>
      <c r="S652" s="213">
        <v>0</v>
      </c>
      <c r="T652" s="213">
        <v>0</v>
      </c>
      <c r="U652" s="213">
        <v>0</v>
      </c>
      <c r="V652" s="213">
        <v>0</v>
      </c>
      <c r="W652" s="213">
        <v>0</v>
      </c>
      <c r="X652" s="213">
        <v>0</v>
      </c>
      <c r="Y652" s="213">
        <v>0</v>
      </c>
      <c r="Z652" s="213">
        <v>0</v>
      </c>
      <c r="AA652" s="213">
        <v>0</v>
      </c>
      <c r="AB652" s="213">
        <v>0</v>
      </c>
      <c r="AC652" s="213">
        <f>SUMIF('[3]revexpbalances - 2024-07-18T082'!$G:$G,G:G,'[3]revexpbalances - 2024-07-18T082'!$H:$H)</f>
        <v>0</v>
      </c>
      <c r="AD652" s="213">
        <f t="shared" si="131"/>
        <v>0</v>
      </c>
      <c r="AE652" s="744">
        <f t="shared" si="132"/>
        <v>0</v>
      </c>
      <c r="AF652" s="744">
        <f t="shared" si="133"/>
        <v>0</v>
      </c>
      <c r="AG652" s="744">
        <f t="shared" si="134"/>
        <v>0</v>
      </c>
      <c r="AH652" s="744">
        <f t="shared" si="135"/>
        <v>0</v>
      </c>
      <c r="AI652" s="744">
        <f t="shared" si="136"/>
        <v>0</v>
      </c>
      <c r="AJ652" s="744">
        <f t="shared" si="137"/>
        <v>0</v>
      </c>
      <c r="AK652" s="1097">
        <v>0</v>
      </c>
    </row>
    <row r="653" spans="1:37">
      <c r="A653">
        <v>25400</v>
      </c>
      <c r="B653" t="s">
        <v>2923</v>
      </c>
      <c r="C653">
        <v>931402</v>
      </c>
      <c r="D653" t="s">
        <v>2938</v>
      </c>
      <c r="E653">
        <v>526960</v>
      </c>
      <c r="F653" t="s">
        <v>97</v>
      </c>
      <c r="G653" s="408" t="s">
        <v>5609</v>
      </c>
      <c r="H653" s="217" t="s">
        <v>1524</v>
      </c>
      <c r="I653" s="217" t="s">
        <v>446</v>
      </c>
      <c r="J653" s="217" t="s">
        <v>458</v>
      </c>
      <c r="K653" s="61" t="str">
        <f t="shared" si="127"/>
        <v>2</v>
      </c>
      <c r="L653" s="63" t="str">
        <f t="shared" si="128"/>
        <v>Regional Parks2</v>
      </c>
      <c r="M653" s="63" t="str">
        <f t="shared" si="129"/>
        <v>Hurkey Creek2</v>
      </c>
      <c r="N653" s="637">
        <v>642.40000000000009</v>
      </c>
      <c r="O653" s="213">
        <v>750</v>
      </c>
      <c r="Q653" s="213">
        <f t="shared" si="130"/>
        <v>750</v>
      </c>
      <c r="R653" s="213">
        <v>0</v>
      </c>
      <c r="S653" s="213">
        <v>74.180000000000007</v>
      </c>
      <c r="T653" s="213">
        <v>420.41</v>
      </c>
      <c r="U653" s="213">
        <v>313.51</v>
      </c>
      <c r="V653" s="213">
        <v>0</v>
      </c>
      <c r="W653" s="213">
        <v>0</v>
      </c>
      <c r="X653" s="213">
        <v>0</v>
      </c>
      <c r="Y653" s="213">
        <v>19.36</v>
      </c>
      <c r="Z653" s="213">
        <v>9.4600000000000009</v>
      </c>
      <c r="AA653" s="213">
        <v>0</v>
      </c>
      <c r="AB653" s="213">
        <v>0</v>
      </c>
      <c r="AC653" s="213">
        <f>SUMIF('[3]revexpbalances - 2024-07-18T082'!$G:$G,G:G,'[3]revexpbalances - 2024-07-18T082'!$H:$H)</f>
        <v>51.7</v>
      </c>
      <c r="AD653" s="213">
        <f t="shared" si="131"/>
        <v>888.62000000000012</v>
      </c>
      <c r="AE653" s="744">
        <f t="shared" si="132"/>
        <v>494.59000000000003</v>
      </c>
      <c r="AF653" s="744">
        <f t="shared" si="133"/>
        <v>313.51</v>
      </c>
      <c r="AG653" s="744">
        <f t="shared" si="134"/>
        <v>28.82</v>
      </c>
      <c r="AH653" s="744">
        <f t="shared" si="135"/>
        <v>51.7</v>
      </c>
      <c r="AI653" s="744">
        <f t="shared" si="136"/>
        <v>888.62000000000012</v>
      </c>
      <c r="AJ653" s="744">
        <f t="shared" si="137"/>
        <v>-138.62000000000012</v>
      </c>
      <c r="AK653" s="1097">
        <v>1250</v>
      </c>
    </row>
    <row r="654" spans="1:37">
      <c r="A654">
        <v>25400</v>
      </c>
      <c r="B654" t="s">
        <v>2923</v>
      </c>
      <c r="C654">
        <v>931402</v>
      </c>
      <c r="D654" t="s">
        <v>2938</v>
      </c>
      <c r="E654">
        <v>527680</v>
      </c>
      <c r="F654" t="s">
        <v>74</v>
      </c>
      <c r="G654" s="408" t="s">
        <v>5631</v>
      </c>
      <c r="H654" s="217" t="s">
        <v>1524</v>
      </c>
      <c r="I654" s="217" t="s">
        <v>446</v>
      </c>
      <c r="J654" s="217" t="s">
        <v>458</v>
      </c>
      <c r="K654" s="61" t="str">
        <f t="shared" si="127"/>
        <v>2</v>
      </c>
      <c r="L654" s="63" t="str">
        <f t="shared" si="128"/>
        <v>Regional Parks2</v>
      </c>
      <c r="M654" s="63" t="str">
        <f t="shared" si="129"/>
        <v>Hurkey Creek2</v>
      </c>
      <c r="N654" s="637">
        <v>301.42</v>
      </c>
      <c r="O654" s="213">
        <v>1750</v>
      </c>
      <c r="Q654" s="213">
        <f t="shared" si="130"/>
        <v>1750</v>
      </c>
      <c r="R654" s="213">
        <v>0</v>
      </c>
      <c r="S654" s="213">
        <v>0</v>
      </c>
      <c r="T654" s="213">
        <v>0</v>
      </c>
      <c r="U654" s="213">
        <v>0</v>
      </c>
      <c r="V654" s="213">
        <v>0</v>
      </c>
      <c r="W654" s="213">
        <v>0</v>
      </c>
      <c r="X654" s="213">
        <v>0</v>
      </c>
      <c r="Y654" s="213">
        <v>0</v>
      </c>
      <c r="Z654" s="213">
        <v>0</v>
      </c>
      <c r="AA654" s="213">
        <v>0</v>
      </c>
      <c r="AB654" s="213">
        <v>0</v>
      </c>
      <c r="AC654" s="213">
        <f>SUMIF('[3]revexpbalances - 2024-07-18T082'!$G:$G,G:G,'[3]revexpbalances - 2024-07-18T082'!$H:$H)</f>
        <v>177.34</v>
      </c>
      <c r="AD654" s="213">
        <f t="shared" si="131"/>
        <v>177.34</v>
      </c>
      <c r="AE654" s="744">
        <f t="shared" si="132"/>
        <v>0</v>
      </c>
      <c r="AF654" s="744">
        <f t="shared" si="133"/>
        <v>0</v>
      </c>
      <c r="AG654" s="744">
        <f t="shared" si="134"/>
        <v>0</v>
      </c>
      <c r="AH654" s="744">
        <f t="shared" si="135"/>
        <v>177.34</v>
      </c>
      <c r="AI654" s="744">
        <f t="shared" si="136"/>
        <v>177.34</v>
      </c>
      <c r="AJ654" s="744">
        <f t="shared" si="137"/>
        <v>1572.66</v>
      </c>
      <c r="AK654" s="1097">
        <v>1750</v>
      </c>
    </row>
    <row r="655" spans="1:37">
      <c r="A655">
        <v>25400</v>
      </c>
      <c r="B655" t="s">
        <v>2923</v>
      </c>
      <c r="C655">
        <v>931402</v>
      </c>
      <c r="D655" t="s">
        <v>2938</v>
      </c>
      <c r="E655">
        <v>527720</v>
      </c>
      <c r="F655" t="s">
        <v>98</v>
      </c>
      <c r="G655" s="408" t="s">
        <v>5593</v>
      </c>
      <c r="H655" s="217" t="s">
        <v>1524</v>
      </c>
      <c r="I655" s="217" t="s">
        <v>446</v>
      </c>
      <c r="J655" s="217" t="s">
        <v>458</v>
      </c>
      <c r="K655" s="61" t="str">
        <f t="shared" si="127"/>
        <v>2</v>
      </c>
      <c r="L655" s="63" t="str">
        <f t="shared" si="128"/>
        <v>Regional Parks2</v>
      </c>
      <c r="M655" s="63" t="str">
        <f t="shared" si="129"/>
        <v>Hurkey Creek2</v>
      </c>
      <c r="N655" s="637">
        <v>669.40999999999985</v>
      </c>
      <c r="O655" s="213">
        <v>500</v>
      </c>
      <c r="Q655" s="213">
        <f t="shared" si="130"/>
        <v>500</v>
      </c>
      <c r="R655" s="213">
        <v>0</v>
      </c>
      <c r="S655" s="213">
        <v>949.57</v>
      </c>
      <c r="T655" s="213">
        <v>216.25</v>
      </c>
      <c r="U655" s="213">
        <v>12.16</v>
      </c>
      <c r="V655" s="213">
        <v>0</v>
      </c>
      <c r="W655" s="213">
        <v>58.1</v>
      </c>
      <c r="X655" s="213">
        <v>0</v>
      </c>
      <c r="Y655" s="213">
        <v>0</v>
      </c>
      <c r="Z655" s="213">
        <v>18.309999999999999</v>
      </c>
      <c r="AA655" s="213">
        <v>13.24</v>
      </c>
      <c r="AB655" s="213">
        <v>0</v>
      </c>
      <c r="AC655" s="213">
        <f>SUMIF('[3]revexpbalances - 2024-07-18T082'!$G:$G,G:G,'[3]revexpbalances - 2024-07-18T082'!$H:$H)</f>
        <v>0</v>
      </c>
      <c r="AD655" s="213">
        <f t="shared" si="131"/>
        <v>1267.6300000000001</v>
      </c>
      <c r="AE655" s="744">
        <f t="shared" si="132"/>
        <v>1165.8200000000002</v>
      </c>
      <c r="AF655" s="744">
        <f t="shared" si="133"/>
        <v>70.260000000000005</v>
      </c>
      <c r="AG655" s="744">
        <f t="shared" si="134"/>
        <v>18.309999999999999</v>
      </c>
      <c r="AH655" s="744">
        <f t="shared" si="135"/>
        <v>13.24</v>
      </c>
      <c r="AI655" s="744">
        <f t="shared" si="136"/>
        <v>1267.6300000000001</v>
      </c>
      <c r="AJ655" s="744">
        <f t="shared" si="137"/>
        <v>-767.63000000000011</v>
      </c>
      <c r="AK655" s="1097">
        <v>1500</v>
      </c>
    </row>
    <row r="656" spans="1:37">
      <c r="A656">
        <v>25400</v>
      </c>
      <c r="B656" t="s">
        <v>2923</v>
      </c>
      <c r="C656">
        <v>931402</v>
      </c>
      <c r="D656" t="s">
        <v>2938</v>
      </c>
      <c r="E656">
        <v>528020</v>
      </c>
      <c r="F656" t="s">
        <v>152</v>
      </c>
      <c r="G656" s="408" t="s">
        <v>5672</v>
      </c>
      <c r="H656" s="217" t="s">
        <v>1524</v>
      </c>
      <c r="I656" s="217" t="s">
        <v>446</v>
      </c>
      <c r="J656" s="217" t="s">
        <v>458</v>
      </c>
      <c r="K656" s="61" t="str">
        <f t="shared" si="127"/>
        <v>2</v>
      </c>
      <c r="L656" s="63" t="str">
        <f t="shared" si="128"/>
        <v>Regional Parks2</v>
      </c>
      <c r="M656" s="63" t="str">
        <f t="shared" si="129"/>
        <v>Hurkey Creek2</v>
      </c>
      <c r="N656" s="637">
        <v>1506.94</v>
      </c>
      <c r="O656" s="213">
        <v>4000</v>
      </c>
      <c r="Q656" s="213">
        <f t="shared" si="130"/>
        <v>4000</v>
      </c>
      <c r="R656" s="213">
        <v>0</v>
      </c>
      <c r="S656" s="213">
        <v>0</v>
      </c>
      <c r="T656" s="213">
        <v>2450</v>
      </c>
      <c r="U656" s="213">
        <v>350</v>
      </c>
      <c r="V656" s="213">
        <v>295.22000000000003</v>
      </c>
      <c r="W656" s="213">
        <v>350</v>
      </c>
      <c r="X656" s="213">
        <v>0</v>
      </c>
      <c r="Y656" s="213">
        <v>0</v>
      </c>
      <c r="Z656" s="213">
        <v>0</v>
      </c>
      <c r="AA656" s="213">
        <v>350</v>
      </c>
      <c r="AB656" s="213">
        <v>350</v>
      </c>
      <c r="AC656" s="213">
        <f>SUMIF('[3]revexpbalances - 2024-07-18T082'!$G:$G,G:G,'[3]revexpbalances - 2024-07-18T082'!$H:$H)</f>
        <v>0</v>
      </c>
      <c r="AD656" s="213">
        <f t="shared" si="131"/>
        <v>4145.22</v>
      </c>
      <c r="AE656" s="744">
        <f t="shared" si="132"/>
        <v>2450</v>
      </c>
      <c r="AF656" s="744">
        <f t="shared" si="133"/>
        <v>995.22</v>
      </c>
      <c r="AG656" s="744">
        <f t="shared" si="134"/>
        <v>0</v>
      </c>
      <c r="AH656" s="744">
        <f t="shared" si="135"/>
        <v>700</v>
      </c>
      <c r="AI656" s="744">
        <f t="shared" si="136"/>
        <v>4145.22</v>
      </c>
      <c r="AJ656" s="744">
        <f t="shared" si="137"/>
        <v>-145.22000000000025</v>
      </c>
      <c r="AK656" s="1097">
        <v>6000</v>
      </c>
    </row>
    <row r="657" spans="1:37">
      <c r="A657">
        <v>25400</v>
      </c>
      <c r="B657" t="s">
        <v>2923</v>
      </c>
      <c r="C657">
        <v>931402</v>
      </c>
      <c r="D657" t="s">
        <v>2938</v>
      </c>
      <c r="E657">
        <v>537080</v>
      </c>
      <c r="F657" t="s">
        <v>84</v>
      </c>
      <c r="G657" s="408" t="s">
        <v>5640</v>
      </c>
      <c r="H657" s="217" t="s">
        <v>1524</v>
      </c>
      <c r="I657" s="217" t="s">
        <v>446</v>
      </c>
      <c r="J657" s="217" t="s">
        <v>7021</v>
      </c>
      <c r="K657" s="61" t="str">
        <f t="shared" si="127"/>
        <v>3</v>
      </c>
      <c r="L657" s="63" t="str">
        <f t="shared" si="128"/>
        <v>Regional Parks3</v>
      </c>
      <c r="M657" s="63" t="str">
        <f t="shared" si="129"/>
        <v>Hurkey Creek3</v>
      </c>
      <c r="N657" s="637">
        <v>2742</v>
      </c>
      <c r="O657" s="213">
        <v>1200</v>
      </c>
      <c r="Q657" s="213">
        <f t="shared" si="130"/>
        <v>1200</v>
      </c>
      <c r="R657" s="213">
        <v>0</v>
      </c>
      <c r="S657" s="213">
        <v>0</v>
      </c>
      <c r="T657" s="213">
        <v>0</v>
      </c>
      <c r="U657" s="213">
        <v>0</v>
      </c>
      <c r="V657" s="213">
        <v>0</v>
      </c>
      <c r="W657" s="213">
        <v>0</v>
      </c>
      <c r="X657" s="213">
        <v>0</v>
      </c>
      <c r="Y657" s="213">
        <v>0</v>
      </c>
      <c r="Z657" s="213">
        <v>0</v>
      </c>
      <c r="AA657" s="213">
        <v>0</v>
      </c>
      <c r="AB657" s="213">
        <v>0</v>
      </c>
      <c r="AC657" s="213">
        <f>SUMIF('[3]revexpbalances - 2024-07-18T082'!$G:$G,G:G,'[3]revexpbalances - 2024-07-18T082'!$H:$H)</f>
        <v>824</v>
      </c>
      <c r="AD657" s="213">
        <f t="shared" si="131"/>
        <v>824</v>
      </c>
      <c r="AE657" s="744">
        <f t="shared" si="132"/>
        <v>0</v>
      </c>
      <c r="AF657" s="744">
        <f t="shared" si="133"/>
        <v>0</v>
      </c>
      <c r="AG657" s="744">
        <f t="shared" si="134"/>
        <v>0</v>
      </c>
      <c r="AH657" s="744">
        <f t="shared" si="135"/>
        <v>824</v>
      </c>
      <c r="AI657" s="744">
        <f t="shared" si="136"/>
        <v>824</v>
      </c>
      <c r="AJ657" s="744">
        <f t="shared" si="137"/>
        <v>376</v>
      </c>
      <c r="AK657" s="1097">
        <v>2000</v>
      </c>
    </row>
    <row r="658" spans="1:37">
      <c r="A658">
        <v>25400</v>
      </c>
      <c r="B658" t="s">
        <v>2923</v>
      </c>
      <c r="C658">
        <v>931403</v>
      </c>
      <c r="D658" t="s">
        <v>2838</v>
      </c>
      <c r="E658">
        <v>520105</v>
      </c>
      <c r="F658" t="s">
        <v>487</v>
      </c>
      <c r="G658" s="408" t="s">
        <v>5530</v>
      </c>
      <c r="H658" s="217" t="s">
        <v>1524</v>
      </c>
      <c r="I658" s="217" t="s">
        <v>295</v>
      </c>
      <c r="J658" s="217" t="s">
        <v>458</v>
      </c>
      <c r="K658" s="61" t="str">
        <f t="shared" si="127"/>
        <v>2</v>
      </c>
      <c r="L658" s="63" t="str">
        <f t="shared" si="128"/>
        <v>Regional Parks2</v>
      </c>
      <c r="M658" s="63" t="str">
        <f t="shared" si="129"/>
        <v>Idyllwild2</v>
      </c>
      <c r="N658" s="637">
        <v>263.91000000000003</v>
      </c>
      <c r="O658" s="213">
        <v>500</v>
      </c>
      <c r="Q658" s="213">
        <f t="shared" si="130"/>
        <v>500</v>
      </c>
      <c r="R658" s="213">
        <v>0</v>
      </c>
      <c r="S658" s="213">
        <v>0</v>
      </c>
      <c r="T658" s="213">
        <v>0</v>
      </c>
      <c r="U658" s="213">
        <v>0</v>
      </c>
      <c r="V658" s="213">
        <v>0</v>
      </c>
      <c r="W658" s="213">
        <v>0</v>
      </c>
      <c r="X658" s="213">
        <v>0</v>
      </c>
      <c r="Y658" s="213">
        <v>0</v>
      </c>
      <c r="Z658" s="213">
        <v>0</v>
      </c>
      <c r="AA658" s="213">
        <v>0</v>
      </c>
      <c r="AB658" s="213">
        <v>0</v>
      </c>
      <c r="AC658" s="213">
        <f>SUMIF('[3]revexpbalances - 2024-07-18T082'!$G:$G,G:G,'[3]revexpbalances - 2024-07-18T082'!$H:$H)</f>
        <v>0</v>
      </c>
      <c r="AD658" s="213">
        <f t="shared" si="131"/>
        <v>0</v>
      </c>
      <c r="AE658" s="744">
        <f t="shared" si="132"/>
        <v>0</v>
      </c>
      <c r="AF658" s="744">
        <f t="shared" si="133"/>
        <v>0</v>
      </c>
      <c r="AG658" s="744">
        <f t="shared" si="134"/>
        <v>0</v>
      </c>
      <c r="AH658" s="744">
        <f t="shared" si="135"/>
        <v>0</v>
      </c>
      <c r="AI658" s="744">
        <f t="shared" si="136"/>
        <v>0</v>
      </c>
      <c r="AJ658" s="744">
        <f t="shared" si="137"/>
        <v>500</v>
      </c>
      <c r="AK658" s="1097">
        <v>600</v>
      </c>
    </row>
    <row r="659" spans="1:37">
      <c r="A659">
        <v>25400</v>
      </c>
      <c r="B659" t="s">
        <v>2923</v>
      </c>
      <c r="C659">
        <v>931403</v>
      </c>
      <c r="D659" t="s">
        <v>2838</v>
      </c>
      <c r="E659">
        <v>520115</v>
      </c>
      <c r="F659" t="s">
        <v>49</v>
      </c>
      <c r="G659" s="408" t="s">
        <v>5642</v>
      </c>
      <c r="H659" s="217" t="s">
        <v>1524</v>
      </c>
      <c r="I659" s="217" t="s">
        <v>295</v>
      </c>
      <c r="J659" s="217" t="s">
        <v>458</v>
      </c>
      <c r="K659" s="61" t="str">
        <f t="shared" si="127"/>
        <v>2</v>
      </c>
      <c r="L659" s="63" t="str">
        <f t="shared" si="128"/>
        <v>Regional Parks2</v>
      </c>
      <c r="M659" s="63" t="str">
        <f t="shared" si="129"/>
        <v>Idyllwild2</v>
      </c>
      <c r="N659" s="637">
        <v>894.39</v>
      </c>
      <c r="O659" s="213">
        <v>1500</v>
      </c>
      <c r="Q659" s="213">
        <f t="shared" si="130"/>
        <v>1500</v>
      </c>
      <c r="R659" s="213">
        <v>0</v>
      </c>
      <c r="S659" s="213">
        <v>58</v>
      </c>
      <c r="T659" s="213">
        <v>397.7</v>
      </c>
      <c r="U659" s="213">
        <v>78</v>
      </c>
      <c r="V659" s="213">
        <v>56</v>
      </c>
      <c r="W659" s="213">
        <v>0</v>
      </c>
      <c r="X659" s="213">
        <v>1231.6199999999999</v>
      </c>
      <c r="Y659" s="213">
        <v>0</v>
      </c>
      <c r="Z659" s="213">
        <v>99</v>
      </c>
      <c r="AA659" s="213">
        <v>0</v>
      </c>
      <c r="AB659" s="213">
        <v>0</v>
      </c>
      <c r="AC659" s="213">
        <f>SUMIF('[3]revexpbalances - 2024-07-18T082'!$G:$G,G:G,'[3]revexpbalances - 2024-07-18T082'!$H:$H)</f>
        <v>579.22</v>
      </c>
      <c r="AD659" s="213">
        <f t="shared" si="131"/>
        <v>2499.54</v>
      </c>
      <c r="AE659" s="744">
        <f t="shared" si="132"/>
        <v>455.7</v>
      </c>
      <c r="AF659" s="744">
        <f t="shared" si="133"/>
        <v>134</v>
      </c>
      <c r="AG659" s="744">
        <f t="shared" si="134"/>
        <v>1330.62</v>
      </c>
      <c r="AH659" s="744">
        <f t="shared" si="135"/>
        <v>579.22</v>
      </c>
      <c r="AI659" s="744">
        <f t="shared" si="136"/>
        <v>2499.54</v>
      </c>
      <c r="AJ659" s="744">
        <f t="shared" si="137"/>
        <v>-999.54</v>
      </c>
      <c r="AK659" s="1097">
        <v>2275</v>
      </c>
    </row>
    <row r="660" spans="1:37">
      <c r="A660">
        <v>25400</v>
      </c>
      <c r="B660" t="s">
        <v>2923</v>
      </c>
      <c r="C660">
        <v>931403</v>
      </c>
      <c r="D660" t="s">
        <v>2838</v>
      </c>
      <c r="E660">
        <v>520800</v>
      </c>
      <c r="F660" t="s">
        <v>54</v>
      </c>
      <c r="G660" s="408" t="s">
        <v>5696</v>
      </c>
      <c r="H660" s="217" t="s">
        <v>1524</v>
      </c>
      <c r="I660" s="217" t="s">
        <v>295</v>
      </c>
      <c r="J660" s="217" t="s">
        <v>458</v>
      </c>
      <c r="K660" s="61" t="str">
        <f t="shared" si="127"/>
        <v>2</v>
      </c>
      <c r="L660" s="63" t="str">
        <f t="shared" si="128"/>
        <v>Regional Parks2</v>
      </c>
      <c r="M660" s="63" t="str">
        <f t="shared" si="129"/>
        <v>Idyllwild2</v>
      </c>
      <c r="N660" s="637">
        <v>4330.2700000000004</v>
      </c>
      <c r="O660" s="213">
        <v>4500</v>
      </c>
      <c r="Q660" s="213">
        <f t="shared" si="130"/>
        <v>4500</v>
      </c>
      <c r="R660" s="213">
        <v>408.46</v>
      </c>
      <c r="S660" s="213">
        <v>1537.63</v>
      </c>
      <c r="T660" s="213">
        <v>548.19000000000005</v>
      </c>
      <c r="U660" s="213">
        <v>251.49</v>
      </c>
      <c r="V660" s="213">
        <v>963.76</v>
      </c>
      <c r="W660" s="213">
        <v>43.73</v>
      </c>
      <c r="X660" s="213">
        <v>0</v>
      </c>
      <c r="Y660" s="213">
        <v>0</v>
      </c>
      <c r="Z660" s="213">
        <v>841.65</v>
      </c>
      <c r="AA660" s="213">
        <v>0</v>
      </c>
      <c r="AB660" s="213">
        <v>479.75</v>
      </c>
      <c r="AC660" s="213">
        <f>SUMIF('[3]revexpbalances - 2024-07-18T082'!$G:$G,G:G,'[3]revexpbalances - 2024-07-18T082'!$H:$H)</f>
        <v>373.09</v>
      </c>
      <c r="AD660" s="213">
        <f t="shared" si="131"/>
        <v>5447.7500000000009</v>
      </c>
      <c r="AE660" s="744">
        <f t="shared" si="132"/>
        <v>2494.2800000000002</v>
      </c>
      <c r="AF660" s="744">
        <f t="shared" si="133"/>
        <v>1258.98</v>
      </c>
      <c r="AG660" s="744">
        <f t="shared" si="134"/>
        <v>841.65</v>
      </c>
      <c r="AH660" s="744">
        <f t="shared" si="135"/>
        <v>852.83999999999992</v>
      </c>
      <c r="AI660" s="744">
        <f t="shared" si="136"/>
        <v>5447.75</v>
      </c>
      <c r="AJ660" s="744">
        <f t="shared" si="137"/>
        <v>-947.75</v>
      </c>
      <c r="AK660" s="1097">
        <v>5000</v>
      </c>
    </row>
    <row r="661" spans="1:37">
      <c r="A661">
        <v>25400</v>
      </c>
      <c r="B661" t="s">
        <v>2923</v>
      </c>
      <c r="C661">
        <v>931403</v>
      </c>
      <c r="D661" t="s">
        <v>2838</v>
      </c>
      <c r="E661">
        <v>521420</v>
      </c>
      <c r="F661" t="s">
        <v>90</v>
      </c>
      <c r="G661" s="408" t="s">
        <v>5682</v>
      </c>
      <c r="H661" s="217" t="s">
        <v>1524</v>
      </c>
      <c r="I661" s="217" t="s">
        <v>295</v>
      </c>
      <c r="J661" s="217" t="s">
        <v>458</v>
      </c>
      <c r="K661" s="61" t="str">
        <f t="shared" si="127"/>
        <v>2</v>
      </c>
      <c r="L661" s="63" t="str">
        <f t="shared" si="128"/>
        <v>Regional Parks2</v>
      </c>
      <c r="M661" s="63" t="str">
        <f t="shared" si="129"/>
        <v>Idyllwild2</v>
      </c>
      <c r="N661" s="637">
        <v>5997.02</v>
      </c>
      <c r="O661" s="213">
        <v>3500</v>
      </c>
      <c r="Q661" s="213">
        <f t="shared" si="130"/>
        <v>3500</v>
      </c>
      <c r="R661" s="213">
        <v>0</v>
      </c>
      <c r="S661" s="213">
        <v>0</v>
      </c>
      <c r="T661" s="213">
        <v>220.54</v>
      </c>
      <c r="U661" s="213">
        <v>16.690000000000001</v>
      </c>
      <c r="V661" s="213">
        <v>181.02</v>
      </c>
      <c r="W661" s="213">
        <v>0</v>
      </c>
      <c r="X661" s="213">
        <v>0</v>
      </c>
      <c r="Y661" s="213">
        <v>1537.02</v>
      </c>
      <c r="Z661" s="213">
        <v>1198.42</v>
      </c>
      <c r="AA661" s="213">
        <v>104.2</v>
      </c>
      <c r="AB661" s="213">
        <v>89.16</v>
      </c>
      <c r="AC661" s="213">
        <f>SUMIF('[3]revexpbalances - 2024-07-18T082'!$G:$G,G:G,'[3]revexpbalances - 2024-07-18T082'!$H:$H)</f>
        <v>347.62</v>
      </c>
      <c r="AD661" s="213">
        <f t="shared" si="131"/>
        <v>3694.6699999999996</v>
      </c>
      <c r="AE661" s="744">
        <f t="shared" si="132"/>
        <v>220.54</v>
      </c>
      <c r="AF661" s="744">
        <f t="shared" si="133"/>
        <v>197.71</v>
      </c>
      <c r="AG661" s="744">
        <f t="shared" si="134"/>
        <v>2735.44</v>
      </c>
      <c r="AH661" s="744">
        <f t="shared" si="135"/>
        <v>540.98</v>
      </c>
      <c r="AI661" s="744">
        <f t="shared" si="136"/>
        <v>3694.67</v>
      </c>
      <c r="AJ661" s="744">
        <f t="shared" si="137"/>
        <v>-194.67000000000007</v>
      </c>
      <c r="AK661" s="1097">
        <v>5000</v>
      </c>
    </row>
    <row r="662" spans="1:37">
      <c r="A662">
        <v>25400</v>
      </c>
      <c r="B662" t="s">
        <v>2923</v>
      </c>
      <c r="C662">
        <v>931403</v>
      </c>
      <c r="D662" t="s">
        <v>2838</v>
      </c>
      <c r="E662">
        <v>521500</v>
      </c>
      <c r="F662" t="s">
        <v>58</v>
      </c>
      <c r="G662" s="408" t="s">
        <v>5543</v>
      </c>
      <c r="H662" s="217" t="s">
        <v>1524</v>
      </c>
      <c r="I662" s="217" t="s">
        <v>295</v>
      </c>
      <c r="J662" s="217" t="s">
        <v>458</v>
      </c>
      <c r="K662" s="61" t="str">
        <f t="shared" si="127"/>
        <v>2</v>
      </c>
      <c r="L662" s="63" t="str">
        <f t="shared" si="128"/>
        <v>Regional Parks2</v>
      </c>
      <c r="M662" s="63" t="str">
        <f t="shared" si="129"/>
        <v>Idyllwild2</v>
      </c>
      <c r="N662" s="637">
        <v>0</v>
      </c>
      <c r="O662" s="213">
        <v>350</v>
      </c>
      <c r="Q662" s="213">
        <f t="shared" si="130"/>
        <v>350</v>
      </c>
      <c r="R662" s="213">
        <v>0</v>
      </c>
      <c r="S662" s="213">
        <v>0</v>
      </c>
      <c r="T662" s="213">
        <v>32.86</v>
      </c>
      <c r="U662" s="213">
        <v>0</v>
      </c>
      <c r="V662" s="213">
        <v>0</v>
      </c>
      <c r="W662" s="213">
        <v>0</v>
      </c>
      <c r="X662" s="213">
        <v>0</v>
      </c>
      <c r="Y662" s="213">
        <v>0</v>
      </c>
      <c r="Z662" s="213">
        <v>0</v>
      </c>
      <c r="AA662" s="213">
        <v>0</v>
      </c>
      <c r="AB662" s="213">
        <v>0</v>
      </c>
      <c r="AC662" s="213">
        <f>SUMIF('[3]revexpbalances - 2024-07-18T082'!$G:$G,G:G,'[3]revexpbalances - 2024-07-18T082'!$H:$H)</f>
        <v>61.64</v>
      </c>
      <c r="AD662" s="213">
        <f t="shared" si="131"/>
        <v>94.5</v>
      </c>
      <c r="AE662" s="744">
        <f t="shared" si="132"/>
        <v>32.86</v>
      </c>
      <c r="AF662" s="744">
        <f t="shared" si="133"/>
        <v>0</v>
      </c>
      <c r="AG662" s="744">
        <f t="shared" si="134"/>
        <v>0</v>
      </c>
      <c r="AH662" s="744">
        <f t="shared" si="135"/>
        <v>61.64</v>
      </c>
      <c r="AI662" s="744">
        <f t="shared" si="136"/>
        <v>94.5</v>
      </c>
      <c r="AJ662" s="744">
        <f t="shared" si="137"/>
        <v>255.5</v>
      </c>
      <c r="AK662" s="1097">
        <v>1500</v>
      </c>
    </row>
    <row r="663" spans="1:37">
      <c r="A663">
        <v>25400</v>
      </c>
      <c r="B663" t="s">
        <v>2923</v>
      </c>
      <c r="C663">
        <v>931403</v>
      </c>
      <c r="D663" t="s">
        <v>2838</v>
      </c>
      <c r="E663">
        <v>521600</v>
      </c>
      <c r="F663" t="s">
        <v>91</v>
      </c>
      <c r="G663" s="408" t="s">
        <v>5761</v>
      </c>
      <c r="H663" s="217" t="s">
        <v>1524</v>
      </c>
      <c r="I663" s="217" t="s">
        <v>295</v>
      </c>
      <c r="J663" s="217" t="s">
        <v>458</v>
      </c>
      <c r="K663" s="61" t="str">
        <f t="shared" si="127"/>
        <v>2</v>
      </c>
      <c r="L663" s="63" t="str">
        <f t="shared" si="128"/>
        <v>Regional Parks2</v>
      </c>
      <c r="M663" s="63" t="str">
        <f t="shared" si="129"/>
        <v>Idyllwild2</v>
      </c>
      <c r="N663" s="637">
        <v>10590</v>
      </c>
      <c r="O663" s="213">
        <v>15000</v>
      </c>
      <c r="Q663" s="213">
        <f t="shared" si="130"/>
        <v>15000</v>
      </c>
      <c r="R663" s="213">
        <v>0</v>
      </c>
      <c r="S663" s="213">
        <v>0</v>
      </c>
      <c r="T663" s="213">
        <v>0</v>
      </c>
      <c r="U663" s="213">
        <v>0</v>
      </c>
      <c r="V663" s="213">
        <v>3000</v>
      </c>
      <c r="W663" s="213">
        <v>0</v>
      </c>
      <c r="X663" s="213">
        <v>0</v>
      </c>
      <c r="Y663" s="213">
        <v>8000</v>
      </c>
      <c r="Z663" s="213">
        <v>0</v>
      </c>
      <c r="AA663" s="213">
        <v>0</v>
      </c>
      <c r="AB663" s="213">
        <v>0</v>
      </c>
      <c r="AC663" s="213">
        <f>SUMIF('[3]revexpbalances - 2024-07-18T082'!$G:$G,G:G,'[3]revexpbalances - 2024-07-18T082'!$H:$H)</f>
        <v>0</v>
      </c>
      <c r="AD663" s="213">
        <f t="shared" si="131"/>
        <v>11000</v>
      </c>
      <c r="AE663" s="744">
        <f t="shared" si="132"/>
        <v>0</v>
      </c>
      <c r="AF663" s="744">
        <f t="shared" si="133"/>
        <v>3000</v>
      </c>
      <c r="AG663" s="744">
        <f t="shared" si="134"/>
        <v>8000</v>
      </c>
      <c r="AH663" s="744">
        <f t="shared" si="135"/>
        <v>0</v>
      </c>
      <c r="AI663" s="744">
        <f t="shared" si="136"/>
        <v>11000</v>
      </c>
      <c r="AJ663" s="744">
        <f t="shared" si="137"/>
        <v>4000</v>
      </c>
      <c r="AK663" s="1097">
        <v>15000</v>
      </c>
    </row>
    <row r="664" spans="1:37">
      <c r="A664">
        <v>25400</v>
      </c>
      <c r="B664" t="s">
        <v>2923</v>
      </c>
      <c r="C664">
        <v>931403</v>
      </c>
      <c r="D664" t="s">
        <v>2838</v>
      </c>
      <c r="E664">
        <v>521740</v>
      </c>
      <c r="F664" t="s">
        <v>5950</v>
      </c>
      <c r="G664" s="408" t="s">
        <v>6126</v>
      </c>
      <c r="H664" s="217" t="s">
        <v>1524</v>
      </c>
      <c r="I664" s="217" t="s">
        <v>295</v>
      </c>
      <c r="J664" s="217" t="s">
        <v>458</v>
      </c>
      <c r="K664" s="61" t="str">
        <f t="shared" si="127"/>
        <v>2</v>
      </c>
      <c r="L664" s="63" t="str">
        <f t="shared" si="128"/>
        <v>Regional Parks2</v>
      </c>
      <c r="M664" s="63" t="str">
        <f t="shared" si="129"/>
        <v>Idyllwild2</v>
      </c>
      <c r="N664" s="637">
        <v>1525.4299999999998</v>
      </c>
      <c r="O664" s="213">
        <v>0</v>
      </c>
      <c r="Q664" s="213">
        <f t="shared" si="130"/>
        <v>0</v>
      </c>
      <c r="R664" s="213">
        <v>0</v>
      </c>
      <c r="S664" s="213">
        <v>0</v>
      </c>
      <c r="T664" s="213">
        <v>0</v>
      </c>
      <c r="U664" s="213">
        <v>0</v>
      </c>
      <c r="V664" s="213">
        <v>0</v>
      </c>
      <c r="W664" s="213">
        <v>0</v>
      </c>
      <c r="X664" s="213">
        <v>0</v>
      </c>
      <c r="Y664" s="213">
        <v>0</v>
      </c>
      <c r="Z664" s="213">
        <v>0</v>
      </c>
      <c r="AA664" s="213">
        <v>0</v>
      </c>
      <c r="AB664" s="213">
        <v>0</v>
      </c>
      <c r="AC664" s="213">
        <f>SUMIF('[3]revexpbalances - 2024-07-18T082'!$G:$G,G:G,'[3]revexpbalances - 2024-07-18T082'!$H:$H)</f>
        <v>0</v>
      </c>
      <c r="AD664" s="213">
        <f t="shared" si="131"/>
        <v>0</v>
      </c>
      <c r="AE664" s="744">
        <f t="shared" si="132"/>
        <v>0</v>
      </c>
      <c r="AF664" s="744">
        <f t="shared" si="133"/>
        <v>0</v>
      </c>
      <c r="AG664" s="744">
        <f t="shared" si="134"/>
        <v>0</v>
      </c>
      <c r="AH664" s="744">
        <f t="shared" si="135"/>
        <v>0</v>
      </c>
      <c r="AI664" s="744">
        <f t="shared" si="136"/>
        <v>0</v>
      </c>
      <c r="AJ664" s="744">
        <f t="shared" si="137"/>
        <v>0</v>
      </c>
      <c r="AK664" s="1097">
        <v>0</v>
      </c>
    </row>
    <row r="665" spans="1:37">
      <c r="A665">
        <v>25400</v>
      </c>
      <c r="B665" t="s">
        <v>2923</v>
      </c>
      <c r="C665">
        <v>931403</v>
      </c>
      <c r="D665" t="s">
        <v>2838</v>
      </c>
      <c r="E665">
        <v>522310</v>
      </c>
      <c r="F665" t="s">
        <v>60</v>
      </c>
      <c r="G665" s="408" t="s">
        <v>5666</v>
      </c>
      <c r="H665" s="217" t="s">
        <v>1524</v>
      </c>
      <c r="I665" s="217" t="s">
        <v>295</v>
      </c>
      <c r="J665" s="217" t="s">
        <v>458</v>
      </c>
      <c r="K665" s="61" t="str">
        <f t="shared" si="127"/>
        <v>2</v>
      </c>
      <c r="L665" s="63" t="str">
        <f t="shared" si="128"/>
        <v>Regional Parks2</v>
      </c>
      <c r="M665" s="63" t="str">
        <f t="shared" si="129"/>
        <v>Idyllwild2</v>
      </c>
      <c r="N665" s="637">
        <v>1189.95</v>
      </c>
      <c r="O665" s="213">
        <v>4500</v>
      </c>
      <c r="Q665" s="213">
        <f t="shared" si="130"/>
        <v>4500</v>
      </c>
      <c r="R665" s="213">
        <v>0</v>
      </c>
      <c r="S665" s="213">
        <v>14</v>
      </c>
      <c r="T665" s="213">
        <v>2416.31</v>
      </c>
      <c r="U665" s="213">
        <v>239.9</v>
      </c>
      <c r="V665" s="213">
        <v>716.64</v>
      </c>
      <c r="W665" s="213">
        <v>19.38</v>
      </c>
      <c r="X665" s="213">
        <v>0</v>
      </c>
      <c r="Y665" s="213">
        <v>59.29</v>
      </c>
      <c r="Z665" s="213">
        <v>144.79</v>
      </c>
      <c r="AA665" s="213">
        <v>0</v>
      </c>
      <c r="AB665" s="213">
        <v>12.38</v>
      </c>
      <c r="AC665" s="213">
        <f>SUMIF('[3]revexpbalances - 2024-07-18T082'!$G:$G,G:G,'[3]revexpbalances - 2024-07-18T082'!$H:$H)</f>
        <v>0</v>
      </c>
      <c r="AD665" s="213">
        <f t="shared" si="131"/>
        <v>3622.69</v>
      </c>
      <c r="AE665" s="744">
        <f t="shared" si="132"/>
        <v>2430.31</v>
      </c>
      <c r="AF665" s="744">
        <f t="shared" si="133"/>
        <v>975.92</v>
      </c>
      <c r="AG665" s="744">
        <f t="shared" si="134"/>
        <v>204.07999999999998</v>
      </c>
      <c r="AH665" s="744">
        <f t="shared" si="135"/>
        <v>12.38</v>
      </c>
      <c r="AI665" s="744">
        <f t="shared" si="136"/>
        <v>3622.69</v>
      </c>
      <c r="AJ665" s="744">
        <f t="shared" si="137"/>
        <v>877.31</v>
      </c>
      <c r="AK665" s="1097">
        <v>4750</v>
      </c>
    </row>
    <row r="666" spans="1:37">
      <c r="A666">
        <v>25400</v>
      </c>
      <c r="B666" t="s">
        <v>2923</v>
      </c>
      <c r="C666">
        <v>931403</v>
      </c>
      <c r="D666" t="s">
        <v>2838</v>
      </c>
      <c r="E666">
        <v>522320</v>
      </c>
      <c r="F666" t="s">
        <v>93</v>
      </c>
      <c r="G666" s="408" t="s">
        <v>5676</v>
      </c>
      <c r="H666" s="217" t="s">
        <v>1524</v>
      </c>
      <c r="I666" s="217" t="s">
        <v>295</v>
      </c>
      <c r="J666" s="217" t="s">
        <v>458</v>
      </c>
      <c r="K666" s="61" t="str">
        <f t="shared" si="127"/>
        <v>2</v>
      </c>
      <c r="L666" s="63" t="str">
        <f t="shared" si="128"/>
        <v>Regional Parks2</v>
      </c>
      <c r="M666" s="63" t="str">
        <f t="shared" si="129"/>
        <v>Idyllwild2</v>
      </c>
      <c r="N666" s="637">
        <v>2973.27</v>
      </c>
      <c r="O666" s="213">
        <v>3500</v>
      </c>
      <c r="P666" s="717">
        <v>6500</v>
      </c>
      <c r="Q666" s="213">
        <f t="shared" si="130"/>
        <v>10000</v>
      </c>
      <c r="R666" s="213">
        <v>0</v>
      </c>
      <c r="S666" s="213">
        <v>57.1</v>
      </c>
      <c r="T666" s="213">
        <v>4500</v>
      </c>
      <c r="U666" s="213">
        <v>221.66</v>
      </c>
      <c r="V666" s="213">
        <v>32.96</v>
      </c>
      <c r="W666" s="213">
        <v>39.729999999999997</v>
      </c>
      <c r="X666" s="213">
        <v>0</v>
      </c>
      <c r="Y666" s="213">
        <v>18.05</v>
      </c>
      <c r="Z666" s="213">
        <v>0</v>
      </c>
      <c r="AA666" s="213">
        <v>0</v>
      </c>
      <c r="AB666" s="213">
        <v>296.38</v>
      </c>
      <c r="AC666" s="213">
        <f>SUMIF('[3]revexpbalances - 2024-07-18T082'!$G:$G,G:G,'[3]revexpbalances - 2024-07-18T082'!$H:$H)</f>
        <v>279.12</v>
      </c>
      <c r="AD666" s="213">
        <f t="shared" si="131"/>
        <v>5445</v>
      </c>
      <c r="AE666" s="744">
        <f t="shared" si="132"/>
        <v>4557.1000000000004</v>
      </c>
      <c r="AF666" s="744">
        <f t="shared" si="133"/>
        <v>294.35000000000002</v>
      </c>
      <c r="AG666" s="744">
        <f t="shared" si="134"/>
        <v>18.05</v>
      </c>
      <c r="AH666" s="744">
        <f t="shared" si="135"/>
        <v>575.5</v>
      </c>
      <c r="AI666" s="744">
        <f t="shared" si="136"/>
        <v>5445.0000000000009</v>
      </c>
      <c r="AJ666" s="744">
        <f t="shared" si="137"/>
        <v>4554.9999999999991</v>
      </c>
      <c r="AK666" s="1097">
        <v>3700</v>
      </c>
    </row>
    <row r="667" spans="1:37">
      <c r="A667">
        <v>25400</v>
      </c>
      <c r="B667" t="s">
        <v>2923</v>
      </c>
      <c r="C667">
        <v>931403</v>
      </c>
      <c r="D667" t="s">
        <v>2838</v>
      </c>
      <c r="E667">
        <v>522390</v>
      </c>
      <c r="F667" t="s">
        <v>491</v>
      </c>
      <c r="G667" s="408" t="s">
        <v>5698</v>
      </c>
      <c r="H667" s="217" t="s">
        <v>1524</v>
      </c>
      <c r="I667" s="217" t="s">
        <v>295</v>
      </c>
      <c r="J667" s="217" t="s">
        <v>458</v>
      </c>
      <c r="K667" s="61" t="str">
        <f t="shared" si="127"/>
        <v>2</v>
      </c>
      <c r="L667" s="63" t="str">
        <f t="shared" si="128"/>
        <v>Regional Parks2</v>
      </c>
      <c r="M667" s="63" t="str">
        <f t="shared" si="129"/>
        <v>Idyllwild2</v>
      </c>
      <c r="N667" s="637">
        <v>66.08</v>
      </c>
      <c r="O667" s="213">
        <v>3500</v>
      </c>
      <c r="Q667" s="213">
        <f t="shared" si="130"/>
        <v>3500</v>
      </c>
      <c r="R667" s="213">
        <v>0</v>
      </c>
      <c r="S667" s="213">
        <v>0</v>
      </c>
      <c r="T667" s="213">
        <v>0</v>
      </c>
      <c r="U667" s="213">
        <v>0</v>
      </c>
      <c r="V667" s="213">
        <v>0</v>
      </c>
      <c r="W667" s="213">
        <v>0</v>
      </c>
      <c r="X667" s="213">
        <v>0</v>
      </c>
      <c r="Y667" s="213">
        <v>0</v>
      </c>
      <c r="Z667" s="213">
        <v>0</v>
      </c>
      <c r="AA667" s="213">
        <v>0</v>
      </c>
      <c r="AB667" s="213">
        <v>0</v>
      </c>
      <c r="AC667" s="213">
        <f>SUMIF('[3]revexpbalances - 2024-07-18T082'!$G:$G,G:G,'[3]revexpbalances - 2024-07-18T082'!$H:$H)</f>
        <v>0</v>
      </c>
      <c r="AD667" s="213">
        <f t="shared" si="131"/>
        <v>0</v>
      </c>
      <c r="AE667" s="744">
        <f t="shared" si="132"/>
        <v>0</v>
      </c>
      <c r="AF667" s="744">
        <f t="shared" si="133"/>
        <v>0</v>
      </c>
      <c r="AG667" s="744">
        <f t="shared" si="134"/>
        <v>0</v>
      </c>
      <c r="AH667" s="744">
        <f t="shared" si="135"/>
        <v>0</v>
      </c>
      <c r="AI667" s="744">
        <f t="shared" si="136"/>
        <v>0</v>
      </c>
      <c r="AJ667" s="744">
        <f t="shared" si="137"/>
        <v>3500</v>
      </c>
      <c r="AK667" s="1097">
        <v>3500</v>
      </c>
    </row>
    <row r="668" spans="1:37">
      <c r="A668">
        <v>25400</v>
      </c>
      <c r="B668" t="s">
        <v>2923</v>
      </c>
      <c r="C668">
        <v>931403</v>
      </c>
      <c r="D668" t="s">
        <v>2838</v>
      </c>
      <c r="E668">
        <v>523290</v>
      </c>
      <c r="F668" t="s">
        <v>1281</v>
      </c>
      <c r="G668" s="408" t="s">
        <v>5716</v>
      </c>
      <c r="H668" s="217" t="s">
        <v>1524</v>
      </c>
      <c r="I668" s="217" t="s">
        <v>295</v>
      </c>
      <c r="J668" s="217" t="s">
        <v>458</v>
      </c>
      <c r="K668" s="61" t="str">
        <f t="shared" si="127"/>
        <v>2</v>
      </c>
      <c r="L668" s="63" t="str">
        <f t="shared" si="128"/>
        <v>Regional Parks2</v>
      </c>
      <c r="M668" s="63" t="str">
        <f t="shared" si="129"/>
        <v>Idyllwild2</v>
      </c>
      <c r="N668" s="637">
        <v>6374.26</v>
      </c>
      <c r="O668" s="213">
        <v>7500</v>
      </c>
      <c r="Q668" s="213">
        <f t="shared" si="130"/>
        <v>7500</v>
      </c>
      <c r="R668" s="213">
        <v>1012.97</v>
      </c>
      <c r="S668" s="213">
        <v>378.78</v>
      </c>
      <c r="T668" s="213">
        <v>552.37</v>
      </c>
      <c r="U668" s="213">
        <v>703.09</v>
      </c>
      <c r="V668" s="213">
        <v>357.77</v>
      </c>
      <c r="W668" s="213">
        <v>506.73</v>
      </c>
      <c r="X668" s="213">
        <v>441.7</v>
      </c>
      <c r="Y668" s="213">
        <v>511.59</v>
      </c>
      <c r="Z668" s="213">
        <v>652.26</v>
      </c>
      <c r="AA668" s="213">
        <v>635.78</v>
      </c>
      <c r="AB668" s="213">
        <v>831.21</v>
      </c>
      <c r="AC668" s="213">
        <f>SUMIF('[3]revexpbalances - 2024-07-18T082'!$G:$G,G:G,'[3]revexpbalances - 2024-07-18T082'!$H:$H)</f>
        <v>967.67</v>
      </c>
      <c r="AD668" s="213">
        <f t="shared" si="131"/>
        <v>7551.92</v>
      </c>
      <c r="AE668" s="744">
        <f t="shared" si="132"/>
        <v>1944.12</v>
      </c>
      <c r="AF668" s="744">
        <f t="shared" si="133"/>
        <v>1567.5900000000001</v>
      </c>
      <c r="AG668" s="744">
        <f t="shared" si="134"/>
        <v>1605.55</v>
      </c>
      <c r="AH668" s="744">
        <f t="shared" si="135"/>
        <v>2434.66</v>
      </c>
      <c r="AI668" s="744">
        <f t="shared" si="136"/>
        <v>7551.92</v>
      </c>
      <c r="AJ668" s="744">
        <f t="shared" si="137"/>
        <v>-51.920000000000073</v>
      </c>
      <c r="AK668" s="1097">
        <v>7000</v>
      </c>
    </row>
    <row r="669" spans="1:37">
      <c r="A669">
        <v>25400</v>
      </c>
      <c r="B669" t="s">
        <v>2923</v>
      </c>
      <c r="C669">
        <v>931403</v>
      </c>
      <c r="D669" t="s">
        <v>2838</v>
      </c>
      <c r="E669">
        <v>523340</v>
      </c>
      <c r="F669" t="s">
        <v>6127</v>
      </c>
      <c r="G669" s="408" t="s">
        <v>6128</v>
      </c>
      <c r="H669" s="217" t="s">
        <v>1524</v>
      </c>
      <c r="I669" s="217" t="s">
        <v>295</v>
      </c>
      <c r="J669" s="217" t="s">
        <v>458</v>
      </c>
      <c r="K669" s="61" t="str">
        <f t="shared" si="127"/>
        <v>2</v>
      </c>
      <c r="L669" s="63" t="str">
        <f t="shared" si="128"/>
        <v>Regional Parks2</v>
      </c>
      <c r="M669" s="63" t="str">
        <f t="shared" si="129"/>
        <v>Idyllwild2</v>
      </c>
      <c r="N669" s="637">
        <v>0</v>
      </c>
      <c r="O669" s="213">
        <v>0</v>
      </c>
      <c r="Q669" s="213">
        <f t="shared" si="130"/>
        <v>0</v>
      </c>
      <c r="R669" s="213">
        <v>0</v>
      </c>
      <c r="S669" s="213">
        <v>0</v>
      </c>
      <c r="T669" s="213">
        <v>0</v>
      </c>
      <c r="U669" s="213">
        <v>10.050000000000001</v>
      </c>
      <c r="V669" s="213">
        <v>0</v>
      </c>
      <c r="W669" s="213">
        <v>3.65</v>
      </c>
      <c r="X669" s="213">
        <v>0</v>
      </c>
      <c r="Y669" s="213">
        <v>0</v>
      </c>
      <c r="Z669" s="213">
        <v>0</v>
      </c>
      <c r="AA669" s="213">
        <v>0</v>
      </c>
      <c r="AB669" s="213">
        <v>0</v>
      </c>
      <c r="AC669" s="213">
        <f>SUMIF('[3]revexpbalances - 2024-07-18T082'!$G:$G,G:G,'[3]revexpbalances - 2024-07-18T082'!$H:$H)</f>
        <v>20</v>
      </c>
      <c r="AD669" s="213">
        <f t="shared" si="131"/>
        <v>33.700000000000003</v>
      </c>
      <c r="AE669" s="744">
        <f t="shared" si="132"/>
        <v>0</v>
      </c>
      <c r="AF669" s="744">
        <f t="shared" si="133"/>
        <v>13.700000000000001</v>
      </c>
      <c r="AG669" s="744">
        <f t="shared" si="134"/>
        <v>0</v>
      </c>
      <c r="AH669" s="744">
        <f t="shared" si="135"/>
        <v>20</v>
      </c>
      <c r="AI669" s="744">
        <f t="shared" si="136"/>
        <v>33.700000000000003</v>
      </c>
      <c r="AJ669" s="744">
        <f t="shared" si="137"/>
        <v>-33.700000000000003</v>
      </c>
      <c r="AK669" s="1097">
        <v>0</v>
      </c>
    </row>
    <row r="670" spans="1:37">
      <c r="A670">
        <v>25400</v>
      </c>
      <c r="B670" t="s">
        <v>2923</v>
      </c>
      <c r="C670">
        <v>931403</v>
      </c>
      <c r="D670" t="s">
        <v>2838</v>
      </c>
      <c r="E670">
        <v>523700</v>
      </c>
      <c r="F670" t="s">
        <v>66</v>
      </c>
      <c r="G670" s="408" t="s">
        <v>5649</v>
      </c>
      <c r="H670" s="217" t="s">
        <v>1524</v>
      </c>
      <c r="I670" s="217" t="s">
        <v>295</v>
      </c>
      <c r="J670" s="217" t="s">
        <v>458</v>
      </c>
      <c r="K670" s="61" t="str">
        <f t="shared" si="127"/>
        <v>2</v>
      </c>
      <c r="L670" s="63" t="str">
        <f t="shared" si="128"/>
        <v>Regional Parks2</v>
      </c>
      <c r="M670" s="63" t="str">
        <f t="shared" si="129"/>
        <v>Idyllwild2</v>
      </c>
      <c r="N670" s="637">
        <v>4391.95</v>
      </c>
      <c r="O670" s="213">
        <v>1500</v>
      </c>
      <c r="Q670" s="213">
        <f t="shared" si="130"/>
        <v>1500</v>
      </c>
      <c r="R670" s="213">
        <v>272.26</v>
      </c>
      <c r="S670" s="213">
        <v>959.17</v>
      </c>
      <c r="T670" s="213">
        <v>379.12</v>
      </c>
      <c r="U670" s="213">
        <v>35.1</v>
      </c>
      <c r="V670" s="213">
        <v>195.13</v>
      </c>
      <c r="W670" s="213">
        <v>0</v>
      </c>
      <c r="X670" s="213">
        <v>329.1</v>
      </c>
      <c r="Y670" s="213">
        <v>66.900000000000006</v>
      </c>
      <c r="Z670" s="213">
        <v>36.659999999999997</v>
      </c>
      <c r="AA670" s="213">
        <v>0</v>
      </c>
      <c r="AB670" s="213">
        <v>419.25</v>
      </c>
      <c r="AC670" s="213">
        <f>SUMIF('[3]revexpbalances - 2024-07-18T082'!$G:$G,G:G,'[3]revexpbalances - 2024-07-18T082'!$H:$H)</f>
        <v>15.07</v>
      </c>
      <c r="AD670" s="213">
        <f t="shared" si="131"/>
        <v>2707.7599999999998</v>
      </c>
      <c r="AE670" s="744">
        <f t="shared" si="132"/>
        <v>1610.5499999999997</v>
      </c>
      <c r="AF670" s="744">
        <f t="shared" si="133"/>
        <v>230.23</v>
      </c>
      <c r="AG670" s="744">
        <f t="shared" si="134"/>
        <v>432.65999999999997</v>
      </c>
      <c r="AH670" s="744">
        <f t="shared" si="135"/>
        <v>434.32</v>
      </c>
      <c r="AI670" s="744">
        <f t="shared" si="136"/>
        <v>2707.7599999999998</v>
      </c>
      <c r="AJ670" s="744">
        <f t="shared" si="137"/>
        <v>-1207.7599999999998</v>
      </c>
      <c r="AK670" s="1097">
        <v>2000</v>
      </c>
    </row>
    <row r="671" spans="1:37">
      <c r="A671">
        <v>25400</v>
      </c>
      <c r="B671" t="s">
        <v>2923</v>
      </c>
      <c r="C671">
        <v>931403</v>
      </c>
      <c r="D671" t="s">
        <v>2838</v>
      </c>
      <c r="E671">
        <v>523800</v>
      </c>
      <c r="F671" t="s">
        <v>67</v>
      </c>
      <c r="G671" s="408" t="s">
        <v>5613</v>
      </c>
      <c r="H671" s="217" t="s">
        <v>1524</v>
      </c>
      <c r="I671" s="217" t="s">
        <v>295</v>
      </c>
      <c r="J671" s="217" t="s">
        <v>458</v>
      </c>
      <c r="K671" s="61" t="str">
        <f t="shared" si="127"/>
        <v>2</v>
      </c>
      <c r="L671" s="63" t="str">
        <f t="shared" si="128"/>
        <v>Regional Parks2</v>
      </c>
      <c r="M671" s="63" t="str">
        <f t="shared" si="129"/>
        <v>Idyllwild2</v>
      </c>
      <c r="N671" s="637">
        <v>868.30000000000007</v>
      </c>
      <c r="O671" s="213">
        <v>1500</v>
      </c>
      <c r="Q671" s="213">
        <f t="shared" si="130"/>
        <v>1500</v>
      </c>
      <c r="R671" s="213">
        <v>0</v>
      </c>
      <c r="S671" s="213">
        <v>0</v>
      </c>
      <c r="T671" s="213">
        <v>0</v>
      </c>
      <c r="U671" s="213">
        <v>0</v>
      </c>
      <c r="V671" s="213">
        <v>0</v>
      </c>
      <c r="W671" s="213">
        <v>0</v>
      </c>
      <c r="X671" s="213">
        <v>0</v>
      </c>
      <c r="Y671" s="213">
        <v>0</v>
      </c>
      <c r="Z671" s="213">
        <v>0</v>
      </c>
      <c r="AA671" s="213">
        <v>0</v>
      </c>
      <c r="AB671" s="213">
        <v>0</v>
      </c>
      <c r="AC671" s="213">
        <f>SUMIF('[3]revexpbalances - 2024-07-18T082'!$G:$G,G:G,'[3]revexpbalances - 2024-07-18T082'!$H:$H)</f>
        <v>0</v>
      </c>
      <c r="AD671" s="213">
        <f t="shared" si="131"/>
        <v>0</v>
      </c>
      <c r="AE671" s="744">
        <f t="shared" si="132"/>
        <v>0</v>
      </c>
      <c r="AF671" s="744">
        <f t="shared" si="133"/>
        <v>0</v>
      </c>
      <c r="AG671" s="744">
        <f t="shared" si="134"/>
        <v>0</v>
      </c>
      <c r="AH671" s="744">
        <f t="shared" si="135"/>
        <v>0</v>
      </c>
      <c r="AI671" s="744">
        <f t="shared" si="136"/>
        <v>0</v>
      </c>
      <c r="AJ671" s="744">
        <f t="shared" si="137"/>
        <v>1500</v>
      </c>
      <c r="AK671" s="1097">
        <v>1500</v>
      </c>
    </row>
    <row r="672" spans="1:37">
      <c r="A672">
        <v>25400</v>
      </c>
      <c r="B672" t="s">
        <v>2923</v>
      </c>
      <c r="C672">
        <v>931403</v>
      </c>
      <c r="D672" t="s">
        <v>2838</v>
      </c>
      <c r="E672">
        <v>524840</v>
      </c>
      <c r="F672" t="s">
        <v>69</v>
      </c>
      <c r="G672" s="408" t="s">
        <v>5525</v>
      </c>
      <c r="H672" s="217" t="s">
        <v>1524</v>
      </c>
      <c r="I672" s="217" t="s">
        <v>295</v>
      </c>
      <c r="J672" s="217" t="s">
        <v>458</v>
      </c>
      <c r="K672" s="61" t="str">
        <f t="shared" si="127"/>
        <v>2</v>
      </c>
      <c r="L672" s="63" t="str">
        <f t="shared" si="128"/>
        <v>Regional Parks2</v>
      </c>
      <c r="M672" s="63" t="str">
        <f t="shared" si="129"/>
        <v>Idyllwild2</v>
      </c>
      <c r="N672" s="637">
        <v>135</v>
      </c>
      <c r="O672" s="213">
        <v>125</v>
      </c>
      <c r="Q672" s="213">
        <f t="shared" si="130"/>
        <v>125</v>
      </c>
      <c r="R672" s="213">
        <v>0</v>
      </c>
      <c r="S672" s="213">
        <v>0</v>
      </c>
      <c r="T672" s="213">
        <v>0</v>
      </c>
      <c r="U672" s="213">
        <v>0</v>
      </c>
      <c r="V672" s="213">
        <v>0</v>
      </c>
      <c r="W672" s="213">
        <v>0</v>
      </c>
      <c r="X672" s="213">
        <v>0</v>
      </c>
      <c r="Y672" s="213">
        <v>0</v>
      </c>
      <c r="Z672" s="213">
        <v>15</v>
      </c>
      <c r="AA672" s="213">
        <v>0</v>
      </c>
      <c r="AB672" s="213">
        <v>15</v>
      </c>
      <c r="AC672" s="213">
        <f>SUMIF('[3]revexpbalances - 2024-07-18T082'!$G:$G,G:G,'[3]revexpbalances - 2024-07-18T082'!$H:$H)</f>
        <v>15</v>
      </c>
      <c r="AD672" s="213">
        <f t="shared" si="131"/>
        <v>45</v>
      </c>
      <c r="AE672" s="744">
        <f t="shared" si="132"/>
        <v>0</v>
      </c>
      <c r="AF672" s="744">
        <f t="shared" si="133"/>
        <v>0</v>
      </c>
      <c r="AG672" s="744">
        <f t="shared" si="134"/>
        <v>15</v>
      </c>
      <c r="AH672" s="744">
        <f t="shared" si="135"/>
        <v>30</v>
      </c>
      <c r="AI672" s="744">
        <f t="shared" si="136"/>
        <v>45</v>
      </c>
      <c r="AJ672" s="744">
        <f t="shared" si="137"/>
        <v>80</v>
      </c>
      <c r="AK672" s="1097">
        <v>125</v>
      </c>
    </row>
    <row r="673" spans="1:37">
      <c r="A673">
        <v>25400</v>
      </c>
      <c r="B673" t="s">
        <v>2923</v>
      </c>
      <c r="C673">
        <v>931403</v>
      </c>
      <c r="D673" t="s">
        <v>2838</v>
      </c>
      <c r="E673">
        <v>525060</v>
      </c>
      <c r="F673" t="s">
        <v>96</v>
      </c>
      <c r="G673" s="408" t="s">
        <v>6410</v>
      </c>
      <c r="H673" s="217" t="s">
        <v>1524</v>
      </c>
      <c r="I673" s="217" t="s">
        <v>295</v>
      </c>
      <c r="J673" s="217" t="s">
        <v>458</v>
      </c>
      <c r="K673" s="61" t="str">
        <f t="shared" si="127"/>
        <v>2</v>
      </c>
      <c r="L673" s="63" t="str">
        <f t="shared" si="128"/>
        <v>Regional Parks2</v>
      </c>
      <c r="M673" s="63" t="str">
        <f t="shared" si="129"/>
        <v>Idyllwild2</v>
      </c>
      <c r="N673" s="637">
        <v>53.02</v>
      </c>
      <c r="O673" s="213">
        <v>100</v>
      </c>
      <c r="Q673" s="213">
        <f t="shared" si="130"/>
        <v>100</v>
      </c>
      <c r="R673" s="213">
        <v>0</v>
      </c>
      <c r="S673" s="213">
        <v>0</v>
      </c>
      <c r="T673" s="213">
        <v>500.42</v>
      </c>
      <c r="U673" s="213">
        <v>0</v>
      </c>
      <c r="V673" s="213">
        <v>53.02</v>
      </c>
      <c r="W673" s="213">
        <v>0</v>
      </c>
      <c r="X673" s="213">
        <v>0</v>
      </c>
      <c r="Y673" s="213">
        <v>0</v>
      </c>
      <c r="Z673" s="213">
        <v>425.94</v>
      </c>
      <c r="AA673" s="213">
        <v>441.16</v>
      </c>
      <c r="AB673" s="213">
        <v>53.02</v>
      </c>
      <c r="AC673" s="213">
        <f>SUMIF('[3]revexpbalances - 2024-07-18T082'!$G:$G,G:G,'[3]revexpbalances - 2024-07-18T082'!$H:$H)</f>
        <v>0</v>
      </c>
      <c r="AD673" s="213">
        <f t="shared" si="131"/>
        <v>1473.5600000000002</v>
      </c>
      <c r="AE673" s="744">
        <f t="shared" si="132"/>
        <v>500.42</v>
      </c>
      <c r="AF673" s="744">
        <f t="shared" si="133"/>
        <v>53.02</v>
      </c>
      <c r="AG673" s="744">
        <f t="shared" si="134"/>
        <v>425.94</v>
      </c>
      <c r="AH673" s="744">
        <f t="shared" si="135"/>
        <v>494.18</v>
      </c>
      <c r="AI673" s="744">
        <f t="shared" si="136"/>
        <v>1473.5600000000002</v>
      </c>
      <c r="AJ673" s="744">
        <f t="shared" si="137"/>
        <v>-1373.5600000000002</v>
      </c>
      <c r="AK673" s="1097">
        <v>100</v>
      </c>
    </row>
    <row r="674" spans="1:37">
      <c r="A674">
        <v>25400</v>
      </c>
      <c r="B674" t="s">
        <v>2923</v>
      </c>
      <c r="C674">
        <v>931403</v>
      </c>
      <c r="D674" t="s">
        <v>2838</v>
      </c>
      <c r="E674">
        <v>526940</v>
      </c>
      <c r="F674" t="s">
        <v>71</v>
      </c>
      <c r="G674" s="408" t="s">
        <v>6239</v>
      </c>
      <c r="H674" s="217" t="s">
        <v>1524</v>
      </c>
      <c r="I674" s="217" t="s">
        <v>295</v>
      </c>
      <c r="J674" s="217" t="s">
        <v>458</v>
      </c>
      <c r="K674" s="61" t="str">
        <f t="shared" si="127"/>
        <v>2</v>
      </c>
      <c r="L674" s="63" t="str">
        <f t="shared" si="128"/>
        <v>Regional Parks2</v>
      </c>
      <c r="M674" s="63" t="str">
        <f t="shared" si="129"/>
        <v>Idyllwild2</v>
      </c>
      <c r="N674" s="637">
        <v>187.11</v>
      </c>
      <c r="O674" s="213">
        <v>0</v>
      </c>
      <c r="Q674" s="213">
        <f t="shared" si="130"/>
        <v>0</v>
      </c>
      <c r="R674" s="213">
        <v>0</v>
      </c>
      <c r="S674" s="213">
        <v>0</v>
      </c>
      <c r="T674" s="213">
        <v>0</v>
      </c>
      <c r="U674" s="213">
        <v>0</v>
      </c>
      <c r="V674" s="213">
        <v>0</v>
      </c>
      <c r="W674" s="213">
        <v>0</v>
      </c>
      <c r="X674" s="213">
        <v>0</v>
      </c>
      <c r="Y674" s="213">
        <v>0</v>
      </c>
      <c r="Z674" s="213">
        <v>0</v>
      </c>
      <c r="AA674" s="213">
        <v>0</v>
      </c>
      <c r="AB674" s="213">
        <v>0</v>
      </c>
      <c r="AC674" s="213">
        <f>SUMIF('[3]revexpbalances - 2024-07-18T082'!$G:$G,G:G,'[3]revexpbalances - 2024-07-18T082'!$H:$H)</f>
        <v>0</v>
      </c>
      <c r="AD674" s="213">
        <f t="shared" si="131"/>
        <v>0</v>
      </c>
      <c r="AE674" s="744">
        <f t="shared" si="132"/>
        <v>0</v>
      </c>
      <c r="AF674" s="744">
        <f t="shared" si="133"/>
        <v>0</v>
      </c>
      <c r="AG674" s="744">
        <f t="shared" si="134"/>
        <v>0</v>
      </c>
      <c r="AH674" s="744">
        <f t="shared" si="135"/>
        <v>0</v>
      </c>
      <c r="AI674" s="744">
        <f t="shared" si="136"/>
        <v>0</v>
      </c>
      <c r="AJ674" s="744">
        <f t="shared" si="137"/>
        <v>0</v>
      </c>
      <c r="AK674" s="1097">
        <v>0</v>
      </c>
    </row>
    <row r="675" spans="1:37">
      <c r="A675">
        <v>25400</v>
      </c>
      <c r="B675" t="s">
        <v>2923</v>
      </c>
      <c r="C675">
        <v>931403</v>
      </c>
      <c r="D675" t="s">
        <v>2838</v>
      </c>
      <c r="E675">
        <v>526960</v>
      </c>
      <c r="F675" t="s">
        <v>97</v>
      </c>
      <c r="G675" s="408" t="s">
        <v>5586</v>
      </c>
      <c r="H675" s="217" t="s">
        <v>1524</v>
      </c>
      <c r="I675" s="217" t="s">
        <v>295</v>
      </c>
      <c r="J675" s="217" t="s">
        <v>458</v>
      </c>
      <c r="K675" s="61" t="str">
        <f t="shared" si="127"/>
        <v>2</v>
      </c>
      <c r="L675" s="63" t="str">
        <f t="shared" si="128"/>
        <v>Regional Parks2</v>
      </c>
      <c r="M675" s="63" t="str">
        <f t="shared" si="129"/>
        <v>Idyllwild2</v>
      </c>
      <c r="N675" s="637">
        <v>75.400000000000006</v>
      </c>
      <c r="O675" s="213">
        <v>500</v>
      </c>
      <c r="Q675" s="213">
        <f t="shared" si="130"/>
        <v>500</v>
      </c>
      <c r="R675" s="213">
        <v>0</v>
      </c>
      <c r="S675" s="213">
        <v>0</v>
      </c>
      <c r="T675" s="213">
        <v>96.04</v>
      </c>
      <c r="U675" s="213">
        <v>107.7</v>
      </c>
      <c r="V675" s="213">
        <v>0</v>
      </c>
      <c r="W675" s="213">
        <v>19.34</v>
      </c>
      <c r="X675" s="213">
        <v>0</v>
      </c>
      <c r="Y675" s="213">
        <v>0</v>
      </c>
      <c r="Z675" s="213">
        <v>0</v>
      </c>
      <c r="AA675" s="213">
        <v>0</v>
      </c>
      <c r="AB675" s="213">
        <v>88.08</v>
      </c>
      <c r="AC675" s="213">
        <f>SUMIF('[3]revexpbalances - 2024-07-18T082'!$G:$G,G:G,'[3]revexpbalances - 2024-07-18T082'!$H:$H)</f>
        <v>0</v>
      </c>
      <c r="AD675" s="213">
        <f t="shared" si="131"/>
        <v>311.16000000000003</v>
      </c>
      <c r="AE675" s="744">
        <f t="shared" si="132"/>
        <v>96.04</v>
      </c>
      <c r="AF675" s="744">
        <f t="shared" si="133"/>
        <v>127.04</v>
      </c>
      <c r="AG675" s="744">
        <f t="shared" si="134"/>
        <v>0</v>
      </c>
      <c r="AH675" s="744">
        <f t="shared" si="135"/>
        <v>88.08</v>
      </c>
      <c r="AI675" s="744">
        <f t="shared" si="136"/>
        <v>311.16000000000003</v>
      </c>
      <c r="AJ675" s="744">
        <f t="shared" si="137"/>
        <v>188.83999999999997</v>
      </c>
      <c r="AK675" s="1097">
        <v>1000</v>
      </c>
    </row>
    <row r="676" spans="1:37">
      <c r="A676">
        <v>25400</v>
      </c>
      <c r="B676" t="s">
        <v>2923</v>
      </c>
      <c r="C676">
        <v>931403</v>
      </c>
      <c r="D676" t="s">
        <v>2838</v>
      </c>
      <c r="E676">
        <v>527680</v>
      </c>
      <c r="F676" t="s">
        <v>74</v>
      </c>
      <c r="G676" s="408" t="s">
        <v>5638</v>
      </c>
      <c r="H676" s="217" t="s">
        <v>1524</v>
      </c>
      <c r="I676" s="217" t="s">
        <v>295</v>
      </c>
      <c r="J676" s="217" t="s">
        <v>458</v>
      </c>
      <c r="K676" s="61" t="str">
        <f t="shared" si="127"/>
        <v>2</v>
      </c>
      <c r="L676" s="63" t="str">
        <f t="shared" si="128"/>
        <v>Regional Parks2</v>
      </c>
      <c r="M676" s="63" t="str">
        <f t="shared" si="129"/>
        <v>Idyllwild2</v>
      </c>
      <c r="N676" s="637">
        <v>0</v>
      </c>
      <c r="O676" s="213">
        <v>1500</v>
      </c>
      <c r="Q676" s="213">
        <f t="shared" si="130"/>
        <v>1500</v>
      </c>
      <c r="R676" s="213">
        <v>0</v>
      </c>
      <c r="S676" s="213">
        <v>0</v>
      </c>
      <c r="T676" s="213">
        <v>0</v>
      </c>
      <c r="U676" s="213">
        <v>0</v>
      </c>
      <c r="V676" s="213">
        <v>0</v>
      </c>
      <c r="W676" s="213">
        <v>0</v>
      </c>
      <c r="X676" s="213">
        <v>0</v>
      </c>
      <c r="Y676" s="213">
        <v>0</v>
      </c>
      <c r="Z676" s="213">
        <v>0</v>
      </c>
      <c r="AA676" s="213">
        <v>0</v>
      </c>
      <c r="AB676" s="213">
        <v>13.06</v>
      </c>
      <c r="AC676" s="213">
        <f>SUMIF('[3]revexpbalances - 2024-07-18T082'!$G:$G,G:G,'[3]revexpbalances - 2024-07-18T082'!$H:$H)</f>
        <v>0</v>
      </c>
      <c r="AD676" s="213">
        <f t="shared" si="131"/>
        <v>13.06</v>
      </c>
      <c r="AE676" s="744">
        <f t="shared" si="132"/>
        <v>0</v>
      </c>
      <c r="AF676" s="744">
        <f t="shared" si="133"/>
        <v>0</v>
      </c>
      <c r="AG676" s="744">
        <f t="shared" si="134"/>
        <v>0</v>
      </c>
      <c r="AH676" s="744">
        <f t="shared" si="135"/>
        <v>13.06</v>
      </c>
      <c r="AI676" s="744">
        <f t="shared" si="136"/>
        <v>13.06</v>
      </c>
      <c r="AJ676" s="744">
        <f t="shared" si="137"/>
        <v>1486.94</v>
      </c>
      <c r="AK676" s="1097">
        <v>1500</v>
      </c>
    </row>
    <row r="677" spans="1:37">
      <c r="A677">
        <v>25400</v>
      </c>
      <c r="B677" t="s">
        <v>2923</v>
      </c>
      <c r="C677">
        <v>931403</v>
      </c>
      <c r="D677" t="s">
        <v>2838</v>
      </c>
      <c r="E677">
        <v>527720</v>
      </c>
      <c r="F677" t="s">
        <v>98</v>
      </c>
      <c r="G677" s="408" t="s">
        <v>5594</v>
      </c>
      <c r="H677" s="217" t="s">
        <v>1524</v>
      </c>
      <c r="I677" s="217" t="s">
        <v>295</v>
      </c>
      <c r="J677" s="217" t="s">
        <v>458</v>
      </c>
      <c r="K677" s="61" t="str">
        <f t="shared" si="127"/>
        <v>2</v>
      </c>
      <c r="L677" s="63" t="str">
        <f t="shared" si="128"/>
        <v>Regional Parks2</v>
      </c>
      <c r="M677" s="63" t="str">
        <f t="shared" si="129"/>
        <v>Idyllwild2</v>
      </c>
      <c r="N677" s="637">
        <v>1506.42</v>
      </c>
      <c r="O677" s="213">
        <v>750</v>
      </c>
      <c r="Q677" s="213">
        <f t="shared" si="130"/>
        <v>750</v>
      </c>
      <c r="R677" s="213">
        <v>0</v>
      </c>
      <c r="S677" s="213">
        <v>949.56</v>
      </c>
      <c r="T677" s="213">
        <v>232.09</v>
      </c>
      <c r="U677" s="213">
        <v>0</v>
      </c>
      <c r="V677" s="213">
        <v>78.64</v>
      </c>
      <c r="W677" s="213">
        <v>392.21</v>
      </c>
      <c r="X677" s="213">
        <v>0</v>
      </c>
      <c r="Y677" s="213">
        <v>170.81</v>
      </c>
      <c r="Z677" s="213">
        <v>0</v>
      </c>
      <c r="AA677" s="213">
        <v>0</v>
      </c>
      <c r="AB677" s="213">
        <v>98.04</v>
      </c>
      <c r="AC677" s="213">
        <f>SUMIF('[3]revexpbalances - 2024-07-18T082'!$G:$G,G:G,'[3]revexpbalances - 2024-07-18T082'!$H:$H)</f>
        <v>0</v>
      </c>
      <c r="AD677" s="213">
        <f t="shared" si="131"/>
        <v>1921.35</v>
      </c>
      <c r="AE677" s="744">
        <f t="shared" si="132"/>
        <v>1181.6499999999999</v>
      </c>
      <c r="AF677" s="744">
        <f t="shared" si="133"/>
        <v>470.84999999999997</v>
      </c>
      <c r="AG677" s="744">
        <f t="shared" si="134"/>
        <v>170.81</v>
      </c>
      <c r="AH677" s="744">
        <f t="shared" si="135"/>
        <v>98.04</v>
      </c>
      <c r="AI677" s="744">
        <f t="shared" si="136"/>
        <v>1921.3499999999997</v>
      </c>
      <c r="AJ677" s="744">
        <f t="shared" si="137"/>
        <v>-1171.3499999999997</v>
      </c>
      <c r="AK677" s="1097">
        <v>1000</v>
      </c>
    </row>
    <row r="678" spans="1:37">
      <c r="A678">
        <v>25400</v>
      </c>
      <c r="B678" t="s">
        <v>2923</v>
      </c>
      <c r="C678">
        <v>931403</v>
      </c>
      <c r="D678" t="s">
        <v>2838</v>
      </c>
      <c r="E678">
        <v>528020</v>
      </c>
      <c r="F678" t="s">
        <v>152</v>
      </c>
      <c r="G678" s="408" t="s">
        <v>5680</v>
      </c>
      <c r="H678" s="217" t="s">
        <v>1524</v>
      </c>
      <c r="I678" s="217" t="s">
        <v>295</v>
      </c>
      <c r="J678" s="217" t="s">
        <v>458</v>
      </c>
      <c r="K678" s="61" t="str">
        <f t="shared" si="127"/>
        <v>2</v>
      </c>
      <c r="L678" s="63" t="str">
        <f t="shared" si="128"/>
        <v>Regional Parks2</v>
      </c>
      <c r="M678" s="63" t="str">
        <f t="shared" si="129"/>
        <v>Idyllwild2</v>
      </c>
      <c r="N678" s="637">
        <v>980.45</v>
      </c>
      <c r="O678" s="213">
        <v>4500</v>
      </c>
      <c r="Q678" s="213">
        <f t="shared" si="130"/>
        <v>4500</v>
      </c>
      <c r="R678" s="213">
        <v>0</v>
      </c>
      <c r="S678" s="213">
        <v>0</v>
      </c>
      <c r="T678" s="213">
        <v>2450</v>
      </c>
      <c r="U678" s="213">
        <v>350</v>
      </c>
      <c r="V678" s="213">
        <v>295.22000000000003</v>
      </c>
      <c r="W678" s="213">
        <v>350</v>
      </c>
      <c r="X678" s="213">
        <v>0</v>
      </c>
      <c r="Y678" s="213">
        <v>350</v>
      </c>
      <c r="Z678" s="213">
        <v>0</v>
      </c>
      <c r="AA678" s="213">
        <v>350</v>
      </c>
      <c r="AB678" s="213">
        <v>350</v>
      </c>
      <c r="AC678" s="213">
        <f>SUMIF('[3]revexpbalances - 2024-07-18T082'!$G:$G,G:G,'[3]revexpbalances - 2024-07-18T082'!$H:$H)</f>
        <v>0</v>
      </c>
      <c r="AD678" s="213">
        <f t="shared" si="131"/>
        <v>4495.22</v>
      </c>
      <c r="AE678" s="744">
        <f t="shared" si="132"/>
        <v>2450</v>
      </c>
      <c r="AF678" s="744">
        <f t="shared" si="133"/>
        <v>995.22</v>
      </c>
      <c r="AG678" s="744">
        <f t="shared" si="134"/>
        <v>350</v>
      </c>
      <c r="AH678" s="744">
        <f t="shared" si="135"/>
        <v>700</v>
      </c>
      <c r="AI678" s="744">
        <f t="shared" si="136"/>
        <v>4495.22</v>
      </c>
      <c r="AJ678" s="744">
        <f t="shared" si="137"/>
        <v>4.7799999999997453</v>
      </c>
      <c r="AK678" s="1097">
        <v>6000</v>
      </c>
    </row>
    <row r="679" spans="1:37">
      <c r="A679">
        <v>25400</v>
      </c>
      <c r="B679" t="s">
        <v>2923</v>
      </c>
      <c r="C679">
        <v>931403</v>
      </c>
      <c r="D679" t="s">
        <v>2838</v>
      </c>
      <c r="E679">
        <v>537080</v>
      </c>
      <c r="F679" t="s">
        <v>84</v>
      </c>
      <c r="G679" s="408" t="s">
        <v>5643</v>
      </c>
      <c r="H679" s="217" t="s">
        <v>1524</v>
      </c>
      <c r="I679" s="217" t="s">
        <v>295</v>
      </c>
      <c r="J679" s="217" t="s">
        <v>7021</v>
      </c>
      <c r="K679" s="61" t="str">
        <f t="shared" si="127"/>
        <v>3</v>
      </c>
      <c r="L679" s="63" t="str">
        <f t="shared" si="128"/>
        <v>Regional Parks3</v>
      </c>
      <c r="M679" s="63" t="str">
        <f t="shared" si="129"/>
        <v>Idyllwild3</v>
      </c>
      <c r="N679" s="637">
        <v>0</v>
      </c>
      <c r="O679" s="213">
        <v>1000</v>
      </c>
      <c r="Q679" s="213">
        <f t="shared" si="130"/>
        <v>1000</v>
      </c>
      <c r="R679" s="213">
        <v>0</v>
      </c>
      <c r="S679" s="213">
        <v>0</v>
      </c>
      <c r="T679" s="213">
        <v>0</v>
      </c>
      <c r="U679" s="213">
        <v>10</v>
      </c>
      <c r="V679" s="213">
        <v>215</v>
      </c>
      <c r="W679" s="213">
        <v>0</v>
      </c>
      <c r="X679" s="213">
        <v>0</v>
      </c>
      <c r="Y679" s="213">
        <v>0</v>
      </c>
      <c r="Z679" s="213">
        <v>0</v>
      </c>
      <c r="AA679" s="213">
        <v>0</v>
      </c>
      <c r="AB679" s="213">
        <v>0</v>
      </c>
      <c r="AC679" s="213">
        <f>SUMIF('[3]revexpbalances - 2024-07-18T082'!$G:$G,G:G,'[3]revexpbalances - 2024-07-18T082'!$H:$H)</f>
        <v>0</v>
      </c>
      <c r="AD679" s="213">
        <f t="shared" si="131"/>
        <v>225</v>
      </c>
      <c r="AE679" s="744">
        <f t="shared" si="132"/>
        <v>0</v>
      </c>
      <c r="AF679" s="744">
        <f t="shared" si="133"/>
        <v>225</v>
      </c>
      <c r="AG679" s="744">
        <f t="shared" si="134"/>
        <v>0</v>
      </c>
      <c r="AH679" s="744">
        <f t="shared" si="135"/>
        <v>0</v>
      </c>
      <c r="AI679" s="744">
        <f t="shared" si="136"/>
        <v>225</v>
      </c>
      <c r="AJ679" s="744">
        <f t="shared" si="137"/>
        <v>775</v>
      </c>
      <c r="AK679" s="1097">
        <v>1000</v>
      </c>
    </row>
    <row r="680" spans="1:37">
      <c r="A680">
        <v>25400</v>
      </c>
      <c r="B680" t="s">
        <v>2923</v>
      </c>
      <c r="C680">
        <v>931404</v>
      </c>
      <c r="D680" t="s">
        <v>6352</v>
      </c>
      <c r="E680">
        <v>520020</v>
      </c>
      <c r="F680" t="s">
        <v>86</v>
      </c>
      <c r="G680" s="408" t="s">
        <v>6483</v>
      </c>
      <c r="H680" s="217" t="s">
        <v>1524</v>
      </c>
      <c r="I680" s="217" t="s">
        <v>1455</v>
      </c>
      <c r="J680" s="217" t="s">
        <v>458</v>
      </c>
      <c r="K680" s="61" t="str">
        <f t="shared" si="127"/>
        <v>2</v>
      </c>
      <c r="L680" s="63" t="str">
        <f t="shared" si="128"/>
        <v>Regional Parks2</v>
      </c>
      <c r="M680" s="63" t="str">
        <f t="shared" si="129"/>
        <v>Kabian2</v>
      </c>
      <c r="N680" s="637">
        <v>2400</v>
      </c>
      <c r="O680" s="213">
        <v>2600</v>
      </c>
      <c r="Q680" s="213">
        <f t="shared" si="130"/>
        <v>2600</v>
      </c>
      <c r="R680" s="213">
        <v>0</v>
      </c>
      <c r="S680" s="213">
        <v>200</v>
      </c>
      <c r="T680" s="213">
        <v>200</v>
      </c>
      <c r="U680" s="213">
        <v>200</v>
      </c>
      <c r="V680" s="213">
        <v>200</v>
      </c>
      <c r="W680" s="213">
        <v>200</v>
      </c>
      <c r="X680" s="213">
        <v>200</v>
      </c>
      <c r="Y680" s="213">
        <v>200</v>
      </c>
      <c r="Z680" s="213">
        <v>200</v>
      </c>
      <c r="AA680" s="213">
        <v>200</v>
      </c>
      <c r="AB680" s="213">
        <v>200</v>
      </c>
      <c r="AC680" s="213">
        <f>SUMIF('[3]revexpbalances - 2024-07-18T082'!$G:$G,G:G,'[3]revexpbalances - 2024-07-18T082'!$H:$H)</f>
        <v>200</v>
      </c>
      <c r="AD680" s="213">
        <f t="shared" si="131"/>
        <v>2200</v>
      </c>
      <c r="AE680" s="744">
        <f t="shared" si="132"/>
        <v>400</v>
      </c>
      <c r="AF680" s="744">
        <f t="shared" si="133"/>
        <v>600</v>
      </c>
      <c r="AG680" s="744">
        <f t="shared" si="134"/>
        <v>600</v>
      </c>
      <c r="AH680" s="744">
        <f t="shared" si="135"/>
        <v>600</v>
      </c>
      <c r="AI680" s="744">
        <f t="shared" si="136"/>
        <v>2200</v>
      </c>
      <c r="AJ680" s="744">
        <f t="shared" si="137"/>
        <v>400</v>
      </c>
      <c r="AK680" s="1097">
        <v>2600</v>
      </c>
    </row>
    <row r="681" spans="1:37">
      <c r="A681">
        <v>25400</v>
      </c>
      <c r="B681" t="s">
        <v>2923</v>
      </c>
      <c r="C681">
        <v>931404</v>
      </c>
      <c r="D681" t="s">
        <v>6352</v>
      </c>
      <c r="E681">
        <v>522310</v>
      </c>
      <c r="F681" t="s">
        <v>60</v>
      </c>
      <c r="G681" s="408" t="s">
        <v>6484</v>
      </c>
      <c r="H681" s="217" t="s">
        <v>1524</v>
      </c>
      <c r="I681" s="217" t="s">
        <v>1455</v>
      </c>
      <c r="J681" s="217" t="s">
        <v>458</v>
      </c>
      <c r="K681" s="61" t="str">
        <f t="shared" si="127"/>
        <v>2</v>
      </c>
      <c r="L681" s="63" t="str">
        <f t="shared" si="128"/>
        <v>Regional Parks2</v>
      </c>
      <c r="M681" s="63" t="str">
        <f t="shared" si="129"/>
        <v>Kabian2</v>
      </c>
      <c r="N681" s="637">
        <v>102.22999999999999</v>
      </c>
      <c r="O681" s="213">
        <v>1000</v>
      </c>
      <c r="Q681" s="213">
        <f t="shared" si="130"/>
        <v>1000</v>
      </c>
      <c r="R681" s="213">
        <v>0</v>
      </c>
      <c r="S681" s="213">
        <v>0</v>
      </c>
      <c r="T681" s="213">
        <v>0</v>
      </c>
      <c r="U681" s="213">
        <v>0</v>
      </c>
      <c r="V681" s="213">
        <v>147.15</v>
      </c>
      <c r="W681" s="213">
        <v>0</v>
      </c>
      <c r="X681" s="213">
        <v>728</v>
      </c>
      <c r="Y681" s="213">
        <v>0</v>
      </c>
      <c r="Z681" s="213">
        <v>0</v>
      </c>
      <c r="AA681" s="213">
        <v>0</v>
      </c>
      <c r="AB681" s="213">
        <v>0</v>
      </c>
      <c r="AC681" s="213">
        <f>SUMIF('[3]revexpbalances - 2024-07-18T082'!$G:$G,G:G,'[3]revexpbalances - 2024-07-18T082'!$H:$H)</f>
        <v>0</v>
      </c>
      <c r="AD681" s="213">
        <f t="shared" si="131"/>
        <v>875.15</v>
      </c>
      <c r="AE681" s="744">
        <f t="shared" si="132"/>
        <v>0</v>
      </c>
      <c r="AF681" s="744">
        <f t="shared" si="133"/>
        <v>147.15</v>
      </c>
      <c r="AG681" s="744">
        <f t="shared" si="134"/>
        <v>728</v>
      </c>
      <c r="AH681" s="744">
        <f t="shared" si="135"/>
        <v>0</v>
      </c>
      <c r="AI681" s="744">
        <f t="shared" si="136"/>
        <v>875.15</v>
      </c>
      <c r="AJ681" s="744">
        <f t="shared" si="137"/>
        <v>124.85000000000002</v>
      </c>
      <c r="AK681" s="1097">
        <v>1000</v>
      </c>
    </row>
    <row r="682" spans="1:37">
      <c r="A682">
        <v>25400</v>
      </c>
      <c r="B682" t="s">
        <v>2923</v>
      </c>
      <c r="C682">
        <v>931404</v>
      </c>
      <c r="D682" t="s">
        <v>6352</v>
      </c>
      <c r="E682">
        <v>522320</v>
      </c>
      <c r="F682" t="s">
        <v>93</v>
      </c>
      <c r="G682" s="408" t="s">
        <v>6485</v>
      </c>
      <c r="H682" s="217" t="s">
        <v>1524</v>
      </c>
      <c r="I682" s="217" t="s">
        <v>1455</v>
      </c>
      <c r="J682" s="217" t="s">
        <v>458</v>
      </c>
      <c r="K682" s="61" t="str">
        <f t="shared" si="127"/>
        <v>2</v>
      </c>
      <c r="L682" s="63" t="str">
        <f t="shared" si="128"/>
        <v>Regional Parks2</v>
      </c>
      <c r="M682" s="63" t="str">
        <f t="shared" si="129"/>
        <v>Kabian2</v>
      </c>
      <c r="N682" s="637">
        <v>1095.24</v>
      </c>
      <c r="O682" s="213">
        <v>2500</v>
      </c>
      <c r="Q682" s="213">
        <f t="shared" si="130"/>
        <v>2500</v>
      </c>
      <c r="R682" s="213">
        <v>0</v>
      </c>
      <c r="S682" s="213">
        <v>0</v>
      </c>
      <c r="T682" s="213">
        <v>0</v>
      </c>
      <c r="U682" s="213">
        <v>0</v>
      </c>
      <c r="V682" s="213">
        <v>0</v>
      </c>
      <c r="W682" s="213">
        <v>0</v>
      </c>
      <c r="X682" s="213">
        <v>133.63</v>
      </c>
      <c r="Y682" s="213">
        <v>2958</v>
      </c>
      <c r="Z682" s="213">
        <v>971.48</v>
      </c>
      <c r="AA682" s="213">
        <v>0</v>
      </c>
      <c r="AB682" s="213">
        <v>0</v>
      </c>
      <c r="AC682" s="213">
        <f>SUMIF('[3]revexpbalances - 2024-07-18T082'!$G:$G,G:G,'[3]revexpbalances - 2024-07-18T082'!$H:$H)</f>
        <v>0</v>
      </c>
      <c r="AD682" s="213">
        <f t="shared" si="131"/>
        <v>4063.11</v>
      </c>
      <c r="AE682" s="744">
        <f t="shared" si="132"/>
        <v>0</v>
      </c>
      <c r="AF682" s="744">
        <f t="shared" si="133"/>
        <v>0</v>
      </c>
      <c r="AG682" s="744">
        <f t="shared" si="134"/>
        <v>4063.11</v>
      </c>
      <c r="AH682" s="744">
        <f t="shared" si="135"/>
        <v>0</v>
      </c>
      <c r="AI682" s="744">
        <f t="shared" si="136"/>
        <v>4063.11</v>
      </c>
      <c r="AJ682" s="744">
        <f t="shared" si="137"/>
        <v>-1563.1100000000001</v>
      </c>
      <c r="AK682" s="1097">
        <v>2500</v>
      </c>
    </row>
    <row r="683" spans="1:37">
      <c r="A683">
        <v>25400</v>
      </c>
      <c r="B683" t="s">
        <v>2923</v>
      </c>
      <c r="C683">
        <v>931405</v>
      </c>
      <c r="D683" t="s">
        <v>2937</v>
      </c>
      <c r="E683">
        <v>520020</v>
      </c>
      <c r="F683" t="s">
        <v>86</v>
      </c>
      <c r="G683" s="408" t="s">
        <v>5705</v>
      </c>
      <c r="H683" s="217" t="s">
        <v>1524</v>
      </c>
      <c r="I683" s="217" t="s">
        <v>445</v>
      </c>
      <c r="J683" s="217" t="s">
        <v>458</v>
      </c>
      <c r="K683" s="61" t="str">
        <f t="shared" si="127"/>
        <v>2</v>
      </c>
      <c r="L683" s="63" t="str">
        <f t="shared" si="128"/>
        <v>Regional Parks2</v>
      </c>
      <c r="M683" s="63" t="str">
        <f t="shared" si="129"/>
        <v>Lake Cahuilla2</v>
      </c>
      <c r="N683" s="637">
        <v>3041.16</v>
      </c>
      <c r="O683" s="213">
        <v>4180</v>
      </c>
      <c r="Q683" s="213">
        <f t="shared" si="130"/>
        <v>4180</v>
      </c>
      <c r="R683" s="213">
        <v>0</v>
      </c>
      <c r="S683" s="213">
        <v>0</v>
      </c>
      <c r="T683" s="213">
        <v>613.72</v>
      </c>
      <c r="U683" s="213">
        <v>200</v>
      </c>
      <c r="V683" s="213">
        <v>200</v>
      </c>
      <c r="W683" s="213">
        <v>200</v>
      </c>
      <c r="X683" s="213">
        <v>200</v>
      </c>
      <c r="Y683" s="213">
        <v>200</v>
      </c>
      <c r="Z683" s="213">
        <v>200</v>
      </c>
      <c r="AA683" s="213">
        <v>322.99</v>
      </c>
      <c r="AB683" s="213">
        <v>322.99</v>
      </c>
      <c r="AC683" s="213">
        <f>SUMIF('[3]revexpbalances - 2024-07-18T082'!$G:$G,G:G,'[3]revexpbalances - 2024-07-18T082'!$H:$H)</f>
        <v>591.98</v>
      </c>
      <c r="AD683" s="213">
        <f t="shared" si="131"/>
        <v>3051.68</v>
      </c>
      <c r="AE683" s="744">
        <f t="shared" si="132"/>
        <v>613.72</v>
      </c>
      <c r="AF683" s="744">
        <f t="shared" si="133"/>
        <v>600</v>
      </c>
      <c r="AG683" s="744">
        <f t="shared" si="134"/>
        <v>600</v>
      </c>
      <c r="AH683" s="744">
        <f t="shared" si="135"/>
        <v>1237.96</v>
      </c>
      <c r="AI683" s="744">
        <f t="shared" si="136"/>
        <v>3051.6800000000003</v>
      </c>
      <c r="AJ683" s="744">
        <f t="shared" si="137"/>
        <v>1128.3199999999997</v>
      </c>
      <c r="AK683" s="1097">
        <v>4180</v>
      </c>
    </row>
    <row r="684" spans="1:37">
      <c r="A684">
        <v>25400</v>
      </c>
      <c r="B684" t="s">
        <v>2923</v>
      </c>
      <c r="C684">
        <v>931405</v>
      </c>
      <c r="D684" t="s">
        <v>2937</v>
      </c>
      <c r="E684">
        <v>520115</v>
      </c>
      <c r="F684" t="s">
        <v>49</v>
      </c>
      <c r="G684" s="408" t="s">
        <v>5669</v>
      </c>
      <c r="H684" s="217" t="s">
        <v>1524</v>
      </c>
      <c r="I684" s="217" t="s">
        <v>445</v>
      </c>
      <c r="J684" s="217" t="s">
        <v>458</v>
      </c>
      <c r="K684" s="61" t="str">
        <f t="shared" si="127"/>
        <v>2</v>
      </c>
      <c r="L684" s="63" t="str">
        <f t="shared" si="128"/>
        <v>Regional Parks2</v>
      </c>
      <c r="M684" s="63" t="str">
        <f t="shared" si="129"/>
        <v>Lake Cahuilla2</v>
      </c>
      <c r="N684" s="637">
        <v>313.5</v>
      </c>
      <c r="O684" s="213">
        <v>1550</v>
      </c>
      <c r="Q684" s="213">
        <f t="shared" si="130"/>
        <v>1550</v>
      </c>
      <c r="R684" s="213">
        <v>0</v>
      </c>
      <c r="S684" s="213">
        <v>0</v>
      </c>
      <c r="T684" s="213">
        <v>397.7</v>
      </c>
      <c r="U684" s="213">
        <v>84</v>
      </c>
      <c r="V684" s="213">
        <v>93</v>
      </c>
      <c r="W684" s="213">
        <v>0</v>
      </c>
      <c r="X684" s="213">
        <v>0</v>
      </c>
      <c r="Y684" s="213">
        <v>0</v>
      </c>
      <c r="Z684" s="213">
        <v>0</v>
      </c>
      <c r="AA684" s="213">
        <v>217.62</v>
      </c>
      <c r="AB684" s="213">
        <v>315.38</v>
      </c>
      <c r="AC684" s="213">
        <f>SUMIF('[3]revexpbalances - 2024-07-18T082'!$G:$G,G:G,'[3]revexpbalances - 2024-07-18T082'!$H:$H)</f>
        <v>155</v>
      </c>
      <c r="AD684" s="213">
        <f t="shared" si="131"/>
        <v>1262.7</v>
      </c>
      <c r="AE684" s="744">
        <f t="shared" si="132"/>
        <v>397.7</v>
      </c>
      <c r="AF684" s="744">
        <f t="shared" si="133"/>
        <v>177</v>
      </c>
      <c r="AG684" s="744">
        <f t="shared" si="134"/>
        <v>0</v>
      </c>
      <c r="AH684" s="744">
        <f t="shared" si="135"/>
        <v>688</v>
      </c>
      <c r="AI684" s="744">
        <f t="shared" si="136"/>
        <v>1262.7</v>
      </c>
      <c r="AJ684" s="744">
        <f t="shared" si="137"/>
        <v>287.29999999999995</v>
      </c>
      <c r="AK684" s="1097">
        <v>1850</v>
      </c>
    </row>
    <row r="685" spans="1:37">
      <c r="A685">
        <v>25400</v>
      </c>
      <c r="B685" t="s">
        <v>2923</v>
      </c>
      <c r="C685">
        <v>931405</v>
      </c>
      <c r="D685" t="s">
        <v>2937</v>
      </c>
      <c r="E685">
        <v>520800</v>
      </c>
      <c r="F685" t="s">
        <v>54</v>
      </c>
      <c r="G685" s="408" t="s">
        <v>5727</v>
      </c>
      <c r="H685" s="217" t="s">
        <v>1524</v>
      </c>
      <c r="I685" s="217" t="s">
        <v>445</v>
      </c>
      <c r="J685" s="217" t="s">
        <v>458</v>
      </c>
      <c r="K685" s="61" t="str">
        <f t="shared" si="127"/>
        <v>2</v>
      </c>
      <c r="L685" s="63" t="str">
        <f t="shared" si="128"/>
        <v>Regional Parks2</v>
      </c>
      <c r="M685" s="63" t="str">
        <f t="shared" si="129"/>
        <v>Lake Cahuilla2</v>
      </c>
      <c r="N685" s="637">
        <v>3777.1</v>
      </c>
      <c r="O685" s="213">
        <v>5700</v>
      </c>
      <c r="Q685" s="213">
        <f t="shared" si="130"/>
        <v>5700</v>
      </c>
      <c r="R685" s="213">
        <v>387.56</v>
      </c>
      <c r="S685" s="213">
        <v>0</v>
      </c>
      <c r="T685" s="213">
        <v>237.46</v>
      </c>
      <c r="U685" s="213">
        <v>423.02</v>
      </c>
      <c r="V685" s="213">
        <v>221.75</v>
      </c>
      <c r="W685" s="213">
        <v>615.65</v>
      </c>
      <c r="X685" s="213">
        <v>584.36</v>
      </c>
      <c r="Y685" s="213">
        <v>874.64</v>
      </c>
      <c r="Z685" s="213">
        <v>165.42</v>
      </c>
      <c r="AA685" s="213">
        <v>1076.1400000000001</v>
      </c>
      <c r="AB685" s="213">
        <v>449.12</v>
      </c>
      <c r="AC685" s="213">
        <f>SUMIF('[3]revexpbalances - 2024-07-18T082'!$G:$G,G:G,'[3]revexpbalances - 2024-07-18T082'!$H:$H)</f>
        <v>19.350000000000001</v>
      </c>
      <c r="AD685" s="213">
        <f t="shared" si="131"/>
        <v>5054.47</v>
      </c>
      <c r="AE685" s="744">
        <f t="shared" si="132"/>
        <v>625.02</v>
      </c>
      <c r="AF685" s="744">
        <f t="shared" si="133"/>
        <v>1260.42</v>
      </c>
      <c r="AG685" s="744">
        <f t="shared" si="134"/>
        <v>1624.42</v>
      </c>
      <c r="AH685" s="744">
        <f t="shared" si="135"/>
        <v>1544.6100000000001</v>
      </c>
      <c r="AI685" s="744">
        <f t="shared" si="136"/>
        <v>5054.47</v>
      </c>
      <c r="AJ685" s="744">
        <f t="shared" si="137"/>
        <v>645.52999999999975</v>
      </c>
      <c r="AK685" s="1097">
        <v>6500</v>
      </c>
    </row>
    <row r="686" spans="1:37">
      <c r="A686">
        <v>25400</v>
      </c>
      <c r="B686" t="s">
        <v>2923</v>
      </c>
      <c r="C686">
        <v>931405</v>
      </c>
      <c r="D686" t="s">
        <v>2937</v>
      </c>
      <c r="E686">
        <v>521420</v>
      </c>
      <c r="F686" t="s">
        <v>90</v>
      </c>
      <c r="G686" s="408" t="s">
        <v>5664</v>
      </c>
      <c r="H686" s="217" t="s">
        <v>1524</v>
      </c>
      <c r="I686" s="217" t="s">
        <v>445</v>
      </c>
      <c r="J686" s="217" t="s">
        <v>458</v>
      </c>
      <c r="K686" s="61" t="str">
        <f t="shared" si="127"/>
        <v>2</v>
      </c>
      <c r="L686" s="63" t="str">
        <f t="shared" si="128"/>
        <v>Regional Parks2</v>
      </c>
      <c r="M686" s="63" t="str">
        <f t="shared" si="129"/>
        <v>Lake Cahuilla2</v>
      </c>
      <c r="N686" s="637">
        <v>3251.59</v>
      </c>
      <c r="O686" s="213">
        <v>6000</v>
      </c>
      <c r="Q686" s="213">
        <f t="shared" si="130"/>
        <v>6000</v>
      </c>
      <c r="R686" s="213">
        <v>0</v>
      </c>
      <c r="S686" s="213">
        <v>70.5</v>
      </c>
      <c r="T686" s="213">
        <v>517.66999999999996</v>
      </c>
      <c r="U686" s="213">
        <v>0</v>
      </c>
      <c r="V686" s="213">
        <v>34.58</v>
      </c>
      <c r="W686" s="213">
        <v>221.63</v>
      </c>
      <c r="X686" s="213">
        <v>503.83</v>
      </c>
      <c r="Y686" s="213">
        <v>210.58</v>
      </c>
      <c r="Z686" s="213">
        <v>1326.96</v>
      </c>
      <c r="AA686" s="213">
        <v>2076.65</v>
      </c>
      <c r="AB686" s="213">
        <v>0</v>
      </c>
      <c r="AC686" s="213">
        <f>SUMIF('[3]revexpbalances - 2024-07-18T082'!$G:$G,G:G,'[3]revexpbalances - 2024-07-18T082'!$H:$H)</f>
        <v>31.09</v>
      </c>
      <c r="AD686" s="213">
        <f t="shared" si="131"/>
        <v>4993.49</v>
      </c>
      <c r="AE686" s="744">
        <f t="shared" si="132"/>
        <v>588.16999999999996</v>
      </c>
      <c r="AF686" s="744">
        <f t="shared" si="133"/>
        <v>256.20999999999998</v>
      </c>
      <c r="AG686" s="744">
        <f t="shared" si="134"/>
        <v>2041.37</v>
      </c>
      <c r="AH686" s="744">
        <f t="shared" si="135"/>
        <v>2107.7400000000002</v>
      </c>
      <c r="AI686" s="744">
        <f t="shared" si="136"/>
        <v>4993.49</v>
      </c>
      <c r="AJ686" s="744">
        <f t="shared" si="137"/>
        <v>1006.5100000000002</v>
      </c>
      <c r="AK686" s="1097">
        <v>6000</v>
      </c>
    </row>
    <row r="687" spans="1:37">
      <c r="A687">
        <v>25400</v>
      </c>
      <c r="B687" t="s">
        <v>2923</v>
      </c>
      <c r="C687">
        <v>931405</v>
      </c>
      <c r="D687" t="s">
        <v>2937</v>
      </c>
      <c r="E687">
        <v>521500</v>
      </c>
      <c r="F687" t="s">
        <v>58</v>
      </c>
      <c r="G687" s="408" t="s">
        <v>5544</v>
      </c>
      <c r="H687" s="217" t="s">
        <v>1524</v>
      </c>
      <c r="I687" s="217" t="s">
        <v>445</v>
      </c>
      <c r="J687" s="217" t="s">
        <v>458</v>
      </c>
      <c r="K687" s="61" t="str">
        <f t="shared" si="127"/>
        <v>2</v>
      </c>
      <c r="L687" s="63" t="str">
        <f t="shared" si="128"/>
        <v>Regional Parks2</v>
      </c>
      <c r="M687" s="63" t="str">
        <f t="shared" si="129"/>
        <v>Lake Cahuilla2</v>
      </c>
      <c r="N687" s="637">
        <v>129.12</v>
      </c>
      <c r="O687" s="213">
        <v>250</v>
      </c>
      <c r="Q687" s="213">
        <f t="shared" si="130"/>
        <v>250</v>
      </c>
      <c r="R687" s="213">
        <v>0</v>
      </c>
      <c r="S687" s="213">
        <v>0</v>
      </c>
      <c r="T687" s="213">
        <v>0</v>
      </c>
      <c r="U687" s="213">
        <v>0</v>
      </c>
      <c r="V687" s="213">
        <v>0</v>
      </c>
      <c r="W687" s="213">
        <v>0</v>
      </c>
      <c r="X687" s="213">
        <v>0</v>
      </c>
      <c r="Y687" s="213">
        <v>0</v>
      </c>
      <c r="Z687" s="213">
        <v>0</v>
      </c>
      <c r="AA687" s="213">
        <v>0</v>
      </c>
      <c r="AB687" s="213">
        <v>0</v>
      </c>
      <c r="AC687" s="213">
        <f>SUMIF('[3]revexpbalances - 2024-07-18T082'!$G:$G,G:G,'[3]revexpbalances - 2024-07-18T082'!$H:$H)</f>
        <v>0</v>
      </c>
      <c r="AD687" s="213">
        <f t="shared" si="131"/>
        <v>0</v>
      </c>
      <c r="AE687" s="744">
        <f t="shared" si="132"/>
        <v>0</v>
      </c>
      <c r="AF687" s="744">
        <f t="shared" si="133"/>
        <v>0</v>
      </c>
      <c r="AG687" s="744">
        <f t="shared" si="134"/>
        <v>0</v>
      </c>
      <c r="AH687" s="744">
        <f t="shared" si="135"/>
        <v>0</v>
      </c>
      <c r="AI687" s="744">
        <f t="shared" si="136"/>
        <v>0</v>
      </c>
      <c r="AJ687" s="744">
        <f t="shared" si="137"/>
        <v>250</v>
      </c>
      <c r="AK687" s="1097">
        <v>600</v>
      </c>
    </row>
    <row r="688" spans="1:37">
      <c r="A688">
        <v>25400</v>
      </c>
      <c r="B688" t="s">
        <v>2923</v>
      </c>
      <c r="C688">
        <v>931405</v>
      </c>
      <c r="D688" t="s">
        <v>2937</v>
      </c>
      <c r="E688">
        <v>522310</v>
      </c>
      <c r="F688" t="s">
        <v>60</v>
      </c>
      <c r="G688" s="408" t="s">
        <v>5686</v>
      </c>
      <c r="H688" s="217" t="s">
        <v>1524</v>
      </c>
      <c r="I688" s="217" t="s">
        <v>445</v>
      </c>
      <c r="J688" s="217" t="s">
        <v>458</v>
      </c>
      <c r="K688" s="61" t="str">
        <f t="shared" si="127"/>
        <v>2</v>
      </c>
      <c r="L688" s="63" t="str">
        <f t="shared" si="128"/>
        <v>Regional Parks2</v>
      </c>
      <c r="M688" s="63" t="str">
        <f t="shared" si="129"/>
        <v>Lake Cahuilla2</v>
      </c>
      <c r="N688" s="637">
        <v>2139.69</v>
      </c>
      <c r="O688" s="213">
        <v>3000</v>
      </c>
      <c r="Q688" s="213">
        <f t="shared" si="130"/>
        <v>3000</v>
      </c>
      <c r="R688" s="213">
        <v>0</v>
      </c>
      <c r="S688" s="213">
        <v>0</v>
      </c>
      <c r="T688" s="213">
        <v>339.96</v>
      </c>
      <c r="U688" s="213">
        <v>6.2</v>
      </c>
      <c r="V688" s="213">
        <v>352.56</v>
      </c>
      <c r="W688" s="213">
        <v>308.83</v>
      </c>
      <c r="X688" s="213">
        <v>52.7</v>
      </c>
      <c r="Y688" s="213">
        <v>56.54</v>
      </c>
      <c r="Z688" s="213">
        <v>674.72</v>
      </c>
      <c r="AA688" s="213">
        <v>0</v>
      </c>
      <c r="AB688" s="213">
        <v>243.73</v>
      </c>
      <c r="AC688" s="213">
        <f>SUMIF('[3]revexpbalances - 2024-07-18T082'!$G:$G,G:G,'[3]revexpbalances - 2024-07-18T082'!$H:$H)</f>
        <v>167.56</v>
      </c>
      <c r="AD688" s="213">
        <f t="shared" si="131"/>
        <v>2202.8000000000002</v>
      </c>
      <c r="AE688" s="744">
        <f t="shared" si="132"/>
        <v>339.96</v>
      </c>
      <c r="AF688" s="744">
        <f t="shared" si="133"/>
        <v>667.58999999999992</v>
      </c>
      <c r="AG688" s="744">
        <f t="shared" si="134"/>
        <v>783.96</v>
      </c>
      <c r="AH688" s="744">
        <f t="shared" si="135"/>
        <v>411.28999999999996</v>
      </c>
      <c r="AI688" s="744">
        <f t="shared" si="136"/>
        <v>2202.8000000000002</v>
      </c>
      <c r="AJ688" s="744">
        <f t="shared" si="137"/>
        <v>797.19999999999982</v>
      </c>
      <c r="AK688" s="1097">
        <v>4000</v>
      </c>
    </row>
    <row r="689" spans="1:37">
      <c r="A689">
        <v>25400</v>
      </c>
      <c r="B689" t="s">
        <v>2923</v>
      </c>
      <c r="C689">
        <v>931405</v>
      </c>
      <c r="D689" t="s">
        <v>2937</v>
      </c>
      <c r="E689">
        <v>522320</v>
      </c>
      <c r="F689" t="s">
        <v>93</v>
      </c>
      <c r="G689" s="408" t="s">
        <v>5736</v>
      </c>
      <c r="H689" s="217" t="s">
        <v>1524</v>
      </c>
      <c r="I689" s="217" t="s">
        <v>445</v>
      </c>
      <c r="J689" s="217" t="s">
        <v>458</v>
      </c>
      <c r="K689" s="61" t="str">
        <f t="shared" si="127"/>
        <v>2</v>
      </c>
      <c r="L689" s="63" t="str">
        <f t="shared" si="128"/>
        <v>Regional Parks2</v>
      </c>
      <c r="M689" s="63" t="str">
        <f t="shared" si="129"/>
        <v>Lake Cahuilla2</v>
      </c>
      <c r="N689" s="637">
        <v>6002.12</v>
      </c>
      <c r="O689" s="213">
        <v>6500</v>
      </c>
      <c r="Q689" s="213">
        <f t="shared" si="130"/>
        <v>6500</v>
      </c>
      <c r="R689" s="213">
        <v>301.56</v>
      </c>
      <c r="S689" s="213">
        <v>-272.3</v>
      </c>
      <c r="T689" s="213">
        <v>0</v>
      </c>
      <c r="U689" s="213">
        <v>16.86</v>
      </c>
      <c r="V689" s="213">
        <v>23258.68</v>
      </c>
      <c r="W689" s="213">
        <v>147.88</v>
      </c>
      <c r="X689" s="213">
        <v>477.32</v>
      </c>
      <c r="Y689" s="213">
        <v>52.05</v>
      </c>
      <c r="Z689" s="213">
        <v>660.49</v>
      </c>
      <c r="AA689" s="213">
        <v>-22534.91</v>
      </c>
      <c r="AB689" s="213">
        <v>157.94</v>
      </c>
      <c r="AC689" s="213">
        <f>SUMIF('[3]revexpbalances - 2024-07-18T082'!$G:$G,G:G,'[3]revexpbalances - 2024-07-18T082'!$H:$H)</f>
        <v>930.26</v>
      </c>
      <c r="AD689" s="213">
        <f t="shared" si="131"/>
        <v>3195.8300000000008</v>
      </c>
      <c r="AE689" s="744">
        <f t="shared" si="132"/>
        <v>29.259999999999991</v>
      </c>
      <c r="AF689" s="744">
        <f t="shared" si="133"/>
        <v>23423.420000000002</v>
      </c>
      <c r="AG689" s="744">
        <f t="shared" si="134"/>
        <v>1189.8600000000001</v>
      </c>
      <c r="AH689" s="744">
        <f t="shared" si="135"/>
        <v>-21446.710000000003</v>
      </c>
      <c r="AI689" s="744">
        <f t="shared" si="136"/>
        <v>3195.8299999999981</v>
      </c>
      <c r="AJ689" s="744">
        <f t="shared" si="137"/>
        <v>3304.1700000000019</v>
      </c>
      <c r="AK689" s="1097">
        <v>7500</v>
      </c>
    </row>
    <row r="690" spans="1:37">
      <c r="A690">
        <v>25400</v>
      </c>
      <c r="B690" t="s">
        <v>2923</v>
      </c>
      <c r="C690">
        <v>931405</v>
      </c>
      <c r="D690" t="s">
        <v>2937</v>
      </c>
      <c r="E690">
        <v>522340</v>
      </c>
      <c r="F690" t="s">
        <v>94</v>
      </c>
      <c r="G690" s="408" t="s">
        <v>5697</v>
      </c>
      <c r="H690" s="217" t="s">
        <v>1524</v>
      </c>
      <c r="I690" s="217" t="s">
        <v>445</v>
      </c>
      <c r="J690" s="217" t="s">
        <v>458</v>
      </c>
      <c r="K690" s="61" t="str">
        <f t="shared" si="127"/>
        <v>2</v>
      </c>
      <c r="L690" s="63" t="str">
        <f t="shared" si="128"/>
        <v>Regional Parks2</v>
      </c>
      <c r="M690" s="63" t="str">
        <f t="shared" si="129"/>
        <v>Lake Cahuilla2</v>
      </c>
      <c r="N690" s="637">
        <v>3955.5</v>
      </c>
      <c r="O690" s="213">
        <v>4000</v>
      </c>
      <c r="Q690" s="213">
        <f t="shared" si="130"/>
        <v>4000</v>
      </c>
      <c r="R690" s="213">
        <v>0</v>
      </c>
      <c r="S690" s="213">
        <v>0</v>
      </c>
      <c r="T690" s="213">
        <v>774.34</v>
      </c>
      <c r="U690" s="213">
        <v>0</v>
      </c>
      <c r="V690" s="213">
        <v>0</v>
      </c>
      <c r="W690" s="213">
        <v>0</v>
      </c>
      <c r="X690" s="213">
        <v>0</v>
      </c>
      <c r="Y690" s="213">
        <v>0</v>
      </c>
      <c r="Z690" s="213">
        <v>0</v>
      </c>
      <c r="AA690" s="213">
        <v>0</v>
      </c>
      <c r="AB690" s="213">
        <v>0</v>
      </c>
      <c r="AC690" s="213">
        <f>SUMIF('[3]revexpbalances - 2024-07-18T082'!$G:$G,G:G,'[3]revexpbalances - 2024-07-18T082'!$H:$H)</f>
        <v>0</v>
      </c>
      <c r="AD690" s="213">
        <f t="shared" si="131"/>
        <v>774.34</v>
      </c>
      <c r="AE690" s="744">
        <f t="shared" si="132"/>
        <v>774.34</v>
      </c>
      <c r="AF690" s="744">
        <f t="shared" si="133"/>
        <v>0</v>
      </c>
      <c r="AG690" s="744">
        <f t="shared" si="134"/>
        <v>0</v>
      </c>
      <c r="AH690" s="744">
        <f t="shared" si="135"/>
        <v>0</v>
      </c>
      <c r="AI690" s="744">
        <f t="shared" si="136"/>
        <v>774.34</v>
      </c>
      <c r="AJ690" s="744">
        <f t="shared" si="137"/>
        <v>3225.66</v>
      </c>
      <c r="AK690" s="1097">
        <v>4000</v>
      </c>
    </row>
    <row r="691" spans="1:37">
      <c r="A691">
        <v>25400</v>
      </c>
      <c r="B691" t="s">
        <v>2923</v>
      </c>
      <c r="C691">
        <v>931405</v>
      </c>
      <c r="D691" t="s">
        <v>2937</v>
      </c>
      <c r="E691">
        <v>523220</v>
      </c>
      <c r="F691" t="s">
        <v>108</v>
      </c>
      <c r="G691" s="408" t="s">
        <v>5536</v>
      </c>
      <c r="H691" s="217" t="s">
        <v>1524</v>
      </c>
      <c r="I691" s="217" t="s">
        <v>445</v>
      </c>
      <c r="J691" s="217" t="s">
        <v>458</v>
      </c>
      <c r="K691" s="61" t="str">
        <f t="shared" si="127"/>
        <v>2</v>
      </c>
      <c r="L691" s="63" t="str">
        <f t="shared" si="128"/>
        <v>Regional Parks2</v>
      </c>
      <c r="M691" s="63" t="str">
        <f t="shared" si="129"/>
        <v>Lake Cahuilla2</v>
      </c>
      <c r="N691" s="637">
        <v>76.22</v>
      </c>
      <c r="O691" s="213">
        <v>350</v>
      </c>
      <c r="Q691" s="213">
        <f t="shared" si="130"/>
        <v>350</v>
      </c>
      <c r="R691" s="213">
        <v>0</v>
      </c>
      <c r="S691" s="213">
        <v>0</v>
      </c>
      <c r="T691" s="213">
        <v>0</v>
      </c>
      <c r="U691" s="213">
        <v>0</v>
      </c>
      <c r="V691" s="213">
        <v>0</v>
      </c>
      <c r="W691" s="213">
        <v>156.56</v>
      </c>
      <c r="X691" s="213">
        <v>0</v>
      </c>
      <c r="Y691" s="213">
        <v>0</v>
      </c>
      <c r="Z691" s="213">
        <v>0</v>
      </c>
      <c r="AA691" s="213">
        <v>0</v>
      </c>
      <c r="AB691" s="213">
        <v>0</v>
      </c>
      <c r="AC691" s="213">
        <f>SUMIF('[3]revexpbalances - 2024-07-18T082'!$G:$G,G:G,'[3]revexpbalances - 2024-07-18T082'!$H:$H)</f>
        <v>0</v>
      </c>
      <c r="AD691" s="213">
        <f t="shared" si="131"/>
        <v>156.56</v>
      </c>
      <c r="AE691" s="744">
        <f t="shared" si="132"/>
        <v>0</v>
      </c>
      <c r="AF691" s="744">
        <f t="shared" si="133"/>
        <v>156.56</v>
      </c>
      <c r="AG691" s="744">
        <f t="shared" si="134"/>
        <v>0</v>
      </c>
      <c r="AH691" s="744">
        <f t="shared" si="135"/>
        <v>0</v>
      </c>
      <c r="AI691" s="744">
        <f t="shared" si="136"/>
        <v>156.56</v>
      </c>
      <c r="AJ691" s="744">
        <f t="shared" si="137"/>
        <v>193.44</v>
      </c>
      <c r="AK691" s="1097">
        <v>350</v>
      </c>
    </row>
    <row r="692" spans="1:37">
      <c r="A692">
        <v>25400</v>
      </c>
      <c r="B692" t="s">
        <v>2923</v>
      </c>
      <c r="C692">
        <v>931405</v>
      </c>
      <c r="D692" t="s">
        <v>2937</v>
      </c>
      <c r="E692">
        <v>523290</v>
      </c>
      <c r="F692" t="s">
        <v>1281</v>
      </c>
      <c r="G692" s="408" t="s">
        <v>5687</v>
      </c>
      <c r="H692" s="217" t="s">
        <v>1524</v>
      </c>
      <c r="I692" s="217" t="s">
        <v>445</v>
      </c>
      <c r="J692" s="217" t="s">
        <v>458</v>
      </c>
      <c r="K692" s="61" t="str">
        <f t="shared" si="127"/>
        <v>2</v>
      </c>
      <c r="L692" s="63" t="str">
        <f t="shared" si="128"/>
        <v>Regional Parks2</v>
      </c>
      <c r="M692" s="63" t="str">
        <f t="shared" si="129"/>
        <v>Lake Cahuilla2</v>
      </c>
      <c r="N692" s="637">
        <v>9917.5400000000009</v>
      </c>
      <c r="O692" s="213">
        <v>8700</v>
      </c>
      <c r="Q692" s="213">
        <f t="shared" si="130"/>
        <v>8700</v>
      </c>
      <c r="R692" s="213">
        <v>394</v>
      </c>
      <c r="S692" s="213">
        <v>171.4</v>
      </c>
      <c r="T692" s="213">
        <v>508.18</v>
      </c>
      <c r="U692" s="213">
        <v>609.85</v>
      </c>
      <c r="V692" s="213">
        <v>799.64</v>
      </c>
      <c r="W692" s="213">
        <v>888.48</v>
      </c>
      <c r="X692" s="213">
        <v>931.58</v>
      </c>
      <c r="Y692" s="213">
        <v>1039.4000000000001</v>
      </c>
      <c r="Z692" s="213">
        <v>917.48</v>
      </c>
      <c r="AA692" s="213">
        <v>804.85</v>
      </c>
      <c r="AB692" s="213">
        <v>601.5</v>
      </c>
      <c r="AC692" s="213">
        <f>SUMIF('[3]revexpbalances - 2024-07-18T082'!$G:$G,G:G,'[3]revexpbalances - 2024-07-18T082'!$H:$H)</f>
        <v>357.15</v>
      </c>
      <c r="AD692" s="213">
        <f t="shared" si="131"/>
        <v>8023.51</v>
      </c>
      <c r="AE692" s="744">
        <f t="shared" si="132"/>
        <v>1073.58</v>
      </c>
      <c r="AF692" s="744">
        <f t="shared" si="133"/>
        <v>2297.9700000000003</v>
      </c>
      <c r="AG692" s="744">
        <f t="shared" si="134"/>
        <v>2888.46</v>
      </c>
      <c r="AH692" s="744">
        <f t="shared" si="135"/>
        <v>1763.5</v>
      </c>
      <c r="AI692" s="744">
        <f t="shared" si="136"/>
        <v>8023.51</v>
      </c>
      <c r="AJ692" s="744">
        <f t="shared" si="137"/>
        <v>676.48999999999978</v>
      </c>
      <c r="AK692" s="1097">
        <v>9000</v>
      </c>
    </row>
    <row r="693" spans="1:37">
      <c r="A693">
        <v>25400</v>
      </c>
      <c r="B693" t="s">
        <v>2923</v>
      </c>
      <c r="C693">
        <v>931405</v>
      </c>
      <c r="D693" t="s">
        <v>2937</v>
      </c>
      <c r="E693">
        <v>523700</v>
      </c>
      <c r="F693" t="s">
        <v>66</v>
      </c>
      <c r="G693" s="408" t="s">
        <v>5699</v>
      </c>
      <c r="H693" s="217" t="s">
        <v>1524</v>
      </c>
      <c r="I693" s="217" t="s">
        <v>445</v>
      </c>
      <c r="J693" s="217" t="s">
        <v>458</v>
      </c>
      <c r="K693" s="61" t="str">
        <f t="shared" si="127"/>
        <v>2</v>
      </c>
      <c r="L693" s="63" t="str">
        <f t="shared" si="128"/>
        <v>Regional Parks2</v>
      </c>
      <c r="M693" s="63" t="str">
        <f t="shared" si="129"/>
        <v>Lake Cahuilla2</v>
      </c>
      <c r="N693" s="637">
        <v>2656.86</v>
      </c>
      <c r="O693" s="213">
        <v>4000</v>
      </c>
      <c r="Q693" s="213">
        <f t="shared" si="130"/>
        <v>4000</v>
      </c>
      <c r="R693" s="213">
        <v>0</v>
      </c>
      <c r="S693" s="213">
        <v>0</v>
      </c>
      <c r="T693" s="213">
        <v>35.020000000000003</v>
      </c>
      <c r="U693" s="213">
        <v>371.91</v>
      </c>
      <c r="V693" s="213">
        <v>126.13</v>
      </c>
      <c r="W693" s="213">
        <v>124.68</v>
      </c>
      <c r="X693" s="213">
        <v>388.05</v>
      </c>
      <c r="Y693" s="213">
        <v>505.54</v>
      </c>
      <c r="Z693" s="213">
        <v>453.45</v>
      </c>
      <c r="AA693" s="213">
        <v>376.96</v>
      </c>
      <c r="AB693" s="213">
        <v>228.85</v>
      </c>
      <c r="AC693" s="213">
        <f>SUMIF('[3]revexpbalances - 2024-07-18T082'!$G:$G,G:G,'[3]revexpbalances - 2024-07-18T082'!$H:$H)</f>
        <v>4.87</v>
      </c>
      <c r="AD693" s="213">
        <f t="shared" si="131"/>
        <v>2615.4599999999996</v>
      </c>
      <c r="AE693" s="744">
        <f t="shared" si="132"/>
        <v>35.020000000000003</v>
      </c>
      <c r="AF693" s="744">
        <f t="shared" si="133"/>
        <v>622.72</v>
      </c>
      <c r="AG693" s="744">
        <f t="shared" si="134"/>
        <v>1347.04</v>
      </c>
      <c r="AH693" s="744">
        <f t="shared" si="135"/>
        <v>610.67999999999995</v>
      </c>
      <c r="AI693" s="744">
        <f t="shared" si="136"/>
        <v>2615.46</v>
      </c>
      <c r="AJ693" s="744">
        <f t="shared" si="137"/>
        <v>1384.54</v>
      </c>
      <c r="AK693" s="1097">
        <v>4000</v>
      </c>
    </row>
    <row r="694" spans="1:37">
      <c r="A694">
        <v>25400</v>
      </c>
      <c r="B694" t="s">
        <v>2923</v>
      </c>
      <c r="C694">
        <v>931405</v>
      </c>
      <c r="D694" t="s">
        <v>2937</v>
      </c>
      <c r="E694">
        <v>523800</v>
      </c>
      <c r="F694" t="s">
        <v>67</v>
      </c>
      <c r="G694" s="408" t="s">
        <v>5650</v>
      </c>
      <c r="H694" s="217" t="s">
        <v>1524</v>
      </c>
      <c r="I694" s="217" t="s">
        <v>445</v>
      </c>
      <c r="J694" s="217" t="s">
        <v>458</v>
      </c>
      <c r="K694" s="61" t="str">
        <f t="shared" si="127"/>
        <v>2</v>
      </c>
      <c r="L694" s="63" t="str">
        <f t="shared" si="128"/>
        <v>Regional Parks2</v>
      </c>
      <c r="M694" s="63" t="str">
        <f t="shared" si="129"/>
        <v>Lake Cahuilla2</v>
      </c>
      <c r="N694" s="637">
        <v>1040.8800000000001</v>
      </c>
      <c r="O694" s="213">
        <v>1500</v>
      </c>
      <c r="Q694" s="213">
        <f t="shared" si="130"/>
        <v>1500</v>
      </c>
      <c r="R694" s="213">
        <v>0</v>
      </c>
      <c r="S694" s="213">
        <v>0</v>
      </c>
      <c r="T694" s="213">
        <v>0</v>
      </c>
      <c r="U694" s="213">
        <v>0</v>
      </c>
      <c r="V694" s="213">
        <v>0</v>
      </c>
      <c r="W694" s="213">
        <v>0</v>
      </c>
      <c r="X694" s="213">
        <v>0</v>
      </c>
      <c r="Y694" s="213">
        <v>0</v>
      </c>
      <c r="Z694" s="213">
        <v>0</v>
      </c>
      <c r="AA694" s="213">
        <v>0</v>
      </c>
      <c r="AB694" s="213">
        <v>61.8</v>
      </c>
      <c r="AC694" s="213">
        <f>SUMIF('[3]revexpbalances - 2024-07-18T082'!$G:$G,G:G,'[3]revexpbalances - 2024-07-18T082'!$H:$H)</f>
        <v>0</v>
      </c>
      <c r="AD694" s="213">
        <f t="shared" si="131"/>
        <v>61.8</v>
      </c>
      <c r="AE694" s="744">
        <f t="shared" si="132"/>
        <v>0</v>
      </c>
      <c r="AF694" s="744">
        <f t="shared" si="133"/>
        <v>0</v>
      </c>
      <c r="AG694" s="744">
        <f t="shared" si="134"/>
        <v>0</v>
      </c>
      <c r="AH694" s="744">
        <f t="shared" si="135"/>
        <v>61.8</v>
      </c>
      <c r="AI694" s="744">
        <f t="shared" si="136"/>
        <v>61.8</v>
      </c>
      <c r="AJ694" s="744">
        <f t="shared" si="137"/>
        <v>1438.2</v>
      </c>
      <c r="AK694" s="1097">
        <v>4200</v>
      </c>
    </row>
    <row r="695" spans="1:37">
      <c r="A695">
        <v>25400</v>
      </c>
      <c r="B695" t="s">
        <v>2923</v>
      </c>
      <c r="C695">
        <v>931405</v>
      </c>
      <c r="D695" t="s">
        <v>2937</v>
      </c>
      <c r="E695">
        <v>524840</v>
      </c>
      <c r="F695" t="s">
        <v>69</v>
      </c>
      <c r="G695" s="408" t="s">
        <v>5539</v>
      </c>
      <c r="H695" s="217" t="s">
        <v>1524</v>
      </c>
      <c r="I695" s="217" t="s">
        <v>445</v>
      </c>
      <c r="J695" s="217" t="s">
        <v>458</v>
      </c>
      <c r="K695" s="61" t="str">
        <f t="shared" ref="K695:K755" si="138">MID(E695,2,1)</f>
        <v>2</v>
      </c>
      <c r="L695" s="63" t="str">
        <f t="shared" ref="L695:L755" si="139">H695&amp;K695</f>
        <v>Regional Parks2</v>
      </c>
      <c r="M695" s="63" t="str">
        <f t="shared" ref="M695:M755" si="140">I695&amp;K695</f>
        <v>Lake Cahuilla2</v>
      </c>
      <c r="N695" s="637">
        <v>150</v>
      </c>
      <c r="O695" s="213">
        <v>200</v>
      </c>
      <c r="Q695" s="213">
        <f t="shared" ref="Q695:Q755" si="141">O695+P695</f>
        <v>200</v>
      </c>
      <c r="R695" s="213">
        <v>0</v>
      </c>
      <c r="S695" s="213">
        <v>0</v>
      </c>
      <c r="T695" s="213">
        <v>15</v>
      </c>
      <c r="U695" s="213">
        <v>15</v>
      </c>
      <c r="V695" s="213">
        <v>0</v>
      </c>
      <c r="W695" s="213">
        <v>0</v>
      </c>
      <c r="X695" s="213">
        <v>30</v>
      </c>
      <c r="Y695" s="213">
        <v>0</v>
      </c>
      <c r="Z695" s="213">
        <v>0</v>
      </c>
      <c r="AA695" s="213">
        <v>45</v>
      </c>
      <c r="AB695" s="213">
        <v>0</v>
      </c>
      <c r="AC695" s="213">
        <f>SUMIF('[3]revexpbalances - 2024-07-18T082'!$G:$G,G:G,'[3]revexpbalances - 2024-07-18T082'!$H:$H)</f>
        <v>15</v>
      </c>
      <c r="AD695" s="213">
        <f t="shared" si="131"/>
        <v>120</v>
      </c>
      <c r="AE695" s="744">
        <f t="shared" si="132"/>
        <v>15</v>
      </c>
      <c r="AF695" s="744">
        <f t="shared" si="133"/>
        <v>15</v>
      </c>
      <c r="AG695" s="744">
        <f t="shared" si="134"/>
        <v>30</v>
      </c>
      <c r="AH695" s="744">
        <f t="shared" si="135"/>
        <v>60</v>
      </c>
      <c r="AI695" s="744">
        <f t="shared" si="136"/>
        <v>120</v>
      </c>
      <c r="AJ695" s="744">
        <f t="shared" si="137"/>
        <v>80</v>
      </c>
      <c r="AK695" s="1097">
        <v>200</v>
      </c>
    </row>
    <row r="696" spans="1:37">
      <c r="A696">
        <v>25400</v>
      </c>
      <c r="B696" t="s">
        <v>2923</v>
      </c>
      <c r="C696">
        <v>931405</v>
      </c>
      <c r="D696" t="s">
        <v>2937</v>
      </c>
      <c r="E696">
        <v>526960</v>
      </c>
      <c r="F696" t="s">
        <v>97</v>
      </c>
      <c r="G696" s="408" t="s">
        <v>5628</v>
      </c>
      <c r="H696" s="217" t="s">
        <v>1524</v>
      </c>
      <c r="I696" s="217" t="s">
        <v>445</v>
      </c>
      <c r="J696" s="217" t="s">
        <v>458</v>
      </c>
      <c r="K696" s="61" t="str">
        <f t="shared" si="138"/>
        <v>2</v>
      </c>
      <c r="L696" s="63" t="str">
        <f t="shared" si="139"/>
        <v>Regional Parks2</v>
      </c>
      <c r="M696" s="63" t="str">
        <f t="shared" si="140"/>
        <v>Lake Cahuilla2</v>
      </c>
      <c r="N696" s="637">
        <v>1971.04</v>
      </c>
      <c r="O696" s="213">
        <v>1000</v>
      </c>
      <c r="Q696" s="213">
        <f t="shared" si="141"/>
        <v>1000</v>
      </c>
      <c r="R696" s="213">
        <v>221.72</v>
      </c>
      <c r="S696" s="213">
        <v>-221.72</v>
      </c>
      <c r="T696" s="213">
        <v>0</v>
      </c>
      <c r="U696" s="213">
        <v>147.71</v>
      </c>
      <c r="V696" s="213">
        <v>205.85</v>
      </c>
      <c r="W696" s="213">
        <v>56.01</v>
      </c>
      <c r="X696" s="213">
        <v>662.43</v>
      </c>
      <c r="Y696" s="213">
        <v>75.989999999999995</v>
      </c>
      <c r="Z696" s="213">
        <v>0</v>
      </c>
      <c r="AA696" s="213">
        <v>601.36</v>
      </c>
      <c r="AB696" s="213">
        <v>0</v>
      </c>
      <c r="AC696" s="213">
        <f>SUMIF('[3]revexpbalances - 2024-07-18T082'!$G:$G,G:G,'[3]revexpbalances - 2024-07-18T082'!$H:$H)</f>
        <v>0</v>
      </c>
      <c r="AD696" s="213">
        <f t="shared" ref="AD696:AD756" si="142">SUM(R696:AC696)</f>
        <v>1749.35</v>
      </c>
      <c r="AE696" s="744">
        <f t="shared" ref="AE696:AE756" si="143">SUM(R696:T696)</f>
        <v>0</v>
      </c>
      <c r="AF696" s="744">
        <f t="shared" ref="AF696:AF756" si="144">SUM(U696:W696)</f>
        <v>409.57</v>
      </c>
      <c r="AG696" s="744">
        <f t="shared" ref="AG696:AG756" si="145">SUM(X696:Z696)</f>
        <v>738.42</v>
      </c>
      <c r="AH696" s="744">
        <f t="shared" ref="AH696:AH756" si="146">SUM(AA696:AC696)</f>
        <v>601.36</v>
      </c>
      <c r="AI696" s="744">
        <f t="shared" ref="AI696:AI756" si="147">SUM(AE696:AH696)</f>
        <v>1749.35</v>
      </c>
      <c r="AJ696" s="744">
        <f t="shared" ref="AJ696:AJ756" si="148">Q696-AI696</f>
        <v>-749.34999999999991</v>
      </c>
      <c r="AK696" s="1097">
        <v>6000</v>
      </c>
    </row>
    <row r="697" spans="1:37">
      <c r="A697">
        <v>25400</v>
      </c>
      <c r="B697" t="s">
        <v>2923</v>
      </c>
      <c r="C697">
        <v>931405</v>
      </c>
      <c r="D697" t="s">
        <v>2937</v>
      </c>
      <c r="E697">
        <v>527100</v>
      </c>
      <c r="F697" t="s">
        <v>72</v>
      </c>
      <c r="G697" s="408" t="s">
        <v>5629</v>
      </c>
      <c r="H697" s="217" t="s">
        <v>1524</v>
      </c>
      <c r="I697" s="217" t="s">
        <v>445</v>
      </c>
      <c r="J697" s="217" t="s">
        <v>458</v>
      </c>
      <c r="K697" s="61" t="str">
        <f t="shared" si="138"/>
        <v>2</v>
      </c>
      <c r="L697" s="63" t="str">
        <f t="shared" si="139"/>
        <v>Regional Parks2</v>
      </c>
      <c r="M697" s="63" t="str">
        <f t="shared" si="140"/>
        <v>Lake Cahuilla2</v>
      </c>
      <c r="N697" s="637">
        <v>1509.5900000000001</v>
      </c>
      <c r="O697" s="213">
        <v>2000</v>
      </c>
      <c r="Q697" s="213">
        <f t="shared" si="141"/>
        <v>2000</v>
      </c>
      <c r="R697" s="213">
        <v>0</v>
      </c>
      <c r="S697" s="213">
        <v>0</v>
      </c>
      <c r="T697" s="213">
        <v>444.92</v>
      </c>
      <c r="U697" s="213">
        <v>29.78</v>
      </c>
      <c r="V697" s="213">
        <v>137.59</v>
      </c>
      <c r="W697" s="213">
        <v>78.42</v>
      </c>
      <c r="X697" s="213">
        <v>119.24</v>
      </c>
      <c r="Y697" s="213">
        <v>146.53</v>
      </c>
      <c r="Z697" s="213">
        <v>592.74</v>
      </c>
      <c r="AA697" s="213">
        <v>445.51</v>
      </c>
      <c r="AB697" s="213">
        <v>-138.06</v>
      </c>
      <c r="AC697" s="213">
        <f>SUMIF('[3]revexpbalances - 2024-07-18T082'!$G:$G,G:G,'[3]revexpbalances - 2024-07-18T082'!$H:$H)</f>
        <v>0</v>
      </c>
      <c r="AD697" s="213">
        <f t="shared" si="142"/>
        <v>1856.67</v>
      </c>
      <c r="AE697" s="744">
        <f t="shared" si="143"/>
        <v>444.92</v>
      </c>
      <c r="AF697" s="744">
        <f t="shared" si="144"/>
        <v>245.79000000000002</v>
      </c>
      <c r="AG697" s="744">
        <f t="shared" si="145"/>
        <v>858.51</v>
      </c>
      <c r="AH697" s="744">
        <f t="shared" si="146"/>
        <v>307.45</v>
      </c>
      <c r="AI697" s="744">
        <f t="shared" si="147"/>
        <v>1856.67</v>
      </c>
      <c r="AJ697" s="744">
        <f t="shared" si="148"/>
        <v>143.32999999999993</v>
      </c>
      <c r="AK697" s="1097">
        <v>2000</v>
      </c>
    </row>
    <row r="698" spans="1:37">
      <c r="A698">
        <v>25400</v>
      </c>
      <c r="B698" t="s">
        <v>2923</v>
      </c>
      <c r="C698">
        <v>931405</v>
      </c>
      <c r="D698" t="s">
        <v>2937</v>
      </c>
      <c r="E698">
        <v>527680</v>
      </c>
      <c r="F698" t="s">
        <v>74</v>
      </c>
      <c r="G698" s="408" t="s">
        <v>5563</v>
      </c>
      <c r="H698" s="217" t="s">
        <v>1524</v>
      </c>
      <c r="I698" s="217" t="s">
        <v>445</v>
      </c>
      <c r="J698" s="217" t="s">
        <v>458</v>
      </c>
      <c r="K698" s="61" t="str">
        <f t="shared" si="138"/>
        <v>2</v>
      </c>
      <c r="L698" s="63" t="str">
        <f t="shared" si="139"/>
        <v>Regional Parks2</v>
      </c>
      <c r="M698" s="63" t="str">
        <f t="shared" si="140"/>
        <v>Lake Cahuilla2</v>
      </c>
      <c r="N698" s="637">
        <v>1322.77</v>
      </c>
      <c r="O698" s="213">
        <v>500</v>
      </c>
      <c r="Q698" s="213">
        <f t="shared" si="141"/>
        <v>500</v>
      </c>
      <c r="R698" s="213">
        <v>260.35000000000002</v>
      </c>
      <c r="S698" s="213">
        <v>-260.35000000000002</v>
      </c>
      <c r="T698" s="213">
        <v>503.95</v>
      </c>
      <c r="U698" s="213">
        <v>0</v>
      </c>
      <c r="V698" s="213">
        <v>0</v>
      </c>
      <c r="W698" s="213">
        <v>0</v>
      </c>
      <c r="X698" s="213">
        <v>0</v>
      </c>
      <c r="Y698" s="213">
        <v>37.74</v>
      </c>
      <c r="Z698" s="213">
        <v>0</v>
      </c>
      <c r="AA698" s="213">
        <v>0</v>
      </c>
      <c r="AB698" s="213">
        <v>0</v>
      </c>
      <c r="AC698" s="213">
        <f>SUMIF('[3]revexpbalances - 2024-07-18T082'!$G:$G,G:G,'[3]revexpbalances - 2024-07-18T082'!$H:$H)</f>
        <v>0</v>
      </c>
      <c r="AD698" s="213">
        <f t="shared" si="142"/>
        <v>541.68999999999994</v>
      </c>
      <c r="AE698" s="744">
        <f t="shared" si="143"/>
        <v>503.95</v>
      </c>
      <c r="AF698" s="744">
        <f t="shared" si="144"/>
        <v>0</v>
      </c>
      <c r="AG698" s="744">
        <f t="shared" si="145"/>
        <v>37.74</v>
      </c>
      <c r="AH698" s="744">
        <f t="shared" si="146"/>
        <v>0</v>
      </c>
      <c r="AI698" s="744">
        <f t="shared" si="147"/>
        <v>541.68999999999994</v>
      </c>
      <c r="AJ698" s="744">
        <f t="shared" si="148"/>
        <v>-41.689999999999941</v>
      </c>
      <c r="AK698" s="1097">
        <v>1000</v>
      </c>
    </row>
    <row r="699" spans="1:37">
      <c r="A699">
        <v>25400</v>
      </c>
      <c r="B699" t="s">
        <v>2923</v>
      </c>
      <c r="C699">
        <v>931405</v>
      </c>
      <c r="D699" t="s">
        <v>2937</v>
      </c>
      <c r="E699">
        <v>527720</v>
      </c>
      <c r="F699" t="s">
        <v>98</v>
      </c>
      <c r="G699" s="408" t="s">
        <v>5595</v>
      </c>
      <c r="H699" s="217" t="s">
        <v>1524</v>
      </c>
      <c r="I699" s="217" t="s">
        <v>445</v>
      </c>
      <c r="J699" s="217" t="s">
        <v>458</v>
      </c>
      <c r="K699" s="61" t="str">
        <f t="shared" si="138"/>
        <v>2</v>
      </c>
      <c r="L699" s="63" t="str">
        <f t="shared" si="139"/>
        <v>Regional Parks2</v>
      </c>
      <c r="M699" s="63" t="str">
        <f t="shared" si="140"/>
        <v>Lake Cahuilla2</v>
      </c>
      <c r="N699" s="637">
        <v>466.85</v>
      </c>
      <c r="O699" s="213">
        <v>600</v>
      </c>
      <c r="Q699" s="213">
        <f t="shared" si="141"/>
        <v>600</v>
      </c>
      <c r="R699" s="213">
        <v>195.72</v>
      </c>
      <c r="S699" s="213">
        <v>0</v>
      </c>
      <c r="T699" s="213">
        <v>0</v>
      </c>
      <c r="U699" s="213">
        <v>0</v>
      </c>
      <c r="V699" s="213">
        <v>0</v>
      </c>
      <c r="W699" s="213">
        <v>0</v>
      </c>
      <c r="X699" s="213">
        <v>0</v>
      </c>
      <c r="Y699" s="213">
        <v>0</v>
      </c>
      <c r="Z699" s="213">
        <v>0</v>
      </c>
      <c r="AA699" s="213">
        <v>37.520000000000003</v>
      </c>
      <c r="AB699" s="213">
        <v>66.989999999999995</v>
      </c>
      <c r="AC699" s="213">
        <f>SUMIF('[3]revexpbalances - 2024-07-18T082'!$G:$G,G:G,'[3]revexpbalances - 2024-07-18T082'!$H:$H)</f>
        <v>0</v>
      </c>
      <c r="AD699" s="213">
        <f t="shared" si="142"/>
        <v>300.23</v>
      </c>
      <c r="AE699" s="744">
        <f t="shared" si="143"/>
        <v>195.72</v>
      </c>
      <c r="AF699" s="744">
        <f t="shared" si="144"/>
        <v>0</v>
      </c>
      <c r="AG699" s="744">
        <f t="shared" si="145"/>
        <v>0</v>
      </c>
      <c r="AH699" s="744">
        <f t="shared" si="146"/>
        <v>104.50999999999999</v>
      </c>
      <c r="AI699" s="744">
        <f t="shared" si="147"/>
        <v>300.23</v>
      </c>
      <c r="AJ699" s="744">
        <f t="shared" si="148"/>
        <v>299.77</v>
      </c>
      <c r="AK699" s="1097">
        <v>600</v>
      </c>
    </row>
    <row r="700" spans="1:37">
      <c r="A700">
        <v>25400</v>
      </c>
      <c r="B700" t="s">
        <v>2923</v>
      </c>
      <c r="C700">
        <v>931405</v>
      </c>
      <c r="D700" t="s">
        <v>2937</v>
      </c>
      <c r="E700">
        <v>528020</v>
      </c>
      <c r="F700" t="s">
        <v>152</v>
      </c>
      <c r="G700" s="408" t="s">
        <v>5712</v>
      </c>
      <c r="H700" s="217" t="s">
        <v>1524</v>
      </c>
      <c r="I700" s="217" t="s">
        <v>445</v>
      </c>
      <c r="J700" s="217" t="s">
        <v>458</v>
      </c>
      <c r="K700" s="61" t="str">
        <f t="shared" si="138"/>
        <v>2</v>
      </c>
      <c r="L700" s="63" t="str">
        <f t="shared" si="139"/>
        <v>Regional Parks2</v>
      </c>
      <c r="M700" s="63" t="str">
        <f t="shared" si="140"/>
        <v>Lake Cahuilla2</v>
      </c>
      <c r="N700" s="637">
        <v>8529.0499999999993</v>
      </c>
      <c r="O700" s="213">
        <v>7500</v>
      </c>
      <c r="Q700" s="213">
        <f t="shared" si="141"/>
        <v>7500</v>
      </c>
      <c r="R700" s="213">
        <v>225.72</v>
      </c>
      <c r="S700" s="213">
        <v>0</v>
      </c>
      <c r="T700" s="213">
        <v>935.45</v>
      </c>
      <c r="U700" s="213">
        <v>952.44</v>
      </c>
      <c r="V700" s="213">
        <v>1174.74</v>
      </c>
      <c r="W700" s="213">
        <v>1106.3499999999999</v>
      </c>
      <c r="X700" s="213">
        <v>2308.88</v>
      </c>
      <c r="Y700" s="213">
        <v>912.98</v>
      </c>
      <c r="Z700" s="213">
        <v>618.14</v>
      </c>
      <c r="AA700" s="213">
        <v>1487.75</v>
      </c>
      <c r="AB700" s="213">
        <v>2489.1999999999998</v>
      </c>
      <c r="AC700" s="213">
        <f>SUMIF('[3]revexpbalances - 2024-07-18T082'!$G:$G,G:G,'[3]revexpbalances - 2024-07-18T082'!$H:$H)</f>
        <v>1611.35</v>
      </c>
      <c r="AD700" s="213">
        <f t="shared" si="142"/>
        <v>13823.000000000002</v>
      </c>
      <c r="AE700" s="744">
        <f t="shared" si="143"/>
        <v>1161.17</v>
      </c>
      <c r="AF700" s="744">
        <f t="shared" si="144"/>
        <v>3233.53</v>
      </c>
      <c r="AG700" s="744">
        <f t="shared" si="145"/>
        <v>3840</v>
      </c>
      <c r="AH700" s="744">
        <f t="shared" si="146"/>
        <v>5588.2999999999993</v>
      </c>
      <c r="AI700" s="744">
        <f t="shared" si="147"/>
        <v>13823</v>
      </c>
      <c r="AJ700" s="744">
        <f t="shared" si="148"/>
        <v>-6323</v>
      </c>
      <c r="AK700" s="1097">
        <v>7500</v>
      </c>
    </row>
    <row r="701" spans="1:37">
      <c r="A701">
        <v>25400</v>
      </c>
      <c r="B701" t="s">
        <v>2923</v>
      </c>
      <c r="C701">
        <v>931405</v>
      </c>
      <c r="D701" t="s">
        <v>2937</v>
      </c>
      <c r="E701">
        <v>537080</v>
      </c>
      <c r="F701" t="s">
        <v>84</v>
      </c>
      <c r="G701" s="408" t="s">
        <v>5641</v>
      </c>
      <c r="H701" s="217" t="s">
        <v>1524</v>
      </c>
      <c r="I701" s="217" t="s">
        <v>445</v>
      </c>
      <c r="J701" s="217" t="s">
        <v>7021</v>
      </c>
      <c r="K701" s="61" t="str">
        <f t="shared" si="138"/>
        <v>3</v>
      </c>
      <c r="L701" s="63" t="str">
        <f t="shared" si="139"/>
        <v>Regional Parks3</v>
      </c>
      <c r="M701" s="63" t="str">
        <f t="shared" si="140"/>
        <v>Lake Cahuilla3</v>
      </c>
      <c r="N701" s="637">
        <v>327</v>
      </c>
      <c r="O701" s="213">
        <v>1000</v>
      </c>
      <c r="Q701" s="213">
        <f t="shared" si="141"/>
        <v>1000</v>
      </c>
      <c r="R701" s="213">
        <v>0</v>
      </c>
      <c r="S701" s="213">
        <v>0</v>
      </c>
      <c r="T701" s="213">
        <v>0</v>
      </c>
      <c r="U701" s="213">
        <v>0</v>
      </c>
      <c r="V701" s="213">
        <v>0</v>
      </c>
      <c r="W701" s="213">
        <v>0</v>
      </c>
      <c r="X701" s="213">
        <v>0</v>
      </c>
      <c r="Y701" s="213">
        <v>0</v>
      </c>
      <c r="Z701" s="213">
        <v>0</v>
      </c>
      <c r="AA701" s="213">
        <v>192</v>
      </c>
      <c r="AB701" s="213">
        <v>0</v>
      </c>
      <c r="AC701" s="213">
        <f>SUMIF('[3]revexpbalances - 2024-07-18T082'!$G:$G,G:G,'[3]revexpbalances - 2024-07-18T082'!$H:$H)</f>
        <v>0</v>
      </c>
      <c r="AD701" s="213">
        <f t="shared" si="142"/>
        <v>192</v>
      </c>
      <c r="AE701" s="744">
        <f t="shared" si="143"/>
        <v>0</v>
      </c>
      <c r="AF701" s="744">
        <f t="shared" si="144"/>
        <v>0</v>
      </c>
      <c r="AG701" s="744">
        <f t="shared" si="145"/>
        <v>0</v>
      </c>
      <c r="AH701" s="744">
        <f t="shared" si="146"/>
        <v>192</v>
      </c>
      <c r="AI701" s="744">
        <f t="shared" si="147"/>
        <v>192</v>
      </c>
      <c r="AJ701" s="744">
        <f t="shared" si="148"/>
        <v>808</v>
      </c>
      <c r="AK701" s="1097">
        <v>5000</v>
      </c>
    </row>
    <row r="702" spans="1:37">
      <c r="A702">
        <v>25400</v>
      </c>
      <c r="B702" t="s">
        <v>2923</v>
      </c>
      <c r="C702">
        <v>931406</v>
      </c>
      <c r="D702" t="s">
        <v>1224</v>
      </c>
      <c r="E702">
        <v>520020</v>
      </c>
      <c r="F702" t="s">
        <v>86</v>
      </c>
      <c r="G702" s="408" t="s">
        <v>5733</v>
      </c>
      <c r="H702" s="217" t="s">
        <v>1524</v>
      </c>
      <c r="I702" s="217" t="s">
        <v>1224</v>
      </c>
      <c r="J702" s="217" t="s">
        <v>458</v>
      </c>
      <c r="K702" s="61" t="str">
        <f t="shared" si="138"/>
        <v>2</v>
      </c>
      <c r="L702" s="63" t="str">
        <f t="shared" si="139"/>
        <v>Regional Parks2</v>
      </c>
      <c r="M702" s="63" t="str">
        <f t="shared" si="140"/>
        <v>Lawler Lodge &amp; Alpine Cabins2</v>
      </c>
      <c r="N702" s="637">
        <v>5870.4000000000015</v>
      </c>
      <c r="O702" s="213">
        <v>5800</v>
      </c>
      <c r="Q702" s="213">
        <f t="shared" si="141"/>
        <v>5800</v>
      </c>
      <c r="R702" s="213">
        <v>0</v>
      </c>
      <c r="S702" s="213">
        <v>502.01</v>
      </c>
      <c r="T702" s="213">
        <v>1004.02</v>
      </c>
      <c r="U702" s="213">
        <v>516.99</v>
      </c>
      <c r="V702" s="213">
        <v>0</v>
      </c>
      <c r="W702" s="213">
        <v>1033.98</v>
      </c>
      <c r="X702" s="213">
        <v>0</v>
      </c>
      <c r="Y702" s="213">
        <v>516.99</v>
      </c>
      <c r="Z702" s="213">
        <v>1033.98</v>
      </c>
      <c r="AA702" s="213">
        <v>516.99</v>
      </c>
      <c r="AB702" s="213">
        <v>0</v>
      </c>
      <c r="AC702" s="213">
        <f>SUMIF('[3]revexpbalances - 2024-07-18T082'!$G:$G,G:G,'[3]revexpbalances - 2024-07-18T082'!$H:$H)</f>
        <v>1033.98</v>
      </c>
      <c r="AD702" s="213">
        <f t="shared" si="142"/>
        <v>6158.9399999999987</v>
      </c>
      <c r="AE702" s="744">
        <f t="shared" si="143"/>
        <v>1506.03</v>
      </c>
      <c r="AF702" s="744">
        <f t="shared" si="144"/>
        <v>1550.97</v>
      </c>
      <c r="AG702" s="744">
        <f t="shared" si="145"/>
        <v>1550.97</v>
      </c>
      <c r="AH702" s="744">
        <f t="shared" si="146"/>
        <v>1550.97</v>
      </c>
      <c r="AI702" s="744">
        <f t="shared" si="147"/>
        <v>6158.9400000000005</v>
      </c>
      <c r="AJ702" s="744">
        <f t="shared" si="148"/>
        <v>-358.94000000000051</v>
      </c>
      <c r="AK702" s="1097">
        <v>5800</v>
      </c>
    </row>
    <row r="703" spans="1:37">
      <c r="A703">
        <v>25400</v>
      </c>
      <c r="B703" t="s">
        <v>2923</v>
      </c>
      <c r="C703">
        <v>931406</v>
      </c>
      <c r="D703" t="s">
        <v>1224</v>
      </c>
      <c r="E703">
        <v>520025</v>
      </c>
      <c r="F703" t="s">
        <v>486</v>
      </c>
      <c r="G703" s="408" t="s">
        <v>5562</v>
      </c>
      <c r="H703" s="217" t="s">
        <v>1524</v>
      </c>
      <c r="I703" s="217" t="s">
        <v>1224</v>
      </c>
      <c r="J703" s="217" t="s">
        <v>458</v>
      </c>
      <c r="K703" s="61" t="str">
        <f t="shared" si="138"/>
        <v>2</v>
      </c>
      <c r="L703" s="63" t="str">
        <f t="shared" si="139"/>
        <v>Regional Parks2</v>
      </c>
      <c r="M703" s="63" t="str">
        <f t="shared" si="140"/>
        <v>Lawler Lodge &amp; Alpine Cabins2</v>
      </c>
      <c r="N703" s="637">
        <v>300.45999999999998</v>
      </c>
      <c r="O703" s="213">
        <v>400</v>
      </c>
      <c r="Q703" s="213">
        <f t="shared" si="141"/>
        <v>400</v>
      </c>
      <c r="R703" s="213">
        <v>49.55</v>
      </c>
      <c r="S703" s="213">
        <v>0</v>
      </c>
      <c r="T703" s="213">
        <v>0</v>
      </c>
      <c r="U703" s="213">
        <v>0</v>
      </c>
      <c r="V703" s="213">
        <v>0</v>
      </c>
      <c r="W703" s="213">
        <v>117.97</v>
      </c>
      <c r="X703" s="213">
        <v>99.1</v>
      </c>
      <c r="Y703" s="213">
        <v>0</v>
      </c>
      <c r="Z703" s="213">
        <v>0</v>
      </c>
      <c r="AA703" s="213">
        <v>0</v>
      </c>
      <c r="AB703" s="213">
        <v>260.14999999999998</v>
      </c>
      <c r="AC703" s="213">
        <f>SUMIF('[3]revexpbalances - 2024-07-18T082'!$G:$G,G:G,'[3]revexpbalances - 2024-07-18T082'!$H:$H)</f>
        <v>0</v>
      </c>
      <c r="AD703" s="213">
        <f t="shared" si="142"/>
        <v>526.77</v>
      </c>
      <c r="AE703" s="744">
        <f t="shared" si="143"/>
        <v>49.55</v>
      </c>
      <c r="AF703" s="744">
        <f t="shared" si="144"/>
        <v>117.97</v>
      </c>
      <c r="AG703" s="744">
        <f t="shared" si="145"/>
        <v>99.1</v>
      </c>
      <c r="AH703" s="744">
        <f t="shared" si="146"/>
        <v>260.14999999999998</v>
      </c>
      <c r="AI703" s="744">
        <f t="shared" si="147"/>
        <v>526.77</v>
      </c>
      <c r="AJ703" s="744">
        <f t="shared" si="148"/>
        <v>-126.76999999999998</v>
      </c>
      <c r="AK703" s="1097">
        <v>400</v>
      </c>
    </row>
    <row r="704" spans="1:37">
      <c r="A704">
        <v>25400</v>
      </c>
      <c r="B704" t="s">
        <v>2923</v>
      </c>
      <c r="C704">
        <v>931406</v>
      </c>
      <c r="D704" t="s">
        <v>1224</v>
      </c>
      <c r="E704">
        <v>520800</v>
      </c>
      <c r="F704" t="s">
        <v>54</v>
      </c>
      <c r="G704" s="408" t="s">
        <v>5624</v>
      </c>
      <c r="H704" s="217" t="s">
        <v>1524</v>
      </c>
      <c r="I704" s="217" t="s">
        <v>1224</v>
      </c>
      <c r="J704" s="217" t="s">
        <v>458</v>
      </c>
      <c r="K704" s="61" t="str">
        <f t="shared" si="138"/>
        <v>2</v>
      </c>
      <c r="L704" s="63" t="str">
        <f t="shared" si="139"/>
        <v>Regional Parks2</v>
      </c>
      <c r="M704" s="63" t="str">
        <f t="shared" si="140"/>
        <v>Lawler Lodge &amp; Alpine Cabins2</v>
      </c>
      <c r="N704" s="637">
        <v>4469.75</v>
      </c>
      <c r="O704" s="213">
        <v>2000</v>
      </c>
      <c r="Q704" s="213">
        <f t="shared" si="141"/>
        <v>2000</v>
      </c>
      <c r="R704" s="213">
        <v>0</v>
      </c>
      <c r="S704" s="213">
        <v>0</v>
      </c>
      <c r="T704" s="213">
        <v>59.55</v>
      </c>
      <c r="U704" s="213">
        <v>97.61</v>
      </c>
      <c r="V704" s="213">
        <v>90.55</v>
      </c>
      <c r="W704" s="213">
        <v>172.34</v>
      </c>
      <c r="X704" s="213">
        <v>147.57</v>
      </c>
      <c r="Y704" s="213">
        <v>48.27</v>
      </c>
      <c r="Z704" s="213">
        <v>385.19</v>
      </c>
      <c r="AA704" s="213">
        <v>0</v>
      </c>
      <c r="AB704" s="213">
        <v>0</v>
      </c>
      <c r="AC704" s="213">
        <f>SUMIF('[3]revexpbalances - 2024-07-18T082'!$G:$G,G:G,'[3]revexpbalances - 2024-07-18T082'!$H:$H)</f>
        <v>0</v>
      </c>
      <c r="AD704" s="213">
        <f t="shared" si="142"/>
        <v>1001.0799999999999</v>
      </c>
      <c r="AE704" s="744">
        <f t="shared" si="143"/>
        <v>59.55</v>
      </c>
      <c r="AF704" s="744">
        <f t="shared" si="144"/>
        <v>360.5</v>
      </c>
      <c r="AG704" s="744">
        <f t="shared" si="145"/>
        <v>581.03</v>
      </c>
      <c r="AH704" s="744">
        <f t="shared" si="146"/>
        <v>0</v>
      </c>
      <c r="AI704" s="744">
        <f t="shared" si="147"/>
        <v>1001.0799999999999</v>
      </c>
      <c r="AJ704" s="744">
        <f t="shared" si="148"/>
        <v>998.92000000000007</v>
      </c>
      <c r="AK704" s="1097">
        <v>2500</v>
      </c>
    </row>
    <row r="705" spans="1:37">
      <c r="A705">
        <v>25400</v>
      </c>
      <c r="B705" t="s">
        <v>2923</v>
      </c>
      <c r="C705">
        <v>931406</v>
      </c>
      <c r="D705" t="s">
        <v>1224</v>
      </c>
      <c r="E705">
        <v>520825</v>
      </c>
      <c r="F705" t="s">
        <v>88</v>
      </c>
      <c r="G705" s="408" t="s">
        <v>5571</v>
      </c>
      <c r="H705" s="217" t="s">
        <v>1524</v>
      </c>
      <c r="I705" s="217" t="s">
        <v>1224</v>
      </c>
      <c r="J705" s="217" t="s">
        <v>458</v>
      </c>
      <c r="K705" s="61" t="str">
        <f t="shared" si="138"/>
        <v>2</v>
      </c>
      <c r="L705" s="63" t="str">
        <f t="shared" si="139"/>
        <v>Regional Parks2</v>
      </c>
      <c r="M705" s="63" t="str">
        <f t="shared" si="140"/>
        <v>Lawler Lodge &amp; Alpine Cabins2</v>
      </c>
      <c r="N705" s="637">
        <v>0</v>
      </c>
      <c r="O705" s="213">
        <v>500</v>
      </c>
      <c r="Q705" s="213">
        <f t="shared" si="141"/>
        <v>500</v>
      </c>
      <c r="R705" s="213">
        <v>0</v>
      </c>
      <c r="S705" s="213">
        <v>0</v>
      </c>
      <c r="T705" s="213">
        <v>0</v>
      </c>
      <c r="U705" s="213">
        <v>0</v>
      </c>
      <c r="V705" s="213">
        <v>0</v>
      </c>
      <c r="W705" s="213">
        <v>0</v>
      </c>
      <c r="X705" s="213">
        <v>0</v>
      </c>
      <c r="Y705" s="213">
        <v>122.62</v>
      </c>
      <c r="Z705" s="213">
        <v>0</v>
      </c>
      <c r="AA705" s="213">
        <v>0</v>
      </c>
      <c r="AB705" s="213">
        <v>0</v>
      </c>
      <c r="AC705" s="213">
        <f>SUMIF('[3]revexpbalances - 2024-07-18T082'!$G:$G,G:G,'[3]revexpbalances - 2024-07-18T082'!$H:$H)</f>
        <v>0</v>
      </c>
      <c r="AD705" s="213">
        <f t="shared" si="142"/>
        <v>122.62</v>
      </c>
      <c r="AE705" s="744">
        <f t="shared" si="143"/>
        <v>0</v>
      </c>
      <c r="AF705" s="744">
        <f t="shared" si="144"/>
        <v>0</v>
      </c>
      <c r="AG705" s="744">
        <f t="shared" si="145"/>
        <v>122.62</v>
      </c>
      <c r="AH705" s="744">
        <f t="shared" si="146"/>
        <v>0</v>
      </c>
      <c r="AI705" s="744">
        <f t="shared" si="147"/>
        <v>122.62</v>
      </c>
      <c r="AJ705" s="744">
        <f t="shared" si="148"/>
        <v>377.38</v>
      </c>
      <c r="AK705" s="1097">
        <v>500</v>
      </c>
    </row>
    <row r="706" spans="1:37">
      <c r="A706">
        <v>25400</v>
      </c>
      <c r="B706" t="s">
        <v>2923</v>
      </c>
      <c r="C706">
        <v>931406</v>
      </c>
      <c r="D706" t="s">
        <v>1224</v>
      </c>
      <c r="E706">
        <v>521420</v>
      </c>
      <c r="F706" t="s">
        <v>90</v>
      </c>
      <c r="G706" s="408" t="s">
        <v>6387</v>
      </c>
      <c r="H706" s="217" t="s">
        <v>1524</v>
      </c>
      <c r="I706" s="217" t="s">
        <v>1224</v>
      </c>
      <c r="J706" s="217" t="s">
        <v>458</v>
      </c>
      <c r="K706" s="61" t="str">
        <f t="shared" si="138"/>
        <v>2</v>
      </c>
      <c r="L706" s="63" t="str">
        <f t="shared" si="139"/>
        <v>Regional Parks2</v>
      </c>
      <c r="M706" s="63" t="str">
        <f t="shared" si="140"/>
        <v>Lawler Lodge &amp; Alpine Cabins2</v>
      </c>
      <c r="N706" s="637">
        <v>-92.320000000000007</v>
      </c>
      <c r="O706" s="213">
        <v>0</v>
      </c>
      <c r="Q706" s="213">
        <f t="shared" si="141"/>
        <v>0</v>
      </c>
      <c r="R706" s="213">
        <v>0</v>
      </c>
      <c r="S706" s="213">
        <v>16.79</v>
      </c>
      <c r="T706" s="213">
        <v>0</v>
      </c>
      <c r="U706" s="213">
        <v>0</v>
      </c>
      <c r="V706" s="213">
        <v>0</v>
      </c>
      <c r="W706" s="213">
        <v>0</v>
      </c>
      <c r="X706" s="213">
        <v>0</v>
      </c>
      <c r="Y706" s="213">
        <v>0</v>
      </c>
      <c r="Z706" s="213">
        <v>0</v>
      </c>
      <c r="AA706" s="213">
        <v>9.39</v>
      </c>
      <c r="AB706" s="213">
        <v>0</v>
      </c>
      <c r="AC706" s="213">
        <f>SUMIF('[3]revexpbalances - 2024-07-18T082'!$G:$G,G:G,'[3]revexpbalances - 2024-07-18T082'!$H:$H)</f>
        <v>0</v>
      </c>
      <c r="AD706" s="213">
        <f t="shared" si="142"/>
        <v>26.18</v>
      </c>
      <c r="AE706" s="744">
        <f t="shared" si="143"/>
        <v>16.79</v>
      </c>
      <c r="AF706" s="744">
        <f t="shared" si="144"/>
        <v>0</v>
      </c>
      <c r="AG706" s="744">
        <f t="shared" si="145"/>
        <v>0</v>
      </c>
      <c r="AH706" s="744">
        <f t="shared" si="146"/>
        <v>9.39</v>
      </c>
      <c r="AI706" s="744">
        <f t="shared" si="147"/>
        <v>26.18</v>
      </c>
      <c r="AJ706" s="744">
        <f t="shared" si="148"/>
        <v>-26.18</v>
      </c>
      <c r="AK706" s="1097">
        <v>0</v>
      </c>
    </row>
    <row r="707" spans="1:37">
      <c r="A707">
        <v>25400</v>
      </c>
      <c r="B707" t="s">
        <v>2923</v>
      </c>
      <c r="C707">
        <v>931406</v>
      </c>
      <c r="D707" t="s">
        <v>1224</v>
      </c>
      <c r="E707">
        <v>521440</v>
      </c>
      <c r="F707" t="s">
        <v>851</v>
      </c>
      <c r="G707" s="408" t="s">
        <v>5647</v>
      </c>
      <c r="H707" s="217" t="s">
        <v>1524</v>
      </c>
      <c r="I707" s="217" t="s">
        <v>1224</v>
      </c>
      <c r="J707" s="217" t="s">
        <v>458</v>
      </c>
      <c r="K707" s="61" t="str">
        <f t="shared" si="138"/>
        <v>2</v>
      </c>
      <c r="L707" s="63" t="str">
        <f t="shared" si="139"/>
        <v>Regional Parks2</v>
      </c>
      <c r="M707" s="63" t="str">
        <f t="shared" si="140"/>
        <v>Lawler Lodge &amp; Alpine Cabins2</v>
      </c>
      <c r="N707" s="637">
        <v>9.43</v>
      </c>
      <c r="O707" s="213">
        <v>1500</v>
      </c>
      <c r="Q707" s="213">
        <f t="shared" si="141"/>
        <v>1500</v>
      </c>
      <c r="R707" s="213">
        <v>0</v>
      </c>
      <c r="S707" s="213">
        <v>0</v>
      </c>
      <c r="T707" s="213">
        <v>406.15</v>
      </c>
      <c r="U707" s="213">
        <v>0</v>
      </c>
      <c r="V707" s="213">
        <v>0</v>
      </c>
      <c r="W707" s="213">
        <v>150</v>
      </c>
      <c r="X707" s="213">
        <v>0</v>
      </c>
      <c r="Y707" s="213">
        <v>0</v>
      </c>
      <c r="Z707" s="213">
        <v>0</v>
      </c>
      <c r="AA707" s="213">
        <v>0</v>
      </c>
      <c r="AB707" s="213">
        <v>0</v>
      </c>
      <c r="AC707" s="213">
        <f>SUMIF('[3]revexpbalances - 2024-07-18T082'!$G:$G,G:G,'[3]revexpbalances - 2024-07-18T082'!$H:$H)</f>
        <v>2750</v>
      </c>
      <c r="AD707" s="213">
        <f t="shared" si="142"/>
        <v>3306.15</v>
      </c>
      <c r="AE707" s="744">
        <f t="shared" si="143"/>
        <v>406.15</v>
      </c>
      <c r="AF707" s="744">
        <f t="shared" si="144"/>
        <v>150</v>
      </c>
      <c r="AG707" s="744">
        <f t="shared" si="145"/>
        <v>0</v>
      </c>
      <c r="AH707" s="744">
        <f t="shared" si="146"/>
        <v>2750</v>
      </c>
      <c r="AI707" s="744">
        <f t="shared" si="147"/>
        <v>3306.15</v>
      </c>
      <c r="AJ707" s="744">
        <f t="shared" si="148"/>
        <v>-1806.15</v>
      </c>
      <c r="AK707" s="1097">
        <v>2000</v>
      </c>
    </row>
    <row r="708" spans="1:37">
      <c r="A708">
        <v>25400</v>
      </c>
      <c r="B708" t="s">
        <v>2923</v>
      </c>
      <c r="C708">
        <v>931406</v>
      </c>
      <c r="D708" t="s">
        <v>1224</v>
      </c>
      <c r="E708">
        <v>521600</v>
      </c>
      <c r="F708" t="s">
        <v>91</v>
      </c>
      <c r="G708" s="408" t="s">
        <v>5709</v>
      </c>
      <c r="H708" s="217" t="s">
        <v>1524</v>
      </c>
      <c r="I708" s="217" t="s">
        <v>1224</v>
      </c>
      <c r="J708" s="217" t="s">
        <v>458</v>
      </c>
      <c r="K708" s="61" t="str">
        <f t="shared" si="138"/>
        <v>2</v>
      </c>
      <c r="L708" s="63" t="str">
        <f t="shared" si="139"/>
        <v>Regional Parks2</v>
      </c>
      <c r="M708" s="63" t="str">
        <f t="shared" si="140"/>
        <v>Lawler Lodge &amp; Alpine Cabins2</v>
      </c>
      <c r="N708" s="637">
        <v>0</v>
      </c>
      <c r="O708" s="213">
        <v>4000</v>
      </c>
      <c r="Q708" s="213">
        <f t="shared" si="141"/>
        <v>4000</v>
      </c>
      <c r="R708" s="213">
        <v>600</v>
      </c>
      <c r="S708" s="213">
        <v>0</v>
      </c>
      <c r="T708" s="213">
        <v>0</v>
      </c>
      <c r="U708" s="213">
        <v>0</v>
      </c>
      <c r="V708" s="213">
        <v>0</v>
      </c>
      <c r="W708" s="213">
        <v>0</v>
      </c>
      <c r="X708" s="213">
        <v>0</v>
      </c>
      <c r="Y708" s="213">
        <v>0</v>
      </c>
      <c r="Z708" s="213">
        <v>0</v>
      </c>
      <c r="AA708" s="213">
        <v>0</v>
      </c>
      <c r="AB708" s="213">
        <v>0</v>
      </c>
      <c r="AC708" s="213">
        <f>SUMIF('[3]revexpbalances - 2024-07-18T082'!$G:$G,G:G,'[3]revexpbalances - 2024-07-18T082'!$H:$H)</f>
        <v>0</v>
      </c>
      <c r="AD708" s="213">
        <f t="shared" si="142"/>
        <v>600</v>
      </c>
      <c r="AE708" s="744">
        <f t="shared" si="143"/>
        <v>600</v>
      </c>
      <c r="AF708" s="744">
        <f t="shared" si="144"/>
        <v>0</v>
      </c>
      <c r="AG708" s="744">
        <f t="shared" si="145"/>
        <v>0</v>
      </c>
      <c r="AH708" s="744">
        <f t="shared" si="146"/>
        <v>0</v>
      </c>
      <c r="AI708" s="744">
        <f t="shared" si="147"/>
        <v>600</v>
      </c>
      <c r="AJ708" s="744">
        <f t="shared" si="148"/>
        <v>3400</v>
      </c>
      <c r="AK708" s="1097">
        <v>9000</v>
      </c>
    </row>
    <row r="709" spans="1:37">
      <c r="A709">
        <v>25400</v>
      </c>
      <c r="B709" t="s">
        <v>2923</v>
      </c>
      <c r="C709">
        <v>931406</v>
      </c>
      <c r="D709" t="s">
        <v>1224</v>
      </c>
      <c r="E709">
        <v>521740</v>
      </c>
      <c r="F709" t="s">
        <v>5950</v>
      </c>
      <c r="G709" s="408" t="s">
        <v>6133</v>
      </c>
      <c r="H709" s="217" t="s">
        <v>1524</v>
      </c>
      <c r="I709" s="217" t="s">
        <v>1224</v>
      </c>
      <c r="J709" s="217" t="s">
        <v>458</v>
      </c>
      <c r="K709" s="61" t="str">
        <f t="shared" si="138"/>
        <v>2</v>
      </c>
      <c r="L709" s="63" t="str">
        <f t="shared" si="139"/>
        <v>Regional Parks2</v>
      </c>
      <c r="M709" s="63" t="str">
        <f t="shared" si="140"/>
        <v>Lawler Lodge &amp; Alpine Cabins2</v>
      </c>
      <c r="N709" s="637">
        <v>822.83</v>
      </c>
      <c r="O709" s="213">
        <v>0</v>
      </c>
      <c r="Q709" s="213">
        <f t="shared" si="141"/>
        <v>0</v>
      </c>
      <c r="R709" s="213">
        <v>0</v>
      </c>
      <c r="S709" s="213">
        <v>0</v>
      </c>
      <c r="T709" s="213">
        <v>0</v>
      </c>
      <c r="U709" s="213">
        <v>0</v>
      </c>
      <c r="V709" s="213">
        <v>0</v>
      </c>
      <c r="W709" s="213">
        <v>0</v>
      </c>
      <c r="X709" s="213">
        <v>0</v>
      </c>
      <c r="Y709" s="213">
        <v>0</v>
      </c>
      <c r="Z709" s="213">
        <v>0</v>
      </c>
      <c r="AA709" s="213">
        <v>0</v>
      </c>
      <c r="AB709" s="213">
        <v>0</v>
      </c>
      <c r="AC709" s="213">
        <f>SUMIF('[3]revexpbalances - 2024-07-18T082'!$G:$G,G:G,'[3]revexpbalances - 2024-07-18T082'!$H:$H)</f>
        <v>0</v>
      </c>
      <c r="AD709" s="213">
        <f t="shared" si="142"/>
        <v>0</v>
      </c>
      <c r="AE709" s="744">
        <f t="shared" si="143"/>
        <v>0</v>
      </c>
      <c r="AF709" s="744">
        <f t="shared" si="144"/>
        <v>0</v>
      </c>
      <c r="AG709" s="744">
        <f t="shared" si="145"/>
        <v>0</v>
      </c>
      <c r="AH709" s="744">
        <f t="shared" si="146"/>
        <v>0</v>
      </c>
      <c r="AI709" s="744">
        <f t="shared" si="147"/>
        <v>0</v>
      </c>
      <c r="AJ709" s="744">
        <f t="shared" si="148"/>
        <v>0</v>
      </c>
      <c r="AK709" s="1097">
        <v>0</v>
      </c>
    </row>
    <row r="710" spans="1:37">
      <c r="A710">
        <v>25400</v>
      </c>
      <c r="B710" t="s">
        <v>2923</v>
      </c>
      <c r="C710">
        <v>931406</v>
      </c>
      <c r="D710" t="s">
        <v>1224</v>
      </c>
      <c r="E710">
        <v>522310</v>
      </c>
      <c r="F710" t="s">
        <v>60</v>
      </c>
      <c r="G710" s="408" t="s">
        <v>5728</v>
      </c>
      <c r="H710" s="217" t="s">
        <v>1524</v>
      </c>
      <c r="I710" s="217" t="s">
        <v>1224</v>
      </c>
      <c r="J710" s="217" t="s">
        <v>458</v>
      </c>
      <c r="K710" s="61" t="str">
        <f t="shared" si="138"/>
        <v>2</v>
      </c>
      <c r="L710" s="63" t="str">
        <f t="shared" si="139"/>
        <v>Regional Parks2</v>
      </c>
      <c r="M710" s="63" t="str">
        <f t="shared" si="140"/>
        <v>Lawler Lodge &amp; Alpine Cabins2</v>
      </c>
      <c r="N710" s="637">
        <v>7493.3499999999995</v>
      </c>
      <c r="O710" s="213">
        <v>5000</v>
      </c>
      <c r="P710" s="717">
        <v>15000</v>
      </c>
      <c r="Q710" s="213">
        <f t="shared" si="141"/>
        <v>20000</v>
      </c>
      <c r="R710" s="213">
        <v>0</v>
      </c>
      <c r="S710" s="213">
        <v>0</v>
      </c>
      <c r="T710" s="213">
        <v>19.04</v>
      </c>
      <c r="U710" s="213">
        <v>0</v>
      </c>
      <c r="V710" s="213">
        <v>0</v>
      </c>
      <c r="W710" s="213">
        <v>0</v>
      </c>
      <c r="X710" s="213">
        <v>3338.97</v>
      </c>
      <c r="Y710" s="213">
        <v>327.94</v>
      </c>
      <c r="Z710" s="213">
        <v>467.87</v>
      </c>
      <c r="AA710" s="213">
        <v>61.97</v>
      </c>
      <c r="AB710" s="213">
        <v>372.15</v>
      </c>
      <c r="AC710" s="213">
        <f>SUMIF('[3]revexpbalances - 2024-07-18T082'!$G:$G,G:G,'[3]revexpbalances - 2024-07-18T082'!$H:$H)</f>
        <v>74.3</v>
      </c>
      <c r="AD710" s="213">
        <f t="shared" si="142"/>
        <v>4662.24</v>
      </c>
      <c r="AE710" s="744">
        <f t="shared" si="143"/>
        <v>19.04</v>
      </c>
      <c r="AF710" s="744">
        <f t="shared" si="144"/>
        <v>0</v>
      </c>
      <c r="AG710" s="744">
        <f t="shared" si="145"/>
        <v>4134.78</v>
      </c>
      <c r="AH710" s="744">
        <f t="shared" si="146"/>
        <v>508.42</v>
      </c>
      <c r="AI710" s="744">
        <f t="shared" si="147"/>
        <v>4662.24</v>
      </c>
      <c r="AJ710" s="744">
        <f t="shared" si="148"/>
        <v>15337.76</v>
      </c>
      <c r="AK710" s="1097">
        <v>5000</v>
      </c>
    </row>
    <row r="711" spans="1:37">
      <c r="A711">
        <v>25400</v>
      </c>
      <c r="B711" t="s">
        <v>2923</v>
      </c>
      <c r="C711">
        <v>931406</v>
      </c>
      <c r="D711" t="s">
        <v>1224</v>
      </c>
      <c r="E711">
        <v>522320</v>
      </c>
      <c r="F711" t="s">
        <v>93</v>
      </c>
      <c r="G711" s="408" t="s">
        <v>5667</v>
      </c>
      <c r="H711" s="217" t="s">
        <v>1524</v>
      </c>
      <c r="I711" s="217" t="s">
        <v>1224</v>
      </c>
      <c r="J711" s="217" t="s">
        <v>458</v>
      </c>
      <c r="K711" s="61" t="str">
        <f t="shared" si="138"/>
        <v>2</v>
      </c>
      <c r="L711" s="63" t="str">
        <f t="shared" si="139"/>
        <v>Regional Parks2</v>
      </c>
      <c r="M711" s="63" t="str">
        <f t="shared" si="140"/>
        <v>Lawler Lodge &amp; Alpine Cabins2</v>
      </c>
      <c r="N711" s="637">
        <v>1130.3899999999999</v>
      </c>
      <c r="O711" s="213">
        <v>2500</v>
      </c>
      <c r="Q711" s="213">
        <f t="shared" si="141"/>
        <v>2500</v>
      </c>
      <c r="R711" s="213">
        <v>755.17</v>
      </c>
      <c r="S711" s="213">
        <v>-755.17</v>
      </c>
      <c r="T711" s="213">
        <v>0</v>
      </c>
      <c r="U711" s="213">
        <v>0</v>
      </c>
      <c r="V711" s="213">
        <v>0</v>
      </c>
      <c r="W711" s="213">
        <v>51.68</v>
      </c>
      <c r="X711" s="213">
        <v>0</v>
      </c>
      <c r="Y711" s="213">
        <v>40.72</v>
      </c>
      <c r="Z711" s="213">
        <v>0</v>
      </c>
      <c r="AA711" s="213">
        <v>815.86</v>
      </c>
      <c r="AB711" s="213">
        <v>488.68</v>
      </c>
      <c r="AC711" s="213">
        <f>SUMIF('[3]revexpbalances - 2024-07-18T082'!$G:$G,G:G,'[3]revexpbalances - 2024-07-18T082'!$H:$H)</f>
        <v>529.34</v>
      </c>
      <c r="AD711" s="213">
        <f t="shared" si="142"/>
        <v>1926.2800000000002</v>
      </c>
      <c r="AE711" s="744">
        <f t="shared" si="143"/>
        <v>0</v>
      </c>
      <c r="AF711" s="744">
        <f t="shared" si="144"/>
        <v>51.68</v>
      </c>
      <c r="AG711" s="744">
        <f t="shared" si="145"/>
        <v>40.72</v>
      </c>
      <c r="AH711" s="744">
        <f t="shared" si="146"/>
        <v>1833.88</v>
      </c>
      <c r="AI711" s="744">
        <f t="shared" si="147"/>
        <v>1926.2800000000002</v>
      </c>
      <c r="AJ711" s="744">
        <f t="shared" si="148"/>
        <v>573.7199999999998</v>
      </c>
      <c r="AK711" s="1097">
        <v>3500</v>
      </c>
    </row>
    <row r="712" spans="1:37">
      <c r="A712">
        <v>25400</v>
      </c>
      <c r="B712" t="s">
        <v>2923</v>
      </c>
      <c r="C712">
        <v>931406</v>
      </c>
      <c r="D712" t="s">
        <v>1224</v>
      </c>
      <c r="E712">
        <v>523290</v>
      </c>
      <c r="F712" t="s">
        <v>1281</v>
      </c>
      <c r="G712" s="408" t="s">
        <v>5620</v>
      </c>
      <c r="H712" s="217" t="s">
        <v>1524</v>
      </c>
      <c r="I712" s="217" t="s">
        <v>1224</v>
      </c>
      <c r="J712" s="217" t="s">
        <v>458</v>
      </c>
      <c r="K712" s="61" t="str">
        <f t="shared" si="138"/>
        <v>2</v>
      </c>
      <c r="L712" s="63" t="str">
        <f t="shared" si="139"/>
        <v>Regional Parks2</v>
      </c>
      <c r="M712" s="63" t="str">
        <f t="shared" si="140"/>
        <v>Lawler Lodge &amp; Alpine Cabins2</v>
      </c>
      <c r="N712" s="637">
        <v>919.7399999999999</v>
      </c>
      <c r="O712" s="213">
        <v>750</v>
      </c>
      <c r="Q712" s="213">
        <f t="shared" si="141"/>
        <v>750</v>
      </c>
      <c r="R712" s="213">
        <v>95.55</v>
      </c>
      <c r="S712" s="213">
        <v>74.11</v>
      </c>
      <c r="T712" s="213">
        <v>71.08</v>
      </c>
      <c r="U712" s="213">
        <v>102.02</v>
      </c>
      <c r="V712" s="213">
        <v>73.58</v>
      </c>
      <c r="W712" s="213">
        <v>68.540000000000006</v>
      </c>
      <c r="X712" s="213">
        <v>28.22</v>
      </c>
      <c r="Y712" s="213">
        <v>193.33</v>
      </c>
      <c r="Z712" s="213">
        <v>138.71</v>
      </c>
      <c r="AA712" s="213">
        <v>104.15</v>
      </c>
      <c r="AB712" s="213">
        <v>80.91</v>
      </c>
      <c r="AC712" s="213">
        <f>SUMIF('[3]revexpbalances - 2024-07-18T082'!$G:$G,G:G,'[3]revexpbalances - 2024-07-18T082'!$H:$H)</f>
        <v>15.06</v>
      </c>
      <c r="AD712" s="213">
        <f t="shared" si="142"/>
        <v>1045.26</v>
      </c>
      <c r="AE712" s="744">
        <f t="shared" si="143"/>
        <v>240.74</v>
      </c>
      <c r="AF712" s="744">
        <f t="shared" si="144"/>
        <v>244.14</v>
      </c>
      <c r="AG712" s="744">
        <f t="shared" si="145"/>
        <v>360.26</v>
      </c>
      <c r="AH712" s="744">
        <f t="shared" si="146"/>
        <v>200.12</v>
      </c>
      <c r="AI712" s="744">
        <f t="shared" si="147"/>
        <v>1045.26</v>
      </c>
      <c r="AJ712" s="744">
        <f t="shared" si="148"/>
        <v>-295.26</v>
      </c>
      <c r="AK712" s="1097">
        <v>750</v>
      </c>
    </row>
    <row r="713" spans="1:37">
      <c r="A713">
        <v>25400</v>
      </c>
      <c r="B713" t="s">
        <v>2923</v>
      </c>
      <c r="C713">
        <v>931406</v>
      </c>
      <c r="D713" t="s">
        <v>1224</v>
      </c>
      <c r="E713">
        <v>523700</v>
      </c>
      <c r="F713" t="s">
        <v>66</v>
      </c>
      <c r="G713" s="408" t="s">
        <v>5531</v>
      </c>
      <c r="H713" s="217" t="s">
        <v>1524</v>
      </c>
      <c r="I713" s="217" t="s">
        <v>1224</v>
      </c>
      <c r="J713" s="217" t="s">
        <v>458</v>
      </c>
      <c r="K713" s="61" t="str">
        <f t="shared" si="138"/>
        <v>2</v>
      </c>
      <c r="L713" s="63" t="str">
        <f t="shared" si="139"/>
        <v>Regional Parks2</v>
      </c>
      <c r="M713" s="63" t="str">
        <f t="shared" si="140"/>
        <v>Lawler Lodge &amp; Alpine Cabins2</v>
      </c>
      <c r="N713" s="637">
        <v>189.25</v>
      </c>
      <c r="O713" s="213">
        <v>250</v>
      </c>
      <c r="Q713" s="213">
        <f t="shared" si="141"/>
        <v>250</v>
      </c>
      <c r="R713" s="213">
        <v>11.84</v>
      </c>
      <c r="S713" s="213">
        <v>0</v>
      </c>
      <c r="T713" s="213">
        <v>0</v>
      </c>
      <c r="U713" s="213">
        <v>0</v>
      </c>
      <c r="V713" s="213">
        <v>0</v>
      </c>
      <c r="W713" s="213">
        <v>0</v>
      </c>
      <c r="X713" s="213">
        <v>317.11</v>
      </c>
      <c r="Y713" s="213">
        <v>0</v>
      </c>
      <c r="Z713" s="213">
        <v>21.52</v>
      </c>
      <c r="AA713" s="213">
        <v>0</v>
      </c>
      <c r="AB713" s="213">
        <v>0</v>
      </c>
      <c r="AC713" s="213">
        <f>SUMIF('[3]revexpbalances - 2024-07-18T082'!$G:$G,G:G,'[3]revexpbalances - 2024-07-18T082'!$H:$H)</f>
        <v>0</v>
      </c>
      <c r="AD713" s="213">
        <f t="shared" si="142"/>
        <v>350.46999999999997</v>
      </c>
      <c r="AE713" s="744">
        <f t="shared" si="143"/>
        <v>11.84</v>
      </c>
      <c r="AF713" s="744">
        <f t="shared" si="144"/>
        <v>0</v>
      </c>
      <c r="AG713" s="744">
        <f t="shared" si="145"/>
        <v>338.63</v>
      </c>
      <c r="AH713" s="744">
        <f t="shared" si="146"/>
        <v>0</v>
      </c>
      <c r="AI713" s="744">
        <f t="shared" si="147"/>
        <v>350.46999999999997</v>
      </c>
      <c r="AJ713" s="744">
        <f t="shared" si="148"/>
        <v>-100.46999999999997</v>
      </c>
      <c r="AK713" s="1097">
        <v>250</v>
      </c>
    </row>
    <row r="714" spans="1:37">
      <c r="A714">
        <v>25400</v>
      </c>
      <c r="B714" t="s">
        <v>2923</v>
      </c>
      <c r="C714">
        <v>931406</v>
      </c>
      <c r="D714" t="s">
        <v>1224</v>
      </c>
      <c r="E714">
        <v>524840</v>
      </c>
      <c r="F714" t="s">
        <v>69</v>
      </c>
      <c r="G714" s="408" t="s">
        <v>6240</v>
      </c>
      <c r="H714" s="217" t="s">
        <v>1524</v>
      </c>
      <c r="I714" s="217" t="s">
        <v>1224</v>
      </c>
      <c r="J714" s="217" t="s">
        <v>458</v>
      </c>
      <c r="K714" s="61" t="str">
        <f t="shared" si="138"/>
        <v>2</v>
      </c>
      <c r="L714" s="63" t="str">
        <f t="shared" si="139"/>
        <v>Regional Parks2</v>
      </c>
      <c r="M714" s="63" t="str">
        <f t="shared" si="140"/>
        <v>Lawler Lodge &amp; Alpine Cabins2</v>
      </c>
      <c r="N714" s="637">
        <v>15</v>
      </c>
      <c r="O714" s="213">
        <v>30</v>
      </c>
      <c r="Q714" s="213">
        <f t="shared" si="141"/>
        <v>30</v>
      </c>
      <c r="R714" s="213">
        <v>0</v>
      </c>
      <c r="S714" s="213">
        <v>0</v>
      </c>
      <c r="T714" s="213">
        <v>0</v>
      </c>
      <c r="U714" s="213">
        <v>0</v>
      </c>
      <c r="V714" s="213">
        <v>0</v>
      </c>
      <c r="W714" s="213">
        <v>0</v>
      </c>
      <c r="X714" s="213">
        <v>0</v>
      </c>
      <c r="Y714" s="213">
        <v>0</v>
      </c>
      <c r="Z714" s="213">
        <v>0</v>
      </c>
      <c r="AA714" s="213">
        <v>0</v>
      </c>
      <c r="AB714" s="213">
        <v>0</v>
      </c>
      <c r="AC714" s="213">
        <f>SUMIF('[3]revexpbalances - 2024-07-18T082'!$G:$G,G:G,'[3]revexpbalances - 2024-07-18T082'!$H:$H)</f>
        <v>0</v>
      </c>
      <c r="AD714" s="213">
        <f t="shared" si="142"/>
        <v>0</v>
      </c>
      <c r="AE714" s="744">
        <f t="shared" si="143"/>
        <v>0</v>
      </c>
      <c r="AF714" s="744">
        <f t="shared" si="144"/>
        <v>0</v>
      </c>
      <c r="AG714" s="744">
        <f t="shared" si="145"/>
        <v>0</v>
      </c>
      <c r="AH714" s="744">
        <f t="shared" si="146"/>
        <v>0</v>
      </c>
      <c r="AI714" s="744">
        <f t="shared" si="147"/>
        <v>0</v>
      </c>
      <c r="AJ714" s="744">
        <f t="shared" si="148"/>
        <v>30</v>
      </c>
      <c r="AK714" s="1097">
        <v>30</v>
      </c>
    </row>
    <row r="715" spans="1:37">
      <c r="A715">
        <v>25400</v>
      </c>
      <c r="B715" t="s">
        <v>2923</v>
      </c>
      <c r="C715">
        <v>931406</v>
      </c>
      <c r="D715" t="s">
        <v>1224</v>
      </c>
      <c r="E715">
        <v>526960</v>
      </c>
      <c r="F715" t="s">
        <v>97</v>
      </c>
      <c r="G715" s="408" t="s">
        <v>5540</v>
      </c>
      <c r="H715" s="217" t="s">
        <v>1524</v>
      </c>
      <c r="I715" s="217" t="s">
        <v>1224</v>
      </c>
      <c r="J715" s="217" t="s">
        <v>458</v>
      </c>
      <c r="K715" s="61" t="str">
        <f t="shared" si="138"/>
        <v>2</v>
      </c>
      <c r="L715" s="63" t="str">
        <f t="shared" si="139"/>
        <v>Regional Parks2</v>
      </c>
      <c r="M715" s="63" t="str">
        <f t="shared" si="140"/>
        <v>Lawler Lodge &amp; Alpine Cabins2</v>
      </c>
      <c r="N715" s="637">
        <v>622.95000000000005</v>
      </c>
      <c r="O715" s="213">
        <v>500</v>
      </c>
      <c r="Q715" s="213">
        <f t="shared" si="141"/>
        <v>500</v>
      </c>
      <c r="R715" s="213">
        <v>0</v>
      </c>
      <c r="S715" s="213">
        <v>0</v>
      </c>
      <c r="T715" s="213">
        <v>165.87</v>
      </c>
      <c r="U715" s="213">
        <v>216.41</v>
      </c>
      <c r="V715" s="213">
        <v>0</v>
      </c>
      <c r="W715" s="213">
        <v>0</v>
      </c>
      <c r="X715" s="213">
        <v>19.38</v>
      </c>
      <c r="Y715" s="213">
        <v>0</v>
      </c>
      <c r="Z715" s="213">
        <v>0</v>
      </c>
      <c r="AA715" s="213">
        <v>14.84</v>
      </c>
      <c r="AB715" s="213">
        <v>50.9</v>
      </c>
      <c r="AC715" s="213">
        <f>SUMIF('[3]revexpbalances - 2024-07-18T082'!$G:$G,G:G,'[3]revexpbalances - 2024-07-18T082'!$H:$H)</f>
        <v>0</v>
      </c>
      <c r="AD715" s="213">
        <f t="shared" si="142"/>
        <v>467.39999999999992</v>
      </c>
      <c r="AE715" s="744">
        <f t="shared" si="143"/>
        <v>165.87</v>
      </c>
      <c r="AF715" s="744">
        <f t="shared" si="144"/>
        <v>216.41</v>
      </c>
      <c r="AG715" s="744">
        <f t="shared" si="145"/>
        <v>19.38</v>
      </c>
      <c r="AH715" s="744">
        <f t="shared" si="146"/>
        <v>65.739999999999995</v>
      </c>
      <c r="AI715" s="744">
        <f t="shared" si="147"/>
        <v>467.4</v>
      </c>
      <c r="AJ715" s="744">
        <f t="shared" si="148"/>
        <v>32.600000000000023</v>
      </c>
      <c r="AK715" s="1097">
        <v>500</v>
      </c>
    </row>
    <row r="716" spans="1:37">
      <c r="A716">
        <v>25400</v>
      </c>
      <c r="B716" t="s">
        <v>2923</v>
      </c>
      <c r="C716">
        <v>931406</v>
      </c>
      <c r="D716" t="s">
        <v>1224</v>
      </c>
      <c r="E716">
        <v>528020</v>
      </c>
      <c r="F716" t="s">
        <v>152</v>
      </c>
      <c r="G716" s="408" t="s">
        <v>5560</v>
      </c>
      <c r="H716" s="217" t="s">
        <v>1524</v>
      </c>
      <c r="I716" s="217" t="s">
        <v>1224</v>
      </c>
      <c r="J716" s="217" t="s">
        <v>458</v>
      </c>
      <c r="K716" s="61" t="str">
        <f t="shared" si="138"/>
        <v>2</v>
      </c>
      <c r="L716" s="63" t="str">
        <f t="shared" si="139"/>
        <v>Regional Parks2</v>
      </c>
      <c r="M716" s="63" t="str">
        <f t="shared" si="140"/>
        <v>Lawler Lodge &amp; Alpine Cabins2</v>
      </c>
      <c r="N716" s="637">
        <v>0</v>
      </c>
      <c r="O716" s="213">
        <v>350</v>
      </c>
      <c r="Q716" s="213">
        <f t="shared" si="141"/>
        <v>350</v>
      </c>
      <c r="R716" s="213">
        <v>0</v>
      </c>
      <c r="S716" s="213">
        <v>0</v>
      </c>
      <c r="T716" s="213">
        <v>0</v>
      </c>
      <c r="U716" s="213">
        <v>0</v>
      </c>
      <c r="V716" s="213">
        <v>0</v>
      </c>
      <c r="W716" s="213">
        <v>0</v>
      </c>
      <c r="X716" s="213">
        <v>0</v>
      </c>
      <c r="Y716" s="213">
        <v>0</v>
      </c>
      <c r="Z716" s="213">
        <v>0</v>
      </c>
      <c r="AA716" s="213">
        <v>0</v>
      </c>
      <c r="AB716" s="213">
        <v>0</v>
      </c>
      <c r="AC716" s="213">
        <f>SUMIF('[3]revexpbalances - 2024-07-18T082'!$G:$G,G:G,'[3]revexpbalances - 2024-07-18T082'!$H:$H)</f>
        <v>0</v>
      </c>
      <c r="AD716" s="213">
        <f t="shared" si="142"/>
        <v>0</v>
      </c>
      <c r="AE716" s="744">
        <f t="shared" si="143"/>
        <v>0</v>
      </c>
      <c r="AF716" s="744">
        <f t="shared" si="144"/>
        <v>0</v>
      </c>
      <c r="AG716" s="744">
        <f t="shared" si="145"/>
        <v>0</v>
      </c>
      <c r="AH716" s="744">
        <f t="shared" si="146"/>
        <v>0</v>
      </c>
      <c r="AI716" s="744">
        <f t="shared" si="147"/>
        <v>0</v>
      </c>
      <c r="AJ716" s="744">
        <f t="shared" si="148"/>
        <v>350</v>
      </c>
      <c r="AK716" s="1097">
        <v>700</v>
      </c>
    </row>
    <row r="717" spans="1:37">
      <c r="A717">
        <v>25400</v>
      </c>
      <c r="B717" t="s">
        <v>2923</v>
      </c>
      <c r="C717">
        <v>931406</v>
      </c>
      <c r="D717" t="s">
        <v>1224</v>
      </c>
      <c r="E717">
        <v>528260</v>
      </c>
      <c r="F717" t="s">
        <v>227</v>
      </c>
      <c r="G717" s="408" t="s">
        <v>6134</v>
      </c>
      <c r="H717" s="217" t="s">
        <v>1524</v>
      </c>
      <c r="I717" s="217" t="s">
        <v>1224</v>
      </c>
      <c r="J717" s="217" t="s">
        <v>458</v>
      </c>
      <c r="K717" s="61" t="str">
        <f t="shared" si="138"/>
        <v>2</v>
      </c>
      <c r="L717" s="63" t="str">
        <f t="shared" si="139"/>
        <v>Regional Parks2</v>
      </c>
      <c r="M717" s="63" t="str">
        <f t="shared" si="140"/>
        <v>Lawler Lodge &amp; Alpine Cabins2</v>
      </c>
      <c r="N717" s="637">
        <v>684.6</v>
      </c>
      <c r="O717" s="213">
        <v>0</v>
      </c>
      <c r="Q717" s="213">
        <f t="shared" si="141"/>
        <v>0</v>
      </c>
      <c r="R717" s="213">
        <v>0</v>
      </c>
      <c r="S717" s="213">
        <v>0</v>
      </c>
      <c r="T717" s="213">
        <v>0</v>
      </c>
      <c r="U717" s="213">
        <v>0</v>
      </c>
      <c r="V717" s="213">
        <v>0</v>
      </c>
      <c r="W717" s="213">
        <v>0</v>
      </c>
      <c r="X717" s="213">
        <v>0</v>
      </c>
      <c r="Y717" s="213">
        <v>0</v>
      </c>
      <c r="Z717" s="213">
        <v>0</v>
      </c>
      <c r="AA717" s="213">
        <v>0</v>
      </c>
      <c r="AB717" s="213">
        <v>0</v>
      </c>
      <c r="AC717" s="213">
        <f>SUMIF('[3]revexpbalances - 2024-07-18T082'!$G:$G,G:G,'[3]revexpbalances - 2024-07-18T082'!$H:$H)</f>
        <v>0</v>
      </c>
      <c r="AD717" s="213">
        <f t="shared" si="142"/>
        <v>0</v>
      </c>
      <c r="AE717" s="744">
        <f t="shared" si="143"/>
        <v>0</v>
      </c>
      <c r="AF717" s="744">
        <f t="shared" si="144"/>
        <v>0</v>
      </c>
      <c r="AG717" s="744">
        <f t="shared" si="145"/>
        <v>0</v>
      </c>
      <c r="AH717" s="744">
        <f t="shared" si="146"/>
        <v>0</v>
      </c>
      <c r="AI717" s="744">
        <f t="shared" si="147"/>
        <v>0</v>
      </c>
      <c r="AJ717" s="744">
        <f t="shared" si="148"/>
        <v>0</v>
      </c>
      <c r="AK717" s="1097">
        <v>0</v>
      </c>
    </row>
    <row r="718" spans="1:37">
      <c r="A718">
        <v>25400</v>
      </c>
      <c r="B718" t="s">
        <v>2923</v>
      </c>
      <c r="C718">
        <v>931408</v>
      </c>
      <c r="D718" t="s">
        <v>2939</v>
      </c>
      <c r="E718">
        <v>520020</v>
      </c>
      <c r="F718" t="s">
        <v>86</v>
      </c>
      <c r="G718" s="408" t="s">
        <v>6136</v>
      </c>
      <c r="H718" s="217" t="s">
        <v>1524</v>
      </c>
      <c r="I718" s="217" t="s">
        <v>359</v>
      </c>
      <c r="J718" s="217" t="s">
        <v>458</v>
      </c>
      <c r="K718" s="61" t="str">
        <f t="shared" si="138"/>
        <v>2</v>
      </c>
      <c r="L718" s="63" t="str">
        <f t="shared" si="139"/>
        <v>Regional Parks2</v>
      </c>
      <c r="M718" s="63" t="str">
        <f t="shared" si="140"/>
        <v>McCall2</v>
      </c>
      <c r="N718" s="637">
        <v>0</v>
      </c>
      <c r="O718" s="213">
        <v>250</v>
      </c>
      <c r="Q718" s="213">
        <f t="shared" si="141"/>
        <v>250</v>
      </c>
      <c r="R718" s="213">
        <v>0</v>
      </c>
      <c r="S718" s="213">
        <v>0</v>
      </c>
      <c r="T718" s="213">
        <v>0</v>
      </c>
      <c r="U718" s="213">
        <v>0</v>
      </c>
      <c r="V718" s="213">
        <v>0</v>
      </c>
      <c r="W718" s="213">
        <v>0</v>
      </c>
      <c r="X718" s="213">
        <v>0</v>
      </c>
      <c r="Y718" s="213">
        <v>0</v>
      </c>
      <c r="Z718" s="213">
        <v>0</v>
      </c>
      <c r="AA718" s="213">
        <v>0</v>
      </c>
      <c r="AB718" s="213">
        <v>0</v>
      </c>
      <c r="AC718" s="213">
        <f>SUMIF('[3]revexpbalances - 2024-07-18T082'!$G:$G,G:G,'[3]revexpbalances - 2024-07-18T082'!$H:$H)</f>
        <v>0</v>
      </c>
      <c r="AD718" s="213">
        <f t="shared" si="142"/>
        <v>0</v>
      </c>
      <c r="AE718" s="744">
        <f t="shared" si="143"/>
        <v>0</v>
      </c>
      <c r="AF718" s="744">
        <f t="shared" si="144"/>
        <v>0</v>
      </c>
      <c r="AG718" s="744">
        <f t="shared" si="145"/>
        <v>0</v>
      </c>
      <c r="AH718" s="744">
        <f t="shared" si="146"/>
        <v>0</v>
      </c>
      <c r="AI718" s="744">
        <f t="shared" si="147"/>
        <v>0</v>
      </c>
      <c r="AJ718" s="744">
        <f t="shared" si="148"/>
        <v>250</v>
      </c>
      <c r="AK718" s="1097">
        <v>250</v>
      </c>
    </row>
    <row r="719" spans="1:37">
      <c r="A719">
        <v>25400</v>
      </c>
      <c r="B719" t="s">
        <v>2923</v>
      </c>
      <c r="C719">
        <v>931408</v>
      </c>
      <c r="D719" t="s">
        <v>2939</v>
      </c>
      <c r="E719">
        <v>520025</v>
      </c>
      <c r="F719" t="s">
        <v>486</v>
      </c>
      <c r="G719" s="408" t="s">
        <v>5551</v>
      </c>
      <c r="H719" s="217" t="s">
        <v>1524</v>
      </c>
      <c r="I719" s="217" t="s">
        <v>359</v>
      </c>
      <c r="J719" s="217" t="s">
        <v>458</v>
      </c>
      <c r="K719" s="61" t="str">
        <f t="shared" si="138"/>
        <v>2</v>
      </c>
      <c r="L719" s="63" t="str">
        <f t="shared" si="139"/>
        <v>Regional Parks2</v>
      </c>
      <c r="M719" s="63" t="str">
        <f t="shared" si="140"/>
        <v>McCall2</v>
      </c>
      <c r="N719" s="637">
        <v>254.14000000000004</v>
      </c>
      <c r="O719" s="213">
        <v>300</v>
      </c>
      <c r="Q719" s="213">
        <f t="shared" si="141"/>
        <v>300</v>
      </c>
      <c r="R719" s="213">
        <v>87.29</v>
      </c>
      <c r="S719" s="213">
        <v>0</v>
      </c>
      <c r="T719" s="213">
        <v>0</v>
      </c>
      <c r="U719" s="213">
        <v>136.84</v>
      </c>
      <c r="V719" s="213">
        <v>0</v>
      </c>
      <c r="W719" s="213">
        <v>0</v>
      </c>
      <c r="X719" s="213">
        <v>117.97</v>
      </c>
      <c r="Y719" s="213">
        <v>0</v>
      </c>
      <c r="Z719" s="213">
        <v>0</v>
      </c>
      <c r="AA719" s="213">
        <v>0</v>
      </c>
      <c r="AB719" s="213">
        <v>279.95999999999998</v>
      </c>
      <c r="AC719" s="213">
        <f>SUMIF('[3]revexpbalances - 2024-07-18T082'!$G:$G,G:G,'[3]revexpbalances - 2024-07-18T082'!$H:$H)</f>
        <v>0</v>
      </c>
      <c r="AD719" s="213">
        <f t="shared" si="142"/>
        <v>622.05999999999995</v>
      </c>
      <c r="AE719" s="744">
        <f t="shared" si="143"/>
        <v>87.29</v>
      </c>
      <c r="AF719" s="744">
        <f t="shared" si="144"/>
        <v>136.84</v>
      </c>
      <c r="AG719" s="744">
        <f t="shared" si="145"/>
        <v>117.97</v>
      </c>
      <c r="AH719" s="744">
        <f t="shared" si="146"/>
        <v>279.95999999999998</v>
      </c>
      <c r="AI719" s="744">
        <f t="shared" si="147"/>
        <v>622.05999999999995</v>
      </c>
      <c r="AJ719" s="744">
        <f t="shared" si="148"/>
        <v>-322.05999999999995</v>
      </c>
      <c r="AK719" s="1097">
        <v>500</v>
      </c>
    </row>
    <row r="720" spans="1:37">
      <c r="A720">
        <v>25400</v>
      </c>
      <c r="B720" t="s">
        <v>2923</v>
      </c>
      <c r="C720">
        <v>931408</v>
      </c>
      <c r="D720" t="s">
        <v>2939</v>
      </c>
      <c r="E720">
        <v>520105</v>
      </c>
      <c r="F720" t="s">
        <v>487</v>
      </c>
      <c r="G720" s="408" t="s">
        <v>5542</v>
      </c>
      <c r="H720" s="217" t="s">
        <v>1524</v>
      </c>
      <c r="I720" s="217" t="s">
        <v>359</v>
      </c>
      <c r="J720" s="217" t="s">
        <v>458</v>
      </c>
      <c r="K720" s="61" t="str">
        <f t="shared" si="138"/>
        <v>2</v>
      </c>
      <c r="L720" s="63" t="str">
        <f t="shared" si="139"/>
        <v>Regional Parks2</v>
      </c>
      <c r="M720" s="63" t="str">
        <f t="shared" si="140"/>
        <v>McCall2</v>
      </c>
      <c r="N720" s="637">
        <v>233.89999999999998</v>
      </c>
      <c r="O720" s="213">
        <v>250</v>
      </c>
      <c r="Q720" s="213">
        <f t="shared" si="141"/>
        <v>250</v>
      </c>
      <c r="R720" s="213">
        <v>0</v>
      </c>
      <c r="S720" s="213">
        <v>0</v>
      </c>
      <c r="T720" s="213">
        <v>0</v>
      </c>
      <c r="U720" s="213">
        <v>0</v>
      </c>
      <c r="V720" s="213">
        <v>0</v>
      </c>
      <c r="W720" s="213">
        <v>0</v>
      </c>
      <c r="X720" s="213">
        <v>0</v>
      </c>
      <c r="Y720" s="213">
        <v>0</v>
      </c>
      <c r="Z720" s="213">
        <v>0</v>
      </c>
      <c r="AA720" s="213">
        <v>0</v>
      </c>
      <c r="AB720" s="213">
        <v>0</v>
      </c>
      <c r="AC720" s="213">
        <f>SUMIF('[3]revexpbalances - 2024-07-18T082'!$G:$G,G:G,'[3]revexpbalances - 2024-07-18T082'!$H:$H)</f>
        <v>0</v>
      </c>
      <c r="AD720" s="213">
        <f t="shared" si="142"/>
        <v>0</v>
      </c>
      <c r="AE720" s="744">
        <f t="shared" si="143"/>
        <v>0</v>
      </c>
      <c r="AF720" s="744">
        <f t="shared" si="144"/>
        <v>0</v>
      </c>
      <c r="AG720" s="744">
        <f t="shared" si="145"/>
        <v>0</v>
      </c>
      <c r="AH720" s="744">
        <f t="shared" si="146"/>
        <v>0</v>
      </c>
      <c r="AI720" s="744">
        <f t="shared" si="147"/>
        <v>0</v>
      </c>
      <c r="AJ720" s="744">
        <f t="shared" si="148"/>
        <v>250</v>
      </c>
      <c r="AK720" s="1097">
        <v>250</v>
      </c>
    </row>
    <row r="721" spans="1:37">
      <c r="A721">
        <v>25400</v>
      </c>
      <c r="B721" t="s">
        <v>2923</v>
      </c>
      <c r="C721">
        <v>931408</v>
      </c>
      <c r="D721" t="s">
        <v>2939</v>
      </c>
      <c r="E721">
        <v>520115</v>
      </c>
      <c r="F721" t="s">
        <v>49</v>
      </c>
      <c r="G721" s="408" t="s">
        <v>5557</v>
      </c>
      <c r="H721" s="217" t="s">
        <v>1524</v>
      </c>
      <c r="I721" s="217" t="s">
        <v>359</v>
      </c>
      <c r="J721" s="217" t="s">
        <v>458</v>
      </c>
      <c r="K721" s="61" t="str">
        <f t="shared" si="138"/>
        <v>2</v>
      </c>
      <c r="L721" s="63" t="str">
        <f t="shared" si="139"/>
        <v>Regional Parks2</v>
      </c>
      <c r="M721" s="63" t="str">
        <f t="shared" si="140"/>
        <v>McCall2</v>
      </c>
      <c r="N721" s="637">
        <v>119</v>
      </c>
      <c r="O721" s="213">
        <v>550</v>
      </c>
      <c r="Q721" s="213">
        <f t="shared" si="141"/>
        <v>550</v>
      </c>
      <c r="R721" s="213">
        <v>0</v>
      </c>
      <c r="S721" s="213">
        <v>0</v>
      </c>
      <c r="T721" s="213">
        <v>0</v>
      </c>
      <c r="U721" s="213">
        <v>0</v>
      </c>
      <c r="V721" s="213">
        <v>0</v>
      </c>
      <c r="W721" s="213">
        <v>0</v>
      </c>
      <c r="X721" s="213">
        <v>0</v>
      </c>
      <c r="Y721" s="213">
        <v>0</v>
      </c>
      <c r="Z721" s="213">
        <v>0</v>
      </c>
      <c r="AA721" s="213">
        <v>0</v>
      </c>
      <c r="AB721" s="213">
        <v>0</v>
      </c>
      <c r="AC721" s="213">
        <f>SUMIF('[3]revexpbalances - 2024-07-18T082'!$G:$G,G:G,'[3]revexpbalances - 2024-07-18T082'!$H:$H)</f>
        <v>126.7</v>
      </c>
      <c r="AD721" s="213">
        <f t="shared" si="142"/>
        <v>126.7</v>
      </c>
      <c r="AE721" s="744">
        <f t="shared" si="143"/>
        <v>0</v>
      </c>
      <c r="AF721" s="744">
        <f t="shared" si="144"/>
        <v>0</v>
      </c>
      <c r="AG721" s="744">
        <f t="shared" si="145"/>
        <v>0</v>
      </c>
      <c r="AH721" s="744">
        <f t="shared" si="146"/>
        <v>126.7</v>
      </c>
      <c r="AI721" s="744">
        <f t="shared" si="147"/>
        <v>126.7</v>
      </c>
      <c r="AJ721" s="744">
        <f t="shared" si="148"/>
        <v>423.3</v>
      </c>
      <c r="AK721" s="1097">
        <v>100</v>
      </c>
    </row>
    <row r="722" spans="1:37">
      <c r="A722">
        <v>25400</v>
      </c>
      <c r="B722" t="s">
        <v>2923</v>
      </c>
      <c r="C722">
        <v>931408</v>
      </c>
      <c r="D722" t="s">
        <v>2939</v>
      </c>
      <c r="E722">
        <v>520800</v>
      </c>
      <c r="F722" t="s">
        <v>54</v>
      </c>
      <c r="G722" s="408" t="s">
        <v>5607</v>
      </c>
      <c r="H722" s="217" t="s">
        <v>1524</v>
      </c>
      <c r="I722" s="217" t="s">
        <v>359</v>
      </c>
      <c r="J722" s="217" t="s">
        <v>458</v>
      </c>
      <c r="K722" s="61" t="str">
        <f t="shared" si="138"/>
        <v>2</v>
      </c>
      <c r="L722" s="63" t="str">
        <f t="shared" si="139"/>
        <v>Regional Parks2</v>
      </c>
      <c r="M722" s="63" t="str">
        <f t="shared" si="140"/>
        <v>McCall2</v>
      </c>
      <c r="N722" s="637">
        <v>266.25</v>
      </c>
      <c r="O722" s="213">
        <v>1000</v>
      </c>
      <c r="Q722" s="213">
        <f t="shared" si="141"/>
        <v>1000</v>
      </c>
      <c r="R722" s="213">
        <v>0</v>
      </c>
      <c r="S722" s="213">
        <v>0</v>
      </c>
      <c r="T722" s="213">
        <v>56.76</v>
      </c>
      <c r="U722" s="213">
        <v>132.86000000000001</v>
      </c>
      <c r="V722" s="213">
        <v>0</v>
      </c>
      <c r="W722" s="213">
        <v>0</v>
      </c>
      <c r="X722" s="213">
        <v>0</v>
      </c>
      <c r="Y722" s="213">
        <v>0</v>
      </c>
      <c r="Z722" s="213">
        <v>0</v>
      </c>
      <c r="AA722" s="213">
        <v>0</v>
      </c>
      <c r="AB722" s="213">
        <v>0</v>
      </c>
      <c r="AC722" s="213">
        <f>SUMIF('[3]revexpbalances - 2024-07-18T082'!$G:$G,G:G,'[3]revexpbalances - 2024-07-18T082'!$H:$H)</f>
        <v>0</v>
      </c>
      <c r="AD722" s="213">
        <f t="shared" si="142"/>
        <v>189.62</v>
      </c>
      <c r="AE722" s="744">
        <f t="shared" si="143"/>
        <v>56.76</v>
      </c>
      <c r="AF722" s="744">
        <f t="shared" si="144"/>
        <v>132.86000000000001</v>
      </c>
      <c r="AG722" s="744">
        <f t="shared" si="145"/>
        <v>0</v>
      </c>
      <c r="AH722" s="744">
        <f t="shared" si="146"/>
        <v>0</v>
      </c>
      <c r="AI722" s="744">
        <f t="shared" si="147"/>
        <v>189.62</v>
      </c>
      <c r="AJ722" s="744">
        <f t="shared" si="148"/>
        <v>810.38</v>
      </c>
      <c r="AK722" s="1097">
        <v>1250</v>
      </c>
    </row>
    <row r="723" spans="1:37">
      <c r="A723">
        <v>25400</v>
      </c>
      <c r="B723" t="s">
        <v>2923</v>
      </c>
      <c r="C723">
        <v>931408</v>
      </c>
      <c r="D723" t="s">
        <v>2939</v>
      </c>
      <c r="E723">
        <v>521420</v>
      </c>
      <c r="F723" t="s">
        <v>90</v>
      </c>
      <c r="G723" s="408" t="s">
        <v>5608</v>
      </c>
      <c r="H723" s="217" t="s">
        <v>1524</v>
      </c>
      <c r="I723" s="217" t="s">
        <v>359</v>
      </c>
      <c r="J723" s="217" t="s">
        <v>458</v>
      </c>
      <c r="K723" s="61" t="str">
        <f t="shared" si="138"/>
        <v>2</v>
      </c>
      <c r="L723" s="63" t="str">
        <f t="shared" si="139"/>
        <v>Regional Parks2</v>
      </c>
      <c r="M723" s="63" t="str">
        <f t="shared" si="140"/>
        <v>McCall2</v>
      </c>
      <c r="N723" s="637">
        <v>1445.1799999999998</v>
      </c>
      <c r="O723" s="213">
        <v>1250</v>
      </c>
      <c r="Q723" s="213">
        <f t="shared" si="141"/>
        <v>1250</v>
      </c>
      <c r="R723" s="213">
        <v>0</v>
      </c>
      <c r="S723" s="213">
        <v>64.040000000000006</v>
      </c>
      <c r="T723" s="213">
        <v>0</v>
      </c>
      <c r="U723" s="213">
        <v>0</v>
      </c>
      <c r="V723" s="213">
        <v>0</v>
      </c>
      <c r="W723" s="213">
        <v>349.28</v>
      </c>
      <c r="X723" s="213">
        <v>14.43</v>
      </c>
      <c r="Y723" s="213">
        <v>0</v>
      </c>
      <c r="Z723" s="213">
        <v>86.9</v>
      </c>
      <c r="AA723" s="213">
        <v>0</v>
      </c>
      <c r="AB723" s="213">
        <v>0</v>
      </c>
      <c r="AC723" s="213">
        <f>SUMIF('[3]revexpbalances - 2024-07-18T082'!$G:$G,G:G,'[3]revexpbalances - 2024-07-18T082'!$H:$H)</f>
        <v>0</v>
      </c>
      <c r="AD723" s="213">
        <f t="shared" si="142"/>
        <v>514.65</v>
      </c>
      <c r="AE723" s="744">
        <f t="shared" si="143"/>
        <v>64.040000000000006</v>
      </c>
      <c r="AF723" s="744">
        <f t="shared" si="144"/>
        <v>349.28</v>
      </c>
      <c r="AG723" s="744">
        <f t="shared" si="145"/>
        <v>101.33000000000001</v>
      </c>
      <c r="AH723" s="744">
        <f t="shared" si="146"/>
        <v>0</v>
      </c>
      <c r="AI723" s="744">
        <f t="shared" si="147"/>
        <v>514.65</v>
      </c>
      <c r="AJ723" s="744">
        <f t="shared" si="148"/>
        <v>735.35</v>
      </c>
      <c r="AK723" s="1097">
        <v>1500</v>
      </c>
    </row>
    <row r="724" spans="1:37">
      <c r="A724">
        <v>25400</v>
      </c>
      <c r="B724" t="s">
        <v>2923</v>
      </c>
      <c r="C724">
        <v>931408</v>
      </c>
      <c r="D724" t="s">
        <v>2939</v>
      </c>
      <c r="E724">
        <v>522310</v>
      </c>
      <c r="F724" t="s">
        <v>60</v>
      </c>
      <c r="G724" s="408" t="s">
        <v>5648</v>
      </c>
      <c r="H724" s="217" t="s">
        <v>1524</v>
      </c>
      <c r="I724" s="217" t="s">
        <v>359</v>
      </c>
      <c r="J724" s="217" t="s">
        <v>458</v>
      </c>
      <c r="K724" s="61" t="str">
        <f t="shared" si="138"/>
        <v>2</v>
      </c>
      <c r="L724" s="63" t="str">
        <f t="shared" si="139"/>
        <v>Regional Parks2</v>
      </c>
      <c r="M724" s="63" t="str">
        <f t="shared" si="140"/>
        <v>McCall2</v>
      </c>
      <c r="N724" s="637">
        <v>187.16999999999996</v>
      </c>
      <c r="O724" s="213">
        <v>1500</v>
      </c>
      <c r="Q724" s="213">
        <f t="shared" si="141"/>
        <v>1500</v>
      </c>
      <c r="R724" s="213">
        <v>0</v>
      </c>
      <c r="S724" s="213">
        <v>0</v>
      </c>
      <c r="T724" s="213">
        <v>0</v>
      </c>
      <c r="U724" s="213">
        <v>0</v>
      </c>
      <c r="V724" s="213">
        <v>2700</v>
      </c>
      <c r="W724" s="213">
        <v>0</v>
      </c>
      <c r="X724" s="213">
        <v>793.35</v>
      </c>
      <c r="Y724" s="213">
        <v>170.43</v>
      </c>
      <c r="Z724" s="213">
        <v>0</v>
      </c>
      <c r="AA724" s="213">
        <v>0</v>
      </c>
      <c r="AB724" s="213">
        <v>0</v>
      </c>
      <c r="AC724" s="213">
        <f>SUMIF('[3]revexpbalances - 2024-07-18T082'!$G:$G,G:G,'[3]revexpbalances - 2024-07-18T082'!$H:$H)</f>
        <v>0</v>
      </c>
      <c r="AD724" s="213">
        <f t="shared" si="142"/>
        <v>3663.7799999999997</v>
      </c>
      <c r="AE724" s="744">
        <f t="shared" si="143"/>
        <v>0</v>
      </c>
      <c r="AF724" s="744">
        <f t="shared" si="144"/>
        <v>2700</v>
      </c>
      <c r="AG724" s="744">
        <f t="shared" si="145"/>
        <v>963.78</v>
      </c>
      <c r="AH724" s="744">
        <f t="shared" si="146"/>
        <v>0</v>
      </c>
      <c r="AI724" s="744">
        <f t="shared" si="147"/>
        <v>3663.7799999999997</v>
      </c>
      <c r="AJ724" s="744">
        <f t="shared" si="148"/>
        <v>-2163.7799999999997</v>
      </c>
      <c r="AK724" s="1097">
        <v>1500</v>
      </c>
    </row>
    <row r="725" spans="1:37">
      <c r="A725">
        <v>25400</v>
      </c>
      <c r="B725" t="s">
        <v>2923</v>
      </c>
      <c r="C725">
        <v>931408</v>
      </c>
      <c r="D725" t="s">
        <v>2939</v>
      </c>
      <c r="E725">
        <v>522320</v>
      </c>
      <c r="F725" t="s">
        <v>93</v>
      </c>
      <c r="G725" s="408" t="s">
        <v>5671</v>
      </c>
      <c r="H725" s="217" t="s">
        <v>1524</v>
      </c>
      <c r="I725" s="217" t="s">
        <v>359</v>
      </c>
      <c r="J725" s="217" t="s">
        <v>458</v>
      </c>
      <c r="K725" s="61" t="str">
        <f t="shared" si="138"/>
        <v>2</v>
      </c>
      <c r="L725" s="63" t="str">
        <f t="shared" si="139"/>
        <v>Regional Parks2</v>
      </c>
      <c r="M725" s="63" t="str">
        <f t="shared" si="140"/>
        <v>McCall2</v>
      </c>
      <c r="N725" s="637">
        <v>2221.2599999999998</v>
      </c>
      <c r="O725" s="213">
        <v>3000</v>
      </c>
      <c r="Q725" s="213">
        <f t="shared" si="141"/>
        <v>3000</v>
      </c>
      <c r="R725" s="213">
        <v>0</v>
      </c>
      <c r="S725" s="213">
        <v>0</v>
      </c>
      <c r="T725" s="213">
        <v>270</v>
      </c>
      <c r="U725" s="213">
        <v>0</v>
      </c>
      <c r="V725" s="213">
        <v>0</v>
      </c>
      <c r="W725" s="213">
        <v>167.2</v>
      </c>
      <c r="X725" s="213">
        <v>-66.400000000000006</v>
      </c>
      <c r="Y725" s="213">
        <v>0</v>
      </c>
      <c r="Z725" s="213">
        <v>0</v>
      </c>
      <c r="AA725" s="213">
        <v>0</v>
      </c>
      <c r="AB725" s="213">
        <v>0</v>
      </c>
      <c r="AC725" s="213">
        <f>SUMIF('[3]revexpbalances - 2024-07-18T082'!$G:$G,G:G,'[3]revexpbalances - 2024-07-18T082'!$H:$H)</f>
        <v>1035.95</v>
      </c>
      <c r="AD725" s="213">
        <f t="shared" si="142"/>
        <v>1406.75</v>
      </c>
      <c r="AE725" s="744">
        <f t="shared" si="143"/>
        <v>270</v>
      </c>
      <c r="AF725" s="744">
        <f t="shared" si="144"/>
        <v>167.2</v>
      </c>
      <c r="AG725" s="744">
        <f t="shared" si="145"/>
        <v>-66.400000000000006</v>
      </c>
      <c r="AH725" s="744">
        <f t="shared" si="146"/>
        <v>1035.95</v>
      </c>
      <c r="AI725" s="744">
        <f t="shared" si="147"/>
        <v>1406.75</v>
      </c>
      <c r="AJ725" s="744">
        <f t="shared" si="148"/>
        <v>1593.25</v>
      </c>
      <c r="AK725" s="1097">
        <v>3500</v>
      </c>
    </row>
    <row r="726" spans="1:37">
      <c r="A726">
        <v>25400</v>
      </c>
      <c r="B726" t="s">
        <v>2923</v>
      </c>
      <c r="C726">
        <v>931408</v>
      </c>
      <c r="D726" t="s">
        <v>2939</v>
      </c>
      <c r="E726">
        <v>522400</v>
      </c>
      <c r="F726" t="s">
        <v>340</v>
      </c>
      <c r="G726" s="408" t="s">
        <v>6137</v>
      </c>
      <c r="H726" s="217" t="s">
        <v>1524</v>
      </c>
      <c r="I726" s="217" t="s">
        <v>359</v>
      </c>
      <c r="J726" s="217" t="s">
        <v>458</v>
      </c>
      <c r="K726" s="61" t="str">
        <f t="shared" si="138"/>
        <v>2</v>
      </c>
      <c r="L726" s="63" t="str">
        <f t="shared" si="139"/>
        <v>Regional Parks2</v>
      </c>
      <c r="M726" s="63" t="str">
        <f t="shared" si="140"/>
        <v>McCall2</v>
      </c>
      <c r="N726" s="637">
        <v>624.41000000000008</v>
      </c>
      <c r="O726" s="213">
        <v>0</v>
      </c>
      <c r="Q726" s="213">
        <f t="shared" si="141"/>
        <v>0</v>
      </c>
      <c r="R726" s="213">
        <v>0</v>
      </c>
      <c r="S726" s="213">
        <v>0</v>
      </c>
      <c r="T726" s="213">
        <v>0</v>
      </c>
      <c r="U726" s="213">
        <v>0</v>
      </c>
      <c r="V726" s="213">
        <v>0</v>
      </c>
      <c r="W726" s="213">
        <v>0</v>
      </c>
      <c r="X726" s="213">
        <v>0</v>
      </c>
      <c r="Y726" s="213">
        <v>0</v>
      </c>
      <c r="Z726" s="213">
        <v>0</v>
      </c>
      <c r="AA726" s="213">
        <v>0</v>
      </c>
      <c r="AB726" s="213">
        <v>0</v>
      </c>
      <c r="AC726" s="213">
        <f>SUMIF('[3]revexpbalances - 2024-07-18T082'!$G:$G,G:G,'[3]revexpbalances - 2024-07-18T082'!$H:$H)</f>
        <v>0</v>
      </c>
      <c r="AD726" s="213">
        <f t="shared" si="142"/>
        <v>0</v>
      </c>
      <c r="AE726" s="744">
        <f t="shared" si="143"/>
        <v>0</v>
      </c>
      <c r="AF726" s="744">
        <f t="shared" si="144"/>
        <v>0</v>
      </c>
      <c r="AG726" s="744">
        <f t="shared" si="145"/>
        <v>0</v>
      </c>
      <c r="AH726" s="744">
        <f t="shared" si="146"/>
        <v>0</v>
      </c>
      <c r="AI726" s="744">
        <f t="shared" si="147"/>
        <v>0</v>
      </c>
      <c r="AJ726" s="744">
        <f t="shared" si="148"/>
        <v>0</v>
      </c>
      <c r="AK726" s="1097">
        <v>0</v>
      </c>
    </row>
    <row r="727" spans="1:37">
      <c r="A727">
        <v>25400</v>
      </c>
      <c r="B727" t="s">
        <v>2923</v>
      </c>
      <c r="C727">
        <v>931408</v>
      </c>
      <c r="D727" t="s">
        <v>2939</v>
      </c>
      <c r="E727">
        <v>523290</v>
      </c>
      <c r="F727" t="s">
        <v>1281</v>
      </c>
      <c r="G727" s="408" t="s">
        <v>5561</v>
      </c>
      <c r="H727" s="217" t="s">
        <v>1524</v>
      </c>
      <c r="I727" s="217" t="s">
        <v>359</v>
      </c>
      <c r="J727" s="217" t="s">
        <v>458</v>
      </c>
      <c r="K727" s="61" t="str">
        <f t="shared" si="138"/>
        <v>2</v>
      </c>
      <c r="L727" s="63" t="str">
        <f t="shared" si="139"/>
        <v>Regional Parks2</v>
      </c>
      <c r="M727" s="63" t="str">
        <f t="shared" si="140"/>
        <v>McCall2</v>
      </c>
      <c r="N727" s="637">
        <v>203.93</v>
      </c>
      <c r="O727" s="213">
        <v>500</v>
      </c>
      <c r="Q727" s="213">
        <f t="shared" si="141"/>
        <v>500</v>
      </c>
      <c r="R727" s="213">
        <v>21</v>
      </c>
      <c r="S727" s="213">
        <v>35.450000000000003</v>
      </c>
      <c r="T727" s="213">
        <v>22.12</v>
      </c>
      <c r="U727" s="213">
        <v>9.58</v>
      </c>
      <c r="V727" s="213">
        <v>12.38</v>
      </c>
      <c r="W727" s="213">
        <v>3.91</v>
      </c>
      <c r="X727" s="213">
        <v>0.56999999999999995</v>
      </c>
      <c r="Y727" s="213">
        <v>0.93</v>
      </c>
      <c r="Z727" s="213">
        <v>25.52</v>
      </c>
      <c r="AA727" s="213">
        <v>11.73</v>
      </c>
      <c r="AB727" s="213">
        <v>19.95</v>
      </c>
      <c r="AC727" s="213">
        <f>SUMIF('[3]revexpbalances - 2024-07-18T082'!$G:$G,G:G,'[3]revexpbalances - 2024-07-18T082'!$H:$H)</f>
        <v>31.2</v>
      </c>
      <c r="AD727" s="213">
        <f t="shared" si="142"/>
        <v>194.33999999999997</v>
      </c>
      <c r="AE727" s="744">
        <f t="shared" si="143"/>
        <v>78.570000000000007</v>
      </c>
      <c r="AF727" s="744">
        <f t="shared" si="144"/>
        <v>25.87</v>
      </c>
      <c r="AG727" s="744">
        <f t="shared" si="145"/>
        <v>27.02</v>
      </c>
      <c r="AH727" s="744">
        <f t="shared" si="146"/>
        <v>62.879999999999995</v>
      </c>
      <c r="AI727" s="744">
        <f t="shared" si="147"/>
        <v>194.34</v>
      </c>
      <c r="AJ727" s="744">
        <f t="shared" si="148"/>
        <v>305.65999999999997</v>
      </c>
      <c r="AK727" s="1097">
        <v>500</v>
      </c>
    </row>
    <row r="728" spans="1:37">
      <c r="A728">
        <v>25400</v>
      </c>
      <c r="B728" t="s">
        <v>2923</v>
      </c>
      <c r="C728">
        <v>931408</v>
      </c>
      <c r="D728" t="s">
        <v>2939</v>
      </c>
      <c r="E728">
        <v>523340</v>
      </c>
      <c r="F728" t="s">
        <v>6127</v>
      </c>
      <c r="G728" s="408" t="s">
        <v>6237</v>
      </c>
      <c r="H728" s="217" t="s">
        <v>1524</v>
      </c>
      <c r="I728" s="217" t="s">
        <v>359</v>
      </c>
      <c r="J728" s="217" t="s">
        <v>458</v>
      </c>
      <c r="K728" s="61" t="str">
        <f t="shared" si="138"/>
        <v>2</v>
      </c>
      <c r="L728" s="63" t="str">
        <f t="shared" si="139"/>
        <v>Regional Parks2</v>
      </c>
      <c r="M728" s="63" t="str">
        <f t="shared" si="140"/>
        <v>McCall2</v>
      </c>
      <c r="N728" s="637">
        <v>0</v>
      </c>
      <c r="O728" s="213">
        <v>0</v>
      </c>
      <c r="Q728" s="213">
        <f t="shared" si="141"/>
        <v>0</v>
      </c>
      <c r="R728" s="213">
        <v>0</v>
      </c>
      <c r="S728" s="213">
        <v>3.76</v>
      </c>
      <c r="T728" s="213">
        <v>0</v>
      </c>
      <c r="U728" s="213">
        <v>0</v>
      </c>
      <c r="V728" s="213">
        <v>0</v>
      </c>
      <c r="W728" s="213">
        <v>0</v>
      </c>
      <c r="X728" s="213">
        <v>0</v>
      </c>
      <c r="Y728" s="213">
        <v>0</v>
      </c>
      <c r="Z728" s="213">
        <v>0</v>
      </c>
      <c r="AA728" s="213">
        <v>0</v>
      </c>
      <c r="AB728" s="213">
        <v>0</v>
      </c>
      <c r="AC728" s="213">
        <f>SUMIF('[3]revexpbalances - 2024-07-18T082'!$G:$G,G:G,'[3]revexpbalances - 2024-07-18T082'!$H:$H)</f>
        <v>1.92</v>
      </c>
      <c r="AD728" s="213">
        <f t="shared" si="142"/>
        <v>5.68</v>
      </c>
      <c r="AE728" s="744">
        <f t="shared" si="143"/>
        <v>3.76</v>
      </c>
      <c r="AF728" s="744">
        <f t="shared" si="144"/>
        <v>0</v>
      </c>
      <c r="AG728" s="744">
        <f t="shared" si="145"/>
        <v>0</v>
      </c>
      <c r="AH728" s="744">
        <f t="shared" si="146"/>
        <v>1.92</v>
      </c>
      <c r="AI728" s="744">
        <f t="shared" si="147"/>
        <v>5.68</v>
      </c>
      <c r="AJ728" s="744">
        <f t="shared" si="148"/>
        <v>-5.68</v>
      </c>
      <c r="AK728" s="1097">
        <v>0</v>
      </c>
    </row>
    <row r="729" spans="1:37">
      <c r="A729">
        <v>25400</v>
      </c>
      <c r="B729" t="s">
        <v>2923</v>
      </c>
      <c r="C729">
        <v>931408</v>
      </c>
      <c r="D729" t="s">
        <v>2939</v>
      </c>
      <c r="E729">
        <v>523700</v>
      </c>
      <c r="F729" t="s">
        <v>66</v>
      </c>
      <c r="G729" s="408" t="s">
        <v>5555</v>
      </c>
      <c r="H729" s="217" t="s">
        <v>1524</v>
      </c>
      <c r="I729" s="217" t="s">
        <v>359</v>
      </c>
      <c r="J729" s="217" t="s">
        <v>458</v>
      </c>
      <c r="K729" s="61" t="str">
        <f t="shared" si="138"/>
        <v>2</v>
      </c>
      <c r="L729" s="63" t="str">
        <f t="shared" si="139"/>
        <v>Regional Parks2</v>
      </c>
      <c r="M729" s="63" t="str">
        <f t="shared" si="140"/>
        <v>McCall2</v>
      </c>
      <c r="N729" s="637">
        <v>43.85</v>
      </c>
      <c r="O729" s="213">
        <v>500</v>
      </c>
      <c r="Q729" s="213">
        <f t="shared" si="141"/>
        <v>500</v>
      </c>
      <c r="R729" s="213">
        <v>0</v>
      </c>
      <c r="S729" s="213">
        <v>0</v>
      </c>
      <c r="T729" s="213">
        <v>21.46</v>
      </c>
      <c r="U729" s="213">
        <v>0</v>
      </c>
      <c r="V729" s="213">
        <v>0</v>
      </c>
      <c r="W729" s="213">
        <v>96.96</v>
      </c>
      <c r="X729" s="213">
        <v>0</v>
      </c>
      <c r="Y729" s="213">
        <v>96.96</v>
      </c>
      <c r="Z729" s="213">
        <v>195</v>
      </c>
      <c r="AA729" s="213">
        <v>366.76</v>
      </c>
      <c r="AB729" s="213">
        <v>72.81</v>
      </c>
      <c r="AC729" s="213">
        <f>SUMIF('[3]revexpbalances - 2024-07-18T082'!$G:$G,G:G,'[3]revexpbalances - 2024-07-18T082'!$H:$H)</f>
        <v>0</v>
      </c>
      <c r="AD729" s="213">
        <f t="shared" si="142"/>
        <v>849.95</v>
      </c>
      <c r="AE729" s="744">
        <f t="shared" si="143"/>
        <v>21.46</v>
      </c>
      <c r="AF729" s="744">
        <f t="shared" si="144"/>
        <v>96.96</v>
      </c>
      <c r="AG729" s="744">
        <f t="shared" si="145"/>
        <v>291.95999999999998</v>
      </c>
      <c r="AH729" s="744">
        <f t="shared" si="146"/>
        <v>439.57</v>
      </c>
      <c r="AI729" s="744">
        <f t="shared" si="147"/>
        <v>849.95</v>
      </c>
      <c r="AJ729" s="744">
        <f t="shared" si="148"/>
        <v>-349.95000000000005</v>
      </c>
      <c r="AK729" s="1097">
        <v>750</v>
      </c>
    </row>
    <row r="730" spans="1:37">
      <c r="A730">
        <v>25400</v>
      </c>
      <c r="B730" t="s">
        <v>2923</v>
      </c>
      <c r="C730">
        <v>931408</v>
      </c>
      <c r="D730" t="s">
        <v>2939</v>
      </c>
      <c r="E730">
        <v>526940</v>
      </c>
      <c r="F730" t="s">
        <v>71</v>
      </c>
      <c r="G730" s="408" t="s">
        <v>6138</v>
      </c>
      <c r="H730" s="217" t="s">
        <v>1524</v>
      </c>
      <c r="I730" s="217" t="s">
        <v>359</v>
      </c>
      <c r="J730" s="217" t="s">
        <v>458</v>
      </c>
      <c r="K730" s="61" t="str">
        <f t="shared" si="138"/>
        <v>2</v>
      </c>
      <c r="L730" s="63" t="str">
        <f t="shared" si="139"/>
        <v>Regional Parks2</v>
      </c>
      <c r="M730" s="63" t="str">
        <f t="shared" si="140"/>
        <v>McCall2</v>
      </c>
      <c r="N730" s="637">
        <v>104.02</v>
      </c>
      <c r="O730" s="213">
        <v>0</v>
      </c>
      <c r="Q730" s="213">
        <f t="shared" si="141"/>
        <v>0</v>
      </c>
      <c r="R730" s="213">
        <v>0</v>
      </c>
      <c r="S730" s="213">
        <v>0</v>
      </c>
      <c r="T730" s="213">
        <v>0</v>
      </c>
      <c r="U730" s="213">
        <v>0</v>
      </c>
      <c r="V730" s="213">
        <v>0</v>
      </c>
      <c r="W730" s="213">
        <v>0</v>
      </c>
      <c r="X730" s="213">
        <v>0</v>
      </c>
      <c r="Y730" s="213">
        <v>0</v>
      </c>
      <c r="Z730" s="213">
        <v>0</v>
      </c>
      <c r="AA730" s="213">
        <v>0</v>
      </c>
      <c r="AB730" s="213">
        <v>32.049999999999997</v>
      </c>
      <c r="AC730" s="213">
        <f>SUMIF('[3]revexpbalances - 2024-07-18T082'!$G:$G,G:G,'[3]revexpbalances - 2024-07-18T082'!$H:$H)</f>
        <v>0</v>
      </c>
      <c r="AD730" s="213">
        <f t="shared" si="142"/>
        <v>32.049999999999997</v>
      </c>
      <c r="AE730" s="744">
        <f t="shared" si="143"/>
        <v>0</v>
      </c>
      <c r="AF730" s="744">
        <f t="shared" si="144"/>
        <v>0</v>
      </c>
      <c r="AG730" s="744">
        <f t="shared" si="145"/>
        <v>0</v>
      </c>
      <c r="AH730" s="744">
        <f t="shared" si="146"/>
        <v>32.049999999999997</v>
      </c>
      <c r="AI730" s="744">
        <f t="shared" si="147"/>
        <v>32.049999999999997</v>
      </c>
      <c r="AJ730" s="744">
        <f t="shared" si="148"/>
        <v>-32.049999999999997</v>
      </c>
      <c r="AK730" s="1097">
        <v>250</v>
      </c>
    </row>
    <row r="731" spans="1:37">
      <c r="A731">
        <v>25400</v>
      </c>
      <c r="B731" t="s">
        <v>2923</v>
      </c>
      <c r="C731">
        <v>931408</v>
      </c>
      <c r="D731" t="s">
        <v>2939</v>
      </c>
      <c r="E731">
        <v>526960</v>
      </c>
      <c r="F731" t="s">
        <v>97</v>
      </c>
      <c r="G731" s="408" t="s">
        <v>5587</v>
      </c>
      <c r="H731" s="217" t="s">
        <v>1524</v>
      </c>
      <c r="I731" s="217" t="s">
        <v>359</v>
      </c>
      <c r="J731" s="217" t="s">
        <v>458</v>
      </c>
      <c r="K731" s="61" t="str">
        <f t="shared" si="138"/>
        <v>2</v>
      </c>
      <c r="L731" s="63" t="str">
        <f t="shared" si="139"/>
        <v>Regional Parks2</v>
      </c>
      <c r="M731" s="63" t="str">
        <f t="shared" si="140"/>
        <v>McCall2</v>
      </c>
      <c r="N731" s="637">
        <v>281.5</v>
      </c>
      <c r="O731" s="213">
        <v>500</v>
      </c>
      <c r="Q731" s="213">
        <f t="shared" si="141"/>
        <v>500</v>
      </c>
      <c r="R731" s="213">
        <v>0</v>
      </c>
      <c r="S731" s="213">
        <v>0</v>
      </c>
      <c r="T731" s="213">
        <v>122.99</v>
      </c>
      <c r="U731" s="213">
        <v>230.57</v>
      </c>
      <c r="V731" s="213">
        <v>0</v>
      </c>
      <c r="W731" s="213">
        <v>179.13</v>
      </c>
      <c r="X731" s="213">
        <v>0</v>
      </c>
      <c r="Y731" s="213">
        <v>8.61</v>
      </c>
      <c r="Z731" s="213">
        <v>0</v>
      </c>
      <c r="AA731" s="213">
        <v>0</v>
      </c>
      <c r="AB731" s="213">
        <v>10.33</v>
      </c>
      <c r="AC731" s="213">
        <f>SUMIF('[3]revexpbalances - 2024-07-18T082'!$G:$G,G:G,'[3]revexpbalances - 2024-07-18T082'!$H:$H)</f>
        <v>0</v>
      </c>
      <c r="AD731" s="213">
        <f t="shared" si="142"/>
        <v>551.63000000000011</v>
      </c>
      <c r="AE731" s="744">
        <f t="shared" si="143"/>
        <v>122.99</v>
      </c>
      <c r="AF731" s="744">
        <f t="shared" si="144"/>
        <v>409.7</v>
      </c>
      <c r="AG731" s="744">
        <f t="shared" si="145"/>
        <v>8.61</v>
      </c>
      <c r="AH731" s="744">
        <f t="shared" si="146"/>
        <v>10.33</v>
      </c>
      <c r="AI731" s="744">
        <f t="shared" si="147"/>
        <v>551.63</v>
      </c>
      <c r="AJ731" s="744">
        <f t="shared" si="148"/>
        <v>-51.629999999999995</v>
      </c>
      <c r="AK731" s="1097">
        <v>500</v>
      </c>
    </row>
    <row r="732" spans="1:37">
      <c r="A732">
        <v>25400</v>
      </c>
      <c r="B732" t="s">
        <v>2923</v>
      </c>
      <c r="C732">
        <v>931408</v>
      </c>
      <c r="D732" t="s">
        <v>2939</v>
      </c>
      <c r="E732">
        <v>527680</v>
      </c>
      <c r="F732" t="s">
        <v>74</v>
      </c>
      <c r="G732" s="408" t="s">
        <v>5547</v>
      </c>
      <c r="H732" s="217" t="s">
        <v>1524</v>
      </c>
      <c r="I732" s="217" t="s">
        <v>359</v>
      </c>
      <c r="J732" s="217" t="s">
        <v>458</v>
      </c>
      <c r="K732" s="61" t="str">
        <f t="shared" si="138"/>
        <v>2</v>
      </c>
      <c r="L732" s="63" t="str">
        <f t="shared" si="139"/>
        <v>Regional Parks2</v>
      </c>
      <c r="M732" s="63" t="str">
        <f t="shared" si="140"/>
        <v>McCall2</v>
      </c>
      <c r="N732" s="637">
        <v>0</v>
      </c>
      <c r="O732" s="213">
        <v>750</v>
      </c>
      <c r="Q732" s="213">
        <f t="shared" si="141"/>
        <v>750</v>
      </c>
      <c r="R732" s="213">
        <v>0</v>
      </c>
      <c r="S732" s="213">
        <v>0</v>
      </c>
      <c r="T732" s="213">
        <v>0</v>
      </c>
      <c r="U732" s="213">
        <v>0</v>
      </c>
      <c r="V732" s="213">
        <v>0</v>
      </c>
      <c r="W732" s="213">
        <v>0</v>
      </c>
      <c r="X732" s="213">
        <v>0</v>
      </c>
      <c r="Y732" s="213">
        <v>0</v>
      </c>
      <c r="Z732" s="213">
        <v>0</v>
      </c>
      <c r="AA732" s="213">
        <v>0</v>
      </c>
      <c r="AB732" s="213">
        <v>0</v>
      </c>
      <c r="AC732" s="213">
        <f>SUMIF('[3]revexpbalances - 2024-07-18T082'!$G:$G,G:G,'[3]revexpbalances - 2024-07-18T082'!$H:$H)</f>
        <v>0</v>
      </c>
      <c r="AD732" s="213">
        <f t="shared" si="142"/>
        <v>0</v>
      </c>
      <c r="AE732" s="744">
        <f t="shared" si="143"/>
        <v>0</v>
      </c>
      <c r="AF732" s="744">
        <f t="shared" si="144"/>
        <v>0</v>
      </c>
      <c r="AG732" s="744">
        <f t="shared" si="145"/>
        <v>0</v>
      </c>
      <c r="AH732" s="744">
        <f t="shared" si="146"/>
        <v>0</v>
      </c>
      <c r="AI732" s="744">
        <f t="shared" si="147"/>
        <v>0</v>
      </c>
      <c r="AJ732" s="744">
        <f t="shared" si="148"/>
        <v>750</v>
      </c>
      <c r="AK732" s="1097">
        <v>750</v>
      </c>
    </row>
    <row r="733" spans="1:37">
      <c r="A733">
        <v>25400</v>
      </c>
      <c r="B733" t="s">
        <v>2923</v>
      </c>
      <c r="C733">
        <v>931408</v>
      </c>
      <c r="D733" t="s">
        <v>2939</v>
      </c>
      <c r="E733">
        <v>527720</v>
      </c>
      <c r="F733" t="s">
        <v>98</v>
      </c>
      <c r="G733" s="408" t="s">
        <v>5534</v>
      </c>
      <c r="H733" s="217" t="s">
        <v>1524</v>
      </c>
      <c r="I733" s="217" t="s">
        <v>359</v>
      </c>
      <c r="J733" s="217" t="s">
        <v>458</v>
      </c>
      <c r="K733" s="61" t="str">
        <f t="shared" si="138"/>
        <v>2</v>
      </c>
      <c r="L733" s="63" t="str">
        <f t="shared" si="139"/>
        <v>Regional Parks2</v>
      </c>
      <c r="M733" s="63" t="str">
        <f t="shared" si="140"/>
        <v>McCall2</v>
      </c>
      <c r="N733" s="637">
        <v>521.73</v>
      </c>
      <c r="O733" s="213">
        <v>350</v>
      </c>
      <c r="Q733" s="213">
        <f t="shared" si="141"/>
        <v>350</v>
      </c>
      <c r="R733" s="213">
        <v>0</v>
      </c>
      <c r="S733" s="213">
        <v>857.13</v>
      </c>
      <c r="T733" s="213">
        <v>8.49</v>
      </c>
      <c r="U733" s="213">
        <v>0</v>
      </c>
      <c r="V733" s="213">
        <v>0</v>
      </c>
      <c r="W733" s="213">
        <v>0</v>
      </c>
      <c r="X733" s="213">
        <v>0</v>
      </c>
      <c r="Y733" s="213">
        <v>0</v>
      </c>
      <c r="Z733" s="213">
        <v>17.18</v>
      </c>
      <c r="AA733" s="213">
        <v>0</v>
      </c>
      <c r="AB733" s="213">
        <v>63.46</v>
      </c>
      <c r="AC733" s="213">
        <f>SUMIF('[3]revexpbalances - 2024-07-18T082'!$G:$G,G:G,'[3]revexpbalances - 2024-07-18T082'!$H:$H)</f>
        <v>0</v>
      </c>
      <c r="AD733" s="213">
        <f t="shared" si="142"/>
        <v>946.26</v>
      </c>
      <c r="AE733" s="744">
        <f t="shared" si="143"/>
        <v>865.62</v>
      </c>
      <c r="AF733" s="744">
        <f t="shared" si="144"/>
        <v>0</v>
      </c>
      <c r="AG733" s="744">
        <f t="shared" si="145"/>
        <v>17.18</v>
      </c>
      <c r="AH733" s="744">
        <f t="shared" si="146"/>
        <v>63.46</v>
      </c>
      <c r="AI733" s="744">
        <f t="shared" si="147"/>
        <v>946.26</v>
      </c>
      <c r="AJ733" s="744">
        <f t="shared" si="148"/>
        <v>-596.26</v>
      </c>
      <c r="AK733" s="1097">
        <v>350</v>
      </c>
    </row>
    <row r="734" spans="1:37">
      <c r="A734">
        <v>25400</v>
      </c>
      <c r="B734" t="s">
        <v>2923</v>
      </c>
      <c r="C734">
        <v>931408</v>
      </c>
      <c r="D734" t="s">
        <v>2939</v>
      </c>
      <c r="E734">
        <v>527840</v>
      </c>
      <c r="F734" t="s">
        <v>75</v>
      </c>
      <c r="G734" s="408" t="s">
        <v>6388</v>
      </c>
      <c r="H734" s="217" t="s">
        <v>1524</v>
      </c>
      <c r="I734" s="217" t="s">
        <v>359</v>
      </c>
      <c r="J734" s="217" t="s">
        <v>458</v>
      </c>
      <c r="K734" s="61" t="str">
        <f t="shared" si="138"/>
        <v>2</v>
      </c>
      <c r="L734" s="63" t="str">
        <f t="shared" si="139"/>
        <v>Regional Parks2</v>
      </c>
      <c r="M734" s="63" t="str">
        <f t="shared" si="140"/>
        <v>McCall2</v>
      </c>
      <c r="N734" s="637">
        <v>0</v>
      </c>
      <c r="O734" s="213">
        <v>200</v>
      </c>
      <c r="Q734" s="213">
        <f t="shared" si="141"/>
        <v>200</v>
      </c>
      <c r="R734" s="213">
        <v>0</v>
      </c>
      <c r="S734" s="213">
        <v>0</v>
      </c>
      <c r="T734" s="213">
        <v>0</v>
      </c>
      <c r="U734" s="213">
        <v>0</v>
      </c>
      <c r="V734" s="213">
        <v>0</v>
      </c>
      <c r="W734" s="213">
        <v>0</v>
      </c>
      <c r="X734" s="213">
        <v>0</v>
      </c>
      <c r="Y734" s="213">
        <v>0</v>
      </c>
      <c r="Z734" s="213">
        <v>0</v>
      </c>
      <c r="AA734" s="213">
        <v>0</v>
      </c>
      <c r="AB734" s="213">
        <v>0</v>
      </c>
      <c r="AC734" s="213">
        <f>SUMIF('[3]revexpbalances - 2024-07-18T082'!$G:$G,G:G,'[3]revexpbalances - 2024-07-18T082'!$H:$H)</f>
        <v>0</v>
      </c>
      <c r="AD734" s="213">
        <f t="shared" si="142"/>
        <v>0</v>
      </c>
      <c r="AE734" s="744">
        <f t="shared" si="143"/>
        <v>0</v>
      </c>
      <c r="AF734" s="744">
        <f t="shared" si="144"/>
        <v>0</v>
      </c>
      <c r="AG734" s="744">
        <f t="shared" si="145"/>
        <v>0</v>
      </c>
      <c r="AH734" s="744">
        <f t="shared" si="146"/>
        <v>0</v>
      </c>
      <c r="AI734" s="744">
        <f t="shared" si="147"/>
        <v>0</v>
      </c>
      <c r="AJ734" s="744">
        <f t="shared" si="148"/>
        <v>200</v>
      </c>
      <c r="AK734" s="1097">
        <v>0</v>
      </c>
    </row>
    <row r="735" spans="1:37">
      <c r="A735">
        <v>25400</v>
      </c>
      <c r="B735" t="s">
        <v>2923</v>
      </c>
      <c r="C735">
        <v>931408</v>
      </c>
      <c r="D735" t="s">
        <v>2939</v>
      </c>
      <c r="E735">
        <v>537080</v>
      </c>
      <c r="F735" t="s">
        <v>84</v>
      </c>
      <c r="G735" s="408" t="s">
        <v>5615</v>
      </c>
      <c r="H735" s="217" t="s">
        <v>1524</v>
      </c>
      <c r="I735" s="217" t="s">
        <v>359</v>
      </c>
      <c r="J735" s="217" t="s">
        <v>7021</v>
      </c>
      <c r="K735" s="61" t="str">
        <f t="shared" si="138"/>
        <v>3</v>
      </c>
      <c r="L735" s="63" t="str">
        <f t="shared" si="139"/>
        <v>Regional Parks3</v>
      </c>
      <c r="M735" s="63" t="str">
        <f t="shared" si="140"/>
        <v>McCall3</v>
      </c>
      <c r="N735" s="637">
        <v>869</v>
      </c>
      <c r="O735" s="213">
        <v>1000</v>
      </c>
      <c r="Q735" s="213">
        <f t="shared" si="141"/>
        <v>1000</v>
      </c>
      <c r="R735" s="213">
        <v>0</v>
      </c>
      <c r="S735" s="213">
        <v>0</v>
      </c>
      <c r="T735" s="213">
        <v>0</v>
      </c>
      <c r="U735" s="213">
        <v>0</v>
      </c>
      <c r="V735" s="213">
        <v>0</v>
      </c>
      <c r="W735" s="213">
        <v>0</v>
      </c>
      <c r="X735" s="213">
        <v>0</v>
      </c>
      <c r="Y735" s="213">
        <v>0</v>
      </c>
      <c r="Z735" s="213">
        <v>0</v>
      </c>
      <c r="AA735" s="213">
        <v>0</v>
      </c>
      <c r="AB735" s="213">
        <v>0</v>
      </c>
      <c r="AC735" s="213">
        <f>SUMIF('[3]revexpbalances - 2024-07-18T082'!$G:$G,G:G,'[3]revexpbalances - 2024-07-18T082'!$H:$H)</f>
        <v>824</v>
      </c>
      <c r="AD735" s="213">
        <f t="shared" si="142"/>
        <v>824</v>
      </c>
      <c r="AE735" s="744">
        <f t="shared" si="143"/>
        <v>0</v>
      </c>
      <c r="AF735" s="744">
        <f t="shared" si="144"/>
        <v>0</v>
      </c>
      <c r="AG735" s="744">
        <f t="shared" si="145"/>
        <v>0</v>
      </c>
      <c r="AH735" s="744">
        <f t="shared" si="146"/>
        <v>824</v>
      </c>
      <c r="AI735" s="744">
        <f t="shared" si="147"/>
        <v>824</v>
      </c>
      <c r="AJ735" s="744">
        <f t="shared" si="148"/>
        <v>176</v>
      </c>
      <c r="AK735" s="1097">
        <v>850</v>
      </c>
    </row>
    <row r="736" spans="1:37">
      <c r="A736">
        <v>25400</v>
      </c>
      <c r="B736" t="s">
        <v>2923</v>
      </c>
      <c r="C736">
        <v>931409</v>
      </c>
      <c r="D736" t="s">
        <v>2940</v>
      </c>
      <c r="E736">
        <v>520010</v>
      </c>
      <c r="F736" t="s">
        <v>119</v>
      </c>
      <c r="G736" s="408" t="s">
        <v>5646</v>
      </c>
      <c r="H736" s="217" t="s">
        <v>1524</v>
      </c>
      <c r="I736" s="217" t="s">
        <v>447</v>
      </c>
      <c r="J736" s="217" t="s">
        <v>458</v>
      </c>
      <c r="K736" s="61" t="str">
        <f t="shared" si="138"/>
        <v>2</v>
      </c>
      <c r="L736" s="63" t="str">
        <f t="shared" si="139"/>
        <v>Regional Parks2</v>
      </c>
      <c r="M736" s="63" t="str">
        <f t="shared" si="140"/>
        <v>Rancho Jurupa2</v>
      </c>
      <c r="N736" s="637">
        <v>859.76</v>
      </c>
      <c r="O736" s="213">
        <v>1500</v>
      </c>
      <c r="Q736" s="213">
        <f t="shared" si="141"/>
        <v>1500</v>
      </c>
      <c r="R736" s="213">
        <v>1758.45</v>
      </c>
      <c r="S736" s="213">
        <v>0</v>
      </c>
      <c r="T736" s="213">
        <v>0</v>
      </c>
      <c r="U736" s="213">
        <v>0</v>
      </c>
      <c r="V736" s="213">
        <v>0</v>
      </c>
      <c r="W736" s="213">
        <v>0</v>
      </c>
      <c r="X736" s="213">
        <v>0</v>
      </c>
      <c r="Y736" s="213">
        <v>0</v>
      </c>
      <c r="Z736" s="213">
        <v>0</v>
      </c>
      <c r="AA736" s="213">
        <v>0</v>
      </c>
      <c r="AB736" s="213">
        <v>0</v>
      </c>
      <c r="AC736" s="213">
        <f>SUMIF('[3]revexpbalances - 2024-07-18T082'!$G:$G,G:G,'[3]revexpbalances - 2024-07-18T082'!$H:$H)</f>
        <v>0</v>
      </c>
      <c r="AD736" s="213">
        <f t="shared" si="142"/>
        <v>1758.45</v>
      </c>
      <c r="AE736" s="744">
        <f t="shared" si="143"/>
        <v>1758.45</v>
      </c>
      <c r="AF736" s="744">
        <f t="shared" si="144"/>
        <v>0</v>
      </c>
      <c r="AG736" s="744">
        <f t="shared" si="145"/>
        <v>0</v>
      </c>
      <c r="AH736" s="744">
        <f t="shared" si="146"/>
        <v>0</v>
      </c>
      <c r="AI736" s="744">
        <f t="shared" si="147"/>
        <v>1758.45</v>
      </c>
      <c r="AJ736" s="744">
        <f t="shared" si="148"/>
        <v>-258.45000000000005</v>
      </c>
      <c r="AK736" s="1097">
        <v>2500</v>
      </c>
    </row>
    <row r="737" spans="1:37">
      <c r="A737">
        <v>25400</v>
      </c>
      <c r="B737" t="s">
        <v>2923</v>
      </c>
      <c r="C737">
        <v>931409</v>
      </c>
      <c r="D737" t="s">
        <v>2940</v>
      </c>
      <c r="E737">
        <v>520015</v>
      </c>
      <c r="F737" t="s">
        <v>485</v>
      </c>
      <c r="G737" s="408" t="s">
        <v>6140</v>
      </c>
      <c r="H737" s="217" t="s">
        <v>1524</v>
      </c>
      <c r="I737" s="217" t="s">
        <v>447</v>
      </c>
      <c r="J737" s="217" t="s">
        <v>458</v>
      </c>
      <c r="K737" s="61" t="str">
        <f t="shared" si="138"/>
        <v>2</v>
      </c>
      <c r="L737" s="63" t="str">
        <f t="shared" si="139"/>
        <v>Regional Parks2</v>
      </c>
      <c r="M737" s="63" t="str">
        <f t="shared" si="140"/>
        <v>Rancho Jurupa2</v>
      </c>
      <c r="N737" s="637">
        <v>265.56</v>
      </c>
      <c r="O737" s="213">
        <v>2000</v>
      </c>
      <c r="Q737" s="213">
        <f t="shared" si="141"/>
        <v>2000</v>
      </c>
      <c r="R737" s="213">
        <v>0</v>
      </c>
      <c r="S737" s="213">
        <v>0</v>
      </c>
      <c r="T737" s="213">
        <v>0</v>
      </c>
      <c r="U737" s="213">
        <v>0</v>
      </c>
      <c r="V737" s="213">
        <v>0</v>
      </c>
      <c r="W737" s="213">
        <v>0</v>
      </c>
      <c r="X737" s="213">
        <v>354.83</v>
      </c>
      <c r="Y737" s="213">
        <v>2606.23</v>
      </c>
      <c r="Z737" s="213">
        <v>0</v>
      </c>
      <c r="AA737" s="213">
        <v>117.05</v>
      </c>
      <c r="AB737" s="213">
        <v>366.78</v>
      </c>
      <c r="AC737" s="213">
        <f>SUMIF('[3]revexpbalances - 2024-07-18T082'!$G:$G,G:G,'[3]revexpbalances - 2024-07-18T082'!$H:$H)</f>
        <v>0</v>
      </c>
      <c r="AD737" s="213">
        <f t="shared" si="142"/>
        <v>3444.8900000000003</v>
      </c>
      <c r="AE737" s="744">
        <f t="shared" si="143"/>
        <v>0</v>
      </c>
      <c r="AF737" s="744">
        <f t="shared" si="144"/>
        <v>0</v>
      </c>
      <c r="AG737" s="744">
        <f t="shared" si="145"/>
        <v>2961.06</v>
      </c>
      <c r="AH737" s="744">
        <f t="shared" si="146"/>
        <v>483.83</v>
      </c>
      <c r="AI737" s="744">
        <f t="shared" si="147"/>
        <v>3444.89</v>
      </c>
      <c r="AJ737" s="744">
        <f t="shared" si="148"/>
        <v>-1444.8899999999999</v>
      </c>
      <c r="AK737" s="1097">
        <v>6000</v>
      </c>
    </row>
    <row r="738" spans="1:37">
      <c r="A738">
        <v>25400</v>
      </c>
      <c r="B738" t="s">
        <v>2923</v>
      </c>
      <c r="C738">
        <v>931409</v>
      </c>
      <c r="D738" t="s">
        <v>2940</v>
      </c>
      <c r="E738">
        <v>520020</v>
      </c>
      <c r="F738" t="s">
        <v>86</v>
      </c>
      <c r="G738" s="408" t="s">
        <v>5760</v>
      </c>
      <c r="H738" s="217" t="s">
        <v>1524</v>
      </c>
      <c r="I738" s="217" t="s">
        <v>447</v>
      </c>
      <c r="J738" s="217" t="s">
        <v>458</v>
      </c>
      <c r="K738" s="61" t="str">
        <f t="shared" si="138"/>
        <v>2</v>
      </c>
      <c r="L738" s="63" t="str">
        <f t="shared" si="139"/>
        <v>Regional Parks2</v>
      </c>
      <c r="M738" s="63" t="str">
        <f t="shared" si="140"/>
        <v>Rancho Jurupa2</v>
      </c>
      <c r="N738" s="637">
        <v>18266.689999999999</v>
      </c>
      <c r="O738" s="213">
        <v>13000</v>
      </c>
      <c r="Q738" s="213">
        <f t="shared" si="141"/>
        <v>13000</v>
      </c>
      <c r="R738" s="213">
        <v>229.89</v>
      </c>
      <c r="S738" s="213">
        <v>1980</v>
      </c>
      <c r="T738" s="213">
        <v>4723.43</v>
      </c>
      <c r="U738" s="213">
        <v>1935.64</v>
      </c>
      <c r="V738" s="213">
        <v>741.19</v>
      </c>
      <c r="W738" s="213">
        <v>7702.81</v>
      </c>
      <c r="X738" s="213">
        <v>1937.62</v>
      </c>
      <c r="Y738" s="213">
        <v>1604</v>
      </c>
      <c r="Z738" s="213">
        <v>1734</v>
      </c>
      <c r="AA738" s="213">
        <v>1169</v>
      </c>
      <c r="AB738" s="213">
        <v>1043.25</v>
      </c>
      <c r="AC738" s="213">
        <f>SUMIF('[3]revexpbalances - 2024-07-18T082'!$G:$G,G:G,'[3]revexpbalances - 2024-07-18T082'!$H:$H)</f>
        <v>1931.26</v>
      </c>
      <c r="AD738" s="213">
        <f t="shared" si="142"/>
        <v>26732.089999999997</v>
      </c>
      <c r="AE738" s="744">
        <f t="shared" si="143"/>
        <v>6933.32</v>
      </c>
      <c r="AF738" s="744">
        <f t="shared" si="144"/>
        <v>10379.64</v>
      </c>
      <c r="AG738" s="744">
        <f t="shared" si="145"/>
        <v>5275.62</v>
      </c>
      <c r="AH738" s="744">
        <f t="shared" si="146"/>
        <v>4143.51</v>
      </c>
      <c r="AI738" s="744">
        <f t="shared" si="147"/>
        <v>26732.089999999997</v>
      </c>
      <c r="AJ738" s="744">
        <f t="shared" si="148"/>
        <v>-13732.089999999997</v>
      </c>
      <c r="AK738" s="1097">
        <v>15000</v>
      </c>
    </row>
    <row r="739" spans="1:37">
      <c r="A739">
        <v>25400</v>
      </c>
      <c r="B739" t="s">
        <v>2923</v>
      </c>
      <c r="C739">
        <v>931409</v>
      </c>
      <c r="D739" t="s">
        <v>2940</v>
      </c>
      <c r="E739">
        <v>520115</v>
      </c>
      <c r="F739" t="s">
        <v>49</v>
      </c>
      <c r="G739" s="408" t="s">
        <v>5691</v>
      </c>
      <c r="H739" s="217" t="s">
        <v>1524</v>
      </c>
      <c r="I739" s="217" t="s">
        <v>447</v>
      </c>
      <c r="J739" s="217" t="s">
        <v>458</v>
      </c>
      <c r="K739" s="61" t="str">
        <f t="shared" si="138"/>
        <v>2</v>
      </c>
      <c r="L739" s="63" t="str">
        <f t="shared" si="139"/>
        <v>Regional Parks2</v>
      </c>
      <c r="M739" s="63" t="str">
        <f t="shared" si="140"/>
        <v>Rancho Jurupa2</v>
      </c>
      <c r="N739" s="637">
        <v>5009.4599999999991</v>
      </c>
      <c r="O739" s="213">
        <v>3100</v>
      </c>
      <c r="Q739" s="213">
        <f t="shared" si="141"/>
        <v>3100</v>
      </c>
      <c r="R739" s="213">
        <v>123.98</v>
      </c>
      <c r="S739" s="213">
        <v>92.04</v>
      </c>
      <c r="T739" s="213">
        <v>587.27</v>
      </c>
      <c r="U739" s="213">
        <v>445.72</v>
      </c>
      <c r="V739" s="213">
        <v>290</v>
      </c>
      <c r="W739" s="213">
        <v>349.58</v>
      </c>
      <c r="X739" s="213">
        <v>0</v>
      </c>
      <c r="Y739" s="213">
        <v>2103.7399999999998</v>
      </c>
      <c r="Z739" s="213">
        <v>331.48</v>
      </c>
      <c r="AA739" s="213">
        <v>1418.2</v>
      </c>
      <c r="AB739" s="213">
        <v>208.03</v>
      </c>
      <c r="AC739" s="213">
        <f>SUMIF('[3]revexpbalances - 2024-07-18T082'!$G:$G,G:G,'[3]revexpbalances - 2024-07-18T082'!$H:$H)</f>
        <v>633.24</v>
      </c>
      <c r="AD739" s="213">
        <f t="shared" si="142"/>
        <v>6583.2799999999988</v>
      </c>
      <c r="AE739" s="744">
        <f t="shared" si="143"/>
        <v>803.29</v>
      </c>
      <c r="AF739" s="744">
        <f t="shared" si="144"/>
        <v>1085.3</v>
      </c>
      <c r="AG739" s="744">
        <f t="shared" si="145"/>
        <v>2435.2199999999998</v>
      </c>
      <c r="AH739" s="744">
        <f t="shared" si="146"/>
        <v>2259.4700000000003</v>
      </c>
      <c r="AI739" s="744">
        <f t="shared" si="147"/>
        <v>6583.28</v>
      </c>
      <c r="AJ739" s="744">
        <f t="shared" si="148"/>
        <v>-3483.2799999999997</v>
      </c>
      <c r="AK739" s="1097">
        <v>3100</v>
      </c>
    </row>
    <row r="740" spans="1:37">
      <c r="A740">
        <v>25400</v>
      </c>
      <c r="B740" t="s">
        <v>2923</v>
      </c>
      <c r="C740">
        <v>931409</v>
      </c>
      <c r="D740" t="s">
        <v>2940</v>
      </c>
      <c r="E740">
        <v>520800</v>
      </c>
      <c r="F740" t="s">
        <v>54</v>
      </c>
      <c r="G740" s="408" t="s">
        <v>5763</v>
      </c>
      <c r="H740" s="217" t="s">
        <v>1524</v>
      </c>
      <c r="I740" s="217" t="s">
        <v>447</v>
      </c>
      <c r="J740" s="217" t="s">
        <v>458</v>
      </c>
      <c r="K740" s="61" t="str">
        <f t="shared" si="138"/>
        <v>2</v>
      </c>
      <c r="L740" s="63" t="str">
        <f t="shared" si="139"/>
        <v>Regional Parks2</v>
      </c>
      <c r="M740" s="63" t="str">
        <f t="shared" si="140"/>
        <v>Rancho Jurupa2</v>
      </c>
      <c r="N740" s="637">
        <v>23999.63</v>
      </c>
      <c r="O740" s="213">
        <v>30000</v>
      </c>
      <c r="Q740" s="213">
        <f t="shared" si="141"/>
        <v>30000</v>
      </c>
      <c r="R740" s="213">
        <v>0</v>
      </c>
      <c r="S740" s="213">
        <v>1081.25</v>
      </c>
      <c r="T740" s="213">
        <v>8754.86</v>
      </c>
      <c r="U740" s="213">
        <v>1721.12</v>
      </c>
      <c r="V740" s="213">
        <v>600.46</v>
      </c>
      <c r="W740" s="213">
        <v>3363.71</v>
      </c>
      <c r="X740" s="213">
        <v>2078.44</v>
      </c>
      <c r="Y740" s="213">
        <v>1591.31</v>
      </c>
      <c r="Z740" s="213">
        <v>1607.28</v>
      </c>
      <c r="AA740" s="213">
        <v>4215.95</v>
      </c>
      <c r="AB740" s="213">
        <v>3090.71</v>
      </c>
      <c r="AC740" s="213">
        <f>SUMIF('[3]revexpbalances - 2024-07-18T082'!$G:$G,G:G,'[3]revexpbalances - 2024-07-18T082'!$H:$H)</f>
        <v>135.61000000000001</v>
      </c>
      <c r="AD740" s="213">
        <f t="shared" si="142"/>
        <v>28240.699999999997</v>
      </c>
      <c r="AE740" s="744">
        <f t="shared" si="143"/>
        <v>9836.11</v>
      </c>
      <c r="AF740" s="744">
        <f t="shared" si="144"/>
        <v>5685.29</v>
      </c>
      <c r="AG740" s="744">
        <f t="shared" si="145"/>
        <v>5277.03</v>
      </c>
      <c r="AH740" s="744">
        <f t="shared" si="146"/>
        <v>7442.2699999999995</v>
      </c>
      <c r="AI740" s="744">
        <f t="shared" si="147"/>
        <v>28240.7</v>
      </c>
      <c r="AJ740" s="744">
        <f t="shared" si="148"/>
        <v>1759.2999999999993</v>
      </c>
      <c r="AK740" s="1097">
        <v>35000</v>
      </c>
    </row>
    <row r="741" spans="1:37">
      <c r="A741">
        <v>25400</v>
      </c>
      <c r="B741" t="s">
        <v>2923</v>
      </c>
      <c r="C741">
        <v>931409</v>
      </c>
      <c r="D741" t="s">
        <v>2940</v>
      </c>
      <c r="E741">
        <v>520830</v>
      </c>
      <c r="F741" t="s">
        <v>490</v>
      </c>
      <c r="G741" s="408" t="s">
        <v>5752</v>
      </c>
      <c r="H741" s="217" t="s">
        <v>1524</v>
      </c>
      <c r="I741" s="217" t="s">
        <v>447</v>
      </c>
      <c r="J741" s="217" t="s">
        <v>458</v>
      </c>
      <c r="K741" s="61" t="str">
        <f t="shared" si="138"/>
        <v>2</v>
      </c>
      <c r="L741" s="63" t="str">
        <f t="shared" si="139"/>
        <v>Regional Parks2</v>
      </c>
      <c r="M741" s="63" t="str">
        <f t="shared" si="140"/>
        <v>Rancho Jurupa2</v>
      </c>
      <c r="N741" s="637">
        <v>8328.6</v>
      </c>
      <c r="O741" s="213">
        <v>10000</v>
      </c>
      <c r="Q741" s="213">
        <f t="shared" si="141"/>
        <v>10000</v>
      </c>
      <c r="R741" s="213">
        <v>0</v>
      </c>
      <c r="S741" s="213">
        <v>694.48</v>
      </c>
      <c r="T741" s="213">
        <v>1411.51</v>
      </c>
      <c r="U741" s="213">
        <v>657.97</v>
      </c>
      <c r="V741" s="213">
        <v>882.82</v>
      </c>
      <c r="W741" s="213">
        <v>891.26</v>
      </c>
      <c r="X741" s="213">
        <v>605.07000000000005</v>
      </c>
      <c r="Y741" s="213">
        <v>632.35</v>
      </c>
      <c r="Z741" s="213">
        <v>1017.11</v>
      </c>
      <c r="AA741" s="213">
        <v>1098.44</v>
      </c>
      <c r="AB741" s="213">
        <v>918.83</v>
      </c>
      <c r="AC741" s="213">
        <f>SUMIF('[3]revexpbalances - 2024-07-18T082'!$G:$G,G:G,'[3]revexpbalances - 2024-07-18T082'!$H:$H)</f>
        <v>915.32</v>
      </c>
      <c r="AD741" s="213">
        <f t="shared" si="142"/>
        <v>9725.16</v>
      </c>
      <c r="AE741" s="744">
        <f t="shared" si="143"/>
        <v>2105.9899999999998</v>
      </c>
      <c r="AF741" s="744">
        <f t="shared" si="144"/>
        <v>2432.0500000000002</v>
      </c>
      <c r="AG741" s="744">
        <f t="shared" si="145"/>
        <v>2254.5300000000002</v>
      </c>
      <c r="AH741" s="744">
        <f t="shared" si="146"/>
        <v>2932.59</v>
      </c>
      <c r="AI741" s="744">
        <f t="shared" si="147"/>
        <v>9725.16</v>
      </c>
      <c r="AJ741" s="744">
        <f t="shared" si="148"/>
        <v>274.84000000000015</v>
      </c>
      <c r="AK741" s="1097">
        <v>11500</v>
      </c>
    </row>
    <row r="742" spans="1:37">
      <c r="A742">
        <v>25400</v>
      </c>
      <c r="B742" t="s">
        <v>2923</v>
      </c>
      <c r="C742">
        <v>931409</v>
      </c>
      <c r="D742" t="s">
        <v>2940</v>
      </c>
      <c r="E742">
        <v>521420</v>
      </c>
      <c r="F742" t="s">
        <v>90</v>
      </c>
      <c r="G742" s="408" t="s">
        <v>5737</v>
      </c>
      <c r="H742" s="217" t="s">
        <v>1524</v>
      </c>
      <c r="I742" s="217" t="s">
        <v>447</v>
      </c>
      <c r="J742" s="217" t="s">
        <v>458</v>
      </c>
      <c r="K742" s="61" t="str">
        <f t="shared" si="138"/>
        <v>2</v>
      </c>
      <c r="L742" s="63" t="str">
        <f t="shared" si="139"/>
        <v>Regional Parks2</v>
      </c>
      <c r="M742" s="63" t="str">
        <f t="shared" si="140"/>
        <v>Rancho Jurupa2</v>
      </c>
      <c r="N742" s="637">
        <v>8247.0400000000009</v>
      </c>
      <c r="O742" s="213">
        <v>22500</v>
      </c>
      <c r="P742" s="796"/>
      <c r="Q742" s="213">
        <f t="shared" si="141"/>
        <v>22500</v>
      </c>
      <c r="R742" s="213">
        <v>0</v>
      </c>
      <c r="S742" s="213">
        <v>0</v>
      </c>
      <c r="T742" s="213">
        <v>3605.99</v>
      </c>
      <c r="U742" s="213">
        <v>476.35</v>
      </c>
      <c r="V742" s="213">
        <v>96.66</v>
      </c>
      <c r="W742" s="213">
        <v>269.25</v>
      </c>
      <c r="X742" s="213">
        <v>1057.1199999999999</v>
      </c>
      <c r="Y742" s="213">
        <v>2375.86</v>
      </c>
      <c r="Z742" s="213">
        <v>6455.9</v>
      </c>
      <c r="AA742" s="213">
        <v>7383.68</v>
      </c>
      <c r="AB742" s="213">
        <v>4054.73</v>
      </c>
      <c r="AC742" s="213">
        <f>SUMIF('[3]revexpbalances - 2024-07-18T082'!$G:$G,G:G,'[3]revexpbalances - 2024-07-18T082'!$H:$H)</f>
        <v>1727.16</v>
      </c>
      <c r="AD742" s="213">
        <f t="shared" si="142"/>
        <v>27502.699999999997</v>
      </c>
      <c r="AE742" s="744">
        <f t="shared" si="143"/>
        <v>3605.99</v>
      </c>
      <c r="AF742" s="744">
        <f t="shared" si="144"/>
        <v>842.26</v>
      </c>
      <c r="AG742" s="744">
        <f t="shared" si="145"/>
        <v>9888.8799999999992</v>
      </c>
      <c r="AH742" s="744">
        <f t="shared" si="146"/>
        <v>13165.57</v>
      </c>
      <c r="AI742" s="744">
        <f t="shared" si="147"/>
        <v>27502.699999999997</v>
      </c>
      <c r="AJ742" s="744">
        <f t="shared" si="148"/>
        <v>-5002.6999999999971</v>
      </c>
      <c r="AK742" s="1097">
        <v>22500</v>
      </c>
    </row>
    <row r="743" spans="1:37">
      <c r="A743">
        <v>25400</v>
      </c>
      <c r="B743" t="s">
        <v>2923</v>
      </c>
      <c r="C743">
        <v>931409</v>
      </c>
      <c r="D743" t="s">
        <v>2940</v>
      </c>
      <c r="E743">
        <v>521440</v>
      </c>
      <c r="F743" t="s">
        <v>851</v>
      </c>
      <c r="G743" s="408" t="s">
        <v>6141</v>
      </c>
      <c r="H743" s="217" t="s">
        <v>1524</v>
      </c>
      <c r="I743" s="217" t="s">
        <v>447</v>
      </c>
      <c r="J743" s="217" t="s">
        <v>458</v>
      </c>
      <c r="K743" s="61" t="str">
        <f t="shared" si="138"/>
        <v>2</v>
      </c>
      <c r="L743" s="63" t="str">
        <f t="shared" si="139"/>
        <v>Regional Parks2</v>
      </c>
      <c r="M743" s="63" t="str">
        <f t="shared" si="140"/>
        <v>Rancho Jurupa2</v>
      </c>
      <c r="N743" s="637">
        <v>0</v>
      </c>
      <c r="O743" s="213">
        <v>1000</v>
      </c>
      <c r="Q743" s="213">
        <f t="shared" si="141"/>
        <v>1000</v>
      </c>
      <c r="R743" s="213">
        <v>0</v>
      </c>
      <c r="S743" s="213">
        <v>0</v>
      </c>
      <c r="T743" s="213">
        <v>0</v>
      </c>
      <c r="U743" s="213">
        <v>0</v>
      </c>
      <c r="V743" s="213">
        <v>0</v>
      </c>
      <c r="W743" s="213">
        <v>0</v>
      </c>
      <c r="X743" s="213">
        <v>0</v>
      </c>
      <c r="Y743" s="213">
        <v>0</v>
      </c>
      <c r="Z743" s="213">
        <v>0</v>
      </c>
      <c r="AA743" s="213">
        <v>0</v>
      </c>
      <c r="AB743" s="213">
        <v>0</v>
      </c>
      <c r="AC743" s="213">
        <f>SUMIF('[3]revexpbalances - 2024-07-18T082'!$G:$G,G:G,'[3]revexpbalances - 2024-07-18T082'!$H:$H)</f>
        <v>0</v>
      </c>
      <c r="AD743" s="213">
        <f t="shared" si="142"/>
        <v>0</v>
      </c>
      <c r="AE743" s="744">
        <f t="shared" si="143"/>
        <v>0</v>
      </c>
      <c r="AF743" s="744">
        <f t="shared" si="144"/>
        <v>0</v>
      </c>
      <c r="AG743" s="744">
        <f t="shared" si="145"/>
        <v>0</v>
      </c>
      <c r="AH743" s="744">
        <f t="shared" si="146"/>
        <v>0</v>
      </c>
      <c r="AI743" s="744">
        <f t="shared" si="147"/>
        <v>0</v>
      </c>
      <c r="AJ743" s="744">
        <f t="shared" si="148"/>
        <v>1000</v>
      </c>
      <c r="AK743" s="1097">
        <v>1000</v>
      </c>
    </row>
    <row r="744" spans="1:37">
      <c r="A744">
        <v>25400</v>
      </c>
      <c r="B744" t="s">
        <v>2923</v>
      </c>
      <c r="C744">
        <v>931409</v>
      </c>
      <c r="D744" t="s">
        <v>2940</v>
      </c>
      <c r="E744">
        <v>521500</v>
      </c>
      <c r="F744" t="s">
        <v>58</v>
      </c>
      <c r="G744" s="408" t="s">
        <v>5665</v>
      </c>
      <c r="H744" s="217" t="s">
        <v>1524</v>
      </c>
      <c r="I744" s="217" t="s">
        <v>447</v>
      </c>
      <c r="J744" s="217" t="s">
        <v>458</v>
      </c>
      <c r="K744" s="61" t="str">
        <f t="shared" si="138"/>
        <v>2</v>
      </c>
      <c r="L744" s="63" t="str">
        <f t="shared" si="139"/>
        <v>Regional Parks2</v>
      </c>
      <c r="M744" s="63" t="str">
        <f t="shared" si="140"/>
        <v>Rancho Jurupa2</v>
      </c>
      <c r="N744" s="637">
        <v>80.02000000000001</v>
      </c>
      <c r="O744" s="213">
        <v>2000</v>
      </c>
      <c r="Q744" s="213">
        <f t="shared" si="141"/>
        <v>2000</v>
      </c>
      <c r="R744" s="213">
        <v>0</v>
      </c>
      <c r="S744" s="213">
        <v>231.61</v>
      </c>
      <c r="T744" s="213">
        <v>224.96</v>
      </c>
      <c r="U744" s="213">
        <v>20</v>
      </c>
      <c r="V744" s="213">
        <v>66.53</v>
      </c>
      <c r="W744" s="213">
        <v>0</v>
      </c>
      <c r="X744" s="213">
        <v>322.99</v>
      </c>
      <c r="Y744" s="213">
        <v>37.21</v>
      </c>
      <c r="Z744" s="213">
        <v>2027.8</v>
      </c>
      <c r="AA744" s="213">
        <v>40.869999999999997</v>
      </c>
      <c r="AB744" s="213">
        <v>573.47</v>
      </c>
      <c r="AC744" s="213">
        <f>SUMIF('[3]revexpbalances - 2024-07-18T082'!$G:$G,G:G,'[3]revexpbalances - 2024-07-18T082'!$H:$H)</f>
        <v>49.46</v>
      </c>
      <c r="AD744" s="213">
        <f t="shared" si="142"/>
        <v>3594.8999999999996</v>
      </c>
      <c r="AE744" s="744">
        <f t="shared" si="143"/>
        <v>456.57000000000005</v>
      </c>
      <c r="AF744" s="744">
        <f t="shared" si="144"/>
        <v>86.53</v>
      </c>
      <c r="AG744" s="744">
        <f t="shared" si="145"/>
        <v>2388</v>
      </c>
      <c r="AH744" s="744">
        <f t="shared" si="146"/>
        <v>663.80000000000007</v>
      </c>
      <c r="AI744" s="744">
        <f t="shared" si="147"/>
        <v>3594.9</v>
      </c>
      <c r="AJ744" s="744">
        <f t="shared" si="148"/>
        <v>-1594.9</v>
      </c>
      <c r="AK744" s="1097">
        <v>2000</v>
      </c>
    </row>
    <row r="745" spans="1:37">
      <c r="A745">
        <v>25400</v>
      </c>
      <c r="B745" t="s">
        <v>2923</v>
      </c>
      <c r="C745">
        <v>931409</v>
      </c>
      <c r="D745" t="s">
        <v>2940</v>
      </c>
      <c r="E745">
        <v>521560</v>
      </c>
      <c r="F745" t="s">
        <v>120</v>
      </c>
      <c r="G745" s="408" t="s">
        <v>5755</v>
      </c>
      <c r="H745" s="217" t="s">
        <v>1524</v>
      </c>
      <c r="I745" s="217" t="s">
        <v>447</v>
      </c>
      <c r="J745" s="217" t="s">
        <v>458</v>
      </c>
      <c r="K745" s="61" t="str">
        <f t="shared" si="138"/>
        <v>2</v>
      </c>
      <c r="L745" s="63" t="str">
        <f t="shared" si="139"/>
        <v>Regional Parks2</v>
      </c>
      <c r="M745" s="63" t="str">
        <f t="shared" si="140"/>
        <v>Rancho Jurupa2</v>
      </c>
      <c r="N745" s="637">
        <v>0</v>
      </c>
      <c r="O745" s="213">
        <v>10000</v>
      </c>
      <c r="Q745" s="213">
        <f t="shared" si="141"/>
        <v>10000</v>
      </c>
      <c r="R745" s="213">
        <v>0</v>
      </c>
      <c r="S745" s="213">
        <v>0</v>
      </c>
      <c r="T745" s="213">
        <v>3119.94</v>
      </c>
      <c r="U745" s="213">
        <v>3610.12</v>
      </c>
      <c r="V745" s="213">
        <v>0</v>
      </c>
      <c r="W745" s="213">
        <v>0</v>
      </c>
      <c r="X745" s="213">
        <v>0</v>
      </c>
      <c r="Y745" s="213">
        <v>0</v>
      </c>
      <c r="Z745" s="213">
        <v>2244.6799999999998</v>
      </c>
      <c r="AA745" s="213">
        <v>0</v>
      </c>
      <c r="AB745" s="213">
        <v>0</v>
      </c>
      <c r="AC745" s="213">
        <f>SUMIF('[3]revexpbalances - 2024-07-18T082'!$G:$G,G:G,'[3]revexpbalances - 2024-07-18T082'!$H:$H)</f>
        <v>0</v>
      </c>
      <c r="AD745" s="213">
        <f t="shared" si="142"/>
        <v>8974.74</v>
      </c>
      <c r="AE745" s="744">
        <f t="shared" si="143"/>
        <v>3119.94</v>
      </c>
      <c r="AF745" s="744">
        <f t="shared" si="144"/>
        <v>3610.12</v>
      </c>
      <c r="AG745" s="744">
        <f t="shared" si="145"/>
        <v>2244.6799999999998</v>
      </c>
      <c r="AH745" s="744">
        <f t="shared" si="146"/>
        <v>0</v>
      </c>
      <c r="AI745" s="744">
        <f t="shared" si="147"/>
        <v>8974.74</v>
      </c>
      <c r="AJ745" s="744">
        <f t="shared" si="148"/>
        <v>1025.2600000000002</v>
      </c>
      <c r="AK745" s="1097">
        <v>15000</v>
      </c>
    </row>
    <row r="746" spans="1:37">
      <c r="A746">
        <v>25400</v>
      </c>
      <c r="B746" t="s">
        <v>2923</v>
      </c>
      <c r="C746">
        <v>931409</v>
      </c>
      <c r="D746" t="s">
        <v>2940</v>
      </c>
      <c r="E746">
        <v>521600</v>
      </c>
      <c r="F746" t="s">
        <v>91</v>
      </c>
      <c r="G746" s="408" t="s">
        <v>5788</v>
      </c>
      <c r="H746" s="217" t="s">
        <v>1524</v>
      </c>
      <c r="I746" s="217" t="s">
        <v>447</v>
      </c>
      <c r="J746" s="217" t="s">
        <v>458</v>
      </c>
      <c r="K746" s="61" t="str">
        <f t="shared" si="138"/>
        <v>2</v>
      </c>
      <c r="L746" s="63" t="str">
        <f t="shared" si="139"/>
        <v>Regional Parks2</v>
      </c>
      <c r="M746" s="63" t="str">
        <f t="shared" si="140"/>
        <v>Rancho Jurupa2</v>
      </c>
      <c r="N746" s="637">
        <v>85287.60000000002</v>
      </c>
      <c r="O746" s="213">
        <v>85000</v>
      </c>
      <c r="Q746" s="213">
        <f t="shared" si="141"/>
        <v>85000</v>
      </c>
      <c r="R746" s="213">
        <v>0</v>
      </c>
      <c r="S746" s="213">
        <v>0</v>
      </c>
      <c r="T746" s="213">
        <v>13563.92</v>
      </c>
      <c r="U746" s="213">
        <v>6781.96</v>
      </c>
      <c r="V746" s="213">
        <v>6781.96</v>
      </c>
      <c r="W746" s="213">
        <v>6781.96</v>
      </c>
      <c r="X746" s="213">
        <v>6781.96</v>
      </c>
      <c r="Y746" s="213">
        <v>6781.96</v>
      </c>
      <c r="Z746" s="213">
        <v>6781.96</v>
      </c>
      <c r="AA746" s="213">
        <v>6781.96</v>
      </c>
      <c r="AB746" s="213">
        <v>6781.96</v>
      </c>
      <c r="AC746" s="213">
        <f>SUMIF('[3]revexpbalances - 2024-07-18T082'!$G:$G,G:G,'[3]revexpbalances - 2024-07-18T082'!$H:$H)</f>
        <v>6781.96</v>
      </c>
      <c r="AD746" s="213">
        <f t="shared" si="142"/>
        <v>74601.560000000012</v>
      </c>
      <c r="AE746" s="744">
        <f t="shared" si="143"/>
        <v>13563.92</v>
      </c>
      <c r="AF746" s="744">
        <f t="shared" si="144"/>
        <v>20345.88</v>
      </c>
      <c r="AG746" s="744">
        <f t="shared" si="145"/>
        <v>20345.88</v>
      </c>
      <c r="AH746" s="744">
        <f t="shared" si="146"/>
        <v>20345.88</v>
      </c>
      <c r="AI746" s="744">
        <f t="shared" si="147"/>
        <v>74601.560000000012</v>
      </c>
      <c r="AJ746" s="744">
        <f t="shared" si="148"/>
        <v>10398.439999999988</v>
      </c>
      <c r="AK746" s="1097">
        <v>87500</v>
      </c>
    </row>
    <row r="747" spans="1:37">
      <c r="A747">
        <v>25400</v>
      </c>
      <c r="B747" t="s">
        <v>2923</v>
      </c>
      <c r="C747">
        <v>931409</v>
      </c>
      <c r="D747" t="s">
        <v>2940</v>
      </c>
      <c r="E747">
        <v>521740</v>
      </c>
      <c r="F747" t="s">
        <v>5950</v>
      </c>
      <c r="G747" s="408" t="s">
        <v>5745</v>
      </c>
      <c r="H747" s="217" t="s">
        <v>1524</v>
      </c>
      <c r="I747" s="217" t="s">
        <v>447</v>
      </c>
      <c r="J747" s="217" t="s">
        <v>458</v>
      </c>
      <c r="K747" s="61" t="str">
        <f t="shared" si="138"/>
        <v>2</v>
      </c>
      <c r="L747" s="63" t="str">
        <f t="shared" si="139"/>
        <v>Regional Parks2</v>
      </c>
      <c r="M747" s="63" t="str">
        <f t="shared" si="140"/>
        <v>Rancho Jurupa2</v>
      </c>
      <c r="N747" s="637">
        <v>8629.48</v>
      </c>
      <c r="O747" s="213">
        <v>10000</v>
      </c>
      <c r="Q747" s="213">
        <f t="shared" si="141"/>
        <v>10000</v>
      </c>
      <c r="R747" s="213">
        <v>80.8</v>
      </c>
      <c r="S747" s="213">
        <v>41.7</v>
      </c>
      <c r="T747" s="213">
        <v>1094.5899999999999</v>
      </c>
      <c r="U747" s="213">
        <v>495.13</v>
      </c>
      <c r="V747" s="213">
        <v>638.20000000000005</v>
      </c>
      <c r="W747" s="213">
        <v>39.18</v>
      </c>
      <c r="X747" s="213">
        <v>71.83</v>
      </c>
      <c r="Y747" s="213">
        <v>502.41</v>
      </c>
      <c r="Z747" s="213">
        <v>435.79</v>
      </c>
      <c r="AA747" s="213">
        <v>997.71</v>
      </c>
      <c r="AB747" s="213">
        <v>0</v>
      </c>
      <c r="AC747" s="213">
        <f>SUMIF('[3]revexpbalances - 2024-07-18T082'!$G:$G,G:G,'[3]revexpbalances - 2024-07-18T082'!$H:$H)</f>
        <v>983.83</v>
      </c>
      <c r="AD747" s="213">
        <f t="shared" si="142"/>
        <v>5381.17</v>
      </c>
      <c r="AE747" s="744">
        <f t="shared" si="143"/>
        <v>1217.0899999999999</v>
      </c>
      <c r="AF747" s="744">
        <f t="shared" si="144"/>
        <v>1172.51</v>
      </c>
      <c r="AG747" s="744">
        <f t="shared" si="145"/>
        <v>1010.03</v>
      </c>
      <c r="AH747" s="744">
        <f t="shared" si="146"/>
        <v>1981.54</v>
      </c>
      <c r="AI747" s="744">
        <f t="shared" si="147"/>
        <v>5381.17</v>
      </c>
      <c r="AJ747" s="744">
        <f t="shared" si="148"/>
        <v>4618.83</v>
      </c>
      <c r="AK747" s="1097">
        <v>12500</v>
      </c>
    </row>
    <row r="748" spans="1:37">
      <c r="A748">
        <v>25400</v>
      </c>
      <c r="B748" t="s">
        <v>2923</v>
      </c>
      <c r="C748">
        <v>931409</v>
      </c>
      <c r="D748" t="s">
        <v>2940</v>
      </c>
      <c r="E748">
        <v>522310</v>
      </c>
      <c r="F748" t="s">
        <v>60</v>
      </c>
      <c r="G748" s="408" t="s">
        <v>5772</v>
      </c>
      <c r="H748" s="217" t="s">
        <v>1524</v>
      </c>
      <c r="I748" s="217" t="s">
        <v>447</v>
      </c>
      <c r="J748" s="217" t="s">
        <v>458</v>
      </c>
      <c r="K748" s="61" t="str">
        <f t="shared" si="138"/>
        <v>2</v>
      </c>
      <c r="L748" s="63" t="str">
        <f t="shared" si="139"/>
        <v>Regional Parks2</v>
      </c>
      <c r="M748" s="63" t="str">
        <f t="shared" si="140"/>
        <v>Rancho Jurupa2</v>
      </c>
      <c r="N748" s="637">
        <v>42332.44</v>
      </c>
      <c r="O748" s="213">
        <v>34000</v>
      </c>
      <c r="Q748" s="213">
        <f t="shared" si="141"/>
        <v>34000</v>
      </c>
      <c r="R748" s="213">
        <v>2871.94</v>
      </c>
      <c r="S748" s="213">
        <v>4.43</v>
      </c>
      <c r="T748" s="213">
        <v>7582.5</v>
      </c>
      <c r="U748" s="213">
        <v>3694.46</v>
      </c>
      <c r="V748" s="213">
        <v>3101.94</v>
      </c>
      <c r="W748" s="213">
        <v>4151.97</v>
      </c>
      <c r="X748" s="213">
        <v>6270.47</v>
      </c>
      <c r="Y748" s="213">
        <v>1199.99</v>
      </c>
      <c r="Z748" s="213">
        <v>2602.8000000000002</v>
      </c>
      <c r="AA748" s="213">
        <v>4214.25</v>
      </c>
      <c r="AB748" s="213">
        <v>194.16</v>
      </c>
      <c r="AC748" s="213">
        <f>SUMIF('[3]revexpbalances - 2024-07-18T082'!$G:$G,G:G,'[3]revexpbalances - 2024-07-18T082'!$H:$H)</f>
        <v>129.27000000000001</v>
      </c>
      <c r="AD748" s="213">
        <f t="shared" si="142"/>
        <v>36018.18</v>
      </c>
      <c r="AE748" s="744">
        <f t="shared" si="143"/>
        <v>10458.869999999999</v>
      </c>
      <c r="AF748" s="744">
        <f t="shared" si="144"/>
        <v>10948.369999999999</v>
      </c>
      <c r="AG748" s="744">
        <f t="shared" si="145"/>
        <v>10073.26</v>
      </c>
      <c r="AH748" s="744">
        <f t="shared" si="146"/>
        <v>4537.68</v>
      </c>
      <c r="AI748" s="744">
        <f t="shared" si="147"/>
        <v>36018.18</v>
      </c>
      <c r="AJ748" s="744">
        <f t="shared" si="148"/>
        <v>-2018.1800000000003</v>
      </c>
      <c r="AK748" s="1097">
        <v>36000</v>
      </c>
    </row>
    <row r="749" spans="1:37">
      <c r="A749">
        <v>25400</v>
      </c>
      <c r="B749" t="s">
        <v>2923</v>
      </c>
      <c r="C749">
        <v>931409</v>
      </c>
      <c r="D749" t="s">
        <v>2940</v>
      </c>
      <c r="E749">
        <v>522320</v>
      </c>
      <c r="F749" t="s">
        <v>93</v>
      </c>
      <c r="G749" s="408" t="s">
        <v>5766</v>
      </c>
      <c r="H749" s="217" t="s">
        <v>1524</v>
      </c>
      <c r="I749" s="217" t="s">
        <v>447</v>
      </c>
      <c r="J749" s="217" t="s">
        <v>458</v>
      </c>
      <c r="K749" s="61" t="str">
        <f t="shared" si="138"/>
        <v>2</v>
      </c>
      <c r="L749" s="63" t="str">
        <f t="shared" si="139"/>
        <v>Regional Parks2</v>
      </c>
      <c r="M749" s="63" t="str">
        <f t="shared" si="140"/>
        <v>Rancho Jurupa2</v>
      </c>
      <c r="N749" s="637">
        <v>43622.700000000004</v>
      </c>
      <c r="O749" s="213">
        <v>38500</v>
      </c>
      <c r="P749" s="796"/>
      <c r="Q749" s="213">
        <f t="shared" si="141"/>
        <v>38500</v>
      </c>
      <c r="R749" s="213">
        <v>413.97</v>
      </c>
      <c r="S749" s="213">
        <v>524.95000000000005</v>
      </c>
      <c r="T749" s="213">
        <v>33158.25</v>
      </c>
      <c r="U749" s="213">
        <v>10490.12</v>
      </c>
      <c r="V749" s="213">
        <v>5454.27</v>
      </c>
      <c r="W749" s="213">
        <v>3165.95</v>
      </c>
      <c r="X749" s="213">
        <v>4181.13</v>
      </c>
      <c r="Y749" s="213">
        <v>8583.64</v>
      </c>
      <c r="Z749" s="213">
        <v>3424.8</v>
      </c>
      <c r="AA749" s="213">
        <v>3740.31</v>
      </c>
      <c r="AB749" s="213">
        <v>649.47</v>
      </c>
      <c r="AC749" s="213">
        <f>SUMIF('[3]revexpbalances - 2024-07-18T082'!$G:$G,G:G,'[3]revexpbalances - 2024-07-18T082'!$H:$H)</f>
        <v>592.41</v>
      </c>
      <c r="AD749" s="213">
        <f t="shared" si="142"/>
        <v>74379.27</v>
      </c>
      <c r="AE749" s="744">
        <f t="shared" si="143"/>
        <v>34097.17</v>
      </c>
      <c r="AF749" s="744">
        <f t="shared" si="144"/>
        <v>19110.34</v>
      </c>
      <c r="AG749" s="744">
        <f t="shared" si="145"/>
        <v>16189.57</v>
      </c>
      <c r="AH749" s="744">
        <f t="shared" si="146"/>
        <v>4982.1899999999996</v>
      </c>
      <c r="AI749" s="744">
        <f t="shared" si="147"/>
        <v>74379.26999999999</v>
      </c>
      <c r="AJ749" s="744">
        <f t="shared" si="148"/>
        <v>-35879.26999999999</v>
      </c>
      <c r="AK749" s="1097">
        <v>40000</v>
      </c>
    </row>
    <row r="750" spans="1:37">
      <c r="A750">
        <v>25400</v>
      </c>
      <c r="B750" t="s">
        <v>2923</v>
      </c>
      <c r="C750">
        <v>931409</v>
      </c>
      <c r="D750" t="s">
        <v>2940</v>
      </c>
      <c r="E750">
        <v>522340</v>
      </c>
      <c r="F750" t="s">
        <v>94</v>
      </c>
      <c r="G750" s="408" t="s">
        <v>5729</v>
      </c>
      <c r="H750" s="217" t="s">
        <v>1524</v>
      </c>
      <c r="I750" s="217" t="s">
        <v>447</v>
      </c>
      <c r="J750" s="217" t="s">
        <v>458</v>
      </c>
      <c r="K750" s="61" t="str">
        <f t="shared" si="138"/>
        <v>2</v>
      </c>
      <c r="L750" s="63" t="str">
        <f t="shared" si="139"/>
        <v>Regional Parks2</v>
      </c>
      <c r="M750" s="63" t="str">
        <f t="shared" si="140"/>
        <v>Rancho Jurupa2</v>
      </c>
      <c r="N750" s="637">
        <v>8552.08</v>
      </c>
      <c r="O750" s="213">
        <v>10000</v>
      </c>
      <c r="Q750" s="213">
        <f t="shared" si="141"/>
        <v>10000</v>
      </c>
      <c r="R750" s="213">
        <v>531.29999999999995</v>
      </c>
      <c r="S750" s="213">
        <v>1848.76</v>
      </c>
      <c r="T750" s="213">
        <v>2243.81</v>
      </c>
      <c r="U750" s="213">
        <v>5119.0600000000004</v>
      </c>
      <c r="V750" s="213">
        <v>294.33</v>
      </c>
      <c r="W750" s="213">
        <v>241.36</v>
      </c>
      <c r="X750" s="213">
        <v>973.19</v>
      </c>
      <c r="Y750" s="213">
        <v>0</v>
      </c>
      <c r="Z750" s="213">
        <v>402.73</v>
      </c>
      <c r="AA750" s="213">
        <v>355.58</v>
      </c>
      <c r="AB750" s="213">
        <v>10.49</v>
      </c>
      <c r="AC750" s="213">
        <f>SUMIF('[3]revexpbalances - 2024-07-18T082'!$G:$G,G:G,'[3]revexpbalances - 2024-07-18T082'!$H:$H)</f>
        <v>829.01</v>
      </c>
      <c r="AD750" s="213">
        <f t="shared" si="142"/>
        <v>12849.62</v>
      </c>
      <c r="AE750" s="744">
        <f t="shared" si="143"/>
        <v>4623.87</v>
      </c>
      <c r="AF750" s="744">
        <f t="shared" si="144"/>
        <v>5654.75</v>
      </c>
      <c r="AG750" s="744">
        <f t="shared" si="145"/>
        <v>1375.92</v>
      </c>
      <c r="AH750" s="744">
        <f t="shared" si="146"/>
        <v>1195.08</v>
      </c>
      <c r="AI750" s="744">
        <f t="shared" si="147"/>
        <v>12849.619999999999</v>
      </c>
      <c r="AJ750" s="744">
        <f t="shared" si="148"/>
        <v>-2849.619999999999</v>
      </c>
      <c r="AK750" s="1097">
        <v>12000</v>
      </c>
    </row>
    <row r="751" spans="1:37">
      <c r="A751">
        <v>25400</v>
      </c>
      <c r="B751" t="s">
        <v>2923</v>
      </c>
      <c r="C751">
        <v>931409</v>
      </c>
      <c r="D751" t="s">
        <v>2940</v>
      </c>
      <c r="E751">
        <v>522610</v>
      </c>
      <c r="F751" t="s">
        <v>492</v>
      </c>
      <c r="G751" s="408" t="s">
        <v>5668</v>
      </c>
      <c r="H751" s="217" t="s">
        <v>1524</v>
      </c>
      <c r="I751" s="217" t="s">
        <v>447</v>
      </c>
      <c r="J751" s="217" t="s">
        <v>458</v>
      </c>
      <c r="K751" s="61" t="str">
        <f t="shared" si="138"/>
        <v>2</v>
      </c>
      <c r="L751" s="63" t="str">
        <f t="shared" si="139"/>
        <v>Regional Parks2</v>
      </c>
      <c r="M751" s="63" t="str">
        <f t="shared" si="140"/>
        <v>Rancho Jurupa2</v>
      </c>
      <c r="N751" s="637">
        <v>2007.04</v>
      </c>
      <c r="O751" s="213">
        <v>2000</v>
      </c>
      <c r="Q751" s="213">
        <f t="shared" si="141"/>
        <v>2000</v>
      </c>
      <c r="R751" s="213">
        <v>0</v>
      </c>
      <c r="S751" s="213">
        <v>0</v>
      </c>
      <c r="T751" s="213">
        <v>0</v>
      </c>
      <c r="U751" s="213">
        <v>0</v>
      </c>
      <c r="V751" s="213">
        <v>0</v>
      </c>
      <c r="W751" s="213">
        <v>0</v>
      </c>
      <c r="X751" s="213">
        <v>1868.54</v>
      </c>
      <c r="Y751" s="213">
        <v>0</v>
      </c>
      <c r="Z751" s="213">
        <v>0</v>
      </c>
      <c r="AA751" s="213">
        <v>0</v>
      </c>
      <c r="AB751" s="213">
        <v>0</v>
      </c>
      <c r="AC751" s="213">
        <f>SUMIF('[3]revexpbalances - 2024-07-18T082'!$G:$G,G:G,'[3]revexpbalances - 2024-07-18T082'!$H:$H)</f>
        <v>0</v>
      </c>
      <c r="AD751" s="213">
        <f t="shared" si="142"/>
        <v>1868.54</v>
      </c>
      <c r="AE751" s="744">
        <f t="shared" si="143"/>
        <v>0</v>
      </c>
      <c r="AF751" s="744">
        <f t="shared" si="144"/>
        <v>0</v>
      </c>
      <c r="AG751" s="744">
        <f t="shared" si="145"/>
        <v>1868.54</v>
      </c>
      <c r="AH751" s="744">
        <f t="shared" si="146"/>
        <v>0</v>
      </c>
      <c r="AI751" s="744">
        <f t="shared" si="147"/>
        <v>1868.54</v>
      </c>
      <c r="AJ751" s="744">
        <f t="shared" si="148"/>
        <v>131.46000000000004</v>
      </c>
      <c r="AK751" s="1097">
        <v>2000</v>
      </c>
    </row>
    <row r="752" spans="1:37">
      <c r="A752">
        <v>25400</v>
      </c>
      <c r="B752" t="s">
        <v>2923</v>
      </c>
      <c r="C752">
        <v>931409</v>
      </c>
      <c r="D752" t="s">
        <v>2940</v>
      </c>
      <c r="E752">
        <v>523220</v>
      </c>
      <c r="F752" t="s">
        <v>108</v>
      </c>
      <c r="G752" s="408" t="s">
        <v>5537</v>
      </c>
      <c r="H752" s="217" t="s">
        <v>1524</v>
      </c>
      <c r="I752" s="217" t="s">
        <v>447</v>
      </c>
      <c r="J752" s="217" t="s">
        <v>458</v>
      </c>
      <c r="K752" s="61" t="str">
        <f t="shared" si="138"/>
        <v>2</v>
      </c>
      <c r="L752" s="63" t="str">
        <f t="shared" si="139"/>
        <v>Regional Parks2</v>
      </c>
      <c r="M752" s="63" t="str">
        <f t="shared" si="140"/>
        <v>Rancho Jurupa2</v>
      </c>
      <c r="N752" s="637">
        <v>152.44</v>
      </c>
      <c r="O752" s="213">
        <v>500</v>
      </c>
      <c r="Q752" s="213">
        <f t="shared" si="141"/>
        <v>500</v>
      </c>
      <c r="R752" s="213">
        <v>0</v>
      </c>
      <c r="S752" s="213">
        <v>0</v>
      </c>
      <c r="T752" s="213">
        <v>0</v>
      </c>
      <c r="U752" s="213">
        <v>0</v>
      </c>
      <c r="V752" s="213">
        <v>0</v>
      </c>
      <c r="W752" s="213">
        <v>152.44</v>
      </c>
      <c r="X752" s="213">
        <v>0</v>
      </c>
      <c r="Y752" s="213">
        <v>0</v>
      </c>
      <c r="Z752" s="213">
        <v>0</v>
      </c>
      <c r="AA752" s="213">
        <v>0</v>
      </c>
      <c r="AB752" s="213">
        <v>0</v>
      </c>
      <c r="AC752" s="213">
        <f>SUMIF('[3]revexpbalances - 2024-07-18T082'!$G:$G,G:G,'[3]revexpbalances - 2024-07-18T082'!$H:$H)</f>
        <v>0</v>
      </c>
      <c r="AD752" s="213">
        <f t="shared" si="142"/>
        <v>152.44</v>
      </c>
      <c r="AE752" s="744">
        <f t="shared" si="143"/>
        <v>0</v>
      </c>
      <c r="AF752" s="744">
        <f t="shared" si="144"/>
        <v>152.44</v>
      </c>
      <c r="AG752" s="744">
        <f t="shared" si="145"/>
        <v>0</v>
      </c>
      <c r="AH752" s="744">
        <f t="shared" si="146"/>
        <v>0</v>
      </c>
      <c r="AI752" s="744">
        <f t="shared" si="147"/>
        <v>152.44</v>
      </c>
      <c r="AJ752" s="744">
        <f t="shared" si="148"/>
        <v>347.56</v>
      </c>
      <c r="AK752" s="1097">
        <v>500</v>
      </c>
    </row>
    <row r="753" spans="1:37">
      <c r="A753">
        <v>25400</v>
      </c>
      <c r="B753" t="s">
        <v>2923</v>
      </c>
      <c r="C753">
        <v>931409</v>
      </c>
      <c r="D753" t="s">
        <v>2940</v>
      </c>
      <c r="E753">
        <v>523290</v>
      </c>
      <c r="F753" t="s">
        <v>1281</v>
      </c>
      <c r="G753" s="408" t="s">
        <v>5762</v>
      </c>
      <c r="H753" s="217" t="s">
        <v>1524</v>
      </c>
      <c r="I753" s="217" t="s">
        <v>447</v>
      </c>
      <c r="J753" s="217" t="s">
        <v>458</v>
      </c>
      <c r="K753" s="61" t="str">
        <f t="shared" si="138"/>
        <v>2</v>
      </c>
      <c r="L753" s="63" t="str">
        <f t="shared" si="139"/>
        <v>Regional Parks2</v>
      </c>
      <c r="M753" s="63" t="str">
        <f t="shared" si="140"/>
        <v>Rancho Jurupa2</v>
      </c>
      <c r="N753" s="637">
        <v>30087.84</v>
      </c>
      <c r="O753" s="213">
        <v>30000</v>
      </c>
      <c r="Q753" s="213">
        <f t="shared" si="141"/>
        <v>30000</v>
      </c>
      <c r="R753" s="213">
        <v>2772.61</v>
      </c>
      <c r="S753" s="213">
        <v>2234.29</v>
      </c>
      <c r="T753" s="213">
        <v>2099.3000000000002</v>
      </c>
      <c r="U753" s="213">
        <v>2263.96</v>
      </c>
      <c r="V753" s="213">
        <v>2424.94</v>
      </c>
      <c r="W753" s="213">
        <v>2148.36</v>
      </c>
      <c r="X753" s="213">
        <v>1947.92</v>
      </c>
      <c r="Y753" s="213">
        <v>3140.44</v>
      </c>
      <c r="Z753" s="213">
        <v>2701.9</v>
      </c>
      <c r="AA753" s="213">
        <v>3025.78</v>
      </c>
      <c r="AB753" s="213">
        <v>2545.5100000000002</v>
      </c>
      <c r="AC753" s="213">
        <f>SUMIF('[3]revexpbalances - 2024-07-18T082'!$G:$G,G:G,'[3]revexpbalances - 2024-07-18T082'!$H:$H)</f>
        <v>2811.57</v>
      </c>
      <c r="AD753" s="213">
        <f t="shared" si="142"/>
        <v>30116.58</v>
      </c>
      <c r="AE753" s="744">
        <f t="shared" si="143"/>
        <v>7106.2</v>
      </c>
      <c r="AF753" s="744">
        <f t="shared" si="144"/>
        <v>6837.26</v>
      </c>
      <c r="AG753" s="744">
        <f t="shared" si="145"/>
        <v>7790.26</v>
      </c>
      <c r="AH753" s="744">
        <f t="shared" si="146"/>
        <v>8382.86</v>
      </c>
      <c r="AI753" s="744">
        <f t="shared" si="147"/>
        <v>30116.58</v>
      </c>
      <c r="AJ753" s="744">
        <f t="shared" si="148"/>
        <v>-116.58000000000175</v>
      </c>
      <c r="AK753" s="1097">
        <v>30000</v>
      </c>
    </row>
    <row r="754" spans="1:37">
      <c r="A754">
        <v>25400</v>
      </c>
      <c r="B754" t="s">
        <v>2923</v>
      </c>
      <c r="C754">
        <v>931409</v>
      </c>
      <c r="D754" t="s">
        <v>2940</v>
      </c>
      <c r="E754">
        <v>523700</v>
      </c>
      <c r="F754" t="s">
        <v>66</v>
      </c>
      <c r="G754" s="408" t="s">
        <v>5689</v>
      </c>
      <c r="H754" s="217" t="s">
        <v>1524</v>
      </c>
      <c r="I754" s="217" t="s">
        <v>447</v>
      </c>
      <c r="J754" s="217" t="s">
        <v>458</v>
      </c>
      <c r="K754" s="61" t="str">
        <f t="shared" si="138"/>
        <v>2</v>
      </c>
      <c r="L754" s="63" t="str">
        <f t="shared" si="139"/>
        <v>Regional Parks2</v>
      </c>
      <c r="M754" s="63" t="str">
        <f t="shared" si="140"/>
        <v>Rancho Jurupa2</v>
      </c>
      <c r="N754" s="637">
        <v>8652.99</v>
      </c>
      <c r="O754" s="213">
        <v>6000</v>
      </c>
      <c r="Q754" s="213">
        <f t="shared" si="141"/>
        <v>6000</v>
      </c>
      <c r="R754" s="213">
        <v>1751.39</v>
      </c>
      <c r="S754" s="213">
        <v>508.16</v>
      </c>
      <c r="T754" s="213">
        <v>1069.48</v>
      </c>
      <c r="U754" s="213">
        <v>1563.19</v>
      </c>
      <c r="V754" s="213">
        <v>27.88</v>
      </c>
      <c r="W754" s="213">
        <v>1739.17</v>
      </c>
      <c r="X754" s="213">
        <v>704.9</v>
      </c>
      <c r="Y754" s="213">
        <v>1868.61</v>
      </c>
      <c r="Z754" s="213">
        <v>64.739999999999995</v>
      </c>
      <c r="AA754" s="213">
        <v>352.19</v>
      </c>
      <c r="AB754" s="213">
        <v>754.37</v>
      </c>
      <c r="AC754" s="213">
        <f>SUMIF('[3]revexpbalances - 2024-07-18T082'!$G:$G,G:G,'[3]revexpbalances - 2024-07-18T082'!$H:$H)</f>
        <v>1322.25</v>
      </c>
      <c r="AD754" s="213">
        <f t="shared" si="142"/>
        <v>11726.330000000002</v>
      </c>
      <c r="AE754" s="744">
        <f t="shared" si="143"/>
        <v>3329.03</v>
      </c>
      <c r="AF754" s="744">
        <f t="shared" si="144"/>
        <v>3330.2400000000002</v>
      </c>
      <c r="AG754" s="744">
        <f t="shared" si="145"/>
        <v>2638.2499999999995</v>
      </c>
      <c r="AH754" s="744">
        <f t="shared" si="146"/>
        <v>2428.81</v>
      </c>
      <c r="AI754" s="744">
        <f t="shared" si="147"/>
        <v>11726.33</v>
      </c>
      <c r="AJ754" s="744">
        <f t="shared" si="148"/>
        <v>-5726.33</v>
      </c>
      <c r="AK754" s="1097">
        <v>8000</v>
      </c>
    </row>
    <row r="755" spans="1:37">
      <c r="A755">
        <v>25400</v>
      </c>
      <c r="B755" t="s">
        <v>2923</v>
      </c>
      <c r="C755">
        <v>931409</v>
      </c>
      <c r="D755" t="s">
        <v>2940</v>
      </c>
      <c r="E755">
        <v>523800</v>
      </c>
      <c r="F755" t="s">
        <v>67</v>
      </c>
      <c r="G755" s="408" t="s">
        <v>5690</v>
      </c>
      <c r="H755" s="217" t="s">
        <v>1524</v>
      </c>
      <c r="I755" s="217" t="s">
        <v>447</v>
      </c>
      <c r="J755" s="217" t="s">
        <v>458</v>
      </c>
      <c r="K755" s="61" t="str">
        <f t="shared" si="138"/>
        <v>2</v>
      </c>
      <c r="L755" s="63" t="str">
        <f t="shared" si="139"/>
        <v>Regional Parks2</v>
      </c>
      <c r="M755" s="63" t="str">
        <f t="shared" si="140"/>
        <v>Rancho Jurupa2</v>
      </c>
      <c r="N755" s="637">
        <v>3902.34</v>
      </c>
      <c r="O755" s="213">
        <v>4000</v>
      </c>
      <c r="Q755" s="213">
        <f t="shared" si="141"/>
        <v>4000</v>
      </c>
      <c r="R755" s="213">
        <v>0</v>
      </c>
      <c r="S755" s="213">
        <v>0</v>
      </c>
      <c r="T755" s="213">
        <v>932.27</v>
      </c>
      <c r="U755" s="213">
        <v>0</v>
      </c>
      <c r="V755" s="213">
        <v>0</v>
      </c>
      <c r="W755" s="213">
        <v>746.43</v>
      </c>
      <c r="X755" s="213">
        <v>0</v>
      </c>
      <c r="Y755" s="213">
        <v>626.79999999999995</v>
      </c>
      <c r="Z755" s="213">
        <v>0</v>
      </c>
      <c r="AA755" s="213">
        <v>0</v>
      </c>
      <c r="AB755" s="213">
        <v>1173.45</v>
      </c>
      <c r="AC755" s="213">
        <f>SUMIF('[3]revexpbalances - 2024-07-18T082'!$G:$G,G:G,'[3]revexpbalances - 2024-07-18T082'!$H:$H)</f>
        <v>0</v>
      </c>
      <c r="AD755" s="213">
        <f t="shared" si="142"/>
        <v>3478.95</v>
      </c>
      <c r="AE755" s="744">
        <f t="shared" si="143"/>
        <v>932.27</v>
      </c>
      <c r="AF755" s="744">
        <f t="shared" si="144"/>
        <v>746.43</v>
      </c>
      <c r="AG755" s="744">
        <f t="shared" si="145"/>
        <v>626.79999999999995</v>
      </c>
      <c r="AH755" s="744">
        <f t="shared" si="146"/>
        <v>1173.45</v>
      </c>
      <c r="AI755" s="744">
        <f t="shared" si="147"/>
        <v>3478.95</v>
      </c>
      <c r="AJ755" s="744">
        <f t="shared" si="148"/>
        <v>521.05000000000018</v>
      </c>
      <c r="AK755" s="1097">
        <v>4000</v>
      </c>
    </row>
    <row r="756" spans="1:37">
      <c r="A756">
        <v>25400</v>
      </c>
      <c r="B756" t="s">
        <v>2923</v>
      </c>
      <c r="C756">
        <v>931409</v>
      </c>
      <c r="D756" t="s">
        <v>2940</v>
      </c>
      <c r="E756">
        <v>524840</v>
      </c>
      <c r="F756" t="s">
        <v>69</v>
      </c>
      <c r="G756" s="408" t="s">
        <v>6142</v>
      </c>
      <c r="H756" s="217" t="s">
        <v>1524</v>
      </c>
      <c r="I756" s="217" t="s">
        <v>447</v>
      </c>
      <c r="J756" s="217" t="s">
        <v>458</v>
      </c>
      <c r="K756" s="61" t="str">
        <f t="shared" ref="K756:K812" si="149">MID(E756,2,1)</f>
        <v>2</v>
      </c>
      <c r="L756" s="63" t="str">
        <f t="shared" ref="L756:L812" si="150">H756&amp;K756</f>
        <v>Regional Parks2</v>
      </c>
      <c r="M756" s="63" t="str">
        <f t="shared" ref="M756:M812" si="151">I756&amp;K756</f>
        <v>Rancho Jurupa2</v>
      </c>
      <c r="N756" s="637">
        <v>120</v>
      </c>
      <c r="O756" s="213">
        <v>150</v>
      </c>
      <c r="Q756" s="213">
        <f t="shared" ref="Q756:Q812" si="152">O756+P756</f>
        <v>150</v>
      </c>
      <c r="R756" s="213">
        <v>0</v>
      </c>
      <c r="S756" s="213">
        <v>60</v>
      </c>
      <c r="T756" s="213">
        <v>0</v>
      </c>
      <c r="U756" s="213">
        <v>15</v>
      </c>
      <c r="V756" s="213">
        <v>0</v>
      </c>
      <c r="W756" s="213">
        <v>0</v>
      </c>
      <c r="X756" s="213">
        <v>0</v>
      </c>
      <c r="Y756" s="213">
        <v>0</v>
      </c>
      <c r="Z756" s="213">
        <v>30</v>
      </c>
      <c r="AA756" s="213">
        <v>0</v>
      </c>
      <c r="AB756" s="213">
        <v>0</v>
      </c>
      <c r="AC756" s="213">
        <f>SUMIF('[3]revexpbalances - 2024-07-18T082'!$G:$G,G:G,'[3]revexpbalances - 2024-07-18T082'!$H:$H)</f>
        <v>15</v>
      </c>
      <c r="AD756" s="213">
        <f t="shared" si="142"/>
        <v>120</v>
      </c>
      <c r="AE756" s="744">
        <f t="shared" si="143"/>
        <v>60</v>
      </c>
      <c r="AF756" s="744">
        <f t="shared" si="144"/>
        <v>15</v>
      </c>
      <c r="AG756" s="744">
        <f t="shared" si="145"/>
        <v>30</v>
      </c>
      <c r="AH756" s="744">
        <f t="shared" si="146"/>
        <v>15</v>
      </c>
      <c r="AI756" s="744">
        <f t="shared" si="147"/>
        <v>120</v>
      </c>
      <c r="AJ756" s="744">
        <f t="shared" si="148"/>
        <v>30</v>
      </c>
      <c r="AK756" s="1097">
        <v>150</v>
      </c>
    </row>
    <row r="757" spans="1:37">
      <c r="A757">
        <v>25400</v>
      </c>
      <c r="B757" t="s">
        <v>2923</v>
      </c>
      <c r="C757">
        <v>931409</v>
      </c>
      <c r="D757" t="s">
        <v>2940</v>
      </c>
      <c r="E757">
        <v>526940</v>
      </c>
      <c r="F757" t="s">
        <v>71</v>
      </c>
      <c r="G757" s="408" t="s">
        <v>5585</v>
      </c>
      <c r="H757" s="217" t="s">
        <v>1524</v>
      </c>
      <c r="I757" s="217" t="s">
        <v>447</v>
      </c>
      <c r="J757" s="217" t="s">
        <v>458</v>
      </c>
      <c r="K757" s="61" t="str">
        <f t="shared" si="149"/>
        <v>2</v>
      </c>
      <c r="L757" s="63" t="str">
        <f t="shared" si="150"/>
        <v>Regional Parks2</v>
      </c>
      <c r="M757" s="63" t="str">
        <f t="shared" si="151"/>
        <v>Rancho Jurupa2</v>
      </c>
      <c r="N757" s="637">
        <v>187.25</v>
      </c>
      <c r="O757" s="213">
        <v>2000</v>
      </c>
      <c r="Q757" s="213">
        <f t="shared" si="152"/>
        <v>2000</v>
      </c>
      <c r="R757" s="213">
        <v>308.86</v>
      </c>
      <c r="S757" s="213">
        <v>0</v>
      </c>
      <c r="T757" s="213">
        <v>17.11</v>
      </c>
      <c r="U757" s="213">
        <v>0</v>
      </c>
      <c r="V757" s="213">
        <v>432</v>
      </c>
      <c r="W757" s="213">
        <v>27.64</v>
      </c>
      <c r="X757" s="213">
        <v>10.81</v>
      </c>
      <c r="Y757" s="213">
        <v>130.43</v>
      </c>
      <c r="Z757" s="213">
        <v>1949.26</v>
      </c>
      <c r="AA757" s="213">
        <v>0</v>
      </c>
      <c r="AB757" s="213">
        <v>290.88</v>
      </c>
      <c r="AC757" s="213">
        <f>SUMIF('[3]revexpbalances - 2024-07-18T082'!$G:$G,G:G,'[3]revexpbalances - 2024-07-18T082'!$H:$H)</f>
        <v>0</v>
      </c>
      <c r="AD757" s="213">
        <f t="shared" ref="AD757:AD813" si="153">SUM(R757:AC757)</f>
        <v>3166.99</v>
      </c>
      <c r="AE757" s="744">
        <f t="shared" ref="AE757:AE813" si="154">SUM(R757:T757)</f>
        <v>325.97000000000003</v>
      </c>
      <c r="AF757" s="744">
        <f t="shared" ref="AF757:AF813" si="155">SUM(U757:W757)</f>
        <v>459.64</v>
      </c>
      <c r="AG757" s="744">
        <f t="shared" ref="AG757:AG813" si="156">SUM(X757:Z757)</f>
        <v>2090.5</v>
      </c>
      <c r="AH757" s="744">
        <f t="shared" ref="AH757:AH813" si="157">SUM(AA757:AC757)</f>
        <v>290.88</v>
      </c>
      <c r="AI757" s="744">
        <f t="shared" ref="AI757:AI813" si="158">SUM(AE757:AH757)</f>
        <v>3166.9900000000002</v>
      </c>
      <c r="AJ757" s="744">
        <f t="shared" ref="AJ757:AJ813" si="159">Q757-AI757</f>
        <v>-1166.9900000000002</v>
      </c>
      <c r="AK757" s="1097">
        <v>0</v>
      </c>
    </row>
    <row r="758" spans="1:37">
      <c r="A758">
        <v>25400</v>
      </c>
      <c r="B758" t="s">
        <v>2923</v>
      </c>
      <c r="C758">
        <v>931409</v>
      </c>
      <c r="D758" t="s">
        <v>2940</v>
      </c>
      <c r="E758">
        <v>526960</v>
      </c>
      <c r="F758" t="s">
        <v>97</v>
      </c>
      <c r="G758" s="408" t="s">
        <v>5711</v>
      </c>
      <c r="H758" s="217" t="s">
        <v>1524</v>
      </c>
      <c r="I758" s="217" t="s">
        <v>447</v>
      </c>
      <c r="J758" s="217" t="s">
        <v>458</v>
      </c>
      <c r="K758" s="61" t="str">
        <f t="shared" si="149"/>
        <v>2</v>
      </c>
      <c r="L758" s="63" t="str">
        <f t="shared" si="150"/>
        <v>Regional Parks2</v>
      </c>
      <c r="M758" s="63" t="str">
        <f t="shared" si="151"/>
        <v>Rancho Jurupa2</v>
      </c>
      <c r="N758" s="637">
        <v>5869.94</v>
      </c>
      <c r="O758" s="213">
        <v>4000</v>
      </c>
      <c r="Q758" s="213">
        <f t="shared" si="152"/>
        <v>4000</v>
      </c>
      <c r="R758" s="213">
        <v>149.41999999999999</v>
      </c>
      <c r="S758" s="213">
        <v>-145.1</v>
      </c>
      <c r="T758" s="213">
        <v>2081.94</v>
      </c>
      <c r="U758" s="213">
        <v>304.22000000000003</v>
      </c>
      <c r="V758" s="213">
        <v>23.53</v>
      </c>
      <c r="W758" s="213">
        <v>15.63</v>
      </c>
      <c r="X758" s="213">
        <v>1390.3</v>
      </c>
      <c r="Y758" s="213">
        <v>2269.13</v>
      </c>
      <c r="Z758" s="213">
        <v>2118.13</v>
      </c>
      <c r="AA758" s="213">
        <v>1153.83</v>
      </c>
      <c r="AB758" s="213">
        <v>111.36</v>
      </c>
      <c r="AC758" s="213">
        <f>SUMIF('[3]revexpbalances - 2024-07-18T082'!$G:$G,G:G,'[3]revexpbalances - 2024-07-18T082'!$H:$H)</f>
        <v>136.24</v>
      </c>
      <c r="AD758" s="213">
        <f t="shared" si="153"/>
        <v>9608.630000000001</v>
      </c>
      <c r="AE758" s="744">
        <f t="shared" si="154"/>
        <v>2086.2600000000002</v>
      </c>
      <c r="AF758" s="744">
        <f t="shared" si="155"/>
        <v>343.38</v>
      </c>
      <c r="AG758" s="744">
        <f t="shared" si="156"/>
        <v>5777.56</v>
      </c>
      <c r="AH758" s="744">
        <f t="shared" si="157"/>
        <v>1401.4299999999998</v>
      </c>
      <c r="AI758" s="744">
        <f t="shared" si="158"/>
        <v>9608.630000000001</v>
      </c>
      <c r="AJ758" s="744">
        <f t="shared" si="159"/>
        <v>-5608.630000000001</v>
      </c>
      <c r="AK758" s="1097">
        <v>5000</v>
      </c>
    </row>
    <row r="759" spans="1:37">
      <c r="A759">
        <v>25400</v>
      </c>
      <c r="B759" t="s">
        <v>2923</v>
      </c>
      <c r="C759">
        <v>931409</v>
      </c>
      <c r="D759" t="s">
        <v>2940</v>
      </c>
      <c r="E759">
        <v>527140</v>
      </c>
      <c r="F759" t="s">
        <v>226</v>
      </c>
      <c r="G759" s="408" t="s">
        <v>6143</v>
      </c>
      <c r="H759" s="217" t="s">
        <v>1524</v>
      </c>
      <c r="I759" s="217" t="s">
        <v>447</v>
      </c>
      <c r="J759" s="217" t="s">
        <v>458</v>
      </c>
      <c r="K759" s="61" t="str">
        <f t="shared" si="149"/>
        <v>2</v>
      </c>
      <c r="L759" s="63" t="str">
        <f t="shared" si="150"/>
        <v>Regional Parks2</v>
      </c>
      <c r="M759" s="63" t="str">
        <f t="shared" si="151"/>
        <v>Rancho Jurupa2</v>
      </c>
      <c r="N759" s="637">
        <v>0</v>
      </c>
      <c r="O759" s="213">
        <v>1000</v>
      </c>
      <c r="Q759" s="213">
        <f t="shared" si="152"/>
        <v>1000</v>
      </c>
      <c r="R759" s="213">
        <v>0</v>
      </c>
      <c r="S759" s="213">
        <v>0</v>
      </c>
      <c r="T759" s="213">
        <v>0</v>
      </c>
      <c r="U759" s="213">
        <v>0</v>
      </c>
      <c r="V759" s="213">
        <v>0</v>
      </c>
      <c r="W759" s="213">
        <v>0</v>
      </c>
      <c r="X759" s="213">
        <v>0</v>
      </c>
      <c r="Y759" s="213">
        <v>0</v>
      </c>
      <c r="Z759" s="213">
        <v>190.35</v>
      </c>
      <c r="AA759" s="213">
        <v>0</v>
      </c>
      <c r="AB759" s="213">
        <v>0</v>
      </c>
      <c r="AC759" s="213">
        <f>SUMIF('[3]revexpbalances - 2024-07-18T082'!$G:$G,G:G,'[3]revexpbalances - 2024-07-18T082'!$H:$H)</f>
        <v>0</v>
      </c>
      <c r="AD759" s="213">
        <f t="shared" si="153"/>
        <v>190.35</v>
      </c>
      <c r="AE759" s="744">
        <f t="shared" si="154"/>
        <v>0</v>
      </c>
      <c r="AF759" s="744">
        <f t="shared" si="155"/>
        <v>0</v>
      </c>
      <c r="AG759" s="744">
        <f t="shared" si="156"/>
        <v>190.35</v>
      </c>
      <c r="AH759" s="744">
        <f t="shared" si="157"/>
        <v>0</v>
      </c>
      <c r="AI759" s="744">
        <f t="shared" si="158"/>
        <v>190.35</v>
      </c>
      <c r="AJ759" s="744">
        <f t="shared" si="159"/>
        <v>809.65</v>
      </c>
      <c r="AK759" s="1097">
        <v>1000</v>
      </c>
    </row>
    <row r="760" spans="1:37">
      <c r="A760">
        <v>25400</v>
      </c>
      <c r="B760" t="s">
        <v>2923</v>
      </c>
      <c r="C760">
        <v>931409</v>
      </c>
      <c r="D760" t="s">
        <v>2940</v>
      </c>
      <c r="E760">
        <v>527660</v>
      </c>
      <c r="F760" t="s">
        <v>112</v>
      </c>
      <c r="G760" s="408" t="s">
        <v>5630</v>
      </c>
      <c r="H760" s="217" t="s">
        <v>1524</v>
      </c>
      <c r="I760" s="217" t="s">
        <v>447</v>
      </c>
      <c r="J760" s="217" t="s">
        <v>458</v>
      </c>
      <c r="K760" s="61" t="str">
        <f t="shared" si="149"/>
        <v>2</v>
      </c>
      <c r="L760" s="63" t="str">
        <f t="shared" si="150"/>
        <v>Regional Parks2</v>
      </c>
      <c r="M760" s="63" t="str">
        <f t="shared" si="151"/>
        <v>Rancho Jurupa2</v>
      </c>
      <c r="N760" s="637">
        <v>0</v>
      </c>
      <c r="O760" s="213">
        <v>1500</v>
      </c>
      <c r="Q760" s="213">
        <f t="shared" si="152"/>
        <v>1500</v>
      </c>
      <c r="R760" s="213">
        <v>0</v>
      </c>
      <c r="S760" s="213">
        <v>0</v>
      </c>
      <c r="T760" s="213">
        <v>0</v>
      </c>
      <c r="U760" s="213">
        <v>0</v>
      </c>
      <c r="V760" s="213">
        <v>0</v>
      </c>
      <c r="W760" s="213">
        <v>0</v>
      </c>
      <c r="X760" s="213">
        <v>0</v>
      </c>
      <c r="Y760" s="213">
        <v>500</v>
      </c>
      <c r="Z760" s="213">
        <v>0</v>
      </c>
      <c r="AA760" s="213">
        <v>0</v>
      </c>
      <c r="AB760" s="213">
        <v>0</v>
      </c>
      <c r="AC760" s="213">
        <f>SUMIF('[3]revexpbalances - 2024-07-18T082'!$G:$G,G:G,'[3]revexpbalances - 2024-07-18T082'!$H:$H)</f>
        <v>0</v>
      </c>
      <c r="AD760" s="213">
        <f t="shared" si="153"/>
        <v>500</v>
      </c>
      <c r="AE760" s="744">
        <f t="shared" si="154"/>
        <v>0</v>
      </c>
      <c r="AF760" s="744">
        <f t="shared" si="155"/>
        <v>0</v>
      </c>
      <c r="AG760" s="744">
        <f t="shared" si="156"/>
        <v>500</v>
      </c>
      <c r="AH760" s="744">
        <f t="shared" si="157"/>
        <v>0</v>
      </c>
      <c r="AI760" s="744">
        <f t="shared" si="158"/>
        <v>500</v>
      </c>
      <c r="AJ760" s="744">
        <f t="shared" si="159"/>
        <v>1000</v>
      </c>
      <c r="AK760" s="1097">
        <v>1500</v>
      </c>
    </row>
    <row r="761" spans="1:37">
      <c r="A761">
        <v>25400</v>
      </c>
      <c r="B761" t="s">
        <v>2923</v>
      </c>
      <c r="C761">
        <v>931409</v>
      </c>
      <c r="D761" t="s">
        <v>2940</v>
      </c>
      <c r="E761">
        <v>527680</v>
      </c>
      <c r="F761" t="s">
        <v>74</v>
      </c>
      <c r="G761" s="408" t="s">
        <v>5591</v>
      </c>
      <c r="H761" s="217" t="s">
        <v>1524</v>
      </c>
      <c r="I761" s="217" t="s">
        <v>447</v>
      </c>
      <c r="J761" s="217" t="s">
        <v>458</v>
      </c>
      <c r="K761" s="61" t="str">
        <f t="shared" si="149"/>
        <v>2</v>
      </c>
      <c r="L761" s="63" t="str">
        <f t="shared" si="150"/>
        <v>Regional Parks2</v>
      </c>
      <c r="M761" s="63" t="str">
        <f t="shared" si="151"/>
        <v>Rancho Jurupa2</v>
      </c>
      <c r="N761" s="637">
        <v>183</v>
      </c>
      <c r="O761" s="213">
        <v>2500</v>
      </c>
      <c r="Q761" s="213">
        <f t="shared" si="152"/>
        <v>2500</v>
      </c>
      <c r="R761" s="213">
        <v>35.57</v>
      </c>
      <c r="S761" s="213">
        <v>-35.57</v>
      </c>
      <c r="T761" s="213">
        <v>115.83</v>
      </c>
      <c r="U761" s="213">
        <v>16.329999999999998</v>
      </c>
      <c r="V761" s="213">
        <v>0</v>
      </c>
      <c r="W761" s="213">
        <v>0</v>
      </c>
      <c r="X761" s="213">
        <v>699.62</v>
      </c>
      <c r="Y761" s="213">
        <v>224.73</v>
      </c>
      <c r="Z761" s="213">
        <v>18.62</v>
      </c>
      <c r="AA761" s="213">
        <v>180.61</v>
      </c>
      <c r="AB761" s="213">
        <v>0</v>
      </c>
      <c r="AC761" s="213">
        <f>SUMIF('[3]revexpbalances - 2024-07-18T082'!$G:$G,G:G,'[3]revexpbalances - 2024-07-18T082'!$H:$H)</f>
        <v>0</v>
      </c>
      <c r="AD761" s="213">
        <f t="shared" si="153"/>
        <v>1255.7399999999998</v>
      </c>
      <c r="AE761" s="744">
        <f t="shared" si="154"/>
        <v>115.83</v>
      </c>
      <c r="AF761" s="744">
        <f t="shared" si="155"/>
        <v>16.329999999999998</v>
      </c>
      <c r="AG761" s="744">
        <f t="shared" si="156"/>
        <v>942.97</v>
      </c>
      <c r="AH761" s="744">
        <f t="shared" si="157"/>
        <v>180.61</v>
      </c>
      <c r="AI761" s="744">
        <f t="shared" si="158"/>
        <v>1255.7400000000002</v>
      </c>
      <c r="AJ761" s="744">
        <f t="shared" si="159"/>
        <v>1244.2599999999998</v>
      </c>
      <c r="AK761" s="1097">
        <v>2500</v>
      </c>
    </row>
    <row r="762" spans="1:37">
      <c r="A762">
        <v>25400</v>
      </c>
      <c r="B762" t="s">
        <v>2923</v>
      </c>
      <c r="C762">
        <v>931409</v>
      </c>
      <c r="D762" t="s">
        <v>2940</v>
      </c>
      <c r="E762">
        <v>527720</v>
      </c>
      <c r="F762" t="s">
        <v>98</v>
      </c>
      <c r="G762" s="408" t="s">
        <v>6144</v>
      </c>
      <c r="H762" s="217" t="s">
        <v>1524</v>
      </c>
      <c r="I762" s="217" t="s">
        <v>447</v>
      </c>
      <c r="J762" s="217" t="s">
        <v>458</v>
      </c>
      <c r="K762" s="61" t="str">
        <f t="shared" si="149"/>
        <v>2</v>
      </c>
      <c r="L762" s="63" t="str">
        <f t="shared" si="150"/>
        <v>Regional Parks2</v>
      </c>
      <c r="M762" s="63" t="str">
        <f t="shared" si="151"/>
        <v>Rancho Jurupa2</v>
      </c>
      <c r="N762" s="637">
        <v>712.97</v>
      </c>
      <c r="O762" s="213">
        <v>0</v>
      </c>
      <c r="Q762" s="213">
        <f t="shared" si="152"/>
        <v>0</v>
      </c>
      <c r="R762" s="213">
        <v>0</v>
      </c>
      <c r="S762" s="213">
        <v>139.75</v>
      </c>
      <c r="T762" s="213">
        <v>207.49</v>
      </c>
      <c r="U762" s="213">
        <v>0</v>
      </c>
      <c r="V762" s="213">
        <v>0</v>
      </c>
      <c r="W762" s="213">
        <v>0</v>
      </c>
      <c r="X762" s="213">
        <v>0</v>
      </c>
      <c r="Y762" s="213">
        <v>870.12</v>
      </c>
      <c r="Z762" s="213">
        <v>6.97</v>
      </c>
      <c r="AA762" s="213">
        <v>0</v>
      </c>
      <c r="AB762" s="213">
        <v>65.87</v>
      </c>
      <c r="AC762" s="213">
        <f>SUMIF('[3]revexpbalances - 2024-07-18T082'!$G:$G,G:G,'[3]revexpbalances - 2024-07-18T082'!$H:$H)</f>
        <v>463.32</v>
      </c>
      <c r="AD762" s="213">
        <f t="shared" si="153"/>
        <v>1753.5200000000002</v>
      </c>
      <c r="AE762" s="744">
        <f t="shared" si="154"/>
        <v>347.24</v>
      </c>
      <c r="AF762" s="744">
        <f t="shared" si="155"/>
        <v>0</v>
      </c>
      <c r="AG762" s="744">
        <f t="shared" si="156"/>
        <v>877.09</v>
      </c>
      <c r="AH762" s="744">
        <f t="shared" si="157"/>
        <v>529.19000000000005</v>
      </c>
      <c r="AI762" s="744">
        <f t="shared" si="158"/>
        <v>1753.52</v>
      </c>
      <c r="AJ762" s="744">
        <f t="shared" si="159"/>
        <v>-1753.52</v>
      </c>
      <c r="AK762" s="1097">
        <v>2000</v>
      </c>
    </row>
    <row r="763" spans="1:37">
      <c r="A763">
        <v>25400</v>
      </c>
      <c r="B763" t="s">
        <v>2923</v>
      </c>
      <c r="C763">
        <v>931409</v>
      </c>
      <c r="D763" t="s">
        <v>2940</v>
      </c>
      <c r="E763">
        <v>528020</v>
      </c>
      <c r="F763" t="s">
        <v>152</v>
      </c>
      <c r="G763" s="408" t="s">
        <v>5700</v>
      </c>
      <c r="H763" s="217" t="s">
        <v>1524</v>
      </c>
      <c r="I763" s="217" t="s">
        <v>447</v>
      </c>
      <c r="J763" s="217" t="s">
        <v>458</v>
      </c>
      <c r="K763" s="61" t="str">
        <f t="shared" si="149"/>
        <v>2</v>
      </c>
      <c r="L763" s="63" t="str">
        <f t="shared" si="150"/>
        <v>Regional Parks2</v>
      </c>
      <c r="M763" s="63" t="str">
        <f t="shared" si="151"/>
        <v>Rancho Jurupa2</v>
      </c>
      <c r="N763" s="637">
        <v>801.48</v>
      </c>
      <c r="O763" s="213">
        <v>3500</v>
      </c>
      <c r="Q763" s="213">
        <f t="shared" si="152"/>
        <v>3500</v>
      </c>
      <c r="R763" s="213">
        <v>0</v>
      </c>
      <c r="S763" s="213">
        <v>0</v>
      </c>
      <c r="T763" s="213">
        <v>917.69</v>
      </c>
      <c r="U763" s="213">
        <v>0</v>
      </c>
      <c r="V763" s="213">
        <v>0</v>
      </c>
      <c r="W763" s="213">
        <v>0</v>
      </c>
      <c r="X763" s="213">
        <v>0</v>
      </c>
      <c r="Y763" s="213">
        <v>0</v>
      </c>
      <c r="Z763" s="213">
        <v>0</v>
      </c>
      <c r="AA763" s="213">
        <v>0</v>
      </c>
      <c r="AB763" s="213">
        <v>0</v>
      </c>
      <c r="AC763" s="213">
        <f>SUMIF('[3]revexpbalances - 2024-07-18T082'!$G:$G,G:G,'[3]revexpbalances - 2024-07-18T082'!$H:$H)</f>
        <v>0</v>
      </c>
      <c r="AD763" s="213">
        <f t="shared" si="153"/>
        <v>917.69</v>
      </c>
      <c r="AE763" s="744">
        <f t="shared" si="154"/>
        <v>917.69</v>
      </c>
      <c r="AF763" s="744">
        <f t="shared" si="155"/>
        <v>0</v>
      </c>
      <c r="AG763" s="744">
        <f t="shared" si="156"/>
        <v>0</v>
      </c>
      <c r="AH763" s="744">
        <f t="shared" si="157"/>
        <v>0</v>
      </c>
      <c r="AI763" s="744">
        <f t="shared" si="158"/>
        <v>917.69</v>
      </c>
      <c r="AJ763" s="744">
        <f t="shared" si="159"/>
        <v>2582.31</v>
      </c>
      <c r="AK763" s="1097">
        <v>3500</v>
      </c>
    </row>
    <row r="764" spans="1:37">
      <c r="A764">
        <v>25400</v>
      </c>
      <c r="B764" t="s">
        <v>2923</v>
      </c>
      <c r="C764">
        <v>931409</v>
      </c>
      <c r="D764" t="s">
        <v>2940</v>
      </c>
      <c r="E764">
        <v>536910</v>
      </c>
      <c r="F764" t="s">
        <v>126</v>
      </c>
      <c r="G764" s="408" t="s">
        <v>5652</v>
      </c>
      <c r="H764" s="217" t="s">
        <v>1524</v>
      </c>
      <c r="I764" s="217" t="s">
        <v>447</v>
      </c>
      <c r="J764" s="217" t="s">
        <v>7021</v>
      </c>
      <c r="K764" s="61" t="str">
        <f t="shared" si="149"/>
        <v>3</v>
      </c>
      <c r="L764" s="63" t="str">
        <f t="shared" si="150"/>
        <v>Regional Parks3</v>
      </c>
      <c r="M764" s="63" t="str">
        <f t="shared" si="151"/>
        <v>Rancho Jurupa3</v>
      </c>
      <c r="N764" s="637">
        <v>368.12</v>
      </c>
      <c r="O764" s="213">
        <v>1500</v>
      </c>
      <c r="Q764" s="213">
        <f t="shared" si="152"/>
        <v>1500</v>
      </c>
      <c r="R764" s="213">
        <v>0</v>
      </c>
      <c r="S764" s="213">
        <v>0</v>
      </c>
      <c r="T764" s="213">
        <v>0</v>
      </c>
      <c r="U764" s="213">
        <v>81.91</v>
      </c>
      <c r="V764" s="213">
        <v>0</v>
      </c>
      <c r="W764" s="213">
        <v>86.55</v>
      </c>
      <c r="X764" s="213">
        <v>0</v>
      </c>
      <c r="Y764" s="213">
        <v>0</v>
      </c>
      <c r="Z764" s="213">
        <v>0</v>
      </c>
      <c r="AA764" s="213">
        <v>209.41</v>
      </c>
      <c r="AB764" s="213">
        <v>1154.32</v>
      </c>
      <c r="AC764" s="213">
        <f>SUMIF('[3]revexpbalances - 2024-07-18T082'!$G:$G,G:G,'[3]revexpbalances - 2024-07-18T082'!$H:$H)</f>
        <v>2675.72</v>
      </c>
      <c r="AD764" s="213">
        <f t="shared" si="153"/>
        <v>4207.91</v>
      </c>
      <c r="AE764" s="744">
        <f t="shared" si="154"/>
        <v>0</v>
      </c>
      <c r="AF764" s="744">
        <f t="shared" si="155"/>
        <v>168.45999999999998</v>
      </c>
      <c r="AG764" s="744">
        <f t="shared" si="156"/>
        <v>0</v>
      </c>
      <c r="AH764" s="744">
        <f t="shared" si="157"/>
        <v>4039.45</v>
      </c>
      <c r="AI764" s="744">
        <f t="shared" si="158"/>
        <v>4207.91</v>
      </c>
      <c r="AJ764" s="744">
        <f t="shared" si="159"/>
        <v>-2707.91</v>
      </c>
      <c r="AK764" s="1097">
        <v>1500</v>
      </c>
    </row>
    <row r="765" spans="1:37">
      <c r="A765">
        <v>25400</v>
      </c>
      <c r="B765" t="s">
        <v>2923</v>
      </c>
      <c r="C765">
        <v>931409</v>
      </c>
      <c r="D765" t="s">
        <v>2940</v>
      </c>
      <c r="E765">
        <v>537080</v>
      </c>
      <c r="F765" t="s">
        <v>84</v>
      </c>
      <c r="G765" s="408" t="s">
        <v>5616</v>
      </c>
      <c r="H765" s="217" t="s">
        <v>1524</v>
      </c>
      <c r="I765" s="217" t="s">
        <v>447</v>
      </c>
      <c r="J765" s="217" t="s">
        <v>7021</v>
      </c>
      <c r="K765" s="61" t="str">
        <f t="shared" si="149"/>
        <v>3</v>
      </c>
      <c r="L765" s="63" t="str">
        <f t="shared" si="150"/>
        <v>Regional Parks3</v>
      </c>
      <c r="M765" s="63" t="str">
        <f t="shared" si="151"/>
        <v>Rancho Jurupa3</v>
      </c>
      <c r="N765" s="637">
        <v>1677</v>
      </c>
      <c r="O765" s="213">
        <v>3200</v>
      </c>
      <c r="Q765" s="213">
        <f t="shared" si="152"/>
        <v>3200</v>
      </c>
      <c r="R765" s="213">
        <v>422</v>
      </c>
      <c r="S765" s="213">
        <v>0</v>
      </c>
      <c r="T765" s="213">
        <v>0</v>
      </c>
      <c r="U765" s="213">
        <v>0</v>
      </c>
      <c r="V765" s="213">
        <v>0</v>
      </c>
      <c r="W765" s="213">
        <v>0</v>
      </c>
      <c r="X765" s="213">
        <v>0</v>
      </c>
      <c r="Y765" s="213">
        <v>430</v>
      </c>
      <c r="Z765" s="213">
        <v>0</v>
      </c>
      <c r="AA765" s="213">
        <v>0</v>
      </c>
      <c r="AB765" s="213">
        <v>0</v>
      </c>
      <c r="AC765" s="213">
        <f>SUMIF('[3]revexpbalances - 2024-07-18T082'!$G:$G,G:G,'[3]revexpbalances - 2024-07-18T082'!$H:$H)</f>
        <v>0</v>
      </c>
      <c r="AD765" s="213">
        <f t="shared" si="153"/>
        <v>852</v>
      </c>
      <c r="AE765" s="744">
        <f t="shared" si="154"/>
        <v>422</v>
      </c>
      <c r="AF765" s="744">
        <f t="shared" si="155"/>
        <v>0</v>
      </c>
      <c r="AG765" s="744">
        <f t="shared" si="156"/>
        <v>430</v>
      </c>
      <c r="AH765" s="744">
        <f t="shared" si="157"/>
        <v>0</v>
      </c>
      <c r="AI765" s="744">
        <f t="shared" si="158"/>
        <v>852</v>
      </c>
      <c r="AJ765" s="744">
        <f t="shared" si="159"/>
        <v>2348</v>
      </c>
      <c r="AK765" s="1097">
        <v>3500</v>
      </c>
    </row>
    <row r="766" spans="1:37">
      <c r="A766">
        <v>25400</v>
      </c>
      <c r="B766" t="s">
        <v>2923</v>
      </c>
      <c r="C766">
        <v>931421</v>
      </c>
      <c r="D766" t="s">
        <v>2935</v>
      </c>
      <c r="E766">
        <v>520025</v>
      </c>
      <c r="F766" t="s">
        <v>486</v>
      </c>
      <c r="G766" s="408" t="s">
        <v>5552</v>
      </c>
      <c r="H766" s="217" t="s">
        <v>1524</v>
      </c>
      <c r="I766" s="217" t="s">
        <v>326</v>
      </c>
      <c r="J766" s="217" t="s">
        <v>458</v>
      </c>
      <c r="K766" s="61" t="str">
        <f t="shared" si="149"/>
        <v>2</v>
      </c>
      <c r="L766" s="63" t="str">
        <f t="shared" si="150"/>
        <v>Regional Parks2</v>
      </c>
      <c r="M766" s="63" t="str">
        <f t="shared" si="151"/>
        <v>Mayflower2</v>
      </c>
      <c r="N766" s="637">
        <v>164.28</v>
      </c>
      <c r="O766" s="213">
        <v>1500</v>
      </c>
      <c r="Q766" s="213">
        <f t="shared" si="152"/>
        <v>1500</v>
      </c>
      <c r="R766" s="213">
        <v>349.18</v>
      </c>
      <c r="S766" s="213">
        <v>0</v>
      </c>
      <c r="T766" s="213">
        <v>0</v>
      </c>
      <c r="U766" s="213">
        <v>49.55</v>
      </c>
      <c r="V766" s="213">
        <v>0</v>
      </c>
      <c r="W766" s="213">
        <v>49.55</v>
      </c>
      <c r="X766" s="213">
        <v>0</v>
      </c>
      <c r="Y766" s="213">
        <v>0</v>
      </c>
      <c r="Z766" s="213">
        <v>0</v>
      </c>
      <c r="AA766" s="213">
        <v>52.03</v>
      </c>
      <c r="AB766" s="213">
        <v>0</v>
      </c>
      <c r="AC766" s="213">
        <f>SUMIF('[3]revexpbalances - 2024-07-18T082'!$G:$G,G:G,'[3]revexpbalances - 2024-07-18T082'!$H:$H)</f>
        <v>0</v>
      </c>
      <c r="AD766" s="213">
        <f t="shared" si="153"/>
        <v>500.31000000000006</v>
      </c>
      <c r="AE766" s="744">
        <f t="shared" si="154"/>
        <v>349.18</v>
      </c>
      <c r="AF766" s="744">
        <f t="shared" si="155"/>
        <v>99.1</v>
      </c>
      <c r="AG766" s="744">
        <f t="shared" si="156"/>
        <v>0</v>
      </c>
      <c r="AH766" s="744">
        <f t="shared" si="157"/>
        <v>52.03</v>
      </c>
      <c r="AI766" s="744">
        <f t="shared" si="158"/>
        <v>500.30999999999995</v>
      </c>
      <c r="AJ766" s="744">
        <f t="shared" si="159"/>
        <v>999.69</v>
      </c>
      <c r="AK766" s="1097">
        <v>1500</v>
      </c>
    </row>
    <row r="767" spans="1:37">
      <c r="A767">
        <v>25400</v>
      </c>
      <c r="B767" t="s">
        <v>2923</v>
      </c>
      <c r="C767">
        <v>931421</v>
      </c>
      <c r="D767" t="s">
        <v>2935</v>
      </c>
      <c r="E767">
        <v>520115</v>
      </c>
      <c r="F767" t="s">
        <v>49</v>
      </c>
      <c r="G767" s="408" t="s">
        <v>5644</v>
      </c>
      <c r="H767" s="217" t="s">
        <v>1524</v>
      </c>
      <c r="I767" s="217" t="s">
        <v>326</v>
      </c>
      <c r="J767" s="217" t="s">
        <v>458</v>
      </c>
      <c r="K767" s="61" t="str">
        <f t="shared" si="149"/>
        <v>2</v>
      </c>
      <c r="L767" s="63" t="str">
        <f t="shared" si="150"/>
        <v>Regional Parks2</v>
      </c>
      <c r="M767" s="63" t="str">
        <f t="shared" si="151"/>
        <v>Mayflower2</v>
      </c>
      <c r="N767" s="637">
        <v>1793.88</v>
      </c>
      <c r="O767" s="213">
        <v>1450</v>
      </c>
      <c r="Q767" s="213">
        <f t="shared" si="152"/>
        <v>1450</v>
      </c>
      <c r="R767" s="213">
        <v>0</v>
      </c>
      <c r="S767" s="213">
        <v>0</v>
      </c>
      <c r="T767" s="213">
        <v>0</v>
      </c>
      <c r="U767" s="213">
        <v>0</v>
      </c>
      <c r="V767" s="213">
        <v>0</v>
      </c>
      <c r="W767" s="213">
        <v>0</v>
      </c>
      <c r="X767" s="213">
        <v>0</v>
      </c>
      <c r="Y767" s="213">
        <v>0</v>
      </c>
      <c r="Z767" s="213">
        <v>18</v>
      </c>
      <c r="AA767" s="213">
        <v>0</v>
      </c>
      <c r="AB767" s="213">
        <v>0</v>
      </c>
      <c r="AC767" s="213">
        <f>SUMIF('[3]revexpbalances - 2024-07-18T082'!$G:$G,G:G,'[3]revexpbalances - 2024-07-18T082'!$H:$H)</f>
        <v>-15.58</v>
      </c>
      <c r="AD767" s="213">
        <f t="shared" si="153"/>
        <v>2.42</v>
      </c>
      <c r="AE767" s="744">
        <f t="shared" si="154"/>
        <v>0</v>
      </c>
      <c r="AF767" s="744">
        <f t="shared" si="155"/>
        <v>0</v>
      </c>
      <c r="AG767" s="744">
        <f t="shared" si="156"/>
        <v>18</v>
      </c>
      <c r="AH767" s="744">
        <f t="shared" si="157"/>
        <v>-15.58</v>
      </c>
      <c r="AI767" s="744">
        <f t="shared" si="158"/>
        <v>2.42</v>
      </c>
      <c r="AJ767" s="744">
        <f t="shared" si="159"/>
        <v>1447.58</v>
      </c>
      <c r="AK767" s="1097">
        <v>2750</v>
      </c>
    </row>
    <row r="768" spans="1:37">
      <c r="A768">
        <v>25400</v>
      </c>
      <c r="B768" t="s">
        <v>2923</v>
      </c>
      <c r="C768">
        <v>931421</v>
      </c>
      <c r="D768" t="s">
        <v>2935</v>
      </c>
      <c r="E768">
        <v>520800</v>
      </c>
      <c r="F768" t="s">
        <v>54</v>
      </c>
      <c r="G768" s="408" t="s">
        <v>5645</v>
      </c>
      <c r="H768" s="217" t="s">
        <v>1524</v>
      </c>
      <c r="I768" s="217" t="s">
        <v>326</v>
      </c>
      <c r="J768" s="217" t="s">
        <v>458</v>
      </c>
      <c r="K768" s="61" t="str">
        <f t="shared" si="149"/>
        <v>2</v>
      </c>
      <c r="L768" s="63" t="str">
        <f t="shared" si="150"/>
        <v>Regional Parks2</v>
      </c>
      <c r="M768" s="63" t="str">
        <f t="shared" si="151"/>
        <v>Mayflower2</v>
      </c>
      <c r="N768" s="637">
        <v>1935.82</v>
      </c>
      <c r="O768" s="213">
        <v>2500</v>
      </c>
      <c r="Q768" s="213">
        <f t="shared" si="152"/>
        <v>2500</v>
      </c>
      <c r="R768" s="213">
        <v>427.84</v>
      </c>
      <c r="S768" s="213">
        <v>134.78</v>
      </c>
      <c r="T768" s="213">
        <v>153.51</v>
      </c>
      <c r="U768" s="213">
        <v>165.99</v>
      </c>
      <c r="V768" s="213">
        <v>0</v>
      </c>
      <c r="W768" s="213">
        <v>206.55</v>
      </c>
      <c r="X768" s="213">
        <v>310.39999999999998</v>
      </c>
      <c r="Y768" s="213">
        <v>521.30999999999995</v>
      </c>
      <c r="Z768" s="213">
        <v>548.67999999999995</v>
      </c>
      <c r="AA768" s="213">
        <v>0</v>
      </c>
      <c r="AB768" s="213">
        <v>0</v>
      </c>
      <c r="AC768" s="213">
        <f>SUMIF('[3]revexpbalances - 2024-07-18T082'!$G:$G,G:G,'[3]revexpbalances - 2024-07-18T082'!$H:$H)</f>
        <v>133.69</v>
      </c>
      <c r="AD768" s="213">
        <f t="shared" si="153"/>
        <v>2602.75</v>
      </c>
      <c r="AE768" s="744">
        <f t="shared" si="154"/>
        <v>716.13</v>
      </c>
      <c r="AF768" s="744">
        <f t="shared" si="155"/>
        <v>372.54</v>
      </c>
      <c r="AG768" s="744">
        <f t="shared" si="156"/>
        <v>1380.3899999999999</v>
      </c>
      <c r="AH768" s="744">
        <f t="shared" si="157"/>
        <v>133.69</v>
      </c>
      <c r="AI768" s="744">
        <f t="shared" si="158"/>
        <v>2602.75</v>
      </c>
      <c r="AJ768" s="744">
        <f t="shared" si="159"/>
        <v>-102.75</v>
      </c>
      <c r="AK768" s="1097">
        <v>2875</v>
      </c>
    </row>
    <row r="769" spans="1:37">
      <c r="A769">
        <v>25400</v>
      </c>
      <c r="B769" t="s">
        <v>2923</v>
      </c>
      <c r="C769">
        <v>931421</v>
      </c>
      <c r="D769" t="s">
        <v>2935</v>
      </c>
      <c r="E769">
        <v>521420</v>
      </c>
      <c r="F769" t="s">
        <v>90</v>
      </c>
      <c r="G769" s="408" t="s">
        <v>5708</v>
      </c>
      <c r="H769" s="217" t="s">
        <v>1524</v>
      </c>
      <c r="I769" s="217" t="s">
        <v>326</v>
      </c>
      <c r="J769" s="217" t="s">
        <v>458</v>
      </c>
      <c r="K769" s="61" t="str">
        <f t="shared" si="149"/>
        <v>2</v>
      </c>
      <c r="L769" s="63" t="str">
        <f t="shared" si="150"/>
        <v>Regional Parks2</v>
      </c>
      <c r="M769" s="63" t="str">
        <f t="shared" si="151"/>
        <v>Mayflower2</v>
      </c>
      <c r="N769" s="637">
        <v>4510.93</v>
      </c>
      <c r="O769" s="213">
        <v>4000</v>
      </c>
      <c r="Q769" s="213">
        <f t="shared" si="152"/>
        <v>4000</v>
      </c>
      <c r="R769" s="213">
        <v>746.87</v>
      </c>
      <c r="S769" s="213">
        <v>98.94</v>
      </c>
      <c r="T769" s="213">
        <v>1218.04</v>
      </c>
      <c r="U769" s="213">
        <v>37.93</v>
      </c>
      <c r="V769" s="213">
        <v>856.49</v>
      </c>
      <c r="W769" s="213">
        <v>223.54</v>
      </c>
      <c r="X769" s="213">
        <v>0</v>
      </c>
      <c r="Y769" s="213">
        <v>90.21</v>
      </c>
      <c r="Z769" s="213">
        <v>983.58</v>
      </c>
      <c r="AA769" s="213">
        <v>16.940000000000001</v>
      </c>
      <c r="AB769" s="213">
        <v>60.89</v>
      </c>
      <c r="AC769" s="213">
        <f>SUMIF('[3]revexpbalances - 2024-07-18T082'!$G:$G,G:G,'[3]revexpbalances - 2024-07-18T082'!$H:$H)</f>
        <v>0</v>
      </c>
      <c r="AD769" s="213">
        <f t="shared" si="153"/>
        <v>4333.4299999999994</v>
      </c>
      <c r="AE769" s="744">
        <f t="shared" si="154"/>
        <v>2063.85</v>
      </c>
      <c r="AF769" s="744">
        <f t="shared" si="155"/>
        <v>1117.96</v>
      </c>
      <c r="AG769" s="744">
        <f t="shared" si="156"/>
        <v>1073.79</v>
      </c>
      <c r="AH769" s="744">
        <f t="shared" si="157"/>
        <v>77.83</v>
      </c>
      <c r="AI769" s="744">
        <f t="shared" si="158"/>
        <v>4333.43</v>
      </c>
      <c r="AJ769" s="744">
        <f t="shared" si="159"/>
        <v>-333.43000000000029</v>
      </c>
      <c r="AK769" s="1097">
        <v>4000</v>
      </c>
    </row>
    <row r="770" spans="1:37">
      <c r="A770">
        <v>25400</v>
      </c>
      <c r="B770" t="s">
        <v>2923</v>
      </c>
      <c r="C770">
        <v>931421</v>
      </c>
      <c r="D770" t="s">
        <v>2935</v>
      </c>
      <c r="E770">
        <v>521500</v>
      </c>
      <c r="F770" t="s">
        <v>58</v>
      </c>
      <c r="G770" s="408" t="s">
        <v>6146</v>
      </c>
      <c r="H770" s="217" t="s">
        <v>1524</v>
      </c>
      <c r="I770" s="217" t="s">
        <v>326</v>
      </c>
      <c r="J770" s="217" t="s">
        <v>458</v>
      </c>
      <c r="K770" s="61" t="str">
        <f t="shared" si="149"/>
        <v>2</v>
      </c>
      <c r="L770" s="63" t="str">
        <f t="shared" si="150"/>
        <v>Regional Parks2</v>
      </c>
      <c r="M770" s="63" t="str">
        <f t="shared" si="151"/>
        <v>Mayflower2</v>
      </c>
      <c r="N770" s="637">
        <v>0</v>
      </c>
      <c r="O770" s="213">
        <v>1000</v>
      </c>
      <c r="Q770" s="213">
        <f t="shared" si="152"/>
        <v>1000</v>
      </c>
      <c r="R770" s="213">
        <v>0</v>
      </c>
      <c r="S770" s="213">
        <v>0</v>
      </c>
      <c r="T770" s="213">
        <v>0</v>
      </c>
      <c r="U770" s="213">
        <v>0</v>
      </c>
      <c r="V770" s="213">
        <v>0</v>
      </c>
      <c r="W770" s="213">
        <v>20</v>
      </c>
      <c r="X770" s="213">
        <v>0</v>
      </c>
      <c r="Y770" s="213">
        <v>0</v>
      </c>
      <c r="Z770" s="213">
        <v>0</v>
      </c>
      <c r="AA770" s="213">
        <v>0</v>
      </c>
      <c r="AB770" s="213">
        <v>0</v>
      </c>
      <c r="AC770" s="213">
        <f>SUMIF('[3]revexpbalances - 2024-07-18T082'!$G:$G,G:G,'[3]revexpbalances - 2024-07-18T082'!$H:$H)</f>
        <v>0</v>
      </c>
      <c r="AD770" s="213">
        <f t="shared" si="153"/>
        <v>20</v>
      </c>
      <c r="AE770" s="744">
        <f t="shared" si="154"/>
        <v>0</v>
      </c>
      <c r="AF770" s="744">
        <f t="shared" si="155"/>
        <v>20</v>
      </c>
      <c r="AG770" s="744">
        <f t="shared" si="156"/>
        <v>0</v>
      </c>
      <c r="AH770" s="744">
        <f t="shared" si="157"/>
        <v>0</v>
      </c>
      <c r="AI770" s="744">
        <f t="shared" si="158"/>
        <v>20</v>
      </c>
      <c r="AJ770" s="744">
        <f t="shared" si="159"/>
        <v>980</v>
      </c>
      <c r="AK770" s="1097">
        <v>1000</v>
      </c>
    </row>
    <row r="771" spans="1:37">
      <c r="A771">
        <v>25400</v>
      </c>
      <c r="B771" t="s">
        <v>2923</v>
      </c>
      <c r="C771">
        <v>931421</v>
      </c>
      <c r="D771" t="s">
        <v>2935</v>
      </c>
      <c r="E771">
        <v>522320</v>
      </c>
      <c r="F771" t="s">
        <v>93</v>
      </c>
      <c r="G771" s="408" t="s">
        <v>5747</v>
      </c>
      <c r="H771" s="217" t="s">
        <v>1524</v>
      </c>
      <c r="I771" s="217" t="s">
        <v>326</v>
      </c>
      <c r="J771" s="217" t="s">
        <v>458</v>
      </c>
      <c r="K771" s="61" t="str">
        <f t="shared" si="149"/>
        <v>2</v>
      </c>
      <c r="L771" s="63" t="str">
        <f t="shared" si="150"/>
        <v>Regional Parks2</v>
      </c>
      <c r="M771" s="63" t="str">
        <f t="shared" si="151"/>
        <v>Mayflower2</v>
      </c>
      <c r="N771" s="637">
        <v>6702.1799999999994</v>
      </c>
      <c r="O771" s="213">
        <v>6000</v>
      </c>
      <c r="Q771" s="213">
        <f t="shared" si="152"/>
        <v>6000</v>
      </c>
      <c r="R771" s="213">
        <v>293.33</v>
      </c>
      <c r="S771" s="213">
        <v>-258.56</v>
      </c>
      <c r="T771" s="213">
        <v>1872.75</v>
      </c>
      <c r="U771" s="213">
        <v>598.37</v>
      </c>
      <c r="V771" s="213">
        <v>198.86</v>
      </c>
      <c r="W771" s="213">
        <v>378.96</v>
      </c>
      <c r="X771" s="213">
        <v>204.04</v>
      </c>
      <c r="Y771" s="213">
        <v>299.61</v>
      </c>
      <c r="Z771" s="213">
        <v>579.05999999999995</v>
      </c>
      <c r="AA771" s="213">
        <v>273.76</v>
      </c>
      <c r="AB771" s="213">
        <v>320.18</v>
      </c>
      <c r="AC771" s="213">
        <f>SUMIF('[3]revexpbalances - 2024-07-18T082'!$G:$G,G:G,'[3]revexpbalances - 2024-07-18T082'!$H:$H)</f>
        <v>307.45999999999998</v>
      </c>
      <c r="AD771" s="213">
        <f t="shared" si="153"/>
        <v>5067.8200000000006</v>
      </c>
      <c r="AE771" s="744">
        <f t="shared" si="154"/>
        <v>1907.52</v>
      </c>
      <c r="AF771" s="744">
        <f t="shared" si="155"/>
        <v>1176.19</v>
      </c>
      <c r="AG771" s="744">
        <f t="shared" si="156"/>
        <v>1082.71</v>
      </c>
      <c r="AH771" s="744">
        <f t="shared" si="157"/>
        <v>901.40000000000009</v>
      </c>
      <c r="AI771" s="744">
        <f t="shared" si="158"/>
        <v>5067.82</v>
      </c>
      <c r="AJ771" s="744">
        <f t="shared" si="159"/>
        <v>932.18000000000029</v>
      </c>
      <c r="AK771" s="1097">
        <v>8000</v>
      </c>
    </row>
    <row r="772" spans="1:37">
      <c r="A772">
        <v>25400</v>
      </c>
      <c r="B772" t="s">
        <v>2923</v>
      </c>
      <c r="C772">
        <v>931421</v>
      </c>
      <c r="D772" t="s">
        <v>2935</v>
      </c>
      <c r="E772">
        <v>522400</v>
      </c>
      <c r="F772" t="s">
        <v>340</v>
      </c>
      <c r="G772" s="408" t="s">
        <v>5756</v>
      </c>
      <c r="H772" s="217" t="s">
        <v>1524</v>
      </c>
      <c r="I772" s="217" t="s">
        <v>326</v>
      </c>
      <c r="J772" s="217" t="s">
        <v>458</v>
      </c>
      <c r="K772" s="61" t="str">
        <f t="shared" si="149"/>
        <v>2</v>
      </c>
      <c r="L772" s="63" t="str">
        <f t="shared" si="150"/>
        <v>Regional Parks2</v>
      </c>
      <c r="M772" s="63" t="str">
        <f t="shared" si="151"/>
        <v>Mayflower2</v>
      </c>
      <c r="N772" s="637">
        <v>4248.83</v>
      </c>
      <c r="O772" s="213">
        <v>2500</v>
      </c>
      <c r="Q772" s="213">
        <f t="shared" si="152"/>
        <v>2500</v>
      </c>
      <c r="R772" s="213">
        <v>0</v>
      </c>
      <c r="S772" s="213">
        <v>111.67</v>
      </c>
      <c r="T772" s="213">
        <v>30.71</v>
      </c>
      <c r="U772" s="213">
        <v>0</v>
      </c>
      <c r="V772" s="213">
        <v>0</v>
      </c>
      <c r="W772" s="213">
        <v>0</v>
      </c>
      <c r="X772" s="213">
        <v>0</v>
      </c>
      <c r="Y772" s="213">
        <v>695</v>
      </c>
      <c r="Z772" s="213">
        <v>0</v>
      </c>
      <c r="AA772" s="213">
        <v>42.4</v>
      </c>
      <c r="AB772" s="213">
        <v>0</v>
      </c>
      <c r="AC772" s="213">
        <f>SUMIF('[3]revexpbalances - 2024-07-18T082'!$G:$G,G:G,'[3]revexpbalances - 2024-07-18T082'!$H:$H)</f>
        <v>49.21</v>
      </c>
      <c r="AD772" s="213">
        <f t="shared" si="153"/>
        <v>928.99</v>
      </c>
      <c r="AE772" s="744">
        <f t="shared" si="154"/>
        <v>142.38</v>
      </c>
      <c r="AF772" s="744">
        <f t="shared" si="155"/>
        <v>0</v>
      </c>
      <c r="AG772" s="744">
        <f t="shared" si="156"/>
        <v>695</v>
      </c>
      <c r="AH772" s="744">
        <f t="shared" si="157"/>
        <v>91.61</v>
      </c>
      <c r="AI772" s="744">
        <f t="shared" si="158"/>
        <v>928.99</v>
      </c>
      <c r="AJ772" s="744">
        <f t="shared" si="159"/>
        <v>1571.01</v>
      </c>
      <c r="AK772" s="1097">
        <v>5000</v>
      </c>
    </row>
    <row r="773" spans="1:37">
      <c r="A773">
        <v>25400</v>
      </c>
      <c r="B773" t="s">
        <v>2923</v>
      </c>
      <c r="C773">
        <v>931421</v>
      </c>
      <c r="D773" t="s">
        <v>2935</v>
      </c>
      <c r="E773">
        <v>523220</v>
      </c>
      <c r="F773" t="s">
        <v>108</v>
      </c>
      <c r="G773" s="408" t="s">
        <v>5654</v>
      </c>
      <c r="H773" s="217" t="s">
        <v>1524</v>
      </c>
      <c r="I773" s="217" t="s">
        <v>326</v>
      </c>
      <c r="J773" s="217" t="s">
        <v>458</v>
      </c>
      <c r="K773" s="61" t="str">
        <f t="shared" si="149"/>
        <v>2</v>
      </c>
      <c r="L773" s="63" t="str">
        <f t="shared" si="150"/>
        <v>Regional Parks2</v>
      </c>
      <c r="M773" s="63" t="str">
        <f t="shared" si="151"/>
        <v>Mayflower2</v>
      </c>
      <c r="N773" s="637">
        <v>1811</v>
      </c>
      <c r="O773" s="213">
        <v>2000</v>
      </c>
      <c r="Q773" s="213">
        <f t="shared" si="152"/>
        <v>2000</v>
      </c>
      <c r="R773" s="213">
        <v>84</v>
      </c>
      <c r="S773" s="213">
        <v>0</v>
      </c>
      <c r="T773" s="213">
        <v>0</v>
      </c>
      <c r="U773" s="213">
        <v>0</v>
      </c>
      <c r="V773" s="213">
        <v>0</v>
      </c>
      <c r="W773" s="213">
        <v>1873</v>
      </c>
      <c r="X773" s="213">
        <v>0</v>
      </c>
      <c r="Y773" s="213">
        <v>0</v>
      </c>
      <c r="Z773" s="213">
        <v>0</v>
      </c>
      <c r="AA773" s="213">
        <v>0</v>
      </c>
      <c r="AB773" s="213">
        <v>0</v>
      </c>
      <c r="AC773" s="213">
        <f>SUMIF('[3]revexpbalances - 2024-07-18T082'!$G:$G,G:G,'[3]revexpbalances - 2024-07-18T082'!$H:$H)</f>
        <v>0</v>
      </c>
      <c r="AD773" s="213">
        <f t="shared" si="153"/>
        <v>1957</v>
      </c>
      <c r="AE773" s="744">
        <f t="shared" si="154"/>
        <v>84</v>
      </c>
      <c r="AF773" s="744">
        <f t="shared" si="155"/>
        <v>1873</v>
      </c>
      <c r="AG773" s="744">
        <f t="shared" si="156"/>
        <v>0</v>
      </c>
      <c r="AH773" s="744">
        <f t="shared" si="157"/>
        <v>0</v>
      </c>
      <c r="AI773" s="744">
        <f t="shared" si="158"/>
        <v>1957</v>
      </c>
      <c r="AJ773" s="744">
        <f t="shared" si="159"/>
        <v>43</v>
      </c>
      <c r="AK773" s="1097">
        <v>2500</v>
      </c>
    </row>
    <row r="774" spans="1:37">
      <c r="A774">
        <v>25400</v>
      </c>
      <c r="B774" t="s">
        <v>2923</v>
      </c>
      <c r="C774">
        <v>931421</v>
      </c>
      <c r="D774" t="s">
        <v>2935</v>
      </c>
      <c r="E774">
        <v>523250</v>
      </c>
      <c r="F774" t="s">
        <v>493</v>
      </c>
      <c r="G774" s="408" t="s">
        <v>5538</v>
      </c>
      <c r="H774" s="217" t="s">
        <v>1524</v>
      </c>
      <c r="I774" s="217" t="s">
        <v>326</v>
      </c>
      <c r="J774" s="217" t="s">
        <v>458</v>
      </c>
      <c r="K774" s="61" t="str">
        <f t="shared" si="149"/>
        <v>2</v>
      </c>
      <c r="L774" s="63" t="str">
        <f t="shared" si="150"/>
        <v>Regional Parks2</v>
      </c>
      <c r="M774" s="63" t="str">
        <f t="shared" si="151"/>
        <v>Mayflower2</v>
      </c>
      <c r="N774" s="637">
        <v>142</v>
      </c>
      <c r="O774" s="213">
        <v>200</v>
      </c>
      <c r="Q774" s="213">
        <f t="shared" si="152"/>
        <v>200</v>
      </c>
      <c r="R774" s="213">
        <v>0</v>
      </c>
      <c r="S774" s="213">
        <v>0</v>
      </c>
      <c r="T774" s="213">
        <v>0</v>
      </c>
      <c r="U774" s="213">
        <v>0</v>
      </c>
      <c r="V774" s="213">
        <v>0</v>
      </c>
      <c r="W774" s="213">
        <v>0</v>
      </c>
      <c r="X774" s="213">
        <v>0</v>
      </c>
      <c r="Y774" s="213">
        <v>0</v>
      </c>
      <c r="Z774" s="213">
        <v>0</v>
      </c>
      <c r="AA774" s="213">
        <v>0</v>
      </c>
      <c r="AB774" s="213">
        <v>0</v>
      </c>
      <c r="AC774" s="213">
        <f>SUMIF('[3]revexpbalances - 2024-07-18T082'!$G:$G,G:G,'[3]revexpbalances - 2024-07-18T082'!$H:$H)</f>
        <v>0</v>
      </c>
      <c r="AD774" s="213">
        <f t="shared" si="153"/>
        <v>0</v>
      </c>
      <c r="AE774" s="744">
        <f t="shared" si="154"/>
        <v>0</v>
      </c>
      <c r="AF774" s="744">
        <f t="shared" si="155"/>
        <v>0</v>
      </c>
      <c r="AG774" s="744">
        <f t="shared" si="156"/>
        <v>0</v>
      </c>
      <c r="AH774" s="744">
        <f t="shared" si="157"/>
        <v>0</v>
      </c>
      <c r="AI774" s="744">
        <f t="shared" si="158"/>
        <v>0</v>
      </c>
      <c r="AJ774" s="744">
        <f t="shared" si="159"/>
        <v>200</v>
      </c>
      <c r="AK774" s="1097">
        <v>200</v>
      </c>
    </row>
    <row r="775" spans="1:37">
      <c r="A775">
        <v>25400</v>
      </c>
      <c r="B775" t="s">
        <v>2923</v>
      </c>
      <c r="C775">
        <v>931421</v>
      </c>
      <c r="D775" t="s">
        <v>2935</v>
      </c>
      <c r="E775">
        <v>523270</v>
      </c>
      <c r="F775" t="s">
        <v>62</v>
      </c>
      <c r="G775" s="408" t="s">
        <v>5545</v>
      </c>
      <c r="H775" s="217" t="s">
        <v>1524</v>
      </c>
      <c r="I775" s="217" t="s">
        <v>326</v>
      </c>
      <c r="J775" s="217" t="s">
        <v>458</v>
      </c>
      <c r="K775" s="61" t="str">
        <f t="shared" si="149"/>
        <v>2</v>
      </c>
      <c r="L775" s="63" t="str">
        <f t="shared" si="150"/>
        <v>Regional Parks2</v>
      </c>
      <c r="M775" s="63" t="str">
        <f t="shared" si="151"/>
        <v>Mayflower2</v>
      </c>
      <c r="N775" s="637">
        <v>0</v>
      </c>
      <c r="O775" s="213">
        <v>400</v>
      </c>
      <c r="Q775" s="213">
        <f t="shared" si="152"/>
        <v>400</v>
      </c>
      <c r="R775" s="213">
        <v>0</v>
      </c>
      <c r="S775" s="213">
        <v>0</v>
      </c>
      <c r="T775" s="213">
        <v>0</v>
      </c>
      <c r="U775" s="213">
        <v>0</v>
      </c>
      <c r="V775" s="213">
        <v>122.73</v>
      </c>
      <c r="W775" s="213">
        <v>0</v>
      </c>
      <c r="X775" s="213">
        <v>0</v>
      </c>
      <c r="Y775" s="213">
        <v>0</v>
      </c>
      <c r="Z775" s="213">
        <v>0</v>
      </c>
      <c r="AA775" s="213">
        <v>0</v>
      </c>
      <c r="AB775" s="213">
        <v>0</v>
      </c>
      <c r="AC775" s="213">
        <f>SUMIF('[3]revexpbalances - 2024-07-18T082'!$G:$G,G:G,'[3]revexpbalances - 2024-07-18T082'!$H:$H)</f>
        <v>0</v>
      </c>
      <c r="AD775" s="213">
        <f t="shared" si="153"/>
        <v>122.73</v>
      </c>
      <c r="AE775" s="744">
        <f t="shared" si="154"/>
        <v>0</v>
      </c>
      <c r="AF775" s="744">
        <f t="shared" si="155"/>
        <v>122.73</v>
      </c>
      <c r="AG775" s="744">
        <f t="shared" si="156"/>
        <v>0</v>
      </c>
      <c r="AH775" s="744">
        <f t="shared" si="157"/>
        <v>0</v>
      </c>
      <c r="AI775" s="744">
        <f t="shared" si="158"/>
        <v>122.73</v>
      </c>
      <c r="AJ775" s="744">
        <f t="shared" si="159"/>
        <v>277.27</v>
      </c>
      <c r="AK775" s="1097">
        <v>600</v>
      </c>
    </row>
    <row r="776" spans="1:37">
      <c r="A776">
        <v>25400</v>
      </c>
      <c r="B776" t="s">
        <v>2923</v>
      </c>
      <c r="C776">
        <v>931421</v>
      </c>
      <c r="D776" t="s">
        <v>2935</v>
      </c>
      <c r="E776">
        <v>523290</v>
      </c>
      <c r="F776" t="s">
        <v>1281</v>
      </c>
      <c r="G776" s="408" t="s">
        <v>5688</v>
      </c>
      <c r="H776" s="217" t="s">
        <v>1524</v>
      </c>
      <c r="I776" s="217" t="s">
        <v>326</v>
      </c>
      <c r="J776" s="217" t="s">
        <v>458</v>
      </c>
      <c r="K776" s="61" t="str">
        <f t="shared" si="149"/>
        <v>2</v>
      </c>
      <c r="L776" s="63" t="str">
        <f t="shared" si="150"/>
        <v>Regional Parks2</v>
      </c>
      <c r="M776" s="63" t="str">
        <f t="shared" si="151"/>
        <v>Mayflower2</v>
      </c>
      <c r="N776" s="637">
        <v>4108.6900000000005</v>
      </c>
      <c r="O776" s="213">
        <v>4000</v>
      </c>
      <c r="Q776" s="213">
        <f t="shared" si="152"/>
        <v>4000</v>
      </c>
      <c r="R776" s="213">
        <v>279.37</v>
      </c>
      <c r="S776" s="213">
        <v>284.68</v>
      </c>
      <c r="T776" s="213">
        <v>216.11</v>
      </c>
      <c r="U776" s="213">
        <v>221.12</v>
      </c>
      <c r="V776" s="213">
        <v>265.77999999999997</v>
      </c>
      <c r="W776" s="213">
        <v>302.38</v>
      </c>
      <c r="X776" s="213">
        <v>286.77</v>
      </c>
      <c r="Y776" s="213">
        <v>390.24</v>
      </c>
      <c r="Z776" s="213">
        <v>411.37</v>
      </c>
      <c r="AA776" s="213">
        <v>309.38</v>
      </c>
      <c r="AB776" s="213">
        <v>346.47</v>
      </c>
      <c r="AC776" s="213">
        <f>SUMIF('[3]revexpbalances - 2024-07-18T082'!$G:$G,G:G,'[3]revexpbalances - 2024-07-18T082'!$H:$H)</f>
        <v>432.14</v>
      </c>
      <c r="AD776" s="213">
        <f t="shared" si="153"/>
        <v>3745.81</v>
      </c>
      <c r="AE776" s="744">
        <f t="shared" si="154"/>
        <v>780.16</v>
      </c>
      <c r="AF776" s="744">
        <f t="shared" si="155"/>
        <v>789.28</v>
      </c>
      <c r="AG776" s="744">
        <f t="shared" si="156"/>
        <v>1088.3800000000001</v>
      </c>
      <c r="AH776" s="744">
        <f t="shared" si="157"/>
        <v>1087.99</v>
      </c>
      <c r="AI776" s="744">
        <f t="shared" si="158"/>
        <v>3745.8100000000004</v>
      </c>
      <c r="AJ776" s="744">
        <f t="shared" si="159"/>
        <v>254.1899999999996</v>
      </c>
      <c r="AK776" s="1097">
        <v>4000</v>
      </c>
    </row>
    <row r="777" spans="1:37">
      <c r="A777">
        <v>25400</v>
      </c>
      <c r="B777" t="s">
        <v>2923</v>
      </c>
      <c r="C777">
        <v>931421</v>
      </c>
      <c r="D777" t="s">
        <v>2935</v>
      </c>
      <c r="E777">
        <v>523340</v>
      </c>
      <c r="F777" t="s">
        <v>6127</v>
      </c>
      <c r="G777" s="408" t="s">
        <v>5521</v>
      </c>
      <c r="H777" s="217" t="s">
        <v>1524</v>
      </c>
      <c r="I777" s="217" t="s">
        <v>326</v>
      </c>
      <c r="J777" s="217" t="s">
        <v>458</v>
      </c>
      <c r="K777" s="61" t="str">
        <f t="shared" si="149"/>
        <v>2</v>
      </c>
      <c r="L777" s="63" t="str">
        <f t="shared" si="150"/>
        <v>Regional Parks2</v>
      </c>
      <c r="M777" s="63" t="str">
        <f t="shared" si="151"/>
        <v>Mayflower2</v>
      </c>
      <c r="N777" s="637">
        <v>75.209999999999994</v>
      </c>
      <c r="O777" s="213">
        <v>150</v>
      </c>
      <c r="Q777" s="213">
        <f t="shared" si="152"/>
        <v>150</v>
      </c>
      <c r="R777" s="213">
        <v>0</v>
      </c>
      <c r="S777" s="213">
        <v>0</v>
      </c>
      <c r="T777" s="213">
        <v>0</v>
      </c>
      <c r="U777" s="213">
        <v>0</v>
      </c>
      <c r="V777" s="213">
        <v>0</v>
      </c>
      <c r="W777" s="213">
        <v>0</v>
      </c>
      <c r="X777" s="213">
        <v>0</v>
      </c>
      <c r="Y777" s="213">
        <v>0</v>
      </c>
      <c r="Z777" s="213">
        <v>0</v>
      </c>
      <c r="AA777" s="213">
        <v>0</v>
      </c>
      <c r="AB777" s="213">
        <v>0</v>
      </c>
      <c r="AC777" s="213">
        <f>SUMIF('[3]revexpbalances - 2024-07-18T082'!$G:$G,G:G,'[3]revexpbalances - 2024-07-18T082'!$H:$H)</f>
        <v>0</v>
      </c>
      <c r="AD777" s="213">
        <f t="shared" si="153"/>
        <v>0</v>
      </c>
      <c r="AE777" s="744">
        <f t="shared" si="154"/>
        <v>0</v>
      </c>
      <c r="AF777" s="744">
        <f t="shared" si="155"/>
        <v>0</v>
      </c>
      <c r="AG777" s="744">
        <f t="shared" si="156"/>
        <v>0</v>
      </c>
      <c r="AH777" s="744">
        <f t="shared" si="157"/>
        <v>0</v>
      </c>
      <c r="AI777" s="744">
        <f t="shared" si="158"/>
        <v>0</v>
      </c>
      <c r="AJ777" s="744">
        <f t="shared" si="159"/>
        <v>150</v>
      </c>
      <c r="AK777" s="1097">
        <v>150</v>
      </c>
    </row>
    <row r="778" spans="1:37">
      <c r="A778">
        <v>25400</v>
      </c>
      <c r="B778" t="s">
        <v>2923</v>
      </c>
      <c r="C778">
        <v>931421</v>
      </c>
      <c r="D778" t="s">
        <v>2935</v>
      </c>
      <c r="E778">
        <v>523640</v>
      </c>
      <c r="F778" t="s">
        <v>109</v>
      </c>
      <c r="G778" s="408" t="s">
        <v>5580</v>
      </c>
      <c r="H778" s="217" t="s">
        <v>1524</v>
      </c>
      <c r="I778" s="217" t="s">
        <v>326</v>
      </c>
      <c r="J778" s="217" t="s">
        <v>458</v>
      </c>
      <c r="K778" s="61" t="str">
        <f t="shared" si="149"/>
        <v>2</v>
      </c>
      <c r="L778" s="63" t="str">
        <f t="shared" si="150"/>
        <v>Regional Parks2</v>
      </c>
      <c r="M778" s="63" t="str">
        <f t="shared" si="151"/>
        <v>Mayflower2</v>
      </c>
      <c r="N778" s="637">
        <v>0</v>
      </c>
      <c r="O778" s="213">
        <v>850</v>
      </c>
      <c r="Q778" s="213">
        <f t="shared" si="152"/>
        <v>850</v>
      </c>
      <c r="R778" s="213">
        <v>0</v>
      </c>
      <c r="S778" s="213">
        <v>0</v>
      </c>
      <c r="T778" s="213">
        <v>0</v>
      </c>
      <c r="U778" s="213">
        <v>0</v>
      </c>
      <c r="V778" s="213">
        <v>0</v>
      </c>
      <c r="W778" s="213">
        <v>0</v>
      </c>
      <c r="X778" s="213">
        <v>0</v>
      </c>
      <c r="Y778" s="213">
        <v>0</v>
      </c>
      <c r="Z778" s="213">
        <v>0</v>
      </c>
      <c r="AA778" s="213">
        <v>0</v>
      </c>
      <c r="AB778" s="213">
        <v>0</v>
      </c>
      <c r="AC778" s="213">
        <f>SUMIF('[3]revexpbalances - 2024-07-18T082'!$G:$G,G:G,'[3]revexpbalances - 2024-07-18T082'!$H:$H)</f>
        <v>0</v>
      </c>
      <c r="AD778" s="213">
        <f t="shared" si="153"/>
        <v>0</v>
      </c>
      <c r="AE778" s="744">
        <f t="shared" si="154"/>
        <v>0</v>
      </c>
      <c r="AF778" s="744">
        <f t="shared" si="155"/>
        <v>0</v>
      </c>
      <c r="AG778" s="744">
        <f t="shared" si="156"/>
        <v>0</v>
      </c>
      <c r="AH778" s="744">
        <f t="shared" si="157"/>
        <v>0</v>
      </c>
      <c r="AI778" s="744">
        <f t="shared" si="158"/>
        <v>0</v>
      </c>
      <c r="AJ778" s="744">
        <f t="shared" si="159"/>
        <v>850</v>
      </c>
      <c r="AK778" s="1097">
        <v>850</v>
      </c>
    </row>
    <row r="779" spans="1:37">
      <c r="A779">
        <v>25400</v>
      </c>
      <c r="B779" t="s">
        <v>2923</v>
      </c>
      <c r="C779">
        <v>931421</v>
      </c>
      <c r="D779" t="s">
        <v>2935</v>
      </c>
      <c r="E779">
        <v>523700</v>
      </c>
      <c r="F779" t="s">
        <v>66</v>
      </c>
      <c r="G779" s="408" t="s">
        <v>5581</v>
      </c>
      <c r="H779" s="217" t="s">
        <v>1524</v>
      </c>
      <c r="I779" s="217" t="s">
        <v>326</v>
      </c>
      <c r="J779" s="217" t="s">
        <v>458</v>
      </c>
      <c r="K779" s="61" t="str">
        <f t="shared" si="149"/>
        <v>2</v>
      </c>
      <c r="L779" s="63" t="str">
        <f t="shared" si="150"/>
        <v>Regional Parks2</v>
      </c>
      <c r="M779" s="63" t="str">
        <f t="shared" si="151"/>
        <v>Mayflower2</v>
      </c>
      <c r="N779" s="637">
        <v>980.22</v>
      </c>
      <c r="O779" s="213">
        <v>1000</v>
      </c>
      <c r="Q779" s="213">
        <f t="shared" si="152"/>
        <v>1000</v>
      </c>
      <c r="R779" s="213">
        <v>50.4</v>
      </c>
      <c r="S779" s="213">
        <v>271.56</v>
      </c>
      <c r="T779" s="213">
        <v>36.26</v>
      </c>
      <c r="U779" s="213">
        <v>174.36</v>
      </c>
      <c r="V779" s="213">
        <v>0</v>
      </c>
      <c r="W779" s="213">
        <v>0</v>
      </c>
      <c r="X779" s="213">
        <v>0</v>
      </c>
      <c r="Y779" s="213">
        <v>0</v>
      </c>
      <c r="Z779" s="213">
        <v>177.32</v>
      </c>
      <c r="AA779" s="213">
        <v>0</v>
      </c>
      <c r="AB779" s="213">
        <v>164.95</v>
      </c>
      <c r="AC779" s="213">
        <f>SUMIF('[3]revexpbalances - 2024-07-18T082'!$G:$G,G:G,'[3]revexpbalances - 2024-07-18T082'!$H:$H)</f>
        <v>41.31</v>
      </c>
      <c r="AD779" s="213">
        <f t="shared" si="153"/>
        <v>916.15999999999985</v>
      </c>
      <c r="AE779" s="744">
        <f t="shared" si="154"/>
        <v>358.21999999999997</v>
      </c>
      <c r="AF779" s="744">
        <f t="shared" si="155"/>
        <v>174.36</v>
      </c>
      <c r="AG779" s="744">
        <f t="shared" si="156"/>
        <v>177.32</v>
      </c>
      <c r="AH779" s="744">
        <f t="shared" si="157"/>
        <v>206.26</v>
      </c>
      <c r="AI779" s="744">
        <f t="shared" si="158"/>
        <v>916.15999999999985</v>
      </c>
      <c r="AJ779" s="744">
        <f t="shared" si="159"/>
        <v>83.840000000000146</v>
      </c>
      <c r="AK779" s="1097">
        <v>1000</v>
      </c>
    </row>
    <row r="780" spans="1:37">
      <c r="A780">
        <v>25400</v>
      </c>
      <c r="B780" t="s">
        <v>2923</v>
      </c>
      <c r="C780">
        <v>931421</v>
      </c>
      <c r="D780" t="s">
        <v>2935</v>
      </c>
      <c r="E780">
        <v>523800</v>
      </c>
      <c r="F780" t="s">
        <v>67</v>
      </c>
      <c r="G780" s="408" t="s">
        <v>6147</v>
      </c>
      <c r="H780" s="217" t="s">
        <v>1524</v>
      </c>
      <c r="I780" s="217" t="s">
        <v>326</v>
      </c>
      <c r="J780" s="217" t="s">
        <v>458</v>
      </c>
      <c r="K780" s="61" t="str">
        <f t="shared" si="149"/>
        <v>2</v>
      </c>
      <c r="L780" s="63" t="str">
        <f t="shared" si="150"/>
        <v>Regional Parks2</v>
      </c>
      <c r="M780" s="63" t="str">
        <f t="shared" si="151"/>
        <v>Mayflower2</v>
      </c>
      <c r="N780" s="637">
        <v>0</v>
      </c>
      <c r="O780" s="213">
        <v>800</v>
      </c>
      <c r="Q780" s="213">
        <f t="shared" si="152"/>
        <v>800</v>
      </c>
      <c r="R780" s="213">
        <v>0</v>
      </c>
      <c r="S780" s="213">
        <v>0</v>
      </c>
      <c r="T780" s="213">
        <v>0</v>
      </c>
      <c r="U780" s="213">
        <v>67.53</v>
      </c>
      <c r="V780" s="213">
        <v>0</v>
      </c>
      <c r="W780" s="213">
        <v>0</v>
      </c>
      <c r="X780" s="213">
        <v>0</v>
      </c>
      <c r="Y780" s="213">
        <v>0</v>
      </c>
      <c r="Z780" s="213">
        <v>42.41</v>
      </c>
      <c r="AA780" s="213">
        <v>0</v>
      </c>
      <c r="AB780" s="213">
        <v>0</v>
      </c>
      <c r="AC780" s="213">
        <f>SUMIF('[3]revexpbalances - 2024-07-18T082'!$G:$G,G:G,'[3]revexpbalances - 2024-07-18T082'!$H:$H)</f>
        <v>0</v>
      </c>
      <c r="AD780" s="213">
        <f t="shared" si="153"/>
        <v>109.94</v>
      </c>
      <c r="AE780" s="744">
        <f t="shared" si="154"/>
        <v>0</v>
      </c>
      <c r="AF780" s="744">
        <f t="shared" si="155"/>
        <v>67.53</v>
      </c>
      <c r="AG780" s="744">
        <f t="shared" si="156"/>
        <v>42.41</v>
      </c>
      <c r="AH780" s="744">
        <f t="shared" si="157"/>
        <v>0</v>
      </c>
      <c r="AI780" s="744">
        <f t="shared" si="158"/>
        <v>109.94</v>
      </c>
      <c r="AJ780" s="744">
        <f t="shared" si="159"/>
        <v>690.06</v>
      </c>
      <c r="AK780" s="1097">
        <v>800</v>
      </c>
    </row>
    <row r="781" spans="1:37">
      <c r="A781">
        <v>25400</v>
      </c>
      <c r="B781" t="s">
        <v>2923</v>
      </c>
      <c r="C781">
        <v>931421</v>
      </c>
      <c r="D781" t="s">
        <v>2935</v>
      </c>
      <c r="E781">
        <v>524840</v>
      </c>
      <c r="F781" t="s">
        <v>69</v>
      </c>
      <c r="G781" s="408" t="s">
        <v>5532</v>
      </c>
      <c r="H781" s="217" t="s">
        <v>1524</v>
      </c>
      <c r="I781" s="217" t="s">
        <v>326</v>
      </c>
      <c r="J781" s="217" t="s">
        <v>458</v>
      </c>
      <c r="K781" s="61" t="str">
        <f t="shared" si="149"/>
        <v>2</v>
      </c>
      <c r="L781" s="63" t="str">
        <f t="shared" si="150"/>
        <v>Regional Parks2</v>
      </c>
      <c r="M781" s="63" t="str">
        <f t="shared" si="151"/>
        <v>Mayflower2</v>
      </c>
      <c r="N781" s="637">
        <v>135</v>
      </c>
      <c r="O781" s="213">
        <v>150</v>
      </c>
      <c r="Q781" s="213">
        <f t="shared" si="152"/>
        <v>150</v>
      </c>
      <c r="R781" s="213">
        <v>0</v>
      </c>
      <c r="S781" s="213">
        <v>0</v>
      </c>
      <c r="T781" s="213">
        <v>0</v>
      </c>
      <c r="U781" s="213">
        <v>0</v>
      </c>
      <c r="V781" s="213">
        <v>0</v>
      </c>
      <c r="W781" s="213">
        <v>0</v>
      </c>
      <c r="X781" s="213">
        <v>60</v>
      </c>
      <c r="Y781" s="213">
        <v>0</v>
      </c>
      <c r="Z781" s="213">
        <v>0</v>
      </c>
      <c r="AA781" s="213">
        <v>60</v>
      </c>
      <c r="AB781" s="213">
        <v>15</v>
      </c>
      <c r="AC781" s="213">
        <f>SUMIF('[3]revexpbalances - 2024-07-18T082'!$G:$G,G:G,'[3]revexpbalances - 2024-07-18T082'!$H:$H)</f>
        <v>0</v>
      </c>
      <c r="AD781" s="213">
        <f t="shared" si="153"/>
        <v>135</v>
      </c>
      <c r="AE781" s="744">
        <f t="shared" si="154"/>
        <v>0</v>
      </c>
      <c r="AF781" s="744">
        <f t="shared" si="155"/>
        <v>0</v>
      </c>
      <c r="AG781" s="744">
        <f t="shared" si="156"/>
        <v>60</v>
      </c>
      <c r="AH781" s="744">
        <f t="shared" si="157"/>
        <v>75</v>
      </c>
      <c r="AI781" s="744">
        <f t="shared" si="158"/>
        <v>135</v>
      </c>
      <c r="AJ781" s="744">
        <f t="shared" si="159"/>
        <v>15</v>
      </c>
      <c r="AK781" s="1097">
        <v>150</v>
      </c>
    </row>
    <row r="782" spans="1:37">
      <c r="A782">
        <v>25400</v>
      </c>
      <c r="B782" t="s">
        <v>2923</v>
      </c>
      <c r="C782">
        <v>931421</v>
      </c>
      <c r="D782" t="s">
        <v>2935</v>
      </c>
      <c r="E782">
        <v>526940</v>
      </c>
      <c r="F782" t="s">
        <v>71</v>
      </c>
      <c r="G782" s="408" t="s">
        <v>6148</v>
      </c>
      <c r="H782" s="217" t="s">
        <v>1524</v>
      </c>
      <c r="I782" s="217" t="s">
        <v>326</v>
      </c>
      <c r="J782" s="217" t="s">
        <v>458</v>
      </c>
      <c r="K782" s="61" t="str">
        <f t="shared" si="149"/>
        <v>2</v>
      </c>
      <c r="L782" s="63" t="str">
        <f t="shared" si="150"/>
        <v>Regional Parks2</v>
      </c>
      <c r="M782" s="63" t="str">
        <f t="shared" si="151"/>
        <v>Mayflower2</v>
      </c>
      <c r="N782" s="637">
        <v>40.540000000000006</v>
      </c>
      <c r="O782" s="213">
        <v>500</v>
      </c>
      <c r="Q782" s="213">
        <f t="shared" si="152"/>
        <v>500</v>
      </c>
      <c r="R782" s="213">
        <v>23.31</v>
      </c>
      <c r="S782" s="213">
        <v>30.44</v>
      </c>
      <c r="T782" s="213">
        <v>0</v>
      </c>
      <c r="U782" s="213">
        <v>0</v>
      </c>
      <c r="V782" s="213">
        <v>0</v>
      </c>
      <c r="W782" s="213">
        <v>0</v>
      </c>
      <c r="X782" s="213">
        <v>0</v>
      </c>
      <c r="Y782" s="213">
        <v>167.02</v>
      </c>
      <c r="Z782" s="213">
        <v>0</v>
      </c>
      <c r="AA782" s="213">
        <v>57.49</v>
      </c>
      <c r="AB782" s="213">
        <v>0</v>
      </c>
      <c r="AC782" s="213">
        <f>SUMIF('[3]revexpbalances - 2024-07-18T082'!$G:$G,G:G,'[3]revexpbalances - 2024-07-18T082'!$H:$H)</f>
        <v>0</v>
      </c>
      <c r="AD782" s="213">
        <f t="shared" si="153"/>
        <v>278.26</v>
      </c>
      <c r="AE782" s="744">
        <f t="shared" si="154"/>
        <v>53.75</v>
      </c>
      <c r="AF782" s="744">
        <f t="shared" si="155"/>
        <v>0</v>
      </c>
      <c r="AG782" s="744">
        <f t="shared" si="156"/>
        <v>167.02</v>
      </c>
      <c r="AH782" s="744">
        <f t="shared" si="157"/>
        <v>57.49</v>
      </c>
      <c r="AI782" s="744">
        <f t="shared" si="158"/>
        <v>278.26</v>
      </c>
      <c r="AJ782" s="744">
        <f t="shared" si="159"/>
        <v>221.74</v>
      </c>
      <c r="AK782" s="1097">
        <v>0</v>
      </c>
    </row>
    <row r="783" spans="1:37">
      <c r="A783">
        <v>25400</v>
      </c>
      <c r="B783" t="s">
        <v>2923</v>
      </c>
      <c r="C783">
        <v>931421</v>
      </c>
      <c r="D783" t="s">
        <v>2935</v>
      </c>
      <c r="E783">
        <v>527680</v>
      </c>
      <c r="F783" t="s">
        <v>74</v>
      </c>
      <c r="G783" s="408" t="s">
        <v>5592</v>
      </c>
      <c r="H783" s="217" t="s">
        <v>1524</v>
      </c>
      <c r="I783" s="217" t="s">
        <v>326</v>
      </c>
      <c r="J783" s="217" t="s">
        <v>458</v>
      </c>
      <c r="K783" s="61" t="str">
        <f t="shared" si="149"/>
        <v>2</v>
      </c>
      <c r="L783" s="63" t="str">
        <f t="shared" si="150"/>
        <v>Regional Parks2</v>
      </c>
      <c r="M783" s="63" t="str">
        <f t="shared" si="151"/>
        <v>Mayflower2</v>
      </c>
      <c r="N783" s="637">
        <v>597.52</v>
      </c>
      <c r="O783" s="213">
        <v>1000</v>
      </c>
      <c r="Q783" s="213">
        <f t="shared" si="152"/>
        <v>1000</v>
      </c>
      <c r="R783" s="213">
        <v>0</v>
      </c>
      <c r="S783" s="213">
        <v>0</v>
      </c>
      <c r="T783" s="213">
        <v>57.76</v>
      </c>
      <c r="U783" s="213">
        <v>0</v>
      </c>
      <c r="V783" s="213">
        <v>0</v>
      </c>
      <c r="W783" s="213">
        <v>0</v>
      </c>
      <c r="X783" s="213">
        <v>0</v>
      </c>
      <c r="Y783" s="213">
        <v>0</v>
      </c>
      <c r="Z783" s="213">
        <v>714.14</v>
      </c>
      <c r="AA783" s="213">
        <v>39.15</v>
      </c>
      <c r="AB783" s="213">
        <v>0</v>
      </c>
      <c r="AC783" s="213">
        <f>SUMIF('[3]revexpbalances - 2024-07-18T082'!$G:$G,G:G,'[3]revexpbalances - 2024-07-18T082'!$H:$H)</f>
        <v>0</v>
      </c>
      <c r="AD783" s="213">
        <f t="shared" si="153"/>
        <v>811.05</v>
      </c>
      <c r="AE783" s="744">
        <f t="shared" si="154"/>
        <v>57.76</v>
      </c>
      <c r="AF783" s="744">
        <f t="shared" si="155"/>
        <v>0</v>
      </c>
      <c r="AG783" s="744">
        <f t="shared" si="156"/>
        <v>714.14</v>
      </c>
      <c r="AH783" s="744">
        <f t="shared" si="157"/>
        <v>39.15</v>
      </c>
      <c r="AI783" s="744">
        <f t="shared" si="158"/>
        <v>811.05</v>
      </c>
      <c r="AJ783" s="744">
        <f t="shared" si="159"/>
        <v>188.95000000000005</v>
      </c>
      <c r="AK783" s="1097">
        <v>1000</v>
      </c>
    </row>
    <row r="784" spans="1:37">
      <c r="A784">
        <v>25400</v>
      </c>
      <c r="B784" t="s">
        <v>2923</v>
      </c>
      <c r="C784">
        <v>931421</v>
      </c>
      <c r="D784" t="s">
        <v>2935</v>
      </c>
      <c r="E784">
        <v>527720</v>
      </c>
      <c r="F784" t="s">
        <v>98</v>
      </c>
      <c r="G784" s="408" t="s">
        <v>5596</v>
      </c>
      <c r="H784" s="217" t="s">
        <v>1524</v>
      </c>
      <c r="I784" s="217" t="s">
        <v>326</v>
      </c>
      <c r="J784" s="217" t="s">
        <v>458</v>
      </c>
      <c r="K784" s="61" t="str">
        <f t="shared" si="149"/>
        <v>2</v>
      </c>
      <c r="L784" s="63" t="str">
        <f t="shared" si="150"/>
        <v>Regional Parks2</v>
      </c>
      <c r="M784" s="63" t="str">
        <f t="shared" si="151"/>
        <v>Mayflower2</v>
      </c>
      <c r="N784" s="637">
        <v>244.56</v>
      </c>
      <c r="O784" s="213">
        <v>500</v>
      </c>
      <c r="Q784" s="213">
        <f t="shared" si="152"/>
        <v>500</v>
      </c>
      <c r="R784" s="213">
        <v>0</v>
      </c>
      <c r="S784" s="213">
        <v>0</v>
      </c>
      <c r="T784" s="213">
        <v>0</v>
      </c>
      <c r="U784" s="213">
        <v>144.6</v>
      </c>
      <c r="V784" s="213">
        <v>0</v>
      </c>
      <c r="W784" s="213">
        <v>0</v>
      </c>
      <c r="X784" s="213">
        <v>0</v>
      </c>
      <c r="Y784" s="213">
        <v>0</v>
      </c>
      <c r="Z784" s="213">
        <v>0</v>
      </c>
      <c r="AA784" s="213">
        <v>35.39</v>
      </c>
      <c r="AB784" s="213">
        <v>0</v>
      </c>
      <c r="AC784" s="213">
        <f>SUMIF('[3]revexpbalances - 2024-07-18T082'!$G:$G,G:G,'[3]revexpbalances - 2024-07-18T082'!$H:$H)</f>
        <v>0</v>
      </c>
      <c r="AD784" s="213">
        <f t="shared" si="153"/>
        <v>179.99</v>
      </c>
      <c r="AE784" s="744">
        <f t="shared" si="154"/>
        <v>0</v>
      </c>
      <c r="AF784" s="744">
        <f t="shared" si="155"/>
        <v>144.6</v>
      </c>
      <c r="AG784" s="744">
        <f t="shared" si="156"/>
        <v>0</v>
      </c>
      <c r="AH784" s="744">
        <f t="shared" si="157"/>
        <v>35.39</v>
      </c>
      <c r="AI784" s="744">
        <f t="shared" si="158"/>
        <v>179.99</v>
      </c>
      <c r="AJ784" s="744">
        <f t="shared" si="159"/>
        <v>320.01</v>
      </c>
      <c r="AK784" s="1097">
        <v>1100</v>
      </c>
    </row>
    <row r="785" spans="1:37">
      <c r="A785">
        <v>25400</v>
      </c>
      <c r="B785" t="s">
        <v>2923</v>
      </c>
      <c r="C785">
        <v>931421</v>
      </c>
      <c r="D785" t="s">
        <v>2935</v>
      </c>
      <c r="E785">
        <v>528020</v>
      </c>
      <c r="F785" t="s">
        <v>152</v>
      </c>
      <c r="G785" s="408" t="s">
        <v>5738</v>
      </c>
      <c r="H785" s="217" t="s">
        <v>1524</v>
      </c>
      <c r="I785" s="217" t="s">
        <v>326</v>
      </c>
      <c r="J785" s="217" t="s">
        <v>458</v>
      </c>
      <c r="K785" s="61" t="str">
        <f t="shared" si="149"/>
        <v>2</v>
      </c>
      <c r="L785" s="63" t="str">
        <f t="shared" si="150"/>
        <v>Regional Parks2</v>
      </c>
      <c r="M785" s="63" t="str">
        <f t="shared" si="151"/>
        <v>Mayflower2</v>
      </c>
      <c r="N785" s="637">
        <v>4803.79</v>
      </c>
      <c r="O785" s="213">
        <v>3000</v>
      </c>
      <c r="Q785" s="213">
        <f t="shared" si="152"/>
        <v>3000</v>
      </c>
      <c r="R785" s="213">
        <v>411.48</v>
      </c>
      <c r="S785" s="213">
        <v>219.44</v>
      </c>
      <c r="T785" s="213">
        <v>825.24</v>
      </c>
      <c r="U785" s="213">
        <v>324.38</v>
      </c>
      <c r="V785" s="213">
        <v>168</v>
      </c>
      <c r="W785" s="213">
        <v>46.72</v>
      </c>
      <c r="X785" s="213">
        <v>207.89</v>
      </c>
      <c r="Y785" s="213">
        <v>0</v>
      </c>
      <c r="Z785" s="213">
        <v>0</v>
      </c>
      <c r="AA785" s="213">
        <v>240</v>
      </c>
      <c r="AB785" s="213">
        <v>65.08</v>
      </c>
      <c r="AC785" s="213">
        <f>SUMIF('[3]revexpbalances - 2024-07-18T082'!$G:$G,G:G,'[3]revexpbalances - 2024-07-18T082'!$H:$H)</f>
        <v>131.96</v>
      </c>
      <c r="AD785" s="213">
        <f t="shared" si="153"/>
        <v>2640.19</v>
      </c>
      <c r="AE785" s="744">
        <f t="shared" si="154"/>
        <v>1456.16</v>
      </c>
      <c r="AF785" s="744">
        <f t="shared" si="155"/>
        <v>539.1</v>
      </c>
      <c r="AG785" s="744">
        <f t="shared" si="156"/>
        <v>207.89</v>
      </c>
      <c r="AH785" s="744">
        <f t="shared" si="157"/>
        <v>437.03999999999996</v>
      </c>
      <c r="AI785" s="744">
        <f t="shared" si="158"/>
        <v>2640.19</v>
      </c>
      <c r="AJ785" s="744">
        <f t="shared" si="159"/>
        <v>359.80999999999995</v>
      </c>
      <c r="AK785" s="1097">
        <v>6000</v>
      </c>
    </row>
    <row r="786" spans="1:37">
      <c r="A786">
        <v>25400</v>
      </c>
      <c r="B786" t="s">
        <v>2923</v>
      </c>
      <c r="C786">
        <v>931421</v>
      </c>
      <c r="D786" t="s">
        <v>2935</v>
      </c>
      <c r="E786">
        <v>537080</v>
      </c>
      <c r="F786" t="s">
        <v>84</v>
      </c>
      <c r="G786" s="408" t="s">
        <v>5739</v>
      </c>
      <c r="H786" s="217" t="s">
        <v>1524</v>
      </c>
      <c r="I786" s="217" t="s">
        <v>326</v>
      </c>
      <c r="J786" s="217" t="s">
        <v>7021</v>
      </c>
      <c r="K786" s="61" t="str">
        <f t="shared" si="149"/>
        <v>3</v>
      </c>
      <c r="L786" s="63" t="str">
        <f t="shared" si="150"/>
        <v>Regional Parks3</v>
      </c>
      <c r="M786" s="63" t="str">
        <f t="shared" si="151"/>
        <v>Mayflower3</v>
      </c>
      <c r="N786" s="637">
        <v>3584.74</v>
      </c>
      <c r="O786" s="213">
        <v>6500</v>
      </c>
      <c r="Q786" s="213">
        <f t="shared" si="152"/>
        <v>6500</v>
      </c>
      <c r="R786" s="213">
        <v>1360</v>
      </c>
      <c r="S786" s="213">
        <v>0</v>
      </c>
      <c r="T786" s="213">
        <v>0</v>
      </c>
      <c r="U786" s="213">
        <v>589.20000000000005</v>
      </c>
      <c r="V786" s="213">
        <v>224.36</v>
      </c>
      <c r="W786" s="213">
        <v>0</v>
      </c>
      <c r="X786" s="213">
        <v>0</v>
      </c>
      <c r="Y786" s="213">
        <v>0</v>
      </c>
      <c r="Z786" s="213">
        <v>0</v>
      </c>
      <c r="AA786" s="213">
        <v>0</v>
      </c>
      <c r="AB786" s="213">
        <v>0</v>
      </c>
      <c r="AC786" s="213">
        <f>SUMIF('[3]revexpbalances - 2024-07-18T082'!$G:$G,G:G,'[3]revexpbalances - 2024-07-18T082'!$H:$H)</f>
        <v>1039</v>
      </c>
      <c r="AD786" s="213">
        <f t="shared" si="153"/>
        <v>3212.56</v>
      </c>
      <c r="AE786" s="744">
        <f t="shared" si="154"/>
        <v>1360</v>
      </c>
      <c r="AF786" s="744">
        <f t="shared" si="155"/>
        <v>813.56000000000006</v>
      </c>
      <c r="AG786" s="744">
        <f t="shared" si="156"/>
        <v>0</v>
      </c>
      <c r="AH786" s="744">
        <f t="shared" si="157"/>
        <v>1039</v>
      </c>
      <c r="AI786" s="744">
        <f t="shared" si="158"/>
        <v>3212.56</v>
      </c>
      <c r="AJ786" s="744">
        <f t="shared" si="159"/>
        <v>3287.44</v>
      </c>
      <c r="AK786" s="1097">
        <v>5000</v>
      </c>
    </row>
    <row r="787" spans="1:37">
      <c r="A787">
        <v>25430</v>
      </c>
      <c r="B787" t="s">
        <v>2951</v>
      </c>
      <c r="C787">
        <v>931171</v>
      </c>
      <c r="D787" t="s">
        <v>5987</v>
      </c>
      <c r="E787">
        <v>510320</v>
      </c>
      <c r="F787" t="s">
        <v>463</v>
      </c>
      <c r="G787" s="408" t="s">
        <v>6498</v>
      </c>
      <c r="H787" s="217" t="s">
        <v>47</v>
      </c>
      <c r="I787" s="217" t="s">
        <v>508</v>
      </c>
      <c r="J787" s="217" t="s">
        <v>1950</v>
      </c>
      <c r="K787" s="61" t="str">
        <f t="shared" si="149"/>
        <v>1</v>
      </c>
      <c r="L787" s="63" t="str">
        <f t="shared" si="150"/>
        <v>Natural Resources1</v>
      </c>
      <c r="M787" s="63" t="str">
        <f t="shared" si="151"/>
        <v>Habitat &amp; Open Space Management1</v>
      </c>
      <c r="N787" s="637">
        <v>1820.02</v>
      </c>
      <c r="O787" s="213">
        <v>0</v>
      </c>
      <c r="Q787" s="213">
        <f t="shared" si="152"/>
        <v>0</v>
      </c>
      <c r="R787" s="213">
        <v>0</v>
      </c>
      <c r="S787" s="213">
        <v>0</v>
      </c>
      <c r="T787" s="213">
        <v>0</v>
      </c>
      <c r="U787" s="213">
        <v>0</v>
      </c>
      <c r="V787" s="213">
        <v>0</v>
      </c>
      <c r="W787" s="213">
        <v>0</v>
      </c>
      <c r="X787" s="213">
        <v>0</v>
      </c>
      <c r="Y787" s="213">
        <v>0</v>
      </c>
      <c r="Z787" s="213">
        <v>0</v>
      </c>
      <c r="AA787" s="213">
        <v>0</v>
      </c>
      <c r="AB787" s="213">
        <v>0</v>
      </c>
      <c r="AC787" s="213">
        <f>SUMIF('[3]revexpbalances - 2024-07-18T082'!$G:$G,G:G,'[3]revexpbalances - 2024-07-18T082'!$H:$H)</f>
        <v>0</v>
      </c>
      <c r="AD787" s="213">
        <f t="shared" si="153"/>
        <v>0</v>
      </c>
      <c r="AE787" s="744">
        <f t="shared" si="154"/>
        <v>0</v>
      </c>
      <c r="AF787" s="744">
        <f t="shared" si="155"/>
        <v>0</v>
      </c>
      <c r="AG787" s="744">
        <f t="shared" si="156"/>
        <v>0</v>
      </c>
      <c r="AH787" s="744">
        <f t="shared" si="157"/>
        <v>0</v>
      </c>
      <c r="AI787" s="744">
        <f t="shared" si="158"/>
        <v>0</v>
      </c>
      <c r="AJ787" s="744">
        <f t="shared" si="159"/>
        <v>0</v>
      </c>
      <c r="AK787" s="1097">
        <v>0</v>
      </c>
    </row>
    <row r="788" spans="1:37">
      <c r="A788">
        <v>25430</v>
      </c>
      <c r="B788" t="s">
        <v>2951</v>
      </c>
      <c r="C788">
        <v>931171</v>
      </c>
      <c r="D788" t="s">
        <v>5987</v>
      </c>
      <c r="E788">
        <v>510420</v>
      </c>
      <c r="F788" t="s">
        <v>464</v>
      </c>
      <c r="G788" s="408" t="s">
        <v>6153</v>
      </c>
      <c r="H788" s="217" t="s">
        <v>47</v>
      </c>
      <c r="I788" s="217" t="s">
        <v>508</v>
      </c>
      <c r="J788" s="217" t="s">
        <v>1950</v>
      </c>
      <c r="K788" s="61" t="str">
        <f t="shared" si="149"/>
        <v>1</v>
      </c>
      <c r="L788" s="63" t="str">
        <f t="shared" si="150"/>
        <v>Natural Resources1</v>
      </c>
      <c r="M788" s="63" t="str">
        <f t="shared" si="151"/>
        <v>Habitat &amp; Open Space Management1</v>
      </c>
      <c r="N788" s="637">
        <v>826.36</v>
      </c>
      <c r="O788" s="213">
        <v>0</v>
      </c>
      <c r="Q788" s="213">
        <f t="shared" si="152"/>
        <v>0</v>
      </c>
      <c r="R788" s="213">
        <v>0</v>
      </c>
      <c r="S788" s="213">
        <v>0</v>
      </c>
      <c r="T788" s="213">
        <v>0</v>
      </c>
      <c r="U788" s="213">
        <v>0</v>
      </c>
      <c r="V788" s="213">
        <v>0</v>
      </c>
      <c r="W788" s="213">
        <v>0</v>
      </c>
      <c r="X788" s="213">
        <v>0</v>
      </c>
      <c r="Y788" s="213">
        <v>0</v>
      </c>
      <c r="Z788" s="213">
        <v>0</v>
      </c>
      <c r="AA788" s="213">
        <v>0</v>
      </c>
      <c r="AB788" s="213">
        <v>0</v>
      </c>
      <c r="AC788" s="213">
        <f>SUMIF('[3]revexpbalances - 2024-07-18T082'!$G:$G,G:G,'[3]revexpbalances - 2024-07-18T082'!$H:$H)</f>
        <v>0</v>
      </c>
      <c r="AD788" s="213">
        <f t="shared" si="153"/>
        <v>0</v>
      </c>
      <c r="AE788" s="744">
        <f t="shared" si="154"/>
        <v>0</v>
      </c>
      <c r="AF788" s="744">
        <f t="shared" si="155"/>
        <v>0</v>
      </c>
      <c r="AG788" s="744">
        <f t="shared" si="156"/>
        <v>0</v>
      </c>
      <c r="AH788" s="744">
        <f t="shared" si="157"/>
        <v>0</v>
      </c>
      <c r="AI788" s="744">
        <f t="shared" si="158"/>
        <v>0</v>
      </c>
      <c r="AJ788" s="744">
        <f t="shared" si="159"/>
        <v>0</v>
      </c>
      <c r="AK788" s="1097">
        <v>0</v>
      </c>
    </row>
    <row r="789" spans="1:37">
      <c r="A789">
        <v>25430</v>
      </c>
      <c r="B789" t="s">
        <v>2951</v>
      </c>
      <c r="C789">
        <v>931171</v>
      </c>
      <c r="D789" t="s">
        <v>5987</v>
      </c>
      <c r="E789">
        <v>510620</v>
      </c>
      <c r="F789" t="s">
        <v>467</v>
      </c>
      <c r="G789" s="408" t="s">
        <v>6154</v>
      </c>
      <c r="H789" s="217" t="s">
        <v>47</v>
      </c>
      <c r="I789" s="217" t="s">
        <v>508</v>
      </c>
      <c r="J789" s="217" t="s">
        <v>1950</v>
      </c>
      <c r="K789" s="61" t="str">
        <f t="shared" si="149"/>
        <v>1</v>
      </c>
      <c r="L789" s="63" t="str">
        <f t="shared" si="150"/>
        <v>Natural Resources1</v>
      </c>
      <c r="M789" s="63" t="str">
        <f t="shared" si="151"/>
        <v>Habitat &amp; Open Space Management1</v>
      </c>
      <c r="N789" s="637">
        <v>1004.7799999999999</v>
      </c>
      <c r="O789" s="213">
        <v>0</v>
      </c>
      <c r="Q789" s="213">
        <f t="shared" si="152"/>
        <v>0</v>
      </c>
      <c r="R789" s="213">
        <v>0</v>
      </c>
      <c r="S789" s="213">
        <v>0</v>
      </c>
      <c r="T789" s="213">
        <v>0</v>
      </c>
      <c r="U789" s="213">
        <v>0</v>
      </c>
      <c r="V789" s="213">
        <v>0</v>
      </c>
      <c r="W789" s="213">
        <v>0</v>
      </c>
      <c r="X789" s="213">
        <v>0</v>
      </c>
      <c r="Y789" s="213">
        <v>0</v>
      </c>
      <c r="Z789" s="213">
        <v>0</v>
      </c>
      <c r="AA789" s="213">
        <v>0</v>
      </c>
      <c r="AB789" s="213">
        <v>0</v>
      </c>
      <c r="AC789" s="213">
        <f>SUMIF('[3]revexpbalances - 2024-07-18T082'!$G:$G,G:G,'[3]revexpbalances - 2024-07-18T082'!$H:$H)</f>
        <v>0</v>
      </c>
      <c r="AD789" s="213">
        <f t="shared" si="153"/>
        <v>0</v>
      </c>
      <c r="AE789" s="744">
        <f t="shared" si="154"/>
        <v>0</v>
      </c>
      <c r="AF789" s="744">
        <f t="shared" si="155"/>
        <v>0</v>
      </c>
      <c r="AG789" s="744">
        <f t="shared" si="156"/>
        <v>0</v>
      </c>
      <c r="AH789" s="744">
        <f t="shared" si="157"/>
        <v>0</v>
      </c>
      <c r="AI789" s="744">
        <f t="shared" si="158"/>
        <v>0</v>
      </c>
      <c r="AJ789" s="744">
        <f t="shared" si="159"/>
        <v>0</v>
      </c>
      <c r="AK789" s="1097">
        <v>0</v>
      </c>
    </row>
    <row r="790" spans="1:37">
      <c r="A790">
        <v>25430</v>
      </c>
      <c r="B790" t="s">
        <v>2951</v>
      </c>
      <c r="C790">
        <v>931171</v>
      </c>
      <c r="D790" t="s">
        <v>5987</v>
      </c>
      <c r="E790">
        <v>510700</v>
      </c>
      <c r="F790" t="s">
        <v>468</v>
      </c>
      <c r="G790" s="408" t="s">
        <v>6700</v>
      </c>
      <c r="H790" s="217" t="s">
        <v>47</v>
      </c>
      <c r="I790" s="217" t="s">
        <v>508</v>
      </c>
      <c r="J790" s="62" t="s">
        <v>1950</v>
      </c>
      <c r="K790" s="61" t="str">
        <f t="shared" si="149"/>
        <v>1</v>
      </c>
      <c r="L790" s="63" t="str">
        <f t="shared" si="150"/>
        <v>Natural Resources1</v>
      </c>
      <c r="M790" s="63" t="str">
        <f t="shared" si="151"/>
        <v>Habitat &amp; Open Space Management1</v>
      </c>
      <c r="N790" s="637">
        <v>169.65</v>
      </c>
      <c r="O790" s="213">
        <v>0</v>
      </c>
      <c r="Q790" s="213">
        <f t="shared" si="152"/>
        <v>0</v>
      </c>
      <c r="R790" s="213">
        <v>0</v>
      </c>
      <c r="S790" s="213">
        <v>0</v>
      </c>
      <c r="T790" s="213">
        <v>0</v>
      </c>
      <c r="U790" s="213">
        <v>0</v>
      </c>
      <c r="V790" s="213">
        <v>0</v>
      </c>
      <c r="W790" s="213">
        <v>0</v>
      </c>
      <c r="X790" s="213">
        <v>0</v>
      </c>
      <c r="Y790" s="213">
        <v>0</v>
      </c>
      <c r="Z790" s="213">
        <v>0</v>
      </c>
      <c r="AA790" s="213">
        <v>0</v>
      </c>
      <c r="AB790" s="213">
        <v>0</v>
      </c>
      <c r="AC790" s="213">
        <f>SUMIF('[3]revexpbalances - 2024-07-18T082'!$G:$G,G:G,'[3]revexpbalances - 2024-07-18T082'!$H:$H)</f>
        <v>0</v>
      </c>
      <c r="AD790" s="213">
        <f t="shared" si="153"/>
        <v>0</v>
      </c>
      <c r="AE790" s="744">
        <f t="shared" si="154"/>
        <v>0</v>
      </c>
      <c r="AF790" s="744">
        <f t="shared" si="155"/>
        <v>0</v>
      </c>
      <c r="AG790" s="744">
        <f t="shared" si="156"/>
        <v>0</v>
      </c>
      <c r="AH790" s="744">
        <f t="shared" si="157"/>
        <v>0</v>
      </c>
      <c r="AI790" s="744">
        <f t="shared" si="158"/>
        <v>0</v>
      </c>
      <c r="AJ790" s="744">
        <f t="shared" si="159"/>
        <v>0</v>
      </c>
      <c r="AK790" s="1097">
        <v>0</v>
      </c>
    </row>
    <row r="791" spans="1:37">
      <c r="A791">
        <v>25430</v>
      </c>
      <c r="B791" t="s">
        <v>2951</v>
      </c>
      <c r="C791">
        <v>931171</v>
      </c>
      <c r="D791" t="s">
        <v>5987</v>
      </c>
      <c r="E791">
        <v>513000</v>
      </c>
      <c r="F791" t="s">
        <v>469</v>
      </c>
      <c r="G791" s="408" t="s">
        <v>6155</v>
      </c>
      <c r="H791" s="217" t="s">
        <v>47</v>
      </c>
      <c r="I791" s="217" t="s">
        <v>508</v>
      </c>
      <c r="J791" s="217" t="s">
        <v>2547</v>
      </c>
      <c r="K791" s="61" t="str">
        <f t="shared" si="149"/>
        <v>1</v>
      </c>
      <c r="L791" s="63" t="str">
        <f t="shared" si="150"/>
        <v>Natural Resources1</v>
      </c>
      <c r="M791" s="63" t="str">
        <f t="shared" si="151"/>
        <v>Habitat &amp; Open Space Management1</v>
      </c>
      <c r="N791" s="637">
        <v>3338.0800000000004</v>
      </c>
      <c r="O791" s="213">
        <v>0</v>
      </c>
      <c r="Q791" s="213">
        <f t="shared" si="152"/>
        <v>0</v>
      </c>
      <c r="R791" s="213">
        <v>0</v>
      </c>
      <c r="S791" s="213">
        <v>0</v>
      </c>
      <c r="T791" s="213">
        <v>0</v>
      </c>
      <c r="U791" s="213">
        <v>0</v>
      </c>
      <c r="V791" s="213">
        <v>0</v>
      </c>
      <c r="W791" s="213">
        <v>0</v>
      </c>
      <c r="X791" s="213">
        <v>0</v>
      </c>
      <c r="Y791" s="213">
        <v>0</v>
      </c>
      <c r="Z791" s="213">
        <v>0</v>
      </c>
      <c r="AA791" s="213">
        <v>0</v>
      </c>
      <c r="AB791" s="213">
        <v>0</v>
      </c>
      <c r="AC791" s="213">
        <f>SUMIF('[3]revexpbalances - 2024-07-18T082'!$G:$G,G:G,'[3]revexpbalances - 2024-07-18T082'!$H:$H)</f>
        <v>0</v>
      </c>
      <c r="AD791" s="213">
        <f t="shared" si="153"/>
        <v>0</v>
      </c>
      <c r="AE791" s="744">
        <f t="shared" si="154"/>
        <v>0</v>
      </c>
      <c r="AF791" s="744">
        <f t="shared" si="155"/>
        <v>0</v>
      </c>
      <c r="AG791" s="744">
        <f t="shared" si="156"/>
        <v>0</v>
      </c>
      <c r="AH791" s="744">
        <f t="shared" si="157"/>
        <v>0</v>
      </c>
      <c r="AI791" s="744">
        <f t="shared" si="158"/>
        <v>0</v>
      </c>
      <c r="AJ791" s="744">
        <f t="shared" si="159"/>
        <v>0</v>
      </c>
      <c r="AK791" s="1097">
        <v>0</v>
      </c>
    </row>
    <row r="792" spans="1:37">
      <c r="A792">
        <v>25430</v>
      </c>
      <c r="B792" t="s">
        <v>2951</v>
      </c>
      <c r="C792">
        <v>931171</v>
      </c>
      <c r="D792" t="s">
        <v>5987</v>
      </c>
      <c r="E792">
        <v>513020</v>
      </c>
      <c r="F792" t="s">
        <v>470</v>
      </c>
      <c r="G792" s="408" t="s">
        <v>6499</v>
      </c>
      <c r="H792" s="217" t="s">
        <v>47</v>
      </c>
      <c r="I792" s="217" t="s">
        <v>508</v>
      </c>
      <c r="J792" s="217" t="s">
        <v>2547</v>
      </c>
      <c r="K792" s="61" t="str">
        <f t="shared" si="149"/>
        <v>1</v>
      </c>
      <c r="L792" s="63" t="str">
        <f t="shared" si="150"/>
        <v>Natural Resources1</v>
      </c>
      <c r="M792" s="63" t="str">
        <f t="shared" si="151"/>
        <v>Habitat &amp; Open Space Management1</v>
      </c>
      <c r="N792" s="637">
        <v>97.18</v>
      </c>
      <c r="O792" s="213">
        <v>0</v>
      </c>
      <c r="Q792" s="213">
        <f t="shared" si="152"/>
        <v>0</v>
      </c>
      <c r="R792" s="213">
        <v>0</v>
      </c>
      <c r="S792" s="213">
        <v>0</v>
      </c>
      <c r="T792" s="213">
        <v>0</v>
      </c>
      <c r="U792" s="213">
        <v>0</v>
      </c>
      <c r="V792" s="213">
        <v>0</v>
      </c>
      <c r="W792" s="213">
        <v>0</v>
      </c>
      <c r="X792" s="213">
        <v>0</v>
      </c>
      <c r="Y792" s="213">
        <v>0</v>
      </c>
      <c r="Z792" s="213">
        <v>0</v>
      </c>
      <c r="AA792" s="213">
        <v>0</v>
      </c>
      <c r="AB792" s="213">
        <v>0</v>
      </c>
      <c r="AC792" s="213">
        <f>SUMIF('[3]revexpbalances - 2024-07-18T082'!$G:$G,G:G,'[3]revexpbalances - 2024-07-18T082'!$H:$H)</f>
        <v>0</v>
      </c>
      <c r="AD792" s="213">
        <f t="shared" si="153"/>
        <v>0</v>
      </c>
      <c r="AE792" s="744">
        <f t="shared" si="154"/>
        <v>0</v>
      </c>
      <c r="AF792" s="744">
        <f t="shared" si="155"/>
        <v>0</v>
      </c>
      <c r="AG792" s="744">
        <f t="shared" si="156"/>
        <v>0</v>
      </c>
      <c r="AH792" s="744">
        <f t="shared" si="157"/>
        <v>0</v>
      </c>
      <c r="AI792" s="744">
        <f t="shared" si="158"/>
        <v>0</v>
      </c>
      <c r="AJ792" s="744">
        <f t="shared" si="159"/>
        <v>0</v>
      </c>
      <c r="AK792" s="1097">
        <v>0</v>
      </c>
    </row>
    <row r="793" spans="1:37">
      <c r="A793">
        <v>25430</v>
      </c>
      <c r="B793" t="s">
        <v>2951</v>
      </c>
      <c r="C793">
        <v>931171</v>
      </c>
      <c r="D793" t="s">
        <v>5987</v>
      </c>
      <c r="E793">
        <v>513120</v>
      </c>
      <c r="F793" t="s">
        <v>471</v>
      </c>
      <c r="G793" s="408" t="s">
        <v>6156</v>
      </c>
      <c r="H793" s="217" t="s">
        <v>47</v>
      </c>
      <c r="I793" s="217" t="s">
        <v>508</v>
      </c>
      <c r="J793" s="217" t="s">
        <v>2547</v>
      </c>
      <c r="K793" s="61" t="str">
        <f t="shared" si="149"/>
        <v>1</v>
      </c>
      <c r="L793" s="63" t="str">
        <f t="shared" si="150"/>
        <v>Natural Resources1</v>
      </c>
      <c r="M793" s="63" t="str">
        <f t="shared" si="151"/>
        <v>Habitat &amp; Open Space Management1</v>
      </c>
      <c r="N793" s="637">
        <v>2678.18</v>
      </c>
      <c r="O793" s="213">
        <v>0</v>
      </c>
      <c r="Q793" s="213">
        <f t="shared" si="152"/>
        <v>0</v>
      </c>
      <c r="R793" s="213">
        <v>0</v>
      </c>
      <c r="S793" s="213">
        <v>0</v>
      </c>
      <c r="T793" s="213">
        <v>0</v>
      </c>
      <c r="U793" s="213">
        <v>0</v>
      </c>
      <c r="V793" s="213">
        <v>0</v>
      </c>
      <c r="W793" s="213">
        <v>0</v>
      </c>
      <c r="X793" s="213">
        <v>0</v>
      </c>
      <c r="Y793" s="213">
        <v>0</v>
      </c>
      <c r="Z793" s="213">
        <v>0</v>
      </c>
      <c r="AA793" s="213">
        <v>0</v>
      </c>
      <c r="AB793" s="213">
        <v>0</v>
      </c>
      <c r="AC793" s="213">
        <f>SUMIF('[3]revexpbalances - 2024-07-18T082'!$G:$G,G:G,'[3]revexpbalances - 2024-07-18T082'!$H:$H)</f>
        <v>0</v>
      </c>
      <c r="AD793" s="213">
        <f t="shared" si="153"/>
        <v>0</v>
      </c>
      <c r="AE793" s="744">
        <f t="shared" si="154"/>
        <v>0</v>
      </c>
      <c r="AF793" s="744">
        <f t="shared" si="155"/>
        <v>0</v>
      </c>
      <c r="AG793" s="744">
        <f t="shared" si="156"/>
        <v>0</v>
      </c>
      <c r="AH793" s="744">
        <f t="shared" si="157"/>
        <v>0</v>
      </c>
      <c r="AI793" s="744">
        <f t="shared" si="158"/>
        <v>0</v>
      </c>
      <c r="AJ793" s="744">
        <f t="shared" si="159"/>
        <v>0</v>
      </c>
      <c r="AK793" s="1097">
        <v>0</v>
      </c>
    </row>
    <row r="794" spans="1:37">
      <c r="A794">
        <v>25430</v>
      </c>
      <c r="B794" t="s">
        <v>2951</v>
      </c>
      <c r="C794">
        <v>931171</v>
      </c>
      <c r="D794" t="s">
        <v>5987</v>
      </c>
      <c r="E794">
        <v>513140</v>
      </c>
      <c r="F794" t="s">
        <v>472</v>
      </c>
      <c r="G794" s="408" t="s">
        <v>6157</v>
      </c>
      <c r="H794" s="217" t="s">
        <v>47</v>
      </c>
      <c r="I794" s="217" t="s">
        <v>508</v>
      </c>
      <c r="J794" s="217" t="s">
        <v>2547</v>
      </c>
      <c r="K794" s="61" t="str">
        <f t="shared" si="149"/>
        <v>1</v>
      </c>
      <c r="L794" s="63" t="str">
        <f t="shared" si="150"/>
        <v>Natural Resources1</v>
      </c>
      <c r="M794" s="63" t="str">
        <f t="shared" si="151"/>
        <v>Habitat &amp; Open Space Management1</v>
      </c>
      <c r="N794" s="637">
        <v>651.61000000000013</v>
      </c>
      <c r="O794" s="213">
        <v>0</v>
      </c>
      <c r="Q794" s="213">
        <f t="shared" si="152"/>
        <v>0</v>
      </c>
      <c r="R794" s="213">
        <v>0</v>
      </c>
      <c r="S794" s="213">
        <v>0</v>
      </c>
      <c r="T794" s="213">
        <v>0</v>
      </c>
      <c r="U794" s="213">
        <v>0</v>
      </c>
      <c r="V794" s="213">
        <v>0</v>
      </c>
      <c r="W794" s="213">
        <v>0</v>
      </c>
      <c r="X794" s="213">
        <v>0</v>
      </c>
      <c r="Y794" s="213">
        <v>0</v>
      </c>
      <c r="Z794" s="213">
        <v>0</v>
      </c>
      <c r="AA794" s="213">
        <v>0</v>
      </c>
      <c r="AB794" s="213">
        <v>0</v>
      </c>
      <c r="AC794" s="213">
        <f>SUMIF('[3]revexpbalances - 2024-07-18T082'!$G:$G,G:G,'[3]revexpbalances - 2024-07-18T082'!$H:$H)</f>
        <v>0</v>
      </c>
      <c r="AD794" s="213">
        <f t="shared" si="153"/>
        <v>0</v>
      </c>
      <c r="AE794" s="744">
        <f t="shared" si="154"/>
        <v>0</v>
      </c>
      <c r="AF794" s="744">
        <f t="shared" si="155"/>
        <v>0</v>
      </c>
      <c r="AG794" s="744">
        <f t="shared" si="156"/>
        <v>0</v>
      </c>
      <c r="AH794" s="744">
        <f t="shared" si="157"/>
        <v>0</v>
      </c>
      <c r="AI794" s="744">
        <f t="shared" si="158"/>
        <v>0</v>
      </c>
      <c r="AJ794" s="744">
        <f t="shared" si="159"/>
        <v>0</v>
      </c>
      <c r="AK794" s="1097">
        <v>0</v>
      </c>
    </row>
    <row r="795" spans="1:37">
      <c r="A795">
        <v>25430</v>
      </c>
      <c r="B795" t="s">
        <v>2951</v>
      </c>
      <c r="C795">
        <v>931171</v>
      </c>
      <c r="D795" t="s">
        <v>5987</v>
      </c>
      <c r="E795">
        <v>515040</v>
      </c>
      <c r="F795" t="s">
        <v>473</v>
      </c>
      <c r="G795" s="408" t="s">
        <v>6158</v>
      </c>
      <c r="H795" s="217" t="s">
        <v>47</v>
      </c>
      <c r="I795" s="217" t="s">
        <v>508</v>
      </c>
      <c r="J795" s="217" t="s">
        <v>2547</v>
      </c>
      <c r="K795" s="61" t="str">
        <f t="shared" si="149"/>
        <v>1</v>
      </c>
      <c r="L795" s="63" t="str">
        <f t="shared" si="150"/>
        <v>Natural Resources1</v>
      </c>
      <c r="M795" s="63" t="str">
        <f t="shared" si="151"/>
        <v>Habitat &amp; Open Space Management1</v>
      </c>
      <c r="N795" s="637">
        <v>8762.619999999999</v>
      </c>
      <c r="O795" s="213">
        <v>0</v>
      </c>
      <c r="Q795" s="213">
        <f t="shared" si="152"/>
        <v>0</v>
      </c>
      <c r="R795" s="213">
        <v>0</v>
      </c>
      <c r="S795" s="213">
        <v>0</v>
      </c>
      <c r="T795" s="213">
        <v>0</v>
      </c>
      <c r="U795" s="213">
        <v>0</v>
      </c>
      <c r="V795" s="213">
        <v>0</v>
      </c>
      <c r="W795" s="213">
        <v>0</v>
      </c>
      <c r="X795" s="213">
        <v>0</v>
      </c>
      <c r="Y795" s="213">
        <v>0</v>
      </c>
      <c r="Z795" s="213">
        <v>0</v>
      </c>
      <c r="AA795" s="213">
        <v>0</v>
      </c>
      <c r="AB795" s="213">
        <v>0</v>
      </c>
      <c r="AC795" s="213">
        <f>SUMIF('[3]revexpbalances - 2024-07-18T082'!$G:$G,G:G,'[3]revexpbalances - 2024-07-18T082'!$H:$H)</f>
        <v>0</v>
      </c>
      <c r="AD795" s="213">
        <f t="shared" si="153"/>
        <v>0</v>
      </c>
      <c r="AE795" s="744">
        <f t="shared" si="154"/>
        <v>0</v>
      </c>
      <c r="AF795" s="744">
        <f t="shared" si="155"/>
        <v>0</v>
      </c>
      <c r="AG795" s="744">
        <f t="shared" si="156"/>
        <v>0</v>
      </c>
      <c r="AH795" s="744">
        <f t="shared" si="157"/>
        <v>0</v>
      </c>
      <c r="AI795" s="744">
        <f t="shared" si="158"/>
        <v>0</v>
      </c>
      <c r="AJ795" s="744">
        <f t="shared" si="159"/>
        <v>0</v>
      </c>
      <c r="AK795" s="1097">
        <v>0</v>
      </c>
    </row>
    <row r="796" spans="1:37">
      <c r="A796">
        <v>25430</v>
      </c>
      <c r="B796" t="s">
        <v>2951</v>
      </c>
      <c r="C796">
        <v>931171</v>
      </c>
      <c r="D796" t="s">
        <v>5987</v>
      </c>
      <c r="E796">
        <v>515100</v>
      </c>
      <c r="F796" t="s">
        <v>474</v>
      </c>
      <c r="G796" s="408" t="s">
        <v>6159</v>
      </c>
      <c r="H796" s="217" t="s">
        <v>47</v>
      </c>
      <c r="I796" s="217" t="s">
        <v>508</v>
      </c>
      <c r="J796" s="217" t="s">
        <v>2547</v>
      </c>
      <c r="K796" s="61" t="str">
        <f t="shared" si="149"/>
        <v>1</v>
      </c>
      <c r="L796" s="63" t="str">
        <f t="shared" si="150"/>
        <v>Natural Resources1</v>
      </c>
      <c r="M796" s="63" t="str">
        <f t="shared" si="151"/>
        <v>Habitat &amp; Open Space Management1</v>
      </c>
      <c r="N796" s="637">
        <v>54.660000000000004</v>
      </c>
      <c r="O796" s="213">
        <v>0</v>
      </c>
      <c r="Q796" s="213">
        <f t="shared" si="152"/>
        <v>0</v>
      </c>
      <c r="R796" s="213">
        <v>0</v>
      </c>
      <c r="S796" s="213">
        <v>0</v>
      </c>
      <c r="T796" s="213">
        <v>0</v>
      </c>
      <c r="U796" s="213">
        <v>0</v>
      </c>
      <c r="V796" s="213">
        <v>0</v>
      </c>
      <c r="W796" s="213">
        <v>0</v>
      </c>
      <c r="X796" s="213">
        <v>0</v>
      </c>
      <c r="Y796" s="213">
        <v>0</v>
      </c>
      <c r="Z796" s="213">
        <v>0</v>
      </c>
      <c r="AA796" s="213">
        <v>0</v>
      </c>
      <c r="AB796" s="213">
        <v>0</v>
      </c>
      <c r="AC796" s="213">
        <f>SUMIF('[3]revexpbalances - 2024-07-18T082'!$G:$G,G:G,'[3]revexpbalances - 2024-07-18T082'!$H:$H)</f>
        <v>0</v>
      </c>
      <c r="AD796" s="213">
        <f t="shared" si="153"/>
        <v>0</v>
      </c>
      <c r="AE796" s="744">
        <f t="shared" si="154"/>
        <v>0</v>
      </c>
      <c r="AF796" s="744">
        <f t="shared" si="155"/>
        <v>0</v>
      </c>
      <c r="AG796" s="744">
        <f t="shared" si="156"/>
        <v>0</v>
      </c>
      <c r="AH796" s="744">
        <f t="shared" si="157"/>
        <v>0</v>
      </c>
      <c r="AI796" s="744">
        <f t="shared" si="158"/>
        <v>0</v>
      </c>
      <c r="AJ796" s="744">
        <f t="shared" si="159"/>
        <v>0</v>
      </c>
      <c r="AK796" s="1097">
        <v>0</v>
      </c>
    </row>
    <row r="797" spans="1:37">
      <c r="A797">
        <v>25430</v>
      </c>
      <c r="B797" t="s">
        <v>2951</v>
      </c>
      <c r="C797">
        <v>931171</v>
      </c>
      <c r="D797" t="s">
        <v>5987</v>
      </c>
      <c r="E797">
        <v>515120</v>
      </c>
      <c r="F797" t="s">
        <v>475</v>
      </c>
      <c r="G797" s="408" t="s">
        <v>6160</v>
      </c>
      <c r="H797" s="217" t="s">
        <v>47</v>
      </c>
      <c r="I797" s="217" t="s">
        <v>508</v>
      </c>
      <c r="J797" s="217" t="s">
        <v>2547</v>
      </c>
      <c r="K797" s="61" t="str">
        <f t="shared" si="149"/>
        <v>1</v>
      </c>
      <c r="L797" s="63" t="str">
        <f t="shared" si="150"/>
        <v>Natural Resources1</v>
      </c>
      <c r="M797" s="63" t="str">
        <f t="shared" si="151"/>
        <v>Habitat &amp; Open Space Management1</v>
      </c>
      <c r="N797" s="637">
        <v>84.320000000000007</v>
      </c>
      <c r="O797" s="213">
        <v>0</v>
      </c>
      <c r="Q797" s="213">
        <f t="shared" si="152"/>
        <v>0</v>
      </c>
      <c r="R797" s="213">
        <v>0</v>
      </c>
      <c r="S797" s="213">
        <v>0</v>
      </c>
      <c r="T797" s="213">
        <v>0</v>
      </c>
      <c r="U797" s="213">
        <v>0</v>
      </c>
      <c r="V797" s="213">
        <v>0</v>
      </c>
      <c r="W797" s="213">
        <v>0</v>
      </c>
      <c r="X797" s="213">
        <v>0</v>
      </c>
      <c r="Y797" s="213">
        <v>0</v>
      </c>
      <c r="Z797" s="213">
        <v>0</v>
      </c>
      <c r="AA797" s="213">
        <v>0</v>
      </c>
      <c r="AB797" s="213">
        <v>0</v>
      </c>
      <c r="AC797" s="213">
        <f>SUMIF('[3]revexpbalances - 2024-07-18T082'!$G:$G,G:G,'[3]revexpbalances - 2024-07-18T082'!$H:$H)</f>
        <v>0</v>
      </c>
      <c r="AD797" s="213">
        <f t="shared" si="153"/>
        <v>0</v>
      </c>
      <c r="AE797" s="744">
        <f t="shared" si="154"/>
        <v>0</v>
      </c>
      <c r="AF797" s="744">
        <f t="shared" si="155"/>
        <v>0</v>
      </c>
      <c r="AG797" s="744">
        <f t="shared" si="156"/>
        <v>0</v>
      </c>
      <c r="AH797" s="744">
        <f t="shared" si="157"/>
        <v>0</v>
      </c>
      <c r="AI797" s="744">
        <f t="shared" si="158"/>
        <v>0</v>
      </c>
      <c r="AJ797" s="744">
        <f t="shared" si="159"/>
        <v>0</v>
      </c>
      <c r="AK797" s="1097">
        <v>0</v>
      </c>
    </row>
    <row r="798" spans="1:37">
      <c r="A798">
        <v>25430</v>
      </c>
      <c r="B798" t="s">
        <v>2951</v>
      </c>
      <c r="C798">
        <v>931171</v>
      </c>
      <c r="D798" t="s">
        <v>5987</v>
      </c>
      <c r="E798">
        <v>515260</v>
      </c>
      <c r="F798" t="s">
        <v>479</v>
      </c>
      <c r="G798" s="408" t="s">
        <v>6161</v>
      </c>
      <c r="H798" s="217" t="s">
        <v>47</v>
      </c>
      <c r="I798" s="217" t="s">
        <v>508</v>
      </c>
      <c r="J798" s="217" t="s">
        <v>2547</v>
      </c>
      <c r="K798" s="61" t="str">
        <f t="shared" si="149"/>
        <v>1</v>
      </c>
      <c r="L798" s="63" t="str">
        <f t="shared" si="150"/>
        <v>Natural Resources1</v>
      </c>
      <c r="M798" s="63" t="str">
        <f t="shared" si="151"/>
        <v>Habitat &amp; Open Space Management1</v>
      </c>
      <c r="N798" s="637">
        <v>131.86000000000001</v>
      </c>
      <c r="O798" s="213">
        <v>0</v>
      </c>
      <c r="Q798" s="213">
        <f t="shared" si="152"/>
        <v>0</v>
      </c>
      <c r="R798" s="213">
        <v>0</v>
      </c>
      <c r="S798" s="213">
        <v>0</v>
      </c>
      <c r="T798" s="213">
        <v>0</v>
      </c>
      <c r="U798" s="213">
        <v>0</v>
      </c>
      <c r="V798" s="213">
        <v>0</v>
      </c>
      <c r="W798" s="213">
        <v>0</v>
      </c>
      <c r="X798" s="213">
        <v>0</v>
      </c>
      <c r="Y798" s="213">
        <v>0</v>
      </c>
      <c r="Z798" s="213">
        <v>0</v>
      </c>
      <c r="AA798" s="213">
        <v>0</v>
      </c>
      <c r="AB798" s="213">
        <v>0</v>
      </c>
      <c r="AC798" s="213">
        <f>SUMIF('[3]revexpbalances - 2024-07-18T082'!$G:$G,G:G,'[3]revexpbalances - 2024-07-18T082'!$H:$H)</f>
        <v>0</v>
      </c>
      <c r="AD798" s="213">
        <f t="shared" si="153"/>
        <v>0</v>
      </c>
      <c r="AE798" s="744">
        <f t="shared" si="154"/>
        <v>0</v>
      </c>
      <c r="AF798" s="744">
        <f t="shared" si="155"/>
        <v>0</v>
      </c>
      <c r="AG798" s="744">
        <f t="shared" si="156"/>
        <v>0</v>
      </c>
      <c r="AH798" s="744">
        <f t="shared" si="157"/>
        <v>0</v>
      </c>
      <c r="AI798" s="744">
        <f t="shared" si="158"/>
        <v>0</v>
      </c>
      <c r="AJ798" s="744">
        <f t="shared" si="159"/>
        <v>0</v>
      </c>
      <c r="AK798" s="1097">
        <v>0</v>
      </c>
    </row>
    <row r="799" spans="1:37">
      <c r="A799">
        <v>25430</v>
      </c>
      <c r="B799" t="s">
        <v>2951</v>
      </c>
      <c r="C799">
        <v>931171</v>
      </c>
      <c r="D799" t="s">
        <v>5987</v>
      </c>
      <c r="E799">
        <v>518020</v>
      </c>
      <c r="F799" t="s">
        <v>482</v>
      </c>
      <c r="G799" s="408" t="s">
        <v>6162</v>
      </c>
      <c r="H799" s="217" t="s">
        <v>47</v>
      </c>
      <c r="I799" s="217" t="s">
        <v>508</v>
      </c>
      <c r="J799" s="217" t="s">
        <v>2547</v>
      </c>
      <c r="K799" s="61" t="str">
        <f t="shared" si="149"/>
        <v>1</v>
      </c>
      <c r="L799" s="63" t="str">
        <f t="shared" si="150"/>
        <v>Natural Resources1</v>
      </c>
      <c r="M799" s="63" t="str">
        <f t="shared" si="151"/>
        <v>Habitat &amp; Open Space Management1</v>
      </c>
      <c r="N799" s="637">
        <v>2.8000000000000003</v>
      </c>
      <c r="O799" s="213">
        <v>0</v>
      </c>
      <c r="Q799" s="213">
        <f t="shared" si="152"/>
        <v>0</v>
      </c>
      <c r="R799" s="213">
        <v>0</v>
      </c>
      <c r="S799" s="213">
        <v>0</v>
      </c>
      <c r="T799" s="213">
        <v>0</v>
      </c>
      <c r="U799" s="213">
        <v>0</v>
      </c>
      <c r="V799" s="213">
        <v>0</v>
      </c>
      <c r="W799" s="213">
        <v>0</v>
      </c>
      <c r="X799" s="213">
        <v>0</v>
      </c>
      <c r="Y799" s="213">
        <v>0</v>
      </c>
      <c r="Z799" s="213">
        <v>0</v>
      </c>
      <c r="AA799" s="213">
        <v>0</v>
      </c>
      <c r="AB799" s="213">
        <v>0</v>
      </c>
      <c r="AC799" s="213">
        <f>SUMIF('[3]revexpbalances - 2024-07-18T082'!$G:$G,G:G,'[3]revexpbalances - 2024-07-18T082'!$H:$H)</f>
        <v>0</v>
      </c>
      <c r="AD799" s="213">
        <f t="shared" si="153"/>
        <v>0</v>
      </c>
      <c r="AE799" s="744">
        <f t="shared" si="154"/>
        <v>0</v>
      </c>
      <c r="AF799" s="744">
        <f t="shared" si="155"/>
        <v>0</v>
      </c>
      <c r="AG799" s="744">
        <f t="shared" si="156"/>
        <v>0</v>
      </c>
      <c r="AH799" s="744">
        <f t="shared" si="157"/>
        <v>0</v>
      </c>
      <c r="AI799" s="744">
        <f t="shared" si="158"/>
        <v>0</v>
      </c>
      <c r="AJ799" s="744">
        <f t="shared" si="159"/>
        <v>0</v>
      </c>
      <c r="AK799" s="1097">
        <v>0</v>
      </c>
    </row>
    <row r="800" spans="1:37">
      <c r="A800">
        <v>25430</v>
      </c>
      <c r="B800" t="s">
        <v>2951</v>
      </c>
      <c r="C800">
        <v>931171</v>
      </c>
      <c r="D800" t="s">
        <v>5987</v>
      </c>
      <c r="E800">
        <v>518140</v>
      </c>
      <c r="F800" t="s">
        <v>484</v>
      </c>
      <c r="G800" s="408" t="s">
        <v>6163</v>
      </c>
      <c r="H800" s="217" t="s">
        <v>47</v>
      </c>
      <c r="I800" s="217" t="s">
        <v>508</v>
      </c>
      <c r="J800" s="217" t="s">
        <v>2547</v>
      </c>
      <c r="K800" s="61" t="str">
        <f t="shared" si="149"/>
        <v>1</v>
      </c>
      <c r="L800" s="63" t="str">
        <f t="shared" si="150"/>
        <v>Natural Resources1</v>
      </c>
      <c r="M800" s="63" t="str">
        <f t="shared" si="151"/>
        <v>Habitat &amp; Open Space Management1</v>
      </c>
      <c r="N800" s="637">
        <v>18.010000000000002</v>
      </c>
      <c r="O800" s="213">
        <v>0</v>
      </c>
      <c r="Q800" s="213">
        <f t="shared" si="152"/>
        <v>0</v>
      </c>
      <c r="R800" s="213">
        <v>0</v>
      </c>
      <c r="S800" s="213">
        <v>0</v>
      </c>
      <c r="T800" s="213">
        <v>0</v>
      </c>
      <c r="U800" s="213">
        <v>0</v>
      </c>
      <c r="V800" s="213">
        <v>0</v>
      </c>
      <c r="W800" s="213">
        <v>0</v>
      </c>
      <c r="X800" s="213">
        <v>0</v>
      </c>
      <c r="Y800" s="213">
        <v>0</v>
      </c>
      <c r="Z800" s="213">
        <v>0</v>
      </c>
      <c r="AA800" s="213">
        <v>0</v>
      </c>
      <c r="AB800" s="213">
        <v>0</v>
      </c>
      <c r="AC800" s="213">
        <f>SUMIF('[3]revexpbalances - 2024-07-18T082'!$G:$G,G:G,'[3]revexpbalances - 2024-07-18T082'!$H:$H)</f>
        <v>0</v>
      </c>
      <c r="AD800" s="213">
        <f t="shared" si="153"/>
        <v>0</v>
      </c>
      <c r="AE800" s="744">
        <f t="shared" si="154"/>
        <v>0</v>
      </c>
      <c r="AF800" s="744">
        <f t="shared" si="155"/>
        <v>0</v>
      </c>
      <c r="AG800" s="744">
        <f t="shared" si="156"/>
        <v>0</v>
      </c>
      <c r="AH800" s="744">
        <f t="shared" si="157"/>
        <v>0</v>
      </c>
      <c r="AI800" s="744">
        <f t="shared" si="158"/>
        <v>0</v>
      </c>
      <c r="AJ800" s="744">
        <f t="shared" si="159"/>
        <v>0</v>
      </c>
      <c r="AK800" s="1097">
        <v>0</v>
      </c>
    </row>
    <row r="801" spans="1:37">
      <c r="A801">
        <v>25430</v>
      </c>
      <c r="B801" t="s">
        <v>2951</v>
      </c>
      <c r="C801">
        <v>931171</v>
      </c>
      <c r="D801" t="s">
        <v>5987</v>
      </c>
      <c r="E801">
        <v>520115</v>
      </c>
      <c r="F801" t="s">
        <v>49</v>
      </c>
      <c r="G801" s="408" t="s">
        <v>6778</v>
      </c>
      <c r="H801" s="566" t="s">
        <v>47</v>
      </c>
      <c r="I801" s="566" t="s">
        <v>508</v>
      </c>
      <c r="J801" s="217" t="s">
        <v>458</v>
      </c>
      <c r="K801" s="61" t="str">
        <f t="shared" si="149"/>
        <v>2</v>
      </c>
      <c r="L801" s="63" t="str">
        <f t="shared" si="150"/>
        <v>Natural Resources2</v>
      </c>
      <c r="M801" s="63" t="str">
        <f t="shared" si="151"/>
        <v>Habitat &amp; Open Space Management2</v>
      </c>
      <c r="N801" s="637">
        <v>18</v>
      </c>
      <c r="O801" s="213">
        <v>0</v>
      </c>
      <c r="Q801" s="213">
        <f t="shared" si="152"/>
        <v>0</v>
      </c>
      <c r="R801" s="213">
        <v>0</v>
      </c>
      <c r="S801" s="213">
        <v>0</v>
      </c>
      <c r="T801" s="213">
        <v>0</v>
      </c>
      <c r="U801" s="213">
        <v>0</v>
      </c>
      <c r="V801" s="213">
        <v>0</v>
      </c>
      <c r="W801" s="213">
        <v>0</v>
      </c>
      <c r="X801" s="213">
        <v>0</v>
      </c>
      <c r="Y801" s="213">
        <v>0</v>
      </c>
      <c r="Z801" s="213">
        <v>0</v>
      </c>
      <c r="AA801" s="213">
        <v>0</v>
      </c>
      <c r="AB801" s="213">
        <v>0</v>
      </c>
      <c r="AC801" s="213">
        <f>SUMIF('[3]revexpbalances - 2024-07-18T082'!$G:$G,G:G,'[3]revexpbalances - 2024-07-18T082'!$H:$H)</f>
        <v>0</v>
      </c>
      <c r="AD801" s="213">
        <f t="shared" si="153"/>
        <v>0</v>
      </c>
      <c r="AE801" s="744">
        <f t="shared" si="154"/>
        <v>0</v>
      </c>
      <c r="AF801" s="744">
        <f t="shared" si="155"/>
        <v>0</v>
      </c>
      <c r="AG801" s="744">
        <f t="shared" si="156"/>
        <v>0</v>
      </c>
      <c r="AH801" s="744">
        <f t="shared" si="157"/>
        <v>0</v>
      </c>
      <c r="AI801" s="744">
        <f t="shared" si="158"/>
        <v>0</v>
      </c>
      <c r="AJ801" s="744">
        <f t="shared" si="159"/>
        <v>0</v>
      </c>
      <c r="AK801" s="1097">
        <v>0</v>
      </c>
    </row>
    <row r="802" spans="1:37">
      <c r="A802">
        <v>25430</v>
      </c>
      <c r="B802" t="s">
        <v>2951</v>
      </c>
      <c r="C802">
        <v>931171</v>
      </c>
      <c r="D802" t="s">
        <v>5987</v>
      </c>
      <c r="E802">
        <v>520320</v>
      </c>
      <c r="F802" t="s">
        <v>51</v>
      </c>
      <c r="G802" s="408" t="s">
        <v>6164</v>
      </c>
      <c r="H802" s="217" t="s">
        <v>47</v>
      </c>
      <c r="I802" s="217" t="s">
        <v>508</v>
      </c>
      <c r="J802" s="217" t="s">
        <v>458</v>
      </c>
      <c r="K802" s="61" t="str">
        <f t="shared" si="149"/>
        <v>2</v>
      </c>
      <c r="L802" s="63" t="str">
        <f t="shared" si="150"/>
        <v>Natural Resources2</v>
      </c>
      <c r="M802" s="63" t="str">
        <f t="shared" si="151"/>
        <v>Habitat &amp; Open Space Management2</v>
      </c>
      <c r="N802" s="637">
        <v>478.12</v>
      </c>
      <c r="O802" s="213">
        <v>0</v>
      </c>
      <c r="Q802" s="213">
        <f t="shared" si="152"/>
        <v>0</v>
      </c>
      <c r="R802" s="213">
        <v>0</v>
      </c>
      <c r="S802" s="213">
        <v>0</v>
      </c>
      <c r="T802" s="213">
        <v>0</v>
      </c>
      <c r="U802" s="213">
        <v>0</v>
      </c>
      <c r="V802" s="213">
        <v>0</v>
      </c>
      <c r="W802" s="213">
        <v>0</v>
      </c>
      <c r="X802" s="213">
        <v>0</v>
      </c>
      <c r="Y802" s="213">
        <v>0</v>
      </c>
      <c r="Z802" s="213">
        <v>0</v>
      </c>
      <c r="AA802" s="213">
        <v>0</v>
      </c>
      <c r="AB802" s="213">
        <v>0</v>
      </c>
      <c r="AC802" s="213">
        <f>SUMIF('[3]revexpbalances - 2024-07-18T082'!$G:$G,G:G,'[3]revexpbalances - 2024-07-18T082'!$H:$H)</f>
        <v>0</v>
      </c>
      <c r="AD802" s="213">
        <f t="shared" si="153"/>
        <v>0</v>
      </c>
      <c r="AE802" s="744">
        <f t="shared" si="154"/>
        <v>0</v>
      </c>
      <c r="AF802" s="744">
        <f t="shared" si="155"/>
        <v>0</v>
      </c>
      <c r="AG802" s="744">
        <f t="shared" si="156"/>
        <v>0</v>
      </c>
      <c r="AH802" s="744">
        <f t="shared" si="157"/>
        <v>0</v>
      </c>
      <c r="AI802" s="744">
        <f t="shared" si="158"/>
        <v>0</v>
      </c>
      <c r="AJ802" s="744">
        <f t="shared" si="159"/>
        <v>0</v>
      </c>
      <c r="AK802" s="1097">
        <v>0</v>
      </c>
    </row>
    <row r="803" spans="1:37">
      <c r="A803">
        <v>25430</v>
      </c>
      <c r="B803" t="s">
        <v>2951</v>
      </c>
      <c r="C803">
        <v>931171</v>
      </c>
      <c r="D803" t="s">
        <v>5987</v>
      </c>
      <c r="E803">
        <v>520845</v>
      </c>
      <c r="F803" t="s">
        <v>89</v>
      </c>
      <c r="G803" s="408" t="s">
        <v>6165</v>
      </c>
      <c r="H803" s="217" t="s">
        <v>47</v>
      </c>
      <c r="I803" s="217" t="s">
        <v>508</v>
      </c>
      <c r="J803" s="217" t="s">
        <v>458</v>
      </c>
      <c r="K803" s="61" t="str">
        <f t="shared" si="149"/>
        <v>2</v>
      </c>
      <c r="L803" s="63" t="str">
        <f t="shared" si="150"/>
        <v>Natural Resources2</v>
      </c>
      <c r="M803" s="63" t="str">
        <f t="shared" si="151"/>
        <v>Habitat &amp; Open Space Management2</v>
      </c>
      <c r="N803" s="637">
        <v>4329.8300000000008</v>
      </c>
      <c r="O803" s="213">
        <v>0</v>
      </c>
      <c r="Q803" s="213">
        <f t="shared" si="152"/>
        <v>0</v>
      </c>
      <c r="R803" s="213">
        <v>0</v>
      </c>
      <c r="S803" s="213">
        <v>0</v>
      </c>
      <c r="T803" s="213">
        <v>0</v>
      </c>
      <c r="U803" s="213">
        <v>0</v>
      </c>
      <c r="V803" s="213">
        <v>0</v>
      </c>
      <c r="W803" s="213">
        <v>0</v>
      </c>
      <c r="X803" s="213">
        <v>0</v>
      </c>
      <c r="Y803" s="213">
        <v>0</v>
      </c>
      <c r="Z803" s="213">
        <v>0</v>
      </c>
      <c r="AA803" s="213">
        <v>0</v>
      </c>
      <c r="AB803" s="213">
        <v>0</v>
      </c>
      <c r="AC803" s="213">
        <f>SUMIF('[3]revexpbalances - 2024-07-18T082'!$G:$G,G:G,'[3]revexpbalances - 2024-07-18T082'!$H:$H)</f>
        <v>0</v>
      </c>
      <c r="AD803" s="213">
        <f t="shared" si="153"/>
        <v>0</v>
      </c>
      <c r="AE803" s="744">
        <f t="shared" si="154"/>
        <v>0</v>
      </c>
      <c r="AF803" s="744">
        <f t="shared" si="155"/>
        <v>0</v>
      </c>
      <c r="AG803" s="744">
        <f t="shared" si="156"/>
        <v>0</v>
      </c>
      <c r="AH803" s="744">
        <f t="shared" si="157"/>
        <v>0</v>
      </c>
      <c r="AI803" s="744">
        <f t="shared" si="158"/>
        <v>0</v>
      </c>
      <c r="AJ803" s="744">
        <f t="shared" si="159"/>
        <v>0</v>
      </c>
      <c r="AK803" s="1097">
        <v>0</v>
      </c>
    </row>
    <row r="804" spans="1:37">
      <c r="A804">
        <v>25430</v>
      </c>
      <c r="B804" t="s">
        <v>2951</v>
      </c>
      <c r="C804">
        <v>931171</v>
      </c>
      <c r="D804" t="s">
        <v>5987</v>
      </c>
      <c r="E804">
        <v>521420</v>
      </c>
      <c r="F804" t="s">
        <v>90</v>
      </c>
      <c r="G804" s="408" t="s">
        <v>6500</v>
      </c>
      <c r="H804" s="217" t="s">
        <v>47</v>
      </c>
      <c r="I804" s="217" t="s">
        <v>508</v>
      </c>
      <c r="J804" s="217" t="s">
        <v>458</v>
      </c>
      <c r="K804" s="61" t="str">
        <f t="shared" si="149"/>
        <v>2</v>
      </c>
      <c r="L804" s="63" t="str">
        <f t="shared" si="150"/>
        <v>Natural Resources2</v>
      </c>
      <c r="M804" s="63" t="str">
        <f t="shared" si="151"/>
        <v>Habitat &amp; Open Space Management2</v>
      </c>
      <c r="N804" s="637">
        <v>88.08</v>
      </c>
      <c r="O804" s="213">
        <v>0</v>
      </c>
      <c r="Q804" s="213">
        <f t="shared" si="152"/>
        <v>0</v>
      </c>
      <c r="R804" s="213">
        <v>0</v>
      </c>
      <c r="S804" s="213">
        <v>0</v>
      </c>
      <c r="T804" s="213">
        <v>0</v>
      </c>
      <c r="U804" s="213">
        <v>0</v>
      </c>
      <c r="V804" s="213">
        <v>0</v>
      </c>
      <c r="W804" s="213">
        <v>0</v>
      </c>
      <c r="X804" s="213">
        <v>0</v>
      </c>
      <c r="Y804" s="213">
        <v>0</v>
      </c>
      <c r="Z804" s="213">
        <v>0</v>
      </c>
      <c r="AA804" s="213">
        <v>0</v>
      </c>
      <c r="AB804" s="213">
        <v>0</v>
      </c>
      <c r="AC804" s="213">
        <f>SUMIF('[3]revexpbalances - 2024-07-18T082'!$G:$G,G:G,'[3]revexpbalances - 2024-07-18T082'!$H:$H)</f>
        <v>0</v>
      </c>
      <c r="AD804" s="213">
        <f t="shared" si="153"/>
        <v>0</v>
      </c>
      <c r="AE804" s="744">
        <f t="shared" si="154"/>
        <v>0</v>
      </c>
      <c r="AF804" s="744">
        <f t="shared" si="155"/>
        <v>0</v>
      </c>
      <c r="AG804" s="744">
        <f t="shared" si="156"/>
        <v>0</v>
      </c>
      <c r="AH804" s="744">
        <f t="shared" si="157"/>
        <v>0</v>
      </c>
      <c r="AI804" s="744">
        <f t="shared" si="158"/>
        <v>0</v>
      </c>
      <c r="AJ804" s="744">
        <f t="shared" si="159"/>
        <v>0</v>
      </c>
      <c r="AK804" s="1097">
        <v>0</v>
      </c>
    </row>
    <row r="805" spans="1:37">
      <c r="A805">
        <v>25430</v>
      </c>
      <c r="B805" t="s">
        <v>2951</v>
      </c>
      <c r="C805">
        <v>931171</v>
      </c>
      <c r="D805" t="s">
        <v>5987</v>
      </c>
      <c r="E805">
        <v>522320</v>
      </c>
      <c r="F805" t="s">
        <v>93</v>
      </c>
      <c r="G805" s="408" t="s">
        <v>6390</v>
      </c>
      <c r="H805" s="217" t="s">
        <v>47</v>
      </c>
      <c r="I805" s="217" t="s">
        <v>508</v>
      </c>
      <c r="J805" s="217" t="s">
        <v>458</v>
      </c>
      <c r="K805" s="61" t="str">
        <f t="shared" si="149"/>
        <v>2</v>
      </c>
      <c r="L805" s="63" t="str">
        <f t="shared" si="150"/>
        <v>Natural Resources2</v>
      </c>
      <c r="M805" s="63" t="str">
        <f t="shared" si="151"/>
        <v>Habitat &amp; Open Space Management2</v>
      </c>
      <c r="N805" s="637">
        <v>806.18000000000006</v>
      </c>
      <c r="O805" s="213">
        <v>0</v>
      </c>
      <c r="Q805" s="213">
        <f t="shared" si="152"/>
        <v>0</v>
      </c>
      <c r="R805" s="213">
        <v>0</v>
      </c>
      <c r="S805" s="213">
        <v>0</v>
      </c>
      <c r="T805" s="213">
        <v>0</v>
      </c>
      <c r="U805" s="213">
        <v>0</v>
      </c>
      <c r="V805" s="213">
        <v>0</v>
      </c>
      <c r="W805" s="213">
        <v>0</v>
      </c>
      <c r="X805" s="213">
        <v>0</v>
      </c>
      <c r="Y805" s="213">
        <v>0</v>
      </c>
      <c r="Z805" s="213">
        <v>0</v>
      </c>
      <c r="AA805" s="213">
        <v>0</v>
      </c>
      <c r="AB805" s="213">
        <v>0</v>
      </c>
      <c r="AC805" s="213">
        <f>SUMIF('[3]revexpbalances - 2024-07-18T082'!$G:$G,G:G,'[3]revexpbalances - 2024-07-18T082'!$H:$H)</f>
        <v>0</v>
      </c>
      <c r="AD805" s="213">
        <f t="shared" si="153"/>
        <v>0</v>
      </c>
      <c r="AE805" s="744">
        <f t="shared" si="154"/>
        <v>0</v>
      </c>
      <c r="AF805" s="744">
        <f t="shared" si="155"/>
        <v>0</v>
      </c>
      <c r="AG805" s="744">
        <f t="shared" si="156"/>
        <v>0</v>
      </c>
      <c r="AH805" s="744">
        <f t="shared" si="157"/>
        <v>0</v>
      </c>
      <c r="AI805" s="744">
        <f t="shared" si="158"/>
        <v>0</v>
      </c>
      <c r="AJ805" s="744">
        <f t="shared" si="159"/>
        <v>0</v>
      </c>
      <c r="AK805" s="1097">
        <v>0</v>
      </c>
    </row>
    <row r="806" spans="1:37">
      <c r="A806">
        <v>25430</v>
      </c>
      <c r="B806" t="s">
        <v>2951</v>
      </c>
      <c r="C806">
        <v>931171</v>
      </c>
      <c r="D806" t="s">
        <v>5987</v>
      </c>
      <c r="E806">
        <v>522400</v>
      </c>
      <c r="F806" t="s">
        <v>340</v>
      </c>
      <c r="G806" s="408" t="s">
        <v>6166</v>
      </c>
      <c r="H806" s="217" t="s">
        <v>47</v>
      </c>
      <c r="I806" s="217" t="s">
        <v>508</v>
      </c>
      <c r="J806" s="217" t="s">
        <v>458</v>
      </c>
      <c r="K806" s="61" t="str">
        <f t="shared" si="149"/>
        <v>2</v>
      </c>
      <c r="L806" s="63" t="str">
        <f t="shared" si="150"/>
        <v>Natural Resources2</v>
      </c>
      <c r="M806" s="63" t="str">
        <f t="shared" si="151"/>
        <v>Habitat &amp; Open Space Management2</v>
      </c>
      <c r="N806" s="637">
        <v>55</v>
      </c>
      <c r="O806" s="213">
        <v>0</v>
      </c>
      <c r="Q806" s="213">
        <f t="shared" si="152"/>
        <v>0</v>
      </c>
      <c r="R806" s="213">
        <v>0</v>
      </c>
      <c r="S806" s="213">
        <v>0</v>
      </c>
      <c r="T806" s="213">
        <v>0</v>
      </c>
      <c r="U806" s="213">
        <v>0</v>
      </c>
      <c r="V806" s="213">
        <v>0</v>
      </c>
      <c r="W806" s="213">
        <v>0</v>
      </c>
      <c r="X806" s="213">
        <v>0</v>
      </c>
      <c r="Y806" s="213">
        <v>0</v>
      </c>
      <c r="Z806" s="213">
        <v>0</v>
      </c>
      <c r="AA806" s="213">
        <v>0</v>
      </c>
      <c r="AB806" s="213">
        <v>0</v>
      </c>
      <c r="AC806" s="213">
        <f>SUMIF('[3]revexpbalances - 2024-07-18T082'!$G:$G,G:G,'[3]revexpbalances - 2024-07-18T082'!$H:$H)</f>
        <v>0</v>
      </c>
      <c r="AD806" s="213">
        <f t="shared" si="153"/>
        <v>0</v>
      </c>
      <c r="AE806" s="744">
        <f t="shared" si="154"/>
        <v>0</v>
      </c>
      <c r="AF806" s="744">
        <f t="shared" si="155"/>
        <v>0</v>
      </c>
      <c r="AG806" s="744">
        <f t="shared" si="156"/>
        <v>0</v>
      </c>
      <c r="AH806" s="744">
        <f t="shared" si="157"/>
        <v>0</v>
      </c>
      <c r="AI806" s="744">
        <f t="shared" si="158"/>
        <v>0</v>
      </c>
      <c r="AJ806" s="744">
        <f t="shared" si="159"/>
        <v>0</v>
      </c>
      <c r="AK806" s="1097">
        <v>0</v>
      </c>
    </row>
    <row r="807" spans="1:37">
      <c r="A807">
        <v>25430</v>
      </c>
      <c r="B807" t="s">
        <v>2951</v>
      </c>
      <c r="C807">
        <v>931171</v>
      </c>
      <c r="D807" t="s">
        <v>5987</v>
      </c>
      <c r="E807">
        <v>523340</v>
      </c>
      <c r="F807" t="s">
        <v>6127</v>
      </c>
      <c r="G807" s="408" t="s">
        <v>6450</v>
      </c>
      <c r="H807" s="217" t="s">
        <v>47</v>
      </c>
      <c r="I807" s="217" t="s">
        <v>508</v>
      </c>
      <c r="J807" s="217" t="s">
        <v>458</v>
      </c>
      <c r="K807" s="61" t="str">
        <f t="shared" si="149"/>
        <v>2</v>
      </c>
      <c r="L807" s="63" t="str">
        <f t="shared" si="150"/>
        <v>Natural Resources2</v>
      </c>
      <c r="M807" s="63" t="str">
        <f t="shared" si="151"/>
        <v>Habitat &amp; Open Space Management2</v>
      </c>
      <c r="N807" s="637">
        <v>0.03</v>
      </c>
      <c r="O807" s="213">
        <v>0</v>
      </c>
      <c r="Q807" s="213">
        <f t="shared" si="152"/>
        <v>0</v>
      </c>
      <c r="R807" s="213">
        <v>0</v>
      </c>
      <c r="S807" s="213">
        <v>0</v>
      </c>
      <c r="T807" s="213">
        <v>0</v>
      </c>
      <c r="U807" s="213">
        <v>0</v>
      </c>
      <c r="V807" s="213">
        <v>0</v>
      </c>
      <c r="W807" s="213">
        <v>0</v>
      </c>
      <c r="X807" s="213">
        <v>0</v>
      </c>
      <c r="Y807" s="213">
        <v>0</v>
      </c>
      <c r="Z807" s="213">
        <v>0</v>
      </c>
      <c r="AA807" s="213">
        <v>0</v>
      </c>
      <c r="AB807" s="213">
        <v>0</v>
      </c>
      <c r="AC807" s="213">
        <f>SUMIF('[3]revexpbalances - 2024-07-18T082'!$G:$G,G:G,'[3]revexpbalances - 2024-07-18T082'!$H:$H)</f>
        <v>0</v>
      </c>
      <c r="AD807" s="213">
        <f t="shared" si="153"/>
        <v>0</v>
      </c>
      <c r="AE807" s="744">
        <f t="shared" si="154"/>
        <v>0</v>
      </c>
      <c r="AF807" s="744">
        <f t="shared" si="155"/>
        <v>0</v>
      </c>
      <c r="AG807" s="744">
        <f t="shared" si="156"/>
        <v>0</v>
      </c>
      <c r="AH807" s="744">
        <f t="shared" si="157"/>
        <v>0</v>
      </c>
      <c r="AI807" s="744">
        <f t="shared" si="158"/>
        <v>0</v>
      </c>
      <c r="AJ807" s="744">
        <f t="shared" si="159"/>
        <v>0</v>
      </c>
      <c r="AK807" s="1097">
        <v>0</v>
      </c>
    </row>
    <row r="808" spans="1:37">
      <c r="A808">
        <v>25430</v>
      </c>
      <c r="B808" t="s">
        <v>2951</v>
      </c>
      <c r="C808">
        <v>931171</v>
      </c>
      <c r="D808" t="s">
        <v>5987</v>
      </c>
      <c r="E808">
        <v>527720</v>
      </c>
      <c r="F808" t="s">
        <v>98</v>
      </c>
      <c r="G808" s="408" t="s">
        <v>6650</v>
      </c>
      <c r="H808" s="217" t="s">
        <v>47</v>
      </c>
      <c r="I808" s="217" t="s">
        <v>508</v>
      </c>
      <c r="J808" s="217" t="s">
        <v>458</v>
      </c>
      <c r="K808" s="61" t="str">
        <f t="shared" si="149"/>
        <v>2</v>
      </c>
      <c r="L808" s="63" t="str">
        <f t="shared" si="150"/>
        <v>Natural Resources2</v>
      </c>
      <c r="M808" s="63" t="str">
        <f t="shared" si="151"/>
        <v>Habitat &amp; Open Space Management2</v>
      </c>
      <c r="N808" s="637">
        <v>40.67</v>
      </c>
      <c r="O808" s="213">
        <v>0</v>
      </c>
      <c r="Q808" s="213">
        <f t="shared" si="152"/>
        <v>0</v>
      </c>
      <c r="R808" s="213">
        <v>0</v>
      </c>
      <c r="S808" s="213">
        <v>0</v>
      </c>
      <c r="T808" s="213">
        <v>0</v>
      </c>
      <c r="U808" s="213">
        <v>0</v>
      </c>
      <c r="V808" s="213">
        <v>0</v>
      </c>
      <c r="W808" s="213">
        <v>0</v>
      </c>
      <c r="X808" s="213">
        <v>0</v>
      </c>
      <c r="Y808" s="213">
        <v>0</v>
      </c>
      <c r="Z808" s="213">
        <v>0</v>
      </c>
      <c r="AA808" s="213">
        <v>0</v>
      </c>
      <c r="AB808" s="213">
        <v>0</v>
      </c>
      <c r="AC808" s="213">
        <f>SUMIF('[3]revexpbalances - 2024-07-18T082'!$G:$G,G:G,'[3]revexpbalances - 2024-07-18T082'!$H:$H)</f>
        <v>0</v>
      </c>
      <c r="AD808" s="213">
        <f t="shared" si="153"/>
        <v>0</v>
      </c>
      <c r="AE808" s="744">
        <f t="shared" si="154"/>
        <v>0</v>
      </c>
      <c r="AF808" s="744">
        <f t="shared" si="155"/>
        <v>0</v>
      </c>
      <c r="AG808" s="744">
        <f t="shared" si="156"/>
        <v>0</v>
      </c>
      <c r="AH808" s="744">
        <f t="shared" si="157"/>
        <v>0</v>
      </c>
      <c r="AI808" s="744">
        <f t="shared" si="158"/>
        <v>0</v>
      </c>
      <c r="AJ808" s="744">
        <f t="shared" si="159"/>
        <v>0</v>
      </c>
      <c r="AK808" s="1097">
        <v>0</v>
      </c>
    </row>
    <row r="809" spans="1:37">
      <c r="A809">
        <v>25430</v>
      </c>
      <c r="B809" t="s">
        <v>2951</v>
      </c>
      <c r="C809">
        <v>931171</v>
      </c>
      <c r="D809" t="s">
        <v>5987</v>
      </c>
      <c r="E809">
        <v>529500</v>
      </c>
      <c r="F809" t="s">
        <v>100</v>
      </c>
      <c r="G809" s="408" t="s">
        <v>6167</v>
      </c>
      <c r="H809" s="217" t="s">
        <v>47</v>
      </c>
      <c r="I809" s="217" t="s">
        <v>508</v>
      </c>
      <c r="J809" s="217" t="s">
        <v>458</v>
      </c>
      <c r="K809" s="61" t="str">
        <f t="shared" si="149"/>
        <v>2</v>
      </c>
      <c r="L809" s="63" t="str">
        <f t="shared" si="150"/>
        <v>Natural Resources2</v>
      </c>
      <c r="M809" s="63" t="str">
        <f t="shared" si="151"/>
        <v>Habitat &amp; Open Space Management2</v>
      </c>
      <c r="N809" s="637">
        <v>277.62999999999994</v>
      </c>
      <c r="O809" s="213">
        <v>0</v>
      </c>
      <c r="Q809" s="213">
        <f t="shared" si="152"/>
        <v>0</v>
      </c>
      <c r="R809" s="213">
        <v>0</v>
      </c>
      <c r="S809" s="213">
        <v>0</v>
      </c>
      <c r="T809" s="213">
        <v>0</v>
      </c>
      <c r="U809" s="213">
        <v>0</v>
      </c>
      <c r="V809" s="213">
        <v>0</v>
      </c>
      <c r="W809" s="213">
        <v>0</v>
      </c>
      <c r="X809" s="213">
        <v>0</v>
      </c>
      <c r="Y809" s="213">
        <v>0</v>
      </c>
      <c r="Z809" s="213">
        <v>0</v>
      </c>
      <c r="AA809" s="213">
        <v>0</v>
      </c>
      <c r="AB809" s="213">
        <v>0</v>
      </c>
      <c r="AC809" s="213">
        <f>SUMIF('[3]revexpbalances - 2024-07-18T082'!$G:$G,G:G,'[3]revexpbalances - 2024-07-18T082'!$H:$H)</f>
        <v>0</v>
      </c>
      <c r="AD809" s="213">
        <f t="shared" si="153"/>
        <v>0</v>
      </c>
      <c r="AE809" s="744">
        <f t="shared" si="154"/>
        <v>0</v>
      </c>
      <c r="AF809" s="744">
        <f t="shared" si="155"/>
        <v>0</v>
      </c>
      <c r="AG809" s="744">
        <f t="shared" si="156"/>
        <v>0</v>
      </c>
      <c r="AH809" s="744">
        <f t="shared" si="157"/>
        <v>0</v>
      </c>
      <c r="AI809" s="744">
        <f t="shared" si="158"/>
        <v>0</v>
      </c>
      <c r="AJ809" s="744">
        <f t="shared" si="159"/>
        <v>0</v>
      </c>
      <c r="AK809" s="1097">
        <v>0</v>
      </c>
    </row>
    <row r="810" spans="1:37">
      <c r="A810">
        <v>25430</v>
      </c>
      <c r="B810" t="s">
        <v>2951</v>
      </c>
      <c r="C810">
        <v>931171</v>
      </c>
      <c r="D810" t="s">
        <v>5987</v>
      </c>
      <c r="E810">
        <v>529520</v>
      </c>
      <c r="F810" t="s">
        <v>102</v>
      </c>
      <c r="G810" s="408" t="s">
        <v>6168</v>
      </c>
      <c r="H810" s="217" t="s">
        <v>47</v>
      </c>
      <c r="I810" s="217" t="s">
        <v>508</v>
      </c>
      <c r="J810" s="217" t="s">
        <v>458</v>
      </c>
      <c r="K810" s="61" t="str">
        <f t="shared" si="149"/>
        <v>2</v>
      </c>
      <c r="L810" s="63" t="str">
        <f t="shared" si="150"/>
        <v>Natural Resources2</v>
      </c>
      <c r="M810" s="63" t="str">
        <f t="shared" si="151"/>
        <v>Habitat &amp; Open Space Management2</v>
      </c>
      <c r="N810" s="637">
        <v>985.04999999999973</v>
      </c>
      <c r="O810" s="213">
        <v>0</v>
      </c>
      <c r="Q810" s="213">
        <f t="shared" si="152"/>
        <v>0</v>
      </c>
      <c r="R810" s="213">
        <v>0</v>
      </c>
      <c r="S810" s="213">
        <v>0</v>
      </c>
      <c r="T810" s="213">
        <v>0</v>
      </c>
      <c r="U810" s="213">
        <v>0</v>
      </c>
      <c r="V810" s="213">
        <v>0</v>
      </c>
      <c r="W810" s="213">
        <v>0</v>
      </c>
      <c r="X810" s="213">
        <v>0</v>
      </c>
      <c r="Y810" s="213">
        <v>0</v>
      </c>
      <c r="Z810" s="213">
        <v>0</v>
      </c>
      <c r="AA810" s="213">
        <v>0</v>
      </c>
      <c r="AB810" s="213">
        <v>0</v>
      </c>
      <c r="AC810" s="213">
        <f>SUMIF('[3]revexpbalances - 2024-07-18T082'!$G:$G,G:G,'[3]revexpbalances - 2024-07-18T082'!$H:$H)</f>
        <v>0</v>
      </c>
      <c r="AD810" s="213">
        <f t="shared" si="153"/>
        <v>0</v>
      </c>
      <c r="AE810" s="744">
        <f t="shared" si="154"/>
        <v>0</v>
      </c>
      <c r="AF810" s="744">
        <f t="shared" si="155"/>
        <v>0</v>
      </c>
      <c r="AG810" s="744">
        <f t="shared" si="156"/>
        <v>0</v>
      </c>
      <c r="AH810" s="744">
        <f t="shared" si="157"/>
        <v>0</v>
      </c>
      <c r="AI810" s="744">
        <f t="shared" si="158"/>
        <v>0</v>
      </c>
      <c r="AJ810" s="744">
        <f t="shared" si="159"/>
        <v>0</v>
      </c>
      <c r="AK810" s="1097">
        <v>0</v>
      </c>
    </row>
    <row r="811" spans="1:37">
      <c r="A811">
        <v>25430</v>
      </c>
      <c r="B811" t="s">
        <v>2951</v>
      </c>
      <c r="C811">
        <v>931171</v>
      </c>
      <c r="D811" t="s">
        <v>5987</v>
      </c>
      <c r="E811">
        <v>529550</v>
      </c>
      <c r="F811" t="s">
        <v>103</v>
      </c>
      <c r="G811" s="408" t="s">
        <v>6169</v>
      </c>
      <c r="H811" s="217" t="s">
        <v>47</v>
      </c>
      <c r="I811" s="217" t="s">
        <v>508</v>
      </c>
      <c r="J811" s="217" t="s">
        <v>458</v>
      </c>
      <c r="K811" s="61" t="str">
        <f t="shared" si="149"/>
        <v>2</v>
      </c>
      <c r="L811" s="63" t="str">
        <f t="shared" si="150"/>
        <v>Natural Resources2</v>
      </c>
      <c r="M811" s="63" t="str">
        <f t="shared" si="151"/>
        <v>Habitat &amp; Open Space Management2</v>
      </c>
      <c r="N811" s="637">
        <v>3070.3500000000004</v>
      </c>
      <c r="O811" s="213">
        <v>0</v>
      </c>
      <c r="Q811" s="213">
        <f t="shared" si="152"/>
        <v>0</v>
      </c>
      <c r="R811" s="213">
        <v>0</v>
      </c>
      <c r="S811" s="213">
        <v>0</v>
      </c>
      <c r="T811" s="213">
        <v>0</v>
      </c>
      <c r="U811" s="213">
        <v>0</v>
      </c>
      <c r="V811" s="213">
        <v>0</v>
      </c>
      <c r="W811" s="213">
        <v>0</v>
      </c>
      <c r="X811" s="213">
        <v>0</v>
      </c>
      <c r="Y811" s="213">
        <v>0</v>
      </c>
      <c r="Z811" s="213">
        <v>0</v>
      </c>
      <c r="AA811" s="213">
        <v>0</v>
      </c>
      <c r="AB811" s="213">
        <v>0</v>
      </c>
      <c r="AC811" s="213">
        <f>SUMIF('[3]revexpbalances - 2024-07-18T082'!$G:$G,G:G,'[3]revexpbalances - 2024-07-18T082'!$H:$H)</f>
        <v>0</v>
      </c>
      <c r="AD811" s="213">
        <f t="shared" si="153"/>
        <v>0</v>
      </c>
      <c r="AE811" s="744">
        <f t="shared" si="154"/>
        <v>0</v>
      </c>
      <c r="AF811" s="744">
        <f t="shared" si="155"/>
        <v>0</v>
      </c>
      <c r="AG811" s="744">
        <f t="shared" si="156"/>
        <v>0</v>
      </c>
      <c r="AH811" s="744">
        <f t="shared" si="157"/>
        <v>0</v>
      </c>
      <c r="AI811" s="744">
        <f t="shared" si="158"/>
        <v>0</v>
      </c>
      <c r="AJ811" s="744">
        <f t="shared" si="159"/>
        <v>0</v>
      </c>
      <c r="AK811" s="1097">
        <v>0</v>
      </c>
    </row>
    <row r="812" spans="1:37">
      <c r="A812">
        <v>25430</v>
      </c>
      <c r="B812" t="s">
        <v>2951</v>
      </c>
      <c r="C812">
        <v>931171</v>
      </c>
      <c r="D812" t="s">
        <v>5987</v>
      </c>
      <c r="E812">
        <v>536760</v>
      </c>
      <c r="F812" t="s">
        <v>2872</v>
      </c>
      <c r="G812" s="408" t="s">
        <v>6701</v>
      </c>
      <c r="H812" s="217" t="s">
        <v>47</v>
      </c>
      <c r="I812" s="217" t="s">
        <v>508</v>
      </c>
      <c r="J812" s="62" t="s">
        <v>2130</v>
      </c>
      <c r="K812" s="61" t="str">
        <f t="shared" si="149"/>
        <v>3</v>
      </c>
      <c r="L812" s="63" t="str">
        <f t="shared" si="150"/>
        <v>Natural Resources3</v>
      </c>
      <c r="M812" s="63" t="str">
        <f t="shared" si="151"/>
        <v>Habitat &amp; Open Space Management3</v>
      </c>
      <c r="N812" s="637">
        <v>76.48</v>
      </c>
      <c r="O812" s="213">
        <v>0</v>
      </c>
      <c r="Q812" s="213">
        <f t="shared" si="152"/>
        <v>0</v>
      </c>
      <c r="R812" s="213">
        <v>0</v>
      </c>
      <c r="S812" s="213">
        <v>0</v>
      </c>
      <c r="T812" s="213">
        <v>0</v>
      </c>
      <c r="U812" s="213">
        <v>0</v>
      </c>
      <c r="V812" s="213">
        <v>0</v>
      </c>
      <c r="W812" s="213">
        <v>0</v>
      </c>
      <c r="X812" s="213">
        <v>0</v>
      </c>
      <c r="Y812" s="213">
        <v>0</v>
      </c>
      <c r="Z812" s="213">
        <v>0</v>
      </c>
      <c r="AA812" s="213">
        <v>0</v>
      </c>
      <c r="AB812" s="213">
        <v>0</v>
      </c>
      <c r="AC812" s="213">
        <f>SUMIF('[3]revexpbalances - 2024-07-18T082'!$G:$G,G:G,'[3]revexpbalances - 2024-07-18T082'!$H:$H)</f>
        <v>0</v>
      </c>
      <c r="AD812" s="213">
        <f t="shared" si="153"/>
        <v>0</v>
      </c>
      <c r="AE812" s="744">
        <f t="shared" si="154"/>
        <v>0</v>
      </c>
      <c r="AF812" s="744">
        <f t="shared" si="155"/>
        <v>0</v>
      </c>
      <c r="AG812" s="744">
        <f t="shared" si="156"/>
        <v>0</v>
      </c>
      <c r="AH812" s="744">
        <f t="shared" si="157"/>
        <v>0</v>
      </c>
      <c r="AI812" s="744">
        <f t="shared" si="158"/>
        <v>0</v>
      </c>
      <c r="AJ812" s="744">
        <f t="shared" si="159"/>
        <v>0</v>
      </c>
      <c r="AK812" s="1097">
        <v>0</v>
      </c>
    </row>
    <row r="813" spans="1:37">
      <c r="A813">
        <v>25430</v>
      </c>
      <c r="B813" t="s">
        <v>2951</v>
      </c>
      <c r="C813">
        <v>931172</v>
      </c>
      <c r="D813" t="s">
        <v>6170</v>
      </c>
      <c r="E813">
        <v>510040</v>
      </c>
      <c r="F813" t="s">
        <v>461</v>
      </c>
      <c r="G813" s="408" t="s">
        <v>6171</v>
      </c>
      <c r="H813" s="217" t="s">
        <v>47</v>
      </c>
      <c r="I813" s="217" t="s">
        <v>508</v>
      </c>
      <c r="J813" s="217" t="s">
        <v>2547</v>
      </c>
      <c r="K813" s="61" t="str">
        <f t="shared" ref="K813:K869" si="160">MID(E813,2,1)</f>
        <v>1</v>
      </c>
      <c r="L813" s="63" t="str">
        <f t="shared" ref="L813:L869" si="161">H813&amp;K813</f>
        <v>Natural Resources1</v>
      </c>
      <c r="M813" s="63" t="str">
        <f t="shared" ref="M813:M869" si="162">I813&amp;K813</f>
        <v>Habitat &amp; Open Space Management1</v>
      </c>
      <c r="N813" s="637">
        <v>12081.82</v>
      </c>
      <c r="O813" s="213">
        <v>0</v>
      </c>
      <c r="Q813" s="213">
        <f t="shared" ref="Q813:Q869" si="163">O813+P813</f>
        <v>0</v>
      </c>
      <c r="R813" s="213">
        <v>0</v>
      </c>
      <c r="S813" s="213">
        <v>0</v>
      </c>
      <c r="T813" s="213">
        <v>0</v>
      </c>
      <c r="U813" s="213">
        <v>0</v>
      </c>
      <c r="V813" s="213">
        <v>0</v>
      </c>
      <c r="W813" s="213">
        <v>0</v>
      </c>
      <c r="X813" s="213">
        <v>0</v>
      </c>
      <c r="Y813" s="213">
        <v>0</v>
      </c>
      <c r="Z813" s="213">
        <v>0</v>
      </c>
      <c r="AA813" s="213">
        <v>0</v>
      </c>
      <c r="AB813" s="213">
        <v>0</v>
      </c>
      <c r="AC813" s="213">
        <f>SUMIF('[3]revexpbalances - 2024-07-18T082'!$G:$G,G:G,'[3]revexpbalances - 2024-07-18T082'!$H:$H)</f>
        <v>0</v>
      </c>
      <c r="AD813" s="213">
        <f t="shared" si="153"/>
        <v>0</v>
      </c>
      <c r="AE813" s="744">
        <f t="shared" si="154"/>
        <v>0</v>
      </c>
      <c r="AF813" s="744">
        <f t="shared" si="155"/>
        <v>0</v>
      </c>
      <c r="AG813" s="744">
        <f t="shared" si="156"/>
        <v>0</v>
      </c>
      <c r="AH813" s="744">
        <f t="shared" si="157"/>
        <v>0</v>
      </c>
      <c r="AI813" s="744">
        <f t="shared" si="158"/>
        <v>0</v>
      </c>
      <c r="AJ813" s="744">
        <f t="shared" si="159"/>
        <v>0</v>
      </c>
      <c r="AK813" s="1097">
        <v>0</v>
      </c>
    </row>
    <row r="814" spans="1:37">
      <c r="A814">
        <v>25430</v>
      </c>
      <c r="B814" t="s">
        <v>2951</v>
      </c>
      <c r="C814">
        <v>931172</v>
      </c>
      <c r="D814" t="s">
        <v>6170</v>
      </c>
      <c r="E814">
        <v>510320</v>
      </c>
      <c r="F814" t="s">
        <v>463</v>
      </c>
      <c r="G814" s="408" t="s">
        <v>6818</v>
      </c>
      <c r="H814" s="566" t="s">
        <v>47</v>
      </c>
      <c r="I814" s="566" t="s">
        <v>508</v>
      </c>
      <c r="J814" s="62" t="s">
        <v>1950</v>
      </c>
      <c r="K814" s="61" t="str">
        <f t="shared" si="160"/>
        <v>1</v>
      </c>
      <c r="L814" s="63" t="str">
        <f t="shared" si="161"/>
        <v>Natural Resources1</v>
      </c>
      <c r="M814" s="63" t="str">
        <f t="shared" si="162"/>
        <v>Habitat &amp; Open Space Management1</v>
      </c>
      <c r="N814" s="637">
        <v>156.96</v>
      </c>
      <c r="O814" s="213">
        <v>0</v>
      </c>
      <c r="Q814" s="213">
        <f t="shared" si="163"/>
        <v>0</v>
      </c>
      <c r="R814" s="213">
        <v>0</v>
      </c>
      <c r="S814" s="213">
        <v>0</v>
      </c>
      <c r="T814" s="213">
        <v>0</v>
      </c>
      <c r="U814" s="213">
        <v>0</v>
      </c>
      <c r="V814" s="213">
        <v>0</v>
      </c>
      <c r="W814" s="213">
        <v>0</v>
      </c>
      <c r="X814" s="213">
        <v>0</v>
      </c>
      <c r="Y814" s="213">
        <v>0</v>
      </c>
      <c r="Z814" s="213">
        <v>0</v>
      </c>
      <c r="AA814" s="213">
        <v>0</v>
      </c>
      <c r="AB814" s="213">
        <v>0</v>
      </c>
      <c r="AC814" s="213">
        <f>SUMIF('[3]revexpbalances - 2024-07-18T082'!$G:$G,G:G,'[3]revexpbalances - 2024-07-18T082'!$H:$H)</f>
        <v>0</v>
      </c>
      <c r="AD814" s="213">
        <f t="shared" ref="AD814:AD870" si="164">SUM(R814:AC814)</f>
        <v>0</v>
      </c>
      <c r="AE814" s="744">
        <f t="shared" ref="AE814:AE870" si="165">SUM(R814:T814)</f>
        <v>0</v>
      </c>
      <c r="AF814" s="744">
        <f t="shared" ref="AF814:AF870" si="166">SUM(U814:W814)</f>
        <v>0</v>
      </c>
      <c r="AG814" s="744">
        <f t="shared" ref="AG814:AG870" si="167">SUM(X814:Z814)</f>
        <v>0</v>
      </c>
      <c r="AH814" s="744">
        <f t="shared" ref="AH814:AH870" si="168">SUM(AA814:AC814)</f>
        <v>0</v>
      </c>
      <c r="AI814" s="744">
        <f t="shared" ref="AI814:AI870" si="169">SUM(AE814:AH814)</f>
        <v>0</v>
      </c>
      <c r="AJ814" s="744">
        <f t="shared" ref="AJ814:AJ870" si="170">Q814-AI814</f>
        <v>0</v>
      </c>
      <c r="AK814" s="1097">
        <v>0</v>
      </c>
    </row>
    <row r="815" spans="1:37">
      <c r="A815">
        <v>25430</v>
      </c>
      <c r="B815" t="s">
        <v>2951</v>
      </c>
      <c r="C815">
        <v>931172</v>
      </c>
      <c r="D815" t="s">
        <v>6170</v>
      </c>
      <c r="E815">
        <v>510700</v>
      </c>
      <c r="F815" t="s">
        <v>468</v>
      </c>
      <c r="G815" s="408" t="s">
        <v>6702</v>
      </c>
      <c r="H815" s="217" t="s">
        <v>47</v>
      </c>
      <c r="I815" s="217" t="s">
        <v>508</v>
      </c>
      <c r="J815" s="62" t="s">
        <v>1950</v>
      </c>
      <c r="K815" s="61" t="str">
        <f t="shared" si="160"/>
        <v>1</v>
      </c>
      <c r="L815" s="63" t="str">
        <f t="shared" si="161"/>
        <v>Natural Resources1</v>
      </c>
      <c r="M815" s="63" t="str">
        <f t="shared" si="162"/>
        <v>Habitat &amp; Open Space Management1</v>
      </c>
      <c r="N815" s="637">
        <v>21.94</v>
      </c>
      <c r="O815" s="213">
        <v>0</v>
      </c>
      <c r="Q815" s="213">
        <f t="shared" si="163"/>
        <v>0</v>
      </c>
      <c r="R815" s="213">
        <v>0</v>
      </c>
      <c r="S815" s="213">
        <v>0</v>
      </c>
      <c r="T815" s="213">
        <v>0</v>
      </c>
      <c r="U815" s="213">
        <v>0</v>
      </c>
      <c r="V815" s="213">
        <v>0</v>
      </c>
      <c r="W815" s="213">
        <v>0</v>
      </c>
      <c r="X815" s="213">
        <v>0</v>
      </c>
      <c r="Y815" s="213">
        <v>0</v>
      </c>
      <c r="Z815" s="213">
        <v>0</v>
      </c>
      <c r="AA815" s="213">
        <v>0</v>
      </c>
      <c r="AB815" s="213">
        <v>0</v>
      </c>
      <c r="AC815" s="213">
        <f>SUMIF('[3]revexpbalances - 2024-07-18T082'!$G:$G,G:G,'[3]revexpbalances - 2024-07-18T082'!$H:$H)</f>
        <v>0</v>
      </c>
      <c r="AD815" s="213">
        <f t="shared" si="164"/>
        <v>0</v>
      </c>
      <c r="AE815" s="744">
        <f t="shared" si="165"/>
        <v>0</v>
      </c>
      <c r="AF815" s="744">
        <f t="shared" si="166"/>
        <v>0</v>
      </c>
      <c r="AG815" s="744">
        <f t="shared" si="167"/>
        <v>0</v>
      </c>
      <c r="AH815" s="744">
        <f t="shared" si="168"/>
        <v>0</v>
      </c>
      <c r="AI815" s="744">
        <f t="shared" si="169"/>
        <v>0</v>
      </c>
      <c r="AJ815" s="744">
        <f t="shared" si="170"/>
        <v>0</v>
      </c>
      <c r="AK815" s="1097">
        <v>0</v>
      </c>
    </row>
    <row r="816" spans="1:37">
      <c r="A816">
        <v>25430</v>
      </c>
      <c r="B816" t="s">
        <v>2951</v>
      </c>
      <c r="C816">
        <v>931172</v>
      </c>
      <c r="D816" t="s">
        <v>6170</v>
      </c>
      <c r="E816">
        <v>513000</v>
      </c>
      <c r="F816" t="s">
        <v>469</v>
      </c>
      <c r="G816" s="408" t="s">
        <v>6172</v>
      </c>
      <c r="H816" s="217" t="s">
        <v>47</v>
      </c>
      <c r="I816" s="217" t="s">
        <v>508</v>
      </c>
      <c r="J816" s="217" t="s">
        <v>2547</v>
      </c>
      <c r="K816" s="61" t="str">
        <f t="shared" si="160"/>
        <v>1</v>
      </c>
      <c r="L816" s="63" t="str">
        <f t="shared" si="161"/>
        <v>Natural Resources1</v>
      </c>
      <c r="M816" s="63" t="str">
        <f t="shared" si="162"/>
        <v>Habitat &amp; Open Space Management1</v>
      </c>
      <c r="N816" s="637">
        <v>1003.94</v>
      </c>
      <c r="O816" s="213">
        <v>0</v>
      </c>
      <c r="Q816" s="213">
        <f t="shared" si="163"/>
        <v>0</v>
      </c>
      <c r="R816" s="213">
        <v>0</v>
      </c>
      <c r="S816" s="213">
        <v>0</v>
      </c>
      <c r="T816" s="213">
        <v>0</v>
      </c>
      <c r="U816" s="213">
        <v>0</v>
      </c>
      <c r="V816" s="213">
        <v>0</v>
      </c>
      <c r="W816" s="213">
        <v>0</v>
      </c>
      <c r="X816" s="213">
        <v>0</v>
      </c>
      <c r="Y816" s="213">
        <v>0</v>
      </c>
      <c r="Z816" s="213">
        <v>0</v>
      </c>
      <c r="AA816" s="213">
        <v>0</v>
      </c>
      <c r="AB816" s="213">
        <v>0</v>
      </c>
      <c r="AC816" s="213">
        <f>SUMIF('[3]revexpbalances - 2024-07-18T082'!$G:$G,G:G,'[3]revexpbalances - 2024-07-18T082'!$H:$H)</f>
        <v>0</v>
      </c>
      <c r="AD816" s="213">
        <f t="shared" si="164"/>
        <v>0</v>
      </c>
      <c r="AE816" s="744">
        <f t="shared" si="165"/>
        <v>0</v>
      </c>
      <c r="AF816" s="744">
        <f t="shared" si="166"/>
        <v>0</v>
      </c>
      <c r="AG816" s="744">
        <f t="shared" si="167"/>
        <v>0</v>
      </c>
      <c r="AH816" s="744">
        <f t="shared" si="168"/>
        <v>0</v>
      </c>
      <c r="AI816" s="744">
        <f t="shared" si="169"/>
        <v>0</v>
      </c>
      <c r="AJ816" s="744">
        <f t="shared" si="170"/>
        <v>0</v>
      </c>
      <c r="AK816" s="1097">
        <v>0</v>
      </c>
    </row>
    <row r="817" spans="1:37">
      <c r="A817">
        <v>25440</v>
      </c>
      <c r="B817" t="s">
        <v>1767</v>
      </c>
      <c r="C817">
        <v>931160</v>
      </c>
      <c r="D817" t="s">
        <v>2959</v>
      </c>
      <c r="E817">
        <v>551000</v>
      </c>
      <c r="F817" t="s">
        <v>451</v>
      </c>
      <c r="G817" s="408" t="s">
        <v>1199</v>
      </c>
      <c r="H817" s="217" t="s">
        <v>47</v>
      </c>
      <c r="I817" s="217" t="s">
        <v>509</v>
      </c>
      <c r="J817" s="62" t="s">
        <v>7146</v>
      </c>
      <c r="K817" s="61" t="str">
        <f t="shared" si="160"/>
        <v>5</v>
      </c>
      <c r="L817" s="63" t="str">
        <f t="shared" si="161"/>
        <v>Natural Resources5</v>
      </c>
      <c r="M817" s="63" t="str">
        <f t="shared" si="162"/>
        <v>Off-Highway Vehicle Management5</v>
      </c>
      <c r="N817" s="637">
        <v>90000</v>
      </c>
      <c r="O817" s="213">
        <v>90000</v>
      </c>
      <c r="Q817" s="213">
        <f t="shared" si="163"/>
        <v>90000</v>
      </c>
      <c r="R817" s="213">
        <v>0</v>
      </c>
      <c r="S817" s="213">
        <v>90000</v>
      </c>
      <c r="T817" s="213">
        <v>0</v>
      </c>
      <c r="U817" s="213">
        <v>0</v>
      </c>
      <c r="V817" s="213">
        <v>0</v>
      </c>
      <c r="W817" s="213">
        <v>0</v>
      </c>
      <c r="X817" s="213">
        <v>0</v>
      </c>
      <c r="Y817" s="213">
        <v>0</v>
      </c>
      <c r="Z817" s="213">
        <v>0</v>
      </c>
      <c r="AA817" s="213">
        <v>0</v>
      </c>
      <c r="AB817" s="213">
        <v>0</v>
      </c>
      <c r="AC817" s="213">
        <f>SUMIF('[3]revexpbalances - 2024-07-18T082'!$G:$G,G:G,'[3]revexpbalances - 2024-07-18T082'!$H:$H)</f>
        <v>0</v>
      </c>
      <c r="AD817" s="213">
        <f t="shared" si="164"/>
        <v>90000</v>
      </c>
      <c r="AE817" s="744">
        <f t="shared" si="165"/>
        <v>90000</v>
      </c>
      <c r="AF817" s="744">
        <f t="shared" si="166"/>
        <v>0</v>
      </c>
      <c r="AG817" s="744">
        <f t="shared" si="167"/>
        <v>0</v>
      </c>
      <c r="AH817" s="744">
        <f t="shared" si="168"/>
        <v>0</v>
      </c>
      <c r="AI817" s="744">
        <f t="shared" si="169"/>
        <v>90000</v>
      </c>
      <c r="AJ817" s="744">
        <f t="shared" si="170"/>
        <v>0</v>
      </c>
      <c r="AK817" s="1097">
        <v>100000</v>
      </c>
    </row>
    <row r="818" spans="1:37">
      <c r="A818">
        <v>25500</v>
      </c>
      <c r="B818" t="s">
        <v>2970</v>
      </c>
      <c r="C818">
        <v>931103</v>
      </c>
      <c r="D818" t="s">
        <v>2971</v>
      </c>
      <c r="E818">
        <v>527780</v>
      </c>
      <c r="F818" t="s">
        <v>128</v>
      </c>
      <c r="G818" s="408" t="s">
        <v>607</v>
      </c>
      <c r="H818" s="217" t="s">
        <v>1766</v>
      </c>
      <c r="I818" s="217" t="s">
        <v>452</v>
      </c>
      <c r="J818" s="217" t="s">
        <v>458</v>
      </c>
      <c r="K818" s="61" t="str">
        <f t="shared" si="160"/>
        <v>2</v>
      </c>
      <c r="L818" s="63" t="str">
        <f t="shared" si="161"/>
        <v>Business Services2</v>
      </c>
      <c r="M818" s="63" t="str">
        <f t="shared" si="162"/>
        <v>Fish &amp; Game Commission2</v>
      </c>
      <c r="N818" s="637">
        <v>0</v>
      </c>
      <c r="O818" s="213">
        <v>2000</v>
      </c>
      <c r="P818" s="717">
        <v>2000</v>
      </c>
      <c r="Q818" s="213">
        <f t="shared" si="163"/>
        <v>4000</v>
      </c>
      <c r="R818" s="213">
        <v>0</v>
      </c>
      <c r="S818" s="213">
        <v>0</v>
      </c>
      <c r="T818" s="213">
        <v>0</v>
      </c>
      <c r="U818" s="213">
        <v>0</v>
      </c>
      <c r="V818" s="213">
        <v>0</v>
      </c>
      <c r="W818" s="213">
        <v>0</v>
      </c>
      <c r="X818" s="213">
        <v>0</v>
      </c>
      <c r="Y818" s="213">
        <v>758.74</v>
      </c>
      <c r="Z818" s="213">
        <v>0</v>
      </c>
      <c r="AA818" s="213">
        <v>0</v>
      </c>
      <c r="AB818" s="213">
        <v>0</v>
      </c>
      <c r="AC818" s="213">
        <f>SUMIF('[3]revexpbalances - 2024-07-18T082'!$G:$G,G:G,'[3]revexpbalances - 2024-07-18T082'!$H:$H)</f>
        <v>0</v>
      </c>
      <c r="AD818" s="213">
        <f t="shared" si="164"/>
        <v>758.74</v>
      </c>
      <c r="AE818" s="744">
        <f t="shared" si="165"/>
        <v>0</v>
      </c>
      <c r="AF818" s="744">
        <f t="shared" si="166"/>
        <v>0</v>
      </c>
      <c r="AG818" s="744">
        <f t="shared" si="167"/>
        <v>758.74</v>
      </c>
      <c r="AH818" s="744">
        <f t="shared" si="168"/>
        <v>0</v>
      </c>
      <c r="AI818" s="744">
        <f t="shared" si="169"/>
        <v>758.74</v>
      </c>
      <c r="AJ818" s="744">
        <f t="shared" si="170"/>
        <v>3241.26</v>
      </c>
      <c r="AK818" s="1097">
        <v>2500</v>
      </c>
    </row>
    <row r="819" spans="1:37">
      <c r="A819">
        <v>25510</v>
      </c>
      <c r="B819" t="s">
        <v>2954</v>
      </c>
      <c r="C819">
        <v>931108</v>
      </c>
      <c r="D819" t="s">
        <v>2954</v>
      </c>
      <c r="E819">
        <v>520020</v>
      </c>
      <c r="F819" t="s">
        <v>86</v>
      </c>
      <c r="G819" s="408" t="s">
        <v>947</v>
      </c>
      <c r="H819" s="217" t="s">
        <v>1766</v>
      </c>
      <c r="I819" s="217" t="s">
        <v>444</v>
      </c>
      <c r="J819" s="217" t="s">
        <v>458</v>
      </c>
      <c r="K819" s="61" t="str">
        <f t="shared" si="160"/>
        <v>2</v>
      </c>
      <c r="L819" s="63" t="str">
        <f t="shared" si="161"/>
        <v>Business Services2</v>
      </c>
      <c r="M819" s="63" t="str">
        <f t="shared" si="162"/>
        <v>Park Residences2</v>
      </c>
      <c r="N819" s="637">
        <v>3805.52</v>
      </c>
      <c r="O819" s="213">
        <v>5000</v>
      </c>
      <c r="Q819" s="213">
        <f t="shared" si="163"/>
        <v>5000</v>
      </c>
      <c r="R819" s="213">
        <v>98.99</v>
      </c>
      <c r="S819" s="213">
        <v>190</v>
      </c>
      <c r="T819" s="213">
        <v>419.28</v>
      </c>
      <c r="U819" s="213">
        <v>188.71</v>
      </c>
      <c r="V819" s="213">
        <v>477.7</v>
      </c>
      <c r="W819" s="213">
        <v>661.02</v>
      </c>
      <c r="X819" s="213">
        <v>89.72</v>
      </c>
      <c r="Y819" s="213">
        <v>693.42</v>
      </c>
      <c r="Z819" s="213">
        <v>232.03</v>
      </c>
      <c r="AA819" s="213">
        <v>305.7</v>
      </c>
      <c r="AB819" s="213">
        <v>660.99</v>
      </c>
      <c r="AC819" s="213">
        <f>SUMIF('[3]revexpbalances - 2024-07-18T082'!$G:$G,G:G,'[3]revexpbalances - 2024-07-18T082'!$H:$H)</f>
        <v>241.31</v>
      </c>
      <c r="AD819" s="213">
        <f t="shared" si="164"/>
        <v>4258.8700000000008</v>
      </c>
      <c r="AE819" s="744">
        <f t="shared" si="165"/>
        <v>708.27</v>
      </c>
      <c r="AF819" s="744">
        <f t="shared" si="166"/>
        <v>1327.4299999999998</v>
      </c>
      <c r="AG819" s="744">
        <f t="shared" si="167"/>
        <v>1015.17</v>
      </c>
      <c r="AH819" s="744">
        <f t="shared" si="168"/>
        <v>1208</v>
      </c>
      <c r="AI819" s="744">
        <f t="shared" si="169"/>
        <v>4258.87</v>
      </c>
      <c r="AJ819" s="744">
        <f t="shared" si="170"/>
        <v>741.13000000000011</v>
      </c>
      <c r="AK819" s="1097">
        <v>5000</v>
      </c>
    </row>
    <row r="820" spans="1:37">
      <c r="A820">
        <v>25510</v>
      </c>
      <c r="B820" t="s">
        <v>2954</v>
      </c>
      <c r="C820">
        <v>931108</v>
      </c>
      <c r="D820" t="s">
        <v>2954</v>
      </c>
      <c r="E820">
        <v>522310</v>
      </c>
      <c r="F820" t="s">
        <v>60</v>
      </c>
      <c r="G820" s="408" t="s">
        <v>951</v>
      </c>
      <c r="H820" s="217" t="s">
        <v>1766</v>
      </c>
      <c r="I820" s="217" t="s">
        <v>444</v>
      </c>
      <c r="J820" s="217" t="s">
        <v>458</v>
      </c>
      <c r="K820" s="61" t="str">
        <f t="shared" si="160"/>
        <v>2</v>
      </c>
      <c r="L820" s="63" t="str">
        <f t="shared" si="161"/>
        <v>Business Services2</v>
      </c>
      <c r="M820" s="63" t="str">
        <f t="shared" si="162"/>
        <v>Park Residences2</v>
      </c>
      <c r="N820" s="637">
        <v>56778.469999999994</v>
      </c>
      <c r="O820" s="213">
        <v>43000</v>
      </c>
      <c r="P820" s="717">
        <f>-10000+25000</f>
        <v>15000</v>
      </c>
      <c r="Q820" s="213">
        <f t="shared" si="163"/>
        <v>58000</v>
      </c>
      <c r="R820" s="213">
        <v>292.08999999999997</v>
      </c>
      <c r="S820" s="213">
        <v>9300.91</v>
      </c>
      <c r="T820" s="213">
        <v>-8311.6200000000008</v>
      </c>
      <c r="U820" s="213">
        <v>7142.66</v>
      </c>
      <c r="V820" s="213">
        <v>1514.44</v>
      </c>
      <c r="W820" s="213">
        <v>3376.23</v>
      </c>
      <c r="X820" s="213">
        <v>5446.43</v>
      </c>
      <c r="Y820" s="213">
        <v>3785.85</v>
      </c>
      <c r="Z820" s="213">
        <v>5918.58</v>
      </c>
      <c r="AA820" s="213">
        <v>2298.2600000000002</v>
      </c>
      <c r="AB820" s="213">
        <v>1174.29</v>
      </c>
      <c r="AC820" s="213">
        <f>SUMIF('[3]revexpbalances - 2024-07-18T082'!$G:$G,G:G,'[3]revexpbalances - 2024-07-18T082'!$H:$H)</f>
        <v>7605.08</v>
      </c>
      <c r="AD820" s="213">
        <f t="shared" si="164"/>
        <v>39543.200000000004</v>
      </c>
      <c r="AE820" s="744">
        <f t="shared" si="165"/>
        <v>1281.3799999999992</v>
      </c>
      <c r="AF820" s="744">
        <f t="shared" si="166"/>
        <v>12033.33</v>
      </c>
      <c r="AG820" s="744">
        <f t="shared" si="167"/>
        <v>15150.86</v>
      </c>
      <c r="AH820" s="744">
        <f t="shared" si="168"/>
        <v>11077.630000000001</v>
      </c>
      <c r="AI820" s="744">
        <f t="shared" si="169"/>
        <v>39543.199999999997</v>
      </c>
      <c r="AJ820" s="744">
        <f t="shared" si="170"/>
        <v>18456.800000000003</v>
      </c>
      <c r="AK820" s="1097">
        <v>45000</v>
      </c>
    </row>
    <row r="821" spans="1:37">
      <c r="A821">
        <v>25510</v>
      </c>
      <c r="B821" t="s">
        <v>2954</v>
      </c>
      <c r="C821">
        <v>931108</v>
      </c>
      <c r="D821" t="s">
        <v>2954</v>
      </c>
      <c r="E821">
        <v>522320</v>
      </c>
      <c r="F821" t="s">
        <v>93</v>
      </c>
      <c r="G821" s="408" t="s">
        <v>6230</v>
      </c>
      <c r="H821" s="217" t="s">
        <v>1766</v>
      </c>
      <c r="I821" s="217" t="s">
        <v>444</v>
      </c>
      <c r="J821" s="217" t="s">
        <v>458</v>
      </c>
      <c r="K821" s="61" t="str">
        <f t="shared" si="160"/>
        <v>2</v>
      </c>
      <c r="L821" s="63" t="str">
        <f t="shared" si="161"/>
        <v>Business Services2</v>
      </c>
      <c r="M821" s="63" t="str">
        <f t="shared" si="162"/>
        <v>Park Residences2</v>
      </c>
      <c r="N821" s="637">
        <v>5863.21</v>
      </c>
      <c r="O821" s="213">
        <v>0</v>
      </c>
      <c r="Q821" s="213">
        <f t="shared" si="163"/>
        <v>0</v>
      </c>
      <c r="R821" s="213">
        <v>0</v>
      </c>
      <c r="S821" s="213">
        <v>0</v>
      </c>
      <c r="T821" s="213">
        <v>0</v>
      </c>
      <c r="U821" s="213">
        <v>0</v>
      </c>
      <c r="V821" s="213">
        <v>0</v>
      </c>
      <c r="W821" s="213">
        <v>0</v>
      </c>
      <c r="X821" s="213">
        <v>868.36</v>
      </c>
      <c r="Y821" s="213">
        <v>0</v>
      </c>
      <c r="Z821" s="213">
        <v>0</v>
      </c>
      <c r="AA821" s="213">
        <v>0</v>
      </c>
      <c r="AB821" s="213">
        <v>61.84</v>
      </c>
      <c r="AC821" s="213">
        <f>SUMIF('[3]revexpbalances - 2024-07-18T082'!$G:$G,G:G,'[3]revexpbalances - 2024-07-18T082'!$H:$H)</f>
        <v>300.18</v>
      </c>
      <c r="AD821" s="213">
        <f t="shared" si="164"/>
        <v>1230.3800000000001</v>
      </c>
      <c r="AE821" s="744">
        <f t="shared" si="165"/>
        <v>0</v>
      </c>
      <c r="AF821" s="744">
        <f t="shared" si="166"/>
        <v>0</v>
      </c>
      <c r="AG821" s="744">
        <f t="shared" si="167"/>
        <v>868.36</v>
      </c>
      <c r="AH821" s="744">
        <f t="shared" si="168"/>
        <v>362.02</v>
      </c>
      <c r="AI821" s="744">
        <f t="shared" si="169"/>
        <v>1230.3800000000001</v>
      </c>
      <c r="AJ821" s="744">
        <f t="shared" si="170"/>
        <v>-1230.3800000000001</v>
      </c>
      <c r="AK821" s="1097">
        <v>0</v>
      </c>
    </row>
    <row r="822" spans="1:37">
      <c r="A822">
        <v>25540</v>
      </c>
      <c r="B822" t="s">
        <v>442</v>
      </c>
      <c r="C822">
        <v>931116</v>
      </c>
      <c r="D822" t="s">
        <v>442</v>
      </c>
      <c r="E822">
        <v>520115</v>
      </c>
      <c r="F822" t="s">
        <v>49</v>
      </c>
      <c r="G822" s="408" t="s">
        <v>798</v>
      </c>
      <c r="H822" s="217" t="s">
        <v>47</v>
      </c>
      <c r="I822" s="217" t="s">
        <v>442</v>
      </c>
      <c r="J822" s="217" t="s">
        <v>458</v>
      </c>
      <c r="K822" s="61" t="str">
        <f t="shared" si="160"/>
        <v>2</v>
      </c>
      <c r="L822" s="63" t="str">
        <f t="shared" si="161"/>
        <v>Natural Resources2</v>
      </c>
      <c r="M822" s="63" t="str">
        <f t="shared" si="162"/>
        <v>Multi-Species Reserve2</v>
      </c>
      <c r="N822" s="637">
        <v>442.9</v>
      </c>
      <c r="O822" s="213">
        <v>1050</v>
      </c>
      <c r="Q822" s="213">
        <f t="shared" si="163"/>
        <v>1050</v>
      </c>
      <c r="R822" s="213">
        <v>0</v>
      </c>
      <c r="S822" s="213">
        <v>0</v>
      </c>
      <c r="T822" s="213">
        <v>350</v>
      </c>
      <c r="U822" s="213">
        <v>0</v>
      </c>
      <c r="V822" s="213">
        <v>0</v>
      </c>
      <c r="W822" s="213">
        <v>0</v>
      </c>
      <c r="X822" s="213">
        <v>0</v>
      </c>
      <c r="Y822" s="213">
        <v>0</v>
      </c>
      <c r="Z822" s="213">
        <v>0</v>
      </c>
      <c r="AA822" s="213">
        <v>0</v>
      </c>
      <c r="AB822" s="213">
        <v>0</v>
      </c>
      <c r="AC822" s="213">
        <f>SUMIF('[3]revexpbalances - 2024-07-18T082'!$G:$G,G:G,'[3]revexpbalances - 2024-07-18T082'!$H:$H)</f>
        <v>396.8</v>
      </c>
      <c r="AD822" s="213">
        <f t="shared" si="164"/>
        <v>746.8</v>
      </c>
      <c r="AE822" s="744">
        <f t="shared" si="165"/>
        <v>350</v>
      </c>
      <c r="AF822" s="744">
        <f t="shared" si="166"/>
        <v>0</v>
      </c>
      <c r="AG822" s="744">
        <f t="shared" si="167"/>
        <v>0</v>
      </c>
      <c r="AH822" s="744">
        <f t="shared" si="168"/>
        <v>396.8</v>
      </c>
      <c r="AI822" s="744">
        <f t="shared" si="169"/>
        <v>746.8</v>
      </c>
      <c r="AJ822" s="744">
        <f t="shared" si="170"/>
        <v>303.20000000000005</v>
      </c>
      <c r="AK822" s="1097">
        <v>1050</v>
      </c>
    </row>
    <row r="823" spans="1:37">
      <c r="A823">
        <v>25540</v>
      </c>
      <c r="B823" t="s">
        <v>442</v>
      </c>
      <c r="C823">
        <v>931116</v>
      </c>
      <c r="D823" t="s">
        <v>442</v>
      </c>
      <c r="E823">
        <v>520800</v>
      </c>
      <c r="F823" t="s">
        <v>54</v>
      </c>
      <c r="G823" s="408" t="s">
        <v>802</v>
      </c>
      <c r="H823" s="217" t="s">
        <v>47</v>
      </c>
      <c r="I823" s="217" t="s">
        <v>442</v>
      </c>
      <c r="J823" s="217" t="s">
        <v>458</v>
      </c>
      <c r="K823" s="61" t="str">
        <f t="shared" si="160"/>
        <v>2</v>
      </c>
      <c r="L823" s="63" t="str">
        <f t="shared" si="161"/>
        <v>Natural Resources2</v>
      </c>
      <c r="M823" s="63" t="str">
        <f t="shared" si="162"/>
        <v>Multi-Species Reserve2</v>
      </c>
      <c r="N823" s="637">
        <v>169.06</v>
      </c>
      <c r="O823" s="213">
        <v>0</v>
      </c>
      <c r="Q823" s="213">
        <f t="shared" si="163"/>
        <v>0</v>
      </c>
      <c r="R823" s="213">
        <v>0</v>
      </c>
      <c r="S823" s="213">
        <v>0</v>
      </c>
      <c r="T823" s="213">
        <v>100.01</v>
      </c>
      <c r="U823" s="213">
        <v>0</v>
      </c>
      <c r="V823" s="213">
        <v>0</v>
      </c>
      <c r="W823" s="213">
        <v>0</v>
      </c>
      <c r="X823" s="213">
        <v>0</v>
      </c>
      <c r="Y823" s="213">
        <v>0</v>
      </c>
      <c r="Z823" s="213">
        <v>0</v>
      </c>
      <c r="AA823" s="213">
        <v>0</v>
      </c>
      <c r="AB823" s="213">
        <v>0</v>
      </c>
      <c r="AC823" s="213">
        <f>SUMIF('[3]revexpbalances - 2024-07-18T082'!$G:$G,G:G,'[3]revexpbalances - 2024-07-18T082'!$H:$H)</f>
        <v>0</v>
      </c>
      <c r="AD823" s="213">
        <f t="shared" si="164"/>
        <v>100.01</v>
      </c>
      <c r="AE823" s="744">
        <f t="shared" si="165"/>
        <v>100.01</v>
      </c>
      <c r="AF823" s="744">
        <f t="shared" si="166"/>
        <v>0</v>
      </c>
      <c r="AG823" s="744">
        <f t="shared" si="167"/>
        <v>0</v>
      </c>
      <c r="AH823" s="744">
        <f t="shared" si="168"/>
        <v>0</v>
      </c>
      <c r="AI823" s="744">
        <f t="shared" si="169"/>
        <v>100.01</v>
      </c>
      <c r="AJ823" s="744">
        <f t="shared" si="170"/>
        <v>-100.01</v>
      </c>
      <c r="AK823" s="1097">
        <v>0</v>
      </c>
    </row>
    <row r="824" spans="1:37">
      <c r="A824">
        <v>25540</v>
      </c>
      <c r="B824" t="s">
        <v>442</v>
      </c>
      <c r="C824">
        <v>931116</v>
      </c>
      <c r="D824" t="s">
        <v>442</v>
      </c>
      <c r="E824">
        <v>521420</v>
      </c>
      <c r="F824" t="s">
        <v>90</v>
      </c>
      <c r="G824" s="408" t="s">
        <v>804</v>
      </c>
      <c r="H824" s="217" t="s">
        <v>47</v>
      </c>
      <c r="I824" s="217" t="s">
        <v>442</v>
      </c>
      <c r="J824" s="217" t="s">
        <v>458</v>
      </c>
      <c r="K824" s="61" t="str">
        <f t="shared" si="160"/>
        <v>2</v>
      </c>
      <c r="L824" s="63" t="str">
        <f t="shared" si="161"/>
        <v>Natural Resources2</v>
      </c>
      <c r="M824" s="63" t="str">
        <f t="shared" si="162"/>
        <v>Multi-Species Reserve2</v>
      </c>
      <c r="N824" s="637">
        <v>3236.96</v>
      </c>
      <c r="O824" s="213">
        <v>18000</v>
      </c>
      <c r="Q824" s="213">
        <f t="shared" si="163"/>
        <v>18000</v>
      </c>
      <c r="R824" s="213">
        <v>0</v>
      </c>
      <c r="S824" s="213">
        <v>0</v>
      </c>
      <c r="T824" s="213">
        <v>296.87</v>
      </c>
      <c r="U824" s="213">
        <v>1225.94</v>
      </c>
      <c r="V824" s="213">
        <v>0</v>
      </c>
      <c r="W824" s="213">
        <v>2538.1</v>
      </c>
      <c r="X824" s="213">
        <v>922.62</v>
      </c>
      <c r="Y824" s="213">
        <v>533.1</v>
      </c>
      <c r="Z824" s="213">
        <v>68.05</v>
      </c>
      <c r="AA824" s="213">
        <v>630.71</v>
      </c>
      <c r="AB824" s="213">
        <v>0</v>
      </c>
      <c r="AC824" s="213">
        <f>SUMIF('[3]revexpbalances - 2024-07-18T082'!$G:$G,G:G,'[3]revexpbalances - 2024-07-18T082'!$H:$H)</f>
        <v>837.34</v>
      </c>
      <c r="AD824" s="213">
        <f t="shared" si="164"/>
        <v>7052.7300000000005</v>
      </c>
      <c r="AE824" s="744">
        <f t="shared" si="165"/>
        <v>296.87</v>
      </c>
      <c r="AF824" s="744">
        <f t="shared" si="166"/>
        <v>3764.04</v>
      </c>
      <c r="AG824" s="744">
        <f t="shared" si="167"/>
        <v>1523.77</v>
      </c>
      <c r="AH824" s="744">
        <f t="shared" si="168"/>
        <v>1468.0500000000002</v>
      </c>
      <c r="AI824" s="744">
        <f t="shared" si="169"/>
        <v>7052.7300000000005</v>
      </c>
      <c r="AJ824" s="744">
        <f t="shared" si="170"/>
        <v>10947.27</v>
      </c>
      <c r="AK824" s="1097">
        <v>10000</v>
      </c>
    </row>
    <row r="825" spans="1:37">
      <c r="A825">
        <v>25540</v>
      </c>
      <c r="B825" t="s">
        <v>442</v>
      </c>
      <c r="C825">
        <v>931116</v>
      </c>
      <c r="D825" t="s">
        <v>442</v>
      </c>
      <c r="E825">
        <v>521500</v>
      </c>
      <c r="F825" t="s">
        <v>58</v>
      </c>
      <c r="G825" s="408" t="s">
        <v>2411</v>
      </c>
      <c r="H825" s="217" t="s">
        <v>47</v>
      </c>
      <c r="I825" s="217" t="s">
        <v>442</v>
      </c>
      <c r="J825" s="217" t="s">
        <v>458</v>
      </c>
      <c r="K825" s="61" t="str">
        <f t="shared" si="160"/>
        <v>2</v>
      </c>
      <c r="L825" s="63" t="str">
        <f t="shared" si="161"/>
        <v>Natural Resources2</v>
      </c>
      <c r="M825" s="63" t="str">
        <f t="shared" si="162"/>
        <v>Multi-Species Reserve2</v>
      </c>
      <c r="N825" s="637">
        <v>1068.78</v>
      </c>
      <c r="O825" s="213">
        <v>0</v>
      </c>
      <c r="Q825" s="213">
        <f t="shared" si="163"/>
        <v>0</v>
      </c>
      <c r="R825" s="213">
        <v>0</v>
      </c>
      <c r="S825" s="213">
        <v>0</v>
      </c>
      <c r="T825" s="213">
        <v>0</v>
      </c>
      <c r="U825" s="213">
        <v>-28.88</v>
      </c>
      <c r="V825" s="213">
        <v>0</v>
      </c>
      <c r="W825" s="213">
        <v>0</v>
      </c>
      <c r="X825" s="213">
        <v>258.60000000000002</v>
      </c>
      <c r="Y825" s="213">
        <v>0</v>
      </c>
      <c r="Z825" s="213">
        <v>0</v>
      </c>
      <c r="AA825" s="213">
        <v>-19.579999999999998</v>
      </c>
      <c r="AB825" s="213">
        <v>742.56</v>
      </c>
      <c r="AC825" s="213">
        <f>SUMIF('[3]revexpbalances - 2024-07-18T082'!$G:$G,G:G,'[3]revexpbalances - 2024-07-18T082'!$H:$H)</f>
        <v>181.08</v>
      </c>
      <c r="AD825" s="213">
        <f t="shared" si="164"/>
        <v>1133.78</v>
      </c>
      <c r="AE825" s="744">
        <f t="shared" si="165"/>
        <v>0</v>
      </c>
      <c r="AF825" s="744">
        <f t="shared" si="166"/>
        <v>-28.88</v>
      </c>
      <c r="AG825" s="744">
        <f t="shared" si="167"/>
        <v>258.60000000000002</v>
      </c>
      <c r="AH825" s="744">
        <f t="shared" si="168"/>
        <v>904.06</v>
      </c>
      <c r="AI825" s="744">
        <f t="shared" si="169"/>
        <v>1133.78</v>
      </c>
      <c r="AJ825" s="744">
        <f t="shared" si="170"/>
        <v>-1133.78</v>
      </c>
      <c r="AK825" s="1097">
        <v>0</v>
      </c>
    </row>
    <row r="826" spans="1:37">
      <c r="A826">
        <v>25540</v>
      </c>
      <c r="B826" t="s">
        <v>442</v>
      </c>
      <c r="C826">
        <v>931116</v>
      </c>
      <c r="D826" t="s">
        <v>442</v>
      </c>
      <c r="E826">
        <v>522310</v>
      </c>
      <c r="F826" t="s">
        <v>60</v>
      </c>
      <c r="G826" s="408" t="s">
        <v>805</v>
      </c>
      <c r="H826" s="217" t="s">
        <v>47</v>
      </c>
      <c r="I826" s="217" t="s">
        <v>442</v>
      </c>
      <c r="J826" s="217" t="s">
        <v>458</v>
      </c>
      <c r="K826" s="61" t="str">
        <f t="shared" si="160"/>
        <v>2</v>
      </c>
      <c r="L826" s="63" t="str">
        <f t="shared" si="161"/>
        <v>Natural Resources2</v>
      </c>
      <c r="M826" s="63" t="str">
        <f t="shared" si="162"/>
        <v>Multi-Species Reserve2</v>
      </c>
      <c r="N826" s="637">
        <v>734.1099999999999</v>
      </c>
      <c r="O826" s="213">
        <v>2000</v>
      </c>
      <c r="Q826" s="213">
        <f t="shared" si="163"/>
        <v>2000</v>
      </c>
      <c r="R826" s="213">
        <v>0</v>
      </c>
      <c r="S826" s="213">
        <v>0</v>
      </c>
      <c r="T826" s="213">
        <v>0</v>
      </c>
      <c r="U826" s="213">
        <v>0</v>
      </c>
      <c r="V826" s="213">
        <v>0</v>
      </c>
      <c r="W826" s="213">
        <v>0</v>
      </c>
      <c r="X826" s="213">
        <v>0</v>
      </c>
      <c r="Y826" s="213">
        <v>0</v>
      </c>
      <c r="Z826" s="213">
        <v>0</v>
      </c>
      <c r="AA826" s="213">
        <v>0</v>
      </c>
      <c r="AB826" s="213">
        <v>0</v>
      </c>
      <c r="AC826" s="213">
        <f>SUMIF('[3]revexpbalances - 2024-07-18T082'!$G:$G,G:G,'[3]revexpbalances - 2024-07-18T082'!$H:$H)</f>
        <v>0</v>
      </c>
      <c r="AD826" s="213">
        <f t="shared" si="164"/>
        <v>0</v>
      </c>
      <c r="AE826" s="744">
        <f t="shared" si="165"/>
        <v>0</v>
      </c>
      <c r="AF826" s="744">
        <f t="shared" si="166"/>
        <v>0</v>
      </c>
      <c r="AG826" s="744">
        <f t="shared" si="167"/>
        <v>0</v>
      </c>
      <c r="AH826" s="744">
        <f t="shared" si="168"/>
        <v>0</v>
      </c>
      <c r="AI826" s="744">
        <f t="shared" si="169"/>
        <v>0</v>
      </c>
      <c r="AJ826" s="744">
        <f t="shared" si="170"/>
        <v>2000</v>
      </c>
      <c r="AK826" s="1097">
        <v>2000</v>
      </c>
    </row>
    <row r="827" spans="1:37">
      <c r="A827">
        <v>25540</v>
      </c>
      <c r="B827" t="s">
        <v>442</v>
      </c>
      <c r="C827">
        <v>931116</v>
      </c>
      <c r="D827" t="s">
        <v>442</v>
      </c>
      <c r="E827">
        <v>522320</v>
      </c>
      <c r="F827" t="s">
        <v>93</v>
      </c>
      <c r="G827" s="408" t="s">
        <v>806</v>
      </c>
      <c r="H827" s="217" t="s">
        <v>47</v>
      </c>
      <c r="I827" s="217" t="s">
        <v>442</v>
      </c>
      <c r="J827" s="217" t="s">
        <v>458</v>
      </c>
      <c r="K827" s="61" t="str">
        <f t="shared" si="160"/>
        <v>2</v>
      </c>
      <c r="L827" s="63" t="str">
        <f t="shared" si="161"/>
        <v>Natural Resources2</v>
      </c>
      <c r="M827" s="63" t="str">
        <f t="shared" si="162"/>
        <v>Multi-Species Reserve2</v>
      </c>
      <c r="N827" s="637">
        <v>2969.0800000000004</v>
      </c>
      <c r="O827" s="213">
        <v>40000</v>
      </c>
      <c r="Q827" s="213">
        <f t="shared" si="163"/>
        <v>40000</v>
      </c>
      <c r="R827" s="213">
        <v>0</v>
      </c>
      <c r="S827" s="213">
        <v>0</v>
      </c>
      <c r="T827" s="213">
        <v>43.06</v>
      </c>
      <c r="U827" s="213">
        <v>29.19</v>
      </c>
      <c r="V827" s="213">
        <v>62.67</v>
      </c>
      <c r="W827" s="213">
        <v>0</v>
      </c>
      <c r="X827" s="213">
        <v>0</v>
      </c>
      <c r="Y827" s="213">
        <v>96.11</v>
      </c>
      <c r="Z827" s="213">
        <v>230.76</v>
      </c>
      <c r="AA827" s="213">
        <v>221.08</v>
      </c>
      <c r="AB827" s="213">
        <v>0</v>
      </c>
      <c r="AC827" s="213">
        <f>SUMIF('[3]revexpbalances - 2024-07-18T082'!$G:$G,G:G,'[3]revexpbalances - 2024-07-18T082'!$H:$H)</f>
        <v>187.75</v>
      </c>
      <c r="AD827" s="213">
        <f t="shared" si="164"/>
        <v>870.62</v>
      </c>
      <c r="AE827" s="744">
        <f t="shared" si="165"/>
        <v>43.06</v>
      </c>
      <c r="AF827" s="744">
        <f t="shared" si="166"/>
        <v>91.86</v>
      </c>
      <c r="AG827" s="744">
        <f t="shared" si="167"/>
        <v>326.87</v>
      </c>
      <c r="AH827" s="744">
        <f t="shared" si="168"/>
        <v>408.83000000000004</v>
      </c>
      <c r="AI827" s="744">
        <f t="shared" si="169"/>
        <v>870.62000000000012</v>
      </c>
      <c r="AJ827" s="744">
        <f t="shared" si="170"/>
        <v>39129.379999999997</v>
      </c>
      <c r="AK827" s="1097">
        <v>20000</v>
      </c>
    </row>
    <row r="828" spans="1:37">
      <c r="A828">
        <v>25540</v>
      </c>
      <c r="B828" t="s">
        <v>442</v>
      </c>
      <c r="C828">
        <v>931116</v>
      </c>
      <c r="D828" t="s">
        <v>442</v>
      </c>
      <c r="E828">
        <v>523220</v>
      </c>
      <c r="F828" t="s">
        <v>108</v>
      </c>
      <c r="G828" s="408" t="s">
        <v>808</v>
      </c>
      <c r="H828" s="217" t="s">
        <v>47</v>
      </c>
      <c r="I828" s="217" t="s">
        <v>442</v>
      </c>
      <c r="J828" s="217" t="s">
        <v>458</v>
      </c>
      <c r="K828" s="61" t="str">
        <f t="shared" si="160"/>
        <v>2</v>
      </c>
      <c r="L828" s="63" t="str">
        <f t="shared" si="161"/>
        <v>Natural Resources2</v>
      </c>
      <c r="M828" s="63" t="str">
        <f t="shared" si="162"/>
        <v>Multi-Species Reserve2</v>
      </c>
      <c r="N828" s="637">
        <v>179.52</v>
      </c>
      <c r="O828" s="213">
        <v>500</v>
      </c>
      <c r="Q828" s="213">
        <f t="shared" si="163"/>
        <v>500</v>
      </c>
      <c r="R828" s="213">
        <v>179.52</v>
      </c>
      <c r="S828" s="213">
        <v>0</v>
      </c>
      <c r="T828" s="213">
        <v>0</v>
      </c>
      <c r="U828" s="213">
        <v>0</v>
      </c>
      <c r="V828" s="213">
        <v>0</v>
      </c>
      <c r="W828" s="213">
        <v>0</v>
      </c>
      <c r="X828" s="213">
        <v>0</v>
      </c>
      <c r="Y828" s="213">
        <v>0</v>
      </c>
      <c r="Z828" s="213">
        <v>0</v>
      </c>
      <c r="AA828" s="213">
        <v>0</v>
      </c>
      <c r="AB828" s="213">
        <v>0</v>
      </c>
      <c r="AC828" s="213">
        <f>SUMIF('[3]revexpbalances - 2024-07-18T082'!$G:$G,G:G,'[3]revexpbalances - 2024-07-18T082'!$H:$H)</f>
        <v>0</v>
      </c>
      <c r="AD828" s="213">
        <f t="shared" si="164"/>
        <v>179.52</v>
      </c>
      <c r="AE828" s="744">
        <f t="shared" si="165"/>
        <v>179.52</v>
      </c>
      <c r="AF828" s="744">
        <f t="shared" si="166"/>
        <v>0</v>
      </c>
      <c r="AG828" s="744">
        <f t="shared" si="167"/>
        <v>0</v>
      </c>
      <c r="AH828" s="744">
        <f t="shared" si="168"/>
        <v>0</v>
      </c>
      <c r="AI828" s="744">
        <f t="shared" si="169"/>
        <v>179.52</v>
      </c>
      <c r="AJ828" s="744">
        <f t="shared" si="170"/>
        <v>320.48</v>
      </c>
      <c r="AK828" s="1097">
        <v>500</v>
      </c>
    </row>
    <row r="829" spans="1:37">
      <c r="A829">
        <v>25540</v>
      </c>
      <c r="B829" t="s">
        <v>442</v>
      </c>
      <c r="C829">
        <v>931116</v>
      </c>
      <c r="D829" t="s">
        <v>442</v>
      </c>
      <c r="E829">
        <v>523640</v>
      </c>
      <c r="F829" t="s">
        <v>109</v>
      </c>
      <c r="G829" s="408" t="s">
        <v>809</v>
      </c>
      <c r="H829" s="217" t="s">
        <v>47</v>
      </c>
      <c r="I829" s="217" t="s">
        <v>442</v>
      </c>
      <c r="J829" s="217" t="s">
        <v>458</v>
      </c>
      <c r="K829" s="61" t="str">
        <f t="shared" si="160"/>
        <v>2</v>
      </c>
      <c r="L829" s="63" t="str">
        <f t="shared" si="161"/>
        <v>Natural Resources2</v>
      </c>
      <c r="M829" s="63" t="str">
        <f t="shared" si="162"/>
        <v>Multi-Species Reserve2</v>
      </c>
      <c r="N829" s="637">
        <v>0</v>
      </c>
      <c r="O829" s="213">
        <v>1950</v>
      </c>
      <c r="Q829" s="213">
        <f t="shared" si="163"/>
        <v>1950</v>
      </c>
      <c r="R829" s="213">
        <v>0</v>
      </c>
      <c r="S829" s="213">
        <v>1062.92</v>
      </c>
      <c r="T829" s="213">
        <v>103.29</v>
      </c>
      <c r="U829" s="213">
        <v>0</v>
      </c>
      <c r="V829" s="213">
        <v>0</v>
      </c>
      <c r="W829" s="213">
        <v>0</v>
      </c>
      <c r="X829" s="213">
        <v>0</v>
      </c>
      <c r="Y829" s="213">
        <v>0</v>
      </c>
      <c r="Z829" s="213">
        <v>0</v>
      </c>
      <c r="AA829" s="213">
        <v>0</v>
      </c>
      <c r="AB829" s="213">
        <v>679.65</v>
      </c>
      <c r="AC829" s="213">
        <f>SUMIF('[3]revexpbalances - 2024-07-18T082'!$G:$G,G:G,'[3]revexpbalances - 2024-07-18T082'!$H:$H)</f>
        <v>0</v>
      </c>
      <c r="AD829" s="213">
        <f t="shared" si="164"/>
        <v>1845.8600000000001</v>
      </c>
      <c r="AE829" s="744">
        <f t="shared" si="165"/>
        <v>1166.21</v>
      </c>
      <c r="AF829" s="744">
        <f t="shared" si="166"/>
        <v>0</v>
      </c>
      <c r="AG829" s="744">
        <f t="shared" si="167"/>
        <v>0</v>
      </c>
      <c r="AH829" s="744">
        <f t="shared" si="168"/>
        <v>679.65</v>
      </c>
      <c r="AI829" s="744">
        <f t="shared" si="169"/>
        <v>1845.8600000000001</v>
      </c>
      <c r="AJ829" s="744">
        <f t="shared" si="170"/>
        <v>104.13999999999987</v>
      </c>
      <c r="AK829" s="1097">
        <v>1950</v>
      </c>
    </row>
    <row r="830" spans="1:37">
      <c r="A830">
        <v>25540</v>
      </c>
      <c r="B830" t="s">
        <v>442</v>
      </c>
      <c r="C830">
        <v>931116</v>
      </c>
      <c r="D830" t="s">
        <v>442</v>
      </c>
      <c r="E830">
        <v>523700</v>
      </c>
      <c r="F830" t="s">
        <v>66</v>
      </c>
      <c r="G830" s="408" t="s">
        <v>812</v>
      </c>
      <c r="H830" s="217" t="s">
        <v>47</v>
      </c>
      <c r="I830" s="217" t="s">
        <v>442</v>
      </c>
      <c r="J830" s="217" t="s">
        <v>458</v>
      </c>
      <c r="K830" s="61" t="str">
        <f t="shared" si="160"/>
        <v>2</v>
      </c>
      <c r="L830" s="63" t="str">
        <f t="shared" si="161"/>
        <v>Natural Resources2</v>
      </c>
      <c r="M830" s="63" t="str">
        <f t="shared" si="162"/>
        <v>Multi-Species Reserve2</v>
      </c>
      <c r="N830" s="637">
        <v>387.08000000000004</v>
      </c>
      <c r="O830" s="213">
        <v>1000</v>
      </c>
      <c r="Q830" s="213">
        <f t="shared" si="163"/>
        <v>1000</v>
      </c>
      <c r="R830" s="213">
        <v>0</v>
      </c>
      <c r="S830" s="213">
        <v>0</v>
      </c>
      <c r="T830" s="213">
        <v>0</v>
      </c>
      <c r="U830" s="213">
        <v>0</v>
      </c>
      <c r="V830" s="213">
        <v>0</v>
      </c>
      <c r="W830" s="213">
        <v>0</v>
      </c>
      <c r="X830" s="213">
        <v>10.86</v>
      </c>
      <c r="Y830" s="213">
        <v>0</v>
      </c>
      <c r="Z830" s="213">
        <v>0</v>
      </c>
      <c r="AA830" s="213">
        <v>0</v>
      </c>
      <c r="AB830" s="213">
        <v>0</v>
      </c>
      <c r="AC830" s="213">
        <f>SUMIF('[3]revexpbalances - 2024-07-18T082'!$G:$G,G:G,'[3]revexpbalances - 2024-07-18T082'!$H:$H)</f>
        <v>0</v>
      </c>
      <c r="AD830" s="213">
        <f t="shared" si="164"/>
        <v>10.86</v>
      </c>
      <c r="AE830" s="744">
        <f t="shared" si="165"/>
        <v>0</v>
      </c>
      <c r="AF830" s="744">
        <f t="shared" si="166"/>
        <v>0</v>
      </c>
      <c r="AG830" s="744">
        <f t="shared" si="167"/>
        <v>10.86</v>
      </c>
      <c r="AH830" s="744">
        <f t="shared" si="168"/>
        <v>0</v>
      </c>
      <c r="AI830" s="744">
        <f t="shared" si="169"/>
        <v>10.86</v>
      </c>
      <c r="AJ830" s="744">
        <f t="shared" si="170"/>
        <v>989.14</v>
      </c>
      <c r="AK830" s="1097">
        <v>1000</v>
      </c>
    </row>
    <row r="831" spans="1:37">
      <c r="A831">
        <v>25540</v>
      </c>
      <c r="B831" t="s">
        <v>442</v>
      </c>
      <c r="C831">
        <v>931116</v>
      </c>
      <c r="D831" t="s">
        <v>442</v>
      </c>
      <c r="E831">
        <v>525060</v>
      </c>
      <c r="F831" t="s">
        <v>96</v>
      </c>
      <c r="G831" s="408" t="s">
        <v>1198</v>
      </c>
      <c r="H831" s="217" t="s">
        <v>47</v>
      </c>
      <c r="I831" s="217" t="s">
        <v>442</v>
      </c>
      <c r="J831" s="217" t="s">
        <v>458</v>
      </c>
      <c r="K831" s="61" t="str">
        <f t="shared" si="160"/>
        <v>2</v>
      </c>
      <c r="L831" s="63" t="str">
        <f t="shared" si="161"/>
        <v>Natural Resources2</v>
      </c>
      <c r="M831" s="63" t="str">
        <f t="shared" si="162"/>
        <v>Multi-Species Reserve2</v>
      </c>
      <c r="N831" s="637">
        <v>547.20000000000005</v>
      </c>
      <c r="O831" s="213">
        <v>0</v>
      </c>
      <c r="Q831" s="213">
        <f t="shared" si="163"/>
        <v>0</v>
      </c>
      <c r="R831" s="213">
        <v>0</v>
      </c>
      <c r="S831" s="213">
        <v>0</v>
      </c>
      <c r="T831" s="213">
        <v>0</v>
      </c>
      <c r="U831" s="213">
        <v>0</v>
      </c>
      <c r="V831" s="213">
        <v>0</v>
      </c>
      <c r="W831" s="213">
        <v>0</v>
      </c>
      <c r="X831" s="213">
        <v>0</v>
      </c>
      <c r="Y831" s="213">
        <v>0</v>
      </c>
      <c r="Z831" s="213">
        <v>441.16</v>
      </c>
      <c r="AA831" s="213">
        <v>0</v>
      </c>
      <c r="AB831" s="213">
        <v>0</v>
      </c>
      <c r="AC831" s="213">
        <f>SUMIF('[3]revexpbalances - 2024-07-18T082'!$G:$G,G:G,'[3]revexpbalances - 2024-07-18T082'!$H:$H)</f>
        <v>0</v>
      </c>
      <c r="AD831" s="213">
        <f t="shared" si="164"/>
        <v>441.16</v>
      </c>
      <c r="AE831" s="744">
        <f t="shared" si="165"/>
        <v>0</v>
      </c>
      <c r="AF831" s="744">
        <f t="shared" si="166"/>
        <v>0</v>
      </c>
      <c r="AG831" s="744">
        <f t="shared" si="167"/>
        <v>441.16</v>
      </c>
      <c r="AH831" s="744">
        <f t="shared" si="168"/>
        <v>0</v>
      </c>
      <c r="AI831" s="744">
        <f t="shared" si="169"/>
        <v>441.16</v>
      </c>
      <c r="AJ831" s="744">
        <f t="shared" si="170"/>
        <v>-441.16</v>
      </c>
      <c r="AK831" s="1097">
        <v>0</v>
      </c>
    </row>
    <row r="832" spans="1:37">
      <c r="A832">
        <v>25540</v>
      </c>
      <c r="B832" t="s">
        <v>442</v>
      </c>
      <c r="C832">
        <v>931116</v>
      </c>
      <c r="D832" t="s">
        <v>442</v>
      </c>
      <c r="E832">
        <v>525440</v>
      </c>
      <c r="F832" t="s">
        <v>111</v>
      </c>
      <c r="G832" s="408" t="s">
        <v>816</v>
      </c>
      <c r="H832" s="217" t="s">
        <v>47</v>
      </c>
      <c r="I832" s="217" t="s">
        <v>442</v>
      </c>
      <c r="J832" s="217" t="s">
        <v>458</v>
      </c>
      <c r="K832" s="61" t="str">
        <f t="shared" si="160"/>
        <v>2</v>
      </c>
      <c r="L832" s="63" t="str">
        <f t="shared" si="161"/>
        <v>Natural Resources2</v>
      </c>
      <c r="M832" s="63" t="str">
        <f t="shared" si="162"/>
        <v>Multi-Species Reserve2</v>
      </c>
      <c r="N832" s="637">
        <v>0</v>
      </c>
      <c r="O832" s="213">
        <v>8000</v>
      </c>
      <c r="Q832" s="213">
        <f t="shared" si="163"/>
        <v>8000</v>
      </c>
      <c r="R832" s="213">
        <v>0</v>
      </c>
      <c r="S832" s="213">
        <v>0</v>
      </c>
      <c r="T832" s="213">
        <v>0</v>
      </c>
      <c r="U832" s="213">
        <v>0</v>
      </c>
      <c r="V832" s="213">
        <v>0</v>
      </c>
      <c r="W832" s="213">
        <v>0</v>
      </c>
      <c r="X832" s="213">
        <v>0</v>
      </c>
      <c r="Y832" s="213">
        <v>0</v>
      </c>
      <c r="Z832" s="213">
        <v>0</v>
      </c>
      <c r="AA832" s="213">
        <v>0</v>
      </c>
      <c r="AB832" s="213">
        <v>0</v>
      </c>
      <c r="AC832" s="213">
        <f>SUMIF('[3]revexpbalances - 2024-07-18T082'!$G:$G,G:G,'[3]revexpbalances - 2024-07-18T082'!$H:$H)</f>
        <v>4720</v>
      </c>
      <c r="AD832" s="213">
        <f t="shared" si="164"/>
        <v>4720</v>
      </c>
      <c r="AE832" s="744">
        <f t="shared" si="165"/>
        <v>0</v>
      </c>
      <c r="AF832" s="744">
        <f t="shared" si="166"/>
        <v>0</v>
      </c>
      <c r="AG832" s="744">
        <f t="shared" si="167"/>
        <v>0</v>
      </c>
      <c r="AH832" s="744">
        <f t="shared" si="168"/>
        <v>4720</v>
      </c>
      <c r="AI832" s="744">
        <f t="shared" si="169"/>
        <v>4720</v>
      </c>
      <c r="AJ832" s="744">
        <f t="shared" si="170"/>
        <v>3280</v>
      </c>
      <c r="AK832" s="1097">
        <v>8000</v>
      </c>
    </row>
    <row r="833" spans="1:37">
      <c r="A833">
        <v>25540</v>
      </c>
      <c r="B833" t="s">
        <v>442</v>
      </c>
      <c r="C833">
        <v>931116</v>
      </c>
      <c r="D833" t="s">
        <v>442</v>
      </c>
      <c r="E833">
        <v>526940</v>
      </c>
      <c r="F833" t="s">
        <v>71</v>
      </c>
      <c r="G833" s="408" t="s">
        <v>819</v>
      </c>
      <c r="H833" s="217" t="s">
        <v>47</v>
      </c>
      <c r="I833" s="217" t="s">
        <v>442</v>
      </c>
      <c r="J833" s="217" t="s">
        <v>458</v>
      </c>
      <c r="K833" s="61" t="str">
        <f t="shared" si="160"/>
        <v>2</v>
      </c>
      <c r="L833" s="63" t="str">
        <f t="shared" si="161"/>
        <v>Natural Resources2</v>
      </c>
      <c r="M833" s="63" t="str">
        <f t="shared" si="162"/>
        <v>Multi-Species Reserve2</v>
      </c>
      <c r="N833" s="637">
        <v>87.44</v>
      </c>
      <c r="O833" s="213">
        <v>500</v>
      </c>
      <c r="Q833" s="213">
        <f t="shared" si="163"/>
        <v>500</v>
      </c>
      <c r="R833" s="213">
        <v>0</v>
      </c>
      <c r="S833" s="213">
        <v>0</v>
      </c>
      <c r="T833" s="213">
        <v>82.61</v>
      </c>
      <c r="U833" s="213">
        <v>0</v>
      </c>
      <c r="V833" s="213">
        <v>0</v>
      </c>
      <c r="W833" s="213">
        <v>0</v>
      </c>
      <c r="X833" s="213">
        <v>0</v>
      </c>
      <c r="Y833" s="213">
        <v>0</v>
      </c>
      <c r="Z833" s="213">
        <v>0</v>
      </c>
      <c r="AA833" s="213">
        <v>0</v>
      </c>
      <c r="AB833" s="213">
        <v>0</v>
      </c>
      <c r="AC833" s="213">
        <f>SUMIF('[3]revexpbalances - 2024-07-18T082'!$G:$G,G:G,'[3]revexpbalances - 2024-07-18T082'!$H:$H)</f>
        <v>2.4900000000000002</v>
      </c>
      <c r="AD833" s="213">
        <f t="shared" si="164"/>
        <v>85.1</v>
      </c>
      <c r="AE833" s="744">
        <f t="shared" si="165"/>
        <v>82.61</v>
      </c>
      <c r="AF833" s="744">
        <f t="shared" si="166"/>
        <v>0</v>
      </c>
      <c r="AG833" s="744">
        <f t="shared" si="167"/>
        <v>0</v>
      </c>
      <c r="AH833" s="744">
        <f t="shared" si="168"/>
        <v>2.4900000000000002</v>
      </c>
      <c r="AI833" s="744">
        <f t="shared" si="169"/>
        <v>85.1</v>
      </c>
      <c r="AJ833" s="744">
        <f t="shared" si="170"/>
        <v>414.9</v>
      </c>
      <c r="AK833" s="1097">
        <v>500</v>
      </c>
    </row>
    <row r="834" spans="1:37">
      <c r="A834">
        <v>25540</v>
      </c>
      <c r="B834" t="s">
        <v>442</v>
      </c>
      <c r="C834">
        <v>931116</v>
      </c>
      <c r="D834" t="s">
        <v>442</v>
      </c>
      <c r="E834">
        <v>527100</v>
      </c>
      <c r="F834" t="s">
        <v>72</v>
      </c>
      <c r="G834" s="408" t="s">
        <v>821</v>
      </c>
      <c r="H834" s="217" t="s">
        <v>47</v>
      </c>
      <c r="I834" s="217" t="s">
        <v>442</v>
      </c>
      <c r="J834" s="217" t="s">
        <v>458</v>
      </c>
      <c r="K834" s="61" t="str">
        <f t="shared" si="160"/>
        <v>2</v>
      </c>
      <c r="L834" s="63" t="str">
        <f t="shared" si="161"/>
        <v>Natural Resources2</v>
      </c>
      <c r="M834" s="63" t="str">
        <f t="shared" si="162"/>
        <v>Multi-Species Reserve2</v>
      </c>
      <c r="N834" s="637">
        <v>0</v>
      </c>
      <c r="O834" s="213">
        <v>1500</v>
      </c>
      <c r="Q834" s="213">
        <f t="shared" si="163"/>
        <v>1500</v>
      </c>
      <c r="R834" s="213">
        <v>0</v>
      </c>
      <c r="S834" s="213">
        <v>0</v>
      </c>
      <c r="T834" s="213">
        <v>0</v>
      </c>
      <c r="U834" s="213">
        <v>0</v>
      </c>
      <c r="V834" s="213">
        <v>0</v>
      </c>
      <c r="W834" s="213">
        <v>0</v>
      </c>
      <c r="X834" s="213">
        <v>0</v>
      </c>
      <c r="Y834" s="213">
        <v>0</v>
      </c>
      <c r="Z834" s="213">
        <v>0</v>
      </c>
      <c r="AA834" s="213">
        <v>0</v>
      </c>
      <c r="AB834" s="213">
        <v>0</v>
      </c>
      <c r="AC834" s="213">
        <f>SUMIF('[3]revexpbalances - 2024-07-18T082'!$G:$G,G:G,'[3]revexpbalances - 2024-07-18T082'!$H:$H)</f>
        <v>0</v>
      </c>
      <c r="AD834" s="213">
        <f t="shared" si="164"/>
        <v>0</v>
      </c>
      <c r="AE834" s="744">
        <f t="shared" si="165"/>
        <v>0</v>
      </c>
      <c r="AF834" s="744">
        <f t="shared" si="166"/>
        <v>0</v>
      </c>
      <c r="AG834" s="744">
        <f t="shared" si="167"/>
        <v>0</v>
      </c>
      <c r="AH834" s="744">
        <f t="shared" si="168"/>
        <v>0</v>
      </c>
      <c r="AI834" s="744">
        <f t="shared" si="169"/>
        <v>0</v>
      </c>
      <c r="AJ834" s="744">
        <f t="shared" si="170"/>
        <v>1500</v>
      </c>
      <c r="AK834" s="1097">
        <v>1500</v>
      </c>
    </row>
    <row r="835" spans="1:37">
      <c r="A835">
        <v>25540</v>
      </c>
      <c r="B835" t="s">
        <v>442</v>
      </c>
      <c r="C835">
        <v>931116</v>
      </c>
      <c r="D835" t="s">
        <v>442</v>
      </c>
      <c r="E835">
        <v>527720</v>
      </c>
      <c r="F835" t="s">
        <v>98</v>
      </c>
      <c r="G835" s="408" t="s">
        <v>823</v>
      </c>
      <c r="H835" s="217" t="s">
        <v>47</v>
      </c>
      <c r="I835" s="217" t="s">
        <v>442</v>
      </c>
      <c r="J835" s="217" t="s">
        <v>458</v>
      </c>
      <c r="K835" s="61" t="str">
        <f t="shared" si="160"/>
        <v>2</v>
      </c>
      <c r="L835" s="63" t="str">
        <f t="shared" si="161"/>
        <v>Natural Resources2</v>
      </c>
      <c r="M835" s="63" t="str">
        <f t="shared" si="162"/>
        <v>Multi-Species Reserve2</v>
      </c>
      <c r="N835" s="637">
        <v>75.08</v>
      </c>
      <c r="O835" s="213">
        <v>1000</v>
      </c>
      <c r="Q835" s="213">
        <f t="shared" si="163"/>
        <v>1000</v>
      </c>
      <c r="R835" s="213">
        <v>0</v>
      </c>
      <c r="S835" s="213">
        <v>0</v>
      </c>
      <c r="T835" s="213">
        <v>55.32</v>
      </c>
      <c r="U835" s="213">
        <v>0</v>
      </c>
      <c r="V835" s="213">
        <v>0</v>
      </c>
      <c r="W835" s="213">
        <v>0</v>
      </c>
      <c r="X835" s="213">
        <v>68.48</v>
      </c>
      <c r="Y835" s="213">
        <v>33.590000000000003</v>
      </c>
      <c r="Z835" s="213">
        <v>0</v>
      </c>
      <c r="AA835" s="213">
        <v>0</v>
      </c>
      <c r="AB835" s="213">
        <v>0</v>
      </c>
      <c r="AC835" s="213">
        <f>SUMIF('[3]revexpbalances - 2024-07-18T082'!$G:$G,G:G,'[3]revexpbalances - 2024-07-18T082'!$H:$H)</f>
        <v>248.01</v>
      </c>
      <c r="AD835" s="213">
        <f t="shared" si="164"/>
        <v>405.4</v>
      </c>
      <c r="AE835" s="744">
        <f t="shared" si="165"/>
        <v>55.32</v>
      </c>
      <c r="AF835" s="744">
        <f t="shared" si="166"/>
        <v>0</v>
      </c>
      <c r="AG835" s="744">
        <f t="shared" si="167"/>
        <v>102.07000000000001</v>
      </c>
      <c r="AH835" s="744">
        <f t="shared" si="168"/>
        <v>248.01</v>
      </c>
      <c r="AI835" s="744">
        <f t="shared" si="169"/>
        <v>405.4</v>
      </c>
      <c r="AJ835" s="744">
        <f t="shared" si="170"/>
        <v>594.6</v>
      </c>
      <c r="AK835" s="1097">
        <v>1000</v>
      </c>
    </row>
    <row r="836" spans="1:37">
      <c r="A836">
        <v>25540</v>
      </c>
      <c r="B836" t="s">
        <v>442</v>
      </c>
      <c r="C836">
        <v>931116</v>
      </c>
      <c r="D836" t="s">
        <v>442</v>
      </c>
      <c r="E836">
        <v>528260</v>
      </c>
      <c r="F836" t="s">
        <v>227</v>
      </c>
      <c r="G836" s="408" t="s">
        <v>1947</v>
      </c>
      <c r="H836" s="217" t="s">
        <v>47</v>
      </c>
      <c r="I836" s="217" t="s">
        <v>442</v>
      </c>
      <c r="J836" s="217" t="s">
        <v>458</v>
      </c>
      <c r="K836" s="61" t="str">
        <f t="shared" si="160"/>
        <v>2</v>
      </c>
      <c r="L836" s="63" t="str">
        <f t="shared" si="161"/>
        <v>Natural Resources2</v>
      </c>
      <c r="M836" s="63" t="str">
        <f t="shared" si="162"/>
        <v>Multi-Species Reserve2</v>
      </c>
      <c r="N836" s="637">
        <v>517.64</v>
      </c>
      <c r="O836" s="213">
        <v>5000</v>
      </c>
      <c r="Q836" s="213">
        <f t="shared" si="163"/>
        <v>5000</v>
      </c>
      <c r="R836" s="213">
        <v>0</v>
      </c>
      <c r="S836" s="213">
        <v>0</v>
      </c>
      <c r="T836" s="213">
        <v>0</v>
      </c>
      <c r="U836" s="213">
        <v>0</v>
      </c>
      <c r="V836" s="213">
        <v>0</v>
      </c>
      <c r="W836" s="213">
        <v>0</v>
      </c>
      <c r="X836" s="213">
        <v>0</v>
      </c>
      <c r="Y836" s="213">
        <v>0</v>
      </c>
      <c r="Z836" s="213">
        <v>0</v>
      </c>
      <c r="AA836" s="213">
        <v>0</v>
      </c>
      <c r="AB836" s="213">
        <v>0</v>
      </c>
      <c r="AC836" s="213">
        <f>SUMIF('[3]revexpbalances - 2024-07-18T082'!$G:$G,G:G,'[3]revexpbalances - 2024-07-18T082'!$H:$H)</f>
        <v>530.23</v>
      </c>
      <c r="AD836" s="213">
        <f t="shared" si="164"/>
        <v>530.23</v>
      </c>
      <c r="AE836" s="744">
        <f t="shared" si="165"/>
        <v>0</v>
      </c>
      <c r="AF836" s="744">
        <f t="shared" si="166"/>
        <v>0</v>
      </c>
      <c r="AG836" s="744">
        <f t="shared" si="167"/>
        <v>0</v>
      </c>
      <c r="AH836" s="744">
        <f t="shared" si="168"/>
        <v>530.23</v>
      </c>
      <c r="AI836" s="744">
        <f t="shared" si="169"/>
        <v>530.23</v>
      </c>
      <c r="AJ836" s="744">
        <f t="shared" si="170"/>
        <v>4469.7700000000004</v>
      </c>
      <c r="AK836" s="1097">
        <v>5000</v>
      </c>
    </row>
    <row r="837" spans="1:37">
      <c r="A837">
        <v>25540</v>
      </c>
      <c r="B837" t="s">
        <v>442</v>
      </c>
      <c r="C837">
        <v>931116</v>
      </c>
      <c r="D837" t="s">
        <v>442</v>
      </c>
      <c r="E837">
        <v>528920</v>
      </c>
      <c r="F837" t="s">
        <v>78</v>
      </c>
      <c r="G837" s="408" t="s">
        <v>827</v>
      </c>
      <c r="H837" s="217" t="s">
        <v>47</v>
      </c>
      <c r="I837" s="217" t="s">
        <v>442</v>
      </c>
      <c r="J837" s="217" t="s">
        <v>458</v>
      </c>
      <c r="K837" s="61" t="str">
        <f t="shared" si="160"/>
        <v>2</v>
      </c>
      <c r="L837" s="63" t="str">
        <f t="shared" si="161"/>
        <v>Natural Resources2</v>
      </c>
      <c r="M837" s="63" t="str">
        <f t="shared" si="162"/>
        <v>Multi-Species Reserve2</v>
      </c>
      <c r="N837" s="637">
        <v>7083.48</v>
      </c>
      <c r="O837" s="213">
        <v>3000</v>
      </c>
      <c r="P837" s="717">
        <v>77000</v>
      </c>
      <c r="Q837" s="213">
        <f t="shared" si="163"/>
        <v>80000</v>
      </c>
      <c r="R837" s="213">
        <v>0</v>
      </c>
      <c r="S837" s="213">
        <v>590.29</v>
      </c>
      <c r="T837" s="213">
        <v>590.29</v>
      </c>
      <c r="U837" s="213">
        <v>590.29</v>
      </c>
      <c r="V837" s="213">
        <v>590.29</v>
      </c>
      <c r="W837" s="213">
        <v>590.29</v>
      </c>
      <c r="X837" s="213">
        <v>590.29</v>
      </c>
      <c r="Y837" s="213">
        <v>590.29</v>
      </c>
      <c r="Z837" s="213">
        <v>590.29</v>
      </c>
      <c r="AA837" s="213">
        <v>62394.34</v>
      </c>
      <c r="AB837" s="213">
        <v>590.29</v>
      </c>
      <c r="AC837" s="213">
        <f>SUMIF('[3]revexpbalances - 2024-07-18T082'!$G:$G,G:G,'[3]revexpbalances - 2024-07-18T082'!$H:$H)</f>
        <v>1180.58</v>
      </c>
      <c r="AD837" s="213">
        <f t="shared" si="164"/>
        <v>68887.53</v>
      </c>
      <c r="AE837" s="744">
        <f t="shared" si="165"/>
        <v>1180.58</v>
      </c>
      <c r="AF837" s="744">
        <f t="shared" si="166"/>
        <v>1770.87</v>
      </c>
      <c r="AG837" s="744">
        <f t="shared" si="167"/>
        <v>1770.87</v>
      </c>
      <c r="AH837" s="744">
        <f t="shared" si="168"/>
        <v>64165.21</v>
      </c>
      <c r="AI837" s="744">
        <f t="shared" si="169"/>
        <v>68887.53</v>
      </c>
      <c r="AJ837" s="744">
        <f t="shared" si="170"/>
        <v>11112.470000000001</v>
      </c>
      <c r="AK837" s="1097">
        <v>40000</v>
      </c>
    </row>
    <row r="838" spans="1:37">
      <c r="A838">
        <v>25540</v>
      </c>
      <c r="B838" t="s">
        <v>442</v>
      </c>
      <c r="C838">
        <v>931116</v>
      </c>
      <c r="D838" t="s">
        <v>442</v>
      </c>
      <c r="E838">
        <v>537080</v>
      </c>
      <c r="F838" t="s">
        <v>84</v>
      </c>
      <c r="G838" s="408" t="s">
        <v>1712</v>
      </c>
      <c r="H838" s="217" t="s">
        <v>47</v>
      </c>
      <c r="I838" s="217" t="s">
        <v>442</v>
      </c>
      <c r="J838" s="217" t="s">
        <v>7021</v>
      </c>
      <c r="K838" s="61" t="str">
        <f t="shared" si="160"/>
        <v>3</v>
      </c>
      <c r="L838" s="63" t="str">
        <f t="shared" si="161"/>
        <v>Natural Resources3</v>
      </c>
      <c r="M838" s="63" t="str">
        <f t="shared" si="162"/>
        <v>Multi-Species Reserve3</v>
      </c>
      <c r="N838" s="637">
        <v>90</v>
      </c>
      <c r="O838" s="213">
        <v>10868</v>
      </c>
      <c r="Q838" s="213">
        <f t="shared" si="163"/>
        <v>10868</v>
      </c>
      <c r="R838" s="213">
        <v>0</v>
      </c>
      <c r="S838" s="213">
        <v>0</v>
      </c>
      <c r="T838" s="213">
        <v>0</v>
      </c>
      <c r="U838" s="213">
        <v>0</v>
      </c>
      <c r="V838" s="213">
        <v>0</v>
      </c>
      <c r="W838" s="213">
        <v>0</v>
      </c>
      <c r="X838" s="213">
        <v>0</v>
      </c>
      <c r="Y838" s="213">
        <v>0</v>
      </c>
      <c r="Z838" s="213">
        <v>0</v>
      </c>
      <c r="AA838" s="213">
        <v>0</v>
      </c>
      <c r="AB838" s="213">
        <v>0</v>
      </c>
      <c r="AC838" s="213">
        <f>SUMIF('[3]revexpbalances - 2024-07-18T082'!$G:$G,G:G,'[3]revexpbalances - 2024-07-18T082'!$H:$H)</f>
        <v>0</v>
      </c>
      <c r="AD838" s="213">
        <f t="shared" si="164"/>
        <v>0</v>
      </c>
      <c r="AE838" s="744">
        <f t="shared" si="165"/>
        <v>0</v>
      </c>
      <c r="AF838" s="744">
        <f t="shared" si="166"/>
        <v>0</v>
      </c>
      <c r="AG838" s="744">
        <f t="shared" si="167"/>
        <v>0</v>
      </c>
      <c r="AH838" s="744">
        <f t="shared" si="168"/>
        <v>0</v>
      </c>
      <c r="AI838" s="744">
        <f t="shared" si="169"/>
        <v>0</v>
      </c>
      <c r="AJ838" s="744">
        <f t="shared" si="170"/>
        <v>10868</v>
      </c>
      <c r="AK838" s="1097">
        <v>11618</v>
      </c>
    </row>
    <row r="839" spans="1:37">
      <c r="A839">
        <v>25550</v>
      </c>
      <c r="B839" t="s">
        <v>2955</v>
      </c>
      <c r="C839">
        <v>931101</v>
      </c>
      <c r="D839" t="s">
        <v>2956</v>
      </c>
      <c r="E839">
        <v>525440</v>
      </c>
      <c r="F839" t="s">
        <v>111</v>
      </c>
      <c r="G839" s="408" t="s">
        <v>847</v>
      </c>
      <c r="H839" s="217" t="s">
        <v>47</v>
      </c>
      <c r="I839" s="217" t="s">
        <v>443</v>
      </c>
      <c r="J839" s="217" t="s">
        <v>458</v>
      </c>
      <c r="K839" s="61" t="str">
        <f t="shared" si="160"/>
        <v>2</v>
      </c>
      <c r="L839" s="63" t="str">
        <f t="shared" si="161"/>
        <v>Natural Resources2</v>
      </c>
      <c r="M839" s="63" t="str">
        <f t="shared" si="162"/>
        <v>Santa Ana River Mitigation Bank2</v>
      </c>
      <c r="N839" s="637">
        <v>8340</v>
      </c>
      <c r="O839" s="213">
        <v>25000</v>
      </c>
      <c r="Q839" s="213">
        <f t="shared" si="163"/>
        <v>25000</v>
      </c>
      <c r="R839" s="213">
        <v>0</v>
      </c>
      <c r="S839" s="213">
        <v>0</v>
      </c>
      <c r="T839" s="213">
        <v>0</v>
      </c>
      <c r="U839" s="213">
        <v>0</v>
      </c>
      <c r="V839" s="213">
        <v>14276.03</v>
      </c>
      <c r="W839" s="213">
        <v>11773.75</v>
      </c>
      <c r="X839" s="213">
        <v>512</v>
      </c>
      <c r="Y839" s="213">
        <v>0</v>
      </c>
      <c r="Z839" s="213">
        <v>0</v>
      </c>
      <c r="AA839" s="213">
        <v>1008.75</v>
      </c>
      <c r="AB839" s="213">
        <v>0</v>
      </c>
      <c r="AC839" s="213">
        <f>SUMIF('[3]revexpbalances - 2024-07-18T082'!$G:$G,G:G,'[3]revexpbalances - 2024-07-18T082'!$H:$H)</f>
        <v>0</v>
      </c>
      <c r="AD839" s="213">
        <f t="shared" si="164"/>
        <v>27570.53</v>
      </c>
      <c r="AE839" s="744">
        <f t="shared" si="165"/>
        <v>0</v>
      </c>
      <c r="AF839" s="744">
        <f t="shared" si="166"/>
        <v>26049.78</v>
      </c>
      <c r="AG839" s="744">
        <f t="shared" si="167"/>
        <v>512</v>
      </c>
      <c r="AH839" s="744">
        <f t="shared" si="168"/>
        <v>1008.75</v>
      </c>
      <c r="AI839" s="744">
        <f t="shared" si="169"/>
        <v>27570.53</v>
      </c>
      <c r="AJ839" s="744">
        <f t="shared" si="170"/>
        <v>-2570.5299999999988</v>
      </c>
      <c r="AK839" s="1097">
        <v>125000</v>
      </c>
    </row>
    <row r="840" spans="1:37">
      <c r="A840">
        <v>25590</v>
      </c>
      <c r="B840" t="s">
        <v>1564</v>
      </c>
      <c r="C840">
        <v>931150</v>
      </c>
      <c r="D840" t="s">
        <v>1564</v>
      </c>
      <c r="E840">
        <v>520115</v>
      </c>
      <c r="F840" t="s">
        <v>49</v>
      </c>
      <c r="G840" s="408" t="s">
        <v>757</v>
      </c>
      <c r="H840" s="217" t="s">
        <v>47</v>
      </c>
      <c r="I840" s="217" t="s">
        <v>1564</v>
      </c>
      <c r="J840" s="217" t="s">
        <v>458</v>
      </c>
      <c r="K840" s="61" t="str">
        <f t="shared" si="160"/>
        <v>2</v>
      </c>
      <c r="L840" s="63" t="str">
        <f t="shared" si="161"/>
        <v>Natural Resources2</v>
      </c>
      <c r="M840" s="63" t="str">
        <f t="shared" si="162"/>
        <v>MSHCP Reserve Management2</v>
      </c>
      <c r="N840" s="637">
        <v>4172.3599999999997</v>
      </c>
      <c r="O840" s="213">
        <v>4850</v>
      </c>
      <c r="Q840" s="213">
        <f t="shared" si="163"/>
        <v>4850</v>
      </c>
      <c r="R840" s="213">
        <v>0</v>
      </c>
      <c r="S840" s="213">
        <v>140</v>
      </c>
      <c r="T840" s="213">
        <v>222.3</v>
      </c>
      <c r="U840" s="213">
        <v>303.87</v>
      </c>
      <c r="V840" s="213">
        <v>1311.15</v>
      </c>
      <c r="W840" s="213">
        <v>0</v>
      </c>
      <c r="X840" s="213">
        <v>279</v>
      </c>
      <c r="Y840" s="213">
        <v>0</v>
      </c>
      <c r="Z840" s="213">
        <v>435.31</v>
      </c>
      <c r="AA840" s="213">
        <v>0</v>
      </c>
      <c r="AB840" s="213">
        <v>1276.25</v>
      </c>
      <c r="AC840" s="213">
        <f>SUMIF('[3]revexpbalances - 2024-07-18T082'!$G:$G,G:G,'[3]revexpbalances - 2024-07-18T082'!$H:$H)</f>
        <v>689.97</v>
      </c>
      <c r="AD840" s="213">
        <f t="shared" si="164"/>
        <v>4657.8500000000004</v>
      </c>
      <c r="AE840" s="744">
        <f t="shared" si="165"/>
        <v>362.3</v>
      </c>
      <c r="AF840" s="744">
        <f t="shared" si="166"/>
        <v>1615.02</v>
      </c>
      <c r="AG840" s="744">
        <f t="shared" si="167"/>
        <v>714.31</v>
      </c>
      <c r="AH840" s="744">
        <f t="shared" si="168"/>
        <v>1966.22</v>
      </c>
      <c r="AI840" s="744">
        <f t="shared" si="169"/>
        <v>4657.8500000000004</v>
      </c>
      <c r="AJ840" s="744">
        <f t="shared" si="170"/>
        <v>192.14999999999964</v>
      </c>
      <c r="AK840" s="1097">
        <v>7050</v>
      </c>
    </row>
    <row r="841" spans="1:37">
      <c r="A841">
        <v>25590</v>
      </c>
      <c r="B841" t="s">
        <v>1564</v>
      </c>
      <c r="C841">
        <v>931150</v>
      </c>
      <c r="D841" t="s">
        <v>1564</v>
      </c>
      <c r="E841">
        <v>520320</v>
      </c>
      <c r="F841" t="s">
        <v>51</v>
      </c>
      <c r="G841" s="408" t="s">
        <v>6398</v>
      </c>
      <c r="H841" s="217" t="s">
        <v>47</v>
      </c>
      <c r="I841" s="217" t="s">
        <v>1564</v>
      </c>
      <c r="J841" s="217" t="s">
        <v>458</v>
      </c>
      <c r="K841" s="61" t="str">
        <f t="shared" si="160"/>
        <v>2</v>
      </c>
      <c r="L841" s="63" t="str">
        <f t="shared" si="161"/>
        <v>Natural Resources2</v>
      </c>
      <c r="M841" s="63" t="str">
        <f t="shared" si="162"/>
        <v>MSHCP Reserve Management2</v>
      </c>
      <c r="N841" s="637">
        <v>471.6</v>
      </c>
      <c r="O841" s="213">
        <v>550</v>
      </c>
      <c r="Q841" s="213">
        <f t="shared" si="163"/>
        <v>550</v>
      </c>
      <c r="R841" s="213">
        <v>35.229999999999997</v>
      </c>
      <c r="S841" s="213">
        <v>31.7</v>
      </c>
      <c r="T841" s="213">
        <v>83.78</v>
      </c>
      <c r="U841" s="213">
        <v>55.72</v>
      </c>
      <c r="V841" s="213">
        <v>50.06</v>
      </c>
      <c r="W841" s="213">
        <v>58.19</v>
      </c>
      <c r="X841" s="213">
        <v>56.7</v>
      </c>
      <c r="Y841" s="213">
        <v>54.58</v>
      </c>
      <c r="Z841" s="213">
        <v>55.74</v>
      </c>
      <c r="AA841" s="213">
        <v>50.34</v>
      </c>
      <c r="AB841" s="213">
        <v>63.66</v>
      </c>
      <c r="AC841" s="213">
        <f>SUMIF('[3]revexpbalances - 2024-07-18T082'!$G:$G,G:G,'[3]revexpbalances - 2024-07-18T082'!$H:$H)</f>
        <v>62.06</v>
      </c>
      <c r="AD841" s="213">
        <f t="shared" si="164"/>
        <v>657.76</v>
      </c>
      <c r="AE841" s="744">
        <f t="shared" si="165"/>
        <v>150.70999999999998</v>
      </c>
      <c r="AF841" s="744">
        <f t="shared" si="166"/>
        <v>163.97</v>
      </c>
      <c r="AG841" s="744">
        <f t="shared" si="167"/>
        <v>167.02</v>
      </c>
      <c r="AH841" s="744">
        <f t="shared" si="168"/>
        <v>176.06</v>
      </c>
      <c r="AI841" s="744">
        <f t="shared" si="169"/>
        <v>657.76</v>
      </c>
      <c r="AJ841" s="744">
        <f t="shared" si="170"/>
        <v>-107.75999999999999</v>
      </c>
      <c r="AK841" s="1097">
        <v>675</v>
      </c>
    </row>
    <row r="842" spans="1:37">
      <c r="A842">
        <v>25590</v>
      </c>
      <c r="B842" t="s">
        <v>1564</v>
      </c>
      <c r="C842">
        <v>931150</v>
      </c>
      <c r="D842" t="s">
        <v>1564</v>
      </c>
      <c r="E842">
        <v>521420</v>
      </c>
      <c r="F842" t="s">
        <v>90</v>
      </c>
      <c r="G842" s="408" t="s">
        <v>762</v>
      </c>
      <c r="H842" s="217" t="s">
        <v>47</v>
      </c>
      <c r="I842" s="217" t="s">
        <v>1564</v>
      </c>
      <c r="J842" s="217" t="s">
        <v>458</v>
      </c>
      <c r="K842" s="61" t="str">
        <f t="shared" si="160"/>
        <v>2</v>
      </c>
      <c r="L842" s="63" t="str">
        <f t="shared" si="161"/>
        <v>Natural Resources2</v>
      </c>
      <c r="M842" s="63" t="str">
        <f t="shared" si="162"/>
        <v>MSHCP Reserve Management2</v>
      </c>
      <c r="N842" s="637">
        <v>4807.1099999999997</v>
      </c>
      <c r="O842" s="213">
        <v>6000</v>
      </c>
      <c r="Q842" s="213">
        <f t="shared" si="163"/>
        <v>6000</v>
      </c>
      <c r="R842" s="213">
        <v>22.07</v>
      </c>
      <c r="S842" s="213">
        <v>-22.07</v>
      </c>
      <c r="T842" s="213">
        <v>517.73</v>
      </c>
      <c r="U842" s="213">
        <v>527.01</v>
      </c>
      <c r="V842" s="213">
        <v>85.03</v>
      </c>
      <c r="W842" s="213">
        <v>282.25</v>
      </c>
      <c r="X842" s="213">
        <v>1113.81</v>
      </c>
      <c r="Y842" s="213">
        <v>426.27</v>
      </c>
      <c r="Z842" s="213">
        <v>1061.6500000000001</v>
      </c>
      <c r="AA842" s="213">
        <v>83.98</v>
      </c>
      <c r="AB842" s="213">
        <v>235.21</v>
      </c>
      <c r="AC842" s="213">
        <f>SUMIF('[3]revexpbalances - 2024-07-18T082'!$G:$G,G:G,'[3]revexpbalances - 2024-07-18T082'!$H:$H)</f>
        <v>3788.94</v>
      </c>
      <c r="AD842" s="213">
        <f t="shared" si="164"/>
        <v>8121.8799999999992</v>
      </c>
      <c r="AE842" s="744">
        <f t="shared" si="165"/>
        <v>517.73</v>
      </c>
      <c r="AF842" s="744">
        <f t="shared" si="166"/>
        <v>894.29</v>
      </c>
      <c r="AG842" s="744">
        <f t="shared" si="167"/>
        <v>2601.73</v>
      </c>
      <c r="AH842" s="744">
        <f t="shared" si="168"/>
        <v>4108.13</v>
      </c>
      <c r="AI842" s="744">
        <f t="shared" si="169"/>
        <v>8121.88</v>
      </c>
      <c r="AJ842" s="744">
        <f t="shared" si="170"/>
        <v>-2121.88</v>
      </c>
      <c r="AK842" s="1097">
        <v>6000</v>
      </c>
    </row>
    <row r="843" spans="1:37">
      <c r="A843">
        <v>25590</v>
      </c>
      <c r="B843" t="s">
        <v>1564</v>
      </c>
      <c r="C843">
        <v>931150</v>
      </c>
      <c r="D843" t="s">
        <v>1564</v>
      </c>
      <c r="E843">
        <v>521500</v>
      </c>
      <c r="F843" t="s">
        <v>58</v>
      </c>
      <c r="G843" s="408" t="s">
        <v>763</v>
      </c>
      <c r="H843" s="217" t="s">
        <v>47</v>
      </c>
      <c r="I843" s="217" t="s">
        <v>1564</v>
      </c>
      <c r="J843" s="217" t="s">
        <v>458</v>
      </c>
      <c r="K843" s="61" t="str">
        <f t="shared" si="160"/>
        <v>2</v>
      </c>
      <c r="L843" s="63" t="str">
        <f t="shared" si="161"/>
        <v>Natural Resources2</v>
      </c>
      <c r="M843" s="63" t="str">
        <f t="shared" si="162"/>
        <v>MSHCP Reserve Management2</v>
      </c>
      <c r="N843" s="637">
        <v>8838.4</v>
      </c>
      <c r="O843" s="213">
        <v>10000</v>
      </c>
      <c r="Q843" s="213">
        <f t="shared" si="163"/>
        <v>10000</v>
      </c>
      <c r="R843" s="213">
        <v>0</v>
      </c>
      <c r="S843" s="213">
        <v>0</v>
      </c>
      <c r="T843" s="213">
        <v>1987.27</v>
      </c>
      <c r="U843" s="213">
        <v>1429.91</v>
      </c>
      <c r="V843" s="213">
        <v>2072.0300000000002</v>
      </c>
      <c r="W843" s="213">
        <v>0</v>
      </c>
      <c r="X843" s="213">
        <v>2077.91</v>
      </c>
      <c r="Y843" s="213">
        <v>210.19</v>
      </c>
      <c r="Z843" s="213">
        <v>1862.1</v>
      </c>
      <c r="AA843" s="213">
        <v>762.19</v>
      </c>
      <c r="AB843" s="213">
        <v>632.67999999999995</v>
      </c>
      <c r="AC843" s="213">
        <f>SUMIF('[3]revexpbalances - 2024-07-18T082'!$G:$G,G:G,'[3]revexpbalances - 2024-07-18T082'!$H:$H)</f>
        <v>165.26</v>
      </c>
      <c r="AD843" s="213">
        <f t="shared" si="164"/>
        <v>11199.54</v>
      </c>
      <c r="AE843" s="744">
        <f t="shared" si="165"/>
        <v>1987.27</v>
      </c>
      <c r="AF843" s="744">
        <f t="shared" si="166"/>
        <v>3501.9400000000005</v>
      </c>
      <c r="AG843" s="744">
        <f t="shared" si="167"/>
        <v>4150.2</v>
      </c>
      <c r="AH843" s="744">
        <f t="shared" si="168"/>
        <v>1560.1299999999999</v>
      </c>
      <c r="AI843" s="744">
        <f t="shared" si="169"/>
        <v>11199.539999999999</v>
      </c>
      <c r="AJ843" s="744">
        <f t="shared" si="170"/>
        <v>-1199.5399999999991</v>
      </c>
      <c r="AK843" s="1097">
        <v>10000</v>
      </c>
    </row>
    <row r="844" spans="1:37">
      <c r="A844">
        <v>25590</v>
      </c>
      <c r="B844" t="s">
        <v>1564</v>
      </c>
      <c r="C844">
        <v>931150</v>
      </c>
      <c r="D844" t="s">
        <v>1564</v>
      </c>
      <c r="E844">
        <v>521580</v>
      </c>
      <c r="F844" t="s">
        <v>6231</v>
      </c>
      <c r="G844" s="408" t="s">
        <v>6232</v>
      </c>
      <c r="H844" s="217" t="s">
        <v>47</v>
      </c>
      <c r="I844" s="217" t="s">
        <v>1564</v>
      </c>
      <c r="J844" s="217" t="s">
        <v>458</v>
      </c>
      <c r="K844" s="61" t="str">
        <f t="shared" si="160"/>
        <v>2</v>
      </c>
      <c r="L844" s="63" t="str">
        <f t="shared" si="161"/>
        <v>Natural Resources2</v>
      </c>
      <c r="M844" s="63" t="str">
        <f t="shared" si="162"/>
        <v>MSHCP Reserve Management2</v>
      </c>
      <c r="N844" s="637">
        <v>0</v>
      </c>
      <c r="O844" s="213">
        <v>0</v>
      </c>
      <c r="Q844" s="213">
        <f t="shared" si="163"/>
        <v>0</v>
      </c>
      <c r="R844" s="213">
        <v>0</v>
      </c>
      <c r="S844" s="213">
        <v>0</v>
      </c>
      <c r="T844" s="213">
        <v>0</v>
      </c>
      <c r="U844" s="213">
        <v>0</v>
      </c>
      <c r="V844" s="213">
        <v>0</v>
      </c>
      <c r="W844" s="213">
        <v>0</v>
      </c>
      <c r="X844" s="213">
        <v>0</v>
      </c>
      <c r="Y844" s="213">
        <v>0</v>
      </c>
      <c r="Z844" s="213">
        <v>0</v>
      </c>
      <c r="AA844" s="213">
        <v>0</v>
      </c>
      <c r="AB844" s="213">
        <v>0</v>
      </c>
      <c r="AC844" s="213">
        <f>SUMIF('[3]revexpbalances - 2024-07-18T082'!$G:$G,G:G,'[3]revexpbalances - 2024-07-18T082'!$H:$H)</f>
        <v>0</v>
      </c>
      <c r="AD844" s="213">
        <f t="shared" si="164"/>
        <v>0</v>
      </c>
      <c r="AE844" s="744">
        <f t="shared" si="165"/>
        <v>0</v>
      </c>
      <c r="AF844" s="744">
        <f t="shared" si="166"/>
        <v>0</v>
      </c>
      <c r="AG844" s="744">
        <f t="shared" si="167"/>
        <v>0</v>
      </c>
      <c r="AH844" s="744">
        <f t="shared" si="168"/>
        <v>0</v>
      </c>
      <c r="AI844" s="744">
        <f t="shared" si="169"/>
        <v>0</v>
      </c>
      <c r="AJ844" s="744">
        <f t="shared" si="170"/>
        <v>0</v>
      </c>
      <c r="AK844" s="1097">
        <v>0</v>
      </c>
    </row>
    <row r="845" spans="1:37">
      <c r="A845">
        <v>25590</v>
      </c>
      <c r="B845" t="s">
        <v>1564</v>
      </c>
      <c r="C845">
        <v>931150</v>
      </c>
      <c r="D845" t="s">
        <v>1564</v>
      </c>
      <c r="E845">
        <v>522310</v>
      </c>
      <c r="F845" t="s">
        <v>60</v>
      </c>
      <c r="G845" s="408" t="s">
        <v>765</v>
      </c>
      <c r="H845" s="217" t="s">
        <v>47</v>
      </c>
      <c r="I845" s="217" t="s">
        <v>1564</v>
      </c>
      <c r="J845" s="217" t="s">
        <v>458</v>
      </c>
      <c r="K845" s="61" t="str">
        <f t="shared" si="160"/>
        <v>2</v>
      </c>
      <c r="L845" s="63" t="str">
        <f t="shared" si="161"/>
        <v>Natural Resources2</v>
      </c>
      <c r="M845" s="63" t="str">
        <f t="shared" si="162"/>
        <v>MSHCP Reserve Management2</v>
      </c>
      <c r="N845" s="637">
        <v>1015.3199999999999</v>
      </c>
      <c r="O845" s="213">
        <v>5000</v>
      </c>
      <c r="Q845" s="213">
        <f t="shared" si="163"/>
        <v>5000</v>
      </c>
      <c r="R845" s="213">
        <v>0</v>
      </c>
      <c r="S845" s="213">
        <v>0</v>
      </c>
      <c r="T845" s="213">
        <v>1160.45</v>
      </c>
      <c r="U845" s="213">
        <v>1659.03</v>
      </c>
      <c r="V845" s="213">
        <v>0</v>
      </c>
      <c r="W845" s="213">
        <v>0</v>
      </c>
      <c r="X845" s="213">
        <v>0</v>
      </c>
      <c r="Y845" s="213">
        <v>423.24</v>
      </c>
      <c r="Z845" s="213">
        <v>442.31</v>
      </c>
      <c r="AA845" s="213">
        <v>0</v>
      </c>
      <c r="AB845" s="213">
        <v>340.65</v>
      </c>
      <c r="AC845" s="213">
        <f>SUMIF('[3]revexpbalances - 2024-07-18T082'!$G:$G,G:G,'[3]revexpbalances - 2024-07-18T082'!$H:$H)</f>
        <v>0</v>
      </c>
      <c r="AD845" s="213">
        <f t="shared" si="164"/>
        <v>4025.6800000000003</v>
      </c>
      <c r="AE845" s="744">
        <f t="shared" si="165"/>
        <v>1160.45</v>
      </c>
      <c r="AF845" s="744">
        <f t="shared" si="166"/>
        <v>1659.03</v>
      </c>
      <c r="AG845" s="744">
        <f t="shared" si="167"/>
        <v>865.55</v>
      </c>
      <c r="AH845" s="744">
        <f t="shared" si="168"/>
        <v>340.65</v>
      </c>
      <c r="AI845" s="744">
        <f t="shared" si="169"/>
        <v>4025.68</v>
      </c>
      <c r="AJ845" s="744">
        <f t="shared" si="170"/>
        <v>974.32000000000016</v>
      </c>
      <c r="AK845" s="1097">
        <v>5000</v>
      </c>
    </row>
    <row r="846" spans="1:37">
      <c r="A846">
        <v>25590</v>
      </c>
      <c r="B846" t="s">
        <v>1564</v>
      </c>
      <c r="C846">
        <v>931150</v>
      </c>
      <c r="D846" t="s">
        <v>1564</v>
      </c>
      <c r="E846">
        <v>522320</v>
      </c>
      <c r="F846" t="s">
        <v>93</v>
      </c>
      <c r="G846" s="408" t="s">
        <v>766</v>
      </c>
      <c r="H846" s="217" t="s">
        <v>47</v>
      </c>
      <c r="I846" s="217" t="s">
        <v>1564</v>
      </c>
      <c r="J846" s="217" t="s">
        <v>458</v>
      </c>
      <c r="K846" s="61" t="str">
        <f t="shared" si="160"/>
        <v>2</v>
      </c>
      <c r="L846" s="63" t="str">
        <f t="shared" si="161"/>
        <v>Natural Resources2</v>
      </c>
      <c r="M846" s="63" t="str">
        <f t="shared" si="162"/>
        <v>MSHCP Reserve Management2</v>
      </c>
      <c r="N846" s="637">
        <v>20358.349999999999</v>
      </c>
      <c r="O846" s="213">
        <v>31000</v>
      </c>
      <c r="Q846" s="213">
        <f t="shared" si="163"/>
        <v>31000</v>
      </c>
      <c r="R846" s="213">
        <v>71.73</v>
      </c>
      <c r="S846" s="213">
        <v>-154.35</v>
      </c>
      <c r="T846" s="213">
        <v>3611.16</v>
      </c>
      <c r="U846" s="213">
        <v>1876.66</v>
      </c>
      <c r="V846" s="213">
        <v>4171.79</v>
      </c>
      <c r="W846" s="213">
        <v>10934.32</v>
      </c>
      <c r="X846" s="213">
        <v>2899.83</v>
      </c>
      <c r="Y846" s="213">
        <v>3908.44</v>
      </c>
      <c r="Z846" s="213">
        <v>844.76</v>
      </c>
      <c r="AA846" s="213">
        <v>1593.36</v>
      </c>
      <c r="AB846" s="213">
        <v>2021.13</v>
      </c>
      <c r="AC846" s="213">
        <f>SUMIF('[3]revexpbalances - 2024-07-18T082'!$G:$G,G:G,'[3]revexpbalances - 2024-07-18T082'!$H:$H)</f>
        <v>1309.42</v>
      </c>
      <c r="AD846" s="213">
        <f t="shared" si="164"/>
        <v>33088.25</v>
      </c>
      <c r="AE846" s="744">
        <f t="shared" si="165"/>
        <v>3528.54</v>
      </c>
      <c r="AF846" s="744">
        <f t="shared" si="166"/>
        <v>16982.77</v>
      </c>
      <c r="AG846" s="744">
        <f t="shared" si="167"/>
        <v>7653.0300000000007</v>
      </c>
      <c r="AH846" s="744">
        <f t="shared" si="168"/>
        <v>4923.91</v>
      </c>
      <c r="AI846" s="744">
        <f t="shared" si="169"/>
        <v>33088.25</v>
      </c>
      <c r="AJ846" s="744">
        <f t="shared" si="170"/>
        <v>-2088.25</v>
      </c>
      <c r="AK846" s="1097">
        <v>36000</v>
      </c>
    </row>
    <row r="847" spans="1:37">
      <c r="A847">
        <v>25590</v>
      </c>
      <c r="B847" t="s">
        <v>1564</v>
      </c>
      <c r="C847">
        <v>931150</v>
      </c>
      <c r="D847" t="s">
        <v>1564</v>
      </c>
      <c r="E847">
        <v>523100</v>
      </c>
      <c r="F847" t="s">
        <v>61</v>
      </c>
      <c r="G847" s="408" t="s">
        <v>1835</v>
      </c>
      <c r="H847" s="217" t="s">
        <v>47</v>
      </c>
      <c r="I847" s="217" t="s">
        <v>1564</v>
      </c>
      <c r="J847" s="217" t="s">
        <v>458</v>
      </c>
      <c r="K847" s="61" t="str">
        <f t="shared" si="160"/>
        <v>2</v>
      </c>
      <c r="L847" s="63" t="str">
        <f t="shared" si="161"/>
        <v>Natural Resources2</v>
      </c>
      <c r="M847" s="63" t="str">
        <f t="shared" si="162"/>
        <v>MSHCP Reserve Management2</v>
      </c>
      <c r="N847" s="637">
        <v>175</v>
      </c>
      <c r="O847" s="213">
        <v>500</v>
      </c>
      <c r="Q847" s="213">
        <f t="shared" si="163"/>
        <v>500</v>
      </c>
      <c r="R847" s="213">
        <v>0</v>
      </c>
      <c r="S847" s="213">
        <v>0</v>
      </c>
      <c r="T847" s="213">
        <v>50</v>
      </c>
      <c r="U847" s="213">
        <v>70</v>
      </c>
      <c r="V847" s="213">
        <v>50</v>
      </c>
      <c r="W847" s="213">
        <v>0</v>
      </c>
      <c r="X847" s="213">
        <v>80</v>
      </c>
      <c r="Y847" s="213">
        <v>50</v>
      </c>
      <c r="Z847" s="213">
        <v>0</v>
      </c>
      <c r="AA847" s="213">
        <v>0</v>
      </c>
      <c r="AB847" s="213">
        <v>0</v>
      </c>
      <c r="AC847" s="213">
        <f>SUMIF('[3]revexpbalances - 2024-07-18T082'!$G:$G,G:G,'[3]revexpbalances - 2024-07-18T082'!$H:$H)</f>
        <v>50</v>
      </c>
      <c r="AD847" s="213">
        <f t="shared" si="164"/>
        <v>350</v>
      </c>
      <c r="AE847" s="744">
        <f t="shared" si="165"/>
        <v>50</v>
      </c>
      <c r="AF847" s="744">
        <f t="shared" si="166"/>
        <v>120</v>
      </c>
      <c r="AG847" s="744">
        <f t="shared" si="167"/>
        <v>130</v>
      </c>
      <c r="AH847" s="744">
        <f t="shared" si="168"/>
        <v>50</v>
      </c>
      <c r="AI847" s="744">
        <f t="shared" si="169"/>
        <v>350</v>
      </c>
      <c r="AJ847" s="744">
        <f t="shared" si="170"/>
        <v>150</v>
      </c>
      <c r="AK847" s="1097">
        <v>500</v>
      </c>
    </row>
    <row r="848" spans="1:37">
      <c r="A848">
        <v>25590</v>
      </c>
      <c r="B848" t="s">
        <v>1564</v>
      </c>
      <c r="C848">
        <v>931150</v>
      </c>
      <c r="D848" t="s">
        <v>1564</v>
      </c>
      <c r="E848">
        <v>523640</v>
      </c>
      <c r="F848" t="s">
        <v>109</v>
      </c>
      <c r="G848" s="408" t="s">
        <v>767</v>
      </c>
      <c r="H848" s="217" t="s">
        <v>47</v>
      </c>
      <c r="I848" s="217" t="s">
        <v>1564</v>
      </c>
      <c r="J848" s="217" t="s">
        <v>458</v>
      </c>
      <c r="K848" s="61" t="str">
        <f t="shared" si="160"/>
        <v>2</v>
      </c>
      <c r="L848" s="63" t="str">
        <f t="shared" si="161"/>
        <v>Natural Resources2</v>
      </c>
      <c r="M848" s="63" t="str">
        <f t="shared" si="162"/>
        <v>MSHCP Reserve Management2</v>
      </c>
      <c r="N848" s="637">
        <v>0</v>
      </c>
      <c r="O848" s="213">
        <v>1000</v>
      </c>
      <c r="Q848" s="213">
        <f t="shared" si="163"/>
        <v>1000</v>
      </c>
      <c r="R848" s="213">
        <v>0</v>
      </c>
      <c r="S848" s="213">
        <v>0</v>
      </c>
      <c r="T848" s="213">
        <v>0</v>
      </c>
      <c r="U848" s="213">
        <v>0</v>
      </c>
      <c r="V848" s="213">
        <v>0</v>
      </c>
      <c r="W848" s="213">
        <v>0</v>
      </c>
      <c r="X848" s="213">
        <v>0</v>
      </c>
      <c r="Y848" s="213">
        <v>0</v>
      </c>
      <c r="Z848" s="213">
        <v>0</v>
      </c>
      <c r="AA848" s="213">
        <v>0</v>
      </c>
      <c r="AB848" s="213">
        <v>0</v>
      </c>
      <c r="AC848" s="213">
        <f>SUMIF('[3]revexpbalances - 2024-07-18T082'!$G:$G,G:G,'[3]revexpbalances - 2024-07-18T082'!$H:$H)</f>
        <v>0</v>
      </c>
      <c r="AD848" s="213">
        <f t="shared" si="164"/>
        <v>0</v>
      </c>
      <c r="AE848" s="744">
        <f t="shared" si="165"/>
        <v>0</v>
      </c>
      <c r="AF848" s="744">
        <f t="shared" si="166"/>
        <v>0</v>
      </c>
      <c r="AG848" s="744">
        <f t="shared" si="167"/>
        <v>0</v>
      </c>
      <c r="AH848" s="744">
        <f t="shared" si="168"/>
        <v>0</v>
      </c>
      <c r="AI848" s="744">
        <f t="shared" si="169"/>
        <v>0</v>
      </c>
      <c r="AJ848" s="744">
        <f t="shared" si="170"/>
        <v>1000</v>
      </c>
      <c r="AK848" s="1097">
        <v>1000</v>
      </c>
    </row>
    <row r="849" spans="1:37">
      <c r="A849">
        <v>25590</v>
      </c>
      <c r="B849" t="s">
        <v>1564</v>
      </c>
      <c r="C849">
        <v>931150</v>
      </c>
      <c r="D849" t="s">
        <v>1564</v>
      </c>
      <c r="E849">
        <v>523700</v>
      </c>
      <c r="F849" t="s">
        <v>66</v>
      </c>
      <c r="G849" s="408" t="s">
        <v>768</v>
      </c>
      <c r="H849" s="217" t="s">
        <v>47</v>
      </c>
      <c r="I849" s="217" t="s">
        <v>1564</v>
      </c>
      <c r="J849" s="217" t="s">
        <v>458</v>
      </c>
      <c r="K849" s="61" t="str">
        <f t="shared" si="160"/>
        <v>2</v>
      </c>
      <c r="L849" s="63" t="str">
        <f t="shared" si="161"/>
        <v>Natural Resources2</v>
      </c>
      <c r="M849" s="63" t="str">
        <f t="shared" si="162"/>
        <v>MSHCP Reserve Management2</v>
      </c>
      <c r="N849" s="637">
        <v>1296.18</v>
      </c>
      <c r="O849" s="213">
        <v>2500</v>
      </c>
      <c r="Q849" s="213">
        <f t="shared" si="163"/>
        <v>2500</v>
      </c>
      <c r="R849" s="213">
        <v>0</v>
      </c>
      <c r="S849" s="213">
        <v>0</v>
      </c>
      <c r="T849" s="213">
        <v>552.14</v>
      </c>
      <c r="U849" s="213">
        <v>0</v>
      </c>
      <c r="V849" s="213">
        <v>0</v>
      </c>
      <c r="W849" s="213">
        <v>0</v>
      </c>
      <c r="X849" s="213">
        <v>59.79</v>
      </c>
      <c r="Y849" s="213">
        <v>184.98</v>
      </c>
      <c r="Z849" s="213">
        <v>15.35</v>
      </c>
      <c r="AA849" s="213">
        <v>0</v>
      </c>
      <c r="AB849" s="213">
        <v>292.89</v>
      </c>
      <c r="AC849" s="213">
        <f>SUMIF('[3]revexpbalances - 2024-07-18T082'!$G:$G,G:G,'[3]revexpbalances - 2024-07-18T082'!$H:$H)</f>
        <v>532.84</v>
      </c>
      <c r="AD849" s="213">
        <f t="shared" si="164"/>
        <v>1637.9900000000002</v>
      </c>
      <c r="AE849" s="744">
        <f t="shared" si="165"/>
        <v>552.14</v>
      </c>
      <c r="AF849" s="744">
        <f t="shared" si="166"/>
        <v>0</v>
      </c>
      <c r="AG849" s="744">
        <f t="shared" si="167"/>
        <v>260.12</v>
      </c>
      <c r="AH849" s="744">
        <f t="shared" si="168"/>
        <v>825.73</v>
      </c>
      <c r="AI849" s="744">
        <f t="shared" si="169"/>
        <v>1637.99</v>
      </c>
      <c r="AJ849" s="744">
        <f t="shared" si="170"/>
        <v>862.01</v>
      </c>
      <c r="AK849" s="1097">
        <v>2500</v>
      </c>
    </row>
    <row r="850" spans="1:37">
      <c r="A850">
        <v>25590</v>
      </c>
      <c r="B850" t="s">
        <v>1564</v>
      </c>
      <c r="C850">
        <v>931150</v>
      </c>
      <c r="D850" t="s">
        <v>1564</v>
      </c>
      <c r="E850">
        <v>523840</v>
      </c>
      <c r="F850" t="s">
        <v>110</v>
      </c>
      <c r="G850" s="408" t="s">
        <v>5959</v>
      </c>
      <c r="H850" s="217" t="s">
        <v>47</v>
      </c>
      <c r="I850" s="217" t="s">
        <v>1564</v>
      </c>
      <c r="J850" s="217" t="s">
        <v>458</v>
      </c>
      <c r="K850" s="61" t="str">
        <f t="shared" si="160"/>
        <v>2</v>
      </c>
      <c r="L850" s="63" t="str">
        <f t="shared" si="161"/>
        <v>Natural Resources2</v>
      </c>
      <c r="M850" s="63" t="str">
        <f t="shared" si="162"/>
        <v>MSHCP Reserve Management2</v>
      </c>
      <c r="N850" s="637">
        <v>700</v>
      </c>
      <c r="O850" s="213">
        <v>700</v>
      </c>
      <c r="Q850" s="213">
        <f t="shared" si="163"/>
        <v>700</v>
      </c>
      <c r="R850" s="213">
        <v>0</v>
      </c>
      <c r="S850" s="213">
        <v>0</v>
      </c>
      <c r="T850" s="213">
        <v>0</v>
      </c>
      <c r="U850" s="213">
        <v>0</v>
      </c>
      <c r="V850" s="213">
        <v>0</v>
      </c>
      <c r="W850" s="213">
        <v>0</v>
      </c>
      <c r="X850" s="213">
        <v>800</v>
      </c>
      <c r="Y850" s="213">
        <v>0</v>
      </c>
      <c r="Z850" s="213">
        <v>0</v>
      </c>
      <c r="AA850" s="213">
        <v>0</v>
      </c>
      <c r="AB850" s="213">
        <v>0</v>
      </c>
      <c r="AC850" s="213">
        <f>SUMIF('[3]revexpbalances - 2024-07-18T082'!$G:$G,G:G,'[3]revexpbalances - 2024-07-18T082'!$H:$H)</f>
        <v>0</v>
      </c>
      <c r="AD850" s="213">
        <f t="shared" si="164"/>
        <v>800</v>
      </c>
      <c r="AE850" s="744">
        <f t="shared" si="165"/>
        <v>0</v>
      </c>
      <c r="AF850" s="744">
        <f t="shared" si="166"/>
        <v>0</v>
      </c>
      <c r="AG850" s="744">
        <f t="shared" si="167"/>
        <v>800</v>
      </c>
      <c r="AH850" s="744">
        <f t="shared" si="168"/>
        <v>0</v>
      </c>
      <c r="AI850" s="744">
        <f t="shared" si="169"/>
        <v>800</v>
      </c>
      <c r="AJ850" s="744">
        <f t="shared" si="170"/>
        <v>-100</v>
      </c>
      <c r="AK850" s="1097">
        <v>700</v>
      </c>
    </row>
    <row r="851" spans="1:37">
      <c r="A851">
        <v>25590</v>
      </c>
      <c r="B851" t="s">
        <v>1564</v>
      </c>
      <c r="C851">
        <v>931150</v>
      </c>
      <c r="D851" t="s">
        <v>1564</v>
      </c>
      <c r="E851">
        <v>525060</v>
      </c>
      <c r="F851" t="s">
        <v>96</v>
      </c>
      <c r="G851" s="408" t="s">
        <v>769</v>
      </c>
      <c r="H851" s="217" t="s">
        <v>47</v>
      </c>
      <c r="I851" s="217" t="s">
        <v>1564</v>
      </c>
      <c r="J851" s="217" t="s">
        <v>458</v>
      </c>
      <c r="K851" s="61" t="str">
        <f t="shared" si="160"/>
        <v>2</v>
      </c>
      <c r="L851" s="63" t="str">
        <f t="shared" si="161"/>
        <v>Natural Resources2</v>
      </c>
      <c r="M851" s="63" t="str">
        <f t="shared" si="162"/>
        <v>MSHCP Reserve Management2</v>
      </c>
      <c r="N851" s="637">
        <v>762.91</v>
      </c>
      <c r="O851" s="213">
        <v>250</v>
      </c>
      <c r="Q851" s="213">
        <f t="shared" si="163"/>
        <v>250</v>
      </c>
      <c r="R851" s="213">
        <v>0</v>
      </c>
      <c r="S851" s="213">
        <v>0</v>
      </c>
      <c r="T851" s="213">
        <v>0</v>
      </c>
      <c r="U851" s="213">
        <v>0</v>
      </c>
      <c r="V851" s="213">
        <v>0</v>
      </c>
      <c r="W851" s="213">
        <v>0</v>
      </c>
      <c r="X851" s="213">
        <v>0</v>
      </c>
      <c r="Y851" s="213">
        <v>0</v>
      </c>
      <c r="Z851" s="213">
        <v>0</v>
      </c>
      <c r="AA851" s="213">
        <v>0</v>
      </c>
      <c r="AB851" s="213">
        <v>487.16</v>
      </c>
      <c r="AC851" s="213">
        <f>SUMIF('[3]revexpbalances - 2024-07-18T082'!$G:$G,G:G,'[3]revexpbalances - 2024-07-18T082'!$H:$H)</f>
        <v>0</v>
      </c>
      <c r="AD851" s="213">
        <f t="shared" si="164"/>
        <v>487.16</v>
      </c>
      <c r="AE851" s="744">
        <f t="shared" si="165"/>
        <v>0</v>
      </c>
      <c r="AF851" s="744">
        <f t="shared" si="166"/>
        <v>0</v>
      </c>
      <c r="AG851" s="744">
        <f t="shared" si="167"/>
        <v>0</v>
      </c>
      <c r="AH851" s="744">
        <f t="shared" si="168"/>
        <v>487.16</v>
      </c>
      <c r="AI851" s="744">
        <f t="shared" si="169"/>
        <v>487.16</v>
      </c>
      <c r="AJ851" s="744">
        <f t="shared" si="170"/>
        <v>-237.16000000000003</v>
      </c>
      <c r="AK851" s="1097">
        <v>250</v>
      </c>
    </row>
    <row r="852" spans="1:37">
      <c r="A852">
        <v>25590</v>
      </c>
      <c r="B852" t="s">
        <v>1564</v>
      </c>
      <c r="C852">
        <v>931150</v>
      </c>
      <c r="D852" t="s">
        <v>1564</v>
      </c>
      <c r="E852">
        <v>526940</v>
      </c>
      <c r="F852" t="s">
        <v>71</v>
      </c>
      <c r="G852" s="408" t="s">
        <v>771</v>
      </c>
      <c r="H852" s="217" t="s">
        <v>47</v>
      </c>
      <c r="I852" s="217" t="s">
        <v>1564</v>
      </c>
      <c r="J852" s="217" t="s">
        <v>458</v>
      </c>
      <c r="K852" s="61" t="str">
        <f t="shared" si="160"/>
        <v>2</v>
      </c>
      <c r="L852" s="63" t="str">
        <f t="shared" si="161"/>
        <v>Natural Resources2</v>
      </c>
      <c r="M852" s="63" t="str">
        <f t="shared" si="162"/>
        <v>MSHCP Reserve Management2</v>
      </c>
      <c r="N852" s="637">
        <v>2755.71</v>
      </c>
      <c r="O852" s="213">
        <v>2200</v>
      </c>
      <c r="Q852" s="213">
        <f t="shared" si="163"/>
        <v>2200</v>
      </c>
      <c r="R852" s="213">
        <v>0</v>
      </c>
      <c r="S852" s="213">
        <v>0</v>
      </c>
      <c r="T852" s="213">
        <v>1490.42</v>
      </c>
      <c r="U852" s="213">
        <v>103.4</v>
      </c>
      <c r="V852" s="213">
        <v>62.47</v>
      </c>
      <c r="W852" s="213">
        <v>0</v>
      </c>
      <c r="X852" s="213">
        <v>229.31</v>
      </c>
      <c r="Y852" s="213">
        <v>0</v>
      </c>
      <c r="Z852" s="213">
        <v>64.63</v>
      </c>
      <c r="AA852" s="213">
        <v>302.87</v>
      </c>
      <c r="AB852" s="213">
        <v>0</v>
      </c>
      <c r="AC852" s="213">
        <f>SUMIF('[3]revexpbalances - 2024-07-18T082'!$G:$G,G:G,'[3]revexpbalances - 2024-07-18T082'!$H:$H)</f>
        <v>351.43</v>
      </c>
      <c r="AD852" s="213">
        <f t="shared" si="164"/>
        <v>2604.5299999999997</v>
      </c>
      <c r="AE852" s="744">
        <f t="shared" si="165"/>
        <v>1490.42</v>
      </c>
      <c r="AF852" s="744">
        <f t="shared" si="166"/>
        <v>165.87</v>
      </c>
      <c r="AG852" s="744">
        <f t="shared" si="167"/>
        <v>293.94</v>
      </c>
      <c r="AH852" s="744">
        <f t="shared" si="168"/>
        <v>654.29999999999995</v>
      </c>
      <c r="AI852" s="744">
        <f t="shared" si="169"/>
        <v>2604.5299999999997</v>
      </c>
      <c r="AJ852" s="744">
        <f t="shared" si="170"/>
        <v>-404.52999999999975</v>
      </c>
      <c r="AK852" s="1097">
        <v>2200</v>
      </c>
    </row>
    <row r="853" spans="1:37">
      <c r="A853">
        <v>25590</v>
      </c>
      <c r="B853" t="s">
        <v>1564</v>
      </c>
      <c r="C853">
        <v>931150</v>
      </c>
      <c r="D853" t="s">
        <v>1564</v>
      </c>
      <c r="E853">
        <v>526960</v>
      </c>
      <c r="F853" t="s">
        <v>97</v>
      </c>
      <c r="G853" s="408" t="s">
        <v>772</v>
      </c>
      <c r="H853" s="217" t="s">
        <v>47</v>
      </c>
      <c r="I853" s="217" t="s">
        <v>1564</v>
      </c>
      <c r="J853" s="217" t="s">
        <v>458</v>
      </c>
      <c r="K853" s="61" t="str">
        <f t="shared" si="160"/>
        <v>2</v>
      </c>
      <c r="L853" s="63" t="str">
        <f t="shared" si="161"/>
        <v>Natural Resources2</v>
      </c>
      <c r="M853" s="63" t="str">
        <f t="shared" si="162"/>
        <v>MSHCP Reserve Management2</v>
      </c>
      <c r="N853" s="637">
        <v>0</v>
      </c>
      <c r="O853" s="213">
        <v>0</v>
      </c>
      <c r="Q853" s="213">
        <f t="shared" si="163"/>
        <v>0</v>
      </c>
      <c r="R853" s="213">
        <v>0</v>
      </c>
      <c r="S853" s="213">
        <v>0</v>
      </c>
      <c r="T853" s="213">
        <v>122.86</v>
      </c>
      <c r="U853" s="213">
        <v>0</v>
      </c>
      <c r="V853" s="213">
        <v>0</v>
      </c>
      <c r="W853" s="213">
        <v>0</v>
      </c>
      <c r="X853" s="213">
        <v>38.04</v>
      </c>
      <c r="Y853" s="213">
        <v>0</v>
      </c>
      <c r="Z853" s="213">
        <v>359.14</v>
      </c>
      <c r="AA853" s="213">
        <v>0</v>
      </c>
      <c r="AB853" s="213">
        <v>0</v>
      </c>
      <c r="AC853" s="213">
        <f>SUMIF('[3]revexpbalances - 2024-07-18T082'!$G:$G,G:G,'[3]revexpbalances - 2024-07-18T082'!$H:$H)</f>
        <v>0</v>
      </c>
      <c r="AD853" s="213">
        <f t="shared" si="164"/>
        <v>520.04</v>
      </c>
      <c r="AE853" s="744">
        <f t="shared" si="165"/>
        <v>122.86</v>
      </c>
      <c r="AF853" s="744">
        <f t="shared" si="166"/>
        <v>0</v>
      </c>
      <c r="AG853" s="744">
        <f t="shared" si="167"/>
        <v>397.18</v>
      </c>
      <c r="AH853" s="744">
        <f t="shared" si="168"/>
        <v>0</v>
      </c>
      <c r="AI853" s="744">
        <f t="shared" si="169"/>
        <v>520.04</v>
      </c>
      <c r="AJ853" s="744">
        <f t="shared" si="170"/>
        <v>-520.04</v>
      </c>
      <c r="AK853" s="1097">
        <v>0</v>
      </c>
    </row>
    <row r="854" spans="1:37">
      <c r="A854">
        <v>25590</v>
      </c>
      <c r="B854" t="s">
        <v>1564</v>
      </c>
      <c r="C854">
        <v>931150</v>
      </c>
      <c r="D854" t="s">
        <v>1564</v>
      </c>
      <c r="E854">
        <v>527140</v>
      </c>
      <c r="F854" t="s">
        <v>226</v>
      </c>
      <c r="G854" s="408" t="s">
        <v>773</v>
      </c>
      <c r="H854" s="217" t="s">
        <v>47</v>
      </c>
      <c r="I854" s="217" t="s">
        <v>1564</v>
      </c>
      <c r="J854" s="217" t="s">
        <v>458</v>
      </c>
      <c r="K854" s="61" t="str">
        <f t="shared" si="160"/>
        <v>2</v>
      </c>
      <c r="L854" s="63" t="str">
        <f t="shared" si="161"/>
        <v>Natural Resources2</v>
      </c>
      <c r="M854" s="63" t="str">
        <f t="shared" si="162"/>
        <v>MSHCP Reserve Management2</v>
      </c>
      <c r="N854" s="637">
        <v>662.15</v>
      </c>
      <c r="O854" s="213">
        <v>1500</v>
      </c>
      <c r="Q854" s="213">
        <f t="shared" si="163"/>
        <v>1500</v>
      </c>
      <c r="R854" s="213">
        <v>0</v>
      </c>
      <c r="S854" s="213">
        <v>0</v>
      </c>
      <c r="T854" s="213">
        <v>0</v>
      </c>
      <c r="U854" s="213">
        <v>0</v>
      </c>
      <c r="V854" s="213">
        <v>0</v>
      </c>
      <c r="W854" s="213">
        <v>0</v>
      </c>
      <c r="X854" s="213">
        <v>0</v>
      </c>
      <c r="Y854" s="213">
        <v>0</v>
      </c>
      <c r="Z854" s="213">
        <v>0</v>
      </c>
      <c r="AA854" s="213">
        <v>0</v>
      </c>
      <c r="AB854" s="213">
        <v>0</v>
      </c>
      <c r="AC854" s="213">
        <f>SUMIF('[3]revexpbalances - 2024-07-18T082'!$G:$G,G:G,'[3]revexpbalances - 2024-07-18T082'!$H:$H)</f>
        <v>0</v>
      </c>
      <c r="AD854" s="213">
        <f t="shared" si="164"/>
        <v>0</v>
      </c>
      <c r="AE854" s="744">
        <f t="shared" si="165"/>
        <v>0</v>
      </c>
      <c r="AF854" s="744">
        <f t="shared" si="166"/>
        <v>0</v>
      </c>
      <c r="AG854" s="744">
        <f t="shared" si="167"/>
        <v>0</v>
      </c>
      <c r="AH854" s="744">
        <f t="shared" si="168"/>
        <v>0</v>
      </c>
      <c r="AI854" s="744">
        <f t="shared" si="169"/>
        <v>0</v>
      </c>
      <c r="AJ854" s="744">
        <f t="shared" si="170"/>
        <v>1500</v>
      </c>
      <c r="AK854" s="1097">
        <v>1500</v>
      </c>
    </row>
    <row r="855" spans="1:37">
      <c r="A855">
        <v>25590</v>
      </c>
      <c r="B855" t="s">
        <v>1564</v>
      </c>
      <c r="C855">
        <v>931150</v>
      </c>
      <c r="D855" t="s">
        <v>1564</v>
      </c>
      <c r="E855">
        <v>527680</v>
      </c>
      <c r="F855" t="s">
        <v>74</v>
      </c>
      <c r="G855" s="408" t="s">
        <v>774</v>
      </c>
      <c r="H855" s="217" t="s">
        <v>47</v>
      </c>
      <c r="I855" s="217" t="s">
        <v>1564</v>
      </c>
      <c r="J855" s="217" t="s">
        <v>458</v>
      </c>
      <c r="K855" s="61" t="str">
        <f t="shared" si="160"/>
        <v>2</v>
      </c>
      <c r="L855" s="63" t="str">
        <f t="shared" si="161"/>
        <v>Natural Resources2</v>
      </c>
      <c r="M855" s="63" t="str">
        <f t="shared" si="162"/>
        <v>MSHCP Reserve Management2</v>
      </c>
      <c r="N855" s="637">
        <v>137.18</v>
      </c>
      <c r="O855" s="213">
        <v>6000</v>
      </c>
      <c r="Q855" s="213">
        <f t="shared" si="163"/>
        <v>6000</v>
      </c>
      <c r="R855" s="213">
        <v>0</v>
      </c>
      <c r="S855" s="213">
        <v>0</v>
      </c>
      <c r="T855" s="213">
        <v>0</v>
      </c>
      <c r="U855" s="213">
        <v>0</v>
      </c>
      <c r="V855" s="213">
        <v>0</v>
      </c>
      <c r="W855" s="213">
        <v>0</v>
      </c>
      <c r="X855" s="213">
        <v>0</v>
      </c>
      <c r="Y855" s="213">
        <v>0</v>
      </c>
      <c r="Z855" s="213">
        <v>289.55</v>
      </c>
      <c r="AA855" s="213">
        <v>0</v>
      </c>
      <c r="AB855" s="213">
        <v>0</v>
      </c>
      <c r="AC855" s="213">
        <f>SUMIF('[3]revexpbalances - 2024-07-18T082'!$G:$G,G:G,'[3]revexpbalances - 2024-07-18T082'!$H:$H)</f>
        <v>0</v>
      </c>
      <c r="AD855" s="213">
        <f t="shared" si="164"/>
        <v>289.55</v>
      </c>
      <c r="AE855" s="744">
        <f t="shared" si="165"/>
        <v>0</v>
      </c>
      <c r="AF855" s="744">
        <f t="shared" si="166"/>
        <v>0</v>
      </c>
      <c r="AG855" s="744">
        <f t="shared" si="167"/>
        <v>289.55</v>
      </c>
      <c r="AH855" s="744">
        <f t="shared" si="168"/>
        <v>0</v>
      </c>
      <c r="AI855" s="744">
        <f t="shared" si="169"/>
        <v>289.55</v>
      </c>
      <c r="AJ855" s="744">
        <f t="shared" si="170"/>
        <v>5710.45</v>
      </c>
      <c r="AK855" s="1097">
        <v>6000</v>
      </c>
    </row>
    <row r="856" spans="1:37">
      <c r="A856">
        <v>25590</v>
      </c>
      <c r="B856" t="s">
        <v>1564</v>
      </c>
      <c r="C856">
        <v>931150</v>
      </c>
      <c r="D856" t="s">
        <v>1564</v>
      </c>
      <c r="E856">
        <v>527940</v>
      </c>
      <c r="F856" t="s">
        <v>125</v>
      </c>
      <c r="G856" s="408" t="s">
        <v>777</v>
      </c>
      <c r="H856" s="217" t="s">
        <v>47</v>
      </c>
      <c r="I856" s="217" t="s">
        <v>1564</v>
      </c>
      <c r="J856" s="217" t="s">
        <v>458</v>
      </c>
      <c r="K856" s="61" t="str">
        <f t="shared" si="160"/>
        <v>2</v>
      </c>
      <c r="L856" s="63" t="str">
        <f t="shared" si="161"/>
        <v>Natural Resources2</v>
      </c>
      <c r="M856" s="63" t="str">
        <f t="shared" si="162"/>
        <v>MSHCP Reserve Management2</v>
      </c>
      <c r="N856" s="637">
        <v>8701.99</v>
      </c>
      <c r="O856" s="213">
        <v>13000</v>
      </c>
      <c r="Q856" s="213">
        <f t="shared" si="163"/>
        <v>13000</v>
      </c>
      <c r="R856" s="213">
        <v>0</v>
      </c>
      <c r="S856" s="213">
        <v>0</v>
      </c>
      <c r="T856" s="213">
        <v>0</v>
      </c>
      <c r="U856" s="213">
        <v>901</v>
      </c>
      <c r="V856" s="213">
        <v>0</v>
      </c>
      <c r="W856" s="213">
        <v>0</v>
      </c>
      <c r="X856" s="213">
        <v>0</v>
      </c>
      <c r="Y856" s="213">
        <v>0</v>
      </c>
      <c r="Z856" s="213">
        <v>0</v>
      </c>
      <c r="AA856" s="213">
        <v>0</v>
      </c>
      <c r="AB856" s="213">
        <v>0</v>
      </c>
      <c r="AC856" s="213">
        <f>SUMIF('[3]revexpbalances - 2024-07-18T082'!$G:$G,G:G,'[3]revexpbalances - 2024-07-18T082'!$H:$H)</f>
        <v>0</v>
      </c>
      <c r="AD856" s="213">
        <f t="shared" si="164"/>
        <v>901</v>
      </c>
      <c r="AE856" s="744">
        <f t="shared" si="165"/>
        <v>0</v>
      </c>
      <c r="AF856" s="744">
        <f t="shared" si="166"/>
        <v>901</v>
      </c>
      <c r="AG856" s="744">
        <f t="shared" si="167"/>
        <v>0</v>
      </c>
      <c r="AH856" s="744">
        <f t="shared" si="168"/>
        <v>0</v>
      </c>
      <c r="AI856" s="744">
        <f t="shared" si="169"/>
        <v>901</v>
      </c>
      <c r="AJ856" s="744">
        <f t="shared" si="170"/>
        <v>12099</v>
      </c>
      <c r="AK856" s="1097">
        <v>13000</v>
      </c>
    </row>
    <row r="857" spans="1:37">
      <c r="A857">
        <v>25590</v>
      </c>
      <c r="B857" t="s">
        <v>1564</v>
      </c>
      <c r="C857">
        <v>931150</v>
      </c>
      <c r="D857" t="s">
        <v>1564</v>
      </c>
      <c r="E857">
        <v>528260</v>
      </c>
      <c r="F857" t="s">
        <v>227</v>
      </c>
      <c r="G857" s="408" t="s">
        <v>778</v>
      </c>
      <c r="H857" s="217" t="s">
        <v>47</v>
      </c>
      <c r="I857" s="217" t="s">
        <v>1564</v>
      </c>
      <c r="J857" s="217" t="s">
        <v>458</v>
      </c>
      <c r="K857" s="61" t="str">
        <f t="shared" si="160"/>
        <v>2</v>
      </c>
      <c r="L857" s="63" t="str">
        <f t="shared" si="161"/>
        <v>Natural Resources2</v>
      </c>
      <c r="M857" s="63" t="str">
        <f t="shared" si="162"/>
        <v>MSHCP Reserve Management2</v>
      </c>
      <c r="N857" s="637">
        <v>8531.3900000000012</v>
      </c>
      <c r="O857" s="213">
        <v>10000</v>
      </c>
      <c r="Q857" s="213">
        <f t="shared" si="163"/>
        <v>10000</v>
      </c>
      <c r="R857" s="213">
        <v>94.54</v>
      </c>
      <c r="S857" s="213">
        <v>95.51</v>
      </c>
      <c r="T857" s="213">
        <v>159.82</v>
      </c>
      <c r="U857" s="213">
        <v>207.22</v>
      </c>
      <c r="V857" s="213">
        <v>652.48</v>
      </c>
      <c r="W857" s="213">
        <v>78.569999999999993</v>
      </c>
      <c r="X857" s="213">
        <v>388.65</v>
      </c>
      <c r="Y857" s="213">
        <v>208.34</v>
      </c>
      <c r="Z857" s="213">
        <v>706.56</v>
      </c>
      <c r="AA857" s="213">
        <v>0</v>
      </c>
      <c r="AB857" s="213">
        <v>228.49</v>
      </c>
      <c r="AC857" s="213">
        <f>SUMIF('[3]revexpbalances - 2024-07-18T082'!$G:$G,G:G,'[3]revexpbalances - 2024-07-18T082'!$H:$H)</f>
        <v>809.05</v>
      </c>
      <c r="AD857" s="213">
        <f t="shared" si="164"/>
        <v>3629.2299999999996</v>
      </c>
      <c r="AE857" s="744">
        <f t="shared" si="165"/>
        <v>349.87</v>
      </c>
      <c r="AF857" s="744">
        <f t="shared" si="166"/>
        <v>938.27</v>
      </c>
      <c r="AG857" s="744">
        <f t="shared" si="167"/>
        <v>1303.55</v>
      </c>
      <c r="AH857" s="744">
        <f t="shared" si="168"/>
        <v>1037.54</v>
      </c>
      <c r="AI857" s="744">
        <f t="shared" si="169"/>
        <v>3629.2299999999996</v>
      </c>
      <c r="AJ857" s="744">
        <f t="shared" si="170"/>
        <v>6370.77</v>
      </c>
      <c r="AK857" s="1097">
        <v>10000</v>
      </c>
    </row>
    <row r="858" spans="1:37">
      <c r="A858">
        <v>25590</v>
      </c>
      <c r="B858" t="s">
        <v>1564</v>
      </c>
      <c r="C858">
        <v>931150</v>
      </c>
      <c r="D858" t="s">
        <v>1564</v>
      </c>
      <c r="E858">
        <v>528920</v>
      </c>
      <c r="F858" t="s">
        <v>78</v>
      </c>
      <c r="G858" s="408" t="s">
        <v>779</v>
      </c>
      <c r="H858" s="217" t="s">
        <v>47</v>
      </c>
      <c r="I858" s="217" t="s">
        <v>1564</v>
      </c>
      <c r="J858" s="217" t="s">
        <v>458</v>
      </c>
      <c r="K858" s="61" t="str">
        <f t="shared" si="160"/>
        <v>2</v>
      </c>
      <c r="L858" s="63" t="str">
        <f t="shared" si="161"/>
        <v>Natural Resources2</v>
      </c>
      <c r="M858" s="63" t="str">
        <f t="shared" si="162"/>
        <v>MSHCP Reserve Management2</v>
      </c>
      <c r="N858" s="637">
        <v>40148.590000000018</v>
      </c>
      <c r="O858" s="213">
        <v>182828</v>
      </c>
      <c r="P858" s="717">
        <v>110000</v>
      </c>
      <c r="Q858" s="213">
        <f t="shared" si="163"/>
        <v>292828</v>
      </c>
      <c r="R858" s="213">
        <v>0</v>
      </c>
      <c r="S858" s="213">
        <v>398.91</v>
      </c>
      <c r="T858" s="213">
        <v>808.38</v>
      </c>
      <c r="U858" s="213">
        <v>808.38</v>
      </c>
      <c r="V858" s="213">
        <v>398.91</v>
      </c>
      <c r="W858" s="213">
        <v>1217.8499999999999</v>
      </c>
      <c r="X858" s="213">
        <v>1558.81</v>
      </c>
      <c r="Y858" s="213">
        <v>1558.81</v>
      </c>
      <c r="Z858" s="213">
        <v>59699.38</v>
      </c>
      <c r="AA858" s="213">
        <v>1558.81</v>
      </c>
      <c r="AB858" s="213">
        <v>1558.81</v>
      </c>
      <c r="AC858" s="213">
        <f>SUMIF('[3]revexpbalances - 2024-07-18T082'!$G:$G,G:G,'[3]revexpbalances - 2024-07-18T082'!$H:$H)</f>
        <v>3117.62</v>
      </c>
      <c r="AD858" s="213">
        <f t="shared" si="164"/>
        <v>72684.669999999984</v>
      </c>
      <c r="AE858" s="744">
        <f t="shared" si="165"/>
        <v>1207.29</v>
      </c>
      <c r="AF858" s="744">
        <f t="shared" si="166"/>
        <v>2425.14</v>
      </c>
      <c r="AG858" s="744">
        <f t="shared" si="167"/>
        <v>62817</v>
      </c>
      <c r="AH858" s="744">
        <f t="shared" si="168"/>
        <v>6235.24</v>
      </c>
      <c r="AI858" s="744">
        <f t="shared" si="169"/>
        <v>72684.67</v>
      </c>
      <c r="AJ858" s="744">
        <f t="shared" si="170"/>
        <v>220143.33000000002</v>
      </c>
      <c r="AK858" s="1097">
        <v>165400</v>
      </c>
    </row>
    <row r="859" spans="1:37">
      <c r="A859">
        <v>25590</v>
      </c>
      <c r="B859" t="s">
        <v>1564</v>
      </c>
      <c r="C859">
        <v>931150</v>
      </c>
      <c r="D859" t="s">
        <v>1564</v>
      </c>
      <c r="E859">
        <v>536910</v>
      </c>
      <c r="F859" t="s">
        <v>126</v>
      </c>
      <c r="G859" s="408" t="s">
        <v>780</v>
      </c>
      <c r="H859" s="217" t="s">
        <v>47</v>
      </c>
      <c r="I859" s="217" t="s">
        <v>1564</v>
      </c>
      <c r="J859" s="217" t="s">
        <v>7021</v>
      </c>
      <c r="K859" s="61" t="str">
        <f t="shared" si="160"/>
        <v>3</v>
      </c>
      <c r="L859" s="63" t="str">
        <f t="shared" si="161"/>
        <v>Natural Resources3</v>
      </c>
      <c r="M859" s="63" t="str">
        <f t="shared" si="162"/>
        <v>MSHCP Reserve Management3</v>
      </c>
      <c r="N859" s="637">
        <v>3304.08</v>
      </c>
      <c r="O859" s="213">
        <v>2000</v>
      </c>
      <c r="Q859" s="213">
        <f t="shared" si="163"/>
        <v>2000</v>
      </c>
      <c r="R859" s="213">
        <v>0</v>
      </c>
      <c r="S859" s="213">
        <v>0</v>
      </c>
      <c r="T859" s="213">
        <v>0</v>
      </c>
      <c r="U859" s="213">
        <v>981.81</v>
      </c>
      <c r="V859" s="213">
        <v>0</v>
      </c>
      <c r="W859" s="213">
        <v>964.57</v>
      </c>
      <c r="X859" s="213">
        <v>0</v>
      </c>
      <c r="Y859" s="213">
        <v>257.63</v>
      </c>
      <c r="Z859" s="213">
        <v>0</v>
      </c>
      <c r="AA859" s="213">
        <v>185.47</v>
      </c>
      <c r="AB859" s="213">
        <v>0</v>
      </c>
      <c r="AC859" s="213">
        <f>SUMIF('[3]revexpbalances - 2024-07-18T082'!$G:$G,G:G,'[3]revexpbalances - 2024-07-18T082'!$H:$H)</f>
        <v>1180.1199999999999</v>
      </c>
      <c r="AD859" s="213">
        <f t="shared" si="164"/>
        <v>3569.6</v>
      </c>
      <c r="AE859" s="744">
        <f t="shared" si="165"/>
        <v>0</v>
      </c>
      <c r="AF859" s="744">
        <f t="shared" si="166"/>
        <v>1946.38</v>
      </c>
      <c r="AG859" s="744">
        <f t="shared" si="167"/>
        <v>257.63</v>
      </c>
      <c r="AH859" s="744">
        <f t="shared" si="168"/>
        <v>1365.59</v>
      </c>
      <c r="AI859" s="744">
        <f t="shared" si="169"/>
        <v>3569.6000000000004</v>
      </c>
      <c r="AJ859" s="744">
        <f t="shared" si="170"/>
        <v>-1569.6000000000004</v>
      </c>
      <c r="AK859" s="1097">
        <v>2000</v>
      </c>
    </row>
    <row r="860" spans="1:37">
      <c r="A860">
        <v>25590</v>
      </c>
      <c r="B860" t="s">
        <v>1564</v>
      </c>
      <c r="C860">
        <v>931150</v>
      </c>
      <c r="D860" t="s">
        <v>1564</v>
      </c>
      <c r="E860">
        <v>537080</v>
      </c>
      <c r="F860" t="s">
        <v>84</v>
      </c>
      <c r="G860" s="408" t="s">
        <v>781</v>
      </c>
      <c r="H860" s="217" t="s">
        <v>47</v>
      </c>
      <c r="I860" s="217" t="s">
        <v>1564</v>
      </c>
      <c r="J860" s="217" t="s">
        <v>7021</v>
      </c>
      <c r="K860" s="61" t="str">
        <f t="shared" si="160"/>
        <v>3</v>
      </c>
      <c r="L860" s="63" t="str">
        <f t="shared" si="161"/>
        <v>Natural Resources3</v>
      </c>
      <c r="M860" s="63" t="str">
        <f t="shared" si="162"/>
        <v>MSHCP Reserve Management3</v>
      </c>
      <c r="N860" s="637">
        <v>774</v>
      </c>
      <c r="O860" s="213">
        <v>5435</v>
      </c>
      <c r="Q860" s="213">
        <f t="shared" si="163"/>
        <v>5435</v>
      </c>
      <c r="R860" s="213">
        <v>0</v>
      </c>
      <c r="S860" s="213">
        <v>0</v>
      </c>
      <c r="T860" s="213">
        <v>0</v>
      </c>
      <c r="U860" s="213">
        <v>0</v>
      </c>
      <c r="V860" s="213">
        <v>0</v>
      </c>
      <c r="W860" s="213">
        <v>0</v>
      </c>
      <c r="X860" s="213">
        <v>0</v>
      </c>
      <c r="Y860" s="213">
        <v>0</v>
      </c>
      <c r="Z860" s="213">
        <v>0</v>
      </c>
      <c r="AA860" s="213">
        <v>0</v>
      </c>
      <c r="AB860" s="213">
        <v>0</v>
      </c>
      <c r="AC860" s="213">
        <f>SUMIF('[3]revexpbalances - 2024-07-18T082'!$G:$G,G:G,'[3]revexpbalances - 2024-07-18T082'!$H:$H)</f>
        <v>0</v>
      </c>
      <c r="AD860" s="213">
        <f t="shared" si="164"/>
        <v>0</v>
      </c>
      <c r="AE860" s="744">
        <f t="shared" si="165"/>
        <v>0</v>
      </c>
      <c r="AF860" s="744">
        <f t="shared" si="166"/>
        <v>0</v>
      </c>
      <c r="AG860" s="744">
        <f t="shared" si="167"/>
        <v>0</v>
      </c>
      <c r="AH860" s="744">
        <f t="shared" si="168"/>
        <v>0</v>
      </c>
      <c r="AI860" s="744">
        <f t="shared" si="169"/>
        <v>0</v>
      </c>
      <c r="AJ860" s="744">
        <f t="shared" si="170"/>
        <v>5435</v>
      </c>
      <c r="AK860" s="1097">
        <v>11067</v>
      </c>
    </row>
    <row r="861" spans="1:37">
      <c r="A861">
        <v>25620</v>
      </c>
      <c r="B861" t="s">
        <v>2347</v>
      </c>
      <c r="C861">
        <v>931750</v>
      </c>
      <c r="D861" t="s">
        <v>2347</v>
      </c>
      <c r="E861">
        <v>520020</v>
      </c>
      <c r="F861" t="s">
        <v>86</v>
      </c>
      <c r="G861" s="408" t="s">
        <v>2468</v>
      </c>
      <c r="H861" s="217" t="s">
        <v>1524</v>
      </c>
      <c r="I861" s="217" t="s">
        <v>448</v>
      </c>
      <c r="J861" s="217" t="s">
        <v>458</v>
      </c>
      <c r="K861" s="61" t="str">
        <f t="shared" si="160"/>
        <v>2</v>
      </c>
      <c r="L861" s="63" t="str">
        <f t="shared" si="161"/>
        <v>Regional Parks2</v>
      </c>
      <c r="M861" s="63" t="str">
        <f t="shared" si="162"/>
        <v>Lake Skinner2</v>
      </c>
      <c r="N861" s="637">
        <v>8463.369999999999</v>
      </c>
      <c r="O861" s="213">
        <v>9800</v>
      </c>
      <c r="Q861" s="213">
        <f t="shared" si="163"/>
        <v>9800</v>
      </c>
      <c r="R861" s="213">
        <v>63.37</v>
      </c>
      <c r="S861" s="213">
        <v>536.63</v>
      </c>
      <c r="T861" s="213">
        <v>600</v>
      </c>
      <c r="U861" s="213">
        <v>600</v>
      </c>
      <c r="V861" s="213">
        <v>600</v>
      </c>
      <c r="W861" s="213">
        <v>600</v>
      </c>
      <c r="X861" s="213">
        <v>600</v>
      </c>
      <c r="Y861" s="213">
        <v>0</v>
      </c>
      <c r="Z861" s="213">
        <v>1200</v>
      </c>
      <c r="AA861" s="213">
        <v>600</v>
      </c>
      <c r="AB861" s="213">
        <v>600</v>
      </c>
      <c r="AC861" s="213">
        <f>SUMIF('[3]revexpbalances - 2024-07-18T082'!$G:$G,G:G,'[3]revexpbalances - 2024-07-18T082'!$H:$H)</f>
        <v>3000</v>
      </c>
      <c r="AD861" s="213">
        <f t="shared" si="164"/>
        <v>9000</v>
      </c>
      <c r="AE861" s="744">
        <f t="shared" si="165"/>
        <v>1200</v>
      </c>
      <c r="AF861" s="744">
        <f t="shared" si="166"/>
        <v>1800</v>
      </c>
      <c r="AG861" s="744">
        <f t="shared" si="167"/>
        <v>1800</v>
      </c>
      <c r="AH861" s="744">
        <f t="shared" si="168"/>
        <v>4200</v>
      </c>
      <c r="AI861" s="744">
        <f t="shared" si="169"/>
        <v>9000</v>
      </c>
      <c r="AJ861" s="744">
        <f t="shared" si="170"/>
        <v>800</v>
      </c>
      <c r="AK861" s="1097">
        <v>9800</v>
      </c>
    </row>
    <row r="862" spans="1:37">
      <c r="A862">
        <v>25620</v>
      </c>
      <c r="B862" t="s">
        <v>2347</v>
      </c>
      <c r="C862">
        <v>931750</v>
      </c>
      <c r="D862" t="s">
        <v>2347</v>
      </c>
      <c r="E862">
        <v>520025</v>
      </c>
      <c r="F862" t="s">
        <v>486</v>
      </c>
      <c r="G862" s="408" t="s">
        <v>2439</v>
      </c>
      <c r="H862" s="217" t="s">
        <v>1524</v>
      </c>
      <c r="I862" s="217" t="s">
        <v>448</v>
      </c>
      <c r="J862" s="217" t="s">
        <v>458</v>
      </c>
      <c r="K862" s="61" t="str">
        <f t="shared" si="160"/>
        <v>2</v>
      </c>
      <c r="L862" s="63" t="str">
        <f t="shared" si="161"/>
        <v>Regional Parks2</v>
      </c>
      <c r="M862" s="63" t="str">
        <f t="shared" si="162"/>
        <v>Lake Skinner2</v>
      </c>
      <c r="N862" s="637">
        <v>439.89</v>
      </c>
      <c r="O862" s="213">
        <v>700</v>
      </c>
      <c r="Q862" s="213">
        <f t="shared" si="163"/>
        <v>700</v>
      </c>
      <c r="R862" s="213">
        <v>313.74</v>
      </c>
      <c r="S862" s="213">
        <v>0</v>
      </c>
      <c r="T862" s="213">
        <v>0</v>
      </c>
      <c r="U862" s="213">
        <v>0</v>
      </c>
      <c r="V862" s="213">
        <v>0</v>
      </c>
      <c r="W862" s="213">
        <v>0</v>
      </c>
      <c r="X862" s="213">
        <v>0</v>
      </c>
      <c r="Y862" s="213">
        <v>0</v>
      </c>
      <c r="Z862" s="213">
        <v>0</v>
      </c>
      <c r="AA862" s="213">
        <v>369.02</v>
      </c>
      <c r="AB862" s="213">
        <v>0</v>
      </c>
      <c r="AC862" s="213">
        <f>SUMIF('[3]revexpbalances - 2024-07-18T082'!$G:$G,G:G,'[3]revexpbalances - 2024-07-18T082'!$H:$H)</f>
        <v>0</v>
      </c>
      <c r="AD862" s="213">
        <f t="shared" si="164"/>
        <v>682.76</v>
      </c>
      <c r="AE862" s="744">
        <f t="shared" si="165"/>
        <v>313.74</v>
      </c>
      <c r="AF862" s="744">
        <f t="shared" si="166"/>
        <v>0</v>
      </c>
      <c r="AG862" s="744">
        <f t="shared" si="167"/>
        <v>0</v>
      </c>
      <c r="AH862" s="744">
        <f t="shared" si="168"/>
        <v>369.02</v>
      </c>
      <c r="AI862" s="744">
        <f t="shared" si="169"/>
        <v>682.76</v>
      </c>
      <c r="AJ862" s="744">
        <f t="shared" si="170"/>
        <v>17.240000000000009</v>
      </c>
      <c r="AK862" s="1097">
        <v>700</v>
      </c>
    </row>
    <row r="863" spans="1:37">
      <c r="A863">
        <v>25620</v>
      </c>
      <c r="B863" t="s">
        <v>2347</v>
      </c>
      <c r="C863">
        <v>931750</v>
      </c>
      <c r="D863" t="s">
        <v>2347</v>
      </c>
      <c r="E863">
        <v>520115</v>
      </c>
      <c r="F863" t="s">
        <v>49</v>
      </c>
      <c r="G863" s="408" t="s">
        <v>2465</v>
      </c>
      <c r="H863" s="217" t="s">
        <v>1524</v>
      </c>
      <c r="I863" s="217" t="s">
        <v>448</v>
      </c>
      <c r="J863" s="217" t="s">
        <v>458</v>
      </c>
      <c r="K863" s="61" t="str">
        <f t="shared" si="160"/>
        <v>2</v>
      </c>
      <c r="L863" s="63" t="str">
        <f t="shared" si="161"/>
        <v>Regional Parks2</v>
      </c>
      <c r="M863" s="63" t="str">
        <f t="shared" si="162"/>
        <v>Lake Skinner2</v>
      </c>
      <c r="N863" s="637">
        <v>4888.7</v>
      </c>
      <c r="O863" s="213">
        <v>5100</v>
      </c>
      <c r="Q863" s="213">
        <f t="shared" si="163"/>
        <v>5100</v>
      </c>
      <c r="R863" s="213">
        <v>0</v>
      </c>
      <c r="S863" s="213">
        <v>1071.6600000000001</v>
      </c>
      <c r="T863" s="213">
        <v>386.64</v>
      </c>
      <c r="U863" s="213">
        <v>42</v>
      </c>
      <c r="V863" s="213">
        <v>70</v>
      </c>
      <c r="W863" s="213">
        <v>460.87</v>
      </c>
      <c r="X863" s="213">
        <v>595.36</v>
      </c>
      <c r="Y863" s="213">
        <v>630.70000000000005</v>
      </c>
      <c r="Z863" s="213">
        <v>975.45</v>
      </c>
      <c r="AA863" s="213">
        <v>1061.49</v>
      </c>
      <c r="AB863" s="213">
        <v>0</v>
      </c>
      <c r="AC863" s="213">
        <f>SUMIF('[3]revexpbalances - 2024-07-18T082'!$G:$G,G:G,'[3]revexpbalances - 2024-07-18T082'!$H:$H)</f>
        <v>859.52</v>
      </c>
      <c r="AD863" s="213">
        <f t="shared" si="164"/>
        <v>6153.6900000000005</v>
      </c>
      <c r="AE863" s="744">
        <f t="shared" si="165"/>
        <v>1458.3000000000002</v>
      </c>
      <c r="AF863" s="744">
        <f t="shared" si="166"/>
        <v>572.87</v>
      </c>
      <c r="AG863" s="744">
        <f t="shared" si="167"/>
        <v>2201.5100000000002</v>
      </c>
      <c r="AH863" s="744">
        <f t="shared" si="168"/>
        <v>1921.01</v>
      </c>
      <c r="AI863" s="744">
        <f t="shared" si="169"/>
        <v>6153.6900000000005</v>
      </c>
      <c r="AJ863" s="744">
        <f t="shared" si="170"/>
        <v>-1053.6900000000005</v>
      </c>
      <c r="AK863" s="1097">
        <v>7000</v>
      </c>
    </row>
    <row r="864" spans="1:37">
      <c r="A864">
        <v>25620</v>
      </c>
      <c r="B864" t="s">
        <v>2347</v>
      </c>
      <c r="C864">
        <v>931750</v>
      </c>
      <c r="D864" t="s">
        <v>2347</v>
      </c>
      <c r="E864">
        <v>520800</v>
      </c>
      <c r="F864" t="s">
        <v>54</v>
      </c>
      <c r="G864" s="408" t="s">
        <v>2467</v>
      </c>
      <c r="H864" s="217" t="s">
        <v>1524</v>
      </c>
      <c r="I864" s="217" t="s">
        <v>448</v>
      </c>
      <c r="J864" s="217" t="s">
        <v>458</v>
      </c>
      <c r="K864" s="61" t="str">
        <f t="shared" si="160"/>
        <v>2</v>
      </c>
      <c r="L864" s="63" t="str">
        <f t="shared" si="161"/>
        <v>Regional Parks2</v>
      </c>
      <c r="M864" s="63" t="str">
        <f t="shared" si="162"/>
        <v>Lake Skinner2</v>
      </c>
      <c r="N864" s="637">
        <v>7983.21</v>
      </c>
      <c r="O864" s="213">
        <v>13500</v>
      </c>
      <c r="Q864" s="213">
        <f t="shared" si="163"/>
        <v>13500</v>
      </c>
      <c r="R864" s="213">
        <v>1062.55</v>
      </c>
      <c r="S864" s="213">
        <v>488.19</v>
      </c>
      <c r="T864" s="213">
        <v>2021.89</v>
      </c>
      <c r="U864" s="213">
        <v>569.45000000000005</v>
      </c>
      <c r="V864" s="213">
        <v>1197.96</v>
      </c>
      <c r="W864" s="213">
        <v>4013.85</v>
      </c>
      <c r="X864" s="213">
        <v>1526.31</v>
      </c>
      <c r="Y864" s="213">
        <v>43</v>
      </c>
      <c r="Z864" s="213">
        <v>1996.44</v>
      </c>
      <c r="AA864" s="213">
        <v>1985.05</v>
      </c>
      <c r="AB864" s="213">
        <v>579.21</v>
      </c>
      <c r="AC864" s="213">
        <f>SUMIF('[3]revexpbalances - 2024-07-18T082'!$G:$G,G:G,'[3]revexpbalances - 2024-07-18T082'!$H:$H)</f>
        <v>1455.09</v>
      </c>
      <c r="AD864" s="213">
        <f t="shared" si="164"/>
        <v>16938.989999999998</v>
      </c>
      <c r="AE864" s="744">
        <f t="shared" si="165"/>
        <v>3572.63</v>
      </c>
      <c r="AF864" s="744">
        <f t="shared" si="166"/>
        <v>5781.26</v>
      </c>
      <c r="AG864" s="744">
        <f t="shared" si="167"/>
        <v>3565.75</v>
      </c>
      <c r="AH864" s="744">
        <f t="shared" si="168"/>
        <v>4019.3500000000004</v>
      </c>
      <c r="AI864" s="744">
        <f t="shared" si="169"/>
        <v>16938.989999999998</v>
      </c>
      <c r="AJ864" s="744">
        <f t="shared" si="170"/>
        <v>-3438.989999999998</v>
      </c>
      <c r="AK864" s="1097">
        <v>13500</v>
      </c>
    </row>
    <row r="865" spans="1:37">
      <c r="A865">
        <v>25620</v>
      </c>
      <c r="B865" t="s">
        <v>2347</v>
      </c>
      <c r="C865">
        <v>931750</v>
      </c>
      <c r="D865" t="s">
        <v>2347</v>
      </c>
      <c r="E865">
        <v>521320</v>
      </c>
      <c r="F865" t="s">
        <v>408</v>
      </c>
      <c r="G865" s="408" t="s">
        <v>2469</v>
      </c>
      <c r="H865" s="217" t="s">
        <v>1524</v>
      </c>
      <c r="I865" s="217" t="s">
        <v>448</v>
      </c>
      <c r="J865" s="217" t="s">
        <v>458</v>
      </c>
      <c r="K865" s="61" t="str">
        <f t="shared" si="160"/>
        <v>2</v>
      </c>
      <c r="L865" s="63" t="str">
        <f t="shared" si="161"/>
        <v>Regional Parks2</v>
      </c>
      <c r="M865" s="63" t="str">
        <f t="shared" si="162"/>
        <v>Lake Skinner2</v>
      </c>
      <c r="N865" s="637">
        <v>2222.0500000000002</v>
      </c>
      <c r="O865" s="213">
        <v>8000</v>
      </c>
      <c r="Q865" s="213">
        <f t="shared" si="163"/>
        <v>8000</v>
      </c>
      <c r="R865" s="213">
        <v>0</v>
      </c>
      <c r="S865" s="213">
        <v>0</v>
      </c>
      <c r="T865" s="213">
        <v>0</v>
      </c>
      <c r="U865" s="213">
        <v>761.93</v>
      </c>
      <c r="V865" s="213">
        <v>0</v>
      </c>
      <c r="W865" s="213">
        <v>0</v>
      </c>
      <c r="X865" s="213">
        <v>0</v>
      </c>
      <c r="Y865" s="213">
        <v>0</v>
      </c>
      <c r="Z865" s="213">
        <v>1394.4</v>
      </c>
      <c r="AA865" s="213">
        <v>0</v>
      </c>
      <c r="AB865" s="213">
        <v>0</v>
      </c>
      <c r="AC865" s="213">
        <f>SUMIF('[3]revexpbalances - 2024-07-18T082'!$G:$G,G:G,'[3]revexpbalances - 2024-07-18T082'!$H:$H)</f>
        <v>1651.43</v>
      </c>
      <c r="AD865" s="213">
        <f t="shared" si="164"/>
        <v>3807.76</v>
      </c>
      <c r="AE865" s="744">
        <f t="shared" si="165"/>
        <v>0</v>
      </c>
      <c r="AF865" s="744">
        <f t="shared" si="166"/>
        <v>761.93</v>
      </c>
      <c r="AG865" s="744">
        <f t="shared" si="167"/>
        <v>1394.4</v>
      </c>
      <c r="AH865" s="744">
        <f t="shared" si="168"/>
        <v>1651.43</v>
      </c>
      <c r="AI865" s="744">
        <f t="shared" si="169"/>
        <v>3807.76</v>
      </c>
      <c r="AJ865" s="744">
        <f t="shared" si="170"/>
        <v>4192.24</v>
      </c>
      <c r="AK865" s="1097">
        <v>4000</v>
      </c>
    </row>
    <row r="866" spans="1:37">
      <c r="A866">
        <v>25620</v>
      </c>
      <c r="B866" t="s">
        <v>2347</v>
      </c>
      <c r="C866">
        <v>931750</v>
      </c>
      <c r="D866" t="s">
        <v>2347</v>
      </c>
      <c r="E866">
        <v>521420</v>
      </c>
      <c r="F866" t="s">
        <v>90</v>
      </c>
      <c r="G866" s="408" t="s">
        <v>2462</v>
      </c>
      <c r="H866" s="217" t="s">
        <v>1524</v>
      </c>
      <c r="I866" s="217" t="s">
        <v>448</v>
      </c>
      <c r="J866" s="217" t="s">
        <v>458</v>
      </c>
      <c r="K866" s="61" t="str">
        <f t="shared" si="160"/>
        <v>2</v>
      </c>
      <c r="L866" s="63" t="str">
        <f t="shared" si="161"/>
        <v>Regional Parks2</v>
      </c>
      <c r="M866" s="63" t="str">
        <f t="shared" si="162"/>
        <v>Lake Skinner2</v>
      </c>
      <c r="N866" s="637">
        <v>1439.2</v>
      </c>
      <c r="O866" s="213">
        <v>8000</v>
      </c>
      <c r="Q866" s="213">
        <f t="shared" si="163"/>
        <v>8000</v>
      </c>
      <c r="R866" s="213">
        <v>31.78</v>
      </c>
      <c r="S866" s="213">
        <v>210.85</v>
      </c>
      <c r="T866" s="213">
        <v>4970.6000000000004</v>
      </c>
      <c r="U866" s="213">
        <v>1031.6600000000001</v>
      </c>
      <c r="V866" s="213">
        <v>61.34</v>
      </c>
      <c r="W866" s="213">
        <v>2760.1</v>
      </c>
      <c r="X866" s="213">
        <v>2243.81</v>
      </c>
      <c r="Y866" s="213">
        <v>133.6</v>
      </c>
      <c r="Z866" s="213">
        <v>74.48</v>
      </c>
      <c r="AA866" s="213">
        <v>626.79999999999995</v>
      </c>
      <c r="AB866" s="213">
        <v>0</v>
      </c>
      <c r="AC866" s="213">
        <f>SUMIF('[3]revexpbalances - 2024-07-18T082'!$G:$G,G:G,'[3]revexpbalances - 2024-07-18T082'!$H:$H)</f>
        <v>228.05</v>
      </c>
      <c r="AD866" s="213">
        <f t="shared" si="164"/>
        <v>12373.069999999998</v>
      </c>
      <c r="AE866" s="744">
        <f t="shared" si="165"/>
        <v>5213.2300000000005</v>
      </c>
      <c r="AF866" s="744">
        <f t="shared" si="166"/>
        <v>3853.1</v>
      </c>
      <c r="AG866" s="744">
        <f t="shared" si="167"/>
        <v>2451.89</v>
      </c>
      <c r="AH866" s="744">
        <f t="shared" si="168"/>
        <v>854.84999999999991</v>
      </c>
      <c r="AI866" s="744">
        <f t="shared" si="169"/>
        <v>12373.07</v>
      </c>
      <c r="AJ866" s="744">
        <f t="shared" si="170"/>
        <v>-4373.07</v>
      </c>
      <c r="AK866" s="1097">
        <v>8000</v>
      </c>
    </row>
    <row r="867" spans="1:37">
      <c r="A867">
        <v>25620</v>
      </c>
      <c r="B867" t="s">
        <v>2347</v>
      </c>
      <c r="C867">
        <v>931750</v>
      </c>
      <c r="D867" t="s">
        <v>2347</v>
      </c>
      <c r="E867">
        <v>521500</v>
      </c>
      <c r="F867" t="s">
        <v>58</v>
      </c>
      <c r="G867" s="408" t="s">
        <v>2474</v>
      </c>
      <c r="H867" s="217" t="s">
        <v>1524</v>
      </c>
      <c r="I867" s="217" t="s">
        <v>448</v>
      </c>
      <c r="J867" s="217" t="s">
        <v>458</v>
      </c>
      <c r="K867" s="61" t="str">
        <f t="shared" si="160"/>
        <v>2</v>
      </c>
      <c r="L867" s="63" t="str">
        <f t="shared" si="161"/>
        <v>Regional Parks2</v>
      </c>
      <c r="M867" s="63" t="str">
        <f t="shared" si="162"/>
        <v>Lake Skinner2</v>
      </c>
      <c r="N867" s="637">
        <v>2023.62</v>
      </c>
      <c r="O867" s="213">
        <v>4500</v>
      </c>
      <c r="Q867" s="213">
        <f t="shared" si="163"/>
        <v>4500</v>
      </c>
      <c r="R867" s="213">
        <v>994.64</v>
      </c>
      <c r="S867" s="213">
        <v>-994.64</v>
      </c>
      <c r="T867" s="213">
        <v>0</v>
      </c>
      <c r="U867" s="213">
        <v>0</v>
      </c>
      <c r="V867" s="213">
        <v>1224.72</v>
      </c>
      <c r="W867" s="213">
        <v>4048.78</v>
      </c>
      <c r="X867" s="213">
        <v>2265.58</v>
      </c>
      <c r="Y867" s="213">
        <v>318.99</v>
      </c>
      <c r="Z867" s="213">
        <v>129.25</v>
      </c>
      <c r="AA867" s="213">
        <v>1269.21</v>
      </c>
      <c r="AB867" s="213">
        <v>0</v>
      </c>
      <c r="AC867" s="213">
        <f>SUMIF('[3]revexpbalances - 2024-07-18T082'!$G:$G,G:G,'[3]revexpbalances - 2024-07-18T082'!$H:$H)</f>
        <v>0</v>
      </c>
      <c r="AD867" s="213">
        <f t="shared" si="164"/>
        <v>9256.5299999999988</v>
      </c>
      <c r="AE867" s="744">
        <f t="shared" si="165"/>
        <v>0</v>
      </c>
      <c r="AF867" s="744">
        <f t="shared" si="166"/>
        <v>5273.5</v>
      </c>
      <c r="AG867" s="744">
        <f t="shared" si="167"/>
        <v>2713.8199999999997</v>
      </c>
      <c r="AH867" s="744">
        <f t="shared" si="168"/>
        <v>1269.21</v>
      </c>
      <c r="AI867" s="744">
        <f t="shared" si="169"/>
        <v>9256.5299999999988</v>
      </c>
      <c r="AJ867" s="744">
        <f t="shared" si="170"/>
        <v>-4756.5299999999988</v>
      </c>
      <c r="AK867" s="1097">
        <v>4500</v>
      </c>
    </row>
    <row r="868" spans="1:37">
      <c r="A868">
        <v>25620</v>
      </c>
      <c r="B868" t="s">
        <v>2347</v>
      </c>
      <c r="C868">
        <v>931750</v>
      </c>
      <c r="D868" t="s">
        <v>2347</v>
      </c>
      <c r="E868">
        <v>521600</v>
      </c>
      <c r="F868" t="s">
        <v>91</v>
      </c>
      <c r="G868" s="408" t="s">
        <v>2475</v>
      </c>
      <c r="H868" s="217" t="s">
        <v>1524</v>
      </c>
      <c r="I868" s="217" t="s">
        <v>448</v>
      </c>
      <c r="J868" s="217" t="s">
        <v>458</v>
      </c>
      <c r="K868" s="61" t="str">
        <f t="shared" si="160"/>
        <v>2</v>
      </c>
      <c r="L868" s="63" t="str">
        <f t="shared" si="161"/>
        <v>Regional Parks2</v>
      </c>
      <c r="M868" s="63" t="str">
        <f t="shared" si="162"/>
        <v>Lake Skinner2</v>
      </c>
      <c r="N868" s="637">
        <v>0</v>
      </c>
      <c r="O868" s="213">
        <v>45000</v>
      </c>
      <c r="Q868" s="213">
        <f t="shared" si="163"/>
        <v>45000</v>
      </c>
      <c r="R868" s="213">
        <v>0</v>
      </c>
      <c r="S868" s="213">
        <v>0</v>
      </c>
      <c r="T868" s="213">
        <v>0</v>
      </c>
      <c r="U868" s="213">
        <v>2357.88</v>
      </c>
      <c r="V868" s="213">
        <v>0</v>
      </c>
      <c r="W868" s="213">
        <v>0</v>
      </c>
      <c r="X868" s="213">
        <v>0</v>
      </c>
      <c r="Y868" s="213">
        <v>14525</v>
      </c>
      <c r="Z868" s="213">
        <v>0</v>
      </c>
      <c r="AA868" s="213">
        <v>0</v>
      </c>
      <c r="AB868" s="213">
        <v>0</v>
      </c>
      <c r="AC868" s="213">
        <f>SUMIF('[3]revexpbalances - 2024-07-18T082'!$G:$G,G:G,'[3]revexpbalances - 2024-07-18T082'!$H:$H)</f>
        <v>0</v>
      </c>
      <c r="AD868" s="213">
        <f t="shared" si="164"/>
        <v>16882.88</v>
      </c>
      <c r="AE868" s="744">
        <f t="shared" si="165"/>
        <v>0</v>
      </c>
      <c r="AF868" s="744">
        <f t="shared" si="166"/>
        <v>2357.88</v>
      </c>
      <c r="AG868" s="744">
        <f t="shared" si="167"/>
        <v>14525</v>
      </c>
      <c r="AH868" s="744">
        <f t="shared" si="168"/>
        <v>0</v>
      </c>
      <c r="AI868" s="744">
        <f t="shared" si="169"/>
        <v>16882.88</v>
      </c>
      <c r="AJ868" s="744">
        <f t="shared" si="170"/>
        <v>28117.119999999999</v>
      </c>
      <c r="AK868" s="1097">
        <v>65000</v>
      </c>
    </row>
    <row r="869" spans="1:37">
      <c r="A869">
        <v>25620</v>
      </c>
      <c r="B869" t="s">
        <v>2347</v>
      </c>
      <c r="C869">
        <v>931750</v>
      </c>
      <c r="D869" t="s">
        <v>2347</v>
      </c>
      <c r="E869">
        <v>521720</v>
      </c>
      <c r="F869" t="s">
        <v>121</v>
      </c>
      <c r="G869" s="408" t="s">
        <v>2447</v>
      </c>
      <c r="H869" s="217" t="s">
        <v>1524</v>
      </c>
      <c r="I869" s="217" t="s">
        <v>448</v>
      </c>
      <c r="J869" s="217" t="s">
        <v>458</v>
      </c>
      <c r="K869" s="61" t="str">
        <f t="shared" si="160"/>
        <v>2</v>
      </c>
      <c r="L869" s="63" t="str">
        <f t="shared" si="161"/>
        <v>Regional Parks2</v>
      </c>
      <c r="M869" s="63" t="str">
        <f t="shared" si="162"/>
        <v>Lake Skinner2</v>
      </c>
      <c r="N869" s="637">
        <v>424.5</v>
      </c>
      <c r="O869" s="213">
        <v>800</v>
      </c>
      <c r="Q869" s="213">
        <f t="shared" si="163"/>
        <v>800</v>
      </c>
      <c r="R869" s="213">
        <v>0</v>
      </c>
      <c r="S869" s="213">
        <v>0</v>
      </c>
      <c r="T869" s="213">
        <v>0</v>
      </c>
      <c r="U869" s="213">
        <v>0</v>
      </c>
      <c r="V869" s="213">
        <v>0</v>
      </c>
      <c r="W869" s="213">
        <v>0</v>
      </c>
      <c r="X869" s="213">
        <v>0</v>
      </c>
      <c r="Y869" s="213">
        <v>0</v>
      </c>
      <c r="Z869" s="213">
        <v>0</v>
      </c>
      <c r="AA869" s="213">
        <v>0</v>
      </c>
      <c r="AB869" s="213">
        <v>0</v>
      </c>
      <c r="AC869" s="213">
        <f>SUMIF('[3]revexpbalances - 2024-07-18T082'!$G:$G,G:G,'[3]revexpbalances - 2024-07-18T082'!$H:$H)</f>
        <v>0</v>
      </c>
      <c r="AD869" s="213">
        <f t="shared" si="164"/>
        <v>0</v>
      </c>
      <c r="AE869" s="744">
        <f t="shared" si="165"/>
        <v>0</v>
      </c>
      <c r="AF869" s="744">
        <f t="shared" si="166"/>
        <v>0</v>
      </c>
      <c r="AG869" s="744">
        <f t="shared" si="167"/>
        <v>0</v>
      </c>
      <c r="AH869" s="744">
        <f t="shared" si="168"/>
        <v>0</v>
      </c>
      <c r="AI869" s="744">
        <f t="shared" si="169"/>
        <v>0</v>
      </c>
      <c r="AJ869" s="744">
        <f t="shared" si="170"/>
        <v>800</v>
      </c>
      <c r="AK869" s="1097">
        <v>800</v>
      </c>
    </row>
    <row r="870" spans="1:37">
      <c r="A870">
        <v>25620</v>
      </c>
      <c r="B870" t="s">
        <v>2347</v>
      </c>
      <c r="C870">
        <v>931750</v>
      </c>
      <c r="D870" t="s">
        <v>2347</v>
      </c>
      <c r="E870">
        <v>521740</v>
      </c>
      <c r="F870" t="s">
        <v>5950</v>
      </c>
      <c r="G870" s="408" t="s">
        <v>6233</v>
      </c>
      <c r="H870" s="217" t="s">
        <v>1524</v>
      </c>
      <c r="I870" s="217" t="s">
        <v>448</v>
      </c>
      <c r="J870" s="217" t="s">
        <v>458</v>
      </c>
      <c r="K870" s="61" t="str">
        <f t="shared" ref="K870:K927" si="171">MID(E870,2,1)</f>
        <v>2</v>
      </c>
      <c r="L870" s="63" t="str">
        <f t="shared" ref="L870:L927" si="172">H870&amp;K870</f>
        <v>Regional Parks2</v>
      </c>
      <c r="M870" s="63" t="str">
        <f t="shared" ref="M870:M927" si="173">I870&amp;K870</f>
        <v>Lake Skinner2</v>
      </c>
      <c r="N870" s="637">
        <v>42.85</v>
      </c>
      <c r="O870" s="213">
        <v>0</v>
      </c>
      <c r="Q870" s="213">
        <f t="shared" ref="Q870:Q927" si="174">O870+P870</f>
        <v>0</v>
      </c>
      <c r="R870" s="213">
        <v>0</v>
      </c>
      <c r="S870" s="213">
        <v>0</v>
      </c>
      <c r="T870" s="213">
        <v>0</v>
      </c>
      <c r="U870" s="213">
        <v>0</v>
      </c>
      <c r="V870" s="213">
        <v>0</v>
      </c>
      <c r="W870" s="213">
        <v>0</v>
      </c>
      <c r="X870" s="213">
        <v>0</v>
      </c>
      <c r="Y870" s="213">
        <v>0</v>
      </c>
      <c r="Z870" s="213">
        <v>0</v>
      </c>
      <c r="AA870" s="213">
        <v>0</v>
      </c>
      <c r="AB870" s="213">
        <v>0</v>
      </c>
      <c r="AC870" s="213">
        <f>SUMIF('[3]revexpbalances - 2024-07-18T082'!$G:$G,G:G,'[3]revexpbalances - 2024-07-18T082'!$H:$H)</f>
        <v>0</v>
      </c>
      <c r="AD870" s="213">
        <f t="shared" si="164"/>
        <v>0</v>
      </c>
      <c r="AE870" s="744">
        <f t="shared" si="165"/>
        <v>0</v>
      </c>
      <c r="AF870" s="744">
        <f t="shared" si="166"/>
        <v>0</v>
      </c>
      <c r="AG870" s="744">
        <f t="shared" si="167"/>
        <v>0</v>
      </c>
      <c r="AH870" s="744">
        <f t="shared" si="168"/>
        <v>0</v>
      </c>
      <c r="AI870" s="744">
        <f t="shared" si="169"/>
        <v>0</v>
      </c>
      <c r="AJ870" s="744">
        <f t="shared" si="170"/>
        <v>0</v>
      </c>
      <c r="AK870" s="1097">
        <v>0</v>
      </c>
    </row>
    <row r="871" spans="1:37">
      <c r="A871">
        <v>25620</v>
      </c>
      <c r="B871" t="s">
        <v>2347</v>
      </c>
      <c r="C871">
        <v>931750</v>
      </c>
      <c r="D871" t="s">
        <v>2347</v>
      </c>
      <c r="E871">
        <v>522310</v>
      </c>
      <c r="F871" t="s">
        <v>60</v>
      </c>
      <c r="G871" s="408" t="s">
        <v>2456</v>
      </c>
      <c r="H871" s="217" t="s">
        <v>1524</v>
      </c>
      <c r="I871" s="217" t="s">
        <v>448</v>
      </c>
      <c r="J871" s="217" t="s">
        <v>458</v>
      </c>
      <c r="K871" s="61" t="str">
        <f t="shared" si="171"/>
        <v>2</v>
      </c>
      <c r="L871" s="63" t="str">
        <f t="shared" si="172"/>
        <v>Regional Parks2</v>
      </c>
      <c r="M871" s="63" t="str">
        <f t="shared" si="173"/>
        <v>Lake Skinner2</v>
      </c>
      <c r="N871" s="637">
        <v>3318.3600000000006</v>
      </c>
      <c r="O871" s="213">
        <v>25000</v>
      </c>
      <c r="Q871" s="213">
        <f t="shared" si="174"/>
        <v>25000</v>
      </c>
      <c r="R871" s="213">
        <v>1100.77</v>
      </c>
      <c r="S871" s="213">
        <v>0</v>
      </c>
      <c r="T871" s="213">
        <v>223.27</v>
      </c>
      <c r="U871" s="213">
        <v>42.38</v>
      </c>
      <c r="V871" s="213">
        <v>1277.1300000000001</v>
      </c>
      <c r="W871" s="213">
        <v>1203.77</v>
      </c>
      <c r="X871" s="213">
        <v>1001.9</v>
      </c>
      <c r="Y871" s="213">
        <v>1592.86</v>
      </c>
      <c r="Z871" s="213">
        <v>2083.92</v>
      </c>
      <c r="AA871" s="213">
        <v>6369.71</v>
      </c>
      <c r="AB871" s="213">
        <v>939.19</v>
      </c>
      <c r="AC871" s="213">
        <f>SUMIF('[3]revexpbalances - 2024-07-18T082'!$G:$G,G:G,'[3]revexpbalances - 2024-07-18T082'!$H:$H)</f>
        <v>2041.34</v>
      </c>
      <c r="AD871" s="213">
        <f t="shared" ref="AD871:AD928" si="175">SUM(R871:AC871)</f>
        <v>17876.239999999998</v>
      </c>
      <c r="AE871" s="744">
        <f t="shared" ref="AE871:AE928" si="176">SUM(R871:T871)</f>
        <v>1324.04</v>
      </c>
      <c r="AF871" s="744">
        <f t="shared" ref="AF871:AF928" si="177">SUM(U871:W871)</f>
        <v>2523.2800000000002</v>
      </c>
      <c r="AG871" s="744">
        <f t="shared" ref="AG871:AG928" si="178">SUM(X871:Z871)</f>
        <v>4678.68</v>
      </c>
      <c r="AH871" s="744">
        <f t="shared" ref="AH871:AH928" si="179">SUM(AA871:AC871)</f>
        <v>9350.24</v>
      </c>
      <c r="AI871" s="744">
        <f t="shared" ref="AI871:AI928" si="180">SUM(AE871:AH871)</f>
        <v>17876.239999999998</v>
      </c>
      <c r="AJ871" s="744">
        <f t="shared" ref="AJ871:AJ928" si="181">Q871-AI871</f>
        <v>7123.760000000002</v>
      </c>
      <c r="AK871" s="1097">
        <v>10000</v>
      </c>
    </row>
    <row r="872" spans="1:37">
      <c r="A872">
        <v>25620</v>
      </c>
      <c r="B872" t="s">
        <v>2347</v>
      </c>
      <c r="C872">
        <v>931750</v>
      </c>
      <c r="D872" t="s">
        <v>2347</v>
      </c>
      <c r="E872">
        <v>522320</v>
      </c>
      <c r="F872" t="s">
        <v>93</v>
      </c>
      <c r="G872" s="408" t="s">
        <v>2480</v>
      </c>
      <c r="H872" s="217" t="s">
        <v>1524</v>
      </c>
      <c r="I872" s="217" t="s">
        <v>448</v>
      </c>
      <c r="J872" s="217" t="s">
        <v>458</v>
      </c>
      <c r="K872" s="61" t="str">
        <f t="shared" si="171"/>
        <v>2</v>
      </c>
      <c r="L872" s="63" t="str">
        <f t="shared" si="172"/>
        <v>Regional Parks2</v>
      </c>
      <c r="M872" s="63" t="str">
        <f t="shared" si="173"/>
        <v>Lake Skinner2</v>
      </c>
      <c r="N872" s="637">
        <v>18715.28</v>
      </c>
      <c r="O872" s="213">
        <v>58500</v>
      </c>
      <c r="Q872" s="213">
        <f t="shared" si="174"/>
        <v>58500</v>
      </c>
      <c r="R872" s="213">
        <v>717.91</v>
      </c>
      <c r="S872" s="213">
        <v>-341.69</v>
      </c>
      <c r="T872" s="213">
        <v>1953.96</v>
      </c>
      <c r="U872" s="213">
        <v>1079.93</v>
      </c>
      <c r="V872" s="213">
        <v>1653.05</v>
      </c>
      <c r="W872" s="213">
        <v>3646.57</v>
      </c>
      <c r="X872" s="213">
        <v>3041.22</v>
      </c>
      <c r="Y872" s="213">
        <v>476.84</v>
      </c>
      <c r="Z872" s="213">
        <v>14013.24</v>
      </c>
      <c r="AA872" s="213">
        <v>3091.08</v>
      </c>
      <c r="AB872" s="213">
        <v>9102.85</v>
      </c>
      <c r="AC872" s="213">
        <f>SUMIF('[3]revexpbalances - 2024-07-18T082'!$G:$G,G:G,'[3]revexpbalances - 2024-07-18T082'!$H:$H)</f>
        <v>5996.82</v>
      </c>
      <c r="AD872" s="213">
        <f t="shared" si="175"/>
        <v>44431.78</v>
      </c>
      <c r="AE872" s="744">
        <f t="shared" si="176"/>
        <v>2330.1799999999998</v>
      </c>
      <c r="AF872" s="744">
        <f t="shared" si="177"/>
        <v>6379.55</v>
      </c>
      <c r="AG872" s="744">
        <f t="shared" si="178"/>
        <v>17531.3</v>
      </c>
      <c r="AH872" s="744">
        <f t="shared" si="179"/>
        <v>18190.75</v>
      </c>
      <c r="AI872" s="744">
        <f t="shared" si="180"/>
        <v>44431.78</v>
      </c>
      <c r="AJ872" s="744">
        <f t="shared" si="181"/>
        <v>14068.220000000001</v>
      </c>
      <c r="AK872" s="1097">
        <v>58500</v>
      </c>
    </row>
    <row r="873" spans="1:37">
      <c r="A873">
        <v>25620</v>
      </c>
      <c r="B873" t="s">
        <v>2347</v>
      </c>
      <c r="C873">
        <v>931750</v>
      </c>
      <c r="D873" t="s">
        <v>2347</v>
      </c>
      <c r="E873">
        <v>522340</v>
      </c>
      <c r="F873" t="s">
        <v>94</v>
      </c>
      <c r="G873" s="408" t="s">
        <v>2471</v>
      </c>
      <c r="H873" s="217" t="s">
        <v>1524</v>
      </c>
      <c r="I873" s="217" t="s">
        <v>448</v>
      </c>
      <c r="J873" s="217" t="s">
        <v>458</v>
      </c>
      <c r="K873" s="61" t="str">
        <f t="shared" si="171"/>
        <v>2</v>
      </c>
      <c r="L873" s="63" t="str">
        <f t="shared" si="172"/>
        <v>Regional Parks2</v>
      </c>
      <c r="M873" s="63" t="str">
        <f t="shared" si="173"/>
        <v>Lake Skinner2</v>
      </c>
      <c r="N873" s="637">
        <v>30756.85</v>
      </c>
      <c r="O873" s="213">
        <v>25000</v>
      </c>
      <c r="Q873" s="213">
        <f t="shared" si="174"/>
        <v>25000</v>
      </c>
      <c r="R873" s="213">
        <v>78.67</v>
      </c>
      <c r="S873" s="213">
        <v>0</v>
      </c>
      <c r="T873" s="213">
        <v>321.42</v>
      </c>
      <c r="U873" s="213">
        <v>2938.57</v>
      </c>
      <c r="V873" s="213">
        <v>2792.62</v>
      </c>
      <c r="W873" s="213">
        <v>0</v>
      </c>
      <c r="X873" s="213">
        <v>0</v>
      </c>
      <c r="Y873" s="213">
        <v>137.5</v>
      </c>
      <c r="Z873" s="213">
        <v>0</v>
      </c>
      <c r="AA873" s="213">
        <v>6370.02</v>
      </c>
      <c r="AB873" s="213">
        <v>11721.81</v>
      </c>
      <c r="AC873" s="213">
        <f>SUMIF('[3]revexpbalances - 2024-07-18T082'!$G:$G,G:G,'[3]revexpbalances - 2024-07-18T082'!$H:$H)</f>
        <v>3997.3</v>
      </c>
      <c r="AD873" s="213">
        <f t="shared" si="175"/>
        <v>28357.91</v>
      </c>
      <c r="AE873" s="744">
        <f t="shared" si="176"/>
        <v>400.09000000000003</v>
      </c>
      <c r="AF873" s="744">
        <f t="shared" si="177"/>
        <v>5731.1900000000005</v>
      </c>
      <c r="AG873" s="744">
        <f t="shared" si="178"/>
        <v>137.5</v>
      </c>
      <c r="AH873" s="744">
        <f t="shared" si="179"/>
        <v>22089.13</v>
      </c>
      <c r="AI873" s="744">
        <f t="shared" si="180"/>
        <v>28357.910000000003</v>
      </c>
      <c r="AJ873" s="744">
        <f t="shared" si="181"/>
        <v>-3357.9100000000035</v>
      </c>
      <c r="AK873" s="1097">
        <v>25000</v>
      </c>
    </row>
    <row r="874" spans="1:37">
      <c r="A874">
        <v>25620</v>
      </c>
      <c r="B874" t="s">
        <v>2347</v>
      </c>
      <c r="C874">
        <v>931750</v>
      </c>
      <c r="D874" t="s">
        <v>2347</v>
      </c>
      <c r="E874">
        <v>523220</v>
      </c>
      <c r="F874" t="s">
        <v>108</v>
      </c>
      <c r="G874" s="408" t="s">
        <v>2459</v>
      </c>
      <c r="H874" s="217" t="s">
        <v>1524</v>
      </c>
      <c r="I874" s="217" t="s">
        <v>448</v>
      </c>
      <c r="J874" s="217" t="s">
        <v>458</v>
      </c>
      <c r="K874" s="61" t="str">
        <f t="shared" si="171"/>
        <v>2</v>
      </c>
      <c r="L874" s="63" t="str">
        <f t="shared" si="172"/>
        <v>Regional Parks2</v>
      </c>
      <c r="M874" s="63" t="str">
        <f t="shared" si="173"/>
        <v>Lake Skinner2</v>
      </c>
      <c r="N874" s="637">
        <v>3658.4199999999996</v>
      </c>
      <c r="O874" s="213">
        <v>6000</v>
      </c>
      <c r="Q874" s="213">
        <f t="shared" si="174"/>
        <v>6000</v>
      </c>
      <c r="R874" s="213">
        <v>0</v>
      </c>
      <c r="S874" s="213">
        <v>0</v>
      </c>
      <c r="T874" s="213">
        <v>0</v>
      </c>
      <c r="U874" s="213">
        <v>0</v>
      </c>
      <c r="V874" s="213">
        <v>94</v>
      </c>
      <c r="W874" s="213">
        <v>3822.22</v>
      </c>
      <c r="X874" s="213">
        <v>0</v>
      </c>
      <c r="Y874" s="213">
        <v>0</v>
      </c>
      <c r="Z874" s="213">
        <v>0</v>
      </c>
      <c r="AA874" s="213">
        <v>0</v>
      </c>
      <c r="AB874" s="213">
        <v>0</v>
      </c>
      <c r="AC874" s="213">
        <f>SUMIF('[3]revexpbalances - 2024-07-18T082'!$G:$G,G:G,'[3]revexpbalances - 2024-07-18T082'!$H:$H)</f>
        <v>0</v>
      </c>
      <c r="AD874" s="213">
        <f t="shared" si="175"/>
        <v>3916.22</v>
      </c>
      <c r="AE874" s="744">
        <f t="shared" si="176"/>
        <v>0</v>
      </c>
      <c r="AF874" s="744">
        <f t="shared" si="177"/>
        <v>3916.22</v>
      </c>
      <c r="AG874" s="744">
        <f t="shared" si="178"/>
        <v>0</v>
      </c>
      <c r="AH874" s="744">
        <f t="shared" si="179"/>
        <v>0</v>
      </c>
      <c r="AI874" s="744">
        <f t="shared" si="180"/>
        <v>3916.22</v>
      </c>
      <c r="AJ874" s="744">
        <f t="shared" si="181"/>
        <v>2083.7800000000002</v>
      </c>
      <c r="AK874" s="1097">
        <v>6000</v>
      </c>
    </row>
    <row r="875" spans="1:37">
      <c r="A875">
        <v>25620</v>
      </c>
      <c r="B875" t="s">
        <v>2347</v>
      </c>
      <c r="C875">
        <v>931750</v>
      </c>
      <c r="D875" t="s">
        <v>2347</v>
      </c>
      <c r="E875">
        <v>523250</v>
      </c>
      <c r="F875" t="s">
        <v>493</v>
      </c>
      <c r="G875" s="408" t="s">
        <v>2453</v>
      </c>
      <c r="H875" s="217" t="s">
        <v>1524</v>
      </c>
      <c r="I875" s="217" t="s">
        <v>448</v>
      </c>
      <c r="J875" s="217" t="s">
        <v>458</v>
      </c>
      <c r="K875" s="61" t="str">
        <f t="shared" si="171"/>
        <v>2</v>
      </c>
      <c r="L875" s="63" t="str">
        <f t="shared" si="172"/>
        <v>Regional Parks2</v>
      </c>
      <c r="M875" s="63" t="str">
        <f t="shared" si="173"/>
        <v>Lake Skinner2</v>
      </c>
      <c r="N875" s="637">
        <v>0</v>
      </c>
      <c r="O875" s="213">
        <v>1000</v>
      </c>
      <c r="Q875" s="213">
        <f t="shared" si="174"/>
        <v>1000</v>
      </c>
      <c r="R875" s="213">
        <v>0</v>
      </c>
      <c r="S875" s="213">
        <v>0</v>
      </c>
      <c r="T875" s="213">
        <v>0</v>
      </c>
      <c r="U875" s="213">
        <v>0</v>
      </c>
      <c r="V875" s="213">
        <v>0</v>
      </c>
      <c r="W875" s="213">
        <v>0</v>
      </c>
      <c r="X875" s="213">
        <v>0</v>
      </c>
      <c r="Y875" s="213">
        <v>0</v>
      </c>
      <c r="Z875" s="213">
        <v>0</v>
      </c>
      <c r="AA875" s="213">
        <v>0</v>
      </c>
      <c r="AB875" s="213">
        <v>0</v>
      </c>
      <c r="AC875" s="213">
        <f>SUMIF('[3]revexpbalances - 2024-07-18T082'!$G:$G,G:G,'[3]revexpbalances - 2024-07-18T082'!$H:$H)</f>
        <v>0</v>
      </c>
      <c r="AD875" s="213">
        <f t="shared" si="175"/>
        <v>0</v>
      </c>
      <c r="AE875" s="744">
        <f t="shared" si="176"/>
        <v>0</v>
      </c>
      <c r="AF875" s="744">
        <f t="shared" si="177"/>
        <v>0</v>
      </c>
      <c r="AG875" s="744">
        <f t="shared" si="178"/>
        <v>0</v>
      </c>
      <c r="AH875" s="744">
        <f t="shared" si="179"/>
        <v>0</v>
      </c>
      <c r="AI875" s="744">
        <f t="shared" si="180"/>
        <v>0</v>
      </c>
      <c r="AJ875" s="744">
        <f t="shared" si="181"/>
        <v>1000</v>
      </c>
      <c r="AK875" s="1097">
        <v>1000</v>
      </c>
    </row>
    <row r="876" spans="1:37">
      <c r="A876">
        <v>25620</v>
      </c>
      <c r="B876" t="s">
        <v>2347</v>
      </c>
      <c r="C876">
        <v>931750</v>
      </c>
      <c r="D876" t="s">
        <v>2347</v>
      </c>
      <c r="E876">
        <v>523270</v>
      </c>
      <c r="F876" t="s">
        <v>62</v>
      </c>
      <c r="G876" s="408" t="s">
        <v>2434</v>
      </c>
      <c r="H876" s="217" t="s">
        <v>1524</v>
      </c>
      <c r="I876" s="217" t="s">
        <v>448</v>
      </c>
      <c r="J876" s="217" t="s">
        <v>458</v>
      </c>
      <c r="K876" s="61" t="str">
        <f t="shared" si="171"/>
        <v>2</v>
      </c>
      <c r="L876" s="63" t="str">
        <f t="shared" si="172"/>
        <v>Regional Parks2</v>
      </c>
      <c r="M876" s="63" t="str">
        <f t="shared" si="173"/>
        <v>Lake Skinner2</v>
      </c>
      <c r="N876" s="637">
        <v>0</v>
      </c>
      <c r="O876" s="213">
        <v>400</v>
      </c>
      <c r="Q876" s="213">
        <f t="shared" si="174"/>
        <v>400</v>
      </c>
      <c r="R876" s="213">
        <v>0</v>
      </c>
      <c r="S876" s="213">
        <v>0</v>
      </c>
      <c r="T876" s="213">
        <v>0</v>
      </c>
      <c r="U876" s="213">
        <v>0</v>
      </c>
      <c r="V876" s="213">
        <v>0</v>
      </c>
      <c r="W876" s="213">
        <v>0</v>
      </c>
      <c r="X876" s="213">
        <v>0</v>
      </c>
      <c r="Y876" s="213">
        <v>0</v>
      </c>
      <c r="Z876" s="213">
        <v>0</v>
      </c>
      <c r="AA876" s="213">
        <v>0</v>
      </c>
      <c r="AB876" s="213">
        <v>0</v>
      </c>
      <c r="AC876" s="213">
        <f>SUMIF('[3]revexpbalances - 2024-07-18T082'!$G:$G,G:G,'[3]revexpbalances - 2024-07-18T082'!$H:$H)</f>
        <v>0</v>
      </c>
      <c r="AD876" s="213">
        <f t="shared" si="175"/>
        <v>0</v>
      </c>
      <c r="AE876" s="744">
        <f t="shared" si="176"/>
        <v>0</v>
      </c>
      <c r="AF876" s="744">
        <f t="shared" si="177"/>
        <v>0</v>
      </c>
      <c r="AG876" s="744">
        <f t="shared" si="178"/>
        <v>0</v>
      </c>
      <c r="AH876" s="744">
        <f t="shared" si="179"/>
        <v>0</v>
      </c>
      <c r="AI876" s="744">
        <f t="shared" si="180"/>
        <v>0</v>
      </c>
      <c r="AJ876" s="744">
        <f t="shared" si="181"/>
        <v>400</v>
      </c>
      <c r="AK876" s="1097">
        <v>1000</v>
      </c>
    </row>
    <row r="877" spans="1:37">
      <c r="A877">
        <v>25620</v>
      </c>
      <c r="B877" t="s">
        <v>2347</v>
      </c>
      <c r="C877">
        <v>931750</v>
      </c>
      <c r="D877" t="s">
        <v>2347</v>
      </c>
      <c r="E877">
        <v>523290</v>
      </c>
      <c r="F877" t="s">
        <v>1281</v>
      </c>
      <c r="G877" s="408" t="s">
        <v>2476</v>
      </c>
      <c r="H877" s="217" t="s">
        <v>1524</v>
      </c>
      <c r="I877" s="217" t="s">
        <v>448</v>
      </c>
      <c r="J877" s="217" t="s">
        <v>458</v>
      </c>
      <c r="K877" s="61" t="str">
        <f t="shared" si="171"/>
        <v>2</v>
      </c>
      <c r="L877" s="63" t="str">
        <f t="shared" si="172"/>
        <v>Regional Parks2</v>
      </c>
      <c r="M877" s="63" t="str">
        <f t="shared" si="173"/>
        <v>Lake Skinner2</v>
      </c>
      <c r="N877" s="637">
        <v>32356.58</v>
      </c>
      <c r="O877" s="213">
        <v>35000</v>
      </c>
      <c r="Q877" s="213">
        <f t="shared" si="174"/>
        <v>35000</v>
      </c>
      <c r="R877" s="213">
        <v>3276.84</v>
      </c>
      <c r="S877" s="213">
        <v>2660.79</v>
      </c>
      <c r="T877" s="213">
        <v>2555.81</v>
      </c>
      <c r="U877" s="213">
        <v>3159.68</v>
      </c>
      <c r="V877" s="213">
        <v>2224.27</v>
      </c>
      <c r="W877" s="213">
        <v>2413.7800000000002</v>
      </c>
      <c r="X877" s="213">
        <v>2124.87</v>
      </c>
      <c r="Y877" s="213">
        <v>3835.05</v>
      </c>
      <c r="Z877" s="213">
        <v>3151.5</v>
      </c>
      <c r="AA877" s="213">
        <v>2762.5</v>
      </c>
      <c r="AB877" s="213">
        <v>3309.13</v>
      </c>
      <c r="AC877" s="213">
        <f>SUMIF('[3]revexpbalances - 2024-07-18T082'!$G:$G,G:G,'[3]revexpbalances - 2024-07-18T082'!$H:$H)</f>
        <v>3465.04</v>
      </c>
      <c r="AD877" s="213">
        <f t="shared" si="175"/>
        <v>34939.26</v>
      </c>
      <c r="AE877" s="744">
        <f t="shared" si="176"/>
        <v>8493.44</v>
      </c>
      <c r="AF877" s="744">
        <f t="shared" si="177"/>
        <v>7797.73</v>
      </c>
      <c r="AG877" s="744">
        <f t="shared" si="178"/>
        <v>9111.42</v>
      </c>
      <c r="AH877" s="744">
        <f t="shared" si="179"/>
        <v>9536.67</v>
      </c>
      <c r="AI877" s="744">
        <f t="shared" si="180"/>
        <v>34939.26</v>
      </c>
      <c r="AJ877" s="744">
        <f t="shared" si="181"/>
        <v>60.739999999997963</v>
      </c>
      <c r="AK877" s="1097">
        <v>35000</v>
      </c>
    </row>
    <row r="878" spans="1:37">
      <c r="A878">
        <v>25620</v>
      </c>
      <c r="B878" t="s">
        <v>2347</v>
      </c>
      <c r="C878">
        <v>931750</v>
      </c>
      <c r="D878" t="s">
        <v>2347</v>
      </c>
      <c r="E878">
        <v>523340</v>
      </c>
      <c r="F878" t="s">
        <v>6127</v>
      </c>
      <c r="G878" s="408" t="s">
        <v>2437</v>
      </c>
      <c r="H878" s="217" t="s">
        <v>1524</v>
      </c>
      <c r="I878" s="217" t="s">
        <v>448</v>
      </c>
      <c r="J878" s="217" t="s">
        <v>458</v>
      </c>
      <c r="K878" s="61" t="str">
        <f t="shared" si="171"/>
        <v>2</v>
      </c>
      <c r="L878" s="63" t="str">
        <f t="shared" si="172"/>
        <v>Regional Parks2</v>
      </c>
      <c r="M878" s="63" t="str">
        <f t="shared" si="173"/>
        <v>Lake Skinner2</v>
      </c>
      <c r="N878" s="637">
        <v>6631</v>
      </c>
      <c r="O878" s="213">
        <v>100</v>
      </c>
      <c r="Q878" s="213">
        <f t="shared" si="174"/>
        <v>100</v>
      </c>
      <c r="R878" s="213">
        <v>0</v>
      </c>
      <c r="S878" s="213">
        <v>0</v>
      </c>
      <c r="T878" s="213">
        <v>0</v>
      </c>
      <c r="U878" s="213">
        <v>0</v>
      </c>
      <c r="V878" s="213">
        <v>0</v>
      </c>
      <c r="W878" s="213">
        <v>0</v>
      </c>
      <c r="X878" s="213">
        <v>0</v>
      </c>
      <c r="Y878" s="213">
        <v>0</v>
      </c>
      <c r="Z878" s="213">
        <v>0</v>
      </c>
      <c r="AA878" s="213">
        <v>0</v>
      </c>
      <c r="AB878" s="213">
        <v>0</v>
      </c>
      <c r="AC878" s="213">
        <f>SUMIF('[3]revexpbalances - 2024-07-18T082'!$G:$G,G:G,'[3]revexpbalances - 2024-07-18T082'!$H:$H)</f>
        <v>0</v>
      </c>
      <c r="AD878" s="213">
        <f t="shared" si="175"/>
        <v>0</v>
      </c>
      <c r="AE878" s="744">
        <f t="shared" si="176"/>
        <v>0</v>
      </c>
      <c r="AF878" s="744">
        <f t="shared" si="177"/>
        <v>0</v>
      </c>
      <c r="AG878" s="744">
        <f t="shared" si="178"/>
        <v>0</v>
      </c>
      <c r="AH878" s="744">
        <f t="shared" si="179"/>
        <v>0</v>
      </c>
      <c r="AI878" s="744">
        <f t="shared" si="180"/>
        <v>0</v>
      </c>
      <c r="AJ878" s="744">
        <f t="shared" si="181"/>
        <v>100</v>
      </c>
      <c r="AK878" s="1097">
        <v>100</v>
      </c>
    </row>
    <row r="879" spans="1:37">
      <c r="A879">
        <v>25620</v>
      </c>
      <c r="B879" t="s">
        <v>2347</v>
      </c>
      <c r="C879">
        <v>931750</v>
      </c>
      <c r="D879" t="s">
        <v>2347</v>
      </c>
      <c r="E879">
        <v>523700</v>
      </c>
      <c r="F879" t="s">
        <v>66</v>
      </c>
      <c r="G879" s="408" t="s">
        <v>2452</v>
      </c>
      <c r="H879" s="217" t="s">
        <v>1524</v>
      </c>
      <c r="I879" s="217" t="s">
        <v>448</v>
      </c>
      <c r="J879" s="217" t="s">
        <v>458</v>
      </c>
      <c r="K879" s="61" t="str">
        <f t="shared" si="171"/>
        <v>2</v>
      </c>
      <c r="L879" s="63" t="str">
        <f t="shared" si="172"/>
        <v>Regional Parks2</v>
      </c>
      <c r="M879" s="63" t="str">
        <f t="shared" si="173"/>
        <v>Lake Skinner2</v>
      </c>
      <c r="N879" s="637">
        <v>2911.0799999999995</v>
      </c>
      <c r="O879" s="213">
        <v>5000</v>
      </c>
      <c r="Q879" s="213">
        <f t="shared" si="174"/>
        <v>5000</v>
      </c>
      <c r="R879" s="213">
        <v>0</v>
      </c>
      <c r="S879" s="213">
        <v>1299.67</v>
      </c>
      <c r="T879" s="213">
        <v>376.92</v>
      </c>
      <c r="U879" s="213">
        <v>129.86000000000001</v>
      </c>
      <c r="V879" s="213">
        <v>1484.53</v>
      </c>
      <c r="W879" s="213">
        <v>1863.45</v>
      </c>
      <c r="X879" s="213">
        <v>2007.78</v>
      </c>
      <c r="Y879" s="213">
        <v>173.26</v>
      </c>
      <c r="Z879" s="213">
        <v>1324</v>
      </c>
      <c r="AA879" s="213">
        <v>738.58</v>
      </c>
      <c r="AB879" s="213">
        <v>684.34</v>
      </c>
      <c r="AC879" s="213">
        <f>SUMIF('[3]revexpbalances - 2024-07-18T082'!$G:$G,G:G,'[3]revexpbalances - 2024-07-18T082'!$H:$H)</f>
        <v>580.29</v>
      </c>
      <c r="AD879" s="213">
        <f t="shared" si="175"/>
        <v>10662.68</v>
      </c>
      <c r="AE879" s="744">
        <f t="shared" si="176"/>
        <v>1676.5900000000001</v>
      </c>
      <c r="AF879" s="744">
        <f t="shared" si="177"/>
        <v>3477.84</v>
      </c>
      <c r="AG879" s="744">
        <f t="shared" si="178"/>
        <v>3505.04</v>
      </c>
      <c r="AH879" s="744">
        <f t="shared" si="179"/>
        <v>2003.21</v>
      </c>
      <c r="AI879" s="744">
        <f t="shared" si="180"/>
        <v>10662.68</v>
      </c>
      <c r="AJ879" s="744">
        <f t="shared" si="181"/>
        <v>-5662.68</v>
      </c>
      <c r="AK879" s="1097">
        <v>7000</v>
      </c>
    </row>
    <row r="880" spans="1:37">
      <c r="A880">
        <v>25620</v>
      </c>
      <c r="B880" t="s">
        <v>2347</v>
      </c>
      <c r="C880">
        <v>931750</v>
      </c>
      <c r="D880" t="s">
        <v>2347</v>
      </c>
      <c r="E880">
        <v>523800</v>
      </c>
      <c r="F880" t="s">
        <v>67</v>
      </c>
      <c r="G880" s="408" t="s">
        <v>2464</v>
      </c>
      <c r="H880" s="217" t="s">
        <v>1524</v>
      </c>
      <c r="I880" s="217" t="s">
        <v>448</v>
      </c>
      <c r="J880" s="217" t="s">
        <v>458</v>
      </c>
      <c r="K880" s="61" t="str">
        <f t="shared" si="171"/>
        <v>2</v>
      </c>
      <c r="L880" s="63" t="str">
        <f t="shared" si="172"/>
        <v>Regional Parks2</v>
      </c>
      <c r="M880" s="63" t="str">
        <f t="shared" si="173"/>
        <v>Lake Skinner2</v>
      </c>
      <c r="N880" s="637">
        <v>2785.6400000000003</v>
      </c>
      <c r="O880" s="213">
        <v>7000</v>
      </c>
      <c r="Q880" s="213">
        <f t="shared" si="174"/>
        <v>7000</v>
      </c>
      <c r="R880" s="213">
        <v>0</v>
      </c>
      <c r="S880" s="213">
        <v>0</v>
      </c>
      <c r="T880" s="213">
        <v>164.47</v>
      </c>
      <c r="U880" s="213">
        <v>0</v>
      </c>
      <c r="V880" s="213">
        <v>0</v>
      </c>
      <c r="W880" s="213">
        <v>0</v>
      </c>
      <c r="X880" s="213">
        <v>0</v>
      </c>
      <c r="Y880" s="213">
        <v>2198.4499999999998</v>
      </c>
      <c r="Z880" s="213">
        <v>0</v>
      </c>
      <c r="AA880" s="213">
        <v>0</v>
      </c>
      <c r="AB880" s="213">
        <v>0</v>
      </c>
      <c r="AC880" s="213">
        <f>SUMIF('[3]revexpbalances - 2024-07-18T082'!$G:$G,G:G,'[3]revexpbalances - 2024-07-18T082'!$H:$H)</f>
        <v>0</v>
      </c>
      <c r="AD880" s="213">
        <f t="shared" si="175"/>
        <v>2362.9199999999996</v>
      </c>
      <c r="AE880" s="744">
        <f t="shared" si="176"/>
        <v>164.47</v>
      </c>
      <c r="AF880" s="744">
        <f t="shared" si="177"/>
        <v>0</v>
      </c>
      <c r="AG880" s="744">
        <f t="shared" si="178"/>
        <v>2198.4499999999998</v>
      </c>
      <c r="AH880" s="744">
        <f t="shared" si="179"/>
        <v>0</v>
      </c>
      <c r="AI880" s="744">
        <f t="shared" si="180"/>
        <v>2362.9199999999996</v>
      </c>
      <c r="AJ880" s="744">
        <f t="shared" si="181"/>
        <v>4637.08</v>
      </c>
      <c r="AK880" s="1097">
        <v>7000</v>
      </c>
    </row>
    <row r="881" spans="1:37">
      <c r="A881">
        <v>25620</v>
      </c>
      <c r="B881" t="s">
        <v>2347</v>
      </c>
      <c r="C881">
        <v>931750</v>
      </c>
      <c r="D881" t="s">
        <v>2347</v>
      </c>
      <c r="E881">
        <v>523840</v>
      </c>
      <c r="F881" t="s">
        <v>110</v>
      </c>
      <c r="G881" s="408" t="s">
        <v>2449</v>
      </c>
      <c r="H881" s="217" t="s">
        <v>1524</v>
      </c>
      <c r="I881" s="217" t="s">
        <v>448</v>
      </c>
      <c r="J881" s="217" t="s">
        <v>458</v>
      </c>
      <c r="K881" s="61" t="str">
        <f t="shared" si="171"/>
        <v>2</v>
      </c>
      <c r="L881" s="63" t="str">
        <f t="shared" si="172"/>
        <v>Regional Parks2</v>
      </c>
      <c r="M881" s="63" t="str">
        <f t="shared" si="173"/>
        <v>Lake Skinner2</v>
      </c>
      <c r="N881" s="637">
        <v>0</v>
      </c>
      <c r="O881" s="213">
        <v>1100</v>
      </c>
      <c r="Q881" s="213">
        <f t="shared" si="174"/>
        <v>1100</v>
      </c>
      <c r="R881" s="213">
        <v>0</v>
      </c>
      <c r="S881" s="213">
        <v>0</v>
      </c>
      <c r="T881" s="213">
        <v>0</v>
      </c>
      <c r="U881" s="213">
        <v>0</v>
      </c>
      <c r="V881" s="213">
        <v>0</v>
      </c>
      <c r="W881" s="213">
        <v>0</v>
      </c>
      <c r="X881" s="213">
        <v>0</v>
      </c>
      <c r="Y881" s="213">
        <v>0</v>
      </c>
      <c r="Z881" s="213">
        <v>0</v>
      </c>
      <c r="AA881" s="213">
        <v>0</v>
      </c>
      <c r="AB881" s="213">
        <v>0</v>
      </c>
      <c r="AC881" s="213">
        <f>SUMIF('[3]revexpbalances - 2024-07-18T082'!$G:$G,G:G,'[3]revexpbalances - 2024-07-18T082'!$H:$H)</f>
        <v>0</v>
      </c>
      <c r="AD881" s="213">
        <f t="shared" si="175"/>
        <v>0</v>
      </c>
      <c r="AE881" s="744">
        <f t="shared" si="176"/>
        <v>0</v>
      </c>
      <c r="AF881" s="744">
        <f t="shared" si="177"/>
        <v>0</v>
      </c>
      <c r="AG881" s="744">
        <f t="shared" si="178"/>
        <v>0</v>
      </c>
      <c r="AH881" s="744">
        <f t="shared" si="179"/>
        <v>0</v>
      </c>
      <c r="AI881" s="744">
        <f t="shared" si="180"/>
        <v>0</v>
      </c>
      <c r="AJ881" s="744">
        <f t="shared" si="181"/>
        <v>1100</v>
      </c>
      <c r="AK881" s="1097">
        <v>1100</v>
      </c>
    </row>
    <row r="882" spans="1:37">
      <c r="A882">
        <v>25620</v>
      </c>
      <c r="B882" t="s">
        <v>2347</v>
      </c>
      <c r="C882">
        <v>931750</v>
      </c>
      <c r="D882" t="s">
        <v>2347</v>
      </c>
      <c r="E882">
        <v>524840</v>
      </c>
      <c r="F882" t="s">
        <v>69</v>
      </c>
      <c r="G882" s="408" t="s">
        <v>2438</v>
      </c>
      <c r="H882" s="217" t="s">
        <v>1524</v>
      </c>
      <c r="I882" s="217" t="s">
        <v>448</v>
      </c>
      <c r="J882" s="217" t="s">
        <v>458</v>
      </c>
      <c r="K882" s="61" t="str">
        <f t="shared" si="171"/>
        <v>2</v>
      </c>
      <c r="L882" s="63" t="str">
        <f t="shared" si="172"/>
        <v>Regional Parks2</v>
      </c>
      <c r="M882" s="63" t="str">
        <f t="shared" si="173"/>
        <v>Lake Skinner2</v>
      </c>
      <c r="N882" s="637">
        <v>90</v>
      </c>
      <c r="O882" s="213">
        <v>200</v>
      </c>
      <c r="Q882" s="213">
        <f t="shared" si="174"/>
        <v>200</v>
      </c>
      <c r="R882" s="213">
        <v>0</v>
      </c>
      <c r="S882" s="213">
        <v>45</v>
      </c>
      <c r="T882" s="213">
        <v>30</v>
      </c>
      <c r="U882" s="213">
        <v>0</v>
      </c>
      <c r="V882" s="213">
        <v>0</v>
      </c>
      <c r="W882" s="213">
        <v>30</v>
      </c>
      <c r="X882" s="213">
        <v>0</v>
      </c>
      <c r="Y882" s="213">
        <v>30</v>
      </c>
      <c r="Z882" s="213">
        <v>0</v>
      </c>
      <c r="AA882" s="213">
        <v>30</v>
      </c>
      <c r="AB882" s="213">
        <v>0</v>
      </c>
      <c r="AC882" s="213">
        <f>SUMIF('[3]revexpbalances - 2024-07-18T082'!$G:$G,G:G,'[3]revexpbalances - 2024-07-18T082'!$H:$H)</f>
        <v>0</v>
      </c>
      <c r="AD882" s="213">
        <f t="shared" si="175"/>
        <v>165</v>
      </c>
      <c r="AE882" s="744">
        <f t="shared" si="176"/>
        <v>75</v>
      </c>
      <c r="AF882" s="744">
        <f t="shared" si="177"/>
        <v>30</v>
      </c>
      <c r="AG882" s="744">
        <f t="shared" si="178"/>
        <v>30</v>
      </c>
      <c r="AH882" s="744">
        <f t="shared" si="179"/>
        <v>30</v>
      </c>
      <c r="AI882" s="744">
        <f t="shared" si="180"/>
        <v>165</v>
      </c>
      <c r="AJ882" s="744">
        <f t="shared" si="181"/>
        <v>35</v>
      </c>
      <c r="AK882" s="1097">
        <v>200</v>
      </c>
    </row>
    <row r="883" spans="1:37">
      <c r="A883">
        <v>25620</v>
      </c>
      <c r="B883" t="s">
        <v>2347</v>
      </c>
      <c r="C883">
        <v>931750</v>
      </c>
      <c r="D883" t="s">
        <v>2347</v>
      </c>
      <c r="E883">
        <v>525060</v>
      </c>
      <c r="F883" t="s">
        <v>96</v>
      </c>
      <c r="G883" s="408" t="s">
        <v>2442</v>
      </c>
      <c r="H883" s="217" t="s">
        <v>1524</v>
      </c>
      <c r="I883" s="217" t="s">
        <v>448</v>
      </c>
      <c r="J883" s="217" t="s">
        <v>458</v>
      </c>
      <c r="K883" s="61" t="str">
        <f t="shared" si="171"/>
        <v>2</v>
      </c>
      <c r="L883" s="63" t="str">
        <f t="shared" si="172"/>
        <v>Regional Parks2</v>
      </c>
      <c r="M883" s="63" t="str">
        <f t="shared" si="173"/>
        <v>Lake Skinner2</v>
      </c>
      <c r="N883" s="637">
        <v>1079.18</v>
      </c>
      <c r="O883" s="213">
        <v>500</v>
      </c>
      <c r="Q883" s="213">
        <f t="shared" si="174"/>
        <v>500</v>
      </c>
      <c r="R883" s="213">
        <v>0</v>
      </c>
      <c r="S883" s="213">
        <v>0</v>
      </c>
      <c r="T883" s="213">
        <v>494.18</v>
      </c>
      <c r="U883" s="213">
        <v>0</v>
      </c>
      <c r="V883" s="213">
        <v>456.16</v>
      </c>
      <c r="W883" s="213">
        <v>0</v>
      </c>
      <c r="X883" s="213">
        <v>0</v>
      </c>
      <c r="Y883" s="213">
        <v>0</v>
      </c>
      <c r="Z883" s="213">
        <v>1338.48</v>
      </c>
      <c r="AA883" s="213">
        <v>425.94</v>
      </c>
      <c r="AB883" s="213">
        <v>106.04</v>
      </c>
      <c r="AC883" s="213">
        <f>SUMIF('[3]revexpbalances - 2024-07-18T082'!$G:$G,G:G,'[3]revexpbalances - 2024-07-18T082'!$H:$H)</f>
        <v>0</v>
      </c>
      <c r="AD883" s="213">
        <f t="shared" si="175"/>
        <v>2820.8</v>
      </c>
      <c r="AE883" s="744">
        <f t="shared" si="176"/>
        <v>494.18</v>
      </c>
      <c r="AF883" s="744">
        <f t="shared" si="177"/>
        <v>456.16</v>
      </c>
      <c r="AG883" s="744">
        <f t="shared" si="178"/>
        <v>1338.48</v>
      </c>
      <c r="AH883" s="744">
        <f t="shared" si="179"/>
        <v>531.98</v>
      </c>
      <c r="AI883" s="744">
        <f t="shared" si="180"/>
        <v>2820.8</v>
      </c>
      <c r="AJ883" s="744">
        <f t="shared" si="181"/>
        <v>-2320.8000000000002</v>
      </c>
      <c r="AK883" s="1097">
        <v>500</v>
      </c>
    </row>
    <row r="884" spans="1:37">
      <c r="A884">
        <v>25620</v>
      </c>
      <c r="B884" t="s">
        <v>2347</v>
      </c>
      <c r="C884">
        <v>931750</v>
      </c>
      <c r="D884" t="s">
        <v>2347</v>
      </c>
      <c r="E884">
        <v>526940</v>
      </c>
      <c r="F884" t="s">
        <v>71</v>
      </c>
      <c r="G884" s="408" t="s">
        <v>2436</v>
      </c>
      <c r="H884" s="217" t="s">
        <v>1524</v>
      </c>
      <c r="I884" s="217" t="s">
        <v>448</v>
      </c>
      <c r="J884" s="217" t="s">
        <v>458</v>
      </c>
      <c r="K884" s="61" t="str">
        <f t="shared" si="171"/>
        <v>2</v>
      </c>
      <c r="L884" s="63" t="str">
        <f t="shared" si="172"/>
        <v>Regional Parks2</v>
      </c>
      <c r="M884" s="63" t="str">
        <f t="shared" si="173"/>
        <v>Lake Skinner2</v>
      </c>
      <c r="N884" s="637">
        <v>386.78000000000003</v>
      </c>
      <c r="O884" s="213">
        <v>2300</v>
      </c>
      <c r="Q884" s="213">
        <f t="shared" si="174"/>
        <v>2300</v>
      </c>
      <c r="R884" s="213">
        <v>12.45</v>
      </c>
      <c r="S884" s="213">
        <v>0</v>
      </c>
      <c r="T884" s="213">
        <v>44.11</v>
      </c>
      <c r="U884" s="213">
        <v>23.14</v>
      </c>
      <c r="V884" s="213">
        <v>0</v>
      </c>
      <c r="W884" s="213">
        <v>21.66</v>
      </c>
      <c r="X884" s="213">
        <v>567.46</v>
      </c>
      <c r="Y884" s="213">
        <v>0</v>
      </c>
      <c r="Z884" s="213">
        <v>0</v>
      </c>
      <c r="AA884" s="213">
        <v>0</v>
      </c>
      <c r="AB884" s="213">
        <v>0</v>
      </c>
      <c r="AC884" s="213">
        <f>SUMIF('[3]revexpbalances - 2024-07-18T082'!$G:$G,G:G,'[3]revexpbalances - 2024-07-18T082'!$H:$H)</f>
        <v>49.81</v>
      </c>
      <c r="AD884" s="213">
        <f t="shared" si="175"/>
        <v>718.63000000000011</v>
      </c>
      <c r="AE884" s="744">
        <f t="shared" si="176"/>
        <v>56.56</v>
      </c>
      <c r="AF884" s="744">
        <f t="shared" si="177"/>
        <v>44.8</v>
      </c>
      <c r="AG884" s="744">
        <f t="shared" si="178"/>
        <v>567.46</v>
      </c>
      <c r="AH884" s="744">
        <f t="shared" si="179"/>
        <v>49.81</v>
      </c>
      <c r="AI884" s="744">
        <f t="shared" si="180"/>
        <v>718.63000000000011</v>
      </c>
      <c r="AJ884" s="744">
        <f t="shared" si="181"/>
        <v>1581.37</v>
      </c>
      <c r="AK884" s="1097">
        <v>2300</v>
      </c>
    </row>
    <row r="885" spans="1:37">
      <c r="A885">
        <v>25620</v>
      </c>
      <c r="B885" t="s">
        <v>2347</v>
      </c>
      <c r="C885">
        <v>931750</v>
      </c>
      <c r="D885" t="s">
        <v>2347</v>
      </c>
      <c r="E885">
        <v>526960</v>
      </c>
      <c r="F885" t="s">
        <v>97</v>
      </c>
      <c r="G885" s="408" t="s">
        <v>2457</v>
      </c>
      <c r="H885" s="217" t="s">
        <v>1524</v>
      </c>
      <c r="I885" s="217" t="s">
        <v>448</v>
      </c>
      <c r="J885" s="217" t="s">
        <v>458</v>
      </c>
      <c r="K885" s="61" t="str">
        <f t="shared" si="171"/>
        <v>2</v>
      </c>
      <c r="L885" s="63" t="str">
        <f t="shared" si="172"/>
        <v>Regional Parks2</v>
      </c>
      <c r="M885" s="63" t="str">
        <f t="shared" si="173"/>
        <v>Lake Skinner2</v>
      </c>
      <c r="N885" s="637">
        <v>2001.3100000000004</v>
      </c>
      <c r="O885" s="213">
        <v>5000</v>
      </c>
      <c r="Q885" s="213">
        <f t="shared" si="174"/>
        <v>5000</v>
      </c>
      <c r="R885" s="213">
        <v>0</v>
      </c>
      <c r="S885" s="213">
        <v>0</v>
      </c>
      <c r="T885" s="213">
        <v>708.61</v>
      </c>
      <c r="U885" s="213">
        <v>1030.51</v>
      </c>
      <c r="V885" s="213">
        <v>9.59</v>
      </c>
      <c r="W885" s="213">
        <v>85.18</v>
      </c>
      <c r="X885" s="213">
        <v>1341.71</v>
      </c>
      <c r="Y885" s="213">
        <v>0</v>
      </c>
      <c r="Z885" s="213">
        <v>456.75</v>
      </c>
      <c r="AA885" s="213">
        <v>2051.7800000000002</v>
      </c>
      <c r="AB885" s="213">
        <v>429.92</v>
      </c>
      <c r="AC885" s="213">
        <f>SUMIF('[3]revexpbalances - 2024-07-18T082'!$G:$G,G:G,'[3]revexpbalances - 2024-07-18T082'!$H:$H)</f>
        <v>340.96</v>
      </c>
      <c r="AD885" s="213">
        <f t="shared" si="175"/>
        <v>6455.01</v>
      </c>
      <c r="AE885" s="744">
        <f t="shared" si="176"/>
        <v>708.61</v>
      </c>
      <c r="AF885" s="744">
        <f t="shared" si="177"/>
        <v>1125.28</v>
      </c>
      <c r="AG885" s="744">
        <f t="shared" si="178"/>
        <v>1798.46</v>
      </c>
      <c r="AH885" s="744">
        <f t="shared" si="179"/>
        <v>2822.6600000000003</v>
      </c>
      <c r="AI885" s="744">
        <f t="shared" si="180"/>
        <v>6455.01</v>
      </c>
      <c r="AJ885" s="744">
        <f t="shared" si="181"/>
        <v>-1455.0100000000002</v>
      </c>
      <c r="AK885" s="1097">
        <v>6000</v>
      </c>
    </row>
    <row r="886" spans="1:37">
      <c r="A886">
        <v>25620</v>
      </c>
      <c r="B886" t="s">
        <v>2347</v>
      </c>
      <c r="C886">
        <v>931750</v>
      </c>
      <c r="D886" t="s">
        <v>2347</v>
      </c>
      <c r="E886">
        <v>527100</v>
      </c>
      <c r="F886" t="s">
        <v>72</v>
      </c>
      <c r="G886" s="408" t="s">
        <v>2445</v>
      </c>
      <c r="H886" s="217" t="s">
        <v>1524</v>
      </c>
      <c r="I886" s="217" t="s">
        <v>448</v>
      </c>
      <c r="J886" s="217" t="s">
        <v>458</v>
      </c>
      <c r="K886" s="61" t="str">
        <f t="shared" si="171"/>
        <v>2</v>
      </c>
      <c r="L886" s="63" t="str">
        <f t="shared" si="172"/>
        <v>Regional Parks2</v>
      </c>
      <c r="M886" s="63" t="str">
        <f t="shared" si="173"/>
        <v>Lake Skinner2</v>
      </c>
      <c r="N886" s="637">
        <v>38.79</v>
      </c>
      <c r="O886" s="213">
        <v>6000</v>
      </c>
      <c r="Q886" s="213">
        <f t="shared" si="174"/>
        <v>6000</v>
      </c>
      <c r="R886" s="213">
        <v>0</v>
      </c>
      <c r="S886" s="213">
        <v>0</v>
      </c>
      <c r="T886" s="213">
        <v>1787.59</v>
      </c>
      <c r="U886" s="213">
        <v>0</v>
      </c>
      <c r="V886" s="213">
        <v>0</v>
      </c>
      <c r="W886" s="213">
        <v>0</v>
      </c>
      <c r="X886" s="213">
        <v>0</v>
      </c>
      <c r="Y886" s="213">
        <v>0</v>
      </c>
      <c r="Z886" s="213">
        <v>0</v>
      </c>
      <c r="AA886" s="213">
        <v>0</v>
      </c>
      <c r="AB886" s="213">
        <v>0</v>
      </c>
      <c r="AC886" s="213">
        <f>SUMIF('[3]revexpbalances - 2024-07-18T082'!$G:$G,G:G,'[3]revexpbalances - 2024-07-18T082'!$H:$H)</f>
        <v>0</v>
      </c>
      <c r="AD886" s="213">
        <f t="shared" si="175"/>
        <v>1787.59</v>
      </c>
      <c r="AE886" s="744">
        <f t="shared" si="176"/>
        <v>1787.59</v>
      </c>
      <c r="AF886" s="744">
        <f t="shared" si="177"/>
        <v>0</v>
      </c>
      <c r="AG886" s="744">
        <f t="shared" si="178"/>
        <v>0</v>
      </c>
      <c r="AH886" s="744">
        <f t="shared" si="179"/>
        <v>0</v>
      </c>
      <c r="AI886" s="744">
        <f t="shared" si="180"/>
        <v>1787.59</v>
      </c>
      <c r="AJ886" s="744">
        <f t="shared" si="181"/>
        <v>4212.41</v>
      </c>
      <c r="AK886" s="1097">
        <v>6000</v>
      </c>
    </row>
    <row r="887" spans="1:37">
      <c r="A887">
        <v>25620</v>
      </c>
      <c r="B887" t="s">
        <v>2347</v>
      </c>
      <c r="C887">
        <v>931750</v>
      </c>
      <c r="D887" t="s">
        <v>2347</v>
      </c>
      <c r="E887">
        <v>527630</v>
      </c>
      <c r="F887" t="s">
        <v>494</v>
      </c>
      <c r="G887" s="408" t="s">
        <v>2454</v>
      </c>
      <c r="H887" s="217" t="s">
        <v>1524</v>
      </c>
      <c r="I887" s="217" t="s">
        <v>448</v>
      </c>
      <c r="J887" s="217" t="s">
        <v>458</v>
      </c>
      <c r="K887" s="61" t="str">
        <f t="shared" si="171"/>
        <v>2</v>
      </c>
      <c r="L887" s="63" t="str">
        <f t="shared" si="172"/>
        <v>Regional Parks2</v>
      </c>
      <c r="M887" s="63" t="str">
        <f t="shared" si="173"/>
        <v>Lake Skinner2</v>
      </c>
      <c r="N887" s="637">
        <v>3813.49</v>
      </c>
      <c r="O887" s="213">
        <v>4400</v>
      </c>
      <c r="Q887" s="213">
        <f t="shared" si="174"/>
        <v>4400</v>
      </c>
      <c r="R887" s="213">
        <v>0</v>
      </c>
      <c r="S887" s="213">
        <v>0</v>
      </c>
      <c r="T887" s="213">
        <v>1231.58</v>
      </c>
      <c r="U887" s="213">
        <v>0</v>
      </c>
      <c r="V887" s="213">
        <v>0</v>
      </c>
      <c r="W887" s="213">
        <v>0</v>
      </c>
      <c r="X887" s="213">
        <v>0</v>
      </c>
      <c r="Y887" s="213">
        <v>0</v>
      </c>
      <c r="Z887" s="213">
        <v>1788.12</v>
      </c>
      <c r="AA887" s="213">
        <v>0</v>
      </c>
      <c r="AB887" s="213">
        <v>0</v>
      </c>
      <c r="AC887" s="213">
        <f>SUMIF('[3]revexpbalances - 2024-07-18T082'!$G:$G,G:G,'[3]revexpbalances - 2024-07-18T082'!$H:$H)</f>
        <v>0</v>
      </c>
      <c r="AD887" s="213">
        <f t="shared" si="175"/>
        <v>3019.7</v>
      </c>
      <c r="AE887" s="744">
        <f t="shared" si="176"/>
        <v>1231.58</v>
      </c>
      <c r="AF887" s="744">
        <f t="shared" si="177"/>
        <v>0</v>
      </c>
      <c r="AG887" s="744">
        <f t="shared" si="178"/>
        <v>1788.12</v>
      </c>
      <c r="AH887" s="744">
        <f t="shared" si="179"/>
        <v>0</v>
      </c>
      <c r="AI887" s="744">
        <f t="shared" si="180"/>
        <v>3019.7</v>
      </c>
      <c r="AJ887" s="744">
        <f t="shared" si="181"/>
        <v>1380.3000000000002</v>
      </c>
      <c r="AK887" s="1097">
        <v>4800</v>
      </c>
    </row>
    <row r="888" spans="1:37">
      <c r="A888">
        <v>25620</v>
      </c>
      <c r="B888" t="s">
        <v>2347</v>
      </c>
      <c r="C888">
        <v>931750</v>
      </c>
      <c r="D888" t="s">
        <v>2347</v>
      </c>
      <c r="E888">
        <v>527680</v>
      </c>
      <c r="F888" t="s">
        <v>74</v>
      </c>
      <c r="G888" s="408" t="s">
        <v>2458</v>
      </c>
      <c r="H888" s="217" t="s">
        <v>1524</v>
      </c>
      <c r="I888" s="217" t="s">
        <v>448</v>
      </c>
      <c r="J888" s="217" t="s">
        <v>458</v>
      </c>
      <c r="K888" s="61" t="str">
        <f t="shared" si="171"/>
        <v>2</v>
      </c>
      <c r="L888" s="63" t="str">
        <f t="shared" si="172"/>
        <v>Regional Parks2</v>
      </c>
      <c r="M888" s="63" t="str">
        <f t="shared" si="173"/>
        <v>Lake Skinner2</v>
      </c>
      <c r="N888" s="637">
        <v>419.83</v>
      </c>
      <c r="O888" s="213">
        <v>5000</v>
      </c>
      <c r="Q888" s="213">
        <f t="shared" si="174"/>
        <v>5000</v>
      </c>
      <c r="R888" s="213">
        <v>0</v>
      </c>
      <c r="S888" s="213">
        <v>40.89</v>
      </c>
      <c r="T888" s="213">
        <v>0</v>
      </c>
      <c r="U888" s="213">
        <v>0</v>
      </c>
      <c r="V888" s="213">
        <v>0</v>
      </c>
      <c r="W888" s="213">
        <v>0</v>
      </c>
      <c r="X888" s="213">
        <v>0</v>
      </c>
      <c r="Y888" s="213">
        <v>0</v>
      </c>
      <c r="Z888" s="213">
        <v>1001.82</v>
      </c>
      <c r="AA888" s="213">
        <v>0</v>
      </c>
      <c r="AB888" s="213">
        <v>105.15</v>
      </c>
      <c r="AC888" s="213">
        <f>SUMIF('[3]revexpbalances - 2024-07-18T082'!$G:$G,G:G,'[3]revexpbalances - 2024-07-18T082'!$H:$H)</f>
        <v>0</v>
      </c>
      <c r="AD888" s="213">
        <f t="shared" si="175"/>
        <v>1147.8600000000001</v>
      </c>
      <c r="AE888" s="744">
        <f t="shared" si="176"/>
        <v>40.89</v>
      </c>
      <c r="AF888" s="744">
        <f t="shared" si="177"/>
        <v>0</v>
      </c>
      <c r="AG888" s="744">
        <f t="shared" si="178"/>
        <v>1001.82</v>
      </c>
      <c r="AH888" s="744">
        <f t="shared" si="179"/>
        <v>105.15</v>
      </c>
      <c r="AI888" s="744">
        <f t="shared" si="180"/>
        <v>1147.8600000000001</v>
      </c>
      <c r="AJ888" s="744">
        <f t="shared" si="181"/>
        <v>3852.14</v>
      </c>
      <c r="AK888" s="1097">
        <v>2000</v>
      </c>
    </row>
    <row r="889" spans="1:37">
      <c r="A889">
        <v>25620</v>
      </c>
      <c r="B889" t="s">
        <v>2347</v>
      </c>
      <c r="C889">
        <v>931750</v>
      </c>
      <c r="D889" t="s">
        <v>2347</v>
      </c>
      <c r="E889">
        <v>527720</v>
      </c>
      <c r="F889" t="s">
        <v>98</v>
      </c>
      <c r="G889" s="408" t="s">
        <v>2451</v>
      </c>
      <c r="H889" s="217" t="s">
        <v>1524</v>
      </c>
      <c r="I889" s="217" t="s">
        <v>448</v>
      </c>
      <c r="J889" s="217" t="s">
        <v>458</v>
      </c>
      <c r="K889" s="61" t="str">
        <f t="shared" si="171"/>
        <v>2</v>
      </c>
      <c r="L889" s="63" t="str">
        <f t="shared" si="172"/>
        <v>Regional Parks2</v>
      </c>
      <c r="M889" s="63" t="str">
        <f t="shared" si="173"/>
        <v>Lake Skinner2</v>
      </c>
      <c r="N889" s="637">
        <v>2913.45</v>
      </c>
      <c r="O889" s="213">
        <v>5000</v>
      </c>
      <c r="Q889" s="213">
        <f t="shared" si="174"/>
        <v>5000</v>
      </c>
      <c r="R889" s="213">
        <v>171.3</v>
      </c>
      <c r="S889" s="213">
        <v>0</v>
      </c>
      <c r="T889" s="213">
        <v>163.78</v>
      </c>
      <c r="U889" s="213">
        <v>251.94</v>
      </c>
      <c r="V889" s="213">
        <v>0</v>
      </c>
      <c r="W889" s="213">
        <v>229.27</v>
      </c>
      <c r="X889" s="213">
        <v>52.86</v>
      </c>
      <c r="Y889" s="213">
        <v>0</v>
      </c>
      <c r="Z889" s="213">
        <v>111.07</v>
      </c>
      <c r="AA889" s="213">
        <v>1145.42</v>
      </c>
      <c r="AB889" s="213">
        <v>92.55</v>
      </c>
      <c r="AC889" s="213">
        <f>SUMIF('[3]revexpbalances - 2024-07-18T082'!$G:$G,G:G,'[3]revexpbalances - 2024-07-18T082'!$H:$H)</f>
        <v>98.03</v>
      </c>
      <c r="AD889" s="213">
        <f t="shared" si="175"/>
        <v>2316.2200000000007</v>
      </c>
      <c r="AE889" s="744">
        <f t="shared" si="176"/>
        <v>335.08000000000004</v>
      </c>
      <c r="AF889" s="744">
        <f t="shared" si="177"/>
        <v>481.21000000000004</v>
      </c>
      <c r="AG889" s="744">
        <f t="shared" si="178"/>
        <v>163.93</v>
      </c>
      <c r="AH889" s="744">
        <f t="shared" si="179"/>
        <v>1336</v>
      </c>
      <c r="AI889" s="744">
        <f t="shared" si="180"/>
        <v>2316.2200000000003</v>
      </c>
      <c r="AJ889" s="744">
        <f t="shared" si="181"/>
        <v>2683.7799999999997</v>
      </c>
      <c r="AK889" s="1097">
        <v>3000</v>
      </c>
    </row>
    <row r="890" spans="1:37">
      <c r="A890">
        <v>25620</v>
      </c>
      <c r="B890" t="s">
        <v>2347</v>
      </c>
      <c r="C890">
        <v>931750</v>
      </c>
      <c r="D890" t="s">
        <v>2347</v>
      </c>
      <c r="E890">
        <v>528920</v>
      </c>
      <c r="F890" t="s">
        <v>78</v>
      </c>
      <c r="G890" s="408" t="s">
        <v>2477</v>
      </c>
      <c r="H890" s="217" t="s">
        <v>1524</v>
      </c>
      <c r="I890" s="217" t="s">
        <v>448</v>
      </c>
      <c r="J890" s="217" t="s">
        <v>458</v>
      </c>
      <c r="K890" s="61" t="str">
        <f t="shared" si="171"/>
        <v>2</v>
      </c>
      <c r="L890" s="63" t="str">
        <f t="shared" si="172"/>
        <v>Regional Parks2</v>
      </c>
      <c r="M890" s="63" t="str">
        <f t="shared" si="173"/>
        <v>Lake Skinner2</v>
      </c>
      <c r="N890" s="637">
        <v>6079.92</v>
      </c>
      <c r="O890" s="213">
        <v>150315</v>
      </c>
      <c r="P890" s="717">
        <v>110000</v>
      </c>
      <c r="Q890" s="213">
        <f t="shared" si="174"/>
        <v>260315</v>
      </c>
      <c r="R890" s="213">
        <v>0</v>
      </c>
      <c r="S890" s="213">
        <v>506.66</v>
      </c>
      <c r="T890" s="213">
        <v>506.66</v>
      </c>
      <c r="U890" s="213">
        <v>506.66</v>
      </c>
      <c r="V890" s="213">
        <v>1192.8499999999999</v>
      </c>
      <c r="W890" s="213">
        <v>1821.67</v>
      </c>
      <c r="X890" s="213">
        <v>1821.67</v>
      </c>
      <c r="Y890" s="213">
        <v>2432.77</v>
      </c>
      <c r="Z890" s="213">
        <v>3672.69</v>
      </c>
      <c r="AA890" s="213">
        <v>2432.77</v>
      </c>
      <c r="AB890" s="213">
        <v>2432.77</v>
      </c>
      <c r="AC890" s="213">
        <f>SUMIF('[3]revexpbalances - 2024-07-18T082'!$G:$G,G:G,'[3]revexpbalances - 2024-07-18T082'!$H:$H)</f>
        <v>4865.54</v>
      </c>
      <c r="AD890" s="213">
        <f t="shared" si="175"/>
        <v>22192.710000000003</v>
      </c>
      <c r="AE890" s="744">
        <f t="shared" si="176"/>
        <v>1013.32</v>
      </c>
      <c r="AF890" s="744">
        <f t="shared" si="177"/>
        <v>3521.1800000000003</v>
      </c>
      <c r="AG890" s="744">
        <f t="shared" si="178"/>
        <v>7927.130000000001</v>
      </c>
      <c r="AH890" s="744">
        <f t="shared" si="179"/>
        <v>9731.08</v>
      </c>
      <c r="AI890" s="744">
        <f t="shared" si="180"/>
        <v>22192.71</v>
      </c>
      <c r="AJ890" s="744">
        <f t="shared" si="181"/>
        <v>238122.29</v>
      </c>
      <c r="AK890" s="1097">
        <v>65000</v>
      </c>
    </row>
    <row r="891" spans="1:37">
      <c r="A891">
        <v>25620</v>
      </c>
      <c r="B891" t="s">
        <v>2347</v>
      </c>
      <c r="C891">
        <v>931750</v>
      </c>
      <c r="D891" t="s">
        <v>2347</v>
      </c>
      <c r="E891">
        <v>536720</v>
      </c>
      <c r="F891" t="s">
        <v>2545</v>
      </c>
      <c r="G891" s="408" t="s">
        <v>2544</v>
      </c>
      <c r="H891" s="217" t="s">
        <v>1524</v>
      </c>
      <c r="I891" s="217" t="s">
        <v>448</v>
      </c>
      <c r="J891" s="217" t="s">
        <v>7021</v>
      </c>
      <c r="K891" s="61" t="str">
        <f t="shared" si="171"/>
        <v>3</v>
      </c>
      <c r="L891" s="63" t="str">
        <f t="shared" si="172"/>
        <v>Regional Parks3</v>
      </c>
      <c r="M891" s="63" t="str">
        <f t="shared" si="173"/>
        <v>Lake Skinner3</v>
      </c>
      <c r="N891" s="637">
        <v>140189.20000000001</v>
      </c>
      <c r="O891" s="213">
        <v>250599</v>
      </c>
      <c r="Q891" s="213">
        <f t="shared" si="174"/>
        <v>250599</v>
      </c>
      <c r="R891" s="213">
        <v>0</v>
      </c>
      <c r="S891" s="213">
        <v>0</v>
      </c>
      <c r="T891" s="213">
        <v>0</v>
      </c>
      <c r="U891" s="213">
        <v>0</v>
      </c>
      <c r="V891" s="213">
        <v>0</v>
      </c>
      <c r="W891" s="213">
        <v>0</v>
      </c>
      <c r="X891" s="213">
        <v>0</v>
      </c>
      <c r="Y891" s="213">
        <v>0</v>
      </c>
      <c r="Z891" s="213">
        <v>0</v>
      </c>
      <c r="AA891" s="213">
        <v>0</v>
      </c>
      <c r="AB891" s="213">
        <v>0</v>
      </c>
      <c r="AC891" s="213">
        <f>SUMIF('[3]revexpbalances - 2024-07-18T082'!$G:$G,G:G,'[3]revexpbalances - 2024-07-18T082'!$H:$H)</f>
        <v>0</v>
      </c>
      <c r="AD891" s="213">
        <f t="shared" si="175"/>
        <v>0</v>
      </c>
      <c r="AE891" s="744">
        <f t="shared" si="176"/>
        <v>0</v>
      </c>
      <c r="AF891" s="744">
        <f t="shared" si="177"/>
        <v>0</v>
      </c>
      <c r="AG891" s="744">
        <f t="shared" si="178"/>
        <v>0</v>
      </c>
      <c r="AH891" s="744">
        <f t="shared" si="179"/>
        <v>0</v>
      </c>
      <c r="AI891" s="744">
        <f t="shared" si="180"/>
        <v>0</v>
      </c>
      <c r="AJ891" s="744">
        <f t="shared" si="181"/>
        <v>250599</v>
      </c>
      <c r="AK891" s="1097">
        <v>272781</v>
      </c>
    </row>
    <row r="892" spans="1:37">
      <c r="A892">
        <v>25620</v>
      </c>
      <c r="B892" t="s">
        <v>2347</v>
      </c>
      <c r="C892">
        <v>931750</v>
      </c>
      <c r="D892" t="s">
        <v>2347</v>
      </c>
      <c r="E892">
        <v>537080</v>
      </c>
      <c r="F892" t="s">
        <v>84</v>
      </c>
      <c r="G892" s="408" t="s">
        <v>2450</v>
      </c>
      <c r="H892" s="217" t="s">
        <v>1524</v>
      </c>
      <c r="I892" s="217" t="s">
        <v>448</v>
      </c>
      <c r="J892" s="217" t="s">
        <v>7021</v>
      </c>
      <c r="K892" s="61" t="str">
        <f t="shared" si="171"/>
        <v>3</v>
      </c>
      <c r="L892" s="63" t="str">
        <f t="shared" si="172"/>
        <v>Regional Parks3</v>
      </c>
      <c r="M892" s="63" t="str">
        <f t="shared" si="173"/>
        <v>Lake Skinner3</v>
      </c>
      <c r="N892" s="637">
        <v>1631</v>
      </c>
      <c r="O892" s="213">
        <v>12081</v>
      </c>
      <c r="Q892" s="213">
        <f t="shared" si="174"/>
        <v>12081</v>
      </c>
      <c r="R892" s="213">
        <v>0</v>
      </c>
      <c r="S892" s="213">
        <v>422</v>
      </c>
      <c r="T892" s="213">
        <v>0</v>
      </c>
      <c r="U892" s="213">
        <v>0</v>
      </c>
      <c r="V892" s="213">
        <v>849</v>
      </c>
      <c r="W892" s="213">
        <v>0</v>
      </c>
      <c r="X892" s="213">
        <v>0</v>
      </c>
      <c r="Y892" s="213">
        <v>0</v>
      </c>
      <c r="Z892" s="213">
        <v>0</v>
      </c>
      <c r="AA892" s="213">
        <v>0</v>
      </c>
      <c r="AB892" s="213">
        <v>0</v>
      </c>
      <c r="AC892" s="213">
        <f>SUMIF('[3]revexpbalances - 2024-07-18T082'!$G:$G,G:G,'[3]revexpbalances - 2024-07-18T082'!$H:$H)</f>
        <v>0</v>
      </c>
      <c r="AD892" s="213">
        <f t="shared" si="175"/>
        <v>1271</v>
      </c>
      <c r="AE892" s="744">
        <f t="shared" si="176"/>
        <v>422</v>
      </c>
      <c r="AF892" s="744">
        <f t="shared" si="177"/>
        <v>849</v>
      </c>
      <c r="AG892" s="744">
        <f t="shared" si="178"/>
        <v>0</v>
      </c>
      <c r="AH892" s="744">
        <f t="shared" si="179"/>
        <v>0</v>
      </c>
      <c r="AI892" s="744">
        <f t="shared" si="180"/>
        <v>1271</v>
      </c>
      <c r="AJ892" s="744">
        <f t="shared" si="181"/>
        <v>10810</v>
      </c>
      <c r="AK892" s="1097">
        <v>12350</v>
      </c>
    </row>
    <row r="893" spans="1:37">
      <c r="A893">
        <v>25400</v>
      </c>
      <c r="B893" t="s">
        <v>2923</v>
      </c>
      <c r="C893">
        <v>931205</v>
      </c>
      <c r="D893" t="s">
        <v>5949</v>
      </c>
      <c r="E893">
        <v>529040</v>
      </c>
      <c r="F893" t="s">
        <v>82</v>
      </c>
      <c r="G893" s="408" t="s">
        <v>6415</v>
      </c>
      <c r="H893" s="217" t="s">
        <v>1766</v>
      </c>
      <c r="I893" s="989" t="s">
        <v>7000</v>
      </c>
      <c r="J893" s="217" t="s">
        <v>2546</v>
      </c>
      <c r="K893" s="61" t="str">
        <f t="shared" si="171"/>
        <v>2</v>
      </c>
      <c r="L893" s="63" t="str">
        <f t="shared" si="172"/>
        <v>Business Services2</v>
      </c>
      <c r="M893" s="63" t="str">
        <f t="shared" si="173"/>
        <v>Guest Services &amp; Events2</v>
      </c>
      <c r="N893" s="637">
        <v>383</v>
      </c>
      <c r="O893" s="213">
        <v>0</v>
      </c>
      <c r="Q893" s="213">
        <f t="shared" si="174"/>
        <v>0</v>
      </c>
      <c r="R893" s="213">
        <v>0</v>
      </c>
      <c r="S893" s="213">
        <v>0</v>
      </c>
      <c r="T893" s="213">
        <v>0</v>
      </c>
      <c r="U893" s="213">
        <v>116.13</v>
      </c>
      <c r="V893" s="213">
        <v>0</v>
      </c>
      <c r="W893" s="213">
        <v>0</v>
      </c>
      <c r="X893" s="213">
        <v>0</v>
      </c>
      <c r="Y893" s="213">
        <v>0</v>
      </c>
      <c r="Z893" s="213">
        <v>0</v>
      </c>
      <c r="AA893" s="213">
        <v>0</v>
      </c>
      <c r="AB893" s="213">
        <v>0</v>
      </c>
      <c r="AC893" s="213">
        <f>SUMIF('[3]revexpbalances - 2024-07-18T082'!$G:$G,G:G,'[3]revexpbalances - 2024-07-18T082'!$H:$H)</f>
        <v>73.7</v>
      </c>
      <c r="AD893" s="213">
        <f t="shared" si="175"/>
        <v>189.82999999999998</v>
      </c>
      <c r="AE893" s="744">
        <f t="shared" si="176"/>
        <v>0</v>
      </c>
      <c r="AF893" s="744">
        <f t="shared" si="177"/>
        <v>116.13</v>
      </c>
      <c r="AG893" s="744">
        <f t="shared" si="178"/>
        <v>0</v>
      </c>
      <c r="AH893" s="744">
        <f t="shared" si="179"/>
        <v>73.7</v>
      </c>
      <c r="AI893" s="744">
        <f t="shared" si="180"/>
        <v>189.82999999999998</v>
      </c>
      <c r="AJ893" s="744">
        <f t="shared" si="181"/>
        <v>-189.82999999999998</v>
      </c>
      <c r="AK893" s="1097">
        <v>0</v>
      </c>
    </row>
    <row r="894" spans="1:37">
      <c r="A894">
        <v>25400</v>
      </c>
      <c r="B894" t="s">
        <v>2923</v>
      </c>
      <c r="C894">
        <v>931220</v>
      </c>
      <c r="D894" t="s">
        <v>529</v>
      </c>
      <c r="E894">
        <v>527840</v>
      </c>
      <c r="F894" t="s">
        <v>75</v>
      </c>
      <c r="G894" s="408" t="s">
        <v>546</v>
      </c>
      <c r="H894" s="217" t="s">
        <v>1766</v>
      </c>
      <c r="I894" s="217" t="s">
        <v>117</v>
      </c>
      <c r="J894" s="217" t="s">
        <v>2546</v>
      </c>
      <c r="K894" s="61" t="str">
        <f t="shared" si="171"/>
        <v>2</v>
      </c>
      <c r="L894" s="63" t="str">
        <f t="shared" si="172"/>
        <v>Business Services2</v>
      </c>
      <c r="M894" s="63" t="str">
        <f t="shared" si="173"/>
        <v>Executive2</v>
      </c>
      <c r="N894" s="637">
        <v>500</v>
      </c>
      <c r="O894" s="213">
        <v>17650</v>
      </c>
      <c r="Q894" s="213">
        <f t="shared" si="174"/>
        <v>17650</v>
      </c>
      <c r="R894" s="213">
        <v>0</v>
      </c>
      <c r="S894" s="213">
        <v>0</v>
      </c>
      <c r="T894" s="213">
        <v>0</v>
      </c>
      <c r="U894" s="213">
        <v>398</v>
      </c>
      <c r="V894" s="213">
        <v>100</v>
      </c>
      <c r="W894" s="213">
        <v>0</v>
      </c>
      <c r="X894" s="213">
        <v>0</v>
      </c>
      <c r="Y894" s="213">
        <v>0</v>
      </c>
      <c r="Z894" s="213">
        <v>0</v>
      </c>
      <c r="AA894" s="213">
        <v>0</v>
      </c>
      <c r="AB894" s="213">
        <v>1268</v>
      </c>
      <c r="AC894" s="213">
        <f>SUMIF('[3]revexpbalances - 2024-07-18T082'!$G:$G,G:G,'[3]revexpbalances - 2024-07-18T082'!$H:$H)</f>
        <v>0</v>
      </c>
      <c r="AD894" s="213">
        <f t="shared" si="175"/>
        <v>1766</v>
      </c>
      <c r="AE894" s="744">
        <f t="shared" si="176"/>
        <v>0</v>
      </c>
      <c r="AF894" s="744">
        <f t="shared" si="177"/>
        <v>498</v>
      </c>
      <c r="AG894" s="744">
        <f t="shared" si="178"/>
        <v>0</v>
      </c>
      <c r="AH894" s="744">
        <f t="shared" si="179"/>
        <v>1268</v>
      </c>
      <c r="AI894" s="744">
        <f t="shared" si="180"/>
        <v>1766</v>
      </c>
      <c r="AJ894" s="744">
        <f t="shared" si="181"/>
        <v>15884</v>
      </c>
      <c r="AK894" s="1097">
        <v>19000</v>
      </c>
    </row>
    <row r="895" spans="1:37">
      <c r="A895">
        <v>25400</v>
      </c>
      <c r="B895" t="s">
        <v>2923</v>
      </c>
      <c r="C895">
        <v>931220</v>
      </c>
      <c r="D895" t="s">
        <v>529</v>
      </c>
      <c r="E895">
        <v>528140</v>
      </c>
      <c r="F895" t="s">
        <v>76</v>
      </c>
      <c r="G895" s="408" t="s">
        <v>548</v>
      </c>
      <c r="H895" s="217" t="s">
        <v>1766</v>
      </c>
      <c r="I895" s="217" t="s">
        <v>117</v>
      </c>
      <c r="J895" s="217" t="s">
        <v>2546</v>
      </c>
      <c r="K895" s="61" t="str">
        <f t="shared" si="171"/>
        <v>2</v>
      </c>
      <c r="L895" s="63" t="str">
        <f t="shared" si="172"/>
        <v>Business Services2</v>
      </c>
      <c r="M895" s="63" t="str">
        <f t="shared" si="173"/>
        <v>Executive2</v>
      </c>
      <c r="N895" s="637">
        <v>5210</v>
      </c>
      <c r="O895" s="213">
        <v>0</v>
      </c>
      <c r="Q895" s="213">
        <f t="shared" si="174"/>
        <v>0</v>
      </c>
      <c r="R895" s="213">
        <v>710</v>
      </c>
      <c r="S895" s="213">
        <v>-710</v>
      </c>
      <c r="T895" s="213">
        <v>295</v>
      </c>
      <c r="U895" s="213">
        <v>0</v>
      </c>
      <c r="V895" s="213">
        <v>0</v>
      </c>
      <c r="W895" s="213">
        <v>0</v>
      </c>
      <c r="X895" s="213">
        <v>920</v>
      </c>
      <c r="Y895" s="213">
        <v>414</v>
      </c>
      <c r="Z895" s="213">
        <v>0</v>
      </c>
      <c r="AA895" s="213">
        <v>170</v>
      </c>
      <c r="AB895" s="213">
        <v>90</v>
      </c>
      <c r="AC895" s="213">
        <f>SUMIF('[3]revexpbalances - 2024-07-18T082'!$G:$G,G:G,'[3]revexpbalances - 2024-07-18T082'!$H:$H)</f>
        <v>2870</v>
      </c>
      <c r="AD895" s="213">
        <f t="shared" si="175"/>
        <v>4759</v>
      </c>
      <c r="AE895" s="744">
        <f t="shared" si="176"/>
        <v>295</v>
      </c>
      <c r="AF895" s="744">
        <f t="shared" si="177"/>
        <v>0</v>
      </c>
      <c r="AG895" s="744">
        <f t="shared" si="178"/>
        <v>1334</v>
      </c>
      <c r="AH895" s="744">
        <f t="shared" si="179"/>
        <v>3130</v>
      </c>
      <c r="AI895" s="744">
        <f t="shared" si="180"/>
        <v>4759</v>
      </c>
      <c r="AJ895" s="744">
        <f t="shared" si="181"/>
        <v>-4759</v>
      </c>
      <c r="AK895" s="1097">
        <v>0</v>
      </c>
    </row>
    <row r="896" spans="1:37">
      <c r="A896">
        <v>25400</v>
      </c>
      <c r="B896" t="s">
        <v>2923</v>
      </c>
      <c r="C896">
        <v>931220</v>
      </c>
      <c r="D896" t="s">
        <v>529</v>
      </c>
      <c r="E896">
        <v>528900</v>
      </c>
      <c r="F896" t="s">
        <v>77</v>
      </c>
      <c r="G896" s="408" t="s">
        <v>3837</v>
      </c>
      <c r="H896" s="217" t="s">
        <v>1766</v>
      </c>
      <c r="I896" s="217" t="s">
        <v>117</v>
      </c>
      <c r="J896" s="217" t="s">
        <v>2546</v>
      </c>
      <c r="K896" s="61" t="str">
        <f t="shared" si="171"/>
        <v>2</v>
      </c>
      <c r="L896" s="63" t="str">
        <f t="shared" si="172"/>
        <v>Business Services2</v>
      </c>
      <c r="M896" s="63" t="str">
        <f t="shared" si="173"/>
        <v>Executive2</v>
      </c>
      <c r="N896" s="637">
        <v>2127.38</v>
      </c>
      <c r="O896" s="213">
        <v>0</v>
      </c>
      <c r="Q896" s="213">
        <f t="shared" si="174"/>
        <v>0</v>
      </c>
      <c r="R896" s="213">
        <v>0</v>
      </c>
      <c r="S896" s="213">
        <v>0</v>
      </c>
      <c r="T896" s="213">
        <v>0</v>
      </c>
      <c r="U896" s="213">
        <v>561.97</v>
      </c>
      <c r="V896" s="213">
        <v>0</v>
      </c>
      <c r="W896" s="213">
        <v>0</v>
      </c>
      <c r="X896" s="213">
        <v>266.10000000000002</v>
      </c>
      <c r="Y896" s="213">
        <v>203.96</v>
      </c>
      <c r="Z896" s="213">
        <v>0</v>
      </c>
      <c r="AA896" s="213">
        <v>0</v>
      </c>
      <c r="AB896" s="213">
        <v>361.96</v>
      </c>
      <c r="AC896" s="213">
        <f>SUMIF('[3]revexpbalances - 2024-07-18T082'!$G:$G,G:G,'[3]revexpbalances - 2024-07-18T082'!$H:$H)</f>
        <v>0</v>
      </c>
      <c r="AD896" s="213">
        <f t="shared" si="175"/>
        <v>1393.99</v>
      </c>
      <c r="AE896" s="744">
        <f t="shared" si="176"/>
        <v>0</v>
      </c>
      <c r="AF896" s="744">
        <f t="shared" si="177"/>
        <v>561.97</v>
      </c>
      <c r="AG896" s="744">
        <f t="shared" si="178"/>
        <v>470.06000000000006</v>
      </c>
      <c r="AH896" s="744">
        <f t="shared" si="179"/>
        <v>361.96</v>
      </c>
      <c r="AI896" s="744">
        <f t="shared" si="180"/>
        <v>1393.9900000000002</v>
      </c>
      <c r="AJ896" s="744">
        <f t="shared" si="181"/>
        <v>-1393.9900000000002</v>
      </c>
      <c r="AK896" s="1097">
        <v>0</v>
      </c>
    </row>
    <row r="897" spans="1:37">
      <c r="A897">
        <v>25400</v>
      </c>
      <c r="B897" t="s">
        <v>2923</v>
      </c>
      <c r="C897">
        <v>931220</v>
      </c>
      <c r="D897" t="s">
        <v>529</v>
      </c>
      <c r="E897">
        <v>528960</v>
      </c>
      <c r="F897" t="s">
        <v>79</v>
      </c>
      <c r="G897" s="408" t="s">
        <v>549</v>
      </c>
      <c r="H897" s="217" t="s">
        <v>1766</v>
      </c>
      <c r="I897" s="217" t="s">
        <v>117</v>
      </c>
      <c r="J897" s="217" t="s">
        <v>2546</v>
      </c>
      <c r="K897" s="61" t="str">
        <f t="shared" si="171"/>
        <v>2</v>
      </c>
      <c r="L897" s="63" t="str">
        <f t="shared" si="172"/>
        <v>Business Services2</v>
      </c>
      <c r="M897" s="63" t="str">
        <f t="shared" si="173"/>
        <v>Executive2</v>
      </c>
      <c r="N897" s="637">
        <v>6410.01</v>
      </c>
      <c r="O897" s="213">
        <v>0</v>
      </c>
      <c r="Q897" s="213">
        <f t="shared" si="174"/>
        <v>0</v>
      </c>
      <c r="R897" s="213">
        <v>0</v>
      </c>
      <c r="S897" s="213">
        <v>0</v>
      </c>
      <c r="T897" s="213">
        <v>1880.34</v>
      </c>
      <c r="U897" s="213">
        <v>656.42</v>
      </c>
      <c r="V897" s="213">
        <v>3963.42</v>
      </c>
      <c r="W897" s="213">
        <v>0</v>
      </c>
      <c r="X897" s="213">
        <v>0</v>
      </c>
      <c r="Y897" s="213">
        <v>362.16</v>
      </c>
      <c r="Z897" s="213">
        <v>0</v>
      </c>
      <c r="AA897" s="213">
        <v>4381.6400000000003</v>
      </c>
      <c r="AB897" s="213">
        <v>407.7</v>
      </c>
      <c r="AC897" s="213">
        <f>SUMIF('[3]revexpbalances - 2024-07-18T082'!$G:$G,G:G,'[3]revexpbalances - 2024-07-18T082'!$H:$H)</f>
        <v>0</v>
      </c>
      <c r="AD897" s="213">
        <f t="shared" si="175"/>
        <v>11651.68</v>
      </c>
      <c r="AE897" s="744">
        <f t="shared" si="176"/>
        <v>1880.34</v>
      </c>
      <c r="AF897" s="744">
        <f t="shared" si="177"/>
        <v>4619.84</v>
      </c>
      <c r="AG897" s="744">
        <f t="shared" si="178"/>
        <v>362.16</v>
      </c>
      <c r="AH897" s="744">
        <f t="shared" si="179"/>
        <v>4789.34</v>
      </c>
      <c r="AI897" s="744">
        <f t="shared" si="180"/>
        <v>11651.68</v>
      </c>
      <c r="AJ897" s="744">
        <f t="shared" si="181"/>
        <v>-11651.68</v>
      </c>
      <c r="AK897" s="1097">
        <v>0</v>
      </c>
    </row>
    <row r="898" spans="1:37">
      <c r="A898">
        <v>25400</v>
      </c>
      <c r="B898" t="s">
        <v>2923</v>
      </c>
      <c r="C898">
        <v>931220</v>
      </c>
      <c r="D898" t="s">
        <v>529</v>
      </c>
      <c r="E898">
        <v>528980</v>
      </c>
      <c r="F898" t="s">
        <v>80</v>
      </c>
      <c r="G898" s="408" t="s">
        <v>550</v>
      </c>
      <c r="H898" s="217" t="s">
        <v>1766</v>
      </c>
      <c r="I898" s="217" t="s">
        <v>117</v>
      </c>
      <c r="J898" s="217" t="s">
        <v>2546</v>
      </c>
      <c r="K898" s="61" t="str">
        <f t="shared" si="171"/>
        <v>2</v>
      </c>
      <c r="L898" s="63" t="str">
        <f t="shared" si="172"/>
        <v>Business Services2</v>
      </c>
      <c r="M898" s="63" t="str">
        <f t="shared" si="173"/>
        <v>Executive2</v>
      </c>
      <c r="N898" s="637">
        <v>279.95</v>
      </c>
      <c r="O898" s="213">
        <v>0</v>
      </c>
      <c r="Q898" s="213">
        <f t="shared" si="174"/>
        <v>0</v>
      </c>
      <c r="R898" s="213">
        <v>45.75</v>
      </c>
      <c r="S898" s="213">
        <v>-45.75</v>
      </c>
      <c r="T898" s="213">
        <v>16.23</v>
      </c>
      <c r="U898" s="213">
        <v>0</v>
      </c>
      <c r="V898" s="213">
        <v>240.44</v>
      </c>
      <c r="W898" s="213">
        <v>0</v>
      </c>
      <c r="X898" s="213">
        <v>0</v>
      </c>
      <c r="Y898" s="213">
        <v>0</v>
      </c>
      <c r="Z898" s="213">
        <v>88.42</v>
      </c>
      <c r="AA898" s="213">
        <v>0</v>
      </c>
      <c r="AB898" s="213">
        <v>0</v>
      </c>
      <c r="AC898" s="213">
        <f>SUMIF('[3]revexpbalances - 2024-07-18T082'!$G:$G,G:G,'[3]revexpbalances - 2024-07-18T082'!$H:$H)</f>
        <v>0</v>
      </c>
      <c r="AD898" s="213">
        <f t="shared" si="175"/>
        <v>345.09000000000003</v>
      </c>
      <c r="AE898" s="744">
        <f t="shared" si="176"/>
        <v>16.23</v>
      </c>
      <c r="AF898" s="744">
        <f t="shared" si="177"/>
        <v>240.44</v>
      </c>
      <c r="AG898" s="744">
        <f t="shared" si="178"/>
        <v>88.42</v>
      </c>
      <c r="AH898" s="744">
        <f t="shared" si="179"/>
        <v>0</v>
      </c>
      <c r="AI898" s="744">
        <f t="shared" si="180"/>
        <v>345.09000000000003</v>
      </c>
      <c r="AJ898" s="744">
        <f t="shared" si="181"/>
        <v>-345.09000000000003</v>
      </c>
      <c r="AK898" s="1097">
        <v>0</v>
      </c>
    </row>
    <row r="899" spans="1:37">
      <c r="A899">
        <v>25400</v>
      </c>
      <c r="B899" t="s">
        <v>2923</v>
      </c>
      <c r="C899">
        <v>931220</v>
      </c>
      <c r="D899" t="s">
        <v>529</v>
      </c>
      <c r="E899">
        <v>529080</v>
      </c>
      <c r="F899" t="s">
        <v>1783</v>
      </c>
      <c r="G899" s="408" t="s">
        <v>3839</v>
      </c>
      <c r="H899" s="217" t="s">
        <v>1766</v>
      </c>
      <c r="I899" s="217" t="s">
        <v>117</v>
      </c>
      <c r="J899" s="217" t="s">
        <v>2546</v>
      </c>
      <c r="K899" s="61" t="str">
        <f t="shared" si="171"/>
        <v>2</v>
      </c>
      <c r="L899" s="63" t="str">
        <f t="shared" si="172"/>
        <v>Business Services2</v>
      </c>
      <c r="M899" s="63" t="str">
        <f t="shared" si="173"/>
        <v>Executive2</v>
      </c>
      <c r="N899" s="637">
        <v>0</v>
      </c>
      <c r="O899" s="213">
        <v>0</v>
      </c>
      <c r="Q899" s="213">
        <f t="shared" si="174"/>
        <v>0</v>
      </c>
      <c r="R899" s="213">
        <v>0</v>
      </c>
      <c r="S899" s="213">
        <v>0</v>
      </c>
      <c r="T899" s="213">
        <v>0</v>
      </c>
      <c r="U899" s="213">
        <v>0</v>
      </c>
      <c r="V899" s="213">
        <v>0</v>
      </c>
      <c r="W899" s="213">
        <v>0</v>
      </c>
      <c r="X899" s="213">
        <v>0</v>
      </c>
      <c r="Y899" s="213">
        <v>0</v>
      </c>
      <c r="Z899" s="213">
        <v>223.26</v>
      </c>
      <c r="AA899" s="213">
        <v>0</v>
      </c>
      <c r="AB899" s="213">
        <v>0</v>
      </c>
      <c r="AC899" s="213">
        <f>SUMIF('[3]revexpbalances - 2024-07-18T082'!$G:$G,G:G,'[3]revexpbalances - 2024-07-18T082'!$H:$H)</f>
        <v>0</v>
      </c>
      <c r="AD899" s="213">
        <f t="shared" si="175"/>
        <v>223.26</v>
      </c>
      <c r="AE899" s="744">
        <f t="shared" si="176"/>
        <v>0</v>
      </c>
      <c r="AF899" s="744">
        <f t="shared" si="177"/>
        <v>0</v>
      </c>
      <c r="AG899" s="744">
        <f t="shared" si="178"/>
        <v>223.26</v>
      </c>
      <c r="AH899" s="744">
        <f t="shared" si="179"/>
        <v>0</v>
      </c>
      <c r="AI899" s="744">
        <f t="shared" si="180"/>
        <v>223.26</v>
      </c>
      <c r="AJ899" s="744">
        <f t="shared" si="181"/>
        <v>-223.26</v>
      </c>
      <c r="AK899" s="1097">
        <v>0</v>
      </c>
    </row>
    <row r="900" spans="1:37">
      <c r="A900">
        <v>25400</v>
      </c>
      <c r="B900" t="s">
        <v>2923</v>
      </c>
      <c r="C900">
        <v>931220</v>
      </c>
      <c r="D900" t="s">
        <v>529</v>
      </c>
      <c r="E900">
        <v>529120</v>
      </c>
      <c r="F900" t="s">
        <v>6356</v>
      </c>
      <c r="G900" s="408" t="s">
        <v>3840</v>
      </c>
      <c r="H900" s="217" t="s">
        <v>1766</v>
      </c>
      <c r="I900" s="217" t="s">
        <v>117</v>
      </c>
      <c r="J900" s="217" t="s">
        <v>2546</v>
      </c>
      <c r="K900" s="61" t="str">
        <f t="shared" si="171"/>
        <v>2</v>
      </c>
      <c r="L900" s="63" t="str">
        <f t="shared" si="172"/>
        <v>Business Services2</v>
      </c>
      <c r="M900" s="63" t="str">
        <f t="shared" si="173"/>
        <v>Executive2</v>
      </c>
      <c r="N900" s="637">
        <v>42</v>
      </c>
      <c r="O900" s="213">
        <v>0</v>
      </c>
      <c r="Q900" s="213">
        <f t="shared" si="174"/>
        <v>0</v>
      </c>
      <c r="R900" s="213">
        <v>0</v>
      </c>
      <c r="S900" s="213">
        <v>-421.96</v>
      </c>
      <c r="T900" s="213">
        <v>421.96</v>
      </c>
      <c r="U900" s="213">
        <v>0</v>
      </c>
      <c r="V900" s="213">
        <v>103.3</v>
      </c>
      <c r="W900" s="213">
        <v>0</v>
      </c>
      <c r="X900" s="213">
        <v>0</v>
      </c>
      <c r="Y900" s="213">
        <v>0</v>
      </c>
      <c r="Z900" s="213">
        <v>111.44</v>
      </c>
      <c r="AA900" s="213">
        <v>-55.72</v>
      </c>
      <c r="AB900" s="213">
        <v>0</v>
      </c>
      <c r="AC900" s="213">
        <f>SUMIF('[3]revexpbalances - 2024-07-18T082'!$G:$G,G:G,'[3]revexpbalances - 2024-07-18T082'!$H:$H)</f>
        <v>0</v>
      </c>
      <c r="AD900" s="213">
        <f t="shared" si="175"/>
        <v>159.02000000000001</v>
      </c>
      <c r="AE900" s="744">
        <f t="shared" si="176"/>
        <v>0</v>
      </c>
      <c r="AF900" s="744">
        <f t="shared" si="177"/>
        <v>103.3</v>
      </c>
      <c r="AG900" s="744">
        <f t="shared" si="178"/>
        <v>111.44</v>
      </c>
      <c r="AH900" s="744">
        <f t="shared" si="179"/>
        <v>-55.72</v>
      </c>
      <c r="AI900" s="744">
        <f t="shared" si="180"/>
        <v>159.02000000000001</v>
      </c>
      <c r="AJ900" s="744">
        <f t="shared" si="181"/>
        <v>-159.02000000000001</v>
      </c>
      <c r="AK900" s="1097">
        <v>0</v>
      </c>
    </row>
    <row r="901" spans="1:37">
      <c r="A901">
        <v>25400</v>
      </c>
      <c r="B901" t="s">
        <v>2923</v>
      </c>
      <c r="C901">
        <v>931235</v>
      </c>
      <c r="D901" t="s">
        <v>46</v>
      </c>
      <c r="E901">
        <v>528140</v>
      </c>
      <c r="F901" t="s">
        <v>76</v>
      </c>
      <c r="G901" s="408" t="s">
        <v>2123</v>
      </c>
      <c r="H901" s="217" t="s">
        <v>1766</v>
      </c>
      <c r="I901" s="217" t="s">
        <v>46</v>
      </c>
      <c r="J901" s="217" t="s">
        <v>2546</v>
      </c>
      <c r="K901" s="61" t="str">
        <f t="shared" si="171"/>
        <v>2</v>
      </c>
      <c r="L901" s="63" t="str">
        <f t="shared" si="172"/>
        <v>Business Services2</v>
      </c>
      <c r="M901" s="63" t="str">
        <f t="shared" si="173"/>
        <v>Business Operations2</v>
      </c>
      <c r="N901" s="637">
        <v>1694</v>
      </c>
      <c r="O901" s="213">
        <v>0</v>
      </c>
      <c r="Q901" s="213">
        <f t="shared" si="174"/>
        <v>0</v>
      </c>
      <c r="R901" s="213">
        <v>0</v>
      </c>
      <c r="S901" s="213">
        <v>0</v>
      </c>
      <c r="T901" s="213">
        <v>0</v>
      </c>
      <c r="U901" s="213">
        <v>0</v>
      </c>
      <c r="V901" s="213">
        <v>0</v>
      </c>
      <c r="W901" s="213">
        <v>0</v>
      </c>
      <c r="X901" s="213">
        <v>2020</v>
      </c>
      <c r="Y901" s="213">
        <v>0</v>
      </c>
      <c r="Z901" s="213">
        <v>0</v>
      </c>
      <c r="AA901" s="213">
        <v>0</v>
      </c>
      <c r="AB901" s="213">
        <v>0</v>
      </c>
      <c r="AC901" s="213">
        <f>SUMIF('[3]revexpbalances - 2024-07-18T082'!$G:$G,G:G,'[3]revexpbalances - 2024-07-18T082'!$H:$H)</f>
        <v>0</v>
      </c>
      <c r="AD901" s="213">
        <f t="shared" si="175"/>
        <v>2020</v>
      </c>
      <c r="AE901" s="744">
        <f t="shared" si="176"/>
        <v>0</v>
      </c>
      <c r="AF901" s="744">
        <f t="shared" si="177"/>
        <v>0</v>
      </c>
      <c r="AG901" s="744">
        <f t="shared" si="178"/>
        <v>2020</v>
      </c>
      <c r="AH901" s="744">
        <f t="shared" si="179"/>
        <v>0</v>
      </c>
      <c r="AI901" s="744">
        <f t="shared" si="180"/>
        <v>2020</v>
      </c>
      <c r="AJ901" s="744">
        <f t="shared" si="181"/>
        <v>-2020</v>
      </c>
      <c r="AK901" s="1097">
        <v>0</v>
      </c>
    </row>
    <row r="902" spans="1:37">
      <c r="A902">
        <v>25400</v>
      </c>
      <c r="B902" t="s">
        <v>2923</v>
      </c>
      <c r="C902">
        <v>931235</v>
      </c>
      <c r="D902" t="s">
        <v>46</v>
      </c>
      <c r="E902">
        <v>529040</v>
      </c>
      <c r="F902" t="s">
        <v>82</v>
      </c>
      <c r="G902" s="408" t="s">
        <v>585</v>
      </c>
      <c r="H902" s="217" t="s">
        <v>1766</v>
      </c>
      <c r="I902" s="217" t="s">
        <v>46</v>
      </c>
      <c r="J902" s="217" t="s">
        <v>2546</v>
      </c>
      <c r="K902" s="61" t="str">
        <f t="shared" si="171"/>
        <v>2</v>
      </c>
      <c r="L902" s="63" t="str">
        <f t="shared" si="172"/>
        <v>Business Services2</v>
      </c>
      <c r="M902" s="63" t="str">
        <f t="shared" si="173"/>
        <v>Business Operations2</v>
      </c>
      <c r="N902" s="637">
        <v>662.6</v>
      </c>
      <c r="O902" s="213">
        <v>0</v>
      </c>
      <c r="Q902" s="213">
        <f t="shared" si="174"/>
        <v>0</v>
      </c>
      <c r="R902" s="213">
        <v>0</v>
      </c>
      <c r="S902" s="213">
        <v>60.14</v>
      </c>
      <c r="T902" s="213">
        <v>24.89</v>
      </c>
      <c r="U902" s="213">
        <v>176.2</v>
      </c>
      <c r="V902" s="213">
        <v>558.05999999999995</v>
      </c>
      <c r="W902" s="213">
        <v>34.72</v>
      </c>
      <c r="X902" s="213">
        <v>150.65</v>
      </c>
      <c r="Y902" s="213">
        <v>19.43</v>
      </c>
      <c r="Z902" s="213">
        <v>600.86</v>
      </c>
      <c r="AA902" s="213">
        <v>381.23</v>
      </c>
      <c r="AB902" s="213">
        <v>177.55</v>
      </c>
      <c r="AC902" s="213">
        <f>SUMIF('[3]revexpbalances - 2024-07-18T082'!$G:$G,G:G,'[3]revexpbalances - 2024-07-18T082'!$H:$H)</f>
        <v>419.42</v>
      </c>
      <c r="AD902" s="213">
        <f t="shared" si="175"/>
        <v>2603.15</v>
      </c>
      <c r="AE902" s="744">
        <f t="shared" si="176"/>
        <v>85.03</v>
      </c>
      <c r="AF902" s="744">
        <f t="shared" si="177"/>
        <v>768.98</v>
      </c>
      <c r="AG902" s="744">
        <f t="shared" si="178"/>
        <v>770.94</v>
      </c>
      <c r="AH902" s="744">
        <f t="shared" si="179"/>
        <v>978.2</v>
      </c>
      <c r="AI902" s="744">
        <f t="shared" si="180"/>
        <v>2603.15</v>
      </c>
      <c r="AJ902" s="744">
        <f t="shared" si="181"/>
        <v>-2603.15</v>
      </c>
      <c r="AK902" s="1097">
        <v>0</v>
      </c>
    </row>
    <row r="903" spans="1:37">
      <c r="A903">
        <v>25400</v>
      </c>
      <c r="B903" t="s">
        <v>2923</v>
      </c>
      <c r="C903">
        <v>931240</v>
      </c>
      <c r="D903" t="s">
        <v>104</v>
      </c>
      <c r="E903">
        <v>529040</v>
      </c>
      <c r="F903" t="s">
        <v>82</v>
      </c>
      <c r="G903" s="408" t="s">
        <v>604</v>
      </c>
      <c r="H903" s="217" t="s">
        <v>1766</v>
      </c>
      <c r="I903" s="217" t="s">
        <v>104</v>
      </c>
      <c r="J903" s="217" t="s">
        <v>2546</v>
      </c>
      <c r="K903" s="61" t="str">
        <f t="shared" si="171"/>
        <v>2</v>
      </c>
      <c r="L903" s="63" t="str">
        <f t="shared" si="172"/>
        <v>Business Services2</v>
      </c>
      <c r="M903" s="63" t="str">
        <f t="shared" si="173"/>
        <v>Finance2</v>
      </c>
      <c r="N903" s="637">
        <v>415.35</v>
      </c>
      <c r="O903" s="213">
        <v>0</v>
      </c>
      <c r="Q903" s="213">
        <f t="shared" si="174"/>
        <v>0</v>
      </c>
      <c r="R903" s="213">
        <v>0</v>
      </c>
      <c r="S903" s="213">
        <v>10.48</v>
      </c>
      <c r="T903" s="213">
        <v>17.16</v>
      </c>
      <c r="U903" s="213">
        <v>8.52</v>
      </c>
      <c r="V903" s="213">
        <v>98.25</v>
      </c>
      <c r="W903" s="213">
        <v>374.4</v>
      </c>
      <c r="X903" s="213">
        <v>6.55</v>
      </c>
      <c r="Y903" s="213">
        <v>4.42</v>
      </c>
      <c r="Z903" s="213">
        <v>305.45</v>
      </c>
      <c r="AA903" s="213">
        <v>53.33</v>
      </c>
      <c r="AB903" s="213">
        <v>89.1</v>
      </c>
      <c r="AC903" s="213">
        <f>SUMIF('[3]revexpbalances - 2024-07-18T082'!$G:$G,G:G,'[3]revexpbalances - 2024-07-18T082'!$H:$H)</f>
        <v>76.78</v>
      </c>
      <c r="AD903" s="213">
        <f t="shared" si="175"/>
        <v>1044.4399999999998</v>
      </c>
      <c r="AE903" s="744">
        <f t="shared" si="176"/>
        <v>27.64</v>
      </c>
      <c r="AF903" s="744">
        <f t="shared" si="177"/>
        <v>481.16999999999996</v>
      </c>
      <c r="AG903" s="744">
        <f t="shared" si="178"/>
        <v>316.41999999999996</v>
      </c>
      <c r="AH903" s="744">
        <f t="shared" si="179"/>
        <v>219.21</v>
      </c>
      <c r="AI903" s="744">
        <f t="shared" si="180"/>
        <v>1044.4399999999998</v>
      </c>
      <c r="AJ903" s="744">
        <f t="shared" si="181"/>
        <v>-1044.4399999999998</v>
      </c>
      <c r="AK903" s="1097">
        <v>0</v>
      </c>
    </row>
    <row r="904" spans="1:37">
      <c r="A904">
        <v>25400</v>
      </c>
      <c r="B904" t="s">
        <v>2923</v>
      </c>
      <c r="C904">
        <v>931260</v>
      </c>
      <c r="D904" t="s">
        <v>115</v>
      </c>
      <c r="E904">
        <v>529040</v>
      </c>
      <c r="F904" t="s">
        <v>82</v>
      </c>
      <c r="G904" s="408" t="s">
        <v>674</v>
      </c>
      <c r="H904" s="217" t="s">
        <v>1766</v>
      </c>
      <c r="I904" s="217" t="s">
        <v>115</v>
      </c>
      <c r="J904" s="217" t="s">
        <v>2546</v>
      </c>
      <c r="K904" s="61" t="str">
        <f t="shared" si="171"/>
        <v>2</v>
      </c>
      <c r="L904" s="63" t="str">
        <f t="shared" si="172"/>
        <v>Business Services2</v>
      </c>
      <c r="M904" s="63" t="str">
        <f t="shared" si="173"/>
        <v>Marketing2</v>
      </c>
      <c r="N904" s="637">
        <v>59.05</v>
      </c>
      <c r="O904" s="213">
        <v>0</v>
      </c>
      <c r="Q904" s="213">
        <f t="shared" si="174"/>
        <v>0</v>
      </c>
      <c r="R904" s="213">
        <v>0</v>
      </c>
      <c r="S904" s="213">
        <v>0</v>
      </c>
      <c r="T904" s="213">
        <v>0</v>
      </c>
      <c r="U904" s="213">
        <v>0</v>
      </c>
      <c r="V904" s="213">
        <v>0</v>
      </c>
      <c r="W904" s="213">
        <v>0</v>
      </c>
      <c r="X904" s="213">
        <v>0</v>
      </c>
      <c r="Y904" s="213">
        <v>0</v>
      </c>
      <c r="Z904" s="213">
        <v>116.85</v>
      </c>
      <c r="AA904" s="213">
        <v>85.36</v>
      </c>
      <c r="AB904" s="213">
        <v>0</v>
      </c>
      <c r="AC904" s="213">
        <f>SUMIF('[3]revexpbalances - 2024-07-18T082'!$G:$G,G:G,'[3]revexpbalances - 2024-07-18T082'!$H:$H)</f>
        <v>87.1</v>
      </c>
      <c r="AD904" s="213">
        <f t="shared" si="175"/>
        <v>289.30999999999995</v>
      </c>
      <c r="AE904" s="744">
        <f t="shared" si="176"/>
        <v>0</v>
      </c>
      <c r="AF904" s="744">
        <f t="shared" si="177"/>
        <v>0</v>
      </c>
      <c r="AG904" s="744">
        <f t="shared" si="178"/>
        <v>116.85</v>
      </c>
      <c r="AH904" s="744">
        <f t="shared" si="179"/>
        <v>172.45999999999998</v>
      </c>
      <c r="AI904" s="744">
        <f t="shared" si="180"/>
        <v>289.30999999999995</v>
      </c>
      <c r="AJ904" s="744">
        <f t="shared" si="181"/>
        <v>-289.30999999999995</v>
      </c>
      <c r="AK904" s="1097">
        <v>0</v>
      </c>
    </row>
    <row r="905" spans="1:37">
      <c r="A905">
        <v>25400</v>
      </c>
      <c r="B905" t="s">
        <v>2923</v>
      </c>
      <c r="C905">
        <v>931301</v>
      </c>
      <c r="D905" t="s">
        <v>2933</v>
      </c>
      <c r="E905">
        <v>527840</v>
      </c>
      <c r="F905" t="s">
        <v>75</v>
      </c>
      <c r="G905" s="408" t="s">
        <v>2532</v>
      </c>
      <c r="H905" s="217" t="s">
        <v>23</v>
      </c>
      <c r="I905" s="217" t="s">
        <v>433</v>
      </c>
      <c r="J905" s="217" t="s">
        <v>2546</v>
      </c>
      <c r="K905" s="61" t="str">
        <f t="shared" si="171"/>
        <v>2</v>
      </c>
      <c r="L905" s="63" t="str">
        <f t="shared" si="172"/>
        <v>Interpretive2</v>
      </c>
      <c r="M905" s="63" t="str">
        <f t="shared" si="173"/>
        <v>Historic Preservation2</v>
      </c>
      <c r="N905" s="637">
        <v>535</v>
      </c>
      <c r="O905" s="213">
        <v>9500</v>
      </c>
      <c r="Q905" s="213">
        <f t="shared" si="174"/>
        <v>9500</v>
      </c>
      <c r="R905" s="213">
        <v>0</v>
      </c>
      <c r="S905" s="213">
        <v>0</v>
      </c>
      <c r="T905" s="213">
        <v>640.96</v>
      </c>
      <c r="U905" s="213">
        <v>0</v>
      </c>
      <c r="V905" s="213">
        <v>0</v>
      </c>
      <c r="W905" s="213">
        <v>0</v>
      </c>
      <c r="X905" s="213">
        <v>0</v>
      </c>
      <c r="Y905" s="213">
        <v>0</v>
      </c>
      <c r="Z905" s="213">
        <v>0</v>
      </c>
      <c r="AA905" s="213">
        <v>0</v>
      </c>
      <c r="AB905" s="213">
        <v>0</v>
      </c>
      <c r="AC905" s="213">
        <f>SUMIF('[3]revexpbalances - 2024-07-18T082'!$G:$G,G:G,'[3]revexpbalances - 2024-07-18T082'!$H:$H)</f>
        <v>88.3</v>
      </c>
      <c r="AD905" s="213">
        <f t="shared" si="175"/>
        <v>729.26</v>
      </c>
      <c r="AE905" s="744">
        <f t="shared" si="176"/>
        <v>640.96</v>
      </c>
      <c r="AF905" s="744">
        <f t="shared" si="177"/>
        <v>0</v>
      </c>
      <c r="AG905" s="744">
        <f t="shared" si="178"/>
        <v>0</v>
      </c>
      <c r="AH905" s="744">
        <f t="shared" si="179"/>
        <v>88.3</v>
      </c>
      <c r="AI905" s="744">
        <f t="shared" si="180"/>
        <v>729.26</v>
      </c>
      <c r="AJ905" s="744">
        <f t="shared" si="181"/>
        <v>8770.74</v>
      </c>
      <c r="AK905" s="1097">
        <v>0</v>
      </c>
    </row>
    <row r="906" spans="1:37">
      <c r="A906">
        <v>25400</v>
      </c>
      <c r="B906" t="s">
        <v>2923</v>
      </c>
      <c r="C906">
        <v>931301</v>
      </c>
      <c r="D906" t="s">
        <v>2933</v>
      </c>
      <c r="E906">
        <v>529040</v>
      </c>
      <c r="F906" t="s">
        <v>82</v>
      </c>
      <c r="G906" s="408" t="s">
        <v>688</v>
      </c>
      <c r="H906" s="217" t="s">
        <v>23</v>
      </c>
      <c r="I906" s="217" t="s">
        <v>433</v>
      </c>
      <c r="J906" s="217" t="s">
        <v>2546</v>
      </c>
      <c r="K906" s="61" t="str">
        <f t="shared" si="171"/>
        <v>2</v>
      </c>
      <c r="L906" s="63" t="str">
        <f t="shared" si="172"/>
        <v>Interpretive2</v>
      </c>
      <c r="M906" s="63" t="str">
        <f t="shared" si="173"/>
        <v>Historic Preservation2</v>
      </c>
      <c r="N906" s="637">
        <v>4527.4099999999989</v>
      </c>
      <c r="O906" s="213">
        <v>0</v>
      </c>
      <c r="Q906" s="213">
        <f t="shared" si="174"/>
        <v>0</v>
      </c>
      <c r="R906" s="213">
        <v>0</v>
      </c>
      <c r="S906" s="213">
        <v>280.39999999999998</v>
      </c>
      <c r="T906" s="213">
        <v>411.21</v>
      </c>
      <c r="U906" s="213">
        <v>203.05</v>
      </c>
      <c r="V906" s="213">
        <v>696.53</v>
      </c>
      <c r="W906" s="213">
        <v>381.67</v>
      </c>
      <c r="X906" s="213">
        <v>127.07</v>
      </c>
      <c r="Y906" s="213">
        <v>291.37</v>
      </c>
      <c r="Z906" s="213">
        <v>369.58</v>
      </c>
      <c r="AA906" s="213">
        <v>497.95</v>
      </c>
      <c r="AB906" s="213">
        <v>501.82</v>
      </c>
      <c r="AC906" s="213">
        <f>SUMIF('[3]revexpbalances - 2024-07-18T082'!$G:$G,G:G,'[3]revexpbalances - 2024-07-18T082'!$H:$H)</f>
        <v>504.78</v>
      </c>
      <c r="AD906" s="213">
        <f t="shared" si="175"/>
        <v>4265.4299999999994</v>
      </c>
      <c r="AE906" s="744">
        <f t="shared" si="176"/>
        <v>691.6099999999999</v>
      </c>
      <c r="AF906" s="744">
        <f t="shared" si="177"/>
        <v>1281.25</v>
      </c>
      <c r="AG906" s="744">
        <f t="shared" si="178"/>
        <v>788.02</v>
      </c>
      <c r="AH906" s="744">
        <f t="shared" si="179"/>
        <v>1504.55</v>
      </c>
      <c r="AI906" s="744">
        <f t="shared" si="180"/>
        <v>4265.43</v>
      </c>
      <c r="AJ906" s="744">
        <f t="shared" si="181"/>
        <v>-4265.43</v>
      </c>
      <c r="AK906" s="1097">
        <v>0</v>
      </c>
    </row>
    <row r="907" spans="1:37">
      <c r="A907">
        <v>25400</v>
      </c>
      <c r="B907" t="s">
        <v>2923</v>
      </c>
      <c r="C907">
        <v>931302</v>
      </c>
      <c r="D907" t="s">
        <v>2924</v>
      </c>
      <c r="E907">
        <v>529040</v>
      </c>
      <c r="F907" t="s">
        <v>82</v>
      </c>
      <c r="G907" s="408" t="s">
        <v>6380</v>
      </c>
      <c r="H907" s="217" t="s">
        <v>23</v>
      </c>
      <c r="I907" s="217" t="s">
        <v>435</v>
      </c>
      <c r="J907" s="217" t="s">
        <v>2546</v>
      </c>
      <c r="K907" s="61" t="str">
        <f t="shared" si="171"/>
        <v>2</v>
      </c>
      <c r="L907" s="63" t="str">
        <f t="shared" si="172"/>
        <v>Interpretive2</v>
      </c>
      <c r="M907" s="63" t="str">
        <f t="shared" si="173"/>
        <v>Gilman Ranch2</v>
      </c>
      <c r="N907" s="637">
        <v>441.69</v>
      </c>
      <c r="O907" s="213">
        <v>0</v>
      </c>
      <c r="Q907" s="213">
        <f t="shared" si="174"/>
        <v>0</v>
      </c>
      <c r="R907" s="213">
        <v>0</v>
      </c>
      <c r="S907" s="213">
        <v>0</v>
      </c>
      <c r="T907" s="213">
        <v>145.41</v>
      </c>
      <c r="U907" s="213">
        <v>94.98</v>
      </c>
      <c r="V907" s="213">
        <v>106.77</v>
      </c>
      <c r="W907" s="213">
        <v>34.06</v>
      </c>
      <c r="X907" s="213">
        <v>0</v>
      </c>
      <c r="Y907" s="213">
        <v>0</v>
      </c>
      <c r="Z907" s="213">
        <v>0</v>
      </c>
      <c r="AA907" s="213">
        <v>0</v>
      </c>
      <c r="AB907" s="213">
        <v>0</v>
      </c>
      <c r="AC907" s="213">
        <f>SUMIF('[3]revexpbalances - 2024-07-18T082'!$G:$G,G:G,'[3]revexpbalances - 2024-07-18T082'!$H:$H)</f>
        <v>0</v>
      </c>
      <c r="AD907" s="213">
        <f t="shared" si="175"/>
        <v>381.21999999999997</v>
      </c>
      <c r="AE907" s="744">
        <f t="shared" si="176"/>
        <v>145.41</v>
      </c>
      <c r="AF907" s="744">
        <f t="shared" si="177"/>
        <v>235.81</v>
      </c>
      <c r="AG907" s="744">
        <f t="shared" si="178"/>
        <v>0</v>
      </c>
      <c r="AH907" s="744">
        <f t="shared" si="179"/>
        <v>0</v>
      </c>
      <c r="AI907" s="744">
        <f t="shared" si="180"/>
        <v>381.22</v>
      </c>
      <c r="AJ907" s="744">
        <f t="shared" si="181"/>
        <v>-381.22</v>
      </c>
      <c r="AK907" s="1097">
        <v>0</v>
      </c>
    </row>
    <row r="908" spans="1:37">
      <c r="A908">
        <v>25400</v>
      </c>
      <c r="B908" t="s">
        <v>2923</v>
      </c>
      <c r="C908">
        <v>931305</v>
      </c>
      <c r="D908" t="s">
        <v>440</v>
      </c>
      <c r="E908">
        <v>527840</v>
      </c>
      <c r="F908" t="s">
        <v>75</v>
      </c>
      <c r="G908" s="408" t="s">
        <v>5466</v>
      </c>
      <c r="H908" s="217" t="s">
        <v>23</v>
      </c>
      <c r="I908" s="217" t="s">
        <v>440</v>
      </c>
      <c r="J908" s="217" t="s">
        <v>2546</v>
      </c>
      <c r="K908" s="61" t="str">
        <f t="shared" si="171"/>
        <v>2</v>
      </c>
      <c r="L908" s="63" t="str">
        <f t="shared" si="172"/>
        <v>Interpretive2</v>
      </c>
      <c r="M908" s="63" t="str">
        <f t="shared" si="173"/>
        <v>Hidden Valley Nature Center2</v>
      </c>
      <c r="N908" s="637">
        <v>0</v>
      </c>
      <c r="O908" s="213">
        <v>2000</v>
      </c>
      <c r="Q908" s="213">
        <f t="shared" si="174"/>
        <v>2000</v>
      </c>
      <c r="R908" s="213">
        <v>0</v>
      </c>
      <c r="S908" s="213">
        <v>0</v>
      </c>
      <c r="T908" s="213">
        <v>50</v>
      </c>
      <c r="U908" s="213">
        <v>0</v>
      </c>
      <c r="V908" s="213">
        <v>0</v>
      </c>
      <c r="W908" s="213">
        <v>0</v>
      </c>
      <c r="X908" s="213">
        <v>0</v>
      </c>
      <c r="Y908" s="213">
        <v>0</v>
      </c>
      <c r="Z908" s="213">
        <v>0</v>
      </c>
      <c r="AA908" s="213">
        <v>0</v>
      </c>
      <c r="AB908" s="213">
        <v>0</v>
      </c>
      <c r="AC908" s="213">
        <f>SUMIF('[3]revexpbalances - 2024-07-18T082'!$G:$G,G:G,'[3]revexpbalances - 2024-07-18T082'!$H:$H)</f>
        <v>176.6</v>
      </c>
      <c r="AD908" s="213">
        <f t="shared" si="175"/>
        <v>226.6</v>
      </c>
      <c r="AE908" s="744">
        <f t="shared" si="176"/>
        <v>50</v>
      </c>
      <c r="AF908" s="744">
        <f t="shared" si="177"/>
        <v>0</v>
      </c>
      <c r="AG908" s="744">
        <f t="shared" si="178"/>
        <v>0</v>
      </c>
      <c r="AH908" s="744">
        <f t="shared" si="179"/>
        <v>176.6</v>
      </c>
      <c r="AI908" s="744">
        <f t="shared" si="180"/>
        <v>226.6</v>
      </c>
      <c r="AJ908" s="744">
        <f t="shared" si="181"/>
        <v>1773.4</v>
      </c>
      <c r="AK908" s="1097">
        <v>0</v>
      </c>
    </row>
    <row r="909" spans="1:37">
      <c r="A909">
        <v>25400</v>
      </c>
      <c r="B909" t="s">
        <v>2923</v>
      </c>
      <c r="C909">
        <v>931306</v>
      </c>
      <c r="D909" t="s">
        <v>436</v>
      </c>
      <c r="E909">
        <v>527840</v>
      </c>
      <c r="F909" t="s">
        <v>75</v>
      </c>
      <c r="G909" s="408" t="s">
        <v>5417</v>
      </c>
      <c r="H909" s="217" t="s">
        <v>23</v>
      </c>
      <c r="I909" s="217" t="s">
        <v>436</v>
      </c>
      <c r="J909" s="217" t="s">
        <v>2546</v>
      </c>
      <c r="K909" s="61" t="str">
        <f t="shared" si="171"/>
        <v>2</v>
      </c>
      <c r="L909" s="63" t="str">
        <f t="shared" si="172"/>
        <v>Interpretive2</v>
      </c>
      <c r="M909" s="63" t="str">
        <f t="shared" si="173"/>
        <v>Idyllwild Nature Center2</v>
      </c>
      <c r="N909" s="637">
        <v>400</v>
      </c>
      <c r="O909" s="213">
        <v>1000</v>
      </c>
      <c r="Q909" s="213">
        <f t="shared" si="174"/>
        <v>1000</v>
      </c>
      <c r="R909" s="213">
        <v>0</v>
      </c>
      <c r="S909" s="213">
        <v>0</v>
      </c>
      <c r="T909" s="213">
        <v>50</v>
      </c>
      <c r="U909" s="213">
        <v>35</v>
      </c>
      <c r="V909" s="213">
        <v>0</v>
      </c>
      <c r="W909" s="213">
        <v>0</v>
      </c>
      <c r="X909" s="213">
        <v>0</v>
      </c>
      <c r="Y909" s="213">
        <v>0</v>
      </c>
      <c r="Z909" s="213">
        <v>17.850000000000001</v>
      </c>
      <c r="AA909" s="213">
        <v>0</v>
      </c>
      <c r="AB909" s="213">
        <v>0</v>
      </c>
      <c r="AC909" s="213">
        <f>SUMIF('[3]revexpbalances - 2024-07-18T082'!$G:$G,G:G,'[3]revexpbalances - 2024-07-18T082'!$H:$H)</f>
        <v>0</v>
      </c>
      <c r="AD909" s="213">
        <f t="shared" si="175"/>
        <v>102.85</v>
      </c>
      <c r="AE909" s="744">
        <f t="shared" si="176"/>
        <v>50</v>
      </c>
      <c r="AF909" s="744">
        <f t="shared" si="177"/>
        <v>35</v>
      </c>
      <c r="AG909" s="744">
        <f t="shared" si="178"/>
        <v>17.850000000000001</v>
      </c>
      <c r="AH909" s="744">
        <f t="shared" si="179"/>
        <v>0</v>
      </c>
      <c r="AI909" s="744">
        <f t="shared" si="180"/>
        <v>102.85</v>
      </c>
      <c r="AJ909" s="744">
        <f t="shared" si="181"/>
        <v>897.15</v>
      </c>
      <c r="AK909" s="1097">
        <v>0</v>
      </c>
    </row>
    <row r="910" spans="1:37">
      <c r="A910">
        <v>25400</v>
      </c>
      <c r="B910" t="s">
        <v>2923</v>
      </c>
      <c r="C910">
        <v>931306</v>
      </c>
      <c r="D910" t="s">
        <v>436</v>
      </c>
      <c r="E910">
        <v>529040</v>
      </c>
      <c r="F910" t="s">
        <v>82</v>
      </c>
      <c r="G910" s="408" t="s">
        <v>5472</v>
      </c>
      <c r="H910" s="217" t="s">
        <v>23</v>
      </c>
      <c r="I910" s="217" t="s">
        <v>436</v>
      </c>
      <c r="J910" s="217" t="s">
        <v>2546</v>
      </c>
      <c r="K910" s="61" t="str">
        <f t="shared" si="171"/>
        <v>2</v>
      </c>
      <c r="L910" s="63" t="str">
        <f t="shared" si="172"/>
        <v>Interpretive2</v>
      </c>
      <c r="M910" s="63" t="str">
        <f t="shared" si="173"/>
        <v>Idyllwild Nature Center2</v>
      </c>
      <c r="N910" s="637">
        <v>93.75</v>
      </c>
      <c r="O910" s="213">
        <v>0</v>
      </c>
      <c r="Q910" s="213">
        <f t="shared" si="174"/>
        <v>0</v>
      </c>
      <c r="R910" s="213">
        <v>0</v>
      </c>
      <c r="S910" s="213">
        <v>0</v>
      </c>
      <c r="T910" s="213">
        <v>0</v>
      </c>
      <c r="U910" s="213">
        <v>41.27</v>
      </c>
      <c r="V910" s="213">
        <v>0</v>
      </c>
      <c r="W910" s="213">
        <v>0</v>
      </c>
      <c r="X910" s="213">
        <v>0</v>
      </c>
      <c r="Y910" s="213">
        <v>0</v>
      </c>
      <c r="Z910" s="213">
        <v>0</v>
      </c>
      <c r="AA910" s="213">
        <v>0</v>
      </c>
      <c r="AB910" s="213">
        <v>0</v>
      </c>
      <c r="AC910" s="213">
        <f>SUMIF('[3]revexpbalances - 2024-07-18T082'!$G:$G,G:G,'[3]revexpbalances - 2024-07-18T082'!$H:$H)</f>
        <v>0</v>
      </c>
      <c r="AD910" s="213">
        <f t="shared" si="175"/>
        <v>41.27</v>
      </c>
      <c r="AE910" s="744">
        <f t="shared" si="176"/>
        <v>0</v>
      </c>
      <c r="AF910" s="744">
        <f t="shared" si="177"/>
        <v>41.27</v>
      </c>
      <c r="AG910" s="744">
        <f t="shared" si="178"/>
        <v>0</v>
      </c>
      <c r="AH910" s="744">
        <f t="shared" si="179"/>
        <v>0</v>
      </c>
      <c r="AI910" s="744">
        <f t="shared" si="180"/>
        <v>41.27</v>
      </c>
      <c r="AJ910" s="744">
        <f t="shared" si="181"/>
        <v>-41.27</v>
      </c>
      <c r="AK910" s="1097">
        <v>0</v>
      </c>
    </row>
    <row r="911" spans="1:37">
      <c r="A911">
        <v>25400</v>
      </c>
      <c r="B911" t="s">
        <v>2923</v>
      </c>
      <c r="C911">
        <v>931307</v>
      </c>
      <c r="D911" t="s">
        <v>5792</v>
      </c>
      <c r="E911">
        <v>527840</v>
      </c>
      <c r="F911" t="s">
        <v>75</v>
      </c>
      <c r="G911" s="408" t="s">
        <v>5418</v>
      </c>
      <c r="H911" s="217" t="s">
        <v>5795</v>
      </c>
      <c r="I911" s="217" t="s">
        <v>439</v>
      </c>
      <c r="J911" s="217" t="s">
        <v>2546</v>
      </c>
      <c r="K911" s="61" t="str">
        <f t="shared" si="171"/>
        <v>2</v>
      </c>
      <c r="L911" s="63" t="str">
        <f t="shared" si="172"/>
        <v>interpretive2</v>
      </c>
      <c r="M911" s="63" t="str">
        <f t="shared" si="173"/>
        <v>Santa Rosa Plateau Nature Center2</v>
      </c>
      <c r="N911" s="637">
        <v>0</v>
      </c>
      <c r="O911" s="213">
        <v>1500</v>
      </c>
      <c r="Q911" s="213">
        <f t="shared" si="174"/>
        <v>1500</v>
      </c>
      <c r="R911" s="213">
        <v>0</v>
      </c>
      <c r="S911" s="213">
        <v>0</v>
      </c>
      <c r="T911" s="213">
        <v>0</v>
      </c>
      <c r="U911" s="213">
        <v>0</v>
      </c>
      <c r="V911" s="213">
        <v>0</v>
      </c>
      <c r="W911" s="213">
        <v>0</v>
      </c>
      <c r="X911" s="213">
        <v>0</v>
      </c>
      <c r="Y911" s="213">
        <v>0</v>
      </c>
      <c r="Z911" s="213">
        <v>0</v>
      </c>
      <c r="AA911" s="213">
        <v>0</v>
      </c>
      <c r="AB911" s="213">
        <v>0</v>
      </c>
      <c r="AC911" s="213">
        <f>SUMIF('[3]revexpbalances - 2024-07-18T082'!$G:$G,G:G,'[3]revexpbalances - 2024-07-18T082'!$H:$H)</f>
        <v>0</v>
      </c>
      <c r="AD911" s="213">
        <f t="shared" si="175"/>
        <v>0</v>
      </c>
      <c r="AE911" s="744">
        <f t="shared" si="176"/>
        <v>0</v>
      </c>
      <c r="AF911" s="744">
        <f t="shared" si="177"/>
        <v>0</v>
      </c>
      <c r="AG911" s="744">
        <f t="shared" si="178"/>
        <v>0</v>
      </c>
      <c r="AH911" s="744">
        <f t="shared" si="179"/>
        <v>0</v>
      </c>
      <c r="AI911" s="744">
        <f t="shared" si="180"/>
        <v>0</v>
      </c>
      <c r="AJ911" s="744">
        <f t="shared" si="181"/>
        <v>1500</v>
      </c>
      <c r="AK911" s="1097">
        <v>0</v>
      </c>
    </row>
    <row r="912" spans="1:37">
      <c r="A912">
        <v>25400</v>
      </c>
      <c r="B912" t="s">
        <v>2923</v>
      </c>
      <c r="C912">
        <v>931307</v>
      </c>
      <c r="D912" t="s">
        <v>5792</v>
      </c>
      <c r="E912">
        <v>529040</v>
      </c>
      <c r="F912" t="s">
        <v>82</v>
      </c>
      <c r="G912" s="408" t="s">
        <v>5398</v>
      </c>
      <c r="H912" s="217" t="s">
        <v>5795</v>
      </c>
      <c r="I912" s="217" t="s">
        <v>439</v>
      </c>
      <c r="J912" s="217" t="s">
        <v>2546</v>
      </c>
      <c r="K912" s="61" t="str">
        <f t="shared" si="171"/>
        <v>2</v>
      </c>
      <c r="L912" s="63" t="str">
        <f t="shared" si="172"/>
        <v>interpretive2</v>
      </c>
      <c r="M912" s="63" t="str">
        <f t="shared" si="173"/>
        <v>Santa Rosa Plateau Nature Center2</v>
      </c>
      <c r="N912" s="637">
        <v>52.129999999999995</v>
      </c>
      <c r="O912" s="213">
        <v>0</v>
      </c>
      <c r="Q912" s="213">
        <f t="shared" si="174"/>
        <v>0</v>
      </c>
      <c r="R912" s="213">
        <v>0</v>
      </c>
      <c r="S912" s="213">
        <v>0</v>
      </c>
      <c r="T912" s="213">
        <v>0</v>
      </c>
      <c r="U912" s="213">
        <v>0</v>
      </c>
      <c r="V912" s="213">
        <v>43.23</v>
      </c>
      <c r="W912" s="213">
        <v>0</v>
      </c>
      <c r="X912" s="213">
        <v>0</v>
      </c>
      <c r="Y912" s="213">
        <v>0</v>
      </c>
      <c r="Z912" s="213">
        <v>0</v>
      </c>
      <c r="AA912" s="213">
        <v>0</v>
      </c>
      <c r="AB912" s="213">
        <v>0</v>
      </c>
      <c r="AC912" s="213">
        <f>SUMIF('[3]revexpbalances - 2024-07-18T082'!$G:$G,G:G,'[3]revexpbalances - 2024-07-18T082'!$H:$H)</f>
        <v>0</v>
      </c>
      <c r="AD912" s="213">
        <f t="shared" si="175"/>
        <v>43.23</v>
      </c>
      <c r="AE912" s="744">
        <f t="shared" si="176"/>
        <v>0</v>
      </c>
      <c r="AF912" s="744">
        <f t="shared" si="177"/>
        <v>43.23</v>
      </c>
      <c r="AG912" s="744">
        <f t="shared" si="178"/>
        <v>0</v>
      </c>
      <c r="AH912" s="744">
        <f t="shared" si="179"/>
        <v>0</v>
      </c>
      <c r="AI912" s="744">
        <f t="shared" si="180"/>
        <v>43.23</v>
      </c>
      <c r="AJ912" s="744">
        <f t="shared" si="181"/>
        <v>-43.23</v>
      </c>
      <c r="AK912" s="1097">
        <v>0</v>
      </c>
    </row>
    <row r="913" spans="1:37">
      <c r="A913">
        <v>25400</v>
      </c>
      <c r="B913" t="s">
        <v>2923</v>
      </c>
      <c r="C913">
        <v>931400</v>
      </c>
      <c r="D913" t="s">
        <v>2934</v>
      </c>
      <c r="E913">
        <v>527840</v>
      </c>
      <c r="F913" t="s">
        <v>75</v>
      </c>
      <c r="G913" s="408" t="s">
        <v>972</v>
      </c>
      <c r="H913" s="217" t="s">
        <v>1524</v>
      </c>
      <c r="I913" s="217" t="s">
        <v>1913</v>
      </c>
      <c r="J913" s="217" t="s">
        <v>2546</v>
      </c>
      <c r="K913" s="61" t="str">
        <f t="shared" si="171"/>
        <v>2</v>
      </c>
      <c r="L913" s="63" t="str">
        <f t="shared" si="172"/>
        <v>Regional Parks2</v>
      </c>
      <c r="M913" s="63" t="str">
        <f t="shared" si="173"/>
        <v>Regional Parks General Admin2</v>
      </c>
      <c r="N913" s="637">
        <v>0</v>
      </c>
      <c r="O913" s="213">
        <v>0</v>
      </c>
      <c r="Q913" s="213">
        <f t="shared" si="174"/>
        <v>0</v>
      </c>
      <c r="R913" s="213">
        <v>0</v>
      </c>
      <c r="S913" s="213">
        <v>0</v>
      </c>
      <c r="T913" s="213">
        <v>0</v>
      </c>
      <c r="U913" s="213">
        <v>0</v>
      </c>
      <c r="V913" s="213">
        <v>0</v>
      </c>
      <c r="W913" s="213">
        <v>0</v>
      </c>
      <c r="X913" s="213">
        <v>0</v>
      </c>
      <c r="Y913" s="213">
        <v>0</v>
      </c>
      <c r="Z913" s="213">
        <v>0</v>
      </c>
      <c r="AA913" s="213">
        <v>0</v>
      </c>
      <c r="AB913" s="213">
        <v>7850</v>
      </c>
      <c r="AC913" s="213">
        <f>SUMIF('[3]revexpbalances - 2024-07-18T082'!$G:$G,G:G,'[3]revexpbalances - 2024-07-18T082'!$H:$H)</f>
        <v>88.3</v>
      </c>
      <c r="AD913" s="213">
        <f t="shared" si="175"/>
        <v>7938.3</v>
      </c>
      <c r="AE913" s="744">
        <f t="shared" si="176"/>
        <v>0</v>
      </c>
      <c r="AF913" s="744">
        <f t="shared" si="177"/>
        <v>0</v>
      </c>
      <c r="AG913" s="744">
        <f t="shared" si="178"/>
        <v>0</v>
      </c>
      <c r="AH913" s="744">
        <f t="shared" si="179"/>
        <v>7938.3</v>
      </c>
      <c r="AI913" s="744">
        <f t="shared" si="180"/>
        <v>7938.3</v>
      </c>
      <c r="AJ913" s="744">
        <f t="shared" si="181"/>
        <v>-7938.3</v>
      </c>
      <c r="AK913" s="1097">
        <v>0</v>
      </c>
    </row>
    <row r="914" spans="1:37">
      <c r="A914">
        <v>25400</v>
      </c>
      <c r="B914" t="s">
        <v>2923</v>
      </c>
      <c r="C914">
        <v>931402</v>
      </c>
      <c r="D914" t="s">
        <v>2938</v>
      </c>
      <c r="E914">
        <v>527840</v>
      </c>
      <c r="F914" t="s">
        <v>75</v>
      </c>
      <c r="G914" s="408" t="s">
        <v>5597</v>
      </c>
      <c r="H914" s="217" t="s">
        <v>1524</v>
      </c>
      <c r="I914" s="217" t="s">
        <v>446</v>
      </c>
      <c r="J914" s="217" t="s">
        <v>2546</v>
      </c>
      <c r="K914" s="61" t="str">
        <f t="shared" si="171"/>
        <v>2</v>
      </c>
      <c r="L914" s="63" t="str">
        <f t="shared" si="172"/>
        <v>Regional Parks2</v>
      </c>
      <c r="M914" s="63" t="str">
        <f t="shared" si="173"/>
        <v>Hurkey Creek2</v>
      </c>
      <c r="N914" s="637">
        <v>981.33999999999992</v>
      </c>
      <c r="O914" s="213">
        <v>3050</v>
      </c>
      <c r="Q914" s="213">
        <f t="shared" si="174"/>
        <v>3050</v>
      </c>
      <c r="R914" s="213">
        <v>0</v>
      </c>
      <c r="S914" s="213">
        <v>0</v>
      </c>
      <c r="T914" s="213">
        <v>0</v>
      </c>
      <c r="U914" s="213">
        <v>0</v>
      </c>
      <c r="V914" s="213">
        <v>0</v>
      </c>
      <c r="W914" s="213">
        <v>0</v>
      </c>
      <c r="X914" s="213">
        <v>71.59</v>
      </c>
      <c r="Y914" s="213">
        <v>650</v>
      </c>
      <c r="Z914" s="213">
        <v>0</v>
      </c>
      <c r="AA914" s="213">
        <v>170</v>
      </c>
      <c r="AB914" s="213">
        <v>0</v>
      </c>
      <c r="AC914" s="213">
        <f>SUMIF('[3]revexpbalances - 2024-07-18T082'!$G:$G,G:G,'[3]revexpbalances - 2024-07-18T082'!$H:$H)</f>
        <v>615.57000000000005</v>
      </c>
      <c r="AD914" s="213">
        <f t="shared" si="175"/>
        <v>1507.16</v>
      </c>
      <c r="AE914" s="744">
        <f t="shared" si="176"/>
        <v>0</v>
      </c>
      <c r="AF914" s="744">
        <f t="shared" si="177"/>
        <v>0</v>
      </c>
      <c r="AG914" s="744">
        <f t="shared" si="178"/>
        <v>721.59</v>
      </c>
      <c r="AH914" s="744">
        <f t="shared" si="179"/>
        <v>785.57</v>
      </c>
      <c r="AI914" s="744">
        <f t="shared" si="180"/>
        <v>1507.16</v>
      </c>
      <c r="AJ914" s="744">
        <f t="shared" si="181"/>
        <v>1542.84</v>
      </c>
      <c r="AK914" s="1097">
        <v>0</v>
      </c>
    </row>
    <row r="915" spans="1:37">
      <c r="A915">
        <v>25400</v>
      </c>
      <c r="B915" t="s">
        <v>2923</v>
      </c>
      <c r="C915">
        <v>931403</v>
      </c>
      <c r="D915" t="s">
        <v>2838</v>
      </c>
      <c r="E915">
        <v>527840</v>
      </c>
      <c r="F915" t="s">
        <v>75</v>
      </c>
      <c r="G915" s="408" t="s">
        <v>5598</v>
      </c>
      <c r="H915" s="217" t="s">
        <v>1524</v>
      </c>
      <c r="I915" s="217" t="s">
        <v>295</v>
      </c>
      <c r="J915" s="217" t="s">
        <v>2546</v>
      </c>
      <c r="K915" s="61" t="str">
        <f t="shared" si="171"/>
        <v>2</v>
      </c>
      <c r="L915" s="63" t="str">
        <f t="shared" si="172"/>
        <v>Regional Parks2</v>
      </c>
      <c r="M915" s="63" t="str">
        <f t="shared" si="173"/>
        <v>Idyllwild2</v>
      </c>
      <c r="N915" s="637">
        <v>509</v>
      </c>
      <c r="O915" s="213">
        <v>3050</v>
      </c>
      <c r="Q915" s="213">
        <f t="shared" si="174"/>
        <v>3050</v>
      </c>
      <c r="R915" s="213">
        <v>0</v>
      </c>
      <c r="S915" s="213">
        <v>0</v>
      </c>
      <c r="T915" s="213">
        <v>97</v>
      </c>
      <c r="U915" s="213">
        <v>0</v>
      </c>
      <c r="V915" s="213">
        <v>0</v>
      </c>
      <c r="W915" s="213">
        <v>0</v>
      </c>
      <c r="X915" s="213">
        <v>0</v>
      </c>
      <c r="Y915" s="213">
        <v>0</v>
      </c>
      <c r="Z915" s="213">
        <v>0</v>
      </c>
      <c r="AA915" s="213">
        <v>0</v>
      </c>
      <c r="AB915" s="213">
        <v>0</v>
      </c>
      <c r="AC915" s="213">
        <f>SUMIF('[3]revexpbalances - 2024-07-18T082'!$G:$G,G:G,'[3]revexpbalances - 2024-07-18T082'!$H:$H)</f>
        <v>515.57000000000005</v>
      </c>
      <c r="AD915" s="213">
        <f t="shared" si="175"/>
        <v>612.57000000000005</v>
      </c>
      <c r="AE915" s="744">
        <f t="shared" si="176"/>
        <v>97</v>
      </c>
      <c r="AF915" s="744">
        <f t="shared" si="177"/>
        <v>0</v>
      </c>
      <c r="AG915" s="744">
        <f t="shared" si="178"/>
        <v>0</v>
      </c>
      <c r="AH915" s="744">
        <f t="shared" si="179"/>
        <v>515.57000000000005</v>
      </c>
      <c r="AI915" s="744">
        <f t="shared" si="180"/>
        <v>612.57000000000005</v>
      </c>
      <c r="AJ915" s="744">
        <f t="shared" si="181"/>
        <v>2437.4299999999998</v>
      </c>
      <c r="AK915" s="1097">
        <v>0</v>
      </c>
    </row>
    <row r="916" spans="1:37">
      <c r="A916">
        <v>25400</v>
      </c>
      <c r="B916" t="s">
        <v>2923</v>
      </c>
      <c r="C916">
        <v>931403</v>
      </c>
      <c r="D916" t="s">
        <v>2838</v>
      </c>
      <c r="E916">
        <v>529040</v>
      </c>
      <c r="F916" t="s">
        <v>82</v>
      </c>
      <c r="G916" s="408" t="s">
        <v>5541</v>
      </c>
      <c r="H916" s="217" t="s">
        <v>1524</v>
      </c>
      <c r="I916" s="217" t="s">
        <v>295</v>
      </c>
      <c r="J916" s="217" t="s">
        <v>2546</v>
      </c>
      <c r="K916" s="61" t="str">
        <f t="shared" si="171"/>
        <v>2</v>
      </c>
      <c r="L916" s="63" t="str">
        <f t="shared" si="172"/>
        <v>Regional Parks2</v>
      </c>
      <c r="M916" s="63" t="str">
        <f t="shared" si="173"/>
        <v>Idyllwild2</v>
      </c>
      <c r="N916" s="637">
        <v>18.75</v>
      </c>
      <c r="O916" s="213">
        <v>0</v>
      </c>
      <c r="Q916" s="213">
        <f t="shared" si="174"/>
        <v>0</v>
      </c>
      <c r="R916" s="213">
        <v>0</v>
      </c>
      <c r="S916" s="213">
        <v>0</v>
      </c>
      <c r="T916" s="213">
        <v>0</v>
      </c>
      <c r="U916" s="213">
        <v>0</v>
      </c>
      <c r="V916" s="213">
        <v>0</v>
      </c>
      <c r="W916" s="213">
        <v>0</v>
      </c>
      <c r="X916" s="213">
        <v>0</v>
      </c>
      <c r="Y916" s="213">
        <v>0</v>
      </c>
      <c r="Z916" s="213">
        <v>0</v>
      </c>
      <c r="AA916" s="213">
        <v>0</v>
      </c>
      <c r="AB916" s="213">
        <v>0</v>
      </c>
      <c r="AC916" s="213">
        <f>SUMIF('[3]revexpbalances - 2024-07-18T082'!$G:$G,G:G,'[3]revexpbalances - 2024-07-18T082'!$H:$H)</f>
        <v>0</v>
      </c>
      <c r="AD916" s="213">
        <f t="shared" si="175"/>
        <v>0</v>
      </c>
      <c r="AE916" s="744">
        <f t="shared" si="176"/>
        <v>0</v>
      </c>
      <c r="AF916" s="744">
        <f t="shared" si="177"/>
        <v>0</v>
      </c>
      <c r="AG916" s="744">
        <f t="shared" si="178"/>
        <v>0</v>
      </c>
      <c r="AH916" s="744">
        <f t="shared" si="179"/>
        <v>0</v>
      </c>
      <c r="AI916" s="744">
        <f t="shared" si="180"/>
        <v>0</v>
      </c>
      <c r="AJ916" s="744">
        <f t="shared" si="181"/>
        <v>0</v>
      </c>
      <c r="AK916" s="1097">
        <v>0</v>
      </c>
    </row>
    <row r="917" spans="1:37">
      <c r="A917">
        <v>25400</v>
      </c>
      <c r="B917" t="s">
        <v>2923</v>
      </c>
      <c r="C917">
        <v>931405</v>
      </c>
      <c r="D917" t="s">
        <v>2937</v>
      </c>
      <c r="E917">
        <v>527840</v>
      </c>
      <c r="F917" t="s">
        <v>75</v>
      </c>
      <c r="G917" s="408" t="s">
        <v>5599</v>
      </c>
      <c r="H917" s="217" t="s">
        <v>1524</v>
      </c>
      <c r="I917" s="217" t="s">
        <v>445</v>
      </c>
      <c r="J917" s="217" t="s">
        <v>2546</v>
      </c>
      <c r="K917" s="61" t="str">
        <f t="shared" si="171"/>
        <v>2</v>
      </c>
      <c r="L917" s="63" t="str">
        <f t="shared" si="172"/>
        <v>Regional Parks2</v>
      </c>
      <c r="M917" s="63" t="str">
        <f t="shared" si="173"/>
        <v>Lake Cahuilla2</v>
      </c>
      <c r="N917" s="637">
        <v>1118.8399999999999</v>
      </c>
      <c r="O917" s="213">
        <v>500</v>
      </c>
      <c r="Q917" s="213">
        <f t="shared" si="174"/>
        <v>500</v>
      </c>
      <c r="R917" s="213">
        <v>0</v>
      </c>
      <c r="S917" s="213">
        <v>0</v>
      </c>
      <c r="T917" s="213">
        <v>0</v>
      </c>
      <c r="U917" s="213">
        <v>0</v>
      </c>
      <c r="V917" s="213">
        <v>0</v>
      </c>
      <c r="W917" s="213">
        <v>0</v>
      </c>
      <c r="X917" s="213">
        <v>71.58</v>
      </c>
      <c r="Y917" s="213">
        <v>0</v>
      </c>
      <c r="Z917" s="213">
        <v>0</v>
      </c>
      <c r="AA917" s="213">
        <v>0</v>
      </c>
      <c r="AB917" s="213">
        <v>0</v>
      </c>
      <c r="AC917" s="213">
        <f>SUMIF('[3]revexpbalances - 2024-07-18T082'!$G:$G,G:G,'[3]revexpbalances - 2024-07-18T082'!$H:$H)</f>
        <v>176.6</v>
      </c>
      <c r="AD917" s="213">
        <f t="shared" si="175"/>
        <v>248.18</v>
      </c>
      <c r="AE917" s="744">
        <f t="shared" si="176"/>
        <v>0</v>
      </c>
      <c r="AF917" s="744">
        <f t="shared" si="177"/>
        <v>0</v>
      </c>
      <c r="AG917" s="744">
        <f t="shared" si="178"/>
        <v>71.58</v>
      </c>
      <c r="AH917" s="744">
        <f t="shared" si="179"/>
        <v>176.6</v>
      </c>
      <c r="AI917" s="744">
        <f t="shared" si="180"/>
        <v>248.18</v>
      </c>
      <c r="AJ917" s="744">
        <f t="shared" si="181"/>
        <v>251.82</v>
      </c>
      <c r="AK917" s="1097">
        <v>0</v>
      </c>
    </row>
    <row r="918" spans="1:37">
      <c r="A918">
        <v>25400</v>
      </c>
      <c r="B918" t="s">
        <v>2923</v>
      </c>
      <c r="C918">
        <v>931409</v>
      </c>
      <c r="D918" t="s">
        <v>2940</v>
      </c>
      <c r="E918">
        <v>527840</v>
      </c>
      <c r="F918" t="s">
        <v>75</v>
      </c>
      <c r="G918" s="408" t="s">
        <v>5639</v>
      </c>
      <c r="H918" s="217" t="s">
        <v>1524</v>
      </c>
      <c r="I918" s="217" t="s">
        <v>447</v>
      </c>
      <c r="J918" s="217" t="s">
        <v>2546</v>
      </c>
      <c r="K918" s="61" t="str">
        <f t="shared" si="171"/>
        <v>2</v>
      </c>
      <c r="L918" s="63" t="str">
        <f t="shared" si="172"/>
        <v>Regional Parks2</v>
      </c>
      <c r="M918" s="63" t="str">
        <f t="shared" si="173"/>
        <v>Rancho Jurupa2</v>
      </c>
      <c r="N918" s="637">
        <v>1026</v>
      </c>
      <c r="O918" s="213">
        <v>2000</v>
      </c>
      <c r="Q918" s="213">
        <f t="shared" si="174"/>
        <v>2000</v>
      </c>
      <c r="R918" s="213">
        <v>99</v>
      </c>
      <c r="S918" s="213">
        <v>-99</v>
      </c>
      <c r="T918" s="213">
        <v>200</v>
      </c>
      <c r="U918" s="213">
        <v>0</v>
      </c>
      <c r="V918" s="213">
        <v>0</v>
      </c>
      <c r="W918" s="213">
        <v>0</v>
      </c>
      <c r="X918" s="213">
        <v>0</v>
      </c>
      <c r="Y918" s="213">
        <v>143.16999999999999</v>
      </c>
      <c r="Z918" s="213">
        <v>0</v>
      </c>
      <c r="AA918" s="213">
        <v>69</v>
      </c>
      <c r="AB918" s="213">
        <v>0</v>
      </c>
      <c r="AC918" s="213">
        <f>SUMIF('[3]revexpbalances - 2024-07-18T082'!$G:$G,G:G,'[3]revexpbalances - 2024-07-18T082'!$H:$H)</f>
        <v>276.60000000000002</v>
      </c>
      <c r="AD918" s="213">
        <f t="shared" si="175"/>
        <v>688.77</v>
      </c>
      <c r="AE918" s="744">
        <f t="shared" si="176"/>
        <v>200</v>
      </c>
      <c r="AF918" s="744">
        <f t="shared" si="177"/>
        <v>0</v>
      </c>
      <c r="AG918" s="744">
        <f t="shared" si="178"/>
        <v>143.16999999999999</v>
      </c>
      <c r="AH918" s="744">
        <f t="shared" si="179"/>
        <v>345.6</v>
      </c>
      <c r="AI918" s="744">
        <f t="shared" si="180"/>
        <v>688.77</v>
      </c>
      <c r="AJ918" s="744">
        <f t="shared" si="181"/>
        <v>1311.23</v>
      </c>
      <c r="AK918" s="1097">
        <v>0</v>
      </c>
    </row>
    <row r="919" spans="1:37">
      <c r="A919">
        <v>25400</v>
      </c>
      <c r="B919" t="s">
        <v>2923</v>
      </c>
      <c r="C919">
        <v>931421</v>
      </c>
      <c r="D919" t="s">
        <v>2935</v>
      </c>
      <c r="E919">
        <v>527840</v>
      </c>
      <c r="F919" t="s">
        <v>75</v>
      </c>
      <c r="G919" s="408" t="s">
        <v>5632</v>
      </c>
      <c r="H919" s="217" t="s">
        <v>1524</v>
      </c>
      <c r="I919" s="217" t="s">
        <v>326</v>
      </c>
      <c r="J919" s="217" t="s">
        <v>2546</v>
      </c>
      <c r="K919" s="61" t="str">
        <f t="shared" si="171"/>
        <v>2</v>
      </c>
      <c r="L919" s="63" t="str">
        <f t="shared" si="172"/>
        <v>Regional Parks2</v>
      </c>
      <c r="M919" s="63" t="str">
        <f t="shared" si="173"/>
        <v>Mayflower2</v>
      </c>
      <c r="N919" s="637">
        <v>35</v>
      </c>
      <c r="O919" s="213">
        <v>500</v>
      </c>
      <c r="Q919" s="213">
        <f t="shared" si="174"/>
        <v>500</v>
      </c>
      <c r="R919" s="213">
        <v>0</v>
      </c>
      <c r="S919" s="213">
        <v>0</v>
      </c>
      <c r="T919" s="213">
        <v>0</v>
      </c>
      <c r="U919" s="213">
        <v>0</v>
      </c>
      <c r="V919" s="213">
        <v>0</v>
      </c>
      <c r="W919" s="213">
        <v>0</v>
      </c>
      <c r="X919" s="213">
        <v>0</v>
      </c>
      <c r="Y919" s="213">
        <v>0</v>
      </c>
      <c r="Z919" s="213">
        <v>0</v>
      </c>
      <c r="AA919" s="213">
        <v>0</v>
      </c>
      <c r="AB919" s="213">
        <v>0</v>
      </c>
      <c r="AC919" s="213">
        <f>SUMIF('[3]revexpbalances - 2024-07-18T082'!$G:$G,G:G,'[3]revexpbalances - 2024-07-18T082'!$H:$H)</f>
        <v>88.3</v>
      </c>
      <c r="AD919" s="213">
        <f t="shared" si="175"/>
        <v>88.3</v>
      </c>
      <c r="AE919" s="744">
        <f t="shared" si="176"/>
        <v>0</v>
      </c>
      <c r="AF919" s="744">
        <f t="shared" si="177"/>
        <v>0</v>
      </c>
      <c r="AG919" s="744">
        <f t="shared" si="178"/>
        <v>0</v>
      </c>
      <c r="AH919" s="744">
        <f t="shared" si="179"/>
        <v>88.3</v>
      </c>
      <c r="AI919" s="744">
        <f t="shared" si="180"/>
        <v>88.3</v>
      </c>
      <c r="AJ919" s="744">
        <f t="shared" si="181"/>
        <v>411.7</v>
      </c>
      <c r="AK919" s="1097">
        <v>0</v>
      </c>
    </row>
    <row r="920" spans="1:37">
      <c r="A920">
        <v>25401</v>
      </c>
      <c r="B920" t="s">
        <v>434</v>
      </c>
      <c r="C920">
        <v>931111</v>
      </c>
      <c r="D920" t="s">
        <v>2958</v>
      </c>
      <c r="E920">
        <v>529040</v>
      </c>
      <c r="F920" t="s">
        <v>82</v>
      </c>
      <c r="G920" s="408" t="s">
        <v>1603</v>
      </c>
      <c r="H920" s="217" t="s">
        <v>23</v>
      </c>
      <c r="I920" s="217" t="s">
        <v>434</v>
      </c>
      <c r="J920" s="217" t="s">
        <v>2546</v>
      </c>
      <c r="K920" s="61" t="str">
        <f t="shared" si="171"/>
        <v>2</v>
      </c>
      <c r="L920" s="63" t="str">
        <f t="shared" si="172"/>
        <v>Interpretive2</v>
      </c>
      <c r="M920" s="63" t="str">
        <f t="shared" si="173"/>
        <v>Historical Commission2</v>
      </c>
      <c r="N920" s="637">
        <v>0</v>
      </c>
      <c r="O920" s="213">
        <v>0</v>
      </c>
      <c r="Q920" s="213">
        <f t="shared" si="174"/>
        <v>0</v>
      </c>
      <c r="R920" s="213">
        <v>0</v>
      </c>
      <c r="S920" s="213">
        <v>0</v>
      </c>
      <c r="T920" s="213">
        <v>65.5</v>
      </c>
      <c r="U920" s="213">
        <v>0</v>
      </c>
      <c r="V920" s="213">
        <v>0</v>
      </c>
      <c r="W920" s="213">
        <v>0</v>
      </c>
      <c r="X920" s="213">
        <v>0</v>
      </c>
      <c r="Y920" s="213">
        <v>0</v>
      </c>
      <c r="Z920" s="213">
        <v>0</v>
      </c>
      <c r="AA920" s="213">
        <v>0</v>
      </c>
      <c r="AB920" s="213">
        <v>0</v>
      </c>
      <c r="AC920" s="213">
        <f>SUMIF('[3]revexpbalances - 2024-07-18T082'!$G:$G,G:G,'[3]revexpbalances - 2024-07-18T082'!$H:$H)</f>
        <v>0</v>
      </c>
      <c r="AD920" s="213">
        <f t="shared" si="175"/>
        <v>65.5</v>
      </c>
      <c r="AE920" s="744">
        <f t="shared" si="176"/>
        <v>65.5</v>
      </c>
      <c r="AF920" s="744">
        <f t="shared" si="177"/>
        <v>0</v>
      </c>
      <c r="AG920" s="744">
        <f t="shared" si="178"/>
        <v>0</v>
      </c>
      <c r="AH920" s="744">
        <f t="shared" si="179"/>
        <v>0</v>
      </c>
      <c r="AI920" s="744">
        <f t="shared" si="180"/>
        <v>65.5</v>
      </c>
      <c r="AJ920" s="744">
        <f t="shared" si="181"/>
        <v>-65.5</v>
      </c>
      <c r="AK920" s="1097">
        <v>0</v>
      </c>
    </row>
    <row r="921" spans="1:37">
      <c r="A921">
        <v>25430</v>
      </c>
      <c r="B921" t="s">
        <v>2951</v>
      </c>
      <c r="C921">
        <v>931172</v>
      </c>
      <c r="D921" t="s">
        <v>6170</v>
      </c>
      <c r="E921">
        <v>513120</v>
      </c>
      <c r="F921" t="s">
        <v>471</v>
      </c>
      <c r="G921" s="408" t="s">
        <v>6173</v>
      </c>
      <c r="H921" s="217" t="s">
        <v>47</v>
      </c>
      <c r="I921" s="217" t="s">
        <v>508</v>
      </c>
      <c r="J921" s="217" t="s">
        <v>2547</v>
      </c>
      <c r="K921" s="61" t="str">
        <f t="shared" si="171"/>
        <v>1</v>
      </c>
      <c r="L921" s="63" t="str">
        <f t="shared" si="172"/>
        <v>Natural Resources1</v>
      </c>
      <c r="M921" s="63" t="str">
        <f t="shared" si="173"/>
        <v>Habitat &amp; Open Space Management1</v>
      </c>
      <c r="N921" s="637">
        <v>772.59999999999991</v>
      </c>
      <c r="O921" s="213">
        <v>0</v>
      </c>
      <c r="Q921" s="213">
        <f t="shared" si="174"/>
        <v>0</v>
      </c>
      <c r="R921" s="213">
        <v>0</v>
      </c>
      <c r="S921" s="213">
        <v>0</v>
      </c>
      <c r="T921" s="213">
        <v>0</v>
      </c>
      <c r="U921" s="213">
        <v>0</v>
      </c>
      <c r="V921" s="213">
        <v>0</v>
      </c>
      <c r="W921" s="213">
        <v>0</v>
      </c>
      <c r="X921" s="213">
        <v>0</v>
      </c>
      <c r="Y921" s="213">
        <v>0</v>
      </c>
      <c r="Z921" s="213">
        <v>0</v>
      </c>
      <c r="AA921" s="213">
        <v>0</v>
      </c>
      <c r="AB921" s="213">
        <v>0</v>
      </c>
      <c r="AC921" s="213">
        <f>SUMIF('[3]revexpbalances - 2024-07-18T082'!$G:$G,G:G,'[3]revexpbalances - 2024-07-18T082'!$H:$H)</f>
        <v>0</v>
      </c>
      <c r="AD921" s="213">
        <f t="shared" si="175"/>
        <v>0</v>
      </c>
      <c r="AE921" s="744">
        <f t="shared" si="176"/>
        <v>0</v>
      </c>
      <c r="AF921" s="744">
        <f t="shared" si="177"/>
        <v>0</v>
      </c>
      <c r="AG921" s="744">
        <f t="shared" si="178"/>
        <v>0</v>
      </c>
      <c r="AH921" s="744">
        <f t="shared" si="179"/>
        <v>0</v>
      </c>
      <c r="AI921" s="744">
        <f t="shared" si="180"/>
        <v>0</v>
      </c>
      <c r="AJ921" s="744">
        <f t="shared" si="181"/>
        <v>0</v>
      </c>
      <c r="AK921" s="1097">
        <v>0</v>
      </c>
    </row>
    <row r="922" spans="1:37">
      <c r="A922">
        <v>25430</v>
      </c>
      <c r="B922" t="s">
        <v>2951</v>
      </c>
      <c r="C922">
        <v>931172</v>
      </c>
      <c r="D922" t="s">
        <v>6170</v>
      </c>
      <c r="E922">
        <v>513140</v>
      </c>
      <c r="F922" t="s">
        <v>472</v>
      </c>
      <c r="G922" s="408" t="s">
        <v>6174</v>
      </c>
      <c r="H922" s="217" t="s">
        <v>47</v>
      </c>
      <c r="I922" s="217" t="s">
        <v>508</v>
      </c>
      <c r="J922" s="217" t="s">
        <v>2547</v>
      </c>
      <c r="K922" s="61" t="str">
        <f t="shared" si="171"/>
        <v>1</v>
      </c>
      <c r="L922" s="63" t="str">
        <f t="shared" si="172"/>
        <v>Natural Resources1</v>
      </c>
      <c r="M922" s="63" t="str">
        <f t="shared" si="173"/>
        <v>Habitat &amp; Open Space Management1</v>
      </c>
      <c r="N922" s="637">
        <v>180.71</v>
      </c>
      <c r="O922" s="213">
        <v>0</v>
      </c>
      <c r="Q922" s="213">
        <f t="shared" si="174"/>
        <v>0</v>
      </c>
      <c r="R922" s="213">
        <v>0</v>
      </c>
      <c r="S922" s="213">
        <v>0</v>
      </c>
      <c r="T922" s="213">
        <v>0</v>
      </c>
      <c r="U922" s="213">
        <v>0</v>
      </c>
      <c r="V922" s="213">
        <v>0</v>
      </c>
      <c r="W922" s="213">
        <v>0</v>
      </c>
      <c r="X922" s="213">
        <v>0</v>
      </c>
      <c r="Y922" s="213">
        <v>0</v>
      </c>
      <c r="Z922" s="213">
        <v>0</v>
      </c>
      <c r="AA922" s="213">
        <v>0</v>
      </c>
      <c r="AB922" s="213">
        <v>0</v>
      </c>
      <c r="AC922" s="213">
        <f>SUMIF('[3]revexpbalances - 2024-07-18T082'!$G:$G,G:G,'[3]revexpbalances - 2024-07-18T082'!$H:$H)</f>
        <v>0</v>
      </c>
      <c r="AD922" s="213">
        <f t="shared" si="175"/>
        <v>0</v>
      </c>
      <c r="AE922" s="744">
        <f t="shared" si="176"/>
        <v>0</v>
      </c>
      <c r="AF922" s="744">
        <f t="shared" si="177"/>
        <v>0</v>
      </c>
      <c r="AG922" s="744">
        <f t="shared" si="178"/>
        <v>0</v>
      </c>
      <c r="AH922" s="744">
        <f t="shared" si="179"/>
        <v>0</v>
      </c>
      <c r="AI922" s="744">
        <f t="shared" si="180"/>
        <v>0</v>
      </c>
      <c r="AJ922" s="744">
        <f t="shared" si="181"/>
        <v>0</v>
      </c>
      <c r="AK922" s="1097">
        <v>0</v>
      </c>
    </row>
    <row r="923" spans="1:37">
      <c r="A923">
        <v>25540</v>
      </c>
      <c r="B923" t="s">
        <v>442</v>
      </c>
      <c r="C923">
        <v>931116</v>
      </c>
      <c r="D923" t="s">
        <v>442</v>
      </c>
      <c r="E923">
        <v>527840</v>
      </c>
      <c r="F923" t="s">
        <v>75</v>
      </c>
      <c r="G923" s="408" t="s">
        <v>825</v>
      </c>
      <c r="H923" s="217" t="s">
        <v>47</v>
      </c>
      <c r="I923" s="217" t="s">
        <v>442</v>
      </c>
      <c r="J923" s="217" t="s">
        <v>2546</v>
      </c>
      <c r="K923" s="61" t="str">
        <f t="shared" si="171"/>
        <v>2</v>
      </c>
      <c r="L923" s="63" t="str">
        <f t="shared" si="172"/>
        <v>Natural Resources2</v>
      </c>
      <c r="M923" s="63" t="str">
        <f t="shared" si="173"/>
        <v>Multi-Species Reserve2</v>
      </c>
      <c r="N923" s="637">
        <v>425</v>
      </c>
      <c r="O923" s="213">
        <v>3000</v>
      </c>
      <c r="Q923" s="213">
        <f t="shared" si="174"/>
        <v>3000</v>
      </c>
      <c r="R923" s="213">
        <v>0</v>
      </c>
      <c r="S923" s="213">
        <v>0</v>
      </c>
      <c r="T923" s="213">
        <v>0</v>
      </c>
      <c r="U923" s="213">
        <v>0</v>
      </c>
      <c r="V923" s="213">
        <v>0</v>
      </c>
      <c r="W923" s="213">
        <v>0</v>
      </c>
      <c r="X923" s="213">
        <v>0</v>
      </c>
      <c r="Y923" s="213">
        <v>0</v>
      </c>
      <c r="Z923" s="213">
        <v>390</v>
      </c>
      <c r="AA923" s="213">
        <v>340</v>
      </c>
      <c r="AB923" s="213">
        <v>0</v>
      </c>
      <c r="AC923" s="213">
        <f>SUMIF('[3]revexpbalances - 2024-07-18T082'!$G:$G,G:G,'[3]revexpbalances - 2024-07-18T082'!$H:$H)</f>
        <v>0</v>
      </c>
      <c r="AD923" s="213">
        <f t="shared" si="175"/>
        <v>730</v>
      </c>
      <c r="AE923" s="744">
        <f t="shared" si="176"/>
        <v>0</v>
      </c>
      <c r="AF923" s="744">
        <f t="shared" si="177"/>
        <v>0</v>
      </c>
      <c r="AG923" s="744">
        <f t="shared" si="178"/>
        <v>390</v>
      </c>
      <c r="AH923" s="744">
        <f t="shared" si="179"/>
        <v>340</v>
      </c>
      <c r="AI923" s="744">
        <f t="shared" si="180"/>
        <v>730</v>
      </c>
      <c r="AJ923" s="744">
        <f t="shared" si="181"/>
        <v>2270</v>
      </c>
      <c r="AK923" s="1097">
        <v>0</v>
      </c>
    </row>
    <row r="924" spans="1:37">
      <c r="A924">
        <v>25590</v>
      </c>
      <c r="B924" t="s">
        <v>1564</v>
      </c>
      <c r="C924">
        <v>931150</v>
      </c>
      <c r="D924" t="s">
        <v>1564</v>
      </c>
      <c r="E924">
        <v>527840</v>
      </c>
      <c r="F924" t="s">
        <v>75</v>
      </c>
      <c r="G924" s="408" t="s">
        <v>776</v>
      </c>
      <c r="H924" s="217" t="s">
        <v>47</v>
      </c>
      <c r="I924" s="217" t="s">
        <v>1564</v>
      </c>
      <c r="J924" s="217" t="s">
        <v>2546</v>
      </c>
      <c r="K924" s="61" t="str">
        <f t="shared" si="171"/>
        <v>2</v>
      </c>
      <c r="L924" s="63" t="str">
        <f t="shared" si="172"/>
        <v>Natural Resources2</v>
      </c>
      <c r="M924" s="63" t="str">
        <f t="shared" si="173"/>
        <v>MSHCP Reserve Management2</v>
      </c>
      <c r="N924" s="637">
        <v>2031.87</v>
      </c>
      <c r="O924" s="213">
        <v>8600</v>
      </c>
      <c r="Q924" s="213">
        <f t="shared" si="174"/>
        <v>8600</v>
      </c>
      <c r="R924" s="213">
        <v>0</v>
      </c>
      <c r="S924" s="213">
        <v>0</v>
      </c>
      <c r="T924" s="213">
        <v>150</v>
      </c>
      <c r="U924" s="213">
        <v>80</v>
      </c>
      <c r="V924" s="213">
        <v>100</v>
      </c>
      <c r="W924" s="213">
        <v>0</v>
      </c>
      <c r="X924" s="213">
        <v>988.8</v>
      </c>
      <c r="Y924" s="213">
        <v>249.2</v>
      </c>
      <c r="Z924" s="213">
        <v>900</v>
      </c>
      <c r="AA924" s="213">
        <v>1530</v>
      </c>
      <c r="AB924" s="213">
        <v>0</v>
      </c>
      <c r="AC924" s="213">
        <f>SUMIF('[3]revexpbalances - 2024-07-18T082'!$G:$G,G:G,'[3]revexpbalances - 2024-07-18T082'!$H:$H)</f>
        <v>1132.6300000000001</v>
      </c>
      <c r="AD924" s="213">
        <f t="shared" si="175"/>
        <v>5130.63</v>
      </c>
      <c r="AE924" s="744">
        <f t="shared" si="176"/>
        <v>150</v>
      </c>
      <c r="AF924" s="744">
        <f t="shared" si="177"/>
        <v>180</v>
      </c>
      <c r="AG924" s="744">
        <f t="shared" si="178"/>
        <v>2138</v>
      </c>
      <c r="AH924" s="744">
        <f t="shared" si="179"/>
        <v>2662.63</v>
      </c>
      <c r="AI924" s="744">
        <f t="shared" si="180"/>
        <v>5130.63</v>
      </c>
      <c r="AJ924" s="744">
        <f t="shared" si="181"/>
        <v>3469.37</v>
      </c>
      <c r="AK924" s="1097">
        <v>0</v>
      </c>
    </row>
    <row r="925" spans="1:37">
      <c r="A925">
        <v>25590</v>
      </c>
      <c r="B925" t="s">
        <v>1564</v>
      </c>
      <c r="C925">
        <v>931150</v>
      </c>
      <c r="D925" t="s">
        <v>1564</v>
      </c>
      <c r="E925">
        <v>528960</v>
      </c>
      <c r="F925" t="s">
        <v>79</v>
      </c>
      <c r="G925" s="408" t="s">
        <v>3611</v>
      </c>
      <c r="H925" s="217" t="s">
        <v>47</v>
      </c>
      <c r="I925" s="217" t="s">
        <v>1564</v>
      </c>
      <c r="J925" s="217" t="s">
        <v>2546</v>
      </c>
      <c r="K925" s="61" t="str">
        <f t="shared" si="171"/>
        <v>2</v>
      </c>
      <c r="L925" s="63" t="str">
        <f t="shared" si="172"/>
        <v>Natural Resources2</v>
      </c>
      <c r="M925" s="63" t="str">
        <f t="shared" si="173"/>
        <v>MSHCP Reserve Management2</v>
      </c>
      <c r="N925" s="637">
        <v>1263.08</v>
      </c>
      <c r="O925" s="213">
        <v>0</v>
      </c>
      <c r="Q925" s="213">
        <f t="shared" si="174"/>
        <v>0</v>
      </c>
      <c r="R925" s="213">
        <v>0</v>
      </c>
      <c r="S925" s="213">
        <v>0</v>
      </c>
      <c r="T925" s="213">
        <v>0</v>
      </c>
      <c r="U925" s="213">
        <v>0</v>
      </c>
      <c r="V925" s="213">
        <v>0</v>
      </c>
      <c r="W925" s="213">
        <v>0</v>
      </c>
      <c r="X925" s="213">
        <v>0</v>
      </c>
      <c r="Y925" s="213">
        <v>0</v>
      </c>
      <c r="Z925" s="213">
        <v>1412.38</v>
      </c>
      <c r="AA925" s="213">
        <v>1483.74</v>
      </c>
      <c r="AB925" s="213">
        <v>0</v>
      </c>
      <c r="AC925" s="213">
        <f>SUMIF('[3]revexpbalances - 2024-07-18T082'!$G:$G,G:G,'[3]revexpbalances - 2024-07-18T082'!$H:$H)</f>
        <v>0</v>
      </c>
      <c r="AD925" s="213">
        <f t="shared" si="175"/>
        <v>2896.12</v>
      </c>
      <c r="AE925" s="744">
        <f t="shared" si="176"/>
        <v>0</v>
      </c>
      <c r="AF925" s="744">
        <f t="shared" si="177"/>
        <v>0</v>
      </c>
      <c r="AG925" s="744">
        <f t="shared" si="178"/>
        <v>1412.38</v>
      </c>
      <c r="AH925" s="744">
        <f t="shared" si="179"/>
        <v>1483.74</v>
      </c>
      <c r="AI925" s="744">
        <f t="shared" si="180"/>
        <v>2896.12</v>
      </c>
      <c r="AJ925" s="744">
        <f t="shared" si="181"/>
        <v>-2896.12</v>
      </c>
      <c r="AK925" s="1097">
        <v>0</v>
      </c>
    </row>
    <row r="926" spans="1:37">
      <c r="A926">
        <v>25590</v>
      </c>
      <c r="B926" t="s">
        <v>1564</v>
      </c>
      <c r="C926">
        <v>931150</v>
      </c>
      <c r="D926" t="s">
        <v>1564</v>
      </c>
      <c r="E926">
        <v>528980</v>
      </c>
      <c r="F926" t="s">
        <v>80</v>
      </c>
      <c r="G926" s="408" t="s">
        <v>1403</v>
      </c>
      <c r="H926" s="217" t="s">
        <v>47</v>
      </c>
      <c r="I926" s="217" t="s">
        <v>1564</v>
      </c>
      <c r="J926" s="217" t="s">
        <v>2546</v>
      </c>
      <c r="K926" s="61" t="str">
        <f t="shared" si="171"/>
        <v>2</v>
      </c>
      <c r="L926" s="63" t="str">
        <f t="shared" si="172"/>
        <v>Natural Resources2</v>
      </c>
      <c r="M926" s="63" t="str">
        <f t="shared" si="173"/>
        <v>MSHCP Reserve Management2</v>
      </c>
      <c r="N926" s="637">
        <v>262.73</v>
      </c>
      <c r="O926" s="213">
        <v>0</v>
      </c>
      <c r="Q926" s="213">
        <f t="shared" si="174"/>
        <v>0</v>
      </c>
      <c r="R926" s="213">
        <v>0</v>
      </c>
      <c r="S926" s="213">
        <v>0</v>
      </c>
      <c r="T926" s="213">
        <v>0</v>
      </c>
      <c r="U926" s="213">
        <v>0</v>
      </c>
      <c r="V926" s="213">
        <v>0</v>
      </c>
      <c r="W926" s="213">
        <v>0</v>
      </c>
      <c r="X926" s="213">
        <v>0</v>
      </c>
      <c r="Y926" s="213">
        <v>0</v>
      </c>
      <c r="Z926" s="213">
        <v>329.78</v>
      </c>
      <c r="AA926" s="213">
        <v>335.88</v>
      </c>
      <c r="AB926" s="213">
        <v>0</v>
      </c>
      <c r="AC926" s="213">
        <f>SUMIF('[3]revexpbalances - 2024-07-18T082'!$G:$G,G:G,'[3]revexpbalances - 2024-07-18T082'!$H:$H)</f>
        <v>0</v>
      </c>
      <c r="AD926" s="213">
        <f t="shared" si="175"/>
        <v>665.66</v>
      </c>
      <c r="AE926" s="744">
        <f t="shared" si="176"/>
        <v>0</v>
      </c>
      <c r="AF926" s="744">
        <f t="shared" si="177"/>
        <v>0</v>
      </c>
      <c r="AG926" s="744">
        <f t="shared" si="178"/>
        <v>329.78</v>
      </c>
      <c r="AH926" s="744">
        <f t="shared" si="179"/>
        <v>335.88</v>
      </c>
      <c r="AI926" s="744">
        <f t="shared" si="180"/>
        <v>665.66</v>
      </c>
      <c r="AJ926" s="744">
        <f t="shared" si="181"/>
        <v>-665.66</v>
      </c>
      <c r="AK926" s="1097">
        <v>0</v>
      </c>
    </row>
    <row r="927" spans="1:37">
      <c r="A927">
        <v>25620</v>
      </c>
      <c r="B927" t="s">
        <v>2347</v>
      </c>
      <c r="C927">
        <v>931750</v>
      </c>
      <c r="D927" t="s">
        <v>2347</v>
      </c>
      <c r="E927">
        <v>527840</v>
      </c>
      <c r="F927" t="s">
        <v>75</v>
      </c>
      <c r="G927" s="408" t="s">
        <v>2460</v>
      </c>
      <c r="H927" s="217" t="s">
        <v>1524</v>
      </c>
      <c r="I927" s="217" t="s">
        <v>448</v>
      </c>
      <c r="J927" s="217" t="s">
        <v>2546</v>
      </c>
      <c r="K927" s="61" t="str">
        <f t="shared" si="171"/>
        <v>2</v>
      </c>
      <c r="L927" s="63" t="str">
        <f t="shared" si="172"/>
        <v>Regional Parks2</v>
      </c>
      <c r="M927" s="63" t="str">
        <f t="shared" si="173"/>
        <v>Lake Skinner2</v>
      </c>
      <c r="N927" s="637">
        <v>186.86</v>
      </c>
      <c r="O927" s="213">
        <v>1200</v>
      </c>
      <c r="Q927" s="213">
        <f t="shared" si="174"/>
        <v>1200</v>
      </c>
      <c r="R927" s="213">
        <v>166.86</v>
      </c>
      <c r="S927" s="213">
        <v>-166.86</v>
      </c>
      <c r="T927" s="213">
        <v>0</v>
      </c>
      <c r="U927" s="213">
        <v>0</v>
      </c>
      <c r="V927" s="213">
        <v>0</v>
      </c>
      <c r="W927" s="213">
        <v>0</v>
      </c>
      <c r="X927" s="213">
        <v>375</v>
      </c>
      <c r="Y927" s="213">
        <v>0</v>
      </c>
      <c r="Z927" s="213">
        <v>0</v>
      </c>
      <c r="AA927" s="213">
        <v>0</v>
      </c>
      <c r="AB927" s="213">
        <v>0</v>
      </c>
      <c r="AC927" s="213">
        <f>SUMIF('[3]revexpbalances - 2024-07-18T082'!$G:$G,G:G,'[3]revexpbalances - 2024-07-18T082'!$H:$H)</f>
        <v>441.5</v>
      </c>
      <c r="AD927" s="213">
        <f t="shared" si="175"/>
        <v>816.5</v>
      </c>
      <c r="AE927" s="744">
        <f t="shared" si="176"/>
        <v>0</v>
      </c>
      <c r="AF927" s="744">
        <f t="shared" si="177"/>
        <v>0</v>
      </c>
      <c r="AG927" s="744">
        <f t="shared" si="178"/>
        <v>375</v>
      </c>
      <c r="AH927" s="744">
        <f t="shared" si="179"/>
        <v>441.5</v>
      </c>
      <c r="AI927" s="744">
        <f t="shared" si="180"/>
        <v>816.5</v>
      </c>
      <c r="AJ927" s="744">
        <f t="shared" si="181"/>
        <v>383.5</v>
      </c>
      <c r="AK927" s="1097">
        <v>0</v>
      </c>
    </row>
    <row r="928" spans="1:37">
      <c r="A928">
        <v>25400</v>
      </c>
      <c r="B928" t="s">
        <v>2923</v>
      </c>
      <c r="C928">
        <v>931183</v>
      </c>
      <c r="D928" t="s">
        <v>2929</v>
      </c>
      <c r="E928">
        <v>520320</v>
      </c>
      <c r="F928" t="s">
        <v>51</v>
      </c>
      <c r="G928" s="408" t="s">
        <v>1001</v>
      </c>
      <c r="H928" s="217" t="s">
        <v>1766</v>
      </c>
      <c r="I928" s="989" t="s">
        <v>7000</v>
      </c>
      <c r="J928" s="217" t="s">
        <v>458</v>
      </c>
      <c r="K928" s="61" t="str">
        <f t="shared" ref="K928:K988" si="182">MID(E928,2,1)</f>
        <v>2</v>
      </c>
      <c r="L928" s="63" t="str">
        <f t="shared" ref="L928:L988" si="183">H928&amp;K928</f>
        <v>Business Services2</v>
      </c>
      <c r="M928" s="63" t="str">
        <f t="shared" ref="M928:M988" si="184">I928&amp;K928</f>
        <v>Guest Services &amp; Events2</v>
      </c>
      <c r="N928" s="637">
        <v>3974.9500000000003</v>
      </c>
      <c r="O928" s="213">
        <v>0</v>
      </c>
      <c r="Q928" s="213">
        <f t="shared" ref="Q928:Q988" si="185">O928+P928</f>
        <v>0</v>
      </c>
      <c r="R928" s="213">
        <v>0</v>
      </c>
      <c r="S928" s="213">
        <v>0</v>
      </c>
      <c r="T928" s="213">
        <v>0</v>
      </c>
      <c r="U928" s="213">
        <v>0</v>
      </c>
      <c r="V928" s="213">
        <v>0</v>
      </c>
      <c r="W928" s="213">
        <v>0</v>
      </c>
      <c r="X928" s="213">
        <v>0</v>
      </c>
      <c r="Y928" s="213">
        <v>0</v>
      </c>
      <c r="Z928" s="213">
        <v>0</v>
      </c>
      <c r="AA928" s="213">
        <v>0</v>
      </c>
      <c r="AB928" s="213">
        <v>0</v>
      </c>
      <c r="AC928" s="213">
        <f>SUMIF('[3]revexpbalances - 2024-07-18T082'!$G:$G,G:G,'[3]revexpbalances - 2024-07-18T082'!$H:$H)</f>
        <v>0</v>
      </c>
      <c r="AD928" s="213">
        <f t="shared" si="175"/>
        <v>0</v>
      </c>
      <c r="AE928" s="744">
        <f t="shared" si="176"/>
        <v>0</v>
      </c>
      <c r="AF928" s="744">
        <f t="shared" si="177"/>
        <v>0</v>
      </c>
      <c r="AG928" s="744">
        <f t="shared" si="178"/>
        <v>0</v>
      </c>
      <c r="AH928" s="744">
        <f t="shared" si="179"/>
        <v>0</v>
      </c>
      <c r="AI928" s="744">
        <f t="shared" si="180"/>
        <v>0</v>
      </c>
      <c r="AJ928" s="744">
        <f t="shared" si="181"/>
        <v>0</v>
      </c>
      <c r="AK928" s="1097">
        <v>0</v>
      </c>
    </row>
    <row r="929" spans="1:37">
      <c r="A929">
        <v>25400</v>
      </c>
      <c r="B929" t="s">
        <v>2923</v>
      </c>
      <c r="C929">
        <v>931205</v>
      </c>
      <c r="D929" t="s">
        <v>5949</v>
      </c>
      <c r="E929">
        <v>520230</v>
      </c>
      <c r="F929" t="s">
        <v>50</v>
      </c>
      <c r="G929" s="408" t="s">
        <v>2253</v>
      </c>
      <c r="H929" s="217" t="s">
        <v>1766</v>
      </c>
      <c r="I929" s="989" t="s">
        <v>7000</v>
      </c>
      <c r="J929" s="217" t="s">
        <v>458</v>
      </c>
      <c r="K929" s="61" t="str">
        <f t="shared" si="182"/>
        <v>2</v>
      </c>
      <c r="L929" s="63" t="str">
        <f t="shared" si="183"/>
        <v>Business Services2</v>
      </c>
      <c r="M929" s="63" t="str">
        <f t="shared" si="184"/>
        <v>Guest Services &amp; Events2</v>
      </c>
      <c r="N929" s="637">
        <v>431.31</v>
      </c>
      <c r="O929" s="213">
        <v>480</v>
      </c>
      <c r="Q929" s="213">
        <f t="shared" si="185"/>
        <v>480</v>
      </c>
      <c r="R929" s="213">
        <v>0</v>
      </c>
      <c r="S929" s="213">
        <v>41.79</v>
      </c>
      <c r="T929" s="213">
        <v>41.79</v>
      </c>
      <c r="U929" s="213">
        <v>41.87</v>
      </c>
      <c r="V929" s="213">
        <v>41.9</v>
      </c>
      <c r="W929" s="213">
        <v>41.9</v>
      </c>
      <c r="X929" s="213">
        <v>41.9</v>
      </c>
      <c r="Y929" s="213">
        <v>41.92</v>
      </c>
      <c r="Z929" s="213">
        <v>41.92</v>
      </c>
      <c r="AA929" s="213">
        <v>41.93</v>
      </c>
      <c r="AB929" s="213">
        <v>41.9</v>
      </c>
      <c r="AC929" s="213">
        <f>SUMIF('[3]revexpbalances - 2024-07-18T082'!$G:$G,G:G,'[3]revexpbalances - 2024-07-18T082'!$H:$H)</f>
        <v>41.9</v>
      </c>
      <c r="AD929" s="213">
        <f t="shared" ref="AD929:AD989" si="186">SUM(R929:AC929)</f>
        <v>460.71999999999997</v>
      </c>
      <c r="AE929" s="744">
        <f t="shared" ref="AE929:AE989" si="187">SUM(R929:T929)</f>
        <v>83.58</v>
      </c>
      <c r="AF929" s="744">
        <f t="shared" ref="AF929:AF989" si="188">SUM(U929:W929)</f>
        <v>125.66999999999999</v>
      </c>
      <c r="AG929" s="744">
        <f t="shared" ref="AG929:AG989" si="189">SUM(X929:Z929)</f>
        <v>125.74</v>
      </c>
      <c r="AH929" s="744">
        <f t="shared" ref="AH929:AH989" si="190">SUM(AA929:AC929)</f>
        <v>125.72999999999999</v>
      </c>
      <c r="AI929" s="744">
        <f t="shared" ref="AI929:AI989" si="191">SUM(AE929:AH929)</f>
        <v>460.72</v>
      </c>
      <c r="AJ929" s="744">
        <f t="shared" ref="AJ929:AJ989" si="192">Q929-AI929</f>
        <v>19.279999999999973</v>
      </c>
      <c r="AK929" s="1097">
        <v>480</v>
      </c>
    </row>
    <row r="930" spans="1:37">
      <c r="A930">
        <v>25400</v>
      </c>
      <c r="B930" t="s">
        <v>2923</v>
      </c>
      <c r="C930">
        <v>931220</v>
      </c>
      <c r="D930" t="s">
        <v>529</v>
      </c>
      <c r="E930">
        <v>520230</v>
      </c>
      <c r="F930" t="s">
        <v>50</v>
      </c>
      <c r="G930" s="408" t="s">
        <v>1773</v>
      </c>
      <c r="H930" s="217" t="s">
        <v>1766</v>
      </c>
      <c r="I930" s="217" t="s">
        <v>117</v>
      </c>
      <c r="J930" s="217" t="s">
        <v>458</v>
      </c>
      <c r="K930" s="61" t="str">
        <f t="shared" si="182"/>
        <v>2</v>
      </c>
      <c r="L930" s="63" t="str">
        <f t="shared" si="183"/>
        <v>Business Services2</v>
      </c>
      <c r="M930" s="63" t="str">
        <f t="shared" si="184"/>
        <v>Executive2</v>
      </c>
      <c r="N930" s="637">
        <v>2035.9300000000003</v>
      </c>
      <c r="O930" s="213">
        <v>2000</v>
      </c>
      <c r="Q930" s="213">
        <f t="shared" si="185"/>
        <v>2000</v>
      </c>
      <c r="R930" s="213">
        <v>0</v>
      </c>
      <c r="S930" s="213">
        <v>169.7</v>
      </c>
      <c r="T930" s="213">
        <v>173.48</v>
      </c>
      <c r="U930" s="213">
        <v>131.84</v>
      </c>
      <c r="V930" s="213">
        <v>168.66</v>
      </c>
      <c r="W930" s="213">
        <v>169.93</v>
      </c>
      <c r="X930" s="213">
        <v>297.76</v>
      </c>
      <c r="Y930" s="213">
        <v>169.96</v>
      </c>
      <c r="Z930" s="213">
        <v>169.96</v>
      </c>
      <c r="AA930" s="213">
        <v>169.97</v>
      </c>
      <c r="AB930" s="213">
        <v>169.93</v>
      </c>
      <c r="AC930" s="213">
        <f>SUMIF('[3]revexpbalances - 2024-07-18T082'!$G:$G,G:G,'[3]revexpbalances - 2024-07-18T082'!$H:$H)</f>
        <v>169.93</v>
      </c>
      <c r="AD930" s="213">
        <f t="shared" si="186"/>
        <v>1961.1200000000001</v>
      </c>
      <c r="AE930" s="744">
        <f t="shared" si="187"/>
        <v>343.17999999999995</v>
      </c>
      <c r="AF930" s="744">
        <f t="shared" si="188"/>
        <v>470.43</v>
      </c>
      <c r="AG930" s="744">
        <f t="shared" si="189"/>
        <v>637.68000000000006</v>
      </c>
      <c r="AH930" s="744">
        <f t="shared" si="190"/>
        <v>509.83</v>
      </c>
      <c r="AI930" s="744">
        <f t="shared" si="191"/>
        <v>1961.12</v>
      </c>
      <c r="AJ930" s="744">
        <f t="shared" si="192"/>
        <v>38.880000000000109</v>
      </c>
      <c r="AK930" s="1097">
        <v>1800</v>
      </c>
    </row>
    <row r="931" spans="1:37">
      <c r="A931">
        <v>25400</v>
      </c>
      <c r="B931" t="s">
        <v>2923</v>
      </c>
      <c r="C931">
        <v>931235</v>
      </c>
      <c r="D931" t="s">
        <v>46</v>
      </c>
      <c r="E931">
        <v>520230</v>
      </c>
      <c r="F931" t="s">
        <v>50</v>
      </c>
      <c r="G931" s="408" t="s">
        <v>2269</v>
      </c>
      <c r="H931" s="217" t="s">
        <v>1766</v>
      </c>
      <c r="I931" s="217" t="s">
        <v>46</v>
      </c>
      <c r="J931" s="217" t="s">
        <v>458</v>
      </c>
      <c r="K931" s="61" t="str">
        <f t="shared" si="182"/>
        <v>2</v>
      </c>
      <c r="L931" s="63" t="str">
        <f t="shared" si="183"/>
        <v>Business Services2</v>
      </c>
      <c r="M931" s="63" t="str">
        <f t="shared" si="184"/>
        <v>Business Operations2</v>
      </c>
      <c r="N931" s="637">
        <v>6172.15</v>
      </c>
      <c r="O931" s="213">
        <v>6000</v>
      </c>
      <c r="Q931" s="213">
        <f t="shared" si="185"/>
        <v>6000</v>
      </c>
      <c r="R931" s="213">
        <v>0</v>
      </c>
      <c r="S931" s="213">
        <v>316.51</v>
      </c>
      <c r="T931" s="213">
        <v>472.14</v>
      </c>
      <c r="U931" s="213">
        <v>357.29</v>
      </c>
      <c r="V931" s="213">
        <v>315.75</v>
      </c>
      <c r="W931" s="213">
        <v>475.71</v>
      </c>
      <c r="X931" s="213">
        <v>445.59</v>
      </c>
      <c r="Y931" s="213">
        <v>487.67</v>
      </c>
      <c r="Z931" s="213">
        <v>774.95</v>
      </c>
      <c r="AA931" s="213">
        <v>487.4</v>
      </c>
      <c r="AB931" s="213">
        <v>1023.94</v>
      </c>
      <c r="AC931" s="213">
        <f>SUMIF('[3]revexpbalances - 2024-07-18T082'!$G:$G,G:G,'[3]revexpbalances - 2024-07-18T082'!$H:$H)</f>
        <v>502.45</v>
      </c>
      <c r="AD931" s="213">
        <f t="shared" si="186"/>
        <v>5659.4000000000005</v>
      </c>
      <c r="AE931" s="744">
        <f t="shared" si="187"/>
        <v>788.65</v>
      </c>
      <c r="AF931" s="744">
        <f t="shared" si="188"/>
        <v>1148.75</v>
      </c>
      <c r="AG931" s="744">
        <f t="shared" si="189"/>
        <v>1708.21</v>
      </c>
      <c r="AH931" s="744">
        <f t="shared" si="190"/>
        <v>2013.7900000000002</v>
      </c>
      <c r="AI931" s="744">
        <f t="shared" si="191"/>
        <v>5659.4000000000005</v>
      </c>
      <c r="AJ931" s="744">
        <f t="shared" si="192"/>
        <v>340.59999999999945</v>
      </c>
      <c r="AK931" s="1097">
        <v>3000</v>
      </c>
    </row>
    <row r="932" spans="1:37">
      <c r="A932">
        <v>25400</v>
      </c>
      <c r="B932" t="s">
        <v>2923</v>
      </c>
      <c r="C932">
        <v>931235</v>
      </c>
      <c r="D932" t="s">
        <v>46</v>
      </c>
      <c r="E932">
        <v>520320</v>
      </c>
      <c r="F932" t="s">
        <v>51</v>
      </c>
      <c r="G932" s="408" t="s">
        <v>572</v>
      </c>
      <c r="H932" s="217" t="s">
        <v>1766</v>
      </c>
      <c r="I932" s="217" t="s">
        <v>46</v>
      </c>
      <c r="J932" s="217" t="s">
        <v>458</v>
      </c>
      <c r="K932" s="61" t="str">
        <f t="shared" si="182"/>
        <v>2</v>
      </c>
      <c r="L932" s="63" t="str">
        <f t="shared" si="183"/>
        <v>Business Services2</v>
      </c>
      <c r="M932" s="63" t="str">
        <f t="shared" si="184"/>
        <v>Business Operations2</v>
      </c>
      <c r="N932" s="637">
        <v>3759.47</v>
      </c>
      <c r="O932" s="213">
        <v>3600</v>
      </c>
      <c r="Q932" s="213">
        <f t="shared" si="185"/>
        <v>3600</v>
      </c>
      <c r="R932" s="213">
        <v>0</v>
      </c>
      <c r="S932" s="213">
        <v>291.22000000000003</v>
      </c>
      <c r="T932" s="213">
        <v>294.88</v>
      </c>
      <c r="U932" s="213">
        <v>290.29000000000002</v>
      </c>
      <c r="V932" s="213">
        <v>300.08999999999997</v>
      </c>
      <c r="W932" s="213">
        <v>303.99</v>
      </c>
      <c r="X932" s="213">
        <v>298.95</v>
      </c>
      <c r="Y932" s="213">
        <v>299.41000000000003</v>
      </c>
      <c r="Z932" s="213">
        <v>299.27999999999997</v>
      </c>
      <c r="AA932" s="213">
        <v>299.05</v>
      </c>
      <c r="AB932" s="213">
        <v>297.85000000000002</v>
      </c>
      <c r="AC932" s="213">
        <f>SUMIF('[3]revexpbalances - 2024-07-18T082'!$G:$G,G:G,'[3]revexpbalances - 2024-07-18T082'!$H:$H)</f>
        <v>298.36</v>
      </c>
      <c r="AD932" s="213">
        <f t="shared" si="186"/>
        <v>3273.37</v>
      </c>
      <c r="AE932" s="744">
        <f t="shared" si="187"/>
        <v>586.1</v>
      </c>
      <c r="AF932" s="744">
        <f t="shared" si="188"/>
        <v>894.37</v>
      </c>
      <c r="AG932" s="744">
        <f t="shared" si="189"/>
        <v>897.64</v>
      </c>
      <c r="AH932" s="744">
        <f t="shared" si="190"/>
        <v>895.2600000000001</v>
      </c>
      <c r="AI932" s="744">
        <f t="shared" si="191"/>
        <v>3273.3700000000003</v>
      </c>
      <c r="AJ932" s="744">
        <f t="shared" si="192"/>
        <v>326.62999999999965</v>
      </c>
      <c r="AK932" s="1097">
        <v>3000</v>
      </c>
    </row>
    <row r="933" spans="1:37">
      <c r="A933">
        <v>25400</v>
      </c>
      <c r="B933" t="s">
        <v>2923</v>
      </c>
      <c r="C933">
        <v>931235</v>
      </c>
      <c r="D933" t="s">
        <v>46</v>
      </c>
      <c r="E933">
        <v>520330</v>
      </c>
      <c r="F933" t="s">
        <v>52</v>
      </c>
      <c r="G933" s="408" t="s">
        <v>3853</v>
      </c>
      <c r="H933" s="217" t="s">
        <v>1766</v>
      </c>
      <c r="I933" s="217" t="s">
        <v>46</v>
      </c>
      <c r="J933" s="217" t="s">
        <v>458</v>
      </c>
      <c r="K933" s="61" t="str">
        <f t="shared" si="182"/>
        <v>2</v>
      </c>
      <c r="L933" s="63" t="str">
        <f t="shared" si="183"/>
        <v>Business Services2</v>
      </c>
      <c r="M933" s="63" t="str">
        <f t="shared" si="184"/>
        <v>Business Operations2</v>
      </c>
      <c r="N933" s="637">
        <v>23374.239999999998</v>
      </c>
      <c r="O933" s="213">
        <v>24000</v>
      </c>
      <c r="Q933" s="213">
        <f t="shared" si="185"/>
        <v>24000</v>
      </c>
      <c r="R933" s="213">
        <v>0</v>
      </c>
      <c r="S933" s="213">
        <v>5062.03</v>
      </c>
      <c r="T933" s="213">
        <v>1111.18</v>
      </c>
      <c r="U933" s="213">
        <v>0</v>
      </c>
      <c r="V933" s="213">
        <v>1205.1300000000001</v>
      </c>
      <c r="W933" s="213">
        <v>0</v>
      </c>
      <c r="X933" s="213">
        <v>1116.26</v>
      </c>
      <c r="Y933" s="213">
        <v>1121.1199999999999</v>
      </c>
      <c r="Z933" s="213">
        <v>1121.1199999999999</v>
      </c>
      <c r="AA933" s="213">
        <v>1121.1199999999999</v>
      </c>
      <c r="AB933" s="213">
        <v>1121.1199999999999</v>
      </c>
      <c r="AC933" s="213">
        <f>SUMIF('[3]revexpbalances - 2024-07-18T082'!$G:$G,G:G,'[3]revexpbalances - 2024-07-18T082'!$H:$H)</f>
        <v>1121.1199999999999</v>
      </c>
      <c r="AD933" s="213">
        <f t="shared" si="186"/>
        <v>14100.199999999997</v>
      </c>
      <c r="AE933" s="744">
        <f t="shared" si="187"/>
        <v>6173.21</v>
      </c>
      <c r="AF933" s="744">
        <f t="shared" si="188"/>
        <v>1205.1300000000001</v>
      </c>
      <c r="AG933" s="744">
        <f t="shared" si="189"/>
        <v>3358.5</v>
      </c>
      <c r="AH933" s="744">
        <f t="shared" si="190"/>
        <v>3363.3599999999997</v>
      </c>
      <c r="AI933" s="744">
        <f t="shared" si="191"/>
        <v>14100.2</v>
      </c>
      <c r="AJ933" s="744">
        <f t="shared" si="192"/>
        <v>9899.7999999999993</v>
      </c>
      <c r="AK933" s="1097">
        <v>16000</v>
      </c>
    </row>
    <row r="934" spans="1:37">
      <c r="A934">
        <v>25400</v>
      </c>
      <c r="B934" t="s">
        <v>2923</v>
      </c>
      <c r="C934">
        <v>931235</v>
      </c>
      <c r="D934" t="s">
        <v>46</v>
      </c>
      <c r="E934">
        <v>520845</v>
      </c>
      <c r="F934" t="s">
        <v>89</v>
      </c>
      <c r="G934" s="408" t="s">
        <v>5754</v>
      </c>
      <c r="H934" s="217" t="s">
        <v>1766</v>
      </c>
      <c r="I934" s="217" t="s">
        <v>46</v>
      </c>
      <c r="J934" s="217" t="s">
        <v>458</v>
      </c>
      <c r="K934" s="61" t="str">
        <f t="shared" si="182"/>
        <v>2</v>
      </c>
      <c r="L934" s="63" t="str">
        <f t="shared" si="183"/>
        <v>Business Services2</v>
      </c>
      <c r="M934" s="63" t="str">
        <f t="shared" si="184"/>
        <v>Business Operations2</v>
      </c>
      <c r="N934" s="637">
        <v>7345.6399999999994</v>
      </c>
      <c r="O934" s="213">
        <v>9000</v>
      </c>
      <c r="Q934" s="213">
        <f t="shared" si="185"/>
        <v>9000</v>
      </c>
      <c r="R934" s="213">
        <v>0</v>
      </c>
      <c r="S934" s="213">
        <v>674.32</v>
      </c>
      <c r="T934" s="213">
        <v>674.32</v>
      </c>
      <c r="U934" s="213">
        <v>674.32</v>
      </c>
      <c r="V934" s="213">
        <v>674.32</v>
      </c>
      <c r="W934" s="213">
        <v>674.32</v>
      </c>
      <c r="X934" s="213">
        <v>674.32</v>
      </c>
      <c r="Y934" s="213">
        <v>751.54</v>
      </c>
      <c r="Z934" s="213">
        <v>757.06</v>
      </c>
      <c r="AA934" s="213">
        <v>1476.68</v>
      </c>
      <c r="AB934" s="213">
        <v>1700.64</v>
      </c>
      <c r="AC934" s="213">
        <f>SUMIF('[3]revexpbalances - 2024-07-18T082'!$G:$G,G:G,'[3]revexpbalances - 2024-07-18T082'!$H:$H)</f>
        <v>757.06</v>
      </c>
      <c r="AD934" s="213">
        <f t="shared" si="186"/>
        <v>9488.9</v>
      </c>
      <c r="AE934" s="744">
        <f t="shared" si="187"/>
        <v>1348.64</v>
      </c>
      <c r="AF934" s="744">
        <f t="shared" si="188"/>
        <v>2022.96</v>
      </c>
      <c r="AG934" s="744">
        <f t="shared" si="189"/>
        <v>2182.92</v>
      </c>
      <c r="AH934" s="744">
        <f t="shared" si="190"/>
        <v>3934.38</v>
      </c>
      <c r="AI934" s="744">
        <f t="shared" si="191"/>
        <v>9488.9000000000015</v>
      </c>
      <c r="AJ934" s="744">
        <f t="shared" si="192"/>
        <v>-488.90000000000146</v>
      </c>
      <c r="AK934" s="1097">
        <v>7500</v>
      </c>
    </row>
    <row r="935" spans="1:37">
      <c r="A935">
        <v>25400</v>
      </c>
      <c r="B935" t="s">
        <v>2923</v>
      </c>
      <c r="C935">
        <v>931235</v>
      </c>
      <c r="D935" t="s">
        <v>46</v>
      </c>
      <c r="E935">
        <v>521700</v>
      </c>
      <c r="F935" t="s">
        <v>1072</v>
      </c>
      <c r="G935" s="408" t="s">
        <v>5715</v>
      </c>
      <c r="H935" s="217" t="s">
        <v>1766</v>
      </c>
      <c r="I935" s="217" t="s">
        <v>46</v>
      </c>
      <c r="J935" s="217" t="s">
        <v>458</v>
      </c>
      <c r="K935" s="61" t="str">
        <f t="shared" si="182"/>
        <v>2</v>
      </c>
      <c r="L935" s="63" t="str">
        <f t="shared" si="183"/>
        <v>Business Services2</v>
      </c>
      <c r="M935" s="63" t="str">
        <f t="shared" si="184"/>
        <v>Business Operations2</v>
      </c>
      <c r="N935" s="637">
        <v>12799.740000000002</v>
      </c>
      <c r="O935" s="213">
        <v>15000</v>
      </c>
      <c r="Q935" s="213">
        <f t="shared" si="185"/>
        <v>15000</v>
      </c>
      <c r="R935" s="213">
        <v>891.67</v>
      </c>
      <c r="S935" s="213">
        <v>455.12</v>
      </c>
      <c r="T935" s="213">
        <v>455.12</v>
      </c>
      <c r="U935" s="213">
        <v>1083</v>
      </c>
      <c r="V935" s="213">
        <v>455.12</v>
      </c>
      <c r="W935" s="213">
        <v>910.24</v>
      </c>
      <c r="X935" s="213">
        <v>0</v>
      </c>
      <c r="Y935" s="213">
        <v>455.12</v>
      </c>
      <c r="Z935" s="213">
        <v>940.68</v>
      </c>
      <c r="AA935" s="213">
        <v>0</v>
      </c>
      <c r="AB935" s="213">
        <v>470.34</v>
      </c>
      <c r="AC935" s="213">
        <f>SUMIF('[3]revexpbalances - 2024-07-18T082'!$G:$G,G:G,'[3]revexpbalances - 2024-07-18T082'!$H:$H)</f>
        <v>470.34</v>
      </c>
      <c r="AD935" s="213">
        <f t="shared" si="186"/>
        <v>6586.75</v>
      </c>
      <c r="AE935" s="744">
        <f t="shared" si="187"/>
        <v>1801.9099999999999</v>
      </c>
      <c r="AF935" s="744">
        <f t="shared" si="188"/>
        <v>2448.3599999999997</v>
      </c>
      <c r="AG935" s="744">
        <f t="shared" si="189"/>
        <v>1395.8</v>
      </c>
      <c r="AH935" s="744">
        <f t="shared" si="190"/>
        <v>940.68</v>
      </c>
      <c r="AI935" s="744">
        <f t="shared" si="191"/>
        <v>6586.75</v>
      </c>
      <c r="AJ935" s="744">
        <f t="shared" si="192"/>
        <v>8413.25</v>
      </c>
      <c r="AK935" s="1097">
        <v>10000</v>
      </c>
    </row>
    <row r="936" spans="1:37">
      <c r="A936">
        <v>25400</v>
      </c>
      <c r="B936" t="s">
        <v>2923</v>
      </c>
      <c r="C936">
        <v>931235</v>
      </c>
      <c r="D936" t="s">
        <v>46</v>
      </c>
      <c r="E936">
        <v>529500</v>
      </c>
      <c r="F936" t="s">
        <v>100</v>
      </c>
      <c r="G936" s="408" t="s">
        <v>5781</v>
      </c>
      <c r="H936" s="217" t="s">
        <v>1766</v>
      </c>
      <c r="I936" s="217" t="s">
        <v>46</v>
      </c>
      <c r="J936" s="217" t="s">
        <v>458</v>
      </c>
      <c r="K936" s="61" t="str">
        <f t="shared" si="182"/>
        <v>2</v>
      </c>
      <c r="L936" s="63" t="str">
        <f t="shared" si="183"/>
        <v>Business Services2</v>
      </c>
      <c r="M936" s="63" t="str">
        <f t="shared" si="184"/>
        <v>Business Operations2</v>
      </c>
      <c r="N936" s="637">
        <v>55823.94</v>
      </c>
      <c r="O936" s="213">
        <v>60000</v>
      </c>
      <c r="Q936" s="213">
        <f t="shared" si="185"/>
        <v>60000</v>
      </c>
      <c r="R936" s="213">
        <v>248.76</v>
      </c>
      <c r="S936" s="213">
        <v>18271.28</v>
      </c>
      <c r="T936" s="213">
        <v>9110.4</v>
      </c>
      <c r="U936" s="213">
        <v>5645.39</v>
      </c>
      <c r="V936" s="213">
        <v>3781.55</v>
      </c>
      <c r="W936" s="213">
        <v>3411.36</v>
      </c>
      <c r="X936" s="213">
        <v>3564.73</v>
      </c>
      <c r="Y936" s="213">
        <v>3070.28</v>
      </c>
      <c r="Z936" s="213">
        <v>3030.22</v>
      </c>
      <c r="AA936" s="213">
        <v>56.01</v>
      </c>
      <c r="AB936" s="213">
        <v>3143.48</v>
      </c>
      <c r="AC936" s="213">
        <f>SUMIF('[3]revexpbalances - 2024-07-18T082'!$G:$G,G:G,'[3]revexpbalances - 2024-07-18T082'!$H:$H)</f>
        <v>3236.95</v>
      </c>
      <c r="AD936" s="213">
        <f t="shared" si="186"/>
        <v>56570.41</v>
      </c>
      <c r="AE936" s="744">
        <f t="shared" si="187"/>
        <v>27630.439999999995</v>
      </c>
      <c r="AF936" s="744">
        <f t="shared" si="188"/>
        <v>12838.300000000001</v>
      </c>
      <c r="AG936" s="744">
        <f t="shared" si="189"/>
        <v>9665.23</v>
      </c>
      <c r="AH936" s="744">
        <f t="shared" si="190"/>
        <v>6436.4400000000005</v>
      </c>
      <c r="AI936" s="744">
        <f t="shared" si="191"/>
        <v>56570.41</v>
      </c>
      <c r="AJ936" s="744">
        <f t="shared" si="192"/>
        <v>3429.5899999999965</v>
      </c>
      <c r="AK936" s="1097">
        <v>80000</v>
      </c>
    </row>
    <row r="937" spans="1:37">
      <c r="A937">
        <v>25400</v>
      </c>
      <c r="B937" t="s">
        <v>2923</v>
      </c>
      <c r="C937">
        <v>931235</v>
      </c>
      <c r="D937" t="s">
        <v>46</v>
      </c>
      <c r="E937">
        <v>529510</v>
      </c>
      <c r="F937" t="s">
        <v>101</v>
      </c>
      <c r="G937" s="408" t="s">
        <v>5600</v>
      </c>
      <c r="H937" s="217" t="s">
        <v>1766</v>
      </c>
      <c r="I937" s="217" t="s">
        <v>46</v>
      </c>
      <c r="J937" s="217" t="s">
        <v>458</v>
      </c>
      <c r="K937" s="61" t="str">
        <f t="shared" si="182"/>
        <v>2</v>
      </c>
      <c r="L937" s="63" t="str">
        <f t="shared" si="183"/>
        <v>Business Services2</v>
      </c>
      <c r="M937" s="63" t="str">
        <f t="shared" si="184"/>
        <v>Business Operations2</v>
      </c>
      <c r="N937" s="637">
        <v>513.98</v>
      </c>
      <c r="O937" s="213">
        <v>400</v>
      </c>
      <c r="Q937" s="213">
        <f t="shared" si="185"/>
        <v>400</v>
      </c>
      <c r="R937" s="213">
        <v>0</v>
      </c>
      <c r="S937" s="213">
        <v>15.78</v>
      </c>
      <c r="T937" s="213">
        <v>14.3</v>
      </c>
      <c r="U937" s="213">
        <v>16.27</v>
      </c>
      <c r="V937" s="213">
        <v>30.68</v>
      </c>
      <c r="W937" s="213">
        <v>15.29</v>
      </c>
      <c r="X937" s="213">
        <v>44.54</v>
      </c>
      <c r="Y937" s="213">
        <v>43.93</v>
      </c>
      <c r="Z937" s="213">
        <v>15.17</v>
      </c>
      <c r="AA937" s="213">
        <v>15.29</v>
      </c>
      <c r="AB937" s="213">
        <v>14.3</v>
      </c>
      <c r="AC937" s="213">
        <f>SUMIF('[3]revexpbalances - 2024-07-18T082'!$G:$G,G:G,'[3]revexpbalances - 2024-07-18T082'!$H:$H)</f>
        <v>16.29</v>
      </c>
      <c r="AD937" s="213">
        <f t="shared" si="186"/>
        <v>241.83999999999997</v>
      </c>
      <c r="AE937" s="744">
        <f t="shared" si="187"/>
        <v>30.08</v>
      </c>
      <c r="AF937" s="744">
        <f t="shared" si="188"/>
        <v>62.24</v>
      </c>
      <c r="AG937" s="744">
        <f t="shared" si="189"/>
        <v>103.64</v>
      </c>
      <c r="AH937" s="744">
        <f t="shared" si="190"/>
        <v>45.879999999999995</v>
      </c>
      <c r="AI937" s="744">
        <f t="shared" si="191"/>
        <v>241.83999999999997</v>
      </c>
      <c r="AJ937" s="744">
        <f t="shared" si="192"/>
        <v>158.16000000000003</v>
      </c>
      <c r="AK937" s="1097">
        <v>500</v>
      </c>
    </row>
    <row r="938" spans="1:37">
      <c r="A938">
        <v>25400</v>
      </c>
      <c r="B938" t="s">
        <v>2923</v>
      </c>
      <c r="C938">
        <v>931235</v>
      </c>
      <c r="D938" t="s">
        <v>46</v>
      </c>
      <c r="E938">
        <v>529520</v>
      </c>
      <c r="F938" t="s">
        <v>102</v>
      </c>
      <c r="G938" s="408" t="s">
        <v>5702</v>
      </c>
      <c r="H938" s="217" t="s">
        <v>1766</v>
      </c>
      <c r="I938" s="217" t="s">
        <v>46</v>
      </c>
      <c r="J938" s="217" t="s">
        <v>458</v>
      </c>
      <c r="K938" s="61" t="str">
        <f t="shared" si="182"/>
        <v>2</v>
      </c>
      <c r="L938" s="63" t="str">
        <f t="shared" si="183"/>
        <v>Business Services2</v>
      </c>
      <c r="M938" s="63" t="str">
        <f t="shared" si="184"/>
        <v>Business Operations2</v>
      </c>
      <c r="N938" s="637">
        <v>4236.5700000000006</v>
      </c>
      <c r="O938" s="213">
        <v>3600</v>
      </c>
      <c r="Q938" s="213">
        <f t="shared" si="185"/>
        <v>3600</v>
      </c>
      <c r="R938" s="213">
        <v>0</v>
      </c>
      <c r="S938" s="213">
        <v>303.61</v>
      </c>
      <c r="T938" s="213">
        <v>303.61</v>
      </c>
      <c r="U938" s="213">
        <v>303.61</v>
      </c>
      <c r="V938" s="213">
        <v>73.38</v>
      </c>
      <c r="W938" s="213">
        <v>80.52</v>
      </c>
      <c r="X938" s="213">
        <v>71</v>
      </c>
      <c r="Y938" s="213">
        <v>59.1</v>
      </c>
      <c r="Z938" s="213">
        <v>71</v>
      </c>
      <c r="AA938" s="213">
        <v>78.14</v>
      </c>
      <c r="AB938" s="213">
        <v>75.760000000000005</v>
      </c>
      <c r="AC938" s="213">
        <f>SUMIF('[3]revexpbalances - 2024-07-18T082'!$G:$G,G:G,'[3]revexpbalances - 2024-07-18T082'!$H:$H)</f>
        <v>104.32</v>
      </c>
      <c r="AD938" s="213">
        <f t="shared" si="186"/>
        <v>1524.05</v>
      </c>
      <c r="AE938" s="744">
        <f t="shared" si="187"/>
        <v>607.22</v>
      </c>
      <c r="AF938" s="744">
        <f t="shared" si="188"/>
        <v>457.51</v>
      </c>
      <c r="AG938" s="744">
        <f t="shared" si="189"/>
        <v>201.1</v>
      </c>
      <c r="AH938" s="744">
        <f t="shared" si="190"/>
        <v>258.22000000000003</v>
      </c>
      <c r="AI938" s="744">
        <f t="shared" si="191"/>
        <v>1524.05</v>
      </c>
      <c r="AJ938" s="744">
        <f t="shared" si="192"/>
        <v>2075.9499999999998</v>
      </c>
      <c r="AK938" s="1097">
        <v>2000</v>
      </c>
    </row>
    <row r="939" spans="1:37">
      <c r="A939">
        <v>25400</v>
      </c>
      <c r="B939" t="s">
        <v>2923</v>
      </c>
      <c r="C939">
        <v>931235</v>
      </c>
      <c r="D939" t="s">
        <v>46</v>
      </c>
      <c r="E939">
        <v>529550</v>
      </c>
      <c r="F939" t="s">
        <v>103</v>
      </c>
      <c r="G939" s="408" t="s">
        <v>5692</v>
      </c>
      <c r="H939" s="217" t="s">
        <v>1766</v>
      </c>
      <c r="I939" s="217" t="s">
        <v>46</v>
      </c>
      <c r="J939" s="217" t="s">
        <v>458</v>
      </c>
      <c r="K939" s="61" t="str">
        <f t="shared" si="182"/>
        <v>2</v>
      </c>
      <c r="L939" s="63" t="str">
        <f t="shared" si="183"/>
        <v>Business Services2</v>
      </c>
      <c r="M939" s="63" t="str">
        <f t="shared" si="184"/>
        <v>Business Operations2</v>
      </c>
      <c r="N939" s="637">
        <v>3136.38</v>
      </c>
      <c r="O939" s="213">
        <v>3600</v>
      </c>
      <c r="Q939" s="213">
        <f t="shared" si="185"/>
        <v>3600</v>
      </c>
      <c r="R939" s="213">
        <v>0</v>
      </c>
      <c r="S939" s="213">
        <v>255.92</v>
      </c>
      <c r="T939" s="213">
        <v>270.83999999999997</v>
      </c>
      <c r="U939" s="213">
        <v>259.70999999999998</v>
      </c>
      <c r="V939" s="213">
        <v>228.93</v>
      </c>
      <c r="W939" s="213">
        <v>241.03</v>
      </c>
      <c r="X939" s="213">
        <v>226.51</v>
      </c>
      <c r="Y939" s="213">
        <v>221.67</v>
      </c>
      <c r="Z939" s="213">
        <v>224.09</v>
      </c>
      <c r="AA939" s="213">
        <v>236.19</v>
      </c>
      <c r="AB939" s="213">
        <v>236.19</v>
      </c>
      <c r="AC939" s="213">
        <f>SUMIF('[3]revexpbalances - 2024-07-18T082'!$G:$G,G:G,'[3]revexpbalances - 2024-07-18T082'!$H:$H)</f>
        <v>262.81</v>
      </c>
      <c r="AD939" s="213">
        <f t="shared" si="186"/>
        <v>2663.89</v>
      </c>
      <c r="AE939" s="744">
        <f t="shared" si="187"/>
        <v>526.76</v>
      </c>
      <c r="AF939" s="744">
        <f t="shared" si="188"/>
        <v>729.67</v>
      </c>
      <c r="AG939" s="744">
        <f t="shared" si="189"/>
        <v>672.27</v>
      </c>
      <c r="AH939" s="744">
        <f t="shared" si="190"/>
        <v>735.19</v>
      </c>
      <c r="AI939" s="744">
        <f t="shared" si="191"/>
        <v>2663.89</v>
      </c>
      <c r="AJ939" s="744">
        <f t="shared" si="192"/>
        <v>936.11000000000013</v>
      </c>
      <c r="AK939" s="1097">
        <v>3000</v>
      </c>
    </row>
    <row r="940" spans="1:37">
      <c r="A940">
        <v>25400</v>
      </c>
      <c r="B940" t="s">
        <v>2923</v>
      </c>
      <c r="C940">
        <v>931260</v>
      </c>
      <c r="D940" t="s">
        <v>115</v>
      </c>
      <c r="E940">
        <v>520230</v>
      </c>
      <c r="F940" t="s">
        <v>50</v>
      </c>
      <c r="G940" s="408" t="s">
        <v>667</v>
      </c>
      <c r="H940" s="217" t="s">
        <v>1766</v>
      </c>
      <c r="I940" s="217" t="s">
        <v>115</v>
      </c>
      <c r="J940" s="217" t="s">
        <v>458</v>
      </c>
      <c r="K940" s="61" t="str">
        <f t="shared" si="182"/>
        <v>2</v>
      </c>
      <c r="L940" s="63" t="str">
        <f t="shared" si="183"/>
        <v>Business Services2</v>
      </c>
      <c r="M940" s="63" t="str">
        <f t="shared" si="184"/>
        <v>Marketing2</v>
      </c>
      <c r="N940" s="637">
        <v>1506.5900000000001</v>
      </c>
      <c r="O940" s="213">
        <v>2000</v>
      </c>
      <c r="Q940" s="213">
        <f t="shared" si="185"/>
        <v>2000</v>
      </c>
      <c r="R940" s="213">
        <v>0</v>
      </c>
      <c r="S940" s="213">
        <v>83.58</v>
      </c>
      <c r="T940" s="213">
        <v>83.58</v>
      </c>
      <c r="U940" s="213">
        <v>94.94</v>
      </c>
      <c r="V940" s="213">
        <v>83.8</v>
      </c>
      <c r="W940" s="213">
        <v>739.29</v>
      </c>
      <c r="X940" s="213">
        <v>83.8</v>
      </c>
      <c r="Y940" s="213">
        <v>83.84</v>
      </c>
      <c r="Z940" s="213">
        <v>83.84</v>
      </c>
      <c r="AA940" s="213">
        <v>83.85</v>
      </c>
      <c r="AB940" s="213">
        <v>83.8</v>
      </c>
      <c r="AC940" s="213">
        <f>SUMIF('[3]revexpbalances - 2024-07-18T082'!$G:$G,G:G,'[3]revexpbalances - 2024-07-18T082'!$H:$H)</f>
        <v>84.11</v>
      </c>
      <c r="AD940" s="213">
        <f t="shared" si="186"/>
        <v>1588.4299999999996</v>
      </c>
      <c r="AE940" s="744">
        <f t="shared" si="187"/>
        <v>167.16</v>
      </c>
      <c r="AF940" s="744">
        <f t="shared" si="188"/>
        <v>918.03</v>
      </c>
      <c r="AG940" s="744">
        <f t="shared" si="189"/>
        <v>251.48</v>
      </c>
      <c r="AH940" s="744">
        <f t="shared" si="190"/>
        <v>251.76</v>
      </c>
      <c r="AI940" s="744">
        <f t="shared" si="191"/>
        <v>1588.43</v>
      </c>
      <c r="AJ940" s="744">
        <f t="shared" si="192"/>
        <v>411.56999999999994</v>
      </c>
      <c r="AK940" s="1097">
        <v>1500</v>
      </c>
    </row>
    <row r="941" spans="1:37">
      <c r="A941">
        <v>25400</v>
      </c>
      <c r="B941" t="s">
        <v>2923</v>
      </c>
      <c r="C941">
        <v>931301</v>
      </c>
      <c r="D941" t="s">
        <v>2933</v>
      </c>
      <c r="E941">
        <v>520230</v>
      </c>
      <c r="F941" t="s">
        <v>50</v>
      </c>
      <c r="G941" s="408" t="s">
        <v>2530</v>
      </c>
      <c r="H941" s="217" t="s">
        <v>23</v>
      </c>
      <c r="I941" s="217" t="s">
        <v>433</v>
      </c>
      <c r="J941" s="217" t="s">
        <v>458</v>
      </c>
      <c r="K941" s="61" t="str">
        <f t="shared" si="182"/>
        <v>2</v>
      </c>
      <c r="L941" s="63" t="str">
        <f t="shared" si="183"/>
        <v>Interpretive2</v>
      </c>
      <c r="M941" s="63" t="str">
        <f t="shared" si="184"/>
        <v>Historic Preservation2</v>
      </c>
      <c r="N941" s="637">
        <v>583.26</v>
      </c>
      <c r="O941" s="213">
        <v>480</v>
      </c>
      <c r="Q941" s="213">
        <f t="shared" si="185"/>
        <v>480</v>
      </c>
      <c r="R941" s="213">
        <v>0</v>
      </c>
      <c r="S941" s="213">
        <v>166.75</v>
      </c>
      <c r="T941" s="213">
        <v>41.79</v>
      </c>
      <c r="U941" s="213">
        <v>41.87</v>
      </c>
      <c r="V941" s="213">
        <v>41.9</v>
      </c>
      <c r="W941" s="213">
        <v>41.9</v>
      </c>
      <c r="X941" s="213">
        <v>41.9</v>
      </c>
      <c r="Y941" s="213">
        <v>41.92</v>
      </c>
      <c r="Z941" s="213">
        <v>41.92</v>
      </c>
      <c r="AA941" s="213">
        <v>41.93</v>
      </c>
      <c r="AB941" s="213">
        <v>41.9</v>
      </c>
      <c r="AC941" s="213">
        <f>SUMIF('[3]revexpbalances - 2024-07-18T082'!$G:$G,G:G,'[3]revexpbalances - 2024-07-18T082'!$H:$H)</f>
        <v>41.9</v>
      </c>
      <c r="AD941" s="213">
        <f t="shared" si="186"/>
        <v>585.67999999999995</v>
      </c>
      <c r="AE941" s="744">
        <f t="shared" si="187"/>
        <v>208.54</v>
      </c>
      <c r="AF941" s="744">
        <f t="shared" si="188"/>
        <v>125.66999999999999</v>
      </c>
      <c r="AG941" s="744">
        <f t="shared" si="189"/>
        <v>125.74</v>
      </c>
      <c r="AH941" s="744">
        <f t="shared" si="190"/>
        <v>125.72999999999999</v>
      </c>
      <c r="AI941" s="744">
        <f t="shared" si="191"/>
        <v>585.67999999999995</v>
      </c>
      <c r="AJ941" s="744">
        <f t="shared" si="192"/>
        <v>-105.67999999999995</v>
      </c>
      <c r="AK941" s="1097">
        <v>500</v>
      </c>
    </row>
    <row r="942" spans="1:37">
      <c r="A942">
        <v>25400</v>
      </c>
      <c r="B942" t="s">
        <v>2923</v>
      </c>
      <c r="C942">
        <v>931301</v>
      </c>
      <c r="D942" t="s">
        <v>2933</v>
      </c>
      <c r="E942">
        <v>529500</v>
      </c>
      <c r="F942" t="s">
        <v>100</v>
      </c>
      <c r="G942" s="408" t="s">
        <v>5454</v>
      </c>
      <c r="H942" s="217" t="s">
        <v>23</v>
      </c>
      <c r="I942" s="217" t="s">
        <v>433</v>
      </c>
      <c r="J942" s="217" t="s">
        <v>458</v>
      </c>
      <c r="K942" s="61" t="str">
        <f t="shared" si="182"/>
        <v>2</v>
      </c>
      <c r="L942" s="63" t="str">
        <f t="shared" si="183"/>
        <v>Interpretive2</v>
      </c>
      <c r="M942" s="63" t="str">
        <f t="shared" si="184"/>
        <v>Historic Preservation2</v>
      </c>
      <c r="N942" s="637">
        <v>1113.22</v>
      </c>
      <c r="O942" s="213">
        <v>1200</v>
      </c>
      <c r="Q942" s="213">
        <f t="shared" si="185"/>
        <v>1200</v>
      </c>
      <c r="R942" s="213">
        <v>0</v>
      </c>
      <c r="S942" s="213">
        <v>0</v>
      </c>
      <c r="T942" s="213">
        <v>110.29</v>
      </c>
      <c r="U942" s="213">
        <v>116.59</v>
      </c>
      <c r="V942" s="213">
        <v>111.6</v>
      </c>
      <c r="W942" s="213">
        <v>111.23</v>
      </c>
      <c r="X942" s="213">
        <v>95.87</v>
      </c>
      <c r="Y942" s="213">
        <v>109.16</v>
      </c>
      <c r="Z942" s="213">
        <v>106.25</v>
      </c>
      <c r="AA942" s="213">
        <v>-0.56000000000000005</v>
      </c>
      <c r="AB942" s="213">
        <v>70.28</v>
      </c>
      <c r="AC942" s="213">
        <f>SUMIF('[3]revexpbalances - 2024-07-18T082'!$G:$G,G:G,'[3]revexpbalances - 2024-07-18T082'!$H:$H)</f>
        <v>73.430000000000007</v>
      </c>
      <c r="AD942" s="213">
        <f t="shared" si="186"/>
        <v>904.1400000000001</v>
      </c>
      <c r="AE942" s="744">
        <f t="shared" si="187"/>
        <v>110.29</v>
      </c>
      <c r="AF942" s="744">
        <f t="shared" si="188"/>
        <v>339.42</v>
      </c>
      <c r="AG942" s="744">
        <f t="shared" si="189"/>
        <v>311.27999999999997</v>
      </c>
      <c r="AH942" s="744">
        <f t="shared" si="190"/>
        <v>143.15</v>
      </c>
      <c r="AI942" s="744">
        <f t="shared" si="191"/>
        <v>904.14</v>
      </c>
      <c r="AJ942" s="744">
        <f t="shared" si="192"/>
        <v>295.86</v>
      </c>
      <c r="AK942" s="1097">
        <v>1000</v>
      </c>
    </row>
    <row r="943" spans="1:37">
      <c r="A943">
        <v>25400</v>
      </c>
      <c r="B943" t="s">
        <v>2923</v>
      </c>
      <c r="C943">
        <v>931301</v>
      </c>
      <c r="D943" t="s">
        <v>2933</v>
      </c>
      <c r="E943">
        <v>529550</v>
      </c>
      <c r="F943" t="s">
        <v>103</v>
      </c>
      <c r="G943" s="408" t="s">
        <v>5492</v>
      </c>
      <c r="H943" s="217" t="s">
        <v>23</v>
      </c>
      <c r="I943" s="217" t="s">
        <v>433</v>
      </c>
      <c r="J943" s="217" t="s">
        <v>458</v>
      </c>
      <c r="K943" s="61" t="str">
        <f t="shared" si="182"/>
        <v>2</v>
      </c>
      <c r="L943" s="63" t="str">
        <f t="shared" si="183"/>
        <v>Interpretive2</v>
      </c>
      <c r="M943" s="63" t="str">
        <f t="shared" si="184"/>
        <v>Historic Preservation2</v>
      </c>
      <c r="N943" s="637">
        <v>35.479999999999997</v>
      </c>
      <c r="O943" s="213">
        <v>1000</v>
      </c>
      <c r="Q943" s="213">
        <f t="shared" si="185"/>
        <v>1000</v>
      </c>
      <c r="R943" s="213">
        <v>0</v>
      </c>
      <c r="S943" s="213">
        <v>130.38999999999999</v>
      </c>
      <c r="T943" s="213">
        <v>53.6</v>
      </c>
      <c r="U943" s="213">
        <v>75.680000000000007</v>
      </c>
      <c r="V943" s="213">
        <v>79.8</v>
      </c>
      <c r="W943" s="213">
        <v>55.06</v>
      </c>
      <c r="X943" s="213">
        <v>131.16999999999999</v>
      </c>
      <c r="Y943" s="213">
        <v>109.21</v>
      </c>
      <c r="Z943" s="213">
        <v>116.39</v>
      </c>
      <c r="AA943" s="213">
        <v>208.12</v>
      </c>
      <c r="AB943" s="213">
        <v>67.349999999999994</v>
      </c>
      <c r="AC943" s="213">
        <f>SUMIF('[3]revexpbalances - 2024-07-18T082'!$G:$G,G:G,'[3]revexpbalances - 2024-07-18T082'!$H:$H)</f>
        <v>-65.69</v>
      </c>
      <c r="AD943" s="213">
        <f t="shared" si="186"/>
        <v>961.07999999999993</v>
      </c>
      <c r="AE943" s="744">
        <f t="shared" si="187"/>
        <v>183.98999999999998</v>
      </c>
      <c r="AF943" s="744">
        <f t="shared" si="188"/>
        <v>210.54000000000002</v>
      </c>
      <c r="AG943" s="744">
        <f t="shared" si="189"/>
        <v>356.77</v>
      </c>
      <c r="AH943" s="744">
        <f t="shared" si="190"/>
        <v>209.78000000000003</v>
      </c>
      <c r="AI943" s="744">
        <f t="shared" si="191"/>
        <v>961.07999999999993</v>
      </c>
      <c r="AJ943" s="744">
        <f t="shared" si="192"/>
        <v>38.920000000000073</v>
      </c>
      <c r="AK943" s="1097">
        <v>1000</v>
      </c>
    </row>
    <row r="944" spans="1:37">
      <c r="A944">
        <v>25400</v>
      </c>
      <c r="B944" t="s">
        <v>2923</v>
      </c>
      <c r="C944">
        <v>931302</v>
      </c>
      <c r="D944" t="s">
        <v>2924</v>
      </c>
      <c r="E944">
        <v>520230</v>
      </c>
      <c r="F944" t="s">
        <v>50</v>
      </c>
      <c r="G944" s="408" t="s">
        <v>5420</v>
      </c>
      <c r="H944" s="217" t="s">
        <v>23</v>
      </c>
      <c r="I944" s="217" t="s">
        <v>435</v>
      </c>
      <c r="J944" s="217" t="s">
        <v>458</v>
      </c>
      <c r="K944" s="61" t="str">
        <f t="shared" si="182"/>
        <v>2</v>
      </c>
      <c r="L944" s="63" t="str">
        <f t="shared" si="183"/>
        <v>Interpretive2</v>
      </c>
      <c r="M944" s="63" t="str">
        <f t="shared" si="184"/>
        <v>Gilman Ranch2</v>
      </c>
      <c r="N944" s="637">
        <v>839.87000000000012</v>
      </c>
      <c r="O944" s="213">
        <v>1000</v>
      </c>
      <c r="Q944" s="213">
        <f t="shared" si="185"/>
        <v>1000</v>
      </c>
      <c r="R944" s="213">
        <v>0</v>
      </c>
      <c r="S944" s="213">
        <v>69.36</v>
      </c>
      <c r="T944" s="213">
        <v>90.25</v>
      </c>
      <c r="U944" s="213">
        <v>69.41</v>
      </c>
      <c r="V944" s="213">
        <v>69.44</v>
      </c>
      <c r="W944" s="213">
        <v>69.430000000000007</v>
      </c>
      <c r="X944" s="213">
        <v>489.36</v>
      </c>
      <c r="Y944" s="213">
        <v>107.46</v>
      </c>
      <c r="Z944" s="213">
        <v>107.46</v>
      </c>
      <c r="AA944" s="213">
        <v>117.95</v>
      </c>
      <c r="AB944" s="213">
        <v>117.92</v>
      </c>
      <c r="AC944" s="213">
        <f>SUMIF('[3]revexpbalances - 2024-07-18T082'!$G:$G,G:G,'[3]revexpbalances - 2024-07-18T082'!$H:$H)</f>
        <v>117.92</v>
      </c>
      <c r="AD944" s="213">
        <f t="shared" si="186"/>
        <v>1425.9600000000003</v>
      </c>
      <c r="AE944" s="744">
        <f t="shared" si="187"/>
        <v>159.61000000000001</v>
      </c>
      <c r="AF944" s="744">
        <f t="shared" si="188"/>
        <v>208.28</v>
      </c>
      <c r="AG944" s="744">
        <f t="shared" si="189"/>
        <v>704.28000000000009</v>
      </c>
      <c r="AH944" s="744">
        <f t="shared" si="190"/>
        <v>353.79</v>
      </c>
      <c r="AI944" s="744">
        <f t="shared" si="191"/>
        <v>1425.96</v>
      </c>
      <c r="AJ944" s="744">
        <f t="shared" si="192"/>
        <v>-425.96000000000004</v>
      </c>
      <c r="AK944" s="1097">
        <v>825</v>
      </c>
    </row>
    <row r="945" spans="1:37">
      <c r="A945">
        <v>25400</v>
      </c>
      <c r="B945" t="s">
        <v>2923</v>
      </c>
      <c r="C945">
        <v>931302</v>
      </c>
      <c r="D945" t="s">
        <v>2924</v>
      </c>
      <c r="E945">
        <v>520320</v>
      </c>
      <c r="F945" t="s">
        <v>51</v>
      </c>
      <c r="G945" s="408" t="s">
        <v>5497</v>
      </c>
      <c r="H945" s="217" t="s">
        <v>23</v>
      </c>
      <c r="I945" s="217" t="s">
        <v>435</v>
      </c>
      <c r="J945" s="217" t="s">
        <v>458</v>
      </c>
      <c r="K945" s="61" t="str">
        <f t="shared" si="182"/>
        <v>2</v>
      </c>
      <c r="L945" s="63" t="str">
        <f t="shared" si="183"/>
        <v>Interpretive2</v>
      </c>
      <c r="M945" s="63" t="str">
        <f t="shared" si="184"/>
        <v>Gilman Ranch2</v>
      </c>
      <c r="N945" s="637">
        <v>2586.29</v>
      </c>
      <c r="O945" s="213">
        <v>3100</v>
      </c>
      <c r="Q945" s="213">
        <f t="shared" si="185"/>
        <v>3100</v>
      </c>
      <c r="R945" s="213">
        <v>215.48</v>
      </c>
      <c r="S945" s="213">
        <v>215.7</v>
      </c>
      <c r="T945" s="213">
        <v>215.76</v>
      </c>
      <c r="U945" s="213">
        <v>215.48</v>
      </c>
      <c r="V945" s="213">
        <v>247.25</v>
      </c>
      <c r="W945" s="213">
        <v>220.03</v>
      </c>
      <c r="X945" s="213">
        <v>221.03</v>
      </c>
      <c r="Y945" s="213">
        <v>220.56</v>
      </c>
      <c r="Z945" s="213">
        <v>220.85</v>
      </c>
      <c r="AA945" s="213">
        <v>219.99</v>
      </c>
      <c r="AB945" s="213">
        <v>220.01</v>
      </c>
      <c r="AC945" s="213">
        <f>SUMIF('[3]revexpbalances - 2024-07-18T082'!$G:$G,G:G,'[3]revexpbalances - 2024-07-18T082'!$H:$H)</f>
        <v>220.23</v>
      </c>
      <c r="AD945" s="213">
        <f t="shared" si="186"/>
        <v>2652.3700000000003</v>
      </c>
      <c r="AE945" s="744">
        <f t="shared" si="187"/>
        <v>646.93999999999994</v>
      </c>
      <c r="AF945" s="744">
        <f t="shared" si="188"/>
        <v>682.76</v>
      </c>
      <c r="AG945" s="744">
        <f t="shared" si="189"/>
        <v>662.44</v>
      </c>
      <c r="AH945" s="744">
        <f t="shared" si="190"/>
        <v>660.23</v>
      </c>
      <c r="AI945" s="744">
        <f t="shared" si="191"/>
        <v>2652.37</v>
      </c>
      <c r="AJ945" s="744">
        <f t="shared" si="192"/>
        <v>447.63000000000011</v>
      </c>
      <c r="AK945" s="1097">
        <v>3100</v>
      </c>
    </row>
    <row r="946" spans="1:37">
      <c r="A946">
        <v>25400</v>
      </c>
      <c r="B946" t="s">
        <v>2923</v>
      </c>
      <c r="C946">
        <v>931302</v>
      </c>
      <c r="D946" t="s">
        <v>2924</v>
      </c>
      <c r="E946">
        <v>520330</v>
      </c>
      <c r="F946" t="s">
        <v>52</v>
      </c>
      <c r="G946" s="408" t="s">
        <v>5461</v>
      </c>
      <c r="H946" s="217" t="s">
        <v>23</v>
      </c>
      <c r="I946" s="217" t="s">
        <v>435</v>
      </c>
      <c r="J946" s="217" t="s">
        <v>458</v>
      </c>
      <c r="K946" s="61" t="str">
        <f t="shared" si="182"/>
        <v>2</v>
      </c>
      <c r="L946" s="63" t="str">
        <f t="shared" si="183"/>
        <v>Interpretive2</v>
      </c>
      <c r="M946" s="63" t="str">
        <f t="shared" si="184"/>
        <v>Gilman Ranch2</v>
      </c>
      <c r="N946" s="637">
        <v>1303.1199999999999</v>
      </c>
      <c r="O946" s="213">
        <v>1500</v>
      </c>
      <c r="Q946" s="213">
        <f t="shared" si="185"/>
        <v>1500</v>
      </c>
      <c r="R946" s="213">
        <v>110.09</v>
      </c>
      <c r="S946" s="213">
        <v>110.09</v>
      </c>
      <c r="T946" s="213">
        <v>110.09</v>
      </c>
      <c r="U946" s="213">
        <v>110.09</v>
      </c>
      <c r="V946" s="213">
        <v>123.97</v>
      </c>
      <c r="W946" s="213">
        <v>110.09</v>
      </c>
      <c r="X946" s="213">
        <v>110.15</v>
      </c>
      <c r="Y946" s="213">
        <v>110.15</v>
      </c>
      <c r="Z946" s="213">
        <v>110.15</v>
      </c>
      <c r="AA946" s="213">
        <v>122.15</v>
      </c>
      <c r="AB946" s="213">
        <v>132.27000000000001</v>
      </c>
      <c r="AC946" s="213">
        <f>SUMIF('[3]revexpbalances - 2024-07-18T082'!$G:$G,G:G,'[3]revexpbalances - 2024-07-18T082'!$H:$H)</f>
        <v>132.27000000000001</v>
      </c>
      <c r="AD946" s="213">
        <f t="shared" si="186"/>
        <v>1391.56</v>
      </c>
      <c r="AE946" s="744">
        <f t="shared" si="187"/>
        <v>330.27</v>
      </c>
      <c r="AF946" s="744">
        <f t="shared" si="188"/>
        <v>344.15</v>
      </c>
      <c r="AG946" s="744">
        <f t="shared" si="189"/>
        <v>330.45000000000005</v>
      </c>
      <c r="AH946" s="744">
        <f t="shared" si="190"/>
        <v>386.69000000000005</v>
      </c>
      <c r="AI946" s="744">
        <f t="shared" si="191"/>
        <v>1391.56</v>
      </c>
      <c r="AJ946" s="744">
        <f t="shared" si="192"/>
        <v>108.44000000000005</v>
      </c>
      <c r="AK946" s="1097">
        <v>1500</v>
      </c>
    </row>
    <row r="947" spans="1:37">
      <c r="A947">
        <v>25400</v>
      </c>
      <c r="B947" t="s">
        <v>2923</v>
      </c>
      <c r="C947">
        <v>931302</v>
      </c>
      <c r="D947" t="s">
        <v>2924</v>
      </c>
      <c r="E947">
        <v>520845</v>
      </c>
      <c r="F947" t="s">
        <v>89</v>
      </c>
      <c r="G947" s="408" t="s">
        <v>5406</v>
      </c>
      <c r="H947" s="217" t="s">
        <v>23</v>
      </c>
      <c r="I947" s="217" t="s">
        <v>435</v>
      </c>
      <c r="J947" s="217" t="s">
        <v>458</v>
      </c>
      <c r="K947" s="61" t="str">
        <f t="shared" si="182"/>
        <v>2</v>
      </c>
      <c r="L947" s="63" t="str">
        <f t="shared" si="183"/>
        <v>Interpretive2</v>
      </c>
      <c r="M947" s="63" t="str">
        <f t="shared" si="184"/>
        <v>Gilman Ranch2</v>
      </c>
      <c r="N947" s="637">
        <v>3388.94</v>
      </c>
      <c r="O947" s="213">
        <v>5000</v>
      </c>
      <c r="Q947" s="213">
        <f t="shared" si="185"/>
        <v>5000</v>
      </c>
      <c r="R947" s="213">
        <v>266.98</v>
      </c>
      <c r="S947" s="213">
        <v>266.98</v>
      </c>
      <c r="T947" s="213">
        <v>266.98</v>
      </c>
      <c r="U947" s="213">
        <v>266.98</v>
      </c>
      <c r="V947" s="213">
        <v>266.98</v>
      </c>
      <c r="W947" s="213">
        <v>266.98</v>
      </c>
      <c r="X947" s="213">
        <v>266.98</v>
      </c>
      <c r="Y947" s="213">
        <v>266.98</v>
      </c>
      <c r="Z947" s="213">
        <v>266.98</v>
      </c>
      <c r="AA947" s="213">
        <v>266.98</v>
      </c>
      <c r="AB947" s="213">
        <v>266.98</v>
      </c>
      <c r="AC947" s="213">
        <f>SUMIF('[3]revexpbalances - 2024-07-18T082'!$G:$G,G:G,'[3]revexpbalances - 2024-07-18T082'!$H:$H)</f>
        <v>266.98</v>
      </c>
      <c r="AD947" s="213">
        <f t="shared" si="186"/>
        <v>3203.76</v>
      </c>
      <c r="AE947" s="744">
        <f t="shared" si="187"/>
        <v>800.94</v>
      </c>
      <c r="AF947" s="744">
        <f t="shared" si="188"/>
        <v>800.94</v>
      </c>
      <c r="AG947" s="744">
        <f t="shared" si="189"/>
        <v>800.94</v>
      </c>
      <c r="AH947" s="744">
        <f t="shared" si="190"/>
        <v>800.94</v>
      </c>
      <c r="AI947" s="744">
        <f t="shared" si="191"/>
        <v>3203.76</v>
      </c>
      <c r="AJ947" s="744">
        <f t="shared" si="192"/>
        <v>1796.2399999999998</v>
      </c>
      <c r="AK947" s="1097">
        <v>5000</v>
      </c>
    </row>
    <row r="948" spans="1:37">
      <c r="A948">
        <v>25400</v>
      </c>
      <c r="B948" t="s">
        <v>2923</v>
      </c>
      <c r="C948">
        <v>931302</v>
      </c>
      <c r="D948" t="s">
        <v>2924</v>
      </c>
      <c r="E948">
        <v>521700</v>
      </c>
      <c r="F948" t="s">
        <v>1072</v>
      </c>
      <c r="G948" s="408" t="s">
        <v>5479</v>
      </c>
      <c r="H948" s="217" t="s">
        <v>23</v>
      </c>
      <c r="I948" s="217" t="s">
        <v>435</v>
      </c>
      <c r="J948" s="217" t="s">
        <v>458</v>
      </c>
      <c r="K948" s="61" t="str">
        <f t="shared" si="182"/>
        <v>2</v>
      </c>
      <c r="L948" s="63" t="str">
        <f t="shared" si="183"/>
        <v>Interpretive2</v>
      </c>
      <c r="M948" s="63" t="str">
        <f t="shared" si="184"/>
        <v>Gilman Ranch2</v>
      </c>
      <c r="N948" s="637">
        <v>1836.8399999999997</v>
      </c>
      <c r="O948" s="213">
        <v>2300</v>
      </c>
      <c r="Q948" s="213">
        <f t="shared" si="185"/>
        <v>2300</v>
      </c>
      <c r="R948" s="213">
        <v>218.64</v>
      </c>
      <c r="S948" s="213">
        <v>157.62</v>
      </c>
      <c r="T948" s="213">
        <v>157.62</v>
      </c>
      <c r="U948" s="213">
        <v>96.6</v>
      </c>
      <c r="V948" s="213">
        <v>157.62</v>
      </c>
      <c r="W948" s="213">
        <v>218.64</v>
      </c>
      <c r="X948" s="213">
        <v>96.6</v>
      </c>
      <c r="Y948" s="213">
        <v>157.62</v>
      </c>
      <c r="Z948" s="213">
        <v>122.04</v>
      </c>
      <c r="AA948" s="213">
        <v>300.95</v>
      </c>
      <c r="AB948" s="213">
        <v>157.62</v>
      </c>
      <c r="AC948" s="213">
        <f>SUMIF('[3]revexpbalances - 2024-07-18T082'!$G:$G,G:G,'[3]revexpbalances - 2024-07-18T082'!$H:$H)</f>
        <v>157.62</v>
      </c>
      <c r="AD948" s="213">
        <f t="shared" si="186"/>
        <v>1999.19</v>
      </c>
      <c r="AE948" s="744">
        <f t="shared" si="187"/>
        <v>533.88</v>
      </c>
      <c r="AF948" s="744">
        <f t="shared" si="188"/>
        <v>472.86</v>
      </c>
      <c r="AG948" s="744">
        <f t="shared" si="189"/>
        <v>376.26</v>
      </c>
      <c r="AH948" s="744">
        <f t="shared" si="190"/>
        <v>616.19000000000005</v>
      </c>
      <c r="AI948" s="744">
        <f t="shared" si="191"/>
        <v>1999.19</v>
      </c>
      <c r="AJ948" s="744">
        <f t="shared" si="192"/>
        <v>300.80999999999995</v>
      </c>
      <c r="AK948" s="1097">
        <v>2300</v>
      </c>
    </row>
    <row r="949" spans="1:37">
      <c r="A949">
        <v>25400</v>
      </c>
      <c r="B949" t="s">
        <v>2923</v>
      </c>
      <c r="C949">
        <v>931302</v>
      </c>
      <c r="D949" t="s">
        <v>2924</v>
      </c>
      <c r="E949">
        <v>529500</v>
      </c>
      <c r="F949" t="s">
        <v>100</v>
      </c>
      <c r="G949" s="408" t="s">
        <v>5517</v>
      </c>
      <c r="H949" s="217" t="s">
        <v>23</v>
      </c>
      <c r="I949" s="217" t="s">
        <v>435</v>
      </c>
      <c r="J949" s="217" t="s">
        <v>458</v>
      </c>
      <c r="K949" s="61" t="str">
        <f t="shared" si="182"/>
        <v>2</v>
      </c>
      <c r="L949" s="63" t="str">
        <f t="shared" si="183"/>
        <v>Interpretive2</v>
      </c>
      <c r="M949" s="63" t="str">
        <f t="shared" si="184"/>
        <v>Gilman Ranch2</v>
      </c>
      <c r="N949" s="637">
        <v>6867.25</v>
      </c>
      <c r="O949" s="213">
        <v>12500</v>
      </c>
      <c r="Q949" s="213">
        <f t="shared" si="185"/>
        <v>12500</v>
      </c>
      <c r="R949" s="213">
        <v>201.77</v>
      </c>
      <c r="S949" s="213">
        <v>0</v>
      </c>
      <c r="T949" s="213">
        <v>249.08</v>
      </c>
      <c r="U949" s="213">
        <v>233.31</v>
      </c>
      <c r="V949" s="213">
        <v>184.98</v>
      </c>
      <c r="W949" s="213">
        <v>169.48</v>
      </c>
      <c r="X949" s="213">
        <v>169.48</v>
      </c>
      <c r="Y949" s="213">
        <v>202.1</v>
      </c>
      <c r="Z949" s="213">
        <v>175.69</v>
      </c>
      <c r="AA949" s="213">
        <v>-130.41</v>
      </c>
      <c r="AB949" s="213">
        <v>228.81</v>
      </c>
      <c r="AC949" s="213">
        <f>SUMIF('[3]revexpbalances - 2024-07-18T082'!$G:$G,G:G,'[3]revexpbalances - 2024-07-18T082'!$H:$H)</f>
        <v>181.14</v>
      </c>
      <c r="AD949" s="213">
        <f t="shared" si="186"/>
        <v>1865.4299999999998</v>
      </c>
      <c r="AE949" s="744">
        <f t="shared" si="187"/>
        <v>450.85</v>
      </c>
      <c r="AF949" s="744">
        <f t="shared" si="188"/>
        <v>587.77</v>
      </c>
      <c r="AG949" s="744">
        <f t="shared" si="189"/>
        <v>547.27</v>
      </c>
      <c r="AH949" s="744">
        <f t="shared" si="190"/>
        <v>279.53999999999996</v>
      </c>
      <c r="AI949" s="744">
        <f t="shared" si="191"/>
        <v>1865.4299999999998</v>
      </c>
      <c r="AJ949" s="744">
        <f t="shared" si="192"/>
        <v>10634.57</v>
      </c>
      <c r="AK949" s="1097">
        <v>6500</v>
      </c>
    </row>
    <row r="950" spans="1:37">
      <c r="A950">
        <v>25400</v>
      </c>
      <c r="B950" t="s">
        <v>2923</v>
      </c>
      <c r="C950">
        <v>931302</v>
      </c>
      <c r="D950" t="s">
        <v>2924</v>
      </c>
      <c r="E950">
        <v>529520</v>
      </c>
      <c r="F950" t="s">
        <v>102</v>
      </c>
      <c r="G950" s="408" t="s">
        <v>5386</v>
      </c>
      <c r="H950" s="217" t="s">
        <v>23</v>
      </c>
      <c r="I950" s="217" t="s">
        <v>435</v>
      </c>
      <c r="J950" s="217" t="s">
        <v>458</v>
      </c>
      <c r="K950" s="61" t="str">
        <f t="shared" si="182"/>
        <v>2</v>
      </c>
      <c r="L950" s="63" t="str">
        <f t="shared" si="183"/>
        <v>Interpretive2</v>
      </c>
      <c r="M950" s="63" t="str">
        <f t="shared" si="184"/>
        <v>Gilman Ranch2</v>
      </c>
      <c r="N950" s="637">
        <v>280.37</v>
      </c>
      <c r="O950" s="213">
        <v>300</v>
      </c>
      <c r="Q950" s="213">
        <f t="shared" si="185"/>
        <v>300</v>
      </c>
      <c r="R950" s="213">
        <v>54.79</v>
      </c>
      <c r="S950" s="213">
        <v>0</v>
      </c>
      <c r="T950" s="213">
        <v>54.79</v>
      </c>
      <c r="U950" s="213">
        <v>54.79</v>
      </c>
      <c r="V950" s="213">
        <v>54.79</v>
      </c>
      <c r="W950" s="213">
        <v>54.79</v>
      </c>
      <c r="X950" s="213">
        <v>54.79</v>
      </c>
      <c r="Y950" s="213">
        <v>55.34</v>
      </c>
      <c r="Z950" s="213">
        <v>56.72</v>
      </c>
      <c r="AA950" s="213">
        <v>56.72</v>
      </c>
      <c r="AB950" s="213">
        <v>36.36</v>
      </c>
      <c r="AC950" s="213">
        <f>SUMIF('[3]revexpbalances - 2024-07-18T082'!$G:$G,G:G,'[3]revexpbalances - 2024-07-18T082'!$H:$H)</f>
        <v>56.72</v>
      </c>
      <c r="AD950" s="213">
        <f t="shared" si="186"/>
        <v>590.60000000000014</v>
      </c>
      <c r="AE950" s="744">
        <f t="shared" si="187"/>
        <v>109.58</v>
      </c>
      <c r="AF950" s="744">
        <f t="shared" si="188"/>
        <v>164.37</v>
      </c>
      <c r="AG950" s="744">
        <f t="shared" si="189"/>
        <v>166.85</v>
      </c>
      <c r="AH950" s="744">
        <f t="shared" si="190"/>
        <v>149.80000000000001</v>
      </c>
      <c r="AI950" s="744">
        <f t="shared" si="191"/>
        <v>590.59999999999991</v>
      </c>
      <c r="AJ950" s="744">
        <f t="shared" si="192"/>
        <v>-290.59999999999991</v>
      </c>
      <c r="AK950" s="1097">
        <v>300</v>
      </c>
    </row>
    <row r="951" spans="1:37">
      <c r="A951">
        <v>25400</v>
      </c>
      <c r="B951" t="s">
        <v>2923</v>
      </c>
      <c r="C951">
        <v>931302</v>
      </c>
      <c r="D951" t="s">
        <v>2924</v>
      </c>
      <c r="E951">
        <v>529550</v>
      </c>
      <c r="F951" t="s">
        <v>103</v>
      </c>
      <c r="G951" s="408" t="s">
        <v>5475</v>
      </c>
      <c r="H951" s="217" t="s">
        <v>23</v>
      </c>
      <c r="I951" s="217" t="s">
        <v>435</v>
      </c>
      <c r="J951" s="217" t="s">
        <v>458</v>
      </c>
      <c r="K951" s="61" t="str">
        <f t="shared" si="182"/>
        <v>2</v>
      </c>
      <c r="L951" s="63" t="str">
        <f t="shared" si="183"/>
        <v>Interpretive2</v>
      </c>
      <c r="M951" s="63" t="str">
        <f t="shared" si="184"/>
        <v>Gilman Ranch2</v>
      </c>
      <c r="N951" s="637">
        <v>1523.18</v>
      </c>
      <c r="O951" s="213">
        <v>2000</v>
      </c>
      <c r="Q951" s="213">
        <f t="shared" si="185"/>
        <v>2000</v>
      </c>
      <c r="R951" s="213">
        <v>429.1</v>
      </c>
      <c r="S951" s="213">
        <v>0</v>
      </c>
      <c r="T951" s="213">
        <v>296.8</v>
      </c>
      <c r="U951" s="213">
        <v>164.5</v>
      </c>
      <c r="V951" s="213">
        <v>145.6</v>
      </c>
      <c r="W951" s="213">
        <v>136.15</v>
      </c>
      <c r="X951" s="213">
        <v>161.35</v>
      </c>
      <c r="Y951" s="213">
        <v>126.84</v>
      </c>
      <c r="Z951" s="213">
        <v>145.63</v>
      </c>
      <c r="AA951" s="213">
        <v>462.44</v>
      </c>
      <c r="AB951" s="213">
        <v>190.63</v>
      </c>
      <c r="AC951" s="213">
        <f>SUMIF('[3]revexpbalances - 2024-07-18T082'!$G:$G,G:G,'[3]revexpbalances - 2024-07-18T082'!$H:$H)</f>
        <v>163.22999999999999</v>
      </c>
      <c r="AD951" s="213">
        <f t="shared" si="186"/>
        <v>2422.27</v>
      </c>
      <c r="AE951" s="744">
        <f t="shared" si="187"/>
        <v>725.90000000000009</v>
      </c>
      <c r="AF951" s="744">
        <f t="shared" si="188"/>
        <v>446.25</v>
      </c>
      <c r="AG951" s="744">
        <f t="shared" si="189"/>
        <v>433.82</v>
      </c>
      <c r="AH951" s="744">
        <f t="shared" si="190"/>
        <v>816.3</v>
      </c>
      <c r="AI951" s="744">
        <f t="shared" si="191"/>
        <v>2422.27</v>
      </c>
      <c r="AJ951" s="744">
        <f t="shared" si="192"/>
        <v>-422.27</v>
      </c>
      <c r="AK951" s="1097">
        <v>2000</v>
      </c>
    </row>
    <row r="952" spans="1:37">
      <c r="A952">
        <v>25400</v>
      </c>
      <c r="B952" t="s">
        <v>2923</v>
      </c>
      <c r="C952">
        <v>931303</v>
      </c>
      <c r="D952" t="s">
        <v>5793</v>
      </c>
      <c r="E952">
        <v>520230</v>
      </c>
      <c r="F952" t="s">
        <v>50</v>
      </c>
      <c r="G952" s="408" t="s">
        <v>5421</v>
      </c>
      <c r="H952" s="217" t="s">
        <v>23</v>
      </c>
      <c r="I952" s="217" t="s">
        <v>437</v>
      </c>
      <c r="J952" s="217" t="s">
        <v>458</v>
      </c>
      <c r="K952" s="61" t="str">
        <f t="shared" si="182"/>
        <v>2</v>
      </c>
      <c r="L952" s="63" t="str">
        <f t="shared" si="183"/>
        <v>Interpretive2</v>
      </c>
      <c r="M952" s="63" t="str">
        <f t="shared" si="184"/>
        <v>Jensen-Alvarado Ranch2</v>
      </c>
      <c r="N952" s="637">
        <v>1561.52</v>
      </c>
      <c r="O952" s="213">
        <v>600</v>
      </c>
      <c r="Q952" s="213">
        <f t="shared" si="185"/>
        <v>600</v>
      </c>
      <c r="R952" s="213">
        <v>0</v>
      </c>
      <c r="S952" s="213">
        <v>52.24</v>
      </c>
      <c r="T952" s="213">
        <v>31.34</v>
      </c>
      <c r="U952" s="213">
        <v>108.16</v>
      </c>
      <c r="V952" s="213">
        <v>90.38</v>
      </c>
      <c r="W952" s="213">
        <v>90.39</v>
      </c>
      <c r="X952" s="213">
        <v>510.3</v>
      </c>
      <c r="Y952" s="213">
        <v>128.41999999999999</v>
      </c>
      <c r="Z952" s="213">
        <v>128.41999999999999</v>
      </c>
      <c r="AA952" s="213">
        <v>117.95</v>
      </c>
      <c r="AB952" s="213">
        <v>117.92</v>
      </c>
      <c r="AC952" s="213">
        <f>SUMIF('[3]revexpbalances - 2024-07-18T082'!$G:$G,G:G,'[3]revexpbalances - 2024-07-18T082'!$H:$H)</f>
        <v>117.92</v>
      </c>
      <c r="AD952" s="213">
        <f t="shared" si="186"/>
        <v>1493.44</v>
      </c>
      <c r="AE952" s="744">
        <f t="shared" si="187"/>
        <v>83.58</v>
      </c>
      <c r="AF952" s="744">
        <f t="shared" si="188"/>
        <v>288.93</v>
      </c>
      <c r="AG952" s="744">
        <f t="shared" si="189"/>
        <v>767.14</v>
      </c>
      <c r="AH952" s="744">
        <f t="shared" si="190"/>
        <v>353.79</v>
      </c>
      <c r="AI952" s="744">
        <f t="shared" si="191"/>
        <v>1493.44</v>
      </c>
      <c r="AJ952" s="744">
        <f t="shared" si="192"/>
        <v>-893.44</v>
      </c>
      <c r="AK952" s="1097">
        <v>600</v>
      </c>
    </row>
    <row r="953" spans="1:37">
      <c r="A953">
        <v>25400</v>
      </c>
      <c r="B953" t="s">
        <v>2923</v>
      </c>
      <c r="C953">
        <v>931303</v>
      </c>
      <c r="D953" t="s">
        <v>5793</v>
      </c>
      <c r="E953">
        <v>520320</v>
      </c>
      <c r="F953" t="s">
        <v>51</v>
      </c>
      <c r="G953" s="408" t="s">
        <v>5436</v>
      </c>
      <c r="H953" s="217" t="s">
        <v>23</v>
      </c>
      <c r="I953" s="217" t="s">
        <v>437</v>
      </c>
      <c r="J953" s="217" t="s">
        <v>458</v>
      </c>
      <c r="K953" s="61" t="str">
        <f t="shared" si="182"/>
        <v>2</v>
      </c>
      <c r="L953" s="63" t="str">
        <f t="shared" si="183"/>
        <v>Interpretive2</v>
      </c>
      <c r="M953" s="63" t="str">
        <f t="shared" si="184"/>
        <v>Jensen-Alvarado Ranch2</v>
      </c>
      <c r="N953" s="637">
        <v>1091.0500000000002</v>
      </c>
      <c r="O953" s="213">
        <v>1100</v>
      </c>
      <c r="Q953" s="213">
        <f t="shared" si="185"/>
        <v>1100</v>
      </c>
      <c r="R953" s="213">
        <v>0</v>
      </c>
      <c r="S953" s="213">
        <v>92.95</v>
      </c>
      <c r="T953" s="213">
        <v>98.3</v>
      </c>
      <c r="U953" s="213">
        <v>94.44</v>
      </c>
      <c r="V953" s="213">
        <v>98.5</v>
      </c>
      <c r="W953" s="213">
        <v>131.33000000000001</v>
      </c>
      <c r="X953" s="213">
        <v>99.99</v>
      </c>
      <c r="Y953" s="213">
        <v>100.43</v>
      </c>
      <c r="Z953" s="213">
        <v>100.69</v>
      </c>
      <c r="AA953" s="213">
        <v>96.02</v>
      </c>
      <c r="AB953" s="213">
        <v>99.63</v>
      </c>
      <c r="AC953" s="213">
        <f>SUMIF('[3]revexpbalances - 2024-07-18T082'!$G:$G,G:G,'[3]revexpbalances - 2024-07-18T082'!$H:$H)</f>
        <v>99.73</v>
      </c>
      <c r="AD953" s="213">
        <f t="shared" si="186"/>
        <v>1112.01</v>
      </c>
      <c r="AE953" s="744">
        <f t="shared" si="187"/>
        <v>191.25</v>
      </c>
      <c r="AF953" s="744">
        <f t="shared" si="188"/>
        <v>324.27</v>
      </c>
      <c r="AG953" s="744">
        <f t="shared" si="189"/>
        <v>301.11</v>
      </c>
      <c r="AH953" s="744">
        <f t="shared" si="190"/>
        <v>295.38</v>
      </c>
      <c r="AI953" s="744">
        <f t="shared" si="191"/>
        <v>1112.01</v>
      </c>
      <c r="AJ953" s="744">
        <f t="shared" si="192"/>
        <v>-12.009999999999991</v>
      </c>
      <c r="AK953" s="1097">
        <v>1100</v>
      </c>
    </row>
    <row r="954" spans="1:37">
      <c r="A954">
        <v>25400</v>
      </c>
      <c r="B954" t="s">
        <v>2923</v>
      </c>
      <c r="C954">
        <v>931303</v>
      </c>
      <c r="D954" t="s">
        <v>5793</v>
      </c>
      <c r="E954">
        <v>520330</v>
      </c>
      <c r="F954" t="s">
        <v>52</v>
      </c>
      <c r="G954" s="408" t="s">
        <v>5456</v>
      </c>
      <c r="H954" s="217" t="s">
        <v>23</v>
      </c>
      <c r="I954" s="217" t="s">
        <v>437</v>
      </c>
      <c r="J954" s="217" t="s">
        <v>458</v>
      </c>
      <c r="K954" s="61" t="str">
        <f t="shared" si="182"/>
        <v>2</v>
      </c>
      <c r="L954" s="63" t="str">
        <f t="shared" si="183"/>
        <v>Interpretive2</v>
      </c>
      <c r="M954" s="63" t="str">
        <f t="shared" si="184"/>
        <v>Jensen-Alvarado Ranch2</v>
      </c>
      <c r="N954" s="637">
        <v>1123.5000000000002</v>
      </c>
      <c r="O954" s="213">
        <v>1300</v>
      </c>
      <c r="Q954" s="213">
        <f t="shared" si="185"/>
        <v>1300</v>
      </c>
      <c r="R954" s="213">
        <v>107</v>
      </c>
      <c r="S954" s="213">
        <v>107</v>
      </c>
      <c r="T954" s="213">
        <v>107</v>
      </c>
      <c r="U954" s="213">
        <v>107</v>
      </c>
      <c r="V954" s="213">
        <v>107</v>
      </c>
      <c r="W954" s="213">
        <v>107</v>
      </c>
      <c r="X954" s="213">
        <v>107</v>
      </c>
      <c r="Y954" s="213">
        <v>107</v>
      </c>
      <c r="Z954" s="213">
        <v>107</v>
      </c>
      <c r="AA954" s="213">
        <v>107</v>
      </c>
      <c r="AB954" s="213">
        <v>107</v>
      </c>
      <c r="AC954" s="213">
        <f>SUMIF('[3]revexpbalances - 2024-07-18T082'!$G:$G,G:G,'[3]revexpbalances - 2024-07-18T082'!$H:$H)</f>
        <v>107</v>
      </c>
      <c r="AD954" s="213">
        <f t="shared" si="186"/>
        <v>1284</v>
      </c>
      <c r="AE954" s="744">
        <f t="shared" si="187"/>
        <v>321</v>
      </c>
      <c r="AF954" s="744">
        <f t="shared" si="188"/>
        <v>321</v>
      </c>
      <c r="AG954" s="744">
        <f t="shared" si="189"/>
        <v>321</v>
      </c>
      <c r="AH954" s="744">
        <f t="shared" si="190"/>
        <v>321</v>
      </c>
      <c r="AI954" s="744">
        <f t="shared" si="191"/>
        <v>1284</v>
      </c>
      <c r="AJ954" s="744">
        <f t="shared" si="192"/>
        <v>16</v>
      </c>
      <c r="AK954" s="1097">
        <v>1300</v>
      </c>
    </row>
    <row r="955" spans="1:37">
      <c r="A955">
        <v>25400</v>
      </c>
      <c r="B955" t="s">
        <v>2923</v>
      </c>
      <c r="C955">
        <v>931303</v>
      </c>
      <c r="D955" t="s">
        <v>5793</v>
      </c>
      <c r="E955">
        <v>520845</v>
      </c>
      <c r="F955" t="s">
        <v>89</v>
      </c>
      <c r="G955" s="408" t="s">
        <v>5498</v>
      </c>
      <c r="H955" s="217" t="s">
        <v>23</v>
      </c>
      <c r="I955" s="217" t="s">
        <v>437</v>
      </c>
      <c r="J955" s="217" t="s">
        <v>458</v>
      </c>
      <c r="K955" s="61" t="str">
        <f t="shared" si="182"/>
        <v>2</v>
      </c>
      <c r="L955" s="63" t="str">
        <f t="shared" si="183"/>
        <v>Interpretive2</v>
      </c>
      <c r="M955" s="63" t="str">
        <f t="shared" si="184"/>
        <v>Jensen-Alvarado Ranch2</v>
      </c>
      <c r="N955" s="637">
        <v>4006.48</v>
      </c>
      <c r="O955" s="213">
        <v>4000</v>
      </c>
      <c r="Q955" s="213">
        <f t="shared" si="185"/>
        <v>4000</v>
      </c>
      <c r="R955" s="213">
        <v>0</v>
      </c>
      <c r="S955" s="213">
        <v>379.54</v>
      </c>
      <c r="T955" s="213">
        <v>379.54</v>
      </c>
      <c r="U955" s="213">
        <v>379.54</v>
      </c>
      <c r="V955" s="213">
        <v>379.54</v>
      </c>
      <c r="W955" s="213">
        <v>379.54</v>
      </c>
      <c r="X955" s="213">
        <v>379.54</v>
      </c>
      <c r="Y955" s="213">
        <v>379.54</v>
      </c>
      <c r="Z955" s="213">
        <v>379.54</v>
      </c>
      <c r="AA955" s="213">
        <v>379.54</v>
      </c>
      <c r="AB955" s="213">
        <v>379.54</v>
      </c>
      <c r="AC955" s="213">
        <f>SUMIF('[3]revexpbalances - 2024-07-18T082'!$G:$G,G:G,'[3]revexpbalances - 2024-07-18T082'!$H:$H)</f>
        <v>379.54</v>
      </c>
      <c r="AD955" s="213">
        <f t="shared" si="186"/>
        <v>4174.9400000000005</v>
      </c>
      <c r="AE955" s="744">
        <f t="shared" si="187"/>
        <v>759.08</v>
      </c>
      <c r="AF955" s="744">
        <f t="shared" si="188"/>
        <v>1138.6200000000001</v>
      </c>
      <c r="AG955" s="744">
        <f t="shared" si="189"/>
        <v>1138.6200000000001</v>
      </c>
      <c r="AH955" s="744">
        <f t="shared" si="190"/>
        <v>1138.6200000000001</v>
      </c>
      <c r="AI955" s="744">
        <f t="shared" si="191"/>
        <v>4174.9400000000005</v>
      </c>
      <c r="AJ955" s="744">
        <f t="shared" si="192"/>
        <v>-174.94000000000051</v>
      </c>
      <c r="AK955" s="1097">
        <v>4000</v>
      </c>
    </row>
    <row r="956" spans="1:37">
      <c r="A956">
        <v>25400</v>
      </c>
      <c r="B956" t="s">
        <v>2923</v>
      </c>
      <c r="C956">
        <v>931303</v>
      </c>
      <c r="D956" t="s">
        <v>5793</v>
      </c>
      <c r="E956">
        <v>521700</v>
      </c>
      <c r="F956" t="s">
        <v>1072</v>
      </c>
      <c r="G956" s="408" t="s">
        <v>5438</v>
      </c>
      <c r="H956" s="217" t="s">
        <v>23</v>
      </c>
      <c r="I956" s="217" t="s">
        <v>437</v>
      </c>
      <c r="J956" s="217" t="s">
        <v>458</v>
      </c>
      <c r="K956" s="61" t="str">
        <f t="shared" si="182"/>
        <v>2</v>
      </c>
      <c r="L956" s="63" t="str">
        <f t="shared" si="183"/>
        <v>Interpretive2</v>
      </c>
      <c r="M956" s="63" t="str">
        <f t="shared" si="184"/>
        <v>Jensen-Alvarado Ranch2</v>
      </c>
      <c r="N956" s="637">
        <v>1373.36</v>
      </c>
      <c r="O956" s="213">
        <v>2000</v>
      </c>
      <c r="Q956" s="213">
        <f t="shared" si="185"/>
        <v>2000</v>
      </c>
      <c r="R956" s="213">
        <v>194.36</v>
      </c>
      <c r="S956" s="213">
        <v>35.590000000000003</v>
      </c>
      <c r="T956" s="213">
        <v>960.72</v>
      </c>
      <c r="U956" s="213">
        <v>0</v>
      </c>
      <c r="V956" s="213">
        <v>71.180000000000007</v>
      </c>
      <c r="W956" s="213">
        <v>142.36000000000001</v>
      </c>
      <c r="X956" s="213">
        <v>0</v>
      </c>
      <c r="Y956" s="213">
        <v>71.180000000000007</v>
      </c>
      <c r="Z956" s="213">
        <v>142.36000000000001</v>
      </c>
      <c r="AA956" s="213">
        <v>0</v>
      </c>
      <c r="AB956" s="213">
        <v>71.180000000000007</v>
      </c>
      <c r="AC956" s="213">
        <f>SUMIF('[3]revexpbalances - 2024-07-18T082'!$G:$G,G:G,'[3]revexpbalances - 2024-07-18T082'!$H:$H)</f>
        <v>71.180000000000007</v>
      </c>
      <c r="AD956" s="213">
        <f t="shared" si="186"/>
        <v>1760.1100000000001</v>
      </c>
      <c r="AE956" s="744">
        <f t="shared" si="187"/>
        <v>1190.67</v>
      </c>
      <c r="AF956" s="744">
        <f t="shared" si="188"/>
        <v>213.54000000000002</v>
      </c>
      <c r="AG956" s="744">
        <f t="shared" si="189"/>
        <v>213.54000000000002</v>
      </c>
      <c r="AH956" s="744">
        <f t="shared" si="190"/>
        <v>142.36000000000001</v>
      </c>
      <c r="AI956" s="744">
        <f t="shared" si="191"/>
        <v>1760.1100000000001</v>
      </c>
      <c r="AJ956" s="744">
        <f t="shared" si="192"/>
        <v>239.88999999999987</v>
      </c>
      <c r="AK956" s="1097">
        <v>2000</v>
      </c>
    </row>
    <row r="957" spans="1:37">
      <c r="A957">
        <v>25400</v>
      </c>
      <c r="B957" t="s">
        <v>2923</v>
      </c>
      <c r="C957">
        <v>931303</v>
      </c>
      <c r="D957" t="s">
        <v>5793</v>
      </c>
      <c r="E957">
        <v>529500</v>
      </c>
      <c r="F957" t="s">
        <v>100</v>
      </c>
      <c r="G957" s="408" t="s">
        <v>5508</v>
      </c>
      <c r="H957" s="217" t="s">
        <v>23</v>
      </c>
      <c r="I957" s="217" t="s">
        <v>437</v>
      </c>
      <c r="J957" s="217" t="s">
        <v>458</v>
      </c>
      <c r="K957" s="61" t="str">
        <f t="shared" si="182"/>
        <v>2</v>
      </c>
      <c r="L957" s="63" t="str">
        <f t="shared" si="183"/>
        <v>Interpretive2</v>
      </c>
      <c r="M957" s="63" t="str">
        <f t="shared" si="184"/>
        <v>Jensen-Alvarado Ranch2</v>
      </c>
      <c r="N957" s="637">
        <v>4476.62</v>
      </c>
      <c r="O957" s="213">
        <v>5300</v>
      </c>
      <c r="Q957" s="213">
        <f t="shared" si="185"/>
        <v>5300</v>
      </c>
      <c r="R957" s="213">
        <v>0</v>
      </c>
      <c r="S957" s="213">
        <v>1354.42</v>
      </c>
      <c r="T957" s="213">
        <v>679.59</v>
      </c>
      <c r="U957" s="213">
        <v>332.47</v>
      </c>
      <c r="V957" s="213">
        <v>54.4</v>
      </c>
      <c r="W957" s="213">
        <v>253.04</v>
      </c>
      <c r="X957" s="213">
        <v>626.55999999999995</v>
      </c>
      <c r="Y957" s="213">
        <v>344.67</v>
      </c>
      <c r="Z957" s="213">
        <v>455.74</v>
      </c>
      <c r="AA957" s="213">
        <v>137.16</v>
      </c>
      <c r="AB957" s="213">
        <v>312.57</v>
      </c>
      <c r="AC957" s="213">
        <f>SUMIF('[3]revexpbalances - 2024-07-18T082'!$G:$G,G:G,'[3]revexpbalances - 2024-07-18T082'!$H:$H)</f>
        <v>527.9</v>
      </c>
      <c r="AD957" s="213">
        <f t="shared" si="186"/>
        <v>5078.5199999999995</v>
      </c>
      <c r="AE957" s="744">
        <f t="shared" si="187"/>
        <v>2034.0100000000002</v>
      </c>
      <c r="AF957" s="744">
        <f t="shared" si="188"/>
        <v>639.91</v>
      </c>
      <c r="AG957" s="744">
        <f t="shared" si="189"/>
        <v>1426.97</v>
      </c>
      <c r="AH957" s="744">
        <f t="shared" si="190"/>
        <v>977.63</v>
      </c>
      <c r="AI957" s="744">
        <f t="shared" si="191"/>
        <v>5078.5200000000004</v>
      </c>
      <c r="AJ957" s="744">
        <f t="shared" si="192"/>
        <v>221.47999999999956</v>
      </c>
      <c r="AK957" s="1097">
        <v>5300</v>
      </c>
    </row>
    <row r="958" spans="1:37">
      <c r="A958">
        <v>25400</v>
      </c>
      <c r="B958" t="s">
        <v>2923</v>
      </c>
      <c r="C958">
        <v>931303</v>
      </c>
      <c r="D958" t="s">
        <v>5793</v>
      </c>
      <c r="E958">
        <v>529520</v>
      </c>
      <c r="F958" t="s">
        <v>102</v>
      </c>
      <c r="G958" s="408" t="s">
        <v>5493</v>
      </c>
      <c r="H958" s="217" t="s">
        <v>23</v>
      </c>
      <c r="I958" s="217" t="s">
        <v>437</v>
      </c>
      <c r="J958" s="217" t="s">
        <v>458</v>
      </c>
      <c r="K958" s="61" t="str">
        <f t="shared" si="182"/>
        <v>2</v>
      </c>
      <c r="L958" s="63" t="str">
        <f t="shared" si="183"/>
        <v>Interpretive2</v>
      </c>
      <c r="M958" s="63" t="str">
        <f t="shared" si="184"/>
        <v>Jensen-Alvarado Ranch2</v>
      </c>
      <c r="N958" s="637">
        <v>2761.62</v>
      </c>
      <c r="O958" s="213">
        <v>3000</v>
      </c>
      <c r="Q958" s="213">
        <f t="shared" si="185"/>
        <v>3000</v>
      </c>
      <c r="R958" s="213">
        <v>29.92</v>
      </c>
      <c r="S958" s="213">
        <v>216.78</v>
      </c>
      <c r="T958" s="213">
        <v>216.78</v>
      </c>
      <c r="U958" s="213">
        <v>216.78</v>
      </c>
      <c r="V958" s="213">
        <v>216.18</v>
      </c>
      <c r="W958" s="213">
        <v>301.86</v>
      </c>
      <c r="X958" s="213">
        <v>353.23</v>
      </c>
      <c r="Y958" s="213">
        <v>88.65</v>
      </c>
      <c r="Z958" s="213">
        <v>2032.12</v>
      </c>
      <c r="AA958" s="213">
        <v>311.38</v>
      </c>
      <c r="AB958" s="213">
        <v>266.16000000000003</v>
      </c>
      <c r="AC958" s="213">
        <f>SUMIF('[3]revexpbalances - 2024-07-18T082'!$G:$G,G:G,'[3]revexpbalances - 2024-07-18T082'!$H:$H)</f>
        <v>184.25</v>
      </c>
      <c r="AD958" s="213">
        <f t="shared" si="186"/>
        <v>4434.09</v>
      </c>
      <c r="AE958" s="744">
        <f t="shared" si="187"/>
        <v>463.48</v>
      </c>
      <c r="AF958" s="744">
        <f t="shared" si="188"/>
        <v>734.82</v>
      </c>
      <c r="AG958" s="744">
        <f t="shared" si="189"/>
        <v>2474</v>
      </c>
      <c r="AH958" s="744">
        <f t="shared" si="190"/>
        <v>761.79</v>
      </c>
      <c r="AI958" s="744">
        <f t="shared" si="191"/>
        <v>4434.09</v>
      </c>
      <c r="AJ958" s="744">
        <f t="shared" si="192"/>
        <v>-1434.0900000000001</v>
      </c>
      <c r="AK958" s="1097">
        <v>3000</v>
      </c>
    </row>
    <row r="959" spans="1:37">
      <c r="A959">
        <v>25400</v>
      </c>
      <c r="B959" t="s">
        <v>2923</v>
      </c>
      <c r="C959">
        <v>931303</v>
      </c>
      <c r="D959" t="s">
        <v>5793</v>
      </c>
      <c r="E959">
        <v>529550</v>
      </c>
      <c r="F959" t="s">
        <v>103</v>
      </c>
      <c r="G959" s="408" t="s">
        <v>5519</v>
      </c>
      <c r="H959" s="217" t="s">
        <v>23</v>
      </c>
      <c r="I959" s="217" t="s">
        <v>437</v>
      </c>
      <c r="J959" s="217" t="s">
        <v>458</v>
      </c>
      <c r="K959" s="61" t="str">
        <f t="shared" si="182"/>
        <v>2</v>
      </c>
      <c r="L959" s="63" t="str">
        <f t="shared" si="183"/>
        <v>Interpretive2</v>
      </c>
      <c r="M959" s="63" t="str">
        <f t="shared" si="184"/>
        <v>Jensen-Alvarado Ranch2</v>
      </c>
      <c r="N959" s="637">
        <v>27208.33</v>
      </c>
      <c r="O959" s="213">
        <v>40000</v>
      </c>
      <c r="Q959" s="213">
        <f t="shared" si="185"/>
        <v>40000</v>
      </c>
      <c r="R959" s="213">
        <v>39.630000000000003</v>
      </c>
      <c r="S959" s="213">
        <v>2202.67</v>
      </c>
      <c r="T959" s="213">
        <v>3118.1</v>
      </c>
      <c r="U959" s="213">
        <v>13114.58</v>
      </c>
      <c r="V959" s="213">
        <v>932.82</v>
      </c>
      <c r="W959" s="213">
        <v>1214.94</v>
      </c>
      <c r="X959" s="213">
        <v>724.13</v>
      </c>
      <c r="Y959" s="213">
        <v>1614.25</v>
      </c>
      <c r="Z959" s="213">
        <v>1848.22</v>
      </c>
      <c r="AA959" s="213">
        <v>764.42</v>
      </c>
      <c r="AB959" s="213">
        <v>734.04</v>
      </c>
      <c r="AC959" s="213">
        <f>SUMIF('[3]revexpbalances - 2024-07-18T082'!$G:$G,G:G,'[3]revexpbalances - 2024-07-18T082'!$H:$H)</f>
        <v>552.30999999999995</v>
      </c>
      <c r="AD959" s="213">
        <f t="shared" si="186"/>
        <v>26860.11</v>
      </c>
      <c r="AE959" s="744">
        <f t="shared" si="187"/>
        <v>5360.4</v>
      </c>
      <c r="AF959" s="744">
        <f t="shared" si="188"/>
        <v>15262.34</v>
      </c>
      <c r="AG959" s="744">
        <f t="shared" si="189"/>
        <v>4186.6000000000004</v>
      </c>
      <c r="AH959" s="744">
        <f t="shared" si="190"/>
        <v>2050.77</v>
      </c>
      <c r="AI959" s="744">
        <f t="shared" si="191"/>
        <v>26860.109999999997</v>
      </c>
      <c r="AJ959" s="744">
        <f t="shared" si="192"/>
        <v>13139.890000000003</v>
      </c>
      <c r="AK959" s="1097">
        <v>35000</v>
      </c>
    </row>
    <row r="960" spans="1:37">
      <c r="A960">
        <v>25400</v>
      </c>
      <c r="B960" t="s">
        <v>2923</v>
      </c>
      <c r="C960">
        <v>931304</v>
      </c>
      <c r="D960" t="s">
        <v>438</v>
      </c>
      <c r="E960">
        <v>520845</v>
      </c>
      <c r="F960" t="s">
        <v>89</v>
      </c>
      <c r="G960" s="408" t="s">
        <v>5460</v>
      </c>
      <c r="H960" s="217" t="s">
        <v>5795</v>
      </c>
      <c r="I960" s="217" t="s">
        <v>438</v>
      </c>
      <c r="J960" s="217" t="s">
        <v>458</v>
      </c>
      <c r="K960" s="61" t="str">
        <f t="shared" si="182"/>
        <v>2</v>
      </c>
      <c r="L960" s="63" t="str">
        <f t="shared" si="183"/>
        <v>interpretive2</v>
      </c>
      <c r="M960" s="63" t="str">
        <f t="shared" si="184"/>
        <v>San Timoteo Schoolhouse2</v>
      </c>
      <c r="N960" s="637">
        <v>1328.9000000000003</v>
      </c>
      <c r="O960" s="213">
        <v>1200</v>
      </c>
      <c r="Q960" s="213">
        <f t="shared" si="185"/>
        <v>1200</v>
      </c>
      <c r="R960" s="213">
        <v>109.94</v>
      </c>
      <c r="S960" s="213">
        <v>109.94</v>
      </c>
      <c r="T960" s="213">
        <v>109.94</v>
      </c>
      <c r="U960" s="213">
        <v>109.94</v>
      </c>
      <c r="V960" s="213">
        <v>109.94</v>
      </c>
      <c r="W960" s="213">
        <v>220.46</v>
      </c>
      <c r="X960" s="213">
        <v>166.52</v>
      </c>
      <c r="Y960" s="213">
        <v>166.52</v>
      </c>
      <c r="Z960" s="213">
        <v>166.52</v>
      </c>
      <c r="AA960" s="213">
        <v>166.52</v>
      </c>
      <c r="AB960" s="213">
        <v>166.52</v>
      </c>
      <c r="AC960" s="213">
        <f>SUMIF('[3]revexpbalances - 2024-07-18T082'!$G:$G,G:G,'[3]revexpbalances - 2024-07-18T082'!$H:$H)</f>
        <v>166.52</v>
      </c>
      <c r="AD960" s="213">
        <f t="shared" si="186"/>
        <v>1769.28</v>
      </c>
      <c r="AE960" s="744">
        <f t="shared" si="187"/>
        <v>329.82</v>
      </c>
      <c r="AF960" s="744">
        <f t="shared" si="188"/>
        <v>440.34000000000003</v>
      </c>
      <c r="AG960" s="744">
        <f t="shared" si="189"/>
        <v>499.56000000000006</v>
      </c>
      <c r="AH960" s="744">
        <f t="shared" si="190"/>
        <v>499.56000000000006</v>
      </c>
      <c r="AI960" s="744">
        <f t="shared" si="191"/>
        <v>1769.2800000000002</v>
      </c>
      <c r="AJ960" s="744">
        <f t="shared" si="192"/>
        <v>-569.2800000000002</v>
      </c>
      <c r="AK960" s="1097">
        <v>1200</v>
      </c>
    </row>
    <row r="961" spans="1:37">
      <c r="A961">
        <v>25400</v>
      </c>
      <c r="B961" t="s">
        <v>2923</v>
      </c>
      <c r="C961">
        <v>931304</v>
      </c>
      <c r="D961" t="s">
        <v>438</v>
      </c>
      <c r="E961">
        <v>529500</v>
      </c>
      <c r="F961" t="s">
        <v>100</v>
      </c>
      <c r="G961" s="408" t="s">
        <v>5457</v>
      </c>
      <c r="H961" s="217" t="s">
        <v>5795</v>
      </c>
      <c r="I961" s="217" t="s">
        <v>438</v>
      </c>
      <c r="J961" s="217" t="s">
        <v>458</v>
      </c>
      <c r="K961" s="61" t="str">
        <f t="shared" si="182"/>
        <v>2</v>
      </c>
      <c r="L961" s="63" t="str">
        <f t="shared" si="183"/>
        <v>interpretive2</v>
      </c>
      <c r="M961" s="63" t="str">
        <f t="shared" si="184"/>
        <v>San Timoteo Schoolhouse2</v>
      </c>
      <c r="N961" s="637">
        <v>394.69</v>
      </c>
      <c r="O961" s="213">
        <v>750</v>
      </c>
      <c r="Q961" s="213">
        <f t="shared" si="185"/>
        <v>750</v>
      </c>
      <c r="R961" s="213">
        <v>0</v>
      </c>
      <c r="S961" s="213">
        <v>63</v>
      </c>
      <c r="T961" s="213">
        <v>66.05</v>
      </c>
      <c r="U961" s="213">
        <v>0</v>
      </c>
      <c r="V961" s="213">
        <v>34.42</v>
      </c>
      <c r="W961" s="213">
        <v>32.799999999999997</v>
      </c>
      <c r="X961" s="213">
        <v>98.3</v>
      </c>
      <c r="Y961" s="213">
        <v>45.68</v>
      </c>
      <c r="Z961" s="213">
        <v>42.73</v>
      </c>
      <c r="AA961" s="213">
        <v>0</v>
      </c>
      <c r="AB961" s="213">
        <v>0</v>
      </c>
      <c r="AC961" s="213">
        <f>SUMIF('[3]revexpbalances - 2024-07-18T082'!$G:$G,G:G,'[3]revexpbalances - 2024-07-18T082'!$H:$H)</f>
        <v>22.02</v>
      </c>
      <c r="AD961" s="213">
        <f t="shared" si="186"/>
        <v>405.00000000000006</v>
      </c>
      <c r="AE961" s="744">
        <f t="shared" si="187"/>
        <v>129.05000000000001</v>
      </c>
      <c r="AF961" s="744">
        <f t="shared" si="188"/>
        <v>67.22</v>
      </c>
      <c r="AG961" s="744">
        <f t="shared" si="189"/>
        <v>186.70999999999998</v>
      </c>
      <c r="AH961" s="744">
        <f t="shared" si="190"/>
        <v>22.02</v>
      </c>
      <c r="AI961" s="744">
        <f t="shared" si="191"/>
        <v>405</v>
      </c>
      <c r="AJ961" s="744">
        <f t="shared" si="192"/>
        <v>345</v>
      </c>
      <c r="AK961" s="1097">
        <v>750</v>
      </c>
    </row>
    <row r="962" spans="1:37">
      <c r="A962">
        <v>25400</v>
      </c>
      <c r="B962" t="s">
        <v>2923</v>
      </c>
      <c r="C962">
        <v>931305</v>
      </c>
      <c r="D962" t="s">
        <v>440</v>
      </c>
      <c r="E962">
        <v>520230</v>
      </c>
      <c r="F962" t="s">
        <v>50</v>
      </c>
      <c r="G962" s="408" t="s">
        <v>5400</v>
      </c>
      <c r="H962" s="217" t="s">
        <v>23</v>
      </c>
      <c r="I962" s="217" t="s">
        <v>440</v>
      </c>
      <c r="J962" s="217" t="s">
        <v>458</v>
      </c>
      <c r="K962" s="61" t="str">
        <f t="shared" si="182"/>
        <v>2</v>
      </c>
      <c r="L962" s="63" t="str">
        <f t="shared" si="183"/>
        <v>Interpretive2</v>
      </c>
      <c r="M962" s="63" t="str">
        <f t="shared" si="184"/>
        <v>Hidden Valley Nature Center2</v>
      </c>
      <c r="N962" s="637">
        <v>1219.4000000000001</v>
      </c>
      <c r="O962" s="213">
        <v>1200</v>
      </c>
      <c r="Q962" s="213">
        <f t="shared" si="185"/>
        <v>1200</v>
      </c>
      <c r="R962" s="213">
        <v>0</v>
      </c>
      <c r="S962" s="213">
        <v>79.8</v>
      </c>
      <c r="T962" s="213">
        <v>79.8</v>
      </c>
      <c r="U962" s="213">
        <v>79.88</v>
      </c>
      <c r="V962" s="213">
        <v>79.91</v>
      </c>
      <c r="W962" s="213">
        <v>79.91</v>
      </c>
      <c r="X962" s="213">
        <v>499.83</v>
      </c>
      <c r="Y962" s="213">
        <v>117.94</v>
      </c>
      <c r="Z962" s="213">
        <v>117.94</v>
      </c>
      <c r="AA962" s="213">
        <v>159.88</v>
      </c>
      <c r="AB962" s="213">
        <v>159.82</v>
      </c>
      <c r="AC962" s="213">
        <f>SUMIF('[3]revexpbalances - 2024-07-18T082'!$G:$G,G:G,'[3]revexpbalances - 2024-07-18T082'!$H:$H)</f>
        <v>159.82</v>
      </c>
      <c r="AD962" s="213">
        <f t="shared" si="186"/>
        <v>1614.5299999999997</v>
      </c>
      <c r="AE962" s="744">
        <f t="shared" si="187"/>
        <v>159.6</v>
      </c>
      <c r="AF962" s="744">
        <f t="shared" si="188"/>
        <v>239.7</v>
      </c>
      <c r="AG962" s="744">
        <f t="shared" si="189"/>
        <v>735.71</v>
      </c>
      <c r="AH962" s="744">
        <f t="shared" si="190"/>
        <v>479.52</v>
      </c>
      <c r="AI962" s="744">
        <f t="shared" si="191"/>
        <v>1614.53</v>
      </c>
      <c r="AJ962" s="744">
        <f t="shared" si="192"/>
        <v>-414.53</v>
      </c>
      <c r="AK962" s="1097">
        <v>1200</v>
      </c>
    </row>
    <row r="963" spans="1:37">
      <c r="A963">
        <v>25400</v>
      </c>
      <c r="B963" t="s">
        <v>2923</v>
      </c>
      <c r="C963">
        <v>931305</v>
      </c>
      <c r="D963" t="s">
        <v>440</v>
      </c>
      <c r="E963">
        <v>520320</v>
      </c>
      <c r="F963" t="s">
        <v>51</v>
      </c>
      <c r="G963" s="408" t="s">
        <v>5473</v>
      </c>
      <c r="H963" s="217" t="s">
        <v>23</v>
      </c>
      <c r="I963" s="217" t="s">
        <v>440</v>
      </c>
      <c r="J963" s="217" t="s">
        <v>458</v>
      </c>
      <c r="K963" s="61" t="str">
        <f t="shared" si="182"/>
        <v>2</v>
      </c>
      <c r="L963" s="63" t="str">
        <f t="shared" si="183"/>
        <v>Interpretive2</v>
      </c>
      <c r="M963" s="63" t="str">
        <f t="shared" si="184"/>
        <v>Hidden Valley Nature Center2</v>
      </c>
      <c r="N963" s="637">
        <v>1878.2500000000002</v>
      </c>
      <c r="O963" s="213">
        <v>2000</v>
      </c>
      <c r="Q963" s="213">
        <f t="shared" si="185"/>
        <v>2000</v>
      </c>
      <c r="R963" s="213">
        <v>55.04</v>
      </c>
      <c r="S963" s="213">
        <v>166.23</v>
      </c>
      <c r="T963" s="213">
        <v>156.71</v>
      </c>
      <c r="U963" s="213">
        <v>160.56</v>
      </c>
      <c r="V963" s="213">
        <v>112.38</v>
      </c>
      <c r="W963" s="213">
        <v>228.93</v>
      </c>
      <c r="X963" s="213">
        <v>107.11</v>
      </c>
      <c r="Y963" s="213">
        <v>167.24</v>
      </c>
      <c r="Z963" s="213">
        <v>215.41</v>
      </c>
      <c r="AA963" s="213">
        <v>166.49</v>
      </c>
      <c r="AB963" s="213">
        <v>107.43</v>
      </c>
      <c r="AC963" s="213">
        <f>SUMIF('[3]revexpbalances - 2024-07-18T082'!$G:$G,G:G,'[3]revexpbalances - 2024-07-18T082'!$H:$H)</f>
        <v>166.59</v>
      </c>
      <c r="AD963" s="213">
        <f t="shared" si="186"/>
        <v>1810.12</v>
      </c>
      <c r="AE963" s="744">
        <f t="shared" si="187"/>
        <v>377.98</v>
      </c>
      <c r="AF963" s="744">
        <f t="shared" si="188"/>
        <v>501.87</v>
      </c>
      <c r="AG963" s="744">
        <f t="shared" si="189"/>
        <v>489.76</v>
      </c>
      <c r="AH963" s="744">
        <f t="shared" si="190"/>
        <v>440.51</v>
      </c>
      <c r="AI963" s="744">
        <f t="shared" si="191"/>
        <v>1810.1200000000001</v>
      </c>
      <c r="AJ963" s="744">
        <f t="shared" si="192"/>
        <v>189.87999999999988</v>
      </c>
      <c r="AK963" s="1097">
        <v>2000</v>
      </c>
    </row>
    <row r="964" spans="1:37">
      <c r="A964">
        <v>25400</v>
      </c>
      <c r="B964" t="s">
        <v>2923</v>
      </c>
      <c r="C964">
        <v>931305</v>
      </c>
      <c r="D964" t="s">
        <v>440</v>
      </c>
      <c r="E964">
        <v>521700</v>
      </c>
      <c r="F964" t="s">
        <v>1072</v>
      </c>
      <c r="G964" s="408" t="s">
        <v>5408</v>
      </c>
      <c r="H964" s="217" t="s">
        <v>23</v>
      </c>
      <c r="I964" s="217" t="s">
        <v>440</v>
      </c>
      <c r="J964" s="217" t="s">
        <v>458</v>
      </c>
      <c r="K964" s="61" t="str">
        <f t="shared" si="182"/>
        <v>2</v>
      </c>
      <c r="L964" s="63" t="str">
        <f t="shared" si="183"/>
        <v>Interpretive2</v>
      </c>
      <c r="M964" s="63" t="str">
        <f t="shared" si="184"/>
        <v>Hidden Valley Nature Center2</v>
      </c>
      <c r="N964" s="637">
        <v>388.27</v>
      </c>
      <c r="O964" s="213">
        <v>450</v>
      </c>
      <c r="Q964" s="213">
        <f t="shared" si="185"/>
        <v>450</v>
      </c>
      <c r="R964" s="213">
        <v>83.9</v>
      </c>
      <c r="S964" s="213">
        <v>41.95</v>
      </c>
      <c r="T964" s="213">
        <v>371.95</v>
      </c>
      <c r="U964" s="213">
        <v>0</v>
      </c>
      <c r="V964" s="213">
        <v>41.95</v>
      </c>
      <c r="W964" s="213">
        <v>83.9</v>
      </c>
      <c r="X964" s="213">
        <v>0</v>
      </c>
      <c r="Y964" s="213">
        <v>41.95</v>
      </c>
      <c r="Z964" s="213">
        <v>83.9</v>
      </c>
      <c r="AA964" s="213">
        <v>75</v>
      </c>
      <c r="AB964" s="213">
        <v>41.95</v>
      </c>
      <c r="AC964" s="213">
        <f>SUMIF('[3]revexpbalances - 2024-07-18T082'!$G:$G,G:G,'[3]revexpbalances - 2024-07-18T082'!$H:$H)</f>
        <v>41.95</v>
      </c>
      <c r="AD964" s="213">
        <f t="shared" si="186"/>
        <v>908.40000000000009</v>
      </c>
      <c r="AE964" s="744">
        <f t="shared" si="187"/>
        <v>497.8</v>
      </c>
      <c r="AF964" s="744">
        <f t="shared" si="188"/>
        <v>125.85000000000001</v>
      </c>
      <c r="AG964" s="744">
        <f t="shared" si="189"/>
        <v>125.85000000000001</v>
      </c>
      <c r="AH964" s="744">
        <f t="shared" si="190"/>
        <v>158.9</v>
      </c>
      <c r="AI964" s="744">
        <f t="shared" si="191"/>
        <v>908.4</v>
      </c>
      <c r="AJ964" s="744">
        <f t="shared" si="192"/>
        <v>-458.4</v>
      </c>
      <c r="AK964" s="1097">
        <v>450</v>
      </c>
    </row>
    <row r="965" spans="1:37">
      <c r="A965">
        <v>25400</v>
      </c>
      <c r="B965" t="s">
        <v>2923</v>
      </c>
      <c r="C965">
        <v>931305</v>
      </c>
      <c r="D965" t="s">
        <v>440</v>
      </c>
      <c r="E965">
        <v>529500</v>
      </c>
      <c r="F965" t="s">
        <v>100</v>
      </c>
      <c r="G965" s="408" t="s">
        <v>5499</v>
      </c>
      <c r="H965" s="217" t="s">
        <v>23</v>
      </c>
      <c r="I965" s="217" t="s">
        <v>440</v>
      </c>
      <c r="J965" s="217" t="s">
        <v>458</v>
      </c>
      <c r="K965" s="61" t="str">
        <f t="shared" si="182"/>
        <v>2</v>
      </c>
      <c r="L965" s="63" t="str">
        <f t="shared" si="183"/>
        <v>Interpretive2</v>
      </c>
      <c r="M965" s="63" t="str">
        <f t="shared" si="184"/>
        <v>Hidden Valley Nature Center2</v>
      </c>
      <c r="N965" s="637">
        <v>2879.5899999999997</v>
      </c>
      <c r="O965" s="213">
        <v>3500</v>
      </c>
      <c r="Q965" s="213">
        <f t="shared" si="185"/>
        <v>3500</v>
      </c>
      <c r="R965" s="213">
        <v>32.39</v>
      </c>
      <c r="S965" s="213">
        <v>535.64</v>
      </c>
      <c r="T965" s="213">
        <v>0</v>
      </c>
      <c r="U965" s="213">
        <v>644.4</v>
      </c>
      <c r="V965" s="213">
        <v>192.74</v>
      </c>
      <c r="W965" s="213">
        <v>190.44</v>
      </c>
      <c r="X965" s="213">
        <v>194.15</v>
      </c>
      <c r="Y965" s="213">
        <v>221.29</v>
      </c>
      <c r="Z965" s="213">
        <v>228.25</v>
      </c>
      <c r="AA965" s="213">
        <v>60.58</v>
      </c>
      <c r="AB965" s="213">
        <v>187.08</v>
      </c>
      <c r="AC965" s="213">
        <f>SUMIF('[3]revexpbalances - 2024-07-18T082'!$G:$G,G:G,'[3]revexpbalances - 2024-07-18T082'!$H:$H)</f>
        <v>179.99</v>
      </c>
      <c r="AD965" s="213">
        <f t="shared" si="186"/>
        <v>2666.95</v>
      </c>
      <c r="AE965" s="744">
        <f t="shared" si="187"/>
        <v>568.03</v>
      </c>
      <c r="AF965" s="744">
        <f t="shared" si="188"/>
        <v>1027.58</v>
      </c>
      <c r="AG965" s="744">
        <f t="shared" si="189"/>
        <v>643.69000000000005</v>
      </c>
      <c r="AH965" s="744">
        <f t="shared" si="190"/>
        <v>427.65000000000003</v>
      </c>
      <c r="AI965" s="744">
        <f t="shared" si="191"/>
        <v>2666.9500000000003</v>
      </c>
      <c r="AJ965" s="744">
        <f t="shared" si="192"/>
        <v>833.04999999999973</v>
      </c>
      <c r="AK965" s="1097">
        <v>3500</v>
      </c>
    </row>
    <row r="966" spans="1:37">
      <c r="A966">
        <v>25400</v>
      </c>
      <c r="B966" t="s">
        <v>2923</v>
      </c>
      <c r="C966">
        <v>931305</v>
      </c>
      <c r="D966" t="s">
        <v>440</v>
      </c>
      <c r="E966">
        <v>529510</v>
      </c>
      <c r="F966" t="s">
        <v>101</v>
      </c>
      <c r="G966" s="408" t="s">
        <v>5455</v>
      </c>
      <c r="H966" s="217" t="s">
        <v>23</v>
      </c>
      <c r="I966" s="217" t="s">
        <v>440</v>
      </c>
      <c r="J966" s="217" t="s">
        <v>458</v>
      </c>
      <c r="K966" s="61" t="str">
        <f t="shared" si="182"/>
        <v>2</v>
      </c>
      <c r="L966" s="63" t="str">
        <f t="shared" si="183"/>
        <v>Interpretive2</v>
      </c>
      <c r="M966" s="63" t="str">
        <f t="shared" si="184"/>
        <v>Hidden Valley Nature Center2</v>
      </c>
      <c r="N966" s="637">
        <v>650.65</v>
      </c>
      <c r="O966" s="213">
        <v>750</v>
      </c>
      <c r="Q966" s="213">
        <f t="shared" si="185"/>
        <v>750</v>
      </c>
      <c r="R966" s="213">
        <v>0</v>
      </c>
      <c r="S966" s="213">
        <v>0</v>
      </c>
      <c r="T966" s="213">
        <v>0</v>
      </c>
      <c r="U966" s="213">
        <v>0</v>
      </c>
      <c r="V966" s="213">
        <v>0</v>
      </c>
      <c r="W966" s="213">
        <v>0</v>
      </c>
      <c r="X966" s="213">
        <v>0</v>
      </c>
      <c r="Y966" s="213">
        <v>0</v>
      </c>
      <c r="Z966" s="213">
        <v>0</v>
      </c>
      <c r="AA966" s="213">
        <v>25</v>
      </c>
      <c r="AB966" s="213">
        <v>0</v>
      </c>
      <c r="AC966" s="213">
        <f>SUMIF('[3]revexpbalances - 2024-07-18T082'!$G:$G,G:G,'[3]revexpbalances - 2024-07-18T082'!$H:$H)</f>
        <v>0</v>
      </c>
      <c r="AD966" s="213">
        <f t="shared" si="186"/>
        <v>25</v>
      </c>
      <c r="AE966" s="744">
        <f t="shared" si="187"/>
        <v>0</v>
      </c>
      <c r="AF966" s="744">
        <f t="shared" si="188"/>
        <v>0</v>
      </c>
      <c r="AG966" s="744">
        <f t="shared" si="189"/>
        <v>0</v>
      </c>
      <c r="AH966" s="744">
        <f t="shared" si="190"/>
        <v>25</v>
      </c>
      <c r="AI966" s="744">
        <f t="shared" si="191"/>
        <v>25</v>
      </c>
      <c r="AJ966" s="744">
        <f t="shared" si="192"/>
        <v>725</v>
      </c>
      <c r="AK966" s="1097">
        <v>750</v>
      </c>
    </row>
    <row r="967" spans="1:37">
      <c r="A967">
        <v>25400</v>
      </c>
      <c r="B967" t="s">
        <v>2923</v>
      </c>
      <c r="C967">
        <v>931305</v>
      </c>
      <c r="D967" t="s">
        <v>440</v>
      </c>
      <c r="E967">
        <v>529520</v>
      </c>
      <c r="F967" t="s">
        <v>102</v>
      </c>
      <c r="G967" s="408" t="s">
        <v>5503</v>
      </c>
      <c r="H967" s="217" t="s">
        <v>23</v>
      </c>
      <c r="I967" s="217" t="s">
        <v>440</v>
      </c>
      <c r="J967" s="217" t="s">
        <v>458</v>
      </c>
      <c r="K967" s="61" t="str">
        <f t="shared" si="182"/>
        <v>2</v>
      </c>
      <c r="L967" s="63" t="str">
        <f t="shared" si="183"/>
        <v>Interpretive2</v>
      </c>
      <c r="M967" s="63" t="str">
        <f t="shared" si="184"/>
        <v>Hidden Valley Nature Center2</v>
      </c>
      <c r="N967" s="637">
        <v>3345.19</v>
      </c>
      <c r="O967" s="213">
        <v>3500</v>
      </c>
      <c r="Q967" s="213">
        <f t="shared" si="185"/>
        <v>3500</v>
      </c>
      <c r="R967" s="213">
        <v>111.5</v>
      </c>
      <c r="S967" s="213">
        <v>111.5</v>
      </c>
      <c r="T967" s="213">
        <v>111.5</v>
      </c>
      <c r="U967" s="213">
        <v>334.5</v>
      </c>
      <c r="V967" s="213">
        <v>111.5</v>
      </c>
      <c r="W967" s="213">
        <v>111.5</v>
      </c>
      <c r="X967" s="213">
        <v>111.5</v>
      </c>
      <c r="Y967" s="213">
        <v>0</v>
      </c>
      <c r="Z967" s="213">
        <v>334.5</v>
      </c>
      <c r="AA967" s="213">
        <v>111.5</v>
      </c>
      <c r="AB967" s="213">
        <v>0</v>
      </c>
      <c r="AC967" s="213">
        <f>SUMIF('[3]revexpbalances - 2024-07-18T082'!$G:$G,G:G,'[3]revexpbalances - 2024-07-18T082'!$H:$H)</f>
        <v>0</v>
      </c>
      <c r="AD967" s="213">
        <f t="shared" si="186"/>
        <v>1449.5</v>
      </c>
      <c r="AE967" s="744">
        <f t="shared" si="187"/>
        <v>334.5</v>
      </c>
      <c r="AF967" s="744">
        <f t="shared" si="188"/>
        <v>557.5</v>
      </c>
      <c r="AG967" s="744">
        <f t="shared" si="189"/>
        <v>446</v>
      </c>
      <c r="AH967" s="744">
        <f t="shared" si="190"/>
        <v>111.5</v>
      </c>
      <c r="AI967" s="744">
        <f t="shared" si="191"/>
        <v>1449.5</v>
      </c>
      <c r="AJ967" s="744">
        <f t="shared" si="192"/>
        <v>2050.5</v>
      </c>
      <c r="AK967" s="1097">
        <v>3500</v>
      </c>
    </row>
    <row r="968" spans="1:37">
      <c r="A968">
        <v>25400</v>
      </c>
      <c r="B968" t="s">
        <v>2923</v>
      </c>
      <c r="C968">
        <v>931305</v>
      </c>
      <c r="D968" t="s">
        <v>440</v>
      </c>
      <c r="E968">
        <v>529550</v>
      </c>
      <c r="F968" t="s">
        <v>103</v>
      </c>
      <c r="G968" s="408" t="s">
        <v>5419</v>
      </c>
      <c r="H968" s="217" t="s">
        <v>23</v>
      </c>
      <c r="I968" s="217" t="s">
        <v>440</v>
      </c>
      <c r="J968" s="217" t="s">
        <v>458</v>
      </c>
      <c r="K968" s="61" t="str">
        <f t="shared" si="182"/>
        <v>2</v>
      </c>
      <c r="L968" s="63" t="str">
        <f t="shared" si="183"/>
        <v>Interpretive2</v>
      </c>
      <c r="M968" s="63" t="str">
        <f t="shared" si="184"/>
        <v>Hidden Valley Nature Center2</v>
      </c>
      <c r="N968" s="637">
        <v>592.17999999999995</v>
      </c>
      <c r="O968" s="213">
        <v>800</v>
      </c>
      <c r="Q968" s="213">
        <f t="shared" si="185"/>
        <v>800</v>
      </c>
      <c r="R968" s="213">
        <v>0</v>
      </c>
      <c r="S968" s="213">
        <v>0</v>
      </c>
      <c r="T968" s="213">
        <v>118.48</v>
      </c>
      <c r="U968" s="213">
        <v>53.39</v>
      </c>
      <c r="V968" s="213">
        <v>0</v>
      </c>
      <c r="W968" s="213">
        <v>78.959999999999994</v>
      </c>
      <c r="X968" s="213">
        <v>0</v>
      </c>
      <c r="Y968" s="213">
        <v>36.93</v>
      </c>
      <c r="Z968" s="213">
        <v>102</v>
      </c>
      <c r="AA968" s="213">
        <v>68.819999999999993</v>
      </c>
      <c r="AB968" s="213">
        <v>36.770000000000003</v>
      </c>
      <c r="AC968" s="213">
        <f>SUMIF('[3]revexpbalances - 2024-07-18T082'!$G:$G,G:G,'[3]revexpbalances - 2024-07-18T082'!$H:$H)</f>
        <v>0.01</v>
      </c>
      <c r="AD968" s="213">
        <f t="shared" si="186"/>
        <v>495.35999999999996</v>
      </c>
      <c r="AE968" s="744">
        <f t="shared" si="187"/>
        <v>118.48</v>
      </c>
      <c r="AF968" s="744">
        <f t="shared" si="188"/>
        <v>132.35</v>
      </c>
      <c r="AG968" s="744">
        <f t="shared" si="189"/>
        <v>138.93</v>
      </c>
      <c r="AH968" s="744">
        <f t="shared" si="190"/>
        <v>105.60000000000001</v>
      </c>
      <c r="AI968" s="744">
        <f t="shared" si="191"/>
        <v>495.36</v>
      </c>
      <c r="AJ968" s="744">
        <f t="shared" si="192"/>
        <v>304.64</v>
      </c>
      <c r="AK968" s="1097">
        <v>800</v>
      </c>
    </row>
    <row r="969" spans="1:37">
      <c r="A969">
        <v>25400</v>
      </c>
      <c r="B969" t="s">
        <v>2923</v>
      </c>
      <c r="C969">
        <v>931306</v>
      </c>
      <c r="D969" t="s">
        <v>436</v>
      </c>
      <c r="E969">
        <v>520230</v>
      </c>
      <c r="F969" t="s">
        <v>50</v>
      </c>
      <c r="G969" s="408" t="s">
        <v>5474</v>
      </c>
      <c r="H969" s="217" t="s">
        <v>23</v>
      </c>
      <c r="I969" s="217" t="s">
        <v>436</v>
      </c>
      <c r="J969" s="217" t="s">
        <v>458</v>
      </c>
      <c r="K969" s="61" t="str">
        <f t="shared" si="182"/>
        <v>2</v>
      </c>
      <c r="L969" s="63" t="str">
        <f t="shared" si="183"/>
        <v>Interpretive2</v>
      </c>
      <c r="M969" s="63" t="str">
        <f t="shared" si="184"/>
        <v>Idyllwild Nature Center2</v>
      </c>
      <c r="N969" s="637">
        <v>1308.8699999999999</v>
      </c>
      <c r="O969" s="213">
        <v>1850</v>
      </c>
      <c r="Q969" s="213">
        <f t="shared" si="185"/>
        <v>1850</v>
      </c>
      <c r="R969" s="213">
        <v>0</v>
      </c>
      <c r="S969" s="213">
        <v>121.59</v>
      </c>
      <c r="T969" s="213">
        <v>163.38</v>
      </c>
      <c r="U969" s="213">
        <v>121.75</v>
      </c>
      <c r="V969" s="213">
        <v>121.81</v>
      </c>
      <c r="W969" s="213">
        <v>121.81</v>
      </c>
      <c r="X969" s="213">
        <v>541.73</v>
      </c>
      <c r="Y969" s="213">
        <v>159.86000000000001</v>
      </c>
      <c r="Z969" s="213">
        <v>159.86000000000001</v>
      </c>
      <c r="AA969" s="213">
        <v>159.87</v>
      </c>
      <c r="AB969" s="213">
        <v>159.82</v>
      </c>
      <c r="AC969" s="213">
        <f>SUMIF('[3]revexpbalances - 2024-07-18T082'!$G:$G,G:G,'[3]revexpbalances - 2024-07-18T082'!$H:$H)</f>
        <v>159.82</v>
      </c>
      <c r="AD969" s="213">
        <f t="shared" si="186"/>
        <v>1991.2999999999997</v>
      </c>
      <c r="AE969" s="744">
        <f t="shared" si="187"/>
        <v>284.97000000000003</v>
      </c>
      <c r="AF969" s="744">
        <f t="shared" si="188"/>
        <v>365.37</v>
      </c>
      <c r="AG969" s="744">
        <f t="shared" si="189"/>
        <v>861.45</v>
      </c>
      <c r="AH969" s="744">
        <f t="shared" si="190"/>
        <v>479.51</v>
      </c>
      <c r="AI969" s="744">
        <f t="shared" si="191"/>
        <v>1991.3</v>
      </c>
      <c r="AJ969" s="744">
        <f t="shared" si="192"/>
        <v>-141.29999999999995</v>
      </c>
      <c r="AK969" s="1097">
        <v>1850</v>
      </c>
    </row>
    <row r="970" spans="1:37">
      <c r="A970">
        <v>25400</v>
      </c>
      <c r="B970" t="s">
        <v>2923</v>
      </c>
      <c r="C970">
        <v>931306</v>
      </c>
      <c r="D970" t="s">
        <v>436</v>
      </c>
      <c r="E970">
        <v>520320</v>
      </c>
      <c r="F970" t="s">
        <v>51</v>
      </c>
      <c r="G970" s="408" t="s">
        <v>6114</v>
      </c>
      <c r="H970" s="217" t="s">
        <v>23</v>
      </c>
      <c r="I970" s="217" t="s">
        <v>436</v>
      </c>
      <c r="J970" s="217" t="s">
        <v>458</v>
      </c>
      <c r="K970" s="61" t="str">
        <f t="shared" si="182"/>
        <v>2</v>
      </c>
      <c r="L970" s="63" t="str">
        <f t="shared" si="183"/>
        <v>Interpretive2</v>
      </c>
      <c r="M970" s="63" t="str">
        <f t="shared" si="184"/>
        <v>Idyllwild Nature Center2</v>
      </c>
      <c r="N970" s="637">
        <v>1317.9699999999998</v>
      </c>
      <c r="O970" s="213">
        <v>1000</v>
      </c>
      <c r="Q970" s="213">
        <f t="shared" si="185"/>
        <v>1000</v>
      </c>
      <c r="R970" s="213">
        <v>72.239999999999995</v>
      </c>
      <c r="S970" s="213">
        <v>107.53</v>
      </c>
      <c r="T970" s="213">
        <v>142.79</v>
      </c>
      <c r="U970" s="213">
        <v>72.22</v>
      </c>
      <c r="V970" s="213">
        <v>139.46</v>
      </c>
      <c r="W970" s="213">
        <v>109.61</v>
      </c>
      <c r="X970" s="213">
        <v>109.89</v>
      </c>
      <c r="Y970" s="213">
        <v>109.89</v>
      </c>
      <c r="Z970" s="213">
        <v>109.89</v>
      </c>
      <c r="AA970" s="213">
        <v>109.93</v>
      </c>
      <c r="AB970" s="213">
        <v>109.93</v>
      </c>
      <c r="AC970" s="213">
        <f>SUMIF('[3]revexpbalances - 2024-07-18T082'!$G:$G,G:G,'[3]revexpbalances - 2024-07-18T082'!$H:$H)</f>
        <v>109.93</v>
      </c>
      <c r="AD970" s="213">
        <f t="shared" si="186"/>
        <v>1303.3100000000002</v>
      </c>
      <c r="AE970" s="744">
        <f t="shared" si="187"/>
        <v>322.55999999999995</v>
      </c>
      <c r="AF970" s="744">
        <f t="shared" si="188"/>
        <v>321.29000000000002</v>
      </c>
      <c r="AG970" s="744">
        <f t="shared" si="189"/>
        <v>329.67</v>
      </c>
      <c r="AH970" s="744">
        <f t="shared" si="190"/>
        <v>329.79</v>
      </c>
      <c r="AI970" s="744">
        <f t="shared" si="191"/>
        <v>1303.31</v>
      </c>
      <c r="AJ970" s="744">
        <f t="shared" si="192"/>
        <v>-303.30999999999995</v>
      </c>
      <c r="AK970" s="1097">
        <v>1000</v>
      </c>
    </row>
    <row r="971" spans="1:37">
      <c r="A971">
        <v>25400</v>
      </c>
      <c r="B971" t="s">
        <v>2923</v>
      </c>
      <c r="C971">
        <v>931306</v>
      </c>
      <c r="D971" t="s">
        <v>436</v>
      </c>
      <c r="E971">
        <v>520330</v>
      </c>
      <c r="F971" t="s">
        <v>52</v>
      </c>
      <c r="G971" s="408" t="s">
        <v>6115</v>
      </c>
      <c r="H971" s="217" t="s">
        <v>23</v>
      </c>
      <c r="I971" s="217" t="s">
        <v>436</v>
      </c>
      <c r="J971" s="217" t="s">
        <v>458</v>
      </c>
      <c r="K971" s="61" t="str">
        <f t="shared" si="182"/>
        <v>2</v>
      </c>
      <c r="L971" s="63" t="str">
        <f t="shared" si="183"/>
        <v>Interpretive2</v>
      </c>
      <c r="M971" s="63" t="str">
        <f t="shared" si="184"/>
        <v>Idyllwild Nature Center2</v>
      </c>
      <c r="N971" s="637">
        <v>844.36</v>
      </c>
      <c r="O971" s="213">
        <v>950</v>
      </c>
      <c r="Q971" s="213">
        <f t="shared" si="185"/>
        <v>950</v>
      </c>
      <c r="R971" s="213">
        <v>153.52000000000001</v>
      </c>
      <c r="S971" s="213">
        <v>0</v>
      </c>
      <c r="T971" s="213">
        <v>230.36</v>
      </c>
      <c r="U971" s="213">
        <v>0</v>
      </c>
      <c r="V971" s="213">
        <v>112.15</v>
      </c>
      <c r="W971" s="213">
        <v>76.760000000000005</v>
      </c>
      <c r="X971" s="213">
        <v>76.760000000000005</v>
      </c>
      <c r="Y971" s="213">
        <v>76.760000000000005</v>
      </c>
      <c r="Z971" s="213">
        <v>76.760000000000005</v>
      </c>
      <c r="AA971" s="213">
        <v>88.76</v>
      </c>
      <c r="AB971" s="213">
        <v>88.76</v>
      </c>
      <c r="AC971" s="213">
        <f>SUMIF('[3]revexpbalances - 2024-07-18T082'!$G:$G,G:G,'[3]revexpbalances - 2024-07-18T082'!$H:$H)</f>
        <v>88.76</v>
      </c>
      <c r="AD971" s="213">
        <f t="shared" si="186"/>
        <v>1069.3499999999999</v>
      </c>
      <c r="AE971" s="744">
        <f t="shared" si="187"/>
        <v>383.88</v>
      </c>
      <c r="AF971" s="744">
        <f t="shared" si="188"/>
        <v>188.91000000000003</v>
      </c>
      <c r="AG971" s="744">
        <f t="shared" si="189"/>
        <v>230.28000000000003</v>
      </c>
      <c r="AH971" s="744">
        <f t="shared" si="190"/>
        <v>266.28000000000003</v>
      </c>
      <c r="AI971" s="744">
        <f t="shared" si="191"/>
        <v>1069.3499999999999</v>
      </c>
      <c r="AJ971" s="744">
        <f t="shared" si="192"/>
        <v>-119.34999999999991</v>
      </c>
      <c r="AK971" s="1097">
        <v>950</v>
      </c>
    </row>
    <row r="972" spans="1:37">
      <c r="A972">
        <v>25400</v>
      </c>
      <c r="B972" t="s">
        <v>2923</v>
      </c>
      <c r="C972">
        <v>931306</v>
      </c>
      <c r="D972" t="s">
        <v>436</v>
      </c>
      <c r="E972">
        <v>520845</v>
      </c>
      <c r="F972" t="s">
        <v>89</v>
      </c>
      <c r="G972" s="408" t="s">
        <v>5504</v>
      </c>
      <c r="H972" s="217" t="s">
        <v>23</v>
      </c>
      <c r="I972" s="217" t="s">
        <v>436</v>
      </c>
      <c r="J972" s="217" t="s">
        <v>458</v>
      </c>
      <c r="K972" s="61" t="str">
        <f t="shared" si="182"/>
        <v>2</v>
      </c>
      <c r="L972" s="63" t="str">
        <f t="shared" si="183"/>
        <v>Interpretive2</v>
      </c>
      <c r="M972" s="63" t="str">
        <f t="shared" si="184"/>
        <v>Idyllwild Nature Center2</v>
      </c>
      <c r="N972" s="637">
        <v>4423.9199999999992</v>
      </c>
      <c r="O972" s="213">
        <v>5200</v>
      </c>
      <c r="Q972" s="213">
        <f t="shared" si="185"/>
        <v>5200</v>
      </c>
      <c r="R972" s="213">
        <v>366.88</v>
      </c>
      <c r="S972" s="213">
        <v>368.66</v>
      </c>
      <c r="T972" s="213">
        <v>370.44</v>
      </c>
      <c r="U972" s="213">
        <v>368.66</v>
      </c>
      <c r="V972" s="213">
        <v>368.66</v>
      </c>
      <c r="W972" s="213">
        <v>368.66</v>
      </c>
      <c r="X972" s="213">
        <v>368.66</v>
      </c>
      <c r="Y972" s="213">
        <v>368.66</v>
      </c>
      <c r="Z972" s="213">
        <v>368.66</v>
      </c>
      <c r="AA972" s="213">
        <v>368.66</v>
      </c>
      <c r="AB972" s="213">
        <v>368.66</v>
      </c>
      <c r="AC972" s="213">
        <f>SUMIF('[3]revexpbalances - 2024-07-18T082'!$G:$G,G:G,'[3]revexpbalances - 2024-07-18T082'!$H:$H)</f>
        <v>368.66</v>
      </c>
      <c r="AD972" s="213">
        <f t="shared" si="186"/>
        <v>4423.9199999999992</v>
      </c>
      <c r="AE972" s="744">
        <f t="shared" si="187"/>
        <v>1105.98</v>
      </c>
      <c r="AF972" s="744">
        <f t="shared" si="188"/>
        <v>1105.98</v>
      </c>
      <c r="AG972" s="744">
        <f t="shared" si="189"/>
        <v>1105.98</v>
      </c>
      <c r="AH972" s="744">
        <f t="shared" si="190"/>
        <v>1105.98</v>
      </c>
      <c r="AI972" s="744">
        <f t="shared" si="191"/>
        <v>4423.92</v>
      </c>
      <c r="AJ972" s="744">
        <f t="shared" si="192"/>
        <v>776.07999999999993</v>
      </c>
      <c r="AK972" s="1097">
        <v>5200</v>
      </c>
    </row>
    <row r="973" spans="1:37">
      <c r="A973">
        <v>25400</v>
      </c>
      <c r="B973" t="s">
        <v>2923</v>
      </c>
      <c r="C973">
        <v>931306</v>
      </c>
      <c r="D973" t="s">
        <v>436</v>
      </c>
      <c r="E973">
        <v>521700</v>
      </c>
      <c r="F973" t="s">
        <v>1072</v>
      </c>
      <c r="G973" s="408" t="s">
        <v>5409</v>
      </c>
      <c r="H973" s="217" t="s">
        <v>23</v>
      </c>
      <c r="I973" s="217" t="s">
        <v>436</v>
      </c>
      <c r="J973" s="217" t="s">
        <v>458</v>
      </c>
      <c r="K973" s="61" t="str">
        <f t="shared" si="182"/>
        <v>2</v>
      </c>
      <c r="L973" s="63" t="str">
        <f t="shared" si="183"/>
        <v>Interpretive2</v>
      </c>
      <c r="M973" s="63" t="str">
        <f t="shared" si="184"/>
        <v>Idyllwild Nature Center2</v>
      </c>
      <c r="N973" s="637">
        <v>1555.52</v>
      </c>
      <c r="O973" s="213">
        <v>500</v>
      </c>
      <c r="Q973" s="213">
        <f t="shared" si="185"/>
        <v>500</v>
      </c>
      <c r="R973" s="213">
        <v>216</v>
      </c>
      <c r="S973" s="213">
        <v>0</v>
      </c>
      <c r="T973" s="213">
        <v>0</v>
      </c>
      <c r="U973" s="213">
        <v>0</v>
      </c>
      <c r="V973" s="213">
        <v>216</v>
      </c>
      <c r="W973" s="213">
        <v>0</v>
      </c>
      <c r="X973" s="213">
        <v>0</v>
      </c>
      <c r="Y973" s="213">
        <v>216</v>
      </c>
      <c r="Z973" s="213">
        <v>0</v>
      </c>
      <c r="AA973" s="213">
        <v>0</v>
      </c>
      <c r="AB973" s="213">
        <v>216</v>
      </c>
      <c r="AC973" s="213">
        <f>SUMIF('[3]revexpbalances - 2024-07-18T082'!$G:$G,G:G,'[3]revexpbalances - 2024-07-18T082'!$H:$H)</f>
        <v>0</v>
      </c>
      <c r="AD973" s="213">
        <f t="shared" si="186"/>
        <v>864</v>
      </c>
      <c r="AE973" s="744">
        <f t="shared" si="187"/>
        <v>216</v>
      </c>
      <c r="AF973" s="744">
        <f t="shared" si="188"/>
        <v>216</v>
      </c>
      <c r="AG973" s="744">
        <f t="shared" si="189"/>
        <v>216</v>
      </c>
      <c r="AH973" s="744">
        <f t="shared" si="190"/>
        <v>216</v>
      </c>
      <c r="AI973" s="744">
        <f t="shared" si="191"/>
        <v>864</v>
      </c>
      <c r="AJ973" s="744">
        <f t="shared" si="192"/>
        <v>-364</v>
      </c>
      <c r="AK973" s="1097">
        <v>1000</v>
      </c>
    </row>
    <row r="974" spans="1:37">
      <c r="A974">
        <v>25400</v>
      </c>
      <c r="B974" t="s">
        <v>2923</v>
      </c>
      <c r="C974">
        <v>931306</v>
      </c>
      <c r="D974" t="s">
        <v>436</v>
      </c>
      <c r="E974">
        <v>529500</v>
      </c>
      <c r="F974" t="s">
        <v>100</v>
      </c>
      <c r="G974" s="408" t="s">
        <v>5509</v>
      </c>
      <c r="H974" s="217" t="s">
        <v>23</v>
      </c>
      <c r="I974" s="217" t="s">
        <v>436</v>
      </c>
      <c r="J974" s="217" t="s">
        <v>458</v>
      </c>
      <c r="K974" s="61" t="str">
        <f t="shared" si="182"/>
        <v>2</v>
      </c>
      <c r="L974" s="63" t="str">
        <f t="shared" si="183"/>
        <v>Interpretive2</v>
      </c>
      <c r="M974" s="63" t="str">
        <f t="shared" si="184"/>
        <v>Idyllwild Nature Center2</v>
      </c>
      <c r="N974" s="637">
        <v>7830.0999999999985</v>
      </c>
      <c r="O974" s="213">
        <v>7500</v>
      </c>
      <c r="Q974" s="213">
        <f t="shared" si="185"/>
        <v>7500</v>
      </c>
      <c r="R974" s="213">
        <v>0</v>
      </c>
      <c r="S974" s="213">
        <v>0</v>
      </c>
      <c r="T974" s="213">
        <v>738.75</v>
      </c>
      <c r="U974" s="213">
        <v>485.72</v>
      </c>
      <c r="V974" s="213">
        <v>471.89</v>
      </c>
      <c r="W974" s="213">
        <v>650.17999999999995</v>
      </c>
      <c r="X974" s="213">
        <v>749.2</v>
      </c>
      <c r="Y974" s="213">
        <v>826.27</v>
      </c>
      <c r="Z974" s="213">
        <v>819.24</v>
      </c>
      <c r="AA974" s="213">
        <v>1578.65</v>
      </c>
      <c r="AB974" s="213">
        <v>722.42</v>
      </c>
      <c r="AC974" s="213">
        <f>SUMIF('[3]revexpbalances - 2024-07-18T082'!$G:$G,G:G,'[3]revexpbalances - 2024-07-18T082'!$H:$H)</f>
        <v>480</v>
      </c>
      <c r="AD974" s="213">
        <f t="shared" si="186"/>
        <v>7522.32</v>
      </c>
      <c r="AE974" s="744">
        <f t="shared" si="187"/>
        <v>738.75</v>
      </c>
      <c r="AF974" s="744">
        <f t="shared" si="188"/>
        <v>1607.79</v>
      </c>
      <c r="AG974" s="744">
        <f t="shared" si="189"/>
        <v>2394.71</v>
      </c>
      <c r="AH974" s="744">
        <f t="shared" si="190"/>
        <v>2781.07</v>
      </c>
      <c r="AI974" s="744">
        <f t="shared" si="191"/>
        <v>7522.32</v>
      </c>
      <c r="AJ974" s="744">
        <f t="shared" si="192"/>
        <v>-22.319999999999709</v>
      </c>
      <c r="AK974" s="1097">
        <v>7500</v>
      </c>
    </row>
    <row r="975" spans="1:37">
      <c r="A975">
        <v>25400</v>
      </c>
      <c r="B975" t="s">
        <v>2923</v>
      </c>
      <c r="C975">
        <v>931306</v>
      </c>
      <c r="D975" t="s">
        <v>436</v>
      </c>
      <c r="E975">
        <v>529510</v>
      </c>
      <c r="F975" t="s">
        <v>101</v>
      </c>
      <c r="G975" s="408" t="s">
        <v>5488</v>
      </c>
      <c r="H975" s="217" t="s">
        <v>23</v>
      </c>
      <c r="I975" s="217" t="s">
        <v>436</v>
      </c>
      <c r="J975" s="217" t="s">
        <v>458</v>
      </c>
      <c r="K975" s="61" t="str">
        <f t="shared" si="182"/>
        <v>2</v>
      </c>
      <c r="L975" s="63" t="str">
        <f t="shared" si="183"/>
        <v>Interpretive2</v>
      </c>
      <c r="M975" s="63" t="str">
        <f t="shared" si="184"/>
        <v>Idyllwild Nature Center2</v>
      </c>
      <c r="N975" s="637">
        <v>2275.48</v>
      </c>
      <c r="O975" s="213">
        <v>2500</v>
      </c>
      <c r="Q975" s="213">
        <f t="shared" si="185"/>
        <v>2500</v>
      </c>
      <c r="R975" s="213">
        <v>0</v>
      </c>
      <c r="S975" s="213">
        <v>0</v>
      </c>
      <c r="T975" s="213">
        <v>0</v>
      </c>
      <c r="U975" s="213">
        <v>0</v>
      </c>
      <c r="V975" s="213">
        <v>0</v>
      </c>
      <c r="W975" s="213">
        <v>0</v>
      </c>
      <c r="X975" s="213">
        <v>607.02</v>
      </c>
      <c r="Y975" s="213">
        <v>613.63</v>
      </c>
      <c r="Z975" s="213">
        <v>0</v>
      </c>
      <c r="AA975" s="213">
        <v>704.13</v>
      </c>
      <c r="AB975" s="213">
        <v>0</v>
      </c>
      <c r="AC975" s="213">
        <f>SUMIF('[3]revexpbalances - 2024-07-18T082'!$G:$G,G:G,'[3]revexpbalances - 2024-07-18T082'!$H:$H)</f>
        <v>0</v>
      </c>
      <c r="AD975" s="213">
        <f t="shared" si="186"/>
        <v>1924.7800000000002</v>
      </c>
      <c r="AE975" s="744">
        <f t="shared" si="187"/>
        <v>0</v>
      </c>
      <c r="AF975" s="744">
        <f t="shared" si="188"/>
        <v>0</v>
      </c>
      <c r="AG975" s="744">
        <f t="shared" si="189"/>
        <v>1220.6500000000001</v>
      </c>
      <c r="AH975" s="744">
        <f t="shared" si="190"/>
        <v>704.13</v>
      </c>
      <c r="AI975" s="744">
        <f t="shared" si="191"/>
        <v>1924.7800000000002</v>
      </c>
      <c r="AJ975" s="744">
        <f t="shared" si="192"/>
        <v>575.2199999999998</v>
      </c>
      <c r="AK975" s="1097">
        <v>2500</v>
      </c>
    </row>
    <row r="976" spans="1:37">
      <c r="A976">
        <v>25400</v>
      </c>
      <c r="B976" t="s">
        <v>2923</v>
      </c>
      <c r="C976">
        <v>931306</v>
      </c>
      <c r="D976" t="s">
        <v>436</v>
      </c>
      <c r="E976">
        <v>529550</v>
      </c>
      <c r="F976" t="s">
        <v>103</v>
      </c>
      <c r="G976" s="408" t="s">
        <v>5514</v>
      </c>
      <c r="H976" s="217" t="s">
        <v>23</v>
      </c>
      <c r="I976" s="217" t="s">
        <v>436</v>
      </c>
      <c r="J976" s="217" t="s">
        <v>458</v>
      </c>
      <c r="K976" s="61" t="str">
        <f t="shared" si="182"/>
        <v>2</v>
      </c>
      <c r="L976" s="63" t="str">
        <f t="shared" si="183"/>
        <v>Interpretive2</v>
      </c>
      <c r="M976" s="63" t="str">
        <f t="shared" si="184"/>
        <v>Idyllwild Nature Center2</v>
      </c>
      <c r="N976" s="637">
        <v>23577.68</v>
      </c>
      <c r="O976" s="213">
        <v>25000</v>
      </c>
      <c r="Q976" s="213">
        <f t="shared" si="185"/>
        <v>25000</v>
      </c>
      <c r="R976" s="213">
        <v>0</v>
      </c>
      <c r="S976" s="213">
        <v>2730.44</v>
      </c>
      <c r="T976" s="213">
        <v>1768.75</v>
      </c>
      <c r="U976" s="213">
        <v>1784.67</v>
      </c>
      <c r="V976" s="213">
        <v>1759.44</v>
      </c>
      <c r="W976" s="213">
        <v>1699.33</v>
      </c>
      <c r="X976" s="213">
        <v>1647.74</v>
      </c>
      <c r="Y976" s="213">
        <v>1636.6</v>
      </c>
      <c r="Z976" s="213">
        <v>1707.33</v>
      </c>
      <c r="AA976" s="213">
        <v>701.45</v>
      </c>
      <c r="AB976" s="213">
        <v>1870.11</v>
      </c>
      <c r="AC976" s="213">
        <f>SUMIF('[3]revexpbalances - 2024-07-18T082'!$G:$G,G:G,'[3]revexpbalances - 2024-07-18T082'!$H:$H)</f>
        <v>2300.3200000000002</v>
      </c>
      <c r="AD976" s="213">
        <f t="shared" si="186"/>
        <v>19606.18</v>
      </c>
      <c r="AE976" s="744">
        <f t="shared" si="187"/>
        <v>4499.1900000000005</v>
      </c>
      <c r="AF976" s="744">
        <f t="shared" si="188"/>
        <v>5243.4400000000005</v>
      </c>
      <c r="AG976" s="744">
        <f t="shared" si="189"/>
        <v>4991.67</v>
      </c>
      <c r="AH976" s="744">
        <f t="shared" si="190"/>
        <v>4871.88</v>
      </c>
      <c r="AI976" s="744">
        <f t="shared" si="191"/>
        <v>19606.18</v>
      </c>
      <c r="AJ976" s="744">
        <f t="shared" si="192"/>
        <v>5393.82</v>
      </c>
      <c r="AK976" s="1097">
        <v>25000</v>
      </c>
    </row>
    <row r="977" spans="1:37">
      <c r="A977">
        <v>25400</v>
      </c>
      <c r="B977" t="s">
        <v>2923</v>
      </c>
      <c r="C977">
        <v>931307</v>
      </c>
      <c r="D977" t="s">
        <v>5792</v>
      </c>
      <c r="E977">
        <v>520230</v>
      </c>
      <c r="F977" t="s">
        <v>50</v>
      </c>
      <c r="G977" s="408" t="s">
        <v>5422</v>
      </c>
      <c r="H977" s="217" t="s">
        <v>5795</v>
      </c>
      <c r="I977" s="217" t="s">
        <v>439</v>
      </c>
      <c r="J977" s="217" t="s">
        <v>458</v>
      </c>
      <c r="K977" s="61" t="str">
        <f t="shared" si="182"/>
        <v>2</v>
      </c>
      <c r="L977" s="63" t="str">
        <f t="shared" si="183"/>
        <v>interpretive2</v>
      </c>
      <c r="M977" s="63" t="str">
        <f t="shared" si="184"/>
        <v>Santa Rosa Plateau Nature Center2</v>
      </c>
      <c r="N977" s="637">
        <v>825.92000000000007</v>
      </c>
      <c r="O977" s="213">
        <v>1200</v>
      </c>
      <c r="Q977" s="213">
        <f t="shared" si="185"/>
        <v>1200</v>
      </c>
      <c r="R977" s="213">
        <v>0</v>
      </c>
      <c r="S977" s="213">
        <v>41.79</v>
      </c>
      <c r="T977" s="213">
        <v>41.79</v>
      </c>
      <c r="U977" s="213">
        <v>41.87</v>
      </c>
      <c r="V977" s="213">
        <v>41.9</v>
      </c>
      <c r="W977" s="213">
        <v>41.9</v>
      </c>
      <c r="X977" s="213">
        <v>589.65</v>
      </c>
      <c r="Y977" s="213">
        <v>79.930000000000007</v>
      </c>
      <c r="Z977" s="213">
        <v>79.930000000000007</v>
      </c>
      <c r="AA977" s="213">
        <v>38.01</v>
      </c>
      <c r="AB977" s="213">
        <v>38.01</v>
      </c>
      <c r="AC977" s="213">
        <f>SUMIF('[3]revexpbalances - 2024-07-18T082'!$G:$G,G:G,'[3]revexpbalances - 2024-07-18T082'!$H:$H)</f>
        <v>38.01</v>
      </c>
      <c r="AD977" s="213">
        <f t="shared" si="186"/>
        <v>1072.79</v>
      </c>
      <c r="AE977" s="744">
        <f t="shared" si="187"/>
        <v>83.58</v>
      </c>
      <c r="AF977" s="744">
        <f t="shared" si="188"/>
        <v>125.66999999999999</v>
      </c>
      <c r="AG977" s="744">
        <f t="shared" si="189"/>
        <v>749.51</v>
      </c>
      <c r="AH977" s="744">
        <f t="shared" si="190"/>
        <v>114.03</v>
      </c>
      <c r="AI977" s="744">
        <f t="shared" si="191"/>
        <v>1072.79</v>
      </c>
      <c r="AJ977" s="744">
        <f t="shared" si="192"/>
        <v>127.21000000000004</v>
      </c>
      <c r="AK977" s="1097">
        <v>1200</v>
      </c>
    </row>
    <row r="978" spans="1:37">
      <c r="A978">
        <v>25400</v>
      </c>
      <c r="B978" t="s">
        <v>2923</v>
      </c>
      <c r="C978">
        <v>931307</v>
      </c>
      <c r="D978" t="s">
        <v>5792</v>
      </c>
      <c r="E978">
        <v>520320</v>
      </c>
      <c r="F978" t="s">
        <v>51</v>
      </c>
      <c r="G978" s="408" t="s">
        <v>5489</v>
      </c>
      <c r="H978" s="217" t="s">
        <v>5795</v>
      </c>
      <c r="I978" s="217" t="s">
        <v>439</v>
      </c>
      <c r="J978" s="217" t="s">
        <v>458</v>
      </c>
      <c r="K978" s="61" t="str">
        <f t="shared" si="182"/>
        <v>2</v>
      </c>
      <c r="L978" s="63" t="str">
        <f t="shared" si="183"/>
        <v>interpretive2</v>
      </c>
      <c r="M978" s="63" t="str">
        <f t="shared" si="184"/>
        <v>Santa Rosa Plateau Nature Center2</v>
      </c>
      <c r="N978" s="637">
        <v>2339.89</v>
      </c>
      <c r="O978" s="213">
        <v>2500</v>
      </c>
      <c r="Q978" s="213">
        <f t="shared" si="185"/>
        <v>2500</v>
      </c>
      <c r="R978" s="213">
        <v>97.51</v>
      </c>
      <c r="S978" s="213">
        <v>156.63999999999999</v>
      </c>
      <c r="T978" s="213">
        <v>363.7</v>
      </c>
      <c r="U978" s="213">
        <v>31.42</v>
      </c>
      <c r="V978" s="213">
        <v>287.05</v>
      </c>
      <c r="W978" s="213">
        <v>198.93</v>
      </c>
      <c r="X978" s="213">
        <v>196.31</v>
      </c>
      <c r="Y978" s="213">
        <v>196.04</v>
      </c>
      <c r="Z978" s="213">
        <v>199.47</v>
      </c>
      <c r="AA978" s="213">
        <v>192.93</v>
      </c>
      <c r="AB978" s="213">
        <v>197.49</v>
      </c>
      <c r="AC978" s="213">
        <f>SUMIF('[3]revexpbalances - 2024-07-18T082'!$G:$G,G:G,'[3]revexpbalances - 2024-07-18T082'!$H:$H)</f>
        <v>197.04</v>
      </c>
      <c r="AD978" s="213">
        <f t="shared" si="186"/>
        <v>2314.5299999999997</v>
      </c>
      <c r="AE978" s="744">
        <f t="shared" si="187"/>
        <v>617.84999999999991</v>
      </c>
      <c r="AF978" s="744">
        <f t="shared" si="188"/>
        <v>517.40000000000009</v>
      </c>
      <c r="AG978" s="744">
        <f t="shared" si="189"/>
        <v>591.82000000000005</v>
      </c>
      <c r="AH978" s="744">
        <f t="shared" si="190"/>
        <v>587.46</v>
      </c>
      <c r="AI978" s="744">
        <f t="shared" si="191"/>
        <v>2314.5300000000002</v>
      </c>
      <c r="AJ978" s="744">
        <f t="shared" si="192"/>
        <v>185.4699999999998</v>
      </c>
      <c r="AK978" s="1097">
        <v>2500</v>
      </c>
    </row>
    <row r="979" spans="1:37">
      <c r="A979">
        <v>25400</v>
      </c>
      <c r="B979" t="s">
        <v>2923</v>
      </c>
      <c r="C979">
        <v>931307</v>
      </c>
      <c r="D979" t="s">
        <v>5792</v>
      </c>
      <c r="E979">
        <v>520330</v>
      </c>
      <c r="F979" t="s">
        <v>52</v>
      </c>
      <c r="G979" s="408" t="s">
        <v>5459</v>
      </c>
      <c r="H979" s="217" t="s">
        <v>5795</v>
      </c>
      <c r="I979" s="217" t="s">
        <v>439</v>
      </c>
      <c r="J979" s="217" t="s">
        <v>458</v>
      </c>
      <c r="K979" s="61" t="str">
        <f t="shared" si="182"/>
        <v>2</v>
      </c>
      <c r="L979" s="63" t="str">
        <f t="shared" si="183"/>
        <v>interpretive2</v>
      </c>
      <c r="M979" s="63" t="str">
        <f t="shared" si="184"/>
        <v>Santa Rosa Plateau Nature Center2</v>
      </c>
      <c r="N979" s="637">
        <v>995.66000000000008</v>
      </c>
      <c r="O979" s="213">
        <v>1200</v>
      </c>
      <c r="Q979" s="213">
        <f t="shared" si="185"/>
        <v>1200</v>
      </c>
      <c r="R979" s="213">
        <v>0</v>
      </c>
      <c r="S979" s="213">
        <v>80.98</v>
      </c>
      <c r="T979" s="213">
        <v>157.97999999999999</v>
      </c>
      <c r="U979" s="213">
        <v>119.88</v>
      </c>
      <c r="V979" s="213">
        <v>128.47999999999999</v>
      </c>
      <c r="W979" s="213">
        <v>80.98</v>
      </c>
      <c r="X979" s="213">
        <v>80.98</v>
      </c>
      <c r="Y979" s="213">
        <v>80.98</v>
      </c>
      <c r="Z979" s="213">
        <v>80.98</v>
      </c>
      <c r="AA979" s="213">
        <v>92.98</v>
      </c>
      <c r="AB979" s="213">
        <v>92.98</v>
      </c>
      <c r="AC979" s="213">
        <f>SUMIF('[3]revexpbalances - 2024-07-18T082'!$G:$G,G:G,'[3]revexpbalances - 2024-07-18T082'!$H:$H)</f>
        <v>92.98</v>
      </c>
      <c r="AD979" s="213">
        <f t="shared" si="186"/>
        <v>1090.18</v>
      </c>
      <c r="AE979" s="744">
        <f t="shared" si="187"/>
        <v>238.95999999999998</v>
      </c>
      <c r="AF979" s="744">
        <f t="shared" si="188"/>
        <v>329.34</v>
      </c>
      <c r="AG979" s="744">
        <f t="shared" si="189"/>
        <v>242.94</v>
      </c>
      <c r="AH979" s="744">
        <f t="shared" si="190"/>
        <v>278.94</v>
      </c>
      <c r="AI979" s="744">
        <f t="shared" si="191"/>
        <v>1090.18</v>
      </c>
      <c r="AJ979" s="744">
        <f t="shared" si="192"/>
        <v>109.81999999999994</v>
      </c>
      <c r="AK979" s="1097">
        <v>1200</v>
      </c>
    </row>
    <row r="980" spans="1:37">
      <c r="A980">
        <v>25400</v>
      </c>
      <c r="B980" t="s">
        <v>2923</v>
      </c>
      <c r="C980">
        <v>931307</v>
      </c>
      <c r="D980" t="s">
        <v>5792</v>
      </c>
      <c r="E980">
        <v>520845</v>
      </c>
      <c r="F980" t="s">
        <v>89</v>
      </c>
      <c r="G980" s="408" t="s">
        <v>5500</v>
      </c>
      <c r="H980" s="217" t="s">
        <v>5795</v>
      </c>
      <c r="I980" s="217" t="s">
        <v>439</v>
      </c>
      <c r="J980" s="217" t="s">
        <v>458</v>
      </c>
      <c r="K980" s="61" t="str">
        <f t="shared" si="182"/>
        <v>2</v>
      </c>
      <c r="L980" s="63" t="str">
        <f t="shared" si="183"/>
        <v>interpretive2</v>
      </c>
      <c r="M980" s="63" t="str">
        <f t="shared" si="184"/>
        <v>Santa Rosa Plateau Nature Center2</v>
      </c>
      <c r="N980" s="637">
        <v>2157.3000000000002</v>
      </c>
      <c r="O980" s="213">
        <v>3500</v>
      </c>
      <c r="Q980" s="213">
        <f t="shared" si="185"/>
        <v>3500</v>
      </c>
      <c r="R980" s="213">
        <v>165.7</v>
      </c>
      <c r="S980" s="213">
        <v>519.83000000000004</v>
      </c>
      <c r="T980" s="213">
        <v>319.60000000000002</v>
      </c>
      <c r="U980" s="213">
        <v>165.7</v>
      </c>
      <c r="V980" s="213">
        <v>165.7</v>
      </c>
      <c r="W980" s="213">
        <v>165.7</v>
      </c>
      <c r="X980" s="213">
        <v>165.7</v>
      </c>
      <c r="Y980" s="213">
        <v>165.7</v>
      </c>
      <c r="Z980" s="213">
        <v>165.7</v>
      </c>
      <c r="AA980" s="213">
        <v>165.7</v>
      </c>
      <c r="AB980" s="213">
        <v>165.7</v>
      </c>
      <c r="AC980" s="213">
        <f>SUMIF('[3]revexpbalances - 2024-07-18T082'!$G:$G,G:G,'[3]revexpbalances - 2024-07-18T082'!$H:$H)</f>
        <v>165.7</v>
      </c>
      <c r="AD980" s="213">
        <f t="shared" si="186"/>
        <v>2496.4299999999998</v>
      </c>
      <c r="AE980" s="744">
        <f t="shared" si="187"/>
        <v>1005.13</v>
      </c>
      <c r="AF980" s="744">
        <f t="shared" si="188"/>
        <v>497.09999999999997</v>
      </c>
      <c r="AG980" s="744">
        <f t="shared" si="189"/>
        <v>497.09999999999997</v>
      </c>
      <c r="AH980" s="744">
        <f t="shared" si="190"/>
        <v>497.09999999999997</v>
      </c>
      <c r="AI980" s="744">
        <f t="shared" si="191"/>
        <v>2496.4299999999998</v>
      </c>
      <c r="AJ980" s="744">
        <f t="shared" si="192"/>
        <v>1003.5700000000002</v>
      </c>
      <c r="AK980" s="1097">
        <v>3500</v>
      </c>
    </row>
    <row r="981" spans="1:37">
      <c r="A981">
        <v>25400</v>
      </c>
      <c r="B981" t="s">
        <v>2923</v>
      </c>
      <c r="C981">
        <v>931307</v>
      </c>
      <c r="D981" t="s">
        <v>5792</v>
      </c>
      <c r="E981">
        <v>529500</v>
      </c>
      <c r="F981" t="s">
        <v>100</v>
      </c>
      <c r="G981" s="408" t="s">
        <v>5512</v>
      </c>
      <c r="H981" s="217" t="s">
        <v>5795</v>
      </c>
      <c r="I981" s="217" t="s">
        <v>439</v>
      </c>
      <c r="J981" s="217" t="s">
        <v>458</v>
      </c>
      <c r="K981" s="61" t="str">
        <f t="shared" si="182"/>
        <v>2</v>
      </c>
      <c r="L981" s="63" t="str">
        <f t="shared" si="183"/>
        <v>interpretive2</v>
      </c>
      <c r="M981" s="63" t="str">
        <f t="shared" si="184"/>
        <v>Santa Rosa Plateau Nature Center2</v>
      </c>
      <c r="N981" s="637">
        <v>2475.2000000000003</v>
      </c>
      <c r="O981" s="213">
        <v>6500</v>
      </c>
      <c r="Q981" s="213">
        <f t="shared" si="185"/>
        <v>6500</v>
      </c>
      <c r="R981" s="213">
        <v>0</v>
      </c>
      <c r="S981" s="213">
        <v>684.56</v>
      </c>
      <c r="T981" s="213">
        <v>197.2</v>
      </c>
      <c r="U981" s="213">
        <v>75.69</v>
      </c>
      <c r="V981" s="213">
        <v>164.7</v>
      </c>
      <c r="W981" s="213">
        <v>155.13999999999999</v>
      </c>
      <c r="X981" s="213">
        <v>213.88</v>
      </c>
      <c r="Y981" s="213">
        <v>192.72</v>
      </c>
      <c r="Z981" s="213">
        <v>209.45</v>
      </c>
      <c r="AA981" s="213">
        <v>112.7</v>
      </c>
      <c r="AB981" s="213">
        <v>0</v>
      </c>
      <c r="AC981" s="213">
        <f>SUMIF('[3]revexpbalances - 2024-07-18T082'!$G:$G,G:G,'[3]revexpbalances - 2024-07-18T082'!$H:$H)</f>
        <v>328.07</v>
      </c>
      <c r="AD981" s="213">
        <f t="shared" si="186"/>
        <v>2334.11</v>
      </c>
      <c r="AE981" s="744">
        <f t="shared" si="187"/>
        <v>881.76</v>
      </c>
      <c r="AF981" s="744">
        <f t="shared" si="188"/>
        <v>395.53</v>
      </c>
      <c r="AG981" s="744">
        <f t="shared" si="189"/>
        <v>616.04999999999995</v>
      </c>
      <c r="AH981" s="744">
        <f t="shared" si="190"/>
        <v>440.77</v>
      </c>
      <c r="AI981" s="744">
        <f t="shared" si="191"/>
        <v>2334.1099999999997</v>
      </c>
      <c r="AJ981" s="744">
        <f t="shared" si="192"/>
        <v>4165.8900000000003</v>
      </c>
      <c r="AK981" s="1097">
        <v>5000</v>
      </c>
    </row>
    <row r="982" spans="1:37">
      <c r="A982">
        <v>25400</v>
      </c>
      <c r="B982" t="s">
        <v>2923</v>
      </c>
      <c r="C982">
        <v>931307</v>
      </c>
      <c r="D982" t="s">
        <v>5792</v>
      </c>
      <c r="E982">
        <v>529550</v>
      </c>
      <c r="F982" t="s">
        <v>103</v>
      </c>
      <c r="G982" s="408" t="s">
        <v>5502</v>
      </c>
      <c r="H982" s="217" t="s">
        <v>5795</v>
      </c>
      <c r="I982" s="217" t="s">
        <v>439</v>
      </c>
      <c r="J982" s="217" t="s">
        <v>458</v>
      </c>
      <c r="K982" s="61" t="str">
        <f t="shared" si="182"/>
        <v>2</v>
      </c>
      <c r="L982" s="63" t="str">
        <f t="shared" si="183"/>
        <v>interpretive2</v>
      </c>
      <c r="M982" s="63" t="str">
        <f t="shared" si="184"/>
        <v>Santa Rosa Plateau Nature Center2</v>
      </c>
      <c r="N982" s="637">
        <v>2784.46</v>
      </c>
      <c r="O982" s="213">
        <v>3500</v>
      </c>
      <c r="Q982" s="213">
        <f t="shared" si="185"/>
        <v>3500</v>
      </c>
      <c r="R982" s="213">
        <v>0</v>
      </c>
      <c r="S982" s="213">
        <v>249</v>
      </c>
      <c r="T982" s="213">
        <v>251.59</v>
      </c>
      <c r="U982" s="213">
        <v>247.38</v>
      </c>
      <c r="V982" s="213">
        <v>221.45</v>
      </c>
      <c r="W982" s="213">
        <v>254.44</v>
      </c>
      <c r="X982" s="213">
        <v>267.32</v>
      </c>
      <c r="Y982" s="213">
        <v>242.89</v>
      </c>
      <c r="Z982" s="213">
        <v>252.93</v>
      </c>
      <c r="AA982" s="213">
        <v>234.34</v>
      </c>
      <c r="AB982" s="213">
        <v>254.44</v>
      </c>
      <c r="AC982" s="213">
        <f>SUMIF('[3]revexpbalances - 2024-07-18T082'!$G:$G,G:G,'[3]revexpbalances - 2024-07-18T082'!$H:$H)</f>
        <v>297.17</v>
      </c>
      <c r="AD982" s="213">
        <f t="shared" si="186"/>
        <v>2772.9500000000003</v>
      </c>
      <c r="AE982" s="744">
        <f t="shared" si="187"/>
        <v>500.59000000000003</v>
      </c>
      <c r="AF982" s="744">
        <f t="shared" si="188"/>
        <v>723.27</v>
      </c>
      <c r="AG982" s="744">
        <f t="shared" si="189"/>
        <v>763.14</v>
      </c>
      <c r="AH982" s="744">
        <f t="shared" si="190"/>
        <v>785.95</v>
      </c>
      <c r="AI982" s="744">
        <f t="shared" si="191"/>
        <v>2772.95</v>
      </c>
      <c r="AJ982" s="744">
        <f t="shared" si="192"/>
        <v>727.05000000000018</v>
      </c>
      <c r="AK982" s="1097">
        <v>3500</v>
      </c>
    </row>
    <row r="983" spans="1:37">
      <c r="A983">
        <v>25400</v>
      </c>
      <c r="B983" t="s">
        <v>2923</v>
      </c>
      <c r="C983">
        <v>931400</v>
      </c>
      <c r="D983" t="s">
        <v>2934</v>
      </c>
      <c r="E983">
        <v>520230</v>
      </c>
      <c r="F983" t="s">
        <v>50</v>
      </c>
      <c r="G983" s="408" t="s">
        <v>968</v>
      </c>
      <c r="H983" s="217" t="s">
        <v>1524</v>
      </c>
      <c r="I983" s="217" t="s">
        <v>1913</v>
      </c>
      <c r="J983" s="217" t="s">
        <v>458</v>
      </c>
      <c r="K983" s="61" t="str">
        <f t="shared" si="182"/>
        <v>2</v>
      </c>
      <c r="L983" s="63" t="str">
        <f t="shared" si="183"/>
        <v>Regional Parks2</v>
      </c>
      <c r="M983" s="63" t="str">
        <f t="shared" si="184"/>
        <v>Regional Parks General Admin2</v>
      </c>
      <c r="N983" s="637">
        <v>977.47</v>
      </c>
      <c r="O983" s="213">
        <v>1200</v>
      </c>
      <c r="Q983" s="213">
        <f t="shared" si="185"/>
        <v>1200</v>
      </c>
      <c r="R983" s="213">
        <v>0</v>
      </c>
      <c r="S983" s="213">
        <v>121.59</v>
      </c>
      <c r="T983" s="213">
        <v>104.68</v>
      </c>
      <c r="U983" s="213">
        <v>83.74</v>
      </c>
      <c r="V983" s="213">
        <v>83.8</v>
      </c>
      <c r="W983" s="213">
        <v>103.43</v>
      </c>
      <c r="X983" s="213">
        <v>121.81</v>
      </c>
      <c r="Y983" s="213">
        <v>119.4</v>
      </c>
      <c r="Z983" s="213">
        <v>83.84</v>
      </c>
      <c r="AA983" s="213">
        <v>62.88</v>
      </c>
      <c r="AB983" s="213">
        <v>66.55</v>
      </c>
      <c r="AC983" s="213">
        <f>SUMIF('[3]revexpbalances - 2024-07-18T082'!$G:$G,G:G,'[3]revexpbalances - 2024-07-18T082'!$H:$H)</f>
        <v>80.599999999999994</v>
      </c>
      <c r="AD983" s="213">
        <f t="shared" si="186"/>
        <v>1032.32</v>
      </c>
      <c r="AE983" s="744">
        <f t="shared" si="187"/>
        <v>226.27</v>
      </c>
      <c r="AF983" s="744">
        <f t="shared" si="188"/>
        <v>270.97000000000003</v>
      </c>
      <c r="AG983" s="744">
        <f t="shared" si="189"/>
        <v>325.05</v>
      </c>
      <c r="AH983" s="744">
        <f t="shared" si="190"/>
        <v>210.03</v>
      </c>
      <c r="AI983" s="744">
        <f t="shared" si="191"/>
        <v>1032.32</v>
      </c>
      <c r="AJ983" s="744">
        <f t="shared" si="192"/>
        <v>167.68000000000006</v>
      </c>
      <c r="AK983" s="1097">
        <v>1000</v>
      </c>
    </row>
    <row r="984" spans="1:37">
      <c r="A984">
        <v>25400</v>
      </c>
      <c r="B984" t="s">
        <v>2923</v>
      </c>
      <c r="C984">
        <v>931400</v>
      </c>
      <c r="D984" t="s">
        <v>2934</v>
      </c>
      <c r="E984">
        <v>520845</v>
      </c>
      <c r="F984" t="s">
        <v>89</v>
      </c>
      <c r="G984" s="408" t="s">
        <v>5663</v>
      </c>
      <c r="H984" s="217" t="s">
        <v>1524</v>
      </c>
      <c r="I984" s="217" t="s">
        <v>1913</v>
      </c>
      <c r="J984" s="217" t="s">
        <v>458</v>
      </c>
      <c r="K984" s="61" t="str">
        <f t="shared" si="182"/>
        <v>2</v>
      </c>
      <c r="L984" s="63" t="str">
        <f t="shared" si="183"/>
        <v>Regional Parks2</v>
      </c>
      <c r="M984" s="63" t="str">
        <f t="shared" si="184"/>
        <v>Regional Parks General Admin2</v>
      </c>
      <c r="N984" s="637">
        <v>318.35000000000002</v>
      </c>
      <c r="O984" s="213">
        <v>0</v>
      </c>
      <c r="Q984" s="213">
        <f t="shared" si="185"/>
        <v>0</v>
      </c>
      <c r="R984" s="213">
        <v>0</v>
      </c>
      <c r="S984" s="213">
        <v>0</v>
      </c>
      <c r="T984" s="213">
        <v>0</v>
      </c>
      <c r="U984" s="213">
        <v>0</v>
      </c>
      <c r="V984" s="213">
        <v>0</v>
      </c>
      <c r="W984" s="213">
        <v>0</v>
      </c>
      <c r="X984" s="213">
        <v>0</v>
      </c>
      <c r="Y984" s="213">
        <v>0</v>
      </c>
      <c r="Z984" s="213">
        <v>0</v>
      </c>
      <c r="AA984" s="213">
        <v>0</v>
      </c>
      <c r="AB984" s="213">
        <v>0</v>
      </c>
      <c r="AC984" s="213">
        <f>SUMIF('[3]revexpbalances - 2024-07-18T082'!$G:$G,G:G,'[3]revexpbalances - 2024-07-18T082'!$H:$H)</f>
        <v>0</v>
      </c>
      <c r="AD984" s="213">
        <f t="shared" si="186"/>
        <v>0</v>
      </c>
      <c r="AE984" s="744">
        <f t="shared" si="187"/>
        <v>0</v>
      </c>
      <c r="AF984" s="744">
        <f t="shared" si="188"/>
        <v>0</v>
      </c>
      <c r="AG984" s="744">
        <f t="shared" si="189"/>
        <v>0</v>
      </c>
      <c r="AH984" s="744">
        <f t="shared" si="190"/>
        <v>0</v>
      </c>
      <c r="AI984" s="744">
        <f t="shared" si="191"/>
        <v>0</v>
      </c>
      <c r="AJ984" s="744">
        <f t="shared" si="192"/>
        <v>0</v>
      </c>
      <c r="AK984" s="1097">
        <v>0</v>
      </c>
    </row>
    <row r="985" spans="1:37">
      <c r="A985">
        <v>25400</v>
      </c>
      <c r="B985" t="s">
        <v>2923</v>
      </c>
      <c r="C985">
        <v>931402</v>
      </c>
      <c r="D985" t="s">
        <v>2938</v>
      </c>
      <c r="E985">
        <v>520230</v>
      </c>
      <c r="F985" t="s">
        <v>50</v>
      </c>
      <c r="G985" s="408" t="s">
        <v>5718</v>
      </c>
      <c r="H985" s="217" t="s">
        <v>1524</v>
      </c>
      <c r="I985" s="217" t="s">
        <v>446</v>
      </c>
      <c r="J985" s="217" t="s">
        <v>458</v>
      </c>
      <c r="K985" s="61" t="str">
        <f t="shared" si="182"/>
        <v>2</v>
      </c>
      <c r="L985" s="63" t="str">
        <f t="shared" si="183"/>
        <v>Regional Parks2</v>
      </c>
      <c r="M985" s="63" t="str">
        <f t="shared" si="184"/>
        <v>Hurkey Creek2</v>
      </c>
      <c r="N985" s="637">
        <v>3818.24</v>
      </c>
      <c r="O985" s="213">
        <v>4000</v>
      </c>
      <c r="Q985" s="213">
        <f t="shared" si="185"/>
        <v>4000</v>
      </c>
      <c r="R985" s="213">
        <v>0</v>
      </c>
      <c r="S985" s="213">
        <v>277.41000000000003</v>
      </c>
      <c r="T985" s="213">
        <v>239.42</v>
      </c>
      <c r="U985" s="213">
        <v>239.64</v>
      </c>
      <c r="V985" s="213">
        <v>239.73</v>
      </c>
      <c r="W985" s="213">
        <v>319.64</v>
      </c>
      <c r="X985" s="213">
        <v>361.54</v>
      </c>
      <c r="Y985" s="213">
        <v>361.64</v>
      </c>
      <c r="Z985" s="213">
        <v>361.64</v>
      </c>
      <c r="AA985" s="213">
        <v>319.73</v>
      </c>
      <c r="AB985" s="213">
        <v>320.14</v>
      </c>
      <c r="AC985" s="213">
        <f>SUMIF('[3]revexpbalances - 2024-07-18T082'!$G:$G,G:G,'[3]revexpbalances - 2024-07-18T082'!$H:$H)</f>
        <v>319.64</v>
      </c>
      <c r="AD985" s="213">
        <f t="shared" si="186"/>
        <v>3360.1699999999996</v>
      </c>
      <c r="AE985" s="744">
        <f t="shared" si="187"/>
        <v>516.83000000000004</v>
      </c>
      <c r="AF985" s="744">
        <f t="shared" si="188"/>
        <v>799.01</v>
      </c>
      <c r="AG985" s="744">
        <f t="shared" si="189"/>
        <v>1084.8200000000002</v>
      </c>
      <c r="AH985" s="744">
        <f t="shared" si="190"/>
        <v>959.51</v>
      </c>
      <c r="AI985" s="744">
        <f t="shared" si="191"/>
        <v>3360.17</v>
      </c>
      <c r="AJ985" s="744">
        <f t="shared" si="192"/>
        <v>639.82999999999993</v>
      </c>
      <c r="AK985" s="1097">
        <v>2800</v>
      </c>
    </row>
    <row r="986" spans="1:37">
      <c r="A986">
        <v>25400</v>
      </c>
      <c r="B986" t="s">
        <v>2923</v>
      </c>
      <c r="C986">
        <v>931402</v>
      </c>
      <c r="D986" t="s">
        <v>2938</v>
      </c>
      <c r="E986">
        <v>520320</v>
      </c>
      <c r="F986" t="s">
        <v>51</v>
      </c>
      <c r="G986" s="408" t="s">
        <v>5617</v>
      </c>
      <c r="H986" s="217" t="s">
        <v>1524</v>
      </c>
      <c r="I986" s="217" t="s">
        <v>446</v>
      </c>
      <c r="J986" s="217" t="s">
        <v>458</v>
      </c>
      <c r="K986" s="61" t="str">
        <f t="shared" si="182"/>
        <v>2</v>
      </c>
      <c r="L986" s="63" t="str">
        <f t="shared" si="183"/>
        <v>Regional Parks2</v>
      </c>
      <c r="M986" s="63" t="str">
        <f t="shared" si="184"/>
        <v>Hurkey Creek2</v>
      </c>
      <c r="N986" s="637">
        <v>909.5100000000001</v>
      </c>
      <c r="O986" s="213">
        <v>1000</v>
      </c>
      <c r="Q986" s="213">
        <f t="shared" si="185"/>
        <v>1000</v>
      </c>
      <c r="R986" s="213">
        <v>68.19</v>
      </c>
      <c r="S986" s="213">
        <v>69.45</v>
      </c>
      <c r="T986" s="213">
        <v>76.239999999999995</v>
      </c>
      <c r="U986" s="213">
        <v>72.81</v>
      </c>
      <c r="V986" s="213">
        <v>69.63</v>
      </c>
      <c r="W986" s="213">
        <v>73.13</v>
      </c>
      <c r="X986" s="213">
        <v>70.349999999999994</v>
      </c>
      <c r="Y986" s="213">
        <v>70.5</v>
      </c>
      <c r="Z986" s="213">
        <v>73.33</v>
      </c>
      <c r="AA986" s="213">
        <v>69.709999999999994</v>
      </c>
      <c r="AB986" s="213">
        <v>78.09</v>
      </c>
      <c r="AC986" s="213">
        <f>SUMIF('[3]revexpbalances - 2024-07-18T082'!$G:$G,G:G,'[3]revexpbalances - 2024-07-18T082'!$H:$H)</f>
        <v>70.540000000000006</v>
      </c>
      <c r="AD986" s="213">
        <f t="shared" si="186"/>
        <v>861.97</v>
      </c>
      <c r="AE986" s="744">
        <f t="shared" si="187"/>
        <v>213.88</v>
      </c>
      <c r="AF986" s="744">
        <f t="shared" si="188"/>
        <v>215.57</v>
      </c>
      <c r="AG986" s="744">
        <f t="shared" si="189"/>
        <v>214.18</v>
      </c>
      <c r="AH986" s="744">
        <f t="shared" si="190"/>
        <v>218.34000000000003</v>
      </c>
      <c r="AI986" s="744">
        <f t="shared" si="191"/>
        <v>861.97</v>
      </c>
      <c r="AJ986" s="744">
        <f t="shared" si="192"/>
        <v>138.02999999999997</v>
      </c>
      <c r="AK986" s="1097">
        <v>1000</v>
      </c>
    </row>
    <row r="987" spans="1:37">
      <c r="A987">
        <v>25400</v>
      </c>
      <c r="B987" t="s">
        <v>2923</v>
      </c>
      <c r="C987">
        <v>931402</v>
      </c>
      <c r="D987" t="s">
        <v>2938</v>
      </c>
      <c r="E987">
        <v>520845</v>
      </c>
      <c r="F987" t="s">
        <v>89</v>
      </c>
      <c r="G987" s="408" t="s">
        <v>5776</v>
      </c>
      <c r="H987" s="217" t="s">
        <v>1524</v>
      </c>
      <c r="I987" s="217" t="s">
        <v>446</v>
      </c>
      <c r="J987" s="217" t="s">
        <v>458</v>
      </c>
      <c r="K987" s="61" t="str">
        <f t="shared" si="182"/>
        <v>2</v>
      </c>
      <c r="L987" s="63" t="str">
        <f t="shared" si="183"/>
        <v>Regional Parks2</v>
      </c>
      <c r="M987" s="63" t="str">
        <f t="shared" si="184"/>
        <v>Hurkey Creek2</v>
      </c>
      <c r="N987" s="637">
        <v>49502.84</v>
      </c>
      <c r="O987" s="213">
        <v>38000</v>
      </c>
      <c r="P987" s="717">
        <v>10000</v>
      </c>
      <c r="Q987" s="213">
        <f t="shared" si="185"/>
        <v>48000</v>
      </c>
      <c r="R987" s="213">
        <v>6291.1</v>
      </c>
      <c r="S987" s="213">
        <v>6291.1</v>
      </c>
      <c r="T987" s="213">
        <v>6291.1</v>
      </c>
      <c r="U987" s="213">
        <v>6291.1</v>
      </c>
      <c r="V987" s="213">
        <v>6291.1</v>
      </c>
      <c r="W987" s="213">
        <v>49.51</v>
      </c>
      <c r="X987" s="213">
        <v>1474.64</v>
      </c>
      <c r="Y987" s="213">
        <v>1474.64</v>
      </c>
      <c r="Z987" s="213">
        <v>1474.64</v>
      </c>
      <c r="AA987" s="213">
        <v>5032.88</v>
      </c>
      <c r="AB987" s="213">
        <v>5032.88</v>
      </c>
      <c r="AC987" s="213">
        <f>SUMIF('[3]revexpbalances - 2024-07-18T082'!$G:$G,G:G,'[3]revexpbalances - 2024-07-18T082'!$H:$H)</f>
        <v>5032.88</v>
      </c>
      <c r="AD987" s="213">
        <f t="shared" si="186"/>
        <v>51027.569999999992</v>
      </c>
      <c r="AE987" s="744">
        <f t="shared" si="187"/>
        <v>18873.300000000003</v>
      </c>
      <c r="AF987" s="744">
        <f t="shared" si="188"/>
        <v>12631.710000000001</v>
      </c>
      <c r="AG987" s="744">
        <f t="shared" si="189"/>
        <v>4423.92</v>
      </c>
      <c r="AH987" s="744">
        <f t="shared" si="190"/>
        <v>15098.64</v>
      </c>
      <c r="AI987" s="744">
        <f t="shared" si="191"/>
        <v>51027.57</v>
      </c>
      <c r="AJ987" s="744">
        <f t="shared" si="192"/>
        <v>-3027.5699999999997</v>
      </c>
      <c r="AK987" s="1097">
        <v>54000</v>
      </c>
    </row>
    <row r="988" spans="1:37">
      <c r="A988">
        <v>25400</v>
      </c>
      <c r="B988" t="s">
        <v>2923</v>
      </c>
      <c r="C988">
        <v>931402</v>
      </c>
      <c r="D988" t="s">
        <v>2938</v>
      </c>
      <c r="E988">
        <v>529500</v>
      </c>
      <c r="F988" t="s">
        <v>100</v>
      </c>
      <c r="G988" s="408" t="s">
        <v>5757</v>
      </c>
      <c r="H988" s="217" t="s">
        <v>1524</v>
      </c>
      <c r="I988" s="217" t="s">
        <v>446</v>
      </c>
      <c r="J988" s="217" t="s">
        <v>458</v>
      </c>
      <c r="K988" s="61" t="str">
        <f t="shared" si="182"/>
        <v>2</v>
      </c>
      <c r="L988" s="63" t="str">
        <f t="shared" si="183"/>
        <v>Regional Parks2</v>
      </c>
      <c r="M988" s="63" t="str">
        <f t="shared" si="184"/>
        <v>Hurkey Creek2</v>
      </c>
      <c r="N988" s="637">
        <v>13880.45</v>
      </c>
      <c r="O988" s="213">
        <v>9000</v>
      </c>
      <c r="P988" s="717">
        <v>10000</v>
      </c>
      <c r="Q988" s="213">
        <f t="shared" si="185"/>
        <v>19000</v>
      </c>
      <c r="R988" s="213">
        <v>0</v>
      </c>
      <c r="S988" s="213">
        <v>1527.97</v>
      </c>
      <c r="T988" s="213">
        <v>1384.83</v>
      </c>
      <c r="U988" s="213">
        <v>1315.81</v>
      </c>
      <c r="V988" s="213">
        <v>1142.3</v>
      </c>
      <c r="W988" s="213">
        <v>3377.38</v>
      </c>
      <c r="X988" s="213">
        <v>1734.86</v>
      </c>
      <c r="Y988" s="213">
        <v>0</v>
      </c>
      <c r="Z988" s="213">
        <v>2123.2600000000002</v>
      </c>
      <c r="AA988" s="213">
        <v>2238.98</v>
      </c>
      <c r="AB988" s="213">
        <v>1974.27</v>
      </c>
      <c r="AC988" s="213">
        <f>SUMIF('[3]revexpbalances - 2024-07-18T082'!$G:$G,G:G,'[3]revexpbalances - 2024-07-18T082'!$H:$H)</f>
        <v>1318.44</v>
      </c>
      <c r="AD988" s="213">
        <f t="shared" si="186"/>
        <v>18138.099999999999</v>
      </c>
      <c r="AE988" s="744">
        <f t="shared" si="187"/>
        <v>2912.8</v>
      </c>
      <c r="AF988" s="744">
        <f t="shared" si="188"/>
        <v>5835.49</v>
      </c>
      <c r="AG988" s="744">
        <f t="shared" si="189"/>
        <v>3858.12</v>
      </c>
      <c r="AH988" s="744">
        <f t="shared" si="190"/>
        <v>5531.6900000000005</v>
      </c>
      <c r="AI988" s="744">
        <f t="shared" si="191"/>
        <v>18138.099999999999</v>
      </c>
      <c r="AJ988" s="744">
        <f t="shared" si="192"/>
        <v>861.90000000000146</v>
      </c>
      <c r="AK988" s="1097">
        <v>20000</v>
      </c>
    </row>
    <row r="989" spans="1:37">
      <c r="A989">
        <v>25400</v>
      </c>
      <c r="B989" t="s">
        <v>2923</v>
      </c>
      <c r="C989">
        <v>931402</v>
      </c>
      <c r="D989" t="s">
        <v>2938</v>
      </c>
      <c r="E989">
        <v>529510</v>
      </c>
      <c r="F989" t="s">
        <v>101</v>
      </c>
      <c r="G989" s="408" t="s">
        <v>5701</v>
      </c>
      <c r="H989" s="217" t="s">
        <v>1524</v>
      </c>
      <c r="I989" s="217" t="s">
        <v>446</v>
      </c>
      <c r="J989" s="217" t="s">
        <v>458</v>
      </c>
      <c r="K989" s="61" t="str">
        <f t="shared" ref="K989:K1051" si="193">MID(E989,2,1)</f>
        <v>2</v>
      </c>
      <c r="L989" s="63" t="str">
        <f t="shared" ref="L989:L1051" si="194">H989&amp;K989</f>
        <v>Regional Parks2</v>
      </c>
      <c r="M989" s="63" t="str">
        <f t="shared" ref="M989:M1051" si="195">I989&amp;K989</f>
        <v>Hurkey Creek2</v>
      </c>
      <c r="N989" s="637">
        <v>4985.1400000000003</v>
      </c>
      <c r="O989" s="213">
        <v>5000</v>
      </c>
      <c r="Q989" s="213">
        <f t="shared" ref="Q989:Q1051" si="196">O989+P989</f>
        <v>5000</v>
      </c>
      <c r="R989" s="213">
        <v>0</v>
      </c>
      <c r="S989" s="213">
        <v>0</v>
      </c>
      <c r="T989" s="213">
        <v>0</v>
      </c>
      <c r="U989" s="213">
        <v>1220.08</v>
      </c>
      <c r="V989" s="213">
        <v>0</v>
      </c>
      <c r="W989" s="213">
        <v>0</v>
      </c>
      <c r="X989" s="213">
        <v>125</v>
      </c>
      <c r="Y989" s="213">
        <v>0</v>
      </c>
      <c r="Z989" s="213">
        <v>0</v>
      </c>
      <c r="AA989" s="213">
        <v>0</v>
      </c>
      <c r="AB989" s="213">
        <v>0</v>
      </c>
      <c r="AC989" s="213">
        <f>SUMIF('[3]revexpbalances - 2024-07-18T082'!$G:$G,G:G,'[3]revexpbalances - 2024-07-18T082'!$H:$H)</f>
        <v>608.07000000000005</v>
      </c>
      <c r="AD989" s="213">
        <f t="shared" si="186"/>
        <v>1953.15</v>
      </c>
      <c r="AE989" s="744">
        <f t="shared" si="187"/>
        <v>0</v>
      </c>
      <c r="AF989" s="744">
        <f t="shared" si="188"/>
        <v>1220.08</v>
      </c>
      <c r="AG989" s="744">
        <f t="shared" si="189"/>
        <v>125</v>
      </c>
      <c r="AH989" s="744">
        <f t="shared" si="190"/>
        <v>608.07000000000005</v>
      </c>
      <c r="AI989" s="744">
        <f t="shared" si="191"/>
        <v>1953.15</v>
      </c>
      <c r="AJ989" s="744">
        <f t="shared" si="192"/>
        <v>3046.85</v>
      </c>
      <c r="AK989" s="1097">
        <v>5000</v>
      </c>
    </row>
    <row r="990" spans="1:37">
      <c r="A990">
        <v>25400</v>
      </c>
      <c r="B990" t="s">
        <v>2923</v>
      </c>
      <c r="C990">
        <v>931402</v>
      </c>
      <c r="D990" t="s">
        <v>2938</v>
      </c>
      <c r="E990">
        <v>529520</v>
      </c>
      <c r="F990" t="s">
        <v>102</v>
      </c>
      <c r="G990" s="408" t="s">
        <v>5753</v>
      </c>
      <c r="H990" s="217" t="s">
        <v>1524</v>
      </c>
      <c r="I990" s="217" t="s">
        <v>446</v>
      </c>
      <c r="J990" s="217" t="s">
        <v>458</v>
      </c>
      <c r="K990" s="61" t="str">
        <f t="shared" si="193"/>
        <v>2</v>
      </c>
      <c r="L990" s="63" t="str">
        <f t="shared" si="194"/>
        <v>Regional Parks2</v>
      </c>
      <c r="M990" s="63" t="str">
        <f t="shared" si="195"/>
        <v>Hurkey Creek2</v>
      </c>
      <c r="N990" s="637">
        <v>5435</v>
      </c>
      <c r="O990" s="213">
        <v>9000</v>
      </c>
      <c r="Q990" s="213">
        <f t="shared" si="196"/>
        <v>9000</v>
      </c>
      <c r="R990" s="213">
        <v>0</v>
      </c>
      <c r="S990" s="213">
        <v>0</v>
      </c>
      <c r="T990" s="213">
        <v>166.66</v>
      </c>
      <c r="U990" s="213">
        <v>3770</v>
      </c>
      <c r="V990" s="213">
        <v>304.62</v>
      </c>
      <c r="W990" s="213">
        <v>304.62</v>
      </c>
      <c r="X990" s="213">
        <v>0</v>
      </c>
      <c r="Y990" s="213">
        <v>0</v>
      </c>
      <c r="Z990" s="213">
        <v>0</v>
      </c>
      <c r="AA990" s="213">
        <v>0</v>
      </c>
      <c r="AB990" s="213">
        <v>0</v>
      </c>
      <c r="AC990" s="213">
        <f>SUMIF('[3]revexpbalances - 2024-07-18T082'!$G:$G,G:G,'[3]revexpbalances - 2024-07-18T082'!$H:$H)</f>
        <v>1515</v>
      </c>
      <c r="AD990" s="213">
        <f t="shared" ref="AD990:AD1052" si="197">SUM(R990:AC990)</f>
        <v>6060.9</v>
      </c>
      <c r="AE990" s="744">
        <f t="shared" ref="AE990:AE1052" si="198">SUM(R990:T990)</f>
        <v>166.66</v>
      </c>
      <c r="AF990" s="744">
        <f t="shared" ref="AF990:AF1052" si="199">SUM(U990:W990)</f>
        <v>4379.24</v>
      </c>
      <c r="AG990" s="744">
        <f t="shared" ref="AG990:AG1052" si="200">SUM(X990:Z990)</f>
        <v>0</v>
      </c>
      <c r="AH990" s="744">
        <f t="shared" ref="AH990:AH1052" si="201">SUM(AA990:AC990)</f>
        <v>1515</v>
      </c>
      <c r="AI990" s="744">
        <f t="shared" ref="AI990:AI1052" si="202">SUM(AE990:AH990)</f>
        <v>6060.9</v>
      </c>
      <c r="AJ990" s="744">
        <f t="shared" ref="AJ990:AJ1052" si="203">Q990-AI990</f>
        <v>2939.1000000000004</v>
      </c>
      <c r="AK990" s="1097">
        <v>9000</v>
      </c>
    </row>
    <row r="991" spans="1:37">
      <c r="A991">
        <v>25400</v>
      </c>
      <c r="B991" t="s">
        <v>2923</v>
      </c>
      <c r="C991">
        <v>931403</v>
      </c>
      <c r="D991" t="s">
        <v>2838</v>
      </c>
      <c r="E991">
        <v>520230</v>
      </c>
      <c r="F991" t="s">
        <v>50</v>
      </c>
      <c r="G991" s="408" t="s">
        <v>5659</v>
      </c>
      <c r="H991" s="217" t="s">
        <v>1524</v>
      </c>
      <c r="I991" s="217" t="s">
        <v>295</v>
      </c>
      <c r="J991" s="217" t="s">
        <v>458</v>
      </c>
      <c r="K991" s="61" t="str">
        <f t="shared" si="193"/>
        <v>2</v>
      </c>
      <c r="L991" s="63" t="str">
        <f t="shared" si="194"/>
        <v>Regional Parks2</v>
      </c>
      <c r="M991" s="63" t="str">
        <f t="shared" si="195"/>
        <v>Idyllwild2</v>
      </c>
      <c r="N991" s="637">
        <v>4349.6499999999996</v>
      </c>
      <c r="O991" s="213">
        <v>2500</v>
      </c>
      <c r="Q991" s="213">
        <f t="shared" si="196"/>
        <v>2500</v>
      </c>
      <c r="R991" s="213">
        <v>0</v>
      </c>
      <c r="S991" s="213">
        <v>284.97000000000003</v>
      </c>
      <c r="T991" s="213">
        <v>79.8</v>
      </c>
      <c r="U991" s="213">
        <v>201.63</v>
      </c>
      <c r="V991" s="213">
        <v>201.72</v>
      </c>
      <c r="W991" s="213">
        <v>163.71</v>
      </c>
      <c r="X991" s="213">
        <v>267.39999999999998</v>
      </c>
      <c r="Y991" s="213">
        <v>159.86000000000001</v>
      </c>
      <c r="Z991" s="213">
        <v>159.86000000000001</v>
      </c>
      <c r="AA991" s="213">
        <v>189.86</v>
      </c>
      <c r="AB991" s="213">
        <v>203.66</v>
      </c>
      <c r="AC991" s="213">
        <f>SUMIF('[3]revexpbalances - 2024-07-18T082'!$G:$G,G:G,'[3]revexpbalances - 2024-07-18T082'!$H:$H)</f>
        <v>161.76</v>
      </c>
      <c r="AD991" s="213">
        <f t="shared" si="197"/>
        <v>2074.2300000000005</v>
      </c>
      <c r="AE991" s="744">
        <f t="shared" si="198"/>
        <v>364.77000000000004</v>
      </c>
      <c r="AF991" s="744">
        <f t="shared" si="199"/>
        <v>567.06000000000006</v>
      </c>
      <c r="AG991" s="744">
        <f t="shared" si="200"/>
        <v>587.12</v>
      </c>
      <c r="AH991" s="744">
        <f t="shared" si="201"/>
        <v>555.28</v>
      </c>
      <c r="AI991" s="744">
        <f t="shared" si="202"/>
        <v>2074.2300000000005</v>
      </c>
      <c r="AJ991" s="744">
        <f t="shared" si="203"/>
        <v>425.76999999999953</v>
      </c>
      <c r="AK991" s="1097">
        <v>2000</v>
      </c>
    </row>
    <row r="992" spans="1:37">
      <c r="A992">
        <v>25400</v>
      </c>
      <c r="B992" t="s">
        <v>2923</v>
      </c>
      <c r="C992">
        <v>931403</v>
      </c>
      <c r="D992" t="s">
        <v>2838</v>
      </c>
      <c r="E992">
        <v>520320</v>
      </c>
      <c r="F992" t="s">
        <v>51</v>
      </c>
      <c r="G992" s="408" t="s">
        <v>5612</v>
      </c>
      <c r="H992" s="217" t="s">
        <v>1524</v>
      </c>
      <c r="I992" s="217" t="s">
        <v>295</v>
      </c>
      <c r="J992" s="217" t="s">
        <v>458</v>
      </c>
      <c r="K992" s="61" t="str">
        <f t="shared" si="193"/>
        <v>2</v>
      </c>
      <c r="L992" s="63" t="str">
        <f t="shared" si="194"/>
        <v>Regional Parks2</v>
      </c>
      <c r="M992" s="63" t="str">
        <f t="shared" si="195"/>
        <v>Idyllwild2</v>
      </c>
      <c r="N992" s="637">
        <v>766.82999999999993</v>
      </c>
      <c r="O992" s="213">
        <v>850</v>
      </c>
      <c r="Q992" s="213">
        <f t="shared" si="196"/>
        <v>850</v>
      </c>
      <c r="R992" s="213">
        <v>136.4</v>
      </c>
      <c r="S992" s="213">
        <v>1.61</v>
      </c>
      <c r="T992" s="213">
        <v>139.71</v>
      </c>
      <c r="U992" s="213">
        <v>2.06</v>
      </c>
      <c r="V992" s="213">
        <v>172.56</v>
      </c>
      <c r="W992" s="213">
        <v>71.83</v>
      </c>
      <c r="X992" s="213">
        <v>70.67</v>
      </c>
      <c r="Y992" s="213">
        <v>70.22</v>
      </c>
      <c r="Z992" s="213">
        <v>70.67</v>
      </c>
      <c r="AA992" s="213">
        <v>69.709999999999994</v>
      </c>
      <c r="AB992" s="213">
        <v>70.86</v>
      </c>
      <c r="AC992" s="213">
        <f>SUMIF('[3]revexpbalances - 2024-07-18T082'!$G:$G,G:G,'[3]revexpbalances - 2024-07-18T082'!$H:$H)</f>
        <v>70.430000000000007</v>
      </c>
      <c r="AD992" s="213">
        <f t="shared" si="197"/>
        <v>946.73</v>
      </c>
      <c r="AE992" s="744">
        <f t="shared" si="198"/>
        <v>277.72000000000003</v>
      </c>
      <c r="AF992" s="744">
        <f t="shared" si="199"/>
        <v>246.45</v>
      </c>
      <c r="AG992" s="744">
        <f t="shared" si="200"/>
        <v>211.56</v>
      </c>
      <c r="AH992" s="744">
        <f t="shared" si="201"/>
        <v>211</v>
      </c>
      <c r="AI992" s="744">
        <f t="shared" si="202"/>
        <v>946.73</v>
      </c>
      <c r="AJ992" s="744">
        <f t="shared" si="203"/>
        <v>-96.730000000000018</v>
      </c>
      <c r="AK992" s="1097">
        <v>850</v>
      </c>
    </row>
    <row r="993" spans="1:37">
      <c r="A993">
        <v>25400</v>
      </c>
      <c r="B993" t="s">
        <v>2923</v>
      </c>
      <c r="C993">
        <v>931403</v>
      </c>
      <c r="D993" t="s">
        <v>2838</v>
      </c>
      <c r="E993">
        <v>520330</v>
      </c>
      <c r="F993" t="s">
        <v>52</v>
      </c>
      <c r="G993" s="408" t="s">
        <v>5656</v>
      </c>
      <c r="H993" s="217" t="s">
        <v>1524</v>
      </c>
      <c r="I993" s="217" t="s">
        <v>295</v>
      </c>
      <c r="J993" s="217" t="s">
        <v>458</v>
      </c>
      <c r="K993" s="61" t="str">
        <f t="shared" si="193"/>
        <v>2</v>
      </c>
      <c r="L993" s="63" t="str">
        <f t="shared" si="194"/>
        <v>Regional Parks2</v>
      </c>
      <c r="M993" s="63" t="str">
        <f t="shared" si="195"/>
        <v>Idyllwild2</v>
      </c>
      <c r="N993" s="637">
        <v>1506.5600000000002</v>
      </c>
      <c r="O993" s="213">
        <v>1700</v>
      </c>
      <c r="Q993" s="213">
        <f t="shared" si="196"/>
        <v>1700</v>
      </c>
      <c r="R993" s="213">
        <v>273.92</v>
      </c>
      <c r="S993" s="213">
        <v>0</v>
      </c>
      <c r="T993" s="213">
        <v>273.92</v>
      </c>
      <c r="U993" s="213">
        <v>0</v>
      </c>
      <c r="V993" s="213">
        <v>340.58</v>
      </c>
      <c r="W993" s="213">
        <v>136.96</v>
      </c>
      <c r="X993" s="213">
        <v>136.96</v>
      </c>
      <c r="Y993" s="213">
        <v>136.96</v>
      </c>
      <c r="Z993" s="213">
        <v>136.96</v>
      </c>
      <c r="AA993" s="213">
        <v>160.96</v>
      </c>
      <c r="AB993" s="213">
        <v>160.96</v>
      </c>
      <c r="AC993" s="213">
        <f>SUMIF('[3]revexpbalances - 2024-07-18T082'!$G:$G,G:G,'[3]revexpbalances - 2024-07-18T082'!$H:$H)</f>
        <v>160.96</v>
      </c>
      <c r="AD993" s="213">
        <f t="shared" si="197"/>
        <v>1919.1400000000003</v>
      </c>
      <c r="AE993" s="744">
        <f t="shared" si="198"/>
        <v>547.84</v>
      </c>
      <c r="AF993" s="744">
        <f t="shared" si="199"/>
        <v>477.53999999999996</v>
      </c>
      <c r="AG993" s="744">
        <f t="shared" si="200"/>
        <v>410.88</v>
      </c>
      <c r="AH993" s="744">
        <f t="shared" si="201"/>
        <v>482.88</v>
      </c>
      <c r="AI993" s="744">
        <f t="shared" si="202"/>
        <v>1919.1400000000003</v>
      </c>
      <c r="AJ993" s="744">
        <f t="shared" si="203"/>
        <v>-219.14000000000033</v>
      </c>
      <c r="AK993" s="1097">
        <v>2200</v>
      </c>
    </row>
    <row r="994" spans="1:37">
      <c r="A994">
        <v>25400</v>
      </c>
      <c r="B994" t="s">
        <v>2923</v>
      </c>
      <c r="C994">
        <v>931403</v>
      </c>
      <c r="D994" t="s">
        <v>2838</v>
      </c>
      <c r="E994">
        <v>520845</v>
      </c>
      <c r="F994" t="s">
        <v>89</v>
      </c>
      <c r="G994" s="408" t="s">
        <v>5764</v>
      </c>
      <c r="H994" s="217" t="s">
        <v>1524</v>
      </c>
      <c r="I994" s="217" t="s">
        <v>295</v>
      </c>
      <c r="J994" s="217" t="s">
        <v>458</v>
      </c>
      <c r="K994" s="61" t="str">
        <f t="shared" si="193"/>
        <v>2</v>
      </c>
      <c r="L994" s="63" t="str">
        <f t="shared" si="194"/>
        <v>Regional Parks2</v>
      </c>
      <c r="M994" s="63" t="str">
        <f t="shared" si="195"/>
        <v>Idyllwild2</v>
      </c>
      <c r="N994" s="637">
        <v>20075.55</v>
      </c>
      <c r="O994" s="213">
        <v>20000</v>
      </c>
      <c r="Q994" s="213">
        <f t="shared" si="196"/>
        <v>20000</v>
      </c>
      <c r="R994" s="213">
        <v>2364.1999999999998</v>
      </c>
      <c r="S994" s="213">
        <v>2364.1999999999998</v>
      </c>
      <c r="T994" s="213">
        <v>2364.1999999999998</v>
      </c>
      <c r="U994" s="213">
        <v>2364.1999999999998</v>
      </c>
      <c r="V994" s="213">
        <v>2364.1999999999998</v>
      </c>
      <c r="W994" s="213">
        <v>350</v>
      </c>
      <c r="X994" s="213">
        <v>565.38</v>
      </c>
      <c r="Y994" s="213">
        <v>737.32</v>
      </c>
      <c r="Z994" s="213">
        <v>737.32</v>
      </c>
      <c r="AA994" s="213">
        <v>3487.41</v>
      </c>
      <c r="AB994" s="213">
        <v>2364.1999999999998</v>
      </c>
      <c r="AC994" s="213">
        <f>SUMIF('[3]revexpbalances - 2024-07-18T082'!$G:$G,G:G,'[3]revexpbalances - 2024-07-18T082'!$H:$H)</f>
        <v>2364.1999999999998</v>
      </c>
      <c r="AD994" s="213">
        <f t="shared" si="197"/>
        <v>22426.83</v>
      </c>
      <c r="AE994" s="744">
        <f t="shared" si="198"/>
        <v>7092.5999999999995</v>
      </c>
      <c r="AF994" s="744">
        <f t="shared" si="199"/>
        <v>5078.3999999999996</v>
      </c>
      <c r="AG994" s="744">
        <f t="shared" si="200"/>
        <v>2040.02</v>
      </c>
      <c r="AH994" s="744">
        <f t="shared" si="201"/>
        <v>8215.81</v>
      </c>
      <c r="AI994" s="744">
        <f t="shared" si="202"/>
        <v>22426.83</v>
      </c>
      <c r="AJ994" s="744">
        <f t="shared" si="203"/>
        <v>-2426.8300000000017</v>
      </c>
      <c r="AK994" s="1097">
        <v>25000</v>
      </c>
    </row>
    <row r="995" spans="1:37">
      <c r="A995">
        <v>25400</v>
      </c>
      <c r="B995" t="s">
        <v>2923</v>
      </c>
      <c r="C995">
        <v>931403</v>
      </c>
      <c r="D995" t="s">
        <v>2838</v>
      </c>
      <c r="E995">
        <v>529500</v>
      </c>
      <c r="F995" t="s">
        <v>100</v>
      </c>
      <c r="G995" s="408" t="s">
        <v>5722</v>
      </c>
      <c r="H995" s="217" t="s">
        <v>1524</v>
      </c>
      <c r="I995" s="217" t="s">
        <v>295</v>
      </c>
      <c r="J995" s="217" t="s">
        <v>458</v>
      </c>
      <c r="K995" s="61" t="str">
        <f t="shared" si="193"/>
        <v>2</v>
      </c>
      <c r="L995" s="63" t="str">
        <f t="shared" si="194"/>
        <v>Regional Parks2</v>
      </c>
      <c r="M995" s="63" t="str">
        <f t="shared" si="195"/>
        <v>Idyllwild2</v>
      </c>
      <c r="N995" s="637">
        <v>12229.75</v>
      </c>
      <c r="O995" s="213">
        <v>12500</v>
      </c>
      <c r="Q995" s="213">
        <f t="shared" si="196"/>
        <v>12500</v>
      </c>
      <c r="R995" s="213">
        <v>0</v>
      </c>
      <c r="S995" s="213">
        <v>911.14</v>
      </c>
      <c r="T995" s="213">
        <v>0</v>
      </c>
      <c r="U995" s="213">
        <v>1381.7</v>
      </c>
      <c r="V995" s="213">
        <v>613.46</v>
      </c>
      <c r="W995" s="213">
        <v>776.68</v>
      </c>
      <c r="X995" s="213">
        <v>888.46</v>
      </c>
      <c r="Y995" s="213">
        <v>922.42</v>
      </c>
      <c r="Z995" s="213">
        <v>802.18</v>
      </c>
      <c r="AA995" s="213">
        <v>756.91</v>
      </c>
      <c r="AB995" s="213">
        <v>632.95000000000005</v>
      </c>
      <c r="AC995" s="213">
        <f>SUMIF('[3]revexpbalances - 2024-07-18T082'!$G:$G,G:G,'[3]revexpbalances - 2024-07-18T082'!$H:$H)</f>
        <v>579.82000000000005</v>
      </c>
      <c r="AD995" s="213">
        <f t="shared" si="197"/>
        <v>8265.7200000000012</v>
      </c>
      <c r="AE995" s="744">
        <f t="shared" si="198"/>
        <v>911.14</v>
      </c>
      <c r="AF995" s="744">
        <f t="shared" si="199"/>
        <v>2771.84</v>
      </c>
      <c r="AG995" s="744">
        <f t="shared" si="200"/>
        <v>2613.06</v>
      </c>
      <c r="AH995" s="744">
        <f t="shared" si="201"/>
        <v>1969.6800000000003</v>
      </c>
      <c r="AI995" s="744">
        <f t="shared" si="202"/>
        <v>8265.7200000000012</v>
      </c>
      <c r="AJ995" s="744">
        <f t="shared" si="203"/>
        <v>4234.2799999999988</v>
      </c>
      <c r="AK995" s="1097">
        <v>10000</v>
      </c>
    </row>
    <row r="996" spans="1:37">
      <c r="A996">
        <v>25400</v>
      </c>
      <c r="B996" t="s">
        <v>2923</v>
      </c>
      <c r="C996">
        <v>931403</v>
      </c>
      <c r="D996" t="s">
        <v>2838</v>
      </c>
      <c r="E996">
        <v>529510</v>
      </c>
      <c r="F996" t="s">
        <v>101</v>
      </c>
      <c r="G996" s="408" t="s">
        <v>5681</v>
      </c>
      <c r="H996" s="217" t="s">
        <v>1524</v>
      </c>
      <c r="I996" s="217" t="s">
        <v>295</v>
      </c>
      <c r="J996" s="217" t="s">
        <v>458</v>
      </c>
      <c r="K996" s="61" t="str">
        <f t="shared" si="193"/>
        <v>2</v>
      </c>
      <c r="L996" s="63" t="str">
        <f t="shared" si="194"/>
        <v>Regional Parks2</v>
      </c>
      <c r="M996" s="63" t="str">
        <f t="shared" si="195"/>
        <v>Idyllwild2</v>
      </c>
      <c r="N996" s="637">
        <v>3991.0999999999995</v>
      </c>
      <c r="O996" s="213">
        <v>7500</v>
      </c>
      <c r="Q996" s="213">
        <f t="shared" si="196"/>
        <v>7500</v>
      </c>
      <c r="R996" s="213">
        <v>0</v>
      </c>
      <c r="S996" s="213">
        <v>0</v>
      </c>
      <c r="T996" s="213">
        <v>0</v>
      </c>
      <c r="U996" s="213">
        <v>0</v>
      </c>
      <c r="V996" s="213">
        <v>765.3</v>
      </c>
      <c r="W996" s="213">
        <v>0</v>
      </c>
      <c r="X996" s="213">
        <v>50</v>
      </c>
      <c r="Y996" s="213">
        <v>0</v>
      </c>
      <c r="Z996" s="213">
        <v>0</v>
      </c>
      <c r="AA996" s="213">
        <v>0</v>
      </c>
      <c r="AB996" s="213">
        <v>551.66</v>
      </c>
      <c r="AC996" s="213">
        <f>SUMIF('[3]revexpbalances - 2024-07-18T082'!$G:$G,G:G,'[3]revexpbalances - 2024-07-18T082'!$H:$H)</f>
        <v>0</v>
      </c>
      <c r="AD996" s="213">
        <f t="shared" si="197"/>
        <v>1366.96</v>
      </c>
      <c r="AE996" s="744">
        <f t="shared" si="198"/>
        <v>0</v>
      </c>
      <c r="AF996" s="744">
        <f t="shared" si="199"/>
        <v>765.3</v>
      </c>
      <c r="AG996" s="744">
        <f t="shared" si="200"/>
        <v>50</v>
      </c>
      <c r="AH996" s="744">
        <f t="shared" si="201"/>
        <v>551.66</v>
      </c>
      <c r="AI996" s="744">
        <f t="shared" si="202"/>
        <v>1366.96</v>
      </c>
      <c r="AJ996" s="744">
        <f t="shared" si="203"/>
        <v>6133.04</v>
      </c>
      <c r="AK996" s="1097">
        <v>6000</v>
      </c>
    </row>
    <row r="997" spans="1:37">
      <c r="A997">
        <v>25400</v>
      </c>
      <c r="B997" t="s">
        <v>2923</v>
      </c>
      <c r="C997">
        <v>931403</v>
      </c>
      <c r="D997" t="s">
        <v>2838</v>
      </c>
      <c r="E997">
        <v>529520</v>
      </c>
      <c r="F997" t="s">
        <v>102</v>
      </c>
      <c r="G997" s="408" t="s">
        <v>5743</v>
      </c>
      <c r="H997" s="217" t="s">
        <v>1524</v>
      </c>
      <c r="I997" s="217" t="s">
        <v>295</v>
      </c>
      <c r="J997" s="217" t="s">
        <v>458</v>
      </c>
      <c r="K997" s="61" t="str">
        <f t="shared" si="193"/>
        <v>2</v>
      </c>
      <c r="L997" s="63" t="str">
        <f t="shared" si="194"/>
        <v>Regional Parks2</v>
      </c>
      <c r="M997" s="63" t="str">
        <f t="shared" si="195"/>
        <v>Idyllwild2</v>
      </c>
      <c r="N997" s="637">
        <v>8262.42</v>
      </c>
      <c r="O997" s="213">
        <v>10000</v>
      </c>
      <c r="Q997" s="213">
        <f t="shared" si="196"/>
        <v>10000</v>
      </c>
      <c r="R997" s="213">
        <v>0</v>
      </c>
      <c r="S997" s="213">
        <v>1056.3800000000001</v>
      </c>
      <c r="T997" s="213">
        <v>1002.71</v>
      </c>
      <c r="U997" s="213">
        <v>1002.72</v>
      </c>
      <c r="V997" s="213">
        <v>949.05</v>
      </c>
      <c r="W997" s="213">
        <v>949.05</v>
      </c>
      <c r="X997" s="213">
        <v>949.05</v>
      </c>
      <c r="Y997" s="213">
        <v>1002.72</v>
      </c>
      <c r="Z997" s="213">
        <v>1002.72</v>
      </c>
      <c r="AA997" s="213">
        <v>1002.72</v>
      </c>
      <c r="AB997" s="213">
        <v>0</v>
      </c>
      <c r="AC997" s="213">
        <f>SUMIF('[3]revexpbalances - 2024-07-18T082'!$G:$G,G:G,'[3]revexpbalances - 2024-07-18T082'!$H:$H)</f>
        <v>2161.5100000000002</v>
      </c>
      <c r="AD997" s="213">
        <f t="shared" si="197"/>
        <v>11078.630000000001</v>
      </c>
      <c r="AE997" s="744">
        <f t="shared" si="198"/>
        <v>2059.09</v>
      </c>
      <c r="AF997" s="744">
        <f t="shared" si="199"/>
        <v>2900.8199999999997</v>
      </c>
      <c r="AG997" s="744">
        <f t="shared" si="200"/>
        <v>2954.49</v>
      </c>
      <c r="AH997" s="744">
        <f t="shared" si="201"/>
        <v>3164.2300000000005</v>
      </c>
      <c r="AI997" s="744">
        <f t="shared" si="202"/>
        <v>11078.630000000001</v>
      </c>
      <c r="AJ997" s="744">
        <f t="shared" si="203"/>
        <v>-1078.630000000001</v>
      </c>
      <c r="AK997" s="1097">
        <v>12000</v>
      </c>
    </row>
    <row r="998" spans="1:37">
      <c r="A998">
        <v>25400</v>
      </c>
      <c r="B998" t="s">
        <v>2923</v>
      </c>
      <c r="C998">
        <v>931403</v>
      </c>
      <c r="D998" t="s">
        <v>2838</v>
      </c>
      <c r="E998">
        <v>529550</v>
      </c>
      <c r="F998" t="s">
        <v>103</v>
      </c>
      <c r="G998" s="408" t="s">
        <v>5742</v>
      </c>
      <c r="H998" s="217" t="s">
        <v>1524</v>
      </c>
      <c r="I998" s="217" t="s">
        <v>295</v>
      </c>
      <c r="J998" s="217" t="s">
        <v>458</v>
      </c>
      <c r="K998" s="61" t="str">
        <f t="shared" si="193"/>
        <v>2</v>
      </c>
      <c r="L998" s="63" t="str">
        <f t="shared" si="194"/>
        <v>Regional Parks2</v>
      </c>
      <c r="M998" s="63" t="str">
        <f t="shared" si="195"/>
        <v>Idyllwild2</v>
      </c>
      <c r="N998" s="637">
        <v>10882.439999999999</v>
      </c>
      <c r="O998" s="213">
        <v>9000</v>
      </c>
      <c r="Q998" s="213">
        <f t="shared" si="196"/>
        <v>9000</v>
      </c>
      <c r="R998" s="213">
        <v>0</v>
      </c>
      <c r="S998" s="213">
        <v>1544.31</v>
      </c>
      <c r="T998" s="213">
        <v>1061.3599999999999</v>
      </c>
      <c r="U998" s="213">
        <v>906.75</v>
      </c>
      <c r="V998" s="213">
        <v>689.07</v>
      </c>
      <c r="W998" s="213">
        <v>739.18</v>
      </c>
      <c r="X998" s="213">
        <v>530.82000000000005</v>
      </c>
      <c r="Y998" s="213">
        <v>356.91</v>
      </c>
      <c r="Z998" s="213">
        <v>389.37</v>
      </c>
      <c r="AA998" s="213">
        <v>539.09</v>
      </c>
      <c r="AB998" s="213">
        <v>0</v>
      </c>
      <c r="AC998" s="213">
        <f>SUMIF('[3]revexpbalances - 2024-07-18T082'!$G:$G,G:G,'[3]revexpbalances - 2024-07-18T082'!$H:$H)</f>
        <v>2005.8</v>
      </c>
      <c r="AD998" s="213">
        <f t="shared" si="197"/>
        <v>8762.66</v>
      </c>
      <c r="AE998" s="744">
        <f t="shared" si="198"/>
        <v>2605.67</v>
      </c>
      <c r="AF998" s="744">
        <f t="shared" si="199"/>
        <v>2335</v>
      </c>
      <c r="AG998" s="744">
        <f t="shared" si="200"/>
        <v>1277.0999999999999</v>
      </c>
      <c r="AH998" s="744">
        <f t="shared" si="201"/>
        <v>2544.89</v>
      </c>
      <c r="AI998" s="744">
        <f t="shared" si="202"/>
        <v>8762.66</v>
      </c>
      <c r="AJ998" s="744">
        <f t="shared" si="203"/>
        <v>237.34000000000015</v>
      </c>
      <c r="AK998" s="1097">
        <v>10000</v>
      </c>
    </row>
    <row r="999" spans="1:37">
      <c r="A999">
        <v>25400</v>
      </c>
      <c r="B999" t="s">
        <v>2923</v>
      </c>
      <c r="C999">
        <v>931404</v>
      </c>
      <c r="D999" t="s">
        <v>6352</v>
      </c>
      <c r="E999">
        <v>529550</v>
      </c>
      <c r="F999" t="s">
        <v>103</v>
      </c>
      <c r="G999" s="408" t="s">
        <v>6486</v>
      </c>
      <c r="H999" s="217" t="s">
        <v>1524</v>
      </c>
      <c r="I999" s="217" t="s">
        <v>1455</v>
      </c>
      <c r="J999" s="217" t="s">
        <v>458</v>
      </c>
      <c r="K999" s="61" t="str">
        <f t="shared" si="193"/>
        <v>2</v>
      </c>
      <c r="L999" s="63" t="str">
        <f t="shared" si="194"/>
        <v>Regional Parks2</v>
      </c>
      <c r="M999" s="63" t="str">
        <f t="shared" si="195"/>
        <v>Kabian2</v>
      </c>
      <c r="N999" s="637">
        <v>6330.33</v>
      </c>
      <c r="O999" s="213">
        <v>8000</v>
      </c>
      <c r="Q999" s="213">
        <f t="shared" si="196"/>
        <v>8000</v>
      </c>
      <c r="R999" s="213">
        <v>0</v>
      </c>
      <c r="S999" s="213">
        <v>914.1</v>
      </c>
      <c r="T999" s="213">
        <v>967.36</v>
      </c>
      <c r="U999" s="213">
        <v>626.42999999999995</v>
      </c>
      <c r="V999" s="213">
        <v>429.37</v>
      </c>
      <c r="W999" s="213">
        <v>189.41</v>
      </c>
      <c r="X999" s="213">
        <v>43.54</v>
      </c>
      <c r="Y999" s="213">
        <v>47.28</v>
      </c>
      <c r="Z999" s="213">
        <v>52.24</v>
      </c>
      <c r="AA999" s="213">
        <v>47.28</v>
      </c>
      <c r="AB999" s="213">
        <v>47.28</v>
      </c>
      <c r="AC999" s="213">
        <f>SUMIF('[3]revexpbalances - 2024-07-18T082'!$G:$G,G:G,'[3]revexpbalances - 2024-07-18T082'!$H:$H)</f>
        <v>57.19</v>
      </c>
      <c r="AD999" s="213">
        <f t="shared" si="197"/>
        <v>3421.48</v>
      </c>
      <c r="AE999" s="744">
        <f t="shared" si="198"/>
        <v>1881.46</v>
      </c>
      <c r="AF999" s="744">
        <f t="shared" si="199"/>
        <v>1245.21</v>
      </c>
      <c r="AG999" s="744">
        <f t="shared" si="200"/>
        <v>143.06</v>
      </c>
      <c r="AH999" s="744">
        <f t="shared" si="201"/>
        <v>151.75</v>
      </c>
      <c r="AI999" s="744">
        <f t="shared" si="202"/>
        <v>3421.48</v>
      </c>
      <c r="AJ999" s="744">
        <f t="shared" si="203"/>
        <v>4578.5200000000004</v>
      </c>
      <c r="AK999" s="1097">
        <v>8000</v>
      </c>
    </row>
    <row r="1000" spans="1:37">
      <c r="A1000">
        <v>25400</v>
      </c>
      <c r="B1000" t="s">
        <v>2923</v>
      </c>
      <c r="C1000">
        <v>931405</v>
      </c>
      <c r="D1000" t="s">
        <v>2937</v>
      </c>
      <c r="E1000">
        <v>520230</v>
      </c>
      <c r="F1000" t="s">
        <v>50</v>
      </c>
      <c r="G1000" s="408" t="s">
        <v>5683</v>
      </c>
      <c r="H1000" s="217" t="s">
        <v>1524</v>
      </c>
      <c r="I1000" s="217" t="s">
        <v>445</v>
      </c>
      <c r="J1000" s="217" t="s">
        <v>458</v>
      </c>
      <c r="K1000" s="61" t="str">
        <f t="shared" si="193"/>
        <v>2</v>
      </c>
      <c r="L1000" s="63" t="str">
        <f t="shared" si="194"/>
        <v>Regional Parks2</v>
      </c>
      <c r="M1000" s="63" t="str">
        <f t="shared" si="195"/>
        <v>Lake Cahuilla2</v>
      </c>
      <c r="N1000" s="637">
        <v>1403.0900000000001</v>
      </c>
      <c r="O1000" s="213">
        <v>1300</v>
      </c>
      <c r="Q1000" s="213">
        <f t="shared" si="196"/>
        <v>1300</v>
      </c>
      <c r="R1000" s="213">
        <v>0</v>
      </c>
      <c r="S1000" s="213">
        <v>83.58</v>
      </c>
      <c r="T1000" s="213">
        <v>83.58</v>
      </c>
      <c r="U1000" s="213">
        <v>83.74</v>
      </c>
      <c r="V1000" s="213">
        <v>83.8</v>
      </c>
      <c r="W1000" s="213">
        <v>1807.1</v>
      </c>
      <c r="X1000" s="213">
        <v>83.8</v>
      </c>
      <c r="Y1000" s="213">
        <v>83.84</v>
      </c>
      <c r="Z1000" s="213">
        <v>83.84</v>
      </c>
      <c r="AA1000" s="213">
        <v>123.82</v>
      </c>
      <c r="AB1000" s="213">
        <v>123.76</v>
      </c>
      <c r="AC1000" s="213">
        <f>SUMIF('[3]revexpbalances - 2024-07-18T082'!$G:$G,G:G,'[3]revexpbalances - 2024-07-18T082'!$H:$H)</f>
        <v>123.76</v>
      </c>
      <c r="AD1000" s="213">
        <f t="shared" si="197"/>
        <v>2764.6200000000008</v>
      </c>
      <c r="AE1000" s="744">
        <f t="shared" si="198"/>
        <v>167.16</v>
      </c>
      <c r="AF1000" s="744">
        <f t="shared" si="199"/>
        <v>1974.6399999999999</v>
      </c>
      <c r="AG1000" s="744">
        <f t="shared" si="200"/>
        <v>251.48</v>
      </c>
      <c r="AH1000" s="744">
        <f t="shared" si="201"/>
        <v>371.34</v>
      </c>
      <c r="AI1000" s="744">
        <f t="shared" si="202"/>
        <v>2764.62</v>
      </c>
      <c r="AJ1000" s="744">
        <f t="shared" si="203"/>
        <v>-1464.62</v>
      </c>
      <c r="AK1000" s="1097">
        <v>2200</v>
      </c>
    </row>
    <row r="1001" spans="1:37">
      <c r="A1001">
        <v>25400</v>
      </c>
      <c r="B1001" t="s">
        <v>2923</v>
      </c>
      <c r="C1001">
        <v>931405</v>
      </c>
      <c r="D1001" t="s">
        <v>2937</v>
      </c>
      <c r="E1001">
        <v>520320</v>
      </c>
      <c r="F1001" t="s">
        <v>51</v>
      </c>
      <c r="G1001" s="408" t="s">
        <v>5662</v>
      </c>
      <c r="H1001" s="217" t="s">
        <v>1524</v>
      </c>
      <c r="I1001" s="217" t="s">
        <v>445</v>
      </c>
      <c r="J1001" s="217" t="s">
        <v>458</v>
      </c>
      <c r="K1001" s="61" t="str">
        <f t="shared" si="193"/>
        <v>2</v>
      </c>
      <c r="L1001" s="63" t="str">
        <f t="shared" si="194"/>
        <v>Regional Parks2</v>
      </c>
      <c r="M1001" s="63" t="str">
        <f t="shared" si="195"/>
        <v>Lake Cahuilla2</v>
      </c>
      <c r="N1001" s="637">
        <v>2665.9700000000003</v>
      </c>
      <c r="O1001" s="213">
        <v>2900</v>
      </c>
      <c r="Q1001" s="213">
        <f t="shared" si="196"/>
        <v>2900</v>
      </c>
      <c r="R1001" s="213">
        <v>134.11000000000001</v>
      </c>
      <c r="S1001" s="213">
        <v>211.22</v>
      </c>
      <c r="T1001" s="213">
        <v>255</v>
      </c>
      <c r="U1001" s="213">
        <v>43.62</v>
      </c>
      <c r="V1001" s="213">
        <v>315.18</v>
      </c>
      <c r="W1001" s="213">
        <v>260.33999999999997</v>
      </c>
      <c r="X1001" s="213">
        <v>217.5</v>
      </c>
      <c r="Y1001" s="213">
        <v>176.5</v>
      </c>
      <c r="Z1001" s="213">
        <v>208.69</v>
      </c>
      <c r="AA1001" s="213">
        <v>172.96</v>
      </c>
      <c r="AB1001" s="213">
        <v>177</v>
      </c>
      <c r="AC1001" s="213">
        <f>SUMIF('[3]revexpbalances - 2024-07-18T082'!$G:$G,G:G,'[3]revexpbalances - 2024-07-18T082'!$H:$H)</f>
        <v>175.29</v>
      </c>
      <c r="AD1001" s="213">
        <f t="shared" si="197"/>
        <v>2347.41</v>
      </c>
      <c r="AE1001" s="744">
        <f t="shared" si="198"/>
        <v>600.33000000000004</v>
      </c>
      <c r="AF1001" s="744">
        <f t="shared" si="199"/>
        <v>619.14</v>
      </c>
      <c r="AG1001" s="744">
        <f t="shared" si="200"/>
        <v>602.69000000000005</v>
      </c>
      <c r="AH1001" s="744">
        <f t="shared" si="201"/>
        <v>525.25</v>
      </c>
      <c r="AI1001" s="744">
        <f t="shared" si="202"/>
        <v>2347.41</v>
      </c>
      <c r="AJ1001" s="744">
        <f t="shared" si="203"/>
        <v>552.59000000000015</v>
      </c>
      <c r="AK1001" s="1097">
        <v>2500</v>
      </c>
    </row>
    <row r="1002" spans="1:37">
      <c r="A1002">
        <v>25400</v>
      </c>
      <c r="B1002" t="s">
        <v>2923</v>
      </c>
      <c r="C1002">
        <v>931405</v>
      </c>
      <c r="D1002" t="s">
        <v>2937</v>
      </c>
      <c r="E1002">
        <v>520330</v>
      </c>
      <c r="F1002" t="s">
        <v>52</v>
      </c>
      <c r="G1002" s="408" t="s">
        <v>5723</v>
      </c>
      <c r="H1002" s="217" t="s">
        <v>1524</v>
      </c>
      <c r="I1002" s="217" t="s">
        <v>445</v>
      </c>
      <c r="J1002" s="217" t="s">
        <v>458</v>
      </c>
      <c r="K1002" s="61" t="str">
        <f t="shared" si="193"/>
        <v>2</v>
      </c>
      <c r="L1002" s="63" t="str">
        <f t="shared" si="194"/>
        <v>Regional Parks2</v>
      </c>
      <c r="M1002" s="63" t="str">
        <f t="shared" si="195"/>
        <v>Lake Cahuilla2</v>
      </c>
      <c r="N1002" s="637">
        <v>875.78000000000009</v>
      </c>
      <c r="O1002" s="213">
        <v>1500</v>
      </c>
      <c r="Q1002" s="213">
        <f t="shared" si="196"/>
        <v>1500</v>
      </c>
      <c r="R1002" s="213">
        <v>0</v>
      </c>
      <c r="S1002" s="213">
        <v>80.98</v>
      </c>
      <c r="T1002" s="213">
        <v>154.96</v>
      </c>
      <c r="U1002" s="213">
        <v>0</v>
      </c>
      <c r="V1002" s="213">
        <v>128.47999999999999</v>
      </c>
      <c r="W1002" s="213">
        <v>172.87</v>
      </c>
      <c r="X1002" s="213">
        <v>283.57</v>
      </c>
      <c r="Y1002" s="213">
        <v>80.98</v>
      </c>
      <c r="Z1002" s="213">
        <v>80.98</v>
      </c>
      <c r="AA1002" s="213">
        <v>92.98</v>
      </c>
      <c r="AB1002" s="213">
        <v>92.98</v>
      </c>
      <c r="AC1002" s="213">
        <f>SUMIF('[3]revexpbalances - 2024-07-18T082'!$G:$G,G:G,'[3]revexpbalances - 2024-07-18T082'!$H:$H)</f>
        <v>92.98</v>
      </c>
      <c r="AD1002" s="213">
        <f t="shared" si="197"/>
        <v>1261.76</v>
      </c>
      <c r="AE1002" s="744">
        <f t="shared" si="198"/>
        <v>235.94</v>
      </c>
      <c r="AF1002" s="744">
        <f t="shared" si="199"/>
        <v>301.35000000000002</v>
      </c>
      <c r="AG1002" s="744">
        <f t="shared" si="200"/>
        <v>445.53000000000003</v>
      </c>
      <c r="AH1002" s="744">
        <f t="shared" si="201"/>
        <v>278.94</v>
      </c>
      <c r="AI1002" s="744">
        <f t="shared" si="202"/>
        <v>1261.76</v>
      </c>
      <c r="AJ1002" s="744">
        <f t="shared" si="203"/>
        <v>238.24</v>
      </c>
      <c r="AK1002" s="1097">
        <v>1500</v>
      </c>
    </row>
    <row r="1003" spans="1:37">
      <c r="A1003">
        <v>25400</v>
      </c>
      <c r="B1003" t="s">
        <v>2923</v>
      </c>
      <c r="C1003">
        <v>931405</v>
      </c>
      <c r="D1003" t="s">
        <v>2937</v>
      </c>
      <c r="E1003">
        <v>520845</v>
      </c>
      <c r="F1003" t="s">
        <v>89</v>
      </c>
      <c r="G1003" s="408" t="s">
        <v>5759</v>
      </c>
      <c r="H1003" s="217" t="s">
        <v>1524</v>
      </c>
      <c r="I1003" s="217" t="s">
        <v>445</v>
      </c>
      <c r="J1003" s="217" t="s">
        <v>458</v>
      </c>
      <c r="K1003" s="61" t="str">
        <f t="shared" si="193"/>
        <v>2</v>
      </c>
      <c r="L1003" s="63" t="str">
        <f t="shared" si="194"/>
        <v>Regional Parks2</v>
      </c>
      <c r="M1003" s="63" t="str">
        <f t="shared" si="195"/>
        <v>Lake Cahuilla2</v>
      </c>
      <c r="N1003" s="637">
        <v>15369.77</v>
      </c>
      <c r="O1003" s="213">
        <v>16500</v>
      </c>
      <c r="Q1003" s="213">
        <f t="shared" si="196"/>
        <v>16500</v>
      </c>
      <c r="R1003" s="213">
        <v>1230.1600000000001</v>
      </c>
      <c r="S1003" s="213">
        <v>1230.1600000000001</v>
      </c>
      <c r="T1003" s="213">
        <v>2460.3200000000002</v>
      </c>
      <c r="U1003" s="213">
        <v>0</v>
      </c>
      <c r="V1003" s="213">
        <v>1230.1600000000001</v>
      </c>
      <c r="W1003" s="213">
        <v>1230.1600000000001</v>
      </c>
      <c r="X1003" s="213">
        <v>1230.1600000000001</v>
      </c>
      <c r="Y1003" s="213">
        <v>2460.3200000000002</v>
      </c>
      <c r="Z1003" s="213">
        <v>496.9</v>
      </c>
      <c r="AA1003" s="213">
        <v>2224.73</v>
      </c>
      <c r="AB1003" s="213">
        <v>2982.12</v>
      </c>
      <c r="AC1003" s="213">
        <f>SUMIF('[3]revexpbalances - 2024-07-18T082'!$G:$G,G:G,'[3]revexpbalances - 2024-07-18T082'!$H:$H)</f>
        <v>1618.65</v>
      </c>
      <c r="AD1003" s="213">
        <f t="shared" si="197"/>
        <v>18393.84</v>
      </c>
      <c r="AE1003" s="744">
        <f t="shared" si="198"/>
        <v>4920.6400000000003</v>
      </c>
      <c r="AF1003" s="744">
        <f t="shared" si="199"/>
        <v>2460.3200000000002</v>
      </c>
      <c r="AG1003" s="744">
        <f t="shared" si="200"/>
        <v>4187.38</v>
      </c>
      <c r="AH1003" s="744">
        <f t="shared" si="201"/>
        <v>6825.5</v>
      </c>
      <c r="AI1003" s="744">
        <f t="shared" si="202"/>
        <v>18393.84</v>
      </c>
      <c r="AJ1003" s="744">
        <f t="shared" si="203"/>
        <v>-1893.8400000000001</v>
      </c>
      <c r="AK1003" s="1097">
        <v>16500</v>
      </c>
    </row>
    <row r="1004" spans="1:37">
      <c r="A1004">
        <v>25400</v>
      </c>
      <c r="B1004" t="s">
        <v>2923</v>
      </c>
      <c r="C1004">
        <v>931405</v>
      </c>
      <c r="D1004" t="s">
        <v>2937</v>
      </c>
      <c r="E1004">
        <v>529500</v>
      </c>
      <c r="F1004" t="s">
        <v>100</v>
      </c>
      <c r="G1004" s="408" t="s">
        <v>5775</v>
      </c>
      <c r="H1004" s="217" t="s">
        <v>1524</v>
      </c>
      <c r="I1004" s="217" t="s">
        <v>445</v>
      </c>
      <c r="J1004" s="217" t="s">
        <v>458</v>
      </c>
      <c r="K1004" s="61" t="str">
        <f t="shared" si="193"/>
        <v>2</v>
      </c>
      <c r="L1004" s="63" t="str">
        <f t="shared" si="194"/>
        <v>Regional Parks2</v>
      </c>
      <c r="M1004" s="63" t="str">
        <f t="shared" si="195"/>
        <v>Lake Cahuilla2</v>
      </c>
      <c r="N1004" s="637">
        <v>36079.51</v>
      </c>
      <c r="O1004" s="213">
        <v>30000</v>
      </c>
      <c r="P1004" s="717">
        <v>13000</v>
      </c>
      <c r="Q1004" s="213">
        <f t="shared" si="196"/>
        <v>43000</v>
      </c>
      <c r="R1004" s="213">
        <v>1574.58</v>
      </c>
      <c r="S1004" s="213">
        <v>12.51</v>
      </c>
      <c r="T1004" s="213">
        <v>2895.06</v>
      </c>
      <c r="U1004" s="213">
        <v>2574.4299999999998</v>
      </c>
      <c r="V1004" s="213">
        <v>739.55</v>
      </c>
      <c r="W1004" s="213">
        <v>5799.15</v>
      </c>
      <c r="X1004" s="213">
        <v>5303.57</v>
      </c>
      <c r="Y1004" s="213">
        <v>12.56</v>
      </c>
      <c r="Z1004" s="213">
        <v>11530.09</v>
      </c>
      <c r="AA1004" s="213">
        <v>4595.28</v>
      </c>
      <c r="AB1004" s="213">
        <v>2815.92</v>
      </c>
      <c r="AC1004" s="213">
        <f>SUMIF('[3]revexpbalances - 2024-07-18T082'!$G:$G,G:G,'[3]revexpbalances - 2024-07-18T082'!$H:$H)</f>
        <v>1988.57</v>
      </c>
      <c r="AD1004" s="213">
        <f t="shared" si="197"/>
        <v>39841.269999999997</v>
      </c>
      <c r="AE1004" s="744">
        <f t="shared" si="198"/>
        <v>4482.1499999999996</v>
      </c>
      <c r="AF1004" s="744">
        <f t="shared" si="199"/>
        <v>9113.1299999999992</v>
      </c>
      <c r="AG1004" s="744">
        <f t="shared" si="200"/>
        <v>16846.22</v>
      </c>
      <c r="AH1004" s="744">
        <f t="shared" si="201"/>
        <v>9399.77</v>
      </c>
      <c r="AI1004" s="744">
        <f t="shared" si="202"/>
        <v>39841.270000000004</v>
      </c>
      <c r="AJ1004" s="744">
        <f t="shared" si="203"/>
        <v>3158.7299999999959</v>
      </c>
      <c r="AK1004" s="1097">
        <v>30000</v>
      </c>
    </row>
    <row r="1005" spans="1:37">
      <c r="A1005">
        <v>25400</v>
      </c>
      <c r="B1005" t="s">
        <v>2923</v>
      </c>
      <c r="C1005">
        <v>931405</v>
      </c>
      <c r="D1005" t="s">
        <v>2937</v>
      </c>
      <c r="E1005">
        <v>529510</v>
      </c>
      <c r="F1005" t="s">
        <v>101</v>
      </c>
      <c r="G1005" s="408" t="s">
        <v>5633</v>
      </c>
      <c r="H1005" s="217" t="s">
        <v>1524</v>
      </c>
      <c r="I1005" s="217" t="s">
        <v>445</v>
      </c>
      <c r="J1005" s="217" t="s">
        <v>458</v>
      </c>
      <c r="K1005" s="61" t="str">
        <f t="shared" si="193"/>
        <v>2</v>
      </c>
      <c r="L1005" s="63" t="str">
        <f t="shared" si="194"/>
        <v>Regional Parks2</v>
      </c>
      <c r="M1005" s="63" t="str">
        <f t="shared" si="195"/>
        <v>Lake Cahuilla2</v>
      </c>
      <c r="N1005" s="637">
        <v>793.17</v>
      </c>
      <c r="O1005" s="213">
        <v>1000</v>
      </c>
      <c r="Q1005" s="213">
        <f t="shared" si="196"/>
        <v>1000</v>
      </c>
      <c r="R1005" s="213">
        <v>0</v>
      </c>
      <c r="S1005" s="213">
        <v>0</v>
      </c>
      <c r="T1005" s="213">
        <v>0</v>
      </c>
      <c r="U1005" s="213">
        <v>0</v>
      </c>
      <c r="V1005" s="213">
        <v>0</v>
      </c>
      <c r="W1005" s="213">
        <v>733.45</v>
      </c>
      <c r="X1005" s="213">
        <v>0</v>
      </c>
      <c r="Y1005" s="213">
        <v>0</v>
      </c>
      <c r="Z1005" s="213">
        <v>0</v>
      </c>
      <c r="AA1005" s="213">
        <v>50</v>
      </c>
      <c r="AB1005" s="213">
        <v>0</v>
      </c>
      <c r="AC1005" s="213">
        <f>SUMIF('[3]revexpbalances - 2024-07-18T082'!$G:$G,G:G,'[3]revexpbalances - 2024-07-18T082'!$H:$H)</f>
        <v>0</v>
      </c>
      <c r="AD1005" s="213">
        <f t="shared" si="197"/>
        <v>783.45</v>
      </c>
      <c r="AE1005" s="744">
        <f t="shared" si="198"/>
        <v>0</v>
      </c>
      <c r="AF1005" s="744">
        <f t="shared" si="199"/>
        <v>733.45</v>
      </c>
      <c r="AG1005" s="744">
        <f t="shared" si="200"/>
        <v>0</v>
      </c>
      <c r="AH1005" s="744">
        <f t="shared" si="201"/>
        <v>50</v>
      </c>
      <c r="AI1005" s="744">
        <f t="shared" si="202"/>
        <v>783.45</v>
      </c>
      <c r="AJ1005" s="744">
        <f t="shared" si="203"/>
        <v>216.54999999999995</v>
      </c>
      <c r="AK1005" s="1097">
        <v>1000</v>
      </c>
    </row>
    <row r="1006" spans="1:37">
      <c r="A1006">
        <v>25400</v>
      </c>
      <c r="B1006" t="s">
        <v>2923</v>
      </c>
      <c r="C1006">
        <v>931405</v>
      </c>
      <c r="D1006" t="s">
        <v>2937</v>
      </c>
      <c r="E1006">
        <v>529520</v>
      </c>
      <c r="F1006" t="s">
        <v>102</v>
      </c>
      <c r="G1006" s="408" t="s">
        <v>5783</v>
      </c>
      <c r="H1006" s="217" t="s">
        <v>1524</v>
      </c>
      <c r="I1006" s="217" t="s">
        <v>445</v>
      </c>
      <c r="J1006" s="217" t="s">
        <v>458</v>
      </c>
      <c r="K1006" s="61" t="str">
        <f t="shared" si="193"/>
        <v>2</v>
      </c>
      <c r="L1006" s="63" t="str">
        <f t="shared" si="194"/>
        <v>Regional Parks2</v>
      </c>
      <c r="M1006" s="63" t="str">
        <f t="shared" si="195"/>
        <v>Lake Cahuilla2</v>
      </c>
      <c r="N1006" s="637">
        <v>40821.879999999997</v>
      </c>
      <c r="O1006" s="213">
        <v>55000</v>
      </c>
      <c r="Q1006" s="213">
        <f t="shared" si="196"/>
        <v>55000</v>
      </c>
      <c r="R1006" s="213">
        <v>0</v>
      </c>
      <c r="S1006" s="213">
        <v>559.52</v>
      </c>
      <c r="T1006" s="213">
        <v>558.32000000000005</v>
      </c>
      <c r="U1006" s="213">
        <v>1908.92</v>
      </c>
      <c r="V1006" s="213">
        <v>1908.32</v>
      </c>
      <c r="W1006" s="213">
        <v>2466.64</v>
      </c>
      <c r="X1006" s="213">
        <v>4050</v>
      </c>
      <c r="Y1006" s="213">
        <v>5167.24</v>
      </c>
      <c r="Z1006" s="213">
        <v>8658.92</v>
      </c>
      <c r="AA1006" s="213">
        <v>3790.4</v>
      </c>
      <c r="AB1006" s="213">
        <v>3285.92</v>
      </c>
      <c r="AC1006" s="213">
        <f>SUMIF('[3]revexpbalances - 2024-07-18T082'!$G:$G,G:G,'[3]revexpbalances - 2024-07-18T082'!$H:$H)</f>
        <v>585.91999999999996</v>
      </c>
      <c r="AD1006" s="213">
        <f t="shared" si="197"/>
        <v>32940.119999999995</v>
      </c>
      <c r="AE1006" s="744">
        <f t="shared" si="198"/>
        <v>1117.8400000000001</v>
      </c>
      <c r="AF1006" s="744">
        <f t="shared" si="199"/>
        <v>6283.8799999999992</v>
      </c>
      <c r="AG1006" s="744">
        <f t="shared" si="200"/>
        <v>17876.16</v>
      </c>
      <c r="AH1006" s="744">
        <f t="shared" si="201"/>
        <v>7662.24</v>
      </c>
      <c r="AI1006" s="744">
        <f t="shared" si="202"/>
        <v>32940.119999999995</v>
      </c>
      <c r="AJ1006" s="744">
        <f t="shared" si="203"/>
        <v>22059.880000000005</v>
      </c>
      <c r="AK1006" s="1097">
        <v>40000</v>
      </c>
    </row>
    <row r="1007" spans="1:37">
      <c r="A1007">
        <v>25400</v>
      </c>
      <c r="B1007" t="s">
        <v>2923</v>
      </c>
      <c r="C1007">
        <v>931405</v>
      </c>
      <c r="D1007" t="s">
        <v>2937</v>
      </c>
      <c r="E1007">
        <v>529550</v>
      </c>
      <c r="F1007" t="s">
        <v>103</v>
      </c>
      <c r="G1007" s="408" t="s">
        <v>5782</v>
      </c>
      <c r="H1007" s="217" t="s">
        <v>1524</v>
      </c>
      <c r="I1007" s="217" t="s">
        <v>445</v>
      </c>
      <c r="J1007" s="217" t="s">
        <v>458</v>
      </c>
      <c r="K1007" s="61" t="str">
        <f t="shared" si="193"/>
        <v>2</v>
      </c>
      <c r="L1007" s="63" t="str">
        <f t="shared" si="194"/>
        <v>Regional Parks2</v>
      </c>
      <c r="M1007" s="63" t="str">
        <f t="shared" si="195"/>
        <v>Lake Cahuilla2</v>
      </c>
      <c r="N1007" s="637">
        <v>39775.54</v>
      </c>
      <c r="O1007" s="213">
        <v>50000</v>
      </c>
      <c r="Q1007" s="213">
        <f t="shared" si="196"/>
        <v>50000</v>
      </c>
      <c r="R1007" s="213">
        <v>0</v>
      </c>
      <c r="S1007" s="213">
        <v>6042.62</v>
      </c>
      <c r="T1007" s="213">
        <v>6146.72</v>
      </c>
      <c r="U1007" s="213">
        <v>6646.81</v>
      </c>
      <c r="V1007" s="213">
        <v>329.21</v>
      </c>
      <c r="W1007" s="213">
        <v>378.45</v>
      </c>
      <c r="X1007" s="213">
        <v>301.75</v>
      </c>
      <c r="Y1007" s="213">
        <v>2891.21</v>
      </c>
      <c r="Z1007" s="213">
        <v>4038.93</v>
      </c>
      <c r="AA1007" s="213">
        <v>1392.22</v>
      </c>
      <c r="AB1007" s="213">
        <v>3725.2</v>
      </c>
      <c r="AC1007" s="213">
        <f>SUMIF('[3]revexpbalances - 2024-07-18T082'!$G:$G,G:G,'[3]revexpbalances - 2024-07-18T082'!$H:$H)</f>
        <v>4782.16</v>
      </c>
      <c r="AD1007" s="213">
        <f t="shared" si="197"/>
        <v>36675.279999999999</v>
      </c>
      <c r="AE1007" s="744">
        <f t="shared" si="198"/>
        <v>12189.34</v>
      </c>
      <c r="AF1007" s="744">
        <f t="shared" si="199"/>
        <v>7354.47</v>
      </c>
      <c r="AG1007" s="744">
        <f t="shared" si="200"/>
        <v>7231.8899999999994</v>
      </c>
      <c r="AH1007" s="744">
        <f t="shared" si="201"/>
        <v>9899.58</v>
      </c>
      <c r="AI1007" s="744">
        <f t="shared" si="202"/>
        <v>36675.279999999999</v>
      </c>
      <c r="AJ1007" s="744">
        <f t="shared" si="203"/>
        <v>13324.720000000001</v>
      </c>
      <c r="AK1007" s="1097">
        <v>50000</v>
      </c>
    </row>
    <row r="1008" spans="1:37">
      <c r="A1008">
        <v>25400</v>
      </c>
      <c r="B1008" t="s">
        <v>2923</v>
      </c>
      <c r="C1008">
        <v>931406</v>
      </c>
      <c r="D1008" t="s">
        <v>1224</v>
      </c>
      <c r="E1008">
        <v>520845</v>
      </c>
      <c r="F1008" t="s">
        <v>89</v>
      </c>
      <c r="G1008" s="408" t="s">
        <v>5694</v>
      </c>
      <c r="H1008" s="217" t="s">
        <v>1524</v>
      </c>
      <c r="I1008" s="217" t="s">
        <v>1224</v>
      </c>
      <c r="J1008" s="217" t="s">
        <v>458</v>
      </c>
      <c r="K1008" s="61" t="str">
        <f t="shared" si="193"/>
        <v>2</v>
      </c>
      <c r="L1008" s="63" t="str">
        <f t="shared" si="194"/>
        <v>Regional Parks2</v>
      </c>
      <c r="M1008" s="63" t="str">
        <f t="shared" si="195"/>
        <v>Lawler Lodge &amp; Alpine Cabins2</v>
      </c>
      <c r="N1008" s="637">
        <v>3501.8499999999995</v>
      </c>
      <c r="O1008" s="213">
        <v>3450</v>
      </c>
      <c r="Q1008" s="213">
        <f t="shared" si="196"/>
        <v>3450</v>
      </c>
      <c r="R1008" s="213">
        <v>318.35000000000002</v>
      </c>
      <c r="S1008" s="213">
        <v>318.35000000000002</v>
      </c>
      <c r="T1008" s="213">
        <v>318.35000000000002</v>
      </c>
      <c r="U1008" s="213">
        <v>318.35000000000002</v>
      </c>
      <c r="V1008" s="213">
        <v>318.35000000000002</v>
      </c>
      <c r="W1008" s="213">
        <v>318.35000000000002</v>
      </c>
      <c r="X1008" s="213">
        <v>318.35000000000002</v>
      </c>
      <c r="Y1008" s="213">
        <v>318.35000000000002</v>
      </c>
      <c r="Z1008" s="213">
        <v>318.35000000000002</v>
      </c>
      <c r="AA1008" s="213">
        <v>318.35000000000002</v>
      </c>
      <c r="AB1008" s="213">
        <v>318.35000000000002</v>
      </c>
      <c r="AC1008" s="213">
        <f>SUMIF('[3]revexpbalances - 2024-07-18T082'!$G:$G,G:G,'[3]revexpbalances - 2024-07-18T082'!$H:$H)</f>
        <v>318.35000000000002</v>
      </c>
      <c r="AD1008" s="213">
        <f t="shared" si="197"/>
        <v>3820.1999999999994</v>
      </c>
      <c r="AE1008" s="744">
        <f t="shared" si="198"/>
        <v>955.05000000000007</v>
      </c>
      <c r="AF1008" s="744">
        <f t="shared" si="199"/>
        <v>955.05000000000007</v>
      </c>
      <c r="AG1008" s="744">
        <f t="shared" si="200"/>
        <v>955.05000000000007</v>
      </c>
      <c r="AH1008" s="744">
        <f t="shared" si="201"/>
        <v>955.05000000000007</v>
      </c>
      <c r="AI1008" s="744">
        <f t="shared" si="202"/>
        <v>3820.2000000000003</v>
      </c>
      <c r="AJ1008" s="744">
        <f t="shared" si="203"/>
        <v>-370.20000000000027</v>
      </c>
      <c r="AK1008" s="1097">
        <v>4800</v>
      </c>
    </row>
    <row r="1009" spans="1:37">
      <c r="A1009">
        <v>25400</v>
      </c>
      <c r="B1009" t="s">
        <v>2923</v>
      </c>
      <c r="C1009">
        <v>931406</v>
      </c>
      <c r="D1009" t="s">
        <v>1224</v>
      </c>
      <c r="E1009">
        <v>529500</v>
      </c>
      <c r="F1009" t="s">
        <v>100</v>
      </c>
      <c r="G1009" s="408" t="s">
        <v>5713</v>
      </c>
      <c r="H1009" s="217" t="s">
        <v>1524</v>
      </c>
      <c r="I1009" s="217" t="s">
        <v>1224</v>
      </c>
      <c r="J1009" s="217" t="s">
        <v>458</v>
      </c>
      <c r="K1009" s="61" t="str">
        <f t="shared" si="193"/>
        <v>2</v>
      </c>
      <c r="L1009" s="63" t="str">
        <f t="shared" si="194"/>
        <v>Regional Parks2</v>
      </c>
      <c r="M1009" s="63" t="str">
        <f t="shared" si="195"/>
        <v>Lawler Lodge &amp; Alpine Cabins2</v>
      </c>
      <c r="N1009" s="637">
        <v>6850.49</v>
      </c>
      <c r="O1009" s="213">
        <v>6000</v>
      </c>
      <c r="Q1009" s="213">
        <f t="shared" si="196"/>
        <v>6000</v>
      </c>
      <c r="R1009" s="213">
        <v>0</v>
      </c>
      <c r="S1009" s="213">
        <v>826.06</v>
      </c>
      <c r="T1009" s="213">
        <v>738.47</v>
      </c>
      <c r="U1009" s="213">
        <v>349.93</v>
      </c>
      <c r="V1009" s="213">
        <v>506.31</v>
      </c>
      <c r="W1009" s="213">
        <v>522.69000000000005</v>
      </c>
      <c r="X1009" s="213">
        <v>625.62</v>
      </c>
      <c r="Y1009" s="213">
        <v>494.95</v>
      </c>
      <c r="Z1009" s="213">
        <v>611.79</v>
      </c>
      <c r="AA1009" s="213">
        <v>359.63</v>
      </c>
      <c r="AB1009" s="213">
        <v>460.13</v>
      </c>
      <c r="AC1009" s="213">
        <f>SUMIF('[3]revexpbalances - 2024-07-18T082'!$G:$G,G:G,'[3]revexpbalances - 2024-07-18T082'!$H:$H)</f>
        <v>520.4</v>
      </c>
      <c r="AD1009" s="213">
        <f t="shared" si="197"/>
        <v>6015.98</v>
      </c>
      <c r="AE1009" s="744">
        <f t="shared" si="198"/>
        <v>1564.53</v>
      </c>
      <c r="AF1009" s="744">
        <f t="shared" si="199"/>
        <v>1378.93</v>
      </c>
      <c r="AG1009" s="744">
        <f t="shared" si="200"/>
        <v>1732.36</v>
      </c>
      <c r="AH1009" s="744">
        <f t="shared" si="201"/>
        <v>1340.1599999999999</v>
      </c>
      <c r="AI1009" s="744">
        <f t="shared" si="202"/>
        <v>6015.98</v>
      </c>
      <c r="AJ1009" s="744">
        <f t="shared" si="203"/>
        <v>-15.979999999999563</v>
      </c>
      <c r="AK1009" s="1097">
        <v>6000</v>
      </c>
    </row>
    <row r="1010" spans="1:37">
      <c r="A1010">
        <v>25400</v>
      </c>
      <c r="B1010" t="s">
        <v>2923</v>
      </c>
      <c r="C1010">
        <v>931406</v>
      </c>
      <c r="D1010" t="s">
        <v>1224</v>
      </c>
      <c r="E1010">
        <v>529510</v>
      </c>
      <c r="F1010" t="s">
        <v>101</v>
      </c>
      <c r="G1010" s="408" t="s">
        <v>5714</v>
      </c>
      <c r="H1010" s="217" t="s">
        <v>1524</v>
      </c>
      <c r="I1010" s="217" t="s">
        <v>1224</v>
      </c>
      <c r="J1010" s="217" t="s">
        <v>458</v>
      </c>
      <c r="K1010" s="61" t="str">
        <f t="shared" si="193"/>
        <v>2</v>
      </c>
      <c r="L1010" s="63" t="str">
        <f t="shared" si="194"/>
        <v>Regional Parks2</v>
      </c>
      <c r="M1010" s="63" t="str">
        <f t="shared" si="195"/>
        <v>Lawler Lodge &amp; Alpine Cabins2</v>
      </c>
      <c r="N1010" s="637">
        <v>9397.6</v>
      </c>
      <c r="O1010" s="213">
        <v>6000</v>
      </c>
      <c r="Q1010" s="213">
        <f t="shared" si="196"/>
        <v>6000</v>
      </c>
      <c r="R1010" s="213">
        <v>0</v>
      </c>
      <c r="S1010" s="213">
        <v>0</v>
      </c>
      <c r="T1010" s="213">
        <v>281.74</v>
      </c>
      <c r="U1010" s="213">
        <v>485.12</v>
      </c>
      <c r="V1010" s="213">
        <v>0</v>
      </c>
      <c r="W1010" s="213">
        <v>237.82</v>
      </c>
      <c r="X1010" s="213">
        <v>1074.7</v>
      </c>
      <c r="Y1010" s="213">
        <v>1592.53</v>
      </c>
      <c r="Z1010" s="213">
        <v>824.02</v>
      </c>
      <c r="AA1010" s="213">
        <v>0</v>
      </c>
      <c r="AB1010" s="213">
        <v>1178.98</v>
      </c>
      <c r="AC1010" s="213">
        <f>SUMIF('[3]revexpbalances - 2024-07-18T082'!$G:$G,G:G,'[3]revexpbalances - 2024-07-18T082'!$H:$H)</f>
        <v>0</v>
      </c>
      <c r="AD1010" s="213">
        <f t="shared" si="197"/>
        <v>5674.91</v>
      </c>
      <c r="AE1010" s="744">
        <f t="shared" si="198"/>
        <v>281.74</v>
      </c>
      <c r="AF1010" s="744">
        <f t="shared" si="199"/>
        <v>722.94</v>
      </c>
      <c r="AG1010" s="744">
        <f t="shared" si="200"/>
        <v>3491.25</v>
      </c>
      <c r="AH1010" s="744">
        <f t="shared" si="201"/>
        <v>1178.98</v>
      </c>
      <c r="AI1010" s="744">
        <f t="shared" si="202"/>
        <v>5674.91</v>
      </c>
      <c r="AJ1010" s="744">
        <f t="shared" si="203"/>
        <v>325.09000000000015</v>
      </c>
      <c r="AK1010" s="1097">
        <v>6000</v>
      </c>
    </row>
    <row r="1011" spans="1:37">
      <c r="A1011">
        <v>25400</v>
      </c>
      <c r="B1011" t="s">
        <v>2923</v>
      </c>
      <c r="C1011">
        <v>931408</v>
      </c>
      <c r="D1011" t="s">
        <v>2939</v>
      </c>
      <c r="E1011">
        <v>520230</v>
      </c>
      <c r="F1011" t="s">
        <v>50</v>
      </c>
      <c r="G1011" s="408" t="s">
        <v>5636</v>
      </c>
      <c r="H1011" s="217" t="s">
        <v>1524</v>
      </c>
      <c r="I1011" s="217" t="s">
        <v>359</v>
      </c>
      <c r="J1011" s="217" t="s">
        <v>458</v>
      </c>
      <c r="K1011" s="61" t="str">
        <f t="shared" si="193"/>
        <v>2</v>
      </c>
      <c r="L1011" s="63" t="str">
        <f t="shared" si="194"/>
        <v>Regional Parks2</v>
      </c>
      <c r="M1011" s="63" t="str">
        <f t="shared" si="195"/>
        <v>McCall2</v>
      </c>
      <c r="N1011" s="637">
        <v>902.95</v>
      </c>
      <c r="O1011" s="213">
        <v>1100</v>
      </c>
      <c r="Q1011" s="213">
        <f t="shared" si="196"/>
        <v>1100</v>
      </c>
      <c r="R1011" s="213">
        <v>0</v>
      </c>
      <c r="S1011" s="213">
        <v>79.8</v>
      </c>
      <c r="T1011" s="213">
        <v>79.8</v>
      </c>
      <c r="U1011" s="213">
        <v>48.75</v>
      </c>
      <c r="V1011" s="213">
        <v>38.01</v>
      </c>
      <c r="W1011" s="213">
        <v>38.01</v>
      </c>
      <c r="X1011" s="213">
        <v>38.01</v>
      </c>
      <c r="Y1011" s="213">
        <v>38.01</v>
      </c>
      <c r="Z1011" s="213">
        <v>38.01</v>
      </c>
      <c r="AA1011" s="213">
        <v>38.020000000000003</v>
      </c>
      <c r="AB1011" s="213">
        <v>38.01</v>
      </c>
      <c r="AC1011" s="213">
        <f>SUMIF('[3]revexpbalances - 2024-07-18T082'!$G:$G,G:G,'[3]revexpbalances - 2024-07-18T082'!$H:$H)</f>
        <v>38.01</v>
      </c>
      <c r="AD1011" s="213">
        <f t="shared" si="197"/>
        <v>512.43999999999994</v>
      </c>
      <c r="AE1011" s="744">
        <f t="shared" si="198"/>
        <v>159.6</v>
      </c>
      <c r="AF1011" s="744">
        <f t="shared" si="199"/>
        <v>124.76999999999998</v>
      </c>
      <c r="AG1011" s="744">
        <f t="shared" si="200"/>
        <v>114.03</v>
      </c>
      <c r="AH1011" s="744">
        <f t="shared" si="201"/>
        <v>114.03999999999999</v>
      </c>
      <c r="AI1011" s="744">
        <f t="shared" si="202"/>
        <v>512.43999999999994</v>
      </c>
      <c r="AJ1011" s="744">
        <f t="shared" si="203"/>
        <v>587.56000000000006</v>
      </c>
      <c r="AK1011" s="1097">
        <v>0</v>
      </c>
    </row>
    <row r="1012" spans="1:37">
      <c r="A1012">
        <v>25400</v>
      </c>
      <c r="B1012" t="s">
        <v>2923</v>
      </c>
      <c r="C1012">
        <v>931408</v>
      </c>
      <c r="D1012" t="s">
        <v>2939</v>
      </c>
      <c r="E1012">
        <v>520320</v>
      </c>
      <c r="F1012" t="s">
        <v>51</v>
      </c>
      <c r="G1012" s="408" t="s">
        <v>5603</v>
      </c>
      <c r="H1012" s="217" t="s">
        <v>1524</v>
      </c>
      <c r="I1012" s="217" t="s">
        <v>359</v>
      </c>
      <c r="J1012" s="217" t="s">
        <v>458</v>
      </c>
      <c r="K1012" s="61" t="str">
        <f t="shared" si="193"/>
        <v>2</v>
      </c>
      <c r="L1012" s="63" t="str">
        <f t="shared" si="194"/>
        <v>Regional Parks2</v>
      </c>
      <c r="M1012" s="63" t="str">
        <f t="shared" si="195"/>
        <v>McCall2</v>
      </c>
      <c r="N1012" s="637">
        <v>695.31000000000006</v>
      </c>
      <c r="O1012" s="213">
        <v>700</v>
      </c>
      <c r="Q1012" s="213">
        <f t="shared" si="196"/>
        <v>700</v>
      </c>
      <c r="R1012" s="213">
        <v>56.75</v>
      </c>
      <c r="S1012" s="213">
        <v>56.75</v>
      </c>
      <c r="T1012" s="213">
        <v>56.75</v>
      </c>
      <c r="U1012" s="213">
        <v>57.47</v>
      </c>
      <c r="V1012" s="213">
        <v>57.47</v>
      </c>
      <c r="W1012" s="213">
        <v>57.76</v>
      </c>
      <c r="X1012" s="213">
        <v>57.66</v>
      </c>
      <c r="Y1012" s="213">
        <v>57.66</v>
      </c>
      <c r="Z1012" s="213">
        <v>58.29</v>
      </c>
      <c r="AA1012" s="213">
        <v>57.79</v>
      </c>
      <c r="AB1012" s="213">
        <v>57.79</v>
      </c>
      <c r="AC1012" s="213">
        <f>SUMIF('[3]revexpbalances - 2024-07-18T082'!$G:$G,G:G,'[3]revexpbalances - 2024-07-18T082'!$H:$H)</f>
        <v>57.83</v>
      </c>
      <c r="AD1012" s="213">
        <f t="shared" si="197"/>
        <v>689.96999999999991</v>
      </c>
      <c r="AE1012" s="744">
        <f t="shared" si="198"/>
        <v>170.25</v>
      </c>
      <c r="AF1012" s="744">
        <f t="shared" si="199"/>
        <v>172.7</v>
      </c>
      <c r="AG1012" s="744">
        <f t="shared" si="200"/>
        <v>173.60999999999999</v>
      </c>
      <c r="AH1012" s="744">
        <f t="shared" si="201"/>
        <v>173.41</v>
      </c>
      <c r="AI1012" s="744">
        <f t="shared" si="202"/>
        <v>689.96999999999991</v>
      </c>
      <c r="AJ1012" s="744">
        <f t="shared" si="203"/>
        <v>10.030000000000086</v>
      </c>
      <c r="AK1012" s="1097">
        <v>4200</v>
      </c>
    </row>
    <row r="1013" spans="1:37">
      <c r="A1013">
        <v>25400</v>
      </c>
      <c r="B1013" t="s">
        <v>2923</v>
      </c>
      <c r="C1013">
        <v>931408</v>
      </c>
      <c r="D1013" t="s">
        <v>2939</v>
      </c>
      <c r="E1013">
        <v>520845</v>
      </c>
      <c r="F1013" t="s">
        <v>89</v>
      </c>
      <c r="G1013" s="408" t="s">
        <v>5707</v>
      </c>
      <c r="H1013" s="217" t="s">
        <v>1524</v>
      </c>
      <c r="I1013" s="217" t="s">
        <v>359</v>
      </c>
      <c r="J1013" s="217" t="s">
        <v>458</v>
      </c>
      <c r="K1013" s="61" t="str">
        <f t="shared" si="193"/>
        <v>2</v>
      </c>
      <c r="L1013" s="63" t="str">
        <f t="shared" si="194"/>
        <v>Regional Parks2</v>
      </c>
      <c r="M1013" s="63" t="str">
        <f t="shared" si="195"/>
        <v>McCall2</v>
      </c>
      <c r="N1013" s="637">
        <v>3558.24</v>
      </c>
      <c r="O1013" s="213">
        <v>4000</v>
      </c>
      <c r="Q1013" s="213">
        <f t="shared" si="196"/>
        <v>4000</v>
      </c>
      <c r="R1013" s="213">
        <v>296.52</v>
      </c>
      <c r="S1013" s="213">
        <v>296.52</v>
      </c>
      <c r="T1013" s="213">
        <v>296.52</v>
      </c>
      <c r="U1013" s="213">
        <v>296.52</v>
      </c>
      <c r="V1013" s="213">
        <v>296.52</v>
      </c>
      <c r="W1013" s="213">
        <v>296.52</v>
      </c>
      <c r="X1013" s="213">
        <v>296.52</v>
      </c>
      <c r="Y1013" s="213">
        <v>296.52</v>
      </c>
      <c r="Z1013" s="213">
        <v>296.52</v>
      </c>
      <c r="AA1013" s="213">
        <v>296.52</v>
      </c>
      <c r="AB1013" s="213">
        <v>296.52</v>
      </c>
      <c r="AC1013" s="213">
        <f>SUMIF('[3]revexpbalances - 2024-07-18T082'!$G:$G,G:G,'[3]revexpbalances - 2024-07-18T082'!$H:$H)</f>
        <v>296.52</v>
      </c>
      <c r="AD1013" s="213">
        <f t="shared" si="197"/>
        <v>3558.24</v>
      </c>
      <c r="AE1013" s="744">
        <f t="shared" si="198"/>
        <v>889.56</v>
      </c>
      <c r="AF1013" s="744">
        <f t="shared" si="199"/>
        <v>889.56</v>
      </c>
      <c r="AG1013" s="744">
        <f t="shared" si="200"/>
        <v>889.56</v>
      </c>
      <c r="AH1013" s="744">
        <f t="shared" si="201"/>
        <v>889.56</v>
      </c>
      <c r="AI1013" s="744">
        <f t="shared" si="202"/>
        <v>3558.24</v>
      </c>
      <c r="AJ1013" s="744">
        <f t="shared" si="203"/>
        <v>441.76000000000022</v>
      </c>
      <c r="AK1013" s="1097">
        <v>3750</v>
      </c>
    </row>
    <row r="1014" spans="1:37">
      <c r="A1014">
        <v>25400</v>
      </c>
      <c r="B1014" t="s">
        <v>2923</v>
      </c>
      <c r="C1014">
        <v>931408</v>
      </c>
      <c r="D1014" t="s">
        <v>2939</v>
      </c>
      <c r="E1014">
        <v>529500</v>
      </c>
      <c r="F1014" t="s">
        <v>100</v>
      </c>
      <c r="G1014" s="408" t="s">
        <v>5732</v>
      </c>
      <c r="H1014" s="217" t="s">
        <v>1524</v>
      </c>
      <c r="I1014" s="217" t="s">
        <v>359</v>
      </c>
      <c r="J1014" s="217" t="s">
        <v>458</v>
      </c>
      <c r="K1014" s="61" t="str">
        <f t="shared" si="193"/>
        <v>2</v>
      </c>
      <c r="L1014" s="63" t="str">
        <f t="shared" si="194"/>
        <v>Regional Parks2</v>
      </c>
      <c r="M1014" s="63" t="str">
        <f t="shared" si="195"/>
        <v>McCall2</v>
      </c>
      <c r="N1014" s="637">
        <v>5119.58</v>
      </c>
      <c r="O1014" s="213">
        <v>6000</v>
      </c>
      <c r="Q1014" s="213">
        <f t="shared" si="196"/>
        <v>6000</v>
      </c>
      <c r="R1014" s="213">
        <v>0</v>
      </c>
      <c r="S1014" s="213">
        <v>1238.1600000000001</v>
      </c>
      <c r="T1014" s="213">
        <v>649.59</v>
      </c>
      <c r="U1014" s="213">
        <v>391</v>
      </c>
      <c r="V1014" s="213">
        <v>598.85</v>
      </c>
      <c r="W1014" s="213">
        <v>421.24</v>
      </c>
      <c r="X1014" s="213">
        <v>615.41999999999996</v>
      </c>
      <c r="Y1014" s="213">
        <v>557.61</v>
      </c>
      <c r="Z1014" s="213">
        <v>530.23</v>
      </c>
      <c r="AA1014" s="213">
        <v>430.89</v>
      </c>
      <c r="AB1014" s="213">
        <v>0</v>
      </c>
      <c r="AC1014" s="213">
        <f>SUMIF('[3]revexpbalances - 2024-07-18T082'!$G:$G,G:G,'[3]revexpbalances - 2024-07-18T082'!$H:$H)</f>
        <v>879.98</v>
      </c>
      <c r="AD1014" s="213">
        <f t="shared" si="197"/>
        <v>6312.9700000000012</v>
      </c>
      <c r="AE1014" s="744">
        <f t="shared" si="198"/>
        <v>1887.75</v>
      </c>
      <c r="AF1014" s="744">
        <f t="shared" si="199"/>
        <v>1411.0900000000001</v>
      </c>
      <c r="AG1014" s="744">
        <f t="shared" si="200"/>
        <v>1703.26</v>
      </c>
      <c r="AH1014" s="744">
        <f t="shared" si="201"/>
        <v>1310.87</v>
      </c>
      <c r="AI1014" s="744">
        <f t="shared" si="202"/>
        <v>6312.97</v>
      </c>
      <c r="AJ1014" s="744">
        <f t="shared" si="203"/>
        <v>-312.97000000000025</v>
      </c>
      <c r="AK1014" s="1097">
        <v>7000</v>
      </c>
    </row>
    <row r="1015" spans="1:37">
      <c r="A1015">
        <v>25400</v>
      </c>
      <c r="B1015" t="s">
        <v>2923</v>
      </c>
      <c r="C1015">
        <v>931408</v>
      </c>
      <c r="D1015" t="s">
        <v>2939</v>
      </c>
      <c r="E1015">
        <v>529510</v>
      </c>
      <c r="F1015" t="s">
        <v>101</v>
      </c>
      <c r="G1015" s="408" t="s">
        <v>5601</v>
      </c>
      <c r="H1015" s="217" t="s">
        <v>1524</v>
      </c>
      <c r="I1015" s="217" t="s">
        <v>359</v>
      </c>
      <c r="J1015" s="217" t="s">
        <v>458</v>
      </c>
      <c r="K1015" s="61" t="str">
        <f t="shared" si="193"/>
        <v>2</v>
      </c>
      <c r="L1015" s="63" t="str">
        <f t="shared" si="194"/>
        <v>Regional Parks2</v>
      </c>
      <c r="M1015" s="63" t="str">
        <f t="shared" si="195"/>
        <v>McCall2</v>
      </c>
      <c r="N1015" s="637">
        <v>25</v>
      </c>
      <c r="O1015" s="213">
        <v>500</v>
      </c>
      <c r="Q1015" s="213">
        <f t="shared" si="196"/>
        <v>500</v>
      </c>
      <c r="R1015" s="213">
        <v>324.27999999999997</v>
      </c>
      <c r="S1015" s="213">
        <v>0</v>
      </c>
      <c r="T1015" s="213">
        <v>0</v>
      </c>
      <c r="U1015" s="213">
        <v>0</v>
      </c>
      <c r="V1015" s="213">
        <v>0</v>
      </c>
      <c r="W1015" s="213">
        <v>0</v>
      </c>
      <c r="X1015" s="213">
        <v>25</v>
      </c>
      <c r="Y1015" s="213">
        <v>0</v>
      </c>
      <c r="Z1015" s="213">
        <v>0</v>
      </c>
      <c r="AA1015" s="213">
        <v>0</v>
      </c>
      <c r="AB1015" s="213">
        <v>0</v>
      </c>
      <c r="AC1015" s="213">
        <f>SUMIF('[3]revexpbalances - 2024-07-18T082'!$G:$G,G:G,'[3]revexpbalances - 2024-07-18T082'!$H:$H)</f>
        <v>0</v>
      </c>
      <c r="AD1015" s="213">
        <f t="shared" si="197"/>
        <v>349.28</v>
      </c>
      <c r="AE1015" s="744">
        <f t="shared" si="198"/>
        <v>324.27999999999997</v>
      </c>
      <c r="AF1015" s="744">
        <f t="shared" si="199"/>
        <v>0</v>
      </c>
      <c r="AG1015" s="744">
        <f t="shared" si="200"/>
        <v>25</v>
      </c>
      <c r="AH1015" s="744">
        <f t="shared" si="201"/>
        <v>0</v>
      </c>
      <c r="AI1015" s="744">
        <f t="shared" si="202"/>
        <v>349.28</v>
      </c>
      <c r="AJ1015" s="744">
        <f t="shared" si="203"/>
        <v>150.72000000000003</v>
      </c>
      <c r="AK1015" s="1097">
        <v>750</v>
      </c>
    </row>
    <row r="1016" spans="1:37">
      <c r="A1016">
        <v>25400</v>
      </c>
      <c r="B1016" t="s">
        <v>2923</v>
      </c>
      <c r="C1016">
        <v>931408</v>
      </c>
      <c r="D1016" t="s">
        <v>2939</v>
      </c>
      <c r="E1016">
        <v>529520</v>
      </c>
      <c r="F1016" t="s">
        <v>102</v>
      </c>
      <c r="G1016" s="408" t="s">
        <v>5657</v>
      </c>
      <c r="H1016" s="217" t="s">
        <v>1524</v>
      </c>
      <c r="I1016" s="217" t="s">
        <v>359</v>
      </c>
      <c r="J1016" s="217" t="s">
        <v>458</v>
      </c>
      <c r="K1016" s="61" t="str">
        <f t="shared" si="193"/>
        <v>2</v>
      </c>
      <c r="L1016" s="63" t="str">
        <f t="shared" si="194"/>
        <v>Regional Parks2</v>
      </c>
      <c r="M1016" s="63" t="str">
        <f t="shared" si="195"/>
        <v>McCall2</v>
      </c>
      <c r="N1016" s="637">
        <v>0</v>
      </c>
      <c r="O1016" s="213">
        <v>1755</v>
      </c>
      <c r="Q1016" s="213">
        <f t="shared" si="196"/>
        <v>1755</v>
      </c>
      <c r="R1016" s="213">
        <v>0</v>
      </c>
      <c r="S1016" s="213">
        <v>0</v>
      </c>
      <c r="T1016" s="213">
        <v>0</v>
      </c>
      <c r="U1016" s="213">
        <v>0</v>
      </c>
      <c r="V1016" s="213">
        <v>0</v>
      </c>
      <c r="W1016" s="213">
        <v>0</v>
      </c>
      <c r="X1016" s="213">
        <v>0</v>
      </c>
      <c r="Y1016" s="213">
        <v>0</v>
      </c>
      <c r="Z1016" s="213">
        <v>0</v>
      </c>
      <c r="AA1016" s="213">
        <v>0</v>
      </c>
      <c r="AB1016" s="213">
        <v>0</v>
      </c>
      <c r="AC1016" s="213">
        <f>SUMIF('[3]revexpbalances - 2024-07-18T082'!$G:$G,G:G,'[3]revexpbalances - 2024-07-18T082'!$H:$H)</f>
        <v>0</v>
      </c>
      <c r="AD1016" s="213">
        <f t="shared" si="197"/>
        <v>0</v>
      </c>
      <c r="AE1016" s="744">
        <f t="shared" si="198"/>
        <v>0</v>
      </c>
      <c r="AF1016" s="744">
        <f t="shared" si="199"/>
        <v>0</v>
      </c>
      <c r="AG1016" s="744">
        <f t="shared" si="200"/>
        <v>0</v>
      </c>
      <c r="AH1016" s="744">
        <f t="shared" si="201"/>
        <v>0</v>
      </c>
      <c r="AI1016" s="744">
        <f t="shared" si="202"/>
        <v>0</v>
      </c>
      <c r="AJ1016" s="744">
        <f t="shared" si="203"/>
        <v>1755</v>
      </c>
      <c r="AK1016" s="1097">
        <v>1750</v>
      </c>
    </row>
    <row r="1017" spans="1:37">
      <c r="A1017">
        <v>25400</v>
      </c>
      <c r="B1017" t="s">
        <v>2923</v>
      </c>
      <c r="C1017">
        <v>931409</v>
      </c>
      <c r="D1017" t="s">
        <v>2940</v>
      </c>
      <c r="E1017">
        <v>520230</v>
      </c>
      <c r="F1017" t="s">
        <v>50</v>
      </c>
      <c r="G1017" s="408" t="s">
        <v>5719</v>
      </c>
      <c r="H1017" s="217" t="s">
        <v>1524</v>
      </c>
      <c r="I1017" s="217" t="s">
        <v>447</v>
      </c>
      <c r="J1017" s="217" t="s">
        <v>458</v>
      </c>
      <c r="K1017" s="61" t="str">
        <f t="shared" si="193"/>
        <v>2</v>
      </c>
      <c r="L1017" s="63" t="str">
        <f t="shared" si="194"/>
        <v>Regional Parks2</v>
      </c>
      <c r="M1017" s="63" t="str">
        <f t="shared" si="195"/>
        <v>Rancho Jurupa2</v>
      </c>
      <c r="N1017" s="637">
        <v>7426.8200000000015</v>
      </c>
      <c r="O1017" s="213">
        <v>6000</v>
      </c>
      <c r="Q1017" s="213">
        <f t="shared" si="196"/>
        <v>6000</v>
      </c>
      <c r="R1017" s="213">
        <v>0</v>
      </c>
      <c r="S1017" s="213">
        <v>482.58</v>
      </c>
      <c r="T1017" s="213">
        <v>444.57</v>
      </c>
      <c r="U1017" s="213">
        <v>483.14</v>
      </c>
      <c r="V1017" s="213">
        <v>483.35</v>
      </c>
      <c r="W1017" s="213">
        <v>483.35</v>
      </c>
      <c r="X1017" s="213">
        <v>843.72</v>
      </c>
      <c r="Y1017" s="213">
        <v>399.65</v>
      </c>
      <c r="Z1017" s="213">
        <v>1154.3499999999999</v>
      </c>
      <c r="AA1017" s="213">
        <v>441.57</v>
      </c>
      <c r="AB1017" s="213">
        <v>1023.65</v>
      </c>
      <c r="AC1017" s="213">
        <f>SUMIF('[3]revexpbalances - 2024-07-18T082'!$G:$G,G:G,'[3]revexpbalances - 2024-07-18T082'!$H:$H)</f>
        <v>563.26</v>
      </c>
      <c r="AD1017" s="213">
        <f t="shared" si="197"/>
        <v>6803.19</v>
      </c>
      <c r="AE1017" s="744">
        <f t="shared" si="198"/>
        <v>927.15</v>
      </c>
      <c r="AF1017" s="744">
        <f t="shared" si="199"/>
        <v>1449.8400000000001</v>
      </c>
      <c r="AG1017" s="744">
        <f t="shared" si="200"/>
        <v>2397.7199999999998</v>
      </c>
      <c r="AH1017" s="744">
        <f t="shared" si="201"/>
        <v>2028.48</v>
      </c>
      <c r="AI1017" s="744">
        <f t="shared" si="202"/>
        <v>6803.1900000000005</v>
      </c>
      <c r="AJ1017" s="744">
        <f t="shared" si="203"/>
        <v>-803.19000000000051</v>
      </c>
      <c r="AK1017" s="1097">
        <v>6000</v>
      </c>
    </row>
    <row r="1018" spans="1:37">
      <c r="A1018">
        <v>25400</v>
      </c>
      <c r="B1018" t="s">
        <v>2923</v>
      </c>
      <c r="C1018">
        <v>931409</v>
      </c>
      <c r="D1018" t="s">
        <v>2940</v>
      </c>
      <c r="E1018">
        <v>520320</v>
      </c>
      <c r="F1018" t="s">
        <v>51</v>
      </c>
      <c r="G1018" s="408" t="s">
        <v>5725</v>
      </c>
      <c r="H1018" s="217" t="s">
        <v>1524</v>
      </c>
      <c r="I1018" s="217" t="s">
        <v>447</v>
      </c>
      <c r="J1018" s="217" t="s">
        <v>458</v>
      </c>
      <c r="K1018" s="61" t="str">
        <f t="shared" si="193"/>
        <v>2</v>
      </c>
      <c r="L1018" s="63" t="str">
        <f t="shared" si="194"/>
        <v>Regional Parks2</v>
      </c>
      <c r="M1018" s="63" t="str">
        <f t="shared" si="195"/>
        <v>Rancho Jurupa2</v>
      </c>
      <c r="N1018" s="637">
        <v>4363.63</v>
      </c>
      <c r="O1018" s="213">
        <v>5000</v>
      </c>
      <c r="Q1018" s="213">
        <f t="shared" si="196"/>
        <v>5000</v>
      </c>
      <c r="R1018" s="213">
        <v>547.17999999999995</v>
      </c>
      <c r="S1018" s="213">
        <v>82.68</v>
      </c>
      <c r="T1018" s="213">
        <v>722.43</v>
      </c>
      <c r="U1018" s="213">
        <v>82.6</v>
      </c>
      <c r="V1018" s="213">
        <v>402.98</v>
      </c>
      <c r="W1018" s="213">
        <v>427.67</v>
      </c>
      <c r="X1018" s="213">
        <v>405.29</v>
      </c>
      <c r="Y1018" s="213">
        <v>319.92</v>
      </c>
      <c r="Z1018" s="213">
        <v>833.83</v>
      </c>
      <c r="AA1018" s="213">
        <v>85.04</v>
      </c>
      <c r="AB1018" s="213">
        <v>404.69</v>
      </c>
      <c r="AC1018" s="213">
        <f>SUMIF('[3]revexpbalances - 2024-07-18T082'!$G:$G,G:G,'[3]revexpbalances - 2024-07-18T082'!$H:$H)</f>
        <v>405.89</v>
      </c>
      <c r="AD1018" s="213">
        <f t="shared" si="197"/>
        <v>4720.2</v>
      </c>
      <c r="AE1018" s="744">
        <f t="shared" si="198"/>
        <v>1352.29</v>
      </c>
      <c r="AF1018" s="744">
        <f t="shared" si="199"/>
        <v>913.25</v>
      </c>
      <c r="AG1018" s="744">
        <f t="shared" si="200"/>
        <v>1559.04</v>
      </c>
      <c r="AH1018" s="744">
        <f t="shared" si="201"/>
        <v>895.62</v>
      </c>
      <c r="AI1018" s="744">
        <f t="shared" si="202"/>
        <v>4720.2</v>
      </c>
      <c r="AJ1018" s="744">
        <f t="shared" si="203"/>
        <v>279.80000000000018</v>
      </c>
      <c r="AK1018" s="1097">
        <v>5000</v>
      </c>
    </row>
    <row r="1019" spans="1:37">
      <c r="A1019">
        <v>25400</v>
      </c>
      <c r="B1019" t="s">
        <v>2923</v>
      </c>
      <c r="C1019">
        <v>931409</v>
      </c>
      <c r="D1019" t="s">
        <v>2940</v>
      </c>
      <c r="E1019">
        <v>520330</v>
      </c>
      <c r="F1019" t="s">
        <v>52</v>
      </c>
      <c r="G1019" s="408" t="s">
        <v>5726</v>
      </c>
      <c r="H1019" s="217" t="s">
        <v>1524</v>
      </c>
      <c r="I1019" s="217" t="s">
        <v>447</v>
      </c>
      <c r="J1019" s="217" t="s">
        <v>458</v>
      </c>
      <c r="K1019" s="61" t="str">
        <f t="shared" si="193"/>
        <v>2</v>
      </c>
      <c r="L1019" s="63" t="str">
        <f t="shared" si="194"/>
        <v>Regional Parks2</v>
      </c>
      <c r="M1019" s="63" t="str">
        <f t="shared" si="195"/>
        <v>Rancho Jurupa2</v>
      </c>
      <c r="N1019" s="637">
        <v>4963.4400000000005</v>
      </c>
      <c r="O1019" s="213">
        <v>5000</v>
      </c>
      <c r="Q1019" s="213">
        <f t="shared" si="196"/>
        <v>5000</v>
      </c>
      <c r="R1019" s="213">
        <v>469.17</v>
      </c>
      <c r="S1019" s="213">
        <v>247.16</v>
      </c>
      <c r="T1019" s="213">
        <v>687.09</v>
      </c>
      <c r="U1019" s="213">
        <v>107.67</v>
      </c>
      <c r="V1019" s="213">
        <v>397.73</v>
      </c>
      <c r="W1019" s="213">
        <v>373.64</v>
      </c>
      <c r="X1019" s="213">
        <v>397.64</v>
      </c>
      <c r="Y1019" s="213">
        <v>289.95999999999998</v>
      </c>
      <c r="Z1019" s="213">
        <v>772.8</v>
      </c>
      <c r="AA1019" s="213">
        <v>109.99</v>
      </c>
      <c r="AB1019" s="213">
        <v>399.95</v>
      </c>
      <c r="AC1019" s="213">
        <f>SUMIF('[3]revexpbalances - 2024-07-18T082'!$G:$G,G:G,'[3]revexpbalances - 2024-07-18T082'!$H:$H)</f>
        <v>399.95</v>
      </c>
      <c r="AD1019" s="213">
        <f t="shared" si="197"/>
        <v>4652.7499999999991</v>
      </c>
      <c r="AE1019" s="744">
        <f t="shared" si="198"/>
        <v>1403.42</v>
      </c>
      <c r="AF1019" s="744">
        <f t="shared" si="199"/>
        <v>879.04</v>
      </c>
      <c r="AG1019" s="744">
        <f t="shared" si="200"/>
        <v>1460.3999999999999</v>
      </c>
      <c r="AH1019" s="744">
        <f t="shared" si="201"/>
        <v>909.89</v>
      </c>
      <c r="AI1019" s="744">
        <f t="shared" si="202"/>
        <v>4652.75</v>
      </c>
      <c r="AJ1019" s="744">
        <f t="shared" si="203"/>
        <v>347.25</v>
      </c>
      <c r="AK1019" s="1097">
        <v>5000</v>
      </c>
    </row>
    <row r="1020" spans="1:37">
      <c r="A1020">
        <v>25400</v>
      </c>
      <c r="B1020" t="s">
        <v>2923</v>
      </c>
      <c r="C1020">
        <v>931409</v>
      </c>
      <c r="D1020" t="s">
        <v>2940</v>
      </c>
      <c r="E1020">
        <v>520845</v>
      </c>
      <c r="F1020" t="s">
        <v>89</v>
      </c>
      <c r="G1020" s="408" t="s">
        <v>5777</v>
      </c>
      <c r="H1020" s="217" t="s">
        <v>1524</v>
      </c>
      <c r="I1020" s="217" t="s">
        <v>447</v>
      </c>
      <c r="J1020" s="217" t="s">
        <v>458</v>
      </c>
      <c r="K1020" s="61" t="str">
        <f t="shared" si="193"/>
        <v>2</v>
      </c>
      <c r="L1020" s="63" t="str">
        <f t="shared" si="194"/>
        <v>Regional Parks2</v>
      </c>
      <c r="M1020" s="63" t="str">
        <f t="shared" si="195"/>
        <v>Rancho Jurupa2</v>
      </c>
      <c r="N1020" s="637">
        <v>56358.12</v>
      </c>
      <c r="O1020" s="213">
        <v>55000</v>
      </c>
      <c r="Q1020" s="213">
        <f t="shared" si="196"/>
        <v>55000</v>
      </c>
      <c r="R1020" s="213">
        <v>0</v>
      </c>
      <c r="S1020" s="213">
        <v>6007.77</v>
      </c>
      <c r="T1020" s="213">
        <v>6007.77</v>
      </c>
      <c r="U1020" s="213">
        <v>6007.77</v>
      </c>
      <c r="V1020" s="213">
        <v>6007.77</v>
      </c>
      <c r="W1020" s="213">
        <v>6868.1</v>
      </c>
      <c r="X1020" s="213">
        <v>6007.77</v>
      </c>
      <c r="Y1020" s="213">
        <v>6031.15</v>
      </c>
      <c r="Z1020" s="213">
        <v>6031.15</v>
      </c>
      <c r="AA1020" s="213">
        <v>6891.48</v>
      </c>
      <c r="AB1020" s="213">
        <v>6031.15</v>
      </c>
      <c r="AC1020" s="213">
        <f>SUMIF('[3]revexpbalances - 2024-07-18T082'!$G:$G,G:G,'[3]revexpbalances - 2024-07-18T082'!$H:$H)</f>
        <v>6708.19</v>
      </c>
      <c r="AD1020" s="213">
        <f t="shared" si="197"/>
        <v>68600.069999999992</v>
      </c>
      <c r="AE1020" s="744">
        <f t="shared" si="198"/>
        <v>12015.54</v>
      </c>
      <c r="AF1020" s="744">
        <f t="shared" si="199"/>
        <v>18883.64</v>
      </c>
      <c r="AG1020" s="744">
        <f t="shared" si="200"/>
        <v>18070.07</v>
      </c>
      <c r="AH1020" s="744">
        <f t="shared" si="201"/>
        <v>19630.82</v>
      </c>
      <c r="AI1020" s="744">
        <f t="shared" si="202"/>
        <v>68600.070000000007</v>
      </c>
      <c r="AJ1020" s="744">
        <f t="shared" si="203"/>
        <v>-13600.070000000007</v>
      </c>
      <c r="AK1020" s="1097">
        <v>63000</v>
      </c>
    </row>
    <row r="1021" spans="1:37">
      <c r="A1021">
        <v>25400</v>
      </c>
      <c r="B1021" t="s">
        <v>2923</v>
      </c>
      <c r="C1021">
        <v>931409</v>
      </c>
      <c r="D1021" t="s">
        <v>2940</v>
      </c>
      <c r="E1021">
        <v>521700</v>
      </c>
      <c r="F1021" t="s">
        <v>1072</v>
      </c>
      <c r="G1021" s="408" t="s">
        <v>5710</v>
      </c>
      <c r="H1021" s="217" t="s">
        <v>1524</v>
      </c>
      <c r="I1021" s="217" t="s">
        <v>447</v>
      </c>
      <c r="J1021" s="217" t="s">
        <v>458</v>
      </c>
      <c r="K1021" s="61" t="str">
        <f t="shared" si="193"/>
        <v>2</v>
      </c>
      <c r="L1021" s="63" t="str">
        <f t="shared" si="194"/>
        <v>Regional Parks2</v>
      </c>
      <c r="M1021" s="63" t="str">
        <f t="shared" si="195"/>
        <v>Rancho Jurupa2</v>
      </c>
      <c r="N1021" s="637">
        <v>5517.88</v>
      </c>
      <c r="O1021" s="213">
        <v>4000</v>
      </c>
      <c r="Q1021" s="213">
        <f t="shared" si="196"/>
        <v>4000</v>
      </c>
      <c r="R1021" s="213">
        <v>630.64</v>
      </c>
      <c r="S1021" s="213">
        <v>320.32</v>
      </c>
      <c r="T1021" s="213">
        <v>320.32</v>
      </c>
      <c r="U1021" s="213">
        <v>0</v>
      </c>
      <c r="V1021" s="213">
        <v>320.32</v>
      </c>
      <c r="W1021" s="213">
        <v>640.64</v>
      </c>
      <c r="X1021" s="213">
        <v>0</v>
      </c>
      <c r="Y1021" s="213">
        <v>320.32</v>
      </c>
      <c r="Z1021" s="213">
        <v>640.64</v>
      </c>
      <c r="AA1021" s="213">
        <v>0</v>
      </c>
      <c r="AB1021" s="213">
        <v>320.32</v>
      </c>
      <c r="AC1021" s="213">
        <f>SUMIF('[3]revexpbalances - 2024-07-18T082'!$G:$G,G:G,'[3]revexpbalances - 2024-07-18T082'!$H:$H)</f>
        <v>320.32</v>
      </c>
      <c r="AD1021" s="213">
        <f t="shared" si="197"/>
        <v>3833.84</v>
      </c>
      <c r="AE1021" s="744">
        <f t="shared" si="198"/>
        <v>1271.28</v>
      </c>
      <c r="AF1021" s="744">
        <f t="shared" si="199"/>
        <v>960.96</v>
      </c>
      <c r="AG1021" s="744">
        <f t="shared" si="200"/>
        <v>960.96</v>
      </c>
      <c r="AH1021" s="744">
        <f t="shared" si="201"/>
        <v>640.64</v>
      </c>
      <c r="AI1021" s="744">
        <f t="shared" si="202"/>
        <v>3833.8399999999997</v>
      </c>
      <c r="AJ1021" s="744">
        <f t="shared" si="203"/>
        <v>166.16000000000031</v>
      </c>
      <c r="AK1021" s="1097">
        <v>5000</v>
      </c>
    </row>
    <row r="1022" spans="1:37">
      <c r="A1022">
        <v>25400</v>
      </c>
      <c r="B1022" t="s">
        <v>2923</v>
      </c>
      <c r="C1022">
        <v>931409</v>
      </c>
      <c r="D1022" t="s">
        <v>2940</v>
      </c>
      <c r="E1022">
        <v>529500</v>
      </c>
      <c r="F1022" t="s">
        <v>100</v>
      </c>
      <c r="G1022" s="408" t="s">
        <v>5790</v>
      </c>
      <c r="H1022" s="217" t="s">
        <v>1524</v>
      </c>
      <c r="I1022" s="217" t="s">
        <v>447</v>
      </c>
      <c r="J1022" s="217" t="s">
        <v>458</v>
      </c>
      <c r="K1022" s="61" t="str">
        <f t="shared" si="193"/>
        <v>2</v>
      </c>
      <c r="L1022" s="63" t="str">
        <f t="shared" si="194"/>
        <v>Regional Parks2</v>
      </c>
      <c r="M1022" s="63" t="str">
        <f t="shared" si="195"/>
        <v>Rancho Jurupa2</v>
      </c>
      <c r="N1022" s="637">
        <v>252340.46</v>
      </c>
      <c r="O1022" s="213">
        <v>320000</v>
      </c>
      <c r="Q1022" s="213">
        <f t="shared" si="196"/>
        <v>320000</v>
      </c>
      <c r="R1022" s="213">
        <v>0</v>
      </c>
      <c r="S1022" s="213">
        <v>71647.92</v>
      </c>
      <c r="T1022" s="213">
        <v>31543.56</v>
      </c>
      <c r="U1022" s="213">
        <v>23027.02</v>
      </c>
      <c r="V1022" s="213">
        <v>17659.61</v>
      </c>
      <c r="W1022" s="213">
        <v>15440.24</v>
      </c>
      <c r="X1022" s="213">
        <v>17265.2</v>
      </c>
      <c r="Y1022" s="213">
        <v>15079.53</v>
      </c>
      <c r="Z1022" s="213">
        <v>14702.64</v>
      </c>
      <c r="AA1022" s="213">
        <v>16648.990000000002</v>
      </c>
      <c r="AB1022" s="213">
        <v>16219.26</v>
      </c>
      <c r="AC1022" s="213">
        <f>SUMIF('[3]revexpbalances - 2024-07-18T082'!$G:$G,G:G,'[3]revexpbalances - 2024-07-18T082'!$H:$H)</f>
        <v>25732.52</v>
      </c>
      <c r="AD1022" s="213">
        <f t="shared" si="197"/>
        <v>264966.49</v>
      </c>
      <c r="AE1022" s="744">
        <f t="shared" si="198"/>
        <v>103191.48</v>
      </c>
      <c r="AF1022" s="744">
        <f t="shared" si="199"/>
        <v>56126.87</v>
      </c>
      <c r="AG1022" s="744">
        <f t="shared" si="200"/>
        <v>47047.37</v>
      </c>
      <c r="AH1022" s="744">
        <f t="shared" si="201"/>
        <v>58600.770000000004</v>
      </c>
      <c r="AI1022" s="744">
        <f t="shared" si="202"/>
        <v>264966.49</v>
      </c>
      <c r="AJ1022" s="744">
        <f t="shared" si="203"/>
        <v>55033.510000000009</v>
      </c>
      <c r="AK1022" s="1097">
        <v>330000</v>
      </c>
    </row>
    <row r="1023" spans="1:37">
      <c r="A1023">
        <v>25400</v>
      </c>
      <c r="B1023" t="s">
        <v>2923</v>
      </c>
      <c r="C1023">
        <v>931409</v>
      </c>
      <c r="D1023" t="s">
        <v>2940</v>
      </c>
      <c r="E1023">
        <v>529510</v>
      </c>
      <c r="F1023" t="s">
        <v>101</v>
      </c>
      <c r="G1023" s="408" t="s">
        <v>5564</v>
      </c>
      <c r="H1023" s="217" t="s">
        <v>1524</v>
      </c>
      <c r="I1023" s="217" t="s">
        <v>447</v>
      </c>
      <c r="J1023" s="217" t="s">
        <v>458</v>
      </c>
      <c r="K1023" s="61" t="str">
        <f t="shared" si="193"/>
        <v>2</v>
      </c>
      <c r="L1023" s="63" t="str">
        <f t="shared" si="194"/>
        <v>Regional Parks2</v>
      </c>
      <c r="M1023" s="63" t="str">
        <f t="shared" si="195"/>
        <v>Rancho Jurupa2</v>
      </c>
      <c r="N1023" s="637">
        <v>1026.8500000000001</v>
      </c>
      <c r="O1023" s="213">
        <v>700</v>
      </c>
      <c r="Q1023" s="213">
        <f t="shared" si="196"/>
        <v>700</v>
      </c>
      <c r="R1023" s="213">
        <v>0</v>
      </c>
      <c r="S1023" s="213">
        <v>19.14</v>
      </c>
      <c r="T1023" s="213">
        <v>17.899999999999999</v>
      </c>
      <c r="U1023" s="213">
        <v>17.96</v>
      </c>
      <c r="V1023" s="213">
        <v>4.4000000000000004</v>
      </c>
      <c r="W1023" s="213">
        <v>43.52</v>
      </c>
      <c r="X1023" s="213">
        <v>79.84</v>
      </c>
      <c r="Y1023" s="213">
        <v>102.71</v>
      </c>
      <c r="Z1023" s="213">
        <v>113.28</v>
      </c>
      <c r="AA1023" s="213">
        <v>70.59</v>
      </c>
      <c r="AB1023" s="213">
        <v>40.74</v>
      </c>
      <c r="AC1023" s="213">
        <f>SUMIF('[3]revexpbalances - 2024-07-18T082'!$G:$G,G:G,'[3]revexpbalances - 2024-07-18T082'!$H:$H)</f>
        <v>21.09</v>
      </c>
      <c r="AD1023" s="213">
        <f t="shared" si="197"/>
        <v>531.17000000000007</v>
      </c>
      <c r="AE1023" s="744">
        <f t="shared" si="198"/>
        <v>37.04</v>
      </c>
      <c r="AF1023" s="744">
        <f t="shared" si="199"/>
        <v>65.88</v>
      </c>
      <c r="AG1023" s="744">
        <f t="shared" si="200"/>
        <v>295.83000000000004</v>
      </c>
      <c r="AH1023" s="744">
        <f t="shared" si="201"/>
        <v>132.42000000000002</v>
      </c>
      <c r="AI1023" s="744">
        <f t="shared" si="202"/>
        <v>531.17000000000007</v>
      </c>
      <c r="AJ1023" s="744">
        <f t="shared" si="203"/>
        <v>168.82999999999993</v>
      </c>
      <c r="AK1023" s="1097">
        <v>1000</v>
      </c>
    </row>
    <row r="1024" spans="1:37">
      <c r="A1024">
        <v>25400</v>
      </c>
      <c r="B1024" t="s">
        <v>2923</v>
      </c>
      <c r="C1024">
        <v>931409</v>
      </c>
      <c r="D1024" t="s">
        <v>2940</v>
      </c>
      <c r="E1024">
        <v>529520</v>
      </c>
      <c r="F1024" t="s">
        <v>102</v>
      </c>
      <c r="G1024" s="408" t="s">
        <v>5768</v>
      </c>
      <c r="H1024" s="217" t="s">
        <v>1524</v>
      </c>
      <c r="I1024" s="217" t="s">
        <v>447</v>
      </c>
      <c r="J1024" s="217" t="s">
        <v>458</v>
      </c>
      <c r="K1024" s="61" t="str">
        <f t="shared" si="193"/>
        <v>2</v>
      </c>
      <c r="L1024" s="63" t="str">
        <f t="shared" si="194"/>
        <v>Regional Parks2</v>
      </c>
      <c r="M1024" s="63" t="str">
        <f t="shared" si="195"/>
        <v>Rancho Jurupa2</v>
      </c>
      <c r="N1024" s="637">
        <v>18475.34</v>
      </c>
      <c r="O1024" s="213">
        <v>15000</v>
      </c>
      <c r="Q1024" s="213">
        <f t="shared" si="196"/>
        <v>15000</v>
      </c>
      <c r="R1024" s="213">
        <v>0</v>
      </c>
      <c r="S1024" s="213">
        <v>1491.35</v>
      </c>
      <c r="T1024" s="213">
        <v>1355.35</v>
      </c>
      <c r="U1024" s="213">
        <v>1355.35</v>
      </c>
      <c r="V1024" s="213">
        <v>685.04</v>
      </c>
      <c r="W1024" s="213">
        <v>765.6</v>
      </c>
      <c r="X1024" s="213">
        <v>2020.68</v>
      </c>
      <c r="Y1024" s="213">
        <v>59.1</v>
      </c>
      <c r="Z1024" s="213">
        <v>2902.64</v>
      </c>
      <c r="AA1024" s="213">
        <v>1175.32</v>
      </c>
      <c r="AB1024" s="213">
        <v>1220.54</v>
      </c>
      <c r="AC1024" s="213">
        <f>SUMIF('[3]revexpbalances - 2024-07-18T082'!$G:$G,G:G,'[3]revexpbalances - 2024-07-18T082'!$H:$H)</f>
        <v>2596.8000000000002</v>
      </c>
      <c r="AD1024" s="213">
        <f t="shared" si="197"/>
        <v>15627.77</v>
      </c>
      <c r="AE1024" s="744">
        <f t="shared" si="198"/>
        <v>2846.7</v>
      </c>
      <c r="AF1024" s="744">
        <f t="shared" si="199"/>
        <v>2805.99</v>
      </c>
      <c r="AG1024" s="744">
        <f t="shared" si="200"/>
        <v>4982.42</v>
      </c>
      <c r="AH1024" s="744">
        <f t="shared" si="201"/>
        <v>4992.66</v>
      </c>
      <c r="AI1024" s="744">
        <f t="shared" si="202"/>
        <v>15627.77</v>
      </c>
      <c r="AJ1024" s="744">
        <f t="shared" si="203"/>
        <v>-627.77000000000044</v>
      </c>
      <c r="AK1024" s="1097">
        <v>15000</v>
      </c>
    </row>
    <row r="1025" spans="1:37">
      <c r="A1025">
        <v>25400</v>
      </c>
      <c r="B1025" t="s">
        <v>2923</v>
      </c>
      <c r="C1025">
        <v>931409</v>
      </c>
      <c r="D1025" t="s">
        <v>2940</v>
      </c>
      <c r="E1025">
        <v>529550</v>
      </c>
      <c r="F1025" t="s">
        <v>103</v>
      </c>
      <c r="G1025" s="408" t="s">
        <v>5773</v>
      </c>
      <c r="H1025" s="217" t="s">
        <v>1524</v>
      </c>
      <c r="I1025" s="217" t="s">
        <v>447</v>
      </c>
      <c r="J1025" s="217" t="s">
        <v>458</v>
      </c>
      <c r="K1025" s="61" t="str">
        <f t="shared" si="193"/>
        <v>2</v>
      </c>
      <c r="L1025" s="63" t="str">
        <f t="shared" si="194"/>
        <v>Regional Parks2</v>
      </c>
      <c r="M1025" s="63" t="str">
        <f t="shared" si="195"/>
        <v>Rancho Jurupa2</v>
      </c>
      <c r="N1025" s="637">
        <v>21484.52</v>
      </c>
      <c r="O1025" s="213">
        <v>30000</v>
      </c>
      <c r="Q1025" s="213">
        <f t="shared" si="196"/>
        <v>30000</v>
      </c>
      <c r="R1025" s="213">
        <v>0</v>
      </c>
      <c r="S1025" s="213">
        <v>3011.96</v>
      </c>
      <c r="T1025" s="213">
        <v>2770.35</v>
      </c>
      <c r="U1025" s="213">
        <v>1987.66</v>
      </c>
      <c r="V1025" s="213">
        <v>1539.17</v>
      </c>
      <c r="W1025" s="213">
        <v>1502.87</v>
      </c>
      <c r="X1025" s="213">
        <v>1727.93</v>
      </c>
      <c r="Y1025" s="213">
        <v>1696.47</v>
      </c>
      <c r="Z1025" s="213">
        <v>2608.81</v>
      </c>
      <c r="AA1025" s="213">
        <v>2032.85</v>
      </c>
      <c r="AB1025" s="213">
        <v>2083.67</v>
      </c>
      <c r="AC1025" s="213">
        <f>SUMIF('[3]revexpbalances - 2024-07-18T082'!$G:$G,G:G,'[3]revexpbalances - 2024-07-18T082'!$H:$H)</f>
        <v>2512.0100000000002</v>
      </c>
      <c r="AD1025" s="213">
        <f t="shared" si="197"/>
        <v>23473.75</v>
      </c>
      <c r="AE1025" s="744">
        <f t="shared" si="198"/>
        <v>5782.3099999999995</v>
      </c>
      <c r="AF1025" s="744">
        <f t="shared" si="199"/>
        <v>5029.7</v>
      </c>
      <c r="AG1025" s="744">
        <f t="shared" si="200"/>
        <v>6033.21</v>
      </c>
      <c r="AH1025" s="744">
        <f t="shared" si="201"/>
        <v>6628.5300000000007</v>
      </c>
      <c r="AI1025" s="744">
        <f t="shared" si="202"/>
        <v>23473.75</v>
      </c>
      <c r="AJ1025" s="744">
        <f t="shared" si="203"/>
        <v>6526.25</v>
      </c>
      <c r="AK1025" s="1097">
        <v>25000</v>
      </c>
    </row>
    <row r="1026" spans="1:37">
      <c r="A1026">
        <v>25400</v>
      </c>
      <c r="B1026" t="s">
        <v>2923</v>
      </c>
      <c r="C1026">
        <v>931421</v>
      </c>
      <c r="D1026" t="s">
        <v>2935</v>
      </c>
      <c r="E1026">
        <v>520230</v>
      </c>
      <c r="F1026" t="s">
        <v>50</v>
      </c>
      <c r="G1026" s="408" t="s">
        <v>5637</v>
      </c>
      <c r="H1026" s="217" t="s">
        <v>1524</v>
      </c>
      <c r="I1026" s="217" t="s">
        <v>326</v>
      </c>
      <c r="J1026" s="217" t="s">
        <v>458</v>
      </c>
      <c r="K1026" s="61" t="str">
        <f t="shared" si="193"/>
        <v>2</v>
      </c>
      <c r="L1026" s="63" t="str">
        <f t="shared" si="194"/>
        <v>Regional Parks2</v>
      </c>
      <c r="M1026" s="63" t="str">
        <f t="shared" si="195"/>
        <v>Mayflower2</v>
      </c>
      <c r="N1026" s="637">
        <v>941.55000000000007</v>
      </c>
      <c r="O1026" s="213">
        <v>1300</v>
      </c>
      <c r="Q1026" s="213">
        <f t="shared" si="196"/>
        <v>1300</v>
      </c>
      <c r="R1026" s="213">
        <v>0</v>
      </c>
      <c r="S1026" s="213">
        <v>83.58</v>
      </c>
      <c r="T1026" s="213">
        <v>83.58</v>
      </c>
      <c r="U1026" s="213">
        <v>83.74</v>
      </c>
      <c r="V1026" s="213">
        <v>83.8</v>
      </c>
      <c r="W1026" s="213">
        <v>83.8</v>
      </c>
      <c r="X1026" s="213">
        <v>83.8</v>
      </c>
      <c r="Y1026" s="213">
        <v>83.84</v>
      </c>
      <c r="Z1026" s="213">
        <v>83.84</v>
      </c>
      <c r="AA1026" s="213">
        <v>83.85</v>
      </c>
      <c r="AB1026" s="213">
        <v>83.8</v>
      </c>
      <c r="AC1026" s="213">
        <f>SUMIF('[3]revexpbalances - 2024-07-18T082'!$G:$G,G:G,'[3]revexpbalances - 2024-07-18T082'!$H:$H)</f>
        <v>83.8</v>
      </c>
      <c r="AD1026" s="213">
        <f t="shared" si="197"/>
        <v>921.43</v>
      </c>
      <c r="AE1026" s="744">
        <f t="shared" si="198"/>
        <v>167.16</v>
      </c>
      <c r="AF1026" s="744">
        <f t="shared" si="199"/>
        <v>251.33999999999997</v>
      </c>
      <c r="AG1026" s="744">
        <f t="shared" si="200"/>
        <v>251.48</v>
      </c>
      <c r="AH1026" s="744">
        <f t="shared" si="201"/>
        <v>251.45</v>
      </c>
      <c r="AI1026" s="744">
        <f t="shared" si="202"/>
        <v>921.43000000000006</v>
      </c>
      <c r="AJ1026" s="744">
        <f t="shared" si="203"/>
        <v>378.56999999999994</v>
      </c>
      <c r="AK1026" s="1097">
        <v>1000</v>
      </c>
    </row>
    <row r="1027" spans="1:37">
      <c r="A1027">
        <v>25400</v>
      </c>
      <c r="B1027" t="s">
        <v>2923</v>
      </c>
      <c r="C1027">
        <v>931421</v>
      </c>
      <c r="D1027" t="s">
        <v>2935</v>
      </c>
      <c r="E1027">
        <v>520320</v>
      </c>
      <c r="F1027" t="s">
        <v>51</v>
      </c>
      <c r="G1027" s="408" t="s">
        <v>5605</v>
      </c>
      <c r="H1027" s="217" t="s">
        <v>1524</v>
      </c>
      <c r="I1027" s="217" t="s">
        <v>326</v>
      </c>
      <c r="J1027" s="217" t="s">
        <v>458</v>
      </c>
      <c r="K1027" s="61" t="str">
        <f t="shared" si="193"/>
        <v>2</v>
      </c>
      <c r="L1027" s="63" t="str">
        <f t="shared" si="194"/>
        <v>Regional Parks2</v>
      </c>
      <c r="M1027" s="63" t="str">
        <f t="shared" si="195"/>
        <v>Mayflower2</v>
      </c>
      <c r="N1027" s="637">
        <v>496.20000000000005</v>
      </c>
      <c r="O1027" s="213">
        <v>750</v>
      </c>
      <c r="Q1027" s="213">
        <f t="shared" si="196"/>
        <v>750</v>
      </c>
      <c r="R1027" s="213">
        <v>125.31</v>
      </c>
      <c r="S1027" s="213">
        <v>128.28</v>
      </c>
      <c r="T1027" s="213">
        <v>34.090000000000003</v>
      </c>
      <c r="U1027" s="213">
        <v>1.72</v>
      </c>
      <c r="V1027" s="213">
        <v>55.11</v>
      </c>
      <c r="W1027" s="213">
        <v>32.229999999999997</v>
      </c>
      <c r="X1027" s="213">
        <v>32.99</v>
      </c>
      <c r="Y1027" s="213">
        <v>32.549999999999997</v>
      </c>
      <c r="Z1027" s="213">
        <v>32.81</v>
      </c>
      <c r="AA1027" s="213">
        <v>30.67</v>
      </c>
      <c r="AB1027" s="213">
        <v>31.27</v>
      </c>
      <c r="AC1027" s="213">
        <f>SUMIF('[3]revexpbalances - 2024-07-18T082'!$G:$G,G:G,'[3]revexpbalances - 2024-07-18T082'!$H:$H)</f>
        <v>31.06</v>
      </c>
      <c r="AD1027" s="213">
        <f t="shared" si="197"/>
        <v>568.09</v>
      </c>
      <c r="AE1027" s="744">
        <f t="shared" si="198"/>
        <v>287.68</v>
      </c>
      <c r="AF1027" s="744">
        <f t="shared" si="199"/>
        <v>89.06</v>
      </c>
      <c r="AG1027" s="744">
        <f t="shared" si="200"/>
        <v>98.35</v>
      </c>
      <c r="AH1027" s="744">
        <f t="shared" si="201"/>
        <v>93</v>
      </c>
      <c r="AI1027" s="744">
        <f t="shared" si="202"/>
        <v>568.09</v>
      </c>
      <c r="AJ1027" s="744">
        <f t="shared" si="203"/>
        <v>181.90999999999997</v>
      </c>
      <c r="AK1027" s="1097">
        <v>800</v>
      </c>
    </row>
    <row r="1028" spans="1:37">
      <c r="A1028">
        <v>25400</v>
      </c>
      <c r="B1028" t="s">
        <v>2923</v>
      </c>
      <c r="C1028">
        <v>931421</v>
      </c>
      <c r="D1028" t="s">
        <v>2935</v>
      </c>
      <c r="E1028">
        <v>520330</v>
      </c>
      <c r="F1028" t="s">
        <v>52</v>
      </c>
      <c r="G1028" s="408" t="s">
        <v>5744</v>
      </c>
      <c r="H1028" s="217" t="s">
        <v>1524</v>
      </c>
      <c r="I1028" s="217" t="s">
        <v>326</v>
      </c>
      <c r="J1028" s="217" t="s">
        <v>458</v>
      </c>
      <c r="K1028" s="61" t="str">
        <f t="shared" si="193"/>
        <v>2</v>
      </c>
      <c r="L1028" s="63" t="str">
        <f t="shared" si="194"/>
        <v>Regional Parks2</v>
      </c>
      <c r="M1028" s="63" t="str">
        <f t="shared" si="195"/>
        <v>Mayflower2</v>
      </c>
      <c r="N1028" s="637">
        <v>4604.75</v>
      </c>
      <c r="O1028" s="213">
        <v>8000</v>
      </c>
      <c r="Q1028" s="213">
        <f t="shared" si="196"/>
        <v>8000</v>
      </c>
      <c r="R1028" s="213">
        <v>308</v>
      </c>
      <c r="S1028" s="213">
        <v>321.27999999999997</v>
      </c>
      <c r="T1028" s="213">
        <v>416.37</v>
      </c>
      <c r="U1028" s="213">
        <v>311.32</v>
      </c>
      <c r="V1028" s="213">
        <v>504.38</v>
      </c>
      <c r="W1028" s="213">
        <v>370.31</v>
      </c>
      <c r="X1028" s="213">
        <v>377.85</v>
      </c>
      <c r="Y1028" s="213">
        <v>396.11</v>
      </c>
      <c r="Z1028" s="213">
        <v>401.09</v>
      </c>
      <c r="AA1028" s="213">
        <v>390.23</v>
      </c>
      <c r="AB1028" s="213">
        <v>435.51</v>
      </c>
      <c r="AC1028" s="213">
        <f>SUMIF('[3]revexpbalances - 2024-07-18T082'!$G:$G,G:G,'[3]revexpbalances - 2024-07-18T082'!$H:$H)</f>
        <v>408.95</v>
      </c>
      <c r="AD1028" s="213">
        <f t="shared" si="197"/>
        <v>4641.3999999999996</v>
      </c>
      <c r="AE1028" s="744">
        <f t="shared" si="198"/>
        <v>1045.6500000000001</v>
      </c>
      <c r="AF1028" s="744">
        <f t="shared" si="199"/>
        <v>1186.01</v>
      </c>
      <c r="AG1028" s="744">
        <f t="shared" si="200"/>
        <v>1175.05</v>
      </c>
      <c r="AH1028" s="744">
        <f t="shared" si="201"/>
        <v>1234.69</v>
      </c>
      <c r="AI1028" s="744">
        <f t="shared" si="202"/>
        <v>4641.3999999999996</v>
      </c>
      <c r="AJ1028" s="744">
        <f t="shared" si="203"/>
        <v>3358.6000000000004</v>
      </c>
      <c r="AK1028" s="1097">
        <v>6000</v>
      </c>
    </row>
    <row r="1029" spans="1:37">
      <c r="A1029">
        <v>25400</v>
      </c>
      <c r="B1029" t="s">
        <v>2923</v>
      </c>
      <c r="C1029">
        <v>931421</v>
      </c>
      <c r="D1029" t="s">
        <v>2935</v>
      </c>
      <c r="E1029">
        <v>520845</v>
      </c>
      <c r="F1029" t="s">
        <v>89</v>
      </c>
      <c r="G1029" s="408" t="s">
        <v>5741</v>
      </c>
      <c r="H1029" s="217" t="s">
        <v>1524</v>
      </c>
      <c r="I1029" s="217" t="s">
        <v>326</v>
      </c>
      <c r="J1029" s="217" t="s">
        <v>458</v>
      </c>
      <c r="K1029" s="61" t="str">
        <f t="shared" si="193"/>
        <v>2</v>
      </c>
      <c r="L1029" s="63" t="str">
        <f t="shared" si="194"/>
        <v>Regional Parks2</v>
      </c>
      <c r="M1029" s="63" t="str">
        <f t="shared" si="195"/>
        <v>Mayflower2</v>
      </c>
      <c r="N1029" s="637">
        <v>10210.939999999999</v>
      </c>
      <c r="O1029" s="213">
        <v>9450</v>
      </c>
      <c r="Q1029" s="213">
        <f t="shared" si="196"/>
        <v>9450</v>
      </c>
      <c r="R1029" s="213">
        <v>630.36</v>
      </c>
      <c r="S1029" s="213">
        <v>630.36</v>
      </c>
      <c r="T1029" s="213">
        <v>3421.86</v>
      </c>
      <c r="U1029" s="213">
        <v>630.36</v>
      </c>
      <c r="V1029" s="213">
        <v>630.36</v>
      </c>
      <c r="W1029" s="213">
        <v>630.36</v>
      </c>
      <c r="X1029" s="213">
        <v>630.36</v>
      </c>
      <c r="Y1029" s="213">
        <v>630.36</v>
      </c>
      <c r="Z1029" s="213">
        <v>630.36</v>
      </c>
      <c r="AA1029" s="213">
        <v>630.36</v>
      </c>
      <c r="AB1029" s="213">
        <v>630.36</v>
      </c>
      <c r="AC1029" s="213">
        <f>SUMIF('[3]revexpbalances - 2024-07-18T082'!$G:$G,G:G,'[3]revexpbalances - 2024-07-18T082'!$H:$H)</f>
        <v>1187.1400000000001</v>
      </c>
      <c r="AD1029" s="213">
        <f t="shared" si="197"/>
        <v>10912.599999999999</v>
      </c>
      <c r="AE1029" s="744">
        <f t="shared" si="198"/>
        <v>4682.58</v>
      </c>
      <c r="AF1029" s="744">
        <f t="shared" si="199"/>
        <v>1891.08</v>
      </c>
      <c r="AG1029" s="744">
        <f t="shared" si="200"/>
        <v>1891.08</v>
      </c>
      <c r="AH1029" s="744">
        <f t="shared" si="201"/>
        <v>2447.86</v>
      </c>
      <c r="AI1029" s="744">
        <f t="shared" si="202"/>
        <v>10912.6</v>
      </c>
      <c r="AJ1029" s="744">
        <f t="shared" si="203"/>
        <v>-1462.6000000000004</v>
      </c>
      <c r="AK1029" s="1097">
        <v>9450</v>
      </c>
    </row>
    <row r="1030" spans="1:37">
      <c r="A1030">
        <v>25400</v>
      </c>
      <c r="B1030" t="s">
        <v>2923</v>
      </c>
      <c r="C1030">
        <v>931421</v>
      </c>
      <c r="D1030" t="s">
        <v>2935</v>
      </c>
      <c r="E1030">
        <v>521700</v>
      </c>
      <c r="F1030" t="s">
        <v>1072</v>
      </c>
      <c r="G1030" s="408" t="s">
        <v>5572</v>
      </c>
      <c r="H1030" s="217" t="s">
        <v>1524</v>
      </c>
      <c r="I1030" s="217" t="s">
        <v>326</v>
      </c>
      <c r="J1030" s="217" t="s">
        <v>458</v>
      </c>
      <c r="K1030" s="61" t="str">
        <f t="shared" si="193"/>
        <v>2</v>
      </c>
      <c r="L1030" s="63" t="str">
        <f t="shared" si="194"/>
        <v>Regional Parks2</v>
      </c>
      <c r="M1030" s="63" t="str">
        <f t="shared" si="195"/>
        <v>Mayflower2</v>
      </c>
      <c r="N1030" s="637">
        <v>1942.6700000000003</v>
      </c>
      <c r="O1030" s="213">
        <v>900</v>
      </c>
      <c r="Q1030" s="213">
        <f t="shared" si="196"/>
        <v>900</v>
      </c>
      <c r="R1030" s="213">
        <v>-87.16</v>
      </c>
      <c r="S1030" s="213">
        <v>0</v>
      </c>
      <c r="T1030" s="213">
        <v>0</v>
      </c>
      <c r="U1030" s="213">
        <v>246.51</v>
      </c>
      <c r="V1030" s="213">
        <v>0</v>
      </c>
      <c r="W1030" s="213">
        <v>942.32</v>
      </c>
      <c r="X1030" s="213">
        <v>246.51</v>
      </c>
      <c r="Y1030" s="213">
        <v>0</v>
      </c>
      <c r="Z1030" s="213">
        <v>0</v>
      </c>
      <c r="AA1030" s="213">
        <v>246.51</v>
      </c>
      <c r="AB1030" s="213">
        <v>0</v>
      </c>
      <c r="AC1030" s="213">
        <f>SUMIF('[3]revexpbalances - 2024-07-18T082'!$G:$G,G:G,'[3]revexpbalances - 2024-07-18T082'!$H:$H)</f>
        <v>0</v>
      </c>
      <c r="AD1030" s="213">
        <f t="shared" si="197"/>
        <v>1594.69</v>
      </c>
      <c r="AE1030" s="744">
        <f t="shared" si="198"/>
        <v>-87.16</v>
      </c>
      <c r="AF1030" s="744">
        <f t="shared" si="199"/>
        <v>1188.83</v>
      </c>
      <c r="AG1030" s="744">
        <f t="shared" si="200"/>
        <v>246.51</v>
      </c>
      <c r="AH1030" s="744">
        <f t="shared" si="201"/>
        <v>246.51</v>
      </c>
      <c r="AI1030" s="744">
        <f t="shared" si="202"/>
        <v>1594.6899999999998</v>
      </c>
      <c r="AJ1030" s="744">
        <f t="shared" si="203"/>
        <v>-694.68999999999983</v>
      </c>
      <c r="AK1030" s="1097">
        <v>1720</v>
      </c>
    </row>
    <row r="1031" spans="1:37">
      <c r="A1031">
        <v>25400</v>
      </c>
      <c r="B1031" t="s">
        <v>2923</v>
      </c>
      <c r="C1031">
        <v>931421</v>
      </c>
      <c r="D1031" t="s">
        <v>2935</v>
      </c>
      <c r="E1031">
        <v>529500</v>
      </c>
      <c r="F1031" t="s">
        <v>100</v>
      </c>
      <c r="G1031" s="408" t="s">
        <v>5787</v>
      </c>
      <c r="H1031" s="217" t="s">
        <v>1524</v>
      </c>
      <c r="I1031" s="217" t="s">
        <v>326</v>
      </c>
      <c r="J1031" s="217" t="s">
        <v>458</v>
      </c>
      <c r="K1031" s="61" t="str">
        <f t="shared" si="193"/>
        <v>2</v>
      </c>
      <c r="L1031" s="63" t="str">
        <f t="shared" si="194"/>
        <v>Regional Parks2</v>
      </c>
      <c r="M1031" s="63" t="str">
        <f t="shared" si="195"/>
        <v>Mayflower2</v>
      </c>
      <c r="N1031" s="637">
        <v>75325.33</v>
      </c>
      <c r="O1031" s="213">
        <v>42000</v>
      </c>
      <c r="P1031" s="717">
        <v>40000</v>
      </c>
      <c r="Q1031" s="213">
        <f t="shared" si="196"/>
        <v>82000</v>
      </c>
      <c r="R1031" s="213">
        <v>0</v>
      </c>
      <c r="S1031" s="213">
        <v>10407.700000000001</v>
      </c>
      <c r="T1031" s="213">
        <v>15339.64</v>
      </c>
      <c r="U1031" s="213">
        <v>3865.23</v>
      </c>
      <c r="V1031" s="213">
        <v>0</v>
      </c>
      <c r="W1031" s="213">
        <v>10249.74</v>
      </c>
      <c r="X1031" s="213">
        <v>0</v>
      </c>
      <c r="Y1031" s="213">
        <v>8731.2099999999991</v>
      </c>
      <c r="Z1031" s="213">
        <v>12394.07</v>
      </c>
      <c r="AA1031" s="213">
        <v>0</v>
      </c>
      <c r="AB1031" s="213">
        <v>4658.1000000000004</v>
      </c>
      <c r="AC1031" s="213">
        <f>SUMIF('[3]revexpbalances - 2024-07-18T082'!$G:$G,G:G,'[3]revexpbalances - 2024-07-18T082'!$H:$H)</f>
        <v>4503.17</v>
      </c>
      <c r="AD1031" s="213">
        <f t="shared" si="197"/>
        <v>70148.86</v>
      </c>
      <c r="AE1031" s="744">
        <f t="shared" si="198"/>
        <v>25747.34</v>
      </c>
      <c r="AF1031" s="744">
        <f t="shared" si="199"/>
        <v>14114.97</v>
      </c>
      <c r="AG1031" s="744">
        <f t="shared" si="200"/>
        <v>21125.279999999999</v>
      </c>
      <c r="AH1031" s="744">
        <f t="shared" si="201"/>
        <v>9161.27</v>
      </c>
      <c r="AI1031" s="744">
        <f t="shared" si="202"/>
        <v>70148.86</v>
      </c>
      <c r="AJ1031" s="744">
        <f t="shared" si="203"/>
        <v>11851.14</v>
      </c>
      <c r="AK1031" s="1097">
        <v>80000</v>
      </c>
    </row>
    <row r="1032" spans="1:37">
      <c r="A1032">
        <v>25400</v>
      </c>
      <c r="B1032" t="s">
        <v>2923</v>
      </c>
      <c r="C1032">
        <v>931421</v>
      </c>
      <c r="D1032" t="s">
        <v>2935</v>
      </c>
      <c r="E1032">
        <v>529510</v>
      </c>
      <c r="F1032" t="s">
        <v>101</v>
      </c>
      <c r="G1032" s="408" t="s">
        <v>5634</v>
      </c>
      <c r="H1032" s="217" t="s">
        <v>1524</v>
      </c>
      <c r="I1032" s="217" t="s">
        <v>326</v>
      </c>
      <c r="J1032" s="217" t="s">
        <v>458</v>
      </c>
      <c r="K1032" s="61" t="str">
        <f t="shared" si="193"/>
        <v>2</v>
      </c>
      <c r="L1032" s="63" t="str">
        <f t="shared" si="194"/>
        <v>Regional Parks2</v>
      </c>
      <c r="M1032" s="63" t="str">
        <f t="shared" si="195"/>
        <v>Mayflower2</v>
      </c>
      <c r="N1032" s="637">
        <v>1588.58</v>
      </c>
      <c r="O1032" s="213">
        <v>2000</v>
      </c>
      <c r="Q1032" s="213">
        <f t="shared" si="196"/>
        <v>2000</v>
      </c>
      <c r="R1032" s="213">
        <v>0</v>
      </c>
      <c r="S1032" s="213">
        <v>0</v>
      </c>
      <c r="T1032" s="213">
        <v>240.77</v>
      </c>
      <c r="U1032" s="213">
        <v>16.3</v>
      </c>
      <c r="V1032" s="213">
        <v>87</v>
      </c>
      <c r="W1032" s="213">
        <v>0</v>
      </c>
      <c r="X1032" s="213">
        <v>0</v>
      </c>
      <c r="Y1032" s="213">
        <v>0</v>
      </c>
      <c r="Z1032" s="213">
        <v>25</v>
      </c>
      <c r="AA1032" s="213">
        <v>0</v>
      </c>
      <c r="AB1032" s="213">
        <v>0</v>
      </c>
      <c r="AC1032" s="213">
        <f>SUMIF('[3]revexpbalances - 2024-07-18T082'!$G:$G,G:G,'[3]revexpbalances - 2024-07-18T082'!$H:$H)</f>
        <v>0</v>
      </c>
      <c r="AD1032" s="213">
        <f t="shared" si="197"/>
        <v>369.07</v>
      </c>
      <c r="AE1032" s="744">
        <f t="shared" si="198"/>
        <v>240.77</v>
      </c>
      <c r="AF1032" s="744">
        <f t="shared" si="199"/>
        <v>103.3</v>
      </c>
      <c r="AG1032" s="744">
        <f t="shared" si="200"/>
        <v>25</v>
      </c>
      <c r="AH1032" s="744">
        <f t="shared" si="201"/>
        <v>0</v>
      </c>
      <c r="AI1032" s="744">
        <f t="shared" si="202"/>
        <v>369.07</v>
      </c>
      <c r="AJ1032" s="744">
        <f t="shared" si="203"/>
        <v>1630.93</v>
      </c>
      <c r="AK1032" s="1097">
        <v>2000</v>
      </c>
    </row>
    <row r="1033" spans="1:37">
      <c r="A1033">
        <v>25400</v>
      </c>
      <c r="B1033" t="s">
        <v>2923</v>
      </c>
      <c r="C1033">
        <v>931421</v>
      </c>
      <c r="D1033" t="s">
        <v>2935</v>
      </c>
      <c r="E1033">
        <v>529520</v>
      </c>
      <c r="F1033" t="s">
        <v>102</v>
      </c>
      <c r="G1033" s="408" t="s">
        <v>5765</v>
      </c>
      <c r="H1033" s="217" t="s">
        <v>1524</v>
      </c>
      <c r="I1033" s="217" t="s">
        <v>326</v>
      </c>
      <c r="J1033" s="217" t="s">
        <v>458</v>
      </c>
      <c r="K1033" s="61" t="str">
        <f t="shared" si="193"/>
        <v>2</v>
      </c>
      <c r="L1033" s="63" t="str">
        <f t="shared" si="194"/>
        <v>Regional Parks2</v>
      </c>
      <c r="M1033" s="63" t="str">
        <f t="shared" si="195"/>
        <v>Mayflower2</v>
      </c>
      <c r="N1033" s="637">
        <v>16840.79</v>
      </c>
      <c r="O1033" s="213">
        <v>10000</v>
      </c>
      <c r="Q1033" s="213">
        <f t="shared" si="196"/>
        <v>10000</v>
      </c>
      <c r="R1033" s="213">
        <v>1110</v>
      </c>
      <c r="S1033" s="213">
        <v>275</v>
      </c>
      <c r="T1033" s="213">
        <v>1925</v>
      </c>
      <c r="U1033" s="213">
        <v>1100</v>
      </c>
      <c r="V1033" s="213">
        <v>1183.0999999999999</v>
      </c>
      <c r="W1033" s="213">
        <v>2393.91</v>
      </c>
      <c r="X1033" s="213">
        <v>829.58</v>
      </c>
      <c r="Y1033" s="213">
        <v>1375</v>
      </c>
      <c r="Z1033" s="213">
        <v>825</v>
      </c>
      <c r="AA1033" s="213">
        <v>275</v>
      </c>
      <c r="AB1033" s="213">
        <v>0</v>
      </c>
      <c r="AC1033" s="213">
        <f>SUMIF('[3]revexpbalances - 2024-07-18T082'!$G:$G,G:G,'[3]revexpbalances - 2024-07-18T082'!$H:$H)</f>
        <v>0</v>
      </c>
      <c r="AD1033" s="213">
        <f t="shared" si="197"/>
        <v>11291.59</v>
      </c>
      <c r="AE1033" s="744">
        <f t="shared" si="198"/>
        <v>3310</v>
      </c>
      <c r="AF1033" s="744">
        <f t="shared" si="199"/>
        <v>4677.01</v>
      </c>
      <c r="AG1033" s="744">
        <f t="shared" si="200"/>
        <v>3029.58</v>
      </c>
      <c r="AH1033" s="744">
        <f t="shared" si="201"/>
        <v>275</v>
      </c>
      <c r="AI1033" s="744">
        <f t="shared" si="202"/>
        <v>11291.59</v>
      </c>
      <c r="AJ1033" s="744">
        <f t="shared" si="203"/>
        <v>-1291.5900000000001</v>
      </c>
      <c r="AK1033" s="1097">
        <v>15000</v>
      </c>
    </row>
    <row r="1034" spans="1:37">
      <c r="A1034">
        <v>25400</v>
      </c>
      <c r="B1034" t="s">
        <v>2923</v>
      </c>
      <c r="C1034">
        <v>931421</v>
      </c>
      <c r="D1034" t="s">
        <v>2935</v>
      </c>
      <c r="E1034">
        <v>529550</v>
      </c>
      <c r="F1034" t="s">
        <v>103</v>
      </c>
      <c r="G1034" s="408" t="s">
        <v>5735</v>
      </c>
      <c r="H1034" s="217" t="s">
        <v>1524</v>
      </c>
      <c r="I1034" s="217" t="s">
        <v>326</v>
      </c>
      <c r="J1034" s="217" t="s">
        <v>458</v>
      </c>
      <c r="K1034" s="61" t="str">
        <f t="shared" si="193"/>
        <v>2</v>
      </c>
      <c r="L1034" s="63" t="str">
        <f t="shared" si="194"/>
        <v>Regional Parks2</v>
      </c>
      <c r="M1034" s="63" t="str">
        <f t="shared" si="195"/>
        <v>Mayflower2</v>
      </c>
      <c r="N1034" s="637">
        <v>2982.11</v>
      </c>
      <c r="O1034" s="213">
        <v>6000</v>
      </c>
      <c r="Q1034" s="213">
        <f t="shared" si="196"/>
        <v>6000</v>
      </c>
      <c r="R1034" s="213">
        <v>39.770000000000003</v>
      </c>
      <c r="S1034" s="213">
        <v>48.66</v>
      </c>
      <c r="T1034" s="213">
        <v>122.98</v>
      </c>
      <c r="U1034" s="213">
        <v>47.21</v>
      </c>
      <c r="V1034" s="213">
        <v>2587.36</v>
      </c>
      <c r="W1034" s="213">
        <v>45.5</v>
      </c>
      <c r="X1034" s="213">
        <v>44.05</v>
      </c>
      <c r="Y1034" s="213">
        <v>48.66</v>
      </c>
      <c r="Z1034" s="213">
        <v>46.02</v>
      </c>
      <c r="AA1034" s="213">
        <v>196.09</v>
      </c>
      <c r="AB1034" s="213">
        <v>96.94</v>
      </c>
      <c r="AC1034" s="213">
        <f>SUMIF('[3]revexpbalances - 2024-07-18T082'!$G:$G,G:G,'[3]revexpbalances - 2024-07-18T082'!$H:$H)</f>
        <v>5113.99</v>
      </c>
      <c r="AD1034" s="213">
        <f t="shared" si="197"/>
        <v>8437.23</v>
      </c>
      <c r="AE1034" s="744">
        <f t="shared" si="198"/>
        <v>211.41000000000003</v>
      </c>
      <c r="AF1034" s="744">
        <f t="shared" si="199"/>
        <v>2680.07</v>
      </c>
      <c r="AG1034" s="744">
        <f t="shared" si="200"/>
        <v>138.72999999999999</v>
      </c>
      <c r="AH1034" s="744">
        <f t="shared" si="201"/>
        <v>5407.0199999999995</v>
      </c>
      <c r="AI1034" s="744">
        <f t="shared" si="202"/>
        <v>8437.23</v>
      </c>
      <c r="AJ1034" s="744">
        <f t="shared" si="203"/>
        <v>-2437.2299999999996</v>
      </c>
      <c r="AK1034" s="1097">
        <v>6000</v>
      </c>
    </row>
    <row r="1035" spans="1:37">
      <c r="A1035">
        <v>25430</v>
      </c>
      <c r="B1035" t="s">
        <v>2951</v>
      </c>
      <c r="C1035">
        <v>931172</v>
      </c>
      <c r="D1035" t="s">
        <v>6170</v>
      </c>
      <c r="E1035">
        <v>515040</v>
      </c>
      <c r="F1035" t="s">
        <v>473</v>
      </c>
      <c r="G1035" s="408" t="s">
        <v>6175</v>
      </c>
      <c r="H1035" s="217" t="s">
        <v>47</v>
      </c>
      <c r="I1035" s="217" t="s">
        <v>508</v>
      </c>
      <c r="J1035" s="217" t="s">
        <v>2547</v>
      </c>
      <c r="K1035" s="61" t="str">
        <f t="shared" si="193"/>
        <v>1</v>
      </c>
      <c r="L1035" s="63" t="str">
        <f t="shared" si="194"/>
        <v>Natural Resources1</v>
      </c>
      <c r="M1035" s="63" t="str">
        <f t="shared" si="195"/>
        <v>Habitat &amp; Open Space Management1</v>
      </c>
      <c r="N1035" s="637">
        <v>1396.98</v>
      </c>
      <c r="O1035" s="213">
        <v>0</v>
      </c>
      <c r="Q1035" s="213">
        <f t="shared" si="196"/>
        <v>0</v>
      </c>
      <c r="R1035" s="213">
        <v>0</v>
      </c>
      <c r="S1035" s="213">
        <v>0</v>
      </c>
      <c r="T1035" s="213">
        <v>0</v>
      </c>
      <c r="U1035" s="213">
        <v>0</v>
      </c>
      <c r="V1035" s="213">
        <v>0</v>
      </c>
      <c r="W1035" s="213">
        <v>0</v>
      </c>
      <c r="X1035" s="213">
        <v>0</v>
      </c>
      <c r="Y1035" s="213">
        <v>0</v>
      </c>
      <c r="Z1035" s="213">
        <v>0</v>
      </c>
      <c r="AA1035" s="213">
        <v>0</v>
      </c>
      <c r="AB1035" s="213">
        <v>0</v>
      </c>
      <c r="AC1035" s="213">
        <f>SUMIF('[3]revexpbalances - 2024-07-18T082'!$G:$G,G:G,'[3]revexpbalances - 2024-07-18T082'!$H:$H)</f>
        <v>0</v>
      </c>
      <c r="AD1035" s="213">
        <f t="shared" si="197"/>
        <v>0</v>
      </c>
      <c r="AE1035" s="744">
        <f t="shared" si="198"/>
        <v>0</v>
      </c>
      <c r="AF1035" s="744">
        <f t="shared" si="199"/>
        <v>0</v>
      </c>
      <c r="AG1035" s="744">
        <f t="shared" si="200"/>
        <v>0</v>
      </c>
      <c r="AH1035" s="744">
        <f t="shared" si="201"/>
        <v>0</v>
      </c>
      <c r="AI1035" s="744">
        <f t="shared" si="202"/>
        <v>0</v>
      </c>
      <c r="AJ1035" s="744">
        <f t="shared" si="203"/>
        <v>0</v>
      </c>
      <c r="AK1035" s="1097">
        <v>0</v>
      </c>
    </row>
    <row r="1036" spans="1:37">
      <c r="A1036">
        <v>25430</v>
      </c>
      <c r="B1036" t="s">
        <v>2951</v>
      </c>
      <c r="C1036">
        <v>931172</v>
      </c>
      <c r="D1036" t="s">
        <v>6170</v>
      </c>
      <c r="E1036">
        <v>515100</v>
      </c>
      <c r="F1036" t="s">
        <v>474</v>
      </c>
      <c r="G1036" s="408" t="s">
        <v>6176</v>
      </c>
      <c r="H1036" s="217" t="s">
        <v>47</v>
      </c>
      <c r="I1036" s="217" t="s">
        <v>508</v>
      </c>
      <c r="J1036" s="217" t="s">
        <v>2547</v>
      </c>
      <c r="K1036" s="61" t="str">
        <f t="shared" si="193"/>
        <v>1</v>
      </c>
      <c r="L1036" s="63" t="str">
        <f t="shared" si="194"/>
        <v>Natural Resources1</v>
      </c>
      <c r="M1036" s="63" t="str">
        <f t="shared" si="195"/>
        <v>Habitat &amp; Open Space Management1</v>
      </c>
      <c r="N1036" s="637">
        <v>15.17</v>
      </c>
      <c r="O1036" s="213">
        <v>0</v>
      </c>
      <c r="Q1036" s="213">
        <f t="shared" si="196"/>
        <v>0</v>
      </c>
      <c r="R1036" s="213">
        <v>0</v>
      </c>
      <c r="S1036" s="213">
        <v>0</v>
      </c>
      <c r="T1036" s="213">
        <v>0</v>
      </c>
      <c r="U1036" s="213">
        <v>0</v>
      </c>
      <c r="V1036" s="213">
        <v>0</v>
      </c>
      <c r="W1036" s="213">
        <v>0</v>
      </c>
      <c r="X1036" s="213">
        <v>0</v>
      </c>
      <c r="Y1036" s="213">
        <v>0</v>
      </c>
      <c r="Z1036" s="213">
        <v>0</v>
      </c>
      <c r="AA1036" s="213">
        <v>0</v>
      </c>
      <c r="AB1036" s="213">
        <v>0</v>
      </c>
      <c r="AC1036" s="213">
        <f>SUMIF('[3]revexpbalances - 2024-07-18T082'!$G:$G,G:G,'[3]revexpbalances - 2024-07-18T082'!$H:$H)</f>
        <v>0</v>
      </c>
      <c r="AD1036" s="213">
        <f t="shared" si="197"/>
        <v>0</v>
      </c>
      <c r="AE1036" s="744">
        <f t="shared" si="198"/>
        <v>0</v>
      </c>
      <c r="AF1036" s="744">
        <f t="shared" si="199"/>
        <v>0</v>
      </c>
      <c r="AG1036" s="744">
        <f t="shared" si="200"/>
        <v>0</v>
      </c>
      <c r="AH1036" s="744">
        <f t="shared" si="201"/>
        <v>0</v>
      </c>
      <c r="AI1036" s="744">
        <f t="shared" si="202"/>
        <v>0</v>
      </c>
      <c r="AJ1036" s="744">
        <f t="shared" si="203"/>
        <v>0</v>
      </c>
      <c r="AK1036" s="1097">
        <v>0</v>
      </c>
    </row>
    <row r="1037" spans="1:37">
      <c r="A1037">
        <v>25430</v>
      </c>
      <c r="B1037" t="s">
        <v>2951</v>
      </c>
      <c r="C1037">
        <v>931172</v>
      </c>
      <c r="D1037" t="s">
        <v>6170</v>
      </c>
      <c r="E1037">
        <v>515120</v>
      </c>
      <c r="F1037" t="s">
        <v>475</v>
      </c>
      <c r="G1037" s="408" t="s">
        <v>6177</v>
      </c>
      <c r="H1037" s="217" t="s">
        <v>47</v>
      </c>
      <c r="I1037" s="217" t="s">
        <v>508</v>
      </c>
      <c r="J1037" s="217" t="s">
        <v>2547</v>
      </c>
      <c r="K1037" s="61" t="str">
        <f t="shared" si="193"/>
        <v>1</v>
      </c>
      <c r="L1037" s="63" t="str">
        <f t="shared" si="194"/>
        <v>Natural Resources1</v>
      </c>
      <c r="M1037" s="63" t="str">
        <f t="shared" si="195"/>
        <v>Habitat &amp; Open Space Management1</v>
      </c>
      <c r="N1037" s="637">
        <v>30.2</v>
      </c>
      <c r="O1037" s="213">
        <v>0</v>
      </c>
      <c r="Q1037" s="213">
        <f t="shared" si="196"/>
        <v>0</v>
      </c>
      <c r="R1037" s="213">
        <v>0</v>
      </c>
      <c r="S1037" s="213">
        <v>0</v>
      </c>
      <c r="T1037" s="213">
        <v>0</v>
      </c>
      <c r="U1037" s="213">
        <v>0</v>
      </c>
      <c r="V1037" s="213">
        <v>0</v>
      </c>
      <c r="W1037" s="213">
        <v>0</v>
      </c>
      <c r="X1037" s="213">
        <v>0</v>
      </c>
      <c r="Y1037" s="213">
        <v>0</v>
      </c>
      <c r="Z1037" s="213">
        <v>0</v>
      </c>
      <c r="AA1037" s="213">
        <v>0</v>
      </c>
      <c r="AB1037" s="213">
        <v>0</v>
      </c>
      <c r="AC1037" s="213">
        <f>SUMIF('[3]revexpbalances - 2024-07-18T082'!$G:$G,G:G,'[3]revexpbalances - 2024-07-18T082'!$H:$H)</f>
        <v>0</v>
      </c>
      <c r="AD1037" s="213">
        <f t="shared" si="197"/>
        <v>0</v>
      </c>
      <c r="AE1037" s="744">
        <f t="shared" si="198"/>
        <v>0</v>
      </c>
      <c r="AF1037" s="744">
        <f t="shared" si="199"/>
        <v>0</v>
      </c>
      <c r="AG1037" s="744">
        <f t="shared" si="200"/>
        <v>0</v>
      </c>
      <c r="AH1037" s="744">
        <f t="shared" si="201"/>
        <v>0</v>
      </c>
      <c r="AI1037" s="744">
        <f t="shared" si="202"/>
        <v>0</v>
      </c>
      <c r="AJ1037" s="744">
        <f t="shared" si="203"/>
        <v>0</v>
      </c>
      <c r="AK1037" s="1097">
        <v>0</v>
      </c>
    </row>
    <row r="1038" spans="1:37">
      <c r="A1038" s="924">
        <v>25430</v>
      </c>
      <c r="B1038" s="55" t="s">
        <v>2951</v>
      </c>
      <c r="C1038" s="924">
        <v>931172</v>
      </c>
      <c r="D1038" s="55" t="s">
        <v>6170</v>
      </c>
      <c r="E1038" s="924">
        <v>515160</v>
      </c>
      <c r="F1038" s="62" t="s">
        <v>476</v>
      </c>
      <c r="G1038" s="1089" t="s">
        <v>6847</v>
      </c>
      <c r="H1038" s="566" t="s">
        <v>47</v>
      </c>
      <c r="I1038" s="566" t="s">
        <v>508</v>
      </c>
      <c r="J1038" s="62" t="s">
        <v>2547</v>
      </c>
      <c r="K1038" s="61" t="str">
        <f t="shared" si="193"/>
        <v>1</v>
      </c>
      <c r="L1038" s="63" t="str">
        <f t="shared" si="194"/>
        <v>Natural Resources1</v>
      </c>
      <c r="M1038" s="63" t="str">
        <f t="shared" si="195"/>
        <v>Habitat &amp; Open Space Management1</v>
      </c>
      <c r="N1038" s="637">
        <v>0.36</v>
      </c>
      <c r="O1038" s="213">
        <v>0</v>
      </c>
      <c r="Q1038" s="213">
        <f t="shared" si="196"/>
        <v>0</v>
      </c>
      <c r="R1038" s="213">
        <v>0</v>
      </c>
      <c r="S1038" s="213">
        <v>0</v>
      </c>
      <c r="T1038" s="213">
        <v>0</v>
      </c>
      <c r="U1038" s="213">
        <v>0</v>
      </c>
      <c r="V1038" s="213">
        <v>0</v>
      </c>
      <c r="W1038" s="213">
        <v>0</v>
      </c>
      <c r="X1038" s="213">
        <v>0</v>
      </c>
      <c r="Y1038" s="213">
        <v>0</v>
      </c>
      <c r="Z1038" s="213">
        <v>0</v>
      </c>
      <c r="AA1038" s="213">
        <v>0</v>
      </c>
      <c r="AB1038" s="213">
        <v>0</v>
      </c>
      <c r="AC1038" s="213">
        <f>SUMIF('[3]revexpbalances - 2024-07-18T082'!$G:$G,G:G,'[3]revexpbalances - 2024-07-18T082'!$H:$H)</f>
        <v>0</v>
      </c>
      <c r="AD1038" s="213">
        <f t="shared" si="197"/>
        <v>0</v>
      </c>
      <c r="AE1038" s="744">
        <f t="shared" si="198"/>
        <v>0</v>
      </c>
      <c r="AF1038" s="744">
        <f t="shared" si="199"/>
        <v>0</v>
      </c>
      <c r="AG1038" s="744">
        <f t="shared" si="200"/>
        <v>0</v>
      </c>
      <c r="AH1038" s="744">
        <f t="shared" si="201"/>
        <v>0</v>
      </c>
      <c r="AI1038" s="744">
        <f t="shared" si="202"/>
        <v>0</v>
      </c>
      <c r="AJ1038" s="744">
        <f t="shared" si="203"/>
        <v>0</v>
      </c>
      <c r="AK1038" s="1097">
        <v>0</v>
      </c>
    </row>
    <row r="1039" spans="1:37">
      <c r="A1039">
        <v>25430</v>
      </c>
      <c r="B1039" t="s">
        <v>2951</v>
      </c>
      <c r="C1039">
        <v>931172</v>
      </c>
      <c r="D1039" t="s">
        <v>6170</v>
      </c>
      <c r="E1039">
        <v>515260</v>
      </c>
      <c r="F1039" t="s">
        <v>479</v>
      </c>
      <c r="G1039" s="408" t="s">
        <v>6178</v>
      </c>
      <c r="H1039" s="217" t="s">
        <v>47</v>
      </c>
      <c r="I1039" s="217" t="s">
        <v>508</v>
      </c>
      <c r="J1039" s="217" t="s">
        <v>2547</v>
      </c>
      <c r="K1039" s="61" t="str">
        <f t="shared" si="193"/>
        <v>1</v>
      </c>
      <c r="L1039" s="63" t="str">
        <f t="shared" si="194"/>
        <v>Natural Resources1</v>
      </c>
      <c r="M1039" s="63" t="str">
        <f t="shared" si="195"/>
        <v>Habitat &amp; Open Space Management1</v>
      </c>
      <c r="N1039" s="637">
        <v>38.06</v>
      </c>
      <c r="O1039" s="213">
        <v>0</v>
      </c>
      <c r="Q1039" s="213">
        <f t="shared" si="196"/>
        <v>0</v>
      </c>
      <c r="R1039" s="213">
        <v>0</v>
      </c>
      <c r="S1039" s="213">
        <v>0</v>
      </c>
      <c r="T1039" s="213">
        <v>0</v>
      </c>
      <c r="U1039" s="213">
        <v>0</v>
      </c>
      <c r="V1039" s="213">
        <v>0</v>
      </c>
      <c r="W1039" s="213">
        <v>0</v>
      </c>
      <c r="X1039" s="213">
        <v>0</v>
      </c>
      <c r="Y1039" s="213">
        <v>0</v>
      </c>
      <c r="Z1039" s="213">
        <v>0</v>
      </c>
      <c r="AA1039" s="213">
        <v>0</v>
      </c>
      <c r="AB1039" s="213">
        <v>0</v>
      </c>
      <c r="AC1039" s="213">
        <f>SUMIF('[3]revexpbalances - 2024-07-18T082'!$G:$G,G:G,'[3]revexpbalances - 2024-07-18T082'!$H:$H)</f>
        <v>0</v>
      </c>
      <c r="AD1039" s="213">
        <f t="shared" si="197"/>
        <v>0</v>
      </c>
      <c r="AE1039" s="744">
        <f t="shared" si="198"/>
        <v>0</v>
      </c>
      <c r="AF1039" s="744">
        <f t="shared" si="199"/>
        <v>0</v>
      </c>
      <c r="AG1039" s="744">
        <f t="shared" si="200"/>
        <v>0</v>
      </c>
      <c r="AH1039" s="744">
        <f t="shared" si="201"/>
        <v>0</v>
      </c>
      <c r="AI1039" s="744">
        <f t="shared" si="202"/>
        <v>0</v>
      </c>
      <c r="AJ1039" s="744">
        <f t="shared" si="203"/>
        <v>0</v>
      </c>
      <c r="AK1039" s="1097">
        <v>0</v>
      </c>
    </row>
    <row r="1040" spans="1:37">
      <c r="A1040" s="924">
        <v>25430</v>
      </c>
      <c r="B1040" s="55" t="s">
        <v>2951</v>
      </c>
      <c r="C1040" s="924">
        <v>931172</v>
      </c>
      <c r="D1040" s="55" t="s">
        <v>6170</v>
      </c>
      <c r="E1040" s="924">
        <v>518010</v>
      </c>
      <c r="F1040" s="62" t="s">
        <v>481</v>
      </c>
      <c r="G1040" s="1089" t="s">
        <v>6848</v>
      </c>
      <c r="H1040" s="566" t="s">
        <v>47</v>
      </c>
      <c r="I1040" s="566" t="s">
        <v>508</v>
      </c>
      <c r="J1040" s="62" t="s">
        <v>2547</v>
      </c>
      <c r="K1040" s="61" t="str">
        <f t="shared" si="193"/>
        <v>1</v>
      </c>
      <c r="L1040" s="63" t="str">
        <f t="shared" si="194"/>
        <v>Natural Resources1</v>
      </c>
      <c r="M1040" s="63" t="str">
        <f t="shared" si="195"/>
        <v>Habitat &amp; Open Space Management1</v>
      </c>
      <c r="N1040" s="637">
        <v>2.4900000000000002</v>
      </c>
      <c r="O1040" s="213">
        <v>0</v>
      </c>
      <c r="Q1040" s="213">
        <f t="shared" si="196"/>
        <v>0</v>
      </c>
      <c r="R1040" s="213">
        <v>0</v>
      </c>
      <c r="S1040" s="213">
        <v>0</v>
      </c>
      <c r="T1040" s="213">
        <v>0</v>
      </c>
      <c r="U1040" s="213">
        <v>0</v>
      </c>
      <c r="V1040" s="213">
        <v>0</v>
      </c>
      <c r="W1040" s="213">
        <v>0</v>
      </c>
      <c r="X1040" s="213">
        <v>0</v>
      </c>
      <c r="Y1040" s="213">
        <v>0</v>
      </c>
      <c r="Z1040" s="213">
        <v>0</v>
      </c>
      <c r="AA1040" s="213">
        <v>0</v>
      </c>
      <c r="AB1040" s="213">
        <v>0</v>
      </c>
      <c r="AC1040" s="213">
        <f>SUMIF('[3]revexpbalances - 2024-07-18T082'!$G:$G,G:G,'[3]revexpbalances - 2024-07-18T082'!$H:$H)</f>
        <v>0</v>
      </c>
      <c r="AD1040" s="213">
        <f t="shared" si="197"/>
        <v>0</v>
      </c>
      <c r="AE1040" s="744">
        <f t="shared" si="198"/>
        <v>0</v>
      </c>
      <c r="AF1040" s="744">
        <f t="shared" si="199"/>
        <v>0</v>
      </c>
      <c r="AG1040" s="744">
        <f t="shared" si="200"/>
        <v>0</v>
      </c>
      <c r="AH1040" s="744">
        <f t="shared" si="201"/>
        <v>0</v>
      </c>
      <c r="AI1040" s="744">
        <f t="shared" si="202"/>
        <v>0</v>
      </c>
      <c r="AJ1040" s="744">
        <f t="shared" si="203"/>
        <v>0</v>
      </c>
      <c r="AK1040" s="1097">
        <v>0</v>
      </c>
    </row>
    <row r="1041" spans="1:37">
      <c r="A1041">
        <v>25430</v>
      </c>
      <c r="B1041" t="s">
        <v>2951</v>
      </c>
      <c r="C1041">
        <v>931172</v>
      </c>
      <c r="D1041" t="s">
        <v>6170</v>
      </c>
      <c r="E1041">
        <v>518020</v>
      </c>
      <c r="F1041" t="s">
        <v>482</v>
      </c>
      <c r="G1041" s="408" t="s">
        <v>6179</v>
      </c>
      <c r="H1041" s="217" t="s">
        <v>47</v>
      </c>
      <c r="I1041" s="217" t="s">
        <v>508</v>
      </c>
      <c r="J1041" s="217" t="s">
        <v>2547</v>
      </c>
      <c r="K1041" s="61" t="str">
        <f t="shared" si="193"/>
        <v>1</v>
      </c>
      <c r="L1041" s="63" t="str">
        <f t="shared" si="194"/>
        <v>Natural Resources1</v>
      </c>
      <c r="M1041" s="63" t="str">
        <f t="shared" si="195"/>
        <v>Habitat &amp; Open Space Management1</v>
      </c>
      <c r="N1041" s="637">
        <v>0.58000000000000007</v>
      </c>
      <c r="O1041" s="213">
        <v>0</v>
      </c>
      <c r="Q1041" s="213">
        <f t="shared" si="196"/>
        <v>0</v>
      </c>
      <c r="R1041" s="213">
        <v>0</v>
      </c>
      <c r="S1041" s="213">
        <v>0</v>
      </c>
      <c r="T1041" s="213">
        <v>0</v>
      </c>
      <c r="U1041" s="213">
        <v>0</v>
      </c>
      <c r="V1041" s="213">
        <v>0</v>
      </c>
      <c r="W1041" s="213">
        <v>0</v>
      </c>
      <c r="X1041" s="213">
        <v>0</v>
      </c>
      <c r="Y1041" s="213">
        <v>0</v>
      </c>
      <c r="Z1041" s="213">
        <v>0</v>
      </c>
      <c r="AA1041" s="213">
        <v>0</v>
      </c>
      <c r="AB1041" s="213">
        <v>0</v>
      </c>
      <c r="AC1041" s="213">
        <f>SUMIF('[3]revexpbalances - 2024-07-18T082'!$G:$G,G:G,'[3]revexpbalances - 2024-07-18T082'!$H:$H)</f>
        <v>0</v>
      </c>
      <c r="AD1041" s="213">
        <f t="shared" si="197"/>
        <v>0</v>
      </c>
      <c r="AE1041" s="744">
        <f t="shared" si="198"/>
        <v>0</v>
      </c>
      <c r="AF1041" s="744">
        <f t="shared" si="199"/>
        <v>0</v>
      </c>
      <c r="AG1041" s="744">
        <f t="shared" si="200"/>
        <v>0</v>
      </c>
      <c r="AH1041" s="744">
        <f t="shared" si="201"/>
        <v>0</v>
      </c>
      <c r="AI1041" s="744">
        <f t="shared" si="202"/>
        <v>0</v>
      </c>
      <c r="AJ1041" s="744">
        <f t="shared" si="203"/>
        <v>0</v>
      </c>
      <c r="AK1041" s="1097">
        <v>0</v>
      </c>
    </row>
    <row r="1042" spans="1:37">
      <c r="A1042">
        <v>25430</v>
      </c>
      <c r="B1042" t="s">
        <v>2951</v>
      </c>
      <c r="C1042">
        <v>931172</v>
      </c>
      <c r="D1042" t="s">
        <v>6170</v>
      </c>
      <c r="E1042">
        <v>518140</v>
      </c>
      <c r="F1042" t="s">
        <v>484</v>
      </c>
      <c r="G1042" s="408" t="s">
        <v>6180</v>
      </c>
      <c r="H1042" s="217" t="s">
        <v>47</v>
      </c>
      <c r="I1042" s="217" t="s">
        <v>508</v>
      </c>
      <c r="J1042" s="217" t="s">
        <v>2547</v>
      </c>
      <c r="K1042" s="61" t="str">
        <f t="shared" si="193"/>
        <v>1</v>
      </c>
      <c r="L1042" s="63" t="str">
        <f t="shared" si="194"/>
        <v>Natural Resources1</v>
      </c>
      <c r="M1042" s="63" t="str">
        <f t="shared" si="195"/>
        <v>Habitat &amp; Open Space Management1</v>
      </c>
      <c r="N1042" s="637">
        <v>4.9200000000000008</v>
      </c>
      <c r="O1042" s="213">
        <v>0</v>
      </c>
      <c r="Q1042" s="213">
        <f t="shared" si="196"/>
        <v>0</v>
      </c>
      <c r="R1042" s="213">
        <v>0</v>
      </c>
      <c r="S1042" s="213">
        <v>0</v>
      </c>
      <c r="T1042" s="213">
        <v>0</v>
      </c>
      <c r="U1042" s="213">
        <v>0</v>
      </c>
      <c r="V1042" s="213">
        <v>0</v>
      </c>
      <c r="W1042" s="213">
        <v>0</v>
      </c>
      <c r="X1042" s="213">
        <v>0</v>
      </c>
      <c r="Y1042" s="213">
        <v>0</v>
      </c>
      <c r="Z1042" s="213">
        <v>0</v>
      </c>
      <c r="AA1042" s="213">
        <v>0</v>
      </c>
      <c r="AB1042" s="213">
        <v>0</v>
      </c>
      <c r="AC1042" s="213">
        <f>SUMIF('[3]revexpbalances - 2024-07-18T082'!$G:$G,G:G,'[3]revexpbalances - 2024-07-18T082'!$H:$H)</f>
        <v>0</v>
      </c>
      <c r="AD1042" s="213">
        <f t="shared" si="197"/>
        <v>0</v>
      </c>
      <c r="AE1042" s="744">
        <f t="shared" si="198"/>
        <v>0</v>
      </c>
      <c r="AF1042" s="744">
        <f t="shared" si="199"/>
        <v>0</v>
      </c>
      <c r="AG1042" s="744">
        <f t="shared" si="200"/>
        <v>0</v>
      </c>
      <c r="AH1042" s="744">
        <f t="shared" si="201"/>
        <v>0</v>
      </c>
      <c r="AI1042" s="744">
        <f t="shared" si="202"/>
        <v>0</v>
      </c>
      <c r="AJ1042" s="744">
        <f t="shared" si="203"/>
        <v>0</v>
      </c>
      <c r="AK1042" s="1097">
        <v>0</v>
      </c>
    </row>
    <row r="1043" spans="1:37">
      <c r="A1043">
        <v>25430</v>
      </c>
      <c r="B1043" t="s">
        <v>2951</v>
      </c>
      <c r="C1043">
        <v>931172</v>
      </c>
      <c r="D1043" t="s">
        <v>6170</v>
      </c>
      <c r="E1043">
        <v>520845</v>
      </c>
      <c r="F1043" t="s">
        <v>89</v>
      </c>
      <c r="G1043" s="408" t="s">
        <v>6501</v>
      </c>
      <c r="H1043" s="217" t="s">
        <v>47</v>
      </c>
      <c r="I1043" s="217" t="s">
        <v>508</v>
      </c>
      <c r="J1043" s="217" t="s">
        <v>458</v>
      </c>
      <c r="K1043" s="61" t="str">
        <f t="shared" si="193"/>
        <v>2</v>
      </c>
      <c r="L1043" s="63" t="str">
        <f t="shared" si="194"/>
        <v>Natural Resources2</v>
      </c>
      <c r="M1043" s="63" t="str">
        <f t="shared" si="195"/>
        <v>Habitat &amp; Open Space Management2</v>
      </c>
      <c r="N1043" s="637">
        <v>614.1099999999999</v>
      </c>
      <c r="O1043" s="213">
        <v>0</v>
      </c>
      <c r="Q1043" s="213">
        <f t="shared" si="196"/>
        <v>0</v>
      </c>
      <c r="R1043" s="213">
        <v>0</v>
      </c>
      <c r="S1043" s="213">
        <v>0</v>
      </c>
      <c r="T1043" s="213">
        <v>0</v>
      </c>
      <c r="U1043" s="213">
        <v>0</v>
      </c>
      <c r="V1043" s="213">
        <v>0</v>
      </c>
      <c r="W1043" s="213">
        <v>0</v>
      </c>
      <c r="X1043" s="213">
        <v>0</v>
      </c>
      <c r="Y1043" s="213">
        <v>0</v>
      </c>
      <c r="Z1043" s="213">
        <v>0</v>
      </c>
      <c r="AA1043" s="213">
        <v>0</v>
      </c>
      <c r="AB1043" s="213">
        <v>0</v>
      </c>
      <c r="AC1043" s="213">
        <f>SUMIF('[3]revexpbalances - 2024-07-18T082'!$G:$G,G:G,'[3]revexpbalances - 2024-07-18T082'!$H:$H)</f>
        <v>0</v>
      </c>
      <c r="AD1043" s="213">
        <f t="shared" si="197"/>
        <v>0</v>
      </c>
      <c r="AE1043" s="744">
        <f t="shared" si="198"/>
        <v>0</v>
      </c>
      <c r="AF1043" s="744">
        <f t="shared" si="199"/>
        <v>0</v>
      </c>
      <c r="AG1043" s="744">
        <f t="shared" si="200"/>
        <v>0</v>
      </c>
      <c r="AH1043" s="744">
        <f t="shared" si="201"/>
        <v>0</v>
      </c>
      <c r="AI1043" s="744">
        <f t="shared" si="202"/>
        <v>0</v>
      </c>
      <c r="AJ1043" s="744">
        <f t="shared" si="203"/>
        <v>0</v>
      </c>
      <c r="AK1043" s="1097">
        <v>0</v>
      </c>
    </row>
    <row r="1044" spans="1:37">
      <c r="A1044">
        <v>25430</v>
      </c>
      <c r="B1044" t="s">
        <v>2951</v>
      </c>
      <c r="C1044">
        <v>931172</v>
      </c>
      <c r="D1044" t="s">
        <v>6170</v>
      </c>
      <c r="E1044">
        <v>521420</v>
      </c>
      <c r="F1044" t="s">
        <v>90</v>
      </c>
      <c r="G1044" s="408" t="s">
        <v>6819</v>
      </c>
      <c r="H1044" s="566" t="s">
        <v>47</v>
      </c>
      <c r="I1044" s="566" t="s">
        <v>508</v>
      </c>
      <c r="J1044" s="217" t="s">
        <v>458</v>
      </c>
      <c r="K1044" s="61" t="str">
        <f t="shared" si="193"/>
        <v>2</v>
      </c>
      <c r="L1044" s="63" t="str">
        <f t="shared" si="194"/>
        <v>Natural Resources2</v>
      </c>
      <c r="M1044" s="63" t="str">
        <f t="shared" si="195"/>
        <v>Habitat &amp; Open Space Management2</v>
      </c>
      <c r="N1044" s="637">
        <v>148.56</v>
      </c>
      <c r="O1044" s="213">
        <v>0</v>
      </c>
      <c r="Q1044" s="213">
        <f t="shared" si="196"/>
        <v>0</v>
      </c>
      <c r="R1044" s="213">
        <v>0</v>
      </c>
      <c r="S1044" s="213">
        <v>0</v>
      </c>
      <c r="T1044" s="213">
        <v>0</v>
      </c>
      <c r="U1044" s="213">
        <v>0</v>
      </c>
      <c r="V1044" s="213">
        <v>0</v>
      </c>
      <c r="W1044" s="213">
        <v>0</v>
      </c>
      <c r="X1044" s="213">
        <v>0</v>
      </c>
      <c r="Y1044" s="213">
        <v>0</v>
      </c>
      <c r="Z1044" s="213">
        <v>0</v>
      </c>
      <c r="AA1044" s="213">
        <v>0</v>
      </c>
      <c r="AB1044" s="213">
        <v>0</v>
      </c>
      <c r="AC1044" s="213">
        <f>SUMIF('[3]revexpbalances - 2024-07-18T082'!$G:$G,G:G,'[3]revexpbalances - 2024-07-18T082'!$H:$H)</f>
        <v>0</v>
      </c>
      <c r="AD1044" s="213">
        <f t="shared" si="197"/>
        <v>0</v>
      </c>
      <c r="AE1044" s="744">
        <f t="shared" si="198"/>
        <v>0</v>
      </c>
      <c r="AF1044" s="744">
        <f t="shared" si="199"/>
        <v>0</v>
      </c>
      <c r="AG1044" s="744">
        <f t="shared" si="200"/>
        <v>0</v>
      </c>
      <c r="AH1044" s="744">
        <f t="shared" si="201"/>
        <v>0</v>
      </c>
      <c r="AI1044" s="744">
        <f t="shared" si="202"/>
        <v>0</v>
      </c>
      <c r="AJ1044" s="744">
        <f t="shared" si="203"/>
        <v>0</v>
      </c>
      <c r="AK1044" s="1097">
        <v>0</v>
      </c>
    </row>
    <row r="1045" spans="1:37">
      <c r="A1045">
        <v>25430</v>
      </c>
      <c r="B1045" t="s">
        <v>2951</v>
      </c>
      <c r="C1045">
        <v>931172</v>
      </c>
      <c r="D1045" t="s">
        <v>6170</v>
      </c>
      <c r="E1045">
        <v>522310</v>
      </c>
      <c r="F1045" t="s">
        <v>60</v>
      </c>
      <c r="G1045" s="408" t="s">
        <v>6835</v>
      </c>
      <c r="H1045" s="566" t="s">
        <v>47</v>
      </c>
      <c r="I1045" s="566" t="s">
        <v>508</v>
      </c>
      <c r="J1045" s="217" t="s">
        <v>458</v>
      </c>
      <c r="K1045" s="61" t="str">
        <f t="shared" si="193"/>
        <v>2</v>
      </c>
      <c r="L1045" s="63" t="str">
        <f t="shared" si="194"/>
        <v>Natural Resources2</v>
      </c>
      <c r="M1045" s="63" t="str">
        <f t="shared" si="195"/>
        <v>Habitat &amp; Open Space Management2</v>
      </c>
      <c r="N1045" s="637">
        <v>346.98</v>
      </c>
      <c r="O1045" s="213">
        <v>0</v>
      </c>
      <c r="Q1045" s="213">
        <f t="shared" si="196"/>
        <v>0</v>
      </c>
      <c r="R1045" s="213">
        <v>0</v>
      </c>
      <c r="S1045" s="213">
        <v>0</v>
      </c>
      <c r="T1045" s="213">
        <v>0</v>
      </c>
      <c r="U1045" s="213">
        <v>0</v>
      </c>
      <c r="V1045" s="213">
        <v>0</v>
      </c>
      <c r="W1045" s="213">
        <v>0</v>
      </c>
      <c r="X1045" s="213">
        <v>0</v>
      </c>
      <c r="Y1045" s="213">
        <v>0</v>
      </c>
      <c r="Z1045" s="213">
        <v>0</v>
      </c>
      <c r="AA1045" s="213">
        <v>0</v>
      </c>
      <c r="AB1045" s="213">
        <v>0</v>
      </c>
      <c r="AC1045" s="213">
        <f>SUMIF('[3]revexpbalances - 2024-07-18T082'!$G:$G,G:G,'[3]revexpbalances - 2024-07-18T082'!$H:$H)</f>
        <v>0</v>
      </c>
      <c r="AD1045" s="213">
        <f t="shared" si="197"/>
        <v>0</v>
      </c>
      <c r="AE1045" s="744">
        <f t="shared" si="198"/>
        <v>0</v>
      </c>
      <c r="AF1045" s="744">
        <f t="shared" si="199"/>
        <v>0</v>
      </c>
      <c r="AG1045" s="744">
        <f t="shared" si="200"/>
        <v>0</v>
      </c>
      <c r="AH1045" s="744">
        <f t="shared" si="201"/>
        <v>0</v>
      </c>
      <c r="AI1045" s="744">
        <f t="shared" si="202"/>
        <v>0</v>
      </c>
      <c r="AJ1045" s="744">
        <f t="shared" si="203"/>
        <v>0</v>
      </c>
      <c r="AK1045" s="1097">
        <v>0</v>
      </c>
    </row>
    <row r="1046" spans="1:37">
      <c r="A1046">
        <v>25430</v>
      </c>
      <c r="B1046" t="s">
        <v>2951</v>
      </c>
      <c r="C1046">
        <v>931172</v>
      </c>
      <c r="D1046" t="s">
        <v>6170</v>
      </c>
      <c r="E1046">
        <v>522320</v>
      </c>
      <c r="F1046" t="s">
        <v>93</v>
      </c>
      <c r="G1046" s="408" t="s">
        <v>6391</v>
      </c>
      <c r="H1046" s="217" t="s">
        <v>47</v>
      </c>
      <c r="I1046" s="217" t="s">
        <v>508</v>
      </c>
      <c r="J1046" s="217" t="s">
        <v>458</v>
      </c>
      <c r="K1046" s="61" t="str">
        <f t="shared" si="193"/>
        <v>2</v>
      </c>
      <c r="L1046" s="63" t="str">
        <f t="shared" si="194"/>
        <v>Natural Resources2</v>
      </c>
      <c r="M1046" s="63" t="str">
        <f t="shared" si="195"/>
        <v>Habitat &amp; Open Space Management2</v>
      </c>
      <c r="N1046" s="637">
        <v>404.25</v>
      </c>
      <c r="O1046" s="213">
        <v>0</v>
      </c>
      <c r="Q1046" s="213">
        <f t="shared" si="196"/>
        <v>0</v>
      </c>
      <c r="R1046" s="213">
        <v>0</v>
      </c>
      <c r="S1046" s="213">
        <v>0</v>
      </c>
      <c r="T1046" s="213">
        <v>0</v>
      </c>
      <c r="U1046" s="213">
        <v>0</v>
      </c>
      <c r="V1046" s="213">
        <v>0</v>
      </c>
      <c r="W1046" s="213">
        <v>0</v>
      </c>
      <c r="X1046" s="213">
        <v>0</v>
      </c>
      <c r="Y1046" s="213">
        <v>0</v>
      </c>
      <c r="Z1046" s="213">
        <v>0</v>
      </c>
      <c r="AA1046" s="213">
        <v>0</v>
      </c>
      <c r="AB1046" s="213">
        <v>0</v>
      </c>
      <c r="AC1046" s="213">
        <f>SUMIF('[3]revexpbalances - 2024-07-18T082'!$G:$G,G:G,'[3]revexpbalances - 2024-07-18T082'!$H:$H)</f>
        <v>0</v>
      </c>
      <c r="AD1046" s="213">
        <f t="shared" si="197"/>
        <v>0</v>
      </c>
      <c r="AE1046" s="744">
        <f t="shared" si="198"/>
        <v>0</v>
      </c>
      <c r="AF1046" s="744">
        <f t="shared" si="199"/>
        <v>0</v>
      </c>
      <c r="AG1046" s="744">
        <f t="shared" si="200"/>
        <v>0</v>
      </c>
      <c r="AH1046" s="744">
        <f t="shared" si="201"/>
        <v>0</v>
      </c>
      <c r="AI1046" s="744">
        <f t="shared" si="202"/>
        <v>0</v>
      </c>
      <c r="AJ1046" s="744">
        <f t="shared" si="203"/>
        <v>0</v>
      </c>
      <c r="AK1046" s="1097">
        <v>0</v>
      </c>
    </row>
    <row r="1047" spans="1:37">
      <c r="A1047">
        <v>25430</v>
      </c>
      <c r="B1047" t="s">
        <v>2951</v>
      </c>
      <c r="C1047">
        <v>931172</v>
      </c>
      <c r="D1047" t="s">
        <v>6170</v>
      </c>
      <c r="E1047">
        <v>522400</v>
      </c>
      <c r="F1047" t="s">
        <v>340</v>
      </c>
      <c r="G1047" s="408" t="s">
        <v>6836</v>
      </c>
      <c r="H1047" s="566" t="s">
        <v>47</v>
      </c>
      <c r="I1047" s="566" t="s">
        <v>508</v>
      </c>
      <c r="J1047" s="217" t="s">
        <v>458</v>
      </c>
      <c r="K1047" s="61" t="str">
        <f t="shared" si="193"/>
        <v>2</v>
      </c>
      <c r="L1047" s="63" t="str">
        <f t="shared" si="194"/>
        <v>Natural Resources2</v>
      </c>
      <c r="M1047" s="63" t="str">
        <f t="shared" si="195"/>
        <v>Habitat &amp; Open Space Management2</v>
      </c>
      <c r="N1047" s="637">
        <v>60</v>
      </c>
      <c r="O1047" s="213">
        <v>0</v>
      </c>
      <c r="Q1047" s="213">
        <f t="shared" si="196"/>
        <v>0</v>
      </c>
      <c r="R1047" s="213">
        <v>0</v>
      </c>
      <c r="S1047" s="213">
        <v>0</v>
      </c>
      <c r="T1047" s="213">
        <v>0</v>
      </c>
      <c r="U1047" s="213">
        <v>0</v>
      </c>
      <c r="V1047" s="213">
        <v>0</v>
      </c>
      <c r="W1047" s="213">
        <v>0</v>
      </c>
      <c r="X1047" s="213">
        <v>0</v>
      </c>
      <c r="Y1047" s="213">
        <v>0</v>
      </c>
      <c r="Z1047" s="213">
        <v>0</v>
      </c>
      <c r="AA1047" s="213">
        <v>0</v>
      </c>
      <c r="AB1047" s="213">
        <v>0</v>
      </c>
      <c r="AC1047" s="213">
        <f>SUMIF('[3]revexpbalances - 2024-07-18T082'!$G:$G,G:G,'[3]revexpbalances - 2024-07-18T082'!$H:$H)</f>
        <v>0</v>
      </c>
      <c r="AD1047" s="213">
        <f t="shared" si="197"/>
        <v>0</v>
      </c>
      <c r="AE1047" s="744">
        <f t="shared" si="198"/>
        <v>0</v>
      </c>
      <c r="AF1047" s="744">
        <f t="shared" si="199"/>
        <v>0</v>
      </c>
      <c r="AG1047" s="744">
        <f t="shared" si="200"/>
        <v>0</v>
      </c>
      <c r="AH1047" s="744">
        <f t="shared" si="201"/>
        <v>0</v>
      </c>
      <c r="AI1047" s="744">
        <f t="shared" si="202"/>
        <v>0</v>
      </c>
      <c r="AJ1047" s="744">
        <f t="shared" si="203"/>
        <v>0</v>
      </c>
      <c r="AK1047" s="1097">
        <v>0</v>
      </c>
    </row>
    <row r="1048" spans="1:37">
      <c r="A1048">
        <v>25430</v>
      </c>
      <c r="B1048" t="s">
        <v>2951</v>
      </c>
      <c r="C1048">
        <v>931172</v>
      </c>
      <c r="D1048" t="s">
        <v>6170</v>
      </c>
      <c r="E1048">
        <v>523340</v>
      </c>
      <c r="F1048" t="s">
        <v>6127</v>
      </c>
      <c r="G1048" s="408" t="s">
        <v>6502</v>
      </c>
      <c r="H1048" s="217" t="s">
        <v>47</v>
      </c>
      <c r="I1048" s="217" t="s">
        <v>508</v>
      </c>
      <c r="J1048" s="217" t="s">
        <v>458</v>
      </c>
      <c r="K1048" s="61" t="str">
        <f t="shared" si="193"/>
        <v>2</v>
      </c>
      <c r="L1048" s="63" t="str">
        <f t="shared" si="194"/>
        <v>Natural Resources2</v>
      </c>
      <c r="M1048" s="63" t="str">
        <f t="shared" si="195"/>
        <v>Habitat &amp; Open Space Management2</v>
      </c>
      <c r="N1048" s="637">
        <v>2.4499999999999997</v>
      </c>
      <c r="O1048" s="213">
        <v>0</v>
      </c>
      <c r="Q1048" s="213">
        <f t="shared" si="196"/>
        <v>0</v>
      </c>
      <c r="R1048" s="213">
        <v>0</v>
      </c>
      <c r="S1048" s="213">
        <v>0</v>
      </c>
      <c r="T1048" s="213">
        <v>0</v>
      </c>
      <c r="U1048" s="213">
        <v>0</v>
      </c>
      <c r="V1048" s="213">
        <v>0</v>
      </c>
      <c r="W1048" s="213">
        <v>0</v>
      </c>
      <c r="X1048" s="213">
        <v>0</v>
      </c>
      <c r="Y1048" s="213">
        <v>0</v>
      </c>
      <c r="Z1048" s="213">
        <v>0</v>
      </c>
      <c r="AA1048" s="213">
        <v>0</v>
      </c>
      <c r="AB1048" s="213">
        <v>0</v>
      </c>
      <c r="AC1048" s="213">
        <f>SUMIF('[3]revexpbalances - 2024-07-18T082'!$G:$G,G:G,'[3]revexpbalances - 2024-07-18T082'!$H:$H)</f>
        <v>0</v>
      </c>
      <c r="AD1048" s="213">
        <f t="shared" si="197"/>
        <v>0</v>
      </c>
      <c r="AE1048" s="744">
        <f t="shared" si="198"/>
        <v>0</v>
      </c>
      <c r="AF1048" s="744">
        <f t="shared" si="199"/>
        <v>0</v>
      </c>
      <c r="AG1048" s="744">
        <f t="shared" si="200"/>
        <v>0</v>
      </c>
      <c r="AH1048" s="744">
        <f t="shared" si="201"/>
        <v>0</v>
      </c>
      <c r="AI1048" s="744">
        <f t="shared" si="202"/>
        <v>0</v>
      </c>
      <c r="AJ1048" s="744">
        <f t="shared" si="203"/>
        <v>0</v>
      </c>
      <c r="AK1048" s="1097">
        <v>0</v>
      </c>
    </row>
    <row r="1049" spans="1:37">
      <c r="A1049">
        <v>25430</v>
      </c>
      <c r="B1049" t="s">
        <v>2951</v>
      </c>
      <c r="C1049">
        <v>931172</v>
      </c>
      <c r="D1049" t="s">
        <v>6170</v>
      </c>
      <c r="E1049">
        <v>529520</v>
      </c>
      <c r="F1049" t="s">
        <v>102</v>
      </c>
      <c r="G1049" s="408" t="s">
        <v>6181</v>
      </c>
      <c r="H1049" s="217" t="s">
        <v>47</v>
      </c>
      <c r="I1049" s="217" t="s">
        <v>508</v>
      </c>
      <c r="J1049" s="217" t="s">
        <v>458</v>
      </c>
      <c r="K1049" s="61" t="str">
        <f t="shared" si="193"/>
        <v>2</v>
      </c>
      <c r="L1049" s="63" t="str">
        <f t="shared" si="194"/>
        <v>Natural Resources2</v>
      </c>
      <c r="M1049" s="63" t="str">
        <f t="shared" si="195"/>
        <v>Habitat &amp; Open Space Management2</v>
      </c>
      <c r="N1049" s="637">
        <v>1662.8899999999999</v>
      </c>
      <c r="O1049" s="213">
        <v>0</v>
      </c>
      <c r="Q1049" s="213">
        <f t="shared" si="196"/>
        <v>0</v>
      </c>
      <c r="R1049" s="213">
        <v>0</v>
      </c>
      <c r="S1049" s="213">
        <v>0</v>
      </c>
      <c r="T1049" s="213">
        <v>0</v>
      </c>
      <c r="U1049" s="213">
        <v>0</v>
      </c>
      <c r="V1049" s="213">
        <v>0</v>
      </c>
      <c r="W1049" s="213">
        <v>0</v>
      </c>
      <c r="X1049" s="213">
        <v>0</v>
      </c>
      <c r="Y1049" s="213">
        <v>0</v>
      </c>
      <c r="Z1049" s="213">
        <v>0</v>
      </c>
      <c r="AA1049" s="213">
        <v>0</v>
      </c>
      <c r="AB1049" s="213">
        <v>0</v>
      </c>
      <c r="AC1049" s="213">
        <f>SUMIF('[3]revexpbalances - 2024-07-18T082'!$G:$G,G:G,'[3]revexpbalances - 2024-07-18T082'!$H:$H)</f>
        <v>0</v>
      </c>
      <c r="AD1049" s="213">
        <f t="shared" si="197"/>
        <v>0</v>
      </c>
      <c r="AE1049" s="744">
        <f t="shared" si="198"/>
        <v>0</v>
      </c>
      <c r="AF1049" s="744">
        <f t="shared" si="199"/>
        <v>0</v>
      </c>
      <c r="AG1049" s="744">
        <f t="shared" si="200"/>
        <v>0</v>
      </c>
      <c r="AH1049" s="744">
        <f t="shared" si="201"/>
        <v>0</v>
      </c>
      <c r="AI1049" s="744">
        <f t="shared" si="202"/>
        <v>0</v>
      </c>
      <c r="AJ1049" s="744">
        <f t="shared" si="203"/>
        <v>0</v>
      </c>
      <c r="AK1049" s="1097">
        <v>0</v>
      </c>
    </row>
    <row r="1050" spans="1:37">
      <c r="A1050">
        <v>25430</v>
      </c>
      <c r="B1050" t="s">
        <v>2951</v>
      </c>
      <c r="C1050">
        <v>931173</v>
      </c>
      <c r="D1050" t="s">
        <v>5955</v>
      </c>
      <c r="E1050">
        <v>510040</v>
      </c>
      <c r="F1050" t="s">
        <v>461</v>
      </c>
      <c r="G1050" s="408" t="s">
        <v>5956</v>
      </c>
      <c r="H1050" s="217" t="s">
        <v>47</v>
      </c>
      <c r="I1050" s="217" t="s">
        <v>508</v>
      </c>
      <c r="J1050" s="217" t="s">
        <v>2547</v>
      </c>
      <c r="K1050" s="61" t="str">
        <f t="shared" si="193"/>
        <v>1</v>
      </c>
      <c r="L1050" s="63" t="str">
        <f t="shared" si="194"/>
        <v>Natural Resources1</v>
      </c>
      <c r="M1050" s="63" t="str">
        <f t="shared" si="195"/>
        <v>Habitat &amp; Open Space Management1</v>
      </c>
      <c r="N1050" s="637">
        <v>175761.33000000002</v>
      </c>
      <c r="O1050" s="213">
        <v>0</v>
      </c>
      <c r="Q1050" s="213">
        <f t="shared" si="196"/>
        <v>0</v>
      </c>
      <c r="R1050" s="213">
        <v>0</v>
      </c>
      <c r="S1050" s="213">
        <v>0</v>
      </c>
      <c r="T1050" s="213">
        <v>0</v>
      </c>
      <c r="U1050" s="213">
        <v>0</v>
      </c>
      <c r="V1050" s="213">
        <v>0</v>
      </c>
      <c r="W1050" s="213">
        <v>0</v>
      </c>
      <c r="X1050" s="213">
        <v>0</v>
      </c>
      <c r="Y1050" s="213">
        <v>0</v>
      </c>
      <c r="Z1050" s="213">
        <v>0</v>
      </c>
      <c r="AA1050" s="213">
        <v>0</v>
      </c>
      <c r="AB1050" s="213">
        <v>0</v>
      </c>
      <c r="AC1050" s="213">
        <f>SUMIF('[3]revexpbalances - 2024-07-18T082'!$G:$G,G:G,'[3]revexpbalances - 2024-07-18T082'!$H:$H)</f>
        <v>0</v>
      </c>
      <c r="AD1050" s="213">
        <f t="shared" si="197"/>
        <v>0</v>
      </c>
      <c r="AE1050" s="744">
        <f t="shared" si="198"/>
        <v>0</v>
      </c>
      <c r="AF1050" s="744">
        <f t="shared" si="199"/>
        <v>0</v>
      </c>
      <c r="AG1050" s="744">
        <f t="shared" si="200"/>
        <v>0</v>
      </c>
      <c r="AH1050" s="744">
        <f t="shared" si="201"/>
        <v>0</v>
      </c>
      <c r="AI1050" s="744">
        <f t="shared" si="202"/>
        <v>0</v>
      </c>
      <c r="AJ1050" s="744">
        <f t="shared" si="203"/>
        <v>0</v>
      </c>
      <c r="AK1050" s="1097">
        <v>0</v>
      </c>
    </row>
    <row r="1051" spans="1:37">
      <c r="A1051">
        <v>25430</v>
      </c>
      <c r="B1051" t="s">
        <v>2951</v>
      </c>
      <c r="C1051">
        <v>931173</v>
      </c>
      <c r="D1051" t="s">
        <v>5955</v>
      </c>
      <c r="E1051">
        <v>510320</v>
      </c>
      <c r="F1051" t="s">
        <v>463</v>
      </c>
      <c r="G1051" s="408" t="s">
        <v>5957</v>
      </c>
      <c r="H1051" s="217" t="s">
        <v>47</v>
      </c>
      <c r="I1051" s="217" t="s">
        <v>508</v>
      </c>
      <c r="J1051" s="217" t="s">
        <v>1950</v>
      </c>
      <c r="K1051" s="61" t="str">
        <f t="shared" si="193"/>
        <v>1</v>
      </c>
      <c r="L1051" s="63" t="str">
        <f t="shared" si="194"/>
        <v>Natural Resources1</v>
      </c>
      <c r="M1051" s="63" t="str">
        <f t="shared" si="195"/>
        <v>Habitat &amp; Open Space Management1</v>
      </c>
      <c r="N1051" s="637">
        <v>12284.89</v>
      </c>
      <c r="O1051" s="213">
        <v>0</v>
      </c>
      <c r="Q1051" s="213">
        <f t="shared" si="196"/>
        <v>0</v>
      </c>
      <c r="R1051" s="213">
        <v>0</v>
      </c>
      <c r="S1051" s="213">
        <v>0</v>
      </c>
      <c r="T1051" s="213">
        <v>0</v>
      </c>
      <c r="U1051" s="213">
        <v>0</v>
      </c>
      <c r="V1051" s="213">
        <v>0</v>
      </c>
      <c r="W1051" s="213">
        <v>0</v>
      </c>
      <c r="X1051" s="213">
        <v>0</v>
      </c>
      <c r="Y1051" s="213">
        <v>0</v>
      </c>
      <c r="Z1051" s="213">
        <v>0</v>
      </c>
      <c r="AA1051" s="213">
        <v>0</v>
      </c>
      <c r="AB1051" s="213">
        <v>0</v>
      </c>
      <c r="AC1051" s="213">
        <f>SUMIF('[3]revexpbalances - 2024-07-18T082'!$G:$G,G:G,'[3]revexpbalances - 2024-07-18T082'!$H:$H)</f>
        <v>0</v>
      </c>
      <c r="AD1051" s="213">
        <f t="shared" si="197"/>
        <v>0</v>
      </c>
      <c r="AE1051" s="744">
        <f t="shared" si="198"/>
        <v>0</v>
      </c>
      <c r="AF1051" s="744">
        <f t="shared" si="199"/>
        <v>0</v>
      </c>
      <c r="AG1051" s="744">
        <f t="shared" si="200"/>
        <v>0</v>
      </c>
      <c r="AH1051" s="744">
        <f t="shared" si="201"/>
        <v>0</v>
      </c>
      <c r="AI1051" s="744">
        <f t="shared" si="202"/>
        <v>0</v>
      </c>
      <c r="AJ1051" s="744">
        <f t="shared" si="203"/>
        <v>0</v>
      </c>
      <c r="AK1051" s="1097">
        <v>0</v>
      </c>
    </row>
    <row r="1052" spans="1:37">
      <c r="A1052">
        <v>25430</v>
      </c>
      <c r="B1052" t="s">
        <v>2951</v>
      </c>
      <c r="C1052">
        <v>931173</v>
      </c>
      <c r="D1052" t="s">
        <v>5955</v>
      </c>
      <c r="E1052">
        <v>510420</v>
      </c>
      <c r="F1052" t="s">
        <v>464</v>
      </c>
      <c r="G1052" s="408" t="s">
        <v>6182</v>
      </c>
      <c r="H1052" s="217" t="s">
        <v>47</v>
      </c>
      <c r="I1052" s="217" t="s">
        <v>508</v>
      </c>
      <c r="J1052" s="217" t="s">
        <v>1950</v>
      </c>
      <c r="K1052" s="61" t="str">
        <f t="shared" ref="K1052:K1097" si="204">MID(E1052,2,1)</f>
        <v>1</v>
      </c>
      <c r="L1052" s="63" t="str">
        <f t="shared" ref="L1052:L1097" si="205">H1052&amp;K1052</f>
        <v>Natural Resources1</v>
      </c>
      <c r="M1052" s="63" t="str">
        <f t="shared" ref="M1052:M1097" si="206">I1052&amp;K1052</f>
        <v>Habitat &amp; Open Space Management1</v>
      </c>
      <c r="N1052" s="637">
        <v>972.08999999999992</v>
      </c>
      <c r="O1052" s="213">
        <v>0</v>
      </c>
      <c r="Q1052" s="213">
        <f t="shared" ref="Q1052:Q1097" si="207">O1052+P1052</f>
        <v>0</v>
      </c>
      <c r="R1052" s="213">
        <v>0</v>
      </c>
      <c r="S1052" s="213">
        <v>0</v>
      </c>
      <c r="T1052" s="213">
        <v>0</v>
      </c>
      <c r="U1052" s="213">
        <v>0</v>
      </c>
      <c r="V1052" s="213">
        <v>0</v>
      </c>
      <c r="W1052" s="213">
        <v>0</v>
      </c>
      <c r="X1052" s="213">
        <v>0</v>
      </c>
      <c r="Y1052" s="213">
        <v>0</v>
      </c>
      <c r="Z1052" s="213">
        <v>0</v>
      </c>
      <c r="AA1052" s="213">
        <v>0</v>
      </c>
      <c r="AB1052" s="213">
        <v>0</v>
      </c>
      <c r="AC1052" s="213">
        <f>SUMIF('[3]revexpbalances - 2024-07-18T082'!$G:$G,G:G,'[3]revexpbalances - 2024-07-18T082'!$H:$H)</f>
        <v>0</v>
      </c>
      <c r="AD1052" s="213">
        <f t="shared" si="197"/>
        <v>0</v>
      </c>
      <c r="AE1052" s="744">
        <f t="shared" si="198"/>
        <v>0</v>
      </c>
      <c r="AF1052" s="744">
        <f t="shared" si="199"/>
        <v>0</v>
      </c>
      <c r="AG1052" s="744">
        <f t="shared" si="200"/>
        <v>0</v>
      </c>
      <c r="AH1052" s="744">
        <f t="shared" si="201"/>
        <v>0</v>
      </c>
      <c r="AI1052" s="744">
        <f t="shared" si="202"/>
        <v>0</v>
      </c>
      <c r="AJ1052" s="744">
        <f t="shared" si="203"/>
        <v>0</v>
      </c>
      <c r="AK1052" s="1097">
        <v>0</v>
      </c>
    </row>
    <row r="1053" spans="1:37">
      <c r="A1053">
        <v>25430</v>
      </c>
      <c r="B1053" t="s">
        <v>2951</v>
      </c>
      <c r="C1053">
        <v>931173</v>
      </c>
      <c r="D1053" t="s">
        <v>5955</v>
      </c>
      <c r="E1053">
        <v>510620</v>
      </c>
      <c r="F1053" t="s">
        <v>467</v>
      </c>
      <c r="G1053" s="408" t="s">
        <v>6183</v>
      </c>
      <c r="H1053" s="217" t="s">
        <v>47</v>
      </c>
      <c r="I1053" s="217" t="s">
        <v>508</v>
      </c>
      <c r="J1053" s="217" t="s">
        <v>1950</v>
      </c>
      <c r="K1053" s="61" t="str">
        <f t="shared" si="204"/>
        <v>1</v>
      </c>
      <c r="L1053" s="63" t="str">
        <f t="shared" si="205"/>
        <v>Natural Resources1</v>
      </c>
      <c r="M1053" s="63" t="str">
        <f t="shared" si="206"/>
        <v>Habitat &amp; Open Space Management1</v>
      </c>
      <c r="N1053" s="637">
        <v>19.130000000000003</v>
      </c>
      <c r="O1053" s="213">
        <v>0</v>
      </c>
      <c r="Q1053" s="213">
        <f t="shared" si="207"/>
        <v>0</v>
      </c>
      <c r="R1053" s="213">
        <v>0</v>
      </c>
      <c r="S1053" s="213">
        <v>0</v>
      </c>
      <c r="T1053" s="213">
        <v>0</v>
      </c>
      <c r="U1053" s="213">
        <v>0</v>
      </c>
      <c r="V1053" s="213">
        <v>0</v>
      </c>
      <c r="W1053" s="213">
        <v>0</v>
      </c>
      <c r="X1053" s="213">
        <v>0</v>
      </c>
      <c r="Y1053" s="213">
        <v>0</v>
      </c>
      <c r="Z1053" s="213">
        <v>0</v>
      </c>
      <c r="AA1053" s="213">
        <v>0</v>
      </c>
      <c r="AB1053" s="213">
        <v>0</v>
      </c>
      <c r="AC1053" s="213">
        <f>SUMIF('[3]revexpbalances - 2024-07-18T082'!$G:$G,G:G,'[3]revexpbalances - 2024-07-18T082'!$H:$H)</f>
        <v>0</v>
      </c>
      <c r="AD1053" s="213">
        <f t="shared" ref="AD1053:AD1098" si="208">SUM(R1053:AC1053)</f>
        <v>0</v>
      </c>
      <c r="AE1053" s="744">
        <f t="shared" ref="AE1053:AE1098" si="209">SUM(R1053:T1053)</f>
        <v>0</v>
      </c>
      <c r="AF1053" s="744">
        <f t="shared" ref="AF1053:AF1098" si="210">SUM(U1053:W1053)</f>
        <v>0</v>
      </c>
      <c r="AG1053" s="744">
        <f t="shared" ref="AG1053:AG1098" si="211">SUM(X1053:Z1053)</f>
        <v>0</v>
      </c>
      <c r="AH1053" s="744">
        <f t="shared" ref="AH1053:AH1098" si="212">SUM(AA1053:AC1053)</f>
        <v>0</v>
      </c>
      <c r="AI1053" s="744">
        <f t="shared" ref="AI1053:AI1098" si="213">SUM(AE1053:AH1053)</f>
        <v>0</v>
      </c>
      <c r="AJ1053" s="744">
        <f t="shared" ref="AJ1053:AJ1098" si="214">Q1053-AI1053</f>
        <v>0</v>
      </c>
      <c r="AK1053" s="1097">
        <v>0</v>
      </c>
    </row>
    <row r="1054" spans="1:37">
      <c r="A1054">
        <v>25430</v>
      </c>
      <c r="B1054" t="s">
        <v>2951</v>
      </c>
      <c r="C1054">
        <v>931173</v>
      </c>
      <c r="D1054" t="s">
        <v>5955</v>
      </c>
      <c r="E1054">
        <v>510700</v>
      </c>
      <c r="F1054" t="s">
        <v>468</v>
      </c>
      <c r="G1054" s="408" t="s">
        <v>6392</v>
      </c>
      <c r="H1054" s="217" t="s">
        <v>47</v>
      </c>
      <c r="I1054" s="217" t="s">
        <v>508</v>
      </c>
      <c r="J1054" s="217" t="s">
        <v>1950</v>
      </c>
      <c r="K1054" s="61" t="str">
        <f t="shared" si="204"/>
        <v>1</v>
      </c>
      <c r="L1054" s="63" t="str">
        <f t="shared" si="205"/>
        <v>Natural Resources1</v>
      </c>
      <c r="M1054" s="63" t="str">
        <f t="shared" si="206"/>
        <v>Habitat &amp; Open Space Management1</v>
      </c>
      <c r="N1054" s="637">
        <v>360.91999999999996</v>
      </c>
      <c r="O1054" s="213">
        <v>0</v>
      </c>
      <c r="Q1054" s="213">
        <f t="shared" si="207"/>
        <v>0</v>
      </c>
      <c r="R1054" s="213">
        <v>0</v>
      </c>
      <c r="S1054" s="213">
        <v>0</v>
      </c>
      <c r="T1054" s="213">
        <v>0</v>
      </c>
      <c r="U1054" s="213">
        <v>0</v>
      </c>
      <c r="V1054" s="213">
        <v>0</v>
      </c>
      <c r="W1054" s="213">
        <v>0</v>
      </c>
      <c r="X1054" s="213">
        <v>0</v>
      </c>
      <c r="Y1054" s="213">
        <v>0</v>
      </c>
      <c r="Z1054" s="213">
        <v>0</v>
      </c>
      <c r="AA1054" s="213">
        <v>0</v>
      </c>
      <c r="AB1054" s="213">
        <v>0</v>
      </c>
      <c r="AC1054" s="213">
        <f>SUMIF('[3]revexpbalances - 2024-07-18T082'!$G:$G,G:G,'[3]revexpbalances - 2024-07-18T082'!$H:$H)</f>
        <v>0</v>
      </c>
      <c r="AD1054" s="213">
        <f t="shared" si="208"/>
        <v>0</v>
      </c>
      <c r="AE1054" s="744">
        <f t="shared" si="209"/>
        <v>0</v>
      </c>
      <c r="AF1054" s="744">
        <f t="shared" si="210"/>
        <v>0</v>
      </c>
      <c r="AG1054" s="744">
        <f t="shared" si="211"/>
        <v>0</v>
      </c>
      <c r="AH1054" s="744">
        <f t="shared" si="212"/>
        <v>0</v>
      </c>
      <c r="AI1054" s="744">
        <f t="shared" si="213"/>
        <v>0</v>
      </c>
      <c r="AJ1054" s="744">
        <f t="shared" si="214"/>
        <v>0</v>
      </c>
      <c r="AK1054" s="1097">
        <v>0</v>
      </c>
    </row>
    <row r="1055" spans="1:37">
      <c r="A1055">
        <v>25540</v>
      </c>
      <c r="B1055" t="s">
        <v>442</v>
      </c>
      <c r="C1055">
        <v>931116</v>
      </c>
      <c r="D1055" t="s">
        <v>442</v>
      </c>
      <c r="E1055">
        <v>520230</v>
      </c>
      <c r="F1055" t="s">
        <v>50</v>
      </c>
      <c r="G1055" s="408" t="s">
        <v>799</v>
      </c>
      <c r="H1055" s="217" t="s">
        <v>47</v>
      </c>
      <c r="I1055" s="217" t="s">
        <v>442</v>
      </c>
      <c r="J1055" s="217" t="s">
        <v>458</v>
      </c>
      <c r="K1055" s="61" t="str">
        <f t="shared" si="204"/>
        <v>2</v>
      </c>
      <c r="L1055" s="63" t="str">
        <f t="shared" si="205"/>
        <v>Natural Resources2</v>
      </c>
      <c r="M1055" s="63" t="str">
        <f t="shared" si="206"/>
        <v>Multi-Species Reserve2</v>
      </c>
      <c r="N1055" s="637">
        <v>1207.0600000000002</v>
      </c>
      <c r="O1055" s="213">
        <v>3200</v>
      </c>
      <c r="Q1055" s="213">
        <f t="shared" si="207"/>
        <v>3200</v>
      </c>
      <c r="R1055" s="213">
        <v>0</v>
      </c>
      <c r="S1055" s="213">
        <v>197.36</v>
      </c>
      <c r="T1055" s="213">
        <v>183.56</v>
      </c>
      <c r="U1055" s="213">
        <v>192.98</v>
      </c>
      <c r="V1055" s="213">
        <v>151.34</v>
      </c>
      <c r="W1055" s="213">
        <v>155.57</v>
      </c>
      <c r="X1055" s="213">
        <v>207.23</v>
      </c>
      <c r="Y1055" s="213">
        <v>191.25</v>
      </c>
      <c r="Z1055" s="213">
        <v>181.82</v>
      </c>
      <c r="AA1055" s="213">
        <v>101.96</v>
      </c>
      <c r="AB1055" s="213">
        <v>102.19</v>
      </c>
      <c r="AC1055" s="213">
        <f>SUMIF('[3]revexpbalances - 2024-07-18T082'!$G:$G,G:G,'[3]revexpbalances - 2024-07-18T082'!$H:$H)</f>
        <v>141.87</v>
      </c>
      <c r="AD1055" s="213">
        <f t="shared" si="208"/>
        <v>1807.13</v>
      </c>
      <c r="AE1055" s="744">
        <f t="shared" si="209"/>
        <v>380.92</v>
      </c>
      <c r="AF1055" s="744">
        <f t="shared" si="210"/>
        <v>499.89</v>
      </c>
      <c r="AG1055" s="744">
        <f t="shared" si="211"/>
        <v>580.29999999999995</v>
      </c>
      <c r="AH1055" s="744">
        <f t="shared" si="212"/>
        <v>346.02</v>
      </c>
      <c r="AI1055" s="744">
        <f t="shared" si="213"/>
        <v>1807.1299999999999</v>
      </c>
      <c r="AJ1055" s="744">
        <f t="shared" si="214"/>
        <v>1392.8700000000001</v>
      </c>
      <c r="AK1055" s="1097">
        <v>2000</v>
      </c>
    </row>
    <row r="1056" spans="1:37">
      <c r="A1056">
        <v>25540</v>
      </c>
      <c r="B1056" t="s">
        <v>442</v>
      </c>
      <c r="C1056">
        <v>931116</v>
      </c>
      <c r="D1056" t="s">
        <v>442</v>
      </c>
      <c r="E1056">
        <v>520320</v>
      </c>
      <c r="F1056" t="s">
        <v>51</v>
      </c>
      <c r="G1056" s="408" t="s">
        <v>800</v>
      </c>
      <c r="H1056" s="217" t="s">
        <v>47</v>
      </c>
      <c r="I1056" s="217" t="s">
        <v>442</v>
      </c>
      <c r="J1056" s="217" t="s">
        <v>458</v>
      </c>
      <c r="K1056" s="61" t="str">
        <f t="shared" si="204"/>
        <v>2</v>
      </c>
      <c r="L1056" s="63" t="str">
        <f t="shared" si="205"/>
        <v>Natural Resources2</v>
      </c>
      <c r="M1056" s="63" t="str">
        <f t="shared" si="206"/>
        <v>Multi-Species Reserve2</v>
      </c>
      <c r="N1056" s="637">
        <v>813.33999999999992</v>
      </c>
      <c r="O1056" s="213">
        <v>650</v>
      </c>
      <c r="Q1056" s="213">
        <f t="shared" si="207"/>
        <v>650</v>
      </c>
      <c r="R1056" s="213">
        <v>108.6</v>
      </c>
      <c r="S1056" s="213">
        <v>0</v>
      </c>
      <c r="T1056" s="213">
        <v>108.8</v>
      </c>
      <c r="U1056" s="213">
        <v>0</v>
      </c>
      <c r="V1056" s="213">
        <v>83.07</v>
      </c>
      <c r="W1056" s="213">
        <v>55.87</v>
      </c>
      <c r="X1056" s="213">
        <v>55.98</v>
      </c>
      <c r="Y1056" s="213">
        <v>55.83</v>
      </c>
      <c r="Z1056" s="213">
        <v>55.83</v>
      </c>
      <c r="AA1056" s="213">
        <v>55.74</v>
      </c>
      <c r="AB1056" s="213">
        <v>95.68</v>
      </c>
      <c r="AC1056" s="213">
        <f>SUMIF('[3]revexpbalances - 2024-07-18T082'!$G:$G,G:G,'[3]revexpbalances - 2024-07-18T082'!$H:$H)</f>
        <v>55.74</v>
      </c>
      <c r="AD1056" s="213">
        <f t="shared" si="208"/>
        <v>731.1400000000001</v>
      </c>
      <c r="AE1056" s="744">
        <f t="shared" si="209"/>
        <v>217.39999999999998</v>
      </c>
      <c r="AF1056" s="744">
        <f t="shared" si="210"/>
        <v>138.94</v>
      </c>
      <c r="AG1056" s="744">
        <f t="shared" si="211"/>
        <v>167.64</v>
      </c>
      <c r="AH1056" s="744">
        <f t="shared" si="212"/>
        <v>207.16000000000003</v>
      </c>
      <c r="AI1056" s="744">
        <f t="shared" si="213"/>
        <v>731.1400000000001</v>
      </c>
      <c r="AJ1056" s="744">
        <f t="shared" si="214"/>
        <v>-81.1400000000001</v>
      </c>
      <c r="AK1056" s="1097">
        <v>750</v>
      </c>
    </row>
    <row r="1057" spans="1:37">
      <c r="A1057">
        <v>25540</v>
      </c>
      <c r="B1057" t="s">
        <v>442</v>
      </c>
      <c r="C1057">
        <v>931116</v>
      </c>
      <c r="D1057" t="s">
        <v>442</v>
      </c>
      <c r="E1057">
        <v>529500</v>
      </c>
      <c r="F1057" t="s">
        <v>100</v>
      </c>
      <c r="G1057" s="408" t="s">
        <v>829</v>
      </c>
      <c r="H1057" s="217" t="s">
        <v>47</v>
      </c>
      <c r="I1057" s="217" t="s">
        <v>442</v>
      </c>
      <c r="J1057" s="217" t="s">
        <v>458</v>
      </c>
      <c r="K1057" s="61" t="str">
        <f t="shared" si="204"/>
        <v>2</v>
      </c>
      <c r="L1057" s="63" t="str">
        <f t="shared" si="205"/>
        <v>Natural Resources2</v>
      </c>
      <c r="M1057" s="63" t="str">
        <f t="shared" si="206"/>
        <v>Multi-Species Reserve2</v>
      </c>
      <c r="N1057" s="637">
        <v>1297.8600000000001</v>
      </c>
      <c r="O1057" s="213">
        <v>3000</v>
      </c>
      <c r="Q1057" s="213">
        <f t="shared" si="207"/>
        <v>3000</v>
      </c>
      <c r="R1057" s="213">
        <v>0</v>
      </c>
      <c r="S1057" s="213">
        <v>199.99</v>
      </c>
      <c r="T1057" s="213">
        <v>181.62</v>
      </c>
      <c r="U1057" s="213">
        <v>45.28</v>
      </c>
      <c r="V1057" s="213">
        <v>70.09</v>
      </c>
      <c r="W1057" s="213">
        <v>72.599999999999994</v>
      </c>
      <c r="X1057" s="213">
        <v>108.75</v>
      </c>
      <c r="Y1057" s="213">
        <v>195.68</v>
      </c>
      <c r="Z1057" s="213">
        <v>188.93</v>
      </c>
      <c r="AA1057" s="213">
        <v>0</v>
      </c>
      <c r="AB1057" s="213">
        <v>105.73</v>
      </c>
      <c r="AC1057" s="213">
        <f>SUMIF('[3]revexpbalances - 2024-07-18T082'!$G:$G,G:G,'[3]revexpbalances - 2024-07-18T082'!$H:$H)</f>
        <v>170.58</v>
      </c>
      <c r="AD1057" s="213">
        <f t="shared" si="208"/>
        <v>1339.25</v>
      </c>
      <c r="AE1057" s="744">
        <f t="shared" si="209"/>
        <v>381.61</v>
      </c>
      <c r="AF1057" s="744">
        <f t="shared" si="210"/>
        <v>187.97</v>
      </c>
      <c r="AG1057" s="744">
        <f t="shared" si="211"/>
        <v>493.36</v>
      </c>
      <c r="AH1057" s="744">
        <f t="shared" si="212"/>
        <v>276.31</v>
      </c>
      <c r="AI1057" s="744">
        <f t="shared" si="213"/>
        <v>1339.25</v>
      </c>
      <c r="AJ1057" s="744">
        <f t="shared" si="214"/>
        <v>1660.75</v>
      </c>
      <c r="AK1057" s="1097">
        <v>2000</v>
      </c>
    </row>
    <row r="1058" spans="1:37">
      <c r="A1058">
        <v>25540</v>
      </c>
      <c r="B1058" t="s">
        <v>442</v>
      </c>
      <c r="C1058">
        <v>931116</v>
      </c>
      <c r="D1058" t="s">
        <v>442</v>
      </c>
      <c r="E1058">
        <v>529510</v>
      </c>
      <c r="F1058" t="s">
        <v>101</v>
      </c>
      <c r="G1058" s="408" t="s">
        <v>2737</v>
      </c>
      <c r="H1058" s="217" t="s">
        <v>47</v>
      </c>
      <c r="I1058" s="217" t="s">
        <v>442</v>
      </c>
      <c r="J1058" s="217" t="s">
        <v>458</v>
      </c>
      <c r="K1058" s="61" t="str">
        <f t="shared" si="204"/>
        <v>2</v>
      </c>
      <c r="L1058" s="63" t="str">
        <f t="shared" si="205"/>
        <v>Natural Resources2</v>
      </c>
      <c r="M1058" s="63" t="str">
        <f t="shared" si="206"/>
        <v>Multi-Species Reserve2</v>
      </c>
      <c r="N1058" s="637">
        <v>25</v>
      </c>
      <c r="O1058" s="213">
        <v>0</v>
      </c>
      <c r="Q1058" s="213">
        <f t="shared" si="207"/>
        <v>0</v>
      </c>
      <c r="R1058" s="213">
        <v>0</v>
      </c>
      <c r="S1058" s="213">
        <v>0</v>
      </c>
      <c r="T1058" s="213">
        <v>0</v>
      </c>
      <c r="U1058" s="213">
        <v>0</v>
      </c>
      <c r="V1058" s="213">
        <v>0</v>
      </c>
      <c r="W1058" s="213">
        <v>0</v>
      </c>
      <c r="X1058" s="213">
        <v>0</v>
      </c>
      <c r="Y1058" s="213">
        <v>0</v>
      </c>
      <c r="Z1058" s="213">
        <v>-25</v>
      </c>
      <c r="AA1058" s="213">
        <v>0</v>
      </c>
      <c r="AB1058" s="213">
        <v>0</v>
      </c>
      <c r="AC1058" s="213">
        <f>SUMIF('[3]revexpbalances - 2024-07-18T082'!$G:$G,G:G,'[3]revexpbalances - 2024-07-18T082'!$H:$H)</f>
        <v>0</v>
      </c>
      <c r="AD1058" s="213">
        <f t="shared" si="208"/>
        <v>-25</v>
      </c>
      <c r="AE1058" s="744">
        <f t="shared" si="209"/>
        <v>0</v>
      </c>
      <c r="AF1058" s="744">
        <f t="shared" si="210"/>
        <v>0</v>
      </c>
      <c r="AG1058" s="744">
        <f t="shared" si="211"/>
        <v>-25</v>
      </c>
      <c r="AH1058" s="744">
        <f t="shared" si="212"/>
        <v>0</v>
      </c>
      <c r="AI1058" s="744">
        <f t="shared" si="213"/>
        <v>-25</v>
      </c>
      <c r="AJ1058" s="744">
        <f t="shared" si="214"/>
        <v>25</v>
      </c>
      <c r="AK1058" s="1097">
        <v>0</v>
      </c>
    </row>
    <row r="1059" spans="1:37">
      <c r="A1059">
        <v>25540</v>
      </c>
      <c r="B1059" t="s">
        <v>442</v>
      </c>
      <c r="C1059">
        <v>931116</v>
      </c>
      <c r="D1059" t="s">
        <v>442</v>
      </c>
      <c r="E1059">
        <v>529520</v>
      </c>
      <c r="F1059" t="s">
        <v>102</v>
      </c>
      <c r="G1059" s="408" t="s">
        <v>830</v>
      </c>
      <c r="H1059" s="217" t="s">
        <v>47</v>
      </c>
      <c r="I1059" s="217" t="s">
        <v>442</v>
      </c>
      <c r="J1059" s="217" t="s">
        <v>458</v>
      </c>
      <c r="K1059" s="61" t="str">
        <f t="shared" si="204"/>
        <v>2</v>
      </c>
      <c r="L1059" s="63" t="str">
        <f t="shared" si="205"/>
        <v>Natural Resources2</v>
      </c>
      <c r="M1059" s="63" t="str">
        <f t="shared" si="206"/>
        <v>Multi-Species Reserve2</v>
      </c>
      <c r="N1059" s="637">
        <v>2657.51</v>
      </c>
      <c r="O1059" s="213">
        <v>10487</v>
      </c>
      <c r="Q1059" s="213">
        <f t="shared" si="207"/>
        <v>10487</v>
      </c>
      <c r="R1059" s="213">
        <v>0</v>
      </c>
      <c r="S1059" s="213">
        <v>0</v>
      </c>
      <c r="T1059" s="213">
        <v>0</v>
      </c>
      <c r="U1059" s="213">
        <v>0</v>
      </c>
      <c r="V1059" s="213">
        <v>0</v>
      </c>
      <c r="W1059" s="213">
        <v>0</v>
      </c>
      <c r="X1059" s="213">
        <v>0</v>
      </c>
      <c r="Y1059" s="213">
        <v>0</v>
      </c>
      <c r="Z1059" s="213">
        <v>0</v>
      </c>
      <c r="AA1059" s="213">
        <v>0</v>
      </c>
      <c r="AB1059" s="213">
        <v>0</v>
      </c>
      <c r="AC1059" s="213">
        <f>SUMIF('[3]revexpbalances - 2024-07-18T082'!$G:$G,G:G,'[3]revexpbalances - 2024-07-18T082'!$H:$H)</f>
        <v>0</v>
      </c>
      <c r="AD1059" s="213">
        <f t="shared" si="208"/>
        <v>0</v>
      </c>
      <c r="AE1059" s="744">
        <f t="shared" si="209"/>
        <v>0</v>
      </c>
      <c r="AF1059" s="744">
        <f t="shared" si="210"/>
        <v>0</v>
      </c>
      <c r="AG1059" s="744">
        <f t="shared" si="211"/>
        <v>0</v>
      </c>
      <c r="AH1059" s="744">
        <f t="shared" si="212"/>
        <v>0</v>
      </c>
      <c r="AI1059" s="744">
        <f t="shared" si="213"/>
        <v>0</v>
      </c>
      <c r="AJ1059" s="744">
        <f t="shared" si="214"/>
        <v>10487</v>
      </c>
      <c r="AK1059" s="1097">
        <v>5000</v>
      </c>
    </row>
    <row r="1060" spans="1:37">
      <c r="A1060">
        <v>25540</v>
      </c>
      <c r="B1060" t="s">
        <v>442</v>
      </c>
      <c r="C1060">
        <v>931116</v>
      </c>
      <c r="D1060" t="s">
        <v>442</v>
      </c>
      <c r="E1060">
        <v>529550</v>
      </c>
      <c r="F1060" t="s">
        <v>103</v>
      </c>
      <c r="G1060" s="408" t="s">
        <v>831</v>
      </c>
      <c r="H1060" s="217" t="s">
        <v>47</v>
      </c>
      <c r="I1060" s="217" t="s">
        <v>442</v>
      </c>
      <c r="J1060" s="217" t="s">
        <v>458</v>
      </c>
      <c r="K1060" s="61" t="str">
        <f t="shared" si="204"/>
        <v>2</v>
      </c>
      <c r="L1060" s="63" t="str">
        <f t="shared" si="205"/>
        <v>Natural Resources2</v>
      </c>
      <c r="M1060" s="63" t="str">
        <f t="shared" si="206"/>
        <v>Multi-Species Reserve2</v>
      </c>
      <c r="N1060" s="637">
        <v>199.65999999999997</v>
      </c>
      <c r="O1060" s="213">
        <v>0</v>
      </c>
      <c r="Q1060" s="213">
        <f t="shared" si="207"/>
        <v>0</v>
      </c>
      <c r="R1060" s="213">
        <v>0</v>
      </c>
      <c r="S1060" s="213">
        <v>3.55</v>
      </c>
      <c r="T1060" s="213">
        <v>34.31</v>
      </c>
      <c r="U1060" s="213">
        <v>41.8</v>
      </c>
      <c r="V1060" s="213">
        <v>55.27</v>
      </c>
      <c r="W1060" s="213">
        <v>27.28</v>
      </c>
      <c r="X1060" s="213">
        <v>41.43</v>
      </c>
      <c r="Y1060" s="213">
        <v>44.81</v>
      </c>
      <c r="Z1060" s="213">
        <v>42.3</v>
      </c>
      <c r="AA1060" s="213">
        <v>42.3</v>
      </c>
      <c r="AB1060" s="213">
        <v>92.09</v>
      </c>
      <c r="AC1060" s="213">
        <f>SUMIF('[3]revexpbalances - 2024-07-18T082'!$G:$G,G:G,'[3]revexpbalances - 2024-07-18T082'!$H:$H)</f>
        <v>6.83</v>
      </c>
      <c r="AD1060" s="213">
        <f t="shared" si="208"/>
        <v>431.96999999999997</v>
      </c>
      <c r="AE1060" s="744">
        <f t="shared" si="209"/>
        <v>37.86</v>
      </c>
      <c r="AF1060" s="744">
        <f t="shared" si="210"/>
        <v>124.35</v>
      </c>
      <c r="AG1060" s="744">
        <f t="shared" si="211"/>
        <v>128.54000000000002</v>
      </c>
      <c r="AH1060" s="744">
        <f t="shared" si="212"/>
        <v>141.22</v>
      </c>
      <c r="AI1060" s="744">
        <f t="shared" si="213"/>
        <v>431.97</v>
      </c>
      <c r="AJ1060" s="744">
        <f t="shared" si="214"/>
        <v>-431.97</v>
      </c>
      <c r="AK1060" s="1097">
        <v>300</v>
      </c>
    </row>
    <row r="1061" spans="1:37">
      <c r="A1061">
        <v>25550</v>
      </c>
      <c r="B1061" t="s">
        <v>2955</v>
      </c>
      <c r="C1061">
        <v>931101</v>
      </c>
      <c r="D1061" t="s">
        <v>2956</v>
      </c>
      <c r="E1061">
        <v>520230</v>
      </c>
      <c r="F1061" t="s">
        <v>50</v>
      </c>
      <c r="G1061" s="408" t="s">
        <v>844</v>
      </c>
      <c r="H1061" s="217" t="s">
        <v>47</v>
      </c>
      <c r="I1061" s="217" t="s">
        <v>443</v>
      </c>
      <c r="J1061" s="217" t="s">
        <v>458</v>
      </c>
      <c r="K1061" s="61" t="str">
        <f t="shared" si="204"/>
        <v>2</v>
      </c>
      <c r="L1061" s="63" t="str">
        <f t="shared" si="205"/>
        <v>Natural Resources2</v>
      </c>
      <c r="M1061" s="63" t="str">
        <f t="shared" si="206"/>
        <v>Santa Ana River Mitigation Bank2</v>
      </c>
      <c r="N1061" s="637">
        <v>0</v>
      </c>
      <c r="O1061" s="213">
        <v>385</v>
      </c>
      <c r="Q1061" s="213">
        <f t="shared" si="207"/>
        <v>385</v>
      </c>
      <c r="R1061" s="213">
        <v>0</v>
      </c>
      <c r="S1061" s="213">
        <v>0</v>
      </c>
      <c r="T1061" s="213">
        <v>0</v>
      </c>
      <c r="U1061" s="213">
        <v>0</v>
      </c>
      <c r="V1061" s="213">
        <v>0</v>
      </c>
      <c r="W1061" s="213">
        <v>0</v>
      </c>
      <c r="X1061" s="213">
        <v>0</v>
      </c>
      <c r="Y1061" s="213">
        <v>0</v>
      </c>
      <c r="Z1061" s="213">
        <v>0</v>
      </c>
      <c r="AA1061" s="213">
        <v>0</v>
      </c>
      <c r="AB1061" s="213">
        <v>0</v>
      </c>
      <c r="AC1061" s="213">
        <f>SUMIF('[3]revexpbalances - 2024-07-18T082'!$G:$G,G:G,'[3]revexpbalances - 2024-07-18T082'!$H:$H)</f>
        <v>0</v>
      </c>
      <c r="AD1061" s="213">
        <f t="shared" si="208"/>
        <v>0</v>
      </c>
      <c r="AE1061" s="744">
        <f t="shared" si="209"/>
        <v>0</v>
      </c>
      <c r="AF1061" s="744">
        <f t="shared" si="210"/>
        <v>0</v>
      </c>
      <c r="AG1061" s="744">
        <f t="shared" si="211"/>
        <v>0</v>
      </c>
      <c r="AH1061" s="744">
        <f t="shared" si="212"/>
        <v>0</v>
      </c>
      <c r="AI1061" s="744">
        <f t="shared" si="213"/>
        <v>0</v>
      </c>
      <c r="AJ1061" s="744">
        <f t="shared" si="214"/>
        <v>385</v>
      </c>
      <c r="AK1061" s="1097">
        <v>0</v>
      </c>
    </row>
    <row r="1062" spans="1:37">
      <c r="A1062">
        <v>25550</v>
      </c>
      <c r="B1062" t="s">
        <v>2955</v>
      </c>
      <c r="C1062">
        <v>931101</v>
      </c>
      <c r="D1062" t="s">
        <v>2956</v>
      </c>
      <c r="E1062">
        <v>520320</v>
      </c>
      <c r="F1062" t="s">
        <v>51</v>
      </c>
      <c r="G1062" s="408" t="s">
        <v>845</v>
      </c>
      <c r="H1062" s="217" t="s">
        <v>47</v>
      </c>
      <c r="I1062" s="217" t="s">
        <v>443</v>
      </c>
      <c r="J1062" s="217" t="s">
        <v>458</v>
      </c>
      <c r="K1062" s="61" t="str">
        <f t="shared" si="204"/>
        <v>2</v>
      </c>
      <c r="L1062" s="63" t="str">
        <f t="shared" si="205"/>
        <v>Natural Resources2</v>
      </c>
      <c r="M1062" s="63" t="str">
        <f t="shared" si="206"/>
        <v>Santa Ana River Mitigation Bank2</v>
      </c>
      <c r="N1062" s="637">
        <v>17.52</v>
      </c>
      <c r="O1062" s="213">
        <v>500</v>
      </c>
      <c r="Q1062" s="213">
        <f t="shared" si="207"/>
        <v>500</v>
      </c>
      <c r="R1062" s="213">
        <v>0</v>
      </c>
      <c r="S1062" s="213">
        <v>17.52</v>
      </c>
      <c r="T1062" s="213">
        <v>-17.52</v>
      </c>
      <c r="U1062" s="213">
        <v>0</v>
      </c>
      <c r="V1062" s="213">
        <v>0</v>
      </c>
      <c r="W1062" s="213">
        <v>0</v>
      </c>
      <c r="X1062" s="213">
        <v>0</v>
      </c>
      <c r="Y1062" s="213">
        <v>0</v>
      </c>
      <c r="Z1062" s="213">
        <v>0</v>
      </c>
      <c r="AA1062" s="213">
        <v>0</v>
      </c>
      <c r="AB1062" s="213">
        <v>0</v>
      </c>
      <c r="AC1062" s="213">
        <f>SUMIF('[3]revexpbalances - 2024-07-18T082'!$G:$G,G:G,'[3]revexpbalances - 2024-07-18T082'!$H:$H)</f>
        <v>0</v>
      </c>
      <c r="AD1062" s="213">
        <f t="shared" si="208"/>
        <v>0</v>
      </c>
      <c r="AE1062" s="744">
        <f t="shared" si="209"/>
        <v>0</v>
      </c>
      <c r="AF1062" s="744">
        <f t="shared" si="210"/>
        <v>0</v>
      </c>
      <c r="AG1062" s="744">
        <f t="shared" si="211"/>
        <v>0</v>
      </c>
      <c r="AH1062" s="744">
        <f t="shared" si="212"/>
        <v>0</v>
      </c>
      <c r="AI1062" s="744">
        <f t="shared" si="213"/>
        <v>0</v>
      </c>
      <c r="AJ1062" s="744">
        <f t="shared" si="214"/>
        <v>500</v>
      </c>
      <c r="AK1062" s="1097">
        <v>0</v>
      </c>
    </row>
    <row r="1063" spans="1:37">
      <c r="A1063">
        <v>25550</v>
      </c>
      <c r="B1063" t="s">
        <v>2955</v>
      </c>
      <c r="C1063">
        <v>931101</v>
      </c>
      <c r="D1063" t="s">
        <v>2956</v>
      </c>
      <c r="E1063">
        <v>529500</v>
      </c>
      <c r="F1063" t="s">
        <v>100</v>
      </c>
      <c r="G1063" s="408" t="s">
        <v>850</v>
      </c>
      <c r="H1063" s="217" t="s">
        <v>47</v>
      </c>
      <c r="I1063" s="217" t="s">
        <v>443</v>
      </c>
      <c r="J1063" s="217" t="s">
        <v>458</v>
      </c>
      <c r="K1063" s="61" t="str">
        <f t="shared" si="204"/>
        <v>2</v>
      </c>
      <c r="L1063" s="63" t="str">
        <f t="shared" si="205"/>
        <v>Natural Resources2</v>
      </c>
      <c r="M1063" s="63" t="str">
        <f t="shared" si="206"/>
        <v>Santa Ana River Mitigation Bank2</v>
      </c>
      <c r="N1063" s="637">
        <v>5097.1499999999996</v>
      </c>
      <c r="O1063" s="213">
        <v>3650</v>
      </c>
      <c r="Q1063" s="213">
        <f t="shared" si="207"/>
        <v>3650</v>
      </c>
      <c r="R1063" s="213">
        <v>0</v>
      </c>
      <c r="S1063" s="213">
        <v>687.11</v>
      </c>
      <c r="T1063" s="213">
        <v>726.95</v>
      </c>
      <c r="U1063" s="213">
        <v>338.25</v>
      </c>
      <c r="V1063" s="213">
        <v>369.26</v>
      </c>
      <c r="W1063" s="213">
        <v>323.88</v>
      </c>
      <c r="X1063" s="213">
        <v>328.14</v>
      </c>
      <c r="Y1063" s="213">
        <v>377.97</v>
      </c>
      <c r="Z1063" s="213">
        <v>354.33</v>
      </c>
      <c r="AA1063" s="213">
        <v>184.03</v>
      </c>
      <c r="AB1063" s="213">
        <v>263.61</v>
      </c>
      <c r="AC1063" s="213">
        <f>SUMIF('[3]revexpbalances - 2024-07-18T082'!$G:$G,G:G,'[3]revexpbalances - 2024-07-18T082'!$H:$H)</f>
        <v>337.16</v>
      </c>
      <c r="AD1063" s="213">
        <f t="shared" si="208"/>
        <v>4290.6899999999996</v>
      </c>
      <c r="AE1063" s="744">
        <f t="shared" si="209"/>
        <v>1414.06</v>
      </c>
      <c r="AF1063" s="744">
        <f t="shared" si="210"/>
        <v>1031.3899999999999</v>
      </c>
      <c r="AG1063" s="744">
        <f t="shared" si="211"/>
        <v>1060.44</v>
      </c>
      <c r="AH1063" s="744">
        <f t="shared" si="212"/>
        <v>784.8</v>
      </c>
      <c r="AI1063" s="744">
        <f t="shared" si="213"/>
        <v>4290.6899999999996</v>
      </c>
      <c r="AJ1063" s="744">
        <f t="shared" si="214"/>
        <v>-640.6899999999996</v>
      </c>
      <c r="AK1063" s="1097">
        <v>0</v>
      </c>
    </row>
    <row r="1064" spans="1:37">
      <c r="A1064">
        <v>25590</v>
      </c>
      <c r="B1064" t="s">
        <v>1564</v>
      </c>
      <c r="C1064">
        <v>931150</v>
      </c>
      <c r="D1064" t="s">
        <v>1564</v>
      </c>
      <c r="E1064">
        <v>520230</v>
      </c>
      <c r="F1064" t="s">
        <v>50</v>
      </c>
      <c r="G1064" s="408" t="s">
        <v>759</v>
      </c>
      <c r="H1064" s="217" t="s">
        <v>47</v>
      </c>
      <c r="I1064" s="217" t="s">
        <v>1564</v>
      </c>
      <c r="J1064" s="217" t="s">
        <v>458</v>
      </c>
      <c r="K1064" s="61" t="str">
        <f t="shared" si="204"/>
        <v>2</v>
      </c>
      <c r="L1064" s="63" t="str">
        <f t="shared" si="205"/>
        <v>Natural Resources2</v>
      </c>
      <c r="M1064" s="63" t="str">
        <f t="shared" si="206"/>
        <v>MSHCP Reserve Management2</v>
      </c>
      <c r="N1064" s="637">
        <v>6462.8</v>
      </c>
      <c r="O1064" s="213">
        <v>7600</v>
      </c>
      <c r="Q1064" s="213">
        <f t="shared" si="207"/>
        <v>7600</v>
      </c>
      <c r="R1064" s="213">
        <v>0</v>
      </c>
      <c r="S1064" s="213">
        <v>459.69</v>
      </c>
      <c r="T1064" s="213">
        <v>459.69</v>
      </c>
      <c r="U1064" s="213">
        <v>617.32000000000005</v>
      </c>
      <c r="V1064" s="213">
        <v>460.9</v>
      </c>
      <c r="W1064" s="213">
        <v>460.9</v>
      </c>
      <c r="X1064" s="213">
        <v>588.72</v>
      </c>
      <c r="Y1064" s="213">
        <v>405.62</v>
      </c>
      <c r="Z1064" s="213">
        <v>419.2</v>
      </c>
      <c r="AA1064" s="213">
        <v>419.21</v>
      </c>
      <c r="AB1064" s="213">
        <v>460.9</v>
      </c>
      <c r="AC1064" s="213">
        <f>SUMIF('[3]revexpbalances - 2024-07-18T082'!$G:$G,G:G,'[3]revexpbalances - 2024-07-18T082'!$H:$H)</f>
        <v>451.51</v>
      </c>
      <c r="AD1064" s="213">
        <f t="shared" si="208"/>
        <v>5203.66</v>
      </c>
      <c r="AE1064" s="744">
        <f t="shared" si="209"/>
        <v>919.38</v>
      </c>
      <c r="AF1064" s="744">
        <f t="shared" si="210"/>
        <v>1539.12</v>
      </c>
      <c r="AG1064" s="744">
        <f t="shared" si="211"/>
        <v>1413.54</v>
      </c>
      <c r="AH1064" s="744">
        <f t="shared" si="212"/>
        <v>1331.62</v>
      </c>
      <c r="AI1064" s="744">
        <f t="shared" si="213"/>
        <v>5203.66</v>
      </c>
      <c r="AJ1064" s="744">
        <f t="shared" si="214"/>
        <v>2396.34</v>
      </c>
      <c r="AK1064" s="1097">
        <v>7000</v>
      </c>
    </row>
    <row r="1065" spans="1:37">
      <c r="A1065">
        <v>25590</v>
      </c>
      <c r="B1065" t="s">
        <v>1564</v>
      </c>
      <c r="C1065">
        <v>931150</v>
      </c>
      <c r="D1065" t="s">
        <v>1564</v>
      </c>
      <c r="E1065">
        <v>520845</v>
      </c>
      <c r="F1065" t="s">
        <v>89</v>
      </c>
      <c r="G1065" s="408" t="s">
        <v>761</v>
      </c>
      <c r="H1065" s="217" t="s">
        <v>47</v>
      </c>
      <c r="I1065" s="217" t="s">
        <v>1564</v>
      </c>
      <c r="J1065" s="217" t="s">
        <v>458</v>
      </c>
      <c r="K1065" s="61" t="str">
        <f t="shared" si="204"/>
        <v>2</v>
      </c>
      <c r="L1065" s="63" t="str">
        <f t="shared" si="205"/>
        <v>Natural Resources2</v>
      </c>
      <c r="M1065" s="63" t="str">
        <f t="shared" si="206"/>
        <v>MSHCP Reserve Management2</v>
      </c>
      <c r="N1065" s="637">
        <v>6850.49</v>
      </c>
      <c r="O1065" s="213">
        <v>8500</v>
      </c>
      <c r="Q1065" s="213">
        <f t="shared" si="207"/>
        <v>8500</v>
      </c>
      <c r="R1065" s="213">
        <v>466.85</v>
      </c>
      <c r="S1065" s="213">
        <v>466.85</v>
      </c>
      <c r="T1065" s="213">
        <v>197.89</v>
      </c>
      <c r="U1065" s="213">
        <v>735.85</v>
      </c>
      <c r="V1065" s="213">
        <v>987.27</v>
      </c>
      <c r="W1065" s="213">
        <v>935</v>
      </c>
      <c r="X1065" s="213">
        <v>847.22</v>
      </c>
      <c r="Y1065" s="213">
        <v>2978.03</v>
      </c>
      <c r="Z1065" s="213">
        <v>1817.25</v>
      </c>
      <c r="AA1065" s="213">
        <v>633.22</v>
      </c>
      <c r="AB1065" s="213">
        <v>726.96</v>
      </c>
      <c r="AC1065" s="213">
        <f>SUMIF('[3]revexpbalances - 2024-07-18T082'!$G:$G,G:G,'[3]revexpbalances - 2024-07-18T082'!$H:$H)</f>
        <v>3367.26</v>
      </c>
      <c r="AD1065" s="213">
        <f t="shared" si="208"/>
        <v>14159.65</v>
      </c>
      <c r="AE1065" s="744">
        <f t="shared" si="209"/>
        <v>1131.5900000000001</v>
      </c>
      <c r="AF1065" s="744">
        <f t="shared" si="210"/>
        <v>2658.12</v>
      </c>
      <c r="AG1065" s="744">
        <f t="shared" si="211"/>
        <v>5642.5</v>
      </c>
      <c r="AH1065" s="744">
        <f t="shared" si="212"/>
        <v>4727.4400000000005</v>
      </c>
      <c r="AI1065" s="744">
        <f t="shared" si="213"/>
        <v>14159.65</v>
      </c>
      <c r="AJ1065" s="744">
        <f t="shared" si="214"/>
        <v>-5659.65</v>
      </c>
      <c r="AK1065" s="1097">
        <v>8500</v>
      </c>
    </row>
    <row r="1066" spans="1:37">
      <c r="A1066">
        <v>25620</v>
      </c>
      <c r="B1066" t="s">
        <v>2347</v>
      </c>
      <c r="C1066">
        <v>931750</v>
      </c>
      <c r="D1066" t="s">
        <v>2347</v>
      </c>
      <c r="E1066">
        <v>520230</v>
      </c>
      <c r="F1066" t="s">
        <v>50</v>
      </c>
      <c r="G1066" s="408" t="s">
        <v>2463</v>
      </c>
      <c r="H1066" s="217" t="s">
        <v>1524</v>
      </c>
      <c r="I1066" s="217" t="s">
        <v>448</v>
      </c>
      <c r="J1066" s="217" t="s">
        <v>458</v>
      </c>
      <c r="K1066" s="61" t="str">
        <f t="shared" si="204"/>
        <v>2</v>
      </c>
      <c r="L1066" s="63" t="str">
        <f t="shared" si="205"/>
        <v>Regional Parks2</v>
      </c>
      <c r="M1066" s="63" t="str">
        <f t="shared" si="206"/>
        <v>Lake Skinner2</v>
      </c>
      <c r="N1066" s="637">
        <v>4245.0599999999995</v>
      </c>
      <c r="O1066" s="213">
        <v>5600</v>
      </c>
      <c r="Q1066" s="213">
        <f t="shared" si="207"/>
        <v>5600</v>
      </c>
      <c r="R1066" s="213">
        <v>0</v>
      </c>
      <c r="S1066" s="213">
        <v>360.99</v>
      </c>
      <c r="T1066" s="213">
        <v>360.99</v>
      </c>
      <c r="U1066" s="213">
        <v>361.39</v>
      </c>
      <c r="V1066" s="213">
        <v>361.54</v>
      </c>
      <c r="W1066" s="213">
        <v>361.54</v>
      </c>
      <c r="X1066" s="213">
        <v>275.47000000000003</v>
      </c>
      <c r="Y1066" s="213">
        <v>1778.71</v>
      </c>
      <c r="Z1066" s="213">
        <v>946.73</v>
      </c>
      <c r="AA1066" s="213">
        <v>173</v>
      </c>
      <c r="AB1066" s="213">
        <v>172.99</v>
      </c>
      <c r="AC1066" s="213">
        <f>SUMIF('[3]revexpbalances - 2024-07-18T082'!$G:$G,G:G,'[3]revexpbalances - 2024-07-18T082'!$H:$H)</f>
        <v>546.85</v>
      </c>
      <c r="AD1066" s="213">
        <f t="shared" si="208"/>
        <v>5700.2000000000007</v>
      </c>
      <c r="AE1066" s="744">
        <f t="shared" si="209"/>
        <v>721.98</v>
      </c>
      <c r="AF1066" s="744">
        <f t="shared" si="210"/>
        <v>1084.47</v>
      </c>
      <c r="AG1066" s="744">
        <f t="shared" si="211"/>
        <v>3000.9100000000003</v>
      </c>
      <c r="AH1066" s="744">
        <f t="shared" si="212"/>
        <v>892.84</v>
      </c>
      <c r="AI1066" s="744">
        <f t="shared" si="213"/>
        <v>5700.2000000000007</v>
      </c>
      <c r="AJ1066" s="744">
        <f t="shared" si="214"/>
        <v>-100.20000000000073</v>
      </c>
      <c r="AK1066" s="1097">
        <v>5600</v>
      </c>
    </row>
    <row r="1067" spans="1:37">
      <c r="A1067">
        <v>25620</v>
      </c>
      <c r="B1067" t="s">
        <v>2347</v>
      </c>
      <c r="C1067">
        <v>931750</v>
      </c>
      <c r="D1067" t="s">
        <v>2347</v>
      </c>
      <c r="E1067">
        <v>520320</v>
      </c>
      <c r="F1067" t="s">
        <v>51</v>
      </c>
      <c r="G1067" s="408" t="s">
        <v>2461</v>
      </c>
      <c r="H1067" s="217" t="s">
        <v>1524</v>
      </c>
      <c r="I1067" s="217" t="s">
        <v>448</v>
      </c>
      <c r="J1067" s="217" t="s">
        <v>458</v>
      </c>
      <c r="K1067" s="61" t="str">
        <f t="shared" si="204"/>
        <v>2</v>
      </c>
      <c r="L1067" s="63" t="str">
        <f t="shared" si="205"/>
        <v>Regional Parks2</v>
      </c>
      <c r="M1067" s="63" t="str">
        <f t="shared" si="206"/>
        <v>Lake Skinner2</v>
      </c>
      <c r="N1067" s="637">
        <v>3902.18</v>
      </c>
      <c r="O1067" s="213">
        <v>3600</v>
      </c>
      <c r="Q1067" s="213">
        <f t="shared" si="207"/>
        <v>3600</v>
      </c>
      <c r="R1067" s="213">
        <v>311.48</v>
      </c>
      <c r="S1067" s="213">
        <v>321.63</v>
      </c>
      <c r="T1067" s="213">
        <v>382.24</v>
      </c>
      <c r="U1067" s="213">
        <v>219.63</v>
      </c>
      <c r="V1067" s="213">
        <v>381.61</v>
      </c>
      <c r="W1067" s="213">
        <v>324.8</v>
      </c>
      <c r="X1067" s="213">
        <v>327.31</v>
      </c>
      <c r="Y1067" s="213">
        <v>324.83999999999997</v>
      </c>
      <c r="Z1067" s="213">
        <v>327.23</v>
      </c>
      <c r="AA1067" s="213">
        <v>318.69</v>
      </c>
      <c r="AB1067" s="213">
        <v>722.22</v>
      </c>
      <c r="AC1067" s="213">
        <f>SUMIF('[3]revexpbalances - 2024-07-18T082'!$G:$G,G:G,'[3]revexpbalances - 2024-07-18T082'!$H:$H)</f>
        <v>326.52999999999997</v>
      </c>
      <c r="AD1067" s="213">
        <f t="shared" si="208"/>
        <v>4288.21</v>
      </c>
      <c r="AE1067" s="744">
        <f t="shared" si="209"/>
        <v>1015.35</v>
      </c>
      <c r="AF1067" s="744">
        <f t="shared" si="210"/>
        <v>926.04</v>
      </c>
      <c r="AG1067" s="744">
        <f t="shared" si="211"/>
        <v>979.38</v>
      </c>
      <c r="AH1067" s="744">
        <f t="shared" si="212"/>
        <v>1367.44</v>
      </c>
      <c r="AI1067" s="744">
        <f t="shared" si="213"/>
        <v>4288.21</v>
      </c>
      <c r="AJ1067" s="744">
        <f t="shared" si="214"/>
        <v>-688.21</v>
      </c>
      <c r="AK1067" s="1097">
        <v>4000</v>
      </c>
    </row>
    <row r="1068" spans="1:37">
      <c r="A1068">
        <v>25620</v>
      </c>
      <c r="B1068" t="s">
        <v>2347</v>
      </c>
      <c r="C1068">
        <v>931750</v>
      </c>
      <c r="D1068" t="s">
        <v>2347</v>
      </c>
      <c r="E1068">
        <v>520845</v>
      </c>
      <c r="F1068" t="s">
        <v>89</v>
      </c>
      <c r="G1068" s="408" t="s">
        <v>2478</v>
      </c>
      <c r="H1068" s="217" t="s">
        <v>1524</v>
      </c>
      <c r="I1068" s="217" t="s">
        <v>448</v>
      </c>
      <c r="J1068" s="217" t="s">
        <v>458</v>
      </c>
      <c r="K1068" s="61" t="str">
        <f t="shared" si="204"/>
        <v>2</v>
      </c>
      <c r="L1068" s="63" t="str">
        <f t="shared" si="205"/>
        <v>Regional Parks2</v>
      </c>
      <c r="M1068" s="63" t="str">
        <f t="shared" si="206"/>
        <v>Lake Skinner2</v>
      </c>
      <c r="N1068" s="637">
        <v>76781.17</v>
      </c>
      <c r="O1068" s="213">
        <v>120000</v>
      </c>
      <c r="Q1068" s="213">
        <f t="shared" si="207"/>
        <v>120000</v>
      </c>
      <c r="R1068" s="213">
        <v>5964.95</v>
      </c>
      <c r="S1068" s="213">
        <v>6049.13</v>
      </c>
      <c r="T1068" s="213">
        <v>6049.16</v>
      </c>
      <c r="U1068" s="213">
        <v>6049.16</v>
      </c>
      <c r="V1068" s="213">
        <v>6049.16</v>
      </c>
      <c r="W1068" s="213">
        <v>6434.45</v>
      </c>
      <c r="X1068" s="213">
        <v>6049.16</v>
      </c>
      <c r="Y1068" s="213">
        <v>6049.16</v>
      </c>
      <c r="Z1068" s="213">
        <v>6113.08</v>
      </c>
      <c r="AA1068" s="213">
        <v>6579.65</v>
      </c>
      <c r="AB1068" s="213">
        <v>6049.16</v>
      </c>
      <c r="AC1068" s="213">
        <f>SUMIF('[3]revexpbalances - 2024-07-18T082'!$G:$G,G:G,'[3]revexpbalances - 2024-07-18T082'!$H:$H)</f>
        <v>6368.76</v>
      </c>
      <c r="AD1068" s="213">
        <f t="shared" si="208"/>
        <v>73804.98</v>
      </c>
      <c r="AE1068" s="744">
        <f t="shared" si="209"/>
        <v>18063.239999999998</v>
      </c>
      <c r="AF1068" s="744">
        <f t="shared" si="210"/>
        <v>18532.77</v>
      </c>
      <c r="AG1068" s="744">
        <f t="shared" si="211"/>
        <v>18211.400000000001</v>
      </c>
      <c r="AH1068" s="744">
        <f t="shared" si="212"/>
        <v>18997.57</v>
      </c>
      <c r="AI1068" s="744">
        <f t="shared" si="213"/>
        <v>73804.98</v>
      </c>
      <c r="AJ1068" s="744">
        <f t="shared" si="214"/>
        <v>46195.020000000004</v>
      </c>
      <c r="AK1068" s="1097">
        <v>75000</v>
      </c>
    </row>
    <row r="1069" spans="1:37">
      <c r="A1069">
        <v>25620</v>
      </c>
      <c r="B1069" t="s">
        <v>2347</v>
      </c>
      <c r="C1069">
        <v>931750</v>
      </c>
      <c r="D1069" t="s">
        <v>2347</v>
      </c>
      <c r="E1069">
        <v>521700</v>
      </c>
      <c r="F1069" t="s">
        <v>1072</v>
      </c>
      <c r="G1069" s="408" t="s">
        <v>2440</v>
      </c>
      <c r="H1069" s="217" t="s">
        <v>1524</v>
      </c>
      <c r="I1069" s="217" t="s">
        <v>448</v>
      </c>
      <c r="J1069" s="217" t="s">
        <v>458</v>
      </c>
      <c r="K1069" s="61" t="str">
        <f t="shared" si="204"/>
        <v>2</v>
      </c>
      <c r="L1069" s="63" t="str">
        <f t="shared" si="205"/>
        <v>Regional Parks2</v>
      </c>
      <c r="M1069" s="63" t="str">
        <f t="shared" si="206"/>
        <v>Lake Skinner2</v>
      </c>
      <c r="N1069" s="637">
        <v>519.02</v>
      </c>
      <c r="O1069" s="213">
        <v>500</v>
      </c>
      <c r="Q1069" s="213">
        <f t="shared" si="207"/>
        <v>500</v>
      </c>
      <c r="R1069" s="213">
        <v>70.459999999999994</v>
      </c>
      <c r="S1069" s="213">
        <v>35.229999999999997</v>
      </c>
      <c r="T1069" s="213">
        <v>35.229999999999997</v>
      </c>
      <c r="U1069" s="213">
        <v>0</v>
      </c>
      <c r="V1069" s="213">
        <v>35.229999999999997</v>
      </c>
      <c r="W1069" s="213">
        <v>70.459999999999994</v>
      </c>
      <c r="X1069" s="213">
        <v>0</v>
      </c>
      <c r="Y1069" s="213">
        <v>35.229999999999997</v>
      </c>
      <c r="Z1069" s="213">
        <v>70.459999999999994</v>
      </c>
      <c r="AA1069" s="213">
        <v>0</v>
      </c>
      <c r="AB1069" s="213">
        <v>35.229999999999997</v>
      </c>
      <c r="AC1069" s="213">
        <f>SUMIF('[3]revexpbalances - 2024-07-18T082'!$G:$G,G:G,'[3]revexpbalances - 2024-07-18T082'!$H:$H)</f>
        <v>35.229999999999997</v>
      </c>
      <c r="AD1069" s="213">
        <f t="shared" si="208"/>
        <v>422.76</v>
      </c>
      <c r="AE1069" s="744">
        <f t="shared" si="209"/>
        <v>140.91999999999999</v>
      </c>
      <c r="AF1069" s="744">
        <f t="shared" si="210"/>
        <v>105.69</v>
      </c>
      <c r="AG1069" s="744">
        <f t="shared" si="211"/>
        <v>105.69</v>
      </c>
      <c r="AH1069" s="744">
        <f t="shared" si="212"/>
        <v>70.459999999999994</v>
      </c>
      <c r="AI1069" s="744">
        <f t="shared" si="213"/>
        <v>422.75999999999993</v>
      </c>
      <c r="AJ1069" s="744">
        <f t="shared" si="214"/>
        <v>77.240000000000066</v>
      </c>
      <c r="AK1069" s="1097">
        <v>500</v>
      </c>
    </row>
    <row r="1070" spans="1:37">
      <c r="A1070">
        <v>25620</v>
      </c>
      <c r="B1070" t="s">
        <v>2347</v>
      </c>
      <c r="C1070">
        <v>931750</v>
      </c>
      <c r="D1070" t="s">
        <v>2347</v>
      </c>
      <c r="E1070">
        <v>529500</v>
      </c>
      <c r="F1070" t="s">
        <v>100</v>
      </c>
      <c r="G1070" s="408" t="s">
        <v>2481</v>
      </c>
      <c r="H1070" s="217" t="s">
        <v>1524</v>
      </c>
      <c r="I1070" s="217" t="s">
        <v>448</v>
      </c>
      <c r="J1070" s="217" t="s">
        <v>458</v>
      </c>
      <c r="K1070" s="61" t="str">
        <f t="shared" si="204"/>
        <v>2</v>
      </c>
      <c r="L1070" s="63" t="str">
        <f t="shared" si="205"/>
        <v>Regional Parks2</v>
      </c>
      <c r="M1070" s="63" t="str">
        <f t="shared" si="206"/>
        <v>Lake Skinner2</v>
      </c>
      <c r="N1070" s="637">
        <v>278800.45999999996</v>
      </c>
      <c r="O1070" s="213">
        <v>300000</v>
      </c>
      <c r="Q1070" s="213">
        <f t="shared" si="207"/>
        <v>300000</v>
      </c>
      <c r="R1070" s="213">
        <v>0</v>
      </c>
      <c r="S1070" s="213">
        <v>35789.75</v>
      </c>
      <c r="T1070" s="213">
        <v>29263.1</v>
      </c>
      <c r="U1070" s="213">
        <v>26586.93</v>
      </c>
      <c r="V1070" s="213">
        <v>21540.28</v>
      </c>
      <c r="W1070" s="213">
        <v>18778.72</v>
      </c>
      <c r="X1070" s="213">
        <v>16865.77</v>
      </c>
      <c r="Y1070" s="213">
        <v>18276.73</v>
      </c>
      <c r="Z1070" s="213">
        <v>16479.490000000002</v>
      </c>
      <c r="AA1070" s="213">
        <v>17594.95</v>
      </c>
      <c r="AB1070" s="213">
        <v>17871.39</v>
      </c>
      <c r="AC1070" s="213">
        <f>SUMIF('[3]revexpbalances - 2024-07-18T082'!$G:$G,G:G,'[3]revexpbalances - 2024-07-18T082'!$H:$H)</f>
        <v>21396.38</v>
      </c>
      <c r="AD1070" s="213">
        <f t="shared" si="208"/>
        <v>240443.49</v>
      </c>
      <c r="AE1070" s="744">
        <f t="shared" si="209"/>
        <v>65052.85</v>
      </c>
      <c r="AF1070" s="744">
        <f t="shared" si="210"/>
        <v>66905.929999999993</v>
      </c>
      <c r="AG1070" s="744">
        <f t="shared" si="211"/>
        <v>51621.990000000005</v>
      </c>
      <c r="AH1070" s="744">
        <f t="shared" si="212"/>
        <v>56862.720000000001</v>
      </c>
      <c r="AI1070" s="744">
        <f t="shared" si="213"/>
        <v>240443.49000000002</v>
      </c>
      <c r="AJ1070" s="744">
        <f t="shared" si="214"/>
        <v>59556.50999999998</v>
      </c>
      <c r="AK1070" s="1097">
        <v>275000</v>
      </c>
    </row>
    <row r="1071" spans="1:37">
      <c r="A1071">
        <v>25620</v>
      </c>
      <c r="B1071" t="s">
        <v>2347</v>
      </c>
      <c r="C1071">
        <v>931750</v>
      </c>
      <c r="D1071" t="s">
        <v>2347</v>
      </c>
      <c r="E1071">
        <v>529520</v>
      </c>
      <c r="F1071" t="s">
        <v>102</v>
      </c>
      <c r="G1071" s="408" t="s">
        <v>2482</v>
      </c>
      <c r="H1071" s="217" t="s">
        <v>1524</v>
      </c>
      <c r="I1071" s="217" t="s">
        <v>448</v>
      </c>
      <c r="J1071" s="217" t="s">
        <v>458</v>
      </c>
      <c r="K1071" s="61" t="str">
        <f t="shared" si="204"/>
        <v>2</v>
      </c>
      <c r="L1071" s="63" t="str">
        <f t="shared" si="205"/>
        <v>Regional Parks2</v>
      </c>
      <c r="M1071" s="63" t="str">
        <f t="shared" si="206"/>
        <v>Lake Skinner2</v>
      </c>
      <c r="N1071" s="637">
        <v>122699.43999999999</v>
      </c>
      <c r="O1071" s="213">
        <v>177000</v>
      </c>
      <c r="Q1071" s="213">
        <f t="shared" si="207"/>
        <v>177000</v>
      </c>
      <c r="R1071" s="213">
        <v>792.4</v>
      </c>
      <c r="S1071" s="213">
        <v>5192.3999999999996</v>
      </c>
      <c r="T1071" s="213">
        <v>8250</v>
      </c>
      <c r="U1071" s="213">
        <v>35624.11</v>
      </c>
      <c r="V1071" s="213">
        <v>21683.55</v>
      </c>
      <c r="W1071" s="213">
        <v>7259.8</v>
      </c>
      <c r="X1071" s="213">
        <v>4642.3999999999996</v>
      </c>
      <c r="Y1071" s="213">
        <v>4950</v>
      </c>
      <c r="Z1071" s="213">
        <v>28596.560000000001</v>
      </c>
      <c r="AA1071" s="213">
        <v>5192.3999999999996</v>
      </c>
      <c r="AB1071" s="213">
        <v>16700.07</v>
      </c>
      <c r="AC1071" s="213">
        <f>SUMIF('[3]revexpbalances - 2024-07-18T082'!$G:$G,G:G,'[3]revexpbalances - 2024-07-18T082'!$H:$H)</f>
        <v>7084.8</v>
      </c>
      <c r="AD1071" s="213">
        <f t="shared" si="208"/>
        <v>145968.49</v>
      </c>
      <c r="AE1071" s="744">
        <f t="shared" si="209"/>
        <v>14234.8</v>
      </c>
      <c r="AF1071" s="744">
        <f t="shared" si="210"/>
        <v>64567.460000000006</v>
      </c>
      <c r="AG1071" s="744">
        <f t="shared" si="211"/>
        <v>38188.959999999999</v>
      </c>
      <c r="AH1071" s="744">
        <f t="shared" si="212"/>
        <v>28977.27</v>
      </c>
      <c r="AI1071" s="744">
        <f t="shared" si="213"/>
        <v>145968.49</v>
      </c>
      <c r="AJ1071" s="744">
        <f t="shared" si="214"/>
        <v>31031.510000000009</v>
      </c>
      <c r="AK1071" s="1097">
        <v>160000</v>
      </c>
    </row>
    <row r="1072" spans="1:37">
      <c r="A1072">
        <v>25620</v>
      </c>
      <c r="B1072" t="s">
        <v>2347</v>
      </c>
      <c r="C1072">
        <v>931750</v>
      </c>
      <c r="D1072" t="s">
        <v>2347</v>
      </c>
      <c r="E1072">
        <v>529550</v>
      </c>
      <c r="F1072" t="s">
        <v>103</v>
      </c>
      <c r="G1072" s="408" t="s">
        <v>2483</v>
      </c>
      <c r="H1072" s="217" t="s">
        <v>1524</v>
      </c>
      <c r="I1072" s="217" t="s">
        <v>448</v>
      </c>
      <c r="J1072" s="217" t="s">
        <v>458</v>
      </c>
      <c r="K1072" s="61" t="str">
        <f t="shared" si="204"/>
        <v>2</v>
      </c>
      <c r="L1072" s="63" t="str">
        <f t="shared" si="205"/>
        <v>Regional Parks2</v>
      </c>
      <c r="M1072" s="63" t="str">
        <f t="shared" si="206"/>
        <v>Lake Skinner2</v>
      </c>
      <c r="N1072" s="637">
        <v>224445.27999999997</v>
      </c>
      <c r="O1072" s="213">
        <v>420000</v>
      </c>
      <c r="Q1072" s="213">
        <f t="shared" si="207"/>
        <v>420000</v>
      </c>
      <c r="R1072" s="213">
        <v>21278.400000000001</v>
      </c>
      <c r="S1072" s="213">
        <v>37121.129999999997</v>
      </c>
      <c r="T1072" s="213">
        <v>36277.699999999997</v>
      </c>
      <c r="U1072" s="213">
        <v>27844.06</v>
      </c>
      <c r="V1072" s="213">
        <v>14387.1</v>
      </c>
      <c r="W1072" s="213">
        <v>23371.43</v>
      </c>
      <c r="X1072" s="213">
        <v>1954.52</v>
      </c>
      <c r="Y1072" s="213">
        <v>0</v>
      </c>
      <c r="Z1072" s="213">
        <v>5658.53</v>
      </c>
      <c r="AA1072" s="213">
        <v>4150.6099999999997</v>
      </c>
      <c r="AB1072" s="213">
        <v>9922.4</v>
      </c>
      <c r="AC1072" s="213">
        <f>SUMIF('[3]revexpbalances - 2024-07-18T082'!$G:$G,G:G,'[3]revexpbalances - 2024-07-18T082'!$H:$H)</f>
        <v>13105.51</v>
      </c>
      <c r="AD1072" s="213">
        <f t="shared" si="208"/>
        <v>195071.38999999996</v>
      </c>
      <c r="AE1072" s="744">
        <f t="shared" si="209"/>
        <v>94677.23</v>
      </c>
      <c r="AF1072" s="744">
        <f t="shared" si="210"/>
        <v>65602.59</v>
      </c>
      <c r="AG1072" s="744">
        <f t="shared" si="211"/>
        <v>7613.0499999999993</v>
      </c>
      <c r="AH1072" s="744">
        <f t="shared" si="212"/>
        <v>27178.519999999997</v>
      </c>
      <c r="AI1072" s="744">
        <f t="shared" si="213"/>
        <v>195071.38999999998</v>
      </c>
      <c r="AJ1072" s="744">
        <f t="shared" si="214"/>
        <v>224928.61000000002</v>
      </c>
      <c r="AK1072" s="1097">
        <v>360000</v>
      </c>
    </row>
    <row r="1073" spans="1:37">
      <c r="A1073">
        <v>25400</v>
      </c>
      <c r="B1073" t="s">
        <v>2923</v>
      </c>
      <c r="C1073">
        <v>931104</v>
      </c>
      <c r="D1073" t="s">
        <v>2941</v>
      </c>
      <c r="E1073">
        <v>551000</v>
      </c>
      <c r="F1073" t="s">
        <v>451</v>
      </c>
      <c r="G1073" s="408" t="s">
        <v>6460</v>
      </c>
      <c r="H1073" s="217" t="s">
        <v>1766</v>
      </c>
      <c r="I1073" s="217" t="s">
        <v>46</v>
      </c>
      <c r="J1073" s="62" t="s">
        <v>7146</v>
      </c>
      <c r="K1073" s="61" t="str">
        <f t="shared" si="204"/>
        <v>5</v>
      </c>
      <c r="L1073" s="63" t="str">
        <f t="shared" si="205"/>
        <v>Business Services5</v>
      </c>
      <c r="M1073" s="63" t="str">
        <f t="shared" si="206"/>
        <v>Business Operations5</v>
      </c>
      <c r="N1073" s="637">
        <v>0</v>
      </c>
      <c r="O1073" s="213">
        <v>0</v>
      </c>
      <c r="P1073" s="717">
        <v>1000000</v>
      </c>
      <c r="Q1073" s="213">
        <f t="shared" si="207"/>
        <v>1000000</v>
      </c>
      <c r="R1073" s="213">
        <v>0</v>
      </c>
      <c r="S1073" s="213">
        <v>0</v>
      </c>
      <c r="T1073" s="213">
        <v>0</v>
      </c>
      <c r="U1073" s="213">
        <v>0</v>
      </c>
      <c r="V1073" s="213">
        <v>0</v>
      </c>
      <c r="W1073" s="213">
        <v>0</v>
      </c>
      <c r="X1073" s="213">
        <v>0</v>
      </c>
      <c r="Y1073" s="213">
        <v>0</v>
      </c>
      <c r="Z1073" s="213">
        <v>0</v>
      </c>
      <c r="AA1073" s="213">
        <v>0</v>
      </c>
      <c r="AB1073" s="213">
        <v>0</v>
      </c>
      <c r="AC1073" s="213">
        <f>SUMIF('[3]revexpbalances - 2024-07-18T082'!$G:$G,G:G,'[3]revexpbalances - 2024-07-18T082'!$H:$H)</f>
        <v>0</v>
      </c>
      <c r="AD1073" s="213">
        <f t="shared" si="208"/>
        <v>0</v>
      </c>
      <c r="AE1073" s="744">
        <f t="shared" si="209"/>
        <v>0</v>
      </c>
      <c r="AF1073" s="744">
        <f t="shared" si="210"/>
        <v>0</v>
      </c>
      <c r="AG1073" s="744">
        <f t="shared" si="211"/>
        <v>0</v>
      </c>
      <c r="AH1073" s="744">
        <f t="shared" si="212"/>
        <v>0</v>
      </c>
      <c r="AI1073" s="744">
        <f t="shared" si="213"/>
        <v>0</v>
      </c>
      <c r="AJ1073" s="744">
        <f t="shared" si="214"/>
        <v>1000000</v>
      </c>
      <c r="AK1073" s="1097">
        <v>0</v>
      </c>
    </row>
    <row r="1074" spans="1:37">
      <c r="A1074">
        <v>25400</v>
      </c>
      <c r="B1074" t="s">
        <v>2923</v>
      </c>
      <c r="C1074">
        <v>931183</v>
      </c>
      <c r="D1074" t="s">
        <v>2929</v>
      </c>
      <c r="E1074">
        <v>510620</v>
      </c>
      <c r="F1074" t="s">
        <v>467</v>
      </c>
      <c r="G1074" s="408" t="s">
        <v>1806</v>
      </c>
      <c r="H1074" s="217" t="s">
        <v>1766</v>
      </c>
      <c r="I1074" s="989" t="s">
        <v>7000</v>
      </c>
      <c r="J1074" s="217" t="s">
        <v>1950</v>
      </c>
      <c r="K1074" s="61" t="str">
        <f t="shared" si="204"/>
        <v>1</v>
      </c>
      <c r="L1074" s="63" t="str">
        <f t="shared" si="205"/>
        <v>Business Services1</v>
      </c>
      <c r="M1074" s="63" t="str">
        <f t="shared" si="206"/>
        <v>Guest Services &amp; Events1</v>
      </c>
      <c r="N1074" s="637">
        <v>132.66</v>
      </c>
      <c r="O1074" s="213">
        <v>0</v>
      </c>
      <c r="Q1074" s="213">
        <f t="shared" si="207"/>
        <v>0</v>
      </c>
      <c r="R1074" s="213">
        <v>0</v>
      </c>
      <c r="S1074" s="213">
        <v>0</v>
      </c>
      <c r="T1074" s="213">
        <v>0</v>
      </c>
      <c r="U1074" s="213">
        <v>0</v>
      </c>
      <c r="V1074" s="213">
        <v>0</v>
      </c>
      <c r="W1074" s="213">
        <v>0</v>
      </c>
      <c r="X1074" s="213">
        <v>0</v>
      </c>
      <c r="Y1074" s="213">
        <v>0</v>
      </c>
      <c r="Z1074" s="213">
        <v>0</v>
      </c>
      <c r="AA1074" s="213">
        <v>0</v>
      </c>
      <c r="AB1074" s="213">
        <v>0</v>
      </c>
      <c r="AC1074" s="213">
        <f>SUMIF('[3]revexpbalances - 2024-07-18T082'!$G:$G,G:G,'[3]revexpbalances - 2024-07-18T082'!$H:$H)</f>
        <v>0</v>
      </c>
      <c r="AD1074" s="213">
        <f t="shared" si="208"/>
        <v>0</v>
      </c>
      <c r="AE1074" s="744">
        <f t="shared" si="209"/>
        <v>0</v>
      </c>
      <c r="AF1074" s="744">
        <f t="shared" si="210"/>
        <v>0</v>
      </c>
      <c r="AG1074" s="744">
        <f t="shared" si="211"/>
        <v>0</v>
      </c>
      <c r="AH1074" s="744">
        <f t="shared" si="212"/>
        <v>0</v>
      </c>
      <c r="AI1074" s="744">
        <f t="shared" si="213"/>
        <v>0</v>
      </c>
      <c r="AJ1074" s="744">
        <f t="shared" si="214"/>
        <v>0</v>
      </c>
      <c r="AK1074" s="1097">
        <v>0</v>
      </c>
    </row>
    <row r="1075" spans="1:37">
      <c r="A1075">
        <v>25400</v>
      </c>
      <c r="B1075" t="s">
        <v>2923</v>
      </c>
      <c r="C1075">
        <v>931183</v>
      </c>
      <c r="D1075" t="s">
        <v>2929</v>
      </c>
      <c r="E1075">
        <v>528960</v>
      </c>
      <c r="F1075" t="s">
        <v>79</v>
      </c>
      <c r="G1075" s="408" t="s">
        <v>6461</v>
      </c>
      <c r="H1075" s="217" t="s">
        <v>1766</v>
      </c>
      <c r="I1075" s="989" t="s">
        <v>7000</v>
      </c>
      <c r="J1075" s="217" t="s">
        <v>2546</v>
      </c>
      <c r="K1075" s="61" t="str">
        <f t="shared" si="204"/>
        <v>2</v>
      </c>
      <c r="L1075" s="63" t="str">
        <f t="shared" si="205"/>
        <v>Business Services2</v>
      </c>
      <c r="M1075" s="63" t="str">
        <f t="shared" si="206"/>
        <v>Guest Services &amp; Events2</v>
      </c>
      <c r="N1075" s="637">
        <v>995</v>
      </c>
      <c r="O1075" s="213">
        <v>0</v>
      </c>
      <c r="Q1075" s="213">
        <f t="shared" si="207"/>
        <v>0</v>
      </c>
      <c r="R1075" s="213">
        <v>0</v>
      </c>
      <c r="S1075" s="213">
        <v>0</v>
      </c>
      <c r="T1075" s="213">
        <v>0</v>
      </c>
      <c r="U1075" s="213">
        <v>0</v>
      </c>
      <c r="V1075" s="213">
        <v>0</v>
      </c>
      <c r="W1075" s="213">
        <v>0</v>
      </c>
      <c r="X1075" s="213">
        <v>0</v>
      </c>
      <c r="Y1075" s="213">
        <v>0</v>
      </c>
      <c r="Z1075" s="213">
        <v>0</v>
      </c>
      <c r="AA1075" s="213">
        <v>0</v>
      </c>
      <c r="AB1075" s="213">
        <v>0</v>
      </c>
      <c r="AC1075" s="213">
        <f>SUMIF('[3]revexpbalances - 2024-07-18T082'!$G:$G,G:G,'[3]revexpbalances - 2024-07-18T082'!$H:$H)</f>
        <v>0</v>
      </c>
      <c r="AD1075" s="213">
        <f t="shared" si="208"/>
        <v>0</v>
      </c>
      <c r="AE1075" s="744">
        <f t="shared" si="209"/>
        <v>0</v>
      </c>
      <c r="AF1075" s="744">
        <f t="shared" si="210"/>
        <v>0</v>
      </c>
      <c r="AG1075" s="744">
        <f t="shared" si="211"/>
        <v>0</v>
      </c>
      <c r="AH1075" s="744">
        <f t="shared" si="212"/>
        <v>0</v>
      </c>
      <c r="AI1075" s="744">
        <f t="shared" si="213"/>
        <v>0</v>
      </c>
      <c r="AJ1075" s="744">
        <f t="shared" si="214"/>
        <v>0</v>
      </c>
      <c r="AK1075" s="1097">
        <v>0</v>
      </c>
    </row>
    <row r="1076" spans="1:37">
      <c r="A1076">
        <v>25400</v>
      </c>
      <c r="B1076" t="s">
        <v>2923</v>
      </c>
      <c r="C1076">
        <v>931205</v>
      </c>
      <c r="D1076" t="s">
        <v>5949</v>
      </c>
      <c r="E1076">
        <v>513020</v>
      </c>
      <c r="F1076" t="s">
        <v>470</v>
      </c>
      <c r="G1076" s="408" t="s">
        <v>6421</v>
      </c>
      <c r="H1076" s="217" t="s">
        <v>1766</v>
      </c>
      <c r="I1076" s="989" t="s">
        <v>7000</v>
      </c>
      <c r="J1076" s="217" t="s">
        <v>2547</v>
      </c>
      <c r="K1076" s="61" t="str">
        <f t="shared" si="204"/>
        <v>1</v>
      </c>
      <c r="L1076" s="63" t="str">
        <f t="shared" si="205"/>
        <v>Business Services1</v>
      </c>
      <c r="M1076" s="63" t="str">
        <f t="shared" si="206"/>
        <v>Guest Services &amp; Events1</v>
      </c>
      <c r="N1076" s="637">
        <v>984.97</v>
      </c>
      <c r="O1076" s="213">
        <v>0</v>
      </c>
      <c r="Q1076" s="213">
        <f t="shared" si="207"/>
        <v>0</v>
      </c>
      <c r="R1076" s="213">
        <v>0</v>
      </c>
      <c r="S1076" s="213">
        <v>0</v>
      </c>
      <c r="T1076" s="213">
        <v>0</v>
      </c>
      <c r="U1076" s="213">
        <v>0</v>
      </c>
      <c r="V1076" s="213">
        <v>112.36</v>
      </c>
      <c r="W1076" s="213">
        <v>104.96</v>
      </c>
      <c r="X1076" s="213">
        <v>126.35</v>
      </c>
      <c r="Y1076" s="213">
        <v>0</v>
      </c>
      <c r="Z1076" s="213">
        <v>0</v>
      </c>
      <c r="AA1076" s="213">
        <v>0</v>
      </c>
      <c r="AB1076" s="213">
        <v>0</v>
      </c>
      <c r="AC1076" s="213">
        <f>SUMIF('[3]revexpbalances - 2024-07-18T082'!$G:$G,G:G,'[3]revexpbalances - 2024-07-18T082'!$H:$H)</f>
        <v>0</v>
      </c>
      <c r="AD1076" s="213">
        <f t="shared" si="208"/>
        <v>343.66999999999996</v>
      </c>
      <c r="AE1076" s="744">
        <f t="shared" si="209"/>
        <v>0</v>
      </c>
      <c r="AF1076" s="744">
        <f t="shared" si="210"/>
        <v>217.32</v>
      </c>
      <c r="AG1076" s="744">
        <f t="shared" si="211"/>
        <v>126.35</v>
      </c>
      <c r="AH1076" s="744">
        <f t="shared" si="212"/>
        <v>0</v>
      </c>
      <c r="AI1076" s="744">
        <f t="shared" si="213"/>
        <v>343.66999999999996</v>
      </c>
      <c r="AJ1076" s="744">
        <f t="shared" si="214"/>
        <v>-343.66999999999996</v>
      </c>
      <c r="AK1076" s="1097">
        <v>0</v>
      </c>
    </row>
    <row r="1077" spans="1:37">
      <c r="A1077">
        <v>25400</v>
      </c>
      <c r="B1077" t="s">
        <v>2923</v>
      </c>
      <c r="C1077">
        <v>931205</v>
      </c>
      <c r="D1077" t="s">
        <v>5949</v>
      </c>
      <c r="E1077">
        <v>515120</v>
      </c>
      <c r="F1077" t="s">
        <v>475</v>
      </c>
      <c r="G1077" s="408" t="s">
        <v>6422</v>
      </c>
      <c r="H1077" s="217" t="s">
        <v>1766</v>
      </c>
      <c r="I1077" s="989" t="s">
        <v>7000</v>
      </c>
      <c r="J1077" s="217" t="s">
        <v>2547</v>
      </c>
      <c r="K1077" s="61" t="str">
        <f t="shared" si="204"/>
        <v>1</v>
      </c>
      <c r="L1077" s="63" t="str">
        <f t="shared" si="205"/>
        <v>Business Services1</v>
      </c>
      <c r="M1077" s="63" t="str">
        <f t="shared" si="206"/>
        <v>Guest Services &amp; Events1</v>
      </c>
      <c r="N1077" s="637">
        <v>484.66</v>
      </c>
      <c r="O1077" s="213">
        <v>1066</v>
      </c>
      <c r="Q1077" s="213">
        <f t="shared" si="207"/>
        <v>1066</v>
      </c>
      <c r="R1077" s="213">
        <v>14.75</v>
      </c>
      <c r="S1077" s="213">
        <v>80.239999999999995</v>
      </c>
      <c r="T1077" s="213">
        <v>80.8</v>
      </c>
      <c r="U1077" s="213">
        <v>80.56</v>
      </c>
      <c r="V1077" s="213">
        <v>121.2</v>
      </c>
      <c r="W1077" s="213">
        <v>81.06</v>
      </c>
      <c r="X1077" s="213">
        <v>81.06</v>
      </c>
      <c r="Y1077" s="213">
        <v>80.900000000000006</v>
      </c>
      <c r="Z1077" s="213">
        <v>80.63</v>
      </c>
      <c r="AA1077" s="213">
        <v>76.150000000000006</v>
      </c>
      <c r="AB1077" s="213">
        <v>128.76</v>
      </c>
      <c r="AC1077" s="213">
        <f>SUMIF('[3]revexpbalances - 2024-07-18T082'!$G:$G,G:G,'[3]revexpbalances - 2024-07-18T082'!$H:$H)</f>
        <v>86.82</v>
      </c>
      <c r="AD1077" s="213">
        <f t="shared" si="208"/>
        <v>992.93000000000006</v>
      </c>
      <c r="AE1077" s="744">
        <f t="shared" si="209"/>
        <v>175.79</v>
      </c>
      <c r="AF1077" s="744">
        <f t="shared" si="210"/>
        <v>282.82</v>
      </c>
      <c r="AG1077" s="744">
        <f t="shared" si="211"/>
        <v>242.59</v>
      </c>
      <c r="AH1077" s="744">
        <f t="shared" si="212"/>
        <v>291.73</v>
      </c>
      <c r="AI1077" s="744">
        <f t="shared" si="213"/>
        <v>992.93000000000006</v>
      </c>
      <c r="AJ1077" s="744">
        <f t="shared" si="214"/>
        <v>73.069999999999936</v>
      </c>
      <c r="AK1077" s="1097">
        <v>1395</v>
      </c>
    </row>
    <row r="1078" spans="1:37">
      <c r="A1078">
        <v>25400</v>
      </c>
      <c r="B1078" t="s">
        <v>2923</v>
      </c>
      <c r="C1078">
        <v>931205</v>
      </c>
      <c r="D1078" t="s">
        <v>5949</v>
      </c>
      <c r="E1078">
        <v>521740</v>
      </c>
      <c r="F1078" t="s">
        <v>5950</v>
      </c>
      <c r="G1078" s="408" t="s">
        <v>2104</v>
      </c>
      <c r="H1078" s="217" t="s">
        <v>1766</v>
      </c>
      <c r="I1078" s="989" t="s">
        <v>7000</v>
      </c>
      <c r="J1078" s="217" t="s">
        <v>458</v>
      </c>
      <c r="K1078" s="61" t="str">
        <f t="shared" si="204"/>
        <v>2</v>
      </c>
      <c r="L1078" s="63" t="str">
        <f t="shared" si="205"/>
        <v>Business Services2</v>
      </c>
      <c r="M1078" s="63" t="str">
        <f t="shared" si="206"/>
        <v>Guest Services &amp; Events2</v>
      </c>
      <c r="N1078" s="637">
        <v>0</v>
      </c>
      <c r="O1078" s="213">
        <v>0</v>
      </c>
      <c r="Q1078" s="213">
        <f t="shared" si="207"/>
        <v>0</v>
      </c>
      <c r="R1078" s="213">
        <v>0</v>
      </c>
      <c r="S1078" s="213">
        <v>0</v>
      </c>
      <c r="T1078" s="213">
        <v>162.04</v>
      </c>
      <c r="U1078" s="213">
        <v>0</v>
      </c>
      <c r="V1078" s="213">
        <v>0</v>
      </c>
      <c r="W1078" s="213">
        <v>0</v>
      </c>
      <c r="X1078" s="213">
        <v>0</v>
      </c>
      <c r="Y1078" s="213">
        <v>0</v>
      </c>
      <c r="Z1078" s="213">
        <v>0</v>
      </c>
      <c r="AA1078" s="213">
        <v>0</v>
      </c>
      <c r="AB1078" s="213">
        <v>0</v>
      </c>
      <c r="AC1078" s="213">
        <f>SUMIF('[3]revexpbalances - 2024-07-18T082'!$G:$G,G:G,'[3]revexpbalances - 2024-07-18T082'!$H:$H)</f>
        <v>31.23</v>
      </c>
      <c r="AD1078" s="213">
        <f t="shared" si="208"/>
        <v>193.26999999999998</v>
      </c>
      <c r="AE1078" s="744">
        <f t="shared" si="209"/>
        <v>162.04</v>
      </c>
      <c r="AF1078" s="744">
        <f t="shared" si="210"/>
        <v>0</v>
      </c>
      <c r="AG1078" s="744">
        <f t="shared" si="211"/>
        <v>0</v>
      </c>
      <c r="AH1078" s="744">
        <f t="shared" si="212"/>
        <v>31.23</v>
      </c>
      <c r="AI1078" s="744">
        <f t="shared" si="213"/>
        <v>193.26999999999998</v>
      </c>
      <c r="AJ1078" s="744">
        <f t="shared" si="214"/>
        <v>-193.26999999999998</v>
      </c>
      <c r="AK1078" s="1097">
        <v>0</v>
      </c>
    </row>
    <row r="1079" spans="1:37">
      <c r="A1079">
        <v>25400</v>
      </c>
      <c r="B1079" t="s">
        <v>2923</v>
      </c>
      <c r="C1079">
        <v>931205</v>
      </c>
      <c r="D1079" t="s">
        <v>5949</v>
      </c>
      <c r="E1079">
        <v>525060</v>
      </c>
      <c r="F1079" t="s">
        <v>96</v>
      </c>
      <c r="G1079" s="408" t="s">
        <v>6462</v>
      </c>
      <c r="H1079" s="217" t="s">
        <v>1766</v>
      </c>
      <c r="I1079" s="989" t="s">
        <v>7000</v>
      </c>
      <c r="J1079" s="217" t="s">
        <v>458</v>
      </c>
      <c r="K1079" s="61" t="str">
        <f t="shared" si="204"/>
        <v>2</v>
      </c>
      <c r="L1079" s="63" t="str">
        <f t="shared" si="205"/>
        <v>Business Services2</v>
      </c>
      <c r="M1079" s="63" t="str">
        <f t="shared" si="206"/>
        <v>Guest Services &amp; Events2</v>
      </c>
      <c r="N1079" s="637">
        <v>159.06</v>
      </c>
      <c r="O1079" s="213">
        <v>125</v>
      </c>
      <c r="Q1079" s="213">
        <f t="shared" si="207"/>
        <v>125</v>
      </c>
      <c r="R1079" s="213">
        <v>0</v>
      </c>
      <c r="S1079" s="213">
        <v>0</v>
      </c>
      <c r="T1079" s="213">
        <v>410.71</v>
      </c>
      <c r="U1079" s="213">
        <v>0</v>
      </c>
      <c r="V1079" s="213">
        <v>53.02</v>
      </c>
      <c r="W1079" s="213">
        <v>0</v>
      </c>
      <c r="X1079" s="213">
        <v>0</v>
      </c>
      <c r="Y1079" s="213">
        <v>0</v>
      </c>
      <c r="Z1079" s="213">
        <v>0</v>
      </c>
      <c r="AA1079" s="213">
        <v>0</v>
      </c>
      <c r="AB1079" s="213">
        <v>0</v>
      </c>
      <c r="AC1079" s="213">
        <f>SUMIF('[3]revexpbalances - 2024-07-18T082'!$G:$G,G:G,'[3]revexpbalances - 2024-07-18T082'!$H:$H)</f>
        <v>400.23</v>
      </c>
      <c r="AD1079" s="213">
        <f t="shared" si="208"/>
        <v>863.96</v>
      </c>
      <c r="AE1079" s="744">
        <f t="shared" si="209"/>
        <v>410.71</v>
      </c>
      <c r="AF1079" s="744">
        <f t="shared" si="210"/>
        <v>53.02</v>
      </c>
      <c r="AG1079" s="744">
        <f t="shared" si="211"/>
        <v>0</v>
      </c>
      <c r="AH1079" s="744">
        <f t="shared" si="212"/>
        <v>400.23</v>
      </c>
      <c r="AI1079" s="744">
        <f t="shared" si="213"/>
        <v>863.96</v>
      </c>
      <c r="AJ1079" s="744">
        <f t="shared" si="214"/>
        <v>-738.96</v>
      </c>
      <c r="AK1079" s="1097">
        <v>125</v>
      </c>
    </row>
    <row r="1080" spans="1:37">
      <c r="A1080">
        <v>25400</v>
      </c>
      <c r="B1080" t="s">
        <v>2923</v>
      </c>
      <c r="C1080">
        <v>931235</v>
      </c>
      <c r="D1080" t="s">
        <v>46</v>
      </c>
      <c r="E1080">
        <v>521740</v>
      </c>
      <c r="F1080" t="s">
        <v>5950</v>
      </c>
      <c r="G1080" s="408" t="s">
        <v>6427</v>
      </c>
      <c r="H1080" s="217" t="s">
        <v>1766</v>
      </c>
      <c r="I1080" s="217" t="s">
        <v>46</v>
      </c>
      <c r="J1080" s="217" t="s">
        <v>458</v>
      </c>
      <c r="K1080" s="61" t="str">
        <f t="shared" si="204"/>
        <v>2</v>
      </c>
      <c r="L1080" s="63" t="str">
        <f t="shared" si="205"/>
        <v>Business Services2</v>
      </c>
      <c r="M1080" s="63" t="str">
        <f t="shared" si="206"/>
        <v>Business Operations2</v>
      </c>
      <c r="N1080" s="637">
        <v>1143.9000000000001</v>
      </c>
      <c r="O1080" s="213">
        <v>0</v>
      </c>
      <c r="Q1080" s="213">
        <f t="shared" si="207"/>
        <v>0</v>
      </c>
      <c r="R1080" s="213">
        <v>0</v>
      </c>
      <c r="S1080" s="213">
        <v>81.349999999999994</v>
      </c>
      <c r="T1080" s="213">
        <v>0</v>
      </c>
      <c r="U1080" s="213">
        <v>16.72</v>
      </c>
      <c r="V1080" s="213">
        <v>0</v>
      </c>
      <c r="W1080" s="213">
        <v>0</v>
      </c>
      <c r="X1080" s="213">
        <v>0</v>
      </c>
      <c r="Y1080" s="213">
        <v>0</v>
      </c>
      <c r="Z1080" s="213">
        <v>0</v>
      </c>
      <c r="AA1080" s="213">
        <v>0</v>
      </c>
      <c r="AB1080" s="213">
        <v>0</v>
      </c>
      <c r="AC1080" s="213">
        <f>SUMIF('[3]revexpbalances - 2024-07-18T082'!$G:$G,G:G,'[3]revexpbalances - 2024-07-18T082'!$H:$H)</f>
        <v>0</v>
      </c>
      <c r="AD1080" s="213">
        <f t="shared" si="208"/>
        <v>98.07</v>
      </c>
      <c r="AE1080" s="744">
        <f t="shared" si="209"/>
        <v>81.349999999999994</v>
      </c>
      <c r="AF1080" s="744">
        <f t="shared" si="210"/>
        <v>16.72</v>
      </c>
      <c r="AG1080" s="744">
        <f t="shared" si="211"/>
        <v>0</v>
      </c>
      <c r="AH1080" s="744">
        <f t="shared" si="212"/>
        <v>0</v>
      </c>
      <c r="AI1080" s="744">
        <f t="shared" si="213"/>
        <v>98.07</v>
      </c>
      <c r="AJ1080" s="744">
        <f t="shared" si="214"/>
        <v>-98.07</v>
      </c>
      <c r="AK1080" s="1097">
        <v>0</v>
      </c>
    </row>
    <row r="1081" spans="1:37">
      <c r="A1081">
        <v>25400</v>
      </c>
      <c r="B1081" t="s">
        <v>2923</v>
      </c>
      <c r="C1081">
        <v>931235</v>
      </c>
      <c r="D1081" t="s">
        <v>46</v>
      </c>
      <c r="E1081">
        <v>529160</v>
      </c>
      <c r="F1081" t="s">
        <v>5953</v>
      </c>
      <c r="G1081" s="408" t="s">
        <v>6463</v>
      </c>
      <c r="H1081" s="217" t="s">
        <v>1766</v>
      </c>
      <c r="I1081" s="217" t="s">
        <v>46</v>
      </c>
      <c r="J1081" s="217" t="s">
        <v>458</v>
      </c>
      <c r="K1081" s="61" t="str">
        <f t="shared" si="204"/>
        <v>2</v>
      </c>
      <c r="L1081" s="63" t="str">
        <f t="shared" si="205"/>
        <v>Business Services2</v>
      </c>
      <c r="M1081" s="63" t="str">
        <f t="shared" si="206"/>
        <v>Business Operations2</v>
      </c>
      <c r="N1081" s="637">
        <v>372.82</v>
      </c>
      <c r="O1081" s="213">
        <v>0</v>
      </c>
      <c r="Q1081" s="213">
        <f t="shared" si="207"/>
        <v>0</v>
      </c>
      <c r="R1081" s="213">
        <v>0</v>
      </c>
      <c r="S1081" s="213">
        <v>0</v>
      </c>
      <c r="T1081" s="213">
        <v>0</v>
      </c>
      <c r="U1081" s="213">
        <v>0</v>
      </c>
      <c r="V1081" s="213">
        <v>0</v>
      </c>
      <c r="W1081" s="213">
        <v>0</v>
      </c>
      <c r="X1081" s="213">
        <v>0</v>
      </c>
      <c r="Y1081" s="213">
        <v>0</v>
      </c>
      <c r="Z1081" s="213">
        <v>0</v>
      </c>
      <c r="AA1081" s="213">
        <v>0</v>
      </c>
      <c r="AB1081" s="213">
        <v>0</v>
      </c>
      <c r="AC1081" s="213">
        <f>SUMIF('[3]revexpbalances - 2024-07-18T082'!$G:$G,G:G,'[3]revexpbalances - 2024-07-18T082'!$H:$H)</f>
        <v>0</v>
      </c>
      <c r="AD1081" s="213">
        <f t="shared" si="208"/>
        <v>0</v>
      </c>
      <c r="AE1081" s="744">
        <f t="shared" si="209"/>
        <v>0</v>
      </c>
      <c r="AF1081" s="744">
        <f t="shared" si="210"/>
        <v>0</v>
      </c>
      <c r="AG1081" s="744">
        <f t="shared" si="211"/>
        <v>0</v>
      </c>
      <c r="AH1081" s="744">
        <f t="shared" si="212"/>
        <v>0</v>
      </c>
      <c r="AI1081" s="744">
        <f t="shared" si="213"/>
        <v>0</v>
      </c>
      <c r="AJ1081" s="744">
        <f t="shared" si="214"/>
        <v>0</v>
      </c>
      <c r="AK1081" s="1097">
        <v>0</v>
      </c>
    </row>
    <row r="1082" spans="1:37">
      <c r="A1082">
        <v>25400</v>
      </c>
      <c r="B1082" t="s">
        <v>2923</v>
      </c>
      <c r="C1082">
        <v>931240</v>
      </c>
      <c r="D1082" t="s">
        <v>104</v>
      </c>
      <c r="E1082">
        <v>537180</v>
      </c>
      <c r="F1082" t="s">
        <v>6464</v>
      </c>
      <c r="G1082" s="408" t="s">
        <v>6465</v>
      </c>
      <c r="H1082" s="217" t="s">
        <v>1766</v>
      </c>
      <c r="I1082" s="217" t="s">
        <v>104</v>
      </c>
      <c r="J1082" s="217" t="s">
        <v>7021</v>
      </c>
      <c r="K1082" s="61" t="str">
        <f t="shared" si="204"/>
        <v>3</v>
      </c>
      <c r="L1082" s="63" t="str">
        <f t="shared" si="205"/>
        <v>Business Services3</v>
      </c>
      <c r="M1082" s="63" t="str">
        <f t="shared" si="206"/>
        <v>Finance3</v>
      </c>
      <c r="N1082" s="637">
        <v>65778.03</v>
      </c>
      <c r="O1082" s="213">
        <v>150000</v>
      </c>
      <c r="Q1082" s="213">
        <f t="shared" si="207"/>
        <v>150000</v>
      </c>
      <c r="R1082" s="213">
        <v>0</v>
      </c>
      <c r="S1082" s="213">
        <v>0</v>
      </c>
      <c r="T1082" s="213">
        <v>16696.88</v>
      </c>
      <c r="U1082" s="213">
        <v>1812.8</v>
      </c>
      <c r="V1082" s="213">
        <v>1812.8</v>
      </c>
      <c r="W1082" s="213">
        <v>2719.2</v>
      </c>
      <c r="X1082" s="213">
        <v>1812.8</v>
      </c>
      <c r="Y1082" s="213">
        <v>1812.8</v>
      </c>
      <c r="Z1082" s="213">
        <v>1812.8</v>
      </c>
      <c r="AA1082" s="213">
        <v>1812.8</v>
      </c>
      <c r="AB1082" s="213">
        <v>1812.8</v>
      </c>
      <c r="AC1082" s="213">
        <f>SUMIF('[3]revexpbalances - 2024-07-18T082'!$G:$G,G:G,'[3]revexpbalances - 2024-07-18T082'!$H:$H)</f>
        <v>4713.28</v>
      </c>
      <c r="AD1082" s="213">
        <f t="shared" si="208"/>
        <v>36818.959999999999</v>
      </c>
      <c r="AE1082" s="744">
        <f t="shared" si="209"/>
        <v>16696.88</v>
      </c>
      <c r="AF1082" s="744">
        <f t="shared" si="210"/>
        <v>6344.7999999999993</v>
      </c>
      <c r="AG1082" s="744">
        <f t="shared" si="211"/>
        <v>5438.4</v>
      </c>
      <c r="AH1082" s="744">
        <f t="shared" si="212"/>
        <v>8338.8799999999992</v>
      </c>
      <c r="AI1082" s="744">
        <f t="shared" si="213"/>
        <v>36818.959999999999</v>
      </c>
      <c r="AJ1082" s="744">
        <f t="shared" si="214"/>
        <v>113181.04000000001</v>
      </c>
      <c r="AK1082" s="1097">
        <v>150000</v>
      </c>
    </row>
    <row r="1083" spans="1:37">
      <c r="A1083">
        <v>25400</v>
      </c>
      <c r="B1083" t="s">
        <v>2923</v>
      </c>
      <c r="C1083">
        <v>931301</v>
      </c>
      <c r="D1083" t="s">
        <v>2933</v>
      </c>
      <c r="E1083">
        <v>518020</v>
      </c>
      <c r="F1083" t="s">
        <v>482</v>
      </c>
      <c r="G1083" s="408" t="s">
        <v>6466</v>
      </c>
      <c r="H1083" s="217" t="s">
        <v>23</v>
      </c>
      <c r="I1083" s="217" t="s">
        <v>433</v>
      </c>
      <c r="J1083" s="217" t="s">
        <v>2547</v>
      </c>
      <c r="K1083" s="61" t="str">
        <f t="shared" si="204"/>
        <v>1</v>
      </c>
      <c r="L1083" s="63" t="str">
        <f t="shared" si="205"/>
        <v>Interpretive1</v>
      </c>
      <c r="M1083" s="63" t="str">
        <f t="shared" si="206"/>
        <v>Historic Preservation1</v>
      </c>
      <c r="N1083" s="637">
        <v>26.32</v>
      </c>
      <c r="O1083" s="213">
        <v>0</v>
      </c>
      <c r="Q1083" s="213">
        <f t="shared" si="207"/>
        <v>0</v>
      </c>
      <c r="R1083" s="213">
        <v>1.68</v>
      </c>
      <c r="S1083" s="213">
        <v>4</v>
      </c>
      <c r="T1083" s="213">
        <v>4</v>
      </c>
      <c r="U1083" s="213">
        <v>4</v>
      </c>
      <c r="V1083" s="213">
        <v>4</v>
      </c>
      <c r="W1083" s="213">
        <v>4</v>
      </c>
      <c r="X1083" s="213">
        <v>4</v>
      </c>
      <c r="Y1083" s="213">
        <v>4</v>
      </c>
      <c r="Z1083" s="213">
        <v>4</v>
      </c>
      <c r="AA1083" s="213">
        <v>4</v>
      </c>
      <c r="AB1083" s="213">
        <v>4</v>
      </c>
      <c r="AC1083" s="213">
        <f>SUMIF('[3]revexpbalances - 2024-07-18T082'!$G:$G,G:G,'[3]revexpbalances - 2024-07-18T082'!$H:$H)</f>
        <v>4</v>
      </c>
      <c r="AD1083" s="213">
        <f t="shared" si="208"/>
        <v>45.68</v>
      </c>
      <c r="AE1083" s="744">
        <f t="shared" si="209"/>
        <v>9.68</v>
      </c>
      <c r="AF1083" s="744">
        <f t="shared" si="210"/>
        <v>12</v>
      </c>
      <c r="AG1083" s="744">
        <f t="shared" si="211"/>
        <v>12</v>
      </c>
      <c r="AH1083" s="744">
        <f t="shared" si="212"/>
        <v>12</v>
      </c>
      <c r="AI1083" s="744">
        <f t="shared" si="213"/>
        <v>45.68</v>
      </c>
      <c r="AJ1083" s="744">
        <f t="shared" si="214"/>
        <v>-45.68</v>
      </c>
      <c r="AK1083" s="1097">
        <v>0</v>
      </c>
    </row>
    <row r="1084" spans="1:37">
      <c r="A1084">
        <v>25400</v>
      </c>
      <c r="B1084" t="s">
        <v>2923</v>
      </c>
      <c r="C1084">
        <v>931301</v>
      </c>
      <c r="D1084" t="s">
        <v>2933</v>
      </c>
      <c r="E1084">
        <v>527690</v>
      </c>
      <c r="F1084" t="s">
        <v>2571</v>
      </c>
      <c r="G1084" s="408" t="s">
        <v>6467</v>
      </c>
      <c r="H1084" s="217" t="s">
        <v>23</v>
      </c>
      <c r="I1084" s="217" t="s">
        <v>433</v>
      </c>
      <c r="J1084" s="217" t="s">
        <v>2130</v>
      </c>
      <c r="K1084" s="61" t="str">
        <f t="shared" si="204"/>
        <v>2</v>
      </c>
      <c r="L1084" s="63" t="str">
        <f t="shared" si="205"/>
        <v>Interpretive2</v>
      </c>
      <c r="M1084" s="63" t="str">
        <f t="shared" si="206"/>
        <v>Historic Preservation2</v>
      </c>
      <c r="N1084" s="637">
        <v>63.75</v>
      </c>
      <c r="O1084" s="213">
        <v>0</v>
      </c>
      <c r="Q1084" s="213">
        <f t="shared" si="207"/>
        <v>0</v>
      </c>
      <c r="R1084" s="213">
        <v>0</v>
      </c>
      <c r="S1084" s="213">
        <v>0</v>
      </c>
      <c r="T1084" s="213">
        <v>0</v>
      </c>
      <c r="U1084" s="213">
        <v>0</v>
      </c>
      <c r="V1084" s="213">
        <v>0</v>
      </c>
      <c r="W1084" s="213">
        <v>0</v>
      </c>
      <c r="X1084" s="213">
        <v>0</v>
      </c>
      <c r="Y1084" s="213">
        <v>0</v>
      </c>
      <c r="Z1084" s="213">
        <v>0</v>
      </c>
      <c r="AA1084" s="213">
        <v>0</v>
      </c>
      <c r="AB1084" s="213">
        <v>0</v>
      </c>
      <c r="AC1084" s="213">
        <f>SUMIF('[3]revexpbalances - 2024-07-18T082'!$G:$G,G:G,'[3]revexpbalances - 2024-07-18T082'!$H:$H)</f>
        <v>0</v>
      </c>
      <c r="AD1084" s="213">
        <f t="shared" si="208"/>
        <v>0</v>
      </c>
      <c r="AE1084" s="744">
        <f t="shared" si="209"/>
        <v>0</v>
      </c>
      <c r="AF1084" s="744">
        <f t="shared" si="210"/>
        <v>0</v>
      </c>
      <c r="AG1084" s="744">
        <f t="shared" si="211"/>
        <v>0</v>
      </c>
      <c r="AH1084" s="744">
        <f t="shared" si="212"/>
        <v>0</v>
      </c>
      <c r="AI1084" s="744">
        <f t="shared" si="213"/>
        <v>0</v>
      </c>
      <c r="AJ1084" s="744">
        <f t="shared" si="214"/>
        <v>0</v>
      </c>
      <c r="AK1084" s="1097">
        <v>0</v>
      </c>
    </row>
    <row r="1085" spans="1:37">
      <c r="A1085">
        <v>25400</v>
      </c>
      <c r="B1085" t="s">
        <v>2923</v>
      </c>
      <c r="C1085">
        <v>931302</v>
      </c>
      <c r="D1085" t="s">
        <v>2924</v>
      </c>
      <c r="E1085">
        <v>510420</v>
      </c>
      <c r="F1085" t="s">
        <v>464</v>
      </c>
      <c r="G1085" s="408" t="s">
        <v>6429</v>
      </c>
      <c r="H1085" s="217" t="s">
        <v>23</v>
      </c>
      <c r="I1085" s="217" t="s">
        <v>435</v>
      </c>
      <c r="J1085" s="217" t="s">
        <v>1950</v>
      </c>
      <c r="K1085" s="61" t="str">
        <f t="shared" si="204"/>
        <v>1</v>
      </c>
      <c r="L1085" s="63" t="str">
        <f t="shared" si="205"/>
        <v>Interpretive1</v>
      </c>
      <c r="M1085" s="63" t="str">
        <f t="shared" si="206"/>
        <v>Gilman Ranch1</v>
      </c>
      <c r="N1085" s="637">
        <v>336.15999999999997</v>
      </c>
      <c r="O1085" s="213">
        <v>500</v>
      </c>
      <c r="Q1085" s="213">
        <f t="shared" si="207"/>
        <v>500</v>
      </c>
      <c r="R1085" s="213">
        <v>0</v>
      </c>
      <c r="S1085" s="213">
        <v>0</v>
      </c>
      <c r="T1085" s="213">
        <v>0</v>
      </c>
      <c r="U1085" s="213">
        <v>0</v>
      </c>
      <c r="V1085" s="213">
        <v>0</v>
      </c>
      <c r="W1085" s="213">
        <v>0</v>
      </c>
      <c r="X1085" s="213">
        <v>0</v>
      </c>
      <c r="Y1085" s="213">
        <v>0</v>
      </c>
      <c r="Z1085" s="213">
        <v>361.24</v>
      </c>
      <c r="AA1085" s="213">
        <v>0</v>
      </c>
      <c r="AB1085" s="213">
        <v>0</v>
      </c>
      <c r="AC1085" s="213">
        <f>SUMIF('[3]revexpbalances - 2024-07-18T082'!$G:$G,G:G,'[3]revexpbalances - 2024-07-18T082'!$H:$H)</f>
        <v>360.8</v>
      </c>
      <c r="AD1085" s="213">
        <f t="shared" si="208"/>
        <v>722.04</v>
      </c>
      <c r="AE1085" s="744">
        <f t="shared" si="209"/>
        <v>0</v>
      </c>
      <c r="AF1085" s="744">
        <f t="shared" si="210"/>
        <v>0</v>
      </c>
      <c r="AG1085" s="744">
        <f t="shared" si="211"/>
        <v>361.24</v>
      </c>
      <c r="AH1085" s="744">
        <f t="shared" si="212"/>
        <v>360.8</v>
      </c>
      <c r="AI1085" s="744">
        <f t="shared" si="213"/>
        <v>722.04</v>
      </c>
      <c r="AJ1085" s="744">
        <f t="shared" si="214"/>
        <v>-222.03999999999996</v>
      </c>
      <c r="AK1085" s="1097">
        <v>0</v>
      </c>
    </row>
    <row r="1086" spans="1:37">
      <c r="A1086">
        <v>25400</v>
      </c>
      <c r="B1086" t="s">
        <v>2923</v>
      </c>
      <c r="C1086">
        <v>931302</v>
      </c>
      <c r="D1086" t="s">
        <v>2924</v>
      </c>
      <c r="E1086">
        <v>526960</v>
      </c>
      <c r="F1086" t="s">
        <v>97</v>
      </c>
      <c r="G1086" s="408" t="s">
        <v>6468</v>
      </c>
      <c r="H1086" s="217" t="s">
        <v>23</v>
      </c>
      <c r="I1086" s="217" t="s">
        <v>435</v>
      </c>
      <c r="J1086" s="217" t="s">
        <v>458</v>
      </c>
      <c r="K1086" s="61" t="str">
        <f t="shared" si="204"/>
        <v>2</v>
      </c>
      <c r="L1086" s="63" t="str">
        <f t="shared" si="205"/>
        <v>Interpretive2</v>
      </c>
      <c r="M1086" s="63" t="str">
        <f t="shared" si="206"/>
        <v>Gilman Ranch2</v>
      </c>
      <c r="N1086" s="637">
        <v>85.13</v>
      </c>
      <c r="O1086" s="213">
        <v>4000</v>
      </c>
      <c r="Q1086" s="213">
        <f t="shared" si="207"/>
        <v>4000</v>
      </c>
      <c r="R1086" s="213">
        <v>0</v>
      </c>
      <c r="S1086" s="213">
        <v>0</v>
      </c>
      <c r="T1086" s="213">
        <v>0</v>
      </c>
      <c r="U1086" s="213">
        <v>18.309999999999999</v>
      </c>
      <c r="V1086" s="213">
        <v>0</v>
      </c>
      <c r="W1086" s="213">
        <v>0</v>
      </c>
      <c r="X1086" s="213">
        <v>0</v>
      </c>
      <c r="Y1086" s="213">
        <v>0</v>
      </c>
      <c r="Z1086" s="213">
        <v>0</v>
      </c>
      <c r="AA1086" s="213">
        <v>0</v>
      </c>
      <c r="AB1086" s="213">
        <v>0</v>
      </c>
      <c r="AC1086" s="213">
        <f>SUMIF('[3]revexpbalances - 2024-07-18T082'!$G:$G,G:G,'[3]revexpbalances - 2024-07-18T082'!$H:$H)</f>
        <v>0</v>
      </c>
      <c r="AD1086" s="213">
        <f t="shared" si="208"/>
        <v>18.309999999999999</v>
      </c>
      <c r="AE1086" s="744">
        <f t="shared" si="209"/>
        <v>0</v>
      </c>
      <c r="AF1086" s="744">
        <f t="shared" si="210"/>
        <v>18.309999999999999</v>
      </c>
      <c r="AG1086" s="744">
        <f t="shared" si="211"/>
        <v>0</v>
      </c>
      <c r="AH1086" s="744">
        <f t="shared" si="212"/>
        <v>0</v>
      </c>
      <c r="AI1086" s="744">
        <f t="shared" si="213"/>
        <v>18.309999999999999</v>
      </c>
      <c r="AJ1086" s="744">
        <f t="shared" si="214"/>
        <v>3981.69</v>
      </c>
      <c r="AK1086" s="1097">
        <v>3000</v>
      </c>
    </row>
    <row r="1087" spans="1:37">
      <c r="A1087">
        <v>25400</v>
      </c>
      <c r="B1087" t="s">
        <v>2923</v>
      </c>
      <c r="C1087">
        <v>931302</v>
      </c>
      <c r="D1087" t="s">
        <v>2924</v>
      </c>
      <c r="E1087">
        <v>527690</v>
      </c>
      <c r="F1087" t="s">
        <v>2571</v>
      </c>
      <c r="G1087" s="408" t="s">
        <v>6431</v>
      </c>
      <c r="H1087" s="217" t="s">
        <v>23</v>
      </c>
      <c r="I1087" s="217" t="s">
        <v>435</v>
      </c>
      <c r="J1087" s="217" t="s">
        <v>2130</v>
      </c>
      <c r="K1087" s="61" t="str">
        <f t="shared" si="204"/>
        <v>2</v>
      </c>
      <c r="L1087" s="63" t="str">
        <f t="shared" si="205"/>
        <v>Interpretive2</v>
      </c>
      <c r="M1087" s="63" t="str">
        <f t="shared" si="206"/>
        <v>Gilman Ranch2</v>
      </c>
      <c r="N1087" s="637">
        <v>591.83000000000004</v>
      </c>
      <c r="O1087" s="213">
        <v>0</v>
      </c>
      <c r="Q1087" s="213">
        <f t="shared" si="207"/>
        <v>0</v>
      </c>
      <c r="R1087" s="213">
        <v>0</v>
      </c>
      <c r="S1087" s="213">
        <v>0</v>
      </c>
      <c r="T1087" s="213">
        <v>31.58</v>
      </c>
      <c r="U1087" s="213">
        <v>0</v>
      </c>
      <c r="V1087" s="213">
        <v>0</v>
      </c>
      <c r="W1087" s="213">
        <v>0</v>
      </c>
      <c r="X1087" s="213">
        <v>75.319999999999993</v>
      </c>
      <c r="Y1087" s="213">
        <v>0</v>
      </c>
      <c r="Z1087" s="213">
        <v>436.77</v>
      </c>
      <c r="AA1087" s="213">
        <v>350.12</v>
      </c>
      <c r="AB1087" s="213">
        <v>318.79000000000002</v>
      </c>
      <c r="AC1087" s="213">
        <f>SUMIF('[3]revexpbalances - 2024-07-18T082'!$G:$G,G:G,'[3]revexpbalances - 2024-07-18T082'!$H:$H)</f>
        <v>383.92</v>
      </c>
      <c r="AD1087" s="213">
        <f t="shared" si="208"/>
        <v>1596.5</v>
      </c>
      <c r="AE1087" s="744">
        <f t="shared" si="209"/>
        <v>31.58</v>
      </c>
      <c r="AF1087" s="744">
        <f t="shared" si="210"/>
        <v>0</v>
      </c>
      <c r="AG1087" s="744">
        <f t="shared" si="211"/>
        <v>512.08999999999992</v>
      </c>
      <c r="AH1087" s="744">
        <f t="shared" si="212"/>
        <v>1052.8300000000002</v>
      </c>
      <c r="AI1087" s="744">
        <f t="shared" si="213"/>
        <v>1596.5</v>
      </c>
      <c r="AJ1087" s="744">
        <f t="shared" si="214"/>
        <v>-1596.5</v>
      </c>
      <c r="AK1087" s="1097">
        <v>0</v>
      </c>
    </row>
    <row r="1088" spans="1:37">
      <c r="A1088">
        <v>25400</v>
      </c>
      <c r="B1088" t="s">
        <v>2923</v>
      </c>
      <c r="C1088">
        <v>931302</v>
      </c>
      <c r="D1088" t="s">
        <v>2924</v>
      </c>
      <c r="E1088">
        <v>537080</v>
      </c>
      <c r="F1088" t="s">
        <v>84</v>
      </c>
      <c r="G1088" s="408" t="s">
        <v>6469</v>
      </c>
      <c r="H1088" s="217" t="s">
        <v>23</v>
      </c>
      <c r="I1088" s="217" t="s">
        <v>435</v>
      </c>
      <c r="J1088" s="217" t="s">
        <v>7021</v>
      </c>
      <c r="K1088" s="61" t="str">
        <f t="shared" si="204"/>
        <v>3</v>
      </c>
      <c r="L1088" s="63" t="str">
        <f t="shared" si="205"/>
        <v>Interpretive3</v>
      </c>
      <c r="M1088" s="63" t="str">
        <f t="shared" si="206"/>
        <v>Gilman Ranch3</v>
      </c>
      <c r="N1088" s="637">
        <v>0</v>
      </c>
      <c r="O1088" s="213">
        <v>200</v>
      </c>
      <c r="Q1088" s="213">
        <f t="shared" si="207"/>
        <v>200</v>
      </c>
      <c r="R1088" s="213">
        <v>0</v>
      </c>
      <c r="S1088" s="213">
        <v>0</v>
      </c>
      <c r="T1088" s="213">
        <v>0</v>
      </c>
      <c r="U1088" s="213">
        <v>0</v>
      </c>
      <c r="V1088" s="213">
        <v>0</v>
      </c>
      <c r="W1088" s="213">
        <v>0</v>
      </c>
      <c r="X1088" s="213">
        <v>0</v>
      </c>
      <c r="Y1088" s="213">
        <v>0</v>
      </c>
      <c r="Z1088" s="213">
        <v>0</v>
      </c>
      <c r="AA1088" s="213">
        <v>0</v>
      </c>
      <c r="AB1088" s="213">
        <v>0</v>
      </c>
      <c r="AC1088" s="213">
        <f>SUMIF('[3]revexpbalances - 2024-07-18T082'!$G:$G,G:G,'[3]revexpbalances - 2024-07-18T082'!$H:$H)</f>
        <v>0</v>
      </c>
      <c r="AD1088" s="213">
        <f t="shared" si="208"/>
        <v>0</v>
      </c>
      <c r="AE1088" s="744">
        <f t="shared" si="209"/>
        <v>0</v>
      </c>
      <c r="AF1088" s="744">
        <f t="shared" si="210"/>
        <v>0</v>
      </c>
      <c r="AG1088" s="744">
        <f t="shared" si="211"/>
        <v>0</v>
      </c>
      <c r="AH1088" s="744">
        <f t="shared" si="212"/>
        <v>0</v>
      </c>
      <c r="AI1088" s="744">
        <f t="shared" si="213"/>
        <v>0</v>
      </c>
      <c r="AJ1088" s="744">
        <f t="shared" si="214"/>
        <v>200</v>
      </c>
      <c r="AK1088" s="1097">
        <v>200</v>
      </c>
    </row>
    <row r="1089" spans="1:37">
      <c r="A1089">
        <v>25400</v>
      </c>
      <c r="B1089" t="s">
        <v>2923</v>
      </c>
      <c r="C1089">
        <v>931303</v>
      </c>
      <c r="D1089" t="s">
        <v>5793</v>
      </c>
      <c r="E1089">
        <v>521560</v>
      </c>
      <c r="F1089" t="s">
        <v>120</v>
      </c>
      <c r="G1089" s="408" t="s">
        <v>6470</v>
      </c>
      <c r="H1089" s="217" t="s">
        <v>23</v>
      </c>
      <c r="I1089" s="217" t="s">
        <v>437</v>
      </c>
      <c r="J1089" s="217" t="s">
        <v>458</v>
      </c>
      <c r="K1089" s="61" t="str">
        <f t="shared" si="204"/>
        <v>2</v>
      </c>
      <c r="L1089" s="63" t="str">
        <f t="shared" si="205"/>
        <v>Interpretive2</v>
      </c>
      <c r="M1089" s="63" t="str">
        <f t="shared" si="206"/>
        <v>Jensen-Alvarado Ranch2</v>
      </c>
      <c r="N1089" s="637">
        <v>446.95</v>
      </c>
      <c r="O1089" s="213">
        <v>0</v>
      </c>
      <c r="Q1089" s="213">
        <f t="shared" si="207"/>
        <v>0</v>
      </c>
      <c r="R1089" s="213">
        <v>0</v>
      </c>
      <c r="S1089" s="213">
        <v>0</v>
      </c>
      <c r="T1089" s="213">
        <v>0</v>
      </c>
      <c r="U1089" s="213">
        <v>0</v>
      </c>
      <c r="V1089" s="213">
        <v>0</v>
      </c>
      <c r="W1089" s="213">
        <v>0</v>
      </c>
      <c r="X1089" s="213">
        <v>0</v>
      </c>
      <c r="Y1089" s="213">
        <v>0</v>
      </c>
      <c r="Z1089" s="213">
        <v>0</v>
      </c>
      <c r="AA1089" s="213">
        <v>0</v>
      </c>
      <c r="AB1089" s="213">
        <v>0</v>
      </c>
      <c r="AC1089" s="213">
        <f>SUMIF('[3]revexpbalances - 2024-07-18T082'!$G:$G,G:G,'[3]revexpbalances - 2024-07-18T082'!$H:$H)</f>
        <v>0</v>
      </c>
      <c r="AD1089" s="213">
        <f t="shared" si="208"/>
        <v>0</v>
      </c>
      <c r="AE1089" s="744">
        <f t="shared" si="209"/>
        <v>0</v>
      </c>
      <c r="AF1089" s="744">
        <f t="shared" si="210"/>
        <v>0</v>
      </c>
      <c r="AG1089" s="744">
        <f t="shared" si="211"/>
        <v>0</v>
      </c>
      <c r="AH1089" s="744">
        <f t="shared" si="212"/>
        <v>0</v>
      </c>
      <c r="AI1089" s="744">
        <f t="shared" si="213"/>
        <v>0</v>
      </c>
      <c r="AJ1089" s="744">
        <f t="shared" si="214"/>
        <v>0</v>
      </c>
      <c r="AK1089" s="1097">
        <v>0</v>
      </c>
    </row>
    <row r="1090" spans="1:37">
      <c r="A1090">
        <v>25400</v>
      </c>
      <c r="B1090" t="s">
        <v>2923</v>
      </c>
      <c r="C1090">
        <v>931303</v>
      </c>
      <c r="D1090" t="s">
        <v>5793</v>
      </c>
      <c r="E1090">
        <v>523220</v>
      </c>
      <c r="F1090" t="s">
        <v>108</v>
      </c>
      <c r="G1090" s="408" t="s">
        <v>6471</v>
      </c>
      <c r="H1090" s="217" t="s">
        <v>23</v>
      </c>
      <c r="I1090" s="217" t="s">
        <v>437</v>
      </c>
      <c r="J1090" s="217" t="s">
        <v>458</v>
      </c>
      <c r="K1090" s="61" t="str">
        <f t="shared" si="204"/>
        <v>2</v>
      </c>
      <c r="L1090" s="63" t="str">
        <f t="shared" si="205"/>
        <v>Interpretive2</v>
      </c>
      <c r="M1090" s="63" t="str">
        <f t="shared" si="206"/>
        <v>Jensen-Alvarado Ranch2</v>
      </c>
      <c r="N1090" s="637">
        <v>203.72</v>
      </c>
      <c r="O1090" s="213">
        <v>750</v>
      </c>
      <c r="Q1090" s="213">
        <f t="shared" si="207"/>
        <v>750</v>
      </c>
      <c r="R1090" s="213">
        <v>0</v>
      </c>
      <c r="S1090" s="213">
        <v>0</v>
      </c>
      <c r="T1090" s="213">
        <v>0</v>
      </c>
      <c r="U1090" s="213">
        <v>0</v>
      </c>
      <c r="V1090" s="213">
        <v>0</v>
      </c>
      <c r="W1090" s="213">
        <v>0</v>
      </c>
      <c r="X1090" s="213">
        <v>0</v>
      </c>
      <c r="Y1090" s="213">
        <v>0</v>
      </c>
      <c r="Z1090" s="213">
        <v>0</v>
      </c>
      <c r="AA1090" s="213">
        <v>0</v>
      </c>
      <c r="AB1090" s="213">
        <v>0</v>
      </c>
      <c r="AC1090" s="213">
        <f>SUMIF('[3]revexpbalances - 2024-07-18T082'!$G:$G,G:G,'[3]revexpbalances - 2024-07-18T082'!$H:$H)</f>
        <v>0</v>
      </c>
      <c r="AD1090" s="213">
        <f t="shared" si="208"/>
        <v>0</v>
      </c>
      <c r="AE1090" s="744">
        <f t="shared" si="209"/>
        <v>0</v>
      </c>
      <c r="AF1090" s="744">
        <f t="shared" si="210"/>
        <v>0</v>
      </c>
      <c r="AG1090" s="744">
        <f t="shared" si="211"/>
        <v>0</v>
      </c>
      <c r="AH1090" s="744">
        <f t="shared" si="212"/>
        <v>0</v>
      </c>
      <c r="AI1090" s="744">
        <f t="shared" si="213"/>
        <v>0</v>
      </c>
      <c r="AJ1090" s="744">
        <f t="shared" si="214"/>
        <v>750</v>
      </c>
      <c r="AK1090" s="1097">
        <v>750</v>
      </c>
    </row>
    <row r="1091" spans="1:37">
      <c r="A1091">
        <v>25400</v>
      </c>
      <c r="B1091" t="s">
        <v>2923</v>
      </c>
      <c r="C1091">
        <v>931303</v>
      </c>
      <c r="D1091" t="s">
        <v>5793</v>
      </c>
      <c r="E1091">
        <v>525060</v>
      </c>
      <c r="F1091" t="s">
        <v>96</v>
      </c>
      <c r="G1091" s="408" t="s">
        <v>6472</v>
      </c>
      <c r="H1091" s="217" t="s">
        <v>23</v>
      </c>
      <c r="I1091" s="217" t="s">
        <v>437</v>
      </c>
      <c r="J1091" s="217" t="s">
        <v>458</v>
      </c>
      <c r="K1091" s="61" t="str">
        <f t="shared" si="204"/>
        <v>2</v>
      </c>
      <c r="L1091" s="63" t="str">
        <f t="shared" si="205"/>
        <v>Interpretive2</v>
      </c>
      <c r="M1091" s="63" t="str">
        <f t="shared" si="206"/>
        <v>Jensen-Alvarado Ranch2</v>
      </c>
      <c r="N1091" s="637">
        <v>933.48</v>
      </c>
      <c r="O1091" s="213">
        <v>125</v>
      </c>
      <c r="Q1091" s="213">
        <f t="shared" si="207"/>
        <v>125</v>
      </c>
      <c r="R1091" s="213">
        <v>0</v>
      </c>
      <c r="S1091" s="213">
        <v>0</v>
      </c>
      <c r="T1091" s="213">
        <v>0</v>
      </c>
      <c r="U1091" s="213">
        <v>0</v>
      </c>
      <c r="V1091" s="213">
        <v>0</v>
      </c>
      <c r="W1091" s="213">
        <v>0</v>
      </c>
      <c r="X1091" s="213">
        <v>0</v>
      </c>
      <c r="Y1091" s="213">
        <v>0</v>
      </c>
      <c r="Z1091" s="213">
        <v>0</v>
      </c>
      <c r="AA1091" s="213">
        <v>0</v>
      </c>
      <c r="AB1091" s="213">
        <v>0</v>
      </c>
      <c r="AC1091" s="213">
        <f>SUMIF('[3]revexpbalances - 2024-07-18T082'!$G:$G,G:G,'[3]revexpbalances - 2024-07-18T082'!$H:$H)</f>
        <v>0</v>
      </c>
      <c r="AD1091" s="213">
        <f t="shared" si="208"/>
        <v>0</v>
      </c>
      <c r="AE1091" s="744">
        <f t="shared" si="209"/>
        <v>0</v>
      </c>
      <c r="AF1091" s="744">
        <f t="shared" si="210"/>
        <v>0</v>
      </c>
      <c r="AG1091" s="744">
        <f t="shared" si="211"/>
        <v>0</v>
      </c>
      <c r="AH1091" s="744">
        <f t="shared" si="212"/>
        <v>0</v>
      </c>
      <c r="AI1091" s="744">
        <f t="shared" si="213"/>
        <v>0</v>
      </c>
      <c r="AJ1091" s="744">
        <f t="shared" si="214"/>
        <v>125</v>
      </c>
      <c r="AK1091" s="1097">
        <v>125</v>
      </c>
    </row>
    <row r="1092" spans="1:37">
      <c r="A1092">
        <v>25400</v>
      </c>
      <c r="B1092" t="s">
        <v>2923</v>
      </c>
      <c r="C1092">
        <v>931303</v>
      </c>
      <c r="D1092" t="s">
        <v>5793</v>
      </c>
      <c r="E1092">
        <v>527690</v>
      </c>
      <c r="F1092" t="s">
        <v>2571</v>
      </c>
      <c r="G1092" s="408" t="s">
        <v>6432</v>
      </c>
      <c r="H1092" s="217" t="s">
        <v>23</v>
      </c>
      <c r="I1092" s="217" t="s">
        <v>437</v>
      </c>
      <c r="J1092" s="217" t="s">
        <v>2130</v>
      </c>
      <c r="K1092" s="61" t="str">
        <f t="shared" si="204"/>
        <v>2</v>
      </c>
      <c r="L1092" s="63" t="str">
        <f t="shared" si="205"/>
        <v>Interpretive2</v>
      </c>
      <c r="M1092" s="63" t="str">
        <f t="shared" si="206"/>
        <v>Jensen-Alvarado Ranch2</v>
      </c>
      <c r="N1092" s="637">
        <v>719.48</v>
      </c>
      <c r="O1092" s="213">
        <v>0</v>
      </c>
      <c r="Q1092" s="213">
        <f t="shared" si="207"/>
        <v>0</v>
      </c>
      <c r="R1092" s="213">
        <v>0</v>
      </c>
      <c r="S1092" s="213">
        <v>0</v>
      </c>
      <c r="T1092" s="213">
        <v>73.52</v>
      </c>
      <c r="U1092" s="213">
        <v>95.02</v>
      </c>
      <c r="V1092" s="213">
        <v>0</v>
      </c>
      <c r="W1092" s="213">
        <v>0</v>
      </c>
      <c r="X1092" s="213">
        <v>65.09</v>
      </c>
      <c r="Y1092" s="213">
        <v>65.09</v>
      </c>
      <c r="Z1092" s="213">
        <v>0</v>
      </c>
      <c r="AA1092" s="213">
        <v>59.02</v>
      </c>
      <c r="AB1092" s="213">
        <v>115.4</v>
      </c>
      <c r="AC1092" s="213">
        <f>SUMIF('[3]revexpbalances - 2024-07-18T082'!$G:$G,G:G,'[3]revexpbalances - 2024-07-18T082'!$H:$H)</f>
        <v>59.23</v>
      </c>
      <c r="AD1092" s="213">
        <f t="shared" si="208"/>
        <v>532.37</v>
      </c>
      <c r="AE1092" s="744">
        <f t="shared" si="209"/>
        <v>73.52</v>
      </c>
      <c r="AF1092" s="744">
        <f t="shared" si="210"/>
        <v>95.02</v>
      </c>
      <c r="AG1092" s="744">
        <f t="shared" si="211"/>
        <v>130.18</v>
      </c>
      <c r="AH1092" s="744">
        <f t="shared" si="212"/>
        <v>233.65</v>
      </c>
      <c r="AI1092" s="744">
        <f t="shared" si="213"/>
        <v>532.37</v>
      </c>
      <c r="AJ1092" s="744">
        <f t="shared" si="214"/>
        <v>-532.37</v>
      </c>
      <c r="AK1092" s="1097">
        <v>0</v>
      </c>
    </row>
    <row r="1093" spans="1:37">
      <c r="A1093">
        <v>25400</v>
      </c>
      <c r="B1093" t="s">
        <v>2923</v>
      </c>
      <c r="C1093">
        <v>931303</v>
      </c>
      <c r="D1093" t="s">
        <v>5793</v>
      </c>
      <c r="E1093">
        <v>529040</v>
      </c>
      <c r="F1093" t="s">
        <v>82</v>
      </c>
      <c r="G1093" s="408" t="s">
        <v>6433</v>
      </c>
      <c r="H1093" s="217" t="s">
        <v>23</v>
      </c>
      <c r="I1093" s="217" t="s">
        <v>437</v>
      </c>
      <c r="J1093" s="217" t="s">
        <v>2547</v>
      </c>
      <c r="K1093" s="61" t="str">
        <f t="shared" si="204"/>
        <v>2</v>
      </c>
      <c r="L1093" s="63" t="str">
        <f t="shared" si="205"/>
        <v>Interpretive2</v>
      </c>
      <c r="M1093" s="63" t="str">
        <f t="shared" si="206"/>
        <v>Jensen-Alvarado Ranch2</v>
      </c>
      <c r="N1093" s="637">
        <v>1751.97</v>
      </c>
      <c r="O1093" s="213">
        <v>0</v>
      </c>
      <c r="Q1093" s="213">
        <f t="shared" si="207"/>
        <v>0</v>
      </c>
      <c r="R1093" s="213">
        <v>0</v>
      </c>
      <c r="S1093" s="213">
        <v>0</v>
      </c>
      <c r="T1093" s="213">
        <v>0</v>
      </c>
      <c r="U1093" s="213">
        <v>72.05</v>
      </c>
      <c r="V1093" s="213">
        <v>97.6</v>
      </c>
      <c r="W1093" s="213">
        <v>15.72</v>
      </c>
      <c r="X1093" s="213">
        <v>31.44</v>
      </c>
      <c r="Y1093" s="213">
        <v>8.0399999999999991</v>
      </c>
      <c r="Z1093" s="213">
        <v>16.079999999999998</v>
      </c>
      <c r="AA1093" s="213">
        <v>8.0399999999999991</v>
      </c>
      <c r="AB1093" s="213">
        <v>20.100000000000001</v>
      </c>
      <c r="AC1093" s="213">
        <f>SUMIF('[3]revexpbalances - 2024-07-18T082'!$G:$G,G:G,'[3]revexpbalances - 2024-07-18T082'!$H:$H)</f>
        <v>13.4</v>
      </c>
      <c r="AD1093" s="213">
        <f t="shared" si="208"/>
        <v>282.46999999999991</v>
      </c>
      <c r="AE1093" s="744">
        <f t="shared" si="209"/>
        <v>0</v>
      </c>
      <c r="AF1093" s="744">
        <f t="shared" si="210"/>
        <v>185.36999999999998</v>
      </c>
      <c r="AG1093" s="744">
        <f t="shared" si="211"/>
        <v>55.56</v>
      </c>
      <c r="AH1093" s="744">
        <f t="shared" si="212"/>
        <v>41.54</v>
      </c>
      <c r="AI1093" s="744">
        <f t="shared" si="213"/>
        <v>282.46999999999997</v>
      </c>
      <c r="AJ1093" s="744">
        <f t="shared" si="214"/>
        <v>-282.46999999999997</v>
      </c>
      <c r="AK1093" s="1097">
        <v>0</v>
      </c>
    </row>
    <row r="1094" spans="1:37">
      <c r="A1094">
        <v>25400</v>
      </c>
      <c r="B1094" t="s">
        <v>2923</v>
      </c>
      <c r="C1094">
        <v>931303</v>
      </c>
      <c r="D1094" t="s">
        <v>5793</v>
      </c>
      <c r="E1094">
        <v>537090</v>
      </c>
      <c r="F1094" t="s">
        <v>85</v>
      </c>
      <c r="G1094" s="408" t="s">
        <v>6473</v>
      </c>
      <c r="H1094" s="217" t="s">
        <v>23</v>
      </c>
      <c r="I1094" s="217" t="s">
        <v>437</v>
      </c>
      <c r="J1094" s="217" t="s">
        <v>2130</v>
      </c>
      <c r="K1094" s="61" t="str">
        <f t="shared" si="204"/>
        <v>3</v>
      </c>
      <c r="L1094" s="63" t="str">
        <f t="shared" si="205"/>
        <v>Interpretive3</v>
      </c>
      <c r="M1094" s="63" t="str">
        <f t="shared" si="206"/>
        <v>Jensen-Alvarado Ranch3</v>
      </c>
      <c r="N1094" s="637">
        <v>40</v>
      </c>
      <c r="O1094" s="213">
        <v>0</v>
      </c>
      <c r="Q1094" s="213">
        <f t="shared" si="207"/>
        <v>0</v>
      </c>
      <c r="R1094" s="213">
        <v>0</v>
      </c>
      <c r="S1094" s="213">
        <v>0</v>
      </c>
      <c r="T1094" s="213">
        <v>0</v>
      </c>
      <c r="U1094" s="213">
        <v>0</v>
      </c>
      <c r="V1094" s="213">
        <v>0</v>
      </c>
      <c r="W1094" s="213">
        <v>0</v>
      </c>
      <c r="X1094" s="213">
        <v>0</v>
      </c>
      <c r="Y1094" s="213">
        <v>0</v>
      </c>
      <c r="Z1094" s="213">
        <v>0</v>
      </c>
      <c r="AA1094" s="213">
        <v>0</v>
      </c>
      <c r="AB1094" s="213">
        <v>0</v>
      </c>
      <c r="AC1094" s="213">
        <f>SUMIF('[3]revexpbalances - 2024-07-18T082'!$G:$G,G:G,'[3]revexpbalances - 2024-07-18T082'!$H:$H)</f>
        <v>0</v>
      </c>
      <c r="AD1094" s="213">
        <f t="shared" si="208"/>
        <v>0</v>
      </c>
      <c r="AE1094" s="744">
        <f t="shared" si="209"/>
        <v>0</v>
      </c>
      <c r="AF1094" s="744">
        <f t="shared" si="210"/>
        <v>0</v>
      </c>
      <c r="AG1094" s="744">
        <f t="shared" si="211"/>
        <v>0</v>
      </c>
      <c r="AH1094" s="744">
        <f t="shared" si="212"/>
        <v>0</v>
      </c>
      <c r="AI1094" s="744">
        <f t="shared" si="213"/>
        <v>0</v>
      </c>
      <c r="AJ1094" s="744">
        <f t="shared" si="214"/>
        <v>0</v>
      </c>
      <c r="AK1094" s="1097">
        <v>0</v>
      </c>
    </row>
    <row r="1095" spans="1:37">
      <c r="A1095">
        <v>25400</v>
      </c>
      <c r="B1095" t="s">
        <v>2923</v>
      </c>
      <c r="C1095">
        <v>931304</v>
      </c>
      <c r="D1095" t="s">
        <v>438</v>
      </c>
      <c r="E1095">
        <v>527690</v>
      </c>
      <c r="F1095" t="s">
        <v>2571</v>
      </c>
      <c r="G1095" s="408" t="s">
        <v>6434</v>
      </c>
      <c r="H1095" s="217" t="s">
        <v>23</v>
      </c>
      <c r="I1095" t="s">
        <v>438</v>
      </c>
      <c r="J1095" s="217" t="s">
        <v>2130</v>
      </c>
      <c r="K1095" s="61" t="str">
        <f t="shared" si="204"/>
        <v>2</v>
      </c>
      <c r="L1095" s="63" t="str">
        <f t="shared" si="205"/>
        <v>Interpretive2</v>
      </c>
      <c r="M1095" s="63" t="str">
        <f t="shared" si="206"/>
        <v>San Timoteo Schoolhouse2</v>
      </c>
      <c r="N1095" s="637">
        <v>502.15</v>
      </c>
      <c r="O1095" s="213">
        <v>0</v>
      </c>
      <c r="Q1095" s="213">
        <f t="shared" si="207"/>
        <v>0</v>
      </c>
      <c r="R1095" s="213">
        <v>0</v>
      </c>
      <c r="S1095" s="213">
        <v>0</v>
      </c>
      <c r="T1095" s="213">
        <v>0</v>
      </c>
      <c r="U1095" s="213">
        <v>0</v>
      </c>
      <c r="V1095" s="213">
        <v>0</v>
      </c>
      <c r="W1095" s="213">
        <v>0</v>
      </c>
      <c r="X1095" s="213">
        <v>0</v>
      </c>
      <c r="Y1095" s="213">
        <v>0</v>
      </c>
      <c r="Z1095" s="213">
        <v>0</v>
      </c>
      <c r="AA1095" s="213">
        <v>0</v>
      </c>
      <c r="AB1095" s="213">
        <v>0</v>
      </c>
      <c r="AC1095" s="213">
        <f>SUMIF('[3]revexpbalances - 2024-07-18T082'!$G:$G,G:G,'[3]revexpbalances - 2024-07-18T082'!$H:$H)</f>
        <v>0</v>
      </c>
      <c r="AD1095" s="213">
        <f t="shared" si="208"/>
        <v>0</v>
      </c>
      <c r="AE1095" s="744">
        <f t="shared" si="209"/>
        <v>0</v>
      </c>
      <c r="AF1095" s="744">
        <f t="shared" si="210"/>
        <v>0</v>
      </c>
      <c r="AG1095" s="744">
        <f t="shared" si="211"/>
        <v>0</v>
      </c>
      <c r="AH1095" s="744">
        <f t="shared" si="212"/>
        <v>0</v>
      </c>
      <c r="AI1095" s="744">
        <f t="shared" si="213"/>
        <v>0</v>
      </c>
      <c r="AJ1095" s="744">
        <f t="shared" si="214"/>
        <v>0</v>
      </c>
      <c r="AK1095" s="1097">
        <v>212</v>
      </c>
    </row>
    <row r="1096" spans="1:37">
      <c r="A1096">
        <v>25400</v>
      </c>
      <c r="B1096" t="s">
        <v>2923</v>
      </c>
      <c r="C1096">
        <v>931305</v>
      </c>
      <c r="D1096" t="s">
        <v>440</v>
      </c>
      <c r="E1096">
        <v>510200</v>
      </c>
      <c r="F1096" t="s">
        <v>462</v>
      </c>
      <c r="G1096" s="408" t="s">
        <v>6474</v>
      </c>
      <c r="H1096" s="217" t="s">
        <v>23</v>
      </c>
      <c r="I1096" s="217" t="s">
        <v>440</v>
      </c>
      <c r="J1096" s="217" t="s">
        <v>1950</v>
      </c>
      <c r="K1096" s="61" t="str">
        <f t="shared" si="204"/>
        <v>1</v>
      </c>
      <c r="L1096" s="63" t="str">
        <f t="shared" si="205"/>
        <v>Interpretive1</v>
      </c>
      <c r="M1096" s="63" t="str">
        <f t="shared" si="206"/>
        <v>Hidden Valley Nature Center1</v>
      </c>
      <c r="N1096" s="637">
        <v>5.74</v>
      </c>
      <c r="O1096" s="213">
        <v>0</v>
      </c>
      <c r="Q1096" s="213">
        <f t="shared" si="207"/>
        <v>0</v>
      </c>
      <c r="R1096" s="213">
        <v>0</v>
      </c>
      <c r="S1096" s="213">
        <v>0</v>
      </c>
      <c r="T1096" s="213">
        <v>0</v>
      </c>
      <c r="U1096" s="213">
        <v>0</v>
      </c>
      <c r="V1096" s="213">
        <v>0</v>
      </c>
      <c r="W1096" s="213">
        <v>0</v>
      </c>
      <c r="X1096" s="213">
        <v>0</v>
      </c>
      <c r="Y1096" s="213">
        <v>0</v>
      </c>
      <c r="Z1096" s="213">
        <v>0</v>
      </c>
      <c r="AA1096" s="213">
        <v>0</v>
      </c>
      <c r="AB1096" s="213">
        <v>0</v>
      </c>
      <c r="AC1096" s="213">
        <f>SUMIF('[3]revexpbalances - 2024-07-18T082'!$G:$G,G:G,'[3]revexpbalances - 2024-07-18T082'!$H:$H)</f>
        <v>0</v>
      </c>
      <c r="AD1096" s="213">
        <f t="shared" si="208"/>
        <v>0</v>
      </c>
      <c r="AE1096" s="744">
        <f t="shared" si="209"/>
        <v>0</v>
      </c>
      <c r="AF1096" s="744">
        <f t="shared" si="210"/>
        <v>0</v>
      </c>
      <c r="AG1096" s="744">
        <f t="shared" si="211"/>
        <v>0</v>
      </c>
      <c r="AH1096" s="744">
        <f t="shared" si="212"/>
        <v>0</v>
      </c>
      <c r="AI1096" s="744">
        <f t="shared" si="213"/>
        <v>0</v>
      </c>
      <c r="AJ1096" s="744">
        <f t="shared" si="214"/>
        <v>0</v>
      </c>
      <c r="AK1096" s="1097">
        <v>0</v>
      </c>
    </row>
    <row r="1097" spans="1:37">
      <c r="A1097">
        <v>25400</v>
      </c>
      <c r="B1097" t="s">
        <v>2923</v>
      </c>
      <c r="C1097">
        <v>931305</v>
      </c>
      <c r="D1097" t="s">
        <v>440</v>
      </c>
      <c r="E1097">
        <v>523760</v>
      </c>
      <c r="F1097" t="s">
        <v>2835</v>
      </c>
      <c r="G1097" s="408" t="s">
        <v>6435</v>
      </c>
      <c r="H1097" s="217" t="s">
        <v>23</v>
      </c>
      <c r="I1097" s="217" t="s">
        <v>440</v>
      </c>
      <c r="J1097" s="217" t="s">
        <v>2130</v>
      </c>
      <c r="K1097" s="61" t="str">
        <f t="shared" si="204"/>
        <v>2</v>
      </c>
      <c r="L1097" s="63" t="str">
        <f t="shared" si="205"/>
        <v>Interpretive2</v>
      </c>
      <c r="M1097" s="63" t="str">
        <f t="shared" si="206"/>
        <v>Hidden Valley Nature Center2</v>
      </c>
      <c r="N1097" s="637">
        <v>43.039999999999992</v>
      </c>
      <c r="O1097" s="213">
        <v>0</v>
      </c>
      <c r="Q1097" s="213">
        <f t="shared" si="207"/>
        <v>0</v>
      </c>
      <c r="R1097" s="213">
        <v>0</v>
      </c>
      <c r="S1097" s="213">
        <v>0</v>
      </c>
      <c r="T1097" s="213">
        <v>0</v>
      </c>
      <c r="U1097" s="213">
        <v>0</v>
      </c>
      <c r="V1097" s="213">
        <v>0</v>
      </c>
      <c r="W1097" s="213">
        <v>5.85</v>
      </c>
      <c r="X1097" s="213">
        <v>0</v>
      </c>
      <c r="Y1097" s="213">
        <v>0</v>
      </c>
      <c r="Z1097" s="213">
        <v>0</v>
      </c>
      <c r="AA1097" s="213">
        <v>0</v>
      </c>
      <c r="AB1097" s="213">
        <v>0</v>
      </c>
      <c r="AC1097" s="213">
        <f>SUMIF('[3]revexpbalances - 2024-07-18T082'!$G:$G,G:G,'[3]revexpbalances - 2024-07-18T082'!$H:$H)</f>
        <v>0</v>
      </c>
      <c r="AD1097" s="213">
        <f t="shared" si="208"/>
        <v>5.85</v>
      </c>
      <c r="AE1097" s="744">
        <f t="shared" si="209"/>
        <v>0</v>
      </c>
      <c r="AF1097" s="744">
        <f t="shared" si="210"/>
        <v>5.85</v>
      </c>
      <c r="AG1097" s="744">
        <f t="shared" si="211"/>
        <v>0</v>
      </c>
      <c r="AH1097" s="744">
        <f t="shared" si="212"/>
        <v>0</v>
      </c>
      <c r="AI1097" s="744">
        <f t="shared" si="213"/>
        <v>5.85</v>
      </c>
      <c r="AJ1097" s="744">
        <f t="shared" si="214"/>
        <v>-5.85</v>
      </c>
      <c r="AK1097" s="1097">
        <v>0</v>
      </c>
    </row>
    <row r="1098" spans="1:37">
      <c r="A1098">
        <v>25400</v>
      </c>
      <c r="B1098" t="s">
        <v>2923</v>
      </c>
      <c r="C1098">
        <v>931305</v>
      </c>
      <c r="D1098" t="s">
        <v>440</v>
      </c>
      <c r="E1098">
        <v>525060</v>
      </c>
      <c r="F1098" t="s">
        <v>96</v>
      </c>
      <c r="G1098" s="408" t="s">
        <v>6475</v>
      </c>
      <c r="H1098" s="217" t="s">
        <v>23</v>
      </c>
      <c r="I1098" s="217" t="s">
        <v>440</v>
      </c>
      <c r="J1098" s="217" t="s">
        <v>458</v>
      </c>
      <c r="K1098" s="61" t="str">
        <f t="shared" ref="K1098:K1136" si="215">MID(E1098,2,1)</f>
        <v>2</v>
      </c>
      <c r="L1098" s="63" t="str">
        <f t="shared" ref="L1098:L1136" si="216">H1098&amp;K1098</f>
        <v>Interpretive2</v>
      </c>
      <c r="M1098" s="63" t="str">
        <f t="shared" ref="M1098:M1136" si="217">I1098&amp;K1098</f>
        <v>Hidden Valley Nature Center2</v>
      </c>
      <c r="N1098" s="637">
        <v>866.94</v>
      </c>
      <c r="O1098" s="213">
        <v>0</v>
      </c>
      <c r="Q1098" s="213">
        <f t="shared" ref="Q1098:Q1136" si="218">O1098+P1098</f>
        <v>0</v>
      </c>
      <c r="R1098" s="213">
        <v>0</v>
      </c>
      <c r="S1098" s="213">
        <v>0</v>
      </c>
      <c r="T1098" s="213">
        <v>0</v>
      </c>
      <c r="U1098" s="213">
        <v>0</v>
      </c>
      <c r="V1098" s="213">
        <v>0</v>
      </c>
      <c r="W1098" s="213">
        <v>0</v>
      </c>
      <c r="X1098" s="213">
        <v>0</v>
      </c>
      <c r="Y1098" s="213">
        <v>0</v>
      </c>
      <c r="Z1098" s="213">
        <v>0</v>
      </c>
      <c r="AA1098" s="213">
        <v>0</v>
      </c>
      <c r="AB1098" s="213">
        <v>0</v>
      </c>
      <c r="AC1098" s="213">
        <f>SUMIF('[3]revexpbalances - 2024-07-18T082'!$G:$G,G:G,'[3]revexpbalances - 2024-07-18T082'!$H:$H)</f>
        <v>0</v>
      </c>
      <c r="AD1098" s="213">
        <f t="shared" si="208"/>
        <v>0</v>
      </c>
      <c r="AE1098" s="744">
        <f t="shared" si="209"/>
        <v>0</v>
      </c>
      <c r="AF1098" s="744">
        <f t="shared" si="210"/>
        <v>0</v>
      </c>
      <c r="AG1098" s="744">
        <f t="shared" si="211"/>
        <v>0</v>
      </c>
      <c r="AH1098" s="744">
        <f t="shared" si="212"/>
        <v>0</v>
      </c>
      <c r="AI1098" s="744">
        <f t="shared" si="213"/>
        <v>0</v>
      </c>
      <c r="AJ1098" s="744">
        <f t="shared" si="214"/>
        <v>0</v>
      </c>
      <c r="AK1098" s="1097">
        <v>0</v>
      </c>
    </row>
    <row r="1099" spans="1:37">
      <c r="A1099">
        <v>25400</v>
      </c>
      <c r="B1099" t="s">
        <v>2923</v>
      </c>
      <c r="C1099">
        <v>931305</v>
      </c>
      <c r="D1099" t="s">
        <v>440</v>
      </c>
      <c r="E1099">
        <v>529040</v>
      </c>
      <c r="F1099" t="s">
        <v>82</v>
      </c>
      <c r="G1099" s="408" t="s">
        <v>6436</v>
      </c>
      <c r="H1099" s="217" t="s">
        <v>23</v>
      </c>
      <c r="I1099" s="217" t="s">
        <v>440</v>
      </c>
      <c r="J1099" s="217" t="s">
        <v>2547</v>
      </c>
      <c r="K1099" s="61" t="str">
        <f t="shared" si="215"/>
        <v>2</v>
      </c>
      <c r="L1099" s="63" t="str">
        <f t="shared" si="216"/>
        <v>Interpretive2</v>
      </c>
      <c r="M1099" s="63" t="str">
        <f t="shared" si="217"/>
        <v>Hidden Valley Nature Center2</v>
      </c>
      <c r="N1099" s="637">
        <v>893.18000000000006</v>
      </c>
      <c r="O1099" s="213">
        <v>0</v>
      </c>
      <c r="Q1099" s="213">
        <f t="shared" si="218"/>
        <v>0</v>
      </c>
      <c r="R1099" s="213">
        <v>30.13</v>
      </c>
      <c r="S1099" s="213">
        <v>0</v>
      </c>
      <c r="T1099" s="213">
        <v>0</v>
      </c>
      <c r="U1099" s="213">
        <v>19</v>
      </c>
      <c r="V1099" s="213">
        <v>108.73</v>
      </c>
      <c r="W1099" s="213">
        <v>0</v>
      </c>
      <c r="X1099" s="213">
        <v>11.79</v>
      </c>
      <c r="Y1099" s="213">
        <v>0</v>
      </c>
      <c r="Z1099" s="213">
        <v>168.84</v>
      </c>
      <c r="AA1099" s="213">
        <v>18.09</v>
      </c>
      <c r="AB1099" s="213">
        <v>17.420000000000002</v>
      </c>
      <c r="AC1099" s="213">
        <f>SUMIF('[3]revexpbalances - 2024-07-18T082'!$G:$G,G:G,'[3]revexpbalances - 2024-07-18T082'!$H:$H)</f>
        <v>17.420000000000002</v>
      </c>
      <c r="AD1099" s="213">
        <f t="shared" ref="AD1099:AD1137" si="219">SUM(R1099:AC1099)</f>
        <v>391.42</v>
      </c>
      <c r="AE1099" s="744">
        <f t="shared" ref="AE1099:AE1137" si="220">SUM(R1099:T1099)</f>
        <v>30.13</v>
      </c>
      <c r="AF1099" s="744">
        <f t="shared" ref="AF1099:AF1137" si="221">SUM(U1099:W1099)</f>
        <v>127.73</v>
      </c>
      <c r="AG1099" s="744">
        <f t="shared" ref="AG1099:AG1137" si="222">SUM(X1099:Z1099)</f>
        <v>180.63</v>
      </c>
      <c r="AH1099" s="744">
        <f t="shared" ref="AH1099:AH1137" si="223">SUM(AA1099:AC1099)</f>
        <v>52.930000000000007</v>
      </c>
      <c r="AI1099" s="744">
        <f t="shared" ref="AI1099:AI1137" si="224">SUM(AE1099:AH1099)</f>
        <v>391.42</v>
      </c>
      <c r="AJ1099" s="744">
        <f t="shared" ref="AJ1099:AJ1137" si="225">Q1099-AI1099</f>
        <v>-391.42</v>
      </c>
      <c r="AK1099" s="1097">
        <v>0</v>
      </c>
    </row>
    <row r="1100" spans="1:37">
      <c r="A1100">
        <v>25400</v>
      </c>
      <c r="B1100" t="s">
        <v>2923</v>
      </c>
      <c r="C1100">
        <v>931306</v>
      </c>
      <c r="D1100" t="s">
        <v>436</v>
      </c>
      <c r="E1100">
        <v>523100</v>
      </c>
      <c r="F1100" t="s">
        <v>61</v>
      </c>
      <c r="G1100" s="408" t="s">
        <v>6476</v>
      </c>
      <c r="H1100" s="217" t="s">
        <v>23</v>
      </c>
      <c r="I1100" s="217" t="s">
        <v>436</v>
      </c>
      <c r="J1100" s="217" t="s">
        <v>458</v>
      </c>
      <c r="K1100" s="61" t="str">
        <f t="shared" si="215"/>
        <v>2</v>
      </c>
      <c r="L1100" s="63" t="str">
        <f t="shared" si="216"/>
        <v>Interpretive2</v>
      </c>
      <c r="M1100" s="63" t="str">
        <f t="shared" si="217"/>
        <v>Idyllwild Nature Center2</v>
      </c>
      <c r="N1100" s="637">
        <v>0</v>
      </c>
      <c r="O1100" s="213">
        <v>500</v>
      </c>
      <c r="Q1100" s="213">
        <f t="shared" si="218"/>
        <v>500</v>
      </c>
      <c r="R1100" s="213">
        <v>0</v>
      </c>
      <c r="S1100" s="213">
        <v>0</v>
      </c>
      <c r="T1100" s="213">
        <v>0</v>
      </c>
      <c r="U1100" s="213">
        <v>90</v>
      </c>
      <c r="V1100" s="213">
        <v>0</v>
      </c>
      <c r="W1100" s="213">
        <v>0</v>
      </c>
      <c r="X1100" s="213">
        <v>0</v>
      </c>
      <c r="Y1100" s="213">
        <v>0</v>
      </c>
      <c r="Z1100" s="213">
        <v>0</v>
      </c>
      <c r="AA1100" s="213">
        <v>0</v>
      </c>
      <c r="AB1100" s="213">
        <v>0</v>
      </c>
      <c r="AC1100" s="213">
        <f>SUMIF('[3]revexpbalances - 2024-07-18T082'!$G:$G,G:G,'[3]revexpbalances - 2024-07-18T082'!$H:$H)</f>
        <v>0</v>
      </c>
      <c r="AD1100" s="213">
        <f t="shared" si="219"/>
        <v>90</v>
      </c>
      <c r="AE1100" s="744">
        <f t="shared" si="220"/>
        <v>0</v>
      </c>
      <c r="AF1100" s="744">
        <f t="shared" si="221"/>
        <v>90</v>
      </c>
      <c r="AG1100" s="744">
        <f t="shared" si="222"/>
        <v>0</v>
      </c>
      <c r="AH1100" s="744">
        <f t="shared" si="223"/>
        <v>0</v>
      </c>
      <c r="AI1100" s="744">
        <f t="shared" si="224"/>
        <v>90</v>
      </c>
      <c r="AJ1100" s="744">
        <f t="shared" si="225"/>
        <v>410</v>
      </c>
      <c r="AK1100" s="1097">
        <v>250</v>
      </c>
    </row>
    <row r="1101" spans="1:37">
      <c r="A1101">
        <v>25400</v>
      </c>
      <c r="B1101" t="s">
        <v>2923</v>
      </c>
      <c r="C1101">
        <v>931306</v>
      </c>
      <c r="D1101" t="s">
        <v>436</v>
      </c>
      <c r="E1101">
        <v>523340</v>
      </c>
      <c r="F1101" t="s">
        <v>6127</v>
      </c>
      <c r="G1101" s="408" t="s">
        <v>6477</v>
      </c>
      <c r="H1101" s="217" t="s">
        <v>23</v>
      </c>
      <c r="I1101" s="217" t="s">
        <v>436</v>
      </c>
      <c r="J1101" s="217" t="s">
        <v>458</v>
      </c>
      <c r="K1101" s="61" t="str">
        <f t="shared" si="215"/>
        <v>2</v>
      </c>
      <c r="L1101" s="63" t="str">
        <f t="shared" si="216"/>
        <v>Interpretive2</v>
      </c>
      <c r="M1101" s="63" t="str">
        <f t="shared" si="217"/>
        <v>Idyllwild Nature Center2</v>
      </c>
      <c r="N1101" s="637">
        <v>0</v>
      </c>
      <c r="O1101" s="213">
        <v>0</v>
      </c>
      <c r="Q1101" s="213">
        <f t="shared" si="218"/>
        <v>0</v>
      </c>
      <c r="R1101" s="213">
        <v>0</v>
      </c>
      <c r="S1101" s="213">
        <v>0</v>
      </c>
      <c r="T1101" s="213">
        <v>29.19</v>
      </c>
      <c r="U1101" s="213">
        <v>4.4400000000000004</v>
      </c>
      <c r="V1101" s="213">
        <v>0</v>
      </c>
      <c r="W1101" s="213">
        <v>2.8</v>
      </c>
      <c r="X1101" s="213">
        <v>0</v>
      </c>
      <c r="Y1101" s="213">
        <v>0</v>
      </c>
      <c r="Z1101" s="213">
        <v>0</v>
      </c>
      <c r="AA1101" s="213">
        <v>0</v>
      </c>
      <c r="AB1101" s="213">
        <v>0</v>
      </c>
      <c r="AC1101" s="213">
        <f>SUMIF('[3]revexpbalances - 2024-07-18T082'!$G:$G,G:G,'[3]revexpbalances - 2024-07-18T082'!$H:$H)</f>
        <v>0</v>
      </c>
      <c r="AD1101" s="213">
        <f t="shared" si="219"/>
        <v>36.43</v>
      </c>
      <c r="AE1101" s="744">
        <f t="shared" si="220"/>
        <v>29.19</v>
      </c>
      <c r="AF1101" s="744">
        <f t="shared" si="221"/>
        <v>7.24</v>
      </c>
      <c r="AG1101" s="744">
        <f t="shared" si="222"/>
        <v>0</v>
      </c>
      <c r="AH1101" s="744">
        <f t="shared" si="223"/>
        <v>0</v>
      </c>
      <c r="AI1101" s="744">
        <f t="shared" si="224"/>
        <v>36.43</v>
      </c>
      <c r="AJ1101" s="744">
        <f t="shared" si="225"/>
        <v>-36.43</v>
      </c>
      <c r="AK1101" s="1097">
        <v>0</v>
      </c>
    </row>
    <row r="1102" spans="1:37">
      <c r="A1102">
        <v>25400</v>
      </c>
      <c r="B1102" t="s">
        <v>2923</v>
      </c>
      <c r="C1102">
        <v>931306</v>
      </c>
      <c r="D1102" t="s">
        <v>436</v>
      </c>
      <c r="E1102">
        <v>523760</v>
      </c>
      <c r="F1102" t="s">
        <v>2835</v>
      </c>
      <c r="G1102" s="408" t="s">
        <v>6437</v>
      </c>
      <c r="H1102" s="217" t="s">
        <v>23</v>
      </c>
      <c r="I1102" s="217" t="s">
        <v>436</v>
      </c>
      <c r="J1102" s="217" t="s">
        <v>2130</v>
      </c>
      <c r="K1102" s="61" t="str">
        <f t="shared" si="215"/>
        <v>2</v>
      </c>
      <c r="L1102" s="63" t="str">
        <f t="shared" si="216"/>
        <v>Interpretive2</v>
      </c>
      <c r="M1102" s="63" t="str">
        <f t="shared" si="217"/>
        <v>Idyllwild Nature Center2</v>
      </c>
      <c r="N1102" s="637">
        <v>8.6999999999999993</v>
      </c>
      <c r="O1102" s="213">
        <v>0</v>
      </c>
      <c r="Q1102" s="213">
        <f t="shared" si="218"/>
        <v>0</v>
      </c>
      <c r="R1102" s="213">
        <v>0</v>
      </c>
      <c r="S1102" s="213">
        <v>0</v>
      </c>
      <c r="T1102" s="213">
        <v>0</v>
      </c>
      <c r="U1102" s="213">
        <v>0</v>
      </c>
      <c r="V1102" s="213">
        <v>0</v>
      </c>
      <c r="W1102" s="213">
        <v>0</v>
      </c>
      <c r="X1102" s="213">
        <v>0</v>
      </c>
      <c r="Y1102" s="213">
        <v>0</v>
      </c>
      <c r="Z1102" s="213">
        <v>0</v>
      </c>
      <c r="AA1102" s="213">
        <v>0</v>
      </c>
      <c r="AB1102" s="213">
        <v>0</v>
      </c>
      <c r="AC1102" s="213">
        <f>SUMIF('[3]revexpbalances - 2024-07-18T082'!$G:$G,G:G,'[3]revexpbalances - 2024-07-18T082'!$H:$H)</f>
        <v>0</v>
      </c>
      <c r="AD1102" s="213">
        <f t="shared" si="219"/>
        <v>0</v>
      </c>
      <c r="AE1102" s="744">
        <f t="shared" si="220"/>
        <v>0</v>
      </c>
      <c r="AF1102" s="744">
        <f t="shared" si="221"/>
        <v>0</v>
      </c>
      <c r="AG1102" s="744">
        <f t="shared" si="222"/>
        <v>0</v>
      </c>
      <c r="AH1102" s="744">
        <f t="shared" si="223"/>
        <v>0</v>
      </c>
      <c r="AI1102" s="744">
        <f t="shared" si="224"/>
        <v>0</v>
      </c>
      <c r="AJ1102" s="744">
        <f t="shared" si="225"/>
        <v>0</v>
      </c>
      <c r="AK1102" s="1097">
        <v>0</v>
      </c>
    </row>
    <row r="1103" spans="1:37">
      <c r="A1103">
        <v>25400</v>
      </c>
      <c r="B1103" t="s">
        <v>2923</v>
      </c>
      <c r="C1103">
        <v>931307</v>
      </c>
      <c r="D1103" t="s">
        <v>5792</v>
      </c>
      <c r="E1103">
        <v>521740</v>
      </c>
      <c r="F1103" t="s">
        <v>5950</v>
      </c>
      <c r="G1103" s="408" t="s">
        <v>6479</v>
      </c>
      <c r="H1103" s="217" t="s">
        <v>23</v>
      </c>
      <c r="I1103" s="217" t="s">
        <v>439</v>
      </c>
      <c r="J1103" s="217" t="s">
        <v>458</v>
      </c>
      <c r="K1103" s="61" t="str">
        <f t="shared" si="215"/>
        <v>2</v>
      </c>
      <c r="L1103" s="63" t="str">
        <f t="shared" si="216"/>
        <v>Interpretive2</v>
      </c>
      <c r="M1103" s="63" t="str">
        <f t="shared" si="217"/>
        <v>Santa Rosa Plateau Nature Center2</v>
      </c>
      <c r="N1103" s="637">
        <v>433.30999999999995</v>
      </c>
      <c r="O1103" s="213">
        <v>0</v>
      </c>
      <c r="Q1103" s="213">
        <f t="shared" si="218"/>
        <v>0</v>
      </c>
      <c r="R1103" s="213">
        <v>0</v>
      </c>
      <c r="S1103" s="213">
        <v>0</v>
      </c>
      <c r="T1103" s="213">
        <v>0</v>
      </c>
      <c r="U1103" s="213">
        <v>0</v>
      </c>
      <c r="V1103" s="213">
        <v>0</v>
      </c>
      <c r="W1103" s="213">
        <v>0</v>
      </c>
      <c r="X1103" s="213">
        <v>0</v>
      </c>
      <c r="Y1103" s="213">
        <v>0</v>
      </c>
      <c r="Z1103" s="213">
        <v>0</v>
      </c>
      <c r="AA1103" s="213">
        <v>0</v>
      </c>
      <c r="AB1103" s="213">
        <v>0</v>
      </c>
      <c r="AC1103" s="213">
        <f>SUMIF('[3]revexpbalances - 2024-07-18T082'!$G:$G,G:G,'[3]revexpbalances - 2024-07-18T082'!$H:$H)</f>
        <v>0</v>
      </c>
      <c r="AD1103" s="213">
        <f t="shared" si="219"/>
        <v>0</v>
      </c>
      <c r="AE1103" s="744">
        <f t="shared" si="220"/>
        <v>0</v>
      </c>
      <c r="AF1103" s="744">
        <f t="shared" si="221"/>
        <v>0</v>
      </c>
      <c r="AG1103" s="744">
        <f t="shared" si="222"/>
        <v>0</v>
      </c>
      <c r="AH1103" s="744">
        <f t="shared" si="223"/>
        <v>0</v>
      </c>
      <c r="AI1103" s="744">
        <f t="shared" si="224"/>
        <v>0</v>
      </c>
      <c r="AJ1103" s="744">
        <f t="shared" si="225"/>
        <v>0</v>
      </c>
      <c r="AK1103" s="1097">
        <v>0</v>
      </c>
    </row>
    <row r="1104" spans="1:37">
      <c r="A1104">
        <v>25400</v>
      </c>
      <c r="B1104" t="s">
        <v>2923</v>
      </c>
      <c r="C1104">
        <v>931402</v>
      </c>
      <c r="D1104" t="s">
        <v>2938</v>
      </c>
      <c r="E1104">
        <v>527690</v>
      </c>
      <c r="F1104" t="s">
        <v>2571</v>
      </c>
      <c r="G1104" s="408" t="s">
        <v>6440</v>
      </c>
      <c r="H1104" s="217" t="s">
        <v>1524</v>
      </c>
      <c r="I1104" s="217" t="s">
        <v>446</v>
      </c>
      <c r="J1104" s="217" t="s">
        <v>2130</v>
      </c>
      <c r="K1104" s="61" t="str">
        <f t="shared" si="215"/>
        <v>2</v>
      </c>
      <c r="L1104" s="63" t="str">
        <f t="shared" si="216"/>
        <v>Regional Parks2</v>
      </c>
      <c r="M1104" s="63" t="str">
        <f t="shared" si="217"/>
        <v>Hurkey Creek2</v>
      </c>
      <c r="N1104" s="637">
        <v>11905.58</v>
      </c>
      <c r="O1104" s="213">
        <v>0</v>
      </c>
      <c r="Q1104" s="213">
        <f t="shared" si="218"/>
        <v>0</v>
      </c>
      <c r="R1104" s="213">
        <v>0</v>
      </c>
      <c r="S1104" s="213">
        <v>79.17</v>
      </c>
      <c r="T1104" s="213">
        <v>229</v>
      </c>
      <c r="U1104" s="213">
        <v>0</v>
      </c>
      <c r="V1104" s="213">
        <v>0</v>
      </c>
      <c r="W1104" s="213">
        <v>0</v>
      </c>
      <c r="X1104" s="213">
        <v>249.95</v>
      </c>
      <c r="Y1104" s="213">
        <v>394.6</v>
      </c>
      <c r="Z1104" s="213">
        <v>2038.53</v>
      </c>
      <c r="AA1104" s="213">
        <v>5851.91</v>
      </c>
      <c r="AB1104" s="213">
        <v>1653.29</v>
      </c>
      <c r="AC1104" s="213">
        <f>SUMIF('[3]revexpbalances - 2024-07-18T082'!$G:$G,G:G,'[3]revexpbalances - 2024-07-18T082'!$H:$H)</f>
        <v>1811.04</v>
      </c>
      <c r="AD1104" s="213">
        <f t="shared" si="219"/>
        <v>12307.490000000002</v>
      </c>
      <c r="AE1104" s="744">
        <f t="shared" si="220"/>
        <v>308.17</v>
      </c>
      <c r="AF1104" s="744">
        <f t="shared" si="221"/>
        <v>0</v>
      </c>
      <c r="AG1104" s="744">
        <f t="shared" si="222"/>
        <v>2683.08</v>
      </c>
      <c r="AH1104" s="744">
        <f t="shared" si="223"/>
        <v>9316.24</v>
      </c>
      <c r="AI1104" s="744">
        <f t="shared" si="224"/>
        <v>12307.49</v>
      </c>
      <c r="AJ1104" s="744">
        <f t="shared" si="225"/>
        <v>-12307.49</v>
      </c>
      <c r="AK1104" s="1097">
        <v>0</v>
      </c>
    </row>
    <row r="1105" spans="1:37">
      <c r="A1105">
        <v>25400</v>
      </c>
      <c r="B1105" t="s">
        <v>2923</v>
      </c>
      <c r="C1105">
        <v>931403</v>
      </c>
      <c r="D1105" t="s">
        <v>2838</v>
      </c>
      <c r="E1105">
        <v>510200</v>
      </c>
      <c r="F1105" t="s">
        <v>462</v>
      </c>
      <c r="G1105" s="408" t="s">
        <v>6480</v>
      </c>
      <c r="H1105" s="217" t="s">
        <v>1524</v>
      </c>
      <c r="I1105" s="217" t="s">
        <v>295</v>
      </c>
      <c r="J1105" s="217" t="s">
        <v>1950</v>
      </c>
      <c r="K1105" s="61" t="str">
        <f t="shared" si="215"/>
        <v>1</v>
      </c>
      <c r="L1105" s="63" t="str">
        <f t="shared" si="216"/>
        <v>Regional Parks1</v>
      </c>
      <c r="M1105" s="63" t="str">
        <f t="shared" si="217"/>
        <v>Idyllwild1</v>
      </c>
      <c r="N1105" s="637">
        <v>1764.4</v>
      </c>
      <c r="O1105" s="213">
        <v>0</v>
      </c>
      <c r="Q1105" s="213">
        <f t="shared" si="218"/>
        <v>0</v>
      </c>
      <c r="R1105" s="213">
        <v>0</v>
      </c>
      <c r="S1105" s="213">
        <v>0</v>
      </c>
      <c r="T1105" s="213">
        <v>0</v>
      </c>
      <c r="U1105" s="213">
        <v>0</v>
      </c>
      <c r="V1105" s="213">
        <v>0</v>
      </c>
      <c r="W1105" s="213">
        <v>0</v>
      </c>
      <c r="X1105" s="213">
        <v>0</v>
      </c>
      <c r="Y1105" s="213">
        <v>1182</v>
      </c>
      <c r="Z1105" s="213">
        <v>0</v>
      </c>
      <c r="AA1105" s="213">
        <v>654.83000000000004</v>
      </c>
      <c r="AB1105" s="213">
        <v>0</v>
      </c>
      <c r="AC1105" s="213">
        <f>SUMIF('[3]revexpbalances - 2024-07-18T082'!$G:$G,G:G,'[3]revexpbalances - 2024-07-18T082'!$H:$H)</f>
        <v>0</v>
      </c>
      <c r="AD1105" s="213">
        <f t="shared" si="219"/>
        <v>1836.83</v>
      </c>
      <c r="AE1105" s="744">
        <f t="shared" si="220"/>
        <v>0</v>
      </c>
      <c r="AF1105" s="744">
        <f t="shared" si="221"/>
        <v>0</v>
      </c>
      <c r="AG1105" s="744">
        <f t="shared" si="222"/>
        <v>1182</v>
      </c>
      <c r="AH1105" s="744">
        <f t="shared" si="223"/>
        <v>654.83000000000004</v>
      </c>
      <c r="AI1105" s="744">
        <f t="shared" si="224"/>
        <v>1836.83</v>
      </c>
      <c r="AJ1105" s="744">
        <f t="shared" si="225"/>
        <v>-1836.83</v>
      </c>
      <c r="AK1105" s="1097">
        <v>0</v>
      </c>
    </row>
    <row r="1106" spans="1:37">
      <c r="A1106">
        <v>25400</v>
      </c>
      <c r="B1106" t="s">
        <v>2923</v>
      </c>
      <c r="C1106">
        <v>931403</v>
      </c>
      <c r="D1106" t="s">
        <v>2838</v>
      </c>
      <c r="E1106">
        <v>527690</v>
      </c>
      <c r="F1106" t="s">
        <v>2571</v>
      </c>
      <c r="G1106" s="408" t="s">
        <v>6441</v>
      </c>
      <c r="H1106" s="217" t="s">
        <v>1524</v>
      </c>
      <c r="I1106" s="217" t="s">
        <v>295</v>
      </c>
      <c r="J1106" s="217" t="s">
        <v>2130</v>
      </c>
      <c r="K1106" s="61" t="str">
        <f t="shared" si="215"/>
        <v>2</v>
      </c>
      <c r="L1106" s="63" t="str">
        <f t="shared" si="216"/>
        <v>Regional Parks2</v>
      </c>
      <c r="M1106" s="63" t="str">
        <f t="shared" si="217"/>
        <v>Idyllwild2</v>
      </c>
      <c r="N1106" s="637">
        <v>4741.92</v>
      </c>
      <c r="O1106" s="213">
        <v>0</v>
      </c>
      <c r="Q1106" s="213">
        <f t="shared" si="218"/>
        <v>0</v>
      </c>
      <c r="R1106" s="213">
        <v>0</v>
      </c>
      <c r="S1106" s="213">
        <v>0</v>
      </c>
      <c r="T1106" s="213">
        <v>9</v>
      </c>
      <c r="U1106" s="213">
        <v>0</v>
      </c>
      <c r="V1106" s="213">
        <v>0</v>
      </c>
      <c r="W1106" s="213">
        <v>0</v>
      </c>
      <c r="X1106" s="213">
        <v>91.2</v>
      </c>
      <c r="Y1106" s="213">
        <v>0</v>
      </c>
      <c r="Z1106" s="213">
        <v>314.70999999999998</v>
      </c>
      <c r="AA1106" s="213">
        <v>3011.38</v>
      </c>
      <c r="AB1106" s="213">
        <v>562.37</v>
      </c>
      <c r="AC1106" s="213">
        <f>SUMIF('[3]revexpbalances - 2024-07-18T082'!$G:$G,G:G,'[3]revexpbalances - 2024-07-18T082'!$H:$H)</f>
        <v>795.99</v>
      </c>
      <c r="AD1106" s="213">
        <f t="shared" si="219"/>
        <v>4784.6499999999996</v>
      </c>
      <c r="AE1106" s="744">
        <f t="shared" si="220"/>
        <v>9</v>
      </c>
      <c r="AF1106" s="744">
        <f t="shared" si="221"/>
        <v>0</v>
      </c>
      <c r="AG1106" s="744">
        <f t="shared" si="222"/>
        <v>405.90999999999997</v>
      </c>
      <c r="AH1106" s="744">
        <f t="shared" si="223"/>
        <v>4369.74</v>
      </c>
      <c r="AI1106" s="744">
        <f t="shared" si="224"/>
        <v>4784.6499999999996</v>
      </c>
      <c r="AJ1106" s="744">
        <f t="shared" si="225"/>
        <v>-4784.6499999999996</v>
      </c>
      <c r="AK1106" s="1097">
        <v>0</v>
      </c>
    </row>
    <row r="1107" spans="1:37">
      <c r="A1107">
        <v>25400</v>
      </c>
      <c r="B1107" t="s">
        <v>2923</v>
      </c>
      <c r="C1107">
        <v>931403</v>
      </c>
      <c r="D1107" t="s">
        <v>2838</v>
      </c>
      <c r="E1107">
        <v>537090</v>
      </c>
      <c r="F1107" t="s">
        <v>85</v>
      </c>
      <c r="G1107" s="408" t="s">
        <v>6481</v>
      </c>
      <c r="H1107" s="217" t="s">
        <v>1524</v>
      </c>
      <c r="I1107" s="217" t="s">
        <v>295</v>
      </c>
      <c r="J1107" s="217" t="s">
        <v>2130</v>
      </c>
      <c r="K1107" s="61" t="str">
        <f t="shared" si="215"/>
        <v>3</v>
      </c>
      <c r="L1107" s="63" t="str">
        <f t="shared" si="216"/>
        <v>Regional Parks3</v>
      </c>
      <c r="M1107" s="63" t="str">
        <f t="shared" si="217"/>
        <v>Idyllwild3</v>
      </c>
      <c r="N1107" s="637">
        <v>0</v>
      </c>
      <c r="O1107" s="213">
        <v>0</v>
      </c>
      <c r="Q1107" s="213">
        <f t="shared" si="218"/>
        <v>0</v>
      </c>
      <c r="R1107" s="213">
        <v>0</v>
      </c>
      <c r="S1107" s="213">
        <v>0</v>
      </c>
      <c r="T1107" s="213">
        <v>0</v>
      </c>
      <c r="U1107" s="213">
        <v>0</v>
      </c>
      <c r="V1107" s="213">
        <v>0</v>
      </c>
      <c r="W1107" s="213">
        <v>0</v>
      </c>
      <c r="X1107" s="213">
        <v>0</v>
      </c>
      <c r="Y1107" s="213">
        <v>0</v>
      </c>
      <c r="Z1107" s="213">
        <v>10</v>
      </c>
      <c r="AA1107" s="213">
        <v>0</v>
      </c>
      <c r="AB1107" s="213">
        <v>0</v>
      </c>
      <c r="AC1107" s="213">
        <f>SUMIF('[3]revexpbalances - 2024-07-18T082'!$G:$G,G:G,'[3]revexpbalances - 2024-07-18T082'!$H:$H)</f>
        <v>10</v>
      </c>
      <c r="AD1107" s="213">
        <f t="shared" si="219"/>
        <v>20</v>
      </c>
      <c r="AE1107" s="744">
        <f t="shared" si="220"/>
        <v>0</v>
      </c>
      <c r="AF1107" s="744">
        <f t="shared" si="221"/>
        <v>0</v>
      </c>
      <c r="AG1107" s="744">
        <f t="shared" si="222"/>
        <v>10</v>
      </c>
      <c r="AH1107" s="744">
        <f t="shared" si="223"/>
        <v>10</v>
      </c>
      <c r="AI1107" s="744">
        <f t="shared" si="224"/>
        <v>20</v>
      </c>
      <c r="AJ1107" s="744">
        <f t="shared" si="225"/>
        <v>-20</v>
      </c>
      <c r="AK1107" s="1097">
        <v>0</v>
      </c>
    </row>
    <row r="1108" spans="1:37">
      <c r="A1108">
        <v>25400</v>
      </c>
      <c r="B1108" t="s">
        <v>2923</v>
      </c>
      <c r="C1108">
        <v>931404</v>
      </c>
      <c r="D1108" t="s">
        <v>6352</v>
      </c>
      <c r="E1108">
        <v>510620</v>
      </c>
      <c r="F1108" t="s">
        <v>467</v>
      </c>
      <c r="G1108" s="408" t="s">
        <v>6442</v>
      </c>
      <c r="H1108" s="217" t="s">
        <v>1524</v>
      </c>
      <c r="I1108" s="217" t="s">
        <v>1455</v>
      </c>
      <c r="J1108" s="217" t="s">
        <v>1950</v>
      </c>
      <c r="K1108" s="61" t="str">
        <f t="shared" si="215"/>
        <v>1</v>
      </c>
      <c r="L1108" s="63" t="str">
        <f t="shared" si="216"/>
        <v>Regional Parks1</v>
      </c>
      <c r="M1108" s="63" t="str">
        <f t="shared" si="217"/>
        <v>Kabian1</v>
      </c>
      <c r="N1108" s="637">
        <v>27.440000000000005</v>
      </c>
      <c r="O1108" s="213">
        <v>0</v>
      </c>
      <c r="Q1108" s="213">
        <f t="shared" si="218"/>
        <v>0</v>
      </c>
      <c r="R1108" s="213">
        <v>0.3</v>
      </c>
      <c r="S1108" s="213">
        <v>1.9</v>
      </c>
      <c r="T1108" s="213">
        <v>7.15</v>
      </c>
      <c r="U1108" s="213">
        <v>7.41</v>
      </c>
      <c r="V1108" s="213">
        <v>3.6</v>
      </c>
      <c r="W1108" s="213">
        <v>1.8</v>
      </c>
      <c r="X1108" s="213">
        <v>0.6</v>
      </c>
      <c r="Y1108" s="213">
        <v>1.5</v>
      </c>
      <c r="Z1108" s="213">
        <v>1.05</v>
      </c>
      <c r="AA1108" s="213">
        <v>0.3</v>
      </c>
      <c r="AB1108" s="213">
        <v>0</v>
      </c>
      <c r="AC1108" s="213">
        <f>SUMIF('[3]revexpbalances - 2024-07-18T082'!$G:$G,G:G,'[3]revexpbalances - 2024-07-18T082'!$H:$H)</f>
        <v>0</v>
      </c>
      <c r="AD1108" s="213">
        <f t="shared" si="219"/>
        <v>25.610000000000003</v>
      </c>
      <c r="AE1108" s="744">
        <f t="shared" si="220"/>
        <v>9.35</v>
      </c>
      <c r="AF1108" s="744">
        <f t="shared" si="221"/>
        <v>12.81</v>
      </c>
      <c r="AG1108" s="744">
        <f t="shared" si="222"/>
        <v>3.1500000000000004</v>
      </c>
      <c r="AH1108" s="744">
        <f t="shared" si="223"/>
        <v>0.3</v>
      </c>
      <c r="AI1108" s="744">
        <f t="shared" si="224"/>
        <v>25.610000000000003</v>
      </c>
      <c r="AJ1108" s="744">
        <f t="shared" si="225"/>
        <v>-25.610000000000003</v>
      </c>
      <c r="AK1108" s="1097">
        <v>0</v>
      </c>
    </row>
    <row r="1109" spans="1:37">
      <c r="A1109">
        <v>25400</v>
      </c>
      <c r="B1109" t="s">
        <v>2923</v>
      </c>
      <c r="C1109">
        <v>931404</v>
      </c>
      <c r="D1109" t="s">
        <v>6352</v>
      </c>
      <c r="E1109">
        <v>515120</v>
      </c>
      <c r="F1109" t="s">
        <v>475</v>
      </c>
      <c r="G1109" s="408" t="s">
        <v>6443</v>
      </c>
      <c r="H1109" s="217" t="s">
        <v>1524</v>
      </c>
      <c r="I1109" s="217" t="s">
        <v>1455</v>
      </c>
      <c r="J1109" s="217" t="s">
        <v>2547</v>
      </c>
      <c r="K1109" s="61" t="str">
        <f t="shared" si="215"/>
        <v>1</v>
      </c>
      <c r="L1109" s="63" t="str">
        <f t="shared" si="216"/>
        <v>Regional Parks1</v>
      </c>
      <c r="M1109" s="63" t="str">
        <f t="shared" si="217"/>
        <v>Kabian1</v>
      </c>
      <c r="N1109" s="637">
        <v>8.25</v>
      </c>
      <c r="O1109" s="213">
        <v>0</v>
      </c>
      <c r="Q1109" s="213">
        <f t="shared" si="218"/>
        <v>0</v>
      </c>
      <c r="R1109" s="213">
        <v>0.2</v>
      </c>
      <c r="S1109" s="213">
        <v>1.49</v>
      </c>
      <c r="T1109" s="213">
        <v>1.81</v>
      </c>
      <c r="U1109" s="213">
        <v>3.75</v>
      </c>
      <c r="V1109" s="213">
        <v>3.88</v>
      </c>
      <c r="W1109" s="213">
        <v>0.87</v>
      </c>
      <c r="X1109" s="213">
        <v>1.63</v>
      </c>
      <c r="Y1109" s="213">
        <v>1.83</v>
      </c>
      <c r="Z1109" s="213">
        <v>1.1599999999999999</v>
      </c>
      <c r="AA1109" s="213">
        <v>0.17</v>
      </c>
      <c r="AB1109" s="213">
        <v>0.35</v>
      </c>
      <c r="AC1109" s="213">
        <f>SUMIF('[3]revexpbalances - 2024-07-18T082'!$G:$G,G:G,'[3]revexpbalances - 2024-07-18T082'!$H:$H)</f>
        <v>0</v>
      </c>
      <c r="AD1109" s="213">
        <f t="shared" si="219"/>
        <v>17.14</v>
      </c>
      <c r="AE1109" s="744">
        <f t="shared" si="220"/>
        <v>3.5</v>
      </c>
      <c r="AF1109" s="744">
        <f t="shared" si="221"/>
        <v>8.5</v>
      </c>
      <c r="AG1109" s="744">
        <f t="shared" si="222"/>
        <v>4.62</v>
      </c>
      <c r="AH1109" s="744">
        <f t="shared" si="223"/>
        <v>0.52</v>
      </c>
      <c r="AI1109" s="744">
        <f t="shared" si="224"/>
        <v>17.14</v>
      </c>
      <c r="AJ1109" s="744">
        <f t="shared" si="225"/>
        <v>-17.14</v>
      </c>
      <c r="AK1109" s="1097">
        <v>45</v>
      </c>
    </row>
    <row r="1110" spans="1:37">
      <c r="A1110">
        <v>25400</v>
      </c>
      <c r="B1110" t="s">
        <v>2923</v>
      </c>
      <c r="C1110">
        <v>931405</v>
      </c>
      <c r="D1110" t="s">
        <v>2937</v>
      </c>
      <c r="E1110">
        <v>527690</v>
      </c>
      <c r="F1110" t="s">
        <v>2571</v>
      </c>
      <c r="G1110" s="408" t="s">
        <v>6445</v>
      </c>
      <c r="H1110" s="217" t="s">
        <v>1524</v>
      </c>
      <c r="I1110" s="217" t="s">
        <v>445</v>
      </c>
      <c r="J1110" s="217" t="s">
        <v>2130</v>
      </c>
      <c r="K1110" s="61" t="str">
        <f t="shared" si="215"/>
        <v>2</v>
      </c>
      <c r="L1110" s="63" t="str">
        <f t="shared" si="216"/>
        <v>Regional Parks2</v>
      </c>
      <c r="M1110" s="63" t="str">
        <f t="shared" si="217"/>
        <v>Lake Cahuilla2</v>
      </c>
      <c r="N1110" s="637">
        <v>5858.6399999999994</v>
      </c>
      <c r="O1110" s="213">
        <v>0</v>
      </c>
      <c r="Q1110" s="213">
        <f t="shared" si="218"/>
        <v>0</v>
      </c>
      <c r="R1110" s="213">
        <v>0</v>
      </c>
      <c r="S1110" s="213">
        <v>0</v>
      </c>
      <c r="T1110" s="213">
        <v>461.39</v>
      </c>
      <c r="U1110" s="213">
        <v>600.02</v>
      </c>
      <c r="V1110" s="213">
        <v>0</v>
      </c>
      <c r="W1110" s="213">
        <v>762.72</v>
      </c>
      <c r="X1110" s="213">
        <v>902.69</v>
      </c>
      <c r="Y1110" s="213">
        <v>690.65</v>
      </c>
      <c r="Z1110" s="213">
        <v>597.79999999999995</v>
      </c>
      <c r="AA1110" s="213">
        <v>104.33</v>
      </c>
      <c r="AB1110" s="213">
        <v>1091.97</v>
      </c>
      <c r="AC1110" s="213">
        <f>SUMIF('[3]revexpbalances - 2024-07-18T082'!$G:$G,G:G,'[3]revexpbalances - 2024-07-18T082'!$H:$H)</f>
        <v>623.57000000000005</v>
      </c>
      <c r="AD1110" s="213">
        <f t="shared" si="219"/>
        <v>5835.1399999999994</v>
      </c>
      <c r="AE1110" s="744">
        <f t="shared" si="220"/>
        <v>461.39</v>
      </c>
      <c r="AF1110" s="744">
        <f t="shared" si="221"/>
        <v>1362.74</v>
      </c>
      <c r="AG1110" s="744">
        <f t="shared" si="222"/>
        <v>2191.1400000000003</v>
      </c>
      <c r="AH1110" s="744">
        <f t="shared" si="223"/>
        <v>1819.87</v>
      </c>
      <c r="AI1110" s="744">
        <f t="shared" si="224"/>
        <v>5835.14</v>
      </c>
      <c r="AJ1110" s="744">
        <f t="shared" si="225"/>
        <v>-5835.14</v>
      </c>
      <c r="AK1110" s="1097">
        <v>0</v>
      </c>
    </row>
    <row r="1111" spans="1:37">
      <c r="A1111">
        <v>25400</v>
      </c>
      <c r="B1111" t="s">
        <v>2923</v>
      </c>
      <c r="C1111">
        <v>931405</v>
      </c>
      <c r="D1111" t="s">
        <v>2937</v>
      </c>
      <c r="E1111">
        <v>537090</v>
      </c>
      <c r="F1111" t="s">
        <v>85</v>
      </c>
      <c r="G1111" s="408" t="s">
        <v>6487</v>
      </c>
      <c r="H1111" s="217" t="s">
        <v>1524</v>
      </c>
      <c r="I1111" s="217" t="s">
        <v>445</v>
      </c>
      <c r="J1111" s="217" t="s">
        <v>2130</v>
      </c>
      <c r="K1111" s="61" t="str">
        <f t="shared" si="215"/>
        <v>3</v>
      </c>
      <c r="L1111" s="63" t="str">
        <f t="shared" si="216"/>
        <v>Regional Parks3</v>
      </c>
      <c r="M1111" s="63" t="str">
        <f t="shared" si="217"/>
        <v>Lake Cahuilla3</v>
      </c>
      <c r="N1111" s="637">
        <v>20</v>
      </c>
      <c r="O1111" s="213">
        <v>0</v>
      </c>
      <c r="Q1111" s="213">
        <f t="shared" si="218"/>
        <v>0</v>
      </c>
      <c r="R1111" s="213">
        <v>0</v>
      </c>
      <c r="S1111" s="213">
        <v>0</v>
      </c>
      <c r="T1111" s="213">
        <v>0</v>
      </c>
      <c r="U1111" s="213">
        <v>0</v>
      </c>
      <c r="V1111" s="213">
        <v>0</v>
      </c>
      <c r="W1111" s="213">
        <v>10</v>
      </c>
      <c r="X1111" s="213">
        <v>0</v>
      </c>
      <c r="Y1111" s="213">
        <v>0</v>
      </c>
      <c r="Z1111" s="213">
        <v>20</v>
      </c>
      <c r="AA1111" s="213">
        <v>0</v>
      </c>
      <c r="AB1111" s="213">
        <v>0</v>
      </c>
      <c r="AC1111" s="213">
        <f>SUMIF('[3]revexpbalances - 2024-07-18T082'!$G:$G,G:G,'[3]revexpbalances - 2024-07-18T082'!$H:$H)</f>
        <v>0</v>
      </c>
      <c r="AD1111" s="213">
        <f t="shared" si="219"/>
        <v>30</v>
      </c>
      <c r="AE1111" s="744">
        <f t="shared" si="220"/>
        <v>0</v>
      </c>
      <c r="AF1111" s="744">
        <f t="shared" si="221"/>
        <v>10</v>
      </c>
      <c r="AG1111" s="744">
        <f t="shared" si="222"/>
        <v>20</v>
      </c>
      <c r="AH1111" s="744">
        <f t="shared" si="223"/>
        <v>0</v>
      </c>
      <c r="AI1111" s="744">
        <f t="shared" si="224"/>
        <v>30</v>
      </c>
      <c r="AJ1111" s="744">
        <f t="shared" si="225"/>
        <v>-30</v>
      </c>
      <c r="AK1111" s="1097">
        <v>0</v>
      </c>
    </row>
    <row r="1112" spans="1:37">
      <c r="A1112">
        <v>25400</v>
      </c>
      <c r="B1112" t="s">
        <v>2923</v>
      </c>
      <c r="C1112">
        <v>931408</v>
      </c>
      <c r="D1112" t="s">
        <v>2939</v>
      </c>
      <c r="E1112">
        <v>521740</v>
      </c>
      <c r="F1112" t="s">
        <v>5950</v>
      </c>
      <c r="G1112" s="408" t="s">
        <v>6446</v>
      </c>
      <c r="H1112" s="217" t="s">
        <v>1524</v>
      </c>
      <c r="I1112" s="217" t="s">
        <v>359</v>
      </c>
      <c r="J1112" s="217" t="s">
        <v>458</v>
      </c>
      <c r="K1112" s="61" t="str">
        <f t="shared" si="215"/>
        <v>2</v>
      </c>
      <c r="L1112" s="63" t="str">
        <f t="shared" si="216"/>
        <v>Regional Parks2</v>
      </c>
      <c r="M1112" s="63" t="str">
        <f t="shared" si="217"/>
        <v>McCall2</v>
      </c>
      <c r="N1112" s="637">
        <v>282.26000000000005</v>
      </c>
      <c r="O1112" s="213">
        <v>0</v>
      </c>
      <c r="Q1112" s="213">
        <f t="shared" si="218"/>
        <v>0</v>
      </c>
      <c r="R1112" s="213">
        <v>0</v>
      </c>
      <c r="S1112" s="213">
        <v>0</v>
      </c>
      <c r="T1112" s="213">
        <v>0</v>
      </c>
      <c r="U1112" s="213">
        <v>0</v>
      </c>
      <c r="V1112" s="213">
        <v>0</v>
      </c>
      <c r="W1112" s="213">
        <v>0</v>
      </c>
      <c r="X1112" s="213">
        <v>0</v>
      </c>
      <c r="Y1112" s="213">
        <v>0</v>
      </c>
      <c r="Z1112" s="213">
        <v>0</v>
      </c>
      <c r="AA1112" s="213">
        <v>0</v>
      </c>
      <c r="AB1112" s="213">
        <v>0</v>
      </c>
      <c r="AC1112" s="213">
        <f>SUMIF('[3]revexpbalances - 2024-07-18T082'!$G:$G,G:G,'[3]revexpbalances - 2024-07-18T082'!$H:$H)</f>
        <v>0</v>
      </c>
      <c r="AD1112" s="213">
        <f t="shared" si="219"/>
        <v>0</v>
      </c>
      <c r="AE1112" s="744">
        <f t="shared" si="220"/>
        <v>0</v>
      </c>
      <c r="AF1112" s="744">
        <f t="shared" si="221"/>
        <v>0</v>
      </c>
      <c r="AG1112" s="744">
        <f t="shared" si="222"/>
        <v>0</v>
      </c>
      <c r="AH1112" s="744">
        <f t="shared" si="223"/>
        <v>0</v>
      </c>
      <c r="AI1112" s="744">
        <f t="shared" si="224"/>
        <v>0</v>
      </c>
      <c r="AJ1112" s="744">
        <f t="shared" si="225"/>
        <v>0</v>
      </c>
      <c r="AK1112" s="1097">
        <v>0</v>
      </c>
    </row>
    <row r="1113" spans="1:37">
      <c r="A1113">
        <v>25400</v>
      </c>
      <c r="B1113" t="s">
        <v>2923</v>
      </c>
      <c r="C1113">
        <v>931408</v>
      </c>
      <c r="D1113" t="s">
        <v>2939</v>
      </c>
      <c r="E1113">
        <v>527690</v>
      </c>
      <c r="F1113" t="s">
        <v>2571</v>
      </c>
      <c r="G1113" s="408" t="s">
        <v>6447</v>
      </c>
      <c r="H1113" s="217" t="s">
        <v>1524</v>
      </c>
      <c r="I1113" s="217" t="s">
        <v>359</v>
      </c>
      <c r="J1113" s="217" t="s">
        <v>2130</v>
      </c>
      <c r="K1113" s="61" t="str">
        <f t="shared" si="215"/>
        <v>2</v>
      </c>
      <c r="L1113" s="63" t="str">
        <f t="shared" si="216"/>
        <v>Regional Parks2</v>
      </c>
      <c r="M1113" s="63" t="str">
        <f t="shared" si="217"/>
        <v>McCall2</v>
      </c>
      <c r="N1113" s="637">
        <v>5315.62</v>
      </c>
      <c r="O1113" s="213">
        <v>0</v>
      </c>
      <c r="Q1113" s="213">
        <f t="shared" si="218"/>
        <v>0</v>
      </c>
      <c r="R1113" s="213">
        <v>0</v>
      </c>
      <c r="S1113" s="213">
        <v>0</v>
      </c>
      <c r="T1113" s="213">
        <v>0</v>
      </c>
      <c r="U1113" s="213">
        <v>0</v>
      </c>
      <c r="V1113" s="213">
        <v>0</v>
      </c>
      <c r="W1113" s="213">
        <v>0</v>
      </c>
      <c r="X1113" s="213">
        <v>0</v>
      </c>
      <c r="Y1113" s="213">
        <v>0</v>
      </c>
      <c r="Z1113" s="213">
        <v>0</v>
      </c>
      <c r="AA1113" s="213">
        <v>490.27</v>
      </c>
      <c r="AB1113" s="213">
        <v>112.89</v>
      </c>
      <c r="AC1113" s="213">
        <f>SUMIF('[3]revexpbalances - 2024-07-18T082'!$G:$G,G:G,'[3]revexpbalances - 2024-07-18T082'!$H:$H)</f>
        <v>212.73</v>
      </c>
      <c r="AD1113" s="213">
        <f t="shared" si="219"/>
        <v>815.89</v>
      </c>
      <c r="AE1113" s="744">
        <f t="shared" si="220"/>
        <v>0</v>
      </c>
      <c r="AF1113" s="744">
        <f t="shared" si="221"/>
        <v>0</v>
      </c>
      <c r="AG1113" s="744">
        <f t="shared" si="222"/>
        <v>0</v>
      </c>
      <c r="AH1113" s="744">
        <f t="shared" si="223"/>
        <v>815.89</v>
      </c>
      <c r="AI1113" s="744">
        <f t="shared" si="224"/>
        <v>815.89</v>
      </c>
      <c r="AJ1113" s="744">
        <f t="shared" si="225"/>
        <v>-815.89</v>
      </c>
      <c r="AK1113" s="1097">
        <v>0</v>
      </c>
    </row>
    <row r="1114" spans="1:37">
      <c r="A1114">
        <v>25400</v>
      </c>
      <c r="B1114" t="s">
        <v>2923</v>
      </c>
      <c r="C1114">
        <v>931409</v>
      </c>
      <c r="D1114" t="s">
        <v>2940</v>
      </c>
      <c r="E1114">
        <v>520805</v>
      </c>
      <c r="F1114" t="s">
        <v>488</v>
      </c>
      <c r="G1114" s="408" t="s">
        <v>6488</v>
      </c>
      <c r="H1114" s="217" t="s">
        <v>1524</v>
      </c>
      <c r="I1114" s="217" t="s">
        <v>447</v>
      </c>
      <c r="J1114" s="217" t="s">
        <v>458</v>
      </c>
      <c r="K1114" s="61" t="str">
        <f t="shared" si="215"/>
        <v>2</v>
      </c>
      <c r="L1114" s="63" t="str">
        <f t="shared" si="216"/>
        <v>Regional Parks2</v>
      </c>
      <c r="M1114" s="63" t="str">
        <f t="shared" si="217"/>
        <v>Rancho Jurupa2</v>
      </c>
      <c r="N1114" s="637">
        <v>0</v>
      </c>
      <c r="O1114" s="213">
        <v>6000</v>
      </c>
      <c r="Q1114" s="213">
        <f t="shared" si="218"/>
        <v>6000</v>
      </c>
      <c r="R1114" s="213">
        <v>0</v>
      </c>
      <c r="S1114" s="213">
        <v>0</v>
      </c>
      <c r="T1114" s="213">
        <v>0</v>
      </c>
      <c r="U1114" s="213">
        <v>0</v>
      </c>
      <c r="V1114" s="213">
        <v>698.22</v>
      </c>
      <c r="W1114" s="213">
        <v>0</v>
      </c>
      <c r="X1114" s="213">
        <v>0</v>
      </c>
      <c r="Y1114" s="213">
        <v>0</v>
      </c>
      <c r="Z1114" s="213">
        <v>86.19</v>
      </c>
      <c r="AA1114" s="213">
        <v>1120.7</v>
      </c>
      <c r="AB1114" s="213">
        <v>0</v>
      </c>
      <c r="AC1114" s="213">
        <f>SUMIF('[3]revexpbalances - 2024-07-18T082'!$G:$G,G:G,'[3]revexpbalances - 2024-07-18T082'!$H:$H)</f>
        <v>0</v>
      </c>
      <c r="AD1114" s="213">
        <f t="shared" si="219"/>
        <v>1905.1100000000001</v>
      </c>
      <c r="AE1114" s="744">
        <f t="shared" si="220"/>
        <v>0</v>
      </c>
      <c r="AF1114" s="744">
        <f t="shared" si="221"/>
        <v>698.22</v>
      </c>
      <c r="AG1114" s="744">
        <f t="shared" si="222"/>
        <v>86.19</v>
      </c>
      <c r="AH1114" s="744">
        <f t="shared" si="223"/>
        <v>1120.7</v>
      </c>
      <c r="AI1114" s="744">
        <f t="shared" si="224"/>
        <v>1905.1100000000001</v>
      </c>
      <c r="AJ1114" s="744">
        <f t="shared" si="225"/>
        <v>4094.89</v>
      </c>
      <c r="AK1114" s="1097">
        <v>6000</v>
      </c>
    </row>
    <row r="1115" spans="1:37">
      <c r="A1115">
        <v>25400</v>
      </c>
      <c r="B1115" t="s">
        <v>2923</v>
      </c>
      <c r="C1115">
        <v>931409</v>
      </c>
      <c r="D1115" t="s">
        <v>2940</v>
      </c>
      <c r="E1115">
        <v>525060</v>
      </c>
      <c r="F1115" t="s">
        <v>96</v>
      </c>
      <c r="G1115" s="408" t="s">
        <v>6490</v>
      </c>
      <c r="H1115" s="217" t="s">
        <v>1524</v>
      </c>
      <c r="I1115" s="217" t="s">
        <v>447</v>
      </c>
      <c r="J1115" s="217" t="s">
        <v>458</v>
      </c>
      <c r="K1115" s="61" t="str">
        <f t="shared" si="215"/>
        <v>2</v>
      </c>
      <c r="L1115" s="63" t="str">
        <f t="shared" si="216"/>
        <v>Regional Parks2</v>
      </c>
      <c r="M1115" s="63" t="str">
        <f t="shared" si="217"/>
        <v>Rancho Jurupa2</v>
      </c>
      <c r="N1115" s="637">
        <v>531.98</v>
      </c>
      <c r="O1115" s="213">
        <v>0</v>
      </c>
      <c r="Q1115" s="213">
        <f t="shared" si="218"/>
        <v>0</v>
      </c>
      <c r="R1115" s="213">
        <v>0</v>
      </c>
      <c r="S1115" s="213">
        <v>0</v>
      </c>
      <c r="T1115" s="213">
        <v>0</v>
      </c>
      <c r="U1115" s="213">
        <v>0</v>
      </c>
      <c r="V1115" s="213">
        <v>0</v>
      </c>
      <c r="W1115" s="213">
        <v>410.71</v>
      </c>
      <c r="X1115" s="213">
        <v>0</v>
      </c>
      <c r="Y1115" s="213">
        <v>0</v>
      </c>
      <c r="Z1115" s="213">
        <v>920.12</v>
      </c>
      <c r="AA1115" s="213">
        <v>534.61</v>
      </c>
      <c r="AB1115" s="213">
        <v>425.94</v>
      </c>
      <c r="AC1115" s="213">
        <f>SUMIF('[3]revexpbalances - 2024-07-18T082'!$G:$G,G:G,'[3]revexpbalances - 2024-07-18T082'!$H:$H)</f>
        <v>0</v>
      </c>
      <c r="AD1115" s="213">
        <f t="shared" si="219"/>
        <v>2291.38</v>
      </c>
      <c r="AE1115" s="744">
        <f t="shared" si="220"/>
        <v>0</v>
      </c>
      <c r="AF1115" s="744">
        <f t="shared" si="221"/>
        <v>410.71</v>
      </c>
      <c r="AG1115" s="744">
        <f t="shared" si="222"/>
        <v>920.12</v>
      </c>
      <c r="AH1115" s="744">
        <f t="shared" si="223"/>
        <v>960.55</v>
      </c>
      <c r="AI1115" s="744">
        <f t="shared" si="224"/>
        <v>2291.38</v>
      </c>
      <c r="AJ1115" s="744">
        <f t="shared" si="225"/>
        <v>-2291.38</v>
      </c>
      <c r="AK1115" s="1097">
        <v>500</v>
      </c>
    </row>
    <row r="1116" spans="1:37">
      <c r="A1116">
        <v>25400</v>
      </c>
      <c r="B1116" t="s">
        <v>2923</v>
      </c>
      <c r="C1116">
        <v>931409</v>
      </c>
      <c r="D1116" t="s">
        <v>2940</v>
      </c>
      <c r="E1116">
        <v>527690</v>
      </c>
      <c r="F1116" t="s">
        <v>2571</v>
      </c>
      <c r="G1116" s="408" t="s">
        <v>6448</v>
      </c>
      <c r="H1116" s="217" t="s">
        <v>1524</v>
      </c>
      <c r="I1116" s="217" t="s">
        <v>447</v>
      </c>
      <c r="J1116" s="217" t="s">
        <v>2130</v>
      </c>
      <c r="K1116" s="61" t="str">
        <f t="shared" si="215"/>
        <v>2</v>
      </c>
      <c r="L1116" s="63" t="str">
        <f t="shared" si="216"/>
        <v>Regional Parks2</v>
      </c>
      <c r="M1116" s="63" t="str">
        <f t="shared" si="217"/>
        <v>Rancho Jurupa2</v>
      </c>
      <c r="N1116" s="637">
        <v>24458.720000000001</v>
      </c>
      <c r="O1116" s="213">
        <v>0</v>
      </c>
      <c r="Q1116" s="213">
        <f t="shared" si="218"/>
        <v>0</v>
      </c>
      <c r="R1116" s="213">
        <v>0</v>
      </c>
      <c r="S1116" s="213">
        <v>137.03</v>
      </c>
      <c r="T1116" s="213">
        <v>3275.14</v>
      </c>
      <c r="U1116" s="213">
        <v>1730.27</v>
      </c>
      <c r="V1116" s="213">
        <v>411.68</v>
      </c>
      <c r="W1116" s="213">
        <v>3118.53</v>
      </c>
      <c r="X1116" s="213">
        <v>3780.14</v>
      </c>
      <c r="Y1116" s="213">
        <v>1681.25</v>
      </c>
      <c r="Z1116" s="213">
        <v>1112.0899999999999</v>
      </c>
      <c r="AA1116" s="213">
        <v>1109.1199999999999</v>
      </c>
      <c r="AB1116" s="213">
        <v>2868.56</v>
      </c>
      <c r="AC1116" s="213">
        <f>SUMIF('[3]revexpbalances - 2024-07-18T082'!$G:$G,G:G,'[3]revexpbalances - 2024-07-18T082'!$H:$H)</f>
        <v>1969.21</v>
      </c>
      <c r="AD1116" s="213">
        <f t="shared" si="219"/>
        <v>21193.02</v>
      </c>
      <c r="AE1116" s="744">
        <f t="shared" si="220"/>
        <v>3412.17</v>
      </c>
      <c r="AF1116" s="744">
        <f t="shared" si="221"/>
        <v>5260.48</v>
      </c>
      <c r="AG1116" s="744">
        <f t="shared" si="222"/>
        <v>6573.48</v>
      </c>
      <c r="AH1116" s="744">
        <f t="shared" si="223"/>
        <v>5946.8899999999994</v>
      </c>
      <c r="AI1116" s="744">
        <f t="shared" si="224"/>
        <v>21193.019999999997</v>
      </c>
      <c r="AJ1116" s="744">
        <f t="shared" si="225"/>
        <v>-21193.019999999997</v>
      </c>
      <c r="AK1116" s="1097">
        <v>0</v>
      </c>
    </row>
    <row r="1117" spans="1:37">
      <c r="A1117">
        <v>25400</v>
      </c>
      <c r="B1117" t="s">
        <v>2923</v>
      </c>
      <c r="C1117">
        <v>931409</v>
      </c>
      <c r="D1117" t="s">
        <v>2940</v>
      </c>
      <c r="E1117">
        <v>529040</v>
      </c>
      <c r="F1117" t="s">
        <v>82</v>
      </c>
      <c r="G1117" s="408" t="s">
        <v>6491</v>
      </c>
      <c r="H1117" s="217" t="s">
        <v>1524</v>
      </c>
      <c r="I1117" s="217" t="s">
        <v>447</v>
      </c>
      <c r="J1117" s="217" t="s">
        <v>2547</v>
      </c>
      <c r="K1117" s="61" t="str">
        <f t="shared" si="215"/>
        <v>2</v>
      </c>
      <c r="L1117" s="63" t="str">
        <f t="shared" si="216"/>
        <v>Regional Parks2</v>
      </c>
      <c r="M1117" s="63" t="str">
        <f t="shared" si="217"/>
        <v>Rancho Jurupa2</v>
      </c>
      <c r="N1117" s="637">
        <v>65.5</v>
      </c>
      <c r="O1117" s="213">
        <v>0</v>
      </c>
      <c r="Q1117" s="213">
        <f t="shared" si="218"/>
        <v>0</v>
      </c>
      <c r="R1117" s="213">
        <v>0</v>
      </c>
      <c r="S1117" s="213">
        <v>0</v>
      </c>
      <c r="T1117" s="213">
        <v>0</v>
      </c>
      <c r="U1117" s="213">
        <v>0</v>
      </c>
      <c r="V1117" s="213">
        <v>0</v>
      </c>
      <c r="W1117" s="213">
        <v>0</v>
      </c>
      <c r="X1117" s="213">
        <v>0</v>
      </c>
      <c r="Y1117" s="213">
        <v>0</v>
      </c>
      <c r="Z1117" s="213">
        <v>0</v>
      </c>
      <c r="AA1117" s="213">
        <v>0</v>
      </c>
      <c r="AB1117" s="213">
        <v>0</v>
      </c>
      <c r="AC1117" s="213">
        <f>SUMIF('[3]revexpbalances - 2024-07-18T082'!$G:$G,G:G,'[3]revexpbalances - 2024-07-18T082'!$H:$H)</f>
        <v>0</v>
      </c>
      <c r="AD1117" s="213">
        <f t="shared" si="219"/>
        <v>0</v>
      </c>
      <c r="AE1117" s="744">
        <f t="shared" si="220"/>
        <v>0</v>
      </c>
      <c r="AF1117" s="744">
        <f t="shared" si="221"/>
        <v>0</v>
      </c>
      <c r="AG1117" s="744">
        <f t="shared" si="222"/>
        <v>0</v>
      </c>
      <c r="AH1117" s="744">
        <f t="shared" si="223"/>
        <v>0</v>
      </c>
      <c r="AI1117" s="744">
        <f t="shared" si="224"/>
        <v>0</v>
      </c>
      <c r="AJ1117" s="744">
        <f t="shared" si="225"/>
        <v>0</v>
      </c>
      <c r="AK1117" s="1097">
        <v>0</v>
      </c>
    </row>
    <row r="1118" spans="1:37">
      <c r="A1118">
        <v>25400</v>
      </c>
      <c r="B1118" t="s">
        <v>2923</v>
      </c>
      <c r="C1118">
        <v>931409</v>
      </c>
      <c r="D1118" t="s">
        <v>2940</v>
      </c>
      <c r="E1118">
        <v>537090</v>
      </c>
      <c r="F1118" t="s">
        <v>85</v>
      </c>
      <c r="G1118" s="408" t="s">
        <v>6492</v>
      </c>
      <c r="H1118" s="217" t="s">
        <v>1524</v>
      </c>
      <c r="I1118" s="217" t="s">
        <v>447</v>
      </c>
      <c r="J1118" s="217" t="s">
        <v>2130</v>
      </c>
      <c r="K1118" s="61" t="str">
        <f t="shared" si="215"/>
        <v>3</v>
      </c>
      <c r="L1118" s="63" t="str">
        <f t="shared" si="216"/>
        <v>Regional Parks3</v>
      </c>
      <c r="M1118" s="63" t="str">
        <f t="shared" si="217"/>
        <v>Rancho Jurupa3</v>
      </c>
      <c r="N1118" s="637">
        <v>40</v>
      </c>
      <c r="O1118" s="213">
        <v>0</v>
      </c>
      <c r="Q1118" s="213">
        <f t="shared" si="218"/>
        <v>0</v>
      </c>
      <c r="R1118" s="213">
        <v>0</v>
      </c>
      <c r="S1118" s="213">
        <v>0</v>
      </c>
      <c r="T1118" s="213">
        <v>0</v>
      </c>
      <c r="U1118" s="213">
        <v>0</v>
      </c>
      <c r="V1118" s="213">
        <v>0</v>
      </c>
      <c r="W1118" s="213">
        <v>50</v>
      </c>
      <c r="X1118" s="213">
        <v>0</v>
      </c>
      <c r="Y1118" s="213">
        <v>0</v>
      </c>
      <c r="Z1118" s="213">
        <v>20</v>
      </c>
      <c r="AA1118" s="213">
        <v>0</v>
      </c>
      <c r="AB1118" s="213">
        <v>0</v>
      </c>
      <c r="AC1118" s="213">
        <f>SUMIF('[3]revexpbalances - 2024-07-18T082'!$G:$G,G:G,'[3]revexpbalances - 2024-07-18T082'!$H:$H)</f>
        <v>0</v>
      </c>
      <c r="AD1118" s="213">
        <f t="shared" si="219"/>
        <v>70</v>
      </c>
      <c r="AE1118" s="744">
        <f t="shared" si="220"/>
        <v>0</v>
      </c>
      <c r="AF1118" s="744">
        <f t="shared" si="221"/>
        <v>50</v>
      </c>
      <c r="AG1118" s="744">
        <f t="shared" si="222"/>
        <v>20</v>
      </c>
      <c r="AH1118" s="744">
        <f t="shared" si="223"/>
        <v>0</v>
      </c>
      <c r="AI1118" s="744">
        <f t="shared" si="224"/>
        <v>70</v>
      </c>
      <c r="AJ1118" s="744">
        <f t="shared" si="225"/>
        <v>-70</v>
      </c>
      <c r="AK1118" s="1097">
        <v>0</v>
      </c>
    </row>
    <row r="1119" spans="1:37">
      <c r="A1119">
        <v>25400</v>
      </c>
      <c r="B1119" t="s">
        <v>2923</v>
      </c>
      <c r="C1119">
        <v>931421</v>
      </c>
      <c r="D1119" t="s">
        <v>2935</v>
      </c>
      <c r="E1119">
        <v>510200</v>
      </c>
      <c r="F1119" t="s">
        <v>462</v>
      </c>
      <c r="G1119" s="408" t="s">
        <v>6493</v>
      </c>
      <c r="H1119" s="217" t="s">
        <v>1524</v>
      </c>
      <c r="I1119" s="217" t="s">
        <v>326</v>
      </c>
      <c r="J1119" s="217" t="s">
        <v>1950</v>
      </c>
      <c r="K1119" s="61" t="str">
        <f t="shared" si="215"/>
        <v>1</v>
      </c>
      <c r="L1119" s="63" t="str">
        <f t="shared" si="216"/>
        <v>Regional Parks1</v>
      </c>
      <c r="M1119" s="63" t="str">
        <f t="shared" si="217"/>
        <v>Mayflower1</v>
      </c>
      <c r="N1119" s="637">
        <v>808.08</v>
      </c>
      <c r="O1119" s="213">
        <v>0</v>
      </c>
      <c r="Q1119" s="213">
        <f t="shared" si="218"/>
        <v>0</v>
      </c>
      <c r="R1119" s="213">
        <v>0</v>
      </c>
      <c r="S1119" s="213">
        <v>0</v>
      </c>
      <c r="T1119" s="213">
        <v>0</v>
      </c>
      <c r="U1119" s="213">
        <v>0</v>
      </c>
      <c r="V1119" s="213">
        <v>0</v>
      </c>
      <c r="W1119" s="213">
        <v>0</v>
      </c>
      <c r="X1119" s="213">
        <v>0</v>
      </c>
      <c r="Y1119" s="213">
        <v>0</v>
      </c>
      <c r="Z1119" s="213">
        <v>0</v>
      </c>
      <c r="AA1119" s="213">
        <v>0</v>
      </c>
      <c r="AB1119" s="213">
        <v>0</v>
      </c>
      <c r="AC1119" s="213">
        <f>SUMIF('[3]revexpbalances - 2024-07-18T082'!$G:$G,G:G,'[3]revexpbalances - 2024-07-18T082'!$H:$H)</f>
        <v>0</v>
      </c>
      <c r="AD1119" s="213">
        <f t="shared" si="219"/>
        <v>0</v>
      </c>
      <c r="AE1119" s="744">
        <f t="shared" si="220"/>
        <v>0</v>
      </c>
      <c r="AF1119" s="744">
        <f t="shared" si="221"/>
        <v>0</v>
      </c>
      <c r="AG1119" s="744">
        <f t="shared" si="222"/>
        <v>0</v>
      </c>
      <c r="AH1119" s="744">
        <f t="shared" si="223"/>
        <v>0</v>
      </c>
      <c r="AI1119" s="744">
        <f t="shared" si="224"/>
        <v>0</v>
      </c>
      <c r="AJ1119" s="744">
        <f t="shared" si="225"/>
        <v>0</v>
      </c>
      <c r="AK1119" s="1097">
        <v>0</v>
      </c>
    </row>
    <row r="1120" spans="1:37">
      <c r="A1120">
        <v>25400</v>
      </c>
      <c r="B1120" t="s">
        <v>2923</v>
      </c>
      <c r="C1120">
        <v>931421</v>
      </c>
      <c r="D1120" t="s">
        <v>2935</v>
      </c>
      <c r="E1120">
        <v>525060</v>
      </c>
      <c r="F1120" t="s">
        <v>96</v>
      </c>
      <c r="G1120" s="408" t="s">
        <v>6494</v>
      </c>
      <c r="H1120" s="217" t="s">
        <v>1524</v>
      </c>
      <c r="I1120" s="217" t="s">
        <v>326</v>
      </c>
      <c r="J1120" s="217" t="s">
        <v>458</v>
      </c>
      <c r="K1120" s="61" t="str">
        <f t="shared" si="215"/>
        <v>2</v>
      </c>
      <c r="L1120" s="63" t="str">
        <f t="shared" si="216"/>
        <v>Regional Parks2</v>
      </c>
      <c r="M1120" s="63" t="str">
        <f t="shared" si="217"/>
        <v>Mayflower2</v>
      </c>
      <c r="N1120" s="637">
        <v>106.04</v>
      </c>
      <c r="O1120" s="213">
        <v>125</v>
      </c>
      <c r="Q1120" s="213">
        <f t="shared" si="218"/>
        <v>125</v>
      </c>
      <c r="R1120" s="213">
        <v>0</v>
      </c>
      <c r="S1120" s="213">
        <v>0</v>
      </c>
      <c r="T1120" s="213">
        <v>0</v>
      </c>
      <c r="U1120" s="213">
        <v>0</v>
      </c>
      <c r="V1120" s="213">
        <v>53.02</v>
      </c>
      <c r="W1120" s="213">
        <v>0</v>
      </c>
      <c r="X1120" s="213">
        <v>0</v>
      </c>
      <c r="Y1120" s="213">
        <v>0</v>
      </c>
      <c r="Z1120" s="213">
        <v>0</v>
      </c>
      <c r="AA1120" s="213">
        <v>0</v>
      </c>
      <c r="AB1120" s="213">
        <v>0</v>
      </c>
      <c r="AC1120" s="213">
        <f>SUMIF('[3]revexpbalances - 2024-07-18T082'!$G:$G,G:G,'[3]revexpbalances - 2024-07-18T082'!$H:$H)</f>
        <v>0</v>
      </c>
      <c r="AD1120" s="213">
        <f t="shared" si="219"/>
        <v>53.02</v>
      </c>
      <c r="AE1120" s="744">
        <f t="shared" si="220"/>
        <v>0</v>
      </c>
      <c r="AF1120" s="744">
        <f t="shared" si="221"/>
        <v>53.02</v>
      </c>
      <c r="AG1120" s="744">
        <f t="shared" si="222"/>
        <v>0</v>
      </c>
      <c r="AH1120" s="744">
        <f t="shared" si="223"/>
        <v>0</v>
      </c>
      <c r="AI1120" s="744">
        <f t="shared" si="224"/>
        <v>53.02</v>
      </c>
      <c r="AJ1120" s="744">
        <f t="shared" si="225"/>
        <v>71.97999999999999</v>
      </c>
      <c r="AK1120" s="1097">
        <v>125</v>
      </c>
    </row>
    <row r="1121" spans="1:37">
      <c r="A1121">
        <v>25400</v>
      </c>
      <c r="B1121" t="s">
        <v>2923</v>
      </c>
      <c r="C1121">
        <v>931421</v>
      </c>
      <c r="D1121" t="s">
        <v>2935</v>
      </c>
      <c r="E1121">
        <v>527690</v>
      </c>
      <c r="F1121" t="s">
        <v>2571</v>
      </c>
      <c r="G1121" s="408" t="s">
        <v>6449</v>
      </c>
      <c r="H1121" s="217" t="s">
        <v>1524</v>
      </c>
      <c r="I1121" s="217" t="s">
        <v>326</v>
      </c>
      <c r="J1121" s="217" t="s">
        <v>2130</v>
      </c>
      <c r="K1121" s="61" t="str">
        <f t="shared" si="215"/>
        <v>2</v>
      </c>
      <c r="L1121" s="63" t="str">
        <f t="shared" si="216"/>
        <v>Regional Parks2</v>
      </c>
      <c r="M1121" s="63" t="str">
        <f t="shared" si="217"/>
        <v>Mayflower2</v>
      </c>
      <c r="N1121" s="637">
        <v>3674.5599999999995</v>
      </c>
      <c r="O1121" s="213">
        <v>0</v>
      </c>
      <c r="Q1121" s="213">
        <f t="shared" si="218"/>
        <v>0</v>
      </c>
      <c r="R1121" s="213">
        <v>0</v>
      </c>
      <c r="S1121" s="213">
        <v>0</v>
      </c>
      <c r="T1121" s="213">
        <v>0</v>
      </c>
      <c r="U1121" s="213">
        <v>347.94</v>
      </c>
      <c r="V1121" s="213">
        <v>0</v>
      </c>
      <c r="W1121" s="213">
        <v>450.81</v>
      </c>
      <c r="X1121" s="213">
        <v>562.29999999999995</v>
      </c>
      <c r="Y1121" s="213">
        <v>357.08</v>
      </c>
      <c r="Z1121" s="213">
        <v>433.93</v>
      </c>
      <c r="AA1121" s="213">
        <v>9</v>
      </c>
      <c r="AB1121" s="213">
        <v>586.01</v>
      </c>
      <c r="AC1121" s="213">
        <f>SUMIF('[3]revexpbalances - 2024-07-18T082'!$G:$G,G:G,'[3]revexpbalances - 2024-07-18T082'!$H:$H)</f>
        <v>353.95</v>
      </c>
      <c r="AD1121" s="213">
        <f t="shared" si="219"/>
        <v>3101.0199999999995</v>
      </c>
      <c r="AE1121" s="744">
        <f t="shared" si="220"/>
        <v>0</v>
      </c>
      <c r="AF1121" s="744">
        <f t="shared" si="221"/>
        <v>798.75</v>
      </c>
      <c r="AG1121" s="744">
        <f t="shared" si="222"/>
        <v>1353.31</v>
      </c>
      <c r="AH1121" s="744">
        <f t="shared" si="223"/>
        <v>948.96</v>
      </c>
      <c r="AI1121" s="744">
        <f t="shared" si="224"/>
        <v>3101.02</v>
      </c>
      <c r="AJ1121" s="744">
        <f t="shared" si="225"/>
        <v>-3101.02</v>
      </c>
      <c r="AK1121" s="1097">
        <v>0</v>
      </c>
    </row>
    <row r="1122" spans="1:37">
      <c r="A1122">
        <v>25400</v>
      </c>
      <c r="B1122" t="s">
        <v>2923</v>
      </c>
      <c r="C1122">
        <v>931421</v>
      </c>
      <c r="D1122" t="s">
        <v>2935</v>
      </c>
      <c r="E1122">
        <v>537020</v>
      </c>
      <c r="F1122" t="s">
        <v>83</v>
      </c>
      <c r="G1122" s="408" t="s">
        <v>6495</v>
      </c>
      <c r="H1122" s="217" t="s">
        <v>1524</v>
      </c>
      <c r="I1122" s="217" t="s">
        <v>326</v>
      </c>
      <c r="J1122" s="217" t="s">
        <v>2130</v>
      </c>
      <c r="K1122" s="61" t="str">
        <f t="shared" si="215"/>
        <v>3</v>
      </c>
      <c r="L1122" s="63" t="str">
        <f t="shared" si="216"/>
        <v>Regional Parks3</v>
      </c>
      <c r="M1122" s="63" t="str">
        <f t="shared" si="217"/>
        <v>Mayflower3</v>
      </c>
      <c r="N1122" s="637">
        <v>0</v>
      </c>
      <c r="O1122" s="213">
        <v>0</v>
      </c>
      <c r="Q1122" s="213">
        <f t="shared" si="218"/>
        <v>0</v>
      </c>
      <c r="R1122" s="213">
        <v>0</v>
      </c>
      <c r="S1122" s="213">
        <v>0</v>
      </c>
      <c r="T1122" s="213">
        <v>0</v>
      </c>
      <c r="U1122" s="213">
        <v>0</v>
      </c>
      <c r="V1122" s="213">
        <v>0</v>
      </c>
      <c r="W1122" s="213">
        <v>0</v>
      </c>
      <c r="X1122" s="213">
        <v>0</v>
      </c>
      <c r="Y1122" s="213">
        <v>806.72</v>
      </c>
      <c r="Z1122" s="213">
        <v>0</v>
      </c>
      <c r="AA1122" s="213">
        <v>0</v>
      </c>
      <c r="AB1122" s="213">
        <v>0</v>
      </c>
      <c r="AC1122" s="213">
        <f>SUMIF('[3]revexpbalances - 2024-07-18T082'!$G:$G,G:G,'[3]revexpbalances - 2024-07-18T082'!$H:$H)</f>
        <v>0</v>
      </c>
      <c r="AD1122" s="213">
        <f t="shared" si="219"/>
        <v>806.72</v>
      </c>
      <c r="AE1122" s="744">
        <f t="shared" si="220"/>
        <v>0</v>
      </c>
      <c r="AF1122" s="744">
        <f t="shared" si="221"/>
        <v>0</v>
      </c>
      <c r="AG1122" s="744">
        <f t="shared" si="222"/>
        <v>806.72</v>
      </c>
      <c r="AH1122" s="744">
        <f t="shared" si="223"/>
        <v>0</v>
      </c>
      <c r="AI1122" s="744">
        <f t="shared" si="224"/>
        <v>806.72</v>
      </c>
      <c r="AJ1122" s="744">
        <f t="shared" si="225"/>
        <v>-806.72</v>
      </c>
      <c r="AK1122" s="1097">
        <v>0</v>
      </c>
    </row>
    <row r="1123" spans="1:37">
      <c r="A1123">
        <v>25430</v>
      </c>
      <c r="B1123" t="s">
        <v>2951</v>
      </c>
      <c r="C1123">
        <v>931173</v>
      </c>
      <c r="D1123" t="s">
        <v>5955</v>
      </c>
      <c r="E1123">
        <v>513000</v>
      </c>
      <c r="F1123" t="s">
        <v>469</v>
      </c>
      <c r="G1123" s="408" t="s">
        <v>6184</v>
      </c>
      <c r="H1123" s="217" t="s">
        <v>47</v>
      </c>
      <c r="I1123" s="217" t="s">
        <v>508</v>
      </c>
      <c r="J1123" s="217" t="s">
        <v>2547</v>
      </c>
      <c r="K1123" s="61" t="str">
        <f t="shared" si="215"/>
        <v>1</v>
      </c>
      <c r="L1123" s="63" t="str">
        <f t="shared" si="216"/>
        <v>Natural Resources1</v>
      </c>
      <c r="M1123" s="63" t="str">
        <f t="shared" si="217"/>
        <v>Habitat &amp; Open Space Management1</v>
      </c>
      <c r="N1123" s="637">
        <v>18617.460000000003</v>
      </c>
      <c r="O1123" s="213">
        <v>0</v>
      </c>
      <c r="Q1123" s="213">
        <f t="shared" si="218"/>
        <v>0</v>
      </c>
      <c r="R1123" s="213">
        <v>0</v>
      </c>
      <c r="S1123" s="213">
        <v>0</v>
      </c>
      <c r="T1123" s="213">
        <v>0</v>
      </c>
      <c r="U1123" s="213">
        <v>0</v>
      </c>
      <c r="V1123" s="213">
        <v>0</v>
      </c>
      <c r="W1123" s="213">
        <v>0</v>
      </c>
      <c r="X1123" s="213">
        <v>0</v>
      </c>
      <c r="Y1123" s="213">
        <v>0</v>
      </c>
      <c r="Z1123" s="213">
        <v>0</v>
      </c>
      <c r="AA1123" s="213">
        <v>0</v>
      </c>
      <c r="AB1123" s="213">
        <v>0</v>
      </c>
      <c r="AC1123" s="213">
        <f>SUMIF('[3]revexpbalances - 2024-07-18T082'!$G:$G,G:G,'[3]revexpbalances - 2024-07-18T082'!$H:$H)</f>
        <v>0</v>
      </c>
      <c r="AD1123" s="213">
        <f t="shared" si="219"/>
        <v>0</v>
      </c>
      <c r="AE1123" s="744">
        <f t="shared" si="220"/>
        <v>0</v>
      </c>
      <c r="AF1123" s="744">
        <f t="shared" si="221"/>
        <v>0</v>
      </c>
      <c r="AG1123" s="744">
        <f t="shared" si="222"/>
        <v>0</v>
      </c>
      <c r="AH1123" s="744">
        <f t="shared" si="223"/>
        <v>0</v>
      </c>
      <c r="AI1123" s="744">
        <f t="shared" si="224"/>
        <v>0</v>
      </c>
      <c r="AJ1123" s="744">
        <f t="shared" si="225"/>
        <v>0</v>
      </c>
      <c r="AK1123" s="1097">
        <v>0</v>
      </c>
    </row>
    <row r="1124" spans="1:37">
      <c r="A1124">
        <v>25430</v>
      </c>
      <c r="B1124" t="s">
        <v>2951</v>
      </c>
      <c r="C1124">
        <v>931173</v>
      </c>
      <c r="D1124" t="s">
        <v>5955</v>
      </c>
      <c r="E1124">
        <v>513020</v>
      </c>
      <c r="F1124" t="s">
        <v>470</v>
      </c>
      <c r="G1124" s="408" t="s">
        <v>6185</v>
      </c>
      <c r="H1124" s="217" t="s">
        <v>47</v>
      </c>
      <c r="I1124" s="217" t="s">
        <v>508</v>
      </c>
      <c r="J1124" s="217" t="s">
        <v>2547</v>
      </c>
      <c r="K1124" s="61" t="str">
        <f t="shared" si="215"/>
        <v>1</v>
      </c>
      <c r="L1124" s="63" t="str">
        <f t="shared" si="216"/>
        <v>Natural Resources1</v>
      </c>
      <c r="M1124" s="63" t="str">
        <f t="shared" si="217"/>
        <v>Habitat &amp; Open Space Management1</v>
      </c>
      <c r="N1124" s="637">
        <v>474.16999999999996</v>
      </c>
      <c r="O1124" s="213">
        <v>0</v>
      </c>
      <c r="Q1124" s="213">
        <f t="shared" si="218"/>
        <v>0</v>
      </c>
      <c r="R1124" s="213">
        <v>0</v>
      </c>
      <c r="S1124" s="213">
        <v>0</v>
      </c>
      <c r="T1124" s="213">
        <v>0</v>
      </c>
      <c r="U1124" s="213">
        <v>0</v>
      </c>
      <c r="V1124" s="213">
        <v>0</v>
      </c>
      <c r="W1124" s="213">
        <v>0</v>
      </c>
      <c r="X1124" s="213">
        <v>0</v>
      </c>
      <c r="Y1124" s="213">
        <v>0</v>
      </c>
      <c r="Z1124" s="213">
        <v>0</v>
      </c>
      <c r="AA1124" s="213">
        <v>0</v>
      </c>
      <c r="AB1124" s="213">
        <v>0</v>
      </c>
      <c r="AC1124" s="213">
        <f>SUMIF('[3]revexpbalances - 2024-07-18T082'!$G:$G,G:G,'[3]revexpbalances - 2024-07-18T082'!$H:$H)</f>
        <v>0</v>
      </c>
      <c r="AD1124" s="213">
        <f t="shared" si="219"/>
        <v>0</v>
      </c>
      <c r="AE1124" s="744">
        <f t="shared" si="220"/>
        <v>0</v>
      </c>
      <c r="AF1124" s="744">
        <f t="shared" si="221"/>
        <v>0</v>
      </c>
      <c r="AG1124" s="744">
        <f t="shared" si="222"/>
        <v>0</v>
      </c>
      <c r="AH1124" s="744">
        <f t="shared" si="223"/>
        <v>0</v>
      </c>
      <c r="AI1124" s="744">
        <f t="shared" si="224"/>
        <v>0</v>
      </c>
      <c r="AJ1124" s="744">
        <f t="shared" si="225"/>
        <v>0</v>
      </c>
      <c r="AK1124" s="1097">
        <v>0</v>
      </c>
    </row>
    <row r="1125" spans="1:37">
      <c r="A1125">
        <v>25430</v>
      </c>
      <c r="B1125" t="s">
        <v>2951</v>
      </c>
      <c r="C1125">
        <v>931173</v>
      </c>
      <c r="D1125" t="s">
        <v>5955</v>
      </c>
      <c r="E1125">
        <v>513120</v>
      </c>
      <c r="F1125" t="s">
        <v>471</v>
      </c>
      <c r="G1125" s="408" t="s">
        <v>6186</v>
      </c>
      <c r="H1125" s="217" t="s">
        <v>47</v>
      </c>
      <c r="I1125" s="217" t="s">
        <v>508</v>
      </c>
      <c r="J1125" s="217" t="s">
        <v>2547</v>
      </c>
      <c r="K1125" s="61" t="str">
        <f t="shared" si="215"/>
        <v>1</v>
      </c>
      <c r="L1125" s="63" t="str">
        <f t="shared" si="216"/>
        <v>Natural Resources1</v>
      </c>
      <c r="M1125" s="63" t="str">
        <f t="shared" si="217"/>
        <v>Habitat &amp; Open Space Management1</v>
      </c>
      <c r="N1125" s="637">
        <v>11267.129999999997</v>
      </c>
      <c r="O1125" s="213">
        <v>0</v>
      </c>
      <c r="Q1125" s="213">
        <f t="shared" si="218"/>
        <v>0</v>
      </c>
      <c r="R1125" s="213">
        <v>0</v>
      </c>
      <c r="S1125" s="213">
        <v>0</v>
      </c>
      <c r="T1125" s="213">
        <v>0</v>
      </c>
      <c r="U1125" s="213">
        <v>0</v>
      </c>
      <c r="V1125" s="213">
        <v>0</v>
      </c>
      <c r="W1125" s="213">
        <v>0</v>
      </c>
      <c r="X1125" s="213">
        <v>0</v>
      </c>
      <c r="Y1125" s="213">
        <v>0</v>
      </c>
      <c r="Z1125" s="213">
        <v>0</v>
      </c>
      <c r="AA1125" s="213">
        <v>0</v>
      </c>
      <c r="AB1125" s="213">
        <v>0</v>
      </c>
      <c r="AC1125" s="213">
        <f>SUMIF('[3]revexpbalances - 2024-07-18T082'!$G:$G,G:G,'[3]revexpbalances - 2024-07-18T082'!$H:$H)</f>
        <v>0</v>
      </c>
      <c r="AD1125" s="213">
        <f t="shared" si="219"/>
        <v>0</v>
      </c>
      <c r="AE1125" s="744">
        <f t="shared" si="220"/>
        <v>0</v>
      </c>
      <c r="AF1125" s="744">
        <f t="shared" si="221"/>
        <v>0</v>
      </c>
      <c r="AG1125" s="744">
        <f t="shared" si="222"/>
        <v>0</v>
      </c>
      <c r="AH1125" s="744">
        <f t="shared" si="223"/>
        <v>0</v>
      </c>
      <c r="AI1125" s="744">
        <f t="shared" si="224"/>
        <v>0</v>
      </c>
      <c r="AJ1125" s="744">
        <f t="shared" si="225"/>
        <v>0</v>
      </c>
      <c r="AK1125" s="1097">
        <v>0</v>
      </c>
    </row>
    <row r="1126" spans="1:37">
      <c r="A1126">
        <v>25430</v>
      </c>
      <c r="B1126" t="s">
        <v>2951</v>
      </c>
      <c r="C1126">
        <v>931173</v>
      </c>
      <c r="D1126" t="s">
        <v>5955</v>
      </c>
      <c r="E1126">
        <v>513140</v>
      </c>
      <c r="F1126" t="s">
        <v>472</v>
      </c>
      <c r="G1126" s="408" t="s">
        <v>6187</v>
      </c>
      <c r="H1126" s="217" t="s">
        <v>47</v>
      </c>
      <c r="I1126" s="217" t="s">
        <v>508</v>
      </c>
      <c r="J1126" s="217" t="s">
        <v>2547</v>
      </c>
      <c r="K1126" s="61" t="str">
        <f t="shared" si="215"/>
        <v>1</v>
      </c>
      <c r="L1126" s="63" t="str">
        <f t="shared" si="216"/>
        <v>Natural Resources1</v>
      </c>
      <c r="M1126" s="63" t="str">
        <f t="shared" si="217"/>
        <v>Habitat &amp; Open Space Management1</v>
      </c>
      <c r="N1126" s="637">
        <v>2758.1</v>
      </c>
      <c r="O1126" s="213">
        <v>0</v>
      </c>
      <c r="Q1126" s="213">
        <f t="shared" si="218"/>
        <v>0</v>
      </c>
      <c r="R1126" s="213">
        <v>0</v>
      </c>
      <c r="S1126" s="213">
        <v>0</v>
      </c>
      <c r="T1126" s="213">
        <v>0</v>
      </c>
      <c r="U1126" s="213">
        <v>0</v>
      </c>
      <c r="V1126" s="213">
        <v>0</v>
      </c>
      <c r="W1126" s="213">
        <v>0</v>
      </c>
      <c r="X1126" s="213">
        <v>0</v>
      </c>
      <c r="Y1126" s="213">
        <v>0</v>
      </c>
      <c r="Z1126" s="213">
        <v>0</v>
      </c>
      <c r="AA1126" s="213">
        <v>0</v>
      </c>
      <c r="AB1126" s="213">
        <v>0</v>
      </c>
      <c r="AC1126" s="213">
        <f>SUMIF('[3]revexpbalances - 2024-07-18T082'!$G:$G,G:G,'[3]revexpbalances - 2024-07-18T082'!$H:$H)</f>
        <v>0</v>
      </c>
      <c r="AD1126" s="213">
        <f t="shared" si="219"/>
        <v>0</v>
      </c>
      <c r="AE1126" s="744">
        <f t="shared" si="220"/>
        <v>0</v>
      </c>
      <c r="AF1126" s="744">
        <f t="shared" si="221"/>
        <v>0</v>
      </c>
      <c r="AG1126" s="744">
        <f t="shared" si="222"/>
        <v>0</v>
      </c>
      <c r="AH1126" s="744">
        <f t="shared" si="223"/>
        <v>0</v>
      </c>
      <c r="AI1126" s="744">
        <f t="shared" si="224"/>
        <v>0</v>
      </c>
      <c r="AJ1126" s="744">
        <f t="shared" si="225"/>
        <v>0</v>
      </c>
      <c r="AK1126" s="1097">
        <v>0</v>
      </c>
    </row>
    <row r="1127" spans="1:37">
      <c r="A1127">
        <v>25430</v>
      </c>
      <c r="B1127" t="s">
        <v>2951</v>
      </c>
      <c r="C1127">
        <v>931173</v>
      </c>
      <c r="D1127" t="s">
        <v>5955</v>
      </c>
      <c r="E1127">
        <v>515040</v>
      </c>
      <c r="F1127" t="s">
        <v>473</v>
      </c>
      <c r="G1127" s="408" t="s">
        <v>6188</v>
      </c>
      <c r="H1127" s="217" t="s">
        <v>47</v>
      </c>
      <c r="I1127" s="217" t="s">
        <v>508</v>
      </c>
      <c r="J1127" s="217" t="s">
        <v>2547</v>
      </c>
      <c r="K1127" s="61" t="str">
        <f t="shared" si="215"/>
        <v>1</v>
      </c>
      <c r="L1127" s="63" t="str">
        <f t="shared" si="216"/>
        <v>Natural Resources1</v>
      </c>
      <c r="M1127" s="63" t="str">
        <f t="shared" si="217"/>
        <v>Habitat &amp; Open Space Management1</v>
      </c>
      <c r="N1127" s="637">
        <v>36564.339999999997</v>
      </c>
      <c r="O1127" s="213">
        <v>0</v>
      </c>
      <c r="Q1127" s="213">
        <f t="shared" si="218"/>
        <v>0</v>
      </c>
      <c r="R1127" s="213">
        <v>0</v>
      </c>
      <c r="S1127" s="213">
        <v>0</v>
      </c>
      <c r="T1127" s="213">
        <v>0</v>
      </c>
      <c r="U1127" s="213">
        <v>0</v>
      </c>
      <c r="V1127" s="213">
        <v>0</v>
      </c>
      <c r="W1127" s="213">
        <v>0</v>
      </c>
      <c r="X1127" s="213">
        <v>0</v>
      </c>
      <c r="Y1127" s="213">
        <v>0</v>
      </c>
      <c r="Z1127" s="213">
        <v>0</v>
      </c>
      <c r="AA1127" s="213">
        <v>0</v>
      </c>
      <c r="AB1127" s="213">
        <v>0</v>
      </c>
      <c r="AC1127" s="213">
        <f>SUMIF('[3]revexpbalances - 2024-07-18T082'!$G:$G,G:G,'[3]revexpbalances - 2024-07-18T082'!$H:$H)</f>
        <v>0</v>
      </c>
      <c r="AD1127" s="213">
        <f t="shared" si="219"/>
        <v>0</v>
      </c>
      <c r="AE1127" s="744">
        <f t="shared" si="220"/>
        <v>0</v>
      </c>
      <c r="AF1127" s="744">
        <f t="shared" si="221"/>
        <v>0</v>
      </c>
      <c r="AG1127" s="744">
        <f t="shared" si="222"/>
        <v>0</v>
      </c>
      <c r="AH1127" s="744">
        <f t="shared" si="223"/>
        <v>0</v>
      </c>
      <c r="AI1127" s="744">
        <f t="shared" si="224"/>
        <v>0</v>
      </c>
      <c r="AJ1127" s="744">
        <f t="shared" si="225"/>
        <v>0</v>
      </c>
      <c r="AK1127" s="1097">
        <v>0</v>
      </c>
    </row>
    <row r="1128" spans="1:37">
      <c r="A1128">
        <v>25430</v>
      </c>
      <c r="B1128" t="s">
        <v>2951</v>
      </c>
      <c r="C1128">
        <v>931173</v>
      </c>
      <c r="D1128" t="s">
        <v>5955</v>
      </c>
      <c r="E1128">
        <v>515100</v>
      </c>
      <c r="F1128" t="s">
        <v>474</v>
      </c>
      <c r="G1128" s="408" t="s">
        <v>6189</v>
      </c>
      <c r="H1128" s="217" t="s">
        <v>47</v>
      </c>
      <c r="I1128" s="217" t="s">
        <v>508</v>
      </c>
      <c r="J1128" s="217" t="s">
        <v>2547</v>
      </c>
      <c r="K1128" s="61" t="str">
        <f t="shared" si="215"/>
        <v>1</v>
      </c>
      <c r="L1128" s="63" t="str">
        <f t="shared" si="216"/>
        <v>Natural Resources1</v>
      </c>
      <c r="M1128" s="63" t="str">
        <f t="shared" si="217"/>
        <v>Habitat &amp; Open Space Management1</v>
      </c>
      <c r="N1128" s="637">
        <v>212.41</v>
      </c>
      <c r="O1128" s="213">
        <v>0</v>
      </c>
      <c r="Q1128" s="213">
        <f t="shared" si="218"/>
        <v>0</v>
      </c>
      <c r="R1128" s="213">
        <v>0</v>
      </c>
      <c r="S1128" s="213">
        <v>0</v>
      </c>
      <c r="T1128" s="213">
        <v>0</v>
      </c>
      <c r="U1128" s="213">
        <v>0</v>
      </c>
      <c r="V1128" s="213">
        <v>0</v>
      </c>
      <c r="W1128" s="213">
        <v>0</v>
      </c>
      <c r="X1128" s="213">
        <v>0</v>
      </c>
      <c r="Y1128" s="213">
        <v>0</v>
      </c>
      <c r="Z1128" s="213">
        <v>0</v>
      </c>
      <c r="AA1128" s="213">
        <v>0</v>
      </c>
      <c r="AB1128" s="213">
        <v>0</v>
      </c>
      <c r="AC1128" s="213">
        <f>SUMIF('[3]revexpbalances - 2024-07-18T082'!$G:$G,G:G,'[3]revexpbalances - 2024-07-18T082'!$H:$H)</f>
        <v>0</v>
      </c>
      <c r="AD1128" s="213">
        <f t="shared" si="219"/>
        <v>0</v>
      </c>
      <c r="AE1128" s="744">
        <f t="shared" si="220"/>
        <v>0</v>
      </c>
      <c r="AF1128" s="744">
        <f t="shared" si="221"/>
        <v>0</v>
      </c>
      <c r="AG1128" s="744">
        <f t="shared" si="222"/>
        <v>0</v>
      </c>
      <c r="AH1128" s="744">
        <f t="shared" si="223"/>
        <v>0</v>
      </c>
      <c r="AI1128" s="744">
        <f t="shared" si="224"/>
        <v>0</v>
      </c>
      <c r="AJ1128" s="744">
        <f t="shared" si="225"/>
        <v>0</v>
      </c>
      <c r="AK1128" s="1097">
        <v>0</v>
      </c>
    </row>
    <row r="1129" spans="1:37">
      <c r="A1129">
        <v>25430</v>
      </c>
      <c r="B1129" t="s">
        <v>2951</v>
      </c>
      <c r="C1129">
        <v>931173</v>
      </c>
      <c r="D1129" t="s">
        <v>5955</v>
      </c>
      <c r="E1129">
        <v>515120</v>
      </c>
      <c r="F1129" t="s">
        <v>475</v>
      </c>
      <c r="G1129" s="408" t="s">
        <v>6190</v>
      </c>
      <c r="H1129" s="217" t="s">
        <v>47</v>
      </c>
      <c r="I1129" s="217" t="s">
        <v>508</v>
      </c>
      <c r="J1129" s="217" t="s">
        <v>2547</v>
      </c>
      <c r="K1129" s="61" t="str">
        <f t="shared" si="215"/>
        <v>1</v>
      </c>
      <c r="L1129" s="63" t="str">
        <f t="shared" si="216"/>
        <v>Natural Resources1</v>
      </c>
      <c r="M1129" s="63" t="str">
        <f t="shared" si="217"/>
        <v>Habitat &amp; Open Space Management1</v>
      </c>
      <c r="N1129" s="637">
        <v>413.01</v>
      </c>
      <c r="O1129" s="213">
        <v>0</v>
      </c>
      <c r="Q1129" s="213">
        <f t="shared" si="218"/>
        <v>0</v>
      </c>
      <c r="R1129" s="213">
        <v>0</v>
      </c>
      <c r="S1129" s="213">
        <v>0</v>
      </c>
      <c r="T1129" s="213">
        <v>0</v>
      </c>
      <c r="U1129" s="213">
        <v>0</v>
      </c>
      <c r="V1129" s="213">
        <v>0</v>
      </c>
      <c r="W1129" s="213">
        <v>0</v>
      </c>
      <c r="X1129" s="213">
        <v>0</v>
      </c>
      <c r="Y1129" s="213">
        <v>0</v>
      </c>
      <c r="Z1129" s="213">
        <v>0</v>
      </c>
      <c r="AA1129" s="213">
        <v>0</v>
      </c>
      <c r="AB1129" s="213">
        <v>0</v>
      </c>
      <c r="AC1129" s="213">
        <f>SUMIF('[3]revexpbalances - 2024-07-18T082'!$G:$G,G:G,'[3]revexpbalances - 2024-07-18T082'!$H:$H)</f>
        <v>0</v>
      </c>
      <c r="AD1129" s="213">
        <f t="shared" si="219"/>
        <v>0</v>
      </c>
      <c r="AE1129" s="744">
        <f t="shared" si="220"/>
        <v>0</v>
      </c>
      <c r="AF1129" s="744">
        <f t="shared" si="221"/>
        <v>0</v>
      </c>
      <c r="AG1129" s="744">
        <f t="shared" si="222"/>
        <v>0</v>
      </c>
      <c r="AH1129" s="744">
        <f t="shared" si="223"/>
        <v>0</v>
      </c>
      <c r="AI1129" s="744">
        <f t="shared" si="224"/>
        <v>0</v>
      </c>
      <c r="AJ1129" s="744">
        <f t="shared" si="225"/>
        <v>0</v>
      </c>
      <c r="AK1129" s="1097">
        <v>0</v>
      </c>
    </row>
    <row r="1130" spans="1:37">
      <c r="A1130">
        <v>25430</v>
      </c>
      <c r="B1130" t="s">
        <v>2951</v>
      </c>
      <c r="C1130">
        <v>931173</v>
      </c>
      <c r="D1130" t="s">
        <v>5955</v>
      </c>
      <c r="E1130">
        <v>515260</v>
      </c>
      <c r="F1130" t="s">
        <v>479</v>
      </c>
      <c r="G1130" s="408" t="s">
        <v>6191</v>
      </c>
      <c r="H1130" s="217" t="s">
        <v>47</v>
      </c>
      <c r="I1130" s="217" t="s">
        <v>508</v>
      </c>
      <c r="J1130" s="217" t="s">
        <v>2547</v>
      </c>
      <c r="K1130" s="61" t="str">
        <f t="shared" si="215"/>
        <v>1</v>
      </c>
      <c r="L1130" s="63" t="str">
        <f t="shared" si="216"/>
        <v>Natural Resources1</v>
      </c>
      <c r="M1130" s="63" t="str">
        <f t="shared" si="217"/>
        <v>Habitat &amp; Open Space Management1</v>
      </c>
      <c r="N1130" s="637">
        <v>702.62000000000012</v>
      </c>
      <c r="O1130" s="213">
        <v>0</v>
      </c>
      <c r="Q1130" s="213">
        <f t="shared" si="218"/>
        <v>0</v>
      </c>
      <c r="R1130" s="213">
        <v>0</v>
      </c>
      <c r="S1130" s="213">
        <v>0</v>
      </c>
      <c r="T1130" s="213">
        <v>0</v>
      </c>
      <c r="U1130" s="213">
        <v>0</v>
      </c>
      <c r="V1130" s="213">
        <v>0</v>
      </c>
      <c r="W1130" s="213">
        <v>0</v>
      </c>
      <c r="X1130" s="213">
        <v>0</v>
      </c>
      <c r="Y1130" s="213">
        <v>0</v>
      </c>
      <c r="Z1130" s="213">
        <v>0</v>
      </c>
      <c r="AA1130" s="213">
        <v>0</v>
      </c>
      <c r="AB1130" s="213">
        <v>0</v>
      </c>
      <c r="AC1130" s="213">
        <f>SUMIF('[3]revexpbalances - 2024-07-18T082'!$G:$G,G:G,'[3]revexpbalances - 2024-07-18T082'!$H:$H)</f>
        <v>0</v>
      </c>
      <c r="AD1130" s="213">
        <f t="shared" si="219"/>
        <v>0</v>
      </c>
      <c r="AE1130" s="744">
        <f t="shared" si="220"/>
        <v>0</v>
      </c>
      <c r="AF1130" s="744">
        <f t="shared" si="221"/>
        <v>0</v>
      </c>
      <c r="AG1130" s="744">
        <f t="shared" si="222"/>
        <v>0</v>
      </c>
      <c r="AH1130" s="744">
        <f t="shared" si="223"/>
        <v>0</v>
      </c>
      <c r="AI1130" s="744">
        <f t="shared" si="224"/>
        <v>0</v>
      </c>
      <c r="AJ1130" s="744">
        <f t="shared" si="225"/>
        <v>0</v>
      </c>
      <c r="AK1130" s="1097">
        <v>0</v>
      </c>
    </row>
    <row r="1131" spans="1:37">
      <c r="A1131">
        <v>25430</v>
      </c>
      <c r="B1131" t="s">
        <v>2951</v>
      </c>
      <c r="C1131">
        <v>931173</v>
      </c>
      <c r="D1131" t="s">
        <v>5955</v>
      </c>
      <c r="E1131">
        <v>518020</v>
      </c>
      <c r="F1131" t="s">
        <v>482</v>
      </c>
      <c r="G1131" s="408" t="s">
        <v>6192</v>
      </c>
      <c r="H1131" s="217" t="s">
        <v>47</v>
      </c>
      <c r="I1131" s="217" t="s">
        <v>508</v>
      </c>
      <c r="J1131" s="217" t="s">
        <v>2547</v>
      </c>
      <c r="K1131" s="61" t="str">
        <f t="shared" si="215"/>
        <v>1</v>
      </c>
      <c r="L1131" s="63" t="str">
        <f t="shared" si="216"/>
        <v>Natural Resources1</v>
      </c>
      <c r="M1131" s="63" t="str">
        <f t="shared" si="217"/>
        <v>Habitat &amp; Open Space Management1</v>
      </c>
      <c r="N1131" s="637">
        <v>12.38</v>
      </c>
      <c r="O1131" s="213">
        <v>0</v>
      </c>
      <c r="Q1131" s="213">
        <f t="shared" si="218"/>
        <v>0</v>
      </c>
      <c r="R1131" s="213">
        <v>0</v>
      </c>
      <c r="S1131" s="213">
        <v>0</v>
      </c>
      <c r="T1131" s="213">
        <v>0</v>
      </c>
      <c r="U1131" s="213">
        <v>0</v>
      </c>
      <c r="V1131" s="213">
        <v>0</v>
      </c>
      <c r="W1131" s="213">
        <v>0</v>
      </c>
      <c r="X1131" s="213">
        <v>0</v>
      </c>
      <c r="Y1131" s="213">
        <v>0</v>
      </c>
      <c r="Z1131" s="213">
        <v>0</v>
      </c>
      <c r="AA1131" s="213">
        <v>0</v>
      </c>
      <c r="AB1131" s="213">
        <v>0</v>
      </c>
      <c r="AC1131" s="213">
        <f>SUMIF('[3]revexpbalances - 2024-07-18T082'!$G:$G,G:G,'[3]revexpbalances - 2024-07-18T082'!$H:$H)</f>
        <v>0</v>
      </c>
      <c r="AD1131" s="213">
        <f t="shared" si="219"/>
        <v>0</v>
      </c>
      <c r="AE1131" s="744">
        <f t="shared" si="220"/>
        <v>0</v>
      </c>
      <c r="AF1131" s="744">
        <f t="shared" si="221"/>
        <v>0</v>
      </c>
      <c r="AG1131" s="744">
        <f t="shared" si="222"/>
        <v>0</v>
      </c>
      <c r="AH1131" s="744">
        <f t="shared" si="223"/>
        <v>0</v>
      </c>
      <c r="AI1131" s="744">
        <f t="shared" si="224"/>
        <v>0</v>
      </c>
      <c r="AJ1131" s="744">
        <f t="shared" si="225"/>
        <v>0</v>
      </c>
      <c r="AK1131" s="1097">
        <v>0</v>
      </c>
    </row>
    <row r="1132" spans="1:37">
      <c r="A1132">
        <v>25430</v>
      </c>
      <c r="B1132" t="s">
        <v>2951</v>
      </c>
      <c r="C1132">
        <v>931173</v>
      </c>
      <c r="D1132" t="s">
        <v>5955</v>
      </c>
      <c r="E1132">
        <v>518140</v>
      </c>
      <c r="F1132" t="s">
        <v>484</v>
      </c>
      <c r="G1132" s="408" t="s">
        <v>6193</v>
      </c>
      <c r="H1132" s="217" t="s">
        <v>47</v>
      </c>
      <c r="I1132" s="217" t="s">
        <v>508</v>
      </c>
      <c r="J1132" s="217" t="s">
        <v>2547</v>
      </c>
      <c r="K1132" s="61" t="str">
        <f t="shared" si="215"/>
        <v>1</v>
      </c>
      <c r="L1132" s="63" t="str">
        <f t="shared" si="216"/>
        <v>Natural Resources1</v>
      </c>
      <c r="M1132" s="63" t="str">
        <f t="shared" si="217"/>
        <v>Habitat &amp; Open Space Management1</v>
      </c>
      <c r="N1132" s="637">
        <v>70.98</v>
      </c>
      <c r="O1132" s="213">
        <v>0</v>
      </c>
      <c r="Q1132" s="213">
        <f t="shared" si="218"/>
        <v>0</v>
      </c>
      <c r="R1132" s="213">
        <v>0</v>
      </c>
      <c r="S1132" s="213">
        <v>0</v>
      </c>
      <c r="T1132" s="213">
        <v>0</v>
      </c>
      <c r="U1132" s="213">
        <v>0</v>
      </c>
      <c r="V1132" s="213">
        <v>0</v>
      </c>
      <c r="W1132" s="213">
        <v>0</v>
      </c>
      <c r="X1132" s="213">
        <v>0</v>
      </c>
      <c r="Y1132" s="213">
        <v>0</v>
      </c>
      <c r="Z1132" s="213">
        <v>0</v>
      </c>
      <c r="AA1132" s="213">
        <v>0</v>
      </c>
      <c r="AB1132" s="213">
        <v>0</v>
      </c>
      <c r="AC1132" s="213">
        <f>SUMIF('[3]revexpbalances - 2024-07-18T082'!$G:$G,G:G,'[3]revexpbalances - 2024-07-18T082'!$H:$H)</f>
        <v>0</v>
      </c>
      <c r="AD1132" s="213">
        <f t="shared" si="219"/>
        <v>0</v>
      </c>
      <c r="AE1132" s="744">
        <f t="shared" si="220"/>
        <v>0</v>
      </c>
      <c r="AF1132" s="744">
        <f t="shared" si="221"/>
        <v>0</v>
      </c>
      <c r="AG1132" s="744">
        <f t="shared" si="222"/>
        <v>0</v>
      </c>
      <c r="AH1132" s="744">
        <f t="shared" si="223"/>
        <v>0</v>
      </c>
      <c r="AI1132" s="744">
        <f t="shared" si="224"/>
        <v>0</v>
      </c>
      <c r="AJ1132" s="744">
        <f t="shared" si="225"/>
        <v>0</v>
      </c>
      <c r="AK1132" s="1097">
        <v>0</v>
      </c>
    </row>
    <row r="1133" spans="1:37">
      <c r="A1133">
        <v>25430</v>
      </c>
      <c r="B1133" t="s">
        <v>2951</v>
      </c>
      <c r="C1133">
        <v>931173</v>
      </c>
      <c r="D1133" t="s">
        <v>5955</v>
      </c>
      <c r="E1133">
        <v>520015</v>
      </c>
      <c r="F1133" t="s">
        <v>485</v>
      </c>
      <c r="G1133" s="408" t="s">
        <v>6451</v>
      </c>
      <c r="H1133" s="217" t="s">
        <v>47</v>
      </c>
      <c r="I1133" s="217" t="s">
        <v>508</v>
      </c>
      <c r="J1133" s="217" t="s">
        <v>458</v>
      </c>
      <c r="K1133" s="61" t="str">
        <f t="shared" si="215"/>
        <v>2</v>
      </c>
      <c r="L1133" s="63" t="str">
        <f t="shared" si="216"/>
        <v>Natural Resources2</v>
      </c>
      <c r="M1133" s="63" t="str">
        <f t="shared" si="217"/>
        <v>Habitat &amp; Open Space Management2</v>
      </c>
      <c r="N1133" s="637">
        <v>4.3</v>
      </c>
      <c r="O1133" s="213">
        <v>0</v>
      </c>
      <c r="Q1133" s="213">
        <f t="shared" si="218"/>
        <v>0</v>
      </c>
      <c r="R1133" s="213">
        <v>0</v>
      </c>
      <c r="S1133" s="213">
        <v>0</v>
      </c>
      <c r="T1133" s="213">
        <v>0</v>
      </c>
      <c r="U1133" s="213">
        <v>0</v>
      </c>
      <c r="V1133" s="213">
        <v>0</v>
      </c>
      <c r="W1133" s="213">
        <v>0</v>
      </c>
      <c r="X1133" s="213">
        <v>0</v>
      </c>
      <c r="Y1133" s="213">
        <v>0</v>
      </c>
      <c r="Z1133" s="213">
        <v>0</v>
      </c>
      <c r="AA1133" s="213">
        <v>0</v>
      </c>
      <c r="AB1133" s="213">
        <v>0</v>
      </c>
      <c r="AC1133" s="213">
        <f>SUMIF('[3]revexpbalances - 2024-07-18T082'!$G:$G,G:G,'[3]revexpbalances - 2024-07-18T082'!$H:$H)</f>
        <v>0</v>
      </c>
      <c r="AD1133" s="213">
        <f t="shared" si="219"/>
        <v>0</v>
      </c>
      <c r="AE1133" s="744">
        <f t="shared" si="220"/>
        <v>0</v>
      </c>
      <c r="AF1133" s="744">
        <f t="shared" si="221"/>
        <v>0</v>
      </c>
      <c r="AG1133" s="744">
        <f t="shared" si="222"/>
        <v>0</v>
      </c>
      <c r="AH1133" s="744">
        <f t="shared" si="223"/>
        <v>0</v>
      </c>
      <c r="AI1133" s="744">
        <f t="shared" si="224"/>
        <v>0</v>
      </c>
      <c r="AJ1133" s="744">
        <f t="shared" si="225"/>
        <v>0</v>
      </c>
      <c r="AK1133" s="1097">
        <v>0</v>
      </c>
    </row>
    <row r="1134" spans="1:37">
      <c r="A1134">
        <v>25430</v>
      </c>
      <c r="B1134" t="s">
        <v>2951</v>
      </c>
      <c r="C1134">
        <v>931173</v>
      </c>
      <c r="D1134" t="s">
        <v>5955</v>
      </c>
      <c r="E1134">
        <v>520020</v>
      </c>
      <c r="F1134" t="s">
        <v>86</v>
      </c>
      <c r="G1134" s="408" t="s">
        <v>6194</v>
      </c>
      <c r="H1134" s="217" t="s">
        <v>47</v>
      </c>
      <c r="I1134" s="217" t="s">
        <v>508</v>
      </c>
      <c r="J1134" s="217" t="s">
        <v>458</v>
      </c>
      <c r="K1134" s="61" t="str">
        <f t="shared" si="215"/>
        <v>2</v>
      </c>
      <c r="L1134" s="63" t="str">
        <f t="shared" si="216"/>
        <v>Natural Resources2</v>
      </c>
      <c r="M1134" s="63" t="str">
        <f t="shared" si="217"/>
        <v>Habitat &amp; Open Space Management2</v>
      </c>
      <c r="N1134" s="637">
        <v>4.5199999999999996</v>
      </c>
      <c r="O1134" s="213">
        <v>0</v>
      </c>
      <c r="Q1134" s="213">
        <f t="shared" si="218"/>
        <v>0</v>
      </c>
      <c r="R1134" s="213">
        <v>0</v>
      </c>
      <c r="S1134" s="213">
        <v>0</v>
      </c>
      <c r="T1134" s="213">
        <v>0</v>
      </c>
      <c r="U1134" s="213">
        <v>0</v>
      </c>
      <c r="V1134" s="213">
        <v>0</v>
      </c>
      <c r="W1134" s="213">
        <v>0</v>
      </c>
      <c r="X1134" s="213">
        <v>0</v>
      </c>
      <c r="Y1134" s="213">
        <v>0</v>
      </c>
      <c r="Z1134" s="213">
        <v>0</v>
      </c>
      <c r="AA1134" s="213">
        <v>0</v>
      </c>
      <c r="AB1134" s="213">
        <v>0</v>
      </c>
      <c r="AC1134" s="213">
        <f>SUMIF('[3]revexpbalances - 2024-07-18T082'!$G:$G,G:G,'[3]revexpbalances - 2024-07-18T082'!$H:$H)</f>
        <v>0</v>
      </c>
      <c r="AD1134" s="213">
        <f t="shared" si="219"/>
        <v>0</v>
      </c>
      <c r="AE1134" s="744">
        <f t="shared" si="220"/>
        <v>0</v>
      </c>
      <c r="AF1134" s="744">
        <f t="shared" si="221"/>
        <v>0</v>
      </c>
      <c r="AG1134" s="744">
        <f t="shared" si="222"/>
        <v>0</v>
      </c>
      <c r="AH1134" s="744">
        <f t="shared" si="223"/>
        <v>0</v>
      </c>
      <c r="AI1134" s="744">
        <f t="shared" si="224"/>
        <v>0</v>
      </c>
      <c r="AJ1134" s="744">
        <f t="shared" si="225"/>
        <v>0</v>
      </c>
      <c r="AK1134" s="1097">
        <v>0</v>
      </c>
    </row>
    <row r="1135" spans="1:37">
      <c r="A1135">
        <v>25430</v>
      </c>
      <c r="B1135" t="s">
        <v>2951</v>
      </c>
      <c r="C1135">
        <v>931173</v>
      </c>
      <c r="D1135" t="s">
        <v>5955</v>
      </c>
      <c r="E1135">
        <v>520115</v>
      </c>
      <c r="F1135" t="s">
        <v>49</v>
      </c>
      <c r="G1135" s="408" t="s">
        <v>6195</v>
      </c>
      <c r="H1135" s="217" t="s">
        <v>47</v>
      </c>
      <c r="I1135" s="217" t="s">
        <v>508</v>
      </c>
      <c r="J1135" s="217" t="s">
        <v>458</v>
      </c>
      <c r="K1135" s="61" t="str">
        <f t="shared" si="215"/>
        <v>2</v>
      </c>
      <c r="L1135" s="63" t="str">
        <f t="shared" si="216"/>
        <v>Natural Resources2</v>
      </c>
      <c r="M1135" s="63" t="str">
        <f t="shared" si="217"/>
        <v>Habitat &amp; Open Space Management2</v>
      </c>
      <c r="N1135" s="637">
        <v>509.08</v>
      </c>
      <c r="O1135" s="213">
        <v>0</v>
      </c>
      <c r="Q1135" s="213">
        <f t="shared" si="218"/>
        <v>0</v>
      </c>
      <c r="R1135" s="213">
        <v>0</v>
      </c>
      <c r="S1135" s="213">
        <v>0</v>
      </c>
      <c r="T1135" s="213">
        <v>0</v>
      </c>
      <c r="U1135" s="213">
        <v>0</v>
      </c>
      <c r="V1135" s="213">
        <v>0</v>
      </c>
      <c r="W1135" s="213">
        <v>0</v>
      </c>
      <c r="X1135" s="213">
        <v>0</v>
      </c>
      <c r="Y1135" s="213">
        <v>0</v>
      </c>
      <c r="Z1135" s="213">
        <v>0</v>
      </c>
      <c r="AA1135" s="213">
        <v>0</v>
      </c>
      <c r="AB1135" s="213">
        <v>0</v>
      </c>
      <c r="AC1135" s="213">
        <f>SUMIF('[3]revexpbalances - 2024-07-18T082'!$G:$G,G:G,'[3]revexpbalances - 2024-07-18T082'!$H:$H)</f>
        <v>0</v>
      </c>
      <c r="AD1135" s="213">
        <f t="shared" si="219"/>
        <v>0</v>
      </c>
      <c r="AE1135" s="744">
        <f t="shared" si="220"/>
        <v>0</v>
      </c>
      <c r="AF1135" s="744">
        <f t="shared" si="221"/>
        <v>0</v>
      </c>
      <c r="AG1135" s="744">
        <f t="shared" si="222"/>
        <v>0</v>
      </c>
      <c r="AH1135" s="744">
        <f t="shared" si="223"/>
        <v>0</v>
      </c>
      <c r="AI1135" s="744">
        <f t="shared" si="224"/>
        <v>0</v>
      </c>
      <c r="AJ1135" s="744">
        <f t="shared" si="225"/>
        <v>0</v>
      </c>
      <c r="AK1135" s="1097">
        <v>0</v>
      </c>
    </row>
    <row r="1136" spans="1:37">
      <c r="A1136">
        <v>25430</v>
      </c>
      <c r="B1136" t="s">
        <v>2951</v>
      </c>
      <c r="C1136">
        <v>931173</v>
      </c>
      <c r="D1136" t="s">
        <v>5955</v>
      </c>
      <c r="E1136">
        <v>520230</v>
      </c>
      <c r="F1136" t="s">
        <v>50</v>
      </c>
      <c r="G1136" s="408" t="s">
        <v>6196</v>
      </c>
      <c r="H1136" s="217" t="s">
        <v>47</v>
      </c>
      <c r="I1136" s="217" t="s">
        <v>508</v>
      </c>
      <c r="J1136" s="217" t="s">
        <v>458</v>
      </c>
      <c r="K1136" s="61" t="str">
        <f t="shared" si="215"/>
        <v>2</v>
      </c>
      <c r="L1136" s="63" t="str">
        <f t="shared" si="216"/>
        <v>Natural Resources2</v>
      </c>
      <c r="M1136" s="63" t="str">
        <f t="shared" si="217"/>
        <v>Habitat &amp; Open Space Management2</v>
      </c>
      <c r="N1136" s="637">
        <v>545.82000000000005</v>
      </c>
      <c r="O1136" s="213">
        <v>0</v>
      </c>
      <c r="Q1136" s="213">
        <f t="shared" si="218"/>
        <v>0</v>
      </c>
      <c r="R1136" s="213">
        <v>0</v>
      </c>
      <c r="S1136" s="213">
        <v>0</v>
      </c>
      <c r="T1136" s="213">
        <v>0</v>
      </c>
      <c r="U1136" s="213">
        <v>0</v>
      </c>
      <c r="V1136" s="213">
        <v>0</v>
      </c>
      <c r="W1136" s="213">
        <v>0</v>
      </c>
      <c r="X1136" s="213">
        <v>0</v>
      </c>
      <c r="Y1136" s="213">
        <v>0</v>
      </c>
      <c r="Z1136" s="213">
        <v>0</v>
      </c>
      <c r="AA1136" s="213">
        <v>0</v>
      </c>
      <c r="AB1136" s="213">
        <v>0</v>
      </c>
      <c r="AC1136" s="213">
        <f>SUMIF('[3]revexpbalances - 2024-07-18T082'!$G:$G,G:G,'[3]revexpbalances - 2024-07-18T082'!$H:$H)</f>
        <v>0</v>
      </c>
      <c r="AD1136" s="213">
        <f t="shared" si="219"/>
        <v>0</v>
      </c>
      <c r="AE1136" s="744">
        <f t="shared" si="220"/>
        <v>0</v>
      </c>
      <c r="AF1136" s="744">
        <f t="shared" si="221"/>
        <v>0</v>
      </c>
      <c r="AG1136" s="744">
        <f t="shared" si="222"/>
        <v>0</v>
      </c>
      <c r="AH1136" s="744">
        <f t="shared" si="223"/>
        <v>0</v>
      </c>
      <c r="AI1136" s="744">
        <f t="shared" si="224"/>
        <v>0</v>
      </c>
      <c r="AJ1136" s="744">
        <f t="shared" si="225"/>
        <v>0</v>
      </c>
      <c r="AK1136" s="1097">
        <v>0</v>
      </c>
    </row>
    <row r="1137" spans="1:37">
      <c r="A1137">
        <v>25430</v>
      </c>
      <c r="B1137" t="s">
        <v>2951</v>
      </c>
      <c r="C1137">
        <v>931173</v>
      </c>
      <c r="D1137" t="s">
        <v>5955</v>
      </c>
      <c r="E1137">
        <v>520320</v>
      </c>
      <c r="F1137" t="s">
        <v>51</v>
      </c>
      <c r="G1137" s="408" t="s">
        <v>6197</v>
      </c>
      <c r="H1137" s="217" t="s">
        <v>47</v>
      </c>
      <c r="I1137" s="217" t="s">
        <v>508</v>
      </c>
      <c r="J1137" s="217" t="s">
        <v>458</v>
      </c>
      <c r="K1137" s="61" t="str">
        <f t="shared" ref="K1137:K1191" si="226">MID(E1137,2,1)</f>
        <v>2</v>
      </c>
      <c r="L1137" s="63" t="str">
        <f t="shared" ref="L1137:L1191" si="227">H1137&amp;K1137</f>
        <v>Natural Resources2</v>
      </c>
      <c r="M1137" s="63" t="str">
        <f t="shared" ref="M1137:M1191" si="228">I1137&amp;K1137</f>
        <v>Habitat &amp; Open Space Management2</v>
      </c>
      <c r="N1137" s="637">
        <v>526.17000000000007</v>
      </c>
      <c r="O1137" s="213">
        <v>0</v>
      </c>
      <c r="Q1137" s="213">
        <f t="shared" ref="Q1137:Q1191" si="229">O1137+P1137</f>
        <v>0</v>
      </c>
      <c r="R1137" s="213">
        <v>0</v>
      </c>
      <c r="S1137" s="213">
        <v>0</v>
      </c>
      <c r="T1137" s="213">
        <v>0</v>
      </c>
      <c r="U1137" s="213">
        <v>0</v>
      </c>
      <c r="V1137" s="213">
        <v>0</v>
      </c>
      <c r="W1137" s="213">
        <v>0</v>
      </c>
      <c r="X1137" s="213">
        <v>0</v>
      </c>
      <c r="Y1137" s="213">
        <v>0</v>
      </c>
      <c r="Z1137" s="213">
        <v>0</v>
      </c>
      <c r="AA1137" s="213">
        <v>0</v>
      </c>
      <c r="AB1137" s="213">
        <v>0</v>
      </c>
      <c r="AC1137" s="213">
        <f>SUMIF('[3]revexpbalances - 2024-07-18T082'!$G:$G,G:G,'[3]revexpbalances - 2024-07-18T082'!$H:$H)</f>
        <v>0</v>
      </c>
      <c r="AD1137" s="213">
        <f t="shared" si="219"/>
        <v>0</v>
      </c>
      <c r="AE1137" s="744">
        <f t="shared" si="220"/>
        <v>0</v>
      </c>
      <c r="AF1137" s="744">
        <f t="shared" si="221"/>
        <v>0</v>
      </c>
      <c r="AG1137" s="744">
        <f t="shared" si="222"/>
        <v>0</v>
      </c>
      <c r="AH1137" s="744">
        <f t="shared" si="223"/>
        <v>0</v>
      </c>
      <c r="AI1137" s="744">
        <f t="shared" si="224"/>
        <v>0</v>
      </c>
      <c r="AJ1137" s="744">
        <f t="shared" si="225"/>
        <v>0</v>
      </c>
      <c r="AK1137" s="1097">
        <v>0</v>
      </c>
    </row>
    <row r="1138" spans="1:37">
      <c r="A1138">
        <v>25430</v>
      </c>
      <c r="B1138" t="s">
        <v>2951</v>
      </c>
      <c r="C1138">
        <v>931173</v>
      </c>
      <c r="D1138" t="s">
        <v>5955</v>
      </c>
      <c r="E1138">
        <v>520360</v>
      </c>
      <c r="F1138" t="s">
        <v>2917</v>
      </c>
      <c r="G1138" s="408" t="s">
        <v>6252</v>
      </c>
      <c r="H1138" s="217" t="s">
        <v>47</v>
      </c>
      <c r="I1138" s="217" t="s">
        <v>508</v>
      </c>
      <c r="J1138" s="217" t="s">
        <v>2130</v>
      </c>
      <c r="K1138" s="61" t="str">
        <f t="shared" si="226"/>
        <v>2</v>
      </c>
      <c r="L1138" s="63" t="str">
        <f t="shared" si="227"/>
        <v>Natural Resources2</v>
      </c>
      <c r="M1138" s="63" t="str">
        <f t="shared" si="228"/>
        <v>Habitat &amp; Open Space Management2</v>
      </c>
      <c r="N1138" s="637">
        <v>5902.92</v>
      </c>
      <c r="O1138" s="213">
        <v>0</v>
      </c>
      <c r="Q1138" s="213">
        <f t="shared" si="229"/>
        <v>0</v>
      </c>
      <c r="R1138" s="213">
        <v>0</v>
      </c>
      <c r="S1138" s="213">
        <v>0</v>
      </c>
      <c r="T1138" s="213">
        <v>0</v>
      </c>
      <c r="U1138" s="213">
        <v>0</v>
      </c>
      <c r="V1138" s="213">
        <v>0</v>
      </c>
      <c r="W1138" s="213">
        <v>0</v>
      </c>
      <c r="X1138" s="213">
        <v>0</v>
      </c>
      <c r="Y1138" s="213">
        <v>0</v>
      </c>
      <c r="Z1138" s="213">
        <v>0</v>
      </c>
      <c r="AA1138" s="213">
        <v>0</v>
      </c>
      <c r="AB1138" s="213">
        <v>0</v>
      </c>
      <c r="AC1138" s="213">
        <f>SUMIF('[3]revexpbalances - 2024-07-18T082'!$G:$G,G:G,'[3]revexpbalances - 2024-07-18T082'!$H:$H)</f>
        <v>0</v>
      </c>
      <c r="AD1138" s="213">
        <f t="shared" ref="AD1138:AD1192" si="230">SUM(R1138:AC1138)</f>
        <v>0</v>
      </c>
      <c r="AE1138" s="744">
        <f t="shared" ref="AE1138:AE1192" si="231">SUM(R1138:T1138)</f>
        <v>0</v>
      </c>
      <c r="AF1138" s="744">
        <f t="shared" ref="AF1138:AF1192" si="232">SUM(U1138:W1138)</f>
        <v>0</v>
      </c>
      <c r="AG1138" s="744">
        <f t="shared" ref="AG1138:AG1192" si="233">SUM(X1138:Z1138)</f>
        <v>0</v>
      </c>
      <c r="AH1138" s="744">
        <f t="shared" ref="AH1138:AH1192" si="234">SUM(AA1138:AC1138)</f>
        <v>0</v>
      </c>
      <c r="AI1138" s="744">
        <f t="shared" ref="AI1138:AI1192" si="235">SUM(AE1138:AH1138)</f>
        <v>0</v>
      </c>
      <c r="AJ1138" s="744">
        <f t="shared" ref="AJ1138:AJ1192" si="236">Q1138-AI1138</f>
        <v>0</v>
      </c>
      <c r="AK1138" s="1097">
        <v>0</v>
      </c>
    </row>
    <row r="1139" spans="1:37">
      <c r="A1139">
        <v>25430</v>
      </c>
      <c r="B1139" t="s">
        <v>2951</v>
      </c>
      <c r="C1139">
        <v>931173</v>
      </c>
      <c r="D1139" t="s">
        <v>5955</v>
      </c>
      <c r="E1139">
        <v>520800</v>
      </c>
      <c r="F1139" t="s">
        <v>54</v>
      </c>
      <c r="G1139" s="408" t="s">
        <v>6503</v>
      </c>
      <c r="H1139" s="217" t="s">
        <v>47</v>
      </c>
      <c r="I1139" s="217" t="s">
        <v>508</v>
      </c>
      <c r="J1139" s="217" t="s">
        <v>458</v>
      </c>
      <c r="K1139" s="61" t="str">
        <f t="shared" si="226"/>
        <v>2</v>
      </c>
      <c r="L1139" s="63" t="str">
        <f t="shared" si="227"/>
        <v>Natural Resources2</v>
      </c>
      <c r="M1139" s="63" t="str">
        <f t="shared" si="228"/>
        <v>Habitat &amp; Open Space Management2</v>
      </c>
      <c r="N1139" s="637">
        <v>149.31</v>
      </c>
      <c r="O1139" s="213">
        <v>0</v>
      </c>
      <c r="Q1139" s="213">
        <f t="shared" si="229"/>
        <v>0</v>
      </c>
      <c r="R1139" s="213">
        <v>0</v>
      </c>
      <c r="S1139" s="213">
        <v>0</v>
      </c>
      <c r="T1139" s="213">
        <v>0</v>
      </c>
      <c r="U1139" s="213">
        <v>0</v>
      </c>
      <c r="V1139" s="213">
        <v>0</v>
      </c>
      <c r="W1139" s="213">
        <v>0</v>
      </c>
      <c r="X1139" s="213">
        <v>0</v>
      </c>
      <c r="Y1139" s="213">
        <v>0</v>
      </c>
      <c r="Z1139" s="213">
        <v>0</v>
      </c>
      <c r="AA1139" s="213">
        <v>0</v>
      </c>
      <c r="AB1139" s="213">
        <v>0</v>
      </c>
      <c r="AC1139" s="213">
        <f>SUMIF('[3]revexpbalances - 2024-07-18T082'!$G:$G,G:G,'[3]revexpbalances - 2024-07-18T082'!$H:$H)</f>
        <v>0</v>
      </c>
      <c r="AD1139" s="213">
        <f t="shared" si="230"/>
        <v>0</v>
      </c>
      <c r="AE1139" s="744">
        <f t="shared" si="231"/>
        <v>0</v>
      </c>
      <c r="AF1139" s="744">
        <f t="shared" si="232"/>
        <v>0</v>
      </c>
      <c r="AG1139" s="744">
        <f t="shared" si="233"/>
        <v>0</v>
      </c>
      <c r="AH1139" s="744">
        <f t="shared" si="234"/>
        <v>0</v>
      </c>
      <c r="AI1139" s="744">
        <f t="shared" si="235"/>
        <v>0</v>
      </c>
      <c r="AJ1139" s="744">
        <f t="shared" si="236"/>
        <v>0</v>
      </c>
      <c r="AK1139" s="1097">
        <v>0</v>
      </c>
    </row>
    <row r="1140" spans="1:37">
      <c r="A1140">
        <v>25430</v>
      </c>
      <c r="B1140" t="s">
        <v>2951</v>
      </c>
      <c r="C1140">
        <v>931173</v>
      </c>
      <c r="D1140" t="s">
        <v>5955</v>
      </c>
      <c r="E1140">
        <v>520845</v>
      </c>
      <c r="F1140" t="s">
        <v>89</v>
      </c>
      <c r="G1140" s="408" t="s">
        <v>6198</v>
      </c>
      <c r="H1140" s="217" t="s">
        <v>47</v>
      </c>
      <c r="I1140" s="217" t="s">
        <v>508</v>
      </c>
      <c r="J1140" s="217" t="s">
        <v>458</v>
      </c>
      <c r="K1140" s="61" t="str">
        <f t="shared" si="226"/>
        <v>2</v>
      </c>
      <c r="L1140" s="63" t="str">
        <f t="shared" si="227"/>
        <v>Natural Resources2</v>
      </c>
      <c r="M1140" s="63" t="str">
        <f t="shared" si="228"/>
        <v>Habitat &amp; Open Space Management2</v>
      </c>
      <c r="N1140" s="637">
        <v>5983.0400000000009</v>
      </c>
      <c r="O1140" s="213">
        <v>0</v>
      </c>
      <c r="Q1140" s="213">
        <f t="shared" si="229"/>
        <v>0</v>
      </c>
      <c r="R1140" s="213">
        <v>0</v>
      </c>
      <c r="S1140" s="213">
        <v>0</v>
      </c>
      <c r="T1140" s="213">
        <v>0</v>
      </c>
      <c r="U1140" s="213">
        <v>0</v>
      </c>
      <c r="V1140" s="213">
        <v>0</v>
      </c>
      <c r="W1140" s="213">
        <v>0</v>
      </c>
      <c r="X1140" s="213">
        <v>0</v>
      </c>
      <c r="Y1140" s="213">
        <v>0</v>
      </c>
      <c r="Z1140" s="213">
        <v>0</v>
      </c>
      <c r="AA1140" s="213">
        <v>0</v>
      </c>
      <c r="AB1140" s="213">
        <v>0</v>
      </c>
      <c r="AC1140" s="213">
        <f>SUMIF('[3]revexpbalances - 2024-07-18T082'!$G:$G,G:G,'[3]revexpbalances - 2024-07-18T082'!$H:$H)</f>
        <v>0</v>
      </c>
      <c r="AD1140" s="213">
        <f t="shared" si="230"/>
        <v>0</v>
      </c>
      <c r="AE1140" s="744">
        <f t="shared" si="231"/>
        <v>0</v>
      </c>
      <c r="AF1140" s="744">
        <f t="shared" si="232"/>
        <v>0</v>
      </c>
      <c r="AG1140" s="744">
        <f t="shared" si="233"/>
        <v>0</v>
      </c>
      <c r="AH1140" s="744">
        <f t="shared" si="234"/>
        <v>0</v>
      </c>
      <c r="AI1140" s="744">
        <f t="shared" si="235"/>
        <v>0</v>
      </c>
      <c r="AJ1140" s="744">
        <f t="shared" si="236"/>
        <v>0</v>
      </c>
      <c r="AK1140" s="1097">
        <v>0</v>
      </c>
    </row>
    <row r="1141" spans="1:37">
      <c r="A1141">
        <v>25430</v>
      </c>
      <c r="B1141" t="s">
        <v>2951</v>
      </c>
      <c r="C1141">
        <v>931173</v>
      </c>
      <c r="D1141" t="s">
        <v>5955</v>
      </c>
      <c r="E1141">
        <v>521420</v>
      </c>
      <c r="F1141" t="s">
        <v>90</v>
      </c>
      <c r="G1141" s="408" t="s">
        <v>6199</v>
      </c>
      <c r="H1141" s="217" t="s">
        <v>47</v>
      </c>
      <c r="I1141" s="217" t="s">
        <v>508</v>
      </c>
      <c r="J1141" s="217" t="s">
        <v>458</v>
      </c>
      <c r="K1141" s="61" t="str">
        <f t="shared" si="226"/>
        <v>2</v>
      </c>
      <c r="L1141" s="63" t="str">
        <f t="shared" si="227"/>
        <v>Natural Resources2</v>
      </c>
      <c r="M1141" s="63" t="str">
        <f t="shared" si="228"/>
        <v>Habitat &amp; Open Space Management2</v>
      </c>
      <c r="N1141" s="637">
        <v>8702.92</v>
      </c>
      <c r="O1141" s="213">
        <v>0</v>
      </c>
      <c r="Q1141" s="213">
        <f t="shared" si="229"/>
        <v>0</v>
      </c>
      <c r="R1141" s="213">
        <v>0</v>
      </c>
      <c r="S1141" s="213">
        <v>0</v>
      </c>
      <c r="T1141" s="213">
        <v>0</v>
      </c>
      <c r="U1141" s="213">
        <v>0</v>
      </c>
      <c r="V1141" s="213">
        <v>0</v>
      </c>
      <c r="W1141" s="213">
        <v>0</v>
      </c>
      <c r="X1141" s="213">
        <v>0</v>
      </c>
      <c r="Y1141" s="213">
        <v>0</v>
      </c>
      <c r="Z1141" s="213">
        <v>0</v>
      </c>
      <c r="AA1141" s="213">
        <v>0</v>
      </c>
      <c r="AB1141" s="213">
        <v>0</v>
      </c>
      <c r="AC1141" s="213">
        <f>SUMIF('[3]revexpbalances - 2024-07-18T082'!$G:$G,G:G,'[3]revexpbalances - 2024-07-18T082'!$H:$H)</f>
        <v>0</v>
      </c>
      <c r="AD1141" s="213">
        <f t="shared" si="230"/>
        <v>0</v>
      </c>
      <c r="AE1141" s="744">
        <f t="shared" si="231"/>
        <v>0</v>
      </c>
      <c r="AF1141" s="744">
        <f t="shared" si="232"/>
        <v>0</v>
      </c>
      <c r="AG1141" s="744">
        <f t="shared" si="233"/>
        <v>0</v>
      </c>
      <c r="AH1141" s="744">
        <f t="shared" si="234"/>
        <v>0</v>
      </c>
      <c r="AI1141" s="744">
        <f t="shared" si="235"/>
        <v>0</v>
      </c>
      <c r="AJ1141" s="744">
        <f t="shared" si="236"/>
        <v>0</v>
      </c>
      <c r="AK1141" s="1097">
        <v>0</v>
      </c>
    </row>
    <row r="1142" spans="1:37">
      <c r="A1142">
        <v>25430</v>
      </c>
      <c r="B1142" t="s">
        <v>2951</v>
      </c>
      <c r="C1142">
        <v>931173</v>
      </c>
      <c r="D1142" t="s">
        <v>5955</v>
      </c>
      <c r="E1142">
        <v>521500</v>
      </c>
      <c r="F1142" t="s">
        <v>58</v>
      </c>
      <c r="G1142" s="408" t="s">
        <v>6727</v>
      </c>
      <c r="H1142" s="566" t="s">
        <v>47</v>
      </c>
      <c r="I1142" s="566" t="s">
        <v>508</v>
      </c>
      <c r="J1142" s="217" t="s">
        <v>458</v>
      </c>
      <c r="K1142" s="61" t="str">
        <f t="shared" si="226"/>
        <v>2</v>
      </c>
      <c r="L1142" s="63" t="str">
        <f t="shared" si="227"/>
        <v>Natural Resources2</v>
      </c>
      <c r="M1142" s="63" t="str">
        <f t="shared" si="228"/>
        <v>Habitat &amp; Open Space Management2</v>
      </c>
      <c r="N1142" s="637">
        <v>84.15</v>
      </c>
      <c r="O1142" s="213">
        <v>0</v>
      </c>
      <c r="Q1142" s="213">
        <f t="shared" si="229"/>
        <v>0</v>
      </c>
      <c r="R1142" s="213">
        <v>0</v>
      </c>
      <c r="S1142" s="213">
        <v>0</v>
      </c>
      <c r="T1142" s="213">
        <v>0</v>
      </c>
      <c r="U1142" s="213">
        <v>0</v>
      </c>
      <c r="V1142" s="213">
        <v>0</v>
      </c>
      <c r="W1142" s="213">
        <v>0</v>
      </c>
      <c r="X1142" s="213">
        <v>0</v>
      </c>
      <c r="Y1142" s="213">
        <v>0</v>
      </c>
      <c r="Z1142" s="213">
        <v>0</v>
      </c>
      <c r="AA1142" s="213">
        <v>0</v>
      </c>
      <c r="AB1142" s="213">
        <v>0</v>
      </c>
      <c r="AC1142" s="213">
        <f>SUMIF('[3]revexpbalances - 2024-07-18T082'!$G:$G,G:G,'[3]revexpbalances - 2024-07-18T082'!$H:$H)</f>
        <v>0</v>
      </c>
      <c r="AD1142" s="213">
        <f t="shared" si="230"/>
        <v>0</v>
      </c>
      <c r="AE1142" s="744">
        <f t="shared" si="231"/>
        <v>0</v>
      </c>
      <c r="AF1142" s="744">
        <f t="shared" si="232"/>
        <v>0</v>
      </c>
      <c r="AG1142" s="744">
        <f t="shared" si="233"/>
        <v>0</v>
      </c>
      <c r="AH1142" s="744">
        <f t="shared" si="234"/>
        <v>0</v>
      </c>
      <c r="AI1142" s="744">
        <f t="shared" si="235"/>
        <v>0</v>
      </c>
      <c r="AJ1142" s="744">
        <f t="shared" si="236"/>
        <v>0</v>
      </c>
      <c r="AK1142" s="1097">
        <v>0</v>
      </c>
    </row>
    <row r="1143" spans="1:37">
      <c r="A1143">
        <v>25430</v>
      </c>
      <c r="B1143" t="s">
        <v>2951</v>
      </c>
      <c r="C1143">
        <v>931173</v>
      </c>
      <c r="D1143" t="s">
        <v>5955</v>
      </c>
      <c r="E1143">
        <v>521700</v>
      </c>
      <c r="F1143" t="s">
        <v>1072</v>
      </c>
      <c r="G1143" s="408" t="s">
        <v>6200</v>
      </c>
      <c r="H1143" s="217" t="s">
        <v>47</v>
      </c>
      <c r="I1143" s="217" t="s">
        <v>508</v>
      </c>
      <c r="J1143" s="217" t="s">
        <v>458</v>
      </c>
      <c r="K1143" s="61" t="str">
        <f t="shared" si="226"/>
        <v>2</v>
      </c>
      <c r="L1143" s="63" t="str">
        <f t="shared" si="227"/>
        <v>Natural Resources2</v>
      </c>
      <c r="M1143" s="63" t="str">
        <f t="shared" si="228"/>
        <v>Habitat &amp; Open Space Management2</v>
      </c>
      <c r="N1143" s="637">
        <v>900.2399999999999</v>
      </c>
      <c r="O1143" s="213">
        <v>0</v>
      </c>
      <c r="Q1143" s="213">
        <f t="shared" si="229"/>
        <v>0</v>
      </c>
      <c r="R1143" s="213">
        <v>0</v>
      </c>
      <c r="S1143" s="213">
        <v>0</v>
      </c>
      <c r="T1143" s="213">
        <v>0</v>
      </c>
      <c r="U1143" s="213">
        <v>0</v>
      </c>
      <c r="V1143" s="213">
        <v>0</v>
      </c>
      <c r="W1143" s="213">
        <v>0</v>
      </c>
      <c r="X1143" s="213">
        <v>0</v>
      </c>
      <c r="Y1143" s="213">
        <v>0</v>
      </c>
      <c r="Z1143" s="213">
        <v>0</v>
      </c>
      <c r="AA1143" s="213">
        <v>0</v>
      </c>
      <c r="AB1143" s="213">
        <v>0</v>
      </c>
      <c r="AC1143" s="213">
        <f>SUMIF('[3]revexpbalances - 2024-07-18T082'!$G:$G,G:G,'[3]revexpbalances - 2024-07-18T082'!$H:$H)</f>
        <v>0</v>
      </c>
      <c r="AD1143" s="213">
        <f t="shared" si="230"/>
        <v>0</v>
      </c>
      <c r="AE1143" s="744">
        <f t="shared" si="231"/>
        <v>0</v>
      </c>
      <c r="AF1143" s="744">
        <f t="shared" si="232"/>
        <v>0</v>
      </c>
      <c r="AG1143" s="744">
        <f t="shared" si="233"/>
        <v>0</v>
      </c>
      <c r="AH1143" s="744">
        <f t="shared" si="234"/>
        <v>0</v>
      </c>
      <c r="AI1143" s="744">
        <f t="shared" si="235"/>
        <v>0</v>
      </c>
      <c r="AJ1143" s="744">
        <f t="shared" si="236"/>
        <v>0</v>
      </c>
      <c r="AK1143" s="1097">
        <v>0</v>
      </c>
    </row>
    <row r="1144" spans="1:37">
      <c r="A1144">
        <v>25430</v>
      </c>
      <c r="B1144" t="s">
        <v>2951</v>
      </c>
      <c r="C1144">
        <v>931173</v>
      </c>
      <c r="D1144" t="s">
        <v>5955</v>
      </c>
      <c r="E1144">
        <v>521740</v>
      </c>
      <c r="F1144" t="s">
        <v>5950</v>
      </c>
      <c r="G1144" s="408" t="s">
        <v>6820</v>
      </c>
      <c r="H1144" s="566" t="s">
        <v>47</v>
      </c>
      <c r="I1144" s="566" t="s">
        <v>508</v>
      </c>
      <c r="J1144" s="217" t="s">
        <v>458</v>
      </c>
      <c r="K1144" s="61" t="str">
        <f t="shared" si="226"/>
        <v>2</v>
      </c>
      <c r="L1144" s="63" t="str">
        <f t="shared" si="227"/>
        <v>Natural Resources2</v>
      </c>
      <c r="M1144" s="63" t="str">
        <f t="shared" si="228"/>
        <v>Habitat &amp; Open Space Management2</v>
      </c>
      <c r="N1144" s="637">
        <v>257.48</v>
      </c>
      <c r="O1144" s="213">
        <v>0</v>
      </c>
      <c r="Q1144" s="213">
        <f t="shared" si="229"/>
        <v>0</v>
      </c>
      <c r="R1144" s="213">
        <v>0</v>
      </c>
      <c r="S1144" s="213">
        <v>0</v>
      </c>
      <c r="T1144" s="213">
        <v>0</v>
      </c>
      <c r="U1144" s="213">
        <v>0</v>
      </c>
      <c r="V1144" s="213">
        <v>0</v>
      </c>
      <c r="W1144" s="213">
        <v>0</v>
      </c>
      <c r="X1144" s="213">
        <v>0</v>
      </c>
      <c r="Y1144" s="213">
        <v>0</v>
      </c>
      <c r="Z1144" s="213">
        <v>0</v>
      </c>
      <c r="AA1144" s="213">
        <v>0</v>
      </c>
      <c r="AB1144" s="213">
        <v>0</v>
      </c>
      <c r="AC1144" s="213">
        <f>SUMIF('[3]revexpbalances - 2024-07-18T082'!$G:$G,G:G,'[3]revexpbalances - 2024-07-18T082'!$H:$H)</f>
        <v>0</v>
      </c>
      <c r="AD1144" s="213">
        <f t="shared" si="230"/>
        <v>0</v>
      </c>
      <c r="AE1144" s="744">
        <f t="shared" si="231"/>
        <v>0</v>
      </c>
      <c r="AF1144" s="744">
        <f t="shared" si="232"/>
        <v>0</v>
      </c>
      <c r="AG1144" s="744">
        <f t="shared" si="233"/>
        <v>0</v>
      </c>
      <c r="AH1144" s="744">
        <f t="shared" si="234"/>
        <v>0</v>
      </c>
      <c r="AI1144" s="744">
        <f t="shared" si="235"/>
        <v>0</v>
      </c>
      <c r="AJ1144" s="744">
        <f t="shared" si="236"/>
        <v>0</v>
      </c>
      <c r="AK1144" s="1097">
        <v>0</v>
      </c>
    </row>
    <row r="1145" spans="1:37">
      <c r="A1145">
        <v>25430</v>
      </c>
      <c r="B1145" t="s">
        <v>2951</v>
      </c>
      <c r="C1145">
        <v>931173</v>
      </c>
      <c r="D1145" t="s">
        <v>5955</v>
      </c>
      <c r="E1145">
        <v>522310</v>
      </c>
      <c r="F1145" t="s">
        <v>60</v>
      </c>
      <c r="G1145" s="408" t="s">
        <v>6452</v>
      </c>
      <c r="H1145" s="217" t="s">
        <v>47</v>
      </c>
      <c r="I1145" s="217" t="s">
        <v>508</v>
      </c>
      <c r="J1145" s="217" t="s">
        <v>458</v>
      </c>
      <c r="K1145" s="61" t="str">
        <f t="shared" si="226"/>
        <v>2</v>
      </c>
      <c r="L1145" s="63" t="str">
        <f t="shared" si="227"/>
        <v>Natural Resources2</v>
      </c>
      <c r="M1145" s="63" t="str">
        <f t="shared" si="228"/>
        <v>Habitat &amp; Open Space Management2</v>
      </c>
      <c r="N1145" s="637">
        <v>188.77999999999997</v>
      </c>
      <c r="O1145" s="213">
        <v>0</v>
      </c>
      <c r="Q1145" s="213">
        <f t="shared" si="229"/>
        <v>0</v>
      </c>
      <c r="R1145" s="213">
        <v>0</v>
      </c>
      <c r="S1145" s="213">
        <v>0</v>
      </c>
      <c r="T1145" s="213">
        <v>0</v>
      </c>
      <c r="U1145" s="213">
        <v>0</v>
      </c>
      <c r="V1145" s="213">
        <v>0</v>
      </c>
      <c r="W1145" s="213">
        <v>0</v>
      </c>
      <c r="X1145" s="213">
        <v>0</v>
      </c>
      <c r="Y1145" s="213">
        <v>0</v>
      </c>
      <c r="Z1145" s="213">
        <v>0</v>
      </c>
      <c r="AA1145" s="213">
        <v>0</v>
      </c>
      <c r="AB1145" s="213">
        <v>0</v>
      </c>
      <c r="AC1145" s="213">
        <f>SUMIF('[3]revexpbalances - 2024-07-18T082'!$G:$G,G:G,'[3]revexpbalances - 2024-07-18T082'!$H:$H)</f>
        <v>0</v>
      </c>
      <c r="AD1145" s="213">
        <f t="shared" si="230"/>
        <v>0</v>
      </c>
      <c r="AE1145" s="744">
        <f t="shared" si="231"/>
        <v>0</v>
      </c>
      <c r="AF1145" s="744">
        <f t="shared" si="232"/>
        <v>0</v>
      </c>
      <c r="AG1145" s="744">
        <f t="shared" si="233"/>
        <v>0</v>
      </c>
      <c r="AH1145" s="744">
        <f t="shared" si="234"/>
        <v>0</v>
      </c>
      <c r="AI1145" s="744">
        <f t="shared" si="235"/>
        <v>0</v>
      </c>
      <c r="AJ1145" s="744">
        <f t="shared" si="236"/>
        <v>0</v>
      </c>
      <c r="AK1145" s="1097">
        <v>0</v>
      </c>
    </row>
    <row r="1146" spans="1:37">
      <c r="A1146">
        <v>25510</v>
      </c>
      <c r="B1146" t="s">
        <v>2954</v>
      </c>
      <c r="C1146">
        <v>931108</v>
      </c>
      <c r="D1146" t="s">
        <v>2954</v>
      </c>
      <c r="E1146">
        <v>521740</v>
      </c>
      <c r="F1146" t="s">
        <v>5950</v>
      </c>
      <c r="G1146" s="408" t="s">
        <v>6508</v>
      </c>
      <c r="H1146" s="217" t="s">
        <v>1766</v>
      </c>
      <c r="I1146" s="217" t="s">
        <v>444</v>
      </c>
      <c r="J1146" s="217" t="s">
        <v>458</v>
      </c>
      <c r="K1146" s="61" t="str">
        <f t="shared" si="226"/>
        <v>2</v>
      </c>
      <c r="L1146" s="63" t="str">
        <f t="shared" si="227"/>
        <v>Business Services2</v>
      </c>
      <c r="M1146" s="63" t="str">
        <f t="shared" si="228"/>
        <v>Park Residences2</v>
      </c>
      <c r="N1146" s="637">
        <v>263.86</v>
      </c>
      <c r="O1146" s="213">
        <v>0</v>
      </c>
      <c r="Q1146" s="213">
        <f t="shared" si="229"/>
        <v>0</v>
      </c>
      <c r="R1146" s="213">
        <v>0</v>
      </c>
      <c r="S1146" s="213">
        <v>0</v>
      </c>
      <c r="T1146" s="213">
        <v>0</v>
      </c>
      <c r="U1146" s="213">
        <v>0</v>
      </c>
      <c r="V1146" s="213">
        <v>0</v>
      </c>
      <c r="W1146" s="213">
        <v>0</v>
      </c>
      <c r="X1146" s="213">
        <v>0</v>
      </c>
      <c r="Y1146" s="213">
        <v>0</v>
      </c>
      <c r="Z1146" s="213">
        <v>0</v>
      </c>
      <c r="AA1146" s="213">
        <v>0</v>
      </c>
      <c r="AB1146" s="213">
        <v>0</v>
      </c>
      <c r="AC1146" s="213">
        <f>SUMIF('[3]revexpbalances - 2024-07-18T082'!$G:$G,G:G,'[3]revexpbalances - 2024-07-18T082'!$H:$H)</f>
        <v>0</v>
      </c>
      <c r="AD1146" s="213">
        <f t="shared" si="230"/>
        <v>0</v>
      </c>
      <c r="AE1146" s="744">
        <f t="shared" si="231"/>
        <v>0</v>
      </c>
      <c r="AF1146" s="744">
        <f t="shared" si="232"/>
        <v>0</v>
      </c>
      <c r="AG1146" s="744">
        <f t="shared" si="233"/>
        <v>0</v>
      </c>
      <c r="AH1146" s="744">
        <f t="shared" si="234"/>
        <v>0</v>
      </c>
      <c r="AI1146" s="744">
        <f t="shared" si="235"/>
        <v>0</v>
      </c>
      <c r="AJ1146" s="744">
        <f t="shared" si="236"/>
        <v>0</v>
      </c>
      <c r="AK1146" s="1097">
        <v>0</v>
      </c>
    </row>
    <row r="1147" spans="1:37">
      <c r="A1147">
        <v>25510</v>
      </c>
      <c r="B1147" t="s">
        <v>2954</v>
      </c>
      <c r="C1147">
        <v>931108</v>
      </c>
      <c r="D1147" t="s">
        <v>2954</v>
      </c>
      <c r="E1147">
        <v>526960</v>
      </c>
      <c r="F1147" t="s">
        <v>97</v>
      </c>
      <c r="G1147" s="408" t="s">
        <v>2317</v>
      </c>
      <c r="H1147" s="217" t="s">
        <v>1766</v>
      </c>
      <c r="I1147" s="217" t="s">
        <v>444</v>
      </c>
      <c r="J1147" s="217" t="s">
        <v>458</v>
      </c>
      <c r="K1147" s="61" t="str">
        <f t="shared" si="226"/>
        <v>2</v>
      </c>
      <c r="L1147" s="63" t="str">
        <f t="shared" si="227"/>
        <v>Business Services2</v>
      </c>
      <c r="M1147" s="63" t="str">
        <f t="shared" si="228"/>
        <v>Park Residences2</v>
      </c>
      <c r="N1147" s="637">
        <v>942.48</v>
      </c>
      <c r="O1147" s="213">
        <v>5000</v>
      </c>
      <c r="Q1147" s="213">
        <f t="shared" si="229"/>
        <v>5000</v>
      </c>
      <c r="R1147" s="213">
        <v>308.10000000000002</v>
      </c>
      <c r="S1147" s="213">
        <v>-308.10000000000002</v>
      </c>
      <c r="T1147" s="213">
        <v>130.43</v>
      </c>
      <c r="U1147" s="213">
        <v>237.53</v>
      </c>
      <c r="V1147" s="213">
        <v>57.62</v>
      </c>
      <c r="W1147" s="213">
        <v>0</v>
      </c>
      <c r="X1147" s="213">
        <v>0</v>
      </c>
      <c r="Y1147" s="213">
        <v>0</v>
      </c>
      <c r="Z1147" s="213">
        <v>1491.81</v>
      </c>
      <c r="AA1147" s="213">
        <v>1260.78</v>
      </c>
      <c r="AB1147" s="213">
        <v>0</v>
      </c>
      <c r="AC1147" s="213">
        <f>SUMIF('[3]revexpbalances - 2024-07-18T082'!$G:$G,G:G,'[3]revexpbalances - 2024-07-18T082'!$H:$H)</f>
        <v>442.73</v>
      </c>
      <c r="AD1147" s="213">
        <f t="shared" si="230"/>
        <v>3620.9</v>
      </c>
      <c r="AE1147" s="744">
        <f t="shared" si="231"/>
        <v>130.43</v>
      </c>
      <c r="AF1147" s="744">
        <f t="shared" si="232"/>
        <v>295.14999999999998</v>
      </c>
      <c r="AG1147" s="744">
        <f t="shared" si="233"/>
        <v>1491.81</v>
      </c>
      <c r="AH1147" s="744">
        <f t="shared" si="234"/>
        <v>1703.51</v>
      </c>
      <c r="AI1147" s="744">
        <f t="shared" si="235"/>
        <v>3620.8999999999996</v>
      </c>
      <c r="AJ1147" s="744">
        <f t="shared" si="236"/>
        <v>1379.1000000000004</v>
      </c>
      <c r="AK1147" s="1097">
        <v>5500</v>
      </c>
    </row>
    <row r="1148" spans="1:37">
      <c r="A1148">
        <v>25510</v>
      </c>
      <c r="B1148" t="s">
        <v>2954</v>
      </c>
      <c r="C1148">
        <v>931108</v>
      </c>
      <c r="D1148" t="s">
        <v>2954</v>
      </c>
      <c r="E1148">
        <v>529520</v>
      </c>
      <c r="F1148" t="s">
        <v>102</v>
      </c>
      <c r="G1148" s="408" t="s">
        <v>6509</v>
      </c>
      <c r="H1148" s="217" t="s">
        <v>1766</v>
      </c>
      <c r="I1148" s="217" t="s">
        <v>444</v>
      </c>
      <c r="J1148" s="217" t="s">
        <v>458</v>
      </c>
      <c r="K1148" s="61" t="str">
        <f t="shared" si="226"/>
        <v>2</v>
      </c>
      <c r="L1148" s="63" t="str">
        <f t="shared" si="227"/>
        <v>Business Services2</v>
      </c>
      <c r="M1148" s="63" t="str">
        <f t="shared" si="228"/>
        <v>Park Residences2</v>
      </c>
      <c r="N1148" s="637">
        <v>0</v>
      </c>
      <c r="O1148" s="213">
        <v>0</v>
      </c>
      <c r="Q1148" s="213">
        <f t="shared" si="229"/>
        <v>0</v>
      </c>
      <c r="R1148" s="213">
        <v>0</v>
      </c>
      <c r="S1148" s="213">
        <v>0</v>
      </c>
      <c r="T1148" s="213">
        <v>0</v>
      </c>
      <c r="U1148" s="213">
        <v>0</v>
      </c>
      <c r="V1148" s="213">
        <v>400.96</v>
      </c>
      <c r="W1148" s="213">
        <v>0</v>
      </c>
      <c r="X1148" s="213">
        <v>0</v>
      </c>
      <c r="Y1148" s="213">
        <v>0</v>
      </c>
      <c r="Z1148" s="213">
        <v>0</v>
      </c>
      <c r="AA1148" s="213">
        <v>0</v>
      </c>
      <c r="AB1148" s="213">
        <v>0</v>
      </c>
      <c r="AC1148" s="213">
        <f>SUMIF('[3]revexpbalances - 2024-07-18T082'!$G:$G,G:G,'[3]revexpbalances - 2024-07-18T082'!$H:$H)</f>
        <v>0</v>
      </c>
      <c r="AD1148" s="213">
        <f t="shared" si="230"/>
        <v>400.96</v>
      </c>
      <c r="AE1148" s="744">
        <f t="shared" si="231"/>
        <v>0</v>
      </c>
      <c r="AF1148" s="744">
        <f t="shared" si="232"/>
        <v>400.96</v>
      </c>
      <c r="AG1148" s="744">
        <f t="shared" si="233"/>
        <v>0</v>
      </c>
      <c r="AH1148" s="744">
        <f t="shared" si="234"/>
        <v>0</v>
      </c>
      <c r="AI1148" s="744">
        <f t="shared" si="235"/>
        <v>400.96</v>
      </c>
      <c r="AJ1148" s="744">
        <f t="shared" si="236"/>
        <v>-400.96</v>
      </c>
      <c r="AK1148" s="1097">
        <v>0</v>
      </c>
    </row>
    <row r="1149" spans="1:37">
      <c r="A1149">
        <v>25540</v>
      </c>
      <c r="B1149" t="s">
        <v>442</v>
      </c>
      <c r="C1149">
        <v>931116</v>
      </c>
      <c r="D1149" t="s">
        <v>442</v>
      </c>
      <c r="E1149">
        <v>513020</v>
      </c>
      <c r="F1149" t="s">
        <v>470</v>
      </c>
      <c r="G1149" s="408" t="s">
        <v>1808</v>
      </c>
      <c r="H1149" s="217" t="s">
        <v>47</v>
      </c>
      <c r="I1149" t="s">
        <v>442</v>
      </c>
      <c r="J1149" s="217" t="s">
        <v>2547</v>
      </c>
      <c r="K1149" s="61" t="str">
        <f t="shared" si="226"/>
        <v>1</v>
      </c>
      <c r="L1149" s="63" t="str">
        <f t="shared" si="227"/>
        <v>Natural Resources1</v>
      </c>
      <c r="M1149" s="63" t="str">
        <f t="shared" si="228"/>
        <v>Multi-Species Reserve1</v>
      </c>
      <c r="N1149" s="637">
        <v>17.28</v>
      </c>
      <c r="O1149" s="213">
        <v>0</v>
      </c>
      <c r="Q1149" s="213">
        <f t="shared" si="229"/>
        <v>0</v>
      </c>
      <c r="R1149" s="213">
        <v>43.19</v>
      </c>
      <c r="S1149" s="213">
        <v>17.28</v>
      </c>
      <c r="T1149" s="213">
        <v>0</v>
      </c>
      <c r="U1149" s="213">
        <v>0</v>
      </c>
      <c r="V1149" s="213">
        <v>0</v>
      </c>
      <c r="W1149" s="213">
        <v>0</v>
      </c>
      <c r="X1149" s="213">
        <v>0</v>
      </c>
      <c r="Y1149" s="213">
        <v>0</v>
      </c>
      <c r="Z1149" s="213">
        <v>0</v>
      </c>
      <c r="AA1149" s="213">
        <v>0</v>
      </c>
      <c r="AB1149" s="213">
        <v>0</v>
      </c>
      <c r="AC1149" s="213">
        <f>SUMIF('[3]revexpbalances - 2024-07-18T082'!$G:$G,G:G,'[3]revexpbalances - 2024-07-18T082'!$H:$H)</f>
        <v>0</v>
      </c>
      <c r="AD1149" s="213">
        <f t="shared" si="230"/>
        <v>60.47</v>
      </c>
      <c r="AE1149" s="744">
        <f t="shared" si="231"/>
        <v>60.47</v>
      </c>
      <c r="AF1149" s="744">
        <f t="shared" si="232"/>
        <v>0</v>
      </c>
      <c r="AG1149" s="744">
        <f t="shared" si="233"/>
        <v>0</v>
      </c>
      <c r="AH1149" s="744">
        <f t="shared" si="234"/>
        <v>0</v>
      </c>
      <c r="AI1149" s="744">
        <f t="shared" si="235"/>
        <v>60.47</v>
      </c>
      <c r="AJ1149" s="744">
        <f t="shared" si="236"/>
        <v>-60.47</v>
      </c>
      <c r="AK1149" s="1097">
        <v>0</v>
      </c>
    </row>
    <row r="1150" spans="1:37">
      <c r="A1150">
        <v>25590</v>
      </c>
      <c r="B1150" t="s">
        <v>1564</v>
      </c>
      <c r="C1150">
        <v>931150</v>
      </c>
      <c r="D1150" t="s">
        <v>1564</v>
      </c>
      <c r="E1150">
        <v>520800</v>
      </c>
      <c r="F1150" t="s">
        <v>54</v>
      </c>
      <c r="G1150" s="408" t="s">
        <v>2738</v>
      </c>
      <c r="H1150" s="217" t="s">
        <v>47</v>
      </c>
      <c r="I1150" s="217" t="s">
        <v>1564</v>
      </c>
      <c r="J1150" s="217" t="s">
        <v>458</v>
      </c>
      <c r="K1150" s="61" t="str">
        <f t="shared" si="226"/>
        <v>2</v>
      </c>
      <c r="L1150" s="63" t="str">
        <f t="shared" si="227"/>
        <v>Natural Resources2</v>
      </c>
      <c r="M1150" s="63" t="str">
        <f t="shared" si="228"/>
        <v>MSHCP Reserve Management2</v>
      </c>
      <c r="N1150" s="637">
        <v>33.46</v>
      </c>
      <c r="O1150" s="213">
        <v>0</v>
      </c>
      <c r="Q1150" s="213">
        <f t="shared" si="229"/>
        <v>0</v>
      </c>
      <c r="R1150" s="213">
        <v>0</v>
      </c>
      <c r="S1150" s="213">
        <v>351.24</v>
      </c>
      <c r="T1150" s="213">
        <v>13.54</v>
      </c>
      <c r="U1150" s="213">
        <v>0</v>
      </c>
      <c r="V1150" s="213">
        <v>14.74</v>
      </c>
      <c r="W1150" s="213">
        <v>0</v>
      </c>
      <c r="X1150" s="213">
        <v>0</v>
      </c>
      <c r="Y1150" s="213">
        <v>0</v>
      </c>
      <c r="Z1150" s="213">
        <v>0</v>
      </c>
      <c r="AA1150" s="213">
        <v>0</v>
      </c>
      <c r="AB1150" s="213">
        <v>0</v>
      </c>
      <c r="AC1150" s="213">
        <f>SUMIF('[3]revexpbalances - 2024-07-18T082'!$G:$G,G:G,'[3]revexpbalances - 2024-07-18T082'!$H:$H)</f>
        <v>0</v>
      </c>
      <c r="AD1150" s="213">
        <f t="shared" si="230"/>
        <v>379.52000000000004</v>
      </c>
      <c r="AE1150" s="744">
        <f t="shared" si="231"/>
        <v>364.78000000000003</v>
      </c>
      <c r="AF1150" s="744">
        <f t="shared" si="232"/>
        <v>14.74</v>
      </c>
      <c r="AG1150" s="744">
        <f t="shared" si="233"/>
        <v>0</v>
      </c>
      <c r="AH1150" s="744">
        <f t="shared" si="234"/>
        <v>0</v>
      </c>
      <c r="AI1150" s="744">
        <f t="shared" si="235"/>
        <v>379.52000000000004</v>
      </c>
      <c r="AJ1150" s="744">
        <f t="shared" si="236"/>
        <v>-379.52000000000004</v>
      </c>
      <c r="AK1150" s="1097">
        <v>0</v>
      </c>
    </row>
    <row r="1151" spans="1:37">
      <c r="A1151">
        <v>25590</v>
      </c>
      <c r="B1151" t="s">
        <v>1564</v>
      </c>
      <c r="C1151">
        <v>931150</v>
      </c>
      <c r="D1151" t="s">
        <v>1564</v>
      </c>
      <c r="E1151">
        <v>528900</v>
      </c>
      <c r="F1151" t="s">
        <v>77</v>
      </c>
      <c r="G1151" s="408" t="s">
        <v>2739</v>
      </c>
      <c r="H1151" s="217" t="s">
        <v>47</v>
      </c>
      <c r="I1151" s="217" t="s">
        <v>1564</v>
      </c>
      <c r="J1151" s="217" t="s">
        <v>2546</v>
      </c>
      <c r="K1151" s="61" t="str">
        <f t="shared" si="226"/>
        <v>2</v>
      </c>
      <c r="L1151" s="63" t="str">
        <f t="shared" si="227"/>
        <v>Natural Resources2</v>
      </c>
      <c r="M1151" s="63" t="str">
        <f t="shared" si="228"/>
        <v>MSHCP Reserve Management2</v>
      </c>
      <c r="N1151" s="637">
        <v>0</v>
      </c>
      <c r="O1151" s="213">
        <v>0</v>
      </c>
      <c r="Q1151" s="213">
        <f t="shared" si="229"/>
        <v>0</v>
      </c>
      <c r="R1151" s="213">
        <v>0</v>
      </c>
      <c r="S1151" s="213">
        <v>0</v>
      </c>
      <c r="T1151" s="213">
        <v>0</v>
      </c>
      <c r="U1151" s="213">
        <v>0</v>
      </c>
      <c r="V1151" s="213">
        <v>0</v>
      </c>
      <c r="W1151" s="213">
        <v>0</v>
      </c>
      <c r="X1151" s="213">
        <v>0</v>
      </c>
      <c r="Y1151" s="213">
        <v>461.6</v>
      </c>
      <c r="Z1151" s="213">
        <v>0</v>
      </c>
      <c r="AA1151" s="213">
        <v>0</v>
      </c>
      <c r="AB1151" s="213">
        <v>0</v>
      </c>
      <c r="AC1151" s="213">
        <f>SUMIF('[3]revexpbalances - 2024-07-18T082'!$G:$G,G:G,'[3]revexpbalances - 2024-07-18T082'!$H:$H)</f>
        <v>0</v>
      </c>
      <c r="AD1151" s="213">
        <f t="shared" si="230"/>
        <v>461.6</v>
      </c>
      <c r="AE1151" s="744">
        <f t="shared" si="231"/>
        <v>0</v>
      </c>
      <c r="AF1151" s="744">
        <f t="shared" si="232"/>
        <v>0</v>
      </c>
      <c r="AG1151" s="744">
        <f t="shared" si="233"/>
        <v>461.6</v>
      </c>
      <c r="AH1151" s="744">
        <f t="shared" si="234"/>
        <v>0</v>
      </c>
      <c r="AI1151" s="744">
        <f t="shared" si="235"/>
        <v>461.6</v>
      </c>
      <c r="AJ1151" s="744">
        <f t="shared" si="236"/>
        <v>-461.6</v>
      </c>
      <c r="AK1151" s="1097">
        <v>0</v>
      </c>
    </row>
    <row r="1152" spans="1:37">
      <c r="A1152">
        <v>25620</v>
      </c>
      <c r="B1152" t="s">
        <v>2347</v>
      </c>
      <c r="C1152">
        <v>931750</v>
      </c>
      <c r="D1152" t="s">
        <v>2347</v>
      </c>
      <c r="E1152">
        <v>510200</v>
      </c>
      <c r="F1152" t="s">
        <v>462</v>
      </c>
      <c r="G1152" s="408" t="s">
        <v>2423</v>
      </c>
      <c r="H1152" s="217" t="s">
        <v>1524</v>
      </c>
      <c r="I1152" s="217" t="s">
        <v>448</v>
      </c>
      <c r="J1152" s="217" t="s">
        <v>1950</v>
      </c>
      <c r="K1152" s="61" t="str">
        <f t="shared" si="226"/>
        <v>1</v>
      </c>
      <c r="L1152" s="63" t="str">
        <f t="shared" si="227"/>
        <v>Regional Parks1</v>
      </c>
      <c r="M1152" s="63" t="str">
        <f t="shared" si="228"/>
        <v>Lake Skinner1</v>
      </c>
      <c r="N1152" s="637">
        <v>23889.63</v>
      </c>
      <c r="O1152" s="213">
        <v>0</v>
      </c>
      <c r="Q1152" s="213">
        <f t="shared" si="229"/>
        <v>0</v>
      </c>
      <c r="R1152" s="213">
        <v>0</v>
      </c>
      <c r="S1152" s="213">
        <v>0</v>
      </c>
      <c r="T1152" s="213">
        <v>0</v>
      </c>
      <c r="U1152" s="213">
        <v>0</v>
      </c>
      <c r="V1152" s="213">
        <v>0</v>
      </c>
      <c r="W1152" s="213">
        <v>0</v>
      </c>
      <c r="X1152" s="213">
        <v>2197.84</v>
      </c>
      <c r="Y1152" s="213">
        <v>0</v>
      </c>
      <c r="Z1152" s="213">
        <v>1423.47</v>
      </c>
      <c r="AA1152" s="213">
        <v>1261.82</v>
      </c>
      <c r="AB1152" s="213">
        <v>10001.57</v>
      </c>
      <c r="AC1152" s="213">
        <f>SUMIF('[3]revexpbalances - 2024-07-18T082'!$G:$G,G:G,'[3]revexpbalances - 2024-07-18T082'!$H:$H)</f>
        <v>0</v>
      </c>
      <c r="AD1152" s="213">
        <f t="shared" si="230"/>
        <v>14884.7</v>
      </c>
      <c r="AE1152" s="744">
        <f t="shared" si="231"/>
        <v>0</v>
      </c>
      <c r="AF1152" s="744">
        <f t="shared" si="232"/>
        <v>0</v>
      </c>
      <c r="AG1152" s="744">
        <f t="shared" si="233"/>
        <v>3621.3100000000004</v>
      </c>
      <c r="AH1152" s="744">
        <f t="shared" si="234"/>
        <v>11263.39</v>
      </c>
      <c r="AI1152" s="744">
        <f t="shared" si="235"/>
        <v>14884.7</v>
      </c>
      <c r="AJ1152" s="744">
        <f t="shared" si="236"/>
        <v>-14884.7</v>
      </c>
      <c r="AK1152" s="1097">
        <v>0</v>
      </c>
    </row>
    <row r="1153" spans="1:37">
      <c r="A1153">
        <v>25620</v>
      </c>
      <c r="B1153" t="s">
        <v>2347</v>
      </c>
      <c r="C1153">
        <v>931750</v>
      </c>
      <c r="D1153" t="s">
        <v>2347</v>
      </c>
      <c r="E1153">
        <v>520015</v>
      </c>
      <c r="F1153" t="s">
        <v>485</v>
      </c>
      <c r="G1153" s="408" t="s">
        <v>6510</v>
      </c>
      <c r="H1153" s="217" t="s">
        <v>1524</v>
      </c>
      <c r="I1153" s="217" t="s">
        <v>448</v>
      </c>
      <c r="J1153" s="217" t="s">
        <v>458</v>
      </c>
      <c r="K1153" s="61" t="str">
        <f t="shared" si="226"/>
        <v>2</v>
      </c>
      <c r="L1153" s="63" t="str">
        <f t="shared" si="227"/>
        <v>Regional Parks2</v>
      </c>
      <c r="M1153" s="63" t="str">
        <f t="shared" si="228"/>
        <v>Lake Skinner2</v>
      </c>
      <c r="N1153" s="637">
        <v>0</v>
      </c>
      <c r="O1153" s="213">
        <v>0</v>
      </c>
      <c r="Q1153" s="213">
        <f t="shared" si="229"/>
        <v>0</v>
      </c>
      <c r="R1153" s="213">
        <v>0</v>
      </c>
      <c r="S1153" s="213">
        <v>0</v>
      </c>
      <c r="T1153" s="213">
        <v>0</v>
      </c>
      <c r="U1153" s="213">
        <v>0</v>
      </c>
      <c r="V1153" s="213">
        <v>0</v>
      </c>
      <c r="W1153" s="213">
        <v>0</v>
      </c>
      <c r="X1153" s="213">
        <v>0</v>
      </c>
      <c r="Y1153" s="213">
        <v>0</v>
      </c>
      <c r="Z1153" s="213">
        <v>0</v>
      </c>
      <c r="AA1153" s="213">
        <v>0</v>
      </c>
      <c r="AB1153" s="213">
        <v>0</v>
      </c>
      <c r="AC1153" s="213">
        <f>SUMIF('[3]revexpbalances - 2024-07-18T082'!$G:$G,G:G,'[3]revexpbalances - 2024-07-18T082'!$H:$H)</f>
        <v>157.27000000000001</v>
      </c>
      <c r="AD1153" s="213">
        <f t="shared" si="230"/>
        <v>157.27000000000001</v>
      </c>
      <c r="AE1153" s="744">
        <f t="shared" si="231"/>
        <v>0</v>
      </c>
      <c r="AF1153" s="744">
        <f t="shared" si="232"/>
        <v>0</v>
      </c>
      <c r="AG1153" s="744">
        <f t="shared" si="233"/>
        <v>0</v>
      </c>
      <c r="AH1153" s="744">
        <f t="shared" si="234"/>
        <v>157.27000000000001</v>
      </c>
      <c r="AI1153" s="744">
        <f t="shared" si="235"/>
        <v>157.27000000000001</v>
      </c>
      <c r="AJ1153" s="744">
        <f t="shared" si="236"/>
        <v>-157.27000000000001</v>
      </c>
      <c r="AK1153" s="1097">
        <v>0</v>
      </c>
    </row>
    <row r="1154" spans="1:37">
      <c r="A1154">
        <v>25400</v>
      </c>
      <c r="B1154" t="s">
        <v>2923</v>
      </c>
      <c r="C1154">
        <v>931111</v>
      </c>
      <c r="D1154" t="s">
        <v>2958</v>
      </c>
      <c r="E1154">
        <v>523800</v>
      </c>
      <c r="F1154" t="s">
        <v>67</v>
      </c>
      <c r="G1154" s="408" t="s">
        <v>6417</v>
      </c>
      <c r="H1154" s="217" t="s">
        <v>23</v>
      </c>
      <c r="I1154" s="217" t="s">
        <v>434</v>
      </c>
      <c r="J1154" s="217" t="s">
        <v>458</v>
      </c>
      <c r="K1154" s="61" t="str">
        <f t="shared" si="226"/>
        <v>2</v>
      </c>
      <c r="L1154" s="63" t="str">
        <f t="shared" si="227"/>
        <v>Interpretive2</v>
      </c>
      <c r="M1154" s="63" t="str">
        <f t="shared" si="228"/>
        <v>Historical Commission2</v>
      </c>
      <c r="N1154" s="637">
        <v>0</v>
      </c>
      <c r="O1154" s="213">
        <v>0</v>
      </c>
      <c r="Q1154" s="213">
        <f t="shared" si="229"/>
        <v>0</v>
      </c>
      <c r="R1154" s="213">
        <v>0</v>
      </c>
      <c r="S1154" s="213">
        <v>0</v>
      </c>
      <c r="T1154" s="213">
        <v>0</v>
      </c>
      <c r="U1154" s="213">
        <v>0</v>
      </c>
      <c r="V1154" s="213">
        <v>0</v>
      </c>
      <c r="W1154" s="213">
        <v>0</v>
      </c>
      <c r="X1154" s="213">
        <v>0</v>
      </c>
      <c r="Y1154" s="213">
        <v>0</v>
      </c>
      <c r="Z1154" s="213">
        <v>0</v>
      </c>
      <c r="AA1154" s="213">
        <v>0</v>
      </c>
      <c r="AB1154" s="213">
        <v>0</v>
      </c>
      <c r="AC1154" s="213">
        <f>SUMIF('[3]revexpbalances - 2024-07-18T082'!$G:$G,G:G,'[3]revexpbalances - 2024-07-18T082'!$H:$H)</f>
        <v>0</v>
      </c>
      <c r="AD1154" s="213">
        <f t="shared" si="230"/>
        <v>0</v>
      </c>
      <c r="AE1154" s="744">
        <f t="shared" si="231"/>
        <v>0</v>
      </c>
      <c r="AF1154" s="744">
        <f t="shared" si="232"/>
        <v>0</v>
      </c>
      <c r="AG1154" s="744">
        <f t="shared" si="233"/>
        <v>0</v>
      </c>
      <c r="AH1154" s="744">
        <f t="shared" si="234"/>
        <v>0</v>
      </c>
      <c r="AI1154" s="744">
        <f t="shared" si="235"/>
        <v>0</v>
      </c>
      <c r="AJ1154" s="744">
        <f t="shared" si="236"/>
        <v>0</v>
      </c>
      <c r="AK1154" s="1097">
        <v>500</v>
      </c>
    </row>
    <row r="1155" spans="1:37">
      <c r="A1155">
        <v>25400</v>
      </c>
      <c r="B1155" t="s">
        <v>2923</v>
      </c>
      <c r="C1155">
        <v>931183</v>
      </c>
      <c r="D1155" t="s">
        <v>2929</v>
      </c>
      <c r="E1155">
        <v>520230</v>
      </c>
      <c r="F1155" t="s">
        <v>50</v>
      </c>
      <c r="G1155" s="408" t="s">
        <v>3788</v>
      </c>
      <c r="H1155" s="217" t="s">
        <v>1766</v>
      </c>
      <c r="I1155" s="989" t="s">
        <v>7000</v>
      </c>
      <c r="J1155" s="217" t="s">
        <v>458</v>
      </c>
      <c r="K1155" s="61" t="str">
        <f t="shared" si="226"/>
        <v>2</v>
      </c>
      <c r="L1155" s="63" t="str">
        <f t="shared" si="227"/>
        <v>Business Services2</v>
      </c>
      <c r="M1155" s="63" t="str">
        <f t="shared" si="228"/>
        <v>Guest Services &amp; Events2</v>
      </c>
      <c r="N1155" s="637">
        <v>26.65</v>
      </c>
      <c r="O1155" s="213">
        <v>0</v>
      </c>
      <c r="Q1155" s="213">
        <f t="shared" si="229"/>
        <v>0</v>
      </c>
      <c r="R1155" s="213">
        <v>0</v>
      </c>
      <c r="S1155" s="213">
        <v>0</v>
      </c>
      <c r="T1155" s="213">
        <v>0</v>
      </c>
      <c r="U1155" s="213">
        <v>0</v>
      </c>
      <c r="V1155" s="213">
        <v>0</v>
      </c>
      <c r="W1155" s="213">
        <v>0</v>
      </c>
      <c r="X1155" s="213">
        <v>0</v>
      </c>
      <c r="Y1155" s="213">
        <v>0</v>
      </c>
      <c r="Z1155" s="213">
        <v>0</v>
      </c>
      <c r="AA1155" s="213">
        <v>0</v>
      </c>
      <c r="AB1155" s="213">
        <v>0</v>
      </c>
      <c r="AC1155" s="213">
        <f>SUMIF('[3]revexpbalances - 2024-07-18T082'!$G:$G,G:G,'[3]revexpbalances - 2024-07-18T082'!$H:$H)</f>
        <v>0</v>
      </c>
      <c r="AD1155" s="213">
        <f t="shared" si="230"/>
        <v>0</v>
      </c>
      <c r="AE1155" s="744">
        <f t="shared" si="231"/>
        <v>0</v>
      </c>
      <c r="AF1155" s="744">
        <f t="shared" si="232"/>
        <v>0</v>
      </c>
      <c r="AG1155" s="744">
        <f t="shared" si="233"/>
        <v>0</v>
      </c>
      <c r="AH1155" s="744">
        <f t="shared" si="234"/>
        <v>0</v>
      </c>
      <c r="AI1155" s="744">
        <f t="shared" si="235"/>
        <v>0</v>
      </c>
      <c r="AJ1155" s="744">
        <f t="shared" si="236"/>
        <v>0</v>
      </c>
      <c r="AK1155" s="1097">
        <v>0</v>
      </c>
    </row>
    <row r="1156" spans="1:37">
      <c r="A1156">
        <v>25400</v>
      </c>
      <c r="B1156" t="s">
        <v>2923</v>
      </c>
      <c r="C1156">
        <v>931183</v>
      </c>
      <c r="D1156" t="s">
        <v>2929</v>
      </c>
      <c r="E1156">
        <v>529040</v>
      </c>
      <c r="F1156" t="s">
        <v>82</v>
      </c>
      <c r="G1156" s="408" t="s">
        <v>6414</v>
      </c>
      <c r="H1156" s="217" t="s">
        <v>1766</v>
      </c>
      <c r="I1156" s="989" t="s">
        <v>7000</v>
      </c>
      <c r="J1156" s="217" t="s">
        <v>2547</v>
      </c>
      <c r="K1156" s="61" t="str">
        <f t="shared" si="226"/>
        <v>2</v>
      </c>
      <c r="L1156" s="63" t="str">
        <f t="shared" si="227"/>
        <v>Business Services2</v>
      </c>
      <c r="M1156" s="63" t="str">
        <f t="shared" si="228"/>
        <v>Guest Services &amp; Events2</v>
      </c>
      <c r="N1156" s="637">
        <v>128.75</v>
      </c>
      <c r="O1156" s="213">
        <v>0</v>
      </c>
      <c r="Q1156" s="213">
        <f t="shared" si="229"/>
        <v>0</v>
      </c>
      <c r="R1156" s="213">
        <v>0</v>
      </c>
      <c r="S1156" s="213">
        <v>0</v>
      </c>
      <c r="T1156" s="213">
        <v>0</v>
      </c>
      <c r="U1156" s="213">
        <v>0</v>
      </c>
      <c r="V1156" s="213">
        <v>0</v>
      </c>
      <c r="W1156" s="213">
        <v>0</v>
      </c>
      <c r="X1156" s="213">
        <v>0</v>
      </c>
      <c r="Y1156" s="213">
        <v>0</v>
      </c>
      <c r="Z1156" s="213">
        <v>0</v>
      </c>
      <c r="AA1156" s="213">
        <v>0</v>
      </c>
      <c r="AB1156" s="213">
        <v>0</v>
      </c>
      <c r="AC1156" s="213">
        <f>SUMIF('[3]revexpbalances - 2024-07-18T082'!$G:$G,G:G,'[3]revexpbalances - 2024-07-18T082'!$H:$H)</f>
        <v>0</v>
      </c>
      <c r="AD1156" s="213">
        <f t="shared" si="230"/>
        <v>0</v>
      </c>
      <c r="AE1156" s="744">
        <f t="shared" si="231"/>
        <v>0</v>
      </c>
      <c r="AF1156" s="744">
        <f t="shared" si="232"/>
        <v>0</v>
      </c>
      <c r="AG1156" s="744">
        <f t="shared" si="233"/>
        <v>0</v>
      </c>
      <c r="AH1156" s="744">
        <f t="shared" si="234"/>
        <v>0</v>
      </c>
      <c r="AI1156" s="744">
        <f t="shared" si="235"/>
        <v>0</v>
      </c>
      <c r="AJ1156" s="744">
        <f t="shared" si="236"/>
        <v>0</v>
      </c>
      <c r="AK1156" s="1097">
        <v>0</v>
      </c>
    </row>
    <row r="1157" spans="1:37">
      <c r="A1157">
        <v>25400</v>
      </c>
      <c r="B1157" t="s">
        <v>2923</v>
      </c>
      <c r="C1157">
        <v>931205</v>
      </c>
      <c r="D1157" t="s">
        <v>5949</v>
      </c>
      <c r="E1157">
        <v>523250</v>
      </c>
      <c r="F1157" t="s">
        <v>493</v>
      </c>
      <c r="G1157" s="408" t="s">
        <v>5730</v>
      </c>
      <c r="H1157" s="217" t="s">
        <v>1766</v>
      </c>
      <c r="I1157" s="989" t="s">
        <v>7000</v>
      </c>
      <c r="J1157" s="217" t="s">
        <v>458</v>
      </c>
      <c r="K1157" s="61" t="str">
        <f t="shared" si="226"/>
        <v>2</v>
      </c>
      <c r="L1157" s="63" t="str">
        <f t="shared" si="227"/>
        <v>Business Services2</v>
      </c>
      <c r="M1157" s="63" t="str">
        <f t="shared" si="228"/>
        <v>Guest Services &amp; Events2</v>
      </c>
      <c r="N1157" s="637">
        <v>1600</v>
      </c>
      <c r="O1157" s="213">
        <v>0</v>
      </c>
      <c r="Q1157" s="213">
        <f t="shared" si="229"/>
        <v>0</v>
      </c>
      <c r="R1157" s="213">
        <v>0</v>
      </c>
      <c r="S1157" s="213">
        <v>0</v>
      </c>
      <c r="T1157" s="213">
        <v>0</v>
      </c>
      <c r="U1157" s="213">
        <v>0</v>
      </c>
      <c r="V1157" s="213">
        <v>0</v>
      </c>
      <c r="W1157" s="213">
        <v>0</v>
      </c>
      <c r="X1157" s="213">
        <v>0</v>
      </c>
      <c r="Y1157" s="213">
        <v>0</v>
      </c>
      <c r="Z1157" s="213">
        <v>0</v>
      </c>
      <c r="AA1157" s="213">
        <v>0</v>
      </c>
      <c r="AB1157" s="213">
        <v>0</v>
      </c>
      <c r="AC1157" s="213">
        <f>SUMIF('[3]revexpbalances - 2024-07-18T082'!$G:$G,G:G,'[3]revexpbalances - 2024-07-18T082'!$H:$H)</f>
        <v>0</v>
      </c>
      <c r="AD1157" s="213">
        <f t="shared" si="230"/>
        <v>0</v>
      </c>
      <c r="AE1157" s="744">
        <f t="shared" si="231"/>
        <v>0</v>
      </c>
      <c r="AF1157" s="744">
        <f t="shared" si="232"/>
        <v>0</v>
      </c>
      <c r="AG1157" s="744">
        <f t="shared" si="233"/>
        <v>0</v>
      </c>
      <c r="AH1157" s="744">
        <f t="shared" si="234"/>
        <v>0</v>
      </c>
      <c r="AI1157" s="744">
        <f t="shared" si="235"/>
        <v>0</v>
      </c>
      <c r="AJ1157" s="744">
        <f t="shared" si="236"/>
        <v>0</v>
      </c>
      <c r="AK1157" s="1097">
        <v>0</v>
      </c>
    </row>
    <row r="1158" spans="1:37">
      <c r="A1158">
        <v>25400</v>
      </c>
      <c r="B1158" t="s">
        <v>2923</v>
      </c>
      <c r="C1158">
        <v>931220</v>
      </c>
      <c r="D1158" t="s">
        <v>529</v>
      </c>
      <c r="E1158">
        <v>523680</v>
      </c>
      <c r="F1158" t="s">
        <v>65</v>
      </c>
      <c r="G1158" s="408" t="s">
        <v>2013</v>
      </c>
      <c r="H1158" s="217" t="s">
        <v>1766</v>
      </c>
      <c r="I1158" s="217" t="s">
        <v>117</v>
      </c>
      <c r="J1158" s="217" t="s">
        <v>458</v>
      </c>
      <c r="K1158" s="61" t="str">
        <f t="shared" si="226"/>
        <v>2</v>
      </c>
      <c r="L1158" s="63" t="str">
        <f t="shared" si="227"/>
        <v>Business Services2</v>
      </c>
      <c r="M1158" s="63" t="str">
        <f t="shared" si="228"/>
        <v>Executive2</v>
      </c>
      <c r="N1158" s="637">
        <v>0</v>
      </c>
      <c r="O1158" s="213">
        <v>2000</v>
      </c>
      <c r="Q1158" s="213">
        <f t="shared" si="229"/>
        <v>2000</v>
      </c>
      <c r="R1158" s="213">
        <v>0</v>
      </c>
      <c r="S1158" s="213">
        <v>0</v>
      </c>
      <c r="T1158" s="213">
        <v>0</v>
      </c>
      <c r="U1158" s="213">
        <v>0</v>
      </c>
      <c r="V1158" s="213">
        <v>0</v>
      </c>
      <c r="W1158" s="213">
        <v>0</v>
      </c>
      <c r="X1158" s="213">
        <v>0</v>
      </c>
      <c r="Y1158" s="213">
        <v>0</v>
      </c>
      <c r="Z1158" s="213">
        <v>0</v>
      </c>
      <c r="AA1158" s="213">
        <v>0</v>
      </c>
      <c r="AB1158" s="213">
        <v>0</v>
      </c>
      <c r="AC1158" s="213">
        <f>SUMIF('[3]revexpbalances - 2024-07-18T082'!$G:$G,G:G,'[3]revexpbalances - 2024-07-18T082'!$H:$H)</f>
        <v>0</v>
      </c>
      <c r="AD1158" s="213">
        <f t="shared" si="230"/>
        <v>0</v>
      </c>
      <c r="AE1158" s="744">
        <f t="shared" si="231"/>
        <v>0</v>
      </c>
      <c r="AF1158" s="744">
        <f t="shared" si="232"/>
        <v>0</v>
      </c>
      <c r="AG1158" s="744">
        <f t="shared" si="233"/>
        <v>0</v>
      </c>
      <c r="AH1158" s="744">
        <f t="shared" si="234"/>
        <v>0</v>
      </c>
      <c r="AI1158" s="744">
        <f t="shared" si="235"/>
        <v>0</v>
      </c>
      <c r="AJ1158" s="744">
        <f t="shared" si="236"/>
        <v>2000</v>
      </c>
      <c r="AK1158" s="1097">
        <v>0</v>
      </c>
    </row>
    <row r="1159" spans="1:37">
      <c r="A1159">
        <v>25400</v>
      </c>
      <c r="B1159" t="s">
        <v>2923</v>
      </c>
      <c r="C1159">
        <v>931235</v>
      </c>
      <c r="D1159" t="s">
        <v>46</v>
      </c>
      <c r="E1159">
        <v>518180</v>
      </c>
      <c r="F1159" t="s">
        <v>1815</v>
      </c>
      <c r="G1159" s="408" t="s">
        <v>6512</v>
      </c>
      <c r="H1159" s="217" t="s">
        <v>1766</v>
      </c>
      <c r="I1159" s="217" t="s">
        <v>46</v>
      </c>
      <c r="J1159" s="217" t="s">
        <v>1950</v>
      </c>
      <c r="K1159" s="61" t="str">
        <f t="shared" si="226"/>
        <v>1</v>
      </c>
      <c r="L1159" s="63" t="str">
        <f t="shared" si="227"/>
        <v>Business Services1</v>
      </c>
      <c r="M1159" s="63" t="str">
        <f t="shared" si="228"/>
        <v>Business Operations1</v>
      </c>
      <c r="N1159" s="637">
        <v>0</v>
      </c>
      <c r="O1159" s="213">
        <v>300000</v>
      </c>
      <c r="Q1159" s="213">
        <f t="shared" si="229"/>
        <v>300000</v>
      </c>
      <c r="R1159" s="213">
        <v>0</v>
      </c>
      <c r="S1159" s="213">
        <v>79.52</v>
      </c>
      <c r="T1159" s="213">
        <v>0</v>
      </c>
      <c r="U1159" s="213">
        <v>-79.52</v>
      </c>
      <c r="V1159" s="213">
        <v>72.08</v>
      </c>
      <c r="W1159" s="213">
        <v>72.09</v>
      </c>
      <c r="X1159" s="213">
        <v>72.08</v>
      </c>
      <c r="Y1159" s="213">
        <v>76.09</v>
      </c>
      <c r="Z1159" s="213">
        <v>71.09</v>
      </c>
      <c r="AA1159" s="213">
        <v>80.099999999999994</v>
      </c>
      <c r="AB1159" s="213">
        <v>300118.65000000002</v>
      </c>
      <c r="AC1159" s="213">
        <f>SUMIF('[3]revexpbalances - 2024-07-18T082'!$G:$G,G:G,'[3]revexpbalances - 2024-07-18T082'!$H:$H)</f>
        <v>68.08</v>
      </c>
      <c r="AD1159" s="213">
        <f t="shared" si="230"/>
        <v>300630.26000000007</v>
      </c>
      <c r="AE1159" s="744">
        <f t="shared" si="231"/>
        <v>79.52</v>
      </c>
      <c r="AF1159" s="744">
        <f t="shared" si="232"/>
        <v>64.650000000000006</v>
      </c>
      <c r="AG1159" s="744">
        <f t="shared" si="233"/>
        <v>219.26000000000002</v>
      </c>
      <c r="AH1159" s="744">
        <f t="shared" si="234"/>
        <v>300266.83</v>
      </c>
      <c r="AI1159" s="744">
        <f t="shared" si="235"/>
        <v>300630.26</v>
      </c>
      <c r="AJ1159" s="744">
        <f t="shared" si="236"/>
        <v>-630.26000000000931</v>
      </c>
      <c r="AK1159" s="1097">
        <v>275000</v>
      </c>
    </row>
    <row r="1160" spans="1:37">
      <c r="A1160">
        <v>25400</v>
      </c>
      <c r="B1160" t="s">
        <v>2923</v>
      </c>
      <c r="C1160">
        <v>931235</v>
      </c>
      <c r="D1160" t="s">
        <v>46</v>
      </c>
      <c r="E1160">
        <v>521720</v>
      </c>
      <c r="F1160" t="s">
        <v>121</v>
      </c>
      <c r="G1160" s="408" t="s">
        <v>5604</v>
      </c>
      <c r="H1160" s="217" t="s">
        <v>1766</v>
      </c>
      <c r="I1160" s="217" t="s">
        <v>46</v>
      </c>
      <c r="J1160" s="217" t="s">
        <v>458</v>
      </c>
      <c r="K1160" s="61" t="str">
        <f t="shared" si="226"/>
        <v>2</v>
      </c>
      <c r="L1160" s="63" t="str">
        <f t="shared" si="227"/>
        <v>Business Services2</v>
      </c>
      <c r="M1160" s="63" t="str">
        <f t="shared" si="228"/>
        <v>Business Operations2</v>
      </c>
      <c r="N1160" s="637">
        <v>0</v>
      </c>
      <c r="O1160" s="213">
        <v>700</v>
      </c>
      <c r="Q1160" s="213">
        <f t="shared" si="229"/>
        <v>700</v>
      </c>
      <c r="R1160" s="213">
        <v>0</v>
      </c>
      <c r="S1160" s="213">
        <v>0</v>
      </c>
      <c r="T1160" s="213">
        <v>0</v>
      </c>
      <c r="U1160" s="213">
        <v>0</v>
      </c>
      <c r="V1160" s="213">
        <v>0</v>
      </c>
      <c r="W1160" s="213">
        <v>487.83</v>
      </c>
      <c r="X1160" s="213">
        <v>0</v>
      </c>
      <c r="Y1160" s="213">
        <v>0</v>
      </c>
      <c r="Z1160" s="213">
        <v>0</v>
      </c>
      <c r="AA1160" s="213">
        <v>0</v>
      </c>
      <c r="AB1160" s="213">
        <v>0</v>
      </c>
      <c r="AC1160" s="213">
        <f>SUMIF('[3]revexpbalances - 2024-07-18T082'!$G:$G,G:G,'[3]revexpbalances - 2024-07-18T082'!$H:$H)</f>
        <v>421</v>
      </c>
      <c r="AD1160" s="213">
        <f t="shared" si="230"/>
        <v>908.82999999999993</v>
      </c>
      <c r="AE1160" s="744">
        <f t="shared" si="231"/>
        <v>0</v>
      </c>
      <c r="AF1160" s="744">
        <f t="shared" si="232"/>
        <v>487.83</v>
      </c>
      <c r="AG1160" s="744">
        <f t="shared" si="233"/>
        <v>0</v>
      </c>
      <c r="AH1160" s="744">
        <f t="shared" si="234"/>
        <v>421</v>
      </c>
      <c r="AI1160" s="744">
        <f t="shared" si="235"/>
        <v>908.82999999999993</v>
      </c>
      <c r="AJ1160" s="744">
        <f t="shared" si="236"/>
        <v>-208.82999999999993</v>
      </c>
      <c r="AK1160" s="1097">
        <v>700</v>
      </c>
    </row>
    <row r="1161" spans="1:37">
      <c r="A1161">
        <v>25400</v>
      </c>
      <c r="B1161" t="s">
        <v>2923</v>
      </c>
      <c r="C1161">
        <v>931235</v>
      </c>
      <c r="D1161" t="s">
        <v>46</v>
      </c>
      <c r="E1161">
        <v>523270</v>
      </c>
      <c r="F1161" t="s">
        <v>62</v>
      </c>
      <c r="G1161" s="408" t="s">
        <v>3856</v>
      </c>
      <c r="H1161" s="217" t="s">
        <v>1766</v>
      </c>
      <c r="I1161" s="217" t="s">
        <v>46</v>
      </c>
      <c r="J1161" s="217" t="s">
        <v>458</v>
      </c>
      <c r="K1161" s="61" t="str">
        <f t="shared" si="226"/>
        <v>2</v>
      </c>
      <c r="L1161" s="63" t="str">
        <f t="shared" si="227"/>
        <v>Business Services2</v>
      </c>
      <c r="M1161" s="63" t="str">
        <f t="shared" si="228"/>
        <v>Business Operations2</v>
      </c>
      <c r="N1161" s="637">
        <v>1645.6</v>
      </c>
      <c r="O1161" s="213">
        <v>750</v>
      </c>
      <c r="Q1161" s="213">
        <f t="shared" si="229"/>
        <v>750</v>
      </c>
      <c r="R1161" s="213">
        <v>0</v>
      </c>
      <c r="S1161" s="213">
        <v>0</v>
      </c>
      <c r="T1161" s="213">
        <v>0</v>
      </c>
      <c r="U1161" s="213">
        <v>204.15</v>
      </c>
      <c r="V1161" s="213">
        <v>74.97</v>
      </c>
      <c r="W1161" s="213">
        <v>0</v>
      </c>
      <c r="X1161" s="213">
        <v>0</v>
      </c>
      <c r="Y1161" s="213">
        <v>0</v>
      </c>
      <c r="Z1161" s="213">
        <v>0</v>
      </c>
      <c r="AA1161" s="213">
        <v>0</v>
      </c>
      <c r="AB1161" s="213">
        <v>0</v>
      </c>
      <c r="AC1161" s="213">
        <f>SUMIF('[3]revexpbalances - 2024-07-18T082'!$G:$G,G:G,'[3]revexpbalances - 2024-07-18T082'!$H:$H)</f>
        <v>0</v>
      </c>
      <c r="AD1161" s="213">
        <f t="shared" si="230"/>
        <v>279.12</v>
      </c>
      <c r="AE1161" s="744">
        <f t="shared" si="231"/>
        <v>0</v>
      </c>
      <c r="AF1161" s="744">
        <f t="shared" si="232"/>
        <v>279.12</v>
      </c>
      <c r="AG1161" s="744">
        <f t="shared" si="233"/>
        <v>0</v>
      </c>
      <c r="AH1161" s="744">
        <f t="shared" si="234"/>
        <v>0</v>
      </c>
      <c r="AI1161" s="744">
        <f t="shared" si="235"/>
        <v>279.12</v>
      </c>
      <c r="AJ1161" s="744">
        <f t="shared" si="236"/>
        <v>470.88</v>
      </c>
      <c r="AK1161" s="1097">
        <v>200000</v>
      </c>
    </row>
    <row r="1162" spans="1:37">
      <c r="A1162">
        <v>25400</v>
      </c>
      <c r="B1162" t="s">
        <v>2923</v>
      </c>
      <c r="C1162">
        <v>931235</v>
      </c>
      <c r="D1162" t="s">
        <v>46</v>
      </c>
      <c r="E1162">
        <v>524790</v>
      </c>
      <c r="F1162" t="s">
        <v>6513</v>
      </c>
      <c r="G1162" s="408" t="s">
        <v>3858</v>
      </c>
      <c r="H1162" s="217" t="s">
        <v>1766</v>
      </c>
      <c r="I1162" s="217" t="s">
        <v>46</v>
      </c>
      <c r="J1162" s="217" t="s">
        <v>2130</v>
      </c>
      <c r="K1162" s="61" t="str">
        <f t="shared" si="226"/>
        <v>2</v>
      </c>
      <c r="L1162" s="63" t="str">
        <f t="shared" si="227"/>
        <v>Business Services2</v>
      </c>
      <c r="M1162" s="63" t="str">
        <f t="shared" si="228"/>
        <v>Business Operations2</v>
      </c>
      <c r="N1162" s="637">
        <v>14328.96</v>
      </c>
      <c r="O1162" s="213">
        <v>26852</v>
      </c>
      <c r="Q1162" s="213">
        <f t="shared" si="229"/>
        <v>26852</v>
      </c>
      <c r="R1162" s="213">
        <v>2237.67</v>
      </c>
      <c r="S1162" s="213">
        <v>2237.67</v>
      </c>
      <c r="T1162" s="213">
        <v>2237.67</v>
      </c>
      <c r="U1162" s="213">
        <v>2237.67</v>
      </c>
      <c r="V1162" s="213">
        <v>2237.67</v>
      </c>
      <c r="W1162" s="213">
        <v>-850.31</v>
      </c>
      <c r="X1162" s="213">
        <v>2237.67</v>
      </c>
      <c r="Y1162" s="213">
        <v>2237.67</v>
      </c>
      <c r="Z1162" s="213">
        <v>693.69</v>
      </c>
      <c r="AA1162" s="213">
        <v>1723.01</v>
      </c>
      <c r="AB1162" s="213">
        <v>1723.01</v>
      </c>
      <c r="AC1162" s="213">
        <f>SUMIF('[3]revexpbalances - 2024-07-18T082'!$G:$G,G:G,'[3]revexpbalances - 2024-07-18T082'!$H:$H)</f>
        <v>2237.67</v>
      </c>
      <c r="AD1162" s="213">
        <f t="shared" si="230"/>
        <v>21190.760000000002</v>
      </c>
      <c r="AE1162" s="744">
        <f t="shared" si="231"/>
        <v>6713.01</v>
      </c>
      <c r="AF1162" s="744">
        <f t="shared" si="232"/>
        <v>3625.03</v>
      </c>
      <c r="AG1162" s="744">
        <f t="shared" si="233"/>
        <v>5169.0300000000007</v>
      </c>
      <c r="AH1162" s="744">
        <f t="shared" si="234"/>
        <v>5683.6900000000005</v>
      </c>
      <c r="AI1162" s="744">
        <f t="shared" si="235"/>
        <v>21190.760000000002</v>
      </c>
      <c r="AJ1162" s="744">
        <f t="shared" si="236"/>
        <v>5661.239999999998</v>
      </c>
      <c r="AK1162" s="1097">
        <v>0</v>
      </c>
    </row>
    <row r="1163" spans="1:37">
      <c r="A1163">
        <v>25400</v>
      </c>
      <c r="B1163" t="s">
        <v>2923</v>
      </c>
      <c r="C1163">
        <v>931235</v>
      </c>
      <c r="D1163" t="s">
        <v>46</v>
      </c>
      <c r="E1163">
        <v>524840</v>
      </c>
      <c r="F1163" t="s">
        <v>69</v>
      </c>
      <c r="G1163" s="408" t="s">
        <v>2380</v>
      </c>
      <c r="H1163" s="217" t="s">
        <v>1766</v>
      </c>
      <c r="I1163" s="217" t="s">
        <v>46</v>
      </c>
      <c r="J1163" s="217" t="s">
        <v>458</v>
      </c>
      <c r="K1163" s="61" t="str">
        <f t="shared" si="226"/>
        <v>2</v>
      </c>
      <c r="L1163" s="63" t="str">
        <f t="shared" si="227"/>
        <v>Business Services2</v>
      </c>
      <c r="M1163" s="63" t="str">
        <f t="shared" si="228"/>
        <v>Business Operations2</v>
      </c>
      <c r="N1163" s="637">
        <v>125.99</v>
      </c>
      <c r="O1163" s="213">
        <v>65</v>
      </c>
      <c r="Q1163" s="213">
        <f t="shared" si="229"/>
        <v>65</v>
      </c>
      <c r="R1163" s="213">
        <v>0</v>
      </c>
      <c r="S1163" s="213">
        <v>0</v>
      </c>
      <c r="T1163" s="213">
        <v>0</v>
      </c>
      <c r="U1163" s="213">
        <v>0</v>
      </c>
      <c r="V1163" s="213">
        <v>0</v>
      </c>
      <c r="W1163" s="213">
        <v>0</v>
      </c>
      <c r="X1163" s="213">
        <v>0</v>
      </c>
      <c r="Y1163" s="213">
        <v>0</v>
      </c>
      <c r="Z1163" s="213">
        <v>0</v>
      </c>
      <c r="AA1163" s="213">
        <v>0</v>
      </c>
      <c r="AB1163" s="213">
        <v>0</v>
      </c>
      <c r="AC1163" s="213">
        <f>SUMIF('[3]revexpbalances - 2024-07-18T082'!$G:$G,G:G,'[3]revexpbalances - 2024-07-18T082'!$H:$H)</f>
        <v>0</v>
      </c>
      <c r="AD1163" s="213">
        <f t="shared" si="230"/>
        <v>0</v>
      </c>
      <c r="AE1163" s="744">
        <f t="shared" si="231"/>
        <v>0</v>
      </c>
      <c r="AF1163" s="744">
        <f t="shared" si="232"/>
        <v>0</v>
      </c>
      <c r="AG1163" s="744">
        <f t="shared" si="233"/>
        <v>0</v>
      </c>
      <c r="AH1163" s="744">
        <f t="shared" si="234"/>
        <v>0</v>
      </c>
      <c r="AI1163" s="744">
        <f t="shared" si="235"/>
        <v>0</v>
      </c>
      <c r="AJ1163" s="744">
        <f t="shared" si="236"/>
        <v>65</v>
      </c>
      <c r="AK1163" s="1097">
        <v>0</v>
      </c>
    </row>
    <row r="1164" spans="1:37">
      <c r="A1164">
        <v>25400</v>
      </c>
      <c r="B1164" t="s">
        <v>2923</v>
      </c>
      <c r="C1164">
        <v>931235</v>
      </c>
      <c r="D1164" t="s">
        <v>46</v>
      </c>
      <c r="E1164">
        <v>527660</v>
      </c>
      <c r="F1164" t="s">
        <v>112</v>
      </c>
      <c r="G1164" s="408" t="s">
        <v>2366</v>
      </c>
      <c r="H1164" s="217" t="s">
        <v>1766</v>
      </c>
      <c r="I1164" s="217" t="s">
        <v>46</v>
      </c>
      <c r="J1164" s="217" t="s">
        <v>458</v>
      </c>
      <c r="K1164" s="61" t="str">
        <f t="shared" si="226"/>
        <v>2</v>
      </c>
      <c r="L1164" s="63" t="str">
        <f t="shared" si="227"/>
        <v>Business Services2</v>
      </c>
      <c r="M1164" s="63" t="str">
        <f t="shared" si="228"/>
        <v>Business Operations2</v>
      </c>
      <c r="N1164" s="637">
        <v>0</v>
      </c>
      <c r="O1164" s="213">
        <v>0</v>
      </c>
      <c r="Q1164" s="213">
        <f t="shared" si="229"/>
        <v>0</v>
      </c>
      <c r="R1164" s="213">
        <v>0</v>
      </c>
      <c r="S1164" s="213">
        <v>0</v>
      </c>
      <c r="T1164" s="213">
        <v>0</v>
      </c>
      <c r="U1164" s="213">
        <v>0</v>
      </c>
      <c r="V1164" s="213">
        <v>0</v>
      </c>
      <c r="W1164" s="213">
        <v>0</v>
      </c>
      <c r="X1164" s="213">
        <v>0</v>
      </c>
      <c r="Y1164" s="213">
        <v>0</v>
      </c>
      <c r="Z1164" s="213">
        <v>0</v>
      </c>
      <c r="AA1164" s="213">
        <v>2404.5300000000002</v>
      </c>
      <c r="AB1164" s="213">
        <v>0</v>
      </c>
      <c r="AC1164" s="213">
        <f>SUMIF('[3]revexpbalances - 2024-07-18T082'!$G:$G,G:G,'[3]revexpbalances - 2024-07-18T082'!$H:$H)</f>
        <v>125</v>
      </c>
      <c r="AD1164" s="213">
        <f t="shared" si="230"/>
        <v>2529.5300000000002</v>
      </c>
      <c r="AE1164" s="744">
        <f t="shared" si="231"/>
        <v>0</v>
      </c>
      <c r="AF1164" s="744">
        <f t="shared" si="232"/>
        <v>0</v>
      </c>
      <c r="AG1164" s="744">
        <f t="shared" si="233"/>
        <v>0</v>
      </c>
      <c r="AH1164" s="744">
        <f t="shared" si="234"/>
        <v>2529.5300000000002</v>
      </c>
      <c r="AI1164" s="744">
        <f t="shared" si="235"/>
        <v>2529.5300000000002</v>
      </c>
      <c r="AJ1164" s="744">
        <f t="shared" si="236"/>
        <v>-2529.5300000000002</v>
      </c>
      <c r="AK1164" s="1097">
        <v>0</v>
      </c>
    </row>
    <row r="1165" spans="1:37">
      <c r="A1165">
        <v>25400</v>
      </c>
      <c r="B1165" t="s">
        <v>2923</v>
      </c>
      <c r="C1165">
        <v>931240</v>
      </c>
      <c r="D1165" t="s">
        <v>104</v>
      </c>
      <c r="E1165">
        <v>527840</v>
      </c>
      <c r="F1165" t="s">
        <v>75</v>
      </c>
      <c r="G1165" s="408" t="s">
        <v>3869</v>
      </c>
      <c r="H1165" s="217" t="s">
        <v>1766</v>
      </c>
      <c r="I1165" s="217" t="s">
        <v>104</v>
      </c>
      <c r="J1165" s="217" t="s">
        <v>458</v>
      </c>
      <c r="K1165" s="61" t="str">
        <f t="shared" si="226"/>
        <v>2</v>
      </c>
      <c r="L1165" s="63" t="str">
        <f t="shared" si="227"/>
        <v>Business Services2</v>
      </c>
      <c r="M1165" s="63" t="str">
        <f t="shared" si="228"/>
        <v>Finance2</v>
      </c>
      <c r="N1165" s="637">
        <v>0</v>
      </c>
      <c r="O1165" s="213">
        <v>1500</v>
      </c>
      <c r="Q1165" s="213">
        <f t="shared" si="229"/>
        <v>1500</v>
      </c>
      <c r="R1165" s="213">
        <v>0</v>
      </c>
      <c r="S1165" s="213">
        <v>0</v>
      </c>
      <c r="T1165" s="213">
        <v>0</v>
      </c>
      <c r="U1165" s="213">
        <v>0</v>
      </c>
      <c r="V1165" s="213">
        <v>0</v>
      </c>
      <c r="W1165" s="213">
        <v>0</v>
      </c>
      <c r="X1165" s="213">
        <v>0</v>
      </c>
      <c r="Y1165" s="213">
        <v>0</v>
      </c>
      <c r="Z1165" s="213">
        <v>0</v>
      </c>
      <c r="AA1165" s="213">
        <v>0</v>
      </c>
      <c r="AB1165" s="213">
        <v>0</v>
      </c>
      <c r="AC1165" s="213">
        <f>SUMIF('[3]revexpbalances - 2024-07-18T082'!$G:$G,G:G,'[3]revexpbalances - 2024-07-18T082'!$H:$H)</f>
        <v>0</v>
      </c>
      <c r="AD1165" s="213">
        <f t="shared" si="230"/>
        <v>0</v>
      </c>
      <c r="AE1165" s="744">
        <f t="shared" si="231"/>
        <v>0</v>
      </c>
      <c r="AF1165" s="744">
        <f t="shared" si="232"/>
        <v>0</v>
      </c>
      <c r="AG1165" s="744">
        <f t="shared" si="233"/>
        <v>0</v>
      </c>
      <c r="AH1165" s="744">
        <f t="shared" si="234"/>
        <v>0</v>
      </c>
      <c r="AI1165" s="744">
        <f t="shared" si="235"/>
        <v>0</v>
      </c>
      <c r="AJ1165" s="744">
        <f t="shared" si="236"/>
        <v>1500</v>
      </c>
      <c r="AK1165" s="1097">
        <v>0</v>
      </c>
    </row>
    <row r="1166" spans="1:37">
      <c r="A1166">
        <v>25400</v>
      </c>
      <c r="B1166" t="s">
        <v>2923</v>
      </c>
      <c r="C1166">
        <v>931260</v>
      </c>
      <c r="D1166" t="s">
        <v>115</v>
      </c>
      <c r="E1166">
        <v>520115</v>
      </c>
      <c r="F1166" t="s">
        <v>49</v>
      </c>
      <c r="G1166" s="408" t="s">
        <v>1866</v>
      </c>
      <c r="H1166" s="217" t="s">
        <v>1766</v>
      </c>
      <c r="I1166" s="217" t="s">
        <v>115</v>
      </c>
      <c r="J1166" s="217" t="s">
        <v>458</v>
      </c>
      <c r="K1166" s="61" t="str">
        <f t="shared" si="226"/>
        <v>2</v>
      </c>
      <c r="L1166" s="63" t="str">
        <f t="shared" si="227"/>
        <v>Business Services2</v>
      </c>
      <c r="M1166" s="63" t="str">
        <f t="shared" si="228"/>
        <v>Marketing2</v>
      </c>
      <c r="N1166" s="637">
        <v>0</v>
      </c>
      <c r="O1166" s="213">
        <v>750</v>
      </c>
      <c r="Q1166" s="213">
        <f t="shared" si="229"/>
        <v>750</v>
      </c>
      <c r="R1166" s="213">
        <v>0</v>
      </c>
      <c r="S1166" s="213">
        <v>0</v>
      </c>
      <c r="T1166" s="213">
        <v>0</v>
      </c>
      <c r="U1166" s="213">
        <v>0</v>
      </c>
      <c r="V1166" s="213">
        <v>0</v>
      </c>
      <c r="W1166" s="213">
        <v>0</v>
      </c>
      <c r="X1166" s="213">
        <v>0</v>
      </c>
      <c r="Y1166" s="213">
        <v>0</v>
      </c>
      <c r="Z1166" s="213">
        <v>0</v>
      </c>
      <c r="AA1166" s="213">
        <v>0</v>
      </c>
      <c r="AB1166" s="213">
        <v>0</v>
      </c>
      <c r="AC1166" s="213">
        <f>SUMIF('[3]revexpbalances - 2024-07-18T082'!$G:$G,G:G,'[3]revexpbalances - 2024-07-18T082'!$H:$H)</f>
        <v>0</v>
      </c>
      <c r="AD1166" s="213">
        <f t="shared" si="230"/>
        <v>0</v>
      </c>
      <c r="AE1166" s="744">
        <f t="shared" si="231"/>
        <v>0</v>
      </c>
      <c r="AF1166" s="744">
        <f t="shared" si="232"/>
        <v>0</v>
      </c>
      <c r="AG1166" s="744">
        <f t="shared" si="233"/>
        <v>0</v>
      </c>
      <c r="AH1166" s="744">
        <f t="shared" si="234"/>
        <v>0</v>
      </c>
      <c r="AI1166" s="744">
        <f t="shared" si="235"/>
        <v>0</v>
      </c>
      <c r="AJ1166" s="744">
        <f t="shared" si="236"/>
        <v>750</v>
      </c>
      <c r="AK1166" s="1097">
        <v>750</v>
      </c>
    </row>
    <row r="1167" spans="1:37">
      <c r="A1167">
        <v>25400</v>
      </c>
      <c r="B1167" t="s">
        <v>2923</v>
      </c>
      <c r="C1167">
        <v>931260</v>
      </c>
      <c r="D1167" t="s">
        <v>115</v>
      </c>
      <c r="E1167">
        <v>523640</v>
      </c>
      <c r="F1167" t="s">
        <v>109</v>
      </c>
      <c r="G1167" s="408" t="s">
        <v>670</v>
      </c>
      <c r="H1167" s="217" t="s">
        <v>1766</v>
      </c>
      <c r="I1167" s="217" t="s">
        <v>115</v>
      </c>
      <c r="J1167" s="217" t="s">
        <v>458</v>
      </c>
      <c r="K1167" s="61" t="str">
        <f t="shared" si="226"/>
        <v>2</v>
      </c>
      <c r="L1167" s="63" t="str">
        <f t="shared" si="227"/>
        <v>Business Services2</v>
      </c>
      <c r="M1167" s="63" t="str">
        <f t="shared" si="228"/>
        <v>Marketing2</v>
      </c>
      <c r="N1167" s="637">
        <v>0</v>
      </c>
      <c r="O1167" s="213">
        <v>1000</v>
      </c>
      <c r="Q1167" s="213">
        <f t="shared" si="229"/>
        <v>1000</v>
      </c>
      <c r="R1167" s="213">
        <v>0</v>
      </c>
      <c r="S1167" s="213">
        <v>0</v>
      </c>
      <c r="T1167" s="213">
        <v>171.32</v>
      </c>
      <c r="U1167" s="213">
        <v>1869.71</v>
      </c>
      <c r="V1167" s="213">
        <v>0</v>
      </c>
      <c r="W1167" s="213">
        <v>0</v>
      </c>
      <c r="X1167" s="213">
        <v>0</v>
      </c>
      <c r="Y1167" s="213">
        <v>0</v>
      </c>
      <c r="Z1167" s="213">
        <v>0</v>
      </c>
      <c r="AA1167" s="213">
        <v>0</v>
      </c>
      <c r="AB1167" s="213">
        <v>0</v>
      </c>
      <c r="AC1167" s="213">
        <f>SUMIF('[3]revexpbalances - 2024-07-18T082'!$G:$G,G:G,'[3]revexpbalances - 2024-07-18T082'!$H:$H)</f>
        <v>1993.38</v>
      </c>
      <c r="AD1167" s="213">
        <f t="shared" si="230"/>
        <v>4034.41</v>
      </c>
      <c r="AE1167" s="744">
        <f t="shared" si="231"/>
        <v>171.32</v>
      </c>
      <c r="AF1167" s="744">
        <f t="shared" si="232"/>
        <v>1869.71</v>
      </c>
      <c r="AG1167" s="744">
        <f t="shared" si="233"/>
        <v>0</v>
      </c>
      <c r="AH1167" s="744">
        <f t="shared" si="234"/>
        <v>1993.38</v>
      </c>
      <c r="AI1167" s="744">
        <f t="shared" si="235"/>
        <v>4034.41</v>
      </c>
      <c r="AJ1167" s="744">
        <f t="shared" si="236"/>
        <v>-3034.41</v>
      </c>
      <c r="AK1167" s="1097">
        <v>1000</v>
      </c>
    </row>
    <row r="1168" spans="1:37">
      <c r="A1168">
        <v>25400</v>
      </c>
      <c r="B1168" t="s">
        <v>2923</v>
      </c>
      <c r="C1168">
        <v>931301</v>
      </c>
      <c r="D1168" t="s">
        <v>2933</v>
      </c>
      <c r="E1168">
        <v>521640</v>
      </c>
      <c r="F1168" t="s">
        <v>107</v>
      </c>
      <c r="G1168" s="408" t="s">
        <v>2014</v>
      </c>
      <c r="H1168" s="217" t="s">
        <v>23</v>
      </c>
      <c r="I1168" s="217" t="s">
        <v>433</v>
      </c>
      <c r="J1168" s="217" t="s">
        <v>458</v>
      </c>
      <c r="K1168" s="61" t="str">
        <f t="shared" si="226"/>
        <v>2</v>
      </c>
      <c r="L1168" s="63" t="str">
        <f t="shared" si="227"/>
        <v>Interpretive2</v>
      </c>
      <c r="M1168" s="63" t="str">
        <f t="shared" si="228"/>
        <v>Historic Preservation2</v>
      </c>
      <c r="N1168" s="637">
        <v>0</v>
      </c>
      <c r="O1168" s="213">
        <v>100</v>
      </c>
      <c r="Q1168" s="213">
        <f t="shared" si="229"/>
        <v>100</v>
      </c>
      <c r="R1168" s="213">
        <v>0</v>
      </c>
      <c r="S1168" s="213">
        <v>0</v>
      </c>
      <c r="T1168" s="213">
        <v>0</v>
      </c>
      <c r="U1168" s="213">
        <v>0</v>
      </c>
      <c r="V1168" s="213">
        <v>0</v>
      </c>
      <c r="W1168" s="213">
        <v>0</v>
      </c>
      <c r="X1168" s="213">
        <v>0</v>
      </c>
      <c r="Y1168" s="213">
        <v>0</v>
      </c>
      <c r="Z1168" s="213">
        <v>0</v>
      </c>
      <c r="AA1168" s="213">
        <v>0</v>
      </c>
      <c r="AB1168" s="213">
        <v>0</v>
      </c>
      <c r="AC1168" s="213">
        <f>SUMIF('[3]revexpbalances - 2024-07-18T082'!$G:$G,G:G,'[3]revexpbalances - 2024-07-18T082'!$H:$H)</f>
        <v>0</v>
      </c>
      <c r="AD1168" s="213">
        <f t="shared" si="230"/>
        <v>0</v>
      </c>
      <c r="AE1168" s="744">
        <f t="shared" si="231"/>
        <v>0</v>
      </c>
      <c r="AF1168" s="744">
        <f t="shared" si="232"/>
        <v>0</v>
      </c>
      <c r="AG1168" s="744">
        <f t="shared" si="233"/>
        <v>0</v>
      </c>
      <c r="AH1168" s="744">
        <f t="shared" si="234"/>
        <v>0</v>
      </c>
      <c r="AI1168" s="744">
        <f t="shared" si="235"/>
        <v>0</v>
      </c>
      <c r="AJ1168" s="744">
        <f t="shared" si="236"/>
        <v>100</v>
      </c>
      <c r="AK1168" s="1097">
        <v>100</v>
      </c>
    </row>
    <row r="1169" spans="1:37">
      <c r="A1169">
        <v>25400</v>
      </c>
      <c r="B1169" t="s">
        <v>2923</v>
      </c>
      <c r="C1169">
        <v>931301</v>
      </c>
      <c r="D1169" t="s">
        <v>2933</v>
      </c>
      <c r="E1169">
        <v>523100</v>
      </c>
      <c r="F1169" t="s">
        <v>61</v>
      </c>
      <c r="G1169" s="408" t="s">
        <v>2528</v>
      </c>
      <c r="H1169" s="217" t="s">
        <v>23</v>
      </c>
      <c r="I1169" s="217" t="s">
        <v>433</v>
      </c>
      <c r="J1169" s="217" t="s">
        <v>458</v>
      </c>
      <c r="K1169" s="61" t="str">
        <f t="shared" si="226"/>
        <v>2</v>
      </c>
      <c r="L1169" s="63" t="str">
        <f t="shared" si="227"/>
        <v>Interpretive2</v>
      </c>
      <c r="M1169" s="63" t="str">
        <f t="shared" si="228"/>
        <v>Historic Preservation2</v>
      </c>
      <c r="N1169" s="637">
        <v>121</v>
      </c>
      <c r="O1169" s="213">
        <v>750</v>
      </c>
      <c r="Q1169" s="213">
        <f t="shared" si="229"/>
        <v>750</v>
      </c>
      <c r="R1169" s="213">
        <v>0</v>
      </c>
      <c r="S1169" s="213">
        <v>0</v>
      </c>
      <c r="T1169" s="213">
        <v>0</v>
      </c>
      <c r="U1169" s="213">
        <v>0</v>
      </c>
      <c r="V1169" s="213">
        <v>0</v>
      </c>
      <c r="W1169" s="213">
        <v>0</v>
      </c>
      <c r="X1169" s="213">
        <v>0</v>
      </c>
      <c r="Y1169" s="213">
        <v>0</v>
      </c>
      <c r="Z1169" s="213">
        <v>0</v>
      </c>
      <c r="AA1169" s="213">
        <v>0</v>
      </c>
      <c r="AB1169" s="213">
        <v>0</v>
      </c>
      <c r="AC1169" s="213">
        <f>SUMIF('[3]revexpbalances - 2024-07-18T082'!$G:$G,G:G,'[3]revexpbalances - 2024-07-18T082'!$H:$H)</f>
        <v>0</v>
      </c>
      <c r="AD1169" s="213">
        <f t="shared" si="230"/>
        <v>0</v>
      </c>
      <c r="AE1169" s="744">
        <f t="shared" si="231"/>
        <v>0</v>
      </c>
      <c r="AF1169" s="744">
        <f t="shared" si="232"/>
        <v>0</v>
      </c>
      <c r="AG1169" s="744">
        <f t="shared" si="233"/>
        <v>0</v>
      </c>
      <c r="AH1169" s="744">
        <f t="shared" si="234"/>
        <v>0</v>
      </c>
      <c r="AI1169" s="744">
        <f t="shared" si="235"/>
        <v>0</v>
      </c>
      <c r="AJ1169" s="744">
        <f t="shared" si="236"/>
        <v>750</v>
      </c>
      <c r="AK1169" s="1097">
        <v>750</v>
      </c>
    </row>
    <row r="1170" spans="1:37">
      <c r="A1170">
        <v>25400</v>
      </c>
      <c r="B1170" t="s">
        <v>2923</v>
      </c>
      <c r="C1170">
        <v>931301</v>
      </c>
      <c r="D1170" t="s">
        <v>2933</v>
      </c>
      <c r="E1170">
        <v>526420</v>
      </c>
      <c r="F1170" t="s">
        <v>114</v>
      </c>
      <c r="G1170" s="408" t="s">
        <v>1863</v>
      </c>
      <c r="H1170" s="217" t="s">
        <v>23</v>
      </c>
      <c r="I1170" s="217" t="s">
        <v>433</v>
      </c>
      <c r="J1170" s="217" t="s">
        <v>458</v>
      </c>
      <c r="K1170" s="61" t="str">
        <f t="shared" si="226"/>
        <v>2</v>
      </c>
      <c r="L1170" s="63" t="str">
        <f t="shared" si="227"/>
        <v>Interpretive2</v>
      </c>
      <c r="M1170" s="63" t="str">
        <f t="shared" si="228"/>
        <v>Historic Preservation2</v>
      </c>
      <c r="N1170" s="637">
        <v>0</v>
      </c>
      <c r="O1170" s="213">
        <v>200</v>
      </c>
      <c r="Q1170" s="213">
        <f t="shared" si="229"/>
        <v>200</v>
      </c>
      <c r="R1170" s="213">
        <v>0</v>
      </c>
      <c r="S1170" s="213">
        <v>0</v>
      </c>
      <c r="T1170" s="213">
        <v>0</v>
      </c>
      <c r="U1170" s="213">
        <v>14.99</v>
      </c>
      <c r="V1170" s="213">
        <v>0</v>
      </c>
      <c r="W1170" s="213">
        <v>0</v>
      </c>
      <c r="X1170" s="213">
        <v>0</v>
      </c>
      <c r="Y1170" s="213">
        <v>0</v>
      </c>
      <c r="Z1170" s="213">
        <v>0</v>
      </c>
      <c r="AA1170" s="213">
        <v>0</v>
      </c>
      <c r="AB1170" s="213">
        <v>0</v>
      </c>
      <c r="AC1170" s="213">
        <f>SUMIF('[3]revexpbalances - 2024-07-18T082'!$G:$G,G:G,'[3]revexpbalances - 2024-07-18T082'!$H:$H)</f>
        <v>0</v>
      </c>
      <c r="AD1170" s="213">
        <f t="shared" si="230"/>
        <v>14.99</v>
      </c>
      <c r="AE1170" s="744">
        <f t="shared" si="231"/>
        <v>0</v>
      </c>
      <c r="AF1170" s="744">
        <f t="shared" si="232"/>
        <v>14.99</v>
      </c>
      <c r="AG1170" s="744">
        <f t="shared" si="233"/>
        <v>0</v>
      </c>
      <c r="AH1170" s="744">
        <f t="shared" si="234"/>
        <v>0</v>
      </c>
      <c r="AI1170" s="744">
        <f t="shared" si="235"/>
        <v>14.99</v>
      </c>
      <c r="AJ1170" s="744">
        <f t="shared" si="236"/>
        <v>185.01</v>
      </c>
      <c r="AK1170" s="1097">
        <v>200</v>
      </c>
    </row>
    <row r="1171" spans="1:37">
      <c r="A1171">
        <v>25400</v>
      </c>
      <c r="B1171" t="s">
        <v>2923</v>
      </c>
      <c r="C1171">
        <v>931302</v>
      </c>
      <c r="D1171" t="s">
        <v>2924</v>
      </c>
      <c r="E1171">
        <v>510700</v>
      </c>
      <c r="F1171" t="s">
        <v>468</v>
      </c>
      <c r="G1171" s="408" t="s">
        <v>5402</v>
      </c>
      <c r="H1171" s="217" t="s">
        <v>23</v>
      </c>
      <c r="I1171" s="217" t="s">
        <v>435</v>
      </c>
      <c r="J1171" s="217" t="s">
        <v>1950</v>
      </c>
      <c r="K1171" s="61" t="str">
        <f t="shared" si="226"/>
        <v>1</v>
      </c>
      <c r="L1171" s="63" t="str">
        <f t="shared" si="227"/>
        <v>Interpretive1</v>
      </c>
      <c r="M1171" s="63" t="str">
        <f t="shared" si="228"/>
        <v>Gilman Ranch1</v>
      </c>
      <c r="N1171" s="637">
        <v>0</v>
      </c>
      <c r="O1171" s="213">
        <v>0</v>
      </c>
      <c r="Q1171" s="213">
        <f t="shared" si="229"/>
        <v>0</v>
      </c>
      <c r="R1171" s="213">
        <v>0</v>
      </c>
      <c r="S1171" s="213">
        <v>0</v>
      </c>
      <c r="T1171" s="213">
        <v>0</v>
      </c>
      <c r="U1171" s="213">
        <v>0</v>
      </c>
      <c r="V1171" s="213">
        <v>0</v>
      </c>
      <c r="W1171" s="213">
        <v>0</v>
      </c>
      <c r="X1171" s="213">
        <v>0</v>
      </c>
      <c r="Y1171" s="213">
        <v>0</v>
      </c>
      <c r="Z1171" s="213">
        <v>0</v>
      </c>
      <c r="AA1171" s="213">
        <v>0</v>
      </c>
      <c r="AB1171" s="213">
        <v>0</v>
      </c>
      <c r="AC1171" s="213">
        <f>SUMIF('[3]revexpbalances - 2024-07-18T082'!$G:$G,G:G,'[3]revexpbalances - 2024-07-18T082'!$H:$H)</f>
        <v>0</v>
      </c>
      <c r="AD1171" s="213">
        <f t="shared" si="230"/>
        <v>0</v>
      </c>
      <c r="AE1171" s="744">
        <f t="shared" si="231"/>
        <v>0</v>
      </c>
      <c r="AF1171" s="744">
        <f t="shared" si="232"/>
        <v>0</v>
      </c>
      <c r="AG1171" s="744">
        <f t="shared" si="233"/>
        <v>0</v>
      </c>
      <c r="AH1171" s="744">
        <f t="shared" si="234"/>
        <v>0</v>
      </c>
      <c r="AI1171" s="744">
        <f t="shared" si="235"/>
        <v>0</v>
      </c>
      <c r="AJ1171" s="744">
        <f t="shared" si="236"/>
        <v>0</v>
      </c>
      <c r="AK1171" s="1097">
        <v>0</v>
      </c>
    </row>
    <row r="1172" spans="1:37">
      <c r="A1172">
        <v>25400</v>
      </c>
      <c r="B1172" t="s">
        <v>2923</v>
      </c>
      <c r="C1172">
        <v>931302</v>
      </c>
      <c r="D1172" t="s">
        <v>2924</v>
      </c>
      <c r="E1172">
        <v>523100</v>
      </c>
      <c r="F1172" t="s">
        <v>61</v>
      </c>
      <c r="G1172" s="408" t="s">
        <v>5389</v>
      </c>
      <c r="H1172" s="217" t="s">
        <v>23</v>
      </c>
      <c r="I1172" s="217" t="s">
        <v>435</v>
      </c>
      <c r="J1172" s="217" t="s">
        <v>458</v>
      </c>
      <c r="K1172" s="61" t="str">
        <f t="shared" si="226"/>
        <v>2</v>
      </c>
      <c r="L1172" s="63" t="str">
        <f t="shared" si="227"/>
        <v>Interpretive2</v>
      </c>
      <c r="M1172" s="63" t="str">
        <f t="shared" si="228"/>
        <v>Gilman Ranch2</v>
      </c>
      <c r="N1172" s="637">
        <v>185</v>
      </c>
      <c r="O1172" s="213">
        <v>500</v>
      </c>
      <c r="Q1172" s="213">
        <f t="shared" si="229"/>
        <v>500</v>
      </c>
      <c r="R1172" s="213">
        <v>0</v>
      </c>
      <c r="S1172" s="213">
        <v>0</v>
      </c>
      <c r="T1172" s="213">
        <v>90</v>
      </c>
      <c r="U1172" s="213">
        <v>0</v>
      </c>
      <c r="V1172" s="213">
        <v>90</v>
      </c>
      <c r="W1172" s="213">
        <v>0</v>
      </c>
      <c r="X1172" s="213">
        <v>0</v>
      </c>
      <c r="Y1172" s="213">
        <v>0</v>
      </c>
      <c r="Z1172" s="213">
        <v>0</v>
      </c>
      <c r="AA1172" s="213">
        <v>0</v>
      </c>
      <c r="AB1172" s="213">
        <v>0</v>
      </c>
      <c r="AC1172" s="213">
        <f>SUMIF('[3]revexpbalances - 2024-07-18T082'!$G:$G,G:G,'[3]revexpbalances - 2024-07-18T082'!$H:$H)</f>
        <v>0</v>
      </c>
      <c r="AD1172" s="213">
        <f t="shared" si="230"/>
        <v>180</v>
      </c>
      <c r="AE1172" s="744">
        <f t="shared" si="231"/>
        <v>90</v>
      </c>
      <c r="AF1172" s="744">
        <f t="shared" si="232"/>
        <v>90</v>
      </c>
      <c r="AG1172" s="744">
        <f t="shared" si="233"/>
        <v>0</v>
      </c>
      <c r="AH1172" s="744">
        <f t="shared" si="234"/>
        <v>0</v>
      </c>
      <c r="AI1172" s="744">
        <f t="shared" si="235"/>
        <v>180</v>
      </c>
      <c r="AJ1172" s="744">
        <f t="shared" si="236"/>
        <v>320</v>
      </c>
      <c r="AK1172" s="1097">
        <v>500</v>
      </c>
    </row>
    <row r="1173" spans="1:37">
      <c r="A1173">
        <v>25400</v>
      </c>
      <c r="B1173" t="s">
        <v>2923</v>
      </c>
      <c r="C1173">
        <v>931302</v>
      </c>
      <c r="D1173" t="s">
        <v>2924</v>
      </c>
      <c r="E1173">
        <v>523680</v>
      </c>
      <c r="F1173" t="s">
        <v>65</v>
      </c>
      <c r="G1173" s="408" t="s">
        <v>5410</v>
      </c>
      <c r="H1173" s="217" t="s">
        <v>23</v>
      </c>
      <c r="I1173" s="217" t="s">
        <v>435</v>
      </c>
      <c r="J1173" s="217" t="s">
        <v>458</v>
      </c>
      <c r="K1173" s="61" t="str">
        <f t="shared" si="226"/>
        <v>2</v>
      </c>
      <c r="L1173" s="63" t="str">
        <f t="shared" si="227"/>
        <v>Interpretive2</v>
      </c>
      <c r="M1173" s="63" t="str">
        <f t="shared" si="228"/>
        <v>Gilman Ranch2</v>
      </c>
      <c r="N1173" s="637">
        <v>348.59</v>
      </c>
      <c r="O1173" s="213">
        <v>1500</v>
      </c>
      <c r="Q1173" s="213">
        <f t="shared" si="229"/>
        <v>1500</v>
      </c>
      <c r="R1173" s="213">
        <v>0</v>
      </c>
      <c r="S1173" s="213">
        <v>0</v>
      </c>
      <c r="T1173" s="213">
        <v>0</v>
      </c>
      <c r="U1173" s="213">
        <v>0</v>
      </c>
      <c r="V1173" s="213">
        <v>0</v>
      </c>
      <c r="W1173" s="213">
        <v>0</v>
      </c>
      <c r="X1173" s="213">
        <v>0</v>
      </c>
      <c r="Y1173" s="213">
        <v>0</v>
      </c>
      <c r="Z1173" s="213">
        <v>0</v>
      </c>
      <c r="AA1173" s="213">
        <v>0</v>
      </c>
      <c r="AB1173" s="213">
        <v>0</v>
      </c>
      <c r="AC1173" s="213">
        <f>SUMIF('[3]revexpbalances - 2024-07-18T082'!$G:$G,G:G,'[3]revexpbalances - 2024-07-18T082'!$H:$H)</f>
        <v>0</v>
      </c>
      <c r="AD1173" s="213">
        <f t="shared" si="230"/>
        <v>0</v>
      </c>
      <c r="AE1173" s="744">
        <f t="shared" si="231"/>
        <v>0</v>
      </c>
      <c r="AF1173" s="744">
        <f t="shared" si="232"/>
        <v>0</v>
      </c>
      <c r="AG1173" s="744">
        <f t="shared" si="233"/>
        <v>0</v>
      </c>
      <c r="AH1173" s="744">
        <f t="shared" si="234"/>
        <v>0</v>
      </c>
      <c r="AI1173" s="744">
        <f t="shared" si="235"/>
        <v>0</v>
      </c>
      <c r="AJ1173" s="744">
        <f t="shared" si="236"/>
        <v>1500</v>
      </c>
      <c r="AK1173" s="1097">
        <v>1000</v>
      </c>
    </row>
    <row r="1174" spans="1:37">
      <c r="A1174">
        <v>25400</v>
      </c>
      <c r="B1174" t="s">
        <v>2923</v>
      </c>
      <c r="C1174">
        <v>931302</v>
      </c>
      <c r="D1174" t="s">
        <v>2924</v>
      </c>
      <c r="E1174">
        <v>524840</v>
      </c>
      <c r="F1174" t="s">
        <v>69</v>
      </c>
      <c r="G1174" s="408" t="s">
        <v>5379</v>
      </c>
      <c r="H1174" s="217" t="s">
        <v>23</v>
      </c>
      <c r="I1174" s="217" t="s">
        <v>435</v>
      </c>
      <c r="J1174" s="217" t="s">
        <v>458</v>
      </c>
      <c r="K1174" s="61" t="str">
        <f t="shared" si="226"/>
        <v>2</v>
      </c>
      <c r="L1174" s="63" t="str">
        <f t="shared" si="227"/>
        <v>Interpretive2</v>
      </c>
      <c r="M1174" s="63" t="str">
        <f t="shared" si="228"/>
        <v>Gilman Ranch2</v>
      </c>
      <c r="N1174" s="637">
        <v>15</v>
      </c>
      <c r="O1174" s="213">
        <v>500</v>
      </c>
      <c r="Q1174" s="213">
        <f t="shared" si="229"/>
        <v>500</v>
      </c>
      <c r="R1174" s="213">
        <v>0</v>
      </c>
      <c r="S1174" s="213">
        <v>0</v>
      </c>
      <c r="T1174" s="213">
        <v>0</v>
      </c>
      <c r="U1174" s="213">
        <v>0</v>
      </c>
      <c r="V1174" s="213">
        <v>0</v>
      </c>
      <c r="W1174" s="213">
        <v>0</v>
      </c>
      <c r="X1174" s="213">
        <v>0</v>
      </c>
      <c r="Y1174" s="213">
        <v>45</v>
      </c>
      <c r="Z1174" s="213">
        <v>0</v>
      </c>
      <c r="AA1174" s="213">
        <v>0</v>
      </c>
      <c r="AB1174" s="213">
        <v>0</v>
      </c>
      <c r="AC1174" s="213">
        <f>SUMIF('[3]revexpbalances - 2024-07-18T082'!$G:$G,G:G,'[3]revexpbalances - 2024-07-18T082'!$H:$H)</f>
        <v>0</v>
      </c>
      <c r="AD1174" s="213">
        <f t="shared" si="230"/>
        <v>45</v>
      </c>
      <c r="AE1174" s="744">
        <f t="shared" si="231"/>
        <v>0</v>
      </c>
      <c r="AF1174" s="744">
        <f t="shared" si="232"/>
        <v>0</v>
      </c>
      <c r="AG1174" s="744">
        <f t="shared" si="233"/>
        <v>45</v>
      </c>
      <c r="AH1174" s="744">
        <f t="shared" si="234"/>
        <v>0</v>
      </c>
      <c r="AI1174" s="744">
        <f t="shared" si="235"/>
        <v>45</v>
      </c>
      <c r="AJ1174" s="744">
        <f t="shared" si="236"/>
        <v>455</v>
      </c>
      <c r="AK1174" s="1097">
        <v>500</v>
      </c>
    </row>
    <row r="1175" spans="1:37">
      <c r="A1175">
        <v>25400</v>
      </c>
      <c r="B1175" t="s">
        <v>2923</v>
      </c>
      <c r="C1175">
        <v>931302</v>
      </c>
      <c r="D1175" t="s">
        <v>2924</v>
      </c>
      <c r="E1175">
        <v>525440</v>
      </c>
      <c r="F1175" t="s">
        <v>111</v>
      </c>
      <c r="G1175" s="408" t="s">
        <v>5426</v>
      </c>
      <c r="H1175" s="217" t="s">
        <v>23</v>
      </c>
      <c r="I1175" s="217" t="s">
        <v>435</v>
      </c>
      <c r="J1175" s="217" t="s">
        <v>458</v>
      </c>
      <c r="K1175" s="61" t="str">
        <f t="shared" si="226"/>
        <v>2</v>
      </c>
      <c r="L1175" s="63" t="str">
        <f t="shared" si="227"/>
        <v>Interpretive2</v>
      </c>
      <c r="M1175" s="63" t="str">
        <f t="shared" si="228"/>
        <v>Gilman Ranch2</v>
      </c>
      <c r="N1175" s="637">
        <v>0</v>
      </c>
      <c r="O1175" s="213">
        <v>0</v>
      </c>
      <c r="Q1175" s="213">
        <f t="shared" si="229"/>
        <v>0</v>
      </c>
      <c r="R1175" s="213">
        <v>0</v>
      </c>
      <c r="S1175" s="213">
        <v>0</v>
      </c>
      <c r="T1175" s="213">
        <v>0</v>
      </c>
      <c r="U1175" s="213">
        <v>0</v>
      </c>
      <c r="V1175" s="213">
        <v>0</v>
      </c>
      <c r="W1175" s="213">
        <v>0</v>
      </c>
      <c r="X1175" s="213">
        <v>0</v>
      </c>
      <c r="Y1175" s="213">
        <v>0</v>
      </c>
      <c r="Z1175" s="213">
        <v>0</v>
      </c>
      <c r="AA1175" s="213">
        <v>0</v>
      </c>
      <c r="AB1175" s="213">
        <v>0</v>
      </c>
      <c r="AC1175" s="213">
        <f>SUMIF('[3]revexpbalances - 2024-07-18T082'!$G:$G,G:G,'[3]revexpbalances - 2024-07-18T082'!$H:$H)</f>
        <v>0</v>
      </c>
      <c r="AD1175" s="213">
        <f t="shared" si="230"/>
        <v>0</v>
      </c>
      <c r="AE1175" s="744">
        <f t="shared" si="231"/>
        <v>0</v>
      </c>
      <c r="AF1175" s="744">
        <f t="shared" si="232"/>
        <v>0</v>
      </c>
      <c r="AG1175" s="744">
        <f t="shared" si="233"/>
        <v>0</v>
      </c>
      <c r="AH1175" s="744">
        <f t="shared" si="234"/>
        <v>0</v>
      </c>
      <c r="AI1175" s="744">
        <f t="shared" si="235"/>
        <v>0</v>
      </c>
      <c r="AJ1175" s="744">
        <f t="shared" si="236"/>
        <v>0</v>
      </c>
      <c r="AK1175" s="1097">
        <v>0</v>
      </c>
    </row>
    <row r="1176" spans="1:37">
      <c r="A1176">
        <v>25400</v>
      </c>
      <c r="B1176" t="s">
        <v>2923</v>
      </c>
      <c r="C1176">
        <v>931302</v>
      </c>
      <c r="D1176" t="s">
        <v>2924</v>
      </c>
      <c r="E1176">
        <v>527100</v>
      </c>
      <c r="F1176" t="s">
        <v>72</v>
      </c>
      <c r="G1176" s="408" t="s">
        <v>5429</v>
      </c>
      <c r="H1176" s="217" t="s">
        <v>23</v>
      </c>
      <c r="I1176" s="217" t="s">
        <v>435</v>
      </c>
      <c r="J1176" s="217" t="s">
        <v>458</v>
      </c>
      <c r="K1176" s="61" t="str">
        <f t="shared" si="226"/>
        <v>2</v>
      </c>
      <c r="L1176" s="63" t="str">
        <f t="shared" si="227"/>
        <v>Interpretive2</v>
      </c>
      <c r="M1176" s="63" t="str">
        <f t="shared" si="228"/>
        <v>Gilman Ranch2</v>
      </c>
      <c r="N1176" s="637">
        <v>0</v>
      </c>
      <c r="O1176" s="213">
        <v>750</v>
      </c>
      <c r="Q1176" s="213">
        <f t="shared" si="229"/>
        <v>750</v>
      </c>
      <c r="R1176" s="213">
        <v>0</v>
      </c>
      <c r="S1176" s="213">
        <v>0</v>
      </c>
      <c r="T1176" s="213">
        <v>0</v>
      </c>
      <c r="U1176" s="213">
        <v>0</v>
      </c>
      <c r="V1176" s="213">
        <v>0</v>
      </c>
      <c r="W1176" s="213">
        <v>0</v>
      </c>
      <c r="X1176" s="213">
        <v>0</v>
      </c>
      <c r="Y1176" s="213">
        <v>0</v>
      </c>
      <c r="Z1176" s="213">
        <v>0</v>
      </c>
      <c r="AA1176" s="213">
        <v>0</v>
      </c>
      <c r="AB1176" s="213">
        <v>0</v>
      </c>
      <c r="AC1176" s="213">
        <f>SUMIF('[3]revexpbalances - 2024-07-18T082'!$G:$G,G:G,'[3]revexpbalances - 2024-07-18T082'!$H:$H)</f>
        <v>0</v>
      </c>
      <c r="AD1176" s="213">
        <f t="shared" si="230"/>
        <v>0</v>
      </c>
      <c r="AE1176" s="744">
        <f t="shared" si="231"/>
        <v>0</v>
      </c>
      <c r="AF1176" s="744">
        <f t="shared" si="232"/>
        <v>0</v>
      </c>
      <c r="AG1176" s="744">
        <f t="shared" si="233"/>
        <v>0</v>
      </c>
      <c r="AH1176" s="744">
        <f t="shared" si="234"/>
        <v>0</v>
      </c>
      <c r="AI1176" s="744">
        <f t="shared" si="235"/>
        <v>0</v>
      </c>
      <c r="AJ1176" s="744">
        <f t="shared" si="236"/>
        <v>750</v>
      </c>
      <c r="AK1176" s="1097">
        <v>750</v>
      </c>
    </row>
    <row r="1177" spans="1:37">
      <c r="A1177">
        <v>25400</v>
      </c>
      <c r="B1177" t="s">
        <v>2923</v>
      </c>
      <c r="C1177">
        <v>931302</v>
      </c>
      <c r="D1177" t="s">
        <v>2924</v>
      </c>
      <c r="E1177">
        <v>527680</v>
      </c>
      <c r="F1177" t="s">
        <v>74</v>
      </c>
      <c r="G1177" s="408" t="s">
        <v>6106</v>
      </c>
      <c r="H1177" s="217" t="s">
        <v>23</v>
      </c>
      <c r="I1177" s="217" t="s">
        <v>435</v>
      </c>
      <c r="J1177" s="217" t="s">
        <v>458</v>
      </c>
      <c r="K1177" s="61" t="str">
        <f t="shared" si="226"/>
        <v>2</v>
      </c>
      <c r="L1177" s="63" t="str">
        <f t="shared" si="227"/>
        <v>Interpretive2</v>
      </c>
      <c r="M1177" s="63" t="str">
        <f t="shared" si="228"/>
        <v>Gilman Ranch2</v>
      </c>
      <c r="N1177" s="637">
        <v>0</v>
      </c>
      <c r="O1177" s="213">
        <v>1200</v>
      </c>
      <c r="Q1177" s="213">
        <f t="shared" si="229"/>
        <v>1200</v>
      </c>
      <c r="R1177" s="213">
        <v>0</v>
      </c>
      <c r="S1177" s="213">
        <v>0</v>
      </c>
      <c r="T1177" s="213">
        <v>0</v>
      </c>
      <c r="U1177" s="213">
        <v>0</v>
      </c>
      <c r="V1177" s="213">
        <v>0</v>
      </c>
      <c r="W1177" s="213">
        <v>0</v>
      </c>
      <c r="X1177" s="213">
        <v>0</v>
      </c>
      <c r="Y1177" s="213">
        <v>0</v>
      </c>
      <c r="Z1177" s="213">
        <v>0</v>
      </c>
      <c r="AA1177" s="213">
        <v>0</v>
      </c>
      <c r="AB1177" s="213">
        <v>0</v>
      </c>
      <c r="AC1177" s="213">
        <f>SUMIF('[3]revexpbalances - 2024-07-18T082'!$G:$G,G:G,'[3]revexpbalances - 2024-07-18T082'!$H:$H)</f>
        <v>0</v>
      </c>
      <c r="AD1177" s="213">
        <f t="shared" si="230"/>
        <v>0</v>
      </c>
      <c r="AE1177" s="744">
        <f t="shared" si="231"/>
        <v>0</v>
      </c>
      <c r="AF1177" s="744">
        <f t="shared" si="232"/>
        <v>0</v>
      </c>
      <c r="AG1177" s="744">
        <f t="shared" si="233"/>
        <v>0</v>
      </c>
      <c r="AH1177" s="744">
        <f t="shared" si="234"/>
        <v>0</v>
      </c>
      <c r="AI1177" s="744">
        <f t="shared" si="235"/>
        <v>0</v>
      </c>
      <c r="AJ1177" s="744">
        <f t="shared" si="236"/>
        <v>1200</v>
      </c>
      <c r="AK1177" s="1097">
        <v>1200</v>
      </c>
    </row>
    <row r="1178" spans="1:37">
      <c r="A1178">
        <v>25400</v>
      </c>
      <c r="B1178" t="s">
        <v>2923</v>
      </c>
      <c r="C1178">
        <v>931303</v>
      </c>
      <c r="D1178" t="s">
        <v>5793</v>
      </c>
      <c r="E1178">
        <v>520015</v>
      </c>
      <c r="F1178" t="s">
        <v>485</v>
      </c>
      <c r="G1178" s="408" t="s">
        <v>6397</v>
      </c>
      <c r="H1178" s="217" t="s">
        <v>23</v>
      </c>
      <c r="I1178" s="217" t="s">
        <v>437</v>
      </c>
      <c r="J1178" s="217" t="s">
        <v>458</v>
      </c>
      <c r="K1178" s="61" t="str">
        <f t="shared" si="226"/>
        <v>2</v>
      </c>
      <c r="L1178" s="63" t="str">
        <f t="shared" si="227"/>
        <v>Interpretive2</v>
      </c>
      <c r="M1178" s="63" t="str">
        <f t="shared" si="228"/>
        <v>Jensen-Alvarado Ranch2</v>
      </c>
      <c r="N1178" s="637">
        <v>390.16</v>
      </c>
      <c r="O1178" s="213">
        <v>1500</v>
      </c>
      <c r="Q1178" s="213">
        <f t="shared" si="229"/>
        <v>1500</v>
      </c>
      <c r="R1178" s="213">
        <v>0</v>
      </c>
      <c r="S1178" s="213">
        <v>0</v>
      </c>
      <c r="T1178" s="213">
        <v>2594.4699999999998</v>
      </c>
      <c r="U1178" s="213">
        <v>44.3</v>
      </c>
      <c r="V1178" s="213">
        <v>0</v>
      </c>
      <c r="W1178" s="213">
        <v>82.85</v>
      </c>
      <c r="X1178" s="213">
        <v>0</v>
      </c>
      <c r="Y1178" s="213">
        <v>0</v>
      </c>
      <c r="Z1178" s="213">
        <v>0</v>
      </c>
      <c r="AA1178" s="213">
        <v>0</v>
      </c>
      <c r="AB1178" s="213">
        <v>0</v>
      </c>
      <c r="AC1178" s="213">
        <f>SUMIF('[3]revexpbalances - 2024-07-18T082'!$G:$G,G:G,'[3]revexpbalances - 2024-07-18T082'!$H:$H)</f>
        <v>0</v>
      </c>
      <c r="AD1178" s="213">
        <f t="shared" si="230"/>
        <v>2721.62</v>
      </c>
      <c r="AE1178" s="744">
        <f t="shared" si="231"/>
        <v>2594.4699999999998</v>
      </c>
      <c r="AF1178" s="744">
        <f t="shared" si="232"/>
        <v>127.14999999999999</v>
      </c>
      <c r="AG1178" s="744">
        <f t="shared" si="233"/>
        <v>0</v>
      </c>
      <c r="AH1178" s="744">
        <f t="shared" si="234"/>
        <v>0</v>
      </c>
      <c r="AI1178" s="744">
        <f t="shared" si="235"/>
        <v>2721.62</v>
      </c>
      <c r="AJ1178" s="744">
        <f t="shared" si="236"/>
        <v>-1221.6199999999999</v>
      </c>
      <c r="AK1178" s="1097">
        <v>1500</v>
      </c>
    </row>
    <row r="1179" spans="1:37">
      <c r="A1179">
        <v>25400</v>
      </c>
      <c r="B1179" t="s">
        <v>2923</v>
      </c>
      <c r="C1179">
        <v>931303</v>
      </c>
      <c r="D1179" t="s">
        <v>5793</v>
      </c>
      <c r="E1179">
        <v>521720</v>
      </c>
      <c r="F1179" t="s">
        <v>121</v>
      </c>
      <c r="G1179" s="408" t="s">
        <v>6402</v>
      </c>
      <c r="H1179" s="217" t="s">
        <v>23</v>
      </c>
      <c r="I1179" s="217" t="s">
        <v>437</v>
      </c>
      <c r="J1179" s="217" t="s">
        <v>458</v>
      </c>
      <c r="K1179" s="61" t="str">
        <f t="shared" si="226"/>
        <v>2</v>
      </c>
      <c r="L1179" s="63" t="str">
        <f t="shared" si="227"/>
        <v>Interpretive2</v>
      </c>
      <c r="M1179" s="63" t="str">
        <f t="shared" si="228"/>
        <v>Jensen-Alvarado Ranch2</v>
      </c>
      <c r="N1179" s="637">
        <v>0</v>
      </c>
      <c r="O1179" s="213">
        <v>500</v>
      </c>
      <c r="Q1179" s="213">
        <f t="shared" si="229"/>
        <v>500</v>
      </c>
      <c r="R1179" s="213">
        <v>0</v>
      </c>
      <c r="S1179" s="213">
        <v>0</v>
      </c>
      <c r="T1179" s="213">
        <v>0</v>
      </c>
      <c r="U1179" s="213">
        <v>0</v>
      </c>
      <c r="V1179" s="213">
        <v>0</v>
      </c>
      <c r="W1179" s="213">
        <v>316.48</v>
      </c>
      <c r="X1179" s="213">
        <v>0</v>
      </c>
      <c r="Y1179" s="213">
        <v>0</v>
      </c>
      <c r="Z1179" s="213">
        <v>0</v>
      </c>
      <c r="AA1179" s="213">
        <v>0</v>
      </c>
      <c r="AB1179" s="213">
        <v>0</v>
      </c>
      <c r="AC1179" s="213">
        <f>SUMIF('[3]revexpbalances - 2024-07-18T082'!$G:$G,G:G,'[3]revexpbalances - 2024-07-18T082'!$H:$H)</f>
        <v>289</v>
      </c>
      <c r="AD1179" s="213">
        <f t="shared" si="230"/>
        <v>605.48</v>
      </c>
      <c r="AE1179" s="744">
        <f t="shared" si="231"/>
        <v>0</v>
      </c>
      <c r="AF1179" s="744">
        <f t="shared" si="232"/>
        <v>316.48</v>
      </c>
      <c r="AG1179" s="744">
        <f t="shared" si="233"/>
        <v>0</v>
      </c>
      <c r="AH1179" s="744">
        <f t="shared" si="234"/>
        <v>289</v>
      </c>
      <c r="AI1179" s="744">
        <f t="shared" si="235"/>
        <v>605.48</v>
      </c>
      <c r="AJ1179" s="744">
        <f t="shared" si="236"/>
        <v>-105.48000000000002</v>
      </c>
      <c r="AK1179" s="1097">
        <v>500</v>
      </c>
    </row>
    <row r="1180" spans="1:37">
      <c r="A1180">
        <v>25400</v>
      </c>
      <c r="B1180" t="s">
        <v>2923</v>
      </c>
      <c r="C1180">
        <v>931303</v>
      </c>
      <c r="D1180" t="s">
        <v>5793</v>
      </c>
      <c r="E1180">
        <v>523340</v>
      </c>
      <c r="F1180" t="s">
        <v>6127</v>
      </c>
      <c r="G1180" s="408" t="s">
        <v>5368</v>
      </c>
      <c r="H1180" s="217" t="s">
        <v>23</v>
      </c>
      <c r="I1180" s="217" t="s">
        <v>437</v>
      </c>
      <c r="J1180" s="217" t="s">
        <v>458</v>
      </c>
      <c r="K1180" s="61" t="str">
        <f t="shared" si="226"/>
        <v>2</v>
      </c>
      <c r="L1180" s="63" t="str">
        <f t="shared" si="227"/>
        <v>Interpretive2</v>
      </c>
      <c r="M1180" s="63" t="str">
        <f t="shared" si="228"/>
        <v>Jensen-Alvarado Ranch2</v>
      </c>
      <c r="N1180" s="637">
        <v>3.22</v>
      </c>
      <c r="O1180" s="213">
        <v>50</v>
      </c>
      <c r="Q1180" s="213">
        <f t="shared" si="229"/>
        <v>50</v>
      </c>
      <c r="R1180" s="213">
        <v>0</v>
      </c>
      <c r="S1180" s="213">
        <v>3.66</v>
      </c>
      <c r="T1180" s="213">
        <v>0</v>
      </c>
      <c r="U1180" s="213">
        <v>0</v>
      </c>
      <c r="V1180" s="213">
        <v>0</v>
      </c>
      <c r="W1180" s="213">
        <v>2.21</v>
      </c>
      <c r="X1180" s="213">
        <v>1.88</v>
      </c>
      <c r="Y1180" s="213">
        <v>0</v>
      </c>
      <c r="Z1180" s="213">
        <v>0</v>
      </c>
      <c r="AA1180" s="213">
        <v>0</v>
      </c>
      <c r="AB1180" s="213">
        <v>0</v>
      </c>
      <c r="AC1180" s="213">
        <f>SUMIF('[3]revexpbalances - 2024-07-18T082'!$G:$G,G:G,'[3]revexpbalances - 2024-07-18T082'!$H:$H)</f>
        <v>0</v>
      </c>
      <c r="AD1180" s="213">
        <f t="shared" si="230"/>
        <v>7.75</v>
      </c>
      <c r="AE1180" s="744">
        <f t="shared" si="231"/>
        <v>3.66</v>
      </c>
      <c r="AF1180" s="744">
        <f t="shared" si="232"/>
        <v>2.21</v>
      </c>
      <c r="AG1180" s="744">
        <f t="shared" si="233"/>
        <v>1.88</v>
      </c>
      <c r="AH1180" s="744">
        <f t="shared" si="234"/>
        <v>0</v>
      </c>
      <c r="AI1180" s="744">
        <f t="shared" si="235"/>
        <v>7.75</v>
      </c>
      <c r="AJ1180" s="744">
        <f t="shared" si="236"/>
        <v>42.25</v>
      </c>
      <c r="AK1180" s="1097">
        <v>50</v>
      </c>
    </row>
    <row r="1181" spans="1:37">
      <c r="A1181">
        <v>25400</v>
      </c>
      <c r="B1181" t="s">
        <v>2923</v>
      </c>
      <c r="C1181">
        <v>931303</v>
      </c>
      <c r="D1181" t="s">
        <v>5793</v>
      </c>
      <c r="E1181">
        <v>523680</v>
      </c>
      <c r="F1181" t="s">
        <v>65</v>
      </c>
      <c r="G1181" s="408" t="s">
        <v>6407</v>
      </c>
      <c r="H1181" s="217" t="s">
        <v>23</v>
      </c>
      <c r="I1181" s="217" t="s">
        <v>437</v>
      </c>
      <c r="J1181" s="217" t="s">
        <v>458</v>
      </c>
      <c r="K1181" s="61" t="str">
        <f t="shared" si="226"/>
        <v>2</v>
      </c>
      <c r="L1181" s="63" t="str">
        <f t="shared" si="227"/>
        <v>Interpretive2</v>
      </c>
      <c r="M1181" s="63" t="str">
        <f t="shared" si="228"/>
        <v>Jensen-Alvarado Ranch2</v>
      </c>
      <c r="N1181" s="637">
        <v>0</v>
      </c>
      <c r="O1181" s="213">
        <v>2000</v>
      </c>
      <c r="Q1181" s="213">
        <f t="shared" si="229"/>
        <v>2000</v>
      </c>
      <c r="R1181" s="213">
        <v>0</v>
      </c>
      <c r="S1181" s="213">
        <v>0</v>
      </c>
      <c r="T1181" s="213">
        <v>0</v>
      </c>
      <c r="U1181" s="213">
        <v>0</v>
      </c>
      <c r="V1181" s="213">
        <v>0</v>
      </c>
      <c r="W1181" s="213">
        <v>0</v>
      </c>
      <c r="X1181" s="213">
        <v>0</v>
      </c>
      <c r="Y1181" s="213">
        <v>0</v>
      </c>
      <c r="Z1181" s="213">
        <v>0</v>
      </c>
      <c r="AA1181" s="213">
        <v>0</v>
      </c>
      <c r="AB1181" s="213">
        <v>0</v>
      </c>
      <c r="AC1181" s="213">
        <f>SUMIF('[3]revexpbalances - 2024-07-18T082'!$G:$G,G:G,'[3]revexpbalances - 2024-07-18T082'!$H:$H)</f>
        <v>0</v>
      </c>
      <c r="AD1181" s="213">
        <f t="shared" si="230"/>
        <v>0</v>
      </c>
      <c r="AE1181" s="744">
        <f t="shared" si="231"/>
        <v>0</v>
      </c>
      <c r="AF1181" s="744">
        <f t="shared" si="232"/>
        <v>0</v>
      </c>
      <c r="AG1181" s="744">
        <f t="shared" si="233"/>
        <v>0</v>
      </c>
      <c r="AH1181" s="744">
        <f t="shared" si="234"/>
        <v>0</v>
      </c>
      <c r="AI1181" s="744">
        <f t="shared" si="235"/>
        <v>0</v>
      </c>
      <c r="AJ1181" s="744">
        <f t="shared" si="236"/>
        <v>2000</v>
      </c>
      <c r="AK1181" s="1097">
        <v>1000</v>
      </c>
    </row>
    <row r="1182" spans="1:37">
      <c r="A1182">
        <v>25400</v>
      </c>
      <c r="B1182" t="s">
        <v>2923</v>
      </c>
      <c r="C1182">
        <v>931303</v>
      </c>
      <c r="D1182" t="s">
        <v>5793</v>
      </c>
      <c r="E1182">
        <v>528920</v>
      </c>
      <c r="F1182" t="s">
        <v>78</v>
      </c>
      <c r="G1182" s="408" t="s">
        <v>5464</v>
      </c>
      <c r="H1182" s="217" t="s">
        <v>23</v>
      </c>
      <c r="I1182" s="217" t="s">
        <v>437</v>
      </c>
      <c r="J1182" s="217" t="s">
        <v>458</v>
      </c>
      <c r="K1182" s="61" t="str">
        <f t="shared" si="226"/>
        <v>2</v>
      </c>
      <c r="L1182" s="63" t="str">
        <f t="shared" si="227"/>
        <v>Interpretive2</v>
      </c>
      <c r="M1182" s="63" t="str">
        <f t="shared" si="228"/>
        <v>Jensen-Alvarado Ranch2</v>
      </c>
      <c r="N1182" s="637">
        <v>0</v>
      </c>
      <c r="O1182" s="213">
        <v>1200</v>
      </c>
      <c r="Q1182" s="213">
        <f t="shared" si="229"/>
        <v>1200</v>
      </c>
      <c r="R1182" s="213">
        <v>0</v>
      </c>
      <c r="S1182" s="213">
        <v>0</v>
      </c>
      <c r="T1182" s="213">
        <v>0</v>
      </c>
      <c r="U1182" s="213">
        <v>0</v>
      </c>
      <c r="V1182" s="213">
        <v>0</v>
      </c>
      <c r="W1182" s="213">
        <v>0</v>
      </c>
      <c r="X1182" s="213">
        <v>0</v>
      </c>
      <c r="Y1182" s="213">
        <v>0</v>
      </c>
      <c r="Z1182" s="213">
        <v>0</v>
      </c>
      <c r="AA1182" s="213">
        <v>0</v>
      </c>
      <c r="AB1182" s="213">
        <v>0</v>
      </c>
      <c r="AC1182" s="213">
        <f>SUMIF('[3]revexpbalances - 2024-07-18T082'!$G:$G,G:G,'[3]revexpbalances - 2024-07-18T082'!$H:$H)</f>
        <v>0</v>
      </c>
      <c r="AD1182" s="213">
        <f t="shared" si="230"/>
        <v>0</v>
      </c>
      <c r="AE1182" s="744">
        <f t="shared" si="231"/>
        <v>0</v>
      </c>
      <c r="AF1182" s="744">
        <f t="shared" si="232"/>
        <v>0</v>
      </c>
      <c r="AG1182" s="744">
        <f t="shared" si="233"/>
        <v>0</v>
      </c>
      <c r="AH1182" s="744">
        <f t="shared" si="234"/>
        <v>0</v>
      </c>
      <c r="AI1182" s="744">
        <f t="shared" si="235"/>
        <v>0</v>
      </c>
      <c r="AJ1182" s="744">
        <f t="shared" si="236"/>
        <v>1200</v>
      </c>
      <c r="AK1182" s="1097">
        <v>1200</v>
      </c>
    </row>
    <row r="1183" spans="1:37">
      <c r="A1183">
        <v>25400</v>
      </c>
      <c r="B1183" t="s">
        <v>2923</v>
      </c>
      <c r="C1183">
        <v>931304</v>
      </c>
      <c r="D1183" t="s">
        <v>438</v>
      </c>
      <c r="E1183">
        <v>525440</v>
      </c>
      <c r="F1183" t="s">
        <v>111</v>
      </c>
      <c r="G1183" s="408" t="s">
        <v>5425</v>
      </c>
      <c r="H1183" s="217" t="s">
        <v>23</v>
      </c>
      <c r="I1183" s="217" t="s">
        <v>438</v>
      </c>
      <c r="J1183" s="217" t="s">
        <v>458</v>
      </c>
      <c r="K1183" s="61" t="str">
        <f t="shared" si="226"/>
        <v>2</v>
      </c>
      <c r="L1183" s="63" t="str">
        <f t="shared" si="227"/>
        <v>Interpretive2</v>
      </c>
      <c r="M1183" s="63" t="str">
        <f t="shared" si="228"/>
        <v>San Timoteo Schoolhouse2</v>
      </c>
      <c r="N1183" s="637">
        <v>0</v>
      </c>
      <c r="O1183" s="213">
        <v>0</v>
      </c>
      <c r="Q1183" s="213">
        <f t="shared" si="229"/>
        <v>0</v>
      </c>
      <c r="R1183" s="213">
        <v>0</v>
      </c>
      <c r="S1183" s="213">
        <v>0</v>
      </c>
      <c r="T1183" s="213">
        <v>0</v>
      </c>
      <c r="U1183" s="213">
        <v>0</v>
      </c>
      <c r="V1183" s="213">
        <v>0</v>
      </c>
      <c r="W1183" s="213">
        <v>0</v>
      </c>
      <c r="X1183" s="213">
        <v>0</v>
      </c>
      <c r="Y1183" s="213">
        <v>0</v>
      </c>
      <c r="Z1183" s="213">
        <v>0</v>
      </c>
      <c r="AA1183" s="213">
        <v>0</v>
      </c>
      <c r="AB1183" s="213">
        <v>0</v>
      </c>
      <c r="AC1183" s="213">
        <f>SUMIF('[3]revexpbalances - 2024-07-18T082'!$G:$G,G:G,'[3]revexpbalances - 2024-07-18T082'!$H:$H)</f>
        <v>0</v>
      </c>
      <c r="AD1183" s="213">
        <f t="shared" si="230"/>
        <v>0</v>
      </c>
      <c r="AE1183" s="744">
        <f t="shared" si="231"/>
        <v>0</v>
      </c>
      <c r="AF1183" s="744">
        <f t="shared" si="232"/>
        <v>0</v>
      </c>
      <c r="AG1183" s="744">
        <f t="shared" si="233"/>
        <v>0</v>
      </c>
      <c r="AH1183" s="744">
        <f t="shared" si="234"/>
        <v>0</v>
      </c>
      <c r="AI1183" s="744">
        <f t="shared" si="235"/>
        <v>0</v>
      </c>
      <c r="AJ1183" s="744">
        <f t="shared" si="236"/>
        <v>0</v>
      </c>
      <c r="AK1183" s="1097">
        <v>0</v>
      </c>
    </row>
    <row r="1184" spans="1:37">
      <c r="A1184">
        <v>25400</v>
      </c>
      <c r="B1184" t="s">
        <v>2923</v>
      </c>
      <c r="C1184">
        <v>931304</v>
      </c>
      <c r="D1184" t="s">
        <v>438</v>
      </c>
      <c r="E1184">
        <v>526960</v>
      </c>
      <c r="F1184" t="s">
        <v>97</v>
      </c>
      <c r="G1184" s="408" t="s">
        <v>5388</v>
      </c>
      <c r="H1184" s="217" t="s">
        <v>23</v>
      </c>
      <c r="I1184" s="217" t="s">
        <v>438</v>
      </c>
      <c r="J1184" s="217" t="s">
        <v>458</v>
      </c>
      <c r="K1184" s="61" t="str">
        <f t="shared" si="226"/>
        <v>2</v>
      </c>
      <c r="L1184" s="63" t="str">
        <f t="shared" si="227"/>
        <v>Interpretive2</v>
      </c>
      <c r="M1184" s="63" t="str">
        <f t="shared" si="228"/>
        <v>San Timoteo Schoolhouse2</v>
      </c>
      <c r="N1184" s="637">
        <v>820.53</v>
      </c>
      <c r="O1184" s="213">
        <v>250</v>
      </c>
      <c r="Q1184" s="213">
        <f t="shared" si="229"/>
        <v>250</v>
      </c>
      <c r="R1184" s="213">
        <v>753.22</v>
      </c>
      <c r="S1184" s="213">
        <v>-753.22</v>
      </c>
      <c r="T1184" s="213">
        <v>18.850000000000001</v>
      </c>
      <c r="U1184" s="213">
        <v>0</v>
      </c>
      <c r="V1184" s="213">
        <v>0</v>
      </c>
      <c r="W1184" s="213">
        <v>0</v>
      </c>
      <c r="X1184" s="213">
        <v>0</v>
      </c>
      <c r="Y1184" s="213">
        <v>0</v>
      </c>
      <c r="Z1184" s="213">
        <v>0</v>
      </c>
      <c r="AA1184" s="213">
        <v>0</v>
      </c>
      <c r="AB1184" s="213">
        <v>0</v>
      </c>
      <c r="AC1184" s="213">
        <f>SUMIF('[3]revexpbalances - 2024-07-18T082'!$G:$G,G:G,'[3]revexpbalances - 2024-07-18T082'!$H:$H)</f>
        <v>0</v>
      </c>
      <c r="AD1184" s="213">
        <f t="shared" si="230"/>
        <v>18.850000000000001</v>
      </c>
      <c r="AE1184" s="744">
        <f t="shared" si="231"/>
        <v>18.850000000000001</v>
      </c>
      <c r="AF1184" s="744">
        <f t="shared" si="232"/>
        <v>0</v>
      </c>
      <c r="AG1184" s="744">
        <f t="shared" si="233"/>
        <v>0</v>
      </c>
      <c r="AH1184" s="744">
        <f t="shared" si="234"/>
        <v>0</v>
      </c>
      <c r="AI1184" s="744">
        <f t="shared" si="235"/>
        <v>18.850000000000001</v>
      </c>
      <c r="AJ1184" s="744">
        <f t="shared" si="236"/>
        <v>231.15</v>
      </c>
      <c r="AK1184" s="1097">
        <v>250</v>
      </c>
    </row>
    <row r="1185" spans="1:37">
      <c r="A1185">
        <v>25400</v>
      </c>
      <c r="B1185" t="s">
        <v>2923</v>
      </c>
      <c r="C1185">
        <v>931304</v>
      </c>
      <c r="D1185" t="s">
        <v>438</v>
      </c>
      <c r="E1185">
        <v>527660</v>
      </c>
      <c r="F1185" t="s">
        <v>112</v>
      </c>
      <c r="G1185" s="408" t="s">
        <v>5416</v>
      </c>
      <c r="H1185" s="217" t="s">
        <v>23</v>
      </c>
      <c r="I1185" s="217" t="s">
        <v>438</v>
      </c>
      <c r="J1185" s="217" t="s">
        <v>458</v>
      </c>
      <c r="K1185" s="61" t="str">
        <f t="shared" si="226"/>
        <v>2</v>
      </c>
      <c r="L1185" s="63" t="str">
        <f t="shared" si="227"/>
        <v>Interpretive2</v>
      </c>
      <c r="M1185" s="63" t="str">
        <f t="shared" si="228"/>
        <v>San Timoteo Schoolhouse2</v>
      </c>
      <c r="N1185" s="637">
        <v>0</v>
      </c>
      <c r="O1185" s="213">
        <v>500</v>
      </c>
      <c r="Q1185" s="213">
        <f t="shared" si="229"/>
        <v>500</v>
      </c>
      <c r="R1185" s="213">
        <v>0</v>
      </c>
      <c r="S1185" s="213">
        <v>0</v>
      </c>
      <c r="T1185" s="213">
        <v>0</v>
      </c>
      <c r="U1185" s="213">
        <v>0</v>
      </c>
      <c r="V1185" s="213">
        <v>107.75</v>
      </c>
      <c r="W1185" s="213">
        <v>0</v>
      </c>
      <c r="X1185" s="213">
        <v>0</v>
      </c>
      <c r="Y1185" s="213">
        <v>0</v>
      </c>
      <c r="Z1185" s="213">
        <v>0</v>
      </c>
      <c r="AA1185" s="213">
        <v>0</v>
      </c>
      <c r="AB1185" s="213">
        <v>0</v>
      </c>
      <c r="AC1185" s="213">
        <f>SUMIF('[3]revexpbalances - 2024-07-18T082'!$G:$G,G:G,'[3]revexpbalances - 2024-07-18T082'!$H:$H)</f>
        <v>0</v>
      </c>
      <c r="AD1185" s="213">
        <f t="shared" si="230"/>
        <v>107.75</v>
      </c>
      <c r="AE1185" s="744">
        <f t="shared" si="231"/>
        <v>0</v>
      </c>
      <c r="AF1185" s="744">
        <f t="shared" si="232"/>
        <v>107.75</v>
      </c>
      <c r="AG1185" s="744">
        <f t="shared" si="233"/>
        <v>0</v>
      </c>
      <c r="AH1185" s="744">
        <f t="shared" si="234"/>
        <v>0</v>
      </c>
      <c r="AI1185" s="744">
        <f t="shared" si="235"/>
        <v>107.75</v>
      </c>
      <c r="AJ1185" s="744">
        <f t="shared" si="236"/>
        <v>392.25</v>
      </c>
      <c r="AK1185" s="1097">
        <v>500</v>
      </c>
    </row>
    <row r="1186" spans="1:37">
      <c r="A1186">
        <v>25400</v>
      </c>
      <c r="B1186" t="s">
        <v>2923</v>
      </c>
      <c r="C1186">
        <v>931304</v>
      </c>
      <c r="D1186" t="s">
        <v>438</v>
      </c>
      <c r="E1186">
        <v>527720</v>
      </c>
      <c r="F1186" t="s">
        <v>98</v>
      </c>
      <c r="G1186" s="408" t="s">
        <v>5378</v>
      </c>
      <c r="H1186" s="217" t="s">
        <v>23</v>
      </c>
      <c r="I1186" s="217" t="s">
        <v>438</v>
      </c>
      <c r="J1186" s="217" t="s">
        <v>458</v>
      </c>
      <c r="K1186" s="61" t="str">
        <f t="shared" si="226"/>
        <v>2</v>
      </c>
      <c r="L1186" s="63" t="str">
        <f t="shared" si="227"/>
        <v>Interpretive2</v>
      </c>
      <c r="M1186" s="63" t="str">
        <f t="shared" si="228"/>
        <v>San Timoteo Schoolhouse2</v>
      </c>
      <c r="N1186" s="637">
        <v>0</v>
      </c>
      <c r="O1186" s="213">
        <v>100</v>
      </c>
      <c r="Q1186" s="213">
        <f t="shared" si="229"/>
        <v>100</v>
      </c>
      <c r="R1186" s="213">
        <v>0</v>
      </c>
      <c r="S1186" s="213">
        <v>0</v>
      </c>
      <c r="T1186" s="213">
        <v>0</v>
      </c>
      <c r="U1186" s="213">
        <v>0</v>
      </c>
      <c r="V1186" s="213">
        <v>0</v>
      </c>
      <c r="W1186" s="213">
        <v>0</v>
      </c>
      <c r="X1186" s="213">
        <v>0</v>
      </c>
      <c r="Y1186" s="213">
        <v>0</v>
      </c>
      <c r="Z1186" s="213">
        <v>0</v>
      </c>
      <c r="AA1186" s="213">
        <v>0</v>
      </c>
      <c r="AB1186" s="213">
        <v>0</v>
      </c>
      <c r="AC1186" s="213">
        <f>SUMIF('[3]revexpbalances - 2024-07-18T082'!$G:$G,G:G,'[3]revexpbalances - 2024-07-18T082'!$H:$H)</f>
        <v>0</v>
      </c>
      <c r="AD1186" s="213">
        <f t="shared" si="230"/>
        <v>0</v>
      </c>
      <c r="AE1186" s="744">
        <f t="shared" si="231"/>
        <v>0</v>
      </c>
      <c r="AF1186" s="744">
        <f t="shared" si="232"/>
        <v>0</v>
      </c>
      <c r="AG1186" s="744">
        <f t="shared" si="233"/>
        <v>0</v>
      </c>
      <c r="AH1186" s="744">
        <f t="shared" si="234"/>
        <v>0</v>
      </c>
      <c r="AI1186" s="744">
        <f t="shared" si="235"/>
        <v>0</v>
      </c>
      <c r="AJ1186" s="744">
        <f t="shared" si="236"/>
        <v>100</v>
      </c>
      <c r="AK1186" s="1097">
        <v>100</v>
      </c>
    </row>
    <row r="1187" spans="1:37">
      <c r="A1187">
        <v>25400</v>
      </c>
      <c r="B1187" t="s">
        <v>2923</v>
      </c>
      <c r="C1187">
        <v>931304</v>
      </c>
      <c r="D1187" t="s">
        <v>438</v>
      </c>
      <c r="E1187">
        <v>527780</v>
      </c>
      <c r="F1187" t="s">
        <v>128</v>
      </c>
      <c r="G1187" s="408" t="s">
        <v>5430</v>
      </c>
      <c r="H1187" s="217" t="s">
        <v>23</v>
      </c>
      <c r="I1187" s="217" t="s">
        <v>438</v>
      </c>
      <c r="J1187" s="217" t="s">
        <v>458</v>
      </c>
      <c r="K1187" s="61" t="str">
        <f t="shared" si="226"/>
        <v>2</v>
      </c>
      <c r="L1187" s="63" t="str">
        <f t="shared" si="227"/>
        <v>Interpretive2</v>
      </c>
      <c r="M1187" s="63" t="str">
        <f t="shared" si="228"/>
        <v>San Timoteo Schoolhouse2</v>
      </c>
      <c r="N1187" s="637">
        <v>17.61</v>
      </c>
      <c r="O1187" s="213">
        <v>10750</v>
      </c>
      <c r="Q1187" s="213">
        <f t="shared" si="229"/>
        <v>10750</v>
      </c>
      <c r="R1187" s="213">
        <v>0</v>
      </c>
      <c r="S1187" s="213">
        <v>0</v>
      </c>
      <c r="T1187" s="213">
        <v>0</v>
      </c>
      <c r="U1187" s="213">
        <v>23.23</v>
      </c>
      <c r="V1187" s="213">
        <v>38.94</v>
      </c>
      <c r="W1187" s="213">
        <v>0</v>
      </c>
      <c r="X1187" s="213">
        <v>0</v>
      </c>
      <c r="Y1187" s="213">
        <v>0</v>
      </c>
      <c r="Z1187" s="213">
        <v>0</v>
      </c>
      <c r="AA1187" s="213">
        <v>0</v>
      </c>
      <c r="AB1187" s="213">
        <v>-23.23</v>
      </c>
      <c r="AC1187" s="213">
        <f>SUMIF('[3]revexpbalances - 2024-07-18T082'!$G:$G,G:G,'[3]revexpbalances - 2024-07-18T082'!$H:$H)</f>
        <v>414.12</v>
      </c>
      <c r="AD1187" s="213">
        <f t="shared" si="230"/>
        <v>453.06</v>
      </c>
      <c r="AE1187" s="744">
        <f t="shared" si="231"/>
        <v>0</v>
      </c>
      <c r="AF1187" s="744">
        <f t="shared" si="232"/>
        <v>62.17</v>
      </c>
      <c r="AG1187" s="744">
        <f t="shared" si="233"/>
        <v>0</v>
      </c>
      <c r="AH1187" s="744">
        <f t="shared" si="234"/>
        <v>390.89</v>
      </c>
      <c r="AI1187" s="744">
        <f t="shared" si="235"/>
        <v>453.06</v>
      </c>
      <c r="AJ1187" s="744">
        <f t="shared" si="236"/>
        <v>10296.94</v>
      </c>
      <c r="AK1187" s="1097">
        <v>2000</v>
      </c>
    </row>
    <row r="1188" spans="1:37">
      <c r="A1188">
        <v>25400</v>
      </c>
      <c r="B1188" t="s">
        <v>2923</v>
      </c>
      <c r="C1188">
        <v>931304</v>
      </c>
      <c r="D1188" t="s">
        <v>438</v>
      </c>
      <c r="E1188">
        <v>528920</v>
      </c>
      <c r="F1188" t="s">
        <v>78</v>
      </c>
      <c r="G1188" s="408" t="s">
        <v>5465</v>
      </c>
      <c r="H1188" s="217" t="s">
        <v>23</v>
      </c>
      <c r="I1188" s="217" t="s">
        <v>438</v>
      </c>
      <c r="J1188" s="217" t="s">
        <v>458</v>
      </c>
      <c r="K1188" s="61" t="str">
        <f t="shared" si="226"/>
        <v>2</v>
      </c>
      <c r="L1188" s="63" t="str">
        <f t="shared" si="227"/>
        <v>Interpretive2</v>
      </c>
      <c r="M1188" s="63" t="str">
        <f t="shared" si="228"/>
        <v>San Timoteo Schoolhouse2</v>
      </c>
      <c r="N1188" s="637">
        <v>0</v>
      </c>
      <c r="O1188" s="213">
        <v>0</v>
      </c>
      <c r="Q1188" s="213">
        <f t="shared" si="229"/>
        <v>0</v>
      </c>
      <c r="R1188" s="213">
        <v>0</v>
      </c>
      <c r="S1188" s="213">
        <v>0</v>
      </c>
      <c r="T1188" s="213">
        <v>0</v>
      </c>
      <c r="U1188" s="213">
        <v>0</v>
      </c>
      <c r="V1188" s="213">
        <v>0</v>
      </c>
      <c r="W1188" s="213">
        <v>0</v>
      </c>
      <c r="X1188" s="213">
        <v>0</v>
      </c>
      <c r="Y1188" s="213">
        <v>0</v>
      </c>
      <c r="Z1188" s="213">
        <v>0</v>
      </c>
      <c r="AA1188" s="213">
        <v>0</v>
      </c>
      <c r="AB1188" s="213">
        <v>0</v>
      </c>
      <c r="AC1188" s="213">
        <f>SUMIF('[3]revexpbalances - 2024-07-18T082'!$G:$G,G:G,'[3]revexpbalances - 2024-07-18T082'!$H:$H)</f>
        <v>0</v>
      </c>
      <c r="AD1188" s="213">
        <f t="shared" si="230"/>
        <v>0</v>
      </c>
      <c r="AE1188" s="744">
        <f t="shared" si="231"/>
        <v>0</v>
      </c>
      <c r="AF1188" s="744">
        <f t="shared" si="232"/>
        <v>0</v>
      </c>
      <c r="AG1188" s="744">
        <f t="shared" si="233"/>
        <v>0</v>
      </c>
      <c r="AH1188" s="744">
        <f t="shared" si="234"/>
        <v>0</v>
      </c>
      <c r="AI1188" s="744">
        <f t="shared" si="235"/>
        <v>0</v>
      </c>
      <c r="AJ1188" s="744">
        <f t="shared" si="236"/>
        <v>0</v>
      </c>
      <c r="AK1188" s="1097">
        <v>0</v>
      </c>
    </row>
    <row r="1189" spans="1:37">
      <c r="A1189">
        <v>25400</v>
      </c>
      <c r="B1189" t="s">
        <v>2923</v>
      </c>
      <c r="C1189">
        <v>931305</v>
      </c>
      <c r="D1189" t="s">
        <v>440</v>
      </c>
      <c r="E1189">
        <v>520705</v>
      </c>
      <c r="F1189" t="s">
        <v>53</v>
      </c>
      <c r="G1189" s="408" t="s">
        <v>6399</v>
      </c>
      <c r="H1189" s="217" t="s">
        <v>23</v>
      </c>
      <c r="I1189" s="217" t="s">
        <v>440</v>
      </c>
      <c r="J1189" s="217" t="s">
        <v>458</v>
      </c>
      <c r="K1189" s="61" t="str">
        <f t="shared" si="226"/>
        <v>2</v>
      </c>
      <c r="L1189" s="63" t="str">
        <f t="shared" si="227"/>
        <v>Interpretive2</v>
      </c>
      <c r="M1189" s="63" t="str">
        <f t="shared" si="228"/>
        <v>Hidden Valley Nature Center2</v>
      </c>
      <c r="N1189" s="637">
        <v>0</v>
      </c>
      <c r="O1189" s="213">
        <v>500</v>
      </c>
      <c r="Q1189" s="213">
        <f t="shared" si="229"/>
        <v>500</v>
      </c>
      <c r="R1189" s="213">
        <v>0</v>
      </c>
      <c r="S1189" s="213">
        <v>0</v>
      </c>
      <c r="T1189" s="213">
        <v>0</v>
      </c>
      <c r="U1189" s="213">
        <v>49.36</v>
      </c>
      <c r="V1189" s="213">
        <v>0</v>
      </c>
      <c r="W1189" s="213">
        <v>0</v>
      </c>
      <c r="X1189" s="213">
        <v>0</v>
      </c>
      <c r="Y1189" s="213">
        <v>0</v>
      </c>
      <c r="Z1189" s="213">
        <v>173.13</v>
      </c>
      <c r="AA1189" s="213">
        <v>48.84</v>
      </c>
      <c r="AB1189" s="213">
        <v>-67.81</v>
      </c>
      <c r="AC1189" s="213">
        <f>SUMIF('[3]revexpbalances - 2024-07-18T082'!$G:$G,G:G,'[3]revexpbalances - 2024-07-18T082'!$H:$H)</f>
        <v>0</v>
      </c>
      <c r="AD1189" s="213">
        <f t="shared" si="230"/>
        <v>203.52000000000004</v>
      </c>
      <c r="AE1189" s="744">
        <f t="shared" si="231"/>
        <v>0</v>
      </c>
      <c r="AF1189" s="744">
        <f t="shared" si="232"/>
        <v>49.36</v>
      </c>
      <c r="AG1189" s="744">
        <f t="shared" si="233"/>
        <v>173.13</v>
      </c>
      <c r="AH1189" s="744">
        <f t="shared" si="234"/>
        <v>-18.97</v>
      </c>
      <c r="AI1189" s="744">
        <f t="shared" si="235"/>
        <v>203.52</v>
      </c>
      <c r="AJ1189" s="744">
        <f t="shared" si="236"/>
        <v>296.48</v>
      </c>
      <c r="AK1189" s="1097">
        <v>500</v>
      </c>
    </row>
    <row r="1190" spans="1:37">
      <c r="A1190">
        <v>25400</v>
      </c>
      <c r="B1190" t="s">
        <v>2923</v>
      </c>
      <c r="C1190">
        <v>931305</v>
      </c>
      <c r="D1190" t="s">
        <v>440</v>
      </c>
      <c r="E1190">
        <v>521720</v>
      </c>
      <c r="F1190" t="s">
        <v>121</v>
      </c>
      <c r="G1190" s="408" t="s">
        <v>5372</v>
      </c>
      <c r="H1190" s="217" t="s">
        <v>23</v>
      </c>
      <c r="I1190" s="217" t="s">
        <v>440</v>
      </c>
      <c r="J1190" s="217" t="s">
        <v>458</v>
      </c>
      <c r="K1190" s="61" t="str">
        <f t="shared" si="226"/>
        <v>2</v>
      </c>
      <c r="L1190" s="63" t="str">
        <f t="shared" si="227"/>
        <v>Interpretive2</v>
      </c>
      <c r="M1190" s="63" t="str">
        <f t="shared" si="228"/>
        <v>Hidden Valley Nature Center2</v>
      </c>
      <c r="N1190" s="637">
        <v>0</v>
      </c>
      <c r="O1190" s="213">
        <v>100</v>
      </c>
      <c r="Q1190" s="213">
        <f t="shared" si="229"/>
        <v>100</v>
      </c>
      <c r="R1190" s="213">
        <v>0</v>
      </c>
      <c r="S1190" s="213">
        <v>0</v>
      </c>
      <c r="T1190" s="213">
        <v>0</v>
      </c>
      <c r="U1190" s="213">
        <v>0</v>
      </c>
      <c r="V1190" s="213">
        <v>0</v>
      </c>
      <c r="W1190" s="213">
        <v>177.07</v>
      </c>
      <c r="X1190" s="213">
        <v>0</v>
      </c>
      <c r="Y1190" s="213">
        <v>0</v>
      </c>
      <c r="Z1190" s="213">
        <v>0</v>
      </c>
      <c r="AA1190" s="213">
        <v>0</v>
      </c>
      <c r="AB1190" s="213">
        <v>0</v>
      </c>
      <c r="AC1190" s="213">
        <f>SUMIF('[3]revexpbalances - 2024-07-18T082'!$G:$G,G:G,'[3]revexpbalances - 2024-07-18T082'!$H:$H)</f>
        <v>0</v>
      </c>
      <c r="AD1190" s="213">
        <f t="shared" si="230"/>
        <v>177.07</v>
      </c>
      <c r="AE1190" s="744">
        <f t="shared" si="231"/>
        <v>0</v>
      </c>
      <c r="AF1190" s="744">
        <f t="shared" si="232"/>
        <v>177.07</v>
      </c>
      <c r="AG1190" s="744">
        <f t="shared" si="233"/>
        <v>0</v>
      </c>
      <c r="AH1190" s="744">
        <f t="shared" si="234"/>
        <v>0</v>
      </c>
      <c r="AI1190" s="744">
        <f t="shared" si="235"/>
        <v>177.07</v>
      </c>
      <c r="AJ1190" s="744">
        <f t="shared" si="236"/>
        <v>-77.069999999999993</v>
      </c>
      <c r="AK1190" s="1097">
        <v>100</v>
      </c>
    </row>
    <row r="1191" spans="1:37">
      <c r="A1191">
        <v>25400</v>
      </c>
      <c r="B1191" t="s">
        <v>2923</v>
      </c>
      <c r="C1191">
        <v>931305</v>
      </c>
      <c r="D1191" t="s">
        <v>440</v>
      </c>
      <c r="E1191">
        <v>527680</v>
      </c>
      <c r="F1191" t="s">
        <v>74</v>
      </c>
      <c r="G1191" s="408" t="s">
        <v>5392</v>
      </c>
      <c r="H1191" s="217" t="s">
        <v>23</v>
      </c>
      <c r="I1191" s="217" t="s">
        <v>440</v>
      </c>
      <c r="J1191" s="217" t="s">
        <v>458</v>
      </c>
      <c r="K1191" s="61" t="str">
        <f t="shared" si="226"/>
        <v>2</v>
      </c>
      <c r="L1191" s="63" t="str">
        <f t="shared" si="227"/>
        <v>Interpretive2</v>
      </c>
      <c r="M1191" s="63" t="str">
        <f t="shared" si="228"/>
        <v>Hidden Valley Nature Center2</v>
      </c>
      <c r="N1191" s="637">
        <v>39.86</v>
      </c>
      <c r="O1191" s="213">
        <v>1500</v>
      </c>
      <c r="Q1191" s="213">
        <f t="shared" si="229"/>
        <v>1500</v>
      </c>
      <c r="R1191" s="213">
        <v>0</v>
      </c>
      <c r="S1191" s="213">
        <v>0</v>
      </c>
      <c r="T1191" s="213">
        <v>0</v>
      </c>
      <c r="U1191" s="213">
        <v>0</v>
      </c>
      <c r="V1191" s="213">
        <v>0</v>
      </c>
      <c r="W1191" s="213">
        <v>0</v>
      </c>
      <c r="X1191" s="213">
        <v>0</v>
      </c>
      <c r="Y1191" s="213">
        <v>0</v>
      </c>
      <c r="Z1191" s="213">
        <v>87.03</v>
      </c>
      <c r="AA1191" s="213">
        <v>0</v>
      </c>
      <c r="AB1191" s="213">
        <v>0</v>
      </c>
      <c r="AC1191" s="213">
        <f>SUMIF('[3]revexpbalances - 2024-07-18T082'!$G:$G,G:G,'[3]revexpbalances - 2024-07-18T082'!$H:$H)</f>
        <v>0</v>
      </c>
      <c r="AD1191" s="213">
        <f t="shared" si="230"/>
        <v>87.03</v>
      </c>
      <c r="AE1191" s="744">
        <f t="shared" si="231"/>
        <v>0</v>
      </c>
      <c r="AF1191" s="744">
        <f t="shared" si="232"/>
        <v>0</v>
      </c>
      <c r="AG1191" s="744">
        <f t="shared" si="233"/>
        <v>87.03</v>
      </c>
      <c r="AH1191" s="744">
        <f t="shared" si="234"/>
        <v>0</v>
      </c>
      <c r="AI1191" s="744">
        <f t="shared" si="235"/>
        <v>87.03</v>
      </c>
      <c r="AJ1191" s="744">
        <f t="shared" si="236"/>
        <v>1412.97</v>
      </c>
      <c r="AK1191" s="1097">
        <v>1500</v>
      </c>
    </row>
    <row r="1192" spans="1:37">
      <c r="A1192">
        <v>25400</v>
      </c>
      <c r="B1192" t="s">
        <v>2923</v>
      </c>
      <c r="C1192">
        <v>931306</v>
      </c>
      <c r="D1192" t="s">
        <v>436</v>
      </c>
      <c r="E1192">
        <v>523620</v>
      </c>
      <c r="F1192" t="s">
        <v>63</v>
      </c>
      <c r="G1192" s="408" t="s">
        <v>5374</v>
      </c>
      <c r="H1192" s="217" t="s">
        <v>23</v>
      </c>
      <c r="I1192" s="217" t="s">
        <v>436</v>
      </c>
      <c r="J1192" s="217" t="s">
        <v>458</v>
      </c>
      <c r="K1192" s="61" t="str">
        <f t="shared" ref="K1192:K1246" si="237">MID(E1192,2,1)</f>
        <v>2</v>
      </c>
      <c r="L1192" s="63" t="str">
        <f t="shared" ref="L1192:L1246" si="238">H1192&amp;K1192</f>
        <v>Interpretive2</v>
      </c>
      <c r="M1192" s="63" t="str">
        <f t="shared" ref="M1192:M1246" si="239">I1192&amp;K1192</f>
        <v>Idyllwild Nature Center2</v>
      </c>
      <c r="N1192" s="637">
        <v>26.55</v>
      </c>
      <c r="O1192" s="213">
        <v>500</v>
      </c>
      <c r="Q1192" s="213">
        <f t="shared" ref="Q1192:Q1246" si="240">O1192+P1192</f>
        <v>500</v>
      </c>
      <c r="R1192" s="213">
        <v>26.55</v>
      </c>
      <c r="S1192" s="213">
        <v>-26.55</v>
      </c>
      <c r="T1192" s="213">
        <v>0</v>
      </c>
      <c r="U1192" s="213">
        <v>0</v>
      </c>
      <c r="V1192" s="213">
        <v>0</v>
      </c>
      <c r="W1192" s="213">
        <v>0</v>
      </c>
      <c r="X1192" s="213">
        <v>0</v>
      </c>
      <c r="Y1192" s="213">
        <v>0</v>
      </c>
      <c r="Z1192" s="213">
        <v>0</v>
      </c>
      <c r="AA1192" s="213">
        <v>0</v>
      </c>
      <c r="AB1192" s="213">
        <v>0</v>
      </c>
      <c r="AC1192" s="213">
        <f>SUMIF('[3]revexpbalances - 2024-07-18T082'!$G:$G,G:G,'[3]revexpbalances - 2024-07-18T082'!$H:$H)</f>
        <v>65.73</v>
      </c>
      <c r="AD1192" s="213">
        <f t="shared" si="230"/>
        <v>65.73</v>
      </c>
      <c r="AE1192" s="744">
        <f t="shared" si="231"/>
        <v>0</v>
      </c>
      <c r="AF1192" s="744">
        <f t="shared" si="232"/>
        <v>0</v>
      </c>
      <c r="AG1192" s="744">
        <f t="shared" si="233"/>
        <v>0</v>
      </c>
      <c r="AH1192" s="744">
        <f t="shared" si="234"/>
        <v>65.73</v>
      </c>
      <c r="AI1192" s="744">
        <f t="shared" si="235"/>
        <v>65.73</v>
      </c>
      <c r="AJ1192" s="744">
        <f t="shared" si="236"/>
        <v>434.27</v>
      </c>
      <c r="AK1192" s="1097">
        <v>250</v>
      </c>
    </row>
    <row r="1193" spans="1:37">
      <c r="A1193">
        <v>25400</v>
      </c>
      <c r="B1193" t="s">
        <v>2923</v>
      </c>
      <c r="C1193">
        <v>931306</v>
      </c>
      <c r="D1193" t="s">
        <v>436</v>
      </c>
      <c r="E1193">
        <v>523680</v>
      </c>
      <c r="F1193" t="s">
        <v>65</v>
      </c>
      <c r="G1193" s="408" t="s">
        <v>5391</v>
      </c>
      <c r="H1193" s="217" t="s">
        <v>23</v>
      </c>
      <c r="I1193" s="217" t="s">
        <v>436</v>
      </c>
      <c r="J1193" s="217" t="s">
        <v>458</v>
      </c>
      <c r="K1193" s="61" t="str">
        <f t="shared" si="237"/>
        <v>2</v>
      </c>
      <c r="L1193" s="63" t="str">
        <f t="shared" si="238"/>
        <v>Interpretive2</v>
      </c>
      <c r="M1193" s="63" t="str">
        <f t="shared" si="239"/>
        <v>Idyllwild Nature Center2</v>
      </c>
      <c r="N1193" s="637">
        <v>439.19</v>
      </c>
      <c r="O1193" s="213">
        <v>1200</v>
      </c>
      <c r="Q1193" s="213">
        <f t="shared" si="240"/>
        <v>1200</v>
      </c>
      <c r="R1193" s="213">
        <v>0</v>
      </c>
      <c r="S1193" s="213">
        <v>0</v>
      </c>
      <c r="T1193" s="213">
        <v>0</v>
      </c>
      <c r="U1193" s="213">
        <v>0</v>
      </c>
      <c r="V1193" s="213">
        <v>21.54</v>
      </c>
      <c r="W1193" s="213">
        <v>0</v>
      </c>
      <c r="X1193" s="213">
        <v>165.77</v>
      </c>
      <c r="Y1193" s="213">
        <v>0</v>
      </c>
      <c r="Z1193" s="213">
        <v>265.58999999999997</v>
      </c>
      <c r="AA1193" s="213">
        <v>0</v>
      </c>
      <c r="AB1193" s="213">
        <v>0</v>
      </c>
      <c r="AC1193" s="213">
        <f>SUMIF('[3]revexpbalances - 2024-07-18T082'!$G:$G,G:G,'[3]revexpbalances - 2024-07-18T082'!$H:$H)</f>
        <v>0</v>
      </c>
      <c r="AD1193" s="213">
        <f t="shared" ref="AD1193:AD1247" si="241">SUM(R1193:AC1193)</f>
        <v>452.9</v>
      </c>
      <c r="AE1193" s="744">
        <f t="shared" ref="AE1193:AE1247" si="242">SUM(R1193:T1193)</f>
        <v>0</v>
      </c>
      <c r="AF1193" s="744">
        <f t="shared" ref="AF1193:AF1247" si="243">SUM(U1193:W1193)</f>
        <v>21.54</v>
      </c>
      <c r="AG1193" s="744">
        <f t="shared" ref="AG1193:AG1247" si="244">SUM(X1193:Z1193)</f>
        <v>431.36</v>
      </c>
      <c r="AH1193" s="744">
        <f t="shared" ref="AH1193:AH1247" si="245">SUM(AA1193:AC1193)</f>
        <v>0</v>
      </c>
      <c r="AI1193" s="744">
        <f t="shared" ref="AI1193:AI1247" si="246">SUM(AE1193:AH1193)</f>
        <v>452.90000000000003</v>
      </c>
      <c r="AJ1193" s="744">
        <f t="shared" ref="AJ1193:AJ1247" si="247">Q1193-AI1193</f>
        <v>747.09999999999991</v>
      </c>
      <c r="AK1193" s="1097">
        <v>0</v>
      </c>
    </row>
    <row r="1194" spans="1:37">
      <c r="A1194">
        <v>25400</v>
      </c>
      <c r="B1194" t="s">
        <v>2923</v>
      </c>
      <c r="C1194">
        <v>931306</v>
      </c>
      <c r="D1194" t="s">
        <v>436</v>
      </c>
      <c r="E1194">
        <v>524840</v>
      </c>
      <c r="F1194" t="s">
        <v>69</v>
      </c>
      <c r="G1194" s="408" t="s">
        <v>6408</v>
      </c>
      <c r="H1194" s="217" t="s">
        <v>23</v>
      </c>
      <c r="I1194" s="217" t="s">
        <v>436</v>
      </c>
      <c r="J1194" s="217" t="s">
        <v>458</v>
      </c>
      <c r="K1194" s="61" t="str">
        <f t="shared" si="237"/>
        <v>2</v>
      </c>
      <c r="L1194" s="63" t="str">
        <f t="shared" si="238"/>
        <v>Interpretive2</v>
      </c>
      <c r="M1194" s="63" t="str">
        <f t="shared" si="239"/>
        <v>Idyllwild Nature Center2</v>
      </c>
      <c r="N1194" s="637">
        <v>45</v>
      </c>
      <c r="O1194" s="213">
        <v>500</v>
      </c>
      <c r="Q1194" s="213">
        <f t="shared" si="240"/>
        <v>500</v>
      </c>
      <c r="R1194" s="213">
        <v>0</v>
      </c>
      <c r="S1194" s="213">
        <v>15</v>
      </c>
      <c r="T1194" s="213">
        <v>0</v>
      </c>
      <c r="U1194" s="213">
        <v>0</v>
      </c>
      <c r="V1194" s="213">
        <v>0</v>
      </c>
      <c r="W1194" s="213">
        <v>0</v>
      </c>
      <c r="X1194" s="213">
        <v>0</v>
      </c>
      <c r="Y1194" s="213">
        <v>0</v>
      </c>
      <c r="Z1194" s="213">
        <v>0</v>
      </c>
      <c r="AA1194" s="213">
        <v>0</v>
      </c>
      <c r="AB1194" s="213">
        <v>30</v>
      </c>
      <c r="AC1194" s="213">
        <f>SUMIF('[3]revexpbalances - 2024-07-18T082'!$G:$G,G:G,'[3]revexpbalances - 2024-07-18T082'!$H:$H)</f>
        <v>0</v>
      </c>
      <c r="AD1194" s="213">
        <f t="shared" si="241"/>
        <v>45</v>
      </c>
      <c r="AE1194" s="744">
        <f t="shared" si="242"/>
        <v>15</v>
      </c>
      <c r="AF1194" s="744">
        <f t="shared" si="243"/>
        <v>0</v>
      </c>
      <c r="AG1194" s="744">
        <f t="shared" si="244"/>
        <v>0</v>
      </c>
      <c r="AH1194" s="744">
        <f t="shared" si="245"/>
        <v>30</v>
      </c>
      <c r="AI1194" s="744">
        <f t="shared" si="246"/>
        <v>45</v>
      </c>
      <c r="AJ1194" s="744">
        <f t="shared" si="247"/>
        <v>455</v>
      </c>
      <c r="AK1194" s="1097">
        <v>250</v>
      </c>
    </row>
    <row r="1195" spans="1:37">
      <c r="A1195">
        <v>25400</v>
      </c>
      <c r="B1195" t="s">
        <v>2923</v>
      </c>
      <c r="C1195">
        <v>931306</v>
      </c>
      <c r="D1195" t="s">
        <v>436</v>
      </c>
      <c r="E1195">
        <v>527680</v>
      </c>
      <c r="F1195" t="s">
        <v>74</v>
      </c>
      <c r="G1195" s="408" t="s">
        <v>5376</v>
      </c>
      <c r="H1195" s="217" t="s">
        <v>23</v>
      </c>
      <c r="I1195" s="217" t="s">
        <v>436</v>
      </c>
      <c r="J1195" s="217" t="s">
        <v>458</v>
      </c>
      <c r="K1195" s="61" t="str">
        <f t="shared" si="237"/>
        <v>2</v>
      </c>
      <c r="L1195" s="63" t="str">
        <f t="shared" si="238"/>
        <v>Interpretive2</v>
      </c>
      <c r="M1195" s="63" t="str">
        <f t="shared" si="239"/>
        <v>Idyllwild Nature Center2</v>
      </c>
      <c r="N1195" s="637">
        <v>178.54000000000002</v>
      </c>
      <c r="O1195" s="213">
        <v>750</v>
      </c>
      <c r="Q1195" s="213">
        <f t="shared" si="240"/>
        <v>750</v>
      </c>
      <c r="R1195" s="213">
        <v>0</v>
      </c>
      <c r="S1195" s="213">
        <v>0</v>
      </c>
      <c r="T1195" s="213">
        <v>0</v>
      </c>
      <c r="U1195" s="213">
        <v>0</v>
      </c>
      <c r="V1195" s="213">
        <v>0</v>
      </c>
      <c r="W1195" s="213">
        <v>0</v>
      </c>
      <c r="X1195" s="213">
        <v>0</v>
      </c>
      <c r="Y1195" s="213">
        <v>169.07</v>
      </c>
      <c r="Z1195" s="213">
        <v>215.12</v>
      </c>
      <c r="AA1195" s="213">
        <v>0</v>
      </c>
      <c r="AB1195" s="213">
        <v>0</v>
      </c>
      <c r="AC1195" s="213">
        <f>SUMIF('[3]revexpbalances - 2024-07-18T082'!$G:$G,G:G,'[3]revexpbalances - 2024-07-18T082'!$H:$H)</f>
        <v>0</v>
      </c>
      <c r="AD1195" s="213">
        <f t="shared" si="241"/>
        <v>384.19</v>
      </c>
      <c r="AE1195" s="744">
        <f t="shared" si="242"/>
        <v>0</v>
      </c>
      <c r="AF1195" s="744">
        <f t="shared" si="243"/>
        <v>0</v>
      </c>
      <c r="AG1195" s="744">
        <f t="shared" si="244"/>
        <v>384.19</v>
      </c>
      <c r="AH1195" s="744">
        <f t="shared" si="245"/>
        <v>0</v>
      </c>
      <c r="AI1195" s="744">
        <f t="shared" si="246"/>
        <v>384.19</v>
      </c>
      <c r="AJ1195" s="744">
        <f t="shared" si="247"/>
        <v>365.81</v>
      </c>
      <c r="AK1195" s="1097">
        <v>750</v>
      </c>
    </row>
    <row r="1196" spans="1:37">
      <c r="A1196">
        <v>25400</v>
      </c>
      <c r="B1196" t="s">
        <v>2923</v>
      </c>
      <c r="C1196">
        <v>931306</v>
      </c>
      <c r="D1196" t="s">
        <v>436</v>
      </c>
      <c r="E1196">
        <v>529520</v>
      </c>
      <c r="F1196" t="s">
        <v>102</v>
      </c>
      <c r="G1196" s="408" t="s">
        <v>5424</v>
      </c>
      <c r="H1196" s="217" t="s">
        <v>23</v>
      </c>
      <c r="I1196" s="217" t="s">
        <v>436</v>
      </c>
      <c r="J1196" s="217" t="s">
        <v>458</v>
      </c>
      <c r="K1196" s="61" t="str">
        <f t="shared" si="237"/>
        <v>2</v>
      </c>
      <c r="L1196" s="63" t="str">
        <f t="shared" si="238"/>
        <v>Interpretive2</v>
      </c>
      <c r="M1196" s="63" t="str">
        <f t="shared" si="239"/>
        <v>Idyllwild Nature Center2</v>
      </c>
      <c r="N1196" s="637">
        <v>0</v>
      </c>
      <c r="O1196" s="213">
        <v>1000</v>
      </c>
      <c r="Q1196" s="213">
        <f t="shared" si="240"/>
        <v>1000</v>
      </c>
      <c r="R1196" s="213">
        <v>0</v>
      </c>
      <c r="S1196" s="213">
        <v>0</v>
      </c>
      <c r="T1196" s="213">
        <v>0</v>
      </c>
      <c r="U1196" s="213">
        <v>1767.5</v>
      </c>
      <c r="V1196" s="213">
        <v>0</v>
      </c>
      <c r="W1196" s="213">
        <v>0</v>
      </c>
      <c r="X1196" s="213">
        <v>0</v>
      </c>
      <c r="Y1196" s="213">
        <v>0</v>
      </c>
      <c r="Z1196" s="213">
        <v>0</v>
      </c>
      <c r="AA1196" s="213">
        <v>0</v>
      </c>
      <c r="AB1196" s="213">
        <v>0</v>
      </c>
      <c r="AC1196" s="213">
        <f>SUMIF('[3]revexpbalances - 2024-07-18T082'!$G:$G,G:G,'[3]revexpbalances - 2024-07-18T082'!$H:$H)</f>
        <v>0</v>
      </c>
      <c r="AD1196" s="213">
        <f t="shared" si="241"/>
        <v>1767.5</v>
      </c>
      <c r="AE1196" s="744">
        <f t="shared" si="242"/>
        <v>0</v>
      </c>
      <c r="AF1196" s="744">
        <f t="shared" si="243"/>
        <v>1767.5</v>
      </c>
      <c r="AG1196" s="744">
        <f t="shared" si="244"/>
        <v>0</v>
      </c>
      <c r="AH1196" s="744">
        <f t="shared" si="245"/>
        <v>0</v>
      </c>
      <c r="AI1196" s="744">
        <f t="shared" si="246"/>
        <v>1767.5</v>
      </c>
      <c r="AJ1196" s="744">
        <f t="shared" si="247"/>
        <v>-767.5</v>
      </c>
      <c r="AK1196" s="1097">
        <v>1000</v>
      </c>
    </row>
    <row r="1197" spans="1:37">
      <c r="A1197">
        <v>25400</v>
      </c>
      <c r="B1197" t="s">
        <v>2923</v>
      </c>
      <c r="C1197">
        <v>931307</v>
      </c>
      <c r="D1197" t="s">
        <v>5792</v>
      </c>
      <c r="E1197">
        <v>520710</v>
      </c>
      <c r="F1197" t="s">
        <v>162</v>
      </c>
      <c r="G1197" s="408" t="s">
        <v>5371</v>
      </c>
      <c r="H1197" s="217" t="s">
        <v>23</v>
      </c>
      <c r="I1197" s="217" t="s">
        <v>439</v>
      </c>
      <c r="J1197" s="217" t="s">
        <v>458</v>
      </c>
      <c r="K1197" s="61" t="str">
        <f t="shared" si="237"/>
        <v>2</v>
      </c>
      <c r="L1197" s="63" t="str">
        <f t="shared" si="238"/>
        <v>Interpretive2</v>
      </c>
      <c r="M1197" s="63" t="str">
        <f t="shared" si="239"/>
        <v>Santa Rosa Plateau Nature Center2</v>
      </c>
      <c r="N1197" s="637">
        <v>21.76</v>
      </c>
      <c r="O1197" s="213">
        <v>500</v>
      </c>
      <c r="Q1197" s="213">
        <f t="shared" si="240"/>
        <v>500</v>
      </c>
      <c r="R1197" s="213">
        <v>0</v>
      </c>
      <c r="S1197" s="213">
        <v>0</v>
      </c>
      <c r="T1197" s="213">
        <v>0</v>
      </c>
      <c r="U1197" s="213">
        <v>0</v>
      </c>
      <c r="V1197" s="213">
        <v>0</v>
      </c>
      <c r="W1197" s="213">
        <v>0</v>
      </c>
      <c r="X1197" s="213">
        <v>0</v>
      </c>
      <c r="Y1197" s="213">
        <v>0</v>
      </c>
      <c r="Z1197" s="213">
        <v>0</v>
      </c>
      <c r="AA1197" s="213">
        <v>0</v>
      </c>
      <c r="AB1197" s="213">
        <v>0</v>
      </c>
      <c r="AC1197" s="213">
        <f>SUMIF('[3]revexpbalances - 2024-07-18T082'!$G:$G,G:G,'[3]revexpbalances - 2024-07-18T082'!$H:$H)</f>
        <v>0</v>
      </c>
      <c r="AD1197" s="213">
        <f t="shared" si="241"/>
        <v>0</v>
      </c>
      <c r="AE1197" s="744">
        <f t="shared" si="242"/>
        <v>0</v>
      </c>
      <c r="AF1197" s="744">
        <f t="shared" si="243"/>
        <v>0</v>
      </c>
      <c r="AG1197" s="744">
        <f t="shared" si="244"/>
        <v>0</v>
      </c>
      <c r="AH1197" s="744">
        <f t="shared" si="245"/>
        <v>0</v>
      </c>
      <c r="AI1197" s="744">
        <f t="shared" si="246"/>
        <v>0</v>
      </c>
      <c r="AJ1197" s="744">
        <f t="shared" si="247"/>
        <v>500</v>
      </c>
      <c r="AK1197" s="1097">
        <v>500</v>
      </c>
    </row>
    <row r="1198" spans="1:37">
      <c r="A1198">
        <v>25400</v>
      </c>
      <c r="B1198" t="s">
        <v>2923</v>
      </c>
      <c r="C1198">
        <v>931307</v>
      </c>
      <c r="D1198" t="s">
        <v>5792</v>
      </c>
      <c r="E1198">
        <v>521720</v>
      </c>
      <c r="F1198" t="s">
        <v>121</v>
      </c>
      <c r="G1198" s="408" t="s">
        <v>5395</v>
      </c>
      <c r="H1198" s="217" t="s">
        <v>23</v>
      </c>
      <c r="I1198" s="217" t="s">
        <v>439</v>
      </c>
      <c r="J1198" s="217" t="s">
        <v>458</v>
      </c>
      <c r="K1198" s="61" t="str">
        <f t="shared" si="237"/>
        <v>2</v>
      </c>
      <c r="L1198" s="63" t="str">
        <f t="shared" si="238"/>
        <v>Interpretive2</v>
      </c>
      <c r="M1198" s="63" t="str">
        <f t="shared" si="239"/>
        <v>Santa Rosa Plateau Nature Center2</v>
      </c>
      <c r="N1198" s="637">
        <v>0</v>
      </c>
      <c r="O1198" s="213">
        <v>325</v>
      </c>
      <c r="Q1198" s="213">
        <f t="shared" si="240"/>
        <v>325</v>
      </c>
      <c r="R1198" s="213">
        <v>0</v>
      </c>
      <c r="S1198" s="213">
        <v>0</v>
      </c>
      <c r="T1198" s="213">
        <v>0</v>
      </c>
      <c r="U1198" s="213">
        <v>0</v>
      </c>
      <c r="V1198" s="213">
        <v>0</v>
      </c>
      <c r="W1198" s="213">
        <v>0</v>
      </c>
      <c r="X1198" s="213">
        <v>0</v>
      </c>
      <c r="Y1198" s="213">
        <v>0</v>
      </c>
      <c r="Z1198" s="213">
        <v>0</v>
      </c>
      <c r="AA1198" s="213">
        <v>0</v>
      </c>
      <c r="AB1198" s="213">
        <v>0</v>
      </c>
      <c r="AC1198" s="213">
        <f>SUMIF('[3]revexpbalances - 2024-07-18T082'!$G:$G,G:G,'[3]revexpbalances - 2024-07-18T082'!$H:$H)</f>
        <v>0</v>
      </c>
      <c r="AD1198" s="213">
        <f t="shared" si="241"/>
        <v>0</v>
      </c>
      <c r="AE1198" s="744">
        <f t="shared" si="242"/>
        <v>0</v>
      </c>
      <c r="AF1198" s="744">
        <f t="shared" si="243"/>
        <v>0</v>
      </c>
      <c r="AG1198" s="744">
        <f t="shared" si="244"/>
        <v>0</v>
      </c>
      <c r="AH1198" s="744">
        <f t="shared" si="245"/>
        <v>0</v>
      </c>
      <c r="AI1198" s="744">
        <f t="shared" si="246"/>
        <v>0</v>
      </c>
      <c r="AJ1198" s="744">
        <f t="shared" si="247"/>
        <v>325</v>
      </c>
      <c r="AK1198" s="1097">
        <v>325</v>
      </c>
    </row>
    <row r="1199" spans="1:37">
      <c r="A1199">
        <v>25400</v>
      </c>
      <c r="B1199" t="s">
        <v>2923</v>
      </c>
      <c r="C1199">
        <v>931307</v>
      </c>
      <c r="D1199" t="s">
        <v>5792</v>
      </c>
      <c r="E1199">
        <v>521760</v>
      </c>
      <c r="F1199" t="s">
        <v>92</v>
      </c>
      <c r="G1199" s="408" t="s">
        <v>5381</v>
      </c>
      <c r="H1199" s="217" t="s">
        <v>23</v>
      </c>
      <c r="I1199" s="217" t="s">
        <v>439</v>
      </c>
      <c r="J1199" s="217" t="s">
        <v>458</v>
      </c>
      <c r="K1199" s="61" t="str">
        <f t="shared" si="237"/>
        <v>2</v>
      </c>
      <c r="L1199" s="63" t="str">
        <f t="shared" si="238"/>
        <v>Interpretive2</v>
      </c>
      <c r="M1199" s="63" t="str">
        <f t="shared" si="239"/>
        <v>Santa Rosa Plateau Nature Center2</v>
      </c>
      <c r="N1199" s="637">
        <v>0</v>
      </c>
      <c r="O1199" s="213">
        <v>0</v>
      </c>
      <c r="Q1199" s="213">
        <f t="shared" si="240"/>
        <v>0</v>
      </c>
      <c r="R1199" s="213">
        <v>0</v>
      </c>
      <c r="S1199" s="213">
        <v>0</v>
      </c>
      <c r="T1199" s="213">
        <v>0</v>
      </c>
      <c r="U1199" s="213">
        <v>0</v>
      </c>
      <c r="V1199" s="213">
        <v>0</v>
      </c>
      <c r="W1199" s="213">
        <v>0</v>
      </c>
      <c r="X1199" s="213">
        <v>0</v>
      </c>
      <c r="Y1199" s="213">
        <v>0</v>
      </c>
      <c r="Z1199" s="213">
        <v>0</v>
      </c>
      <c r="AA1199" s="213">
        <v>0</v>
      </c>
      <c r="AB1199" s="213">
        <v>0</v>
      </c>
      <c r="AC1199" s="213">
        <f>SUMIF('[3]revexpbalances - 2024-07-18T082'!$G:$G,G:G,'[3]revexpbalances - 2024-07-18T082'!$H:$H)</f>
        <v>0</v>
      </c>
      <c r="AD1199" s="213">
        <f t="shared" si="241"/>
        <v>0</v>
      </c>
      <c r="AE1199" s="744">
        <f t="shared" si="242"/>
        <v>0</v>
      </c>
      <c r="AF1199" s="744">
        <f t="shared" si="243"/>
        <v>0</v>
      </c>
      <c r="AG1199" s="744">
        <f t="shared" si="244"/>
        <v>0</v>
      </c>
      <c r="AH1199" s="744">
        <f t="shared" si="245"/>
        <v>0</v>
      </c>
      <c r="AI1199" s="744">
        <f t="shared" si="246"/>
        <v>0</v>
      </c>
      <c r="AJ1199" s="744">
        <f t="shared" si="247"/>
        <v>0</v>
      </c>
      <c r="AK1199" s="1097">
        <v>0</v>
      </c>
    </row>
    <row r="1200" spans="1:37">
      <c r="A1200">
        <v>25400</v>
      </c>
      <c r="B1200" t="s">
        <v>2923</v>
      </c>
      <c r="C1200">
        <v>931307</v>
      </c>
      <c r="D1200" t="s">
        <v>5792</v>
      </c>
      <c r="E1200">
        <v>523100</v>
      </c>
      <c r="F1200" t="s">
        <v>61</v>
      </c>
      <c r="G1200" s="408" t="s">
        <v>5364</v>
      </c>
      <c r="H1200" s="217" t="s">
        <v>23</v>
      </c>
      <c r="I1200" s="217" t="s">
        <v>439</v>
      </c>
      <c r="J1200" s="217" t="s">
        <v>458</v>
      </c>
      <c r="K1200" s="61" t="str">
        <f t="shared" si="237"/>
        <v>2</v>
      </c>
      <c r="L1200" s="63" t="str">
        <f t="shared" si="238"/>
        <v>Interpretive2</v>
      </c>
      <c r="M1200" s="63" t="str">
        <f t="shared" si="239"/>
        <v>Santa Rosa Plateau Nature Center2</v>
      </c>
      <c r="N1200" s="637">
        <v>0</v>
      </c>
      <c r="O1200" s="213">
        <v>500</v>
      </c>
      <c r="Q1200" s="213">
        <f t="shared" si="240"/>
        <v>500</v>
      </c>
      <c r="R1200" s="213">
        <v>0</v>
      </c>
      <c r="S1200" s="213">
        <v>0</v>
      </c>
      <c r="T1200" s="213">
        <v>0</v>
      </c>
      <c r="U1200" s="213">
        <v>0</v>
      </c>
      <c r="V1200" s="213">
        <v>0</v>
      </c>
      <c r="W1200" s="213">
        <v>0</v>
      </c>
      <c r="X1200" s="213">
        <v>0</v>
      </c>
      <c r="Y1200" s="213">
        <v>0</v>
      </c>
      <c r="Z1200" s="213">
        <v>0</v>
      </c>
      <c r="AA1200" s="213">
        <v>0</v>
      </c>
      <c r="AB1200" s="213">
        <v>0</v>
      </c>
      <c r="AC1200" s="213">
        <f>SUMIF('[3]revexpbalances - 2024-07-18T082'!$G:$G,G:G,'[3]revexpbalances - 2024-07-18T082'!$H:$H)</f>
        <v>0</v>
      </c>
      <c r="AD1200" s="213">
        <f t="shared" si="241"/>
        <v>0</v>
      </c>
      <c r="AE1200" s="744">
        <f t="shared" si="242"/>
        <v>0</v>
      </c>
      <c r="AF1200" s="744">
        <f t="shared" si="243"/>
        <v>0</v>
      </c>
      <c r="AG1200" s="744">
        <f t="shared" si="244"/>
        <v>0</v>
      </c>
      <c r="AH1200" s="744">
        <f t="shared" si="245"/>
        <v>0</v>
      </c>
      <c r="AI1200" s="744">
        <f t="shared" si="246"/>
        <v>0</v>
      </c>
      <c r="AJ1200" s="744">
        <f t="shared" si="247"/>
        <v>500</v>
      </c>
      <c r="AK1200" s="1097">
        <v>500</v>
      </c>
    </row>
    <row r="1201" spans="1:37">
      <c r="A1201">
        <v>25400</v>
      </c>
      <c r="B1201" t="s">
        <v>2923</v>
      </c>
      <c r="C1201">
        <v>931307</v>
      </c>
      <c r="D1201" t="s">
        <v>5792</v>
      </c>
      <c r="E1201">
        <v>523270</v>
      </c>
      <c r="F1201" t="s">
        <v>62</v>
      </c>
      <c r="G1201" s="408" t="s">
        <v>5385</v>
      </c>
      <c r="H1201" s="217" t="s">
        <v>23</v>
      </c>
      <c r="I1201" s="217" t="s">
        <v>439</v>
      </c>
      <c r="J1201" s="217" t="s">
        <v>458</v>
      </c>
      <c r="K1201" s="61" t="str">
        <f t="shared" si="237"/>
        <v>2</v>
      </c>
      <c r="L1201" s="63" t="str">
        <f t="shared" si="238"/>
        <v>Interpretive2</v>
      </c>
      <c r="M1201" s="63" t="str">
        <f t="shared" si="239"/>
        <v>Santa Rosa Plateau Nature Center2</v>
      </c>
      <c r="N1201" s="637">
        <v>0</v>
      </c>
      <c r="O1201" s="213">
        <v>1500</v>
      </c>
      <c r="Q1201" s="213">
        <f t="shared" si="240"/>
        <v>1500</v>
      </c>
      <c r="R1201" s="213">
        <v>0</v>
      </c>
      <c r="S1201" s="213">
        <v>0</v>
      </c>
      <c r="T1201" s="213">
        <v>0</v>
      </c>
      <c r="U1201" s="213">
        <v>0</v>
      </c>
      <c r="V1201" s="213">
        <v>0</v>
      </c>
      <c r="W1201" s="213">
        <v>0</v>
      </c>
      <c r="X1201" s="213">
        <v>0</v>
      </c>
      <c r="Y1201" s="213">
        <v>0</v>
      </c>
      <c r="Z1201" s="213">
        <v>0</v>
      </c>
      <c r="AA1201" s="213">
        <v>0</v>
      </c>
      <c r="AB1201" s="213">
        <v>0</v>
      </c>
      <c r="AC1201" s="213">
        <f>SUMIF('[3]revexpbalances - 2024-07-18T082'!$G:$G,G:G,'[3]revexpbalances - 2024-07-18T082'!$H:$H)</f>
        <v>0</v>
      </c>
      <c r="AD1201" s="213">
        <f t="shared" si="241"/>
        <v>0</v>
      </c>
      <c r="AE1201" s="744">
        <f t="shared" si="242"/>
        <v>0</v>
      </c>
      <c r="AF1201" s="744">
        <f t="shared" si="243"/>
        <v>0</v>
      </c>
      <c r="AG1201" s="744">
        <f t="shared" si="244"/>
        <v>0</v>
      </c>
      <c r="AH1201" s="744">
        <f t="shared" si="245"/>
        <v>0</v>
      </c>
      <c r="AI1201" s="744">
        <f t="shared" si="246"/>
        <v>0</v>
      </c>
      <c r="AJ1201" s="744">
        <f t="shared" si="247"/>
        <v>1500</v>
      </c>
      <c r="AK1201" s="1097">
        <v>1500</v>
      </c>
    </row>
    <row r="1202" spans="1:37">
      <c r="A1202">
        <v>25400</v>
      </c>
      <c r="B1202" t="s">
        <v>2923</v>
      </c>
      <c r="C1202">
        <v>931307</v>
      </c>
      <c r="D1202" t="s">
        <v>5792</v>
      </c>
      <c r="E1202">
        <v>523640</v>
      </c>
      <c r="F1202" t="s">
        <v>109</v>
      </c>
      <c r="G1202" s="408" t="s">
        <v>6406</v>
      </c>
      <c r="H1202" s="217" t="s">
        <v>23</v>
      </c>
      <c r="I1202" s="217" t="s">
        <v>439</v>
      </c>
      <c r="J1202" s="217" t="s">
        <v>458</v>
      </c>
      <c r="K1202" s="61" t="str">
        <f t="shared" si="237"/>
        <v>2</v>
      </c>
      <c r="L1202" s="63" t="str">
        <f t="shared" si="238"/>
        <v>Interpretive2</v>
      </c>
      <c r="M1202" s="63" t="str">
        <f t="shared" si="239"/>
        <v>Santa Rosa Plateau Nature Center2</v>
      </c>
      <c r="N1202" s="637">
        <v>1787.5500000000002</v>
      </c>
      <c r="O1202" s="213">
        <v>2050</v>
      </c>
      <c r="Q1202" s="213">
        <f t="shared" si="240"/>
        <v>2050</v>
      </c>
      <c r="R1202" s="213">
        <v>0</v>
      </c>
      <c r="S1202" s="213">
        <v>0</v>
      </c>
      <c r="T1202" s="213">
        <v>0</v>
      </c>
      <c r="U1202" s="213">
        <v>0</v>
      </c>
      <c r="V1202" s="213">
        <v>0</v>
      </c>
      <c r="W1202" s="213">
        <v>0</v>
      </c>
      <c r="X1202" s="213">
        <v>0</v>
      </c>
      <c r="Y1202" s="213">
        <v>0</v>
      </c>
      <c r="Z1202" s="213">
        <v>0</v>
      </c>
      <c r="AA1202" s="213">
        <v>0</v>
      </c>
      <c r="AB1202" s="213">
        <v>0</v>
      </c>
      <c r="AC1202" s="213">
        <f>SUMIF('[3]revexpbalances - 2024-07-18T082'!$G:$G,G:G,'[3]revexpbalances - 2024-07-18T082'!$H:$H)</f>
        <v>0</v>
      </c>
      <c r="AD1202" s="213">
        <f t="shared" si="241"/>
        <v>0</v>
      </c>
      <c r="AE1202" s="744">
        <f t="shared" si="242"/>
        <v>0</v>
      </c>
      <c r="AF1202" s="744">
        <f t="shared" si="243"/>
        <v>0</v>
      </c>
      <c r="AG1202" s="744">
        <f t="shared" si="244"/>
        <v>0</v>
      </c>
      <c r="AH1202" s="744">
        <f t="shared" si="245"/>
        <v>0</v>
      </c>
      <c r="AI1202" s="744">
        <f t="shared" si="246"/>
        <v>0</v>
      </c>
      <c r="AJ1202" s="744">
        <f t="shared" si="247"/>
        <v>2050</v>
      </c>
      <c r="AK1202" s="1097">
        <v>1050</v>
      </c>
    </row>
    <row r="1203" spans="1:37">
      <c r="A1203">
        <v>25400</v>
      </c>
      <c r="B1203" t="s">
        <v>2923</v>
      </c>
      <c r="C1203">
        <v>931307</v>
      </c>
      <c r="D1203" t="s">
        <v>5792</v>
      </c>
      <c r="E1203">
        <v>528920</v>
      </c>
      <c r="F1203" t="s">
        <v>78</v>
      </c>
      <c r="G1203" s="408" t="s">
        <v>5393</v>
      </c>
      <c r="H1203" s="217" t="s">
        <v>23</v>
      </c>
      <c r="I1203" s="217" t="s">
        <v>439</v>
      </c>
      <c r="J1203" s="217" t="s">
        <v>458</v>
      </c>
      <c r="K1203" s="61" t="str">
        <f t="shared" si="237"/>
        <v>2</v>
      </c>
      <c r="L1203" s="63" t="str">
        <f t="shared" si="238"/>
        <v>Interpretive2</v>
      </c>
      <c r="M1203" s="63" t="str">
        <f t="shared" si="239"/>
        <v>Santa Rosa Plateau Nature Center2</v>
      </c>
      <c r="N1203" s="637">
        <v>0</v>
      </c>
      <c r="O1203" s="213">
        <v>0</v>
      </c>
      <c r="Q1203" s="213">
        <f t="shared" si="240"/>
        <v>0</v>
      </c>
      <c r="R1203" s="213">
        <v>0</v>
      </c>
      <c r="S1203" s="213">
        <v>0</v>
      </c>
      <c r="T1203" s="213">
        <v>0</v>
      </c>
      <c r="U1203" s="213">
        <v>0</v>
      </c>
      <c r="V1203" s="213">
        <v>0</v>
      </c>
      <c r="W1203" s="213">
        <v>0</v>
      </c>
      <c r="X1203" s="213">
        <v>0</v>
      </c>
      <c r="Y1203" s="213">
        <v>0</v>
      </c>
      <c r="Z1203" s="213">
        <v>0</v>
      </c>
      <c r="AA1203" s="213">
        <v>0</v>
      </c>
      <c r="AB1203" s="213">
        <v>0</v>
      </c>
      <c r="AC1203" s="213">
        <f>SUMIF('[3]revexpbalances - 2024-07-18T082'!$G:$G,G:G,'[3]revexpbalances - 2024-07-18T082'!$H:$H)</f>
        <v>0</v>
      </c>
      <c r="AD1203" s="213">
        <f t="shared" si="241"/>
        <v>0</v>
      </c>
      <c r="AE1203" s="744">
        <f t="shared" si="242"/>
        <v>0</v>
      </c>
      <c r="AF1203" s="744">
        <f t="shared" si="243"/>
        <v>0</v>
      </c>
      <c r="AG1203" s="744">
        <f t="shared" si="244"/>
        <v>0</v>
      </c>
      <c r="AH1203" s="744">
        <f t="shared" si="245"/>
        <v>0</v>
      </c>
      <c r="AI1203" s="744">
        <f t="shared" si="246"/>
        <v>0</v>
      </c>
      <c r="AJ1203" s="744">
        <f t="shared" si="247"/>
        <v>0</v>
      </c>
      <c r="AK1203" s="1097">
        <v>0</v>
      </c>
    </row>
    <row r="1204" spans="1:37">
      <c r="A1204">
        <v>25400</v>
      </c>
      <c r="B1204" t="s">
        <v>2923</v>
      </c>
      <c r="C1204">
        <v>931307</v>
      </c>
      <c r="D1204" t="s">
        <v>5792</v>
      </c>
      <c r="E1204">
        <v>536910</v>
      </c>
      <c r="F1204" t="s">
        <v>126</v>
      </c>
      <c r="G1204" s="408" t="s">
        <v>5394</v>
      </c>
      <c r="H1204" s="217" t="s">
        <v>23</v>
      </c>
      <c r="I1204" s="217" t="s">
        <v>439</v>
      </c>
      <c r="J1204" s="217" t="s">
        <v>7021</v>
      </c>
      <c r="K1204" s="61" t="str">
        <f t="shared" si="237"/>
        <v>3</v>
      </c>
      <c r="L1204" s="63" t="str">
        <f t="shared" si="238"/>
        <v>Interpretive3</v>
      </c>
      <c r="M1204" s="63" t="str">
        <f t="shared" si="239"/>
        <v>Santa Rosa Plateau Nature Center3</v>
      </c>
      <c r="N1204" s="637">
        <v>0</v>
      </c>
      <c r="O1204" s="213">
        <v>0</v>
      </c>
      <c r="Q1204" s="213">
        <f t="shared" si="240"/>
        <v>0</v>
      </c>
      <c r="R1204" s="213">
        <v>0</v>
      </c>
      <c r="S1204" s="213">
        <v>0</v>
      </c>
      <c r="T1204" s="213">
        <v>0</v>
      </c>
      <c r="U1204" s="213">
        <v>0</v>
      </c>
      <c r="V1204" s="213">
        <v>0</v>
      </c>
      <c r="W1204" s="213">
        <v>0</v>
      </c>
      <c r="X1204" s="213">
        <v>0</v>
      </c>
      <c r="Y1204" s="213">
        <v>0</v>
      </c>
      <c r="Z1204" s="213">
        <v>0</v>
      </c>
      <c r="AA1204" s="213">
        <v>0</v>
      </c>
      <c r="AB1204" s="213">
        <v>0</v>
      </c>
      <c r="AC1204" s="213">
        <f>SUMIF('[3]revexpbalances - 2024-07-18T082'!$G:$G,G:G,'[3]revexpbalances - 2024-07-18T082'!$H:$H)</f>
        <v>0</v>
      </c>
      <c r="AD1204" s="213">
        <f t="shared" si="241"/>
        <v>0</v>
      </c>
      <c r="AE1204" s="744">
        <f t="shared" si="242"/>
        <v>0</v>
      </c>
      <c r="AF1204" s="744">
        <f t="shared" si="243"/>
        <v>0</v>
      </c>
      <c r="AG1204" s="744">
        <f t="shared" si="244"/>
        <v>0</v>
      </c>
      <c r="AH1204" s="744">
        <f t="shared" si="245"/>
        <v>0</v>
      </c>
      <c r="AI1204" s="744">
        <f t="shared" si="246"/>
        <v>0</v>
      </c>
      <c r="AJ1204" s="744">
        <f t="shared" si="247"/>
        <v>0</v>
      </c>
      <c r="AK1204" s="1097">
        <v>0</v>
      </c>
    </row>
    <row r="1205" spans="1:37">
      <c r="A1205">
        <v>25400</v>
      </c>
      <c r="B1205" t="s">
        <v>2923</v>
      </c>
      <c r="C1205">
        <v>931400</v>
      </c>
      <c r="D1205" t="s">
        <v>2934</v>
      </c>
      <c r="E1205">
        <v>520220</v>
      </c>
      <c r="F1205" t="s">
        <v>1792</v>
      </c>
      <c r="G1205" s="408" t="s">
        <v>1546</v>
      </c>
      <c r="H1205" s="217" t="s">
        <v>1524</v>
      </c>
      <c r="I1205" s="217" t="s">
        <v>1913</v>
      </c>
      <c r="J1205" s="217" t="s">
        <v>458</v>
      </c>
      <c r="K1205" s="61" t="str">
        <f t="shared" si="237"/>
        <v>2</v>
      </c>
      <c r="L1205" s="63" t="str">
        <f t="shared" si="238"/>
        <v>Regional Parks2</v>
      </c>
      <c r="M1205" s="63" t="str">
        <f t="shared" si="239"/>
        <v>Regional Parks General Admin2</v>
      </c>
      <c r="N1205" s="637">
        <v>0</v>
      </c>
      <c r="O1205" s="213">
        <v>5000</v>
      </c>
      <c r="Q1205" s="213">
        <f t="shared" si="240"/>
        <v>5000</v>
      </c>
      <c r="R1205" s="213">
        <v>0</v>
      </c>
      <c r="S1205" s="213">
        <v>0</v>
      </c>
      <c r="T1205" s="213">
        <v>0</v>
      </c>
      <c r="U1205" s="213">
        <v>0</v>
      </c>
      <c r="V1205" s="213">
        <v>0</v>
      </c>
      <c r="W1205" s="213">
        <v>0</v>
      </c>
      <c r="X1205" s="213">
        <v>0</v>
      </c>
      <c r="Y1205" s="213">
        <v>0</v>
      </c>
      <c r="Z1205" s="213">
        <v>0</v>
      </c>
      <c r="AA1205" s="213">
        <v>0</v>
      </c>
      <c r="AB1205" s="213">
        <v>0</v>
      </c>
      <c r="AC1205" s="213">
        <f>SUMIF('[3]revexpbalances - 2024-07-18T082'!$G:$G,G:G,'[3]revexpbalances - 2024-07-18T082'!$H:$H)</f>
        <v>0</v>
      </c>
      <c r="AD1205" s="213">
        <f t="shared" si="241"/>
        <v>0</v>
      </c>
      <c r="AE1205" s="744">
        <f t="shared" si="242"/>
        <v>0</v>
      </c>
      <c r="AF1205" s="744">
        <f t="shared" si="243"/>
        <v>0</v>
      </c>
      <c r="AG1205" s="744">
        <f t="shared" si="244"/>
        <v>0</v>
      </c>
      <c r="AH1205" s="744">
        <f t="shared" si="245"/>
        <v>0</v>
      </c>
      <c r="AI1205" s="744">
        <f t="shared" si="246"/>
        <v>0</v>
      </c>
      <c r="AJ1205" s="744">
        <f t="shared" si="247"/>
        <v>5000</v>
      </c>
      <c r="AK1205" s="1097">
        <v>3500</v>
      </c>
    </row>
    <row r="1206" spans="1:37">
      <c r="A1206">
        <v>25400</v>
      </c>
      <c r="B1206" t="s">
        <v>2923</v>
      </c>
      <c r="C1206">
        <v>931402</v>
      </c>
      <c r="D1206" t="s">
        <v>2938</v>
      </c>
      <c r="E1206">
        <v>520020</v>
      </c>
      <c r="F1206" t="s">
        <v>86</v>
      </c>
      <c r="G1206" s="408" t="s">
        <v>5734</v>
      </c>
      <c r="H1206" s="217" t="s">
        <v>1524</v>
      </c>
      <c r="I1206" s="217" t="s">
        <v>446</v>
      </c>
      <c r="J1206" s="217" t="s">
        <v>458</v>
      </c>
      <c r="K1206" s="61" t="str">
        <f t="shared" si="237"/>
        <v>2</v>
      </c>
      <c r="L1206" s="63" t="str">
        <f t="shared" si="238"/>
        <v>Regional Parks2</v>
      </c>
      <c r="M1206" s="63" t="str">
        <f t="shared" si="239"/>
        <v>Hurkey Creek2</v>
      </c>
      <c r="N1206" s="637">
        <v>2615.6899999999996</v>
      </c>
      <c r="O1206" s="213">
        <v>1500</v>
      </c>
      <c r="Q1206" s="213">
        <f t="shared" si="240"/>
        <v>1500</v>
      </c>
      <c r="R1206" s="213">
        <v>0</v>
      </c>
      <c r="S1206" s="213">
        <v>0</v>
      </c>
      <c r="T1206" s="213">
        <v>12.16</v>
      </c>
      <c r="U1206" s="213">
        <v>0</v>
      </c>
      <c r="V1206" s="213">
        <v>0</v>
      </c>
      <c r="W1206" s="213">
        <v>0</v>
      </c>
      <c r="X1206" s="213">
        <v>0</v>
      </c>
      <c r="Y1206" s="213">
        <v>0</v>
      </c>
      <c r="Z1206" s="213">
        <v>0</v>
      </c>
      <c r="AA1206" s="213">
        <v>0</v>
      </c>
      <c r="AB1206" s="213">
        <v>0</v>
      </c>
      <c r="AC1206" s="213">
        <f>SUMIF('[3]revexpbalances - 2024-07-18T082'!$G:$G,G:G,'[3]revexpbalances - 2024-07-18T082'!$H:$H)</f>
        <v>0</v>
      </c>
      <c r="AD1206" s="213">
        <f t="shared" si="241"/>
        <v>12.16</v>
      </c>
      <c r="AE1206" s="744">
        <f t="shared" si="242"/>
        <v>12.16</v>
      </c>
      <c r="AF1206" s="744">
        <f t="shared" si="243"/>
        <v>0</v>
      </c>
      <c r="AG1206" s="744">
        <f t="shared" si="244"/>
        <v>0</v>
      </c>
      <c r="AH1206" s="744">
        <f t="shared" si="245"/>
        <v>0</v>
      </c>
      <c r="AI1206" s="744">
        <f t="shared" si="246"/>
        <v>12.16</v>
      </c>
      <c r="AJ1206" s="744">
        <f t="shared" si="247"/>
        <v>1487.84</v>
      </c>
      <c r="AK1206" s="1097">
        <v>1500</v>
      </c>
    </row>
    <row r="1207" spans="1:37">
      <c r="A1207">
        <v>25400</v>
      </c>
      <c r="B1207" t="s">
        <v>2923</v>
      </c>
      <c r="C1207">
        <v>931402</v>
      </c>
      <c r="D1207" t="s">
        <v>2938</v>
      </c>
      <c r="E1207">
        <v>523250</v>
      </c>
      <c r="F1207" t="s">
        <v>493</v>
      </c>
      <c r="G1207" s="408" t="s">
        <v>5578</v>
      </c>
      <c r="H1207" s="217" t="s">
        <v>1524</v>
      </c>
      <c r="I1207" s="217" t="s">
        <v>446</v>
      </c>
      <c r="J1207" s="217" t="s">
        <v>458</v>
      </c>
      <c r="K1207" s="61" t="str">
        <f t="shared" si="237"/>
        <v>2</v>
      </c>
      <c r="L1207" s="63" t="str">
        <f t="shared" si="238"/>
        <v>Regional Parks2</v>
      </c>
      <c r="M1207" s="63" t="str">
        <f t="shared" si="239"/>
        <v>Hurkey Creek2</v>
      </c>
      <c r="N1207" s="637">
        <v>0</v>
      </c>
      <c r="O1207" s="213">
        <v>500</v>
      </c>
      <c r="Q1207" s="213">
        <f t="shared" si="240"/>
        <v>500</v>
      </c>
      <c r="R1207" s="213">
        <v>0</v>
      </c>
      <c r="S1207" s="213">
        <v>0</v>
      </c>
      <c r="T1207" s="213">
        <v>0</v>
      </c>
      <c r="U1207" s="213">
        <v>0</v>
      </c>
      <c r="V1207" s="213">
        <v>0</v>
      </c>
      <c r="W1207" s="213">
        <v>0</v>
      </c>
      <c r="X1207" s="213">
        <v>0</v>
      </c>
      <c r="Y1207" s="213">
        <v>0</v>
      </c>
      <c r="Z1207" s="213">
        <v>0</v>
      </c>
      <c r="AA1207" s="213">
        <v>0</v>
      </c>
      <c r="AB1207" s="213">
        <v>0</v>
      </c>
      <c r="AC1207" s="213">
        <f>SUMIF('[3]revexpbalances - 2024-07-18T082'!$G:$G,G:G,'[3]revexpbalances - 2024-07-18T082'!$H:$H)</f>
        <v>0</v>
      </c>
      <c r="AD1207" s="213">
        <f t="shared" si="241"/>
        <v>0</v>
      </c>
      <c r="AE1207" s="744">
        <f t="shared" si="242"/>
        <v>0</v>
      </c>
      <c r="AF1207" s="744">
        <f t="shared" si="243"/>
        <v>0</v>
      </c>
      <c r="AG1207" s="744">
        <f t="shared" si="244"/>
        <v>0</v>
      </c>
      <c r="AH1207" s="744">
        <f t="shared" si="245"/>
        <v>0</v>
      </c>
      <c r="AI1207" s="744">
        <f t="shared" si="246"/>
        <v>0</v>
      </c>
      <c r="AJ1207" s="744">
        <f t="shared" si="247"/>
        <v>500</v>
      </c>
      <c r="AK1207" s="1097">
        <v>500</v>
      </c>
    </row>
    <row r="1208" spans="1:37">
      <c r="A1208">
        <v>25400</v>
      </c>
      <c r="B1208" t="s">
        <v>2923</v>
      </c>
      <c r="C1208">
        <v>931402</v>
      </c>
      <c r="D1208" t="s">
        <v>2938</v>
      </c>
      <c r="E1208">
        <v>525060</v>
      </c>
      <c r="F1208" t="s">
        <v>96</v>
      </c>
      <c r="G1208" s="408" t="s">
        <v>6409</v>
      </c>
      <c r="H1208" s="217" t="s">
        <v>1524</v>
      </c>
      <c r="I1208" s="217" t="s">
        <v>446</v>
      </c>
      <c r="J1208" s="217" t="s">
        <v>458</v>
      </c>
      <c r="K1208" s="61" t="str">
        <f t="shared" si="237"/>
        <v>2</v>
      </c>
      <c r="L1208" s="63" t="str">
        <f t="shared" si="238"/>
        <v>Regional Parks2</v>
      </c>
      <c r="M1208" s="63" t="str">
        <f t="shared" si="239"/>
        <v>Hurkey Creek2</v>
      </c>
      <c r="N1208" s="637">
        <v>425.94</v>
      </c>
      <c r="O1208" s="213">
        <v>100</v>
      </c>
      <c r="Q1208" s="213">
        <f t="shared" si="240"/>
        <v>100</v>
      </c>
      <c r="R1208" s="213">
        <v>0</v>
      </c>
      <c r="S1208" s="213">
        <v>0</v>
      </c>
      <c r="T1208" s="213">
        <v>0</v>
      </c>
      <c r="U1208" s="213">
        <v>0</v>
      </c>
      <c r="V1208" s="213">
        <v>0</v>
      </c>
      <c r="W1208" s="213">
        <v>0</v>
      </c>
      <c r="X1208" s="213">
        <v>0</v>
      </c>
      <c r="Y1208" s="213">
        <v>0</v>
      </c>
      <c r="Z1208" s="213">
        <v>0</v>
      </c>
      <c r="AA1208" s="213">
        <v>0</v>
      </c>
      <c r="AB1208" s="213">
        <v>0</v>
      </c>
      <c r="AC1208" s="213">
        <f>SUMIF('[3]revexpbalances - 2024-07-18T082'!$G:$G,G:G,'[3]revexpbalances - 2024-07-18T082'!$H:$H)</f>
        <v>0</v>
      </c>
      <c r="AD1208" s="213">
        <f t="shared" si="241"/>
        <v>0</v>
      </c>
      <c r="AE1208" s="744">
        <f t="shared" si="242"/>
        <v>0</v>
      </c>
      <c r="AF1208" s="744">
        <f t="shared" si="243"/>
        <v>0</v>
      </c>
      <c r="AG1208" s="744">
        <f t="shared" si="244"/>
        <v>0</v>
      </c>
      <c r="AH1208" s="744">
        <f t="shared" si="245"/>
        <v>0</v>
      </c>
      <c r="AI1208" s="744">
        <f t="shared" si="246"/>
        <v>0</v>
      </c>
      <c r="AJ1208" s="744">
        <f t="shared" si="247"/>
        <v>100</v>
      </c>
      <c r="AK1208" s="1097">
        <v>100</v>
      </c>
    </row>
    <row r="1209" spans="1:37">
      <c r="A1209">
        <v>25400</v>
      </c>
      <c r="B1209" t="s">
        <v>2923</v>
      </c>
      <c r="C1209">
        <v>931402</v>
      </c>
      <c r="D1209" t="s">
        <v>2938</v>
      </c>
      <c r="E1209">
        <v>527660</v>
      </c>
      <c r="F1209" t="s">
        <v>112</v>
      </c>
      <c r="G1209" s="408" t="s">
        <v>5589</v>
      </c>
      <c r="H1209" s="217" t="s">
        <v>1524</v>
      </c>
      <c r="I1209" s="217" t="s">
        <v>446</v>
      </c>
      <c r="J1209" s="217" t="s">
        <v>458</v>
      </c>
      <c r="K1209" s="61" t="str">
        <f t="shared" si="237"/>
        <v>2</v>
      </c>
      <c r="L1209" s="63" t="str">
        <f t="shared" si="238"/>
        <v>Regional Parks2</v>
      </c>
      <c r="M1209" s="63" t="str">
        <f t="shared" si="239"/>
        <v>Hurkey Creek2</v>
      </c>
      <c r="N1209" s="637">
        <v>0</v>
      </c>
      <c r="O1209" s="213">
        <v>500</v>
      </c>
      <c r="Q1209" s="213">
        <f t="shared" si="240"/>
        <v>500</v>
      </c>
      <c r="R1209" s="213">
        <v>0</v>
      </c>
      <c r="S1209" s="213">
        <v>623.79</v>
      </c>
      <c r="T1209" s="213">
        <v>0</v>
      </c>
      <c r="U1209" s="213">
        <v>0</v>
      </c>
      <c r="V1209" s="213">
        <v>0</v>
      </c>
      <c r="W1209" s="213">
        <v>0</v>
      </c>
      <c r="X1209" s="213">
        <v>0</v>
      </c>
      <c r="Y1209" s="213">
        <v>0</v>
      </c>
      <c r="Z1209" s="213">
        <v>0</v>
      </c>
      <c r="AA1209" s="213">
        <v>0</v>
      </c>
      <c r="AB1209" s="213">
        <v>0</v>
      </c>
      <c r="AC1209" s="213">
        <f>SUMIF('[3]revexpbalances - 2024-07-18T082'!$G:$G,G:G,'[3]revexpbalances - 2024-07-18T082'!$H:$H)</f>
        <v>0</v>
      </c>
      <c r="AD1209" s="213">
        <f t="shared" si="241"/>
        <v>623.79</v>
      </c>
      <c r="AE1209" s="744">
        <f t="shared" si="242"/>
        <v>623.79</v>
      </c>
      <c r="AF1209" s="744">
        <f t="shared" si="243"/>
        <v>0</v>
      </c>
      <c r="AG1209" s="744">
        <f t="shared" si="244"/>
        <v>0</v>
      </c>
      <c r="AH1209" s="744">
        <f t="shared" si="245"/>
        <v>0</v>
      </c>
      <c r="AI1209" s="744">
        <f t="shared" si="246"/>
        <v>623.79</v>
      </c>
      <c r="AJ1209" s="744">
        <f t="shared" si="247"/>
        <v>-123.78999999999996</v>
      </c>
      <c r="AK1209" s="1097">
        <v>500</v>
      </c>
    </row>
    <row r="1210" spans="1:37">
      <c r="A1210">
        <v>25400</v>
      </c>
      <c r="B1210" t="s">
        <v>2923</v>
      </c>
      <c r="C1210">
        <v>931402</v>
      </c>
      <c r="D1210" t="s">
        <v>2938</v>
      </c>
      <c r="E1210">
        <v>528920</v>
      </c>
      <c r="F1210" t="s">
        <v>78</v>
      </c>
      <c r="G1210" s="408" t="s">
        <v>5740</v>
      </c>
      <c r="H1210" s="217" t="s">
        <v>1524</v>
      </c>
      <c r="I1210" s="217" t="s">
        <v>446</v>
      </c>
      <c r="J1210" s="217" t="s">
        <v>458</v>
      </c>
      <c r="K1210" s="61" t="str">
        <f t="shared" si="237"/>
        <v>2</v>
      </c>
      <c r="L1210" s="63" t="str">
        <f t="shared" si="238"/>
        <v>Regional Parks2</v>
      </c>
      <c r="M1210" s="63" t="str">
        <f t="shared" si="239"/>
        <v>Hurkey Creek2</v>
      </c>
      <c r="N1210" s="637">
        <v>0</v>
      </c>
      <c r="O1210" s="213">
        <v>15000</v>
      </c>
      <c r="Q1210" s="213">
        <f t="shared" si="240"/>
        <v>15000</v>
      </c>
      <c r="R1210" s="213">
        <v>0</v>
      </c>
      <c r="S1210" s="213">
        <v>0</v>
      </c>
      <c r="T1210" s="213">
        <v>0</v>
      </c>
      <c r="U1210" s="213">
        <v>0</v>
      </c>
      <c r="V1210" s="213">
        <v>0</v>
      </c>
      <c r="W1210" s="213">
        <v>0</v>
      </c>
      <c r="X1210" s="213">
        <v>0</v>
      </c>
      <c r="Y1210" s="213">
        <v>0</v>
      </c>
      <c r="Z1210" s="213">
        <v>0</v>
      </c>
      <c r="AA1210" s="213">
        <v>0</v>
      </c>
      <c r="AB1210" s="213">
        <v>0</v>
      </c>
      <c r="AC1210" s="213">
        <f>SUMIF('[3]revexpbalances - 2024-07-18T082'!$G:$G,G:G,'[3]revexpbalances - 2024-07-18T082'!$H:$H)</f>
        <v>0</v>
      </c>
      <c r="AD1210" s="213">
        <f t="shared" si="241"/>
        <v>0</v>
      </c>
      <c r="AE1210" s="744">
        <f t="shared" si="242"/>
        <v>0</v>
      </c>
      <c r="AF1210" s="744">
        <f t="shared" si="243"/>
        <v>0</v>
      </c>
      <c r="AG1210" s="744">
        <f t="shared" si="244"/>
        <v>0</v>
      </c>
      <c r="AH1210" s="744">
        <f t="shared" si="245"/>
        <v>0</v>
      </c>
      <c r="AI1210" s="744">
        <f t="shared" si="246"/>
        <v>0</v>
      </c>
      <c r="AJ1210" s="744">
        <f t="shared" si="247"/>
        <v>15000</v>
      </c>
      <c r="AK1210" s="1097">
        <v>15000</v>
      </c>
    </row>
    <row r="1211" spans="1:37">
      <c r="A1211">
        <v>25400</v>
      </c>
      <c r="B1211" t="s">
        <v>2923</v>
      </c>
      <c r="C1211">
        <v>931403</v>
      </c>
      <c r="D1211" t="s">
        <v>2838</v>
      </c>
      <c r="E1211">
        <v>521720</v>
      </c>
      <c r="F1211" t="s">
        <v>121</v>
      </c>
      <c r="G1211" s="408" t="s">
        <v>5553</v>
      </c>
      <c r="H1211" s="217" t="s">
        <v>1524</v>
      </c>
      <c r="I1211" s="217" t="s">
        <v>295</v>
      </c>
      <c r="J1211" s="217" t="s">
        <v>458</v>
      </c>
      <c r="K1211" s="61" t="str">
        <f t="shared" si="237"/>
        <v>2</v>
      </c>
      <c r="L1211" s="63" t="str">
        <f t="shared" si="238"/>
        <v>Regional Parks2</v>
      </c>
      <c r="M1211" s="63" t="str">
        <f t="shared" si="239"/>
        <v>Idyllwild2</v>
      </c>
      <c r="N1211" s="637">
        <v>0</v>
      </c>
      <c r="O1211" s="213">
        <v>550</v>
      </c>
      <c r="Q1211" s="213">
        <f t="shared" si="240"/>
        <v>550</v>
      </c>
      <c r="R1211" s="213">
        <v>0</v>
      </c>
      <c r="S1211" s="213">
        <v>243.27</v>
      </c>
      <c r="T1211" s="213">
        <v>0</v>
      </c>
      <c r="U1211" s="213">
        <v>0</v>
      </c>
      <c r="V1211" s="213">
        <v>0</v>
      </c>
      <c r="W1211" s="213">
        <v>0</v>
      </c>
      <c r="X1211" s="213">
        <v>0</v>
      </c>
      <c r="Y1211" s="213">
        <v>0</v>
      </c>
      <c r="Z1211" s="213">
        <v>0</v>
      </c>
      <c r="AA1211" s="213">
        <v>0</v>
      </c>
      <c r="AB1211" s="213">
        <v>0</v>
      </c>
      <c r="AC1211" s="213">
        <f>SUMIF('[3]revexpbalances - 2024-07-18T082'!$G:$G,G:G,'[3]revexpbalances - 2024-07-18T082'!$H:$H)</f>
        <v>0</v>
      </c>
      <c r="AD1211" s="213">
        <f t="shared" si="241"/>
        <v>243.27</v>
      </c>
      <c r="AE1211" s="744">
        <f t="shared" si="242"/>
        <v>243.27</v>
      </c>
      <c r="AF1211" s="744">
        <f t="shared" si="243"/>
        <v>0</v>
      </c>
      <c r="AG1211" s="744">
        <f t="shared" si="244"/>
        <v>0</v>
      </c>
      <c r="AH1211" s="744">
        <f t="shared" si="245"/>
        <v>0</v>
      </c>
      <c r="AI1211" s="744">
        <f t="shared" si="246"/>
        <v>243.27</v>
      </c>
      <c r="AJ1211" s="744">
        <f t="shared" si="247"/>
        <v>306.73</v>
      </c>
      <c r="AK1211" s="1097">
        <v>550</v>
      </c>
    </row>
    <row r="1212" spans="1:37">
      <c r="A1212">
        <v>25400</v>
      </c>
      <c r="B1212" t="s">
        <v>2923</v>
      </c>
      <c r="C1212">
        <v>931403</v>
      </c>
      <c r="D1212" t="s">
        <v>2838</v>
      </c>
      <c r="E1212">
        <v>523100</v>
      </c>
      <c r="F1212" t="s">
        <v>61</v>
      </c>
      <c r="G1212" s="408" t="s">
        <v>6405</v>
      </c>
      <c r="H1212" s="217" t="s">
        <v>1524</v>
      </c>
      <c r="I1212" s="217" t="s">
        <v>295</v>
      </c>
      <c r="J1212" s="217" t="s">
        <v>458</v>
      </c>
      <c r="K1212" s="61" t="str">
        <f t="shared" si="237"/>
        <v>2</v>
      </c>
      <c r="L1212" s="63" t="str">
        <f t="shared" si="238"/>
        <v>Regional Parks2</v>
      </c>
      <c r="M1212" s="63" t="str">
        <f t="shared" si="239"/>
        <v>Idyllwild2</v>
      </c>
      <c r="N1212" s="637">
        <v>0</v>
      </c>
      <c r="O1212" s="213">
        <v>100</v>
      </c>
      <c r="Q1212" s="213">
        <f t="shared" si="240"/>
        <v>100</v>
      </c>
      <c r="R1212" s="213">
        <v>0</v>
      </c>
      <c r="S1212" s="213">
        <v>0</v>
      </c>
      <c r="T1212" s="213">
        <v>0</v>
      </c>
      <c r="U1212" s="213">
        <v>0</v>
      </c>
      <c r="V1212" s="213">
        <v>0</v>
      </c>
      <c r="W1212" s="213">
        <v>0</v>
      </c>
      <c r="X1212" s="213">
        <v>0</v>
      </c>
      <c r="Y1212" s="213">
        <v>0</v>
      </c>
      <c r="Z1212" s="213">
        <v>0</v>
      </c>
      <c r="AA1212" s="213">
        <v>0</v>
      </c>
      <c r="AB1212" s="213">
        <v>0</v>
      </c>
      <c r="AC1212" s="213">
        <f>SUMIF('[3]revexpbalances - 2024-07-18T082'!$G:$G,G:G,'[3]revexpbalances - 2024-07-18T082'!$H:$H)</f>
        <v>0</v>
      </c>
      <c r="AD1212" s="213">
        <f t="shared" si="241"/>
        <v>0</v>
      </c>
      <c r="AE1212" s="744">
        <f t="shared" si="242"/>
        <v>0</v>
      </c>
      <c r="AF1212" s="744">
        <f t="shared" si="243"/>
        <v>0</v>
      </c>
      <c r="AG1212" s="744">
        <f t="shared" si="244"/>
        <v>0</v>
      </c>
      <c r="AH1212" s="744">
        <f t="shared" si="245"/>
        <v>0</v>
      </c>
      <c r="AI1212" s="744">
        <f t="shared" si="246"/>
        <v>0</v>
      </c>
      <c r="AJ1212" s="744">
        <f t="shared" si="247"/>
        <v>100</v>
      </c>
      <c r="AK1212" s="1097">
        <v>100</v>
      </c>
    </row>
    <row r="1213" spans="1:37">
      <c r="A1213">
        <v>25400</v>
      </c>
      <c r="B1213" t="s">
        <v>2923</v>
      </c>
      <c r="C1213">
        <v>931403</v>
      </c>
      <c r="D1213" t="s">
        <v>2838</v>
      </c>
      <c r="E1213">
        <v>528920</v>
      </c>
      <c r="F1213" t="s">
        <v>78</v>
      </c>
      <c r="G1213" s="408" t="s">
        <v>5724</v>
      </c>
      <c r="H1213" s="217" t="s">
        <v>1524</v>
      </c>
      <c r="I1213" s="217" t="s">
        <v>295</v>
      </c>
      <c r="J1213" s="217" t="s">
        <v>458</v>
      </c>
      <c r="K1213" s="61" t="str">
        <f t="shared" si="237"/>
        <v>2</v>
      </c>
      <c r="L1213" s="63" t="str">
        <f t="shared" si="238"/>
        <v>Regional Parks2</v>
      </c>
      <c r="M1213" s="63" t="str">
        <f t="shared" si="239"/>
        <v>Idyllwild2</v>
      </c>
      <c r="N1213" s="637">
        <v>0</v>
      </c>
      <c r="O1213" s="213">
        <v>5500</v>
      </c>
      <c r="Q1213" s="213">
        <f t="shared" si="240"/>
        <v>5500</v>
      </c>
      <c r="R1213" s="213">
        <v>0</v>
      </c>
      <c r="S1213" s="213">
        <v>0</v>
      </c>
      <c r="T1213" s="213">
        <v>0</v>
      </c>
      <c r="U1213" s="213">
        <v>0</v>
      </c>
      <c r="V1213" s="213">
        <v>0</v>
      </c>
      <c r="W1213" s="213">
        <v>0</v>
      </c>
      <c r="X1213" s="213">
        <v>0</v>
      </c>
      <c r="Y1213" s="213">
        <v>0</v>
      </c>
      <c r="Z1213" s="213">
        <v>0</v>
      </c>
      <c r="AA1213" s="213">
        <v>0</v>
      </c>
      <c r="AB1213" s="213">
        <v>0</v>
      </c>
      <c r="AC1213" s="213">
        <f>SUMIF('[3]revexpbalances - 2024-07-18T082'!$G:$G,G:G,'[3]revexpbalances - 2024-07-18T082'!$H:$H)</f>
        <v>0</v>
      </c>
      <c r="AD1213" s="213">
        <f t="shared" si="241"/>
        <v>0</v>
      </c>
      <c r="AE1213" s="744">
        <f t="shared" si="242"/>
        <v>0</v>
      </c>
      <c r="AF1213" s="744">
        <f t="shared" si="243"/>
        <v>0</v>
      </c>
      <c r="AG1213" s="744">
        <f t="shared" si="244"/>
        <v>0</v>
      </c>
      <c r="AH1213" s="744">
        <f t="shared" si="245"/>
        <v>0</v>
      </c>
      <c r="AI1213" s="744">
        <f t="shared" si="246"/>
        <v>0</v>
      </c>
      <c r="AJ1213" s="744">
        <f t="shared" si="247"/>
        <v>5500</v>
      </c>
      <c r="AK1213" s="1097">
        <v>6000</v>
      </c>
    </row>
    <row r="1214" spans="1:37">
      <c r="A1214">
        <v>25400</v>
      </c>
      <c r="B1214" t="s">
        <v>2923</v>
      </c>
      <c r="C1214">
        <v>931404</v>
      </c>
      <c r="D1214" t="s">
        <v>6352</v>
      </c>
      <c r="E1214">
        <v>520115</v>
      </c>
      <c r="F1214" t="s">
        <v>49</v>
      </c>
      <c r="G1214" s="408" t="s">
        <v>6514</v>
      </c>
      <c r="H1214" s="217" t="s">
        <v>1524</v>
      </c>
      <c r="I1214" s="217" t="s">
        <v>1455</v>
      </c>
      <c r="J1214" s="217" t="s">
        <v>458</v>
      </c>
      <c r="K1214" s="61" t="str">
        <f t="shared" si="237"/>
        <v>2</v>
      </c>
      <c r="L1214" s="63" t="str">
        <f t="shared" si="238"/>
        <v>Regional Parks2</v>
      </c>
      <c r="M1214" s="63" t="str">
        <f t="shared" si="239"/>
        <v>Kabian2</v>
      </c>
      <c r="N1214" s="637">
        <v>0</v>
      </c>
      <c r="O1214" s="213">
        <v>25</v>
      </c>
      <c r="Q1214" s="213">
        <f t="shared" si="240"/>
        <v>25</v>
      </c>
      <c r="R1214" s="213">
        <v>0</v>
      </c>
      <c r="S1214" s="213">
        <v>0</v>
      </c>
      <c r="T1214" s="213">
        <v>0</v>
      </c>
      <c r="U1214" s="213">
        <v>26.25</v>
      </c>
      <c r="V1214" s="213">
        <v>0</v>
      </c>
      <c r="W1214" s="213">
        <v>0</v>
      </c>
      <c r="X1214" s="213">
        <v>0</v>
      </c>
      <c r="Y1214" s="213">
        <v>0</v>
      </c>
      <c r="Z1214" s="213">
        <v>0</v>
      </c>
      <c r="AA1214" s="213">
        <v>0</v>
      </c>
      <c r="AB1214" s="213">
        <v>0</v>
      </c>
      <c r="AC1214" s="213">
        <f>SUMIF('[3]revexpbalances - 2024-07-18T082'!$G:$G,G:G,'[3]revexpbalances - 2024-07-18T082'!$H:$H)</f>
        <v>66.5</v>
      </c>
      <c r="AD1214" s="213">
        <f t="shared" si="241"/>
        <v>92.75</v>
      </c>
      <c r="AE1214" s="744">
        <f t="shared" si="242"/>
        <v>0</v>
      </c>
      <c r="AF1214" s="744">
        <f t="shared" si="243"/>
        <v>26.25</v>
      </c>
      <c r="AG1214" s="744">
        <f t="shared" si="244"/>
        <v>0</v>
      </c>
      <c r="AH1214" s="744">
        <f t="shared" si="245"/>
        <v>66.5</v>
      </c>
      <c r="AI1214" s="744">
        <f t="shared" si="246"/>
        <v>92.75</v>
      </c>
      <c r="AJ1214" s="744">
        <f t="shared" si="247"/>
        <v>-67.75</v>
      </c>
      <c r="AK1214" s="1097">
        <v>25</v>
      </c>
    </row>
    <row r="1215" spans="1:37">
      <c r="A1215">
        <v>25400</v>
      </c>
      <c r="B1215" t="s">
        <v>2923</v>
      </c>
      <c r="C1215">
        <v>931404</v>
      </c>
      <c r="D1215" t="s">
        <v>6352</v>
      </c>
      <c r="E1215">
        <v>520845</v>
      </c>
      <c r="F1215" t="s">
        <v>89</v>
      </c>
      <c r="G1215" s="408" t="s">
        <v>6515</v>
      </c>
      <c r="H1215" s="217" t="s">
        <v>1524</v>
      </c>
      <c r="I1215" s="217" t="s">
        <v>1455</v>
      </c>
      <c r="J1215" s="217" t="s">
        <v>458</v>
      </c>
      <c r="K1215" s="61" t="str">
        <f t="shared" si="237"/>
        <v>2</v>
      </c>
      <c r="L1215" s="63" t="str">
        <f t="shared" si="238"/>
        <v>Regional Parks2</v>
      </c>
      <c r="M1215" s="63" t="str">
        <f t="shared" si="239"/>
        <v>Kabian2</v>
      </c>
      <c r="N1215" s="637">
        <v>2184.9599999999996</v>
      </c>
      <c r="O1215" s="213">
        <v>2600</v>
      </c>
      <c r="Q1215" s="213">
        <f t="shared" si="240"/>
        <v>2600</v>
      </c>
      <c r="R1215" s="213">
        <v>190.58</v>
      </c>
      <c r="S1215" s="213">
        <v>190.58</v>
      </c>
      <c r="T1215" s="213">
        <v>190.58</v>
      </c>
      <c r="U1215" s="213">
        <v>255.58</v>
      </c>
      <c r="V1215" s="213">
        <v>190.58</v>
      </c>
      <c r="W1215" s="213">
        <v>419.72</v>
      </c>
      <c r="X1215" s="213">
        <v>358.24</v>
      </c>
      <c r="Y1215" s="213">
        <v>358.24</v>
      </c>
      <c r="Z1215" s="213">
        <v>358.24</v>
      </c>
      <c r="AA1215" s="213">
        <v>358.24</v>
      </c>
      <c r="AB1215" s="213">
        <v>358.24</v>
      </c>
      <c r="AC1215" s="213">
        <f>SUMIF('[3]revexpbalances - 2024-07-18T082'!$G:$G,G:G,'[3]revexpbalances - 2024-07-18T082'!$H:$H)</f>
        <v>358.24</v>
      </c>
      <c r="AD1215" s="213">
        <f t="shared" si="241"/>
        <v>3587.0599999999995</v>
      </c>
      <c r="AE1215" s="744">
        <f t="shared" si="242"/>
        <v>571.74</v>
      </c>
      <c r="AF1215" s="744">
        <f t="shared" si="243"/>
        <v>865.88000000000011</v>
      </c>
      <c r="AG1215" s="744">
        <f t="shared" si="244"/>
        <v>1074.72</v>
      </c>
      <c r="AH1215" s="744">
        <f t="shared" si="245"/>
        <v>1074.72</v>
      </c>
      <c r="AI1215" s="744">
        <f t="shared" si="246"/>
        <v>3587.0600000000004</v>
      </c>
      <c r="AJ1215" s="744">
        <f t="shared" si="247"/>
        <v>-987.0600000000004</v>
      </c>
      <c r="AK1215" s="1097">
        <v>2600</v>
      </c>
    </row>
    <row r="1216" spans="1:37">
      <c r="A1216">
        <v>25400</v>
      </c>
      <c r="B1216" t="s">
        <v>2923</v>
      </c>
      <c r="C1216">
        <v>931404</v>
      </c>
      <c r="D1216" t="s">
        <v>6352</v>
      </c>
      <c r="E1216">
        <v>521600</v>
      </c>
      <c r="F1216" t="s">
        <v>91</v>
      </c>
      <c r="G1216" s="408" t="s">
        <v>6516</v>
      </c>
      <c r="H1216" s="217" t="s">
        <v>1524</v>
      </c>
      <c r="I1216" s="217" t="s">
        <v>1455</v>
      </c>
      <c r="J1216" s="217" t="s">
        <v>458</v>
      </c>
      <c r="K1216" s="61" t="str">
        <f t="shared" si="237"/>
        <v>2</v>
      </c>
      <c r="L1216" s="63" t="str">
        <f t="shared" si="238"/>
        <v>Regional Parks2</v>
      </c>
      <c r="M1216" s="63" t="str">
        <f t="shared" si="239"/>
        <v>Kabian2</v>
      </c>
      <c r="N1216" s="637">
        <v>0</v>
      </c>
      <c r="O1216" s="213">
        <v>9000</v>
      </c>
      <c r="P1216" s="717">
        <v>21000</v>
      </c>
      <c r="Q1216" s="213">
        <f t="shared" si="240"/>
        <v>30000</v>
      </c>
      <c r="R1216" s="213">
        <v>0</v>
      </c>
      <c r="S1216" s="213">
        <v>0</v>
      </c>
      <c r="T1216" s="213">
        <v>0</v>
      </c>
      <c r="U1216" s="213">
        <v>5399.8</v>
      </c>
      <c r="V1216" s="213">
        <v>0</v>
      </c>
      <c r="W1216" s="213">
        <v>0</v>
      </c>
      <c r="X1216" s="213">
        <v>0</v>
      </c>
      <c r="Y1216" s="213">
        <v>0</v>
      </c>
      <c r="Z1216" s="213">
        <v>18799.150000000001</v>
      </c>
      <c r="AA1216" s="213">
        <v>0</v>
      </c>
      <c r="AB1216" s="213">
        <v>0</v>
      </c>
      <c r="AC1216" s="213">
        <f>SUMIF('[3]revexpbalances - 2024-07-18T082'!$G:$G,G:G,'[3]revexpbalances - 2024-07-18T082'!$H:$H)</f>
        <v>0</v>
      </c>
      <c r="AD1216" s="213">
        <f t="shared" si="241"/>
        <v>24198.95</v>
      </c>
      <c r="AE1216" s="744">
        <f t="shared" si="242"/>
        <v>0</v>
      </c>
      <c r="AF1216" s="744">
        <f t="shared" si="243"/>
        <v>5399.8</v>
      </c>
      <c r="AG1216" s="744">
        <f t="shared" si="244"/>
        <v>18799.150000000001</v>
      </c>
      <c r="AH1216" s="744">
        <f t="shared" si="245"/>
        <v>0</v>
      </c>
      <c r="AI1216" s="744">
        <f t="shared" si="246"/>
        <v>24198.95</v>
      </c>
      <c r="AJ1216" s="744">
        <f t="shared" si="247"/>
        <v>5801.0499999999993</v>
      </c>
      <c r="AK1216" s="1097">
        <v>15000</v>
      </c>
    </row>
    <row r="1217" spans="1:37">
      <c r="A1217">
        <v>25400</v>
      </c>
      <c r="B1217" t="s">
        <v>2923</v>
      </c>
      <c r="C1217">
        <v>931404</v>
      </c>
      <c r="D1217" t="s">
        <v>6352</v>
      </c>
      <c r="E1217">
        <v>522340</v>
      </c>
      <c r="F1217" t="s">
        <v>94</v>
      </c>
      <c r="G1217" s="408" t="s">
        <v>6517</v>
      </c>
      <c r="H1217" s="217" t="s">
        <v>1524</v>
      </c>
      <c r="I1217" s="217" t="s">
        <v>1455</v>
      </c>
      <c r="J1217" s="217" t="s">
        <v>458</v>
      </c>
      <c r="K1217" s="61" t="str">
        <f t="shared" si="237"/>
        <v>2</v>
      </c>
      <c r="L1217" s="63" t="str">
        <f t="shared" si="238"/>
        <v>Regional Parks2</v>
      </c>
      <c r="M1217" s="63" t="str">
        <f t="shared" si="239"/>
        <v>Kabian2</v>
      </c>
      <c r="N1217" s="637">
        <v>107.23</v>
      </c>
      <c r="O1217" s="213">
        <v>4000</v>
      </c>
      <c r="Q1217" s="213">
        <f t="shared" si="240"/>
        <v>4000</v>
      </c>
      <c r="R1217" s="213">
        <v>0</v>
      </c>
      <c r="S1217" s="213">
        <v>0</v>
      </c>
      <c r="T1217" s="213">
        <v>0</v>
      </c>
      <c r="U1217" s="213">
        <v>0</v>
      </c>
      <c r="V1217" s="213">
        <v>0</v>
      </c>
      <c r="W1217" s="213">
        <v>0</v>
      </c>
      <c r="X1217" s="213">
        <v>0</v>
      </c>
      <c r="Y1217" s="213">
        <v>0</v>
      </c>
      <c r="Z1217" s="213">
        <v>0</v>
      </c>
      <c r="AA1217" s="213">
        <v>0</v>
      </c>
      <c r="AB1217" s="213">
        <v>0</v>
      </c>
      <c r="AC1217" s="213">
        <f>SUMIF('[3]revexpbalances - 2024-07-18T082'!$G:$G,G:G,'[3]revexpbalances - 2024-07-18T082'!$H:$H)</f>
        <v>0</v>
      </c>
      <c r="AD1217" s="213">
        <f t="shared" si="241"/>
        <v>0</v>
      </c>
      <c r="AE1217" s="744">
        <f t="shared" si="242"/>
        <v>0</v>
      </c>
      <c r="AF1217" s="744">
        <f t="shared" si="243"/>
        <v>0</v>
      </c>
      <c r="AG1217" s="744">
        <f t="shared" si="244"/>
        <v>0</v>
      </c>
      <c r="AH1217" s="744">
        <f t="shared" si="245"/>
        <v>0</v>
      </c>
      <c r="AI1217" s="744">
        <f t="shared" si="246"/>
        <v>0</v>
      </c>
      <c r="AJ1217" s="744">
        <f t="shared" si="247"/>
        <v>4000</v>
      </c>
      <c r="AK1217" s="1097">
        <v>4000</v>
      </c>
    </row>
    <row r="1218" spans="1:37">
      <c r="A1218">
        <v>25400</v>
      </c>
      <c r="B1218" t="s">
        <v>2923</v>
      </c>
      <c r="C1218">
        <v>931404</v>
      </c>
      <c r="D1218" t="s">
        <v>6352</v>
      </c>
      <c r="E1218">
        <v>526960</v>
      </c>
      <c r="F1218" t="s">
        <v>97</v>
      </c>
      <c r="G1218" s="408" t="s">
        <v>6518</v>
      </c>
      <c r="H1218" s="217" t="s">
        <v>1524</v>
      </c>
      <c r="I1218" s="217" t="s">
        <v>1455</v>
      </c>
      <c r="J1218" s="217" t="s">
        <v>458</v>
      </c>
      <c r="K1218" s="61" t="str">
        <f t="shared" si="237"/>
        <v>2</v>
      </c>
      <c r="L1218" s="63" t="str">
        <f t="shared" si="238"/>
        <v>Regional Parks2</v>
      </c>
      <c r="M1218" s="63" t="str">
        <f t="shared" si="239"/>
        <v>Kabian2</v>
      </c>
      <c r="N1218" s="637">
        <v>0</v>
      </c>
      <c r="O1218" s="213">
        <v>200</v>
      </c>
      <c r="Q1218" s="213">
        <f t="shared" si="240"/>
        <v>200</v>
      </c>
      <c r="R1218" s="213">
        <v>0</v>
      </c>
      <c r="S1218" s="213">
        <v>0</v>
      </c>
      <c r="T1218" s="213">
        <v>0</v>
      </c>
      <c r="U1218" s="213">
        <v>0</v>
      </c>
      <c r="V1218" s="213">
        <v>0</v>
      </c>
      <c r="W1218" s="213">
        <v>0</v>
      </c>
      <c r="X1218" s="213">
        <v>0</v>
      </c>
      <c r="Y1218" s="213">
        <v>0</v>
      </c>
      <c r="Z1218" s="213">
        <v>0</v>
      </c>
      <c r="AA1218" s="213">
        <v>0</v>
      </c>
      <c r="AB1218" s="213">
        <v>0</v>
      </c>
      <c r="AC1218" s="213">
        <f>SUMIF('[3]revexpbalances - 2024-07-18T082'!$G:$G,G:G,'[3]revexpbalances - 2024-07-18T082'!$H:$H)</f>
        <v>0</v>
      </c>
      <c r="AD1218" s="213">
        <f t="shared" si="241"/>
        <v>0</v>
      </c>
      <c r="AE1218" s="744">
        <f t="shared" si="242"/>
        <v>0</v>
      </c>
      <c r="AF1218" s="744">
        <f t="shared" si="243"/>
        <v>0</v>
      </c>
      <c r="AG1218" s="744">
        <f t="shared" si="244"/>
        <v>0</v>
      </c>
      <c r="AH1218" s="744">
        <f t="shared" si="245"/>
        <v>0</v>
      </c>
      <c r="AI1218" s="744">
        <f t="shared" si="246"/>
        <v>0</v>
      </c>
      <c r="AJ1218" s="744">
        <f t="shared" si="247"/>
        <v>200</v>
      </c>
      <c r="AK1218" s="1097">
        <v>200</v>
      </c>
    </row>
    <row r="1219" spans="1:37">
      <c r="A1219">
        <v>25400</v>
      </c>
      <c r="B1219" t="s">
        <v>2923</v>
      </c>
      <c r="C1219">
        <v>931404</v>
      </c>
      <c r="D1219" t="s">
        <v>6352</v>
      </c>
      <c r="E1219">
        <v>527680</v>
      </c>
      <c r="F1219" t="s">
        <v>74</v>
      </c>
      <c r="G1219" s="408" t="s">
        <v>6519</v>
      </c>
      <c r="H1219" s="217" t="s">
        <v>1524</v>
      </c>
      <c r="I1219" s="217" t="s">
        <v>1455</v>
      </c>
      <c r="J1219" s="217" t="s">
        <v>458</v>
      </c>
      <c r="K1219" s="61" t="str">
        <f t="shared" si="237"/>
        <v>2</v>
      </c>
      <c r="L1219" s="63" t="str">
        <f t="shared" si="238"/>
        <v>Regional Parks2</v>
      </c>
      <c r="M1219" s="63" t="str">
        <f t="shared" si="239"/>
        <v>Kabian2</v>
      </c>
      <c r="N1219" s="637">
        <v>0</v>
      </c>
      <c r="O1219" s="213">
        <v>2000</v>
      </c>
      <c r="Q1219" s="213">
        <f t="shared" si="240"/>
        <v>2000</v>
      </c>
      <c r="R1219" s="213">
        <v>0</v>
      </c>
      <c r="S1219" s="213">
        <v>0</v>
      </c>
      <c r="T1219" s="213">
        <v>0</v>
      </c>
      <c r="U1219" s="213">
        <v>0</v>
      </c>
      <c r="V1219" s="213">
        <v>0</v>
      </c>
      <c r="W1219" s="213">
        <v>0</v>
      </c>
      <c r="X1219" s="213">
        <v>0</v>
      </c>
      <c r="Y1219" s="213">
        <v>0</v>
      </c>
      <c r="Z1219" s="213">
        <v>0</v>
      </c>
      <c r="AA1219" s="213">
        <v>0</v>
      </c>
      <c r="AB1219" s="213">
        <v>0</v>
      </c>
      <c r="AC1219" s="213">
        <f>SUMIF('[3]revexpbalances - 2024-07-18T082'!$G:$G,G:G,'[3]revexpbalances - 2024-07-18T082'!$H:$H)</f>
        <v>0</v>
      </c>
      <c r="AD1219" s="213">
        <f t="shared" si="241"/>
        <v>0</v>
      </c>
      <c r="AE1219" s="744">
        <f t="shared" si="242"/>
        <v>0</v>
      </c>
      <c r="AF1219" s="744">
        <f t="shared" si="243"/>
        <v>0</v>
      </c>
      <c r="AG1219" s="744">
        <f t="shared" si="244"/>
        <v>0</v>
      </c>
      <c r="AH1219" s="744">
        <f t="shared" si="245"/>
        <v>0</v>
      </c>
      <c r="AI1219" s="744">
        <f t="shared" si="246"/>
        <v>0</v>
      </c>
      <c r="AJ1219" s="744">
        <f t="shared" si="247"/>
        <v>2000</v>
      </c>
      <c r="AK1219" s="1097">
        <v>2000</v>
      </c>
    </row>
    <row r="1220" spans="1:37">
      <c r="A1220">
        <v>25400</v>
      </c>
      <c r="B1220" t="s">
        <v>2923</v>
      </c>
      <c r="C1220">
        <v>931405</v>
      </c>
      <c r="D1220" t="s">
        <v>2937</v>
      </c>
      <c r="E1220">
        <v>520010</v>
      </c>
      <c r="F1220" t="s">
        <v>119</v>
      </c>
      <c r="G1220" s="408" t="s">
        <v>5569</v>
      </c>
      <c r="H1220" s="217" t="s">
        <v>1524</v>
      </c>
      <c r="I1220" s="217" t="s">
        <v>445</v>
      </c>
      <c r="J1220" s="217" t="s">
        <v>458</v>
      </c>
      <c r="K1220" s="61" t="str">
        <f t="shared" si="237"/>
        <v>2</v>
      </c>
      <c r="L1220" s="63" t="str">
        <f t="shared" si="238"/>
        <v>Regional Parks2</v>
      </c>
      <c r="M1220" s="63" t="str">
        <f t="shared" si="239"/>
        <v>Lake Cahuilla2</v>
      </c>
      <c r="N1220" s="637">
        <v>0</v>
      </c>
      <c r="O1220" s="213">
        <v>200</v>
      </c>
      <c r="Q1220" s="213">
        <f t="shared" si="240"/>
        <v>200</v>
      </c>
      <c r="R1220" s="213">
        <v>0</v>
      </c>
      <c r="S1220" s="213">
        <v>0</v>
      </c>
      <c r="T1220" s="213">
        <v>0</v>
      </c>
      <c r="U1220" s="213">
        <v>0</v>
      </c>
      <c r="V1220" s="213">
        <v>226.85</v>
      </c>
      <c r="W1220" s="213">
        <v>0</v>
      </c>
      <c r="X1220" s="213">
        <v>0</v>
      </c>
      <c r="Y1220" s="213">
        <v>0</v>
      </c>
      <c r="Z1220" s="213">
        <v>0</v>
      </c>
      <c r="AA1220" s="213">
        <v>0</v>
      </c>
      <c r="AB1220" s="213">
        <v>0</v>
      </c>
      <c r="AC1220" s="213">
        <f>SUMIF('[3]revexpbalances - 2024-07-18T082'!$G:$G,G:G,'[3]revexpbalances - 2024-07-18T082'!$H:$H)</f>
        <v>0</v>
      </c>
      <c r="AD1220" s="213">
        <f t="shared" si="241"/>
        <v>226.85</v>
      </c>
      <c r="AE1220" s="744">
        <f t="shared" si="242"/>
        <v>0</v>
      </c>
      <c r="AF1220" s="744">
        <f t="shared" si="243"/>
        <v>226.85</v>
      </c>
      <c r="AG1220" s="744">
        <f t="shared" si="244"/>
        <v>0</v>
      </c>
      <c r="AH1220" s="744">
        <f t="shared" si="245"/>
        <v>0</v>
      </c>
      <c r="AI1220" s="744">
        <f t="shared" si="246"/>
        <v>226.85</v>
      </c>
      <c r="AJ1220" s="744">
        <f t="shared" si="247"/>
        <v>-26.849999999999994</v>
      </c>
      <c r="AK1220" s="1097">
        <v>400</v>
      </c>
    </row>
    <row r="1221" spans="1:37">
      <c r="A1221">
        <v>25400</v>
      </c>
      <c r="B1221" t="s">
        <v>2923</v>
      </c>
      <c r="C1221">
        <v>931405</v>
      </c>
      <c r="D1221" t="s">
        <v>2937</v>
      </c>
      <c r="E1221">
        <v>521720</v>
      </c>
      <c r="F1221" t="s">
        <v>121</v>
      </c>
      <c r="G1221" s="408" t="s">
        <v>5573</v>
      </c>
      <c r="H1221" s="217" t="s">
        <v>1524</v>
      </c>
      <c r="I1221" s="217" t="s">
        <v>445</v>
      </c>
      <c r="J1221" s="217" t="s">
        <v>458</v>
      </c>
      <c r="K1221" s="61" t="str">
        <f t="shared" si="237"/>
        <v>2</v>
      </c>
      <c r="L1221" s="63" t="str">
        <f t="shared" si="238"/>
        <v>Regional Parks2</v>
      </c>
      <c r="M1221" s="63" t="str">
        <f t="shared" si="239"/>
        <v>Lake Cahuilla2</v>
      </c>
      <c r="N1221" s="637">
        <v>424.8</v>
      </c>
      <c r="O1221" s="213">
        <v>500</v>
      </c>
      <c r="Q1221" s="213">
        <f t="shared" si="240"/>
        <v>500</v>
      </c>
      <c r="R1221" s="213">
        <v>0</v>
      </c>
      <c r="S1221" s="213">
        <v>0</v>
      </c>
      <c r="T1221" s="213">
        <v>0</v>
      </c>
      <c r="U1221" s="213">
        <v>0</v>
      </c>
      <c r="V1221" s="213">
        <v>0</v>
      </c>
      <c r="W1221" s="213">
        <v>234.8</v>
      </c>
      <c r="X1221" s="213">
        <v>404.49</v>
      </c>
      <c r="Y1221" s="213">
        <v>0</v>
      </c>
      <c r="Z1221" s="213">
        <v>0</v>
      </c>
      <c r="AA1221" s="213">
        <v>0</v>
      </c>
      <c r="AB1221" s="213">
        <v>0</v>
      </c>
      <c r="AC1221" s="213">
        <f>SUMIF('[3]revexpbalances - 2024-07-18T082'!$G:$G,G:G,'[3]revexpbalances - 2024-07-18T082'!$H:$H)</f>
        <v>0</v>
      </c>
      <c r="AD1221" s="213">
        <f t="shared" si="241"/>
        <v>639.29</v>
      </c>
      <c r="AE1221" s="744">
        <f t="shared" si="242"/>
        <v>0</v>
      </c>
      <c r="AF1221" s="744">
        <f t="shared" si="243"/>
        <v>234.8</v>
      </c>
      <c r="AG1221" s="744">
        <f t="shared" si="244"/>
        <v>404.49</v>
      </c>
      <c r="AH1221" s="744">
        <f t="shared" si="245"/>
        <v>0</v>
      </c>
      <c r="AI1221" s="744">
        <f t="shared" si="246"/>
        <v>639.29</v>
      </c>
      <c r="AJ1221" s="744">
        <f t="shared" si="247"/>
        <v>-139.28999999999996</v>
      </c>
      <c r="AK1221" s="1097">
        <v>500</v>
      </c>
    </row>
    <row r="1222" spans="1:37">
      <c r="A1222">
        <v>25400</v>
      </c>
      <c r="B1222" t="s">
        <v>2923</v>
      </c>
      <c r="C1222">
        <v>931405</v>
      </c>
      <c r="D1222" t="s">
        <v>2937</v>
      </c>
      <c r="E1222">
        <v>523250</v>
      </c>
      <c r="F1222" t="s">
        <v>493</v>
      </c>
      <c r="G1222" s="408" t="s">
        <v>5579</v>
      </c>
      <c r="H1222" s="217" t="s">
        <v>1524</v>
      </c>
      <c r="I1222" s="217" t="s">
        <v>445</v>
      </c>
      <c r="J1222" s="217" t="s">
        <v>458</v>
      </c>
      <c r="K1222" s="61" t="str">
        <f t="shared" si="237"/>
        <v>2</v>
      </c>
      <c r="L1222" s="63" t="str">
        <f t="shared" si="238"/>
        <v>Regional Parks2</v>
      </c>
      <c r="M1222" s="63" t="str">
        <f t="shared" si="239"/>
        <v>Lake Cahuilla2</v>
      </c>
      <c r="N1222" s="637">
        <v>0</v>
      </c>
      <c r="O1222" s="213">
        <v>250</v>
      </c>
      <c r="Q1222" s="213">
        <f t="shared" si="240"/>
        <v>250</v>
      </c>
      <c r="R1222" s="213">
        <v>0</v>
      </c>
      <c r="S1222" s="213">
        <v>0</v>
      </c>
      <c r="T1222" s="213">
        <v>0</v>
      </c>
      <c r="U1222" s="213">
        <v>0</v>
      </c>
      <c r="V1222" s="213">
        <v>0</v>
      </c>
      <c r="W1222" s="213">
        <v>0</v>
      </c>
      <c r="X1222" s="213">
        <v>0</v>
      </c>
      <c r="Y1222" s="213">
        <v>0</v>
      </c>
      <c r="Z1222" s="213">
        <v>0</v>
      </c>
      <c r="AA1222" s="213">
        <v>0</v>
      </c>
      <c r="AB1222" s="213">
        <v>0</v>
      </c>
      <c r="AC1222" s="213">
        <f>SUMIF('[3]revexpbalances - 2024-07-18T082'!$G:$G,G:G,'[3]revexpbalances - 2024-07-18T082'!$H:$H)</f>
        <v>0</v>
      </c>
      <c r="AD1222" s="213">
        <f t="shared" si="241"/>
        <v>0</v>
      </c>
      <c r="AE1222" s="744">
        <f t="shared" si="242"/>
        <v>0</v>
      </c>
      <c r="AF1222" s="744">
        <f t="shared" si="243"/>
        <v>0</v>
      </c>
      <c r="AG1222" s="744">
        <f t="shared" si="244"/>
        <v>0</v>
      </c>
      <c r="AH1222" s="744">
        <f t="shared" si="245"/>
        <v>0</v>
      </c>
      <c r="AI1222" s="744">
        <f t="shared" si="246"/>
        <v>0</v>
      </c>
      <c r="AJ1222" s="744">
        <f t="shared" si="247"/>
        <v>250</v>
      </c>
      <c r="AK1222" s="1097">
        <v>250</v>
      </c>
    </row>
    <row r="1223" spans="1:37">
      <c r="A1223">
        <v>25400</v>
      </c>
      <c r="B1223" t="s">
        <v>2923</v>
      </c>
      <c r="C1223">
        <v>931405</v>
      </c>
      <c r="D1223" t="s">
        <v>2937</v>
      </c>
      <c r="E1223">
        <v>523270</v>
      </c>
      <c r="F1223" t="s">
        <v>62</v>
      </c>
      <c r="G1223" s="408" t="s">
        <v>5626</v>
      </c>
      <c r="H1223" s="217" t="s">
        <v>1524</v>
      </c>
      <c r="I1223" s="217" t="s">
        <v>445</v>
      </c>
      <c r="J1223" s="217" t="s">
        <v>458</v>
      </c>
      <c r="K1223" s="61" t="str">
        <f t="shared" si="237"/>
        <v>2</v>
      </c>
      <c r="L1223" s="63" t="str">
        <f t="shared" si="238"/>
        <v>Regional Parks2</v>
      </c>
      <c r="M1223" s="63" t="str">
        <f t="shared" si="239"/>
        <v>Lake Cahuilla2</v>
      </c>
      <c r="N1223" s="637">
        <v>196.23000000000002</v>
      </c>
      <c r="O1223" s="213">
        <v>400</v>
      </c>
      <c r="Q1223" s="213">
        <f t="shared" si="240"/>
        <v>400</v>
      </c>
      <c r="R1223" s="213">
        <v>0</v>
      </c>
      <c r="S1223" s="213">
        <v>0</v>
      </c>
      <c r="T1223" s="213">
        <v>5000</v>
      </c>
      <c r="U1223" s="213">
        <v>0</v>
      </c>
      <c r="V1223" s="213">
        <v>0</v>
      </c>
      <c r="W1223" s="213">
        <v>0</v>
      </c>
      <c r="X1223" s="213">
        <v>29.48</v>
      </c>
      <c r="Y1223" s="213">
        <v>0</v>
      </c>
      <c r="Z1223" s="213">
        <v>0</v>
      </c>
      <c r="AA1223" s="213">
        <v>0</v>
      </c>
      <c r="AB1223" s="213">
        <v>0</v>
      </c>
      <c r="AC1223" s="213">
        <f>SUMIF('[3]revexpbalances - 2024-07-18T082'!$G:$G,G:G,'[3]revexpbalances - 2024-07-18T082'!$H:$H)</f>
        <v>0</v>
      </c>
      <c r="AD1223" s="213">
        <f t="shared" si="241"/>
        <v>5029.4799999999996</v>
      </c>
      <c r="AE1223" s="744">
        <f t="shared" si="242"/>
        <v>5000</v>
      </c>
      <c r="AF1223" s="744">
        <f t="shared" si="243"/>
        <v>0</v>
      </c>
      <c r="AG1223" s="744">
        <f t="shared" si="244"/>
        <v>29.48</v>
      </c>
      <c r="AH1223" s="744">
        <f t="shared" si="245"/>
        <v>0</v>
      </c>
      <c r="AI1223" s="744">
        <f t="shared" si="246"/>
        <v>5029.4799999999996</v>
      </c>
      <c r="AJ1223" s="744">
        <f t="shared" si="247"/>
        <v>-4629.4799999999996</v>
      </c>
      <c r="AK1223" s="1097">
        <v>2000</v>
      </c>
    </row>
    <row r="1224" spans="1:37">
      <c r="A1224">
        <v>25400</v>
      </c>
      <c r="B1224" t="s">
        <v>2923</v>
      </c>
      <c r="C1224">
        <v>931405</v>
      </c>
      <c r="D1224" t="s">
        <v>2937</v>
      </c>
      <c r="E1224">
        <v>526530</v>
      </c>
      <c r="F1224" t="s">
        <v>1789</v>
      </c>
      <c r="G1224" s="408" t="s">
        <v>5635</v>
      </c>
      <c r="H1224" s="217" t="s">
        <v>1524</v>
      </c>
      <c r="I1224" s="217" t="s">
        <v>445</v>
      </c>
      <c r="J1224" s="217" t="s">
        <v>458</v>
      </c>
      <c r="K1224" s="61" t="str">
        <f t="shared" si="237"/>
        <v>2</v>
      </c>
      <c r="L1224" s="63" t="str">
        <f t="shared" si="238"/>
        <v>Regional Parks2</v>
      </c>
      <c r="M1224" s="63" t="str">
        <f t="shared" si="239"/>
        <v>Lake Cahuilla2</v>
      </c>
      <c r="N1224" s="637">
        <v>0</v>
      </c>
      <c r="O1224" s="213">
        <v>1100</v>
      </c>
      <c r="Q1224" s="213">
        <f t="shared" si="240"/>
        <v>1100</v>
      </c>
      <c r="R1224" s="213">
        <v>0</v>
      </c>
      <c r="S1224" s="213">
        <v>0</v>
      </c>
      <c r="T1224" s="213">
        <v>0</v>
      </c>
      <c r="U1224" s="213">
        <v>0</v>
      </c>
      <c r="V1224" s="213">
        <v>0</v>
      </c>
      <c r="W1224" s="213">
        <v>0</v>
      </c>
      <c r="X1224" s="213">
        <v>0</v>
      </c>
      <c r="Y1224" s="213">
        <v>0</v>
      </c>
      <c r="Z1224" s="213">
        <v>0</v>
      </c>
      <c r="AA1224" s="213">
        <v>0</v>
      </c>
      <c r="AB1224" s="213">
        <v>0</v>
      </c>
      <c r="AC1224" s="213">
        <f>SUMIF('[3]revexpbalances - 2024-07-18T082'!$G:$G,G:G,'[3]revexpbalances - 2024-07-18T082'!$H:$H)</f>
        <v>0</v>
      </c>
      <c r="AD1224" s="213">
        <f t="shared" si="241"/>
        <v>0</v>
      </c>
      <c r="AE1224" s="744">
        <f t="shared" si="242"/>
        <v>0</v>
      </c>
      <c r="AF1224" s="744">
        <f t="shared" si="243"/>
        <v>0</v>
      </c>
      <c r="AG1224" s="744">
        <f t="shared" si="244"/>
        <v>0</v>
      </c>
      <c r="AH1224" s="744">
        <f t="shared" si="245"/>
        <v>0</v>
      </c>
      <c r="AI1224" s="744">
        <f t="shared" si="246"/>
        <v>0</v>
      </c>
      <c r="AJ1224" s="744">
        <f t="shared" si="247"/>
        <v>1100</v>
      </c>
      <c r="AK1224" s="1097">
        <v>1100</v>
      </c>
    </row>
    <row r="1225" spans="1:37">
      <c r="A1225">
        <v>25400</v>
      </c>
      <c r="B1225" t="s">
        <v>2923</v>
      </c>
      <c r="C1225">
        <v>931405</v>
      </c>
      <c r="D1225" t="s">
        <v>2937</v>
      </c>
      <c r="E1225">
        <v>528920</v>
      </c>
      <c r="F1225" t="s">
        <v>78</v>
      </c>
      <c r="G1225" s="408" t="s">
        <v>5731</v>
      </c>
      <c r="H1225" s="217" t="s">
        <v>1524</v>
      </c>
      <c r="I1225" s="217" t="s">
        <v>445</v>
      </c>
      <c r="J1225" s="217" t="s">
        <v>458</v>
      </c>
      <c r="K1225" s="61" t="str">
        <f t="shared" si="237"/>
        <v>2</v>
      </c>
      <c r="L1225" s="63" t="str">
        <f t="shared" si="238"/>
        <v>Regional Parks2</v>
      </c>
      <c r="M1225" s="63" t="str">
        <f t="shared" si="239"/>
        <v>Lake Cahuilla2</v>
      </c>
      <c r="N1225" s="637">
        <v>0</v>
      </c>
      <c r="O1225" s="213">
        <v>5000</v>
      </c>
      <c r="Q1225" s="213">
        <f t="shared" si="240"/>
        <v>5000</v>
      </c>
      <c r="R1225" s="213">
        <v>0</v>
      </c>
      <c r="S1225" s="213">
        <v>0</v>
      </c>
      <c r="T1225" s="213">
        <v>0</v>
      </c>
      <c r="U1225" s="213">
        <v>0</v>
      </c>
      <c r="V1225" s="213">
        <v>0</v>
      </c>
      <c r="W1225" s="213">
        <v>0</v>
      </c>
      <c r="X1225" s="213">
        <v>0</v>
      </c>
      <c r="Y1225" s="213">
        <v>0</v>
      </c>
      <c r="Z1225" s="213">
        <v>0</v>
      </c>
      <c r="AA1225" s="213">
        <v>0</v>
      </c>
      <c r="AB1225" s="213">
        <v>0</v>
      </c>
      <c r="AC1225" s="213">
        <f>SUMIF('[3]revexpbalances - 2024-07-18T082'!$G:$G,G:G,'[3]revexpbalances - 2024-07-18T082'!$H:$H)</f>
        <v>0</v>
      </c>
      <c r="AD1225" s="213">
        <f t="shared" si="241"/>
        <v>0</v>
      </c>
      <c r="AE1225" s="744">
        <f t="shared" si="242"/>
        <v>0</v>
      </c>
      <c r="AF1225" s="744">
        <f t="shared" si="243"/>
        <v>0</v>
      </c>
      <c r="AG1225" s="744">
        <f t="shared" si="244"/>
        <v>0</v>
      </c>
      <c r="AH1225" s="744">
        <f t="shared" si="245"/>
        <v>0</v>
      </c>
      <c r="AI1225" s="744">
        <f t="shared" si="246"/>
        <v>0</v>
      </c>
      <c r="AJ1225" s="744">
        <f t="shared" si="247"/>
        <v>5000</v>
      </c>
      <c r="AK1225" s="1097">
        <v>5000</v>
      </c>
    </row>
    <row r="1226" spans="1:37">
      <c r="A1226">
        <v>25400</v>
      </c>
      <c r="B1226" t="s">
        <v>2923</v>
      </c>
      <c r="C1226">
        <v>931406</v>
      </c>
      <c r="D1226" t="s">
        <v>1224</v>
      </c>
      <c r="E1226">
        <v>521720</v>
      </c>
      <c r="F1226" t="s">
        <v>121</v>
      </c>
      <c r="G1226" s="408" t="s">
        <v>5574</v>
      </c>
      <c r="H1226" s="217" t="s">
        <v>1524</v>
      </c>
      <c r="I1226" s="217" t="s">
        <v>1224</v>
      </c>
      <c r="J1226" s="217" t="s">
        <v>458</v>
      </c>
      <c r="K1226" s="61" t="str">
        <f t="shared" si="237"/>
        <v>2</v>
      </c>
      <c r="L1226" s="63" t="str">
        <f t="shared" si="238"/>
        <v>Regional Parks2</v>
      </c>
      <c r="M1226" s="63" t="str">
        <f t="shared" si="239"/>
        <v>Lawler Lodge &amp; Alpine Cabins2</v>
      </c>
      <c r="N1226" s="637">
        <v>0</v>
      </c>
      <c r="O1226" s="213">
        <v>650</v>
      </c>
      <c r="Q1226" s="213">
        <f t="shared" si="240"/>
        <v>650</v>
      </c>
      <c r="R1226" s="213">
        <v>0</v>
      </c>
      <c r="S1226" s="213">
        <v>364.9</v>
      </c>
      <c r="T1226" s="213">
        <v>0</v>
      </c>
      <c r="U1226" s="213">
        <v>0</v>
      </c>
      <c r="V1226" s="213">
        <v>0</v>
      </c>
      <c r="W1226" s="213">
        <v>0</v>
      </c>
      <c r="X1226" s="213">
        <v>0</v>
      </c>
      <c r="Y1226" s="213">
        <v>0</v>
      </c>
      <c r="Z1226" s="213">
        <v>0</v>
      </c>
      <c r="AA1226" s="213">
        <v>0</v>
      </c>
      <c r="AB1226" s="213">
        <v>0</v>
      </c>
      <c r="AC1226" s="213">
        <f>SUMIF('[3]revexpbalances - 2024-07-18T082'!$G:$G,G:G,'[3]revexpbalances - 2024-07-18T082'!$H:$H)</f>
        <v>0</v>
      </c>
      <c r="AD1226" s="213">
        <f t="shared" si="241"/>
        <v>364.9</v>
      </c>
      <c r="AE1226" s="744">
        <f t="shared" si="242"/>
        <v>364.9</v>
      </c>
      <c r="AF1226" s="744">
        <f t="shared" si="243"/>
        <v>0</v>
      </c>
      <c r="AG1226" s="744">
        <f t="shared" si="244"/>
        <v>0</v>
      </c>
      <c r="AH1226" s="744">
        <f t="shared" si="245"/>
        <v>0</v>
      </c>
      <c r="AI1226" s="744">
        <f t="shared" si="246"/>
        <v>364.9</v>
      </c>
      <c r="AJ1226" s="744">
        <f t="shared" si="247"/>
        <v>285.10000000000002</v>
      </c>
      <c r="AK1226" s="1097">
        <v>650</v>
      </c>
    </row>
    <row r="1227" spans="1:37">
      <c r="A1227">
        <v>25400</v>
      </c>
      <c r="B1227" t="s">
        <v>2923</v>
      </c>
      <c r="C1227">
        <v>931406</v>
      </c>
      <c r="D1227" t="s">
        <v>1224</v>
      </c>
      <c r="E1227">
        <v>522400</v>
      </c>
      <c r="F1227" t="s">
        <v>340</v>
      </c>
      <c r="G1227" s="408" t="s">
        <v>5577</v>
      </c>
      <c r="H1227" s="217" t="s">
        <v>1524</v>
      </c>
      <c r="I1227" s="217" t="s">
        <v>1224</v>
      </c>
      <c r="J1227" s="217" t="s">
        <v>458</v>
      </c>
      <c r="K1227" s="61" t="str">
        <f t="shared" si="237"/>
        <v>2</v>
      </c>
      <c r="L1227" s="63" t="str">
        <f t="shared" si="238"/>
        <v>Regional Parks2</v>
      </c>
      <c r="M1227" s="63" t="str">
        <f t="shared" si="239"/>
        <v>Lawler Lodge &amp; Alpine Cabins2</v>
      </c>
      <c r="N1227" s="637">
        <v>77.64</v>
      </c>
      <c r="O1227" s="213">
        <v>500</v>
      </c>
      <c r="Q1227" s="213">
        <f t="shared" si="240"/>
        <v>500</v>
      </c>
      <c r="R1227" s="213">
        <v>0</v>
      </c>
      <c r="S1227" s="213">
        <v>0</v>
      </c>
      <c r="T1227" s="213">
        <v>0</v>
      </c>
      <c r="U1227" s="213">
        <v>0</v>
      </c>
      <c r="V1227" s="213">
        <v>0</v>
      </c>
      <c r="W1227" s="213">
        <v>0</v>
      </c>
      <c r="X1227" s="213">
        <v>0</v>
      </c>
      <c r="Y1227" s="213">
        <v>0</v>
      </c>
      <c r="Z1227" s="213">
        <v>0</v>
      </c>
      <c r="AA1227" s="213">
        <v>0</v>
      </c>
      <c r="AB1227" s="213">
        <v>0</v>
      </c>
      <c r="AC1227" s="213">
        <f>SUMIF('[3]revexpbalances - 2024-07-18T082'!$G:$G,G:G,'[3]revexpbalances - 2024-07-18T082'!$H:$H)</f>
        <v>0</v>
      </c>
      <c r="AD1227" s="213">
        <f t="shared" si="241"/>
        <v>0</v>
      </c>
      <c r="AE1227" s="744">
        <f t="shared" si="242"/>
        <v>0</v>
      </c>
      <c r="AF1227" s="744">
        <f t="shared" si="243"/>
        <v>0</v>
      </c>
      <c r="AG1227" s="744">
        <f t="shared" si="244"/>
        <v>0</v>
      </c>
      <c r="AH1227" s="744">
        <f t="shared" si="245"/>
        <v>0</v>
      </c>
      <c r="AI1227" s="744">
        <f t="shared" si="246"/>
        <v>0</v>
      </c>
      <c r="AJ1227" s="744">
        <f t="shared" si="247"/>
        <v>500</v>
      </c>
      <c r="AK1227" s="1097">
        <v>500</v>
      </c>
    </row>
    <row r="1228" spans="1:37">
      <c r="A1228">
        <v>25400</v>
      </c>
      <c r="B1228" t="s">
        <v>2923</v>
      </c>
      <c r="C1228">
        <v>931406</v>
      </c>
      <c r="D1228" t="s">
        <v>1224</v>
      </c>
      <c r="E1228">
        <v>523800</v>
      </c>
      <c r="F1228" t="s">
        <v>67</v>
      </c>
      <c r="G1228" s="408" t="s">
        <v>5546</v>
      </c>
      <c r="H1228" s="217" t="s">
        <v>1524</v>
      </c>
      <c r="I1228" s="217" t="s">
        <v>1224</v>
      </c>
      <c r="J1228" s="217" t="s">
        <v>458</v>
      </c>
      <c r="K1228" s="61" t="str">
        <f t="shared" si="237"/>
        <v>2</v>
      </c>
      <c r="L1228" s="63" t="str">
        <f t="shared" si="238"/>
        <v>Regional Parks2</v>
      </c>
      <c r="M1228" s="63" t="str">
        <f t="shared" si="239"/>
        <v>Lawler Lodge &amp; Alpine Cabins2</v>
      </c>
      <c r="N1228" s="637">
        <v>0</v>
      </c>
      <c r="O1228" s="213">
        <v>500</v>
      </c>
      <c r="Q1228" s="213">
        <f t="shared" si="240"/>
        <v>500</v>
      </c>
      <c r="R1228" s="213">
        <v>0</v>
      </c>
      <c r="S1228" s="213">
        <v>0</v>
      </c>
      <c r="T1228" s="213">
        <v>0</v>
      </c>
      <c r="U1228" s="213">
        <v>0</v>
      </c>
      <c r="V1228" s="213">
        <v>0</v>
      </c>
      <c r="W1228" s="213">
        <v>0</v>
      </c>
      <c r="X1228" s="213">
        <v>0</v>
      </c>
      <c r="Y1228" s="213">
        <v>0</v>
      </c>
      <c r="Z1228" s="213">
        <v>0</v>
      </c>
      <c r="AA1228" s="213">
        <v>0</v>
      </c>
      <c r="AB1228" s="213">
        <v>0</v>
      </c>
      <c r="AC1228" s="213">
        <f>SUMIF('[3]revexpbalances - 2024-07-18T082'!$G:$G,G:G,'[3]revexpbalances - 2024-07-18T082'!$H:$H)</f>
        <v>0</v>
      </c>
      <c r="AD1228" s="213">
        <f t="shared" si="241"/>
        <v>0</v>
      </c>
      <c r="AE1228" s="744">
        <f t="shared" si="242"/>
        <v>0</v>
      </c>
      <c r="AF1228" s="744">
        <f t="shared" si="243"/>
        <v>0</v>
      </c>
      <c r="AG1228" s="744">
        <f t="shared" si="244"/>
        <v>0</v>
      </c>
      <c r="AH1228" s="744">
        <f t="shared" si="245"/>
        <v>0</v>
      </c>
      <c r="AI1228" s="744">
        <f t="shared" si="246"/>
        <v>0</v>
      </c>
      <c r="AJ1228" s="744">
        <f t="shared" si="247"/>
        <v>500</v>
      </c>
      <c r="AK1228" s="1097">
        <v>500</v>
      </c>
    </row>
    <row r="1229" spans="1:37">
      <c r="A1229">
        <v>25400</v>
      </c>
      <c r="B1229" t="s">
        <v>2923</v>
      </c>
      <c r="C1229">
        <v>931406</v>
      </c>
      <c r="D1229" t="s">
        <v>1224</v>
      </c>
      <c r="E1229">
        <v>527680</v>
      </c>
      <c r="F1229" t="s">
        <v>74</v>
      </c>
      <c r="G1229" s="408" t="s">
        <v>5590</v>
      </c>
      <c r="H1229" s="217" t="s">
        <v>1524</v>
      </c>
      <c r="I1229" s="217" t="s">
        <v>1224</v>
      </c>
      <c r="J1229" s="217" t="s">
        <v>458</v>
      </c>
      <c r="K1229" s="61" t="str">
        <f t="shared" si="237"/>
        <v>2</v>
      </c>
      <c r="L1229" s="63" t="str">
        <f t="shared" si="238"/>
        <v>Regional Parks2</v>
      </c>
      <c r="M1229" s="63" t="str">
        <f t="shared" si="239"/>
        <v>Lawler Lodge &amp; Alpine Cabins2</v>
      </c>
      <c r="N1229" s="637">
        <v>0</v>
      </c>
      <c r="O1229" s="213">
        <v>500</v>
      </c>
      <c r="Q1229" s="213">
        <f t="shared" si="240"/>
        <v>500</v>
      </c>
      <c r="R1229" s="213">
        <v>0</v>
      </c>
      <c r="S1229" s="213">
        <v>0</v>
      </c>
      <c r="T1229" s="213">
        <v>0</v>
      </c>
      <c r="U1229" s="213">
        <v>0</v>
      </c>
      <c r="V1229" s="213">
        <v>0</v>
      </c>
      <c r="W1229" s="213">
        <v>0</v>
      </c>
      <c r="X1229" s="213">
        <v>0</v>
      </c>
      <c r="Y1229" s="213">
        <v>0</v>
      </c>
      <c r="Z1229" s="213">
        <v>0</v>
      </c>
      <c r="AA1229" s="213">
        <v>51.45</v>
      </c>
      <c r="AB1229" s="213">
        <v>0</v>
      </c>
      <c r="AC1229" s="213">
        <f>SUMIF('[3]revexpbalances - 2024-07-18T082'!$G:$G,G:G,'[3]revexpbalances - 2024-07-18T082'!$H:$H)</f>
        <v>0</v>
      </c>
      <c r="AD1229" s="213">
        <f t="shared" si="241"/>
        <v>51.45</v>
      </c>
      <c r="AE1229" s="744">
        <f t="shared" si="242"/>
        <v>0</v>
      </c>
      <c r="AF1229" s="744">
        <f t="shared" si="243"/>
        <v>0</v>
      </c>
      <c r="AG1229" s="744">
        <f t="shared" si="244"/>
        <v>0</v>
      </c>
      <c r="AH1229" s="744">
        <f t="shared" si="245"/>
        <v>51.45</v>
      </c>
      <c r="AI1229" s="744">
        <f t="shared" si="246"/>
        <v>51.45</v>
      </c>
      <c r="AJ1229" s="744">
        <f t="shared" si="247"/>
        <v>448.55</v>
      </c>
      <c r="AK1229" s="1097">
        <v>500</v>
      </c>
    </row>
    <row r="1230" spans="1:37">
      <c r="A1230">
        <v>25400</v>
      </c>
      <c r="B1230" t="s">
        <v>2923</v>
      </c>
      <c r="C1230">
        <v>931406</v>
      </c>
      <c r="D1230" t="s">
        <v>1224</v>
      </c>
      <c r="E1230">
        <v>527720</v>
      </c>
      <c r="F1230" t="s">
        <v>98</v>
      </c>
      <c r="G1230" s="408" t="s">
        <v>5533</v>
      </c>
      <c r="H1230" s="217" t="s">
        <v>1524</v>
      </c>
      <c r="I1230" s="217" t="s">
        <v>1224</v>
      </c>
      <c r="J1230" s="217" t="s">
        <v>458</v>
      </c>
      <c r="K1230" s="61" t="str">
        <f t="shared" si="237"/>
        <v>2</v>
      </c>
      <c r="L1230" s="63" t="str">
        <f t="shared" si="238"/>
        <v>Regional Parks2</v>
      </c>
      <c r="M1230" s="63" t="str">
        <f t="shared" si="239"/>
        <v>Lawler Lodge &amp; Alpine Cabins2</v>
      </c>
      <c r="N1230" s="637">
        <v>1094.6599999999999</v>
      </c>
      <c r="O1230" s="213">
        <v>250</v>
      </c>
      <c r="Q1230" s="213">
        <f t="shared" si="240"/>
        <v>250</v>
      </c>
      <c r="R1230" s="213">
        <v>104.5</v>
      </c>
      <c r="S1230" s="213">
        <v>-104.5</v>
      </c>
      <c r="T1230" s="213">
        <v>8.49</v>
      </c>
      <c r="U1230" s="213">
        <v>0</v>
      </c>
      <c r="V1230" s="213">
        <v>0</v>
      </c>
      <c r="W1230" s="213">
        <v>0</v>
      </c>
      <c r="X1230" s="213">
        <v>0</v>
      </c>
      <c r="Y1230" s="213">
        <v>23.68</v>
      </c>
      <c r="Z1230" s="213">
        <v>0</v>
      </c>
      <c r="AA1230" s="213">
        <v>0</v>
      </c>
      <c r="AB1230" s="213">
        <v>34.119999999999997</v>
      </c>
      <c r="AC1230" s="213">
        <f>SUMIF('[3]revexpbalances - 2024-07-18T082'!$G:$G,G:G,'[3]revexpbalances - 2024-07-18T082'!$H:$H)</f>
        <v>0</v>
      </c>
      <c r="AD1230" s="213">
        <f t="shared" si="241"/>
        <v>66.289999999999992</v>
      </c>
      <c r="AE1230" s="744">
        <f t="shared" si="242"/>
        <v>8.49</v>
      </c>
      <c r="AF1230" s="744">
        <f t="shared" si="243"/>
        <v>0</v>
      </c>
      <c r="AG1230" s="744">
        <f t="shared" si="244"/>
        <v>23.68</v>
      </c>
      <c r="AH1230" s="744">
        <f t="shared" si="245"/>
        <v>34.119999999999997</v>
      </c>
      <c r="AI1230" s="744">
        <f t="shared" si="246"/>
        <v>66.289999999999992</v>
      </c>
      <c r="AJ1230" s="744">
        <f t="shared" si="247"/>
        <v>183.71</v>
      </c>
      <c r="AK1230" s="1097">
        <v>250</v>
      </c>
    </row>
    <row r="1231" spans="1:37">
      <c r="A1231">
        <v>25400</v>
      </c>
      <c r="B1231" t="s">
        <v>2923</v>
      </c>
      <c r="C1231">
        <v>931406</v>
      </c>
      <c r="D1231" t="s">
        <v>1224</v>
      </c>
      <c r="E1231">
        <v>529520</v>
      </c>
      <c r="F1231" t="s">
        <v>102</v>
      </c>
      <c r="G1231" s="408" t="s">
        <v>5653</v>
      </c>
      <c r="H1231" s="217" t="s">
        <v>1524</v>
      </c>
      <c r="I1231" s="217" t="s">
        <v>1224</v>
      </c>
      <c r="J1231" s="217" t="s">
        <v>458</v>
      </c>
      <c r="K1231" s="61" t="str">
        <f t="shared" si="237"/>
        <v>2</v>
      </c>
      <c r="L1231" s="63" t="str">
        <f t="shared" si="238"/>
        <v>Regional Parks2</v>
      </c>
      <c r="M1231" s="63" t="str">
        <f t="shared" si="239"/>
        <v>Lawler Lodge &amp; Alpine Cabins2</v>
      </c>
      <c r="N1231" s="637">
        <v>995.03</v>
      </c>
      <c r="O1231" s="213">
        <v>1600</v>
      </c>
      <c r="Q1231" s="213">
        <f t="shared" si="240"/>
        <v>1600</v>
      </c>
      <c r="R1231" s="213">
        <v>0</v>
      </c>
      <c r="S1231" s="213">
        <v>0</v>
      </c>
      <c r="T1231" s="213">
        <v>0</v>
      </c>
      <c r="U1231" s="213">
        <v>0</v>
      </c>
      <c r="V1231" s="213">
        <v>0</v>
      </c>
      <c r="W1231" s="213">
        <v>0</v>
      </c>
      <c r="X1231" s="213">
        <v>0</v>
      </c>
      <c r="Y1231" s="213">
        <v>0</v>
      </c>
      <c r="Z1231" s="213">
        <v>485</v>
      </c>
      <c r="AA1231" s="213">
        <v>520</v>
      </c>
      <c r="AB1231" s="213">
        <v>0</v>
      </c>
      <c r="AC1231" s="213">
        <f>SUMIF('[3]revexpbalances - 2024-07-18T082'!$G:$G,G:G,'[3]revexpbalances - 2024-07-18T082'!$H:$H)</f>
        <v>0</v>
      </c>
      <c r="AD1231" s="213">
        <f t="shared" si="241"/>
        <v>1005</v>
      </c>
      <c r="AE1231" s="744">
        <f t="shared" si="242"/>
        <v>0</v>
      </c>
      <c r="AF1231" s="744">
        <f t="shared" si="243"/>
        <v>0</v>
      </c>
      <c r="AG1231" s="744">
        <f t="shared" si="244"/>
        <v>485</v>
      </c>
      <c r="AH1231" s="744">
        <f t="shared" si="245"/>
        <v>520</v>
      </c>
      <c r="AI1231" s="744">
        <f t="shared" si="246"/>
        <v>1005</v>
      </c>
      <c r="AJ1231" s="744">
        <f t="shared" si="247"/>
        <v>595</v>
      </c>
      <c r="AK1231" s="1097">
        <v>1600</v>
      </c>
    </row>
    <row r="1232" spans="1:37">
      <c r="A1232">
        <v>25400</v>
      </c>
      <c r="B1232" t="s">
        <v>2923</v>
      </c>
      <c r="C1232">
        <v>931406</v>
      </c>
      <c r="D1232" t="s">
        <v>1224</v>
      </c>
      <c r="E1232">
        <v>537080</v>
      </c>
      <c r="F1232" t="s">
        <v>84</v>
      </c>
      <c r="G1232" s="408" t="s">
        <v>5614</v>
      </c>
      <c r="H1232" s="217" t="s">
        <v>1524</v>
      </c>
      <c r="I1232" s="217" t="s">
        <v>1224</v>
      </c>
      <c r="J1232" s="217" t="s">
        <v>7021</v>
      </c>
      <c r="K1232" s="61" t="str">
        <f t="shared" si="237"/>
        <v>3</v>
      </c>
      <c r="L1232" s="63" t="str">
        <f t="shared" si="238"/>
        <v>Regional Parks3</v>
      </c>
      <c r="M1232" s="63" t="str">
        <f t="shared" si="239"/>
        <v>Lawler Lodge &amp; Alpine Cabins3</v>
      </c>
      <c r="N1232" s="637">
        <v>2472</v>
      </c>
      <c r="O1232" s="213">
        <v>850</v>
      </c>
      <c r="Q1232" s="213">
        <f t="shared" si="240"/>
        <v>850</v>
      </c>
      <c r="R1232" s="213">
        <v>0</v>
      </c>
      <c r="S1232" s="213">
        <v>0</v>
      </c>
      <c r="T1232" s="213">
        <v>0</v>
      </c>
      <c r="U1232" s="213">
        <v>0</v>
      </c>
      <c r="V1232" s="213">
        <v>0</v>
      </c>
      <c r="W1232" s="213">
        <v>0</v>
      </c>
      <c r="X1232" s="213">
        <v>0</v>
      </c>
      <c r="Y1232" s="213">
        <v>0</v>
      </c>
      <c r="Z1232" s="213">
        <v>0</v>
      </c>
      <c r="AA1232" s="213">
        <v>0</v>
      </c>
      <c r="AB1232" s="213">
        <v>0</v>
      </c>
      <c r="AC1232" s="213">
        <f>SUMIF('[3]revexpbalances - 2024-07-18T082'!$G:$G,G:G,'[3]revexpbalances - 2024-07-18T082'!$H:$H)</f>
        <v>824</v>
      </c>
      <c r="AD1232" s="213">
        <f t="shared" si="241"/>
        <v>824</v>
      </c>
      <c r="AE1232" s="744">
        <f t="shared" si="242"/>
        <v>0</v>
      </c>
      <c r="AF1232" s="744">
        <f t="shared" si="243"/>
        <v>0</v>
      </c>
      <c r="AG1232" s="744">
        <f t="shared" si="244"/>
        <v>0</v>
      </c>
      <c r="AH1232" s="744">
        <f t="shared" si="245"/>
        <v>824</v>
      </c>
      <c r="AI1232" s="744">
        <f t="shared" si="246"/>
        <v>824</v>
      </c>
      <c r="AJ1232" s="744">
        <f t="shared" si="247"/>
        <v>26</v>
      </c>
      <c r="AK1232" s="1097">
        <v>1660</v>
      </c>
    </row>
    <row r="1233" spans="1:37">
      <c r="A1233">
        <v>25400</v>
      </c>
      <c r="B1233" t="s">
        <v>2923</v>
      </c>
      <c r="C1233">
        <v>931408</v>
      </c>
      <c r="D1233" t="s">
        <v>2939</v>
      </c>
      <c r="E1233">
        <v>521720</v>
      </c>
      <c r="F1233" t="s">
        <v>121</v>
      </c>
      <c r="G1233" s="408" t="s">
        <v>5526</v>
      </c>
      <c r="H1233" s="217" t="s">
        <v>1524</v>
      </c>
      <c r="I1233" s="217" t="s">
        <v>359</v>
      </c>
      <c r="J1233" s="217" t="s">
        <v>458</v>
      </c>
      <c r="K1233" s="61" t="str">
        <f t="shared" si="237"/>
        <v>2</v>
      </c>
      <c r="L1233" s="63" t="str">
        <f t="shared" si="238"/>
        <v>Regional Parks2</v>
      </c>
      <c r="M1233" s="63" t="str">
        <f t="shared" si="239"/>
        <v>McCall2</v>
      </c>
      <c r="N1233" s="637">
        <v>0</v>
      </c>
      <c r="O1233" s="213">
        <v>150</v>
      </c>
      <c r="Q1233" s="213">
        <f t="shared" si="240"/>
        <v>150</v>
      </c>
      <c r="R1233" s="213">
        <v>0</v>
      </c>
      <c r="S1233" s="213">
        <v>121.63</v>
      </c>
      <c r="T1233" s="213">
        <v>0</v>
      </c>
      <c r="U1233" s="213">
        <v>0</v>
      </c>
      <c r="V1233" s="213">
        <v>0</v>
      </c>
      <c r="W1233" s="213">
        <v>0</v>
      </c>
      <c r="X1233" s="213">
        <v>0</v>
      </c>
      <c r="Y1233" s="213">
        <v>0</v>
      </c>
      <c r="Z1233" s="213">
        <v>0</v>
      </c>
      <c r="AA1233" s="213">
        <v>0</v>
      </c>
      <c r="AB1233" s="213">
        <v>0</v>
      </c>
      <c r="AC1233" s="213">
        <f>SUMIF('[3]revexpbalances - 2024-07-18T082'!$G:$G,G:G,'[3]revexpbalances - 2024-07-18T082'!$H:$H)</f>
        <v>0</v>
      </c>
      <c r="AD1233" s="213">
        <f t="shared" si="241"/>
        <v>121.63</v>
      </c>
      <c r="AE1233" s="744">
        <f t="shared" si="242"/>
        <v>121.63</v>
      </c>
      <c r="AF1233" s="744">
        <f t="shared" si="243"/>
        <v>0</v>
      </c>
      <c r="AG1233" s="744">
        <f t="shared" si="244"/>
        <v>0</v>
      </c>
      <c r="AH1233" s="744">
        <f t="shared" si="245"/>
        <v>0</v>
      </c>
      <c r="AI1233" s="744">
        <f t="shared" si="246"/>
        <v>121.63</v>
      </c>
      <c r="AJ1233" s="744">
        <f t="shared" si="247"/>
        <v>28.370000000000005</v>
      </c>
      <c r="AK1233" s="1097">
        <v>200</v>
      </c>
    </row>
    <row r="1234" spans="1:37">
      <c r="A1234">
        <v>25400</v>
      </c>
      <c r="B1234" t="s">
        <v>2923</v>
      </c>
      <c r="C1234">
        <v>931408</v>
      </c>
      <c r="D1234" t="s">
        <v>2939</v>
      </c>
      <c r="E1234">
        <v>523800</v>
      </c>
      <c r="F1234" t="s">
        <v>67</v>
      </c>
      <c r="G1234" s="408" t="s">
        <v>5582</v>
      </c>
      <c r="H1234" s="217" t="s">
        <v>1524</v>
      </c>
      <c r="I1234" s="217" t="s">
        <v>359</v>
      </c>
      <c r="J1234" s="217" t="s">
        <v>458</v>
      </c>
      <c r="K1234" s="61" t="str">
        <f t="shared" si="237"/>
        <v>2</v>
      </c>
      <c r="L1234" s="63" t="str">
        <f t="shared" si="238"/>
        <v>Regional Parks2</v>
      </c>
      <c r="M1234" s="63" t="str">
        <f t="shared" si="239"/>
        <v>McCall2</v>
      </c>
      <c r="N1234" s="637">
        <v>227.83</v>
      </c>
      <c r="O1234" s="213">
        <v>750</v>
      </c>
      <c r="Q1234" s="213">
        <f t="shared" si="240"/>
        <v>750</v>
      </c>
      <c r="R1234" s="213">
        <v>0</v>
      </c>
      <c r="S1234" s="213">
        <v>0</v>
      </c>
      <c r="T1234" s="213">
        <v>0</v>
      </c>
      <c r="U1234" s="213">
        <v>0</v>
      </c>
      <c r="V1234" s="213">
        <v>0</v>
      </c>
      <c r="W1234" s="213">
        <v>0</v>
      </c>
      <c r="X1234" s="213">
        <v>0</v>
      </c>
      <c r="Y1234" s="213">
        <v>0</v>
      </c>
      <c r="Z1234" s="213">
        <v>0</v>
      </c>
      <c r="AA1234" s="213">
        <v>0</v>
      </c>
      <c r="AB1234" s="213">
        <v>0</v>
      </c>
      <c r="AC1234" s="213">
        <f>SUMIF('[3]revexpbalances - 2024-07-18T082'!$G:$G,G:G,'[3]revexpbalances - 2024-07-18T082'!$H:$H)</f>
        <v>0</v>
      </c>
      <c r="AD1234" s="213">
        <f t="shared" si="241"/>
        <v>0</v>
      </c>
      <c r="AE1234" s="744">
        <f t="shared" si="242"/>
        <v>0</v>
      </c>
      <c r="AF1234" s="744">
        <f t="shared" si="243"/>
        <v>0</v>
      </c>
      <c r="AG1234" s="744">
        <f t="shared" si="244"/>
        <v>0</v>
      </c>
      <c r="AH1234" s="744">
        <f t="shared" si="245"/>
        <v>0</v>
      </c>
      <c r="AI1234" s="744">
        <f t="shared" si="246"/>
        <v>0</v>
      </c>
      <c r="AJ1234" s="744">
        <f t="shared" si="247"/>
        <v>750</v>
      </c>
      <c r="AK1234" s="1097">
        <v>1000</v>
      </c>
    </row>
    <row r="1235" spans="1:37">
      <c r="A1235">
        <v>25400</v>
      </c>
      <c r="B1235" t="s">
        <v>2923</v>
      </c>
      <c r="C1235">
        <v>931408</v>
      </c>
      <c r="D1235" t="s">
        <v>2939</v>
      </c>
      <c r="E1235">
        <v>528920</v>
      </c>
      <c r="F1235" t="s">
        <v>78</v>
      </c>
      <c r="G1235" s="408" t="s">
        <v>5528</v>
      </c>
      <c r="H1235" s="217" t="s">
        <v>1524</v>
      </c>
      <c r="I1235" s="217" t="s">
        <v>359</v>
      </c>
      <c r="J1235" s="217" t="s">
        <v>458</v>
      </c>
      <c r="K1235" s="61" t="str">
        <f t="shared" si="237"/>
        <v>2</v>
      </c>
      <c r="L1235" s="63" t="str">
        <f t="shared" si="238"/>
        <v>Regional Parks2</v>
      </c>
      <c r="M1235" s="63" t="str">
        <f t="shared" si="239"/>
        <v>McCall2</v>
      </c>
      <c r="N1235" s="637">
        <v>0</v>
      </c>
      <c r="O1235" s="213">
        <v>2500</v>
      </c>
      <c r="Q1235" s="213">
        <f t="shared" si="240"/>
        <v>2500</v>
      </c>
      <c r="R1235" s="213">
        <v>0</v>
      </c>
      <c r="S1235" s="213">
        <v>0</v>
      </c>
      <c r="T1235" s="213">
        <v>0</v>
      </c>
      <c r="U1235" s="213">
        <v>0</v>
      </c>
      <c r="V1235" s="213">
        <v>0</v>
      </c>
      <c r="W1235" s="213">
        <v>0</v>
      </c>
      <c r="X1235" s="213">
        <v>0</v>
      </c>
      <c r="Y1235" s="213">
        <v>0</v>
      </c>
      <c r="Z1235" s="213">
        <v>0</v>
      </c>
      <c r="AA1235" s="213">
        <v>0</v>
      </c>
      <c r="AB1235" s="213">
        <v>0</v>
      </c>
      <c r="AC1235" s="213">
        <f>SUMIF('[3]revexpbalances - 2024-07-18T082'!$G:$G,G:G,'[3]revexpbalances - 2024-07-18T082'!$H:$H)</f>
        <v>0</v>
      </c>
      <c r="AD1235" s="213">
        <f t="shared" si="241"/>
        <v>0</v>
      </c>
      <c r="AE1235" s="744">
        <f t="shared" si="242"/>
        <v>0</v>
      </c>
      <c r="AF1235" s="744">
        <f t="shared" si="243"/>
        <v>0</v>
      </c>
      <c r="AG1235" s="744">
        <f t="shared" si="244"/>
        <v>0</v>
      </c>
      <c r="AH1235" s="744">
        <f t="shared" si="245"/>
        <v>0</v>
      </c>
      <c r="AI1235" s="744">
        <f t="shared" si="246"/>
        <v>0</v>
      </c>
      <c r="AJ1235" s="744">
        <f t="shared" si="247"/>
        <v>2500</v>
      </c>
      <c r="AK1235" s="1097">
        <v>500</v>
      </c>
    </row>
    <row r="1236" spans="1:37">
      <c r="A1236">
        <v>25400</v>
      </c>
      <c r="B1236" t="s">
        <v>2923</v>
      </c>
      <c r="C1236">
        <v>931409</v>
      </c>
      <c r="D1236" t="s">
        <v>2940</v>
      </c>
      <c r="E1236">
        <v>520220</v>
      </c>
      <c r="F1236" t="s">
        <v>1792</v>
      </c>
      <c r="G1236" s="408" t="s">
        <v>5750</v>
      </c>
      <c r="H1236" s="217" t="s">
        <v>1524</v>
      </c>
      <c r="I1236" s="217" t="s">
        <v>447</v>
      </c>
      <c r="J1236" s="217" t="s">
        <v>458</v>
      </c>
      <c r="K1236" s="61" t="str">
        <f t="shared" si="237"/>
        <v>2</v>
      </c>
      <c r="L1236" s="63" t="str">
        <f t="shared" si="238"/>
        <v>Regional Parks2</v>
      </c>
      <c r="M1236" s="63" t="str">
        <f t="shared" si="239"/>
        <v>Rancho Jurupa2</v>
      </c>
      <c r="N1236" s="637">
        <v>0</v>
      </c>
      <c r="O1236" s="213">
        <v>7500</v>
      </c>
      <c r="Q1236" s="213">
        <f t="shared" si="240"/>
        <v>7500</v>
      </c>
      <c r="R1236" s="213">
        <v>0</v>
      </c>
      <c r="S1236" s="213">
        <v>0</v>
      </c>
      <c r="T1236" s="213">
        <v>0</v>
      </c>
      <c r="U1236" s="213">
        <v>0</v>
      </c>
      <c r="V1236" s="213">
        <v>0</v>
      </c>
      <c r="W1236" s="213">
        <v>0</v>
      </c>
      <c r="X1236" s="213">
        <v>0</v>
      </c>
      <c r="Y1236" s="213">
        <v>0</v>
      </c>
      <c r="Z1236" s="213">
        <v>0</v>
      </c>
      <c r="AA1236" s="213">
        <v>0</v>
      </c>
      <c r="AB1236" s="213">
        <v>0</v>
      </c>
      <c r="AC1236" s="213">
        <f>SUMIF('[3]revexpbalances - 2024-07-18T082'!$G:$G,G:G,'[3]revexpbalances - 2024-07-18T082'!$H:$H)</f>
        <v>0</v>
      </c>
      <c r="AD1236" s="213">
        <f t="shared" si="241"/>
        <v>0</v>
      </c>
      <c r="AE1236" s="744">
        <f t="shared" si="242"/>
        <v>0</v>
      </c>
      <c r="AF1236" s="744">
        <f t="shared" si="243"/>
        <v>0</v>
      </c>
      <c r="AG1236" s="744">
        <f t="shared" si="244"/>
        <v>0</v>
      </c>
      <c r="AH1236" s="744">
        <f t="shared" si="245"/>
        <v>0</v>
      </c>
      <c r="AI1236" s="744">
        <f t="shared" si="246"/>
        <v>0</v>
      </c>
      <c r="AJ1236" s="744">
        <f t="shared" si="247"/>
        <v>7500</v>
      </c>
      <c r="AK1236" s="1097">
        <v>7500</v>
      </c>
    </row>
    <row r="1237" spans="1:37">
      <c r="A1237">
        <v>25400</v>
      </c>
      <c r="B1237" t="s">
        <v>2923</v>
      </c>
      <c r="C1237">
        <v>931409</v>
      </c>
      <c r="D1237" t="s">
        <v>2940</v>
      </c>
      <c r="E1237">
        <v>521720</v>
      </c>
      <c r="F1237" t="s">
        <v>121</v>
      </c>
      <c r="G1237" s="408" t="s">
        <v>5575</v>
      </c>
      <c r="H1237" s="217" t="s">
        <v>1524</v>
      </c>
      <c r="I1237" s="217" t="s">
        <v>447</v>
      </c>
      <c r="J1237" s="217" t="s">
        <v>458</v>
      </c>
      <c r="K1237" s="61" t="str">
        <f t="shared" si="237"/>
        <v>2</v>
      </c>
      <c r="L1237" s="63" t="str">
        <f t="shared" si="238"/>
        <v>Regional Parks2</v>
      </c>
      <c r="M1237" s="63" t="str">
        <f t="shared" si="239"/>
        <v>Rancho Jurupa2</v>
      </c>
      <c r="N1237" s="637">
        <v>0</v>
      </c>
      <c r="O1237" s="213">
        <v>500</v>
      </c>
      <c r="Q1237" s="213">
        <f t="shared" si="240"/>
        <v>500</v>
      </c>
      <c r="R1237" s="213">
        <v>0</v>
      </c>
      <c r="S1237" s="213">
        <v>0</v>
      </c>
      <c r="T1237" s="213">
        <v>0</v>
      </c>
      <c r="U1237" s="213">
        <v>0</v>
      </c>
      <c r="V1237" s="213">
        <v>0</v>
      </c>
      <c r="W1237" s="213">
        <v>2111.83</v>
      </c>
      <c r="X1237" s="213">
        <v>0</v>
      </c>
      <c r="Y1237" s="213">
        <v>0</v>
      </c>
      <c r="Z1237" s="213">
        <v>0</v>
      </c>
      <c r="AA1237" s="213">
        <v>0</v>
      </c>
      <c r="AB1237" s="213">
        <v>0</v>
      </c>
      <c r="AC1237" s="213">
        <f>SUMIF('[3]revexpbalances - 2024-07-18T082'!$G:$G,G:G,'[3]revexpbalances - 2024-07-18T082'!$H:$H)</f>
        <v>728</v>
      </c>
      <c r="AD1237" s="213">
        <f t="shared" si="241"/>
        <v>2839.83</v>
      </c>
      <c r="AE1237" s="744">
        <f t="shared" si="242"/>
        <v>0</v>
      </c>
      <c r="AF1237" s="744">
        <f t="shared" si="243"/>
        <v>2111.83</v>
      </c>
      <c r="AG1237" s="744">
        <f t="shared" si="244"/>
        <v>0</v>
      </c>
      <c r="AH1237" s="744">
        <f t="shared" si="245"/>
        <v>728</v>
      </c>
      <c r="AI1237" s="744">
        <f t="shared" si="246"/>
        <v>2839.83</v>
      </c>
      <c r="AJ1237" s="744">
        <f t="shared" si="247"/>
        <v>-2339.83</v>
      </c>
      <c r="AK1237" s="1097">
        <v>2200</v>
      </c>
    </row>
    <row r="1238" spans="1:37">
      <c r="A1238">
        <v>25400</v>
      </c>
      <c r="B1238" t="s">
        <v>2923</v>
      </c>
      <c r="C1238">
        <v>931409</v>
      </c>
      <c r="D1238" t="s">
        <v>2940</v>
      </c>
      <c r="E1238">
        <v>522390</v>
      </c>
      <c r="F1238" t="s">
        <v>491</v>
      </c>
      <c r="G1238" s="408" t="s">
        <v>5748</v>
      </c>
      <c r="H1238" s="217" t="s">
        <v>1524</v>
      </c>
      <c r="I1238" s="217" t="s">
        <v>447</v>
      </c>
      <c r="J1238" s="217" t="s">
        <v>458</v>
      </c>
      <c r="K1238" s="61" t="str">
        <f t="shared" si="237"/>
        <v>2</v>
      </c>
      <c r="L1238" s="63" t="str">
        <f t="shared" si="238"/>
        <v>Regional Parks2</v>
      </c>
      <c r="M1238" s="63" t="str">
        <f t="shared" si="239"/>
        <v>Rancho Jurupa2</v>
      </c>
      <c r="N1238" s="637">
        <v>2131.59</v>
      </c>
      <c r="O1238" s="213">
        <v>8000</v>
      </c>
      <c r="Q1238" s="213">
        <f t="shared" si="240"/>
        <v>8000</v>
      </c>
      <c r="R1238" s="213">
        <v>0</v>
      </c>
      <c r="S1238" s="213">
        <v>0</v>
      </c>
      <c r="T1238" s="213">
        <v>0</v>
      </c>
      <c r="U1238" s="213">
        <v>0</v>
      </c>
      <c r="V1238" s="213">
        <v>0</v>
      </c>
      <c r="W1238" s="213">
        <v>0</v>
      </c>
      <c r="X1238" s="213">
        <v>4535.84</v>
      </c>
      <c r="Y1238" s="213">
        <v>0</v>
      </c>
      <c r="Z1238" s="213">
        <v>7.75</v>
      </c>
      <c r="AA1238" s="213">
        <v>0</v>
      </c>
      <c r="AB1238" s="213">
        <v>0</v>
      </c>
      <c r="AC1238" s="213">
        <f>SUMIF('[3]revexpbalances - 2024-07-18T082'!$G:$G,G:G,'[3]revexpbalances - 2024-07-18T082'!$H:$H)</f>
        <v>0</v>
      </c>
      <c r="AD1238" s="213">
        <f t="shared" si="241"/>
        <v>4543.59</v>
      </c>
      <c r="AE1238" s="744">
        <f t="shared" si="242"/>
        <v>0</v>
      </c>
      <c r="AF1238" s="744">
        <f t="shared" si="243"/>
        <v>0</v>
      </c>
      <c r="AG1238" s="744">
        <f t="shared" si="244"/>
        <v>4543.59</v>
      </c>
      <c r="AH1238" s="744">
        <f t="shared" si="245"/>
        <v>0</v>
      </c>
      <c r="AI1238" s="744">
        <f t="shared" si="246"/>
        <v>4543.59</v>
      </c>
      <c r="AJ1238" s="744">
        <f t="shared" si="247"/>
        <v>3456.41</v>
      </c>
      <c r="AK1238" s="1097">
        <v>25000</v>
      </c>
    </row>
    <row r="1239" spans="1:37">
      <c r="A1239">
        <v>25400</v>
      </c>
      <c r="B1239" t="s">
        <v>2923</v>
      </c>
      <c r="C1239">
        <v>931409</v>
      </c>
      <c r="D1239" t="s">
        <v>2940</v>
      </c>
      <c r="E1239">
        <v>523340</v>
      </c>
      <c r="F1239" t="s">
        <v>6127</v>
      </c>
      <c r="G1239" s="408" t="s">
        <v>5554</v>
      </c>
      <c r="H1239" s="217" t="s">
        <v>1524</v>
      </c>
      <c r="I1239" s="217" t="s">
        <v>447</v>
      </c>
      <c r="J1239" s="217" t="s">
        <v>458</v>
      </c>
      <c r="K1239" s="61" t="str">
        <f t="shared" si="237"/>
        <v>2</v>
      </c>
      <c r="L1239" s="63" t="str">
        <f t="shared" si="238"/>
        <v>Regional Parks2</v>
      </c>
      <c r="M1239" s="63" t="str">
        <f t="shared" si="239"/>
        <v>Rancho Jurupa2</v>
      </c>
      <c r="N1239" s="637">
        <v>1.98</v>
      </c>
      <c r="O1239" s="213">
        <v>0</v>
      </c>
      <c r="Q1239" s="213">
        <f t="shared" si="240"/>
        <v>0</v>
      </c>
      <c r="R1239" s="213">
        <v>0</v>
      </c>
      <c r="S1239" s="213">
        <v>216.54</v>
      </c>
      <c r="T1239" s="213">
        <v>0</v>
      </c>
      <c r="U1239" s="213">
        <v>0</v>
      </c>
      <c r="V1239" s="213">
        <v>0</v>
      </c>
      <c r="W1239" s="213">
        <v>104.99</v>
      </c>
      <c r="X1239" s="213">
        <v>0</v>
      </c>
      <c r="Y1239" s="213">
        <v>0</v>
      </c>
      <c r="Z1239" s="213">
        <v>0</v>
      </c>
      <c r="AA1239" s="213">
        <v>0</v>
      </c>
      <c r="AB1239" s="213">
        <v>0</v>
      </c>
      <c r="AC1239" s="213">
        <f>SUMIF('[3]revexpbalances - 2024-07-18T082'!$G:$G,G:G,'[3]revexpbalances - 2024-07-18T082'!$H:$H)</f>
        <v>0</v>
      </c>
      <c r="AD1239" s="213">
        <f t="shared" si="241"/>
        <v>321.52999999999997</v>
      </c>
      <c r="AE1239" s="744">
        <f t="shared" si="242"/>
        <v>216.54</v>
      </c>
      <c r="AF1239" s="744">
        <f t="shared" si="243"/>
        <v>104.99</v>
      </c>
      <c r="AG1239" s="744">
        <f t="shared" si="244"/>
        <v>0</v>
      </c>
      <c r="AH1239" s="744">
        <f t="shared" si="245"/>
        <v>0</v>
      </c>
      <c r="AI1239" s="744">
        <f t="shared" si="246"/>
        <v>321.52999999999997</v>
      </c>
      <c r="AJ1239" s="744">
        <f t="shared" si="247"/>
        <v>-321.52999999999997</v>
      </c>
      <c r="AK1239" s="1097">
        <v>0</v>
      </c>
    </row>
    <row r="1240" spans="1:37">
      <c r="A1240">
        <v>25400</v>
      </c>
      <c r="B1240" t="s">
        <v>2923</v>
      </c>
      <c r="C1240">
        <v>931409</v>
      </c>
      <c r="D1240" t="s">
        <v>2940</v>
      </c>
      <c r="E1240">
        <v>528920</v>
      </c>
      <c r="F1240" t="s">
        <v>78</v>
      </c>
      <c r="G1240" s="408" t="s">
        <v>5767</v>
      </c>
      <c r="H1240" s="217" t="s">
        <v>1524</v>
      </c>
      <c r="I1240" s="217" t="s">
        <v>447</v>
      </c>
      <c r="J1240" s="217" t="s">
        <v>458</v>
      </c>
      <c r="K1240" s="61" t="str">
        <f t="shared" si="237"/>
        <v>2</v>
      </c>
      <c r="L1240" s="63" t="str">
        <f t="shared" si="238"/>
        <v>Regional Parks2</v>
      </c>
      <c r="M1240" s="63" t="str">
        <f t="shared" si="239"/>
        <v>Rancho Jurupa2</v>
      </c>
      <c r="N1240" s="637">
        <v>0</v>
      </c>
      <c r="O1240" s="213">
        <v>25000</v>
      </c>
      <c r="P1240" s="717">
        <v>100000</v>
      </c>
      <c r="Q1240" s="213">
        <f t="shared" si="240"/>
        <v>125000</v>
      </c>
      <c r="R1240" s="213">
        <v>0</v>
      </c>
      <c r="S1240" s="213">
        <v>0</v>
      </c>
      <c r="T1240" s="213">
        <v>0</v>
      </c>
      <c r="U1240" s="213">
        <v>0</v>
      </c>
      <c r="V1240" s="213">
        <v>0</v>
      </c>
      <c r="W1240" s="213">
        <v>0</v>
      </c>
      <c r="X1240" s="213">
        <v>1398.32</v>
      </c>
      <c r="Y1240" s="213">
        <v>0</v>
      </c>
      <c r="Z1240" s="213">
        <v>-750.43</v>
      </c>
      <c r="AA1240" s="213">
        <v>0</v>
      </c>
      <c r="AB1240" s="213">
        <v>0</v>
      </c>
      <c r="AC1240" s="213">
        <f>SUMIF('[3]revexpbalances - 2024-07-18T082'!$G:$G,G:G,'[3]revexpbalances - 2024-07-18T082'!$H:$H)</f>
        <v>-647.89</v>
      </c>
      <c r="AD1240" s="213">
        <f t="shared" si="241"/>
        <v>0</v>
      </c>
      <c r="AE1240" s="744">
        <f t="shared" si="242"/>
        <v>0</v>
      </c>
      <c r="AF1240" s="744">
        <f t="shared" si="243"/>
        <v>0</v>
      </c>
      <c r="AG1240" s="744">
        <f t="shared" si="244"/>
        <v>647.89</v>
      </c>
      <c r="AH1240" s="744">
        <f t="shared" si="245"/>
        <v>-647.89</v>
      </c>
      <c r="AI1240" s="744">
        <f t="shared" si="246"/>
        <v>0</v>
      </c>
      <c r="AJ1240" s="744">
        <f t="shared" si="247"/>
        <v>125000</v>
      </c>
      <c r="AK1240" s="1097">
        <v>25000</v>
      </c>
    </row>
    <row r="1241" spans="1:37">
      <c r="A1241">
        <v>25400</v>
      </c>
      <c r="B1241" t="s">
        <v>2923</v>
      </c>
      <c r="C1241">
        <v>931421</v>
      </c>
      <c r="D1241" t="s">
        <v>2935</v>
      </c>
      <c r="E1241">
        <v>520020</v>
      </c>
      <c r="F1241" t="s">
        <v>86</v>
      </c>
      <c r="G1241" s="408" t="s">
        <v>5570</v>
      </c>
      <c r="H1241" s="217" t="s">
        <v>1524</v>
      </c>
      <c r="I1241" s="217" t="s">
        <v>326</v>
      </c>
      <c r="J1241" s="217" t="s">
        <v>458</v>
      </c>
      <c r="K1241" s="61" t="str">
        <f t="shared" si="237"/>
        <v>2</v>
      </c>
      <c r="L1241" s="63" t="str">
        <f t="shared" si="238"/>
        <v>Regional Parks2</v>
      </c>
      <c r="M1241" s="63" t="str">
        <f t="shared" si="239"/>
        <v>Mayflower2</v>
      </c>
      <c r="N1241" s="637">
        <v>0</v>
      </c>
      <c r="O1241" s="213">
        <v>500</v>
      </c>
      <c r="Q1241" s="213">
        <f t="shared" si="240"/>
        <v>500</v>
      </c>
      <c r="R1241" s="213">
        <v>0</v>
      </c>
      <c r="S1241" s="213">
        <v>0</v>
      </c>
      <c r="T1241" s="213">
        <v>0</v>
      </c>
      <c r="U1241" s="213">
        <v>0</v>
      </c>
      <c r="V1241" s="213">
        <v>0</v>
      </c>
      <c r="W1241" s="213">
        <v>0</v>
      </c>
      <c r="X1241" s="213">
        <v>0</v>
      </c>
      <c r="Y1241" s="213">
        <v>0</v>
      </c>
      <c r="Z1241" s="213">
        <v>26.08</v>
      </c>
      <c r="AA1241" s="213">
        <v>10.86</v>
      </c>
      <c r="AB1241" s="213">
        <v>0</v>
      </c>
      <c r="AC1241" s="213">
        <f>SUMIF('[3]revexpbalances - 2024-07-18T082'!$G:$G,G:G,'[3]revexpbalances - 2024-07-18T082'!$H:$H)</f>
        <v>0</v>
      </c>
      <c r="AD1241" s="213">
        <f t="shared" si="241"/>
        <v>36.94</v>
      </c>
      <c r="AE1241" s="744">
        <f t="shared" si="242"/>
        <v>0</v>
      </c>
      <c r="AF1241" s="744">
        <f t="shared" si="243"/>
        <v>0</v>
      </c>
      <c r="AG1241" s="744">
        <f t="shared" si="244"/>
        <v>26.08</v>
      </c>
      <c r="AH1241" s="744">
        <f t="shared" si="245"/>
        <v>10.86</v>
      </c>
      <c r="AI1241" s="744">
        <f t="shared" si="246"/>
        <v>36.94</v>
      </c>
      <c r="AJ1241" s="744">
        <f t="shared" si="247"/>
        <v>463.06</v>
      </c>
      <c r="AK1241" s="1097">
        <v>600</v>
      </c>
    </row>
    <row r="1242" spans="1:37">
      <c r="A1242">
        <v>25400</v>
      </c>
      <c r="B1242" t="s">
        <v>2923</v>
      </c>
      <c r="C1242">
        <v>931421</v>
      </c>
      <c r="D1242" t="s">
        <v>2935</v>
      </c>
      <c r="E1242">
        <v>521720</v>
      </c>
      <c r="F1242" t="s">
        <v>121</v>
      </c>
      <c r="G1242" s="408" t="s">
        <v>5576</v>
      </c>
      <c r="H1242" s="217" t="s">
        <v>1524</v>
      </c>
      <c r="I1242" s="217" t="s">
        <v>326</v>
      </c>
      <c r="J1242" s="217" t="s">
        <v>458</v>
      </c>
      <c r="K1242" s="61" t="str">
        <f t="shared" si="237"/>
        <v>2</v>
      </c>
      <c r="L1242" s="63" t="str">
        <f t="shared" si="238"/>
        <v>Regional Parks2</v>
      </c>
      <c r="M1242" s="63" t="str">
        <f t="shared" si="239"/>
        <v>Mayflower2</v>
      </c>
      <c r="N1242" s="637">
        <v>766.68</v>
      </c>
      <c r="O1242" s="213">
        <v>600</v>
      </c>
      <c r="Q1242" s="213">
        <f t="shared" si="240"/>
        <v>600</v>
      </c>
      <c r="R1242" s="213">
        <v>0</v>
      </c>
      <c r="S1242" s="213">
        <v>0</v>
      </c>
      <c r="T1242" s="213">
        <v>0</v>
      </c>
      <c r="U1242" s="213">
        <v>892.91</v>
      </c>
      <c r="V1242" s="213">
        <v>52.65</v>
      </c>
      <c r="W1242" s="213">
        <v>0</v>
      </c>
      <c r="X1242" s="213">
        <v>0</v>
      </c>
      <c r="Y1242" s="213">
        <v>0</v>
      </c>
      <c r="Z1242" s="213">
        <v>0</v>
      </c>
      <c r="AA1242" s="213">
        <v>292.97000000000003</v>
      </c>
      <c r="AB1242" s="213">
        <v>0</v>
      </c>
      <c r="AC1242" s="213">
        <f>SUMIF('[3]revexpbalances - 2024-07-18T082'!$G:$G,G:G,'[3]revexpbalances - 2024-07-18T082'!$H:$H)</f>
        <v>258.24</v>
      </c>
      <c r="AD1242" s="213">
        <f t="shared" si="241"/>
        <v>1496.77</v>
      </c>
      <c r="AE1242" s="744">
        <f t="shared" si="242"/>
        <v>0</v>
      </c>
      <c r="AF1242" s="744">
        <f t="shared" si="243"/>
        <v>945.56</v>
      </c>
      <c r="AG1242" s="744">
        <f t="shared" si="244"/>
        <v>0</v>
      </c>
      <c r="AH1242" s="744">
        <f t="shared" si="245"/>
        <v>551.21</v>
      </c>
      <c r="AI1242" s="744">
        <f t="shared" si="246"/>
        <v>1496.77</v>
      </c>
      <c r="AJ1242" s="744">
        <f t="shared" si="247"/>
        <v>-896.77</v>
      </c>
      <c r="AK1242" s="1097">
        <v>1988</v>
      </c>
    </row>
    <row r="1243" spans="1:37">
      <c r="A1243">
        <v>25400</v>
      </c>
      <c r="B1243" t="s">
        <v>2923</v>
      </c>
      <c r="C1243">
        <v>931421</v>
      </c>
      <c r="D1243" t="s">
        <v>2935</v>
      </c>
      <c r="E1243">
        <v>523100</v>
      </c>
      <c r="F1243" t="s">
        <v>61</v>
      </c>
      <c r="G1243" s="408" t="s">
        <v>5559</v>
      </c>
      <c r="H1243" s="217" t="s">
        <v>1524</v>
      </c>
      <c r="I1243" s="217" t="s">
        <v>326</v>
      </c>
      <c r="J1243" s="217" t="s">
        <v>458</v>
      </c>
      <c r="K1243" s="61" t="str">
        <f t="shared" si="237"/>
        <v>2</v>
      </c>
      <c r="L1243" s="63" t="str">
        <f t="shared" si="238"/>
        <v>Regional Parks2</v>
      </c>
      <c r="M1243" s="63" t="str">
        <f t="shared" si="239"/>
        <v>Mayflower2</v>
      </c>
      <c r="N1243" s="637">
        <v>0</v>
      </c>
      <c r="O1243" s="213">
        <v>150</v>
      </c>
      <c r="Q1243" s="213">
        <f t="shared" si="240"/>
        <v>150</v>
      </c>
      <c r="R1243" s="213">
        <v>0</v>
      </c>
      <c r="S1243" s="213">
        <v>0</v>
      </c>
      <c r="T1243" s="213">
        <v>0</v>
      </c>
      <c r="U1243" s="213">
        <v>0</v>
      </c>
      <c r="V1243" s="213">
        <v>0</v>
      </c>
      <c r="W1243" s="213">
        <v>0</v>
      </c>
      <c r="X1243" s="213">
        <v>0</v>
      </c>
      <c r="Y1243" s="213">
        <v>0</v>
      </c>
      <c r="Z1243" s="213">
        <v>0</v>
      </c>
      <c r="AA1243" s="213">
        <v>0</v>
      </c>
      <c r="AB1243" s="213">
        <v>0</v>
      </c>
      <c r="AC1243" s="213">
        <f>SUMIF('[3]revexpbalances - 2024-07-18T082'!$G:$G,G:G,'[3]revexpbalances - 2024-07-18T082'!$H:$H)</f>
        <v>0</v>
      </c>
      <c r="AD1243" s="213">
        <f t="shared" si="241"/>
        <v>0</v>
      </c>
      <c r="AE1243" s="744">
        <f t="shared" si="242"/>
        <v>0</v>
      </c>
      <c r="AF1243" s="744">
        <f t="shared" si="243"/>
        <v>0</v>
      </c>
      <c r="AG1243" s="744">
        <f t="shared" si="244"/>
        <v>0</v>
      </c>
      <c r="AH1243" s="744">
        <f t="shared" si="245"/>
        <v>0</v>
      </c>
      <c r="AI1243" s="744">
        <f t="shared" si="246"/>
        <v>0</v>
      </c>
      <c r="AJ1243" s="744">
        <f t="shared" si="247"/>
        <v>150</v>
      </c>
      <c r="AK1243" s="1097">
        <v>200</v>
      </c>
    </row>
    <row r="1244" spans="1:37">
      <c r="A1244">
        <v>25400</v>
      </c>
      <c r="B1244" t="s">
        <v>2923</v>
      </c>
      <c r="C1244">
        <v>931421</v>
      </c>
      <c r="D1244" t="s">
        <v>2935</v>
      </c>
      <c r="E1244">
        <v>526530</v>
      </c>
      <c r="F1244" t="s">
        <v>1789</v>
      </c>
      <c r="G1244" s="408" t="s">
        <v>5583</v>
      </c>
      <c r="H1244" s="217" t="s">
        <v>1524</v>
      </c>
      <c r="I1244" s="217" t="s">
        <v>326</v>
      </c>
      <c r="J1244" s="217" t="s">
        <v>458</v>
      </c>
      <c r="K1244" s="61" t="str">
        <f t="shared" si="237"/>
        <v>2</v>
      </c>
      <c r="L1244" s="63" t="str">
        <f t="shared" si="238"/>
        <v>Regional Parks2</v>
      </c>
      <c r="M1244" s="63" t="str">
        <f t="shared" si="239"/>
        <v>Mayflower2</v>
      </c>
      <c r="N1244" s="637">
        <v>0</v>
      </c>
      <c r="O1244" s="213">
        <v>2000</v>
      </c>
      <c r="Q1244" s="213">
        <f t="shared" si="240"/>
        <v>2000</v>
      </c>
      <c r="R1244" s="213">
        <v>0</v>
      </c>
      <c r="S1244" s="213">
        <v>0</v>
      </c>
      <c r="T1244" s="213">
        <v>0</v>
      </c>
      <c r="U1244" s="213">
        <v>0</v>
      </c>
      <c r="V1244" s="213">
        <v>0</v>
      </c>
      <c r="W1244" s="213">
        <v>0</v>
      </c>
      <c r="X1244" s="213">
        <v>0</v>
      </c>
      <c r="Y1244" s="213">
        <v>0</v>
      </c>
      <c r="Z1244" s="213">
        <v>1964.98</v>
      </c>
      <c r="AA1244" s="213">
        <v>0</v>
      </c>
      <c r="AB1244" s="213">
        <v>0</v>
      </c>
      <c r="AC1244" s="213">
        <f>SUMIF('[3]revexpbalances - 2024-07-18T082'!$G:$G,G:G,'[3]revexpbalances - 2024-07-18T082'!$H:$H)</f>
        <v>0</v>
      </c>
      <c r="AD1244" s="213">
        <f t="shared" si="241"/>
        <v>1964.98</v>
      </c>
      <c r="AE1244" s="744">
        <f t="shared" si="242"/>
        <v>0</v>
      </c>
      <c r="AF1244" s="744">
        <f t="shared" si="243"/>
        <v>0</v>
      </c>
      <c r="AG1244" s="744">
        <f t="shared" si="244"/>
        <v>1964.98</v>
      </c>
      <c r="AH1244" s="744">
        <f t="shared" si="245"/>
        <v>0</v>
      </c>
      <c r="AI1244" s="744">
        <f t="shared" si="246"/>
        <v>1964.98</v>
      </c>
      <c r="AJ1244" s="744">
        <f t="shared" si="247"/>
        <v>35.019999999999982</v>
      </c>
      <c r="AK1244" s="1097">
        <v>2000</v>
      </c>
    </row>
    <row r="1245" spans="1:37">
      <c r="A1245">
        <v>25400</v>
      </c>
      <c r="B1245" t="s">
        <v>2923</v>
      </c>
      <c r="C1245">
        <v>931421</v>
      </c>
      <c r="D1245" t="s">
        <v>2935</v>
      </c>
      <c r="E1245">
        <v>526960</v>
      </c>
      <c r="F1245" t="s">
        <v>97</v>
      </c>
      <c r="G1245" s="408" t="s">
        <v>5588</v>
      </c>
      <c r="H1245" s="217" t="s">
        <v>1524</v>
      </c>
      <c r="I1245" s="217" t="s">
        <v>326</v>
      </c>
      <c r="J1245" s="217" t="s">
        <v>458</v>
      </c>
      <c r="K1245" s="61" t="str">
        <f t="shared" si="237"/>
        <v>2</v>
      </c>
      <c r="L1245" s="63" t="str">
        <f t="shared" si="238"/>
        <v>Regional Parks2</v>
      </c>
      <c r="M1245" s="63" t="str">
        <f t="shared" si="239"/>
        <v>Mayflower2</v>
      </c>
      <c r="N1245" s="637">
        <v>312.14</v>
      </c>
      <c r="O1245" s="213">
        <v>500</v>
      </c>
      <c r="Q1245" s="213">
        <f t="shared" si="240"/>
        <v>500</v>
      </c>
      <c r="R1245" s="213">
        <v>38.04</v>
      </c>
      <c r="S1245" s="213">
        <v>76.11</v>
      </c>
      <c r="T1245" s="213">
        <v>190.11</v>
      </c>
      <c r="U1245" s="213">
        <v>0</v>
      </c>
      <c r="V1245" s="213">
        <v>65.239999999999995</v>
      </c>
      <c r="W1245" s="213">
        <v>30.44</v>
      </c>
      <c r="X1245" s="213">
        <v>0</v>
      </c>
      <c r="Y1245" s="213">
        <v>0</v>
      </c>
      <c r="Z1245" s="213">
        <v>20.85</v>
      </c>
      <c r="AA1245" s="213">
        <v>0</v>
      </c>
      <c r="AB1245" s="213">
        <v>174.39</v>
      </c>
      <c r="AC1245" s="213">
        <f>SUMIF('[3]revexpbalances - 2024-07-18T082'!$G:$G,G:G,'[3]revexpbalances - 2024-07-18T082'!$H:$H)</f>
        <v>0</v>
      </c>
      <c r="AD1245" s="213">
        <f t="shared" si="241"/>
        <v>595.18000000000006</v>
      </c>
      <c r="AE1245" s="744">
        <f t="shared" si="242"/>
        <v>304.26</v>
      </c>
      <c r="AF1245" s="744">
        <f t="shared" si="243"/>
        <v>95.679999999999993</v>
      </c>
      <c r="AG1245" s="744">
        <f t="shared" si="244"/>
        <v>20.85</v>
      </c>
      <c r="AH1245" s="744">
        <f t="shared" si="245"/>
        <v>174.39</v>
      </c>
      <c r="AI1245" s="744">
        <f t="shared" si="246"/>
        <v>595.18000000000006</v>
      </c>
      <c r="AJ1245" s="744">
        <f t="shared" si="247"/>
        <v>-95.180000000000064</v>
      </c>
      <c r="AK1245" s="1097">
        <v>2500</v>
      </c>
    </row>
    <row r="1246" spans="1:37">
      <c r="A1246">
        <v>25400</v>
      </c>
      <c r="B1246" t="s">
        <v>2923</v>
      </c>
      <c r="C1246">
        <v>931421</v>
      </c>
      <c r="D1246" t="s">
        <v>2935</v>
      </c>
      <c r="E1246">
        <v>527100</v>
      </c>
      <c r="F1246" t="s">
        <v>72</v>
      </c>
      <c r="G1246" s="408" t="s">
        <v>5651</v>
      </c>
      <c r="H1246" s="217" t="s">
        <v>1524</v>
      </c>
      <c r="I1246" s="217" t="s">
        <v>326</v>
      </c>
      <c r="J1246" s="217" t="s">
        <v>458</v>
      </c>
      <c r="K1246" s="61" t="str">
        <f t="shared" si="237"/>
        <v>2</v>
      </c>
      <c r="L1246" s="63" t="str">
        <f t="shared" si="238"/>
        <v>Regional Parks2</v>
      </c>
      <c r="M1246" s="63" t="str">
        <f t="shared" si="239"/>
        <v>Mayflower2</v>
      </c>
      <c r="N1246" s="637">
        <v>1037.1099999999999</v>
      </c>
      <c r="O1246" s="213">
        <v>1000</v>
      </c>
      <c r="Q1246" s="213">
        <f t="shared" si="240"/>
        <v>1000</v>
      </c>
      <c r="R1246" s="213">
        <v>0</v>
      </c>
      <c r="S1246" s="213">
        <v>0</v>
      </c>
      <c r="T1246" s="213">
        <v>0</v>
      </c>
      <c r="U1246" s="213">
        <v>0</v>
      </c>
      <c r="V1246" s="213">
        <v>0</v>
      </c>
      <c r="W1246" s="213">
        <v>45.66</v>
      </c>
      <c r="X1246" s="213">
        <v>0</v>
      </c>
      <c r="Y1246" s="213">
        <v>0</v>
      </c>
      <c r="Z1246" s="213">
        <v>0</v>
      </c>
      <c r="AA1246" s="213">
        <v>0</v>
      </c>
      <c r="AB1246" s="213">
        <v>0</v>
      </c>
      <c r="AC1246" s="213">
        <f>SUMIF('[3]revexpbalances - 2024-07-18T082'!$G:$G,G:G,'[3]revexpbalances - 2024-07-18T082'!$H:$H)</f>
        <v>0</v>
      </c>
      <c r="AD1246" s="213">
        <f t="shared" si="241"/>
        <v>45.66</v>
      </c>
      <c r="AE1246" s="744">
        <f t="shared" si="242"/>
        <v>0</v>
      </c>
      <c r="AF1246" s="744">
        <f t="shared" si="243"/>
        <v>45.66</v>
      </c>
      <c r="AG1246" s="744">
        <f t="shared" si="244"/>
        <v>0</v>
      </c>
      <c r="AH1246" s="744">
        <f t="shared" si="245"/>
        <v>0</v>
      </c>
      <c r="AI1246" s="744">
        <f t="shared" si="246"/>
        <v>45.66</v>
      </c>
      <c r="AJ1246" s="744">
        <f t="shared" si="247"/>
        <v>954.34</v>
      </c>
      <c r="AK1246" s="1097">
        <v>1000</v>
      </c>
    </row>
    <row r="1247" spans="1:37">
      <c r="A1247">
        <v>25400</v>
      </c>
      <c r="B1247" t="s">
        <v>2923</v>
      </c>
      <c r="C1247">
        <v>931421</v>
      </c>
      <c r="D1247" t="s">
        <v>2935</v>
      </c>
      <c r="E1247">
        <v>528920</v>
      </c>
      <c r="F1247" t="s">
        <v>78</v>
      </c>
      <c r="G1247" s="408" t="s">
        <v>5703</v>
      </c>
      <c r="H1247" s="217" t="s">
        <v>1524</v>
      </c>
      <c r="I1247" s="217" t="s">
        <v>326</v>
      </c>
      <c r="J1247" s="217" t="s">
        <v>458</v>
      </c>
      <c r="K1247" s="61" t="str">
        <f t="shared" ref="K1247:K1299" si="248">MID(E1247,2,1)</f>
        <v>2</v>
      </c>
      <c r="L1247" s="63" t="str">
        <f t="shared" ref="L1247:L1299" si="249">H1247&amp;K1247</f>
        <v>Regional Parks2</v>
      </c>
      <c r="M1247" s="63" t="str">
        <f t="shared" ref="M1247:M1299" si="250">I1247&amp;K1247</f>
        <v>Mayflower2</v>
      </c>
      <c r="N1247" s="637">
        <v>0</v>
      </c>
      <c r="O1247" s="213">
        <v>4500</v>
      </c>
      <c r="Q1247" s="213">
        <f t="shared" ref="Q1247:Q1299" si="251">O1247+P1247</f>
        <v>4500</v>
      </c>
      <c r="R1247" s="213">
        <v>0</v>
      </c>
      <c r="S1247" s="213">
        <v>0</v>
      </c>
      <c r="T1247" s="213">
        <v>0</v>
      </c>
      <c r="U1247" s="213">
        <v>0</v>
      </c>
      <c r="V1247" s="213">
        <v>0</v>
      </c>
      <c r="W1247" s="213">
        <v>0</v>
      </c>
      <c r="X1247" s="213">
        <v>0</v>
      </c>
      <c r="Y1247" s="213">
        <v>0</v>
      </c>
      <c r="Z1247" s="213">
        <v>0</v>
      </c>
      <c r="AA1247" s="213">
        <v>0</v>
      </c>
      <c r="AB1247" s="213">
        <v>0</v>
      </c>
      <c r="AC1247" s="213">
        <f>SUMIF('[3]revexpbalances - 2024-07-18T082'!$G:$G,G:G,'[3]revexpbalances - 2024-07-18T082'!$H:$H)</f>
        <v>0</v>
      </c>
      <c r="AD1247" s="213">
        <f t="shared" si="241"/>
        <v>0</v>
      </c>
      <c r="AE1247" s="744">
        <f t="shared" si="242"/>
        <v>0</v>
      </c>
      <c r="AF1247" s="744">
        <f t="shared" si="243"/>
        <v>0</v>
      </c>
      <c r="AG1247" s="744">
        <f t="shared" si="244"/>
        <v>0</v>
      </c>
      <c r="AH1247" s="744">
        <f t="shared" si="245"/>
        <v>0</v>
      </c>
      <c r="AI1247" s="744">
        <f t="shared" si="246"/>
        <v>0</v>
      </c>
      <c r="AJ1247" s="744">
        <f t="shared" si="247"/>
        <v>4500</v>
      </c>
      <c r="AK1247" s="1097">
        <v>4500</v>
      </c>
    </row>
    <row r="1248" spans="1:37">
      <c r="A1248">
        <v>25430</v>
      </c>
      <c r="B1248" t="s">
        <v>2951</v>
      </c>
      <c r="C1248">
        <v>931173</v>
      </c>
      <c r="D1248" t="s">
        <v>5955</v>
      </c>
      <c r="E1248">
        <v>522320</v>
      </c>
      <c r="F1248" t="s">
        <v>93</v>
      </c>
      <c r="G1248" s="408" t="s">
        <v>6201</v>
      </c>
      <c r="H1248" s="217" t="s">
        <v>47</v>
      </c>
      <c r="I1248" s="217" t="s">
        <v>508</v>
      </c>
      <c r="J1248" s="217" t="s">
        <v>458</v>
      </c>
      <c r="K1248" s="61" t="str">
        <f t="shared" si="248"/>
        <v>2</v>
      </c>
      <c r="L1248" s="63" t="str">
        <f t="shared" si="249"/>
        <v>Natural Resources2</v>
      </c>
      <c r="M1248" s="63" t="str">
        <f t="shared" si="250"/>
        <v>Habitat &amp; Open Space Management2</v>
      </c>
      <c r="N1248" s="637">
        <v>3699.2899999999995</v>
      </c>
      <c r="O1248" s="213">
        <v>0</v>
      </c>
      <c r="Q1248" s="213">
        <f t="shared" si="251"/>
        <v>0</v>
      </c>
      <c r="R1248" s="213">
        <v>0</v>
      </c>
      <c r="S1248" s="213">
        <v>0</v>
      </c>
      <c r="T1248" s="213">
        <v>0</v>
      </c>
      <c r="U1248" s="213">
        <v>0</v>
      </c>
      <c r="V1248" s="213">
        <v>0</v>
      </c>
      <c r="W1248" s="213">
        <v>0</v>
      </c>
      <c r="X1248" s="213">
        <v>0</v>
      </c>
      <c r="Y1248" s="213">
        <v>0</v>
      </c>
      <c r="Z1248" s="213">
        <v>0</v>
      </c>
      <c r="AA1248" s="213">
        <v>0</v>
      </c>
      <c r="AB1248" s="213">
        <v>0</v>
      </c>
      <c r="AC1248" s="213">
        <f>SUMIF('[3]revexpbalances - 2024-07-18T082'!$G:$G,G:G,'[3]revexpbalances - 2024-07-18T082'!$H:$H)</f>
        <v>0</v>
      </c>
      <c r="AD1248" s="213">
        <f t="shared" ref="AD1248:AD1300" si="252">SUM(R1248:AC1248)</f>
        <v>0</v>
      </c>
      <c r="AE1248" s="744">
        <f t="shared" ref="AE1248:AE1300" si="253">SUM(R1248:T1248)</f>
        <v>0</v>
      </c>
      <c r="AF1248" s="744">
        <f t="shared" ref="AF1248:AF1300" si="254">SUM(U1248:W1248)</f>
        <v>0</v>
      </c>
      <c r="AG1248" s="744">
        <f t="shared" ref="AG1248:AG1300" si="255">SUM(X1248:Z1248)</f>
        <v>0</v>
      </c>
      <c r="AH1248" s="744">
        <f t="shared" ref="AH1248:AH1300" si="256">SUM(AA1248:AC1248)</f>
        <v>0</v>
      </c>
      <c r="AI1248" s="744">
        <f t="shared" ref="AI1248:AI1300" si="257">SUM(AE1248:AH1248)</f>
        <v>0</v>
      </c>
      <c r="AJ1248" s="744">
        <f t="shared" ref="AJ1248:AJ1300" si="258">Q1248-AI1248</f>
        <v>0</v>
      </c>
      <c r="AK1248" s="1097">
        <v>0</v>
      </c>
    </row>
    <row r="1249" spans="1:37">
      <c r="A1249">
        <v>25430</v>
      </c>
      <c r="B1249" t="s">
        <v>2951</v>
      </c>
      <c r="C1249">
        <v>931173</v>
      </c>
      <c r="D1249" t="s">
        <v>5955</v>
      </c>
      <c r="E1249">
        <v>522400</v>
      </c>
      <c r="F1249" t="s">
        <v>340</v>
      </c>
      <c r="G1249" s="408" t="s">
        <v>6202</v>
      </c>
      <c r="H1249" s="217" t="s">
        <v>47</v>
      </c>
      <c r="I1249" s="217" t="s">
        <v>508</v>
      </c>
      <c r="J1249" s="217" t="s">
        <v>458</v>
      </c>
      <c r="K1249" s="61" t="str">
        <f t="shared" si="248"/>
        <v>2</v>
      </c>
      <c r="L1249" s="63" t="str">
        <f t="shared" si="249"/>
        <v>Natural Resources2</v>
      </c>
      <c r="M1249" s="63" t="str">
        <f t="shared" si="250"/>
        <v>Habitat &amp; Open Space Management2</v>
      </c>
      <c r="N1249" s="637">
        <v>8464</v>
      </c>
      <c r="O1249" s="213">
        <v>0</v>
      </c>
      <c r="Q1249" s="213">
        <f t="shared" si="251"/>
        <v>0</v>
      </c>
      <c r="R1249" s="213">
        <v>0</v>
      </c>
      <c r="S1249" s="213">
        <v>0</v>
      </c>
      <c r="T1249" s="213">
        <v>0</v>
      </c>
      <c r="U1249" s="213">
        <v>0</v>
      </c>
      <c r="V1249" s="213">
        <v>0</v>
      </c>
      <c r="W1249" s="213">
        <v>0</v>
      </c>
      <c r="X1249" s="213">
        <v>0</v>
      </c>
      <c r="Y1249" s="213">
        <v>0</v>
      </c>
      <c r="Z1249" s="213">
        <v>0</v>
      </c>
      <c r="AA1249" s="213">
        <v>0</v>
      </c>
      <c r="AB1249" s="213">
        <v>0</v>
      </c>
      <c r="AC1249" s="213">
        <f>SUMIF('[3]revexpbalances - 2024-07-18T082'!$G:$G,G:G,'[3]revexpbalances - 2024-07-18T082'!$H:$H)</f>
        <v>0</v>
      </c>
      <c r="AD1249" s="213">
        <f t="shared" si="252"/>
        <v>0</v>
      </c>
      <c r="AE1249" s="744">
        <f t="shared" si="253"/>
        <v>0</v>
      </c>
      <c r="AF1249" s="744">
        <f t="shared" si="254"/>
        <v>0</v>
      </c>
      <c r="AG1249" s="744">
        <f t="shared" si="255"/>
        <v>0</v>
      </c>
      <c r="AH1249" s="744">
        <f t="shared" si="256"/>
        <v>0</v>
      </c>
      <c r="AI1249" s="744">
        <f t="shared" si="257"/>
        <v>0</v>
      </c>
      <c r="AJ1249" s="744">
        <f t="shared" si="258"/>
        <v>0</v>
      </c>
      <c r="AK1249" s="1097">
        <v>0</v>
      </c>
    </row>
    <row r="1250" spans="1:37">
      <c r="A1250">
        <v>25430</v>
      </c>
      <c r="B1250" t="s">
        <v>2951</v>
      </c>
      <c r="C1250">
        <v>931173</v>
      </c>
      <c r="D1250" t="s">
        <v>5955</v>
      </c>
      <c r="E1250">
        <v>525060</v>
      </c>
      <c r="F1250" t="s">
        <v>96</v>
      </c>
      <c r="G1250" s="408" t="s">
        <v>6504</v>
      </c>
      <c r="H1250" s="217" t="s">
        <v>47</v>
      </c>
      <c r="I1250" s="217" t="s">
        <v>508</v>
      </c>
      <c r="J1250" s="217" t="s">
        <v>458</v>
      </c>
      <c r="K1250" s="61" t="str">
        <f t="shared" si="248"/>
        <v>2</v>
      </c>
      <c r="L1250" s="63" t="str">
        <f t="shared" si="249"/>
        <v>Natural Resources2</v>
      </c>
      <c r="M1250" s="63" t="str">
        <f t="shared" si="250"/>
        <v>Habitat &amp; Open Space Management2</v>
      </c>
      <c r="N1250" s="637">
        <v>1346.06</v>
      </c>
      <c r="O1250" s="213">
        <v>0</v>
      </c>
      <c r="Q1250" s="213">
        <f t="shared" si="251"/>
        <v>0</v>
      </c>
      <c r="R1250" s="213">
        <v>0</v>
      </c>
      <c r="S1250" s="213">
        <v>0</v>
      </c>
      <c r="T1250" s="213">
        <v>0</v>
      </c>
      <c r="U1250" s="213">
        <v>0</v>
      </c>
      <c r="V1250" s="213">
        <v>0</v>
      </c>
      <c r="W1250" s="213">
        <v>0</v>
      </c>
      <c r="X1250" s="213">
        <v>0</v>
      </c>
      <c r="Y1250" s="213">
        <v>0</v>
      </c>
      <c r="Z1250" s="213">
        <v>0</v>
      </c>
      <c r="AA1250" s="213">
        <v>0</v>
      </c>
      <c r="AB1250" s="213">
        <v>0</v>
      </c>
      <c r="AC1250" s="213">
        <f>SUMIF('[3]revexpbalances - 2024-07-18T082'!$G:$G,G:G,'[3]revexpbalances - 2024-07-18T082'!$H:$H)</f>
        <v>0</v>
      </c>
      <c r="AD1250" s="213">
        <f t="shared" si="252"/>
        <v>0</v>
      </c>
      <c r="AE1250" s="744">
        <f t="shared" si="253"/>
        <v>0</v>
      </c>
      <c r="AF1250" s="744">
        <f t="shared" si="254"/>
        <v>0</v>
      </c>
      <c r="AG1250" s="744">
        <f t="shared" si="255"/>
        <v>0</v>
      </c>
      <c r="AH1250" s="744">
        <f t="shared" si="256"/>
        <v>0</v>
      </c>
      <c r="AI1250" s="744">
        <f t="shared" si="257"/>
        <v>0</v>
      </c>
      <c r="AJ1250" s="744">
        <f t="shared" si="258"/>
        <v>0</v>
      </c>
      <c r="AK1250" s="1097">
        <v>0</v>
      </c>
    </row>
    <row r="1251" spans="1:37">
      <c r="A1251">
        <v>25430</v>
      </c>
      <c r="B1251" t="s">
        <v>2951</v>
      </c>
      <c r="C1251">
        <v>931173</v>
      </c>
      <c r="D1251" t="s">
        <v>5955</v>
      </c>
      <c r="E1251">
        <v>526960</v>
      </c>
      <c r="F1251" t="s">
        <v>97</v>
      </c>
      <c r="G1251" s="408" t="s">
        <v>6505</v>
      </c>
      <c r="H1251" s="217" t="s">
        <v>47</v>
      </c>
      <c r="I1251" s="217" t="s">
        <v>508</v>
      </c>
      <c r="J1251" s="217" t="s">
        <v>458</v>
      </c>
      <c r="K1251" s="61" t="str">
        <f t="shared" si="248"/>
        <v>2</v>
      </c>
      <c r="L1251" s="63" t="str">
        <f t="shared" si="249"/>
        <v>Natural Resources2</v>
      </c>
      <c r="M1251" s="63" t="str">
        <f t="shared" si="250"/>
        <v>Habitat &amp; Open Space Management2</v>
      </c>
      <c r="N1251" s="637">
        <v>10.86</v>
      </c>
      <c r="O1251" s="213">
        <v>0</v>
      </c>
      <c r="Q1251" s="213">
        <f t="shared" si="251"/>
        <v>0</v>
      </c>
      <c r="R1251" s="213">
        <v>0</v>
      </c>
      <c r="S1251" s="213">
        <v>0</v>
      </c>
      <c r="T1251" s="213">
        <v>0</v>
      </c>
      <c r="U1251" s="213">
        <v>0</v>
      </c>
      <c r="V1251" s="213">
        <v>0</v>
      </c>
      <c r="W1251" s="213">
        <v>0</v>
      </c>
      <c r="X1251" s="213">
        <v>0</v>
      </c>
      <c r="Y1251" s="213">
        <v>0</v>
      </c>
      <c r="Z1251" s="213">
        <v>0</v>
      </c>
      <c r="AA1251" s="213">
        <v>0</v>
      </c>
      <c r="AB1251" s="213">
        <v>0</v>
      </c>
      <c r="AC1251" s="213">
        <f>SUMIF('[3]revexpbalances - 2024-07-18T082'!$G:$G,G:G,'[3]revexpbalances - 2024-07-18T082'!$H:$H)</f>
        <v>0</v>
      </c>
      <c r="AD1251" s="213">
        <f t="shared" si="252"/>
        <v>0</v>
      </c>
      <c r="AE1251" s="744">
        <f t="shared" si="253"/>
        <v>0</v>
      </c>
      <c r="AF1251" s="744">
        <f t="shared" si="254"/>
        <v>0</v>
      </c>
      <c r="AG1251" s="744">
        <f t="shared" si="255"/>
        <v>0</v>
      </c>
      <c r="AH1251" s="744">
        <f t="shared" si="256"/>
        <v>0</v>
      </c>
      <c r="AI1251" s="744">
        <f t="shared" si="257"/>
        <v>0</v>
      </c>
      <c r="AJ1251" s="744">
        <f t="shared" si="258"/>
        <v>0</v>
      </c>
      <c r="AK1251" s="1097">
        <v>0</v>
      </c>
    </row>
    <row r="1252" spans="1:37">
      <c r="A1252">
        <v>25430</v>
      </c>
      <c r="B1252" t="s">
        <v>2951</v>
      </c>
      <c r="C1252">
        <v>931173</v>
      </c>
      <c r="D1252" t="s">
        <v>5955</v>
      </c>
      <c r="E1252">
        <v>527690</v>
      </c>
      <c r="F1252" t="s">
        <v>2571</v>
      </c>
      <c r="G1252" s="408" t="s">
        <v>6453</v>
      </c>
      <c r="H1252" s="217" t="s">
        <v>47</v>
      </c>
      <c r="I1252" s="217" t="s">
        <v>508</v>
      </c>
      <c r="J1252" s="217" t="s">
        <v>2130</v>
      </c>
      <c r="K1252" s="61" t="str">
        <f t="shared" si="248"/>
        <v>2</v>
      </c>
      <c r="L1252" s="63" t="str">
        <f t="shared" si="249"/>
        <v>Natural Resources2</v>
      </c>
      <c r="M1252" s="63" t="str">
        <f t="shared" si="250"/>
        <v>Habitat &amp; Open Space Management2</v>
      </c>
      <c r="N1252" s="637">
        <v>63644.700000000004</v>
      </c>
      <c r="O1252" s="213">
        <v>0</v>
      </c>
      <c r="Q1252" s="213">
        <f t="shared" si="251"/>
        <v>0</v>
      </c>
      <c r="R1252" s="213">
        <v>0</v>
      </c>
      <c r="S1252" s="213">
        <v>0</v>
      </c>
      <c r="T1252" s="213">
        <v>0</v>
      </c>
      <c r="U1252" s="213">
        <v>0</v>
      </c>
      <c r="V1252" s="213">
        <v>0</v>
      </c>
      <c r="W1252" s="213">
        <v>0</v>
      </c>
      <c r="X1252" s="213">
        <v>0</v>
      </c>
      <c r="Y1252" s="213">
        <v>0</v>
      </c>
      <c r="Z1252" s="213">
        <v>0</v>
      </c>
      <c r="AA1252" s="213">
        <v>0</v>
      </c>
      <c r="AB1252" s="213">
        <v>0</v>
      </c>
      <c r="AC1252" s="213">
        <f>SUMIF('[3]revexpbalances - 2024-07-18T082'!$G:$G,G:G,'[3]revexpbalances - 2024-07-18T082'!$H:$H)</f>
        <v>0</v>
      </c>
      <c r="AD1252" s="213">
        <f t="shared" si="252"/>
        <v>0</v>
      </c>
      <c r="AE1252" s="744">
        <f t="shared" si="253"/>
        <v>0</v>
      </c>
      <c r="AF1252" s="744">
        <f t="shared" si="254"/>
        <v>0</v>
      </c>
      <c r="AG1252" s="744">
        <f t="shared" si="255"/>
        <v>0</v>
      </c>
      <c r="AH1252" s="744">
        <f t="shared" si="256"/>
        <v>0</v>
      </c>
      <c r="AI1252" s="744">
        <f t="shared" si="257"/>
        <v>0</v>
      </c>
      <c r="AJ1252" s="744">
        <f t="shared" si="258"/>
        <v>0</v>
      </c>
      <c r="AK1252" s="1097">
        <v>0</v>
      </c>
    </row>
    <row r="1253" spans="1:37">
      <c r="A1253">
        <v>25430</v>
      </c>
      <c r="B1253" t="s">
        <v>2951</v>
      </c>
      <c r="C1253">
        <v>931173</v>
      </c>
      <c r="D1253" t="s">
        <v>5955</v>
      </c>
      <c r="E1253">
        <v>527720</v>
      </c>
      <c r="F1253" t="s">
        <v>98</v>
      </c>
      <c r="G1253" s="408" t="s">
        <v>6801</v>
      </c>
      <c r="H1253" s="566" t="s">
        <v>47</v>
      </c>
      <c r="I1253" s="566" t="s">
        <v>508</v>
      </c>
      <c r="J1253" s="217" t="s">
        <v>458</v>
      </c>
      <c r="K1253" s="61" t="str">
        <f t="shared" si="248"/>
        <v>2</v>
      </c>
      <c r="L1253" s="63" t="str">
        <f t="shared" si="249"/>
        <v>Natural Resources2</v>
      </c>
      <c r="M1253" s="63" t="str">
        <f t="shared" si="250"/>
        <v>Habitat &amp; Open Space Management2</v>
      </c>
      <c r="N1253" s="637">
        <v>397.6</v>
      </c>
      <c r="O1253" s="213">
        <v>0</v>
      </c>
      <c r="Q1253" s="213">
        <f t="shared" si="251"/>
        <v>0</v>
      </c>
      <c r="R1253" s="213">
        <v>0</v>
      </c>
      <c r="S1253" s="213">
        <v>0</v>
      </c>
      <c r="T1253" s="213">
        <v>0</v>
      </c>
      <c r="U1253" s="213">
        <v>0</v>
      </c>
      <c r="V1253" s="213">
        <v>0</v>
      </c>
      <c r="W1253" s="213">
        <v>0</v>
      </c>
      <c r="X1253" s="213">
        <v>0</v>
      </c>
      <c r="Y1253" s="213">
        <v>0</v>
      </c>
      <c r="Z1253" s="213">
        <v>0</v>
      </c>
      <c r="AA1253" s="213">
        <v>0</v>
      </c>
      <c r="AB1253" s="213">
        <v>0</v>
      </c>
      <c r="AC1253" s="213">
        <f>SUMIF('[3]revexpbalances - 2024-07-18T082'!$G:$G,G:G,'[3]revexpbalances - 2024-07-18T082'!$H:$H)</f>
        <v>0</v>
      </c>
      <c r="AD1253" s="213">
        <f t="shared" si="252"/>
        <v>0</v>
      </c>
      <c r="AE1253" s="744">
        <f t="shared" si="253"/>
        <v>0</v>
      </c>
      <c r="AF1253" s="744">
        <f t="shared" si="254"/>
        <v>0</v>
      </c>
      <c r="AG1253" s="744">
        <f t="shared" si="255"/>
        <v>0</v>
      </c>
      <c r="AH1253" s="744">
        <f t="shared" si="256"/>
        <v>0</v>
      </c>
      <c r="AI1253" s="744">
        <f t="shared" si="257"/>
        <v>0</v>
      </c>
      <c r="AJ1253" s="744">
        <f t="shared" si="258"/>
        <v>0</v>
      </c>
      <c r="AK1253" s="1097">
        <v>0</v>
      </c>
    </row>
    <row r="1254" spans="1:37">
      <c r="A1254">
        <v>25430</v>
      </c>
      <c r="B1254" t="s">
        <v>2951</v>
      </c>
      <c r="C1254">
        <v>931173</v>
      </c>
      <c r="D1254" t="s">
        <v>5955</v>
      </c>
      <c r="E1254">
        <v>527840</v>
      </c>
      <c r="F1254" t="s">
        <v>75</v>
      </c>
      <c r="G1254" s="408" t="s">
        <v>6393</v>
      </c>
      <c r="H1254" s="217" t="s">
        <v>47</v>
      </c>
      <c r="I1254" s="217" t="s">
        <v>508</v>
      </c>
      <c r="J1254" s="217" t="s">
        <v>458</v>
      </c>
      <c r="K1254" s="61" t="str">
        <f t="shared" si="248"/>
        <v>2</v>
      </c>
      <c r="L1254" s="63" t="str">
        <f t="shared" si="249"/>
        <v>Natural Resources2</v>
      </c>
      <c r="M1254" s="63" t="str">
        <f t="shared" si="250"/>
        <v>Habitat &amp; Open Space Management2</v>
      </c>
      <c r="N1254" s="637">
        <v>300</v>
      </c>
      <c r="O1254" s="213">
        <v>0</v>
      </c>
      <c r="Q1254" s="213">
        <f t="shared" si="251"/>
        <v>0</v>
      </c>
      <c r="R1254" s="213">
        <v>0</v>
      </c>
      <c r="S1254" s="213">
        <v>0</v>
      </c>
      <c r="T1254" s="213">
        <v>0</v>
      </c>
      <c r="U1254" s="213">
        <v>0</v>
      </c>
      <c r="V1254" s="213">
        <v>0</v>
      </c>
      <c r="W1254" s="213">
        <v>0</v>
      </c>
      <c r="X1254" s="213">
        <v>0</v>
      </c>
      <c r="Y1254" s="213">
        <v>0</v>
      </c>
      <c r="Z1254" s="213">
        <v>0</v>
      </c>
      <c r="AA1254" s="213">
        <v>0</v>
      </c>
      <c r="AB1254" s="213">
        <v>0</v>
      </c>
      <c r="AC1254" s="213">
        <f>SUMIF('[3]revexpbalances - 2024-07-18T082'!$G:$G,G:G,'[3]revexpbalances - 2024-07-18T082'!$H:$H)</f>
        <v>0</v>
      </c>
      <c r="AD1254" s="213">
        <f t="shared" si="252"/>
        <v>0</v>
      </c>
      <c r="AE1254" s="744">
        <f t="shared" si="253"/>
        <v>0</v>
      </c>
      <c r="AF1254" s="744">
        <f t="shared" si="254"/>
        <v>0</v>
      </c>
      <c r="AG1254" s="744">
        <f t="shared" si="255"/>
        <v>0</v>
      </c>
      <c r="AH1254" s="744">
        <f t="shared" si="256"/>
        <v>0</v>
      </c>
      <c r="AI1254" s="744">
        <f t="shared" si="257"/>
        <v>0</v>
      </c>
      <c r="AJ1254" s="744">
        <f t="shared" si="258"/>
        <v>0</v>
      </c>
      <c r="AK1254" s="1097">
        <v>0</v>
      </c>
    </row>
    <row r="1255" spans="1:37">
      <c r="A1255">
        <v>25430</v>
      </c>
      <c r="B1255" t="s">
        <v>2951</v>
      </c>
      <c r="C1255">
        <v>931173</v>
      </c>
      <c r="D1255" t="s">
        <v>5955</v>
      </c>
      <c r="E1255">
        <v>528920</v>
      </c>
      <c r="F1255" t="s">
        <v>78</v>
      </c>
      <c r="G1255" s="408" t="s">
        <v>6454</v>
      </c>
      <c r="H1255" s="217" t="s">
        <v>47</v>
      </c>
      <c r="I1255" s="217" t="s">
        <v>508</v>
      </c>
      <c r="J1255" s="217" t="s">
        <v>458</v>
      </c>
      <c r="K1255" s="61" t="str">
        <f t="shared" si="248"/>
        <v>2</v>
      </c>
      <c r="L1255" s="63" t="str">
        <f t="shared" si="249"/>
        <v>Natural Resources2</v>
      </c>
      <c r="M1255" s="63" t="str">
        <f t="shared" si="250"/>
        <v>Habitat &amp; Open Space Management2</v>
      </c>
      <c r="N1255" s="637">
        <v>9535.92</v>
      </c>
      <c r="O1255" s="213">
        <v>0</v>
      </c>
      <c r="Q1255" s="213">
        <f t="shared" si="251"/>
        <v>0</v>
      </c>
      <c r="R1255" s="213">
        <v>0</v>
      </c>
      <c r="S1255" s="213">
        <v>0</v>
      </c>
      <c r="T1255" s="213">
        <v>0</v>
      </c>
      <c r="U1255" s="213">
        <v>0</v>
      </c>
      <c r="V1255" s="213">
        <v>0</v>
      </c>
      <c r="W1255" s="213">
        <v>0</v>
      </c>
      <c r="X1255" s="213">
        <v>0</v>
      </c>
      <c r="Y1255" s="213">
        <v>0</v>
      </c>
      <c r="Z1255" s="213">
        <v>0</v>
      </c>
      <c r="AA1255" s="213">
        <v>0</v>
      </c>
      <c r="AB1255" s="213">
        <v>0</v>
      </c>
      <c r="AC1255" s="213">
        <f>SUMIF('[3]revexpbalances - 2024-07-18T082'!$G:$G,G:G,'[3]revexpbalances - 2024-07-18T082'!$H:$H)</f>
        <v>0</v>
      </c>
      <c r="AD1255" s="213">
        <f t="shared" si="252"/>
        <v>0</v>
      </c>
      <c r="AE1255" s="744">
        <f t="shared" si="253"/>
        <v>0</v>
      </c>
      <c r="AF1255" s="744">
        <f t="shared" si="254"/>
        <v>0</v>
      </c>
      <c r="AG1255" s="744">
        <f t="shared" si="255"/>
        <v>0</v>
      </c>
      <c r="AH1255" s="744">
        <f t="shared" si="256"/>
        <v>0</v>
      </c>
      <c r="AI1255" s="744">
        <f t="shared" si="257"/>
        <v>0</v>
      </c>
      <c r="AJ1255" s="744">
        <f t="shared" si="258"/>
        <v>0</v>
      </c>
      <c r="AK1255" s="1097">
        <v>0</v>
      </c>
    </row>
    <row r="1256" spans="1:37">
      <c r="A1256">
        <v>25430</v>
      </c>
      <c r="B1256" t="s">
        <v>2951</v>
      </c>
      <c r="C1256">
        <v>931173</v>
      </c>
      <c r="D1256" t="s">
        <v>5955</v>
      </c>
      <c r="E1256">
        <v>529500</v>
      </c>
      <c r="F1256" t="s">
        <v>100</v>
      </c>
      <c r="G1256" s="408" t="s">
        <v>6203</v>
      </c>
      <c r="H1256" s="217" t="s">
        <v>47</v>
      </c>
      <c r="I1256" s="217" t="s">
        <v>508</v>
      </c>
      <c r="J1256" s="217" t="s">
        <v>458</v>
      </c>
      <c r="K1256" s="61" t="str">
        <f t="shared" si="248"/>
        <v>2</v>
      </c>
      <c r="L1256" s="63" t="str">
        <f t="shared" si="249"/>
        <v>Natural Resources2</v>
      </c>
      <c r="M1256" s="63" t="str">
        <f t="shared" si="250"/>
        <v>Habitat &amp; Open Space Management2</v>
      </c>
      <c r="N1256" s="637">
        <v>5300.43</v>
      </c>
      <c r="O1256" s="213">
        <v>0</v>
      </c>
      <c r="Q1256" s="213">
        <f t="shared" si="251"/>
        <v>0</v>
      </c>
      <c r="R1256" s="213">
        <v>0</v>
      </c>
      <c r="S1256" s="213">
        <v>0</v>
      </c>
      <c r="T1256" s="213">
        <v>0</v>
      </c>
      <c r="U1256" s="213">
        <v>0</v>
      </c>
      <c r="V1256" s="213">
        <v>0</v>
      </c>
      <c r="W1256" s="213">
        <v>0</v>
      </c>
      <c r="X1256" s="213">
        <v>0</v>
      </c>
      <c r="Y1256" s="213">
        <v>0</v>
      </c>
      <c r="Z1256" s="213">
        <v>0</v>
      </c>
      <c r="AA1256" s="213">
        <v>0</v>
      </c>
      <c r="AB1256" s="213">
        <v>0</v>
      </c>
      <c r="AC1256" s="213">
        <f>SUMIF('[3]revexpbalances - 2024-07-18T082'!$G:$G,G:G,'[3]revexpbalances - 2024-07-18T082'!$H:$H)</f>
        <v>0</v>
      </c>
      <c r="AD1256" s="213">
        <f t="shared" si="252"/>
        <v>0</v>
      </c>
      <c r="AE1256" s="744">
        <f t="shared" si="253"/>
        <v>0</v>
      </c>
      <c r="AF1256" s="744">
        <f t="shared" si="254"/>
        <v>0</v>
      </c>
      <c r="AG1256" s="744">
        <f t="shared" si="255"/>
        <v>0</v>
      </c>
      <c r="AH1256" s="744">
        <f t="shared" si="256"/>
        <v>0</v>
      </c>
      <c r="AI1256" s="744">
        <f t="shared" si="257"/>
        <v>0</v>
      </c>
      <c r="AJ1256" s="744">
        <f t="shared" si="258"/>
        <v>0</v>
      </c>
      <c r="AK1256" s="1097">
        <v>0</v>
      </c>
    </row>
    <row r="1257" spans="1:37">
      <c r="A1257">
        <v>25430</v>
      </c>
      <c r="B1257" t="s">
        <v>2951</v>
      </c>
      <c r="C1257">
        <v>931173</v>
      </c>
      <c r="D1257" t="s">
        <v>5955</v>
      </c>
      <c r="E1257">
        <v>529520</v>
      </c>
      <c r="F1257" t="s">
        <v>102</v>
      </c>
      <c r="G1257" s="408" t="s">
        <v>6204</v>
      </c>
      <c r="H1257" s="217" t="s">
        <v>47</v>
      </c>
      <c r="I1257" s="217" t="s">
        <v>508</v>
      </c>
      <c r="J1257" s="217" t="s">
        <v>458</v>
      </c>
      <c r="K1257" s="61" t="str">
        <f t="shared" si="248"/>
        <v>2</v>
      </c>
      <c r="L1257" s="63" t="str">
        <f t="shared" si="249"/>
        <v>Natural Resources2</v>
      </c>
      <c r="M1257" s="63" t="str">
        <f t="shared" si="250"/>
        <v>Habitat &amp; Open Space Management2</v>
      </c>
      <c r="N1257" s="637">
        <v>3237.71</v>
      </c>
      <c r="O1257" s="213">
        <v>0</v>
      </c>
      <c r="Q1257" s="213">
        <f t="shared" si="251"/>
        <v>0</v>
      </c>
      <c r="R1257" s="213">
        <v>0</v>
      </c>
      <c r="S1257" s="213">
        <v>0</v>
      </c>
      <c r="T1257" s="213">
        <v>0</v>
      </c>
      <c r="U1257" s="213">
        <v>0</v>
      </c>
      <c r="V1257" s="213">
        <v>0</v>
      </c>
      <c r="W1257" s="213">
        <v>0</v>
      </c>
      <c r="X1257" s="213">
        <v>0</v>
      </c>
      <c r="Y1257" s="213">
        <v>0</v>
      </c>
      <c r="Z1257" s="213">
        <v>0</v>
      </c>
      <c r="AA1257" s="213">
        <v>0</v>
      </c>
      <c r="AB1257" s="213">
        <v>0</v>
      </c>
      <c r="AC1257" s="213">
        <f>SUMIF('[3]revexpbalances - 2024-07-18T082'!$G:$G,G:G,'[3]revexpbalances - 2024-07-18T082'!$H:$H)</f>
        <v>0</v>
      </c>
      <c r="AD1257" s="213">
        <f t="shared" si="252"/>
        <v>0</v>
      </c>
      <c r="AE1257" s="744">
        <f t="shared" si="253"/>
        <v>0</v>
      </c>
      <c r="AF1257" s="744">
        <f t="shared" si="254"/>
        <v>0</v>
      </c>
      <c r="AG1257" s="744">
        <f t="shared" si="255"/>
        <v>0</v>
      </c>
      <c r="AH1257" s="744">
        <f t="shared" si="256"/>
        <v>0</v>
      </c>
      <c r="AI1257" s="744">
        <f t="shared" si="257"/>
        <v>0</v>
      </c>
      <c r="AJ1257" s="744">
        <f t="shared" si="258"/>
        <v>0</v>
      </c>
      <c r="AK1257" s="1097">
        <v>0</v>
      </c>
    </row>
    <row r="1258" spans="1:37">
      <c r="A1258">
        <v>25500</v>
      </c>
      <c r="B1258" t="s">
        <v>2970</v>
      </c>
      <c r="C1258">
        <v>931103</v>
      </c>
      <c r="D1258" t="s">
        <v>2971</v>
      </c>
      <c r="E1258">
        <v>528120</v>
      </c>
      <c r="F1258" t="s">
        <v>118</v>
      </c>
      <c r="G1258" s="408" t="s">
        <v>1451</v>
      </c>
      <c r="H1258" s="217" t="s">
        <v>1766</v>
      </c>
      <c r="I1258" s="217" t="s">
        <v>452</v>
      </c>
      <c r="J1258" s="217" t="s">
        <v>458</v>
      </c>
      <c r="K1258" s="61" t="str">
        <f t="shared" si="248"/>
        <v>2</v>
      </c>
      <c r="L1258" s="63" t="str">
        <f t="shared" si="249"/>
        <v>Business Services2</v>
      </c>
      <c r="M1258" s="63" t="str">
        <f t="shared" si="250"/>
        <v>Fish &amp; Game Commission2</v>
      </c>
      <c r="N1258" s="637">
        <v>1000</v>
      </c>
      <c r="O1258" s="213">
        <v>50</v>
      </c>
      <c r="Q1258" s="213">
        <f t="shared" si="251"/>
        <v>50</v>
      </c>
      <c r="R1258" s="213">
        <v>0</v>
      </c>
      <c r="S1258" s="213">
        <v>0</v>
      </c>
      <c r="T1258" s="213">
        <v>0</v>
      </c>
      <c r="U1258" s="213">
        <v>0</v>
      </c>
      <c r="V1258" s="213">
        <v>0</v>
      </c>
      <c r="W1258" s="213">
        <v>0</v>
      </c>
      <c r="X1258" s="213">
        <v>0</v>
      </c>
      <c r="Y1258" s="213">
        <v>0</v>
      </c>
      <c r="Z1258" s="213">
        <v>0</v>
      </c>
      <c r="AA1258" s="213">
        <v>1000</v>
      </c>
      <c r="AB1258" s="213">
        <v>0</v>
      </c>
      <c r="AC1258" s="213">
        <f>SUMIF('[3]revexpbalances - 2024-07-18T082'!$G:$G,G:G,'[3]revexpbalances - 2024-07-18T082'!$H:$H)</f>
        <v>0</v>
      </c>
      <c r="AD1258" s="213">
        <f t="shared" si="252"/>
        <v>1000</v>
      </c>
      <c r="AE1258" s="744">
        <f t="shared" si="253"/>
        <v>0</v>
      </c>
      <c r="AF1258" s="744">
        <f t="shared" si="254"/>
        <v>0</v>
      </c>
      <c r="AG1258" s="744">
        <f t="shared" si="255"/>
        <v>0</v>
      </c>
      <c r="AH1258" s="744">
        <f t="shared" si="256"/>
        <v>1000</v>
      </c>
      <c r="AI1258" s="744">
        <f t="shared" si="257"/>
        <v>1000</v>
      </c>
      <c r="AJ1258" s="744">
        <f t="shared" si="258"/>
        <v>-950</v>
      </c>
      <c r="AK1258" s="1097">
        <v>500</v>
      </c>
    </row>
    <row r="1259" spans="1:37">
      <c r="A1259">
        <v>25510</v>
      </c>
      <c r="B1259" t="s">
        <v>2954</v>
      </c>
      <c r="C1259">
        <v>931108</v>
      </c>
      <c r="D1259" t="s">
        <v>2954</v>
      </c>
      <c r="E1259">
        <v>523290</v>
      </c>
      <c r="F1259" t="s">
        <v>1281</v>
      </c>
      <c r="G1259" s="408" t="s">
        <v>2316</v>
      </c>
      <c r="H1259" s="217" t="s">
        <v>1766</v>
      </c>
      <c r="I1259" s="217" t="s">
        <v>444</v>
      </c>
      <c r="J1259" s="217" t="s">
        <v>458</v>
      </c>
      <c r="K1259" s="61" t="str">
        <f t="shared" si="248"/>
        <v>2</v>
      </c>
      <c r="L1259" s="63" t="str">
        <f t="shared" si="249"/>
        <v>Business Services2</v>
      </c>
      <c r="M1259" s="63" t="str">
        <f t="shared" si="250"/>
        <v>Park Residences2</v>
      </c>
      <c r="N1259" s="637">
        <v>0</v>
      </c>
      <c r="O1259" s="213">
        <v>500</v>
      </c>
      <c r="Q1259" s="213">
        <f t="shared" si="251"/>
        <v>500</v>
      </c>
      <c r="R1259" s="213">
        <v>0</v>
      </c>
      <c r="S1259" s="213">
        <v>0</v>
      </c>
      <c r="T1259" s="213">
        <v>0</v>
      </c>
      <c r="U1259" s="213">
        <v>0</v>
      </c>
      <c r="V1259" s="213">
        <v>0</v>
      </c>
      <c r="W1259" s="213">
        <v>0</v>
      </c>
      <c r="X1259" s="213">
        <v>0</v>
      </c>
      <c r="Y1259" s="213">
        <v>0</v>
      </c>
      <c r="Z1259" s="213">
        <v>0</v>
      </c>
      <c r="AA1259" s="213">
        <v>0</v>
      </c>
      <c r="AB1259" s="213">
        <v>0</v>
      </c>
      <c r="AC1259" s="213">
        <f>SUMIF('[3]revexpbalances - 2024-07-18T082'!$G:$G,G:G,'[3]revexpbalances - 2024-07-18T082'!$H:$H)</f>
        <v>0</v>
      </c>
      <c r="AD1259" s="213">
        <f t="shared" si="252"/>
        <v>0</v>
      </c>
      <c r="AE1259" s="744">
        <f t="shared" si="253"/>
        <v>0</v>
      </c>
      <c r="AF1259" s="744">
        <f t="shared" si="254"/>
        <v>0</v>
      </c>
      <c r="AG1259" s="744">
        <f t="shared" si="255"/>
        <v>0</v>
      </c>
      <c r="AH1259" s="744">
        <f t="shared" si="256"/>
        <v>0</v>
      </c>
      <c r="AI1259" s="744">
        <f t="shared" si="257"/>
        <v>0</v>
      </c>
      <c r="AJ1259" s="744">
        <f t="shared" si="258"/>
        <v>500</v>
      </c>
      <c r="AK1259" s="1097">
        <v>0</v>
      </c>
    </row>
    <row r="1260" spans="1:37">
      <c r="A1260">
        <v>25510</v>
      </c>
      <c r="B1260" t="s">
        <v>2954</v>
      </c>
      <c r="C1260">
        <v>931108</v>
      </c>
      <c r="D1260" t="s">
        <v>2954</v>
      </c>
      <c r="E1260">
        <v>527720</v>
      </c>
      <c r="F1260" t="s">
        <v>98</v>
      </c>
      <c r="G1260" s="408" t="s">
        <v>2016</v>
      </c>
      <c r="H1260" s="217" t="s">
        <v>1766</v>
      </c>
      <c r="I1260" s="217" t="s">
        <v>444</v>
      </c>
      <c r="J1260" s="217" t="s">
        <v>458</v>
      </c>
      <c r="K1260" s="61" t="str">
        <f t="shared" si="248"/>
        <v>2</v>
      </c>
      <c r="L1260" s="63" t="str">
        <f t="shared" si="249"/>
        <v>Business Services2</v>
      </c>
      <c r="M1260" s="63" t="str">
        <f t="shared" si="250"/>
        <v>Park Residences2</v>
      </c>
      <c r="N1260" s="637">
        <v>0</v>
      </c>
      <c r="O1260" s="213">
        <v>500</v>
      </c>
      <c r="Q1260" s="213">
        <f t="shared" si="251"/>
        <v>500</v>
      </c>
      <c r="R1260" s="213">
        <v>0</v>
      </c>
      <c r="S1260" s="213">
        <v>0</v>
      </c>
      <c r="T1260" s="213">
        <v>0</v>
      </c>
      <c r="U1260" s="213">
        <v>0</v>
      </c>
      <c r="V1260" s="213">
        <v>0</v>
      </c>
      <c r="W1260" s="213">
        <v>0</v>
      </c>
      <c r="X1260" s="213">
        <v>0</v>
      </c>
      <c r="Y1260" s="213">
        <v>0</v>
      </c>
      <c r="Z1260" s="213">
        <v>22.57</v>
      </c>
      <c r="AA1260" s="213">
        <v>98.91</v>
      </c>
      <c r="AB1260" s="213">
        <v>22.35</v>
      </c>
      <c r="AC1260" s="213">
        <f>SUMIF('[3]revexpbalances - 2024-07-18T082'!$G:$G,G:G,'[3]revexpbalances - 2024-07-18T082'!$H:$H)</f>
        <v>0</v>
      </c>
      <c r="AD1260" s="213">
        <f t="shared" si="252"/>
        <v>143.82999999999998</v>
      </c>
      <c r="AE1260" s="744">
        <f t="shared" si="253"/>
        <v>0</v>
      </c>
      <c r="AF1260" s="744">
        <f t="shared" si="254"/>
        <v>0</v>
      </c>
      <c r="AG1260" s="744">
        <f t="shared" si="255"/>
        <v>22.57</v>
      </c>
      <c r="AH1260" s="744">
        <f t="shared" si="256"/>
        <v>121.25999999999999</v>
      </c>
      <c r="AI1260" s="744">
        <f t="shared" si="257"/>
        <v>143.82999999999998</v>
      </c>
      <c r="AJ1260" s="744">
        <f t="shared" si="258"/>
        <v>356.17</v>
      </c>
      <c r="AK1260" s="1097">
        <v>500</v>
      </c>
    </row>
    <row r="1261" spans="1:37">
      <c r="A1261">
        <v>25540</v>
      </c>
      <c r="B1261" t="s">
        <v>442</v>
      </c>
      <c r="C1261">
        <v>931116</v>
      </c>
      <c r="D1261" t="s">
        <v>442</v>
      </c>
      <c r="E1261">
        <v>520010</v>
      </c>
      <c r="F1261" t="s">
        <v>119</v>
      </c>
      <c r="G1261" s="408" t="s">
        <v>797</v>
      </c>
      <c r="H1261" s="217" t="s">
        <v>47</v>
      </c>
      <c r="I1261" s="217" t="s">
        <v>442</v>
      </c>
      <c r="J1261" s="217" t="s">
        <v>458</v>
      </c>
      <c r="K1261" s="61" t="str">
        <f t="shared" si="248"/>
        <v>2</v>
      </c>
      <c r="L1261" s="63" t="str">
        <f t="shared" si="249"/>
        <v>Natural Resources2</v>
      </c>
      <c r="M1261" s="63" t="str">
        <f t="shared" si="250"/>
        <v>Multi-Species Reserve2</v>
      </c>
      <c r="N1261" s="637">
        <v>1526.7</v>
      </c>
      <c r="O1261" s="213">
        <v>2000</v>
      </c>
      <c r="Q1261" s="213">
        <f t="shared" si="251"/>
        <v>2000</v>
      </c>
      <c r="R1261" s="213">
        <v>0</v>
      </c>
      <c r="S1261" s="213">
        <v>0</v>
      </c>
      <c r="T1261" s="213">
        <v>0</v>
      </c>
      <c r="U1261" s="213">
        <v>0</v>
      </c>
      <c r="V1261" s="213">
        <v>0</v>
      </c>
      <c r="W1261" s="213">
        <v>0</v>
      </c>
      <c r="X1261" s="213">
        <v>0</v>
      </c>
      <c r="Y1261" s="213">
        <v>0</v>
      </c>
      <c r="Z1261" s="213">
        <v>0</v>
      </c>
      <c r="AA1261" s="213">
        <v>0</v>
      </c>
      <c r="AB1261" s="213">
        <v>0</v>
      </c>
      <c r="AC1261" s="213">
        <f>SUMIF('[3]revexpbalances - 2024-07-18T082'!$G:$G,G:G,'[3]revexpbalances - 2024-07-18T082'!$H:$H)</f>
        <v>0</v>
      </c>
      <c r="AD1261" s="213">
        <f t="shared" si="252"/>
        <v>0</v>
      </c>
      <c r="AE1261" s="744">
        <f t="shared" si="253"/>
        <v>0</v>
      </c>
      <c r="AF1261" s="744">
        <f t="shared" si="254"/>
        <v>0</v>
      </c>
      <c r="AG1261" s="744">
        <f t="shared" si="255"/>
        <v>0</v>
      </c>
      <c r="AH1261" s="744">
        <f t="shared" si="256"/>
        <v>0</v>
      </c>
      <c r="AI1261" s="744">
        <f t="shared" si="257"/>
        <v>0</v>
      </c>
      <c r="AJ1261" s="744">
        <f t="shared" si="258"/>
        <v>2000</v>
      </c>
      <c r="AK1261" s="1097">
        <v>2000</v>
      </c>
    </row>
    <row r="1262" spans="1:37">
      <c r="A1262">
        <v>25540</v>
      </c>
      <c r="B1262" t="s">
        <v>442</v>
      </c>
      <c r="C1262">
        <v>931116</v>
      </c>
      <c r="D1262" t="s">
        <v>442</v>
      </c>
      <c r="E1262">
        <v>520845</v>
      </c>
      <c r="F1262" t="s">
        <v>89</v>
      </c>
      <c r="G1262" s="408" t="s">
        <v>803</v>
      </c>
      <c r="H1262" s="217" t="s">
        <v>47</v>
      </c>
      <c r="I1262" s="217" t="s">
        <v>442</v>
      </c>
      <c r="J1262" s="217" t="s">
        <v>458</v>
      </c>
      <c r="K1262" s="61" t="str">
        <f t="shared" si="248"/>
        <v>2</v>
      </c>
      <c r="L1262" s="63" t="str">
        <f t="shared" si="249"/>
        <v>Natural Resources2</v>
      </c>
      <c r="M1262" s="63" t="str">
        <f t="shared" si="250"/>
        <v>Multi-Species Reserve2</v>
      </c>
      <c r="N1262" s="637">
        <v>0</v>
      </c>
      <c r="O1262" s="213">
        <v>1000</v>
      </c>
      <c r="Q1262" s="213">
        <f t="shared" si="251"/>
        <v>1000</v>
      </c>
      <c r="R1262" s="213">
        <v>0</v>
      </c>
      <c r="S1262" s="213">
        <v>0</v>
      </c>
      <c r="T1262" s="213">
        <v>0</v>
      </c>
      <c r="U1262" s="213">
        <v>0</v>
      </c>
      <c r="V1262" s="213">
        <v>0</v>
      </c>
      <c r="W1262" s="213">
        <v>0</v>
      </c>
      <c r="X1262" s="213">
        <v>0</v>
      </c>
      <c r="Y1262" s="213">
        <v>0</v>
      </c>
      <c r="Z1262" s="213">
        <v>0</v>
      </c>
      <c r="AA1262" s="213">
        <v>0</v>
      </c>
      <c r="AB1262" s="213">
        <v>0</v>
      </c>
      <c r="AC1262" s="213">
        <f>SUMIF('[3]revexpbalances - 2024-07-18T082'!$G:$G,G:G,'[3]revexpbalances - 2024-07-18T082'!$H:$H)</f>
        <v>0</v>
      </c>
      <c r="AD1262" s="213">
        <f t="shared" si="252"/>
        <v>0</v>
      </c>
      <c r="AE1262" s="744">
        <f t="shared" si="253"/>
        <v>0</v>
      </c>
      <c r="AF1262" s="744">
        <f t="shared" si="254"/>
        <v>0</v>
      </c>
      <c r="AG1262" s="744">
        <f t="shared" si="255"/>
        <v>0</v>
      </c>
      <c r="AH1262" s="744">
        <f t="shared" si="256"/>
        <v>0</v>
      </c>
      <c r="AI1262" s="744">
        <f t="shared" si="257"/>
        <v>0</v>
      </c>
      <c r="AJ1262" s="744">
        <f t="shared" si="258"/>
        <v>1000</v>
      </c>
      <c r="AK1262" s="1097">
        <v>1000</v>
      </c>
    </row>
    <row r="1263" spans="1:37">
      <c r="A1263">
        <v>25540</v>
      </c>
      <c r="B1263" t="s">
        <v>442</v>
      </c>
      <c r="C1263">
        <v>931116</v>
      </c>
      <c r="D1263" t="s">
        <v>442</v>
      </c>
      <c r="E1263">
        <v>521720</v>
      </c>
      <c r="F1263" t="s">
        <v>121</v>
      </c>
      <c r="G1263" s="408" t="s">
        <v>1762</v>
      </c>
      <c r="H1263" s="217" t="s">
        <v>47</v>
      </c>
      <c r="I1263" s="217" t="s">
        <v>442</v>
      </c>
      <c r="J1263" s="217" t="s">
        <v>458</v>
      </c>
      <c r="K1263" s="61" t="str">
        <f t="shared" si="248"/>
        <v>2</v>
      </c>
      <c r="L1263" s="63" t="str">
        <f t="shared" si="249"/>
        <v>Natural Resources2</v>
      </c>
      <c r="M1263" s="63" t="str">
        <f t="shared" si="250"/>
        <v>Multi-Species Reserve2</v>
      </c>
      <c r="N1263" s="637">
        <v>275</v>
      </c>
      <c r="O1263" s="213">
        <v>3000</v>
      </c>
      <c r="Q1263" s="213">
        <f t="shared" si="251"/>
        <v>3000</v>
      </c>
      <c r="R1263" s="213">
        <v>0</v>
      </c>
      <c r="S1263" s="213">
        <v>17.39</v>
      </c>
      <c r="T1263" s="213">
        <v>95</v>
      </c>
      <c r="U1263" s="213">
        <v>0</v>
      </c>
      <c r="V1263" s="213">
        <v>0</v>
      </c>
      <c r="W1263" s="213">
        <v>0</v>
      </c>
      <c r="X1263" s="213">
        <v>0</v>
      </c>
      <c r="Y1263" s="213">
        <v>0</v>
      </c>
      <c r="Z1263" s="213">
        <v>0</v>
      </c>
      <c r="AA1263" s="213">
        <v>0</v>
      </c>
      <c r="AB1263" s="213">
        <v>0</v>
      </c>
      <c r="AC1263" s="213">
        <f>SUMIF('[3]revexpbalances - 2024-07-18T082'!$G:$G,G:G,'[3]revexpbalances - 2024-07-18T082'!$H:$H)</f>
        <v>0</v>
      </c>
      <c r="AD1263" s="213">
        <f t="shared" si="252"/>
        <v>112.39</v>
      </c>
      <c r="AE1263" s="744">
        <f t="shared" si="253"/>
        <v>112.39</v>
      </c>
      <c r="AF1263" s="744">
        <f t="shared" si="254"/>
        <v>0</v>
      </c>
      <c r="AG1263" s="744">
        <f t="shared" si="255"/>
        <v>0</v>
      </c>
      <c r="AH1263" s="744">
        <f t="shared" si="256"/>
        <v>0</v>
      </c>
      <c r="AI1263" s="744">
        <f t="shared" si="257"/>
        <v>112.39</v>
      </c>
      <c r="AJ1263" s="744">
        <f t="shared" si="258"/>
        <v>2887.61</v>
      </c>
      <c r="AK1263" s="1097">
        <v>3000</v>
      </c>
    </row>
    <row r="1264" spans="1:37">
      <c r="A1264">
        <v>25540</v>
      </c>
      <c r="B1264" t="s">
        <v>442</v>
      </c>
      <c r="C1264">
        <v>931116</v>
      </c>
      <c r="D1264" t="s">
        <v>442</v>
      </c>
      <c r="E1264">
        <v>523100</v>
      </c>
      <c r="F1264" t="s">
        <v>61</v>
      </c>
      <c r="G1264" s="408" t="s">
        <v>807</v>
      </c>
      <c r="H1264" s="217" t="s">
        <v>47</v>
      </c>
      <c r="I1264" s="217" t="s">
        <v>442</v>
      </c>
      <c r="J1264" s="217" t="s">
        <v>458</v>
      </c>
      <c r="K1264" s="61" t="str">
        <f t="shared" si="248"/>
        <v>2</v>
      </c>
      <c r="L1264" s="63" t="str">
        <f t="shared" si="249"/>
        <v>Natural Resources2</v>
      </c>
      <c r="M1264" s="63" t="str">
        <f t="shared" si="250"/>
        <v>Multi-Species Reserve2</v>
      </c>
      <c r="N1264" s="637">
        <v>0</v>
      </c>
      <c r="O1264" s="213">
        <v>500</v>
      </c>
      <c r="Q1264" s="213">
        <f t="shared" si="251"/>
        <v>500</v>
      </c>
      <c r="R1264" s="213">
        <v>0</v>
      </c>
      <c r="S1264" s="213">
        <v>0</v>
      </c>
      <c r="T1264" s="213">
        <v>0</v>
      </c>
      <c r="U1264" s="213">
        <v>0</v>
      </c>
      <c r="V1264" s="213">
        <v>0</v>
      </c>
      <c r="W1264" s="213">
        <v>0</v>
      </c>
      <c r="X1264" s="213">
        <v>0</v>
      </c>
      <c r="Y1264" s="213">
        <v>0</v>
      </c>
      <c r="Z1264" s="213">
        <v>0</v>
      </c>
      <c r="AA1264" s="213">
        <v>0</v>
      </c>
      <c r="AB1264" s="213">
        <v>0</v>
      </c>
      <c r="AC1264" s="213">
        <f>SUMIF('[3]revexpbalances - 2024-07-18T082'!$G:$G,G:G,'[3]revexpbalances - 2024-07-18T082'!$H:$H)</f>
        <v>0</v>
      </c>
      <c r="AD1264" s="213">
        <f t="shared" si="252"/>
        <v>0</v>
      </c>
      <c r="AE1264" s="744">
        <f t="shared" si="253"/>
        <v>0</v>
      </c>
      <c r="AF1264" s="744">
        <f t="shared" si="254"/>
        <v>0</v>
      </c>
      <c r="AG1264" s="744">
        <f t="shared" si="255"/>
        <v>0</v>
      </c>
      <c r="AH1264" s="744">
        <f t="shared" si="256"/>
        <v>0</v>
      </c>
      <c r="AI1264" s="744">
        <f t="shared" si="257"/>
        <v>0</v>
      </c>
      <c r="AJ1264" s="744">
        <f t="shared" si="258"/>
        <v>500</v>
      </c>
      <c r="AK1264" s="1097">
        <v>500</v>
      </c>
    </row>
    <row r="1265" spans="1:37">
      <c r="A1265">
        <v>25540</v>
      </c>
      <c r="B1265" t="s">
        <v>442</v>
      </c>
      <c r="C1265">
        <v>931116</v>
      </c>
      <c r="D1265" t="s">
        <v>442</v>
      </c>
      <c r="E1265">
        <v>523680</v>
      </c>
      <c r="F1265" t="s">
        <v>65</v>
      </c>
      <c r="G1265" s="408" t="s">
        <v>811</v>
      </c>
      <c r="H1265" s="217" t="s">
        <v>47</v>
      </c>
      <c r="I1265" s="217" t="s">
        <v>442</v>
      </c>
      <c r="J1265" s="217" t="s">
        <v>458</v>
      </c>
      <c r="K1265" s="61" t="str">
        <f t="shared" si="248"/>
        <v>2</v>
      </c>
      <c r="L1265" s="63" t="str">
        <f t="shared" si="249"/>
        <v>Natural Resources2</v>
      </c>
      <c r="M1265" s="63" t="str">
        <f t="shared" si="250"/>
        <v>Multi-Species Reserve2</v>
      </c>
      <c r="N1265" s="637">
        <v>0</v>
      </c>
      <c r="O1265" s="213">
        <v>450</v>
      </c>
      <c r="Q1265" s="213">
        <f t="shared" si="251"/>
        <v>450</v>
      </c>
      <c r="R1265" s="213">
        <v>0</v>
      </c>
      <c r="S1265" s="213">
        <v>0</v>
      </c>
      <c r="T1265" s="213">
        <v>0</v>
      </c>
      <c r="U1265" s="213">
        <v>0</v>
      </c>
      <c r="V1265" s="213">
        <v>0</v>
      </c>
      <c r="W1265" s="213">
        <v>0</v>
      </c>
      <c r="X1265" s="213">
        <v>0</v>
      </c>
      <c r="Y1265" s="213">
        <v>0</v>
      </c>
      <c r="Z1265" s="213">
        <v>0</v>
      </c>
      <c r="AA1265" s="213">
        <v>0</v>
      </c>
      <c r="AB1265" s="213">
        <v>0</v>
      </c>
      <c r="AC1265" s="213">
        <f>SUMIF('[3]revexpbalances - 2024-07-18T082'!$G:$G,G:G,'[3]revexpbalances - 2024-07-18T082'!$H:$H)</f>
        <v>0</v>
      </c>
      <c r="AD1265" s="213">
        <f t="shared" si="252"/>
        <v>0</v>
      </c>
      <c r="AE1265" s="744">
        <f t="shared" si="253"/>
        <v>0</v>
      </c>
      <c r="AF1265" s="744">
        <f t="shared" si="254"/>
        <v>0</v>
      </c>
      <c r="AG1265" s="744">
        <f t="shared" si="255"/>
        <v>0</v>
      </c>
      <c r="AH1265" s="744">
        <f t="shared" si="256"/>
        <v>0</v>
      </c>
      <c r="AI1265" s="744">
        <f t="shared" si="257"/>
        <v>0</v>
      </c>
      <c r="AJ1265" s="744">
        <f t="shared" si="258"/>
        <v>450</v>
      </c>
      <c r="AK1265" s="1097">
        <v>450</v>
      </c>
    </row>
    <row r="1266" spans="1:37">
      <c r="A1266">
        <v>25540</v>
      </c>
      <c r="B1266" t="s">
        <v>442</v>
      </c>
      <c r="C1266">
        <v>931116</v>
      </c>
      <c r="D1266" t="s">
        <v>442</v>
      </c>
      <c r="E1266">
        <v>524660</v>
      </c>
      <c r="F1266" t="s">
        <v>343</v>
      </c>
      <c r="G1266" s="408" t="s">
        <v>2910</v>
      </c>
      <c r="H1266" s="217" t="s">
        <v>47</v>
      </c>
      <c r="I1266" s="217" t="s">
        <v>442</v>
      </c>
      <c r="J1266" s="217" t="s">
        <v>458</v>
      </c>
      <c r="K1266" s="61" t="str">
        <f t="shared" si="248"/>
        <v>2</v>
      </c>
      <c r="L1266" s="63" t="str">
        <f t="shared" si="249"/>
        <v>Natural Resources2</v>
      </c>
      <c r="M1266" s="63" t="str">
        <f t="shared" si="250"/>
        <v>Multi-Species Reserve2</v>
      </c>
      <c r="N1266" s="637">
        <v>0</v>
      </c>
      <c r="O1266" s="213">
        <v>500</v>
      </c>
      <c r="Q1266" s="213">
        <f t="shared" si="251"/>
        <v>500</v>
      </c>
      <c r="R1266" s="213">
        <v>0</v>
      </c>
      <c r="S1266" s="213">
        <v>0</v>
      </c>
      <c r="T1266" s="213">
        <v>0</v>
      </c>
      <c r="U1266" s="213">
        <v>0</v>
      </c>
      <c r="V1266" s="213">
        <v>0</v>
      </c>
      <c r="W1266" s="213">
        <v>0</v>
      </c>
      <c r="X1266" s="213">
        <v>0</v>
      </c>
      <c r="Y1266" s="213">
        <v>0</v>
      </c>
      <c r="Z1266" s="213">
        <v>0</v>
      </c>
      <c r="AA1266" s="213">
        <v>0</v>
      </c>
      <c r="AB1266" s="213">
        <v>0</v>
      </c>
      <c r="AC1266" s="213">
        <f>SUMIF('[3]revexpbalances - 2024-07-18T082'!$G:$G,G:G,'[3]revexpbalances - 2024-07-18T082'!$H:$H)</f>
        <v>0</v>
      </c>
      <c r="AD1266" s="213">
        <f t="shared" si="252"/>
        <v>0</v>
      </c>
      <c r="AE1266" s="744">
        <f t="shared" si="253"/>
        <v>0</v>
      </c>
      <c r="AF1266" s="744">
        <f t="shared" si="254"/>
        <v>0</v>
      </c>
      <c r="AG1266" s="744">
        <f t="shared" si="255"/>
        <v>0</v>
      </c>
      <c r="AH1266" s="744">
        <f t="shared" si="256"/>
        <v>0</v>
      </c>
      <c r="AI1266" s="744">
        <f t="shared" si="257"/>
        <v>0</v>
      </c>
      <c r="AJ1266" s="744">
        <f t="shared" si="258"/>
        <v>500</v>
      </c>
      <c r="AK1266" s="1097">
        <v>500</v>
      </c>
    </row>
    <row r="1267" spans="1:37">
      <c r="A1267">
        <v>25540</v>
      </c>
      <c r="B1267" t="s">
        <v>442</v>
      </c>
      <c r="C1267">
        <v>931116</v>
      </c>
      <c r="D1267" t="s">
        <v>442</v>
      </c>
      <c r="E1267">
        <v>526960</v>
      </c>
      <c r="F1267" t="s">
        <v>97</v>
      </c>
      <c r="G1267" s="408" t="s">
        <v>820</v>
      </c>
      <c r="H1267" s="217" t="s">
        <v>47</v>
      </c>
      <c r="I1267" s="217" t="s">
        <v>442</v>
      </c>
      <c r="J1267" s="217" t="s">
        <v>458</v>
      </c>
      <c r="K1267" s="61" t="str">
        <f t="shared" si="248"/>
        <v>2</v>
      </c>
      <c r="L1267" s="63" t="str">
        <f t="shared" si="249"/>
        <v>Natural Resources2</v>
      </c>
      <c r="M1267" s="63" t="str">
        <f t="shared" si="250"/>
        <v>Multi-Species Reserve2</v>
      </c>
      <c r="N1267" s="637">
        <v>169.95</v>
      </c>
      <c r="O1267" s="213">
        <v>2000</v>
      </c>
      <c r="Q1267" s="213">
        <f t="shared" si="251"/>
        <v>2000</v>
      </c>
      <c r="R1267" s="213">
        <v>0</v>
      </c>
      <c r="S1267" s="213">
        <v>0</v>
      </c>
      <c r="T1267" s="213">
        <v>0</v>
      </c>
      <c r="U1267" s="213">
        <v>117.38</v>
      </c>
      <c r="V1267" s="213">
        <v>0</v>
      </c>
      <c r="W1267" s="213">
        <v>0</v>
      </c>
      <c r="X1267" s="213">
        <v>0</v>
      </c>
      <c r="Y1267" s="213">
        <v>0</v>
      </c>
      <c r="Z1267" s="213">
        <v>0</v>
      </c>
      <c r="AA1267" s="213">
        <v>0</v>
      </c>
      <c r="AB1267" s="213">
        <v>0</v>
      </c>
      <c r="AC1267" s="213">
        <f>SUMIF('[3]revexpbalances - 2024-07-18T082'!$G:$G,G:G,'[3]revexpbalances - 2024-07-18T082'!$H:$H)</f>
        <v>64.13</v>
      </c>
      <c r="AD1267" s="213">
        <f t="shared" si="252"/>
        <v>181.51</v>
      </c>
      <c r="AE1267" s="744">
        <f t="shared" si="253"/>
        <v>0</v>
      </c>
      <c r="AF1267" s="744">
        <f t="shared" si="254"/>
        <v>117.38</v>
      </c>
      <c r="AG1267" s="744">
        <f t="shared" si="255"/>
        <v>0</v>
      </c>
      <c r="AH1267" s="744">
        <f t="shared" si="256"/>
        <v>64.13</v>
      </c>
      <c r="AI1267" s="744">
        <f t="shared" si="257"/>
        <v>181.51</v>
      </c>
      <c r="AJ1267" s="744">
        <f t="shared" si="258"/>
        <v>1818.49</v>
      </c>
      <c r="AK1267" s="1097">
        <v>2000</v>
      </c>
    </row>
    <row r="1268" spans="1:37">
      <c r="A1268">
        <v>25540</v>
      </c>
      <c r="B1268" t="s">
        <v>442</v>
      </c>
      <c r="C1268">
        <v>931116</v>
      </c>
      <c r="D1268" t="s">
        <v>442</v>
      </c>
      <c r="E1268">
        <v>527940</v>
      </c>
      <c r="F1268" t="s">
        <v>125</v>
      </c>
      <c r="G1268" s="408" t="s">
        <v>1338</v>
      </c>
      <c r="H1268" s="217" t="s">
        <v>47</v>
      </c>
      <c r="I1268" s="217" t="s">
        <v>442</v>
      </c>
      <c r="J1268" s="217" t="s">
        <v>458</v>
      </c>
      <c r="K1268" s="61" t="str">
        <f t="shared" si="248"/>
        <v>2</v>
      </c>
      <c r="L1268" s="63" t="str">
        <f t="shared" si="249"/>
        <v>Natural Resources2</v>
      </c>
      <c r="M1268" s="63" t="str">
        <f t="shared" si="250"/>
        <v>Multi-Species Reserve2</v>
      </c>
      <c r="N1268" s="637">
        <v>0</v>
      </c>
      <c r="O1268" s="213">
        <v>2000</v>
      </c>
      <c r="Q1268" s="213">
        <f t="shared" si="251"/>
        <v>2000</v>
      </c>
      <c r="R1268" s="213">
        <v>0</v>
      </c>
      <c r="S1268" s="213">
        <v>0</v>
      </c>
      <c r="T1268" s="213">
        <v>0</v>
      </c>
      <c r="U1268" s="213">
        <v>0</v>
      </c>
      <c r="V1268" s="213">
        <v>0</v>
      </c>
      <c r="W1268" s="213">
        <v>0</v>
      </c>
      <c r="X1268" s="213">
        <v>0</v>
      </c>
      <c r="Y1268" s="213">
        <v>0</v>
      </c>
      <c r="Z1268" s="213">
        <v>0</v>
      </c>
      <c r="AA1268" s="213">
        <v>0</v>
      </c>
      <c r="AB1268" s="213">
        <v>0</v>
      </c>
      <c r="AC1268" s="213">
        <f>SUMIF('[3]revexpbalances - 2024-07-18T082'!$G:$G,G:G,'[3]revexpbalances - 2024-07-18T082'!$H:$H)</f>
        <v>0</v>
      </c>
      <c r="AD1268" s="213">
        <f t="shared" si="252"/>
        <v>0</v>
      </c>
      <c r="AE1268" s="744">
        <f t="shared" si="253"/>
        <v>0</v>
      </c>
      <c r="AF1268" s="744">
        <f t="shared" si="254"/>
        <v>0</v>
      </c>
      <c r="AG1268" s="744">
        <f t="shared" si="255"/>
        <v>0</v>
      </c>
      <c r="AH1268" s="744">
        <f t="shared" si="256"/>
        <v>0</v>
      </c>
      <c r="AI1268" s="744">
        <f t="shared" si="257"/>
        <v>0</v>
      </c>
      <c r="AJ1268" s="744">
        <f t="shared" si="258"/>
        <v>2000</v>
      </c>
      <c r="AK1268" s="1097">
        <v>2000</v>
      </c>
    </row>
    <row r="1269" spans="1:37">
      <c r="A1269">
        <v>25550</v>
      </c>
      <c r="B1269" t="s">
        <v>2955</v>
      </c>
      <c r="C1269">
        <v>931101</v>
      </c>
      <c r="D1269" t="s">
        <v>2956</v>
      </c>
      <c r="E1269">
        <v>521420</v>
      </c>
      <c r="F1269" t="s">
        <v>90</v>
      </c>
      <c r="G1269" s="408" t="s">
        <v>846</v>
      </c>
      <c r="H1269" s="217" t="s">
        <v>47</v>
      </c>
      <c r="I1269" s="217" t="s">
        <v>443</v>
      </c>
      <c r="J1269" s="217" t="s">
        <v>458</v>
      </c>
      <c r="K1269" s="61" t="str">
        <f t="shared" si="248"/>
        <v>2</v>
      </c>
      <c r="L1269" s="63" t="str">
        <f t="shared" si="249"/>
        <v>Natural Resources2</v>
      </c>
      <c r="M1269" s="63" t="str">
        <f t="shared" si="250"/>
        <v>Santa Ana River Mitigation Bank2</v>
      </c>
      <c r="N1269" s="637">
        <v>0</v>
      </c>
      <c r="O1269" s="213">
        <v>7000</v>
      </c>
      <c r="Q1269" s="213">
        <f t="shared" si="251"/>
        <v>7000</v>
      </c>
      <c r="R1269" s="213">
        <v>0</v>
      </c>
      <c r="S1269" s="213">
        <v>0</v>
      </c>
      <c r="T1269" s="213">
        <v>0</v>
      </c>
      <c r="U1269" s="213">
        <v>0</v>
      </c>
      <c r="V1269" s="213">
        <v>0</v>
      </c>
      <c r="W1269" s="213">
        <v>0</v>
      </c>
      <c r="X1269" s="213">
        <v>0</v>
      </c>
      <c r="Y1269" s="213">
        <v>0</v>
      </c>
      <c r="Z1269" s="213">
        <v>0</v>
      </c>
      <c r="AA1269" s="213">
        <v>0</v>
      </c>
      <c r="AB1269" s="213">
        <v>0</v>
      </c>
      <c r="AC1269" s="213">
        <f>SUMIF('[3]revexpbalances - 2024-07-18T082'!$G:$G,G:G,'[3]revexpbalances - 2024-07-18T082'!$H:$H)</f>
        <v>0</v>
      </c>
      <c r="AD1269" s="213">
        <f t="shared" si="252"/>
        <v>0</v>
      </c>
      <c r="AE1269" s="744">
        <f t="shared" si="253"/>
        <v>0</v>
      </c>
      <c r="AF1269" s="744">
        <f t="shared" si="254"/>
        <v>0</v>
      </c>
      <c r="AG1269" s="744">
        <f t="shared" si="255"/>
        <v>0</v>
      </c>
      <c r="AH1269" s="744">
        <f t="shared" si="256"/>
        <v>0</v>
      </c>
      <c r="AI1269" s="744">
        <f t="shared" si="257"/>
        <v>0</v>
      </c>
      <c r="AJ1269" s="744">
        <f t="shared" si="258"/>
        <v>7000</v>
      </c>
      <c r="AK1269" s="1097">
        <v>7000</v>
      </c>
    </row>
    <row r="1270" spans="1:37">
      <c r="A1270">
        <v>25550</v>
      </c>
      <c r="B1270" t="s">
        <v>2955</v>
      </c>
      <c r="C1270">
        <v>931101</v>
      </c>
      <c r="D1270" t="s">
        <v>2956</v>
      </c>
      <c r="E1270">
        <v>527690</v>
      </c>
      <c r="F1270" t="s">
        <v>2571</v>
      </c>
      <c r="G1270" s="408" t="s">
        <v>2913</v>
      </c>
      <c r="H1270" s="217" t="s">
        <v>47</v>
      </c>
      <c r="I1270" s="217" t="s">
        <v>443</v>
      </c>
      <c r="J1270" s="217" t="s">
        <v>2130</v>
      </c>
      <c r="K1270" s="61" t="str">
        <f t="shared" si="248"/>
        <v>2</v>
      </c>
      <c r="L1270" s="63" t="str">
        <f t="shared" si="249"/>
        <v>Natural Resources2</v>
      </c>
      <c r="M1270" s="63" t="str">
        <f t="shared" si="250"/>
        <v>Santa Ana River Mitigation Bank2</v>
      </c>
      <c r="N1270" s="637">
        <v>0</v>
      </c>
      <c r="O1270" s="213">
        <v>1924</v>
      </c>
      <c r="Q1270" s="213">
        <f t="shared" si="251"/>
        <v>1924</v>
      </c>
      <c r="R1270" s="213">
        <v>0</v>
      </c>
      <c r="S1270" s="213">
        <v>0</v>
      </c>
      <c r="T1270" s="213">
        <v>0</v>
      </c>
      <c r="U1270" s="213">
        <v>0</v>
      </c>
      <c r="V1270" s="213">
        <v>0</v>
      </c>
      <c r="W1270" s="213">
        <v>0</v>
      </c>
      <c r="X1270" s="213">
        <v>0</v>
      </c>
      <c r="Y1270" s="213">
        <v>0</v>
      </c>
      <c r="Z1270" s="213">
        <v>0</v>
      </c>
      <c r="AA1270" s="213">
        <v>0</v>
      </c>
      <c r="AB1270" s="213">
        <v>53.02</v>
      </c>
      <c r="AC1270" s="213">
        <f>SUMIF('[3]revexpbalances - 2024-07-18T082'!$G:$G,G:G,'[3]revexpbalances - 2024-07-18T082'!$H:$H)</f>
        <v>229.12</v>
      </c>
      <c r="AD1270" s="213">
        <f t="shared" si="252"/>
        <v>282.14</v>
      </c>
      <c r="AE1270" s="744">
        <f t="shared" si="253"/>
        <v>0</v>
      </c>
      <c r="AF1270" s="744">
        <f t="shared" si="254"/>
        <v>0</v>
      </c>
      <c r="AG1270" s="744">
        <f t="shared" si="255"/>
        <v>0</v>
      </c>
      <c r="AH1270" s="744">
        <f t="shared" si="256"/>
        <v>282.14</v>
      </c>
      <c r="AI1270" s="744">
        <f t="shared" si="257"/>
        <v>282.14</v>
      </c>
      <c r="AJ1270" s="744">
        <f t="shared" si="258"/>
        <v>1641.8600000000001</v>
      </c>
      <c r="AK1270" s="1097">
        <v>0</v>
      </c>
    </row>
    <row r="1271" spans="1:37">
      <c r="A1271">
        <v>25550</v>
      </c>
      <c r="B1271" t="s">
        <v>2955</v>
      </c>
      <c r="C1271">
        <v>931101</v>
      </c>
      <c r="D1271" t="s">
        <v>2956</v>
      </c>
      <c r="E1271">
        <v>527840</v>
      </c>
      <c r="F1271" t="s">
        <v>75</v>
      </c>
      <c r="G1271" s="408" t="s">
        <v>6413</v>
      </c>
      <c r="H1271" s="217" t="s">
        <v>47</v>
      </c>
      <c r="I1271" s="217" t="s">
        <v>443</v>
      </c>
      <c r="J1271" s="217" t="s">
        <v>458</v>
      </c>
      <c r="K1271" s="61" t="str">
        <f t="shared" si="248"/>
        <v>2</v>
      </c>
      <c r="L1271" s="63" t="str">
        <f t="shared" si="249"/>
        <v>Natural Resources2</v>
      </c>
      <c r="M1271" s="63" t="str">
        <f t="shared" si="250"/>
        <v>Santa Ana River Mitigation Bank2</v>
      </c>
      <c r="N1271" s="637">
        <v>0</v>
      </c>
      <c r="O1271" s="213">
        <v>3000</v>
      </c>
      <c r="Q1271" s="213">
        <f t="shared" si="251"/>
        <v>3000</v>
      </c>
      <c r="R1271" s="213">
        <v>0</v>
      </c>
      <c r="S1271" s="213">
        <v>0</v>
      </c>
      <c r="T1271" s="213">
        <v>0</v>
      </c>
      <c r="U1271" s="213">
        <v>0</v>
      </c>
      <c r="V1271" s="213">
        <v>0</v>
      </c>
      <c r="W1271" s="213">
        <v>0</v>
      </c>
      <c r="X1271" s="213">
        <v>0</v>
      </c>
      <c r="Y1271" s="213">
        <v>0</v>
      </c>
      <c r="Z1271" s="213">
        <v>0</v>
      </c>
      <c r="AA1271" s="213">
        <v>0</v>
      </c>
      <c r="AB1271" s="213">
        <v>0</v>
      </c>
      <c r="AC1271" s="213">
        <f>SUMIF('[3]revexpbalances - 2024-07-18T082'!$G:$G,G:G,'[3]revexpbalances - 2024-07-18T082'!$H:$H)</f>
        <v>0</v>
      </c>
      <c r="AD1271" s="213">
        <f t="shared" si="252"/>
        <v>0</v>
      </c>
      <c r="AE1271" s="744">
        <f t="shared" si="253"/>
        <v>0</v>
      </c>
      <c r="AF1271" s="744">
        <f t="shared" si="254"/>
        <v>0</v>
      </c>
      <c r="AG1271" s="744">
        <f t="shared" si="255"/>
        <v>0</v>
      </c>
      <c r="AH1271" s="744">
        <f t="shared" si="256"/>
        <v>0</v>
      </c>
      <c r="AI1271" s="744">
        <f t="shared" si="257"/>
        <v>0</v>
      </c>
      <c r="AJ1271" s="744">
        <f t="shared" si="258"/>
        <v>3000</v>
      </c>
      <c r="AK1271" s="1097">
        <v>0</v>
      </c>
    </row>
    <row r="1272" spans="1:37">
      <c r="A1272">
        <v>25590</v>
      </c>
      <c r="B1272" t="s">
        <v>1564</v>
      </c>
      <c r="C1272">
        <v>931150</v>
      </c>
      <c r="D1272" t="s">
        <v>1564</v>
      </c>
      <c r="E1272">
        <v>521560</v>
      </c>
      <c r="F1272" t="s">
        <v>120</v>
      </c>
      <c r="G1272" s="408" t="s">
        <v>3020</v>
      </c>
      <c r="H1272" s="217" t="s">
        <v>47</v>
      </c>
      <c r="I1272" s="217" t="s">
        <v>1564</v>
      </c>
      <c r="J1272" s="217" t="s">
        <v>458</v>
      </c>
      <c r="K1272" s="61" t="str">
        <f t="shared" si="248"/>
        <v>2</v>
      </c>
      <c r="L1272" s="63" t="str">
        <f t="shared" si="249"/>
        <v>Natural Resources2</v>
      </c>
      <c r="M1272" s="63" t="str">
        <f t="shared" si="250"/>
        <v>MSHCP Reserve Management2</v>
      </c>
      <c r="N1272" s="637">
        <v>1164.27</v>
      </c>
      <c r="O1272" s="213">
        <v>30120</v>
      </c>
      <c r="Q1272" s="213">
        <f t="shared" si="251"/>
        <v>30120</v>
      </c>
      <c r="R1272" s="213">
        <v>0</v>
      </c>
      <c r="S1272" s="213">
        <v>0</v>
      </c>
      <c r="T1272" s="213">
        <v>0</v>
      </c>
      <c r="U1272" s="213">
        <v>0</v>
      </c>
      <c r="V1272" s="213">
        <v>0</v>
      </c>
      <c r="W1272" s="213">
        <v>0</v>
      </c>
      <c r="X1272" s="213">
        <v>0</v>
      </c>
      <c r="Y1272" s="213">
        <v>0</v>
      </c>
      <c r="Z1272" s="213">
        <v>0</v>
      </c>
      <c r="AA1272" s="213">
        <v>0</v>
      </c>
      <c r="AB1272" s="213">
        <v>0</v>
      </c>
      <c r="AC1272" s="213">
        <f>SUMIF('[3]revexpbalances - 2024-07-18T082'!$G:$G,G:G,'[3]revexpbalances - 2024-07-18T082'!$H:$H)</f>
        <v>0</v>
      </c>
      <c r="AD1272" s="213">
        <f t="shared" si="252"/>
        <v>0</v>
      </c>
      <c r="AE1272" s="744">
        <f t="shared" si="253"/>
        <v>0</v>
      </c>
      <c r="AF1272" s="744">
        <f t="shared" si="254"/>
        <v>0</v>
      </c>
      <c r="AG1272" s="744">
        <f t="shared" si="255"/>
        <v>0</v>
      </c>
      <c r="AH1272" s="744">
        <f t="shared" si="256"/>
        <v>0</v>
      </c>
      <c r="AI1272" s="744">
        <f t="shared" si="257"/>
        <v>0</v>
      </c>
      <c r="AJ1272" s="744">
        <f t="shared" si="258"/>
        <v>30120</v>
      </c>
      <c r="AK1272" s="1097">
        <v>30120</v>
      </c>
    </row>
    <row r="1273" spans="1:37">
      <c r="A1273">
        <v>25620</v>
      </c>
      <c r="B1273" t="s">
        <v>2347</v>
      </c>
      <c r="C1273">
        <v>931750</v>
      </c>
      <c r="D1273" t="s">
        <v>2347</v>
      </c>
      <c r="E1273">
        <v>520010</v>
      </c>
      <c r="F1273" t="s">
        <v>119</v>
      </c>
      <c r="G1273" s="408" t="s">
        <v>2448</v>
      </c>
      <c r="H1273" s="217" t="s">
        <v>1524</v>
      </c>
      <c r="I1273" s="217" t="s">
        <v>448</v>
      </c>
      <c r="J1273" s="217" t="s">
        <v>458</v>
      </c>
      <c r="K1273" s="61" t="str">
        <f t="shared" si="248"/>
        <v>2</v>
      </c>
      <c r="L1273" s="63" t="str">
        <f t="shared" si="249"/>
        <v>Regional Parks2</v>
      </c>
      <c r="M1273" s="63" t="str">
        <f t="shared" si="250"/>
        <v>Lake Skinner2</v>
      </c>
      <c r="N1273" s="637">
        <v>0</v>
      </c>
      <c r="O1273" s="213">
        <v>1500</v>
      </c>
      <c r="Q1273" s="213">
        <f t="shared" si="251"/>
        <v>1500</v>
      </c>
      <c r="R1273" s="213">
        <v>0</v>
      </c>
      <c r="S1273" s="213">
        <v>0</v>
      </c>
      <c r="T1273" s="213">
        <v>0</v>
      </c>
      <c r="U1273" s="213">
        <v>0</v>
      </c>
      <c r="V1273" s="213">
        <v>0</v>
      </c>
      <c r="W1273" s="213">
        <v>0</v>
      </c>
      <c r="X1273" s="213">
        <v>0</v>
      </c>
      <c r="Y1273" s="213">
        <v>0</v>
      </c>
      <c r="Z1273" s="213">
        <v>0</v>
      </c>
      <c r="AA1273" s="213">
        <v>1351.69</v>
      </c>
      <c r="AB1273" s="213">
        <v>0</v>
      </c>
      <c r="AC1273" s="213">
        <f>SUMIF('[3]revexpbalances - 2024-07-18T082'!$G:$G,G:G,'[3]revexpbalances - 2024-07-18T082'!$H:$H)</f>
        <v>0</v>
      </c>
      <c r="AD1273" s="213">
        <f t="shared" si="252"/>
        <v>1351.69</v>
      </c>
      <c r="AE1273" s="744">
        <f t="shared" si="253"/>
        <v>0</v>
      </c>
      <c r="AF1273" s="744">
        <f t="shared" si="254"/>
        <v>0</v>
      </c>
      <c r="AG1273" s="744">
        <f t="shared" si="255"/>
        <v>0</v>
      </c>
      <c r="AH1273" s="744">
        <f t="shared" si="256"/>
        <v>1351.69</v>
      </c>
      <c r="AI1273" s="744">
        <f t="shared" si="257"/>
        <v>1351.69</v>
      </c>
      <c r="AJ1273" s="744">
        <f t="shared" si="258"/>
        <v>148.30999999999995</v>
      </c>
      <c r="AK1273" s="1097">
        <v>0</v>
      </c>
    </row>
    <row r="1274" spans="1:37">
      <c r="A1274">
        <v>25620</v>
      </c>
      <c r="B1274" t="s">
        <v>2347</v>
      </c>
      <c r="C1274">
        <v>931750</v>
      </c>
      <c r="D1274" t="s">
        <v>2347</v>
      </c>
      <c r="E1274">
        <v>520220</v>
      </c>
      <c r="F1274" t="s">
        <v>1792</v>
      </c>
      <c r="G1274" s="408" t="s">
        <v>2473</v>
      </c>
      <c r="H1274" s="217" t="s">
        <v>1524</v>
      </c>
      <c r="I1274" s="217" t="s">
        <v>448</v>
      </c>
      <c r="J1274" s="217" t="s">
        <v>458</v>
      </c>
      <c r="K1274" s="61" t="str">
        <f t="shared" si="248"/>
        <v>2</v>
      </c>
      <c r="L1274" s="63" t="str">
        <f t="shared" si="249"/>
        <v>Regional Parks2</v>
      </c>
      <c r="M1274" s="63" t="str">
        <f t="shared" si="250"/>
        <v>Lake Skinner2</v>
      </c>
      <c r="N1274" s="637">
        <v>0</v>
      </c>
      <c r="O1274" s="213">
        <v>2000</v>
      </c>
      <c r="Q1274" s="213">
        <f t="shared" si="251"/>
        <v>2000</v>
      </c>
      <c r="R1274" s="213">
        <v>0</v>
      </c>
      <c r="S1274" s="213">
        <v>0</v>
      </c>
      <c r="T1274" s="213">
        <v>0</v>
      </c>
      <c r="U1274" s="213">
        <v>0</v>
      </c>
      <c r="V1274" s="213">
        <v>0</v>
      </c>
      <c r="W1274" s="213">
        <v>0</v>
      </c>
      <c r="X1274" s="213">
        <v>0</v>
      </c>
      <c r="Y1274" s="213">
        <v>0</v>
      </c>
      <c r="Z1274" s="213">
        <v>0</v>
      </c>
      <c r="AA1274" s="213">
        <v>0</v>
      </c>
      <c r="AB1274" s="213">
        <v>0</v>
      </c>
      <c r="AC1274" s="213">
        <f>SUMIF('[3]revexpbalances - 2024-07-18T082'!$G:$G,G:G,'[3]revexpbalances - 2024-07-18T082'!$H:$H)</f>
        <v>0</v>
      </c>
      <c r="AD1274" s="213">
        <f t="shared" si="252"/>
        <v>0</v>
      </c>
      <c r="AE1274" s="744">
        <f t="shared" si="253"/>
        <v>0</v>
      </c>
      <c r="AF1274" s="744">
        <f t="shared" si="254"/>
        <v>0</v>
      </c>
      <c r="AG1274" s="744">
        <f t="shared" si="255"/>
        <v>0</v>
      </c>
      <c r="AH1274" s="744">
        <f t="shared" si="256"/>
        <v>0</v>
      </c>
      <c r="AI1274" s="744">
        <f t="shared" si="257"/>
        <v>0</v>
      </c>
      <c r="AJ1274" s="744">
        <f t="shared" si="258"/>
        <v>2000</v>
      </c>
      <c r="AK1274" s="1097">
        <v>5000</v>
      </c>
    </row>
    <row r="1275" spans="1:37">
      <c r="A1275">
        <v>25620</v>
      </c>
      <c r="B1275" t="s">
        <v>2347</v>
      </c>
      <c r="C1275">
        <v>931750</v>
      </c>
      <c r="D1275" t="s">
        <v>2347</v>
      </c>
      <c r="E1275">
        <v>526530</v>
      </c>
      <c r="F1275" t="s">
        <v>1789</v>
      </c>
      <c r="G1275" s="408" t="s">
        <v>2444</v>
      </c>
      <c r="H1275" s="217" t="s">
        <v>1524</v>
      </c>
      <c r="I1275" s="217" t="s">
        <v>448</v>
      </c>
      <c r="J1275" s="217" t="s">
        <v>458</v>
      </c>
      <c r="K1275" s="61" t="str">
        <f t="shared" si="248"/>
        <v>2</v>
      </c>
      <c r="L1275" s="63" t="str">
        <f t="shared" si="249"/>
        <v>Regional Parks2</v>
      </c>
      <c r="M1275" s="63" t="str">
        <f t="shared" si="250"/>
        <v>Lake Skinner2</v>
      </c>
      <c r="N1275" s="637">
        <v>54.45</v>
      </c>
      <c r="O1275" s="213">
        <v>1000</v>
      </c>
      <c r="Q1275" s="213">
        <f t="shared" si="251"/>
        <v>1000</v>
      </c>
      <c r="R1275" s="213">
        <v>0</v>
      </c>
      <c r="S1275" s="213">
        <v>0</v>
      </c>
      <c r="T1275" s="213">
        <v>0</v>
      </c>
      <c r="U1275" s="213">
        <v>0</v>
      </c>
      <c r="V1275" s="213">
        <v>0</v>
      </c>
      <c r="W1275" s="213">
        <v>0</v>
      </c>
      <c r="X1275" s="213">
        <v>0</v>
      </c>
      <c r="Y1275" s="213">
        <v>0</v>
      </c>
      <c r="Z1275" s="213">
        <v>0</v>
      </c>
      <c r="AA1275" s="213">
        <v>3062.59</v>
      </c>
      <c r="AB1275" s="213">
        <v>0</v>
      </c>
      <c r="AC1275" s="213">
        <f>SUMIF('[3]revexpbalances - 2024-07-18T082'!$G:$G,G:G,'[3]revexpbalances - 2024-07-18T082'!$H:$H)</f>
        <v>0</v>
      </c>
      <c r="AD1275" s="213">
        <f t="shared" si="252"/>
        <v>3062.59</v>
      </c>
      <c r="AE1275" s="744">
        <f t="shared" si="253"/>
        <v>0</v>
      </c>
      <c r="AF1275" s="744">
        <f t="shared" si="254"/>
        <v>0</v>
      </c>
      <c r="AG1275" s="744">
        <f t="shared" si="255"/>
        <v>0</v>
      </c>
      <c r="AH1275" s="744">
        <f t="shared" si="256"/>
        <v>3062.59</v>
      </c>
      <c r="AI1275" s="744">
        <f t="shared" si="257"/>
        <v>3062.59</v>
      </c>
      <c r="AJ1275" s="744">
        <f t="shared" si="258"/>
        <v>-2062.59</v>
      </c>
      <c r="AK1275" s="1097">
        <v>5000</v>
      </c>
    </row>
    <row r="1276" spans="1:37">
      <c r="A1276">
        <v>33100</v>
      </c>
      <c r="B1276" t="s">
        <v>1641</v>
      </c>
      <c r="C1276">
        <v>931105</v>
      </c>
      <c r="D1276" t="s">
        <v>1641</v>
      </c>
      <c r="E1276">
        <v>537020</v>
      </c>
      <c r="F1276" t="s">
        <v>83</v>
      </c>
      <c r="G1276" s="408" t="s">
        <v>3022</v>
      </c>
      <c r="H1276" s="217" t="s">
        <v>1671</v>
      </c>
      <c r="I1276" s="217" t="s">
        <v>1641</v>
      </c>
      <c r="J1276" s="217" t="s">
        <v>2130</v>
      </c>
      <c r="K1276" s="61" t="str">
        <f t="shared" si="248"/>
        <v>3</v>
      </c>
      <c r="L1276" s="63" t="str">
        <f t="shared" si="249"/>
        <v>CIP3</v>
      </c>
      <c r="M1276" s="63" t="str">
        <f t="shared" si="250"/>
        <v>Park Acq &amp; Dev, District3</v>
      </c>
      <c r="N1276" s="637">
        <v>3998.89</v>
      </c>
      <c r="O1276" s="213">
        <v>0</v>
      </c>
      <c r="P1276" s="717">
        <v>2178</v>
      </c>
      <c r="Q1276" s="213">
        <f t="shared" si="251"/>
        <v>2178</v>
      </c>
      <c r="R1276" s="213">
        <v>0</v>
      </c>
      <c r="S1276" s="213">
        <v>0</v>
      </c>
      <c r="T1276" s="213">
        <v>0</v>
      </c>
      <c r="U1276" s="213">
        <v>121.01</v>
      </c>
      <c r="V1276" s="213">
        <v>0</v>
      </c>
      <c r="W1276" s="213">
        <v>282.35000000000002</v>
      </c>
      <c r="X1276" s="213">
        <v>262.18</v>
      </c>
      <c r="Y1276" s="213">
        <v>2178.13</v>
      </c>
      <c r="Z1276" s="213">
        <v>867.24</v>
      </c>
      <c r="AA1276" s="213">
        <v>0</v>
      </c>
      <c r="AB1276" s="213">
        <v>968.04</v>
      </c>
      <c r="AC1276" s="213">
        <f>SUMIF('[3]revexpbalances - 2024-07-18T082'!$G:$G,G:G,'[3]revexpbalances - 2024-07-18T082'!$H:$H)</f>
        <v>181.51</v>
      </c>
      <c r="AD1276" s="213">
        <f t="shared" si="252"/>
        <v>4860.46</v>
      </c>
      <c r="AE1276" s="744">
        <f t="shared" si="253"/>
        <v>0</v>
      </c>
      <c r="AF1276" s="744">
        <f t="shared" si="254"/>
        <v>403.36</v>
      </c>
      <c r="AG1276" s="744">
        <f t="shared" si="255"/>
        <v>3307.55</v>
      </c>
      <c r="AH1276" s="744">
        <f t="shared" si="256"/>
        <v>1149.55</v>
      </c>
      <c r="AI1276" s="744">
        <f t="shared" si="257"/>
        <v>4860.46</v>
      </c>
      <c r="AJ1276" s="744">
        <f t="shared" si="258"/>
        <v>-2682.46</v>
      </c>
      <c r="AK1276" s="1097">
        <v>680</v>
      </c>
    </row>
    <row r="1277" spans="1:37">
      <c r="A1277">
        <v>25400</v>
      </c>
      <c r="B1277" t="s">
        <v>2923</v>
      </c>
      <c r="C1277">
        <v>931104</v>
      </c>
      <c r="D1277" t="s">
        <v>2941</v>
      </c>
      <c r="E1277">
        <v>510040</v>
      </c>
      <c r="F1277" t="s">
        <v>461</v>
      </c>
      <c r="G1277" s="408" t="s">
        <v>555</v>
      </c>
      <c r="H1277" s="566" t="s">
        <v>1766</v>
      </c>
      <c r="I1277" s="566" t="s">
        <v>46</v>
      </c>
      <c r="J1277" s="62" t="s">
        <v>2547</v>
      </c>
      <c r="K1277" s="61" t="str">
        <f t="shared" si="248"/>
        <v>1</v>
      </c>
      <c r="L1277" s="63" t="str">
        <f t="shared" si="249"/>
        <v>Business Services1</v>
      </c>
      <c r="M1277" s="63" t="str">
        <f t="shared" si="250"/>
        <v>Business Operations1</v>
      </c>
      <c r="N1277" s="637">
        <v>0</v>
      </c>
      <c r="O1277" s="213">
        <v>0</v>
      </c>
      <c r="Q1277" s="213">
        <f t="shared" si="251"/>
        <v>0</v>
      </c>
      <c r="R1277" s="213">
        <v>0</v>
      </c>
      <c r="S1277" s="213">
        <v>1368</v>
      </c>
      <c r="T1277" s="213">
        <v>-410.43</v>
      </c>
      <c r="U1277" s="213">
        <v>-957.57</v>
      </c>
      <c r="V1277" s="213">
        <v>0</v>
      </c>
      <c r="W1277" s="213">
        <v>-3298.36</v>
      </c>
      <c r="X1277" s="213">
        <v>0</v>
      </c>
      <c r="Y1277" s="213">
        <v>3298.36</v>
      </c>
      <c r="Z1277" s="213">
        <v>920</v>
      </c>
      <c r="AA1277" s="213">
        <v>-920</v>
      </c>
      <c r="AB1277" s="213">
        <v>0</v>
      </c>
      <c r="AC1277" s="213">
        <f>SUMIF('[3]revexpbalances - 2024-07-18T082'!$G:$G,G:G,'[3]revexpbalances - 2024-07-18T082'!$H:$H)</f>
        <v>0</v>
      </c>
      <c r="AD1277" s="213">
        <f t="shared" si="252"/>
        <v>0</v>
      </c>
      <c r="AE1277" s="744">
        <f t="shared" si="253"/>
        <v>957.56999999999994</v>
      </c>
      <c r="AF1277" s="744">
        <f t="shared" si="254"/>
        <v>-4255.93</v>
      </c>
      <c r="AG1277" s="744">
        <f t="shared" si="255"/>
        <v>4218.3600000000006</v>
      </c>
      <c r="AH1277" s="744">
        <f t="shared" si="256"/>
        <v>-920</v>
      </c>
      <c r="AI1277" s="744">
        <f t="shared" si="257"/>
        <v>0</v>
      </c>
      <c r="AJ1277" s="744">
        <f t="shared" si="258"/>
        <v>0</v>
      </c>
      <c r="AK1277" s="1097">
        <v>0</v>
      </c>
    </row>
    <row r="1278" spans="1:37">
      <c r="A1278">
        <v>25400</v>
      </c>
      <c r="B1278" t="s">
        <v>2923</v>
      </c>
      <c r="C1278">
        <v>931104</v>
      </c>
      <c r="D1278" t="s">
        <v>2941</v>
      </c>
      <c r="E1278">
        <v>510200</v>
      </c>
      <c r="F1278" t="s">
        <v>462</v>
      </c>
      <c r="G1278" s="408" t="s">
        <v>2239</v>
      </c>
      <c r="H1278" s="65" t="s">
        <v>1766</v>
      </c>
      <c r="I1278" s="566" t="s">
        <v>46</v>
      </c>
      <c r="J1278" s="62" t="s">
        <v>1950</v>
      </c>
      <c r="K1278" s="61" t="str">
        <f t="shared" si="248"/>
        <v>1</v>
      </c>
      <c r="L1278" s="63" t="str">
        <f t="shared" si="249"/>
        <v>Business Services1</v>
      </c>
      <c r="M1278" s="63" t="str">
        <f t="shared" si="250"/>
        <v>Business Operations1</v>
      </c>
      <c r="N1278" s="637">
        <v>0</v>
      </c>
      <c r="O1278" s="213">
        <v>0</v>
      </c>
      <c r="Q1278" s="213">
        <f t="shared" si="251"/>
        <v>0</v>
      </c>
      <c r="R1278" s="213">
        <v>0</v>
      </c>
      <c r="S1278" s="213">
        <v>0</v>
      </c>
      <c r="T1278" s="213">
        <v>2992.44</v>
      </c>
      <c r="U1278" s="213">
        <v>-2992.44</v>
      </c>
      <c r="V1278" s="213">
        <v>0</v>
      </c>
      <c r="W1278" s="213">
        <v>10732.73</v>
      </c>
      <c r="X1278" s="213">
        <v>0</v>
      </c>
      <c r="Y1278" s="213">
        <v>-10732.73</v>
      </c>
      <c r="Z1278" s="213">
        <v>3666.17</v>
      </c>
      <c r="AA1278" s="213">
        <v>-3666.17</v>
      </c>
      <c r="AB1278" s="213">
        <v>0</v>
      </c>
      <c r="AC1278" s="213">
        <f>SUMIF('[3]revexpbalances - 2024-07-18T082'!$G:$G,G:G,'[3]revexpbalances - 2024-07-18T082'!$H:$H)</f>
        <v>0</v>
      </c>
      <c r="AD1278" s="213">
        <f t="shared" si="252"/>
        <v>0</v>
      </c>
      <c r="AE1278" s="744">
        <f t="shared" si="253"/>
        <v>2992.44</v>
      </c>
      <c r="AF1278" s="744">
        <f t="shared" si="254"/>
        <v>7740.2899999999991</v>
      </c>
      <c r="AG1278" s="744">
        <f t="shared" si="255"/>
        <v>-7066.5599999999995</v>
      </c>
      <c r="AH1278" s="744">
        <f t="shared" si="256"/>
        <v>-3666.17</v>
      </c>
      <c r="AI1278" s="744">
        <f t="shared" si="257"/>
        <v>0</v>
      </c>
      <c r="AJ1278" s="744">
        <f t="shared" si="258"/>
        <v>0</v>
      </c>
      <c r="AK1278" s="1097">
        <v>0</v>
      </c>
    </row>
    <row r="1279" spans="1:37">
      <c r="A1279">
        <v>25400</v>
      </c>
      <c r="B1279" t="s">
        <v>2923</v>
      </c>
      <c r="C1279">
        <v>931104</v>
      </c>
      <c r="D1279" t="s">
        <v>2941</v>
      </c>
      <c r="E1279">
        <v>513000</v>
      </c>
      <c r="F1279" t="s">
        <v>469</v>
      </c>
      <c r="G1279" s="408" t="s">
        <v>556</v>
      </c>
      <c r="H1279" s="65" t="s">
        <v>1766</v>
      </c>
      <c r="I1279" s="566" t="s">
        <v>46</v>
      </c>
      <c r="J1279" s="62" t="s">
        <v>2547</v>
      </c>
      <c r="K1279" s="61" t="str">
        <f t="shared" si="248"/>
        <v>1</v>
      </c>
      <c r="L1279" s="63" t="str">
        <f t="shared" si="249"/>
        <v>Business Services1</v>
      </c>
      <c r="M1279" s="63" t="str">
        <f t="shared" si="250"/>
        <v>Business Operations1</v>
      </c>
      <c r="N1279" s="637">
        <v>0</v>
      </c>
      <c r="O1279" s="213">
        <v>0</v>
      </c>
      <c r="Q1279" s="213">
        <f t="shared" si="251"/>
        <v>0</v>
      </c>
      <c r="R1279" s="213">
        <v>0</v>
      </c>
      <c r="S1279" s="213">
        <v>109.44</v>
      </c>
      <c r="T1279" s="213">
        <v>-32.83</v>
      </c>
      <c r="U1279" s="213">
        <v>-76.61</v>
      </c>
      <c r="V1279" s="213">
        <v>0</v>
      </c>
      <c r="W1279" s="213">
        <v>-263.86</v>
      </c>
      <c r="X1279" s="213">
        <v>0</v>
      </c>
      <c r="Y1279" s="213">
        <v>267.7</v>
      </c>
      <c r="Z1279" s="213">
        <v>69.760000000000005</v>
      </c>
      <c r="AA1279" s="213">
        <v>-73.599999999999994</v>
      </c>
      <c r="AB1279" s="213">
        <v>0</v>
      </c>
      <c r="AC1279" s="213">
        <f>SUMIF('[3]revexpbalances - 2024-07-18T082'!$G:$G,G:G,'[3]revexpbalances - 2024-07-18T082'!$H:$H)</f>
        <v>0</v>
      </c>
      <c r="AD1279" s="213">
        <f t="shared" si="252"/>
        <v>-1.4210854715202004E-14</v>
      </c>
      <c r="AE1279" s="744">
        <f t="shared" si="253"/>
        <v>76.61</v>
      </c>
      <c r="AF1279" s="744">
        <f t="shared" si="254"/>
        <v>-340.47</v>
      </c>
      <c r="AG1279" s="744">
        <f t="shared" si="255"/>
        <v>337.46</v>
      </c>
      <c r="AH1279" s="744">
        <f t="shared" si="256"/>
        <v>-73.599999999999994</v>
      </c>
      <c r="AI1279" s="744">
        <f t="shared" si="257"/>
        <v>0</v>
      </c>
      <c r="AJ1279" s="744">
        <f t="shared" si="258"/>
        <v>0</v>
      </c>
      <c r="AK1279" s="1097">
        <v>0</v>
      </c>
    </row>
    <row r="1280" spans="1:37">
      <c r="A1280">
        <v>25400</v>
      </c>
      <c r="B1280" t="s">
        <v>2923</v>
      </c>
      <c r="C1280">
        <v>931104</v>
      </c>
      <c r="D1280" t="s">
        <v>2941</v>
      </c>
      <c r="E1280">
        <v>513120</v>
      </c>
      <c r="F1280" t="s">
        <v>471</v>
      </c>
      <c r="G1280" s="408" t="s">
        <v>558</v>
      </c>
      <c r="H1280" s="65" t="s">
        <v>1766</v>
      </c>
      <c r="I1280" s="566" t="s">
        <v>46</v>
      </c>
      <c r="J1280" s="62" t="s">
        <v>2547</v>
      </c>
      <c r="K1280" s="61" t="str">
        <f t="shared" si="248"/>
        <v>1</v>
      </c>
      <c r="L1280" s="63" t="str">
        <f t="shared" si="249"/>
        <v>Business Services1</v>
      </c>
      <c r="M1280" s="63" t="str">
        <f t="shared" si="250"/>
        <v>Business Operations1</v>
      </c>
      <c r="N1280" s="637">
        <v>1.1368683772161603E-13</v>
      </c>
      <c r="O1280" s="213">
        <v>0</v>
      </c>
      <c r="Q1280" s="213">
        <f t="shared" si="251"/>
        <v>0</v>
      </c>
      <c r="R1280" s="213">
        <v>0</v>
      </c>
      <c r="S1280" s="213">
        <v>84.81</v>
      </c>
      <c r="T1280" s="213">
        <v>185.54</v>
      </c>
      <c r="U1280" s="213">
        <v>-270.35000000000002</v>
      </c>
      <c r="V1280" s="213">
        <v>0</v>
      </c>
      <c r="W1280" s="213">
        <v>357.25</v>
      </c>
      <c r="X1280" s="213">
        <v>0</v>
      </c>
      <c r="Y1280" s="213">
        <v>-354.3</v>
      </c>
      <c r="Z1280" s="213">
        <v>144.52000000000001</v>
      </c>
      <c r="AA1280" s="213">
        <v>-147.47</v>
      </c>
      <c r="AB1280" s="213">
        <v>0</v>
      </c>
      <c r="AC1280" s="213">
        <f>SUMIF('[3]revexpbalances - 2024-07-18T082'!$G:$G,G:G,'[3]revexpbalances - 2024-07-18T082'!$H:$H)</f>
        <v>0</v>
      </c>
      <c r="AD1280" s="213">
        <f t="shared" si="252"/>
        <v>0</v>
      </c>
      <c r="AE1280" s="744">
        <f t="shared" si="253"/>
        <v>270.35000000000002</v>
      </c>
      <c r="AF1280" s="744">
        <f t="shared" si="254"/>
        <v>86.899999999999977</v>
      </c>
      <c r="AG1280" s="744">
        <f t="shared" si="255"/>
        <v>-209.78</v>
      </c>
      <c r="AH1280" s="744">
        <f t="shared" si="256"/>
        <v>-147.47</v>
      </c>
      <c r="AI1280" s="744">
        <f t="shared" si="257"/>
        <v>0</v>
      </c>
      <c r="AJ1280" s="744">
        <f t="shared" si="258"/>
        <v>0</v>
      </c>
      <c r="AK1280" s="1097">
        <v>0</v>
      </c>
    </row>
    <row r="1281" spans="1:37">
      <c r="A1281">
        <v>25400</v>
      </c>
      <c r="B1281" t="s">
        <v>2923</v>
      </c>
      <c r="C1281">
        <v>931104</v>
      </c>
      <c r="D1281" t="s">
        <v>2941</v>
      </c>
      <c r="E1281">
        <v>513140</v>
      </c>
      <c r="F1281" t="s">
        <v>472</v>
      </c>
      <c r="G1281" s="408" t="s">
        <v>560</v>
      </c>
      <c r="H1281" s="65" t="s">
        <v>1766</v>
      </c>
      <c r="I1281" s="566" t="s">
        <v>46</v>
      </c>
      <c r="J1281" s="62" t="s">
        <v>2547</v>
      </c>
      <c r="K1281" s="61" t="str">
        <f t="shared" si="248"/>
        <v>1</v>
      </c>
      <c r="L1281" s="63" t="str">
        <f t="shared" si="249"/>
        <v>Business Services1</v>
      </c>
      <c r="M1281" s="63" t="str">
        <f t="shared" si="250"/>
        <v>Business Operations1</v>
      </c>
      <c r="N1281" s="637">
        <v>-2.8421709430404007E-14</v>
      </c>
      <c r="O1281" s="213">
        <v>0</v>
      </c>
      <c r="Q1281" s="213">
        <f t="shared" si="251"/>
        <v>0</v>
      </c>
      <c r="R1281" s="213">
        <v>0</v>
      </c>
      <c r="S1281" s="213">
        <v>19.829999999999998</v>
      </c>
      <c r="T1281" s="213">
        <v>43.39</v>
      </c>
      <c r="U1281" s="213">
        <v>-63.22</v>
      </c>
      <c r="V1281" s="213">
        <v>0</v>
      </c>
      <c r="W1281" s="213">
        <v>83.55</v>
      </c>
      <c r="X1281" s="213">
        <v>0</v>
      </c>
      <c r="Y1281" s="213">
        <v>-82.86</v>
      </c>
      <c r="Z1281" s="213">
        <v>33.79</v>
      </c>
      <c r="AA1281" s="213">
        <v>-34.479999999999997</v>
      </c>
      <c r="AB1281" s="213">
        <v>0</v>
      </c>
      <c r="AC1281" s="213">
        <f>SUMIF('[3]revexpbalances - 2024-07-18T082'!$G:$G,G:G,'[3]revexpbalances - 2024-07-18T082'!$H:$H)</f>
        <v>0</v>
      </c>
      <c r="AD1281" s="213">
        <f t="shared" si="252"/>
        <v>0</v>
      </c>
      <c r="AE1281" s="744">
        <f t="shared" si="253"/>
        <v>63.22</v>
      </c>
      <c r="AF1281" s="744">
        <f t="shared" si="254"/>
        <v>20.329999999999998</v>
      </c>
      <c r="AG1281" s="744">
        <f t="shared" si="255"/>
        <v>-49.07</v>
      </c>
      <c r="AH1281" s="744">
        <f t="shared" si="256"/>
        <v>-34.479999999999997</v>
      </c>
      <c r="AI1281" s="744">
        <f t="shared" si="257"/>
        <v>0</v>
      </c>
      <c r="AJ1281" s="744">
        <f t="shared" si="258"/>
        <v>0</v>
      </c>
      <c r="AK1281" s="1097">
        <v>0</v>
      </c>
    </row>
    <row r="1282" spans="1:37">
      <c r="A1282">
        <v>25400</v>
      </c>
      <c r="B1282" t="s">
        <v>2923</v>
      </c>
      <c r="C1282">
        <v>931104</v>
      </c>
      <c r="D1282" t="s">
        <v>2941</v>
      </c>
      <c r="E1282">
        <v>515040</v>
      </c>
      <c r="F1282" t="s">
        <v>473</v>
      </c>
      <c r="G1282" s="408" t="s">
        <v>562</v>
      </c>
      <c r="H1282" s="65" t="s">
        <v>1766</v>
      </c>
      <c r="I1282" s="566" t="s">
        <v>46</v>
      </c>
      <c r="J1282" s="62" t="s">
        <v>2547</v>
      </c>
      <c r="K1282" s="61" t="str">
        <f t="shared" si="248"/>
        <v>1</v>
      </c>
      <c r="L1282" s="63" t="str">
        <f t="shared" si="249"/>
        <v>Business Services1</v>
      </c>
      <c r="M1282" s="63" t="str">
        <f t="shared" si="250"/>
        <v>Business Operations1</v>
      </c>
      <c r="N1282" s="637">
        <v>0</v>
      </c>
      <c r="O1282" s="213">
        <v>0</v>
      </c>
      <c r="Q1282" s="213">
        <f t="shared" si="251"/>
        <v>0</v>
      </c>
      <c r="R1282" s="213">
        <v>0</v>
      </c>
      <c r="S1282" s="213">
        <v>0</v>
      </c>
      <c r="T1282" s="213">
        <v>754.64</v>
      </c>
      <c r="U1282" s="213">
        <v>-754.64</v>
      </c>
      <c r="V1282" s="213">
        <v>0</v>
      </c>
      <c r="W1282" s="213">
        <v>-1667.87</v>
      </c>
      <c r="X1282" s="213">
        <v>0</v>
      </c>
      <c r="Y1282" s="213">
        <v>1677.13</v>
      </c>
      <c r="Z1282" s="213">
        <v>-9.26</v>
      </c>
      <c r="AA1282" s="213">
        <v>0</v>
      </c>
      <c r="AB1282" s="213">
        <v>0</v>
      </c>
      <c r="AC1282" s="213">
        <f>SUMIF('[3]revexpbalances - 2024-07-18T082'!$G:$G,G:G,'[3]revexpbalances - 2024-07-18T082'!$H:$H)</f>
        <v>0</v>
      </c>
      <c r="AD1282" s="213">
        <f t="shared" si="252"/>
        <v>2.1849189124623081E-13</v>
      </c>
      <c r="AE1282" s="744">
        <f t="shared" si="253"/>
        <v>754.64</v>
      </c>
      <c r="AF1282" s="744">
        <f t="shared" si="254"/>
        <v>-2422.5099999999998</v>
      </c>
      <c r="AG1282" s="744">
        <f t="shared" si="255"/>
        <v>1667.8700000000001</v>
      </c>
      <c r="AH1282" s="744">
        <f t="shared" si="256"/>
        <v>0</v>
      </c>
      <c r="AI1282" s="744">
        <f t="shared" si="257"/>
        <v>2.2737367544323206E-13</v>
      </c>
      <c r="AJ1282" s="744">
        <f t="shared" si="258"/>
        <v>-2.2737367544323206E-13</v>
      </c>
      <c r="AK1282" s="1097">
        <v>0</v>
      </c>
    </row>
    <row r="1283" spans="1:37">
      <c r="A1283">
        <v>25400</v>
      </c>
      <c r="B1283" t="s">
        <v>2923</v>
      </c>
      <c r="C1283">
        <v>931104</v>
      </c>
      <c r="D1283" t="s">
        <v>2941</v>
      </c>
      <c r="E1283">
        <v>515100</v>
      </c>
      <c r="F1283" t="s">
        <v>474</v>
      </c>
      <c r="G1283" s="408" t="s">
        <v>564</v>
      </c>
      <c r="H1283" s="65" t="s">
        <v>1766</v>
      </c>
      <c r="I1283" s="566" t="s">
        <v>46</v>
      </c>
      <c r="J1283" s="62" t="s">
        <v>2547</v>
      </c>
      <c r="K1283" s="61" t="str">
        <f t="shared" si="248"/>
        <v>1</v>
      </c>
      <c r="L1283" s="63" t="str">
        <f t="shared" si="249"/>
        <v>Business Services1</v>
      </c>
      <c r="M1283" s="63" t="str">
        <f t="shared" si="250"/>
        <v>Business Operations1</v>
      </c>
      <c r="N1283" s="637">
        <v>0</v>
      </c>
      <c r="O1283" s="213">
        <v>0</v>
      </c>
      <c r="Q1283" s="213">
        <f t="shared" si="251"/>
        <v>0</v>
      </c>
      <c r="R1283" s="213">
        <v>0</v>
      </c>
      <c r="S1283" s="213">
        <v>0</v>
      </c>
      <c r="T1283" s="213">
        <v>2.73</v>
      </c>
      <c r="U1283" s="213">
        <v>-2.73</v>
      </c>
      <c r="V1283" s="213">
        <v>0</v>
      </c>
      <c r="W1283" s="213">
        <v>-5.92</v>
      </c>
      <c r="X1283" s="213">
        <v>0</v>
      </c>
      <c r="Y1283" s="213">
        <v>5.98</v>
      </c>
      <c r="Z1283" s="213">
        <v>-0.06</v>
      </c>
      <c r="AA1283" s="213">
        <v>0</v>
      </c>
      <c r="AB1283" s="213">
        <v>0</v>
      </c>
      <c r="AC1283" s="213">
        <f>SUMIF('[3]revexpbalances - 2024-07-18T082'!$G:$G,G:G,'[3]revexpbalances - 2024-07-18T082'!$H:$H)</f>
        <v>0</v>
      </c>
      <c r="AD1283" s="213">
        <f t="shared" si="252"/>
        <v>4.9960036108132044E-16</v>
      </c>
      <c r="AE1283" s="744">
        <f t="shared" si="253"/>
        <v>2.73</v>
      </c>
      <c r="AF1283" s="744">
        <f t="shared" si="254"/>
        <v>-8.65</v>
      </c>
      <c r="AG1283" s="744">
        <f t="shared" si="255"/>
        <v>5.9200000000000008</v>
      </c>
      <c r="AH1283" s="744">
        <f t="shared" si="256"/>
        <v>0</v>
      </c>
      <c r="AI1283" s="744">
        <f t="shared" si="257"/>
        <v>8.8817841970012523E-16</v>
      </c>
      <c r="AJ1283" s="744">
        <f t="shared" si="258"/>
        <v>-8.8817841970012523E-16</v>
      </c>
      <c r="AK1283" s="1097">
        <v>0</v>
      </c>
    </row>
    <row r="1284" spans="1:37">
      <c r="A1284">
        <v>25400</v>
      </c>
      <c r="B1284" t="s">
        <v>2923</v>
      </c>
      <c r="C1284">
        <v>931104</v>
      </c>
      <c r="D1284" t="s">
        <v>2941</v>
      </c>
      <c r="E1284">
        <v>515260</v>
      </c>
      <c r="F1284" t="s">
        <v>479</v>
      </c>
      <c r="G1284" s="408" t="s">
        <v>569</v>
      </c>
      <c r="H1284" s="65" t="s">
        <v>1766</v>
      </c>
      <c r="I1284" s="566" t="s">
        <v>46</v>
      </c>
      <c r="J1284" s="62" t="s">
        <v>2547</v>
      </c>
      <c r="K1284" s="61" t="str">
        <f t="shared" si="248"/>
        <v>1</v>
      </c>
      <c r="L1284" s="63" t="str">
        <f t="shared" si="249"/>
        <v>Business Services1</v>
      </c>
      <c r="M1284" s="63" t="str">
        <f t="shared" si="250"/>
        <v>Business Operations1</v>
      </c>
      <c r="N1284" s="637">
        <v>4.4408920985006262E-16</v>
      </c>
      <c r="O1284" s="213">
        <v>0</v>
      </c>
      <c r="Q1284" s="213">
        <f t="shared" si="251"/>
        <v>0</v>
      </c>
      <c r="R1284" s="213">
        <v>0</v>
      </c>
      <c r="S1284" s="213">
        <v>0</v>
      </c>
      <c r="T1284" s="213">
        <v>8.33</v>
      </c>
      <c r="U1284" s="213">
        <v>-8.33</v>
      </c>
      <c r="V1284" s="213">
        <v>0</v>
      </c>
      <c r="W1284" s="213">
        <v>-18.079999999999998</v>
      </c>
      <c r="X1284" s="213">
        <v>0</v>
      </c>
      <c r="Y1284" s="213">
        <v>18.21</v>
      </c>
      <c r="Z1284" s="213">
        <v>-0.13</v>
      </c>
      <c r="AA1284" s="213">
        <v>0</v>
      </c>
      <c r="AB1284" s="213">
        <v>0</v>
      </c>
      <c r="AC1284" s="213">
        <f>SUMIF('[3]revexpbalances - 2024-07-18T082'!$G:$G,G:G,'[3]revexpbalances - 2024-07-18T082'!$H:$H)</f>
        <v>0</v>
      </c>
      <c r="AD1284" s="213">
        <f t="shared" si="252"/>
        <v>2.55351295663786E-15</v>
      </c>
      <c r="AE1284" s="744">
        <f t="shared" si="253"/>
        <v>8.33</v>
      </c>
      <c r="AF1284" s="744">
        <f t="shared" si="254"/>
        <v>-26.409999999999997</v>
      </c>
      <c r="AG1284" s="744">
        <f t="shared" si="255"/>
        <v>18.080000000000002</v>
      </c>
      <c r="AH1284" s="744">
        <f t="shared" si="256"/>
        <v>0</v>
      </c>
      <c r="AI1284" s="744">
        <f t="shared" si="257"/>
        <v>3.5527136788005009E-15</v>
      </c>
      <c r="AJ1284" s="744">
        <f t="shared" si="258"/>
        <v>-3.5527136788005009E-15</v>
      </c>
      <c r="AK1284" s="1097">
        <v>0</v>
      </c>
    </row>
    <row r="1285" spans="1:37">
      <c r="A1285">
        <v>25400</v>
      </c>
      <c r="B1285" t="s">
        <v>2923</v>
      </c>
      <c r="C1285">
        <v>931104</v>
      </c>
      <c r="D1285" t="s">
        <v>2941</v>
      </c>
      <c r="E1285">
        <v>518140</v>
      </c>
      <c r="F1285" t="s">
        <v>484</v>
      </c>
      <c r="G1285" s="408" t="s">
        <v>3567</v>
      </c>
      <c r="H1285" s="65" t="s">
        <v>1766</v>
      </c>
      <c r="I1285" s="566" t="s">
        <v>46</v>
      </c>
      <c r="J1285" s="62" t="s">
        <v>2547</v>
      </c>
      <c r="K1285" s="61" t="str">
        <f t="shared" si="248"/>
        <v>1</v>
      </c>
      <c r="L1285" s="63" t="str">
        <f t="shared" si="249"/>
        <v>Business Services1</v>
      </c>
      <c r="M1285" s="63" t="str">
        <f t="shared" si="250"/>
        <v>Business Operations1</v>
      </c>
      <c r="N1285" s="637">
        <v>0</v>
      </c>
      <c r="O1285" s="213">
        <v>0</v>
      </c>
      <c r="Q1285" s="213">
        <f t="shared" si="251"/>
        <v>0</v>
      </c>
      <c r="R1285" s="213">
        <v>0</v>
      </c>
      <c r="S1285" s="213">
        <v>0.72</v>
      </c>
      <c r="T1285" s="213">
        <v>-0.11</v>
      </c>
      <c r="U1285" s="213">
        <v>-0.61</v>
      </c>
      <c r="V1285" s="213">
        <v>0</v>
      </c>
      <c r="W1285" s="213">
        <v>-0.94</v>
      </c>
      <c r="X1285" s="213">
        <v>0</v>
      </c>
      <c r="Y1285" s="213">
        <v>0.94</v>
      </c>
      <c r="Z1285" s="213">
        <v>0.16</v>
      </c>
      <c r="AA1285" s="213">
        <v>-0.16</v>
      </c>
      <c r="AB1285" s="213">
        <v>0</v>
      </c>
      <c r="AC1285" s="213">
        <f>SUMIF('[3]revexpbalances - 2024-07-18T082'!$G:$G,G:G,'[3]revexpbalances - 2024-07-18T082'!$H:$H)</f>
        <v>0</v>
      </c>
      <c r="AD1285" s="213">
        <f t="shared" si="252"/>
        <v>0</v>
      </c>
      <c r="AE1285" s="744">
        <f t="shared" si="253"/>
        <v>0.61</v>
      </c>
      <c r="AF1285" s="744">
        <f t="shared" si="254"/>
        <v>-1.5499999999999998</v>
      </c>
      <c r="AG1285" s="744">
        <f t="shared" si="255"/>
        <v>1.0999999999999999</v>
      </c>
      <c r="AH1285" s="744">
        <f t="shared" si="256"/>
        <v>-0.16</v>
      </c>
      <c r="AI1285" s="744">
        <f t="shared" si="257"/>
        <v>0</v>
      </c>
      <c r="AJ1285" s="744">
        <f t="shared" si="258"/>
        <v>0</v>
      </c>
      <c r="AK1285" s="1097">
        <v>0</v>
      </c>
    </row>
    <row r="1286" spans="1:37">
      <c r="A1286">
        <v>25400</v>
      </c>
      <c r="B1286" t="s">
        <v>2923</v>
      </c>
      <c r="C1286">
        <v>931183</v>
      </c>
      <c r="D1286" t="s">
        <v>2929</v>
      </c>
      <c r="E1286">
        <v>523800</v>
      </c>
      <c r="F1286" t="s">
        <v>67</v>
      </c>
      <c r="G1286" s="408" t="s">
        <v>6418</v>
      </c>
      <c r="H1286" s="65" t="s">
        <v>1766</v>
      </c>
      <c r="I1286" s="989" t="s">
        <v>7000</v>
      </c>
      <c r="J1286" s="217" t="s">
        <v>458</v>
      </c>
      <c r="K1286" s="61" t="str">
        <f t="shared" si="248"/>
        <v>2</v>
      </c>
      <c r="L1286" s="63" t="str">
        <f t="shared" si="249"/>
        <v>Business Services2</v>
      </c>
      <c r="M1286" s="63" t="str">
        <f t="shared" si="250"/>
        <v>Guest Services &amp; Events2</v>
      </c>
      <c r="N1286" s="637">
        <v>998.22</v>
      </c>
      <c r="O1286" s="213">
        <v>0</v>
      </c>
      <c r="Q1286" s="213">
        <f t="shared" si="251"/>
        <v>0</v>
      </c>
      <c r="R1286" s="213">
        <v>0</v>
      </c>
      <c r="S1286" s="213">
        <v>0</v>
      </c>
      <c r="T1286" s="213">
        <v>0</v>
      </c>
      <c r="U1286" s="213">
        <v>0</v>
      </c>
      <c r="V1286" s="213">
        <v>0</v>
      </c>
      <c r="W1286" s="213">
        <v>0</v>
      </c>
      <c r="X1286" s="213">
        <v>0</v>
      </c>
      <c r="Y1286" s="213">
        <v>0</v>
      </c>
      <c r="Z1286" s="213">
        <v>0</v>
      </c>
      <c r="AA1286" s="213">
        <v>0</v>
      </c>
      <c r="AB1286" s="213">
        <v>0</v>
      </c>
      <c r="AC1286" s="213">
        <f>SUMIF('[3]revexpbalances - 2024-07-18T082'!$G:$G,G:G,'[3]revexpbalances - 2024-07-18T082'!$H:$H)</f>
        <v>0</v>
      </c>
      <c r="AD1286" s="213">
        <f t="shared" si="252"/>
        <v>0</v>
      </c>
      <c r="AE1286" s="744">
        <f t="shared" si="253"/>
        <v>0</v>
      </c>
      <c r="AF1286" s="744">
        <f t="shared" si="254"/>
        <v>0</v>
      </c>
      <c r="AG1286" s="744">
        <f t="shared" si="255"/>
        <v>0</v>
      </c>
      <c r="AH1286" s="744">
        <f t="shared" si="256"/>
        <v>0</v>
      </c>
      <c r="AI1286" s="744">
        <f t="shared" si="257"/>
        <v>0</v>
      </c>
      <c r="AJ1286" s="744">
        <f t="shared" si="258"/>
        <v>0</v>
      </c>
      <c r="AK1286" s="1097">
        <v>0</v>
      </c>
    </row>
    <row r="1287" spans="1:37">
      <c r="A1287">
        <v>25400</v>
      </c>
      <c r="B1287" t="s">
        <v>2923</v>
      </c>
      <c r="C1287">
        <v>931183</v>
      </c>
      <c r="D1287" t="s">
        <v>2929</v>
      </c>
      <c r="E1287">
        <v>537020</v>
      </c>
      <c r="F1287" t="s">
        <v>83</v>
      </c>
      <c r="G1287" s="408" t="s">
        <v>6419</v>
      </c>
      <c r="H1287" s="65" t="s">
        <v>1766</v>
      </c>
      <c r="I1287" s="989" t="s">
        <v>7000</v>
      </c>
      <c r="J1287" s="62" t="s">
        <v>2130</v>
      </c>
      <c r="K1287" s="61" t="str">
        <f t="shared" si="248"/>
        <v>3</v>
      </c>
      <c r="L1287" s="63" t="str">
        <f t="shared" si="249"/>
        <v>Business Services3</v>
      </c>
      <c r="M1287" s="63" t="str">
        <f t="shared" si="250"/>
        <v>Guest Services &amp; Events3</v>
      </c>
      <c r="N1287" s="637">
        <v>246.38</v>
      </c>
      <c r="O1287" s="213">
        <v>0</v>
      </c>
      <c r="Q1287" s="213">
        <f t="shared" si="251"/>
        <v>0</v>
      </c>
      <c r="R1287" s="213">
        <v>0</v>
      </c>
      <c r="S1287" s="213">
        <v>0</v>
      </c>
      <c r="T1287" s="213">
        <v>0</v>
      </c>
      <c r="U1287" s="213">
        <v>0</v>
      </c>
      <c r="V1287" s="213">
        <v>0</v>
      </c>
      <c r="W1287" s="213">
        <v>0</v>
      </c>
      <c r="X1287" s="213">
        <v>0</v>
      </c>
      <c r="Y1287" s="213">
        <v>0</v>
      </c>
      <c r="Z1287" s="213">
        <v>0</v>
      </c>
      <c r="AA1287" s="213">
        <v>0</v>
      </c>
      <c r="AB1287" s="213">
        <v>0</v>
      </c>
      <c r="AC1287" s="213">
        <f>SUMIF('[3]revexpbalances - 2024-07-18T082'!$G:$G,G:G,'[3]revexpbalances - 2024-07-18T082'!$H:$H)</f>
        <v>0</v>
      </c>
      <c r="AD1287" s="213">
        <f t="shared" si="252"/>
        <v>0</v>
      </c>
      <c r="AE1287" s="744">
        <f t="shared" si="253"/>
        <v>0</v>
      </c>
      <c r="AF1287" s="744">
        <f t="shared" si="254"/>
        <v>0</v>
      </c>
      <c r="AG1287" s="744">
        <f t="shared" si="255"/>
        <v>0</v>
      </c>
      <c r="AH1287" s="744">
        <f t="shared" si="256"/>
        <v>0</v>
      </c>
      <c r="AI1287" s="744">
        <f t="shared" si="257"/>
        <v>0</v>
      </c>
      <c r="AJ1287" s="744">
        <f t="shared" si="258"/>
        <v>0</v>
      </c>
      <c r="AK1287" s="1097">
        <v>0</v>
      </c>
    </row>
    <row r="1288" spans="1:37">
      <c r="A1288">
        <v>25400</v>
      </c>
      <c r="B1288" t="s">
        <v>2923</v>
      </c>
      <c r="C1288">
        <v>931205</v>
      </c>
      <c r="D1288" t="s">
        <v>5949</v>
      </c>
      <c r="E1288">
        <v>510200</v>
      </c>
      <c r="F1288" t="s">
        <v>462</v>
      </c>
      <c r="G1288" s="408" t="s">
        <v>6420</v>
      </c>
      <c r="H1288" s="65" t="s">
        <v>1766</v>
      </c>
      <c r="I1288" s="989" t="s">
        <v>7000</v>
      </c>
      <c r="J1288" s="62" t="s">
        <v>1950</v>
      </c>
      <c r="K1288" s="61" t="str">
        <f t="shared" si="248"/>
        <v>1</v>
      </c>
      <c r="L1288" s="63" t="str">
        <f t="shared" si="249"/>
        <v>Business Services1</v>
      </c>
      <c r="M1288" s="63" t="str">
        <f t="shared" si="250"/>
        <v>Guest Services &amp; Events1</v>
      </c>
      <c r="N1288" s="637">
        <v>2395.1999999999998</v>
      </c>
      <c r="O1288" s="213">
        <v>0</v>
      </c>
      <c r="Q1288" s="213">
        <f t="shared" si="251"/>
        <v>0</v>
      </c>
      <c r="R1288" s="213">
        <v>0</v>
      </c>
      <c r="S1288" s="213">
        <v>0</v>
      </c>
      <c r="T1288" s="213">
        <v>0</v>
      </c>
      <c r="U1288" s="213">
        <v>0</v>
      </c>
      <c r="V1288" s="213">
        <v>0</v>
      </c>
      <c r="W1288" s="213">
        <v>0</v>
      </c>
      <c r="X1288" s="213">
        <v>0</v>
      </c>
      <c r="Y1288" s="213">
        <v>0</v>
      </c>
      <c r="Z1288" s="213">
        <v>0</v>
      </c>
      <c r="AA1288" s="213">
        <v>0</v>
      </c>
      <c r="AB1288" s="213">
        <v>0</v>
      </c>
      <c r="AC1288" s="213">
        <f>SUMIF('[3]revexpbalances - 2024-07-18T082'!$G:$G,G:G,'[3]revexpbalances - 2024-07-18T082'!$H:$H)</f>
        <v>0</v>
      </c>
      <c r="AD1288" s="213">
        <f t="shared" si="252"/>
        <v>0</v>
      </c>
      <c r="AE1288" s="744">
        <f t="shared" si="253"/>
        <v>0</v>
      </c>
      <c r="AF1288" s="744">
        <f t="shared" si="254"/>
        <v>0</v>
      </c>
      <c r="AG1288" s="744">
        <f t="shared" si="255"/>
        <v>0</v>
      </c>
      <c r="AH1288" s="744">
        <f t="shared" si="256"/>
        <v>0</v>
      </c>
      <c r="AI1288" s="744">
        <f t="shared" si="257"/>
        <v>0</v>
      </c>
      <c r="AJ1288" s="744">
        <f t="shared" si="258"/>
        <v>0</v>
      </c>
      <c r="AK1288" s="1097">
        <v>0</v>
      </c>
    </row>
    <row r="1289" spans="1:37">
      <c r="A1289">
        <v>25400</v>
      </c>
      <c r="B1289" t="s">
        <v>2923</v>
      </c>
      <c r="C1289">
        <v>931205</v>
      </c>
      <c r="D1289" t="s">
        <v>5949</v>
      </c>
      <c r="E1289">
        <v>537020</v>
      </c>
      <c r="F1289" t="s">
        <v>83</v>
      </c>
      <c r="G1289" s="408" t="s">
        <v>6423</v>
      </c>
      <c r="H1289" s="65" t="s">
        <v>1766</v>
      </c>
      <c r="I1289" s="989" t="s">
        <v>7000</v>
      </c>
      <c r="J1289" s="62" t="s">
        <v>2130</v>
      </c>
      <c r="K1289" s="61" t="str">
        <f t="shared" si="248"/>
        <v>3</v>
      </c>
      <c r="L1289" s="63" t="str">
        <f t="shared" si="249"/>
        <v>Business Services3</v>
      </c>
      <c r="M1289" s="63" t="str">
        <f t="shared" si="250"/>
        <v>Guest Services &amp; Events3</v>
      </c>
      <c r="N1289" s="637">
        <v>360.09</v>
      </c>
      <c r="O1289" s="213">
        <v>0</v>
      </c>
      <c r="Q1289" s="213">
        <f t="shared" si="251"/>
        <v>0</v>
      </c>
      <c r="R1289" s="213">
        <v>0</v>
      </c>
      <c r="S1289" s="213">
        <v>0</v>
      </c>
      <c r="T1289" s="213">
        <v>0</v>
      </c>
      <c r="U1289" s="213">
        <v>0</v>
      </c>
      <c r="V1289" s="213">
        <v>0</v>
      </c>
      <c r="W1289" s="213">
        <v>0</v>
      </c>
      <c r="X1289" s="213">
        <v>0</v>
      </c>
      <c r="Y1289" s="213">
        <v>0</v>
      </c>
      <c r="Z1289" s="213">
        <v>0</v>
      </c>
      <c r="AA1289" s="213">
        <v>0</v>
      </c>
      <c r="AB1289" s="213">
        <v>0</v>
      </c>
      <c r="AC1289" s="213">
        <f>SUMIF('[3]revexpbalances - 2024-07-18T082'!$G:$G,G:G,'[3]revexpbalances - 2024-07-18T082'!$H:$H)</f>
        <v>0</v>
      </c>
      <c r="AD1289" s="213">
        <f t="shared" si="252"/>
        <v>0</v>
      </c>
      <c r="AE1289" s="744">
        <f t="shared" si="253"/>
        <v>0</v>
      </c>
      <c r="AF1289" s="744">
        <f t="shared" si="254"/>
        <v>0</v>
      </c>
      <c r="AG1289" s="744">
        <f t="shared" si="255"/>
        <v>0</v>
      </c>
      <c r="AH1289" s="744">
        <f t="shared" si="256"/>
        <v>0</v>
      </c>
      <c r="AI1289" s="744">
        <f t="shared" si="257"/>
        <v>0</v>
      </c>
      <c r="AJ1289" s="744">
        <f t="shared" si="258"/>
        <v>0</v>
      </c>
      <c r="AK1289" s="1097">
        <v>0</v>
      </c>
    </row>
    <row r="1290" spans="1:37">
      <c r="A1290">
        <v>25400</v>
      </c>
      <c r="B1290" t="s">
        <v>2923</v>
      </c>
      <c r="C1290">
        <v>931220</v>
      </c>
      <c r="D1290" t="s">
        <v>529</v>
      </c>
      <c r="E1290">
        <v>523800</v>
      </c>
      <c r="F1290" t="s">
        <v>67</v>
      </c>
      <c r="G1290" s="408" t="s">
        <v>2708</v>
      </c>
      <c r="H1290" s="65" t="s">
        <v>1766</v>
      </c>
      <c r="I1290" s="566" t="s">
        <v>117</v>
      </c>
      <c r="J1290" s="217" t="s">
        <v>458</v>
      </c>
      <c r="K1290" s="61" t="str">
        <f t="shared" si="248"/>
        <v>2</v>
      </c>
      <c r="L1290" s="63" t="str">
        <f t="shared" si="249"/>
        <v>Business Services2</v>
      </c>
      <c r="M1290" s="63" t="str">
        <f t="shared" si="250"/>
        <v>Executive2</v>
      </c>
      <c r="N1290" s="637">
        <v>790.53</v>
      </c>
      <c r="O1290" s="213">
        <v>0</v>
      </c>
      <c r="Q1290" s="213">
        <f t="shared" si="251"/>
        <v>0</v>
      </c>
      <c r="R1290" s="213">
        <v>0</v>
      </c>
      <c r="S1290" s="213">
        <v>0</v>
      </c>
      <c r="T1290" s="213">
        <v>0</v>
      </c>
      <c r="U1290" s="213">
        <v>0</v>
      </c>
      <c r="V1290" s="213">
        <v>0</v>
      </c>
      <c r="W1290" s="213">
        <v>0</v>
      </c>
      <c r="X1290" s="213">
        <v>0</v>
      </c>
      <c r="Y1290" s="213">
        <v>0</v>
      </c>
      <c r="Z1290" s="213">
        <v>0</v>
      </c>
      <c r="AA1290" s="213">
        <v>0</v>
      </c>
      <c r="AB1290" s="213">
        <v>0</v>
      </c>
      <c r="AC1290" s="213">
        <f>SUMIF('[3]revexpbalances - 2024-07-18T082'!$G:$G,G:G,'[3]revexpbalances - 2024-07-18T082'!$H:$H)</f>
        <v>0</v>
      </c>
      <c r="AD1290" s="213">
        <f t="shared" si="252"/>
        <v>0</v>
      </c>
      <c r="AE1290" s="744">
        <f t="shared" si="253"/>
        <v>0</v>
      </c>
      <c r="AF1290" s="744">
        <f t="shared" si="254"/>
        <v>0</v>
      </c>
      <c r="AG1290" s="744">
        <f t="shared" si="255"/>
        <v>0</v>
      </c>
      <c r="AH1290" s="744">
        <f t="shared" si="256"/>
        <v>0</v>
      </c>
      <c r="AI1290" s="744">
        <f t="shared" si="257"/>
        <v>0</v>
      </c>
      <c r="AJ1290" s="744">
        <f t="shared" si="258"/>
        <v>0</v>
      </c>
      <c r="AK1290" s="1097">
        <v>0</v>
      </c>
    </row>
    <row r="1291" spans="1:37">
      <c r="A1291">
        <v>25400</v>
      </c>
      <c r="B1291" t="s">
        <v>2923</v>
      </c>
      <c r="C1291">
        <v>931220</v>
      </c>
      <c r="D1291" t="s">
        <v>529</v>
      </c>
      <c r="E1291">
        <v>529010</v>
      </c>
      <c r="F1291" t="s">
        <v>6424</v>
      </c>
      <c r="G1291" s="408" t="s">
        <v>3838</v>
      </c>
      <c r="H1291" s="65" t="s">
        <v>1766</v>
      </c>
      <c r="I1291" s="566" t="s">
        <v>117</v>
      </c>
      <c r="J1291" s="217" t="s">
        <v>458</v>
      </c>
      <c r="K1291" s="61" t="str">
        <f t="shared" si="248"/>
        <v>2</v>
      </c>
      <c r="L1291" s="63" t="str">
        <f t="shared" si="249"/>
        <v>Business Services2</v>
      </c>
      <c r="M1291" s="63" t="str">
        <f t="shared" si="250"/>
        <v>Executive2</v>
      </c>
      <c r="N1291" s="637">
        <v>54</v>
      </c>
      <c r="O1291" s="213">
        <v>0</v>
      </c>
      <c r="Q1291" s="213">
        <f t="shared" si="251"/>
        <v>0</v>
      </c>
      <c r="R1291" s="213">
        <v>0</v>
      </c>
      <c r="S1291" s="213">
        <v>0</v>
      </c>
      <c r="T1291" s="213">
        <v>105</v>
      </c>
      <c r="U1291" s="213">
        <v>0</v>
      </c>
      <c r="V1291" s="213">
        <v>144</v>
      </c>
      <c r="W1291" s="213">
        <v>0</v>
      </c>
      <c r="X1291" s="213">
        <v>0</v>
      </c>
      <c r="Y1291" s="213">
        <v>0</v>
      </c>
      <c r="Z1291" s="213">
        <v>0</v>
      </c>
      <c r="AA1291" s="213">
        <v>0</v>
      </c>
      <c r="AB1291" s="213">
        <v>0</v>
      </c>
      <c r="AC1291" s="213">
        <f>SUMIF('[3]revexpbalances - 2024-07-18T082'!$G:$G,G:G,'[3]revexpbalances - 2024-07-18T082'!$H:$H)</f>
        <v>0</v>
      </c>
      <c r="AD1291" s="213">
        <f t="shared" si="252"/>
        <v>249</v>
      </c>
      <c r="AE1291" s="744">
        <f t="shared" si="253"/>
        <v>105</v>
      </c>
      <c r="AF1291" s="744">
        <f t="shared" si="254"/>
        <v>144</v>
      </c>
      <c r="AG1291" s="744">
        <f t="shared" si="255"/>
        <v>0</v>
      </c>
      <c r="AH1291" s="744">
        <f t="shared" si="256"/>
        <v>0</v>
      </c>
      <c r="AI1291" s="744">
        <f t="shared" si="257"/>
        <v>249</v>
      </c>
      <c r="AJ1291" s="744">
        <f t="shared" si="258"/>
        <v>-249</v>
      </c>
      <c r="AK1291" s="1097">
        <v>0</v>
      </c>
    </row>
    <row r="1292" spans="1:37">
      <c r="A1292">
        <v>25400</v>
      </c>
      <c r="B1292" t="s">
        <v>2923</v>
      </c>
      <c r="C1292">
        <v>931235</v>
      </c>
      <c r="D1292" t="s">
        <v>46</v>
      </c>
      <c r="E1292">
        <v>510320</v>
      </c>
      <c r="F1292" t="s">
        <v>463</v>
      </c>
      <c r="G1292" s="408" t="s">
        <v>6425</v>
      </c>
      <c r="H1292" s="65" t="s">
        <v>1766</v>
      </c>
      <c r="I1292" s="566" t="s">
        <v>46</v>
      </c>
      <c r="J1292" s="62" t="s">
        <v>1950</v>
      </c>
      <c r="K1292" s="61" t="str">
        <f t="shared" si="248"/>
        <v>1</v>
      </c>
      <c r="L1292" s="63" t="str">
        <f t="shared" si="249"/>
        <v>Business Services1</v>
      </c>
      <c r="M1292" s="63" t="str">
        <f t="shared" si="250"/>
        <v>Business Operations1</v>
      </c>
      <c r="N1292" s="637">
        <v>13749.42</v>
      </c>
      <c r="O1292" s="213">
        <v>12000</v>
      </c>
      <c r="Q1292" s="213">
        <f t="shared" si="251"/>
        <v>12000</v>
      </c>
      <c r="R1292" s="213">
        <v>0</v>
      </c>
      <c r="S1292" s="213">
        <v>0</v>
      </c>
      <c r="T1292" s="213">
        <v>1168.42</v>
      </c>
      <c r="U1292" s="213">
        <v>1892.5</v>
      </c>
      <c r="V1292" s="213">
        <v>8865.66</v>
      </c>
      <c r="W1292" s="213">
        <v>12520.71</v>
      </c>
      <c r="X1292" s="213">
        <v>12076.37</v>
      </c>
      <c r="Y1292" s="213">
        <v>9883.4699999999993</v>
      </c>
      <c r="Z1292" s="213">
        <v>7476.78</v>
      </c>
      <c r="AA1292" s="213">
        <v>8424.52</v>
      </c>
      <c r="AB1292" s="213">
        <v>9302.7199999999993</v>
      </c>
      <c r="AC1292" s="213">
        <f>SUMIF('[3]revexpbalances - 2024-07-18T082'!$G:$G,G:G,'[3]revexpbalances - 2024-07-18T082'!$H:$H)</f>
        <v>6166.84</v>
      </c>
      <c r="AD1292" s="213">
        <f t="shared" si="252"/>
        <v>77777.990000000005</v>
      </c>
      <c r="AE1292" s="744">
        <f t="shared" si="253"/>
        <v>1168.42</v>
      </c>
      <c r="AF1292" s="744">
        <f t="shared" si="254"/>
        <v>23278.87</v>
      </c>
      <c r="AG1292" s="744">
        <f t="shared" si="255"/>
        <v>29436.62</v>
      </c>
      <c r="AH1292" s="744">
        <f t="shared" si="256"/>
        <v>23894.079999999998</v>
      </c>
      <c r="AI1292" s="744">
        <f t="shared" si="257"/>
        <v>77777.990000000005</v>
      </c>
      <c r="AJ1292" s="744">
        <f t="shared" si="258"/>
        <v>-65777.990000000005</v>
      </c>
      <c r="AK1292" s="1097">
        <v>0</v>
      </c>
    </row>
    <row r="1293" spans="1:37">
      <c r="A1293">
        <v>25400</v>
      </c>
      <c r="B1293" t="s">
        <v>2923</v>
      </c>
      <c r="C1293">
        <v>931235</v>
      </c>
      <c r="D1293" t="s">
        <v>46</v>
      </c>
      <c r="E1293">
        <v>513020</v>
      </c>
      <c r="F1293" t="s">
        <v>470</v>
      </c>
      <c r="G1293" s="408" t="s">
        <v>6426</v>
      </c>
      <c r="H1293" s="65" t="s">
        <v>1766</v>
      </c>
      <c r="I1293" s="566" t="s">
        <v>46</v>
      </c>
      <c r="J1293" s="62" t="s">
        <v>2547</v>
      </c>
      <c r="K1293" s="61" t="str">
        <f t="shared" si="248"/>
        <v>1</v>
      </c>
      <c r="L1293" s="63" t="str">
        <f t="shared" si="249"/>
        <v>Business Services1</v>
      </c>
      <c r="M1293" s="63" t="str">
        <f t="shared" si="250"/>
        <v>Business Operations1</v>
      </c>
      <c r="N1293" s="637">
        <v>767.19999999999993</v>
      </c>
      <c r="O1293" s="213">
        <v>0</v>
      </c>
      <c r="Q1293" s="213">
        <f t="shared" si="251"/>
        <v>0</v>
      </c>
      <c r="R1293" s="213">
        <v>0</v>
      </c>
      <c r="S1293" s="213">
        <v>0</v>
      </c>
      <c r="T1293" s="213">
        <v>65.2</v>
      </c>
      <c r="U1293" s="213">
        <v>105.6</v>
      </c>
      <c r="V1293" s="213">
        <v>203.85</v>
      </c>
      <c r="W1293" s="213">
        <v>407.81</v>
      </c>
      <c r="X1293" s="213">
        <v>383.02</v>
      </c>
      <c r="Y1293" s="213">
        <v>308.77</v>
      </c>
      <c r="Z1293" s="213">
        <v>66.11</v>
      </c>
      <c r="AA1293" s="213">
        <v>146.91999999999999</v>
      </c>
      <c r="AB1293" s="213">
        <v>0</v>
      </c>
      <c r="AC1293" s="213">
        <f>SUMIF('[3]revexpbalances - 2024-07-18T082'!$G:$G,G:G,'[3]revexpbalances - 2024-07-18T082'!$H:$H)</f>
        <v>0</v>
      </c>
      <c r="AD1293" s="213">
        <f t="shared" si="252"/>
        <v>1687.28</v>
      </c>
      <c r="AE1293" s="744">
        <f t="shared" si="253"/>
        <v>65.2</v>
      </c>
      <c r="AF1293" s="744">
        <f t="shared" si="254"/>
        <v>717.26</v>
      </c>
      <c r="AG1293" s="744">
        <f t="shared" si="255"/>
        <v>757.9</v>
      </c>
      <c r="AH1293" s="744">
        <f t="shared" si="256"/>
        <v>146.91999999999999</v>
      </c>
      <c r="AI1293" s="744">
        <f t="shared" si="257"/>
        <v>1687.2800000000002</v>
      </c>
      <c r="AJ1293" s="744">
        <f t="shared" si="258"/>
        <v>-1687.2800000000002</v>
      </c>
      <c r="AK1293" s="1097">
        <v>0</v>
      </c>
    </row>
    <row r="1294" spans="1:37">
      <c r="A1294">
        <v>25400</v>
      </c>
      <c r="B1294" t="s">
        <v>2923</v>
      </c>
      <c r="C1294">
        <v>931235</v>
      </c>
      <c r="D1294" t="s">
        <v>46</v>
      </c>
      <c r="E1294">
        <v>528960</v>
      </c>
      <c r="F1294" t="s">
        <v>79</v>
      </c>
      <c r="G1294" s="408" t="s">
        <v>2171</v>
      </c>
      <c r="H1294" s="65" t="s">
        <v>1766</v>
      </c>
      <c r="I1294" s="566" t="s">
        <v>46</v>
      </c>
      <c r="J1294" s="62" t="s">
        <v>2546</v>
      </c>
      <c r="K1294" s="61" t="str">
        <f t="shared" si="248"/>
        <v>2</v>
      </c>
      <c r="L1294" s="63" t="str">
        <f t="shared" si="249"/>
        <v>Business Services2</v>
      </c>
      <c r="M1294" s="63" t="str">
        <f t="shared" si="250"/>
        <v>Business Operations2</v>
      </c>
      <c r="N1294" s="637">
        <v>2048.5100000000002</v>
      </c>
      <c r="O1294" s="213">
        <v>0</v>
      </c>
      <c r="Q1294" s="213">
        <f t="shared" si="251"/>
        <v>0</v>
      </c>
      <c r="R1294" s="213">
        <v>0</v>
      </c>
      <c r="S1294" s="213">
        <v>0</v>
      </c>
      <c r="T1294" s="213">
        <v>0</v>
      </c>
      <c r="U1294" s="213">
        <v>0</v>
      </c>
      <c r="V1294" s="213">
        <v>0</v>
      </c>
      <c r="W1294" s="213">
        <v>0</v>
      </c>
      <c r="X1294" s="213">
        <v>91.62</v>
      </c>
      <c r="Y1294" s="213">
        <v>0</v>
      </c>
      <c r="Z1294" s="213">
        <v>0</v>
      </c>
      <c r="AA1294" s="213">
        <v>0</v>
      </c>
      <c r="AB1294" s="213">
        <v>0</v>
      </c>
      <c r="AC1294" s="213">
        <f>SUMIF('[3]revexpbalances - 2024-07-18T082'!$G:$G,G:G,'[3]revexpbalances - 2024-07-18T082'!$H:$H)</f>
        <v>0</v>
      </c>
      <c r="AD1294" s="213">
        <f t="shared" si="252"/>
        <v>91.62</v>
      </c>
      <c r="AE1294" s="744">
        <f t="shared" si="253"/>
        <v>0</v>
      </c>
      <c r="AF1294" s="744">
        <f t="shared" si="254"/>
        <v>0</v>
      </c>
      <c r="AG1294" s="744">
        <f t="shared" si="255"/>
        <v>91.62</v>
      </c>
      <c r="AH1294" s="744">
        <f t="shared" si="256"/>
        <v>0</v>
      </c>
      <c r="AI1294" s="744">
        <f t="shared" si="257"/>
        <v>91.62</v>
      </c>
      <c r="AJ1294" s="744">
        <f t="shared" si="258"/>
        <v>-91.62</v>
      </c>
      <c r="AK1294" s="1097">
        <v>0</v>
      </c>
    </row>
    <row r="1295" spans="1:37">
      <c r="A1295">
        <v>25400</v>
      </c>
      <c r="B1295" t="s">
        <v>2923</v>
      </c>
      <c r="C1295">
        <v>931301</v>
      </c>
      <c r="D1295" t="s">
        <v>2933</v>
      </c>
      <c r="E1295">
        <v>510420</v>
      </c>
      <c r="F1295" t="s">
        <v>464</v>
      </c>
      <c r="G1295" s="408" t="s">
        <v>6428</v>
      </c>
      <c r="H1295" s="566" t="s">
        <v>23</v>
      </c>
      <c r="I1295" s="566" t="s">
        <v>433</v>
      </c>
      <c r="J1295" s="62" t="s">
        <v>1950</v>
      </c>
      <c r="K1295" s="61" t="str">
        <f t="shared" si="248"/>
        <v>1</v>
      </c>
      <c r="L1295" s="63" t="str">
        <f t="shared" si="249"/>
        <v>Interpretive1</v>
      </c>
      <c r="M1295" s="63" t="str">
        <f t="shared" si="250"/>
        <v>Historic Preservation1</v>
      </c>
      <c r="N1295" s="637">
        <v>200</v>
      </c>
      <c r="O1295" s="213">
        <v>500</v>
      </c>
      <c r="Q1295" s="213">
        <f t="shared" si="251"/>
        <v>500</v>
      </c>
      <c r="R1295" s="213">
        <v>0</v>
      </c>
      <c r="S1295" s="213">
        <v>0</v>
      </c>
      <c r="T1295" s="213">
        <v>0</v>
      </c>
      <c r="U1295" s="213">
        <v>0</v>
      </c>
      <c r="V1295" s="213">
        <v>0</v>
      </c>
      <c r="W1295" s="213">
        <v>0</v>
      </c>
      <c r="X1295" s="213">
        <v>0</v>
      </c>
      <c r="Y1295" s="213">
        <v>0</v>
      </c>
      <c r="Z1295" s="213">
        <v>0</v>
      </c>
      <c r="AA1295" s="213">
        <v>0</v>
      </c>
      <c r="AB1295" s="213">
        <v>0</v>
      </c>
      <c r="AC1295" s="213">
        <f>SUMIF('[3]revexpbalances - 2024-07-18T082'!$G:$G,G:G,'[3]revexpbalances - 2024-07-18T082'!$H:$H)</f>
        <v>0</v>
      </c>
      <c r="AD1295" s="213">
        <f t="shared" si="252"/>
        <v>0</v>
      </c>
      <c r="AE1295" s="744">
        <f t="shared" si="253"/>
        <v>0</v>
      </c>
      <c r="AF1295" s="744">
        <f t="shared" si="254"/>
        <v>0</v>
      </c>
      <c r="AG1295" s="744">
        <f t="shared" si="255"/>
        <v>0</v>
      </c>
      <c r="AH1295" s="744">
        <f t="shared" si="256"/>
        <v>0</v>
      </c>
      <c r="AI1295" s="744">
        <f t="shared" si="257"/>
        <v>0</v>
      </c>
      <c r="AJ1295" s="744">
        <f t="shared" si="258"/>
        <v>500</v>
      </c>
      <c r="AK1295" s="1097">
        <v>0</v>
      </c>
    </row>
    <row r="1296" spans="1:37">
      <c r="A1296">
        <v>25400</v>
      </c>
      <c r="B1296" t="s">
        <v>2923</v>
      </c>
      <c r="C1296">
        <v>931302</v>
      </c>
      <c r="D1296" t="s">
        <v>2924</v>
      </c>
      <c r="E1296">
        <v>526940</v>
      </c>
      <c r="F1296" t="s">
        <v>71</v>
      </c>
      <c r="G1296" s="408" t="s">
        <v>6430</v>
      </c>
      <c r="H1296" s="65" t="s">
        <v>23</v>
      </c>
      <c r="I1296" s="65" t="s">
        <v>435</v>
      </c>
      <c r="J1296" s="217" t="s">
        <v>458</v>
      </c>
      <c r="K1296" s="61" t="str">
        <f t="shared" si="248"/>
        <v>2</v>
      </c>
      <c r="L1296" s="63" t="str">
        <f t="shared" si="249"/>
        <v>Interpretive2</v>
      </c>
      <c r="M1296" s="63" t="str">
        <f t="shared" si="250"/>
        <v>Gilman Ranch2</v>
      </c>
      <c r="N1296" s="637">
        <v>60.52</v>
      </c>
      <c r="O1296" s="213">
        <v>0</v>
      </c>
      <c r="Q1296" s="213">
        <f t="shared" si="251"/>
        <v>0</v>
      </c>
      <c r="R1296" s="213">
        <v>215.48</v>
      </c>
      <c r="S1296" s="213">
        <v>0</v>
      </c>
      <c r="T1296" s="213">
        <v>0</v>
      </c>
      <c r="U1296" s="213">
        <v>0</v>
      </c>
      <c r="V1296" s="213">
        <v>0</v>
      </c>
      <c r="W1296" s="213">
        <v>0</v>
      </c>
      <c r="X1296" s="213">
        <v>0</v>
      </c>
      <c r="Y1296" s="213">
        <v>0</v>
      </c>
      <c r="Z1296" s="213">
        <v>0</v>
      </c>
      <c r="AA1296" s="213">
        <v>5.79</v>
      </c>
      <c r="AB1296" s="213">
        <v>0</v>
      </c>
      <c r="AC1296" s="213">
        <f>SUMIF('[3]revexpbalances - 2024-07-18T082'!$G:$G,G:G,'[3]revexpbalances - 2024-07-18T082'!$H:$H)</f>
        <v>0</v>
      </c>
      <c r="AD1296" s="213">
        <f t="shared" si="252"/>
        <v>221.26999999999998</v>
      </c>
      <c r="AE1296" s="744">
        <f t="shared" si="253"/>
        <v>215.48</v>
      </c>
      <c r="AF1296" s="744">
        <f t="shared" si="254"/>
        <v>0</v>
      </c>
      <c r="AG1296" s="744">
        <f t="shared" si="255"/>
        <v>0</v>
      </c>
      <c r="AH1296" s="744">
        <f t="shared" si="256"/>
        <v>5.79</v>
      </c>
      <c r="AI1296" s="744">
        <f t="shared" si="257"/>
        <v>221.26999999999998</v>
      </c>
      <c r="AJ1296" s="744">
        <f t="shared" si="258"/>
        <v>-221.26999999999998</v>
      </c>
      <c r="AK1296" s="1097">
        <v>0</v>
      </c>
    </row>
    <row r="1297" spans="1:37">
      <c r="A1297">
        <v>25400</v>
      </c>
      <c r="B1297" t="s">
        <v>2923</v>
      </c>
      <c r="C1297">
        <v>931307</v>
      </c>
      <c r="D1297" t="s">
        <v>5792</v>
      </c>
      <c r="E1297">
        <v>520025</v>
      </c>
      <c r="F1297" t="s">
        <v>486</v>
      </c>
      <c r="G1297" s="408" t="s">
        <v>6438</v>
      </c>
      <c r="H1297" s="65" t="s">
        <v>23</v>
      </c>
      <c r="I1297" s="65" t="s">
        <v>439</v>
      </c>
      <c r="J1297" s="217" t="s">
        <v>458</v>
      </c>
      <c r="K1297" s="61" t="str">
        <f t="shared" si="248"/>
        <v>2</v>
      </c>
      <c r="L1297" s="63" t="str">
        <f t="shared" si="249"/>
        <v>Interpretive2</v>
      </c>
      <c r="M1297" s="63" t="str">
        <f t="shared" si="250"/>
        <v>Santa Rosa Plateau Nature Center2</v>
      </c>
      <c r="N1297" s="637">
        <v>55</v>
      </c>
      <c r="O1297" s="213">
        <v>0</v>
      </c>
      <c r="Q1297" s="213">
        <f t="shared" si="251"/>
        <v>0</v>
      </c>
      <c r="R1297" s="213">
        <v>0</v>
      </c>
      <c r="S1297" s="213">
        <v>0</v>
      </c>
      <c r="T1297" s="213">
        <v>0</v>
      </c>
      <c r="U1297" s="213">
        <v>0</v>
      </c>
      <c r="V1297" s="213">
        <v>0</v>
      </c>
      <c r="W1297" s="213">
        <v>0</v>
      </c>
      <c r="X1297" s="213">
        <v>0</v>
      </c>
      <c r="Y1297" s="213">
        <v>0</v>
      </c>
      <c r="Z1297" s="213">
        <v>0</v>
      </c>
      <c r="AA1297" s="213">
        <v>0</v>
      </c>
      <c r="AB1297" s="213">
        <v>0</v>
      </c>
      <c r="AC1297" s="213">
        <f>SUMIF('[3]revexpbalances - 2024-07-18T082'!$G:$G,G:G,'[3]revexpbalances - 2024-07-18T082'!$H:$H)</f>
        <v>0</v>
      </c>
      <c r="AD1297" s="213">
        <f t="shared" si="252"/>
        <v>0</v>
      </c>
      <c r="AE1297" s="744">
        <f t="shared" si="253"/>
        <v>0</v>
      </c>
      <c r="AF1297" s="744">
        <f t="shared" si="254"/>
        <v>0</v>
      </c>
      <c r="AG1297" s="744">
        <f t="shared" si="255"/>
        <v>0</v>
      </c>
      <c r="AH1297" s="744">
        <f t="shared" si="256"/>
        <v>0</v>
      </c>
      <c r="AI1297" s="744">
        <f t="shared" si="257"/>
        <v>0</v>
      </c>
      <c r="AJ1297" s="744">
        <f t="shared" si="258"/>
        <v>0</v>
      </c>
      <c r="AK1297" s="1097">
        <v>0</v>
      </c>
    </row>
    <row r="1298" spans="1:37">
      <c r="A1298">
        <v>25400</v>
      </c>
      <c r="B1298" t="s">
        <v>2923</v>
      </c>
      <c r="C1298">
        <v>931404</v>
      </c>
      <c r="D1298" t="s">
        <v>6352</v>
      </c>
      <c r="E1298">
        <v>521420</v>
      </c>
      <c r="F1298" t="s">
        <v>90</v>
      </c>
      <c r="G1298" s="408" t="s">
        <v>6444</v>
      </c>
      <c r="H1298" s="566" t="s">
        <v>1524</v>
      </c>
      <c r="I1298" s="566" t="s">
        <v>1455</v>
      </c>
      <c r="J1298" s="217" t="s">
        <v>458</v>
      </c>
      <c r="K1298" s="61" t="str">
        <f t="shared" si="248"/>
        <v>2</v>
      </c>
      <c r="L1298" s="63" t="str">
        <f t="shared" si="249"/>
        <v>Regional Parks2</v>
      </c>
      <c r="M1298" s="63" t="str">
        <f t="shared" si="250"/>
        <v>Kabian2</v>
      </c>
      <c r="N1298" s="637">
        <v>1039.08</v>
      </c>
      <c r="O1298" s="213">
        <v>1000</v>
      </c>
      <c r="Q1298" s="213">
        <f t="shared" si="251"/>
        <v>1000</v>
      </c>
      <c r="R1298" s="213">
        <v>0</v>
      </c>
      <c r="S1298" s="213">
        <v>0</v>
      </c>
      <c r="T1298" s="213">
        <v>0</v>
      </c>
      <c r="U1298" s="213">
        <v>0</v>
      </c>
      <c r="V1298" s="213">
        <v>0</v>
      </c>
      <c r="W1298" s="213">
        <v>0</v>
      </c>
      <c r="X1298" s="213">
        <v>0</v>
      </c>
      <c r="Y1298" s="213">
        <v>0</v>
      </c>
      <c r="Z1298" s="213">
        <v>0</v>
      </c>
      <c r="AA1298" s="213">
        <v>0</v>
      </c>
      <c r="AB1298" s="213">
        <v>0</v>
      </c>
      <c r="AC1298" s="213">
        <f>SUMIF('[3]revexpbalances - 2024-07-18T082'!$G:$G,G:G,'[3]revexpbalances - 2024-07-18T082'!$H:$H)</f>
        <v>0</v>
      </c>
      <c r="AD1298" s="213">
        <f t="shared" si="252"/>
        <v>0</v>
      </c>
      <c r="AE1298" s="744">
        <f t="shared" si="253"/>
        <v>0</v>
      </c>
      <c r="AF1298" s="744">
        <f t="shared" si="254"/>
        <v>0</v>
      </c>
      <c r="AG1298" s="744">
        <f t="shared" si="255"/>
        <v>0</v>
      </c>
      <c r="AH1298" s="744">
        <f t="shared" si="256"/>
        <v>0</v>
      </c>
      <c r="AI1298" s="744">
        <f t="shared" si="257"/>
        <v>0</v>
      </c>
      <c r="AJ1298" s="744">
        <f t="shared" si="258"/>
        <v>1000</v>
      </c>
      <c r="AK1298" s="1097">
        <v>1000</v>
      </c>
    </row>
    <row r="1299" spans="1:37">
      <c r="A1299">
        <v>25430</v>
      </c>
      <c r="B1299" t="s">
        <v>2951</v>
      </c>
      <c r="C1299">
        <v>931173</v>
      </c>
      <c r="D1299" t="s">
        <v>5955</v>
      </c>
      <c r="E1299">
        <v>536760</v>
      </c>
      <c r="F1299" t="s">
        <v>2872</v>
      </c>
      <c r="G1299" s="408" t="s">
        <v>6205</v>
      </c>
      <c r="H1299" s="217" t="s">
        <v>47</v>
      </c>
      <c r="I1299" s="217" t="s">
        <v>508</v>
      </c>
      <c r="J1299" s="217" t="s">
        <v>2130</v>
      </c>
      <c r="K1299" s="61" t="str">
        <f t="shared" si="248"/>
        <v>3</v>
      </c>
      <c r="L1299" s="63" t="str">
        <f t="shared" si="249"/>
        <v>Natural Resources3</v>
      </c>
      <c r="M1299" s="63" t="str">
        <f t="shared" si="250"/>
        <v>Habitat &amp; Open Space Management3</v>
      </c>
      <c r="N1299" s="637">
        <v>311.14000000000004</v>
      </c>
      <c r="O1299" s="213">
        <v>0</v>
      </c>
      <c r="Q1299" s="213">
        <f t="shared" si="251"/>
        <v>0</v>
      </c>
      <c r="R1299" s="213">
        <v>0</v>
      </c>
      <c r="S1299" s="213">
        <v>0</v>
      </c>
      <c r="T1299" s="213">
        <v>0</v>
      </c>
      <c r="U1299" s="213">
        <v>0</v>
      </c>
      <c r="V1299" s="213">
        <v>0</v>
      </c>
      <c r="W1299" s="213">
        <v>0</v>
      </c>
      <c r="X1299" s="213">
        <v>0</v>
      </c>
      <c r="Y1299" s="213">
        <v>0</v>
      </c>
      <c r="Z1299" s="213">
        <v>0</v>
      </c>
      <c r="AA1299" s="213">
        <v>0</v>
      </c>
      <c r="AB1299" s="213">
        <v>0</v>
      </c>
      <c r="AC1299" s="213">
        <f>SUMIF('[3]revexpbalances - 2024-07-18T082'!$G:$G,G:G,'[3]revexpbalances - 2024-07-18T082'!$H:$H)</f>
        <v>0</v>
      </c>
      <c r="AD1299" s="213">
        <f t="shared" si="252"/>
        <v>0</v>
      </c>
      <c r="AE1299" s="744">
        <f t="shared" si="253"/>
        <v>0</v>
      </c>
      <c r="AF1299" s="744">
        <f t="shared" si="254"/>
        <v>0</v>
      </c>
      <c r="AG1299" s="744">
        <f t="shared" si="255"/>
        <v>0</v>
      </c>
      <c r="AH1299" s="744">
        <f t="shared" si="256"/>
        <v>0</v>
      </c>
      <c r="AI1299" s="744">
        <f t="shared" si="257"/>
        <v>0</v>
      </c>
      <c r="AJ1299" s="744">
        <f t="shared" si="258"/>
        <v>0</v>
      </c>
      <c r="AK1299" s="1097">
        <v>0</v>
      </c>
    </row>
    <row r="1300" spans="1:37">
      <c r="A1300">
        <v>25430</v>
      </c>
      <c r="B1300" t="s">
        <v>2951</v>
      </c>
      <c r="C1300">
        <v>931173</v>
      </c>
      <c r="D1300" t="s">
        <v>5955</v>
      </c>
      <c r="E1300">
        <v>536910</v>
      </c>
      <c r="F1300" t="s">
        <v>126</v>
      </c>
      <c r="G1300" s="408" t="s">
        <v>6206</v>
      </c>
      <c r="H1300" s="217" t="s">
        <v>47</v>
      </c>
      <c r="I1300" s="217" t="s">
        <v>508</v>
      </c>
      <c r="J1300" s="217" t="s">
        <v>7021</v>
      </c>
      <c r="K1300" s="61" t="str">
        <f t="shared" ref="K1300:K1360" si="259">MID(E1300,2,1)</f>
        <v>3</v>
      </c>
      <c r="L1300" s="63" t="str">
        <f t="shared" ref="L1300:L1360" si="260">H1300&amp;K1300</f>
        <v>Natural Resources3</v>
      </c>
      <c r="M1300" s="63" t="str">
        <f t="shared" ref="M1300:M1360" si="261">I1300&amp;K1300</f>
        <v>Habitat &amp; Open Space Management3</v>
      </c>
      <c r="N1300" s="637">
        <v>3874.08</v>
      </c>
      <c r="O1300" s="213">
        <v>0</v>
      </c>
      <c r="Q1300" s="213">
        <f t="shared" ref="Q1300:Q1360" si="262">O1300+P1300</f>
        <v>0</v>
      </c>
      <c r="R1300" s="213">
        <v>0</v>
      </c>
      <c r="S1300" s="213">
        <v>0</v>
      </c>
      <c r="T1300" s="213">
        <v>0</v>
      </c>
      <c r="U1300" s="213">
        <v>0</v>
      </c>
      <c r="V1300" s="213">
        <v>0</v>
      </c>
      <c r="W1300" s="213">
        <v>0</v>
      </c>
      <c r="X1300" s="213">
        <v>0</v>
      </c>
      <c r="Y1300" s="213">
        <v>0</v>
      </c>
      <c r="Z1300" s="213">
        <v>0</v>
      </c>
      <c r="AA1300" s="213">
        <v>0</v>
      </c>
      <c r="AB1300" s="213">
        <v>0</v>
      </c>
      <c r="AC1300" s="213">
        <f>SUMIF('[3]revexpbalances - 2024-07-18T082'!$G:$G,G:G,'[3]revexpbalances - 2024-07-18T082'!$H:$H)</f>
        <v>0</v>
      </c>
      <c r="AD1300" s="213">
        <f t="shared" si="252"/>
        <v>0</v>
      </c>
      <c r="AE1300" s="744">
        <f t="shared" si="253"/>
        <v>0</v>
      </c>
      <c r="AF1300" s="744">
        <f t="shared" si="254"/>
        <v>0</v>
      </c>
      <c r="AG1300" s="744">
        <f t="shared" si="255"/>
        <v>0</v>
      </c>
      <c r="AH1300" s="744">
        <f t="shared" si="256"/>
        <v>0</v>
      </c>
      <c r="AI1300" s="744">
        <f t="shared" si="257"/>
        <v>0</v>
      </c>
      <c r="AJ1300" s="744">
        <f t="shared" si="258"/>
        <v>0</v>
      </c>
      <c r="AK1300" s="1097">
        <v>0</v>
      </c>
    </row>
    <row r="1301" spans="1:37">
      <c r="A1301">
        <v>25430</v>
      </c>
      <c r="B1301" t="s">
        <v>2951</v>
      </c>
      <c r="C1301">
        <v>931173</v>
      </c>
      <c r="D1301" t="s">
        <v>5955</v>
      </c>
      <c r="E1301">
        <v>537080</v>
      </c>
      <c r="F1301" t="s">
        <v>84</v>
      </c>
      <c r="G1301" s="408" t="s">
        <v>6207</v>
      </c>
      <c r="H1301" s="217" t="s">
        <v>47</v>
      </c>
      <c r="I1301" s="217" t="s">
        <v>508</v>
      </c>
      <c r="J1301" s="217" t="s">
        <v>7021</v>
      </c>
      <c r="K1301" s="61" t="str">
        <f t="shared" si="259"/>
        <v>3</v>
      </c>
      <c r="L1301" s="63" t="str">
        <f t="shared" si="260"/>
        <v>Natural Resources3</v>
      </c>
      <c r="M1301" s="63" t="str">
        <f t="shared" si="261"/>
        <v>Habitat &amp; Open Space Management3</v>
      </c>
      <c r="N1301" s="637">
        <v>1736</v>
      </c>
      <c r="O1301" s="213">
        <v>0</v>
      </c>
      <c r="Q1301" s="213">
        <f t="shared" si="262"/>
        <v>0</v>
      </c>
      <c r="R1301" s="213">
        <v>0</v>
      </c>
      <c r="S1301" s="213">
        <v>0</v>
      </c>
      <c r="T1301" s="213">
        <v>0</v>
      </c>
      <c r="U1301" s="213">
        <v>0</v>
      </c>
      <c r="V1301" s="213">
        <v>0</v>
      </c>
      <c r="W1301" s="213">
        <v>0</v>
      </c>
      <c r="X1301" s="213">
        <v>0</v>
      </c>
      <c r="Y1301" s="213">
        <v>0</v>
      </c>
      <c r="Z1301" s="213">
        <v>0</v>
      </c>
      <c r="AA1301" s="213">
        <v>0</v>
      </c>
      <c r="AB1301" s="213">
        <v>0</v>
      </c>
      <c r="AC1301" s="213">
        <f>SUMIF('[3]revexpbalances - 2024-07-18T082'!$G:$G,G:G,'[3]revexpbalances - 2024-07-18T082'!$H:$H)</f>
        <v>0</v>
      </c>
      <c r="AD1301" s="213">
        <f t="shared" ref="AD1301:AD1361" si="263">SUM(R1301:AC1301)</f>
        <v>0</v>
      </c>
      <c r="AE1301" s="744">
        <f t="shared" ref="AE1301:AE1361" si="264">SUM(R1301:T1301)</f>
        <v>0</v>
      </c>
      <c r="AF1301" s="744">
        <f t="shared" ref="AF1301:AF1361" si="265">SUM(U1301:W1301)</f>
        <v>0</v>
      </c>
      <c r="AG1301" s="744">
        <f t="shared" ref="AG1301:AG1361" si="266">SUM(X1301:Z1301)</f>
        <v>0</v>
      </c>
      <c r="AH1301" s="744">
        <f t="shared" ref="AH1301:AH1361" si="267">SUM(AA1301:AC1301)</f>
        <v>0</v>
      </c>
      <c r="AI1301" s="744">
        <f t="shared" ref="AI1301:AI1361" si="268">SUM(AE1301:AH1301)</f>
        <v>0</v>
      </c>
      <c r="AJ1301" s="744">
        <f t="shared" ref="AJ1301:AJ1361" si="269">Q1301-AI1301</f>
        <v>0</v>
      </c>
      <c r="AK1301" s="1097">
        <v>0</v>
      </c>
    </row>
    <row r="1302" spans="1:37">
      <c r="A1302">
        <v>25430</v>
      </c>
      <c r="B1302" t="s">
        <v>2951</v>
      </c>
      <c r="C1302">
        <v>931174</v>
      </c>
      <c r="D1302" t="s">
        <v>6208</v>
      </c>
      <c r="E1302">
        <v>510040</v>
      </c>
      <c r="F1302" t="s">
        <v>461</v>
      </c>
      <c r="G1302" s="408" t="s">
        <v>6209</v>
      </c>
      <c r="H1302" s="217" t="s">
        <v>47</v>
      </c>
      <c r="I1302" s="217" t="s">
        <v>508</v>
      </c>
      <c r="J1302" s="217" t="s">
        <v>2547</v>
      </c>
      <c r="K1302" s="61" t="str">
        <f t="shared" si="259"/>
        <v>1</v>
      </c>
      <c r="L1302" s="63" t="str">
        <f t="shared" si="260"/>
        <v>Natural Resources1</v>
      </c>
      <c r="M1302" s="63" t="str">
        <f t="shared" si="261"/>
        <v>Habitat &amp; Open Space Management1</v>
      </c>
      <c r="N1302" s="637">
        <v>105388.97999999998</v>
      </c>
      <c r="O1302" s="213">
        <v>0</v>
      </c>
      <c r="Q1302" s="213">
        <f t="shared" si="262"/>
        <v>0</v>
      </c>
      <c r="R1302" s="213">
        <v>0</v>
      </c>
      <c r="S1302" s="213">
        <v>0</v>
      </c>
      <c r="T1302" s="213">
        <v>0</v>
      </c>
      <c r="U1302" s="213">
        <v>0</v>
      </c>
      <c r="V1302" s="213">
        <v>0</v>
      </c>
      <c r="W1302" s="213">
        <v>0</v>
      </c>
      <c r="X1302" s="213">
        <v>0</v>
      </c>
      <c r="Y1302" s="213">
        <v>0</v>
      </c>
      <c r="Z1302" s="213">
        <v>0</v>
      </c>
      <c r="AA1302" s="213">
        <v>0</v>
      </c>
      <c r="AB1302" s="213">
        <v>0</v>
      </c>
      <c r="AC1302" s="213">
        <f>SUMIF('[3]revexpbalances - 2024-07-18T082'!$G:$G,G:G,'[3]revexpbalances - 2024-07-18T082'!$H:$H)</f>
        <v>0</v>
      </c>
      <c r="AD1302" s="213">
        <f t="shared" si="263"/>
        <v>0</v>
      </c>
      <c r="AE1302" s="744">
        <f t="shared" si="264"/>
        <v>0</v>
      </c>
      <c r="AF1302" s="744">
        <f t="shared" si="265"/>
        <v>0</v>
      </c>
      <c r="AG1302" s="744">
        <f t="shared" si="266"/>
        <v>0</v>
      </c>
      <c r="AH1302" s="744">
        <f t="shared" si="267"/>
        <v>0</v>
      </c>
      <c r="AI1302" s="744">
        <f t="shared" si="268"/>
        <v>0</v>
      </c>
      <c r="AJ1302" s="744">
        <f t="shared" si="269"/>
        <v>0</v>
      </c>
      <c r="AK1302" s="1097">
        <v>0</v>
      </c>
    </row>
    <row r="1303" spans="1:37">
      <c r="A1303">
        <v>25430</v>
      </c>
      <c r="B1303" t="s">
        <v>2951</v>
      </c>
      <c r="C1303">
        <v>931174</v>
      </c>
      <c r="D1303" t="s">
        <v>6208</v>
      </c>
      <c r="E1303">
        <v>510420</v>
      </c>
      <c r="F1303" t="s">
        <v>464</v>
      </c>
      <c r="G1303" s="408" t="s">
        <v>6210</v>
      </c>
      <c r="H1303" s="217" t="s">
        <v>47</v>
      </c>
      <c r="I1303" s="217" t="s">
        <v>508</v>
      </c>
      <c r="J1303" s="217" t="s">
        <v>1950</v>
      </c>
      <c r="K1303" s="61" t="str">
        <f t="shared" si="259"/>
        <v>1</v>
      </c>
      <c r="L1303" s="63" t="str">
        <f t="shared" si="260"/>
        <v>Natural Resources1</v>
      </c>
      <c r="M1303" s="63" t="str">
        <f t="shared" si="261"/>
        <v>Habitat &amp; Open Space Management1</v>
      </c>
      <c r="N1303" s="637">
        <v>259.97000000000003</v>
      </c>
      <c r="O1303" s="213">
        <v>0</v>
      </c>
      <c r="Q1303" s="213">
        <f t="shared" si="262"/>
        <v>0</v>
      </c>
      <c r="R1303" s="213">
        <v>0</v>
      </c>
      <c r="S1303" s="213">
        <v>0</v>
      </c>
      <c r="T1303" s="213">
        <v>0</v>
      </c>
      <c r="U1303" s="213">
        <v>0</v>
      </c>
      <c r="V1303" s="213">
        <v>0</v>
      </c>
      <c r="W1303" s="213">
        <v>0</v>
      </c>
      <c r="X1303" s="213">
        <v>0</v>
      </c>
      <c r="Y1303" s="213">
        <v>0</v>
      </c>
      <c r="Z1303" s="213">
        <v>0</v>
      </c>
      <c r="AA1303" s="213">
        <v>0</v>
      </c>
      <c r="AB1303" s="213">
        <v>0</v>
      </c>
      <c r="AC1303" s="213">
        <f>SUMIF('[3]revexpbalances - 2024-07-18T082'!$G:$G,G:G,'[3]revexpbalances - 2024-07-18T082'!$H:$H)</f>
        <v>0</v>
      </c>
      <c r="AD1303" s="213">
        <f t="shared" si="263"/>
        <v>0</v>
      </c>
      <c r="AE1303" s="744">
        <f t="shared" si="264"/>
        <v>0</v>
      </c>
      <c r="AF1303" s="744">
        <f t="shared" si="265"/>
        <v>0</v>
      </c>
      <c r="AG1303" s="744">
        <f t="shared" si="266"/>
        <v>0</v>
      </c>
      <c r="AH1303" s="744">
        <f t="shared" si="267"/>
        <v>0</v>
      </c>
      <c r="AI1303" s="744">
        <f t="shared" si="268"/>
        <v>0</v>
      </c>
      <c r="AJ1303" s="744">
        <f t="shared" si="269"/>
        <v>0</v>
      </c>
      <c r="AK1303" s="1097">
        <v>0</v>
      </c>
    </row>
    <row r="1304" spans="1:37">
      <c r="A1304">
        <v>25430</v>
      </c>
      <c r="B1304" t="s">
        <v>2951</v>
      </c>
      <c r="C1304">
        <v>931174</v>
      </c>
      <c r="D1304" t="s">
        <v>6208</v>
      </c>
      <c r="E1304">
        <v>510620</v>
      </c>
      <c r="F1304" t="s">
        <v>467</v>
      </c>
      <c r="G1304" s="408" t="s">
        <v>6211</v>
      </c>
      <c r="H1304" s="217" t="s">
        <v>47</v>
      </c>
      <c r="I1304" s="217" t="s">
        <v>508</v>
      </c>
      <c r="J1304" s="217" t="s">
        <v>1950</v>
      </c>
      <c r="K1304" s="61" t="str">
        <f t="shared" si="259"/>
        <v>1</v>
      </c>
      <c r="L1304" s="63" t="str">
        <f t="shared" si="260"/>
        <v>Natural Resources1</v>
      </c>
      <c r="M1304" s="63" t="str">
        <f t="shared" si="261"/>
        <v>Habitat &amp; Open Space Management1</v>
      </c>
      <c r="N1304" s="637">
        <v>653.48</v>
      </c>
      <c r="O1304" s="213">
        <v>0</v>
      </c>
      <c r="Q1304" s="213">
        <f t="shared" si="262"/>
        <v>0</v>
      </c>
      <c r="R1304" s="213">
        <v>0</v>
      </c>
      <c r="S1304" s="213">
        <v>0</v>
      </c>
      <c r="T1304" s="213">
        <v>0</v>
      </c>
      <c r="U1304" s="213">
        <v>0</v>
      </c>
      <c r="V1304" s="213">
        <v>0</v>
      </c>
      <c r="W1304" s="213">
        <v>0</v>
      </c>
      <c r="X1304" s="213">
        <v>0</v>
      </c>
      <c r="Y1304" s="213">
        <v>0</v>
      </c>
      <c r="Z1304" s="213">
        <v>0</v>
      </c>
      <c r="AA1304" s="213">
        <v>0</v>
      </c>
      <c r="AB1304" s="213">
        <v>0</v>
      </c>
      <c r="AC1304" s="213">
        <f>SUMIF('[3]revexpbalances - 2024-07-18T082'!$G:$G,G:G,'[3]revexpbalances - 2024-07-18T082'!$H:$H)</f>
        <v>0</v>
      </c>
      <c r="AD1304" s="213">
        <f t="shared" si="263"/>
        <v>0</v>
      </c>
      <c r="AE1304" s="744">
        <f t="shared" si="264"/>
        <v>0</v>
      </c>
      <c r="AF1304" s="744">
        <f t="shared" si="265"/>
        <v>0</v>
      </c>
      <c r="AG1304" s="744">
        <f t="shared" si="266"/>
        <v>0</v>
      </c>
      <c r="AH1304" s="744">
        <f t="shared" si="267"/>
        <v>0</v>
      </c>
      <c r="AI1304" s="744">
        <f t="shared" si="268"/>
        <v>0</v>
      </c>
      <c r="AJ1304" s="744">
        <f t="shared" si="269"/>
        <v>0</v>
      </c>
      <c r="AK1304" s="1097">
        <v>0</v>
      </c>
    </row>
    <row r="1305" spans="1:37">
      <c r="A1305">
        <v>25540</v>
      </c>
      <c r="B1305" t="s">
        <v>442</v>
      </c>
      <c r="C1305">
        <v>931116</v>
      </c>
      <c r="D1305" t="s">
        <v>442</v>
      </c>
      <c r="E1305">
        <v>527780</v>
      </c>
      <c r="F1305" t="s">
        <v>128</v>
      </c>
      <c r="G1305" s="408" t="s">
        <v>824</v>
      </c>
      <c r="H1305" s="65" t="s">
        <v>47</v>
      </c>
      <c r="I1305" s="65" t="s">
        <v>442</v>
      </c>
      <c r="J1305" s="217" t="s">
        <v>458</v>
      </c>
      <c r="K1305" s="61" t="str">
        <f t="shared" si="259"/>
        <v>2</v>
      </c>
      <c r="L1305" s="63" t="str">
        <f t="shared" si="260"/>
        <v>Natural Resources2</v>
      </c>
      <c r="M1305" s="63" t="str">
        <f t="shared" si="261"/>
        <v>Multi-Species Reserve2</v>
      </c>
      <c r="N1305" s="637">
        <v>867.46</v>
      </c>
      <c r="O1305" s="213">
        <v>0</v>
      </c>
      <c r="Q1305" s="213">
        <f t="shared" si="262"/>
        <v>0</v>
      </c>
      <c r="R1305" s="213">
        <v>0</v>
      </c>
      <c r="S1305" s="213">
        <v>0</v>
      </c>
      <c r="T1305" s="213">
        <v>0</v>
      </c>
      <c r="U1305" s="213">
        <v>0</v>
      </c>
      <c r="V1305" s="213">
        <v>0</v>
      </c>
      <c r="W1305" s="213">
        <v>0</v>
      </c>
      <c r="X1305" s="213">
        <v>0</v>
      </c>
      <c r="Y1305" s="213">
        <v>0</v>
      </c>
      <c r="Z1305" s="213">
        <v>0</v>
      </c>
      <c r="AA1305" s="213">
        <v>0</v>
      </c>
      <c r="AB1305" s="213">
        <v>0</v>
      </c>
      <c r="AC1305" s="213">
        <f>SUMIF('[3]revexpbalances - 2024-07-18T082'!$G:$G,G:G,'[3]revexpbalances - 2024-07-18T082'!$H:$H)</f>
        <v>0</v>
      </c>
      <c r="AD1305" s="213">
        <f t="shared" si="263"/>
        <v>0</v>
      </c>
      <c r="AE1305" s="744">
        <f t="shared" si="264"/>
        <v>0</v>
      </c>
      <c r="AF1305" s="744">
        <f t="shared" si="265"/>
        <v>0</v>
      </c>
      <c r="AG1305" s="744">
        <f t="shared" si="266"/>
        <v>0</v>
      </c>
      <c r="AH1305" s="744">
        <f t="shared" si="267"/>
        <v>0</v>
      </c>
      <c r="AI1305" s="744">
        <f t="shared" si="268"/>
        <v>0</v>
      </c>
      <c r="AJ1305" s="744">
        <f t="shared" si="269"/>
        <v>0</v>
      </c>
      <c r="AK1305" s="1097">
        <v>0</v>
      </c>
    </row>
    <row r="1306" spans="1:37">
      <c r="A1306">
        <v>25620</v>
      </c>
      <c r="B1306" t="s">
        <v>2347</v>
      </c>
      <c r="C1306">
        <v>931750</v>
      </c>
      <c r="D1306" t="s">
        <v>2347</v>
      </c>
      <c r="E1306">
        <v>537020</v>
      </c>
      <c r="F1306" t="s">
        <v>83</v>
      </c>
      <c r="G1306" s="408" t="s">
        <v>4249</v>
      </c>
      <c r="H1306" s="217" t="s">
        <v>1524</v>
      </c>
      <c r="I1306" s="217" t="s">
        <v>448</v>
      </c>
      <c r="J1306" s="62" t="s">
        <v>2130</v>
      </c>
      <c r="K1306" s="61" t="str">
        <f t="shared" si="259"/>
        <v>3</v>
      </c>
      <c r="L1306" s="63" t="str">
        <f t="shared" si="260"/>
        <v>Regional Parks3</v>
      </c>
      <c r="M1306" s="63" t="str">
        <f t="shared" si="261"/>
        <v>Lake Skinner3</v>
      </c>
      <c r="N1306" s="637">
        <v>1971.0099999999998</v>
      </c>
      <c r="O1306" s="213">
        <v>0</v>
      </c>
      <c r="Q1306" s="213">
        <f t="shared" si="262"/>
        <v>0</v>
      </c>
      <c r="R1306" s="213">
        <v>0</v>
      </c>
      <c r="S1306" s="213">
        <v>0</v>
      </c>
      <c r="T1306" s="213">
        <v>0</v>
      </c>
      <c r="U1306" s="213">
        <v>0</v>
      </c>
      <c r="V1306" s="213">
        <v>0</v>
      </c>
      <c r="W1306" s="213">
        <v>0</v>
      </c>
      <c r="X1306" s="213">
        <v>0</v>
      </c>
      <c r="Y1306" s="213">
        <v>0</v>
      </c>
      <c r="Z1306" s="213">
        <v>0</v>
      </c>
      <c r="AA1306" s="213">
        <v>0</v>
      </c>
      <c r="AB1306" s="213">
        <v>0</v>
      </c>
      <c r="AC1306" s="213">
        <f>SUMIF('[3]revexpbalances - 2024-07-18T082'!$G:$G,G:G,'[3]revexpbalances - 2024-07-18T082'!$H:$H)</f>
        <v>0</v>
      </c>
      <c r="AD1306" s="213">
        <f t="shared" si="263"/>
        <v>0</v>
      </c>
      <c r="AE1306" s="744">
        <f t="shared" si="264"/>
        <v>0</v>
      </c>
      <c r="AF1306" s="744">
        <f t="shared" si="265"/>
        <v>0</v>
      </c>
      <c r="AG1306" s="744">
        <f t="shared" si="266"/>
        <v>0</v>
      </c>
      <c r="AH1306" s="744">
        <f t="shared" si="267"/>
        <v>0</v>
      </c>
      <c r="AI1306" s="744">
        <f t="shared" si="268"/>
        <v>0</v>
      </c>
      <c r="AJ1306" s="744">
        <f t="shared" si="269"/>
        <v>0</v>
      </c>
      <c r="AK1306" s="1097">
        <v>0</v>
      </c>
    </row>
    <row r="1307" spans="1:37">
      <c r="A1307">
        <v>33100</v>
      </c>
      <c r="B1307" t="s">
        <v>1641</v>
      </c>
      <c r="C1307">
        <v>931105</v>
      </c>
      <c r="D1307" t="s">
        <v>1641</v>
      </c>
      <c r="E1307">
        <v>523340</v>
      </c>
      <c r="F1307" t="s">
        <v>6127</v>
      </c>
      <c r="G1307" s="408" t="s">
        <v>2743</v>
      </c>
      <c r="H1307" s="217" t="s">
        <v>1671</v>
      </c>
      <c r="I1307" s="65" t="s">
        <v>1641</v>
      </c>
      <c r="J1307" s="217" t="s">
        <v>458</v>
      </c>
      <c r="K1307" s="61" t="str">
        <f t="shared" si="259"/>
        <v>2</v>
      </c>
      <c r="L1307" s="63" t="str">
        <f t="shared" si="260"/>
        <v>CIP2</v>
      </c>
      <c r="M1307" s="63" t="str">
        <f t="shared" si="261"/>
        <v>Park Acq &amp; Dev, District2</v>
      </c>
      <c r="N1307" s="637">
        <v>1.23</v>
      </c>
      <c r="O1307" s="213">
        <v>0</v>
      </c>
      <c r="Q1307" s="213">
        <f t="shared" si="262"/>
        <v>0</v>
      </c>
      <c r="R1307" s="213">
        <v>0</v>
      </c>
      <c r="S1307" s="213">
        <v>0</v>
      </c>
      <c r="T1307" s="213">
        <v>0</v>
      </c>
      <c r="U1307" s="213">
        <v>0</v>
      </c>
      <c r="V1307" s="213">
        <v>0</v>
      </c>
      <c r="W1307" s="213">
        <v>0</v>
      </c>
      <c r="X1307" s="213">
        <v>0</v>
      </c>
      <c r="Y1307" s="213">
        <v>0</v>
      </c>
      <c r="Z1307" s="213">
        <v>0</v>
      </c>
      <c r="AA1307" s="213">
        <v>0</v>
      </c>
      <c r="AB1307" s="213">
        <v>0</v>
      </c>
      <c r="AC1307" s="213">
        <f>SUMIF('[3]revexpbalances - 2024-07-18T082'!$G:$G,G:G,'[3]revexpbalances - 2024-07-18T082'!$H:$H)</f>
        <v>0</v>
      </c>
      <c r="AD1307" s="213">
        <f t="shared" si="263"/>
        <v>0</v>
      </c>
      <c r="AE1307" s="744">
        <f t="shared" si="264"/>
        <v>0</v>
      </c>
      <c r="AF1307" s="744">
        <f t="shared" si="265"/>
        <v>0</v>
      </c>
      <c r="AG1307" s="744">
        <f t="shared" si="266"/>
        <v>0</v>
      </c>
      <c r="AH1307" s="744">
        <f t="shared" si="267"/>
        <v>0</v>
      </c>
      <c r="AI1307" s="744">
        <f t="shared" si="268"/>
        <v>0</v>
      </c>
      <c r="AJ1307" s="744">
        <f t="shared" si="269"/>
        <v>0</v>
      </c>
      <c r="AK1307" s="1097">
        <v>0</v>
      </c>
    </row>
    <row r="1308" spans="1:37">
      <c r="A1308">
        <v>25400</v>
      </c>
      <c r="B1308" t="s">
        <v>2923</v>
      </c>
      <c r="C1308">
        <v>931409</v>
      </c>
      <c r="D1308" t="s">
        <v>2940</v>
      </c>
      <c r="E1308">
        <v>546160</v>
      </c>
      <c r="F1308" t="s">
        <v>2139</v>
      </c>
      <c r="G1308" s="408" t="s">
        <v>6620</v>
      </c>
      <c r="H1308" s="217" t="s">
        <v>1524</v>
      </c>
      <c r="I1308" s="217" t="s">
        <v>447</v>
      </c>
      <c r="J1308" s="217" t="s">
        <v>460</v>
      </c>
      <c r="K1308" s="61" t="str">
        <f t="shared" si="259"/>
        <v>4</v>
      </c>
      <c r="L1308" s="63" t="str">
        <f t="shared" si="260"/>
        <v>Regional Parks4</v>
      </c>
      <c r="M1308" s="63" t="str">
        <f t="shared" si="261"/>
        <v>Rancho Jurupa4</v>
      </c>
      <c r="N1308" s="637">
        <v>26448.379999999997</v>
      </c>
      <c r="O1308" s="213">
        <v>0</v>
      </c>
      <c r="Q1308" s="213">
        <f t="shared" si="262"/>
        <v>0</v>
      </c>
      <c r="R1308" s="213">
        <v>0</v>
      </c>
      <c r="S1308" s="213">
        <v>0</v>
      </c>
      <c r="T1308" s="213">
        <v>0</v>
      </c>
      <c r="U1308" s="213">
        <v>0</v>
      </c>
      <c r="V1308" s="213">
        <v>0</v>
      </c>
      <c r="W1308" s="213">
        <v>0</v>
      </c>
      <c r="X1308" s="213">
        <v>0</v>
      </c>
      <c r="Y1308" s="213">
        <v>0</v>
      </c>
      <c r="Z1308" s="213">
        <v>0</v>
      </c>
      <c r="AA1308" s="213">
        <v>0</v>
      </c>
      <c r="AB1308" s="213">
        <v>0</v>
      </c>
      <c r="AC1308" s="213">
        <f>SUMIF('[3]revexpbalances - 2024-07-18T082'!$G:$G,G:G,'[3]revexpbalances - 2024-07-18T082'!$H:$H)</f>
        <v>0</v>
      </c>
      <c r="AD1308" s="213">
        <f t="shared" si="263"/>
        <v>0</v>
      </c>
      <c r="AE1308" s="744">
        <f t="shared" si="264"/>
        <v>0</v>
      </c>
      <c r="AF1308" s="744">
        <f t="shared" si="265"/>
        <v>0</v>
      </c>
      <c r="AG1308" s="744">
        <f t="shared" si="266"/>
        <v>0</v>
      </c>
      <c r="AH1308" s="744">
        <f t="shared" si="267"/>
        <v>0</v>
      </c>
      <c r="AI1308" s="744">
        <f t="shared" si="268"/>
        <v>0</v>
      </c>
      <c r="AJ1308" s="744">
        <f t="shared" si="269"/>
        <v>0</v>
      </c>
      <c r="AK1308" s="1097">
        <v>0</v>
      </c>
    </row>
    <row r="1309" spans="1:37">
      <c r="A1309">
        <v>25400</v>
      </c>
      <c r="B1309" t="s">
        <v>2923</v>
      </c>
      <c r="C1309">
        <v>931235</v>
      </c>
      <c r="D1309" t="s">
        <v>46</v>
      </c>
      <c r="E1309">
        <v>528900</v>
      </c>
      <c r="F1309" t="s">
        <v>77</v>
      </c>
      <c r="G1309" s="408" t="s">
        <v>6635</v>
      </c>
      <c r="H1309" s="566" t="s">
        <v>1766</v>
      </c>
      <c r="I1309" s="566" t="str">
        <f>VLOOKUP(C1309,$C$5:$I$1307,7,FALSE)</f>
        <v>Business Operations</v>
      </c>
      <c r="J1309" s="62" t="s">
        <v>2546</v>
      </c>
      <c r="K1309" s="61" t="str">
        <f t="shared" si="259"/>
        <v>2</v>
      </c>
      <c r="L1309" s="63" t="str">
        <f t="shared" si="260"/>
        <v>Business Services2</v>
      </c>
      <c r="M1309" s="63" t="str">
        <f t="shared" si="261"/>
        <v>Business Operations2</v>
      </c>
      <c r="N1309" s="637">
        <v>217.96</v>
      </c>
      <c r="O1309" s="213">
        <v>0</v>
      </c>
      <c r="Q1309" s="213">
        <f t="shared" si="262"/>
        <v>0</v>
      </c>
      <c r="R1309" s="213">
        <v>0</v>
      </c>
      <c r="S1309" s="213">
        <v>0</v>
      </c>
      <c r="T1309" s="213">
        <v>0</v>
      </c>
      <c r="U1309" s="213">
        <v>0</v>
      </c>
      <c r="V1309" s="213">
        <v>0</v>
      </c>
      <c r="W1309" s="213">
        <v>0</v>
      </c>
      <c r="X1309" s="213">
        <v>0</v>
      </c>
      <c r="Y1309" s="213">
        <v>0</v>
      </c>
      <c r="Z1309" s="213">
        <v>0</v>
      </c>
      <c r="AA1309" s="213">
        <v>0</v>
      </c>
      <c r="AB1309" s="213">
        <v>0</v>
      </c>
      <c r="AC1309" s="213">
        <f>SUMIF('[3]revexpbalances - 2024-07-18T082'!$G:$G,G:G,'[3]revexpbalances - 2024-07-18T082'!$H:$H)</f>
        <v>0</v>
      </c>
      <c r="AD1309" s="213">
        <f t="shared" si="263"/>
        <v>0</v>
      </c>
      <c r="AE1309" s="744">
        <f t="shared" si="264"/>
        <v>0</v>
      </c>
      <c r="AF1309" s="744">
        <f t="shared" si="265"/>
        <v>0</v>
      </c>
      <c r="AG1309" s="744">
        <f t="shared" si="266"/>
        <v>0</v>
      </c>
      <c r="AH1309" s="744">
        <f t="shared" si="267"/>
        <v>0</v>
      </c>
      <c r="AI1309" s="744">
        <f t="shared" si="268"/>
        <v>0</v>
      </c>
      <c r="AJ1309" s="744">
        <f t="shared" si="269"/>
        <v>0</v>
      </c>
      <c r="AK1309" s="1097">
        <v>0</v>
      </c>
    </row>
    <row r="1310" spans="1:37">
      <c r="A1310">
        <v>25400</v>
      </c>
      <c r="B1310" t="s">
        <v>2923</v>
      </c>
      <c r="C1310">
        <v>931301</v>
      </c>
      <c r="D1310" t="s">
        <v>2933</v>
      </c>
      <c r="E1310">
        <v>520115</v>
      </c>
      <c r="F1310" t="s">
        <v>49</v>
      </c>
      <c r="G1310" s="408" t="s">
        <v>2529</v>
      </c>
      <c r="H1310" s="566" t="s">
        <v>23</v>
      </c>
      <c r="I1310" s="566" t="str">
        <f>VLOOKUP(C1310,$C$5:$I$1307,7,FALSE)</f>
        <v>Historic Preservation</v>
      </c>
      <c r="J1310" s="217" t="s">
        <v>458</v>
      </c>
      <c r="K1310" s="61" t="str">
        <f t="shared" si="259"/>
        <v>2</v>
      </c>
      <c r="L1310" s="63" t="str">
        <f t="shared" si="260"/>
        <v>Interpretive2</v>
      </c>
      <c r="M1310" s="63" t="str">
        <f t="shared" si="261"/>
        <v>Historic Preservation2</v>
      </c>
      <c r="N1310" s="637">
        <v>105.02</v>
      </c>
      <c r="O1310" s="213">
        <v>350</v>
      </c>
      <c r="Q1310" s="213">
        <f t="shared" si="262"/>
        <v>350</v>
      </c>
      <c r="R1310" s="213">
        <v>0</v>
      </c>
      <c r="S1310" s="213">
        <v>0</v>
      </c>
      <c r="T1310" s="213">
        <v>0</v>
      </c>
      <c r="U1310" s="213">
        <v>0</v>
      </c>
      <c r="V1310" s="213">
        <v>0</v>
      </c>
      <c r="W1310" s="213">
        <v>0</v>
      </c>
      <c r="X1310" s="213">
        <v>0</v>
      </c>
      <c r="Y1310" s="213">
        <v>0</v>
      </c>
      <c r="Z1310" s="213">
        <v>0</v>
      </c>
      <c r="AA1310" s="213">
        <v>0</v>
      </c>
      <c r="AB1310" s="213">
        <v>0</v>
      </c>
      <c r="AC1310" s="213">
        <f>SUMIF('[3]revexpbalances - 2024-07-18T082'!$G:$G,G:G,'[3]revexpbalances - 2024-07-18T082'!$H:$H)</f>
        <v>48</v>
      </c>
      <c r="AD1310" s="213">
        <f t="shared" si="263"/>
        <v>48</v>
      </c>
      <c r="AE1310" s="744">
        <f t="shared" si="264"/>
        <v>0</v>
      </c>
      <c r="AF1310" s="744">
        <f t="shared" si="265"/>
        <v>0</v>
      </c>
      <c r="AG1310" s="744">
        <f t="shared" si="266"/>
        <v>0</v>
      </c>
      <c r="AH1310" s="744">
        <f t="shared" si="267"/>
        <v>48</v>
      </c>
      <c r="AI1310" s="744">
        <f t="shared" si="268"/>
        <v>48</v>
      </c>
      <c r="AJ1310" s="744">
        <f t="shared" si="269"/>
        <v>302</v>
      </c>
      <c r="AK1310" s="1097">
        <v>350</v>
      </c>
    </row>
    <row r="1311" spans="1:37">
      <c r="A1311">
        <v>25400</v>
      </c>
      <c r="B1311" t="s">
        <v>2923</v>
      </c>
      <c r="C1311">
        <v>931301</v>
      </c>
      <c r="D1311" t="s">
        <v>2933</v>
      </c>
      <c r="E1311">
        <v>523800</v>
      </c>
      <c r="F1311" t="s">
        <v>67</v>
      </c>
      <c r="G1311" s="408" t="s">
        <v>2280</v>
      </c>
      <c r="H1311" s="566" t="s">
        <v>23</v>
      </c>
      <c r="I1311" s="566" t="str">
        <f>VLOOKUP(C1311,$C$5:$I$1307,7,FALSE)</f>
        <v>Historic Preservation</v>
      </c>
      <c r="J1311" s="217" t="s">
        <v>458</v>
      </c>
      <c r="K1311" s="61" t="str">
        <f t="shared" si="259"/>
        <v>2</v>
      </c>
      <c r="L1311" s="63" t="str">
        <f t="shared" si="260"/>
        <v>Interpretive2</v>
      </c>
      <c r="M1311" s="63" t="str">
        <f t="shared" si="261"/>
        <v>Historic Preservation2</v>
      </c>
      <c r="N1311" s="637">
        <v>195.75</v>
      </c>
      <c r="O1311" s="213">
        <v>50</v>
      </c>
      <c r="Q1311" s="213">
        <f t="shared" si="262"/>
        <v>50</v>
      </c>
      <c r="R1311" s="213">
        <v>0</v>
      </c>
      <c r="S1311" s="213">
        <v>0</v>
      </c>
      <c r="T1311" s="213">
        <v>0</v>
      </c>
      <c r="U1311" s="213">
        <v>0</v>
      </c>
      <c r="V1311" s="213">
        <v>0</v>
      </c>
      <c r="W1311" s="213">
        <v>0</v>
      </c>
      <c r="X1311" s="213">
        <v>0</v>
      </c>
      <c r="Y1311" s="213">
        <v>0</v>
      </c>
      <c r="Z1311" s="213">
        <v>0</v>
      </c>
      <c r="AA1311" s="213">
        <v>0</v>
      </c>
      <c r="AB1311" s="213">
        <v>0</v>
      </c>
      <c r="AC1311" s="213">
        <f>SUMIF('[3]revexpbalances - 2024-07-18T082'!$G:$G,G:G,'[3]revexpbalances - 2024-07-18T082'!$H:$H)</f>
        <v>0</v>
      </c>
      <c r="AD1311" s="213">
        <f t="shared" si="263"/>
        <v>0</v>
      </c>
      <c r="AE1311" s="744">
        <f t="shared" si="264"/>
        <v>0</v>
      </c>
      <c r="AF1311" s="744">
        <f t="shared" si="265"/>
        <v>0</v>
      </c>
      <c r="AG1311" s="744">
        <f t="shared" si="266"/>
        <v>0</v>
      </c>
      <c r="AH1311" s="744">
        <f t="shared" si="267"/>
        <v>0</v>
      </c>
      <c r="AI1311" s="744">
        <f t="shared" si="268"/>
        <v>0</v>
      </c>
      <c r="AJ1311" s="744">
        <f t="shared" si="269"/>
        <v>50</v>
      </c>
      <c r="AK1311" s="1097">
        <v>50</v>
      </c>
    </row>
    <row r="1312" spans="1:37">
      <c r="A1312">
        <v>25400</v>
      </c>
      <c r="B1312" t="s">
        <v>2923</v>
      </c>
      <c r="C1312">
        <v>931304</v>
      </c>
      <c r="D1312" t="s">
        <v>438</v>
      </c>
      <c r="E1312">
        <v>510040</v>
      </c>
      <c r="F1312" t="s">
        <v>461</v>
      </c>
      <c r="G1312" s="408" t="s">
        <v>6636</v>
      </c>
      <c r="H1312" s="566" t="s">
        <v>23</v>
      </c>
      <c r="I1312" s="566" t="str">
        <f>VLOOKUP(C1312,$C$5:$I$1307,7,FALSE)</f>
        <v>San Timoteo Schoolhouse</v>
      </c>
      <c r="J1312" s="62" t="s">
        <v>2547</v>
      </c>
      <c r="K1312" s="61" t="str">
        <f t="shared" si="259"/>
        <v>1</v>
      </c>
      <c r="L1312" s="63" t="str">
        <f t="shared" si="260"/>
        <v>Interpretive1</v>
      </c>
      <c r="M1312" s="63" t="str">
        <f t="shared" si="261"/>
        <v>San Timoteo Schoolhouse1</v>
      </c>
      <c r="N1312" s="637">
        <v>295.72000000000003</v>
      </c>
      <c r="O1312" s="213">
        <v>0</v>
      </c>
      <c r="Q1312" s="213">
        <f t="shared" si="262"/>
        <v>0</v>
      </c>
      <c r="R1312" s="213">
        <v>0</v>
      </c>
      <c r="S1312" s="213">
        <v>0</v>
      </c>
      <c r="T1312" s="213">
        <v>0</v>
      </c>
      <c r="U1312" s="213">
        <v>0</v>
      </c>
      <c r="V1312" s="213">
        <v>91.44</v>
      </c>
      <c r="W1312" s="213">
        <v>0</v>
      </c>
      <c r="X1312" s="213">
        <v>0</v>
      </c>
      <c r="Y1312" s="213">
        <v>0</v>
      </c>
      <c r="Z1312" s="213">
        <v>0</v>
      </c>
      <c r="AA1312" s="213">
        <v>0</v>
      </c>
      <c r="AB1312" s="213">
        <v>0</v>
      </c>
      <c r="AC1312" s="213">
        <f>SUMIF('[3]revexpbalances - 2024-07-18T082'!$G:$G,G:G,'[3]revexpbalances - 2024-07-18T082'!$H:$H)</f>
        <v>0</v>
      </c>
      <c r="AD1312" s="213">
        <f t="shared" si="263"/>
        <v>91.44</v>
      </c>
      <c r="AE1312" s="744">
        <f t="shared" si="264"/>
        <v>0</v>
      </c>
      <c r="AF1312" s="744">
        <f t="shared" si="265"/>
        <v>91.44</v>
      </c>
      <c r="AG1312" s="744">
        <f t="shared" si="266"/>
        <v>0</v>
      </c>
      <c r="AH1312" s="744">
        <f t="shared" si="267"/>
        <v>0</v>
      </c>
      <c r="AI1312" s="744">
        <f t="shared" si="268"/>
        <v>91.44</v>
      </c>
      <c r="AJ1312" s="744">
        <f t="shared" si="269"/>
        <v>-91.44</v>
      </c>
      <c r="AK1312" s="1097">
        <v>0</v>
      </c>
    </row>
    <row r="1313" spans="1:37">
      <c r="A1313">
        <v>25400</v>
      </c>
      <c r="B1313" t="s">
        <v>2923</v>
      </c>
      <c r="C1313">
        <v>931304</v>
      </c>
      <c r="D1313" t="s">
        <v>438</v>
      </c>
      <c r="E1313">
        <v>513000</v>
      </c>
      <c r="F1313" t="s">
        <v>469</v>
      </c>
      <c r="G1313" s="408" t="s">
        <v>6637</v>
      </c>
      <c r="H1313" s="566" t="s">
        <v>23</v>
      </c>
      <c r="I1313" s="566" t="str">
        <f>VLOOKUP(C1313,$C$5:$I$1307,7,FALSE)</f>
        <v>San Timoteo Schoolhouse</v>
      </c>
      <c r="J1313" s="62" t="s">
        <v>2547</v>
      </c>
      <c r="K1313" s="61" t="str">
        <f t="shared" si="259"/>
        <v>1</v>
      </c>
      <c r="L1313" s="63" t="str">
        <f t="shared" si="260"/>
        <v>Interpretive1</v>
      </c>
      <c r="M1313" s="63" t="str">
        <f t="shared" si="261"/>
        <v>San Timoteo Schoolhouse1</v>
      </c>
      <c r="N1313" s="637">
        <v>39.69</v>
      </c>
      <c r="O1313" s="213">
        <v>0</v>
      </c>
      <c r="Q1313" s="213">
        <f t="shared" si="262"/>
        <v>0</v>
      </c>
      <c r="R1313" s="213">
        <v>0</v>
      </c>
      <c r="S1313" s="213">
        <v>0</v>
      </c>
      <c r="T1313" s="213">
        <v>0</v>
      </c>
      <c r="U1313" s="213">
        <v>0</v>
      </c>
      <c r="V1313" s="213">
        <v>7.32</v>
      </c>
      <c r="W1313" s="213">
        <v>0</v>
      </c>
      <c r="X1313" s="213">
        <v>0</v>
      </c>
      <c r="Y1313" s="213">
        <v>0</v>
      </c>
      <c r="Z1313" s="213">
        <v>0</v>
      </c>
      <c r="AA1313" s="213">
        <v>0</v>
      </c>
      <c r="AB1313" s="213">
        <v>0</v>
      </c>
      <c r="AC1313" s="213">
        <f>SUMIF('[3]revexpbalances - 2024-07-18T082'!$G:$G,G:G,'[3]revexpbalances - 2024-07-18T082'!$H:$H)</f>
        <v>0</v>
      </c>
      <c r="AD1313" s="213">
        <f t="shared" si="263"/>
        <v>7.32</v>
      </c>
      <c r="AE1313" s="744">
        <f t="shared" si="264"/>
        <v>0</v>
      </c>
      <c r="AF1313" s="744">
        <f t="shared" si="265"/>
        <v>7.32</v>
      </c>
      <c r="AG1313" s="744">
        <f t="shared" si="266"/>
        <v>0</v>
      </c>
      <c r="AH1313" s="744">
        <f t="shared" si="267"/>
        <v>0</v>
      </c>
      <c r="AI1313" s="744">
        <f t="shared" si="268"/>
        <v>7.32</v>
      </c>
      <c r="AJ1313" s="744">
        <f t="shared" si="269"/>
        <v>-7.32</v>
      </c>
      <c r="AK1313" s="1097">
        <v>0</v>
      </c>
    </row>
    <row r="1314" spans="1:37">
      <c r="A1314">
        <v>25400</v>
      </c>
      <c r="B1314" t="s">
        <v>2923</v>
      </c>
      <c r="C1314">
        <v>931304</v>
      </c>
      <c r="D1314" t="s">
        <v>438</v>
      </c>
      <c r="E1314">
        <v>513120</v>
      </c>
      <c r="F1314" t="s">
        <v>471</v>
      </c>
      <c r="G1314" s="408" t="s">
        <v>6638</v>
      </c>
      <c r="H1314" s="566" t="s">
        <v>23</v>
      </c>
      <c r="I1314" s="566" t="str">
        <f>VLOOKUP(C1314,$C$5:$I$1307,7,FALSE)</f>
        <v>San Timoteo Schoolhouse</v>
      </c>
      <c r="J1314" s="62" t="s">
        <v>2547</v>
      </c>
      <c r="K1314" s="61" t="str">
        <f t="shared" si="259"/>
        <v>1</v>
      </c>
      <c r="L1314" s="63" t="str">
        <f t="shared" si="260"/>
        <v>Interpretive1</v>
      </c>
      <c r="M1314" s="63" t="str">
        <f t="shared" si="261"/>
        <v>San Timoteo Schoolhouse1</v>
      </c>
      <c r="N1314" s="637">
        <v>16.84</v>
      </c>
      <c r="O1314" s="213">
        <v>0</v>
      </c>
      <c r="Q1314" s="213">
        <f t="shared" si="262"/>
        <v>0</v>
      </c>
      <c r="R1314" s="213">
        <v>0</v>
      </c>
      <c r="S1314" s="213">
        <v>0</v>
      </c>
      <c r="T1314" s="213">
        <v>0</v>
      </c>
      <c r="U1314" s="213">
        <v>0</v>
      </c>
      <c r="V1314" s="213">
        <v>4.57</v>
      </c>
      <c r="W1314" s="213">
        <v>0</v>
      </c>
      <c r="X1314" s="213">
        <v>0</v>
      </c>
      <c r="Y1314" s="213">
        <v>0</v>
      </c>
      <c r="Z1314" s="213">
        <v>0</v>
      </c>
      <c r="AA1314" s="213">
        <v>0</v>
      </c>
      <c r="AB1314" s="213">
        <v>0</v>
      </c>
      <c r="AC1314" s="213">
        <f>SUMIF('[3]revexpbalances - 2024-07-18T082'!$G:$G,G:G,'[3]revexpbalances - 2024-07-18T082'!$H:$H)</f>
        <v>0</v>
      </c>
      <c r="AD1314" s="213">
        <f t="shared" si="263"/>
        <v>4.57</v>
      </c>
      <c r="AE1314" s="744">
        <f t="shared" si="264"/>
        <v>0</v>
      </c>
      <c r="AF1314" s="744">
        <f t="shared" si="265"/>
        <v>4.57</v>
      </c>
      <c r="AG1314" s="744">
        <f t="shared" si="266"/>
        <v>0</v>
      </c>
      <c r="AH1314" s="744">
        <f t="shared" si="267"/>
        <v>0</v>
      </c>
      <c r="AI1314" s="744">
        <f t="shared" si="268"/>
        <v>4.57</v>
      </c>
      <c r="AJ1314" s="744">
        <f t="shared" si="269"/>
        <v>-4.57</v>
      </c>
      <c r="AK1314" s="1097">
        <v>0</v>
      </c>
    </row>
    <row r="1315" spans="1:37">
      <c r="A1315">
        <v>25400</v>
      </c>
      <c r="B1315" t="s">
        <v>2923</v>
      </c>
      <c r="C1315">
        <v>931304</v>
      </c>
      <c r="D1315" t="s">
        <v>438</v>
      </c>
      <c r="E1315">
        <v>513140</v>
      </c>
      <c r="F1315" t="s">
        <v>472</v>
      </c>
      <c r="G1315" s="408" t="s">
        <v>6639</v>
      </c>
      <c r="H1315" s="566" t="s">
        <v>23</v>
      </c>
      <c r="I1315" s="566" t="str">
        <f>VLOOKUP(C1315,$C$5:$I$1307,7,FALSE)</f>
        <v>San Timoteo Schoolhouse</v>
      </c>
      <c r="J1315" s="62" t="s">
        <v>2547</v>
      </c>
      <c r="K1315" s="61" t="str">
        <f t="shared" si="259"/>
        <v>1</v>
      </c>
      <c r="L1315" s="63" t="str">
        <f t="shared" si="260"/>
        <v>Interpretive1</v>
      </c>
      <c r="M1315" s="63" t="str">
        <f t="shared" si="261"/>
        <v>San Timoteo Schoolhouse1</v>
      </c>
      <c r="N1315" s="637">
        <v>3.94</v>
      </c>
      <c r="O1315" s="213">
        <v>0</v>
      </c>
      <c r="Q1315" s="213">
        <f t="shared" si="262"/>
        <v>0</v>
      </c>
      <c r="R1315" s="213">
        <v>0</v>
      </c>
      <c r="S1315" s="213">
        <v>0</v>
      </c>
      <c r="T1315" s="213">
        <v>0</v>
      </c>
      <c r="U1315" s="213">
        <v>0</v>
      </c>
      <c r="V1315" s="213">
        <v>1.07</v>
      </c>
      <c r="W1315" s="213">
        <v>0</v>
      </c>
      <c r="X1315" s="213">
        <v>0</v>
      </c>
      <c r="Y1315" s="213">
        <v>0</v>
      </c>
      <c r="Z1315" s="213">
        <v>0</v>
      </c>
      <c r="AA1315" s="213">
        <v>0</v>
      </c>
      <c r="AB1315" s="213">
        <v>0</v>
      </c>
      <c r="AC1315" s="213">
        <f>SUMIF('[3]revexpbalances - 2024-07-18T082'!$G:$G,G:G,'[3]revexpbalances - 2024-07-18T082'!$H:$H)</f>
        <v>0</v>
      </c>
      <c r="AD1315" s="213">
        <f t="shared" si="263"/>
        <v>1.07</v>
      </c>
      <c r="AE1315" s="744">
        <f t="shared" si="264"/>
        <v>0</v>
      </c>
      <c r="AF1315" s="744">
        <f t="shared" si="265"/>
        <v>1.07</v>
      </c>
      <c r="AG1315" s="744">
        <f t="shared" si="266"/>
        <v>0</v>
      </c>
      <c r="AH1315" s="744">
        <f t="shared" si="267"/>
        <v>0</v>
      </c>
      <c r="AI1315" s="744">
        <f t="shared" si="268"/>
        <v>1.07</v>
      </c>
      <c r="AJ1315" s="744">
        <f t="shared" si="269"/>
        <v>-1.07</v>
      </c>
      <c r="AK1315" s="1097">
        <v>0</v>
      </c>
    </row>
    <row r="1316" spans="1:37">
      <c r="A1316">
        <v>25400</v>
      </c>
      <c r="B1316" t="s">
        <v>2923</v>
      </c>
      <c r="C1316">
        <v>931304</v>
      </c>
      <c r="D1316" t="s">
        <v>438</v>
      </c>
      <c r="E1316">
        <v>515040</v>
      </c>
      <c r="F1316" t="s">
        <v>473</v>
      </c>
      <c r="G1316" s="408" t="s">
        <v>6640</v>
      </c>
      <c r="H1316" s="566" t="s">
        <v>23</v>
      </c>
      <c r="I1316" s="566" t="str">
        <f>VLOOKUP(C1316,$C$5:$I$1307,7,FALSE)</f>
        <v>San Timoteo Schoolhouse</v>
      </c>
      <c r="J1316" s="62" t="s">
        <v>2547</v>
      </c>
      <c r="K1316" s="61" t="str">
        <f t="shared" si="259"/>
        <v>1</v>
      </c>
      <c r="L1316" s="63" t="str">
        <f t="shared" si="260"/>
        <v>Interpretive1</v>
      </c>
      <c r="M1316" s="63" t="str">
        <f t="shared" si="261"/>
        <v>San Timoteo Schoolhouse1</v>
      </c>
      <c r="N1316" s="637">
        <v>65.489999999999995</v>
      </c>
      <c r="O1316" s="213">
        <v>0</v>
      </c>
      <c r="Q1316" s="213">
        <f t="shared" si="262"/>
        <v>0</v>
      </c>
      <c r="R1316" s="213">
        <v>0</v>
      </c>
      <c r="S1316" s="213">
        <v>0</v>
      </c>
      <c r="T1316" s="213">
        <v>0</v>
      </c>
      <c r="U1316" s="213">
        <v>0</v>
      </c>
      <c r="V1316" s="213">
        <v>18.88</v>
      </c>
      <c r="W1316" s="213">
        <v>0</v>
      </c>
      <c r="X1316" s="213">
        <v>0</v>
      </c>
      <c r="Y1316" s="213">
        <v>0</v>
      </c>
      <c r="Z1316" s="213">
        <v>0</v>
      </c>
      <c r="AA1316" s="213">
        <v>0</v>
      </c>
      <c r="AB1316" s="213">
        <v>0</v>
      </c>
      <c r="AC1316" s="213">
        <f>SUMIF('[3]revexpbalances - 2024-07-18T082'!$G:$G,G:G,'[3]revexpbalances - 2024-07-18T082'!$H:$H)</f>
        <v>0</v>
      </c>
      <c r="AD1316" s="213">
        <f t="shared" si="263"/>
        <v>18.88</v>
      </c>
      <c r="AE1316" s="744">
        <f t="shared" si="264"/>
        <v>0</v>
      </c>
      <c r="AF1316" s="744">
        <f t="shared" si="265"/>
        <v>18.88</v>
      </c>
      <c r="AG1316" s="744">
        <f t="shared" si="266"/>
        <v>0</v>
      </c>
      <c r="AH1316" s="744">
        <f t="shared" si="267"/>
        <v>0</v>
      </c>
      <c r="AI1316" s="744">
        <f t="shared" si="268"/>
        <v>18.88</v>
      </c>
      <c r="AJ1316" s="744">
        <f t="shared" si="269"/>
        <v>-18.88</v>
      </c>
      <c r="AK1316" s="1097">
        <v>0</v>
      </c>
    </row>
    <row r="1317" spans="1:37">
      <c r="A1317">
        <v>25400</v>
      </c>
      <c r="B1317" t="s">
        <v>2923</v>
      </c>
      <c r="C1317">
        <v>931304</v>
      </c>
      <c r="D1317" t="s">
        <v>438</v>
      </c>
      <c r="E1317">
        <v>515100</v>
      </c>
      <c r="F1317" t="s">
        <v>474</v>
      </c>
      <c r="G1317" s="408" t="s">
        <v>6641</v>
      </c>
      <c r="H1317" s="566" t="s">
        <v>23</v>
      </c>
      <c r="I1317" s="566" t="str">
        <f>VLOOKUP(C1317,$C$5:$I$1307,7,FALSE)</f>
        <v>San Timoteo Schoolhouse</v>
      </c>
      <c r="J1317" s="62" t="s">
        <v>2547</v>
      </c>
      <c r="K1317" s="61" t="str">
        <f t="shared" si="259"/>
        <v>1</v>
      </c>
      <c r="L1317" s="63" t="str">
        <f t="shared" si="260"/>
        <v>Interpretive1</v>
      </c>
      <c r="M1317" s="63" t="str">
        <f t="shared" si="261"/>
        <v>San Timoteo Schoolhouse1</v>
      </c>
      <c r="N1317" s="637">
        <v>0.39</v>
      </c>
      <c r="O1317" s="213">
        <v>0</v>
      </c>
      <c r="Q1317" s="213">
        <f t="shared" si="262"/>
        <v>0</v>
      </c>
      <c r="R1317" s="213">
        <v>0</v>
      </c>
      <c r="S1317" s="213">
        <v>0</v>
      </c>
      <c r="T1317" s="213">
        <v>0</v>
      </c>
      <c r="U1317" s="213">
        <v>0</v>
      </c>
      <c r="V1317" s="213">
        <v>0.1</v>
      </c>
      <c r="W1317" s="213">
        <v>0</v>
      </c>
      <c r="X1317" s="213">
        <v>0</v>
      </c>
      <c r="Y1317" s="213">
        <v>0</v>
      </c>
      <c r="Z1317" s="213">
        <v>0</v>
      </c>
      <c r="AA1317" s="213">
        <v>0</v>
      </c>
      <c r="AB1317" s="213">
        <v>0</v>
      </c>
      <c r="AC1317" s="213">
        <f>SUMIF('[3]revexpbalances - 2024-07-18T082'!$G:$G,G:G,'[3]revexpbalances - 2024-07-18T082'!$H:$H)</f>
        <v>0</v>
      </c>
      <c r="AD1317" s="213">
        <f t="shared" si="263"/>
        <v>0.1</v>
      </c>
      <c r="AE1317" s="744">
        <f t="shared" si="264"/>
        <v>0</v>
      </c>
      <c r="AF1317" s="744">
        <f t="shared" si="265"/>
        <v>0.1</v>
      </c>
      <c r="AG1317" s="744">
        <f t="shared" si="266"/>
        <v>0</v>
      </c>
      <c r="AH1317" s="744">
        <f t="shared" si="267"/>
        <v>0</v>
      </c>
      <c r="AI1317" s="744">
        <f t="shared" si="268"/>
        <v>0.1</v>
      </c>
      <c r="AJ1317" s="744">
        <f t="shared" si="269"/>
        <v>-0.1</v>
      </c>
      <c r="AK1317" s="1097">
        <v>0</v>
      </c>
    </row>
    <row r="1318" spans="1:37">
      <c r="A1318">
        <v>25400</v>
      </c>
      <c r="B1318" t="s">
        <v>2923</v>
      </c>
      <c r="C1318">
        <v>931304</v>
      </c>
      <c r="D1318" t="s">
        <v>438</v>
      </c>
      <c r="E1318">
        <v>515260</v>
      </c>
      <c r="F1318" t="s">
        <v>479</v>
      </c>
      <c r="G1318" s="408" t="s">
        <v>6642</v>
      </c>
      <c r="H1318" s="566" t="s">
        <v>23</v>
      </c>
      <c r="I1318" s="566" t="str">
        <f>VLOOKUP(C1318,$C$5:$I$1307,7,FALSE)</f>
        <v>San Timoteo Schoolhouse</v>
      </c>
      <c r="J1318" s="62" t="s">
        <v>2547</v>
      </c>
      <c r="K1318" s="61" t="str">
        <f t="shared" si="259"/>
        <v>1</v>
      </c>
      <c r="L1318" s="63" t="str">
        <f t="shared" si="260"/>
        <v>Interpretive1</v>
      </c>
      <c r="M1318" s="63" t="str">
        <f t="shared" si="261"/>
        <v>San Timoteo Schoolhouse1</v>
      </c>
      <c r="N1318" s="637">
        <v>0.85</v>
      </c>
      <c r="O1318" s="213">
        <v>0</v>
      </c>
      <c r="Q1318" s="213">
        <f t="shared" si="262"/>
        <v>0</v>
      </c>
      <c r="R1318" s="213">
        <v>0</v>
      </c>
      <c r="S1318" s="213">
        <v>0</v>
      </c>
      <c r="T1318" s="213">
        <v>0</v>
      </c>
      <c r="U1318" s="213">
        <v>0</v>
      </c>
      <c r="V1318" s="213">
        <v>0.18</v>
      </c>
      <c r="W1318" s="213">
        <v>0</v>
      </c>
      <c r="X1318" s="213">
        <v>0</v>
      </c>
      <c r="Y1318" s="213">
        <v>0</v>
      </c>
      <c r="Z1318" s="213">
        <v>0</v>
      </c>
      <c r="AA1318" s="213">
        <v>0</v>
      </c>
      <c r="AB1318" s="213">
        <v>0</v>
      </c>
      <c r="AC1318" s="213">
        <f>SUMIF('[3]revexpbalances - 2024-07-18T082'!$G:$G,G:G,'[3]revexpbalances - 2024-07-18T082'!$H:$H)</f>
        <v>0</v>
      </c>
      <c r="AD1318" s="213">
        <f t="shared" si="263"/>
        <v>0.18</v>
      </c>
      <c r="AE1318" s="744">
        <f t="shared" si="264"/>
        <v>0</v>
      </c>
      <c r="AF1318" s="744">
        <f t="shared" si="265"/>
        <v>0.18</v>
      </c>
      <c r="AG1318" s="744">
        <f t="shared" si="266"/>
        <v>0</v>
      </c>
      <c r="AH1318" s="744">
        <f t="shared" si="267"/>
        <v>0</v>
      </c>
      <c r="AI1318" s="744">
        <f t="shared" si="268"/>
        <v>0.18</v>
      </c>
      <c r="AJ1318" s="744">
        <f t="shared" si="269"/>
        <v>-0.18</v>
      </c>
      <c r="AK1318" s="1097">
        <v>0</v>
      </c>
    </row>
    <row r="1319" spans="1:37">
      <c r="A1319">
        <v>25400</v>
      </c>
      <c r="B1319" t="s">
        <v>2923</v>
      </c>
      <c r="C1319">
        <v>931304</v>
      </c>
      <c r="D1319" t="s">
        <v>438</v>
      </c>
      <c r="E1319">
        <v>518140</v>
      </c>
      <c r="F1319" t="s">
        <v>484</v>
      </c>
      <c r="G1319" s="408" t="s">
        <v>6643</v>
      </c>
      <c r="H1319" s="566" t="s">
        <v>23</v>
      </c>
      <c r="I1319" s="566" t="str">
        <f>VLOOKUP(C1319,$C$5:$I$1307,7,FALSE)</f>
        <v>San Timoteo Schoolhouse</v>
      </c>
      <c r="J1319" s="62" t="s">
        <v>2547</v>
      </c>
      <c r="K1319" s="61" t="str">
        <f t="shared" si="259"/>
        <v>1</v>
      </c>
      <c r="L1319" s="63" t="str">
        <f t="shared" si="260"/>
        <v>Interpretive1</v>
      </c>
      <c r="M1319" s="63" t="str">
        <f t="shared" si="261"/>
        <v>San Timoteo Schoolhouse1</v>
      </c>
      <c r="N1319" s="637">
        <v>0.14000000000000001</v>
      </c>
      <c r="O1319" s="213">
        <v>0</v>
      </c>
      <c r="Q1319" s="213">
        <f t="shared" si="262"/>
        <v>0</v>
      </c>
      <c r="R1319" s="213">
        <v>0</v>
      </c>
      <c r="S1319" s="213">
        <v>0</v>
      </c>
      <c r="T1319" s="213">
        <v>0</v>
      </c>
      <c r="U1319" s="213">
        <v>0</v>
      </c>
      <c r="V1319" s="213">
        <v>0.05</v>
      </c>
      <c r="W1319" s="213">
        <v>0</v>
      </c>
      <c r="X1319" s="213">
        <v>0</v>
      </c>
      <c r="Y1319" s="213">
        <v>0</v>
      </c>
      <c r="Z1319" s="213">
        <v>0</v>
      </c>
      <c r="AA1319" s="213">
        <v>0</v>
      </c>
      <c r="AB1319" s="213">
        <v>0</v>
      </c>
      <c r="AC1319" s="213">
        <f>SUMIF('[3]revexpbalances - 2024-07-18T082'!$G:$G,G:G,'[3]revexpbalances - 2024-07-18T082'!$H:$H)</f>
        <v>0</v>
      </c>
      <c r="AD1319" s="213">
        <f t="shared" si="263"/>
        <v>0.05</v>
      </c>
      <c r="AE1319" s="744">
        <f t="shared" si="264"/>
        <v>0</v>
      </c>
      <c r="AF1319" s="744">
        <f t="shared" si="265"/>
        <v>0.05</v>
      </c>
      <c r="AG1319" s="744">
        <f t="shared" si="266"/>
        <v>0</v>
      </c>
      <c r="AH1319" s="744">
        <f t="shared" si="267"/>
        <v>0</v>
      </c>
      <c r="AI1319" s="744">
        <f t="shared" si="268"/>
        <v>0.05</v>
      </c>
      <c r="AJ1319" s="744">
        <f t="shared" si="269"/>
        <v>-0.05</v>
      </c>
      <c r="AK1319" s="1097">
        <v>0</v>
      </c>
    </row>
    <row r="1320" spans="1:37">
      <c r="A1320">
        <v>25400</v>
      </c>
      <c r="B1320" t="s">
        <v>2923</v>
      </c>
      <c r="C1320">
        <v>931305</v>
      </c>
      <c r="D1320" t="s">
        <v>440</v>
      </c>
      <c r="E1320">
        <v>523230</v>
      </c>
      <c r="F1320" t="s">
        <v>122</v>
      </c>
      <c r="G1320" s="408" t="s">
        <v>6644</v>
      </c>
      <c r="H1320" s="566" t="s">
        <v>23</v>
      </c>
      <c r="I1320" s="566" t="str">
        <f>VLOOKUP(C1320,$C$5:$I$1307,7,FALSE)</f>
        <v>Hidden Valley Nature Center</v>
      </c>
      <c r="J1320" s="217" t="s">
        <v>458</v>
      </c>
      <c r="K1320" s="61" t="str">
        <f t="shared" si="259"/>
        <v>2</v>
      </c>
      <c r="L1320" s="63" t="str">
        <f t="shared" si="260"/>
        <v>Interpretive2</v>
      </c>
      <c r="M1320" s="63" t="str">
        <f t="shared" si="261"/>
        <v>Hidden Valley Nature Center2</v>
      </c>
      <c r="N1320" s="637">
        <v>-0.95</v>
      </c>
      <c r="O1320" s="213">
        <v>0</v>
      </c>
      <c r="Q1320" s="213">
        <f t="shared" si="262"/>
        <v>0</v>
      </c>
      <c r="R1320" s="213">
        <v>0</v>
      </c>
      <c r="S1320" s="213">
        <v>0</v>
      </c>
      <c r="T1320" s="213">
        <v>0</v>
      </c>
      <c r="U1320" s="213">
        <v>0</v>
      </c>
      <c r="V1320" s="213">
        <v>0</v>
      </c>
      <c r="W1320" s="213">
        <v>0</v>
      </c>
      <c r="X1320" s="213">
        <v>0</v>
      </c>
      <c r="Y1320" s="213">
        <v>0</v>
      </c>
      <c r="Z1320" s="213">
        <v>0</v>
      </c>
      <c r="AA1320" s="213">
        <v>0</v>
      </c>
      <c r="AB1320" s="213">
        <v>0</v>
      </c>
      <c r="AC1320" s="213">
        <f>SUMIF('[3]revexpbalances - 2024-07-18T082'!$G:$G,G:G,'[3]revexpbalances - 2024-07-18T082'!$H:$H)</f>
        <v>0</v>
      </c>
      <c r="AD1320" s="213">
        <f t="shared" si="263"/>
        <v>0</v>
      </c>
      <c r="AE1320" s="744">
        <f t="shared" si="264"/>
        <v>0</v>
      </c>
      <c r="AF1320" s="744">
        <f t="shared" si="265"/>
        <v>0</v>
      </c>
      <c r="AG1320" s="744">
        <f t="shared" si="266"/>
        <v>0</v>
      </c>
      <c r="AH1320" s="744">
        <f t="shared" si="267"/>
        <v>0</v>
      </c>
      <c r="AI1320" s="744">
        <f t="shared" si="268"/>
        <v>0</v>
      </c>
      <c r="AJ1320" s="744">
        <f t="shared" si="269"/>
        <v>0</v>
      </c>
      <c r="AK1320" s="1097">
        <v>0</v>
      </c>
    </row>
    <row r="1321" spans="1:37">
      <c r="A1321">
        <v>25400</v>
      </c>
      <c r="B1321" t="s">
        <v>2923</v>
      </c>
      <c r="C1321">
        <v>931307</v>
      </c>
      <c r="D1321" t="s">
        <v>5792</v>
      </c>
      <c r="E1321">
        <v>523760</v>
      </c>
      <c r="F1321" t="s">
        <v>2835</v>
      </c>
      <c r="G1321" s="408" t="s">
        <v>6645</v>
      </c>
      <c r="H1321" s="566" t="s">
        <v>23</v>
      </c>
      <c r="I1321" s="566" t="str">
        <f>VLOOKUP(C1321,$C$5:$I$1307,7,FALSE)</f>
        <v>Santa Rosa Plateau Nature Center</v>
      </c>
      <c r="J1321" s="62" t="s">
        <v>2130</v>
      </c>
      <c r="K1321" s="61" t="str">
        <f t="shared" si="259"/>
        <v>2</v>
      </c>
      <c r="L1321" s="63" t="str">
        <f t="shared" si="260"/>
        <v>Interpretive2</v>
      </c>
      <c r="M1321" s="63" t="str">
        <f t="shared" si="261"/>
        <v>Santa Rosa Plateau Nature Center2</v>
      </c>
      <c r="N1321" s="637">
        <v>49</v>
      </c>
      <c r="O1321" s="213">
        <v>0</v>
      </c>
      <c r="Q1321" s="213">
        <f t="shared" si="262"/>
        <v>0</v>
      </c>
      <c r="R1321" s="213">
        <v>0</v>
      </c>
      <c r="S1321" s="213">
        <v>0</v>
      </c>
      <c r="T1321" s="213">
        <v>0</v>
      </c>
      <c r="U1321" s="213">
        <v>0</v>
      </c>
      <c r="V1321" s="213">
        <v>0</v>
      </c>
      <c r="W1321" s="213">
        <v>0</v>
      </c>
      <c r="X1321" s="213">
        <v>0</v>
      </c>
      <c r="Y1321" s="213">
        <v>0</v>
      </c>
      <c r="Z1321" s="213">
        <v>0</v>
      </c>
      <c r="AA1321" s="213">
        <v>0</v>
      </c>
      <c r="AB1321" s="213">
        <v>0</v>
      </c>
      <c r="AC1321" s="213">
        <f>SUMIF('[3]revexpbalances - 2024-07-18T082'!$G:$G,G:G,'[3]revexpbalances - 2024-07-18T082'!$H:$H)</f>
        <v>0</v>
      </c>
      <c r="AD1321" s="213">
        <f t="shared" si="263"/>
        <v>0</v>
      </c>
      <c r="AE1321" s="744">
        <f t="shared" si="264"/>
        <v>0</v>
      </c>
      <c r="AF1321" s="744">
        <f t="shared" si="265"/>
        <v>0</v>
      </c>
      <c r="AG1321" s="744">
        <f t="shared" si="266"/>
        <v>0</v>
      </c>
      <c r="AH1321" s="744">
        <f t="shared" si="267"/>
        <v>0</v>
      </c>
      <c r="AI1321" s="744">
        <f t="shared" si="268"/>
        <v>0</v>
      </c>
      <c r="AJ1321" s="744">
        <f t="shared" si="269"/>
        <v>0</v>
      </c>
      <c r="AK1321" s="1097">
        <v>0</v>
      </c>
    </row>
    <row r="1322" spans="1:37">
      <c r="A1322">
        <v>25400</v>
      </c>
      <c r="B1322" t="s">
        <v>2923</v>
      </c>
      <c r="C1322">
        <v>931403</v>
      </c>
      <c r="D1322" t="s">
        <v>2838</v>
      </c>
      <c r="E1322">
        <v>523230</v>
      </c>
      <c r="F1322" t="s">
        <v>122</v>
      </c>
      <c r="G1322" s="408" t="s">
        <v>6646</v>
      </c>
      <c r="H1322" s="566" t="s">
        <v>1524</v>
      </c>
      <c r="I1322" s="217" t="s">
        <v>295</v>
      </c>
      <c r="J1322" s="217" t="s">
        <v>458</v>
      </c>
      <c r="K1322" s="61" t="str">
        <f t="shared" si="259"/>
        <v>2</v>
      </c>
      <c r="L1322" s="63" t="str">
        <f t="shared" si="260"/>
        <v>Regional Parks2</v>
      </c>
      <c r="M1322" s="63" t="str">
        <f t="shared" si="261"/>
        <v>Idyllwild2</v>
      </c>
      <c r="N1322" s="637">
        <v>-0.96</v>
      </c>
      <c r="O1322" s="213">
        <v>0</v>
      </c>
      <c r="Q1322" s="213">
        <f t="shared" si="262"/>
        <v>0</v>
      </c>
      <c r="R1322" s="213">
        <v>0</v>
      </c>
      <c r="S1322" s="213">
        <v>0</v>
      </c>
      <c r="T1322" s="213">
        <v>0</v>
      </c>
      <c r="U1322" s="213">
        <v>0</v>
      </c>
      <c r="V1322" s="213">
        <v>0</v>
      </c>
      <c r="W1322" s="213">
        <v>0</v>
      </c>
      <c r="X1322" s="213">
        <v>0</v>
      </c>
      <c r="Y1322" s="213">
        <v>0</v>
      </c>
      <c r="Z1322" s="213">
        <v>0</v>
      </c>
      <c r="AA1322" s="213">
        <v>0</v>
      </c>
      <c r="AB1322" s="213">
        <v>0</v>
      </c>
      <c r="AC1322" s="213">
        <f>SUMIF('[3]revexpbalances - 2024-07-18T082'!$G:$G,G:G,'[3]revexpbalances - 2024-07-18T082'!$H:$H)</f>
        <v>0</v>
      </c>
      <c r="AD1322" s="213">
        <f t="shared" si="263"/>
        <v>0</v>
      </c>
      <c r="AE1322" s="744">
        <f t="shared" si="264"/>
        <v>0</v>
      </c>
      <c r="AF1322" s="744">
        <f t="shared" si="265"/>
        <v>0</v>
      </c>
      <c r="AG1322" s="744">
        <f t="shared" si="266"/>
        <v>0</v>
      </c>
      <c r="AH1322" s="744">
        <f t="shared" si="267"/>
        <v>0</v>
      </c>
      <c r="AI1322" s="744">
        <f t="shared" si="268"/>
        <v>0</v>
      </c>
      <c r="AJ1322" s="744">
        <f t="shared" si="269"/>
        <v>0</v>
      </c>
      <c r="AK1322" s="1097">
        <v>0</v>
      </c>
    </row>
    <row r="1323" spans="1:37">
      <c r="A1323">
        <v>25400</v>
      </c>
      <c r="B1323" t="s">
        <v>2923</v>
      </c>
      <c r="C1323">
        <v>931406</v>
      </c>
      <c r="D1323" t="s">
        <v>1224</v>
      </c>
      <c r="E1323">
        <v>529550</v>
      </c>
      <c r="F1323" t="s">
        <v>103</v>
      </c>
      <c r="G1323" s="408" t="s">
        <v>6647</v>
      </c>
      <c r="H1323" s="566" t="s">
        <v>1524</v>
      </c>
      <c r="I1323" s="566" t="str">
        <f>VLOOKUP(C1323,$C$5:$I$1307,7,FALSE)</f>
        <v>Lawler Lodge &amp; Alpine Cabins</v>
      </c>
      <c r="J1323" s="217" t="s">
        <v>458</v>
      </c>
      <c r="K1323" s="61" t="str">
        <f t="shared" si="259"/>
        <v>2</v>
      </c>
      <c r="L1323" s="63" t="str">
        <f t="shared" si="260"/>
        <v>Regional Parks2</v>
      </c>
      <c r="M1323" s="63" t="str">
        <f t="shared" si="261"/>
        <v>Lawler Lodge &amp; Alpine Cabins2</v>
      </c>
      <c r="N1323" s="637">
        <v>11.09</v>
      </c>
      <c r="O1323" s="213">
        <v>0</v>
      </c>
      <c r="Q1323" s="213">
        <f t="shared" si="262"/>
        <v>0</v>
      </c>
      <c r="R1323" s="213">
        <v>0</v>
      </c>
      <c r="S1323" s="213">
        <v>0</v>
      </c>
      <c r="T1323" s="213">
        <v>0</v>
      </c>
      <c r="U1323" s="213">
        <v>0</v>
      </c>
      <c r="V1323" s="213">
        <v>0</v>
      </c>
      <c r="W1323" s="213">
        <v>0</v>
      </c>
      <c r="X1323" s="213">
        <v>0</v>
      </c>
      <c r="Y1323" s="213">
        <v>0</v>
      </c>
      <c r="Z1323" s="213">
        <v>0</v>
      </c>
      <c r="AA1323" s="213">
        <v>0</v>
      </c>
      <c r="AB1323" s="213">
        <v>0</v>
      </c>
      <c r="AC1323" s="213">
        <f>SUMIF('[3]revexpbalances - 2024-07-18T082'!$G:$G,G:G,'[3]revexpbalances - 2024-07-18T082'!$H:$H)</f>
        <v>0</v>
      </c>
      <c r="AD1323" s="213">
        <f t="shared" si="263"/>
        <v>0</v>
      </c>
      <c r="AE1323" s="744">
        <f t="shared" si="264"/>
        <v>0</v>
      </c>
      <c r="AF1323" s="744">
        <f t="shared" si="265"/>
        <v>0</v>
      </c>
      <c r="AG1323" s="744">
        <f t="shared" si="266"/>
        <v>0</v>
      </c>
      <c r="AH1323" s="744">
        <f t="shared" si="267"/>
        <v>0</v>
      </c>
      <c r="AI1323" s="744">
        <f t="shared" si="268"/>
        <v>0</v>
      </c>
      <c r="AJ1323" s="744">
        <f t="shared" si="269"/>
        <v>0</v>
      </c>
      <c r="AK1323" s="1097">
        <v>0</v>
      </c>
    </row>
    <row r="1324" spans="1:37">
      <c r="A1324">
        <v>25400</v>
      </c>
      <c r="B1324" t="s">
        <v>2923</v>
      </c>
      <c r="C1324">
        <v>931408</v>
      </c>
      <c r="D1324" t="s">
        <v>2939</v>
      </c>
      <c r="E1324">
        <v>521600</v>
      </c>
      <c r="F1324" t="s">
        <v>91</v>
      </c>
      <c r="G1324" s="408" t="s">
        <v>6648</v>
      </c>
      <c r="H1324" s="566" t="s">
        <v>1524</v>
      </c>
      <c r="I1324" s="566" t="str">
        <f>VLOOKUP(C1324,$C$5:$I$1307,7,FALSE)</f>
        <v>McCall</v>
      </c>
      <c r="J1324" s="217" t="s">
        <v>458</v>
      </c>
      <c r="K1324" s="61" t="str">
        <f t="shared" si="259"/>
        <v>2</v>
      </c>
      <c r="L1324" s="63" t="str">
        <f t="shared" si="260"/>
        <v>Regional Parks2</v>
      </c>
      <c r="M1324" s="63" t="str">
        <f t="shared" si="261"/>
        <v>McCall2</v>
      </c>
      <c r="N1324" s="637">
        <v>750</v>
      </c>
      <c r="O1324" s="213">
        <v>0</v>
      </c>
      <c r="Q1324" s="213">
        <f t="shared" si="262"/>
        <v>0</v>
      </c>
      <c r="R1324" s="213">
        <v>0</v>
      </c>
      <c r="S1324" s="213">
        <v>0</v>
      </c>
      <c r="T1324" s="213">
        <v>0</v>
      </c>
      <c r="U1324" s="213">
        <v>0</v>
      </c>
      <c r="V1324" s="213">
        <v>0</v>
      </c>
      <c r="W1324" s="213">
        <v>0</v>
      </c>
      <c r="X1324" s="213">
        <v>0</v>
      </c>
      <c r="Y1324" s="213">
        <v>0</v>
      </c>
      <c r="Z1324" s="213">
        <v>0</v>
      </c>
      <c r="AA1324" s="213">
        <v>0</v>
      </c>
      <c r="AB1324" s="213">
        <v>0</v>
      </c>
      <c r="AC1324" s="213">
        <f>SUMIF('[3]revexpbalances - 2024-07-18T082'!$G:$G,G:G,'[3]revexpbalances - 2024-07-18T082'!$H:$H)</f>
        <v>0</v>
      </c>
      <c r="AD1324" s="213">
        <f t="shared" si="263"/>
        <v>0</v>
      </c>
      <c r="AE1324" s="744">
        <f t="shared" si="264"/>
        <v>0</v>
      </c>
      <c r="AF1324" s="744">
        <f t="shared" si="265"/>
        <v>0</v>
      </c>
      <c r="AG1324" s="744">
        <f t="shared" si="266"/>
        <v>0</v>
      </c>
      <c r="AH1324" s="744">
        <f t="shared" si="267"/>
        <v>0</v>
      </c>
      <c r="AI1324" s="744">
        <f t="shared" si="268"/>
        <v>0</v>
      </c>
      <c r="AJ1324" s="744">
        <f t="shared" si="269"/>
        <v>0</v>
      </c>
      <c r="AK1324" s="1097">
        <v>5000</v>
      </c>
    </row>
    <row r="1325" spans="1:37">
      <c r="A1325">
        <v>25400</v>
      </c>
      <c r="B1325" t="s">
        <v>2923</v>
      </c>
      <c r="C1325">
        <v>931421</v>
      </c>
      <c r="D1325" t="s">
        <v>2935</v>
      </c>
      <c r="E1325">
        <v>523680</v>
      </c>
      <c r="F1325" t="s">
        <v>65</v>
      </c>
      <c r="G1325" s="408" t="s">
        <v>6649</v>
      </c>
      <c r="H1325" s="566" t="s">
        <v>1524</v>
      </c>
      <c r="I1325" s="566" t="str">
        <f>VLOOKUP(C1325,$C$5:$I$1307,7,FALSE)</f>
        <v>Mayflower</v>
      </c>
      <c r="J1325" s="217" t="s">
        <v>458</v>
      </c>
      <c r="K1325" s="61" t="str">
        <f t="shared" si="259"/>
        <v>2</v>
      </c>
      <c r="L1325" s="63" t="str">
        <f t="shared" si="260"/>
        <v>Regional Parks2</v>
      </c>
      <c r="M1325" s="63" t="str">
        <f t="shared" si="261"/>
        <v>Mayflower2</v>
      </c>
      <c r="N1325" s="637">
        <v>2984.36</v>
      </c>
      <c r="O1325" s="213">
        <v>0</v>
      </c>
      <c r="Q1325" s="213">
        <f t="shared" si="262"/>
        <v>0</v>
      </c>
      <c r="R1325" s="213">
        <v>0</v>
      </c>
      <c r="S1325" s="213">
        <v>0</v>
      </c>
      <c r="T1325" s="213">
        <v>0</v>
      </c>
      <c r="U1325" s="213">
        <v>0</v>
      </c>
      <c r="V1325" s="213">
        <v>0</v>
      </c>
      <c r="W1325" s="213">
        <v>0</v>
      </c>
      <c r="X1325" s="213">
        <v>0</v>
      </c>
      <c r="Y1325" s="213">
        <v>0</v>
      </c>
      <c r="Z1325" s="213">
        <v>0</v>
      </c>
      <c r="AA1325" s="213">
        <v>0</v>
      </c>
      <c r="AB1325" s="213">
        <v>0</v>
      </c>
      <c r="AC1325" s="213">
        <f>SUMIF('[3]revexpbalances - 2024-07-18T082'!$G:$G,G:G,'[3]revexpbalances - 2024-07-18T082'!$H:$H)</f>
        <v>0</v>
      </c>
      <c r="AD1325" s="213">
        <f t="shared" si="263"/>
        <v>0</v>
      </c>
      <c r="AE1325" s="744">
        <f t="shared" si="264"/>
        <v>0</v>
      </c>
      <c r="AF1325" s="744">
        <f t="shared" si="265"/>
        <v>0</v>
      </c>
      <c r="AG1325" s="744">
        <f t="shared" si="266"/>
        <v>0</v>
      </c>
      <c r="AH1325" s="744">
        <f t="shared" si="267"/>
        <v>0</v>
      </c>
      <c r="AI1325" s="744">
        <f t="shared" si="268"/>
        <v>0</v>
      </c>
      <c r="AJ1325" s="744">
        <f t="shared" si="269"/>
        <v>0</v>
      </c>
      <c r="AK1325" s="1097">
        <v>0</v>
      </c>
    </row>
    <row r="1326" spans="1:37">
      <c r="A1326">
        <v>25430</v>
      </c>
      <c r="B1326" t="s">
        <v>2951</v>
      </c>
      <c r="C1326">
        <v>931174</v>
      </c>
      <c r="D1326" t="s">
        <v>6208</v>
      </c>
      <c r="E1326">
        <v>510700</v>
      </c>
      <c r="F1326" t="s">
        <v>468</v>
      </c>
      <c r="G1326" s="408" t="s">
        <v>6394</v>
      </c>
      <c r="H1326" s="217" t="s">
        <v>47</v>
      </c>
      <c r="I1326" s="217" t="s">
        <v>508</v>
      </c>
      <c r="J1326" s="217" t="s">
        <v>1950</v>
      </c>
      <c r="K1326" s="61" t="str">
        <f t="shared" si="259"/>
        <v>1</v>
      </c>
      <c r="L1326" s="63" t="str">
        <f t="shared" si="260"/>
        <v>Natural Resources1</v>
      </c>
      <c r="M1326" s="63" t="str">
        <f t="shared" si="261"/>
        <v>Habitat &amp; Open Space Management1</v>
      </c>
      <c r="N1326" s="637">
        <v>381.95</v>
      </c>
      <c r="O1326" s="213">
        <v>0</v>
      </c>
      <c r="Q1326" s="213">
        <f t="shared" si="262"/>
        <v>0</v>
      </c>
      <c r="R1326" s="213">
        <v>0</v>
      </c>
      <c r="S1326" s="213">
        <v>0</v>
      </c>
      <c r="T1326" s="213">
        <v>0</v>
      </c>
      <c r="U1326" s="213">
        <v>0</v>
      </c>
      <c r="V1326" s="213">
        <v>0</v>
      </c>
      <c r="W1326" s="213">
        <v>0</v>
      </c>
      <c r="X1326" s="213">
        <v>0</v>
      </c>
      <c r="Y1326" s="213">
        <v>0</v>
      </c>
      <c r="Z1326" s="213">
        <v>0</v>
      </c>
      <c r="AA1326" s="213">
        <v>0</v>
      </c>
      <c r="AB1326" s="213">
        <v>0</v>
      </c>
      <c r="AC1326" s="213">
        <f>SUMIF('[3]revexpbalances - 2024-07-18T082'!$G:$G,G:G,'[3]revexpbalances - 2024-07-18T082'!$H:$H)</f>
        <v>0</v>
      </c>
      <c r="AD1326" s="213">
        <f t="shared" si="263"/>
        <v>0</v>
      </c>
      <c r="AE1326" s="744">
        <f t="shared" si="264"/>
        <v>0</v>
      </c>
      <c r="AF1326" s="744">
        <f t="shared" si="265"/>
        <v>0</v>
      </c>
      <c r="AG1326" s="744">
        <f t="shared" si="266"/>
        <v>0</v>
      </c>
      <c r="AH1326" s="744">
        <f t="shared" si="267"/>
        <v>0</v>
      </c>
      <c r="AI1326" s="744">
        <f t="shared" si="268"/>
        <v>0</v>
      </c>
      <c r="AJ1326" s="744">
        <f t="shared" si="269"/>
        <v>0</v>
      </c>
      <c r="AK1326" s="1097">
        <v>0</v>
      </c>
    </row>
    <row r="1327" spans="1:37">
      <c r="A1327">
        <v>25430</v>
      </c>
      <c r="B1327" t="s">
        <v>2951</v>
      </c>
      <c r="C1327">
        <v>931174</v>
      </c>
      <c r="D1327" t="s">
        <v>6208</v>
      </c>
      <c r="E1327">
        <v>513000</v>
      </c>
      <c r="F1327" t="s">
        <v>469</v>
      </c>
      <c r="G1327" s="408" t="s">
        <v>6212</v>
      </c>
      <c r="H1327" s="217" t="s">
        <v>47</v>
      </c>
      <c r="I1327" s="217" t="s">
        <v>508</v>
      </c>
      <c r="J1327" s="217" t="s">
        <v>2547</v>
      </c>
      <c r="K1327" s="61" t="str">
        <f t="shared" si="259"/>
        <v>1</v>
      </c>
      <c r="L1327" s="63" t="str">
        <f t="shared" si="260"/>
        <v>Natural Resources1</v>
      </c>
      <c r="M1327" s="63" t="str">
        <f t="shared" si="261"/>
        <v>Habitat &amp; Open Space Management1</v>
      </c>
      <c r="N1327" s="637">
        <v>13311.98</v>
      </c>
      <c r="O1327" s="213">
        <v>0</v>
      </c>
      <c r="Q1327" s="213">
        <f t="shared" si="262"/>
        <v>0</v>
      </c>
      <c r="R1327" s="213">
        <v>0</v>
      </c>
      <c r="S1327" s="213">
        <v>0</v>
      </c>
      <c r="T1327" s="213">
        <v>0</v>
      </c>
      <c r="U1327" s="213">
        <v>0</v>
      </c>
      <c r="V1327" s="213">
        <v>0</v>
      </c>
      <c r="W1327" s="213">
        <v>0</v>
      </c>
      <c r="X1327" s="213">
        <v>0</v>
      </c>
      <c r="Y1327" s="213">
        <v>0</v>
      </c>
      <c r="Z1327" s="213">
        <v>0</v>
      </c>
      <c r="AA1327" s="213">
        <v>0</v>
      </c>
      <c r="AB1327" s="213">
        <v>0</v>
      </c>
      <c r="AC1327" s="213">
        <f>SUMIF('[3]revexpbalances - 2024-07-18T082'!$G:$G,G:G,'[3]revexpbalances - 2024-07-18T082'!$H:$H)</f>
        <v>0</v>
      </c>
      <c r="AD1327" s="213">
        <f t="shared" si="263"/>
        <v>0</v>
      </c>
      <c r="AE1327" s="744">
        <f t="shared" si="264"/>
        <v>0</v>
      </c>
      <c r="AF1327" s="744">
        <f t="shared" si="265"/>
        <v>0</v>
      </c>
      <c r="AG1327" s="744">
        <f t="shared" si="266"/>
        <v>0</v>
      </c>
      <c r="AH1327" s="744">
        <f t="shared" si="267"/>
        <v>0</v>
      </c>
      <c r="AI1327" s="744">
        <f t="shared" si="268"/>
        <v>0</v>
      </c>
      <c r="AJ1327" s="744">
        <f t="shared" si="269"/>
        <v>0</v>
      </c>
      <c r="AK1327" s="1097">
        <v>0</v>
      </c>
    </row>
    <row r="1328" spans="1:37">
      <c r="A1328">
        <v>25620</v>
      </c>
      <c r="B1328" t="s">
        <v>2347</v>
      </c>
      <c r="C1328">
        <v>931750</v>
      </c>
      <c r="D1328" t="s">
        <v>2347</v>
      </c>
      <c r="E1328">
        <v>523820</v>
      </c>
      <c r="F1328" t="s">
        <v>68</v>
      </c>
      <c r="G1328" s="408" t="s">
        <v>6652</v>
      </c>
      <c r="H1328" s="566" t="s">
        <v>1524</v>
      </c>
      <c r="I1328" s="566" t="s">
        <v>448</v>
      </c>
      <c r="J1328" s="217" t="s">
        <v>458</v>
      </c>
      <c r="K1328" s="61" t="str">
        <f t="shared" si="259"/>
        <v>2</v>
      </c>
      <c r="L1328" s="63" t="str">
        <f t="shared" si="260"/>
        <v>Regional Parks2</v>
      </c>
      <c r="M1328" s="63" t="str">
        <f t="shared" si="261"/>
        <v>Lake Skinner2</v>
      </c>
      <c r="N1328" s="637">
        <v>119.88</v>
      </c>
      <c r="O1328" s="213">
        <v>0</v>
      </c>
      <c r="Q1328" s="213">
        <f t="shared" si="262"/>
        <v>0</v>
      </c>
      <c r="R1328" s="213">
        <v>0</v>
      </c>
      <c r="S1328" s="213">
        <v>0</v>
      </c>
      <c r="T1328" s="213">
        <v>0</v>
      </c>
      <c r="U1328" s="213">
        <v>0</v>
      </c>
      <c r="V1328" s="213">
        <v>0</v>
      </c>
      <c r="W1328" s="213">
        <v>0</v>
      </c>
      <c r="X1328" s="213">
        <v>0</v>
      </c>
      <c r="Y1328" s="213">
        <v>0</v>
      </c>
      <c r="Z1328" s="213">
        <v>0</v>
      </c>
      <c r="AA1328" s="213">
        <v>0</v>
      </c>
      <c r="AB1328" s="213">
        <v>0</v>
      </c>
      <c r="AC1328" s="213">
        <f>SUMIF('[3]revexpbalances - 2024-07-18T082'!$G:$G,G:G,'[3]revexpbalances - 2024-07-18T082'!$H:$H)</f>
        <v>0</v>
      </c>
      <c r="AD1328" s="213">
        <f t="shared" si="263"/>
        <v>0</v>
      </c>
      <c r="AE1328" s="744">
        <f t="shared" si="264"/>
        <v>0</v>
      </c>
      <c r="AF1328" s="744">
        <f t="shared" si="265"/>
        <v>0</v>
      </c>
      <c r="AG1328" s="744">
        <f t="shared" si="266"/>
        <v>0</v>
      </c>
      <c r="AH1328" s="744">
        <f t="shared" si="267"/>
        <v>0</v>
      </c>
      <c r="AI1328" s="744">
        <f t="shared" si="268"/>
        <v>0</v>
      </c>
      <c r="AJ1328" s="744">
        <f t="shared" si="269"/>
        <v>0</v>
      </c>
      <c r="AK1328" s="1097">
        <v>0</v>
      </c>
    </row>
    <row r="1329" spans="1:37">
      <c r="A1329">
        <v>25400</v>
      </c>
      <c r="B1329" t="s">
        <v>2923</v>
      </c>
      <c r="C1329">
        <v>931183</v>
      </c>
      <c r="D1329" t="s">
        <v>2929</v>
      </c>
      <c r="E1329">
        <v>510700</v>
      </c>
      <c r="F1329" t="s">
        <v>468</v>
      </c>
      <c r="G1329" s="408" t="s">
        <v>6697</v>
      </c>
      <c r="H1329" s="566" t="s">
        <v>1766</v>
      </c>
      <c r="I1329" s="989" t="s">
        <v>7000</v>
      </c>
      <c r="J1329" s="62" t="s">
        <v>1950</v>
      </c>
      <c r="K1329" s="61" t="str">
        <f t="shared" si="259"/>
        <v>1</v>
      </c>
      <c r="L1329" s="63" t="str">
        <f t="shared" si="260"/>
        <v>Business Services1</v>
      </c>
      <c r="M1329" s="63" t="str">
        <f t="shared" si="261"/>
        <v>Guest Services &amp; Events1</v>
      </c>
      <c r="N1329" s="637">
        <v>170.1</v>
      </c>
      <c r="O1329" s="213">
        <v>0</v>
      </c>
      <c r="Q1329" s="213">
        <f t="shared" si="262"/>
        <v>0</v>
      </c>
      <c r="R1329" s="213">
        <v>0</v>
      </c>
      <c r="S1329" s="213">
        <v>0</v>
      </c>
      <c r="T1329" s="213">
        <v>0</v>
      </c>
      <c r="U1329" s="213">
        <v>0</v>
      </c>
      <c r="V1329" s="213">
        <v>0</v>
      </c>
      <c r="W1329" s="213">
        <v>0</v>
      </c>
      <c r="X1329" s="213">
        <v>0</v>
      </c>
      <c r="Y1329" s="213">
        <v>0</v>
      </c>
      <c r="Z1329" s="213">
        <v>0</v>
      </c>
      <c r="AA1329" s="213">
        <v>0</v>
      </c>
      <c r="AB1329" s="213">
        <v>0</v>
      </c>
      <c r="AC1329" s="213">
        <f>SUMIF('[3]revexpbalances - 2024-07-18T082'!$G:$G,G:G,'[3]revexpbalances - 2024-07-18T082'!$H:$H)</f>
        <v>0</v>
      </c>
      <c r="AD1329" s="213">
        <f t="shared" si="263"/>
        <v>0</v>
      </c>
      <c r="AE1329" s="744">
        <f t="shared" si="264"/>
        <v>0</v>
      </c>
      <c r="AF1329" s="744">
        <f t="shared" si="265"/>
        <v>0</v>
      </c>
      <c r="AG1329" s="744">
        <f t="shared" si="266"/>
        <v>0</v>
      </c>
      <c r="AH1329" s="744">
        <f t="shared" si="267"/>
        <v>0</v>
      </c>
      <c r="AI1329" s="744">
        <f t="shared" si="268"/>
        <v>0</v>
      </c>
      <c r="AJ1329" s="744">
        <f t="shared" si="269"/>
        <v>0</v>
      </c>
      <c r="AK1329" s="1097">
        <v>0</v>
      </c>
    </row>
    <row r="1330" spans="1:37">
      <c r="A1330">
        <v>25400</v>
      </c>
      <c r="B1330" t="s">
        <v>2923</v>
      </c>
      <c r="C1330">
        <v>931402</v>
      </c>
      <c r="D1330" t="s">
        <v>2938</v>
      </c>
      <c r="E1330">
        <v>526940</v>
      </c>
      <c r="F1330" t="s">
        <v>71</v>
      </c>
      <c r="G1330" s="408" t="s">
        <v>6698</v>
      </c>
      <c r="H1330" s="566" t="s">
        <v>1524</v>
      </c>
      <c r="I1330" s="566" t="str">
        <f>VLOOKUP(C1330,$C$5:$I$1307,7,FALSE)</f>
        <v>Hurkey Creek</v>
      </c>
      <c r="J1330" s="217" t="s">
        <v>458</v>
      </c>
      <c r="K1330" s="61" t="str">
        <f t="shared" si="259"/>
        <v>2</v>
      </c>
      <c r="L1330" s="63" t="str">
        <f t="shared" si="260"/>
        <v>Regional Parks2</v>
      </c>
      <c r="M1330" s="63" t="str">
        <f t="shared" si="261"/>
        <v>Hurkey Creek2</v>
      </c>
      <c r="N1330" s="637">
        <v>190.11</v>
      </c>
      <c r="O1330" s="213">
        <v>0</v>
      </c>
      <c r="Q1330" s="213">
        <f t="shared" si="262"/>
        <v>0</v>
      </c>
      <c r="R1330" s="213">
        <v>0</v>
      </c>
      <c r="S1330" s="213">
        <v>0</v>
      </c>
      <c r="T1330" s="213">
        <v>0</v>
      </c>
      <c r="U1330" s="213">
        <v>0</v>
      </c>
      <c r="V1330" s="213">
        <v>0</v>
      </c>
      <c r="W1330" s="213">
        <v>0</v>
      </c>
      <c r="X1330" s="213">
        <v>0</v>
      </c>
      <c r="Y1330" s="213">
        <v>0</v>
      </c>
      <c r="Z1330" s="213">
        <v>0</v>
      </c>
      <c r="AA1330" s="213">
        <v>0</v>
      </c>
      <c r="AB1330" s="213">
        <v>0</v>
      </c>
      <c r="AC1330" s="213">
        <f>SUMIF('[3]revexpbalances - 2024-07-18T082'!$G:$G,G:G,'[3]revexpbalances - 2024-07-18T082'!$H:$H)</f>
        <v>0</v>
      </c>
      <c r="AD1330" s="213">
        <f t="shared" si="263"/>
        <v>0</v>
      </c>
      <c r="AE1330" s="744">
        <f t="shared" si="264"/>
        <v>0</v>
      </c>
      <c r="AF1330" s="744">
        <f t="shared" si="265"/>
        <v>0</v>
      </c>
      <c r="AG1330" s="744">
        <f t="shared" si="266"/>
        <v>0</v>
      </c>
      <c r="AH1330" s="744">
        <f t="shared" si="267"/>
        <v>0</v>
      </c>
      <c r="AI1330" s="744">
        <f t="shared" si="268"/>
        <v>0</v>
      </c>
      <c r="AJ1330" s="744">
        <f t="shared" si="269"/>
        <v>0</v>
      </c>
      <c r="AK1330" s="1097">
        <v>0</v>
      </c>
    </row>
    <row r="1331" spans="1:37">
      <c r="A1331">
        <v>25400</v>
      </c>
      <c r="B1331" t="s">
        <v>2923</v>
      </c>
      <c r="C1331">
        <v>931406</v>
      </c>
      <c r="D1331" t="s">
        <v>1224</v>
      </c>
      <c r="E1331">
        <v>520230</v>
      </c>
      <c r="F1331" t="s">
        <v>50</v>
      </c>
      <c r="G1331" s="408" t="s">
        <v>6699</v>
      </c>
      <c r="H1331" s="566" t="s">
        <v>1524</v>
      </c>
      <c r="I1331" s="566" t="str">
        <f>VLOOKUP(C1331,$C$5:$I$1307,7,FALSE)</f>
        <v>Lawler Lodge &amp; Alpine Cabins</v>
      </c>
      <c r="J1331" s="217" t="s">
        <v>458</v>
      </c>
      <c r="K1331" s="61" t="str">
        <f t="shared" si="259"/>
        <v>2</v>
      </c>
      <c r="L1331" s="63" t="str">
        <f t="shared" si="260"/>
        <v>Regional Parks2</v>
      </c>
      <c r="M1331" s="63" t="str">
        <f t="shared" si="261"/>
        <v>Lawler Lodge &amp; Alpine Cabins2</v>
      </c>
      <c r="N1331" s="637">
        <v>535.66999999999996</v>
      </c>
      <c r="O1331" s="213">
        <v>600</v>
      </c>
      <c r="Q1331" s="213">
        <f t="shared" si="262"/>
        <v>600</v>
      </c>
      <c r="R1331" s="213">
        <v>0</v>
      </c>
      <c r="S1331" s="213">
        <v>38.01</v>
      </c>
      <c r="T1331" s="213">
        <v>38.01</v>
      </c>
      <c r="U1331" s="213">
        <v>38.01</v>
      </c>
      <c r="V1331" s="213">
        <v>38.01</v>
      </c>
      <c r="W1331" s="213">
        <v>38.01</v>
      </c>
      <c r="X1331" s="213">
        <v>38.01</v>
      </c>
      <c r="Y1331" s="213">
        <v>38.01</v>
      </c>
      <c r="Z1331" s="213">
        <v>38.01</v>
      </c>
      <c r="AA1331" s="213">
        <v>38.020000000000003</v>
      </c>
      <c r="AB1331" s="213">
        <v>38.01</v>
      </c>
      <c r="AC1331" s="213">
        <f>SUMIF('[3]revexpbalances - 2024-07-18T082'!$G:$G,G:G,'[3]revexpbalances - 2024-07-18T082'!$H:$H)</f>
        <v>38.01</v>
      </c>
      <c r="AD1331" s="213">
        <f t="shared" si="263"/>
        <v>418.11999999999995</v>
      </c>
      <c r="AE1331" s="744">
        <f t="shared" si="264"/>
        <v>76.02</v>
      </c>
      <c r="AF1331" s="744">
        <f t="shared" si="265"/>
        <v>114.03</v>
      </c>
      <c r="AG1331" s="744">
        <f t="shared" si="266"/>
        <v>114.03</v>
      </c>
      <c r="AH1331" s="744">
        <f t="shared" si="267"/>
        <v>114.03999999999999</v>
      </c>
      <c r="AI1331" s="744">
        <f t="shared" si="268"/>
        <v>418.12</v>
      </c>
      <c r="AJ1331" s="744">
        <f t="shared" si="269"/>
        <v>181.88</v>
      </c>
      <c r="AK1331" s="1097">
        <v>600</v>
      </c>
    </row>
    <row r="1332" spans="1:37">
      <c r="A1332">
        <v>25430</v>
      </c>
      <c r="B1332" t="s">
        <v>2951</v>
      </c>
      <c r="C1332">
        <v>931174</v>
      </c>
      <c r="D1332" t="s">
        <v>6208</v>
      </c>
      <c r="E1332">
        <v>513120</v>
      </c>
      <c r="F1332" t="s">
        <v>471</v>
      </c>
      <c r="G1332" s="408" t="s">
        <v>6213</v>
      </c>
      <c r="H1332" s="217" t="s">
        <v>47</v>
      </c>
      <c r="I1332" s="217" t="s">
        <v>508</v>
      </c>
      <c r="J1332" s="217" t="s">
        <v>2547</v>
      </c>
      <c r="K1332" s="61" t="str">
        <f t="shared" si="259"/>
        <v>1</v>
      </c>
      <c r="L1332" s="63" t="str">
        <f t="shared" si="260"/>
        <v>Natural Resources1</v>
      </c>
      <c r="M1332" s="63" t="str">
        <f t="shared" si="261"/>
        <v>Habitat &amp; Open Space Management1</v>
      </c>
      <c r="N1332" s="637">
        <v>6500.1399999999994</v>
      </c>
      <c r="O1332" s="213">
        <v>0</v>
      </c>
      <c r="Q1332" s="213">
        <f t="shared" si="262"/>
        <v>0</v>
      </c>
      <c r="R1332" s="213">
        <v>0</v>
      </c>
      <c r="S1332" s="213">
        <v>0</v>
      </c>
      <c r="T1332" s="213">
        <v>0</v>
      </c>
      <c r="U1332" s="213">
        <v>0</v>
      </c>
      <c r="V1332" s="213">
        <v>0</v>
      </c>
      <c r="W1332" s="213">
        <v>0</v>
      </c>
      <c r="X1332" s="213">
        <v>0</v>
      </c>
      <c r="Y1332" s="213">
        <v>0</v>
      </c>
      <c r="Z1332" s="213">
        <v>0</v>
      </c>
      <c r="AA1332" s="213">
        <v>0</v>
      </c>
      <c r="AB1332" s="213">
        <v>0</v>
      </c>
      <c r="AC1332" s="213">
        <f>SUMIF('[3]revexpbalances - 2024-07-18T082'!$G:$G,G:G,'[3]revexpbalances - 2024-07-18T082'!$H:$H)</f>
        <v>0</v>
      </c>
      <c r="AD1332" s="213">
        <f t="shared" si="263"/>
        <v>0</v>
      </c>
      <c r="AE1332" s="744">
        <f t="shared" si="264"/>
        <v>0</v>
      </c>
      <c r="AF1332" s="744">
        <f t="shared" si="265"/>
        <v>0</v>
      </c>
      <c r="AG1332" s="744">
        <f t="shared" si="266"/>
        <v>0</v>
      </c>
      <c r="AH1332" s="744">
        <f t="shared" si="267"/>
        <v>0</v>
      </c>
      <c r="AI1332" s="744">
        <f t="shared" si="268"/>
        <v>0</v>
      </c>
      <c r="AJ1332" s="744">
        <f t="shared" si="269"/>
        <v>0</v>
      </c>
      <c r="AK1332" s="1097">
        <v>0</v>
      </c>
    </row>
    <row r="1333" spans="1:37">
      <c r="A1333">
        <v>25430</v>
      </c>
      <c r="B1333" t="s">
        <v>2951</v>
      </c>
      <c r="C1333">
        <v>931174</v>
      </c>
      <c r="D1333" t="s">
        <v>6208</v>
      </c>
      <c r="E1333">
        <v>513140</v>
      </c>
      <c r="F1333" t="s">
        <v>472</v>
      </c>
      <c r="G1333" s="408" t="s">
        <v>6214</v>
      </c>
      <c r="H1333" s="217" t="s">
        <v>47</v>
      </c>
      <c r="I1333" s="217" t="s">
        <v>508</v>
      </c>
      <c r="J1333" s="217" t="s">
        <v>2547</v>
      </c>
      <c r="K1333" s="61" t="str">
        <f t="shared" si="259"/>
        <v>1</v>
      </c>
      <c r="L1333" s="63" t="str">
        <f t="shared" si="260"/>
        <v>Natural Resources1</v>
      </c>
      <c r="M1333" s="63" t="str">
        <f t="shared" si="261"/>
        <v>Habitat &amp; Open Space Management1</v>
      </c>
      <c r="N1333" s="637">
        <v>1520.22</v>
      </c>
      <c r="O1333" s="213">
        <v>0</v>
      </c>
      <c r="Q1333" s="213">
        <f t="shared" si="262"/>
        <v>0</v>
      </c>
      <c r="R1333" s="213">
        <v>0</v>
      </c>
      <c r="S1333" s="213">
        <v>0</v>
      </c>
      <c r="T1333" s="213">
        <v>0</v>
      </c>
      <c r="U1333" s="213">
        <v>0</v>
      </c>
      <c r="V1333" s="213">
        <v>0</v>
      </c>
      <c r="W1333" s="213">
        <v>0</v>
      </c>
      <c r="X1333" s="213">
        <v>0</v>
      </c>
      <c r="Y1333" s="213">
        <v>0</v>
      </c>
      <c r="Z1333" s="213">
        <v>0</v>
      </c>
      <c r="AA1333" s="213">
        <v>0</v>
      </c>
      <c r="AB1333" s="213">
        <v>0</v>
      </c>
      <c r="AC1333" s="213">
        <f>SUMIF('[3]revexpbalances - 2024-07-18T082'!$G:$G,G:G,'[3]revexpbalances - 2024-07-18T082'!$H:$H)</f>
        <v>0</v>
      </c>
      <c r="AD1333" s="213">
        <f t="shared" si="263"/>
        <v>0</v>
      </c>
      <c r="AE1333" s="744">
        <f t="shared" si="264"/>
        <v>0</v>
      </c>
      <c r="AF1333" s="744">
        <f t="shared" si="265"/>
        <v>0</v>
      </c>
      <c r="AG1333" s="744">
        <f t="shared" si="266"/>
        <v>0</v>
      </c>
      <c r="AH1333" s="744">
        <f t="shared" si="267"/>
        <v>0</v>
      </c>
      <c r="AI1333" s="744">
        <f t="shared" si="268"/>
        <v>0</v>
      </c>
      <c r="AJ1333" s="744">
        <f t="shared" si="269"/>
        <v>0</v>
      </c>
      <c r="AK1333" s="1097">
        <v>0</v>
      </c>
    </row>
    <row r="1334" spans="1:37">
      <c r="A1334">
        <v>25430</v>
      </c>
      <c r="B1334" t="s">
        <v>2951</v>
      </c>
      <c r="C1334">
        <v>931174</v>
      </c>
      <c r="D1334" t="s">
        <v>6208</v>
      </c>
      <c r="E1334">
        <v>515040</v>
      </c>
      <c r="F1334" t="s">
        <v>473</v>
      </c>
      <c r="G1334" s="408" t="s">
        <v>6215</v>
      </c>
      <c r="H1334" s="217" t="s">
        <v>47</v>
      </c>
      <c r="I1334" s="217" t="s">
        <v>508</v>
      </c>
      <c r="J1334" s="217" t="s">
        <v>2547</v>
      </c>
      <c r="K1334" s="61" t="str">
        <f t="shared" si="259"/>
        <v>1</v>
      </c>
      <c r="L1334" s="63" t="str">
        <f t="shared" si="260"/>
        <v>Natural Resources1</v>
      </c>
      <c r="M1334" s="63" t="str">
        <f t="shared" si="261"/>
        <v>Habitat &amp; Open Space Management1</v>
      </c>
      <c r="N1334" s="637">
        <v>23607.72</v>
      </c>
      <c r="O1334" s="213">
        <v>0</v>
      </c>
      <c r="Q1334" s="213">
        <f t="shared" si="262"/>
        <v>0</v>
      </c>
      <c r="R1334" s="213">
        <v>0</v>
      </c>
      <c r="S1334" s="213">
        <v>0</v>
      </c>
      <c r="T1334" s="213">
        <v>0</v>
      </c>
      <c r="U1334" s="213">
        <v>0</v>
      </c>
      <c r="V1334" s="213">
        <v>0</v>
      </c>
      <c r="W1334" s="213">
        <v>0</v>
      </c>
      <c r="X1334" s="213">
        <v>0</v>
      </c>
      <c r="Y1334" s="213">
        <v>0</v>
      </c>
      <c r="Z1334" s="213">
        <v>0</v>
      </c>
      <c r="AA1334" s="213">
        <v>0</v>
      </c>
      <c r="AB1334" s="213">
        <v>0</v>
      </c>
      <c r="AC1334" s="213">
        <f>SUMIF('[3]revexpbalances - 2024-07-18T082'!$G:$G,G:G,'[3]revexpbalances - 2024-07-18T082'!$H:$H)</f>
        <v>0</v>
      </c>
      <c r="AD1334" s="213">
        <f t="shared" si="263"/>
        <v>0</v>
      </c>
      <c r="AE1334" s="744">
        <f t="shared" si="264"/>
        <v>0</v>
      </c>
      <c r="AF1334" s="744">
        <f t="shared" si="265"/>
        <v>0</v>
      </c>
      <c r="AG1334" s="744">
        <f t="shared" si="266"/>
        <v>0</v>
      </c>
      <c r="AH1334" s="744">
        <f t="shared" si="267"/>
        <v>0</v>
      </c>
      <c r="AI1334" s="744">
        <f t="shared" si="268"/>
        <v>0</v>
      </c>
      <c r="AJ1334" s="744">
        <f t="shared" si="269"/>
        <v>0</v>
      </c>
      <c r="AK1334" s="1097">
        <v>0</v>
      </c>
    </row>
    <row r="1335" spans="1:37">
      <c r="A1335">
        <v>25540</v>
      </c>
      <c r="B1335" t="s">
        <v>442</v>
      </c>
      <c r="C1335">
        <v>931116</v>
      </c>
      <c r="D1335" t="s">
        <v>442</v>
      </c>
      <c r="E1335">
        <v>537020</v>
      </c>
      <c r="F1335" t="s">
        <v>83</v>
      </c>
      <c r="G1335" s="408" t="s">
        <v>6703</v>
      </c>
      <c r="H1335" s="566" t="s">
        <v>1524</v>
      </c>
      <c r="I1335" s="566" t="s">
        <v>448</v>
      </c>
      <c r="J1335" s="62" t="s">
        <v>2130</v>
      </c>
      <c r="K1335" s="61" t="str">
        <f t="shared" si="259"/>
        <v>3</v>
      </c>
      <c r="L1335" s="63" t="str">
        <f t="shared" si="260"/>
        <v>Regional Parks3</v>
      </c>
      <c r="M1335" s="63" t="str">
        <f t="shared" si="261"/>
        <v>Lake Skinner3</v>
      </c>
      <c r="N1335" s="637">
        <v>208.47</v>
      </c>
      <c r="O1335" s="213">
        <v>0</v>
      </c>
      <c r="Q1335" s="213">
        <f t="shared" si="262"/>
        <v>0</v>
      </c>
      <c r="R1335" s="213">
        <v>0</v>
      </c>
      <c r="S1335" s="213">
        <v>0</v>
      </c>
      <c r="T1335" s="213">
        <v>0</v>
      </c>
      <c r="U1335" s="213">
        <v>0</v>
      </c>
      <c r="V1335" s="213">
        <v>0</v>
      </c>
      <c r="W1335" s="213">
        <v>0</v>
      </c>
      <c r="X1335" s="213">
        <v>0</v>
      </c>
      <c r="Y1335" s="213">
        <v>0</v>
      </c>
      <c r="Z1335" s="213">
        <v>0</v>
      </c>
      <c r="AA1335" s="213">
        <v>0</v>
      </c>
      <c r="AB1335" s="213">
        <v>0</v>
      </c>
      <c r="AC1335" s="213">
        <f>SUMIF('[3]revexpbalances - 2024-07-18T082'!$G:$G,G:G,'[3]revexpbalances - 2024-07-18T082'!$H:$H)</f>
        <v>0</v>
      </c>
      <c r="AD1335" s="213">
        <f t="shared" si="263"/>
        <v>0</v>
      </c>
      <c r="AE1335" s="744">
        <f t="shared" si="264"/>
        <v>0</v>
      </c>
      <c r="AF1335" s="744">
        <f t="shared" si="265"/>
        <v>0</v>
      </c>
      <c r="AG1335" s="744">
        <f t="shared" si="266"/>
        <v>0</v>
      </c>
      <c r="AH1335" s="744">
        <f t="shared" si="267"/>
        <v>0</v>
      </c>
      <c r="AI1335" s="744">
        <f t="shared" si="268"/>
        <v>0</v>
      </c>
      <c r="AJ1335" s="744">
        <f t="shared" si="269"/>
        <v>0</v>
      </c>
      <c r="AK1335" s="1097">
        <v>0</v>
      </c>
    </row>
    <row r="1336" spans="1:37">
      <c r="A1336">
        <v>25590</v>
      </c>
      <c r="B1336" t="s">
        <v>1564</v>
      </c>
      <c r="C1336">
        <v>931150</v>
      </c>
      <c r="D1336" t="s">
        <v>1564</v>
      </c>
      <c r="E1336">
        <v>529040</v>
      </c>
      <c r="F1336" t="s">
        <v>82</v>
      </c>
      <c r="G1336" s="408" t="s">
        <v>1404</v>
      </c>
      <c r="H1336" s="217" t="s">
        <v>47</v>
      </c>
      <c r="I1336" s="566" t="str">
        <f>VLOOKUP(C1336,$C$5:$I$1307,7,FALSE)</f>
        <v>MSHCP Reserve Management</v>
      </c>
      <c r="J1336" s="62" t="s">
        <v>2547</v>
      </c>
      <c r="K1336" s="61" t="str">
        <f t="shared" si="259"/>
        <v>2</v>
      </c>
      <c r="L1336" s="63" t="str">
        <f t="shared" si="260"/>
        <v>Natural Resources2</v>
      </c>
      <c r="M1336" s="63" t="str">
        <f t="shared" si="261"/>
        <v>MSHCP Reserve Management2</v>
      </c>
      <c r="N1336" s="637">
        <v>38.75</v>
      </c>
      <c r="O1336" s="213">
        <v>0</v>
      </c>
      <c r="Q1336" s="213">
        <f t="shared" si="262"/>
        <v>0</v>
      </c>
      <c r="R1336" s="213">
        <v>0</v>
      </c>
      <c r="S1336" s="213">
        <v>0</v>
      </c>
      <c r="T1336" s="213">
        <v>0</v>
      </c>
      <c r="U1336" s="213">
        <v>0</v>
      </c>
      <c r="V1336" s="213">
        <v>0</v>
      </c>
      <c r="W1336" s="213">
        <v>0</v>
      </c>
      <c r="X1336" s="213">
        <v>0</v>
      </c>
      <c r="Y1336" s="213">
        <v>0</v>
      </c>
      <c r="Z1336" s="213">
        <v>0</v>
      </c>
      <c r="AA1336" s="213">
        <v>0</v>
      </c>
      <c r="AB1336" s="213">
        <v>0</v>
      </c>
      <c r="AC1336" s="213">
        <f>SUMIF('[3]revexpbalances - 2024-07-18T082'!$G:$G,G:G,'[3]revexpbalances - 2024-07-18T082'!$H:$H)</f>
        <v>0</v>
      </c>
      <c r="AD1336" s="213">
        <f t="shared" si="263"/>
        <v>0</v>
      </c>
      <c r="AE1336" s="744">
        <f t="shared" si="264"/>
        <v>0</v>
      </c>
      <c r="AF1336" s="744">
        <f t="shared" si="265"/>
        <v>0</v>
      </c>
      <c r="AG1336" s="744">
        <f t="shared" si="266"/>
        <v>0</v>
      </c>
      <c r="AH1336" s="744">
        <f t="shared" si="267"/>
        <v>0</v>
      </c>
      <c r="AI1336" s="744">
        <f t="shared" si="268"/>
        <v>0</v>
      </c>
      <c r="AJ1336" s="744">
        <f t="shared" si="269"/>
        <v>0</v>
      </c>
      <c r="AK1336" s="1097">
        <v>0</v>
      </c>
    </row>
    <row r="1337" spans="1:37">
      <c r="A1337" s="217">
        <v>25510</v>
      </c>
      <c r="B1337" t="s">
        <v>2954</v>
      </c>
      <c r="C1337" s="217">
        <v>931108</v>
      </c>
      <c r="D1337" t="s">
        <v>2954</v>
      </c>
      <c r="E1337" s="412">
        <v>546160</v>
      </c>
      <c r="F1337" t="s">
        <v>2139</v>
      </c>
      <c r="G1337" s="408" t="s">
        <v>6719</v>
      </c>
      <c r="H1337" s="217" t="s">
        <v>1766</v>
      </c>
      <c r="I1337" s="217" t="s">
        <v>444</v>
      </c>
      <c r="J1337" s="62" t="s">
        <v>460</v>
      </c>
      <c r="K1337" s="61" t="str">
        <f t="shared" si="259"/>
        <v>4</v>
      </c>
      <c r="L1337" s="63" t="str">
        <f t="shared" si="260"/>
        <v>Business Services4</v>
      </c>
      <c r="M1337" s="63" t="str">
        <f t="shared" si="261"/>
        <v>Park Residences4</v>
      </c>
      <c r="N1337" s="637">
        <v>10528.83</v>
      </c>
      <c r="O1337" s="213">
        <v>0</v>
      </c>
      <c r="P1337" s="717">
        <v>10000</v>
      </c>
      <c r="Q1337" s="213">
        <f t="shared" si="262"/>
        <v>10000</v>
      </c>
      <c r="R1337" s="213">
        <v>0</v>
      </c>
      <c r="S1337" s="213">
        <v>0</v>
      </c>
      <c r="T1337" s="213">
        <v>9593</v>
      </c>
      <c r="U1337" s="213">
        <v>0</v>
      </c>
      <c r="V1337" s="213">
        <v>0</v>
      </c>
      <c r="W1337" s="213">
        <v>0</v>
      </c>
      <c r="X1337" s="213">
        <v>0</v>
      </c>
      <c r="Y1337" s="213">
        <v>0</v>
      </c>
      <c r="Z1337" s="213">
        <v>0</v>
      </c>
      <c r="AA1337" s="213">
        <v>0</v>
      </c>
      <c r="AB1337" s="213">
        <v>0</v>
      </c>
      <c r="AC1337" s="213">
        <f>SUMIF('[3]revexpbalances - 2024-07-18T082'!$G:$G,G:G,'[3]revexpbalances - 2024-07-18T082'!$H:$H)</f>
        <v>0</v>
      </c>
      <c r="AD1337" s="213">
        <f t="shared" si="263"/>
        <v>9593</v>
      </c>
      <c r="AE1337" s="744">
        <f t="shared" si="264"/>
        <v>9593</v>
      </c>
      <c r="AF1337" s="744">
        <f t="shared" si="265"/>
        <v>0</v>
      </c>
      <c r="AG1337" s="744">
        <f t="shared" si="266"/>
        <v>0</v>
      </c>
      <c r="AH1337" s="744">
        <f t="shared" si="267"/>
        <v>0</v>
      </c>
      <c r="AI1337" s="744">
        <f t="shared" si="268"/>
        <v>9593</v>
      </c>
      <c r="AJ1337" s="744">
        <f t="shared" si="269"/>
        <v>407</v>
      </c>
      <c r="AK1337" s="1097">
        <v>0</v>
      </c>
    </row>
    <row r="1338" spans="1:37">
      <c r="A1338" s="217">
        <v>25400</v>
      </c>
      <c r="B1338" t="s">
        <v>2923</v>
      </c>
      <c r="C1338" s="217">
        <v>931405</v>
      </c>
      <c r="D1338" t="s">
        <v>2937</v>
      </c>
      <c r="E1338" s="412">
        <v>546160</v>
      </c>
      <c r="F1338" t="s">
        <v>2139</v>
      </c>
      <c r="G1338" s="408" t="s">
        <v>6720</v>
      </c>
      <c r="H1338" s="217" t="s">
        <v>1524</v>
      </c>
      <c r="I1338" s="217" t="s">
        <v>445</v>
      </c>
      <c r="J1338" s="62" t="s">
        <v>460</v>
      </c>
      <c r="K1338" s="61" t="str">
        <f t="shared" si="259"/>
        <v>4</v>
      </c>
      <c r="L1338" s="63" t="str">
        <f t="shared" si="260"/>
        <v>Regional Parks4</v>
      </c>
      <c r="M1338" s="63" t="str">
        <f t="shared" si="261"/>
        <v>Lake Cahuilla4</v>
      </c>
      <c r="N1338" s="637">
        <v>16846.71</v>
      </c>
      <c r="O1338" s="213">
        <v>0</v>
      </c>
      <c r="Q1338" s="213">
        <f t="shared" si="262"/>
        <v>0</v>
      </c>
      <c r="R1338" s="213">
        <v>0</v>
      </c>
      <c r="S1338" s="213">
        <v>0</v>
      </c>
      <c r="T1338" s="213">
        <v>0</v>
      </c>
      <c r="U1338" s="213">
        <v>0</v>
      </c>
      <c r="V1338" s="213">
        <v>0</v>
      </c>
      <c r="W1338" s="213">
        <v>0</v>
      </c>
      <c r="X1338" s="213">
        <v>0</v>
      </c>
      <c r="Y1338" s="213">
        <v>0</v>
      </c>
      <c r="Z1338" s="213">
        <v>0</v>
      </c>
      <c r="AA1338" s="213">
        <v>0</v>
      </c>
      <c r="AB1338" s="213">
        <v>0</v>
      </c>
      <c r="AC1338" s="213">
        <f>SUMIF('[3]revexpbalances - 2024-07-18T082'!$G:$G,G:G,'[3]revexpbalances - 2024-07-18T082'!$H:$H)</f>
        <v>0</v>
      </c>
      <c r="AD1338" s="213">
        <f t="shared" si="263"/>
        <v>0</v>
      </c>
      <c r="AE1338" s="744">
        <f t="shared" si="264"/>
        <v>0</v>
      </c>
      <c r="AF1338" s="744">
        <f t="shared" si="265"/>
        <v>0</v>
      </c>
      <c r="AG1338" s="744">
        <f t="shared" si="266"/>
        <v>0</v>
      </c>
      <c r="AH1338" s="744">
        <f t="shared" si="267"/>
        <v>0</v>
      </c>
      <c r="AI1338" s="744">
        <f t="shared" si="268"/>
        <v>0</v>
      </c>
      <c r="AJ1338" s="744">
        <f t="shared" si="269"/>
        <v>0</v>
      </c>
      <c r="AK1338" s="1097">
        <v>0</v>
      </c>
    </row>
    <row r="1339" spans="1:37">
      <c r="A1339">
        <v>25400</v>
      </c>
      <c r="B1339" t="s">
        <v>2923</v>
      </c>
      <c r="C1339">
        <v>931104</v>
      </c>
      <c r="D1339" t="s">
        <v>2941</v>
      </c>
      <c r="E1339">
        <v>515120</v>
      </c>
      <c r="F1339" t="s">
        <v>475</v>
      </c>
      <c r="G1339" s="408" t="s">
        <v>6722</v>
      </c>
      <c r="H1339" s="566" t="s">
        <v>1766</v>
      </c>
      <c r="I1339" s="566" t="s">
        <v>46</v>
      </c>
      <c r="J1339" s="62" t="s">
        <v>2547</v>
      </c>
      <c r="K1339" s="61" t="str">
        <f t="shared" si="259"/>
        <v>1</v>
      </c>
      <c r="L1339" s="63" t="str">
        <f t="shared" si="260"/>
        <v>Business Services1</v>
      </c>
      <c r="M1339" s="63" t="str">
        <f t="shared" si="261"/>
        <v>Business Operations1</v>
      </c>
      <c r="N1339" s="637">
        <v>0</v>
      </c>
      <c r="O1339" s="213">
        <v>0</v>
      </c>
      <c r="Q1339" s="213">
        <f t="shared" si="262"/>
        <v>0</v>
      </c>
      <c r="R1339" s="213">
        <v>0</v>
      </c>
      <c r="S1339" s="213">
        <v>0</v>
      </c>
      <c r="T1339" s="213">
        <v>9.92</v>
      </c>
      <c r="U1339" s="213">
        <v>-9.92</v>
      </c>
      <c r="V1339" s="213">
        <v>0</v>
      </c>
      <c r="W1339" s="213">
        <v>-21.53</v>
      </c>
      <c r="X1339" s="213">
        <v>0</v>
      </c>
      <c r="Y1339" s="213">
        <v>21.68</v>
      </c>
      <c r="Z1339" s="213">
        <v>-0.15</v>
      </c>
      <c r="AA1339" s="213">
        <v>0</v>
      </c>
      <c r="AB1339" s="213">
        <v>0</v>
      </c>
      <c r="AC1339" s="213">
        <f>SUMIF('[3]revexpbalances - 2024-07-18T082'!$G:$G,G:G,'[3]revexpbalances - 2024-07-18T082'!$H:$H)</f>
        <v>0</v>
      </c>
      <c r="AD1339" s="213">
        <f t="shared" si="263"/>
        <v>-1.4155343563970746E-15</v>
      </c>
      <c r="AE1339" s="744">
        <f t="shared" si="264"/>
        <v>9.92</v>
      </c>
      <c r="AF1339" s="744">
        <f t="shared" si="265"/>
        <v>-31.450000000000003</v>
      </c>
      <c r="AG1339" s="744">
        <f t="shared" si="266"/>
        <v>21.53</v>
      </c>
      <c r="AH1339" s="744">
        <f t="shared" si="267"/>
        <v>0</v>
      </c>
      <c r="AI1339" s="744">
        <f t="shared" si="268"/>
        <v>0</v>
      </c>
      <c r="AJ1339" s="744">
        <f t="shared" si="269"/>
        <v>0</v>
      </c>
      <c r="AK1339" s="1097">
        <v>0</v>
      </c>
    </row>
    <row r="1340" spans="1:37">
      <c r="A1340">
        <v>25400</v>
      </c>
      <c r="B1340" t="s">
        <v>2923</v>
      </c>
      <c r="C1340">
        <v>931183</v>
      </c>
      <c r="D1340" t="s">
        <v>2929</v>
      </c>
      <c r="E1340">
        <v>523100</v>
      </c>
      <c r="F1340" t="s">
        <v>61</v>
      </c>
      <c r="G1340" s="408" t="s">
        <v>6723</v>
      </c>
      <c r="H1340" s="566" t="s">
        <v>1766</v>
      </c>
      <c r="I1340" s="989" t="s">
        <v>7000</v>
      </c>
      <c r="J1340" s="217" t="s">
        <v>458</v>
      </c>
      <c r="K1340" s="61" t="str">
        <f t="shared" si="259"/>
        <v>2</v>
      </c>
      <c r="L1340" s="63" t="str">
        <f t="shared" si="260"/>
        <v>Business Services2</v>
      </c>
      <c r="M1340" s="63" t="str">
        <f t="shared" si="261"/>
        <v>Guest Services &amp; Events2</v>
      </c>
      <c r="N1340" s="637">
        <v>60.4</v>
      </c>
      <c r="O1340" s="213">
        <v>0</v>
      </c>
      <c r="Q1340" s="213">
        <f t="shared" si="262"/>
        <v>0</v>
      </c>
      <c r="R1340" s="213">
        <v>0</v>
      </c>
      <c r="S1340" s="213">
        <v>0</v>
      </c>
      <c r="T1340" s="213">
        <v>0</v>
      </c>
      <c r="U1340" s="213">
        <v>0</v>
      </c>
      <c r="V1340" s="213">
        <v>0</v>
      </c>
      <c r="W1340" s="213">
        <v>0</v>
      </c>
      <c r="X1340" s="213">
        <v>0</v>
      </c>
      <c r="Y1340" s="213">
        <v>0</v>
      </c>
      <c r="Z1340" s="213">
        <v>0</v>
      </c>
      <c r="AA1340" s="213">
        <v>0</v>
      </c>
      <c r="AB1340" s="213">
        <v>0</v>
      </c>
      <c r="AC1340" s="213">
        <f>SUMIF('[3]revexpbalances - 2024-07-18T082'!$G:$G,G:G,'[3]revexpbalances - 2024-07-18T082'!$H:$H)</f>
        <v>0</v>
      </c>
      <c r="AD1340" s="213">
        <f t="shared" si="263"/>
        <v>0</v>
      </c>
      <c r="AE1340" s="744">
        <f t="shared" si="264"/>
        <v>0</v>
      </c>
      <c r="AF1340" s="744">
        <f t="shared" si="265"/>
        <v>0</v>
      </c>
      <c r="AG1340" s="744">
        <f t="shared" si="266"/>
        <v>0</v>
      </c>
      <c r="AH1340" s="744">
        <f t="shared" si="267"/>
        <v>0</v>
      </c>
      <c r="AI1340" s="744">
        <f t="shared" si="268"/>
        <v>0</v>
      </c>
      <c r="AJ1340" s="744">
        <f t="shared" si="269"/>
        <v>0</v>
      </c>
      <c r="AK1340" s="1097">
        <v>0</v>
      </c>
    </row>
    <row r="1341" spans="1:37">
      <c r="A1341">
        <v>25400</v>
      </c>
      <c r="B1341" t="s">
        <v>2923</v>
      </c>
      <c r="C1341">
        <v>931301</v>
      </c>
      <c r="D1341" t="s">
        <v>2933</v>
      </c>
      <c r="E1341">
        <v>525060</v>
      </c>
      <c r="F1341" t="s">
        <v>96</v>
      </c>
      <c r="G1341" s="408" t="s">
        <v>6724</v>
      </c>
      <c r="H1341" s="566" t="s">
        <v>23</v>
      </c>
      <c r="I1341" s="566" t="s">
        <v>433</v>
      </c>
      <c r="J1341" s="217" t="s">
        <v>458</v>
      </c>
      <c r="K1341" s="61" t="str">
        <f t="shared" si="259"/>
        <v>2</v>
      </c>
      <c r="L1341" s="63" t="str">
        <f t="shared" si="260"/>
        <v>Interpretive2</v>
      </c>
      <c r="M1341" s="63" t="str">
        <f t="shared" si="261"/>
        <v>Historic Preservation2</v>
      </c>
      <c r="N1341" s="637">
        <v>53.02</v>
      </c>
      <c r="O1341" s="213">
        <v>0</v>
      </c>
      <c r="Q1341" s="213">
        <f t="shared" si="262"/>
        <v>0</v>
      </c>
      <c r="R1341" s="213">
        <v>0</v>
      </c>
      <c r="S1341" s="213">
        <v>0</v>
      </c>
      <c r="T1341" s="213">
        <v>0</v>
      </c>
      <c r="U1341" s="213">
        <v>0</v>
      </c>
      <c r="V1341" s="213">
        <v>0</v>
      </c>
      <c r="W1341" s="213">
        <v>0</v>
      </c>
      <c r="X1341" s="213">
        <v>0</v>
      </c>
      <c r="Y1341" s="213">
        <v>0</v>
      </c>
      <c r="Z1341" s="213">
        <v>0</v>
      </c>
      <c r="AA1341" s="213">
        <v>0</v>
      </c>
      <c r="AB1341" s="213">
        <v>0</v>
      </c>
      <c r="AC1341" s="213">
        <f>SUMIF('[3]revexpbalances - 2024-07-18T082'!$G:$G,G:G,'[3]revexpbalances - 2024-07-18T082'!$H:$H)</f>
        <v>0</v>
      </c>
      <c r="AD1341" s="213">
        <f t="shared" si="263"/>
        <v>0</v>
      </c>
      <c r="AE1341" s="744">
        <f t="shared" si="264"/>
        <v>0</v>
      </c>
      <c r="AF1341" s="744">
        <f t="shared" si="265"/>
        <v>0</v>
      </c>
      <c r="AG1341" s="744">
        <f t="shared" si="266"/>
        <v>0</v>
      </c>
      <c r="AH1341" s="744">
        <f t="shared" si="267"/>
        <v>0</v>
      </c>
      <c r="AI1341" s="744">
        <f t="shared" si="268"/>
        <v>0</v>
      </c>
      <c r="AJ1341" s="744">
        <f t="shared" si="269"/>
        <v>0</v>
      </c>
      <c r="AK1341" s="1097">
        <v>0</v>
      </c>
    </row>
    <row r="1342" spans="1:37">
      <c r="A1342">
        <v>25400</v>
      </c>
      <c r="B1342" t="s">
        <v>2923</v>
      </c>
      <c r="C1342">
        <v>931303</v>
      </c>
      <c r="D1342" t="s">
        <v>5793</v>
      </c>
      <c r="E1342">
        <v>523800</v>
      </c>
      <c r="F1342" t="s">
        <v>67</v>
      </c>
      <c r="G1342" s="408" t="s">
        <v>6725</v>
      </c>
      <c r="H1342" s="566" t="s">
        <v>23</v>
      </c>
      <c r="I1342" s="566" t="s">
        <v>437</v>
      </c>
      <c r="J1342" s="217" t="s">
        <v>458</v>
      </c>
      <c r="K1342" s="61" t="str">
        <f t="shared" si="259"/>
        <v>2</v>
      </c>
      <c r="L1342" s="63" t="str">
        <f t="shared" si="260"/>
        <v>Interpretive2</v>
      </c>
      <c r="M1342" s="63" t="str">
        <f t="shared" si="261"/>
        <v>Jensen-Alvarado Ranch2</v>
      </c>
      <c r="N1342" s="637">
        <v>2360.6</v>
      </c>
      <c r="O1342" s="213">
        <v>0</v>
      </c>
      <c r="Q1342" s="213">
        <f t="shared" si="262"/>
        <v>0</v>
      </c>
      <c r="R1342" s="213">
        <v>0</v>
      </c>
      <c r="S1342" s="213">
        <v>0</v>
      </c>
      <c r="T1342" s="213">
        <v>0</v>
      </c>
      <c r="U1342" s="213">
        <v>0</v>
      </c>
      <c r="V1342" s="213">
        <v>0</v>
      </c>
      <c r="W1342" s="213">
        <v>0</v>
      </c>
      <c r="X1342" s="213">
        <v>0</v>
      </c>
      <c r="Y1342" s="213">
        <v>0</v>
      </c>
      <c r="Z1342" s="213">
        <v>0</v>
      </c>
      <c r="AA1342" s="213">
        <v>0</v>
      </c>
      <c r="AB1342" s="213">
        <v>0</v>
      </c>
      <c r="AC1342" s="213">
        <f>SUMIF('[3]revexpbalances - 2024-07-18T082'!$G:$G,G:G,'[3]revexpbalances - 2024-07-18T082'!$H:$H)</f>
        <v>0</v>
      </c>
      <c r="AD1342" s="213">
        <f t="shared" si="263"/>
        <v>0</v>
      </c>
      <c r="AE1342" s="744">
        <f t="shared" si="264"/>
        <v>0</v>
      </c>
      <c r="AF1342" s="744">
        <f t="shared" si="265"/>
        <v>0</v>
      </c>
      <c r="AG1342" s="744">
        <f t="shared" si="266"/>
        <v>0</v>
      </c>
      <c r="AH1342" s="744">
        <f t="shared" si="267"/>
        <v>0</v>
      </c>
      <c r="AI1342" s="744">
        <f t="shared" si="268"/>
        <v>0</v>
      </c>
      <c r="AJ1342" s="744">
        <f t="shared" si="269"/>
        <v>0</v>
      </c>
      <c r="AK1342" s="1097">
        <v>0</v>
      </c>
    </row>
    <row r="1343" spans="1:37">
      <c r="A1343">
        <v>25400</v>
      </c>
      <c r="B1343" t="s">
        <v>2923</v>
      </c>
      <c r="C1343">
        <v>931303</v>
      </c>
      <c r="D1343" t="s">
        <v>5793</v>
      </c>
      <c r="E1343">
        <v>524660</v>
      </c>
      <c r="F1343" t="s">
        <v>343</v>
      </c>
      <c r="G1343" s="408" t="s">
        <v>6726</v>
      </c>
      <c r="H1343" s="566" t="s">
        <v>23</v>
      </c>
      <c r="I1343" s="566" t="s">
        <v>437</v>
      </c>
      <c r="J1343" s="217" t="s">
        <v>458</v>
      </c>
      <c r="K1343" s="61" t="str">
        <f t="shared" si="259"/>
        <v>2</v>
      </c>
      <c r="L1343" s="63" t="str">
        <f t="shared" si="260"/>
        <v>Interpretive2</v>
      </c>
      <c r="M1343" s="63" t="str">
        <f t="shared" si="261"/>
        <v>Jensen-Alvarado Ranch2</v>
      </c>
      <c r="N1343" s="637">
        <v>4353</v>
      </c>
      <c r="O1343" s="213">
        <v>0</v>
      </c>
      <c r="Q1343" s="213">
        <f t="shared" si="262"/>
        <v>0</v>
      </c>
      <c r="R1343" s="213">
        <v>0</v>
      </c>
      <c r="S1343" s="213">
        <v>0</v>
      </c>
      <c r="T1343" s="213">
        <v>0</v>
      </c>
      <c r="U1343" s="213">
        <v>0</v>
      </c>
      <c r="V1343" s="213">
        <v>0</v>
      </c>
      <c r="W1343" s="213">
        <v>0</v>
      </c>
      <c r="X1343" s="213">
        <v>0</v>
      </c>
      <c r="Y1343" s="213">
        <v>0</v>
      </c>
      <c r="Z1343" s="213">
        <v>0</v>
      </c>
      <c r="AA1343" s="213">
        <v>0</v>
      </c>
      <c r="AB1343" s="213">
        <v>0</v>
      </c>
      <c r="AC1343" s="213">
        <f>SUMIF('[3]revexpbalances - 2024-07-18T082'!$G:$G,G:G,'[3]revexpbalances - 2024-07-18T082'!$H:$H)</f>
        <v>0</v>
      </c>
      <c r="AD1343" s="213">
        <f t="shared" si="263"/>
        <v>0</v>
      </c>
      <c r="AE1343" s="744">
        <f t="shared" si="264"/>
        <v>0</v>
      </c>
      <c r="AF1343" s="744">
        <f t="shared" si="265"/>
        <v>0</v>
      </c>
      <c r="AG1343" s="744">
        <f t="shared" si="266"/>
        <v>0</v>
      </c>
      <c r="AH1343" s="744">
        <f t="shared" si="267"/>
        <v>0</v>
      </c>
      <c r="AI1343" s="744">
        <f t="shared" si="268"/>
        <v>0</v>
      </c>
      <c r="AJ1343" s="744">
        <f t="shared" si="269"/>
        <v>0</v>
      </c>
      <c r="AK1343" s="1097">
        <v>0</v>
      </c>
    </row>
    <row r="1344" spans="1:37">
      <c r="A1344">
        <v>25430</v>
      </c>
      <c r="B1344" t="s">
        <v>2951</v>
      </c>
      <c r="C1344">
        <v>931174</v>
      </c>
      <c r="D1344" t="s">
        <v>6208</v>
      </c>
      <c r="E1344">
        <v>515100</v>
      </c>
      <c r="F1344" t="s">
        <v>474</v>
      </c>
      <c r="G1344" s="408" t="s">
        <v>6216</v>
      </c>
      <c r="H1344" s="217" t="s">
        <v>47</v>
      </c>
      <c r="I1344" s="217" t="s">
        <v>508</v>
      </c>
      <c r="J1344" s="217" t="s">
        <v>2547</v>
      </c>
      <c r="K1344" s="61" t="str">
        <f t="shared" si="259"/>
        <v>1</v>
      </c>
      <c r="L1344" s="63" t="str">
        <f t="shared" si="260"/>
        <v>Natural Resources1</v>
      </c>
      <c r="M1344" s="63" t="str">
        <f t="shared" si="261"/>
        <v>Habitat &amp; Open Space Management1</v>
      </c>
      <c r="N1344" s="637">
        <v>127.21</v>
      </c>
      <c r="O1344" s="213">
        <v>0</v>
      </c>
      <c r="Q1344" s="213">
        <f t="shared" si="262"/>
        <v>0</v>
      </c>
      <c r="R1344" s="213">
        <v>0</v>
      </c>
      <c r="S1344" s="213">
        <v>0</v>
      </c>
      <c r="T1344" s="213">
        <v>0</v>
      </c>
      <c r="U1344" s="213">
        <v>0</v>
      </c>
      <c r="V1344" s="213">
        <v>0</v>
      </c>
      <c r="W1344" s="213">
        <v>0</v>
      </c>
      <c r="X1344" s="213">
        <v>0</v>
      </c>
      <c r="Y1344" s="213">
        <v>0</v>
      </c>
      <c r="Z1344" s="213">
        <v>0</v>
      </c>
      <c r="AA1344" s="213">
        <v>0</v>
      </c>
      <c r="AB1344" s="213">
        <v>0</v>
      </c>
      <c r="AC1344" s="213">
        <f>SUMIF('[3]revexpbalances - 2024-07-18T082'!$G:$G,G:G,'[3]revexpbalances - 2024-07-18T082'!$H:$H)</f>
        <v>0</v>
      </c>
      <c r="AD1344" s="213">
        <f t="shared" si="263"/>
        <v>0</v>
      </c>
      <c r="AE1344" s="744">
        <f t="shared" si="264"/>
        <v>0</v>
      </c>
      <c r="AF1344" s="744">
        <f t="shared" si="265"/>
        <v>0</v>
      </c>
      <c r="AG1344" s="744">
        <f t="shared" si="266"/>
        <v>0</v>
      </c>
      <c r="AH1344" s="744">
        <f t="shared" si="267"/>
        <v>0</v>
      </c>
      <c r="AI1344" s="744">
        <f t="shared" si="268"/>
        <v>0</v>
      </c>
      <c r="AJ1344" s="744">
        <f t="shared" si="269"/>
        <v>0</v>
      </c>
      <c r="AK1344" s="1097">
        <v>0</v>
      </c>
    </row>
    <row r="1345" spans="1:37">
      <c r="A1345">
        <v>25590</v>
      </c>
      <c r="B1345" t="s">
        <v>1564</v>
      </c>
      <c r="C1345">
        <v>931150</v>
      </c>
      <c r="D1345" t="s">
        <v>1564</v>
      </c>
      <c r="E1345">
        <v>528140</v>
      </c>
      <c r="F1345" t="s">
        <v>76</v>
      </c>
      <c r="G1345" s="408" t="s">
        <v>1315</v>
      </c>
      <c r="H1345" s="566" t="s">
        <v>47</v>
      </c>
      <c r="I1345" s="566" t="s">
        <v>1564</v>
      </c>
      <c r="J1345" s="62" t="s">
        <v>2546</v>
      </c>
      <c r="K1345" s="61" t="str">
        <f t="shared" si="259"/>
        <v>2</v>
      </c>
      <c r="L1345" s="63" t="str">
        <f t="shared" si="260"/>
        <v>Natural Resources2</v>
      </c>
      <c r="M1345" s="63" t="str">
        <f t="shared" si="261"/>
        <v>MSHCP Reserve Management2</v>
      </c>
      <c r="N1345" s="637">
        <v>963</v>
      </c>
      <c r="O1345" s="213">
        <v>0</v>
      </c>
      <c r="Q1345" s="213">
        <f t="shared" si="262"/>
        <v>0</v>
      </c>
      <c r="R1345" s="213">
        <v>0</v>
      </c>
      <c r="S1345" s="213">
        <v>0</v>
      </c>
      <c r="T1345" s="213">
        <v>0</v>
      </c>
      <c r="U1345" s="213">
        <v>0</v>
      </c>
      <c r="V1345" s="213">
        <v>0</v>
      </c>
      <c r="W1345" s="213">
        <v>0</v>
      </c>
      <c r="X1345" s="213">
        <v>220.8</v>
      </c>
      <c r="Y1345" s="213">
        <v>-220.8</v>
      </c>
      <c r="Z1345" s="213">
        <v>63</v>
      </c>
      <c r="AA1345" s="213">
        <v>0</v>
      </c>
      <c r="AB1345" s="213">
        <v>0</v>
      </c>
      <c r="AC1345" s="213">
        <f>SUMIF('[3]revexpbalances - 2024-07-18T082'!$G:$G,G:G,'[3]revexpbalances - 2024-07-18T082'!$H:$H)</f>
        <v>0</v>
      </c>
      <c r="AD1345" s="213">
        <f t="shared" si="263"/>
        <v>63</v>
      </c>
      <c r="AE1345" s="744">
        <f t="shared" si="264"/>
        <v>0</v>
      </c>
      <c r="AF1345" s="744">
        <f t="shared" si="265"/>
        <v>0</v>
      </c>
      <c r="AG1345" s="744">
        <f t="shared" si="266"/>
        <v>63</v>
      </c>
      <c r="AH1345" s="744">
        <f t="shared" si="267"/>
        <v>0</v>
      </c>
      <c r="AI1345" s="744">
        <f t="shared" si="268"/>
        <v>63</v>
      </c>
      <c r="AJ1345" s="744">
        <f t="shared" si="269"/>
        <v>-63</v>
      </c>
      <c r="AK1345" s="1097">
        <v>0</v>
      </c>
    </row>
    <row r="1346" spans="1:37">
      <c r="A1346">
        <v>25400</v>
      </c>
      <c r="B1346" t="s">
        <v>2923</v>
      </c>
      <c r="C1346">
        <v>931235</v>
      </c>
      <c r="D1346" t="s">
        <v>46</v>
      </c>
      <c r="E1346">
        <v>510440</v>
      </c>
      <c r="F1346" t="s">
        <v>465</v>
      </c>
      <c r="G1346" s="408" t="s">
        <v>2268</v>
      </c>
      <c r="H1346" s="566" t="s">
        <v>1766</v>
      </c>
      <c r="I1346" s="566" t="s">
        <v>46</v>
      </c>
      <c r="J1346" s="62" t="s">
        <v>1950</v>
      </c>
      <c r="K1346" s="61" t="str">
        <f t="shared" si="259"/>
        <v>1</v>
      </c>
      <c r="L1346" s="63" t="str">
        <f t="shared" si="260"/>
        <v>Business Services1</v>
      </c>
      <c r="M1346" s="63" t="str">
        <f t="shared" si="261"/>
        <v>Business Operations1</v>
      </c>
      <c r="N1346" s="637">
        <v>1726.2</v>
      </c>
      <c r="O1346" s="213">
        <v>9000</v>
      </c>
      <c r="Q1346" s="213">
        <f t="shared" si="262"/>
        <v>9000</v>
      </c>
      <c r="R1346" s="213">
        <v>0</v>
      </c>
      <c r="S1346" s="213">
        <v>0</v>
      </c>
      <c r="T1346" s="213">
        <v>0</v>
      </c>
      <c r="U1346" s="213">
        <v>0</v>
      </c>
      <c r="V1346" s="213">
        <v>4103.42</v>
      </c>
      <c r="W1346" s="213">
        <v>0</v>
      </c>
      <c r="X1346" s="213">
        <v>0</v>
      </c>
      <c r="Y1346" s="213">
        <v>0</v>
      </c>
      <c r="Z1346" s="213">
        <v>0</v>
      </c>
      <c r="AA1346" s="213">
        <v>0</v>
      </c>
      <c r="AB1346" s="213">
        <v>0</v>
      </c>
      <c r="AC1346" s="213">
        <f>SUMIF('[3]revexpbalances - 2024-07-18T082'!$G:$G,G:G,'[3]revexpbalances - 2024-07-18T082'!$H:$H)</f>
        <v>0</v>
      </c>
      <c r="AD1346" s="213">
        <f t="shared" si="263"/>
        <v>4103.42</v>
      </c>
      <c r="AE1346" s="744">
        <f t="shared" si="264"/>
        <v>0</v>
      </c>
      <c r="AF1346" s="744">
        <f t="shared" si="265"/>
        <v>4103.42</v>
      </c>
      <c r="AG1346" s="744">
        <f t="shared" si="266"/>
        <v>0</v>
      </c>
      <c r="AH1346" s="744">
        <f t="shared" si="267"/>
        <v>0</v>
      </c>
      <c r="AI1346" s="744">
        <f t="shared" si="268"/>
        <v>4103.42</v>
      </c>
      <c r="AJ1346" s="744">
        <f t="shared" si="269"/>
        <v>4896.58</v>
      </c>
      <c r="AK1346" s="1097">
        <v>0</v>
      </c>
    </row>
    <row r="1347" spans="1:37">
      <c r="A1347">
        <v>25620</v>
      </c>
      <c r="B1347" t="s">
        <v>2347</v>
      </c>
      <c r="C1347">
        <v>931750</v>
      </c>
      <c r="D1347" t="s">
        <v>2347</v>
      </c>
      <c r="E1347">
        <v>510320</v>
      </c>
      <c r="F1347" t="s">
        <v>463</v>
      </c>
      <c r="G1347" s="408" t="s">
        <v>4233</v>
      </c>
      <c r="H1347" s="566" t="s">
        <v>1524</v>
      </c>
      <c r="I1347" s="566" t="s">
        <v>448</v>
      </c>
      <c r="J1347" s="62" t="s">
        <v>1950</v>
      </c>
      <c r="K1347" s="61" t="str">
        <f t="shared" si="259"/>
        <v>1</v>
      </c>
      <c r="L1347" s="63" t="str">
        <f t="shared" si="260"/>
        <v>Regional Parks1</v>
      </c>
      <c r="M1347" s="63" t="str">
        <f t="shared" si="261"/>
        <v>Lake Skinner1</v>
      </c>
      <c r="N1347" s="637">
        <v>18570</v>
      </c>
      <c r="O1347" s="213">
        <v>0</v>
      </c>
      <c r="Q1347" s="213">
        <f t="shared" si="262"/>
        <v>0</v>
      </c>
      <c r="R1347" s="213">
        <v>992</v>
      </c>
      <c r="S1347" s="213">
        <v>0</v>
      </c>
      <c r="T1347" s="213">
        <v>0</v>
      </c>
      <c r="U1347" s="213">
        <v>0</v>
      </c>
      <c r="V1347" s="213">
        <v>0</v>
      </c>
      <c r="W1347" s="213">
        <v>309.61</v>
      </c>
      <c r="X1347" s="213">
        <v>3096.08</v>
      </c>
      <c r="Y1347" s="213">
        <v>2941.28</v>
      </c>
      <c r="Z1347" s="213">
        <v>3096.08</v>
      </c>
      <c r="AA1347" s="213">
        <v>3096.08</v>
      </c>
      <c r="AB1347" s="213">
        <v>4644.12</v>
      </c>
      <c r="AC1347" s="213">
        <f>SUMIF('[3]revexpbalances - 2024-07-18T082'!$G:$G,G:G,'[3]revexpbalances - 2024-07-18T082'!$H:$H)</f>
        <v>3234.32</v>
      </c>
      <c r="AD1347" s="213">
        <f t="shared" si="263"/>
        <v>21409.57</v>
      </c>
      <c r="AE1347" s="744">
        <f t="shared" si="264"/>
        <v>992</v>
      </c>
      <c r="AF1347" s="744">
        <f t="shared" si="265"/>
        <v>309.61</v>
      </c>
      <c r="AG1347" s="744">
        <f t="shared" si="266"/>
        <v>9133.44</v>
      </c>
      <c r="AH1347" s="744">
        <f t="shared" si="267"/>
        <v>10974.52</v>
      </c>
      <c r="AI1347" s="744">
        <f t="shared" si="268"/>
        <v>21409.57</v>
      </c>
      <c r="AJ1347" s="744">
        <f t="shared" si="269"/>
        <v>-21409.57</v>
      </c>
      <c r="AK1347" s="1097">
        <v>0</v>
      </c>
    </row>
    <row r="1348" spans="1:37">
      <c r="A1348">
        <v>25620</v>
      </c>
      <c r="B1348" t="s">
        <v>2347</v>
      </c>
      <c r="C1348">
        <v>931750</v>
      </c>
      <c r="D1348" t="s">
        <v>2347</v>
      </c>
      <c r="E1348">
        <v>513020</v>
      </c>
      <c r="F1348" t="s">
        <v>470</v>
      </c>
      <c r="G1348" s="408" t="s">
        <v>4234</v>
      </c>
      <c r="H1348" s="566" t="s">
        <v>1524</v>
      </c>
      <c r="I1348" s="566" t="s">
        <v>448</v>
      </c>
      <c r="J1348" s="62" t="s">
        <v>2547</v>
      </c>
      <c r="K1348" s="61" t="str">
        <f t="shared" si="259"/>
        <v>1</v>
      </c>
      <c r="L1348" s="63" t="str">
        <f t="shared" si="260"/>
        <v>Regional Parks1</v>
      </c>
      <c r="M1348" s="63" t="str">
        <f t="shared" si="261"/>
        <v>Lake Skinner1</v>
      </c>
      <c r="N1348" s="637">
        <v>888.8599999999999</v>
      </c>
      <c r="O1348" s="213">
        <v>0</v>
      </c>
      <c r="Q1348" s="213">
        <f t="shared" si="262"/>
        <v>0</v>
      </c>
      <c r="R1348" s="213">
        <v>0</v>
      </c>
      <c r="S1348" s="213">
        <v>0</v>
      </c>
      <c r="T1348" s="213">
        <v>0</v>
      </c>
      <c r="U1348" s="213">
        <v>0</v>
      </c>
      <c r="V1348" s="213">
        <v>0</v>
      </c>
      <c r="W1348" s="213">
        <v>17.28</v>
      </c>
      <c r="X1348" s="213">
        <v>172.76</v>
      </c>
      <c r="Y1348" s="213">
        <v>164.12</v>
      </c>
      <c r="Z1348" s="213">
        <v>172.76</v>
      </c>
      <c r="AA1348" s="213">
        <v>172.76</v>
      </c>
      <c r="AB1348" s="213">
        <v>259.14</v>
      </c>
      <c r="AC1348" s="213">
        <f>SUMIF('[3]revexpbalances - 2024-07-18T082'!$G:$G,G:G,'[3]revexpbalances - 2024-07-18T082'!$H:$H)</f>
        <v>172.76</v>
      </c>
      <c r="AD1348" s="213">
        <f t="shared" si="263"/>
        <v>1131.58</v>
      </c>
      <c r="AE1348" s="744">
        <f t="shared" si="264"/>
        <v>0</v>
      </c>
      <c r="AF1348" s="744">
        <f t="shared" si="265"/>
        <v>17.28</v>
      </c>
      <c r="AG1348" s="744">
        <f t="shared" si="266"/>
        <v>509.64</v>
      </c>
      <c r="AH1348" s="744">
        <f t="shared" si="267"/>
        <v>604.66</v>
      </c>
      <c r="AI1348" s="744">
        <f t="shared" si="268"/>
        <v>1131.58</v>
      </c>
      <c r="AJ1348" s="744">
        <f t="shared" si="269"/>
        <v>-1131.58</v>
      </c>
      <c r="AK1348" s="1097">
        <v>0</v>
      </c>
    </row>
    <row r="1349" spans="1:37">
      <c r="A1349">
        <v>25400</v>
      </c>
      <c r="B1349" t="s">
        <v>2923</v>
      </c>
      <c r="C1349">
        <v>931183</v>
      </c>
      <c r="D1349" t="s">
        <v>2929</v>
      </c>
      <c r="E1349">
        <v>515120</v>
      </c>
      <c r="F1349" t="s">
        <v>475</v>
      </c>
      <c r="G1349" s="408" t="s">
        <v>1759</v>
      </c>
      <c r="H1349" s="566" t="s">
        <v>1766</v>
      </c>
      <c r="I1349" s="989" t="s">
        <v>7000</v>
      </c>
      <c r="J1349" s="62" t="s">
        <v>2547</v>
      </c>
      <c r="K1349" s="61" t="str">
        <f t="shared" si="259"/>
        <v>1</v>
      </c>
      <c r="L1349" s="63" t="str">
        <f t="shared" si="260"/>
        <v>Business Services1</v>
      </c>
      <c r="M1349" s="63" t="str">
        <f t="shared" si="261"/>
        <v>Guest Services &amp; Events1</v>
      </c>
      <c r="N1349" s="637">
        <v>241.22</v>
      </c>
      <c r="O1349" s="213">
        <v>0</v>
      </c>
      <c r="Q1349" s="213">
        <f t="shared" si="262"/>
        <v>0</v>
      </c>
      <c r="R1349" s="213">
        <v>14.1</v>
      </c>
      <c r="S1349" s="213">
        <v>-14.1</v>
      </c>
      <c r="T1349" s="213">
        <v>0</v>
      </c>
      <c r="U1349" s="213">
        <v>0</v>
      </c>
      <c r="V1349" s="213">
        <v>0</v>
      </c>
      <c r="W1349" s="213">
        <v>0</v>
      </c>
      <c r="X1349" s="213">
        <v>0</v>
      </c>
      <c r="Y1349" s="213">
        <v>0</v>
      </c>
      <c r="Z1349" s="213">
        <v>0</v>
      </c>
      <c r="AA1349" s="213">
        <v>0</v>
      </c>
      <c r="AB1349" s="213">
        <v>0</v>
      </c>
      <c r="AC1349" s="213">
        <f>SUMIF('[3]revexpbalances - 2024-07-18T082'!$G:$G,G:G,'[3]revexpbalances - 2024-07-18T082'!$H:$H)</f>
        <v>0</v>
      </c>
      <c r="AD1349" s="213">
        <f t="shared" si="263"/>
        <v>0</v>
      </c>
      <c r="AE1349" s="744">
        <f t="shared" si="264"/>
        <v>0</v>
      </c>
      <c r="AF1349" s="744">
        <f t="shared" si="265"/>
        <v>0</v>
      </c>
      <c r="AG1349" s="744">
        <f t="shared" si="266"/>
        <v>0</v>
      </c>
      <c r="AH1349" s="744">
        <f t="shared" si="267"/>
        <v>0</v>
      </c>
      <c r="AI1349" s="744">
        <f t="shared" si="268"/>
        <v>0</v>
      </c>
      <c r="AJ1349" s="744">
        <f t="shared" si="269"/>
        <v>0</v>
      </c>
      <c r="AK1349" s="1097">
        <v>0</v>
      </c>
    </row>
    <row r="1350" spans="1:37">
      <c r="A1350">
        <v>25400</v>
      </c>
      <c r="B1350" t="s">
        <v>2923</v>
      </c>
      <c r="C1350">
        <v>931220</v>
      </c>
      <c r="D1350" t="s">
        <v>529</v>
      </c>
      <c r="E1350">
        <v>518020</v>
      </c>
      <c r="F1350" t="s">
        <v>482</v>
      </c>
      <c r="G1350" s="408" t="s">
        <v>6732</v>
      </c>
      <c r="H1350" s="566" t="s">
        <v>1766</v>
      </c>
      <c r="I1350" s="566" t="s">
        <v>117</v>
      </c>
      <c r="J1350" s="62" t="s">
        <v>2547</v>
      </c>
      <c r="K1350" s="61" t="str">
        <f t="shared" si="259"/>
        <v>1</v>
      </c>
      <c r="L1350" s="63" t="str">
        <f t="shared" si="260"/>
        <v>Business Services1</v>
      </c>
      <c r="M1350" s="63" t="str">
        <f t="shared" si="261"/>
        <v>Executive1</v>
      </c>
      <c r="N1350" s="637">
        <v>26.35</v>
      </c>
      <c r="O1350" s="213">
        <v>0</v>
      </c>
      <c r="Q1350" s="213">
        <f t="shared" si="262"/>
        <v>0</v>
      </c>
      <c r="R1350" s="213">
        <v>1.65</v>
      </c>
      <c r="S1350" s="213">
        <v>4</v>
      </c>
      <c r="T1350" s="213">
        <v>4</v>
      </c>
      <c r="U1350" s="213">
        <v>4</v>
      </c>
      <c r="V1350" s="213">
        <v>4</v>
      </c>
      <c r="W1350" s="213">
        <v>4</v>
      </c>
      <c r="X1350" s="213">
        <v>4</v>
      </c>
      <c r="Y1350" s="213">
        <v>4</v>
      </c>
      <c r="Z1350" s="213">
        <v>4</v>
      </c>
      <c r="AA1350" s="213">
        <v>4</v>
      </c>
      <c r="AB1350" s="213">
        <v>4</v>
      </c>
      <c r="AC1350" s="213">
        <f>SUMIF('[3]revexpbalances - 2024-07-18T082'!$G:$G,G:G,'[3]revexpbalances - 2024-07-18T082'!$H:$H)</f>
        <v>4</v>
      </c>
      <c r="AD1350" s="213">
        <f t="shared" si="263"/>
        <v>45.65</v>
      </c>
      <c r="AE1350" s="744">
        <f t="shared" si="264"/>
        <v>9.65</v>
      </c>
      <c r="AF1350" s="744">
        <f t="shared" si="265"/>
        <v>12</v>
      </c>
      <c r="AG1350" s="744">
        <f t="shared" si="266"/>
        <v>12</v>
      </c>
      <c r="AH1350" s="744">
        <f t="shared" si="267"/>
        <v>12</v>
      </c>
      <c r="AI1350" s="744">
        <f t="shared" si="268"/>
        <v>45.65</v>
      </c>
      <c r="AJ1350" s="744">
        <f t="shared" si="269"/>
        <v>-45.65</v>
      </c>
      <c r="AK1350" s="1097">
        <v>0</v>
      </c>
    </row>
    <row r="1351" spans="1:37">
      <c r="A1351">
        <v>25400</v>
      </c>
      <c r="B1351" t="s">
        <v>2923</v>
      </c>
      <c r="C1351">
        <v>931260</v>
      </c>
      <c r="D1351" t="s">
        <v>115</v>
      </c>
      <c r="E1351">
        <v>515120</v>
      </c>
      <c r="F1351" t="s">
        <v>475</v>
      </c>
      <c r="G1351" s="408" t="s">
        <v>1715</v>
      </c>
      <c r="H1351" s="566" t="s">
        <v>1766</v>
      </c>
      <c r="I1351" s="566" t="s">
        <v>115</v>
      </c>
      <c r="J1351" s="62" t="s">
        <v>2547</v>
      </c>
      <c r="K1351" s="61" t="str">
        <f t="shared" si="259"/>
        <v>1</v>
      </c>
      <c r="L1351" s="63" t="str">
        <f t="shared" si="260"/>
        <v>Business Services1</v>
      </c>
      <c r="M1351" s="63" t="str">
        <f t="shared" si="261"/>
        <v>Marketing1</v>
      </c>
      <c r="N1351" s="637">
        <v>198.35999999999999</v>
      </c>
      <c r="O1351" s="213">
        <v>443</v>
      </c>
      <c r="Q1351" s="213">
        <f t="shared" si="262"/>
        <v>443</v>
      </c>
      <c r="R1351" s="213">
        <v>14.52</v>
      </c>
      <c r="S1351" s="213">
        <v>36.54</v>
      </c>
      <c r="T1351" s="213">
        <v>29.24</v>
      </c>
      <c r="U1351" s="213">
        <v>14.74</v>
      </c>
      <c r="V1351" s="213">
        <v>35.26</v>
      </c>
      <c r="W1351" s="213">
        <v>31.76</v>
      </c>
      <c r="X1351" s="213">
        <v>31.76</v>
      </c>
      <c r="Y1351" s="213">
        <v>31.61</v>
      </c>
      <c r="Z1351" s="213">
        <v>33.1</v>
      </c>
      <c r="AA1351" s="213">
        <v>35.04</v>
      </c>
      <c r="AB1351" s="213">
        <v>52.59</v>
      </c>
      <c r="AC1351" s="213">
        <f>SUMIF('[3]revexpbalances - 2024-07-18T082'!$G:$G,G:G,'[3]revexpbalances - 2024-07-18T082'!$H:$H)</f>
        <v>26.71</v>
      </c>
      <c r="AD1351" s="213">
        <f t="shared" si="263"/>
        <v>372.86999999999995</v>
      </c>
      <c r="AE1351" s="744">
        <f t="shared" si="264"/>
        <v>80.3</v>
      </c>
      <c r="AF1351" s="744">
        <f t="shared" si="265"/>
        <v>81.760000000000005</v>
      </c>
      <c r="AG1351" s="744">
        <f t="shared" si="266"/>
        <v>96.47</v>
      </c>
      <c r="AH1351" s="744">
        <f t="shared" si="267"/>
        <v>114.34</v>
      </c>
      <c r="AI1351" s="744">
        <f t="shared" si="268"/>
        <v>372.87</v>
      </c>
      <c r="AJ1351" s="744">
        <f t="shared" si="269"/>
        <v>70.13</v>
      </c>
      <c r="AK1351" s="1097">
        <v>456</v>
      </c>
    </row>
    <row r="1352" spans="1:37">
      <c r="A1352">
        <v>25400</v>
      </c>
      <c r="B1352" t="s">
        <v>2923</v>
      </c>
      <c r="C1352">
        <v>931302</v>
      </c>
      <c r="D1352" t="s">
        <v>2924</v>
      </c>
      <c r="E1352">
        <v>515120</v>
      </c>
      <c r="F1352" t="s">
        <v>475</v>
      </c>
      <c r="G1352" s="408" t="s">
        <v>6733</v>
      </c>
      <c r="H1352" s="566" t="s">
        <v>23</v>
      </c>
      <c r="I1352" s="566" t="s">
        <v>435</v>
      </c>
      <c r="J1352" s="62" t="s">
        <v>2547</v>
      </c>
      <c r="K1352" s="61" t="str">
        <f t="shared" si="259"/>
        <v>1</v>
      </c>
      <c r="L1352" s="63" t="str">
        <f t="shared" si="260"/>
        <v>Interpretive1</v>
      </c>
      <c r="M1352" s="63" t="str">
        <f t="shared" si="261"/>
        <v>Gilman Ranch1</v>
      </c>
      <c r="N1352" s="637">
        <v>68.38</v>
      </c>
      <c r="O1352" s="213">
        <v>155</v>
      </c>
      <c r="Q1352" s="213">
        <f t="shared" si="262"/>
        <v>155</v>
      </c>
      <c r="R1352" s="213">
        <v>4.7</v>
      </c>
      <c r="S1352" s="213">
        <v>14.39</v>
      </c>
      <c r="T1352" s="213">
        <v>11.74</v>
      </c>
      <c r="U1352" s="213">
        <v>15.1</v>
      </c>
      <c r="V1352" s="213">
        <v>17.41</v>
      </c>
      <c r="W1352" s="213">
        <v>13.17</v>
      </c>
      <c r="X1352" s="213">
        <v>11.74</v>
      </c>
      <c r="Y1352" s="213">
        <v>12.95</v>
      </c>
      <c r="Z1352" s="213">
        <v>14.02</v>
      </c>
      <c r="AA1352" s="213">
        <v>2.6</v>
      </c>
      <c r="AB1352" s="213">
        <v>12.34</v>
      </c>
      <c r="AC1352" s="213">
        <f>SUMIF('[3]revexpbalances - 2024-07-18T082'!$G:$G,G:G,'[3]revexpbalances - 2024-07-18T082'!$H:$H)</f>
        <v>7.28</v>
      </c>
      <c r="AD1352" s="213">
        <f t="shared" si="263"/>
        <v>137.44</v>
      </c>
      <c r="AE1352" s="744">
        <f t="shared" si="264"/>
        <v>30.83</v>
      </c>
      <c r="AF1352" s="744">
        <f t="shared" si="265"/>
        <v>45.68</v>
      </c>
      <c r="AG1352" s="744">
        <f t="shared" si="266"/>
        <v>38.709999999999994</v>
      </c>
      <c r="AH1352" s="744">
        <f t="shared" si="267"/>
        <v>22.22</v>
      </c>
      <c r="AI1352" s="744">
        <f t="shared" si="268"/>
        <v>137.44</v>
      </c>
      <c r="AJ1352" s="744">
        <f t="shared" si="269"/>
        <v>17.560000000000002</v>
      </c>
      <c r="AK1352" s="1097">
        <v>262</v>
      </c>
    </row>
    <row r="1353" spans="1:37">
      <c r="A1353">
        <v>25400</v>
      </c>
      <c r="B1353" t="s">
        <v>2923</v>
      </c>
      <c r="C1353">
        <v>931302</v>
      </c>
      <c r="D1353" t="s">
        <v>2924</v>
      </c>
      <c r="E1353">
        <v>520705</v>
      </c>
      <c r="F1353" t="s">
        <v>53</v>
      </c>
      <c r="G1353" s="408" t="s">
        <v>6734</v>
      </c>
      <c r="H1353" s="566" t="s">
        <v>23</v>
      </c>
      <c r="I1353" s="566" t="s">
        <v>435</v>
      </c>
      <c r="J1353" s="217" t="s">
        <v>458</v>
      </c>
      <c r="K1353" s="61" t="str">
        <f t="shared" si="259"/>
        <v>2</v>
      </c>
      <c r="L1353" s="63" t="str">
        <f t="shared" si="260"/>
        <v>Interpretive2</v>
      </c>
      <c r="M1353" s="63" t="str">
        <f t="shared" si="261"/>
        <v>Gilman Ranch2</v>
      </c>
      <c r="N1353" s="637">
        <v>112.75</v>
      </c>
      <c r="O1353" s="213">
        <v>500</v>
      </c>
      <c r="Q1353" s="213">
        <f t="shared" si="262"/>
        <v>500</v>
      </c>
      <c r="R1353" s="213">
        <v>0</v>
      </c>
      <c r="S1353" s="213">
        <v>0</v>
      </c>
      <c r="T1353" s="213">
        <v>0</v>
      </c>
      <c r="U1353" s="213">
        <v>0</v>
      </c>
      <c r="V1353" s="213">
        <v>0</v>
      </c>
      <c r="W1353" s="213">
        <v>0</v>
      </c>
      <c r="X1353" s="213">
        <v>0</v>
      </c>
      <c r="Y1353" s="213">
        <v>0</v>
      </c>
      <c r="Z1353" s="213">
        <v>0</v>
      </c>
      <c r="AA1353" s="213">
        <v>0</v>
      </c>
      <c r="AB1353" s="213">
        <v>0</v>
      </c>
      <c r="AC1353" s="213">
        <f>SUMIF('[3]revexpbalances - 2024-07-18T082'!$G:$G,G:G,'[3]revexpbalances - 2024-07-18T082'!$H:$H)</f>
        <v>120.11</v>
      </c>
      <c r="AD1353" s="213">
        <f t="shared" si="263"/>
        <v>120.11</v>
      </c>
      <c r="AE1353" s="744">
        <f t="shared" si="264"/>
        <v>0</v>
      </c>
      <c r="AF1353" s="744">
        <f t="shared" si="265"/>
        <v>0</v>
      </c>
      <c r="AG1353" s="744">
        <f t="shared" si="266"/>
        <v>0</v>
      </c>
      <c r="AH1353" s="744">
        <f t="shared" si="267"/>
        <v>120.11</v>
      </c>
      <c r="AI1353" s="744">
        <f t="shared" si="268"/>
        <v>120.11</v>
      </c>
      <c r="AJ1353" s="744">
        <f t="shared" si="269"/>
        <v>379.89</v>
      </c>
      <c r="AK1353" s="1097">
        <v>500</v>
      </c>
    </row>
    <row r="1354" spans="1:37">
      <c r="A1354">
        <v>25400</v>
      </c>
      <c r="B1354" t="s">
        <v>2923</v>
      </c>
      <c r="C1354">
        <v>931303</v>
      </c>
      <c r="D1354" t="s">
        <v>5793</v>
      </c>
      <c r="E1354">
        <v>515120</v>
      </c>
      <c r="F1354" t="s">
        <v>475</v>
      </c>
      <c r="G1354" s="408" t="s">
        <v>6735</v>
      </c>
      <c r="H1354" s="566" t="s">
        <v>23</v>
      </c>
      <c r="I1354" s="566" t="s">
        <v>437</v>
      </c>
      <c r="J1354" s="62" t="s">
        <v>2547</v>
      </c>
      <c r="K1354" s="61" t="str">
        <f t="shared" si="259"/>
        <v>1</v>
      </c>
      <c r="L1354" s="63" t="str">
        <f t="shared" si="260"/>
        <v>Interpretive1</v>
      </c>
      <c r="M1354" s="63" t="str">
        <f t="shared" si="261"/>
        <v>Jensen-Alvarado Ranch1</v>
      </c>
      <c r="N1354" s="637">
        <v>151.36000000000001</v>
      </c>
      <c r="O1354" s="213">
        <v>286</v>
      </c>
      <c r="Q1354" s="213">
        <f t="shared" si="262"/>
        <v>286</v>
      </c>
      <c r="R1354" s="213">
        <v>44.35</v>
      </c>
      <c r="S1354" s="213">
        <v>20.71</v>
      </c>
      <c r="T1354" s="213">
        <v>21.96</v>
      </c>
      <c r="U1354" s="213">
        <v>24.11</v>
      </c>
      <c r="V1354" s="213">
        <v>39.29</v>
      </c>
      <c r="W1354" s="213">
        <v>25.49</v>
      </c>
      <c r="X1354" s="213">
        <v>25.68</v>
      </c>
      <c r="Y1354" s="213">
        <v>25.48</v>
      </c>
      <c r="Z1354" s="213">
        <v>25.37</v>
      </c>
      <c r="AA1354" s="213">
        <v>33.06</v>
      </c>
      <c r="AB1354" s="213">
        <v>38.26</v>
      </c>
      <c r="AC1354" s="213">
        <f>SUMIF('[3]revexpbalances - 2024-07-18T082'!$G:$G,G:G,'[3]revexpbalances - 2024-07-18T082'!$H:$H)</f>
        <v>27.05</v>
      </c>
      <c r="AD1354" s="213">
        <f t="shared" si="263"/>
        <v>350.81</v>
      </c>
      <c r="AE1354" s="744">
        <f t="shared" si="264"/>
        <v>87.02000000000001</v>
      </c>
      <c r="AF1354" s="744">
        <f t="shared" si="265"/>
        <v>88.89</v>
      </c>
      <c r="AG1354" s="744">
        <f t="shared" si="266"/>
        <v>76.53</v>
      </c>
      <c r="AH1354" s="744">
        <f t="shared" si="267"/>
        <v>98.36999999999999</v>
      </c>
      <c r="AI1354" s="744">
        <f t="shared" si="268"/>
        <v>350.81</v>
      </c>
      <c r="AJ1354" s="744">
        <f t="shared" si="269"/>
        <v>-64.81</v>
      </c>
      <c r="AK1354" s="1097">
        <v>319</v>
      </c>
    </row>
    <row r="1355" spans="1:37">
      <c r="A1355">
        <v>25400</v>
      </c>
      <c r="B1355" t="s">
        <v>2923</v>
      </c>
      <c r="C1355">
        <v>931305</v>
      </c>
      <c r="D1355" t="s">
        <v>440</v>
      </c>
      <c r="E1355">
        <v>515120</v>
      </c>
      <c r="F1355" t="s">
        <v>475</v>
      </c>
      <c r="G1355" s="408" t="s">
        <v>6736</v>
      </c>
      <c r="H1355" s="566" t="s">
        <v>23</v>
      </c>
      <c r="I1355" s="566" t="s">
        <v>440</v>
      </c>
      <c r="J1355" s="62" t="s">
        <v>2547</v>
      </c>
      <c r="K1355" s="61" t="str">
        <f t="shared" si="259"/>
        <v>1</v>
      </c>
      <c r="L1355" s="63" t="str">
        <f t="shared" si="260"/>
        <v>Interpretive1</v>
      </c>
      <c r="M1355" s="63" t="str">
        <f t="shared" si="261"/>
        <v>Hidden Valley Nature Center1</v>
      </c>
      <c r="N1355" s="637">
        <v>220.49</v>
      </c>
      <c r="O1355" s="213">
        <v>514</v>
      </c>
      <c r="Q1355" s="213">
        <f t="shared" si="262"/>
        <v>514</v>
      </c>
      <c r="R1355" s="213">
        <v>10.6</v>
      </c>
      <c r="S1355" s="213">
        <v>26.22</v>
      </c>
      <c r="T1355" s="213">
        <v>26.22</v>
      </c>
      <c r="U1355" s="213">
        <v>24.66</v>
      </c>
      <c r="V1355" s="213">
        <v>38.93</v>
      </c>
      <c r="W1355" s="213">
        <v>25.83</v>
      </c>
      <c r="X1355" s="213">
        <v>25.88</v>
      </c>
      <c r="Y1355" s="213">
        <v>26.13</v>
      </c>
      <c r="Z1355" s="213">
        <v>24.14</v>
      </c>
      <c r="AA1355" s="213">
        <v>26.07</v>
      </c>
      <c r="AB1355" s="213">
        <v>41.23</v>
      </c>
      <c r="AC1355" s="213">
        <f>SUMIF('[3]revexpbalances - 2024-07-18T082'!$G:$G,G:G,'[3]revexpbalances - 2024-07-18T082'!$H:$H)</f>
        <v>26.35</v>
      </c>
      <c r="AD1355" s="213">
        <f t="shared" si="263"/>
        <v>322.26</v>
      </c>
      <c r="AE1355" s="744">
        <f t="shared" si="264"/>
        <v>63.04</v>
      </c>
      <c r="AF1355" s="744">
        <f t="shared" si="265"/>
        <v>89.42</v>
      </c>
      <c r="AG1355" s="744">
        <f t="shared" si="266"/>
        <v>76.150000000000006</v>
      </c>
      <c r="AH1355" s="744">
        <f t="shared" si="267"/>
        <v>93.65</v>
      </c>
      <c r="AI1355" s="744">
        <f t="shared" si="268"/>
        <v>322.26</v>
      </c>
      <c r="AJ1355" s="744">
        <f t="shared" si="269"/>
        <v>191.74</v>
      </c>
      <c r="AK1355" s="1097">
        <v>434</v>
      </c>
    </row>
    <row r="1356" spans="1:37">
      <c r="A1356">
        <v>25400</v>
      </c>
      <c r="B1356" t="s">
        <v>2923</v>
      </c>
      <c r="C1356">
        <v>931306</v>
      </c>
      <c r="D1356" t="s">
        <v>436</v>
      </c>
      <c r="E1356">
        <v>510200</v>
      </c>
      <c r="F1356" t="s">
        <v>462</v>
      </c>
      <c r="G1356" s="408" t="s">
        <v>6737</v>
      </c>
      <c r="H1356" s="566" t="s">
        <v>23</v>
      </c>
      <c r="I1356" s="566" t="s">
        <v>436</v>
      </c>
      <c r="J1356" s="62" t="s">
        <v>1950</v>
      </c>
      <c r="K1356" s="61" t="str">
        <f t="shared" si="259"/>
        <v>1</v>
      </c>
      <c r="L1356" s="63" t="str">
        <f t="shared" si="260"/>
        <v>Interpretive1</v>
      </c>
      <c r="M1356" s="63" t="str">
        <f t="shared" si="261"/>
        <v>Idyllwild Nature Center1</v>
      </c>
      <c r="N1356" s="637">
        <v>4908.29</v>
      </c>
      <c r="O1356" s="213">
        <v>0</v>
      </c>
      <c r="Q1356" s="213">
        <f t="shared" si="262"/>
        <v>0</v>
      </c>
      <c r="R1356" s="213">
        <v>0</v>
      </c>
      <c r="S1356" s="213">
        <v>0</v>
      </c>
      <c r="T1356" s="213">
        <v>0</v>
      </c>
      <c r="U1356" s="213">
        <v>0</v>
      </c>
      <c r="V1356" s="213">
        <v>0</v>
      </c>
      <c r="W1356" s="213">
        <v>0</v>
      </c>
      <c r="X1356" s="213">
        <v>0</v>
      </c>
      <c r="Y1356" s="213">
        <v>0</v>
      </c>
      <c r="Z1356" s="213">
        <v>0</v>
      </c>
      <c r="AA1356" s="213">
        <v>0</v>
      </c>
      <c r="AB1356" s="213">
        <v>0</v>
      </c>
      <c r="AC1356" s="213">
        <f>SUMIF('[3]revexpbalances - 2024-07-18T082'!$G:$G,G:G,'[3]revexpbalances - 2024-07-18T082'!$H:$H)</f>
        <v>0</v>
      </c>
      <c r="AD1356" s="213">
        <f t="shared" si="263"/>
        <v>0</v>
      </c>
      <c r="AE1356" s="744">
        <f t="shared" si="264"/>
        <v>0</v>
      </c>
      <c r="AF1356" s="744">
        <f t="shared" si="265"/>
        <v>0</v>
      </c>
      <c r="AG1356" s="744">
        <f t="shared" si="266"/>
        <v>0</v>
      </c>
      <c r="AH1356" s="744">
        <f t="shared" si="267"/>
        <v>0</v>
      </c>
      <c r="AI1356" s="744">
        <f t="shared" si="268"/>
        <v>0</v>
      </c>
      <c r="AJ1356" s="744">
        <f t="shared" si="269"/>
        <v>0</v>
      </c>
      <c r="AK1356" s="1097">
        <v>0</v>
      </c>
    </row>
    <row r="1357" spans="1:37">
      <c r="A1357">
        <v>25400</v>
      </c>
      <c r="B1357" t="s">
        <v>2923</v>
      </c>
      <c r="C1357">
        <v>931306</v>
      </c>
      <c r="D1357" t="s">
        <v>436</v>
      </c>
      <c r="E1357">
        <v>510620</v>
      </c>
      <c r="F1357" t="s">
        <v>467</v>
      </c>
      <c r="G1357" s="408" t="s">
        <v>6738</v>
      </c>
      <c r="H1357" s="566" t="s">
        <v>23</v>
      </c>
      <c r="I1357" s="566" t="s">
        <v>436</v>
      </c>
      <c r="J1357" s="62" t="s">
        <v>1950</v>
      </c>
      <c r="K1357" s="61" t="str">
        <f t="shared" si="259"/>
        <v>1</v>
      </c>
      <c r="L1357" s="63" t="str">
        <f t="shared" si="260"/>
        <v>Interpretive1</v>
      </c>
      <c r="M1357" s="63" t="str">
        <f t="shared" si="261"/>
        <v>Idyllwild Nature Center1</v>
      </c>
      <c r="N1357" s="637">
        <v>97.2</v>
      </c>
      <c r="O1357" s="213">
        <v>0</v>
      </c>
      <c r="Q1357" s="213">
        <f t="shared" si="262"/>
        <v>0</v>
      </c>
      <c r="R1357" s="213">
        <v>16.95</v>
      </c>
      <c r="S1357" s="213">
        <v>12</v>
      </c>
      <c r="T1357" s="213">
        <v>0</v>
      </c>
      <c r="U1357" s="213">
        <v>0</v>
      </c>
      <c r="V1357" s="213">
        <v>0</v>
      </c>
      <c r="W1357" s="213">
        <v>0</v>
      </c>
      <c r="X1357" s="213">
        <v>0</v>
      </c>
      <c r="Y1357" s="213">
        <v>0</v>
      </c>
      <c r="Z1357" s="213">
        <v>0</v>
      </c>
      <c r="AA1357" s="213">
        <v>0</v>
      </c>
      <c r="AB1357" s="213">
        <v>0</v>
      </c>
      <c r="AC1357" s="213">
        <f>SUMIF('[3]revexpbalances - 2024-07-18T082'!$G:$G,G:G,'[3]revexpbalances - 2024-07-18T082'!$H:$H)</f>
        <v>0</v>
      </c>
      <c r="AD1357" s="213">
        <f t="shared" si="263"/>
        <v>28.95</v>
      </c>
      <c r="AE1357" s="744">
        <f t="shared" si="264"/>
        <v>28.95</v>
      </c>
      <c r="AF1357" s="744">
        <f t="shared" si="265"/>
        <v>0</v>
      </c>
      <c r="AG1357" s="744">
        <f t="shared" si="266"/>
        <v>0</v>
      </c>
      <c r="AH1357" s="744">
        <f t="shared" si="267"/>
        <v>0</v>
      </c>
      <c r="AI1357" s="744">
        <f t="shared" si="268"/>
        <v>28.95</v>
      </c>
      <c r="AJ1357" s="744">
        <f t="shared" si="269"/>
        <v>-28.95</v>
      </c>
      <c r="AK1357" s="1097">
        <v>0</v>
      </c>
    </row>
    <row r="1358" spans="1:37">
      <c r="A1358">
        <v>25400</v>
      </c>
      <c r="B1358" t="s">
        <v>2923</v>
      </c>
      <c r="C1358">
        <v>931306</v>
      </c>
      <c r="D1358" t="s">
        <v>436</v>
      </c>
      <c r="E1358">
        <v>515120</v>
      </c>
      <c r="F1358" t="s">
        <v>475</v>
      </c>
      <c r="G1358" s="408" t="s">
        <v>6739</v>
      </c>
      <c r="H1358" s="566" t="s">
        <v>23</v>
      </c>
      <c r="I1358" s="566" t="s">
        <v>436</v>
      </c>
      <c r="J1358" s="62" t="s">
        <v>2547</v>
      </c>
      <c r="K1358" s="61" t="str">
        <f t="shared" si="259"/>
        <v>1</v>
      </c>
      <c r="L1358" s="63" t="str">
        <f t="shared" si="260"/>
        <v>Interpretive1</v>
      </c>
      <c r="M1358" s="63" t="str">
        <f t="shared" si="261"/>
        <v>Idyllwild Nature Center1</v>
      </c>
      <c r="N1358" s="637">
        <v>146.82999999999998</v>
      </c>
      <c r="O1358" s="213">
        <v>281</v>
      </c>
      <c r="Q1358" s="213">
        <f t="shared" si="262"/>
        <v>281</v>
      </c>
      <c r="R1358" s="213">
        <v>9.0500000000000007</v>
      </c>
      <c r="S1358" s="213">
        <v>23.37</v>
      </c>
      <c r="T1358" s="213">
        <v>22.12</v>
      </c>
      <c r="U1358" s="213">
        <v>22.78</v>
      </c>
      <c r="V1358" s="213">
        <v>33.18</v>
      </c>
      <c r="W1358" s="213">
        <v>22.12</v>
      </c>
      <c r="X1358" s="213">
        <v>22.75</v>
      </c>
      <c r="Y1358" s="213">
        <v>22.12</v>
      </c>
      <c r="Z1358" s="213">
        <v>22.65</v>
      </c>
      <c r="AA1358" s="213">
        <v>23.37</v>
      </c>
      <c r="AB1358" s="213">
        <v>28.37</v>
      </c>
      <c r="AC1358" s="213">
        <f>SUMIF('[3]revexpbalances - 2024-07-18T082'!$G:$G,G:G,'[3]revexpbalances - 2024-07-18T082'!$H:$H)</f>
        <v>18.170000000000002</v>
      </c>
      <c r="AD1358" s="213">
        <f t="shared" si="263"/>
        <v>270.05</v>
      </c>
      <c r="AE1358" s="744">
        <f t="shared" si="264"/>
        <v>54.540000000000006</v>
      </c>
      <c r="AF1358" s="744">
        <f t="shared" si="265"/>
        <v>78.08</v>
      </c>
      <c r="AG1358" s="744">
        <f t="shared" si="266"/>
        <v>67.52000000000001</v>
      </c>
      <c r="AH1358" s="744">
        <f t="shared" si="267"/>
        <v>69.91</v>
      </c>
      <c r="AI1358" s="744">
        <f t="shared" si="268"/>
        <v>270.05</v>
      </c>
      <c r="AJ1358" s="744">
        <f t="shared" si="269"/>
        <v>10.949999999999989</v>
      </c>
      <c r="AK1358" s="1097">
        <v>506</v>
      </c>
    </row>
    <row r="1359" spans="1:37">
      <c r="A1359">
        <v>25400</v>
      </c>
      <c r="B1359" t="s">
        <v>2923</v>
      </c>
      <c r="C1359">
        <v>931307</v>
      </c>
      <c r="D1359" t="s">
        <v>5792</v>
      </c>
      <c r="E1359">
        <v>515120</v>
      </c>
      <c r="F1359" t="s">
        <v>475</v>
      </c>
      <c r="G1359" s="408" t="s">
        <v>6740</v>
      </c>
      <c r="H1359" s="566" t="s">
        <v>23</v>
      </c>
      <c r="I1359" s="566" t="s">
        <v>439</v>
      </c>
      <c r="J1359" s="62" t="s">
        <v>2547</v>
      </c>
      <c r="K1359" s="61" t="str">
        <f t="shared" si="259"/>
        <v>1</v>
      </c>
      <c r="L1359" s="63" t="str">
        <f t="shared" si="260"/>
        <v>Interpretive1</v>
      </c>
      <c r="M1359" s="63" t="str">
        <f t="shared" si="261"/>
        <v>Santa Rosa Plateau Nature Center1</v>
      </c>
      <c r="N1359" s="637">
        <v>228.73000000000002</v>
      </c>
      <c r="O1359" s="213">
        <v>426</v>
      </c>
      <c r="Q1359" s="213">
        <f t="shared" si="262"/>
        <v>426</v>
      </c>
      <c r="R1359" s="213">
        <v>15.04</v>
      </c>
      <c r="S1359" s="213">
        <v>36.67</v>
      </c>
      <c r="T1359" s="213">
        <v>36.47</v>
      </c>
      <c r="U1359" s="213">
        <v>35.32</v>
      </c>
      <c r="V1359" s="213">
        <v>55.26</v>
      </c>
      <c r="W1359" s="213">
        <v>34.56</v>
      </c>
      <c r="X1359" s="213">
        <v>35.39</v>
      </c>
      <c r="Y1359" s="213">
        <v>35.93</v>
      </c>
      <c r="Z1359" s="213">
        <v>36.979999999999997</v>
      </c>
      <c r="AA1359" s="213">
        <v>35.74</v>
      </c>
      <c r="AB1359" s="213">
        <v>56.66</v>
      </c>
      <c r="AC1359" s="213">
        <f>SUMIF('[3]revexpbalances - 2024-07-18T082'!$G:$G,G:G,'[3]revexpbalances - 2024-07-18T082'!$H:$H)</f>
        <v>38.630000000000003</v>
      </c>
      <c r="AD1359" s="213">
        <f t="shared" si="263"/>
        <v>452.65</v>
      </c>
      <c r="AE1359" s="744">
        <f t="shared" si="264"/>
        <v>88.18</v>
      </c>
      <c r="AF1359" s="744">
        <f t="shared" si="265"/>
        <v>125.14</v>
      </c>
      <c r="AG1359" s="744">
        <f t="shared" si="266"/>
        <v>108.29999999999998</v>
      </c>
      <c r="AH1359" s="744">
        <f t="shared" si="267"/>
        <v>131.03</v>
      </c>
      <c r="AI1359" s="744">
        <f t="shared" si="268"/>
        <v>452.65</v>
      </c>
      <c r="AJ1359" s="744">
        <f t="shared" si="269"/>
        <v>-26.649999999999977</v>
      </c>
      <c r="AK1359" s="1097">
        <v>436</v>
      </c>
    </row>
    <row r="1360" spans="1:37">
      <c r="A1360">
        <v>25400</v>
      </c>
      <c r="B1360" t="s">
        <v>2923</v>
      </c>
      <c r="C1360">
        <v>931400</v>
      </c>
      <c r="D1360" t="s">
        <v>2934</v>
      </c>
      <c r="E1360">
        <v>510700</v>
      </c>
      <c r="F1360" t="s">
        <v>468</v>
      </c>
      <c r="G1360" s="408" t="s">
        <v>2289</v>
      </c>
      <c r="H1360" s="566" t="s">
        <v>1524</v>
      </c>
      <c r="I1360" s="566" t="s">
        <v>1913</v>
      </c>
      <c r="J1360" s="62" t="s">
        <v>1950</v>
      </c>
      <c r="K1360" s="61" t="str">
        <f t="shared" si="259"/>
        <v>1</v>
      </c>
      <c r="L1360" s="63" t="str">
        <f t="shared" si="260"/>
        <v>Regional Parks1</v>
      </c>
      <c r="M1360" s="63" t="str">
        <f t="shared" si="261"/>
        <v>Regional Parks General Admin1</v>
      </c>
      <c r="N1360" s="637">
        <v>621.34999999999991</v>
      </c>
      <c r="O1360" s="213">
        <v>0</v>
      </c>
      <c r="Q1360" s="213">
        <f t="shared" si="262"/>
        <v>0</v>
      </c>
      <c r="R1360" s="213">
        <v>0</v>
      </c>
      <c r="S1360" s="213">
        <v>0</v>
      </c>
      <c r="T1360" s="213">
        <v>314.51</v>
      </c>
      <c r="U1360" s="213">
        <v>0</v>
      </c>
      <c r="V1360" s="213">
        <v>629.02</v>
      </c>
      <c r="W1360" s="213">
        <v>0</v>
      </c>
      <c r="X1360" s="213">
        <v>0</v>
      </c>
      <c r="Y1360" s="213">
        <v>0</v>
      </c>
      <c r="Z1360" s="213">
        <v>629.02</v>
      </c>
      <c r="AA1360" s="213">
        <v>0</v>
      </c>
      <c r="AB1360" s="213">
        <v>0</v>
      </c>
      <c r="AC1360" s="213">
        <f>SUMIF('[3]revexpbalances - 2024-07-18T082'!$G:$G,G:G,'[3]revexpbalances - 2024-07-18T082'!$H:$H)</f>
        <v>0</v>
      </c>
      <c r="AD1360" s="213">
        <f t="shared" si="263"/>
        <v>1572.55</v>
      </c>
      <c r="AE1360" s="744">
        <f t="shared" si="264"/>
        <v>314.51</v>
      </c>
      <c r="AF1360" s="744">
        <f t="shared" si="265"/>
        <v>629.02</v>
      </c>
      <c r="AG1360" s="744">
        <f t="shared" si="266"/>
        <v>629.02</v>
      </c>
      <c r="AH1360" s="744">
        <f t="shared" si="267"/>
        <v>0</v>
      </c>
      <c r="AI1360" s="744">
        <f t="shared" si="268"/>
        <v>1572.55</v>
      </c>
      <c r="AJ1360" s="744">
        <f t="shared" si="269"/>
        <v>-1572.55</v>
      </c>
      <c r="AK1360" s="1097">
        <v>0</v>
      </c>
    </row>
    <row r="1361" spans="1:37">
      <c r="A1361">
        <v>25400</v>
      </c>
      <c r="B1361" t="s">
        <v>2923</v>
      </c>
      <c r="C1361">
        <v>931406</v>
      </c>
      <c r="D1361" t="s">
        <v>1224</v>
      </c>
      <c r="E1361">
        <v>520115</v>
      </c>
      <c r="F1361" t="s">
        <v>49</v>
      </c>
      <c r="G1361" s="408" t="s">
        <v>6741</v>
      </c>
      <c r="H1361" s="566" t="s">
        <v>1524</v>
      </c>
      <c r="I1361" s="566" t="s">
        <v>1224</v>
      </c>
      <c r="J1361" s="217" t="s">
        <v>458</v>
      </c>
      <c r="K1361" s="61" t="str">
        <f t="shared" ref="K1361:K1422" si="270">MID(E1361,2,1)</f>
        <v>2</v>
      </c>
      <c r="L1361" s="63" t="str">
        <f t="shared" ref="L1361:L1422" si="271">H1361&amp;K1361</f>
        <v>Regional Parks2</v>
      </c>
      <c r="M1361" s="63" t="str">
        <f t="shared" ref="M1361:M1422" si="272">I1361&amp;K1361</f>
        <v>Lawler Lodge &amp; Alpine Cabins2</v>
      </c>
      <c r="N1361" s="637">
        <v>18</v>
      </c>
      <c r="O1361" s="213">
        <v>0</v>
      </c>
      <c r="Q1361" s="213">
        <f t="shared" ref="Q1361:Q1422" si="273">O1361+P1361</f>
        <v>0</v>
      </c>
      <c r="R1361" s="213">
        <v>0</v>
      </c>
      <c r="S1361" s="213">
        <v>0</v>
      </c>
      <c r="T1361" s="213">
        <v>0</v>
      </c>
      <c r="U1361" s="213">
        <v>0</v>
      </c>
      <c r="V1361" s="213">
        <v>0</v>
      </c>
      <c r="W1361" s="213">
        <v>0</v>
      </c>
      <c r="X1361" s="213">
        <v>0</v>
      </c>
      <c r="Y1361" s="213">
        <v>0</v>
      </c>
      <c r="Z1361" s="213">
        <v>0</v>
      </c>
      <c r="AA1361" s="213">
        <v>0</v>
      </c>
      <c r="AB1361" s="213">
        <v>0</v>
      </c>
      <c r="AC1361" s="213">
        <f>SUMIF('[3]revexpbalances - 2024-07-18T082'!$G:$G,G:G,'[3]revexpbalances - 2024-07-18T082'!$H:$H)</f>
        <v>0</v>
      </c>
      <c r="AD1361" s="213">
        <f t="shared" si="263"/>
        <v>0</v>
      </c>
      <c r="AE1361" s="744">
        <f t="shared" si="264"/>
        <v>0</v>
      </c>
      <c r="AF1361" s="744">
        <f t="shared" si="265"/>
        <v>0</v>
      </c>
      <c r="AG1361" s="744">
        <f t="shared" si="266"/>
        <v>0</v>
      </c>
      <c r="AH1361" s="744">
        <f t="shared" si="267"/>
        <v>0</v>
      </c>
      <c r="AI1361" s="744">
        <f t="shared" si="268"/>
        <v>0</v>
      </c>
      <c r="AJ1361" s="744">
        <f t="shared" si="269"/>
        <v>0</v>
      </c>
      <c r="AK1361" s="1097">
        <v>25</v>
      </c>
    </row>
    <row r="1362" spans="1:37">
      <c r="A1362">
        <v>25400</v>
      </c>
      <c r="B1362" t="s">
        <v>2923</v>
      </c>
      <c r="C1362">
        <v>931406</v>
      </c>
      <c r="D1362" t="s">
        <v>1224</v>
      </c>
      <c r="E1362">
        <v>526940</v>
      </c>
      <c r="F1362" t="s">
        <v>71</v>
      </c>
      <c r="G1362" s="408" t="s">
        <v>6742</v>
      </c>
      <c r="H1362" s="566" t="s">
        <v>1524</v>
      </c>
      <c r="I1362" s="566" t="s">
        <v>1224</v>
      </c>
      <c r="J1362" s="217" t="s">
        <v>458</v>
      </c>
      <c r="K1362" s="61" t="str">
        <f t="shared" si="270"/>
        <v>2</v>
      </c>
      <c r="L1362" s="63" t="str">
        <f t="shared" si="271"/>
        <v>Regional Parks2</v>
      </c>
      <c r="M1362" s="63" t="str">
        <f t="shared" si="272"/>
        <v>Lawler Lodge &amp; Alpine Cabins2</v>
      </c>
      <c r="N1362" s="637">
        <v>292.52</v>
      </c>
      <c r="O1362" s="213">
        <v>0</v>
      </c>
      <c r="Q1362" s="213">
        <f t="shared" si="273"/>
        <v>0</v>
      </c>
      <c r="R1362" s="213">
        <v>0</v>
      </c>
      <c r="S1362" s="213">
        <v>0</v>
      </c>
      <c r="T1362" s="213">
        <v>0</v>
      </c>
      <c r="U1362" s="213">
        <v>0</v>
      </c>
      <c r="V1362" s="213">
        <v>0</v>
      </c>
      <c r="W1362" s="213">
        <v>0</v>
      </c>
      <c r="X1362" s="213">
        <v>0</v>
      </c>
      <c r="Y1362" s="213">
        <v>0</v>
      </c>
      <c r="Z1362" s="213">
        <v>0</v>
      </c>
      <c r="AA1362" s="213">
        <v>0</v>
      </c>
      <c r="AB1362" s="213">
        <v>0</v>
      </c>
      <c r="AC1362" s="213">
        <f>SUMIF('[3]revexpbalances - 2024-07-18T082'!$G:$G,G:G,'[3]revexpbalances - 2024-07-18T082'!$H:$H)</f>
        <v>0</v>
      </c>
      <c r="AD1362" s="213">
        <f t="shared" ref="AD1362:AD1423" si="274">SUM(R1362:AC1362)</f>
        <v>0</v>
      </c>
      <c r="AE1362" s="744">
        <f t="shared" ref="AE1362:AE1423" si="275">SUM(R1362:T1362)</f>
        <v>0</v>
      </c>
      <c r="AF1362" s="744">
        <f t="shared" ref="AF1362:AF1423" si="276">SUM(U1362:W1362)</f>
        <v>0</v>
      </c>
      <c r="AG1362" s="744">
        <f t="shared" ref="AG1362:AG1423" si="277">SUM(X1362:Z1362)</f>
        <v>0</v>
      </c>
      <c r="AH1362" s="744">
        <f t="shared" ref="AH1362:AH1423" si="278">SUM(AA1362:AC1362)</f>
        <v>0</v>
      </c>
      <c r="AI1362" s="744">
        <f t="shared" ref="AI1362:AI1423" si="279">SUM(AE1362:AH1362)</f>
        <v>0</v>
      </c>
      <c r="AJ1362" s="744">
        <f t="shared" ref="AJ1362:AJ1423" si="280">Q1362-AI1362</f>
        <v>0</v>
      </c>
      <c r="AK1362" s="1097">
        <v>0</v>
      </c>
    </row>
    <row r="1363" spans="1:37">
      <c r="A1363">
        <v>25400</v>
      </c>
      <c r="B1363" t="s">
        <v>2923</v>
      </c>
      <c r="C1363">
        <v>931408</v>
      </c>
      <c r="D1363" t="s">
        <v>2939</v>
      </c>
      <c r="E1363">
        <v>522390</v>
      </c>
      <c r="F1363" t="s">
        <v>491</v>
      </c>
      <c r="G1363" s="408" t="s">
        <v>6743</v>
      </c>
      <c r="H1363" s="566" t="s">
        <v>1524</v>
      </c>
      <c r="I1363" s="566" t="s">
        <v>359</v>
      </c>
      <c r="J1363" s="217" t="s">
        <v>458</v>
      </c>
      <c r="K1363" s="61" t="str">
        <f t="shared" si="270"/>
        <v>2</v>
      </c>
      <c r="L1363" s="63" t="str">
        <f t="shared" si="271"/>
        <v>Regional Parks2</v>
      </c>
      <c r="M1363" s="63" t="str">
        <f t="shared" si="272"/>
        <v>McCall2</v>
      </c>
      <c r="N1363" s="637">
        <v>317.45</v>
      </c>
      <c r="O1363" s="213">
        <v>0</v>
      </c>
      <c r="Q1363" s="213">
        <f t="shared" si="273"/>
        <v>0</v>
      </c>
      <c r="R1363" s="213">
        <v>0</v>
      </c>
      <c r="S1363" s="213">
        <v>0</v>
      </c>
      <c r="T1363" s="213">
        <v>0</v>
      </c>
      <c r="U1363" s="213">
        <v>0</v>
      </c>
      <c r="V1363" s="213">
        <v>0</v>
      </c>
      <c r="W1363" s="213">
        <v>0</v>
      </c>
      <c r="X1363" s="213">
        <v>0</v>
      </c>
      <c r="Y1363" s="213">
        <v>0</v>
      </c>
      <c r="Z1363" s="213">
        <v>0</v>
      </c>
      <c r="AA1363" s="213">
        <v>0</v>
      </c>
      <c r="AB1363" s="213">
        <v>0</v>
      </c>
      <c r="AC1363" s="213">
        <f>SUMIF('[3]revexpbalances - 2024-07-18T082'!$G:$G,G:G,'[3]revexpbalances - 2024-07-18T082'!$H:$H)</f>
        <v>0</v>
      </c>
      <c r="AD1363" s="213">
        <f t="shared" si="274"/>
        <v>0</v>
      </c>
      <c r="AE1363" s="744">
        <f t="shared" si="275"/>
        <v>0</v>
      </c>
      <c r="AF1363" s="744">
        <f t="shared" si="276"/>
        <v>0</v>
      </c>
      <c r="AG1363" s="744">
        <f t="shared" si="277"/>
        <v>0</v>
      </c>
      <c r="AH1363" s="744">
        <f t="shared" si="278"/>
        <v>0</v>
      </c>
      <c r="AI1363" s="744">
        <f t="shared" si="279"/>
        <v>0</v>
      </c>
      <c r="AJ1363" s="744">
        <f t="shared" si="280"/>
        <v>0</v>
      </c>
      <c r="AK1363" s="1097">
        <v>0</v>
      </c>
    </row>
    <row r="1364" spans="1:37">
      <c r="A1364">
        <v>25510</v>
      </c>
      <c r="B1364" t="s">
        <v>2954</v>
      </c>
      <c r="C1364">
        <v>931108</v>
      </c>
      <c r="D1364" t="s">
        <v>2954</v>
      </c>
      <c r="E1364">
        <v>526940</v>
      </c>
      <c r="F1364" t="s">
        <v>71</v>
      </c>
      <c r="G1364" s="408" t="s">
        <v>4146</v>
      </c>
      <c r="H1364" s="566" t="s">
        <v>1766</v>
      </c>
      <c r="I1364" s="566" t="s">
        <v>444</v>
      </c>
      <c r="J1364" s="217" t="s">
        <v>458</v>
      </c>
      <c r="K1364" s="61" t="str">
        <f t="shared" si="270"/>
        <v>2</v>
      </c>
      <c r="L1364" s="63" t="str">
        <f t="shared" si="271"/>
        <v>Business Services2</v>
      </c>
      <c r="M1364" s="63" t="str">
        <f t="shared" si="272"/>
        <v>Park Residences2</v>
      </c>
      <c r="N1364" s="637">
        <v>57.120000000000005</v>
      </c>
      <c r="O1364" s="213">
        <v>0</v>
      </c>
      <c r="Q1364" s="213">
        <f t="shared" si="273"/>
        <v>0</v>
      </c>
      <c r="R1364" s="213">
        <v>0</v>
      </c>
      <c r="S1364" s="213">
        <v>0</v>
      </c>
      <c r="T1364" s="213">
        <v>0</v>
      </c>
      <c r="U1364" s="213">
        <v>0</v>
      </c>
      <c r="V1364" s="213">
        <v>0</v>
      </c>
      <c r="W1364" s="213">
        <v>0</v>
      </c>
      <c r="X1364" s="213">
        <v>0</v>
      </c>
      <c r="Y1364" s="213">
        <v>0</v>
      </c>
      <c r="Z1364" s="213">
        <v>0</v>
      </c>
      <c r="AA1364" s="213">
        <v>0</v>
      </c>
      <c r="AB1364" s="213">
        <v>0</v>
      </c>
      <c r="AC1364" s="213">
        <f>SUMIF('[3]revexpbalances - 2024-07-18T082'!$G:$G,G:G,'[3]revexpbalances - 2024-07-18T082'!$H:$H)</f>
        <v>0</v>
      </c>
      <c r="AD1364" s="213">
        <f t="shared" si="274"/>
        <v>0</v>
      </c>
      <c r="AE1364" s="744">
        <f t="shared" si="275"/>
        <v>0</v>
      </c>
      <c r="AF1364" s="744">
        <f t="shared" si="276"/>
        <v>0</v>
      </c>
      <c r="AG1364" s="744">
        <f t="shared" si="277"/>
        <v>0</v>
      </c>
      <c r="AH1364" s="744">
        <f t="shared" si="278"/>
        <v>0</v>
      </c>
      <c r="AI1364" s="744">
        <f t="shared" si="279"/>
        <v>0</v>
      </c>
      <c r="AJ1364" s="744">
        <f t="shared" si="280"/>
        <v>0</v>
      </c>
      <c r="AK1364" s="1097">
        <v>0</v>
      </c>
    </row>
    <row r="1365" spans="1:37">
      <c r="A1365">
        <v>25510</v>
      </c>
      <c r="B1365" t="s">
        <v>2954</v>
      </c>
      <c r="C1365">
        <v>931108</v>
      </c>
      <c r="D1365" t="s">
        <v>2954</v>
      </c>
      <c r="E1365">
        <v>529500</v>
      </c>
      <c r="F1365" t="s">
        <v>100</v>
      </c>
      <c r="G1365" s="408" t="s">
        <v>6744</v>
      </c>
      <c r="H1365" s="566" t="s">
        <v>1766</v>
      </c>
      <c r="I1365" s="566" t="s">
        <v>444</v>
      </c>
      <c r="J1365" s="217" t="s">
        <v>458</v>
      </c>
      <c r="K1365" s="61" t="str">
        <f t="shared" si="270"/>
        <v>2</v>
      </c>
      <c r="L1365" s="63" t="str">
        <f t="shared" si="271"/>
        <v>Business Services2</v>
      </c>
      <c r="M1365" s="63" t="str">
        <f t="shared" si="272"/>
        <v>Park Residences2</v>
      </c>
      <c r="N1365" s="637">
        <v>748.5</v>
      </c>
      <c r="O1365" s="213">
        <v>0</v>
      </c>
      <c r="Q1365" s="213">
        <f t="shared" si="273"/>
        <v>0</v>
      </c>
      <c r="R1365" s="213">
        <v>302.77</v>
      </c>
      <c r="S1365" s="213">
        <v>373.95</v>
      </c>
      <c r="T1365" s="213">
        <v>339.19</v>
      </c>
      <c r="U1365" s="213">
        <v>128.72999999999999</v>
      </c>
      <c r="V1365" s="213">
        <v>266.88</v>
      </c>
      <c r="W1365" s="213">
        <v>422.88</v>
      </c>
      <c r="X1365" s="213">
        <v>309.10000000000002</v>
      </c>
      <c r="Y1365" s="213">
        <v>0</v>
      </c>
      <c r="Z1365" s="213">
        <v>546.97</v>
      </c>
      <c r="AA1365" s="213">
        <v>155.54</v>
      </c>
      <c r="AB1365" s="213">
        <v>0</v>
      </c>
      <c r="AC1365" s="213">
        <f>SUMIF('[3]revexpbalances - 2024-07-18T082'!$G:$G,G:G,'[3]revexpbalances - 2024-07-18T082'!$H:$H)</f>
        <v>212.79</v>
      </c>
      <c r="AD1365" s="213">
        <f t="shared" si="274"/>
        <v>3058.8</v>
      </c>
      <c r="AE1365" s="744">
        <f t="shared" si="275"/>
        <v>1015.9100000000001</v>
      </c>
      <c r="AF1365" s="744">
        <f t="shared" si="276"/>
        <v>818.49</v>
      </c>
      <c r="AG1365" s="744">
        <f t="shared" si="277"/>
        <v>856.07</v>
      </c>
      <c r="AH1365" s="744">
        <f t="shared" si="278"/>
        <v>368.33</v>
      </c>
      <c r="AI1365" s="744">
        <f t="shared" si="279"/>
        <v>3058.8</v>
      </c>
      <c r="AJ1365" s="744">
        <f t="shared" si="280"/>
        <v>-3058.8</v>
      </c>
      <c r="AK1365" s="1097">
        <v>0</v>
      </c>
    </row>
    <row r="1366" spans="1:37">
      <c r="A1366">
        <v>25590</v>
      </c>
      <c r="B1366" t="s">
        <v>1564</v>
      </c>
      <c r="C1366">
        <v>931150</v>
      </c>
      <c r="D1366" t="s">
        <v>1564</v>
      </c>
      <c r="E1366">
        <v>523680</v>
      </c>
      <c r="F1366" t="s">
        <v>65</v>
      </c>
      <c r="G1366" s="408" t="s">
        <v>6745</v>
      </c>
      <c r="H1366" s="566" t="s">
        <v>47</v>
      </c>
      <c r="I1366" s="566" t="s">
        <v>1564</v>
      </c>
      <c r="J1366" s="217" t="s">
        <v>458</v>
      </c>
      <c r="K1366" s="61" t="str">
        <f t="shared" si="270"/>
        <v>2</v>
      </c>
      <c r="L1366" s="63" t="str">
        <f t="shared" si="271"/>
        <v>Natural Resources2</v>
      </c>
      <c r="M1366" s="63" t="str">
        <f t="shared" si="272"/>
        <v>MSHCP Reserve Management2</v>
      </c>
      <c r="N1366" s="637">
        <v>216.41</v>
      </c>
      <c r="O1366" s="213">
        <v>0</v>
      </c>
      <c r="Q1366" s="213">
        <f t="shared" si="273"/>
        <v>0</v>
      </c>
      <c r="R1366" s="213">
        <v>0</v>
      </c>
      <c r="S1366" s="213">
        <v>0</v>
      </c>
      <c r="T1366" s="213">
        <v>0</v>
      </c>
      <c r="U1366" s="213">
        <v>0</v>
      </c>
      <c r="V1366" s="213">
        <v>2266.29</v>
      </c>
      <c r="W1366" s="213">
        <v>0</v>
      </c>
      <c r="X1366" s="213">
        <v>0</v>
      </c>
      <c r="Y1366" s="213">
        <v>0</v>
      </c>
      <c r="Z1366" s="213">
        <v>0</v>
      </c>
      <c r="AA1366" s="213">
        <v>0</v>
      </c>
      <c r="AB1366" s="213">
        <v>0</v>
      </c>
      <c r="AC1366" s="213">
        <f>SUMIF('[3]revexpbalances - 2024-07-18T082'!$G:$G,G:G,'[3]revexpbalances - 2024-07-18T082'!$H:$H)</f>
        <v>0</v>
      </c>
      <c r="AD1366" s="213">
        <f t="shared" si="274"/>
        <v>2266.29</v>
      </c>
      <c r="AE1366" s="744">
        <f t="shared" si="275"/>
        <v>0</v>
      </c>
      <c r="AF1366" s="744">
        <f t="shared" si="276"/>
        <v>2266.29</v>
      </c>
      <c r="AG1366" s="744">
        <f t="shared" si="277"/>
        <v>0</v>
      </c>
      <c r="AH1366" s="744">
        <f t="shared" si="278"/>
        <v>0</v>
      </c>
      <c r="AI1366" s="744">
        <f t="shared" si="279"/>
        <v>2266.29</v>
      </c>
      <c r="AJ1366" s="744">
        <f t="shared" si="280"/>
        <v>-2266.29</v>
      </c>
      <c r="AK1366" s="1097">
        <v>0</v>
      </c>
    </row>
    <row r="1367" spans="1:37">
      <c r="A1367">
        <v>25620</v>
      </c>
      <c r="B1367" t="s">
        <v>2347</v>
      </c>
      <c r="C1367">
        <v>931750</v>
      </c>
      <c r="D1367" t="s">
        <v>2347</v>
      </c>
      <c r="E1367">
        <v>518020</v>
      </c>
      <c r="F1367" t="s">
        <v>482</v>
      </c>
      <c r="G1367" s="408" t="s">
        <v>6746</v>
      </c>
      <c r="H1367" s="566" t="s">
        <v>1524</v>
      </c>
      <c r="I1367" s="566" t="s">
        <v>448</v>
      </c>
      <c r="J1367" s="62" t="s">
        <v>2547</v>
      </c>
      <c r="K1367" s="61" t="str">
        <f t="shared" si="270"/>
        <v>1</v>
      </c>
      <c r="L1367" s="63" t="str">
        <f t="shared" si="271"/>
        <v>Regional Parks1</v>
      </c>
      <c r="M1367" s="63" t="str">
        <f t="shared" si="272"/>
        <v>Lake Skinner1</v>
      </c>
      <c r="N1367" s="637">
        <v>26.3</v>
      </c>
      <c r="O1367" s="213">
        <v>0</v>
      </c>
      <c r="Q1367" s="213">
        <f t="shared" si="273"/>
        <v>0</v>
      </c>
      <c r="R1367" s="213">
        <v>1.7</v>
      </c>
      <c r="S1367" s="213">
        <v>4</v>
      </c>
      <c r="T1367" s="213">
        <v>4</v>
      </c>
      <c r="U1367" s="213">
        <v>4</v>
      </c>
      <c r="V1367" s="213">
        <v>4</v>
      </c>
      <c r="W1367" s="213">
        <v>4</v>
      </c>
      <c r="X1367" s="213">
        <v>0</v>
      </c>
      <c r="Y1367" s="213">
        <v>0</v>
      </c>
      <c r="Z1367" s="213">
        <v>0</v>
      </c>
      <c r="AA1367" s="213">
        <v>0</v>
      </c>
      <c r="AB1367" s="213">
        <v>0</v>
      </c>
      <c r="AC1367" s="213">
        <f>SUMIF('[3]revexpbalances - 2024-07-18T082'!$G:$G,G:G,'[3]revexpbalances - 2024-07-18T082'!$H:$H)</f>
        <v>0</v>
      </c>
      <c r="AD1367" s="213">
        <f t="shared" si="274"/>
        <v>21.7</v>
      </c>
      <c r="AE1367" s="744">
        <f t="shared" si="275"/>
        <v>9.6999999999999993</v>
      </c>
      <c r="AF1367" s="744">
        <f t="shared" si="276"/>
        <v>12</v>
      </c>
      <c r="AG1367" s="744">
        <f t="shared" si="277"/>
        <v>0</v>
      </c>
      <c r="AH1367" s="744">
        <f t="shared" si="278"/>
        <v>0</v>
      </c>
      <c r="AI1367" s="744">
        <f t="shared" si="279"/>
        <v>21.7</v>
      </c>
      <c r="AJ1367" s="744">
        <f t="shared" si="280"/>
        <v>-21.7</v>
      </c>
      <c r="AK1367" s="1097">
        <v>0</v>
      </c>
    </row>
    <row r="1368" spans="1:37">
      <c r="A1368">
        <v>25400</v>
      </c>
      <c r="B1368" t="s">
        <v>2923</v>
      </c>
      <c r="C1368">
        <v>931235</v>
      </c>
      <c r="D1368" t="s">
        <v>46</v>
      </c>
      <c r="E1368">
        <v>525020</v>
      </c>
      <c r="F1368" t="s">
        <v>6747</v>
      </c>
      <c r="G1368" s="408" t="s">
        <v>3859</v>
      </c>
      <c r="H1368" s="566" t="s">
        <v>1766</v>
      </c>
      <c r="I1368" s="566" t="s">
        <v>46</v>
      </c>
      <c r="J1368" s="217" t="s">
        <v>458</v>
      </c>
      <c r="K1368" s="61" t="str">
        <f t="shared" si="270"/>
        <v>2</v>
      </c>
      <c r="L1368" s="63" t="str">
        <f t="shared" si="271"/>
        <v>Business Services2</v>
      </c>
      <c r="M1368" s="63" t="str">
        <f t="shared" si="272"/>
        <v>Business Operations2</v>
      </c>
      <c r="N1368" s="637">
        <v>1110</v>
      </c>
      <c r="O1368" s="213">
        <v>0</v>
      </c>
      <c r="Q1368" s="213">
        <f t="shared" si="273"/>
        <v>0</v>
      </c>
      <c r="R1368" s="213">
        <v>0</v>
      </c>
      <c r="S1368" s="213">
        <v>0</v>
      </c>
      <c r="T1368" s="213">
        <v>0</v>
      </c>
      <c r="U1368" s="213">
        <v>0</v>
      </c>
      <c r="V1368" s="213">
        <v>0</v>
      </c>
      <c r="W1368" s="213">
        <v>0</v>
      </c>
      <c r="X1368" s="213">
        <v>0</v>
      </c>
      <c r="Y1368" s="213">
        <v>0</v>
      </c>
      <c r="Z1368" s="213">
        <v>0</v>
      </c>
      <c r="AA1368" s="213">
        <v>0</v>
      </c>
      <c r="AB1368" s="213">
        <v>0</v>
      </c>
      <c r="AC1368" s="213">
        <f>SUMIF('[3]revexpbalances - 2024-07-18T082'!$G:$G,G:G,'[3]revexpbalances - 2024-07-18T082'!$H:$H)</f>
        <v>0</v>
      </c>
      <c r="AD1368" s="213">
        <f t="shared" si="274"/>
        <v>0</v>
      </c>
      <c r="AE1368" s="744">
        <f t="shared" si="275"/>
        <v>0</v>
      </c>
      <c r="AF1368" s="744">
        <f t="shared" si="276"/>
        <v>0</v>
      </c>
      <c r="AG1368" s="744">
        <f t="shared" si="277"/>
        <v>0</v>
      </c>
      <c r="AH1368" s="744">
        <f t="shared" si="278"/>
        <v>0</v>
      </c>
      <c r="AI1368" s="744">
        <f t="shared" si="279"/>
        <v>0</v>
      </c>
      <c r="AJ1368" s="744">
        <f t="shared" si="280"/>
        <v>0</v>
      </c>
      <c r="AK1368" s="1097">
        <v>0</v>
      </c>
    </row>
    <row r="1369" spans="1:37">
      <c r="A1369">
        <v>25400</v>
      </c>
      <c r="B1369" t="s">
        <v>2923</v>
      </c>
      <c r="C1369">
        <v>931301</v>
      </c>
      <c r="D1369" t="s">
        <v>2933</v>
      </c>
      <c r="E1369">
        <v>520845</v>
      </c>
      <c r="F1369" t="s">
        <v>89</v>
      </c>
      <c r="G1369" s="408" t="s">
        <v>6748</v>
      </c>
      <c r="H1369" s="566" t="s">
        <v>23</v>
      </c>
      <c r="I1369" s="566" t="s">
        <v>433</v>
      </c>
      <c r="J1369" s="217" t="s">
        <v>458</v>
      </c>
      <c r="K1369" s="61" t="str">
        <f t="shared" si="270"/>
        <v>2</v>
      </c>
      <c r="L1369" s="63" t="str">
        <f t="shared" si="271"/>
        <v>Interpretive2</v>
      </c>
      <c r="M1369" s="63" t="str">
        <f t="shared" si="272"/>
        <v>Historic Preservation2</v>
      </c>
      <c r="N1369" s="637">
        <v>52.33</v>
      </c>
      <c r="O1369" s="213">
        <v>0</v>
      </c>
      <c r="Q1369" s="213">
        <f t="shared" si="273"/>
        <v>0</v>
      </c>
      <c r="R1369" s="213">
        <v>0</v>
      </c>
      <c r="S1369" s="213">
        <v>0</v>
      </c>
      <c r="T1369" s="213">
        <v>0</v>
      </c>
      <c r="U1369" s="213">
        <v>0</v>
      </c>
      <c r="V1369" s="213">
        <v>0</v>
      </c>
      <c r="W1369" s="213">
        <v>0</v>
      </c>
      <c r="X1369" s="213">
        <v>0</v>
      </c>
      <c r="Y1369" s="213">
        <v>0</v>
      </c>
      <c r="Z1369" s="213">
        <v>0</v>
      </c>
      <c r="AA1369" s="213">
        <v>0</v>
      </c>
      <c r="AB1369" s="213">
        <v>0</v>
      </c>
      <c r="AC1369" s="213">
        <f>SUMIF('[3]revexpbalances - 2024-07-18T082'!$G:$G,G:G,'[3]revexpbalances - 2024-07-18T082'!$H:$H)</f>
        <v>0</v>
      </c>
      <c r="AD1369" s="213">
        <f t="shared" si="274"/>
        <v>0</v>
      </c>
      <c r="AE1369" s="744">
        <f t="shared" si="275"/>
        <v>0</v>
      </c>
      <c r="AF1369" s="744">
        <f t="shared" si="276"/>
        <v>0</v>
      </c>
      <c r="AG1369" s="744">
        <f t="shared" si="277"/>
        <v>0</v>
      </c>
      <c r="AH1369" s="744">
        <f t="shared" si="278"/>
        <v>0</v>
      </c>
      <c r="AI1369" s="744">
        <f t="shared" si="279"/>
        <v>0</v>
      </c>
      <c r="AJ1369" s="744">
        <f t="shared" si="280"/>
        <v>0</v>
      </c>
      <c r="AK1369" s="1097">
        <v>0</v>
      </c>
    </row>
    <row r="1370" spans="1:37">
      <c r="A1370">
        <v>25400</v>
      </c>
      <c r="B1370" t="s">
        <v>2923</v>
      </c>
      <c r="C1370">
        <v>931301</v>
      </c>
      <c r="D1370" t="s">
        <v>2933</v>
      </c>
      <c r="E1370">
        <v>528140</v>
      </c>
      <c r="F1370" t="s">
        <v>76</v>
      </c>
      <c r="G1370" s="408" t="s">
        <v>6749</v>
      </c>
      <c r="H1370" s="566" t="s">
        <v>23</v>
      </c>
      <c r="I1370" s="566" t="s">
        <v>433</v>
      </c>
      <c r="J1370" s="62" t="s">
        <v>2546</v>
      </c>
      <c r="K1370" s="61" t="str">
        <f t="shared" si="270"/>
        <v>2</v>
      </c>
      <c r="L1370" s="63" t="str">
        <f t="shared" si="271"/>
        <v>Interpretive2</v>
      </c>
      <c r="M1370" s="63" t="str">
        <f t="shared" si="272"/>
        <v>Historic Preservation2</v>
      </c>
      <c r="N1370" s="637">
        <v>575</v>
      </c>
      <c r="O1370" s="213">
        <v>0</v>
      </c>
      <c r="Q1370" s="213">
        <f t="shared" si="273"/>
        <v>0</v>
      </c>
      <c r="R1370" s="213">
        <v>0</v>
      </c>
      <c r="S1370" s="213">
        <v>0</v>
      </c>
      <c r="T1370" s="213">
        <v>0</v>
      </c>
      <c r="U1370" s="213">
        <v>0</v>
      </c>
      <c r="V1370" s="213">
        <v>0</v>
      </c>
      <c r="W1370" s="213">
        <v>0</v>
      </c>
      <c r="X1370" s="213">
        <v>0</v>
      </c>
      <c r="Y1370" s="213">
        <v>0</v>
      </c>
      <c r="Z1370" s="213">
        <v>0</v>
      </c>
      <c r="AA1370" s="213">
        <v>0</v>
      </c>
      <c r="AB1370" s="213">
        <v>0</v>
      </c>
      <c r="AC1370" s="213">
        <f>SUMIF('[3]revexpbalances - 2024-07-18T082'!$G:$G,G:G,'[3]revexpbalances - 2024-07-18T082'!$H:$H)</f>
        <v>0</v>
      </c>
      <c r="AD1370" s="213">
        <f t="shared" si="274"/>
        <v>0</v>
      </c>
      <c r="AE1370" s="744">
        <f t="shared" si="275"/>
        <v>0</v>
      </c>
      <c r="AF1370" s="744">
        <f t="shared" si="276"/>
        <v>0</v>
      </c>
      <c r="AG1370" s="744">
        <f t="shared" si="277"/>
        <v>0</v>
      </c>
      <c r="AH1370" s="744">
        <f t="shared" si="278"/>
        <v>0</v>
      </c>
      <c r="AI1370" s="744">
        <f t="shared" si="279"/>
        <v>0</v>
      </c>
      <c r="AJ1370" s="744">
        <f t="shared" si="280"/>
        <v>0</v>
      </c>
      <c r="AK1370" s="1097">
        <v>0</v>
      </c>
    </row>
    <row r="1371" spans="1:37">
      <c r="A1371">
        <v>25400</v>
      </c>
      <c r="B1371" t="s">
        <v>2923</v>
      </c>
      <c r="C1371">
        <v>931302</v>
      </c>
      <c r="D1371" t="s">
        <v>2924</v>
      </c>
      <c r="E1371">
        <v>523800</v>
      </c>
      <c r="F1371" t="s">
        <v>67</v>
      </c>
      <c r="G1371" s="408" t="s">
        <v>6750</v>
      </c>
      <c r="H1371" s="566" t="s">
        <v>23</v>
      </c>
      <c r="I1371" s="566" t="s">
        <v>435</v>
      </c>
      <c r="J1371" s="217" t="s">
        <v>458</v>
      </c>
      <c r="K1371" s="61" t="str">
        <f t="shared" si="270"/>
        <v>2</v>
      </c>
      <c r="L1371" s="63" t="str">
        <f t="shared" si="271"/>
        <v>Interpretive2</v>
      </c>
      <c r="M1371" s="63" t="str">
        <f t="shared" si="272"/>
        <v>Gilman Ranch2</v>
      </c>
      <c r="N1371" s="637">
        <v>65.25</v>
      </c>
      <c r="O1371" s="213">
        <v>0</v>
      </c>
      <c r="Q1371" s="213">
        <f t="shared" si="273"/>
        <v>0</v>
      </c>
      <c r="R1371" s="213">
        <v>0</v>
      </c>
      <c r="S1371" s="213">
        <v>0</v>
      </c>
      <c r="T1371" s="213">
        <v>140.08000000000001</v>
      </c>
      <c r="U1371" s="213">
        <v>0</v>
      </c>
      <c r="V1371" s="213">
        <v>0</v>
      </c>
      <c r="W1371" s="213">
        <v>0</v>
      </c>
      <c r="X1371" s="213">
        <v>0</v>
      </c>
      <c r="Y1371" s="213">
        <v>0</v>
      </c>
      <c r="Z1371" s="213">
        <v>0</v>
      </c>
      <c r="AA1371" s="213">
        <v>0</v>
      </c>
      <c r="AB1371" s="213">
        <v>0</v>
      </c>
      <c r="AC1371" s="213">
        <f>SUMIF('[3]revexpbalances - 2024-07-18T082'!$G:$G,G:G,'[3]revexpbalances - 2024-07-18T082'!$H:$H)</f>
        <v>0</v>
      </c>
      <c r="AD1371" s="213">
        <f t="shared" si="274"/>
        <v>140.08000000000001</v>
      </c>
      <c r="AE1371" s="744">
        <f t="shared" si="275"/>
        <v>140.08000000000001</v>
      </c>
      <c r="AF1371" s="744">
        <f t="shared" si="276"/>
        <v>0</v>
      </c>
      <c r="AG1371" s="744">
        <f t="shared" si="277"/>
        <v>0</v>
      </c>
      <c r="AH1371" s="744">
        <f t="shared" si="278"/>
        <v>0</v>
      </c>
      <c r="AI1371" s="744">
        <f t="shared" si="279"/>
        <v>140.08000000000001</v>
      </c>
      <c r="AJ1371" s="744">
        <f t="shared" si="280"/>
        <v>-140.08000000000001</v>
      </c>
      <c r="AK1371" s="1097">
        <v>0</v>
      </c>
    </row>
    <row r="1372" spans="1:37">
      <c r="A1372">
        <v>25400</v>
      </c>
      <c r="B1372" t="s">
        <v>2923</v>
      </c>
      <c r="C1372">
        <v>931302</v>
      </c>
      <c r="D1372" t="s">
        <v>2924</v>
      </c>
      <c r="E1372">
        <v>537090</v>
      </c>
      <c r="F1372" t="s">
        <v>85</v>
      </c>
      <c r="G1372" s="408" t="s">
        <v>6751</v>
      </c>
      <c r="H1372" s="566" t="s">
        <v>23</v>
      </c>
      <c r="I1372" s="566" t="s">
        <v>435</v>
      </c>
      <c r="J1372" s="62" t="s">
        <v>2130</v>
      </c>
      <c r="K1372" s="61" t="str">
        <f t="shared" si="270"/>
        <v>3</v>
      </c>
      <c r="L1372" s="63" t="str">
        <f t="shared" si="271"/>
        <v>Interpretive3</v>
      </c>
      <c r="M1372" s="63" t="str">
        <f t="shared" si="272"/>
        <v>Gilman Ranch3</v>
      </c>
      <c r="N1372" s="637">
        <v>20</v>
      </c>
      <c r="O1372" s="213">
        <v>0</v>
      </c>
      <c r="Q1372" s="213">
        <f t="shared" si="273"/>
        <v>0</v>
      </c>
      <c r="R1372" s="213">
        <v>0</v>
      </c>
      <c r="S1372" s="213">
        <v>0</v>
      </c>
      <c r="T1372" s="213">
        <v>0</v>
      </c>
      <c r="U1372" s="213">
        <v>0</v>
      </c>
      <c r="V1372" s="213">
        <v>0</v>
      </c>
      <c r="W1372" s="213">
        <v>0</v>
      </c>
      <c r="X1372" s="213">
        <v>0</v>
      </c>
      <c r="Y1372" s="213">
        <v>0</v>
      </c>
      <c r="Z1372" s="213">
        <v>30</v>
      </c>
      <c r="AA1372" s="213">
        <v>0</v>
      </c>
      <c r="AB1372" s="213">
        <v>0</v>
      </c>
      <c r="AC1372" s="213">
        <f>SUMIF('[3]revexpbalances - 2024-07-18T082'!$G:$G,G:G,'[3]revexpbalances - 2024-07-18T082'!$H:$H)</f>
        <v>0</v>
      </c>
      <c r="AD1372" s="213">
        <f t="shared" si="274"/>
        <v>30</v>
      </c>
      <c r="AE1372" s="744">
        <f t="shared" si="275"/>
        <v>0</v>
      </c>
      <c r="AF1372" s="744">
        <f t="shared" si="276"/>
        <v>0</v>
      </c>
      <c r="AG1372" s="744">
        <f t="shared" si="277"/>
        <v>30</v>
      </c>
      <c r="AH1372" s="744">
        <f t="shared" si="278"/>
        <v>0</v>
      </c>
      <c r="AI1372" s="744">
        <f t="shared" si="279"/>
        <v>30</v>
      </c>
      <c r="AJ1372" s="744">
        <f t="shared" si="280"/>
        <v>-30</v>
      </c>
      <c r="AK1372" s="1097">
        <v>0</v>
      </c>
    </row>
    <row r="1373" spans="1:37">
      <c r="A1373">
        <v>25400</v>
      </c>
      <c r="B1373" t="s">
        <v>2923</v>
      </c>
      <c r="C1373">
        <v>931304</v>
      </c>
      <c r="D1373" t="s">
        <v>438</v>
      </c>
      <c r="E1373">
        <v>524840</v>
      </c>
      <c r="F1373" t="s">
        <v>69</v>
      </c>
      <c r="G1373" s="408" t="s">
        <v>6752</v>
      </c>
      <c r="H1373" s="566" t="s">
        <v>23</v>
      </c>
      <c r="I1373" s="566" t="s">
        <v>438</v>
      </c>
      <c r="J1373" s="217" t="s">
        <v>458</v>
      </c>
      <c r="K1373" s="61" t="str">
        <f t="shared" si="270"/>
        <v>2</v>
      </c>
      <c r="L1373" s="63" t="str">
        <f t="shared" si="271"/>
        <v>Interpretive2</v>
      </c>
      <c r="M1373" s="63" t="str">
        <f t="shared" si="272"/>
        <v>San Timoteo Schoolhouse2</v>
      </c>
      <c r="N1373" s="637">
        <v>15</v>
      </c>
      <c r="O1373" s="213">
        <v>0</v>
      </c>
      <c r="Q1373" s="213">
        <f t="shared" si="273"/>
        <v>0</v>
      </c>
      <c r="R1373" s="213">
        <v>0</v>
      </c>
      <c r="S1373" s="213">
        <v>0</v>
      </c>
      <c r="T1373" s="213">
        <v>0</v>
      </c>
      <c r="U1373" s="213">
        <v>0</v>
      </c>
      <c r="V1373" s="213">
        <v>0</v>
      </c>
      <c r="W1373" s="213">
        <v>0</v>
      </c>
      <c r="X1373" s="213">
        <v>0</v>
      </c>
      <c r="Y1373" s="213">
        <v>0</v>
      </c>
      <c r="Z1373" s="213">
        <v>0</v>
      </c>
      <c r="AA1373" s="213">
        <v>0</v>
      </c>
      <c r="AB1373" s="213">
        <v>0</v>
      </c>
      <c r="AC1373" s="213">
        <f>SUMIF('[3]revexpbalances - 2024-07-18T082'!$G:$G,G:G,'[3]revexpbalances - 2024-07-18T082'!$H:$H)</f>
        <v>0</v>
      </c>
      <c r="AD1373" s="213">
        <f t="shared" si="274"/>
        <v>0</v>
      </c>
      <c r="AE1373" s="744">
        <f t="shared" si="275"/>
        <v>0</v>
      </c>
      <c r="AF1373" s="744">
        <f t="shared" si="276"/>
        <v>0</v>
      </c>
      <c r="AG1373" s="744">
        <f t="shared" si="277"/>
        <v>0</v>
      </c>
      <c r="AH1373" s="744">
        <f t="shared" si="278"/>
        <v>0</v>
      </c>
      <c r="AI1373" s="744">
        <f t="shared" si="279"/>
        <v>0</v>
      </c>
      <c r="AJ1373" s="744">
        <f t="shared" si="280"/>
        <v>0</v>
      </c>
      <c r="AK1373" s="1097">
        <v>0</v>
      </c>
    </row>
    <row r="1374" spans="1:37">
      <c r="A1374">
        <v>25400</v>
      </c>
      <c r="B1374" t="s">
        <v>2923</v>
      </c>
      <c r="C1374">
        <v>931400</v>
      </c>
      <c r="D1374" t="s">
        <v>2934</v>
      </c>
      <c r="E1374">
        <v>520705</v>
      </c>
      <c r="F1374" t="s">
        <v>53</v>
      </c>
      <c r="G1374" s="408" t="s">
        <v>6753</v>
      </c>
      <c r="H1374" s="566" t="s">
        <v>1524</v>
      </c>
      <c r="I1374" s="566" t="s">
        <v>1913</v>
      </c>
      <c r="J1374" s="217" t="s">
        <v>458</v>
      </c>
      <c r="K1374" s="61" t="str">
        <f t="shared" si="270"/>
        <v>2</v>
      </c>
      <c r="L1374" s="63" t="str">
        <f t="shared" si="271"/>
        <v>Regional Parks2</v>
      </c>
      <c r="M1374" s="63" t="str">
        <f t="shared" si="272"/>
        <v>Regional Parks General Admin2</v>
      </c>
      <c r="N1374" s="637">
        <v>1920</v>
      </c>
      <c r="O1374" s="213">
        <v>0</v>
      </c>
      <c r="Q1374" s="213">
        <f t="shared" si="273"/>
        <v>0</v>
      </c>
      <c r="R1374" s="213">
        <v>0</v>
      </c>
      <c r="S1374" s="213">
        <v>0</v>
      </c>
      <c r="T1374" s="213">
        <v>0</v>
      </c>
      <c r="U1374" s="213">
        <v>0</v>
      </c>
      <c r="V1374" s="213">
        <v>0</v>
      </c>
      <c r="W1374" s="213">
        <v>0</v>
      </c>
      <c r="X1374" s="213">
        <v>0</v>
      </c>
      <c r="Y1374" s="213">
        <v>540</v>
      </c>
      <c r="Z1374" s="213">
        <v>0</v>
      </c>
      <c r="AA1374" s="213">
        <v>0</v>
      </c>
      <c r="AB1374" s="213">
        <v>0</v>
      </c>
      <c r="AC1374" s="213">
        <f>SUMIF('[3]revexpbalances - 2024-07-18T082'!$G:$G,G:G,'[3]revexpbalances - 2024-07-18T082'!$H:$H)</f>
        <v>0</v>
      </c>
      <c r="AD1374" s="213">
        <f t="shared" si="274"/>
        <v>540</v>
      </c>
      <c r="AE1374" s="744">
        <f t="shared" si="275"/>
        <v>0</v>
      </c>
      <c r="AF1374" s="744">
        <f t="shared" si="276"/>
        <v>0</v>
      </c>
      <c r="AG1374" s="744">
        <f t="shared" si="277"/>
        <v>540</v>
      </c>
      <c r="AH1374" s="744">
        <f t="shared" si="278"/>
        <v>0</v>
      </c>
      <c r="AI1374" s="744">
        <f t="shared" si="279"/>
        <v>540</v>
      </c>
      <c r="AJ1374" s="744">
        <f t="shared" si="280"/>
        <v>-540</v>
      </c>
      <c r="AK1374" s="1097">
        <v>0</v>
      </c>
    </row>
    <row r="1375" spans="1:37">
      <c r="A1375">
        <v>25400</v>
      </c>
      <c r="B1375" t="s">
        <v>2923</v>
      </c>
      <c r="C1375">
        <v>931402</v>
      </c>
      <c r="D1375" t="s">
        <v>2938</v>
      </c>
      <c r="E1375">
        <v>546160</v>
      </c>
      <c r="F1375" t="s">
        <v>2139</v>
      </c>
      <c r="G1375" s="408" t="s">
        <v>6754</v>
      </c>
      <c r="H1375" s="566" t="s">
        <v>1524</v>
      </c>
      <c r="I1375" s="566" t="s">
        <v>446</v>
      </c>
      <c r="J1375" s="62" t="s">
        <v>460</v>
      </c>
      <c r="K1375" s="61" t="str">
        <f t="shared" si="270"/>
        <v>4</v>
      </c>
      <c r="L1375" s="63" t="str">
        <f t="shared" si="271"/>
        <v>Regional Parks4</v>
      </c>
      <c r="M1375" s="63" t="str">
        <f t="shared" si="272"/>
        <v>Hurkey Creek4</v>
      </c>
      <c r="N1375" s="637">
        <v>10404.879999999999</v>
      </c>
      <c r="O1375" s="213">
        <v>0</v>
      </c>
      <c r="Q1375" s="213">
        <f t="shared" si="273"/>
        <v>0</v>
      </c>
      <c r="R1375" s="213">
        <v>0</v>
      </c>
      <c r="S1375" s="213">
        <v>0</v>
      </c>
      <c r="T1375" s="213">
        <v>0</v>
      </c>
      <c r="U1375" s="213">
        <v>0</v>
      </c>
      <c r="V1375" s="213">
        <v>0</v>
      </c>
      <c r="W1375" s="213">
        <v>0</v>
      </c>
      <c r="X1375" s="213">
        <v>0</v>
      </c>
      <c r="Y1375" s="213">
        <v>0</v>
      </c>
      <c r="Z1375" s="213">
        <v>0</v>
      </c>
      <c r="AA1375" s="213">
        <v>0</v>
      </c>
      <c r="AB1375" s="213">
        <v>0</v>
      </c>
      <c r="AC1375" s="213">
        <f>SUMIF('[3]revexpbalances - 2024-07-18T082'!$G:$G,G:G,'[3]revexpbalances - 2024-07-18T082'!$H:$H)</f>
        <v>0</v>
      </c>
      <c r="AD1375" s="213">
        <f t="shared" si="274"/>
        <v>0</v>
      </c>
      <c r="AE1375" s="744">
        <f t="shared" si="275"/>
        <v>0</v>
      </c>
      <c r="AF1375" s="744">
        <f t="shared" si="276"/>
        <v>0</v>
      </c>
      <c r="AG1375" s="744">
        <f t="shared" si="277"/>
        <v>0</v>
      </c>
      <c r="AH1375" s="744">
        <f t="shared" si="278"/>
        <v>0</v>
      </c>
      <c r="AI1375" s="744">
        <f t="shared" si="279"/>
        <v>0</v>
      </c>
      <c r="AJ1375" s="744">
        <f t="shared" si="280"/>
        <v>0</v>
      </c>
      <c r="AK1375" s="1097">
        <v>0</v>
      </c>
    </row>
    <row r="1376" spans="1:37">
      <c r="A1376">
        <v>25400</v>
      </c>
      <c r="B1376" t="s">
        <v>2923</v>
      </c>
      <c r="C1376">
        <v>931403</v>
      </c>
      <c r="D1376" t="s">
        <v>2838</v>
      </c>
      <c r="E1376">
        <v>523210</v>
      </c>
      <c r="F1376" t="s">
        <v>6243</v>
      </c>
      <c r="G1376" s="408" t="s">
        <v>6755</v>
      </c>
      <c r="H1376" s="566" t="s">
        <v>1524</v>
      </c>
      <c r="I1376" s="217" t="s">
        <v>295</v>
      </c>
      <c r="J1376" s="217" t="s">
        <v>458</v>
      </c>
      <c r="K1376" s="61" t="str">
        <f t="shared" si="270"/>
        <v>2</v>
      </c>
      <c r="L1376" s="63" t="str">
        <f t="shared" si="271"/>
        <v>Regional Parks2</v>
      </c>
      <c r="M1376" s="63" t="str">
        <f t="shared" si="272"/>
        <v>Idyllwild2</v>
      </c>
      <c r="N1376" s="637">
        <v>63</v>
      </c>
      <c r="O1376" s="213">
        <v>0</v>
      </c>
      <c r="Q1376" s="213">
        <f t="shared" si="273"/>
        <v>0</v>
      </c>
      <c r="R1376" s="213">
        <v>0</v>
      </c>
      <c r="S1376" s="213">
        <v>0</v>
      </c>
      <c r="T1376" s="213">
        <v>0</v>
      </c>
      <c r="U1376" s="213">
        <v>0</v>
      </c>
      <c r="V1376" s="213">
        <v>0</v>
      </c>
      <c r="W1376" s="213">
        <v>0</v>
      </c>
      <c r="X1376" s="213">
        <v>0</v>
      </c>
      <c r="Y1376" s="213">
        <v>0</v>
      </c>
      <c r="Z1376" s="213">
        <v>0</v>
      </c>
      <c r="AA1376" s="213">
        <v>0</v>
      </c>
      <c r="AB1376" s="213">
        <v>0</v>
      </c>
      <c r="AC1376" s="213">
        <f>SUMIF('[3]revexpbalances - 2024-07-18T082'!$G:$G,G:G,'[3]revexpbalances - 2024-07-18T082'!$H:$H)</f>
        <v>0</v>
      </c>
      <c r="AD1376" s="213">
        <f t="shared" si="274"/>
        <v>0</v>
      </c>
      <c r="AE1376" s="744">
        <f t="shared" si="275"/>
        <v>0</v>
      </c>
      <c r="AF1376" s="744">
        <f t="shared" si="276"/>
        <v>0</v>
      </c>
      <c r="AG1376" s="744">
        <f t="shared" si="277"/>
        <v>0</v>
      </c>
      <c r="AH1376" s="744">
        <f t="shared" si="278"/>
        <v>0</v>
      </c>
      <c r="AI1376" s="744">
        <f t="shared" si="279"/>
        <v>0</v>
      </c>
      <c r="AJ1376" s="744">
        <f t="shared" si="280"/>
        <v>0</v>
      </c>
      <c r="AK1376" s="1097">
        <v>0</v>
      </c>
    </row>
    <row r="1377" spans="1:37">
      <c r="A1377">
        <v>25400</v>
      </c>
      <c r="B1377" t="s">
        <v>2923</v>
      </c>
      <c r="C1377">
        <v>931403</v>
      </c>
      <c r="D1377" t="s">
        <v>2838</v>
      </c>
      <c r="E1377">
        <v>546160</v>
      </c>
      <c r="F1377" t="s">
        <v>2139</v>
      </c>
      <c r="G1377" s="408" t="s">
        <v>6756</v>
      </c>
      <c r="H1377" s="566" t="s">
        <v>1524</v>
      </c>
      <c r="I1377" s="217" t="s">
        <v>295</v>
      </c>
      <c r="J1377" s="62" t="s">
        <v>460</v>
      </c>
      <c r="K1377" s="61" t="str">
        <f t="shared" si="270"/>
        <v>4</v>
      </c>
      <c r="L1377" s="63" t="str">
        <f t="shared" si="271"/>
        <v>Regional Parks4</v>
      </c>
      <c r="M1377" s="63" t="str">
        <f t="shared" si="272"/>
        <v>Idyllwild4</v>
      </c>
      <c r="N1377" s="637">
        <v>10404.870000000001</v>
      </c>
      <c r="O1377" s="213">
        <v>0</v>
      </c>
      <c r="Q1377" s="213">
        <f t="shared" si="273"/>
        <v>0</v>
      </c>
      <c r="R1377" s="213">
        <v>0</v>
      </c>
      <c r="S1377" s="213">
        <v>0</v>
      </c>
      <c r="T1377" s="213">
        <v>0</v>
      </c>
      <c r="U1377" s="213">
        <v>0</v>
      </c>
      <c r="V1377" s="213">
        <v>0</v>
      </c>
      <c r="W1377" s="213">
        <v>0</v>
      </c>
      <c r="X1377" s="213">
        <v>0</v>
      </c>
      <c r="Y1377" s="213">
        <v>0</v>
      </c>
      <c r="Z1377" s="213">
        <v>0</v>
      </c>
      <c r="AA1377" s="213">
        <v>0</v>
      </c>
      <c r="AB1377" s="213">
        <v>0</v>
      </c>
      <c r="AC1377" s="213">
        <f>SUMIF('[3]revexpbalances - 2024-07-18T082'!$G:$G,G:G,'[3]revexpbalances - 2024-07-18T082'!$H:$H)</f>
        <v>0</v>
      </c>
      <c r="AD1377" s="213">
        <f t="shared" si="274"/>
        <v>0</v>
      </c>
      <c r="AE1377" s="744">
        <f t="shared" si="275"/>
        <v>0</v>
      </c>
      <c r="AF1377" s="744">
        <f t="shared" si="276"/>
        <v>0</v>
      </c>
      <c r="AG1377" s="744">
        <f t="shared" si="277"/>
        <v>0</v>
      </c>
      <c r="AH1377" s="744">
        <f t="shared" si="278"/>
        <v>0</v>
      </c>
      <c r="AI1377" s="744">
        <f t="shared" si="279"/>
        <v>0</v>
      </c>
      <c r="AJ1377" s="744">
        <f t="shared" si="280"/>
        <v>0</v>
      </c>
      <c r="AK1377" s="1097">
        <v>0</v>
      </c>
    </row>
    <row r="1378" spans="1:37">
      <c r="A1378">
        <v>25400</v>
      </c>
      <c r="B1378" t="s">
        <v>2923</v>
      </c>
      <c r="C1378">
        <v>931408</v>
      </c>
      <c r="D1378" t="s">
        <v>2939</v>
      </c>
      <c r="E1378">
        <v>524840</v>
      </c>
      <c r="F1378" t="s">
        <v>69</v>
      </c>
      <c r="G1378" s="408" t="s">
        <v>6757</v>
      </c>
      <c r="H1378" s="566" t="s">
        <v>1524</v>
      </c>
      <c r="I1378" s="566" t="s">
        <v>359</v>
      </c>
      <c r="J1378" s="217" t="s">
        <v>458</v>
      </c>
      <c r="K1378" s="61" t="str">
        <f t="shared" si="270"/>
        <v>2</v>
      </c>
      <c r="L1378" s="63" t="str">
        <f t="shared" si="271"/>
        <v>Regional Parks2</v>
      </c>
      <c r="M1378" s="63" t="str">
        <f t="shared" si="272"/>
        <v>McCall2</v>
      </c>
      <c r="N1378" s="637">
        <v>30</v>
      </c>
      <c r="O1378" s="213">
        <v>0</v>
      </c>
      <c r="Q1378" s="213">
        <f t="shared" si="273"/>
        <v>0</v>
      </c>
      <c r="R1378" s="213">
        <v>0</v>
      </c>
      <c r="S1378" s="213">
        <v>0</v>
      </c>
      <c r="T1378" s="213">
        <v>0</v>
      </c>
      <c r="U1378" s="213">
        <v>0</v>
      </c>
      <c r="V1378" s="213">
        <v>0</v>
      </c>
      <c r="W1378" s="213">
        <v>0</v>
      </c>
      <c r="X1378" s="213">
        <v>0</v>
      </c>
      <c r="Y1378" s="213">
        <v>0</v>
      </c>
      <c r="Z1378" s="213">
        <v>0</v>
      </c>
      <c r="AA1378" s="213">
        <v>30</v>
      </c>
      <c r="AB1378" s="213">
        <v>15</v>
      </c>
      <c r="AC1378" s="213">
        <f>SUMIF('[3]revexpbalances - 2024-07-18T082'!$G:$G,G:G,'[3]revexpbalances - 2024-07-18T082'!$H:$H)</f>
        <v>0</v>
      </c>
      <c r="AD1378" s="213">
        <f t="shared" si="274"/>
        <v>45</v>
      </c>
      <c r="AE1378" s="744">
        <f t="shared" si="275"/>
        <v>0</v>
      </c>
      <c r="AF1378" s="744">
        <f t="shared" si="276"/>
        <v>0</v>
      </c>
      <c r="AG1378" s="744">
        <f t="shared" si="277"/>
        <v>0</v>
      </c>
      <c r="AH1378" s="744">
        <f t="shared" si="278"/>
        <v>45</v>
      </c>
      <c r="AI1378" s="744">
        <f t="shared" si="279"/>
        <v>45</v>
      </c>
      <c r="AJ1378" s="744">
        <f t="shared" si="280"/>
        <v>-45</v>
      </c>
      <c r="AK1378" s="1097">
        <v>0</v>
      </c>
    </row>
    <row r="1379" spans="1:37">
      <c r="A1379">
        <v>25400</v>
      </c>
      <c r="B1379" t="s">
        <v>2923</v>
      </c>
      <c r="C1379">
        <v>931409</v>
      </c>
      <c r="D1379" t="s">
        <v>2940</v>
      </c>
      <c r="E1379">
        <v>523210</v>
      </c>
      <c r="F1379" t="s">
        <v>6243</v>
      </c>
      <c r="G1379" s="408" t="s">
        <v>6758</v>
      </c>
      <c r="H1379" s="566" t="s">
        <v>1524</v>
      </c>
      <c r="I1379" s="566" t="s">
        <v>447</v>
      </c>
      <c r="J1379" s="217" t="s">
        <v>458</v>
      </c>
      <c r="K1379" s="61" t="str">
        <f t="shared" si="270"/>
        <v>2</v>
      </c>
      <c r="L1379" s="63" t="str">
        <f t="shared" si="271"/>
        <v>Regional Parks2</v>
      </c>
      <c r="M1379" s="63" t="str">
        <f t="shared" si="272"/>
        <v>Rancho Jurupa2</v>
      </c>
      <c r="N1379" s="637">
        <v>702.5</v>
      </c>
      <c r="O1379" s="213">
        <v>0</v>
      </c>
      <c r="Q1379" s="213">
        <f t="shared" si="273"/>
        <v>0</v>
      </c>
      <c r="R1379" s="213">
        <v>0</v>
      </c>
      <c r="S1379" s="213">
        <v>0</v>
      </c>
      <c r="T1379" s="213">
        <v>0</v>
      </c>
      <c r="U1379" s="213">
        <v>0</v>
      </c>
      <c r="V1379" s="213">
        <v>0</v>
      </c>
      <c r="W1379" s="213">
        <v>0</v>
      </c>
      <c r="X1379" s="213">
        <v>0</v>
      </c>
      <c r="Y1379" s="213">
        <v>0</v>
      </c>
      <c r="Z1379" s="213">
        <v>0</v>
      </c>
      <c r="AA1379" s="213">
        <v>0</v>
      </c>
      <c r="AB1379" s="213">
        <v>0</v>
      </c>
      <c r="AC1379" s="213">
        <f>SUMIF('[3]revexpbalances - 2024-07-18T082'!$G:$G,G:G,'[3]revexpbalances - 2024-07-18T082'!$H:$H)</f>
        <v>0</v>
      </c>
      <c r="AD1379" s="213">
        <f t="shared" si="274"/>
        <v>0</v>
      </c>
      <c r="AE1379" s="744">
        <f t="shared" si="275"/>
        <v>0</v>
      </c>
      <c r="AF1379" s="744">
        <f t="shared" si="276"/>
        <v>0</v>
      </c>
      <c r="AG1379" s="744">
        <f t="shared" si="277"/>
        <v>0</v>
      </c>
      <c r="AH1379" s="744">
        <f t="shared" si="278"/>
        <v>0</v>
      </c>
      <c r="AI1379" s="744">
        <f t="shared" si="279"/>
        <v>0</v>
      </c>
      <c r="AJ1379" s="744">
        <f t="shared" si="280"/>
        <v>0</v>
      </c>
      <c r="AK1379" s="1097">
        <v>0</v>
      </c>
    </row>
    <row r="1380" spans="1:37">
      <c r="A1380">
        <v>25430</v>
      </c>
      <c r="B1380" t="s">
        <v>2951</v>
      </c>
      <c r="C1380">
        <v>931174</v>
      </c>
      <c r="D1380" t="s">
        <v>6208</v>
      </c>
      <c r="E1380">
        <v>515120</v>
      </c>
      <c r="F1380" t="s">
        <v>475</v>
      </c>
      <c r="G1380" s="408" t="s">
        <v>6217</v>
      </c>
      <c r="H1380" s="217" t="s">
        <v>47</v>
      </c>
      <c r="I1380" s="217" t="s">
        <v>508</v>
      </c>
      <c r="J1380" s="217" t="s">
        <v>2547</v>
      </c>
      <c r="K1380" s="61" t="str">
        <f t="shared" si="270"/>
        <v>1</v>
      </c>
      <c r="L1380" s="63" t="str">
        <f t="shared" si="271"/>
        <v>Natural Resources1</v>
      </c>
      <c r="M1380" s="63" t="str">
        <f t="shared" si="272"/>
        <v>Habitat &amp; Open Space Management1</v>
      </c>
      <c r="N1380" s="637">
        <v>194.93</v>
      </c>
      <c r="O1380" s="213">
        <v>0</v>
      </c>
      <c r="Q1380" s="213">
        <f t="shared" si="273"/>
        <v>0</v>
      </c>
      <c r="R1380" s="213">
        <v>0</v>
      </c>
      <c r="S1380" s="213">
        <v>0</v>
      </c>
      <c r="T1380" s="213">
        <v>0</v>
      </c>
      <c r="U1380" s="213">
        <v>0</v>
      </c>
      <c r="V1380" s="213">
        <v>0</v>
      </c>
      <c r="W1380" s="213">
        <v>0</v>
      </c>
      <c r="X1380" s="213">
        <v>0</v>
      </c>
      <c r="Y1380" s="213">
        <v>0</v>
      </c>
      <c r="Z1380" s="213">
        <v>0</v>
      </c>
      <c r="AA1380" s="213">
        <v>0</v>
      </c>
      <c r="AB1380" s="213">
        <v>0</v>
      </c>
      <c r="AC1380" s="213">
        <f>SUMIF('[3]revexpbalances - 2024-07-18T082'!$G:$G,G:G,'[3]revexpbalances - 2024-07-18T082'!$H:$H)</f>
        <v>0</v>
      </c>
      <c r="AD1380" s="213">
        <f t="shared" si="274"/>
        <v>0</v>
      </c>
      <c r="AE1380" s="744">
        <f t="shared" si="275"/>
        <v>0</v>
      </c>
      <c r="AF1380" s="744">
        <f t="shared" si="276"/>
        <v>0</v>
      </c>
      <c r="AG1380" s="744">
        <f t="shared" si="277"/>
        <v>0</v>
      </c>
      <c r="AH1380" s="744">
        <f t="shared" si="278"/>
        <v>0</v>
      </c>
      <c r="AI1380" s="744">
        <f t="shared" si="279"/>
        <v>0</v>
      </c>
      <c r="AJ1380" s="744">
        <f t="shared" si="280"/>
        <v>0</v>
      </c>
      <c r="AK1380" s="1097">
        <v>0</v>
      </c>
    </row>
    <row r="1381" spans="1:37">
      <c r="A1381">
        <v>25590</v>
      </c>
      <c r="B1381" t="s">
        <v>1564</v>
      </c>
      <c r="C1381">
        <v>931150</v>
      </c>
      <c r="D1381" t="s">
        <v>1564</v>
      </c>
      <c r="E1381">
        <v>523800</v>
      </c>
      <c r="F1381" t="s">
        <v>67</v>
      </c>
      <c r="G1381" s="408" t="s">
        <v>2767</v>
      </c>
      <c r="H1381" s="566" t="s">
        <v>47</v>
      </c>
      <c r="I1381" s="566" t="s">
        <v>1564</v>
      </c>
      <c r="J1381" s="217" t="s">
        <v>458</v>
      </c>
      <c r="K1381" s="61" t="str">
        <f t="shared" si="270"/>
        <v>2</v>
      </c>
      <c r="L1381" s="63" t="str">
        <f t="shared" si="271"/>
        <v>Natural Resources2</v>
      </c>
      <c r="M1381" s="63" t="str">
        <f t="shared" si="272"/>
        <v>MSHCP Reserve Management2</v>
      </c>
      <c r="N1381" s="637">
        <v>65.25</v>
      </c>
      <c r="O1381" s="213">
        <v>0</v>
      </c>
      <c r="Q1381" s="213">
        <f t="shared" si="273"/>
        <v>0</v>
      </c>
      <c r="R1381" s="213">
        <v>0</v>
      </c>
      <c r="S1381" s="213">
        <v>0</v>
      </c>
      <c r="T1381" s="213">
        <v>0</v>
      </c>
      <c r="U1381" s="213">
        <v>0</v>
      </c>
      <c r="V1381" s="213">
        <v>0</v>
      </c>
      <c r="W1381" s="213">
        <v>0</v>
      </c>
      <c r="X1381" s="213">
        <v>0</v>
      </c>
      <c r="Y1381" s="213">
        <v>0</v>
      </c>
      <c r="Z1381" s="213">
        <v>0</v>
      </c>
      <c r="AA1381" s="213">
        <v>0</v>
      </c>
      <c r="AB1381" s="213">
        <v>82.41</v>
      </c>
      <c r="AC1381" s="213">
        <f>SUMIF('[3]revexpbalances - 2024-07-18T082'!$G:$G,G:G,'[3]revexpbalances - 2024-07-18T082'!$H:$H)</f>
        <v>0</v>
      </c>
      <c r="AD1381" s="213">
        <f t="shared" si="274"/>
        <v>82.41</v>
      </c>
      <c r="AE1381" s="744">
        <f t="shared" si="275"/>
        <v>0</v>
      </c>
      <c r="AF1381" s="744">
        <f t="shared" si="276"/>
        <v>0</v>
      </c>
      <c r="AG1381" s="744">
        <f t="shared" si="277"/>
        <v>0</v>
      </c>
      <c r="AH1381" s="744">
        <f t="shared" si="278"/>
        <v>82.41</v>
      </c>
      <c r="AI1381" s="744">
        <f t="shared" si="279"/>
        <v>82.41</v>
      </c>
      <c r="AJ1381" s="744">
        <f t="shared" si="280"/>
        <v>-82.41</v>
      </c>
      <c r="AK1381" s="1097">
        <v>0</v>
      </c>
    </row>
    <row r="1382" spans="1:37">
      <c r="A1382">
        <v>25620</v>
      </c>
      <c r="B1382" t="s">
        <v>2347</v>
      </c>
      <c r="C1382">
        <v>931750</v>
      </c>
      <c r="D1382" t="s">
        <v>2347</v>
      </c>
      <c r="E1382">
        <v>521560</v>
      </c>
      <c r="F1382" t="s">
        <v>120</v>
      </c>
      <c r="G1382" s="408" t="s">
        <v>6760</v>
      </c>
      <c r="H1382" s="566" t="s">
        <v>1524</v>
      </c>
      <c r="I1382" s="566" t="s">
        <v>448</v>
      </c>
      <c r="J1382" s="217" t="s">
        <v>458</v>
      </c>
      <c r="K1382" s="61" t="str">
        <f t="shared" si="270"/>
        <v>2</v>
      </c>
      <c r="L1382" s="63" t="str">
        <f t="shared" si="271"/>
        <v>Regional Parks2</v>
      </c>
      <c r="M1382" s="63" t="str">
        <f t="shared" si="272"/>
        <v>Lake Skinner2</v>
      </c>
      <c r="N1382" s="637">
        <v>210.46</v>
      </c>
      <c r="O1382" s="213">
        <v>0</v>
      </c>
      <c r="Q1382" s="213">
        <f t="shared" si="273"/>
        <v>0</v>
      </c>
      <c r="R1382" s="213">
        <v>0</v>
      </c>
      <c r="S1382" s="213">
        <v>0</v>
      </c>
      <c r="T1382" s="213">
        <v>0</v>
      </c>
      <c r="U1382" s="213">
        <v>0</v>
      </c>
      <c r="V1382" s="213">
        <v>0</v>
      </c>
      <c r="W1382" s="213">
        <v>0</v>
      </c>
      <c r="X1382" s="213">
        <v>0</v>
      </c>
      <c r="Y1382" s="213">
        <v>0</v>
      </c>
      <c r="Z1382" s="213">
        <v>0</v>
      </c>
      <c r="AA1382" s="213">
        <v>0</v>
      </c>
      <c r="AB1382" s="213">
        <v>0</v>
      </c>
      <c r="AC1382" s="213">
        <f>SUMIF('[3]revexpbalances - 2024-07-18T082'!$G:$G,G:G,'[3]revexpbalances - 2024-07-18T082'!$H:$H)</f>
        <v>0</v>
      </c>
      <c r="AD1382" s="213">
        <f t="shared" si="274"/>
        <v>0</v>
      </c>
      <c r="AE1382" s="744">
        <f t="shared" si="275"/>
        <v>0</v>
      </c>
      <c r="AF1382" s="744">
        <f t="shared" si="276"/>
        <v>0</v>
      </c>
      <c r="AG1382" s="744">
        <f t="shared" si="277"/>
        <v>0</v>
      </c>
      <c r="AH1382" s="744">
        <f t="shared" si="278"/>
        <v>0</v>
      </c>
      <c r="AI1382" s="744">
        <f t="shared" si="279"/>
        <v>0</v>
      </c>
      <c r="AJ1382" s="744">
        <f t="shared" si="280"/>
        <v>0</v>
      </c>
      <c r="AK1382" s="1097">
        <v>0</v>
      </c>
    </row>
    <row r="1383" spans="1:37">
      <c r="A1383">
        <v>25620</v>
      </c>
      <c r="B1383" t="s">
        <v>2347</v>
      </c>
      <c r="C1383">
        <v>931750</v>
      </c>
      <c r="D1383" t="s">
        <v>2347</v>
      </c>
      <c r="E1383">
        <v>523210</v>
      </c>
      <c r="F1383" t="s">
        <v>6243</v>
      </c>
      <c r="G1383" s="408" t="s">
        <v>6761</v>
      </c>
      <c r="H1383" s="566" t="s">
        <v>1524</v>
      </c>
      <c r="I1383" s="566" t="s">
        <v>448</v>
      </c>
      <c r="J1383" s="217" t="s">
        <v>458</v>
      </c>
      <c r="K1383" s="61" t="str">
        <f t="shared" si="270"/>
        <v>2</v>
      </c>
      <c r="L1383" s="63" t="str">
        <f t="shared" si="271"/>
        <v>Regional Parks2</v>
      </c>
      <c r="M1383" s="63" t="str">
        <f t="shared" si="272"/>
        <v>Lake Skinner2</v>
      </c>
      <c r="N1383" s="637">
        <v>34</v>
      </c>
      <c r="O1383" s="213">
        <v>0</v>
      </c>
      <c r="Q1383" s="213">
        <f t="shared" si="273"/>
        <v>0</v>
      </c>
      <c r="R1383" s="213">
        <v>0</v>
      </c>
      <c r="S1383" s="213">
        <v>0</v>
      </c>
      <c r="T1383" s="213">
        <v>0</v>
      </c>
      <c r="U1383" s="213">
        <v>0</v>
      </c>
      <c r="V1383" s="213">
        <v>0</v>
      </c>
      <c r="W1383" s="213">
        <v>0</v>
      </c>
      <c r="X1383" s="213">
        <v>0</v>
      </c>
      <c r="Y1383" s="213">
        <v>0</v>
      </c>
      <c r="Z1383" s="213">
        <v>0</v>
      </c>
      <c r="AA1383" s="213">
        <v>0</v>
      </c>
      <c r="AB1383" s="213">
        <v>0</v>
      </c>
      <c r="AC1383" s="213">
        <f>SUMIF('[3]revexpbalances - 2024-07-18T082'!$G:$G,G:G,'[3]revexpbalances - 2024-07-18T082'!$H:$H)</f>
        <v>0</v>
      </c>
      <c r="AD1383" s="213">
        <f t="shared" si="274"/>
        <v>0</v>
      </c>
      <c r="AE1383" s="744">
        <f t="shared" si="275"/>
        <v>0</v>
      </c>
      <c r="AF1383" s="744">
        <f t="shared" si="276"/>
        <v>0</v>
      </c>
      <c r="AG1383" s="744">
        <f t="shared" si="277"/>
        <v>0</v>
      </c>
      <c r="AH1383" s="744">
        <f t="shared" si="278"/>
        <v>0</v>
      </c>
      <c r="AI1383" s="744">
        <f t="shared" si="279"/>
        <v>0</v>
      </c>
      <c r="AJ1383" s="744">
        <f t="shared" si="280"/>
        <v>0</v>
      </c>
      <c r="AK1383" s="1097">
        <v>0</v>
      </c>
    </row>
    <row r="1384" spans="1:37">
      <c r="A1384">
        <v>21735</v>
      </c>
      <c r="B1384" t="s">
        <v>6765</v>
      </c>
      <c r="C1384">
        <v>931105</v>
      </c>
      <c r="D1384" t="s">
        <v>1641</v>
      </c>
      <c r="E1384">
        <v>527780</v>
      </c>
      <c r="F1384" t="s">
        <v>128</v>
      </c>
      <c r="G1384" s="408" t="str">
        <f>A1384&amp;" "&amp;C1384&amp;" "&amp;E1384</f>
        <v>21735 931105 527780</v>
      </c>
      <c r="H1384" s="217" t="s">
        <v>6767</v>
      </c>
      <c r="I1384" s="408" t="s">
        <v>6766</v>
      </c>
      <c r="J1384" s="217" t="s">
        <v>458</v>
      </c>
      <c r="K1384" s="61" t="str">
        <f t="shared" si="270"/>
        <v>2</v>
      </c>
      <c r="L1384" s="63" t="str">
        <f t="shared" si="271"/>
        <v>ARPA2</v>
      </c>
      <c r="M1384" s="63" t="str">
        <f t="shared" si="272"/>
        <v>ARPA Projects2</v>
      </c>
      <c r="N1384" s="637">
        <v>227391.40000000002</v>
      </c>
      <c r="O1384" s="213">
        <v>10000000</v>
      </c>
      <c r="P1384" s="717">
        <v>-9000000</v>
      </c>
      <c r="Q1384" s="213">
        <f t="shared" si="273"/>
        <v>1000000</v>
      </c>
      <c r="R1384" s="213">
        <v>11530.12</v>
      </c>
      <c r="S1384" s="213">
        <v>-340.16</v>
      </c>
      <c r="T1384" s="213">
        <v>1003.89</v>
      </c>
      <c r="U1384" s="213">
        <v>33961.519999999997</v>
      </c>
      <c r="V1384" s="213">
        <v>10343.9</v>
      </c>
      <c r="W1384" s="213">
        <v>-1826.95</v>
      </c>
      <c r="X1384" s="213">
        <v>1582.89</v>
      </c>
      <c r="Y1384" s="213">
        <v>38618.36</v>
      </c>
      <c r="Z1384" s="213">
        <v>3938.74</v>
      </c>
      <c r="AA1384" s="213">
        <v>3174.92</v>
      </c>
      <c r="AB1384" s="213">
        <v>5269.56</v>
      </c>
      <c r="AC1384" s="213">
        <f>SUMIF('[3]revexpbalances - 2024-07-18T082'!$G:$G,G:G,'[3]revexpbalances - 2024-07-18T082'!$H:$H)</f>
        <v>13537.18</v>
      </c>
      <c r="AD1384" s="213">
        <f t="shared" si="274"/>
        <v>120793.97</v>
      </c>
      <c r="AE1384" s="744">
        <f t="shared" si="275"/>
        <v>12193.85</v>
      </c>
      <c r="AF1384" s="744">
        <f t="shared" si="276"/>
        <v>42478.47</v>
      </c>
      <c r="AG1384" s="744">
        <f t="shared" si="277"/>
        <v>44139.99</v>
      </c>
      <c r="AH1384" s="744">
        <f t="shared" si="278"/>
        <v>21981.66</v>
      </c>
      <c r="AI1384" s="744">
        <f t="shared" si="279"/>
        <v>120793.97</v>
      </c>
      <c r="AJ1384" s="744">
        <f t="shared" si="280"/>
        <v>879206.03</v>
      </c>
      <c r="AK1384" s="1097">
        <v>1115000</v>
      </c>
    </row>
    <row r="1385" spans="1:37">
      <c r="A1385">
        <v>21735</v>
      </c>
      <c r="B1385" t="s">
        <v>6765</v>
      </c>
      <c r="C1385">
        <v>931105</v>
      </c>
      <c r="D1385" t="s">
        <v>1641</v>
      </c>
      <c r="E1385">
        <v>542120</v>
      </c>
      <c r="F1385" t="s">
        <v>499</v>
      </c>
      <c r="G1385" s="408" t="str">
        <f>A1385&amp;" "&amp;C1385&amp;" "&amp;E1385</f>
        <v>21735 931105 542120</v>
      </c>
      <c r="H1385" s="217" t="s">
        <v>6767</v>
      </c>
      <c r="I1385" s="408" t="s">
        <v>6766</v>
      </c>
      <c r="J1385" s="62" t="s">
        <v>460</v>
      </c>
      <c r="K1385" s="61" t="str">
        <f t="shared" si="270"/>
        <v>4</v>
      </c>
      <c r="L1385" s="63" t="str">
        <f t="shared" si="271"/>
        <v>ARPA4</v>
      </c>
      <c r="M1385" s="63" t="str">
        <f t="shared" si="272"/>
        <v>ARPA Projects4</v>
      </c>
      <c r="N1385" s="637">
        <v>81406</v>
      </c>
      <c r="O1385" s="213">
        <v>0</v>
      </c>
      <c r="P1385" s="717">
        <f>1300000+4100000+7500000</f>
        <v>12900000</v>
      </c>
      <c r="Q1385" s="213">
        <f t="shared" si="273"/>
        <v>12900000</v>
      </c>
      <c r="R1385" s="213">
        <v>0</v>
      </c>
      <c r="S1385" s="213">
        <v>0</v>
      </c>
      <c r="T1385" s="213">
        <v>0</v>
      </c>
      <c r="U1385" s="213">
        <v>0</v>
      </c>
      <c r="V1385" s="213">
        <v>0</v>
      </c>
      <c r="W1385" s="213">
        <v>0</v>
      </c>
      <c r="X1385" s="213">
        <v>0</v>
      </c>
      <c r="Y1385" s="213">
        <v>-39328</v>
      </c>
      <c r="Z1385" s="213">
        <v>98558.3</v>
      </c>
      <c r="AA1385" s="213">
        <v>230236.57</v>
      </c>
      <c r="AB1385" s="213">
        <v>578159.54</v>
      </c>
      <c r="AC1385" s="213">
        <f>SUMIF('[3]revexpbalances - 2024-07-18T082'!$G:$G,G:G,'[3]revexpbalances - 2024-07-18T082'!$H:$H)</f>
        <v>351048.98</v>
      </c>
      <c r="AD1385" s="213">
        <f t="shared" si="274"/>
        <v>1218675.3900000001</v>
      </c>
      <c r="AE1385" s="744">
        <f t="shared" si="275"/>
        <v>0</v>
      </c>
      <c r="AF1385" s="744">
        <f t="shared" si="276"/>
        <v>0</v>
      </c>
      <c r="AG1385" s="744">
        <f t="shared" si="277"/>
        <v>59230.3</v>
      </c>
      <c r="AH1385" s="744">
        <f t="shared" si="278"/>
        <v>1159445.0900000001</v>
      </c>
      <c r="AI1385" s="744">
        <f t="shared" si="279"/>
        <v>1218675.3900000001</v>
      </c>
      <c r="AJ1385" s="744">
        <f t="shared" si="280"/>
        <v>11681324.609999999</v>
      </c>
      <c r="AK1385" s="1097">
        <v>19705825</v>
      </c>
    </row>
    <row r="1386" spans="1:37">
      <c r="A1386">
        <v>25400</v>
      </c>
      <c r="B1386" t="s">
        <v>2923</v>
      </c>
      <c r="C1386">
        <v>931205</v>
      </c>
      <c r="D1386" t="s">
        <v>5949</v>
      </c>
      <c r="E1386">
        <v>510700</v>
      </c>
      <c r="F1386" t="s">
        <v>468</v>
      </c>
      <c r="G1386" s="408" t="s">
        <v>6772</v>
      </c>
      <c r="H1386" s="566" t="s">
        <v>1766</v>
      </c>
      <c r="I1386" s="989" t="s">
        <v>7000</v>
      </c>
      <c r="J1386" s="62" t="s">
        <v>1950</v>
      </c>
      <c r="K1386" s="61" t="str">
        <f t="shared" si="270"/>
        <v>1</v>
      </c>
      <c r="L1386" s="63" t="str">
        <f t="shared" si="271"/>
        <v>Business Services1</v>
      </c>
      <c r="M1386" s="63" t="str">
        <f t="shared" si="272"/>
        <v>Guest Services &amp; Events1</v>
      </c>
      <c r="N1386" s="637">
        <v>296</v>
      </c>
      <c r="O1386" s="213">
        <v>600</v>
      </c>
      <c r="Q1386" s="213">
        <f t="shared" si="273"/>
        <v>600</v>
      </c>
      <c r="R1386" s="213">
        <v>460</v>
      </c>
      <c r="S1386" s="213">
        <v>0</v>
      </c>
      <c r="T1386" s="213">
        <v>0</v>
      </c>
      <c r="U1386" s="213">
        <v>0</v>
      </c>
      <c r="V1386" s="213">
        <v>0</v>
      </c>
      <c r="W1386" s="213">
        <v>0</v>
      </c>
      <c r="X1386" s="213">
        <v>0</v>
      </c>
      <c r="Y1386" s="213">
        <v>0</v>
      </c>
      <c r="Z1386" s="213">
        <v>0</v>
      </c>
      <c r="AA1386" s="213">
        <v>0</v>
      </c>
      <c r="AB1386" s="213">
        <v>0</v>
      </c>
      <c r="AC1386" s="213">
        <f>SUMIF('[3]revexpbalances - 2024-07-18T082'!$G:$G,G:G,'[3]revexpbalances - 2024-07-18T082'!$H:$H)</f>
        <v>0</v>
      </c>
      <c r="AD1386" s="213">
        <f t="shared" si="274"/>
        <v>460</v>
      </c>
      <c r="AE1386" s="744">
        <f t="shared" si="275"/>
        <v>460</v>
      </c>
      <c r="AF1386" s="744">
        <f t="shared" si="276"/>
        <v>0</v>
      </c>
      <c r="AG1386" s="744">
        <f t="shared" si="277"/>
        <v>0</v>
      </c>
      <c r="AH1386" s="744">
        <f t="shared" si="278"/>
        <v>0</v>
      </c>
      <c r="AI1386" s="744">
        <f t="shared" si="279"/>
        <v>460</v>
      </c>
      <c r="AJ1386" s="744">
        <f t="shared" si="280"/>
        <v>140</v>
      </c>
      <c r="AK1386" s="1097">
        <v>0</v>
      </c>
    </row>
    <row r="1387" spans="1:37">
      <c r="A1387">
        <v>25400</v>
      </c>
      <c r="B1387" t="s">
        <v>2923</v>
      </c>
      <c r="C1387">
        <v>931260</v>
      </c>
      <c r="D1387" t="s">
        <v>115</v>
      </c>
      <c r="E1387">
        <v>527780</v>
      </c>
      <c r="F1387" t="s">
        <v>128</v>
      </c>
      <c r="G1387" s="408" t="s">
        <v>6773</v>
      </c>
      <c r="H1387" s="566" t="s">
        <v>1766</v>
      </c>
      <c r="I1387" s="566" t="s">
        <v>115</v>
      </c>
      <c r="J1387" s="217" t="s">
        <v>458</v>
      </c>
      <c r="K1387" s="61" t="str">
        <f t="shared" si="270"/>
        <v>2</v>
      </c>
      <c r="L1387" s="63" t="str">
        <f t="shared" si="271"/>
        <v>Business Services2</v>
      </c>
      <c r="M1387" s="63" t="str">
        <f t="shared" si="272"/>
        <v>Marketing2</v>
      </c>
      <c r="N1387" s="637">
        <v>150</v>
      </c>
      <c r="O1387" s="213">
        <v>0</v>
      </c>
      <c r="Q1387" s="213">
        <f t="shared" si="273"/>
        <v>0</v>
      </c>
      <c r="R1387" s="213">
        <v>0</v>
      </c>
      <c r="S1387" s="213">
        <v>0</v>
      </c>
      <c r="T1387" s="213">
        <v>0</v>
      </c>
      <c r="U1387" s="213">
        <v>0</v>
      </c>
      <c r="V1387" s="213">
        <v>0</v>
      </c>
      <c r="W1387" s="213">
        <v>0</v>
      </c>
      <c r="X1387" s="213">
        <v>0</v>
      </c>
      <c r="Y1387" s="213">
        <v>0</v>
      </c>
      <c r="Z1387" s="213">
        <v>0</v>
      </c>
      <c r="AA1387" s="213">
        <v>0</v>
      </c>
      <c r="AB1387" s="213">
        <v>0</v>
      </c>
      <c r="AC1387" s="213">
        <f>SUMIF('[3]revexpbalances - 2024-07-18T082'!$G:$G,G:G,'[3]revexpbalances - 2024-07-18T082'!$H:$H)</f>
        <v>0</v>
      </c>
      <c r="AD1387" s="213">
        <f t="shared" si="274"/>
        <v>0</v>
      </c>
      <c r="AE1387" s="744">
        <f t="shared" si="275"/>
        <v>0</v>
      </c>
      <c r="AF1387" s="744">
        <f t="shared" si="276"/>
        <v>0</v>
      </c>
      <c r="AG1387" s="744">
        <f t="shared" si="277"/>
        <v>0</v>
      </c>
      <c r="AH1387" s="744">
        <f t="shared" si="278"/>
        <v>0</v>
      </c>
      <c r="AI1387" s="744">
        <f t="shared" si="279"/>
        <v>0</v>
      </c>
      <c r="AJ1387" s="744">
        <f t="shared" si="280"/>
        <v>0</v>
      </c>
      <c r="AK1387" s="1097">
        <v>0</v>
      </c>
    </row>
    <row r="1388" spans="1:37">
      <c r="A1388">
        <v>25400</v>
      </c>
      <c r="B1388" t="s">
        <v>2923</v>
      </c>
      <c r="C1388">
        <v>931400</v>
      </c>
      <c r="D1388" t="s">
        <v>2934</v>
      </c>
      <c r="E1388">
        <v>526940</v>
      </c>
      <c r="F1388" t="s">
        <v>71</v>
      </c>
      <c r="G1388" s="408" t="s">
        <v>6774</v>
      </c>
      <c r="H1388" s="566" t="s">
        <v>1524</v>
      </c>
      <c r="I1388" s="566" t="s">
        <v>1913</v>
      </c>
      <c r="J1388" s="217" t="s">
        <v>458</v>
      </c>
      <c r="K1388" s="61" t="str">
        <f t="shared" si="270"/>
        <v>2</v>
      </c>
      <c r="L1388" s="63" t="str">
        <f t="shared" si="271"/>
        <v>Regional Parks2</v>
      </c>
      <c r="M1388" s="63" t="str">
        <f t="shared" si="272"/>
        <v>Regional Parks General Admin2</v>
      </c>
      <c r="N1388" s="637">
        <v>8.1199999999999992</v>
      </c>
      <c r="O1388" s="213">
        <v>0</v>
      </c>
      <c r="Q1388" s="213">
        <f t="shared" si="273"/>
        <v>0</v>
      </c>
      <c r="R1388" s="213">
        <v>0</v>
      </c>
      <c r="S1388" s="213">
        <v>0</v>
      </c>
      <c r="T1388" s="213">
        <v>0</v>
      </c>
      <c r="U1388" s="213">
        <v>0</v>
      </c>
      <c r="V1388" s="213">
        <v>0</v>
      </c>
      <c r="W1388" s="213">
        <v>0</v>
      </c>
      <c r="X1388" s="213">
        <v>0</v>
      </c>
      <c r="Y1388" s="213">
        <v>0</v>
      </c>
      <c r="Z1388" s="213">
        <v>0</v>
      </c>
      <c r="AA1388" s="213">
        <v>0</v>
      </c>
      <c r="AB1388" s="213">
        <v>0</v>
      </c>
      <c r="AC1388" s="213">
        <f>SUMIF('[3]revexpbalances - 2024-07-18T082'!$G:$G,G:G,'[3]revexpbalances - 2024-07-18T082'!$H:$H)</f>
        <v>0</v>
      </c>
      <c r="AD1388" s="213">
        <f t="shared" si="274"/>
        <v>0</v>
      </c>
      <c r="AE1388" s="744">
        <f t="shared" si="275"/>
        <v>0</v>
      </c>
      <c r="AF1388" s="744">
        <f t="shared" si="276"/>
        <v>0</v>
      </c>
      <c r="AG1388" s="744">
        <f t="shared" si="277"/>
        <v>0</v>
      </c>
      <c r="AH1388" s="744">
        <f t="shared" si="278"/>
        <v>0</v>
      </c>
      <c r="AI1388" s="744">
        <f t="shared" si="279"/>
        <v>0</v>
      </c>
      <c r="AJ1388" s="744">
        <f t="shared" si="280"/>
        <v>0</v>
      </c>
      <c r="AK1388" s="1097">
        <v>0</v>
      </c>
    </row>
    <row r="1389" spans="1:37">
      <c r="A1389">
        <v>25400</v>
      </c>
      <c r="B1389" t="s">
        <v>2923</v>
      </c>
      <c r="C1389">
        <v>931403</v>
      </c>
      <c r="D1389" t="s">
        <v>2838</v>
      </c>
      <c r="E1389">
        <v>528260</v>
      </c>
      <c r="F1389" t="s">
        <v>227</v>
      </c>
      <c r="G1389" s="408" t="s">
        <v>6775</v>
      </c>
      <c r="H1389" s="566" t="s">
        <v>1524</v>
      </c>
      <c r="I1389" s="566" t="s">
        <v>6781</v>
      </c>
      <c r="J1389" s="217" t="s">
        <v>458</v>
      </c>
      <c r="K1389" s="61" t="str">
        <f t="shared" si="270"/>
        <v>2</v>
      </c>
      <c r="L1389" s="63" t="str">
        <f t="shared" si="271"/>
        <v>Regional Parks2</v>
      </c>
      <c r="M1389" s="63" t="str">
        <f t="shared" si="272"/>
        <v>idyllwild2</v>
      </c>
      <c r="N1389" s="637">
        <v>18.309999999999999</v>
      </c>
      <c r="O1389" s="213">
        <v>0</v>
      </c>
      <c r="Q1389" s="213">
        <f t="shared" si="273"/>
        <v>0</v>
      </c>
      <c r="R1389" s="213">
        <v>0</v>
      </c>
      <c r="S1389" s="213">
        <v>0</v>
      </c>
      <c r="T1389" s="213">
        <v>0</v>
      </c>
      <c r="U1389" s="213">
        <v>0</v>
      </c>
      <c r="V1389" s="213">
        <v>0</v>
      </c>
      <c r="W1389" s="213">
        <v>0</v>
      </c>
      <c r="X1389" s="213">
        <v>0</v>
      </c>
      <c r="Y1389" s="213">
        <v>0</v>
      </c>
      <c r="Z1389" s="213">
        <v>0</v>
      </c>
      <c r="AA1389" s="213">
        <v>0</v>
      </c>
      <c r="AB1389" s="213">
        <v>0</v>
      </c>
      <c r="AC1389" s="213">
        <f>SUMIF('[3]revexpbalances - 2024-07-18T082'!$G:$G,G:G,'[3]revexpbalances - 2024-07-18T082'!$H:$H)</f>
        <v>0</v>
      </c>
      <c r="AD1389" s="213">
        <f t="shared" si="274"/>
        <v>0</v>
      </c>
      <c r="AE1389" s="744">
        <f t="shared" si="275"/>
        <v>0</v>
      </c>
      <c r="AF1389" s="744">
        <f t="shared" si="276"/>
        <v>0</v>
      </c>
      <c r="AG1389" s="744">
        <f t="shared" si="277"/>
        <v>0</v>
      </c>
      <c r="AH1389" s="744">
        <f t="shared" si="278"/>
        <v>0</v>
      </c>
      <c r="AI1389" s="744">
        <f t="shared" si="279"/>
        <v>0</v>
      </c>
      <c r="AJ1389" s="744">
        <f t="shared" si="280"/>
        <v>0</v>
      </c>
      <c r="AK1389" s="1097">
        <v>0</v>
      </c>
    </row>
    <row r="1390" spans="1:37">
      <c r="A1390">
        <v>25400</v>
      </c>
      <c r="B1390" t="s">
        <v>2923</v>
      </c>
      <c r="C1390">
        <v>931409</v>
      </c>
      <c r="D1390" t="s">
        <v>2940</v>
      </c>
      <c r="E1390">
        <v>520825</v>
      </c>
      <c r="F1390" t="s">
        <v>88</v>
      </c>
      <c r="G1390" s="408" t="s">
        <v>6776</v>
      </c>
      <c r="H1390" s="566" t="s">
        <v>1524</v>
      </c>
      <c r="I1390" s="566" t="s">
        <v>447</v>
      </c>
      <c r="J1390" s="217" t="s">
        <v>458</v>
      </c>
      <c r="K1390" s="61" t="str">
        <f t="shared" si="270"/>
        <v>2</v>
      </c>
      <c r="L1390" s="63" t="str">
        <f t="shared" si="271"/>
        <v>Regional Parks2</v>
      </c>
      <c r="M1390" s="63" t="str">
        <f t="shared" si="272"/>
        <v>Rancho Jurupa2</v>
      </c>
      <c r="N1390" s="637">
        <v>928.54</v>
      </c>
      <c r="O1390" s="213">
        <v>0</v>
      </c>
      <c r="Q1390" s="213">
        <f t="shared" si="273"/>
        <v>0</v>
      </c>
      <c r="R1390" s="213">
        <v>0</v>
      </c>
      <c r="S1390" s="213">
        <v>0</v>
      </c>
      <c r="T1390" s="213">
        <v>0</v>
      </c>
      <c r="U1390" s="213">
        <v>0</v>
      </c>
      <c r="V1390" s="213">
        <v>0</v>
      </c>
      <c r="W1390" s="213">
        <v>0</v>
      </c>
      <c r="X1390" s="213">
        <v>0</v>
      </c>
      <c r="Y1390" s="213">
        <v>0</v>
      </c>
      <c r="Z1390" s="213">
        <v>0</v>
      </c>
      <c r="AA1390" s="213">
        <v>0</v>
      </c>
      <c r="AB1390" s="213">
        <v>0</v>
      </c>
      <c r="AC1390" s="213">
        <f>SUMIF('[3]revexpbalances - 2024-07-18T082'!$G:$G,G:G,'[3]revexpbalances - 2024-07-18T082'!$H:$H)</f>
        <v>0</v>
      </c>
      <c r="AD1390" s="213">
        <f t="shared" si="274"/>
        <v>0</v>
      </c>
      <c r="AE1390" s="744">
        <f t="shared" si="275"/>
        <v>0</v>
      </c>
      <c r="AF1390" s="744">
        <f t="shared" si="276"/>
        <v>0</v>
      </c>
      <c r="AG1390" s="744">
        <f t="shared" si="277"/>
        <v>0</v>
      </c>
      <c r="AH1390" s="744">
        <f t="shared" si="278"/>
        <v>0</v>
      </c>
      <c r="AI1390" s="744">
        <f t="shared" si="279"/>
        <v>0</v>
      </c>
      <c r="AJ1390" s="744">
        <f t="shared" si="280"/>
        <v>0</v>
      </c>
      <c r="AK1390" s="1097">
        <v>0</v>
      </c>
    </row>
    <row r="1391" spans="1:37">
      <c r="A1391">
        <v>25400</v>
      </c>
      <c r="B1391" t="s">
        <v>2923</v>
      </c>
      <c r="C1391">
        <v>931409</v>
      </c>
      <c r="D1391" t="s">
        <v>2940</v>
      </c>
      <c r="E1391">
        <v>526950</v>
      </c>
      <c r="F1391" t="s">
        <v>583</v>
      </c>
      <c r="G1391" s="408" t="s">
        <v>6777</v>
      </c>
      <c r="H1391" s="566" t="s">
        <v>1524</v>
      </c>
      <c r="I1391" s="566" t="s">
        <v>447</v>
      </c>
      <c r="J1391" s="217" t="s">
        <v>458</v>
      </c>
      <c r="K1391" s="61" t="str">
        <f t="shared" si="270"/>
        <v>2</v>
      </c>
      <c r="L1391" s="63" t="str">
        <f t="shared" si="271"/>
        <v>Regional Parks2</v>
      </c>
      <c r="M1391" s="63" t="str">
        <f t="shared" si="272"/>
        <v>Rancho Jurupa2</v>
      </c>
      <c r="N1391" s="637">
        <v>791.09</v>
      </c>
      <c r="O1391" s="213">
        <v>0</v>
      </c>
      <c r="Q1391" s="213">
        <f t="shared" si="273"/>
        <v>0</v>
      </c>
      <c r="R1391" s="213">
        <v>0</v>
      </c>
      <c r="S1391" s="213">
        <v>0</v>
      </c>
      <c r="T1391" s="213">
        <v>0</v>
      </c>
      <c r="U1391" s="213">
        <v>0</v>
      </c>
      <c r="V1391" s="213">
        <v>0</v>
      </c>
      <c r="W1391" s="213">
        <v>0</v>
      </c>
      <c r="X1391" s="213">
        <v>0</v>
      </c>
      <c r="Y1391" s="213">
        <v>0</v>
      </c>
      <c r="Z1391" s="213">
        <v>0</v>
      </c>
      <c r="AA1391" s="213">
        <v>0</v>
      </c>
      <c r="AB1391" s="213">
        <v>0</v>
      </c>
      <c r="AC1391" s="213">
        <f>SUMIF('[3]revexpbalances - 2024-07-18T082'!$G:$G,G:G,'[3]revexpbalances - 2024-07-18T082'!$H:$H)</f>
        <v>0</v>
      </c>
      <c r="AD1391" s="213">
        <f t="shared" si="274"/>
        <v>0</v>
      </c>
      <c r="AE1391" s="744">
        <f t="shared" si="275"/>
        <v>0</v>
      </c>
      <c r="AF1391" s="744">
        <f t="shared" si="276"/>
        <v>0</v>
      </c>
      <c r="AG1391" s="744">
        <f t="shared" si="277"/>
        <v>0</v>
      </c>
      <c r="AH1391" s="744">
        <f t="shared" si="278"/>
        <v>0</v>
      </c>
      <c r="AI1391" s="744">
        <f t="shared" si="279"/>
        <v>0</v>
      </c>
      <c r="AJ1391" s="744">
        <f t="shared" si="280"/>
        <v>0</v>
      </c>
      <c r="AK1391" s="1097">
        <v>0</v>
      </c>
    </row>
    <row r="1392" spans="1:37">
      <c r="A1392">
        <v>25430</v>
      </c>
      <c r="B1392" t="s">
        <v>2951</v>
      </c>
      <c r="C1392">
        <v>931174</v>
      </c>
      <c r="D1392" t="s">
        <v>6208</v>
      </c>
      <c r="E1392">
        <v>515160</v>
      </c>
      <c r="F1392" t="s">
        <v>476</v>
      </c>
      <c r="G1392" s="408" t="s">
        <v>6802</v>
      </c>
      <c r="H1392" s="566" t="s">
        <v>47</v>
      </c>
      <c r="I1392" s="566" t="s">
        <v>508</v>
      </c>
      <c r="J1392" s="62" t="s">
        <v>2547</v>
      </c>
      <c r="K1392" s="61" t="str">
        <f t="shared" si="270"/>
        <v>1</v>
      </c>
      <c r="L1392" s="63" t="str">
        <f t="shared" si="271"/>
        <v>Natural Resources1</v>
      </c>
      <c r="M1392" s="63" t="str">
        <f t="shared" si="272"/>
        <v>Habitat &amp; Open Space Management1</v>
      </c>
      <c r="N1392" s="637">
        <v>0.28999999999999998</v>
      </c>
      <c r="O1392" s="213">
        <v>0</v>
      </c>
      <c r="Q1392" s="213">
        <f t="shared" si="273"/>
        <v>0</v>
      </c>
      <c r="R1392" s="213">
        <v>0</v>
      </c>
      <c r="S1392" s="213">
        <v>0</v>
      </c>
      <c r="T1392" s="213">
        <v>0</v>
      </c>
      <c r="U1392" s="213">
        <v>0</v>
      </c>
      <c r="V1392" s="213">
        <v>0</v>
      </c>
      <c r="W1392" s="213">
        <v>0</v>
      </c>
      <c r="X1392" s="213">
        <v>0</v>
      </c>
      <c r="Y1392" s="213">
        <v>0</v>
      </c>
      <c r="Z1392" s="213">
        <v>0</v>
      </c>
      <c r="AA1392" s="213">
        <v>0</v>
      </c>
      <c r="AB1392" s="213">
        <v>0</v>
      </c>
      <c r="AC1392" s="213">
        <f>SUMIF('[3]revexpbalances - 2024-07-18T082'!$G:$G,G:G,'[3]revexpbalances - 2024-07-18T082'!$H:$H)</f>
        <v>0</v>
      </c>
      <c r="AD1392" s="213">
        <f t="shared" si="274"/>
        <v>0</v>
      </c>
      <c r="AE1392" s="744">
        <f t="shared" si="275"/>
        <v>0</v>
      </c>
      <c r="AF1392" s="744">
        <f t="shared" si="276"/>
        <v>0</v>
      </c>
      <c r="AG1392" s="744">
        <f t="shared" si="277"/>
        <v>0</v>
      </c>
      <c r="AH1392" s="744">
        <f t="shared" si="278"/>
        <v>0</v>
      </c>
      <c r="AI1392" s="744">
        <f t="shared" si="279"/>
        <v>0</v>
      </c>
      <c r="AJ1392" s="744">
        <f t="shared" si="280"/>
        <v>0</v>
      </c>
      <c r="AK1392" s="1097">
        <v>0</v>
      </c>
    </row>
    <row r="1393" spans="1:37">
      <c r="A1393">
        <v>25590</v>
      </c>
      <c r="B1393" t="s">
        <v>1564</v>
      </c>
      <c r="C1393">
        <v>931150</v>
      </c>
      <c r="D1393" t="s">
        <v>1564</v>
      </c>
      <c r="E1393">
        <v>510700</v>
      </c>
      <c r="F1393" t="s">
        <v>468</v>
      </c>
      <c r="G1393" s="408" t="s">
        <v>1351</v>
      </c>
      <c r="H1393" s="566" t="s">
        <v>47</v>
      </c>
      <c r="I1393" s="566" t="s">
        <v>1564</v>
      </c>
      <c r="J1393" s="62" t="s">
        <v>1950</v>
      </c>
      <c r="K1393" s="61" t="str">
        <f t="shared" si="270"/>
        <v>1</v>
      </c>
      <c r="L1393" s="63" t="str">
        <f t="shared" si="271"/>
        <v>Natural Resources1</v>
      </c>
      <c r="M1393" s="63" t="str">
        <f t="shared" si="272"/>
        <v>MSHCP Reserve Management1</v>
      </c>
      <c r="N1393" s="637">
        <v>347.16</v>
      </c>
      <c r="O1393" s="213">
        <v>0</v>
      </c>
      <c r="Q1393" s="213">
        <f t="shared" si="273"/>
        <v>0</v>
      </c>
      <c r="R1393" s="213">
        <v>0</v>
      </c>
      <c r="S1393" s="213">
        <v>0</v>
      </c>
      <c r="T1393" s="213">
        <v>0</v>
      </c>
      <c r="U1393" s="213">
        <v>0</v>
      </c>
      <c r="V1393" s="213">
        <v>0</v>
      </c>
      <c r="W1393" s="213">
        <v>0</v>
      </c>
      <c r="X1393" s="213">
        <v>0</v>
      </c>
      <c r="Y1393" s="213">
        <v>0</v>
      </c>
      <c r="Z1393" s="213">
        <v>245.96</v>
      </c>
      <c r="AA1393" s="213">
        <v>0</v>
      </c>
      <c r="AB1393" s="213">
        <v>0</v>
      </c>
      <c r="AC1393" s="213">
        <f>SUMIF('[3]revexpbalances - 2024-07-18T082'!$G:$G,G:G,'[3]revexpbalances - 2024-07-18T082'!$H:$H)</f>
        <v>0</v>
      </c>
      <c r="AD1393" s="213">
        <f t="shared" si="274"/>
        <v>245.96</v>
      </c>
      <c r="AE1393" s="744">
        <f t="shared" si="275"/>
        <v>0</v>
      </c>
      <c r="AF1393" s="744">
        <f t="shared" si="276"/>
        <v>0</v>
      </c>
      <c r="AG1393" s="744">
        <f t="shared" si="277"/>
        <v>245.96</v>
      </c>
      <c r="AH1393" s="744">
        <f t="shared" si="278"/>
        <v>0</v>
      </c>
      <c r="AI1393" s="744">
        <f t="shared" si="279"/>
        <v>245.96</v>
      </c>
      <c r="AJ1393" s="744">
        <f t="shared" si="280"/>
        <v>-245.96</v>
      </c>
      <c r="AK1393" s="1097">
        <v>0</v>
      </c>
    </row>
    <row r="1394" spans="1:37">
      <c r="A1394">
        <v>25590</v>
      </c>
      <c r="B1394" t="s">
        <v>1564</v>
      </c>
      <c r="C1394">
        <v>931150</v>
      </c>
      <c r="D1394" t="s">
        <v>1564</v>
      </c>
      <c r="E1394">
        <v>529010</v>
      </c>
      <c r="F1394" t="s">
        <v>6424</v>
      </c>
      <c r="G1394" s="408" t="s">
        <v>6780</v>
      </c>
      <c r="H1394" s="566" t="s">
        <v>47</v>
      </c>
      <c r="I1394" s="566" t="s">
        <v>1564</v>
      </c>
      <c r="J1394" s="217" t="s">
        <v>458</v>
      </c>
      <c r="K1394" s="61" t="str">
        <f t="shared" si="270"/>
        <v>2</v>
      </c>
      <c r="L1394" s="63" t="str">
        <f t="shared" si="271"/>
        <v>Natural Resources2</v>
      </c>
      <c r="M1394" s="63" t="str">
        <f t="shared" si="272"/>
        <v>MSHCP Reserve Management2</v>
      </c>
      <c r="N1394" s="637">
        <v>30</v>
      </c>
      <c r="O1394" s="213">
        <v>0</v>
      </c>
      <c r="Q1394" s="213">
        <f t="shared" si="273"/>
        <v>0</v>
      </c>
      <c r="R1394" s="213">
        <v>0</v>
      </c>
      <c r="S1394" s="213">
        <v>0</v>
      </c>
      <c r="T1394" s="213">
        <v>0</v>
      </c>
      <c r="U1394" s="213">
        <v>0</v>
      </c>
      <c r="V1394" s="213">
        <v>0</v>
      </c>
      <c r="W1394" s="213">
        <v>0</v>
      </c>
      <c r="X1394" s="213">
        <v>0</v>
      </c>
      <c r="Y1394" s="213">
        <v>0</v>
      </c>
      <c r="Z1394" s="213">
        <v>0</v>
      </c>
      <c r="AA1394" s="213">
        <v>0</v>
      </c>
      <c r="AB1394" s="213">
        <v>0</v>
      </c>
      <c r="AC1394" s="213">
        <f>SUMIF('[3]revexpbalances - 2024-07-18T082'!$G:$G,G:G,'[3]revexpbalances - 2024-07-18T082'!$H:$H)</f>
        <v>0</v>
      </c>
      <c r="AD1394" s="213">
        <f t="shared" si="274"/>
        <v>0</v>
      </c>
      <c r="AE1394" s="744">
        <f t="shared" si="275"/>
        <v>0</v>
      </c>
      <c r="AF1394" s="744">
        <f t="shared" si="276"/>
        <v>0</v>
      </c>
      <c r="AG1394" s="744">
        <f t="shared" si="277"/>
        <v>0</v>
      </c>
      <c r="AH1394" s="744">
        <f t="shared" si="278"/>
        <v>0</v>
      </c>
      <c r="AI1394" s="744">
        <f t="shared" si="279"/>
        <v>0</v>
      </c>
      <c r="AJ1394" s="744">
        <f t="shared" si="280"/>
        <v>0</v>
      </c>
      <c r="AK1394" s="1097">
        <v>0</v>
      </c>
    </row>
    <row r="1395" spans="1:37">
      <c r="A1395">
        <v>33100</v>
      </c>
      <c r="B1395" t="s">
        <v>1641</v>
      </c>
      <c r="C1395">
        <v>931105</v>
      </c>
      <c r="D1395" t="s">
        <v>1641</v>
      </c>
      <c r="E1395">
        <v>542060</v>
      </c>
      <c r="F1395" t="s">
        <v>229</v>
      </c>
      <c r="G1395" s="408" t="s">
        <v>2514</v>
      </c>
      <c r="H1395" s="217" t="s">
        <v>1671</v>
      </c>
      <c r="I1395" s="408" t="s">
        <v>1641</v>
      </c>
      <c r="J1395" s="62" t="s">
        <v>460</v>
      </c>
      <c r="K1395" s="61" t="str">
        <f t="shared" si="270"/>
        <v>4</v>
      </c>
      <c r="L1395" s="63" t="str">
        <f t="shared" si="271"/>
        <v>CIP4</v>
      </c>
      <c r="M1395" s="63" t="str">
        <f t="shared" si="272"/>
        <v>Park Acq &amp; Dev, District4</v>
      </c>
      <c r="N1395" s="637">
        <v>55026.5</v>
      </c>
      <c r="O1395" s="213">
        <v>0</v>
      </c>
      <c r="Q1395" s="213">
        <f t="shared" si="273"/>
        <v>0</v>
      </c>
      <c r="R1395" s="213">
        <v>0</v>
      </c>
      <c r="S1395" s="213">
        <v>0</v>
      </c>
      <c r="T1395" s="213">
        <v>0</v>
      </c>
      <c r="U1395" s="213">
        <v>0</v>
      </c>
      <c r="V1395" s="213">
        <v>0</v>
      </c>
      <c r="W1395" s="213">
        <v>0</v>
      </c>
      <c r="X1395" s="213">
        <v>0</v>
      </c>
      <c r="Y1395" s="213">
        <v>0</v>
      </c>
      <c r="Z1395" s="213">
        <v>0</v>
      </c>
      <c r="AA1395" s="213">
        <v>0</v>
      </c>
      <c r="AB1395" s="213">
        <v>0</v>
      </c>
      <c r="AC1395" s="213">
        <f>SUMIF('[3]revexpbalances - 2024-07-18T082'!$G:$G,G:G,'[3]revexpbalances - 2024-07-18T082'!$H:$H)</f>
        <v>0</v>
      </c>
      <c r="AD1395" s="213">
        <f t="shared" si="274"/>
        <v>0</v>
      </c>
      <c r="AE1395" s="744">
        <f t="shared" si="275"/>
        <v>0</v>
      </c>
      <c r="AF1395" s="744">
        <f t="shared" si="276"/>
        <v>0</v>
      </c>
      <c r="AG1395" s="744">
        <f t="shared" si="277"/>
        <v>0</v>
      </c>
      <c r="AH1395" s="744">
        <f t="shared" si="278"/>
        <v>0</v>
      </c>
      <c r="AI1395" s="744">
        <f t="shared" si="279"/>
        <v>0</v>
      </c>
      <c r="AJ1395" s="744">
        <f t="shared" si="280"/>
        <v>0</v>
      </c>
      <c r="AK1395" s="1097">
        <v>0</v>
      </c>
    </row>
    <row r="1396" spans="1:37">
      <c r="A1396">
        <v>25400</v>
      </c>
      <c r="B1396" t="s">
        <v>2923</v>
      </c>
      <c r="C1396">
        <v>931205</v>
      </c>
      <c r="D1396" t="s">
        <v>5949</v>
      </c>
      <c r="E1396">
        <v>523840</v>
      </c>
      <c r="F1396" t="s">
        <v>110</v>
      </c>
      <c r="G1396" s="408" t="s">
        <v>6785</v>
      </c>
      <c r="H1396" s="566" t="s">
        <v>1766</v>
      </c>
      <c r="I1396" s="989" t="s">
        <v>7000</v>
      </c>
      <c r="J1396" s="217" t="s">
        <v>458</v>
      </c>
      <c r="K1396" s="61" t="str">
        <f t="shared" si="270"/>
        <v>2</v>
      </c>
      <c r="L1396" s="63" t="str">
        <f t="shared" si="271"/>
        <v>Business Services2</v>
      </c>
      <c r="M1396" s="63" t="str">
        <f t="shared" si="272"/>
        <v>Guest Services &amp; Events2</v>
      </c>
      <c r="N1396" s="637">
        <v>134.9</v>
      </c>
      <c r="O1396" s="213">
        <v>0</v>
      </c>
      <c r="Q1396" s="213">
        <f t="shared" si="273"/>
        <v>0</v>
      </c>
      <c r="R1396" s="213">
        <v>0</v>
      </c>
      <c r="S1396" s="213">
        <v>0</v>
      </c>
      <c r="T1396" s="213">
        <v>0</v>
      </c>
      <c r="U1396" s="213">
        <v>0</v>
      </c>
      <c r="V1396" s="213">
        <v>0</v>
      </c>
      <c r="W1396" s="213">
        <v>0</v>
      </c>
      <c r="X1396" s="213">
        <v>0</v>
      </c>
      <c r="Y1396" s="213">
        <v>0</v>
      </c>
      <c r="Z1396" s="213">
        <v>0</v>
      </c>
      <c r="AA1396" s="213">
        <v>0</v>
      </c>
      <c r="AB1396" s="213">
        <v>0</v>
      </c>
      <c r="AC1396" s="213">
        <f>SUMIF('[3]revexpbalances - 2024-07-18T082'!$G:$G,G:G,'[3]revexpbalances - 2024-07-18T082'!$H:$H)</f>
        <v>0</v>
      </c>
      <c r="AD1396" s="213">
        <f t="shared" si="274"/>
        <v>0</v>
      </c>
      <c r="AE1396" s="744">
        <f t="shared" si="275"/>
        <v>0</v>
      </c>
      <c r="AF1396" s="744">
        <f t="shared" si="276"/>
        <v>0</v>
      </c>
      <c r="AG1396" s="744">
        <f t="shared" si="277"/>
        <v>0</v>
      </c>
      <c r="AH1396" s="744">
        <f t="shared" si="278"/>
        <v>0</v>
      </c>
      <c r="AI1396" s="744">
        <f t="shared" si="279"/>
        <v>0</v>
      </c>
      <c r="AJ1396" s="744">
        <f t="shared" si="280"/>
        <v>0</v>
      </c>
      <c r="AK1396" s="1097">
        <v>0</v>
      </c>
    </row>
    <row r="1397" spans="1:37">
      <c r="A1397">
        <v>25400</v>
      </c>
      <c r="B1397" t="s">
        <v>2923</v>
      </c>
      <c r="C1397">
        <v>931235</v>
      </c>
      <c r="D1397" t="s">
        <v>46</v>
      </c>
      <c r="E1397">
        <v>520805</v>
      </c>
      <c r="F1397" t="s">
        <v>488</v>
      </c>
      <c r="G1397" s="408" t="s">
        <v>6786</v>
      </c>
      <c r="H1397" s="566" t="s">
        <v>1766</v>
      </c>
      <c r="I1397" s="566" t="s">
        <v>46</v>
      </c>
      <c r="J1397" s="217" t="s">
        <v>458</v>
      </c>
      <c r="K1397" s="61" t="str">
        <f t="shared" si="270"/>
        <v>2</v>
      </c>
      <c r="L1397" s="63" t="str">
        <f t="shared" si="271"/>
        <v>Business Services2</v>
      </c>
      <c r="M1397" s="63" t="str">
        <f t="shared" si="272"/>
        <v>Business Operations2</v>
      </c>
      <c r="N1397" s="637">
        <v>811.47</v>
      </c>
      <c r="O1397" s="213">
        <v>0</v>
      </c>
      <c r="Q1397" s="213">
        <f t="shared" si="273"/>
        <v>0</v>
      </c>
      <c r="R1397" s="213">
        <v>0</v>
      </c>
      <c r="S1397" s="213">
        <v>0</v>
      </c>
      <c r="T1397" s="213">
        <v>0</v>
      </c>
      <c r="U1397" s="213">
        <v>0</v>
      </c>
      <c r="V1397" s="213">
        <v>0</v>
      </c>
      <c r="W1397" s="213">
        <v>0</v>
      </c>
      <c r="X1397" s="213">
        <v>0</v>
      </c>
      <c r="Y1397" s="213">
        <v>0</v>
      </c>
      <c r="Z1397" s="213">
        <v>0</v>
      </c>
      <c r="AA1397" s="213">
        <v>0</v>
      </c>
      <c r="AB1397" s="213">
        <v>0</v>
      </c>
      <c r="AC1397" s="213">
        <f>SUMIF('[3]revexpbalances - 2024-07-18T082'!$G:$G,G:G,'[3]revexpbalances - 2024-07-18T082'!$H:$H)</f>
        <v>0</v>
      </c>
      <c r="AD1397" s="213">
        <f t="shared" si="274"/>
        <v>0</v>
      </c>
      <c r="AE1397" s="744">
        <f t="shared" si="275"/>
        <v>0</v>
      </c>
      <c r="AF1397" s="744">
        <f t="shared" si="276"/>
        <v>0</v>
      </c>
      <c r="AG1397" s="744">
        <f t="shared" si="277"/>
        <v>0</v>
      </c>
      <c r="AH1397" s="744">
        <f t="shared" si="278"/>
        <v>0</v>
      </c>
      <c r="AI1397" s="744">
        <f t="shared" si="279"/>
        <v>0</v>
      </c>
      <c r="AJ1397" s="744">
        <f t="shared" si="280"/>
        <v>0</v>
      </c>
      <c r="AK1397" s="1097">
        <v>0</v>
      </c>
    </row>
    <row r="1398" spans="1:37">
      <c r="A1398">
        <v>25400</v>
      </c>
      <c r="B1398" t="s">
        <v>2923</v>
      </c>
      <c r="C1398">
        <v>931235</v>
      </c>
      <c r="D1398" t="s">
        <v>46</v>
      </c>
      <c r="E1398">
        <v>527780</v>
      </c>
      <c r="F1398" t="s">
        <v>128</v>
      </c>
      <c r="G1398" s="408" t="s">
        <v>6787</v>
      </c>
      <c r="H1398" s="566" t="s">
        <v>1766</v>
      </c>
      <c r="I1398" s="566" t="s">
        <v>46</v>
      </c>
      <c r="J1398" s="217" t="s">
        <v>458</v>
      </c>
      <c r="K1398" s="61" t="str">
        <f t="shared" si="270"/>
        <v>2</v>
      </c>
      <c r="L1398" s="63" t="str">
        <f t="shared" si="271"/>
        <v>Business Services2</v>
      </c>
      <c r="M1398" s="63" t="str">
        <f t="shared" si="272"/>
        <v>Business Operations2</v>
      </c>
      <c r="N1398" s="637">
        <v>13.96</v>
      </c>
      <c r="O1398" s="213">
        <v>0</v>
      </c>
      <c r="Q1398" s="213">
        <f t="shared" si="273"/>
        <v>0</v>
      </c>
      <c r="R1398" s="213">
        <v>0</v>
      </c>
      <c r="S1398" s="213">
        <v>0</v>
      </c>
      <c r="T1398" s="213">
        <v>0</v>
      </c>
      <c r="U1398" s="213">
        <v>0</v>
      </c>
      <c r="V1398" s="213">
        <v>0</v>
      </c>
      <c r="W1398" s="213">
        <v>0</v>
      </c>
      <c r="X1398" s="213">
        <v>0</v>
      </c>
      <c r="Y1398" s="213">
        <v>0</v>
      </c>
      <c r="Z1398" s="213">
        <v>0</v>
      </c>
      <c r="AA1398" s="213">
        <v>0</v>
      </c>
      <c r="AB1398" s="213">
        <v>0</v>
      </c>
      <c r="AC1398" s="213">
        <f>SUMIF('[3]revexpbalances - 2024-07-18T082'!$G:$G,G:G,'[3]revexpbalances - 2024-07-18T082'!$H:$H)</f>
        <v>0</v>
      </c>
      <c r="AD1398" s="213">
        <f t="shared" si="274"/>
        <v>0</v>
      </c>
      <c r="AE1398" s="744">
        <f t="shared" si="275"/>
        <v>0</v>
      </c>
      <c r="AF1398" s="744">
        <f t="shared" si="276"/>
        <v>0</v>
      </c>
      <c r="AG1398" s="744">
        <f t="shared" si="277"/>
        <v>0</v>
      </c>
      <c r="AH1398" s="744">
        <f t="shared" si="278"/>
        <v>0</v>
      </c>
      <c r="AI1398" s="744">
        <f t="shared" si="279"/>
        <v>0</v>
      </c>
      <c r="AJ1398" s="744">
        <f t="shared" si="280"/>
        <v>0</v>
      </c>
      <c r="AK1398" s="1097">
        <v>0</v>
      </c>
    </row>
    <row r="1399" spans="1:37">
      <c r="A1399">
        <v>25400</v>
      </c>
      <c r="B1399" t="s">
        <v>2923</v>
      </c>
      <c r="C1399">
        <v>931235</v>
      </c>
      <c r="D1399" t="s">
        <v>46</v>
      </c>
      <c r="E1399">
        <v>529000</v>
      </c>
      <c r="F1399" t="s">
        <v>81</v>
      </c>
      <c r="G1399" s="408" t="s">
        <v>2271</v>
      </c>
      <c r="H1399" s="566" t="s">
        <v>1766</v>
      </c>
      <c r="I1399" s="566" t="s">
        <v>46</v>
      </c>
      <c r="J1399" s="62" t="s">
        <v>2546</v>
      </c>
      <c r="K1399" s="61" t="str">
        <f t="shared" si="270"/>
        <v>2</v>
      </c>
      <c r="L1399" s="63" t="str">
        <f t="shared" si="271"/>
        <v>Business Services2</v>
      </c>
      <c r="M1399" s="63" t="str">
        <f t="shared" si="272"/>
        <v>Business Operations2</v>
      </c>
      <c r="N1399" s="637">
        <v>12</v>
      </c>
      <c r="O1399" s="213">
        <v>0</v>
      </c>
      <c r="Q1399" s="213">
        <f t="shared" si="273"/>
        <v>0</v>
      </c>
      <c r="R1399" s="213">
        <v>0</v>
      </c>
      <c r="S1399" s="213">
        <v>0</v>
      </c>
      <c r="T1399" s="213">
        <v>0</v>
      </c>
      <c r="U1399" s="213">
        <v>0</v>
      </c>
      <c r="V1399" s="213">
        <v>0</v>
      </c>
      <c r="W1399" s="213">
        <v>0</v>
      </c>
      <c r="X1399" s="213">
        <v>0</v>
      </c>
      <c r="Y1399" s="213">
        <v>0</v>
      </c>
      <c r="Z1399" s="213">
        <v>0</v>
      </c>
      <c r="AA1399" s="213">
        <v>0</v>
      </c>
      <c r="AB1399" s="213">
        <v>0</v>
      </c>
      <c r="AC1399" s="213">
        <f>SUMIF('[3]revexpbalances - 2024-07-18T082'!$G:$G,G:G,'[3]revexpbalances - 2024-07-18T082'!$H:$H)</f>
        <v>0</v>
      </c>
      <c r="AD1399" s="213">
        <f t="shared" si="274"/>
        <v>0</v>
      </c>
      <c r="AE1399" s="744">
        <f t="shared" si="275"/>
        <v>0</v>
      </c>
      <c r="AF1399" s="744">
        <f t="shared" si="276"/>
        <v>0</v>
      </c>
      <c r="AG1399" s="744">
        <f t="shared" si="277"/>
        <v>0</v>
      </c>
      <c r="AH1399" s="744">
        <f t="shared" si="278"/>
        <v>0</v>
      </c>
      <c r="AI1399" s="744">
        <f t="shared" si="279"/>
        <v>0</v>
      </c>
      <c r="AJ1399" s="744">
        <f t="shared" si="280"/>
        <v>0</v>
      </c>
      <c r="AK1399" s="1097">
        <v>0</v>
      </c>
    </row>
    <row r="1400" spans="1:37">
      <c r="A1400">
        <v>25400</v>
      </c>
      <c r="B1400" t="s">
        <v>2923</v>
      </c>
      <c r="C1400">
        <v>931260</v>
      </c>
      <c r="D1400" t="s">
        <v>115</v>
      </c>
      <c r="E1400">
        <v>510200</v>
      </c>
      <c r="F1400" t="s">
        <v>462</v>
      </c>
      <c r="G1400" s="408" t="s">
        <v>3900</v>
      </c>
      <c r="H1400" s="566" t="s">
        <v>1766</v>
      </c>
      <c r="I1400" s="566" t="s">
        <v>115</v>
      </c>
      <c r="J1400" s="62" t="s">
        <v>1950</v>
      </c>
      <c r="K1400" s="61" t="str">
        <f t="shared" si="270"/>
        <v>1</v>
      </c>
      <c r="L1400" s="63" t="str">
        <f t="shared" si="271"/>
        <v>Business Services1</v>
      </c>
      <c r="M1400" s="63" t="str">
        <f t="shared" si="272"/>
        <v>Marketing1</v>
      </c>
      <c r="N1400" s="637">
        <v>429.91</v>
      </c>
      <c r="O1400" s="213">
        <v>0</v>
      </c>
      <c r="Q1400" s="213">
        <f t="shared" si="273"/>
        <v>0</v>
      </c>
      <c r="R1400" s="213">
        <v>0</v>
      </c>
      <c r="S1400" s="213">
        <v>0</v>
      </c>
      <c r="T1400" s="213">
        <v>0</v>
      </c>
      <c r="U1400" s="213">
        <v>1346.66</v>
      </c>
      <c r="V1400" s="213">
        <v>0</v>
      </c>
      <c r="W1400" s="213">
        <v>0</v>
      </c>
      <c r="X1400" s="213">
        <v>0</v>
      </c>
      <c r="Y1400" s="213">
        <v>0</v>
      </c>
      <c r="Z1400" s="213">
        <v>0</v>
      </c>
      <c r="AA1400" s="213">
        <v>0</v>
      </c>
      <c r="AB1400" s="213">
        <v>0</v>
      </c>
      <c r="AC1400" s="213">
        <f>SUMIF('[3]revexpbalances - 2024-07-18T082'!$G:$G,G:G,'[3]revexpbalances - 2024-07-18T082'!$H:$H)</f>
        <v>847.38</v>
      </c>
      <c r="AD1400" s="213">
        <f t="shared" si="274"/>
        <v>2194.04</v>
      </c>
      <c r="AE1400" s="744">
        <f t="shared" si="275"/>
        <v>0</v>
      </c>
      <c r="AF1400" s="744">
        <f t="shared" si="276"/>
        <v>1346.66</v>
      </c>
      <c r="AG1400" s="744">
        <f t="shared" si="277"/>
        <v>0</v>
      </c>
      <c r="AH1400" s="744">
        <f t="shared" si="278"/>
        <v>847.38</v>
      </c>
      <c r="AI1400" s="744">
        <f t="shared" si="279"/>
        <v>2194.04</v>
      </c>
      <c r="AJ1400" s="744">
        <f t="shared" si="280"/>
        <v>-2194.04</v>
      </c>
      <c r="AK1400" s="1097">
        <v>0</v>
      </c>
    </row>
    <row r="1401" spans="1:37">
      <c r="A1401">
        <v>25400</v>
      </c>
      <c r="B1401" t="s">
        <v>2923</v>
      </c>
      <c r="C1401">
        <v>931301</v>
      </c>
      <c r="D1401" t="s">
        <v>2933</v>
      </c>
      <c r="E1401">
        <v>520705</v>
      </c>
      <c r="F1401" t="s">
        <v>53</v>
      </c>
      <c r="G1401" s="408" t="s">
        <v>6788</v>
      </c>
      <c r="H1401" s="566" t="s">
        <v>23</v>
      </c>
      <c r="I1401" s="566" t="s">
        <v>433</v>
      </c>
      <c r="J1401" s="217" t="s">
        <v>458</v>
      </c>
      <c r="K1401" s="61" t="str">
        <f t="shared" si="270"/>
        <v>2</v>
      </c>
      <c r="L1401" s="63" t="str">
        <f t="shared" si="271"/>
        <v>Interpretive2</v>
      </c>
      <c r="M1401" s="63" t="str">
        <f t="shared" si="272"/>
        <v>Historic Preservation2</v>
      </c>
      <c r="N1401" s="637">
        <v>101.05</v>
      </c>
      <c r="O1401" s="213">
        <v>0</v>
      </c>
      <c r="Q1401" s="213">
        <f t="shared" si="273"/>
        <v>0</v>
      </c>
      <c r="R1401" s="213">
        <v>0</v>
      </c>
      <c r="S1401" s="213">
        <v>0</v>
      </c>
      <c r="T1401" s="213">
        <v>0</v>
      </c>
      <c r="U1401" s="213">
        <v>0</v>
      </c>
      <c r="V1401" s="213">
        <v>0</v>
      </c>
      <c r="W1401" s="213">
        <v>0</v>
      </c>
      <c r="X1401" s="213">
        <v>0</v>
      </c>
      <c r="Y1401" s="213">
        <v>0</v>
      </c>
      <c r="Z1401" s="213">
        <v>0</v>
      </c>
      <c r="AA1401" s="213">
        <v>0</v>
      </c>
      <c r="AB1401" s="213">
        <v>0</v>
      </c>
      <c r="AC1401" s="213">
        <f>SUMIF('[3]revexpbalances - 2024-07-18T082'!$G:$G,G:G,'[3]revexpbalances - 2024-07-18T082'!$H:$H)</f>
        <v>0</v>
      </c>
      <c r="AD1401" s="213">
        <f t="shared" si="274"/>
        <v>0</v>
      </c>
      <c r="AE1401" s="744">
        <f t="shared" si="275"/>
        <v>0</v>
      </c>
      <c r="AF1401" s="744">
        <f t="shared" si="276"/>
        <v>0</v>
      </c>
      <c r="AG1401" s="744">
        <f t="shared" si="277"/>
        <v>0</v>
      </c>
      <c r="AH1401" s="744">
        <f t="shared" si="278"/>
        <v>0</v>
      </c>
      <c r="AI1401" s="744">
        <f t="shared" si="279"/>
        <v>0</v>
      </c>
      <c r="AJ1401" s="744">
        <f t="shared" si="280"/>
        <v>0</v>
      </c>
      <c r="AK1401" s="1097">
        <v>0</v>
      </c>
    </row>
    <row r="1402" spans="1:37">
      <c r="A1402">
        <v>25400</v>
      </c>
      <c r="B1402" t="s">
        <v>2923</v>
      </c>
      <c r="C1402">
        <v>931302</v>
      </c>
      <c r="D1402" t="s">
        <v>2924</v>
      </c>
      <c r="E1402">
        <v>523640</v>
      </c>
      <c r="F1402" t="s">
        <v>109</v>
      </c>
      <c r="G1402" s="408" t="s">
        <v>6789</v>
      </c>
      <c r="H1402" s="566" t="s">
        <v>23</v>
      </c>
      <c r="I1402" s="566" t="s">
        <v>435</v>
      </c>
      <c r="J1402" s="217" t="s">
        <v>458</v>
      </c>
      <c r="K1402" s="61" t="str">
        <f t="shared" si="270"/>
        <v>2</v>
      </c>
      <c r="L1402" s="63" t="str">
        <f t="shared" si="271"/>
        <v>Interpretive2</v>
      </c>
      <c r="M1402" s="63" t="str">
        <f t="shared" si="272"/>
        <v>Gilman Ranch2</v>
      </c>
      <c r="N1402" s="637">
        <v>1213.69</v>
      </c>
      <c r="O1402" s="213">
        <v>0</v>
      </c>
      <c r="Q1402" s="213">
        <f t="shared" si="273"/>
        <v>0</v>
      </c>
      <c r="R1402" s="213">
        <v>0</v>
      </c>
      <c r="S1402" s="213">
        <v>0</v>
      </c>
      <c r="T1402" s="213">
        <v>0</v>
      </c>
      <c r="U1402" s="213">
        <v>0</v>
      </c>
      <c r="V1402" s="213">
        <v>0</v>
      </c>
      <c r="W1402" s="213">
        <v>0</v>
      </c>
      <c r="X1402" s="213">
        <v>0</v>
      </c>
      <c r="Y1402" s="213">
        <v>0</v>
      </c>
      <c r="Z1402" s="213">
        <v>0</v>
      </c>
      <c r="AA1402" s="213">
        <v>0</v>
      </c>
      <c r="AB1402" s="213">
        <v>0</v>
      </c>
      <c r="AC1402" s="213">
        <f>SUMIF('[3]revexpbalances - 2024-07-18T082'!$G:$G,G:G,'[3]revexpbalances - 2024-07-18T082'!$H:$H)</f>
        <v>0</v>
      </c>
      <c r="AD1402" s="213">
        <f t="shared" si="274"/>
        <v>0</v>
      </c>
      <c r="AE1402" s="744">
        <f t="shared" si="275"/>
        <v>0</v>
      </c>
      <c r="AF1402" s="744">
        <f t="shared" si="276"/>
        <v>0</v>
      </c>
      <c r="AG1402" s="744">
        <f t="shared" si="277"/>
        <v>0</v>
      </c>
      <c r="AH1402" s="744">
        <f t="shared" si="278"/>
        <v>0</v>
      </c>
      <c r="AI1402" s="744">
        <f t="shared" si="279"/>
        <v>0</v>
      </c>
      <c r="AJ1402" s="744">
        <f t="shared" si="280"/>
        <v>0</v>
      </c>
      <c r="AK1402" s="1097">
        <v>0</v>
      </c>
    </row>
    <row r="1403" spans="1:37">
      <c r="A1403">
        <v>25400</v>
      </c>
      <c r="B1403" t="s">
        <v>2923</v>
      </c>
      <c r="C1403">
        <v>931303</v>
      </c>
      <c r="D1403" t="s">
        <v>5793</v>
      </c>
      <c r="E1403">
        <v>510200</v>
      </c>
      <c r="F1403" t="s">
        <v>462</v>
      </c>
      <c r="G1403" s="408" t="s">
        <v>6790</v>
      </c>
      <c r="H1403" s="566" t="s">
        <v>23</v>
      </c>
      <c r="I1403" s="408" t="s">
        <v>437</v>
      </c>
      <c r="J1403" s="217" t="s">
        <v>1950</v>
      </c>
      <c r="K1403" s="61" t="str">
        <f t="shared" si="270"/>
        <v>1</v>
      </c>
      <c r="L1403" s="63" t="str">
        <f t="shared" si="271"/>
        <v>Interpretive1</v>
      </c>
      <c r="M1403" s="63" t="str">
        <f t="shared" si="272"/>
        <v>Jensen-Alvarado Ranch1</v>
      </c>
      <c r="N1403" s="637">
        <v>1429.08</v>
      </c>
      <c r="O1403" s="213">
        <v>0</v>
      </c>
      <c r="Q1403" s="213">
        <f t="shared" si="273"/>
        <v>0</v>
      </c>
      <c r="R1403" s="213">
        <v>0</v>
      </c>
      <c r="S1403" s="213">
        <v>0</v>
      </c>
      <c r="T1403" s="213">
        <v>0</v>
      </c>
      <c r="U1403" s="213">
        <v>0</v>
      </c>
      <c r="V1403" s="213">
        <v>0</v>
      </c>
      <c r="W1403" s="213">
        <v>0</v>
      </c>
      <c r="X1403" s="213">
        <v>0</v>
      </c>
      <c r="Y1403" s="213">
        <v>0</v>
      </c>
      <c r="Z1403" s="213">
        <v>0</v>
      </c>
      <c r="AA1403" s="213">
        <v>0</v>
      </c>
      <c r="AB1403" s="213">
        <v>0</v>
      </c>
      <c r="AC1403" s="213">
        <f>SUMIF('[3]revexpbalances - 2024-07-18T082'!$G:$G,G:G,'[3]revexpbalances - 2024-07-18T082'!$H:$H)</f>
        <v>0</v>
      </c>
      <c r="AD1403" s="213">
        <f t="shared" si="274"/>
        <v>0</v>
      </c>
      <c r="AE1403" s="744">
        <f t="shared" si="275"/>
        <v>0</v>
      </c>
      <c r="AF1403" s="744">
        <f t="shared" si="276"/>
        <v>0</v>
      </c>
      <c r="AG1403" s="744">
        <f t="shared" si="277"/>
        <v>0</v>
      </c>
      <c r="AH1403" s="744">
        <f t="shared" si="278"/>
        <v>0</v>
      </c>
      <c r="AI1403" s="744">
        <f t="shared" si="279"/>
        <v>0</v>
      </c>
      <c r="AJ1403" s="744">
        <f t="shared" si="280"/>
        <v>0</v>
      </c>
      <c r="AK1403" s="1097">
        <v>0</v>
      </c>
    </row>
    <row r="1404" spans="1:37">
      <c r="A1404">
        <v>25400</v>
      </c>
      <c r="B1404" t="s">
        <v>2923</v>
      </c>
      <c r="C1404">
        <v>931304</v>
      </c>
      <c r="D1404" t="s">
        <v>438</v>
      </c>
      <c r="E1404">
        <v>526940</v>
      </c>
      <c r="F1404" t="s">
        <v>71</v>
      </c>
      <c r="G1404" s="408" t="s">
        <v>6791</v>
      </c>
      <c r="H1404" s="566" t="s">
        <v>23</v>
      </c>
      <c r="I1404" s="566" t="s">
        <v>438</v>
      </c>
      <c r="J1404" s="217" t="s">
        <v>458</v>
      </c>
      <c r="K1404" s="61" t="str">
        <f t="shared" si="270"/>
        <v>2</v>
      </c>
      <c r="L1404" s="63" t="str">
        <f t="shared" si="271"/>
        <v>Interpretive2</v>
      </c>
      <c r="M1404" s="63" t="str">
        <f t="shared" si="272"/>
        <v>San Timoteo Schoolhouse2</v>
      </c>
      <c r="N1404" s="637">
        <v>6.44</v>
      </c>
      <c r="O1404" s="213">
        <v>0</v>
      </c>
      <c r="Q1404" s="213">
        <f t="shared" si="273"/>
        <v>0</v>
      </c>
      <c r="R1404" s="213">
        <v>0</v>
      </c>
      <c r="S1404" s="213">
        <v>0</v>
      </c>
      <c r="T1404" s="213">
        <v>0</v>
      </c>
      <c r="U1404" s="213">
        <v>0</v>
      </c>
      <c r="V1404" s="213">
        <v>0</v>
      </c>
      <c r="W1404" s="213">
        <v>0</v>
      </c>
      <c r="X1404" s="213">
        <v>0</v>
      </c>
      <c r="Y1404" s="213">
        <v>0</v>
      </c>
      <c r="Z1404" s="213">
        <v>0</v>
      </c>
      <c r="AA1404" s="213">
        <v>0</v>
      </c>
      <c r="AB1404" s="213">
        <v>0</v>
      </c>
      <c r="AC1404" s="213">
        <f>SUMIF('[3]revexpbalances - 2024-07-18T082'!$G:$G,G:G,'[3]revexpbalances - 2024-07-18T082'!$H:$H)</f>
        <v>0</v>
      </c>
      <c r="AD1404" s="213">
        <f t="shared" si="274"/>
        <v>0</v>
      </c>
      <c r="AE1404" s="744">
        <f t="shared" si="275"/>
        <v>0</v>
      </c>
      <c r="AF1404" s="744">
        <f t="shared" si="276"/>
        <v>0</v>
      </c>
      <c r="AG1404" s="744">
        <f t="shared" si="277"/>
        <v>0</v>
      </c>
      <c r="AH1404" s="744">
        <f t="shared" si="278"/>
        <v>0</v>
      </c>
      <c r="AI1404" s="744">
        <f t="shared" si="279"/>
        <v>0</v>
      </c>
      <c r="AJ1404" s="744">
        <f t="shared" si="280"/>
        <v>0</v>
      </c>
      <c r="AK1404" s="1097">
        <v>0</v>
      </c>
    </row>
    <row r="1405" spans="1:37">
      <c r="A1405">
        <v>25400</v>
      </c>
      <c r="B1405" t="s">
        <v>2923</v>
      </c>
      <c r="C1405">
        <v>931305</v>
      </c>
      <c r="D1405" t="s">
        <v>440</v>
      </c>
      <c r="E1405">
        <v>510520</v>
      </c>
      <c r="F1405" t="s">
        <v>466</v>
      </c>
      <c r="G1405" s="408" t="s">
        <v>6792</v>
      </c>
      <c r="H1405" s="566" t="s">
        <v>23</v>
      </c>
      <c r="I1405" s="566" t="s">
        <v>440</v>
      </c>
      <c r="J1405" s="62" t="s">
        <v>1950</v>
      </c>
      <c r="K1405" s="61" t="str">
        <f t="shared" si="270"/>
        <v>1</v>
      </c>
      <c r="L1405" s="63" t="str">
        <f t="shared" si="271"/>
        <v>Interpretive1</v>
      </c>
      <c r="M1405" s="63" t="str">
        <f t="shared" si="272"/>
        <v>Hidden Valley Nature Center1</v>
      </c>
      <c r="N1405" s="637">
        <v>6</v>
      </c>
      <c r="O1405" s="213">
        <v>0</v>
      </c>
      <c r="Q1405" s="213">
        <f t="shared" si="273"/>
        <v>0</v>
      </c>
      <c r="R1405" s="213">
        <v>0</v>
      </c>
      <c r="S1405" s="213">
        <v>0</v>
      </c>
      <c r="T1405" s="213">
        <v>0</v>
      </c>
      <c r="U1405" s="213">
        <v>0</v>
      </c>
      <c r="V1405" s="213">
        <v>0</v>
      </c>
      <c r="W1405" s="213">
        <v>0</v>
      </c>
      <c r="X1405" s="213">
        <v>0</v>
      </c>
      <c r="Y1405" s="213">
        <v>0</v>
      </c>
      <c r="Z1405" s="213">
        <v>0</v>
      </c>
      <c r="AA1405" s="213">
        <v>0</v>
      </c>
      <c r="AB1405" s="213">
        <v>0</v>
      </c>
      <c r="AC1405" s="213">
        <f>SUMIF('[3]revexpbalances - 2024-07-18T082'!$G:$G,G:G,'[3]revexpbalances - 2024-07-18T082'!$H:$H)</f>
        <v>0</v>
      </c>
      <c r="AD1405" s="213">
        <f t="shared" si="274"/>
        <v>0</v>
      </c>
      <c r="AE1405" s="744">
        <f t="shared" si="275"/>
        <v>0</v>
      </c>
      <c r="AF1405" s="744">
        <f t="shared" si="276"/>
        <v>0</v>
      </c>
      <c r="AG1405" s="744">
        <f t="shared" si="277"/>
        <v>0</v>
      </c>
      <c r="AH1405" s="744">
        <f t="shared" si="278"/>
        <v>0</v>
      </c>
      <c r="AI1405" s="744">
        <f t="shared" si="279"/>
        <v>0</v>
      </c>
      <c r="AJ1405" s="744">
        <f t="shared" si="280"/>
        <v>0</v>
      </c>
      <c r="AK1405" s="1097">
        <v>0</v>
      </c>
    </row>
    <row r="1406" spans="1:37">
      <c r="A1406">
        <v>25400</v>
      </c>
      <c r="B1406" t="s">
        <v>2923</v>
      </c>
      <c r="C1406">
        <v>931305</v>
      </c>
      <c r="D1406" t="s">
        <v>440</v>
      </c>
      <c r="E1406">
        <v>521740</v>
      </c>
      <c r="F1406" t="s">
        <v>5950</v>
      </c>
      <c r="G1406" s="408" t="s">
        <v>6793</v>
      </c>
      <c r="H1406" s="566" t="s">
        <v>23</v>
      </c>
      <c r="I1406" s="566" t="s">
        <v>440</v>
      </c>
      <c r="J1406" s="217" t="s">
        <v>458</v>
      </c>
      <c r="K1406" s="61" t="str">
        <f t="shared" si="270"/>
        <v>2</v>
      </c>
      <c r="L1406" s="63" t="str">
        <f t="shared" si="271"/>
        <v>Interpretive2</v>
      </c>
      <c r="M1406" s="63" t="str">
        <f t="shared" si="272"/>
        <v>Hidden Valley Nature Center2</v>
      </c>
      <c r="N1406" s="637">
        <v>565.37</v>
      </c>
      <c r="O1406" s="213">
        <v>0</v>
      </c>
      <c r="Q1406" s="213">
        <f t="shared" si="273"/>
        <v>0</v>
      </c>
      <c r="R1406" s="213">
        <v>72.459999999999994</v>
      </c>
      <c r="S1406" s="213">
        <v>-72.459999999999994</v>
      </c>
      <c r="T1406" s="213">
        <v>0</v>
      </c>
      <c r="U1406" s="213">
        <v>0</v>
      </c>
      <c r="V1406" s="213">
        <v>0</v>
      </c>
      <c r="W1406" s="213">
        <v>0</v>
      </c>
      <c r="X1406" s="213">
        <v>0</v>
      </c>
      <c r="Y1406" s="213">
        <v>0</v>
      </c>
      <c r="Z1406" s="213">
        <v>0</v>
      </c>
      <c r="AA1406" s="213">
        <v>0</v>
      </c>
      <c r="AB1406" s="213">
        <v>0</v>
      </c>
      <c r="AC1406" s="213">
        <f>SUMIF('[3]revexpbalances - 2024-07-18T082'!$G:$G,G:G,'[3]revexpbalances - 2024-07-18T082'!$H:$H)</f>
        <v>0</v>
      </c>
      <c r="AD1406" s="213">
        <f t="shared" si="274"/>
        <v>0</v>
      </c>
      <c r="AE1406" s="744">
        <f t="shared" si="275"/>
        <v>0</v>
      </c>
      <c r="AF1406" s="744">
        <f t="shared" si="276"/>
        <v>0</v>
      </c>
      <c r="AG1406" s="744">
        <f t="shared" si="277"/>
        <v>0</v>
      </c>
      <c r="AH1406" s="744">
        <f t="shared" si="278"/>
        <v>0</v>
      </c>
      <c r="AI1406" s="744">
        <f t="shared" si="279"/>
        <v>0</v>
      </c>
      <c r="AJ1406" s="744">
        <f t="shared" si="280"/>
        <v>0</v>
      </c>
      <c r="AK1406" s="1097">
        <v>0</v>
      </c>
    </row>
    <row r="1407" spans="1:37">
      <c r="A1407">
        <v>25400</v>
      </c>
      <c r="B1407" t="s">
        <v>2923</v>
      </c>
      <c r="C1407">
        <v>931305</v>
      </c>
      <c r="D1407" t="s">
        <v>440</v>
      </c>
      <c r="E1407">
        <v>528020</v>
      </c>
      <c r="F1407" t="s">
        <v>152</v>
      </c>
      <c r="G1407" s="408" t="s">
        <v>6794</v>
      </c>
      <c r="H1407" s="566" t="s">
        <v>23</v>
      </c>
      <c r="I1407" s="566" t="s">
        <v>440</v>
      </c>
      <c r="J1407" s="217" t="s">
        <v>458</v>
      </c>
      <c r="K1407" s="61" t="str">
        <f t="shared" si="270"/>
        <v>2</v>
      </c>
      <c r="L1407" s="63" t="str">
        <f t="shared" si="271"/>
        <v>Interpretive2</v>
      </c>
      <c r="M1407" s="63" t="str">
        <f t="shared" si="272"/>
        <v>Hidden Valley Nature Center2</v>
      </c>
      <c r="N1407" s="637">
        <v>100</v>
      </c>
      <c r="O1407" s="213">
        <v>2000</v>
      </c>
      <c r="Q1407" s="213">
        <f t="shared" si="273"/>
        <v>2000</v>
      </c>
      <c r="R1407" s="213">
        <v>0</v>
      </c>
      <c r="S1407" s="213">
        <v>0</v>
      </c>
      <c r="T1407" s="213">
        <v>0</v>
      </c>
      <c r="U1407" s="213">
        <v>0</v>
      </c>
      <c r="V1407" s="213">
        <v>424.72</v>
      </c>
      <c r="W1407" s="213">
        <v>0</v>
      </c>
      <c r="X1407" s="213">
        <v>47.76</v>
      </c>
      <c r="Y1407" s="213">
        <v>0</v>
      </c>
      <c r="Z1407" s="213">
        <v>0</v>
      </c>
      <c r="AA1407" s="213">
        <v>0</v>
      </c>
      <c r="AB1407" s="213">
        <v>0</v>
      </c>
      <c r="AC1407" s="213">
        <f>SUMIF('[3]revexpbalances - 2024-07-18T082'!$G:$G,G:G,'[3]revexpbalances - 2024-07-18T082'!$H:$H)</f>
        <v>0</v>
      </c>
      <c r="AD1407" s="213">
        <f t="shared" si="274"/>
        <v>472.48</v>
      </c>
      <c r="AE1407" s="744">
        <f t="shared" si="275"/>
        <v>0</v>
      </c>
      <c r="AF1407" s="744">
        <f t="shared" si="276"/>
        <v>424.72</v>
      </c>
      <c r="AG1407" s="744">
        <f t="shared" si="277"/>
        <v>47.76</v>
      </c>
      <c r="AH1407" s="744">
        <f t="shared" si="278"/>
        <v>0</v>
      </c>
      <c r="AI1407" s="744">
        <f t="shared" si="279"/>
        <v>472.48</v>
      </c>
      <c r="AJ1407" s="744">
        <f t="shared" si="280"/>
        <v>1527.52</v>
      </c>
      <c r="AK1407" s="1097">
        <v>2000</v>
      </c>
    </row>
    <row r="1408" spans="1:37">
      <c r="A1408">
        <v>25400</v>
      </c>
      <c r="B1408" t="s">
        <v>2923</v>
      </c>
      <c r="C1408">
        <v>931307</v>
      </c>
      <c r="D1408" t="s">
        <v>5792</v>
      </c>
      <c r="E1408">
        <v>523230</v>
      </c>
      <c r="F1408" t="s">
        <v>122</v>
      </c>
      <c r="G1408" s="408" t="s">
        <v>6795</v>
      </c>
      <c r="H1408" s="566" t="s">
        <v>23</v>
      </c>
      <c r="I1408" s="566" t="s">
        <v>439</v>
      </c>
      <c r="J1408" s="217" t="s">
        <v>458</v>
      </c>
      <c r="K1408" s="61" t="str">
        <f t="shared" si="270"/>
        <v>2</v>
      </c>
      <c r="L1408" s="63" t="str">
        <f t="shared" si="271"/>
        <v>Interpretive2</v>
      </c>
      <c r="M1408" s="63" t="str">
        <f t="shared" si="272"/>
        <v>Santa Rosa Plateau Nature Center2</v>
      </c>
      <c r="N1408" s="637">
        <v>5</v>
      </c>
      <c r="O1408" s="213">
        <v>0</v>
      </c>
      <c r="Q1408" s="213">
        <f t="shared" si="273"/>
        <v>0</v>
      </c>
      <c r="R1408" s="213">
        <v>0</v>
      </c>
      <c r="S1408" s="213">
        <v>0</v>
      </c>
      <c r="T1408" s="213">
        <v>0</v>
      </c>
      <c r="U1408" s="213">
        <v>0</v>
      </c>
      <c r="V1408" s="213">
        <v>0</v>
      </c>
      <c r="W1408" s="213">
        <v>0</v>
      </c>
      <c r="X1408" s="213">
        <v>0</v>
      </c>
      <c r="Y1408" s="213">
        <v>0</v>
      </c>
      <c r="Z1408" s="213">
        <v>0</v>
      </c>
      <c r="AA1408" s="213">
        <v>0</v>
      </c>
      <c r="AB1408" s="213">
        <v>0</v>
      </c>
      <c r="AC1408" s="213">
        <f>SUMIF('[3]revexpbalances - 2024-07-18T082'!$G:$G,G:G,'[3]revexpbalances - 2024-07-18T082'!$H:$H)</f>
        <v>0</v>
      </c>
      <c r="AD1408" s="213">
        <f t="shared" si="274"/>
        <v>0</v>
      </c>
      <c r="AE1408" s="744">
        <f t="shared" si="275"/>
        <v>0</v>
      </c>
      <c r="AF1408" s="744">
        <f t="shared" si="276"/>
        <v>0</v>
      </c>
      <c r="AG1408" s="744">
        <f t="shared" si="277"/>
        <v>0</v>
      </c>
      <c r="AH1408" s="744">
        <f t="shared" si="278"/>
        <v>0</v>
      </c>
      <c r="AI1408" s="744">
        <f t="shared" si="279"/>
        <v>0</v>
      </c>
      <c r="AJ1408" s="744">
        <f t="shared" si="280"/>
        <v>0</v>
      </c>
      <c r="AK1408" s="1097">
        <v>0</v>
      </c>
    </row>
    <row r="1409" spans="1:37">
      <c r="A1409">
        <v>25400</v>
      </c>
      <c r="B1409" t="s">
        <v>2923</v>
      </c>
      <c r="C1409">
        <v>931307</v>
      </c>
      <c r="D1409" t="s">
        <v>5792</v>
      </c>
      <c r="E1409">
        <v>523600</v>
      </c>
      <c r="F1409" t="s">
        <v>6796</v>
      </c>
      <c r="G1409" s="408" t="s">
        <v>6797</v>
      </c>
      <c r="H1409" s="566" t="s">
        <v>23</v>
      </c>
      <c r="I1409" s="566" t="s">
        <v>439</v>
      </c>
      <c r="J1409" s="217" t="s">
        <v>458</v>
      </c>
      <c r="K1409" s="61" t="str">
        <f t="shared" si="270"/>
        <v>2</v>
      </c>
      <c r="L1409" s="63" t="str">
        <f t="shared" si="271"/>
        <v>Interpretive2</v>
      </c>
      <c r="M1409" s="63" t="str">
        <f t="shared" si="272"/>
        <v>Santa Rosa Plateau Nature Center2</v>
      </c>
      <c r="N1409" s="637">
        <v>22.79</v>
      </c>
      <c r="O1409" s="213">
        <v>0</v>
      </c>
      <c r="Q1409" s="213">
        <f t="shared" si="273"/>
        <v>0</v>
      </c>
      <c r="R1409" s="213">
        <v>0</v>
      </c>
      <c r="S1409" s="213">
        <v>0</v>
      </c>
      <c r="T1409" s="213">
        <v>0</v>
      </c>
      <c r="U1409" s="213">
        <v>0</v>
      </c>
      <c r="V1409" s="213">
        <v>0</v>
      </c>
      <c r="W1409" s="213">
        <v>0</v>
      </c>
      <c r="X1409" s="213">
        <v>0</v>
      </c>
      <c r="Y1409" s="213">
        <v>0</v>
      </c>
      <c r="Z1409" s="213">
        <v>0</v>
      </c>
      <c r="AA1409" s="213">
        <v>0</v>
      </c>
      <c r="AB1409" s="213">
        <v>0</v>
      </c>
      <c r="AC1409" s="213">
        <f>SUMIF('[3]revexpbalances - 2024-07-18T082'!$G:$G,G:G,'[3]revexpbalances - 2024-07-18T082'!$H:$H)</f>
        <v>0</v>
      </c>
      <c r="AD1409" s="213">
        <f t="shared" si="274"/>
        <v>0</v>
      </c>
      <c r="AE1409" s="744">
        <f t="shared" si="275"/>
        <v>0</v>
      </c>
      <c r="AF1409" s="744">
        <f t="shared" si="276"/>
        <v>0</v>
      </c>
      <c r="AG1409" s="744">
        <f t="shared" si="277"/>
        <v>0</v>
      </c>
      <c r="AH1409" s="744">
        <f t="shared" si="278"/>
        <v>0</v>
      </c>
      <c r="AI1409" s="744">
        <f t="shared" si="279"/>
        <v>0</v>
      </c>
      <c r="AJ1409" s="744">
        <f t="shared" si="280"/>
        <v>0</v>
      </c>
      <c r="AK1409" s="1097">
        <v>0</v>
      </c>
    </row>
    <row r="1410" spans="1:37">
      <c r="A1410">
        <v>25400</v>
      </c>
      <c r="B1410" t="s">
        <v>2923</v>
      </c>
      <c r="C1410">
        <v>931405</v>
      </c>
      <c r="D1410" t="s">
        <v>2937</v>
      </c>
      <c r="E1410">
        <v>523210</v>
      </c>
      <c r="F1410" t="s">
        <v>6243</v>
      </c>
      <c r="G1410" s="408" t="s">
        <v>6798</v>
      </c>
      <c r="H1410" s="566" t="s">
        <v>1524</v>
      </c>
      <c r="I1410" s="566" t="s">
        <v>445</v>
      </c>
      <c r="J1410" s="217" t="s">
        <v>458</v>
      </c>
      <c r="K1410" s="61" t="str">
        <f t="shared" si="270"/>
        <v>2</v>
      </c>
      <c r="L1410" s="63" t="str">
        <f t="shared" si="271"/>
        <v>Regional Parks2</v>
      </c>
      <c r="M1410" s="63" t="str">
        <f t="shared" si="272"/>
        <v>Lake Cahuilla2</v>
      </c>
      <c r="N1410" s="637">
        <v>9.98</v>
      </c>
      <c r="O1410" s="213">
        <v>0</v>
      </c>
      <c r="Q1410" s="213">
        <f t="shared" si="273"/>
        <v>0</v>
      </c>
      <c r="R1410" s="213">
        <v>0</v>
      </c>
      <c r="S1410" s="213">
        <v>0</v>
      </c>
      <c r="T1410" s="213">
        <v>0</v>
      </c>
      <c r="U1410" s="213">
        <v>0</v>
      </c>
      <c r="V1410" s="213">
        <v>0</v>
      </c>
      <c r="W1410" s="213">
        <v>0</v>
      </c>
      <c r="X1410" s="213">
        <v>0</v>
      </c>
      <c r="Y1410" s="213">
        <v>0</v>
      </c>
      <c r="Z1410" s="213">
        <v>0</v>
      </c>
      <c r="AA1410" s="213">
        <v>0</v>
      </c>
      <c r="AB1410" s="213">
        <v>0</v>
      </c>
      <c r="AC1410" s="213">
        <f>SUMIF('[3]revexpbalances - 2024-07-18T082'!$G:$G,G:G,'[3]revexpbalances - 2024-07-18T082'!$H:$H)</f>
        <v>0</v>
      </c>
      <c r="AD1410" s="213">
        <f t="shared" si="274"/>
        <v>0</v>
      </c>
      <c r="AE1410" s="744">
        <f t="shared" si="275"/>
        <v>0</v>
      </c>
      <c r="AF1410" s="744">
        <f t="shared" si="276"/>
        <v>0</v>
      </c>
      <c r="AG1410" s="744">
        <f t="shared" si="277"/>
        <v>0</v>
      </c>
      <c r="AH1410" s="744">
        <f t="shared" si="278"/>
        <v>0</v>
      </c>
      <c r="AI1410" s="744">
        <f t="shared" si="279"/>
        <v>0</v>
      </c>
      <c r="AJ1410" s="744">
        <f t="shared" si="280"/>
        <v>0</v>
      </c>
      <c r="AK1410" s="1097">
        <v>0</v>
      </c>
    </row>
    <row r="1411" spans="1:37">
      <c r="A1411">
        <v>25400</v>
      </c>
      <c r="B1411" t="s">
        <v>2923</v>
      </c>
      <c r="C1411">
        <v>931421</v>
      </c>
      <c r="D1411" t="s">
        <v>2935</v>
      </c>
      <c r="E1411">
        <v>523210</v>
      </c>
      <c r="F1411" t="s">
        <v>6243</v>
      </c>
      <c r="G1411" s="408" t="s">
        <v>6799</v>
      </c>
      <c r="H1411" s="217" t="s">
        <v>1524</v>
      </c>
      <c r="I1411" s="408" t="s">
        <v>326</v>
      </c>
      <c r="J1411" s="217" t="s">
        <v>458</v>
      </c>
      <c r="K1411" s="61" t="str">
        <f t="shared" si="270"/>
        <v>2</v>
      </c>
      <c r="L1411" s="63" t="str">
        <f t="shared" si="271"/>
        <v>Regional Parks2</v>
      </c>
      <c r="M1411" s="63" t="str">
        <f t="shared" si="272"/>
        <v>Mayflower2</v>
      </c>
      <c r="N1411" s="637">
        <v>137.83000000000001</v>
      </c>
      <c r="O1411" s="213">
        <v>0</v>
      </c>
      <c r="Q1411" s="213">
        <f t="shared" si="273"/>
        <v>0</v>
      </c>
      <c r="R1411" s="213">
        <v>0</v>
      </c>
      <c r="S1411" s="213">
        <v>0</v>
      </c>
      <c r="T1411" s="213">
        <v>0</v>
      </c>
      <c r="U1411" s="213">
        <v>0</v>
      </c>
      <c r="V1411" s="213">
        <v>0</v>
      </c>
      <c r="W1411" s="213">
        <v>0</v>
      </c>
      <c r="X1411" s="213">
        <v>0</v>
      </c>
      <c r="Y1411" s="213">
        <v>0</v>
      </c>
      <c r="Z1411" s="213">
        <v>0</v>
      </c>
      <c r="AA1411" s="213">
        <v>0</v>
      </c>
      <c r="AB1411" s="213">
        <v>0</v>
      </c>
      <c r="AC1411" s="213">
        <f>SUMIF('[3]revexpbalances - 2024-07-18T082'!$G:$G,G:G,'[3]revexpbalances - 2024-07-18T082'!$H:$H)</f>
        <v>0</v>
      </c>
      <c r="AD1411" s="213">
        <f t="shared" si="274"/>
        <v>0</v>
      </c>
      <c r="AE1411" s="744">
        <f t="shared" si="275"/>
        <v>0</v>
      </c>
      <c r="AF1411" s="744">
        <f t="shared" si="276"/>
        <v>0</v>
      </c>
      <c r="AG1411" s="744">
        <f t="shared" si="277"/>
        <v>0</v>
      </c>
      <c r="AH1411" s="744">
        <f t="shared" si="278"/>
        <v>0</v>
      </c>
      <c r="AI1411" s="744">
        <f t="shared" si="279"/>
        <v>0</v>
      </c>
      <c r="AJ1411" s="744">
        <f t="shared" si="280"/>
        <v>0</v>
      </c>
      <c r="AK1411" s="1097">
        <v>0</v>
      </c>
    </row>
    <row r="1412" spans="1:37">
      <c r="A1412">
        <v>25430</v>
      </c>
      <c r="B1412" t="s">
        <v>2951</v>
      </c>
      <c r="C1412">
        <v>931174</v>
      </c>
      <c r="D1412" t="s">
        <v>6208</v>
      </c>
      <c r="E1412">
        <v>515260</v>
      </c>
      <c r="F1412" t="s">
        <v>479</v>
      </c>
      <c r="G1412" s="408" t="s">
        <v>6218</v>
      </c>
      <c r="H1412" s="217" t="s">
        <v>47</v>
      </c>
      <c r="I1412" s="217" t="s">
        <v>508</v>
      </c>
      <c r="J1412" s="217" t="s">
        <v>2547</v>
      </c>
      <c r="K1412" s="61" t="str">
        <f t="shared" si="270"/>
        <v>1</v>
      </c>
      <c r="L1412" s="63" t="str">
        <f t="shared" si="271"/>
        <v>Natural Resources1</v>
      </c>
      <c r="M1412" s="63" t="str">
        <f t="shared" si="272"/>
        <v>Habitat &amp; Open Space Management1</v>
      </c>
      <c r="N1412" s="637">
        <v>314.44</v>
      </c>
      <c r="O1412" s="213">
        <v>0</v>
      </c>
      <c r="Q1412" s="213">
        <f t="shared" si="273"/>
        <v>0</v>
      </c>
      <c r="R1412" s="213">
        <v>0</v>
      </c>
      <c r="S1412" s="213">
        <v>0</v>
      </c>
      <c r="T1412" s="213">
        <v>0</v>
      </c>
      <c r="U1412" s="213">
        <v>0</v>
      </c>
      <c r="V1412" s="213">
        <v>0</v>
      </c>
      <c r="W1412" s="213">
        <v>0</v>
      </c>
      <c r="X1412" s="213">
        <v>0</v>
      </c>
      <c r="Y1412" s="213">
        <v>0</v>
      </c>
      <c r="Z1412" s="213">
        <v>0</v>
      </c>
      <c r="AA1412" s="213">
        <v>0</v>
      </c>
      <c r="AB1412" s="213">
        <v>0</v>
      </c>
      <c r="AC1412" s="213">
        <f>SUMIF('[3]revexpbalances - 2024-07-18T082'!$G:$G,G:G,'[3]revexpbalances - 2024-07-18T082'!$H:$H)</f>
        <v>0</v>
      </c>
      <c r="AD1412" s="213">
        <f t="shared" si="274"/>
        <v>0</v>
      </c>
      <c r="AE1412" s="744">
        <f t="shared" si="275"/>
        <v>0</v>
      </c>
      <c r="AF1412" s="744">
        <f t="shared" si="276"/>
        <v>0</v>
      </c>
      <c r="AG1412" s="744">
        <f t="shared" si="277"/>
        <v>0</v>
      </c>
      <c r="AH1412" s="744">
        <f t="shared" si="278"/>
        <v>0</v>
      </c>
      <c r="AI1412" s="744">
        <f t="shared" si="279"/>
        <v>0</v>
      </c>
      <c r="AJ1412" s="744">
        <f t="shared" si="280"/>
        <v>0</v>
      </c>
      <c r="AK1412" s="1097">
        <v>0</v>
      </c>
    </row>
    <row r="1413" spans="1:37">
      <c r="A1413">
        <v>25430</v>
      </c>
      <c r="B1413" t="s">
        <v>2951</v>
      </c>
      <c r="C1413">
        <v>931174</v>
      </c>
      <c r="D1413" t="s">
        <v>6208</v>
      </c>
      <c r="E1413">
        <v>518010</v>
      </c>
      <c r="F1413" t="s">
        <v>481</v>
      </c>
      <c r="G1413" s="408" t="s">
        <v>6803</v>
      </c>
      <c r="H1413" s="566" t="s">
        <v>47</v>
      </c>
      <c r="I1413" s="566" t="s">
        <v>508</v>
      </c>
      <c r="J1413" s="62" t="s">
        <v>2547</v>
      </c>
      <c r="K1413" s="61" t="str">
        <f t="shared" si="270"/>
        <v>1</v>
      </c>
      <c r="L1413" s="63" t="str">
        <f t="shared" si="271"/>
        <v>Natural Resources1</v>
      </c>
      <c r="M1413" s="63" t="str">
        <f t="shared" si="272"/>
        <v>Habitat &amp; Open Space Management1</v>
      </c>
      <c r="N1413" s="637">
        <v>1.88</v>
      </c>
      <c r="O1413" s="213">
        <v>0</v>
      </c>
      <c r="Q1413" s="213">
        <f t="shared" si="273"/>
        <v>0</v>
      </c>
      <c r="R1413" s="213">
        <v>0</v>
      </c>
      <c r="S1413" s="213">
        <v>0</v>
      </c>
      <c r="T1413" s="213">
        <v>0</v>
      </c>
      <c r="U1413" s="213">
        <v>0</v>
      </c>
      <c r="V1413" s="213">
        <v>0</v>
      </c>
      <c r="W1413" s="213">
        <v>0</v>
      </c>
      <c r="X1413" s="213">
        <v>0</v>
      </c>
      <c r="Y1413" s="213">
        <v>0</v>
      </c>
      <c r="Z1413" s="213">
        <v>0</v>
      </c>
      <c r="AA1413" s="213">
        <v>0</v>
      </c>
      <c r="AB1413" s="213">
        <v>0</v>
      </c>
      <c r="AC1413" s="213">
        <f>SUMIF('[3]revexpbalances - 2024-07-18T082'!$G:$G,G:G,'[3]revexpbalances - 2024-07-18T082'!$H:$H)</f>
        <v>0</v>
      </c>
      <c r="AD1413" s="213">
        <f t="shared" si="274"/>
        <v>0</v>
      </c>
      <c r="AE1413" s="744">
        <f t="shared" si="275"/>
        <v>0</v>
      </c>
      <c r="AF1413" s="744">
        <f t="shared" si="276"/>
        <v>0</v>
      </c>
      <c r="AG1413" s="744">
        <f t="shared" si="277"/>
        <v>0</v>
      </c>
      <c r="AH1413" s="744">
        <f t="shared" si="278"/>
        <v>0</v>
      </c>
      <c r="AI1413" s="744">
        <f t="shared" si="279"/>
        <v>0</v>
      </c>
      <c r="AJ1413" s="744">
        <f t="shared" si="280"/>
        <v>0</v>
      </c>
      <c r="AK1413" s="1097">
        <v>0</v>
      </c>
    </row>
    <row r="1414" spans="1:37">
      <c r="A1414">
        <v>25430</v>
      </c>
      <c r="B1414" t="s">
        <v>2951</v>
      </c>
      <c r="C1414">
        <v>931174</v>
      </c>
      <c r="D1414" t="s">
        <v>6208</v>
      </c>
      <c r="E1414">
        <v>518020</v>
      </c>
      <c r="F1414" t="s">
        <v>482</v>
      </c>
      <c r="G1414" s="408" t="s">
        <v>6219</v>
      </c>
      <c r="H1414" s="217" t="s">
        <v>47</v>
      </c>
      <c r="I1414" s="217" t="s">
        <v>508</v>
      </c>
      <c r="J1414" s="217" t="s">
        <v>2547</v>
      </c>
      <c r="K1414" s="61" t="str">
        <f t="shared" si="270"/>
        <v>1</v>
      </c>
      <c r="L1414" s="63" t="str">
        <f t="shared" si="271"/>
        <v>Natural Resources1</v>
      </c>
      <c r="M1414" s="63" t="str">
        <f t="shared" si="272"/>
        <v>Habitat &amp; Open Space Management1</v>
      </c>
      <c r="N1414" s="637">
        <v>0.2</v>
      </c>
      <c r="O1414" s="213">
        <v>0</v>
      </c>
      <c r="Q1414" s="213">
        <f t="shared" si="273"/>
        <v>0</v>
      </c>
      <c r="R1414" s="213">
        <v>0</v>
      </c>
      <c r="S1414" s="213">
        <v>0</v>
      </c>
      <c r="T1414" s="213">
        <v>0</v>
      </c>
      <c r="U1414" s="213">
        <v>0</v>
      </c>
      <c r="V1414" s="213">
        <v>0</v>
      </c>
      <c r="W1414" s="213">
        <v>0</v>
      </c>
      <c r="X1414" s="213">
        <v>0</v>
      </c>
      <c r="Y1414" s="213">
        <v>0</v>
      </c>
      <c r="Z1414" s="213">
        <v>0</v>
      </c>
      <c r="AA1414" s="213">
        <v>0</v>
      </c>
      <c r="AB1414" s="213">
        <v>0</v>
      </c>
      <c r="AC1414" s="213">
        <f>SUMIF('[3]revexpbalances - 2024-07-18T082'!$G:$G,G:G,'[3]revexpbalances - 2024-07-18T082'!$H:$H)</f>
        <v>0</v>
      </c>
      <c r="AD1414" s="213">
        <f t="shared" si="274"/>
        <v>0</v>
      </c>
      <c r="AE1414" s="744">
        <f t="shared" si="275"/>
        <v>0</v>
      </c>
      <c r="AF1414" s="744">
        <f t="shared" si="276"/>
        <v>0</v>
      </c>
      <c r="AG1414" s="744">
        <f t="shared" si="277"/>
        <v>0</v>
      </c>
      <c r="AH1414" s="744">
        <f t="shared" si="278"/>
        <v>0</v>
      </c>
      <c r="AI1414" s="744">
        <f t="shared" si="279"/>
        <v>0</v>
      </c>
      <c r="AJ1414" s="744">
        <f t="shared" si="280"/>
        <v>0</v>
      </c>
      <c r="AK1414" s="1097">
        <v>0</v>
      </c>
    </row>
    <row r="1415" spans="1:37">
      <c r="A1415">
        <v>25430</v>
      </c>
      <c r="B1415" t="s">
        <v>2951</v>
      </c>
      <c r="C1415">
        <v>931174</v>
      </c>
      <c r="D1415" t="s">
        <v>6208</v>
      </c>
      <c r="E1415">
        <v>518140</v>
      </c>
      <c r="F1415" t="s">
        <v>484</v>
      </c>
      <c r="G1415" s="408" t="s">
        <v>6220</v>
      </c>
      <c r="H1415" s="217" t="s">
        <v>47</v>
      </c>
      <c r="I1415" s="217" t="s">
        <v>508</v>
      </c>
      <c r="J1415" s="217" t="s">
        <v>2547</v>
      </c>
      <c r="K1415" s="61" t="str">
        <f t="shared" si="270"/>
        <v>1</v>
      </c>
      <c r="L1415" s="63" t="str">
        <f t="shared" si="271"/>
        <v>Natural Resources1</v>
      </c>
      <c r="M1415" s="63" t="str">
        <f t="shared" si="272"/>
        <v>Habitat &amp; Open Space Management1</v>
      </c>
      <c r="N1415" s="637">
        <v>43.860000000000007</v>
      </c>
      <c r="O1415" s="213">
        <v>0</v>
      </c>
      <c r="Q1415" s="213">
        <f t="shared" si="273"/>
        <v>0</v>
      </c>
      <c r="R1415" s="213">
        <v>0</v>
      </c>
      <c r="S1415" s="213">
        <v>0</v>
      </c>
      <c r="T1415" s="213">
        <v>0</v>
      </c>
      <c r="U1415" s="213">
        <v>0</v>
      </c>
      <c r="V1415" s="213">
        <v>0</v>
      </c>
      <c r="W1415" s="213">
        <v>0</v>
      </c>
      <c r="X1415" s="213">
        <v>0</v>
      </c>
      <c r="Y1415" s="213">
        <v>0</v>
      </c>
      <c r="Z1415" s="213">
        <v>0</v>
      </c>
      <c r="AA1415" s="213">
        <v>0</v>
      </c>
      <c r="AB1415" s="213">
        <v>0</v>
      </c>
      <c r="AC1415" s="213">
        <f>SUMIF('[3]revexpbalances - 2024-07-18T082'!$G:$G,G:G,'[3]revexpbalances - 2024-07-18T082'!$H:$H)</f>
        <v>0</v>
      </c>
      <c r="AD1415" s="213">
        <f t="shared" si="274"/>
        <v>0</v>
      </c>
      <c r="AE1415" s="744">
        <f t="shared" si="275"/>
        <v>0</v>
      </c>
      <c r="AF1415" s="744">
        <f t="shared" si="276"/>
        <v>0</v>
      </c>
      <c r="AG1415" s="744">
        <f t="shared" si="277"/>
        <v>0</v>
      </c>
      <c r="AH1415" s="744">
        <f t="shared" si="278"/>
        <v>0</v>
      </c>
      <c r="AI1415" s="744">
        <f t="shared" si="279"/>
        <v>0</v>
      </c>
      <c r="AJ1415" s="744">
        <f t="shared" si="280"/>
        <v>0</v>
      </c>
      <c r="AK1415" s="1097">
        <v>0</v>
      </c>
    </row>
    <row r="1416" spans="1:37">
      <c r="A1416">
        <v>25430</v>
      </c>
      <c r="B1416" t="s">
        <v>2951</v>
      </c>
      <c r="C1416">
        <v>931174</v>
      </c>
      <c r="D1416" t="s">
        <v>6208</v>
      </c>
      <c r="E1416">
        <v>520115</v>
      </c>
      <c r="F1416" t="s">
        <v>49</v>
      </c>
      <c r="G1416" s="408" t="s">
        <v>6779</v>
      </c>
      <c r="H1416" s="566" t="s">
        <v>47</v>
      </c>
      <c r="I1416" s="566" t="s">
        <v>508</v>
      </c>
      <c r="J1416" s="217" t="s">
        <v>458</v>
      </c>
      <c r="K1416" s="61" t="str">
        <f t="shared" si="270"/>
        <v>2</v>
      </c>
      <c r="L1416" s="63" t="str">
        <f t="shared" si="271"/>
        <v>Natural Resources2</v>
      </c>
      <c r="M1416" s="63" t="str">
        <f t="shared" si="272"/>
        <v>Habitat &amp; Open Space Management2</v>
      </c>
      <c r="N1416" s="637">
        <v>544.54999999999995</v>
      </c>
      <c r="O1416" s="213">
        <v>0</v>
      </c>
      <c r="Q1416" s="213">
        <f t="shared" si="273"/>
        <v>0</v>
      </c>
      <c r="R1416" s="213">
        <v>0</v>
      </c>
      <c r="S1416" s="213">
        <v>0</v>
      </c>
      <c r="T1416" s="213">
        <v>0</v>
      </c>
      <c r="U1416" s="213">
        <v>0</v>
      </c>
      <c r="V1416" s="213">
        <v>0</v>
      </c>
      <c r="W1416" s="213">
        <v>0</v>
      </c>
      <c r="X1416" s="213">
        <v>0</v>
      </c>
      <c r="Y1416" s="213">
        <v>0</v>
      </c>
      <c r="Z1416" s="213">
        <v>0</v>
      </c>
      <c r="AA1416" s="213">
        <v>0</v>
      </c>
      <c r="AB1416" s="213">
        <v>0</v>
      </c>
      <c r="AC1416" s="213">
        <f>SUMIF('[3]revexpbalances - 2024-07-18T082'!$G:$G,G:G,'[3]revexpbalances - 2024-07-18T082'!$H:$H)</f>
        <v>0</v>
      </c>
      <c r="AD1416" s="213">
        <f t="shared" si="274"/>
        <v>0</v>
      </c>
      <c r="AE1416" s="744">
        <f t="shared" si="275"/>
        <v>0</v>
      </c>
      <c r="AF1416" s="744">
        <f t="shared" si="276"/>
        <v>0</v>
      </c>
      <c r="AG1416" s="744">
        <f t="shared" si="277"/>
        <v>0</v>
      </c>
      <c r="AH1416" s="744">
        <f t="shared" si="278"/>
        <v>0</v>
      </c>
      <c r="AI1416" s="744">
        <f t="shared" si="279"/>
        <v>0</v>
      </c>
      <c r="AJ1416" s="744">
        <f t="shared" si="280"/>
        <v>0</v>
      </c>
      <c r="AK1416" s="1097">
        <v>0</v>
      </c>
    </row>
    <row r="1417" spans="1:37">
      <c r="A1417">
        <v>25430</v>
      </c>
      <c r="B1417" t="s">
        <v>2951</v>
      </c>
      <c r="C1417">
        <v>931174</v>
      </c>
      <c r="D1417" t="s">
        <v>6208</v>
      </c>
      <c r="E1417">
        <v>520230</v>
      </c>
      <c r="F1417" t="s">
        <v>50</v>
      </c>
      <c r="G1417" s="408" t="s">
        <v>6221</v>
      </c>
      <c r="H1417" s="217" t="s">
        <v>47</v>
      </c>
      <c r="I1417" s="217" t="s">
        <v>508</v>
      </c>
      <c r="J1417" s="217" t="s">
        <v>458</v>
      </c>
      <c r="K1417" s="61" t="str">
        <f t="shared" si="270"/>
        <v>2</v>
      </c>
      <c r="L1417" s="63" t="str">
        <f t="shared" si="271"/>
        <v>Natural Resources2</v>
      </c>
      <c r="M1417" s="63" t="str">
        <f t="shared" si="272"/>
        <v>Habitat &amp; Open Space Management2</v>
      </c>
      <c r="N1417" s="637">
        <v>334.09000000000003</v>
      </c>
      <c r="O1417" s="213">
        <v>0</v>
      </c>
      <c r="Q1417" s="213">
        <f t="shared" si="273"/>
        <v>0</v>
      </c>
      <c r="R1417" s="213">
        <v>0</v>
      </c>
      <c r="S1417" s="213">
        <v>0</v>
      </c>
      <c r="T1417" s="213">
        <v>0</v>
      </c>
      <c r="U1417" s="213">
        <v>0</v>
      </c>
      <c r="V1417" s="213">
        <v>0</v>
      </c>
      <c r="W1417" s="213">
        <v>0</v>
      </c>
      <c r="X1417" s="213">
        <v>0</v>
      </c>
      <c r="Y1417" s="213">
        <v>0</v>
      </c>
      <c r="Z1417" s="213">
        <v>0</v>
      </c>
      <c r="AA1417" s="213">
        <v>0</v>
      </c>
      <c r="AB1417" s="213">
        <v>0</v>
      </c>
      <c r="AC1417" s="213">
        <f>SUMIF('[3]revexpbalances - 2024-07-18T082'!$G:$G,G:G,'[3]revexpbalances - 2024-07-18T082'!$H:$H)</f>
        <v>0</v>
      </c>
      <c r="AD1417" s="213">
        <f t="shared" si="274"/>
        <v>0</v>
      </c>
      <c r="AE1417" s="744">
        <f t="shared" si="275"/>
        <v>0</v>
      </c>
      <c r="AF1417" s="744">
        <f t="shared" si="276"/>
        <v>0</v>
      </c>
      <c r="AG1417" s="744">
        <f t="shared" si="277"/>
        <v>0</v>
      </c>
      <c r="AH1417" s="744">
        <f t="shared" si="278"/>
        <v>0</v>
      </c>
      <c r="AI1417" s="744">
        <f t="shared" si="279"/>
        <v>0</v>
      </c>
      <c r="AJ1417" s="744">
        <f t="shared" si="280"/>
        <v>0</v>
      </c>
      <c r="AK1417" s="1097">
        <v>0</v>
      </c>
    </row>
    <row r="1418" spans="1:37">
      <c r="A1418">
        <v>25430</v>
      </c>
      <c r="B1418" t="s">
        <v>2951</v>
      </c>
      <c r="C1418">
        <v>931174</v>
      </c>
      <c r="D1418" t="s">
        <v>6208</v>
      </c>
      <c r="E1418">
        <v>520360</v>
      </c>
      <c r="F1418" t="s">
        <v>2917</v>
      </c>
      <c r="G1418" s="408" t="s">
        <v>6251</v>
      </c>
      <c r="H1418" s="217" t="s">
        <v>47</v>
      </c>
      <c r="I1418" s="217" t="s">
        <v>508</v>
      </c>
      <c r="J1418" s="217" t="s">
        <v>2130</v>
      </c>
      <c r="K1418" s="61" t="str">
        <f t="shared" si="270"/>
        <v>2</v>
      </c>
      <c r="L1418" s="63" t="str">
        <f t="shared" si="271"/>
        <v>Natural Resources2</v>
      </c>
      <c r="M1418" s="63" t="str">
        <f t="shared" si="272"/>
        <v>Habitat &amp; Open Space Management2</v>
      </c>
      <c r="N1418" s="637">
        <v>3883.5</v>
      </c>
      <c r="O1418" s="213">
        <v>0</v>
      </c>
      <c r="Q1418" s="213">
        <f t="shared" si="273"/>
        <v>0</v>
      </c>
      <c r="R1418" s="213">
        <v>0</v>
      </c>
      <c r="S1418" s="213">
        <v>0</v>
      </c>
      <c r="T1418" s="213">
        <v>0</v>
      </c>
      <c r="U1418" s="213">
        <v>0</v>
      </c>
      <c r="V1418" s="213">
        <v>0</v>
      </c>
      <c r="W1418" s="213">
        <v>0</v>
      </c>
      <c r="X1418" s="213">
        <v>0</v>
      </c>
      <c r="Y1418" s="213">
        <v>0</v>
      </c>
      <c r="Z1418" s="213">
        <v>0</v>
      </c>
      <c r="AA1418" s="213">
        <v>0</v>
      </c>
      <c r="AB1418" s="213">
        <v>0</v>
      </c>
      <c r="AC1418" s="213">
        <f>SUMIF('[3]revexpbalances - 2024-07-18T082'!$G:$G,G:G,'[3]revexpbalances - 2024-07-18T082'!$H:$H)</f>
        <v>0</v>
      </c>
      <c r="AD1418" s="213">
        <f t="shared" si="274"/>
        <v>0</v>
      </c>
      <c r="AE1418" s="744">
        <f t="shared" si="275"/>
        <v>0</v>
      </c>
      <c r="AF1418" s="744">
        <f t="shared" si="276"/>
        <v>0</v>
      </c>
      <c r="AG1418" s="744">
        <f t="shared" si="277"/>
        <v>0</v>
      </c>
      <c r="AH1418" s="744">
        <f t="shared" si="278"/>
        <v>0</v>
      </c>
      <c r="AI1418" s="744">
        <f t="shared" si="279"/>
        <v>0</v>
      </c>
      <c r="AJ1418" s="744">
        <f t="shared" si="280"/>
        <v>0</v>
      </c>
      <c r="AK1418" s="1097">
        <v>0</v>
      </c>
    </row>
    <row r="1419" spans="1:37">
      <c r="A1419">
        <v>25620</v>
      </c>
      <c r="B1419" t="s">
        <v>2347</v>
      </c>
      <c r="C1419">
        <v>931750</v>
      </c>
      <c r="D1419" t="s">
        <v>2347</v>
      </c>
      <c r="E1419">
        <v>521360</v>
      </c>
      <c r="F1419" t="s">
        <v>105</v>
      </c>
      <c r="G1419" s="408" t="s">
        <v>6805</v>
      </c>
      <c r="H1419" s="217" t="s">
        <v>1524</v>
      </c>
      <c r="I1419" s="566" t="s">
        <v>448</v>
      </c>
      <c r="J1419" s="217" t="s">
        <v>458</v>
      </c>
      <c r="K1419" s="61" t="str">
        <f t="shared" si="270"/>
        <v>2</v>
      </c>
      <c r="L1419" s="63" t="str">
        <f t="shared" si="271"/>
        <v>Regional Parks2</v>
      </c>
      <c r="M1419" s="63" t="str">
        <f t="shared" si="272"/>
        <v>Lake Skinner2</v>
      </c>
      <c r="N1419" s="637">
        <v>123.9</v>
      </c>
      <c r="O1419" s="213">
        <v>0</v>
      </c>
      <c r="Q1419" s="213">
        <f t="shared" si="273"/>
        <v>0</v>
      </c>
      <c r="R1419" s="213">
        <v>0</v>
      </c>
      <c r="S1419" s="213">
        <v>0</v>
      </c>
      <c r="T1419" s="213">
        <v>0</v>
      </c>
      <c r="U1419" s="213">
        <v>0</v>
      </c>
      <c r="V1419" s="213">
        <v>0</v>
      </c>
      <c r="W1419" s="213">
        <v>0</v>
      </c>
      <c r="X1419" s="213">
        <v>0</v>
      </c>
      <c r="Y1419" s="213">
        <v>0</v>
      </c>
      <c r="Z1419" s="213">
        <v>0</v>
      </c>
      <c r="AA1419" s="213">
        <v>0</v>
      </c>
      <c r="AB1419" s="213">
        <v>0</v>
      </c>
      <c r="AC1419" s="213">
        <f>SUMIF('[3]revexpbalances - 2024-07-18T082'!$G:$G,G:G,'[3]revexpbalances - 2024-07-18T082'!$H:$H)</f>
        <v>0</v>
      </c>
      <c r="AD1419" s="213">
        <f t="shared" si="274"/>
        <v>0</v>
      </c>
      <c r="AE1419" s="744">
        <f t="shared" si="275"/>
        <v>0</v>
      </c>
      <c r="AF1419" s="744">
        <f t="shared" si="276"/>
        <v>0</v>
      </c>
      <c r="AG1419" s="744">
        <f t="shared" si="277"/>
        <v>0</v>
      </c>
      <c r="AH1419" s="744">
        <f t="shared" si="278"/>
        <v>0</v>
      </c>
      <c r="AI1419" s="744">
        <f t="shared" si="279"/>
        <v>0</v>
      </c>
      <c r="AJ1419" s="744">
        <f t="shared" si="280"/>
        <v>0</v>
      </c>
      <c r="AK1419" s="1097">
        <v>0</v>
      </c>
    </row>
    <row r="1420" spans="1:37">
      <c r="A1420">
        <v>25620</v>
      </c>
      <c r="B1420" t="s">
        <v>2347</v>
      </c>
      <c r="C1420">
        <v>931750</v>
      </c>
      <c r="D1420" t="s">
        <v>2347</v>
      </c>
      <c r="E1420">
        <v>523640</v>
      </c>
      <c r="F1420" t="s">
        <v>109</v>
      </c>
      <c r="G1420" s="408" t="s">
        <v>6806</v>
      </c>
      <c r="H1420" s="566" t="s">
        <v>1524</v>
      </c>
      <c r="I1420" s="566" t="s">
        <v>448</v>
      </c>
      <c r="J1420" s="217" t="s">
        <v>458</v>
      </c>
      <c r="K1420" s="61" t="str">
        <f t="shared" si="270"/>
        <v>2</v>
      </c>
      <c r="L1420" s="63" t="str">
        <f t="shared" si="271"/>
        <v>Regional Parks2</v>
      </c>
      <c r="M1420" s="63" t="str">
        <f t="shared" si="272"/>
        <v>Lake Skinner2</v>
      </c>
      <c r="N1420" s="637">
        <v>1199.67</v>
      </c>
      <c r="O1420" s="213">
        <v>3000</v>
      </c>
      <c r="Q1420" s="213">
        <f t="shared" si="273"/>
        <v>3000</v>
      </c>
      <c r="R1420" s="213">
        <v>0</v>
      </c>
      <c r="S1420" s="213">
        <v>0</v>
      </c>
      <c r="T1420" s="213">
        <v>0</v>
      </c>
      <c r="U1420" s="213">
        <v>0</v>
      </c>
      <c r="V1420" s="213">
        <v>0</v>
      </c>
      <c r="W1420" s="213">
        <v>0</v>
      </c>
      <c r="X1420" s="213">
        <v>0</v>
      </c>
      <c r="Y1420" s="213">
        <v>382.11</v>
      </c>
      <c r="Z1420" s="213">
        <v>23.68</v>
      </c>
      <c r="AA1420" s="213">
        <v>3426.45</v>
      </c>
      <c r="AB1420" s="213">
        <v>0</v>
      </c>
      <c r="AC1420" s="213">
        <f>SUMIF('[3]revexpbalances - 2024-07-18T082'!$G:$G,G:G,'[3]revexpbalances - 2024-07-18T082'!$H:$H)</f>
        <v>0</v>
      </c>
      <c r="AD1420" s="213">
        <f t="shared" si="274"/>
        <v>3832.24</v>
      </c>
      <c r="AE1420" s="744">
        <f t="shared" si="275"/>
        <v>0</v>
      </c>
      <c r="AF1420" s="744">
        <f t="shared" si="276"/>
        <v>0</v>
      </c>
      <c r="AG1420" s="744">
        <f t="shared" si="277"/>
        <v>405.79</v>
      </c>
      <c r="AH1420" s="744">
        <f t="shared" si="278"/>
        <v>3426.45</v>
      </c>
      <c r="AI1420" s="744">
        <f t="shared" si="279"/>
        <v>3832.24</v>
      </c>
      <c r="AJ1420" s="744">
        <f t="shared" si="280"/>
        <v>-832.23999999999978</v>
      </c>
      <c r="AK1420" s="1097">
        <v>3000</v>
      </c>
    </row>
    <row r="1421" spans="1:37">
      <c r="A1421">
        <v>25620</v>
      </c>
      <c r="B1421" t="s">
        <v>2347</v>
      </c>
      <c r="C1421">
        <v>931750</v>
      </c>
      <c r="D1421" t="s">
        <v>2347</v>
      </c>
      <c r="E1421">
        <v>528960</v>
      </c>
      <c r="F1421" t="s">
        <v>79</v>
      </c>
      <c r="G1421" s="408" t="s">
        <v>2441</v>
      </c>
      <c r="H1421" s="566" t="s">
        <v>1524</v>
      </c>
      <c r="I1421" s="566" t="s">
        <v>448</v>
      </c>
      <c r="J1421" s="62" t="s">
        <v>2546</v>
      </c>
      <c r="K1421" s="61" t="str">
        <f t="shared" si="270"/>
        <v>2</v>
      </c>
      <c r="L1421" s="63" t="str">
        <f t="shared" si="271"/>
        <v>Regional Parks2</v>
      </c>
      <c r="M1421" s="63" t="str">
        <f t="shared" si="272"/>
        <v>Lake Skinner2</v>
      </c>
      <c r="N1421" s="637">
        <v>283.48</v>
      </c>
      <c r="O1421" s="213">
        <v>0</v>
      </c>
      <c r="Q1421" s="213">
        <f t="shared" si="273"/>
        <v>0</v>
      </c>
      <c r="R1421" s="213">
        <v>0</v>
      </c>
      <c r="S1421" s="213">
        <v>0</v>
      </c>
      <c r="T1421" s="213">
        <v>0</v>
      </c>
      <c r="U1421" s="213">
        <v>0</v>
      </c>
      <c r="V1421" s="213">
        <v>0</v>
      </c>
      <c r="W1421" s="213">
        <v>0</v>
      </c>
      <c r="X1421" s="213">
        <v>0</v>
      </c>
      <c r="Y1421" s="213">
        <v>0</v>
      </c>
      <c r="Z1421" s="213">
        <v>0</v>
      </c>
      <c r="AA1421" s="213">
        <v>0</v>
      </c>
      <c r="AB1421" s="213">
        <v>0</v>
      </c>
      <c r="AC1421" s="213">
        <f>SUMIF('[3]revexpbalances - 2024-07-18T082'!$G:$G,G:G,'[3]revexpbalances - 2024-07-18T082'!$H:$H)</f>
        <v>0</v>
      </c>
      <c r="AD1421" s="213">
        <f t="shared" si="274"/>
        <v>0</v>
      </c>
      <c r="AE1421" s="744">
        <f t="shared" si="275"/>
        <v>0</v>
      </c>
      <c r="AF1421" s="744">
        <f t="shared" si="276"/>
        <v>0</v>
      </c>
      <c r="AG1421" s="744">
        <f t="shared" si="277"/>
        <v>0</v>
      </c>
      <c r="AH1421" s="744">
        <f t="shared" si="278"/>
        <v>0</v>
      </c>
      <c r="AI1421" s="744">
        <f t="shared" si="279"/>
        <v>0</v>
      </c>
      <c r="AJ1421" s="744">
        <f t="shared" si="280"/>
        <v>0</v>
      </c>
      <c r="AK1421" s="1097">
        <v>0</v>
      </c>
    </row>
    <row r="1422" spans="1:37">
      <c r="A1422">
        <v>25620</v>
      </c>
      <c r="B1422" t="s">
        <v>2347</v>
      </c>
      <c r="C1422">
        <v>931750</v>
      </c>
      <c r="D1422" t="s">
        <v>2347</v>
      </c>
      <c r="E1422">
        <v>529510</v>
      </c>
      <c r="F1422" t="s">
        <v>101</v>
      </c>
      <c r="G1422" s="408" t="s">
        <v>4247</v>
      </c>
      <c r="H1422" s="566" t="s">
        <v>1524</v>
      </c>
      <c r="I1422" s="566" t="s">
        <v>448</v>
      </c>
      <c r="J1422" s="217" t="s">
        <v>458</v>
      </c>
      <c r="K1422" s="61" t="str">
        <f t="shared" si="270"/>
        <v>2</v>
      </c>
      <c r="L1422" s="63" t="str">
        <f t="shared" si="271"/>
        <v>Regional Parks2</v>
      </c>
      <c r="M1422" s="63" t="str">
        <f t="shared" si="272"/>
        <v>Lake Skinner2</v>
      </c>
      <c r="N1422" s="637">
        <v>25</v>
      </c>
      <c r="O1422" s="213">
        <v>0</v>
      </c>
      <c r="Q1422" s="213">
        <f t="shared" si="273"/>
        <v>0</v>
      </c>
      <c r="R1422" s="213">
        <v>0</v>
      </c>
      <c r="S1422" s="213">
        <v>0</v>
      </c>
      <c r="T1422" s="213">
        <v>0</v>
      </c>
      <c r="U1422" s="213">
        <v>0</v>
      </c>
      <c r="V1422" s="213">
        <v>0</v>
      </c>
      <c r="W1422" s="213">
        <v>0</v>
      </c>
      <c r="X1422" s="213">
        <v>0</v>
      </c>
      <c r="Y1422" s="213">
        <v>0</v>
      </c>
      <c r="Z1422" s="213">
        <v>0</v>
      </c>
      <c r="AA1422" s="213">
        <v>25</v>
      </c>
      <c r="AB1422" s="213">
        <v>0</v>
      </c>
      <c r="AC1422" s="213">
        <f>SUMIF('[3]revexpbalances - 2024-07-18T082'!$G:$G,G:G,'[3]revexpbalances - 2024-07-18T082'!$H:$H)</f>
        <v>0</v>
      </c>
      <c r="AD1422" s="213">
        <f t="shared" si="274"/>
        <v>25</v>
      </c>
      <c r="AE1422" s="744">
        <f t="shared" si="275"/>
        <v>0</v>
      </c>
      <c r="AF1422" s="744">
        <f t="shared" si="276"/>
        <v>0</v>
      </c>
      <c r="AG1422" s="744">
        <f t="shared" si="277"/>
        <v>0</v>
      </c>
      <c r="AH1422" s="744">
        <f t="shared" si="278"/>
        <v>25</v>
      </c>
      <c r="AI1422" s="744">
        <f t="shared" si="279"/>
        <v>25</v>
      </c>
      <c r="AJ1422" s="744">
        <f t="shared" si="280"/>
        <v>-25</v>
      </c>
      <c r="AK1422" s="1097">
        <v>0</v>
      </c>
    </row>
    <row r="1423" spans="1:37">
      <c r="A1423">
        <v>33100</v>
      </c>
      <c r="B1423" t="s">
        <v>1641</v>
      </c>
      <c r="C1423">
        <v>931105</v>
      </c>
      <c r="D1423" t="s">
        <v>1641</v>
      </c>
      <c r="E1423">
        <v>525440</v>
      </c>
      <c r="F1423" t="s">
        <v>111</v>
      </c>
      <c r="G1423" s="408" t="s">
        <v>4257</v>
      </c>
      <c r="H1423" s="566" t="s">
        <v>1671</v>
      </c>
      <c r="I1423" s="408" t="s">
        <v>1641</v>
      </c>
      <c r="J1423" s="217" t="s">
        <v>458</v>
      </c>
      <c r="K1423" s="61" t="str">
        <f t="shared" ref="K1423:K1468" si="281">MID(E1423,2,1)</f>
        <v>2</v>
      </c>
      <c r="L1423" s="63" t="str">
        <f t="shared" ref="L1423:L1468" si="282">H1423&amp;K1423</f>
        <v>CIP2</v>
      </c>
      <c r="M1423" s="63" t="str">
        <f t="shared" ref="M1423:M1468" si="283">I1423&amp;K1423</f>
        <v>Park Acq &amp; Dev, District2</v>
      </c>
      <c r="N1423" s="637">
        <v>2000000</v>
      </c>
      <c r="O1423" s="213">
        <v>0</v>
      </c>
      <c r="P1423" s="717">
        <v>36704</v>
      </c>
      <c r="Q1423" s="213">
        <f t="shared" ref="Q1423:Q1468" si="284">O1423+P1423</f>
        <v>36704</v>
      </c>
      <c r="R1423" s="213">
        <v>0</v>
      </c>
      <c r="S1423" s="213">
        <v>0</v>
      </c>
      <c r="T1423" s="213">
        <v>0</v>
      </c>
      <c r="U1423" s="213">
        <v>0</v>
      </c>
      <c r="V1423" s="213">
        <v>0</v>
      </c>
      <c r="W1423" s="213">
        <v>0</v>
      </c>
      <c r="X1423" s="213">
        <v>0</v>
      </c>
      <c r="Y1423" s="213">
        <v>37316.519999999997</v>
      </c>
      <c r="Z1423" s="213">
        <v>344.39</v>
      </c>
      <c r="AA1423" s="213">
        <v>153.06</v>
      </c>
      <c r="AB1423" s="213">
        <v>0</v>
      </c>
      <c r="AC1423" s="213">
        <f>SUMIF('[3]revexpbalances - 2024-07-18T082'!$G:$G,G:G,'[3]revexpbalances - 2024-07-18T082'!$H:$H)</f>
        <v>5603.06</v>
      </c>
      <c r="AD1423" s="213">
        <f t="shared" si="274"/>
        <v>43417.029999999992</v>
      </c>
      <c r="AE1423" s="744">
        <f t="shared" si="275"/>
        <v>0</v>
      </c>
      <c r="AF1423" s="744">
        <f t="shared" si="276"/>
        <v>0</v>
      </c>
      <c r="AG1423" s="744">
        <f t="shared" si="277"/>
        <v>37660.909999999996</v>
      </c>
      <c r="AH1423" s="744">
        <f t="shared" si="278"/>
        <v>5756.1200000000008</v>
      </c>
      <c r="AI1423" s="744">
        <f t="shared" si="279"/>
        <v>43417.03</v>
      </c>
      <c r="AJ1423" s="744">
        <f t="shared" si="280"/>
        <v>-6713.0299999999988</v>
      </c>
      <c r="AK1423" s="1097">
        <v>175000</v>
      </c>
    </row>
    <row r="1424" spans="1:37">
      <c r="A1424">
        <v>25590</v>
      </c>
      <c r="B1424" t="s">
        <v>1564</v>
      </c>
      <c r="C1424">
        <v>931150</v>
      </c>
      <c r="D1424" t="s">
        <v>1564</v>
      </c>
      <c r="E1424">
        <v>546160</v>
      </c>
      <c r="F1424" t="s">
        <v>2139</v>
      </c>
      <c r="G1424" s="408" t="s">
        <v>2740</v>
      </c>
      <c r="H1424" s="566" t="s">
        <v>47</v>
      </c>
      <c r="I1424" s="217" t="s">
        <v>1564</v>
      </c>
      <c r="J1424" s="62" t="s">
        <v>460</v>
      </c>
      <c r="K1424" s="61" t="str">
        <f t="shared" si="281"/>
        <v>4</v>
      </c>
      <c r="L1424" s="63" t="str">
        <f t="shared" si="282"/>
        <v>Natural Resources4</v>
      </c>
      <c r="M1424" s="63" t="str">
        <f t="shared" si="283"/>
        <v>MSHCP Reserve Management4</v>
      </c>
      <c r="N1424" s="637">
        <v>12920.43</v>
      </c>
      <c r="O1424" s="213">
        <v>0</v>
      </c>
      <c r="Q1424" s="213">
        <f t="shared" si="284"/>
        <v>0</v>
      </c>
      <c r="R1424" s="213">
        <v>0</v>
      </c>
      <c r="S1424" s="213">
        <v>0</v>
      </c>
      <c r="T1424" s="213">
        <v>0</v>
      </c>
      <c r="U1424" s="213">
        <v>0</v>
      </c>
      <c r="V1424" s="213">
        <v>0</v>
      </c>
      <c r="W1424" s="213">
        <v>0</v>
      </c>
      <c r="X1424" s="213">
        <v>0</v>
      </c>
      <c r="Y1424" s="213">
        <v>0</v>
      </c>
      <c r="Z1424" s="213">
        <v>0</v>
      </c>
      <c r="AA1424" s="213">
        <v>0</v>
      </c>
      <c r="AB1424" s="213">
        <v>0</v>
      </c>
      <c r="AC1424" s="213">
        <f>SUMIF('[3]revexpbalances - 2024-07-18T082'!$G:$G,G:G,'[3]revexpbalances - 2024-07-18T082'!$H:$H)</f>
        <v>0</v>
      </c>
      <c r="AD1424" s="213">
        <f t="shared" ref="AD1424:AD1469" si="285">SUM(R1424:AC1424)</f>
        <v>0</v>
      </c>
      <c r="AE1424" s="744">
        <f t="shared" ref="AE1424:AE1469" si="286">SUM(R1424:T1424)</f>
        <v>0</v>
      </c>
      <c r="AF1424" s="744">
        <f t="shared" ref="AF1424:AF1469" si="287">SUM(U1424:W1424)</f>
        <v>0</v>
      </c>
      <c r="AG1424" s="744">
        <f t="shared" ref="AG1424:AG1469" si="288">SUM(X1424:Z1424)</f>
        <v>0</v>
      </c>
      <c r="AH1424" s="744">
        <f t="shared" ref="AH1424:AH1469" si="289">SUM(AA1424:AC1424)</f>
        <v>0</v>
      </c>
      <c r="AI1424" s="744">
        <f t="shared" ref="AI1424:AI1469" si="290">SUM(AE1424:AH1424)</f>
        <v>0</v>
      </c>
      <c r="AJ1424" s="744">
        <f t="shared" ref="AJ1424:AJ1469" si="291">Q1424-AI1424</f>
        <v>0</v>
      </c>
      <c r="AK1424" s="1097">
        <v>0</v>
      </c>
    </row>
    <row r="1425" spans="1:37">
      <c r="A1425">
        <v>25400</v>
      </c>
      <c r="B1425" t="s">
        <v>2923</v>
      </c>
      <c r="C1425">
        <v>931200</v>
      </c>
      <c r="D1425" t="s">
        <v>2930</v>
      </c>
      <c r="E1425">
        <v>510420</v>
      </c>
      <c r="F1425" t="s">
        <v>464</v>
      </c>
      <c r="G1425" s="408" t="s">
        <v>1588</v>
      </c>
      <c r="H1425" s="566" t="s">
        <v>1766</v>
      </c>
      <c r="I1425" s="566" t="s">
        <v>46</v>
      </c>
      <c r="J1425" s="62" t="s">
        <v>1950</v>
      </c>
      <c r="K1425" s="61" t="str">
        <f t="shared" si="281"/>
        <v>1</v>
      </c>
      <c r="L1425" s="63" t="str">
        <f t="shared" si="282"/>
        <v>Business Services1</v>
      </c>
      <c r="M1425" s="63" t="str">
        <f t="shared" si="283"/>
        <v>Business Operations1</v>
      </c>
      <c r="N1425" s="637">
        <v>223.88</v>
      </c>
      <c r="O1425" s="213">
        <v>0</v>
      </c>
      <c r="Q1425" s="213">
        <f t="shared" si="284"/>
        <v>0</v>
      </c>
      <c r="R1425" s="213">
        <v>0</v>
      </c>
      <c r="S1425" s="213">
        <v>0</v>
      </c>
      <c r="T1425" s="213">
        <v>0</v>
      </c>
      <c r="U1425" s="213">
        <v>0</v>
      </c>
      <c r="V1425" s="213">
        <v>0</v>
      </c>
      <c r="W1425" s="213">
        <v>0</v>
      </c>
      <c r="X1425" s="213">
        <v>0</v>
      </c>
      <c r="Y1425" s="213">
        <v>0</v>
      </c>
      <c r="Z1425" s="213">
        <v>0</v>
      </c>
      <c r="AA1425" s="213">
        <v>0</v>
      </c>
      <c r="AB1425" s="213">
        <v>0</v>
      </c>
      <c r="AC1425" s="213">
        <f>SUMIF('[3]revexpbalances - 2024-07-18T082'!$G:$G,G:G,'[3]revexpbalances - 2024-07-18T082'!$H:$H)</f>
        <v>0</v>
      </c>
      <c r="AD1425" s="213">
        <f t="shared" si="285"/>
        <v>0</v>
      </c>
      <c r="AE1425" s="744">
        <f t="shared" si="286"/>
        <v>0</v>
      </c>
      <c r="AF1425" s="744">
        <f t="shared" si="287"/>
        <v>0</v>
      </c>
      <c r="AG1425" s="744">
        <f t="shared" si="288"/>
        <v>0</v>
      </c>
      <c r="AH1425" s="744">
        <f t="shared" si="289"/>
        <v>0</v>
      </c>
      <c r="AI1425" s="744">
        <f t="shared" si="290"/>
        <v>0</v>
      </c>
      <c r="AJ1425" s="744">
        <f t="shared" si="291"/>
        <v>0</v>
      </c>
      <c r="AK1425" s="1097">
        <v>0</v>
      </c>
    </row>
    <row r="1426" spans="1:37">
      <c r="A1426">
        <v>25400</v>
      </c>
      <c r="B1426" t="s">
        <v>2923</v>
      </c>
      <c r="C1426">
        <v>931200</v>
      </c>
      <c r="D1426" t="s">
        <v>2930</v>
      </c>
      <c r="E1426">
        <v>513120</v>
      </c>
      <c r="F1426" t="s">
        <v>471</v>
      </c>
      <c r="G1426" s="408" t="s">
        <v>625</v>
      </c>
      <c r="H1426" s="566" t="s">
        <v>1766</v>
      </c>
      <c r="I1426" s="566" t="s">
        <v>46</v>
      </c>
      <c r="J1426" s="62" t="s">
        <v>2547</v>
      </c>
      <c r="K1426" s="61" t="str">
        <f t="shared" si="281"/>
        <v>1</v>
      </c>
      <c r="L1426" s="63" t="str">
        <f t="shared" si="282"/>
        <v>Business Services1</v>
      </c>
      <c r="M1426" s="63" t="str">
        <f t="shared" si="283"/>
        <v>Business Operations1</v>
      </c>
      <c r="N1426" s="637">
        <v>13.81</v>
      </c>
      <c r="O1426" s="213">
        <v>0</v>
      </c>
      <c r="Q1426" s="213">
        <f t="shared" si="284"/>
        <v>0</v>
      </c>
      <c r="R1426" s="213">
        <v>39.92</v>
      </c>
      <c r="S1426" s="213">
        <v>-27.45</v>
      </c>
      <c r="T1426" s="213">
        <v>0</v>
      </c>
      <c r="U1426" s="213">
        <v>-12.47</v>
      </c>
      <c r="V1426" s="213">
        <v>0</v>
      </c>
      <c r="W1426" s="213">
        <v>0</v>
      </c>
      <c r="X1426" s="213">
        <v>0</v>
      </c>
      <c r="Y1426" s="213">
        <v>0</v>
      </c>
      <c r="Z1426" s="213">
        <v>0</v>
      </c>
      <c r="AA1426" s="213">
        <v>0</v>
      </c>
      <c r="AB1426" s="213">
        <v>0</v>
      </c>
      <c r="AC1426" s="213">
        <f>SUMIF('[3]revexpbalances - 2024-07-18T082'!$G:$G,G:G,'[3]revexpbalances - 2024-07-18T082'!$H:$H)</f>
        <v>0</v>
      </c>
      <c r="AD1426" s="213">
        <f t="shared" si="285"/>
        <v>1.7763568394002505E-15</v>
      </c>
      <c r="AE1426" s="744">
        <f t="shared" si="286"/>
        <v>12.470000000000002</v>
      </c>
      <c r="AF1426" s="744">
        <f t="shared" si="287"/>
        <v>-12.47</v>
      </c>
      <c r="AG1426" s="744">
        <f t="shared" si="288"/>
        <v>0</v>
      </c>
      <c r="AH1426" s="744">
        <f t="shared" si="289"/>
        <v>0</v>
      </c>
      <c r="AI1426" s="744">
        <f t="shared" si="290"/>
        <v>1.7763568394002505E-15</v>
      </c>
      <c r="AJ1426" s="744">
        <f t="shared" si="291"/>
        <v>-1.7763568394002505E-15</v>
      </c>
      <c r="AK1426" s="1097">
        <v>0</v>
      </c>
    </row>
    <row r="1427" spans="1:37">
      <c r="A1427">
        <v>25400</v>
      </c>
      <c r="B1427" t="s">
        <v>2923</v>
      </c>
      <c r="C1427">
        <v>931200</v>
      </c>
      <c r="D1427" t="s">
        <v>2930</v>
      </c>
      <c r="E1427">
        <v>513140</v>
      </c>
      <c r="F1427" t="s">
        <v>472</v>
      </c>
      <c r="G1427" s="408" t="s">
        <v>626</v>
      </c>
      <c r="H1427" s="566" t="s">
        <v>1766</v>
      </c>
      <c r="I1427" s="566" t="s">
        <v>46</v>
      </c>
      <c r="J1427" s="217" t="s">
        <v>1950</v>
      </c>
      <c r="K1427" s="61" t="str">
        <f t="shared" si="281"/>
        <v>1</v>
      </c>
      <c r="L1427" s="63" t="str">
        <f t="shared" si="282"/>
        <v>Business Services1</v>
      </c>
      <c r="M1427" s="63" t="str">
        <f t="shared" si="283"/>
        <v>Business Operations1</v>
      </c>
      <c r="N1427" s="637">
        <v>3.23</v>
      </c>
      <c r="O1427" s="213">
        <v>0</v>
      </c>
      <c r="Q1427" s="213">
        <f t="shared" si="284"/>
        <v>0</v>
      </c>
      <c r="R1427" s="213">
        <v>9.34</v>
      </c>
      <c r="S1427" s="213">
        <v>-6.42</v>
      </c>
      <c r="T1427" s="213">
        <v>0</v>
      </c>
      <c r="U1427" s="213">
        <v>-2.92</v>
      </c>
      <c r="V1427" s="213">
        <v>0</v>
      </c>
      <c r="W1427" s="213">
        <v>0</v>
      </c>
      <c r="X1427" s="213">
        <v>0</v>
      </c>
      <c r="Y1427" s="213">
        <v>0</v>
      </c>
      <c r="Z1427" s="213">
        <v>0</v>
      </c>
      <c r="AA1427" s="213">
        <v>0</v>
      </c>
      <c r="AB1427" s="213">
        <v>0</v>
      </c>
      <c r="AC1427" s="213">
        <f>SUMIF('[3]revexpbalances - 2024-07-18T082'!$G:$G,G:G,'[3]revexpbalances - 2024-07-18T082'!$H:$H)</f>
        <v>0</v>
      </c>
      <c r="AD1427" s="213">
        <f t="shared" si="285"/>
        <v>0</v>
      </c>
      <c r="AE1427" s="744">
        <f t="shared" si="286"/>
        <v>2.92</v>
      </c>
      <c r="AF1427" s="744">
        <f t="shared" si="287"/>
        <v>-2.92</v>
      </c>
      <c r="AG1427" s="744">
        <f t="shared" si="288"/>
        <v>0</v>
      </c>
      <c r="AH1427" s="744">
        <f t="shared" si="289"/>
        <v>0</v>
      </c>
      <c r="AI1427" s="744">
        <f t="shared" si="290"/>
        <v>0</v>
      </c>
      <c r="AJ1427" s="744">
        <f t="shared" si="291"/>
        <v>0</v>
      </c>
      <c r="AK1427" s="1097">
        <v>0</v>
      </c>
    </row>
    <row r="1428" spans="1:37">
      <c r="A1428">
        <v>25400</v>
      </c>
      <c r="B1428" t="s">
        <v>2923</v>
      </c>
      <c r="C1428">
        <v>931200</v>
      </c>
      <c r="D1428" t="s">
        <v>2930</v>
      </c>
      <c r="E1428">
        <v>515040</v>
      </c>
      <c r="F1428" t="s">
        <v>473</v>
      </c>
      <c r="G1428" s="408" t="s">
        <v>627</v>
      </c>
      <c r="H1428" s="566" t="s">
        <v>1766</v>
      </c>
      <c r="I1428" s="566" t="s">
        <v>46</v>
      </c>
      <c r="J1428" s="62" t="s">
        <v>2547</v>
      </c>
      <c r="K1428" s="61" t="str">
        <f t="shared" si="281"/>
        <v>1</v>
      </c>
      <c r="L1428" s="63" t="str">
        <f t="shared" si="282"/>
        <v>Business Services1</v>
      </c>
      <c r="M1428" s="63" t="str">
        <f t="shared" si="283"/>
        <v>Business Operations1</v>
      </c>
      <c r="N1428" s="637">
        <v>43.43</v>
      </c>
      <c r="O1428" s="213">
        <v>0</v>
      </c>
      <c r="Q1428" s="213">
        <f t="shared" si="284"/>
        <v>0</v>
      </c>
      <c r="R1428" s="213">
        <v>0</v>
      </c>
      <c r="S1428" s="213">
        <v>39.24</v>
      </c>
      <c r="T1428" s="213">
        <v>0</v>
      </c>
      <c r="U1428" s="213">
        <v>-39.24</v>
      </c>
      <c r="V1428" s="213">
        <v>0</v>
      </c>
      <c r="W1428" s="213">
        <v>0</v>
      </c>
      <c r="X1428" s="213">
        <v>0</v>
      </c>
      <c r="Y1428" s="213">
        <v>0</v>
      </c>
      <c r="Z1428" s="213">
        <v>0</v>
      </c>
      <c r="AA1428" s="213">
        <v>0</v>
      </c>
      <c r="AB1428" s="213">
        <v>0</v>
      </c>
      <c r="AC1428" s="213">
        <f>SUMIF('[3]revexpbalances - 2024-07-18T082'!$G:$G,G:G,'[3]revexpbalances - 2024-07-18T082'!$H:$H)</f>
        <v>0</v>
      </c>
      <c r="AD1428" s="213">
        <f t="shared" si="285"/>
        <v>0</v>
      </c>
      <c r="AE1428" s="744">
        <f t="shared" si="286"/>
        <v>39.24</v>
      </c>
      <c r="AF1428" s="744">
        <f t="shared" si="287"/>
        <v>-39.24</v>
      </c>
      <c r="AG1428" s="744">
        <f t="shared" si="288"/>
        <v>0</v>
      </c>
      <c r="AH1428" s="744">
        <f t="shared" si="289"/>
        <v>0</v>
      </c>
      <c r="AI1428" s="744">
        <f t="shared" si="290"/>
        <v>0</v>
      </c>
      <c r="AJ1428" s="744">
        <f t="shared" si="291"/>
        <v>0</v>
      </c>
      <c r="AK1428" s="1097">
        <v>0</v>
      </c>
    </row>
    <row r="1429" spans="1:37">
      <c r="A1429">
        <v>25400</v>
      </c>
      <c r="B1429" t="s">
        <v>2923</v>
      </c>
      <c r="C1429">
        <v>931200</v>
      </c>
      <c r="D1429" t="s">
        <v>2930</v>
      </c>
      <c r="E1429">
        <v>515100</v>
      </c>
      <c r="F1429" t="s">
        <v>474</v>
      </c>
      <c r="G1429" s="408" t="s">
        <v>628</v>
      </c>
      <c r="H1429" s="566" t="s">
        <v>1766</v>
      </c>
      <c r="I1429" s="566" t="s">
        <v>46</v>
      </c>
      <c r="J1429" s="62" t="s">
        <v>2547</v>
      </c>
      <c r="K1429" s="61" t="str">
        <f t="shared" si="281"/>
        <v>1</v>
      </c>
      <c r="L1429" s="63" t="str">
        <f t="shared" si="282"/>
        <v>Business Services1</v>
      </c>
      <c r="M1429" s="63" t="str">
        <f t="shared" si="283"/>
        <v>Business Operations1</v>
      </c>
      <c r="N1429" s="637">
        <v>0.28999999999999998</v>
      </c>
      <c r="O1429" s="213">
        <v>0</v>
      </c>
      <c r="Q1429" s="213">
        <f t="shared" si="284"/>
        <v>0</v>
      </c>
      <c r="R1429" s="213">
        <v>0</v>
      </c>
      <c r="S1429" s="213">
        <v>0.27</v>
      </c>
      <c r="T1429" s="213">
        <v>0</v>
      </c>
      <c r="U1429" s="213">
        <v>-0.27</v>
      </c>
      <c r="V1429" s="213">
        <v>0</v>
      </c>
      <c r="W1429" s="213">
        <v>0</v>
      </c>
      <c r="X1429" s="213">
        <v>0</v>
      </c>
      <c r="Y1429" s="213">
        <v>0</v>
      </c>
      <c r="Z1429" s="213">
        <v>0</v>
      </c>
      <c r="AA1429" s="213">
        <v>0</v>
      </c>
      <c r="AB1429" s="213">
        <v>0</v>
      </c>
      <c r="AC1429" s="213">
        <f>SUMIF('[3]revexpbalances - 2024-07-18T082'!$G:$G,G:G,'[3]revexpbalances - 2024-07-18T082'!$H:$H)</f>
        <v>0</v>
      </c>
      <c r="AD1429" s="213">
        <f t="shared" si="285"/>
        <v>0</v>
      </c>
      <c r="AE1429" s="744">
        <f t="shared" si="286"/>
        <v>0.27</v>
      </c>
      <c r="AF1429" s="744">
        <f t="shared" si="287"/>
        <v>-0.27</v>
      </c>
      <c r="AG1429" s="744">
        <f t="shared" si="288"/>
        <v>0</v>
      </c>
      <c r="AH1429" s="744">
        <f t="shared" si="289"/>
        <v>0</v>
      </c>
      <c r="AI1429" s="744">
        <f t="shared" si="290"/>
        <v>0</v>
      </c>
      <c r="AJ1429" s="744">
        <f t="shared" si="291"/>
        <v>0</v>
      </c>
      <c r="AK1429" s="1097">
        <v>0</v>
      </c>
    </row>
    <row r="1430" spans="1:37">
      <c r="A1430">
        <v>25400</v>
      </c>
      <c r="B1430" t="s">
        <v>2923</v>
      </c>
      <c r="C1430">
        <v>931200</v>
      </c>
      <c r="D1430" t="s">
        <v>2930</v>
      </c>
      <c r="E1430">
        <v>515120</v>
      </c>
      <c r="F1430" t="s">
        <v>475</v>
      </c>
      <c r="G1430" s="408" t="s">
        <v>2152</v>
      </c>
      <c r="H1430" s="566" t="s">
        <v>1766</v>
      </c>
      <c r="I1430" s="566" t="s">
        <v>46</v>
      </c>
      <c r="J1430" s="62" t="s">
        <v>2547</v>
      </c>
      <c r="K1430" s="61" t="str">
        <f t="shared" si="281"/>
        <v>1</v>
      </c>
      <c r="L1430" s="63" t="str">
        <f t="shared" si="282"/>
        <v>Business Services1</v>
      </c>
      <c r="M1430" s="63" t="str">
        <f t="shared" si="283"/>
        <v>Business Operations1</v>
      </c>
      <c r="N1430" s="637">
        <v>0.69</v>
      </c>
      <c r="O1430" s="213">
        <v>0</v>
      </c>
      <c r="Q1430" s="213">
        <f t="shared" si="284"/>
        <v>0</v>
      </c>
      <c r="R1430" s="213">
        <v>1.89</v>
      </c>
      <c r="S1430" s="213">
        <v>-1.24</v>
      </c>
      <c r="T1430" s="213">
        <v>0</v>
      </c>
      <c r="U1430" s="213">
        <v>-0.65</v>
      </c>
      <c r="V1430" s="213">
        <v>0</v>
      </c>
      <c r="W1430" s="213">
        <v>0</v>
      </c>
      <c r="X1430" s="213">
        <v>0</v>
      </c>
      <c r="Y1430" s="213">
        <v>0</v>
      </c>
      <c r="Z1430" s="213">
        <v>0</v>
      </c>
      <c r="AA1430" s="213">
        <v>0</v>
      </c>
      <c r="AB1430" s="213">
        <v>0</v>
      </c>
      <c r="AC1430" s="213">
        <f>SUMIF('[3]revexpbalances - 2024-07-18T082'!$G:$G,G:G,'[3]revexpbalances - 2024-07-18T082'!$H:$H)</f>
        <v>0</v>
      </c>
      <c r="AD1430" s="213">
        <f t="shared" si="285"/>
        <v>-1.1102230246251565E-16</v>
      </c>
      <c r="AE1430" s="744">
        <f t="shared" si="286"/>
        <v>0.64999999999999991</v>
      </c>
      <c r="AF1430" s="744">
        <f t="shared" si="287"/>
        <v>-0.65</v>
      </c>
      <c r="AG1430" s="744">
        <f t="shared" si="288"/>
        <v>0</v>
      </c>
      <c r="AH1430" s="744">
        <f t="shared" si="289"/>
        <v>0</v>
      </c>
      <c r="AI1430" s="744">
        <f t="shared" si="290"/>
        <v>-1.1102230246251565E-16</v>
      </c>
      <c r="AJ1430" s="744">
        <f t="shared" si="291"/>
        <v>1.1102230246251565E-16</v>
      </c>
      <c r="AK1430" s="1097">
        <v>0</v>
      </c>
    </row>
    <row r="1431" spans="1:37">
      <c r="A1431">
        <v>25400</v>
      </c>
      <c r="B1431" t="s">
        <v>2923</v>
      </c>
      <c r="C1431">
        <v>931200</v>
      </c>
      <c r="D1431" t="s">
        <v>2930</v>
      </c>
      <c r="E1431">
        <v>515260</v>
      </c>
      <c r="F1431" t="s">
        <v>479</v>
      </c>
      <c r="G1431" s="408" t="s">
        <v>630</v>
      </c>
      <c r="H1431" s="566" t="s">
        <v>1766</v>
      </c>
      <c r="I1431" s="566" t="s">
        <v>46</v>
      </c>
      <c r="J1431" s="217" t="s">
        <v>1950</v>
      </c>
      <c r="K1431" s="61" t="str">
        <f t="shared" si="281"/>
        <v>1</v>
      </c>
      <c r="L1431" s="63" t="str">
        <f t="shared" si="282"/>
        <v>Business Services1</v>
      </c>
      <c r="M1431" s="63" t="str">
        <f t="shared" si="283"/>
        <v>Business Operations1</v>
      </c>
      <c r="N1431" s="637">
        <v>0.63</v>
      </c>
      <c r="O1431" s="213">
        <v>0</v>
      </c>
      <c r="Q1431" s="213">
        <f t="shared" si="284"/>
        <v>0</v>
      </c>
      <c r="R1431" s="213">
        <v>1.59</v>
      </c>
      <c r="S1431" s="213">
        <v>-1.04</v>
      </c>
      <c r="T1431" s="213">
        <v>0</v>
      </c>
      <c r="U1431" s="213">
        <v>-0.55000000000000004</v>
      </c>
      <c r="V1431" s="213">
        <v>0</v>
      </c>
      <c r="W1431" s="213">
        <v>0</v>
      </c>
      <c r="X1431" s="213">
        <v>0</v>
      </c>
      <c r="Y1431" s="213">
        <v>0</v>
      </c>
      <c r="Z1431" s="213">
        <v>0</v>
      </c>
      <c r="AA1431" s="213">
        <v>0</v>
      </c>
      <c r="AB1431" s="213">
        <v>0</v>
      </c>
      <c r="AC1431" s="213">
        <f>SUMIF('[3]revexpbalances - 2024-07-18T082'!$G:$G,G:G,'[3]revexpbalances - 2024-07-18T082'!$H:$H)</f>
        <v>0</v>
      </c>
      <c r="AD1431" s="213">
        <f t="shared" si="285"/>
        <v>0</v>
      </c>
      <c r="AE1431" s="744">
        <f t="shared" si="286"/>
        <v>0.55000000000000004</v>
      </c>
      <c r="AF1431" s="744">
        <f t="shared" si="287"/>
        <v>-0.55000000000000004</v>
      </c>
      <c r="AG1431" s="744">
        <f t="shared" si="288"/>
        <v>0</v>
      </c>
      <c r="AH1431" s="744">
        <f t="shared" si="289"/>
        <v>0</v>
      </c>
      <c r="AI1431" s="744">
        <f t="shared" si="290"/>
        <v>0</v>
      </c>
      <c r="AJ1431" s="744">
        <f t="shared" si="291"/>
        <v>0</v>
      </c>
      <c r="AK1431" s="1097">
        <v>0</v>
      </c>
    </row>
    <row r="1432" spans="1:37">
      <c r="A1432">
        <v>25400</v>
      </c>
      <c r="B1432" t="s">
        <v>2923</v>
      </c>
      <c r="C1432">
        <v>931235</v>
      </c>
      <c r="D1432" t="s">
        <v>46</v>
      </c>
      <c r="E1432">
        <v>529100</v>
      </c>
      <c r="F1432" t="s">
        <v>6807</v>
      </c>
      <c r="G1432" s="408" t="s">
        <v>6808</v>
      </c>
      <c r="H1432" s="566" t="s">
        <v>1766</v>
      </c>
      <c r="I1432" s="566" t="s">
        <v>46</v>
      </c>
      <c r="J1432" s="62" t="s">
        <v>2546</v>
      </c>
      <c r="K1432" s="61" t="str">
        <f t="shared" si="281"/>
        <v>2</v>
      </c>
      <c r="L1432" s="63" t="str">
        <f t="shared" si="282"/>
        <v>Business Services2</v>
      </c>
      <c r="M1432" s="63" t="str">
        <f t="shared" si="283"/>
        <v>Business Operations2</v>
      </c>
      <c r="N1432" s="637">
        <v>6439.23</v>
      </c>
      <c r="O1432" s="213">
        <v>0</v>
      </c>
      <c r="Q1432" s="213">
        <f t="shared" si="284"/>
        <v>0</v>
      </c>
      <c r="R1432" s="213">
        <v>0</v>
      </c>
      <c r="S1432" s="213">
        <v>0</v>
      </c>
      <c r="T1432" s="213">
        <v>0</v>
      </c>
      <c r="U1432" s="213">
        <v>0</v>
      </c>
      <c r="V1432" s="213">
        <v>0</v>
      </c>
      <c r="W1432" s="213">
        <v>0</v>
      </c>
      <c r="X1432" s="213">
        <v>0</v>
      </c>
      <c r="Y1432" s="213">
        <v>0</v>
      </c>
      <c r="Z1432" s="213">
        <v>0</v>
      </c>
      <c r="AA1432" s="213">
        <v>0</v>
      </c>
      <c r="AB1432" s="213">
        <v>0</v>
      </c>
      <c r="AC1432" s="213">
        <f>SUMIF('[3]revexpbalances - 2024-07-18T082'!$G:$G,G:G,'[3]revexpbalances - 2024-07-18T082'!$H:$H)</f>
        <v>0</v>
      </c>
      <c r="AD1432" s="213">
        <f t="shared" si="285"/>
        <v>0</v>
      </c>
      <c r="AE1432" s="744">
        <f t="shared" si="286"/>
        <v>0</v>
      </c>
      <c r="AF1432" s="744">
        <f t="shared" si="287"/>
        <v>0</v>
      </c>
      <c r="AG1432" s="744">
        <f t="shared" si="288"/>
        <v>0</v>
      </c>
      <c r="AH1432" s="744">
        <f t="shared" si="289"/>
        <v>0</v>
      </c>
      <c r="AI1432" s="744">
        <f t="shared" si="290"/>
        <v>0</v>
      </c>
      <c r="AJ1432" s="744">
        <f t="shared" si="291"/>
        <v>0</v>
      </c>
      <c r="AK1432" s="1097">
        <v>0</v>
      </c>
    </row>
    <row r="1433" spans="1:37">
      <c r="A1433">
        <v>25400</v>
      </c>
      <c r="B1433" t="s">
        <v>2923</v>
      </c>
      <c r="C1433">
        <v>931270</v>
      </c>
      <c r="D1433" t="s">
        <v>1780</v>
      </c>
      <c r="E1433">
        <v>520230</v>
      </c>
      <c r="F1433" t="s">
        <v>50</v>
      </c>
      <c r="G1433" s="408" t="s">
        <v>6809</v>
      </c>
      <c r="H1433" s="566" t="s">
        <v>1766</v>
      </c>
      <c r="I1433" s="566" t="s">
        <v>46</v>
      </c>
      <c r="J1433" s="217" t="s">
        <v>458</v>
      </c>
      <c r="K1433" s="61" t="str">
        <f t="shared" si="281"/>
        <v>2</v>
      </c>
      <c r="L1433" s="63" t="str">
        <f t="shared" si="282"/>
        <v>Business Services2</v>
      </c>
      <c r="M1433" s="63" t="str">
        <f t="shared" si="283"/>
        <v>Business Operations2</v>
      </c>
      <c r="N1433" s="637">
        <v>1185.23</v>
      </c>
      <c r="O1433" s="213">
        <v>1000</v>
      </c>
      <c r="Q1433" s="213">
        <f t="shared" si="284"/>
        <v>1000</v>
      </c>
      <c r="R1433" s="213">
        <v>0</v>
      </c>
      <c r="S1433" s="213">
        <v>452.13</v>
      </c>
      <c r="T1433" s="213">
        <v>406.56</v>
      </c>
      <c r="U1433" s="213">
        <v>407.12</v>
      </c>
      <c r="V1433" s="213">
        <v>430.39</v>
      </c>
      <c r="W1433" s="213">
        <v>445.34</v>
      </c>
      <c r="X1433" s="213">
        <v>445.34</v>
      </c>
      <c r="Y1433" s="213">
        <v>501.23</v>
      </c>
      <c r="Z1433" s="213">
        <v>487.4</v>
      </c>
      <c r="AA1433" s="213">
        <v>529.32000000000005</v>
      </c>
      <c r="AB1433" s="213">
        <v>562.94000000000005</v>
      </c>
      <c r="AC1433" s="213">
        <f>SUMIF('[3]revexpbalances - 2024-07-18T082'!$G:$G,G:G,'[3]revexpbalances - 2024-07-18T082'!$H:$H)</f>
        <v>627.85</v>
      </c>
      <c r="AD1433" s="213">
        <f t="shared" si="285"/>
        <v>5295.6200000000008</v>
      </c>
      <c r="AE1433" s="744">
        <f t="shared" si="286"/>
        <v>858.69</v>
      </c>
      <c r="AF1433" s="744">
        <f t="shared" si="287"/>
        <v>1282.8499999999999</v>
      </c>
      <c r="AG1433" s="744">
        <f t="shared" si="288"/>
        <v>1433.9699999999998</v>
      </c>
      <c r="AH1433" s="744">
        <f t="shared" si="289"/>
        <v>1720.1100000000001</v>
      </c>
      <c r="AI1433" s="744">
        <f t="shared" si="290"/>
        <v>5295.62</v>
      </c>
      <c r="AJ1433" s="744">
        <f t="shared" si="291"/>
        <v>-4295.62</v>
      </c>
      <c r="AK1433" s="1097">
        <v>3500</v>
      </c>
    </row>
    <row r="1434" spans="1:37">
      <c r="A1434">
        <v>25400</v>
      </c>
      <c r="B1434" t="s">
        <v>2923</v>
      </c>
      <c r="C1434">
        <v>931304</v>
      </c>
      <c r="D1434" t="s">
        <v>438</v>
      </c>
      <c r="E1434">
        <v>515120</v>
      </c>
      <c r="F1434" t="s">
        <v>475</v>
      </c>
      <c r="G1434" s="408" t="s">
        <v>6810</v>
      </c>
      <c r="H1434" s="566" t="s">
        <v>23</v>
      </c>
      <c r="I1434" s="566" t="s">
        <v>438</v>
      </c>
      <c r="J1434" s="62" t="s">
        <v>2547</v>
      </c>
      <c r="K1434" s="61" t="str">
        <f t="shared" si="281"/>
        <v>1</v>
      </c>
      <c r="L1434" s="63" t="str">
        <f t="shared" si="282"/>
        <v>Interpretive1</v>
      </c>
      <c r="M1434" s="63" t="str">
        <f t="shared" si="283"/>
        <v>San Timoteo Schoolhouse1</v>
      </c>
      <c r="N1434" s="637">
        <v>0.65</v>
      </c>
      <c r="O1434" s="213">
        <v>0</v>
      </c>
      <c r="Q1434" s="213">
        <f t="shared" si="284"/>
        <v>0</v>
      </c>
      <c r="R1434" s="213">
        <v>0</v>
      </c>
      <c r="S1434" s="213">
        <v>0</v>
      </c>
      <c r="T1434" s="213">
        <v>0</v>
      </c>
      <c r="U1434" s="213">
        <v>0</v>
      </c>
      <c r="V1434" s="213">
        <v>0.22</v>
      </c>
      <c r="W1434" s="213">
        <v>0</v>
      </c>
      <c r="X1434" s="213">
        <v>0</v>
      </c>
      <c r="Y1434" s="213">
        <v>0</v>
      </c>
      <c r="Z1434" s="213">
        <v>0</v>
      </c>
      <c r="AA1434" s="213">
        <v>0</v>
      </c>
      <c r="AB1434" s="213">
        <v>0</v>
      </c>
      <c r="AC1434" s="213">
        <f>SUMIF('[3]revexpbalances - 2024-07-18T082'!$G:$G,G:G,'[3]revexpbalances - 2024-07-18T082'!$H:$H)</f>
        <v>0</v>
      </c>
      <c r="AD1434" s="213">
        <f t="shared" si="285"/>
        <v>0.22</v>
      </c>
      <c r="AE1434" s="744">
        <f t="shared" si="286"/>
        <v>0</v>
      </c>
      <c r="AF1434" s="744">
        <f t="shared" si="287"/>
        <v>0.22</v>
      </c>
      <c r="AG1434" s="744">
        <f t="shared" si="288"/>
        <v>0</v>
      </c>
      <c r="AH1434" s="744">
        <f t="shared" si="289"/>
        <v>0</v>
      </c>
      <c r="AI1434" s="744">
        <f t="shared" si="290"/>
        <v>0.22</v>
      </c>
      <c r="AJ1434" s="744">
        <f t="shared" si="291"/>
        <v>-0.22</v>
      </c>
      <c r="AK1434" s="1097">
        <v>0</v>
      </c>
    </row>
    <row r="1435" spans="1:37">
      <c r="A1435">
        <v>25400</v>
      </c>
      <c r="B1435" t="s">
        <v>2923</v>
      </c>
      <c r="C1435">
        <v>931304</v>
      </c>
      <c r="D1435" t="s">
        <v>438</v>
      </c>
      <c r="E1435">
        <v>520115</v>
      </c>
      <c r="F1435" t="s">
        <v>49</v>
      </c>
      <c r="G1435" s="408" t="s">
        <v>6811</v>
      </c>
      <c r="H1435" s="566" t="s">
        <v>23</v>
      </c>
      <c r="I1435" s="566" t="s">
        <v>438</v>
      </c>
      <c r="J1435" s="217" t="s">
        <v>458</v>
      </c>
      <c r="K1435" s="61" t="str">
        <f t="shared" si="281"/>
        <v>2</v>
      </c>
      <c r="L1435" s="63" t="str">
        <f t="shared" si="282"/>
        <v>Interpretive2</v>
      </c>
      <c r="M1435" s="63" t="str">
        <f t="shared" si="283"/>
        <v>San Timoteo Schoolhouse2</v>
      </c>
      <c r="N1435" s="637">
        <v>18</v>
      </c>
      <c r="O1435" s="213">
        <v>400</v>
      </c>
      <c r="Q1435" s="213">
        <f t="shared" si="284"/>
        <v>400</v>
      </c>
      <c r="R1435" s="213">
        <v>0</v>
      </c>
      <c r="S1435" s="213">
        <v>0</v>
      </c>
      <c r="T1435" s="213">
        <v>0</v>
      </c>
      <c r="U1435" s="213">
        <v>0</v>
      </c>
      <c r="V1435" s="213">
        <v>0</v>
      </c>
      <c r="W1435" s="213">
        <v>0</v>
      </c>
      <c r="X1435" s="213">
        <v>0</v>
      </c>
      <c r="Y1435" s="213">
        <v>0</v>
      </c>
      <c r="Z1435" s="213">
        <v>0</v>
      </c>
      <c r="AA1435" s="213">
        <v>0</v>
      </c>
      <c r="AB1435" s="213">
        <v>0</v>
      </c>
      <c r="AC1435" s="213">
        <f>SUMIF('[3]revexpbalances - 2024-07-18T082'!$G:$G,G:G,'[3]revexpbalances - 2024-07-18T082'!$H:$H)</f>
        <v>0</v>
      </c>
      <c r="AD1435" s="213">
        <f t="shared" si="285"/>
        <v>0</v>
      </c>
      <c r="AE1435" s="744">
        <f t="shared" si="286"/>
        <v>0</v>
      </c>
      <c r="AF1435" s="744">
        <f t="shared" si="287"/>
        <v>0</v>
      </c>
      <c r="AG1435" s="744">
        <f t="shared" si="288"/>
        <v>0</v>
      </c>
      <c r="AH1435" s="744">
        <f t="shared" si="289"/>
        <v>0</v>
      </c>
      <c r="AI1435" s="744">
        <f t="shared" si="290"/>
        <v>0</v>
      </c>
      <c r="AJ1435" s="744">
        <f t="shared" si="291"/>
        <v>400</v>
      </c>
      <c r="AK1435" s="1097">
        <v>0</v>
      </c>
    </row>
    <row r="1436" spans="1:37">
      <c r="A1436">
        <v>25400</v>
      </c>
      <c r="B1436" t="s">
        <v>2923</v>
      </c>
      <c r="C1436">
        <v>931305</v>
      </c>
      <c r="D1436" t="s">
        <v>440</v>
      </c>
      <c r="E1436">
        <v>510320</v>
      </c>
      <c r="F1436" t="s">
        <v>463</v>
      </c>
      <c r="G1436" s="408" t="s">
        <v>6812</v>
      </c>
      <c r="H1436" s="566" t="s">
        <v>23</v>
      </c>
      <c r="I1436" s="566" t="s">
        <v>440</v>
      </c>
      <c r="J1436" s="62" t="s">
        <v>1950</v>
      </c>
      <c r="K1436" s="61" t="str">
        <f t="shared" si="281"/>
        <v>1</v>
      </c>
      <c r="L1436" s="63" t="str">
        <f t="shared" si="282"/>
        <v>Interpretive1</v>
      </c>
      <c r="M1436" s="63" t="str">
        <f t="shared" si="283"/>
        <v>Hidden Valley Nature Center1</v>
      </c>
      <c r="N1436" s="637">
        <v>4221.09</v>
      </c>
      <c r="O1436" s="213">
        <v>0</v>
      </c>
      <c r="Q1436" s="213">
        <f t="shared" si="284"/>
        <v>0</v>
      </c>
      <c r="R1436" s="213">
        <v>526.61</v>
      </c>
      <c r="S1436" s="213">
        <v>1316.52</v>
      </c>
      <c r="T1436" s="213">
        <v>1316.52</v>
      </c>
      <c r="U1436" s="213">
        <v>1316.52</v>
      </c>
      <c r="V1436" s="213">
        <v>1974.78</v>
      </c>
      <c r="W1436" s="213">
        <v>1316.52</v>
      </c>
      <c r="X1436" s="213">
        <v>1316.52</v>
      </c>
      <c r="Y1436" s="213">
        <v>1250.7</v>
      </c>
      <c r="Z1436" s="213">
        <v>1316.52</v>
      </c>
      <c r="AA1436" s="213">
        <v>1184.8699999999999</v>
      </c>
      <c r="AB1436" s="213">
        <v>1908.97</v>
      </c>
      <c r="AC1436" s="213">
        <f>SUMIF('[3]revexpbalances - 2024-07-18T082'!$G:$G,G:G,'[3]revexpbalances - 2024-07-18T082'!$H:$H)</f>
        <v>1295.96</v>
      </c>
      <c r="AD1436" s="213">
        <f t="shared" si="285"/>
        <v>16041.010000000002</v>
      </c>
      <c r="AE1436" s="744">
        <f t="shared" si="286"/>
        <v>3159.65</v>
      </c>
      <c r="AF1436" s="744">
        <f t="shared" si="287"/>
        <v>4607.82</v>
      </c>
      <c r="AG1436" s="744">
        <f t="shared" si="288"/>
        <v>3883.7400000000002</v>
      </c>
      <c r="AH1436" s="744">
        <f t="shared" si="289"/>
        <v>4389.8</v>
      </c>
      <c r="AI1436" s="744">
        <f t="shared" si="290"/>
        <v>16041.009999999998</v>
      </c>
      <c r="AJ1436" s="744">
        <f t="shared" si="291"/>
        <v>-16041.009999999998</v>
      </c>
      <c r="AK1436" s="1097">
        <v>15000</v>
      </c>
    </row>
    <row r="1437" spans="1:37">
      <c r="A1437">
        <v>25400</v>
      </c>
      <c r="B1437" t="s">
        <v>2923</v>
      </c>
      <c r="C1437">
        <v>931305</v>
      </c>
      <c r="D1437" t="s">
        <v>440</v>
      </c>
      <c r="E1437">
        <v>523640</v>
      </c>
      <c r="F1437" t="s">
        <v>109</v>
      </c>
      <c r="G1437" s="408" t="s">
        <v>6813</v>
      </c>
      <c r="H1437" s="566" t="s">
        <v>23</v>
      </c>
      <c r="I1437" s="566" t="s">
        <v>440</v>
      </c>
      <c r="J1437" s="217" t="s">
        <v>458</v>
      </c>
      <c r="K1437" s="61" t="str">
        <f t="shared" si="281"/>
        <v>2</v>
      </c>
      <c r="L1437" s="63" t="str">
        <f t="shared" si="282"/>
        <v>Interpretive2</v>
      </c>
      <c r="M1437" s="63" t="str">
        <f t="shared" si="283"/>
        <v>Hidden Valley Nature Center2</v>
      </c>
      <c r="N1437" s="637">
        <v>231.2</v>
      </c>
      <c r="O1437" s="213">
        <v>0</v>
      </c>
      <c r="Q1437" s="213">
        <f t="shared" si="284"/>
        <v>0</v>
      </c>
      <c r="R1437" s="213">
        <v>0</v>
      </c>
      <c r="S1437" s="213">
        <v>0</v>
      </c>
      <c r="T1437" s="213">
        <v>0</v>
      </c>
      <c r="U1437" s="213">
        <v>0</v>
      </c>
      <c r="V1437" s="213">
        <v>0</v>
      </c>
      <c r="W1437" s="213">
        <v>0</v>
      </c>
      <c r="X1437" s="213">
        <v>0</v>
      </c>
      <c r="Y1437" s="213">
        <v>0</v>
      </c>
      <c r="Z1437" s="213">
        <v>0</v>
      </c>
      <c r="AA1437" s="213">
        <v>0</v>
      </c>
      <c r="AB1437" s="213">
        <v>0</v>
      </c>
      <c r="AC1437" s="213">
        <f>SUMIF('[3]revexpbalances - 2024-07-18T082'!$G:$G,G:G,'[3]revexpbalances - 2024-07-18T082'!$H:$H)</f>
        <v>0</v>
      </c>
      <c r="AD1437" s="213">
        <f t="shared" si="285"/>
        <v>0</v>
      </c>
      <c r="AE1437" s="744">
        <f t="shared" si="286"/>
        <v>0</v>
      </c>
      <c r="AF1437" s="744">
        <f t="shared" si="287"/>
        <v>0</v>
      </c>
      <c r="AG1437" s="744">
        <f t="shared" si="288"/>
        <v>0</v>
      </c>
      <c r="AH1437" s="744">
        <f t="shared" si="289"/>
        <v>0</v>
      </c>
      <c r="AI1437" s="744">
        <f t="shared" si="290"/>
        <v>0</v>
      </c>
      <c r="AJ1437" s="744">
        <f t="shared" si="291"/>
        <v>0</v>
      </c>
      <c r="AK1437" s="1097">
        <v>0</v>
      </c>
    </row>
    <row r="1438" spans="1:37">
      <c r="A1438">
        <v>25400</v>
      </c>
      <c r="B1438" t="s">
        <v>2923</v>
      </c>
      <c r="C1438">
        <v>931305</v>
      </c>
      <c r="D1438" t="s">
        <v>440</v>
      </c>
      <c r="E1438">
        <v>527700</v>
      </c>
      <c r="F1438" t="s">
        <v>124</v>
      </c>
      <c r="G1438" s="408" t="s">
        <v>6814</v>
      </c>
      <c r="H1438" s="566" t="s">
        <v>23</v>
      </c>
      <c r="I1438" s="566" t="s">
        <v>440</v>
      </c>
      <c r="J1438" s="217" t="s">
        <v>458</v>
      </c>
      <c r="K1438" s="61" t="str">
        <f t="shared" si="281"/>
        <v>2</v>
      </c>
      <c r="L1438" s="63" t="str">
        <f t="shared" si="282"/>
        <v>Interpretive2</v>
      </c>
      <c r="M1438" s="63" t="str">
        <f t="shared" si="283"/>
        <v>Hidden Valley Nature Center2</v>
      </c>
      <c r="N1438" s="637">
        <v>695.14</v>
      </c>
      <c r="O1438" s="213">
        <v>0</v>
      </c>
      <c r="Q1438" s="213">
        <f t="shared" si="284"/>
        <v>0</v>
      </c>
      <c r="R1438" s="213">
        <v>0</v>
      </c>
      <c r="S1438" s="213">
        <v>656.26</v>
      </c>
      <c r="T1438" s="213">
        <v>587.70000000000005</v>
      </c>
      <c r="U1438" s="213">
        <v>185.49</v>
      </c>
      <c r="V1438" s="213">
        <v>110.4</v>
      </c>
      <c r="W1438" s="213">
        <v>285.76</v>
      </c>
      <c r="X1438" s="213">
        <v>24.77</v>
      </c>
      <c r="Y1438" s="213">
        <v>163.36000000000001</v>
      </c>
      <c r="Z1438" s="213">
        <v>346.77</v>
      </c>
      <c r="AA1438" s="213">
        <v>0</v>
      </c>
      <c r="AB1438" s="213">
        <v>0</v>
      </c>
      <c r="AC1438" s="213">
        <f>SUMIF('[3]revexpbalances - 2024-07-18T082'!$G:$G,G:G,'[3]revexpbalances - 2024-07-18T082'!$H:$H)</f>
        <v>0</v>
      </c>
      <c r="AD1438" s="213">
        <f t="shared" si="285"/>
        <v>2360.5100000000002</v>
      </c>
      <c r="AE1438" s="744">
        <f t="shared" si="286"/>
        <v>1243.96</v>
      </c>
      <c r="AF1438" s="744">
        <f t="shared" si="287"/>
        <v>581.65</v>
      </c>
      <c r="AG1438" s="744">
        <f t="shared" si="288"/>
        <v>534.9</v>
      </c>
      <c r="AH1438" s="744">
        <f t="shared" si="289"/>
        <v>0</v>
      </c>
      <c r="AI1438" s="744">
        <f t="shared" si="290"/>
        <v>2360.5100000000002</v>
      </c>
      <c r="AJ1438" s="744">
        <f t="shared" si="291"/>
        <v>-2360.5100000000002</v>
      </c>
      <c r="AK1438" s="1097">
        <v>0</v>
      </c>
    </row>
    <row r="1439" spans="1:37">
      <c r="A1439">
        <v>25400</v>
      </c>
      <c r="B1439" t="s">
        <v>2923</v>
      </c>
      <c r="C1439">
        <v>931306</v>
      </c>
      <c r="D1439" t="s">
        <v>436</v>
      </c>
      <c r="E1439">
        <v>520815</v>
      </c>
      <c r="F1439" t="s">
        <v>489</v>
      </c>
      <c r="G1439" s="408" t="s">
        <v>6815</v>
      </c>
      <c r="H1439" s="566" t="s">
        <v>23</v>
      </c>
      <c r="I1439" s="566" t="s">
        <v>436</v>
      </c>
      <c r="J1439" s="217" t="s">
        <v>458</v>
      </c>
      <c r="K1439" s="61" t="str">
        <f t="shared" si="281"/>
        <v>2</v>
      </c>
      <c r="L1439" s="63" t="str">
        <f t="shared" si="282"/>
        <v>Interpretive2</v>
      </c>
      <c r="M1439" s="63" t="str">
        <f t="shared" si="283"/>
        <v>Idyllwild Nature Center2</v>
      </c>
      <c r="N1439" s="637">
        <v>177.55</v>
      </c>
      <c r="O1439" s="213">
        <v>0</v>
      </c>
      <c r="Q1439" s="213">
        <f t="shared" si="284"/>
        <v>0</v>
      </c>
      <c r="R1439" s="213">
        <v>0</v>
      </c>
      <c r="S1439" s="213">
        <v>0</v>
      </c>
      <c r="T1439" s="213">
        <v>0</v>
      </c>
      <c r="U1439" s="213">
        <v>0</v>
      </c>
      <c r="V1439" s="213">
        <v>0</v>
      </c>
      <c r="W1439" s="213">
        <v>0</v>
      </c>
      <c r="X1439" s="213">
        <v>0</v>
      </c>
      <c r="Y1439" s="213">
        <v>0</v>
      </c>
      <c r="Z1439" s="213">
        <v>0</v>
      </c>
      <c r="AA1439" s="213">
        <v>0</v>
      </c>
      <c r="AB1439" s="213">
        <v>0</v>
      </c>
      <c r="AC1439" s="213">
        <f>SUMIF('[3]revexpbalances - 2024-07-18T082'!$G:$G,G:G,'[3]revexpbalances - 2024-07-18T082'!$H:$H)</f>
        <v>0</v>
      </c>
      <c r="AD1439" s="213">
        <f t="shared" si="285"/>
        <v>0</v>
      </c>
      <c r="AE1439" s="744">
        <f t="shared" si="286"/>
        <v>0</v>
      </c>
      <c r="AF1439" s="744">
        <f t="shared" si="287"/>
        <v>0</v>
      </c>
      <c r="AG1439" s="744">
        <f t="shared" si="288"/>
        <v>0</v>
      </c>
      <c r="AH1439" s="744">
        <f t="shared" si="289"/>
        <v>0</v>
      </c>
      <c r="AI1439" s="744">
        <f t="shared" si="290"/>
        <v>0</v>
      </c>
      <c r="AJ1439" s="744">
        <f t="shared" si="291"/>
        <v>0</v>
      </c>
      <c r="AK1439" s="1097">
        <v>0</v>
      </c>
    </row>
    <row r="1440" spans="1:37">
      <c r="A1440">
        <v>25400</v>
      </c>
      <c r="B1440" t="s">
        <v>2923</v>
      </c>
      <c r="C1440">
        <v>931421</v>
      </c>
      <c r="D1440" t="s">
        <v>2935</v>
      </c>
      <c r="E1440">
        <v>521740</v>
      </c>
      <c r="F1440" t="s">
        <v>5950</v>
      </c>
      <c r="G1440" s="408" t="s">
        <v>6817</v>
      </c>
      <c r="H1440" s="566" t="s">
        <v>1524</v>
      </c>
      <c r="I1440" s="566" t="s">
        <v>326</v>
      </c>
      <c r="J1440" s="217" t="s">
        <v>458</v>
      </c>
      <c r="K1440" s="61" t="str">
        <f t="shared" si="281"/>
        <v>2</v>
      </c>
      <c r="L1440" s="63" t="str">
        <f t="shared" si="282"/>
        <v>Regional Parks2</v>
      </c>
      <c r="M1440" s="63" t="str">
        <f t="shared" si="283"/>
        <v>Mayflower2</v>
      </c>
      <c r="N1440" s="637">
        <v>536.64</v>
      </c>
      <c r="O1440" s="213">
        <v>0</v>
      </c>
      <c r="Q1440" s="213">
        <f t="shared" si="284"/>
        <v>0</v>
      </c>
      <c r="R1440" s="213">
        <v>0</v>
      </c>
      <c r="S1440" s="213">
        <v>0</v>
      </c>
      <c r="T1440" s="213">
        <v>0</v>
      </c>
      <c r="U1440" s="213">
        <v>0</v>
      </c>
      <c r="V1440" s="213">
        <v>0</v>
      </c>
      <c r="W1440" s="213">
        <v>0</v>
      </c>
      <c r="X1440" s="213">
        <v>0</v>
      </c>
      <c r="Y1440" s="213">
        <v>0</v>
      </c>
      <c r="Z1440" s="213">
        <v>0</v>
      </c>
      <c r="AA1440" s="213">
        <v>0</v>
      </c>
      <c r="AB1440" s="213">
        <v>0</v>
      </c>
      <c r="AC1440" s="213">
        <f>SUMIF('[3]revexpbalances - 2024-07-18T082'!$G:$G,G:G,'[3]revexpbalances - 2024-07-18T082'!$H:$H)</f>
        <v>0</v>
      </c>
      <c r="AD1440" s="213">
        <f t="shared" si="285"/>
        <v>0</v>
      </c>
      <c r="AE1440" s="744">
        <f t="shared" si="286"/>
        <v>0</v>
      </c>
      <c r="AF1440" s="744">
        <f t="shared" si="287"/>
        <v>0</v>
      </c>
      <c r="AG1440" s="744">
        <f t="shared" si="288"/>
        <v>0</v>
      </c>
      <c r="AH1440" s="744">
        <f t="shared" si="289"/>
        <v>0</v>
      </c>
      <c r="AI1440" s="744">
        <f t="shared" si="290"/>
        <v>0</v>
      </c>
      <c r="AJ1440" s="744">
        <f t="shared" si="291"/>
        <v>0</v>
      </c>
      <c r="AK1440" s="1097">
        <v>0</v>
      </c>
    </row>
    <row r="1441" spans="1:37">
      <c r="A1441">
        <v>25430</v>
      </c>
      <c r="B1441" t="s">
        <v>2951</v>
      </c>
      <c r="C1441">
        <v>931174</v>
      </c>
      <c r="D1441" t="s">
        <v>6208</v>
      </c>
      <c r="E1441">
        <v>520845</v>
      </c>
      <c r="F1441" t="s">
        <v>89</v>
      </c>
      <c r="G1441" s="408" t="s">
        <v>6222</v>
      </c>
      <c r="H1441" s="217" t="s">
        <v>47</v>
      </c>
      <c r="I1441" s="217" t="s">
        <v>508</v>
      </c>
      <c r="J1441" s="217" t="s">
        <v>458</v>
      </c>
      <c r="K1441" s="61" t="str">
        <f t="shared" si="281"/>
        <v>2</v>
      </c>
      <c r="L1441" s="63" t="str">
        <f t="shared" si="282"/>
        <v>Natural Resources2</v>
      </c>
      <c r="M1441" s="63" t="str">
        <f t="shared" si="283"/>
        <v>Habitat &amp; Open Space Management2</v>
      </c>
      <c r="N1441" s="637">
        <v>14</v>
      </c>
      <c r="O1441" s="213">
        <v>0</v>
      </c>
      <c r="Q1441" s="213">
        <f t="shared" si="284"/>
        <v>0</v>
      </c>
      <c r="R1441" s="213">
        <v>0</v>
      </c>
      <c r="S1441" s="213">
        <v>0</v>
      </c>
      <c r="T1441" s="213">
        <v>0</v>
      </c>
      <c r="U1441" s="213">
        <v>0</v>
      </c>
      <c r="V1441" s="213">
        <v>0</v>
      </c>
      <c r="W1441" s="213">
        <v>0</v>
      </c>
      <c r="X1441" s="213">
        <v>0</v>
      </c>
      <c r="Y1441" s="213">
        <v>0</v>
      </c>
      <c r="Z1441" s="213">
        <v>0</v>
      </c>
      <c r="AA1441" s="213">
        <v>0</v>
      </c>
      <c r="AB1441" s="213">
        <v>0</v>
      </c>
      <c r="AC1441" s="213">
        <f>SUMIF('[3]revexpbalances - 2024-07-18T082'!$G:$G,G:G,'[3]revexpbalances - 2024-07-18T082'!$H:$H)</f>
        <v>0</v>
      </c>
      <c r="AD1441" s="213">
        <f t="shared" si="285"/>
        <v>0</v>
      </c>
      <c r="AE1441" s="744">
        <f t="shared" si="286"/>
        <v>0</v>
      </c>
      <c r="AF1441" s="744">
        <f t="shared" si="287"/>
        <v>0</v>
      </c>
      <c r="AG1441" s="744">
        <f t="shared" si="288"/>
        <v>0</v>
      </c>
      <c r="AH1441" s="744">
        <f t="shared" si="289"/>
        <v>0</v>
      </c>
      <c r="AI1441" s="744">
        <f t="shared" si="290"/>
        <v>0</v>
      </c>
      <c r="AJ1441" s="744">
        <f t="shared" si="291"/>
        <v>0</v>
      </c>
      <c r="AK1441" s="1097">
        <v>0</v>
      </c>
    </row>
    <row r="1442" spans="1:37">
      <c r="A1442">
        <v>25430</v>
      </c>
      <c r="B1442" t="s">
        <v>2951</v>
      </c>
      <c r="C1442">
        <v>931174</v>
      </c>
      <c r="D1442" t="s">
        <v>6208</v>
      </c>
      <c r="E1442">
        <v>521420</v>
      </c>
      <c r="F1442" t="s">
        <v>90</v>
      </c>
      <c r="G1442" s="408" t="s">
        <v>6223</v>
      </c>
      <c r="H1442" s="217" t="s">
        <v>47</v>
      </c>
      <c r="I1442" s="217" t="s">
        <v>508</v>
      </c>
      <c r="J1442" s="217" t="s">
        <v>458</v>
      </c>
      <c r="K1442" s="61" t="str">
        <f t="shared" si="281"/>
        <v>2</v>
      </c>
      <c r="L1442" s="63" t="str">
        <f t="shared" si="282"/>
        <v>Natural Resources2</v>
      </c>
      <c r="M1442" s="63" t="str">
        <f t="shared" si="283"/>
        <v>Habitat &amp; Open Space Management2</v>
      </c>
      <c r="N1442" s="637">
        <v>222.64000000000001</v>
      </c>
      <c r="O1442" s="213">
        <v>0</v>
      </c>
      <c r="Q1442" s="213">
        <f t="shared" si="284"/>
        <v>0</v>
      </c>
      <c r="R1442" s="213">
        <v>0</v>
      </c>
      <c r="S1442" s="213">
        <v>0</v>
      </c>
      <c r="T1442" s="213">
        <v>0</v>
      </c>
      <c r="U1442" s="213">
        <v>0</v>
      </c>
      <c r="V1442" s="213">
        <v>0</v>
      </c>
      <c r="W1442" s="213">
        <v>0</v>
      </c>
      <c r="X1442" s="213">
        <v>0</v>
      </c>
      <c r="Y1442" s="213">
        <v>0</v>
      </c>
      <c r="Z1442" s="213">
        <v>0</v>
      </c>
      <c r="AA1442" s="213">
        <v>0</v>
      </c>
      <c r="AB1442" s="213">
        <v>0</v>
      </c>
      <c r="AC1442" s="213">
        <f>SUMIF('[3]revexpbalances - 2024-07-18T082'!$G:$G,G:G,'[3]revexpbalances - 2024-07-18T082'!$H:$H)</f>
        <v>0</v>
      </c>
      <c r="AD1442" s="213">
        <f t="shared" si="285"/>
        <v>0</v>
      </c>
      <c r="AE1442" s="744">
        <f t="shared" si="286"/>
        <v>0</v>
      </c>
      <c r="AF1442" s="744">
        <f t="shared" si="287"/>
        <v>0</v>
      </c>
      <c r="AG1442" s="744">
        <f t="shared" si="288"/>
        <v>0</v>
      </c>
      <c r="AH1442" s="744">
        <f t="shared" si="289"/>
        <v>0</v>
      </c>
      <c r="AI1442" s="744">
        <f t="shared" si="290"/>
        <v>0</v>
      </c>
      <c r="AJ1442" s="744">
        <f t="shared" si="291"/>
        <v>0</v>
      </c>
      <c r="AK1442" s="1097">
        <v>0</v>
      </c>
    </row>
    <row r="1443" spans="1:37">
      <c r="A1443">
        <v>25430</v>
      </c>
      <c r="B1443" t="s">
        <v>2951</v>
      </c>
      <c r="C1443">
        <v>931174</v>
      </c>
      <c r="D1443" t="s">
        <v>6208</v>
      </c>
      <c r="E1443">
        <v>521500</v>
      </c>
      <c r="F1443" t="s">
        <v>58</v>
      </c>
      <c r="G1443" s="408" t="s">
        <v>6224</v>
      </c>
      <c r="H1443" s="217" t="s">
        <v>47</v>
      </c>
      <c r="I1443" s="217" t="s">
        <v>508</v>
      </c>
      <c r="J1443" s="217" t="s">
        <v>458</v>
      </c>
      <c r="K1443" s="61" t="str">
        <f t="shared" si="281"/>
        <v>2</v>
      </c>
      <c r="L1443" s="63" t="str">
        <f t="shared" si="282"/>
        <v>Natural Resources2</v>
      </c>
      <c r="M1443" s="63" t="str">
        <f t="shared" si="283"/>
        <v>Habitat &amp; Open Space Management2</v>
      </c>
      <c r="N1443" s="637">
        <v>289.08</v>
      </c>
      <c r="O1443" s="213">
        <v>0</v>
      </c>
      <c r="Q1443" s="213">
        <f t="shared" si="284"/>
        <v>0</v>
      </c>
      <c r="R1443" s="213">
        <v>0</v>
      </c>
      <c r="S1443" s="213">
        <v>0</v>
      </c>
      <c r="T1443" s="213">
        <v>0</v>
      </c>
      <c r="U1443" s="213">
        <v>0</v>
      </c>
      <c r="V1443" s="213">
        <v>0</v>
      </c>
      <c r="W1443" s="213">
        <v>0</v>
      </c>
      <c r="X1443" s="213">
        <v>0</v>
      </c>
      <c r="Y1443" s="213">
        <v>0</v>
      </c>
      <c r="Z1443" s="213">
        <v>0</v>
      </c>
      <c r="AA1443" s="213">
        <v>0</v>
      </c>
      <c r="AB1443" s="213">
        <v>0</v>
      </c>
      <c r="AC1443" s="213">
        <f>SUMIF('[3]revexpbalances - 2024-07-18T082'!$G:$G,G:G,'[3]revexpbalances - 2024-07-18T082'!$H:$H)</f>
        <v>0</v>
      </c>
      <c r="AD1443" s="213">
        <f t="shared" si="285"/>
        <v>0</v>
      </c>
      <c r="AE1443" s="744">
        <f t="shared" si="286"/>
        <v>0</v>
      </c>
      <c r="AF1443" s="744">
        <f t="shared" si="287"/>
        <v>0</v>
      </c>
      <c r="AG1443" s="744">
        <f t="shared" si="288"/>
        <v>0</v>
      </c>
      <c r="AH1443" s="744">
        <f t="shared" si="289"/>
        <v>0</v>
      </c>
      <c r="AI1443" s="744">
        <f t="shared" si="290"/>
        <v>0</v>
      </c>
      <c r="AJ1443" s="744">
        <f t="shared" si="291"/>
        <v>0</v>
      </c>
      <c r="AK1443" s="1097">
        <v>0</v>
      </c>
    </row>
    <row r="1444" spans="1:37">
      <c r="A1444">
        <v>25540</v>
      </c>
      <c r="B1444" t="s">
        <v>442</v>
      </c>
      <c r="C1444">
        <v>931116</v>
      </c>
      <c r="D1444" t="s">
        <v>442</v>
      </c>
      <c r="E1444">
        <v>518020</v>
      </c>
      <c r="F1444" t="s">
        <v>482</v>
      </c>
      <c r="G1444" s="408" t="s">
        <v>6821</v>
      </c>
      <c r="H1444" s="566" t="s">
        <v>47</v>
      </c>
      <c r="I1444" s="566" t="s">
        <v>442</v>
      </c>
      <c r="J1444" s="62" t="s">
        <v>2547</v>
      </c>
      <c r="K1444" s="61" t="str">
        <f t="shared" si="281"/>
        <v>1</v>
      </c>
      <c r="L1444" s="63" t="str">
        <f t="shared" si="282"/>
        <v>Natural Resources1</v>
      </c>
      <c r="M1444" s="63" t="str">
        <f t="shared" si="283"/>
        <v>Multi-Species Reserve1</v>
      </c>
      <c r="N1444" s="637">
        <v>0.2</v>
      </c>
      <c r="O1444" s="213">
        <v>0</v>
      </c>
      <c r="Q1444" s="213">
        <f t="shared" si="284"/>
        <v>0</v>
      </c>
      <c r="R1444" s="213">
        <v>0</v>
      </c>
      <c r="S1444" s="213">
        <v>0</v>
      </c>
      <c r="T1444" s="213">
        <v>0</v>
      </c>
      <c r="U1444" s="213">
        <v>0</v>
      </c>
      <c r="V1444" s="213">
        <v>0</v>
      </c>
      <c r="W1444" s="213">
        <v>0</v>
      </c>
      <c r="X1444" s="213">
        <v>0</v>
      </c>
      <c r="Y1444" s="213">
        <v>0</v>
      </c>
      <c r="Z1444" s="213">
        <v>0</v>
      </c>
      <c r="AA1444" s="213">
        <v>0</v>
      </c>
      <c r="AB1444" s="213">
        <v>0</v>
      </c>
      <c r="AC1444" s="213">
        <f>SUMIF('[3]revexpbalances - 2024-07-18T082'!$G:$G,G:G,'[3]revexpbalances - 2024-07-18T082'!$H:$H)</f>
        <v>0</v>
      </c>
      <c r="AD1444" s="213">
        <f t="shared" si="285"/>
        <v>0</v>
      </c>
      <c r="AE1444" s="744">
        <f t="shared" si="286"/>
        <v>0</v>
      </c>
      <c r="AF1444" s="744">
        <f t="shared" si="287"/>
        <v>0</v>
      </c>
      <c r="AG1444" s="744">
        <f t="shared" si="288"/>
        <v>0</v>
      </c>
      <c r="AH1444" s="744">
        <f t="shared" si="289"/>
        <v>0</v>
      </c>
      <c r="AI1444" s="744">
        <f t="shared" si="290"/>
        <v>0</v>
      </c>
      <c r="AJ1444" s="744">
        <f t="shared" si="291"/>
        <v>0</v>
      </c>
      <c r="AK1444" s="1097">
        <v>0</v>
      </c>
    </row>
    <row r="1445" spans="1:37">
      <c r="A1445">
        <v>33100</v>
      </c>
      <c r="B1445" t="s">
        <v>1641</v>
      </c>
      <c r="C1445">
        <v>931105</v>
      </c>
      <c r="D1445" t="s">
        <v>1641</v>
      </c>
      <c r="E1445">
        <v>529500</v>
      </c>
      <c r="F1445" t="s">
        <v>100</v>
      </c>
      <c r="G1445" s="408" t="s">
        <v>6822</v>
      </c>
      <c r="H1445" s="566" t="s">
        <v>1671</v>
      </c>
      <c r="I1445" s="566" t="s">
        <v>1641</v>
      </c>
      <c r="J1445" s="217" t="s">
        <v>458</v>
      </c>
      <c r="K1445" s="61" t="str">
        <f t="shared" si="281"/>
        <v>2</v>
      </c>
      <c r="L1445" s="63" t="str">
        <f t="shared" si="282"/>
        <v>CIP2</v>
      </c>
      <c r="M1445" s="63" t="str">
        <f t="shared" si="283"/>
        <v>Park Acq &amp; Dev, District2</v>
      </c>
      <c r="N1445" s="637">
        <v>215.32</v>
      </c>
      <c r="O1445" s="213">
        <v>0</v>
      </c>
      <c r="Q1445" s="213">
        <f t="shared" si="284"/>
        <v>0</v>
      </c>
      <c r="R1445" s="213">
        <v>0</v>
      </c>
      <c r="S1445" s="213">
        <v>0</v>
      </c>
      <c r="T1445" s="213">
        <v>0</v>
      </c>
      <c r="U1445" s="213">
        <v>0</v>
      </c>
      <c r="V1445" s="213">
        <v>0</v>
      </c>
      <c r="W1445" s="213">
        <v>0</v>
      </c>
      <c r="X1445" s="213">
        <v>0</v>
      </c>
      <c r="Y1445" s="213">
        <v>0</v>
      </c>
      <c r="Z1445" s="213">
        <v>0</v>
      </c>
      <c r="AA1445" s="213">
        <v>0</v>
      </c>
      <c r="AB1445" s="213">
        <v>0</v>
      </c>
      <c r="AC1445" s="213">
        <f>SUMIF('[3]revexpbalances - 2024-07-18T082'!$G:$G,G:G,'[3]revexpbalances - 2024-07-18T082'!$H:$H)</f>
        <v>0</v>
      </c>
      <c r="AD1445" s="213">
        <f t="shared" si="285"/>
        <v>0</v>
      </c>
      <c r="AE1445" s="744">
        <f t="shared" si="286"/>
        <v>0</v>
      </c>
      <c r="AF1445" s="744">
        <f t="shared" si="287"/>
        <v>0</v>
      </c>
      <c r="AG1445" s="744">
        <f t="shared" si="288"/>
        <v>0</v>
      </c>
      <c r="AH1445" s="744">
        <f t="shared" si="289"/>
        <v>0</v>
      </c>
      <c r="AI1445" s="744">
        <f t="shared" si="290"/>
        <v>0</v>
      </c>
      <c r="AJ1445" s="744">
        <f t="shared" si="291"/>
        <v>0</v>
      </c>
      <c r="AK1445" s="1097">
        <v>0</v>
      </c>
    </row>
    <row r="1446" spans="1:37">
      <c r="A1446">
        <v>25400</v>
      </c>
      <c r="B1446" t="s">
        <v>2923</v>
      </c>
      <c r="C1446">
        <v>931183</v>
      </c>
      <c r="D1446" t="s">
        <v>2929</v>
      </c>
      <c r="E1446">
        <v>520800</v>
      </c>
      <c r="F1446" t="s">
        <v>54</v>
      </c>
      <c r="G1446" s="408" t="s">
        <v>2250</v>
      </c>
      <c r="H1446" s="566" t="s">
        <v>1766</v>
      </c>
      <c r="I1446" s="989" t="s">
        <v>7000</v>
      </c>
      <c r="J1446" s="217" t="s">
        <v>458</v>
      </c>
      <c r="K1446" s="61" t="str">
        <f t="shared" si="281"/>
        <v>2</v>
      </c>
      <c r="L1446" s="63" t="str">
        <f t="shared" si="282"/>
        <v>Business Services2</v>
      </c>
      <c r="M1446" s="63" t="str">
        <f t="shared" si="283"/>
        <v>Guest Services &amp; Events2</v>
      </c>
      <c r="N1446" s="637">
        <v>323.24</v>
      </c>
      <c r="O1446" s="213">
        <v>0</v>
      </c>
      <c r="Q1446" s="213">
        <f t="shared" si="284"/>
        <v>0</v>
      </c>
      <c r="R1446" s="213">
        <v>0</v>
      </c>
      <c r="S1446" s="213">
        <v>0</v>
      </c>
      <c r="T1446" s="213">
        <v>0</v>
      </c>
      <c r="U1446" s="213">
        <v>0</v>
      </c>
      <c r="V1446" s="213">
        <v>0</v>
      </c>
      <c r="W1446" s="213">
        <v>0</v>
      </c>
      <c r="X1446" s="213">
        <v>0</v>
      </c>
      <c r="Y1446" s="213">
        <v>0</v>
      </c>
      <c r="Z1446" s="213">
        <v>0</v>
      </c>
      <c r="AA1446" s="213">
        <v>0</v>
      </c>
      <c r="AB1446" s="213">
        <v>0</v>
      </c>
      <c r="AC1446" s="213">
        <f>SUMIF('[3]revexpbalances - 2024-07-18T082'!$G:$G,G:G,'[3]revexpbalances - 2024-07-18T082'!$H:$H)</f>
        <v>0</v>
      </c>
      <c r="AD1446" s="213">
        <f t="shared" si="285"/>
        <v>0</v>
      </c>
      <c r="AE1446" s="744">
        <f t="shared" si="286"/>
        <v>0</v>
      </c>
      <c r="AF1446" s="744">
        <f t="shared" si="287"/>
        <v>0</v>
      </c>
      <c r="AG1446" s="744">
        <f t="shared" si="288"/>
        <v>0</v>
      </c>
      <c r="AH1446" s="744">
        <f t="shared" si="289"/>
        <v>0</v>
      </c>
      <c r="AI1446" s="744">
        <f t="shared" si="290"/>
        <v>0</v>
      </c>
      <c r="AJ1446" s="744">
        <f t="shared" si="291"/>
        <v>0</v>
      </c>
      <c r="AK1446" s="1097">
        <v>0</v>
      </c>
    </row>
    <row r="1447" spans="1:37">
      <c r="A1447">
        <v>25400</v>
      </c>
      <c r="B1447" t="s">
        <v>2923</v>
      </c>
      <c r="C1447">
        <v>931200</v>
      </c>
      <c r="D1447" t="s">
        <v>2930</v>
      </c>
      <c r="E1447">
        <v>513000</v>
      </c>
      <c r="F1447" t="s">
        <v>469</v>
      </c>
      <c r="G1447" s="408" t="s">
        <v>624</v>
      </c>
      <c r="H1447" s="566" t="s">
        <v>1766</v>
      </c>
      <c r="I1447" s="566" t="s">
        <v>46</v>
      </c>
      <c r="J1447" s="62" t="s">
        <v>2547</v>
      </c>
      <c r="K1447" s="61" t="str">
        <f t="shared" si="281"/>
        <v>1</v>
      </c>
      <c r="L1447" s="63" t="str">
        <f t="shared" si="282"/>
        <v>Business Services1</v>
      </c>
      <c r="M1447" s="63" t="str">
        <f t="shared" si="283"/>
        <v>Business Operations1</v>
      </c>
      <c r="N1447" s="637">
        <v>0</v>
      </c>
      <c r="O1447" s="213">
        <v>0</v>
      </c>
      <c r="Q1447" s="213">
        <f t="shared" si="284"/>
        <v>0</v>
      </c>
      <c r="R1447" s="213">
        <v>51.51</v>
      </c>
      <c r="S1447" s="213">
        <v>-35.409999999999997</v>
      </c>
      <c r="T1447" s="213">
        <v>0</v>
      </c>
      <c r="U1447" s="213">
        <v>-16.100000000000001</v>
      </c>
      <c r="V1447" s="213">
        <v>0</v>
      </c>
      <c r="W1447" s="213">
        <v>0</v>
      </c>
      <c r="X1447" s="213">
        <v>0</v>
      </c>
      <c r="Y1447" s="213">
        <v>0</v>
      </c>
      <c r="Z1447" s="213">
        <v>0</v>
      </c>
      <c r="AA1447" s="213">
        <v>0</v>
      </c>
      <c r="AB1447" s="213">
        <v>0</v>
      </c>
      <c r="AC1447" s="213">
        <f>SUMIF('[3]revexpbalances - 2024-07-18T082'!$G:$G,G:G,'[3]revexpbalances - 2024-07-18T082'!$H:$H)</f>
        <v>0</v>
      </c>
      <c r="AD1447" s="213">
        <f t="shared" si="285"/>
        <v>0</v>
      </c>
      <c r="AE1447" s="744">
        <f t="shared" si="286"/>
        <v>16.100000000000001</v>
      </c>
      <c r="AF1447" s="744">
        <f t="shared" si="287"/>
        <v>-16.100000000000001</v>
      </c>
      <c r="AG1447" s="744">
        <f t="shared" si="288"/>
        <v>0</v>
      </c>
      <c r="AH1447" s="744">
        <f t="shared" si="289"/>
        <v>0</v>
      </c>
      <c r="AI1447" s="744">
        <f t="shared" si="290"/>
        <v>0</v>
      </c>
      <c r="AJ1447" s="744">
        <f t="shared" si="291"/>
        <v>0</v>
      </c>
      <c r="AK1447" s="1097">
        <v>0</v>
      </c>
    </row>
    <row r="1448" spans="1:37">
      <c r="A1448">
        <v>25400</v>
      </c>
      <c r="B1448" t="s">
        <v>2923</v>
      </c>
      <c r="C1448">
        <v>931220</v>
      </c>
      <c r="D1448" t="s">
        <v>529</v>
      </c>
      <c r="E1448">
        <v>510200</v>
      </c>
      <c r="F1448" t="s">
        <v>462</v>
      </c>
      <c r="G1448" s="408" t="s">
        <v>2348</v>
      </c>
      <c r="H1448" s="566" t="s">
        <v>1766</v>
      </c>
      <c r="I1448" s="566" t="s">
        <v>117</v>
      </c>
      <c r="J1448" s="62" t="s">
        <v>1950</v>
      </c>
      <c r="K1448" s="61" t="str">
        <f t="shared" si="281"/>
        <v>1</v>
      </c>
      <c r="L1448" s="63" t="str">
        <f t="shared" si="282"/>
        <v>Business Services1</v>
      </c>
      <c r="M1448" s="63" t="str">
        <f t="shared" si="283"/>
        <v>Executive1</v>
      </c>
      <c r="N1448" s="637">
        <v>14165.49</v>
      </c>
      <c r="O1448" s="213">
        <v>0</v>
      </c>
      <c r="Q1448" s="213">
        <f t="shared" si="284"/>
        <v>0</v>
      </c>
      <c r="R1448" s="213">
        <v>0</v>
      </c>
      <c r="S1448" s="213">
        <v>0</v>
      </c>
      <c r="T1448" s="213">
        <v>0</v>
      </c>
      <c r="U1448" s="213">
        <v>0</v>
      </c>
      <c r="V1448" s="213">
        <v>0</v>
      </c>
      <c r="W1448" s="213">
        <v>0</v>
      </c>
      <c r="X1448" s="213">
        <v>0</v>
      </c>
      <c r="Y1448" s="213">
        <v>0</v>
      </c>
      <c r="Z1448" s="213">
        <v>0</v>
      </c>
      <c r="AA1448" s="213">
        <v>0</v>
      </c>
      <c r="AB1448" s="213">
        <v>0</v>
      </c>
      <c r="AC1448" s="213">
        <f>SUMIF('[3]revexpbalances - 2024-07-18T082'!$G:$G,G:G,'[3]revexpbalances - 2024-07-18T082'!$H:$H)</f>
        <v>0</v>
      </c>
      <c r="AD1448" s="213">
        <f t="shared" si="285"/>
        <v>0</v>
      </c>
      <c r="AE1448" s="744">
        <f t="shared" si="286"/>
        <v>0</v>
      </c>
      <c r="AF1448" s="744">
        <f t="shared" si="287"/>
        <v>0</v>
      </c>
      <c r="AG1448" s="744">
        <f t="shared" si="288"/>
        <v>0</v>
      </c>
      <c r="AH1448" s="744">
        <f t="shared" si="289"/>
        <v>0</v>
      </c>
      <c r="AI1448" s="744">
        <f t="shared" si="290"/>
        <v>0</v>
      </c>
      <c r="AJ1448" s="744">
        <f t="shared" si="291"/>
        <v>0</v>
      </c>
      <c r="AK1448" s="1097">
        <v>0</v>
      </c>
    </row>
    <row r="1449" spans="1:37">
      <c r="A1449">
        <v>25400</v>
      </c>
      <c r="B1449" t="s">
        <v>2923</v>
      </c>
      <c r="C1449">
        <v>931235</v>
      </c>
      <c r="D1449" t="s">
        <v>46</v>
      </c>
      <c r="E1449">
        <v>521660</v>
      </c>
      <c r="F1449" t="s">
        <v>59</v>
      </c>
      <c r="G1449" s="408" t="s">
        <v>6831</v>
      </c>
      <c r="H1449" s="566" t="s">
        <v>1766</v>
      </c>
      <c r="I1449" s="566" t="s">
        <v>46</v>
      </c>
      <c r="J1449" s="217" t="s">
        <v>458</v>
      </c>
      <c r="K1449" s="61" t="str">
        <f t="shared" si="281"/>
        <v>2</v>
      </c>
      <c r="L1449" s="63" t="str">
        <f t="shared" si="282"/>
        <v>Business Services2</v>
      </c>
      <c r="M1449" s="63" t="str">
        <f t="shared" si="283"/>
        <v>Business Operations2</v>
      </c>
      <c r="N1449" s="637">
        <v>464.5</v>
      </c>
      <c r="O1449" s="213">
        <v>0</v>
      </c>
      <c r="Q1449" s="213">
        <f t="shared" si="284"/>
        <v>0</v>
      </c>
      <c r="R1449" s="213">
        <v>0</v>
      </c>
      <c r="S1449" s="213">
        <v>0</v>
      </c>
      <c r="T1449" s="213">
        <v>232.25</v>
      </c>
      <c r="U1449" s="213">
        <v>0</v>
      </c>
      <c r="V1449" s="213">
        <v>232.25</v>
      </c>
      <c r="W1449" s="213">
        <v>0</v>
      </c>
      <c r="X1449" s="213">
        <v>232.25</v>
      </c>
      <c r="Y1449" s="213">
        <v>0</v>
      </c>
      <c r="Z1449" s="213">
        <v>-232.25</v>
      </c>
      <c r="AA1449" s="213">
        <v>0</v>
      </c>
      <c r="AB1449" s="213">
        <v>0</v>
      </c>
      <c r="AC1449" s="213">
        <f>SUMIF('[3]revexpbalances - 2024-07-18T082'!$G:$G,G:G,'[3]revexpbalances - 2024-07-18T082'!$H:$H)</f>
        <v>0</v>
      </c>
      <c r="AD1449" s="213">
        <f t="shared" si="285"/>
        <v>464.5</v>
      </c>
      <c r="AE1449" s="744">
        <f t="shared" si="286"/>
        <v>232.25</v>
      </c>
      <c r="AF1449" s="744">
        <f t="shared" si="287"/>
        <v>232.25</v>
      </c>
      <c r="AG1449" s="744">
        <f t="shared" si="288"/>
        <v>0</v>
      </c>
      <c r="AH1449" s="744">
        <f t="shared" si="289"/>
        <v>0</v>
      </c>
      <c r="AI1449" s="744">
        <f t="shared" si="290"/>
        <v>464.5</v>
      </c>
      <c r="AJ1449" s="744">
        <f t="shared" si="291"/>
        <v>-464.5</v>
      </c>
      <c r="AK1449" s="1097">
        <v>0</v>
      </c>
    </row>
    <row r="1450" spans="1:37">
      <c r="A1450">
        <v>25400</v>
      </c>
      <c r="B1450" t="s">
        <v>2923</v>
      </c>
      <c r="C1450">
        <v>931235</v>
      </c>
      <c r="D1450" t="s">
        <v>46</v>
      </c>
      <c r="E1450">
        <v>526950</v>
      </c>
      <c r="F1450" t="s">
        <v>583</v>
      </c>
      <c r="G1450" s="408" t="s">
        <v>6832</v>
      </c>
      <c r="H1450" s="566" t="s">
        <v>1766</v>
      </c>
      <c r="I1450" s="566" t="s">
        <v>46</v>
      </c>
      <c r="J1450" s="217" t="s">
        <v>458</v>
      </c>
      <c r="K1450" s="61" t="str">
        <f t="shared" si="281"/>
        <v>2</v>
      </c>
      <c r="L1450" s="63" t="str">
        <f t="shared" si="282"/>
        <v>Business Services2</v>
      </c>
      <c r="M1450" s="63" t="str">
        <f t="shared" si="283"/>
        <v>Business Operations2</v>
      </c>
      <c r="N1450" s="637">
        <v>182.1</v>
      </c>
      <c r="O1450" s="213">
        <v>0</v>
      </c>
      <c r="Q1450" s="213">
        <f t="shared" si="284"/>
        <v>0</v>
      </c>
      <c r="R1450" s="213">
        <v>0</v>
      </c>
      <c r="S1450" s="213">
        <v>0</v>
      </c>
      <c r="T1450" s="213">
        <v>0</v>
      </c>
      <c r="U1450" s="213">
        <v>0</v>
      </c>
      <c r="V1450" s="213">
        <v>0</v>
      </c>
      <c r="W1450" s="213">
        <v>0</v>
      </c>
      <c r="X1450" s="213">
        <v>0</v>
      </c>
      <c r="Y1450" s="213">
        <v>0</v>
      </c>
      <c r="Z1450" s="213">
        <v>0</v>
      </c>
      <c r="AA1450" s="213">
        <v>0</v>
      </c>
      <c r="AB1450" s="213">
        <v>0</v>
      </c>
      <c r="AC1450" s="213">
        <f>SUMIF('[3]revexpbalances - 2024-07-18T082'!$G:$G,G:G,'[3]revexpbalances - 2024-07-18T082'!$H:$H)</f>
        <v>0</v>
      </c>
      <c r="AD1450" s="213">
        <f t="shared" si="285"/>
        <v>0</v>
      </c>
      <c r="AE1450" s="744">
        <f t="shared" si="286"/>
        <v>0</v>
      </c>
      <c r="AF1450" s="744">
        <f t="shared" si="287"/>
        <v>0</v>
      </c>
      <c r="AG1450" s="744">
        <f t="shared" si="288"/>
        <v>0</v>
      </c>
      <c r="AH1450" s="744">
        <f t="shared" si="289"/>
        <v>0</v>
      </c>
      <c r="AI1450" s="744">
        <f t="shared" si="290"/>
        <v>0</v>
      </c>
      <c r="AJ1450" s="744">
        <f t="shared" si="291"/>
        <v>0</v>
      </c>
      <c r="AK1450" s="1097">
        <v>0</v>
      </c>
    </row>
    <row r="1451" spans="1:37">
      <c r="A1451">
        <v>25400</v>
      </c>
      <c r="B1451" t="s">
        <v>2923</v>
      </c>
      <c r="C1451">
        <v>931240</v>
      </c>
      <c r="D1451" t="s">
        <v>104</v>
      </c>
      <c r="E1451">
        <v>523100</v>
      </c>
      <c r="F1451" t="s">
        <v>61</v>
      </c>
      <c r="G1451" s="408" t="s">
        <v>600</v>
      </c>
      <c r="H1451" s="566" t="s">
        <v>1766</v>
      </c>
      <c r="I1451" s="566" t="s">
        <v>104</v>
      </c>
      <c r="J1451" s="217" t="s">
        <v>458</v>
      </c>
      <c r="K1451" s="61" t="str">
        <f t="shared" si="281"/>
        <v>2</v>
      </c>
      <c r="L1451" s="63" t="str">
        <f t="shared" si="282"/>
        <v>Business Services2</v>
      </c>
      <c r="M1451" s="63" t="str">
        <f t="shared" si="283"/>
        <v>Finance2</v>
      </c>
      <c r="N1451" s="637">
        <v>280</v>
      </c>
      <c r="O1451" s="213">
        <v>500</v>
      </c>
      <c r="Q1451" s="213">
        <f t="shared" si="284"/>
        <v>500</v>
      </c>
      <c r="R1451" s="213">
        <v>0</v>
      </c>
      <c r="S1451" s="213">
        <v>0</v>
      </c>
      <c r="T1451" s="213">
        <v>0</v>
      </c>
      <c r="U1451" s="213">
        <v>0</v>
      </c>
      <c r="V1451" s="213">
        <v>0</v>
      </c>
      <c r="W1451" s="213">
        <v>0</v>
      </c>
      <c r="X1451" s="213">
        <v>120.8</v>
      </c>
      <c r="Y1451" s="213">
        <v>0</v>
      </c>
      <c r="Z1451" s="213">
        <v>0</v>
      </c>
      <c r="AA1451" s="213">
        <v>0</v>
      </c>
      <c r="AB1451" s="213">
        <v>0</v>
      </c>
      <c r="AC1451" s="213">
        <f>SUMIF('[3]revexpbalances - 2024-07-18T082'!$G:$G,G:G,'[3]revexpbalances - 2024-07-18T082'!$H:$H)</f>
        <v>0</v>
      </c>
      <c r="AD1451" s="213">
        <f t="shared" si="285"/>
        <v>120.8</v>
      </c>
      <c r="AE1451" s="744">
        <f t="shared" si="286"/>
        <v>0</v>
      </c>
      <c r="AF1451" s="744">
        <f t="shared" si="287"/>
        <v>0</v>
      </c>
      <c r="AG1451" s="744">
        <f t="shared" si="288"/>
        <v>120.8</v>
      </c>
      <c r="AH1451" s="744">
        <f t="shared" si="289"/>
        <v>0</v>
      </c>
      <c r="AI1451" s="744">
        <f t="shared" si="290"/>
        <v>120.8</v>
      </c>
      <c r="AJ1451" s="744">
        <f t="shared" si="291"/>
        <v>379.2</v>
      </c>
      <c r="AK1451" s="1097">
        <v>500</v>
      </c>
    </row>
    <row r="1452" spans="1:37">
      <c r="A1452">
        <v>25400</v>
      </c>
      <c r="B1452" t="s">
        <v>2923</v>
      </c>
      <c r="C1452">
        <v>931260</v>
      </c>
      <c r="D1452" t="s">
        <v>115</v>
      </c>
      <c r="E1452">
        <v>525060</v>
      </c>
      <c r="F1452" t="s">
        <v>96</v>
      </c>
      <c r="G1452" s="408" t="s">
        <v>3908</v>
      </c>
      <c r="H1452" s="566" t="s">
        <v>1766</v>
      </c>
      <c r="I1452" s="566" t="s">
        <v>115</v>
      </c>
      <c r="J1452" s="217" t="s">
        <v>458</v>
      </c>
      <c r="K1452" s="61" t="str">
        <f t="shared" si="281"/>
        <v>2</v>
      </c>
      <c r="L1452" s="63" t="str">
        <f t="shared" si="282"/>
        <v>Business Services2</v>
      </c>
      <c r="M1452" s="63" t="str">
        <f t="shared" si="283"/>
        <v>Marketing2</v>
      </c>
      <c r="N1452" s="637">
        <v>53.02</v>
      </c>
      <c r="O1452" s="213">
        <v>0</v>
      </c>
      <c r="Q1452" s="213">
        <f t="shared" si="284"/>
        <v>0</v>
      </c>
      <c r="R1452" s="213">
        <v>0</v>
      </c>
      <c r="S1452" s="213">
        <v>0</v>
      </c>
      <c r="T1452" s="213">
        <v>0</v>
      </c>
      <c r="U1452" s="213">
        <v>0</v>
      </c>
      <c r="V1452" s="213">
        <v>53.02</v>
      </c>
      <c r="W1452" s="213">
        <v>53.02</v>
      </c>
      <c r="X1452" s="213">
        <v>0</v>
      </c>
      <c r="Y1452" s="213">
        <v>0</v>
      </c>
      <c r="Z1452" s="213">
        <v>0</v>
      </c>
      <c r="AA1452" s="213">
        <v>0</v>
      </c>
      <c r="AB1452" s="213">
        <v>0</v>
      </c>
      <c r="AC1452" s="213">
        <f>SUMIF('[3]revexpbalances - 2024-07-18T082'!$G:$G,G:G,'[3]revexpbalances - 2024-07-18T082'!$H:$H)</f>
        <v>0</v>
      </c>
      <c r="AD1452" s="213">
        <f t="shared" si="285"/>
        <v>106.04</v>
      </c>
      <c r="AE1452" s="744">
        <f t="shared" si="286"/>
        <v>0</v>
      </c>
      <c r="AF1452" s="744">
        <f t="shared" si="287"/>
        <v>106.04</v>
      </c>
      <c r="AG1452" s="744">
        <f t="shared" si="288"/>
        <v>0</v>
      </c>
      <c r="AH1452" s="744">
        <f t="shared" si="289"/>
        <v>0</v>
      </c>
      <c r="AI1452" s="744">
        <f t="shared" si="290"/>
        <v>106.04</v>
      </c>
      <c r="AJ1452" s="744">
        <f t="shared" si="291"/>
        <v>-106.04</v>
      </c>
      <c r="AK1452" s="1097">
        <v>0</v>
      </c>
    </row>
    <row r="1453" spans="1:37">
      <c r="A1453">
        <v>25400</v>
      </c>
      <c r="B1453" t="s">
        <v>2923</v>
      </c>
      <c r="C1453">
        <v>931303</v>
      </c>
      <c r="D1453" t="s">
        <v>5793</v>
      </c>
      <c r="E1453">
        <v>527720</v>
      </c>
      <c r="F1453" t="s">
        <v>98</v>
      </c>
      <c r="G1453" s="408" t="s">
        <v>6833</v>
      </c>
      <c r="H1453" s="566" t="s">
        <v>23</v>
      </c>
      <c r="I1453" s="566" t="s">
        <v>437</v>
      </c>
      <c r="J1453" s="217" t="s">
        <v>458</v>
      </c>
      <c r="K1453" s="61" t="str">
        <f t="shared" si="281"/>
        <v>2</v>
      </c>
      <c r="L1453" s="63" t="str">
        <f t="shared" si="282"/>
        <v>Interpretive2</v>
      </c>
      <c r="M1453" s="63" t="str">
        <f t="shared" si="283"/>
        <v>Jensen-Alvarado Ranch2</v>
      </c>
      <c r="N1453" s="637">
        <v>95.95</v>
      </c>
      <c r="O1453" s="213">
        <v>0</v>
      </c>
      <c r="Q1453" s="213">
        <f t="shared" si="284"/>
        <v>0</v>
      </c>
      <c r="R1453" s="213">
        <v>0</v>
      </c>
      <c r="S1453" s="213">
        <v>0</v>
      </c>
      <c r="T1453" s="213">
        <v>127.49</v>
      </c>
      <c r="U1453" s="213">
        <v>0</v>
      </c>
      <c r="V1453" s="213">
        <v>0</v>
      </c>
      <c r="W1453" s="213">
        <v>0</v>
      </c>
      <c r="X1453" s="213">
        <v>0</v>
      </c>
      <c r="Y1453" s="213">
        <v>0</v>
      </c>
      <c r="Z1453" s="213">
        <v>0</v>
      </c>
      <c r="AA1453" s="213">
        <v>0</v>
      </c>
      <c r="AB1453" s="213">
        <v>0</v>
      </c>
      <c r="AC1453" s="213">
        <f>SUMIF('[3]revexpbalances - 2024-07-18T082'!$G:$G,G:G,'[3]revexpbalances - 2024-07-18T082'!$H:$H)</f>
        <v>0</v>
      </c>
      <c r="AD1453" s="213">
        <f t="shared" si="285"/>
        <v>127.49</v>
      </c>
      <c r="AE1453" s="744">
        <f t="shared" si="286"/>
        <v>127.49</v>
      </c>
      <c r="AF1453" s="744">
        <f t="shared" si="287"/>
        <v>0</v>
      </c>
      <c r="AG1453" s="744">
        <f t="shared" si="288"/>
        <v>0</v>
      </c>
      <c r="AH1453" s="744">
        <f t="shared" si="289"/>
        <v>0</v>
      </c>
      <c r="AI1453" s="744">
        <f t="shared" si="290"/>
        <v>127.49</v>
      </c>
      <c r="AJ1453" s="744">
        <f t="shared" si="291"/>
        <v>-127.49</v>
      </c>
      <c r="AK1453" s="1097">
        <v>0</v>
      </c>
    </row>
    <row r="1454" spans="1:37">
      <c r="A1454">
        <v>25400</v>
      </c>
      <c r="B1454" t="s">
        <v>2923</v>
      </c>
      <c r="C1454">
        <v>931303</v>
      </c>
      <c r="D1454" t="s">
        <v>5793</v>
      </c>
      <c r="E1454">
        <v>536910</v>
      </c>
      <c r="F1454" t="s">
        <v>126</v>
      </c>
      <c r="G1454" s="408" t="s">
        <v>6834</v>
      </c>
      <c r="H1454" s="566" t="s">
        <v>23</v>
      </c>
      <c r="I1454" s="566" t="s">
        <v>437</v>
      </c>
      <c r="J1454" s="217" t="s">
        <v>7021</v>
      </c>
      <c r="K1454" s="61" t="str">
        <f t="shared" si="281"/>
        <v>3</v>
      </c>
      <c r="L1454" s="63" t="str">
        <f t="shared" si="282"/>
        <v>Interpretive3</v>
      </c>
      <c r="M1454" s="63" t="str">
        <f t="shared" si="283"/>
        <v>Jensen-Alvarado Ranch3</v>
      </c>
      <c r="N1454" s="637">
        <v>323.8</v>
      </c>
      <c r="O1454" s="213">
        <v>0</v>
      </c>
      <c r="Q1454" s="213">
        <f t="shared" si="284"/>
        <v>0</v>
      </c>
      <c r="R1454" s="213">
        <v>0</v>
      </c>
      <c r="S1454" s="213">
        <v>0</v>
      </c>
      <c r="T1454" s="213">
        <v>0</v>
      </c>
      <c r="U1454" s="213">
        <v>47.52</v>
      </c>
      <c r="V1454" s="213">
        <v>0</v>
      </c>
      <c r="W1454" s="213">
        <v>0</v>
      </c>
      <c r="X1454" s="213">
        <v>0</v>
      </c>
      <c r="Y1454" s="213">
        <v>0</v>
      </c>
      <c r="Z1454" s="213">
        <v>0</v>
      </c>
      <c r="AA1454" s="213">
        <v>0</v>
      </c>
      <c r="AB1454" s="213">
        <v>0</v>
      </c>
      <c r="AC1454" s="213">
        <f>SUMIF('[3]revexpbalances - 2024-07-18T082'!$G:$G,G:G,'[3]revexpbalances - 2024-07-18T082'!$H:$H)</f>
        <v>0</v>
      </c>
      <c r="AD1454" s="213">
        <f t="shared" si="285"/>
        <v>47.52</v>
      </c>
      <c r="AE1454" s="744">
        <f t="shared" si="286"/>
        <v>0</v>
      </c>
      <c r="AF1454" s="744">
        <f t="shared" si="287"/>
        <v>47.52</v>
      </c>
      <c r="AG1454" s="744">
        <f t="shared" si="288"/>
        <v>0</v>
      </c>
      <c r="AH1454" s="744">
        <f t="shared" si="289"/>
        <v>0</v>
      </c>
      <c r="AI1454" s="744">
        <f t="shared" si="290"/>
        <v>47.52</v>
      </c>
      <c r="AJ1454" s="744">
        <f t="shared" si="291"/>
        <v>-47.52</v>
      </c>
      <c r="AK1454" s="1097">
        <v>0</v>
      </c>
    </row>
    <row r="1455" spans="1:37">
      <c r="A1455">
        <v>25430</v>
      </c>
      <c r="B1455" t="s">
        <v>2951</v>
      </c>
      <c r="C1455">
        <v>931174</v>
      </c>
      <c r="D1455" t="s">
        <v>6208</v>
      </c>
      <c r="E1455">
        <v>521720</v>
      </c>
      <c r="F1455" t="s">
        <v>121</v>
      </c>
      <c r="G1455" s="408" t="s">
        <v>6455</v>
      </c>
      <c r="H1455" s="217" t="s">
        <v>47</v>
      </c>
      <c r="I1455" s="217" t="s">
        <v>508</v>
      </c>
      <c r="J1455" s="217" t="s">
        <v>458</v>
      </c>
      <c r="K1455" s="61" t="str">
        <f t="shared" si="281"/>
        <v>2</v>
      </c>
      <c r="L1455" s="63" t="str">
        <f t="shared" si="282"/>
        <v>Natural Resources2</v>
      </c>
      <c r="M1455" s="63" t="str">
        <f t="shared" si="283"/>
        <v>Habitat &amp; Open Space Management2</v>
      </c>
      <c r="N1455" s="637">
        <v>378</v>
      </c>
      <c r="O1455" s="213">
        <v>0</v>
      </c>
      <c r="Q1455" s="213">
        <f t="shared" si="284"/>
        <v>0</v>
      </c>
      <c r="R1455" s="213">
        <v>0</v>
      </c>
      <c r="S1455" s="213">
        <v>0</v>
      </c>
      <c r="T1455" s="213">
        <v>0</v>
      </c>
      <c r="U1455" s="213">
        <v>0</v>
      </c>
      <c r="V1455" s="213">
        <v>0</v>
      </c>
      <c r="W1455" s="213">
        <v>0</v>
      </c>
      <c r="X1455" s="213">
        <v>0</v>
      </c>
      <c r="Y1455" s="213">
        <v>0</v>
      </c>
      <c r="Z1455" s="213">
        <v>0</v>
      </c>
      <c r="AA1455" s="213">
        <v>0</v>
      </c>
      <c r="AB1455" s="213">
        <v>0</v>
      </c>
      <c r="AC1455" s="213">
        <f>SUMIF('[3]revexpbalances - 2024-07-18T082'!$G:$G,G:G,'[3]revexpbalances - 2024-07-18T082'!$H:$H)</f>
        <v>0</v>
      </c>
      <c r="AD1455" s="213">
        <f t="shared" si="285"/>
        <v>0</v>
      </c>
      <c r="AE1455" s="744">
        <f t="shared" si="286"/>
        <v>0</v>
      </c>
      <c r="AF1455" s="744">
        <f t="shared" si="287"/>
        <v>0</v>
      </c>
      <c r="AG1455" s="744">
        <f t="shared" si="288"/>
        <v>0</v>
      </c>
      <c r="AH1455" s="744">
        <f t="shared" si="289"/>
        <v>0</v>
      </c>
      <c r="AI1455" s="744">
        <f t="shared" si="290"/>
        <v>0</v>
      </c>
      <c r="AJ1455" s="744">
        <f t="shared" si="291"/>
        <v>0</v>
      </c>
      <c r="AK1455" s="1097">
        <v>0</v>
      </c>
    </row>
    <row r="1456" spans="1:37">
      <c r="A1456">
        <v>25430</v>
      </c>
      <c r="B1456" t="s">
        <v>2951</v>
      </c>
      <c r="C1456">
        <v>931174</v>
      </c>
      <c r="D1456" t="s">
        <v>6208</v>
      </c>
      <c r="E1456">
        <v>522310</v>
      </c>
      <c r="F1456" t="s">
        <v>60</v>
      </c>
      <c r="G1456" s="408" t="s">
        <v>6651</v>
      </c>
      <c r="H1456" s="217" t="s">
        <v>47</v>
      </c>
      <c r="I1456" s="217" t="s">
        <v>508</v>
      </c>
      <c r="J1456" s="217" t="s">
        <v>458</v>
      </c>
      <c r="K1456" s="61" t="str">
        <f t="shared" si="281"/>
        <v>2</v>
      </c>
      <c r="L1456" s="63" t="str">
        <f t="shared" si="282"/>
        <v>Natural Resources2</v>
      </c>
      <c r="M1456" s="63" t="str">
        <f t="shared" si="283"/>
        <v>Habitat &amp; Open Space Management2</v>
      </c>
      <c r="N1456" s="637">
        <v>29.51</v>
      </c>
      <c r="O1456" s="213">
        <v>0</v>
      </c>
      <c r="Q1456" s="213">
        <f t="shared" si="284"/>
        <v>0</v>
      </c>
      <c r="R1456" s="213">
        <v>0</v>
      </c>
      <c r="S1456" s="213">
        <v>0</v>
      </c>
      <c r="T1456" s="213">
        <v>0</v>
      </c>
      <c r="U1456" s="213">
        <v>0</v>
      </c>
      <c r="V1456" s="213">
        <v>0</v>
      </c>
      <c r="W1456" s="213">
        <v>0</v>
      </c>
      <c r="X1456" s="213">
        <v>0</v>
      </c>
      <c r="Y1456" s="213">
        <v>0</v>
      </c>
      <c r="Z1456" s="213">
        <v>0</v>
      </c>
      <c r="AA1456" s="213">
        <v>0</v>
      </c>
      <c r="AB1456" s="213">
        <v>0</v>
      </c>
      <c r="AC1456" s="213">
        <f>SUMIF('[3]revexpbalances - 2024-07-18T082'!$G:$G,G:G,'[3]revexpbalances - 2024-07-18T082'!$H:$H)</f>
        <v>0</v>
      </c>
      <c r="AD1456" s="213">
        <f t="shared" si="285"/>
        <v>0</v>
      </c>
      <c r="AE1456" s="744">
        <f t="shared" si="286"/>
        <v>0</v>
      </c>
      <c r="AF1456" s="744">
        <f t="shared" si="287"/>
        <v>0</v>
      </c>
      <c r="AG1456" s="744">
        <f t="shared" si="288"/>
        <v>0</v>
      </c>
      <c r="AH1456" s="744">
        <f t="shared" si="289"/>
        <v>0</v>
      </c>
      <c r="AI1456" s="744">
        <f t="shared" si="290"/>
        <v>0</v>
      </c>
      <c r="AJ1456" s="744">
        <f t="shared" si="291"/>
        <v>0</v>
      </c>
      <c r="AK1456" s="1097">
        <v>0</v>
      </c>
    </row>
    <row r="1457" spans="1:37">
      <c r="A1457">
        <v>25430</v>
      </c>
      <c r="B1457" t="s">
        <v>2951</v>
      </c>
      <c r="C1457">
        <v>931174</v>
      </c>
      <c r="D1457" t="s">
        <v>6208</v>
      </c>
      <c r="E1457">
        <v>522320</v>
      </c>
      <c r="F1457" t="s">
        <v>93</v>
      </c>
      <c r="G1457" s="408" t="s">
        <v>6225</v>
      </c>
      <c r="H1457" s="217" t="s">
        <v>47</v>
      </c>
      <c r="I1457" s="217" t="s">
        <v>508</v>
      </c>
      <c r="J1457" s="217" t="s">
        <v>458</v>
      </c>
      <c r="K1457" s="61" t="str">
        <f t="shared" si="281"/>
        <v>2</v>
      </c>
      <c r="L1457" s="63" t="str">
        <f t="shared" si="282"/>
        <v>Natural Resources2</v>
      </c>
      <c r="M1457" s="63" t="str">
        <f t="shared" si="283"/>
        <v>Habitat &amp; Open Space Management2</v>
      </c>
      <c r="N1457" s="637">
        <v>4223.5800000000008</v>
      </c>
      <c r="O1457" s="213">
        <v>0</v>
      </c>
      <c r="Q1457" s="213">
        <f t="shared" si="284"/>
        <v>0</v>
      </c>
      <c r="R1457" s="213">
        <v>0</v>
      </c>
      <c r="S1457" s="213">
        <v>0</v>
      </c>
      <c r="T1457" s="213">
        <v>0</v>
      </c>
      <c r="U1457" s="213">
        <v>0</v>
      </c>
      <c r="V1457" s="213">
        <v>0</v>
      </c>
      <c r="W1457" s="213">
        <v>0</v>
      </c>
      <c r="X1457" s="213">
        <v>0</v>
      </c>
      <c r="Y1457" s="213">
        <v>0</v>
      </c>
      <c r="Z1457" s="213">
        <v>0</v>
      </c>
      <c r="AA1457" s="213">
        <v>0</v>
      </c>
      <c r="AB1457" s="213">
        <v>0</v>
      </c>
      <c r="AC1457" s="213">
        <f>SUMIF('[3]revexpbalances - 2024-07-18T082'!$G:$G,G:G,'[3]revexpbalances - 2024-07-18T082'!$H:$H)</f>
        <v>0</v>
      </c>
      <c r="AD1457" s="213">
        <f t="shared" si="285"/>
        <v>0</v>
      </c>
      <c r="AE1457" s="744">
        <f t="shared" si="286"/>
        <v>0</v>
      </c>
      <c r="AF1457" s="744">
        <f t="shared" si="287"/>
        <v>0</v>
      </c>
      <c r="AG1457" s="744">
        <f t="shared" si="288"/>
        <v>0</v>
      </c>
      <c r="AH1457" s="744">
        <f t="shared" si="289"/>
        <v>0</v>
      </c>
      <c r="AI1457" s="744">
        <f t="shared" si="290"/>
        <v>0</v>
      </c>
      <c r="AJ1457" s="744">
        <f t="shared" si="291"/>
        <v>0</v>
      </c>
      <c r="AK1457" s="1097">
        <v>0</v>
      </c>
    </row>
    <row r="1458" spans="1:37">
      <c r="A1458">
        <v>25510</v>
      </c>
      <c r="B1458" t="s">
        <v>2954</v>
      </c>
      <c r="C1458">
        <v>931108</v>
      </c>
      <c r="D1458" t="s">
        <v>2954</v>
      </c>
      <c r="E1458">
        <v>520845</v>
      </c>
      <c r="F1458" t="s">
        <v>89</v>
      </c>
      <c r="G1458" s="408" t="s">
        <v>6838</v>
      </c>
      <c r="H1458" s="566" t="s">
        <v>1766</v>
      </c>
      <c r="I1458" s="566" t="s">
        <v>444</v>
      </c>
      <c r="J1458" s="217" t="s">
        <v>458</v>
      </c>
      <c r="K1458" s="61" t="str">
        <f t="shared" si="281"/>
        <v>2</v>
      </c>
      <c r="L1458" s="63" t="str">
        <f t="shared" si="282"/>
        <v>Business Services2</v>
      </c>
      <c r="M1458" s="63" t="str">
        <f t="shared" si="283"/>
        <v>Park Residences2</v>
      </c>
      <c r="N1458" s="637">
        <v>114.79</v>
      </c>
      <c r="O1458" s="213">
        <v>0</v>
      </c>
      <c r="Q1458" s="213">
        <f t="shared" si="284"/>
        <v>0</v>
      </c>
      <c r="R1458" s="213">
        <v>0</v>
      </c>
      <c r="S1458" s="213">
        <v>0</v>
      </c>
      <c r="T1458" s="213">
        <v>0</v>
      </c>
      <c r="U1458" s="213">
        <v>0</v>
      </c>
      <c r="V1458" s="213">
        <v>0</v>
      </c>
      <c r="W1458" s="213">
        <v>0</v>
      </c>
      <c r="X1458" s="213">
        <v>0</v>
      </c>
      <c r="Y1458" s="213">
        <v>0</v>
      </c>
      <c r="Z1458" s="213">
        <v>0</v>
      </c>
      <c r="AA1458" s="213">
        <v>0</v>
      </c>
      <c r="AB1458" s="213">
        <v>0</v>
      </c>
      <c r="AC1458" s="213">
        <f>SUMIF('[3]revexpbalances - 2024-07-18T082'!$G:$G,G:G,'[3]revexpbalances - 2024-07-18T082'!$H:$H)</f>
        <v>0</v>
      </c>
      <c r="AD1458" s="213">
        <f t="shared" si="285"/>
        <v>0</v>
      </c>
      <c r="AE1458" s="744">
        <f t="shared" si="286"/>
        <v>0</v>
      </c>
      <c r="AF1458" s="744">
        <f t="shared" si="287"/>
        <v>0</v>
      </c>
      <c r="AG1458" s="744">
        <f t="shared" si="288"/>
        <v>0</v>
      </c>
      <c r="AH1458" s="744">
        <f t="shared" si="289"/>
        <v>0</v>
      </c>
      <c r="AI1458" s="744">
        <f t="shared" si="290"/>
        <v>0</v>
      </c>
      <c r="AJ1458" s="744">
        <f t="shared" si="291"/>
        <v>0</v>
      </c>
      <c r="AK1458" s="1097">
        <v>0</v>
      </c>
    </row>
    <row r="1459" spans="1:37">
      <c r="A1459">
        <v>25550</v>
      </c>
      <c r="B1459" t="s">
        <v>2955</v>
      </c>
      <c r="C1459">
        <v>931101</v>
      </c>
      <c r="D1459" t="s">
        <v>2956</v>
      </c>
      <c r="E1459">
        <v>546360</v>
      </c>
      <c r="F1459" t="s">
        <v>6825</v>
      </c>
      <c r="G1459" s="408" t="s">
        <v>6839</v>
      </c>
      <c r="H1459" s="566" t="s">
        <v>47</v>
      </c>
      <c r="I1459" s="566" t="s">
        <v>443</v>
      </c>
      <c r="J1459" s="62" t="s">
        <v>460</v>
      </c>
      <c r="K1459" s="61" t="str">
        <f t="shared" si="281"/>
        <v>4</v>
      </c>
      <c r="L1459" s="63" t="str">
        <f t="shared" si="282"/>
        <v>Natural Resources4</v>
      </c>
      <c r="M1459" s="63" t="str">
        <f t="shared" si="283"/>
        <v>Santa Ana River Mitigation Bank4</v>
      </c>
      <c r="N1459" s="637">
        <v>129480.08</v>
      </c>
      <c r="O1459" s="213">
        <v>150000</v>
      </c>
      <c r="Q1459" s="213">
        <f t="shared" si="284"/>
        <v>150000</v>
      </c>
      <c r="R1459" s="213">
        <v>0</v>
      </c>
      <c r="S1459" s="213">
        <v>0</v>
      </c>
      <c r="T1459" s="213">
        <v>0</v>
      </c>
      <c r="U1459" s="213">
        <v>0</v>
      </c>
      <c r="V1459" s="213">
        <v>0</v>
      </c>
      <c r="W1459" s="213">
        <v>0</v>
      </c>
      <c r="X1459" s="213">
        <v>0</v>
      </c>
      <c r="Y1459" s="213">
        <v>0</v>
      </c>
      <c r="Z1459" s="213">
        <v>0</v>
      </c>
      <c r="AA1459" s="213">
        <v>0</v>
      </c>
      <c r="AB1459" s="213">
        <v>0</v>
      </c>
      <c r="AC1459" s="213">
        <f>SUMIF('[3]revexpbalances - 2024-07-18T082'!$G:$G,G:G,'[3]revexpbalances - 2024-07-18T082'!$H:$H)</f>
        <v>0</v>
      </c>
      <c r="AD1459" s="213">
        <f t="shared" si="285"/>
        <v>0</v>
      </c>
      <c r="AE1459" s="744">
        <f t="shared" si="286"/>
        <v>0</v>
      </c>
      <c r="AF1459" s="744">
        <f t="shared" si="287"/>
        <v>0</v>
      </c>
      <c r="AG1459" s="744">
        <f t="shared" si="288"/>
        <v>0</v>
      </c>
      <c r="AH1459" s="744">
        <f t="shared" si="289"/>
        <v>0</v>
      </c>
      <c r="AI1459" s="744">
        <f t="shared" si="290"/>
        <v>0</v>
      </c>
      <c r="AJ1459" s="744">
        <f t="shared" si="291"/>
        <v>150000</v>
      </c>
      <c r="AK1459" s="1097">
        <v>0</v>
      </c>
    </row>
    <row r="1460" spans="1:37">
      <c r="A1460">
        <v>25620</v>
      </c>
      <c r="B1460" t="s">
        <v>2347</v>
      </c>
      <c r="C1460">
        <v>931750</v>
      </c>
      <c r="D1460" t="s">
        <v>2347</v>
      </c>
      <c r="E1460">
        <v>526950</v>
      </c>
      <c r="F1460" t="s">
        <v>583</v>
      </c>
      <c r="G1460" s="408" t="s">
        <v>6840</v>
      </c>
      <c r="H1460" s="566" t="s">
        <v>1524</v>
      </c>
      <c r="I1460" s="566" t="s">
        <v>448</v>
      </c>
      <c r="J1460" s="217" t="s">
        <v>458</v>
      </c>
      <c r="K1460" s="61" t="str">
        <f t="shared" si="281"/>
        <v>2</v>
      </c>
      <c r="L1460" s="63" t="str">
        <f t="shared" si="282"/>
        <v>Regional Parks2</v>
      </c>
      <c r="M1460" s="63" t="str">
        <f t="shared" si="283"/>
        <v>Lake Skinner2</v>
      </c>
      <c r="N1460" s="637">
        <v>63.9</v>
      </c>
      <c r="O1460" s="213">
        <v>0</v>
      </c>
      <c r="Q1460" s="213">
        <f t="shared" si="284"/>
        <v>0</v>
      </c>
      <c r="R1460" s="213">
        <v>0</v>
      </c>
      <c r="S1460" s="213">
        <v>0</v>
      </c>
      <c r="T1460" s="213">
        <v>0</v>
      </c>
      <c r="U1460" s="213">
        <v>0</v>
      </c>
      <c r="V1460" s="213">
        <v>0</v>
      </c>
      <c r="W1460" s="213">
        <v>0</v>
      </c>
      <c r="X1460" s="213">
        <v>157.69</v>
      </c>
      <c r="Y1460" s="213">
        <v>0</v>
      </c>
      <c r="Z1460" s="213">
        <v>0</v>
      </c>
      <c r="AA1460" s="213">
        <v>0</v>
      </c>
      <c r="AB1460" s="213">
        <v>0</v>
      </c>
      <c r="AC1460" s="213">
        <f>SUMIF('[3]revexpbalances - 2024-07-18T082'!$G:$G,G:G,'[3]revexpbalances - 2024-07-18T082'!$H:$H)</f>
        <v>0</v>
      </c>
      <c r="AD1460" s="213">
        <f t="shared" si="285"/>
        <v>157.69</v>
      </c>
      <c r="AE1460" s="744">
        <f t="shared" si="286"/>
        <v>0</v>
      </c>
      <c r="AF1460" s="744">
        <f t="shared" si="287"/>
        <v>0</v>
      </c>
      <c r="AG1460" s="744">
        <f t="shared" si="288"/>
        <v>157.69</v>
      </c>
      <c r="AH1460" s="744">
        <f t="shared" si="289"/>
        <v>0</v>
      </c>
      <c r="AI1460" s="744">
        <f t="shared" si="290"/>
        <v>157.69</v>
      </c>
      <c r="AJ1460" s="744">
        <f t="shared" si="291"/>
        <v>-157.69</v>
      </c>
      <c r="AK1460" s="1097">
        <v>0</v>
      </c>
    </row>
    <row r="1461" spans="1:37">
      <c r="A1461">
        <v>25620</v>
      </c>
      <c r="B1461" t="s">
        <v>2347</v>
      </c>
      <c r="C1461">
        <v>931750</v>
      </c>
      <c r="D1461" t="s">
        <v>2347</v>
      </c>
      <c r="E1461">
        <v>527700</v>
      </c>
      <c r="F1461" t="s">
        <v>124</v>
      </c>
      <c r="G1461" s="408" t="s">
        <v>4245</v>
      </c>
      <c r="H1461" s="566" t="s">
        <v>1524</v>
      </c>
      <c r="I1461" s="566" t="s">
        <v>448</v>
      </c>
      <c r="J1461" s="217" t="s">
        <v>458</v>
      </c>
      <c r="K1461" s="61" t="str">
        <f t="shared" si="281"/>
        <v>2</v>
      </c>
      <c r="L1461" s="63" t="str">
        <f t="shared" si="282"/>
        <v>Regional Parks2</v>
      </c>
      <c r="M1461" s="63" t="str">
        <f t="shared" si="283"/>
        <v>Lake Skinner2</v>
      </c>
      <c r="N1461" s="637">
        <v>22.02</v>
      </c>
      <c r="O1461" s="213">
        <v>0</v>
      </c>
      <c r="Q1461" s="213">
        <f t="shared" si="284"/>
        <v>0</v>
      </c>
      <c r="R1461" s="213">
        <v>0</v>
      </c>
      <c r="S1461" s="213">
        <v>0</v>
      </c>
      <c r="T1461" s="213">
        <v>0</v>
      </c>
      <c r="U1461" s="213">
        <v>0</v>
      </c>
      <c r="V1461" s="213">
        <v>0</v>
      </c>
      <c r="W1461" s="213">
        <v>0</v>
      </c>
      <c r="X1461" s="213">
        <v>0</v>
      </c>
      <c r="Y1461" s="213">
        <v>0</v>
      </c>
      <c r="Z1461" s="213">
        <v>0</v>
      </c>
      <c r="AA1461" s="213">
        <v>0</v>
      </c>
      <c r="AB1461" s="213">
        <v>0</v>
      </c>
      <c r="AC1461" s="213">
        <f>SUMIF('[3]revexpbalances - 2024-07-18T082'!$G:$G,G:G,'[3]revexpbalances - 2024-07-18T082'!$H:$H)</f>
        <v>0</v>
      </c>
      <c r="AD1461" s="213">
        <f t="shared" si="285"/>
        <v>0</v>
      </c>
      <c r="AE1461" s="744">
        <f t="shared" si="286"/>
        <v>0</v>
      </c>
      <c r="AF1461" s="744">
        <f t="shared" si="287"/>
        <v>0</v>
      </c>
      <c r="AG1461" s="744">
        <f t="shared" si="288"/>
        <v>0</v>
      </c>
      <c r="AH1461" s="744">
        <f t="shared" si="289"/>
        <v>0</v>
      </c>
      <c r="AI1461" s="744">
        <f t="shared" si="290"/>
        <v>0</v>
      </c>
      <c r="AJ1461" s="744">
        <f t="shared" si="291"/>
        <v>0</v>
      </c>
      <c r="AK1461" s="1097">
        <v>0</v>
      </c>
    </row>
    <row r="1462" spans="1:37">
      <c r="A1462" s="924">
        <v>25400</v>
      </c>
      <c r="B1462" s="55" t="s">
        <v>2923</v>
      </c>
      <c r="C1462" s="924">
        <v>931200</v>
      </c>
      <c r="D1462" s="55" t="s">
        <v>2930</v>
      </c>
      <c r="E1462" s="924">
        <v>510040</v>
      </c>
      <c r="F1462" s="62" t="s">
        <v>461</v>
      </c>
      <c r="G1462" s="1089" t="s">
        <v>622</v>
      </c>
      <c r="H1462" s="566" t="s">
        <v>1766</v>
      </c>
      <c r="I1462" s="566" t="s">
        <v>46</v>
      </c>
      <c r="J1462" s="62" t="s">
        <v>2547</v>
      </c>
      <c r="K1462" s="61" t="str">
        <f t="shared" si="281"/>
        <v>1</v>
      </c>
      <c r="L1462" s="63" t="str">
        <f t="shared" si="282"/>
        <v>Business Services1</v>
      </c>
      <c r="M1462" s="63" t="str">
        <f t="shared" si="283"/>
        <v>Business Operations1</v>
      </c>
      <c r="N1462" s="637">
        <v>0</v>
      </c>
      <c r="O1462" s="213">
        <v>0</v>
      </c>
      <c r="Q1462" s="213">
        <f t="shared" si="284"/>
        <v>0</v>
      </c>
      <c r="R1462" s="213">
        <v>0</v>
      </c>
      <c r="S1462" s="213">
        <v>200</v>
      </c>
      <c r="T1462" s="213">
        <v>0</v>
      </c>
      <c r="U1462" s="213">
        <v>-200</v>
      </c>
      <c r="V1462" s="213">
        <v>0</v>
      </c>
      <c r="W1462" s="213">
        <v>0</v>
      </c>
      <c r="X1462" s="213">
        <v>0</v>
      </c>
      <c r="Y1462" s="213">
        <v>0</v>
      </c>
      <c r="Z1462" s="213">
        <v>0</v>
      </c>
      <c r="AA1462" s="213">
        <v>0</v>
      </c>
      <c r="AB1462" s="213">
        <v>0</v>
      </c>
      <c r="AC1462" s="213">
        <f>SUMIF('[3]revexpbalances - 2024-07-18T082'!$G:$G,G:G,'[3]revexpbalances - 2024-07-18T082'!$H:$H)</f>
        <v>0</v>
      </c>
      <c r="AD1462" s="213">
        <f t="shared" si="285"/>
        <v>0</v>
      </c>
      <c r="AE1462" s="744">
        <f t="shared" si="286"/>
        <v>200</v>
      </c>
      <c r="AF1462" s="744">
        <f t="shared" si="287"/>
        <v>-200</v>
      </c>
      <c r="AG1462" s="744">
        <f t="shared" si="288"/>
        <v>0</v>
      </c>
      <c r="AH1462" s="744">
        <f t="shared" si="289"/>
        <v>0</v>
      </c>
      <c r="AI1462" s="744">
        <f t="shared" si="290"/>
        <v>0</v>
      </c>
      <c r="AJ1462" s="744">
        <f t="shared" si="291"/>
        <v>0</v>
      </c>
      <c r="AK1462" s="1097">
        <v>0</v>
      </c>
    </row>
    <row r="1463" spans="1:37">
      <c r="A1463">
        <v>25430</v>
      </c>
      <c r="B1463" t="s">
        <v>2951</v>
      </c>
      <c r="C1463">
        <v>931174</v>
      </c>
      <c r="D1463" t="s">
        <v>6208</v>
      </c>
      <c r="E1463">
        <v>523340</v>
      </c>
      <c r="F1463" t="s">
        <v>6127</v>
      </c>
      <c r="G1463" s="408" t="s">
        <v>6456</v>
      </c>
      <c r="H1463" s="217" t="s">
        <v>47</v>
      </c>
      <c r="I1463" s="217" t="s">
        <v>508</v>
      </c>
      <c r="J1463" s="217" t="s">
        <v>458</v>
      </c>
      <c r="K1463" s="61" t="str">
        <f t="shared" si="281"/>
        <v>2</v>
      </c>
      <c r="L1463" s="63" t="str">
        <f t="shared" si="282"/>
        <v>Natural Resources2</v>
      </c>
      <c r="M1463" s="63" t="str">
        <f t="shared" si="283"/>
        <v>Habitat &amp; Open Space Management2</v>
      </c>
      <c r="N1463" s="637">
        <v>0.37</v>
      </c>
      <c r="O1463" s="213">
        <v>0</v>
      </c>
      <c r="Q1463" s="213">
        <f t="shared" si="284"/>
        <v>0</v>
      </c>
      <c r="R1463" s="213">
        <v>0</v>
      </c>
      <c r="S1463" s="213">
        <v>0</v>
      </c>
      <c r="T1463" s="213">
        <v>0</v>
      </c>
      <c r="U1463" s="213">
        <v>0</v>
      </c>
      <c r="V1463" s="213">
        <v>0</v>
      </c>
      <c r="W1463" s="213">
        <v>0</v>
      </c>
      <c r="X1463" s="213">
        <v>0</v>
      </c>
      <c r="Y1463" s="213">
        <v>0</v>
      </c>
      <c r="Z1463" s="213">
        <v>0</v>
      </c>
      <c r="AA1463" s="213">
        <v>0</v>
      </c>
      <c r="AB1463" s="213">
        <v>0</v>
      </c>
      <c r="AC1463" s="213">
        <f>SUMIF('[3]revexpbalances - 2024-07-18T082'!$G:$G,G:G,'[3]revexpbalances - 2024-07-18T082'!$H:$H)</f>
        <v>0</v>
      </c>
      <c r="AD1463" s="213">
        <f t="shared" si="285"/>
        <v>0</v>
      </c>
      <c r="AE1463" s="744">
        <f t="shared" si="286"/>
        <v>0</v>
      </c>
      <c r="AF1463" s="744">
        <f t="shared" si="287"/>
        <v>0</v>
      </c>
      <c r="AG1463" s="744">
        <f t="shared" si="288"/>
        <v>0</v>
      </c>
      <c r="AH1463" s="744">
        <f t="shared" si="289"/>
        <v>0</v>
      </c>
      <c r="AI1463" s="744">
        <f t="shared" si="290"/>
        <v>0</v>
      </c>
      <c r="AJ1463" s="744">
        <f t="shared" si="291"/>
        <v>0</v>
      </c>
      <c r="AK1463" s="1097">
        <v>0</v>
      </c>
    </row>
    <row r="1464" spans="1:37">
      <c r="A1464" s="924">
        <v>25540</v>
      </c>
      <c r="B1464" s="55" t="s">
        <v>442</v>
      </c>
      <c r="C1464" s="924">
        <v>931116</v>
      </c>
      <c r="D1464" s="55" t="s">
        <v>442</v>
      </c>
      <c r="E1464" s="924">
        <v>510520</v>
      </c>
      <c r="F1464" s="62" t="s">
        <v>466</v>
      </c>
      <c r="G1464" s="1089" t="s">
        <v>6846</v>
      </c>
      <c r="H1464" s="566" t="s">
        <v>47</v>
      </c>
      <c r="I1464" s="566" t="s">
        <v>442</v>
      </c>
      <c r="J1464" s="62" t="s">
        <v>1950</v>
      </c>
      <c r="K1464" s="61" t="str">
        <f t="shared" si="281"/>
        <v>1</v>
      </c>
      <c r="L1464" s="63" t="str">
        <f t="shared" si="282"/>
        <v>Natural Resources1</v>
      </c>
      <c r="M1464" s="63" t="str">
        <f t="shared" si="283"/>
        <v>Multi-Species Reserve1</v>
      </c>
      <c r="N1464" s="637">
        <v>20</v>
      </c>
      <c r="O1464" s="213">
        <v>0</v>
      </c>
      <c r="Q1464" s="213">
        <f t="shared" si="284"/>
        <v>0</v>
      </c>
      <c r="R1464" s="213">
        <v>12</v>
      </c>
      <c r="S1464" s="213">
        <v>40</v>
      </c>
      <c r="T1464" s="213">
        <v>33</v>
      </c>
      <c r="U1464" s="213">
        <v>0</v>
      </c>
      <c r="V1464" s="213">
        <v>0</v>
      </c>
      <c r="W1464" s="213">
        <v>40</v>
      </c>
      <c r="X1464" s="213">
        <v>0</v>
      </c>
      <c r="Y1464" s="213">
        <v>0</v>
      </c>
      <c r="Z1464" s="213">
        <v>0</v>
      </c>
      <c r="AA1464" s="213">
        <v>0</v>
      </c>
      <c r="AB1464" s="213">
        <v>0</v>
      </c>
      <c r="AC1464" s="213">
        <f>SUMIF('[3]revexpbalances - 2024-07-18T082'!$G:$G,G:G,'[3]revexpbalances - 2024-07-18T082'!$H:$H)</f>
        <v>0</v>
      </c>
      <c r="AD1464" s="213">
        <f t="shared" si="285"/>
        <v>125</v>
      </c>
      <c r="AE1464" s="744">
        <f t="shared" si="286"/>
        <v>85</v>
      </c>
      <c r="AF1464" s="744">
        <f t="shared" si="287"/>
        <v>40</v>
      </c>
      <c r="AG1464" s="744">
        <f t="shared" si="288"/>
        <v>0</v>
      </c>
      <c r="AH1464" s="744">
        <f t="shared" si="289"/>
        <v>0</v>
      </c>
      <c r="AI1464" s="744">
        <f t="shared" si="290"/>
        <v>125</v>
      </c>
      <c r="AJ1464" s="744">
        <f t="shared" si="291"/>
        <v>-125</v>
      </c>
      <c r="AK1464" s="1097">
        <v>0</v>
      </c>
    </row>
    <row r="1465" spans="1:37">
      <c r="A1465" s="924">
        <v>25400</v>
      </c>
      <c r="B1465" s="55" t="s">
        <v>2923</v>
      </c>
      <c r="C1465" s="924">
        <v>931200</v>
      </c>
      <c r="D1465" s="55" t="s">
        <v>2930</v>
      </c>
      <c r="E1465" s="924">
        <v>510620</v>
      </c>
      <c r="F1465" s="62" t="s">
        <v>467</v>
      </c>
      <c r="G1465" s="1089" t="s">
        <v>623</v>
      </c>
      <c r="H1465" s="566" t="s">
        <v>1766</v>
      </c>
      <c r="I1465" s="566" t="s">
        <v>46</v>
      </c>
      <c r="J1465" s="62" t="s">
        <v>1950</v>
      </c>
      <c r="K1465" s="61" t="str">
        <f t="shared" si="281"/>
        <v>1</v>
      </c>
      <c r="L1465" s="63" t="str">
        <f t="shared" si="282"/>
        <v>Business Services1</v>
      </c>
      <c r="M1465" s="63" t="str">
        <f t="shared" si="283"/>
        <v>Business Operations1</v>
      </c>
      <c r="N1465" s="637">
        <v>0</v>
      </c>
      <c r="O1465" s="213">
        <v>0</v>
      </c>
      <c r="Q1465" s="213">
        <f t="shared" si="284"/>
        <v>0</v>
      </c>
      <c r="R1465" s="213">
        <v>0</v>
      </c>
      <c r="S1465" s="213">
        <v>1.2</v>
      </c>
      <c r="T1465" s="213">
        <v>0</v>
      </c>
      <c r="U1465" s="213">
        <v>-1.2</v>
      </c>
      <c r="V1465" s="213">
        <v>0</v>
      </c>
      <c r="W1465" s="213">
        <v>0</v>
      </c>
      <c r="X1465" s="213">
        <v>0</v>
      </c>
      <c r="Y1465" s="213">
        <v>0</v>
      </c>
      <c r="Z1465" s="213">
        <v>0</v>
      </c>
      <c r="AA1465" s="213">
        <v>0</v>
      </c>
      <c r="AB1465" s="213">
        <v>0</v>
      </c>
      <c r="AC1465" s="213">
        <f>SUMIF('[3]revexpbalances - 2024-07-18T082'!$G:$G,G:G,'[3]revexpbalances - 2024-07-18T082'!$H:$H)</f>
        <v>0</v>
      </c>
      <c r="AD1465" s="213">
        <f t="shared" si="285"/>
        <v>0</v>
      </c>
      <c r="AE1465" s="744">
        <f t="shared" si="286"/>
        <v>1.2</v>
      </c>
      <c r="AF1465" s="744">
        <f t="shared" si="287"/>
        <v>-1.2</v>
      </c>
      <c r="AG1465" s="744">
        <f t="shared" si="288"/>
        <v>0</v>
      </c>
      <c r="AH1465" s="744">
        <f t="shared" si="289"/>
        <v>0</v>
      </c>
      <c r="AI1465" s="744">
        <f t="shared" si="290"/>
        <v>0</v>
      </c>
      <c r="AJ1465" s="744">
        <f t="shared" si="291"/>
        <v>0</v>
      </c>
      <c r="AK1465" s="1097">
        <v>0</v>
      </c>
    </row>
    <row r="1466" spans="1:37">
      <c r="A1466">
        <v>25430</v>
      </c>
      <c r="B1466" t="s">
        <v>2951</v>
      </c>
      <c r="C1466">
        <v>931174</v>
      </c>
      <c r="D1466" t="s">
        <v>6208</v>
      </c>
      <c r="E1466">
        <v>523820</v>
      </c>
      <c r="F1466" t="s">
        <v>68</v>
      </c>
      <c r="G1466" s="408" t="s">
        <v>6804</v>
      </c>
      <c r="H1466" s="566" t="s">
        <v>47</v>
      </c>
      <c r="I1466" s="566" t="s">
        <v>508</v>
      </c>
      <c r="J1466" s="217" t="s">
        <v>458</v>
      </c>
      <c r="K1466" s="61" t="str">
        <f t="shared" si="281"/>
        <v>2</v>
      </c>
      <c r="L1466" s="63" t="str">
        <f t="shared" si="282"/>
        <v>Natural Resources2</v>
      </c>
      <c r="M1466" s="63" t="str">
        <f t="shared" si="283"/>
        <v>Habitat &amp; Open Space Management2</v>
      </c>
      <c r="N1466" s="637">
        <v>539.64</v>
      </c>
      <c r="O1466" s="213">
        <v>0</v>
      </c>
      <c r="Q1466" s="213">
        <f t="shared" si="284"/>
        <v>0</v>
      </c>
      <c r="R1466" s="213">
        <v>0</v>
      </c>
      <c r="S1466" s="213">
        <v>0</v>
      </c>
      <c r="T1466" s="213">
        <v>0</v>
      </c>
      <c r="U1466" s="213">
        <v>0</v>
      </c>
      <c r="V1466" s="213">
        <v>0</v>
      </c>
      <c r="W1466" s="213">
        <v>0</v>
      </c>
      <c r="X1466" s="213">
        <v>0</v>
      </c>
      <c r="Y1466" s="213">
        <v>0</v>
      </c>
      <c r="Z1466" s="213">
        <v>0</v>
      </c>
      <c r="AA1466" s="213">
        <v>0</v>
      </c>
      <c r="AB1466" s="213">
        <v>0</v>
      </c>
      <c r="AC1466" s="213">
        <f>SUMIF('[3]revexpbalances - 2024-07-18T082'!$G:$G,G:G,'[3]revexpbalances - 2024-07-18T082'!$H:$H)</f>
        <v>0</v>
      </c>
      <c r="AD1466" s="213">
        <f t="shared" si="285"/>
        <v>0</v>
      </c>
      <c r="AE1466" s="744">
        <f t="shared" si="286"/>
        <v>0</v>
      </c>
      <c r="AF1466" s="744">
        <f t="shared" si="287"/>
        <v>0</v>
      </c>
      <c r="AG1466" s="744">
        <f t="shared" si="288"/>
        <v>0</v>
      </c>
      <c r="AH1466" s="744">
        <f t="shared" si="289"/>
        <v>0</v>
      </c>
      <c r="AI1466" s="744">
        <f t="shared" si="290"/>
        <v>0</v>
      </c>
      <c r="AJ1466" s="744">
        <f t="shared" si="291"/>
        <v>0</v>
      </c>
      <c r="AK1466" s="1097">
        <v>0</v>
      </c>
    </row>
    <row r="1467" spans="1:37">
      <c r="A1467">
        <v>25430</v>
      </c>
      <c r="B1467" t="s">
        <v>2951</v>
      </c>
      <c r="C1467">
        <v>931174</v>
      </c>
      <c r="D1467" t="s">
        <v>6208</v>
      </c>
      <c r="E1467">
        <v>524840</v>
      </c>
      <c r="F1467" t="s">
        <v>69</v>
      </c>
      <c r="G1467" s="408" t="s">
        <v>6837</v>
      </c>
      <c r="H1467" s="566" t="s">
        <v>47</v>
      </c>
      <c r="I1467" s="566" t="s">
        <v>508</v>
      </c>
      <c r="J1467" s="217" t="s">
        <v>458</v>
      </c>
      <c r="K1467" s="61" t="str">
        <f t="shared" si="281"/>
        <v>2</v>
      </c>
      <c r="L1467" s="63" t="str">
        <f t="shared" si="282"/>
        <v>Natural Resources2</v>
      </c>
      <c r="M1467" s="63" t="str">
        <f t="shared" si="283"/>
        <v>Habitat &amp; Open Space Management2</v>
      </c>
      <c r="N1467" s="637">
        <v>75</v>
      </c>
      <c r="O1467" s="213">
        <v>0</v>
      </c>
      <c r="Q1467" s="213">
        <f t="shared" si="284"/>
        <v>0</v>
      </c>
      <c r="R1467" s="213">
        <v>0</v>
      </c>
      <c r="S1467" s="213">
        <v>0</v>
      </c>
      <c r="T1467" s="213">
        <v>0</v>
      </c>
      <c r="U1467" s="213">
        <v>0</v>
      </c>
      <c r="V1467" s="213">
        <v>0</v>
      </c>
      <c r="W1467" s="213">
        <v>0</v>
      </c>
      <c r="X1467" s="213">
        <v>0</v>
      </c>
      <c r="Y1467" s="213">
        <v>0</v>
      </c>
      <c r="Z1467" s="213">
        <v>0</v>
      </c>
      <c r="AA1467" s="213">
        <v>0</v>
      </c>
      <c r="AB1467" s="213">
        <v>0</v>
      </c>
      <c r="AC1467" s="213">
        <f>SUMIF('[3]revexpbalances - 2024-07-18T082'!$G:$G,G:G,'[3]revexpbalances - 2024-07-18T082'!$H:$H)</f>
        <v>0</v>
      </c>
      <c r="AD1467" s="213">
        <f t="shared" si="285"/>
        <v>0</v>
      </c>
      <c r="AE1467" s="744">
        <f t="shared" si="286"/>
        <v>0</v>
      </c>
      <c r="AF1467" s="744">
        <f t="shared" si="287"/>
        <v>0</v>
      </c>
      <c r="AG1467" s="744">
        <f t="shared" si="288"/>
        <v>0</v>
      </c>
      <c r="AH1467" s="744">
        <f t="shared" si="289"/>
        <v>0</v>
      </c>
      <c r="AI1467" s="744">
        <f t="shared" si="290"/>
        <v>0</v>
      </c>
      <c r="AJ1467" s="744">
        <f t="shared" si="291"/>
        <v>0</v>
      </c>
      <c r="AK1467" s="1097">
        <v>0</v>
      </c>
    </row>
    <row r="1468" spans="1:37">
      <c r="A1468">
        <v>25430</v>
      </c>
      <c r="B1468" t="s">
        <v>2951</v>
      </c>
      <c r="C1468">
        <v>931174</v>
      </c>
      <c r="D1468" t="s">
        <v>6208</v>
      </c>
      <c r="E1468">
        <v>526940</v>
      </c>
      <c r="F1468" t="s">
        <v>71</v>
      </c>
      <c r="G1468" s="408" t="s">
        <v>6506</v>
      </c>
      <c r="H1468" s="217" t="s">
        <v>47</v>
      </c>
      <c r="I1468" s="217" t="s">
        <v>508</v>
      </c>
      <c r="J1468" s="217" t="s">
        <v>458</v>
      </c>
      <c r="K1468" s="61" t="str">
        <f t="shared" si="281"/>
        <v>2</v>
      </c>
      <c r="L1468" s="63" t="str">
        <f t="shared" si="282"/>
        <v>Natural Resources2</v>
      </c>
      <c r="M1468" s="63" t="str">
        <f t="shared" si="283"/>
        <v>Habitat &amp; Open Space Management2</v>
      </c>
      <c r="N1468" s="637">
        <v>293.64</v>
      </c>
      <c r="O1468" s="213">
        <v>0</v>
      </c>
      <c r="Q1468" s="213">
        <f t="shared" si="284"/>
        <v>0</v>
      </c>
      <c r="R1468" s="213">
        <v>0</v>
      </c>
      <c r="S1468" s="213">
        <v>0</v>
      </c>
      <c r="T1468" s="213">
        <v>0</v>
      </c>
      <c r="U1468" s="213">
        <v>0</v>
      </c>
      <c r="V1468" s="213">
        <v>0</v>
      </c>
      <c r="W1468" s="213">
        <v>0</v>
      </c>
      <c r="X1468" s="213">
        <v>0</v>
      </c>
      <c r="Y1468" s="213">
        <v>0</v>
      </c>
      <c r="Z1468" s="213">
        <v>0</v>
      </c>
      <c r="AA1468" s="213">
        <v>0</v>
      </c>
      <c r="AB1468" s="213">
        <v>0</v>
      </c>
      <c r="AC1468" s="213">
        <f>SUMIF('[3]revexpbalances - 2024-07-18T082'!$G:$G,G:G,'[3]revexpbalances - 2024-07-18T082'!$H:$H)</f>
        <v>0</v>
      </c>
      <c r="AD1468" s="213">
        <f t="shared" si="285"/>
        <v>0</v>
      </c>
      <c r="AE1468" s="744">
        <f t="shared" si="286"/>
        <v>0</v>
      </c>
      <c r="AF1468" s="744">
        <f t="shared" si="287"/>
        <v>0</v>
      </c>
      <c r="AG1468" s="744">
        <f t="shared" si="288"/>
        <v>0</v>
      </c>
      <c r="AH1468" s="744">
        <f t="shared" si="289"/>
        <v>0</v>
      </c>
      <c r="AI1468" s="744">
        <f t="shared" si="290"/>
        <v>0</v>
      </c>
      <c r="AJ1468" s="744">
        <f t="shared" si="291"/>
        <v>0</v>
      </c>
      <c r="AK1468" s="1097">
        <v>0</v>
      </c>
    </row>
    <row r="1469" spans="1:37">
      <c r="A1469">
        <v>25430</v>
      </c>
      <c r="B1469" t="s">
        <v>2951</v>
      </c>
      <c r="C1469">
        <v>931174</v>
      </c>
      <c r="D1469" t="s">
        <v>6208</v>
      </c>
      <c r="E1469">
        <v>526960</v>
      </c>
      <c r="F1469" t="s">
        <v>97</v>
      </c>
      <c r="G1469" s="408" t="s">
        <v>6457</v>
      </c>
      <c r="H1469" s="217" t="s">
        <v>47</v>
      </c>
      <c r="I1469" s="217" t="s">
        <v>508</v>
      </c>
      <c r="J1469" s="217" t="s">
        <v>458</v>
      </c>
      <c r="K1469" s="61" t="str">
        <f t="shared" ref="K1469:K1511" si="292">MID(E1469,2,1)</f>
        <v>2</v>
      </c>
      <c r="L1469" s="63" t="str">
        <f t="shared" ref="L1469:L1511" si="293">H1469&amp;K1469</f>
        <v>Natural Resources2</v>
      </c>
      <c r="M1469" s="63" t="str">
        <f t="shared" ref="M1469:M1511" si="294">I1469&amp;K1469</f>
        <v>Habitat &amp; Open Space Management2</v>
      </c>
      <c r="N1469" s="637">
        <v>84.35</v>
      </c>
      <c r="O1469" s="213">
        <v>0</v>
      </c>
      <c r="Q1469" s="213">
        <f t="shared" ref="Q1469:Q1511" si="295">O1469+P1469</f>
        <v>0</v>
      </c>
      <c r="R1469" s="213">
        <v>0</v>
      </c>
      <c r="S1469" s="213">
        <v>0</v>
      </c>
      <c r="T1469" s="213">
        <v>0</v>
      </c>
      <c r="U1469" s="213">
        <v>0</v>
      </c>
      <c r="V1469" s="213">
        <v>0</v>
      </c>
      <c r="W1469" s="213">
        <v>0</v>
      </c>
      <c r="X1469" s="213">
        <v>0</v>
      </c>
      <c r="Y1469" s="213">
        <v>0</v>
      </c>
      <c r="Z1469" s="213">
        <v>0</v>
      </c>
      <c r="AA1469" s="213">
        <v>0</v>
      </c>
      <c r="AB1469" s="213">
        <v>0</v>
      </c>
      <c r="AC1469" s="213">
        <f>SUMIF('[3]revexpbalances - 2024-07-18T082'!$G:$G,G:G,'[3]revexpbalances - 2024-07-18T082'!$H:$H)</f>
        <v>0</v>
      </c>
      <c r="AD1469" s="213">
        <f t="shared" si="285"/>
        <v>0</v>
      </c>
      <c r="AE1469" s="744">
        <f t="shared" si="286"/>
        <v>0</v>
      </c>
      <c r="AF1469" s="744">
        <f t="shared" si="287"/>
        <v>0</v>
      </c>
      <c r="AG1469" s="744">
        <f t="shared" si="288"/>
        <v>0</v>
      </c>
      <c r="AH1469" s="744">
        <f t="shared" si="289"/>
        <v>0</v>
      </c>
      <c r="AI1469" s="744">
        <f t="shared" si="290"/>
        <v>0</v>
      </c>
      <c r="AJ1469" s="744">
        <f t="shared" si="291"/>
        <v>0</v>
      </c>
      <c r="AK1469" s="1097">
        <v>0</v>
      </c>
    </row>
    <row r="1470" spans="1:37">
      <c r="A1470">
        <v>25430</v>
      </c>
      <c r="B1470" t="s">
        <v>2951</v>
      </c>
      <c r="C1470">
        <v>931174</v>
      </c>
      <c r="D1470" t="s">
        <v>6208</v>
      </c>
      <c r="E1470">
        <v>527690</v>
      </c>
      <c r="F1470" t="s">
        <v>2571</v>
      </c>
      <c r="G1470" s="408" t="s">
        <v>6458</v>
      </c>
      <c r="H1470" s="217" t="s">
        <v>47</v>
      </c>
      <c r="I1470" s="217" t="s">
        <v>508</v>
      </c>
      <c r="J1470" s="217" t="s">
        <v>2130</v>
      </c>
      <c r="K1470" s="61" t="str">
        <f t="shared" si="292"/>
        <v>2</v>
      </c>
      <c r="L1470" s="63" t="str">
        <f t="shared" si="293"/>
        <v>Natural Resources2</v>
      </c>
      <c r="M1470" s="63" t="str">
        <f t="shared" si="294"/>
        <v>Habitat &amp; Open Space Management2</v>
      </c>
      <c r="N1470" s="637">
        <v>5667.84</v>
      </c>
      <c r="O1470" s="213">
        <v>0</v>
      </c>
      <c r="Q1470" s="213">
        <f t="shared" si="295"/>
        <v>0</v>
      </c>
      <c r="R1470" s="213">
        <v>0</v>
      </c>
      <c r="S1470" s="213">
        <v>0</v>
      </c>
      <c r="T1470" s="213">
        <v>0</v>
      </c>
      <c r="U1470" s="213">
        <v>0</v>
      </c>
      <c r="V1470" s="213">
        <v>0</v>
      </c>
      <c r="W1470" s="213">
        <v>0</v>
      </c>
      <c r="X1470" s="213">
        <v>0</v>
      </c>
      <c r="Y1470" s="213">
        <v>0</v>
      </c>
      <c r="Z1470" s="213">
        <v>0</v>
      </c>
      <c r="AA1470" s="213">
        <v>0</v>
      </c>
      <c r="AB1470" s="213">
        <v>0</v>
      </c>
      <c r="AC1470" s="213">
        <f>SUMIF('[3]revexpbalances - 2024-07-18T082'!$G:$G,G:G,'[3]revexpbalances - 2024-07-18T082'!$H:$H)</f>
        <v>0</v>
      </c>
      <c r="AD1470" s="213">
        <f t="shared" ref="AD1470:AD1512" si="296">SUM(R1470:AC1470)</f>
        <v>0</v>
      </c>
      <c r="AE1470" s="744">
        <f t="shared" ref="AE1470:AE1512" si="297">SUM(R1470:T1470)</f>
        <v>0</v>
      </c>
      <c r="AF1470" s="744">
        <f t="shared" ref="AF1470:AF1512" si="298">SUM(U1470:W1470)</f>
        <v>0</v>
      </c>
      <c r="AG1470" s="744">
        <f t="shared" ref="AG1470:AG1512" si="299">SUM(X1470:Z1470)</f>
        <v>0</v>
      </c>
      <c r="AH1470" s="744">
        <f t="shared" ref="AH1470:AH1512" si="300">SUM(AA1470:AC1470)</f>
        <v>0</v>
      </c>
      <c r="AI1470" s="744">
        <f t="shared" ref="AI1470:AI1512" si="301">SUM(AE1470:AH1470)</f>
        <v>0</v>
      </c>
      <c r="AJ1470" s="744">
        <f t="shared" ref="AJ1470:AJ1512" si="302">Q1470-AI1470</f>
        <v>0</v>
      </c>
      <c r="AK1470" s="1097">
        <v>0</v>
      </c>
    </row>
    <row r="1471" spans="1:37">
      <c r="A1471" s="924">
        <v>25400</v>
      </c>
      <c r="B1471" s="55" t="s">
        <v>2923</v>
      </c>
      <c r="C1471" s="924">
        <v>931200</v>
      </c>
      <c r="D1471" s="55" t="s">
        <v>2930</v>
      </c>
      <c r="E1471" s="924">
        <v>518140</v>
      </c>
      <c r="F1471" s="62" t="s">
        <v>484</v>
      </c>
      <c r="G1471" s="1089" t="s">
        <v>631</v>
      </c>
      <c r="H1471" s="566" t="s">
        <v>1766</v>
      </c>
      <c r="I1471" s="566" t="s">
        <v>46</v>
      </c>
      <c r="J1471" s="62" t="s">
        <v>2547</v>
      </c>
      <c r="K1471" s="61" t="str">
        <f t="shared" si="292"/>
        <v>1</v>
      </c>
      <c r="L1471" s="63" t="str">
        <f t="shared" si="293"/>
        <v>Business Services1</v>
      </c>
      <c r="M1471" s="63" t="str">
        <f t="shared" si="294"/>
        <v>Business Operations1</v>
      </c>
      <c r="N1471" s="637">
        <v>0</v>
      </c>
      <c r="O1471" s="213">
        <v>0</v>
      </c>
      <c r="Q1471" s="213">
        <f t="shared" si="295"/>
        <v>0</v>
      </c>
      <c r="R1471" s="213">
        <v>0</v>
      </c>
      <c r="S1471" s="213">
        <v>0.08</v>
      </c>
      <c r="T1471" s="213">
        <v>0</v>
      </c>
      <c r="U1471" s="213">
        <v>-0.08</v>
      </c>
      <c r="V1471" s="213">
        <v>0</v>
      </c>
      <c r="W1471" s="213">
        <v>0</v>
      </c>
      <c r="X1471" s="213">
        <v>0</v>
      </c>
      <c r="Y1471" s="213">
        <v>0</v>
      </c>
      <c r="Z1471" s="213">
        <v>0</v>
      </c>
      <c r="AA1471" s="213">
        <v>0</v>
      </c>
      <c r="AB1471" s="213">
        <v>0</v>
      </c>
      <c r="AC1471" s="213">
        <f>SUMIF('[3]revexpbalances - 2024-07-18T082'!$G:$G,G:G,'[3]revexpbalances - 2024-07-18T082'!$H:$H)</f>
        <v>0</v>
      </c>
      <c r="AD1471" s="213">
        <f t="shared" si="296"/>
        <v>0</v>
      </c>
      <c r="AE1471" s="744">
        <f t="shared" si="297"/>
        <v>0.08</v>
      </c>
      <c r="AF1471" s="744">
        <f t="shared" si="298"/>
        <v>-0.08</v>
      </c>
      <c r="AG1471" s="744">
        <f t="shared" si="299"/>
        <v>0</v>
      </c>
      <c r="AH1471" s="744">
        <f t="shared" si="300"/>
        <v>0</v>
      </c>
      <c r="AI1471" s="744">
        <f t="shared" si="301"/>
        <v>0</v>
      </c>
      <c r="AJ1471" s="744">
        <f t="shared" si="302"/>
        <v>0</v>
      </c>
      <c r="AK1471" s="1097">
        <v>0</v>
      </c>
    </row>
    <row r="1472" spans="1:37">
      <c r="A1472" s="924">
        <v>25400</v>
      </c>
      <c r="B1472" s="55" t="s">
        <v>2923</v>
      </c>
      <c r="C1472" s="924">
        <v>931270</v>
      </c>
      <c r="D1472" t="s">
        <v>6876</v>
      </c>
      <c r="E1472" s="924">
        <v>520105</v>
      </c>
      <c r="F1472" s="62" t="s">
        <v>487</v>
      </c>
      <c r="G1472" s="1089" t="s">
        <v>6849</v>
      </c>
      <c r="H1472" s="566" t="s">
        <v>1766</v>
      </c>
      <c r="I1472" s="408" t="s">
        <v>6968</v>
      </c>
      <c r="J1472" s="217" t="s">
        <v>458</v>
      </c>
      <c r="K1472" s="61" t="str">
        <f t="shared" si="292"/>
        <v>2</v>
      </c>
      <c r="L1472" s="63" t="str">
        <f t="shared" si="293"/>
        <v>Business Services2</v>
      </c>
      <c r="M1472" s="63" t="str">
        <f t="shared" si="294"/>
        <v>SARB Management2</v>
      </c>
      <c r="N1472" s="637">
        <v>108</v>
      </c>
      <c r="O1472" s="213">
        <v>0</v>
      </c>
      <c r="Q1472" s="213">
        <f t="shared" si="295"/>
        <v>0</v>
      </c>
      <c r="R1472" s="213">
        <v>0</v>
      </c>
      <c r="S1472" s="213">
        <v>178.32</v>
      </c>
      <c r="T1472" s="213">
        <v>0</v>
      </c>
      <c r="U1472" s="213">
        <v>0</v>
      </c>
      <c r="V1472" s="213">
        <v>0</v>
      </c>
      <c r="W1472" s="213">
        <v>0</v>
      </c>
      <c r="X1472" s="213">
        <v>27.16</v>
      </c>
      <c r="Y1472" s="213">
        <v>0</v>
      </c>
      <c r="Z1472" s="213">
        <v>0</v>
      </c>
      <c r="AA1472" s="213">
        <v>0</v>
      </c>
      <c r="AB1472" s="213">
        <v>0</v>
      </c>
      <c r="AC1472" s="213">
        <f>SUMIF('[3]revexpbalances - 2024-07-18T082'!$G:$G,G:G,'[3]revexpbalances - 2024-07-18T082'!$H:$H)</f>
        <v>0</v>
      </c>
      <c r="AD1472" s="213">
        <f t="shared" si="296"/>
        <v>205.48</v>
      </c>
      <c r="AE1472" s="744">
        <f t="shared" si="297"/>
        <v>178.32</v>
      </c>
      <c r="AF1472" s="744">
        <f t="shared" si="298"/>
        <v>0</v>
      </c>
      <c r="AG1472" s="744">
        <f t="shared" si="299"/>
        <v>27.16</v>
      </c>
      <c r="AH1472" s="744">
        <f t="shared" si="300"/>
        <v>0</v>
      </c>
      <c r="AI1472" s="744">
        <f t="shared" si="301"/>
        <v>205.48</v>
      </c>
      <c r="AJ1472" s="744">
        <f t="shared" si="302"/>
        <v>-205.48</v>
      </c>
      <c r="AK1472" s="1097">
        <v>0</v>
      </c>
    </row>
    <row r="1473" spans="1:37">
      <c r="A1473" s="924">
        <v>25400</v>
      </c>
      <c r="B1473" s="55" t="s">
        <v>2923</v>
      </c>
      <c r="C1473" s="924">
        <v>931270</v>
      </c>
      <c r="D1473" t="s">
        <v>6876</v>
      </c>
      <c r="E1473" s="924">
        <v>520115</v>
      </c>
      <c r="F1473" s="62" t="s">
        <v>49</v>
      </c>
      <c r="G1473" s="1089" t="s">
        <v>6850</v>
      </c>
      <c r="H1473" s="566" t="s">
        <v>1766</v>
      </c>
      <c r="I1473" s="408" t="s">
        <v>6968</v>
      </c>
      <c r="J1473" s="217" t="s">
        <v>458</v>
      </c>
      <c r="K1473" s="61" t="str">
        <f t="shared" si="292"/>
        <v>2</v>
      </c>
      <c r="L1473" s="63" t="str">
        <f t="shared" si="293"/>
        <v>Business Services2</v>
      </c>
      <c r="M1473" s="63" t="str">
        <f t="shared" si="294"/>
        <v>SARB Management2</v>
      </c>
      <c r="N1473" s="637">
        <v>126.15</v>
      </c>
      <c r="O1473" s="213">
        <v>4000</v>
      </c>
      <c r="Q1473" s="213">
        <f t="shared" si="295"/>
        <v>4000</v>
      </c>
      <c r="R1473" s="213">
        <v>0</v>
      </c>
      <c r="S1473" s="213">
        <v>0</v>
      </c>
      <c r="T1473" s="213">
        <v>406.21</v>
      </c>
      <c r="U1473" s="213">
        <v>0</v>
      </c>
      <c r="V1473" s="213">
        <v>765.02</v>
      </c>
      <c r="W1473" s="213">
        <v>1071.31</v>
      </c>
      <c r="X1473" s="213">
        <v>1740.77</v>
      </c>
      <c r="Y1473" s="213">
        <v>312.51</v>
      </c>
      <c r="Z1473" s="213">
        <v>316</v>
      </c>
      <c r="AA1473" s="213">
        <v>291.95999999999998</v>
      </c>
      <c r="AB1473" s="213">
        <v>1604.4</v>
      </c>
      <c r="AC1473" s="213">
        <f>SUMIF('[3]revexpbalances - 2024-07-18T082'!$G:$G,G:G,'[3]revexpbalances - 2024-07-18T082'!$H:$H)</f>
        <v>935.56</v>
      </c>
      <c r="AD1473" s="213">
        <f t="shared" si="296"/>
        <v>7443.74</v>
      </c>
      <c r="AE1473" s="744">
        <f t="shared" si="297"/>
        <v>406.21</v>
      </c>
      <c r="AF1473" s="744">
        <f t="shared" si="298"/>
        <v>1836.33</v>
      </c>
      <c r="AG1473" s="744">
        <f t="shared" si="299"/>
        <v>2369.2799999999997</v>
      </c>
      <c r="AH1473" s="744">
        <f t="shared" si="300"/>
        <v>2831.92</v>
      </c>
      <c r="AI1473" s="744">
        <f t="shared" si="301"/>
        <v>7443.74</v>
      </c>
      <c r="AJ1473" s="744">
        <f t="shared" si="302"/>
        <v>-3443.74</v>
      </c>
      <c r="AK1473" s="1097">
        <v>7000</v>
      </c>
    </row>
    <row r="1474" spans="1:37">
      <c r="A1474" s="924">
        <v>25400</v>
      </c>
      <c r="B1474" s="55" t="s">
        <v>2923</v>
      </c>
      <c r="C1474" s="924">
        <v>931240</v>
      </c>
      <c r="D1474" s="55" t="s">
        <v>104</v>
      </c>
      <c r="E1474" s="924">
        <v>520230</v>
      </c>
      <c r="F1474" s="62" t="s">
        <v>50</v>
      </c>
      <c r="G1474" s="1089" t="s">
        <v>6851</v>
      </c>
      <c r="H1474" s="566" t="s">
        <v>1766</v>
      </c>
      <c r="I1474" s="566" t="s">
        <v>104</v>
      </c>
      <c r="J1474" s="217" t="s">
        <v>458</v>
      </c>
      <c r="K1474" s="61" t="str">
        <f t="shared" si="292"/>
        <v>2</v>
      </c>
      <c r="L1474" s="63" t="str">
        <f t="shared" si="293"/>
        <v>Business Services2</v>
      </c>
      <c r="M1474" s="63" t="str">
        <f t="shared" si="294"/>
        <v>Finance2</v>
      </c>
      <c r="N1474" s="637">
        <v>38.01</v>
      </c>
      <c r="O1474" s="213">
        <v>0</v>
      </c>
      <c r="Q1474" s="213">
        <f t="shared" si="295"/>
        <v>0</v>
      </c>
      <c r="R1474" s="213">
        <v>0</v>
      </c>
      <c r="S1474" s="213">
        <v>0</v>
      </c>
      <c r="T1474" s="213">
        <v>0</v>
      </c>
      <c r="U1474" s="213">
        <v>0</v>
      </c>
      <c r="V1474" s="213">
        <v>0</v>
      </c>
      <c r="W1474" s="213">
        <v>0</v>
      </c>
      <c r="X1474" s="213">
        <v>0</v>
      </c>
      <c r="Y1474" s="213">
        <v>0</v>
      </c>
      <c r="Z1474" s="213">
        <v>0</v>
      </c>
      <c r="AA1474" s="213">
        <v>0</v>
      </c>
      <c r="AB1474" s="213">
        <v>0</v>
      </c>
      <c r="AC1474" s="213">
        <f>SUMIF('[3]revexpbalances - 2024-07-18T082'!$G:$G,G:G,'[3]revexpbalances - 2024-07-18T082'!$H:$H)</f>
        <v>0</v>
      </c>
      <c r="AD1474" s="213">
        <f t="shared" si="296"/>
        <v>0</v>
      </c>
      <c r="AE1474" s="744">
        <f t="shared" si="297"/>
        <v>0</v>
      </c>
      <c r="AF1474" s="744">
        <f t="shared" si="298"/>
        <v>0</v>
      </c>
      <c r="AG1474" s="744">
        <f t="shared" si="299"/>
        <v>0</v>
      </c>
      <c r="AH1474" s="744">
        <f t="shared" si="300"/>
        <v>0</v>
      </c>
      <c r="AI1474" s="744">
        <f t="shared" si="301"/>
        <v>0</v>
      </c>
      <c r="AJ1474" s="744">
        <f t="shared" si="302"/>
        <v>0</v>
      </c>
      <c r="AK1474" s="1097">
        <v>0</v>
      </c>
    </row>
    <row r="1475" spans="1:37">
      <c r="A1475" s="924">
        <v>25400</v>
      </c>
      <c r="B1475" s="55" t="s">
        <v>2923</v>
      </c>
      <c r="C1475" s="924">
        <v>931304</v>
      </c>
      <c r="D1475" s="55" t="s">
        <v>438</v>
      </c>
      <c r="E1475" s="924">
        <v>520230</v>
      </c>
      <c r="F1475" s="62" t="s">
        <v>50</v>
      </c>
      <c r="G1475" s="1089" t="s">
        <v>6852</v>
      </c>
      <c r="H1475" s="566" t="s">
        <v>5795</v>
      </c>
      <c r="I1475" s="566" t="s">
        <v>438</v>
      </c>
      <c r="J1475" s="217" t="s">
        <v>458</v>
      </c>
      <c r="K1475" s="61" t="str">
        <f t="shared" si="292"/>
        <v>2</v>
      </c>
      <c r="L1475" s="63" t="str">
        <f t="shared" si="293"/>
        <v>interpretive2</v>
      </c>
      <c r="M1475" s="63" t="str">
        <f t="shared" si="294"/>
        <v>San Timoteo Schoolhouse2</v>
      </c>
      <c r="N1475" s="637">
        <v>41.78</v>
      </c>
      <c r="O1475" s="213">
        <v>600</v>
      </c>
      <c r="Q1475" s="213">
        <f t="shared" si="295"/>
        <v>600</v>
      </c>
      <c r="R1475" s="213">
        <v>0</v>
      </c>
      <c r="S1475" s="213">
        <v>41.79</v>
      </c>
      <c r="T1475" s="213">
        <v>41.79</v>
      </c>
      <c r="U1475" s="213">
        <v>41.87</v>
      </c>
      <c r="V1475" s="213">
        <v>41.9</v>
      </c>
      <c r="W1475" s="213">
        <v>41.9</v>
      </c>
      <c r="X1475" s="213">
        <v>41.9</v>
      </c>
      <c r="Y1475" s="213">
        <v>41.92</v>
      </c>
      <c r="Z1475" s="213">
        <v>41.92</v>
      </c>
      <c r="AA1475" s="213">
        <v>41.92</v>
      </c>
      <c r="AB1475" s="213">
        <v>41.9</v>
      </c>
      <c r="AC1475" s="213">
        <f>SUMIF('[3]revexpbalances - 2024-07-18T082'!$G:$G,G:G,'[3]revexpbalances - 2024-07-18T082'!$H:$H)</f>
        <v>41.9</v>
      </c>
      <c r="AD1475" s="213">
        <f t="shared" si="296"/>
        <v>460.71</v>
      </c>
      <c r="AE1475" s="744">
        <f t="shared" si="297"/>
        <v>83.58</v>
      </c>
      <c r="AF1475" s="744">
        <f t="shared" si="298"/>
        <v>125.66999999999999</v>
      </c>
      <c r="AG1475" s="744">
        <f t="shared" si="299"/>
        <v>125.74</v>
      </c>
      <c r="AH1475" s="744">
        <f t="shared" si="300"/>
        <v>125.72</v>
      </c>
      <c r="AI1475" s="744">
        <f t="shared" si="301"/>
        <v>460.71000000000004</v>
      </c>
      <c r="AJ1475" s="744">
        <f t="shared" si="302"/>
        <v>139.28999999999996</v>
      </c>
      <c r="AK1475" s="1097">
        <v>0</v>
      </c>
    </row>
    <row r="1476" spans="1:37">
      <c r="A1476" s="924">
        <v>25400</v>
      </c>
      <c r="B1476" s="55" t="s">
        <v>2923</v>
      </c>
      <c r="C1476" s="924">
        <v>931205</v>
      </c>
      <c r="D1476" s="55" t="s">
        <v>5949</v>
      </c>
      <c r="E1476" s="924">
        <v>520320</v>
      </c>
      <c r="F1476" s="62" t="s">
        <v>51</v>
      </c>
      <c r="G1476" s="1089" t="s">
        <v>2098</v>
      </c>
      <c r="H1476" s="566" t="s">
        <v>1766</v>
      </c>
      <c r="I1476" s="989" t="s">
        <v>7000</v>
      </c>
      <c r="J1476" s="217" t="s">
        <v>458</v>
      </c>
      <c r="K1476" s="61" t="str">
        <f t="shared" si="292"/>
        <v>2</v>
      </c>
      <c r="L1476" s="63" t="str">
        <f t="shared" si="293"/>
        <v>Business Services2</v>
      </c>
      <c r="M1476" s="63" t="str">
        <f t="shared" si="294"/>
        <v>Guest Services &amp; Events2</v>
      </c>
      <c r="N1476" s="637">
        <v>281.05</v>
      </c>
      <c r="O1476" s="213">
        <v>4000</v>
      </c>
      <c r="Q1476" s="213">
        <f t="shared" si="295"/>
        <v>4000</v>
      </c>
      <c r="R1476" s="213">
        <v>0</v>
      </c>
      <c r="S1476" s="213">
        <v>251.28</v>
      </c>
      <c r="T1476" s="213">
        <v>450.06</v>
      </c>
      <c r="U1476" s="213">
        <v>209.74</v>
      </c>
      <c r="V1476" s="213">
        <v>28.72</v>
      </c>
      <c r="W1476" s="213">
        <v>219.4</v>
      </c>
      <c r="X1476" s="213">
        <v>201.67</v>
      </c>
      <c r="Y1476" s="213">
        <v>209.89</v>
      </c>
      <c r="Z1476" s="213">
        <v>466.62</v>
      </c>
      <c r="AA1476" s="213">
        <v>29.35</v>
      </c>
      <c r="AB1476" s="213">
        <v>268.08999999999997</v>
      </c>
      <c r="AC1476" s="213">
        <f>SUMIF('[3]revexpbalances - 2024-07-18T082'!$G:$G,G:G,'[3]revexpbalances - 2024-07-18T082'!$H:$H)</f>
        <v>259.39999999999998</v>
      </c>
      <c r="AD1476" s="213">
        <f t="shared" si="296"/>
        <v>2594.2200000000003</v>
      </c>
      <c r="AE1476" s="744">
        <f t="shared" si="297"/>
        <v>701.34</v>
      </c>
      <c r="AF1476" s="744">
        <f t="shared" si="298"/>
        <v>457.86</v>
      </c>
      <c r="AG1476" s="744">
        <f t="shared" si="299"/>
        <v>878.18</v>
      </c>
      <c r="AH1476" s="744">
        <f t="shared" si="300"/>
        <v>556.83999999999992</v>
      </c>
      <c r="AI1476" s="744">
        <f t="shared" si="301"/>
        <v>2594.2200000000003</v>
      </c>
      <c r="AJ1476" s="744">
        <f t="shared" si="302"/>
        <v>1405.7799999999997</v>
      </c>
      <c r="AK1476" s="1097">
        <v>2500</v>
      </c>
    </row>
    <row r="1477" spans="1:37">
      <c r="A1477" s="924">
        <v>25400</v>
      </c>
      <c r="B1477" s="55" t="s">
        <v>2923</v>
      </c>
      <c r="C1477" s="924">
        <v>931270</v>
      </c>
      <c r="D1477" t="s">
        <v>6876</v>
      </c>
      <c r="E1477" s="924">
        <v>520845</v>
      </c>
      <c r="F1477" s="62" t="s">
        <v>89</v>
      </c>
      <c r="G1477" s="1089" t="s">
        <v>6853</v>
      </c>
      <c r="H1477" s="566" t="s">
        <v>1766</v>
      </c>
      <c r="I1477" s="408" t="s">
        <v>6968</v>
      </c>
      <c r="J1477" s="217" t="s">
        <v>458</v>
      </c>
      <c r="K1477" s="61" t="str">
        <f t="shared" si="292"/>
        <v>2</v>
      </c>
      <c r="L1477" s="63" t="str">
        <f t="shared" si="293"/>
        <v>Business Services2</v>
      </c>
      <c r="M1477" s="63" t="str">
        <f t="shared" si="294"/>
        <v>SARB Management2</v>
      </c>
      <c r="N1477" s="637">
        <v>1542.28</v>
      </c>
      <c r="O1477" s="213">
        <v>100000</v>
      </c>
      <c r="Q1477" s="213">
        <f t="shared" si="295"/>
        <v>100000</v>
      </c>
      <c r="R1477" s="213">
        <v>48.97</v>
      </c>
      <c r="S1477" s="213">
        <v>0</v>
      </c>
      <c r="T1477" s="213">
        <v>886.02</v>
      </c>
      <c r="U1477" s="213">
        <v>432.74</v>
      </c>
      <c r="V1477" s="213">
        <v>810.29</v>
      </c>
      <c r="W1477" s="213">
        <v>293.02999999999997</v>
      </c>
      <c r="X1477" s="213">
        <v>1684.99</v>
      </c>
      <c r="Y1477" s="213">
        <v>6499.22</v>
      </c>
      <c r="Z1477" s="213">
        <v>3227.1</v>
      </c>
      <c r="AA1477" s="213">
        <v>6192.76</v>
      </c>
      <c r="AB1477" s="213">
        <v>5000.0600000000004</v>
      </c>
      <c r="AC1477" s="213">
        <f>SUMIF('[3]revexpbalances - 2024-07-18T082'!$G:$G,G:G,'[3]revexpbalances - 2024-07-18T082'!$H:$H)</f>
        <v>3720.21</v>
      </c>
      <c r="AD1477" s="213">
        <f t="shared" si="296"/>
        <v>28795.390000000003</v>
      </c>
      <c r="AE1477" s="744">
        <f t="shared" si="297"/>
        <v>934.99</v>
      </c>
      <c r="AF1477" s="744">
        <f t="shared" si="298"/>
        <v>1536.06</v>
      </c>
      <c r="AG1477" s="744">
        <f t="shared" si="299"/>
        <v>11411.31</v>
      </c>
      <c r="AH1477" s="744">
        <f t="shared" si="300"/>
        <v>14913.029999999999</v>
      </c>
      <c r="AI1477" s="744">
        <f t="shared" si="301"/>
        <v>28795.39</v>
      </c>
      <c r="AJ1477" s="744">
        <f t="shared" si="302"/>
        <v>71204.61</v>
      </c>
      <c r="AK1477" s="1097">
        <v>100000</v>
      </c>
    </row>
    <row r="1478" spans="1:37">
      <c r="A1478" s="924">
        <v>25590</v>
      </c>
      <c r="B1478" s="55" t="s">
        <v>1564</v>
      </c>
      <c r="C1478" s="924">
        <v>931150</v>
      </c>
      <c r="D1478" s="55" t="s">
        <v>1564</v>
      </c>
      <c r="E1478" s="924">
        <v>521760</v>
      </c>
      <c r="F1478" s="62" t="s">
        <v>92</v>
      </c>
      <c r="G1478" s="1089" t="s">
        <v>764</v>
      </c>
      <c r="H1478" s="566" t="s">
        <v>47</v>
      </c>
      <c r="I1478" s="566" t="s">
        <v>1564</v>
      </c>
      <c r="J1478" s="217" t="s">
        <v>458</v>
      </c>
      <c r="K1478" s="61" t="str">
        <f t="shared" si="292"/>
        <v>2</v>
      </c>
      <c r="L1478" s="63" t="str">
        <f t="shared" si="293"/>
        <v>Natural Resources2</v>
      </c>
      <c r="M1478" s="63" t="str">
        <f t="shared" si="294"/>
        <v>MSHCP Reserve Management2</v>
      </c>
      <c r="N1478" s="637">
        <v>830.55</v>
      </c>
      <c r="O1478" s="213">
        <v>0</v>
      </c>
      <c r="Q1478" s="213">
        <f t="shared" si="295"/>
        <v>0</v>
      </c>
      <c r="R1478" s="213">
        <v>2065.41</v>
      </c>
      <c r="S1478" s="213">
        <v>0</v>
      </c>
      <c r="T1478" s="213">
        <v>0</v>
      </c>
      <c r="U1478" s="213">
        <v>0</v>
      </c>
      <c r="V1478" s="213">
        <v>0</v>
      </c>
      <c r="W1478" s="213">
        <v>0</v>
      </c>
      <c r="X1478" s="213">
        <v>0</v>
      </c>
      <c r="Y1478" s="213">
        <v>40</v>
      </c>
      <c r="Z1478" s="213">
        <v>0</v>
      </c>
      <c r="AA1478" s="213">
        <v>0</v>
      </c>
      <c r="AB1478" s="213">
        <v>0</v>
      </c>
      <c r="AC1478" s="213">
        <f>SUMIF('[3]revexpbalances - 2024-07-18T082'!$G:$G,G:G,'[3]revexpbalances - 2024-07-18T082'!$H:$H)</f>
        <v>0</v>
      </c>
      <c r="AD1478" s="213">
        <f t="shared" si="296"/>
        <v>2105.41</v>
      </c>
      <c r="AE1478" s="744">
        <f t="shared" si="297"/>
        <v>2065.41</v>
      </c>
      <c r="AF1478" s="744">
        <f t="shared" si="298"/>
        <v>0</v>
      </c>
      <c r="AG1478" s="744">
        <f t="shared" si="299"/>
        <v>40</v>
      </c>
      <c r="AH1478" s="744">
        <f t="shared" si="300"/>
        <v>0</v>
      </c>
      <c r="AI1478" s="744">
        <f t="shared" si="301"/>
        <v>2105.41</v>
      </c>
      <c r="AJ1478" s="744">
        <f t="shared" si="302"/>
        <v>-2105.41</v>
      </c>
      <c r="AK1478" s="1097">
        <v>0</v>
      </c>
    </row>
    <row r="1479" spans="1:37">
      <c r="A1479" s="924">
        <v>25400</v>
      </c>
      <c r="B1479" s="55" t="s">
        <v>2923</v>
      </c>
      <c r="C1479" s="924">
        <v>931270</v>
      </c>
      <c r="D1479" t="s">
        <v>6876</v>
      </c>
      <c r="E1479" s="924">
        <v>522320</v>
      </c>
      <c r="F1479" s="62" t="s">
        <v>93</v>
      </c>
      <c r="G1479" s="1089" t="s">
        <v>6854</v>
      </c>
      <c r="H1479" s="566" t="s">
        <v>1766</v>
      </c>
      <c r="I1479" s="408" t="s">
        <v>6968</v>
      </c>
      <c r="J1479" s="217" t="s">
        <v>458</v>
      </c>
      <c r="K1479" s="61" t="str">
        <f t="shared" si="292"/>
        <v>2</v>
      </c>
      <c r="L1479" s="63" t="str">
        <f t="shared" si="293"/>
        <v>Business Services2</v>
      </c>
      <c r="M1479" s="63" t="str">
        <f t="shared" si="294"/>
        <v>SARB Management2</v>
      </c>
      <c r="N1479" s="637">
        <v>85.92</v>
      </c>
      <c r="O1479" s="213">
        <v>25000</v>
      </c>
      <c r="Q1479" s="213">
        <f t="shared" si="295"/>
        <v>25000</v>
      </c>
      <c r="R1479" s="213">
        <v>0</v>
      </c>
      <c r="S1479" s="213">
        <v>0</v>
      </c>
      <c r="T1479" s="213">
        <v>3035.13</v>
      </c>
      <c r="U1479" s="213">
        <v>0</v>
      </c>
      <c r="V1479" s="213">
        <v>7498.58</v>
      </c>
      <c r="W1479" s="213">
        <v>842.24</v>
      </c>
      <c r="X1479" s="213">
        <v>1408.64</v>
      </c>
      <c r="Y1479" s="213">
        <v>739.46</v>
      </c>
      <c r="Z1479" s="213">
        <v>659.54</v>
      </c>
      <c r="AA1479" s="213">
        <v>989.06</v>
      </c>
      <c r="AB1479" s="213">
        <v>357.23</v>
      </c>
      <c r="AC1479" s="213">
        <f>SUMIF('[3]revexpbalances - 2024-07-18T082'!$G:$G,G:G,'[3]revexpbalances - 2024-07-18T082'!$H:$H)</f>
        <v>1370.75</v>
      </c>
      <c r="AD1479" s="213">
        <f t="shared" si="296"/>
        <v>16900.629999999997</v>
      </c>
      <c r="AE1479" s="744">
        <f t="shared" si="297"/>
        <v>3035.13</v>
      </c>
      <c r="AF1479" s="744">
        <f t="shared" si="298"/>
        <v>8340.82</v>
      </c>
      <c r="AG1479" s="744">
        <f t="shared" si="299"/>
        <v>2807.6400000000003</v>
      </c>
      <c r="AH1479" s="744">
        <f t="shared" si="300"/>
        <v>2717.04</v>
      </c>
      <c r="AI1479" s="744">
        <f t="shared" si="301"/>
        <v>16900.63</v>
      </c>
      <c r="AJ1479" s="744">
        <f t="shared" si="302"/>
        <v>8099.369999999999</v>
      </c>
      <c r="AK1479" s="1097">
        <v>25000</v>
      </c>
    </row>
    <row r="1480" spans="1:37">
      <c r="A1480" s="924">
        <v>25400</v>
      </c>
      <c r="B1480" s="55" t="s">
        <v>2923</v>
      </c>
      <c r="C1480" s="924">
        <v>931402</v>
      </c>
      <c r="D1480" s="55" t="s">
        <v>2938</v>
      </c>
      <c r="E1480" s="924">
        <v>523210</v>
      </c>
      <c r="F1480" s="62" t="s">
        <v>6243</v>
      </c>
      <c r="G1480" s="1089" t="s">
        <v>6855</v>
      </c>
      <c r="H1480" s="566" t="s">
        <v>1524</v>
      </c>
      <c r="I1480" s="566" t="s">
        <v>446</v>
      </c>
      <c r="J1480" s="217" t="s">
        <v>458</v>
      </c>
      <c r="K1480" s="61" t="str">
        <f t="shared" si="292"/>
        <v>2</v>
      </c>
      <c r="L1480" s="63" t="str">
        <f t="shared" si="293"/>
        <v>Regional Parks2</v>
      </c>
      <c r="M1480" s="63" t="str">
        <f t="shared" si="294"/>
        <v>Hurkey Creek2</v>
      </c>
      <c r="N1480" s="637">
        <v>76</v>
      </c>
      <c r="O1480" s="213">
        <v>0</v>
      </c>
      <c r="Q1480" s="213">
        <f t="shared" si="295"/>
        <v>0</v>
      </c>
      <c r="R1480" s="213">
        <v>0</v>
      </c>
      <c r="S1480" s="213">
        <v>0</v>
      </c>
      <c r="T1480" s="213">
        <v>0</v>
      </c>
      <c r="U1480" s="213">
        <v>0</v>
      </c>
      <c r="V1480" s="213">
        <v>0</v>
      </c>
      <c r="W1480" s="213">
        <v>0</v>
      </c>
      <c r="X1480" s="213">
        <v>0</v>
      </c>
      <c r="Y1480" s="213">
        <v>0</v>
      </c>
      <c r="Z1480" s="213">
        <v>0</v>
      </c>
      <c r="AA1480" s="213">
        <v>0</v>
      </c>
      <c r="AB1480" s="213">
        <v>0</v>
      </c>
      <c r="AC1480" s="213">
        <f>SUMIF('[3]revexpbalances - 2024-07-18T082'!$G:$G,G:G,'[3]revexpbalances - 2024-07-18T082'!$H:$H)</f>
        <v>0</v>
      </c>
      <c r="AD1480" s="213">
        <f t="shared" si="296"/>
        <v>0</v>
      </c>
      <c r="AE1480" s="744">
        <f t="shared" si="297"/>
        <v>0</v>
      </c>
      <c r="AF1480" s="744">
        <f t="shared" si="298"/>
        <v>0</v>
      </c>
      <c r="AG1480" s="744">
        <f t="shared" si="299"/>
        <v>0</v>
      </c>
      <c r="AH1480" s="744">
        <f t="shared" si="300"/>
        <v>0</v>
      </c>
      <c r="AI1480" s="744">
        <f t="shared" si="301"/>
        <v>0</v>
      </c>
      <c r="AJ1480" s="744">
        <f t="shared" si="302"/>
        <v>0</v>
      </c>
      <c r="AK1480" s="1097">
        <v>0</v>
      </c>
    </row>
    <row r="1481" spans="1:37">
      <c r="A1481" s="924">
        <v>25400</v>
      </c>
      <c r="B1481" s="55" t="s">
        <v>2923</v>
      </c>
      <c r="C1481" s="924">
        <v>931220</v>
      </c>
      <c r="D1481" s="55" t="s">
        <v>529</v>
      </c>
      <c r="E1481" s="924">
        <v>523760</v>
      </c>
      <c r="F1481" s="62" t="s">
        <v>2835</v>
      </c>
      <c r="G1481" s="1089" t="s">
        <v>6856</v>
      </c>
      <c r="H1481" s="566" t="s">
        <v>1766</v>
      </c>
      <c r="I1481" s="566" t="s">
        <v>117</v>
      </c>
      <c r="J1481" s="62" t="s">
        <v>2130</v>
      </c>
      <c r="K1481" s="61" t="str">
        <f t="shared" si="292"/>
        <v>2</v>
      </c>
      <c r="L1481" s="63" t="str">
        <f t="shared" si="293"/>
        <v>Business Services2</v>
      </c>
      <c r="M1481" s="63" t="str">
        <f t="shared" si="294"/>
        <v>Executive2</v>
      </c>
      <c r="N1481" s="637">
        <v>28.75</v>
      </c>
      <c r="O1481" s="213">
        <v>0</v>
      </c>
      <c r="Q1481" s="213">
        <f t="shared" si="295"/>
        <v>0</v>
      </c>
      <c r="R1481" s="213">
        <v>0</v>
      </c>
      <c r="S1481" s="213">
        <v>0</v>
      </c>
      <c r="T1481" s="213">
        <v>0</v>
      </c>
      <c r="U1481" s="213">
        <v>0</v>
      </c>
      <c r="V1481" s="213">
        <v>0</v>
      </c>
      <c r="W1481" s="213">
        <v>0</v>
      </c>
      <c r="X1481" s="213">
        <v>0</v>
      </c>
      <c r="Y1481" s="213">
        <v>0</v>
      </c>
      <c r="Z1481" s="213">
        <v>0</v>
      </c>
      <c r="AA1481" s="213">
        <v>0</v>
      </c>
      <c r="AB1481" s="213">
        <v>0</v>
      </c>
      <c r="AC1481" s="213">
        <f>SUMIF('[3]revexpbalances - 2024-07-18T082'!$G:$G,G:G,'[3]revexpbalances - 2024-07-18T082'!$H:$H)</f>
        <v>0</v>
      </c>
      <c r="AD1481" s="213">
        <f t="shared" si="296"/>
        <v>0</v>
      </c>
      <c r="AE1481" s="744">
        <f t="shared" si="297"/>
        <v>0</v>
      </c>
      <c r="AF1481" s="744">
        <f t="shared" si="298"/>
        <v>0</v>
      </c>
      <c r="AG1481" s="744">
        <f t="shared" si="299"/>
        <v>0</v>
      </c>
      <c r="AH1481" s="744">
        <f t="shared" si="300"/>
        <v>0</v>
      </c>
      <c r="AI1481" s="744">
        <f t="shared" si="301"/>
        <v>0</v>
      </c>
      <c r="AJ1481" s="744">
        <f t="shared" si="302"/>
        <v>0</v>
      </c>
      <c r="AK1481" s="1097">
        <v>0</v>
      </c>
    </row>
    <row r="1482" spans="1:37">
      <c r="A1482" s="924">
        <v>25400</v>
      </c>
      <c r="B1482" s="55" t="s">
        <v>2923</v>
      </c>
      <c r="C1482" s="924">
        <v>931405</v>
      </c>
      <c r="D1482" s="55" t="s">
        <v>2937</v>
      </c>
      <c r="E1482" s="924">
        <v>526940</v>
      </c>
      <c r="F1482" s="62" t="s">
        <v>71</v>
      </c>
      <c r="G1482" s="1089" t="s">
        <v>6857</v>
      </c>
      <c r="H1482" s="566" t="s">
        <v>1524</v>
      </c>
      <c r="I1482" s="566" t="s">
        <v>445</v>
      </c>
      <c r="J1482" s="217" t="s">
        <v>458</v>
      </c>
      <c r="K1482" s="61" t="str">
        <f t="shared" si="292"/>
        <v>2</v>
      </c>
      <c r="L1482" s="63" t="str">
        <f t="shared" si="293"/>
        <v>Regional Parks2</v>
      </c>
      <c r="M1482" s="63" t="str">
        <f t="shared" si="294"/>
        <v>Lake Cahuilla2</v>
      </c>
      <c r="N1482" s="637">
        <v>28.11</v>
      </c>
      <c r="O1482" s="213">
        <v>0</v>
      </c>
      <c r="Q1482" s="213">
        <f t="shared" si="295"/>
        <v>0</v>
      </c>
      <c r="R1482" s="213">
        <v>0</v>
      </c>
      <c r="S1482" s="213">
        <v>0</v>
      </c>
      <c r="T1482" s="213">
        <v>0</v>
      </c>
      <c r="U1482" s="213">
        <v>0</v>
      </c>
      <c r="V1482" s="213">
        <v>78.180000000000007</v>
      </c>
      <c r="W1482" s="213">
        <v>0</v>
      </c>
      <c r="X1482" s="213">
        <v>48.89</v>
      </c>
      <c r="Y1482" s="213">
        <v>69.599999999999994</v>
      </c>
      <c r="Z1482" s="213">
        <v>0</v>
      </c>
      <c r="AA1482" s="213">
        <v>0</v>
      </c>
      <c r="AB1482" s="213">
        <v>0</v>
      </c>
      <c r="AC1482" s="213">
        <f>SUMIF('[3]revexpbalances - 2024-07-18T082'!$G:$G,G:G,'[3]revexpbalances - 2024-07-18T082'!$H:$H)</f>
        <v>0</v>
      </c>
      <c r="AD1482" s="213">
        <f t="shared" si="296"/>
        <v>196.67000000000002</v>
      </c>
      <c r="AE1482" s="744">
        <f t="shared" si="297"/>
        <v>0</v>
      </c>
      <c r="AF1482" s="744">
        <f t="shared" si="298"/>
        <v>78.180000000000007</v>
      </c>
      <c r="AG1482" s="744">
        <f t="shared" si="299"/>
        <v>118.49</v>
      </c>
      <c r="AH1482" s="744">
        <f t="shared" si="300"/>
        <v>0</v>
      </c>
      <c r="AI1482" s="744">
        <f t="shared" si="301"/>
        <v>196.67000000000002</v>
      </c>
      <c r="AJ1482" s="744">
        <f t="shared" si="302"/>
        <v>-196.67000000000002</v>
      </c>
      <c r="AK1482" s="1097">
        <v>0</v>
      </c>
    </row>
    <row r="1483" spans="1:37">
      <c r="A1483" s="924">
        <v>25400</v>
      </c>
      <c r="B1483" s="55" t="s">
        <v>2923</v>
      </c>
      <c r="C1483" s="924">
        <v>931402</v>
      </c>
      <c r="D1483" s="55" t="s">
        <v>2938</v>
      </c>
      <c r="E1483" s="924">
        <v>528260</v>
      </c>
      <c r="F1483" s="62" t="s">
        <v>227</v>
      </c>
      <c r="G1483" s="1089" t="s">
        <v>6858</v>
      </c>
      <c r="H1483" s="566" t="s">
        <v>1524</v>
      </c>
      <c r="I1483" s="566" t="s">
        <v>446</v>
      </c>
      <c r="J1483" s="217" t="s">
        <v>458</v>
      </c>
      <c r="K1483" s="61" t="str">
        <f t="shared" si="292"/>
        <v>2</v>
      </c>
      <c r="L1483" s="63" t="str">
        <f t="shared" si="293"/>
        <v>Regional Parks2</v>
      </c>
      <c r="M1483" s="63" t="str">
        <f t="shared" si="294"/>
        <v>Hurkey Creek2</v>
      </c>
      <c r="N1483" s="637">
        <v>45.87</v>
      </c>
      <c r="O1483" s="213">
        <v>0</v>
      </c>
      <c r="Q1483" s="213">
        <f t="shared" si="295"/>
        <v>0</v>
      </c>
      <c r="R1483" s="213">
        <v>0</v>
      </c>
      <c r="S1483" s="213">
        <v>0</v>
      </c>
      <c r="T1483" s="213">
        <v>0</v>
      </c>
      <c r="U1483" s="213">
        <v>0</v>
      </c>
      <c r="V1483" s="213">
        <v>0</v>
      </c>
      <c r="W1483" s="213">
        <v>0</v>
      </c>
      <c r="X1483" s="213">
        <v>0</v>
      </c>
      <c r="Y1483" s="213">
        <v>0</v>
      </c>
      <c r="Z1483" s="213">
        <v>0</v>
      </c>
      <c r="AA1483" s="213">
        <v>0</v>
      </c>
      <c r="AB1483" s="213">
        <v>0</v>
      </c>
      <c r="AC1483" s="213">
        <f>SUMIF('[3]revexpbalances - 2024-07-18T082'!$G:$G,G:G,'[3]revexpbalances - 2024-07-18T082'!$H:$H)</f>
        <v>0</v>
      </c>
      <c r="AD1483" s="213">
        <f t="shared" si="296"/>
        <v>0</v>
      </c>
      <c r="AE1483" s="744">
        <f t="shared" si="297"/>
        <v>0</v>
      </c>
      <c r="AF1483" s="744">
        <f t="shared" si="298"/>
        <v>0</v>
      </c>
      <c r="AG1483" s="744">
        <f t="shared" si="299"/>
        <v>0</v>
      </c>
      <c r="AH1483" s="744">
        <f t="shared" si="300"/>
        <v>0</v>
      </c>
      <c r="AI1483" s="744">
        <f t="shared" si="301"/>
        <v>0</v>
      </c>
      <c r="AJ1483" s="744">
        <f t="shared" si="302"/>
        <v>0</v>
      </c>
      <c r="AK1483" s="1097">
        <v>0</v>
      </c>
    </row>
    <row r="1484" spans="1:37">
      <c r="A1484" s="924">
        <v>25400</v>
      </c>
      <c r="B1484" s="55" t="s">
        <v>2923</v>
      </c>
      <c r="C1484" s="924">
        <v>931307</v>
      </c>
      <c r="D1484" s="55" t="s">
        <v>5792</v>
      </c>
      <c r="E1484" s="924">
        <v>529520</v>
      </c>
      <c r="F1484" s="62" t="s">
        <v>102</v>
      </c>
      <c r="G1484" s="1089" t="s">
        <v>6859</v>
      </c>
      <c r="H1484" s="566" t="s">
        <v>23</v>
      </c>
      <c r="I1484" s="566" t="s">
        <v>439</v>
      </c>
      <c r="J1484" s="217" t="s">
        <v>458</v>
      </c>
      <c r="K1484" s="61" t="str">
        <f t="shared" si="292"/>
        <v>2</v>
      </c>
      <c r="L1484" s="63" t="str">
        <f t="shared" si="293"/>
        <v>Interpretive2</v>
      </c>
      <c r="M1484" s="63" t="str">
        <f t="shared" si="294"/>
        <v>Santa Rosa Plateau Nature Center2</v>
      </c>
      <c r="N1484" s="637">
        <v>60</v>
      </c>
      <c r="O1484" s="213">
        <v>0</v>
      </c>
      <c r="Q1484" s="213">
        <f t="shared" si="295"/>
        <v>0</v>
      </c>
      <c r="R1484" s="213">
        <v>474</v>
      </c>
      <c r="S1484" s="213">
        <v>0</v>
      </c>
      <c r="T1484" s="213">
        <v>820</v>
      </c>
      <c r="U1484" s="213">
        <v>0</v>
      </c>
      <c r="V1484" s="213">
        <v>0</v>
      </c>
      <c r="W1484" s="213">
        <v>0</v>
      </c>
      <c r="X1484" s="213">
        <v>0</v>
      </c>
      <c r="Y1484" s="213">
        <v>0</v>
      </c>
      <c r="Z1484" s="213">
        <v>0</v>
      </c>
      <c r="AA1484" s="213">
        <v>0</v>
      </c>
      <c r="AB1484" s="213">
        <v>509.75</v>
      </c>
      <c r="AC1484" s="213">
        <f>SUMIF('[3]revexpbalances - 2024-07-18T082'!$G:$G,G:G,'[3]revexpbalances - 2024-07-18T082'!$H:$H)</f>
        <v>0</v>
      </c>
      <c r="AD1484" s="213">
        <f t="shared" si="296"/>
        <v>1803.75</v>
      </c>
      <c r="AE1484" s="744">
        <f t="shared" si="297"/>
        <v>1294</v>
      </c>
      <c r="AF1484" s="744">
        <f t="shared" si="298"/>
        <v>0</v>
      </c>
      <c r="AG1484" s="744">
        <f t="shared" si="299"/>
        <v>0</v>
      </c>
      <c r="AH1484" s="744">
        <f t="shared" si="300"/>
        <v>509.75</v>
      </c>
      <c r="AI1484" s="744">
        <f t="shared" si="301"/>
        <v>1803.75</v>
      </c>
      <c r="AJ1484" s="744">
        <f t="shared" si="302"/>
        <v>-1803.75</v>
      </c>
      <c r="AK1484" s="1097">
        <v>1300</v>
      </c>
    </row>
    <row r="1485" spans="1:37">
      <c r="A1485" s="924">
        <v>25510</v>
      </c>
      <c r="B1485" s="55" t="s">
        <v>2954</v>
      </c>
      <c r="C1485" s="924">
        <v>931108</v>
      </c>
      <c r="D1485" s="55" t="s">
        <v>2954</v>
      </c>
      <c r="E1485" s="924">
        <v>529550</v>
      </c>
      <c r="F1485" s="62" t="s">
        <v>103</v>
      </c>
      <c r="G1485" s="1089" t="s">
        <v>6860</v>
      </c>
      <c r="H1485" s="566" t="s">
        <v>1766</v>
      </c>
      <c r="I1485" s="566" t="s">
        <v>444</v>
      </c>
      <c r="J1485" s="217" t="s">
        <v>458</v>
      </c>
      <c r="K1485" s="61" t="str">
        <f t="shared" si="292"/>
        <v>2</v>
      </c>
      <c r="L1485" s="63" t="str">
        <f t="shared" si="293"/>
        <v>Business Services2</v>
      </c>
      <c r="M1485" s="63" t="str">
        <f t="shared" si="294"/>
        <v>Park Residences2</v>
      </c>
      <c r="N1485" s="637">
        <v>87.45</v>
      </c>
      <c r="O1485" s="213">
        <v>0</v>
      </c>
      <c r="Q1485" s="213">
        <f t="shared" si="295"/>
        <v>0</v>
      </c>
      <c r="R1485" s="213">
        <v>0</v>
      </c>
      <c r="S1485" s="213">
        <v>265.92</v>
      </c>
      <c r="T1485" s="213">
        <v>60.91</v>
      </c>
      <c r="U1485" s="213">
        <v>76.010000000000005</v>
      </c>
      <c r="V1485" s="213">
        <v>66.569999999999993</v>
      </c>
      <c r="W1485" s="213">
        <v>69.709999999999994</v>
      </c>
      <c r="X1485" s="213">
        <v>63.41</v>
      </c>
      <c r="Y1485" s="213">
        <v>66.569999999999993</v>
      </c>
      <c r="Z1485" s="213">
        <v>63.41</v>
      </c>
      <c r="AA1485" s="213">
        <v>66.569999999999993</v>
      </c>
      <c r="AB1485" s="213">
        <v>63.41</v>
      </c>
      <c r="AC1485" s="213">
        <f>SUMIF('[3]revexpbalances - 2024-07-18T082'!$G:$G,G:G,'[3]revexpbalances - 2024-07-18T082'!$H:$H)</f>
        <v>66.569999999999993</v>
      </c>
      <c r="AD1485" s="213">
        <f t="shared" si="296"/>
        <v>929.06</v>
      </c>
      <c r="AE1485" s="744">
        <f t="shared" si="297"/>
        <v>326.83000000000004</v>
      </c>
      <c r="AF1485" s="744">
        <f t="shared" si="298"/>
        <v>212.28999999999996</v>
      </c>
      <c r="AG1485" s="744">
        <f t="shared" si="299"/>
        <v>193.39</v>
      </c>
      <c r="AH1485" s="744">
        <f t="shared" si="300"/>
        <v>196.54999999999998</v>
      </c>
      <c r="AI1485" s="744">
        <f t="shared" si="301"/>
        <v>929.06</v>
      </c>
      <c r="AJ1485" s="744">
        <f t="shared" si="302"/>
        <v>-929.06</v>
      </c>
      <c r="AK1485" s="1097">
        <v>0</v>
      </c>
    </row>
    <row r="1486" spans="1:37">
      <c r="A1486" s="924">
        <v>25400</v>
      </c>
      <c r="B1486" s="55" t="s">
        <v>2923</v>
      </c>
      <c r="C1486" s="924">
        <v>931420</v>
      </c>
      <c r="D1486" s="55" t="s">
        <v>5794</v>
      </c>
      <c r="E1486" s="924">
        <v>532690</v>
      </c>
      <c r="F1486" s="62" t="s">
        <v>6867</v>
      </c>
      <c r="G1486" s="1089" t="s">
        <v>6861</v>
      </c>
      <c r="H1486" s="566" t="s">
        <v>1524</v>
      </c>
      <c r="I1486" s="566" t="s">
        <v>5794</v>
      </c>
      <c r="J1486" s="217" t="s">
        <v>7021</v>
      </c>
      <c r="K1486" s="61" t="str">
        <f t="shared" si="292"/>
        <v>3</v>
      </c>
      <c r="L1486" s="63" t="str">
        <f t="shared" si="293"/>
        <v>Regional Parks3</v>
      </c>
      <c r="M1486" s="63" t="str">
        <f t="shared" si="294"/>
        <v>Blythe Parks3</v>
      </c>
      <c r="N1486" s="637">
        <v>12076.27</v>
      </c>
      <c r="O1486" s="213">
        <v>0</v>
      </c>
      <c r="Q1486" s="213">
        <f t="shared" si="295"/>
        <v>0</v>
      </c>
      <c r="R1486" s="213">
        <v>0</v>
      </c>
      <c r="S1486" s="213">
        <v>0</v>
      </c>
      <c r="T1486" s="213">
        <v>0</v>
      </c>
      <c r="U1486" s="213">
        <v>0</v>
      </c>
      <c r="V1486" s="213">
        <v>0</v>
      </c>
      <c r="W1486" s="213">
        <v>0</v>
      </c>
      <c r="X1486" s="213">
        <v>0</v>
      </c>
      <c r="Y1486" s="213">
        <v>0</v>
      </c>
      <c r="Z1486" s="213">
        <v>0</v>
      </c>
      <c r="AA1486" s="213">
        <v>0</v>
      </c>
      <c r="AB1486" s="213">
        <v>0</v>
      </c>
      <c r="AC1486" s="213">
        <f>SUMIF('[3]revexpbalances - 2024-07-18T082'!$G:$G,G:G,'[3]revexpbalances - 2024-07-18T082'!$H:$H)</f>
        <v>12460.36</v>
      </c>
      <c r="AD1486" s="213">
        <f t="shared" si="296"/>
        <v>12460.36</v>
      </c>
      <c r="AE1486" s="744">
        <f t="shared" si="297"/>
        <v>0</v>
      </c>
      <c r="AF1486" s="744">
        <f t="shared" si="298"/>
        <v>0</v>
      </c>
      <c r="AG1486" s="744">
        <f t="shared" si="299"/>
        <v>0</v>
      </c>
      <c r="AH1486" s="744">
        <f t="shared" si="300"/>
        <v>12460.36</v>
      </c>
      <c r="AI1486" s="744">
        <f t="shared" si="301"/>
        <v>12460.36</v>
      </c>
      <c r="AJ1486" s="744">
        <f t="shared" si="302"/>
        <v>-12460.36</v>
      </c>
      <c r="AK1486" s="1097">
        <v>14000</v>
      </c>
    </row>
    <row r="1487" spans="1:37">
      <c r="A1487" s="924">
        <v>25400</v>
      </c>
      <c r="B1487" s="55" t="s">
        <v>2923</v>
      </c>
      <c r="C1487" s="924">
        <v>931235</v>
      </c>
      <c r="D1487" s="55" t="s">
        <v>46</v>
      </c>
      <c r="E1487" s="924">
        <v>536761</v>
      </c>
      <c r="F1487" s="62" t="s">
        <v>6868</v>
      </c>
      <c r="G1487" s="1089" t="s">
        <v>3862</v>
      </c>
      <c r="H1487" s="566" t="s">
        <v>1766</v>
      </c>
      <c r="I1487" s="566" t="s">
        <v>46</v>
      </c>
      <c r="J1487" s="62" t="s">
        <v>2130</v>
      </c>
      <c r="K1487" s="61" t="str">
        <f t="shared" si="292"/>
        <v>3</v>
      </c>
      <c r="L1487" s="63" t="str">
        <f t="shared" si="293"/>
        <v>Business Services3</v>
      </c>
      <c r="M1487" s="63" t="str">
        <f t="shared" si="294"/>
        <v>Business Operations3</v>
      </c>
      <c r="N1487" s="637">
        <v>0</v>
      </c>
      <c r="O1487" s="213">
        <v>0</v>
      </c>
      <c r="Q1487" s="213">
        <f t="shared" si="295"/>
        <v>0</v>
      </c>
      <c r="R1487" s="213">
        <v>0</v>
      </c>
      <c r="S1487" s="213">
        <v>0</v>
      </c>
      <c r="T1487" s="213">
        <v>0</v>
      </c>
      <c r="U1487" s="213">
        <v>0</v>
      </c>
      <c r="V1487" s="213">
        <v>0</v>
      </c>
      <c r="W1487" s="213">
        <v>0</v>
      </c>
      <c r="X1487" s="213">
        <v>0</v>
      </c>
      <c r="Y1487" s="213">
        <v>0</v>
      </c>
      <c r="Z1487" s="213">
        <v>0</v>
      </c>
      <c r="AA1487" s="213">
        <v>0</v>
      </c>
      <c r="AB1487" s="213">
        <v>0</v>
      </c>
      <c r="AC1487" s="213">
        <f>SUMIF('[3]revexpbalances - 2024-07-18T082'!$G:$G,G:G,'[3]revexpbalances - 2024-07-18T082'!$H:$H)</f>
        <v>0</v>
      </c>
      <c r="AD1487" s="213">
        <f t="shared" si="296"/>
        <v>0</v>
      </c>
      <c r="AE1487" s="744">
        <f t="shared" si="297"/>
        <v>0</v>
      </c>
      <c r="AF1487" s="744">
        <f t="shared" si="298"/>
        <v>0</v>
      </c>
      <c r="AG1487" s="744">
        <f t="shared" si="299"/>
        <v>0</v>
      </c>
      <c r="AH1487" s="744">
        <f t="shared" si="300"/>
        <v>0</v>
      </c>
      <c r="AI1487" s="744">
        <f t="shared" si="301"/>
        <v>0</v>
      </c>
      <c r="AJ1487" s="744">
        <f t="shared" si="302"/>
        <v>0</v>
      </c>
      <c r="AK1487" s="1097">
        <v>3528</v>
      </c>
    </row>
    <row r="1488" spans="1:37">
      <c r="A1488" s="924">
        <v>25400</v>
      </c>
      <c r="B1488" s="55" t="s">
        <v>2923</v>
      </c>
      <c r="C1488" s="924">
        <v>931240</v>
      </c>
      <c r="D1488" s="55" t="s">
        <v>104</v>
      </c>
      <c r="E1488" s="924">
        <v>536761</v>
      </c>
      <c r="F1488" s="62" t="s">
        <v>6868</v>
      </c>
      <c r="G1488" s="1089" t="s">
        <v>3871</v>
      </c>
      <c r="H1488" s="566" t="s">
        <v>1766</v>
      </c>
      <c r="I1488" s="566" t="s">
        <v>104</v>
      </c>
      <c r="J1488" s="62" t="s">
        <v>2130</v>
      </c>
      <c r="K1488" s="61" t="str">
        <f t="shared" si="292"/>
        <v>3</v>
      </c>
      <c r="L1488" s="63" t="str">
        <f t="shared" si="293"/>
        <v>Business Services3</v>
      </c>
      <c r="M1488" s="63" t="str">
        <f t="shared" si="294"/>
        <v>Finance3</v>
      </c>
      <c r="N1488" s="637">
        <v>0</v>
      </c>
      <c r="O1488" s="213">
        <v>0</v>
      </c>
      <c r="Q1488" s="213">
        <f t="shared" si="295"/>
        <v>0</v>
      </c>
      <c r="R1488" s="213">
        <v>0</v>
      </c>
      <c r="S1488" s="213">
        <v>0</v>
      </c>
      <c r="T1488" s="213">
        <v>0</v>
      </c>
      <c r="U1488" s="213">
        <v>0</v>
      </c>
      <c r="V1488" s="213">
        <v>0</v>
      </c>
      <c r="W1488" s="213">
        <v>0</v>
      </c>
      <c r="X1488" s="213">
        <v>0</v>
      </c>
      <c r="Y1488" s="213">
        <v>0</v>
      </c>
      <c r="Z1488" s="213">
        <v>0</v>
      </c>
      <c r="AA1488" s="213">
        <v>0</v>
      </c>
      <c r="AB1488" s="213">
        <v>0</v>
      </c>
      <c r="AC1488" s="213">
        <f>SUMIF('[3]revexpbalances - 2024-07-18T082'!$G:$G,G:G,'[3]revexpbalances - 2024-07-18T082'!$H:$H)</f>
        <v>0</v>
      </c>
      <c r="AD1488" s="213">
        <f t="shared" si="296"/>
        <v>0</v>
      </c>
      <c r="AE1488" s="744">
        <f t="shared" si="297"/>
        <v>0</v>
      </c>
      <c r="AF1488" s="744">
        <f t="shared" si="298"/>
        <v>0</v>
      </c>
      <c r="AG1488" s="744">
        <f t="shared" si="299"/>
        <v>0</v>
      </c>
      <c r="AH1488" s="744">
        <f t="shared" si="300"/>
        <v>0</v>
      </c>
      <c r="AI1488" s="744">
        <f t="shared" si="301"/>
        <v>0</v>
      </c>
      <c r="AJ1488" s="744">
        <f t="shared" si="302"/>
        <v>0</v>
      </c>
      <c r="AK1488" s="1097">
        <v>920</v>
      </c>
    </row>
    <row r="1489" spans="1:37">
      <c r="A1489" s="924">
        <v>25400</v>
      </c>
      <c r="B1489" s="55" t="s">
        <v>2923</v>
      </c>
      <c r="C1489" s="924">
        <v>931260</v>
      </c>
      <c r="D1489" s="55" t="s">
        <v>115</v>
      </c>
      <c r="E1489" s="924">
        <v>536761</v>
      </c>
      <c r="F1489" s="62" t="s">
        <v>6868</v>
      </c>
      <c r="G1489" s="1089" t="s">
        <v>3913</v>
      </c>
      <c r="H1489" s="566" t="s">
        <v>1766</v>
      </c>
      <c r="I1489" s="566" t="s">
        <v>115</v>
      </c>
      <c r="J1489" s="62" t="s">
        <v>2130</v>
      </c>
      <c r="K1489" s="61" t="str">
        <f t="shared" si="292"/>
        <v>3</v>
      </c>
      <c r="L1489" s="63" t="str">
        <f t="shared" si="293"/>
        <v>Business Services3</v>
      </c>
      <c r="M1489" s="63" t="str">
        <f t="shared" si="294"/>
        <v>Marketing3</v>
      </c>
      <c r="N1489" s="637">
        <v>0</v>
      </c>
      <c r="O1489" s="213">
        <v>0</v>
      </c>
      <c r="Q1489" s="213">
        <f t="shared" si="295"/>
        <v>0</v>
      </c>
      <c r="R1489" s="213">
        <v>0</v>
      </c>
      <c r="S1489" s="213">
        <v>0</v>
      </c>
      <c r="T1489" s="213">
        <v>0</v>
      </c>
      <c r="U1489" s="213">
        <v>0</v>
      </c>
      <c r="V1489" s="213">
        <v>0</v>
      </c>
      <c r="W1489" s="213">
        <v>0</v>
      </c>
      <c r="X1489" s="213">
        <v>0</v>
      </c>
      <c r="Y1489" s="213">
        <v>0</v>
      </c>
      <c r="Z1489" s="213">
        <v>0</v>
      </c>
      <c r="AA1489" s="213">
        <v>0</v>
      </c>
      <c r="AB1489" s="213">
        <v>0</v>
      </c>
      <c r="AC1489" s="213">
        <f>SUMIF('[3]revexpbalances - 2024-07-18T082'!$G:$G,G:G,'[3]revexpbalances - 2024-07-18T082'!$H:$H)</f>
        <v>0</v>
      </c>
      <c r="AD1489" s="213">
        <f t="shared" si="296"/>
        <v>0</v>
      </c>
      <c r="AE1489" s="744">
        <f t="shared" si="297"/>
        <v>0</v>
      </c>
      <c r="AF1489" s="744">
        <f t="shared" si="298"/>
        <v>0</v>
      </c>
      <c r="AG1489" s="744">
        <f t="shared" si="299"/>
        <v>0</v>
      </c>
      <c r="AH1489" s="744">
        <f t="shared" si="300"/>
        <v>0</v>
      </c>
      <c r="AI1489" s="744">
        <f t="shared" si="301"/>
        <v>0</v>
      </c>
      <c r="AJ1489" s="744">
        <f t="shared" si="302"/>
        <v>0</v>
      </c>
      <c r="AK1489" s="1097">
        <v>153</v>
      </c>
    </row>
    <row r="1490" spans="1:37">
      <c r="A1490" s="924">
        <v>25400</v>
      </c>
      <c r="B1490" s="55" t="s">
        <v>2923</v>
      </c>
      <c r="C1490" s="924">
        <v>931400</v>
      </c>
      <c r="D1490" s="55" t="s">
        <v>2934</v>
      </c>
      <c r="E1490" s="924">
        <v>536761</v>
      </c>
      <c r="F1490" s="62" t="s">
        <v>6868</v>
      </c>
      <c r="G1490" s="1089" t="s">
        <v>4038</v>
      </c>
      <c r="H1490" s="566" t="s">
        <v>1524</v>
      </c>
      <c r="I1490" s="566" t="s">
        <v>1913</v>
      </c>
      <c r="J1490" s="62" t="s">
        <v>2130</v>
      </c>
      <c r="K1490" s="61" t="str">
        <f t="shared" si="292"/>
        <v>3</v>
      </c>
      <c r="L1490" s="63" t="str">
        <f t="shared" si="293"/>
        <v>Regional Parks3</v>
      </c>
      <c r="M1490" s="63" t="str">
        <f t="shared" si="294"/>
        <v>Regional Parks General Admin3</v>
      </c>
      <c r="N1490" s="637">
        <v>0</v>
      </c>
      <c r="O1490" s="213">
        <v>0</v>
      </c>
      <c r="Q1490" s="213">
        <f t="shared" si="295"/>
        <v>0</v>
      </c>
      <c r="R1490" s="213">
        <v>0</v>
      </c>
      <c r="S1490" s="213">
        <v>0</v>
      </c>
      <c r="T1490" s="213">
        <v>0</v>
      </c>
      <c r="U1490" s="213">
        <v>0</v>
      </c>
      <c r="V1490" s="213">
        <v>0</v>
      </c>
      <c r="W1490" s="213">
        <v>0</v>
      </c>
      <c r="X1490" s="213">
        <v>0</v>
      </c>
      <c r="Y1490" s="213">
        <v>0</v>
      </c>
      <c r="Z1490" s="213">
        <v>0</v>
      </c>
      <c r="AA1490" s="213">
        <v>0</v>
      </c>
      <c r="AB1490" s="213">
        <v>0</v>
      </c>
      <c r="AC1490" s="213">
        <f>SUMIF('[3]revexpbalances - 2024-07-18T082'!$G:$G,G:G,'[3]revexpbalances - 2024-07-18T082'!$H:$H)</f>
        <v>0</v>
      </c>
      <c r="AD1490" s="213">
        <f t="shared" si="296"/>
        <v>0</v>
      </c>
      <c r="AE1490" s="744">
        <f t="shared" si="297"/>
        <v>0</v>
      </c>
      <c r="AF1490" s="744">
        <f t="shared" si="298"/>
        <v>0</v>
      </c>
      <c r="AG1490" s="744">
        <f t="shared" si="299"/>
        <v>0</v>
      </c>
      <c r="AH1490" s="744">
        <f t="shared" si="300"/>
        <v>0</v>
      </c>
      <c r="AI1490" s="744">
        <f t="shared" si="301"/>
        <v>0</v>
      </c>
      <c r="AJ1490" s="744">
        <f t="shared" si="302"/>
        <v>0</v>
      </c>
      <c r="AK1490" s="1097">
        <v>3068</v>
      </c>
    </row>
    <row r="1491" spans="1:37">
      <c r="A1491">
        <v>25430</v>
      </c>
      <c r="B1491" t="s">
        <v>2951</v>
      </c>
      <c r="C1491">
        <v>931174</v>
      </c>
      <c r="D1491" t="s">
        <v>6208</v>
      </c>
      <c r="E1491">
        <v>528920</v>
      </c>
      <c r="F1491" t="s">
        <v>78</v>
      </c>
      <c r="G1491" s="408" t="s">
        <v>6459</v>
      </c>
      <c r="H1491" s="217" t="s">
        <v>47</v>
      </c>
      <c r="I1491" s="217" t="s">
        <v>508</v>
      </c>
      <c r="J1491" s="217" t="s">
        <v>458</v>
      </c>
      <c r="K1491" s="61" t="str">
        <f t="shared" si="292"/>
        <v>2</v>
      </c>
      <c r="L1491" s="63" t="str">
        <f t="shared" si="293"/>
        <v>Natural Resources2</v>
      </c>
      <c r="M1491" s="63" t="str">
        <f t="shared" si="294"/>
        <v>Habitat &amp; Open Space Management2</v>
      </c>
      <c r="N1491" s="637">
        <v>7723.32</v>
      </c>
      <c r="O1491" s="213">
        <v>0</v>
      </c>
      <c r="Q1491" s="213">
        <f t="shared" si="295"/>
        <v>0</v>
      </c>
      <c r="R1491" s="213">
        <v>0</v>
      </c>
      <c r="S1491" s="213">
        <v>0</v>
      </c>
      <c r="T1491" s="213">
        <v>0</v>
      </c>
      <c r="U1491" s="213">
        <v>0</v>
      </c>
      <c r="V1491" s="213">
        <v>0</v>
      </c>
      <c r="W1491" s="213">
        <v>0</v>
      </c>
      <c r="X1491" s="213">
        <v>0</v>
      </c>
      <c r="Y1491" s="213">
        <v>0</v>
      </c>
      <c r="Z1491" s="213">
        <v>0</v>
      </c>
      <c r="AA1491" s="213">
        <v>0</v>
      </c>
      <c r="AB1491" s="213">
        <v>0</v>
      </c>
      <c r="AC1491" s="213">
        <f>SUMIF('[3]revexpbalances - 2024-07-18T082'!$G:$G,G:G,'[3]revexpbalances - 2024-07-18T082'!$H:$H)</f>
        <v>0</v>
      </c>
      <c r="AD1491" s="213">
        <f t="shared" si="296"/>
        <v>0</v>
      </c>
      <c r="AE1491" s="744">
        <f t="shared" si="297"/>
        <v>0</v>
      </c>
      <c r="AF1491" s="744">
        <f t="shared" si="298"/>
        <v>0</v>
      </c>
      <c r="AG1491" s="744">
        <f t="shared" si="299"/>
        <v>0</v>
      </c>
      <c r="AH1491" s="744">
        <f t="shared" si="300"/>
        <v>0</v>
      </c>
      <c r="AI1491" s="744">
        <f t="shared" si="301"/>
        <v>0</v>
      </c>
      <c r="AJ1491" s="744">
        <f t="shared" si="302"/>
        <v>0</v>
      </c>
      <c r="AK1491" s="1097">
        <v>0</v>
      </c>
    </row>
    <row r="1492" spans="1:37">
      <c r="A1492">
        <v>25430</v>
      </c>
      <c r="B1492" t="s">
        <v>2951</v>
      </c>
      <c r="C1492">
        <v>931174</v>
      </c>
      <c r="D1492" t="s">
        <v>6208</v>
      </c>
      <c r="E1492">
        <v>529500</v>
      </c>
      <c r="F1492" t="s">
        <v>100</v>
      </c>
      <c r="G1492" s="408" t="s">
        <v>6226</v>
      </c>
      <c r="H1492" s="217" t="s">
        <v>47</v>
      </c>
      <c r="I1492" s="217" t="s">
        <v>508</v>
      </c>
      <c r="J1492" s="217" t="s">
        <v>458</v>
      </c>
      <c r="K1492" s="61" t="str">
        <f t="shared" si="292"/>
        <v>2</v>
      </c>
      <c r="L1492" s="63" t="str">
        <f t="shared" si="293"/>
        <v>Natural Resources2</v>
      </c>
      <c r="M1492" s="63" t="str">
        <f t="shared" si="294"/>
        <v>Habitat &amp; Open Space Management2</v>
      </c>
      <c r="N1492" s="637">
        <v>695.93000000000006</v>
      </c>
      <c r="O1492" s="213">
        <v>0</v>
      </c>
      <c r="Q1492" s="213">
        <f t="shared" si="295"/>
        <v>0</v>
      </c>
      <c r="R1492" s="213">
        <v>0</v>
      </c>
      <c r="S1492" s="213">
        <v>0</v>
      </c>
      <c r="T1492" s="213">
        <v>0</v>
      </c>
      <c r="U1492" s="213">
        <v>0</v>
      </c>
      <c r="V1492" s="213">
        <v>0</v>
      </c>
      <c r="W1492" s="213">
        <v>0</v>
      </c>
      <c r="X1492" s="213">
        <v>0</v>
      </c>
      <c r="Y1492" s="213">
        <v>0</v>
      </c>
      <c r="Z1492" s="213">
        <v>0</v>
      </c>
      <c r="AA1492" s="213">
        <v>0</v>
      </c>
      <c r="AB1492" s="213">
        <v>0</v>
      </c>
      <c r="AC1492" s="213">
        <f>SUMIF('[3]revexpbalances - 2024-07-18T082'!$G:$G,G:G,'[3]revexpbalances - 2024-07-18T082'!$H:$H)</f>
        <v>0</v>
      </c>
      <c r="AD1492" s="213">
        <f t="shared" si="296"/>
        <v>0</v>
      </c>
      <c r="AE1492" s="744">
        <f t="shared" si="297"/>
        <v>0</v>
      </c>
      <c r="AF1492" s="744">
        <f t="shared" si="298"/>
        <v>0</v>
      </c>
      <c r="AG1492" s="744">
        <f t="shared" si="299"/>
        <v>0</v>
      </c>
      <c r="AH1492" s="744">
        <f t="shared" si="300"/>
        <v>0</v>
      </c>
      <c r="AI1492" s="744">
        <f t="shared" si="301"/>
        <v>0</v>
      </c>
      <c r="AJ1492" s="744">
        <f t="shared" si="302"/>
        <v>0</v>
      </c>
      <c r="AK1492" s="1097">
        <v>0</v>
      </c>
    </row>
    <row r="1493" spans="1:37">
      <c r="A1493">
        <v>25430</v>
      </c>
      <c r="B1493" t="s">
        <v>2951</v>
      </c>
      <c r="C1493">
        <v>931174</v>
      </c>
      <c r="D1493" t="s">
        <v>6208</v>
      </c>
      <c r="E1493">
        <v>529520</v>
      </c>
      <c r="F1493" t="s">
        <v>102</v>
      </c>
      <c r="G1493" s="408" t="s">
        <v>6227</v>
      </c>
      <c r="H1493" s="217" t="s">
        <v>47</v>
      </c>
      <c r="I1493" s="217" t="s">
        <v>508</v>
      </c>
      <c r="J1493" s="217" t="s">
        <v>458</v>
      </c>
      <c r="K1493" s="61" t="str">
        <f t="shared" si="292"/>
        <v>2</v>
      </c>
      <c r="L1493" s="63" t="str">
        <f t="shared" si="293"/>
        <v>Natural Resources2</v>
      </c>
      <c r="M1493" s="63" t="str">
        <f t="shared" si="294"/>
        <v>Habitat &amp; Open Space Management2</v>
      </c>
      <c r="N1493" s="637">
        <v>8163.65</v>
      </c>
      <c r="O1493" s="213">
        <v>0</v>
      </c>
      <c r="Q1493" s="213">
        <f t="shared" si="295"/>
        <v>0</v>
      </c>
      <c r="R1493" s="213">
        <v>0</v>
      </c>
      <c r="S1493" s="213">
        <v>0</v>
      </c>
      <c r="T1493" s="213">
        <v>0</v>
      </c>
      <c r="U1493" s="213">
        <v>0</v>
      </c>
      <c r="V1493" s="213">
        <v>0</v>
      </c>
      <c r="W1493" s="213">
        <v>0</v>
      </c>
      <c r="X1493" s="213">
        <v>0</v>
      </c>
      <c r="Y1493" s="213">
        <v>0</v>
      </c>
      <c r="Z1493" s="213">
        <v>0</v>
      </c>
      <c r="AA1493" s="213">
        <v>0</v>
      </c>
      <c r="AB1493" s="213">
        <v>0</v>
      </c>
      <c r="AC1493" s="213">
        <f>SUMIF('[3]revexpbalances - 2024-07-18T082'!$G:$G,G:G,'[3]revexpbalances - 2024-07-18T082'!$H:$H)</f>
        <v>0</v>
      </c>
      <c r="AD1493" s="213">
        <f t="shared" si="296"/>
        <v>0</v>
      </c>
      <c r="AE1493" s="744">
        <f t="shared" si="297"/>
        <v>0</v>
      </c>
      <c r="AF1493" s="744">
        <f t="shared" si="298"/>
        <v>0</v>
      </c>
      <c r="AG1493" s="744">
        <f t="shared" si="299"/>
        <v>0</v>
      </c>
      <c r="AH1493" s="744">
        <f t="shared" si="300"/>
        <v>0</v>
      </c>
      <c r="AI1493" s="744">
        <f t="shared" si="301"/>
        <v>0</v>
      </c>
      <c r="AJ1493" s="744">
        <f t="shared" si="302"/>
        <v>0</v>
      </c>
      <c r="AK1493" s="1097">
        <v>0</v>
      </c>
    </row>
    <row r="1494" spans="1:37">
      <c r="A1494" s="924">
        <v>25540</v>
      </c>
      <c r="B1494" s="55" t="s">
        <v>442</v>
      </c>
      <c r="C1494" s="924">
        <v>931116</v>
      </c>
      <c r="D1494" s="55" t="s">
        <v>442</v>
      </c>
      <c r="E1494" s="924">
        <v>536761</v>
      </c>
      <c r="F1494" s="62" t="s">
        <v>6868</v>
      </c>
      <c r="G1494" s="1089" t="s">
        <v>4217</v>
      </c>
      <c r="H1494" s="566" t="s">
        <v>47</v>
      </c>
      <c r="I1494" s="566" t="s">
        <v>442</v>
      </c>
      <c r="J1494" s="62" t="s">
        <v>2130</v>
      </c>
      <c r="K1494" s="61" t="str">
        <f t="shared" si="292"/>
        <v>3</v>
      </c>
      <c r="L1494" s="63" t="str">
        <f t="shared" si="293"/>
        <v>Natural Resources3</v>
      </c>
      <c r="M1494" s="63" t="str">
        <f t="shared" si="294"/>
        <v>Multi-Species Reserve3</v>
      </c>
      <c r="N1494" s="637">
        <v>0</v>
      </c>
      <c r="O1494" s="213">
        <v>0</v>
      </c>
      <c r="Q1494" s="213">
        <f t="shared" si="295"/>
        <v>0</v>
      </c>
      <c r="R1494" s="213">
        <v>0</v>
      </c>
      <c r="S1494" s="213">
        <v>0</v>
      </c>
      <c r="T1494" s="213">
        <v>0</v>
      </c>
      <c r="U1494" s="213">
        <v>0</v>
      </c>
      <c r="V1494" s="213">
        <v>0</v>
      </c>
      <c r="W1494" s="213">
        <v>0</v>
      </c>
      <c r="X1494" s="213">
        <v>0</v>
      </c>
      <c r="Y1494" s="213">
        <v>0</v>
      </c>
      <c r="Z1494" s="213">
        <v>0</v>
      </c>
      <c r="AA1494" s="213">
        <v>0</v>
      </c>
      <c r="AB1494" s="213">
        <v>0</v>
      </c>
      <c r="AC1494" s="213">
        <f>SUMIF('[3]revexpbalances - 2024-07-18T082'!$G:$G,G:G,'[3]revexpbalances - 2024-07-18T082'!$H:$H)</f>
        <v>0</v>
      </c>
      <c r="AD1494" s="213">
        <f t="shared" si="296"/>
        <v>0</v>
      </c>
      <c r="AE1494" s="744">
        <f t="shared" si="297"/>
        <v>0</v>
      </c>
      <c r="AF1494" s="744">
        <f t="shared" si="298"/>
        <v>0</v>
      </c>
      <c r="AG1494" s="744">
        <f t="shared" si="299"/>
        <v>0</v>
      </c>
      <c r="AH1494" s="744">
        <f t="shared" si="300"/>
        <v>0</v>
      </c>
      <c r="AI1494" s="744">
        <f t="shared" si="301"/>
        <v>0</v>
      </c>
      <c r="AJ1494" s="744">
        <f t="shared" si="302"/>
        <v>0</v>
      </c>
      <c r="AK1494" s="1097">
        <v>1534</v>
      </c>
    </row>
    <row r="1495" spans="1:37">
      <c r="A1495" s="924">
        <v>25590</v>
      </c>
      <c r="B1495" s="55" t="s">
        <v>1564</v>
      </c>
      <c r="C1495" s="924">
        <v>931150</v>
      </c>
      <c r="D1495" s="55" t="s">
        <v>1564</v>
      </c>
      <c r="E1495" s="924">
        <v>536761</v>
      </c>
      <c r="F1495" s="62" t="s">
        <v>6868</v>
      </c>
      <c r="G1495" s="1089" t="s">
        <v>4231</v>
      </c>
      <c r="H1495" s="566" t="s">
        <v>47</v>
      </c>
      <c r="I1495" s="566" t="s">
        <v>1564</v>
      </c>
      <c r="J1495" s="62" t="s">
        <v>2130</v>
      </c>
      <c r="K1495" s="61" t="str">
        <f t="shared" si="292"/>
        <v>3</v>
      </c>
      <c r="L1495" s="63" t="str">
        <f t="shared" si="293"/>
        <v>Natural Resources3</v>
      </c>
      <c r="M1495" s="63" t="str">
        <f t="shared" si="294"/>
        <v>MSHCP Reserve Management3</v>
      </c>
      <c r="N1495" s="637">
        <v>0</v>
      </c>
      <c r="O1495" s="213">
        <v>0</v>
      </c>
      <c r="Q1495" s="213">
        <f t="shared" si="295"/>
        <v>0</v>
      </c>
      <c r="R1495" s="213">
        <v>0</v>
      </c>
      <c r="S1495" s="213">
        <v>0</v>
      </c>
      <c r="T1495" s="213">
        <v>0</v>
      </c>
      <c r="U1495" s="213">
        <v>0</v>
      </c>
      <c r="V1495" s="213">
        <v>0</v>
      </c>
      <c r="W1495" s="213">
        <v>0</v>
      </c>
      <c r="X1495" s="213">
        <v>0</v>
      </c>
      <c r="Y1495" s="213">
        <v>0</v>
      </c>
      <c r="Z1495" s="213">
        <v>0</v>
      </c>
      <c r="AA1495" s="213">
        <v>0</v>
      </c>
      <c r="AB1495" s="213">
        <v>0</v>
      </c>
      <c r="AC1495" s="213">
        <f>SUMIF('[3]revexpbalances - 2024-07-18T082'!$G:$G,G:G,'[3]revexpbalances - 2024-07-18T082'!$H:$H)</f>
        <v>0</v>
      </c>
      <c r="AD1495" s="213">
        <f t="shared" si="296"/>
        <v>0</v>
      </c>
      <c r="AE1495" s="744">
        <f t="shared" si="297"/>
        <v>0</v>
      </c>
      <c r="AF1495" s="744">
        <f t="shared" si="298"/>
        <v>0</v>
      </c>
      <c r="AG1495" s="744">
        <f t="shared" si="299"/>
        <v>0</v>
      </c>
      <c r="AH1495" s="744">
        <f t="shared" si="300"/>
        <v>0</v>
      </c>
      <c r="AI1495" s="744">
        <f t="shared" si="301"/>
        <v>0</v>
      </c>
      <c r="AJ1495" s="744">
        <f t="shared" si="302"/>
        <v>0</v>
      </c>
      <c r="AK1495" s="1097">
        <v>1074</v>
      </c>
    </row>
    <row r="1496" spans="1:37">
      <c r="A1496" s="924">
        <v>25620</v>
      </c>
      <c r="B1496" s="55" t="s">
        <v>2347</v>
      </c>
      <c r="C1496" s="924">
        <v>931750</v>
      </c>
      <c r="D1496" s="55" t="s">
        <v>2347</v>
      </c>
      <c r="E1496" s="924">
        <v>536761</v>
      </c>
      <c r="F1496" s="62" t="s">
        <v>6868</v>
      </c>
      <c r="G1496" s="1089" t="s">
        <v>4248</v>
      </c>
      <c r="H1496" s="566" t="s">
        <v>1524</v>
      </c>
      <c r="I1496" s="566" t="s">
        <v>448</v>
      </c>
      <c r="J1496" s="62" t="s">
        <v>2130</v>
      </c>
      <c r="K1496" s="61" t="str">
        <f t="shared" si="292"/>
        <v>3</v>
      </c>
      <c r="L1496" s="63" t="str">
        <f t="shared" si="293"/>
        <v>Regional Parks3</v>
      </c>
      <c r="M1496" s="63" t="str">
        <f t="shared" si="294"/>
        <v>Lake Skinner3</v>
      </c>
      <c r="N1496" s="637">
        <v>0</v>
      </c>
      <c r="O1496" s="213">
        <v>0</v>
      </c>
      <c r="Q1496" s="213">
        <f t="shared" si="295"/>
        <v>0</v>
      </c>
      <c r="R1496" s="213">
        <v>0</v>
      </c>
      <c r="S1496" s="213">
        <v>0</v>
      </c>
      <c r="T1496" s="213">
        <v>0</v>
      </c>
      <c r="U1496" s="213">
        <v>0</v>
      </c>
      <c r="V1496" s="213">
        <v>0</v>
      </c>
      <c r="W1496" s="213">
        <v>0</v>
      </c>
      <c r="X1496" s="213">
        <v>0</v>
      </c>
      <c r="Y1496" s="213">
        <v>0</v>
      </c>
      <c r="Z1496" s="213">
        <v>0</v>
      </c>
      <c r="AA1496" s="213">
        <v>0</v>
      </c>
      <c r="AB1496" s="213">
        <v>0</v>
      </c>
      <c r="AC1496" s="213">
        <f>SUMIF('[3]revexpbalances - 2024-07-18T082'!$G:$G,G:G,'[3]revexpbalances - 2024-07-18T082'!$H:$H)</f>
        <v>0</v>
      </c>
      <c r="AD1496" s="213">
        <f t="shared" si="296"/>
        <v>0</v>
      </c>
      <c r="AE1496" s="744">
        <f t="shared" si="297"/>
        <v>0</v>
      </c>
      <c r="AF1496" s="744">
        <f t="shared" si="298"/>
        <v>0</v>
      </c>
      <c r="AG1496" s="744">
        <f t="shared" si="299"/>
        <v>0</v>
      </c>
      <c r="AH1496" s="744">
        <f t="shared" si="300"/>
        <v>0</v>
      </c>
      <c r="AI1496" s="744">
        <f t="shared" si="301"/>
        <v>0</v>
      </c>
      <c r="AJ1496" s="744">
        <f t="shared" si="302"/>
        <v>0</v>
      </c>
      <c r="AK1496" s="1097">
        <v>1534</v>
      </c>
    </row>
    <row r="1497" spans="1:37">
      <c r="A1497" s="924">
        <v>33100</v>
      </c>
      <c r="B1497" s="55" t="s">
        <v>1641</v>
      </c>
      <c r="C1497" s="924">
        <v>931105</v>
      </c>
      <c r="D1497" s="55" t="s">
        <v>1641</v>
      </c>
      <c r="E1497" s="924">
        <v>537080</v>
      </c>
      <c r="F1497" s="62" t="s">
        <v>84</v>
      </c>
      <c r="G1497" s="1089" t="s">
        <v>2010</v>
      </c>
      <c r="H1497" s="566" t="s">
        <v>1671</v>
      </c>
      <c r="I1497" s="566" t="s">
        <v>1641</v>
      </c>
      <c r="J1497" s="217" t="s">
        <v>7021</v>
      </c>
      <c r="K1497" s="61" t="str">
        <f t="shared" si="292"/>
        <v>3</v>
      </c>
      <c r="L1497" s="63" t="str">
        <f t="shared" si="293"/>
        <v>CIP3</v>
      </c>
      <c r="M1497" s="63" t="str">
        <f t="shared" si="294"/>
        <v>Park Acq &amp; Dev, District3</v>
      </c>
      <c r="N1497" s="637">
        <v>7237.51</v>
      </c>
      <c r="O1497" s="213">
        <v>0</v>
      </c>
      <c r="Q1497" s="213">
        <f t="shared" si="295"/>
        <v>0</v>
      </c>
      <c r="R1497" s="213">
        <v>0</v>
      </c>
      <c r="S1497" s="213">
        <v>0</v>
      </c>
      <c r="T1497" s="213">
        <v>0</v>
      </c>
      <c r="U1497" s="213">
        <v>0</v>
      </c>
      <c r="V1497" s="213">
        <v>0</v>
      </c>
      <c r="W1497" s="213">
        <v>0</v>
      </c>
      <c r="X1497" s="213">
        <v>0</v>
      </c>
      <c r="Y1497" s="213">
        <v>0</v>
      </c>
      <c r="Z1497" s="213">
        <v>0</v>
      </c>
      <c r="AA1497" s="213">
        <v>0</v>
      </c>
      <c r="AB1497" s="213">
        <v>0</v>
      </c>
      <c r="AC1497" s="213">
        <f>SUMIF('[3]revexpbalances - 2024-07-18T082'!$G:$G,G:G,'[3]revexpbalances - 2024-07-18T082'!$H:$H)</f>
        <v>0</v>
      </c>
      <c r="AD1497" s="213">
        <f t="shared" si="296"/>
        <v>0</v>
      </c>
      <c r="AE1497" s="744">
        <f t="shared" si="297"/>
        <v>0</v>
      </c>
      <c r="AF1497" s="744">
        <f t="shared" si="298"/>
        <v>0</v>
      </c>
      <c r="AG1497" s="744">
        <f t="shared" si="299"/>
        <v>0</v>
      </c>
      <c r="AH1497" s="744">
        <f t="shared" si="300"/>
        <v>0</v>
      </c>
      <c r="AI1497" s="744">
        <f t="shared" si="301"/>
        <v>0</v>
      </c>
      <c r="AJ1497" s="744">
        <f t="shared" si="302"/>
        <v>0</v>
      </c>
      <c r="AK1497" s="1097">
        <v>0</v>
      </c>
    </row>
    <row r="1498" spans="1:37">
      <c r="A1498" s="924">
        <v>21735</v>
      </c>
      <c r="B1498" s="55" t="s">
        <v>6765</v>
      </c>
      <c r="C1498" s="924">
        <v>931105</v>
      </c>
      <c r="D1498" s="55" t="s">
        <v>1641</v>
      </c>
      <c r="E1498" s="924">
        <v>546160</v>
      </c>
      <c r="F1498" s="62" t="s">
        <v>2139</v>
      </c>
      <c r="G1498" s="1089" t="s">
        <v>6863</v>
      </c>
      <c r="H1498" s="217" t="s">
        <v>6767</v>
      </c>
      <c r="I1498" s="408" t="s">
        <v>6766</v>
      </c>
      <c r="J1498" s="62" t="s">
        <v>460</v>
      </c>
      <c r="K1498" s="61" t="str">
        <f t="shared" si="292"/>
        <v>4</v>
      </c>
      <c r="L1498" s="63" t="str">
        <f t="shared" si="293"/>
        <v>ARPA4</v>
      </c>
      <c r="M1498" s="63" t="str">
        <f t="shared" si="294"/>
        <v>ARPA Projects4</v>
      </c>
      <c r="N1498" s="637">
        <v>47582.53</v>
      </c>
      <c r="O1498" s="213">
        <v>0</v>
      </c>
      <c r="Q1498" s="213">
        <f t="shared" si="295"/>
        <v>0</v>
      </c>
      <c r="R1498" s="213">
        <v>0</v>
      </c>
      <c r="S1498" s="213">
        <v>0</v>
      </c>
      <c r="T1498" s="213">
        <v>0</v>
      </c>
      <c r="U1498" s="213">
        <v>0</v>
      </c>
      <c r="V1498" s="213">
        <v>0</v>
      </c>
      <c r="W1498" s="213">
        <v>0</v>
      </c>
      <c r="X1498" s="213">
        <v>0</v>
      </c>
      <c r="Y1498" s="213">
        <v>0</v>
      </c>
      <c r="Z1498" s="213">
        <v>0</v>
      </c>
      <c r="AA1498" s="213">
        <v>-47582.53</v>
      </c>
      <c r="AB1498" s="213">
        <v>0</v>
      </c>
      <c r="AC1498" s="213">
        <f>SUMIF('[3]revexpbalances - 2024-07-18T082'!$G:$G,G:G,'[3]revexpbalances - 2024-07-18T082'!$H:$H)</f>
        <v>0</v>
      </c>
      <c r="AD1498" s="213">
        <f t="shared" si="296"/>
        <v>-47582.53</v>
      </c>
      <c r="AE1498" s="744">
        <f t="shared" si="297"/>
        <v>0</v>
      </c>
      <c r="AF1498" s="744">
        <f t="shared" si="298"/>
        <v>0</v>
      </c>
      <c r="AG1498" s="744">
        <f t="shared" si="299"/>
        <v>0</v>
      </c>
      <c r="AH1498" s="744">
        <f t="shared" si="300"/>
        <v>-47582.53</v>
      </c>
      <c r="AI1498" s="744">
        <f t="shared" si="301"/>
        <v>-47582.53</v>
      </c>
      <c r="AJ1498" s="744">
        <f t="shared" si="302"/>
        <v>47582.53</v>
      </c>
      <c r="AK1498" s="1097">
        <v>0</v>
      </c>
    </row>
    <row r="1499" spans="1:37">
      <c r="A1499" s="905">
        <v>25400</v>
      </c>
      <c r="B1499" t="s">
        <v>2923</v>
      </c>
      <c r="C1499" s="905">
        <v>931304</v>
      </c>
      <c r="D1499" s="55" t="s">
        <v>438</v>
      </c>
      <c r="E1499" s="905">
        <v>523290</v>
      </c>
      <c r="F1499" t="s">
        <v>1281</v>
      </c>
      <c r="G1499" s="408" t="s">
        <v>6869</v>
      </c>
      <c r="H1499" s="566" t="s">
        <v>23</v>
      </c>
      <c r="I1499" s="566" t="s">
        <v>438</v>
      </c>
      <c r="J1499" s="217" t="s">
        <v>458</v>
      </c>
      <c r="K1499" s="61" t="str">
        <f t="shared" si="292"/>
        <v>2</v>
      </c>
      <c r="L1499" s="63" t="str">
        <f t="shared" si="293"/>
        <v>Interpretive2</v>
      </c>
      <c r="M1499" s="63" t="str">
        <f t="shared" si="294"/>
        <v>San Timoteo Schoolhouse2</v>
      </c>
      <c r="N1499" s="637">
        <v>0.23</v>
      </c>
      <c r="O1499" s="213">
        <v>0</v>
      </c>
      <c r="Q1499" s="213">
        <f t="shared" si="295"/>
        <v>0</v>
      </c>
      <c r="R1499" s="213">
        <v>0.23</v>
      </c>
      <c r="S1499" s="213">
        <v>-0.23</v>
      </c>
      <c r="T1499" s="213">
        <v>0</v>
      </c>
      <c r="U1499" s="213">
        <v>0</v>
      </c>
      <c r="V1499" s="213">
        <v>0</v>
      </c>
      <c r="W1499" s="213">
        <v>0.04</v>
      </c>
      <c r="X1499" s="213">
        <v>0</v>
      </c>
      <c r="Y1499" s="213">
        <v>0</v>
      </c>
      <c r="Z1499" s="213">
        <v>0</v>
      </c>
      <c r="AA1499" s="213">
        <v>0</v>
      </c>
      <c r="AB1499" s="213">
        <v>0</v>
      </c>
      <c r="AC1499" s="213">
        <f>SUMIF('[3]revexpbalances - 2024-07-18T082'!$G:$G,G:G,'[3]revexpbalances - 2024-07-18T082'!$H:$H)</f>
        <v>0</v>
      </c>
      <c r="AD1499" s="213">
        <f t="shared" si="296"/>
        <v>0.04</v>
      </c>
      <c r="AE1499" s="744">
        <f t="shared" si="297"/>
        <v>0</v>
      </c>
      <c r="AF1499" s="744">
        <f t="shared" si="298"/>
        <v>0.04</v>
      </c>
      <c r="AG1499" s="744">
        <f t="shared" si="299"/>
        <v>0</v>
      </c>
      <c r="AH1499" s="744">
        <f t="shared" si="300"/>
        <v>0</v>
      </c>
      <c r="AI1499" s="744">
        <f t="shared" si="301"/>
        <v>0.04</v>
      </c>
      <c r="AJ1499" s="744">
        <f t="shared" si="302"/>
        <v>-0.04</v>
      </c>
      <c r="AK1499" s="1097">
        <v>0</v>
      </c>
    </row>
    <row r="1500" spans="1:37">
      <c r="A1500" s="905">
        <v>25400</v>
      </c>
      <c r="B1500" t="s">
        <v>2923</v>
      </c>
      <c r="C1500" s="905">
        <v>931408</v>
      </c>
      <c r="D1500" s="55" t="s">
        <v>2939</v>
      </c>
      <c r="E1500" s="905">
        <v>510200</v>
      </c>
      <c r="F1500" t="s">
        <v>462</v>
      </c>
      <c r="G1500" s="408" t="s">
        <v>6871</v>
      </c>
      <c r="H1500" s="566" t="s">
        <v>1524</v>
      </c>
      <c r="I1500" s="566" t="s">
        <v>359</v>
      </c>
      <c r="J1500" s="62" t="s">
        <v>1950</v>
      </c>
      <c r="K1500" s="61" t="str">
        <f t="shared" si="292"/>
        <v>1</v>
      </c>
      <c r="L1500" s="63" t="str">
        <f t="shared" si="293"/>
        <v>Regional Parks1</v>
      </c>
      <c r="M1500" s="63" t="str">
        <f t="shared" si="294"/>
        <v>McCall1</v>
      </c>
      <c r="N1500" s="637">
        <v>2157.5500000000002</v>
      </c>
      <c r="O1500" s="213">
        <v>0</v>
      </c>
      <c r="Q1500" s="213">
        <f t="shared" si="295"/>
        <v>0</v>
      </c>
      <c r="R1500" s="213">
        <v>0</v>
      </c>
      <c r="S1500" s="213">
        <v>0</v>
      </c>
      <c r="T1500" s="213">
        <v>0</v>
      </c>
      <c r="U1500" s="213">
        <v>0</v>
      </c>
      <c r="V1500" s="213">
        <v>0</v>
      </c>
      <c r="W1500" s="213">
        <v>0</v>
      </c>
      <c r="X1500" s="213">
        <v>0</v>
      </c>
      <c r="Y1500" s="213">
        <v>0</v>
      </c>
      <c r="Z1500" s="213">
        <v>0</v>
      </c>
      <c r="AA1500" s="213">
        <v>0</v>
      </c>
      <c r="AB1500" s="213">
        <v>0</v>
      </c>
      <c r="AC1500" s="213">
        <f>SUMIF('[3]revexpbalances - 2024-07-18T082'!$G:$G,G:G,'[3]revexpbalances - 2024-07-18T082'!$H:$H)</f>
        <v>0</v>
      </c>
      <c r="AD1500" s="213">
        <f t="shared" si="296"/>
        <v>0</v>
      </c>
      <c r="AE1500" s="744">
        <f t="shared" si="297"/>
        <v>0</v>
      </c>
      <c r="AF1500" s="744">
        <f t="shared" si="298"/>
        <v>0</v>
      </c>
      <c r="AG1500" s="744">
        <f t="shared" si="299"/>
        <v>0</v>
      </c>
      <c r="AH1500" s="744">
        <f t="shared" si="300"/>
        <v>0</v>
      </c>
      <c r="AI1500" s="744">
        <f t="shared" si="301"/>
        <v>0</v>
      </c>
      <c r="AJ1500" s="744">
        <f t="shared" si="302"/>
        <v>0</v>
      </c>
      <c r="AK1500" s="1097">
        <v>0</v>
      </c>
    </row>
    <row r="1501" spans="1:37">
      <c r="A1501">
        <v>25400</v>
      </c>
      <c r="B1501" t="s">
        <v>2923</v>
      </c>
      <c r="C1501">
        <v>931220</v>
      </c>
      <c r="D1501" t="s">
        <v>529</v>
      </c>
      <c r="E1501">
        <v>523840</v>
      </c>
      <c r="F1501" t="s">
        <v>110</v>
      </c>
      <c r="G1501" s="408" t="s">
        <v>6873</v>
      </c>
      <c r="H1501" s="566" t="s">
        <v>1766</v>
      </c>
      <c r="I1501" s="566" t="s">
        <v>117</v>
      </c>
      <c r="J1501" s="217" t="s">
        <v>458</v>
      </c>
      <c r="K1501" s="61" t="str">
        <f t="shared" si="292"/>
        <v>2</v>
      </c>
      <c r="L1501" s="63" t="str">
        <f t="shared" si="293"/>
        <v>Business Services2</v>
      </c>
      <c r="M1501" s="63" t="str">
        <f t="shared" si="294"/>
        <v>Executive2</v>
      </c>
      <c r="N1501" s="637">
        <v>149</v>
      </c>
      <c r="O1501" s="213">
        <v>0</v>
      </c>
      <c r="Q1501" s="213">
        <f t="shared" si="295"/>
        <v>0</v>
      </c>
      <c r="R1501" s="213">
        <v>149</v>
      </c>
      <c r="S1501" s="213">
        <v>-149</v>
      </c>
      <c r="T1501" s="213">
        <v>298</v>
      </c>
      <c r="U1501" s="213">
        <v>1477.74</v>
      </c>
      <c r="V1501" s="213">
        <v>149</v>
      </c>
      <c r="W1501" s="213">
        <v>0</v>
      </c>
      <c r="X1501" s="213">
        <v>298</v>
      </c>
      <c r="Y1501" s="213">
        <v>149</v>
      </c>
      <c r="Z1501" s="213">
        <v>179</v>
      </c>
      <c r="AA1501" s="213">
        <v>179</v>
      </c>
      <c r="AB1501" s="213">
        <v>179</v>
      </c>
      <c r="AC1501" s="213">
        <f>SUMIF('[3]revexpbalances - 2024-07-18T082'!$G:$G,G:G,'[3]revexpbalances - 2024-07-18T082'!$H:$H)</f>
        <v>179</v>
      </c>
      <c r="AD1501" s="213">
        <f t="shared" si="296"/>
        <v>3087.74</v>
      </c>
      <c r="AE1501" s="744">
        <f t="shared" si="297"/>
        <v>298</v>
      </c>
      <c r="AF1501" s="744">
        <f t="shared" si="298"/>
        <v>1626.74</v>
      </c>
      <c r="AG1501" s="744">
        <f t="shared" si="299"/>
        <v>626</v>
      </c>
      <c r="AH1501" s="744">
        <f t="shared" si="300"/>
        <v>537</v>
      </c>
      <c r="AI1501" s="744">
        <f t="shared" si="301"/>
        <v>3087.74</v>
      </c>
      <c r="AJ1501" s="744">
        <f t="shared" si="302"/>
        <v>-3087.74</v>
      </c>
      <c r="AK1501" s="1097">
        <v>2000</v>
      </c>
    </row>
    <row r="1502" spans="1:37">
      <c r="A1502">
        <v>25400</v>
      </c>
      <c r="B1502" t="s">
        <v>2923</v>
      </c>
      <c r="C1502">
        <v>931235</v>
      </c>
      <c r="D1502" t="s">
        <v>46</v>
      </c>
      <c r="E1502">
        <v>528980</v>
      </c>
      <c r="F1502" t="s">
        <v>80</v>
      </c>
      <c r="G1502" s="408" t="s">
        <v>2017</v>
      </c>
      <c r="H1502" s="566" t="s">
        <v>1766</v>
      </c>
      <c r="I1502" s="566" t="s">
        <v>46</v>
      </c>
      <c r="J1502" s="217" t="s">
        <v>458</v>
      </c>
      <c r="K1502" s="61" t="str">
        <f t="shared" si="292"/>
        <v>2</v>
      </c>
      <c r="L1502" s="63" t="str">
        <f t="shared" si="293"/>
        <v>Business Services2</v>
      </c>
      <c r="M1502" s="63" t="str">
        <f t="shared" si="294"/>
        <v>Business Operations2</v>
      </c>
      <c r="N1502" s="637">
        <v>36.119999999999997</v>
      </c>
      <c r="O1502" s="213">
        <v>0</v>
      </c>
      <c r="Q1502" s="213">
        <f t="shared" si="295"/>
        <v>0</v>
      </c>
      <c r="R1502" s="213">
        <v>36.119999999999997</v>
      </c>
      <c r="S1502" s="213">
        <v>-36.119999999999997</v>
      </c>
      <c r="T1502" s="213">
        <v>0</v>
      </c>
      <c r="U1502" s="213">
        <v>0</v>
      </c>
      <c r="V1502" s="213">
        <v>0</v>
      </c>
      <c r="W1502" s="213">
        <v>0</v>
      </c>
      <c r="X1502" s="213">
        <v>0</v>
      </c>
      <c r="Y1502" s="213">
        <v>0</v>
      </c>
      <c r="Z1502" s="213">
        <v>0</v>
      </c>
      <c r="AA1502" s="213">
        <v>0</v>
      </c>
      <c r="AB1502" s="213">
        <v>0</v>
      </c>
      <c r="AC1502" s="213">
        <f>SUMIF('[3]revexpbalances - 2024-07-18T082'!$G:$G,G:G,'[3]revexpbalances - 2024-07-18T082'!$H:$H)</f>
        <v>0</v>
      </c>
      <c r="AD1502" s="213">
        <f t="shared" si="296"/>
        <v>0</v>
      </c>
      <c r="AE1502" s="744">
        <f t="shared" si="297"/>
        <v>0</v>
      </c>
      <c r="AF1502" s="744">
        <f t="shared" si="298"/>
        <v>0</v>
      </c>
      <c r="AG1502" s="744">
        <f t="shared" si="299"/>
        <v>0</v>
      </c>
      <c r="AH1502" s="744">
        <f t="shared" si="300"/>
        <v>0</v>
      </c>
      <c r="AI1502" s="744">
        <f t="shared" si="301"/>
        <v>0</v>
      </c>
      <c r="AJ1502" s="744">
        <f t="shared" si="302"/>
        <v>0</v>
      </c>
      <c r="AK1502" s="1097">
        <v>0</v>
      </c>
    </row>
    <row r="1503" spans="1:37">
      <c r="A1503">
        <v>25400</v>
      </c>
      <c r="B1503" t="s">
        <v>2923</v>
      </c>
      <c r="C1503">
        <v>931260</v>
      </c>
      <c r="D1503" t="s">
        <v>115</v>
      </c>
      <c r="E1503">
        <v>523940</v>
      </c>
      <c r="F1503" t="s">
        <v>6874</v>
      </c>
      <c r="G1503" s="408" t="s">
        <v>6875</v>
      </c>
      <c r="H1503" s="566" t="s">
        <v>1766</v>
      </c>
      <c r="I1503" s="566" t="s">
        <v>115</v>
      </c>
      <c r="J1503" s="217" t="s">
        <v>458</v>
      </c>
      <c r="K1503" s="61" t="str">
        <f t="shared" si="292"/>
        <v>2</v>
      </c>
      <c r="L1503" s="63" t="str">
        <f t="shared" si="293"/>
        <v>Business Services2</v>
      </c>
      <c r="M1503" s="63" t="str">
        <f t="shared" si="294"/>
        <v>Marketing2</v>
      </c>
      <c r="N1503" s="637">
        <v>75</v>
      </c>
      <c r="O1503" s="213">
        <v>0</v>
      </c>
      <c r="Q1503" s="213">
        <f t="shared" si="295"/>
        <v>0</v>
      </c>
      <c r="R1503" s="213">
        <v>75</v>
      </c>
      <c r="S1503" s="213">
        <v>-75</v>
      </c>
      <c r="T1503" s="213">
        <v>0</v>
      </c>
      <c r="U1503" s="213">
        <v>0</v>
      </c>
      <c r="V1503" s="213">
        <v>0</v>
      </c>
      <c r="W1503" s="213">
        <v>0</v>
      </c>
      <c r="X1503" s="213">
        <v>0</v>
      </c>
      <c r="Y1503" s="213">
        <v>0</v>
      </c>
      <c r="Z1503" s="213">
        <v>0</v>
      </c>
      <c r="AA1503" s="213">
        <v>0</v>
      </c>
      <c r="AB1503" s="213">
        <v>0</v>
      </c>
      <c r="AC1503" s="213">
        <f>SUMIF('[3]revexpbalances - 2024-07-18T082'!$G:$G,G:G,'[3]revexpbalances - 2024-07-18T082'!$H:$H)</f>
        <v>0</v>
      </c>
      <c r="AD1503" s="213">
        <f t="shared" si="296"/>
        <v>0</v>
      </c>
      <c r="AE1503" s="744">
        <f t="shared" si="297"/>
        <v>0</v>
      </c>
      <c r="AF1503" s="744">
        <f t="shared" si="298"/>
        <v>0</v>
      </c>
      <c r="AG1503" s="744">
        <f t="shared" si="299"/>
        <v>0</v>
      </c>
      <c r="AH1503" s="744">
        <f t="shared" si="300"/>
        <v>0</v>
      </c>
      <c r="AI1503" s="744">
        <f t="shared" si="301"/>
        <v>0</v>
      </c>
      <c r="AJ1503" s="744">
        <f t="shared" si="302"/>
        <v>0</v>
      </c>
      <c r="AK1503" s="1097">
        <v>0</v>
      </c>
    </row>
    <row r="1504" spans="1:37">
      <c r="A1504">
        <v>25400</v>
      </c>
      <c r="B1504" t="s">
        <v>2923</v>
      </c>
      <c r="C1504">
        <v>931270</v>
      </c>
      <c r="D1504" t="s">
        <v>6876</v>
      </c>
      <c r="E1504">
        <v>527840</v>
      </c>
      <c r="F1504" t="s">
        <v>75</v>
      </c>
      <c r="G1504" s="408" t="s">
        <v>6877</v>
      </c>
      <c r="H1504" s="566" t="s">
        <v>1766</v>
      </c>
      <c r="I1504" s="408" t="s">
        <v>6968</v>
      </c>
      <c r="J1504" s="217" t="s">
        <v>458</v>
      </c>
      <c r="K1504" s="61" t="str">
        <f t="shared" si="292"/>
        <v>2</v>
      </c>
      <c r="L1504" s="63" t="str">
        <f t="shared" si="293"/>
        <v>Business Services2</v>
      </c>
      <c r="M1504" s="63" t="str">
        <f t="shared" si="294"/>
        <v>SARB Management2</v>
      </c>
      <c r="N1504" s="637">
        <v>60</v>
      </c>
      <c r="O1504" s="213">
        <v>10000</v>
      </c>
      <c r="Q1504" s="213">
        <f t="shared" si="295"/>
        <v>10000</v>
      </c>
      <c r="R1504" s="213">
        <v>60</v>
      </c>
      <c r="S1504" s="213">
        <v>-60</v>
      </c>
      <c r="T1504" s="213">
        <v>3800</v>
      </c>
      <c r="U1504" s="213">
        <v>90.87</v>
      </c>
      <c r="V1504" s="213">
        <v>0</v>
      </c>
      <c r="W1504" s="213">
        <v>0</v>
      </c>
      <c r="X1504" s="213">
        <v>0</v>
      </c>
      <c r="Y1504" s="213">
        <v>350</v>
      </c>
      <c r="Z1504" s="213">
        <v>0</v>
      </c>
      <c r="AA1504" s="213">
        <v>170</v>
      </c>
      <c r="AB1504" s="213">
        <v>1350</v>
      </c>
      <c r="AC1504" s="213">
        <f>SUMIF('[3]revexpbalances - 2024-07-18T082'!$G:$G,G:G,'[3]revexpbalances - 2024-07-18T082'!$H:$H)</f>
        <v>364.9</v>
      </c>
      <c r="AD1504" s="213">
        <f t="shared" si="296"/>
        <v>6125.7699999999995</v>
      </c>
      <c r="AE1504" s="744">
        <f t="shared" si="297"/>
        <v>3800</v>
      </c>
      <c r="AF1504" s="744">
        <f t="shared" si="298"/>
        <v>90.87</v>
      </c>
      <c r="AG1504" s="744">
        <f t="shared" si="299"/>
        <v>350</v>
      </c>
      <c r="AH1504" s="744">
        <f t="shared" si="300"/>
        <v>1884.9</v>
      </c>
      <c r="AI1504" s="744">
        <f t="shared" si="301"/>
        <v>6125.77</v>
      </c>
      <c r="AJ1504" s="744">
        <f t="shared" si="302"/>
        <v>3874.2299999999996</v>
      </c>
      <c r="AK1504" s="1097">
        <v>0</v>
      </c>
    </row>
    <row r="1505" spans="1:37">
      <c r="A1505">
        <v>25400</v>
      </c>
      <c r="B1505" t="s">
        <v>2923</v>
      </c>
      <c r="C1505">
        <v>931301</v>
      </c>
      <c r="D1505" t="s">
        <v>2933</v>
      </c>
      <c r="E1505">
        <v>526940</v>
      </c>
      <c r="F1505" t="s">
        <v>71</v>
      </c>
      <c r="G1505" s="408" t="s">
        <v>6878</v>
      </c>
      <c r="H1505" s="566" t="s">
        <v>23</v>
      </c>
      <c r="I1505" s="566" t="s">
        <v>433</v>
      </c>
      <c r="J1505" s="217" t="s">
        <v>458</v>
      </c>
      <c r="K1505" s="61" t="str">
        <f t="shared" si="292"/>
        <v>2</v>
      </c>
      <c r="L1505" s="63" t="str">
        <f t="shared" si="293"/>
        <v>Interpretive2</v>
      </c>
      <c r="M1505" s="63" t="str">
        <f t="shared" si="294"/>
        <v>Historic Preservation2</v>
      </c>
      <c r="N1505" s="637">
        <v>25.9</v>
      </c>
      <c r="O1505" s="213">
        <v>0</v>
      </c>
      <c r="Q1505" s="213">
        <f t="shared" si="295"/>
        <v>0</v>
      </c>
      <c r="R1505" s="213">
        <v>25.9</v>
      </c>
      <c r="S1505" s="213">
        <v>-25.9</v>
      </c>
      <c r="T1505" s="213">
        <v>0</v>
      </c>
      <c r="U1505" s="213">
        <v>0</v>
      </c>
      <c r="V1505" s="213">
        <v>0</v>
      </c>
      <c r="W1505" s="213">
        <v>0</v>
      </c>
      <c r="X1505" s="213">
        <v>0</v>
      </c>
      <c r="Y1505" s="213">
        <v>0</v>
      </c>
      <c r="Z1505" s="213">
        <v>0</v>
      </c>
      <c r="AA1505" s="213">
        <v>0</v>
      </c>
      <c r="AB1505" s="213">
        <v>0</v>
      </c>
      <c r="AC1505" s="213">
        <f>SUMIF('[3]revexpbalances - 2024-07-18T082'!$G:$G,G:G,'[3]revexpbalances - 2024-07-18T082'!$H:$H)</f>
        <v>0</v>
      </c>
      <c r="AD1505" s="213">
        <f t="shared" si="296"/>
        <v>0</v>
      </c>
      <c r="AE1505" s="744">
        <f t="shared" si="297"/>
        <v>0</v>
      </c>
      <c r="AF1505" s="744">
        <f t="shared" si="298"/>
        <v>0</v>
      </c>
      <c r="AG1505" s="744">
        <f t="shared" si="299"/>
        <v>0</v>
      </c>
      <c r="AH1505" s="744">
        <f t="shared" si="300"/>
        <v>0</v>
      </c>
      <c r="AI1505" s="744">
        <f t="shared" si="301"/>
        <v>0</v>
      </c>
      <c r="AJ1505" s="744">
        <f t="shared" si="302"/>
        <v>0</v>
      </c>
      <c r="AK1505" s="1097">
        <v>0</v>
      </c>
    </row>
    <row r="1506" spans="1:37">
      <c r="A1506">
        <v>25400</v>
      </c>
      <c r="B1506" t="s">
        <v>2923</v>
      </c>
      <c r="C1506">
        <v>931409</v>
      </c>
      <c r="D1506" t="s">
        <v>2940</v>
      </c>
      <c r="E1506">
        <v>527940</v>
      </c>
      <c r="F1506" t="s">
        <v>125</v>
      </c>
      <c r="G1506" s="408" t="s">
        <v>6879</v>
      </c>
      <c r="H1506" s="566" t="s">
        <v>1524</v>
      </c>
      <c r="I1506" s="566" t="s">
        <v>447</v>
      </c>
      <c r="J1506" s="217" t="s">
        <v>458</v>
      </c>
      <c r="K1506" s="61" t="str">
        <f t="shared" si="292"/>
        <v>2</v>
      </c>
      <c r="L1506" s="63" t="str">
        <f t="shared" si="293"/>
        <v>Regional Parks2</v>
      </c>
      <c r="M1506" s="63" t="str">
        <f t="shared" si="294"/>
        <v>Rancho Jurupa2</v>
      </c>
      <c r="N1506" s="637">
        <v>38.729999999999997</v>
      </c>
      <c r="O1506" s="213">
        <v>0</v>
      </c>
      <c r="Q1506" s="213">
        <f t="shared" si="295"/>
        <v>0</v>
      </c>
      <c r="R1506" s="213">
        <v>38.729999999999997</v>
      </c>
      <c r="S1506" s="213">
        <v>-38.729999999999997</v>
      </c>
      <c r="T1506" s="213">
        <v>0</v>
      </c>
      <c r="U1506" s="213">
        <v>0</v>
      </c>
      <c r="V1506" s="213">
        <v>0</v>
      </c>
      <c r="W1506" s="213">
        <v>0</v>
      </c>
      <c r="X1506" s="213">
        <v>0</v>
      </c>
      <c r="Y1506" s="213">
        <v>0</v>
      </c>
      <c r="Z1506" s="213">
        <v>0</v>
      </c>
      <c r="AA1506" s="213">
        <v>0</v>
      </c>
      <c r="AB1506" s="213">
        <v>0</v>
      </c>
      <c r="AC1506" s="213">
        <f>SUMIF('[3]revexpbalances - 2024-07-18T082'!$G:$G,G:G,'[3]revexpbalances - 2024-07-18T082'!$H:$H)</f>
        <v>0</v>
      </c>
      <c r="AD1506" s="213">
        <f t="shared" si="296"/>
        <v>0</v>
      </c>
      <c r="AE1506" s="744">
        <f t="shared" si="297"/>
        <v>0</v>
      </c>
      <c r="AF1506" s="744">
        <f t="shared" si="298"/>
        <v>0</v>
      </c>
      <c r="AG1506" s="744">
        <f t="shared" si="299"/>
        <v>0</v>
      </c>
      <c r="AH1506" s="744">
        <f t="shared" si="300"/>
        <v>0</v>
      </c>
      <c r="AI1506" s="744">
        <f t="shared" si="301"/>
        <v>0</v>
      </c>
      <c r="AJ1506" s="744">
        <f t="shared" si="302"/>
        <v>0</v>
      </c>
      <c r="AK1506" s="1097">
        <v>0</v>
      </c>
    </row>
    <row r="1507" spans="1:37">
      <c r="A1507">
        <v>25430</v>
      </c>
      <c r="B1507" t="s">
        <v>2951</v>
      </c>
      <c r="C1507">
        <v>931174</v>
      </c>
      <c r="D1507" t="s">
        <v>6208</v>
      </c>
      <c r="E1507">
        <v>536760</v>
      </c>
      <c r="F1507" t="s">
        <v>2872</v>
      </c>
      <c r="G1507" s="408" t="s">
        <v>6228</v>
      </c>
      <c r="H1507" s="217" t="s">
        <v>47</v>
      </c>
      <c r="I1507" s="217" t="s">
        <v>508</v>
      </c>
      <c r="J1507" s="217" t="s">
        <v>2130</v>
      </c>
      <c r="K1507" s="61" t="str">
        <f t="shared" si="292"/>
        <v>3</v>
      </c>
      <c r="L1507" s="63" t="str">
        <f t="shared" si="293"/>
        <v>Natural Resources3</v>
      </c>
      <c r="M1507" s="63" t="str">
        <f t="shared" si="294"/>
        <v>Habitat &amp; Open Space Management3</v>
      </c>
      <c r="N1507" s="637">
        <v>253.78000000000003</v>
      </c>
      <c r="O1507" s="213">
        <v>0</v>
      </c>
      <c r="Q1507" s="213">
        <f t="shared" si="295"/>
        <v>0</v>
      </c>
      <c r="R1507" s="213">
        <v>0</v>
      </c>
      <c r="S1507" s="213">
        <v>0</v>
      </c>
      <c r="T1507" s="213">
        <v>0</v>
      </c>
      <c r="U1507" s="213">
        <v>0</v>
      </c>
      <c r="V1507" s="213">
        <v>0</v>
      </c>
      <c r="W1507" s="213">
        <v>0</v>
      </c>
      <c r="X1507" s="213">
        <v>0</v>
      </c>
      <c r="Y1507" s="213">
        <v>0</v>
      </c>
      <c r="Z1507" s="213">
        <v>0</v>
      </c>
      <c r="AA1507" s="213">
        <v>0</v>
      </c>
      <c r="AB1507" s="213">
        <v>0</v>
      </c>
      <c r="AC1507" s="213">
        <f>SUMIF('[3]revexpbalances - 2024-07-18T082'!$G:$G,G:G,'[3]revexpbalances - 2024-07-18T082'!$H:$H)</f>
        <v>0</v>
      </c>
      <c r="AD1507" s="213">
        <f t="shared" si="296"/>
        <v>0</v>
      </c>
      <c r="AE1507" s="744">
        <f t="shared" si="297"/>
        <v>0</v>
      </c>
      <c r="AF1507" s="744">
        <f t="shared" si="298"/>
        <v>0</v>
      </c>
      <c r="AG1507" s="744">
        <f t="shared" si="299"/>
        <v>0</v>
      </c>
      <c r="AH1507" s="744">
        <f t="shared" si="300"/>
        <v>0</v>
      </c>
      <c r="AI1507" s="744">
        <f t="shared" si="301"/>
        <v>0</v>
      </c>
      <c r="AJ1507" s="744">
        <f t="shared" si="302"/>
        <v>0</v>
      </c>
      <c r="AK1507" s="1097">
        <v>0</v>
      </c>
    </row>
    <row r="1508" spans="1:37">
      <c r="A1508">
        <v>25400</v>
      </c>
      <c r="B1508" t="s">
        <v>2923</v>
      </c>
      <c r="C1508">
        <v>931104</v>
      </c>
      <c r="D1508" t="s">
        <v>2941</v>
      </c>
      <c r="E1508">
        <v>520360</v>
      </c>
      <c r="F1508" t="s">
        <v>2917</v>
      </c>
      <c r="G1508" s="408" t="s">
        <v>6883</v>
      </c>
      <c r="H1508" s="566" t="s">
        <v>1766</v>
      </c>
      <c r="I1508" s="566" t="s">
        <v>46</v>
      </c>
      <c r="J1508" s="62" t="s">
        <v>2130</v>
      </c>
      <c r="K1508" s="61" t="str">
        <f t="shared" si="292"/>
        <v>2</v>
      </c>
      <c r="L1508" s="63" t="str">
        <f t="shared" si="293"/>
        <v>Business Services2</v>
      </c>
      <c r="M1508" s="63" t="str">
        <f t="shared" si="294"/>
        <v>Business Operations2</v>
      </c>
      <c r="N1508" s="637">
        <v>0</v>
      </c>
      <c r="O1508" s="213">
        <v>11493</v>
      </c>
      <c r="Q1508" s="213">
        <f t="shared" si="295"/>
        <v>11493</v>
      </c>
      <c r="R1508" s="213">
        <v>0</v>
      </c>
      <c r="S1508" s="213">
        <v>0</v>
      </c>
      <c r="T1508" s="213">
        <v>0</v>
      </c>
      <c r="U1508" s="213">
        <v>0</v>
      </c>
      <c r="V1508" s="213">
        <v>0</v>
      </c>
      <c r="W1508" s="213">
        <v>0</v>
      </c>
      <c r="X1508" s="213">
        <v>0</v>
      </c>
      <c r="Y1508" s="213">
        <v>0</v>
      </c>
      <c r="Z1508" s="213">
        <v>0</v>
      </c>
      <c r="AA1508" s="213">
        <v>0</v>
      </c>
      <c r="AB1508" s="213">
        <v>0</v>
      </c>
      <c r="AC1508" s="213">
        <f>SUMIF('[3]revexpbalances - 2024-07-18T082'!$G:$G,G:G,'[3]revexpbalances - 2024-07-18T082'!$H:$H)</f>
        <v>0</v>
      </c>
      <c r="AD1508" s="213">
        <f t="shared" si="296"/>
        <v>0</v>
      </c>
      <c r="AE1508" s="744">
        <f t="shared" si="297"/>
        <v>0</v>
      </c>
      <c r="AF1508" s="744">
        <f t="shared" si="298"/>
        <v>0</v>
      </c>
      <c r="AG1508" s="744">
        <f t="shared" si="299"/>
        <v>0</v>
      </c>
      <c r="AH1508" s="744">
        <f t="shared" si="300"/>
        <v>0</v>
      </c>
      <c r="AI1508" s="744">
        <f t="shared" si="301"/>
        <v>0</v>
      </c>
      <c r="AJ1508" s="744">
        <f t="shared" si="302"/>
        <v>11493</v>
      </c>
      <c r="AK1508" s="1097">
        <v>13716</v>
      </c>
    </row>
    <row r="1509" spans="1:37">
      <c r="A1509">
        <v>25400</v>
      </c>
      <c r="B1509" t="s">
        <v>2923</v>
      </c>
      <c r="C1509">
        <v>931104</v>
      </c>
      <c r="D1509" t="s">
        <v>2941</v>
      </c>
      <c r="E1509">
        <v>536840</v>
      </c>
      <c r="F1509" t="s">
        <v>228</v>
      </c>
      <c r="G1509" s="408" t="s">
        <v>3578</v>
      </c>
      <c r="H1509" s="566" t="s">
        <v>1766</v>
      </c>
      <c r="I1509" s="566" t="s">
        <v>46</v>
      </c>
      <c r="J1509" s="62" t="s">
        <v>2130</v>
      </c>
      <c r="K1509" s="61" t="str">
        <f t="shared" si="292"/>
        <v>3</v>
      </c>
      <c r="L1509" s="63" t="str">
        <f t="shared" si="293"/>
        <v>Business Services3</v>
      </c>
      <c r="M1509" s="63" t="str">
        <f t="shared" si="294"/>
        <v>Business Operations3</v>
      </c>
      <c r="N1509" s="637">
        <v>0</v>
      </c>
      <c r="O1509" s="213">
        <v>34828</v>
      </c>
      <c r="Q1509" s="213">
        <f t="shared" si="295"/>
        <v>34828</v>
      </c>
      <c r="R1509" s="213">
        <v>0</v>
      </c>
      <c r="S1509" s="213">
        <v>0</v>
      </c>
      <c r="T1509" s="213">
        <v>0</v>
      </c>
      <c r="U1509" s="213">
        <v>0</v>
      </c>
      <c r="V1509" s="213">
        <v>0</v>
      </c>
      <c r="W1509" s="213">
        <v>0</v>
      </c>
      <c r="X1509" s="213">
        <v>34828</v>
      </c>
      <c r="Y1509" s="213">
        <v>-34828</v>
      </c>
      <c r="Z1509" s="213">
        <v>0</v>
      </c>
      <c r="AA1509" s="213">
        <v>0</v>
      </c>
      <c r="AB1509" s="213">
        <v>0</v>
      </c>
      <c r="AC1509" s="213">
        <f>SUMIF('[3]revexpbalances - 2024-07-18T082'!$G:$G,G:G,'[3]revexpbalances - 2024-07-18T082'!$H:$H)</f>
        <v>0</v>
      </c>
      <c r="AD1509" s="213">
        <f t="shared" si="296"/>
        <v>0</v>
      </c>
      <c r="AE1509" s="744">
        <f t="shared" si="297"/>
        <v>0</v>
      </c>
      <c r="AF1509" s="744">
        <f t="shared" si="298"/>
        <v>0</v>
      </c>
      <c r="AG1509" s="744">
        <f t="shared" si="299"/>
        <v>0</v>
      </c>
      <c r="AH1509" s="744">
        <f t="shared" si="300"/>
        <v>0</v>
      </c>
      <c r="AI1509" s="744">
        <f t="shared" si="301"/>
        <v>0</v>
      </c>
      <c r="AJ1509" s="744">
        <f t="shared" si="302"/>
        <v>34828</v>
      </c>
      <c r="AK1509" s="1097">
        <v>489045</v>
      </c>
    </row>
    <row r="1510" spans="1:37">
      <c r="A1510">
        <v>25400</v>
      </c>
      <c r="B1510" t="s">
        <v>2923</v>
      </c>
      <c r="C1510">
        <v>931104</v>
      </c>
      <c r="D1510" t="s">
        <v>2941</v>
      </c>
      <c r="E1510">
        <v>537020</v>
      </c>
      <c r="F1510" t="s">
        <v>83</v>
      </c>
      <c r="G1510" s="408" t="s">
        <v>3579</v>
      </c>
      <c r="H1510" s="566" t="s">
        <v>1766</v>
      </c>
      <c r="I1510" s="566" t="s">
        <v>46</v>
      </c>
      <c r="J1510" s="62" t="s">
        <v>2130</v>
      </c>
      <c r="K1510" s="61" t="str">
        <f t="shared" si="292"/>
        <v>3</v>
      </c>
      <c r="L1510" s="63" t="str">
        <f t="shared" si="293"/>
        <v>Business Services3</v>
      </c>
      <c r="M1510" s="63" t="str">
        <f t="shared" si="294"/>
        <v>Business Operations3</v>
      </c>
      <c r="N1510" s="637">
        <v>0</v>
      </c>
      <c r="O1510" s="213">
        <v>65124</v>
      </c>
      <c r="Q1510" s="213">
        <f t="shared" si="295"/>
        <v>65124</v>
      </c>
      <c r="R1510" s="213">
        <v>0</v>
      </c>
      <c r="S1510" s="213">
        <v>0</v>
      </c>
      <c r="T1510" s="213">
        <v>0</v>
      </c>
      <c r="U1510" s="213">
        <v>0</v>
      </c>
      <c r="V1510" s="213">
        <v>0</v>
      </c>
      <c r="W1510" s="213">
        <v>0</v>
      </c>
      <c r="X1510" s="213">
        <v>0</v>
      </c>
      <c r="Y1510" s="213">
        <v>0</v>
      </c>
      <c r="Z1510" s="213">
        <v>0</v>
      </c>
      <c r="AA1510" s="213">
        <v>0</v>
      </c>
      <c r="AB1510" s="213">
        <v>0</v>
      </c>
      <c r="AC1510" s="213">
        <f>SUMIF('[3]revexpbalances - 2024-07-18T082'!$G:$G,G:G,'[3]revexpbalances - 2024-07-18T082'!$H:$H)</f>
        <v>0</v>
      </c>
      <c r="AD1510" s="213">
        <f t="shared" si="296"/>
        <v>0</v>
      </c>
      <c r="AE1510" s="744">
        <f t="shared" si="297"/>
        <v>0</v>
      </c>
      <c r="AF1510" s="744">
        <f t="shared" si="298"/>
        <v>0</v>
      </c>
      <c r="AG1510" s="744">
        <f t="shared" si="299"/>
        <v>0</v>
      </c>
      <c r="AH1510" s="744">
        <f t="shared" si="300"/>
        <v>0</v>
      </c>
      <c r="AI1510" s="744">
        <f t="shared" si="301"/>
        <v>0</v>
      </c>
      <c r="AJ1510" s="744">
        <f t="shared" si="302"/>
        <v>65124</v>
      </c>
      <c r="AK1510" s="1097">
        <v>0</v>
      </c>
    </row>
    <row r="1511" spans="1:37">
      <c r="A1511">
        <v>25400</v>
      </c>
      <c r="B1511" t="s">
        <v>2923</v>
      </c>
      <c r="C1511">
        <v>931111</v>
      </c>
      <c r="D1511" t="s">
        <v>2958</v>
      </c>
      <c r="E1511">
        <v>529040</v>
      </c>
      <c r="F1511" t="s">
        <v>82</v>
      </c>
      <c r="G1511" s="408" t="s">
        <v>6884</v>
      </c>
      <c r="H1511" s="217" t="s">
        <v>23</v>
      </c>
      <c r="I1511" s="566" t="s">
        <v>434</v>
      </c>
      <c r="J1511" s="62" t="s">
        <v>2547</v>
      </c>
      <c r="K1511" s="61" t="str">
        <f t="shared" si="292"/>
        <v>2</v>
      </c>
      <c r="L1511" s="63" t="str">
        <f t="shared" si="293"/>
        <v>Interpretive2</v>
      </c>
      <c r="M1511" s="63" t="str">
        <f t="shared" si="294"/>
        <v>Historical Commission2</v>
      </c>
      <c r="N1511" s="637">
        <v>0</v>
      </c>
      <c r="O1511" s="213">
        <v>100</v>
      </c>
      <c r="Q1511" s="213">
        <f t="shared" si="295"/>
        <v>100</v>
      </c>
      <c r="R1511" s="213">
        <v>0</v>
      </c>
      <c r="S1511" s="213">
        <v>0</v>
      </c>
      <c r="T1511" s="213">
        <v>0</v>
      </c>
      <c r="U1511" s="213">
        <v>0</v>
      </c>
      <c r="V1511" s="213">
        <v>0</v>
      </c>
      <c r="W1511" s="213">
        <v>0</v>
      </c>
      <c r="X1511" s="213">
        <v>0</v>
      </c>
      <c r="Y1511" s="213">
        <v>0</v>
      </c>
      <c r="Z1511" s="213">
        <v>0</v>
      </c>
      <c r="AA1511" s="213">
        <v>0</v>
      </c>
      <c r="AB1511" s="213">
        <v>0</v>
      </c>
      <c r="AC1511" s="213">
        <f>SUMIF('[3]revexpbalances - 2024-07-18T082'!$G:$G,G:G,'[3]revexpbalances - 2024-07-18T082'!$H:$H)</f>
        <v>0</v>
      </c>
      <c r="AD1511" s="213">
        <f t="shared" si="296"/>
        <v>0</v>
      </c>
      <c r="AE1511" s="744">
        <f t="shared" si="297"/>
        <v>0</v>
      </c>
      <c r="AF1511" s="744">
        <f t="shared" si="298"/>
        <v>0</v>
      </c>
      <c r="AG1511" s="744">
        <f t="shared" si="299"/>
        <v>0</v>
      </c>
      <c r="AH1511" s="744">
        <f t="shared" si="300"/>
        <v>0</v>
      </c>
      <c r="AI1511" s="744">
        <f t="shared" si="301"/>
        <v>0</v>
      </c>
      <c r="AJ1511" s="744">
        <f t="shared" si="302"/>
        <v>100</v>
      </c>
      <c r="AK1511" s="1097">
        <v>0</v>
      </c>
    </row>
    <row r="1512" spans="1:37">
      <c r="A1512">
        <v>25400</v>
      </c>
      <c r="B1512" t="s">
        <v>2923</v>
      </c>
      <c r="C1512">
        <v>931205</v>
      </c>
      <c r="D1512" t="s">
        <v>5949</v>
      </c>
      <c r="E1512">
        <v>520010</v>
      </c>
      <c r="F1512" t="s">
        <v>119</v>
      </c>
      <c r="G1512" s="408" t="s">
        <v>6885</v>
      </c>
      <c r="H1512" s="566" t="s">
        <v>1766</v>
      </c>
      <c r="I1512" s="989" t="s">
        <v>7000</v>
      </c>
      <c r="J1512" s="217" t="s">
        <v>458</v>
      </c>
      <c r="K1512" s="61" t="str">
        <f t="shared" ref="K1512:K1575" si="303">MID(E1512,2,1)</f>
        <v>2</v>
      </c>
      <c r="L1512" s="63" t="str">
        <f t="shared" ref="L1512:L1575" si="304">H1512&amp;K1512</f>
        <v>Business Services2</v>
      </c>
      <c r="M1512" s="63" t="str">
        <f t="shared" ref="M1512:M1575" si="305">I1512&amp;K1512</f>
        <v>Guest Services &amp; Events2</v>
      </c>
      <c r="N1512" s="637">
        <v>0</v>
      </c>
      <c r="O1512" s="213">
        <v>1000</v>
      </c>
      <c r="Q1512" s="213">
        <f t="shared" ref="Q1512:Q1575" si="306">O1512+P1512</f>
        <v>1000</v>
      </c>
      <c r="R1512" s="213">
        <v>0</v>
      </c>
      <c r="S1512" s="213">
        <v>0</v>
      </c>
      <c r="T1512" s="213">
        <v>0</v>
      </c>
      <c r="U1512" s="213">
        <v>0</v>
      </c>
      <c r="V1512" s="213">
        <v>0</v>
      </c>
      <c r="W1512" s="213">
        <v>0</v>
      </c>
      <c r="X1512" s="213">
        <v>0</v>
      </c>
      <c r="Y1512" s="213">
        <v>0</v>
      </c>
      <c r="Z1512" s="213">
        <v>0</v>
      </c>
      <c r="AA1512" s="213">
        <v>0</v>
      </c>
      <c r="AB1512" s="213">
        <v>0</v>
      </c>
      <c r="AC1512" s="213">
        <f>SUMIF('[3]revexpbalances - 2024-07-18T082'!$G:$G,G:G,'[3]revexpbalances - 2024-07-18T082'!$H:$H)</f>
        <v>0</v>
      </c>
      <c r="AD1512" s="213">
        <f t="shared" si="296"/>
        <v>0</v>
      </c>
      <c r="AE1512" s="744">
        <f t="shared" si="297"/>
        <v>0</v>
      </c>
      <c r="AF1512" s="744">
        <f t="shared" si="298"/>
        <v>0</v>
      </c>
      <c r="AG1512" s="744">
        <f t="shared" si="299"/>
        <v>0</v>
      </c>
      <c r="AH1512" s="744">
        <f t="shared" si="300"/>
        <v>0</v>
      </c>
      <c r="AI1512" s="744">
        <f t="shared" si="301"/>
        <v>0</v>
      </c>
      <c r="AJ1512" s="744">
        <f t="shared" si="302"/>
        <v>1000</v>
      </c>
      <c r="AK1512" s="1097">
        <v>0</v>
      </c>
    </row>
    <row r="1513" spans="1:37">
      <c r="A1513">
        <v>25400</v>
      </c>
      <c r="B1513" t="s">
        <v>2923</v>
      </c>
      <c r="C1513">
        <v>931205</v>
      </c>
      <c r="D1513" t="s">
        <v>5949</v>
      </c>
      <c r="E1513">
        <v>520015</v>
      </c>
      <c r="F1513" t="s">
        <v>485</v>
      </c>
      <c r="G1513" s="408" t="s">
        <v>2096</v>
      </c>
      <c r="H1513" s="566" t="s">
        <v>1766</v>
      </c>
      <c r="I1513" s="989" t="s">
        <v>7000</v>
      </c>
      <c r="J1513" s="217" t="s">
        <v>458</v>
      </c>
      <c r="K1513" s="61" t="str">
        <f t="shared" si="303"/>
        <v>2</v>
      </c>
      <c r="L1513" s="63" t="str">
        <f t="shared" si="304"/>
        <v>Business Services2</v>
      </c>
      <c r="M1513" s="63" t="str">
        <f t="shared" si="305"/>
        <v>Guest Services &amp; Events2</v>
      </c>
      <c r="N1513" s="637">
        <v>0</v>
      </c>
      <c r="O1513" s="213">
        <v>2000</v>
      </c>
      <c r="Q1513" s="213">
        <f t="shared" si="306"/>
        <v>2000</v>
      </c>
      <c r="R1513" s="213">
        <v>0</v>
      </c>
      <c r="S1513" s="213">
        <v>0</v>
      </c>
      <c r="T1513" s="213">
        <v>0</v>
      </c>
      <c r="U1513" s="213">
        <v>0</v>
      </c>
      <c r="V1513" s="213">
        <v>0</v>
      </c>
      <c r="W1513" s="213">
        <v>0</v>
      </c>
      <c r="X1513" s="213">
        <v>0</v>
      </c>
      <c r="Y1513" s="213">
        <v>0</v>
      </c>
      <c r="Z1513" s="213">
        <v>0</v>
      </c>
      <c r="AA1513" s="213">
        <v>0</v>
      </c>
      <c r="AB1513" s="213">
        <v>0</v>
      </c>
      <c r="AC1513" s="213">
        <f>SUMIF('[3]revexpbalances - 2024-07-18T082'!$G:$G,G:G,'[3]revexpbalances - 2024-07-18T082'!$H:$H)</f>
        <v>0</v>
      </c>
      <c r="AD1513" s="213">
        <f t="shared" ref="AD1513:AD1576" si="307">SUM(R1513:AC1513)</f>
        <v>0</v>
      </c>
      <c r="AE1513" s="744">
        <f t="shared" ref="AE1513:AE1576" si="308">SUM(R1513:T1513)</f>
        <v>0</v>
      </c>
      <c r="AF1513" s="744">
        <f t="shared" ref="AF1513:AF1576" si="309">SUM(U1513:W1513)</f>
        <v>0</v>
      </c>
      <c r="AG1513" s="744">
        <f t="shared" ref="AG1513:AG1576" si="310">SUM(X1513:Z1513)</f>
        <v>0</v>
      </c>
      <c r="AH1513" s="744">
        <f t="shared" ref="AH1513:AH1576" si="311">SUM(AA1513:AC1513)</f>
        <v>0</v>
      </c>
      <c r="AI1513" s="744">
        <f t="shared" ref="AI1513:AI1576" si="312">SUM(AE1513:AH1513)</f>
        <v>0</v>
      </c>
      <c r="AJ1513" s="744">
        <f t="shared" ref="AJ1513:AJ1576" si="313">Q1513-AI1513</f>
        <v>2000</v>
      </c>
      <c r="AK1513" s="1097">
        <v>0</v>
      </c>
    </row>
    <row r="1514" spans="1:37">
      <c r="A1514">
        <v>25400</v>
      </c>
      <c r="B1514" t="s">
        <v>2923</v>
      </c>
      <c r="C1514">
        <v>931205</v>
      </c>
      <c r="D1514" t="s">
        <v>5949</v>
      </c>
      <c r="E1514">
        <v>520020</v>
      </c>
      <c r="F1514" t="s">
        <v>86</v>
      </c>
      <c r="G1514" s="408" t="s">
        <v>2097</v>
      </c>
      <c r="H1514" s="566" t="s">
        <v>1766</v>
      </c>
      <c r="I1514" s="989" t="s">
        <v>7000</v>
      </c>
      <c r="J1514" s="217" t="s">
        <v>458</v>
      </c>
      <c r="K1514" s="61" t="str">
        <f t="shared" si="303"/>
        <v>2</v>
      </c>
      <c r="L1514" s="63" t="str">
        <f t="shared" si="304"/>
        <v>Business Services2</v>
      </c>
      <c r="M1514" s="63" t="str">
        <f t="shared" si="305"/>
        <v>Guest Services &amp; Events2</v>
      </c>
      <c r="N1514" s="637">
        <v>0</v>
      </c>
      <c r="O1514" s="213">
        <v>3000</v>
      </c>
      <c r="Q1514" s="213">
        <f t="shared" si="306"/>
        <v>3000</v>
      </c>
      <c r="R1514" s="213">
        <v>0</v>
      </c>
      <c r="S1514" s="213">
        <v>0</v>
      </c>
      <c r="T1514" s="213">
        <v>491.98</v>
      </c>
      <c r="U1514" s="213">
        <v>491.98</v>
      </c>
      <c r="V1514" s="213">
        <v>245.99</v>
      </c>
      <c r="W1514" s="213">
        <v>245.99</v>
      </c>
      <c r="X1514" s="213">
        <v>0</v>
      </c>
      <c r="Y1514" s="213">
        <v>0</v>
      </c>
      <c r="Z1514" s="213">
        <v>0</v>
      </c>
      <c r="AA1514" s="213">
        <v>0</v>
      </c>
      <c r="AB1514" s="213">
        <v>0</v>
      </c>
      <c r="AC1514" s="213">
        <f>SUMIF('[3]revexpbalances - 2024-07-18T082'!$G:$G,G:G,'[3]revexpbalances - 2024-07-18T082'!$H:$H)</f>
        <v>0</v>
      </c>
      <c r="AD1514" s="213">
        <f t="shared" si="307"/>
        <v>1475.94</v>
      </c>
      <c r="AE1514" s="744">
        <f t="shared" si="308"/>
        <v>491.98</v>
      </c>
      <c r="AF1514" s="744">
        <f t="shared" si="309"/>
        <v>983.96</v>
      </c>
      <c r="AG1514" s="744">
        <f t="shared" si="310"/>
        <v>0</v>
      </c>
      <c r="AH1514" s="744">
        <f t="shared" si="311"/>
        <v>0</v>
      </c>
      <c r="AI1514" s="744">
        <f t="shared" si="312"/>
        <v>1475.94</v>
      </c>
      <c r="AJ1514" s="744">
        <f t="shared" si="313"/>
        <v>1524.06</v>
      </c>
      <c r="AK1514" s="1097">
        <v>3000</v>
      </c>
    </row>
    <row r="1515" spans="1:37">
      <c r="A1515">
        <v>25400</v>
      </c>
      <c r="B1515" t="s">
        <v>2923</v>
      </c>
      <c r="C1515">
        <v>931205</v>
      </c>
      <c r="D1515" t="s">
        <v>5949</v>
      </c>
      <c r="E1515">
        <v>523100</v>
      </c>
      <c r="F1515" t="s">
        <v>61</v>
      </c>
      <c r="G1515" s="408" t="s">
        <v>6886</v>
      </c>
      <c r="H1515" s="566" t="s">
        <v>1766</v>
      </c>
      <c r="I1515" s="989" t="s">
        <v>7000</v>
      </c>
      <c r="J1515" s="217" t="s">
        <v>458</v>
      </c>
      <c r="K1515" s="61" t="str">
        <f t="shared" si="303"/>
        <v>2</v>
      </c>
      <c r="L1515" s="63" t="str">
        <f t="shared" si="304"/>
        <v>Business Services2</v>
      </c>
      <c r="M1515" s="63" t="str">
        <f t="shared" si="305"/>
        <v>Guest Services &amp; Events2</v>
      </c>
      <c r="N1515" s="637">
        <v>0</v>
      </c>
      <c r="O1515" s="213">
        <v>120</v>
      </c>
      <c r="Q1515" s="213">
        <f t="shared" si="306"/>
        <v>120</v>
      </c>
      <c r="R1515" s="213">
        <v>0</v>
      </c>
      <c r="S1515" s="213">
        <v>0</v>
      </c>
      <c r="T1515" s="213">
        <v>0</v>
      </c>
      <c r="U1515" s="213">
        <v>0</v>
      </c>
      <c r="V1515" s="213">
        <v>0</v>
      </c>
      <c r="W1515" s="213">
        <v>0</v>
      </c>
      <c r="X1515" s="213">
        <v>120.8</v>
      </c>
      <c r="Y1515" s="213">
        <v>0</v>
      </c>
      <c r="Z1515" s="213">
        <v>0</v>
      </c>
      <c r="AA1515" s="213">
        <v>0</v>
      </c>
      <c r="AB1515" s="213">
        <v>0</v>
      </c>
      <c r="AC1515" s="213">
        <f>SUMIF('[3]revexpbalances - 2024-07-18T082'!$G:$G,G:G,'[3]revexpbalances - 2024-07-18T082'!$H:$H)</f>
        <v>0</v>
      </c>
      <c r="AD1515" s="213">
        <f t="shared" si="307"/>
        <v>120.8</v>
      </c>
      <c r="AE1515" s="744">
        <f t="shared" si="308"/>
        <v>0</v>
      </c>
      <c r="AF1515" s="744">
        <f t="shared" si="309"/>
        <v>0</v>
      </c>
      <c r="AG1515" s="744">
        <f t="shared" si="310"/>
        <v>120.8</v>
      </c>
      <c r="AH1515" s="744">
        <f t="shared" si="311"/>
        <v>0</v>
      </c>
      <c r="AI1515" s="744">
        <f t="shared" si="312"/>
        <v>120.8</v>
      </c>
      <c r="AJ1515" s="744">
        <f t="shared" si="313"/>
        <v>-0.79999999999999716</v>
      </c>
      <c r="AK1515" s="1097">
        <v>200</v>
      </c>
    </row>
    <row r="1516" spans="1:37">
      <c r="A1516">
        <v>25400</v>
      </c>
      <c r="B1516" t="s">
        <v>2923</v>
      </c>
      <c r="C1516">
        <v>931220</v>
      </c>
      <c r="D1516" t="s">
        <v>529</v>
      </c>
      <c r="E1516">
        <v>520220</v>
      </c>
      <c r="F1516" t="s">
        <v>1792</v>
      </c>
      <c r="G1516" s="408" t="s">
        <v>6887</v>
      </c>
      <c r="H1516" s="566" t="s">
        <v>1766</v>
      </c>
      <c r="I1516" s="566" t="s">
        <v>117</v>
      </c>
      <c r="J1516" s="217" t="s">
        <v>458</v>
      </c>
      <c r="K1516" s="61" t="str">
        <f t="shared" si="303"/>
        <v>2</v>
      </c>
      <c r="L1516" s="63" t="str">
        <f t="shared" si="304"/>
        <v>Business Services2</v>
      </c>
      <c r="M1516" s="63" t="str">
        <f t="shared" si="305"/>
        <v>Executive2</v>
      </c>
      <c r="N1516" s="637">
        <v>0</v>
      </c>
      <c r="O1516" s="213">
        <v>2000</v>
      </c>
      <c r="Q1516" s="213">
        <f t="shared" si="306"/>
        <v>2000</v>
      </c>
      <c r="R1516" s="213">
        <v>0</v>
      </c>
      <c r="S1516" s="213">
        <v>0</v>
      </c>
      <c r="T1516" s="213">
        <v>0</v>
      </c>
      <c r="U1516" s="213">
        <v>0</v>
      </c>
      <c r="V1516" s="213">
        <v>0</v>
      </c>
      <c r="W1516" s="213">
        <v>0</v>
      </c>
      <c r="X1516" s="213">
        <v>0</v>
      </c>
      <c r="Y1516" s="213">
        <v>0</v>
      </c>
      <c r="Z1516" s="213">
        <v>0</v>
      </c>
      <c r="AA1516" s="213">
        <v>0</v>
      </c>
      <c r="AB1516" s="213">
        <v>0</v>
      </c>
      <c r="AC1516" s="213">
        <f>SUMIF('[3]revexpbalances - 2024-07-18T082'!$G:$G,G:G,'[3]revexpbalances - 2024-07-18T082'!$H:$H)</f>
        <v>0</v>
      </c>
      <c r="AD1516" s="213">
        <f t="shared" si="307"/>
        <v>0</v>
      </c>
      <c r="AE1516" s="744">
        <f t="shared" si="308"/>
        <v>0</v>
      </c>
      <c r="AF1516" s="744">
        <f t="shared" si="309"/>
        <v>0</v>
      </c>
      <c r="AG1516" s="744">
        <f t="shared" si="310"/>
        <v>0</v>
      </c>
      <c r="AH1516" s="744">
        <f t="shared" si="311"/>
        <v>0</v>
      </c>
      <c r="AI1516" s="744">
        <f t="shared" si="312"/>
        <v>0</v>
      </c>
      <c r="AJ1516" s="744">
        <f t="shared" si="313"/>
        <v>2000</v>
      </c>
      <c r="AK1516" s="1097">
        <v>1000</v>
      </c>
    </row>
    <row r="1517" spans="1:37">
      <c r="A1517">
        <v>25400</v>
      </c>
      <c r="B1517" t="s">
        <v>2923</v>
      </c>
      <c r="C1517">
        <v>931235</v>
      </c>
      <c r="D1517" t="s">
        <v>46</v>
      </c>
      <c r="E1517">
        <v>520815</v>
      </c>
      <c r="F1517" t="s">
        <v>489</v>
      </c>
      <c r="G1517" s="408" t="s">
        <v>2712</v>
      </c>
      <c r="H1517" s="566" t="s">
        <v>1766</v>
      </c>
      <c r="I1517" s="566" t="s">
        <v>46</v>
      </c>
      <c r="J1517" s="217" t="s">
        <v>458</v>
      </c>
      <c r="K1517" s="61" t="str">
        <f t="shared" si="303"/>
        <v>2</v>
      </c>
      <c r="L1517" s="63" t="str">
        <f t="shared" si="304"/>
        <v>Business Services2</v>
      </c>
      <c r="M1517" s="63" t="str">
        <f t="shared" si="305"/>
        <v>Business Operations2</v>
      </c>
      <c r="N1517" s="637">
        <v>0</v>
      </c>
      <c r="O1517" s="213">
        <v>500</v>
      </c>
      <c r="Q1517" s="213">
        <f t="shared" si="306"/>
        <v>500</v>
      </c>
      <c r="R1517" s="213">
        <v>0</v>
      </c>
      <c r="S1517" s="213">
        <v>0</v>
      </c>
      <c r="T1517" s="213">
        <v>0</v>
      </c>
      <c r="U1517" s="213">
        <v>0</v>
      </c>
      <c r="V1517" s="213">
        <v>0</v>
      </c>
      <c r="W1517" s="213">
        <v>0</v>
      </c>
      <c r="X1517" s="213">
        <v>0</v>
      </c>
      <c r="Y1517" s="213">
        <v>0</v>
      </c>
      <c r="Z1517" s="213">
        <v>0</v>
      </c>
      <c r="AA1517" s="213">
        <v>0</v>
      </c>
      <c r="AB1517" s="213">
        <v>0</v>
      </c>
      <c r="AC1517" s="213">
        <f>SUMIF('[3]revexpbalances - 2024-07-18T082'!$G:$G,G:G,'[3]revexpbalances - 2024-07-18T082'!$H:$H)</f>
        <v>0</v>
      </c>
      <c r="AD1517" s="213">
        <f t="shared" si="307"/>
        <v>0</v>
      </c>
      <c r="AE1517" s="744">
        <f t="shared" si="308"/>
        <v>0</v>
      </c>
      <c r="AF1517" s="744">
        <f t="shared" si="309"/>
        <v>0</v>
      </c>
      <c r="AG1517" s="744">
        <f t="shared" si="310"/>
        <v>0</v>
      </c>
      <c r="AH1517" s="744">
        <f t="shared" si="311"/>
        <v>0</v>
      </c>
      <c r="AI1517" s="744">
        <f t="shared" si="312"/>
        <v>0</v>
      </c>
      <c r="AJ1517" s="744">
        <f t="shared" si="313"/>
        <v>500</v>
      </c>
      <c r="AK1517" s="1097">
        <v>500</v>
      </c>
    </row>
    <row r="1518" spans="1:37">
      <c r="A1518">
        <v>25400</v>
      </c>
      <c r="B1518" t="s">
        <v>2923</v>
      </c>
      <c r="C1518">
        <v>931235</v>
      </c>
      <c r="D1518" t="s">
        <v>46</v>
      </c>
      <c r="E1518">
        <v>526420</v>
      </c>
      <c r="F1518" t="s">
        <v>114</v>
      </c>
      <c r="G1518" s="408" t="s">
        <v>6888</v>
      </c>
      <c r="H1518" s="566" t="s">
        <v>1766</v>
      </c>
      <c r="I1518" s="566" t="s">
        <v>46</v>
      </c>
      <c r="J1518" s="217" t="s">
        <v>458</v>
      </c>
      <c r="K1518" s="61" t="str">
        <f t="shared" si="303"/>
        <v>2</v>
      </c>
      <c r="L1518" s="63" t="str">
        <f t="shared" si="304"/>
        <v>Business Services2</v>
      </c>
      <c r="M1518" s="63" t="str">
        <f t="shared" si="305"/>
        <v>Business Operations2</v>
      </c>
      <c r="N1518" s="637">
        <v>0</v>
      </c>
      <c r="O1518" s="213">
        <v>0</v>
      </c>
      <c r="Q1518" s="213">
        <f t="shared" si="306"/>
        <v>0</v>
      </c>
      <c r="R1518" s="213">
        <v>1095</v>
      </c>
      <c r="S1518" s="213">
        <v>0</v>
      </c>
      <c r="T1518" s="213">
        <v>0</v>
      </c>
      <c r="U1518" s="213">
        <v>0</v>
      </c>
      <c r="V1518" s="213">
        <v>0</v>
      </c>
      <c r="W1518" s="213">
        <v>0</v>
      </c>
      <c r="X1518" s="213">
        <v>0</v>
      </c>
      <c r="Y1518" s="213">
        <v>0</v>
      </c>
      <c r="Z1518" s="213">
        <v>0</v>
      </c>
      <c r="AA1518" s="213">
        <v>0</v>
      </c>
      <c r="AB1518" s="213">
        <v>0</v>
      </c>
      <c r="AC1518" s="213">
        <f>SUMIF('[3]revexpbalances - 2024-07-18T082'!$G:$G,G:G,'[3]revexpbalances - 2024-07-18T082'!$H:$H)</f>
        <v>0</v>
      </c>
      <c r="AD1518" s="213">
        <f t="shared" si="307"/>
        <v>1095</v>
      </c>
      <c r="AE1518" s="744">
        <f t="shared" si="308"/>
        <v>1095</v>
      </c>
      <c r="AF1518" s="744">
        <f t="shared" si="309"/>
        <v>0</v>
      </c>
      <c r="AG1518" s="744">
        <f t="shared" si="310"/>
        <v>0</v>
      </c>
      <c r="AH1518" s="744">
        <f t="shared" si="311"/>
        <v>0</v>
      </c>
      <c r="AI1518" s="744">
        <f t="shared" si="312"/>
        <v>1095</v>
      </c>
      <c r="AJ1518" s="744">
        <f t="shared" si="313"/>
        <v>-1095</v>
      </c>
      <c r="AK1518" s="1097">
        <v>0</v>
      </c>
    </row>
    <row r="1519" spans="1:37">
      <c r="A1519">
        <v>25400</v>
      </c>
      <c r="B1519" t="s">
        <v>2923</v>
      </c>
      <c r="C1519">
        <v>931250</v>
      </c>
      <c r="D1519" t="s">
        <v>430</v>
      </c>
      <c r="E1519">
        <v>517000</v>
      </c>
      <c r="F1519" t="s">
        <v>480</v>
      </c>
      <c r="G1519" s="408" t="s">
        <v>1322</v>
      </c>
      <c r="H1519" s="566" t="s">
        <v>1766</v>
      </c>
      <c r="I1519" s="566" t="s">
        <v>430</v>
      </c>
      <c r="J1519" s="62" t="s">
        <v>2130</v>
      </c>
      <c r="K1519" s="61" t="str">
        <f t="shared" si="303"/>
        <v>1</v>
      </c>
      <c r="L1519" s="63" t="str">
        <f t="shared" si="304"/>
        <v>Business Services1</v>
      </c>
      <c r="M1519" s="63" t="str">
        <f t="shared" si="305"/>
        <v>Human Resources1</v>
      </c>
      <c r="N1519" s="637">
        <v>0</v>
      </c>
      <c r="O1519" s="213">
        <v>271897</v>
      </c>
      <c r="Q1519" s="213">
        <f t="shared" si="306"/>
        <v>271897</v>
      </c>
      <c r="R1519" s="213">
        <v>0</v>
      </c>
      <c r="S1519" s="213">
        <v>67974.240000000005</v>
      </c>
      <c r="T1519" s="213">
        <v>0</v>
      </c>
      <c r="U1519" s="213">
        <v>67974.240000000005</v>
      </c>
      <c r="V1519" s="213">
        <v>0</v>
      </c>
      <c r="W1519" s="213">
        <v>-135948.48000000001</v>
      </c>
      <c r="X1519" s="213">
        <v>0</v>
      </c>
      <c r="Y1519" s="213">
        <v>0</v>
      </c>
      <c r="Z1519" s="213">
        <v>0</v>
      </c>
      <c r="AA1519" s="213">
        <v>0</v>
      </c>
      <c r="AB1519" s="213">
        <v>0</v>
      </c>
      <c r="AC1519" s="213">
        <f>SUMIF('[3]revexpbalances - 2024-07-18T082'!$G:$G,G:G,'[3]revexpbalances - 2024-07-18T082'!$H:$H)</f>
        <v>0</v>
      </c>
      <c r="AD1519" s="213">
        <f t="shared" si="307"/>
        <v>0</v>
      </c>
      <c r="AE1519" s="744">
        <f t="shared" si="308"/>
        <v>67974.240000000005</v>
      </c>
      <c r="AF1519" s="744">
        <f t="shared" si="309"/>
        <v>-67974.240000000005</v>
      </c>
      <c r="AG1519" s="744">
        <f t="shared" si="310"/>
        <v>0</v>
      </c>
      <c r="AH1519" s="744">
        <f t="shared" si="311"/>
        <v>0</v>
      </c>
      <c r="AI1519" s="744">
        <f t="shared" si="312"/>
        <v>0</v>
      </c>
      <c r="AJ1519" s="744">
        <f t="shared" si="313"/>
        <v>271897</v>
      </c>
      <c r="AK1519" s="1097">
        <v>0</v>
      </c>
    </row>
    <row r="1520" spans="1:37">
      <c r="A1520">
        <v>25400</v>
      </c>
      <c r="B1520" t="s">
        <v>2923</v>
      </c>
      <c r="C1520">
        <v>931260</v>
      </c>
      <c r="D1520" t="s">
        <v>115</v>
      </c>
      <c r="E1520">
        <v>527840</v>
      </c>
      <c r="F1520" t="s">
        <v>75</v>
      </c>
      <c r="G1520" s="408" t="s">
        <v>3911</v>
      </c>
      <c r="H1520" s="566" t="s">
        <v>1766</v>
      </c>
      <c r="I1520" s="566" t="s">
        <v>115</v>
      </c>
      <c r="J1520" s="62" t="s">
        <v>2546</v>
      </c>
      <c r="K1520" s="61" t="str">
        <f t="shared" si="303"/>
        <v>2</v>
      </c>
      <c r="L1520" s="63" t="str">
        <f t="shared" si="304"/>
        <v>Business Services2</v>
      </c>
      <c r="M1520" s="63" t="str">
        <f t="shared" si="305"/>
        <v>Marketing2</v>
      </c>
      <c r="N1520" s="637">
        <v>0</v>
      </c>
      <c r="O1520" s="213">
        <v>500</v>
      </c>
      <c r="Q1520" s="213">
        <f t="shared" si="306"/>
        <v>500</v>
      </c>
      <c r="R1520" s="213">
        <v>0</v>
      </c>
      <c r="S1520" s="213">
        <v>0</v>
      </c>
      <c r="T1520" s="213">
        <v>0</v>
      </c>
      <c r="U1520" s="213">
        <v>0</v>
      </c>
      <c r="V1520" s="213">
        <v>0</v>
      </c>
      <c r="W1520" s="213">
        <v>0</v>
      </c>
      <c r="X1520" s="213">
        <v>0</v>
      </c>
      <c r="Y1520" s="213">
        <v>0</v>
      </c>
      <c r="Z1520" s="213">
        <v>0</v>
      </c>
      <c r="AA1520" s="213">
        <v>0</v>
      </c>
      <c r="AB1520" s="213">
        <v>0</v>
      </c>
      <c r="AC1520" s="213">
        <f>SUMIF('[3]revexpbalances - 2024-07-18T082'!$G:$G,G:G,'[3]revexpbalances - 2024-07-18T082'!$H:$H)</f>
        <v>0</v>
      </c>
      <c r="AD1520" s="213">
        <f t="shared" si="307"/>
        <v>0</v>
      </c>
      <c r="AE1520" s="744">
        <f t="shared" si="308"/>
        <v>0</v>
      </c>
      <c r="AF1520" s="744">
        <f t="shared" si="309"/>
        <v>0</v>
      </c>
      <c r="AG1520" s="744">
        <f t="shared" si="310"/>
        <v>0</v>
      </c>
      <c r="AH1520" s="744">
        <f t="shared" si="311"/>
        <v>0</v>
      </c>
      <c r="AI1520" s="744">
        <f t="shared" si="312"/>
        <v>0</v>
      </c>
      <c r="AJ1520" s="744">
        <f t="shared" si="313"/>
        <v>500</v>
      </c>
      <c r="AK1520" s="1097">
        <v>0</v>
      </c>
    </row>
    <row r="1521" spans="1:37">
      <c r="A1521">
        <v>25400</v>
      </c>
      <c r="B1521" t="s">
        <v>2923</v>
      </c>
      <c r="C1521">
        <v>931270</v>
      </c>
      <c r="D1521" t="s">
        <v>6876</v>
      </c>
      <c r="E1521">
        <v>510040</v>
      </c>
      <c r="F1521" t="s">
        <v>461</v>
      </c>
      <c r="G1521" s="408" t="s">
        <v>6889</v>
      </c>
      <c r="H1521" s="566" t="s">
        <v>1766</v>
      </c>
      <c r="I1521" s="408" t="s">
        <v>6968</v>
      </c>
      <c r="J1521" s="62" t="s">
        <v>2547</v>
      </c>
      <c r="K1521" s="61" t="str">
        <f t="shared" si="303"/>
        <v>1</v>
      </c>
      <c r="L1521" s="63" t="str">
        <f t="shared" si="304"/>
        <v>Business Services1</v>
      </c>
      <c r="M1521" s="63" t="str">
        <f t="shared" si="305"/>
        <v>SARB Management1</v>
      </c>
      <c r="N1521" s="637">
        <v>0</v>
      </c>
      <c r="O1521" s="213">
        <v>655044</v>
      </c>
      <c r="Q1521" s="213">
        <f t="shared" si="306"/>
        <v>655044</v>
      </c>
      <c r="R1521" s="213">
        <v>0</v>
      </c>
      <c r="S1521" s="213">
        <v>29015.05</v>
      </c>
      <c r="T1521" s="213">
        <v>27992.05</v>
      </c>
      <c r="U1521" s="213">
        <v>27776.51</v>
      </c>
      <c r="V1521" s="213">
        <v>44198.69</v>
      </c>
      <c r="W1521" s="213">
        <v>30354.63</v>
      </c>
      <c r="X1521" s="213">
        <v>37252.800000000003</v>
      </c>
      <c r="Y1521" s="213">
        <v>37615.089999999997</v>
      </c>
      <c r="Z1521" s="213">
        <v>35045.129999999997</v>
      </c>
      <c r="AA1521" s="213">
        <v>39095.65</v>
      </c>
      <c r="AB1521" s="213">
        <v>60754.77</v>
      </c>
      <c r="AC1521" s="213">
        <f>SUMIF('[3]revexpbalances - 2024-07-18T082'!$G:$G,G:G,'[3]revexpbalances - 2024-07-18T082'!$H:$H)</f>
        <v>40742.33</v>
      </c>
      <c r="AD1521" s="213">
        <f t="shared" si="307"/>
        <v>409842.7</v>
      </c>
      <c r="AE1521" s="744">
        <f t="shared" si="308"/>
        <v>57007.1</v>
      </c>
      <c r="AF1521" s="744">
        <f t="shared" si="309"/>
        <v>102329.83</v>
      </c>
      <c r="AG1521" s="744">
        <f t="shared" si="310"/>
        <v>109913.01999999999</v>
      </c>
      <c r="AH1521" s="744">
        <f t="shared" si="311"/>
        <v>140592.75</v>
      </c>
      <c r="AI1521" s="744">
        <f t="shared" si="312"/>
        <v>409842.69999999995</v>
      </c>
      <c r="AJ1521" s="744">
        <f t="shared" si="313"/>
        <v>245201.30000000005</v>
      </c>
      <c r="AK1521" s="1097">
        <v>719056</v>
      </c>
    </row>
    <row r="1522" spans="1:37">
      <c r="A1522">
        <v>25400</v>
      </c>
      <c r="B1522" t="s">
        <v>2923</v>
      </c>
      <c r="C1522">
        <v>931270</v>
      </c>
      <c r="D1522" t="s">
        <v>6876</v>
      </c>
      <c r="E1522">
        <v>510320</v>
      </c>
      <c r="F1522" t="s">
        <v>463</v>
      </c>
      <c r="G1522" s="408" t="s">
        <v>6890</v>
      </c>
      <c r="H1522" s="566" t="s">
        <v>1766</v>
      </c>
      <c r="I1522" s="408" t="s">
        <v>6968</v>
      </c>
      <c r="J1522" s="62" t="s">
        <v>1950</v>
      </c>
      <c r="K1522" s="61" t="str">
        <f t="shared" si="303"/>
        <v>1</v>
      </c>
      <c r="L1522" s="63" t="str">
        <f t="shared" si="304"/>
        <v>Business Services1</v>
      </c>
      <c r="M1522" s="63" t="str">
        <f t="shared" si="305"/>
        <v>SARB Management1</v>
      </c>
      <c r="N1522" s="637">
        <v>0</v>
      </c>
      <c r="O1522" s="213">
        <v>73000</v>
      </c>
      <c r="Q1522" s="213">
        <f t="shared" si="306"/>
        <v>73000</v>
      </c>
      <c r="R1522" s="213">
        <v>0</v>
      </c>
      <c r="S1522" s="213">
        <v>0</v>
      </c>
      <c r="T1522" s="213">
        <v>0</v>
      </c>
      <c r="U1522" s="213">
        <v>0</v>
      </c>
      <c r="V1522" s="213">
        <v>0</v>
      </c>
      <c r="W1522" s="213">
        <v>0</v>
      </c>
      <c r="X1522" s="213">
        <v>0</v>
      </c>
      <c r="Y1522" s="213">
        <v>1083.6300000000001</v>
      </c>
      <c r="Z1522" s="213">
        <v>3899.36</v>
      </c>
      <c r="AA1522" s="213">
        <v>6000.97</v>
      </c>
      <c r="AB1522" s="213">
        <v>0</v>
      </c>
      <c r="AC1522" s="213">
        <f>SUMIF('[3]revexpbalances - 2024-07-18T082'!$G:$G,G:G,'[3]revexpbalances - 2024-07-18T082'!$H:$H)</f>
        <v>7141.46</v>
      </c>
      <c r="AD1522" s="213">
        <f t="shared" si="307"/>
        <v>18125.419999999998</v>
      </c>
      <c r="AE1522" s="744">
        <f t="shared" si="308"/>
        <v>0</v>
      </c>
      <c r="AF1522" s="744">
        <f t="shared" si="309"/>
        <v>0</v>
      </c>
      <c r="AG1522" s="744">
        <f t="shared" si="310"/>
        <v>4982.99</v>
      </c>
      <c r="AH1522" s="744">
        <f t="shared" si="311"/>
        <v>13142.43</v>
      </c>
      <c r="AI1522" s="744">
        <f t="shared" si="312"/>
        <v>18125.419999999998</v>
      </c>
      <c r="AJ1522" s="744">
        <f t="shared" si="313"/>
        <v>54874.58</v>
      </c>
      <c r="AK1522" s="1097">
        <v>73000</v>
      </c>
    </row>
    <row r="1523" spans="1:37">
      <c r="A1523">
        <v>25400</v>
      </c>
      <c r="B1523" t="s">
        <v>2923</v>
      </c>
      <c r="C1523">
        <v>931270</v>
      </c>
      <c r="D1523" t="s">
        <v>6876</v>
      </c>
      <c r="E1523">
        <v>510420</v>
      </c>
      <c r="F1523" t="s">
        <v>464</v>
      </c>
      <c r="G1523" s="408" t="s">
        <v>6891</v>
      </c>
      <c r="H1523" s="566" t="s">
        <v>1766</v>
      </c>
      <c r="I1523" s="408" t="s">
        <v>6968</v>
      </c>
      <c r="J1523" s="62" t="s">
        <v>1950</v>
      </c>
      <c r="K1523" s="61" t="str">
        <f t="shared" si="303"/>
        <v>1</v>
      </c>
      <c r="L1523" s="63" t="str">
        <f t="shared" si="304"/>
        <v>Business Services1</v>
      </c>
      <c r="M1523" s="63" t="str">
        <f t="shared" si="305"/>
        <v>SARB Management1</v>
      </c>
      <c r="N1523" s="637">
        <v>0</v>
      </c>
      <c r="O1523" s="213">
        <v>5951</v>
      </c>
      <c r="Q1523" s="213">
        <f t="shared" si="306"/>
        <v>5951</v>
      </c>
      <c r="R1523" s="213">
        <v>0</v>
      </c>
      <c r="S1523" s="213">
        <v>0</v>
      </c>
      <c r="T1523" s="213">
        <v>176</v>
      </c>
      <c r="U1523" s="213">
        <v>275.39999999999998</v>
      </c>
      <c r="V1523" s="213">
        <v>0</v>
      </c>
      <c r="W1523" s="213">
        <v>0</v>
      </c>
      <c r="X1523" s="213">
        <v>555.17999999999995</v>
      </c>
      <c r="Y1523" s="213">
        <v>0</v>
      </c>
      <c r="Z1523" s="213">
        <v>687.26</v>
      </c>
      <c r="AA1523" s="213">
        <v>0</v>
      </c>
      <c r="AB1523" s="213">
        <v>0</v>
      </c>
      <c r="AC1523" s="213">
        <f>SUMIF('[3]revexpbalances - 2024-07-18T082'!$G:$G,G:G,'[3]revexpbalances - 2024-07-18T082'!$H:$H)</f>
        <v>2016.76</v>
      </c>
      <c r="AD1523" s="213">
        <f t="shared" si="307"/>
        <v>3710.6</v>
      </c>
      <c r="AE1523" s="744">
        <f t="shared" si="308"/>
        <v>176</v>
      </c>
      <c r="AF1523" s="744">
        <f t="shared" si="309"/>
        <v>275.39999999999998</v>
      </c>
      <c r="AG1523" s="744">
        <f t="shared" si="310"/>
        <v>1242.44</v>
      </c>
      <c r="AH1523" s="744">
        <f t="shared" si="311"/>
        <v>2016.76</v>
      </c>
      <c r="AI1523" s="744">
        <f t="shared" si="312"/>
        <v>3710.6000000000004</v>
      </c>
      <c r="AJ1523" s="744">
        <f t="shared" si="313"/>
        <v>2240.3999999999996</v>
      </c>
      <c r="AK1523" s="1097">
        <v>0</v>
      </c>
    </row>
    <row r="1524" spans="1:37">
      <c r="A1524">
        <v>25400</v>
      </c>
      <c r="B1524" t="s">
        <v>2923</v>
      </c>
      <c r="C1524">
        <v>931270</v>
      </c>
      <c r="D1524" t="s">
        <v>6876</v>
      </c>
      <c r="E1524">
        <v>513000</v>
      </c>
      <c r="F1524" t="s">
        <v>469</v>
      </c>
      <c r="G1524" s="408" t="s">
        <v>6892</v>
      </c>
      <c r="H1524" s="566" t="s">
        <v>1766</v>
      </c>
      <c r="I1524" s="408" t="s">
        <v>6968</v>
      </c>
      <c r="J1524" s="62" t="s">
        <v>2547</v>
      </c>
      <c r="K1524" s="61" t="str">
        <f t="shared" si="303"/>
        <v>1</v>
      </c>
      <c r="L1524" s="63" t="str">
        <f t="shared" si="304"/>
        <v>Business Services1</v>
      </c>
      <c r="M1524" s="63" t="str">
        <f t="shared" si="305"/>
        <v>SARB Management1</v>
      </c>
      <c r="N1524" s="637">
        <v>0</v>
      </c>
      <c r="O1524" s="213">
        <v>52404</v>
      </c>
      <c r="Q1524" s="213">
        <f t="shared" si="306"/>
        <v>52404</v>
      </c>
      <c r="R1524" s="213">
        <v>0</v>
      </c>
      <c r="S1524" s="213">
        <v>2321.1999999999998</v>
      </c>
      <c r="T1524" s="213">
        <v>2239.36</v>
      </c>
      <c r="U1524" s="213">
        <v>2222.11</v>
      </c>
      <c r="V1524" s="213">
        <v>3535.88</v>
      </c>
      <c r="W1524" s="213">
        <v>2428.37</v>
      </c>
      <c r="X1524" s="213">
        <v>2999.47</v>
      </c>
      <c r="Y1524" s="213">
        <v>3012.59</v>
      </c>
      <c r="Z1524" s="213">
        <v>3204.13</v>
      </c>
      <c r="AA1524" s="213">
        <v>4138.6499999999996</v>
      </c>
      <c r="AB1524" s="213">
        <v>4867.93</v>
      </c>
      <c r="AC1524" s="213">
        <f>SUMIF('[3]revexpbalances - 2024-07-18T082'!$G:$G,G:G,'[3]revexpbalances - 2024-07-18T082'!$H:$H)</f>
        <v>3264.71</v>
      </c>
      <c r="AD1524" s="213">
        <f t="shared" si="307"/>
        <v>34234.399999999994</v>
      </c>
      <c r="AE1524" s="744">
        <f t="shared" si="308"/>
        <v>4560.5599999999995</v>
      </c>
      <c r="AF1524" s="744">
        <f t="shared" si="309"/>
        <v>8186.36</v>
      </c>
      <c r="AG1524" s="744">
        <f t="shared" si="310"/>
        <v>9216.1899999999987</v>
      </c>
      <c r="AH1524" s="744">
        <f t="shared" si="311"/>
        <v>12271.29</v>
      </c>
      <c r="AI1524" s="744">
        <f t="shared" si="312"/>
        <v>34234.399999999994</v>
      </c>
      <c r="AJ1524" s="744">
        <f t="shared" si="313"/>
        <v>18169.600000000006</v>
      </c>
      <c r="AK1524" s="1097">
        <v>178965</v>
      </c>
    </row>
    <row r="1525" spans="1:37">
      <c r="A1525">
        <v>25400</v>
      </c>
      <c r="B1525" t="s">
        <v>2923</v>
      </c>
      <c r="C1525">
        <v>931270</v>
      </c>
      <c r="D1525" t="s">
        <v>6876</v>
      </c>
      <c r="E1525">
        <v>513120</v>
      </c>
      <c r="F1525" t="s">
        <v>471</v>
      </c>
      <c r="G1525" s="408" t="s">
        <v>6893</v>
      </c>
      <c r="H1525" s="566" t="s">
        <v>1766</v>
      </c>
      <c r="I1525" s="408" t="s">
        <v>6968</v>
      </c>
      <c r="J1525" s="62" t="s">
        <v>2547</v>
      </c>
      <c r="K1525" s="61" t="str">
        <f t="shared" si="303"/>
        <v>1</v>
      </c>
      <c r="L1525" s="63" t="str">
        <f t="shared" si="304"/>
        <v>Business Services1</v>
      </c>
      <c r="M1525" s="63" t="str">
        <f t="shared" si="305"/>
        <v>SARB Management1</v>
      </c>
      <c r="N1525" s="637">
        <v>0</v>
      </c>
      <c r="O1525" s="213">
        <v>40613</v>
      </c>
      <c r="Q1525" s="213">
        <f t="shared" si="306"/>
        <v>40613</v>
      </c>
      <c r="R1525" s="213">
        <v>0</v>
      </c>
      <c r="S1525" s="213">
        <v>1835.5</v>
      </c>
      <c r="T1525" s="213">
        <v>1780.02</v>
      </c>
      <c r="U1525" s="213">
        <v>1770.37</v>
      </c>
      <c r="V1525" s="213">
        <v>2800.61</v>
      </c>
      <c r="W1525" s="213">
        <v>1928.54</v>
      </c>
      <c r="X1525" s="213">
        <v>2329.04</v>
      </c>
      <c r="Y1525" s="213">
        <v>2334.96</v>
      </c>
      <c r="Z1525" s="213">
        <v>2263.86</v>
      </c>
      <c r="AA1525" s="213">
        <v>2593.14</v>
      </c>
      <c r="AB1525" s="213">
        <v>3734.43</v>
      </c>
      <c r="AC1525" s="213">
        <f>SUMIF('[3]revexpbalances - 2024-07-18T082'!$G:$G,G:G,'[3]revexpbalances - 2024-07-18T082'!$H:$H)</f>
        <v>2620.79</v>
      </c>
      <c r="AD1525" s="213">
        <f t="shared" si="307"/>
        <v>25991.260000000002</v>
      </c>
      <c r="AE1525" s="744">
        <f t="shared" si="308"/>
        <v>3615.52</v>
      </c>
      <c r="AF1525" s="744">
        <f t="shared" si="309"/>
        <v>6499.5199999999995</v>
      </c>
      <c r="AG1525" s="744">
        <f t="shared" si="310"/>
        <v>6927.8600000000006</v>
      </c>
      <c r="AH1525" s="744">
        <f t="shared" si="311"/>
        <v>8948.36</v>
      </c>
      <c r="AI1525" s="744">
        <f t="shared" si="312"/>
        <v>25991.260000000002</v>
      </c>
      <c r="AJ1525" s="744">
        <f t="shared" si="313"/>
        <v>14621.739999999998</v>
      </c>
      <c r="AK1525" s="1097">
        <v>44580</v>
      </c>
    </row>
    <row r="1526" spans="1:37">
      <c r="A1526">
        <v>25400</v>
      </c>
      <c r="B1526" t="s">
        <v>2923</v>
      </c>
      <c r="C1526">
        <v>931270</v>
      </c>
      <c r="D1526" t="s">
        <v>6876</v>
      </c>
      <c r="E1526">
        <v>513140</v>
      </c>
      <c r="F1526" t="s">
        <v>472</v>
      </c>
      <c r="G1526" s="408" t="s">
        <v>6894</v>
      </c>
      <c r="H1526" s="566" t="s">
        <v>1766</v>
      </c>
      <c r="I1526" s="408" t="s">
        <v>6968</v>
      </c>
      <c r="J1526" s="62" t="s">
        <v>2547</v>
      </c>
      <c r="K1526" s="61" t="str">
        <f t="shared" si="303"/>
        <v>1</v>
      </c>
      <c r="L1526" s="63" t="str">
        <f t="shared" si="304"/>
        <v>Business Services1</v>
      </c>
      <c r="M1526" s="63" t="str">
        <f t="shared" si="305"/>
        <v>SARB Management1</v>
      </c>
      <c r="N1526" s="637">
        <v>0</v>
      </c>
      <c r="O1526" s="213">
        <v>9498</v>
      </c>
      <c r="Q1526" s="213">
        <f t="shared" si="306"/>
        <v>9498</v>
      </c>
      <c r="R1526" s="213">
        <v>0</v>
      </c>
      <c r="S1526" s="213">
        <v>429.27</v>
      </c>
      <c r="T1526" s="213">
        <v>416.28</v>
      </c>
      <c r="U1526" s="213">
        <v>414.03</v>
      </c>
      <c r="V1526" s="213">
        <v>655</v>
      </c>
      <c r="W1526" s="213">
        <v>451.02</v>
      </c>
      <c r="X1526" s="213">
        <v>544.69000000000005</v>
      </c>
      <c r="Y1526" s="213">
        <v>561.82000000000005</v>
      </c>
      <c r="Z1526" s="213">
        <v>567.61</v>
      </c>
      <c r="AA1526" s="213">
        <v>646.85</v>
      </c>
      <c r="AB1526" s="213">
        <v>873.38</v>
      </c>
      <c r="AC1526" s="213">
        <f>SUMIF('[3]revexpbalances - 2024-07-18T082'!$G:$G,G:G,'[3]revexpbalances - 2024-07-18T082'!$H:$H)</f>
        <v>716.52</v>
      </c>
      <c r="AD1526" s="213">
        <f t="shared" si="307"/>
        <v>6276.4700000000012</v>
      </c>
      <c r="AE1526" s="744">
        <f t="shared" si="308"/>
        <v>845.55</v>
      </c>
      <c r="AF1526" s="744">
        <f t="shared" si="309"/>
        <v>1520.05</v>
      </c>
      <c r="AG1526" s="744">
        <f t="shared" si="310"/>
        <v>1674.1200000000003</v>
      </c>
      <c r="AH1526" s="744">
        <f t="shared" si="311"/>
        <v>2236.75</v>
      </c>
      <c r="AI1526" s="744">
        <f t="shared" si="312"/>
        <v>6276.47</v>
      </c>
      <c r="AJ1526" s="744">
        <f t="shared" si="313"/>
        <v>3221.5299999999997</v>
      </c>
      <c r="AK1526" s="1097">
        <v>10427</v>
      </c>
    </row>
    <row r="1527" spans="1:37">
      <c r="A1527">
        <v>25400</v>
      </c>
      <c r="B1527" t="s">
        <v>2923</v>
      </c>
      <c r="C1527">
        <v>931270</v>
      </c>
      <c r="D1527" t="s">
        <v>6876</v>
      </c>
      <c r="E1527">
        <v>515040</v>
      </c>
      <c r="F1527" t="s">
        <v>473</v>
      </c>
      <c r="G1527" s="408" t="s">
        <v>6895</v>
      </c>
      <c r="H1527" s="566" t="s">
        <v>1766</v>
      </c>
      <c r="I1527" s="408" t="s">
        <v>6968</v>
      </c>
      <c r="J1527" s="62" t="s">
        <v>2547</v>
      </c>
      <c r="K1527" s="61" t="str">
        <f t="shared" si="303"/>
        <v>1</v>
      </c>
      <c r="L1527" s="63" t="str">
        <f t="shared" si="304"/>
        <v>Business Services1</v>
      </c>
      <c r="M1527" s="63" t="str">
        <f t="shared" si="305"/>
        <v>SARB Management1</v>
      </c>
      <c r="N1527" s="637">
        <v>0</v>
      </c>
      <c r="O1527" s="213">
        <v>81408</v>
      </c>
      <c r="Q1527" s="213">
        <f t="shared" si="306"/>
        <v>81408</v>
      </c>
      <c r="R1527" s="213">
        <v>0</v>
      </c>
      <c r="S1527" s="213">
        <v>5750.89</v>
      </c>
      <c r="T1527" s="213">
        <v>5702.87</v>
      </c>
      <c r="U1527" s="213">
        <v>5663.5</v>
      </c>
      <c r="V1527" s="213">
        <v>4813.8</v>
      </c>
      <c r="W1527" s="213">
        <v>6919.11</v>
      </c>
      <c r="X1527" s="213">
        <v>8424.39</v>
      </c>
      <c r="Y1527" s="213">
        <v>7736.89</v>
      </c>
      <c r="Z1527" s="213">
        <v>7672</v>
      </c>
      <c r="AA1527" s="213">
        <v>7694.35</v>
      </c>
      <c r="AB1527" s="213">
        <v>9418</v>
      </c>
      <c r="AC1527" s="213">
        <f>SUMIF('[3]revexpbalances - 2024-07-18T082'!$G:$G,G:G,'[3]revexpbalances - 2024-07-18T082'!$H:$H)</f>
        <v>8177.8</v>
      </c>
      <c r="AD1527" s="213">
        <f t="shared" si="307"/>
        <v>77973.599999999991</v>
      </c>
      <c r="AE1527" s="744">
        <f t="shared" si="308"/>
        <v>11453.76</v>
      </c>
      <c r="AF1527" s="744">
        <f t="shared" si="309"/>
        <v>17396.41</v>
      </c>
      <c r="AG1527" s="744">
        <f t="shared" si="310"/>
        <v>23833.279999999999</v>
      </c>
      <c r="AH1527" s="744">
        <f t="shared" si="311"/>
        <v>25290.149999999998</v>
      </c>
      <c r="AI1527" s="744">
        <f t="shared" si="312"/>
        <v>77973.599999999991</v>
      </c>
      <c r="AJ1527" s="744">
        <f t="shared" si="313"/>
        <v>3434.4000000000087</v>
      </c>
      <c r="AK1527" s="1097">
        <v>107340</v>
      </c>
    </row>
    <row r="1528" spans="1:37">
      <c r="A1528">
        <v>25400</v>
      </c>
      <c r="B1528" t="s">
        <v>2923</v>
      </c>
      <c r="C1528">
        <v>931270</v>
      </c>
      <c r="D1528" t="s">
        <v>6876</v>
      </c>
      <c r="E1528">
        <v>515100</v>
      </c>
      <c r="F1528" t="s">
        <v>474</v>
      </c>
      <c r="G1528" s="408" t="s">
        <v>6896</v>
      </c>
      <c r="H1528" s="566" t="s">
        <v>1766</v>
      </c>
      <c r="I1528" s="408" t="s">
        <v>6968</v>
      </c>
      <c r="J1528" s="62" t="s">
        <v>2547</v>
      </c>
      <c r="K1528" s="61" t="str">
        <f t="shared" si="303"/>
        <v>1</v>
      </c>
      <c r="L1528" s="63" t="str">
        <f t="shared" si="304"/>
        <v>Business Services1</v>
      </c>
      <c r="M1528" s="63" t="str">
        <f t="shared" si="305"/>
        <v>SARB Management1</v>
      </c>
      <c r="N1528" s="637">
        <v>0</v>
      </c>
      <c r="O1528" s="213">
        <v>805</v>
      </c>
      <c r="Q1528" s="213">
        <f t="shared" si="306"/>
        <v>805</v>
      </c>
      <c r="R1528" s="213">
        <v>0</v>
      </c>
      <c r="S1528" s="213">
        <v>36.21</v>
      </c>
      <c r="T1528" s="213">
        <v>35</v>
      </c>
      <c r="U1528" s="213">
        <v>34.4</v>
      </c>
      <c r="V1528" s="213">
        <v>36.49</v>
      </c>
      <c r="W1528" s="213">
        <v>39.25</v>
      </c>
      <c r="X1528" s="213">
        <v>47.91</v>
      </c>
      <c r="Y1528" s="213">
        <v>55.58</v>
      </c>
      <c r="Z1528" s="213">
        <v>43.78</v>
      </c>
      <c r="AA1528" s="213">
        <v>49.79</v>
      </c>
      <c r="AB1528" s="213">
        <v>49.88</v>
      </c>
      <c r="AC1528" s="213">
        <f>SUMIF('[3]revexpbalances - 2024-07-18T082'!$G:$G,G:G,'[3]revexpbalances - 2024-07-18T082'!$H:$H)</f>
        <v>47.33</v>
      </c>
      <c r="AD1528" s="213">
        <f t="shared" si="307"/>
        <v>475.62</v>
      </c>
      <c r="AE1528" s="744">
        <f t="shared" si="308"/>
        <v>71.210000000000008</v>
      </c>
      <c r="AF1528" s="744">
        <f t="shared" si="309"/>
        <v>110.14</v>
      </c>
      <c r="AG1528" s="744">
        <f t="shared" si="310"/>
        <v>147.26999999999998</v>
      </c>
      <c r="AH1528" s="744">
        <f t="shared" si="311"/>
        <v>147</v>
      </c>
      <c r="AI1528" s="744">
        <f t="shared" si="312"/>
        <v>475.62</v>
      </c>
      <c r="AJ1528" s="744">
        <f t="shared" si="313"/>
        <v>329.38</v>
      </c>
      <c r="AK1528" s="1097">
        <v>803</v>
      </c>
    </row>
    <row r="1529" spans="1:37">
      <c r="A1529">
        <v>25400</v>
      </c>
      <c r="B1529" t="s">
        <v>2923</v>
      </c>
      <c r="C1529">
        <v>931270</v>
      </c>
      <c r="D1529" t="s">
        <v>6876</v>
      </c>
      <c r="E1529">
        <v>515120</v>
      </c>
      <c r="F1529" t="s">
        <v>475</v>
      </c>
      <c r="G1529" s="408" t="s">
        <v>6897</v>
      </c>
      <c r="H1529" s="566" t="s">
        <v>1766</v>
      </c>
      <c r="I1529" s="408" t="s">
        <v>6968</v>
      </c>
      <c r="J1529" s="62" t="s">
        <v>2547</v>
      </c>
      <c r="K1529" s="61" t="str">
        <f t="shared" si="303"/>
        <v>1</v>
      </c>
      <c r="L1529" s="63" t="str">
        <f t="shared" si="304"/>
        <v>Business Services1</v>
      </c>
      <c r="M1529" s="63" t="str">
        <f t="shared" si="305"/>
        <v>SARB Management1</v>
      </c>
      <c r="N1529" s="637">
        <v>0</v>
      </c>
      <c r="O1529" s="213">
        <v>2788</v>
      </c>
      <c r="Q1529" s="213">
        <f t="shared" si="306"/>
        <v>2788</v>
      </c>
      <c r="R1529" s="213">
        <v>0</v>
      </c>
      <c r="S1529" s="213">
        <v>143.47999999999999</v>
      </c>
      <c r="T1529" s="213">
        <v>140.74</v>
      </c>
      <c r="U1529" s="213">
        <v>140.03</v>
      </c>
      <c r="V1529" s="213">
        <v>218.28</v>
      </c>
      <c r="W1529" s="213">
        <v>151.71</v>
      </c>
      <c r="X1529" s="213">
        <v>172.11</v>
      </c>
      <c r="Y1529" s="213">
        <v>176.93</v>
      </c>
      <c r="Z1529" s="213">
        <v>167.24</v>
      </c>
      <c r="AA1529" s="213">
        <v>182.89</v>
      </c>
      <c r="AB1529" s="213">
        <v>279.43</v>
      </c>
      <c r="AC1529" s="213">
        <f>SUMIF('[3]revexpbalances - 2024-07-18T082'!$G:$G,G:G,'[3]revexpbalances - 2024-07-18T082'!$H:$H)</f>
        <v>166.26</v>
      </c>
      <c r="AD1529" s="213">
        <f t="shared" si="307"/>
        <v>1939.1</v>
      </c>
      <c r="AE1529" s="744">
        <f t="shared" si="308"/>
        <v>284.22000000000003</v>
      </c>
      <c r="AF1529" s="744">
        <f t="shared" si="309"/>
        <v>510.02</v>
      </c>
      <c r="AG1529" s="744">
        <f t="shared" si="310"/>
        <v>516.28</v>
      </c>
      <c r="AH1529" s="744">
        <f t="shared" si="311"/>
        <v>628.57999999999993</v>
      </c>
      <c r="AI1529" s="744">
        <f t="shared" si="312"/>
        <v>1939.1</v>
      </c>
      <c r="AJ1529" s="744">
        <f t="shared" si="313"/>
        <v>848.90000000000009</v>
      </c>
      <c r="AK1529" s="1097">
        <v>3071</v>
      </c>
    </row>
    <row r="1530" spans="1:37">
      <c r="A1530">
        <v>25400</v>
      </c>
      <c r="B1530" t="s">
        <v>2923</v>
      </c>
      <c r="C1530">
        <v>931270</v>
      </c>
      <c r="D1530" t="s">
        <v>6876</v>
      </c>
      <c r="E1530">
        <v>515160</v>
      </c>
      <c r="F1530" t="s">
        <v>476</v>
      </c>
      <c r="G1530" s="408" t="s">
        <v>6898</v>
      </c>
      <c r="H1530" s="566" t="s">
        <v>1766</v>
      </c>
      <c r="I1530" s="408" t="s">
        <v>6968</v>
      </c>
      <c r="J1530" s="62" t="s">
        <v>2547</v>
      </c>
      <c r="K1530" s="61" t="str">
        <f t="shared" si="303"/>
        <v>1</v>
      </c>
      <c r="L1530" s="63" t="str">
        <f t="shared" si="304"/>
        <v>Business Services1</v>
      </c>
      <c r="M1530" s="63" t="str">
        <f t="shared" si="305"/>
        <v>SARB Management1</v>
      </c>
      <c r="N1530" s="637">
        <v>0</v>
      </c>
      <c r="O1530" s="213">
        <v>191</v>
      </c>
      <c r="Q1530" s="213">
        <f t="shared" si="306"/>
        <v>191</v>
      </c>
      <c r="R1530" s="213">
        <v>0</v>
      </c>
      <c r="S1530" s="213">
        <v>14.3</v>
      </c>
      <c r="T1530" s="213">
        <v>14.3</v>
      </c>
      <c r="U1530" s="213">
        <v>14.3</v>
      </c>
      <c r="V1530" s="213">
        <v>14.3</v>
      </c>
      <c r="W1530" s="213">
        <v>14.3</v>
      </c>
      <c r="X1530" s="213">
        <v>14.3</v>
      </c>
      <c r="Y1530" s="213">
        <v>14.3</v>
      </c>
      <c r="Z1530" s="213">
        <v>14.3</v>
      </c>
      <c r="AA1530" s="213">
        <v>14.3</v>
      </c>
      <c r="AB1530" s="213">
        <v>14.3</v>
      </c>
      <c r="AC1530" s="213">
        <f>SUMIF('[3]revexpbalances - 2024-07-18T082'!$G:$G,G:G,'[3]revexpbalances - 2024-07-18T082'!$H:$H)</f>
        <v>10.72</v>
      </c>
      <c r="AD1530" s="213">
        <f t="shared" si="307"/>
        <v>153.72</v>
      </c>
      <c r="AE1530" s="744">
        <f t="shared" si="308"/>
        <v>28.6</v>
      </c>
      <c r="AF1530" s="744">
        <f t="shared" si="309"/>
        <v>42.900000000000006</v>
      </c>
      <c r="AG1530" s="744">
        <f t="shared" si="310"/>
        <v>42.900000000000006</v>
      </c>
      <c r="AH1530" s="744">
        <f t="shared" si="311"/>
        <v>39.32</v>
      </c>
      <c r="AI1530" s="744">
        <f t="shared" si="312"/>
        <v>153.72</v>
      </c>
      <c r="AJ1530" s="744">
        <f t="shared" si="313"/>
        <v>37.28</v>
      </c>
      <c r="AK1530" s="1097">
        <v>172</v>
      </c>
    </row>
    <row r="1531" spans="1:37">
      <c r="A1531">
        <v>25400</v>
      </c>
      <c r="B1531" t="s">
        <v>2923</v>
      </c>
      <c r="C1531">
        <v>931270</v>
      </c>
      <c r="D1531" t="s">
        <v>6876</v>
      </c>
      <c r="E1531">
        <v>515260</v>
      </c>
      <c r="F1531" t="s">
        <v>479</v>
      </c>
      <c r="G1531" s="408" t="s">
        <v>6899</v>
      </c>
      <c r="H1531" s="566" t="s">
        <v>1766</v>
      </c>
      <c r="I1531" s="408" t="s">
        <v>6968</v>
      </c>
      <c r="J1531" s="62" t="s">
        <v>2547</v>
      </c>
      <c r="K1531" s="61" t="str">
        <f t="shared" si="303"/>
        <v>1</v>
      </c>
      <c r="L1531" s="63" t="str">
        <f t="shared" si="304"/>
        <v>Business Services1</v>
      </c>
      <c r="M1531" s="63" t="str">
        <f t="shared" si="305"/>
        <v>SARB Management1</v>
      </c>
      <c r="N1531" s="637">
        <v>0</v>
      </c>
      <c r="O1531" s="213">
        <v>1300</v>
      </c>
      <c r="Q1531" s="213">
        <f t="shared" si="306"/>
        <v>1300</v>
      </c>
      <c r="R1531" s="213">
        <v>0</v>
      </c>
      <c r="S1531" s="213">
        <v>78.69</v>
      </c>
      <c r="T1531" s="213">
        <v>76.39</v>
      </c>
      <c r="U1531" s="213">
        <v>75.819999999999993</v>
      </c>
      <c r="V1531" s="213">
        <v>120.67</v>
      </c>
      <c r="W1531" s="213">
        <v>85.66</v>
      </c>
      <c r="X1531" s="213">
        <v>102.74</v>
      </c>
      <c r="Y1531" s="213">
        <v>107.94</v>
      </c>
      <c r="Z1531" s="213">
        <v>107.73</v>
      </c>
      <c r="AA1531" s="213">
        <v>125.16</v>
      </c>
      <c r="AB1531" s="213">
        <v>167.11</v>
      </c>
      <c r="AC1531" s="213">
        <f>SUMIF('[3]revexpbalances - 2024-07-18T082'!$G:$G,G:G,'[3]revexpbalances - 2024-07-18T082'!$H:$H)</f>
        <v>124.15</v>
      </c>
      <c r="AD1531" s="213">
        <f t="shared" si="307"/>
        <v>1172.0600000000002</v>
      </c>
      <c r="AE1531" s="744">
        <f t="shared" si="308"/>
        <v>155.07999999999998</v>
      </c>
      <c r="AF1531" s="744">
        <f t="shared" si="309"/>
        <v>282.14999999999998</v>
      </c>
      <c r="AG1531" s="744">
        <f t="shared" si="310"/>
        <v>318.41000000000003</v>
      </c>
      <c r="AH1531" s="744">
        <f t="shared" si="311"/>
        <v>416.41999999999996</v>
      </c>
      <c r="AI1531" s="744">
        <f t="shared" si="312"/>
        <v>1172.06</v>
      </c>
      <c r="AJ1531" s="744">
        <f t="shared" si="313"/>
        <v>127.94000000000005</v>
      </c>
      <c r="AK1531" s="1097">
        <v>1922</v>
      </c>
    </row>
    <row r="1532" spans="1:37">
      <c r="A1532">
        <v>25400</v>
      </c>
      <c r="B1532" t="s">
        <v>2923</v>
      </c>
      <c r="C1532">
        <v>931270</v>
      </c>
      <c r="D1532" t="s">
        <v>6876</v>
      </c>
      <c r="E1532">
        <v>518010</v>
      </c>
      <c r="F1532" t="s">
        <v>481</v>
      </c>
      <c r="G1532" s="408" t="s">
        <v>6900</v>
      </c>
      <c r="H1532" s="566" t="s">
        <v>1766</v>
      </c>
      <c r="I1532" s="408" t="s">
        <v>6968</v>
      </c>
      <c r="J1532" s="62" t="s">
        <v>2547</v>
      </c>
      <c r="K1532" s="61" t="str">
        <f t="shared" si="303"/>
        <v>1</v>
      </c>
      <c r="L1532" s="63" t="str">
        <f t="shared" si="304"/>
        <v>Business Services1</v>
      </c>
      <c r="M1532" s="63" t="str">
        <f t="shared" si="305"/>
        <v>SARB Management1</v>
      </c>
      <c r="N1532" s="637">
        <v>0</v>
      </c>
      <c r="O1532" s="213">
        <v>1300</v>
      </c>
      <c r="Q1532" s="213">
        <f t="shared" si="306"/>
        <v>1300</v>
      </c>
      <c r="R1532" s="213">
        <v>0</v>
      </c>
      <c r="S1532" s="213">
        <v>100</v>
      </c>
      <c r="T1532" s="213">
        <v>100</v>
      </c>
      <c r="U1532" s="213">
        <v>100</v>
      </c>
      <c r="V1532" s="213">
        <v>150</v>
      </c>
      <c r="W1532" s="213">
        <v>100</v>
      </c>
      <c r="X1532" s="213">
        <v>100</v>
      </c>
      <c r="Y1532" s="213">
        <v>100</v>
      </c>
      <c r="Z1532" s="213">
        <v>100</v>
      </c>
      <c r="AA1532" s="213">
        <v>100</v>
      </c>
      <c r="AB1532" s="213">
        <v>150</v>
      </c>
      <c r="AC1532" s="213">
        <f>SUMIF('[3]revexpbalances - 2024-07-18T082'!$G:$G,G:G,'[3]revexpbalances - 2024-07-18T082'!$H:$H)</f>
        <v>75</v>
      </c>
      <c r="AD1532" s="213">
        <f t="shared" si="307"/>
        <v>1175</v>
      </c>
      <c r="AE1532" s="744">
        <f t="shared" si="308"/>
        <v>200</v>
      </c>
      <c r="AF1532" s="744">
        <f t="shared" si="309"/>
        <v>350</v>
      </c>
      <c r="AG1532" s="744">
        <f t="shared" si="310"/>
        <v>300</v>
      </c>
      <c r="AH1532" s="744">
        <f t="shared" si="311"/>
        <v>325</v>
      </c>
      <c r="AI1532" s="744">
        <f t="shared" si="312"/>
        <v>1175</v>
      </c>
      <c r="AJ1532" s="744">
        <f t="shared" si="313"/>
        <v>125</v>
      </c>
      <c r="AK1532" s="1097">
        <v>1300</v>
      </c>
    </row>
    <row r="1533" spans="1:37">
      <c r="A1533">
        <v>25400</v>
      </c>
      <c r="B1533" t="s">
        <v>2923</v>
      </c>
      <c r="C1533">
        <v>931270</v>
      </c>
      <c r="D1533" t="s">
        <v>6876</v>
      </c>
      <c r="E1533">
        <v>518140</v>
      </c>
      <c r="F1533" t="s">
        <v>484</v>
      </c>
      <c r="G1533" s="408" t="s">
        <v>6901</v>
      </c>
      <c r="H1533" s="566" t="s">
        <v>1766</v>
      </c>
      <c r="I1533" s="408" t="s">
        <v>6968</v>
      </c>
      <c r="J1533" s="62" t="s">
        <v>2547</v>
      </c>
      <c r="K1533" s="61" t="str">
        <f t="shared" si="303"/>
        <v>1</v>
      </c>
      <c r="L1533" s="63" t="str">
        <f t="shared" si="304"/>
        <v>Business Services1</v>
      </c>
      <c r="M1533" s="63" t="str">
        <f t="shared" si="305"/>
        <v>SARB Management1</v>
      </c>
      <c r="N1533" s="637">
        <v>0</v>
      </c>
      <c r="O1533" s="213">
        <v>231</v>
      </c>
      <c r="Q1533" s="213">
        <f t="shared" si="306"/>
        <v>231</v>
      </c>
      <c r="R1533" s="213">
        <v>0</v>
      </c>
      <c r="S1533" s="213">
        <v>9.61</v>
      </c>
      <c r="T1533" s="213">
        <v>9.1300000000000008</v>
      </c>
      <c r="U1533" s="213">
        <v>8.02</v>
      </c>
      <c r="V1533" s="213">
        <v>14.18</v>
      </c>
      <c r="W1533" s="213">
        <v>8.92</v>
      </c>
      <c r="X1533" s="213">
        <v>11.59</v>
      </c>
      <c r="Y1533" s="213">
        <v>11.28</v>
      </c>
      <c r="Z1533" s="213">
        <v>11.12</v>
      </c>
      <c r="AA1533" s="213">
        <v>11.25</v>
      </c>
      <c r="AB1533" s="213">
        <v>19</v>
      </c>
      <c r="AC1533" s="213">
        <f>SUMIF('[3]revexpbalances - 2024-07-18T082'!$G:$G,G:G,'[3]revexpbalances - 2024-07-18T082'!$H:$H)</f>
        <v>12.54</v>
      </c>
      <c r="AD1533" s="213">
        <f t="shared" si="307"/>
        <v>126.64000000000001</v>
      </c>
      <c r="AE1533" s="744">
        <f t="shared" si="308"/>
        <v>18.740000000000002</v>
      </c>
      <c r="AF1533" s="744">
        <f t="shared" si="309"/>
        <v>31.119999999999997</v>
      </c>
      <c r="AG1533" s="744">
        <f t="shared" si="310"/>
        <v>33.989999999999995</v>
      </c>
      <c r="AH1533" s="744">
        <f t="shared" si="311"/>
        <v>42.79</v>
      </c>
      <c r="AI1533" s="744">
        <f t="shared" si="312"/>
        <v>126.63999999999999</v>
      </c>
      <c r="AJ1533" s="744">
        <f t="shared" si="313"/>
        <v>104.36000000000001</v>
      </c>
      <c r="AK1533" s="1097">
        <v>231</v>
      </c>
    </row>
    <row r="1534" spans="1:37">
      <c r="A1534">
        <v>25400</v>
      </c>
      <c r="B1534" t="s">
        <v>2923</v>
      </c>
      <c r="C1534">
        <v>931270</v>
      </c>
      <c r="D1534" t="s">
        <v>6876</v>
      </c>
      <c r="E1534">
        <v>520010</v>
      </c>
      <c r="F1534" t="s">
        <v>119</v>
      </c>
      <c r="G1534" s="408" t="s">
        <v>6902</v>
      </c>
      <c r="H1534" s="566" t="s">
        <v>1766</v>
      </c>
      <c r="I1534" s="408" t="s">
        <v>6968</v>
      </c>
      <c r="J1534" s="217" t="s">
        <v>458</v>
      </c>
      <c r="K1534" s="61" t="str">
        <f t="shared" si="303"/>
        <v>2</v>
      </c>
      <c r="L1534" s="63" t="str">
        <f t="shared" si="304"/>
        <v>Business Services2</v>
      </c>
      <c r="M1534" s="63" t="str">
        <f t="shared" si="305"/>
        <v>SARB Management2</v>
      </c>
      <c r="N1534" s="637">
        <v>0</v>
      </c>
      <c r="O1534" s="213">
        <v>500</v>
      </c>
      <c r="Q1534" s="213">
        <f t="shared" si="306"/>
        <v>500</v>
      </c>
      <c r="R1534" s="213">
        <v>0</v>
      </c>
      <c r="S1534" s="213">
        <v>0</v>
      </c>
      <c r="T1534" s="213">
        <v>0</v>
      </c>
      <c r="U1534" s="213">
        <v>0</v>
      </c>
      <c r="V1534" s="213">
        <v>0</v>
      </c>
      <c r="W1534" s="213">
        <v>0</v>
      </c>
      <c r="X1534" s="213">
        <v>0</v>
      </c>
      <c r="Y1534" s="213">
        <v>0</v>
      </c>
      <c r="Z1534" s="213">
        <v>0</v>
      </c>
      <c r="AA1534" s="213">
        <v>0</v>
      </c>
      <c r="AB1534" s="213">
        <v>0</v>
      </c>
      <c r="AC1534" s="213">
        <f>SUMIF('[3]revexpbalances - 2024-07-18T082'!$G:$G,G:G,'[3]revexpbalances - 2024-07-18T082'!$H:$H)</f>
        <v>0</v>
      </c>
      <c r="AD1534" s="213">
        <f t="shared" si="307"/>
        <v>0</v>
      </c>
      <c r="AE1534" s="744">
        <f t="shared" si="308"/>
        <v>0</v>
      </c>
      <c r="AF1534" s="744">
        <f t="shared" si="309"/>
        <v>0</v>
      </c>
      <c r="AG1534" s="744">
        <f t="shared" si="310"/>
        <v>0</v>
      </c>
      <c r="AH1534" s="744">
        <f t="shared" si="311"/>
        <v>0</v>
      </c>
      <c r="AI1534" s="744">
        <f t="shared" si="312"/>
        <v>0</v>
      </c>
      <c r="AJ1534" s="744">
        <f t="shared" si="313"/>
        <v>500</v>
      </c>
      <c r="AK1534" s="1097">
        <v>500</v>
      </c>
    </row>
    <row r="1535" spans="1:37">
      <c r="A1535">
        <v>25400</v>
      </c>
      <c r="B1535" t="s">
        <v>2923</v>
      </c>
      <c r="C1535">
        <v>931270</v>
      </c>
      <c r="D1535" t="s">
        <v>6876</v>
      </c>
      <c r="E1535">
        <v>521420</v>
      </c>
      <c r="F1535" t="s">
        <v>90</v>
      </c>
      <c r="G1535" s="408" t="s">
        <v>6903</v>
      </c>
      <c r="H1535" s="566" t="s">
        <v>1766</v>
      </c>
      <c r="I1535" s="408" t="s">
        <v>6968</v>
      </c>
      <c r="J1535" s="217" t="s">
        <v>458</v>
      </c>
      <c r="K1535" s="61" t="str">
        <f t="shared" si="303"/>
        <v>2</v>
      </c>
      <c r="L1535" s="63" t="str">
        <f t="shared" si="304"/>
        <v>Business Services2</v>
      </c>
      <c r="M1535" s="63" t="str">
        <f t="shared" si="305"/>
        <v>SARB Management2</v>
      </c>
      <c r="N1535" s="637">
        <v>0</v>
      </c>
      <c r="O1535" s="213">
        <v>10000</v>
      </c>
      <c r="Q1535" s="213">
        <f t="shared" si="306"/>
        <v>10000</v>
      </c>
      <c r="R1535" s="213">
        <v>0</v>
      </c>
      <c r="S1535" s="213">
        <v>0</v>
      </c>
      <c r="T1535" s="213">
        <v>0</v>
      </c>
      <c r="U1535" s="213">
        <v>0</v>
      </c>
      <c r="V1535" s="213">
        <v>0</v>
      </c>
      <c r="W1535" s="213">
        <v>460.92</v>
      </c>
      <c r="X1535" s="213">
        <v>17.239999999999998</v>
      </c>
      <c r="Y1535" s="213">
        <v>938.35</v>
      </c>
      <c r="Z1535" s="213">
        <v>1351.44</v>
      </c>
      <c r="AA1535" s="213">
        <v>4913.6899999999996</v>
      </c>
      <c r="AB1535" s="213">
        <v>4662.83</v>
      </c>
      <c r="AC1535" s="213">
        <f>SUMIF('[3]revexpbalances - 2024-07-18T082'!$G:$G,G:G,'[3]revexpbalances - 2024-07-18T082'!$H:$H)</f>
        <v>4625.75</v>
      </c>
      <c r="AD1535" s="213">
        <f t="shared" si="307"/>
        <v>16970.22</v>
      </c>
      <c r="AE1535" s="744">
        <f t="shared" si="308"/>
        <v>0</v>
      </c>
      <c r="AF1535" s="744">
        <f t="shared" si="309"/>
        <v>460.92</v>
      </c>
      <c r="AG1535" s="744">
        <f t="shared" si="310"/>
        <v>2307.0300000000002</v>
      </c>
      <c r="AH1535" s="744">
        <f t="shared" si="311"/>
        <v>14202.27</v>
      </c>
      <c r="AI1535" s="744">
        <f t="shared" si="312"/>
        <v>16970.22</v>
      </c>
      <c r="AJ1535" s="744">
        <f t="shared" si="313"/>
        <v>-6970.2200000000012</v>
      </c>
      <c r="AK1535" s="1097">
        <v>15000</v>
      </c>
    </row>
    <row r="1536" spans="1:37">
      <c r="A1536">
        <v>25400</v>
      </c>
      <c r="B1536" t="s">
        <v>2923</v>
      </c>
      <c r="C1536">
        <v>931270</v>
      </c>
      <c r="D1536" t="s">
        <v>6876</v>
      </c>
      <c r="E1536">
        <v>521500</v>
      </c>
      <c r="F1536" t="s">
        <v>58</v>
      </c>
      <c r="G1536" s="408" t="s">
        <v>1781</v>
      </c>
      <c r="H1536" s="566" t="s">
        <v>1766</v>
      </c>
      <c r="I1536" s="408" t="s">
        <v>6968</v>
      </c>
      <c r="J1536" s="217" t="s">
        <v>458</v>
      </c>
      <c r="K1536" s="61" t="str">
        <f t="shared" si="303"/>
        <v>2</v>
      </c>
      <c r="L1536" s="63" t="str">
        <f t="shared" si="304"/>
        <v>Business Services2</v>
      </c>
      <c r="M1536" s="63" t="str">
        <f t="shared" si="305"/>
        <v>SARB Management2</v>
      </c>
      <c r="N1536" s="637">
        <v>0</v>
      </c>
      <c r="O1536" s="213">
        <v>10000</v>
      </c>
      <c r="Q1536" s="213">
        <f t="shared" si="306"/>
        <v>10000</v>
      </c>
      <c r="R1536" s="213">
        <v>0</v>
      </c>
      <c r="S1536" s="213">
        <v>0</v>
      </c>
      <c r="T1536" s="213">
        <v>7.15</v>
      </c>
      <c r="U1536" s="213">
        <v>0</v>
      </c>
      <c r="V1536" s="213">
        <v>6498.98</v>
      </c>
      <c r="W1536" s="213">
        <v>0</v>
      </c>
      <c r="X1536" s="213">
        <v>3652.65</v>
      </c>
      <c r="Y1536" s="213">
        <v>0</v>
      </c>
      <c r="Z1536" s="213">
        <v>0</v>
      </c>
      <c r="AA1536" s="213">
        <v>0</v>
      </c>
      <c r="AB1536" s="213">
        <v>70.94</v>
      </c>
      <c r="AC1536" s="213">
        <f>SUMIF('[3]revexpbalances - 2024-07-18T082'!$G:$G,G:G,'[3]revexpbalances - 2024-07-18T082'!$H:$H)</f>
        <v>2512.41</v>
      </c>
      <c r="AD1536" s="213">
        <f t="shared" si="307"/>
        <v>12742.13</v>
      </c>
      <c r="AE1536" s="744">
        <f t="shared" si="308"/>
        <v>7.15</v>
      </c>
      <c r="AF1536" s="744">
        <f t="shared" si="309"/>
        <v>6498.98</v>
      </c>
      <c r="AG1536" s="744">
        <f t="shared" si="310"/>
        <v>3652.65</v>
      </c>
      <c r="AH1536" s="744">
        <f t="shared" si="311"/>
        <v>2583.35</v>
      </c>
      <c r="AI1536" s="744">
        <f t="shared" si="312"/>
        <v>12742.13</v>
      </c>
      <c r="AJ1536" s="744">
        <f t="shared" si="313"/>
        <v>-2742.1299999999992</v>
      </c>
      <c r="AK1536" s="1097">
        <v>10000</v>
      </c>
    </row>
    <row r="1537" spans="1:37">
      <c r="A1537">
        <v>25400</v>
      </c>
      <c r="B1537" t="s">
        <v>2923</v>
      </c>
      <c r="C1537">
        <v>931270</v>
      </c>
      <c r="D1537" t="s">
        <v>6876</v>
      </c>
      <c r="E1537">
        <v>523220</v>
      </c>
      <c r="F1537" t="s">
        <v>108</v>
      </c>
      <c r="G1537" s="408" t="s">
        <v>6904</v>
      </c>
      <c r="H1537" s="566" t="s">
        <v>1766</v>
      </c>
      <c r="I1537" s="408" t="s">
        <v>6968</v>
      </c>
      <c r="J1537" s="217" t="s">
        <v>458</v>
      </c>
      <c r="K1537" s="61" t="str">
        <f t="shared" si="303"/>
        <v>2</v>
      </c>
      <c r="L1537" s="63" t="str">
        <f t="shared" si="304"/>
        <v>Business Services2</v>
      </c>
      <c r="M1537" s="63" t="str">
        <f t="shared" si="305"/>
        <v>SARB Management2</v>
      </c>
      <c r="N1537" s="637">
        <v>0</v>
      </c>
      <c r="O1537" s="213">
        <v>3000</v>
      </c>
      <c r="Q1537" s="213">
        <f t="shared" si="306"/>
        <v>3000</v>
      </c>
      <c r="R1537" s="213">
        <v>0</v>
      </c>
      <c r="S1537" s="213">
        <v>0</v>
      </c>
      <c r="T1537" s="213">
        <v>0</v>
      </c>
      <c r="U1537" s="213">
        <v>0</v>
      </c>
      <c r="V1537" s="213">
        <v>0</v>
      </c>
      <c r="W1537" s="213">
        <v>0</v>
      </c>
      <c r="X1537" s="213">
        <v>0</v>
      </c>
      <c r="Y1537" s="213">
        <v>0</v>
      </c>
      <c r="Z1537" s="213">
        <v>0</v>
      </c>
      <c r="AA1537" s="213">
        <v>0</v>
      </c>
      <c r="AB1537" s="213">
        <v>0</v>
      </c>
      <c r="AC1537" s="213">
        <f>SUMIF('[3]revexpbalances - 2024-07-18T082'!$G:$G,G:G,'[3]revexpbalances - 2024-07-18T082'!$H:$H)</f>
        <v>0</v>
      </c>
      <c r="AD1537" s="213">
        <f t="shared" si="307"/>
        <v>0</v>
      </c>
      <c r="AE1537" s="744">
        <f t="shared" si="308"/>
        <v>0</v>
      </c>
      <c r="AF1537" s="744">
        <f t="shared" si="309"/>
        <v>0</v>
      </c>
      <c r="AG1537" s="744">
        <f t="shared" si="310"/>
        <v>0</v>
      </c>
      <c r="AH1537" s="744">
        <f t="shared" si="311"/>
        <v>0</v>
      </c>
      <c r="AI1537" s="744">
        <f t="shared" si="312"/>
        <v>0</v>
      </c>
      <c r="AJ1537" s="744">
        <f t="shared" si="313"/>
        <v>3000</v>
      </c>
      <c r="AK1537" s="1097">
        <v>3000</v>
      </c>
    </row>
    <row r="1538" spans="1:37">
      <c r="A1538">
        <v>25400</v>
      </c>
      <c r="B1538" t="s">
        <v>2923</v>
      </c>
      <c r="C1538">
        <v>931270</v>
      </c>
      <c r="D1538" t="s">
        <v>6876</v>
      </c>
      <c r="E1538">
        <v>523640</v>
      </c>
      <c r="F1538" t="s">
        <v>109</v>
      </c>
      <c r="G1538" s="408" t="s">
        <v>6905</v>
      </c>
      <c r="H1538" s="566" t="s">
        <v>1766</v>
      </c>
      <c r="I1538" s="408" t="s">
        <v>6968</v>
      </c>
      <c r="J1538" s="217" t="s">
        <v>458</v>
      </c>
      <c r="K1538" s="61" t="str">
        <f t="shared" si="303"/>
        <v>2</v>
      </c>
      <c r="L1538" s="63" t="str">
        <f t="shared" si="304"/>
        <v>Business Services2</v>
      </c>
      <c r="M1538" s="63" t="str">
        <f t="shared" si="305"/>
        <v>SARB Management2</v>
      </c>
      <c r="N1538" s="637">
        <v>0</v>
      </c>
      <c r="O1538" s="213">
        <v>5000</v>
      </c>
      <c r="Q1538" s="213">
        <f t="shared" si="306"/>
        <v>5000</v>
      </c>
      <c r="R1538" s="213">
        <v>0</v>
      </c>
      <c r="S1538" s="213">
        <v>0</v>
      </c>
      <c r="T1538" s="213">
        <v>0</v>
      </c>
      <c r="U1538" s="213">
        <v>2142.84</v>
      </c>
      <c r="V1538" s="213">
        <v>0</v>
      </c>
      <c r="W1538" s="213">
        <v>0</v>
      </c>
      <c r="X1538" s="213">
        <v>0</v>
      </c>
      <c r="Y1538" s="213">
        <v>0</v>
      </c>
      <c r="Z1538" s="213">
        <v>0</v>
      </c>
      <c r="AA1538" s="213">
        <v>0</v>
      </c>
      <c r="AB1538" s="213">
        <v>0</v>
      </c>
      <c r="AC1538" s="213">
        <f>SUMIF('[3]revexpbalances - 2024-07-18T082'!$G:$G,G:G,'[3]revexpbalances - 2024-07-18T082'!$H:$H)</f>
        <v>1117.3599999999999</v>
      </c>
      <c r="AD1538" s="213">
        <f t="shared" si="307"/>
        <v>3260.2</v>
      </c>
      <c r="AE1538" s="744">
        <f t="shared" si="308"/>
        <v>0</v>
      </c>
      <c r="AF1538" s="744">
        <f t="shared" si="309"/>
        <v>2142.84</v>
      </c>
      <c r="AG1538" s="744">
        <f t="shared" si="310"/>
        <v>0</v>
      </c>
      <c r="AH1538" s="744">
        <f t="shared" si="311"/>
        <v>1117.3599999999999</v>
      </c>
      <c r="AI1538" s="744">
        <f t="shared" si="312"/>
        <v>3260.2</v>
      </c>
      <c r="AJ1538" s="744">
        <f t="shared" si="313"/>
        <v>1739.8000000000002</v>
      </c>
      <c r="AK1538" s="1097">
        <v>5000</v>
      </c>
    </row>
    <row r="1539" spans="1:37">
      <c r="A1539">
        <v>25400</v>
      </c>
      <c r="B1539" t="s">
        <v>2923</v>
      </c>
      <c r="C1539">
        <v>931270</v>
      </c>
      <c r="D1539" t="s">
        <v>6876</v>
      </c>
      <c r="E1539">
        <v>523700</v>
      </c>
      <c r="F1539" t="s">
        <v>66</v>
      </c>
      <c r="G1539" s="408" t="s">
        <v>6906</v>
      </c>
      <c r="H1539" s="566" t="s">
        <v>1766</v>
      </c>
      <c r="I1539" s="408" t="s">
        <v>6968</v>
      </c>
      <c r="J1539" s="217" t="s">
        <v>458</v>
      </c>
      <c r="K1539" s="61" t="str">
        <f t="shared" si="303"/>
        <v>2</v>
      </c>
      <c r="L1539" s="63" t="str">
        <f t="shared" si="304"/>
        <v>Business Services2</v>
      </c>
      <c r="M1539" s="63" t="str">
        <f t="shared" si="305"/>
        <v>SARB Management2</v>
      </c>
      <c r="N1539" s="637">
        <v>0</v>
      </c>
      <c r="O1539" s="213">
        <v>2000</v>
      </c>
      <c r="Q1539" s="213">
        <f t="shared" si="306"/>
        <v>2000</v>
      </c>
      <c r="R1539" s="213">
        <v>0</v>
      </c>
      <c r="S1539" s="213">
        <v>0</v>
      </c>
      <c r="T1539" s="213">
        <v>156.69999999999999</v>
      </c>
      <c r="U1539" s="213">
        <v>15.07</v>
      </c>
      <c r="V1539" s="213">
        <v>130.47</v>
      </c>
      <c r="W1539" s="213">
        <v>182.99</v>
      </c>
      <c r="X1539" s="213">
        <v>740.16</v>
      </c>
      <c r="Y1539" s="213">
        <v>0</v>
      </c>
      <c r="Z1539" s="213">
        <v>0</v>
      </c>
      <c r="AA1539" s="213">
        <v>0</v>
      </c>
      <c r="AB1539" s="213">
        <v>0</v>
      </c>
      <c r="AC1539" s="213">
        <f>SUMIF('[3]revexpbalances - 2024-07-18T082'!$G:$G,G:G,'[3]revexpbalances - 2024-07-18T082'!$H:$H)</f>
        <v>0</v>
      </c>
      <c r="AD1539" s="213">
        <f t="shared" si="307"/>
        <v>1225.3899999999999</v>
      </c>
      <c r="AE1539" s="744">
        <f t="shared" si="308"/>
        <v>156.69999999999999</v>
      </c>
      <c r="AF1539" s="744">
        <f t="shared" si="309"/>
        <v>328.53</v>
      </c>
      <c r="AG1539" s="744">
        <f t="shared" si="310"/>
        <v>740.16</v>
      </c>
      <c r="AH1539" s="744">
        <f t="shared" si="311"/>
        <v>0</v>
      </c>
      <c r="AI1539" s="744">
        <f t="shared" si="312"/>
        <v>1225.3899999999999</v>
      </c>
      <c r="AJ1539" s="744">
        <f t="shared" si="313"/>
        <v>774.61000000000013</v>
      </c>
      <c r="AK1539" s="1097">
        <v>5000</v>
      </c>
    </row>
    <row r="1540" spans="1:37">
      <c r="A1540">
        <v>25400</v>
      </c>
      <c r="B1540" t="s">
        <v>2923</v>
      </c>
      <c r="C1540">
        <v>931270</v>
      </c>
      <c r="D1540" t="s">
        <v>6876</v>
      </c>
      <c r="E1540">
        <v>524840</v>
      </c>
      <c r="F1540" t="s">
        <v>69</v>
      </c>
      <c r="G1540" s="408" t="s">
        <v>6907</v>
      </c>
      <c r="H1540" s="566" t="s">
        <v>1766</v>
      </c>
      <c r="I1540" s="408" t="s">
        <v>6968</v>
      </c>
      <c r="J1540" s="217" t="s">
        <v>458</v>
      </c>
      <c r="K1540" s="61" t="str">
        <f t="shared" si="303"/>
        <v>2</v>
      </c>
      <c r="L1540" s="63" t="str">
        <f t="shared" si="304"/>
        <v>Business Services2</v>
      </c>
      <c r="M1540" s="63" t="str">
        <f t="shared" si="305"/>
        <v>SARB Management2</v>
      </c>
      <c r="N1540" s="637">
        <v>0</v>
      </c>
      <c r="O1540" s="213">
        <v>1000</v>
      </c>
      <c r="Q1540" s="213">
        <f t="shared" si="306"/>
        <v>1000</v>
      </c>
      <c r="R1540" s="213">
        <v>0</v>
      </c>
      <c r="S1540" s="213">
        <v>0</v>
      </c>
      <c r="T1540" s="213">
        <v>0</v>
      </c>
      <c r="U1540" s="213">
        <v>0</v>
      </c>
      <c r="V1540" s="213">
        <v>0</v>
      </c>
      <c r="W1540" s="213">
        <v>0</v>
      </c>
      <c r="X1540" s="213">
        <v>0</v>
      </c>
      <c r="Y1540" s="213">
        <v>0</v>
      </c>
      <c r="Z1540" s="213">
        <v>0</v>
      </c>
      <c r="AA1540" s="213">
        <v>0</v>
      </c>
      <c r="AB1540" s="213">
        <v>0</v>
      </c>
      <c r="AC1540" s="213">
        <f>SUMIF('[3]revexpbalances - 2024-07-18T082'!$G:$G,G:G,'[3]revexpbalances - 2024-07-18T082'!$H:$H)</f>
        <v>0</v>
      </c>
      <c r="AD1540" s="213">
        <f t="shared" si="307"/>
        <v>0</v>
      </c>
      <c r="AE1540" s="744">
        <f t="shared" si="308"/>
        <v>0</v>
      </c>
      <c r="AF1540" s="744">
        <f t="shared" si="309"/>
        <v>0</v>
      </c>
      <c r="AG1540" s="744">
        <f t="shared" si="310"/>
        <v>0</v>
      </c>
      <c r="AH1540" s="744">
        <f t="shared" si="311"/>
        <v>0</v>
      </c>
      <c r="AI1540" s="744">
        <f t="shared" si="312"/>
        <v>0</v>
      </c>
      <c r="AJ1540" s="744">
        <f t="shared" si="313"/>
        <v>1000</v>
      </c>
      <c r="AK1540" s="1097">
        <v>1000</v>
      </c>
    </row>
    <row r="1541" spans="1:37">
      <c r="A1541">
        <v>25400</v>
      </c>
      <c r="B1541" t="s">
        <v>2923</v>
      </c>
      <c r="C1541">
        <v>931270</v>
      </c>
      <c r="D1541" t="s">
        <v>6876</v>
      </c>
      <c r="E1541">
        <v>525060</v>
      </c>
      <c r="F1541" t="s">
        <v>96</v>
      </c>
      <c r="G1541" s="408" t="s">
        <v>6908</v>
      </c>
      <c r="H1541" s="566" t="s">
        <v>1766</v>
      </c>
      <c r="I1541" s="408" t="s">
        <v>6968</v>
      </c>
      <c r="J1541" s="217" t="s">
        <v>458</v>
      </c>
      <c r="K1541" s="61" t="str">
        <f t="shared" si="303"/>
        <v>2</v>
      </c>
      <c r="L1541" s="63" t="str">
        <f t="shared" si="304"/>
        <v>Business Services2</v>
      </c>
      <c r="M1541" s="63" t="str">
        <f t="shared" si="305"/>
        <v>SARB Management2</v>
      </c>
      <c r="N1541" s="637">
        <v>0</v>
      </c>
      <c r="O1541" s="213">
        <v>1000</v>
      </c>
      <c r="Q1541" s="213">
        <f t="shared" si="306"/>
        <v>1000</v>
      </c>
      <c r="R1541" s="213">
        <v>0</v>
      </c>
      <c r="S1541" s="213">
        <v>0</v>
      </c>
      <c r="T1541" s="213">
        <v>0</v>
      </c>
      <c r="U1541" s="213">
        <v>0</v>
      </c>
      <c r="V1541" s="213">
        <v>509.18</v>
      </c>
      <c r="W1541" s="213">
        <v>509.18</v>
      </c>
      <c r="X1541" s="213">
        <v>0</v>
      </c>
      <c r="Y1541" s="213">
        <v>0</v>
      </c>
      <c r="Z1541" s="213">
        <v>1151.05</v>
      </c>
      <c r="AA1541" s="213">
        <v>0</v>
      </c>
      <c r="AB1541" s="213">
        <v>0</v>
      </c>
      <c r="AC1541" s="213">
        <f>SUMIF('[3]revexpbalances - 2024-07-18T082'!$G:$G,G:G,'[3]revexpbalances - 2024-07-18T082'!$H:$H)</f>
        <v>53.02</v>
      </c>
      <c r="AD1541" s="213">
        <f t="shared" si="307"/>
        <v>2222.4299999999998</v>
      </c>
      <c r="AE1541" s="744">
        <f t="shared" si="308"/>
        <v>0</v>
      </c>
      <c r="AF1541" s="744">
        <f t="shared" si="309"/>
        <v>1018.36</v>
      </c>
      <c r="AG1541" s="744">
        <f t="shared" si="310"/>
        <v>1151.05</v>
      </c>
      <c r="AH1541" s="744">
        <f t="shared" si="311"/>
        <v>53.02</v>
      </c>
      <c r="AI1541" s="744">
        <f t="shared" si="312"/>
        <v>2222.4299999999998</v>
      </c>
      <c r="AJ1541" s="744">
        <f t="shared" si="313"/>
        <v>-1222.4299999999998</v>
      </c>
      <c r="AK1541" s="1097">
        <v>1000</v>
      </c>
    </row>
    <row r="1542" spans="1:37">
      <c r="A1542">
        <v>25400</v>
      </c>
      <c r="B1542" t="s">
        <v>2923</v>
      </c>
      <c r="C1542">
        <v>931270</v>
      </c>
      <c r="D1542" t="s">
        <v>6876</v>
      </c>
      <c r="E1542">
        <v>526910</v>
      </c>
      <c r="F1542" t="s">
        <v>123</v>
      </c>
      <c r="G1542" s="408" t="s">
        <v>2009</v>
      </c>
      <c r="H1542" s="566" t="s">
        <v>1766</v>
      </c>
      <c r="I1542" s="408" t="s">
        <v>6968</v>
      </c>
      <c r="J1542" s="217" t="s">
        <v>458</v>
      </c>
      <c r="K1542" s="61" t="str">
        <f t="shared" si="303"/>
        <v>2</v>
      </c>
      <c r="L1542" s="63" t="str">
        <f t="shared" si="304"/>
        <v>Business Services2</v>
      </c>
      <c r="M1542" s="63" t="str">
        <f t="shared" si="305"/>
        <v>SARB Management2</v>
      </c>
      <c r="N1542" s="637">
        <v>0</v>
      </c>
      <c r="O1542" s="213">
        <v>10000</v>
      </c>
      <c r="Q1542" s="213">
        <f t="shared" si="306"/>
        <v>10000</v>
      </c>
      <c r="R1542" s="213">
        <v>0</v>
      </c>
      <c r="S1542" s="213">
        <v>0</v>
      </c>
      <c r="T1542" s="213">
        <v>0</v>
      </c>
      <c r="U1542" s="213">
        <v>0</v>
      </c>
      <c r="V1542" s="213">
        <v>0</v>
      </c>
      <c r="W1542" s="213">
        <v>0</v>
      </c>
      <c r="X1542" s="213">
        <v>0</v>
      </c>
      <c r="Y1542" s="213">
        <v>0</v>
      </c>
      <c r="Z1542" s="213">
        <v>0</v>
      </c>
      <c r="AA1542" s="213">
        <v>0</v>
      </c>
      <c r="AB1542" s="213">
        <v>0</v>
      </c>
      <c r="AC1542" s="213">
        <f>SUMIF('[3]revexpbalances - 2024-07-18T082'!$G:$G,G:G,'[3]revexpbalances - 2024-07-18T082'!$H:$H)</f>
        <v>0</v>
      </c>
      <c r="AD1542" s="213">
        <f t="shared" si="307"/>
        <v>0</v>
      </c>
      <c r="AE1542" s="744">
        <f t="shared" si="308"/>
        <v>0</v>
      </c>
      <c r="AF1542" s="744">
        <f t="shared" si="309"/>
        <v>0</v>
      </c>
      <c r="AG1542" s="744">
        <f t="shared" si="310"/>
        <v>0</v>
      </c>
      <c r="AH1542" s="744">
        <f t="shared" si="311"/>
        <v>0</v>
      </c>
      <c r="AI1542" s="744">
        <f t="shared" si="312"/>
        <v>0</v>
      </c>
      <c r="AJ1542" s="744">
        <f t="shared" si="313"/>
        <v>10000</v>
      </c>
      <c r="AK1542" s="1097">
        <v>10000</v>
      </c>
    </row>
    <row r="1543" spans="1:37">
      <c r="A1543">
        <v>25400</v>
      </c>
      <c r="B1543" t="s">
        <v>2923</v>
      </c>
      <c r="C1543">
        <v>931270</v>
      </c>
      <c r="D1543" t="s">
        <v>6876</v>
      </c>
      <c r="E1543">
        <v>526940</v>
      </c>
      <c r="F1543" t="s">
        <v>71</v>
      </c>
      <c r="G1543" s="408" t="s">
        <v>6909</v>
      </c>
      <c r="H1543" s="566" t="s">
        <v>1766</v>
      </c>
      <c r="I1543" s="408" t="s">
        <v>6968</v>
      </c>
      <c r="J1543" s="217" t="s">
        <v>458</v>
      </c>
      <c r="K1543" s="61" t="str">
        <f t="shared" si="303"/>
        <v>2</v>
      </c>
      <c r="L1543" s="63" t="str">
        <f t="shared" si="304"/>
        <v>Business Services2</v>
      </c>
      <c r="M1543" s="63" t="str">
        <f t="shared" si="305"/>
        <v>SARB Management2</v>
      </c>
      <c r="N1543" s="637">
        <v>0</v>
      </c>
      <c r="O1543" s="213">
        <v>1000</v>
      </c>
      <c r="Q1543" s="213">
        <f t="shared" si="306"/>
        <v>1000</v>
      </c>
      <c r="R1543" s="213">
        <v>0</v>
      </c>
      <c r="S1543" s="213">
        <v>0</v>
      </c>
      <c r="T1543" s="213">
        <v>40.78</v>
      </c>
      <c r="U1543" s="213">
        <v>0</v>
      </c>
      <c r="V1543" s="213">
        <v>0</v>
      </c>
      <c r="W1543" s="213">
        <v>0</v>
      </c>
      <c r="X1543" s="213">
        <v>0</v>
      </c>
      <c r="Y1543" s="213">
        <v>417.34</v>
      </c>
      <c r="Z1543" s="213">
        <v>0</v>
      </c>
      <c r="AA1543" s="213">
        <v>0</v>
      </c>
      <c r="AB1543" s="213">
        <v>47.34</v>
      </c>
      <c r="AC1543" s="213">
        <f>SUMIF('[3]revexpbalances - 2024-07-18T082'!$G:$G,G:G,'[3]revexpbalances - 2024-07-18T082'!$H:$H)</f>
        <v>30</v>
      </c>
      <c r="AD1543" s="213">
        <f t="shared" si="307"/>
        <v>535.46</v>
      </c>
      <c r="AE1543" s="744">
        <f t="shared" si="308"/>
        <v>40.78</v>
      </c>
      <c r="AF1543" s="744">
        <f t="shared" si="309"/>
        <v>0</v>
      </c>
      <c r="AG1543" s="744">
        <f t="shared" si="310"/>
        <v>417.34</v>
      </c>
      <c r="AH1543" s="744">
        <f t="shared" si="311"/>
        <v>77.34</v>
      </c>
      <c r="AI1543" s="744">
        <f t="shared" si="312"/>
        <v>535.46</v>
      </c>
      <c r="AJ1543" s="744">
        <f t="shared" si="313"/>
        <v>464.53999999999996</v>
      </c>
      <c r="AK1543" s="1097">
        <v>2000</v>
      </c>
    </row>
    <row r="1544" spans="1:37">
      <c r="A1544">
        <v>25400</v>
      </c>
      <c r="B1544" t="s">
        <v>2923</v>
      </c>
      <c r="C1544">
        <v>931270</v>
      </c>
      <c r="D1544" t="s">
        <v>6876</v>
      </c>
      <c r="E1544">
        <v>526960</v>
      </c>
      <c r="F1544" t="s">
        <v>97</v>
      </c>
      <c r="G1544" s="408" t="s">
        <v>6910</v>
      </c>
      <c r="H1544" s="566" t="s">
        <v>1766</v>
      </c>
      <c r="I1544" s="408" t="s">
        <v>6968</v>
      </c>
      <c r="J1544" s="217" t="s">
        <v>458</v>
      </c>
      <c r="K1544" s="61" t="str">
        <f t="shared" si="303"/>
        <v>2</v>
      </c>
      <c r="L1544" s="63" t="str">
        <f t="shared" si="304"/>
        <v>Business Services2</v>
      </c>
      <c r="M1544" s="63" t="str">
        <f t="shared" si="305"/>
        <v>SARB Management2</v>
      </c>
      <c r="N1544" s="637">
        <v>0</v>
      </c>
      <c r="O1544" s="213">
        <v>10000</v>
      </c>
      <c r="Q1544" s="213">
        <f t="shared" si="306"/>
        <v>10000</v>
      </c>
      <c r="R1544" s="213">
        <v>0</v>
      </c>
      <c r="S1544" s="213">
        <v>0</v>
      </c>
      <c r="T1544" s="213">
        <v>86.96</v>
      </c>
      <c r="U1544" s="213">
        <v>506.96</v>
      </c>
      <c r="V1544" s="213">
        <v>0</v>
      </c>
      <c r="W1544" s="213">
        <v>1190.1300000000001</v>
      </c>
      <c r="X1544" s="213">
        <v>690.03</v>
      </c>
      <c r="Y1544" s="213">
        <v>194.52</v>
      </c>
      <c r="Z1544" s="213">
        <v>223.55</v>
      </c>
      <c r="AA1544" s="213">
        <v>2643.68</v>
      </c>
      <c r="AB1544" s="213">
        <v>603.91</v>
      </c>
      <c r="AC1544" s="213">
        <f>SUMIF('[3]revexpbalances - 2024-07-18T082'!$G:$G,G:G,'[3]revexpbalances - 2024-07-18T082'!$H:$H)</f>
        <v>0</v>
      </c>
      <c r="AD1544" s="213">
        <f t="shared" si="307"/>
        <v>6139.74</v>
      </c>
      <c r="AE1544" s="744">
        <f t="shared" si="308"/>
        <v>86.96</v>
      </c>
      <c r="AF1544" s="744">
        <f t="shared" si="309"/>
        <v>1697.0900000000001</v>
      </c>
      <c r="AG1544" s="744">
        <f t="shared" si="310"/>
        <v>1108.0999999999999</v>
      </c>
      <c r="AH1544" s="744">
        <f t="shared" si="311"/>
        <v>3247.5899999999997</v>
      </c>
      <c r="AI1544" s="744">
        <f t="shared" si="312"/>
        <v>6139.74</v>
      </c>
      <c r="AJ1544" s="744">
        <f t="shared" si="313"/>
        <v>3860.26</v>
      </c>
      <c r="AK1544" s="1097">
        <v>10000</v>
      </c>
    </row>
    <row r="1545" spans="1:37">
      <c r="A1545">
        <v>25400</v>
      </c>
      <c r="B1545" t="s">
        <v>2923</v>
      </c>
      <c r="C1545">
        <v>931270</v>
      </c>
      <c r="D1545" t="s">
        <v>6876</v>
      </c>
      <c r="E1545">
        <v>527680</v>
      </c>
      <c r="F1545" t="s">
        <v>74</v>
      </c>
      <c r="G1545" s="408" t="s">
        <v>6911</v>
      </c>
      <c r="H1545" s="566" t="s">
        <v>1766</v>
      </c>
      <c r="I1545" s="408" t="s">
        <v>6968</v>
      </c>
      <c r="J1545" s="217" t="s">
        <v>458</v>
      </c>
      <c r="K1545" s="61" t="str">
        <f t="shared" si="303"/>
        <v>2</v>
      </c>
      <c r="L1545" s="63" t="str">
        <f t="shared" si="304"/>
        <v>Business Services2</v>
      </c>
      <c r="M1545" s="63" t="str">
        <f t="shared" si="305"/>
        <v>SARB Management2</v>
      </c>
      <c r="N1545" s="637">
        <v>0</v>
      </c>
      <c r="O1545" s="213">
        <v>5000</v>
      </c>
      <c r="Q1545" s="213">
        <f t="shared" si="306"/>
        <v>5000</v>
      </c>
      <c r="R1545" s="213">
        <v>0</v>
      </c>
      <c r="S1545" s="213">
        <v>0</v>
      </c>
      <c r="T1545" s="213">
        <v>0</v>
      </c>
      <c r="U1545" s="213">
        <v>0</v>
      </c>
      <c r="V1545" s="213">
        <v>0</v>
      </c>
      <c r="W1545" s="213">
        <v>0</v>
      </c>
      <c r="X1545" s="213">
        <v>0</v>
      </c>
      <c r="Y1545" s="213">
        <v>399.99</v>
      </c>
      <c r="Z1545" s="213">
        <v>633.62</v>
      </c>
      <c r="AA1545" s="213">
        <v>0</v>
      </c>
      <c r="AB1545" s="213">
        <v>0</v>
      </c>
      <c r="AC1545" s="213">
        <f>SUMIF('[3]revexpbalances - 2024-07-18T082'!$G:$G,G:G,'[3]revexpbalances - 2024-07-18T082'!$H:$H)</f>
        <v>0</v>
      </c>
      <c r="AD1545" s="213">
        <f t="shared" si="307"/>
        <v>1033.6100000000001</v>
      </c>
      <c r="AE1545" s="744">
        <f t="shared" si="308"/>
        <v>0</v>
      </c>
      <c r="AF1545" s="744">
        <f t="shared" si="309"/>
        <v>0</v>
      </c>
      <c r="AG1545" s="744">
        <f t="shared" si="310"/>
        <v>1033.6100000000001</v>
      </c>
      <c r="AH1545" s="744">
        <f t="shared" si="311"/>
        <v>0</v>
      </c>
      <c r="AI1545" s="744">
        <f t="shared" si="312"/>
        <v>1033.6100000000001</v>
      </c>
      <c r="AJ1545" s="744">
        <f t="shared" si="313"/>
        <v>3966.39</v>
      </c>
      <c r="AK1545" s="1097">
        <v>5000</v>
      </c>
    </row>
    <row r="1546" spans="1:37">
      <c r="A1546">
        <v>25400</v>
      </c>
      <c r="B1546" t="s">
        <v>2923</v>
      </c>
      <c r="C1546">
        <v>931270</v>
      </c>
      <c r="D1546" t="s">
        <v>6876</v>
      </c>
      <c r="E1546">
        <v>527720</v>
      </c>
      <c r="F1546" t="s">
        <v>98</v>
      </c>
      <c r="G1546" s="408" t="s">
        <v>6912</v>
      </c>
      <c r="H1546" s="566" t="s">
        <v>1766</v>
      </c>
      <c r="I1546" s="408" t="s">
        <v>6968</v>
      </c>
      <c r="J1546" s="217" t="s">
        <v>458</v>
      </c>
      <c r="K1546" s="61" t="str">
        <f t="shared" si="303"/>
        <v>2</v>
      </c>
      <c r="L1546" s="63" t="str">
        <f t="shared" si="304"/>
        <v>Business Services2</v>
      </c>
      <c r="M1546" s="63" t="str">
        <f t="shared" si="305"/>
        <v>SARB Management2</v>
      </c>
      <c r="N1546" s="637">
        <v>0</v>
      </c>
      <c r="O1546" s="213">
        <v>12000</v>
      </c>
      <c r="Q1546" s="213">
        <f t="shared" si="306"/>
        <v>12000</v>
      </c>
      <c r="R1546" s="213">
        <v>99.95</v>
      </c>
      <c r="S1546" s="213">
        <v>0</v>
      </c>
      <c r="T1546" s="213">
        <v>0</v>
      </c>
      <c r="U1546" s="213">
        <v>0</v>
      </c>
      <c r="V1546" s="213">
        <v>0</v>
      </c>
      <c r="W1546" s="213">
        <v>310.81</v>
      </c>
      <c r="X1546" s="213">
        <v>46.31</v>
      </c>
      <c r="Y1546" s="213">
        <v>25.09</v>
      </c>
      <c r="Z1546" s="213">
        <v>125.58</v>
      </c>
      <c r="AA1546" s="213">
        <v>921.5</v>
      </c>
      <c r="AB1546" s="213">
        <v>1053.47</v>
      </c>
      <c r="AC1546" s="213">
        <f>SUMIF('[3]revexpbalances - 2024-07-18T082'!$G:$G,G:G,'[3]revexpbalances - 2024-07-18T082'!$H:$H)</f>
        <v>2800.77</v>
      </c>
      <c r="AD1546" s="213">
        <f t="shared" si="307"/>
        <v>5383.48</v>
      </c>
      <c r="AE1546" s="744">
        <f t="shared" si="308"/>
        <v>99.95</v>
      </c>
      <c r="AF1546" s="744">
        <f t="shared" si="309"/>
        <v>310.81</v>
      </c>
      <c r="AG1546" s="744">
        <f t="shared" si="310"/>
        <v>196.98000000000002</v>
      </c>
      <c r="AH1546" s="744">
        <f t="shared" si="311"/>
        <v>4775.74</v>
      </c>
      <c r="AI1546" s="744">
        <f t="shared" si="312"/>
        <v>5383.48</v>
      </c>
      <c r="AJ1546" s="744">
        <f t="shared" si="313"/>
        <v>6616.52</v>
      </c>
      <c r="AK1546" s="1097">
        <v>12000</v>
      </c>
    </row>
    <row r="1547" spans="1:37">
      <c r="A1547">
        <v>25400</v>
      </c>
      <c r="B1547" t="s">
        <v>2923</v>
      </c>
      <c r="C1547">
        <v>931270</v>
      </c>
      <c r="D1547" t="s">
        <v>6876</v>
      </c>
      <c r="E1547">
        <v>528920</v>
      </c>
      <c r="F1547" t="s">
        <v>78</v>
      </c>
      <c r="G1547" s="408" t="s">
        <v>1782</v>
      </c>
      <c r="H1547" s="566" t="s">
        <v>1766</v>
      </c>
      <c r="I1547" s="408" t="s">
        <v>6968</v>
      </c>
      <c r="J1547" s="217" t="s">
        <v>458</v>
      </c>
      <c r="K1547" s="61" t="str">
        <f t="shared" si="303"/>
        <v>2</v>
      </c>
      <c r="L1547" s="63" t="str">
        <f t="shared" si="304"/>
        <v>Business Services2</v>
      </c>
      <c r="M1547" s="63" t="str">
        <f t="shared" si="305"/>
        <v>SARB Management2</v>
      </c>
      <c r="N1547" s="637">
        <v>0</v>
      </c>
      <c r="O1547" s="213">
        <v>50000</v>
      </c>
      <c r="P1547" s="717">
        <f>110000+100000+40000</f>
        <v>250000</v>
      </c>
      <c r="Q1547" s="213">
        <f t="shared" si="306"/>
        <v>300000</v>
      </c>
      <c r="R1547" s="213">
        <v>0</v>
      </c>
      <c r="S1547" s="213">
        <v>0</v>
      </c>
      <c r="T1547" s="213">
        <v>1063.3</v>
      </c>
      <c r="U1547" s="213">
        <v>2602.34</v>
      </c>
      <c r="V1547" s="213">
        <v>3915.97</v>
      </c>
      <c r="W1547" s="213">
        <v>3915.97</v>
      </c>
      <c r="X1547" s="213">
        <v>4666.3999999999996</v>
      </c>
      <c r="Y1547" s="213">
        <v>4666.3999999999996</v>
      </c>
      <c r="Z1547" s="213">
        <v>4666.3999999999996</v>
      </c>
      <c r="AA1547" s="213">
        <v>44346.55</v>
      </c>
      <c r="AB1547" s="213">
        <v>4666.3999999999996</v>
      </c>
      <c r="AC1547" s="213">
        <f>SUMIF('[3]revexpbalances - 2024-07-18T082'!$G:$G,G:G,'[3]revexpbalances - 2024-07-18T082'!$H:$H)</f>
        <v>9332.7999999999993</v>
      </c>
      <c r="AD1547" s="213">
        <f t="shared" si="307"/>
        <v>83842.53</v>
      </c>
      <c r="AE1547" s="744">
        <f t="shared" si="308"/>
        <v>1063.3</v>
      </c>
      <c r="AF1547" s="744">
        <f t="shared" si="309"/>
        <v>10434.279999999999</v>
      </c>
      <c r="AG1547" s="744">
        <f t="shared" si="310"/>
        <v>13999.199999999999</v>
      </c>
      <c r="AH1547" s="744">
        <f t="shared" si="311"/>
        <v>58345.75</v>
      </c>
      <c r="AI1547" s="744">
        <f t="shared" si="312"/>
        <v>83842.53</v>
      </c>
      <c r="AJ1547" s="744">
        <f t="shared" si="313"/>
        <v>216157.47</v>
      </c>
      <c r="AK1547" s="1097">
        <v>300000</v>
      </c>
    </row>
    <row r="1548" spans="1:37">
      <c r="A1548">
        <v>25400</v>
      </c>
      <c r="B1548" t="s">
        <v>2923</v>
      </c>
      <c r="C1548">
        <v>931270</v>
      </c>
      <c r="D1548" t="s">
        <v>6876</v>
      </c>
      <c r="E1548">
        <v>536910</v>
      </c>
      <c r="F1548" t="s">
        <v>126</v>
      </c>
      <c r="G1548" s="408" t="s">
        <v>6913</v>
      </c>
      <c r="H1548" s="566" t="s">
        <v>1766</v>
      </c>
      <c r="I1548" s="408" t="s">
        <v>6968</v>
      </c>
      <c r="J1548" s="217" t="s">
        <v>7021</v>
      </c>
      <c r="K1548" s="61" t="str">
        <f t="shared" si="303"/>
        <v>3</v>
      </c>
      <c r="L1548" s="63" t="str">
        <f t="shared" si="304"/>
        <v>Business Services3</v>
      </c>
      <c r="M1548" s="63" t="str">
        <f t="shared" si="305"/>
        <v>SARB Management3</v>
      </c>
      <c r="N1548" s="637">
        <v>0</v>
      </c>
      <c r="O1548" s="213">
        <v>10000</v>
      </c>
      <c r="Q1548" s="213">
        <f t="shared" si="306"/>
        <v>10000</v>
      </c>
      <c r="R1548" s="213">
        <v>0</v>
      </c>
      <c r="S1548" s="213">
        <v>0</v>
      </c>
      <c r="T1548" s="213">
        <v>0</v>
      </c>
      <c r="U1548" s="213">
        <v>0</v>
      </c>
      <c r="V1548" s="213">
        <v>0</v>
      </c>
      <c r="W1548" s="213">
        <v>0</v>
      </c>
      <c r="X1548" s="213">
        <v>0</v>
      </c>
      <c r="Y1548" s="213">
        <v>590.86</v>
      </c>
      <c r="Z1548" s="213">
        <v>0</v>
      </c>
      <c r="AA1548" s="213">
        <v>269.88</v>
      </c>
      <c r="AB1548" s="213">
        <v>0</v>
      </c>
      <c r="AC1548" s="213">
        <f>SUMIF('[3]revexpbalances - 2024-07-18T082'!$G:$G,G:G,'[3]revexpbalances - 2024-07-18T082'!$H:$H)</f>
        <v>927.68</v>
      </c>
      <c r="AD1548" s="213">
        <f t="shared" si="307"/>
        <v>1788.42</v>
      </c>
      <c r="AE1548" s="744">
        <f t="shared" si="308"/>
        <v>0</v>
      </c>
      <c r="AF1548" s="744">
        <f t="shared" si="309"/>
        <v>0</v>
      </c>
      <c r="AG1548" s="744">
        <f t="shared" si="310"/>
        <v>590.86</v>
      </c>
      <c r="AH1548" s="744">
        <f t="shared" si="311"/>
        <v>1197.56</v>
      </c>
      <c r="AI1548" s="744">
        <f t="shared" si="312"/>
        <v>1788.42</v>
      </c>
      <c r="AJ1548" s="744">
        <f t="shared" si="313"/>
        <v>8211.58</v>
      </c>
      <c r="AK1548" s="1097">
        <v>10000</v>
      </c>
    </row>
    <row r="1549" spans="1:37">
      <c r="A1549">
        <v>25400</v>
      </c>
      <c r="B1549" t="s">
        <v>2923</v>
      </c>
      <c r="C1549">
        <v>931270</v>
      </c>
      <c r="D1549" t="s">
        <v>6876</v>
      </c>
      <c r="E1549">
        <v>537080</v>
      </c>
      <c r="F1549" t="s">
        <v>84</v>
      </c>
      <c r="G1549" s="408" t="s">
        <v>6914</v>
      </c>
      <c r="H1549" s="566" t="s">
        <v>1766</v>
      </c>
      <c r="I1549" s="408" t="s">
        <v>6968</v>
      </c>
      <c r="J1549" s="217" t="s">
        <v>7021</v>
      </c>
      <c r="K1549" s="61" t="str">
        <f t="shared" si="303"/>
        <v>3</v>
      </c>
      <c r="L1549" s="63" t="str">
        <f t="shared" si="304"/>
        <v>Business Services3</v>
      </c>
      <c r="M1549" s="63" t="str">
        <f t="shared" si="305"/>
        <v>SARB Management3</v>
      </c>
      <c r="N1549" s="637">
        <v>0</v>
      </c>
      <c r="O1549" s="213">
        <v>2000</v>
      </c>
      <c r="Q1549" s="213">
        <f t="shared" si="306"/>
        <v>2000</v>
      </c>
      <c r="R1549" s="213">
        <v>0</v>
      </c>
      <c r="S1549" s="213">
        <v>0</v>
      </c>
      <c r="T1549" s="213">
        <v>0</v>
      </c>
      <c r="U1549" s="213">
        <v>0</v>
      </c>
      <c r="V1549" s="213">
        <v>0</v>
      </c>
      <c r="W1549" s="213">
        <v>0</v>
      </c>
      <c r="X1549" s="213">
        <v>81</v>
      </c>
      <c r="Y1549" s="213">
        <v>430</v>
      </c>
      <c r="Z1549" s="213">
        <v>0</v>
      </c>
      <c r="AA1549" s="213">
        <v>0</v>
      </c>
      <c r="AB1549" s="213">
        <v>0</v>
      </c>
      <c r="AC1549" s="213">
        <f>SUMIF('[3]revexpbalances - 2024-07-18T082'!$G:$G,G:G,'[3]revexpbalances - 2024-07-18T082'!$H:$H)</f>
        <v>0</v>
      </c>
      <c r="AD1549" s="213">
        <f t="shared" si="307"/>
        <v>511</v>
      </c>
      <c r="AE1549" s="744">
        <f t="shared" si="308"/>
        <v>0</v>
      </c>
      <c r="AF1549" s="744">
        <f t="shared" si="309"/>
        <v>0</v>
      </c>
      <c r="AG1549" s="744">
        <f t="shared" si="310"/>
        <v>511</v>
      </c>
      <c r="AH1549" s="744">
        <f t="shared" si="311"/>
        <v>0</v>
      </c>
      <c r="AI1549" s="744">
        <f t="shared" si="312"/>
        <v>511</v>
      </c>
      <c r="AJ1549" s="744">
        <f t="shared" si="313"/>
        <v>1489</v>
      </c>
      <c r="AK1549" s="1097">
        <v>2000</v>
      </c>
    </row>
    <row r="1550" spans="1:37">
      <c r="A1550">
        <v>25400</v>
      </c>
      <c r="B1550" t="s">
        <v>2923</v>
      </c>
      <c r="C1550">
        <v>931270</v>
      </c>
      <c r="D1550" t="s">
        <v>6876</v>
      </c>
      <c r="E1550">
        <v>546360</v>
      </c>
      <c r="F1550" t="s">
        <v>6825</v>
      </c>
      <c r="G1550" s="408" t="s">
        <v>6915</v>
      </c>
      <c r="H1550" s="566" t="s">
        <v>1766</v>
      </c>
      <c r="I1550" s="408" t="s">
        <v>6968</v>
      </c>
      <c r="J1550" s="62" t="s">
        <v>460</v>
      </c>
      <c r="K1550" s="61" t="str">
        <f t="shared" si="303"/>
        <v>4</v>
      </c>
      <c r="L1550" s="63" t="str">
        <f t="shared" si="304"/>
        <v>Business Services4</v>
      </c>
      <c r="M1550" s="63" t="str">
        <f t="shared" si="305"/>
        <v>SARB Management4</v>
      </c>
      <c r="N1550" s="637">
        <v>0</v>
      </c>
      <c r="O1550" s="213">
        <v>100000</v>
      </c>
      <c r="Q1550" s="213">
        <f t="shared" si="306"/>
        <v>100000</v>
      </c>
      <c r="R1550" s="213">
        <v>0</v>
      </c>
      <c r="S1550" s="213">
        <v>0</v>
      </c>
      <c r="T1550" s="213">
        <v>0</v>
      </c>
      <c r="U1550" s="213">
        <v>0</v>
      </c>
      <c r="V1550" s="213">
        <v>0</v>
      </c>
      <c r="W1550" s="213">
        <v>0</v>
      </c>
      <c r="X1550" s="213">
        <v>0</v>
      </c>
      <c r="Y1550" s="213">
        <v>0</v>
      </c>
      <c r="Z1550" s="213">
        <v>0</v>
      </c>
      <c r="AA1550" s="213">
        <v>0</v>
      </c>
      <c r="AB1550" s="213">
        <v>0</v>
      </c>
      <c r="AC1550" s="213">
        <f>SUMIF('[3]revexpbalances - 2024-07-18T082'!$G:$G,G:G,'[3]revexpbalances - 2024-07-18T082'!$H:$H)</f>
        <v>0</v>
      </c>
      <c r="AD1550" s="213">
        <f t="shared" si="307"/>
        <v>0</v>
      </c>
      <c r="AE1550" s="744">
        <f t="shared" si="308"/>
        <v>0</v>
      </c>
      <c r="AF1550" s="744">
        <f t="shared" si="309"/>
        <v>0</v>
      </c>
      <c r="AG1550" s="744">
        <f t="shared" si="310"/>
        <v>0</v>
      </c>
      <c r="AH1550" s="744">
        <f t="shared" si="311"/>
        <v>0</v>
      </c>
      <c r="AI1550" s="744">
        <f t="shared" si="312"/>
        <v>0</v>
      </c>
      <c r="AJ1550" s="744">
        <f t="shared" si="313"/>
        <v>100000</v>
      </c>
      <c r="AK1550" s="1097">
        <v>0</v>
      </c>
    </row>
    <row r="1551" spans="1:37">
      <c r="A1551">
        <v>25400</v>
      </c>
      <c r="B1551" t="s">
        <v>2923</v>
      </c>
      <c r="C1551">
        <v>931301</v>
      </c>
      <c r="D1551" t="s">
        <v>2933</v>
      </c>
      <c r="E1551">
        <v>537080</v>
      </c>
      <c r="F1551" t="s">
        <v>84</v>
      </c>
      <c r="G1551" s="408" t="s">
        <v>6916</v>
      </c>
      <c r="H1551" s="566" t="s">
        <v>23</v>
      </c>
      <c r="I1551" s="566" t="s">
        <v>433</v>
      </c>
      <c r="J1551" s="217" t="s">
        <v>7021</v>
      </c>
      <c r="K1551" s="61" t="str">
        <f t="shared" si="303"/>
        <v>3</v>
      </c>
      <c r="L1551" s="63" t="str">
        <f t="shared" si="304"/>
        <v>Interpretive3</v>
      </c>
      <c r="M1551" s="63" t="str">
        <f t="shared" si="305"/>
        <v>Historic Preservation3</v>
      </c>
      <c r="N1551" s="637">
        <v>0</v>
      </c>
      <c r="O1551" s="213">
        <v>100</v>
      </c>
      <c r="Q1551" s="213">
        <f t="shared" si="306"/>
        <v>100</v>
      </c>
      <c r="R1551" s="213">
        <v>0</v>
      </c>
      <c r="S1551" s="213">
        <v>0</v>
      </c>
      <c r="T1551" s="213">
        <v>0</v>
      </c>
      <c r="U1551" s="213">
        <v>0</v>
      </c>
      <c r="V1551" s="213">
        <v>220</v>
      </c>
      <c r="W1551" s="213">
        <v>0</v>
      </c>
      <c r="X1551" s="213">
        <v>0</v>
      </c>
      <c r="Y1551" s="213">
        <v>0</v>
      </c>
      <c r="Z1551" s="213">
        <v>0</v>
      </c>
      <c r="AA1551" s="213">
        <v>0</v>
      </c>
      <c r="AB1551" s="213">
        <v>0</v>
      </c>
      <c r="AC1551" s="213">
        <f>SUMIF('[3]revexpbalances - 2024-07-18T082'!$G:$G,G:G,'[3]revexpbalances - 2024-07-18T082'!$H:$H)</f>
        <v>0</v>
      </c>
      <c r="AD1551" s="213">
        <f t="shared" si="307"/>
        <v>220</v>
      </c>
      <c r="AE1551" s="744">
        <f t="shared" si="308"/>
        <v>0</v>
      </c>
      <c r="AF1551" s="744">
        <f t="shared" si="309"/>
        <v>220</v>
      </c>
      <c r="AG1551" s="744">
        <f t="shared" si="310"/>
        <v>0</v>
      </c>
      <c r="AH1551" s="744">
        <f t="shared" si="311"/>
        <v>0</v>
      </c>
      <c r="AI1551" s="744">
        <f t="shared" si="312"/>
        <v>220</v>
      </c>
      <c r="AJ1551" s="744">
        <f t="shared" si="313"/>
        <v>-120</v>
      </c>
      <c r="AK1551" s="1097">
        <v>100</v>
      </c>
    </row>
    <row r="1552" spans="1:37">
      <c r="A1552">
        <v>25400</v>
      </c>
      <c r="B1552" t="s">
        <v>2923</v>
      </c>
      <c r="C1552">
        <v>931302</v>
      </c>
      <c r="D1552" t="s">
        <v>2924</v>
      </c>
      <c r="E1552">
        <v>521720</v>
      </c>
      <c r="F1552" t="s">
        <v>121</v>
      </c>
      <c r="G1552" s="408" t="s">
        <v>6917</v>
      </c>
      <c r="H1552" s="566" t="s">
        <v>23</v>
      </c>
      <c r="I1552" s="566" t="s">
        <v>435</v>
      </c>
      <c r="J1552" s="217" t="s">
        <v>458</v>
      </c>
      <c r="K1552" s="61" t="str">
        <f t="shared" si="303"/>
        <v>2</v>
      </c>
      <c r="L1552" s="63" t="str">
        <f t="shared" si="304"/>
        <v>Interpretive2</v>
      </c>
      <c r="M1552" s="63" t="str">
        <f t="shared" si="305"/>
        <v>Gilman Ranch2</v>
      </c>
      <c r="N1552" s="637">
        <v>0</v>
      </c>
      <c r="O1552" s="213">
        <v>250</v>
      </c>
      <c r="Q1552" s="213">
        <f t="shared" si="306"/>
        <v>250</v>
      </c>
      <c r="R1552" s="213">
        <v>0</v>
      </c>
      <c r="S1552" s="213">
        <v>0</v>
      </c>
      <c r="T1552" s="213">
        <v>0</v>
      </c>
      <c r="U1552" s="213">
        <v>0</v>
      </c>
      <c r="V1552" s="213">
        <v>0</v>
      </c>
      <c r="W1552" s="213">
        <v>0</v>
      </c>
      <c r="X1552" s="213">
        <v>163.19</v>
      </c>
      <c r="Y1552" s="213">
        <v>0</v>
      </c>
      <c r="Z1552" s="213">
        <v>0</v>
      </c>
      <c r="AA1552" s="213">
        <v>0</v>
      </c>
      <c r="AB1552" s="213">
        <v>0</v>
      </c>
      <c r="AC1552" s="213">
        <f>SUMIF('[3]revexpbalances - 2024-07-18T082'!$G:$G,G:G,'[3]revexpbalances - 2024-07-18T082'!$H:$H)</f>
        <v>0</v>
      </c>
      <c r="AD1552" s="213">
        <f t="shared" si="307"/>
        <v>163.19</v>
      </c>
      <c r="AE1552" s="744">
        <f t="shared" si="308"/>
        <v>0</v>
      </c>
      <c r="AF1552" s="744">
        <f t="shared" si="309"/>
        <v>0</v>
      </c>
      <c r="AG1552" s="744">
        <f t="shared" si="310"/>
        <v>163.19</v>
      </c>
      <c r="AH1552" s="744">
        <f t="shared" si="311"/>
        <v>0</v>
      </c>
      <c r="AI1552" s="744">
        <f t="shared" si="312"/>
        <v>163.19</v>
      </c>
      <c r="AJ1552" s="744">
        <f t="shared" si="313"/>
        <v>86.81</v>
      </c>
      <c r="AK1552" s="1097">
        <v>250</v>
      </c>
    </row>
    <row r="1553" spans="1:37">
      <c r="A1553">
        <v>25400</v>
      </c>
      <c r="B1553" t="s">
        <v>2923</v>
      </c>
      <c r="C1553">
        <v>931303</v>
      </c>
      <c r="D1553" t="s">
        <v>5793</v>
      </c>
      <c r="E1553">
        <v>522340</v>
      </c>
      <c r="F1553" t="s">
        <v>94</v>
      </c>
      <c r="G1553" s="408" t="s">
        <v>6918</v>
      </c>
      <c r="H1553" s="566" t="s">
        <v>23</v>
      </c>
      <c r="I1553" s="566" t="s">
        <v>437</v>
      </c>
      <c r="J1553" s="217" t="s">
        <v>458</v>
      </c>
      <c r="K1553" s="61" t="str">
        <f t="shared" si="303"/>
        <v>2</v>
      </c>
      <c r="L1553" s="63" t="str">
        <f t="shared" si="304"/>
        <v>Interpretive2</v>
      </c>
      <c r="M1553" s="63" t="str">
        <f t="shared" si="305"/>
        <v>Jensen-Alvarado Ranch2</v>
      </c>
      <c r="N1553" s="637">
        <v>0</v>
      </c>
      <c r="O1553" s="213">
        <v>0</v>
      </c>
      <c r="Q1553" s="213">
        <f t="shared" si="306"/>
        <v>0</v>
      </c>
      <c r="R1553" s="213">
        <v>36</v>
      </c>
      <c r="S1553" s="213">
        <v>0</v>
      </c>
      <c r="T1553" s="213">
        <v>-36</v>
      </c>
      <c r="U1553" s="213">
        <v>0</v>
      </c>
      <c r="V1553" s="213">
        <v>0</v>
      </c>
      <c r="W1553" s="213">
        <v>0</v>
      </c>
      <c r="X1553" s="213">
        <v>0</v>
      </c>
      <c r="Y1553" s="213">
        <v>0</v>
      </c>
      <c r="Z1553" s="213">
        <v>0</v>
      </c>
      <c r="AA1553" s="213">
        <v>0</v>
      </c>
      <c r="AB1553" s="213">
        <v>0</v>
      </c>
      <c r="AC1553" s="213">
        <f>SUMIF('[3]revexpbalances - 2024-07-18T082'!$G:$G,G:G,'[3]revexpbalances - 2024-07-18T082'!$H:$H)</f>
        <v>0</v>
      </c>
      <c r="AD1553" s="213">
        <f t="shared" si="307"/>
        <v>0</v>
      </c>
      <c r="AE1553" s="744">
        <f t="shared" si="308"/>
        <v>0</v>
      </c>
      <c r="AF1553" s="744">
        <f t="shared" si="309"/>
        <v>0</v>
      </c>
      <c r="AG1553" s="744">
        <f t="shared" si="310"/>
        <v>0</v>
      </c>
      <c r="AH1553" s="744">
        <f t="shared" si="311"/>
        <v>0</v>
      </c>
      <c r="AI1553" s="744">
        <f t="shared" si="312"/>
        <v>0</v>
      </c>
      <c r="AJ1553" s="744">
        <f t="shared" si="313"/>
        <v>0</v>
      </c>
      <c r="AK1553" s="1097">
        <v>0</v>
      </c>
    </row>
    <row r="1554" spans="1:37">
      <c r="A1554">
        <v>25400</v>
      </c>
      <c r="B1554" t="s">
        <v>2923</v>
      </c>
      <c r="C1554">
        <v>931402</v>
      </c>
      <c r="D1554" t="s">
        <v>2938</v>
      </c>
      <c r="E1554">
        <v>520010</v>
      </c>
      <c r="F1554" t="s">
        <v>119</v>
      </c>
      <c r="G1554" s="408" t="s">
        <v>6919</v>
      </c>
      <c r="H1554" s="566" t="s">
        <v>1524</v>
      </c>
      <c r="I1554" s="566" t="s">
        <v>446</v>
      </c>
      <c r="J1554" s="217" t="s">
        <v>458</v>
      </c>
      <c r="K1554" s="61" t="str">
        <f t="shared" si="303"/>
        <v>2</v>
      </c>
      <c r="L1554" s="63" t="str">
        <f t="shared" si="304"/>
        <v>Regional Parks2</v>
      </c>
      <c r="M1554" s="63" t="str">
        <f t="shared" si="305"/>
        <v>Hurkey Creek2</v>
      </c>
      <c r="N1554" s="637">
        <v>0</v>
      </c>
      <c r="O1554" s="213">
        <v>750</v>
      </c>
      <c r="Q1554" s="213">
        <f t="shared" si="306"/>
        <v>750</v>
      </c>
      <c r="R1554" s="213">
        <v>0</v>
      </c>
      <c r="S1554" s="213">
        <v>0</v>
      </c>
      <c r="T1554" s="213">
        <v>0</v>
      </c>
      <c r="U1554" s="213">
        <v>0</v>
      </c>
      <c r="V1554" s="213">
        <v>0</v>
      </c>
      <c r="W1554" s="213">
        <v>0</v>
      </c>
      <c r="X1554" s="213">
        <v>0</v>
      </c>
      <c r="Y1554" s="213">
        <v>0</v>
      </c>
      <c r="Z1554" s="213">
        <v>0</v>
      </c>
      <c r="AA1554" s="213">
        <v>0</v>
      </c>
      <c r="AB1554" s="213">
        <v>0</v>
      </c>
      <c r="AC1554" s="213">
        <f>SUMIF('[3]revexpbalances - 2024-07-18T082'!$G:$G,G:G,'[3]revexpbalances - 2024-07-18T082'!$H:$H)</f>
        <v>0</v>
      </c>
      <c r="AD1554" s="213">
        <f t="shared" si="307"/>
        <v>0</v>
      </c>
      <c r="AE1554" s="744">
        <f t="shared" si="308"/>
        <v>0</v>
      </c>
      <c r="AF1554" s="744">
        <f t="shared" si="309"/>
        <v>0</v>
      </c>
      <c r="AG1554" s="744">
        <f t="shared" si="310"/>
        <v>0</v>
      </c>
      <c r="AH1554" s="744">
        <f t="shared" si="311"/>
        <v>0</v>
      </c>
      <c r="AI1554" s="744">
        <f t="shared" si="312"/>
        <v>0</v>
      </c>
      <c r="AJ1554" s="744">
        <f t="shared" si="313"/>
        <v>750</v>
      </c>
      <c r="AK1554" s="1097">
        <v>750</v>
      </c>
    </row>
    <row r="1555" spans="1:37">
      <c r="A1555">
        <v>25400</v>
      </c>
      <c r="B1555" t="s">
        <v>2923</v>
      </c>
      <c r="C1555">
        <v>931402</v>
      </c>
      <c r="D1555" t="s">
        <v>2938</v>
      </c>
      <c r="E1555">
        <v>520220</v>
      </c>
      <c r="F1555" t="s">
        <v>1792</v>
      </c>
      <c r="G1555" s="408" t="s">
        <v>6920</v>
      </c>
      <c r="H1555" s="566" t="s">
        <v>1524</v>
      </c>
      <c r="I1555" s="566" t="s">
        <v>446</v>
      </c>
      <c r="J1555" s="217" t="s">
        <v>458</v>
      </c>
      <c r="K1555" s="61" t="str">
        <f t="shared" si="303"/>
        <v>2</v>
      </c>
      <c r="L1555" s="63" t="str">
        <f t="shared" si="304"/>
        <v>Regional Parks2</v>
      </c>
      <c r="M1555" s="63" t="str">
        <f t="shared" si="305"/>
        <v>Hurkey Creek2</v>
      </c>
      <c r="N1555" s="637">
        <v>0</v>
      </c>
      <c r="O1555" s="213">
        <v>2000</v>
      </c>
      <c r="Q1555" s="213">
        <f t="shared" si="306"/>
        <v>2000</v>
      </c>
      <c r="R1555" s="213">
        <v>0</v>
      </c>
      <c r="S1555" s="213">
        <v>0</v>
      </c>
      <c r="T1555" s="213">
        <v>0</v>
      </c>
      <c r="U1555" s="213">
        <v>0</v>
      </c>
      <c r="V1555" s="213">
        <v>0</v>
      </c>
      <c r="W1555" s="213">
        <v>0</v>
      </c>
      <c r="X1555" s="213">
        <v>0</v>
      </c>
      <c r="Y1555" s="213">
        <v>0</v>
      </c>
      <c r="Z1555" s="213">
        <v>0</v>
      </c>
      <c r="AA1555" s="213">
        <v>0</v>
      </c>
      <c r="AB1555" s="213">
        <v>0</v>
      </c>
      <c r="AC1555" s="213">
        <f>SUMIF('[3]revexpbalances - 2024-07-18T082'!$G:$G,G:G,'[3]revexpbalances - 2024-07-18T082'!$H:$H)</f>
        <v>0</v>
      </c>
      <c r="AD1555" s="213">
        <f t="shared" si="307"/>
        <v>0</v>
      </c>
      <c r="AE1555" s="744">
        <f t="shared" si="308"/>
        <v>0</v>
      </c>
      <c r="AF1555" s="744">
        <f t="shared" si="309"/>
        <v>0</v>
      </c>
      <c r="AG1555" s="744">
        <f t="shared" si="310"/>
        <v>0</v>
      </c>
      <c r="AH1555" s="744">
        <f t="shared" si="311"/>
        <v>0</v>
      </c>
      <c r="AI1555" s="744">
        <f t="shared" si="312"/>
        <v>0</v>
      </c>
      <c r="AJ1555" s="744">
        <f t="shared" si="313"/>
        <v>2000</v>
      </c>
      <c r="AK1555" s="1097">
        <v>2000</v>
      </c>
    </row>
    <row r="1556" spans="1:37">
      <c r="A1556">
        <v>25400</v>
      </c>
      <c r="B1556" t="s">
        <v>2923</v>
      </c>
      <c r="C1556">
        <v>931420</v>
      </c>
      <c r="D1556" t="s">
        <v>5794</v>
      </c>
      <c r="E1556">
        <v>529550</v>
      </c>
      <c r="F1556" t="s">
        <v>103</v>
      </c>
      <c r="G1556" s="408" t="s">
        <v>6921</v>
      </c>
      <c r="H1556" s="566" t="s">
        <v>1524</v>
      </c>
      <c r="I1556" s="566" t="s">
        <v>5794</v>
      </c>
      <c r="J1556" s="217" t="s">
        <v>458</v>
      </c>
      <c r="K1556" s="61" t="str">
        <f t="shared" si="303"/>
        <v>2</v>
      </c>
      <c r="L1556" s="63" t="str">
        <f t="shared" si="304"/>
        <v>Regional Parks2</v>
      </c>
      <c r="M1556" s="63" t="str">
        <f t="shared" si="305"/>
        <v>Blythe Parks2</v>
      </c>
      <c r="N1556" s="637">
        <v>0</v>
      </c>
      <c r="O1556" s="213">
        <v>12000</v>
      </c>
      <c r="Q1556" s="213">
        <f t="shared" si="306"/>
        <v>12000</v>
      </c>
      <c r="R1556" s="213">
        <v>0</v>
      </c>
      <c r="S1556" s="213">
        <v>0</v>
      </c>
      <c r="T1556" s="213">
        <v>0</v>
      </c>
      <c r="U1556" s="213">
        <v>0</v>
      </c>
      <c r="V1556" s="213">
        <v>0</v>
      </c>
      <c r="W1556" s="213">
        <v>0</v>
      </c>
      <c r="X1556" s="213">
        <v>0</v>
      </c>
      <c r="Y1556" s="213">
        <v>0</v>
      </c>
      <c r="Z1556" s="213">
        <v>0</v>
      </c>
      <c r="AA1556" s="213">
        <v>0</v>
      </c>
      <c r="AB1556" s="213">
        <v>0</v>
      </c>
      <c r="AC1556" s="213">
        <f>SUMIF('[3]revexpbalances - 2024-07-18T082'!$G:$G,G:G,'[3]revexpbalances - 2024-07-18T082'!$H:$H)</f>
        <v>0</v>
      </c>
      <c r="AD1556" s="213">
        <f t="shared" si="307"/>
        <v>0</v>
      </c>
      <c r="AE1556" s="744">
        <f t="shared" si="308"/>
        <v>0</v>
      </c>
      <c r="AF1556" s="744">
        <f t="shared" si="309"/>
        <v>0</v>
      </c>
      <c r="AG1556" s="744">
        <f t="shared" si="310"/>
        <v>0</v>
      </c>
      <c r="AH1556" s="744">
        <f t="shared" si="311"/>
        <v>0</v>
      </c>
      <c r="AI1556" s="744">
        <f t="shared" si="312"/>
        <v>0</v>
      </c>
      <c r="AJ1556" s="744">
        <f t="shared" si="313"/>
        <v>12000</v>
      </c>
      <c r="AK1556" s="1097">
        <v>0</v>
      </c>
    </row>
    <row r="1557" spans="1:37">
      <c r="A1557">
        <v>25400</v>
      </c>
      <c r="B1557" t="s">
        <v>2923</v>
      </c>
      <c r="C1557">
        <v>931420</v>
      </c>
      <c r="D1557" t="s">
        <v>5794</v>
      </c>
      <c r="E1557">
        <v>537020</v>
      </c>
      <c r="F1557" t="s">
        <v>83</v>
      </c>
      <c r="G1557" s="408" t="s">
        <v>6922</v>
      </c>
      <c r="H1557" s="566" t="s">
        <v>1524</v>
      </c>
      <c r="I1557" s="566" t="s">
        <v>5794</v>
      </c>
      <c r="J1557" s="62" t="s">
        <v>2130</v>
      </c>
      <c r="K1557" s="61" t="str">
        <f t="shared" si="303"/>
        <v>3</v>
      </c>
      <c r="L1557" s="63" t="str">
        <f t="shared" si="304"/>
        <v>Regional Parks3</v>
      </c>
      <c r="M1557" s="63" t="str">
        <f t="shared" si="305"/>
        <v>Blythe Parks3</v>
      </c>
      <c r="N1557" s="637">
        <v>0</v>
      </c>
      <c r="O1557" s="213">
        <v>403</v>
      </c>
      <c r="Q1557" s="213">
        <f t="shared" si="306"/>
        <v>403</v>
      </c>
      <c r="R1557" s="213">
        <v>0</v>
      </c>
      <c r="S1557" s="213">
        <v>0</v>
      </c>
      <c r="T1557" s="213">
        <v>0</v>
      </c>
      <c r="U1557" s="213">
        <v>0</v>
      </c>
      <c r="V1557" s="213">
        <v>0</v>
      </c>
      <c r="W1557" s="213">
        <v>0</v>
      </c>
      <c r="X1557" s="213">
        <v>0</v>
      </c>
      <c r="Y1557" s="213">
        <v>0</v>
      </c>
      <c r="Z1557" s="213">
        <v>0</v>
      </c>
      <c r="AA1557" s="213">
        <v>0</v>
      </c>
      <c r="AB1557" s="213">
        <v>0</v>
      </c>
      <c r="AC1557" s="213">
        <f>SUMIF('[3]revexpbalances - 2024-07-18T082'!$G:$G,G:G,'[3]revexpbalances - 2024-07-18T082'!$H:$H)</f>
        <v>0</v>
      </c>
      <c r="AD1557" s="213">
        <f t="shared" si="307"/>
        <v>0</v>
      </c>
      <c r="AE1557" s="744">
        <f t="shared" si="308"/>
        <v>0</v>
      </c>
      <c r="AF1557" s="744">
        <f t="shared" si="309"/>
        <v>0</v>
      </c>
      <c r="AG1557" s="744">
        <f t="shared" si="310"/>
        <v>0</v>
      </c>
      <c r="AH1557" s="744">
        <f t="shared" si="311"/>
        <v>0</v>
      </c>
      <c r="AI1557" s="744">
        <f t="shared" si="312"/>
        <v>0</v>
      </c>
      <c r="AJ1557" s="744">
        <f t="shared" si="313"/>
        <v>403</v>
      </c>
      <c r="AK1557" s="1097">
        <v>0</v>
      </c>
    </row>
    <row r="1558" spans="1:37">
      <c r="A1558">
        <v>25400</v>
      </c>
      <c r="B1558" t="s">
        <v>2923</v>
      </c>
      <c r="C1558">
        <v>931421</v>
      </c>
      <c r="D1558" t="s">
        <v>2935</v>
      </c>
      <c r="E1558">
        <v>527820</v>
      </c>
      <c r="F1558" t="s">
        <v>6923</v>
      </c>
      <c r="G1558" s="408" t="s">
        <v>6924</v>
      </c>
      <c r="H1558" s="566" t="s">
        <v>1524</v>
      </c>
      <c r="I1558" s="566" t="s">
        <v>326</v>
      </c>
      <c r="J1558" s="217" t="s">
        <v>458</v>
      </c>
      <c r="K1558" s="61" t="str">
        <f t="shared" si="303"/>
        <v>2</v>
      </c>
      <c r="L1558" s="63" t="str">
        <f t="shared" si="304"/>
        <v>Regional Parks2</v>
      </c>
      <c r="M1558" s="63" t="str">
        <f t="shared" si="305"/>
        <v>Mayflower2</v>
      </c>
      <c r="N1558" s="637">
        <v>0</v>
      </c>
      <c r="O1558" s="213">
        <v>0</v>
      </c>
      <c r="Q1558" s="213">
        <f t="shared" si="306"/>
        <v>0</v>
      </c>
      <c r="R1558" s="213">
        <v>2400</v>
      </c>
      <c r="S1558" s="213">
        <v>0</v>
      </c>
      <c r="T1558" s="213">
        <v>0</v>
      </c>
      <c r="U1558" s="213">
        <v>0</v>
      </c>
      <c r="V1558" s="213">
        <v>0</v>
      </c>
      <c r="W1558" s="213">
        <v>0</v>
      </c>
      <c r="X1558" s="213">
        <v>0</v>
      </c>
      <c r="Y1558" s="213">
        <v>0</v>
      </c>
      <c r="Z1558" s="213">
        <v>0</v>
      </c>
      <c r="AA1558" s="213">
        <v>0</v>
      </c>
      <c r="AB1558" s="213">
        <v>0</v>
      </c>
      <c r="AC1558" s="213">
        <f>SUMIF('[3]revexpbalances - 2024-07-18T082'!$G:$G,G:G,'[3]revexpbalances - 2024-07-18T082'!$H:$H)</f>
        <v>0</v>
      </c>
      <c r="AD1558" s="213">
        <f t="shared" si="307"/>
        <v>2400</v>
      </c>
      <c r="AE1558" s="744">
        <f t="shared" si="308"/>
        <v>2400</v>
      </c>
      <c r="AF1558" s="744">
        <f t="shared" si="309"/>
        <v>0</v>
      </c>
      <c r="AG1558" s="744">
        <f t="shared" si="310"/>
        <v>0</v>
      </c>
      <c r="AH1558" s="744">
        <f t="shared" si="311"/>
        <v>0</v>
      </c>
      <c r="AI1558" s="744">
        <f t="shared" si="312"/>
        <v>2400</v>
      </c>
      <c r="AJ1558" s="744">
        <f t="shared" si="313"/>
        <v>-2400</v>
      </c>
      <c r="AK1558" s="1097">
        <v>0</v>
      </c>
    </row>
    <row r="1559" spans="1:37">
      <c r="A1559">
        <v>25420</v>
      </c>
      <c r="B1559" t="s">
        <v>449</v>
      </c>
      <c r="C1559">
        <v>931124</v>
      </c>
      <c r="D1559" t="s">
        <v>6925</v>
      </c>
      <c r="E1559">
        <v>536760</v>
      </c>
      <c r="F1559" t="s">
        <v>2872</v>
      </c>
      <c r="G1559" s="408" t="s">
        <v>6926</v>
      </c>
      <c r="H1559" s="566" t="s">
        <v>1766</v>
      </c>
      <c r="I1559" s="566" t="s">
        <v>46</v>
      </c>
      <c r="J1559" s="62" t="s">
        <v>2130</v>
      </c>
      <c r="K1559" s="61" t="str">
        <f t="shared" si="303"/>
        <v>3</v>
      </c>
      <c r="L1559" s="63" t="str">
        <f t="shared" si="304"/>
        <v>Business Services3</v>
      </c>
      <c r="M1559" s="63" t="str">
        <f t="shared" si="305"/>
        <v>Business Operations3</v>
      </c>
      <c r="N1559" s="637">
        <v>0</v>
      </c>
      <c r="O1559" s="213">
        <v>140</v>
      </c>
      <c r="Q1559" s="213">
        <f t="shared" si="306"/>
        <v>140</v>
      </c>
      <c r="R1559" s="213">
        <v>0</v>
      </c>
      <c r="S1559" s="213">
        <v>0</v>
      </c>
      <c r="T1559" s="213">
        <v>0</v>
      </c>
      <c r="U1559" s="213">
        <v>0</v>
      </c>
      <c r="V1559" s="213">
        <v>0</v>
      </c>
      <c r="W1559" s="213">
        <v>0</v>
      </c>
      <c r="X1559" s="213">
        <v>0</v>
      </c>
      <c r="Y1559" s="213">
        <v>0</v>
      </c>
      <c r="Z1559" s="213">
        <v>0</v>
      </c>
      <c r="AA1559" s="213">
        <v>0</v>
      </c>
      <c r="AB1559" s="213">
        <v>0</v>
      </c>
      <c r="AC1559" s="213">
        <f>SUMIF('[3]revexpbalances - 2024-07-18T082'!$G:$G,G:G,'[3]revexpbalances - 2024-07-18T082'!$H:$H)</f>
        <v>0</v>
      </c>
      <c r="AD1559" s="213">
        <f t="shared" si="307"/>
        <v>0</v>
      </c>
      <c r="AE1559" s="744">
        <f t="shared" si="308"/>
        <v>0</v>
      </c>
      <c r="AF1559" s="744">
        <f t="shared" si="309"/>
        <v>0</v>
      </c>
      <c r="AG1559" s="744">
        <f t="shared" si="310"/>
        <v>0</v>
      </c>
      <c r="AH1559" s="744">
        <f t="shared" si="311"/>
        <v>0</v>
      </c>
      <c r="AI1559" s="744">
        <f t="shared" si="312"/>
        <v>0</v>
      </c>
      <c r="AJ1559" s="744">
        <f t="shared" si="313"/>
        <v>140</v>
      </c>
      <c r="AK1559" s="1097">
        <v>0</v>
      </c>
    </row>
    <row r="1560" spans="1:37">
      <c r="A1560">
        <v>25510</v>
      </c>
      <c r="B1560" t="s">
        <v>2954</v>
      </c>
      <c r="C1560">
        <v>931108</v>
      </c>
      <c r="D1560" t="s">
        <v>2954</v>
      </c>
      <c r="E1560">
        <v>520115</v>
      </c>
      <c r="F1560" t="s">
        <v>49</v>
      </c>
      <c r="G1560" s="408" t="s">
        <v>6927</v>
      </c>
      <c r="H1560" s="566" t="s">
        <v>1766</v>
      </c>
      <c r="I1560" s="566" t="s">
        <v>444</v>
      </c>
      <c r="J1560" s="217" t="s">
        <v>458</v>
      </c>
      <c r="K1560" s="61" t="str">
        <f t="shared" si="303"/>
        <v>2</v>
      </c>
      <c r="L1560" s="63" t="str">
        <f t="shared" si="304"/>
        <v>Business Services2</v>
      </c>
      <c r="M1560" s="63" t="str">
        <f t="shared" si="305"/>
        <v>Park Residences2</v>
      </c>
      <c r="N1560" s="637">
        <v>0</v>
      </c>
      <c r="O1560" s="213">
        <v>1500</v>
      </c>
      <c r="Q1560" s="213">
        <f t="shared" si="306"/>
        <v>1500</v>
      </c>
      <c r="R1560" s="213">
        <v>0</v>
      </c>
      <c r="S1560" s="213">
        <v>162</v>
      </c>
      <c r="T1560" s="213">
        <v>0</v>
      </c>
      <c r="U1560" s="213">
        <v>0</v>
      </c>
      <c r="V1560" s="213">
        <v>130</v>
      </c>
      <c r="W1560" s="213">
        <v>0</v>
      </c>
      <c r="X1560" s="213">
        <v>0</v>
      </c>
      <c r="Y1560" s="213">
        <v>0</v>
      </c>
      <c r="Z1560" s="213">
        <v>0</v>
      </c>
      <c r="AA1560" s="213">
        <v>455.75</v>
      </c>
      <c r="AB1560" s="213">
        <v>0</v>
      </c>
      <c r="AC1560" s="213">
        <f>SUMIF('[3]revexpbalances - 2024-07-18T082'!$G:$G,G:G,'[3]revexpbalances - 2024-07-18T082'!$H:$H)</f>
        <v>700.63</v>
      </c>
      <c r="AD1560" s="213">
        <f t="shared" si="307"/>
        <v>1448.38</v>
      </c>
      <c r="AE1560" s="744">
        <f t="shared" si="308"/>
        <v>162</v>
      </c>
      <c r="AF1560" s="744">
        <f t="shared" si="309"/>
        <v>130</v>
      </c>
      <c r="AG1560" s="744">
        <f t="shared" si="310"/>
        <v>0</v>
      </c>
      <c r="AH1560" s="744">
        <f t="shared" si="311"/>
        <v>1156.3800000000001</v>
      </c>
      <c r="AI1560" s="744">
        <f t="shared" si="312"/>
        <v>1448.38</v>
      </c>
      <c r="AJ1560" s="744">
        <f t="shared" si="313"/>
        <v>51.619999999999891</v>
      </c>
      <c r="AK1560" s="1097">
        <v>2200</v>
      </c>
    </row>
    <row r="1561" spans="1:37">
      <c r="A1561">
        <v>25510</v>
      </c>
      <c r="B1561" t="s">
        <v>2954</v>
      </c>
      <c r="C1561">
        <v>931108</v>
      </c>
      <c r="D1561" t="s">
        <v>2954</v>
      </c>
      <c r="E1561">
        <v>520230</v>
      </c>
      <c r="F1561" t="s">
        <v>50</v>
      </c>
      <c r="G1561" s="408" t="s">
        <v>1825</v>
      </c>
      <c r="H1561" s="566" t="s">
        <v>1766</v>
      </c>
      <c r="I1561" s="566" t="s">
        <v>444</v>
      </c>
      <c r="J1561" s="217" t="s">
        <v>458</v>
      </c>
      <c r="K1561" s="61" t="str">
        <f t="shared" si="303"/>
        <v>2</v>
      </c>
      <c r="L1561" s="63" t="str">
        <f t="shared" si="304"/>
        <v>Business Services2</v>
      </c>
      <c r="M1561" s="63" t="str">
        <f t="shared" si="305"/>
        <v>Park Residences2</v>
      </c>
      <c r="N1561" s="637">
        <v>0</v>
      </c>
      <c r="O1561" s="213">
        <v>3500</v>
      </c>
      <c r="Q1561" s="213">
        <f t="shared" si="306"/>
        <v>3500</v>
      </c>
      <c r="R1561" s="213">
        <v>0</v>
      </c>
      <c r="S1561" s="213">
        <v>229.84</v>
      </c>
      <c r="T1561" s="213">
        <v>243.18</v>
      </c>
      <c r="U1561" s="213">
        <v>243.5</v>
      </c>
      <c r="V1561" s="213">
        <v>243.62</v>
      </c>
      <c r="W1561" s="213">
        <v>243.62</v>
      </c>
      <c r="X1561" s="213">
        <v>243.62</v>
      </c>
      <c r="Y1561" s="213">
        <v>243.7</v>
      </c>
      <c r="Z1561" s="213">
        <v>243.7</v>
      </c>
      <c r="AA1561" s="213">
        <v>243.71</v>
      </c>
      <c r="AB1561" s="213">
        <v>243.62</v>
      </c>
      <c r="AC1561" s="213">
        <f>SUMIF('[3]revexpbalances - 2024-07-18T082'!$G:$G,G:G,'[3]revexpbalances - 2024-07-18T082'!$H:$H)</f>
        <v>243.62</v>
      </c>
      <c r="AD1561" s="213">
        <f t="shared" si="307"/>
        <v>2665.73</v>
      </c>
      <c r="AE1561" s="744">
        <f t="shared" si="308"/>
        <v>473.02</v>
      </c>
      <c r="AF1561" s="744">
        <f t="shared" si="309"/>
        <v>730.74</v>
      </c>
      <c r="AG1561" s="744">
        <f t="shared" si="310"/>
        <v>731.02</v>
      </c>
      <c r="AH1561" s="744">
        <f t="shared" si="311"/>
        <v>730.95</v>
      </c>
      <c r="AI1561" s="744">
        <f t="shared" si="312"/>
        <v>2665.73</v>
      </c>
      <c r="AJ1561" s="744">
        <f t="shared" si="313"/>
        <v>834.27</v>
      </c>
      <c r="AK1561" s="1097">
        <v>3800</v>
      </c>
    </row>
    <row r="1562" spans="1:37">
      <c r="A1562">
        <v>25510</v>
      </c>
      <c r="B1562" t="s">
        <v>2954</v>
      </c>
      <c r="C1562">
        <v>931108</v>
      </c>
      <c r="D1562" t="s">
        <v>2954</v>
      </c>
      <c r="E1562">
        <v>523700</v>
      </c>
      <c r="F1562" t="s">
        <v>66</v>
      </c>
      <c r="G1562" s="408" t="s">
        <v>6928</v>
      </c>
      <c r="H1562" s="566" t="s">
        <v>1766</v>
      </c>
      <c r="I1562" s="566" t="s">
        <v>444</v>
      </c>
      <c r="J1562" s="217" t="s">
        <v>458</v>
      </c>
      <c r="K1562" s="61" t="str">
        <f t="shared" si="303"/>
        <v>2</v>
      </c>
      <c r="L1562" s="63" t="str">
        <f t="shared" si="304"/>
        <v>Business Services2</v>
      </c>
      <c r="M1562" s="63" t="str">
        <f t="shared" si="305"/>
        <v>Park Residences2</v>
      </c>
      <c r="N1562" s="637">
        <v>0</v>
      </c>
      <c r="O1562" s="213">
        <v>500</v>
      </c>
      <c r="Q1562" s="213">
        <f t="shared" si="306"/>
        <v>500</v>
      </c>
      <c r="R1562" s="213">
        <v>0</v>
      </c>
      <c r="S1562" s="213">
        <v>0</v>
      </c>
      <c r="T1562" s="213">
        <v>218.3</v>
      </c>
      <c r="U1562" s="213">
        <v>222.96</v>
      </c>
      <c r="V1562" s="213">
        <v>0</v>
      </c>
      <c r="W1562" s="213">
        <v>0</v>
      </c>
      <c r="X1562" s="213">
        <v>327.97</v>
      </c>
      <c r="Y1562" s="213">
        <v>0</v>
      </c>
      <c r="Z1562" s="213">
        <v>0</v>
      </c>
      <c r="AA1562" s="213">
        <v>182.95</v>
      </c>
      <c r="AB1562" s="213">
        <v>131.96</v>
      </c>
      <c r="AC1562" s="213">
        <f>SUMIF('[3]revexpbalances - 2024-07-18T082'!$G:$G,G:G,'[3]revexpbalances - 2024-07-18T082'!$H:$H)</f>
        <v>230.39</v>
      </c>
      <c r="AD1562" s="213">
        <f t="shared" si="307"/>
        <v>1314.5300000000002</v>
      </c>
      <c r="AE1562" s="744">
        <f t="shared" si="308"/>
        <v>218.3</v>
      </c>
      <c r="AF1562" s="744">
        <f t="shared" si="309"/>
        <v>222.96</v>
      </c>
      <c r="AG1562" s="744">
        <f t="shared" si="310"/>
        <v>327.97</v>
      </c>
      <c r="AH1562" s="744">
        <f t="shared" si="311"/>
        <v>545.29999999999995</v>
      </c>
      <c r="AI1562" s="744">
        <f t="shared" si="312"/>
        <v>1314.53</v>
      </c>
      <c r="AJ1562" s="744">
        <f t="shared" si="313"/>
        <v>-814.53</v>
      </c>
      <c r="AK1562" s="1097">
        <v>500</v>
      </c>
    </row>
    <row r="1563" spans="1:37">
      <c r="A1563">
        <v>25510</v>
      </c>
      <c r="B1563" t="s">
        <v>2954</v>
      </c>
      <c r="C1563">
        <v>931108</v>
      </c>
      <c r="D1563" t="s">
        <v>2954</v>
      </c>
      <c r="E1563">
        <v>527840</v>
      </c>
      <c r="F1563" t="s">
        <v>75</v>
      </c>
      <c r="G1563" s="408" t="s">
        <v>2318</v>
      </c>
      <c r="H1563" s="566" t="s">
        <v>1766</v>
      </c>
      <c r="I1563" s="566" t="s">
        <v>444</v>
      </c>
      <c r="J1563" s="62" t="s">
        <v>2546</v>
      </c>
      <c r="K1563" s="61" t="str">
        <f t="shared" si="303"/>
        <v>2</v>
      </c>
      <c r="L1563" s="63" t="str">
        <f t="shared" si="304"/>
        <v>Business Services2</v>
      </c>
      <c r="M1563" s="63" t="str">
        <f t="shared" si="305"/>
        <v>Park Residences2</v>
      </c>
      <c r="N1563" s="637">
        <v>0</v>
      </c>
      <c r="O1563" s="213">
        <v>5000</v>
      </c>
      <c r="Q1563" s="213">
        <f t="shared" si="306"/>
        <v>5000</v>
      </c>
      <c r="R1563" s="213">
        <v>0</v>
      </c>
      <c r="S1563" s="213">
        <v>0</v>
      </c>
      <c r="T1563" s="213">
        <v>0</v>
      </c>
      <c r="U1563" s="213">
        <v>0</v>
      </c>
      <c r="V1563" s="213">
        <v>0</v>
      </c>
      <c r="W1563" s="213">
        <v>0</v>
      </c>
      <c r="X1563" s="213">
        <v>0</v>
      </c>
      <c r="Y1563" s="213">
        <v>0</v>
      </c>
      <c r="Z1563" s="213">
        <v>3500</v>
      </c>
      <c r="AA1563" s="213">
        <v>270</v>
      </c>
      <c r="AB1563" s="213">
        <v>0</v>
      </c>
      <c r="AC1563" s="213">
        <f>SUMIF('[3]revexpbalances - 2024-07-18T082'!$G:$G,G:G,'[3]revexpbalances - 2024-07-18T082'!$H:$H)</f>
        <v>0</v>
      </c>
      <c r="AD1563" s="213">
        <f t="shared" si="307"/>
        <v>3770</v>
      </c>
      <c r="AE1563" s="744">
        <f t="shared" si="308"/>
        <v>0</v>
      </c>
      <c r="AF1563" s="744">
        <f t="shared" si="309"/>
        <v>0</v>
      </c>
      <c r="AG1563" s="744">
        <f t="shared" si="310"/>
        <v>3500</v>
      </c>
      <c r="AH1563" s="744">
        <f t="shared" si="311"/>
        <v>270</v>
      </c>
      <c r="AI1563" s="744">
        <f t="shared" si="312"/>
        <v>3770</v>
      </c>
      <c r="AJ1563" s="744">
        <f t="shared" si="313"/>
        <v>1230</v>
      </c>
      <c r="AK1563" s="1097">
        <v>0</v>
      </c>
    </row>
    <row r="1564" spans="1:37">
      <c r="A1564">
        <v>25550</v>
      </c>
      <c r="B1564" t="s">
        <v>2955</v>
      </c>
      <c r="C1564">
        <v>931101</v>
      </c>
      <c r="D1564" t="s">
        <v>2956</v>
      </c>
      <c r="E1564">
        <v>515100</v>
      </c>
      <c r="F1564" t="s">
        <v>474</v>
      </c>
      <c r="G1564" s="408" t="s">
        <v>1279</v>
      </c>
      <c r="H1564" s="566" t="s">
        <v>47</v>
      </c>
      <c r="I1564" s="217" t="s">
        <v>443</v>
      </c>
      <c r="J1564" s="62" t="s">
        <v>2547</v>
      </c>
      <c r="K1564" s="61" t="str">
        <f t="shared" si="303"/>
        <v>1</v>
      </c>
      <c r="L1564" s="63" t="str">
        <f t="shared" si="304"/>
        <v>Natural Resources1</v>
      </c>
      <c r="M1564" s="63" t="str">
        <f t="shared" si="305"/>
        <v>Santa Ana River Mitigation Bank1</v>
      </c>
      <c r="N1564" s="637">
        <v>0</v>
      </c>
      <c r="O1564" s="213">
        <v>66</v>
      </c>
      <c r="Q1564" s="213">
        <f t="shared" si="306"/>
        <v>66</v>
      </c>
      <c r="R1564" s="213">
        <v>0</v>
      </c>
      <c r="S1564" s="213">
        <v>1.46</v>
      </c>
      <c r="T1564" s="213">
        <v>0.18</v>
      </c>
      <c r="U1564" s="213">
        <v>0</v>
      </c>
      <c r="V1564" s="213">
        <v>0</v>
      </c>
      <c r="W1564" s="213">
        <v>0</v>
      </c>
      <c r="X1564" s="213">
        <v>0</v>
      </c>
      <c r="Y1564" s="213">
        <v>0</v>
      </c>
      <c r="Z1564" s="213">
        <v>0</v>
      </c>
      <c r="AA1564" s="213">
        <v>0</v>
      </c>
      <c r="AB1564" s="213">
        <v>0</v>
      </c>
      <c r="AC1564" s="213">
        <f>SUMIF('[3]revexpbalances - 2024-07-18T082'!$G:$G,G:G,'[3]revexpbalances - 2024-07-18T082'!$H:$H)</f>
        <v>0</v>
      </c>
      <c r="AD1564" s="213">
        <f t="shared" si="307"/>
        <v>1.64</v>
      </c>
      <c r="AE1564" s="744">
        <f t="shared" si="308"/>
        <v>1.64</v>
      </c>
      <c r="AF1564" s="744">
        <f t="shared" si="309"/>
        <v>0</v>
      </c>
      <c r="AG1564" s="744">
        <f t="shared" si="310"/>
        <v>0</v>
      </c>
      <c r="AH1564" s="744">
        <f t="shared" si="311"/>
        <v>0</v>
      </c>
      <c r="AI1564" s="744">
        <f t="shared" si="312"/>
        <v>1.64</v>
      </c>
      <c r="AJ1564" s="744">
        <f t="shared" si="313"/>
        <v>64.36</v>
      </c>
      <c r="AK1564" s="1097">
        <v>0</v>
      </c>
    </row>
    <row r="1565" spans="1:37">
      <c r="A1565">
        <v>25550</v>
      </c>
      <c r="B1565" t="s">
        <v>2955</v>
      </c>
      <c r="C1565">
        <v>931101</v>
      </c>
      <c r="D1565" t="s">
        <v>2956</v>
      </c>
      <c r="E1565">
        <v>518140</v>
      </c>
      <c r="F1565" t="s">
        <v>484</v>
      </c>
      <c r="G1565" s="408" t="s">
        <v>1731</v>
      </c>
      <c r="H1565" s="566" t="s">
        <v>47</v>
      </c>
      <c r="I1565" s="217" t="s">
        <v>443</v>
      </c>
      <c r="J1565" s="62" t="s">
        <v>2547</v>
      </c>
      <c r="K1565" s="61" t="str">
        <f t="shared" si="303"/>
        <v>1</v>
      </c>
      <c r="L1565" s="63" t="str">
        <f t="shared" si="304"/>
        <v>Natural Resources1</v>
      </c>
      <c r="M1565" s="63" t="str">
        <f t="shared" si="305"/>
        <v>Santa Ana River Mitigation Bank1</v>
      </c>
      <c r="N1565" s="637">
        <v>0</v>
      </c>
      <c r="O1565" s="213">
        <v>21</v>
      </c>
      <c r="Q1565" s="213">
        <f t="shared" si="306"/>
        <v>21</v>
      </c>
      <c r="R1565" s="213">
        <v>0</v>
      </c>
      <c r="S1565" s="213">
        <v>0.16</v>
      </c>
      <c r="T1565" s="213">
        <v>0</v>
      </c>
      <c r="U1565" s="213">
        <v>0</v>
      </c>
      <c r="V1565" s="213">
        <v>0</v>
      </c>
      <c r="W1565" s="213">
        <v>0</v>
      </c>
      <c r="X1565" s="213">
        <v>0</v>
      </c>
      <c r="Y1565" s="213">
        <v>0</v>
      </c>
      <c r="Z1565" s="213">
        <v>0</v>
      </c>
      <c r="AA1565" s="213">
        <v>0</v>
      </c>
      <c r="AB1565" s="213">
        <v>0</v>
      </c>
      <c r="AC1565" s="213">
        <f>SUMIF('[3]revexpbalances - 2024-07-18T082'!$G:$G,G:G,'[3]revexpbalances - 2024-07-18T082'!$H:$H)</f>
        <v>0</v>
      </c>
      <c r="AD1565" s="213">
        <f t="shared" si="307"/>
        <v>0.16</v>
      </c>
      <c r="AE1565" s="744">
        <f t="shared" si="308"/>
        <v>0.16</v>
      </c>
      <c r="AF1565" s="744">
        <f t="shared" si="309"/>
        <v>0</v>
      </c>
      <c r="AG1565" s="744">
        <f t="shared" si="310"/>
        <v>0</v>
      </c>
      <c r="AH1565" s="744">
        <f t="shared" si="311"/>
        <v>0</v>
      </c>
      <c r="AI1565" s="744">
        <f t="shared" si="312"/>
        <v>0.16</v>
      </c>
      <c r="AJ1565" s="744">
        <f t="shared" si="313"/>
        <v>20.84</v>
      </c>
      <c r="AK1565" s="1097">
        <v>0</v>
      </c>
    </row>
    <row r="1566" spans="1:37">
      <c r="A1566">
        <v>25550</v>
      </c>
      <c r="B1566" t="s">
        <v>2955</v>
      </c>
      <c r="C1566">
        <v>931101</v>
      </c>
      <c r="D1566" t="s">
        <v>2956</v>
      </c>
      <c r="E1566">
        <v>536760</v>
      </c>
      <c r="F1566" t="s">
        <v>2872</v>
      </c>
      <c r="G1566" s="408" t="s">
        <v>6929</v>
      </c>
      <c r="H1566" s="566" t="s">
        <v>47</v>
      </c>
      <c r="I1566" s="217" t="s">
        <v>443</v>
      </c>
      <c r="J1566" s="62" t="s">
        <v>2130</v>
      </c>
      <c r="K1566" s="61" t="str">
        <f t="shared" si="303"/>
        <v>3</v>
      </c>
      <c r="L1566" s="63" t="str">
        <f t="shared" si="304"/>
        <v>Natural Resources3</v>
      </c>
      <c r="M1566" s="63" t="str">
        <f t="shared" si="305"/>
        <v>Santa Ana River Mitigation Bank3</v>
      </c>
      <c r="N1566" s="637">
        <v>0</v>
      </c>
      <c r="O1566" s="213">
        <v>8396</v>
      </c>
      <c r="Q1566" s="213">
        <f t="shared" si="306"/>
        <v>8396</v>
      </c>
      <c r="R1566" s="213">
        <v>0</v>
      </c>
      <c r="S1566" s="213">
        <v>0</v>
      </c>
      <c r="T1566" s="213">
        <v>0</v>
      </c>
      <c r="U1566" s="213">
        <v>0</v>
      </c>
      <c r="V1566" s="213">
        <v>0</v>
      </c>
      <c r="W1566" s="213">
        <v>0</v>
      </c>
      <c r="X1566" s="213">
        <v>0</v>
      </c>
      <c r="Y1566" s="213">
        <v>0</v>
      </c>
      <c r="Z1566" s="213">
        <v>0</v>
      </c>
      <c r="AA1566" s="213">
        <v>0</v>
      </c>
      <c r="AB1566" s="213">
        <v>0</v>
      </c>
      <c r="AC1566" s="213">
        <f>SUMIF('[3]revexpbalances - 2024-07-18T082'!$G:$G,G:G,'[3]revexpbalances - 2024-07-18T082'!$H:$H)</f>
        <v>0</v>
      </c>
      <c r="AD1566" s="213">
        <f t="shared" si="307"/>
        <v>0</v>
      </c>
      <c r="AE1566" s="744">
        <f t="shared" si="308"/>
        <v>0</v>
      </c>
      <c r="AF1566" s="744">
        <f t="shared" si="309"/>
        <v>0</v>
      </c>
      <c r="AG1566" s="744">
        <f t="shared" si="310"/>
        <v>0</v>
      </c>
      <c r="AH1566" s="744">
        <f t="shared" si="311"/>
        <v>0</v>
      </c>
      <c r="AI1566" s="744">
        <f t="shared" si="312"/>
        <v>0</v>
      </c>
      <c r="AJ1566" s="744">
        <f t="shared" si="313"/>
        <v>8396</v>
      </c>
      <c r="AK1566" s="1097">
        <v>0</v>
      </c>
    </row>
    <row r="1567" spans="1:37">
      <c r="A1567">
        <v>25620</v>
      </c>
      <c r="B1567" t="s">
        <v>2347</v>
      </c>
      <c r="C1567">
        <v>931750</v>
      </c>
      <c r="D1567" t="s">
        <v>2347</v>
      </c>
      <c r="E1567">
        <v>542120</v>
      </c>
      <c r="F1567" t="s">
        <v>499</v>
      </c>
      <c r="G1567" s="408" t="s">
        <v>6930</v>
      </c>
      <c r="H1567" s="566" t="s">
        <v>1524</v>
      </c>
      <c r="I1567" s="566" t="s">
        <v>448</v>
      </c>
      <c r="J1567" s="62" t="s">
        <v>460</v>
      </c>
      <c r="K1567" s="61" t="str">
        <f t="shared" si="303"/>
        <v>4</v>
      </c>
      <c r="L1567" s="63" t="str">
        <f t="shared" si="304"/>
        <v>Regional Parks4</v>
      </c>
      <c r="M1567" s="63" t="str">
        <f t="shared" si="305"/>
        <v>Lake Skinner4</v>
      </c>
      <c r="N1567" s="637">
        <v>0</v>
      </c>
      <c r="O1567" s="213">
        <v>100000</v>
      </c>
      <c r="Q1567" s="213">
        <f t="shared" si="306"/>
        <v>100000</v>
      </c>
      <c r="R1567" s="213">
        <v>0</v>
      </c>
      <c r="S1567" s="213">
        <v>0</v>
      </c>
      <c r="T1567" s="213">
        <v>0</v>
      </c>
      <c r="U1567" s="213">
        <v>0</v>
      </c>
      <c r="V1567" s="213">
        <v>0</v>
      </c>
      <c r="W1567" s="213">
        <v>0</v>
      </c>
      <c r="X1567" s="213">
        <v>0</v>
      </c>
      <c r="Y1567" s="213">
        <v>0</v>
      </c>
      <c r="Z1567" s="213">
        <v>0</v>
      </c>
      <c r="AA1567" s="213">
        <v>0</v>
      </c>
      <c r="AB1567" s="213">
        <v>0</v>
      </c>
      <c r="AC1567" s="213">
        <f>SUMIF('[3]revexpbalances - 2024-07-18T082'!$G:$G,G:G,'[3]revexpbalances - 2024-07-18T082'!$H:$H)</f>
        <v>0</v>
      </c>
      <c r="AD1567" s="213">
        <f t="shared" si="307"/>
        <v>0</v>
      </c>
      <c r="AE1567" s="744">
        <f t="shared" si="308"/>
        <v>0</v>
      </c>
      <c r="AF1567" s="744">
        <f t="shared" si="309"/>
        <v>0</v>
      </c>
      <c r="AG1567" s="744">
        <f t="shared" si="310"/>
        <v>0</v>
      </c>
      <c r="AH1567" s="744">
        <f t="shared" si="311"/>
        <v>0</v>
      </c>
      <c r="AI1567" s="744">
        <f t="shared" si="312"/>
        <v>0</v>
      </c>
      <c r="AJ1567" s="744">
        <f t="shared" si="313"/>
        <v>100000</v>
      </c>
      <c r="AK1567" s="1097">
        <v>0</v>
      </c>
    </row>
    <row r="1568" spans="1:37">
      <c r="A1568">
        <v>21735</v>
      </c>
      <c r="B1568" t="s">
        <v>6765</v>
      </c>
      <c r="C1568">
        <v>931105</v>
      </c>
      <c r="D1568" t="s">
        <v>1641</v>
      </c>
      <c r="E1568">
        <v>523270</v>
      </c>
      <c r="F1568" t="s">
        <v>62</v>
      </c>
      <c r="G1568" s="408" t="s">
        <v>6931</v>
      </c>
      <c r="H1568" s="566" t="s">
        <v>6767</v>
      </c>
      <c r="I1568" s="566" t="s">
        <v>6766</v>
      </c>
      <c r="J1568" s="217" t="s">
        <v>458</v>
      </c>
      <c r="K1568" s="61" t="str">
        <f t="shared" si="303"/>
        <v>2</v>
      </c>
      <c r="L1568" s="63" t="str">
        <f t="shared" si="304"/>
        <v>ARPA2</v>
      </c>
      <c r="M1568" s="63" t="str">
        <f t="shared" si="305"/>
        <v>ARPA Projects2</v>
      </c>
      <c r="N1568" s="637">
        <v>0</v>
      </c>
      <c r="Q1568" s="213">
        <f t="shared" si="306"/>
        <v>0</v>
      </c>
      <c r="R1568" s="213">
        <v>0</v>
      </c>
      <c r="S1568" s="213">
        <v>0</v>
      </c>
      <c r="T1568" s="213">
        <v>7120.3</v>
      </c>
      <c r="U1568" s="213">
        <v>1262.42</v>
      </c>
      <c r="V1568" s="213">
        <v>2276.39</v>
      </c>
      <c r="W1568" s="213">
        <v>0</v>
      </c>
      <c r="X1568" s="213">
        <v>2018.5</v>
      </c>
      <c r="Y1568" s="213">
        <v>191.58</v>
      </c>
      <c r="Z1568" s="213">
        <v>352.59</v>
      </c>
      <c r="AA1568" s="213">
        <v>3125.08</v>
      </c>
      <c r="AB1568" s="213">
        <v>6399.95</v>
      </c>
      <c r="AC1568" s="213">
        <f>SUMIF('[3]revexpbalances - 2024-07-18T082'!$G:$G,G:G,'[3]revexpbalances - 2024-07-18T082'!$H:$H)</f>
        <v>760.44</v>
      </c>
      <c r="AD1568" s="213">
        <f t="shared" si="307"/>
        <v>23507.25</v>
      </c>
      <c r="AE1568" s="744">
        <f t="shared" si="308"/>
        <v>7120.3</v>
      </c>
      <c r="AF1568" s="744">
        <f t="shared" si="309"/>
        <v>3538.81</v>
      </c>
      <c r="AG1568" s="744">
        <f t="shared" si="310"/>
        <v>2562.67</v>
      </c>
      <c r="AH1568" s="744">
        <f t="shared" si="311"/>
        <v>10285.469999999999</v>
      </c>
      <c r="AI1568" s="744">
        <f t="shared" si="312"/>
        <v>23507.25</v>
      </c>
      <c r="AJ1568" s="744">
        <f t="shared" si="313"/>
        <v>-23507.25</v>
      </c>
      <c r="AK1568" s="1097">
        <v>0</v>
      </c>
    </row>
    <row r="1569" spans="1:37">
      <c r="A1569">
        <v>25400</v>
      </c>
      <c r="B1569" t="s">
        <v>2923</v>
      </c>
      <c r="C1569">
        <v>931205</v>
      </c>
      <c r="D1569" t="s">
        <v>5949</v>
      </c>
      <c r="E1569">
        <v>523640</v>
      </c>
      <c r="F1569" t="s">
        <v>109</v>
      </c>
      <c r="G1569" s="408" t="s">
        <v>6932</v>
      </c>
      <c r="H1569" s="566" t="s">
        <v>1766</v>
      </c>
      <c r="I1569" s="989" t="s">
        <v>7000</v>
      </c>
      <c r="J1569" s="217" t="s">
        <v>458</v>
      </c>
      <c r="K1569" s="61" t="str">
        <f t="shared" si="303"/>
        <v>2</v>
      </c>
      <c r="L1569" s="63" t="str">
        <f t="shared" si="304"/>
        <v>Business Services2</v>
      </c>
      <c r="M1569" s="63" t="str">
        <f t="shared" si="305"/>
        <v>Guest Services &amp; Events2</v>
      </c>
      <c r="N1569" s="637">
        <v>0</v>
      </c>
      <c r="Q1569" s="213">
        <f t="shared" si="306"/>
        <v>0</v>
      </c>
      <c r="R1569" s="213">
        <v>0</v>
      </c>
      <c r="S1569" s="213">
        <v>481.56</v>
      </c>
      <c r="T1569" s="213">
        <v>-137.91</v>
      </c>
      <c r="U1569" s="213">
        <v>0</v>
      </c>
      <c r="V1569" s="213">
        <v>387.25</v>
      </c>
      <c r="W1569" s="213">
        <v>0</v>
      </c>
      <c r="X1569" s="213">
        <v>0</v>
      </c>
      <c r="Y1569" s="213">
        <v>0</v>
      </c>
      <c r="Z1569" s="213">
        <v>0</v>
      </c>
      <c r="AA1569" s="213">
        <v>405.41</v>
      </c>
      <c r="AB1569" s="213">
        <v>0</v>
      </c>
      <c r="AC1569" s="213">
        <f>SUMIF('[3]revexpbalances - 2024-07-18T082'!$G:$G,G:G,'[3]revexpbalances - 2024-07-18T082'!$H:$H)</f>
        <v>0</v>
      </c>
      <c r="AD1569" s="213">
        <f t="shared" si="307"/>
        <v>1136.31</v>
      </c>
      <c r="AE1569" s="744">
        <f t="shared" si="308"/>
        <v>343.65</v>
      </c>
      <c r="AF1569" s="744">
        <f t="shared" si="309"/>
        <v>387.25</v>
      </c>
      <c r="AG1569" s="744">
        <f t="shared" si="310"/>
        <v>0</v>
      </c>
      <c r="AH1569" s="744">
        <f t="shared" si="311"/>
        <v>405.41</v>
      </c>
      <c r="AI1569" s="744">
        <f t="shared" si="312"/>
        <v>1136.31</v>
      </c>
      <c r="AJ1569" s="744">
        <f t="shared" si="313"/>
        <v>-1136.31</v>
      </c>
      <c r="AK1569" s="1097">
        <v>0</v>
      </c>
    </row>
    <row r="1570" spans="1:37">
      <c r="A1570">
        <v>25400</v>
      </c>
      <c r="B1570" t="s">
        <v>2923</v>
      </c>
      <c r="C1570">
        <v>931205</v>
      </c>
      <c r="D1570" t="s">
        <v>5949</v>
      </c>
      <c r="E1570">
        <v>526530</v>
      </c>
      <c r="F1570" t="s">
        <v>1789</v>
      </c>
      <c r="G1570" s="408" t="s">
        <v>2163</v>
      </c>
      <c r="H1570" s="566" t="s">
        <v>1766</v>
      </c>
      <c r="I1570" s="989" t="s">
        <v>7000</v>
      </c>
      <c r="J1570" s="217" t="s">
        <v>458</v>
      </c>
      <c r="K1570" s="61" t="str">
        <f t="shared" si="303"/>
        <v>2</v>
      </c>
      <c r="L1570" s="63" t="str">
        <f t="shared" si="304"/>
        <v>Business Services2</v>
      </c>
      <c r="M1570" s="63" t="str">
        <f t="shared" si="305"/>
        <v>Guest Services &amp; Events2</v>
      </c>
      <c r="N1570" s="637">
        <v>0</v>
      </c>
      <c r="Q1570" s="213">
        <f t="shared" si="306"/>
        <v>0</v>
      </c>
      <c r="R1570" s="213">
        <v>0</v>
      </c>
      <c r="S1570" s="213">
        <v>0</v>
      </c>
      <c r="T1570" s="213">
        <v>149.47999999999999</v>
      </c>
      <c r="U1570" s="213">
        <v>0</v>
      </c>
      <c r="V1570" s="213">
        <v>0</v>
      </c>
      <c r="W1570" s="213">
        <v>0</v>
      </c>
      <c r="X1570" s="213">
        <v>0</v>
      </c>
      <c r="Y1570" s="213">
        <v>0</v>
      </c>
      <c r="Z1570" s="213">
        <v>0</v>
      </c>
      <c r="AA1570" s="213">
        <v>0</v>
      </c>
      <c r="AB1570" s="213">
        <v>0</v>
      </c>
      <c r="AC1570" s="213">
        <f>SUMIF('[3]revexpbalances - 2024-07-18T082'!$G:$G,G:G,'[3]revexpbalances - 2024-07-18T082'!$H:$H)</f>
        <v>0</v>
      </c>
      <c r="AD1570" s="213">
        <f t="shared" si="307"/>
        <v>149.47999999999999</v>
      </c>
      <c r="AE1570" s="744">
        <f t="shared" si="308"/>
        <v>149.47999999999999</v>
      </c>
      <c r="AF1570" s="744">
        <f t="shared" si="309"/>
        <v>0</v>
      </c>
      <c r="AG1570" s="744">
        <f t="shared" si="310"/>
        <v>0</v>
      </c>
      <c r="AH1570" s="744">
        <f t="shared" si="311"/>
        <v>0</v>
      </c>
      <c r="AI1570" s="744">
        <f t="shared" si="312"/>
        <v>149.47999999999999</v>
      </c>
      <c r="AJ1570" s="744">
        <f t="shared" si="313"/>
        <v>-149.47999999999999</v>
      </c>
      <c r="AK1570" s="1097">
        <v>0</v>
      </c>
    </row>
    <row r="1571" spans="1:37">
      <c r="A1571">
        <v>25400</v>
      </c>
      <c r="B1571" t="s">
        <v>2923</v>
      </c>
      <c r="C1571">
        <v>931220</v>
      </c>
      <c r="D1571" t="s">
        <v>529</v>
      </c>
      <c r="E1571">
        <v>523640</v>
      </c>
      <c r="F1571" t="s">
        <v>109</v>
      </c>
      <c r="G1571" s="408" t="s">
        <v>6933</v>
      </c>
      <c r="H1571" s="566" t="s">
        <v>1766</v>
      </c>
      <c r="I1571" s="566" t="s">
        <v>117</v>
      </c>
      <c r="J1571" s="217" t="s">
        <v>458</v>
      </c>
      <c r="K1571" s="61" t="str">
        <f t="shared" si="303"/>
        <v>2</v>
      </c>
      <c r="L1571" s="63" t="str">
        <f t="shared" si="304"/>
        <v>Business Services2</v>
      </c>
      <c r="M1571" s="63" t="str">
        <f t="shared" si="305"/>
        <v>Executive2</v>
      </c>
      <c r="N1571" s="637">
        <v>0</v>
      </c>
      <c r="Q1571" s="213">
        <f t="shared" si="306"/>
        <v>0</v>
      </c>
      <c r="R1571" s="213">
        <v>0</v>
      </c>
      <c r="S1571" s="213">
        <v>0</v>
      </c>
      <c r="T1571" s="213">
        <v>2453.5</v>
      </c>
      <c r="U1571" s="213">
        <v>1930.05</v>
      </c>
      <c r="V1571" s="213">
        <v>0</v>
      </c>
      <c r="W1571" s="213">
        <v>0</v>
      </c>
      <c r="X1571" s="213">
        <v>0</v>
      </c>
      <c r="Y1571" s="213">
        <v>0</v>
      </c>
      <c r="Z1571" s="213">
        <v>0</v>
      </c>
      <c r="AA1571" s="213">
        <v>856.61</v>
      </c>
      <c r="AB1571" s="213">
        <v>0</v>
      </c>
      <c r="AC1571" s="213">
        <f>SUMIF('[3]revexpbalances - 2024-07-18T082'!$G:$G,G:G,'[3]revexpbalances - 2024-07-18T082'!$H:$H)</f>
        <v>706.1</v>
      </c>
      <c r="AD1571" s="213">
        <f t="shared" si="307"/>
        <v>5946.26</v>
      </c>
      <c r="AE1571" s="744">
        <f t="shared" si="308"/>
        <v>2453.5</v>
      </c>
      <c r="AF1571" s="744">
        <f t="shared" si="309"/>
        <v>1930.05</v>
      </c>
      <c r="AG1571" s="744">
        <f t="shared" si="310"/>
        <v>0</v>
      </c>
      <c r="AH1571" s="744">
        <f t="shared" si="311"/>
        <v>1562.71</v>
      </c>
      <c r="AI1571" s="744">
        <f t="shared" si="312"/>
        <v>5946.26</v>
      </c>
      <c r="AJ1571" s="744">
        <f t="shared" si="313"/>
        <v>-5946.26</v>
      </c>
      <c r="AK1571" s="1097">
        <v>3000</v>
      </c>
    </row>
    <row r="1572" spans="1:37">
      <c r="A1572">
        <v>25400</v>
      </c>
      <c r="B1572" t="s">
        <v>2923</v>
      </c>
      <c r="C1572">
        <v>931220</v>
      </c>
      <c r="D1572" t="s">
        <v>529</v>
      </c>
      <c r="E1572">
        <v>525440</v>
      </c>
      <c r="F1572" t="s">
        <v>111</v>
      </c>
      <c r="G1572" s="408" t="s">
        <v>6934</v>
      </c>
      <c r="H1572" s="566" t="s">
        <v>1766</v>
      </c>
      <c r="I1572" s="566" t="s">
        <v>117</v>
      </c>
      <c r="J1572" s="217" t="s">
        <v>458</v>
      </c>
      <c r="K1572" s="61" t="str">
        <f t="shared" si="303"/>
        <v>2</v>
      </c>
      <c r="L1572" s="63" t="str">
        <f t="shared" si="304"/>
        <v>Business Services2</v>
      </c>
      <c r="M1572" s="63" t="str">
        <f t="shared" si="305"/>
        <v>Executive2</v>
      </c>
      <c r="N1572" s="637">
        <v>0</v>
      </c>
      <c r="P1572" s="717">
        <v>12000</v>
      </c>
      <c r="Q1572" s="213">
        <f t="shared" si="306"/>
        <v>12000</v>
      </c>
      <c r="R1572" s="213">
        <v>0</v>
      </c>
      <c r="S1572" s="213">
        <v>0</v>
      </c>
      <c r="T1572" s="213">
        <v>5380</v>
      </c>
      <c r="U1572" s="213">
        <v>0</v>
      </c>
      <c r="V1572" s="213">
        <v>0</v>
      </c>
      <c r="W1572" s="213">
        <v>0</v>
      </c>
      <c r="X1572" s="213">
        <v>0</v>
      </c>
      <c r="Y1572" s="213">
        <v>0</v>
      </c>
      <c r="Z1572" s="213">
        <v>0</v>
      </c>
      <c r="AA1572" s="213">
        <v>0</v>
      </c>
      <c r="AB1572" s="213">
        <v>0</v>
      </c>
      <c r="AC1572" s="213">
        <f>SUMIF('[3]revexpbalances - 2024-07-18T082'!$G:$G,G:G,'[3]revexpbalances - 2024-07-18T082'!$H:$H)</f>
        <v>0</v>
      </c>
      <c r="AD1572" s="213">
        <f t="shared" si="307"/>
        <v>5380</v>
      </c>
      <c r="AE1572" s="744">
        <f t="shared" si="308"/>
        <v>5380</v>
      </c>
      <c r="AF1572" s="744">
        <f t="shared" si="309"/>
        <v>0</v>
      </c>
      <c r="AG1572" s="744">
        <f t="shared" si="310"/>
        <v>0</v>
      </c>
      <c r="AH1572" s="744">
        <f t="shared" si="311"/>
        <v>0</v>
      </c>
      <c r="AI1572" s="744">
        <f t="shared" si="312"/>
        <v>5380</v>
      </c>
      <c r="AJ1572" s="744">
        <f t="shared" si="313"/>
        <v>6620</v>
      </c>
      <c r="AK1572" s="1097">
        <v>0</v>
      </c>
    </row>
    <row r="1573" spans="1:37">
      <c r="A1573">
        <v>25400</v>
      </c>
      <c r="B1573" t="s">
        <v>2923</v>
      </c>
      <c r="C1573">
        <v>931235</v>
      </c>
      <c r="D1573" t="s">
        <v>46</v>
      </c>
      <c r="E1573">
        <v>510500</v>
      </c>
      <c r="F1573" t="s">
        <v>6935</v>
      </c>
      <c r="G1573" s="408" t="s">
        <v>6936</v>
      </c>
      <c r="H1573" s="566" t="s">
        <v>1766</v>
      </c>
      <c r="I1573" s="566" t="s">
        <v>46</v>
      </c>
      <c r="J1573" s="217" t="s">
        <v>1950</v>
      </c>
      <c r="K1573" s="61" t="str">
        <f t="shared" si="303"/>
        <v>1</v>
      </c>
      <c r="L1573" s="63" t="str">
        <f t="shared" si="304"/>
        <v>Business Services1</v>
      </c>
      <c r="M1573" s="63" t="str">
        <f t="shared" si="305"/>
        <v>Business Operations1</v>
      </c>
      <c r="N1573" s="637">
        <v>0</v>
      </c>
      <c r="Q1573" s="213">
        <f t="shared" si="306"/>
        <v>0</v>
      </c>
      <c r="R1573" s="213">
        <v>0</v>
      </c>
      <c r="S1573" s="213">
        <v>0</v>
      </c>
      <c r="T1573" s="213">
        <v>194.77</v>
      </c>
      <c r="U1573" s="213">
        <v>0</v>
      </c>
      <c r="V1573" s="213">
        <v>0</v>
      </c>
      <c r="W1573" s="213">
        <v>0</v>
      </c>
      <c r="X1573" s="213">
        <v>0</v>
      </c>
      <c r="Y1573" s="213">
        <v>0</v>
      </c>
      <c r="Z1573" s="213">
        <v>0</v>
      </c>
      <c r="AA1573" s="213">
        <v>0</v>
      </c>
      <c r="AB1573" s="213">
        <v>0</v>
      </c>
      <c r="AC1573" s="213">
        <f>SUMIF('[3]revexpbalances - 2024-07-18T082'!$G:$G,G:G,'[3]revexpbalances - 2024-07-18T082'!$H:$H)</f>
        <v>0</v>
      </c>
      <c r="AD1573" s="213">
        <f t="shared" si="307"/>
        <v>194.77</v>
      </c>
      <c r="AE1573" s="744">
        <f t="shared" si="308"/>
        <v>194.77</v>
      </c>
      <c r="AF1573" s="744">
        <f t="shared" si="309"/>
        <v>0</v>
      </c>
      <c r="AG1573" s="744">
        <f t="shared" si="310"/>
        <v>0</v>
      </c>
      <c r="AH1573" s="744">
        <f t="shared" si="311"/>
        <v>0</v>
      </c>
      <c r="AI1573" s="744">
        <f t="shared" si="312"/>
        <v>194.77</v>
      </c>
      <c r="AJ1573" s="744">
        <f t="shared" si="313"/>
        <v>-194.77</v>
      </c>
      <c r="AK1573" s="1097">
        <v>0</v>
      </c>
    </row>
    <row r="1574" spans="1:37">
      <c r="A1574">
        <v>25400</v>
      </c>
      <c r="B1574" t="s">
        <v>2923</v>
      </c>
      <c r="C1574">
        <v>931235</v>
      </c>
      <c r="D1574" t="s">
        <v>46</v>
      </c>
      <c r="E1574">
        <v>526530</v>
      </c>
      <c r="F1574" t="s">
        <v>1789</v>
      </c>
      <c r="G1574" s="408" t="s">
        <v>6937</v>
      </c>
      <c r="H1574" s="566" t="s">
        <v>1766</v>
      </c>
      <c r="I1574" s="566" t="s">
        <v>46</v>
      </c>
      <c r="J1574" s="217" t="s">
        <v>458</v>
      </c>
      <c r="K1574" s="61" t="str">
        <f t="shared" si="303"/>
        <v>2</v>
      </c>
      <c r="L1574" s="63" t="str">
        <f t="shared" si="304"/>
        <v>Business Services2</v>
      </c>
      <c r="M1574" s="63" t="str">
        <f t="shared" si="305"/>
        <v>Business Operations2</v>
      </c>
      <c r="N1574" s="637">
        <v>0</v>
      </c>
      <c r="Q1574" s="213">
        <f t="shared" si="306"/>
        <v>0</v>
      </c>
      <c r="R1574" s="213">
        <v>0</v>
      </c>
      <c r="S1574" s="213">
        <v>0</v>
      </c>
      <c r="T1574" s="213">
        <v>661.78</v>
      </c>
      <c r="U1574" s="213">
        <v>0</v>
      </c>
      <c r="V1574" s="213">
        <v>0</v>
      </c>
      <c r="W1574" s="213">
        <v>0</v>
      </c>
      <c r="X1574" s="213">
        <v>0</v>
      </c>
      <c r="Y1574" s="213">
        <v>0</v>
      </c>
      <c r="Z1574" s="213">
        <v>0</v>
      </c>
      <c r="AA1574" s="213">
        <v>0</v>
      </c>
      <c r="AB1574" s="213">
        <v>0</v>
      </c>
      <c r="AC1574" s="213">
        <f>SUMIF('[3]revexpbalances - 2024-07-18T082'!$G:$G,G:G,'[3]revexpbalances - 2024-07-18T082'!$H:$H)</f>
        <v>0</v>
      </c>
      <c r="AD1574" s="213">
        <f t="shared" si="307"/>
        <v>661.78</v>
      </c>
      <c r="AE1574" s="744">
        <f t="shared" si="308"/>
        <v>661.78</v>
      </c>
      <c r="AF1574" s="744">
        <f t="shared" si="309"/>
        <v>0</v>
      </c>
      <c r="AG1574" s="744">
        <f t="shared" si="310"/>
        <v>0</v>
      </c>
      <c r="AH1574" s="744">
        <f t="shared" si="311"/>
        <v>0</v>
      </c>
      <c r="AI1574" s="744">
        <f t="shared" si="312"/>
        <v>661.78</v>
      </c>
      <c r="AJ1574" s="744">
        <f t="shared" si="313"/>
        <v>-661.78</v>
      </c>
      <c r="AK1574" s="1097">
        <v>0</v>
      </c>
    </row>
    <row r="1575" spans="1:37">
      <c r="A1575">
        <v>25400</v>
      </c>
      <c r="B1575" t="s">
        <v>2923</v>
      </c>
      <c r="C1575">
        <v>931235</v>
      </c>
      <c r="D1575" t="s">
        <v>46</v>
      </c>
      <c r="E1575">
        <v>527700</v>
      </c>
      <c r="F1575" t="s">
        <v>124</v>
      </c>
      <c r="G1575" s="408" t="s">
        <v>2715</v>
      </c>
      <c r="H1575" s="566" t="s">
        <v>1766</v>
      </c>
      <c r="I1575" s="566" t="s">
        <v>46</v>
      </c>
      <c r="J1575" s="217" t="s">
        <v>458</v>
      </c>
      <c r="K1575" s="61" t="str">
        <f t="shared" si="303"/>
        <v>2</v>
      </c>
      <c r="L1575" s="63" t="str">
        <f t="shared" si="304"/>
        <v>Business Services2</v>
      </c>
      <c r="M1575" s="63" t="str">
        <f t="shared" si="305"/>
        <v>Business Operations2</v>
      </c>
      <c r="N1575" s="637">
        <v>0</v>
      </c>
      <c r="Q1575" s="213">
        <f t="shared" si="306"/>
        <v>0</v>
      </c>
      <c r="R1575" s="213">
        <v>0</v>
      </c>
      <c r="S1575" s="213">
        <v>0</v>
      </c>
      <c r="T1575" s="213">
        <v>588.03</v>
      </c>
      <c r="U1575" s="213">
        <v>0</v>
      </c>
      <c r="V1575" s="213">
        <v>0</v>
      </c>
      <c r="W1575" s="213">
        <v>290.91000000000003</v>
      </c>
      <c r="X1575" s="213">
        <v>109.6</v>
      </c>
      <c r="Y1575" s="213">
        <v>0</v>
      </c>
      <c r="Z1575" s="213">
        <v>0</v>
      </c>
      <c r="AA1575" s="213">
        <v>0</v>
      </c>
      <c r="AB1575" s="213">
        <v>0</v>
      </c>
      <c r="AC1575" s="213">
        <f>SUMIF('[3]revexpbalances - 2024-07-18T082'!$G:$G,G:G,'[3]revexpbalances - 2024-07-18T082'!$H:$H)</f>
        <v>0</v>
      </c>
      <c r="AD1575" s="213">
        <f t="shared" si="307"/>
        <v>988.54000000000008</v>
      </c>
      <c r="AE1575" s="744">
        <f t="shared" si="308"/>
        <v>588.03</v>
      </c>
      <c r="AF1575" s="744">
        <f t="shared" si="309"/>
        <v>290.91000000000003</v>
      </c>
      <c r="AG1575" s="744">
        <f t="shared" si="310"/>
        <v>109.6</v>
      </c>
      <c r="AH1575" s="744">
        <f t="shared" si="311"/>
        <v>0</v>
      </c>
      <c r="AI1575" s="744">
        <f t="shared" si="312"/>
        <v>988.54000000000008</v>
      </c>
      <c r="AJ1575" s="744">
        <f t="shared" si="313"/>
        <v>-988.54000000000008</v>
      </c>
      <c r="AK1575" s="1097">
        <v>0</v>
      </c>
    </row>
    <row r="1576" spans="1:37">
      <c r="A1576">
        <v>25400</v>
      </c>
      <c r="B1576" t="s">
        <v>2923</v>
      </c>
      <c r="C1576">
        <v>931240</v>
      </c>
      <c r="D1576" t="s">
        <v>104</v>
      </c>
      <c r="E1576">
        <v>523840</v>
      </c>
      <c r="F1576" t="s">
        <v>110</v>
      </c>
      <c r="G1576" s="408" t="s">
        <v>2273</v>
      </c>
      <c r="H1576" s="566" t="s">
        <v>1766</v>
      </c>
      <c r="I1576" s="566" t="s">
        <v>104</v>
      </c>
      <c r="J1576" s="217" t="s">
        <v>458</v>
      </c>
      <c r="K1576" s="61" t="str">
        <f t="shared" ref="K1576:K1634" si="314">MID(E1576,2,1)</f>
        <v>2</v>
      </c>
      <c r="L1576" s="63" t="str">
        <f t="shared" ref="L1576:L1634" si="315">H1576&amp;K1576</f>
        <v>Business Services2</v>
      </c>
      <c r="M1576" s="63" t="str">
        <f t="shared" ref="M1576:M1634" si="316">I1576&amp;K1576</f>
        <v>Finance2</v>
      </c>
      <c r="N1576" s="637">
        <v>0</v>
      </c>
      <c r="Q1576" s="213">
        <f t="shared" ref="Q1576:Q1639" si="317">O1576+P1576</f>
        <v>0</v>
      </c>
      <c r="R1576" s="213">
        <v>0</v>
      </c>
      <c r="S1576" s="213">
        <v>0</v>
      </c>
      <c r="T1576" s="213">
        <v>860</v>
      </c>
      <c r="U1576" s="213">
        <v>0</v>
      </c>
      <c r="V1576" s="213">
        <v>0</v>
      </c>
      <c r="W1576" s="213">
        <v>0</v>
      </c>
      <c r="X1576" s="213">
        <v>0</v>
      </c>
      <c r="Y1576" s="213">
        <v>0</v>
      </c>
      <c r="Z1576" s="213">
        <v>0</v>
      </c>
      <c r="AA1576" s="213">
        <v>0</v>
      </c>
      <c r="AB1576" s="213">
        <v>0</v>
      </c>
      <c r="AC1576" s="213">
        <f>SUMIF('[3]revexpbalances - 2024-07-18T082'!$G:$G,G:G,'[3]revexpbalances - 2024-07-18T082'!$H:$H)</f>
        <v>0</v>
      </c>
      <c r="AD1576" s="213">
        <f t="shared" si="307"/>
        <v>860</v>
      </c>
      <c r="AE1576" s="744">
        <f t="shared" si="308"/>
        <v>860</v>
      </c>
      <c r="AF1576" s="744">
        <f t="shared" si="309"/>
        <v>0</v>
      </c>
      <c r="AG1576" s="744">
        <f t="shared" si="310"/>
        <v>0</v>
      </c>
      <c r="AH1576" s="744">
        <f t="shared" si="311"/>
        <v>0</v>
      </c>
      <c r="AI1576" s="744">
        <f t="shared" si="312"/>
        <v>860</v>
      </c>
      <c r="AJ1576" s="744">
        <f t="shared" si="313"/>
        <v>-860</v>
      </c>
      <c r="AK1576" s="1097">
        <v>0</v>
      </c>
    </row>
    <row r="1577" spans="1:37">
      <c r="A1577">
        <v>25400</v>
      </c>
      <c r="B1577" t="s">
        <v>2923</v>
      </c>
      <c r="C1577">
        <v>931270</v>
      </c>
      <c r="D1577" t="s">
        <v>6876</v>
      </c>
      <c r="E1577">
        <v>520020</v>
      </c>
      <c r="F1577" t="s">
        <v>86</v>
      </c>
      <c r="G1577" s="408" t="s">
        <v>6938</v>
      </c>
      <c r="H1577" s="566" t="s">
        <v>1766</v>
      </c>
      <c r="I1577" s="408" t="s">
        <v>6968</v>
      </c>
      <c r="J1577" s="217" t="s">
        <v>458</v>
      </c>
      <c r="K1577" s="61" t="str">
        <f t="shared" si="314"/>
        <v>2</v>
      </c>
      <c r="L1577" s="63" t="str">
        <f t="shared" si="315"/>
        <v>Business Services2</v>
      </c>
      <c r="M1577" s="63" t="str">
        <f t="shared" si="316"/>
        <v>SARB Management2</v>
      </c>
      <c r="N1577" s="637">
        <v>0</v>
      </c>
      <c r="Q1577" s="213">
        <f t="shared" si="317"/>
        <v>0</v>
      </c>
      <c r="R1577" s="213">
        <v>0</v>
      </c>
      <c r="S1577" s="213">
        <v>0</v>
      </c>
      <c r="T1577" s="213">
        <v>48.48</v>
      </c>
      <c r="U1577" s="213">
        <v>0</v>
      </c>
      <c r="V1577" s="213">
        <v>0</v>
      </c>
      <c r="W1577" s="213">
        <v>0</v>
      </c>
      <c r="X1577" s="213">
        <v>0</v>
      </c>
      <c r="Y1577" s="213">
        <v>0</v>
      </c>
      <c r="Z1577" s="213">
        <v>0</v>
      </c>
      <c r="AA1577" s="213">
        <v>0</v>
      </c>
      <c r="AB1577" s="213">
        <v>0</v>
      </c>
      <c r="AC1577" s="213">
        <f>SUMIF('[3]revexpbalances - 2024-07-18T082'!$G:$G,G:G,'[3]revexpbalances - 2024-07-18T082'!$H:$H)</f>
        <v>0</v>
      </c>
      <c r="AD1577" s="213">
        <f t="shared" ref="AD1577:AD1640" si="318">SUM(R1577:AC1577)</f>
        <v>48.48</v>
      </c>
      <c r="AE1577" s="744">
        <f t="shared" ref="AE1577:AE1640" si="319">SUM(R1577:T1577)</f>
        <v>48.48</v>
      </c>
      <c r="AF1577" s="744">
        <f t="shared" ref="AF1577:AF1640" si="320">SUM(U1577:W1577)</f>
        <v>0</v>
      </c>
      <c r="AG1577" s="744">
        <f t="shared" ref="AG1577:AG1640" si="321">SUM(X1577:Z1577)</f>
        <v>0</v>
      </c>
      <c r="AH1577" s="744">
        <f t="shared" ref="AH1577:AH1640" si="322">SUM(AA1577:AC1577)</f>
        <v>0</v>
      </c>
      <c r="AI1577" s="744">
        <f t="shared" ref="AI1577:AI1640" si="323">SUM(AE1577:AH1577)</f>
        <v>48.48</v>
      </c>
      <c r="AJ1577" s="744">
        <f t="shared" ref="AJ1577:AJ1640" si="324">Q1577-AI1577</f>
        <v>-48.48</v>
      </c>
      <c r="AK1577" s="1097">
        <v>0</v>
      </c>
    </row>
    <row r="1578" spans="1:37">
      <c r="A1578">
        <v>25400</v>
      </c>
      <c r="B1578" t="s">
        <v>2923</v>
      </c>
      <c r="C1578">
        <v>931270</v>
      </c>
      <c r="D1578" t="s">
        <v>6876</v>
      </c>
      <c r="E1578">
        <v>526720</v>
      </c>
      <c r="F1578" t="s">
        <v>6939</v>
      </c>
      <c r="G1578" s="408" t="s">
        <v>6940</v>
      </c>
      <c r="H1578" s="566" t="s">
        <v>1766</v>
      </c>
      <c r="I1578" s="408" t="s">
        <v>6968</v>
      </c>
      <c r="J1578" s="217" t="s">
        <v>458</v>
      </c>
      <c r="K1578" s="61" t="str">
        <f t="shared" si="314"/>
        <v>2</v>
      </c>
      <c r="L1578" s="63" t="str">
        <f t="shared" si="315"/>
        <v>Business Services2</v>
      </c>
      <c r="M1578" s="63" t="str">
        <f t="shared" si="316"/>
        <v>SARB Management2</v>
      </c>
      <c r="N1578" s="637">
        <v>0</v>
      </c>
      <c r="Q1578" s="213">
        <f t="shared" si="317"/>
        <v>0</v>
      </c>
      <c r="R1578" s="213">
        <v>0</v>
      </c>
      <c r="S1578" s="213">
        <v>0</v>
      </c>
      <c r="T1578" s="213">
        <v>181.74</v>
      </c>
      <c r="U1578" s="213">
        <v>111.26</v>
      </c>
      <c r="V1578" s="213">
        <v>0</v>
      </c>
      <c r="W1578" s="213">
        <v>0</v>
      </c>
      <c r="X1578" s="213">
        <v>474.26</v>
      </c>
      <c r="Y1578" s="213">
        <v>0</v>
      </c>
      <c r="Z1578" s="213">
        <v>0</v>
      </c>
      <c r="AA1578" s="213">
        <v>0</v>
      </c>
      <c r="AB1578" s="213">
        <v>453.65</v>
      </c>
      <c r="AC1578" s="213">
        <f>SUMIF('[3]revexpbalances - 2024-07-18T082'!$G:$G,G:G,'[3]revexpbalances - 2024-07-18T082'!$H:$H)</f>
        <v>422</v>
      </c>
      <c r="AD1578" s="213">
        <f t="shared" si="318"/>
        <v>1642.9099999999999</v>
      </c>
      <c r="AE1578" s="744">
        <f t="shared" si="319"/>
        <v>181.74</v>
      </c>
      <c r="AF1578" s="744">
        <f t="shared" si="320"/>
        <v>111.26</v>
      </c>
      <c r="AG1578" s="744">
        <f t="shared" si="321"/>
        <v>474.26</v>
      </c>
      <c r="AH1578" s="744">
        <f t="shared" si="322"/>
        <v>875.65</v>
      </c>
      <c r="AI1578" s="744">
        <f t="shared" si="323"/>
        <v>1642.9099999999999</v>
      </c>
      <c r="AJ1578" s="744">
        <f t="shared" si="324"/>
        <v>-1642.9099999999999</v>
      </c>
      <c r="AK1578" s="1097">
        <v>1800</v>
      </c>
    </row>
    <row r="1579" spans="1:37">
      <c r="A1579">
        <v>25400</v>
      </c>
      <c r="B1579" t="s">
        <v>2923</v>
      </c>
      <c r="C1579">
        <v>931270</v>
      </c>
      <c r="D1579" t="s">
        <v>6876</v>
      </c>
      <c r="E1579">
        <v>536760</v>
      </c>
      <c r="F1579" t="s">
        <v>2872</v>
      </c>
      <c r="G1579" s="408" t="s">
        <v>6941</v>
      </c>
      <c r="H1579" s="566" t="s">
        <v>1766</v>
      </c>
      <c r="I1579" s="408" t="s">
        <v>6968</v>
      </c>
      <c r="J1579" s="62" t="s">
        <v>2130</v>
      </c>
      <c r="K1579" s="61" t="str">
        <f t="shared" si="314"/>
        <v>3</v>
      </c>
      <c r="L1579" s="63" t="str">
        <f t="shared" si="315"/>
        <v>Business Services3</v>
      </c>
      <c r="M1579" s="63" t="str">
        <f t="shared" si="316"/>
        <v>SARB Management3</v>
      </c>
      <c r="N1579" s="637">
        <v>0</v>
      </c>
      <c r="Q1579" s="213">
        <f t="shared" si="317"/>
        <v>0</v>
      </c>
      <c r="R1579" s="213">
        <v>0</v>
      </c>
      <c r="S1579" s="213">
        <v>86.08</v>
      </c>
      <c r="T1579" s="213">
        <v>86.08</v>
      </c>
      <c r="U1579" s="213">
        <v>86.08</v>
      </c>
      <c r="V1579" s="213">
        <v>134.5</v>
      </c>
      <c r="W1579" s="213">
        <v>91.46</v>
      </c>
      <c r="X1579" s="213">
        <v>112.98</v>
      </c>
      <c r="Y1579" s="213">
        <v>102.22</v>
      </c>
      <c r="Z1579" s="213">
        <v>112.98</v>
      </c>
      <c r="AA1579" s="213">
        <v>123.74</v>
      </c>
      <c r="AB1579" s="213">
        <v>145.26</v>
      </c>
      <c r="AC1579" s="213">
        <f>SUMIF('[3]revexpbalances - 2024-07-18T082'!$G:$G,G:G,'[3]revexpbalances - 2024-07-18T082'!$H:$H)</f>
        <v>123.74</v>
      </c>
      <c r="AD1579" s="213">
        <f t="shared" si="318"/>
        <v>1205.1200000000001</v>
      </c>
      <c r="AE1579" s="744">
        <f t="shared" si="319"/>
        <v>172.16</v>
      </c>
      <c r="AF1579" s="744">
        <f t="shared" si="320"/>
        <v>312.03999999999996</v>
      </c>
      <c r="AG1579" s="744">
        <f t="shared" si="321"/>
        <v>328.18</v>
      </c>
      <c r="AH1579" s="744">
        <f t="shared" si="322"/>
        <v>392.74</v>
      </c>
      <c r="AI1579" s="744">
        <f t="shared" si="323"/>
        <v>1205.1199999999999</v>
      </c>
      <c r="AJ1579" s="744">
        <f t="shared" si="324"/>
        <v>-1205.1199999999999</v>
      </c>
      <c r="AK1579" s="1097">
        <v>0</v>
      </c>
    </row>
    <row r="1580" spans="1:37">
      <c r="A1580">
        <v>25400</v>
      </c>
      <c r="B1580" t="s">
        <v>2923</v>
      </c>
      <c r="C1580">
        <v>931301</v>
      </c>
      <c r="D1580" t="s">
        <v>2933</v>
      </c>
      <c r="E1580">
        <v>523700</v>
      </c>
      <c r="F1580" t="s">
        <v>66</v>
      </c>
      <c r="G1580" s="408" t="s">
        <v>2395</v>
      </c>
      <c r="H1580" s="566" t="s">
        <v>23</v>
      </c>
      <c r="I1580" s="566" t="s">
        <v>433</v>
      </c>
      <c r="J1580" s="217" t="s">
        <v>458</v>
      </c>
      <c r="K1580" s="61" t="str">
        <f t="shared" si="314"/>
        <v>2</v>
      </c>
      <c r="L1580" s="63" t="str">
        <f t="shared" si="315"/>
        <v>Interpretive2</v>
      </c>
      <c r="M1580" s="63" t="str">
        <f t="shared" si="316"/>
        <v>Historic Preservation2</v>
      </c>
      <c r="N1580" s="637">
        <v>0</v>
      </c>
      <c r="Q1580" s="213">
        <f t="shared" si="317"/>
        <v>0</v>
      </c>
      <c r="R1580" s="213">
        <v>0</v>
      </c>
      <c r="S1580" s="213">
        <v>0</v>
      </c>
      <c r="T1580" s="213">
        <v>98.43</v>
      </c>
      <c r="U1580" s="213">
        <v>0</v>
      </c>
      <c r="V1580" s="213">
        <v>0</v>
      </c>
      <c r="W1580" s="213">
        <v>0</v>
      </c>
      <c r="X1580" s="213">
        <v>0</v>
      </c>
      <c r="Y1580" s="213">
        <v>0</v>
      </c>
      <c r="Z1580" s="213">
        <v>0</v>
      </c>
      <c r="AA1580" s="213">
        <v>0</v>
      </c>
      <c r="AB1580" s="213">
        <v>0</v>
      </c>
      <c r="AC1580" s="213">
        <f>SUMIF('[3]revexpbalances - 2024-07-18T082'!$G:$G,G:G,'[3]revexpbalances - 2024-07-18T082'!$H:$H)</f>
        <v>0</v>
      </c>
      <c r="AD1580" s="213">
        <f t="shared" si="318"/>
        <v>98.43</v>
      </c>
      <c r="AE1580" s="744">
        <f t="shared" si="319"/>
        <v>98.43</v>
      </c>
      <c r="AF1580" s="744">
        <f t="shared" si="320"/>
        <v>0</v>
      </c>
      <c r="AG1580" s="744">
        <f t="shared" si="321"/>
        <v>0</v>
      </c>
      <c r="AH1580" s="744">
        <f t="shared" si="322"/>
        <v>0</v>
      </c>
      <c r="AI1580" s="744">
        <f t="shared" si="323"/>
        <v>98.43</v>
      </c>
      <c r="AJ1580" s="744">
        <f t="shared" si="324"/>
        <v>-98.43</v>
      </c>
      <c r="AK1580" s="1097">
        <v>0</v>
      </c>
    </row>
    <row r="1581" spans="1:37">
      <c r="A1581">
        <v>25400</v>
      </c>
      <c r="B1581" t="s">
        <v>2923</v>
      </c>
      <c r="C1581">
        <v>931302</v>
      </c>
      <c r="D1581" t="s">
        <v>2924</v>
      </c>
      <c r="E1581">
        <v>522340</v>
      </c>
      <c r="F1581" t="s">
        <v>94</v>
      </c>
      <c r="G1581" s="408" t="s">
        <v>6942</v>
      </c>
      <c r="H1581" s="566" t="s">
        <v>23</v>
      </c>
      <c r="I1581" s="566" t="s">
        <v>435</v>
      </c>
      <c r="J1581" s="217" t="s">
        <v>458</v>
      </c>
      <c r="K1581" s="61" t="str">
        <f t="shared" si="314"/>
        <v>2</v>
      </c>
      <c r="L1581" s="63" t="str">
        <f t="shared" si="315"/>
        <v>Interpretive2</v>
      </c>
      <c r="M1581" s="63" t="str">
        <f t="shared" si="316"/>
        <v>Gilman Ranch2</v>
      </c>
      <c r="N1581" s="637">
        <v>0</v>
      </c>
      <c r="Q1581" s="213">
        <f t="shared" si="317"/>
        <v>0</v>
      </c>
      <c r="R1581" s="213">
        <v>0</v>
      </c>
      <c r="S1581" s="213">
        <v>0</v>
      </c>
      <c r="T1581" s="213">
        <v>36</v>
      </c>
      <c r="U1581" s="213">
        <v>0</v>
      </c>
      <c r="V1581" s="213">
        <v>0</v>
      </c>
      <c r="W1581" s="213">
        <v>0</v>
      </c>
      <c r="X1581" s="213">
        <v>0</v>
      </c>
      <c r="Y1581" s="213">
        <v>0</v>
      </c>
      <c r="Z1581" s="213">
        <v>0</v>
      </c>
      <c r="AA1581" s="213">
        <v>0</v>
      </c>
      <c r="AB1581" s="213">
        <v>0</v>
      </c>
      <c r="AC1581" s="213">
        <f>SUMIF('[3]revexpbalances - 2024-07-18T082'!$G:$G,G:G,'[3]revexpbalances - 2024-07-18T082'!$H:$H)</f>
        <v>0</v>
      </c>
      <c r="AD1581" s="213">
        <f t="shared" si="318"/>
        <v>36</v>
      </c>
      <c r="AE1581" s="744">
        <f t="shared" si="319"/>
        <v>36</v>
      </c>
      <c r="AF1581" s="744">
        <f t="shared" si="320"/>
        <v>0</v>
      </c>
      <c r="AG1581" s="744">
        <f t="shared" si="321"/>
        <v>0</v>
      </c>
      <c r="AH1581" s="744">
        <f t="shared" si="322"/>
        <v>0</v>
      </c>
      <c r="AI1581" s="744">
        <f t="shared" si="323"/>
        <v>36</v>
      </c>
      <c r="AJ1581" s="744">
        <f t="shared" si="324"/>
        <v>-36</v>
      </c>
      <c r="AK1581" s="1097">
        <v>0</v>
      </c>
    </row>
    <row r="1582" spans="1:37">
      <c r="A1582">
        <v>25400</v>
      </c>
      <c r="B1582" t="s">
        <v>2923</v>
      </c>
      <c r="C1582">
        <v>931304</v>
      </c>
      <c r="D1582" t="s">
        <v>438</v>
      </c>
      <c r="E1582">
        <v>523340</v>
      </c>
      <c r="F1582" t="s">
        <v>6127</v>
      </c>
      <c r="G1582" s="408" t="s">
        <v>6943</v>
      </c>
      <c r="H1582" s="566" t="s">
        <v>23</v>
      </c>
      <c r="I1582" s="566" t="s">
        <v>438</v>
      </c>
      <c r="J1582" s="217" t="s">
        <v>458</v>
      </c>
      <c r="K1582" s="61" t="str">
        <f t="shared" si="314"/>
        <v>2</v>
      </c>
      <c r="L1582" s="63" t="str">
        <f t="shared" si="315"/>
        <v>Interpretive2</v>
      </c>
      <c r="M1582" s="63" t="str">
        <f t="shared" si="316"/>
        <v>San Timoteo Schoolhouse2</v>
      </c>
      <c r="N1582" s="637">
        <v>0</v>
      </c>
      <c r="Q1582" s="213">
        <f t="shared" si="317"/>
        <v>0</v>
      </c>
      <c r="R1582" s="213">
        <v>0</v>
      </c>
      <c r="S1582" s="213">
        <v>0.2</v>
      </c>
      <c r="T1582" s="213">
        <v>0</v>
      </c>
      <c r="U1582" s="213">
        <v>0</v>
      </c>
      <c r="V1582" s="213">
        <v>0</v>
      </c>
      <c r="W1582" s="213">
        <v>0</v>
      </c>
      <c r="X1582" s="213">
        <v>0</v>
      </c>
      <c r="Y1582" s="213">
        <v>0</v>
      </c>
      <c r="Z1582" s="213">
        <v>0</v>
      </c>
      <c r="AA1582" s="213">
        <v>0</v>
      </c>
      <c r="AB1582" s="213">
        <v>0</v>
      </c>
      <c r="AC1582" s="213">
        <f>SUMIF('[3]revexpbalances - 2024-07-18T082'!$G:$G,G:G,'[3]revexpbalances - 2024-07-18T082'!$H:$H)</f>
        <v>0</v>
      </c>
      <c r="AD1582" s="213">
        <f t="shared" si="318"/>
        <v>0.2</v>
      </c>
      <c r="AE1582" s="744">
        <f t="shared" si="319"/>
        <v>0.2</v>
      </c>
      <c r="AF1582" s="744">
        <f t="shared" si="320"/>
        <v>0</v>
      </c>
      <c r="AG1582" s="744">
        <f t="shared" si="321"/>
        <v>0</v>
      </c>
      <c r="AH1582" s="744">
        <f t="shared" si="322"/>
        <v>0</v>
      </c>
      <c r="AI1582" s="744">
        <f t="shared" si="323"/>
        <v>0.2</v>
      </c>
      <c r="AJ1582" s="744">
        <f t="shared" si="324"/>
        <v>-0.2</v>
      </c>
      <c r="AK1582" s="1097">
        <v>0</v>
      </c>
    </row>
    <row r="1583" spans="1:37">
      <c r="A1583">
        <v>25400</v>
      </c>
      <c r="B1583" t="s">
        <v>2923</v>
      </c>
      <c r="C1583">
        <v>931307</v>
      </c>
      <c r="D1583" t="s">
        <v>5792</v>
      </c>
      <c r="E1583">
        <v>523340</v>
      </c>
      <c r="F1583" t="s">
        <v>6127</v>
      </c>
      <c r="G1583" s="408" t="s">
        <v>6944</v>
      </c>
      <c r="H1583" s="566" t="s">
        <v>23</v>
      </c>
      <c r="I1583" s="566" t="s">
        <v>439</v>
      </c>
      <c r="J1583" s="217" t="s">
        <v>458</v>
      </c>
      <c r="K1583" s="61" t="str">
        <f t="shared" si="314"/>
        <v>2</v>
      </c>
      <c r="L1583" s="63" t="str">
        <f t="shared" si="315"/>
        <v>Interpretive2</v>
      </c>
      <c r="M1583" s="63" t="str">
        <f t="shared" si="316"/>
        <v>Santa Rosa Plateau Nature Center2</v>
      </c>
      <c r="N1583" s="637">
        <v>0</v>
      </c>
      <c r="Q1583" s="213">
        <f t="shared" si="317"/>
        <v>0</v>
      </c>
      <c r="R1583" s="213">
        <v>0</v>
      </c>
      <c r="S1583" s="213">
        <v>2.09</v>
      </c>
      <c r="T1583" s="213">
        <v>42</v>
      </c>
      <c r="U1583" s="213">
        <v>0</v>
      </c>
      <c r="V1583" s="213">
        <v>0</v>
      </c>
      <c r="W1583" s="213">
        <v>0</v>
      </c>
      <c r="X1583" s="213">
        <v>0</v>
      </c>
      <c r="Y1583" s="213">
        <v>0</v>
      </c>
      <c r="Z1583" s="213">
        <v>0</v>
      </c>
      <c r="AA1583" s="213">
        <v>0</v>
      </c>
      <c r="AB1583" s="213">
        <v>0</v>
      </c>
      <c r="AC1583" s="213">
        <f>SUMIF('[3]revexpbalances - 2024-07-18T082'!$G:$G,G:G,'[3]revexpbalances - 2024-07-18T082'!$H:$H)</f>
        <v>0.95</v>
      </c>
      <c r="AD1583" s="213">
        <f t="shared" si="318"/>
        <v>45.040000000000006</v>
      </c>
      <c r="AE1583" s="744">
        <f t="shared" si="319"/>
        <v>44.09</v>
      </c>
      <c r="AF1583" s="744">
        <f t="shared" si="320"/>
        <v>0</v>
      </c>
      <c r="AG1583" s="744">
        <f t="shared" si="321"/>
        <v>0</v>
      </c>
      <c r="AH1583" s="744">
        <f t="shared" si="322"/>
        <v>0.95</v>
      </c>
      <c r="AI1583" s="744">
        <f t="shared" si="323"/>
        <v>45.040000000000006</v>
      </c>
      <c r="AJ1583" s="744">
        <f t="shared" si="324"/>
        <v>-45.040000000000006</v>
      </c>
      <c r="AK1583" s="1097">
        <v>0</v>
      </c>
    </row>
    <row r="1584" spans="1:37">
      <c r="A1584">
        <v>25400</v>
      </c>
      <c r="B1584" t="s">
        <v>2923</v>
      </c>
      <c r="C1584">
        <v>931400</v>
      </c>
      <c r="D1584" t="s">
        <v>2934</v>
      </c>
      <c r="E1584">
        <v>520360</v>
      </c>
      <c r="F1584" t="s">
        <v>2917</v>
      </c>
      <c r="G1584" s="408" t="s">
        <v>2593</v>
      </c>
      <c r="H1584" s="566" t="s">
        <v>1524</v>
      </c>
      <c r="I1584" s="566" t="s">
        <v>1913</v>
      </c>
      <c r="J1584" s="62" t="s">
        <v>2130</v>
      </c>
      <c r="K1584" s="61" t="str">
        <f t="shared" si="314"/>
        <v>2</v>
      </c>
      <c r="L1584" s="63" t="str">
        <f t="shared" si="315"/>
        <v>Regional Parks2</v>
      </c>
      <c r="M1584" s="63" t="str">
        <f t="shared" si="316"/>
        <v>Regional Parks General Admin2</v>
      </c>
      <c r="N1584" s="637">
        <v>0</v>
      </c>
      <c r="Q1584" s="213">
        <f t="shared" si="317"/>
        <v>0</v>
      </c>
      <c r="R1584" s="213">
        <v>0</v>
      </c>
      <c r="S1584" s="213">
        <v>273.66000000000003</v>
      </c>
      <c r="T1584" s="213">
        <v>-273.66000000000003</v>
      </c>
      <c r="U1584" s="213">
        <v>0</v>
      </c>
      <c r="V1584" s="213">
        <v>0</v>
      </c>
      <c r="W1584" s="213">
        <v>0</v>
      </c>
      <c r="X1584" s="213">
        <v>0</v>
      </c>
      <c r="Y1584" s="213">
        <v>0</v>
      </c>
      <c r="Z1584" s="213">
        <v>0</v>
      </c>
      <c r="AA1584" s="213">
        <v>0</v>
      </c>
      <c r="AB1584" s="213">
        <v>0</v>
      </c>
      <c r="AC1584" s="213">
        <f>SUMIF('[3]revexpbalances - 2024-07-18T082'!$G:$G,G:G,'[3]revexpbalances - 2024-07-18T082'!$H:$H)</f>
        <v>0</v>
      </c>
      <c r="AD1584" s="213">
        <f t="shared" si="318"/>
        <v>0</v>
      </c>
      <c r="AE1584" s="744">
        <f t="shared" si="319"/>
        <v>0</v>
      </c>
      <c r="AF1584" s="744">
        <f t="shared" si="320"/>
        <v>0</v>
      </c>
      <c r="AG1584" s="744">
        <f t="shared" si="321"/>
        <v>0</v>
      </c>
      <c r="AH1584" s="744">
        <f t="shared" si="322"/>
        <v>0</v>
      </c>
      <c r="AI1584" s="744">
        <f t="shared" si="323"/>
        <v>0</v>
      </c>
      <c r="AJ1584" s="744">
        <f t="shared" si="324"/>
        <v>0</v>
      </c>
      <c r="AK1584" s="1097">
        <v>0</v>
      </c>
    </row>
    <row r="1585" spans="1:37">
      <c r="A1585">
        <v>25400</v>
      </c>
      <c r="B1585" t="s">
        <v>2923</v>
      </c>
      <c r="C1585">
        <v>931400</v>
      </c>
      <c r="D1585" t="s">
        <v>2934</v>
      </c>
      <c r="E1585">
        <v>523820</v>
      </c>
      <c r="F1585" t="s">
        <v>68</v>
      </c>
      <c r="G1585" s="408" t="s">
        <v>1967</v>
      </c>
      <c r="H1585" s="566" t="s">
        <v>1524</v>
      </c>
      <c r="I1585" s="566" t="s">
        <v>1913</v>
      </c>
      <c r="J1585" s="217" t="s">
        <v>458</v>
      </c>
      <c r="K1585" s="61" t="str">
        <f t="shared" si="314"/>
        <v>2</v>
      </c>
      <c r="L1585" s="63" t="str">
        <f t="shared" si="315"/>
        <v>Regional Parks2</v>
      </c>
      <c r="M1585" s="63" t="str">
        <f t="shared" si="316"/>
        <v>Regional Parks General Admin2</v>
      </c>
      <c r="N1585" s="637">
        <v>0</v>
      </c>
      <c r="Q1585" s="213">
        <f t="shared" si="317"/>
        <v>0</v>
      </c>
      <c r="R1585" s="213">
        <v>0</v>
      </c>
      <c r="S1585" s="213">
        <v>0</v>
      </c>
      <c r="T1585" s="213">
        <v>119.88</v>
      </c>
      <c r="U1585" s="213">
        <v>-119.88</v>
      </c>
      <c r="V1585" s="213">
        <v>0</v>
      </c>
      <c r="W1585" s="213">
        <v>0</v>
      </c>
      <c r="X1585" s="213">
        <v>0</v>
      </c>
      <c r="Y1585" s="213">
        <v>0</v>
      </c>
      <c r="Z1585" s="213">
        <v>0</v>
      </c>
      <c r="AA1585" s="213">
        <v>0</v>
      </c>
      <c r="AB1585" s="213">
        <v>0</v>
      </c>
      <c r="AC1585" s="213">
        <f>SUMIF('[3]revexpbalances - 2024-07-18T082'!$G:$G,G:G,'[3]revexpbalances - 2024-07-18T082'!$H:$H)</f>
        <v>0</v>
      </c>
      <c r="AD1585" s="213">
        <f t="shared" si="318"/>
        <v>0</v>
      </c>
      <c r="AE1585" s="744">
        <f t="shared" si="319"/>
        <v>119.88</v>
      </c>
      <c r="AF1585" s="744">
        <f t="shared" si="320"/>
        <v>-119.88</v>
      </c>
      <c r="AG1585" s="744">
        <f t="shared" si="321"/>
        <v>0</v>
      </c>
      <c r="AH1585" s="744">
        <f t="shared" si="322"/>
        <v>0</v>
      </c>
      <c r="AI1585" s="744">
        <f t="shared" si="323"/>
        <v>0</v>
      </c>
      <c r="AJ1585" s="744">
        <f t="shared" si="324"/>
        <v>0</v>
      </c>
      <c r="AK1585" s="1097">
        <v>0</v>
      </c>
    </row>
    <row r="1586" spans="1:37">
      <c r="A1586">
        <v>25400</v>
      </c>
      <c r="B1586" t="s">
        <v>2923</v>
      </c>
      <c r="C1586">
        <v>931403</v>
      </c>
      <c r="D1586" t="s">
        <v>2838</v>
      </c>
      <c r="E1586">
        <v>523250</v>
      </c>
      <c r="F1586" t="s">
        <v>493</v>
      </c>
      <c r="G1586" s="408" t="s">
        <v>6945</v>
      </c>
      <c r="H1586" s="566" t="s">
        <v>1524</v>
      </c>
      <c r="I1586" s="566" t="s">
        <v>295</v>
      </c>
      <c r="J1586" s="217" t="s">
        <v>458</v>
      </c>
      <c r="K1586" s="61" t="str">
        <f t="shared" si="314"/>
        <v>2</v>
      </c>
      <c r="L1586" s="63" t="str">
        <f t="shared" si="315"/>
        <v>Regional Parks2</v>
      </c>
      <c r="M1586" s="63" t="str">
        <f t="shared" si="316"/>
        <v>Idyllwild2</v>
      </c>
      <c r="N1586" s="637">
        <v>0</v>
      </c>
      <c r="Q1586" s="213">
        <f t="shared" si="317"/>
        <v>0</v>
      </c>
      <c r="R1586" s="213">
        <v>0</v>
      </c>
      <c r="S1586" s="213">
        <v>150</v>
      </c>
      <c r="T1586" s="213">
        <v>0</v>
      </c>
      <c r="U1586" s="213">
        <v>0</v>
      </c>
      <c r="V1586" s="213">
        <v>0</v>
      </c>
      <c r="W1586" s="213">
        <v>0</v>
      </c>
      <c r="X1586" s="213">
        <v>0</v>
      </c>
      <c r="Y1586" s="213">
        <v>0</v>
      </c>
      <c r="Z1586" s="213">
        <v>0</v>
      </c>
      <c r="AA1586" s="213">
        <v>0</v>
      </c>
      <c r="AB1586" s="213">
        <v>0</v>
      </c>
      <c r="AC1586" s="213">
        <f>SUMIF('[3]revexpbalances - 2024-07-18T082'!$G:$G,G:G,'[3]revexpbalances - 2024-07-18T082'!$H:$H)</f>
        <v>0</v>
      </c>
      <c r="AD1586" s="213">
        <f t="shared" si="318"/>
        <v>150</v>
      </c>
      <c r="AE1586" s="744">
        <f t="shared" si="319"/>
        <v>150</v>
      </c>
      <c r="AF1586" s="744">
        <f t="shared" si="320"/>
        <v>0</v>
      </c>
      <c r="AG1586" s="744">
        <f t="shared" si="321"/>
        <v>0</v>
      </c>
      <c r="AH1586" s="744">
        <f t="shared" si="322"/>
        <v>0</v>
      </c>
      <c r="AI1586" s="744">
        <f t="shared" si="323"/>
        <v>150</v>
      </c>
      <c r="AJ1586" s="744">
        <f t="shared" si="324"/>
        <v>-150</v>
      </c>
      <c r="AK1586" s="1097">
        <v>0</v>
      </c>
    </row>
    <row r="1587" spans="1:37">
      <c r="A1587">
        <v>25400</v>
      </c>
      <c r="B1587" t="s">
        <v>2923</v>
      </c>
      <c r="C1587">
        <v>931404</v>
      </c>
      <c r="D1587" t="s">
        <v>6352</v>
      </c>
      <c r="E1587">
        <v>510420</v>
      </c>
      <c r="F1587" t="s">
        <v>464</v>
      </c>
      <c r="G1587" s="408" t="s">
        <v>6946</v>
      </c>
      <c r="H1587" s="566" t="s">
        <v>1524</v>
      </c>
      <c r="I1587" s="566" t="s">
        <v>1455</v>
      </c>
      <c r="J1587" s="62" t="s">
        <v>1950</v>
      </c>
      <c r="K1587" s="61" t="str">
        <f t="shared" si="314"/>
        <v>1</v>
      </c>
      <c r="L1587" s="63" t="str">
        <f t="shared" si="315"/>
        <v>Regional Parks1</v>
      </c>
      <c r="M1587" s="63" t="str">
        <f t="shared" si="316"/>
        <v>Kabian1</v>
      </c>
      <c r="N1587" s="637">
        <v>0</v>
      </c>
      <c r="Q1587" s="213">
        <f t="shared" si="317"/>
        <v>0</v>
      </c>
      <c r="R1587" s="213">
        <v>0</v>
      </c>
      <c r="S1587" s="213">
        <v>208.93</v>
      </c>
      <c r="T1587" s="213">
        <v>0</v>
      </c>
      <c r="U1587" s="213">
        <v>0</v>
      </c>
      <c r="V1587" s="213">
        <v>0</v>
      </c>
      <c r="W1587" s="213">
        <v>0</v>
      </c>
      <c r="X1587" s="213">
        <v>0</v>
      </c>
      <c r="Y1587" s="213">
        <v>0</v>
      </c>
      <c r="Z1587" s="213">
        <v>0</v>
      </c>
      <c r="AA1587" s="213">
        <v>0</v>
      </c>
      <c r="AB1587" s="213">
        <v>0</v>
      </c>
      <c r="AC1587" s="213">
        <f>SUMIF('[3]revexpbalances - 2024-07-18T082'!$G:$G,G:G,'[3]revexpbalances - 2024-07-18T082'!$H:$H)</f>
        <v>0</v>
      </c>
      <c r="AD1587" s="213">
        <f t="shared" si="318"/>
        <v>208.93</v>
      </c>
      <c r="AE1587" s="744">
        <f t="shared" si="319"/>
        <v>208.93</v>
      </c>
      <c r="AF1587" s="744">
        <f t="shared" si="320"/>
        <v>0</v>
      </c>
      <c r="AG1587" s="744">
        <f t="shared" si="321"/>
        <v>0</v>
      </c>
      <c r="AH1587" s="744">
        <f t="shared" si="322"/>
        <v>0</v>
      </c>
      <c r="AI1587" s="744">
        <f t="shared" si="323"/>
        <v>208.93</v>
      </c>
      <c r="AJ1587" s="744">
        <f t="shared" si="324"/>
        <v>-208.93</v>
      </c>
      <c r="AK1587" s="1097">
        <v>0</v>
      </c>
    </row>
    <row r="1588" spans="1:37">
      <c r="A1588">
        <v>25400</v>
      </c>
      <c r="B1588" t="s">
        <v>2923</v>
      </c>
      <c r="C1588">
        <v>931404</v>
      </c>
      <c r="D1588" t="s">
        <v>6352</v>
      </c>
      <c r="E1588">
        <v>524840</v>
      </c>
      <c r="F1588" t="s">
        <v>69</v>
      </c>
      <c r="G1588" s="408" t="s">
        <v>6947</v>
      </c>
      <c r="H1588" s="566" t="s">
        <v>1524</v>
      </c>
      <c r="I1588" s="566" t="s">
        <v>1455</v>
      </c>
      <c r="J1588" s="217" t="s">
        <v>458</v>
      </c>
      <c r="K1588" s="61" t="str">
        <f t="shared" si="314"/>
        <v>2</v>
      </c>
      <c r="L1588" s="63" t="str">
        <f t="shared" si="315"/>
        <v>Regional Parks2</v>
      </c>
      <c r="M1588" s="63" t="str">
        <f t="shared" si="316"/>
        <v>Kabian2</v>
      </c>
      <c r="N1588" s="637">
        <v>0</v>
      </c>
      <c r="Q1588" s="213">
        <f t="shared" si="317"/>
        <v>0</v>
      </c>
      <c r="R1588" s="213">
        <v>0</v>
      </c>
      <c r="S1588" s="213">
        <v>0</v>
      </c>
      <c r="T1588" s="213">
        <v>30</v>
      </c>
      <c r="U1588" s="213">
        <v>0</v>
      </c>
      <c r="V1588" s="213">
        <v>0</v>
      </c>
      <c r="W1588" s="213">
        <v>0</v>
      </c>
      <c r="X1588" s="213">
        <v>0</v>
      </c>
      <c r="Y1588" s="213">
        <v>0</v>
      </c>
      <c r="Z1588" s="213">
        <v>0</v>
      </c>
      <c r="AA1588" s="213">
        <v>0</v>
      </c>
      <c r="AB1588" s="213">
        <v>0</v>
      </c>
      <c r="AC1588" s="213">
        <f>SUMIF('[3]revexpbalances - 2024-07-18T082'!$G:$G,G:G,'[3]revexpbalances - 2024-07-18T082'!$H:$H)</f>
        <v>15</v>
      </c>
      <c r="AD1588" s="213">
        <f t="shared" si="318"/>
        <v>45</v>
      </c>
      <c r="AE1588" s="744">
        <f t="shared" si="319"/>
        <v>30</v>
      </c>
      <c r="AF1588" s="744">
        <f t="shared" si="320"/>
        <v>0</v>
      </c>
      <c r="AG1588" s="744">
        <f t="shared" si="321"/>
        <v>0</v>
      </c>
      <c r="AH1588" s="744">
        <f t="shared" si="322"/>
        <v>15</v>
      </c>
      <c r="AI1588" s="744">
        <f t="shared" si="323"/>
        <v>45</v>
      </c>
      <c r="AJ1588" s="744">
        <f t="shared" si="324"/>
        <v>-45</v>
      </c>
      <c r="AK1588" s="1097">
        <v>0</v>
      </c>
    </row>
    <row r="1589" spans="1:37">
      <c r="A1589">
        <v>25400</v>
      </c>
      <c r="B1589" t="s">
        <v>2923</v>
      </c>
      <c r="C1589">
        <v>931405</v>
      </c>
      <c r="D1589" t="s">
        <v>2937</v>
      </c>
      <c r="E1589">
        <v>523340</v>
      </c>
      <c r="F1589" t="s">
        <v>6127</v>
      </c>
      <c r="G1589" s="408" t="s">
        <v>6948</v>
      </c>
      <c r="H1589" s="566" t="s">
        <v>1524</v>
      </c>
      <c r="I1589" s="566" t="s">
        <v>445</v>
      </c>
      <c r="J1589" s="217" t="s">
        <v>458</v>
      </c>
      <c r="K1589" s="61" t="str">
        <f t="shared" si="314"/>
        <v>2</v>
      </c>
      <c r="L1589" s="63" t="str">
        <f t="shared" si="315"/>
        <v>Regional Parks2</v>
      </c>
      <c r="M1589" s="63" t="str">
        <f t="shared" si="316"/>
        <v>Lake Cahuilla2</v>
      </c>
      <c r="N1589" s="637">
        <v>0</v>
      </c>
      <c r="Q1589" s="213">
        <f t="shared" si="317"/>
        <v>0</v>
      </c>
      <c r="R1589" s="213">
        <v>0</v>
      </c>
      <c r="S1589" s="213">
        <v>0</v>
      </c>
      <c r="T1589" s="213">
        <v>14</v>
      </c>
      <c r="U1589" s="213">
        <v>0</v>
      </c>
      <c r="V1589" s="213">
        <v>0</v>
      </c>
      <c r="W1589" s="213">
        <v>12.37</v>
      </c>
      <c r="X1589" s="213">
        <v>0</v>
      </c>
      <c r="Y1589" s="213">
        <v>6.04</v>
      </c>
      <c r="Z1589" s="213">
        <v>0</v>
      </c>
      <c r="AA1589" s="213">
        <v>0</v>
      </c>
      <c r="AB1589" s="213">
        <v>0</v>
      </c>
      <c r="AC1589" s="213">
        <f>SUMIF('[3]revexpbalances - 2024-07-18T082'!$G:$G,G:G,'[3]revexpbalances - 2024-07-18T082'!$H:$H)</f>
        <v>0</v>
      </c>
      <c r="AD1589" s="213">
        <f t="shared" si="318"/>
        <v>32.409999999999997</v>
      </c>
      <c r="AE1589" s="744">
        <f t="shared" si="319"/>
        <v>14</v>
      </c>
      <c r="AF1589" s="744">
        <f t="shared" si="320"/>
        <v>12.37</v>
      </c>
      <c r="AG1589" s="744">
        <f t="shared" si="321"/>
        <v>6.04</v>
      </c>
      <c r="AH1589" s="744">
        <f t="shared" si="322"/>
        <v>0</v>
      </c>
      <c r="AI1589" s="744">
        <f t="shared" si="323"/>
        <v>32.409999999999997</v>
      </c>
      <c r="AJ1589" s="744">
        <f t="shared" si="324"/>
        <v>-32.409999999999997</v>
      </c>
      <c r="AK1589" s="1097">
        <v>0</v>
      </c>
    </row>
    <row r="1590" spans="1:37">
      <c r="A1590">
        <v>25400</v>
      </c>
      <c r="B1590" t="s">
        <v>2923</v>
      </c>
      <c r="C1590">
        <v>931408</v>
      </c>
      <c r="D1590" t="s">
        <v>2939</v>
      </c>
      <c r="E1590">
        <v>525060</v>
      </c>
      <c r="F1590" t="s">
        <v>96</v>
      </c>
      <c r="G1590" s="408" t="s">
        <v>6949</v>
      </c>
      <c r="H1590" s="566" t="s">
        <v>1524</v>
      </c>
      <c r="I1590" s="566" t="s">
        <v>359</v>
      </c>
      <c r="J1590" s="217" t="s">
        <v>458</v>
      </c>
      <c r="K1590" s="61" t="str">
        <f t="shared" si="314"/>
        <v>2</v>
      </c>
      <c r="L1590" s="63" t="str">
        <f t="shared" si="315"/>
        <v>Regional Parks2</v>
      </c>
      <c r="M1590" s="63" t="str">
        <f t="shared" si="316"/>
        <v>McCall2</v>
      </c>
      <c r="N1590" s="637">
        <v>0</v>
      </c>
      <c r="Q1590" s="213">
        <f t="shared" si="317"/>
        <v>0</v>
      </c>
      <c r="R1590" s="213">
        <v>0</v>
      </c>
      <c r="S1590" s="213">
        <v>0</v>
      </c>
      <c r="T1590" s="213">
        <v>441.16</v>
      </c>
      <c r="U1590" s="213">
        <v>0</v>
      </c>
      <c r="V1590" s="213">
        <v>0</v>
      </c>
      <c r="W1590" s="213">
        <v>0</v>
      </c>
      <c r="X1590" s="213">
        <v>0</v>
      </c>
      <c r="Y1590" s="213">
        <v>0</v>
      </c>
      <c r="Z1590" s="213">
        <v>0</v>
      </c>
      <c r="AA1590" s="213">
        <v>0</v>
      </c>
      <c r="AB1590" s="213">
        <v>0</v>
      </c>
      <c r="AC1590" s="213">
        <f>SUMIF('[3]revexpbalances - 2024-07-18T082'!$G:$G,G:G,'[3]revexpbalances - 2024-07-18T082'!$H:$H)</f>
        <v>0</v>
      </c>
      <c r="AD1590" s="213">
        <f t="shared" si="318"/>
        <v>441.16</v>
      </c>
      <c r="AE1590" s="744">
        <f t="shared" si="319"/>
        <v>441.16</v>
      </c>
      <c r="AF1590" s="744">
        <f t="shared" si="320"/>
        <v>0</v>
      </c>
      <c r="AG1590" s="744">
        <f t="shared" si="321"/>
        <v>0</v>
      </c>
      <c r="AH1590" s="744">
        <f t="shared" si="322"/>
        <v>0</v>
      </c>
      <c r="AI1590" s="744">
        <f t="shared" si="323"/>
        <v>441.16</v>
      </c>
      <c r="AJ1590" s="744">
        <f t="shared" si="324"/>
        <v>-441.16</v>
      </c>
      <c r="AK1590" s="1097">
        <v>0</v>
      </c>
    </row>
    <row r="1591" spans="1:37">
      <c r="A1591">
        <v>25400</v>
      </c>
      <c r="B1591" t="s">
        <v>2923</v>
      </c>
      <c r="C1591">
        <v>931409</v>
      </c>
      <c r="D1591" t="s">
        <v>2940</v>
      </c>
      <c r="E1591">
        <v>518180</v>
      </c>
      <c r="F1591" t="s">
        <v>1815</v>
      </c>
      <c r="G1591" s="408" t="s">
        <v>6950</v>
      </c>
      <c r="H1591" s="566" t="s">
        <v>1524</v>
      </c>
      <c r="I1591" s="566" t="s">
        <v>447</v>
      </c>
      <c r="J1591" s="62" t="s">
        <v>1950</v>
      </c>
      <c r="K1591" s="61" t="str">
        <f t="shared" si="314"/>
        <v>1</v>
      </c>
      <c r="L1591" s="63" t="str">
        <f t="shared" si="315"/>
        <v>Regional Parks1</v>
      </c>
      <c r="M1591" s="63" t="str">
        <f t="shared" si="316"/>
        <v>Rancho Jurupa1</v>
      </c>
      <c r="N1591" s="637">
        <v>0</v>
      </c>
      <c r="Q1591" s="213">
        <f t="shared" si="317"/>
        <v>0</v>
      </c>
      <c r="R1591" s="213">
        <v>0</v>
      </c>
      <c r="S1591" s="213">
        <v>-2.61</v>
      </c>
      <c r="T1591" s="213">
        <v>0</v>
      </c>
      <c r="U1591" s="213">
        <v>0</v>
      </c>
      <c r="V1591" s="213">
        <v>0</v>
      </c>
      <c r="W1591" s="213">
        <v>0</v>
      </c>
      <c r="X1591" s="213">
        <v>0</v>
      </c>
      <c r="Y1591" s="213">
        <v>0</v>
      </c>
      <c r="Z1591" s="213">
        <v>0</v>
      </c>
      <c r="AA1591" s="213">
        <v>0</v>
      </c>
      <c r="AB1591" s="213">
        <v>0</v>
      </c>
      <c r="AC1591" s="213">
        <f>SUMIF('[3]revexpbalances - 2024-07-18T082'!$G:$G,G:G,'[3]revexpbalances - 2024-07-18T082'!$H:$H)</f>
        <v>0</v>
      </c>
      <c r="AD1591" s="213">
        <f t="shared" si="318"/>
        <v>-2.61</v>
      </c>
      <c r="AE1591" s="744">
        <f t="shared" si="319"/>
        <v>-2.61</v>
      </c>
      <c r="AF1591" s="744">
        <f t="shared" si="320"/>
        <v>0</v>
      </c>
      <c r="AG1591" s="744">
        <f t="shared" si="321"/>
        <v>0</v>
      </c>
      <c r="AH1591" s="744">
        <f t="shared" si="322"/>
        <v>0</v>
      </c>
      <c r="AI1591" s="744">
        <f t="shared" si="323"/>
        <v>-2.61</v>
      </c>
      <c r="AJ1591" s="744">
        <f t="shared" si="324"/>
        <v>2.61</v>
      </c>
      <c r="AK1591" s="1097">
        <v>0</v>
      </c>
    </row>
    <row r="1592" spans="1:37">
      <c r="A1592">
        <v>25400</v>
      </c>
      <c r="B1592" t="s">
        <v>2923</v>
      </c>
      <c r="C1592">
        <v>931409</v>
      </c>
      <c r="D1592" t="s">
        <v>2940</v>
      </c>
      <c r="E1592">
        <v>520815</v>
      </c>
      <c r="F1592" t="s">
        <v>489</v>
      </c>
      <c r="G1592" s="408" t="s">
        <v>6951</v>
      </c>
      <c r="H1592" s="566" t="s">
        <v>1524</v>
      </c>
      <c r="I1592" s="566" t="s">
        <v>447</v>
      </c>
      <c r="J1592" s="217" t="s">
        <v>458</v>
      </c>
      <c r="K1592" s="61" t="str">
        <f t="shared" si="314"/>
        <v>2</v>
      </c>
      <c r="L1592" s="63" t="str">
        <f t="shared" si="315"/>
        <v>Regional Parks2</v>
      </c>
      <c r="M1592" s="63" t="str">
        <f t="shared" si="316"/>
        <v>Rancho Jurupa2</v>
      </c>
      <c r="N1592" s="637">
        <v>0</v>
      </c>
      <c r="Q1592" s="213">
        <f t="shared" si="317"/>
        <v>0</v>
      </c>
      <c r="R1592" s="213">
        <v>0</v>
      </c>
      <c r="S1592" s="213">
        <v>0</v>
      </c>
      <c r="T1592" s="213">
        <v>26</v>
      </c>
      <c r="U1592" s="213">
        <v>0</v>
      </c>
      <c r="V1592" s="213">
        <v>0</v>
      </c>
      <c r="W1592" s="213">
        <v>0</v>
      </c>
      <c r="X1592" s="213">
        <v>0</v>
      </c>
      <c r="Y1592" s="213">
        <v>0</v>
      </c>
      <c r="Z1592" s="213">
        <v>0</v>
      </c>
      <c r="AA1592" s="213">
        <v>0</v>
      </c>
      <c r="AB1592" s="213">
        <v>0</v>
      </c>
      <c r="AC1592" s="213">
        <f>SUMIF('[3]revexpbalances - 2024-07-18T082'!$G:$G,G:G,'[3]revexpbalances - 2024-07-18T082'!$H:$H)</f>
        <v>0</v>
      </c>
      <c r="AD1592" s="213">
        <f t="shared" si="318"/>
        <v>26</v>
      </c>
      <c r="AE1592" s="744">
        <f t="shared" si="319"/>
        <v>26</v>
      </c>
      <c r="AF1592" s="744">
        <f t="shared" si="320"/>
        <v>0</v>
      </c>
      <c r="AG1592" s="744">
        <f t="shared" si="321"/>
        <v>0</v>
      </c>
      <c r="AH1592" s="744">
        <f t="shared" si="322"/>
        <v>0</v>
      </c>
      <c r="AI1592" s="744">
        <f t="shared" si="323"/>
        <v>26</v>
      </c>
      <c r="AJ1592" s="744">
        <f t="shared" si="324"/>
        <v>-26</v>
      </c>
      <c r="AK1592" s="1097">
        <v>0</v>
      </c>
    </row>
    <row r="1593" spans="1:37">
      <c r="A1593">
        <v>25400</v>
      </c>
      <c r="B1593" t="s">
        <v>2923</v>
      </c>
      <c r="C1593">
        <v>931409</v>
      </c>
      <c r="D1593" t="s">
        <v>2940</v>
      </c>
      <c r="E1593">
        <v>522350</v>
      </c>
      <c r="F1593" t="s">
        <v>95</v>
      </c>
      <c r="G1593" s="408" t="s">
        <v>6952</v>
      </c>
      <c r="H1593" s="566" t="s">
        <v>1524</v>
      </c>
      <c r="I1593" s="566" t="s">
        <v>447</v>
      </c>
      <c r="J1593" s="217" t="s">
        <v>458</v>
      </c>
      <c r="K1593" s="61" t="str">
        <f t="shared" si="314"/>
        <v>2</v>
      </c>
      <c r="L1593" s="63" t="str">
        <f t="shared" si="315"/>
        <v>Regional Parks2</v>
      </c>
      <c r="M1593" s="63" t="str">
        <f t="shared" si="316"/>
        <v>Rancho Jurupa2</v>
      </c>
      <c r="N1593" s="637">
        <v>0</v>
      </c>
      <c r="Q1593" s="213">
        <f t="shared" si="317"/>
        <v>0</v>
      </c>
      <c r="R1593" s="213">
        <v>0</v>
      </c>
      <c r="S1593" s="213">
        <v>209.02</v>
      </c>
      <c r="T1593" s="213">
        <v>0</v>
      </c>
      <c r="U1593" s="213">
        <v>0</v>
      </c>
      <c r="V1593" s="213">
        <v>221.91</v>
      </c>
      <c r="W1593" s="213">
        <v>0</v>
      </c>
      <c r="X1593" s="213">
        <v>2161.67</v>
      </c>
      <c r="Y1593" s="213">
        <v>0</v>
      </c>
      <c r="Z1593" s="213">
        <v>0</v>
      </c>
      <c r="AA1593" s="213">
        <v>0</v>
      </c>
      <c r="AB1593" s="213">
        <v>0</v>
      </c>
      <c r="AC1593" s="213">
        <f>SUMIF('[3]revexpbalances - 2024-07-18T082'!$G:$G,G:G,'[3]revexpbalances - 2024-07-18T082'!$H:$H)</f>
        <v>0</v>
      </c>
      <c r="AD1593" s="213">
        <f t="shared" si="318"/>
        <v>2592.6</v>
      </c>
      <c r="AE1593" s="744">
        <f t="shared" si="319"/>
        <v>209.02</v>
      </c>
      <c r="AF1593" s="744">
        <f t="shared" si="320"/>
        <v>221.91</v>
      </c>
      <c r="AG1593" s="744">
        <f t="shared" si="321"/>
        <v>2161.67</v>
      </c>
      <c r="AH1593" s="744">
        <f t="shared" si="322"/>
        <v>0</v>
      </c>
      <c r="AI1593" s="744">
        <f t="shared" si="323"/>
        <v>2592.6</v>
      </c>
      <c r="AJ1593" s="744">
        <f t="shared" si="324"/>
        <v>-2592.6</v>
      </c>
      <c r="AK1593" s="1097">
        <v>3000</v>
      </c>
    </row>
    <row r="1594" spans="1:37">
      <c r="A1594">
        <v>25400</v>
      </c>
      <c r="B1594" t="s">
        <v>2923</v>
      </c>
      <c r="C1594">
        <v>931409</v>
      </c>
      <c r="D1594" t="s">
        <v>2940</v>
      </c>
      <c r="E1594">
        <v>526530</v>
      </c>
      <c r="F1594" t="s">
        <v>1789</v>
      </c>
      <c r="G1594" s="408" t="s">
        <v>6953</v>
      </c>
      <c r="H1594" s="566" t="s">
        <v>1524</v>
      </c>
      <c r="I1594" s="566" t="s">
        <v>447</v>
      </c>
      <c r="J1594" s="217" t="s">
        <v>458</v>
      </c>
      <c r="K1594" s="61" t="str">
        <f t="shared" si="314"/>
        <v>2</v>
      </c>
      <c r="L1594" s="63" t="str">
        <f t="shared" si="315"/>
        <v>Regional Parks2</v>
      </c>
      <c r="M1594" s="63" t="str">
        <f t="shared" si="316"/>
        <v>Rancho Jurupa2</v>
      </c>
      <c r="N1594" s="637">
        <v>0</v>
      </c>
      <c r="Q1594" s="213">
        <f t="shared" si="317"/>
        <v>0</v>
      </c>
      <c r="R1594" s="213">
        <v>0</v>
      </c>
      <c r="S1594" s="213">
        <v>167.64</v>
      </c>
      <c r="T1594" s="213">
        <v>0</v>
      </c>
      <c r="U1594" s="213">
        <v>0</v>
      </c>
      <c r="V1594" s="213">
        <v>0</v>
      </c>
      <c r="W1594" s="213">
        <v>0</v>
      </c>
      <c r="X1594" s="213">
        <v>0</v>
      </c>
      <c r="Y1594" s="213">
        <v>0</v>
      </c>
      <c r="Z1594" s="213">
        <v>0</v>
      </c>
      <c r="AA1594" s="213">
        <v>0</v>
      </c>
      <c r="AB1594" s="213">
        <v>0</v>
      </c>
      <c r="AC1594" s="213">
        <f>SUMIF('[3]revexpbalances - 2024-07-18T082'!$G:$G,G:G,'[3]revexpbalances - 2024-07-18T082'!$H:$H)</f>
        <v>0</v>
      </c>
      <c r="AD1594" s="213">
        <f t="shared" si="318"/>
        <v>167.64</v>
      </c>
      <c r="AE1594" s="744">
        <f t="shared" si="319"/>
        <v>167.64</v>
      </c>
      <c r="AF1594" s="744">
        <f t="shared" si="320"/>
        <v>0</v>
      </c>
      <c r="AG1594" s="744">
        <f t="shared" si="321"/>
        <v>0</v>
      </c>
      <c r="AH1594" s="744">
        <f t="shared" si="322"/>
        <v>0</v>
      </c>
      <c r="AI1594" s="744">
        <f t="shared" si="323"/>
        <v>167.64</v>
      </c>
      <c r="AJ1594" s="744">
        <f t="shared" si="324"/>
        <v>-167.64</v>
      </c>
      <c r="AK1594" s="1097">
        <v>2000</v>
      </c>
    </row>
    <row r="1595" spans="1:37">
      <c r="A1595">
        <v>25400</v>
      </c>
      <c r="B1595" t="s">
        <v>2923</v>
      </c>
      <c r="C1595">
        <v>931409</v>
      </c>
      <c r="D1595" t="s">
        <v>2940</v>
      </c>
      <c r="E1595">
        <v>528260</v>
      </c>
      <c r="F1595" t="s">
        <v>227</v>
      </c>
      <c r="G1595" s="408" t="s">
        <v>6954</v>
      </c>
      <c r="H1595" s="566" t="s">
        <v>1524</v>
      </c>
      <c r="I1595" s="566" t="s">
        <v>447</v>
      </c>
      <c r="J1595" s="217" t="s">
        <v>458</v>
      </c>
      <c r="K1595" s="61" t="str">
        <f t="shared" si="314"/>
        <v>2</v>
      </c>
      <c r="L1595" s="63" t="str">
        <f t="shared" si="315"/>
        <v>Regional Parks2</v>
      </c>
      <c r="M1595" s="63" t="str">
        <f t="shared" si="316"/>
        <v>Rancho Jurupa2</v>
      </c>
      <c r="N1595" s="637">
        <v>0</v>
      </c>
      <c r="Q1595" s="213">
        <f t="shared" si="317"/>
        <v>0</v>
      </c>
      <c r="R1595" s="213">
        <v>0</v>
      </c>
      <c r="S1595" s="213">
        <v>0</v>
      </c>
      <c r="T1595" s="213">
        <v>363.04</v>
      </c>
      <c r="U1595" s="213">
        <v>0</v>
      </c>
      <c r="V1595" s="213">
        <v>0</v>
      </c>
      <c r="W1595" s="213">
        <v>0</v>
      </c>
      <c r="X1595" s="213">
        <v>0</v>
      </c>
      <c r="Y1595" s="213">
        <v>0</v>
      </c>
      <c r="Z1595" s="213">
        <v>0</v>
      </c>
      <c r="AA1595" s="213">
        <v>0</v>
      </c>
      <c r="AB1595" s="213">
        <v>0</v>
      </c>
      <c r="AC1595" s="213">
        <f>SUMIF('[3]revexpbalances - 2024-07-18T082'!$G:$G,G:G,'[3]revexpbalances - 2024-07-18T082'!$H:$H)</f>
        <v>0</v>
      </c>
      <c r="AD1595" s="213">
        <f t="shared" si="318"/>
        <v>363.04</v>
      </c>
      <c r="AE1595" s="744">
        <f t="shared" si="319"/>
        <v>363.04</v>
      </c>
      <c r="AF1595" s="744">
        <f t="shared" si="320"/>
        <v>0</v>
      </c>
      <c r="AG1595" s="744">
        <f t="shared" si="321"/>
        <v>0</v>
      </c>
      <c r="AH1595" s="744">
        <f t="shared" si="322"/>
        <v>0</v>
      </c>
      <c r="AI1595" s="744">
        <f t="shared" si="323"/>
        <v>363.04</v>
      </c>
      <c r="AJ1595" s="744">
        <f t="shared" si="324"/>
        <v>-363.04</v>
      </c>
      <c r="AK1595" s="1097">
        <v>0</v>
      </c>
    </row>
    <row r="1596" spans="1:37">
      <c r="A1596" s="924">
        <v>25430</v>
      </c>
      <c r="B1596" s="55" t="s">
        <v>2951</v>
      </c>
      <c r="C1596" s="924">
        <v>931174</v>
      </c>
      <c r="D1596" s="55" t="s">
        <v>6208</v>
      </c>
      <c r="E1596" s="924">
        <v>536761</v>
      </c>
      <c r="F1596" s="62" t="s">
        <v>6868</v>
      </c>
      <c r="G1596" s="1089" t="s">
        <v>6862</v>
      </c>
      <c r="H1596" s="566" t="s">
        <v>47</v>
      </c>
      <c r="I1596" s="566" t="s">
        <v>508</v>
      </c>
      <c r="J1596" s="62" t="s">
        <v>2130</v>
      </c>
      <c r="K1596" s="61" t="str">
        <f t="shared" si="314"/>
        <v>3</v>
      </c>
      <c r="L1596" s="63" t="str">
        <f t="shared" si="315"/>
        <v>Natural Resources3</v>
      </c>
      <c r="M1596" s="63" t="str">
        <f t="shared" si="316"/>
        <v>Habitat &amp; Open Space Management3</v>
      </c>
      <c r="N1596" s="637">
        <v>0</v>
      </c>
      <c r="O1596" s="213">
        <v>0</v>
      </c>
      <c r="Q1596" s="213">
        <f t="shared" si="317"/>
        <v>0</v>
      </c>
      <c r="R1596" s="213">
        <v>0</v>
      </c>
      <c r="S1596" s="213">
        <v>0</v>
      </c>
      <c r="T1596" s="213">
        <v>0</v>
      </c>
      <c r="U1596" s="213">
        <v>0</v>
      </c>
      <c r="V1596" s="213">
        <v>0</v>
      </c>
      <c r="W1596" s="213">
        <v>0</v>
      </c>
      <c r="X1596" s="213">
        <v>0</v>
      </c>
      <c r="Y1596" s="213">
        <v>0</v>
      </c>
      <c r="Z1596" s="213">
        <v>0</v>
      </c>
      <c r="AA1596" s="213">
        <v>0</v>
      </c>
      <c r="AB1596" s="213">
        <v>0</v>
      </c>
      <c r="AC1596" s="213">
        <f>SUMIF('[3]revexpbalances - 2024-07-18T082'!$G:$G,G:G,'[3]revexpbalances - 2024-07-18T082'!$H:$H)</f>
        <v>0</v>
      </c>
      <c r="AD1596" s="213">
        <f t="shared" si="318"/>
        <v>0</v>
      </c>
      <c r="AE1596" s="744">
        <f t="shared" si="319"/>
        <v>0</v>
      </c>
      <c r="AF1596" s="744">
        <f t="shared" si="320"/>
        <v>0</v>
      </c>
      <c r="AG1596" s="744">
        <f t="shared" si="321"/>
        <v>0</v>
      </c>
      <c r="AH1596" s="744">
        <f t="shared" si="322"/>
        <v>0</v>
      </c>
      <c r="AI1596" s="744">
        <f t="shared" si="323"/>
        <v>0</v>
      </c>
      <c r="AJ1596" s="744">
        <f t="shared" si="324"/>
        <v>0</v>
      </c>
      <c r="AK1596" s="1097">
        <v>0</v>
      </c>
    </row>
    <row r="1597" spans="1:37">
      <c r="A1597">
        <v>25430</v>
      </c>
      <c r="B1597" t="s">
        <v>2951</v>
      </c>
      <c r="C1597">
        <v>931174</v>
      </c>
      <c r="D1597" t="s">
        <v>6208</v>
      </c>
      <c r="E1597">
        <v>536910</v>
      </c>
      <c r="F1597" t="s">
        <v>126</v>
      </c>
      <c r="G1597" s="408" t="s">
        <v>6229</v>
      </c>
      <c r="H1597" s="217" t="s">
        <v>47</v>
      </c>
      <c r="I1597" s="217" t="s">
        <v>508</v>
      </c>
      <c r="J1597" s="217" t="s">
        <v>7021</v>
      </c>
      <c r="K1597" s="61" t="str">
        <f t="shared" si="314"/>
        <v>3</v>
      </c>
      <c r="L1597" s="63" t="str">
        <f t="shared" si="315"/>
        <v>Natural Resources3</v>
      </c>
      <c r="M1597" s="63" t="str">
        <f t="shared" si="316"/>
        <v>Habitat &amp; Open Space Management3</v>
      </c>
      <c r="N1597" s="637">
        <v>7833.92</v>
      </c>
      <c r="O1597" s="213">
        <v>0</v>
      </c>
      <c r="Q1597" s="213">
        <f t="shared" si="317"/>
        <v>0</v>
      </c>
      <c r="R1597" s="213">
        <v>0</v>
      </c>
      <c r="S1597" s="213">
        <v>0</v>
      </c>
      <c r="T1597" s="213">
        <v>0</v>
      </c>
      <c r="U1597" s="213">
        <v>0</v>
      </c>
      <c r="V1597" s="213">
        <v>0</v>
      </c>
      <c r="W1597" s="213">
        <v>0</v>
      </c>
      <c r="X1597" s="213">
        <v>0</v>
      </c>
      <c r="Y1597" s="213">
        <v>0</v>
      </c>
      <c r="Z1597" s="213">
        <v>0</v>
      </c>
      <c r="AA1597" s="213">
        <v>0</v>
      </c>
      <c r="AB1597" s="213">
        <v>0</v>
      </c>
      <c r="AC1597" s="213">
        <f>SUMIF('[3]revexpbalances - 2024-07-18T082'!$G:$G,G:G,'[3]revexpbalances - 2024-07-18T082'!$H:$H)</f>
        <v>0</v>
      </c>
      <c r="AD1597" s="213">
        <f t="shared" si="318"/>
        <v>0</v>
      </c>
      <c r="AE1597" s="744">
        <f t="shared" si="319"/>
        <v>0</v>
      </c>
      <c r="AF1597" s="744">
        <f t="shared" si="320"/>
        <v>0</v>
      </c>
      <c r="AG1597" s="744">
        <f t="shared" si="321"/>
        <v>0</v>
      </c>
      <c r="AH1597" s="744">
        <f t="shared" si="322"/>
        <v>0</v>
      </c>
      <c r="AI1597" s="744">
        <f t="shared" si="323"/>
        <v>0</v>
      </c>
      <c r="AJ1597" s="744">
        <f t="shared" si="324"/>
        <v>0</v>
      </c>
      <c r="AK1597" s="1097">
        <v>0</v>
      </c>
    </row>
    <row r="1598" spans="1:37">
      <c r="A1598">
        <v>25430</v>
      </c>
      <c r="B1598" t="s">
        <v>2951</v>
      </c>
      <c r="C1598">
        <v>931174</v>
      </c>
      <c r="D1598" t="s">
        <v>6208</v>
      </c>
      <c r="E1598">
        <v>537080</v>
      </c>
      <c r="F1598" t="s">
        <v>84</v>
      </c>
      <c r="G1598" s="408" t="s">
        <v>6507</v>
      </c>
      <c r="H1598" s="217" t="s">
        <v>47</v>
      </c>
      <c r="I1598" s="217" t="s">
        <v>508</v>
      </c>
      <c r="J1598" s="217" t="s">
        <v>7021</v>
      </c>
      <c r="K1598" s="61" t="str">
        <f t="shared" si="314"/>
        <v>3</v>
      </c>
      <c r="L1598" s="63" t="str">
        <f t="shared" si="315"/>
        <v>Natural Resources3</v>
      </c>
      <c r="M1598" s="63" t="str">
        <f t="shared" si="316"/>
        <v>Habitat &amp; Open Space Management3</v>
      </c>
      <c r="N1598" s="637">
        <v>45</v>
      </c>
      <c r="O1598" s="213">
        <v>0</v>
      </c>
      <c r="Q1598" s="213">
        <f t="shared" si="317"/>
        <v>0</v>
      </c>
      <c r="R1598" s="213">
        <v>0</v>
      </c>
      <c r="S1598" s="213">
        <v>0</v>
      </c>
      <c r="T1598" s="213">
        <v>0</v>
      </c>
      <c r="U1598" s="213">
        <v>0</v>
      </c>
      <c r="V1598" s="213">
        <v>0</v>
      </c>
      <c r="W1598" s="213">
        <v>0</v>
      </c>
      <c r="X1598" s="213">
        <v>0</v>
      </c>
      <c r="Y1598" s="213">
        <v>0</v>
      </c>
      <c r="Z1598" s="213">
        <v>0</v>
      </c>
      <c r="AA1598" s="213">
        <v>0</v>
      </c>
      <c r="AB1598" s="213">
        <v>0</v>
      </c>
      <c r="AC1598" s="213">
        <f>SUMIF('[3]revexpbalances - 2024-07-18T082'!$G:$G,G:G,'[3]revexpbalances - 2024-07-18T082'!$H:$H)</f>
        <v>0</v>
      </c>
      <c r="AD1598" s="213">
        <f t="shared" si="318"/>
        <v>0</v>
      </c>
      <c r="AE1598" s="744">
        <f t="shared" si="319"/>
        <v>0</v>
      </c>
      <c r="AF1598" s="744">
        <f t="shared" si="320"/>
        <v>0</v>
      </c>
      <c r="AG1598" s="744">
        <f t="shared" si="321"/>
        <v>0</v>
      </c>
      <c r="AH1598" s="744">
        <f t="shared" si="322"/>
        <v>0</v>
      </c>
      <c r="AI1598" s="744">
        <f t="shared" si="323"/>
        <v>0</v>
      </c>
      <c r="AJ1598" s="744">
        <f t="shared" si="324"/>
        <v>0</v>
      </c>
      <c r="AK1598" s="1097">
        <v>0</v>
      </c>
    </row>
    <row r="1599" spans="1:37">
      <c r="A1599">
        <v>25510</v>
      </c>
      <c r="B1599" t="s">
        <v>2954</v>
      </c>
      <c r="C1599">
        <v>931108</v>
      </c>
      <c r="D1599" t="s">
        <v>2954</v>
      </c>
      <c r="E1599">
        <v>520800</v>
      </c>
      <c r="F1599" t="s">
        <v>54</v>
      </c>
      <c r="G1599" s="408" t="s">
        <v>6958</v>
      </c>
      <c r="H1599" s="566" t="s">
        <v>1766</v>
      </c>
      <c r="I1599" s="566" t="s">
        <v>444</v>
      </c>
      <c r="J1599" s="217" t="s">
        <v>458</v>
      </c>
      <c r="K1599" s="61" t="str">
        <f t="shared" si="314"/>
        <v>2</v>
      </c>
      <c r="L1599" s="63" t="str">
        <f t="shared" si="315"/>
        <v>Business Services2</v>
      </c>
      <c r="M1599" s="63" t="str">
        <f t="shared" si="316"/>
        <v>Park Residences2</v>
      </c>
      <c r="N1599" s="637">
        <v>0</v>
      </c>
      <c r="Q1599" s="213">
        <f t="shared" si="317"/>
        <v>0</v>
      </c>
      <c r="R1599" s="213">
        <v>0</v>
      </c>
      <c r="S1599" s="213">
        <v>0</v>
      </c>
      <c r="T1599" s="213">
        <v>34.369999999999997</v>
      </c>
      <c r="U1599" s="213">
        <v>-34.369999999999997</v>
      </c>
      <c r="V1599" s="213">
        <v>0</v>
      </c>
      <c r="W1599" s="213">
        <v>0</v>
      </c>
      <c r="X1599" s="213">
        <v>0</v>
      </c>
      <c r="Y1599" s="213">
        <v>0</v>
      </c>
      <c r="Z1599" s="213">
        <v>0</v>
      </c>
      <c r="AA1599" s="213">
        <v>0</v>
      </c>
      <c r="AB1599" s="213">
        <v>0</v>
      </c>
      <c r="AC1599" s="213">
        <f>SUMIF('[3]revexpbalances - 2024-07-18T082'!$G:$G,G:G,'[3]revexpbalances - 2024-07-18T082'!$H:$H)</f>
        <v>0</v>
      </c>
      <c r="AD1599" s="213">
        <f t="shared" si="318"/>
        <v>0</v>
      </c>
      <c r="AE1599" s="744">
        <f t="shared" si="319"/>
        <v>34.369999999999997</v>
      </c>
      <c r="AF1599" s="744">
        <f t="shared" si="320"/>
        <v>-34.369999999999997</v>
      </c>
      <c r="AG1599" s="744">
        <f t="shared" si="321"/>
        <v>0</v>
      </c>
      <c r="AH1599" s="744">
        <f t="shared" si="322"/>
        <v>0</v>
      </c>
      <c r="AI1599" s="744">
        <f t="shared" si="323"/>
        <v>0</v>
      </c>
      <c r="AJ1599" s="744">
        <f t="shared" si="324"/>
        <v>0</v>
      </c>
      <c r="AK1599" s="1097">
        <v>0</v>
      </c>
    </row>
    <row r="1600" spans="1:37">
      <c r="A1600">
        <v>25510</v>
      </c>
      <c r="B1600" t="s">
        <v>2954</v>
      </c>
      <c r="C1600">
        <v>931108</v>
      </c>
      <c r="D1600" t="s">
        <v>2954</v>
      </c>
      <c r="E1600">
        <v>521500</v>
      </c>
      <c r="F1600" t="s">
        <v>58</v>
      </c>
      <c r="G1600" s="408" t="s">
        <v>6959</v>
      </c>
      <c r="H1600" s="566" t="s">
        <v>1766</v>
      </c>
      <c r="I1600" s="566" t="s">
        <v>444</v>
      </c>
      <c r="J1600" s="217" t="s">
        <v>458</v>
      </c>
      <c r="K1600" s="61" t="str">
        <f t="shared" si="314"/>
        <v>2</v>
      </c>
      <c r="L1600" s="63" t="str">
        <f t="shared" si="315"/>
        <v>Business Services2</v>
      </c>
      <c r="M1600" s="63" t="str">
        <f t="shared" si="316"/>
        <v>Park Residences2</v>
      </c>
      <c r="N1600" s="637">
        <v>0</v>
      </c>
      <c r="Q1600" s="213">
        <f t="shared" si="317"/>
        <v>0</v>
      </c>
      <c r="R1600" s="213">
        <v>0</v>
      </c>
      <c r="S1600" s="213">
        <v>0</v>
      </c>
      <c r="T1600" s="213">
        <v>46.82</v>
      </c>
      <c r="U1600" s="213">
        <v>74.8</v>
      </c>
      <c r="V1600" s="213">
        <v>0</v>
      </c>
      <c r="W1600" s="213">
        <v>0</v>
      </c>
      <c r="X1600" s="213">
        <v>0</v>
      </c>
      <c r="Y1600" s="213">
        <v>0</v>
      </c>
      <c r="Z1600" s="213">
        <v>0</v>
      </c>
      <c r="AA1600" s="213">
        <v>0</v>
      </c>
      <c r="AB1600" s="213">
        <v>0</v>
      </c>
      <c r="AC1600" s="213">
        <f>SUMIF('[3]revexpbalances - 2024-07-18T082'!$G:$G,G:G,'[3]revexpbalances - 2024-07-18T082'!$H:$H)</f>
        <v>0</v>
      </c>
      <c r="AD1600" s="213">
        <f t="shared" si="318"/>
        <v>121.62</v>
      </c>
      <c r="AE1600" s="744">
        <f t="shared" si="319"/>
        <v>46.82</v>
      </c>
      <c r="AF1600" s="744">
        <f t="shared" si="320"/>
        <v>74.8</v>
      </c>
      <c r="AG1600" s="744">
        <f t="shared" si="321"/>
        <v>0</v>
      </c>
      <c r="AH1600" s="744">
        <f t="shared" si="322"/>
        <v>0</v>
      </c>
      <c r="AI1600" s="744">
        <f t="shared" si="323"/>
        <v>121.62</v>
      </c>
      <c r="AJ1600" s="744">
        <f t="shared" si="324"/>
        <v>-121.62</v>
      </c>
      <c r="AK1600" s="1097">
        <v>0</v>
      </c>
    </row>
    <row r="1601" spans="1:37">
      <c r="A1601">
        <v>25510</v>
      </c>
      <c r="B1601" t="s">
        <v>2954</v>
      </c>
      <c r="C1601">
        <v>931108</v>
      </c>
      <c r="D1601" t="s">
        <v>2954</v>
      </c>
      <c r="E1601">
        <v>527690</v>
      </c>
      <c r="F1601" t="s">
        <v>2571</v>
      </c>
      <c r="G1601" s="408" t="s">
        <v>6960</v>
      </c>
      <c r="H1601" s="566" t="s">
        <v>1766</v>
      </c>
      <c r="I1601" s="566" t="s">
        <v>444</v>
      </c>
      <c r="J1601" s="62" t="s">
        <v>2130</v>
      </c>
      <c r="K1601" s="61" t="str">
        <f t="shared" si="314"/>
        <v>2</v>
      </c>
      <c r="L1601" s="63" t="str">
        <f t="shared" si="315"/>
        <v>Business Services2</v>
      </c>
      <c r="M1601" s="63" t="str">
        <f t="shared" si="316"/>
        <v>Park Residences2</v>
      </c>
      <c r="N1601" s="637">
        <v>0</v>
      </c>
      <c r="Q1601" s="213">
        <f t="shared" si="317"/>
        <v>0</v>
      </c>
      <c r="R1601" s="213">
        <v>0</v>
      </c>
      <c r="S1601" s="213">
        <v>0</v>
      </c>
      <c r="T1601" s="213">
        <v>684.24</v>
      </c>
      <c r="U1601" s="213">
        <v>957.84</v>
      </c>
      <c r="V1601" s="213">
        <v>0</v>
      </c>
      <c r="W1601" s="213">
        <v>-1642.08</v>
      </c>
      <c r="X1601" s="213">
        <v>0</v>
      </c>
      <c r="Y1601" s="213">
        <v>0</v>
      </c>
      <c r="Z1601" s="213">
        <v>0</v>
      </c>
      <c r="AA1601" s="213">
        <v>0</v>
      </c>
      <c r="AB1601" s="213">
        <v>0</v>
      </c>
      <c r="AC1601" s="213">
        <f>SUMIF('[3]revexpbalances - 2024-07-18T082'!$G:$G,G:G,'[3]revexpbalances - 2024-07-18T082'!$H:$H)</f>
        <v>0</v>
      </c>
      <c r="AD1601" s="213">
        <f t="shared" si="318"/>
        <v>0</v>
      </c>
      <c r="AE1601" s="744">
        <f t="shared" si="319"/>
        <v>684.24</v>
      </c>
      <c r="AF1601" s="744">
        <f t="shared" si="320"/>
        <v>-684.2399999999999</v>
      </c>
      <c r="AG1601" s="744">
        <f t="shared" si="321"/>
        <v>0</v>
      </c>
      <c r="AH1601" s="744">
        <f t="shared" si="322"/>
        <v>0</v>
      </c>
      <c r="AI1601" s="744">
        <f t="shared" si="323"/>
        <v>1.1368683772161603E-13</v>
      </c>
      <c r="AJ1601" s="744">
        <f t="shared" si="324"/>
        <v>-1.1368683772161603E-13</v>
      </c>
      <c r="AK1601" s="1097">
        <v>0</v>
      </c>
    </row>
    <row r="1602" spans="1:37">
      <c r="A1602">
        <v>25510</v>
      </c>
      <c r="B1602" t="s">
        <v>2954</v>
      </c>
      <c r="C1602">
        <v>931108</v>
      </c>
      <c r="D1602" t="s">
        <v>2954</v>
      </c>
      <c r="E1602">
        <v>528920</v>
      </c>
      <c r="F1602" t="s">
        <v>78</v>
      </c>
      <c r="G1602" s="408" t="s">
        <v>6961</v>
      </c>
      <c r="H1602" s="566" t="s">
        <v>1766</v>
      </c>
      <c r="I1602" s="566" t="s">
        <v>444</v>
      </c>
      <c r="J1602" s="217" t="s">
        <v>458</v>
      </c>
      <c r="K1602" s="61" t="str">
        <f t="shared" si="314"/>
        <v>2</v>
      </c>
      <c r="L1602" s="63" t="str">
        <f t="shared" si="315"/>
        <v>Business Services2</v>
      </c>
      <c r="M1602" s="63" t="str">
        <f t="shared" si="316"/>
        <v>Park Residences2</v>
      </c>
      <c r="N1602" s="637">
        <v>0</v>
      </c>
      <c r="Q1602" s="213">
        <f t="shared" si="317"/>
        <v>0</v>
      </c>
      <c r="R1602" s="213">
        <v>0</v>
      </c>
      <c r="S1602" s="213">
        <v>0</v>
      </c>
      <c r="T1602" s="213">
        <v>1083.3</v>
      </c>
      <c r="U1602" s="213">
        <v>0</v>
      </c>
      <c r="V1602" s="213">
        <v>0</v>
      </c>
      <c r="W1602" s="213">
        <v>-1083.3</v>
      </c>
      <c r="X1602" s="213">
        <v>0</v>
      </c>
      <c r="Y1602" s="213">
        <v>0</v>
      </c>
      <c r="Z1602" s="213">
        <v>0</v>
      </c>
      <c r="AA1602" s="213">
        <v>0</v>
      </c>
      <c r="AB1602" s="213">
        <v>0</v>
      </c>
      <c r="AC1602" s="213">
        <f>SUMIF('[3]revexpbalances - 2024-07-18T082'!$G:$G,G:G,'[3]revexpbalances - 2024-07-18T082'!$H:$H)</f>
        <v>0</v>
      </c>
      <c r="AD1602" s="213">
        <f t="shared" si="318"/>
        <v>0</v>
      </c>
      <c r="AE1602" s="744">
        <f t="shared" si="319"/>
        <v>1083.3</v>
      </c>
      <c r="AF1602" s="744">
        <f t="shared" si="320"/>
        <v>-1083.3</v>
      </c>
      <c r="AG1602" s="744">
        <f t="shared" si="321"/>
        <v>0</v>
      </c>
      <c r="AH1602" s="744">
        <f t="shared" si="322"/>
        <v>0</v>
      </c>
      <c r="AI1602" s="744">
        <f t="shared" si="323"/>
        <v>0</v>
      </c>
      <c r="AJ1602" s="744">
        <f t="shared" si="324"/>
        <v>0</v>
      </c>
      <c r="AK1602" s="1097">
        <v>0</v>
      </c>
    </row>
    <row r="1603" spans="1:37">
      <c r="A1603">
        <v>25540</v>
      </c>
      <c r="B1603" t="s">
        <v>442</v>
      </c>
      <c r="C1603">
        <v>931116</v>
      </c>
      <c r="D1603" t="s">
        <v>442</v>
      </c>
      <c r="E1603">
        <v>523340</v>
      </c>
      <c r="F1603" t="s">
        <v>6127</v>
      </c>
      <c r="G1603" s="408" t="s">
        <v>1393</v>
      </c>
      <c r="H1603" s="566" t="s">
        <v>47</v>
      </c>
      <c r="I1603" s="566" t="s">
        <v>442</v>
      </c>
      <c r="J1603" s="217" t="s">
        <v>458</v>
      </c>
      <c r="K1603" s="61" t="str">
        <f t="shared" si="314"/>
        <v>2</v>
      </c>
      <c r="L1603" s="63" t="str">
        <f t="shared" si="315"/>
        <v>Natural Resources2</v>
      </c>
      <c r="M1603" s="63" t="str">
        <f t="shared" si="316"/>
        <v>Multi-Species Reserve2</v>
      </c>
      <c r="N1603" s="637">
        <v>0</v>
      </c>
      <c r="Q1603" s="213">
        <f t="shared" si="317"/>
        <v>0</v>
      </c>
      <c r="R1603" s="213">
        <v>0</v>
      </c>
      <c r="S1603" s="213">
        <v>0</v>
      </c>
      <c r="T1603" s="213">
        <v>29.09</v>
      </c>
      <c r="U1603" s="213">
        <v>0</v>
      </c>
      <c r="V1603" s="213">
        <v>0</v>
      </c>
      <c r="W1603" s="213">
        <v>0</v>
      </c>
      <c r="X1603" s="213">
        <v>0</v>
      </c>
      <c r="Y1603" s="213">
        <v>0</v>
      </c>
      <c r="Z1603" s="213">
        <v>0</v>
      </c>
      <c r="AA1603" s="213">
        <v>0</v>
      </c>
      <c r="AB1603" s="213">
        <v>0</v>
      </c>
      <c r="AC1603" s="213">
        <f>SUMIF('[3]revexpbalances - 2024-07-18T082'!$G:$G,G:G,'[3]revexpbalances - 2024-07-18T082'!$H:$H)</f>
        <v>0</v>
      </c>
      <c r="AD1603" s="213">
        <f t="shared" si="318"/>
        <v>29.09</v>
      </c>
      <c r="AE1603" s="744">
        <f t="shared" si="319"/>
        <v>29.09</v>
      </c>
      <c r="AF1603" s="744">
        <f t="shared" si="320"/>
        <v>0</v>
      </c>
      <c r="AG1603" s="744">
        <f t="shared" si="321"/>
        <v>0</v>
      </c>
      <c r="AH1603" s="744">
        <f t="shared" si="322"/>
        <v>0</v>
      </c>
      <c r="AI1603" s="744">
        <f t="shared" si="323"/>
        <v>29.09</v>
      </c>
      <c r="AJ1603" s="744">
        <f t="shared" si="324"/>
        <v>-29.09</v>
      </c>
      <c r="AK1603" s="1097">
        <v>0</v>
      </c>
    </row>
    <row r="1604" spans="1:37">
      <c r="A1604">
        <v>25540</v>
      </c>
      <c r="B1604" t="s">
        <v>442</v>
      </c>
      <c r="C1604">
        <v>931116</v>
      </c>
      <c r="D1604" t="s">
        <v>442</v>
      </c>
      <c r="E1604">
        <v>523800</v>
      </c>
      <c r="F1604" t="s">
        <v>67</v>
      </c>
      <c r="G1604" s="408" t="s">
        <v>814</v>
      </c>
      <c r="H1604" s="566" t="s">
        <v>47</v>
      </c>
      <c r="I1604" s="566" t="s">
        <v>442</v>
      </c>
      <c r="J1604" s="217" t="s">
        <v>458</v>
      </c>
      <c r="K1604" s="61" t="str">
        <f t="shared" si="314"/>
        <v>2</v>
      </c>
      <c r="L1604" s="63" t="str">
        <f t="shared" si="315"/>
        <v>Natural Resources2</v>
      </c>
      <c r="M1604" s="63" t="str">
        <f t="shared" si="316"/>
        <v>Multi-Species Reserve2</v>
      </c>
      <c r="N1604" s="637">
        <v>0</v>
      </c>
      <c r="Q1604" s="213">
        <f t="shared" si="317"/>
        <v>0</v>
      </c>
      <c r="R1604" s="213">
        <v>0</v>
      </c>
      <c r="S1604" s="213">
        <v>0</v>
      </c>
      <c r="T1604" s="213">
        <v>201.32</v>
      </c>
      <c r="U1604" s="213">
        <v>0</v>
      </c>
      <c r="V1604" s="213">
        <v>0</v>
      </c>
      <c r="W1604" s="213">
        <v>0</v>
      </c>
      <c r="X1604" s="213">
        <v>0</v>
      </c>
      <c r="Y1604" s="213">
        <v>0</v>
      </c>
      <c r="Z1604" s="213">
        <v>0</v>
      </c>
      <c r="AA1604" s="213">
        <v>0</v>
      </c>
      <c r="AB1604" s="213">
        <v>0</v>
      </c>
      <c r="AC1604" s="213">
        <f>SUMIF('[3]revexpbalances - 2024-07-18T082'!$G:$G,G:G,'[3]revexpbalances - 2024-07-18T082'!$H:$H)</f>
        <v>0</v>
      </c>
      <c r="AD1604" s="213">
        <f t="shared" si="318"/>
        <v>201.32</v>
      </c>
      <c r="AE1604" s="744">
        <f t="shared" si="319"/>
        <v>201.32</v>
      </c>
      <c r="AF1604" s="744">
        <f t="shared" si="320"/>
        <v>0</v>
      </c>
      <c r="AG1604" s="744">
        <f t="shared" si="321"/>
        <v>0</v>
      </c>
      <c r="AH1604" s="744">
        <f t="shared" si="322"/>
        <v>0</v>
      </c>
      <c r="AI1604" s="744">
        <f t="shared" si="323"/>
        <v>201.32</v>
      </c>
      <c r="AJ1604" s="744">
        <f t="shared" si="324"/>
        <v>-201.32</v>
      </c>
      <c r="AK1604" s="1097">
        <v>0</v>
      </c>
    </row>
    <row r="1605" spans="1:37">
      <c r="A1605">
        <v>25550</v>
      </c>
      <c r="B1605" t="s">
        <v>2955</v>
      </c>
      <c r="C1605">
        <v>931101</v>
      </c>
      <c r="D1605" t="s">
        <v>2956</v>
      </c>
      <c r="E1605">
        <v>510320</v>
      </c>
      <c r="F1605" t="s">
        <v>463</v>
      </c>
      <c r="G1605" s="408" t="s">
        <v>2520</v>
      </c>
      <c r="H1605" s="566" t="s">
        <v>47</v>
      </c>
      <c r="I1605" s="217" t="s">
        <v>443</v>
      </c>
      <c r="J1605" s="62" t="s">
        <v>1950</v>
      </c>
      <c r="K1605" s="61" t="str">
        <f t="shared" si="314"/>
        <v>1</v>
      </c>
      <c r="L1605" s="63" t="str">
        <f t="shared" si="315"/>
        <v>Natural Resources1</v>
      </c>
      <c r="M1605" s="63" t="str">
        <f t="shared" si="316"/>
        <v>Santa Ana River Mitigation Bank1</v>
      </c>
      <c r="N1605" s="637">
        <v>0</v>
      </c>
      <c r="Q1605" s="213">
        <f t="shared" si="317"/>
        <v>0</v>
      </c>
      <c r="R1605" s="213">
        <v>0</v>
      </c>
      <c r="S1605" s="213">
        <v>78.47</v>
      </c>
      <c r="T1605" s="213">
        <v>0</v>
      </c>
      <c r="U1605" s="213">
        <v>0</v>
      </c>
      <c r="V1605" s="213">
        <v>0</v>
      </c>
      <c r="W1605" s="213">
        <v>0</v>
      </c>
      <c r="X1605" s="213">
        <v>0</v>
      </c>
      <c r="Y1605" s="213">
        <v>0</v>
      </c>
      <c r="Z1605" s="213">
        <v>0</v>
      </c>
      <c r="AA1605" s="213">
        <v>0</v>
      </c>
      <c r="AB1605" s="213">
        <v>0</v>
      </c>
      <c r="AC1605" s="213">
        <f>SUMIF('[3]revexpbalances - 2024-07-18T082'!$G:$G,G:G,'[3]revexpbalances - 2024-07-18T082'!$H:$H)</f>
        <v>0</v>
      </c>
      <c r="AD1605" s="213">
        <f t="shared" si="318"/>
        <v>78.47</v>
      </c>
      <c r="AE1605" s="744">
        <f t="shared" si="319"/>
        <v>78.47</v>
      </c>
      <c r="AF1605" s="744">
        <f t="shared" si="320"/>
        <v>0</v>
      </c>
      <c r="AG1605" s="744">
        <f t="shared" si="321"/>
        <v>0</v>
      </c>
      <c r="AH1605" s="744">
        <f t="shared" si="322"/>
        <v>0</v>
      </c>
      <c r="AI1605" s="744">
        <f t="shared" si="323"/>
        <v>78.47</v>
      </c>
      <c r="AJ1605" s="744">
        <f t="shared" si="324"/>
        <v>-78.47</v>
      </c>
      <c r="AK1605" s="1097">
        <v>0</v>
      </c>
    </row>
    <row r="1606" spans="1:37">
      <c r="A1606">
        <v>25550</v>
      </c>
      <c r="B1606" t="s">
        <v>2955</v>
      </c>
      <c r="C1606">
        <v>931101</v>
      </c>
      <c r="D1606" t="s">
        <v>2956</v>
      </c>
      <c r="E1606">
        <v>513020</v>
      </c>
      <c r="F1606" t="s">
        <v>470</v>
      </c>
      <c r="G1606" s="408" t="s">
        <v>2521</v>
      </c>
      <c r="H1606" s="566" t="s">
        <v>47</v>
      </c>
      <c r="I1606" s="217" t="s">
        <v>443</v>
      </c>
      <c r="J1606" s="62" t="s">
        <v>2547</v>
      </c>
      <c r="K1606" s="61" t="str">
        <f t="shared" si="314"/>
        <v>1</v>
      </c>
      <c r="L1606" s="63" t="str">
        <f t="shared" si="315"/>
        <v>Natural Resources1</v>
      </c>
      <c r="M1606" s="63" t="str">
        <f t="shared" si="316"/>
        <v>Santa Ana River Mitigation Bank1</v>
      </c>
      <c r="N1606" s="637">
        <v>0</v>
      </c>
      <c r="Q1606" s="213">
        <f t="shared" si="317"/>
        <v>0</v>
      </c>
      <c r="R1606" s="213">
        <v>0</v>
      </c>
      <c r="S1606" s="213">
        <v>0.76</v>
      </c>
      <c r="T1606" s="213">
        <v>0</v>
      </c>
      <c r="U1606" s="213">
        <v>0</v>
      </c>
      <c r="V1606" s="213">
        <v>0</v>
      </c>
      <c r="W1606" s="213">
        <v>0</v>
      </c>
      <c r="X1606" s="213">
        <v>0</v>
      </c>
      <c r="Y1606" s="213">
        <v>0</v>
      </c>
      <c r="Z1606" s="213">
        <v>0</v>
      </c>
      <c r="AA1606" s="213">
        <v>0</v>
      </c>
      <c r="AB1606" s="213">
        <v>0</v>
      </c>
      <c r="AC1606" s="213">
        <f>SUMIF('[3]revexpbalances - 2024-07-18T082'!$G:$G,G:G,'[3]revexpbalances - 2024-07-18T082'!$H:$H)</f>
        <v>0</v>
      </c>
      <c r="AD1606" s="213">
        <f t="shared" si="318"/>
        <v>0.76</v>
      </c>
      <c r="AE1606" s="744">
        <f t="shared" si="319"/>
        <v>0.76</v>
      </c>
      <c r="AF1606" s="744">
        <f t="shared" si="320"/>
        <v>0</v>
      </c>
      <c r="AG1606" s="744">
        <f t="shared" si="321"/>
        <v>0</v>
      </c>
      <c r="AH1606" s="744">
        <f t="shared" si="322"/>
        <v>0</v>
      </c>
      <c r="AI1606" s="744">
        <f t="shared" si="323"/>
        <v>0.76</v>
      </c>
      <c r="AJ1606" s="744">
        <f t="shared" si="324"/>
        <v>-0.76</v>
      </c>
      <c r="AK1606" s="1097">
        <v>0</v>
      </c>
    </row>
    <row r="1607" spans="1:37">
      <c r="A1607">
        <v>25550</v>
      </c>
      <c r="B1607" t="s">
        <v>2955</v>
      </c>
      <c r="C1607">
        <v>931101</v>
      </c>
      <c r="D1607" t="s">
        <v>2956</v>
      </c>
      <c r="E1607">
        <v>518180</v>
      </c>
      <c r="F1607" t="s">
        <v>1815</v>
      </c>
      <c r="G1607" s="408" t="s">
        <v>6962</v>
      </c>
      <c r="H1607" s="566" t="s">
        <v>47</v>
      </c>
      <c r="I1607" s="217" t="s">
        <v>443</v>
      </c>
      <c r="J1607" s="62" t="s">
        <v>1950</v>
      </c>
      <c r="K1607" s="61" t="str">
        <f t="shared" si="314"/>
        <v>1</v>
      </c>
      <c r="L1607" s="63" t="str">
        <f t="shared" si="315"/>
        <v>Natural Resources1</v>
      </c>
      <c r="M1607" s="63" t="str">
        <f t="shared" si="316"/>
        <v>Santa Ana River Mitigation Bank1</v>
      </c>
      <c r="N1607" s="637">
        <v>0</v>
      </c>
      <c r="Q1607" s="213">
        <f t="shared" si="317"/>
        <v>0</v>
      </c>
      <c r="R1607" s="213">
        <v>0</v>
      </c>
      <c r="S1607" s="213">
        <v>-0.27</v>
      </c>
      <c r="T1607" s="213">
        <v>0</v>
      </c>
      <c r="U1607" s="213">
        <v>0</v>
      </c>
      <c r="V1607" s="213">
        <v>0</v>
      </c>
      <c r="W1607" s="213">
        <v>0</v>
      </c>
      <c r="X1607" s="213">
        <v>0</v>
      </c>
      <c r="Y1607" s="213">
        <v>0</v>
      </c>
      <c r="Z1607" s="213">
        <v>0</v>
      </c>
      <c r="AA1607" s="213">
        <v>0</v>
      </c>
      <c r="AB1607" s="213">
        <v>0</v>
      </c>
      <c r="AC1607" s="213">
        <f>SUMIF('[3]revexpbalances - 2024-07-18T082'!$G:$G,G:G,'[3]revexpbalances - 2024-07-18T082'!$H:$H)</f>
        <v>0</v>
      </c>
      <c r="AD1607" s="213">
        <f t="shared" si="318"/>
        <v>-0.27</v>
      </c>
      <c r="AE1607" s="744">
        <f t="shared" si="319"/>
        <v>-0.27</v>
      </c>
      <c r="AF1607" s="744">
        <f t="shared" si="320"/>
        <v>0</v>
      </c>
      <c r="AG1607" s="744">
        <f t="shared" si="321"/>
        <v>0</v>
      </c>
      <c r="AH1607" s="744">
        <f t="shared" si="322"/>
        <v>0</v>
      </c>
      <c r="AI1607" s="744">
        <f t="shared" si="323"/>
        <v>-0.27</v>
      </c>
      <c r="AJ1607" s="744">
        <f t="shared" si="324"/>
        <v>0.27</v>
      </c>
      <c r="AK1607" s="1097">
        <v>0</v>
      </c>
    </row>
    <row r="1608" spans="1:37">
      <c r="A1608">
        <v>25590</v>
      </c>
      <c r="B1608" t="s">
        <v>1564</v>
      </c>
      <c r="C1608">
        <v>931150</v>
      </c>
      <c r="D1608" t="s">
        <v>1564</v>
      </c>
      <c r="E1608">
        <v>521720</v>
      </c>
      <c r="F1608" t="s">
        <v>121</v>
      </c>
      <c r="G1608" s="408" t="s">
        <v>4227</v>
      </c>
      <c r="H1608" s="566" t="s">
        <v>47</v>
      </c>
      <c r="I1608" s="566" t="s">
        <v>1564</v>
      </c>
      <c r="J1608" s="217" t="s">
        <v>458</v>
      </c>
      <c r="K1608" s="61" t="str">
        <f t="shared" si="314"/>
        <v>2</v>
      </c>
      <c r="L1608" s="63" t="str">
        <f t="shared" si="315"/>
        <v>Natural Resources2</v>
      </c>
      <c r="M1608" s="63" t="str">
        <f t="shared" si="316"/>
        <v>MSHCP Reserve Management2</v>
      </c>
      <c r="N1608" s="637">
        <v>0</v>
      </c>
      <c r="Q1608" s="213">
        <f t="shared" si="317"/>
        <v>0</v>
      </c>
      <c r="R1608" s="213">
        <v>0</v>
      </c>
      <c r="S1608" s="213">
        <v>0</v>
      </c>
      <c r="T1608" s="213">
        <v>458.49</v>
      </c>
      <c r="U1608" s="213">
        <v>0</v>
      </c>
      <c r="V1608" s="213">
        <v>0</v>
      </c>
      <c r="W1608" s="213">
        <v>0</v>
      </c>
      <c r="X1608" s="213">
        <v>921.25</v>
      </c>
      <c r="Y1608" s="213">
        <v>0</v>
      </c>
      <c r="Z1608" s="213">
        <v>0</v>
      </c>
      <c r="AA1608" s="213">
        <v>0</v>
      </c>
      <c r="AB1608" s="213">
        <v>0</v>
      </c>
      <c r="AC1608" s="213">
        <f>SUMIF('[3]revexpbalances - 2024-07-18T082'!$G:$G,G:G,'[3]revexpbalances - 2024-07-18T082'!$H:$H)</f>
        <v>0</v>
      </c>
      <c r="AD1608" s="213">
        <f t="shared" si="318"/>
        <v>1379.74</v>
      </c>
      <c r="AE1608" s="744">
        <f t="shared" si="319"/>
        <v>458.49</v>
      </c>
      <c r="AF1608" s="744">
        <f t="shared" si="320"/>
        <v>0</v>
      </c>
      <c r="AG1608" s="744">
        <f t="shared" si="321"/>
        <v>921.25</v>
      </c>
      <c r="AH1608" s="744">
        <f t="shared" si="322"/>
        <v>0</v>
      </c>
      <c r="AI1608" s="744">
        <f t="shared" si="323"/>
        <v>1379.74</v>
      </c>
      <c r="AJ1608" s="744">
        <f t="shared" si="324"/>
        <v>-1379.74</v>
      </c>
      <c r="AK1608" s="1097">
        <v>0</v>
      </c>
    </row>
    <row r="1609" spans="1:37">
      <c r="A1609">
        <v>25590</v>
      </c>
      <c r="B1609" t="s">
        <v>1564</v>
      </c>
      <c r="C1609">
        <v>931150</v>
      </c>
      <c r="D1609" t="s">
        <v>1564</v>
      </c>
      <c r="E1609">
        <v>529550</v>
      </c>
      <c r="F1609" t="s">
        <v>103</v>
      </c>
      <c r="G1609" s="408" t="s">
        <v>6963</v>
      </c>
      <c r="H1609" s="566" t="s">
        <v>47</v>
      </c>
      <c r="I1609" s="566" t="s">
        <v>1564</v>
      </c>
      <c r="J1609" s="217" t="s">
        <v>458</v>
      </c>
      <c r="K1609" s="61" t="str">
        <f t="shared" si="314"/>
        <v>2</v>
      </c>
      <c r="L1609" s="63" t="str">
        <f t="shared" si="315"/>
        <v>Natural Resources2</v>
      </c>
      <c r="M1609" s="63" t="str">
        <f t="shared" si="316"/>
        <v>MSHCP Reserve Management2</v>
      </c>
      <c r="N1609" s="637">
        <v>0</v>
      </c>
      <c r="Q1609" s="213">
        <f t="shared" si="317"/>
        <v>0</v>
      </c>
      <c r="R1609" s="213">
        <v>0</v>
      </c>
      <c r="S1609" s="213">
        <v>0</v>
      </c>
      <c r="T1609" s="213">
        <v>56.21</v>
      </c>
      <c r="U1609" s="213">
        <v>0</v>
      </c>
      <c r="V1609" s="213">
        <v>0</v>
      </c>
      <c r="W1609" s="213">
        <v>0</v>
      </c>
      <c r="X1609" s="213">
        <v>0</v>
      </c>
      <c r="Y1609" s="213">
        <v>-56.21</v>
      </c>
      <c r="Z1609" s="213">
        <v>0</v>
      </c>
      <c r="AA1609" s="213">
        <v>73.22</v>
      </c>
      <c r="AB1609" s="213">
        <v>31.54</v>
      </c>
      <c r="AC1609" s="213">
        <f>SUMIF('[3]revexpbalances - 2024-07-18T082'!$G:$G,G:G,'[3]revexpbalances - 2024-07-18T082'!$H:$H)</f>
        <v>-104.76</v>
      </c>
      <c r="AD1609" s="213">
        <f t="shared" si="318"/>
        <v>0</v>
      </c>
      <c r="AE1609" s="744">
        <f t="shared" si="319"/>
        <v>56.21</v>
      </c>
      <c r="AF1609" s="744">
        <f t="shared" si="320"/>
        <v>0</v>
      </c>
      <c r="AG1609" s="744">
        <f t="shared" si="321"/>
        <v>-56.21</v>
      </c>
      <c r="AH1609" s="744">
        <f t="shared" si="322"/>
        <v>0</v>
      </c>
      <c r="AI1609" s="744">
        <f t="shared" si="323"/>
        <v>0</v>
      </c>
      <c r="AJ1609" s="744">
        <f t="shared" si="324"/>
        <v>0</v>
      </c>
      <c r="AK1609" s="1097">
        <v>0</v>
      </c>
    </row>
    <row r="1610" spans="1:37">
      <c r="A1610">
        <v>21735</v>
      </c>
      <c r="B1610" t="s">
        <v>6765</v>
      </c>
      <c r="C1610">
        <v>931105</v>
      </c>
      <c r="D1610" t="s">
        <v>1641</v>
      </c>
      <c r="E1610">
        <v>536780</v>
      </c>
      <c r="F1610" t="s">
        <v>62</v>
      </c>
      <c r="G1610" s="408" t="s">
        <v>6974</v>
      </c>
      <c r="H1610" s="566" t="s">
        <v>6767</v>
      </c>
      <c r="I1610" s="566" t="s">
        <v>6766</v>
      </c>
      <c r="J1610" s="62" t="s">
        <v>7021</v>
      </c>
      <c r="K1610" s="61" t="str">
        <f t="shared" si="314"/>
        <v>3</v>
      </c>
      <c r="L1610" s="63" t="str">
        <f t="shared" si="315"/>
        <v>ARPA3</v>
      </c>
      <c r="M1610" s="63" t="str">
        <f t="shared" si="316"/>
        <v>ARPA Projects3</v>
      </c>
      <c r="N1610" s="637">
        <v>0</v>
      </c>
      <c r="P1610" s="717">
        <v>4900000</v>
      </c>
      <c r="Q1610" s="213">
        <f t="shared" si="317"/>
        <v>4900000</v>
      </c>
      <c r="R1610" s="213">
        <v>0</v>
      </c>
      <c r="S1610" s="213">
        <v>0</v>
      </c>
      <c r="T1610" s="213">
        <v>0</v>
      </c>
      <c r="U1610" s="213">
        <v>0</v>
      </c>
      <c r="V1610" s="213">
        <v>13202.45</v>
      </c>
      <c r="W1610" s="213">
        <v>0</v>
      </c>
      <c r="X1610" s="213">
        <v>0</v>
      </c>
      <c r="Y1610" s="213">
        <v>6409.45</v>
      </c>
      <c r="Z1610" s="213">
        <v>66378.06</v>
      </c>
      <c r="AA1610" s="213">
        <v>0</v>
      </c>
      <c r="AB1610" s="213">
        <v>1056</v>
      </c>
      <c r="AC1610" s="213">
        <f>SUMIF('[3]revexpbalances - 2024-07-18T082'!$G:$G,G:G,'[3]revexpbalances - 2024-07-18T082'!$H:$H)</f>
        <v>123576.66</v>
      </c>
      <c r="AD1610" s="213">
        <f t="shared" si="318"/>
        <v>210622.62</v>
      </c>
      <c r="AE1610" s="744">
        <f t="shared" si="319"/>
        <v>0</v>
      </c>
      <c r="AF1610" s="744">
        <f t="shared" si="320"/>
        <v>13202.45</v>
      </c>
      <c r="AG1610" s="744">
        <f t="shared" si="321"/>
        <v>72787.509999999995</v>
      </c>
      <c r="AH1610" s="744">
        <f t="shared" si="322"/>
        <v>124632.66</v>
      </c>
      <c r="AI1610" s="744">
        <f t="shared" si="323"/>
        <v>210622.62</v>
      </c>
      <c r="AJ1610" s="744">
        <f t="shared" si="324"/>
        <v>4689377.38</v>
      </c>
      <c r="AK1610" s="1097">
        <v>3610175</v>
      </c>
    </row>
    <row r="1611" spans="1:37">
      <c r="A1611">
        <v>21735</v>
      </c>
      <c r="B1611" t="s">
        <v>6765</v>
      </c>
      <c r="C1611">
        <v>931105</v>
      </c>
      <c r="D1611" t="s">
        <v>1641</v>
      </c>
      <c r="E1611">
        <v>537020</v>
      </c>
      <c r="F1611" t="s">
        <v>83</v>
      </c>
      <c r="G1611" s="408" t="s">
        <v>7014</v>
      </c>
      <c r="H1611" s="566" t="s">
        <v>6767</v>
      </c>
      <c r="I1611" s="566" t="s">
        <v>6766</v>
      </c>
      <c r="J1611" s="62" t="s">
        <v>2130</v>
      </c>
      <c r="K1611" s="61" t="str">
        <f t="shared" si="314"/>
        <v>3</v>
      </c>
      <c r="L1611" s="63" t="str">
        <f t="shared" si="315"/>
        <v>ARPA3</v>
      </c>
      <c r="M1611" s="63" t="str">
        <f t="shared" si="316"/>
        <v>ARPA Projects3</v>
      </c>
      <c r="Q1611" s="213">
        <f t="shared" si="317"/>
        <v>0</v>
      </c>
      <c r="U1611" s="213">
        <v>2157.98</v>
      </c>
      <c r="V1611" s="213">
        <v>0</v>
      </c>
      <c r="W1611" s="213">
        <v>1552.94</v>
      </c>
      <c r="X1611" s="213">
        <v>262.18</v>
      </c>
      <c r="Y1611" s="213">
        <v>-1109.22</v>
      </c>
      <c r="Z1611" s="213">
        <v>645.37</v>
      </c>
      <c r="AA1611" s="213">
        <v>0</v>
      </c>
      <c r="AB1611" s="213">
        <v>1290.75</v>
      </c>
      <c r="AC1611" s="213">
        <f>SUMIF('[3]revexpbalances - 2024-07-18T082'!$G:$G,G:G,'[3]revexpbalances - 2024-07-18T082'!$H:$H)</f>
        <v>1552.93</v>
      </c>
      <c r="AD1611" s="213">
        <f t="shared" si="318"/>
        <v>6352.93</v>
      </c>
      <c r="AE1611" s="744">
        <f t="shared" si="319"/>
        <v>0</v>
      </c>
      <c r="AF1611" s="744">
        <f t="shared" si="320"/>
        <v>3710.92</v>
      </c>
      <c r="AG1611" s="744">
        <f t="shared" si="321"/>
        <v>-201.66999999999996</v>
      </c>
      <c r="AH1611" s="744">
        <f t="shared" si="322"/>
        <v>2843.6800000000003</v>
      </c>
      <c r="AI1611" s="744">
        <f t="shared" si="323"/>
        <v>6352.93</v>
      </c>
      <c r="AJ1611" s="744">
        <f t="shared" si="324"/>
        <v>-6352.93</v>
      </c>
      <c r="AK1611" s="1097">
        <v>0</v>
      </c>
    </row>
    <row r="1612" spans="1:37">
      <c r="A1612">
        <v>25400</v>
      </c>
      <c r="B1612" t="s">
        <v>2923</v>
      </c>
      <c r="C1612">
        <v>931205</v>
      </c>
      <c r="D1612" t="s">
        <v>5949</v>
      </c>
      <c r="E1612">
        <v>526960</v>
      </c>
      <c r="F1612" t="s">
        <v>97</v>
      </c>
      <c r="G1612" s="408" t="s">
        <v>2259</v>
      </c>
      <c r="H1612" s="566" t="s">
        <v>1766</v>
      </c>
      <c r="I1612" s="566" t="s">
        <v>7000</v>
      </c>
      <c r="J1612" s="217" t="s">
        <v>458</v>
      </c>
      <c r="K1612" s="61" t="str">
        <f t="shared" si="314"/>
        <v>2</v>
      </c>
      <c r="L1612" s="63" t="str">
        <f t="shared" si="315"/>
        <v>Business Services2</v>
      </c>
      <c r="M1612" s="63" t="str">
        <f t="shared" si="316"/>
        <v>Guest Services &amp; Events2</v>
      </c>
      <c r="Q1612" s="213">
        <f t="shared" si="317"/>
        <v>0</v>
      </c>
      <c r="U1612" s="213">
        <v>1563.26</v>
      </c>
      <c r="V1612" s="213">
        <v>0</v>
      </c>
      <c r="W1612" s="213">
        <v>0</v>
      </c>
      <c r="X1612" s="213">
        <v>515.04</v>
      </c>
      <c r="Y1612" s="213">
        <v>0</v>
      </c>
      <c r="Z1612" s="213">
        <v>0</v>
      </c>
      <c r="AA1612" s="213">
        <v>0</v>
      </c>
      <c r="AB1612" s="213">
        <v>0</v>
      </c>
      <c r="AC1612" s="213">
        <f>SUMIF('[3]revexpbalances - 2024-07-18T082'!$G:$G,G:G,'[3]revexpbalances - 2024-07-18T082'!$H:$H)</f>
        <v>0</v>
      </c>
      <c r="AD1612" s="213">
        <f t="shared" si="318"/>
        <v>2078.3000000000002</v>
      </c>
      <c r="AE1612" s="744">
        <f t="shared" si="319"/>
        <v>0</v>
      </c>
      <c r="AF1612" s="744">
        <f t="shared" si="320"/>
        <v>1563.26</v>
      </c>
      <c r="AG1612" s="744">
        <f t="shared" si="321"/>
        <v>515.04</v>
      </c>
      <c r="AH1612" s="744">
        <f t="shared" si="322"/>
        <v>0</v>
      </c>
      <c r="AI1612" s="744">
        <f t="shared" si="323"/>
        <v>2078.3000000000002</v>
      </c>
      <c r="AJ1612" s="744">
        <f t="shared" si="324"/>
        <v>-2078.3000000000002</v>
      </c>
      <c r="AK1612" s="1097">
        <v>0</v>
      </c>
    </row>
    <row r="1613" spans="1:37">
      <c r="A1613">
        <v>25400</v>
      </c>
      <c r="B1613" t="s">
        <v>2923</v>
      </c>
      <c r="C1613">
        <v>931220</v>
      </c>
      <c r="D1613" t="s">
        <v>529</v>
      </c>
      <c r="E1613">
        <v>527680</v>
      </c>
      <c r="F1613" t="s">
        <v>74</v>
      </c>
      <c r="G1613" s="408" t="s">
        <v>7015</v>
      </c>
      <c r="H1613" s="566" t="s">
        <v>1766</v>
      </c>
      <c r="I1613" s="566" t="s">
        <v>117</v>
      </c>
      <c r="J1613" s="217" t="s">
        <v>458</v>
      </c>
      <c r="K1613" s="61" t="str">
        <f t="shared" si="314"/>
        <v>2</v>
      </c>
      <c r="L1613" s="63" t="str">
        <f t="shared" si="315"/>
        <v>Business Services2</v>
      </c>
      <c r="M1613" s="63" t="str">
        <f t="shared" si="316"/>
        <v>Executive2</v>
      </c>
      <c r="Q1613" s="213">
        <f t="shared" si="317"/>
        <v>0</v>
      </c>
      <c r="U1613" s="213">
        <v>90.18</v>
      </c>
      <c r="V1613" s="213">
        <v>0</v>
      </c>
      <c r="W1613" s="213">
        <v>0</v>
      </c>
      <c r="X1613" s="213">
        <v>0</v>
      </c>
      <c r="Y1613" s="213">
        <v>0</v>
      </c>
      <c r="Z1613" s="213">
        <v>0</v>
      </c>
      <c r="AA1613" s="213">
        <v>0</v>
      </c>
      <c r="AB1613" s="213">
        <v>0</v>
      </c>
      <c r="AC1613" s="213">
        <f>SUMIF('[3]revexpbalances - 2024-07-18T082'!$G:$G,G:G,'[3]revexpbalances - 2024-07-18T082'!$H:$H)</f>
        <v>0</v>
      </c>
      <c r="AD1613" s="213">
        <f t="shared" si="318"/>
        <v>90.18</v>
      </c>
      <c r="AE1613" s="744">
        <f t="shared" si="319"/>
        <v>0</v>
      </c>
      <c r="AF1613" s="744">
        <f t="shared" si="320"/>
        <v>90.18</v>
      </c>
      <c r="AG1613" s="744">
        <f t="shared" si="321"/>
        <v>0</v>
      </c>
      <c r="AH1613" s="744">
        <f t="shared" si="322"/>
        <v>0</v>
      </c>
      <c r="AI1613" s="744">
        <f t="shared" si="323"/>
        <v>90.18</v>
      </c>
      <c r="AJ1613" s="744">
        <f t="shared" si="324"/>
        <v>-90.18</v>
      </c>
      <c r="AK1613" s="1097">
        <v>0</v>
      </c>
    </row>
    <row r="1614" spans="1:37">
      <c r="A1614">
        <v>25400</v>
      </c>
      <c r="B1614" t="s">
        <v>2923</v>
      </c>
      <c r="C1614">
        <v>931235</v>
      </c>
      <c r="D1614" t="s">
        <v>46</v>
      </c>
      <c r="E1614">
        <v>528120</v>
      </c>
      <c r="F1614" t="s">
        <v>118</v>
      </c>
      <c r="G1614" s="408" t="s">
        <v>2270</v>
      </c>
      <c r="H1614" s="566" t="s">
        <v>1766</v>
      </c>
      <c r="I1614" s="566" t="s">
        <v>46</v>
      </c>
      <c r="J1614" s="217" t="s">
        <v>458</v>
      </c>
      <c r="K1614" s="61" t="str">
        <f t="shared" si="314"/>
        <v>2</v>
      </c>
      <c r="L1614" s="63" t="str">
        <f t="shared" si="315"/>
        <v>Business Services2</v>
      </c>
      <c r="M1614" s="63" t="str">
        <f t="shared" si="316"/>
        <v>Business Operations2</v>
      </c>
      <c r="Q1614" s="213">
        <f t="shared" si="317"/>
        <v>0</v>
      </c>
      <c r="U1614" s="213">
        <v>330.65</v>
      </c>
      <c r="V1614" s="213">
        <v>0</v>
      </c>
      <c r="W1614" s="213">
        <v>0</v>
      </c>
      <c r="X1614" s="213">
        <v>0</v>
      </c>
      <c r="Y1614" s="213">
        <v>0</v>
      </c>
      <c r="Z1614" s="213">
        <v>0</v>
      </c>
      <c r="AA1614" s="213">
        <v>0</v>
      </c>
      <c r="AB1614" s="213">
        <v>0</v>
      </c>
      <c r="AC1614" s="213">
        <f>SUMIF('[3]revexpbalances - 2024-07-18T082'!$G:$G,G:G,'[3]revexpbalances - 2024-07-18T082'!$H:$H)</f>
        <v>0</v>
      </c>
      <c r="AD1614" s="213">
        <f t="shared" si="318"/>
        <v>330.65</v>
      </c>
      <c r="AE1614" s="744">
        <f t="shared" si="319"/>
        <v>0</v>
      </c>
      <c r="AF1614" s="744">
        <f t="shared" si="320"/>
        <v>330.65</v>
      </c>
      <c r="AG1614" s="744">
        <f t="shared" si="321"/>
        <v>0</v>
      </c>
      <c r="AH1614" s="744">
        <f t="shared" si="322"/>
        <v>0</v>
      </c>
      <c r="AI1614" s="744">
        <f t="shared" si="323"/>
        <v>330.65</v>
      </c>
      <c r="AJ1614" s="744">
        <f t="shared" si="324"/>
        <v>-330.65</v>
      </c>
      <c r="AK1614" s="1097">
        <v>500</v>
      </c>
    </row>
    <row r="1615" spans="1:37">
      <c r="A1615">
        <v>25400</v>
      </c>
      <c r="B1615" t="s">
        <v>2923</v>
      </c>
      <c r="C1615">
        <v>931301</v>
      </c>
      <c r="D1615" t="s">
        <v>2933</v>
      </c>
      <c r="E1615">
        <v>528960</v>
      </c>
      <c r="F1615" t="s">
        <v>79</v>
      </c>
      <c r="G1615" s="408" t="s">
        <v>3949</v>
      </c>
      <c r="H1615" s="566" t="s">
        <v>23</v>
      </c>
      <c r="I1615" s="566" t="s">
        <v>433</v>
      </c>
      <c r="J1615" s="62" t="s">
        <v>2546</v>
      </c>
      <c r="K1615" s="61" t="str">
        <f t="shared" si="314"/>
        <v>2</v>
      </c>
      <c r="L1615" s="63" t="str">
        <f t="shared" si="315"/>
        <v>Interpretive2</v>
      </c>
      <c r="M1615" s="63" t="str">
        <f t="shared" si="316"/>
        <v>Historic Preservation2</v>
      </c>
      <c r="Q1615" s="213">
        <f t="shared" si="317"/>
        <v>0</v>
      </c>
      <c r="U1615" s="213">
        <v>305.10000000000002</v>
      </c>
      <c r="V1615" s="213">
        <v>0</v>
      </c>
      <c r="W1615" s="213">
        <v>0</v>
      </c>
      <c r="X1615" s="213">
        <v>0</v>
      </c>
      <c r="Y1615" s="213">
        <v>0</v>
      </c>
      <c r="Z1615" s="213">
        <v>0</v>
      </c>
      <c r="AA1615" s="213">
        <v>0</v>
      </c>
      <c r="AB1615" s="213">
        <v>0</v>
      </c>
      <c r="AC1615" s="213">
        <f>SUMIF('[3]revexpbalances - 2024-07-18T082'!$G:$G,G:G,'[3]revexpbalances - 2024-07-18T082'!$H:$H)</f>
        <v>0</v>
      </c>
      <c r="AD1615" s="213">
        <f t="shared" si="318"/>
        <v>305.10000000000002</v>
      </c>
      <c r="AE1615" s="744">
        <f t="shared" si="319"/>
        <v>0</v>
      </c>
      <c r="AF1615" s="744">
        <f t="shared" si="320"/>
        <v>305.10000000000002</v>
      </c>
      <c r="AG1615" s="744">
        <f t="shared" si="321"/>
        <v>0</v>
      </c>
      <c r="AH1615" s="744">
        <f t="shared" si="322"/>
        <v>0</v>
      </c>
      <c r="AI1615" s="744">
        <f t="shared" si="323"/>
        <v>305.10000000000002</v>
      </c>
      <c r="AJ1615" s="744">
        <f t="shared" si="324"/>
        <v>-305.10000000000002</v>
      </c>
      <c r="AK1615" s="1097">
        <v>0</v>
      </c>
    </row>
    <row r="1616" spans="1:37">
      <c r="A1616">
        <v>25400</v>
      </c>
      <c r="B1616" t="s">
        <v>2923</v>
      </c>
      <c r="C1616">
        <v>931301</v>
      </c>
      <c r="D1616" t="s">
        <v>2933</v>
      </c>
      <c r="E1616">
        <v>528980</v>
      </c>
      <c r="F1616" t="s">
        <v>80</v>
      </c>
      <c r="G1616" s="408" t="s">
        <v>7016</v>
      </c>
      <c r="H1616" s="566" t="s">
        <v>23</v>
      </c>
      <c r="I1616" s="566" t="s">
        <v>433</v>
      </c>
      <c r="J1616" s="62" t="s">
        <v>2546</v>
      </c>
      <c r="K1616" s="61" t="str">
        <f t="shared" si="314"/>
        <v>2</v>
      </c>
      <c r="L1616" s="63" t="str">
        <f t="shared" si="315"/>
        <v>Interpretive2</v>
      </c>
      <c r="M1616" s="63" t="str">
        <f t="shared" si="316"/>
        <v>Historic Preservation2</v>
      </c>
      <c r="Q1616" s="213">
        <f t="shared" si="317"/>
        <v>0</v>
      </c>
      <c r="U1616" s="213">
        <v>180.17</v>
      </c>
      <c r="V1616" s="213">
        <v>0</v>
      </c>
      <c r="W1616" s="213">
        <v>0</v>
      </c>
      <c r="X1616" s="213">
        <v>0</v>
      </c>
      <c r="Y1616" s="213">
        <v>0</v>
      </c>
      <c r="Z1616" s="213">
        <v>0</v>
      </c>
      <c r="AA1616" s="213">
        <v>0</v>
      </c>
      <c r="AB1616" s="213">
        <v>0</v>
      </c>
      <c r="AC1616" s="213">
        <f>SUMIF('[3]revexpbalances - 2024-07-18T082'!$G:$G,G:G,'[3]revexpbalances - 2024-07-18T082'!$H:$H)</f>
        <v>0</v>
      </c>
      <c r="AD1616" s="213">
        <f t="shared" si="318"/>
        <v>180.17</v>
      </c>
      <c r="AE1616" s="744">
        <f t="shared" si="319"/>
        <v>0</v>
      </c>
      <c r="AF1616" s="744">
        <f t="shared" si="320"/>
        <v>180.17</v>
      </c>
      <c r="AG1616" s="744">
        <f t="shared" si="321"/>
        <v>0</v>
      </c>
      <c r="AH1616" s="744">
        <f t="shared" si="322"/>
        <v>0</v>
      </c>
      <c r="AI1616" s="744">
        <f t="shared" si="323"/>
        <v>180.17</v>
      </c>
      <c r="AJ1616" s="744">
        <f t="shared" si="324"/>
        <v>-180.17</v>
      </c>
      <c r="AK1616" s="1097">
        <v>0</v>
      </c>
    </row>
    <row r="1617" spans="1:37">
      <c r="A1617">
        <v>25400</v>
      </c>
      <c r="B1617" t="s">
        <v>2923</v>
      </c>
      <c r="C1617">
        <v>931301</v>
      </c>
      <c r="D1617" t="s">
        <v>2933</v>
      </c>
      <c r="E1617">
        <v>529060</v>
      </c>
      <c r="F1617" t="s">
        <v>7017</v>
      </c>
      <c r="G1617" s="408" t="s">
        <v>7018</v>
      </c>
      <c r="H1617" s="566" t="s">
        <v>23</v>
      </c>
      <c r="I1617" s="566" t="s">
        <v>433</v>
      </c>
      <c r="J1617" s="62" t="s">
        <v>2546</v>
      </c>
      <c r="K1617" s="61" t="str">
        <f t="shared" si="314"/>
        <v>2</v>
      </c>
      <c r="L1617" s="63" t="str">
        <f t="shared" si="315"/>
        <v>Interpretive2</v>
      </c>
      <c r="M1617" s="63" t="str">
        <f t="shared" si="316"/>
        <v>Historic Preservation2</v>
      </c>
      <c r="Q1617" s="213">
        <f t="shared" si="317"/>
        <v>0</v>
      </c>
      <c r="U1617" s="213">
        <v>14.74</v>
      </c>
      <c r="V1617" s="213">
        <v>0</v>
      </c>
      <c r="W1617" s="213">
        <v>0</v>
      </c>
      <c r="X1617" s="213">
        <v>0</v>
      </c>
      <c r="Y1617" s="213">
        <v>0</v>
      </c>
      <c r="Z1617" s="213">
        <v>0</v>
      </c>
      <c r="AA1617" s="213">
        <v>0</v>
      </c>
      <c r="AB1617" s="213">
        <v>0</v>
      </c>
      <c r="AC1617" s="213">
        <f>SUMIF('[3]revexpbalances - 2024-07-18T082'!$G:$G,G:G,'[3]revexpbalances - 2024-07-18T082'!$H:$H)</f>
        <v>0</v>
      </c>
      <c r="AD1617" s="213">
        <f t="shared" si="318"/>
        <v>14.74</v>
      </c>
      <c r="AE1617" s="744">
        <f t="shared" si="319"/>
        <v>0</v>
      </c>
      <c r="AF1617" s="744">
        <f t="shared" si="320"/>
        <v>14.74</v>
      </c>
      <c r="AG1617" s="744">
        <f t="shared" si="321"/>
        <v>0</v>
      </c>
      <c r="AH1617" s="744">
        <f t="shared" si="322"/>
        <v>0</v>
      </c>
      <c r="AI1617" s="744">
        <f t="shared" si="323"/>
        <v>14.74</v>
      </c>
      <c r="AJ1617" s="744">
        <f t="shared" si="324"/>
        <v>-14.74</v>
      </c>
      <c r="AK1617" s="1097">
        <v>0</v>
      </c>
    </row>
    <row r="1618" spans="1:37">
      <c r="A1618">
        <v>25400</v>
      </c>
      <c r="B1618" t="s">
        <v>2923</v>
      </c>
      <c r="C1618">
        <v>931305</v>
      </c>
      <c r="D1618" t="s">
        <v>440</v>
      </c>
      <c r="E1618">
        <v>523340</v>
      </c>
      <c r="F1618" t="s">
        <v>6127</v>
      </c>
      <c r="G1618" s="408" t="s">
        <v>7019</v>
      </c>
      <c r="H1618" s="566" t="s">
        <v>23</v>
      </c>
      <c r="I1618" s="566" t="s">
        <v>440</v>
      </c>
      <c r="J1618" s="217" t="s">
        <v>458</v>
      </c>
      <c r="K1618" s="61" t="str">
        <f t="shared" si="314"/>
        <v>2</v>
      </c>
      <c r="L1618" s="63" t="str">
        <f t="shared" si="315"/>
        <v>Interpretive2</v>
      </c>
      <c r="M1618" s="63" t="str">
        <f t="shared" si="316"/>
        <v>Hidden Valley Nature Center2</v>
      </c>
      <c r="Q1618" s="213">
        <f t="shared" si="317"/>
        <v>0</v>
      </c>
      <c r="U1618" s="213">
        <v>5.98</v>
      </c>
      <c r="V1618" s="213">
        <v>0</v>
      </c>
      <c r="W1618" s="213">
        <v>0</v>
      </c>
      <c r="X1618" s="213">
        <v>0</v>
      </c>
      <c r="Y1618" s="213">
        <v>0</v>
      </c>
      <c r="Z1618" s="213">
        <v>0</v>
      </c>
      <c r="AA1618" s="213">
        <v>0</v>
      </c>
      <c r="AB1618" s="213">
        <v>0</v>
      </c>
      <c r="AC1618" s="213">
        <f>SUMIF('[3]revexpbalances - 2024-07-18T082'!$G:$G,G:G,'[3]revexpbalances - 2024-07-18T082'!$H:$H)</f>
        <v>0</v>
      </c>
      <c r="AD1618" s="213">
        <f t="shared" si="318"/>
        <v>5.98</v>
      </c>
      <c r="AE1618" s="744">
        <f t="shared" si="319"/>
        <v>0</v>
      </c>
      <c r="AF1618" s="744">
        <f t="shared" si="320"/>
        <v>5.98</v>
      </c>
      <c r="AG1618" s="744">
        <f t="shared" si="321"/>
        <v>0</v>
      </c>
      <c r="AH1618" s="744">
        <f t="shared" si="322"/>
        <v>0</v>
      </c>
      <c r="AI1618" s="744">
        <f t="shared" si="323"/>
        <v>5.98</v>
      </c>
      <c r="AJ1618" s="744">
        <f t="shared" si="324"/>
        <v>-5.98</v>
      </c>
      <c r="AK1618" s="1097">
        <v>0</v>
      </c>
    </row>
    <row r="1619" spans="1:37">
      <c r="A1619">
        <v>25510</v>
      </c>
      <c r="B1619" t="s">
        <v>2954</v>
      </c>
      <c r="C1619">
        <v>931108</v>
      </c>
      <c r="D1619" t="s">
        <v>2954</v>
      </c>
      <c r="E1619">
        <v>520320</v>
      </c>
      <c r="F1619" t="s">
        <v>51</v>
      </c>
      <c r="G1619" s="408" t="s">
        <v>7020</v>
      </c>
      <c r="H1619" s="566" t="s">
        <v>1766</v>
      </c>
      <c r="I1619" s="566" t="s">
        <v>444</v>
      </c>
      <c r="J1619" s="217" t="s">
        <v>458</v>
      </c>
      <c r="K1619" s="61" t="str">
        <f t="shared" si="314"/>
        <v>2</v>
      </c>
      <c r="L1619" s="63" t="str">
        <f t="shared" si="315"/>
        <v>Business Services2</v>
      </c>
      <c r="M1619" s="63" t="str">
        <f t="shared" si="316"/>
        <v>Park Residences2</v>
      </c>
      <c r="Q1619" s="213">
        <f t="shared" si="317"/>
        <v>0</v>
      </c>
      <c r="U1619" s="213">
        <v>54.21</v>
      </c>
      <c r="V1619" s="213">
        <v>31.26</v>
      </c>
      <c r="W1619" s="213">
        <v>29.25</v>
      </c>
      <c r="X1619" s="213">
        <v>29.31</v>
      </c>
      <c r="Y1619" s="213">
        <v>29.39</v>
      </c>
      <c r="Z1619" s="213">
        <v>29.35</v>
      </c>
      <c r="AA1619" s="213">
        <v>29.12</v>
      </c>
      <c r="AB1619" s="213">
        <v>29.12</v>
      </c>
      <c r="AC1619" s="213">
        <f>SUMIF('[3]revexpbalances - 2024-07-18T082'!$G:$G,G:G,'[3]revexpbalances - 2024-07-18T082'!$H:$H)</f>
        <v>29.12</v>
      </c>
      <c r="AD1619" s="213">
        <f t="shared" si="318"/>
        <v>290.13</v>
      </c>
      <c r="AE1619" s="744">
        <f t="shared" si="319"/>
        <v>0</v>
      </c>
      <c r="AF1619" s="744">
        <f t="shared" si="320"/>
        <v>114.72</v>
      </c>
      <c r="AG1619" s="744">
        <f t="shared" si="321"/>
        <v>88.050000000000011</v>
      </c>
      <c r="AH1619" s="744">
        <f t="shared" si="322"/>
        <v>87.36</v>
      </c>
      <c r="AI1619" s="744">
        <f t="shared" si="323"/>
        <v>290.13</v>
      </c>
      <c r="AJ1619" s="744">
        <f t="shared" si="324"/>
        <v>-290.13</v>
      </c>
      <c r="AK1619" s="1097">
        <v>0</v>
      </c>
    </row>
    <row r="1620" spans="1:37">
      <c r="A1620">
        <v>21735</v>
      </c>
      <c r="B1620" t="s">
        <v>6765</v>
      </c>
      <c r="C1620">
        <v>931105</v>
      </c>
      <c r="D1620" t="s">
        <v>1641</v>
      </c>
      <c r="E1620">
        <v>525440</v>
      </c>
      <c r="F1620" t="s">
        <v>111</v>
      </c>
      <c r="G1620" s="408" t="s">
        <v>7026</v>
      </c>
      <c r="H1620" s="566" t="s">
        <v>6767</v>
      </c>
      <c r="I1620" s="566" t="s">
        <v>6766</v>
      </c>
      <c r="J1620" s="217" t="s">
        <v>458</v>
      </c>
      <c r="K1620" s="61" t="str">
        <f t="shared" si="314"/>
        <v>2</v>
      </c>
      <c r="L1620" s="63" t="str">
        <f t="shared" si="315"/>
        <v>ARPA2</v>
      </c>
      <c r="M1620" s="63" t="str">
        <f t="shared" si="316"/>
        <v>ARPA Projects2</v>
      </c>
      <c r="Q1620" s="213">
        <f t="shared" si="317"/>
        <v>0</v>
      </c>
      <c r="V1620" s="213">
        <v>27281</v>
      </c>
      <c r="W1620" s="213">
        <v>9423.2800000000007</v>
      </c>
      <c r="X1620" s="213">
        <v>0</v>
      </c>
      <c r="Y1620" s="213">
        <v>345912.47</v>
      </c>
      <c r="Z1620" s="213">
        <v>44037.5</v>
      </c>
      <c r="AA1620" s="213">
        <v>54125.5</v>
      </c>
      <c r="AB1620" s="213">
        <v>-446743.75</v>
      </c>
      <c r="AC1620" s="213">
        <f>SUMIF('[3]revexpbalances - 2024-07-18T082'!$G:$G,G:G,'[3]revexpbalances - 2024-07-18T082'!$H:$H)</f>
        <v>152281.49</v>
      </c>
      <c r="AD1620" s="213">
        <f t="shared" si="318"/>
        <v>186317.49</v>
      </c>
      <c r="AE1620" s="744">
        <f t="shared" si="319"/>
        <v>0</v>
      </c>
      <c r="AF1620" s="744">
        <f t="shared" si="320"/>
        <v>36704.28</v>
      </c>
      <c r="AG1620" s="744">
        <f t="shared" si="321"/>
        <v>389949.97</v>
      </c>
      <c r="AH1620" s="744">
        <f t="shared" si="322"/>
        <v>-240336.76</v>
      </c>
      <c r="AI1620" s="744">
        <f t="shared" si="323"/>
        <v>186317.49</v>
      </c>
      <c r="AJ1620" s="744">
        <f t="shared" si="324"/>
        <v>-186317.49</v>
      </c>
      <c r="AK1620" s="1097">
        <v>640000</v>
      </c>
    </row>
    <row r="1621" spans="1:37">
      <c r="A1621">
        <v>25400</v>
      </c>
      <c r="B1621" t="s">
        <v>2923</v>
      </c>
      <c r="C1621">
        <v>931205</v>
      </c>
      <c r="D1621" t="s">
        <v>5949</v>
      </c>
      <c r="E1621">
        <v>521420</v>
      </c>
      <c r="F1621" t="s">
        <v>90</v>
      </c>
      <c r="G1621" s="408" t="s">
        <v>2255</v>
      </c>
      <c r="H1621" s="566" t="s">
        <v>1766</v>
      </c>
      <c r="I1621" s="566" t="s">
        <v>7000</v>
      </c>
      <c r="J1621" s="217" t="s">
        <v>458</v>
      </c>
      <c r="K1621" s="61" t="str">
        <f t="shared" si="314"/>
        <v>2</v>
      </c>
      <c r="L1621" s="63" t="str">
        <f t="shared" si="315"/>
        <v>Business Services2</v>
      </c>
      <c r="M1621" s="63" t="str">
        <f t="shared" si="316"/>
        <v>Guest Services &amp; Events2</v>
      </c>
      <c r="Q1621" s="213">
        <f t="shared" si="317"/>
        <v>0</v>
      </c>
      <c r="V1621" s="213">
        <v>53.98</v>
      </c>
      <c r="W1621" s="213">
        <v>0</v>
      </c>
      <c r="X1621" s="213">
        <v>0</v>
      </c>
      <c r="Y1621" s="213">
        <v>0</v>
      </c>
      <c r="Z1621" s="213">
        <v>0</v>
      </c>
      <c r="AA1621" s="213">
        <v>0</v>
      </c>
      <c r="AB1621" s="213">
        <v>0</v>
      </c>
      <c r="AC1621" s="213">
        <f>SUMIF('[3]revexpbalances - 2024-07-18T082'!$G:$G,G:G,'[3]revexpbalances - 2024-07-18T082'!$H:$H)</f>
        <v>0</v>
      </c>
      <c r="AD1621" s="213">
        <f t="shared" si="318"/>
        <v>53.98</v>
      </c>
      <c r="AE1621" s="744">
        <f t="shared" si="319"/>
        <v>0</v>
      </c>
      <c r="AF1621" s="744">
        <f t="shared" si="320"/>
        <v>53.98</v>
      </c>
      <c r="AG1621" s="744">
        <f t="shared" si="321"/>
        <v>0</v>
      </c>
      <c r="AH1621" s="744">
        <f t="shared" si="322"/>
        <v>0</v>
      </c>
      <c r="AI1621" s="744">
        <f t="shared" si="323"/>
        <v>53.98</v>
      </c>
      <c r="AJ1621" s="744">
        <f t="shared" si="324"/>
        <v>-53.98</v>
      </c>
      <c r="AK1621" s="1097">
        <v>0</v>
      </c>
    </row>
    <row r="1622" spans="1:37">
      <c r="A1622">
        <v>25400</v>
      </c>
      <c r="B1622" t="s">
        <v>2923</v>
      </c>
      <c r="C1622">
        <v>931205</v>
      </c>
      <c r="D1622" t="s">
        <v>5949</v>
      </c>
      <c r="E1622">
        <v>527680</v>
      </c>
      <c r="F1622" t="s">
        <v>74</v>
      </c>
      <c r="G1622" s="408" t="s">
        <v>2755</v>
      </c>
      <c r="H1622" s="566" t="s">
        <v>1766</v>
      </c>
      <c r="I1622" s="566" t="s">
        <v>7000</v>
      </c>
      <c r="J1622" s="217" t="s">
        <v>458</v>
      </c>
      <c r="K1622" s="61" t="str">
        <f t="shared" si="314"/>
        <v>2</v>
      </c>
      <c r="L1622" s="63" t="str">
        <f t="shared" si="315"/>
        <v>Business Services2</v>
      </c>
      <c r="M1622" s="63" t="str">
        <f t="shared" si="316"/>
        <v>Guest Services &amp; Events2</v>
      </c>
      <c r="Q1622" s="213">
        <f t="shared" si="317"/>
        <v>0</v>
      </c>
      <c r="V1622" s="213">
        <v>64.599999999999994</v>
      </c>
      <c r="W1622" s="213">
        <v>0</v>
      </c>
      <c r="X1622" s="213">
        <v>0</v>
      </c>
      <c r="Y1622" s="213">
        <v>0</v>
      </c>
      <c r="Z1622" s="213">
        <v>0</v>
      </c>
      <c r="AA1622" s="213">
        <v>0</v>
      </c>
      <c r="AB1622" s="213">
        <v>143.55000000000001</v>
      </c>
      <c r="AC1622" s="213">
        <f>SUMIF('[3]revexpbalances - 2024-07-18T082'!$G:$G,G:G,'[3]revexpbalances - 2024-07-18T082'!$H:$H)</f>
        <v>0</v>
      </c>
      <c r="AD1622" s="213">
        <f t="shared" si="318"/>
        <v>208.15</v>
      </c>
      <c r="AE1622" s="744">
        <f t="shared" si="319"/>
        <v>0</v>
      </c>
      <c r="AF1622" s="744">
        <f t="shared" si="320"/>
        <v>64.599999999999994</v>
      </c>
      <c r="AG1622" s="744">
        <f t="shared" si="321"/>
        <v>0</v>
      </c>
      <c r="AH1622" s="744">
        <f t="shared" si="322"/>
        <v>143.55000000000001</v>
      </c>
      <c r="AI1622" s="744">
        <f t="shared" si="323"/>
        <v>208.15</v>
      </c>
      <c r="AJ1622" s="744">
        <f t="shared" si="324"/>
        <v>-208.15</v>
      </c>
      <c r="AK1622" s="1097">
        <v>0</v>
      </c>
    </row>
    <row r="1623" spans="1:37">
      <c r="A1623">
        <v>25400</v>
      </c>
      <c r="B1623" t="s">
        <v>2923</v>
      </c>
      <c r="C1623">
        <v>931235</v>
      </c>
      <c r="D1623" t="s">
        <v>46</v>
      </c>
      <c r="E1623">
        <v>523340</v>
      </c>
      <c r="F1623" t="s">
        <v>6127</v>
      </c>
      <c r="G1623" s="408" t="s">
        <v>7027</v>
      </c>
      <c r="H1623" s="566" t="s">
        <v>1766</v>
      </c>
      <c r="I1623" s="566" t="s">
        <v>46</v>
      </c>
      <c r="J1623" s="217" t="s">
        <v>458</v>
      </c>
      <c r="K1623" s="61" t="str">
        <f t="shared" si="314"/>
        <v>2</v>
      </c>
      <c r="L1623" s="63" t="str">
        <f t="shared" si="315"/>
        <v>Business Services2</v>
      </c>
      <c r="M1623" s="63" t="str">
        <f t="shared" si="316"/>
        <v>Business Operations2</v>
      </c>
      <c r="Q1623" s="213">
        <f t="shared" si="317"/>
        <v>0</v>
      </c>
      <c r="V1623" s="213">
        <v>0.32</v>
      </c>
      <c r="W1623" s="213">
        <v>0</v>
      </c>
      <c r="X1623" s="213">
        <v>0</v>
      </c>
      <c r="Y1623" s="213">
        <v>0</v>
      </c>
      <c r="Z1623" s="213">
        <v>0</v>
      </c>
      <c r="AA1623" s="213">
        <v>0</v>
      </c>
      <c r="AB1623" s="213">
        <v>0</v>
      </c>
      <c r="AC1623" s="213">
        <f>SUMIF('[3]revexpbalances - 2024-07-18T082'!$G:$G,G:G,'[3]revexpbalances - 2024-07-18T082'!$H:$H)</f>
        <v>0.33</v>
      </c>
      <c r="AD1623" s="213">
        <f t="shared" si="318"/>
        <v>0.65</v>
      </c>
      <c r="AE1623" s="744">
        <f t="shared" si="319"/>
        <v>0</v>
      </c>
      <c r="AF1623" s="744">
        <f t="shared" si="320"/>
        <v>0.32</v>
      </c>
      <c r="AG1623" s="744">
        <f t="shared" si="321"/>
        <v>0</v>
      </c>
      <c r="AH1623" s="744">
        <f t="shared" si="322"/>
        <v>0.33</v>
      </c>
      <c r="AI1623" s="744">
        <f t="shared" si="323"/>
        <v>0.65</v>
      </c>
      <c r="AJ1623" s="744">
        <f t="shared" si="324"/>
        <v>-0.65</v>
      </c>
      <c r="AK1623" s="1097">
        <v>0</v>
      </c>
    </row>
    <row r="1624" spans="1:37">
      <c r="A1624">
        <v>25400</v>
      </c>
      <c r="B1624" t="s">
        <v>2923</v>
      </c>
      <c r="C1624">
        <v>931235</v>
      </c>
      <c r="D1624" t="s">
        <v>46</v>
      </c>
      <c r="E1624">
        <v>529120</v>
      </c>
      <c r="F1624" t="s">
        <v>6356</v>
      </c>
      <c r="G1624" s="408" t="s">
        <v>7028</v>
      </c>
      <c r="H1624" s="566" t="s">
        <v>1766</v>
      </c>
      <c r="I1624" s="566" t="s">
        <v>46</v>
      </c>
      <c r="J1624" s="62" t="s">
        <v>2546</v>
      </c>
      <c r="K1624" s="61" t="str">
        <f t="shared" si="314"/>
        <v>2</v>
      </c>
      <c r="L1624" s="63" t="str">
        <f t="shared" si="315"/>
        <v>Business Services2</v>
      </c>
      <c r="M1624" s="63" t="str">
        <f t="shared" si="316"/>
        <v>Business Operations2</v>
      </c>
      <c r="Q1624" s="213">
        <f t="shared" si="317"/>
        <v>0</v>
      </c>
      <c r="V1624" s="213">
        <v>20</v>
      </c>
      <c r="W1624" s="213">
        <v>0</v>
      </c>
      <c r="X1624" s="213">
        <v>0</v>
      </c>
      <c r="Y1624" s="213">
        <v>0</v>
      </c>
      <c r="Z1624" s="213">
        <v>0</v>
      </c>
      <c r="AA1624" s="213">
        <v>0</v>
      </c>
      <c r="AB1624" s="213">
        <v>0</v>
      </c>
      <c r="AC1624" s="213">
        <f>SUMIF('[3]revexpbalances - 2024-07-18T082'!$G:$G,G:G,'[3]revexpbalances - 2024-07-18T082'!$H:$H)</f>
        <v>0</v>
      </c>
      <c r="AD1624" s="213">
        <f t="shared" si="318"/>
        <v>20</v>
      </c>
      <c r="AE1624" s="744">
        <f t="shared" si="319"/>
        <v>0</v>
      </c>
      <c r="AF1624" s="744">
        <f t="shared" si="320"/>
        <v>20</v>
      </c>
      <c r="AG1624" s="744">
        <f t="shared" si="321"/>
        <v>0</v>
      </c>
      <c r="AH1624" s="744">
        <f t="shared" si="322"/>
        <v>0</v>
      </c>
      <c r="AI1624" s="744">
        <f t="shared" si="323"/>
        <v>20</v>
      </c>
      <c r="AJ1624" s="744">
        <f t="shared" si="324"/>
        <v>-20</v>
      </c>
      <c r="AK1624" s="1097">
        <v>0</v>
      </c>
    </row>
    <row r="1625" spans="1:37">
      <c r="A1625">
        <v>25400</v>
      </c>
      <c r="B1625" t="s">
        <v>2923</v>
      </c>
      <c r="C1625">
        <v>931304</v>
      </c>
      <c r="D1625" t="s">
        <v>438</v>
      </c>
      <c r="E1625">
        <v>523270</v>
      </c>
      <c r="F1625" t="s">
        <v>62</v>
      </c>
      <c r="G1625" s="408" t="s">
        <v>7029</v>
      </c>
      <c r="H1625" s="566" t="s">
        <v>23</v>
      </c>
      <c r="I1625" s="566" t="s">
        <v>438</v>
      </c>
      <c r="J1625" s="217" t="s">
        <v>458</v>
      </c>
      <c r="K1625" s="61" t="str">
        <f t="shared" si="314"/>
        <v>2</v>
      </c>
      <c r="L1625" s="63" t="str">
        <f t="shared" si="315"/>
        <v>Interpretive2</v>
      </c>
      <c r="M1625" s="63" t="str">
        <f t="shared" si="316"/>
        <v>San Timoteo Schoolhouse2</v>
      </c>
      <c r="Q1625" s="213">
        <f t="shared" si="317"/>
        <v>0</v>
      </c>
      <c r="V1625" s="213">
        <v>187.5</v>
      </c>
      <c r="W1625" s="213">
        <v>0</v>
      </c>
      <c r="X1625" s="213">
        <v>0</v>
      </c>
      <c r="Y1625" s="213">
        <v>0</v>
      </c>
      <c r="Z1625" s="213">
        <v>191.3</v>
      </c>
      <c r="AA1625" s="213">
        <v>-95.65</v>
      </c>
      <c r="AB1625" s="213">
        <v>-187.5</v>
      </c>
      <c r="AC1625" s="213">
        <f>SUMIF('[3]revexpbalances - 2024-07-18T082'!$G:$G,G:G,'[3]revexpbalances - 2024-07-18T082'!$H:$H)</f>
        <v>0</v>
      </c>
      <c r="AD1625" s="213">
        <f t="shared" si="318"/>
        <v>95.649999999999977</v>
      </c>
      <c r="AE1625" s="744">
        <f t="shared" si="319"/>
        <v>0</v>
      </c>
      <c r="AF1625" s="744">
        <f t="shared" si="320"/>
        <v>187.5</v>
      </c>
      <c r="AG1625" s="744">
        <f t="shared" si="321"/>
        <v>191.3</v>
      </c>
      <c r="AH1625" s="744">
        <f t="shared" si="322"/>
        <v>-283.14999999999998</v>
      </c>
      <c r="AI1625" s="744">
        <f t="shared" si="323"/>
        <v>95.650000000000034</v>
      </c>
      <c r="AJ1625" s="744">
        <f t="shared" si="324"/>
        <v>-95.650000000000034</v>
      </c>
      <c r="AK1625" s="1097">
        <v>0</v>
      </c>
    </row>
    <row r="1626" spans="1:37">
      <c r="A1626">
        <v>25400</v>
      </c>
      <c r="B1626" t="s">
        <v>2923</v>
      </c>
      <c r="C1626">
        <v>931304</v>
      </c>
      <c r="D1626" t="s">
        <v>438</v>
      </c>
      <c r="E1626">
        <v>523820</v>
      </c>
      <c r="F1626" t="s">
        <v>68</v>
      </c>
      <c r="G1626" s="408" t="s">
        <v>7030</v>
      </c>
      <c r="H1626" s="566" t="s">
        <v>23</v>
      </c>
      <c r="I1626" s="566" t="s">
        <v>438</v>
      </c>
      <c r="J1626" s="217" t="s">
        <v>458</v>
      </c>
      <c r="K1626" s="61" t="str">
        <f t="shared" si="314"/>
        <v>2</v>
      </c>
      <c r="L1626" s="63" t="str">
        <f t="shared" si="315"/>
        <v>Interpretive2</v>
      </c>
      <c r="M1626" s="63" t="str">
        <f t="shared" si="316"/>
        <v>San Timoteo Schoolhouse2</v>
      </c>
      <c r="Q1626" s="213">
        <f t="shared" si="317"/>
        <v>0</v>
      </c>
      <c r="V1626" s="213">
        <v>14.99</v>
      </c>
      <c r="W1626" s="213">
        <v>0</v>
      </c>
      <c r="X1626" s="213">
        <v>0</v>
      </c>
      <c r="Y1626" s="213">
        <v>0</v>
      </c>
      <c r="Z1626" s="213">
        <v>0</v>
      </c>
      <c r="AA1626" s="213">
        <v>0</v>
      </c>
      <c r="AB1626" s="213">
        <v>0</v>
      </c>
      <c r="AC1626" s="213">
        <f>SUMIF('[3]revexpbalances - 2024-07-18T082'!$G:$G,G:G,'[3]revexpbalances - 2024-07-18T082'!$H:$H)</f>
        <v>0</v>
      </c>
      <c r="AD1626" s="213">
        <f t="shared" si="318"/>
        <v>14.99</v>
      </c>
      <c r="AE1626" s="744">
        <f t="shared" si="319"/>
        <v>0</v>
      </c>
      <c r="AF1626" s="744">
        <f t="shared" si="320"/>
        <v>14.99</v>
      </c>
      <c r="AG1626" s="744">
        <f t="shared" si="321"/>
        <v>0</v>
      </c>
      <c r="AH1626" s="744">
        <f t="shared" si="322"/>
        <v>0</v>
      </c>
      <c r="AI1626" s="744">
        <f t="shared" si="323"/>
        <v>14.99</v>
      </c>
      <c r="AJ1626" s="744">
        <f t="shared" si="324"/>
        <v>-14.99</v>
      </c>
      <c r="AK1626" s="1097">
        <v>0</v>
      </c>
    </row>
    <row r="1627" spans="1:37">
      <c r="A1627">
        <v>25400</v>
      </c>
      <c r="B1627" t="s">
        <v>2923</v>
      </c>
      <c r="C1627">
        <v>931305</v>
      </c>
      <c r="D1627" t="s">
        <v>440</v>
      </c>
      <c r="E1627">
        <v>520805</v>
      </c>
      <c r="F1627" t="s">
        <v>488</v>
      </c>
      <c r="G1627" s="408" t="s">
        <v>7031</v>
      </c>
      <c r="H1627" s="566" t="s">
        <v>23</v>
      </c>
      <c r="I1627" s="566" t="s">
        <v>440</v>
      </c>
      <c r="J1627" s="217" t="s">
        <v>458</v>
      </c>
      <c r="K1627" s="61" t="str">
        <f t="shared" si="314"/>
        <v>2</v>
      </c>
      <c r="L1627" s="63" t="str">
        <f t="shared" si="315"/>
        <v>Interpretive2</v>
      </c>
      <c r="M1627" s="63" t="str">
        <f t="shared" si="316"/>
        <v>Hidden Valley Nature Center2</v>
      </c>
      <c r="Q1627" s="213">
        <f t="shared" si="317"/>
        <v>0</v>
      </c>
      <c r="V1627" s="213">
        <v>923.29</v>
      </c>
      <c r="W1627" s="213">
        <v>0</v>
      </c>
      <c r="X1627" s="213">
        <v>0</v>
      </c>
      <c r="Y1627" s="213">
        <v>0</v>
      </c>
      <c r="Z1627" s="213">
        <v>0</v>
      </c>
      <c r="AA1627" s="213">
        <v>0</v>
      </c>
      <c r="AB1627" s="213">
        <v>0</v>
      </c>
      <c r="AC1627" s="213">
        <f>SUMIF('[3]revexpbalances - 2024-07-18T082'!$G:$G,G:G,'[3]revexpbalances - 2024-07-18T082'!$H:$H)</f>
        <v>0</v>
      </c>
      <c r="AD1627" s="213">
        <f t="shared" si="318"/>
        <v>923.29</v>
      </c>
      <c r="AE1627" s="744">
        <f t="shared" si="319"/>
        <v>0</v>
      </c>
      <c r="AF1627" s="744">
        <f t="shared" si="320"/>
        <v>923.29</v>
      </c>
      <c r="AG1627" s="744">
        <f t="shared" si="321"/>
        <v>0</v>
      </c>
      <c r="AH1627" s="744">
        <f t="shared" si="322"/>
        <v>0</v>
      </c>
      <c r="AI1627" s="744">
        <f t="shared" si="323"/>
        <v>923.29</v>
      </c>
      <c r="AJ1627" s="744">
        <f t="shared" si="324"/>
        <v>-923.29</v>
      </c>
      <c r="AK1627" s="1097">
        <v>0</v>
      </c>
    </row>
    <row r="1628" spans="1:37">
      <c r="A1628">
        <v>25400</v>
      </c>
      <c r="B1628" t="s">
        <v>2923</v>
      </c>
      <c r="C1628">
        <v>931402</v>
      </c>
      <c r="D1628" t="s">
        <v>2938</v>
      </c>
      <c r="E1628">
        <v>510520</v>
      </c>
      <c r="F1628" t="s">
        <v>466</v>
      </c>
      <c r="G1628" s="408" t="s">
        <v>7032</v>
      </c>
      <c r="H1628" s="566" t="s">
        <v>1524</v>
      </c>
      <c r="I1628" s="566" t="s">
        <v>446</v>
      </c>
      <c r="J1628" s="62" t="s">
        <v>1950</v>
      </c>
      <c r="K1628" s="61" t="str">
        <f t="shared" si="314"/>
        <v>1</v>
      </c>
      <c r="L1628" s="63" t="str">
        <f t="shared" si="315"/>
        <v>Regional Parks1</v>
      </c>
      <c r="M1628" s="63" t="str">
        <f t="shared" si="316"/>
        <v>Hurkey Creek1</v>
      </c>
      <c r="Q1628" s="213">
        <f t="shared" si="317"/>
        <v>0</v>
      </c>
      <c r="V1628" s="213">
        <v>24.5</v>
      </c>
      <c r="W1628" s="213">
        <v>0</v>
      </c>
      <c r="X1628" s="213">
        <v>0</v>
      </c>
      <c r="Y1628" s="213">
        <v>0</v>
      </c>
      <c r="Z1628" s="213">
        <v>0</v>
      </c>
      <c r="AA1628" s="213">
        <v>0</v>
      </c>
      <c r="AB1628" s="213">
        <v>44.3</v>
      </c>
      <c r="AC1628" s="213">
        <f>SUMIF('[3]revexpbalances - 2024-07-18T082'!$G:$G,G:G,'[3]revexpbalances - 2024-07-18T082'!$H:$H)</f>
        <v>41</v>
      </c>
      <c r="AD1628" s="213">
        <f t="shared" si="318"/>
        <v>109.8</v>
      </c>
      <c r="AE1628" s="744">
        <f t="shared" si="319"/>
        <v>0</v>
      </c>
      <c r="AF1628" s="744">
        <f t="shared" si="320"/>
        <v>24.5</v>
      </c>
      <c r="AG1628" s="744">
        <f t="shared" si="321"/>
        <v>0</v>
      </c>
      <c r="AH1628" s="744">
        <f t="shared" si="322"/>
        <v>85.3</v>
      </c>
      <c r="AI1628" s="744">
        <f t="shared" si="323"/>
        <v>109.8</v>
      </c>
      <c r="AJ1628" s="744">
        <f t="shared" si="324"/>
        <v>-109.8</v>
      </c>
      <c r="AK1628" s="1097">
        <v>0</v>
      </c>
    </row>
    <row r="1629" spans="1:37">
      <c r="A1629">
        <v>25400</v>
      </c>
      <c r="B1629" t="s">
        <v>2923</v>
      </c>
      <c r="C1629">
        <v>931403</v>
      </c>
      <c r="D1629" t="s">
        <v>2838</v>
      </c>
      <c r="E1629">
        <v>523680</v>
      </c>
      <c r="F1629" t="s">
        <v>65</v>
      </c>
      <c r="G1629" s="408" t="s">
        <v>7033</v>
      </c>
      <c r="H1629" s="566" t="s">
        <v>1524</v>
      </c>
      <c r="I1629" s="566" t="s">
        <v>295</v>
      </c>
      <c r="J1629" s="217" t="s">
        <v>458</v>
      </c>
      <c r="K1629" s="61" t="str">
        <f t="shared" si="314"/>
        <v>2</v>
      </c>
      <c r="L1629" s="63" t="str">
        <f t="shared" si="315"/>
        <v>Regional Parks2</v>
      </c>
      <c r="M1629" s="63" t="str">
        <f t="shared" si="316"/>
        <v>Idyllwild2</v>
      </c>
      <c r="Q1629" s="213">
        <f t="shared" si="317"/>
        <v>0</v>
      </c>
      <c r="V1629" s="213">
        <v>17.079999999999998</v>
      </c>
      <c r="W1629" s="213">
        <v>0</v>
      </c>
      <c r="X1629" s="213">
        <v>0</v>
      </c>
      <c r="Y1629" s="213">
        <v>0</v>
      </c>
      <c r="Z1629" s="213">
        <v>0</v>
      </c>
      <c r="AA1629" s="213">
        <v>0</v>
      </c>
      <c r="AB1629" s="213">
        <v>0</v>
      </c>
      <c r="AC1629" s="213">
        <f>SUMIF('[3]revexpbalances - 2024-07-18T082'!$G:$G,G:G,'[3]revexpbalances - 2024-07-18T082'!$H:$H)</f>
        <v>0</v>
      </c>
      <c r="AD1629" s="213">
        <f t="shared" si="318"/>
        <v>17.079999999999998</v>
      </c>
      <c r="AE1629" s="744">
        <f t="shared" si="319"/>
        <v>0</v>
      </c>
      <c r="AF1629" s="744">
        <f t="shared" si="320"/>
        <v>17.079999999999998</v>
      </c>
      <c r="AG1629" s="744">
        <f t="shared" si="321"/>
        <v>0</v>
      </c>
      <c r="AH1629" s="744">
        <f t="shared" si="322"/>
        <v>0</v>
      </c>
      <c r="AI1629" s="744">
        <f t="shared" si="323"/>
        <v>17.079999999999998</v>
      </c>
      <c r="AJ1629" s="744">
        <f t="shared" si="324"/>
        <v>-17.079999999999998</v>
      </c>
      <c r="AK1629" s="1097">
        <v>0</v>
      </c>
    </row>
    <row r="1630" spans="1:37">
      <c r="A1630">
        <v>25400</v>
      </c>
      <c r="B1630" t="s">
        <v>2923</v>
      </c>
      <c r="C1630">
        <v>931404</v>
      </c>
      <c r="D1630" t="s">
        <v>6352</v>
      </c>
      <c r="E1630">
        <v>520025</v>
      </c>
      <c r="F1630" t="s">
        <v>486</v>
      </c>
      <c r="G1630" s="408" t="s">
        <v>7034</v>
      </c>
      <c r="H1630" s="566" t="s">
        <v>1524</v>
      </c>
      <c r="I1630" s="566" t="s">
        <v>1455</v>
      </c>
      <c r="J1630" s="217" t="s">
        <v>458</v>
      </c>
      <c r="K1630" s="61" t="str">
        <f t="shared" si="314"/>
        <v>2</v>
      </c>
      <c r="L1630" s="63" t="str">
        <f t="shared" si="315"/>
        <v>Regional Parks2</v>
      </c>
      <c r="M1630" s="63" t="str">
        <f t="shared" si="316"/>
        <v>Kabian2</v>
      </c>
      <c r="Q1630" s="213">
        <f t="shared" si="317"/>
        <v>0</v>
      </c>
      <c r="V1630" s="213">
        <v>100</v>
      </c>
      <c r="W1630" s="213">
        <v>0</v>
      </c>
      <c r="X1630" s="213">
        <v>0</v>
      </c>
      <c r="Y1630" s="213">
        <v>0</v>
      </c>
      <c r="Z1630" s="213">
        <v>0</v>
      </c>
      <c r="AA1630" s="213">
        <v>0</v>
      </c>
      <c r="AB1630" s="213">
        <v>0</v>
      </c>
      <c r="AC1630" s="213">
        <f>SUMIF('[3]revexpbalances - 2024-07-18T082'!$G:$G,G:G,'[3]revexpbalances - 2024-07-18T082'!$H:$H)</f>
        <v>0</v>
      </c>
      <c r="AD1630" s="213">
        <f t="shared" si="318"/>
        <v>100</v>
      </c>
      <c r="AE1630" s="744">
        <f t="shared" si="319"/>
        <v>0</v>
      </c>
      <c r="AF1630" s="744">
        <f t="shared" si="320"/>
        <v>100</v>
      </c>
      <c r="AG1630" s="744">
        <f t="shared" si="321"/>
        <v>0</v>
      </c>
      <c r="AH1630" s="744">
        <f t="shared" si="322"/>
        <v>0</v>
      </c>
      <c r="AI1630" s="744">
        <f t="shared" si="323"/>
        <v>100</v>
      </c>
      <c r="AJ1630" s="744">
        <f t="shared" si="324"/>
        <v>-100</v>
      </c>
      <c r="AK1630" s="1097">
        <v>0</v>
      </c>
    </row>
    <row r="1631" spans="1:37">
      <c r="A1631">
        <v>25400</v>
      </c>
      <c r="B1631" t="s">
        <v>2923</v>
      </c>
      <c r="C1631">
        <v>931405</v>
      </c>
      <c r="D1631" t="s">
        <v>2937</v>
      </c>
      <c r="E1631">
        <v>510520</v>
      </c>
      <c r="F1631" t="s">
        <v>466</v>
      </c>
      <c r="G1631" s="408" t="s">
        <v>7035</v>
      </c>
      <c r="H1631" s="566" t="s">
        <v>1524</v>
      </c>
      <c r="I1631" s="566" t="s">
        <v>445</v>
      </c>
      <c r="J1631" s="62" t="s">
        <v>1950</v>
      </c>
      <c r="K1631" s="61" t="str">
        <f t="shared" si="314"/>
        <v>1</v>
      </c>
      <c r="L1631" s="63" t="str">
        <f t="shared" si="315"/>
        <v>Regional Parks1</v>
      </c>
      <c r="M1631" s="63" t="str">
        <f t="shared" si="316"/>
        <v>Lake Cahuilla1</v>
      </c>
      <c r="Q1631" s="213">
        <f t="shared" si="317"/>
        <v>0</v>
      </c>
      <c r="V1631" s="213">
        <v>48</v>
      </c>
      <c r="W1631" s="213">
        <v>86</v>
      </c>
      <c r="X1631" s="213">
        <v>80</v>
      </c>
      <c r="Y1631" s="213">
        <v>77</v>
      </c>
      <c r="Z1631" s="213">
        <v>83.25</v>
      </c>
      <c r="AA1631" s="213">
        <v>60</v>
      </c>
      <c r="AB1631" s="213">
        <v>74.7</v>
      </c>
      <c r="AC1631" s="213">
        <f>SUMIF('[3]revexpbalances - 2024-07-18T082'!$G:$G,G:G,'[3]revexpbalances - 2024-07-18T082'!$H:$H)</f>
        <v>0</v>
      </c>
      <c r="AD1631" s="213">
        <f t="shared" si="318"/>
        <v>508.95</v>
      </c>
      <c r="AE1631" s="744">
        <f t="shared" si="319"/>
        <v>0</v>
      </c>
      <c r="AF1631" s="744">
        <f t="shared" si="320"/>
        <v>134</v>
      </c>
      <c r="AG1631" s="744">
        <f t="shared" si="321"/>
        <v>240.25</v>
      </c>
      <c r="AH1631" s="744">
        <f t="shared" si="322"/>
        <v>134.69999999999999</v>
      </c>
      <c r="AI1631" s="744">
        <f t="shared" si="323"/>
        <v>508.95</v>
      </c>
      <c r="AJ1631" s="744">
        <f t="shared" si="324"/>
        <v>-508.95</v>
      </c>
      <c r="AK1631" s="1097">
        <v>0</v>
      </c>
    </row>
    <row r="1632" spans="1:37">
      <c r="A1632">
        <v>25430</v>
      </c>
      <c r="B1632" t="s">
        <v>2951</v>
      </c>
      <c r="C1632">
        <v>931170</v>
      </c>
      <c r="D1632" t="s">
        <v>1515</v>
      </c>
      <c r="E1632">
        <v>521380</v>
      </c>
      <c r="F1632" t="s">
        <v>57</v>
      </c>
      <c r="G1632" s="408" t="s">
        <v>7036</v>
      </c>
      <c r="H1632" s="566" t="s">
        <v>47</v>
      </c>
      <c r="I1632" s="566" t="s">
        <v>508</v>
      </c>
      <c r="J1632" s="217" t="s">
        <v>458</v>
      </c>
      <c r="K1632" s="61" t="str">
        <f t="shared" si="314"/>
        <v>2</v>
      </c>
      <c r="L1632" s="63" t="str">
        <f t="shared" si="315"/>
        <v>Natural Resources2</v>
      </c>
      <c r="M1632" s="63" t="str">
        <f t="shared" si="316"/>
        <v>Habitat &amp; Open Space Management2</v>
      </c>
      <c r="Q1632" s="213">
        <f t="shared" si="317"/>
        <v>0</v>
      </c>
      <c r="V1632" s="213">
        <v>75.64</v>
      </c>
      <c r="W1632" s="213">
        <v>46.77</v>
      </c>
      <c r="X1632" s="213">
        <v>46.77</v>
      </c>
      <c r="Y1632" s="213">
        <v>46.77</v>
      </c>
      <c r="Z1632" s="213">
        <v>46.77</v>
      </c>
      <c r="AA1632" s="213">
        <v>46.77</v>
      </c>
      <c r="AB1632" s="213">
        <v>46.77</v>
      </c>
      <c r="AC1632" s="213">
        <f>SUMIF('[3]revexpbalances - 2024-07-18T082'!$G:$G,G:G,'[3]revexpbalances - 2024-07-18T082'!$H:$H)</f>
        <v>46.77</v>
      </c>
      <c r="AD1632" s="213">
        <f t="shared" si="318"/>
        <v>403.03</v>
      </c>
      <c r="AE1632" s="744">
        <f t="shared" si="319"/>
        <v>0</v>
      </c>
      <c r="AF1632" s="744">
        <f t="shared" si="320"/>
        <v>122.41</v>
      </c>
      <c r="AG1632" s="744">
        <f t="shared" si="321"/>
        <v>140.31</v>
      </c>
      <c r="AH1632" s="744">
        <f t="shared" si="322"/>
        <v>140.31</v>
      </c>
      <c r="AI1632" s="744">
        <f t="shared" si="323"/>
        <v>403.03000000000003</v>
      </c>
      <c r="AJ1632" s="744">
        <f t="shared" si="324"/>
        <v>-403.03000000000003</v>
      </c>
      <c r="AK1632" s="1097">
        <v>0</v>
      </c>
    </row>
    <row r="1633" spans="1:37">
      <c r="A1633">
        <v>25430</v>
      </c>
      <c r="B1633" t="s">
        <v>2951</v>
      </c>
      <c r="C1633">
        <v>931170</v>
      </c>
      <c r="D1633" t="s">
        <v>1515</v>
      </c>
      <c r="E1633">
        <v>523680</v>
      </c>
      <c r="F1633" t="s">
        <v>65</v>
      </c>
      <c r="G1633" s="408" t="s">
        <v>7037</v>
      </c>
      <c r="H1633" s="566" t="s">
        <v>47</v>
      </c>
      <c r="I1633" s="566" t="s">
        <v>508</v>
      </c>
      <c r="J1633" s="217" t="s">
        <v>458</v>
      </c>
      <c r="K1633" s="61" t="str">
        <f t="shared" si="314"/>
        <v>2</v>
      </c>
      <c r="L1633" s="63" t="str">
        <f t="shared" si="315"/>
        <v>Natural Resources2</v>
      </c>
      <c r="M1633" s="63" t="str">
        <f t="shared" si="316"/>
        <v>Habitat &amp; Open Space Management2</v>
      </c>
      <c r="Q1633" s="213">
        <f t="shared" si="317"/>
        <v>0</v>
      </c>
      <c r="V1633" s="213">
        <v>2266.29</v>
      </c>
      <c r="W1633" s="213">
        <v>0</v>
      </c>
      <c r="X1633" s="213">
        <v>0</v>
      </c>
      <c r="Y1633" s="213">
        <v>0</v>
      </c>
      <c r="Z1633" s="213">
        <v>0</v>
      </c>
      <c r="AA1633" s="213">
        <v>0</v>
      </c>
      <c r="AB1633" s="213">
        <v>0</v>
      </c>
      <c r="AC1633" s="213">
        <f>SUMIF('[3]revexpbalances - 2024-07-18T082'!$G:$G,G:G,'[3]revexpbalances - 2024-07-18T082'!$H:$H)</f>
        <v>0</v>
      </c>
      <c r="AD1633" s="213">
        <f t="shared" si="318"/>
        <v>2266.29</v>
      </c>
      <c r="AE1633" s="744">
        <f t="shared" si="319"/>
        <v>0</v>
      </c>
      <c r="AF1633" s="744">
        <f t="shared" si="320"/>
        <v>2266.29</v>
      </c>
      <c r="AG1633" s="744">
        <f t="shared" si="321"/>
        <v>0</v>
      </c>
      <c r="AH1633" s="744">
        <f t="shared" si="322"/>
        <v>0</v>
      </c>
      <c r="AI1633" s="744">
        <f t="shared" si="323"/>
        <v>2266.29</v>
      </c>
      <c r="AJ1633" s="744">
        <f t="shared" si="324"/>
        <v>-2266.29</v>
      </c>
      <c r="AK1633" s="1097">
        <v>0</v>
      </c>
    </row>
    <row r="1634" spans="1:37">
      <c r="A1634">
        <v>25590</v>
      </c>
      <c r="B1634" t="s">
        <v>1564</v>
      </c>
      <c r="C1634">
        <v>931150</v>
      </c>
      <c r="D1634" t="s">
        <v>1564</v>
      </c>
      <c r="E1634">
        <v>521380</v>
      </c>
      <c r="F1634" t="s">
        <v>57</v>
      </c>
      <c r="G1634" s="408" t="s">
        <v>7038</v>
      </c>
      <c r="H1634" s="566" t="s">
        <v>47</v>
      </c>
      <c r="I1634" s="566" t="s">
        <v>1564</v>
      </c>
      <c r="J1634" s="217" t="s">
        <v>458</v>
      </c>
      <c r="K1634" s="61" t="str">
        <f t="shared" si="314"/>
        <v>2</v>
      </c>
      <c r="L1634" s="63" t="str">
        <f t="shared" si="315"/>
        <v>Natural Resources2</v>
      </c>
      <c r="M1634" s="63" t="str">
        <f t="shared" si="316"/>
        <v>MSHCP Reserve Management2</v>
      </c>
      <c r="Q1634" s="213">
        <f t="shared" si="317"/>
        <v>0</v>
      </c>
      <c r="V1634" s="213">
        <v>75.64</v>
      </c>
      <c r="W1634" s="213">
        <v>46.77</v>
      </c>
      <c r="X1634" s="213">
        <v>46.77</v>
      </c>
      <c r="Y1634" s="213">
        <v>46.77</v>
      </c>
      <c r="Z1634" s="213">
        <v>46.77</v>
      </c>
      <c r="AA1634" s="213">
        <v>46.77</v>
      </c>
      <c r="AB1634" s="213">
        <v>46.77</v>
      </c>
      <c r="AC1634" s="213">
        <f>SUMIF('[3]revexpbalances - 2024-07-18T082'!$G:$G,G:G,'[3]revexpbalances - 2024-07-18T082'!$H:$H)</f>
        <v>46.77</v>
      </c>
      <c r="AD1634" s="213">
        <f t="shared" si="318"/>
        <v>403.03</v>
      </c>
      <c r="AE1634" s="744">
        <f t="shared" si="319"/>
        <v>0</v>
      </c>
      <c r="AF1634" s="744">
        <f t="shared" si="320"/>
        <v>122.41</v>
      </c>
      <c r="AG1634" s="744">
        <f t="shared" si="321"/>
        <v>140.31</v>
      </c>
      <c r="AH1634" s="744">
        <f t="shared" si="322"/>
        <v>140.31</v>
      </c>
      <c r="AI1634" s="744">
        <f t="shared" si="323"/>
        <v>403.03000000000003</v>
      </c>
      <c r="AJ1634" s="744">
        <f t="shared" si="324"/>
        <v>-403.03000000000003</v>
      </c>
      <c r="AK1634" s="1097">
        <v>0</v>
      </c>
    </row>
    <row r="1635" spans="1:37">
      <c r="A1635">
        <v>25400</v>
      </c>
      <c r="B1635" t="s">
        <v>2923</v>
      </c>
      <c r="C1635">
        <v>931240</v>
      </c>
      <c r="D1635" t="s">
        <v>104</v>
      </c>
      <c r="E1635">
        <v>520320</v>
      </c>
      <c r="F1635" t="s">
        <v>51</v>
      </c>
      <c r="G1635" s="408" t="s">
        <v>1285</v>
      </c>
      <c r="H1635" s="566" t="s">
        <v>1766</v>
      </c>
      <c r="I1635" s="566" t="s">
        <v>104</v>
      </c>
      <c r="J1635" s="217" t="s">
        <v>458</v>
      </c>
      <c r="K1635" s="61" t="str">
        <f t="shared" ref="K1635:K1655" si="325">MID(E1635,2,1)</f>
        <v>2</v>
      </c>
      <c r="L1635" s="63" t="str">
        <f t="shared" ref="L1635:L1655" si="326">H1635&amp;K1635</f>
        <v>Business Services2</v>
      </c>
      <c r="M1635" s="63" t="str">
        <f t="shared" ref="M1635:M1655" si="327">I1635&amp;K1635</f>
        <v>Finance2</v>
      </c>
      <c r="Q1635" s="213">
        <f t="shared" si="317"/>
        <v>0</v>
      </c>
      <c r="W1635" s="213">
        <v>89.52</v>
      </c>
      <c r="X1635" s="213">
        <v>0</v>
      </c>
      <c r="Y1635" s="213">
        <v>0</v>
      </c>
      <c r="Z1635" s="213">
        <v>0</v>
      </c>
      <c r="AA1635" s="213">
        <v>0</v>
      </c>
      <c r="AB1635" s="213">
        <v>0</v>
      </c>
      <c r="AC1635" s="213">
        <f>SUMIF('[3]revexpbalances - 2024-07-18T082'!$G:$G,G:G,'[3]revexpbalances - 2024-07-18T082'!$H:$H)</f>
        <v>0</v>
      </c>
      <c r="AD1635" s="213">
        <f t="shared" si="318"/>
        <v>89.52</v>
      </c>
      <c r="AE1635" s="744">
        <f t="shared" si="319"/>
        <v>0</v>
      </c>
      <c r="AF1635" s="744">
        <f t="shared" si="320"/>
        <v>89.52</v>
      </c>
      <c r="AG1635" s="744">
        <f t="shared" si="321"/>
        <v>0</v>
      </c>
      <c r="AH1635" s="744">
        <f t="shared" si="322"/>
        <v>0</v>
      </c>
      <c r="AI1635" s="744">
        <f t="shared" si="323"/>
        <v>89.52</v>
      </c>
      <c r="AJ1635" s="744">
        <f t="shared" si="324"/>
        <v>-89.52</v>
      </c>
      <c r="AK1635" s="1097">
        <v>0</v>
      </c>
    </row>
    <row r="1636" spans="1:37">
      <c r="A1636">
        <v>25400</v>
      </c>
      <c r="B1636" t="s">
        <v>2923</v>
      </c>
      <c r="C1636">
        <v>931270</v>
      </c>
      <c r="D1636" t="s">
        <v>6876</v>
      </c>
      <c r="E1636">
        <v>526530</v>
      </c>
      <c r="F1636" t="s">
        <v>1789</v>
      </c>
      <c r="G1636" s="408" t="s">
        <v>7039</v>
      </c>
      <c r="H1636" s="566" t="s">
        <v>1766</v>
      </c>
      <c r="I1636" s="408" t="s">
        <v>6968</v>
      </c>
      <c r="J1636" s="217" t="s">
        <v>458</v>
      </c>
      <c r="K1636" s="61" t="str">
        <f t="shared" si="325"/>
        <v>2</v>
      </c>
      <c r="L1636" s="63" t="str">
        <f t="shared" si="326"/>
        <v>Business Services2</v>
      </c>
      <c r="M1636" s="63" t="str">
        <f t="shared" si="327"/>
        <v>SARB Management2</v>
      </c>
      <c r="Q1636" s="213">
        <f t="shared" si="317"/>
        <v>0</v>
      </c>
      <c r="W1636" s="213">
        <v>245.43</v>
      </c>
      <c r="X1636" s="213">
        <v>0</v>
      </c>
      <c r="Y1636" s="213">
        <v>0</v>
      </c>
      <c r="Z1636" s="213">
        <v>0</v>
      </c>
      <c r="AA1636" s="213">
        <v>0</v>
      </c>
      <c r="AB1636" s="213">
        <v>0</v>
      </c>
      <c r="AC1636" s="213">
        <f>SUMIF('[3]revexpbalances - 2024-07-18T082'!$G:$G,G:G,'[3]revexpbalances - 2024-07-18T082'!$H:$H)</f>
        <v>0</v>
      </c>
      <c r="AD1636" s="213">
        <f t="shared" si="318"/>
        <v>245.43</v>
      </c>
      <c r="AE1636" s="744">
        <f t="shared" si="319"/>
        <v>0</v>
      </c>
      <c r="AF1636" s="744">
        <f t="shared" si="320"/>
        <v>245.43</v>
      </c>
      <c r="AG1636" s="744">
        <f t="shared" si="321"/>
        <v>0</v>
      </c>
      <c r="AH1636" s="744">
        <f t="shared" si="322"/>
        <v>0</v>
      </c>
      <c r="AI1636" s="744">
        <f t="shared" si="323"/>
        <v>245.43</v>
      </c>
      <c r="AJ1636" s="744">
        <f t="shared" si="324"/>
        <v>-245.43</v>
      </c>
      <c r="AK1636" s="1097">
        <v>5000</v>
      </c>
    </row>
    <row r="1637" spans="1:37">
      <c r="A1637">
        <v>25400</v>
      </c>
      <c r="B1637" t="s">
        <v>2923</v>
      </c>
      <c r="C1637">
        <v>931306</v>
      </c>
      <c r="D1637" t="s">
        <v>436</v>
      </c>
      <c r="E1637">
        <v>537090</v>
      </c>
      <c r="F1637" t="s">
        <v>85</v>
      </c>
      <c r="G1637" s="408" t="s">
        <v>7040</v>
      </c>
      <c r="H1637" s="566" t="s">
        <v>23</v>
      </c>
      <c r="I1637" s="566" t="s">
        <v>436</v>
      </c>
      <c r="J1637" s="217" t="s">
        <v>7021</v>
      </c>
      <c r="K1637" s="61" t="str">
        <f t="shared" si="325"/>
        <v>3</v>
      </c>
      <c r="L1637" s="63" t="str">
        <f t="shared" si="326"/>
        <v>Interpretive3</v>
      </c>
      <c r="M1637" s="63" t="str">
        <f t="shared" si="327"/>
        <v>Idyllwild Nature Center3</v>
      </c>
      <c r="Q1637" s="213">
        <f t="shared" si="317"/>
        <v>0</v>
      </c>
      <c r="W1637" s="213">
        <v>10</v>
      </c>
      <c r="X1637" s="213">
        <v>0</v>
      </c>
      <c r="Y1637" s="213">
        <v>0</v>
      </c>
      <c r="Z1637" s="213">
        <v>0</v>
      </c>
      <c r="AA1637" s="213">
        <v>0</v>
      </c>
      <c r="AB1637" s="213">
        <v>0</v>
      </c>
      <c r="AC1637" s="213">
        <f>SUMIF('[3]revexpbalances - 2024-07-18T082'!$G:$G,G:G,'[3]revexpbalances - 2024-07-18T082'!$H:$H)</f>
        <v>20</v>
      </c>
      <c r="AD1637" s="213">
        <f t="shared" si="318"/>
        <v>30</v>
      </c>
      <c r="AE1637" s="744">
        <f t="shared" si="319"/>
        <v>0</v>
      </c>
      <c r="AF1637" s="744">
        <f t="shared" si="320"/>
        <v>10</v>
      </c>
      <c r="AG1637" s="744">
        <f t="shared" si="321"/>
        <v>0</v>
      </c>
      <c r="AH1637" s="744">
        <f t="shared" si="322"/>
        <v>20</v>
      </c>
      <c r="AI1637" s="744">
        <f t="shared" si="323"/>
        <v>30</v>
      </c>
      <c r="AJ1637" s="744">
        <f t="shared" si="324"/>
        <v>-30</v>
      </c>
      <c r="AK1637" s="1097">
        <v>0</v>
      </c>
    </row>
    <row r="1638" spans="1:37">
      <c r="A1638">
        <v>25400</v>
      </c>
      <c r="B1638" t="s">
        <v>2923</v>
      </c>
      <c r="C1638">
        <v>931307</v>
      </c>
      <c r="D1638" t="s">
        <v>5792</v>
      </c>
      <c r="E1638">
        <v>525060</v>
      </c>
      <c r="F1638" t="s">
        <v>96</v>
      </c>
      <c r="G1638" s="408" t="s">
        <v>7041</v>
      </c>
      <c r="H1638" s="566" t="s">
        <v>23</v>
      </c>
      <c r="I1638" s="566" t="s">
        <v>439</v>
      </c>
      <c r="J1638" s="217" t="s">
        <v>458</v>
      </c>
      <c r="K1638" s="61" t="str">
        <f t="shared" si="325"/>
        <v>2</v>
      </c>
      <c r="L1638" s="63" t="str">
        <f t="shared" si="326"/>
        <v>Interpretive2</v>
      </c>
      <c r="M1638" s="63" t="str">
        <f t="shared" si="327"/>
        <v>Santa Rosa Plateau Nature Center2</v>
      </c>
      <c r="Q1638" s="213">
        <f t="shared" si="317"/>
        <v>0</v>
      </c>
      <c r="W1638" s="213">
        <v>53.02</v>
      </c>
      <c r="X1638" s="213">
        <v>0</v>
      </c>
      <c r="Y1638" s="213">
        <v>0</v>
      </c>
      <c r="Z1638" s="213">
        <v>0</v>
      </c>
      <c r="AA1638" s="213">
        <v>0</v>
      </c>
      <c r="AB1638" s="213">
        <v>0</v>
      </c>
      <c r="AC1638" s="213">
        <f>SUMIF('[3]revexpbalances - 2024-07-18T082'!$G:$G,G:G,'[3]revexpbalances - 2024-07-18T082'!$H:$H)</f>
        <v>0</v>
      </c>
      <c r="AD1638" s="213">
        <f t="shared" si="318"/>
        <v>53.02</v>
      </c>
      <c r="AE1638" s="744">
        <f t="shared" si="319"/>
        <v>0</v>
      </c>
      <c r="AF1638" s="744">
        <f t="shared" si="320"/>
        <v>53.02</v>
      </c>
      <c r="AG1638" s="744">
        <f t="shared" si="321"/>
        <v>0</v>
      </c>
      <c r="AH1638" s="744">
        <f t="shared" si="322"/>
        <v>0</v>
      </c>
      <c r="AI1638" s="744">
        <f t="shared" si="323"/>
        <v>53.02</v>
      </c>
      <c r="AJ1638" s="744">
        <f t="shared" si="324"/>
        <v>-53.02</v>
      </c>
      <c r="AK1638" s="1097">
        <v>0</v>
      </c>
    </row>
    <row r="1639" spans="1:37">
      <c r="A1639">
        <v>25400</v>
      </c>
      <c r="B1639" t="s">
        <v>2923</v>
      </c>
      <c r="C1639">
        <v>931404</v>
      </c>
      <c r="D1639" t="s">
        <v>6352</v>
      </c>
      <c r="E1639">
        <v>529500</v>
      </c>
      <c r="F1639" t="s">
        <v>100</v>
      </c>
      <c r="G1639" s="408" t="s">
        <v>7042</v>
      </c>
      <c r="H1639" s="566" t="s">
        <v>1524</v>
      </c>
      <c r="I1639" s="566" t="s">
        <v>7059</v>
      </c>
      <c r="J1639" s="217" t="s">
        <v>458</v>
      </c>
      <c r="K1639" s="61" t="str">
        <f t="shared" si="325"/>
        <v>2</v>
      </c>
      <c r="L1639" s="63" t="str">
        <f t="shared" si="326"/>
        <v>Regional Parks2</v>
      </c>
      <c r="M1639" s="63" t="str">
        <f t="shared" si="327"/>
        <v>kabian2</v>
      </c>
      <c r="Q1639" s="213">
        <f t="shared" si="317"/>
        <v>0</v>
      </c>
      <c r="W1639" s="213">
        <v>175.75</v>
      </c>
      <c r="X1639" s="213">
        <v>0</v>
      </c>
      <c r="Y1639" s="213">
        <v>481.22</v>
      </c>
      <c r="Z1639" s="213">
        <v>866.01</v>
      </c>
      <c r="AA1639" s="213">
        <v>0</v>
      </c>
      <c r="AB1639" s="213">
        <v>306.14999999999998</v>
      </c>
      <c r="AC1639" s="213">
        <f>SUMIF('[3]revexpbalances - 2024-07-18T082'!$G:$G,G:G,'[3]revexpbalances - 2024-07-18T082'!$H:$H)</f>
        <v>360.47</v>
      </c>
      <c r="AD1639" s="213">
        <f t="shared" si="318"/>
        <v>2189.6000000000004</v>
      </c>
      <c r="AE1639" s="744">
        <f t="shared" si="319"/>
        <v>0</v>
      </c>
      <c r="AF1639" s="744">
        <f t="shared" si="320"/>
        <v>175.75</v>
      </c>
      <c r="AG1639" s="744">
        <f t="shared" si="321"/>
        <v>1347.23</v>
      </c>
      <c r="AH1639" s="744">
        <f t="shared" si="322"/>
        <v>666.62</v>
      </c>
      <c r="AI1639" s="744">
        <f t="shared" si="323"/>
        <v>2189.6</v>
      </c>
      <c r="AJ1639" s="744">
        <f t="shared" si="324"/>
        <v>-2189.6</v>
      </c>
      <c r="AK1639" s="1097">
        <v>8000</v>
      </c>
    </row>
    <row r="1640" spans="1:37">
      <c r="A1640">
        <v>25540</v>
      </c>
      <c r="B1640" t="s">
        <v>442</v>
      </c>
      <c r="C1640">
        <v>931116</v>
      </c>
      <c r="D1640" t="s">
        <v>442</v>
      </c>
      <c r="E1640">
        <v>517000</v>
      </c>
      <c r="F1640" t="s">
        <v>480</v>
      </c>
      <c r="G1640" s="408" t="s">
        <v>7043</v>
      </c>
      <c r="H1640" s="566" t="s">
        <v>47</v>
      </c>
      <c r="I1640" s="566" t="s">
        <v>442</v>
      </c>
      <c r="J1640" s="62" t="s">
        <v>1950</v>
      </c>
      <c r="K1640" s="61" t="str">
        <f t="shared" si="325"/>
        <v>1</v>
      </c>
      <c r="L1640" s="63" t="str">
        <f t="shared" si="326"/>
        <v>Natural Resources1</v>
      </c>
      <c r="M1640" s="63" t="str">
        <f t="shared" si="327"/>
        <v>Multi-Species Reserve1</v>
      </c>
      <c r="Q1640" s="213">
        <f t="shared" ref="Q1640:Q1703" si="328">O1640+P1640</f>
        <v>0</v>
      </c>
      <c r="W1640" s="213">
        <v>4078.45</v>
      </c>
      <c r="X1640" s="213">
        <v>0</v>
      </c>
      <c r="Y1640" s="213">
        <v>0</v>
      </c>
      <c r="Z1640" s="213">
        <v>2039.23</v>
      </c>
      <c r="AA1640" s="213">
        <v>0</v>
      </c>
      <c r="AB1640" s="213">
        <v>2039.23</v>
      </c>
      <c r="AC1640" s="213">
        <f>SUMIF('[3]revexpbalances - 2024-07-18T082'!$G:$G,G:G,'[3]revexpbalances - 2024-07-18T082'!$H:$H)</f>
        <v>0</v>
      </c>
      <c r="AD1640" s="213">
        <f t="shared" si="318"/>
        <v>8156.91</v>
      </c>
      <c r="AE1640" s="744">
        <f t="shared" si="319"/>
        <v>0</v>
      </c>
      <c r="AF1640" s="744">
        <f t="shared" si="320"/>
        <v>4078.45</v>
      </c>
      <c r="AG1640" s="744">
        <f t="shared" si="321"/>
        <v>2039.23</v>
      </c>
      <c r="AH1640" s="744">
        <f t="shared" si="322"/>
        <v>2039.23</v>
      </c>
      <c r="AI1640" s="744">
        <f t="shared" si="323"/>
        <v>8156.91</v>
      </c>
      <c r="AJ1640" s="744">
        <f t="shared" si="324"/>
        <v>-8156.91</v>
      </c>
      <c r="AK1640" s="1097">
        <v>0</v>
      </c>
    </row>
    <row r="1641" spans="1:37">
      <c r="A1641">
        <v>25540</v>
      </c>
      <c r="B1641" t="s">
        <v>442</v>
      </c>
      <c r="C1641">
        <v>931116</v>
      </c>
      <c r="D1641" t="s">
        <v>442</v>
      </c>
      <c r="E1641">
        <v>520930</v>
      </c>
      <c r="F1641" t="s">
        <v>55</v>
      </c>
      <c r="G1641" s="408" t="s">
        <v>7044</v>
      </c>
      <c r="H1641" s="566" t="s">
        <v>47</v>
      </c>
      <c r="I1641" s="566" t="s">
        <v>442</v>
      </c>
      <c r="J1641" s="217" t="s">
        <v>458</v>
      </c>
      <c r="K1641" s="61" t="str">
        <f t="shared" si="325"/>
        <v>2</v>
      </c>
      <c r="L1641" s="63" t="str">
        <f t="shared" si="326"/>
        <v>Natural Resources2</v>
      </c>
      <c r="M1641" s="63" t="str">
        <f t="shared" si="327"/>
        <v>Multi-Species Reserve2</v>
      </c>
      <c r="Q1641" s="213">
        <f t="shared" si="328"/>
        <v>0</v>
      </c>
      <c r="W1641" s="213">
        <v>11505.32</v>
      </c>
      <c r="X1641" s="213">
        <v>0</v>
      </c>
      <c r="Y1641" s="213">
        <v>0</v>
      </c>
      <c r="Z1641" s="213">
        <v>5752.66</v>
      </c>
      <c r="AA1641" s="213">
        <v>0</v>
      </c>
      <c r="AB1641" s="213">
        <v>5752.66</v>
      </c>
      <c r="AC1641" s="213">
        <f>SUMIF('[3]revexpbalances - 2024-07-18T082'!$G:$G,G:G,'[3]revexpbalances - 2024-07-18T082'!$H:$H)</f>
        <v>0</v>
      </c>
      <c r="AD1641" s="213">
        <f t="shared" ref="AD1641:AD1704" si="329">SUM(R1641:AC1641)</f>
        <v>23010.639999999999</v>
      </c>
      <c r="AE1641" s="744">
        <f t="shared" ref="AE1641:AE1704" si="330">SUM(R1641:T1641)</f>
        <v>0</v>
      </c>
      <c r="AF1641" s="744">
        <f t="shared" ref="AF1641:AF1704" si="331">SUM(U1641:W1641)</f>
        <v>11505.32</v>
      </c>
      <c r="AG1641" s="744">
        <f t="shared" ref="AG1641:AG1704" si="332">SUM(X1641:Z1641)</f>
        <v>5752.66</v>
      </c>
      <c r="AH1641" s="744">
        <f t="shared" ref="AH1641:AH1704" si="333">SUM(AA1641:AC1641)</f>
        <v>5752.66</v>
      </c>
      <c r="AI1641" s="744">
        <f t="shared" ref="AI1641:AI1704" si="334">SUM(AE1641:AH1641)</f>
        <v>23010.639999999999</v>
      </c>
      <c r="AJ1641" s="744">
        <f t="shared" ref="AJ1641:AJ1704" si="335">Q1641-AI1641</f>
        <v>-23010.639999999999</v>
      </c>
      <c r="AK1641" s="1097">
        <v>0</v>
      </c>
    </row>
    <row r="1642" spans="1:37">
      <c r="A1642">
        <v>25540</v>
      </c>
      <c r="B1642" t="s">
        <v>442</v>
      </c>
      <c r="C1642">
        <v>931116</v>
      </c>
      <c r="D1642" t="s">
        <v>442</v>
      </c>
      <c r="E1642">
        <v>520945</v>
      </c>
      <c r="F1642" t="s">
        <v>56</v>
      </c>
      <c r="G1642" s="408" t="s">
        <v>7045</v>
      </c>
      <c r="H1642" s="566" t="s">
        <v>47</v>
      </c>
      <c r="I1642" s="566" t="s">
        <v>442</v>
      </c>
      <c r="J1642" s="217" t="s">
        <v>458</v>
      </c>
      <c r="K1642" s="61" t="str">
        <f t="shared" si="325"/>
        <v>2</v>
      </c>
      <c r="L1642" s="63" t="str">
        <f t="shared" si="326"/>
        <v>Natural Resources2</v>
      </c>
      <c r="M1642" s="63" t="str">
        <f t="shared" si="327"/>
        <v>Multi-Species Reserve2</v>
      </c>
      <c r="Q1642" s="213">
        <f t="shared" si="328"/>
        <v>0</v>
      </c>
      <c r="W1642" s="213">
        <v>5542.07</v>
      </c>
      <c r="X1642" s="213">
        <v>0</v>
      </c>
      <c r="Y1642" s="213">
        <v>0</v>
      </c>
      <c r="Z1642" s="213">
        <v>2771.03</v>
      </c>
      <c r="AA1642" s="213">
        <v>0</v>
      </c>
      <c r="AB1642" s="213">
        <v>2771.03</v>
      </c>
      <c r="AC1642" s="213">
        <f>SUMIF('[3]revexpbalances - 2024-07-18T082'!$G:$G,G:G,'[3]revexpbalances - 2024-07-18T082'!$H:$H)</f>
        <v>0</v>
      </c>
      <c r="AD1642" s="213">
        <f t="shared" si="329"/>
        <v>11084.130000000001</v>
      </c>
      <c r="AE1642" s="744">
        <f t="shared" si="330"/>
        <v>0</v>
      </c>
      <c r="AF1642" s="744">
        <f t="shared" si="331"/>
        <v>5542.07</v>
      </c>
      <c r="AG1642" s="744">
        <f t="shared" si="332"/>
        <v>2771.03</v>
      </c>
      <c r="AH1642" s="744">
        <f t="shared" si="333"/>
        <v>2771.03</v>
      </c>
      <c r="AI1642" s="744">
        <f t="shared" si="334"/>
        <v>11084.130000000001</v>
      </c>
      <c r="AJ1642" s="744">
        <f t="shared" si="335"/>
        <v>-11084.130000000001</v>
      </c>
      <c r="AK1642" s="1097">
        <v>0</v>
      </c>
    </row>
    <row r="1643" spans="1:37">
      <c r="A1643">
        <v>25540</v>
      </c>
      <c r="B1643" t="s">
        <v>442</v>
      </c>
      <c r="C1643">
        <v>931116</v>
      </c>
      <c r="D1643" t="s">
        <v>442</v>
      </c>
      <c r="E1643">
        <v>524790</v>
      </c>
      <c r="F1643" t="s">
        <v>7046</v>
      </c>
      <c r="G1643" s="408" t="s">
        <v>7047</v>
      </c>
      <c r="H1643" s="566" t="s">
        <v>47</v>
      </c>
      <c r="I1643" s="566" t="s">
        <v>442</v>
      </c>
      <c r="J1643" s="217" t="s">
        <v>458</v>
      </c>
      <c r="K1643" s="61" t="str">
        <f t="shared" si="325"/>
        <v>2</v>
      </c>
      <c r="L1643" s="63" t="str">
        <f t="shared" si="326"/>
        <v>Natural Resources2</v>
      </c>
      <c r="M1643" s="63" t="str">
        <f t="shared" si="327"/>
        <v>Multi-Species Reserve2</v>
      </c>
      <c r="Q1643" s="213">
        <f t="shared" si="328"/>
        <v>0</v>
      </c>
      <c r="W1643" s="213">
        <v>402.78</v>
      </c>
      <c r="X1643" s="213">
        <v>0</v>
      </c>
      <c r="Y1643" s="213">
        <v>0</v>
      </c>
      <c r="Z1643" s="213">
        <v>201.39</v>
      </c>
      <c r="AA1643" s="213">
        <v>67.13</v>
      </c>
      <c r="AB1643" s="213">
        <v>67.13</v>
      </c>
      <c r="AC1643" s="213">
        <f>SUMIF('[3]revexpbalances - 2024-07-18T082'!$G:$G,G:G,'[3]revexpbalances - 2024-07-18T082'!$H:$H)</f>
        <v>0</v>
      </c>
      <c r="AD1643" s="213">
        <f t="shared" si="329"/>
        <v>738.43</v>
      </c>
      <c r="AE1643" s="744">
        <f t="shared" si="330"/>
        <v>0</v>
      </c>
      <c r="AF1643" s="744">
        <f t="shared" si="331"/>
        <v>402.78</v>
      </c>
      <c r="AG1643" s="744">
        <f t="shared" si="332"/>
        <v>201.39</v>
      </c>
      <c r="AH1643" s="744">
        <f t="shared" si="333"/>
        <v>134.26</v>
      </c>
      <c r="AI1643" s="744">
        <f t="shared" si="334"/>
        <v>738.43</v>
      </c>
      <c r="AJ1643" s="744">
        <f t="shared" si="335"/>
        <v>-738.43</v>
      </c>
      <c r="AK1643" s="1097">
        <v>0</v>
      </c>
    </row>
    <row r="1644" spans="1:37">
      <c r="A1644">
        <v>25540</v>
      </c>
      <c r="B1644" t="s">
        <v>442</v>
      </c>
      <c r="C1644">
        <v>931116</v>
      </c>
      <c r="D1644" t="s">
        <v>442</v>
      </c>
      <c r="E1644">
        <v>525840</v>
      </c>
      <c r="F1644" t="s">
        <v>2962</v>
      </c>
      <c r="G1644" s="408" t="s">
        <v>7048</v>
      </c>
      <c r="H1644" s="566" t="s">
        <v>47</v>
      </c>
      <c r="I1644" s="566" t="s">
        <v>442</v>
      </c>
      <c r="J1644" s="217" t="s">
        <v>458</v>
      </c>
      <c r="K1644" s="61" t="str">
        <f t="shared" si="325"/>
        <v>2</v>
      </c>
      <c r="L1644" s="63" t="str">
        <f t="shared" si="326"/>
        <v>Natural Resources2</v>
      </c>
      <c r="M1644" s="63" t="str">
        <f t="shared" si="327"/>
        <v>Multi-Species Reserve2</v>
      </c>
      <c r="Q1644" s="213">
        <f t="shared" si="328"/>
        <v>0</v>
      </c>
      <c r="W1644" s="213">
        <v>4860.3599999999997</v>
      </c>
      <c r="X1644" s="213">
        <v>0</v>
      </c>
      <c r="Y1644" s="213">
        <v>0</v>
      </c>
      <c r="Z1644" s="213">
        <v>2916.21</v>
      </c>
      <c r="AA1644" s="213">
        <v>972.07</v>
      </c>
      <c r="AB1644" s="213">
        <v>972.07</v>
      </c>
      <c r="AC1644" s="213">
        <f>SUMIF('[3]revexpbalances - 2024-07-18T082'!$G:$G,G:G,'[3]revexpbalances - 2024-07-18T082'!$H:$H)</f>
        <v>972.07</v>
      </c>
      <c r="AD1644" s="213">
        <f t="shared" si="329"/>
        <v>10692.779999999999</v>
      </c>
      <c r="AE1644" s="744">
        <f t="shared" si="330"/>
        <v>0</v>
      </c>
      <c r="AF1644" s="744">
        <f t="shared" si="331"/>
        <v>4860.3599999999997</v>
      </c>
      <c r="AG1644" s="744">
        <f t="shared" si="332"/>
        <v>2916.21</v>
      </c>
      <c r="AH1644" s="744">
        <f t="shared" si="333"/>
        <v>2916.21</v>
      </c>
      <c r="AI1644" s="744">
        <f t="shared" si="334"/>
        <v>10692.779999999999</v>
      </c>
      <c r="AJ1644" s="744">
        <f t="shared" si="335"/>
        <v>-10692.779999999999</v>
      </c>
      <c r="AK1644" s="1097">
        <v>0</v>
      </c>
    </row>
    <row r="1645" spans="1:37">
      <c r="A1645">
        <v>25590</v>
      </c>
      <c r="B1645" t="s">
        <v>1564</v>
      </c>
      <c r="C1645">
        <v>931150</v>
      </c>
      <c r="D1645" t="s">
        <v>1564</v>
      </c>
      <c r="E1645">
        <v>517000</v>
      </c>
      <c r="F1645" t="s">
        <v>480</v>
      </c>
      <c r="G1645" s="408" t="s">
        <v>7049</v>
      </c>
      <c r="H1645" s="566" t="s">
        <v>47</v>
      </c>
      <c r="I1645" s="566" t="s">
        <v>1564</v>
      </c>
      <c r="J1645" s="62" t="s">
        <v>1950</v>
      </c>
      <c r="K1645" s="61" t="str">
        <f t="shared" si="325"/>
        <v>1</v>
      </c>
      <c r="L1645" s="63" t="str">
        <f t="shared" si="326"/>
        <v>Natural Resources1</v>
      </c>
      <c r="M1645" s="63" t="str">
        <f t="shared" si="327"/>
        <v>MSHCP Reserve Management1</v>
      </c>
      <c r="Q1645" s="213">
        <f t="shared" si="328"/>
        <v>0</v>
      </c>
      <c r="W1645" s="213">
        <v>12235.36</v>
      </c>
      <c r="X1645" s="213">
        <v>0</v>
      </c>
      <c r="Y1645" s="213">
        <v>0</v>
      </c>
      <c r="Z1645" s="213">
        <v>6117.68</v>
      </c>
      <c r="AA1645" s="213">
        <v>0</v>
      </c>
      <c r="AB1645" s="213">
        <v>6117.68</v>
      </c>
      <c r="AC1645" s="213">
        <f>SUMIF('[3]revexpbalances - 2024-07-18T082'!$G:$G,G:G,'[3]revexpbalances - 2024-07-18T082'!$H:$H)</f>
        <v>0</v>
      </c>
      <c r="AD1645" s="213">
        <f t="shared" si="329"/>
        <v>24470.720000000001</v>
      </c>
      <c r="AE1645" s="744">
        <f t="shared" si="330"/>
        <v>0</v>
      </c>
      <c r="AF1645" s="744">
        <f t="shared" si="331"/>
        <v>12235.36</v>
      </c>
      <c r="AG1645" s="744">
        <f t="shared" si="332"/>
        <v>6117.68</v>
      </c>
      <c r="AH1645" s="744">
        <f t="shared" si="333"/>
        <v>6117.68</v>
      </c>
      <c r="AI1645" s="744">
        <f t="shared" si="334"/>
        <v>24470.720000000001</v>
      </c>
      <c r="AJ1645" s="744">
        <f t="shared" si="335"/>
        <v>-24470.720000000001</v>
      </c>
      <c r="AK1645" s="1097">
        <v>0</v>
      </c>
    </row>
    <row r="1646" spans="1:37">
      <c r="A1646">
        <v>25590</v>
      </c>
      <c r="B1646" t="s">
        <v>1564</v>
      </c>
      <c r="C1646">
        <v>931150</v>
      </c>
      <c r="D1646" t="s">
        <v>1564</v>
      </c>
      <c r="E1646">
        <v>520930</v>
      </c>
      <c r="F1646" t="s">
        <v>55</v>
      </c>
      <c r="G1646" s="408" t="s">
        <v>7050</v>
      </c>
      <c r="H1646" s="566" t="s">
        <v>47</v>
      </c>
      <c r="I1646" s="566" t="s">
        <v>1564</v>
      </c>
      <c r="J1646" s="217" t="s">
        <v>458</v>
      </c>
      <c r="K1646" s="61" t="str">
        <f t="shared" si="325"/>
        <v>2</v>
      </c>
      <c r="L1646" s="63" t="str">
        <f t="shared" si="326"/>
        <v>Natural Resources2</v>
      </c>
      <c r="M1646" s="63" t="str">
        <f t="shared" si="327"/>
        <v>MSHCP Reserve Management2</v>
      </c>
      <c r="Q1646" s="213">
        <f t="shared" si="328"/>
        <v>0</v>
      </c>
      <c r="W1646" s="213">
        <v>34515.94</v>
      </c>
      <c r="X1646" s="213">
        <v>0</v>
      </c>
      <c r="Y1646" s="213">
        <v>0</v>
      </c>
      <c r="Z1646" s="213">
        <v>17257.97</v>
      </c>
      <c r="AA1646" s="213">
        <v>0</v>
      </c>
      <c r="AB1646" s="213">
        <v>17257.97</v>
      </c>
      <c r="AC1646" s="213">
        <f>SUMIF('[3]revexpbalances - 2024-07-18T082'!$G:$G,G:G,'[3]revexpbalances - 2024-07-18T082'!$H:$H)</f>
        <v>0</v>
      </c>
      <c r="AD1646" s="213">
        <f t="shared" si="329"/>
        <v>69031.88</v>
      </c>
      <c r="AE1646" s="744">
        <f t="shared" si="330"/>
        <v>0</v>
      </c>
      <c r="AF1646" s="744">
        <f t="shared" si="331"/>
        <v>34515.94</v>
      </c>
      <c r="AG1646" s="744">
        <f t="shared" si="332"/>
        <v>17257.97</v>
      </c>
      <c r="AH1646" s="744">
        <f t="shared" si="333"/>
        <v>17257.97</v>
      </c>
      <c r="AI1646" s="744">
        <f t="shared" si="334"/>
        <v>69031.88</v>
      </c>
      <c r="AJ1646" s="744">
        <f t="shared" si="335"/>
        <v>-69031.88</v>
      </c>
      <c r="AK1646" s="1097">
        <v>0</v>
      </c>
    </row>
    <row r="1647" spans="1:37">
      <c r="A1647">
        <v>25590</v>
      </c>
      <c r="B1647" t="s">
        <v>1564</v>
      </c>
      <c r="C1647">
        <v>931150</v>
      </c>
      <c r="D1647" t="s">
        <v>1564</v>
      </c>
      <c r="E1647">
        <v>520945</v>
      </c>
      <c r="F1647" t="s">
        <v>56</v>
      </c>
      <c r="G1647" s="408" t="s">
        <v>7051</v>
      </c>
      <c r="H1647" s="566" t="s">
        <v>47</v>
      </c>
      <c r="I1647" s="566" t="s">
        <v>1564</v>
      </c>
      <c r="J1647" s="217" t="s">
        <v>458</v>
      </c>
      <c r="K1647" s="61" t="str">
        <f t="shared" si="325"/>
        <v>2</v>
      </c>
      <c r="L1647" s="63" t="str">
        <f t="shared" si="326"/>
        <v>Natural Resources2</v>
      </c>
      <c r="M1647" s="63" t="str">
        <f t="shared" si="327"/>
        <v>MSHCP Reserve Management2</v>
      </c>
      <c r="Q1647" s="213">
        <f t="shared" si="328"/>
        <v>0</v>
      </c>
      <c r="W1647" s="213">
        <v>16626.2</v>
      </c>
      <c r="X1647" s="213">
        <v>0</v>
      </c>
      <c r="Y1647" s="213">
        <v>0</v>
      </c>
      <c r="Z1647" s="213">
        <v>8313.1</v>
      </c>
      <c r="AA1647" s="213">
        <v>0</v>
      </c>
      <c r="AB1647" s="213">
        <v>8313.1</v>
      </c>
      <c r="AC1647" s="213">
        <f>SUMIF('[3]revexpbalances - 2024-07-18T082'!$G:$G,G:G,'[3]revexpbalances - 2024-07-18T082'!$H:$H)</f>
        <v>0</v>
      </c>
      <c r="AD1647" s="213">
        <f t="shared" si="329"/>
        <v>33252.400000000001</v>
      </c>
      <c r="AE1647" s="744">
        <f t="shared" si="330"/>
        <v>0</v>
      </c>
      <c r="AF1647" s="744">
        <f t="shared" si="331"/>
        <v>16626.2</v>
      </c>
      <c r="AG1647" s="744">
        <f t="shared" si="332"/>
        <v>8313.1</v>
      </c>
      <c r="AH1647" s="744">
        <f t="shared" si="333"/>
        <v>8313.1</v>
      </c>
      <c r="AI1647" s="744">
        <f t="shared" si="334"/>
        <v>33252.400000000001</v>
      </c>
      <c r="AJ1647" s="744">
        <f t="shared" si="335"/>
        <v>-33252.400000000001</v>
      </c>
      <c r="AK1647" s="1097">
        <v>0</v>
      </c>
    </row>
    <row r="1648" spans="1:37">
      <c r="A1648">
        <v>25590</v>
      </c>
      <c r="B1648" t="s">
        <v>1564</v>
      </c>
      <c r="C1648">
        <v>931150</v>
      </c>
      <c r="D1648" t="s">
        <v>1564</v>
      </c>
      <c r="E1648">
        <v>524790</v>
      </c>
      <c r="F1648" t="s">
        <v>7046</v>
      </c>
      <c r="G1648" s="408" t="s">
        <v>7052</v>
      </c>
      <c r="H1648" s="566" t="s">
        <v>47</v>
      </c>
      <c r="I1648" s="566" t="s">
        <v>1564</v>
      </c>
      <c r="J1648" s="217" t="s">
        <v>458</v>
      </c>
      <c r="K1648" s="61" t="str">
        <f t="shared" si="325"/>
        <v>2</v>
      </c>
      <c r="L1648" s="63" t="str">
        <f t="shared" si="326"/>
        <v>Natural Resources2</v>
      </c>
      <c r="M1648" s="63" t="str">
        <f t="shared" si="327"/>
        <v>MSHCP Reserve Management2</v>
      </c>
      <c r="Q1648" s="213">
        <f t="shared" si="328"/>
        <v>0</v>
      </c>
      <c r="W1648" s="213">
        <v>1208.3399999999999</v>
      </c>
      <c r="X1648" s="213">
        <v>0</v>
      </c>
      <c r="Y1648" s="213">
        <v>0</v>
      </c>
      <c r="Z1648" s="213">
        <v>604.16999999999996</v>
      </c>
      <c r="AA1648" s="213">
        <v>201.39</v>
      </c>
      <c r="AB1648" s="213">
        <v>201.39</v>
      </c>
      <c r="AC1648" s="213">
        <f>SUMIF('[3]revexpbalances - 2024-07-18T082'!$G:$G,G:G,'[3]revexpbalances - 2024-07-18T082'!$H:$H)</f>
        <v>0</v>
      </c>
      <c r="AD1648" s="213">
        <f t="shared" si="329"/>
        <v>2215.2899999999995</v>
      </c>
      <c r="AE1648" s="744">
        <f t="shared" si="330"/>
        <v>0</v>
      </c>
      <c r="AF1648" s="744">
        <f t="shared" si="331"/>
        <v>1208.3399999999999</v>
      </c>
      <c r="AG1648" s="744">
        <f t="shared" si="332"/>
        <v>604.16999999999996</v>
      </c>
      <c r="AH1648" s="744">
        <f t="shared" si="333"/>
        <v>402.78</v>
      </c>
      <c r="AI1648" s="744">
        <f t="shared" si="334"/>
        <v>2215.29</v>
      </c>
      <c r="AJ1648" s="744">
        <f t="shared" si="335"/>
        <v>-2215.29</v>
      </c>
      <c r="AK1648" s="1097">
        <v>0</v>
      </c>
    </row>
    <row r="1649" spans="1:37">
      <c r="A1649">
        <v>25590</v>
      </c>
      <c r="B1649" t="s">
        <v>1564</v>
      </c>
      <c r="C1649">
        <v>931150</v>
      </c>
      <c r="D1649" t="s">
        <v>1564</v>
      </c>
      <c r="E1649">
        <v>525840</v>
      </c>
      <c r="F1649" t="s">
        <v>2962</v>
      </c>
      <c r="G1649" s="408" t="s">
        <v>7053</v>
      </c>
      <c r="H1649" s="566" t="s">
        <v>47</v>
      </c>
      <c r="I1649" s="566" t="s">
        <v>1564</v>
      </c>
      <c r="J1649" s="217" t="s">
        <v>458</v>
      </c>
      <c r="K1649" s="61" t="str">
        <f t="shared" si="325"/>
        <v>2</v>
      </c>
      <c r="L1649" s="63" t="str">
        <f t="shared" si="326"/>
        <v>Natural Resources2</v>
      </c>
      <c r="M1649" s="63" t="str">
        <f t="shared" si="327"/>
        <v>MSHCP Reserve Management2</v>
      </c>
      <c r="Q1649" s="213">
        <f t="shared" si="328"/>
        <v>0</v>
      </c>
      <c r="W1649" s="213">
        <v>14581.09</v>
      </c>
      <c r="X1649" s="213">
        <v>0</v>
      </c>
      <c r="Y1649" s="213">
        <v>0</v>
      </c>
      <c r="Z1649" s="213">
        <v>8748.66</v>
      </c>
      <c r="AA1649" s="213">
        <v>2916.22</v>
      </c>
      <c r="AB1649" s="213">
        <v>2916.22</v>
      </c>
      <c r="AC1649" s="213">
        <f>SUMIF('[3]revexpbalances - 2024-07-18T082'!$G:$G,G:G,'[3]revexpbalances - 2024-07-18T082'!$H:$H)</f>
        <v>2916.22</v>
      </c>
      <c r="AD1649" s="213">
        <f t="shared" si="329"/>
        <v>32078.410000000003</v>
      </c>
      <c r="AE1649" s="744">
        <f t="shared" si="330"/>
        <v>0</v>
      </c>
      <c r="AF1649" s="744">
        <f t="shared" si="331"/>
        <v>14581.09</v>
      </c>
      <c r="AG1649" s="744">
        <f t="shared" si="332"/>
        <v>8748.66</v>
      </c>
      <c r="AH1649" s="744">
        <f t="shared" si="333"/>
        <v>8748.66</v>
      </c>
      <c r="AI1649" s="744">
        <f t="shared" si="334"/>
        <v>32078.41</v>
      </c>
      <c r="AJ1649" s="744">
        <f t="shared" si="335"/>
        <v>-32078.41</v>
      </c>
      <c r="AK1649" s="1097">
        <v>0</v>
      </c>
    </row>
    <row r="1650" spans="1:37">
      <c r="A1650">
        <v>25620</v>
      </c>
      <c r="B1650" t="s">
        <v>2347</v>
      </c>
      <c r="C1650">
        <v>931750</v>
      </c>
      <c r="D1650" t="s">
        <v>2347</v>
      </c>
      <c r="E1650">
        <v>517000</v>
      </c>
      <c r="F1650" t="s">
        <v>480</v>
      </c>
      <c r="G1650" s="408" t="s">
        <v>7054</v>
      </c>
      <c r="H1650" s="566" t="s">
        <v>1524</v>
      </c>
      <c r="I1650" s="566" t="s">
        <v>448</v>
      </c>
      <c r="J1650" s="62" t="s">
        <v>1950</v>
      </c>
      <c r="K1650" s="61" t="str">
        <f t="shared" si="325"/>
        <v>1</v>
      </c>
      <c r="L1650" s="63" t="str">
        <f t="shared" si="326"/>
        <v>Regional Parks1</v>
      </c>
      <c r="M1650" s="63" t="str">
        <f t="shared" si="327"/>
        <v>Lake Skinner1</v>
      </c>
      <c r="Q1650" s="213">
        <f t="shared" si="328"/>
        <v>0</v>
      </c>
      <c r="W1650" s="213">
        <v>14954.34</v>
      </c>
      <c r="X1650" s="213">
        <v>0</v>
      </c>
      <c r="Y1650" s="213">
        <v>0</v>
      </c>
      <c r="Z1650" s="213">
        <v>7477.17</v>
      </c>
      <c r="AA1650" s="213">
        <v>0</v>
      </c>
      <c r="AB1650" s="213">
        <v>7477.17</v>
      </c>
      <c r="AC1650" s="213">
        <f>SUMIF('[3]revexpbalances - 2024-07-18T082'!$G:$G,G:G,'[3]revexpbalances - 2024-07-18T082'!$H:$H)</f>
        <v>0</v>
      </c>
      <c r="AD1650" s="213">
        <f t="shared" si="329"/>
        <v>29908.68</v>
      </c>
      <c r="AE1650" s="744">
        <f t="shared" si="330"/>
        <v>0</v>
      </c>
      <c r="AF1650" s="744">
        <f t="shared" si="331"/>
        <v>14954.34</v>
      </c>
      <c r="AG1650" s="744">
        <f t="shared" si="332"/>
        <v>7477.17</v>
      </c>
      <c r="AH1650" s="744">
        <f t="shared" si="333"/>
        <v>7477.17</v>
      </c>
      <c r="AI1650" s="744">
        <f t="shared" si="334"/>
        <v>29908.68</v>
      </c>
      <c r="AJ1650" s="744">
        <f t="shared" si="335"/>
        <v>-29908.68</v>
      </c>
      <c r="AK1650" s="1097">
        <v>0</v>
      </c>
    </row>
    <row r="1651" spans="1:37">
      <c r="A1651">
        <v>25620</v>
      </c>
      <c r="B1651" t="s">
        <v>2347</v>
      </c>
      <c r="C1651">
        <v>931750</v>
      </c>
      <c r="D1651" t="s">
        <v>2347</v>
      </c>
      <c r="E1651">
        <v>520930</v>
      </c>
      <c r="F1651" t="s">
        <v>55</v>
      </c>
      <c r="G1651" s="408" t="s">
        <v>7055</v>
      </c>
      <c r="H1651" s="566" t="s">
        <v>1524</v>
      </c>
      <c r="I1651" s="566" t="s">
        <v>448</v>
      </c>
      <c r="J1651" s="217" t="s">
        <v>458</v>
      </c>
      <c r="K1651" s="61" t="str">
        <f t="shared" si="325"/>
        <v>2</v>
      </c>
      <c r="L1651" s="63" t="str">
        <f t="shared" si="326"/>
        <v>Regional Parks2</v>
      </c>
      <c r="M1651" s="63" t="str">
        <f t="shared" si="327"/>
        <v>Lake Skinner2</v>
      </c>
      <c r="Q1651" s="213">
        <f t="shared" si="328"/>
        <v>0</v>
      </c>
      <c r="W1651" s="213">
        <v>42186.16</v>
      </c>
      <c r="X1651" s="213">
        <v>0</v>
      </c>
      <c r="Y1651" s="213">
        <v>0</v>
      </c>
      <c r="Z1651" s="213">
        <v>21093.08</v>
      </c>
      <c r="AA1651" s="213">
        <v>0</v>
      </c>
      <c r="AB1651" s="213">
        <v>21093.08</v>
      </c>
      <c r="AC1651" s="213">
        <f>SUMIF('[3]revexpbalances - 2024-07-18T082'!$G:$G,G:G,'[3]revexpbalances - 2024-07-18T082'!$H:$H)</f>
        <v>0</v>
      </c>
      <c r="AD1651" s="213">
        <f t="shared" si="329"/>
        <v>84372.32</v>
      </c>
      <c r="AE1651" s="744">
        <f t="shared" si="330"/>
        <v>0</v>
      </c>
      <c r="AF1651" s="744">
        <f t="shared" si="331"/>
        <v>42186.16</v>
      </c>
      <c r="AG1651" s="744">
        <f t="shared" si="332"/>
        <v>21093.08</v>
      </c>
      <c r="AH1651" s="744">
        <f t="shared" si="333"/>
        <v>21093.08</v>
      </c>
      <c r="AI1651" s="744">
        <f t="shared" si="334"/>
        <v>84372.32</v>
      </c>
      <c r="AJ1651" s="744">
        <f t="shared" si="335"/>
        <v>-84372.32</v>
      </c>
      <c r="AK1651" s="1097">
        <v>0</v>
      </c>
    </row>
    <row r="1652" spans="1:37">
      <c r="A1652">
        <v>25620</v>
      </c>
      <c r="B1652" t="s">
        <v>2347</v>
      </c>
      <c r="C1652">
        <v>931750</v>
      </c>
      <c r="D1652" t="s">
        <v>2347</v>
      </c>
      <c r="E1652">
        <v>520945</v>
      </c>
      <c r="F1652" t="s">
        <v>56</v>
      </c>
      <c r="G1652" s="408" t="s">
        <v>7056</v>
      </c>
      <c r="H1652" s="566" t="s">
        <v>1524</v>
      </c>
      <c r="I1652" s="566" t="s">
        <v>448</v>
      </c>
      <c r="J1652" s="217" t="s">
        <v>458</v>
      </c>
      <c r="K1652" s="61" t="str">
        <f t="shared" si="325"/>
        <v>2</v>
      </c>
      <c r="L1652" s="63" t="str">
        <f t="shared" si="326"/>
        <v>Regional Parks2</v>
      </c>
      <c r="M1652" s="63" t="str">
        <f t="shared" si="327"/>
        <v>Lake Skinner2</v>
      </c>
      <c r="Q1652" s="213">
        <f t="shared" si="328"/>
        <v>0</v>
      </c>
      <c r="W1652" s="213">
        <v>20320.91</v>
      </c>
      <c r="X1652" s="213">
        <v>0</v>
      </c>
      <c r="Y1652" s="213">
        <v>0</v>
      </c>
      <c r="Z1652" s="213">
        <v>10160.459999999999</v>
      </c>
      <c r="AA1652" s="213">
        <v>0</v>
      </c>
      <c r="AB1652" s="213">
        <v>10160.459999999999</v>
      </c>
      <c r="AC1652" s="213">
        <f>SUMIF('[3]revexpbalances - 2024-07-18T082'!$G:$G,G:G,'[3]revexpbalances - 2024-07-18T082'!$H:$H)</f>
        <v>0</v>
      </c>
      <c r="AD1652" s="213">
        <f t="shared" si="329"/>
        <v>40641.83</v>
      </c>
      <c r="AE1652" s="744">
        <f t="shared" si="330"/>
        <v>0</v>
      </c>
      <c r="AF1652" s="744">
        <f t="shared" si="331"/>
        <v>20320.91</v>
      </c>
      <c r="AG1652" s="744">
        <f t="shared" si="332"/>
        <v>10160.459999999999</v>
      </c>
      <c r="AH1652" s="744">
        <f t="shared" si="333"/>
        <v>10160.459999999999</v>
      </c>
      <c r="AI1652" s="744">
        <f t="shared" si="334"/>
        <v>40641.83</v>
      </c>
      <c r="AJ1652" s="744">
        <f t="shared" si="335"/>
        <v>-40641.83</v>
      </c>
      <c r="AK1652" s="1097">
        <v>0</v>
      </c>
    </row>
    <row r="1653" spans="1:37">
      <c r="A1653">
        <v>25620</v>
      </c>
      <c r="B1653" t="s">
        <v>2347</v>
      </c>
      <c r="C1653">
        <v>931750</v>
      </c>
      <c r="D1653" t="s">
        <v>2347</v>
      </c>
      <c r="E1653">
        <v>524790</v>
      </c>
      <c r="F1653" t="s">
        <v>7046</v>
      </c>
      <c r="G1653" s="408" t="s">
        <v>7057</v>
      </c>
      <c r="H1653" s="566" t="s">
        <v>1524</v>
      </c>
      <c r="I1653" s="566" t="s">
        <v>448</v>
      </c>
      <c r="J1653" s="217" t="s">
        <v>458</v>
      </c>
      <c r="K1653" s="61" t="str">
        <f t="shared" si="325"/>
        <v>2</v>
      </c>
      <c r="L1653" s="63" t="str">
        <f t="shared" si="326"/>
        <v>Regional Parks2</v>
      </c>
      <c r="M1653" s="63" t="str">
        <f t="shared" si="327"/>
        <v>Lake Skinner2</v>
      </c>
      <c r="Q1653" s="213">
        <f t="shared" si="328"/>
        <v>0</v>
      </c>
      <c r="W1653" s="213">
        <v>1476.86</v>
      </c>
      <c r="X1653" s="213">
        <v>0</v>
      </c>
      <c r="Y1653" s="213">
        <v>0</v>
      </c>
      <c r="Z1653" s="213">
        <v>738.42</v>
      </c>
      <c r="AA1653" s="213">
        <v>246.14</v>
      </c>
      <c r="AB1653" s="213">
        <v>246.14</v>
      </c>
      <c r="AC1653" s="213">
        <f>SUMIF('[3]revexpbalances - 2024-07-18T082'!$G:$G,G:G,'[3]revexpbalances - 2024-07-18T082'!$H:$H)</f>
        <v>0</v>
      </c>
      <c r="AD1653" s="213">
        <f t="shared" si="329"/>
        <v>2707.5599999999995</v>
      </c>
      <c r="AE1653" s="744">
        <f t="shared" si="330"/>
        <v>0</v>
      </c>
      <c r="AF1653" s="744">
        <f t="shared" si="331"/>
        <v>1476.86</v>
      </c>
      <c r="AG1653" s="744">
        <f t="shared" si="332"/>
        <v>738.42</v>
      </c>
      <c r="AH1653" s="744">
        <f t="shared" si="333"/>
        <v>492.28</v>
      </c>
      <c r="AI1653" s="744">
        <f t="shared" si="334"/>
        <v>2707.5599999999995</v>
      </c>
      <c r="AJ1653" s="744">
        <f t="shared" si="335"/>
        <v>-2707.5599999999995</v>
      </c>
      <c r="AK1653" s="1097">
        <v>0</v>
      </c>
    </row>
    <row r="1654" spans="1:37">
      <c r="A1654">
        <v>25620</v>
      </c>
      <c r="B1654" t="s">
        <v>2347</v>
      </c>
      <c r="C1654">
        <v>931750</v>
      </c>
      <c r="D1654" t="s">
        <v>2347</v>
      </c>
      <c r="E1654">
        <v>525840</v>
      </c>
      <c r="F1654" t="s">
        <v>2962</v>
      </c>
      <c r="G1654" s="408" t="s">
        <v>7058</v>
      </c>
      <c r="H1654" s="566" t="s">
        <v>1524</v>
      </c>
      <c r="I1654" s="566" t="s">
        <v>448</v>
      </c>
      <c r="J1654" s="217" t="s">
        <v>458</v>
      </c>
      <c r="K1654" s="61" t="str">
        <f t="shared" si="325"/>
        <v>2</v>
      </c>
      <c r="L1654" s="63" t="str">
        <f t="shared" si="326"/>
        <v>Regional Parks2</v>
      </c>
      <c r="M1654" s="63" t="str">
        <f t="shared" si="327"/>
        <v>Lake Skinner2</v>
      </c>
      <c r="Q1654" s="213">
        <f t="shared" si="328"/>
        <v>0</v>
      </c>
      <c r="W1654" s="213">
        <v>17821.330000000002</v>
      </c>
      <c r="X1654" s="213">
        <v>0</v>
      </c>
      <c r="Y1654" s="213">
        <v>0</v>
      </c>
      <c r="Z1654" s="213">
        <v>10692.81</v>
      </c>
      <c r="AA1654" s="213">
        <v>3564.27</v>
      </c>
      <c r="AB1654" s="213">
        <v>3564.27</v>
      </c>
      <c r="AC1654" s="213">
        <f>SUMIF('[3]revexpbalances - 2024-07-18T082'!$G:$G,G:G,'[3]revexpbalances - 2024-07-18T082'!$H:$H)</f>
        <v>3564.27</v>
      </c>
      <c r="AD1654" s="213">
        <f t="shared" si="329"/>
        <v>39206.949999999997</v>
      </c>
      <c r="AE1654" s="744">
        <f t="shared" si="330"/>
        <v>0</v>
      </c>
      <c r="AF1654" s="744">
        <f t="shared" si="331"/>
        <v>17821.330000000002</v>
      </c>
      <c r="AG1654" s="744">
        <f t="shared" si="332"/>
        <v>10692.81</v>
      </c>
      <c r="AH1654" s="744">
        <f t="shared" si="333"/>
        <v>10692.81</v>
      </c>
      <c r="AI1654" s="744">
        <f t="shared" si="334"/>
        <v>39206.949999999997</v>
      </c>
      <c r="AJ1654" s="744">
        <f t="shared" si="335"/>
        <v>-39206.949999999997</v>
      </c>
      <c r="AK1654" s="1097">
        <v>0</v>
      </c>
    </row>
    <row r="1655" spans="1:37">
      <c r="A1655">
        <v>25550</v>
      </c>
      <c r="B1655" t="s">
        <v>2955</v>
      </c>
      <c r="C1655">
        <v>931101</v>
      </c>
      <c r="D1655" t="s">
        <v>2956</v>
      </c>
      <c r="E1655">
        <v>528920</v>
      </c>
      <c r="F1655" t="s">
        <v>78</v>
      </c>
      <c r="G1655" s="408" t="s">
        <v>849</v>
      </c>
      <c r="H1655" s="566" t="s">
        <v>47</v>
      </c>
      <c r="I1655" s="217" t="s">
        <v>443</v>
      </c>
      <c r="J1655" s="217" t="s">
        <v>458</v>
      </c>
      <c r="K1655" s="61" t="str">
        <f t="shared" si="325"/>
        <v>2</v>
      </c>
      <c r="L1655" s="63" t="str">
        <f t="shared" si="326"/>
        <v>Natural Resources2</v>
      </c>
      <c r="M1655" s="63" t="str">
        <f t="shared" si="327"/>
        <v>Santa Ana River Mitigation Bank2</v>
      </c>
      <c r="N1655" s="637">
        <v>0</v>
      </c>
      <c r="P1655" s="717">
        <v>77000</v>
      </c>
      <c r="Q1655" s="213">
        <f t="shared" si="328"/>
        <v>77000</v>
      </c>
      <c r="R1655" s="213">
        <v>0</v>
      </c>
      <c r="S1655" s="213">
        <v>0</v>
      </c>
      <c r="T1655" s="213">
        <v>0</v>
      </c>
      <c r="U1655" s="213">
        <v>0</v>
      </c>
      <c r="V1655" s="213">
        <v>0</v>
      </c>
      <c r="W1655" s="213">
        <v>0</v>
      </c>
      <c r="X1655" s="213">
        <v>0</v>
      </c>
      <c r="Y1655" s="213">
        <v>0</v>
      </c>
      <c r="Z1655" s="213">
        <v>0</v>
      </c>
      <c r="AA1655" s="213">
        <v>58700.85</v>
      </c>
      <c r="AB1655" s="213">
        <v>0</v>
      </c>
      <c r="AC1655" s="213">
        <f>SUMIF('[3]revexpbalances - 2024-07-18T082'!$G:$G,G:G,'[3]revexpbalances - 2024-07-18T082'!$H:$H)</f>
        <v>0</v>
      </c>
      <c r="AD1655" s="213">
        <f t="shared" si="329"/>
        <v>58700.85</v>
      </c>
      <c r="AE1655" s="744">
        <f t="shared" si="330"/>
        <v>0</v>
      </c>
      <c r="AF1655" s="744">
        <f t="shared" si="331"/>
        <v>0</v>
      </c>
      <c r="AG1655" s="744">
        <f t="shared" si="332"/>
        <v>0</v>
      </c>
      <c r="AH1655" s="744">
        <f t="shared" si="333"/>
        <v>58700.85</v>
      </c>
      <c r="AI1655" s="744">
        <f t="shared" si="334"/>
        <v>58700.85</v>
      </c>
      <c r="AJ1655" s="744">
        <f t="shared" si="335"/>
        <v>18299.150000000001</v>
      </c>
      <c r="AK1655" s="1097">
        <v>6000</v>
      </c>
    </row>
    <row r="1656" spans="1:37">
      <c r="A1656">
        <v>21735</v>
      </c>
      <c r="B1656" t="s">
        <v>6765</v>
      </c>
      <c r="C1656">
        <v>931105</v>
      </c>
      <c r="D1656" t="s">
        <v>1641</v>
      </c>
      <c r="E1656">
        <v>520705</v>
      </c>
      <c r="F1656" t="s">
        <v>53</v>
      </c>
      <c r="G1656" s="408" t="s">
        <v>7062</v>
      </c>
      <c r="H1656" s="566" t="s">
        <v>6767</v>
      </c>
      <c r="I1656" s="566" t="s">
        <v>6766</v>
      </c>
      <c r="J1656" s="217" t="s">
        <v>458</v>
      </c>
      <c r="K1656" s="61" t="str">
        <f t="shared" ref="K1656:K1672" si="336">MID(E1656,2,1)</f>
        <v>2</v>
      </c>
      <c r="L1656" s="63" t="str">
        <f t="shared" ref="L1656:L1672" si="337">H1656&amp;K1656</f>
        <v>ARPA2</v>
      </c>
      <c r="M1656" s="63" t="str">
        <f t="shared" ref="M1656:M1672" si="338">I1656&amp;K1656</f>
        <v>ARPA Projects2</v>
      </c>
      <c r="Q1656" s="213">
        <f t="shared" si="328"/>
        <v>0</v>
      </c>
      <c r="X1656" s="213">
        <v>185.49</v>
      </c>
      <c r="Y1656" s="213">
        <v>0</v>
      </c>
      <c r="Z1656" s="213">
        <v>0</v>
      </c>
      <c r="AA1656" s="213">
        <v>0</v>
      </c>
      <c r="AB1656" s="213">
        <v>173.13</v>
      </c>
      <c r="AC1656" s="213">
        <f>SUMIF('[3]revexpbalances - 2024-07-18T082'!$G:$G,G:G,'[3]revexpbalances - 2024-07-18T082'!$H:$H)</f>
        <v>0</v>
      </c>
      <c r="AD1656" s="213">
        <f t="shared" si="329"/>
        <v>358.62</v>
      </c>
      <c r="AE1656" s="744">
        <f t="shared" si="330"/>
        <v>0</v>
      </c>
      <c r="AF1656" s="744">
        <f t="shared" si="331"/>
        <v>0</v>
      </c>
      <c r="AG1656" s="744">
        <f t="shared" si="332"/>
        <v>185.49</v>
      </c>
      <c r="AH1656" s="744">
        <f t="shared" si="333"/>
        <v>173.13</v>
      </c>
      <c r="AI1656" s="744">
        <f t="shared" si="334"/>
        <v>358.62</v>
      </c>
      <c r="AJ1656" s="744">
        <f t="shared" si="335"/>
        <v>-358.62</v>
      </c>
      <c r="AK1656" s="1097">
        <v>0</v>
      </c>
    </row>
    <row r="1657" spans="1:37">
      <c r="A1657">
        <v>25400</v>
      </c>
      <c r="B1657" t="s">
        <v>2923</v>
      </c>
      <c r="C1657">
        <v>931205</v>
      </c>
      <c r="D1657" t="s">
        <v>5949</v>
      </c>
      <c r="E1657">
        <v>528140</v>
      </c>
      <c r="F1657" t="s">
        <v>76</v>
      </c>
      <c r="G1657" s="408" t="s">
        <v>7063</v>
      </c>
      <c r="H1657" s="566" t="s">
        <v>1766</v>
      </c>
      <c r="I1657" s="566" t="s">
        <v>7000</v>
      </c>
      <c r="J1657" s="217" t="s">
        <v>458</v>
      </c>
      <c r="K1657" s="61" t="str">
        <f t="shared" si="336"/>
        <v>2</v>
      </c>
      <c r="L1657" s="63" t="str">
        <f t="shared" si="337"/>
        <v>Business Services2</v>
      </c>
      <c r="M1657" s="63" t="str">
        <f t="shared" si="338"/>
        <v>Guest Services &amp; Events2</v>
      </c>
      <c r="Q1657" s="213">
        <f t="shared" si="328"/>
        <v>0</v>
      </c>
      <c r="X1657" s="213">
        <v>260</v>
      </c>
      <c r="Y1657" s="213">
        <v>0</v>
      </c>
      <c r="Z1657" s="213">
        <v>0</v>
      </c>
      <c r="AA1657" s="213">
        <v>0</v>
      </c>
      <c r="AB1657" s="213">
        <v>0</v>
      </c>
      <c r="AC1657" s="213">
        <f>SUMIF('[3]revexpbalances - 2024-07-18T082'!$G:$G,G:G,'[3]revexpbalances - 2024-07-18T082'!$H:$H)</f>
        <v>0</v>
      </c>
      <c r="AD1657" s="213">
        <f t="shared" si="329"/>
        <v>260</v>
      </c>
      <c r="AE1657" s="744">
        <f t="shared" si="330"/>
        <v>0</v>
      </c>
      <c r="AF1657" s="744">
        <f t="shared" si="331"/>
        <v>0</v>
      </c>
      <c r="AG1657" s="744">
        <f t="shared" si="332"/>
        <v>260</v>
      </c>
      <c r="AH1657" s="744">
        <f t="shared" si="333"/>
        <v>0</v>
      </c>
      <c r="AI1657" s="744">
        <f t="shared" si="334"/>
        <v>260</v>
      </c>
      <c r="AJ1657" s="744">
        <f t="shared" si="335"/>
        <v>-260</v>
      </c>
      <c r="AK1657" s="1097">
        <v>0</v>
      </c>
    </row>
    <row r="1658" spans="1:37">
      <c r="A1658">
        <v>25400</v>
      </c>
      <c r="B1658" t="s">
        <v>2923</v>
      </c>
      <c r="C1658">
        <v>931220</v>
      </c>
      <c r="D1658" t="s">
        <v>529</v>
      </c>
      <c r="E1658">
        <v>525160</v>
      </c>
      <c r="F1658" t="s">
        <v>7064</v>
      </c>
      <c r="G1658" s="408" t="s">
        <v>7065</v>
      </c>
      <c r="H1658" s="566" t="s">
        <v>1766</v>
      </c>
      <c r="I1658" s="566" t="s">
        <v>117</v>
      </c>
      <c r="J1658" s="217" t="s">
        <v>458</v>
      </c>
      <c r="K1658" s="61" t="str">
        <f t="shared" si="336"/>
        <v>2</v>
      </c>
      <c r="L1658" s="63" t="str">
        <f t="shared" si="337"/>
        <v>Business Services2</v>
      </c>
      <c r="M1658" s="63" t="str">
        <f t="shared" si="338"/>
        <v>Executive2</v>
      </c>
      <c r="Q1658" s="213">
        <f t="shared" si="328"/>
        <v>0</v>
      </c>
      <c r="X1658" s="213">
        <v>450</v>
      </c>
      <c r="Y1658" s="213">
        <v>0</v>
      </c>
      <c r="Z1658" s="213">
        <v>0</v>
      </c>
      <c r="AA1658" s="213">
        <v>0</v>
      </c>
      <c r="AB1658" s="213">
        <v>0</v>
      </c>
      <c r="AC1658" s="213">
        <f>SUMIF('[3]revexpbalances - 2024-07-18T082'!$G:$G,G:G,'[3]revexpbalances - 2024-07-18T082'!$H:$H)</f>
        <v>0</v>
      </c>
      <c r="AD1658" s="213">
        <f t="shared" si="329"/>
        <v>450</v>
      </c>
      <c r="AE1658" s="744">
        <f t="shared" si="330"/>
        <v>0</v>
      </c>
      <c r="AF1658" s="744">
        <f t="shared" si="331"/>
        <v>0</v>
      </c>
      <c r="AG1658" s="744">
        <f t="shared" si="332"/>
        <v>450</v>
      </c>
      <c r="AH1658" s="744">
        <f t="shared" si="333"/>
        <v>0</v>
      </c>
      <c r="AI1658" s="744">
        <f t="shared" si="334"/>
        <v>450</v>
      </c>
      <c r="AJ1658" s="744">
        <f t="shared" si="335"/>
        <v>-450</v>
      </c>
      <c r="AK1658" s="1097">
        <v>0</v>
      </c>
    </row>
    <row r="1659" spans="1:37">
      <c r="A1659">
        <v>25400</v>
      </c>
      <c r="B1659" t="s">
        <v>2923</v>
      </c>
      <c r="C1659">
        <v>931235</v>
      </c>
      <c r="D1659" t="s">
        <v>46</v>
      </c>
      <c r="E1659">
        <v>525260</v>
      </c>
      <c r="F1659" t="s">
        <v>7066</v>
      </c>
      <c r="G1659" s="408" t="s">
        <v>7067</v>
      </c>
      <c r="H1659" s="566" t="s">
        <v>1766</v>
      </c>
      <c r="I1659" s="566" t="s">
        <v>46</v>
      </c>
      <c r="J1659" s="217" t="s">
        <v>458</v>
      </c>
      <c r="K1659" s="61" t="str">
        <f t="shared" si="336"/>
        <v>2</v>
      </c>
      <c r="L1659" s="63" t="str">
        <f t="shared" si="337"/>
        <v>Business Services2</v>
      </c>
      <c r="M1659" s="63" t="str">
        <f t="shared" si="338"/>
        <v>Business Operations2</v>
      </c>
      <c r="Q1659" s="213">
        <f t="shared" si="328"/>
        <v>0</v>
      </c>
      <c r="X1659" s="213">
        <v>24.78</v>
      </c>
      <c r="Y1659" s="213">
        <v>0</v>
      </c>
      <c r="Z1659" s="213">
        <v>0</v>
      </c>
      <c r="AA1659" s="213">
        <v>0</v>
      </c>
      <c r="AB1659" s="213">
        <v>0</v>
      </c>
      <c r="AC1659" s="213">
        <f>SUMIF('[3]revexpbalances - 2024-07-18T082'!$G:$G,G:G,'[3]revexpbalances - 2024-07-18T082'!$H:$H)</f>
        <v>0</v>
      </c>
      <c r="AD1659" s="213">
        <f t="shared" si="329"/>
        <v>24.78</v>
      </c>
      <c r="AE1659" s="744">
        <f t="shared" si="330"/>
        <v>0</v>
      </c>
      <c r="AF1659" s="744">
        <f t="shared" si="331"/>
        <v>0</v>
      </c>
      <c r="AG1659" s="744">
        <f t="shared" si="332"/>
        <v>24.78</v>
      </c>
      <c r="AH1659" s="744">
        <f t="shared" si="333"/>
        <v>0</v>
      </c>
      <c r="AI1659" s="744">
        <f t="shared" si="334"/>
        <v>24.78</v>
      </c>
      <c r="AJ1659" s="744">
        <f t="shared" si="335"/>
        <v>-24.78</v>
      </c>
      <c r="AK1659" s="1097">
        <v>0</v>
      </c>
    </row>
    <row r="1660" spans="1:37">
      <c r="A1660">
        <v>25400</v>
      </c>
      <c r="B1660" t="s">
        <v>2923</v>
      </c>
      <c r="C1660">
        <v>931240</v>
      </c>
      <c r="D1660" t="s">
        <v>104</v>
      </c>
      <c r="E1660">
        <v>528140</v>
      </c>
      <c r="F1660" t="s">
        <v>76</v>
      </c>
      <c r="G1660" s="408" t="s">
        <v>1964</v>
      </c>
      <c r="H1660" s="566" t="s">
        <v>1766</v>
      </c>
      <c r="I1660" s="566" t="s">
        <v>104</v>
      </c>
      <c r="J1660" s="217" t="s">
        <v>458</v>
      </c>
      <c r="K1660" s="61" t="str">
        <f t="shared" si="336"/>
        <v>2</v>
      </c>
      <c r="L1660" s="63" t="str">
        <f t="shared" si="337"/>
        <v>Business Services2</v>
      </c>
      <c r="M1660" s="63" t="str">
        <f t="shared" si="338"/>
        <v>Finance2</v>
      </c>
      <c r="Q1660" s="213">
        <f t="shared" si="328"/>
        <v>0</v>
      </c>
      <c r="X1660" s="213">
        <v>260</v>
      </c>
      <c r="Y1660" s="213">
        <v>0</v>
      </c>
      <c r="Z1660" s="213">
        <v>0</v>
      </c>
      <c r="AA1660" s="213">
        <v>0</v>
      </c>
      <c r="AB1660" s="213">
        <v>0</v>
      </c>
      <c r="AC1660" s="213">
        <f>SUMIF('[3]revexpbalances - 2024-07-18T082'!$G:$G,G:G,'[3]revexpbalances - 2024-07-18T082'!$H:$H)</f>
        <v>0</v>
      </c>
      <c r="AD1660" s="213">
        <f t="shared" si="329"/>
        <v>260</v>
      </c>
      <c r="AE1660" s="744">
        <f t="shared" si="330"/>
        <v>0</v>
      </c>
      <c r="AF1660" s="744">
        <f t="shared" si="331"/>
        <v>0</v>
      </c>
      <c r="AG1660" s="744">
        <f t="shared" si="332"/>
        <v>260</v>
      </c>
      <c r="AH1660" s="744">
        <f t="shared" si="333"/>
        <v>0</v>
      </c>
      <c r="AI1660" s="744">
        <f t="shared" si="334"/>
        <v>260</v>
      </c>
      <c r="AJ1660" s="744">
        <f t="shared" si="335"/>
        <v>-260</v>
      </c>
      <c r="AK1660" s="1097">
        <v>0</v>
      </c>
    </row>
    <row r="1661" spans="1:37">
      <c r="A1661">
        <v>25400</v>
      </c>
      <c r="B1661" t="s">
        <v>2923</v>
      </c>
      <c r="C1661">
        <v>931260</v>
      </c>
      <c r="D1661" t="s">
        <v>115</v>
      </c>
      <c r="E1661">
        <v>528140</v>
      </c>
      <c r="F1661" t="s">
        <v>76</v>
      </c>
      <c r="G1661" s="408" t="s">
        <v>3912</v>
      </c>
      <c r="H1661" s="566" t="s">
        <v>1766</v>
      </c>
      <c r="I1661" s="566" t="s">
        <v>115</v>
      </c>
      <c r="J1661" s="217" t="s">
        <v>458</v>
      </c>
      <c r="K1661" s="61" t="str">
        <f t="shared" si="336"/>
        <v>2</v>
      </c>
      <c r="L1661" s="63" t="str">
        <f t="shared" si="337"/>
        <v>Business Services2</v>
      </c>
      <c r="M1661" s="63" t="str">
        <f t="shared" si="338"/>
        <v>Marketing2</v>
      </c>
      <c r="Q1661" s="213">
        <f t="shared" si="328"/>
        <v>0</v>
      </c>
      <c r="X1661" s="213">
        <v>400</v>
      </c>
      <c r="Y1661" s="213">
        <v>0</v>
      </c>
      <c r="Z1661" s="213">
        <v>0</v>
      </c>
      <c r="AA1661" s="213">
        <v>0</v>
      </c>
      <c r="AB1661" s="213">
        <v>71.209999999999994</v>
      </c>
      <c r="AC1661" s="213">
        <f>SUMIF('[3]revexpbalances - 2024-07-18T082'!$G:$G,G:G,'[3]revexpbalances - 2024-07-18T082'!$H:$H)</f>
        <v>0</v>
      </c>
      <c r="AD1661" s="213">
        <f t="shared" si="329"/>
        <v>471.21</v>
      </c>
      <c r="AE1661" s="744">
        <f t="shared" si="330"/>
        <v>0</v>
      </c>
      <c r="AF1661" s="744">
        <f t="shared" si="331"/>
        <v>0</v>
      </c>
      <c r="AG1661" s="744">
        <f t="shared" si="332"/>
        <v>400</v>
      </c>
      <c r="AH1661" s="744">
        <f t="shared" si="333"/>
        <v>71.209999999999994</v>
      </c>
      <c r="AI1661" s="744">
        <f t="shared" si="334"/>
        <v>471.21</v>
      </c>
      <c r="AJ1661" s="744">
        <f t="shared" si="335"/>
        <v>-471.21</v>
      </c>
      <c r="AK1661" s="1097">
        <v>0</v>
      </c>
    </row>
    <row r="1662" spans="1:37">
      <c r="A1662">
        <v>25400</v>
      </c>
      <c r="B1662" t="s">
        <v>2923</v>
      </c>
      <c r="C1662">
        <v>931270</v>
      </c>
      <c r="D1662" t="s">
        <v>6876</v>
      </c>
      <c r="E1662">
        <v>510620</v>
      </c>
      <c r="F1662" t="s">
        <v>467</v>
      </c>
      <c r="G1662" s="408" t="s">
        <v>7068</v>
      </c>
      <c r="H1662" s="566" t="s">
        <v>1766</v>
      </c>
      <c r="I1662" s="566" t="s">
        <v>6968</v>
      </c>
      <c r="J1662" s="217" t="s">
        <v>1950</v>
      </c>
      <c r="K1662" s="61" t="str">
        <f t="shared" si="336"/>
        <v>1</v>
      </c>
      <c r="L1662" s="63" t="str">
        <f t="shared" si="337"/>
        <v>Business Services1</v>
      </c>
      <c r="M1662" s="63" t="str">
        <f t="shared" si="338"/>
        <v>SARB Management1</v>
      </c>
      <c r="Q1662" s="213">
        <f t="shared" si="328"/>
        <v>0</v>
      </c>
      <c r="X1662" s="213">
        <v>43.8</v>
      </c>
      <c r="Y1662" s="213">
        <v>42.08</v>
      </c>
      <c r="Z1662" s="213">
        <v>38</v>
      </c>
      <c r="AA1662" s="213">
        <v>38.549999999999997</v>
      </c>
      <c r="AB1662" s="213">
        <v>63.7</v>
      </c>
      <c r="AC1662" s="213">
        <f>SUMIF('[3]revexpbalances - 2024-07-18T082'!$G:$G,G:G,'[3]revexpbalances - 2024-07-18T082'!$H:$H)</f>
        <v>40.799999999999997</v>
      </c>
      <c r="AD1662" s="213">
        <f t="shared" si="329"/>
        <v>266.93</v>
      </c>
      <c r="AE1662" s="744">
        <f t="shared" si="330"/>
        <v>0</v>
      </c>
      <c r="AF1662" s="744">
        <f t="shared" si="331"/>
        <v>0</v>
      </c>
      <c r="AG1662" s="744">
        <f t="shared" si="332"/>
        <v>123.88</v>
      </c>
      <c r="AH1662" s="744">
        <f t="shared" si="333"/>
        <v>143.05000000000001</v>
      </c>
      <c r="AI1662" s="744">
        <f t="shared" si="334"/>
        <v>266.93</v>
      </c>
      <c r="AJ1662" s="744">
        <f t="shared" si="335"/>
        <v>-266.93</v>
      </c>
      <c r="AK1662" s="1097">
        <v>0</v>
      </c>
    </row>
    <row r="1663" spans="1:37">
      <c r="A1663">
        <v>25400</v>
      </c>
      <c r="B1663" t="s">
        <v>2923</v>
      </c>
      <c r="C1663">
        <v>931270</v>
      </c>
      <c r="D1663" t="s">
        <v>6876</v>
      </c>
      <c r="E1663">
        <v>523100</v>
      </c>
      <c r="F1663" t="s">
        <v>61</v>
      </c>
      <c r="G1663" s="408" t="s">
        <v>7069</v>
      </c>
      <c r="H1663" s="566" t="s">
        <v>1766</v>
      </c>
      <c r="I1663" s="566" t="s">
        <v>6968</v>
      </c>
      <c r="J1663" s="217" t="s">
        <v>458</v>
      </c>
      <c r="K1663" s="61" t="str">
        <f t="shared" si="336"/>
        <v>2</v>
      </c>
      <c r="L1663" s="63" t="str">
        <f t="shared" si="337"/>
        <v>Business Services2</v>
      </c>
      <c r="M1663" s="63" t="str">
        <f t="shared" si="338"/>
        <v>SARB Management2</v>
      </c>
      <c r="Q1663" s="213">
        <f t="shared" si="328"/>
        <v>0</v>
      </c>
      <c r="X1663" s="213">
        <v>120.8</v>
      </c>
      <c r="Y1663" s="213">
        <v>0</v>
      </c>
      <c r="Z1663" s="213">
        <v>0</v>
      </c>
      <c r="AA1663" s="213">
        <v>0</v>
      </c>
      <c r="AB1663" s="213">
        <v>0</v>
      </c>
      <c r="AC1663" s="213">
        <f>SUMIF('[3]revexpbalances - 2024-07-18T082'!$G:$G,G:G,'[3]revexpbalances - 2024-07-18T082'!$H:$H)</f>
        <v>0</v>
      </c>
      <c r="AD1663" s="213">
        <f t="shared" si="329"/>
        <v>120.8</v>
      </c>
      <c r="AE1663" s="744">
        <f t="shared" si="330"/>
        <v>0</v>
      </c>
      <c r="AF1663" s="744">
        <f t="shared" si="331"/>
        <v>0</v>
      </c>
      <c r="AG1663" s="744">
        <f t="shared" si="332"/>
        <v>120.8</v>
      </c>
      <c r="AH1663" s="744">
        <f t="shared" si="333"/>
        <v>0</v>
      </c>
      <c r="AI1663" s="744">
        <f t="shared" si="334"/>
        <v>120.8</v>
      </c>
      <c r="AJ1663" s="744">
        <f t="shared" si="335"/>
        <v>-120.8</v>
      </c>
      <c r="AK1663" s="1097">
        <v>0</v>
      </c>
    </row>
    <row r="1664" spans="1:37">
      <c r="A1664">
        <v>25400</v>
      </c>
      <c r="B1664" t="s">
        <v>2923</v>
      </c>
      <c r="C1664">
        <v>931270</v>
      </c>
      <c r="D1664" t="s">
        <v>6876</v>
      </c>
      <c r="E1664">
        <v>528140</v>
      </c>
      <c r="F1664" t="s">
        <v>76</v>
      </c>
      <c r="G1664" s="408" t="s">
        <v>7070</v>
      </c>
      <c r="H1664" s="566" t="s">
        <v>1766</v>
      </c>
      <c r="I1664" s="566" t="s">
        <v>6968</v>
      </c>
      <c r="J1664" s="217" t="s">
        <v>458</v>
      </c>
      <c r="K1664" s="61" t="str">
        <f t="shared" si="336"/>
        <v>2</v>
      </c>
      <c r="L1664" s="63" t="str">
        <f t="shared" si="337"/>
        <v>Business Services2</v>
      </c>
      <c r="M1664" s="63" t="str">
        <f t="shared" si="338"/>
        <v>SARB Management2</v>
      </c>
      <c r="Q1664" s="213">
        <f t="shared" si="328"/>
        <v>0</v>
      </c>
      <c r="X1664" s="213">
        <v>1329.24</v>
      </c>
      <c r="Y1664" s="213">
        <v>0</v>
      </c>
      <c r="Z1664" s="213">
        <v>650</v>
      </c>
      <c r="AA1664" s="213">
        <v>0</v>
      </c>
      <c r="AB1664" s="213">
        <v>0</v>
      </c>
      <c r="AC1664" s="213">
        <f>SUMIF('[3]revexpbalances - 2024-07-18T082'!$G:$G,G:G,'[3]revexpbalances - 2024-07-18T082'!$H:$H)</f>
        <v>0</v>
      </c>
      <c r="AD1664" s="213">
        <f t="shared" si="329"/>
        <v>1979.24</v>
      </c>
      <c r="AE1664" s="744">
        <f t="shared" si="330"/>
        <v>0</v>
      </c>
      <c r="AF1664" s="744">
        <f t="shared" si="331"/>
        <v>0</v>
      </c>
      <c r="AG1664" s="744">
        <f t="shared" si="332"/>
        <v>1979.24</v>
      </c>
      <c r="AH1664" s="744">
        <f t="shared" si="333"/>
        <v>0</v>
      </c>
      <c r="AI1664" s="744">
        <f t="shared" si="334"/>
        <v>1979.24</v>
      </c>
      <c r="AJ1664" s="744">
        <f t="shared" si="335"/>
        <v>-1979.24</v>
      </c>
      <c r="AK1664" s="1097">
        <v>0</v>
      </c>
    </row>
    <row r="1665" spans="1:37">
      <c r="A1665">
        <v>25400</v>
      </c>
      <c r="B1665" t="s">
        <v>2923</v>
      </c>
      <c r="C1665">
        <v>931307</v>
      </c>
      <c r="D1665" t="s">
        <v>5792</v>
      </c>
      <c r="E1665">
        <v>528020</v>
      </c>
      <c r="F1665" t="s">
        <v>152</v>
      </c>
      <c r="G1665" s="408" t="s">
        <v>7071</v>
      </c>
      <c r="H1665" s="566" t="s">
        <v>23</v>
      </c>
      <c r="I1665" s="566" t="s">
        <v>439</v>
      </c>
      <c r="J1665" s="217" t="s">
        <v>458</v>
      </c>
      <c r="K1665" s="61" t="str">
        <f t="shared" si="336"/>
        <v>2</v>
      </c>
      <c r="L1665" s="63" t="str">
        <f t="shared" si="337"/>
        <v>Interpretive2</v>
      </c>
      <c r="M1665" s="63" t="str">
        <f t="shared" si="338"/>
        <v>Santa Rosa Plateau Nature Center2</v>
      </c>
      <c r="Q1665" s="213">
        <f t="shared" si="328"/>
        <v>0</v>
      </c>
      <c r="X1665" s="213">
        <v>491.35</v>
      </c>
      <c r="Y1665" s="213">
        <v>142.1</v>
      </c>
      <c r="Z1665" s="213">
        <v>91.76</v>
      </c>
      <c r="AA1665" s="213">
        <v>35.56</v>
      </c>
      <c r="AB1665" s="213">
        <v>25.78</v>
      </c>
      <c r="AC1665" s="213">
        <f>SUMIF('[3]revexpbalances - 2024-07-18T082'!$G:$G,G:G,'[3]revexpbalances - 2024-07-18T082'!$H:$H)</f>
        <v>38.659999999999997</v>
      </c>
      <c r="AD1665" s="213">
        <f t="shared" si="329"/>
        <v>825.20999999999992</v>
      </c>
      <c r="AE1665" s="744">
        <f t="shared" si="330"/>
        <v>0</v>
      </c>
      <c r="AF1665" s="744">
        <f t="shared" si="331"/>
        <v>0</v>
      </c>
      <c r="AG1665" s="744">
        <f t="shared" si="332"/>
        <v>725.21</v>
      </c>
      <c r="AH1665" s="744">
        <f t="shared" si="333"/>
        <v>100</v>
      </c>
      <c r="AI1665" s="744">
        <f t="shared" si="334"/>
        <v>825.21</v>
      </c>
      <c r="AJ1665" s="744">
        <f t="shared" si="335"/>
        <v>-825.21</v>
      </c>
      <c r="AK1665" s="1097">
        <v>0</v>
      </c>
    </row>
    <row r="1666" spans="1:37">
      <c r="A1666">
        <v>25400</v>
      </c>
      <c r="B1666" t="s">
        <v>2923</v>
      </c>
      <c r="C1666">
        <v>931400</v>
      </c>
      <c r="D1666" t="s">
        <v>2934</v>
      </c>
      <c r="E1666">
        <v>537020</v>
      </c>
      <c r="F1666" t="s">
        <v>83</v>
      </c>
      <c r="G1666" s="408" t="s">
        <v>7072</v>
      </c>
      <c r="H1666" s="566" t="s">
        <v>1524</v>
      </c>
      <c r="I1666" s="566" t="s">
        <v>1913</v>
      </c>
      <c r="J1666" s="217" t="s">
        <v>7021</v>
      </c>
      <c r="K1666" s="61" t="str">
        <f t="shared" si="336"/>
        <v>3</v>
      </c>
      <c r="L1666" s="63" t="str">
        <f t="shared" si="337"/>
        <v>Regional Parks3</v>
      </c>
      <c r="M1666" s="63" t="str">
        <f t="shared" si="338"/>
        <v>Regional Parks General Admin3</v>
      </c>
      <c r="Q1666" s="213">
        <f t="shared" si="328"/>
        <v>0</v>
      </c>
      <c r="X1666" s="213">
        <v>121.01</v>
      </c>
      <c r="Y1666" s="213">
        <v>0</v>
      </c>
      <c r="Z1666" s="213">
        <v>0</v>
      </c>
      <c r="AA1666" s="213">
        <v>0</v>
      </c>
      <c r="AB1666" s="213">
        <v>0</v>
      </c>
      <c r="AC1666" s="213">
        <f>SUMIF('[3]revexpbalances - 2024-07-18T082'!$G:$G,G:G,'[3]revexpbalances - 2024-07-18T082'!$H:$H)</f>
        <v>80.67</v>
      </c>
      <c r="AD1666" s="213">
        <f t="shared" si="329"/>
        <v>201.68</v>
      </c>
      <c r="AE1666" s="744">
        <f t="shared" si="330"/>
        <v>0</v>
      </c>
      <c r="AF1666" s="744">
        <f t="shared" si="331"/>
        <v>0</v>
      </c>
      <c r="AG1666" s="744">
        <f t="shared" si="332"/>
        <v>121.01</v>
      </c>
      <c r="AH1666" s="744">
        <f t="shared" si="333"/>
        <v>80.67</v>
      </c>
      <c r="AI1666" s="744">
        <f t="shared" si="334"/>
        <v>201.68</v>
      </c>
      <c r="AJ1666" s="744">
        <f t="shared" si="335"/>
        <v>-201.68</v>
      </c>
      <c r="AK1666" s="1097">
        <v>0</v>
      </c>
    </row>
    <row r="1667" spans="1:37">
      <c r="A1667">
        <v>25400</v>
      </c>
      <c r="B1667" t="s">
        <v>2923</v>
      </c>
      <c r="C1667">
        <v>931405</v>
      </c>
      <c r="D1667" t="s">
        <v>2937</v>
      </c>
      <c r="E1667">
        <v>528140</v>
      </c>
      <c r="F1667" t="s">
        <v>76</v>
      </c>
      <c r="G1667" s="408" t="s">
        <v>7073</v>
      </c>
      <c r="H1667" s="566" t="s">
        <v>1524</v>
      </c>
      <c r="I1667" s="566" t="s">
        <v>445</v>
      </c>
      <c r="J1667" s="217" t="s">
        <v>458</v>
      </c>
      <c r="K1667" s="61" t="str">
        <f t="shared" si="336"/>
        <v>2</v>
      </c>
      <c r="L1667" s="63" t="str">
        <f t="shared" si="337"/>
        <v>Regional Parks2</v>
      </c>
      <c r="M1667" s="63" t="str">
        <f t="shared" si="338"/>
        <v>Lake Cahuilla2</v>
      </c>
      <c r="Q1667" s="213">
        <f t="shared" si="328"/>
        <v>0</v>
      </c>
      <c r="X1667" s="213">
        <v>260</v>
      </c>
      <c r="Y1667" s="213">
        <v>0</v>
      </c>
      <c r="Z1667" s="213">
        <v>460</v>
      </c>
      <c r="AA1667" s="213">
        <v>0</v>
      </c>
      <c r="AB1667" s="213">
        <v>0</v>
      </c>
      <c r="AC1667" s="213">
        <f>SUMIF('[3]revexpbalances - 2024-07-18T082'!$G:$G,G:G,'[3]revexpbalances - 2024-07-18T082'!$H:$H)</f>
        <v>0</v>
      </c>
      <c r="AD1667" s="213">
        <f t="shared" si="329"/>
        <v>720</v>
      </c>
      <c r="AE1667" s="744">
        <f t="shared" si="330"/>
        <v>0</v>
      </c>
      <c r="AF1667" s="744">
        <f t="shared" si="331"/>
        <v>0</v>
      </c>
      <c r="AG1667" s="744">
        <f t="shared" si="332"/>
        <v>720</v>
      </c>
      <c r="AH1667" s="744">
        <f t="shared" si="333"/>
        <v>0</v>
      </c>
      <c r="AI1667" s="744">
        <f t="shared" si="334"/>
        <v>720</v>
      </c>
      <c r="AJ1667" s="744">
        <f t="shared" si="335"/>
        <v>-720</v>
      </c>
      <c r="AK1667" s="1097">
        <v>0</v>
      </c>
    </row>
    <row r="1668" spans="1:37">
      <c r="A1668">
        <v>25400</v>
      </c>
      <c r="B1668" t="s">
        <v>2923</v>
      </c>
      <c r="C1668">
        <v>931408</v>
      </c>
      <c r="D1668" t="s">
        <v>2939</v>
      </c>
      <c r="E1668">
        <v>520330</v>
      </c>
      <c r="F1668" t="s">
        <v>52</v>
      </c>
      <c r="G1668" s="408" t="s">
        <v>7074</v>
      </c>
      <c r="H1668" s="566" t="s">
        <v>1524</v>
      </c>
      <c r="I1668" s="566" t="s">
        <v>359</v>
      </c>
      <c r="J1668" s="217" t="s">
        <v>458</v>
      </c>
      <c r="K1668" s="61" t="str">
        <f t="shared" si="336"/>
        <v>2</v>
      </c>
      <c r="L1668" s="63" t="str">
        <f t="shared" si="337"/>
        <v>Regional Parks2</v>
      </c>
      <c r="M1668" s="63" t="str">
        <f t="shared" si="338"/>
        <v>McCall2</v>
      </c>
      <c r="P1668" s="717">
        <v>5000</v>
      </c>
      <c r="Q1668" s="213">
        <f t="shared" si="328"/>
        <v>5000</v>
      </c>
      <c r="X1668" s="213">
        <v>653.33000000000004</v>
      </c>
      <c r="Y1668" s="213">
        <v>350</v>
      </c>
      <c r="Z1668" s="213">
        <v>350</v>
      </c>
      <c r="AA1668" s="213">
        <v>350</v>
      </c>
      <c r="AB1668" s="213">
        <v>350</v>
      </c>
      <c r="AC1668" s="213">
        <f>SUMIF('[3]revexpbalances - 2024-07-18T082'!$G:$G,G:G,'[3]revexpbalances - 2024-07-18T082'!$H:$H)</f>
        <v>350</v>
      </c>
      <c r="AD1668" s="213">
        <f t="shared" si="329"/>
        <v>2403.33</v>
      </c>
      <c r="AE1668" s="744">
        <f t="shared" si="330"/>
        <v>0</v>
      </c>
      <c r="AF1668" s="744">
        <f t="shared" si="331"/>
        <v>0</v>
      </c>
      <c r="AG1668" s="744">
        <f t="shared" si="332"/>
        <v>1353.33</v>
      </c>
      <c r="AH1668" s="744">
        <f t="shared" si="333"/>
        <v>1050</v>
      </c>
      <c r="AI1668" s="744">
        <f t="shared" si="334"/>
        <v>2403.33</v>
      </c>
      <c r="AJ1668" s="744">
        <f t="shared" si="335"/>
        <v>2596.67</v>
      </c>
      <c r="AK1668" s="1097">
        <v>0</v>
      </c>
    </row>
    <row r="1669" spans="1:37">
      <c r="A1669">
        <v>25400</v>
      </c>
      <c r="B1669" t="s">
        <v>2923</v>
      </c>
      <c r="C1669">
        <v>931409</v>
      </c>
      <c r="D1669" t="s">
        <v>2940</v>
      </c>
      <c r="E1669">
        <v>520705</v>
      </c>
      <c r="F1669" t="s">
        <v>53</v>
      </c>
      <c r="G1669" s="408" t="s">
        <v>7075</v>
      </c>
      <c r="H1669" s="566" t="s">
        <v>1524</v>
      </c>
      <c r="I1669" s="566" t="s">
        <v>447</v>
      </c>
      <c r="J1669" s="217" t="s">
        <v>458</v>
      </c>
      <c r="K1669" s="61" t="str">
        <f t="shared" si="336"/>
        <v>2</v>
      </c>
      <c r="L1669" s="63" t="str">
        <f t="shared" si="337"/>
        <v>Regional Parks2</v>
      </c>
      <c r="M1669" s="63" t="str">
        <f t="shared" si="338"/>
        <v>Rancho Jurupa2</v>
      </c>
      <c r="Q1669" s="213">
        <f t="shared" si="328"/>
        <v>0</v>
      </c>
      <c r="X1669" s="213">
        <v>79.03</v>
      </c>
      <c r="Y1669" s="213">
        <v>0</v>
      </c>
      <c r="Z1669" s="213">
        <v>0</v>
      </c>
      <c r="AA1669" s="213">
        <v>0</v>
      </c>
      <c r="AB1669" s="213">
        <v>0</v>
      </c>
      <c r="AC1669" s="213">
        <f>SUMIF('[3]revexpbalances - 2024-07-18T082'!$G:$G,G:G,'[3]revexpbalances - 2024-07-18T082'!$H:$H)</f>
        <v>0</v>
      </c>
      <c r="AD1669" s="213">
        <f t="shared" si="329"/>
        <v>79.03</v>
      </c>
      <c r="AE1669" s="744">
        <f t="shared" si="330"/>
        <v>0</v>
      </c>
      <c r="AF1669" s="744">
        <f t="shared" si="331"/>
        <v>0</v>
      </c>
      <c r="AG1669" s="744">
        <f t="shared" si="332"/>
        <v>79.03</v>
      </c>
      <c r="AH1669" s="744">
        <f t="shared" si="333"/>
        <v>0</v>
      </c>
      <c r="AI1669" s="744">
        <f t="shared" si="334"/>
        <v>79.03</v>
      </c>
      <c r="AJ1669" s="744">
        <f t="shared" si="335"/>
        <v>-79.03</v>
      </c>
      <c r="AK1669" s="1097">
        <v>0</v>
      </c>
    </row>
    <row r="1670" spans="1:37">
      <c r="A1670">
        <v>25430</v>
      </c>
      <c r="B1670" t="s">
        <v>2951</v>
      </c>
      <c r="C1670">
        <v>931170</v>
      </c>
      <c r="D1670" t="s">
        <v>1515</v>
      </c>
      <c r="E1670">
        <v>529510</v>
      </c>
      <c r="F1670" t="s">
        <v>101</v>
      </c>
      <c r="G1670" s="408" t="s">
        <v>7076</v>
      </c>
      <c r="H1670" s="566" t="s">
        <v>47</v>
      </c>
      <c r="I1670" s="566" t="s">
        <v>508</v>
      </c>
      <c r="J1670" s="217" t="s">
        <v>458</v>
      </c>
      <c r="K1670" s="61" t="str">
        <f t="shared" si="336"/>
        <v>2</v>
      </c>
      <c r="L1670" s="63" t="str">
        <f t="shared" si="337"/>
        <v>Natural Resources2</v>
      </c>
      <c r="M1670" s="63" t="str">
        <f t="shared" si="338"/>
        <v>Habitat &amp; Open Space Management2</v>
      </c>
      <c r="Q1670" s="213">
        <f t="shared" si="328"/>
        <v>0</v>
      </c>
      <c r="X1670" s="213">
        <v>288.36</v>
      </c>
      <c r="Y1670" s="213">
        <v>0</v>
      </c>
      <c r="Z1670" s="213">
        <v>0</v>
      </c>
      <c r="AA1670" s="213">
        <v>0</v>
      </c>
      <c r="AB1670" s="213">
        <v>0</v>
      </c>
      <c r="AC1670" s="213">
        <f>SUMIF('[3]revexpbalances - 2024-07-18T082'!$G:$G,G:G,'[3]revexpbalances - 2024-07-18T082'!$H:$H)</f>
        <v>0</v>
      </c>
      <c r="AD1670" s="213">
        <f t="shared" si="329"/>
        <v>288.36</v>
      </c>
      <c r="AE1670" s="744">
        <f t="shared" si="330"/>
        <v>0</v>
      </c>
      <c r="AF1670" s="744">
        <f t="shared" si="331"/>
        <v>0</v>
      </c>
      <c r="AG1670" s="744">
        <f t="shared" si="332"/>
        <v>288.36</v>
      </c>
      <c r="AH1670" s="744">
        <f t="shared" si="333"/>
        <v>0</v>
      </c>
      <c r="AI1670" s="744">
        <f t="shared" si="334"/>
        <v>288.36</v>
      </c>
      <c r="AJ1670" s="744">
        <f t="shared" si="335"/>
        <v>-288.36</v>
      </c>
      <c r="AK1670" s="1097">
        <v>0</v>
      </c>
    </row>
    <row r="1671" spans="1:37">
      <c r="A1671">
        <v>25590</v>
      </c>
      <c r="B1671" t="s">
        <v>1564</v>
      </c>
      <c r="C1671">
        <v>931150</v>
      </c>
      <c r="D1671" t="s">
        <v>1564</v>
      </c>
      <c r="E1671">
        <v>529080</v>
      </c>
      <c r="F1671" t="s">
        <v>1783</v>
      </c>
      <c r="G1671" s="408" t="s">
        <v>7077</v>
      </c>
      <c r="H1671" s="566" t="s">
        <v>47</v>
      </c>
      <c r="I1671" s="566" t="s">
        <v>1564</v>
      </c>
      <c r="J1671" s="217" t="s">
        <v>458</v>
      </c>
      <c r="K1671" s="61" t="str">
        <f t="shared" si="336"/>
        <v>2</v>
      </c>
      <c r="L1671" s="63" t="str">
        <f t="shared" si="337"/>
        <v>Natural Resources2</v>
      </c>
      <c r="M1671" s="63" t="str">
        <f t="shared" si="338"/>
        <v>MSHCP Reserve Management2</v>
      </c>
      <c r="Q1671" s="213">
        <f t="shared" si="328"/>
        <v>0</v>
      </c>
      <c r="X1671" s="213">
        <v>167.32</v>
      </c>
      <c r="Y1671" s="213">
        <v>0</v>
      </c>
      <c r="Z1671" s="213">
        <v>59.45</v>
      </c>
      <c r="AA1671" s="213">
        <v>0</v>
      </c>
      <c r="AB1671" s="213">
        <v>0</v>
      </c>
      <c r="AC1671" s="213">
        <f>SUMIF('[3]revexpbalances - 2024-07-18T082'!$G:$G,G:G,'[3]revexpbalances - 2024-07-18T082'!$H:$H)</f>
        <v>0</v>
      </c>
      <c r="AD1671" s="213">
        <f t="shared" si="329"/>
        <v>226.76999999999998</v>
      </c>
      <c r="AE1671" s="744">
        <f t="shared" si="330"/>
        <v>0</v>
      </c>
      <c r="AF1671" s="744">
        <f t="shared" si="331"/>
        <v>0</v>
      </c>
      <c r="AG1671" s="744">
        <f t="shared" si="332"/>
        <v>226.76999999999998</v>
      </c>
      <c r="AH1671" s="744">
        <f t="shared" si="333"/>
        <v>0</v>
      </c>
      <c r="AI1671" s="744">
        <f t="shared" si="334"/>
        <v>226.76999999999998</v>
      </c>
      <c r="AJ1671" s="744">
        <f t="shared" si="335"/>
        <v>-226.76999999999998</v>
      </c>
      <c r="AK1671" s="1097">
        <v>0</v>
      </c>
    </row>
    <row r="1672" spans="1:37">
      <c r="A1672">
        <v>25620</v>
      </c>
      <c r="B1672" t="s">
        <v>2347</v>
      </c>
      <c r="C1672">
        <v>931750</v>
      </c>
      <c r="D1672" t="s">
        <v>2347</v>
      </c>
      <c r="E1672">
        <v>528260</v>
      </c>
      <c r="F1672" t="s">
        <v>227</v>
      </c>
      <c r="G1672" s="408" t="s">
        <v>7078</v>
      </c>
      <c r="H1672" s="566" t="s">
        <v>1524</v>
      </c>
      <c r="I1672" s="566" t="s">
        <v>448</v>
      </c>
      <c r="J1672" s="217" t="s">
        <v>458</v>
      </c>
      <c r="K1672" s="61" t="str">
        <f t="shared" si="336"/>
        <v>2</v>
      </c>
      <c r="L1672" s="63" t="str">
        <f t="shared" si="337"/>
        <v>Regional Parks2</v>
      </c>
      <c r="M1672" s="63" t="str">
        <f t="shared" si="338"/>
        <v>Lake Skinner2</v>
      </c>
      <c r="Q1672" s="213">
        <f t="shared" si="328"/>
        <v>0</v>
      </c>
      <c r="X1672" s="213">
        <v>338.38</v>
      </c>
      <c r="Y1672" s="213">
        <v>0</v>
      </c>
      <c r="Z1672" s="213">
        <v>231.43</v>
      </c>
      <c r="AA1672" s="213">
        <v>413.74</v>
      </c>
      <c r="AB1672" s="213">
        <v>0</v>
      </c>
      <c r="AC1672" s="213">
        <f>SUMIF('[3]revexpbalances - 2024-07-18T082'!$G:$G,G:G,'[3]revexpbalances - 2024-07-18T082'!$H:$H)</f>
        <v>0</v>
      </c>
      <c r="AD1672" s="213">
        <f t="shared" si="329"/>
        <v>983.55</v>
      </c>
      <c r="AE1672" s="744">
        <f t="shared" si="330"/>
        <v>0</v>
      </c>
      <c r="AF1672" s="744">
        <f t="shared" si="331"/>
        <v>0</v>
      </c>
      <c r="AG1672" s="744">
        <f t="shared" si="332"/>
        <v>569.80999999999995</v>
      </c>
      <c r="AH1672" s="744">
        <f t="shared" si="333"/>
        <v>413.74</v>
      </c>
      <c r="AI1672" s="744">
        <f t="shared" si="334"/>
        <v>983.55</v>
      </c>
      <c r="AJ1672" s="744">
        <f t="shared" si="335"/>
        <v>-983.55</v>
      </c>
      <c r="AK1672" s="1097">
        <v>0</v>
      </c>
    </row>
    <row r="1673" spans="1:37">
      <c r="A1673">
        <v>21735</v>
      </c>
      <c r="B1673" t="s">
        <v>6765</v>
      </c>
      <c r="C1673">
        <v>931105</v>
      </c>
      <c r="D1673" t="s">
        <v>1641</v>
      </c>
      <c r="E1673">
        <v>522340</v>
      </c>
      <c r="F1673" t="s">
        <v>94</v>
      </c>
      <c r="G1673" s="59" t="s">
        <v>7082</v>
      </c>
      <c r="H1673" s="566" t="s">
        <v>6767</v>
      </c>
      <c r="I1673" s="566" t="s">
        <v>6766</v>
      </c>
      <c r="J1673" s="217" t="s">
        <v>458</v>
      </c>
      <c r="K1673" s="61" t="str">
        <f t="shared" ref="K1673:K1685" si="339">MID(E1673,2,1)</f>
        <v>2</v>
      </c>
      <c r="L1673" s="63" t="str">
        <f t="shared" ref="L1673:L1685" si="340">H1673&amp;K1673</f>
        <v>ARPA2</v>
      </c>
      <c r="M1673" s="63" t="str">
        <f t="shared" ref="M1673:M1685" si="341">I1673&amp;K1673</f>
        <v>ARPA Projects2</v>
      </c>
      <c r="Q1673" s="213">
        <f t="shared" si="328"/>
        <v>0</v>
      </c>
      <c r="Y1673" s="213">
        <v>40.270000000000003</v>
      </c>
      <c r="Z1673" s="213">
        <v>3948.7</v>
      </c>
      <c r="AA1673" s="213">
        <v>0</v>
      </c>
      <c r="AB1673" s="213">
        <v>0</v>
      </c>
      <c r="AC1673" s="213">
        <f>SUMIF('[3]revexpbalances - 2024-07-18T082'!$G:$G,G:G,'[3]revexpbalances - 2024-07-18T082'!$H:$H)</f>
        <v>0</v>
      </c>
      <c r="AD1673" s="213">
        <f t="shared" si="329"/>
        <v>3988.97</v>
      </c>
      <c r="AE1673" s="744">
        <f t="shared" si="330"/>
        <v>0</v>
      </c>
      <c r="AF1673" s="744">
        <f t="shared" si="331"/>
        <v>0</v>
      </c>
      <c r="AG1673" s="744">
        <f t="shared" si="332"/>
        <v>3988.97</v>
      </c>
      <c r="AH1673" s="744">
        <f t="shared" si="333"/>
        <v>0</v>
      </c>
      <c r="AI1673" s="744">
        <f t="shared" si="334"/>
        <v>3988.97</v>
      </c>
      <c r="AJ1673" s="744">
        <f t="shared" si="335"/>
        <v>-3988.97</v>
      </c>
      <c r="AK1673" s="1097">
        <v>0</v>
      </c>
    </row>
    <row r="1674" spans="1:37">
      <c r="A1674">
        <v>21735</v>
      </c>
      <c r="B1674" t="s">
        <v>6765</v>
      </c>
      <c r="C1674">
        <v>931105</v>
      </c>
      <c r="D1674" t="s">
        <v>1641</v>
      </c>
      <c r="E1674">
        <v>537080</v>
      </c>
      <c r="F1674" t="s">
        <v>84</v>
      </c>
      <c r="G1674" s="59" t="s">
        <v>7083</v>
      </c>
      <c r="H1674" s="566" t="s">
        <v>6767</v>
      </c>
      <c r="I1674" s="566" t="s">
        <v>6766</v>
      </c>
      <c r="J1674" s="217" t="s">
        <v>7021</v>
      </c>
      <c r="K1674" s="61" t="str">
        <f t="shared" si="339"/>
        <v>3</v>
      </c>
      <c r="L1674" s="63" t="str">
        <f t="shared" si="340"/>
        <v>ARPA3</v>
      </c>
      <c r="M1674" s="63" t="str">
        <f t="shared" si="341"/>
        <v>ARPA Projects3</v>
      </c>
      <c r="Q1674" s="213">
        <f t="shared" si="328"/>
        <v>0</v>
      </c>
      <c r="Y1674" s="213">
        <v>150</v>
      </c>
      <c r="Z1674" s="213">
        <v>0</v>
      </c>
      <c r="AA1674" s="213">
        <v>795</v>
      </c>
      <c r="AB1674" s="213">
        <v>928</v>
      </c>
      <c r="AC1674" s="213">
        <f>SUMIF('[3]revexpbalances - 2024-07-18T082'!$G:$G,G:G,'[3]revexpbalances - 2024-07-18T082'!$H:$H)</f>
        <v>74</v>
      </c>
      <c r="AD1674" s="213">
        <f t="shared" si="329"/>
        <v>1947</v>
      </c>
      <c r="AE1674" s="744">
        <f t="shared" si="330"/>
        <v>0</v>
      </c>
      <c r="AF1674" s="744">
        <f t="shared" si="331"/>
        <v>0</v>
      </c>
      <c r="AG1674" s="744">
        <f t="shared" si="332"/>
        <v>150</v>
      </c>
      <c r="AH1674" s="744">
        <f t="shared" si="333"/>
        <v>1797</v>
      </c>
      <c r="AI1674" s="744">
        <f t="shared" si="334"/>
        <v>1947</v>
      </c>
      <c r="AJ1674" s="744">
        <f t="shared" si="335"/>
        <v>-1947</v>
      </c>
      <c r="AK1674" s="1097">
        <v>0</v>
      </c>
    </row>
    <row r="1675" spans="1:37">
      <c r="A1675">
        <v>25400</v>
      </c>
      <c r="B1675" t="s">
        <v>2923</v>
      </c>
      <c r="C1675">
        <v>931235</v>
      </c>
      <c r="D1675" t="s">
        <v>46</v>
      </c>
      <c r="E1675">
        <v>510520</v>
      </c>
      <c r="F1675" t="s">
        <v>466</v>
      </c>
      <c r="G1675" s="59" t="s">
        <v>7084</v>
      </c>
      <c r="H1675" s="566" t="s">
        <v>1766</v>
      </c>
      <c r="I1675" s="566" t="s">
        <v>46</v>
      </c>
      <c r="J1675" s="62" t="s">
        <v>1950</v>
      </c>
      <c r="K1675" s="61" t="str">
        <f t="shared" si="339"/>
        <v>1</v>
      </c>
      <c r="L1675" s="63" t="str">
        <f t="shared" si="340"/>
        <v>Business Services1</v>
      </c>
      <c r="M1675" s="63" t="str">
        <f t="shared" si="341"/>
        <v>Business Operations1</v>
      </c>
      <c r="Q1675" s="213">
        <f t="shared" si="328"/>
        <v>0</v>
      </c>
      <c r="Y1675" s="213">
        <v>48</v>
      </c>
      <c r="Z1675" s="213">
        <v>0</v>
      </c>
      <c r="AA1675" s="213">
        <v>0</v>
      </c>
      <c r="AB1675" s="213">
        <v>0</v>
      </c>
      <c r="AC1675" s="213">
        <f>SUMIF('[3]revexpbalances - 2024-07-18T082'!$G:$G,G:G,'[3]revexpbalances - 2024-07-18T082'!$H:$H)</f>
        <v>0</v>
      </c>
      <c r="AD1675" s="213">
        <f t="shared" si="329"/>
        <v>48</v>
      </c>
      <c r="AE1675" s="744">
        <f t="shared" si="330"/>
        <v>0</v>
      </c>
      <c r="AF1675" s="744">
        <f t="shared" si="331"/>
        <v>0</v>
      </c>
      <c r="AG1675" s="744">
        <f t="shared" si="332"/>
        <v>48</v>
      </c>
      <c r="AH1675" s="744">
        <f t="shared" si="333"/>
        <v>0</v>
      </c>
      <c r="AI1675" s="744">
        <f t="shared" si="334"/>
        <v>48</v>
      </c>
      <c r="AJ1675" s="744">
        <f t="shared" si="335"/>
        <v>-48</v>
      </c>
      <c r="AK1675" s="1097">
        <v>0</v>
      </c>
    </row>
    <row r="1676" spans="1:37">
      <c r="A1676">
        <v>25400</v>
      </c>
      <c r="B1676" t="s">
        <v>2923</v>
      </c>
      <c r="C1676">
        <v>931235</v>
      </c>
      <c r="D1676" t="s">
        <v>46</v>
      </c>
      <c r="E1676">
        <v>523620</v>
      </c>
      <c r="F1676" t="s">
        <v>63</v>
      </c>
      <c r="G1676" s="59" t="s">
        <v>3857</v>
      </c>
      <c r="H1676" s="566" t="s">
        <v>1766</v>
      </c>
      <c r="I1676" s="566" t="s">
        <v>46</v>
      </c>
      <c r="J1676" s="217" t="s">
        <v>458</v>
      </c>
      <c r="K1676" s="61" t="str">
        <f t="shared" si="339"/>
        <v>2</v>
      </c>
      <c r="L1676" s="63" t="str">
        <f t="shared" si="340"/>
        <v>Business Services2</v>
      </c>
      <c r="M1676" s="63" t="str">
        <f t="shared" si="341"/>
        <v>Business Operations2</v>
      </c>
      <c r="Q1676" s="213">
        <f t="shared" si="328"/>
        <v>0</v>
      </c>
      <c r="Y1676" s="213">
        <v>364.66</v>
      </c>
      <c r="Z1676" s="213">
        <v>0</v>
      </c>
      <c r="AA1676" s="213">
        <v>0</v>
      </c>
      <c r="AB1676" s="213">
        <v>0</v>
      </c>
      <c r="AC1676" s="213">
        <f>SUMIF('[3]revexpbalances - 2024-07-18T082'!$G:$G,G:G,'[3]revexpbalances - 2024-07-18T082'!$H:$H)</f>
        <v>0</v>
      </c>
      <c r="AD1676" s="213">
        <f t="shared" si="329"/>
        <v>364.66</v>
      </c>
      <c r="AE1676" s="744">
        <f t="shared" si="330"/>
        <v>0</v>
      </c>
      <c r="AF1676" s="744">
        <f t="shared" si="331"/>
        <v>0</v>
      </c>
      <c r="AG1676" s="744">
        <f t="shared" si="332"/>
        <v>364.66</v>
      </c>
      <c r="AH1676" s="744">
        <f t="shared" si="333"/>
        <v>0</v>
      </c>
      <c r="AI1676" s="744">
        <f t="shared" si="334"/>
        <v>364.66</v>
      </c>
      <c r="AJ1676" s="744">
        <f t="shared" si="335"/>
        <v>-364.66</v>
      </c>
      <c r="AK1676" s="1097">
        <v>0</v>
      </c>
    </row>
    <row r="1677" spans="1:37">
      <c r="A1677">
        <v>25400</v>
      </c>
      <c r="B1677" t="s">
        <v>2923</v>
      </c>
      <c r="C1677">
        <v>931245</v>
      </c>
      <c r="D1677" t="s">
        <v>429</v>
      </c>
      <c r="E1677">
        <v>537080</v>
      </c>
      <c r="F1677" t="s">
        <v>84</v>
      </c>
      <c r="G1677" s="59" t="s">
        <v>1414</v>
      </c>
      <c r="H1677" s="566" t="s">
        <v>1766</v>
      </c>
      <c r="I1677" s="566" t="s">
        <v>46</v>
      </c>
      <c r="J1677" s="62" t="s">
        <v>7021</v>
      </c>
      <c r="K1677" s="61" t="str">
        <f t="shared" si="339"/>
        <v>3</v>
      </c>
      <c r="L1677" s="63" t="str">
        <f t="shared" si="340"/>
        <v>Business Services3</v>
      </c>
      <c r="M1677" s="63" t="str">
        <f t="shared" si="341"/>
        <v>Business Operations3</v>
      </c>
      <c r="Q1677" s="213">
        <f t="shared" si="328"/>
        <v>0</v>
      </c>
      <c r="Y1677" s="213">
        <v>50</v>
      </c>
      <c r="Z1677" s="213">
        <v>-50</v>
      </c>
      <c r="AA1677" s="213">
        <v>100</v>
      </c>
      <c r="AB1677" s="213">
        <v>-100</v>
      </c>
      <c r="AC1677" s="213">
        <f>SUMIF('[3]revexpbalances - 2024-07-18T082'!$G:$G,G:G,'[3]revexpbalances - 2024-07-18T082'!$H:$H)</f>
        <v>0</v>
      </c>
      <c r="AD1677" s="213">
        <f t="shared" si="329"/>
        <v>0</v>
      </c>
      <c r="AE1677" s="744">
        <f t="shared" si="330"/>
        <v>0</v>
      </c>
      <c r="AF1677" s="744">
        <f t="shared" si="331"/>
        <v>0</v>
      </c>
      <c r="AG1677" s="744">
        <f t="shared" si="332"/>
        <v>0</v>
      </c>
      <c r="AH1677" s="744">
        <f t="shared" si="333"/>
        <v>0</v>
      </c>
      <c r="AI1677" s="744">
        <f t="shared" si="334"/>
        <v>0</v>
      </c>
      <c r="AJ1677" s="744">
        <f t="shared" si="335"/>
        <v>0</v>
      </c>
      <c r="AK1677" s="1097">
        <v>0</v>
      </c>
    </row>
    <row r="1678" spans="1:37">
      <c r="A1678">
        <v>25400</v>
      </c>
      <c r="B1678" t="s">
        <v>2923</v>
      </c>
      <c r="C1678">
        <v>931260</v>
      </c>
      <c r="D1678" t="s">
        <v>115</v>
      </c>
      <c r="E1678">
        <v>510520</v>
      </c>
      <c r="F1678" t="s">
        <v>466</v>
      </c>
      <c r="G1678" s="59" t="s">
        <v>3901</v>
      </c>
      <c r="H1678" s="566" t="s">
        <v>1766</v>
      </c>
      <c r="I1678" s="566" t="s">
        <v>115</v>
      </c>
      <c r="J1678" s="62" t="s">
        <v>1950</v>
      </c>
      <c r="K1678" s="61" t="str">
        <f t="shared" si="339"/>
        <v>1</v>
      </c>
      <c r="L1678" s="63" t="str">
        <f t="shared" si="340"/>
        <v>Business Services1</v>
      </c>
      <c r="M1678" s="63" t="str">
        <f t="shared" si="341"/>
        <v>Marketing1</v>
      </c>
      <c r="Q1678" s="213">
        <f t="shared" si="328"/>
        <v>0</v>
      </c>
      <c r="Y1678" s="213">
        <v>54</v>
      </c>
      <c r="Z1678" s="213">
        <v>108.75</v>
      </c>
      <c r="AA1678" s="213">
        <v>114</v>
      </c>
      <c r="AB1678" s="213">
        <v>174</v>
      </c>
      <c r="AC1678" s="213">
        <f>SUMIF('[3]revexpbalances - 2024-07-18T082'!$G:$G,G:G,'[3]revexpbalances - 2024-07-18T082'!$H:$H)</f>
        <v>48</v>
      </c>
      <c r="AD1678" s="213">
        <f t="shared" si="329"/>
        <v>498.75</v>
      </c>
      <c r="AE1678" s="744">
        <f t="shared" si="330"/>
        <v>0</v>
      </c>
      <c r="AF1678" s="744">
        <f t="shared" si="331"/>
        <v>0</v>
      </c>
      <c r="AG1678" s="744">
        <f t="shared" si="332"/>
        <v>162.75</v>
      </c>
      <c r="AH1678" s="744">
        <f t="shared" si="333"/>
        <v>336</v>
      </c>
      <c r="AI1678" s="744">
        <f t="shared" si="334"/>
        <v>498.75</v>
      </c>
      <c r="AJ1678" s="744">
        <f t="shared" si="335"/>
        <v>-498.75</v>
      </c>
      <c r="AK1678" s="1097">
        <v>0</v>
      </c>
    </row>
    <row r="1679" spans="1:37">
      <c r="A1679">
        <v>25400</v>
      </c>
      <c r="B1679" t="s">
        <v>2923</v>
      </c>
      <c r="C1679">
        <v>931270</v>
      </c>
      <c r="D1679" t="s">
        <v>6876</v>
      </c>
      <c r="E1679">
        <v>510200</v>
      </c>
      <c r="F1679" t="s">
        <v>462</v>
      </c>
      <c r="G1679" s="59" t="s">
        <v>7085</v>
      </c>
      <c r="H1679" s="566" t="s">
        <v>1766</v>
      </c>
      <c r="I1679" s="566" t="s">
        <v>6968</v>
      </c>
      <c r="J1679" s="62" t="s">
        <v>1950</v>
      </c>
      <c r="K1679" s="61" t="str">
        <f t="shared" si="339"/>
        <v>1</v>
      </c>
      <c r="L1679" s="63" t="str">
        <f t="shared" si="340"/>
        <v>Business Services1</v>
      </c>
      <c r="M1679" s="63" t="str">
        <f t="shared" si="341"/>
        <v>SARB Management1</v>
      </c>
      <c r="Q1679" s="213">
        <f t="shared" si="328"/>
        <v>0</v>
      </c>
      <c r="Y1679" s="213">
        <v>508.07</v>
      </c>
      <c r="Z1679" s="213">
        <v>0</v>
      </c>
      <c r="AA1679" s="213">
        <v>0</v>
      </c>
      <c r="AB1679" s="213">
        <v>0</v>
      </c>
      <c r="AC1679" s="213">
        <f>SUMIF('[3]revexpbalances - 2024-07-18T082'!$G:$G,G:G,'[3]revexpbalances - 2024-07-18T082'!$H:$H)</f>
        <v>0</v>
      </c>
      <c r="AD1679" s="213">
        <f t="shared" si="329"/>
        <v>508.07</v>
      </c>
      <c r="AE1679" s="744">
        <f t="shared" si="330"/>
        <v>0</v>
      </c>
      <c r="AF1679" s="744">
        <f t="shared" si="331"/>
        <v>0</v>
      </c>
      <c r="AG1679" s="744">
        <f t="shared" si="332"/>
        <v>508.07</v>
      </c>
      <c r="AH1679" s="744">
        <f t="shared" si="333"/>
        <v>0</v>
      </c>
      <c r="AI1679" s="744">
        <f t="shared" si="334"/>
        <v>508.07</v>
      </c>
      <c r="AJ1679" s="744">
        <f t="shared" si="335"/>
        <v>-508.07</v>
      </c>
      <c r="AK1679" s="1097">
        <v>0</v>
      </c>
    </row>
    <row r="1680" spans="1:37">
      <c r="A1680">
        <v>25400</v>
      </c>
      <c r="B1680" t="s">
        <v>2923</v>
      </c>
      <c r="C1680">
        <v>931270</v>
      </c>
      <c r="D1680" t="s">
        <v>6876</v>
      </c>
      <c r="E1680">
        <v>513020</v>
      </c>
      <c r="F1680" t="s">
        <v>470</v>
      </c>
      <c r="G1680" s="59" t="s">
        <v>7086</v>
      </c>
      <c r="H1680" s="566" t="s">
        <v>1766</v>
      </c>
      <c r="I1680" s="566" t="s">
        <v>6968</v>
      </c>
      <c r="J1680" s="62" t="s">
        <v>1950</v>
      </c>
      <c r="K1680" s="61" t="str">
        <f t="shared" si="339"/>
        <v>1</v>
      </c>
      <c r="L1680" s="63" t="str">
        <f t="shared" si="340"/>
        <v>Business Services1</v>
      </c>
      <c r="M1680" s="63" t="str">
        <f t="shared" si="341"/>
        <v>SARB Management1</v>
      </c>
      <c r="Q1680" s="213">
        <f t="shared" si="328"/>
        <v>0</v>
      </c>
      <c r="Y1680" s="213">
        <v>60.47</v>
      </c>
      <c r="Z1680" s="213">
        <v>146.85</v>
      </c>
      <c r="AA1680" s="213">
        <v>155.47999999999999</v>
      </c>
      <c r="AB1680" s="213">
        <v>0</v>
      </c>
      <c r="AC1680" s="213">
        <f>SUMIF('[3]revexpbalances - 2024-07-18T082'!$G:$G,G:G,'[3]revexpbalances - 2024-07-18T082'!$H:$H)</f>
        <v>398.49</v>
      </c>
      <c r="AD1680" s="213">
        <f t="shared" si="329"/>
        <v>761.29</v>
      </c>
      <c r="AE1680" s="744">
        <f t="shared" si="330"/>
        <v>0</v>
      </c>
      <c r="AF1680" s="744">
        <f t="shared" si="331"/>
        <v>0</v>
      </c>
      <c r="AG1680" s="744">
        <f t="shared" si="332"/>
        <v>207.32</v>
      </c>
      <c r="AH1680" s="744">
        <f t="shared" si="333"/>
        <v>553.97</v>
      </c>
      <c r="AI1680" s="744">
        <f t="shared" si="334"/>
        <v>761.29</v>
      </c>
      <c r="AJ1680" s="744">
        <f t="shared" si="335"/>
        <v>-761.29</v>
      </c>
      <c r="AK1680" s="1097">
        <v>0</v>
      </c>
    </row>
    <row r="1681" spans="1:37">
      <c r="A1681">
        <v>25400</v>
      </c>
      <c r="B1681" t="s">
        <v>2923</v>
      </c>
      <c r="C1681">
        <v>931270</v>
      </c>
      <c r="D1681" t="s">
        <v>6876</v>
      </c>
      <c r="E1681">
        <v>520360</v>
      </c>
      <c r="F1681" t="s">
        <v>2917</v>
      </c>
      <c r="G1681" s="59" t="s">
        <v>7087</v>
      </c>
      <c r="H1681" s="566" t="s">
        <v>1766</v>
      </c>
      <c r="I1681" s="566" t="s">
        <v>6968</v>
      </c>
      <c r="J1681" s="217" t="s">
        <v>458</v>
      </c>
      <c r="K1681" s="61" t="str">
        <f t="shared" si="339"/>
        <v>2</v>
      </c>
      <c r="L1681" s="63" t="str">
        <f t="shared" si="340"/>
        <v>Business Services2</v>
      </c>
      <c r="M1681" s="63" t="str">
        <f t="shared" si="341"/>
        <v>SARB Management2</v>
      </c>
      <c r="Q1681" s="213">
        <f t="shared" si="328"/>
        <v>0</v>
      </c>
      <c r="Y1681" s="213">
        <v>957.81</v>
      </c>
      <c r="Z1681" s="213">
        <v>1915.62</v>
      </c>
      <c r="AA1681" s="213">
        <v>48540.34</v>
      </c>
      <c r="AB1681" s="213">
        <v>957.81</v>
      </c>
      <c r="AC1681" s="213">
        <f>SUMIF('[3]revexpbalances - 2024-07-18T082'!$G:$G,G:G,'[3]revexpbalances - 2024-07-18T082'!$H:$H)</f>
        <v>2599.77</v>
      </c>
      <c r="AD1681" s="213">
        <f t="shared" si="329"/>
        <v>54971.349999999991</v>
      </c>
      <c r="AE1681" s="744">
        <f t="shared" si="330"/>
        <v>0</v>
      </c>
      <c r="AF1681" s="744">
        <f t="shared" si="331"/>
        <v>0</v>
      </c>
      <c r="AG1681" s="744">
        <f t="shared" si="332"/>
        <v>2873.43</v>
      </c>
      <c r="AH1681" s="744">
        <f t="shared" si="333"/>
        <v>52097.919999999991</v>
      </c>
      <c r="AI1681" s="744">
        <f t="shared" si="334"/>
        <v>54971.349999999991</v>
      </c>
      <c r="AJ1681" s="744">
        <f t="shared" si="335"/>
        <v>-54971.349999999991</v>
      </c>
      <c r="AK1681" s="1097">
        <v>0</v>
      </c>
    </row>
    <row r="1682" spans="1:37">
      <c r="A1682">
        <v>25400</v>
      </c>
      <c r="B1682" t="s">
        <v>2923</v>
      </c>
      <c r="C1682">
        <v>931270</v>
      </c>
      <c r="D1682" t="s">
        <v>6876</v>
      </c>
      <c r="E1682">
        <v>546160</v>
      </c>
      <c r="F1682" t="s">
        <v>2139</v>
      </c>
      <c r="G1682" s="59" t="s">
        <v>7088</v>
      </c>
      <c r="H1682" s="566" t="s">
        <v>1766</v>
      </c>
      <c r="I1682" s="566" t="s">
        <v>6968</v>
      </c>
      <c r="J1682" s="62" t="s">
        <v>460</v>
      </c>
      <c r="K1682" s="61" t="str">
        <f t="shared" si="339"/>
        <v>4</v>
      </c>
      <c r="L1682" s="63" t="str">
        <f t="shared" si="340"/>
        <v>Business Services4</v>
      </c>
      <c r="M1682" s="63" t="str">
        <f t="shared" si="341"/>
        <v>SARB Management4</v>
      </c>
      <c r="P1682" s="717">
        <v>100000</v>
      </c>
      <c r="Q1682" s="213">
        <f t="shared" si="328"/>
        <v>100000</v>
      </c>
      <c r="Y1682" s="213">
        <v>8420</v>
      </c>
      <c r="Z1682" s="213">
        <v>200368.82</v>
      </c>
      <c r="AA1682" s="213">
        <v>0</v>
      </c>
      <c r="AB1682" s="213">
        <v>0</v>
      </c>
      <c r="AC1682" s="213">
        <f>SUMIF('[3]revexpbalances - 2024-07-18T082'!$G:$G,G:G,'[3]revexpbalances - 2024-07-18T082'!$H:$H)</f>
        <v>0</v>
      </c>
      <c r="AD1682" s="213">
        <f t="shared" si="329"/>
        <v>208788.82</v>
      </c>
      <c r="AE1682" s="744">
        <f t="shared" si="330"/>
        <v>0</v>
      </c>
      <c r="AF1682" s="744">
        <f t="shared" si="331"/>
        <v>0</v>
      </c>
      <c r="AG1682" s="744">
        <f t="shared" si="332"/>
        <v>208788.82</v>
      </c>
      <c r="AH1682" s="744">
        <f t="shared" si="333"/>
        <v>0</v>
      </c>
      <c r="AI1682" s="744">
        <f t="shared" si="334"/>
        <v>208788.82</v>
      </c>
      <c r="AJ1682" s="744">
        <f t="shared" si="335"/>
        <v>-108788.82</v>
      </c>
      <c r="AK1682" s="1097">
        <v>0</v>
      </c>
    </row>
    <row r="1683" spans="1:37">
      <c r="A1683">
        <v>25400</v>
      </c>
      <c r="B1683" t="s">
        <v>2923</v>
      </c>
      <c r="C1683">
        <v>931404</v>
      </c>
      <c r="D1683" t="s">
        <v>6352</v>
      </c>
      <c r="E1683">
        <v>526910</v>
      </c>
      <c r="F1683" t="s">
        <v>123</v>
      </c>
      <c r="G1683" s="59" t="s">
        <v>7089</v>
      </c>
      <c r="H1683" s="566" t="s">
        <v>1524</v>
      </c>
      <c r="I1683" s="566" t="s">
        <v>1455</v>
      </c>
      <c r="J1683" s="217" t="s">
        <v>458</v>
      </c>
      <c r="K1683" s="61" t="str">
        <f t="shared" si="339"/>
        <v>2</v>
      </c>
      <c r="L1683" s="63" t="str">
        <f t="shared" si="340"/>
        <v>Regional Parks2</v>
      </c>
      <c r="M1683" s="63" t="str">
        <f t="shared" si="341"/>
        <v>Kabian2</v>
      </c>
      <c r="Q1683" s="213">
        <f t="shared" si="328"/>
        <v>0</v>
      </c>
      <c r="Y1683" s="213">
        <v>3152.66</v>
      </c>
      <c r="Z1683" s="213">
        <v>0</v>
      </c>
      <c r="AA1683" s="213">
        <v>0</v>
      </c>
      <c r="AB1683" s="213">
        <v>0</v>
      </c>
      <c r="AC1683" s="213">
        <f>SUMIF('[3]revexpbalances - 2024-07-18T082'!$G:$G,G:G,'[3]revexpbalances - 2024-07-18T082'!$H:$H)</f>
        <v>0</v>
      </c>
      <c r="AD1683" s="213">
        <f t="shared" si="329"/>
        <v>3152.66</v>
      </c>
      <c r="AE1683" s="744">
        <f t="shared" si="330"/>
        <v>0</v>
      </c>
      <c r="AF1683" s="744">
        <f t="shared" si="331"/>
        <v>0</v>
      </c>
      <c r="AG1683" s="744">
        <f t="shared" si="332"/>
        <v>3152.66</v>
      </c>
      <c r="AH1683" s="744">
        <f t="shared" si="333"/>
        <v>0</v>
      </c>
      <c r="AI1683" s="744">
        <f t="shared" si="334"/>
        <v>3152.66</v>
      </c>
      <c r="AJ1683" s="744">
        <f t="shared" si="335"/>
        <v>-3152.66</v>
      </c>
      <c r="AK1683" s="1097">
        <v>0</v>
      </c>
    </row>
    <row r="1684" spans="1:37">
      <c r="A1684">
        <v>25620</v>
      </c>
      <c r="B1684" t="s">
        <v>2347</v>
      </c>
      <c r="C1684">
        <v>931750</v>
      </c>
      <c r="D1684" t="s">
        <v>2347</v>
      </c>
      <c r="E1684">
        <v>536910</v>
      </c>
      <c r="F1684" t="s">
        <v>126</v>
      </c>
      <c r="G1684" s="59" t="s">
        <v>7090</v>
      </c>
      <c r="H1684" s="566" t="s">
        <v>1524</v>
      </c>
      <c r="I1684" s="566" t="s">
        <v>448</v>
      </c>
      <c r="J1684" s="62" t="s">
        <v>7021</v>
      </c>
      <c r="K1684" s="61" t="str">
        <f t="shared" si="339"/>
        <v>3</v>
      </c>
      <c r="L1684" s="63" t="str">
        <f t="shared" si="340"/>
        <v>Regional Parks3</v>
      </c>
      <c r="M1684" s="63" t="str">
        <f t="shared" si="341"/>
        <v>Lake Skinner3</v>
      </c>
      <c r="Q1684" s="213">
        <f t="shared" si="328"/>
        <v>0</v>
      </c>
      <c r="Y1684" s="213">
        <v>234.4</v>
      </c>
      <c r="Z1684" s="213">
        <v>0</v>
      </c>
      <c r="AA1684" s="213">
        <v>0</v>
      </c>
      <c r="AB1684" s="213">
        <v>0</v>
      </c>
      <c r="AC1684" s="213">
        <f>SUMIF('[3]revexpbalances - 2024-07-18T082'!$G:$G,G:G,'[3]revexpbalances - 2024-07-18T082'!$H:$H)</f>
        <v>0</v>
      </c>
      <c r="AD1684" s="213">
        <f t="shared" si="329"/>
        <v>234.4</v>
      </c>
      <c r="AE1684" s="744">
        <f t="shared" si="330"/>
        <v>0</v>
      </c>
      <c r="AF1684" s="744">
        <f t="shared" si="331"/>
        <v>0</v>
      </c>
      <c r="AG1684" s="744">
        <f t="shared" si="332"/>
        <v>234.4</v>
      </c>
      <c r="AH1684" s="744">
        <f t="shared" si="333"/>
        <v>0</v>
      </c>
      <c r="AI1684" s="744">
        <f t="shared" si="334"/>
        <v>234.4</v>
      </c>
      <c r="AJ1684" s="744">
        <f t="shared" si="335"/>
        <v>-234.4</v>
      </c>
      <c r="AK1684" s="1097">
        <v>0</v>
      </c>
    </row>
    <row r="1685" spans="1:37">
      <c r="A1685">
        <v>33100</v>
      </c>
      <c r="B1685" t="s">
        <v>1641</v>
      </c>
      <c r="C1685">
        <v>931105</v>
      </c>
      <c r="D1685" t="s">
        <v>1641</v>
      </c>
      <c r="E1685">
        <v>522320</v>
      </c>
      <c r="F1685" t="s">
        <v>93</v>
      </c>
      <c r="G1685" s="59" t="s">
        <v>7091</v>
      </c>
      <c r="H1685" s="566" t="s">
        <v>1671</v>
      </c>
      <c r="I1685" s="566" t="s">
        <v>1641</v>
      </c>
      <c r="J1685" s="217" t="s">
        <v>458</v>
      </c>
      <c r="K1685" s="61" t="str">
        <f t="shared" si="339"/>
        <v>2</v>
      </c>
      <c r="L1685" s="63" t="str">
        <f t="shared" si="340"/>
        <v>CIP2</v>
      </c>
      <c r="M1685" s="63" t="str">
        <f t="shared" si="341"/>
        <v>Park Acq &amp; Dev, District2</v>
      </c>
      <c r="Q1685" s="213">
        <f t="shared" si="328"/>
        <v>0</v>
      </c>
      <c r="Y1685" s="213">
        <v>116.25</v>
      </c>
      <c r="Z1685" s="213">
        <v>0</v>
      </c>
      <c r="AA1685" s="213">
        <v>0</v>
      </c>
      <c r="AB1685" s="213">
        <v>0</v>
      </c>
      <c r="AC1685" s="213">
        <f>SUMIF('[3]revexpbalances - 2024-07-18T082'!$G:$G,G:G,'[3]revexpbalances - 2024-07-18T082'!$H:$H)</f>
        <v>0</v>
      </c>
      <c r="AD1685" s="213">
        <f t="shared" si="329"/>
        <v>116.25</v>
      </c>
      <c r="AE1685" s="744">
        <f t="shared" si="330"/>
        <v>0</v>
      </c>
      <c r="AF1685" s="744">
        <f t="shared" si="331"/>
        <v>0</v>
      </c>
      <c r="AG1685" s="744">
        <f t="shared" si="332"/>
        <v>116.25</v>
      </c>
      <c r="AH1685" s="744">
        <f t="shared" si="333"/>
        <v>0</v>
      </c>
      <c r="AI1685" s="744">
        <f t="shared" si="334"/>
        <v>116.25</v>
      </c>
      <c r="AJ1685" s="744">
        <f t="shared" si="335"/>
        <v>-116.25</v>
      </c>
      <c r="AK1685" s="1097">
        <v>0</v>
      </c>
    </row>
    <row r="1686" spans="1:37">
      <c r="A1686">
        <v>21735</v>
      </c>
      <c r="B1686" t="s">
        <v>6765</v>
      </c>
      <c r="C1686">
        <v>931105</v>
      </c>
      <c r="D1686" t="s">
        <v>1641</v>
      </c>
      <c r="E1686">
        <v>522320</v>
      </c>
      <c r="F1686" t="s">
        <v>93</v>
      </c>
      <c r="G1686" s="408" t="s">
        <v>7092</v>
      </c>
      <c r="H1686" s="566" t="s">
        <v>6767</v>
      </c>
      <c r="I1686" s="566" t="s">
        <v>6766</v>
      </c>
      <c r="J1686" s="217" t="s">
        <v>458</v>
      </c>
      <c r="K1686" s="61" t="str">
        <f t="shared" ref="K1686:K1699" si="342">MID(E1686,2,1)</f>
        <v>2</v>
      </c>
      <c r="L1686" s="63" t="str">
        <f t="shared" ref="L1686:L1699" si="343">H1686&amp;K1686</f>
        <v>ARPA2</v>
      </c>
      <c r="M1686" s="63" t="str">
        <f t="shared" ref="M1686:M1699" si="344">I1686&amp;K1686</f>
        <v>ARPA Projects2</v>
      </c>
      <c r="Q1686" s="213">
        <f t="shared" si="328"/>
        <v>0</v>
      </c>
      <c r="Z1686" s="213">
        <v>836.66</v>
      </c>
      <c r="AA1686" s="213">
        <v>0</v>
      </c>
      <c r="AB1686" s="213">
        <v>727.05</v>
      </c>
      <c r="AC1686" s="213">
        <f>SUMIF('[3]revexpbalances - 2024-07-18T082'!$G:$G,G:G,'[3]revexpbalances - 2024-07-18T082'!$H:$H)</f>
        <v>0</v>
      </c>
      <c r="AD1686" s="213">
        <f t="shared" si="329"/>
        <v>1563.71</v>
      </c>
      <c r="AE1686" s="744">
        <f t="shared" si="330"/>
        <v>0</v>
      </c>
      <c r="AF1686" s="744">
        <f t="shared" si="331"/>
        <v>0</v>
      </c>
      <c r="AG1686" s="744">
        <f t="shared" si="332"/>
        <v>836.66</v>
      </c>
      <c r="AH1686" s="744">
        <f t="shared" si="333"/>
        <v>727.05</v>
      </c>
      <c r="AI1686" s="744">
        <f t="shared" si="334"/>
        <v>1563.71</v>
      </c>
      <c r="AJ1686" s="744">
        <f t="shared" si="335"/>
        <v>-1563.71</v>
      </c>
      <c r="AK1686" s="1097">
        <v>0</v>
      </c>
    </row>
    <row r="1687" spans="1:37">
      <c r="A1687">
        <v>21735</v>
      </c>
      <c r="B1687" t="s">
        <v>6765</v>
      </c>
      <c r="C1687">
        <v>931105</v>
      </c>
      <c r="D1687" t="s">
        <v>1641</v>
      </c>
      <c r="E1687">
        <v>523760</v>
      </c>
      <c r="F1687" t="s">
        <v>2835</v>
      </c>
      <c r="G1687" s="408" t="s">
        <v>7093</v>
      </c>
      <c r="H1687" s="566" t="s">
        <v>6767</v>
      </c>
      <c r="I1687" s="566" t="s">
        <v>6766</v>
      </c>
      <c r="J1687" s="217" t="s">
        <v>458</v>
      </c>
      <c r="K1687" s="61" t="str">
        <f t="shared" si="342"/>
        <v>2</v>
      </c>
      <c r="L1687" s="63" t="str">
        <f t="shared" si="343"/>
        <v>ARPA2</v>
      </c>
      <c r="M1687" s="63" t="str">
        <f t="shared" si="344"/>
        <v>ARPA Projects2</v>
      </c>
      <c r="Q1687" s="213">
        <f t="shared" si="328"/>
        <v>0</v>
      </c>
      <c r="Z1687" s="213">
        <v>358.65</v>
      </c>
      <c r="AA1687" s="213">
        <v>0</v>
      </c>
      <c r="AB1687" s="213">
        <v>-358.65</v>
      </c>
      <c r="AC1687" s="213">
        <f>SUMIF('[3]revexpbalances - 2024-07-18T082'!$G:$G,G:G,'[3]revexpbalances - 2024-07-18T082'!$H:$H)</f>
        <v>0</v>
      </c>
      <c r="AD1687" s="213">
        <f t="shared" si="329"/>
        <v>0</v>
      </c>
      <c r="AE1687" s="744">
        <f t="shared" si="330"/>
        <v>0</v>
      </c>
      <c r="AF1687" s="744">
        <f t="shared" si="331"/>
        <v>0</v>
      </c>
      <c r="AG1687" s="744">
        <f t="shared" si="332"/>
        <v>358.65</v>
      </c>
      <c r="AH1687" s="744">
        <f t="shared" si="333"/>
        <v>-358.65</v>
      </c>
      <c r="AI1687" s="744">
        <f t="shared" si="334"/>
        <v>0</v>
      </c>
      <c r="AJ1687" s="744">
        <f t="shared" si="335"/>
        <v>0</v>
      </c>
      <c r="AK1687" s="1097">
        <v>0</v>
      </c>
    </row>
    <row r="1688" spans="1:37">
      <c r="A1688">
        <v>25400</v>
      </c>
      <c r="B1688" t="s">
        <v>2923</v>
      </c>
      <c r="C1688">
        <v>931205</v>
      </c>
      <c r="D1688" t="s">
        <v>5949</v>
      </c>
      <c r="E1688">
        <v>521660</v>
      </c>
      <c r="F1688" t="s">
        <v>59</v>
      </c>
      <c r="G1688" s="408" t="s">
        <v>7094</v>
      </c>
      <c r="H1688" s="566" t="s">
        <v>1766</v>
      </c>
      <c r="I1688" s="566" t="s">
        <v>7000</v>
      </c>
      <c r="J1688" s="217" t="s">
        <v>458</v>
      </c>
      <c r="K1688" s="61" t="str">
        <f t="shared" si="342"/>
        <v>2</v>
      </c>
      <c r="L1688" s="63" t="str">
        <f t="shared" si="343"/>
        <v>Business Services2</v>
      </c>
      <c r="M1688" s="63" t="str">
        <f t="shared" si="344"/>
        <v>Guest Services &amp; Events2</v>
      </c>
      <c r="Q1688" s="213">
        <f t="shared" si="328"/>
        <v>0</v>
      </c>
      <c r="Z1688" s="213">
        <v>232.25</v>
      </c>
      <c r="AA1688" s="213">
        <v>0</v>
      </c>
      <c r="AB1688" s="213">
        <v>0</v>
      </c>
      <c r="AC1688" s="213">
        <f>SUMIF('[3]revexpbalances - 2024-07-18T082'!$G:$G,G:G,'[3]revexpbalances - 2024-07-18T082'!$H:$H)</f>
        <v>0</v>
      </c>
      <c r="AD1688" s="213">
        <f t="shared" si="329"/>
        <v>232.25</v>
      </c>
      <c r="AE1688" s="744">
        <f t="shared" si="330"/>
        <v>0</v>
      </c>
      <c r="AF1688" s="744">
        <f t="shared" si="331"/>
        <v>0</v>
      </c>
      <c r="AG1688" s="744">
        <f t="shared" si="332"/>
        <v>232.25</v>
      </c>
      <c r="AH1688" s="744">
        <f t="shared" si="333"/>
        <v>0</v>
      </c>
      <c r="AI1688" s="744">
        <f t="shared" si="334"/>
        <v>232.25</v>
      </c>
      <c r="AJ1688" s="744">
        <f t="shared" si="335"/>
        <v>-232.25</v>
      </c>
      <c r="AK1688" s="1097">
        <v>0</v>
      </c>
    </row>
    <row r="1689" spans="1:37">
      <c r="A1689">
        <v>25400</v>
      </c>
      <c r="B1689" t="s">
        <v>2923</v>
      </c>
      <c r="C1689">
        <v>931220</v>
      </c>
      <c r="D1689" t="s">
        <v>529</v>
      </c>
      <c r="E1689">
        <v>529000</v>
      </c>
      <c r="F1689" t="s">
        <v>81</v>
      </c>
      <c r="G1689" s="408" t="s">
        <v>551</v>
      </c>
      <c r="H1689" s="566" t="s">
        <v>1766</v>
      </c>
      <c r="I1689" s="566" t="s">
        <v>117</v>
      </c>
      <c r="J1689" s="217" t="s">
        <v>458</v>
      </c>
      <c r="K1689" s="61" t="str">
        <f t="shared" si="342"/>
        <v>2</v>
      </c>
      <c r="L1689" s="63" t="str">
        <f t="shared" si="343"/>
        <v>Business Services2</v>
      </c>
      <c r="M1689" s="63" t="str">
        <f t="shared" si="344"/>
        <v>Executive2</v>
      </c>
      <c r="Q1689" s="213">
        <f t="shared" si="328"/>
        <v>0</v>
      </c>
      <c r="Z1689" s="213">
        <v>10</v>
      </c>
      <c r="AA1689" s="213">
        <v>0</v>
      </c>
      <c r="AB1689" s="213">
        <v>0</v>
      </c>
      <c r="AC1689" s="213">
        <f>SUMIF('[3]revexpbalances - 2024-07-18T082'!$G:$G,G:G,'[3]revexpbalances - 2024-07-18T082'!$H:$H)</f>
        <v>0</v>
      </c>
      <c r="AD1689" s="213">
        <f t="shared" si="329"/>
        <v>10</v>
      </c>
      <c r="AE1689" s="744">
        <f t="shared" si="330"/>
        <v>0</v>
      </c>
      <c r="AF1689" s="744">
        <f t="shared" si="331"/>
        <v>0</v>
      </c>
      <c r="AG1689" s="744">
        <f t="shared" si="332"/>
        <v>10</v>
      </c>
      <c r="AH1689" s="744">
        <f t="shared" si="333"/>
        <v>0</v>
      </c>
      <c r="AI1689" s="744">
        <f t="shared" si="334"/>
        <v>10</v>
      </c>
      <c r="AJ1689" s="744">
        <f t="shared" si="335"/>
        <v>-10</v>
      </c>
      <c r="AK1689" s="1097">
        <v>0</v>
      </c>
    </row>
    <row r="1690" spans="1:37">
      <c r="A1690">
        <v>25400</v>
      </c>
      <c r="B1690" t="s">
        <v>2923</v>
      </c>
      <c r="C1690">
        <v>931235</v>
      </c>
      <c r="D1690" t="s">
        <v>46</v>
      </c>
      <c r="E1690">
        <v>521360</v>
      </c>
      <c r="F1690" t="s">
        <v>105</v>
      </c>
      <c r="G1690" s="408" t="s">
        <v>3854</v>
      </c>
      <c r="H1690" s="566" t="s">
        <v>1766</v>
      </c>
      <c r="I1690" s="566" t="s">
        <v>46</v>
      </c>
      <c r="J1690" s="217" t="s">
        <v>458</v>
      </c>
      <c r="K1690" s="61" t="str">
        <f t="shared" si="342"/>
        <v>2</v>
      </c>
      <c r="L1690" s="63" t="str">
        <f t="shared" si="343"/>
        <v>Business Services2</v>
      </c>
      <c r="M1690" s="63" t="str">
        <f t="shared" si="344"/>
        <v>Business Operations2</v>
      </c>
      <c r="Q1690" s="213">
        <f t="shared" si="328"/>
        <v>0</v>
      </c>
      <c r="Z1690" s="213">
        <v>1610.8</v>
      </c>
      <c r="AA1690" s="213">
        <v>0</v>
      </c>
      <c r="AB1690" s="213">
        <v>0</v>
      </c>
      <c r="AC1690" s="213">
        <f>SUMIF('[3]revexpbalances - 2024-07-18T082'!$G:$G,G:G,'[3]revexpbalances - 2024-07-18T082'!$H:$H)</f>
        <v>0</v>
      </c>
      <c r="AD1690" s="213">
        <f t="shared" si="329"/>
        <v>1610.8</v>
      </c>
      <c r="AE1690" s="744">
        <f t="shared" si="330"/>
        <v>0</v>
      </c>
      <c r="AF1690" s="744">
        <f t="shared" si="331"/>
        <v>0</v>
      </c>
      <c r="AG1690" s="744">
        <f t="shared" si="332"/>
        <v>1610.8</v>
      </c>
      <c r="AH1690" s="744">
        <f t="shared" si="333"/>
        <v>0</v>
      </c>
      <c r="AI1690" s="744">
        <f t="shared" si="334"/>
        <v>1610.8</v>
      </c>
      <c r="AJ1690" s="744">
        <f t="shared" si="335"/>
        <v>-1610.8</v>
      </c>
      <c r="AK1690" s="1097">
        <v>0</v>
      </c>
    </row>
    <row r="1691" spans="1:37">
      <c r="A1691">
        <v>25400</v>
      </c>
      <c r="B1691" t="s">
        <v>2923</v>
      </c>
      <c r="C1691">
        <v>931260</v>
      </c>
      <c r="D1691" t="s">
        <v>115</v>
      </c>
      <c r="E1691">
        <v>527280</v>
      </c>
      <c r="F1691" t="s">
        <v>73</v>
      </c>
      <c r="G1691" s="408" t="s">
        <v>7095</v>
      </c>
      <c r="H1691" s="566" t="s">
        <v>1766</v>
      </c>
      <c r="I1691" s="566" t="s">
        <v>115</v>
      </c>
      <c r="J1691" s="217" t="s">
        <v>458</v>
      </c>
      <c r="K1691" s="61" t="str">
        <f t="shared" si="342"/>
        <v>2</v>
      </c>
      <c r="L1691" s="63" t="str">
        <f t="shared" si="343"/>
        <v>Business Services2</v>
      </c>
      <c r="M1691" s="63" t="str">
        <f t="shared" si="344"/>
        <v>Marketing2</v>
      </c>
      <c r="Q1691" s="213">
        <f t="shared" si="328"/>
        <v>0</v>
      </c>
      <c r="Z1691" s="213">
        <v>160.82</v>
      </c>
      <c r="AA1691" s="213">
        <v>100</v>
      </c>
      <c r="AB1691" s="213">
        <v>0</v>
      </c>
      <c r="AC1691" s="213">
        <f>SUMIF('[3]revexpbalances - 2024-07-18T082'!$G:$G,G:G,'[3]revexpbalances - 2024-07-18T082'!$H:$H)</f>
        <v>0</v>
      </c>
      <c r="AD1691" s="213">
        <f t="shared" si="329"/>
        <v>260.82</v>
      </c>
      <c r="AE1691" s="744">
        <f t="shared" si="330"/>
        <v>0</v>
      </c>
      <c r="AF1691" s="744">
        <f t="shared" si="331"/>
        <v>0</v>
      </c>
      <c r="AG1691" s="744">
        <f t="shared" si="332"/>
        <v>160.82</v>
      </c>
      <c r="AH1691" s="744">
        <f t="shared" si="333"/>
        <v>100</v>
      </c>
      <c r="AI1691" s="744">
        <f t="shared" si="334"/>
        <v>260.82</v>
      </c>
      <c r="AJ1691" s="744">
        <f t="shared" si="335"/>
        <v>-260.82</v>
      </c>
      <c r="AK1691" s="1097">
        <v>0</v>
      </c>
    </row>
    <row r="1692" spans="1:37">
      <c r="A1692">
        <v>25400</v>
      </c>
      <c r="B1692" t="s">
        <v>2923</v>
      </c>
      <c r="C1692">
        <v>931270</v>
      </c>
      <c r="D1692" t="s">
        <v>6876</v>
      </c>
      <c r="E1692">
        <v>521760</v>
      </c>
      <c r="F1692" t="s">
        <v>92</v>
      </c>
      <c r="G1692" s="408" t="s">
        <v>7096</v>
      </c>
      <c r="H1692" s="566" t="s">
        <v>1766</v>
      </c>
      <c r="I1692" s="566" t="s">
        <v>6968</v>
      </c>
      <c r="J1692" s="217" t="s">
        <v>458</v>
      </c>
      <c r="K1692" s="61" t="str">
        <f t="shared" si="342"/>
        <v>2</v>
      </c>
      <c r="L1692" s="63" t="str">
        <f t="shared" si="343"/>
        <v>Business Services2</v>
      </c>
      <c r="M1692" s="63" t="str">
        <f t="shared" si="344"/>
        <v>SARB Management2</v>
      </c>
      <c r="Q1692" s="213">
        <f t="shared" si="328"/>
        <v>0</v>
      </c>
      <c r="Z1692" s="213">
        <v>126</v>
      </c>
      <c r="AA1692" s="213">
        <v>-126</v>
      </c>
      <c r="AB1692" s="213">
        <v>0</v>
      </c>
      <c r="AC1692" s="213">
        <f>SUMIF('[3]revexpbalances - 2024-07-18T082'!$G:$G,G:G,'[3]revexpbalances - 2024-07-18T082'!$H:$H)</f>
        <v>0</v>
      </c>
      <c r="AD1692" s="213">
        <f t="shared" si="329"/>
        <v>0</v>
      </c>
      <c r="AE1692" s="744">
        <f t="shared" si="330"/>
        <v>0</v>
      </c>
      <c r="AF1692" s="744">
        <f t="shared" si="331"/>
        <v>0</v>
      </c>
      <c r="AG1692" s="744">
        <f t="shared" si="332"/>
        <v>126</v>
      </c>
      <c r="AH1692" s="744">
        <f t="shared" si="333"/>
        <v>-126</v>
      </c>
      <c r="AI1692" s="744">
        <f t="shared" si="334"/>
        <v>0</v>
      </c>
      <c r="AJ1692" s="744">
        <f t="shared" si="335"/>
        <v>0</v>
      </c>
      <c r="AK1692" s="1097">
        <v>0</v>
      </c>
    </row>
    <row r="1693" spans="1:37">
      <c r="A1693">
        <v>25400</v>
      </c>
      <c r="B1693" t="s">
        <v>2923</v>
      </c>
      <c r="C1693">
        <v>931270</v>
      </c>
      <c r="D1693" t="s">
        <v>6876</v>
      </c>
      <c r="E1693">
        <v>537020</v>
      </c>
      <c r="F1693" t="s">
        <v>83</v>
      </c>
      <c r="G1693" s="408" t="s">
        <v>7097</v>
      </c>
      <c r="H1693" s="566" t="s">
        <v>1766</v>
      </c>
      <c r="I1693" s="566" t="s">
        <v>6968</v>
      </c>
      <c r="J1693" s="62" t="s">
        <v>7021</v>
      </c>
      <c r="K1693" s="61" t="str">
        <f t="shared" si="342"/>
        <v>3</v>
      </c>
      <c r="L1693" s="63" t="str">
        <f t="shared" si="343"/>
        <v>Business Services3</v>
      </c>
      <c r="M1693" s="63" t="str">
        <f t="shared" si="344"/>
        <v>SARB Management3</v>
      </c>
      <c r="Q1693" s="213">
        <f t="shared" si="328"/>
        <v>0</v>
      </c>
      <c r="Z1693" s="213">
        <v>1045.02</v>
      </c>
      <c r="AA1693" s="213">
        <v>0</v>
      </c>
      <c r="AB1693" s="213">
        <v>0</v>
      </c>
      <c r="AC1693" s="213">
        <f>SUMIF('[3]revexpbalances - 2024-07-18T082'!$G:$G,G:G,'[3]revexpbalances - 2024-07-18T082'!$H:$H)</f>
        <v>0</v>
      </c>
      <c r="AD1693" s="213">
        <f t="shared" si="329"/>
        <v>1045.02</v>
      </c>
      <c r="AE1693" s="744">
        <f t="shared" si="330"/>
        <v>0</v>
      </c>
      <c r="AF1693" s="744">
        <f t="shared" si="331"/>
        <v>0</v>
      </c>
      <c r="AG1693" s="744">
        <f t="shared" si="332"/>
        <v>1045.02</v>
      </c>
      <c r="AH1693" s="744">
        <f t="shared" si="333"/>
        <v>0</v>
      </c>
      <c r="AI1693" s="744">
        <f t="shared" si="334"/>
        <v>1045.02</v>
      </c>
      <c r="AJ1693" s="744">
        <f t="shared" si="335"/>
        <v>-1045.02</v>
      </c>
      <c r="AK1693" s="1097">
        <v>0</v>
      </c>
    </row>
    <row r="1694" spans="1:37">
      <c r="A1694">
        <v>25400</v>
      </c>
      <c r="B1694" t="s">
        <v>2923</v>
      </c>
      <c r="C1694">
        <v>931301</v>
      </c>
      <c r="D1694" t="s">
        <v>2933</v>
      </c>
      <c r="E1694">
        <v>527700</v>
      </c>
      <c r="F1694" t="s">
        <v>124</v>
      </c>
      <c r="G1694" s="408" t="s">
        <v>7098</v>
      </c>
      <c r="H1694" s="566" t="s">
        <v>23</v>
      </c>
      <c r="I1694" s="566" t="s">
        <v>433</v>
      </c>
      <c r="J1694" s="217" t="s">
        <v>458</v>
      </c>
      <c r="K1694" s="61" t="str">
        <f t="shared" si="342"/>
        <v>2</v>
      </c>
      <c r="L1694" s="63" t="str">
        <f t="shared" si="343"/>
        <v>Interpretive2</v>
      </c>
      <c r="M1694" s="63" t="str">
        <f t="shared" si="344"/>
        <v>Historic Preservation2</v>
      </c>
      <c r="Q1694" s="213">
        <f t="shared" si="328"/>
        <v>0</v>
      </c>
      <c r="Z1694" s="213">
        <v>446.5</v>
      </c>
      <c r="AA1694" s="213">
        <v>0</v>
      </c>
      <c r="AB1694" s="213">
        <v>0</v>
      </c>
      <c r="AC1694" s="213">
        <f>SUMIF('[3]revexpbalances - 2024-07-18T082'!$G:$G,G:G,'[3]revexpbalances - 2024-07-18T082'!$H:$H)</f>
        <v>0</v>
      </c>
      <c r="AD1694" s="213">
        <f t="shared" si="329"/>
        <v>446.5</v>
      </c>
      <c r="AE1694" s="744">
        <f t="shared" si="330"/>
        <v>0</v>
      </c>
      <c r="AF1694" s="744">
        <f t="shared" si="331"/>
        <v>0</v>
      </c>
      <c r="AG1694" s="744">
        <f t="shared" si="332"/>
        <v>446.5</v>
      </c>
      <c r="AH1694" s="744">
        <f t="shared" si="333"/>
        <v>0</v>
      </c>
      <c r="AI1694" s="744">
        <f t="shared" si="334"/>
        <v>446.5</v>
      </c>
      <c r="AJ1694" s="744">
        <f t="shared" si="335"/>
        <v>-446.5</v>
      </c>
      <c r="AK1694" s="1097">
        <v>0</v>
      </c>
    </row>
    <row r="1695" spans="1:37">
      <c r="A1695">
        <v>25400</v>
      </c>
      <c r="B1695" t="s">
        <v>2923</v>
      </c>
      <c r="C1695">
        <v>931301</v>
      </c>
      <c r="D1695" t="s">
        <v>2933</v>
      </c>
      <c r="E1695">
        <v>537020</v>
      </c>
      <c r="F1695" t="s">
        <v>83</v>
      </c>
      <c r="G1695" s="408" t="s">
        <v>7099</v>
      </c>
      <c r="H1695" s="566" t="s">
        <v>23</v>
      </c>
      <c r="I1695" s="566" t="s">
        <v>433</v>
      </c>
      <c r="J1695" s="62" t="s">
        <v>7021</v>
      </c>
      <c r="K1695" s="61" t="str">
        <f t="shared" si="342"/>
        <v>3</v>
      </c>
      <c r="L1695" s="63" t="str">
        <f t="shared" si="343"/>
        <v>Interpretive3</v>
      </c>
      <c r="M1695" s="63" t="str">
        <f t="shared" si="344"/>
        <v>Historic Preservation3</v>
      </c>
      <c r="Q1695" s="213">
        <f t="shared" si="328"/>
        <v>0</v>
      </c>
      <c r="Z1695" s="213">
        <v>121</v>
      </c>
      <c r="AA1695" s="213">
        <v>0</v>
      </c>
      <c r="AB1695" s="213">
        <v>0</v>
      </c>
      <c r="AC1695" s="213">
        <f>SUMIF('[3]revexpbalances - 2024-07-18T082'!$G:$G,G:G,'[3]revexpbalances - 2024-07-18T082'!$H:$H)</f>
        <v>0</v>
      </c>
      <c r="AD1695" s="213">
        <f t="shared" si="329"/>
        <v>121</v>
      </c>
      <c r="AE1695" s="744">
        <f t="shared" si="330"/>
        <v>0</v>
      </c>
      <c r="AF1695" s="744">
        <f t="shared" si="331"/>
        <v>0</v>
      </c>
      <c r="AG1695" s="744">
        <f t="shared" si="332"/>
        <v>121</v>
      </c>
      <c r="AH1695" s="744">
        <f t="shared" si="333"/>
        <v>0</v>
      </c>
      <c r="AI1695" s="744">
        <f t="shared" si="334"/>
        <v>121</v>
      </c>
      <c r="AJ1695" s="744">
        <f t="shared" si="335"/>
        <v>-121</v>
      </c>
      <c r="AK1695" s="1097">
        <v>0</v>
      </c>
    </row>
    <row r="1696" spans="1:37">
      <c r="A1696">
        <v>25430</v>
      </c>
      <c r="B1696" t="s">
        <v>2951</v>
      </c>
      <c r="C1696">
        <v>931170</v>
      </c>
      <c r="D1696" t="s">
        <v>1515</v>
      </c>
      <c r="E1696">
        <v>518160</v>
      </c>
      <c r="F1696" t="s">
        <v>7100</v>
      </c>
      <c r="G1696" s="408" t="s">
        <v>7101</v>
      </c>
      <c r="H1696" s="566" t="s">
        <v>47</v>
      </c>
      <c r="I1696" s="566" t="s">
        <v>508</v>
      </c>
      <c r="J1696" s="62" t="s">
        <v>1950</v>
      </c>
      <c r="K1696" s="61" t="str">
        <f t="shared" si="342"/>
        <v>1</v>
      </c>
      <c r="L1696" s="63" t="str">
        <f t="shared" si="343"/>
        <v>Natural Resources1</v>
      </c>
      <c r="M1696" s="63" t="str">
        <f t="shared" si="344"/>
        <v>Habitat &amp; Open Space Management1</v>
      </c>
      <c r="Q1696" s="213">
        <f t="shared" si="328"/>
        <v>0</v>
      </c>
      <c r="Z1696" s="213">
        <v>1050</v>
      </c>
      <c r="AA1696" s="213">
        <v>0</v>
      </c>
      <c r="AB1696" s="213">
        <v>1050</v>
      </c>
      <c r="AC1696" s="213">
        <f>SUMIF('[3]revexpbalances - 2024-07-18T082'!$G:$G,G:G,'[3]revexpbalances - 2024-07-18T082'!$H:$H)</f>
        <v>1050</v>
      </c>
      <c r="AD1696" s="213">
        <f t="shared" si="329"/>
        <v>3150</v>
      </c>
      <c r="AE1696" s="744">
        <f t="shared" si="330"/>
        <v>0</v>
      </c>
      <c r="AF1696" s="744">
        <f t="shared" si="331"/>
        <v>0</v>
      </c>
      <c r="AG1696" s="744">
        <f t="shared" si="332"/>
        <v>1050</v>
      </c>
      <c r="AH1696" s="744">
        <f t="shared" si="333"/>
        <v>2100</v>
      </c>
      <c r="AI1696" s="744">
        <f t="shared" si="334"/>
        <v>3150</v>
      </c>
      <c r="AJ1696" s="744">
        <f t="shared" si="335"/>
        <v>-3150</v>
      </c>
      <c r="AK1696" s="1097">
        <v>0</v>
      </c>
    </row>
    <row r="1697" spans="1:37">
      <c r="A1697">
        <v>25430</v>
      </c>
      <c r="B1697" t="s">
        <v>2951</v>
      </c>
      <c r="C1697">
        <v>931170</v>
      </c>
      <c r="D1697" t="s">
        <v>1515</v>
      </c>
      <c r="E1697">
        <v>523290</v>
      </c>
      <c r="F1697" t="s">
        <v>1281</v>
      </c>
      <c r="G1697" s="408" t="s">
        <v>7102</v>
      </c>
      <c r="H1697" s="566" t="s">
        <v>47</v>
      </c>
      <c r="I1697" s="566" t="s">
        <v>508</v>
      </c>
      <c r="J1697" s="217" t="s">
        <v>458</v>
      </c>
      <c r="K1697" s="61" t="str">
        <f t="shared" si="342"/>
        <v>2</v>
      </c>
      <c r="L1697" s="63" t="str">
        <f t="shared" si="343"/>
        <v>Natural Resources2</v>
      </c>
      <c r="M1697" s="63" t="str">
        <f t="shared" si="344"/>
        <v>Habitat &amp; Open Space Management2</v>
      </c>
      <c r="Q1697" s="213">
        <f t="shared" si="328"/>
        <v>0</v>
      </c>
      <c r="Z1697" s="213">
        <v>15.6</v>
      </c>
      <c r="AA1697" s="213">
        <v>38.880000000000003</v>
      </c>
      <c r="AB1697" s="213">
        <v>31.28</v>
      </c>
      <c r="AC1697" s="213">
        <f>SUMIF('[3]revexpbalances - 2024-07-18T082'!$G:$G,G:G,'[3]revexpbalances - 2024-07-18T082'!$H:$H)</f>
        <v>38.56</v>
      </c>
      <c r="AD1697" s="213">
        <f t="shared" si="329"/>
        <v>124.32000000000001</v>
      </c>
      <c r="AE1697" s="744">
        <f t="shared" si="330"/>
        <v>0</v>
      </c>
      <c r="AF1697" s="744">
        <f t="shared" si="331"/>
        <v>0</v>
      </c>
      <c r="AG1697" s="744">
        <f t="shared" si="332"/>
        <v>15.6</v>
      </c>
      <c r="AH1697" s="744">
        <f t="shared" si="333"/>
        <v>108.72</v>
      </c>
      <c r="AI1697" s="744">
        <f t="shared" si="334"/>
        <v>124.32</v>
      </c>
      <c r="AJ1697" s="744">
        <f t="shared" si="335"/>
        <v>-124.32</v>
      </c>
      <c r="AK1697" s="1097">
        <v>0</v>
      </c>
    </row>
    <row r="1698" spans="1:37">
      <c r="A1698">
        <v>25500</v>
      </c>
      <c r="B1698" t="s">
        <v>2970</v>
      </c>
      <c r="C1698">
        <v>931103</v>
      </c>
      <c r="D1698" t="s">
        <v>2971</v>
      </c>
      <c r="E1698">
        <v>523270</v>
      </c>
      <c r="F1698" t="s">
        <v>62</v>
      </c>
      <c r="G1698" s="408" t="s">
        <v>7103</v>
      </c>
      <c r="H1698" s="566" t="s">
        <v>1766</v>
      </c>
      <c r="I1698" s="566" t="s">
        <v>452</v>
      </c>
      <c r="J1698" s="217" t="s">
        <v>458</v>
      </c>
      <c r="K1698" s="61" t="str">
        <f t="shared" si="342"/>
        <v>2</v>
      </c>
      <c r="L1698" s="63" t="str">
        <f t="shared" si="343"/>
        <v>Business Services2</v>
      </c>
      <c r="M1698" s="63" t="str">
        <f t="shared" si="344"/>
        <v>Fish &amp; Game Commission2</v>
      </c>
      <c r="Q1698" s="213">
        <f t="shared" si="328"/>
        <v>0</v>
      </c>
      <c r="Z1698" s="213">
        <v>884.72</v>
      </c>
      <c r="AA1698" s="213">
        <v>0</v>
      </c>
      <c r="AB1698" s="213">
        <v>-658.34</v>
      </c>
      <c r="AC1698" s="213">
        <f>SUMIF('[3]revexpbalances - 2024-07-18T082'!$G:$G,G:G,'[3]revexpbalances - 2024-07-18T082'!$H:$H)</f>
        <v>0</v>
      </c>
      <c r="AD1698" s="213">
        <f t="shared" si="329"/>
        <v>226.38</v>
      </c>
      <c r="AE1698" s="744">
        <f t="shared" si="330"/>
        <v>0</v>
      </c>
      <c r="AF1698" s="744">
        <f t="shared" si="331"/>
        <v>0</v>
      </c>
      <c r="AG1698" s="744">
        <f t="shared" si="332"/>
        <v>884.72</v>
      </c>
      <c r="AH1698" s="744">
        <f t="shared" si="333"/>
        <v>-658.34</v>
      </c>
      <c r="AI1698" s="744">
        <f t="shared" si="334"/>
        <v>226.38</v>
      </c>
      <c r="AJ1698" s="744">
        <f t="shared" si="335"/>
        <v>-226.38</v>
      </c>
      <c r="AK1698" s="1097">
        <v>0</v>
      </c>
    </row>
    <row r="1699" spans="1:37">
      <c r="A1699">
        <v>25540</v>
      </c>
      <c r="B1699" t="s">
        <v>442</v>
      </c>
      <c r="C1699">
        <v>931116</v>
      </c>
      <c r="D1699" t="s">
        <v>442</v>
      </c>
      <c r="E1699">
        <v>524840</v>
      </c>
      <c r="F1699" t="s">
        <v>69</v>
      </c>
      <c r="G1699" s="408" t="s">
        <v>815</v>
      </c>
      <c r="H1699" s="566" t="s">
        <v>47</v>
      </c>
      <c r="I1699" s="566" t="s">
        <v>442</v>
      </c>
      <c r="J1699" s="217" t="s">
        <v>458</v>
      </c>
      <c r="K1699" s="61" t="str">
        <f t="shared" si="342"/>
        <v>2</v>
      </c>
      <c r="L1699" s="63" t="str">
        <f t="shared" si="343"/>
        <v>Natural Resources2</v>
      </c>
      <c r="M1699" s="63" t="str">
        <f t="shared" si="344"/>
        <v>Multi-Species Reserve2</v>
      </c>
      <c r="Q1699" s="213">
        <f t="shared" si="328"/>
        <v>0</v>
      </c>
      <c r="Z1699" s="213">
        <v>15</v>
      </c>
      <c r="AA1699" s="213">
        <v>0</v>
      </c>
      <c r="AB1699" s="213">
        <v>0</v>
      </c>
      <c r="AC1699" s="213">
        <f>SUMIF('[3]revexpbalances - 2024-07-18T082'!$G:$G,G:G,'[3]revexpbalances - 2024-07-18T082'!$H:$H)</f>
        <v>0</v>
      </c>
      <c r="AD1699" s="213">
        <f t="shared" si="329"/>
        <v>15</v>
      </c>
      <c r="AE1699" s="744">
        <f t="shared" si="330"/>
        <v>0</v>
      </c>
      <c r="AF1699" s="744">
        <f t="shared" si="331"/>
        <v>0</v>
      </c>
      <c r="AG1699" s="744">
        <f t="shared" si="332"/>
        <v>15</v>
      </c>
      <c r="AH1699" s="744">
        <f t="shared" si="333"/>
        <v>0</v>
      </c>
      <c r="AI1699" s="744">
        <f t="shared" si="334"/>
        <v>15</v>
      </c>
      <c r="AJ1699" s="744">
        <f t="shared" si="335"/>
        <v>-15</v>
      </c>
      <c r="AK1699" s="1097">
        <v>0</v>
      </c>
    </row>
    <row r="1700" spans="1:37">
      <c r="A1700">
        <v>21735</v>
      </c>
      <c r="B1700" t="s">
        <v>6765</v>
      </c>
      <c r="C1700">
        <v>931105</v>
      </c>
      <c r="D1700" t="s">
        <v>1641</v>
      </c>
      <c r="E1700">
        <v>527700</v>
      </c>
      <c r="F1700" t="s">
        <v>124</v>
      </c>
      <c r="G1700" s="408" t="s">
        <v>7111</v>
      </c>
      <c r="H1700" s="566" t="s">
        <v>6767</v>
      </c>
      <c r="I1700" s="566" t="s">
        <v>6766</v>
      </c>
      <c r="J1700" s="217" t="s">
        <v>458</v>
      </c>
      <c r="K1700" s="61" t="str">
        <f t="shared" ref="K1700:K1714" si="345">MID(E1700,2,1)</f>
        <v>2</v>
      </c>
      <c r="L1700" s="63" t="str">
        <f t="shared" ref="L1700:L1714" si="346">H1700&amp;K1700</f>
        <v>ARPA2</v>
      </c>
      <c r="M1700" s="63" t="str">
        <f t="shared" ref="M1700:M1714" si="347">I1700&amp;K1700</f>
        <v>ARPA Projects2</v>
      </c>
      <c r="Q1700" s="213">
        <f t="shared" si="328"/>
        <v>0</v>
      </c>
      <c r="AA1700" s="213">
        <v>209.53</v>
      </c>
      <c r="AB1700" s="213">
        <v>295.08</v>
      </c>
      <c r="AC1700" s="213">
        <f>SUMIF('[3]revexpbalances - 2024-07-18T082'!$G:$G,G:G,'[3]revexpbalances - 2024-07-18T082'!$H:$H)</f>
        <v>0</v>
      </c>
      <c r="AD1700" s="213">
        <f t="shared" si="329"/>
        <v>504.61</v>
      </c>
      <c r="AE1700" s="744">
        <f t="shared" si="330"/>
        <v>0</v>
      </c>
      <c r="AF1700" s="744">
        <f t="shared" si="331"/>
        <v>0</v>
      </c>
      <c r="AG1700" s="744">
        <f t="shared" si="332"/>
        <v>0</v>
      </c>
      <c r="AH1700" s="744">
        <f t="shared" si="333"/>
        <v>504.61</v>
      </c>
      <c r="AI1700" s="744">
        <f t="shared" si="334"/>
        <v>504.61</v>
      </c>
      <c r="AJ1700" s="744">
        <f t="shared" si="335"/>
        <v>-504.61</v>
      </c>
      <c r="AK1700" s="1097">
        <v>0</v>
      </c>
    </row>
    <row r="1701" spans="1:37">
      <c r="A1701">
        <v>21735</v>
      </c>
      <c r="B1701" t="s">
        <v>6765</v>
      </c>
      <c r="C1701">
        <v>931105</v>
      </c>
      <c r="D1701" t="s">
        <v>1641</v>
      </c>
      <c r="E1701">
        <v>542060</v>
      </c>
      <c r="F1701" t="s">
        <v>229</v>
      </c>
      <c r="G1701" s="408" t="s">
        <v>7112</v>
      </c>
      <c r="H1701" s="566" t="s">
        <v>6767</v>
      </c>
      <c r="I1701" s="566" t="s">
        <v>6766</v>
      </c>
      <c r="J1701" s="62" t="s">
        <v>460</v>
      </c>
      <c r="K1701" s="61" t="str">
        <f t="shared" si="345"/>
        <v>4</v>
      </c>
      <c r="L1701" s="63" t="str">
        <f t="shared" si="346"/>
        <v>ARPA4</v>
      </c>
      <c r="M1701" s="63" t="str">
        <f t="shared" si="347"/>
        <v>ARPA Projects4</v>
      </c>
      <c r="Q1701" s="213">
        <f t="shared" si="328"/>
        <v>0</v>
      </c>
      <c r="AA1701" s="213">
        <v>75213</v>
      </c>
      <c r="AB1701" s="213">
        <v>16130</v>
      </c>
      <c r="AC1701" s="213">
        <f>SUMIF('[3]revexpbalances - 2024-07-18T082'!$G:$G,G:G,'[3]revexpbalances - 2024-07-18T082'!$H:$H)</f>
        <v>0</v>
      </c>
      <c r="AD1701" s="213">
        <f t="shared" si="329"/>
        <v>91343</v>
      </c>
      <c r="AE1701" s="744">
        <f t="shared" si="330"/>
        <v>0</v>
      </c>
      <c r="AF1701" s="744">
        <f t="shared" si="331"/>
        <v>0</v>
      </c>
      <c r="AG1701" s="744">
        <f t="shared" si="332"/>
        <v>0</v>
      </c>
      <c r="AH1701" s="744">
        <f t="shared" si="333"/>
        <v>91343</v>
      </c>
      <c r="AI1701" s="744">
        <f t="shared" si="334"/>
        <v>91343</v>
      </c>
      <c r="AJ1701" s="744">
        <f t="shared" si="335"/>
        <v>-91343</v>
      </c>
      <c r="AK1701" s="1097">
        <v>0</v>
      </c>
    </row>
    <row r="1702" spans="1:37">
      <c r="A1702">
        <v>25400</v>
      </c>
      <c r="B1702" t="s">
        <v>2923</v>
      </c>
      <c r="C1702">
        <v>931205</v>
      </c>
      <c r="D1702" t="s">
        <v>5949</v>
      </c>
      <c r="E1702">
        <v>527720</v>
      </c>
      <c r="F1702" t="s">
        <v>98</v>
      </c>
      <c r="G1702" s="408" t="s">
        <v>2109</v>
      </c>
      <c r="H1702" s="566" t="s">
        <v>1766</v>
      </c>
      <c r="I1702" s="566" t="s">
        <v>7000</v>
      </c>
      <c r="J1702" s="217" t="s">
        <v>458</v>
      </c>
      <c r="K1702" s="61" t="str">
        <f t="shared" si="345"/>
        <v>2</v>
      </c>
      <c r="L1702" s="63" t="str">
        <f t="shared" si="346"/>
        <v>Business Services2</v>
      </c>
      <c r="M1702" s="63" t="str">
        <f t="shared" si="347"/>
        <v>Guest Services &amp; Events2</v>
      </c>
      <c r="Q1702" s="213">
        <f t="shared" si="328"/>
        <v>0</v>
      </c>
      <c r="AA1702" s="213">
        <v>110.97</v>
      </c>
      <c r="AB1702" s="213">
        <v>0</v>
      </c>
      <c r="AC1702" s="213">
        <f>SUMIF('[3]revexpbalances - 2024-07-18T082'!$G:$G,G:G,'[3]revexpbalances - 2024-07-18T082'!$H:$H)</f>
        <v>0</v>
      </c>
      <c r="AD1702" s="213">
        <f t="shared" si="329"/>
        <v>110.97</v>
      </c>
      <c r="AE1702" s="744">
        <f t="shared" si="330"/>
        <v>0</v>
      </c>
      <c r="AF1702" s="744">
        <f t="shared" si="331"/>
        <v>0</v>
      </c>
      <c r="AG1702" s="744">
        <f t="shared" si="332"/>
        <v>0</v>
      </c>
      <c r="AH1702" s="744">
        <f t="shared" si="333"/>
        <v>110.97</v>
      </c>
      <c r="AI1702" s="744">
        <f t="shared" si="334"/>
        <v>110.97</v>
      </c>
      <c r="AJ1702" s="744">
        <f t="shared" si="335"/>
        <v>-110.97</v>
      </c>
      <c r="AK1702" s="1097">
        <v>0</v>
      </c>
    </row>
    <row r="1703" spans="1:37">
      <c r="A1703">
        <v>25400</v>
      </c>
      <c r="B1703" t="s">
        <v>2923</v>
      </c>
      <c r="C1703">
        <v>931270</v>
      </c>
      <c r="D1703" t="s">
        <v>6876</v>
      </c>
      <c r="E1703">
        <v>528960</v>
      </c>
      <c r="F1703" t="s">
        <v>79</v>
      </c>
      <c r="G1703" s="408" t="s">
        <v>7113</v>
      </c>
      <c r="H1703" s="566" t="s">
        <v>1766</v>
      </c>
      <c r="I1703" s="566" t="s">
        <v>6968</v>
      </c>
      <c r="J1703" s="62" t="s">
        <v>2546</v>
      </c>
      <c r="K1703" s="61" t="str">
        <f t="shared" si="345"/>
        <v>2</v>
      </c>
      <c r="L1703" s="63" t="str">
        <f t="shared" si="346"/>
        <v>Business Services2</v>
      </c>
      <c r="M1703" s="63" t="str">
        <f t="shared" si="347"/>
        <v>SARB Management2</v>
      </c>
      <c r="Q1703" s="213">
        <f t="shared" si="328"/>
        <v>0</v>
      </c>
      <c r="AA1703" s="213">
        <v>494.58</v>
      </c>
      <c r="AB1703" s="213">
        <v>1490.94</v>
      </c>
      <c r="AC1703" s="213">
        <f>SUMIF('[3]revexpbalances - 2024-07-18T082'!$G:$G,G:G,'[3]revexpbalances - 2024-07-18T082'!$H:$H)</f>
        <v>0</v>
      </c>
      <c r="AD1703" s="213">
        <f t="shared" si="329"/>
        <v>1985.52</v>
      </c>
      <c r="AE1703" s="744">
        <f t="shared" si="330"/>
        <v>0</v>
      </c>
      <c r="AF1703" s="744">
        <f t="shared" si="331"/>
        <v>0</v>
      </c>
      <c r="AG1703" s="744">
        <f t="shared" si="332"/>
        <v>0</v>
      </c>
      <c r="AH1703" s="744">
        <f t="shared" si="333"/>
        <v>1985.52</v>
      </c>
      <c r="AI1703" s="744">
        <f t="shared" si="334"/>
        <v>1985.52</v>
      </c>
      <c r="AJ1703" s="744">
        <f t="shared" si="335"/>
        <v>-1985.52</v>
      </c>
      <c r="AK1703" s="1097">
        <v>0</v>
      </c>
    </row>
    <row r="1704" spans="1:37">
      <c r="A1704">
        <v>25400</v>
      </c>
      <c r="B1704" t="s">
        <v>2923</v>
      </c>
      <c r="C1704">
        <v>931270</v>
      </c>
      <c r="D1704" t="s">
        <v>6876</v>
      </c>
      <c r="E1704">
        <v>528980</v>
      </c>
      <c r="F1704" t="s">
        <v>80</v>
      </c>
      <c r="G1704" s="408" t="s">
        <v>7114</v>
      </c>
      <c r="H1704" s="566" t="s">
        <v>1766</v>
      </c>
      <c r="I1704" s="566" t="s">
        <v>6968</v>
      </c>
      <c r="J1704" s="62" t="s">
        <v>2546</v>
      </c>
      <c r="K1704" s="61" t="str">
        <f t="shared" si="345"/>
        <v>2</v>
      </c>
      <c r="L1704" s="63" t="str">
        <f t="shared" si="346"/>
        <v>Business Services2</v>
      </c>
      <c r="M1704" s="63" t="str">
        <f t="shared" si="347"/>
        <v>SARB Management2</v>
      </c>
      <c r="Q1704" s="213">
        <f t="shared" ref="Q1704:Q1749" si="348">O1704+P1704</f>
        <v>0</v>
      </c>
      <c r="AA1704" s="213">
        <v>1196.94</v>
      </c>
      <c r="AB1704" s="213">
        <v>0</v>
      </c>
      <c r="AC1704" s="213">
        <f>SUMIF('[3]revexpbalances - 2024-07-18T082'!$G:$G,G:G,'[3]revexpbalances - 2024-07-18T082'!$H:$H)</f>
        <v>425.82</v>
      </c>
      <c r="AD1704" s="213">
        <f t="shared" si="329"/>
        <v>1622.76</v>
      </c>
      <c r="AE1704" s="744">
        <f t="shared" si="330"/>
        <v>0</v>
      </c>
      <c r="AF1704" s="744">
        <f t="shared" si="331"/>
        <v>0</v>
      </c>
      <c r="AG1704" s="744">
        <f t="shared" si="332"/>
        <v>0</v>
      </c>
      <c r="AH1704" s="744">
        <f t="shared" si="333"/>
        <v>1622.76</v>
      </c>
      <c r="AI1704" s="744">
        <f t="shared" si="334"/>
        <v>1622.76</v>
      </c>
      <c r="AJ1704" s="744">
        <f t="shared" si="335"/>
        <v>-1622.76</v>
      </c>
      <c r="AK1704" s="1097">
        <v>0</v>
      </c>
    </row>
    <row r="1705" spans="1:37">
      <c r="A1705">
        <v>25400</v>
      </c>
      <c r="B1705" t="s">
        <v>2923</v>
      </c>
      <c r="C1705">
        <v>931302</v>
      </c>
      <c r="D1705" t="s">
        <v>2924</v>
      </c>
      <c r="E1705">
        <v>510200</v>
      </c>
      <c r="F1705" t="s">
        <v>462</v>
      </c>
      <c r="G1705" s="408" t="s">
        <v>7115</v>
      </c>
      <c r="H1705" s="566" t="s">
        <v>23</v>
      </c>
      <c r="I1705" s="566" t="s">
        <v>435</v>
      </c>
      <c r="J1705" s="62" t="s">
        <v>1950</v>
      </c>
      <c r="K1705" s="61" t="str">
        <f t="shared" si="345"/>
        <v>1</v>
      </c>
      <c r="L1705" s="63" t="str">
        <f t="shared" si="346"/>
        <v>Interpretive1</v>
      </c>
      <c r="M1705" s="63" t="str">
        <f t="shared" si="347"/>
        <v>Gilman Ranch1</v>
      </c>
      <c r="Q1705" s="213">
        <f t="shared" si="348"/>
        <v>0</v>
      </c>
      <c r="AA1705" s="213">
        <v>3011.34</v>
      </c>
      <c r="AB1705" s="213">
        <v>0</v>
      </c>
      <c r="AC1705" s="213">
        <f>SUMIF('[3]revexpbalances - 2024-07-18T082'!$G:$G,G:G,'[3]revexpbalances - 2024-07-18T082'!$H:$H)</f>
        <v>0</v>
      </c>
      <c r="AD1705" s="213">
        <f t="shared" ref="AD1705:AD1756" si="349">SUM(R1705:AC1705)</f>
        <v>3011.34</v>
      </c>
      <c r="AE1705" s="744">
        <f t="shared" ref="AE1705:AE1749" si="350">SUM(R1705:T1705)</f>
        <v>0</v>
      </c>
      <c r="AF1705" s="744">
        <f t="shared" ref="AF1705:AF1749" si="351">SUM(U1705:W1705)</f>
        <v>0</v>
      </c>
      <c r="AG1705" s="744">
        <f t="shared" ref="AG1705:AG1749" si="352">SUM(X1705:Z1705)</f>
        <v>0</v>
      </c>
      <c r="AH1705" s="744">
        <f t="shared" ref="AH1705:AH1749" si="353">SUM(AA1705:AC1705)</f>
        <v>3011.34</v>
      </c>
      <c r="AI1705" s="744">
        <f t="shared" ref="AI1705:AI1749" si="354">SUM(AE1705:AH1705)</f>
        <v>3011.34</v>
      </c>
      <c r="AJ1705" s="744">
        <f t="shared" ref="AJ1705:AJ1749" si="355">Q1705-AI1705</f>
        <v>-3011.34</v>
      </c>
      <c r="AK1705" s="1097">
        <v>0</v>
      </c>
    </row>
    <row r="1706" spans="1:37">
      <c r="A1706">
        <v>25400</v>
      </c>
      <c r="B1706" t="s">
        <v>2923</v>
      </c>
      <c r="C1706">
        <v>931400</v>
      </c>
      <c r="D1706" t="s">
        <v>2934</v>
      </c>
      <c r="E1706">
        <v>523680</v>
      </c>
      <c r="F1706" t="s">
        <v>65</v>
      </c>
      <c r="G1706" s="408" t="s">
        <v>7116</v>
      </c>
      <c r="H1706" s="566" t="s">
        <v>1524</v>
      </c>
      <c r="I1706" s="566" t="s">
        <v>1913</v>
      </c>
      <c r="J1706" s="217" t="s">
        <v>458</v>
      </c>
      <c r="K1706" s="61" t="str">
        <f t="shared" si="345"/>
        <v>2</v>
      </c>
      <c r="L1706" s="63" t="str">
        <f t="shared" si="346"/>
        <v>Regional Parks2</v>
      </c>
      <c r="M1706" s="63" t="str">
        <f t="shared" si="347"/>
        <v>Regional Parks General Admin2</v>
      </c>
      <c r="Q1706" s="213">
        <f t="shared" si="348"/>
        <v>0</v>
      </c>
      <c r="AA1706" s="213">
        <v>1413.64</v>
      </c>
      <c r="AB1706" s="213">
        <v>0</v>
      </c>
      <c r="AC1706" s="213">
        <f>SUMIF('[3]revexpbalances - 2024-07-18T082'!$G:$G,G:G,'[3]revexpbalances - 2024-07-18T082'!$H:$H)</f>
        <v>0</v>
      </c>
      <c r="AD1706" s="213">
        <f t="shared" si="349"/>
        <v>1413.64</v>
      </c>
      <c r="AE1706" s="744">
        <f t="shared" si="350"/>
        <v>0</v>
      </c>
      <c r="AF1706" s="744">
        <f t="shared" si="351"/>
        <v>0</v>
      </c>
      <c r="AG1706" s="744">
        <f t="shared" si="352"/>
        <v>0</v>
      </c>
      <c r="AH1706" s="744">
        <f t="shared" si="353"/>
        <v>1413.64</v>
      </c>
      <c r="AI1706" s="744">
        <f t="shared" si="354"/>
        <v>1413.64</v>
      </c>
      <c r="AJ1706" s="744">
        <f t="shared" si="355"/>
        <v>-1413.64</v>
      </c>
      <c r="AK1706" s="1097">
        <v>0</v>
      </c>
    </row>
    <row r="1707" spans="1:37">
      <c r="A1707">
        <v>25400</v>
      </c>
      <c r="B1707" t="s">
        <v>2923</v>
      </c>
      <c r="C1707">
        <v>931403</v>
      </c>
      <c r="D1707" t="s">
        <v>2838</v>
      </c>
      <c r="E1707">
        <v>510520</v>
      </c>
      <c r="F1707" t="s">
        <v>466</v>
      </c>
      <c r="G1707" s="408" t="s">
        <v>7117</v>
      </c>
      <c r="H1707" s="566" t="s">
        <v>1524</v>
      </c>
      <c r="I1707" s="566" t="s">
        <v>295</v>
      </c>
      <c r="J1707" s="62" t="s">
        <v>1950</v>
      </c>
      <c r="K1707" s="61" t="str">
        <f t="shared" si="345"/>
        <v>1</v>
      </c>
      <c r="L1707" s="63" t="str">
        <f t="shared" si="346"/>
        <v>Regional Parks1</v>
      </c>
      <c r="M1707" s="63" t="str">
        <f t="shared" si="347"/>
        <v>Idyllwild1</v>
      </c>
      <c r="Q1707" s="213">
        <f t="shared" si="348"/>
        <v>0</v>
      </c>
      <c r="AA1707" s="213">
        <v>4</v>
      </c>
      <c r="AB1707" s="213">
        <v>0</v>
      </c>
      <c r="AC1707" s="213">
        <f>SUMIF('[3]revexpbalances - 2024-07-18T082'!$G:$G,G:G,'[3]revexpbalances - 2024-07-18T082'!$H:$H)</f>
        <v>0</v>
      </c>
      <c r="AD1707" s="213">
        <f t="shared" si="349"/>
        <v>4</v>
      </c>
      <c r="AE1707" s="744">
        <f t="shared" si="350"/>
        <v>0</v>
      </c>
      <c r="AF1707" s="744">
        <f t="shared" si="351"/>
        <v>0</v>
      </c>
      <c r="AG1707" s="744">
        <f t="shared" si="352"/>
        <v>0</v>
      </c>
      <c r="AH1707" s="744">
        <f t="shared" si="353"/>
        <v>4</v>
      </c>
      <c r="AI1707" s="744">
        <f t="shared" si="354"/>
        <v>4</v>
      </c>
      <c r="AJ1707" s="744">
        <f t="shared" si="355"/>
        <v>-4</v>
      </c>
      <c r="AK1707" s="1097">
        <v>0</v>
      </c>
    </row>
    <row r="1708" spans="1:37">
      <c r="A1708">
        <v>25400</v>
      </c>
      <c r="B1708" t="s">
        <v>2923</v>
      </c>
      <c r="C1708">
        <v>931405</v>
      </c>
      <c r="D1708" t="s">
        <v>2937</v>
      </c>
      <c r="E1708">
        <v>546380</v>
      </c>
      <c r="F1708" t="s">
        <v>7118</v>
      </c>
      <c r="G1708" s="408" t="s">
        <v>7119</v>
      </c>
      <c r="H1708" s="566" t="s">
        <v>1524</v>
      </c>
      <c r="I1708" s="566" t="s">
        <v>445</v>
      </c>
      <c r="J1708" s="62" t="s">
        <v>460</v>
      </c>
      <c r="K1708" s="61" t="str">
        <f t="shared" si="345"/>
        <v>4</v>
      </c>
      <c r="L1708" s="63" t="str">
        <f t="shared" si="346"/>
        <v>Regional Parks4</v>
      </c>
      <c r="M1708" s="63" t="str">
        <f t="shared" si="347"/>
        <v>Lake Cahuilla4</v>
      </c>
      <c r="Q1708" s="213">
        <f t="shared" si="348"/>
        <v>0</v>
      </c>
      <c r="AA1708" s="213">
        <v>10501.38</v>
      </c>
      <c r="AB1708" s="213">
        <v>0</v>
      </c>
      <c r="AC1708" s="213">
        <f>SUMIF('[3]revexpbalances - 2024-07-18T082'!$G:$G,G:G,'[3]revexpbalances - 2024-07-18T082'!$H:$H)</f>
        <v>0</v>
      </c>
      <c r="AD1708" s="213">
        <f t="shared" si="349"/>
        <v>10501.38</v>
      </c>
      <c r="AE1708" s="744">
        <f t="shared" si="350"/>
        <v>0</v>
      </c>
      <c r="AF1708" s="744">
        <f t="shared" si="351"/>
        <v>0</v>
      </c>
      <c r="AG1708" s="744">
        <f t="shared" si="352"/>
        <v>0</v>
      </c>
      <c r="AH1708" s="744">
        <f t="shared" si="353"/>
        <v>10501.38</v>
      </c>
      <c r="AI1708" s="744">
        <f t="shared" si="354"/>
        <v>10501.38</v>
      </c>
      <c r="AJ1708" s="744">
        <f t="shared" si="355"/>
        <v>-10501.38</v>
      </c>
      <c r="AK1708" s="1097">
        <v>0</v>
      </c>
    </row>
    <row r="1709" spans="1:37">
      <c r="A1709">
        <v>25400</v>
      </c>
      <c r="B1709" t="s">
        <v>2923</v>
      </c>
      <c r="C1709">
        <v>931409</v>
      </c>
      <c r="D1709" t="s">
        <v>2940</v>
      </c>
      <c r="E1709">
        <v>518020</v>
      </c>
      <c r="F1709" t="s">
        <v>482</v>
      </c>
      <c r="G1709" s="408" t="s">
        <v>7120</v>
      </c>
      <c r="H1709" s="566" t="s">
        <v>1524</v>
      </c>
      <c r="I1709" s="566" t="s">
        <v>447</v>
      </c>
      <c r="J1709" s="62" t="s">
        <v>1950</v>
      </c>
      <c r="K1709" s="61" t="str">
        <f t="shared" si="345"/>
        <v>1</v>
      </c>
      <c r="L1709" s="63" t="str">
        <f t="shared" si="346"/>
        <v>Regional Parks1</v>
      </c>
      <c r="M1709" s="63" t="str">
        <f t="shared" si="347"/>
        <v>Rancho Jurupa1</v>
      </c>
      <c r="Q1709" s="213">
        <f t="shared" si="348"/>
        <v>0</v>
      </c>
      <c r="AA1709" s="213">
        <v>2</v>
      </c>
      <c r="AB1709" s="213">
        <v>4</v>
      </c>
      <c r="AC1709" s="213">
        <f>SUMIF('[3]revexpbalances - 2024-07-18T082'!$G:$G,G:G,'[3]revexpbalances - 2024-07-18T082'!$H:$H)</f>
        <v>4</v>
      </c>
      <c r="AD1709" s="213">
        <f t="shared" si="349"/>
        <v>10</v>
      </c>
      <c r="AE1709" s="744">
        <f t="shared" si="350"/>
        <v>0</v>
      </c>
      <c r="AF1709" s="744">
        <f t="shared" si="351"/>
        <v>0</v>
      </c>
      <c r="AG1709" s="744">
        <f t="shared" si="352"/>
        <v>0</v>
      </c>
      <c r="AH1709" s="744">
        <f t="shared" si="353"/>
        <v>10</v>
      </c>
      <c r="AI1709" s="744">
        <f t="shared" si="354"/>
        <v>10</v>
      </c>
      <c r="AJ1709" s="744">
        <f t="shared" si="355"/>
        <v>-10</v>
      </c>
      <c r="AK1709" s="1097">
        <v>0</v>
      </c>
    </row>
    <row r="1710" spans="1:37">
      <c r="A1710">
        <v>25400</v>
      </c>
      <c r="B1710" t="s">
        <v>2923</v>
      </c>
      <c r="C1710">
        <v>931421</v>
      </c>
      <c r="D1710" t="s">
        <v>2935</v>
      </c>
      <c r="E1710">
        <v>520805</v>
      </c>
      <c r="F1710" t="s">
        <v>488</v>
      </c>
      <c r="G1710" s="408" t="s">
        <v>7121</v>
      </c>
      <c r="H1710" s="566" t="s">
        <v>1524</v>
      </c>
      <c r="I1710" s="566" t="s">
        <v>326</v>
      </c>
      <c r="J1710" s="217" t="s">
        <v>458</v>
      </c>
      <c r="K1710" s="61" t="str">
        <f t="shared" si="345"/>
        <v>2</v>
      </c>
      <c r="L1710" s="63" t="str">
        <f t="shared" si="346"/>
        <v>Regional Parks2</v>
      </c>
      <c r="M1710" s="63" t="str">
        <f t="shared" si="347"/>
        <v>Mayflower2</v>
      </c>
      <c r="Q1710" s="213">
        <f t="shared" si="348"/>
        <v>0</v>
      </c>
      <c r="AA1710" s="213">
        <v>2450.96</v>
      </c>
      <c r="AB1710" s="213">
        <v>0</v>
      </c>
      <c r="AC1710" s="213">
        <f>SUMIF('[3]revexpbalances - 2024-07-18T082'!$G:$G,G:G,'[3]revexpbalances - 2024-07-18T082'!$H:$H)</f>
        <v>0</v>
      </c>
      <c r="AD1710" s="213">
        <f t="shared" si="349"/>
        <v>2450.96</v>
      </c>
      <c r="AE1710" s="744">
        <f t="shared" si="350"/>
        <v>0</v>
      </c>
      <c r="AF1710" s="744">
        <f t="shared" si="351"/>
        <v>0</v>
      </c>
      <c r="AG1710" s="744">
        <f t="shared" si="352"/>
        <v>0</v>
      </c>
      <c r="AH1710" s="744">
        <f t="shared" si="353"/>
        <v>2450.96</v>
      </c>
      <c r="AI1710" s="744">
        <f t="shared" si="354"/>
        <v>2450.96</v>
      </c>
      <c r="AJ1710" s="744">
        <f t="shared" si="355"/>
        <v>-2450.96</v>
      </c>
      <c r="AK1710" s="1097">
        <v>0</v>
      </c>
    </row>
    <row r="1711" spans="1:37">
      <c r="A1711">
        <v>25540</v>
      </c>
      <c r="B1711" t="s">
        <v>442</v>
      </c>
      <c r="C1711">
        <v>931116</v>
      </c>
      <c r="D1711" t="s">
        <v>442</v>
      </c>
      <c r="E1711">
        <v>528960</v>
      </c>
      <c r="F1711" t="s">
        <v>79</v>
      </c>
      <c r="G1711" s="408" t="s">
        <v>7122</v>
      </c>
      <c r="H1711" s="566" t="s">
        <v>47</v>
      </c>
      <c r="I1711" s="566" t="s">
        <v>442</v>
      </c>
      <c r="J1711" s="62" t="s">
        <v>2546</v>
      </c>
      <c r="K1711" s="61" t="str">
        <f t="shared" si="345"/>
        <v>2</v>
      </c>
      <c r="L1711" s="63" t="str">
        <f t="shared" si="346"/>
        <v>Natural Resources2</v>
      </c>
      <c r="M1711" s="63" t="str">
        <f t="shared" si="347"/>
        <v>Multi-Species Reserve2</v>
      </c>
      <c r="Q1711" s="213">
        <f t="shared" si="348"/>
        <v>0</v>
      </c>
      <c r="AA1711" s="213">
        <v>528.69000000000005</v>
      </c>
      <c r="AB1711" s="213">
        <v>0</v>
      </c>
      <c r="AC1711" s="213">
        <f>SUMIF('[3]revexpbalances - 2024-07-18T082'!$G:$G,G:G,'[3]revexpbalances - 2024-07-18T082'!$H:$H)</f>
        <v>0</v>
      </c>
      <c r="AD1711" s="213">
        <f t="shared" si="349"/>
        <v>528.69000000000005</v>
      </c>
      <c r="AE1711" s="744">
        <f t="shared" si="350"/>
        <v>0</v>
      </c>
      <c r="AF1711" s="744">
        <f t="shared" si="351"/>
        <v>0</v>
      </c>
      <c r="AG1711" s="744">
        <f t="shared" si="352"/>
        <v>0</v>
      </c>
      <c r="AH1711" s="744">
        <f t="shared" si="353"/>
        <v>528.69000000000005</v>
      </c>
      <c r="AI1711" s="744">
        <f t="shared" si="354"/>
        <v>528.69000000000005</v>
      </c>
      <c r="AJ1711" s="744">
        <f t="shared" si="355"/>
        <v>-528.69000000000005</v>
      </c>
      <c r="AK1711" s="1097">
        <v>0</v>
      </c>
    </row>
    <row r="1712" spans="1:37">
      <c r="A1712">
        <v>25550</v>
      </c>
      <c r="B1712" t="s">
        <v>2955</v>
      </c>
      <c r="C1712">
        <v>931101</v>
      </c>
      <c r="D1712" t="s">
        <v>2956</v>
      </c>
      <c r="E1712">
        <v>523220</v>
      </c>
      <c r="F1712" t="s">
        <v>108</v>
      </c>
      <c r="G1712" s="408" t="s">
        <v>7123</v>
      </c>
      <c r="H1712" s="566" t="s">
        <v>47</v>
      </c>
      <c r="I1712" s="566" t="s">
        <v>443</v>
      </c>
      <c r="J1712" s="217" t="s">
        <v>458</v>
      </c>
      <c r="K1712" s="61" t="str">
        <f t="shared" si="345"/>
        <v>2</v>
      </c>
      <c r="L1712" s="63" t="str">
        <f t="shared" si="346"/>
        <v>Natural Resources2</v>
      </c>
      <c r="M1712" s="63" t="str">
        <f t="shared" si="347"/>
        <v>Santa Ana River Mitigation Bank2</v>
      </c>
      <c r="Q1712" s="213">
        <f t="shared" si="348"/>
        <v>0</v>
      </c>
      <c r="AA1712" s="213">
        <v>9794.09</v>
      </c>
      <c r="AB1712" s="213">
        <v>0</v>
      </c>
      <c r="AC1712" s="213">
        <f>SUMIF('[3]revexpbalances - 2024-07-18T082'!$G:$G,G:G,'[3]revexpbalances - 2024-07-18T082'!$H:$H)</f>
        <v>0</v>
      </c>
      <c r="AD1712" s="213">
        <f t="shared" si="349"/>
        <v>9794.09</v>
      </c>
      <c r="AE1712" s="744">
        <f t="shared" si="350"/>
        <v>0</v>
      </c>
      <c r="AF1712" s="744">
        <f t="shared" si="351"/>
        <v>0</v>
      </c>
      <c r="AG1712" s="744">
        <f t="shared" si="352"/>
        <v>0</v>
      </c>
      <c r="AH1712" s="744">
        <f t="shared" si="353"/>
        <v>9794.09</v>
      </c>
      <c r="AI1712" s="744">
        <f t="shared" si="354"/>
        <v>9794.09</v>
      </c>
      <c r="AJ1712" s="744">
        <f t="shared" si="355"/>
        <v>-9794.09</v>
      </c>
      <c r="AK1712" s="1097">
        <v>0</v>
      </c>
    </row>
    <row r="1713" spans="1:37">
      <c r="A1713">
        <v>25620</v>
      </c>
      <c r="B1713" t="s">
        <v>2347</v>
      </c>
      <c r="C1713">
        <v>931750</v>
      </c>
      <c r="D1713" t="s">
        <v>2347</v>
      </c>
      <c r="E1713">
        <v>527660</v>
      </c>
      <c r="F1713" t="s">
        <v>112</v>
      </c>
      <c r="G1713" s="408" t="s">
        <v>4244</v>
      </c>
      <c r="H1713" s="566" t="s">
        <v>1524</v>
      </c>
      <c r="I1713" s="566" t="s">
        <v>448</v>
      </c>
      <c r="J1713" s="217" t="s">
        <v>458</v>
      </c>
      <c r="K1713" s="61" t="str">
        <f t="shared" si="345"/>
        <v>2</v>
      </c>
      <c r="L1713" s="63" t="str">
        <f t="shared" si="346"/>
        <v>Regional Parks2</v>
      </c>
      <c r="M1713" s="63" t="str">
        <f t="shared" si="347"/>
        <v>Lake Skinner2</v>
      </c>
      <c r="Q1713" s="213">
        <f t="shared" si="348"/>
        <v>0</v>
      </c>
      <c r="AA1713" s="213">
        <v>17.850000000000001</v>
      </c>
      <c r="AB1713" s="213">
        <v>0</v>
      </c>
      <c r="AC1713" s="213">
        <f>SUMIF('[3]revexpbalances - 2024-07-18T082'!$G:$G,G:G,'[3]revexpbalances - 2024-07-18T082'!$H:$H)</f>
        <v>0</v>
      </c>
      <c r="AD1713" s="213">
        <f t="shared" si="349"/>
        <v>17.850000000000001</v>
      </c>
      <c r="AE1713" s="744">
        <f t="shared" si="350"/>
        <v>0</v>
      </c>
      <c r="AF1713" s="744">
        <f t="shared" si="351"/>
        <v>0</v>
      </c>
      <c r="AG1713" s="744">
        <f t="shared" si="352"/>
        <v>0</v>
      </c>
      <c r="AH1713" s="744">
        <f t="shared" si="353"/>
        <v>17.850000000000001</v>
      </c>
      <c r="AI1713" s="744">
        <f t="shared" si="354"/>
        <v>17.850000000000001</v>
      </c>
      <c r="AJ1713" s="744">
        <f t="shared" si="355"/>
        <v>-17.850000000000001</v>
      </c>
      <c r="AK1713" s="1097">
        <v>0</v>
      </c>
    </row>
    <row r="1714" spans="1:37">
      <c r="A1714">
        <v>25620</v>
      </c>
      <c r="B1714" t="s">
        <v>2347</v>
      </c>
      <c r="C1714">
        <v>931750</v>
      </c>
      <c r="D1714" t="s">
        <v>2347</v>
      </c>
      <c r="E1714">
        <v>546160</v>
      </c>
      <c r="F1714" t="s">
        <v>2139</v>
      </c>
      <c r="G1714" s="408" t="s">
        <v>7124</v>
      </c>
      <c r="H1714" s="566" t="s">
        <v>1524</v>
      </c>
      <c r="I1714" s="566" t="s">
        <v>448</v>
      </c>
      <c r="J1714" s="62" t="s">
        <v>460</v>
      </c>
      <c r="K1714" s="61" t="str">
        <f t="shared" si="345"/>
        <v>4</v>
      </c>
      <c r="L1714" s="63" t="str">
        <f t="shared" si="346"/>
        <v>Regional Parks4</v>
      </c>
      <c r="M1714" s="63" t="str">
        <f t="shared" si="347"/>
        <v>Lake Skinner4</v>
      </c>
      <c r="Q1714" s="213">
        <f t="shared" si="348"/>
        <v>0</v>
      </c>
      <c r="AA1714" s="213">
        <v>23456.880000000001</v>
      </c>
      <c r="AB1714" s="213">
        <v>0</v>
      </c>
      <c r="AC1714" s="213">
        <f>SUMIF('[3]revexpbalances - 2024-07-18T082'!$G:$G,G:G,'[3]revexpbalances - 2024-07-18T082'!$H:$H)</f>
        <v>0</v>
      </c>
      <c r="AD1714" s="213">
        <f t="shared" si="349"/>
        <v>23456.880000000001</v>
      </c>
      <c r="AE1714" s="744">
        <f t="shared" si="350"/>
        <v>0</v>
      </c>
      <c r="AF1714" s="744">
        <f t="shared" si="351"/>
        <v>0</v>
      </c>
      <c r="AG1714" s="744">
        <f t="shared" si="352"/>
        <v>0</v>
      </c>
      <c r="AH1714" s="744">
        <f t="shared" si="353"/>
        <v>23456.880000000001</v>
      </c>
      <c r="AI1714" s="744">
        <f t="shared" si="354"/>
        <v>23456.880000000001</v>
      </c>
      <c r="AJ1714" s="744">
        <f t="shared" si="355"/>
        <v>-23456.880000000001</v>
      </c>
      <c r="AK1714" s="1097">
        <v>0</v>
      </c>
    </row>
    <row r="1715" spans="1:37">
      <c r="A1715" t="str">
        <f>LEFT(G1715,5)</f>
        <v>25550</v>
      </c>
      <c r="C1715" s="217" t="str">
        <f>MID(G1715,7,6)</f>
        <v>931101</v>
      </c>
      <c r="E1715" s="412" t="str">
        <f>RIGHT(G1715,6)</f>
        <v>536761</v>
      </c>
      <c r="G1715" s="408" t="s">
        <v>7126</v>
      </c>
      <c r="H1715" s="566" t="s">
        <v>47</v>
      </c>
      <c r="I1715" s="566" t="s">
        <v>443</v>
      </c>
      <c r="J1715" s="62" t="s">
        <v>7021</v>
      </c>
      <c r="K1715" s="61" t="str">
        <f t="shared" ref="K1715:K1735" si="356">MID(E1715,2,1)</f>
        <v>3</v>
      </c>
      <c r="L1715" s="63" t="str">
        <f t="shared" ref="L1715:L1735" si="357">H1715&amp;K1715</f>
        <v>Natural Resources3</v>
      </c>
      <c r="M1715" s="63" t="str">
        <f t="shared" ref="M1715:M1735" si="358">I1715&amp;K1715</f>
        <v>Santa Ana River Mitigation Bank3</v>
      </c>
      <c r="Q1715" s="213">
        <f t="shared" si="348"/>
        <v>0</v>
      </c>
      <c r="AB1715" s="213">
        <v>0</v>
      </c>
      <c r="AC1715" s="213">
        <f>SUMIF('[3]revexpbalances - 2024-07-18T082'!$G:$G,G:G,'[3]revexpbalances - 2024-07-18T082'!$H:$H)</f>
        <v>0</v>
      </c>
      <c r="AD1715" s="213">
        <f t="shared" si="349"/>
        <v>0</v>
      </c>
      <c r="AE1715" s="744">
        <f t="shared" si="350"/>
        <v>0</v>
      </c>
      <c r="AF1715" s="744">
        <f t="shared" si="351"/>
        <v>0</v>
      </c>
      <c r="AG1715" s="744">
        <f t="shared" si="352"/>
        <v>0</v>
      </c>
      <c r="AH1715" s="744">
        <f t="shared" si="353"/>
        <v>0</v>
      </c>
      <c r="AI1715" s="744">
        <f t="shared" si="354"/>
        <v>0</v>
      </c>
      <c r="AJ1715" s="744">
        <f t="shared" si="355"/>
        <v>0</v>
      </c>
      <c r="AK1715" s="1097">
        <v>614</v>
      </c>
    </row>
    <row r="1716" spans="1:37">
      <c r="A1716" t="str">
        <f t="shared" ref="A1716:A1735" si="359">LEFT(G1716,5)</f>
        <v>25550</v>
      </c>
      <c r="C1716" s="217" t="str">
        <f t="shared" ref="C1716:C1735" si="360">MID(G1716,7,6)</f>
        <v>931101</v>
      </c>
      <c r="E1716" s="412" t="str">
        <f t="shared" ref="E1716:E1735" si="361">RIGHT(G1716,6)</f>
        <v>551000</v>
      </c>
      <c r="G1716" s="408" t="s">
        <v>7127</v>
      </c>
      <c r="H1716" s="566" t="s">
        <v>47</v>
      </c>
      <c r="I1716" s="566" t="s">
        <v>443</v>
      </c>
      <c r="J1716" s="62" t="s">
        <v>7146</v>
      </c>
      <c r="K1716" s="61" t="str">
        <f t="shared" si="356"/>
        <v>5</v>
      </c>
      <c r="L1716" s="63" t="str">
        <f t="shared" si="357"/>
        <v>Natural Resources5</v>
      </c>
      <c r="M1716" s="63" t="str">
        <f t="shared" si="358"/>
        <v>Santa Ana River Mitigation Bank5</v>
      </c>
      <c r="Q1716" s="213">
        <f t="shared" si="348"/>
        <v>0</v>
      </c>
      <c r="AB1716" s="213">
        <v>0</v>
      </c>
      <c r="AC1716" s="213">
        <f>SUMIF('[3]revexpbalances - 2024-07-18T082'!$G:$G,G:G,'[3]revexpbalances - 2024-07-18T082'!$H:$H)</f>
        <v>0</v>
      </c>
      <c r="AD1716" s="213">
        <f t="shared" si="349"/>
        <v>0</v>
      </c>
      <c r="AE1716" s="744">
        <f t="shared" si="350"/>
        <v>0</v>
      </c>
      <c r="AF1716" s="744">
        <f t="shared" si="351"/>
        <v>0</v>
      </c>
      <c r="AG1716" s="744">
        <f t="shared" si="352"/>
        <v>0</v>
      </c>
      <c r="AH1716" s="744">
        <f t="shared" si="353"/>
        <v>0</v>
      </c>
      <c r="AI1716" s="744">
        <f t="shared" si="354"/>
        <v>0</v>
      </c>
      <c r="AJ1716" s="744">
        <f t="shared" si="355"/>
        <v>0</v>
      </c>
      <c r="AK1716" s="1097">
        <v>100000</v>
      </c>
    </row>
    <row r="1717" spans="1:37">
      <c r="A1717" t="str">
        <f t="shared" si="359"/>
        <v>25400</v>
      </c>
      <c r="C1717" s="217" t="str">
        <f t="shared" si="360"/>
        <v>931104</v>
      </c>
      <c r="E1717" s="412" t="str">
        <f t="shared" si="361"/>
        <v>523760</v>
      </c>
      <c r="G1717" s="408" t="s">
        <v>7128</v>
      </c>
      <c r="H1717" s="566" t="s">
        <v>1766</v>
      </c>
      <c r="I1717" s="566" t="s">
        <v>46</v>
      </c>
      <c r="J1717" s="217" t="s">
        <v>458</v>
      </c>
      <c r="K1717" s="61" t="str">
        <f t="shared" si="356"/>
        <v>2</v>
      </c>
      <c r="L1717" s="63" t="str">
        <f t="shared" si="357"/>
        <v>Business Services2</v>
      </c>
      <c r="M1717" s="63" t="str">
        <f t="shared" si="358"/>
        <v>Business Operations2</v>
      </c>
      <c r="Q1717" s="213">
        <f t="shared" si="348"/>
        <v>0</v>
      </c>
      <c r="AB1717" s="213">
        <v>0</v>
      </c>
      <c r="AC1717" s="213">
        <f>SUMIF('[3]revexpbalances - 2024-07-18T082'!$G:$G,G:G,'[3]revexpbalances - 2024-07-18T082'!$H:$H)</f>
        <v>0</v>
      </c>
      <c r="AD1717" s="213">
        <f t="shared" si="349"/>
        <v>0</v>
      </c>
      <c r="AE1717" s="744">
        <f t="shared" si="350"/>
        <v>0</v>
      </c>
      <c r="AF1717" s="744">
        <f t="shared" si="351"/>
        <v>0</v>
      </c>
      <c r="AG1717" s="744">
        <f t="shared" si="352"/>
        <v>0</v>
      </c>
      <c r="AH1717" s="744">
        <f t="shared" si="353"/>
        <v>0</v>
      </c>
      <c r="AI1717" s="744">
        <f t="shared" si="354"/>
        <v>0</v>
      </c>
      <c r="AJ1717" s="744">
        <f t="shared" si="355"/>
        <v>0</v>
      </c>
      <c r="AK1717" s="1097">
        <v>3577</v>
      </c>
    </row>
    <row r="1718" spans="1:37">
      <c r="A1718" t="str">
        <f t="shared" si="359"/>
        <v>25400</v>
      </c>
      <c r="C1718" s="217" t="str">
        <f t="shared" si="360"/>
        <v>931104</v>
      </c>
      <c r="E1718" s="412" t="str">
        <f t="shared" si="361"/>
        <v>527690</v>
      </c>
      <c r="G1718" s="408" t="s">
        <v>7129</v>
      </c>
      <c r="H1718" s="566" t="s">
        <v>1766</v>
      </c>
      <c r="I1718" s="566" t="s">
        <v>46</v>
      </c>
      <c r="J1718" s="217" t="s">
        <v>458</v>
      </c>
      <c r="K1718" s="61" t="str">
        <f t="shared" si="356"/>
        <v>2</v>
      </c>
      <c r="L1718" s="63" t="str">
        <f t="shared" si="357"/>
        <v>Business Services2</v>
      </c>
      <c r="M1718" s="63" t="str">
        <f t="shared" si="358"/>
        <v>Business Operations2</v>
      </c>
      <c r="Q1718" s="213">
        <f t="shared" si="348"/>
        <v>0</v>
      </c>
      <c r="AB1718" s="213">
        <v>0</v>
      </c>
      <c r="AC1718" s="213">
        <f>SUMIF('[3]revexpbalances - 2024-07-18T082'!$G:$G,G:G,'[3]revexpbalances - 2024-07-18T082'!$H:$H)</f>
        <v>0</v>
      </c>
      <c r="AD1718" s="213">
        <f t="shared" si="349"/>
        <v>0</v>
      </c>
      <c r="AE1718" s="744">
        <f t="shared" si="350"/>
        <v>0</v>
      </c>
      <c r="AF1718" s="744">
        <f t="shared" si="351"/>
        <v>0</v>
      </c>
      <c r="AG1718" s="744">
        <f t="shared" si="352"/>
        <v>0</v>
      </c>
      <c r="AH1718" s="744">
        <f t="shared" si="353"/>
        <v>0</v>
      </c>
      <c r="AI1718" s="744">
        <f t="shared" si="354"/>
        <v>0</v>
      </c>
      <c r="AJ1718" s="744">
        <f t="shared" si="355"/>
        <v>0</v>
      </c>
      <c r="AK1718" s="1097">
        <v>301</v>
      </c>
    </row>
    <row r="1719" spans="1:37">
      <c r="A1719" t="str">
        <f t="shared" si="359"/>
        <v>25510</v>
      </c>
      <c r="C1719" s="217" t="str">
        <f t="shared" si="360"/>
        <v>931108</v>
      </c>
      <c r="E1719" s="412" t="str">
        <f t="shared" si="361"/>
        <v>527880</v>
      </c>
      <c r="G1719" s="408" t="s">
        <v>7130</v>
      </c>
      <c r="H1719" s="566" t="s">
        <v>1766</v>
      </c>
      <c r="I1719" s="566" t="s">
        <v>444</v>
      </c>
      <c r="J1719" s="217" t="s">
        <v>458</v>
      </c>
      <c r="K1719" s="61" t="str">
        <f t="shared" si="356"/>
        <v>2</v>
      </c>
      <c r="L1719" s="63" t="str">
        <f t="shared" si="357"/>
        <v>Business Services2</v>
      </c>
      <c r="M1719" s="63" t="str">
        <f t="shared" si="358"/>
        <v>Park Residences2</v>
      </c>
      <c r="Q1719" s="213">
        <f t="shared" si="348"/>
        <v>0</v>
      </c>
      <c r="AB1719" s="213">
        <v>0</v>
      </c>
      <c r="AC1719" s="213">
        <f>SUMIF('[3]revexpbalances - 2024-07-18T082'!$G:$G,G:G,'[3]revexpbalances - 2024-07-18T082'!$H:$H)</f>
        <v>0</v>
      </c>
      <c r="AD1719" s="213">
        <f t="shared" si="349"/>
        <v>0</v>
      </c>
      <c r="AE1719" s="744">
        <f t="shared" si="350"/>
        <v>0</v>
      </c>
      <c r="AF1719" s="744">
        <f t="shared" si="351"/>
        <v>0</v>
      </c>
      <c r="AG1719" s="744">
        <f t="shared" si="352"/>
        <v>0</v>
      </c>
      <c r="AH1719" s="744">
        <f t="shared" si="353"/>
        <v>0</v>
      </c>
      <c r="AI1719" s="744">
        <f t="shared" si="354"/>
        <v>0</v>
      </c>
      <c r="AJ1719" s="744">
        <f t="shared" si="355"/>
        <v>0</v>
      </c>
      <c r="AK1719" s="1097">
        <v>5000</v>
      </c>
    </row>
    <row r="1720" spans="1:37">
      <c r="A1720" t="str">
        <f t="shared" si="359"/>
        <v>25540</v>
      </c>
      <c r="C1720" s="217" t="str">
        <f t="shared" si="360"/>
        <v>931116</v>
      </c>
      <c r="E1720" s="412" t="str">
        <f t="shared" si="361"/>
        <v>523350</v>
      </c>
      <c r="G1720" s="408" t="s">
        <v>7131</v>
      </c>
      <c r="H1720" s="566" t="s">
        <v>47</v>
      </c>
      <c r="I1720" s="566" t="s">
        <v>442</v>
      </c>
      <c r="J1720" s="217" t="s">
        <v>458</v>
      </c>
      <c r="K1720" s="61" t="str">
        <f t="shared" si="356"/>
        <v>2</v>
      </c>
      <c r="L1720" s="63" t="str">
        <f t="shared" si="357"/>
        <v>Natural Resources2</v>
      </c>
      <c r="M1720" s="63" t="str">
        <f t="shared" si="358"/>
        <v>Multi-Species Reserve2</v>
      </c>
      <c r="Q1720" s="213">
        <f t="shared" si="348"/>
        <v>0</v>
      </c>
      <c r="AB1720" s="213">
        <v>0</v>
      </c>
      <c r="AC1720" s="213">
        <f>SUMIF('[3]revexpbalances - 2024-07-18T082'!$G:$G,G:G,'[3]revexpbalances - 2024-07-18T082'!$H:$H)</f>
        <v>0</v>
      </c>
      <c r="AD1720" s="213">
        <f t="shared" si="349"/>
        <v>0</v>
      </c>
      <c r="AE1720" s="744">
        <f t="shared" si="350"/>
        <v>0</v>
      </c>
      <c r="AF1720" s="744">
        <f t="shared" si="351"/>
        <v>0</v>
      </c>
      <c r="AG1720" s="744">
        <f t="shared" si="352"/>
        <v>0</v>
      </c>
      <c r="AH1720" s="744">
        <f t="shared" si="353"/>
        <v>0</v>
      </c>
      <c r="AI1720" s="744">
        <f t="shared" si="354"/>
        <v>0</v>
      </c>
      <c r="AJ1720" s="744">
        <f t="shared" si="355"/>
        <v>0</v>
      </c>
      <c r="AK1720" s="1097">
        <v>48390</v>
      </c>
    </row>
    <row r="1721" spans="1:37">
      <c r="A1721" t="str">
        <f t="shared" si="359"/>
        <v>25540</v>
      </c>
      <c r="C1721" s="217" t="str">
        <f t="shared" si="360"/>
        <v>931116</v>
      </c>
      <c r="E1721" s="412" t="str">
        <f t="shared" si="361"/>
        <v>527880</v>
      </c>
      <c r="G1721" s="408" t="s">
        <v>7132</v>
      </c>
      <c r="H1721" s="566" t="s">
        <v>47</v>
      </c>
      <c r="I1721" s="566" t="s">
        <v>442</v>
      </c>
      <c r="J1721" s="217" t="s">
        <v>458</v>
      </c>
      <c r="K1721" s="61" t="str">
        <f t="shared" si="356"/>
        <v>2</v>
      </c>
      <c r="L1721" s="63" t="str">
        <f t="shared" si="357"/>
        <v>Natural Resources2</v>
      </c>
      <c r="M1721" s="63" t="str">
        <f t="shared" si="358"/>
        <v>Multi-Species Reserve2</v>
      </c>
      <c r="Q1721" s="213">
        <f t="shared" si="348"/>
        <v>0</v>
      </c>
      <c r="AB1721" s="213">
        <v>0</v>
      </c>
      <c r="AC1721" s="213">
        <f>SUMIF('[3]revexpbalances - 2024-07-18T082'!$G:$G,G:G,'[3]revexpbalances - 2024-07-18T082'!$H:$H)</f>
        <v>0</v>
      </c>
      <c r="AD1721" s="213">
        <f t="shared" si="349"/>
        <v>0</v>
      </c>
      <c r="AE1721" s="744">
        <f t="shared" si="350"/>
        <v>0</v>
      </c>
      <c r="AF1721" s="744">
        <f t="shared" si="351"/>
        <v>0</v>
      </c>
      <c r="AG1721" s="744">
        <f t="shared" si="352"/>
        <v>0</v>
      </c>
      <c r="AH1721" s="744">
        <f t="shared" si="353"/>
        <v>0</v>
      </c>
      <c r="AI1721" s="744">
        <f t="shared" si="354"/>
        <v>0</v>
      </c>
      <c r="AJ1721" s="744">
        <f t="shared" si="355"/>
        <v>0</v>
      </c>
      <c r="AK1721" s="1097">
        <v>3000</v>
      </c>
    </row>
    <row r="1722" spans="1:37">
      <c r="A1722" t="str">
        <f t="shared" si="359"/>
        <v>25540</v>
      </c>
      <c r="C1722" s="217" t="str">
        <f t="shared" si="360"/>
        <v>931116</v>
      </c>
      <c r="E1722" s="412" t="str">
        <f t="shared" si="361"/>
        <v>546360</v>
      </c>
      <c r="G1722" s="408" t="s">
        <v>7133</v>
      </c>
      <c r="H1722" s="566" t="s">
        <v>47</v>
      </c>
      <c r="I1722" s="566" t="s">
        <v>442</v>
      </c>
      <c r="J1722" s="62" t="s">
        <v>460</v>
      </c>
      <c r="K1722" s="61" t="str">
        <f t="shared" si="356"/>
        <v>4</v>
      </c>
      <c r="L1722" s="63" t="str">
        <f t="shared" si="357"/>
        <v>Natural Resources4</v>
      </c>
      <c r="M1722" s="63" t="str">
        <f t="shared" si="358"/>
        <v>Multi-Species Reserve4</v>
      </c>
      <c r="Q1722" s="213">
        <f t="shared" si="348"/>
        <v>0</v>
      </c>
      <c r="AB1722" s="213">
        <v>0</v>
      </c>
      <c r="AC1722" s="213">
        <f>SUMIF('[3]revexpbalances - 2024-07-18T082'!$G:$G,G:G,'[3]revexpbalances - 2024-07-18T082'!$H:$H)</f>
        <v>0</v>
      </c>
      <c r="AD1722" s="213">
        <f t="shared" si="349"/>
        <v>0</v>
      </c>
      <c r="AE1722" s="744">
        <f t="shared" si="350"/>
        <v>0</v>
      </c>
      <c r="AF1722" s="744">
        <f t="shared" si="351"/>
        <v>0</v>
      </c>
      <c r="AG1722" s="744">
        <f t="shared" si="352"/>
        <v>0</v>
      </c>
      <c r="AH1722" s="744">
        <f t="shared" si="353"/>
        <v>0</v>
      </c>
      <c r="AI1722" s="744">
        <f t="shared" si="354"/>
        <v>0</v>
      </c>
      <c r="AJ1722" s="744">
        <f t="shared" si="355"/>
        <v>0</v>
      </c>
      <c r="AK1722" s="1097">
        <v>110000</v>
      </c>
    </row>
    <row r="1723" spans="1:37">
      <c r="A1723" t="str">
        <f t="shared" si="359"/>
        <v>25590</v>
      </c>
      <c r="C1723" s="217" t="str">
        <f t="shared" si="360"/>
        <v>931150</v>
      </c>
      <c r="E1723" s="412" t="str">
        <f t="shared" si="361"/>
        <v>518100</v>
      </c>
      <c r="G1723" s="408" t="s">
        <v>7134</v>
      </c>
      <c r="H1723" s="566" t="s">
        <v>47</v>
      </c>
      <c r="I1723" s="566" t="s">
        <v>1564</v>
      </c>
      <c r="J1723" s="62" t="s">
        <v>1950</v>
      </c>
      <c r="K1723" s="61" t="str">
        <f t="shared" si="356"/>
        <v>1</v>
      </c>
      <c r="L1723" s="63" t="str">
        <f t="shared" si="357"/>
        <v>Natural Resources1</v>
      </c>
      <c r="M1723" s="63" t="str">
        <f t="shared" si="358"/>
        <v>MSHCP Reserve Management1</v>
      </c>
      <c r="Q1723" s="213">
        <f t="shared" si="348"/>
        <v>0</v>
      </c>
      <c r="AB1723" s="213">
        <v>0</v>
      </c>
      <c r="AC1723" s="213">
        <f>SUMIF('[3]revexpbalances - 2024-07-18T082'!$G:$G,G:G,'[3]revexpbalances - 2024-07-18T082'!$H:$H)</f>
        <v>0</v>
      </c>
      <c r="AD1723" s="213">
        <f t="shared" si="349"/>
        <v>0</v>
      </c>
      <c r="AE1723" s="744">
        <f t="shared" si="350"/>
        <v>0</v>
      </c>
      <c r="AF1723" s="744">
        <f t="shared" si="351"/>
        <v>0</v>
      </c>
      <c r="AG1723" s="744">
        <f t="shared" si="352"/>
        <v>0</v>
      </c>
      <c r="AH1723" s="744">
        <f t="shared" si="353"/>
        <v>0</v>
      </c>
      <c r="AI1723" s="744">
        <f t="shared" si="354"/>
        <v>0</v>
      </c>
      <c r="AJ1723" s="744">
        <f t="shared" si="355"/>
        <v>0</v>
      </c>
      <c r="AK1723" s="1097">
        <v>36532</v>
      </c>
    </row>
    <row r="1724" spans="1:37">
      <c r="A1724" t="str">
        <f t="shared" si="359"/>
        <v>25590</v>
      </c>
      <c r="C1724" s="217" t="str">
        <f t="shared" si="360"/>
        <v>931150</v>
      </c>
      <c r="E1724" s="412" t="str">
        <f t="shared" si="361"/>
        <v>523350</v>
      </c>
      <c r="G1724" s="408" t="s">
        <v>7135</v>
      </c>
      <c r="H1724" s="566" t="s">
        <v>47</v>
      </c>
      <c r="I1724" s="566" t="s">
        <v>1564</v>
      </c>
      <c r="J1724" s="217" t="s">
        <v>458</v>
      </c>
      <c r="K1724" s="61" t="str">
        <f t="shared" si="356"/>
        <v>2</v>
      </c>
      <c r="L1724" s="63" t="str">
        <f t="shared" si="357"/>
        <v>Natural Resources2</v>
      </c>
      <c r="M1724" s="63" t="str">
        <f t="shared" si="358"/>
        <v>MSHCP Reserve Management2</v>
      </c>
      <c r="Q1724" s="213">
        <f t="shared" si="348"/>
        <v>0</v>
      </c>
      <c r="AB1724" s="213">
        <v>0</v>
      </c>
      <c r="AC1724" s="213">
        <f>SUMIF('[3]revexpbalances - 2024-07-18T082'!$G:$G,G:G,'[3]revexpbalances - 2024-07-18T082'!$H:$H)</f>
        <v>0</v>
      </c>
      <c r="AD1724" s="213">
        <f t="shared" si="349"/>
        <v>0</v>
      </c>
      <c r="AE1724" s="744">
        <f t="shared" si="350"/>
        <v>0</v>
      </c>
      <c r="AF1724" s="744">
        <f t="shared" si="351"/>
        <v>0</v>
      </c>
      <c r="AG1724" s="744">
        <f t="shared" si="352"/>
        <v>0</v>
      </c>
      <c r="AH1724" s="744">
        <f t="shared" si="353"/>
        <v>0</v>
      </c>
      <c r="AI1724" s="744">
        <f t="shared" si="354"/>
        <v>0</v>
      </c>
      <c r="AJ1724" s="744">
        <f t="shared" si="355"/>
        <v>0</v>
      </c>
      <c r="AK1724" s="1097">
        <v>253335</v>
      </c>
    </row>
    <row r="1725" spans="1:37">
      <c r="A1725" t="str">
        <f t="shared" si="359"/>
        <v>25590</v>
      </c>
      <c r="C1725" s="217" t="str">
        <f t="shared" si="360"/>
        <v>931150</v>
      </c>
      <c r="E1725" s="412" t="str">
        <f t="shared" si="361"/>
        <v>527880</v>
      </c>
      <c r="G1725" s="408" t="s">
        <v>7136</v>
      </c>
      <c r="H1725" s="566" t="s">
        <v>47</v>
      </c>
      <c r="I1725" s="566" t="s">
        <v>1564</v>
      </c>
      <c r="J1725" s="217" t="s">
        <v>458</v>
      </c>
      <c r="K1725" s="61" t="str">
        <f t="shared" si="356"/>
        <v>2</v>
      </c>
      <c r="L1725" s="63" t="str">
        <f t="shared" si="357"/>
        <v>Natural Resources2</v>
      </c>
      <c r="M1725" s="63" t="str">
        <f t="shared" si="358"/>
        <v>MSHCP Reserve Management2</v>
      </c>
      <c r="Q1725" s="213">
        <f t="shared" si="348"/>
        <v>0</v>
      </c>
      <c r="AB1725" s="213">
        <v>0</v>
      </c>
      <c r="AC1725" s="213">
        <f>SUMIF('[3]revexpbalances - 2024-07-18T082'!$G:$G,G:G,'[3]revexpbalances - 2024-07-18T082'!$H:$H)</f>
        <v>0</v>
      </c>
      <c r="AD1725" s="213">
        <f t="shared" si="349"/>
        <v>0</v>
      </c>
      <c r="AE1725" s="744">
        <f t="shared" si="350"/>
        <v>0</v>
      </c>
      <c r="AF1725" s="744">
        <f t="shared" si="351"/>
        <v>0</v>
      </c>
      <c r="AG1725" s="744">
        <f t="shared" si="352"/>
        <v>0</v>
      </c>
      <c r="AH1725" s="744">
        <f t="shared" si="353"/>
        <v>0</v>
      </c>
      <c r="AI1725" s="744">
        <f t="shared" si="354"/>
        <v>0</v>
      </c>
      <c r="AJ1725" s="744">
        <f t="shared" si="355"/>
        <v>0</v>
      </c>
      <c r="AK1725" s="1097">
        <v>8600</v>
      </c>
    </row>
    <row r="1726" spans="1:37">
      <c r="A1726" t="str">
        <f t="shared" si="359"/>
        <v>25430</v>
      </c>
      <c r="C1726" s="217" t="str">
        <f t="shared" si="360"/>
        <v>931170</v>
      </c>
      <c r="E1726" s="412" t="str">
        <f t="shared" si="361"/>
        <v>527880</v>
      </c>
      <c r="G1726" s="408" t="s">
        <v>7137</v>
      </c>
      <c r="H1726" s="566" t="s">
        <v>47</v>
      </c>
      <c r="I1726" s="566" t="s">
        <v>508</v>
      </c>
      <c r="J1726" s="217" t="s">
        <v>458</v>
      </c>
      <c r="K1726" s="61" t="str">
        <f t="shared" si="356"/>
        <v>2</v>
      </c>
      <c r="L1726" s="63" t="str">
        <f t="shared" si="357"/>
        <v>Natural Resources2</v>
      </c>
      <c r="M1726" s="63" t="str">
        <f t="shared" si="358"/>
        <v>Habitat &amp; Open Space Management2</v>
      </c>
      <c r="Q1726" s="213">
        <f t="shared" si="348"/>
        <v>0</v>
      </c>
      <c r="AB1726" s="213">
        <v>0</v>
      </c>
      <c r="AC1726" s="213">
        <f>SUMIF('[3]revexpbalances - 2024-07-18T082'!$G:$G,G:G,'[3]revexpbalances - 2024-07-18T082'!$H:$H)</f>
        <v>0</v>
      </c>
      <c r="AD1726" s="213">
        <f t="shared" si="349"/>
        <v>0</v>
      </c>
      <c r="AE1726" s="744">
        <f t="shared" si="350"/>
        <v>0</v>
      </c>
      <c r="AF1726" s="744">
        <f t="shared" si="351"/>
        <v>0</v>
      </c>
      <c r="AG1726" s="744">
        <f t="shared" si="352"/>
        <v>0</v>
      </c>
      <c r="AH1726" s="744">
        <f t="shared" si="353"/>
        <v>0</v>
      </c>
      <c r="AI1726" s="744">
        <f t="shared" si="354"/>
        <v>0</v>
      </c>
      <c r="AJ1726" s="744">
        <f t="shared" si="355"/>
        <v>0</v>
      </c>
      <c r="AK1726" s="1097">
        <v>5000</v>
      </c>
    </row>
    <row r="1727" spans="1:37">
      <c r="A1727" t="str">
        <f t="shared" si="359"/>
        <v>25400</v>
      </c>
      <c r="C1727" s="217" t="str">
        <f t="shared" si="360"/>
        <v>931270</v>
      </c>
      <c r="E1727" s="412" t="str">
        <f t="shared" si="361"/>
        <v>536761</v>
      </c>
      <c r="G1727" s="408" t="s">
        <v>7138</v>
      </c>
      <c r="H1727" s="566" t="s">
        <v>1766</v>
      </c>
      <c r="I1727" s="566" t="s">
        <v>6968</v>
      </c>
      <c r="J1727" s="62" t="s">
        <v>7021</v>
      </c>
      <c r="K1727" s="61" t="str">
        <f t="shared" si="356"/>
        <v>3</v>
      </c>
      <c r="L1727" s="63" t="str">
        <f t="shared" si="357"/>
        <v>Business Services3</v>
      </c>
      <c r="M1727" s="63" t="str">
        <f t="shared" si="358"/>
        <v>SARB Management3</v>
      </c>
      <c r="Q1727" s="213">
        <f t="shared" si="348"/>
        <v>0</v>
      </c>
      <c r="AB1727" s="213">
        <v>0</v>
      </c>
      <c r="AC1727" s="213">
        <f>SUMIF('[3]revexpbalances - 2024-07-18T082'!$G:$G,G:G,'[3]revexpbalances - 2024-07-18T082'!$H:$H)</f>
        <v>0</v>
      </c>
      <c r="AD1727" s="213">
        <f t="shared" si="349"/>
        <v>0</v>
      </c>
      <c r="AE1727" s="744">
        <f t="shared" si="350"/>
        <v>0</v>
      </c>
      <c r="AF1727" s="744">
        <f t="shared" si="351"/>
        <v>0</v>
      </c>
      <c r="AG1727" s="744">
        <f t="shared" si="352"/>
        <v>0</v>
      </c>
      <c r="AH1727" s="744">
        <f t="shared" si="353"/>
        <v>0</v>
      </c>
      <c r="AI1727" s="744">
        <f t="shared" si="354"/>
        <v>0</v>
      </c>
      <c r="AJ1727" s="744">
        <f t="shared" si="355"/>
        <v>0</v>
      </c>
      <c r="AK1727" s="1097">
        <v>1227</v>
      </c>
    </row>
    <row r="1728" spans="1:37">
      <c r="A1728" t="str">
        <f t="shared" si="359"/>
        <v>25400</v>
      </c>
      <c r="C1728" s="217" t="str">
        <f t="shared" si="360"/>
        <v>931300</v>
      </c>
      <c r="E1728" s="412" t="str">
        <f t="shared" si="361"/>
        <v>536761</v>
      </c>
      <c r="G1728" s="408" t="s">
        <v>3944</v>
      </c>
      <c r="H1728" s="217" t="s">
        <v>47</v>
      </c>
      <c r="I1728" s="566" t="s">
        <v>1778</v>
      </c>
      <c r="J1728" s="62" t="s">
        <v>7021</v>
      </c>
      <c r="K1728" s="61" t="str">
        <f t="shared" si="356"/>
        <v>3</v>
      </c>
      <c r="L1728" s="63" t="str">
        <f t="shared" si="357"/>
        <v>Natural Resources3</v>
      </c>
      <c r="M1728" s="63" t="str">
        <f t="shared" si="358"/>
        <v>Trails Maintenance3</v>
      </c>
      <c r="Q1728" s="213">
        <f t="shared" si="348"/>
        <v>0</v>
      </c>
      <c r="AB1728" s="213">
        <v>0</v>
      </c>
      <c r="AC1728" s="213">
        <f>SUMIF('[3]revexpbalances - 2024-07-18T082'!$G:$G,G:G,'[3]revexpbalances - 2024-07-18T082'!$H:$H)</f>
        <v>0</v>
      </c>
      <c r="AD1728" s="213">
        <f t="shared" si="349"/>
        <v>0</v>
      </c>
      <c r="AE1728" s="744">
        <f t="shared" si="350"/>
        <v>0</v>
      </c>
      <c r="AF1728" s="744">
        <f t="shared" si="351"/>
        <v>0</v>
      </c>
      <c r="AG1728" s="744">
        <f t="shared" si="352"/>
        <v>0</v>
      </c>
      <c r="AH1728" s="744">
        <f t="shared" si="353"/>
        <v>0</v>
      </c>
      <c r="AI1728" s="744">
        <f t="shared" si="354"/>
        <v>0</v>
      </c>
      <c r="AJ1728" s="744">
        <f t="shared" si="355"/>
        <v>0</v>
      </c>
      <c r="AK1728" s="1097">
        <v>1841</v>
      </c>
    </row>
    <row r="1729" spans="1:37">
      <c r="A1729" t="str">
        <f t="shared" si="359"/>
        <v>25400</v>
      </c>
      <c r="C1729" s="217" t="str">
        <f t="shared" si="360"/>
        <v>931403</v>
      </c>
      <c r="E1729" s="412" t="str">
        <f t="shared" si="361"/>
        <v>520220</v>
      </c>
      <c r="G1729" s="408" t="s">
        <v>7139</v>
      </c>
      <c r="H1729" s="566" t="s">
        <v>1524</v>
      </c>
      <c r="I1729" s="566" t="s">
        <v>295</v>
      </c>
      <c r="J1729" s="217" t="s">
        <v>458</v>
      </c>
      <c r="K1729" s="61" t="str">
        <f t="shared" si="356"/>
        <v>2</v>
      </c>
      <c r="L1729" s="63" t="str">
        <f t="shared" si="357"/>
        <v>Regional Parks2</v>
      </c>
      <c r="M1729" s="63" t="str">
        <f t="shared" si="358"/>
        <v>Idyllwild2</v>
      </c>
      <c r="Q1729" s="213">
        <f t="shared" si="348"/>
        <v>0</v>
      </c>
      <c r="AB1729" s="213">
        <v>0</v>
      </c>
      <c r="AC1729" s="213">
        <f>SUMIF('[3]revexpbalances - 2024-07-18T082'!$G:$G,G:G,'[3]revexpbalances - 2024-07-18T082'!$H:$H)</f>
        <v>0</v>
      </c>
      <c r="AD1729" s="213">
        <f t="shared" si="349"/>
        <v>0</v>
      </c>
      <c r="AE1729" s="744">
        <f t="shared" si="350"/>
        <v>0</v>
      </c>
      <c r="AF1729" s="744">
        <f t="shared" si="351"/>
        <v>0</v>
      </c>
      <c r="AG1729" s="744">
        <f t="shared" si="352"/>
        <v>0</v>
      </c>
      <c r="AH1729" s="744">
        <f t="shared" si="353"/>
        <v>0</v>
      </c>
      <c r="AI1729" s="744">
        <f t="shared" si="354"/>
        <v>0</v>
      </c>
      <c r="AJ1729" s="744">
        <f t="shared" si="355"/>
        <v>0</v>
      </c>
      <c r="AK1729" s="1097">
        <v>2800</v>
      </c>
    </row>
    <row r="1730" spans="1:37">
      <c r="A1730" t="str">
        <f t="shared" si="359"/>
        <v>25400</v>
      </c>
      <c r="C1730" s="217" t="str">
        <f t="shared" si="360"/>
        <v>931403</v>
      </c>
      <c r="E1730" s="412" t="str">
        <f t="shared" si="361"/>
        <v>527880</v>
      </c>
      <c r="G1730" s="408" t="s">
        <v>7140</v>
      </c>
      <c r="H1730" s="566" t="s">
        <v>1524</v>
      </c>
      <c r="I1730" s="566" t="s">
        <v>295</v>
      </c>
      <c r="J1730" s="217" t="s">
        <v>458</v>
      </c>
      <c r="K1730" s="61" t="str">
        <f t="shared" si="356"/>
        <v>2</v>
      </c>
      <c r="L1730" s="63" t="str">
        <f t="shared" si="357"/>
        <v>Regional Parks2</v>
      </c>
      <c r="M1730" s="63" t="str">
        <f t="shared" si="358"/>
        <v>Idyllwild2</v>
      </c>
      <c r="Q1730" s="213">
        <f t="shared" si="348"/>
        <v>0</v>
      </c>
      <c r="AB1730" s="213">
        <v>0</v>
      </c>
      <c r="AC1730" s="213">
        <f>SUMIF('[3]revexpbalances - 2024-07-18T082'!$G:$G,G:G,'[3]revexpbalances - 2024-07-18T082'!$H:$H)</f>
        <v>0</v>
      </c>
      <c r="AD1730" s="213">
        <f t="shared" si="349"/>
        <v>0</v>
      </c>
      <c r="AE1730" s="744">
        <f t="shared" si="350"/>
        <v>0</v>
      </c>
      <c r="AF1730" s="744">
        <f t="shared" si="351"/>
        <v>0</v>
      </c>
      <c r="AG1730" s="744">
        <f t="shared" si="352"/>
        <v>0</v>
      </c>
      <c r="AH1730" s="744">
        <f t="shared" si="353"/>
        <v>0</v>
      </c>
      <c r="AI1730" s="744">
        <f t="shared" si="354"/>
        <v>0</v>
      </c>
      <c r="AJ1730" s="744">
        <f t="shared" si="355"/>
        <v>0</v>
      </c>
      <c r="AK1730" s="1097">
        <v>2000</v>
      </c>
    </row>
    <row r="1731" spans="1:37">
      <c r="A1731" t="str">
        <f t="shared" si="359"/>
        <v>25400</v>
      </c>
      <c r="C1731" s="217" t="str">
        <f t="shared" si="360"/>
        <v>931409</v>
      </c>
      <c r="E1731" s="412" t="str">
        <f t="shared" si="361"/>
        <v>527880</v>
      </c>
      <c r="G1731" s="408" t="s">
        <v>7141</v>
      </c>
      <c r="H1731" s="566" t="s">
        <v>1524</v>
      </c>
      <c r="I1731" s="566" t="s">
        <v>447</v>
      </c>
      <c r="J1731" s="217" t="s">
        <v>458</v>
      </c>
      <c r="K1731" s="61" t="str">
        <f t="shared" si="356"/>
        <v>2</v>
      </c>
      <c r="L1731" s="63" t="str">
        <f t="shared" si="357"/>
        <v>Regional Parks2</v>
      </c>
      <c r="M1731" s="63" t="str">
        <f t="shared" si="358"/>
        <v>Rancho Jurupa2</v>
      </c>
      <c r="Q1731" s="213">
        <f t="shared" si="348"/>
        <v>0</v>
      </c>
      <c r="AB1731" s="213">
        <v>0</v>
      </c>
      <c r="AC1731" s="213">
        <f>SUMIF('[3]revexpbalances - 2024-07-18T082'!$G:$G,G:G,'[3]revexpbalances - 2024-07-18T082'!$H:$H)</f>
        <v>0</v>
      </c>
      <c r="AD1731" s="213">
        <f t="shared" si="349"/>
        <v>0</v>
      </c>
      <c r="AE1731" s="744">
        <f t="shared" si="350"/>
        <v>0</v>
      </c>
      <c r="AF1731" s="744">
        <f t="shared" si="351"/>
        <v>0</v>
      </c>
      <c r="AG1731" s="744">
        <f t="shared" si="352"/>
        <v>0</v>
      </c>
      <c r="AH1731" s="744">
        <f t="shared" si="353"/>
        <v>0</v>
      </c>
      <c r="AI1731" s="744">
        <f t="shared" si="354"/>
        <v>0</v>
      </c>
      <c r="AJ1731" s="744">
        <f t="shared" si="355"/>
        <v>0</v>
      </c>
      <c r="AK1731" s="1097">
        <v>3000</v>
      </c>
    </row>
    <row r="1732" spans="1:37">
      <c r="A1732" t="str">
        <f t="shared" si="359"/>
        <v>25400</v>
      </c>
      <c r="C1732" s="217" t="str">
        <f t="shared" si="360"/>
        <v>931420</v>
      </c>
      <c r="E1732" s="412" t="str">
        <f t="shared" si="361"/>
        <v>536761</v>
      </c>
      <c r="G1732" s="408" t="s">
        <v>7142</v>
      </c>
      <c r="H1732" s="566" t="s">
        <v>1524</v>
      </c>
      <c r="I1732" s="566" t="s">
        <v>5794</v>
      </c>
      <c r="J1732" s="62" t="s">
        <v>7021</v>
      </c>
      <c r="K1732" s="61" t="str">
        <f t="shared" si="356"/>
        <v>3</v>
      </c>
      <c r="L1732" s="63" t="str">
        <f t="shared" si="357"/>
        <v>Regional Parks3</v>
      </c>
      <c r="M1732" s="63" t="str">
        <f t="shared" si="358"/>
        <v>Blythe Parks3</v>
      </c>
      <c r="Q1732" s="213">
        <f t="shared" si="348"/>
        <v>0</v>
      </c>
      <c r="AB1732" s="213">
        <v>0</v>
      </c>
      <c r="AC1732" s="213">
        <f>SUMIF('[3]revexpbalances - 2024-07-18T082'!$G:$G,G:G,'[3]revexpbalances - 2024-07-18T082'!$H:$H)</f>
        <v>0</v>
      </c>
      <c r="AD1732" s="213">
        <f t="shared" si="349"/>
        <v>0</v>
      </c>
      <c r="AE1732" s="744">
        <f t="shared" si="350"/>
        <v>0</v>
      </c>
      <c r="AF1732" s="744">
        <f t="shared" si="351"/>
        <v>0</v>
      </c>
      <c r="AG1732" s="744">
        <f t="shared" si="352"/>
        <v>0</v>
      </c>
      <c r="AH1732" s="744">
        <f t="shared" si="353"/>
        <v>0</v>
      </c>
      <c r="AI1732" s="744">
        <f t="shared" si="354"/>
        <v>0</v>
      </c>
      <c r="AJ1732" s="744">
        <f t="shared" si="355"/>
        <v>0</v>
      </c>
      <c r="AK1732" s="1097">
        <v>307</v>
      </c>
    </row>
    <row r="1733" spans="1:37">
      <c r="A1733" t="str">
        <f t="shared" si="359"/>
        <v>25400</v>
      </c>
      <c r="C1733" s="217" t="str">
        <f t="shared" si="360"/>
        <v>931421</v>
      </c>
      <c r="E1733" s="412" t="str">
        <f t="shared" si="361"/>
        <v>527880</v>
      </c>
      <c r="G1733" s="408" t="s">
        <v>7143</v>
      </c>
      <c r="H1733" s="566" t="s">
        <v>1524</v>
      </c>
      <c r="I1733" s="566" t="s">
        <v>326</v>
      </c>
      <c r="J1733" s="217" t="s">
        <v>458</v>
      </c>
      <c r="K1733" s="61" t="str">
        <f t="shared" si="356"/>
        <v>2</v>
      </c>
      <c r="L1733" s="63" t="str">
        <f t="shared" si="357"/>
        <v>Regional Parks2</v>
      </c>
      <c r="M1733" s="63" t="str">
        <f t="shared" si="358"/>
        <v>Mayflower2</v>
      </c>
      <c r="Q1733" s="213">
        <f t="shared" si="348"/>
        <v>0</v>
      </c>
      <c r="AB1733" s="213">
        <v>0</v>
      </c>
      <c r="AC1733" s="213">
        <f>SUMIF('[3]revexpbalances - 2024-07-18T082'!$G:$G,G:G,'[3]revexpbalances - 2024-07-18T082'!$H:$H)</f>
        <v>0</v>
      </c>
      <c r="AD1733" s="213">
        <f t="shared" si="349"/>
        <v>0</v>
      </c>
      <c r="AE1733" s="744">
        <f t="shared" si="350"/>
        <v>0</v>
      </c>
      <c r="AF1733" s="744">
        <f t="shared" si="351"/>
        <v>0</v>
      </c>
      <c r="AG1733" s="744">
        <f t="shared" si="352"/>
        <v>0</v>
      </c>
      <c r="AH1733" s="744">
        <f t="shared" si="353"/>
        <v>0</v>
      </c>
      <c r="AI1733" s="744">
        <f t="shared" si="354"/>
        <v>0</v>
      </c>
      <c r="AJ1733" s="744">
        <f t="shared" si="355"/>
        <v>0</v>
      </c>
      <c r="AK1733" s="1097">
        <v>500</v>
      </c>
    </row>
    <row r="1734" spans="1:37">
      <c r="A1734" t="str">
        <f t="shared" si="359"/>
        <v>25620</v>
      </c>
      <c r="C1734" s="217" t="str">
        <f t="shared" si="360"/>
        <v>931750</v>
      </c>
      <c r="E1734" s="412" t="str">
        <f t="shared" si="361"/>
        <v>523350</v>
      </c>
      <c r="G1734" s="408" t="s">
        <v>7144</v>
      </c>
      <c r="H1734" s="566" t="s">
        <v>1524</v>
      </c>
      <c r="I1734" s="566" t="s">
        <v>448</v>
      </c>
      <c r="J1734" s="217" t="s">
        <v>458</v>
      </c>
      <c r="K1734" s="61" t="str">
        <f t="shared" si="356"/>
        <v>2</v>
      </c>
      <c r="L1734" s="63" t="str">
        <f t="shared" si="357"/>
        <v>Regional Parks2</v>
      </c>
      <c r="M1734" s="63" t="str">
        <f t="shared" si="358"/>
        <v>Lake Skinner2</v>
      </c>
      <c r="Q1734" s="213">
        <f t="shared" si="348"/>
        <v>0</v>
      </c>
      <c r="AB1734" s="213">
        <v>0</v>
      </c>
      <c r="AC1734" s="213">
        <f>SUMIF('[3]revexpbalances - 2024-07-18T082'!$G:$G,G:G,'[3]revexpbalances - 2024-07-18T082'!$H:$H)</f>
        <v>0</v>
      </c>
      <c r="AD1734" s="213">
        <f t="shared" si="349"/>
        <v>0</v>
      </c>
      <c r="AE1734" s="744">
        <f t="shared" si="350"/>
        <v>0</v>
      </c>
      <c r="AF1734" s="744">
        <f t="shared" si="351"/>
        <v>0</v>
      </c>
      <c r="AG1734" s="744">
        <f t="shared" si="352"/>
        <v>0</v>
      </c>
      <c r="AH1734" s="744">
        <f t="shared" si="353"/>
        <v>0</v>
      </c>
      <c r="AI1734" s="744">
        <f t="shared" si="354"/>
        <v>0</v>
      </c>
      <c r="AJ1734" s="744">
        <f t="shared" si="355"/>
        <v>0</v>
      </c>
      <c r="AK1734" s="1097">
        <v>255837</v>
      </c>
    </row>
    <row r="1735" spans="1:37">
      <c r="A1735" t="str">
        <f t="shared" si="359"/>
        <v>25620</v>
      </c>
      <c r="C1735" s="217" t="str">
        <f t="shared" si="360"/>
        <v>931750</v>
      </c>
      <c r="E1735" s="412" t="str">
        <f t="shared" si="361"/>
        <v>527880</v>
      </c>
      <c r="G1735" s="408" t="s">
        <v>7145</v>
      </c>
      <c r="H1735" s="566" t="s">
        <v>1524</v>
      </c>
      <c r="I1735" s="566" t="s">
        <v>448</v>
      </c>
      <c r="J1735" s="217" t="s">
        <v>458</v>
      </c>
      <c r="K1735" s="61" t="str">
        <f t="shared" si="356"/>
        <v>2</v>
      </c>
      <c r="L1735" s="63" t="str">
        <f t="shared" si="357"/>
        <v>Regional Parks2</v>
      </c>
      <c r="M1735" s="63" t="str">
        <f t="shared" si="358"/>
        <v>Lake Skinner2</v>
      </c>
      <c r="Q1735" s="213">
        <f t="shared" si="348"/>
        <v>0</v>
      </c>
      <c r="AB1735" s="213">
        <v>0</v>
      </c>
      <c r="AC1735" s="213">
        <f>SUMIF('[3]revexpbalances - 2024-07-18T082'!$G:$G,G:G,'[3]revexpbalances - 2024-07-18T082'!$H:$H)</f>
        <v>0</v>
      </c>
      <c r="AD1735" s="213">
        <f t="shared" si="349"/>
        <v>0</v>
      </c>
      <c r="AE1735" s="744">
        <f t="shared" si="350"/>
        <v>0</v>
      </c>
      <c r="AF1735" s="744">
        <f t="shared" si="351"/>
        <v>0</v>
      </c>
      <c r="AG1735" s="744">
        <f t="shared" si="352"/>
        <v>0</v>
      </c>
      <c r="AH1735" s="744">
        <f t="shared" si="353"/>
        <v>0</v>
      </c>
      <c r="AI1735" s="744">
        <f t="shared" si="354"/>
        <v>0</v>
      </c>
      <c r="AJ1735" s="744">
        <f t="shared" si="355"/>
        <v>0</v>
      </c>
      <c r="AK1735" s="1097">
        <v>2200</v>
      </c>
    </row>
    <row r="1736" spans="1:37">
      <c r="A1736">
        <v>21735</v>
      </c>
      <c r="B1736" t="s">
        <v>6765</v>
      </c>
      <c r="C1736">
        <v>931105</v>
      </c>
      <c r="D1736" t="s">
        <v>1641</v>
      </c>
      <c r="E1736">
        <v>523800</v>
      </c>
      <c r="F1736" t="s">
        <v>67</v>
      </c>
      <c r="G1736" s="408" t="s">
        <v>7158</v>
      </c>
      <c r="H1736" s="566" t="s">
        <v>6767</v>
      </c>
      <c r="I1736" s="566" t="s">
        <v>6766</v>
      </c>
      <c r="J1736" s="217" t="s">
        <v>458</v>
      </c>
      <c r="K1736" s="61" t="str">
        <f t="shared" ref="K1736:K1749" si="362">MID(E1736,2,1)</f>
        <v>2</v>
      </c>
      <c r="L1736" s="63" t="str">
        <f t="shared" ref="L1736:L1749" si="363">H1736&amp;K1736</f>
        <v>ARPA2</v>
      </c>
      <c r="M1736" s="63" t="str">
        <f t="shared" ref="M1736:M1749" si="364">I1736&amp;K1736</f>
        <v>ARPA Projects2</v>
      </c>
      <c r="Q1736" s="213">
        <f t="shared" si="348"/>
        <v>0</v>
      </c>
      <c r="AB1736" s="213">
        <v>621.64</v>
      </c>
      <c r="AC1736" s="213">
        <f>SUMIF('[3]revexpbalances - 2024-07-18T082'!$G:$G,G:G,'[3]revexpbalances - 2024-07-18T082'!$H:$H)</f>
        <v>184.01</v>
      </c>
      <c r="AD1736" s="213">
        <f t="shared" si="349"/>
        <v>805.65</v>
      </c>
      <c r="AE1736" s="744">
        <f t="shared" si="350"/>
        <v>0</v>
      </c>
      <c r="AF1736" s="744">
        <f t="shared" si="351"/>
        <v>0</v>
      </c>
      <c r="AG1736" s="744">
        <f t="shared" si="352"/>
        <v>0</v>
      </c>
      <c r="AH1736" s="744">
        <f t="shared" si="353"/>
        <v>805.65</v>
      </c>
      <c r="AI1736" s="744">
        <f t="shared" si="354"/>
        <v>805.65</v>
      </c>
      <c r="AJ1736" s="744">
        <f t="shared" si="355"/>
        <v>-805.65</v>
      </c>
      <c r="AK1736" s="1097">
        <v>0</v>
      </c>
    </row>
    <row r="1737" spans="1:37">
      <c r="A1737">
        <v>21735</v>
      </c>
      <c r="B1737" t="s">
        <v>6765</v>
      </c>
      <c r="C1737">
        <v>931105</v>
      </c>
      <c r="D1737" t="s">
        <v>1641</v>
      </c>
      <c r="E1737">
        <v>527100</v>
      </c>
      <c r="F1737" t="s">
        <v>72</v>
      </c>
      <c r="G1737" s="408" t="s">
        <v>7159</v>
      </c>
      <c r="H1737" s="566" t="s">
        <v>6767</v>
      </c>
      <c r="I1737" s="566" t="s">
        <v>6766</v>
      </c>
      <c r="J1737" s="217" t="s">
        <v>458</v>
      </c>
      <c r="K1737" s="61" t="str">
        <f t="shared" si="362"/>
        <v>2</v>
      </c>
      <c r="L1737" s="63" t="str">
        <f t="shared" si="363"/>
        <v>ARPA2</v>
      </c>
      <c r="M1737" s="63" t="str">
        <f t="shared" si="364"/>
        <v>ARPA Projects2</v>
      </c>
      <c r="Q1737" s="213">
        <f t="shared" si="348"/>
        <v>0</v>
      </c>
      <c r="AB1737" s="213">
        <v>138.06</v>
      </c>
      <c r="AC1737" s="213">
        <f>SUMIF('[3]revexpbalances - 2024-07-18T082'!$G:$G,G:G,'[3]revexpbalances - 2024-07-18T082'!$H:$H)</f>
        <v>0</v>
      </c>
      <c r="AD1737" s="213">
        <f t="shared" si="349"/>
        <v>138.06</v>
      </c>
      <c r="AE1737" s="744">
        <f t="shared" si="350"/>
        <v>0</v>
      </c>
      <c r="AF1737" s="744">
        <f t="shared" si="351"/>
        <v>0</v>
      </c>
      <c r="AG1737" s="744">
        <f t="shared" si="352"/>
        <v>0</v>
      </c>
      <c r="AH1737" s="744">
        <f t="shared" si="353"/>
        <v>138.06</v>
      </c>
      <c r="AI1737" s="744">
        <f t="shared" si="354"/>
        <v>138.06</v>
      </c>
      <c r="AJ1737" s="744">
        <f t="shared" si="355"/>
        <v>-138.06</v>
      </c>
      <c r="AK1737" s="1097">
        <v>0</v>
      </c>
    </row>
    <row r="1738" spans="1:37">
      <c r="A1738">
        <v>21735</v>
      </c>
      <c r="B1738" t="s">
        <v>6765</v>
      </c>
      <c r="C1738">
        <v>931105</v>
      </c>
      <c r="D1738" t="s">
        <v>1641</v>
      </c>
      <c r="E1738">
        <v>527660</v>
      </c>
      <c r="F1738" t="s">
        <v>112</v>
      </c>
      <c r="G1738" s="408" t="s">
        <v>7160</v>
      </c>
      <c r="H1738" s="566" t="s">
        <v>6767</v>
      </c>
      <c r="I1738" s="566" t="s">
        <v>6766</v>
      </c>
      <c r="J1738" s="217" t="s">
        <v>458</v>
      </c>
      <c r="K1738" s="61" t="str">
        <f t="shared" si="362"/>
        <v>2</v>
      </c>
      <c r="L1738" s="63" t="str">
        <f t="shared" si="363"/>
        <v>ARPA2</v>
      </c>
      <c r="M1738" s="63" t="str">
        <f t="shared" si="364"/>
        <v>ARPA Projects2</v>
      </c>
      <c r="Q1738" s="213">
        <f t="shared" si="348"/>
        <v>0</v>
      </c>
      <c r="AB1738" s="213">
        <v>93.43</v>
      </c>
      <c r="AC1738" s="213">
        <f>SUMIF('[3]revexpbalances - 2024-07-18T082'!$G:$G,G:G,'[3]revexpbalances - 2024-07-18T082'!$H:$H)</f>
        <v>0</v>
      </c>
      <c r="AD1738" s="213">
        <f t="shared" si="349"/>
        <v>93.43</v>
      </c>
      <c r="AE1738" s="744">
        <f t="shared" si="350"/>
        <v>0</v>
      </c>
      <c r="AF1738" s="744">
        <f t="shared" si="351"/>
        <v>0</v>
      </c>
      <c r="AG1738" s="744">
        <f t="shared" si="352"/>
        <v>0</v>
      </c>
      <c r="AH1738" s="744">
        <f t="shared" si="353"/>
        <v>93.43</v>
      </c>
      <c r="AI1738" s="744">
        <f t="shared" si="354"/>
        <v>93.43</v>
      </c>
      <c r="AJ1738" s="744">
        <f t="shared" si="355"/>
        <v>-93.43</v>
      </c>
      <c r="AK1738" s="1097">
        <v>0</v>
      </c>
    </row>
    <row r="1739" spans="1:37">
      <c r="A1739">
        <v>25400</v>
      </c>
      <c r="B1739" t="s">
        <v>2923</v>
      </c>
      <c r="C1739">
        <v>931240</v>
      </c>
      <c r="D1739" t="s">
        <v>104</v>
      </c>
      <c r="E1739">
        <v>523640</v>
      </c>
      <c r="F1739" t="s">
        <v>109</v>
      </c>
      <c r="G1739" s="408" t="s">
        <v>3868</v>
      </c>
      <c r="H1739" s="566" t="s">
        <v>1766</v>
      </c>
      <c r="I1739" s="566" t="s">
        <v>104</v>
      </c>
      <c r="J1739" s="217" t="s">
        <v>458</v>
      </c>
      <c r="K1739" s="61" t="str">
        <f t="shared" si="362"/>
        <v>2</v>
      </c>
      <c r="L1739" s="63" t="str">
        <f t="shared" si="363"/>
        <v>Business Services2</v>
      </c>
      <c r="M1739" s="63" t="str">
        <f t="shared" si="364"/>
        <v>Finance2</v>
      </c>
      <c r="Q1739" s="213">
        <f t="shared" si="348"/>
        <v>0</v>
      </c>
      <c r="AB1739" s="213">
        <v>2718.62</v>
      </c>
      <c r="AC1739" s="213">
        <f>SUMIF('[3]revexpbalances - 2024-07-18T082'!$G:$G,G:G,'[3]revexpbalances - 2024-07-18T082'!$H:$H)</f>
        <v>0</v>
      </c>
      <c r="AD1739" s="213">
        <f t="shared" si="349"/>
        <v>2718.62</v>
      </c>
      <c r="AE1739" s="744">
        <f t="shared" si="350"/>
        <v>0</v>
      </c>
      <c r="AF1739" s="744">
        <f t="shared" si="351"/>
        <v>0</v>
      </c>
      <c r="AG1739" s="744">
        <f t="shared" si="352"/>
        <v>0</v>
      </c>
      <c r="AH1739" s="744">
        <f t="shared" si="353"/>
        <v>2718.62</v>
      </c>
      <c r="AI1739" s="744">
        <f t="shared" si="354"/>
        <v>2718.62</v>
      </c>
      <c r="AJ1739" s="744">
        <f t="shared" si="355"/>
        <v>-2718.62</v>
      </c>
      <c r="AK1739" s="1097">
        <v>0</v>
      </c>
    </row>
    <row r="1740" spans="1:37">
      <c r="A1740">
        <v>25400</v>
      </c>
      <c r="B1740" t="s">
        <v>2923</v>
      </c>
      <c r="C1740">
        <v>931270</v>
      </c>
      <c r="D1740" t="s">
        <v>6876</v>
      </c>
      <c r="E1740">
        <v>510280</v>
      </c>
      <c r="F1740" t="s">
        <v>7161</v>
      </c>
      <c r="G1740" s="408" t="s">
        <v>7162</v>
      </c>
      <c r="H1740" s="566" t="s">
        <v>1766</v>
      </c>
      <c r="I1740" s="566" t="s">
        <v>6968</v>
      </c>
      <c r="J1740" s="217" t="s">
        <v>1950</v>
      </c>
      <c r="K1740" s="61" t="str">
        <f t="shared" si="362"/>
        <v>1</v>
      </c>
      <c r="L1740" s="63" t="str">
        <f t="shared" si="363"/>
        <v>Business Services1</v>
      </c>
      <c r="M1740" s="63" t="str">
        <f t="shared" si="364"/>
        <v>SARB Management1</v>
      </c>
      <c r="Q1740" s="213">
        <f t="shared" si="348"/>
        <v>0</v>
      </c>
      <c r="AB1740" s="213">
        <v>30.25</v>
      </c>
      <c r="AC1740" s="213">
        <f>SUMIF('[3]revexpbalances - 2024-07-18T082'!$G:$G,G:G,'[3]revexpbalances - 2024-07-18T082'!$H:$H)</f>
        <v>25.5</v>
      </c>
      <c r="AD1740" s="213">
        <f t="shared" si="349"/>
        <v>55.75</v>
      </c>
      <c r="AE1740" s="744">
        <f t="shared" si="350"/>
        <v>0</v>
      </c>
      <c r="AF1740" s="744">
        <f t="shared" si="351"/>
        <v>0</v>
      </c>
      <c r="AG1740" s="744">
        <f t="shared" si="352"/>
        <v>0</v>
      </c>
      <c r="AH1740" s="744">
        <f t="shared" si="353"/>
        <v>55.75</v>
      </c>
      <c r="AI1740" s="744">
        <f t="shared" si="354"/>
        <v>55.75</v>
      </c>
      <c r="AJ1740" s="744">
        <f t="shared" si="355"/>
        <v>-55.75</v>
      </c>
      <c r="AK1740" s="1097">
        <v>0</v>
      </c>
    </row>
    <row r="1741" spans="1:37">
      <c r="A1741">
        <v>25400</v>
      </c>
      <c r="B1741" t="s">
        <v>2923</v>
      </c>
      <c r="C1741">
        <v>931270</v>
      </c>
      <c r="D1741" t="s">
        <v>6876</v>
      </c>
      <c r="E1741">
        <v>520800</v>
      </c>
      <c r="F1741" t="s">
        <v>54</v>
      </c>
      <c r="G1741" s="408" t="s">
        <v>7163</v>
      </c>
      <c r="H1741" s="566" t="s">
        <v>1766</v>
      </c>
      <c r="I1741" s="566" t="s">
        <v>6968</v>
      </c>
      <c r="J1741" s="217" t="s">
        <v>458</v>
      </c>
      <c r="K1741" s="61" t="str">
        <f t="shared" si="362"/>
        <v>2</v>
      </c>
      <c r="L1741" s="63" t="str">
        <f t="shared" si="363"/>
        <v>Business Services2</v>
      </c>
      <c r="M1741" s="63" t="str">
        <f t="shared" si="364"/>
        <v>SARB Management2</v>
      </c>
      <c r="Q1741" s="213">
        <f t="shared" si="348"/>
        <v>0</v>
      </c>
      <c r="AB1741" s="213">
        <v>172.91</v>
      </c>
      <c r="AC1741" s="213">
        <f>SUMIF('[3]revexpbalances - 2024-07-18T082'!$G:$G,G:G,'[3]revexpbalances - 2024-07-18T082'!$H:$H)</f>
        <v>0</v>
      </c>
      <c r="AD1741" s="213">
        <f t="shared" si="349"/>
        <v>172.91</v>
      </c>
      <c r="AE1741" s="744">
        <f t="shared" si="350"/>
        <v>0</v>
      </c>
      <c r="AF1741" s="744">
        <f t="shared" si="351"/>
        <v>0</v>
      </c>
      <c r="AG1741" s="744">
        <f t="shared" si="352"/>
        <v>0</v>
      </c>
      <c r="AH1741" s="744">
        <f t="shared" si="353"/>
        <v>172.91</v>
      </c>
      <c r="AI1741" s="744">
        <f t="shared" si="354"/>
        <v>172.91</v>
      </c>
      <c r="AJ1741" s="744">
        <f t="shared" si="355"/>
        <v>-172.91</v>
      </c>
      <c r="AK1741" s="1097">
        <v>0</v>
      </c>
    </row>
    <row r="1742" spans="1:37">
      <c r="A1742">
        <v>25400</v>
      </c>
      <c r="B1742" t="s">
        <v>2923</v>
      </c>
      <c r="C1742">
        <v>931302</v>
      </c>
      <c r="D1742" t="s">
        <v>2924</v>
      </c>
      <c r="E1742">
        <v>510280</v>
      </c>
      <c r="F1742" t="s">
        <v>7161</v>
      </c>
      <c r="G1742" s="408" t="s">
        <v>7164</v>
      </c>
      <c r="H1742" s="566" t="s">
        <v>23</v>
      </c>
      <c r="I1742" s="566" t="s">
        <v>435</v>
      </c>
      <c r="J1742" s="217" t="s">
        <v>1950</v>
      </c>
      <c r="K1742" s="61" t="str">
        <f t="shared" si="362"/>
        <v>1</v>
      </c>
      <c r="L1742" s="63" t="str">
        <f t="shared" si="363"/>
        <v>Interpretive1</v>
      </c>
      <c r="M1742" s="63" t="str">
        <f t="shared" si="364"/>
        <v>Gilman Ranch1</v>
      </c>
      <c r="Q1742" s="213">
        <f t="shared" si="348"/>
        <v>0</v>
      </c>
      <c r="AB1742" s="213">
        <v>4</v>
      </c>
      <c r="AC1742" s="213">
        <f>SUMIF('[3]revexpbalances - 2024-07-18T082'!$G:$G,G:G,'[3]revexpbalances - 2024-07-18T082'!$H:$H)</f>
        <v>0</v>
      </c>
      <c r="AD1742" s="213">
        <f t="shared" si="349"/>
        <v>4</v>
      </c>
      <c r="AE1742" s="744">
        <f t="shared" si="350"/>
        <v>0</v>
      </c>
      <c r="AF1742" s="744">
        <f t="shared" si="351"/>
        <v>0</v>
      </c>
      <c r="AG1742" s="744">
        <f t="shared" si="352"/>
        <v>0</v>
      </c>
      <c r="AH1742" s="744">
        <f t="shared" si="353"/>
        <v>4</v>
      </c>
      <c r="AI1742" s="744">
        <f t="shared" si="354"/>
        <v>4</v>
      </c>
      <c r="AJ1742" s="744">
        <f t="shared" si="355"/>
        <v>-4</v>
      </c>
      <c r="AK1742" s="1097">
        <v>0</v>
      </c>
    </row>
    <row r="1743" spans="1:37">
      <c r="A1743">
        <v>25400</v>
      </c>
      <c r="B1743" t="s">
        <v>2923</v>
      </c>
      <c r="C1743">
        <v>931403</v>
      </c>
      <c r="D1743" t="s">
        <v>2838</v>
      </c>
      <c r="E1743">
        <v>510280</v>
      </c>
      <c r="F1743" t="s">
        <v>7161</v>
      </c>
      <c r="G1743" s="408" t="s">
        <v>7165</v>
      </c>
      <c r="H1743" s="566" t="s">
        <v>1524</v>
      </c>
      <c r="I1743" s="566" t="s">
        <v>295</v>
      </c>
      <c r="J1743" s="217" t="s">
        <v>1950</v>
      </c>
      <c r="K1743" s="61" t="str">
        <f t="shared" si="362"/>
        <v>1</v>
      </c>
      <c r="L1743" s="63" t="str">
        <f t="shared" si="363"/>
        <v>Regional Parks1</v>
      </c>
      <c r="M1743" s="63" t="str">
        <f t="shared" si="364"/>
        <v>Idyllwild1</v>
      </c>
      <c r="Q1743" s="213">
        <f t="shared" si="348"/>
        <v>0</v>
      </c>
      <c r="AB1743" s="213">
        <v>11.5</v>
      </c>
      <c r="AC1743" s="213">
        <f>SUMIF('[3]revexpbalances - 2024-07-18T082'!$G:$G,G:G,'[3]revexpbalances - 2024-07-18T082'!$H:$H)</f>
        <v>2</v>
      </c>
      <c r="AD1743" s="213">
        <f t="shared" si="349"/>
        <v>13.5</v>
      </c>
      <c r="AE1743" s="744">
        <f t="shared" si="350"/>
        <v>0</v>
      </c>
      <c r="AF1743" s="744">
        <f t="shared" si="351"/>
        <v>0</v>
      </c>
      <c r="AG1743" s="744">
        <f t="shared" si="352"/>
        <v>0</v>
      </c>
      <c r="AH1743" s="744">
        <f t="shared" si="353"/>
        <v>13.5</v>
      </c>
      <c r="AI1743" s="744">
        <f t="shared" si="354"/>
        <v>13.5</v>
      </c>
      <c r="AJ1743" s="744">
        <f t="shared" si="355"/>
        <v>-13.5</v>
      </c>
      <c r="AK1743" s="1097">
        <v>0</v>
      </c>
    </row>
    <row r="1744" spans="1:37">
      <c r="A1744">
        <v>25400</v>
      </c>
      <c r="B1744" t="s">
        <v>2923</v>
      </c>
      <c r="C1744">
        <v>931409</v>
      </c>
      <c r="D1744" t="s">
        <v>2940</v>
      </c>
      <c r="E1744">
        <v>510280</v>
      </c>
      <c r="F1744" t="s">
        <v>7161</v>
      </c>
      <c r="G1744" s="408" t="s">
        <v>7166</v>
      </c>
      <c r="H1744" s="566" t="s">
        <v>1524</v>
      </c>
      <c r="I1744" s="566" t="s">
        <v>447</v>
      </c>
      <c r="J1744" s="217" t="s">
        <v>1950</v>
      </c>
      <c r="K1744" s="61" t="str">
        <f t="shared" si="362"/>
        <v>1</v>
      </c>
      <c r="L1744" s="63" t="str">
        <f t="shared" si="363"/>
        <v>Regional Parks1</v>
      </c>
      <c r="M1744" s="63" t="str">
        <f t="shared" si="364"/>
        <v>Rancho Jurupa1</v>
      </c>
      <c r="Q1744" s="213">
        <f t="shared" si="348"/>
        <v>0</v>
      </c>
      <c r="AB1744" s="213">
        <v>19</v>
      </c>
      <c r="AC1744" s="213">
        <f>SUMIF('[3]revexpbalances - 2024-07-18T082'!$G:$G,G:G,'[3]revexpbalances - 2024-07-18T082'!$H:$H)</f>
        <v>1.5</v>
      </c>
      <c r="AD1744" s="213">
        <f t="shared" si="349"/>
        <v>20.5</v>
      </c>
      <c r="AE1744" s="744">
        <f t="shared" si="350"/>
        <v>0</v>
      </c>
      <c r="AF1744" s="744">
        <f t="shared" si="351"/>
        <v>0</v>
      </c>
      <c r="AG1744" s="744">
        <f t="shared" si="352"/>
        <v>0</v>
      </c>
      <c r="AH1744" s="744">
        <f t="shared" si="353"/>
        <v>20.5</v>
      </c>
      <c r="AI1744" s="744">
        <f t="shared" si="354"/>
        <v>20.5</v>
      </c>
      <c r="AJ1744" s="744">
        <f t="shared" si="355"/>
        <v>-20.5</v>
      </c>
      <c r="AK1744" s="1097">
        <v>0</v>
      </c>
    </row>
    <row r="1745" spans="1:37">
      <c r="A1745">
        <v>25430</v>
      </c>
      <c r="B1745" t="s">
        <v>2951</v>
      </c>
      <c r="C1745">
        <v>931170</v>
      </c>
      <c r="D1745" t="s">
        <v>1515</v>
      </c>
      <c r="E1745">
        <v>510280</v>
      </c>
      <c r="F1745" t="s">
        <v>7161</v>
      </c>
      <c r="G1745" s="408" t="s">
        <v>7167</v>
      </c>
      <c r="H1745" s="566" t="s">
        <v>47</v>
      </c>
      <c r="I1745" s="566" t="s">
        <v>508</v>
      </c>
      <c r="J1745" s="217" t="s">
        <v>1950</v>
      </c>
      <c r="K1745" s="61" t="str">
        <f t="shared" si="362"/>
        <v>1</v>
      </c>
      <c r="L1745" s="63" t="str">
        <f t="shared" si="363"/>
        <v>Natural Resources1</v>
      </c>
      <c r="M1745" s="63" t="str">
        <f t="shared" si="364"/>
        <v>Habitat &amp; Open Space Management1</v>
      </c>
      <c r="Q1745" s="213">
        <f t="shared" si="348"/>
        <v>0</v>
      </c>
      <c r="AB1745" s="213">
        <v>13</v>
      </c>
      <c r="AC1745" s="213">
        <f>SUMIF('[3]revexpbalances - 2024-07-18T082'!$G:$G,G:G,'[3]revexpbalances - 2024-07-18T082'!$H:$H)</f>
        <v>29.5</v>
      </c>
      <c r="AD1745" s="213">
        <f t="shared" si="349"/>
        <v>42.5</v>
      </c>
      <c r="AE1745" s="744">
        <f t="shared" si="350"/>
        <v>0</v>
      </c>
      <c r="AF1745" s="744">
        <f t="shared" si="351"/>
        <v>0</v>
      </c>
      <c r="AG1745" s="744">
        <f t="shared" si="352"/>
        <v>0</v>
      </c>
      <c r="AH1745" s="744">
        <f t="shared" si="353"/>
        <v>42.5</v>
      </c>
      <c r="AI1745" s="744">
        <f t="shared" si="354"/>
        <v>42.5</v>
      </c>
      <c r="AJ1745" s="744">
        <f t="shared" si="355"/>
        <v>-42.5</v>
      </c>
      <c r="AK1745" s="1097">
        <v>0</v>
      </c>
    </row>
    <row r="1746" spans="1:37">
      <c r="A1746">
        <v>25510</v>
      </c>
      <c r="B1746" t="s">
        <v>2954</v>
      </c>
      <c r="C1746">
        <v>931108</v>
      </c>
      <c r="D1746" t="s">
        <v>2954</v>
      </c>
      <c r="E1746">
        <v>528140</v>
      </c>
      <c r="F1746" t="s">
        <v>76</v>
      </c>
      <c r="G1746" s="408" t="s">
        <v>7168</v>
      </c>
      <c r="H1746" s="566" t="s">
        <v>1766</v>
      </c>
      <c r="I1746" s="566" t="s">
        <v>444</v>
      </c>
      <c r="J1746" s="217" t="s">
        <v>458</v>
      </c>
      <c r="K1746" s="61" t="str">
        <f t="shared" si="362"/>
        <v>2</v>
      </c>
      <c r="L1746" s="63" t="str">
        <f t="shared" si="363"/>
        <v>Business Services2</v>
      </c>
      <c r="M1746" s="63" t="str">
        <f t="shared" si="364"/>
        <v>Park Residences2</v>
      </c>
      <c r="Q1746" s="213">
        <f t="shared" si="348"/>
        <v>0</v>
      </c>
      <c r="AB1746" s="213">
        <v>245</v>
      </c>
      <c r="AC1746" s="213">
        <f>SUMIF('[3]revexpbalances - 2024-07-18T082'!$G:$G,G:G,'[3]revexpbalances - 2024-07-18T082'!$H:$H)</f>
        <v>0</v>
      </c>
      <c r="AD1746" s="213">
        <f t="shared" si="349"/>
        <v>245</v>
      </c>
      <c r="AE1746" s="744">
        <f t="shared" si="350"/>
        <v>0</v>
      </c>
      <c r="AF1746" s="744">
        <f t="shared" si="351"/>
        <v>0</v>
      </c>
      <c r="AG1746" s="744">
        <f t="shared" si="352"/>
        <v>0</v>
      </c>
      <c r="AH1746" s="744">
        <f t="shared" si="353"/>
        <v>245</v>
      </c>
      <c r="AI1746" s="744">
        <f t="shared" si="354"/>
        <v>245</v>
      </c>
      <c r="AJ1746" s="744">
        <f t="shared" si="355"/>
        <v>-245</v>
      </c>
      <c r="AK1746" s="1097">
        <v>0</v>
      </c>
    </row>
    <row r="1747" spans="1:37">
      <c r="A1747">
        <v>25540</v>
      </c>
      <c r="B1747" t="s">
        <v>442</v>
      </c>
      <c r="C1747">
        <v>931116</v>
      </c>
      <c r="D1747" t="s">
        <v>442</v>
      </c>
      <c r="E1747">
        <v>510280</v>
      </c>
      <c r="F1747" t="s">
        <v>7161</v>
      </c>
      <c r="G1747" s="408" t="s">
        <v>7169</v>
      </c>
      <c r="H1747" s="566" t="s">
        <v>47</v>
      </c>
      <c r="I1747" s="566" t="s">
        <v>442</v>
      </c>
      <c r="J1747" s="217" t="s">
        <v>1950</v>
      </c>
      <c r="K1747" s="61" t="str">
        <f t="shared" si="362"/>
        <v>1</v>
      </c>
      <c r="L1747" s="63" t="str">
        <f t="shared" si="363"/>
        <v>Natural Resources1</v>
      </c>
      <c r="M1747" s="63" t="str">
        <f t="shared" si="364"/>
        <v>Multi-Species Reserve1</v>
      </c>
      <c r="Q1747" s="213">
        <f t="shared" si="348"/>
        <v>0</v>
      </c>
      <c r="AB1747" s="213">
        <v>32.5</v>
      </c>
      <c r="AC1747" s="213">
        <f>SUMIF('[3]revexpbalances - 2024-07-18T082'!$G:$G,G:G,'[3]revexpbalances - 2024-07-18T082'!$H:$H)</f>
        <v>17</v>
      </c>
      <c r="AD1747" s="213">
        <f t="shared" si="349"/>
        <v>49.5</v>
      </c>
      <c r="AE1747" s="744">
        <f t="shared" si="350"/>
        <v>0</v>
      </c>
      <c r="AF1747" s="744">
        <f t="shared" si="351"/>
        <v>0</v>
      </c>
      <c r="AG1747" s="744">
        <f t="shared" si="352"/>
        <v>0</v>
      </c>
      <c r="AH1747" s="744">
        <f t="shared" si="353"/>
        <v>49.5</v>
      </c>
      <c r="AI1747" s="744">
        <f t="shared" si="354"/>
        <v>49.5</v>
      </c>
      <c r="AJ1747" s="744">
        <f t="shared" si="355"/>
        <v>-49.5</v>
      </c>
      <c r="AK1747" s="1097">
        <v>0</v>
      </c>
    </row>
    <row r="1748" spans="1:37">
      <c r="A1748">
        <v>25590</v>
      </c>
      <c r="B1748" t="s">
        <v>1564</v>
      </c>
      <c r="C1748">
        <v>931150</v>
      </c>
      <c r="D1748" t="s">
        <v>1564</v>
      </c>
      <c r="E1748">
        <v>510280</v>
      </c>
      <c r="F1748" t="s">
        <v>7161</v>
      </c>
      <c r="G1748" s="408" t="s">
        <v>7170</v>
      </c>
      <c r="H1748" s="566" t="s">
        <v>47</v>
      </c>
      <c r="I1748" s="566" t="s">
        <v>1564</v>
      </c>
      <c r="J1748" s="217" t="s">
        <v>1950</v>
      </c>
      <c r="K1748" s="61" t="str">
        <f t="shared" si="362"/>
        <v>1</v>
      </c>
      <c r="L1748" s="63" t="str">
        <f t="shared" si="363"/>
        <v>Natural Resources1</v>
      </c>
      <c r="M1748" s="63" t="str">
        <f t="shared" si="364"/>
        <v>MSHCP Reserve Management1</v>
      </c>
      <c r="Q1748" s="213">
        <f t="shared" si="348"/>
        <v>0</v>
      </c>
      <c r="AB1748" s="213">
        <v>66</v>
      </c>
      <c r="AC1748" s="213">
        <f>SUMIF('[3]revexpbalances - 2024-07-18T082'!$G:$G,G:G,'[3]revexpbalances - 2024-07-18T082'!$H:$H)</f>
        <v>10.5</v>
      </c>
      <c r="AD1748" s="213">
        <f t="shared" si="349"/>
        <v>76.5</v>
      </c>
      <c r="AE1748" s="744">
        <f t="shared" si="350"/>
        <v>0</v>
      </c>
      <c r="AF1748" s="744">
        <f t="shared" si="351"/>
        <v>0</v>
      </c>
      <c r="AG1748" s="744">
        <f t="shared" si="352"/>
        <v>0</v>
      </c>
      <c r="AH1748" s="744">
        <f t="shared" si="353"/>
        <v>76.5</v>
      </c>
      <c r="AI1748" s="744">
        <f t="shared" si="354"/>
        <v>76.5</v>
      </c>
      <c r="AJ1748" s="744">
        <f t="shared" si="355"/>
        <v>-76.5</v>
      </c>
      <c r="AK1748" s="1097">
        <v>0</v>
      </c>
    </row>
    <row r="1749" spans="1:37">
      <c r="A1749">
        <v>25620</v>
      </c>
      <c r="B1749" t="s">
        <v>2347</v>
      </c>
      <c r="C1749">
        <v>931750</v>
      </c>
      <c r="D1749" t="s">
        <v>2347</v>
      </c>
      <c r="E1749">
        <v>510280</v>
      </c>
      <c r="F1749" t="s">
        <v>7161</v>
      </c>
      <c r="G1749" s="408" t="s">
        <v>7171</v>
      </c>
      <c r="H1749" s="566" t="s">
        <v>1524</v>
      </c>
      <c r="I1749" s="566" t="s">
        <v>448</v>
      </c>
      <c r="J1749" s="217" t="s">
        <v>1950</v>
      </c>
      <c r="K1749" s="61" t="str">
        <f t="shared" si="362"/>
        <v>1</v>
      </c>
      <c r="L1749" s="63" t="str">
        <f t="shared" si="363"/>
        <v>Regional Parks1</v>
      </c>
      <c r="M1749" s="63" t="str">
        <f t="shared" si="364"/>
        <v>Lake Skinner1</v>
      </c>
      <c r="Q1749" s="213">
        <f t="shared" si="348"/>
        <v>0</v>
      </c>
      <c r="AB1749" s="213">
        <v>9</v>
      </c>
      <c r="AC1749" s="213">
        <f>SUMIF('[3]revexpbalances - 2024-07-18T082'!$G:$G,G:G,'[3]revexpbalances - 2024-07-18T082'!$H:$H)</f>
        <v>1.5</v>
      </c>
      <c r="AD1749" s="213">
        <f t="shared" si="349"/>
        <v>10.5</v>
      </c>
      <c r="AE1749" s="744">
        <f t="shared" si="350"/>
        <v>0</v>
      </c>
      <c r="AF1749" s="744">
        <f t="shared" si="351"/>
        <v>0</v>
      </c>
      <c r="AG1749" s="744">
        <f t="shared" si="352"/>
        <v>0</v>
      </c>
      <c r="AH1749" s="744">
        <f t="shared" si="353"/>
        <v>10.5</v>
      </c>
      <c r="AI1749" s="744">
        <f t="shared" si="354"/>
        <v>10.5</v>
      </c>
      <c r="AJ1749" s="744">
        <f t="shared" si="355"/>
        <v>-10.5</v>
      </c>
      <c r="AK1749" s="1097">
        <v>0</v>
      </c>
    </row>
    <row r="1750" spans="1:37">
      <c r="A1750">
        <v>25400</v>
      </c>
      <c r="B1750" t="s">
        <v>2923</v>
      </c>
      <c r="C1750">
        <v>931220</v>
      </c>
      <c r="D1750" t="s">
        <v>529</v>
      </c>
      <c r="E1750">
        <v>527860</v>
      </c>
      <c r="F1750" t="s">
        <v>7174</v>
      </c>
      <c r="G1750" t="s">
        <v>7175</v>
      </c>
      <c r="H1750" s="566" t="s">
        <v>1766</v>
      </c>
      <c r="I1750" s="566" t="s">
        <v>117</v>
      </c>
      <c r="J1750" s="217" t="s">
        <v>458</v>
      </c>
      <c r="K1750" s="61" t="str">
        <f t="shared" ref="K1750:K1756" si="365">MID(E1750,2,1)</f>
        <v>2</v>
      </c>
      <c r="L1750" s="63" t="str">
        <f t="shared" ref="L1750:L1756" si="366">H1750&amp;K1750</f>
        <v>Business Services2</v>
      </c>
      <c r="M1750" s="63" t="str">
        <f t="shared" ref="M1750:M1756" si="367">I1750&amp;K1750</f>
        <v>Executive2</v>
      </c>
      <c r="AC1750" s="213">
        <f>SUMIF('[3]revexpbalances - 2024-07-18T082'!$G:$G,G:G,'[3]revexpbalances - 2024-07-18T082'!$H:$H)</f>
        <v>14.64</v>
      </c>
      <c r="AD1750" s="213">
        <f t="shared" si="349"/>
        <v>14.64</v>
      </c>
      <c r="AE1750" s="744">
        <f t="shared" ref="AE1750:AE1756" si="368">SUM(R1750:T1750)</f>
        <v>0</v>
      </c>
      <c r="AF1750" s="744">
        <f t="shared" ref="AF1750:AF1756" si="369">SUM(U1750:W1750)</f>
        <v>0</v>
      </c>
      <c r="AG1750" s="744">
        <f t="shared" ref="AG1750:AG1756" si="370">SUM(X1750:Z1750)</f>
        <v>0</v>
      </c>
      <c r="AH1750" s="744">
        <f t="shared" ref="AH1750:AH1756" si="371">SUM(AA1750:AC1750)</f>
        <v>14.64</v>
      </c>
      <c r="AI1750" s="744">
        <f t="shared" ref="AI1750:AI1756" si="372">SUM(AE1750:AH1750)</f>
        <v>14.64</v>
      </c>
      <c r="AJ1750" s="744">
        <f t="shared" ref="AJ1750:AJ1756" si="373">Q1750-AI1750</f>
        <v>-14.64</v>
      </c>
      <c r="AK1750" s="1097">
        <v>0</v>
      </c>
    </row>
    <row r="1751" spans="1:37">
      <c r="A1751">
        <v>25400</v>
      </c>
      <c r="B1751" t="s">
        <v>2923</v>
      </c>
      <c r="C1751">
        <v>931270</v>
      </c>
      <c r="D1751" t="s">
        <v>6876</v>
      </c>
      <c r="E1751">
        <v>523800</v>
      </c>
      <c r="F1751" t="s">
        <v>67</v>
      </c>
      <c r="G1751" t="s">
        <v>7176</v>
      </c>
      <c r="H1751" s="566" t="s">
        <v>1766</v>
      </c>
      <c r="I1751" s="566" t="s">
        <v>6968</v>
      </c>
      <c r="J1751" s="217" t="s">
        <v>458</v>
      </c>
      <c r="K1751" s="61" t="str">
        <f t="shared" si="365"/>
        <v>2</v>
      </c>
      <c r="L1751" s="63" t="str">
        <f t="shared" si="366"/>
        <v>Business Services2</v>
      </c>
      <c r="M1751" s="63" t="str">
        <f t="shared" si="367"/>
        <v>SARB Management2</v>
      </c>
      <c r="AC1751" s="213">
        <f>SUMIF('[3]revexpbalances - 2024-07-18T082'!$G:$G,G:G,'[3]revexpbalances - 2024-07-18T082'!$H:$H)</f>
        <v>249.91</v>
      </c>
      <c r="AD1751" s="213">
        <f t="shared" si="349"/>
        <v>249.91</v>
      </c>
      <c r="AE1751" s="744">
        <f t="shared" si="368"/>
        <v>0</v>
      </c>
      <c r="AF1751" s="744">
        <f t="shared" si="369"/>
        <v>0</v>
      </c>
      <c r="AG1751" s="744">
        <f t="shared" si="370"/>
        <v>0</v>
      </c>
      <c r="AH1751" s="744">
        <f t="shared" si="371"/>
        <v>249.91</v>
      </c>
      <c r="AI1751" s="744">
        <f t="shared" si="372"/>
        <v>249.91</v>
      </c>
      <c r="AJ1751" s="744">
        <f t="shared" si="373"/>
        <v>-249.91</v>
      </c>
      <c r="AK1751" s="1097">
        <v>0</v>
      </c>
    </row>
    <row r="1752" spans="1:37">
      <c r="A1752">
        <v>25400</v>
      </c>
      <c r="B1752" t="s">
        <v>2923</v>
      </c>
      <c r="C1752">
        <v>931302</v>
      </c>
      <c r="D1752" t="s">
        <v>2924</v>
      </c>
      <c r="E1752">
        <v>525060</v>
      </c>
      <c r="F1752" t="s">
        <v>96</v>
      </c>
      <c r="G1752" t="s">
        <v>7177</v>
      </c>
      <c r="H1752" s="566" t="s">
        <v>23</v>
      </c>
      <c r="I1752" s="566" t="s">
        <v>435</v>
      </c>
      <c r="J1752" s="217" t="s">
        <v>458</v>
      </c>
      <c r="K1752" s="61" t="str">
        <f t="shared" si="365"/>
        <v>2</v>
      </c>
      <c r="L1752" s="63" t="str">
        <f t="shared" si="366"/>
        <v>Interpretive2</v>
      </c>
      <c r="M1752" s="63" t="str">
        <f t="shared" si="367"/>
        <v>Gilman Ranch2</v>
      </c>
      <c r="AC1752" s="213">
        <f>SUMIF('[3]revexpbalances - 2024-07-18T082'!$G:$G,G:G,'[3]revexpbalances - 2024-07-18T082'!$H:$H)</f>
        <v>53.02</v>
      </c>
      <c r="AD1752" s="213">
        <f t="shared" si="349"/>
        <v>53.02</v>
      </c>
      <c r="AE1752" s="744">
        <f t="shared" si="368"/>
        <v>0</v>
      </c>
      <c r="AF1752" s="744">
        <f t="shared" si="369"/>
        <v>0</v>
      </c>
      <c r="AG1752" s="744">
        <f t="shared" si="370"/>
        <v>0</v>
      </c>
      <c r="AH1752" s="744">
        <f t="shared" si="371"/>
        <v>53.02</v>
      </c>
      <c r="AI1752" s="744">
        <f t="shared" si="372"/>
        <v>53.02</v>
      </c>
      <c r="AJ1752" s="744">
        <f t="shared" si="373"/>
        <v>-53.02</v>
      </c>
      <c r="AK1752" s="1097">
        <v>0</v>
      </c>
    </row>
    <row r="1753" spans="1:37">
      <c r="A1753">
        <v>25400</v>
      </c>
      <c r="B1753" t="s">
        <v>2923</v>
      </c>
      <c r="C1753">
        <v>931305</v>
      </c>
      <c r="D1753" t="s">
        <v>440</v>
      </c>
      <c r="E1753">
        <v>537020</v>
      </c>
      <c r="F1753" t="s">
        <v>83</v>
      </c>
      <c r="G1753" t="s">
        <v>7178</v>
      </c>
      <c r="H1753" s="566" t="s">
        <v>23</v>
      </c>
      <c r="I1753" s="566" t="s">
        <v>440</v>
      </c>
      <c r="J1753" s="217" t="s">
        <v>7021</v>
      </c>
      <c r="K1753" s="61" t="str">
        <f t="shared" si="365"/>
        <v>3</v>
      </c>
      <c r="L1753" s="63" t="str">
        <f t="shared" si="366"/>
        <v>Interpretive3</v>
      </c>
      <c r="M1753" s="63" t="str">
        <f t="shared" si="367"/>
        <v>Hidden Valley Nature Center3</v>
      </c>
      <c r="AC1753" s="213">
        <f>SUMIF('[3]revexpbalances - 2024-07-18T082'!$G:$G,G:G,'[3]revexpbalances - 2024-07-18T082'!$H:$H)</f>
        <v>100.84</v>
      </c>
      <c r="AD1753" s="213">
        <f t="shared" si="349"/>
        <v>100.84</v>
      </c>
      <c r="AE1753" s="744">
        <f t="shared" si="368"/>
        <v>0</v>
      </c>
      <c r="AF1753" s="744">
        <f t="shared" si="369"/>
        <v>0</v>
      </c>
      <c r="AG1753" s="744">
        <f t="shared" si="370"/>
        <v>0</v>
      </c>
      <c r="AH1753" s="744">
        <f t="shared" si="371"/>
        <v>100.84</v>
      </c>
      <c r="AI1753" s="744">
        <f t="shared" si="372"/>
        <v>100.84</v>
      </c>
      <c r="AJ1753" s="744">
        <f t="shared" si="373"/>
        <v>-100.84</v>
      </c>
      <c r="AK1753" s="1097">
        <v>0</v>
      </c>
    </row>
    <row r="1754" spans="1:37">
      <c r="A1754">
        <v>25400</v>
      </c>
      <c r="B1754" t="s">
        <v>2923</v>
      </c>
      <c r="C1754">
        <v>931408</v>
      </c>
      <c r="D1754" t="s">
        <v>2939</v>
      </c>
      <c r="E1754">
        <v>537090</v>
      </c>
      <c r="F1754" t="s">
        <v>85</v>
      </c>
      <c r="G1754" t="s">
        <v>7179</v>
      </c>
      <c r="H1754" s="566" t="s">
        <v>1524</v>
      </c>
      <c r="I1754" s="566" t="s">
        <v>359</v>
      </c>
      <c r="J1754" s="217" t="s">
        <v>7021</v>
      </c>
      <c r="K1754" s="61" t="str">
        <f t="shared" si="365"/>
        <v>3</v>
      </c>
      <c r="L1754" s="63" t="str">
        <f t="shared" si="366"/>
        <v>Regional Parks3</v>
      </c>
      <c r="M1754" s="63" t="str">
        <f t="shared" si="367"/>
        <v>McCall3</v>
      </c>
      <c r="AC1754" s="213">
        <f>SUMIF('[3]revexpbalances - 2024-07-18T082'!$G:$G,G:G,'[3]revexpbalances - 2024-07-18T082'!$H:$H)</f>
        <v>10</v>
      </c>
      <c r="AD1754" s="213">
        <f t="shared" si="349"/>
        <v>10</v>
      </c>
      <c r="AE1754" s="744">
        <f t="shared" si="368"/>
        <v>0</v>
      </c>
      <c r="AF1754" s="744">
        <f t="shared" si="369"/>
        <v>0</v>
      </c>
      <c r="AG1754" s="744">
        <f t="shared" si="370"/>
        <v>0</v>
      </c>
      <c r="AH1754" s="744">
        <f t="shared" si="371"/>
        <v>10</v>
      </c>
      <c r="AI1754" s="744">
        <f t="shared" si="372"/>
        <v>10</v>
      </c>
      <c r="AJ1754" s="744">
        <f t="shared" si="373"/>
        <v>-10</v>
      </c>
      <c r="AK1754" s="1097">
        <v>0</v>
      </c>
    </row>
    <row r="1755" spans="1:37">
      <c r="A1755">
        <v>25510</v>
      </c>
      <c r="B1755" t="s">
        <v>2954</v>
      </c>
      <c r="C1755">
        <v>931108</v>
      </c>
      <c r="D1755" t="s">
        <v>2954</v>
      </c>
      <c r="E1755">
        <v>521420</v>
      </c>
      <c r="F1755" t="s">
        <v>90</v>
      </c>
      <c r="G1755" t="s">
        <v>7180</v>
      </c>
      <c r="H1755" s="566" t="s">
        <v>1766</v>
      </c>
      <c r="I1755" s="566" t="s">
        <v>444</v>
      </c>
      <c r="J1755" s="217" t="s">
        <v>458</v>
      </c>
      <c r="K1755" s="61" t="str">
        <f t="shared" si="365"/>
        <v>2</v>
      </c>
      <c r="L1755" s="63" t="str">
        <f t="shared" si="366"/>
        <v>Business Services2</v>
      </c>
      <c r="M1755" s="63" t="str">
        <f t="shared" si="367"/>
        <v>Park Residences2</v>
      </c>
      <c r="AC1755" s="213">
        <f>SUMIF('[3]revexpbalances - 2024-07-18T082'!$G:$G,G:G,'[3]revexpbalances - 2024-07-18T082'!$H:$H)</f>
        <v>1379.89</v>
      </c>
      <c r="AD1755" s="213">
        <f t="shared" si="349"/>
        <v>1379.89</v>
      </c>
      <c r="AE1755" s="744">
        <f t="shared" si="368"/>
        <v>0</v>
      </c>
      <c r="AF1755" s="744">
        <f t="shared" si="369"/>
        <v>0</v>
      </c>
      <c r="AG1755" s="744">
        <f t="shared" si="370"/>
        <v>0</v>
      </c>
      <c r="AH1755" s="744">
        <f t="shared" si="371"/>
        <v>1379.89</v>
      </c>
      <c r="AI1755" s="744">
        <f t="shared" si="372"/>
        <v>1379.89</v>
      </c>
      <c r="AJ1755" s="744">
        <f t="shared" si="373"/>
        <v>-1379.89</v>
      </c>
      <c r="AK1755" s="1097">
        <v>0</v>
      </c>
    </row>
    <row r="1756" spans="1:37">
      <c r="A1756">
        <v>25620</v>
      </c>
      <c r="B1756" t="s">
        <v>2347</v>
      </c>
      <c r="C1756">
        <v>931750</v>
      </c>
      <c r="D1756" t="s">
        <v>2347</v>
      </c>
      <c r="E1756">
        <v>529040</v>
      </c>
      <c r="F1756" t="s">
        <v>82</v>
      </c>
      <c r="G1756" t="s">
        <v>4246</v>
      </c>
      <c r="H1756" s="566" t="s">
        <v>1524</v>
      </c>
      <c r="I1756" s="566" t="s">
        <v>448</v>
      </c>
      <c r="J1756" s="217" t="s">
        <v>458</v>
      </c>
      <c r="K1756" s="61" t="str">
        <f t="shared" si="365"/>
        <v>2</v>
      </c>
      <c r="L1756" s="63" t="str">
        <f t="shared" si="366"/>
        <v>Regional Parks2</v>
      </c>
      <c r="M1756" s="63" t="str">
        <f t="shared" si="367"/>
        <v>Lake Skinner2</v>
      </c>
      <c r="AC1756" s="213">
        <f>SUMIF('[3]revexpbalances - 2024-07-18T082'!$G:$G,G:G,'[3]revexpbalances - 2024-07-18T082'!$H:$H)</f>
        <v>55.34</v>
      </c>
      <c r="AD1756" s="213">
        <f t="shared" si="349"/>
        <v>55.34</v>
      </c>
      <c r="AE1756" s="744">
        <f t="shared" si="368"/>
        <v>0</v>
      </c>
      <c r="AF1756" s="744">
        <f t="shared" si="369"/>
        <v>0</v>
      </c>
      <c r="AG1756" s="744">
        <f t="shared" si="370"/>
        <v>0</v>
      </c>
      <c r="AH1756" s="744">
        <f t="shared" si="371"/>
        <v>55.34</v>
      </c>
      <c r="AI1756" s="744">
        <f t="shared" si="372"/>
        <v>55.34</v>
      </c>
      <c r="AJ1756" s="744">
        <f t="shared" si="373"/>
        <v>-55.34</v>
      </c>
      <c r="AK1756" s="1097">
        <v>0</v>
      </c>
    </row>
  </sheetData>
  <sheetProtection algorithmName="SHA-512" hashValue="Ty+n2SF6XApaXGiYaieXcARzK8KaeMsNgRvObEN6iYkv9hyycB5eFIeMadNnQKnOSHgRWqKxG5QjuKZ4UyF6HA==" saltValue="9KkHqyIlk2omiUdOFxrZhw==" spinCount="100000" sheet="1" objects="1" scenarios="1"/>
  <autoFilter ref="A4:AM1756" xr:uid="{00000000-0001-0000-0500-000000000000}"/>
  <sortState xmlns:xlrd2="http://schemas.microsoft.com/office/spreadsheetml/2017/richdata2" ref="A52:AK1597">
    <sortCondition ref="G4:G1609"/>
  </sortState>
  <phoneticPr fontId="13" type="noConversion"/>
  <conditionalFormatting sqref="G1:G3">
    <cfRule type="duplicateValues" dxfId="1351" priority="162"/>
  </conditionalFormatting>
  <conditionalFormatting sqref="G1:G3">
    <cfRule type="duplicateValues" dxfId="1350" priority="166"/>
    <cfRule type="duplicateValues" dxfId="1349" priority="167"/>
  </conditionalFormatting>
  <conditionalFormatting sqref="G1424:G1048576 G1385:G1422 G1154:G1297 G4 G1299:G1305 G1308:G1382">
    <cfRule type="duplicateValues" dxfId="1348" priority="35760"/>
  </conditionalFormatting>
  <conditionalFormatting sqref="G1424:G1048576 G1385:G1422 G1154:G1297 G1299:G1305 G1308:G1382">
    <cfRule type="duplicateValues" dxfId="1347" priority="35767"/>
  </conditionalFormatting>
  <conditionalFormatting sqref="G1424:G1048576 G1385:G1422 G1154:G1297 G4 G1299:G1305 G1308:G1382">
    <cfRule type="duplicateValues" dxfId="1346" priority="35794"/>
    <cfRule type="duplicateValues" dxfId="1345" priority="35795"/>
  </conditionalFormatting>
  <conditionalFormatting sqref="G1424:G1048576 G1385:G1422 G1154:G1297 G1:G4 G1299:G1305 G1308:G1382">
    <cfRule type="duplicateValues" dxfId="1344" priority="35814"/>
  </conditionalFormatting>
  <conditionalFormatting sqref="G1424:G1048576 G1385:G1422 G1154:G1297 G1:G4 G1299:G1305 G1308:G1382">
    <cfRule type="duplicateValues" dxfId="1343" priority="35831"/>
    <cfRule type="duplicateValues" dxfId="1342" priority="35832"/>
  </conditionalFormatting>
  <conditionalFormatting sqref="G1424:G1048576 G1385:G1422 G1154:G1297 G1:G4 G1299:G1305 G1308:G1382">
    <cfRule type="duplicateValues" dxfId="1341" priority="35843"/>
    <cfRule type="duplicateValues" dxfId="1340" priority="35844"/>
    <cfRule type="duplicateValues" dxfId="1339" priority="35845"/>
  </conditionalFormatting>
  <conditionalFormatting sqref="G1424:G1048576 G1385:G1422 G1299:G1305 G1:G1297 G1308:G1382">
    <cfRule type="duplicateValues" dxfId="1338" priority="45"/>
  </conditionalFormatting>
  <conditionalFormatting sqref="G1307">
    <cfRule type="duplicateValues" dxfId="1337" priority="44"/>
  </conditionalFormatting>
  <conditionalFormatting sqref="G1424:G1048576 G1385:G1422 G1299:G1305 G1:G1297 G1307:G1382">
    <cfRule type="duplicateValues" dxfId="1336" priority="43"/>
  </conditionalFormatting>
  <conditionalFormatting sqref="G1306">
    <cfRule type="duplicateValues" dxfId="1335" priority="40"/>
  </conditionalFormatting>
  <conditionalFormatting sqref="G1306">
    <cfRule type="duplicateValues" dxfId="1334" priority="39"/>
  </conditionalFormatting>
  <conditionalFormatting sqref="G1298">
    <cfRule type="duplicateValues" dxfId="1333" priority="26"/>
  </conditionalFormatting>
  <conditionalFormatting sqref="G1298">
    <cfRule type="duplicateValues" dxfId="1332" priority="27"/>
  </conditionalFormatting>
  <conditionalFormatting sqref="G1298">
    <cfRule type="duplicateValues" dxfId="1331" priority="28"/>
  </conditionalFormatting>
  <conditionalFormatting sqref="G1298">
    <cfRule type="duplicateValues" dxfId="1330" priority="29"/>
  </conditionalFormatting>
  <conditionalFormatting sqref="G1298">
    <cfRule type="duplicateValues" dxfId="1329" priority="30"/>
    <cfRule type="duplicateValues" dxfId="1328" priority="31"/>
  </conditionalFormatting>
  <conditionalFormatting sqref="G1298">
    <cfRule type="duplicateValues" dxfId="1327" priority="32"/>
  </conditionalFormatting>
  <conditionalFormatting sqref="G1298">
    <cfRule type="duplicateValues" dxfId="1326" priority="33"/>
  </conditionalFormatting>
  <conditionalFormatting sqref="G1298">
    <cfRule type="duplicateValues" dxfId="1325" priority="34"/>
    <cfRule type="duplicateValues" dxfId="1324" priority="35"/>
  </conditionalFormatting>
  <conditionalFormatting sqref="G1298">
    <cfRule type="duplicateValues" dxfId="1323" priority="36"/>
    <cfRule type="duplicateValues" dxfId="1322" priority="37"/>
    <cfRule type="duplicateValues" dxfId="1321" priority="38"/>
  </conditionalFormatting>
  <conditionalFormatting sqref="G1298">
    <cfRule type="duplicateValues" dxfId="1320" priority="25"/>
  </conditionalFormatting>
  <conditionalFormatting sqref="G1298">
    <cfRule type="duplicateValues" dxfId="1319" priority="24"/>
  </conditionalFormatting>
  <conditionalFormatting sqref="G1383:G1384">
    <cfRule type="duplicateValues" dxfId="1318" priority="35893"/>
  </conditionalFormatting>
  <conditionalFormatting sqref="G1423">
    <cfRule type="duplicateValues" dxfId="1317" priority="8"/>
  </conditionalFormatting>
  <conditionalFormatting sqref="G1423">
    <cfRule type="duplicateValues" dxfId="1316" priority="9"/>
  </conditionalFormatting>
  <conditionalFormatting sqref="G1423">
    <cfRule type="duplicateValues" dxfId="1315" priority="10"/>
    <cfRule type="duplicateValues" dxfId="1314" priority="11"/>
  </conditionalFormatting>
  <conditionalFormatting sqref="G1423">
    <cfRule type="duplicateValues" dxfId="1313" priority="12"/>
  </conditionalFormatting>
  <conditionalFormatting sqref="G1423">
    <cfRule type="duplicateValues" dxfId="1312" priority="13"/>
    <cfRule type="duplicateValues" dxfId="1311" priority="14"/>
  </conditionalFormatting>
  <conditionalFormatting sqref="G1423">
    <cfRule type="duplicateValues" dxfId="1310" priority="15"/>
    <cfRule type="duplicateValues" dxfId="1309" priority="16"/>
    <cfRule type="duplicateValues" dxfId="1308" priority="17"/>
  </conditionalFormatting>
  <conditionalFormatting sqref="G1423">
    <cfRule type="duplicateValues" dxfId="1307" priority="7"/>
  </conditionalFormatting>
  <conditionalFormatting sqref="G1423">
    <cfRule type="duplicateValues" dxfId="1306" priority="6"/>
  </conditionalFormatting>
  <conditionalFormatting sqref="G1:G1048576">
    <cfRule type="duplicateValues" dxfId="1305" priority="1"/>
    <cfRule type="duplicateValues" dxfId="1304" priority="2"/>
    <cfRule type="duplicateValues" dxfId="1303" priority="3"/>
    <cfRule type="duplicateValues" dxfId="1302" priority="4"/>
    <cfRule type="duplicateValues" dxfId="1301" priority="5"/>
  </conditionalFormatting>
  <conditionalFormatting sqref="G1299:G1305 G1154:G1297">
    <cfRule type="duplicateValues" dxfId="1300" priority="36498"/>
  </conditionalFormatting>
  <conditionalFormatting sqref="G1154:G1297">
    <cfRule type="duplicateValues" dxfId="1299" priority="37441"/>
  </conditionalFormatting>
  <pageMargins left="0.15" right="0.15" top="0.15" bottom="0.15" header="0.3" footer="0.3"/>
  <pageSetup scale="10" orientation="landscape"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423C3E-C501-4056-8F6B-894FF1466AAD}">
  <sheetPr>
    <tabColor rgb="FFFFFF00"/>
    <pageSetUpPr fitToPage="1"/>
  </sheetPr>
  <dimension ref="A1:T855"/>
  <sheetViews>
    <sheetView workbookViewId="0"/>
  </sheetViews>
  <sheetFormatPr defaultRowHeight="15"/>
  <cols>
    <col min="1" max="1" width="18.140625" customWidth="1"/>
    <col min="2" max="2" width="33.28515625" customWidth="1"/>
    <col min="3" max="3" width="26.5703125" bestFit="1" customWidth="1"/>
    <col min="4" max="4" width="20" bestFit="1" customWidth="1"/>
    <col min="6" max="6" width="9.85546875" style="408" bestFit="1" customWidth="1"/>
    <col min="7" max="7" width="31" bestFit="1" customWidth="1"/>
    <col min="8" max="8" width="11" customWidth="1"/>
    <col min="9" max="9" width="12.42578125" customWidth="1"/>
    <col min="10" max="10" width="10.42578125" customWidth="1"/>
    <col min="11" max="11" width="12.42578125" bestFit="1" customWidth="1"/>
    <col min="12" max="12" width="10.7109375" customWidth="1"/>
    <col min="13" max="13" width="12.85546875" customWidth="1"/>
    <col min="14" max="14" width="12.85546875" bestFit="1" customWidth="1"/>
    <col min="15" max="15" width="20.140625" bestFit="1" customWidth="1"/>
    <col min="16" max="16" width="21.5703125" bestFit="1" customWidth="1"/>
    <col min="17" max="17" width="21" bestFit="1" customWidth="1"/>
    <col min="18" max="18" width="21" customWidth="1"/>
    <col min="19" max="19" width="43.7109375" style="413" customWidth="1"/>
    <col min="20" max="20" width="11.140625" bestFit="1" customWidth="1"/>
  </cols>
  <sheetData>
    <row r="1" spans="1:20">
      <c r="N1" s="524" t="s">
        <v>5326</v>
      </c>
      <c r="O1" s="348">
        <v>17225038</v>
      </c>
      <c r="P1" s="526"/>
      <c r="Q1" s="348">
        <v>17225038</v>
      </c>
      <c r="R1" s="564"/>
    </row>
    <row r="2" spans="1:20">
      <c r="K2" s="527"/>
      <c r="L2" s="527"/>
      <c r="M2" s="527"/>
      <c r="N2" s="528" t="s">
        <v>5325</v>
      </c>
      <c r="O2" s="529">
        <f>SUM(O5:O854)</f>
        <v>18150236.2601915</v>
      </c>
      <c r="P2" s="529">
        <f t="shared" ref="P2" si="0">SUM(P5:P854)</f>
        <v>-661282</v>
      </c>
      <c r="Q2" s="529">
        <f>SUM(Q5:Q855)</f>
        <v>17524280.2601915</v>
      </c>
      <c r="R2" s="529"/>
    </row>
    <row r="3" spans="1:20" ht="15.75" thickBot="1">
      <c r="N3" s="524" t="s">
        <v>5327</v>
      </c>
      <c r="O3" s="525">
        <f>O1-O2</f>
        <v>-925198.26019150019</v>
      </c>
      <c r="P3" s="459"/>
      <c r="Q3" s="525">
        <f>Q1-Q2</f>
        <v>-299242.26019150019</v>
      </c>
      <c r="R3" s="525"/>
    </row>
    <row r="4" spans="1:20" ht="66.75" customHeight="1" thickBot="1">
      <c r="A4" s="449" t="s">
        <v>116</v>
      </c>
      <c r="B4" s="450" t="s">
        <v>0</v>
      </c>
      <c r="C4" s="451" t="s">
        <v>1</v>
      </c>
      <c r="D4" s="451" t="s">
        <v>2127</v>
      </c>
      <c r="E4" s="452" t="s">
        <v>454</v>
      </c>
      <c r="F4" s="453" t="s">
        <v>5185</v>
      </c>
      <c r="G4" s="451" t="s">
        <v>2</v>
      </c>
      <c r="H4" s="454" t="s">
        <v>2833</v>
      </c>
      <c r="I4" s="454" t="s">
        <v>2597</v>
      </c>
      <c r="J4" s="455" t="s">
        <v>2135</v>
      </c>
      <c r="K4" s="454" t="s">
        <v>2746</v>
      </c>
      <c r="L4" s="454" t="s">
        <v>1799</v>
      </c>
      <c r="M4" s="456" t="s">
        <v>4267</v>
      </c>
      <c r="N4" s="457" t="s">
        <v>4268</v>
      </c>
      <c r="O4" s="457" t="s">
        <v>4682</v>
      </c>
      <c r="P4" s="469" t="s">
        <v>5168</v>
      </c>
      <c r="Q4" s="458" t="s">
        <v>5169</v>
      </c>
      <c r="R4" s="458"/>
      <c r="S4" s="458" t="s">
        <v>4270</v>
      </c>
    </row>
    <row r="5" spans="1:20">
      <c r="A5" s="496" t="s">
        <v>1766</v>
      </c>
      <c r="B5" s="497" t="s">
        <v>430</v>
      </c>
      <c r="C5" s="498" t="s">
        <v>4672</v>
      </c>
      <c r="D5" s="546" t="s">
        <v>2130</v>
      </c>
      <c r="E5" s="547" t="s">
        <v>4677</v>
      </c>
      <c r="F5" s="548">
        <v>517000</v>
      </c>
      <c r="G5" s="549" t="s">
        <v>480</v>
      </c>
      <c r="H5" s="460"/>
      <c r="I5" s="460"/>
      <c r="J5" s="460"/>
      <c r="K5" s="460">
        <v>0</v>
      </c>
      <c r="L5" s="460"/>
      <c r="M5" s="102"/>
      <c r="N5" s="102">
        <f t="shared" ref="N5:N68" si="1">L5+M5</f>
        <v>0</v>
      </c>
      <c r="O5" s="466">
        <v>342906</v>
      </c>
      <c r="P5" s="470"/>
      <c r="Q5" s="468">
        <f t="shared" ref="Q5:Q68" si="2">O5+P5</f>
        <v>342906</v>
      </c>
      <c r="R5" s="468" t="e">
        <f>SUMIF(EXPdata!G:G,C:C,EXPdata!#REF!)</f>
        <v>#REF!</v>
      </c>
      <c r="S5" s="550" t="s">
        <v>5177</v>
      </c>
    </row>
    <row r="6" spans="1:20">
      <c r="A6" s="427" t="s">
        <v>1766</v>
      </c>
      <c r="B6" s="428" t="s">
        <v>46</v>
      </c>
      <c r="C6" s="429" t="s">
        <v>3577</v>
      </c>
      <c r="D6" s="433" t="s">
        <v>2130</v>
      </c>
      <c r="E6" s="477" t="s">
        <v>4678</v>
      </c>
      <c r="F6" s="431">
        <v>536760</v>
      </c>
      <c r="G6" s="478" t="s">
        <v>2872</v>
      </c>
      <c r="H6" s="461"/>
      <c r="I6" s="461"/>
      <c r="J6" s="461"/>
      <c r="K6" s="461"/>
      <c r="L6" s="438"/>
      <c r="M6" s="432"/>
      <c r="N6" s="432">
        <f t="shared" si="1"/>
        <v>0</v>
      </c>
      <c r="O6" s="467">
        <v>636</v>
      </c>
      <c r="P6" s="471"/>
      <c r="Q6" s="468">
        <f t="shared" si="2"/>
        <v>636</v>
      </c>
      <c r="R6" s="468" t="e">
        <f>SUMIF(EXPdata!G:G,C:C,EXPdata!#REF!)</f>
        <v>#REF!</v>
      </c>
      <c r="S6" s="445" t="s">
        <v>5172</v>
      </c>
    </row>
    <row r="7" spans="1:20">
      <c r="A7" s="427" t="s">
        <v>1766</v>
      </c>
      <c r="B7" s="428" t="s">
        <v>46</v>
      </c>
      <c r="C7" s="429" t="s">
        <v>4674</v>
      </c>
      <c r="D7" s="433" t="s">
        <v>2130</v>
      </c>
      <c r="E7" s="477" t="s">
        <v>4678</v>
      </c>
      <c r="F7" s="431">
        <v>537290</v>
      </c>
      <c r="G7" s="478" t="s">
        <v>2868</v>
      </c>
      <c r="H7" s="438"/>
      <c r="I7" s="438"/>
      <c r="J7" s="438"/>
      <c r="K7" s="438"/>
      <c r="L7" s="438"/>
      <c r="M7" s="432"/>
      <c r="N7" s="432">
        <f t="shared" si="1"/>
        <v>0</v>
      </c>
      <c r="O7" s="467">
        <v>18514</v>
      </c>
      <c r="P7" s="471"/>
      <c r="Q7" s="468">
        <f t="shared" si="2"/>
        <v>18514</v>
      </c>
      <c r="R7" s="468" t="e">
        <f>SUMIF(EXPdata!G:G,C:C,EXPdata!#REF!)</f>
        <v>#REF!</v>
      </c>
      <c r="S7" s="445" t="s">
        <v>5175</v>
      </c>
      <c r="T7" s="545"/>
    </row>
    <row r="8" spans="1:20">
      <c r="A8" s="427" t="s">
        <v>1766</v>
      </c>
      <c r="B8" s="428" t="s">
        <v>46</v>
      </c>
      <c r="C8" s="429" t="s">
        <v>4675</v>
      </c>
      <c r="D8" s="433" t="s">
        <v>2130</v>
      </c>
      <c r="E8" s="477" t="s">
        <v>4678</v>
      </c>
      <c r="F8" s="431">
        <v>537330</v>
      </c>
      <c r="G8" s="478" t="s">
        <v>2871</v>
      </c>
      <c r="H8" s="438"/>
      <c r="I8" s="438"/>
      <c r="J8" s="438"/>
      <c r="K8" s="438"/>
      <c r="L8" s="438"/>
      <c r="M8" s="432"/>
      <c r="N8" s="432">
        <f t="shared" si="1"/>
        <v>0</v>
      </c>
      <c r="O8" s="467">
        <v>5000</v>
      </c>
      <c r="P8" s="471"/>
      <c r="Q8" s="468">
        <f t="shared" si="2"/>
        <v>5000</v>
      </c>
      <c r="R8" s="468" t="e">
        <f>SUMIF(EXPdata!G:G,C:C,EXPdata!#REF!)</f>
        <v>#REF!</v>
      </c>
      <c r="S8" s="445" t="s">
        <v>5172</v>
      </c>
    </row>
    <row r="9" spans="1:20">
      <c r="A9" s="427" t="s">
        <v>23</v>
      </c>
      <c r="B9" s="428" t="s">
        <v>438</v>
      </c>
      <c r="C9" s="429" t="s">
        <v>198</v>
      </c>
      <c r="D9" s="443" t="s">
        <v>2128</v>
      </c>
      <c r="E9" s="430" t="s">
        <v>4679</v>
      </c>
      <c r="F9" s="434">
        <v>520020</v>
      </c>
      <c r="G9" s="429" t="s">
        <v>86</v>
      </c>
      <c r="H9" s="438">
        <v>981.88</v>
      </c>
      <c r="I9" s="438">
        <v>1100</v>
      </c>
      <c r="J9" s="438"/>
      <c r="K9" s="438">
        <v>1100</v>
      </c>
      <c r="L9" s="438">
        <v>340</v>
      </c>
      <c r="M9" s="432">
        <v>340</v>
      </c>
      <c r="N9" s="432">
        <f t="shared" si="1"/>
        <v>680</v>
      </c>
      <c r="O9" s="467">
        <v>1100</v>
      </c>
      <c r="P9" s="471"/>
      <c r="Q9" s="468">
        <f t="shared" si="2"/>
        <v>1100</v>
      </c>
      <c r="R9" s="468" t="e">
        <f>SUMIF(EXPdata!G:G,C:C,EXPdata!#REF!)</f>
        <v>#REF!</v>
      </c>
      <c r="S9" s="463"/>
    </row>
    <row r="10" spans="1:20">
      <c r="A10" s="427" t="s">
        <v>23</v>
      </c>
      <c r="B10" s="428" t="s">
        <v>438</v>
      </c>
      <c r="C10" s="429" t="s">
        <v>2406</v>
      </c>
      <c r="D10" s="443" t="s">
        <v>2128</v>
      </c>
      <c r="E10" s="430" t="s">
        <v>4679</v>
      </c>
      <c r="F10" s="434">
        <v>520800</v>
      </c>
      <c r="G10" s="429" t="s">
        <v>54</v>
      </c>
      <c r="H10" s="438">
        <v>132.1</v>
      </c>
      <c r="I10" s="438">
        <v>500</v>
      </c>
      <c r="J10" s="438"/>
      <c r="K10" s="438">
        <v>500</v>
      </c>
      <c r="L10" s="438">
        <v>0</v>
      </c>
      <c r="M10" s="432">
        <v>0</v>
      </c>
      <c r="N10" s="432">
        <f t="shared" si="1"/>
        <v>0</v>
      </c>
      <c r="O10" s="467">
        <v>500</v>
      </c>
      <c r="P10" s="471"/>
      <c r="Q10" s="468">
        <f t="shared" si="2"/>
        <v>500</v>
      </c>
      <c r="R10" s="468" t="e">
        <f>SUMIF(EXPdata!G:G,C:C,EXPdata!#REF!)</f>
        <v>#REF!</v>
      </c>
      <c r="S10" s="463"/>
    </row>
    <row r="11" spans="1:20">
      <c r="A11" s="427" t="s">
        <v>23</v>
      </c>
      <c r="B11" s="428" t="s">
        <v>438</v>
      </c>
      <c r="C11" s="429" t="s">
        <v>199</v>
      </c>
      <c r="D11" s="443" t="s">
        <v>30</v>
      </c>
      <c r="E11" s="430" t="s">
        <v>4679</v>
      </c>
      <c r="F11" s="434">
        <v>520845</v>
      </c>
      <c r="G11" s="429" t="s">
        <v>89</v>
      </c>
      <c r="H11" s="438">
        <v>1153.9199999999998</v>
      </c>
      <c r="I11" s="438">
        <v>1152</v>
      </c>
      <c r="J11" s="438"/>
      <c r="K11" s="438">
        <v>1152</v>
      </c>
      <c r="L11" s="438">
        <v>594.36</v>
      </c>
      <c r="M11" s="432">
        <v>594.36</v>
      </c>
      <c r="N11" s="432">
        <f t="shared" si="1"/>
        <v>1188.72</v>
      </c>
      <c r="O11" s="467">
        <v>1152</v>
      </c>
      <c r="P11" s="471"/>
      <c r="Q11" s="468">
        <f t="shared" si="2"/>
        <v>1152</v>
      </c>
      <c r="R11" s="468" t="e">
        <f>SUMIF(EXPdata!G:G,C:C,EXPdata!#REF!)</f>
        <v>#REF!</v>
      </c>
      <c r="S11" s="463"/>
    </row>
    <row r="12" spans="1:20">
      <c r="A12" s="427" t="s">
        <v>23</v>
      </c>
      <c r="B12" s="428" t="s">
        <v>438</v>
      </c>
      <c r="C12" s="429" t="s">
        <v>1724</v>
      </c>
      <c r="D12" s="443" t="s">
        <v>2128</v>
      </c>
      <c r="E12" s="430" t="s">
        <v>4679</v>
      </c>
      <c r="F12" s="434">
        <v>521420</v>
      </c>
      <c r="G12" s="429" t="s">
        <v>90</v>
      </c>
      <c r="H12" s="438">
        <v>47.39</v>
      </c>
      <c r="I12" s="438">
        <v>500</v>
      </c>
      <c r="J12" s="438"/>
      <c r="K12" s="438">
        <v>500</v>
      </c>
      <c r="L12" s="438">
        <v>0</v>
      </c>
      <c r="M12" s="432">
        <v>0</v>
      </c>
      <c r="N12" s="432">
        <f t="shared" si="1"/>
        <v>0</v>
      </c>
      <c r="O12" s="467">
        <v>500</v>
      </c>
      <c r="P12" s="471"/>
      <c r="Q12" s="468">
        <f t="shared" si="2"/>
        <v>500</v>
      </c>
      <c r="R12" s="468" t="e">
        <f>SUMIF(EXPdata!G:G,C:C,EXPdata!#REF!)</f>
        <v>#REF!</v>
      </c>
      <c r="S12" s="463"/>
    </row>
    <row r="13" spans="1:20">
      <c r="A13" s="427" t="s">
        <v>23</v>
      </c>
      <c r="B13" s="428" t="s">
        <v>438</v>
      </c>
      <c r="C13" s="429" t="s">
        <v>200</v>
      </c>
      <c r="D13" s="443" t="s">
        <v>2128</v>
      </c>
      <c r="E13" s="430" t="s">
        <v>4679</v>
      </c>
      <c r="F13" s="434">
        <v>522310</v>
      </c>
      <c r="G13" s="429" t="s">
        <v>60</v>
      </c>
      <c r="H13" s="438">
        <v>115.19</v>
      </c>
      <c r="I13" s="438">
        <v>1000</v>
      </c>
      <c r="J13" s="438"/>
      <c r="K13" s="438">
        <v>1000</v>
      </c>
      <c r="L13" s="438">
        <v>80.849999999999994</v>
      </c>
      <c r="M13" s="432">
        <v>80.849999999999994</v>
      </c>
      <c r="N13" s="432">
        <f t="shared" si="1"/>
        <v>161.69999999999999</v>
      </c>
      <c r="O13" s="467">
        <v>1000</v>
      </c>
      <c r="P13" s="471"/>
      <c r="Q13" s="468">
        <f t="shared" si="2"/>
        <v>1000</v>
      </c>
      <c r="R13" s="468" t="e">
        <f>SUMIF(EXPdata!G:G,C:C,EXPdata!#REF!)</f>
        <v>#REF!</v>
      </c>
      <c r="S13" s="463"/>
    </row>
    <row r="14" spans="1:20">
      <c r="A14" s="427" t="s">
        <v>23</v>
      </c>
      <c r="B14" s="428" t="s">
        <v>438</v>
      </c>
      <c r="C14" s="429" t="s">
        <v>201</v>
      </c>
      <c r="D14" s="443" t="s">
        <v>2128</v>
      </c>
      <c r="E14" s="430" t="s">
        <v>4679</v>
      </c>
      <c r="F14" s="434">
        <v>522320</v>
      </c>
      <c r="G14" s="429" t="s">
        <v>93</v>
      </c>
      <c r="H14" s="438">
        <v>878.52</v>
      </c>
      <c r="I14" s="438">
        <v>2000</v>
      </c>
      <c r="J14" s="438"/>
      <c r="K14" s="438">
        <v>2000</v>
      </c>
      <c r="L14" s="438">
        <v>1304.75</v>
      </c>
      <c r="M14" s="432">
        <v>1304.75</v>
      </c>
      <c r="N14" s="432">
        <f t="shared" si="1"/>
        <v>2609.5</v>
      </c>
      <c r="O14" s="467">
        <v>2000</v>
      </c>
      <c r="P14" s="471"/>
      <c r="Q14" s="468">
        <f t="shared" si="2"/>
        <v>2000</v>
      </c>
      <c r="R14" s="468" t="e">
        <f>SUMIF(EXPdata!G:G,C:C,EXPdata!#REF!)</f>
        <v>#REF!</v>
      </c>
      <c r="S14" s="463"/>
    </row>
    <row r="15" spans="1:20">
      <c r="A15" s="427" t="s">
        <v>23</v>
      </c>
      <c r="B15" s="428" t="s">
        <v>438</v>
      </c>
      <c r="C15" s="429" t="s">
        <v>2407</v>
      </c>
      <c r="D15" s="443" t="s">
        <v>2133</v>
      </c>
      <c r="E15" s="430" t="s">
        <v>4679</v>
      </c>
      <c r="F15" s="434">
        <v>525440</v>
      </c>
      <c r="G15" s="429" t="s">
        <v>111</v>
      </c>
      <c r="H15" s="438">
        <v>160</v>
      </c>
      <c r="I15" s="438">
        <v>640</v>
      </c>
      <c r="J15" s="438"/>
      <c r="K15" s="438">
        <v>640</v>
      </c>
      <c r="L15" s="438">
        <v>0</v>
      </c>
      <c r="M15" s="432">
        <v>0</v>
      </c>
      <c r="N15" s="432">
        <f t="shared" si="1"/>
        <v>0</v>
      </c>
      <c r="O15" s="467">
        <v>640</v>
      </c>
      <c r="P15" s="471"/>
      <c r="Q15" s="468">
        <f t="shared" si="2"/>
        <v>640</v>
      </c>
      <c r="R15" s="468" t="e">
        <f>SUMIF(EXPdata!G:G,C:C,EXPdata!#REF!)</f>
        <v>#REF!</v>
      </c>
      <c r="S15" s="463"/>
    </row>
    <row r="16" spans="1:20">
      <c r="A16" s="427" t="s">
        <v>23</v>
      </c>
      <c r="B16" s="428" t="s">
        <v>438</v>
      </c>
      <c r="C16" s="429" t="s">
        <v>202</v>
      </c>
      <c r="D16" s="443" t="s">
        <v>2128</v>
      </c>
      <c r="E16" s="430" t="s">
        <v>4679</v>
      </c>
      <c r="F16" s="434">
        <v>526960</v>
      </c>
      <c r="G16" s="429" t="s">
        <v>97</v>
      </c>
      <c r="H16" s="438">
        <v>0</v>
      </c>
      <c r="I16" s="438">
        <v>250</v>
      </c>
      <c r="J16" s="438"/>
      <c r="K16" s="438">
        <v>250</v>
      </c>
      <c r="L16" s="438">
        <v>0</v>
      </c>
      <c r="M16" s="432">
        <v>0</v>
      </c>
      <c r="N16" s="432">
        <f t="shared" si="1"/>
        <v>0</v>
      </c>
      <c r="O16" s="467">
        <v>250</v>
      </c>
      <c r="P16" s="471"/>
      <c r="Q16" s="468">
        <f t="shared" si="2"/>
        <v>250</v>
      </c>
      <c r="R16" s="468" t="e">
        <f>SUMIF(EXPdata!G:G,C:C,EXPdata!#REF!)</f>
        <v>#REF!</v>
      </c>
      <c r="S16" s="463"/>
    </row>
    <row r="17" spans="1:19">
      <c r="A17" s="427" t="s">
        <v>23</v>
      </c>
      <c r="B17" s="428" t="s">
        <v>438</v>
      </c>
      <c r="C17" s="429" t="s">
        <v>203</v>
      </c>
      <c r="D17" s="443" t="s">
        <v>2132</v>
      </c>
      <c r="E17" s="430" t="s">
        <v>4679</v>
      </c>
      <c r="F17" s="434">
        <v>527660</v>
      </c>
      <c r="G17" s="429" t="s">
        <v>112</v>
      </c>
      <c r="H17" s="438">
        <v>0</v>
      </c>
      <c r="I17" s="438">
        <v>500</v>
      </c>
      <c r="J17" s="438"/>
      <c r="K17" s="438">
        <v>500</v>
      </c>
      <c r="L17" s="438">
        <v>0</v>
      </c>
      <c r="M17" s="432">
        <v>0</v>
      </c>
      <c r="N17" s="432">
        <f t="shared" si="1"/>
        <v>0</v>
      </c>
      <c r="O17" s="467">
        <v>500</v>
      </c>
      <c r="P17" s="471"/>
      <c r="Q17" s="468">
        <f t="shared" si="2"/>
        <v>500</v>
      </c>
      <c r="R17" s="468" t="e">
        <f>SUMIF(EXPdata!G:G,C:C,EXPdata!#REF!)</f>
        <v>#REF!</v>
      </c>
      <c r="S17" s="463"/>
    </row>
    <row r="18" spans="1:19">
      <c r="A18" s="427" t="s">
        <v>23</v>
      </c>
      <c r="B18" s="428" t="s">
        <v>438</v>
      </c>
      <c r="C18" s="429" t="s">
        <v>1870</v>
      </c>
      <c r="D18" s="443" t="s">
        <v>2128</v>
      </c>
      <c r="E18" s="430" t="s">
        <v>4679</v>
      </c>
      <c r="F18" s="434">
        <v>527720</v>
      </c>
      <c r="G18" s="429" t="s">
        <v>98</v>
      </c>
      <c r="H18" s="438">
        <v>15.07</v>
      </c>
      <c r="I18" s="438">
        <v>100</v>
      </c>
      <c r="J18" s="438"/>
      <c r="K18" s="438">
        <v>100</v>
      </c>
      <c r="L18" s="438">
        <v>0</v>
      </c>
      <c r="M18" s="432">
        <v>0</v>
      </c>
      <c r="N18" s="432">
        <f t="shared" si="1"/>
        <v>0</v>
      </c>
      <c r="O18" s="467">
        <v>100</v>
      </c>
      <c r="P18" s="471"/>
      <c r="Q18" s="468">
        <f t="shared" si="2"/>
        <v>100</v>
      </c>
      <c r="R18" s="468" t="e">
        <f>SUMIF(EXPdata!G:G,C:C,EXPdata!#REF!)</f>
        <v>#REF!</v>
      </c>
      <c r="S18" s="463"/>
    </row>
    <row r="19" spans="1:19">
      <c r="A19" s="427" t="s">
        <v>23</v>
      </c>
      <c r="B19" s="428" t="s">
        <v>438</v>
      </c>
      <c r="C19" s="429" t="s">
        <v>204</v>
      </c>
      <c r="D19" s="443" t="s">
        <v>2132</v>
      </c>
      <c r="E19" s="430" t="s">
        <v>4679</v>
      </c>
      <c r="F19" s="434">
        <v>527780</v>
      </c>
      <c r="G19" s="429" t="s">
        <v>128</v>
      </c>
      <c r="H19" s="438">
        <v>0</v>
      </c>
      <c r="I19" s="438">
        <v>750</v>
      </c>
      <c r="J19" s="438"/>
      <c r="K19" s="438">
        <v>750</v>
      </c>
      <c r="L19" s="438">
        <v>0</v>
      </c>
      <c r="M19" s="432">
        <v>0</v>
      </c>
      <c r="N19" s="432">
        <f t="shared" si="1"/>
        <v>0</v>
      </c>
      <c r="O19" s="467">
        <v>750</v>
      </c>
      <c r="P19" s="471"/>
      <c r="Q19" s="468">
        <f t="shared" si="2"/>
        <v>750</v>
      </c>
      <c r="R19" s="468" t="e">
        <f>SUMIF(EXPdata!G:G,C:C,EXPdata!#REF!)</f>
        <v>#REF!</v>
      </c>
      <c r="S19" s="463"/>
    </row>
    <row r="20" spans="1:19">
      <c r="A20" s="427" t="s">
        <v>23</v>
      </c>
      <c r="B20" s="428" t="s">
        <v>438</v>
      </c>
      <c r="C20" s="429" t="s">
        <v>1728</v>
      </c>
      <c r="D20" s="443" t="s">
        <v>2131</v>
      </c>
      <c r="E20" s="430" t="s">
        <v>4679</v>
      </c>
      <c r="F20" s="434">
        <v>528920</v>
      </c>
      <c r="G20" s="429" t="s">
        <v>78</v>
      </c>
      <c r="H20" s="438">
        <v>328.28999999999985</v>
      </c>
      <c r="I20" s="438">
        <v>1200</v>
      </c>
      <c r="J20" s="438"/>
      <c r="K20" s="438">
        <v>1200</v>
      </c>
      <c r="L20" s="438">
        <v>78.02</v>
      </c>
      <c r="M20" s="432">
        <v>78.02</v>
      </c>
      <c r="N20" s="432">
        <f t="shared" si="1"/>
        <v>156.04</v>
      </c>
      <c r="O20" s="467">
        <v>1200</v>
      </c>
      <c r="P20" s="471"/>
      <c r="Q20" s="468">
        <f t="shared" si="2"/>
        <v>1200</v>
      </c>
      <c r="R20" s="468" t="e">
        <f>SUMIF(EXPdata!G:G,C:C,EXPdata!#REF!)</f>
        <v>#REF!</v>
      </c>
      <c r="S20" s="463"/>
    </row>
    <row r="21" spans="1:19">
      <c r="A21" s="427" t="s">
        <v>23</v>
      </c>
      <c r="B21" s="428" t="s">
        <v>438</v>
      </c>
      <c r="C21" s="429" t="s">
        <v>205</v>
      </c>
      <c r="D21" s="443" t="s">
        <v>30</v>
      </c>
      <c r="E21" s="430" t="s">
        <v>4679</v>
      </c>
      <c r="F21" s="434">
        <v>529500</v>
      </c>
      <c r="G21" s="429" t="s">
        <v>100</v>
      </c>
      <c r="H21" s="438">
        <v>624.34999999999991</v>
      </c>
      <c r="I21" s="438">
        <v>1080</v>
      </c>
      <c r="J21" s="438"/>
      <c r="K21" s="438">
        <v>1080</v>
      </c>
      <c r="L21" s="438">
        <v>336.39</v>
      </c>
      <c r="M21" s="432">
        <v>336.39</v>
      </c>
      <c r="N21" s="432">
        <f t="shared" si="1"/>
        <v>672.78</v>
      </c>
      <c r="O21" s="467">
        <v>1080</v>
      </c>
      <c r="P21" s="471"/>
      <c r="Q21" s="468">
        <f t="shared" si="2"/>
        <v>1080</v>
      </c>
      <c r="R21" s="468" t="e">
        <f>SUMIF(EXPdata!G:G,C:C,EXPdata!#REF!)</f>
        <v>#REF!</v>
      </c>
      <c r="S21" s="463"/>
    </row>
    <row r="22" spans="1:19">
      <c r="A22" s="427" t="s">
        <v>23</v>
      </c>
      <c r="B22" s="428" t="s">
        <v>435</v>
      </c>
      <c r="C22" s="429" t="s">
        <v>1422</v>
      </c>
      <c r="D22" s="482" t="s">
        <v>2547</v>
      </c>
      <c r="E22" s="483" t="s">
        <v>4677</v>
      </c>
      <c r="F22" s="484">
        <v>510000</v>
      </c>
      <c r="G22" s="485" t="s">
        <v>1791</v>
      </c>
      <c r="H22" s="438">
        <v>0</v>
      </c>
      <c r="I22" s="438">
        <v>64236</v>
      </c>
      <c r="J22" s="438"/>
      <c r="K22" s="438">
        <v>64236</v>
      </c>
      <c r="L22" s="438">
        <v>0</v>
      </c>
      <c r="M22" s="432">
        <v>30399</v>
      </c>
      <c r="N22" s="432">
        <f t="shared" si="1"/>
        <v>30399</v>
      </c>
      <c r="O22" s="467">
        <v>109716.37</v>
      </c>
      <c r="P22" s="471"/>
      <c r="Q22" s="468">
        <f t="shared" si="2"/>
        <v>109716.37</v>
      </c>
      <c r="R22" s="468" t="e">
        <f>SUMIF(EXPdata!G:G,C:C,EXPdata!#REF!)</f>
        <v>#REF!</v>
      </c>
      <c r="S22" s="445" t="s">
        <v>4273</v>
      </c>
    </row>
    <row r="23" spans="1:19">
      <c r="A23" s="427" t="s">
        <v>23</v>
      </c>
      <c r="B23" s="428" t="s">
        <v>435</v>
      </c>
      <c r="C23" s="429" t="s">
        <v>678</v>
      </c>
      <c r="D23" s="443" t="s">
        <v>1950</v>
      </c>
      <c r="E23" s="430" t="s">
        <v>4677</v>
      </c>
      <c r="F23" s="434">
        <v>510700</v>
      </c>
      <c r="G23" s="429" t="s">
        <v>468</v>
      </c>
      <c r="H23" s="438">
        <v>0</v>
      </c>
      <c r="I23" s="438">
        <v>0</v>
      </c>
      <c r="J23" s="438"/>
      <c r="K23" s="438">
        <v>0</v>
      </c>
      <c r="L23" s="438">
        <v>191.27</v>
      </c>
      <c r="M23" s="432">
        <v>200</v>
      </c>
      <c r="N23" s="432">
        <f t="shared" si="1"/>
        <v>391.27</v>
      </c>
      <c r="O23" s="467">
        <v>500</v>
      </c>
      <c r="P23" s="471"/>
      <c r="Q23" s="468">
        <f t="shared" si="2"/>
        <v>500</v>
      </c>
      <c r="R23" s="468" t="e">
        <f>SUMIF(EXPdata!G:G,C:C,EXPdata!#REF!)</f>
        <v>#REF!</v>
      </c>
      <c r="S23" s="445"/>
    </row>
    <row r="24" spans="1:19" ht="30">
      <c r="A24" s="427" t="s">
        <v>47</v>
      </c>
      <c r="B24" s="428" t="s">
        <v>508</v>
      </c>
      <c r="C24" s="429" t="s">
        <v>1445</v>
      </c>
      <c r="D24" s="482" t="s">
        <v>2547</v>
      </c>
      <c r="E24" s="483" t="s">
        <v>4677</v>
      </c>
      <c r="F24" s="484">
        <v>510000</v>
      </c>
      <c r="G24" s="485" t="s">
        <v>1791</v>
      </c>
      <c r="H24" s="438">
        <v>0</v>
      </c>
      <c r="I24" s="438">
        <v>548930</v>
      </c>
      <c r="J24" s="438"/>
      <c r="K24" s="438">
        <v>548930</v>
      </c>
      <c r="L24" s="438">
        <v>0</v>
      </c>
      <c r="M24" s="432">
        <v>244703.5</v>
      </c>
      <c r="N24" s="432">
        <f t="shared" si="1"/>
        <v>244703.5</v>
      </c>
      <c r="O24" s="467">
        <v>598781</v>
      </c>
      <c r="P24" s="471">
        <v>-27274</v>
      </c>
      <c r="Q24" s="468">
        <f t="shared" si="2"/>
        <v>571507</v>
      </c>
      <c r="R24" s="468" t="e">
        <f>SUMIF(EXPdata!G:G,C:C,EXPdata!#REF!)</f>
        <v>#REF!</v>
      </c>
      <c r="S24" s="445" t="s">
        <v>5349</v>
      </c>
    </row>
    <row r="25" spans="1:19">
      <c r="A25" s="427" t="s">
        <v>449</v>
      </c>
      <c r="B25" s="428" t="s">
        <v>503</v>
      </c>
      <c r="C25" s="429" t="s">
        <v>1113</v>
      </c>
      <c r="D25" s="443" t="s">
        <v>1950</v>
      </c>
      <c r="E25" s="430" t="s">
        <v>4677</v>
      </c>
      <c r="F25" s="434">
        <v>510420</v>
      </c>
      <c r="G25" s="429" t="s">
        <v>464</v>
      </c>
      <c r="H25" s="438">
        <v>305.22000000000003</v>
      </c>
      <c r="I25" s="438">
        <v>0</v>
      </c>
      <c r="J25" s="438"/>
      <c r="K25" s="438">
        <v>0</v>
      </c>
      <c r="L25" s="438">
        <v>4772.1099999999997</v>
      </c>
      <c r="M25" s="432">
        <v>5000</v>
      </c>
      <c r="N25" s="432">
        <f t="shared" si="1"/>
        <v>9772.11</v>
      </c>
      <c r="O25" s="522">
        <v>15000</v>
      </c>
      <c r="P25" s="471">
        <v>-2000</v>
      </c>
      <c r="Q25" s="468">
        <f t="shared" si="2"/>
        <v>13000</v>
      </c>
      <c r="R25" s="468" t="e">
        <f>SUMIF(EXPdata!G:G,C:C,EXPdata!#REF!)</f>
        <v>#REF!</v>
      </c>
      <c r="S25" s="532" t="s">
        <v>4363</v>
      </c>
    </row>
    <row r="26" spans="1:19">
      <c r="A26" s="427" t="s">
        <v>23</v>
      </c>
      <c r="B26" s="428" t="s">
        <v>435</v>
      </c>
      <c r="C26" s="429" t="s">
        <v>129</v>
      </c>
      <c r="D26" s="443" t="s">
        <v>2128</v>
      </c>
      <c r="E26" s="430" t="s">
        <v>4679</v>
      </c>
      <c r="F26" s="434">
        <v>520020</v>
      </c>
      <c r="G26" s="429" t="s">
        <v>86</v>
      </c>
      <c r="H26" s="438">
        <v>2801</v>
      </c>
      <c r="I26" s="438">
        <v>4310</v>
      </c>
      <c r="J26" s="438"/>
      <c r="K26" s="438">
        <v>4310</v>
      </c>
      <c r="L26" s="438">
        <v>1778</v>
      </c>
      <c r="M26" s="432">
        <v>1778</v>
      </c>
      <c r="N26" s="432">
        <f t="shared" si="1"/>
        <v>3556</v>
      </c>
      <c r="O26" s="467">
        <v>4310</v>
      </c>
      <c r="P26" s="471"/>
      <c r="Q26" s="468">
        <f t="shared" si="2"/>
        <v>4310</v>
      </c>
      <c r="R26" s="468" t="e">
        <f>SUMIF(EXPdata!G:G,C:C,EXPdata!#REF!)</f>
        <v>#REF!</v>
      </c>
      <c r="S26" s="445"/>
    </row>
    <row r="27" spans="1:19">
      <c r="A27" s="427" t="s">
        <v>23</v>
      </c>
      <c r="B27" s="428" t="s">
        <v>435</v>
      </c>
      <c r="C27" s="429" t="s">
        <v>130</v>
      </c>
      <c r="D27" s="443" t="s">
        <v>2129</v>
      </c>
      <c r="E27" s="430" t="s">
        <v>4679</v>
      </c>
      <c r="F27" s="434">
        <v>520115</v>
      </c>
      <c r="G27" s="429" t="s">
        <v>49</v>
      </c>
      <c r="H27" s="438">
        <v>70</v>
      </c>
      <c r="I27" s="438">
        <v>500</v>
      </c>
      <c r="J27" s="438"/>
      <c r="K27" s="438">
        <v>500</v>
      </c>
      <c r="L27" s="438">
        <v>0</v>
      </c>
      <c r="M27" s="432">
        <v>0</v>
      </c>
      <c r="N27" s="432">
        <f t="shared" si="1"/>
        <v>0</v>
      </c>
      <c r="O27" s="467">
        <v>500</v>
      </c>
      <c r="P27" s="471"/>
      <c r="Q27" s="468">
        <f t="shared" si="2"/>
        <v>500</v>
      </c>
      <c r="R27" s="468" t="e">
        <f>SUMIF(EXPdata!G:G,C:C,EXPdata!#REF!)</f>
        <v>#REF!</v>
      </c>
      <c r="S27" s="445"/>
    </row>
    <row r="28" spans="1:19">
      <c r="A28" s="427" t="s">
        <v>23</v>
      </c>
      <c r="B28" s="428" t="s">
        <v>435</v>
      </c>
      <c r="C28" s="429" t="s">
        <v>131</v>
      </c>
      <c r="D28" s="443" t="s">
        <v>30</v>
      </c>
      <c r="E28" s="430" t="s">
        <v>4679</v>
      </c>
      <c r="F28" s="434">
        <v>520230</v>
      </c>
      <c r="G28" s="429" t="s">
        <v>50</v>
      </c>
      <c r="H28" s="438">
        <v>621.18999999999994</v>
      </c>
      <c r="I28" s="438">
        <v>600</v>
      </c>
      <c r="J28" s="438"/>
      <c r="K28" s="438">
        <v>600</v>
      </c>
      <c r="L28" s="438">
        <v>266.02</v>
      </c>
      <c r="M28" s="432">
        <v>266</v>
      </c>
      <c r="N28" s="432">
        <f t="shared" si="1"/>
        <v>532.02</v>
      </c>
      <c r="O28" s="467">
        <v>600</v>
      </c>
      <c r="P28" s="471"/>
      <c r="Q28" s="468">
        <f t="shared" si="2"/>
        <v>600</v>
      </c>
      <c r="R28" s="468" t="e">
        <f>SUMIF(EXPdata!G:G,C:C,EXPdata!#REF!)</f>
        <v>#REF!</v>
      </c>
      <c r="S28" s="445"/>
    </row>
    <row r="29" spans="1:19">
      <c r="A29" s="427" t="s">
        <v>23</v>
      </c>
      <c r="B29" s="428" t="s">
        <v>435</v>
      </c>
      <c r="C29" s="429" t="s">
        <v>132</v>
      </c>
      <c r="D29" s="443" t="s">
        <v>30</v>
      </c>
      <c r="E29" s="430" t="s">
        <v>4679</v>
      </c>
      <c r="F29" s="434">
        <v>520320</v>
      </c>
      <c r="G29" s="429" t="s">
        <v>51</v>
      </c>
      <c r="H29" s="438">
        <v>2647.9100000000003</v>
      </c>
      <c r="I29" s="438">
        <v>3100</v>
      </c>
      <c r="J29" s="438"/>
      <c r="K29" s="438">
        <v>3100</v>
      </c>
      <c r="L29" s="438">
        <v>1267.8699999999999</v>
      </c>
      <c r="M29" s="432">
        <v>1268</v>
      </c>
      <c r="N29" s="432">
        <f t="shared" si="1"/>
        <v>2535.87</v>
      </c>
      <c r="O29" s="467">
        <v>3100</v>
      </c>
      <c r="P29" s="471"/>
      <c r="Q29" s="468">
        <f t="shared" si="2"/>
        <v>3100</v>
      </c>
      <c r="R29" s="468" t="e">
        <f>SUMIF(EXPdata!G:G,C:C,EXPdata!#REF!)</f>
        <v>#REF!</v>
      </c>
      <c r="S29" s="445"/>
    </row>
    <row r="30" spans="1:19">
      <c r="A30" s="427" t="s">
        <v>23</v>
      </c>
      <c r="B30" s="428" t="s">
        <v>435</v>
      </c>
      <c r="C30" s="429" t="s">
        <v>133</v>
      </c>
      <c r="D30" s="443" t="s">
        <v>30</v>
      </c>
      <c r="E30" s="430" t="s">
        <v>4679</v>
      </c>
      <c r="F30" s="434">
        <v>520330</v>
      </c>
      <c r="G30" s="429" t="s">
        <v>52</v>
      </c>
      <c r="H30" s="438">
        <v>1139.58</v>
      </c>
      <c r="I30" s="438">
        <v>1200</v>
      </c>
      <c r="J30" s="438"/>
      <c r="K30" s="438">
        <v>1200</v>
      </c>
      <c r="L30" s="438">
        <v>624.26</v>
      </c>
      <c r="M30" s="432">
        <v>624</v>
      </c>
      <c r="N30" s="432">
        <f t="shared" si="1"/>
        <v>1248.26</v>
      </c>
      <c r="O30" s="467">
        <v>1200</v>
      </c>
      <c r="P30" s="471"/>
      <c r="Q30" s="468">
        <f t="shared" si="2"/>
        <v>1200</v>
      </c>
      <c r="R30" s="468" t="e">
        <f>SUMIF(EXPdata!G:G,C:C,EXPdata!#REF!)</f>
        <v>#REF!</v>
      </c>
      <c r="S30" s="445"/>
    </row>
    <row r="31" spans="1:19">
      <c r="A31" s="427" t="s">
        <v>23</v>
      </c>
      <c r="B31" s="428" t="s">
        <v>435</v>
      </c>
      <c r="C31" s="429" t="s">
        <v>134</v>
      </c>
      <c r="D31" s="443" t="s">
        <v>2128</v>
      </c>
      <c r="E31" s="430" t="s">
        <v>4679</v>
      </c>
      <c r="F31" s="434">
        <v>520800</v>
      </c>
      <c r="G31" s="429" t="s">
        <v>54</v>
      </c>
      <c r="H31" s="438">
        <v>467.94</v>
      </c>
      <c r="I31" s="438">
        <v>1000</v>
      </c>
      <c r="J31" s="438"/>
      <c r="K31" s="438">
        <v>1000</v>
      </c>
      <c r="L31" s="438">
        <v>0</v>
      </c>
      <c r="M31" s="432">
        <v>0</v>
      </c>
      <c r="N31" s="432">
        <f t="shared" si="1"/>
        <v>0</v>
      </c>
      <c r="O31" s="467">
        <v>1000</v>
      </c>
      <c r="P31" s="471"/>
      <c r="Q31" s="468">
        <f t="shared" si="2"/>
        <v>1000</v>
      </c>
      <c r="R31" s="468" t="e">
        <f>SUMIF(EXPdata!G:G,C:C,EXPdata!#REF!)</f>
        <v>#REF!</v>
      </c>
      <c r="S31" s="445"/>
    </row>
    <row r="32" spans="1:19">
      <c r="A32" s="427" t="s">
        <v>23</v>
      </c>
      <c r="B32" s="428" t="s">
        <v>435</v>
      </c>
      <c r="C32" s="429" t="s">
        <v>135</v>
      </c>
      <c r="D32" s="443" t="s">
        <v>30</v>
      </c>
      <c r="E32" s="430" t="s">
        <v>4679</v>
      </c>
      <c r="F32" s="434">
        <v>520845</v>
      </c>
      <c r="G32" s="429" t="s">
        <v>89</v>
      </c>
      <c r="H32" s="438">
        <v>194.75</v>
      </c>
      <c r="I32" s="438">
        <v>500</v>
      </c>
      <c r="J32" s="438"/>
      <c r="K32" s="438">
        <v>500</v>
      </c>
      <c r="L32" s="438">
        <v>99.72</v>
      </c>
      <c r="M32" s="432">
        <v>100</v>
      </c>
      <c r="N32" s="432">
        <f t="shared" si="1"/>
        <v>199.72</v>
      </c>
      <c r="O32" s="467">
        <v>500</v>
      </c>
      <c r="P32" s="471"/>
      <c r="Q32" s="468">
        <f t="shared" si="2"/>
        <v>500</v>
      </c>
      <c r="R32" s="468" t="e">
        <f>SUMIF(EXPdata!G:G,C:C,EXPdata!#REF!)</f>
        <v>#REF!</v>
      </c>
      <c r="S32" s="445"/>
    </row>
    <row r="33" spans="1:19">
      <c r="A33" s="427" t="s">
        <v>23</v>
      </c>
      <c r="B33" s="428" t="s">
        <v>435</v>
      </c>
      <c r="C33" s="429" t="s">
        <v>2143</v>
      </c>
      <c r="D33" s="443" t="s">
        <v>2128</v>
      </c>
      <c r="E33" s="430" t="s">
        <v>4679</v>
      </c>
      <c r="F33" s="434">
        <v>521420</v>
      </c>
      <c r="G33" s="429" t="s">
        <v>90</v>
      </c>
      <c r="H33" s="438">
        <v>245.44</v>
      </c>
      <c r="I33" s="438">
        <v>1000</v>
      </c>
      <c r="J33" s="438"/>
      <c r="K33" s="438">
        <v>1000</v>
      </c>
      <c r="L33" s="438">
        <v>1155.31</v>
      </c>
      <c r="M33" s="432">
        <v>500</v>
      </c>
      <c r="N33" s="432">
        <f t="shared" si="1"/>
        <v>1655.31</v>
      </c>
      <c r="O33" s="467">
        <v>1000</v>
      </c>
      <c r="P33" s="471"/>
      <c r="Q33" s="468">
        <f t="shared" si="2"/>
        <v>1000</v>
      </c>
      <c r="R33" s="468" t="e">
        <f>SUMIF(EXPdata!G:G,C:C,EXPdata!#REF!)</f>
        <v>#REF!</v>
      </c>
      <c r="S33" s="445"/>
    </row>
    <row r="34" spans="1:19">
      <c r="A34" s="427" t="s">
        <v>23</v>
      </c>
      <c r="B34" s="428" t="s">
        <v>435</v>
      </c>
      <c r="C34" s="429" t="s">
        <v>1621</v>
      </c>
      <c r="D34" s="443" t="s">
        <v>30</v>
      </c>
      <c r="E34" s="430" t="s">
        <v>4679</v>
      </c>
      <c r="F34" s="434">
        <v>521700</v>
      </c>
      <c r="G34" s="429" t="s">
        <v>1072</v>
      </c>
      <c r="H34" s="438">
        <v>1511.4</v>
      </c>
      <c r="I34" s="438">
        <v>2000</v>
      </c>
      <c r="J34" s="438"/>
      <c r="K34" s="438">
        <v>2000</v>
      </c>
      <c r="L34" s="438">
        <v>881.65000000000009</v>
      </c>
      <c r="M34" s="432">
        <v>1200</v>
      </c>
      <c r="N34" s="432">
        <f t="shared" si="1"/>
        <v>2081.65</v>
      </c>
      <c r="O34" s="467">
        <v>2000</v>
      </c>
      <c r="P34" s="471"/>
      <c r="Q34" s="468">
        <f t="shared" si="2"/>
        <v>2000</v>
      </c>
      <c r="R34" s="468" t="e">
        <f>SUMIF(EXPdata!G:G,C:C,EXPdata!#REF!)</f>
        <v>#REF!</v>
      </c>
      <c r="S34" s="445"/>
    </row>
    <row r="35" spans="1:19">
      <c r="A35" s="427" t="s">
        <v>23</v>
      </c>
      <c r="B35" s="428" t="s">
        <v>435</v>
      </c>
      <c r="C35" s="429" t="s">
        <v>138</v>
      </c>
      <c r="D35" s="443" t="s">
        <v>2128</v>
      </c>
      <c r="E35" s="430" t="s">
        <v>4679</v>
      </c>
      <c r="F35" s="434">
        <v>522310</v>
      </c>
      <c r="G35" s="429" t="s">
        <v>60</v>
      </c>
      <c r="H35" s="438">
        <v>1605.9799999999998</v>
      </c>
      <c r="I35" s="438">
        <v>3000</v>
      </c>
      <c r="J35" s="438"/>
      <c r="K35" s="438">
        <v>3000</v>
      </c>
      <c r="L35" s="438">
        <v>239.89999999999998</v>
      </c>
      <c r="M35" s="432">
        <v>240</v>
      </c>
      <c r="N35" s="432">
        <f t="shared" si="1"/>
        <v>479.9</v>
      </c>
      <c r="O35" s="467">
        <v>3000</v>
      </c>
      <c r="P35" s="471"/>
      <c r="Q35" s="468">
        <f t="shared" si="2"/>
        <v>3000</v>
      </c>
      <c r="R35" s="468" t="e">
        <f>SUMIF(EXPdata!G:G,C:C,EXPdata!#REF!)</f>
        <v>#REF!</v>
      </c>
      <c r="S35" s="445"/>
    </row>
    <row r="36" spans="1:19">
      <c r="A36" s="427" t="s">
        <v>23</v>
      </c>
      <c r="B36" s="428" t="s">
        <v>435</v>
      </c>
      <c r="C36" s="429" t="s">
        <v>139</v>
      </c>
      <c r="D36" s="443" t="s">
        <v>2128</v>
      </c>
      <c r="E36" s="430" t="s">
        <v>4679</v>
      </c>
      <c r="F36" s="434">
        <v>522320</v>
      </c>
      <c r="G36" s="429" t="s">
        <v>93</v>
      </c>
      <c r="H36" s="438">
        <v>1361.19</v>
      </c>
      <c r="I36" s="438">
        <v>2000</v>
      </c>
      <c r="J36" s="438"/>
      <c r="K36" s="438">
        <v>2000</v>
      </c>
      <c r="L36" s="438">
        <v>359.30999999999995</v>
      </c>
      <c r="M36" s="432">
        <v>359</v>
      </c>
      <c r="N36" s="432">
        <f t="shared" si="1"/>
        <v>718.31</v>
      </c>
      <c r="O36" s="467">
        <v>2000</v>
      </c>
      <c r="P36" s="471"/>
      <c r="Q36" s="468">
        <f t="shared" si="2"/>
        <v>2000</v>
      </c>
      <c r="R36" s="468" t="e">
        <f>SUMIF(EXPdata!G:G,C:C,EXPdata!#REF!)</f>
        <v>#REF!</v>
      </c>
      <c r="S36" s="445"/>
    </row>
    <row r="37" spans="1:19">
      <c r="A37" s="427" t="s">
        <v>23</v>
      </c>
      <c r="B37" s="428" t="s">
        <v>435</v>
      </c>
      <c r="C37" s="429" t="s">
        <v>140</v>
      </c>
      <c r="D37" s="443" t="s">
        <v>2133</v>
      </c>
      <c r="E37" s="430" t="s">
        <v>4679</v>
      </c>
      <c r="F37" s="434">
        <v>523100</v>
      </c>
      <c r="G37" s="429" t="s">
        <v>61</v>
      </c>
      <c r="H37" s="438">
        <v>150</v>
      </c>
      <c r="I37" s="438">
        <v>300</v>
      </c>
      <c r="J37" s="438"/>
      <c r="K37" s="438">
        <v>300</v>
      </c>
      <c r="L37" s="438">
        <v>0</v>
      </c>
      <c r="M37" s="432">
        <v>0</v>
      </c>
      <c r="N37" s="432">
        <f t="shared" si="1"/>
        <v>0</v>
      </c>
      <c r="O37" s="467">
        <v>300</v>
      </c>
      <c r="P37" s="471"/>
      <c r="Q37" s="468">
        <f t="shared" si="2"/>
        <v>300</v>
      </c>
      <c r="R37" s="468" t="e">
        <f>SUMIF(EXPdata!G:G,C:C,EXPdata!#REF!)</f>
        <v>#REF!</v>
      </c>
      <c r="S37" s="445"/>
    </row>
    <row r="38" spans="1:19">
      <c r="A38" s="427" t="s">
        <v>23</v>
      </c>
      <c r="B38" s="428" t="s">
        <v>435</v>
      </c>
      <c r="C38" s="429" t="s">
        <v>1282</v>
      </c>
      <c r="D38" s="443" t="s">
        <v>2132</v>
      </c>
      <c r="E38" s="430" t="s">
        <v>4679</v>
      </c>
      <c r="F38" s="434">
        <v>523270</v>
      </c>
      <c r="G38" s="429" t="s">
        <v>62</v>
      </c>
      <c r="H38" s="438">
        <v>0</v>
      </c>
      <c r="I38" s="438">
        <v>1200</v>
      </c>
      <c r="J38" s="438"/>
      <c r="K38" s="438">
        <v>1200</v>
      </c>
      <c r="L38" s="438">
        <v>0</v>
      </c>
      <c r="M38" s="432">
        <v>0</v>
      </c>
      <c r="N38" s="432">
        <f t="shared" si="1"/>
        <v>0</v>
      </c>
      <c r="O38" s="467">
        <v>1200</v>
      </c>
      <c r="P38" s="471"/>
      <c r="Q38" s="468">
        <f t="shared" si="2"/>
        <v>1200</v>
      </c>
      <c r="R38" s="468" t="e">
        <f>SUMIF(EXPdata!G:G,C:C,EXPdata!#REF!)</f>
        <v>#REF!</v>
      </c>
      <c r="S38" s="445"/>
    </row>
    <row r="39" spans="1:19">
      <c r="A39" s="427" t="s">
        <v>23</v>
      </c>
      <c r="B39" s="428" t="s">
        <v>435</v>
      </c>
      <c r="C39" s="429" t="s">
        <v>1692</v>
      </c>
      <c r="D39" s="443" t="s">
        <v>2132</v>
      </c>
      <c r="E39" s="430" t="s">
        <v>4679</v>
      </c>
      <c r="F39" s="434">
        <v>523290</v>
      </c>
      <c r="G39" s="429" t="s">
        <v>1281</v>
      </c>
      <c r="H39" s="438">
        <v>28.830000000000002</v>
      </c>
      <c r="I39" s="438">
        <v>50</v>
      </c>
      <c r="J39" s="438"/>
      <c r="K39" s="438">
        <v>50</v>
      </c>
      <c r="L39" s="438">
        <v>62.57</v>
      </c>
      <c r="M39" s="432">
        <v>63</v>
      </c>
      <c r="N39" s="432">
        <f t="shared" si="1"/>
        <v>125.57</v>
      </c>
      <c r="O39" s="467">
        <v>50</v>
      </c>
      <c r="P39" s="471"/>
      <c r="Q39" s="468">
        <f t="shared" si="2"/>
        <v>50</v>
      </c>
      <c r="R39" s="468" t="e">
        <f>SUMIF(EXPdata!G:G,C:C,EXPdata!#REF!)</f>
        <v>#REF!</v>
      </c>
      <c r="S39" s="445"/>
    </row>
    <row r="40" spans="1:19">
      <c r="A40" s="427" t="s">
        <v>23</v>
      </c>
      <c r="B40" s="428" t="s">
        <v>435</v>
      </c>
      <c r="C40" s="429" t="s">
        <v>142</v>
      </c>
      <c r="D40" s="443" t="s">
        <v>2133</v>
      </c>
      <c r="E40" s="430" t="s">
        <v>4679</v>
      </c>
      <c r="F40" s="434">
        <v>523680</v>
      </c>
      <c r="G40" s="429" t="s">
        <v>65</v>
      </c>
      <c r="H40" s="438">
        <v>0</v>
      </c>
      <c r="I40" s="438">
        <v>500</v>
      </c>
      <c r="J40" s="438"/>
      <c r="K40" s="438">
        <v>500</v>
      </c>
      <c r="L40" s="438">
        <v>0</v>
      </c>
      <c r="M40" s="432">
        <v>0</v>
      </c>
      <c r="N40" s="432">
        <f t="shared" si="1"/>
        <v>0</v>
      </c>
      <c r="O40" s="467">
        <v>500</v>
      </c>
      <c r="P40" s="471"/>
      <c r="Q40" s="468">
        <f t="shared" si="2"/>
        <v>500</v>
      </c>
      <c r="R40" s="468" t="e">
        <f>SUMIF(EXPdata!G:G,C:C,EXPdata!#REF!)</f>
        <v>#REF!</v>
      </c>
      <c r="S40" s="445"/>
    </row>
    <row r="41" spans="1:19">
      <c r="A41" s="427" t="s">
        <v>23</v>
      </c>
      <c r="B41" s="428" t="s">
        <v>435</v>
      </c>
      <c r="C41" s="429" t="s">
        <v>143</v>
      </c>
      <c r="D41" s="443" t="s">
        <v>2133</v>
      </c>
      <c r="E41" s="430" t="s">
        <v>4679</v>
      </c>
      <c r="F41" s="434">
        <v>523700</v>
      </c>
      <c r="G41" s="429" t="s">
        <v>66</v>
      </c>
      <c r="H41" s="438">
        <v>241.64000000000001</v>
      </c>
      <c r="I41" s="438">
        <v>600</v>
      </c>
      <c r="J41" s="438"/>
      <c r="K41" s="438">
        <v>600</v>
      </c>
      <c r="L41" s="438">
        <v>275.64999999999998</v>
      </c>
      <c r="M41" s="432">
        <v>276</v>
      </c>
      <c r="N41" s="432">
        <f t="shared" si="1"/>
        <v>551.65</v>
      </c>
      <c r="O41" s="467">
        <v>600</v>
      </c>
      <c r="P41" s="471"/>
      <c r="Q41" s="468">
        <f t="shared" si="2"/>
        <v>600</v>
      </c>
      <c r="R41" s="468" t="e">
        <f>SUMIF(EXPdata!G:G,C:C,EXPdata!#REF!)</f>
        <v>#REF!</v>
      </c>
      <c r="S41" s="445"/>
    </row>
    <row r="42" spans="1:19">
      <c r="A42" s="427" t="s">
        <v>23</v>
      </c>
      <c r="B42" s="428" t="s">
        <v>435</v>
      </c>
      <c r="C42" s="429" t="s">
        <v>144</v>
      </c>
      <c r="D42" s="443" t="s">
        <v>2133</v>
      </c>
      <c r="E42" s="430" t="s">
        <v>4679</v>
      </c>
      <c r="F42" s="434">
        <v>524840</v>
      </c>
      <c r="G42" s="429" t="s">
        <v>69</v>
      </c>
      <c r="H42" s="438">
        <v>0</v>
      </c>
      <c r="I42" s="438">
        <v>120</v>
      </c>
      <c r="J42" s="438"/>
      <c r="K42" s="438">
        <v>120</v>
      </c>
      <c r="L42" s="438">
        <v>0</v>
      </c>
      <c r="M42" s="432">
        <v>0</v>
      </c>
      <c r="N42" s="432">
        <f t="shared" si="1"/>
        <v>0</v>
      </c>
      <c r="O42" s="467">
        <v>120</v>
      </c>
      <c r="P42" s="471"/>
      <c r="Q42" s="468">
        <f t="shared" si="2"/>
        <v>120</v>
      </c>
      <c r="R42" s="468" t="e">
        <f>SUMIF(EXPdata!G:G,C:C,EXPdata!#REF!)</f>
        <v>#REF!</v>
      </c>
      <c r="S42" s="445"/>
    </row>
    <row r="43" spans="1:19">
      <c r="A43" s="427" t="s">
        <v>23</v>
      </c>
      <c r="B43" s="428" t="s">
        <v>435</v>
      </c>
      <c r="C43" s="429" t="s">
        <v>1488</v>
      </c>
      <c r="D43" s="443" t="s">
        <v>2133</v>
      </c>
      <c r="E43" s="430" t="s">
        <v>4679</v>
      </c>
      <c r="F43" s="434">
        <v>525440</v>
      </c>
      <c r="G43" s="429" t="s">
        <v>111</v>
      </c>
      <c r="H43" s="438">
        <v>0</v>
      </c>
      <c r="I43" s="438">
        <v>650</v>
      </c>
      <c r="J43" s="438"/>
      <c r="K43" s="438">
        <v>650</v>
      </c>
      <c r="L43" s="438">
        <v>0</v>
      </c>
      <c r="M43" s="432">
        <v>0</v>
      </c>
      <c r="N43" s="432">
        <f t="shared" si="1"/>
        <v>0</v>
      </c>
      <c r="O43" s="467">
        <v>650</v>
      </c>
      <c r="P43" s="471"/>
      <c r="Q43" s="468">
        <f t="shared" si="2"/>
        <v>650</v>
      </c>
      <c r="R43" s="468" t="e">
        <f>SUMIF(EXPdata!G:G,C:C,EXPdata!#REF!)</f>
        <v>#REF!</v>
      </c>
      <c r="S43" s="445"/>
    </row>
    <row r="44" spans="1:19">
      <c r="A44" s="427" t="s">
        <v>23</v>
      </c>
      <c r="B44" s="428" t="s">
        <v>435</v>
      </c>
      <c r="C44" s="429" t="s">
        <v>2242</v>
      </c>
      <c r="D44" s="443" t="s">
        <v>2131</v>
      </c>
      <c r="E44" s="430" t="s">
        <v>4679</v>
      </c>
      <c r="F44" s="434">
        <v>527100</v>
      </c>
      <c r="G44" s="429" t="s">
        <v>72</v>
      </c>
      <c r="H44" s="438">
        <v>33.07</v>
      </c>
      <c r="I44" s="438">
        <v>750</v>
      </c>
      <c r="J44" s="438"/>
      <c r="K44" s="438">
        <v>750</v>
      </c>
      <c r="L44" s="438">
        <v>0</v>
      </c>
      <c r="M44" s="432">
        <v>0</v>
      </c>
      <c r="N44" s="432">
        <f t="shared" si="1"/>
        <v>0</v>
      </c>
      <c r="O44" s="467">
        <v>750</v>
      </c>
      <c r="P44" s="471"/>
      <c r="Q44" s="468">
        <f t="shared" si="2"/>
        <v>750</v>
      </c>
      <c r="R44" s="468" t="e">
        <f>SUMIF(EXPdata!G:G,C:C,EXPdata!#REF!)</f>
        <v>#REF!</v>
      </c>
      <c r="S44" s="445"/>
    </row>
    <row r="45" spans="1:19">
      <c r="A45" s="427" t="s">
        <v>23</v>
      </c>
      <c r="B45" s="428" t="s">
        <v>435</v>
      </c>
      <c r="C45" s="429" t="s">
        <v>148</v>
      </c>
      <c r="D45" s="443" t="s">
        <v>2132</v>
      </c>
      <c r="E45" s="430" t="s">
        <v>4679</v>
      </c>
      <c r="F45" s="434">
        <v>527660</v>
      </c>
      <c r="G45" s="429" t="s">
        <v>112</v>
      </c>
      <c r="H45" s="438">
        <v>995</v>
      </c>
      <c r="I45" s="438">
        <v>1000</v>
      </c>
      <c r="J45" s="438"/>
      <c r="K45" s="438">
        <v>1000</v>
      </c>
      <c r="L45" s="438">
        <v>0</v>
      </c>
      <c r="M45" s="432">
        <v>0</v>
      </c>
      <c r="N45" s="432">
        <f t="shared" si="1"/>
        <v>0</v>
      </c>
      <c r="O45" s="467">
        <v>1000</v>
      </c>
      <c r="P45" s="471"/>
      <c r="Q45" s="468">
        <f t="shared" si="2"/>
        <v>1000</v>
      </c>
      <c r="R45" s="468" t="e">
        <f>SUMIF(EXPdata!G:G,C:C,EXPdata!#REF!)</f>
        <v>#REF!</v>
      </c>
      <c r="S45" s="445"/>
    </row>
    <row r="46" spans="1:19">
      <c r="A46" s="427" t="s">
        <v>23</v>
      </c>
      <c r="B46" s="428" t="s">
        <v>435</v>
      </c>
      <c r="C46" s="429" t="s">
        <v>2396</v>
      </c>
      <c r="D46" s="443" t="s">
        <v>2128</v>
      </c>
      <c r="E46" s="430" t="s">
        <v>4679</v>
      </c>
      <c r="F46" s="434">
        <v>527720</v>
      </c>
      <c r="G46" s="429" t="s">
        <v>98</v>
      </c>
      <c r="H46" s="438">
        <v>33.4</v>
      </c>
      <c r="I46" s="438">
        <v>100</v>
      </c>
      <c r="J46" s="438"/>
      <c r="K46" s="438">
        <v>100</v>
      </c>
      <c r="L46" s="438">
        <v>0</v>
      </c>
      <c r="M46" s="432">
        <v>0</v>
      </c>
      <c r="N46" s="432">
        <f t="shared" si="1"/>
        <v>0</v>
      </c>
      <c r="O46" s="467">
        <v>100</v>
      </c>
      <c r="P46" s="471"/>
      <c r="Q46" s="468">
        <f t="shared" si="2"/>
        <v>100</v>
      </c>
      <c r="R46" s="468" t="e">
        <f>SUMIF(EXPdata!G:G,C:C,EXPdata!#REF!)</f>
        <v>#REF!</v>
      </c>
      <c r="S46" s="445"/>
    </row>
    <row r="47" spans="1:19">
      <c r="A47" s="427" t="s">
        <v>23</v>
      </c>
      <c r="B47" s="428" t="s">
        <v>435</v>
      </c>
      <c r="C47" s="429" t="s">
        <v>149</v>
      </c>
      <c r="D47" s="443" t="s">
        <v>2132</v>
      </c>
      <c r="E47" s="430" t="s">
        <v>4679</v>
      </c>
      <c r="F47" s="434">
        <v>527780</v>
      </c>
      <c r="G47" s="429" t="s">
        <v>128</v>
      </c>
      <c r="H47" s="438">
        <v>1719.3600000000001</v>
      </c>
      <c r="I47" s="438">
        <v>5000</v>
      </c>
      <c r="J47" s="438"/>
      <c r="K47" s="438">
        <v>5000</v>
      </c>
      <c r="L47" s="438">
        <v>485.18</v>
      </c>
      <c r="M47" s="432">
        <v>500</v>
      </c>
      <c r="N47" s="432">
        <f t="shared" si="1"/>
        <v>985.18000000000006</v>
      </c>
      <c r="O47" s="467">
        <v>5000</v>
      </c>
      <c r="P47" s="471"/>
      <c r="Q47" s="468">
        <f t="shared" si="2"/>
        <v>5000</v>
      </c>
      <c r="R47" s="468" t="e">
        <f>SUMIF(EXPdata!G:G,C:C,EXPdata!#REF!)</f>
        <v>#REF!</v>
      </c>
      <c r="S47" s="445"/>
    </row>
    <row r="48" spans="1:19">
      <c r="A48" s="427" t="s">
        <v>23</v>
      </c>
      <c r="B48" s="428" t="s">
        <v>435</v>
      </c>
      <c r="C48" s="429" t="s">
        <v>150</v>
      </c>
      <c r="D48" s="443" t="s">
        <v>2128</v>
      </c>
      <c r="E48" s="430" t="s">
        <v>4679</v>
      </c>
      <c r="F48" s="434">
        <v>527940</v>
      </c>
      <c r="G48" s="429" t="s">
        <v>125</v>
      </c>
      <c r="H48" s="438">
        <v>0</v>
      </c>
      <c r="I48" s="438">
        <v>4200</v>
      </c>
      <c r="J48" s="438"/>
      <c r="K48" s="438">
        <v>4200</v>
      </c>
      <c r="L48" s="438">
        <v>0</v>
      </c>
      <c r="M48" s="432">
        <v>0</v>
      </c>
      <c r="N48" s="432">
        <f t="shared" si="1"/>
        <v>0</v>
      </c>
      <c r="O48" s="467">
        <v>4200</v>
      </c>
      <c r="P48" s="471"/>
      <c r="Q48" s="468">
        <f t="shared" si="2"/>
        <v>4200</v>
      </c>
      <c r="R48" s="468" t="e">
        <f>SUMIF(EXPdata!G:G,C:C,EXPdata!#REF!)</f>
        <v>#REF!</v>
      </c>
      <c r="S48" s="445"/>
    </row>
    <row r="49" spans="1:19">
      <c r="A49" s="427" t="s">
        <v>23</v>
      </c>
      <c r="B49" s="428" t="s">
        <v>435</v>
      </c>
      <c r="C49" s="429" t="s">
        <v>151</v>
      </c>
      <c r="D49" s="443" t="s">
        <v>2132</v>
      </c>
      <c r="E49" s="430" t="s">
        <v>4679</v>
      </c>
      <c r="F49" s="434">
        <v>528020</v>
      </c>
      <c r="G49" s="429" t="s">
        <v>152</v>
      </c>
      <c r="H49" s="438">
        <v>561.91</v>
      </c>
      <c r="I49" s="438">
        <v>1000</v>
      </c>
      <c r="J49" s="438"/>
      <c r="K49" s="438">
        <v>1000</v>
      </c>
      <c r="L49" s="438">
        <v>44</v>
      </c>
      <c r="M49" s="432">
        <v>50</v>
      </c>
      <c r="N49" s="432">
        <f t="shared" si="1"/>
        <v>94</v>
      </c>
      <c r="O49" s="467">
        <v>1000</v>
      </c>
      <c r="P49" s="471"/>
      <c r="Q49" s="468">
        <f t="shared" si="2"/>
        <v>1000</v>
      </c>
      <c r="R49" s="468" t="e">
        <f>SUMIF(EXPdata!G:G,C:C,EXPdata!#REF!)</f>
        <v>#REF!</v>
      </c>
      <c r="S49" s="445"/>
    </row>
    <row r="50" spans="1:19">
      <c r="A50" s="427" t="s">
        <v>23</v>
      </c>
      <c r="B50" s="428" t="s">
        <v>435</v>
      </c>
      <c r="C50" s="429" t="s">
        <v>154</v>
      </c>
      <c r="D50" s="443" t="s">
        <v>30</v>
      </c>
      <c r="E50" s="430" t="s">
        <v>4679</v>
      </c>
      <c r="F50" s="434">
        <v>529500</v>
      </c>
      <c r="G50" s="429" t="s">
        <v>100</v>
      </c>
      <c r="H50" s="438">
        <v>8754.32</v>
      </c>
      <c r="I50" s="438">
        <v>10000</v>
      </c>
      <c r="J50" s="438"/>
      <c r="K50" s="438">
        <v>10000</v>
      </c>
      <c r="L50" s="438">
        <v>3482.2799999999997</v>
      </c>
      <c r="M50" s="432">
        <v>3500</v>
      </c>
      <c r="N50" s="432">
        <f t="shared" si="1"/>
        <v>6982.28</v>
      </c>
      <c r="O50" s="522">
        <v>12000</v>
      </c>
      <c r="P50" s="471"/>
      <c r="Q50" s="468">
        <f t="shared" si="2"/>
        <v>12000</v>
      </c>
      <c r="R50" s="468" t="e">
        <f>SUMIF(EXPdata!G:G,C:C,EXPdata!#REF!)</f>
        <v>#REF!</v>
      </c>
      <c r="S50" s="445" t="s">
        <v>5323</v>
      </c>
    </row>
    <row r="51" spans="1:19">
      <c r="A51" s="427" t="s">
        <v>23</v>
      </c>
      <c r="B51" s="428" t="s">
        <v>435</v>
      </c>
      <c r="C51" s="429" t="s">
        <v>155</v>
      </c>
      <c r="D51" s="443" t="s">
        <v>30</v>
      </c>
      <c r="E51" s="430" t="s">
        <v>4679</v>
      </c>
      <c r="F51" s="434">
        <v>529520</v>
      </c>
      <c r="G51" s="429" t="s">
        <v>102</v>
      </c>
      <c r="H51" s="438">
        <v>212</v>
      </c>
      <c r="I51" s="438">
        <v>240</v>
      </c>
      <c r="J51" s="438"/>
      <c r="K51" s="438">
        <v>240</v>
      </c>
      <c r="L51" s="438">
        <v>80</v>
      </c>
      <c r="M51" s="432">
        <v>80</v>
      </c>
      <c r="N51" s="432">
        <f t="shared" si="1"/>
        <v>160</v>
      </c>
      <c r="O51" s="467">
        <v>240</v>
      </c>
      <c r="P51" s="471"/>
      <c r="Q51" s="468">
        <f t="shared" si="2"/>
        <v>240</v>
      </c>
      <c r="R51" s="468" t="e">
        <f>SUMIF(EXPdata!G:G,C:C,EXPdata!#REF!)</f>
        <v>#REF!</v>
      </c>
      <c r="S51" s="445"/>
    </row>
    <row r="52" spans="1:19">
      <c r="A52" s="427" t="s">
        <v>23</v>
      </c>
      <c r="B52" s="428" t="s">
        <v>435</v>
      </c>
      <c r="C52" s="429" t="s">
        <v>156</v>
      </c>
      <c r="D52" s="443" t="s">
        <v>30</v>
      </c>
      <c r="E52" s="430" t="s">
        <v>4679</v>
      </c>
      <c r="F52" s="434">
        <v>529550</v>
      </c>
      <c r="G52" s="429" t="s">
        <v>103</v>
      </c>
      <c r="H52" s="438">
        <v>2241.81</v>
      </c>
      <c r="I52" s="438">
        <v>1920</v>
      </c>
      <c r="J52" s="438"/>
      <c r="K52" s="438">
        <v>1920</v>
      </c>
      <c r="L52" s="438">
        <v>858.36</v>
      </c>
      <c r="M52" s="432">
        <v>858</v>
      </c>
      <c r="N52" s="432">
        <f t="shared" si="1"/>
        <v>1716.3600000000001</v>
      </c>
      <c r="O52" s="467">
        <v>1920</v>
      </c>
      <c r="P52" s="471"/>
      <c r="Q52" s="468">
        <f t="shared" si="2"/>
        <v>1920</v>
      </c>
      <c r="R52" s="468" t="e">
        <f>SUMIF(EXPdata!G:G,C:C,EXPdata!#REF!)</f>
        <v>#REF!</v>
      </c>
      <c r="S52" s="445"/>
    </row>
    <row r="53" spans="1:19">
      <c r="A53" s="427" t="s">
        <v>23</v>
      </c>
      <c r="B53" s="428" t="s">
        <v>436</v>
      </c>
      <c r="C53" s="429" t="s">
        <v>1423</v>
      </c>
      <c r="D53" s="482" t="s">
        <v>2547</v>
      </c>
      <c r="E53" s="483" t="s">
        <v>4677</v>
      </c>
      <c r="F53" s="484">
        <v>510000</v>
      </c>
      <c r="G53" s="485" t="s">
        <v>1791</v>
      </c>
      <c r="H53" s="438">
        <v>0</v>
      </c>
      <c r="I53" s="438">
        <v>60763</v>
      </c>
      <c r="J53" s="438"/>
      <c r="K53" s="438">
        <v>60763</v>
      </c>
      <c r="L53" s="438">
        <v>0</v>
      </c>
      <c r="M53" s="432">
        <v>36118</v>
      </c>
      <c r="N53" s="432">
        <f t="shared" si="1"/>
        <v>36118</v>
      </c>
      <c r="O53" s="467">
        <v>58186.975244000001</v>
      </c>
      <c r="P53" s="471"/>
      <c r="Q53" s="468">
        <f t="shared" si="2"/>
        <v>58186.975244000001</v>
      </c>
      <c r="R53" s="468" t="e">
        <f>SUMIF(EXPdata!G:G,C:C,EXPdata!#REF!)</f>
        <v>#REF!</v>
      </c>
      <c r="S53" s="445" t="s">
        <v>4273</v>
      </c>
    </row>
    <row r="54" spans="1:19">
      <c r="A54" s="427" t="s">
        <v>23</v>
      </c>
      <c r="B54" s="428" t="s">
        <v>436</v>
      </c>
      <c r="C54" s="429" t="s">
        <v>690</v>
      </c>
      <c r="D54" s="443" t="s">
        <v>1950</v>
      </c>
      <c r="E54" s="430" t="s">
        <v>4677</v>
      </c>
      <c r="F54" s="434">
        <v>510420</v>
      </c>
      <c r="G54" s="429" t="s">
        <v>464</v>
      </c>
      <c r="H54" s="438">
        <v>1436.7199999999998</v>
      </c>
      <c r="I54" s="438">
        <v>2500</v>
      </c>
      <c r="J54" s="438"/>
      <c r="K54" s="438">
        <v>2500</v>
      </c>
      <c r="L54" s="438">
        <v>299.86</v>
      </c>
      <c r="M54" s="432">
        <v>300</v>
      </c>
      <c r="N54" s="432">
        <f t="shared" si="1"/>
        <v>599.86</v>
      </c>
      <c r="O54" s="467">
        <v>1500</v>
      </c>
      <c r="P54" s="471"/>
      <c r="Q54" s="468">
        <f t="shared" si="2"/>
        <v>1500</v>
      </c>
      <c r="R54" s="468" t="e">
        <f>SUMIF(EXPdata!G:G,C:C,EXPdata!#REF!)</f>
        <v>#REF!</v>
      </c>
      <c r="S54" s="445" t="s">
        <v>4284</v>
      </c>
    </row>
    <row r="55" spans="1:19">
      <c r="A55" s="427" t="s">
        <v>23</v>
      </c>
      <c r="B55" s="428" t="s">
        <v>436</v>
      </c>
      <c r="C55" s="429" t="s">
        <v>692</v>
      </c>
      <c r="D55" s="443" t="s">
        <v>1950</v>
      </c>
      <c r="E55" s="430" t="s">
        <v>4677</v>
      </c>
      <c r="F55" s="434">
        <v>510700</v>
      </c>
      <c r="G55" s="429" t="s">
        <v>468</v>
      </c>
      <c r="H55" s="438">
        <v>487.63</v>
      </c>
      <c r="I55" s="438">
        <v>0</v>
      </c>
      <c r="J55" s="438"/>
      <c r="K55" s="438">
        <v>0</v>
      </c>
      <c r="L55" s="438">
        <v>449.79</v>
      </c>
      <c r="M55" s="432">
        <v>450</v>
      </c>
      <c r="N55" s="432">
        <f t="shared" si="1"/>
        <v>899.79</v>
      </c>
      <c r="O55" s="467">
        <v>500</v>
      </c>
      <c r="P55" s="471"/>
      <c r="Q55" s="468">
        <f t="shared" si="2"/>
        <v>500</v>
      </c>
      <c r="R55" s="468" t="e">
        <f>SUMIF(EXPdata!G:G,C:C,EXPdata!#REF!)</f>
        <v>#REF!</v>
      </c>
      <c r="S55" s="445" t="s">
        <v>4289</v>
      </c>
    </row>
    <row r="56" spans="1:19">
      <c r="A56" s="427" t="s">
        <v>47</v>
      </c>
      <c r="B56" s="428" t="s">
        <v>508</v>
      </c>
      <c r="C56" s="429" t="s">
        <v>1304</v>
      </c>
      <c r="D56" s="443" t="s">
        <v>1950</v>
      </c>
      <c r="E56" s="430" t="s">
        <v>4677</v>
      </c>
      <c r="F56" s="434">
        <v>510420</v>
      </c>
      <c r="G56" s="429" t="s">
        <v>464</v>
      </c>
      <c r="H56" s="438">
        <v>1370.2499999999998</v>
      </c>
      <c r="I56" s="438">
        <v>0</v>
      </c>
      <c r="J56" s="438"/>
      <c r="K56" s="438">
        <v>0</v>
      </c>
      <c r="L56" s="438">
        <v>548.83999999999992</v>
      </c>
      <c r="M56" s="432">
        <v>1000</v>
      </c>
      <c r="N56" s="432">
        <f t="shared" si="1"/>
        <v>1548.84</v>
      </c>
      <c r="O56" s="522">
        <v>2700</v>
      </c>
      <c r="P56" s="471">
        <v>-700</v>
      </c>
      <c r="Q56" s="468">
        <f t="shared" si="2"/>
        <v>2000</v>
      </c>
      <c r="R56" s="468" t="e">
        <f>SUMIF(EXPdata!G:G,C:C,EXPdata!#REF!)</f>
        <v>#REF!</v>
      </c>
      <c r="S56" s="532" t="s">
        <v>4284</v>
      </c>
    </row>
    <row r="57" spans="1:19">
      <c r="A57" s="427" t="s">
        <v>23</v>
      </c>
      <c r="B57" s="428" t="s">
        <v>436</v>
      </c>
      <c r="C57" s="429" t="s">
        <v>157</v>
      </c>
      <c r="D57" s="443" t="s">
        <v>2129</v>
      </c>
      <c r="E57" s="430" t="s">
        <v>4679</v>
      </c>
      <c r="F57" s="434">
        <v>520115</v>
      </c>
      <c r="G57" s="429" t="s">
        <v>49</v>
      </c>
      <c r="H57" s="438">
        <v>252.17</v>
      </c>
      <c r="I57" s="438">
        <v>700</v>
      </c>
      <c r="J57" s="438"/>
      <c r="K57" s="438">
        <v>700</v>
      </c>
      <c r="L57" s="438">
        <v>36</v>
      </c>
      <c r="M57" s="432">
        <v>177</v>
      </c>
      <c r="N57" s="432">
        <f t="shared" si="1"/>
        <v>213</v>
      </c>
      <c r="O57" s="467">
        <v>350</v>
      </c>
      <c r="P57" s="471"/>
      <c r="Q57" s="468">
        <f t="shared" si="2"/>
        <v>350</v>
      </c>
      <c r="R57" s="468" t="e">
        <f>SUMIF(EXPdata!G:G,C:C,EXPdata!#REF!)</f>
        <v>#REF!</v>
      </c>
      <c r="S57" s="445" t="s">
        <v>4383</v>
      </c>
    </row>
    <row r="58" spans="1:19" ht="30">
      <c r="A58" s="427" t="s">
        <v>23</v>
      </c>
      <c r="B58" s="428" t="s">
        <v>436</v>
      </c>
      <c r="C58" s="429" t="s">
        <v>158</v>
      </c>
      <c r="D58" s="443" t="s">
        <v>30</v>
      </c>
      <c r="E58" s="430" t="s">
        <v>4679</v>
      </c>
      <c r="F58" s="434">
        <v>520230</v>
      </c>
      <c r="G58" s="429" t="s">
        <v>50</v>
      </c>
      <c r="H58" s="438">
        <v>1366.65</v>
      </c>
      <c r="I58" s="438">
        <v>1380</v>
      </c>
      <c r="J58" s="438"/>
      <c r="K58" s="438">
        <v>1380</v>
      </c>
      <c r="L58" s="438">
        <v>756.55</v>
      </c>
      <c r="M58" s="432">
        <v>623</v>
      </c>
      <c r="N58" s="432">
        <f t="shared" si="1"/>
        <v>1379.55</v>
      </c>
      <c r="O58" s="467">
        <v>1850</v>
      </c>
      <c r="P58" s="471"/>
      <c r="Q58" s="468">
        <f t="shared" si="2"/>
        <v>1850</v>
      </c>
      <c r="R58" s="468" t="e">
        <f>SUMIF(EXPdata!G:G,C:C,EXPdata!#REF!)</f>
        <v>#REF!</v>
      </c>
      <c r="S58" s="445" t="s">
        <v>4384</v>
      </c>
    </row>
    <row r="59" spans="1:19" ht="30">
      <c r="A59" s="440" t="s">
        <v>1524</v>
      </c>
      <c r="B59" s="441" t="s">
        <v>448</v>
      </c>
      <c r="C59" s="429" t="s">
        <v>2466</v>
      </c>
      <c r="D59" s="443" t="s">
        <v>1950</v>
      </c>
      <c r="E59" s="430" t="s">
        <v>4677</v>
      </c>
      <c r="F59" s="474">
        <v>510420</v>
      </c>
      <c r="G59" s="429" t="s">
        <v>464</v>
      </c>
      <c r="H59" s="438">
        <v>2691.86</v>
      </c>
      <c r="I59" s="462">
        <v>5000</v>
      </c>
      <c r="J59" s="438"/>
      <c r="K59" s="438">
        <v>5000</v>
      </c>
      <c r="L59" s="438">
        <v>1630.95</v>
      </c>
      <c r="M59" s="432">
        <v>2998</v>
      </c>
      <c r="N59" s="432">
        <f t="shared" si="1"/>
        <v>4628.95</v>
      </c>
      <c r="O59" s="467">
        <v>5000</v>
      </c>
      <c r="P59" s="471">
        <v>-3500</v>
      </c>
      <c r="Q59" s="468">
        <f t="shared" si="2"/>
        <v>1500</v>
      </c>
      <c r="R59" s="468" t="e">
        <f>SUMIF(EXPdata!G:G,C:C,EXPdata!#REF!)</f>
        <v>#REF!</v>
      </c>
      <c r="S59" s="542" t="s">
        <v>5351</v>
      </c>
    </row>
    <row r="60" spans="1:19">
      <c r="A60" s="427" t="s">
        <v>23</v>
      </c>
      <c r="B60" s="428" t="s">
        <v>436</v>
      </c>
      <c r="C60" s="429" t="s">
        <v>161</v>
      </c>
      <c r="D60" s="443" t="s">
        <v>2128</v>
      </c>
      <c r="E60" s="430" t="s">
        <v>4679</v>
      </c>
      <c r="F60" s="434">
        <v>520710</v>
      </c>
      <c r="G60" s="429" t="s">
        <v>162</v>
      </c>
      <c r="H60" s="438">
        <v>677.42000000000007</v>
      </c>
      <c r="I60" s="438">
        <v>750</v>
      </c>
      <c r="J60" s="438"/>
      <c r="K60" s="438">
        <v>750</v>
      </c>
      <c r="L60" s="438">
        <v>258.62</v>
      </c>
      <c r="M60" s="432">
        <v>491</v>
      </c>
      <c r="N60" s="432">
        <f t="shared" si="1"/>
        <v>749.62</v>
      </c>
      <c r="O60" s="467">
        <v>750</v>
      </c>
      <c r="P60" s="471"/>
      <c r="Q60" s="468">
        <f t="shared" si="2"/>
        <v>750</v>
      </c>
      <c r="R60" s="468" t="e">
        <f>SUMIF(EXPdata!G:G,C:C,EXPdata!#REF!)</f>
        <v>#REF!</v>
      </c>
      <c r="S60" s="445" t="s">
        <v>4386</v>
      </c>
    </row>
    <row r="61" spans="1:19" ht="30">
      <c r="A61" s="427" t="s">
        <v>1766</v>
      </c>
      <c r="B61" s="428" t="s">
        <v>46</v>
      </c>
      <c r="C61" s="429" t="s">
        <v>2268</v>
      </c>
      <c r="D61" s="443" t="s">
        <v>1950</v>
      </c>
      <c r="E61" s="430" t="s">
        <v>4677</v>
      </c>
      <c r="F61" s="434">
        <v>510440</v>
      </c>
      <c r="G61" s="429" t="s">
        <v>465</v>
      </c>
      <c r="H61" s="438">
        <v>6358.03</v>
      </c>
      <c r="I61" s="438">
        <v>11750</v>
      </c>
      <c r="J61" s="438"/>
      <c r="K61" s="438">
        <v>11750</v>
      </c>
      <c r="L61" s="438">
        <v>0</v>
      </c>
      <c r="M61" s="432">
        <v>11750</v>
      </c>
      <c r="N61" s="432">
        <f t="shared" si="1"/>
        <v>11750</v>
      </c>
      <c r="O61" s="467">
        <v>1000</v>
      </c>
      <c r="P61" s="471">
        <v>-1000</v>
      </c>
      <c r="Q61" s="468">
        <f t="shared" si="2"/>
        <v>0</v>
      </c>
      <c r="R61" s="468" t="e">
        <f>SUMIF(EXPdata!G:G,C:C,EXPdata!#REF!)</f>
        <v>#REF!</v>
      </c>
      <c r="S61" s="542" t="s">
        <v>5345</v>
      </c>
    </row>
    <row r="62" spans="1:19" ht="30">
      <c r="A62" s="427" t="s">
        <v>23</v>
      </c>
      <c r="B62" s="428" t="s">
        <v>436</v>
      </c>
      <c r="C62" s="429" t="s">
        <v>164</v>
      </c>
      <c r="D62" s="443" t="s">
        <v>30</v>
      </c>
      <c r="E62" s="430" t="s">
        <v>4679</v>
      </c>
      <c r="F62" s="434">
        <v>520845</v>
      </c>
      <c r="G62" s="429" t="s">
        <v>89</v>
      </c>
      <c r="H62" s="438">
        <v>2502.25</v>
      </c>
      <c r="I62" s="438">
        <v>2856</v>
      </c>
      <c r="J62" s="438"/>
      <c r="K62" s="438">
        <v>2856</v>
      </c>
      <c r="L62" s="438">
        <v>1469.1600000000003</v>
      </c>
      <c r="M62" s="432">
        <v>1734</v>
      </c>
      <c r="N62" s="432">
        <f t="shared" si="1"/>
        <v>3203.1600000000003</v>
      </c>
      <c r="O62" s="522">
        <v>4000</v>
      </c>
      <c r="P62" s="471"/>
      <c r="Q62" s="468">
        <f t="shared" si="2"/>
        <v>4000</v>
      </c>
      <c r="R62" s="468" t="e">
        <f>SUMIF(EXPdata!G:G,C:C,EXPdata!#REF!)</f>
        <v>#REF!</v>
      </c>
      <c r="S62" s="445" t="s">
        <v>4388</v>
      </c>
    </row>
    <row r="63" spans="1:19">
      <c r="A63" s="427" t="s">
        <v>23</v>
      </c>
      <c r="B63" s="428" t="s">
        <v>436</v>
      </c>
      <c r="C63" s="429" t="s">
        <v>1622</v>
      </c>
      <c r="D63" s="443" t="s">
        <v>30</v>
      </c>
      <c r="E63" s="430" t="s">
        <v>4679</v>
      </c>
      <c r="F63" s="434">
        <v>521700</v>
      </c>
      <c r="G63" s="429" t="s">
        <v>1072</v>
      </c>
      <c r="H63" s="438">
        <v>488.04000000000013</v>
      </c>
      <c r="I63" s="438">
        <v>525</v>
      </c>
      <c r="J63" s="438"/>
      <c r="K63" s="438">
        <v>525</v>
      </c>
      <c r="L63" s="438">
        <v>284.69000000000005</v>
      </c>
      <c r="M63" s="432">
        <v>240</v>
      </c>
      <c r="N63" s="432">
        <f t="shared" si="1"/>
        <v>524.69000000000005</v>
      </c>
      <c r="O63" s="467">
        <v>500</v>
      </c>
      <c r="P63" s="471"/>
      <c r="Q63" s="468">
        <f t="shared" si="2"/>
        <v>500</v>
      </c>
      <c r="R63" s="468" t="e">
        <f>SUMIF(EXPdata!G:G,C:C,EXPdata!#REF!)</f>
        <v>#REF!</v>
      </c>
      <c r="S63" s="445" t="s">
        <v>4389</v>
      </c>
    </row>
    <row r="64" spans="1:19" ht="45">
      <c r="A64" s="427" t="s">
        <v>23</v>
      </c>
      <c r="B64" s="428" t="s">
        <v>436</v>
      </c>
      <c r="C64" s="429" t="s">
        <v>165</v>
      </c>
      <c r="D64" s="443" t="s">
        <v>2128</v>
      </c>
      <c r="E64" s="430" t="s">
        <v>4679</v>
      </c>
      <c r="F64" s="434">
        <v>522310</v>
      </c>
      <c r="G64" s="429" t="s">
        <v>60</v>
      </c>
      <c r="H64" s="438">
        <v>663.68999999999994</v>
      </c>
      <c r="I64" s="438">
        <v>2000</v>
      </c>
      <c r="J64" s="438"/>
      <c r="K64" s="438">
        <v>2000</v>
      </c>
      <c r="L64" s="438">
        <v>249.77</v>
      </c>
      <c r="M64" s="432">
        <v>1750</v>
      </c>
      <c r="N64" s="432">
        <f t="shared" si="1"/>
        <v>1999.77</v>
      </c>
      <c r="O64" s="467">
        <v>2000</v>
      </c>
      <c r="P64" s="471"/>
      <c r="Q64" s="468">
        <f t="shared" si="2"/>
        <v>2000</v>
      </c>
      <c r="R64" s="468" t="e">
        <f>SUMIF(EXPdata!G:G,C:C,EXPdata!#REF!)</f>
        <v>#REF!</v>
      </c>
      <c r="S64" s="445" t="s">
        <v>4390</v>
      </c>
    </row>
    <row r="65" spans="1:19">
      <c r="A65" s="427" t="s">
        <v>23</v>
      </c>
      <c r="B65" s="428" t="s">
        <v>436</v>
      </c>
      <c r="C65" s="429" t="s">
        <v>1830</v>
      </c>
      <c r="D65" s="443" t="s">
        <v>2128</v>
      </c>
      <c r="E65" s="430" t="s">
        <v>4679</v>
      </c>
      <c r="F65" s="434">
        <v>522320</v>
      </c>
      <c r="G65" s="429" t="s">
        <v>93</v>
      </c>
      <c r="H65" s="438">
        <v>814.42</v>
      </c>
      <c r="I65" s="438">
        <v>1000</v>
      </c>
      <c r="J65" s="438"/>
      <c r="K65" s="438">
        <v>1000</v>
      </c>
      <c r="L65" s="438">
        <v>237.25</v>
      </c>
      <c r="M65" s="432">
        <v>757</v>
      </c>
      <c r="N65" s="432">
        <f t="shared" si="1"/>
        <v>994.25</v>
      </c>
      <c r="O65" s="467">
        <v>1000</v>
      </c>
      <c r="P65" s="471"/>
      <c r="Q65" s="468">
        <f t="shared" si="2"/>
        <v>1000</v>
      </c>
      <c r="R65" s="468" t="e">
        <f>SUMIF(EXPdata!G:G,C:C,EXPdata!#REF!)</f>
        <v>#REF!</v>
      </c>
      <c r="S65" s="445" t="s">
        <v>4391</v>
      </c>
    </row>
    <row r="66" spans="1:19">
      <c r="A66" s="427" t="s">
        <v>1524</v>
      </c>
      <c r="B66" s="428" t="s">
        <v>445</v>
      </c>
      <c r="C66" s="429" t="s">
        <v>883</v>
      </c>
      <c r="D66" s="443" t="s">
        <v>1950</v>
      </c>
      <c r="E66" s="430" t="s">
        <v>4677</v>
      </c>
      <c r="F66" s="434">
        <v>510700</v>
      </c>
      <c r="G66" s="429" t="s">
        <v>468</v>
      </c>
      <c r="H66" s="438">
        <v>3833.3</v>
      </c>
      <c r="I66" s="438">
        <v>0</v>
      </c>
      <c r="J66" s="438"/>
      <c r="K66" s="438">
        <v>0</v>
      </c>
      <c r="L66" s="438">
        <v>1375.78</v>
      </c>
      <c r="M66" s="432">
        <v>1400</v>
      </c>
      <c r="N66" s="432">
        <f t="shared" si="1"/>
        <v>2775.7799999999997</v>
      </c>
      <c r="O66" s="467">
        <v>4000</v>
      </c>
      <c r="P66" s="471">
        <v>-1000</v>
      </c>
      <c r="Q66" s="468">
        <f t="shared" si="2"/>
        <v>3000</v>
      </c>
      <c r="R66" s="468" t="e">
        <f>SUMIF(EXPdata!G:G,C:C,EXPdata!#REF!)</f>
        <v>#REF!</v>
      </c>
      <c r="S66" s="445"/>
    </row>
    <row r="67" spans="1:19">
      <c r="A67" s="427" t="s">
        <v>23</v>
      </c>
      <c r="B67" s="428" t="s">
        <v>436</v>
      </c>
      <c r="C67" s="429" t="s">
        <v>1521</v>
      </c>
      <c r="D67" s="443" t="s">
        <v>2132</v>
      </c>
      <c r="E67" s="430" t="s">
        <v>4679</v>
      </c>
      <c r="F67" s="434">
        <v>523290</v>
      </c>
      <c r="G67" s="429" t="s">
        <v>1281</v>
      </c>
      <c r="H67" s="438">
        <v>1534.4599999999998</v>
      </c>
      <c r="I67" s="438">
        <v>2400</v>
      </c>
      <c r="J67" s="438"/>
      <c r="K67" s="438">
        <v>2400</v>
      </c>
      <c r="L67" s="438">
        <v>314.36</v>
      </c>
      <c r="M67" s="432">
        <v>2086</v>
      </c>
      <c r="N67" s="432">
        <f t="shared" si="1"/>
        <v>2400.36</v>
      </c>
      <c r="O67" s="467">
        <v>2400</v>
      </c>
      <c r="P67" s="471"/>
      <c r="Q67" s="468">
        <f t="shared" si="2"/>
        <v>2400</v>
      </c>
      <c r="R67" s="468" t="e">
        <f>SUMIF(EXPdata!G:G,C:C,EXPdata!#REF!)</f>
        <v>#REF!</v>
      </c>
      <c r="S67" s="445"/>
    </row>
    <row r="68" spans="1:19">
      <c r="A68" s="427" t="s">
        <v>23</v>
      </c>
      <c r="B68" s="428" t="s">
        <v>436</v>
      </c>
      <c r="C68" s="429" t="s">
        <v>1690</v>
      </c>
      <c r="D68" s="443" t="s">
        <v>2133</v>
      </c>
      <c r="E68" s="430" t="s">
        <v>4679</v>
      </c>
      <c r="F68" s="434">
        <v>523620</v>
      </c>
      <c r="G68" s="429" t="s">
        <v>63</v>
      </c>
      <c r="H68" s="438">
        <v>0</v>
      </c>
      <c r="I68" s="438">
        <v>100</v>
      </c>
      <c r="J68" s="438"/>
      <c r="K68" s="438">
        <v>100</v>
      </c>
      <c r="L68" s="438">
        <v>0</v>
      </c>
      <c r="M68" s="432">
        <v>0</v>
      </c>
      <c r="N68" s="432">
        <f t="shared" si="1"/>
        <v>0</v>
      </c>
      <c r="O68" s="467">
        <v>100</v>
      </c>
      <c r="P68" s="471"/>
      <c r="Q68" s="468">
        <f t="shared" si="2"/>
        <v>100</v>
      </c>
      <c r="R68" s="468" t="e">
        <f>SUMIF(EXPdata!G:G,C:C,EXPdata!#REF!)</f>
        <v>#REF!</v>
      </c>
      <c r="S68" s="445"/>
    </row>
    <row r="69" spans="1:19" ht="30">
      <c r="A69" s="427" t="s">
        <v>23</v>
      </c>
      <c r="B69" s="428" t="s">
        <v>436</v>
      </c>
      <c r="C69" s="429" t="s">
        <v>1651</v>
      </c>
      <c r="D69" s="443" t="s">
        <v>2133</v>
      </c>
      <c r="E69" s="430" t="s">
        <v>4679</v>
      </c>
      <c r="F69" s="434">
        <v>523680</v>
      </c>
      <c r="G69" s="429" t="s">
        <v>65</v>
      </c>
      <c r="H69" s="438">
        <v>785.8</v>
      </c>
      <c r="I69" s="438">
        <v>300</v>
      </c>
      <c r="J69" s="438"/>
      <c r="K69" s="438">
        <v>300</v>
      </c>
      <c r="L69" s="438">
        <v>0</v>
      </c>
      <c r="M69" s="432">
        <v>500</v>
      </c>
      <c r="N69" s="432">
        <f t="shared" ref="N69:N132" si="3">L69+M69</f>
        <v>500</v>
      </c>
      <c r="O69" s="467">
        <v>300</v>
      </c>
      <c r="P69" s="471"/>
      <c r="Q69" s="468">
        <f t="shared" ref="Q69:Q132" si="4">O69+P69</f>
        <v>300</v>
      </c>
      <c r="R69" s="468" t="e">
        <f>SUMIF(EXPdata!G:G,C:C,EXPdata!#REF!)</f>
        <v>#REF!</v>
      </c>
      <c r="S69" s="445" t="s">
        <v>4394</v>
      </c>
    </row>
    <row r="70" spans="1:19">
      <c r="A70" s="427" t="s">
        <v>23</v>
      </c>
      <c r="B70" s="428" t="s">
        <v>435</v>
      </c>
      <c r="C70" s="429" t="s">
        <v>683</v>
      </c>
      <c r="D70" s="443" t="s">
        <v>1950</v>
      </c>
      <c r="E70" s="430" t="s">
        <v>4677</v>
      </c>
      <c r="F70" s="434">
        <v>515100</v>
      </c>
      <c r="G70" s="429" t="s">
        <v>474</v>
      </c>
      <c r="H70" s="438">
        <v>81.650000000000006</v>
      </c>
      <c r="I70" s="438">
        <v>0</v>
      </c>
      <c r="J70" s="438"/>
      <c r="K70" s="438">
        <v>0</v>
      </c>
      <c r="L70" s="438">
        <v>19.310000000000002</v>
      </c>
      <c r="M70" s="432">
        <v>19</v>
      </c>
      <c r="N70" s="432">
        <f t="shared" si="3"/>
        <v>38.31</v>
      </c>
      <c r="O70" s="467">
        <v>80</v>
      </c>
      <c r="P70" s="471">
        <f>-O70</f>
        <v>-80</v>
      </c>
      <c r="Q70" s="468">
        <f t="shared" si="4"/>
        <v>0</v>
      </c>
      <c r="R70" s="468" t="e">
        <f>SUMIF(EXPdata!G:G,C:C,EXPdata!#REF!)</f>
        <v>#REF!</v>
      </c>
      <c r="S70" s="445"/>
    </row>
    <row r="71" spans="1:19">
      <c r="A71" s="427" t="s">
        <v>23</v>
      </c>
      <c r="B71" s="428" t="s">
        <v>436</v>
      </c>
      <c r="C71" s="429" t="s">
        <v>697</v>
      </c>
      <c r="D71" s="443" t="s">
        <v>1950</v>
      </c>
      <c r="E71" s="430" t="s">
        <v>4677</v>
      </c>
      <c r="F71" s="434">
        <v>515100</v>
      </c>
      <c r="G71" s="429" t="s">
        <v>474</v>
      </c>
      <c r="H71" s="438">
        <v>71.64</v>
      </c>
      <c r="I71" s="438">
        <v>0</v>
      </c>
      <c r="J71" s="438"/>
      <c r="K71" s="438">
        <v>0</v>
      </c>
      <c r="L71" s="438">
        <v>17.98</v>
      </c>
      <c r="M71" s="432">
        <v>0</v>
      </c>
      <c r="N71" s="432">
        <f t="shared" si="3"/>
        <v>17.98</v>
      </c>
      <c r="O71" s="467">
        <v>50</v>
      </c>
      <c r="P71" s="471">
        <f>-O71</f>
        <v>-50</v>
      </c>
      <c r="Q71" s="468">
        <f t="shared" si="4"/>
        <v>0</v>
      </c>
      <c r="R71" s="468" t="e">
        <f>SUMIF(EXPdata!G:G,C:C,EXPdata!#REF!)</f>
        <v>#REF!</v>
      </c>
      <c r="S71" s="445"/>
    </row>
    <row r="72" spans="1:19">
      <c r="A72" s="427" t="s">
        <v>23</v>
      </c>
      <c r="B72" s="428" t="s">
        <v>439</v>
      </c>
      <c r="C72" s="429" t="s">
        <v>739</v>
      </c>
      <c r="D72" s="443" t="s">
        <v>1950</v>
      </c>
      <c r="E72" s="430" t="s">
        <v>4677</v>
      </c>
      <c r="F72" s="434">
        <v>515100</v>
      </c>
      <c r="G72" s="429" t="s">
        <v>474</v>
      </c>
      <c r="H72" s="438">
        <v>114.55</v>
      </c>
      <c r="I72" s="438">
        <v>0</v>
      </c>
      <c r="J72" s="438"/>
      <c r="K72" s="438">
        <v>0</v>
      </c>
      <c r="L72" s="438">
        <v>57.660000000000004</v>
      </c>
      <c r="M72" s="432">
        <v>0</v>
      </c>
      <c r="N72" s="432">
        <f t="shared" si="3"/>
        <v>57.660000000000004</v>
      </c>
      <c r="O72" s="467">
        <v>150</v>
      </c>
      <c r="P72" s="471">
        <f>-O72</f>
        <v>-150</v>
      </c>
      <c r="Q72" s="468">
        <f t="shared" si="4"/>
        <v>0</v>
      </c>
      <c r="R72" s="468" t="e">
        <f>SUMIF(EXPdata!G:G,C:C,EXPdata!#REF!)</f>
        <v>#REF!</v>
      </c>
      <c r="S72" s="463"/>
    </row>
    <row r="73" spans="1:19">
      <c r="A73" s="427" t="s">
        <v>1766</v>
      </c>
      <c r="B73" s="428" t="s">
        <v>1775</v>
      </c>
      <c r="C73" s="429" t="s">
        <v>996</v>
      </c>
      <c r="D73" s="443" t="s">
        <v>1950</v>
      </c>
      <c r="E73" s="430" t="s">
        <v>4677</v>
      </c>
      <c r="F73" s="434">
        <v>515100</v>
      </c>
      <c r="G73" s="429" t="s">
        <v>474</v>
      </c>
      <c r="H73" s="438">
        <v>167.49999999999997</v>
      </c>
      <c r="I73" s="438">
        <v>0</v>
      </c>
      <c r="J73" s="438"/>
      <c r="K73" s="438">
        <v>0</v>
      </c>
      <c r="L73" s="438">
        <v>51.610000000000007</v>
      </c>
      <c r="M73" s="432">
        <v>75</v>
      </c>
      <c r="N73" s="432">
        <f t="shared" si="3"/>
        <v>126.61000000000001</v>
      </c>
      <c r="O73" s="467">
        <v>150</v>
      </c>
      <c r="P73" s="471">
        <f>-O73</f>
        <v>-150</v>
      </c>
      <c r="Q73" s="468">
        <f t="shared" si="4"/>
        <v>0</v>
      </c>
      <c r="R73" s="468" t="e">
        <f>SUMIF(EXPdata!G:G,C:C,EXPdata!#REF!)</f>
        <v>#REF!</v>
      </c>
      <c r="S73" s="445"/>
    </row>
    <row r="74" spans="1:19">
      <c r="A74" s="427" t="s">
        <v>450</v>
      </c>
      <c r="B74" s="428" t="s">
        <v>1776</v>
      </c>
      <c r="C74" s="429" t="s">
        <v>628</v>
      </c>
      <c r="D74" s="443" t="s">
        <v>1950</v>
      </c>
      <c r="E74" s="430" t="s">
        <v>4677</v>
      </c>
      <c r="F74" s="434">
        <v>515100</v>
      </c>
      <c r="G74" s="429" t="s">
        <v>474</v>
      </c>
      <c r="H74" s="438">
        <v>137.29999999999998</v>
      </c>
      <c r="I74" s="438">
        <v>0</v>
      </c>
      <c r="J74" s="438"/>
      <c r="K74" s="438">
        <v>0</v>
      </c>
      <c r="L74" s="438">
        <v>42.9</v>
      </c>
      <c r="M74" s="432">
        <v>50</v>
      </c>
      <c r="N74" s="432">
        <f t="shared" si="3"/>
        <v>92.9</v>
      </c>
      <c r="O74" s="467">
        <v>150</v>
      </c>
      <c r="P74" s="471">
        <f>-O74</f>
        <v>-150</v>
      </c>
      <c r="Q74" s="468">
        <f t="shared" si="4"/>
        <v>0</v>
      </c>
      <c r="R74" s="468" t="e">
        <f>SUMIF(EXPdata!G:G,C:C,EXPdata!#REF!)</f>
        <v>#REF!</v>
      </c>
      <c r="S74" s="445"/>
    </row>
    <row r="75" spans="1:19" ht="30">
      <c r="A75" s="427" t="s">
        <v>23</v>
      </c>
      <c r="B75" s="428" t="s">
        <v>436</v>
      </c>
      <c r="C75" s="429" t="s">
        <v>2146</v>
      </c>
      <c r="D75" s="443" t="s">
        <v>2128</v>
      </c>
      <c r="E75" s="430" t="s">
        <v>4679</v>
      </c>
      <c r="F75" s="434">
        <v>527680</v>
      </c>
      <c r="G75" s="429" t="s">
        <v>74</v>
      </c>
      <c r="H75" s="438">
        <v>58.73</v>
      </c>
      <c r="I75" s="438">
        <v>100</v>
      </c>
      <c r="J75" s="438"/>
      <c r="K75" s="438">
        <v>100</v>
      </c>
      <c r="L75" s="438">
        <v>0</v>
      </c>
      <c r="M75" s="432">
        <v>100</v>
      </c>
      <c r="N75" s="432">
        <f t="shared" si="3"/>
        <v>100</v>
      </c>
      <c r="O75" s="467">
        <v>100</v>
      </c>
      <c r="P75" s="471"/>
      <c r="Q75" s="468">
        <f t="shared" si="4"/>
        <v>100</v>
      </c>
      <c r="R75" s="468" t="e">
        <f>SUMIF(EXPdata!G:G,C:C,EXPdata!#REF!)</f>
        <v>#REF!</v>
      </c>
      <c r="S75" s="445" t="s">
        <v>4400</v>
      </c>
    </row>
    <row r="76" spans="1:19">
      <c r="A76" s="427" t="s">
        <v>23</v>
      </c>
      <c r="B76" s="428" t="s">
        <v>436</v>
      </c>
      <c r="C76" s="429" t="s">
        <v>171</v>
      </c>
      <c r="D76" s="443" t="s">
        <v>2128</v>
      </c>
      <c r="E76" s="430" t="s">
        <v>4679</v>
      </c>
      <c r="F76" s="434">
        <v>527720</v>
      </c>
      <c r="G76" s="429" t="s">
        <v>98</v>
      </c>
      <c r="H76" s="438">
        <v>474.5</v>
      </c>
      <c r="I76" s="438">
        <v>200</v>
      </c>
      <c r="J76" s="438"/>
      <c r="K76" s="438">
        <v>200</v>
      </c>
      <c r="L76" s="438">
        <v>0</v>
      </c>
      <c r="M76" s="432">
        <v>200</v>
      </c>
      <c r="N76" s="432">
        <f t="shared" si="3"/>
        <v>200</v>
      </c>
      <c r="O76" s="467">
        <v>200</v>
      </c>
      <c r="P76" s="471"/>
      <c r="Q76" s="468">
        <f t="shared" si="4"/>
        <v>200</v>
      </c>
      <c r="R76" s="468" t="e">
        <f>SUMIF(EXPdata!G:G,C:C,EXPdata!#REF!)</f>
        <v>#REF!</v>
      </c>
      <c r="S76" s="445" t="s">
        <v>4401</v>
      </c>
    </row>
    <row r="77" spans="1:19">
      <c r="A77" s="427" t="s">
        <v>450</v>
      </c>
      <c r="B77" s="428" t="s">
        <v>510</v>
      </c>
      <c r="C77" s="429" t="s">
        <v>1021</v>
      </c>
      <c r="D77" s="443" t="s">
        <v>1950</v>
      </c>
      <c r="E77" s="430" t="s">
        <v>4677</v>
      </c>
      <c r="F77" s="434">
        <v>515100</v>
      </c>
      <c r="G77" s="429" t="s">
        <v>474</v>
      </c>
      <c r="H77" s="438">
        <v>178.79</v>
      </c>
      <c r="I77" s="438">
        <v>0</v>
      </c>
      <c r="J77" s="438"/>
      <c r="K77" s="438">
        <v>0</v>
      </c>
      <c r="L77" s="438">
        <v>49.42</v>
      </c>
      <c r="M77" s="432">
        <v>80</v>
      </c>
      <c r="N77" s="432">
        <f t="shared" si="3"/>
        <v>129.42000000000002</v>
      </c>
      <c r="O77" s="467">
        <v>200</v>
      </c>
      <c r="P77" s="471">
        <f>-O77</f>
        <v>-200</v>
      </c>
      <c r="Q77" s="468">
        <f t="shared" si="4"/>
        <v>0</v>
      </c>
      <c r="R77" s="468" t="e">
        <f>SUMIF(EXPdata!G:G,C:C,EXPdata!#REF!)</f>
        <v>#REF!</v>
      </c>
      <c r="S77" s="463"/>
    </row>
    <row r="78" spans="1:19">
      <c r="A78" s="427" t="s">
        <v>1766</v>
      </c>
      <c r="B78" s="428" t="s">
        <v>46</v>
      </c>
      <c r="C78" s="429" t="s">
        <v>565</v>
      </c>
      <c r="D78" s="443" t="s">
        <v>1950</v>
      </c>
      <c r="E78" s="430" t="s">
        <v>4677</v>
      </c>
      <c r="F78" s="434">
        <v>515100</v>
      </c>
      <c r="G78" s="429" t="s">
        <v>474</v>
      </c>
      <c r="H78" s="438">
        <v>91.3</v>
      </c>
      <c r="I78" s="438">
        <v>0</v>
      </c>
      <c r="J78" s="438"/>
      <c r="K78" s="438">
        <v>0</v>
      </c>
      <c r="L78" s="438">
        <v>30.94</v>
      </c>
      <c r="M78" s="432">
        <v>40</v>
      </c>
      <c r="N78" s="432">
        <f t="shared" si="3"/>
        <v>70.94</v>
      </c>
      <c r="O78" s="467">
        <v>80</v>
      </c>
      <c r="P78" s="471">
        <f>-O78</f>
        <v>-80</v>
      </c>
      <c r="Q78" s="468">
        <f t="shared" si="4"/>
        <v>0</v>
      </c>
      <c r="R78" s="468" t="e">
        <f>SUMIF(EXPdata!G:G,C:C,EXPdata!#REF!)</f>
        <v>#REF!</v>
      </c>
      <c r="S78" s="445"/>
    </row>
    <row r="79" spans="1:19">
      <c r="A79" s="427" t="s">
        <v>23</v>
      </c>
      <c r="B79" s="428" t="s">
        <v>436</v>
      </c>
      <c r="C79" s="429" t="s">
        <v>1726</v>
      </c>
      <c r="D79" s="443" t="s">
        <v>2132</v>
      </c>
      <c r="E79" s="430" t="s">
        <v>4679</v>
      </c>
      <c r="F79" s="434">
        <v>528020</v>
      </c>
      <c r="G79" s="429" t="s">
        <v>152</v>
      </c>
      <c r="H79" s="438">
        <v>9302.0300000000007</v>
      </c>
      <c r="I79" s="438">
        <v>10000</v>
      </c>
      <c r="J79" s="438"/>
      <c r="K79" s="438">
        <v>10000</v>
      </c>
      <c r="L79" s="438">
        <v>4229.2700000000004</v>
      </c>
      <c r="M79" s="432">
        <v>5771</v>
      </c>
      <c r="N79" s="432">
        <f t="shared" si="3"/>
        <v>10000.27</v>
      </c>
      <c r="O79" s="467">
        <v>10000</v>
      </c>
      <c r="P79" s="471"/>
      <c r="Q79" s="468">
        <f t="shared" si="4"/>
        <v>10000</v>
      </c>
      <c r="R79" s="468" t="e">
        <f>SUMIF(EXPdata!G:G,C:C,EXPdata!#REF!)</f>
        <v>#REF!</v>
      </c>
      <c r="S79" s="445"/>
    </row>
    <row r="80" spans="1:19" ht="30">
      <c r="A80" s="427" t="s">
        <v>23</v>
      </c>
      <c r="B80" s="428" t="s">
        <v>436</v>
      </c>
      <c r="C80" s="429" t="s">
        <v>174</v>
      </c>
      <c r="D80" s="488" t="s">
        <v>2546</v>
      </c>
      <c r="E80" s="489" t="s">
        <v>4679</v>
      </c>
      <c r="F80" s="490">
        <v>529040</v>
      </c>
      <c r="G80" s="491" t="s">
        <v>82</v>
      </c>
      <c r="H80" s="438">
        <v>760.73</v>
      </c>
      <c r="I80" s="438">
        <v>1500</v>
      </c>
      <c r="J80" s="438"/>
      <c r="K80" s="438">
        <v>1500</v>
      </c>
      <c r="L80" s="438">
        <v>0</v>
      </c>
      <c r="M80" s="432">
        <v>0</v>
      </c>
      <c r="N80" s="432">
        <f t="shared" si="3"/>
        <v>0</v>
      </c>
      <c r="O80" s="467">
        <v>1500</v>
      </c>
      <c r="P80" s="471"/>
      <c r="Q80" s="468">
        <f t="shared" si="4"/>
        <v>1500</v>
      </c>
      <c r="R80" s="468" t="e">
        <f>SUMIF(EXPdata!G:G,C:C,EXPdata!#REF!)</f>
        <v>#REF!</v>
      </c>
      <c r="S80" s="445" t="s">
        <v>4403</v>
      </c>
    </row>
    <row r="81" spans="1:19">
      <c r="A81" s="427" t="s">
        <v>23</v>
      </c>
      <c r="B81" s="428" t="s">
        <v>436</v>
      </c>
      <c r="C81" s="429" t="s">
        <v>175</v>
      </c>
      <c r="D81" s="443" t="s">
        <v>30</v>
      </c>
      <c r="E81" s="430" t="s">
        <v>4679</v>
      </c>
      <c r="F81" s="434">
        <v>529500</v>
      </c>
      <c r="G81" s="429" t="s">
        <v>100</v>
      </c>
      <c r="H81" s="438">
        <v>4434.68</v>
      </c>
      <c r="I81" s="438">
        <v>4800</v>
      </c>
      <c r="J81" s="438"/>
      <c r="K81" s="438">
        <v>4800</v>
      </c>
      <c r="L81" s="438">
        <v>1641.06</v>
      </c>
      <c r="M81" s="432">
        <v>2000</v>
      </c>
      <c r="N81" s="432">
        <f t="shared" si="3"/>
        <v>3641.06</v>
      </c>
      <c r="O81" s="467">
        <v>4800</v>
      </c>
      <c r="P81" s="471"/>
      <c r="Q81" s="468">
        <f t="shared" si="4"/>
        <v>4800</v>
      </c>
      <c r="R81" s="468" t="e">
        <f>SUMIF(EXPdata!G:G,C:C,EXPdata!#REF!)</f>
        <v>#REF!</v>
      </c>
      <c r="S81" s="445" t="s">
        <v>4404</v>
      </c>
    </row>
    <row r="82" spans="1:19">
      <c r="A82" s="427" t="s">
        <v>23</v>
      </c>
      <c r="B82" s="428" t="s">
        <v>436</v>
      </c>
      <c r="C82" s="429" t="s">
        <v>176</v>
      </c>
      <c r="D82" s="443" t="s">
        <v>30</v>
      </c>
      <c r="E82" s="430" t="s">
        <v>4679</v>
      </c>
      <c r="F82" s="434">
        <v>529510</v>
      </c>
      <c r="G82" s="429" t="s">
        <v>101</v>
      </c>
      <c r="H82" s="438">
        <v>820.11</v>
      </c>
      <c r="I82" s="438">
        <v>2000</v>
      </c>
      <c r="J82" s="438"/>
      <c r="K82" s="438">
        <v>2000</v>
      </c>
      <c r="L82" s="438">
        <v>782.58999999999992</v>
      </c>
      <c r="M82" s="432">
        <v>1180</v>
      </c>
      <c r="N82" s="432">
        <f t="shared" si="3"/>
        <v>1962.59</v>
      </c>
      <c r="O82" s="467">
        <v>2000</v>
      </c>
      <c r="P82" s="471"/>
      <c r="Q82" s="468">
        <f t="shared" si="4"/>
        <v>2000</v>
      </c>
      <c r="R82" s="468" t="e">
        <f>SUMIF(EXPdata!G:G,C:C,EXPdata!#REF!)</f>
        <v>#REF!</v>
      </c>
      <c r="S82" s="445" t="s">
        <v>4405</v>
      </c>
    </row>
    <row r="83" spans="1:19">
      <c r="A83" s="427" t="s">
        <v>23</v>
      </c>
      <c r="B83" s="428" t="s">
        <v>436</v>
      </c>
      <c r="C83" s="429" t="s">
        <v>1652</v>
      </c>
      <c r="D83" s="443" t="s">
        <v>30</v>
      </c>
      <c r="E83" s="430" t="s">
        <v>4679</v>
      </c>
      <c r="F83" s="434">
        <v>529520</v>
      </c>
      <c r="G83" s="429" t="s">
        <v>102</v>
      </c>
      <c r="H83" s="438">
        <v>0</v>
      </c>
      <c r="I83" s="438">
        <v>250</v>
      </c>
      <c r="J83" s="438"/>
      <c r="K83" s="438">
        <v>250</v>
      </c>
      <c r="L83" s="438">
        <v>0</v>
      </c>
      <c r="M83" s="432">
        <v>0</v>
      </c>
      <c r="N83" s="432">
        <f t="shared" si="3"/>
        <v>0</v>
      </c>
      <c r="O83" s="522">
        <v>600</v>
      </c>
      <c r="P83" s="471"/>
      <c r="Q83" s="468">
        <f t="shared" si="4"/>
        <v>600</v>
      </c>
      <c r="R83" s="468" t="e">
        <f>SUMIF(EXPdata!G:G,C:C,EXPdata!#REF!)</f>
        <v>#REF!</v>
      </c>
      <c r="S83" s="445" t="s">
        <v>4406</v>
      </c>
    </row>
    <row r="84" spans="1:19">
      <c r="A84" s="427" t="s">
        <v>23</v>
      </c>
      <c r="B84" s="428" t="s">
        <v>436</v>
      </c>
      <c r="C84" s="429" t="s">
        <v>177</v>
      </c>
      <c r="D84" s="443" t="s">
        <v>30</v>
      </c>
      <c r="E84" s="430" t="s">
        <v>4679</v>
      </c>
      <c r="F84" s="434">
        <v>529550</v>
      </c>
      <c r="G84" s="429" t="s">
        <v>103</v>
      </c>
      <c r="H84" s="438">
        <v>7880.9899999999989</v>
      </c>
      <c r="I84" s="438">
        <v>7000</v>
      </c>
      <c r="J84" s="438"/>
      <c r="K84" s="438">
        <v>7000</v>
      </c>
      <c r="L84" s="438">
        <v>3209.2</v>
      </c>
      <c r="M84" s="432">
        <v>3791</v>
      </c>
      <c r="N84" s="432">
        <f t="shared" si="3"/>
        <v>7000.2</v>
      </c>
      <c r="O84" s="467">
        <v>7000</v>
      </c>
      <c r="P84" s="471"/>
      <c r="Q84" s="468">
        <f t="shared" si="4"/>
        <v>7000</v>
      </c>
      <c r="R84" s="468" t="e">
        <f>SUMIF(EXPdata!G:G,C:C,EXPdata!#REF!)</f>
        <v>#REF!</v>
      </c>
      <c r="S84" s="445"/>
    </row>
    <row r="85" spans="1:19">
      <c r="A85" s="427" t="s">
        <v>23</v>
      </c>
      <c r="B85" s="428" t="s">
        <v>436</v>
      </c>
      <c r="C85" s="429" t="s">
        <v>178</v>
      </c>
      <c r="D85" s="443" t="s">
        <v>2134</v>
      </c>
      <c r="E85" s="430" t="s">
        <v>4678</v>
      </c>
      <c r="F85" s="434">
        <v>537080</v>
      </c>
      <c r="G85" s="429" t="s">
        <v>84</v>
      </c>
      <c r="H85" s="438">
        <v>45</v>
      </c>
      <c r="I85" s="438">
        <v>0</v>
      </c>
      <c r="J85" s="438"/>
      <c r="K85" s="438">
        <v>0</v>
      </c>
      <c r="L85" s="438">
        <v>0</v>
      </c>
      <c r="M85" s="432">
        <v>0</v>
      </c>
      <c r="N85" s="432">
        <f t="shared" si="3"/>
        <v>0</v>
      </c>
      <c r="O85" s="467">
        <v>45</v>
      </c>
      <c r="P85" s="471"/>
      <c r="Q85" s="468">
        <f t="shared" si="4"/>
        <v>45</v>
      </c>
      <c r="R85" s="468" t="e">
        <f>SUMIF(EXPdata!G:G,C:C,EXPdata!#REF!)</f>
        <v>#REF!</v>
      </c>
      <c r="S85" s="445" t="s">
        <v>4382</v>
      </c>
    </row>
    <row r="86" spans="1:19">
      <c r="A86" s="427" t="s">
        <v>23</v>
      </c>
      <c r="B86" s="428" t="s">
        <v>439</v>
      </c>
      <c r="C86" s="429" t="s">
        <v>1424</v>
      </c>
      <c r="D86" s="482" t="s">
        <v>2547</v>
      </c>
      <c r="E86" s="483" t="s">
        <v>4677</v>
      </c>
      <c r="F86" s="484">
        <v>510000</v>
      </c>
      <c r="G86" s="485" t="s">
        <v>1791</v>
      </c>
      <c r="H86" s="438">
        <v>0</v>
      </c>
      <c r="I86" s="438">
        <v>151673</v>
      </c>
      <c r="J86" s="438"/>
      <c r="K86" s="438">
        <v>151673</v>
      </c>
      <c r="L86" s="438">
        <v>0</v>
      </c>
      <c r="M86" s="432">
        <v>89000</v>
      </c>
      <c r="N86" s="432">
        <f t="shared" si="3"/>
        <v>89000</v>
      </c>
      <c r="O86" s="467">
        <v>202696.52</v>
      </c>
      <c r="P86" s="471"/>
      <c r="Q86" s="468">
        <f t="shared" si="4"/>
        <v>202696.52</v>
      </c>
      <c r="R86" s="468" t="e">
        <f>SUMIF(EXPdata!G:G,C:C,EXPdata!#REF!)</f>
        <v>#REF!</v>
      </c>
      <c r="S86" s="463" t="s">
        <v>4429</v>
      </c>
    </row>
    <row r="87" spans="1:19">
      <c r="A87" s="427" t="s">
        <v>23</v>
      </c>
      <c r="B87" s="428" t="s">
        <v>439</v>
      </c>
      <c r="C87" s="429" t="s">
        <v>1303</v>
      </c>
      <c r="D87" s="443" t="s">
        <v>1950</v>
      </c>
      <c r="E87" s="430" t="s">
        <v>4677</v>
      </c>
      <c r="F87" s="434">
        <v>510420</v>
      </c>
      <c r="G87" s="429" t="s">
        <v>464</v>
      </c>
      <c r="H87" s="438">
        <v>1340.6599999999999</v>
      </c>
      <c r="I87" s="438">
        <v>3000</v>
      </c>
      <c r="J87" s="438"/>
      <c r="K87" s="438">
        <v>3000</v>
      </c>
      <c r="L87" s="438">
        <v>746.36</v>
      </c>
      <c r="M87" s="432">
        <v>500</v>
      </c>
      <c r="N87" s="432">
        <f t="shared" si="3"/>
        <v>1246.3600000000001</v>
      </c>
      <c r="O87" s="467">
        <v>3000</v>
      </c>
      <c r="P87" s="471"/>
      <c r="Q87" s="468">
        <f t="shared" si="4"/>
        <v>3000</v>
      </c>
      <c r="R87" s="468" t="e">
        <f>SUMIF(EXPdata!G:G,C:C,EXPdata!#REF!)</f>
        <v>#REF!</v>
      </c>
      <c r="S87" s="463" t="s">
        <v>4320</v>
      </c>
    </row>
    <row r="88" spans="1:19">
      <c r="A88" s="427" t="s">
        <v>23</v>
      </c>
      <c r="B88" s="428" t="s">
        <v>439</v>
      </c>
      <c r="C88" s="429" t="s">
        <v>734</v>
      </c>
      <c r="D88" s="443" t="s">
        <v>1950</v>
      </c>
      <c r="E88" s="430" t="s">
        <v>4677</v>
      </c>
      <c r="F88" s="434">
        <v>510700</v>
      </c>
      <c r="G88" s="429" t="s">
        <v>468</v>
      </c>
      <c r="H88" s="438">
        <v>689.34</v>
      </c>
      <c r="I88" s="438">
        <v>0</v>
      </c>
      <c r="J88" s="438"/>
      <c r="K88" s="438">
        <v>0</v>
      </c>
      <c r="L88" s="438">
        <v>1271.6000000000001</v>
      </c>
      <c r="M88" s="432">
        <v>0</v>
      </c>
      <c r="N88" s="432">
        <f t="shared" si="3"/>
        <v>1271.6000000000001</v>
      </c>
      <c r="O88" s="467">
        <v>1500</v>
      </c>
      <c r="P88" s="471"/>
      <c r="Q88" s="468">
        <f t="shared" si="4"/>
        <v>1500</v>
      </c>
      <c r="R88" s="468" t="e">
        <f>SUMIF(EXPdata!G:G,C:C,EXPdata!#REF!)</f>
        <v>#REF!</v>
      </c>
      <c r="S88" s="463" t="s">
        <v>4289</v>
      </c>
    </row>
    <row r="89" spans="1:19">
      <c r="A89" s="427" t="s">
        <v>1766</v>
      </c>
      <c r="B89" s="428" t="s">
        <v>104</v>
      </c>
      <c r="C89" s="429" t="s">
        <v>595</v>
      </c>
      <c r="D89" s="443" t="s">
        <v>1950</v>
      </c>
      <c r="E89" s="430" t="s">
        <v>4677</v>
      </c>
      <c r="F89" s="434">
        <v>515100</v>
      </c>
      <c r="G89" s="429" t="s">
        <v>474</v>
      </c>
      <c r="H89" s="438">
        <v>338.4</v>
      </c>
      <c r="I89" s="438">
        <v>0</v>
      </c>
      <c r="J89" s="438"/>
      <c r="K89" s="438">
        <v>0</v>
      </c>
      <c r="L89" s="438">
        <v>103.84</v>
      </c>
      <c r="M89" s="432">
        <v>150</v>
      </c>
      <c r="N89" s="432">
        <f t="shared" si="3"/>
        <v>253.84</v>
      </c>
      <c r="O89" s="467">
        <v>300</v>
      </c>
      <c r="P89" s="471">
        <f>-O89</f>
        <v>-300</v>
      </c>
      <c r="Q89" s="468">
        <f t="shared" si="4"/>
        <v>0</v>
      </c>
      <c r="R89" s="468" t="e">
        <f>SUMIF(EXPdata!G:G,C:C,EXPdata!#REF!)</f>
        <v>#REF!</v>
      </c>
      <c r="S89" s="445"/>
    </row>
    <row r="90" spans="1:19">
      <c r="A90" s="427" t="s">
        <v>23</v>
      </c>
      <c r="B90" s="428" t="s">
        <v>439</v>
      </c>
      <c r="C90" s="429" t="s">
        <v>206</v>
      </c>
      <c r="D90" s="443" t="s">
        <v>2129</v>
      </c>
      <c r="E90" s="430" t="s">
        <v>4679</v>
      </c>
      <c r="F90" s="434">
        <v>520115</v>
      </c>
      <c r="G90" s="429" t="s">
        <v>49</v>
      </c>
      <c r="H90" s="438">
        <v>187.98</v>
      </c>
      <c r="I90" s="438">
        <v>750</v>
      </c>
      <c r="J90" s="438"/>
      <c r="K90" s="438">
        <v>750</v>
      </c>
      <c r="L90" s="438">
        <v>-136</v>
      </c>
      <c r="M90" s="432">
        <v>750</v>
      </c>
      <c r="N90" s="432">
        <f t="shared" si="3"/>
        <v>614</v>
      </c>
      <c r="O90" s="467">
        <v>750</v>
      </c>
      <c r="P90" s="471"/>
      <c r="Q90" s="468">
        <f t="shared" si="4"/>
        <v>750</v>
      </c>
      <c r="R90" s="468" t="e">
        <f>SUMIF(EXPdata!G:G,C:C,EXPdata!#REF!)</f>
        <v>#REF!</v>
      </c>
      <c r="S90" s="463" t="s">
        <v>4434</v>
      </c>
    </row>
    <row r="91" spans="1:19">
      <c r="A91" s="427" t="s">
        <v>23</v>
      </c>
      <c r="B91" s="428" t="s">
        <v>439</v>
      </c>
      <c r="C91" s="429" t="s">
        <v>2002</v>
      </c>
      <c r="D91" s="443" t="s">
        <v>30</v>
      </c>
      <c r="E91" s="430" t="s">
        <v>4679</v>
      </c>
      <c r="F91" s="434">
        <v>520230</v>
      </c>
      <c r="G91" s="429" t="s">
        <v>50</v>
      </c>
      <c r="H91" s="438">
        <v>445.92999999999995</v>
      </c>
      <c r="I91" s="438">
        <v>600</v>
      </c>
      <c r="J91" s="438"/>
      <c r="K91" s="438">
        <v>600</v>
      </c>
      <c r="L91" s="438">
        <v>261.83</v>
      </c>
      <c r="M91" s="432">
        <v>338</v>
      </c>
      <c r="N91" s="432">
        <f t="shared" si="3"/>
        <v>599.82999999999993</v>
      </c>
      <c r="O91" s="467">
        <v>600</v>
      </c>
      <c r="P91" s="471"/>
      <c r="Q91" s="468">
        <f t="shared" si="4"/>
        <v>600</v>
      </c>
      <c r="R91" s="468" t="e">
        <f>SUMIF(EXPdata!G:G,C:C,EXPdata!#REF!)</f>
        <v>#REF!</v>
      </c>
      <c r="S91" s="463" t="s">
        <v>4413</v>
      </c>
    </row>
    <row r="92" spans="1:19">
      <c r="A92" s="427" t="s">
        <v>23</v>
      </c>
      <c r="B92" s="428" t="s">
        <v>439</v>
      </c>
      <c r="C92" s="429" t="s">
        <v>207</v>
      </c>
      <c r="D92" s="443" t="s">
        <v>30</v>
      </c>
      <c r="E92" s="430" t="s">
        <v>4679</v>
      </c>
      <c r="F92" s="434">
        <v>520320</v>
      </c>
      <c r="G92" s="429" t="s">
        <v>51</v>
      </c>
      <c r="H92" s="438">
        <v>2225.66</v>
      </c>
      <c r="I92" s="438">
        <v>2220</v>
      </c>
      <c r="J92" s="438"/>
      <c r="K92" s="438">
        <v>2220</v>
      </c>
      <c r="L92" s="438">
        <v>1114.26</v>
      </c>
      <c r="M92" s="432">
        <v>1114</v>
      </c>
      <c r="N92" s="432">
        <f t="shared" si="3"/>
        <v>2228.2600000000002</v>
      </c>
      <c r="O92" s="467">
        <v>2228</v>
      </c>
      <c r="P92" s="471"/>
      <c r="Q92" s="468">
        <f t="shared" si="4"/>
        <v>2228</v>
      </c>
      <c r="R92" s="468" t="e">
        <f>SUMIF(EXPdata!G:G,C:C,EXPdata!#REF!)</f>
        <v>#REF!</v>
      </c>
      <c r="S92" s="463" t="s">
        <v>4431</v>
      </c>
    </row>
    <row r="93" spans="1:19">
      <c r="A93" s="427" t="s">
        <v>23</v>
      </c>
      <c r="B93" s="428" t="s">
        <v>439</v>
      </c>
      <c r="C93" s="429" t="s">
        <v>208</v>
      </c>
      <c r="D93" s="443" t="s">
        <v>30</v>
      </c>
      <c r="E93" s="430" t="s">
        <v>4679</v>
      </c>
      <c r="F93" s="434">
        <v>520330</v>
      </c>
      <c r="G93" s="429" t="s">
        <v>52</v>
      </c>
      <c r="H93" s="438">
        <v>1090.44</v>
      </c>
      <c r="I93" s="438">
        <v>1140</v>
      </c>
      <c r="J93" s="438"/>
      <c r="K93" s="438">
        <v>1140</v>
      </c>
      <c r="L93" s="438">
        <v>597.12</v>
      </c>
      <c r="M93" s="432">
        <v>497</v>
      </c>
      <c r="N93" s="432">
        <f t="shared" si="3"/>
        <v>1094.1199999999999</v>
      </c>
      <c r="O93" s="467">
        <v>1140</v>
      </c>
      <c r="P93" s="471"/>
      <c r="Q93" s="468">
        <f t="shared" si="4"/>
        <v>1140</v>
      </c>
      <c r="R93" s="468" t="e">
        <f>SUMIF(EXPdata!G:G,C:C,EXPdata!#REF!)</f>
        <v>#REF!</v>
      </c>
      <c r="S93" s="463" t="s">
        <v>4414</v>
      </c>
    </row>
    <row r="94" spans="1:19">
      <c r="A94" s="427" t="s">
        <v>1766</v>
      </c>
      <c r="B94" s="428" t="s">
        <v>429</v>
      </c>
      <c r="C94" s="429" t="s">
        <v>614</v>
      </c>
      <c r="D94" s="443" t="s">
        <v>1950</v>
      </c>
      <c r="E94" s="430" t="s">
        <v>4677</v>
      </c>
      <c r="F94" s="434">
        <v>515100</v>
      </c>
      <c r="G94" s="429" t="s">
        <v>474</v>
      </c>
      <c r="H94" s="438">
        <v>110.43</v>
      </c>
      <c r="I94" s="438">
        <v>0</v>
      </c>
      <c r="J94" s="438"/>
      <c r="K94" s="438">
        <v>0</v>
      </c>
      <c r="L94" s="438">
        <v>36.989999999999995</v>
      </c>
      <c r="M94" s="432">
        <v>50</v>
      </c>
      <c r="N94" s="432">
        <f t="shared" si="3"/>
        <v>86.99</v>
      </c>
      <c r="O94" s="467">
        <v>100</v>
      </c>
      <c r="P94" s="471">
        <f>-O94</f>
        <v>-100</v>
      </c>
      <c r="Q94" s="468">
        <f t="shared" si="4"/>
        <v>0</v>
      </c>
      <c r="R94" s="468" t="e">
        <f>SUMIF(EXPdata!G:G,C:C,EXPdata!#REF!)</f>
        <v>#REF!</v>
      </c>
      <c r="S94" s="445"/>
    </row>
    <row r="95" spans="1:19">
      <c r="A95" s="427" t="s">
        <v>23</v>
      </c>
      <c r="B95" s="428" t="s">
        <v>439</v>
      </c>
      <c r="C95" s="429" t="s">
        <v>210</v>
      </c>
      <c r="D95" s="443" t="s">
        <v>2128</v>
      </c>
      <c r="E95" s="430" t="s">
        <v>4679</v>
      </c>
      <c r="F95" s="434">
        <v>520710</v>
      </c>
      <c r="G95" s="429" t="s">
        <v>162</v>
      </c>
      <c r="H95" s="438">
        <v>9.7900000000000009</v>
      </c>
      <c r="I95" s="438">
        <v>40</v>
      </c>
      <c r="J95" s="438"/>
      <c r="K95" s="438">
        <v>40</v>
      </c>
      <c r="L95" s="438">
        <v>35.49</v>
      </c>
      <c r="M95" s="432">
        <v>65</v>
      </c>
      <c r="N95" s="432">
        <f t="shared" si="3"/>
        <v>100.49000000000001</v>
      </c>
      <c r="O95" s="467">
        <v>100</v>
      </c>
      <c r="P95" s="471"/>
      <c r="Q95" s="468">
        <f t="shared" si="4"/>
        <v>100</v>
      </c>
      <c r="R95" s="468" t="e">
        <f>SUMIF(EXPdata!G:G,C:C,EXPdata!#REF!)</f>
        <v>#REF!</v>
      </c>
      <c r="S95" s="463" t="s">
        <v>4416</v>
      </c>
    </row>
    <row r="96" spans="1:19">
      <c r="A96" s="427" t="s">
        <v>23</v>
      </c>
      <c r="B96" s="428" t="s">
        <v>439</v>
      </c>
      <c r="C96" s="429" t="s">
        <v>211</v>
      </c>
      <c r="D96" s="443" t="s">
        <v>2128</v>
      </c>
      <c r="E96" s="430" t="s">
        <v>4679</v>
      </c>
      <c r="F96" s="434">
        <v>520800</v>
      </c>
      <c r="G96" s="429" t="s">
        <v>54</v>
      </c>
      <c r="H96" s="438">
        <v>916.16</v>
      </c>
      <c r="I96" s="438">
        <v>2000</v>
      </c>
      <c r="J96" s="438"/>
      <c r="K96" s="438">
        <v>2000</v>
      </c>
      <c r="L96" s="438">
        <v>13.83</v>
      </c>
      <c r="M96" s="432">
        <v>500</v>
      </c>
      <c r="N96" s="432">
        <f t="shared" si="3"/>
        <v>513.83000000000004</v>
      </c>
      <c r="O96" s="467">
        <v>2000</v>
      </c>
      <c r="P96" s="471"/>
      <c r="Q96" s="468">
        <f t="shared" si="4"/>
        <v>2000</v>
      </c>
      <c r="R96" s="468" t="e">
        <f>SUMIF(EXPdata!G:G,C:C,EXPdata!#REF!)</f>
        <v>#REF!</v>
      </c>
      <c r="S96" s="463" t="s">
        <v>4419</v>
      </c>
    </row>
    <row r="97" spans="1:19">
      <c r="A97" s="427" t="s">
        <v>23</v>
      </c>
      <c r="B97" s="428" t="s">
        <v>439</v>
      </c>
      <c r="C97" s="429" t="s">
        <v>212</v>
      </c>
      <c r="D97" s="443" t="s">
        <v>30</v>
      </c>
      <c r="E97" s="430" t="s">
        <v>4679</v>
      </c>
      <c r="F97" s="434">
        <v>520845</v>
      </c>
      <c r="G97" s="429" t="s">
        <v>89</v>
      </c>
      <c r="H97" s="438">
        <v>3553.4100000000008</v>
      </c>
      <c r="I97" s="438">
        <v>3384</v>
      </c>
      <c r="J97" s="438"/>
      <c r="K97" s="438">
        <v>3384</v>
      </c>
      <c r="L97" s="438">
        <v>895.68</v>
      </c>
      <c r="M97" s="432">
        <v>900</v>
      </c>
      <c r="N97" s="432">
        <f t="shared" si="3"/>
        <v>1795.6799999999998</v>
      </c>
      <c r="O97" s="467">
        <v>3384</v>
      </c>
      <c r="P97" s="471"/>
      <c r="Q97" s="468">
        <f t="shared" si="4"/>
        <v>3384</v>
      </c>
      <c r="R97" s="468" t="e">
        <f>SUMIF(EXPdata!G:G,C:C,EXPdata!#REF!)</f>
        <v>#REF!</v>
      </c>
      <c r="S97" s="463" t="s">
        <v>4433</v>
      </c>
    </row>
    <row r="98" spans="1:19">
      <c r="A98" s="427" t="s">
        <v>23</v>
      </c>
      <c r="B98" s="428" t="s">
        <v>439</v>
      </c>
      <c r="C98" s="429" t="s">
        <v>2383</v>
      </c>
      <c r="D98" s="443" t="s">
        <v>2128</v>
      </c>
      <c r="E98" s="430" t="s">
        <v>4679</v>
      </c>
      <c r="F98" s="434">
        <v>521720</v>
      </c>
      <c r="G98" s="429" t="s">
        <v>121</v>
      </c>
      <c r="H98" s="438">
        <v>357.58000000000004</v>
      </c>
      <c r="I98" s="438">
        <v>325</v>
      </c>
      <c r="J98" s="438"/>
      <c r="K98" s="438">
        <v>325</v>
      </c>
      <c r="L98" s="438">
        <v>0</v>
      </c>
      <c r="M98" s="432">
        <v>325</v>
      </c>
      <c r="N98" s="432">
        <f t="shared" si="3"/>
        <v>325</v>
      </c>
      <c r="O98" s="467">
        <v>325</v>
      </c>
      <c r="P98" s="471"/>
      <c r="Q98" s="468">
        <f t="shared" si="4"/>
        <v>325</v>
      </c>
      <c r="R98" s="468" t="e">
        <f>SUMIF(EXPdata!G:G,C:C,EXPdata!#REF!)</f>
        <v>#REF!</v>
      </c>
      <c r="S98" s="463" t="s">
        <v>4422</v>
      </c>
    </row>
    <row r="99" spans="1:19">
      <c r="A99" s="427" t="s">
        <v>23</v>
      </c>
      <c r="B99" s="428" t="s">
        <v>439</v>
      </c>
      <c r="C99" s="429" t="s">
        <v>1774</v>
      </c>
      <c r="D99" s="443" t="s">
        <v>2131</v>
      </c>
      <c r="E99" s="430" t="s">
        <v>4679</v>
      </c>
      <c r="F99" s="434">
        <v>521760</v>
      </c>
      <c r="G99" s="429" t="s">
        <v>92</v>
      </c>
      <c r="H99" s="438">
        <v>0</v>
      </c>
      <c r="I99" s="438">
        <v>150</v>
      </c>
      <c r="J99" s="438"/>
      <c r="K99" s="438">
        <v>150</v>
      </c>
      <c r="L99" s="438">
        <v>0</v>
      </c>
      <c r="M99" s="432">
        <v>0</v>
      </c>
      <c r="N99" s="432">
        <f t="shared" si="3"/>
        <v>0</v>
      </c>
      <c r="O99" s="467">
        <v>150</v>
      </c>
      <c r="P99" s="471"/>
      <c r="Q99" s="468">
        <f t="shared" si="4"/>
        <v>150</v>
      </c>
      <c r="R99" s="468" t="e">
        <f>SUMIF(EXPdata!G:G,C:C,EXPdata!#REF!)</f>
        <v>#REF!</v>
      </c>
      <c r="S99" s="463" t="s">
        <v>4424</v>
      </c>
    </row>
    <row r="100" spans="1:19" ht="30">
      <c r="A100" s="427" t="s">
        <v>23</v>
      </c>
      <c r="B100" s="428" t="s">
        <v>439</v>
      </c>
      <c r="C100" s="429" t="s">
        <v>213</v>
      </c>
      <c r="D100" s="443" t="s">
        <v>2128</v>
      </c>
      <c r="E100" s="430" t="s">
        <v>4679</v>
      </c>
      <c r="F100" s="434">
        <v>522310</v>
      </c>
      <c r="G100" s="429" t="s">
        <v>60</v>
      </c>
      <c r="H100" s="438">
        <v>17286.16</v>
      </c>
      <c r="I100" s="438">
        <v>2000</v>
      </c>
      <c r="J100" s="438"/>
      <c r="K100" s="438">
        <v>2000</v>
      </c>
      <c r="L100" s="438">
        <v>0</v>
      </c>
      <c r="M100" s="432">
        <v>2000</v>
      </c>
      <c r="N100" s="432">
        <f t="shared" si="3"/>
        <v>2000</v>
      </c>
      <c r="O100" s="467">
        <v>2000</v>
      </c>
      <c r="P100" s="471"/>
      <c r="Q100" s="468">
        <f t="shared" si="4"/>
        <v>2000</v>
      </c>
      <c r="R100" s="468" t="e">
        <f>SUMIF(EXPdata!G:G,C:C,EXPdata!#REF!)</f>
        <v>#REF!</v>
      </c>
      <c r="S100" s="463" t="s">
        <v>4421</v>
      </c>
    </row>
    <row r="101" spans="1:19">
      <c r="A101" s="427" t="s">
        <v>23</v>
      </c>
      <c r="B101" s="428" t="s">
        <v>439</v>
      </c>
      <c r="C101" s="429" t="s">
        <v>214</v>
      </c>
      <c r="D101" s="443" t="s">
        <v>2128</v>
      </c>
      <c r="E101" s="430" t="s">
        <v>4679</v>
      </c>
      <c r="F101" s="434">
        <v>522320</v>
      </c>
      <c r="G101" s="429" t="s">
        <v>93</v>
      </c>
      <c r="H101" s="438">
        <v>0</v>
      </c>
      <c r="I101" s="438">
        <v>1550</v>
      </c>
      <c r="J101" s="438"/>
      <c r="K101" s="438">
        <v>1550</v>
      </c>
      <c r="L101" s="438">
        <v>0</v>
      </c>
      <c r="M101" s="432">
        <v>500</v>
      </c>
      <c r="N101" s="432">
        <f t="shared" si="3"/>
        <v>500</v>
      </c>
      <c r="O101" s="467">
        <v>1500</v>
      </c>
      <c r="P101" s="471"/>
      <c r="Q101" s="468">
        <f t="shared" si="4"/>
        <v>1500</v>
      </c>
      <c r="R101" s="468" t="e">
        <f>SUMIF(EXPdata!G:G,C:C,EXPdata!#REF!)</f>
        <v>#REF!</v>
      </c>
      <c r="S101" s="463" t="s">
        <v>4423</v>
      </c>
    </row>
    <row r="102" spans="1:19">
      <c r="A102" s="427" t="s">
        <v>23</v>
      </c>
      <c r="B102" s="428" t="s">
        <v>439</v>
      </c>
      <c r="C102" s="429" t="s">
        <v>215</v>
      </c>
      <c r="D102" s="443" t="s">
        <v>2133</v>
      </c>
      <c r="E102" s="430" t="s">
        <v>4679</v>
      </c>
      <c r="F102" s="434">
        <v>523100</v>
      </c>
      <c r="G102" s="429" t="s">
        <v>61</v>
      </c>
      <c r="H102" s="438">
        <v>0</v>
      </c>
      <c r="I102" s="438">
        <v>50</v>
      </c>
      <c r="J102" s="438"/>
      <c r="K102" s="438">
        <v>50</v>
      </c>
      <c r="L102" s="438">
        <v>0</v>
      </c>
      <c r="M102" s="432">
        <v>0</v>
      </c>
      <c r="N102" s="432">
        <f t="shared" si="3"/>
        <v>0</v>
      </c>
      <c r="O102" s="467">
        <v>50</v>
      </c>
      <c r="P102" s="471"/>
      <c r="Q102" s="468">
        <f t="shared" si="4"/>
        <v>50</v>
      </c>
      <c r="R102" s="468" t="e">
        <f>SUMIF(EXPdata!G:G,C:C,EXPdata!#REF!)</f>
        <v>#REF!</v>
      </c>
      <c r="S102" s="463" t="s">
        <v>4425</v>
      </c>
    </row>
    <row r="103" spans="1:19">
      <c r="A103" s="427" t="s">
        <v>23</v>
      </c>
      <c r="B103" s="428" t="s">
        <v>439</v>
      </c>
      <c r="C103" s="429" t="s">
        <v>1465</v>
      </c>
      <c r="D103" s="443" t="s">
        <v>2132</v>
      </c>
      <c r="E103" s="430" t="s">
        <v>4679</v>
      </c>
      <c r="F103" s="434">
        <v>523270</v>
      </c>
      <c r="G103" s="429" t="s">
        <v>62</v>
      </c>
      <c r="H103" s="438">
        <v>0</v>
      </c>
      <c r="I103" s="438">
        <v>225</v>
      </c>
      <c r="J103" s="438"/>
      <c r="K103" s="438">
        <v>225</v>
      </c>
      <c r="L103" s="438">
        <v>0</v>
      </c>
      <c r="M103" s="432">
        <v>0</v>
      </c>
      <c r="N103" s="432">
        <f t="shared" si="3"/>
        <v>0</v>
      </c>
      <c r="O103" s="467">
        <v>225</v>
      </c>
      <c r="P103" s="471"/>
      <c r="Q103" s="468">
        <f t="shared" si="4"/>
        <v>225</v>
      </c>
      <c r="R103" s="468" t="e">
        <f>SUMIF(EXPdata!G:G,C:C,EXPdata!#REF!)</f>
        <v>#REF!</v>
      </c>
      <c r="S103" s="463"/>
    </row>
    <row r="104" spans="1:19">
      <c r="A104" s="427" t="s">
        <v>23</v>
      </c>
      <c r="B104" s="428" t="s">
        <v>439</v>
      </c>
      <c r="C104" s="429" t="s">
        <v>1535</v>
      </c>
      <c r="D104" s="443" t="s">
        <v>2132</v>
      </c>
      <c r="E104" s="430" t="s">
        <v>4679</v>
      </c>
      <c r="F104" s="434">
        <v>523290</v>
      </c>
      <c r="G104" s="429" t="s">
        <v>1281</v>
      </c>
      <c r="H104" s="438">
        <v>150.48000000000002</v>
      </c>
      <c r="I104" s="438">
        <v>380</v>
      </c>
      <c r="J104" s="438"/>
      <c r="K104" s="438">
        <v>380</v>
      </c>
      <c r="L104" s="438">
        <v>30</v>
      </c>
      <c r="M104" s="432">
        <v>30</v>
      </c>
      <c r="N104" s="432">
        <f t="shared" si="3"/>
        <v>60</v>
      </c>
      <c r="O104" s="467">
        <v>150</v>
      </c>
      <c r="P104" s="471"/>
      <c r="Q104" s="468">
        <f t="shared" si="4"/>
        <v>150</v>
      </c>
      <c r="R104" s="468" t="e">
        <f>SUMIF(EXPdata!G:G,C:C,EXPdata!#REF!)</f>
        <v>#REF!</v>
      </c>
      <c r="S104" s="463" t="s">
        <v>4411</v>
      </c>
    </row>
    <row r="105" spans="1:19">
      <c r="A105" s="427" t="s">
        <v>1766</v>
      </c>
      <c r="B105" s="428" t="s">
        <v>430</v>
      </c>
      <c r="C105" s="429" t="s">
        <v>647</v>
      </c>
      <c r="D105" s="443" t="s">
        <v>1950</v>
      </c>
      <c r="E105" s="430" t="s">
        <v>4677</v>
      </c>
      <c r="F105" s="434">
        <v>515100</v>
      </c>
      <c r="G105" s="429" t="s">
        <v>474</v>
      </c>
      <c r="H105" s="438">
        <v>54.510000000000005</v>
      </c>
      <c r="I105" s="438">
        <v>0</v>
      </c>
      <c r="J105" s="438"/>
      <c r="K105" s="438">
        <v>0</v>
      </c>
      <c r="L105" s="438">
        <v>18.449999999999996</v>
      </c>
      <c r="M105" s="432">
        <v>25</v>
      </c>
      <c r="N105" s="432">
        <f t="shared" si="3"/>
        <v>43.449999999999996</v>
      </c>
      <c r="O105" s="467">
        <v>50</v>
      </c>
      <c r="P105" s="471">
        <f>-O105</f>
        <v>-50</v>
      </c>
      <c r="Q105" s="468">
        <f t="shared" si="4"/>
        <v>0</v>
      </c>
      <c r="R105" s="468" t="e">
        <f>SUMIF(EXPdata!G:G,C:C,EXPdata!#REF!)</f>
        <v>#REF!</v>
      </c>
      <c r="S105" s="445"/>
    </row>
    <row r="106" spans="1:19">
      <c r="A106" s="427" t="s">
        <v>23</v>
      </c>
      <c r="B106" s="428" t="s">
        <v>439</v>
      </c>
      <c r="C106" s="429" t="s">
        <v>218</v>
      </c>
      <c r="D106" s="443" t="s">
        <v>2133</v>
      </c>
      <c r="E106" s="430" t="s">
        <v>4679</v>
      </c>
      <c r="F106" s="434">
        <v>523800</v>
      </c>
      <c r="G106" s="429" t="s">
        <v>67</v>
      </c>
      <c r="H106" s="438">
        <v>1059.8</v>
      </c>
      <c r="I106" s="438">
        <v>2300</v>
      </c>
      <c r="J106" s="438"/>
      <c r="K106" s="438">
        <v>2300</v>
      </c>
      <c r="L106" s="438">
        <v>2.72</v>
      </c>
      <c r="M106" s="432">
        <v>100</v>
      </c>
      <c r="N106" s="432">
        <f t="shared" si="3"/>
        <v>102.72</v>
      </c>
      <c r="O106" s="467">
        <v>2300</v>
      </c>
      <c r="P106" s="471"/>
      <c r="Q106" s="468">
        <f t="shared" si="4"/>
        <v>2300</v>
      </c>
      <c r="R106" s="468" t="e">
        <f>SUMIF(EXPdata!G:G,C:C,EXPdata!#REF!)</f>
        <v>#REF!</v>
      </c>
      <c r="S106" s="463" t="s">
        <v>4428</v>
      </c>
    </row>
    <row r="107" spans="1:19" ht="30">
      <c r="A107" s="427" t="s">
        <v>23</v>
      </c>
      <c r="B107" s="428" t="s">
        <v>439</v>
      </c>
      <c r="C107" s="429" t="s">
        <v>1856</v>
      </c>
      <c r="D107" s="443" t="s">
        <v>2133</v>
      </c>
      <c r="E107" s="430" t="s">
        <v>4679</v>
      </c>
      <c r="F107" s="434">
        <v>524840</v>
      </c>
      <c r="G107" s="429" t="s">
        <v>69</v>
      </c>
      <c r="H107" s="438">
        <v>165</v>
      </c>
      <c r="I107" s="438">
        <v>150</v>
      </c>
      <c r="J107" s="438"/>
      <c r="K107" s="438">
        <v>150</v>
      </c>
      <c r="L107" s="438">
        <v>690</v>
      </c>
      <c r="M107" s="432">
        <v>250</v>
      </c>
      <c r="N107" s="432">
        <f t="shared" si="3"/>
        <v>940</v>
      </c>
      <c r="O107" s="467">
        <v>500</v>
      </c>
      <c r="P107" s="471"/>
      <c r="Q107" s="468">
        <f t="shared" si="4"/>
        <v>500</v>
      </c>
      <c r="R107" s="468" t="e">
        <f>SUMIF(EXPdata!G:G,C:C,EXPdata!#REF!)</f>
        <v>#REF!</v>
      </c>
      <c r="S107" s="463" t="s">
        <v>4417</v>
      </c>
    </row>
    <row r="108" spans="1:19" ht="30">
      <c r="A108" s="427" t="s">
        <v>23</v>
      </c>
      <c r="B108" s="428" t="s">
        <v>439</v>
      </c>
      <c r="C108" s="429" t="s">
        <v>219</v>
      </c>
      <c r="D108" s="443" t="s">
        <v>2132</v>
      </c>
      <c r="E108" s="430" t="s">
        <v>4679</v>
      </c>
      <c r="F108" s="434">
        <v>527280</v>
      </c>
      <c r="G108" s="429" t="s">
        <v>73</v>
      </c>
      <c r="H108" s="438">
        <v>0</v>
      </c>
      <c r="I108" s="438">
        <v>800</v>
      </c>
      <c r="J108" s="438"/>
      <c r="K108" s="438">
        <v>800</v>
      </c>
      <c r="L108" s="438">
        <v>0</v>
      </c>
      <c r="M108" s="432">
        <v>0</v>
      </c>
      <c r="N108" s="432">
        <f t="shared" si="3"/>
        <v>0</v>
      </c>
      <c r="O108" s="467">
        <v>800</v>
      </c>
      <c r="P108" s="471"/>
      <c r="Q108" s="468">
        <f t="shared" si="4"/>
        <v>800</v>
      </c>
      <c r="R108" s="468" t="e">
        <f>SUMIF(EXPdata!G:G,C:C,EXPdata!#REF!)</f>
        <v>#REF!</v>
      </c>
      <c r="S108" s="463" t="s">
        <v>4410</v>
      </c>
    </row>
    <row r="109" spans="1:19" ht="33.75" customHeight="1">
      <c r="A109" s="427" t="s">
        <v>1766</v>
      </c>
      <c r="B109" s="428" t="s">
        <v>115</v>
      </c>
      <c r="C109" s="429" t="s">
        <v>663</v>
      </c>
      <c r="D109" s="443" t="s">
        <v>1950</v>
      </c>
      <c r="E109" s="430" t="s">
        <v>4677</v>
      </c>
      <c r="F109" s="434">
        <v>515100</v>
      </c>
      <c r="G109" s="429" t="s">
        <v>474</v>
      </c>
      <c r="H109" s="438">
        <v>110.87</v>
      </c>
      <c r="I109" s="438">
        <v>0</v>
      </c>
      <c r="J109" s="438"/>
      <c r="K109" s="438">
        <v>0</v>
      </c>
      <c r="L109" s="438">
        <v>36.94</v>
      </c>
      <c r="M109" s="432">
        <v>50</v>
      </c>
      <c r="N109" s="432">
        <f t="shared" si="3"/>
        <v>86.94</v>
      </c>
      <c r="O109" s="467">
        <v>100</v>
      </c>
      <c r="P109" s="471">
        <f>-O109</f>
        <v>-100</v>
      </c>
      <c r="Q109" s="468">
        <f t="shared" si="4"/>
        <v>0</v>
      </c>
      <c r="R109" s="468" t="e">
        <f>SUMIF(EXPdata!G:G,C:C,EXPdata!#REF!)</f>
        <v>#REF!</v>
      </c>
      <c r="S109" s="445"/>
    </row>
    <row r="110" spans="1:19">
      <c r="A110" s="427" t="s">
        <v>23</v>
      </c>
      <c r="B110" s="428" t="s">
        <v>439</v>
      </c>
      <c r="C110" s="429" t="s">
        <v>220</v>
      </c>
      <c r="D110" s="443" t="s">
        <v>2132</v>
      </c>
      <c r="E110" s="430" t="s">
        <v>4679</v>
      </c>
      <c r="F110" s="434">
        <v>527780</v>
      </c>
      <c r="G110" s="429" t="s">
        <v>128</v>
      </c>
      <c r="H110" s="438">
        <v>18137.34</v>
      </c>
      <c r="I110" s="438">
        <v>30000</v>
      </c>
      <c r="J110" s="438"/>
      <c r="K110" s="438">
        <v>30000</v>
      </c>
      <c r="L110" s="438">
        <v>520.58000000000004</v>
      </c>
      <c r="M110" s="432">
        <v>0</v>
      </c>
      <c r="N110" s="432">
        <f t="shared" si="3"/>
        <v>520.58000000000004</v>
      </c>
      <c r="O110" s="467">
        <v>30000</v>
      </c>
      <c r="P110" s="471"/>
      <c r="Q110" s="468">
        <f t="shared" si="4"/>
        <v>30000</v>
      </c>
      <c r="R110" s="468" t="e">
        <f>SUMIF(EXPdata!G:G,C:C,EXPdata!#REF!)</f>
        <v>#REF!</v>
      </c>
      <c r="S110" s="463" t="s">
        <v>4430</v>
      </c>
    </row>
    <row r="111" spans="1:19">
      <c r="A111" s="427" t="s">
        <v>1766</v>
      </c>
      <c r="B111" s="428" t="s">
        <v>1339</v>
      </c>
      <c r="C111" s="429" t="s">
        <v>1360</v>
      </c>
      <c r="D111" s="443" t="s">
        <v>1950</v>
      </c>
      <c r="E111" s="430" t="s">
        <v>4677</v>
      </c>
      <c r="F111" s="434">
        <v>515100</v>
      </c>
      <c r="G111" s="429" t="s">
        <v>474</v>
      </c>
      <c r="H111" s="438">
        <v>105.31999999999998</v>
      </c>
      <c r="I111" s="438">
        <v>0</v>
      </c>
      <c r="J111" s="438"/>
      <c r="K111" s="438">
        <v>0</v>
      </c>
      <c r="L111" s="438">
        <v>18.679999999999996</v>
      </c>
      <c r="M111" s="432">
        <v>25</v>
      </c>
      <c r="N111" s="432">
        <f t="shared" si="3"/>
        <v>43.679999999999993</v>
      </c>
      <c r="O111" s="467">
        <v>50</v>
      </c>
      <c r="P111" s="471">
        <f>-O111</f>
        <v>-50</v>
      </c>
      <c r="Q111" s="468">
        <f t="shared" si="4"/>
        <v>0</v>
      </c>
      <c r="R111" s="468" t="e">
        <f>SUMIF(EXPdata!G:G,C:C,EXPdata!#REF!)</f>
        <v>#REF!</v>
      </c>
      <c r="S111" s="463"/>
    </row>
    <row r="112" spans="1:19">
      <c r="A112" s="427" t="s">
        <v>23</v>
      </c>
      <c r="B112" s="428" t="s">
        <v>439</v>
      </c>
      <c r="C112" s="429" t="s">
        <v>221</v>
      </c>
      <c r="D112" s="443" t="s">
        <v>2131</v>
      </c>
      <c r="E112" s="430" t="s">
        <v>4679</v>
      </c>
      <c r="F112" s="434">
        <v>528920</v>
      </c>
      <c r="G112" s="429" t="s">
        <v>78</v>
      </c>
      <c r="H112" s="438">
        <v>274.64000000000004</v>
      </c>
      <c r="I112" s="438">
        <v>300</v>
      </c>
      <c r="J112" s="438"/>
      <c r="K112" s="438">
        <v>300</v>
      </c>
      <c r="L112" s="438">
        <v>0</v>
      </c>
      <c r="M112" s="432">
        <v>0</v>
      </c>
      <c r="N112" s="432">
        <f t="shared" si="3"/>
        <v>0</v>
      </c>
      <c r="O112" s="467">
        <v>300</v>
      </c>
      <c r="P112" s="471"/>
      <c r="Q112" s="468">
        <f t="shared" si="4"/>
        <v>300</v>
      </c>
      <c r="R112" s="468" t="e">
        <f>SUMIF(EXPdata!G:G,C:C,EXPdata!#REF!)</f>
        <v>#REF!</v>
      </c>
      <c r="S112" s="463" t="s">
        <v>4412</v>
      </c>
    </row>
    <row r="113" spans="1:19">
      <c r="A113" s="427" t="s">
        <v>23</v>
      </c>
      <c r="B113" s="428" t="s">
        <v>433</v>
      </c>
      <c r="C113" s="429" t="s">
        <v>2763</v>
      </c>
      <c r="D113" s="443" t="s">
        <v>1950</v>
      </c>
      <c r="E113" s="430" t="s">
        <v>4677</v>
      </c>
      <c r="F113" s="434">
        <v>515100</v>
      </c>
      <c r="G113" s="429" t="s">
        <v>474</v>
      </c>
      <c r="H113" s="438">
        <v>0</v>
      </c>
      <c r="I113" s="438"/>
      <c r="J113" s="438"/>
      <c r="K113" s="438">
        <v>0</v>
      </c>
      <c r="L113" s="438">
        <v>15.959999999999997</v>
      </c>
      <c r="M113" s="432">
        <v>25</v>
      </c>
      <c r="N113" s="432">
        <f t="shared" si="3"/>
        <v>40.959999999999994</v>
      </c>
      <c r="O113" s="467">
        <v>50</v>
      </c>
      <c r="P113" s="471">
        <f>-O113</f>
        <v>-50</v>
      </c>
      <c r="Q113" s="468">
        <f t="shared" si="4"/>
        <v>0</v>
      </c>
      <c r="R113" s="468" t="e">
        <f>SUMIF(EXPdata!G:G,C:C,EXPdata!#REF!)</f>
        <v>#REF!</v>
      </c>
      <c r="S113" s="445"/>
    </row>
    <row r="114" spans="1:19" ht="30">
      <c r="A114" s="427" t="s">
        <v>23</v>
      </c>
      <c r="B114" s="428" t="s">
        <v>439</v>
      </c>
      <c r="C114" s="429" t="s">
        <v>223</v>
      </c>
      <c r="D114" s="443" t="s">
        <v>30</v>
      </c>
      <c r="E114" s="430" t="s">
        <v>4679</v>
      </c>
      <c r="F114" s="434">
        <v>529500</v>
      </c>
      <c r="G114" s="429" t="s">
        <v>100</v>
      </c>
      <c r="H114" s="438">
        <v>2192.5700000000002</v>
      </c>
      <c r="I114" s="438">
        <v>6600</v>
      </c>
      <c r="J114" s="438"/>
      <c r="K114" s="438">
        <v>6600</v>
      </c>
      <c r="L114" s="438">
        <v>603.23</v>
      </c>
      <c r="M114" s="432">
        <v>500</v>
      </c>
      <c r="N114" s="432">
        <f t="shared" si="3"/>
        <v>1103.23</v>
      </c>
      <c r="O114" s="467">
        <v>6600</v>
      </c>
      <c r="P114" s="471"/>
      <c r="Q114" s="468">
        <f t="shared" si="4"/>
        <v>6600</v>
      </c>
      <c r="R114" s="468" t="e">
        <f>SUMIF(EXPdata!G:G,C:C,EXPdata!#REF!)</f>
        <v>#REF!</v>
      </c>
      <c r="S114" s="463" t="s">
        <v>4415</v>
      </c>
    </row>
    <row r="115" spans="1:19">
      <c r="A115" s="427" t="s">
        <v>23</v>
      </c>
      <c r="B115" s="428" t="s">
        <v>439</v>
      </c>
      <c r="C115" s="429" t="s">
        <v>224</v>
      </c>
      <c r="D115" s="443" t="s">
        <v>30</v>
      </c>
      <c r="E115" s="430" t="s">
        <v>4679</v>
      </c>
      <c r="F115" s="434">
        <v>529550</v>
      </c>
      <c r="G115" s="429" t="s">
        <v>103</v>
      </c>
      <c r="H115" s="438">
        <v>2802.27</v>
      </c>
      <c r="I115" s="438">
        <v>3000</v>
      </c>
      <c r="J115" s="438"/>
      <c r="K115" s="438">
        <v>3000</v>
      </c>
      <c r="L115" s="438">
        <v>1606.15</v>
      </c>
      <c r="M115" s="432">
        <v>1600</v>
      </c>
      <c r="N115" s="432">
        <f t="shared" si="3"/>
        <v>3206.15</v>
      </c>
      <c r="O115" s="523">
        <v>3500</v>
      </c>
      <c r="P115" s="471"/>
      <c r="Q115" s="468">
        <f t="shared" si="4"/>
        <v>3500</v>
      </c>
      <c r="R115" s="468" t="e">
        <f>SUMIF(EXPdata!G:G,C:C,EXPdata!#REF!)</f>
        <v>#REF!</v>
      </c>
      <c r="S115" s="463"/>
    </row>
    <row r="116" spans="1:19">
      <c r="A116" s="427" t="s">
        <v>23</v>
      </c>
      <c r="B116" s="428" t="s">
        <v>439</v>
      </c>
      <c r="C116" s="429" t="s">
        <v>225</v>
      </c>
      <c r="D116" s="443" t="s">
        <v>2131</v>
      </c>
      <c r="E116" s="430" t="s">
        <v>4678</v>
      </c>
      <c r="F116" s="434">
        <v>536910</v>
      </c>
      <c r="G116" s="429" t="s">
        <v>126</v>
      </c>
      <c r="H116" s="438">
        <v>233.24</v>
      </c>
      <c r="I116" s="438">
        <v>300</v>
      </c>
      <c r="J116" s="438"/>
      <c r="K116" s="438">
        <v>300</v>
      </c>
      <c r="L116" s="438">
        <v>60.94</v>
      </c>
      <c r="M116" s="432">
        <v>239</v>
      </c>
      <c r="N116" s="432">
        <f t="shared" si="3"/>
        <v>299.94</v>
      </c>
      <c r="O116" s="467">
        <v>300</v>
      </c>
      <c r="P116" s="471"/>
      <c r="Q116" s="468">
        <f t="shared" si="4"/>
        <v>300</v>
      </c>
      <c r="R116" s="468" t="e">
        <f>SUMIF(EXPdata!G:G,C:C,EXPdata!#REF!)</f>
        <v>#REF!</v>
      </c>
      <c r="S116" s="463" t="s">
        <v>4420</v>
      </c>
    </row>
    <row r="117" spans="1:19">
      <c r="A117" s="427" t="s">
        <v>23</v>
      </c>
      <c r="B117" s="428" t="s">
        <v>439</v>
      </c>
      <c r="C117" s="429" t="s">
        <v>1409</v>
      </c>
      <c r="D117" s="443" t="s">
        <v>2134</v>
      </c>
      <c r="E117" s="430" t="s">
        <v>4678</v>
      </c>
      <c r="F117" s="434">
        <v>537080</v>
      </c>
      <c r="G117" s="429" t="s">
        <v>84</v>
      </c>
      <c r="H117" s="438">
        <v>45</v>
      </c>
      <c r="I117" s="438">
        <v>90</v>
      </c>
      <c r="J117" s="438"/>
      <c r="K117" s="438">
        <v>90</v>
      </c>
      <c r="L117" s="438">
        <v>0</v>
      </c>
      <c r="M117" s="432">
        <v>135</v>
      </c>
      <c r="N117" s="432">
        <f t="shared" si="3"/>
        <v>135</v>
      </c>
      <c r="O117" s="467">
        <v>135</v>
      </c>
      <c r="P117" s="471"/>
      <c r="Q117" s="468">
        <f t="shared" si="4"/>
        <v>135</v>
      </c>
      <c r="R117" s="468" t="e">
        <f>SUMIF(EXPdata!G:G,C:C,EXPdata!#REF!)</f>
        <v>#REF!</v>
      </c>
      <c r="S117" s="463" t="s">
        <v>4382</v>
      </c>
    </row>
    <row r="118" spans="1:19">
      <c r="A118" s="427" t="s">
        <v>23</v>
      </c>
      <c r="B118" s="428" t="s">
        <v>506</v>
      </c>
      <c r="C118" s="429" t="s">
        <v>1425</v>
      </c>
      <c r="D118" s="482" t="s">
        <v>2547</v>
      </c>
      <c r="E118" s="483" t="s">
        <v>4677</v>
      </c>
      <c r="F118" s="484">
        <v>510000</v>
      </c>
      <c r="G118" s="485" t="s">
        <v>1791</v>
      </c>
      <c r="H118" s="438">
        <v>0</v>
      </c>
      <c r="I118" s="438">
        <v>177288</v>
      </c>
      <c r="J118" s="438"/>
      <c r="K118" s="438">
        <v>177288</v>
      </c>
      <c r="L118" s="438">
        <v>0</v>
      </c>
      <c r="M118" s="432">
        <v>91803</v>
      </c>
      <c r="N118" s="432">
        <f t="shared" si="3"/>
        <v>91803</v>
      </c>
      <c r="O118" s="467">
        <v>111744.86</v>
      </c>
      <c r="P118" s="471"/>
      <c r="Q118" s="468">
        <f t="shared" si="4"/>
        <v>111744.86</v>
      </c>
      <c r="R118" s="468" t="e">
        <f>SUMIF(EXPdata!G:G,C:C,EXPdata!#REF!)</f>
        <v>#REF!</v>
      </c>
      <c r="S118" s="445" t="s">
        <v>4273</v>
      </c>
    </row>
    <row r="119" spans="1:19">
      <c r="A119" s="427" t="s">
        <v>23</v>
      </c>
      <c r="B119" s="428" t="s">
        <v>506</v>
      </c>
      <c r="C119" s="429" t="s">
        <v>702</v>
      </c>
      <c r="D119" s="443" t="s">
        <v>1950</v>
      </c>
      <c r="E119" s="430" t="s">
        <v>4677</v>
      </c>
      <c r="F119" s="434">
        <v>510420</v>
      </c>
      <c r="G119" s="429" t="s">
        <v>464</v>
      </c>
      <c r="H119" s="438">
        <v>296.45999999999998</v>
      </c>
      <c r="I119" s="438">
        <v>1266</v>
      </c>
      <c r="J119" s="438"/>
      <c r="K119" s="438">
        <v>1266</v>
      </c>
      <c r="L119" s="438">
        <v>170.74</v>
      </c>
      <c r="M119" s="432">
        <v>200</v>
      </c>
      <c r="N119" s="432">
        <f t="shared" si="3"/>
        <v>370.74</v>
      </c>
      <c r="O119" s="467">
        <v>500</v>
      </c>
      <c r="P119" s="471"/>
      <c r="Q119" s="468">
        <f t="shared" si="4"/>
        <v>500</v>
      </c>
      <c r="R119" s="468" t="e">
        <f>SUMIF(EXPdata!G:G,C:C,EXPdata!#REF!)</f>
        <v>#REF!</v>
      </c>
      <c r="S119" s="445" t="s">
        <v>4347</v>
      </c>
    </row>
    <row r="120" spans="1:19">
      <c r="A120" s="427" t="s">
        <v>23</v>
      </c>
      <c r="B120" s="428" t="s">
        <v>506</v>
      </c>
      <c r="C120" s="429" t="s">
        <v>2500</v>
      </c>
      <c r="D120" s="443" t="s">
        <v>1950</v>
      </c>
      <c r="E120" s="430" t="s">
        <v>4677</v>
      </c>
      <c r="F120" s="434">
        <v>510700</v>
      </c>
      <c r="G120" s="429" t="s">
        <v>468</v>
      </c>
      <c r="H120" s="438">
        <v>164.17</v>
      </c>
      <c r="I120" s="438">
        <v>0</v>
      </c>
      <c r="J120" s="438"/>
      <c r="K120" s="438">
        <v>0</v>
      </c>
      <c r="L120" s="438">
        <v>296.45999999999998</v>
      </c>
      <c r="M120" s="432">
        <v>200</v>
      </c>
      <c r="N120" s="432">
        <f t="shared" si="3"/>
        <v>496.46</v>
      </c>
      <c r="O120" s="467">
        <v>500</v>
      </c>
      <c r="P120" s="471"/>
      <c r="Q120" s="468">
        <f t="shared" si="4"/>
        <v>500</v>
      </c>
      <c r="R120" s="468" t="e">
        <f>SUMIF(EXPdata!G:G,C:C,EXPdata!#REF!)</f>
        <v>#REF!</v>
      </c>
      <c r="S120" s="445" t="s">
        <v>4289</v>
      </c>
    </row>
    <row r="121" spans="1:19">
      <c r="A121" s="427" t="s">
        <v>23</v>
      </c>
      <c r="B121" s="428" t="s">
        <v>506</v>
      </c>
      <c r="C121" s="429" t="s">
        <v>1648</v>
      </c>
      <c r="D121" s="443" t="s">
        <v>2129</v>
      </c>
      <c r="E121" s="430" t="s">
        <v>4679</v>
      </c>
      <c r="F121" s="434">
        <v>520115</v>
      </c>
      <c r="G121" s="429" t="s">
        <v>49</v>
      </c>
      <c r="H121" s="438">
        <v>343.49</v>
      </c>
      <c r="I121" s="438">
        <v>455</v>
      </c>
      <c r="J121" s="438"/>
      <c r="K121" s="438">
        <v>455</v>
      </c>
      <c r="L121" s="438">
        <v>0</v>
      </c>
      <c r="M121" s="432">
        <v>350</v>
      </c>
      <c r="N121" s="432">
        <f t="shared" si="3"/>
        <v>350</v>
      </c>
      <c r="O121" s="467">
        <v>350</v>
      </c>
      <c r="P121" s="471"/>
      <c r="Q121" s="468">
        <f t="shared" si="4"/>
        <v>350</v>
      </c>
      <c r="R121" s="468" t="e">
        <f>SUMIF(EXPdata!G:G,C:C,EXPdata!#REF!)</f>
        <v>#REF!</v>
      </c>
      <c r="S121" s="445"/>
    </row>
    <row r="122" spans="1:19">
      <c r="A122" s="427" t="s">
        <v>23</v>
      </c>
      <c r="B122" s="428" t="s">
        <v>506</v>
      </c>
      <c r="C122" s="429" t="s">
        <v>1620</v>
      </c>
      <c r="D122" s="443" t="s">
        <v>30</v>
      </c>
      <c r="E122" s="430" t="s">
        <v>4679</v>
      </c>
      <c r="F122" s="434">
        <v>520230</v>
      </c>
      <c r="G122" s="429" t="s">
        <v>50</v>
      </c>
      <c r="H122" s="438">
        <v>1370.5400000000002</v>
      </c>
      <c r="I122" s="438">
        <v>780</v>
      </c>
      <c r="J122" s="438"/>
      <c r="K122" s="438">
        <v>780</v>
      </c>
      <c r="L122" s="438">
        <v>312.06</v>
      </c>
      <c r="M122" s="432">
        <v>398</v>
      </c>
      <c r="N122" s="432">
        <f t="shared" si="3"/>
        <v>710.06</v>
      </c>
      <c r="O122" s="467">
        <v>600</v>
      </c>
      <c r="P122" s="471"/>
      <c r="Q122" s="468">
        <f t="shared" si="4"/>
        <v>600</v>
      </c>
      <c r="R122" s="468" t="e">
        <f>SUMIF(EXPdata!G:G,C:C,EXPdata!#REF!)</f>
        <v>#REF!</v>
      </c>
      <c r="S122" s="445" t="s">
        <v>4348</v>
      </c>
    </row>
    <row r="123" spans="1:19">
      <c r="A123" s="427" t="s">
        <v>23</v>
      </c>
      <c r="B123" s="428" t="s">
        <v>506</v>
      </c>
      <c r="C123" s="429" t="s">
        <v>1653</v>
      </c>
      <c r="D123" s="443" t="s">
        <v>2133</v>
      </c>
      <c r="E123" s="430" t="s">
        <v>4679</v>
      </c>
      <c r="F123" s="434">
        <v>523100</v>
      </c>
      <c r="G123" s="429" t="s">
        <v>61</v>
      </c>
      <c r="H123" s="438">
        <v>244.88</v>
      </c>
      <c r="I123" s="438">
        <v>370</v>
      </c>
      <c r="J123" s="438"/>
      <c r="K123" s="438">
        <v>370</v>
      </c>
      <c r="L123" s="438">
        <v>119.88</v>
      </c>
      <c r="M123" s="432">
        <v>130</v>
      </c>
      <c r="N123" s="432">
        <f t="shared" si="3"/>
        <v>249.88</v>
      </c>
      <c r="O123" s="467">
        <v>250</v>
      </c>
      <c r="P123" s="471"/>
      <c r="Q123" s="468">
        <f t="shared" si="4"/>
        <v>250</v>
      </c>
      <c r="R123" s="468" t="e">
        <f>SUMIF(EXPdata!G:G,C:C,EXPdata!#REF!)</f>
        <v>#REF!</v>
      </c>
      <c r="S123" s="445" t="s">
        <v>4349</v>
      </c>
    </row>
    <row r="124" spans="1:19">
      <c r="A124" s="427" t="s">
        <v>23</v>
      </c>
      <c r="B124" s="428" t="s">
        <v>506</v>
      </c>
      <c r="C124" s="429" t="s">
        <v>1998</v>
      </c>
      <c r="D124" s="443" t="s">
        <v>2133</v>
      </c>
      <c r="E124" s="430" t="s">
        <v>4679</v>
      </c>
      <c r="F124" s="434">
        <v>523620</v>
      </c>
      <c r="G124" s="429" t="s">
        <v>63</v>
      </c>
      <c r="H124" s="438">
        <v>39.76</v>
      </c>
      <c r="I124" s="438">
        <v>100</v>
      </c>
      <c r="J124" s="438"/>
      <c r="K124" s="438">
        <v>100</v>
      </c>
      <c r="L124" s="438">
        <v>0</v>
      </c>
      <c r="M124" s="432">
        <v>0</v>
      </c>
      <c r="N124" s="432">
        <f t="shared" si="3"/>
        <v>0</v>
      </c>
      <c r="O124" s="467">
        <v>100</v>
      </c>
      <c r="P124" s="471"/>
      <c r="Q124" s="468">
        <f t="shared" si="4"/>
        <v>100</v>
      </c>
      <c r="R124" s="468" t="e">
        <f>SUMIF(EXPdata!G:G,C:C,EXPdata!#REF!)</f>
        <v>#REF!</v>
      </c>
      <c r="S124" s="445" t="s">
        <v>4350</v>
      </c>
    </row>
    <row r="125" spans="1:19">
      <c r="A125" s="427" t="s">
        <v>23</v>
      </c>
      <c r="B125" s="428" t="s">
        <v>506</v>
      </c>
      <c r="C125" s="429" t="s">
        <v>1484</v>
      </c>
      <c r="D125" s="443" t="s">
        <v>2133</v>
      </c>
      <c r="E125" s="430" t="s">
        <v>4679</v>
      </c>
      <c r="F125" s="434">
        <v>523700</v>
      </c>
      <c r="G125" s="429" t="s">
        <v>66</v>
      </c>
      <c r="H125" s="438">
        <v>632.92999999999995</v>
      </c>
      <c r="I125" s="438">
        <v>200</v>
      </c>
      <c r="J125" s="438"/>
      <c r="K125" s="438">
        <v>200</v>
      </c>
      <c r="L125" s="438">
        <v>20.46</v>
      </c>
      <c r="M125" s="432">
        <v>30</v>
      </c>
      <c r="N125" s="432">
        <f t="shared" si="3"/>
        <v>50.46</v>
      </c>
      <c r="O125" s="467">
        <v>200</v>
      </c>
      <c r="P125" s="471"/>
      <c r="Q125" s="468">
        <f t="shared" si="4"/>
        <v>200</v>
      </c>
      <c r="R125" s="468" t="e">
        <f>SUMIF(EXPdata!G:G,C:C,EXPdata!#REF!)</f>
        <v>#REF!</v>
      </c>
      <c r="S125" s="445" t="s">
        <v>4351</v>
      </c>
    </row>
    <row r="126" spans="1:19">
      <c r="A126" s="427" t="s">
        <v>23</v>
      </c>
      <c r="B126" s="428" t="s">
        <v>506</v>
      </c>
      <c r="C126" s="429" t="s">
        <v>2572</v>
      </c>
      <c r="D126" s="433" t="s">
        <v>2130</v>
      </c>
      <c r="E126" s="477" t="s">
        <v>4679</v>
      </c>
      <c r="F126" s="431">
        <v>527690</v>
      </c>
      <c r="G126" s="478" t="s">
        <v>2571</v>
      </c>
      <c r="H126" s="438">
        <v>0</v>
      </c>
      <c r="I126" s="438">
        <v>3906</v>
      </c>
      <c r="J126" s="438">
        <v>-120</v>
      </c>
      <c r="K126" s="438">
        <v>3786</v>
      </c>
      <c r="L126" s="438">
        <v>241.11</v>
      </c>
      <c r="M126" s="432">
        <v>200</v>
      </c>
      <c r="N126" s="432">
        <f t="shared" si="3"/>
        <v>441.11</v>
      </c>
      <c r="O126" s="467">
        <v>2453</v>
      </c>
      <c r="P126" s="471"/>
      <c r="Q126" s="468">
        <f t="shared" si="4"/>
        <v>2453</v>
      </c>
      <c r="R126" s="468" t="e">
        <f>SUMIF(EXPdata!G:G,C:C,EXPdata!#REF!)</f>
        <v>#REF!</v>
      </c>
      <c r="S126" s="445" t="s">
        <v>5176</v>
      </c>
    </row>
    <row r="127" spans="1:19">
      <c r="A127" s="427" t="s">
        <v>23</v>
      </c>
      <c r="B127" s="428" t="s">
        <v>506</v>
      </c>
      <c r="C127" s="429" t="s">
        <v>1399</v>
      </c>
      <c r="D127" s="443" t="s">
        <v>2132</v>
      </c>
      <c r="E127" s="430" t="s">
        <v>4679</v>
      </c>
      <c r="F127" s="434">
        <v>527780</v>
      </c>
      <c r="G127" s="429" t="s">
        <v>128</v>
      </c>
      <c r="H127" s="438">
        <v>129.47</v>
      </c>
      <c r="I127" s="438">
        <v>200</v>
      </c>
      <c r="J127" s="438"/>
      <c r="K127" s="438">
        <v>200</v>
      </c>
      <c r="L127" s="438">
        <v>0</v>
      </c>
      <c r="M127" s="432">
        <v>0</v>
      </c>
      <c r="N127" s="432">
        <f t="shared" si="3"/>
        <v>0</v>
      </c>
      <c r="O127" s="467">
        <v>200</v>
      </c>
      <c r="P127" s="471"/>
      <c r="Q127" s="468">
        <f t="shared" si="4"/>
        <v>200</v>
      </c>
      <c r="R127" s="468" t="e">
        <f>SUMIF(EXPdata!G:G,C:C,EXPdata!#REF!)</f>
        <v>#REF!</v>
      </c>
      <c r="S127" s="445"/>
    </row>
    <row r="128" spans="1:19">
      <c r="A128" s="427" t="s">
        <v>1524</v>
      </c>
      <c r="B128" s="428" t="s">
        <v>326</v>
      </c>
      <c r="C128" s="429" t="s">
        <v>927</v>
      </c>
      <c r="D128" s="443" t="s">
        <v>1950</v>
      </c>
      <c r="E128" s="430" t="s">
        <v>4677</v>
      </c>
      <c r="F128" s="434">
        <v>515100</v>
      </c>
      <c r="G128" s="429" t="s">
        <v>474</v>
      </c>
      <c r="H128" s="438">
        <v>135.81</v>
      </c>
      <c r="I128" s="438">
        <v>0</v>
      </c>
      <c r="J128" s="438"/>
      <c r="K128" s="438">
        <v>0</v>
      </c>
      <c r="L128" s="438">
        <v>60.29999999999999</v>
      </c>
      <c r="M128" s="432">
        <v>90</v>
      </c>
      <c r="N128" s="432">
        <f t="shared" si="3"/>
        <v>150.29999999999998</v>
      </c>
      <c r="O128" s="467">
        <v>150</v>
      </c>
      <c r="P128" s="471">
        <f>-O128</f>
        <v>-150</v>
      </c>
      <c r="Q128" s="468">
        <f t="shared" si="4"/>
        <v>0</v>
      </c>
      <c r="R128" s="468" t="e">
        <f>SUMIF(EXPdata!G:G,C:C,EXPdata!#REF!)</f>
        <v>#REF!</v>
      </c>
      <c r="S128" s="463"/>
    </row>
    <row r="129" spans="1:19">
      <c r="A129" s="427" t="s">
        <v>1524</v>
      </c>
      <c r="B129" s="439" t="s">
        <v>295</v>
      </c>
      <c r="C129" s="429" t="s">
        <v>873</v>
      </c>
      <c r="D129" s="443" t="s">
        <v>1950</v>
      </c>
      <c r="E129" s="430" t="s">
        <v>4677</v>
      </c>
      <c r="F129" s="434">
        <v>515100</v>
      </c>
      <c r="G129" s="429" t="s">
        <v>474</v>
      </c>
      <c r="H129" s="438">
        <v>94.530000000000015</v>
      </c>
      <c r="I129" s="438">
        <v>0</v>
      </c>
      <c r="J129" s="438"/>
      <c r="K129" s="438">
        <v>0</v>
      </c>
      <c r="L129" s="438">
        <v>47.289999999999992</v>
      </c>
      <c r="M129" s="432">
        <v>0</v>
      </c>
      <c r="N129" s="432">
        <f t="shared" si="3"/>
        <v>47.289999999999992</v>
      </c>
      <c r="O129" s="467">
        <v>100</v>
      </c>
      <c r="P129" s="471">
        <f>-O129</f>
        <v>-100</v>
      </c>
      <c r="Q129" s="468">
        <f t="shared" si="4"/>
        <v>0</v>
      </c>
      <c r="R129" s="468" t="e">
        <f>SUMIF(EXPdata!G:G,C:C,EXPdata!#REF!)</f>
        <v>#REF!</v>
      </c>
      <c r="S129" s="445"/>
    </row>
    <row r="130" spans="1:19" ht="45">
      <c r="A130" s="427" t="s">
        <v>23</v>
      </c>
      <c r="B130" s="428" t="s">
        <v>440</v>
      </c>
      <c r="C130" s="429" t="s">
        <v>2037</v>
      </c>
      <c r="D130" s="482" t="s">
        <v>2547</v>
      </c>
      <c r="E130" s="483" t="s">
        <v>4677</v>
      </c>
      <c r="F130" s="484">
        <v>510000</v>
      </c>
      <c r="G130" s="485" t="s">
        <v>1791</v>
      </c>
      <c r="H130" s="438">
        <v>0</v>
      </c>
      <c r="I130" s="438">
        <v>203897</v>
      </c>
      <c r="J130" s="438"/>
      <c r="K130" s="438">
        <v>203897</v>
      </c>
      <c r="L130" s="438">
        <v>0</v>
      </c>
      <c r="M130" s="432">
        <v>144185</v>
      </c>
      <c r="N130" s="432">
        <f t="shared" si="3"/>
        <v>144185</v>
      </c>
      <c r="O130" s="467">
        <v>218068.201199</v>
      </c>
      <c r="P130" s="471"/>
      <c r="Q130" s="468">
        <f t="shared" si="4"/>
        <v>218068.201199</v>
      </c>
      <c r="R130" s="468" t="e">
        <f>SUMIF(EXPdata!G:G,C:C,EXPdata!#REF!)</f>
        <v>#REF!</v>
      </c>
      <c r="S130" s="445" t="s">
        <v>4368</v>
      </c>
    </row>
    <row r="131" spans="1:19">
      <c r="A131" s="427" t="s">
        <v>23</v>
      </c>
      <c r="B131" s="428" t="s">
        <v>440</v>
      </c>
      <c r="C131" s="429" t="s">
        <v>2048</v>
      </c>
      <c r="D131" s="443" t="s">
        <v>2128</v>
      </c>
      <c r="E131" s="430" t="s">
        <v>4679</v>
      </c>
      <c r="F131" s="434">
        <v>520020</v>
      </c>
      <c r="G131" s="429" t="s">
        <v>86</v>
      </c>
      <c r="H131" s="438">
        <v>405.3</v>
      </c>
      <c r="I131" s="438">
        <v>372</v>
      </c>
      <c r="J131" s="438"/>
      <c r="K131" s="438">
        <v>372</v>
      </c>
      <c r="L131" s="438">
        <v>104</v>
      </c>
      <c r="M131" s="432">
        <v>312</v>
      </c>
      <c r="N131" s="432">
        <f t="shared" si="3"/>
        <v>416</v>
      </c>
      <c r="O131" s="467">
        <v>416</v>
      </c>
      <c r="P131" s="471"/>
      <c r="Q131" s="468">
        <f t="shared" si="4"/>
        <v>416</v>
      </c>
      <c r="R131" s="468" t="e">
        <f>SUMIF(EXPdata!G:G,C:C,EXPdata!#REF!)</f>
        <v>#REF!</v>
      </c>
      <c r="S131" s="445" t="s">
        <v>4364</v>
      </c>
    </row>
    <row r="132" spans="1:19">
      <c r="A132" s="427" t="s">
        <v>23</v>
      </c>
      <c r="B132" s="428" t="s">
        <v>440</v>
      </c>
      <c r="C132" s="429" t="s">
        <v>2049</v>
      </c>
      <c r="D132" s="443" t="s">
        <v>2129</v>
      </c>
      <c r="E132" s="430" t="s">
        <v>4679</v>
      </c>
      <c r="F132" s="434">
        <v>520115</v>
      </c>
      <c r="G132" s="429" t="s">
        <v>49</v>
      </c>
      <c r="H132" s="438">
        <v>197.5</v>
      </c>
      <c r="I132" s="438">
        <v>1450</v>
      </c>
      <c r="J132" s="438"/>
      <c r="K132" s="438">
        <v>1450</v>
      </c>
      <c r="L132" s="438">
        <v>0</v>
      </c>
      <c r="M132" s="432">
        <v>1400</v>
      </c>
      <c r="N132" s="432">
        <f t="shared" si="3"/>
        <v>1400</v>
      </c>
      <c r="O132" s="467">
        <v>1400</v>
      </c>
      <c r="P132" s="471"/>
      <c r="Q132" s="468">
        <f t="shared" si="4"/>
        <v>1400</v>
      </c>
      <c r="R132" s="468" t="e">
        <f>SUMIF(EXPdata!G:G,C:C,EXPdata!#REF!)</f>
        <v>#REF!</v>
      </c>
      <c r="S132" s="445" t="s">
        <v>4374</v>
      </c>
    </row>
    <row r="133" spans="1:19">
      <c r="A133" s="427" t="s">
        <v>23</v>
      </c>
      <c r="B133" s="428" t="s">
        <v>440</v>
      </c>
      <c r="C133" s="429" t="s">
        <v>2248</v>
      </c>
      <c r="D133" s="443" t="s">
        <v>30</v>
      </c>
      <c r="E133" s="430" t="s">
        <v>4679</v>
      </c>
      <c r="F133" s="434">
        <v>520230</v>
      </c>
      <c r="G133" s="429" t="s">
        <v>50</v>
      </c>
      <c r="H133" s="438">
        <v>456.12</v>
      </c>
      <c r="I133" s="438">
        <v>460</v>
      </c>
      <c r="J133" s="438"/>
      <c r="K133" s="438">
        <v>460</v>
      </c>
      <c r="L133" s="438">
        <v>152.04</v>
      </c>
      <c r="M133" s="432">
        <v>308</v>
      </c>
      <c r="N133" s="432">
        <f t="shared" ref="N133:N196" si="5">L133+M133</f>
        <v>460.03999999999996</v>
      </c>
      <c r="O133" s="467">
        <v>460</v>
      </c>
      <c r="P133" s="471"/>
      <c r="Q133" s="468">
        <f t="shared" ref="Q133:Q196" si="6">O133+P133</f>
        <v>460</v>
      </c>
      <c r="R133" s="468" t="e">
        <f>SUMIF(EXPdata!G:G,C:C,EXPdata!#REF!)</f>
        <v>#REF!</v>
      </c>
      <c r="S133" s="445" t="s">
        <v>4376</v>
      </c>
    </row>
    <row r="134" spans="1:19">
      <c r="A134" s="427" t="s">
        <v>23</v>
      </c>
      <c r="B134" s="428" t="s">
        <v>440</v>
      </c>
      <c r="C134" s="429" t="s">
        <v>2050</v>
      </c>
      <c r="D134" s="443" t="s">
        <v>30</v>
      </c>
      <c r="E134" s="430" t="s">
        <v>4679</v>
      </c>
      <c r="F134" s="434">
        <v>520320</v>
      </c>
      <c r="G134" s="429" t="s">
        <v>51</v>
      </c>
      <c r="H134" s="438">
        <v>1509.3799999999999</v>
      </c>
      <c r="I134" s="438">
        <v>1596</v>
      </c>
      <c r="J134" s="438"/>
      <c r="K134" s="438">
        <v>1596</v>
      </c>
      <c r="L134" s="438">
        <v>725.70999999999992</v>
      </c>
      <c r="M134" s="432">
        <v>870</v>
      </c>
      <c r="N134" s="432">
        <f t="shared" si="5"/>
        <v>1595.71</v>
      </c>
      <c r="O134" s="467">
        <v>1596</v>
      </c>
      <c r="P134" s="471"/>
      <c r="Q134" s="468">
        <f t="shared" si="6"/>
        <v>1596</v>
      </c>
      <c r="R134" s="468" t="e">
        <f>SUMIF(EXPdata!G:G,C:C,EXPdata!#REF!)</f>
        <v>#REF!</v>
      </c>
      <c r="S134" s="445" t="s">
        <v>4372</v>
      </c>
    </row>
    <row r="135" spans="1:19">
      <c r="A135" s="427" t="s">
        <v>1524</v>
      </c>
      <c r="B135" s="428" t="s">
        <v>445</v>
      </c>
      <c r="C135" s="429" t="s">
        <v>889</v>
      </c>
      <c r="D135" s="443" t="s">
        <v>1950</v>
      </c>
      <c r="E135" s="430" t="s">
        <v>4677</v>
      </c>
      <c r="F135" s="434">
        <v>515100</v>
      </c>
      <c r="G135" s="429" t="s">
        <v>474</v>
      </c>
      <c r="H135" s="438">
        <v>205</v>
      </c>
      <c r="I135" s="438">
        <v>0</v>
      </c>
      <c r="J135" s="438"/>
      <c r="K135" s="438">
        <v>0</v>
      </c>
      <c r="L135" s="438">
        <v>56.95</v>
      </c>
      <c r="M135" s="432">
        <v>0</v>
      </c>
      <c r="N135" s="432">
        <f t="shared" si="5"/>
        <v>56.95</v>
      </c>
      <c r="O135" s="467">
        <v>200</v>
      </c>
      <c r="P135" s="471">
        <f>-O135</f>
        <v>-200</v>
      </c>
      <c r="Q135" s="468">
        <f t="shared" si="6"/>
        <v>0</v>
      </c>
      <c r="R135" s="468" t="e">
        <f>SUMIF(EXPdata!G:G,C:C,EXPdata!#REF!)</f>
        <v>#REF!</v>
      </c>
      <c r="S135" s="445"/>
    </row>
    <row r="136" spans="1:19">
      <c r="A136" s="427" t="s">
        <v>23</v>
      </c>
      <c r="B136" s="428" t="s">
        <v>440</v>
      </c>
      <c r="C136" s="429" t="s">
        <v>2052</v>
      </c>
      <c r="D136" s="443" t="s">
        <v>2128</v>
      </c>
      <c r="E136" s="430" t="s">
        <v>4679</v>
      </c>
      <c r="F136" s="434">
        <v>520710</v>
      </c>
      <c r="G136" s="429" t="s">
        <v>162</v>
      </c>
      <c r="H136" s="438">
        <v>835.22</v>
      </c>
      <c r="I136" s="438">
        <v>2000</v>
      </c>
      <c r="J136" s="438"/>
      <c r="K136" s="438">
        <v>2000</v>
      </c>
      <c r="L136" s="438">
        <v>782.99</v>
      </c>
      <c r="M136" s="432">
        <v>1217</v>
      </c>
      <c r="N136" s="432">
        <f t="shared" si="5"/>
        <v>1999.99</v>
      </c>
      <c r="O136" s="467">
        <v>2000</v>
      </c>
      <c r="P136" s="471"/>
      <c r="Q136" s="468">
        <f t="shared" si="6"/>
        <v>2000</v>
      </c>
      <c r="R136" s="468" t="e">
        <f>SUMIF(EXPdata!G:G,C:C,EXPdata!#REF!)</f>
        <v>#REF!</v>
      </c>
      <c r="S136" s="445" t="s">
        <v>4377</v>
      </c>
    </row>
    <row r="137" spans="1:19">
      <c r="A137" s="427" t="s">
        <v>23</v>
      </c>
      <c r="B137" s="428" t="s">
        <v>440</v>
      </c>
      <c r="C137" s="429" t="s">
        <v>2053</v>
      </c>
      <c r="D137" s="443" t="s">
        <v>2128</v>
      </c>
      <c r="E137" s="430" t="s">
        <v>4679</v>
      </c>
      <c r="F137" s="434">
        <v>520800</v>
      </c>
      <c r="G137" s="429" t="s">
        <v>54</v>
      </c>
      <c r="H137" s="438">
        <v>621.78</v>
      </c>
      <c r="I137" s="438">
        <v>1000</v>
      </c>
      <c r="J137" s="438"/>
      <c r="K137" s="438">
        <v>1000</v>
      </c>
      <c r="L137" s="438">
        <v>0</v>
      </c>
      <c r="M137" s="432">
        <v>250</v>
      </c>
      <c r="N137" s="432">
        <f t="shared" si="5"/>
        <v>250</v>
      </c>
      <c r="O137" s="467">
        <v>1000</v>
      </c>
      <c r="P137" s="471"/>
      <c r="Q137" s="468">
        <f t="shared" si="6"/>
        <v>1000</v>
      </c>
      <c r="R137" s="468" t="e">
        <f>SUMIF(EXPdata!G:G,C:C,EXPdata!#REF!)</f>
        <v>#REF!</v>
      </c>
      <c r="S137" s="445" t="s">
        <v>4381</v>
      </c>
    </row>
    <row r="138" spans="1:19">
      <c r="A138" s="427" t="s">
        <v>23</v>
      </c>
      <c r="B138" s="428" t="s">
        <v>440</v>
      </c>
      <c r="C138" s="429" t="s">
        <v>2054</v>
      </c>
      <c r="D138" s="443" t="s">
        <v>30</v>
      </c>
      <c r="E138" s="430" t="s">
        <v>4679</v>
      </c>
      <c r="F138" s="434">
        <v>521700</v>
      </c>
      <c r="G138" s="429" t="s">
        <v>1072</v>
      </c>
      <c r="H138" s="438">
        <v>424.72</v>
      </c>
      <c r="I138" s="438">
        <v>488</v>
      </c>
      <c r="J138" s="438"/>
      <c r="K138" s="438">
        <v>488</v>
      </c>
      <c r="L138" s="438">
        <v>247.17000000000002</v>
      </c>
      <c r="M138" s="432">
        <v>241</v>
      </c>
      <c r="N138" s="432">
        <f t="shared" si="5"/>
        <v>488.17</v>
      </c>
      <c r="O138" s="467">
        <v>500</v>
      </c>
      <c r="P138" s="471"/>
      <c r="Q138" s="468">
        <f t="shared" si="6"/>
        <v>500</v>
      </c>
      <c r="R138" s="468" t="e">
        <f>SUMIF(EXPdata!G:G,C:C,EXPdata!#REF!)</f>
        <v>#REF!</v>
      </c>
      <c r="S138" s="445" t="s">
        <v>4356</v>
      </c>
    </row>
    <row r="139" spans="1:19">
      <c r="A139" s="427" t="s">
        <v>23</v>
      </c>
      <c r="B139" s="428" t="s">
        <v>440</v>
      </c>
      <c r="C139" s="429" t="s">
        <v>2055</v>
      </c>
      <c r="D139" s="443" t="s">
        <v>2128</v>
      </c>
      <c r="E139" s="430" t="s">
        <v>4679</v>
      </c>
      <c r="F139" s="434">
        <v>521720</v>
      </c>
      <c r="G139" s="429" t="s">
        <v>121</v>
      </c>
      <c r="H139" s="438">
        <v>0</v>
      </c>
      <c r="I139" s="438">
        <v>100</v>
      </c>
      <c r="J139" s="438"/>
      <c r="K139" s="438">
        <v>100</v>
      </c>
      <c r="L139" s="438">
        <v>0</v>
      </c>
      <c r="M139" s="432">
        <v>100</v>
      </c>
      <c r="N139" s="432">
        <f t="shared" si="5"/>
        <v>100</v>
      </c>
      <c r="O139" s="467">
        <v>100</v>
      </c>
      <c r="P139" s="471"/>
      <c r="Q139" s="468">
        <f t="shared" si="6"/>
        <v>100</v>
      </c>
      <c r="R139" s="468" t="e">
        <f>SUMIF(EXPdata!G:G,C:C,EXPdata!#REF!)</f>
        <v>#REF!</v>
      </c>
      <c r="S139" s="445" t="s">
        <v>4358</v>
      </c>
    </row>
    <row r="140" spans="1:19" ht="30">
      <c r="A140" s="427" t="s">
        <v>23</v>
      </c>
      <c r="B140" s="428" t="s">
        <v>440</v>
      </c>
      <c r="C140" s="429" t="s">
        <v>2056</v>
      </c>
      <c r="D140" s="443" t="s">
        <v>2128</v>
      </c>
      <c r="E140" s="430" t="s">
        <v>4679</v>
      </c>
      <c r="F140" s="434">
        <v>522310</v>
      </c>
      <c r="G140" s="429" t="s">
        <v>60</v>
      </c>
      <c r="H140" s="438">
        <v>34577.960000000006</v>
      </c>
      <c r="I140" s="438">
        <v>3000</v>
      </c>
      <c r="J140" s="438"/>
      <c r="K140" s="438">
        <v>3000</v>
      </c>
      <c r="L140" s="438">
        <v>0</v>
      </c>
      <c r="M140" s="432">
        <v>1500</v>
      </c>
      <c r="N140" s="432">
        <f t="shared" si="5"/>
        <v>1500</v>
      </c>
      <c r="O140" s="467">
        <v>3000</v>
      </c>
      <c r="P140" s="471"/>
      <c r="Q140" s="468">
        <f t="shared" si="6"/>
        <v>3000</v>
      </c>
      <c r="R140" s="468" t="e">
        <f>SUMIF(EXPdata!G:G,C:C,EXPdata!#REF!)</f>
        <v>#REF!</v>
      </c>
      <c r="S140" s="445" t="s">
        <v>4357</v>
      </c>
    </row>
    <row r="141" spans="1:19" ht="30">
      <c r="A141" s="427" t="s">
        <v>23</v>
      </c>
      <c r="B141" s="428" t="s">
        <v>440</v>
      </c>
      <c r="C141" s="429" t="s">
        <v>2057</v>
      </c>
      <c r="D141" s="443" t="s">
        <v>2128</v>
      </c>
      <c r="E141" s="430" t="s">
        <v>4679</v>
      </c>
      <c r="F141" s="434">
        <v>522320</v>
      </c>
      <c r="G141" s="429" t="s">
        <v>93</v>
      </c>
      <c r="H141" s="438">
        <v>559.62999999999988</v>
      </c>
      <c r="I141" s="438">
        <v>2000</v>
      </c>
      <c r="J141" s="438"/>
      <c r="K141" s="438">
        <v>2000</v>
      </c>
      <c r="L141" s="438">
        <v>0</v>
      </c>
      <c r="M141" s="432">
        <v>500</v>
      </c>
      <c r="N141" s="432">
        <f t="shared" si="5"/>
        <v>500</v>
      </c>
      <c r="O141" s="467">
        <v>2000</v>
      </c>
      <c r="P141" s="471"/>
      <c r="Q141" s="468">
        <f t="shared" si="6"/>
        <v>2000</v>
      </c>
      <c r="R141" s="468" t="e">
        <f>SUMIF(EXPdata!G:G,C:C,EXPdata!#REF!)</f>
        <v>#REF!</v>
      </c>
      <c r="S141" s="445" t="s">
        <v>4359</v>
      </c>
    </row>
    <row r="142" spans="1:19">
      <c r="A142" s="427" t="s">
        <v>23</v>
      </c>
      <c r="B142" s="428" t="s">
        <v>440</v>
      </c>
      <c r="C142" s="429" t="s">
        <v>2058</v>
      </c>
      <c r="D142" s="443" t="s">
        <v>2128</v>
      </c>
      <c r="E142" s="430" t="s">
        <v>4679</v>
      </c>
      <c r="F142" s="434">
        <v>523220</v>
      </c>
      <c r="G142" s="429" t="s">
        <v>108</v>
      </c>
      <c r="H142" s="438">
        <v>0</v>
      </c>
      <c r="I142" s="438">
        <v>75</v>
      </c>
      <c r="J142" s="438"/>
      <c r="K142" s="438">
        <v>75</v>
      </c>
      <c r="L142" s="438">
        <v>0</v>
      </c>
      <c r="M142" s="432">
        <v>75</v>
      </c>
      <c r="N142" s="432">
        <f t="shared" si="5"/>
        <v>75</v>
      </c>
      <c r="O142" s="467">
        <v>75</v>
      </c>
      <c r="P142" s="471"/>
      <c r="Q142" s="468">
        <f t="shared" si="6"/>
        <v>75</v>
      </c>
      <c r="R142" s="468" t="e">
        <f>SUMIF(EXPdata!G:G,C:C,EXPdata!#REF!)</f>
        <v>#REF!</v>
      </c>
      <c r="S142" s="445"/>
    </row>
    <row r="143" spans="1:19" ht="30">
      <c r="A143" s="427" t="s">
        <v>23</v>
      </c>
      <c r="B143" s="428" t="s">
        <v>440</v>
      </c>
      <c r="C143" s="429" t="s">
        <v>2059</v>
      </c>
      <c r="D143" s="443" t="s">
        <v>2132</v>
      </c>
      <c r="E143" s="430" t="s">
        <v>4679</v>
      </c>
      <c r="F143" s="434">
        <v>523270</v>
      </c>
      <c r="G143" s="429" t="s">
        <v>62</v>
      </c>
      <c r="H143" s="438">
        <v>2454.1399999999994</v>
      </c>
      <c r="I143" s="438">
        <v>4400</v>
      </c>
      <c r="J143" s="438"/>
      <c r="K143" s="438">
        <v>4400</v>
      </c>
      <c r="L143" s="438">
        <v>0</v>
      </c>
      <c r="M143" s="432">
        <v>0</v>
      </c>
      <c r="N143" s="432">
        <f t="shared" si="5"/>
        <v>0</v>
      </c>
      <c r="O143" s="543">
        <v>4400</v>
      </c>
      <c r="P143" s="471"/>
      <c r="Q143" s="468">
        <f t="shared" si="6"/>
        <v>4400</v>
      </c>
      <c r="R143" s="468" t="e">
        <f>SUMIF(EXPdata!G:G,C:C,EXPdata!#REF!)</f>
        <v>#REF!</v>
      </c>
      <c r="S143" s="445" t="s">
        <v>4370</v>
      </c>
    </row>
    <row r="144" spans="1:19">
      <c r="A144" s="427" t="s">
        <v>23</v>
      </c>
      <c r="B144" s="428" t="s">
        <v>440</v>
      </c>
      <c r="C144" s="429" t="s">
        <v>2060</v>
      </c>
      <c r="D144" s="443" t="s">
        <v>2132</v>
      </c>
      <c r="E144" s="430" t="s">
        <v>4679</v>
      </c>
      <c r="F144" s="434">
        <v>523290</v>
      </c>
      <c r="G144" s="429" t="s">
        <v>1281</v>
      </c>
      <c r="H144" s="438">
        <v>45.03</v>
      </c>
      <c r="I144" s="438">
        <v>50</v>
      </c>
      <c r="J144" s="438"/>
      <c r="K144" s="438">
        <v>50</v>
      </c>
      <c r="L144" s="438">
        <v>0.12</v>
      </c>
      <c r="M144" s="432">
        <v>50</v>
      </c>
      <c r="N144" s="432">
        <f t="shared" si="5"/>
        <v>50.12</v>
      </c>
      <c r="O144" s="467">
        <v>50</v>
      </c>
      <c r="P144" s="471"/>
      <c r="Q144" s="468">
        <f t="shared" si="6"/>
        <v>50</v>
      </c>
      <c r="R144" s="468" t="e">
        <f>SUMIF(EXPdata!G:G,C:C,EXPdata!#REF!)</f>
        <v>#REF!</v>
      </c>
      <c r="S144" s="445"/>
    </row>
    <row r="145" spans="1:19">
      <c r="A145" s="427" t="s">
        <v>23</v>
      </c>
      <c r="B145" s="428" t="s">
        <v>440</v>
      </c>
      <c r="C145" s="429" t="s">
        <v>2061</v>
      </c>
      <c r="D145" s="443" t="s">
        <v>2133</v>
      </c>
      <c r="E145" s="430" t="s">
        <v>4679</v>
      </c>
      <c r="F145" s="434">
        <v>523620</v>
      </c>
      <c r="G145" s="429" t="s">
        <v>63</v>
      </c>
      <c r="H145" s="438">
        <v>81.39</v>
      </c>
      <c r="I145" s="438">
        <v>100</v>
      </c>
      <c r="J145" s="438"/>
      <c r="K145" s="438">
        <v>100</v>
      </c>
      <c r="L145" s="438">
        <v>0</v>
      </c>
      <c r="M145" s="432">
        <v>0</v>
      </c>
      <c r="N145" s="432">
        <f t="shared" si="5"/>
        <v>0</v>
      </c>
      <c r="O145" s="467">
        <v>100</v>
      </c>
      <c r="P145" s="471"/>
      <c r="Q145" s="468">
        <f t="shared" si="6"/>
        <v>100</v>
      </c>
      <c r="R145" s="468" t="e">
        <f>SUMIF(EXPdata!G:G,C:C,EXPdata!#REF!)</f>
        <v>#REF!</v>
      </c>
      <c r="S145" s="445" t="s">
        <v>4375</v>
      </c>
    </row>
    <row r="146" spans="1:19" ht="30">
      <c r="A146" s="427" t="s">
        <v>23</v>
      </c>
      <c r="B146" s="428" t="s">
        <v>440</v>
      </c>
      <c r="C146" s="429" t="s">
        <v>2062</v>
      </c>
      <c r="D146" s="443" t="s">
        <v>2133</v>
      </c>
      <c r="E146" s="430" t="s">
        <v>4679</v>
      </c>
      <c r="F146" s="434">
        <v>523680</v>
      </c>
      <c r="G146" s="429" t="s">
        <v>65</v>
      </c>
      <c r="H146" s="438">
        <v>0</v>
      </c>
      <c r="I146" s="438">
        <v>500</v>
      </c>
      <c r="J146" s="438"/>
      <c r="K146" s="438">
        <v>500</v>
      </c>
      <c r="L146" s="438">
        <v>0</v>
      </c>
      <c r="M146" s="432">
        <v>500</v>
      </c>
      <c r="N146" s="432">
        <f t="shared" si="5"/>
        <v>500</v>
      </c>
      <c r="O146" s="467">
        <v>500</v>
      </c>
      <c r="P146" s="471"/>
      <c r="Q146" s="468">
        <f t="shared" si="6"/>
        <v>500</v>
      </c>
      <c r="R146" s="468" t="e">
        <f>SUMIF(EXPdata!G:G,C:C,EXPdata!#REF!)</f>
        <v>#REF!</v>
      </c>
      <c r="S146" s="445" t="s">
        <v>4360</v>
      </c>
    </row>
    <row r="147" spans="1:19">
      <c r="A147" s="427" t="s">
        <v>23</v>
      </c>
      <c r="B147" s="428" t="s">
        <v>440</v>
      </c>
      <c r="C147" s="429" t="s">
        <v>2063</v>
      </c>
      <c r="D147" s="443" t="s">
        <v>2133</v>
      </c>
      <c r="E147" s="430" t="s">
        <v>4679</v>
      </c>
      <c r="F147" s="434">
        <v>523700</v>
      </c>
      <c r="G147" s="429" t="s">
        <v>66</v>
      </c>
      <c r="H147" s="438">
        <v>470.81</v>
      </c>
      <c r="I147" s="438">
        <v>1000</v>
      </c>
      <c r="J147" s="438"/>
      <c r="K147" s="438">
        <v>1000</v>
      </c>
      <c r="L147" s="438">
        <v>105.10000000000001</v>
      </c>
      <c r="M147" s="432">
        <v>395</v>
      </c>
      <c r="N147" s="432">
        <f t="shared" si="5"/>
        <v>500.1</v>
      </c>
      <c r="O147" s="467">
        <v>1000</v>
      </c>
      <c r="P147" s="471"/>
      <c r="Q147" s="468">
        <f t="shared" si="6"/>
        <v>1000</v>
      </c>
      <c r="R147" s="468" t="e">
        <f>SUMIF(EXPdata!G:G,C:C,EXPdata!#REF!)</f>
        <v>#REF!</v>
      </c>
      <c r="S147" s="445" t="s">
        <v>4361</v>
      </c>
    </row>
    <row r="148" spans="1:19">
      <c r="A148" s="427" t="s">
        <v>23</v>
      </c>
      <c r="B148" s="428" t="s">
        <v>440</v>
      </c>
      <c r="C148" s="429" t="s">
        <v>2064</v>
      </c>
      <c r="D148" s="433" t="s">
        <v>2130</v>
      </c>
      <c r="E148" s="477" t="s">
        <v>4679</v>
      </c>
      <c r="F148" s="431">
        <v>523760</v>
      </c>
      <c r="G148" s="478" t="s">
        <v>2835</v>
      </c>
      <c r="H148" s="438">
        <v>21.94</v>
      </c>
      <c r="I148" s="438">
        <v>0</v>
      </c>
      <c r="J148" s="438"/>
      <c r="K148" s="438">
        <v>0</v>
      </c>
      <c r="L148" s="438">
        <v>7.49</v>
      </c>
      <c r="M148" s="432">
        <v>0</v>
      </c>
      <c r="N148" s="432">
        <f t="shared" si="5"/>
        <v>7.49</v>
      </c>
      <c r="O148" s="467">
        <v>43</v>
      </c>
      <c r="P148" s="471"/>
      <c r="Q148" s="468">
        <f t="shared" si="6"/>
        <v>43</v>
      </c>
      <c r="R148" s="468" t="e">
        <f>SUMIF(EXPdata!G:G,C:C,EXPdata!#REF!)</f>
        <v>#REF!</v>
      </c>
      <c r="S148" s="445" t="s">
        <v>5180</v>
      </c>
    </row>
    <row r="149" spans="1:19">
      <c r="A149" s="427" t="s">
        <v>23</v>
      </c>
      <c r="B149" s="428" t="s">
        <v>440</v>
      </c>
      <c r="C149" s="429" t="s">
        <v>2065</v>
      </c>
      <c r="D149" s="443" t="s">
        <v>2133</v>
      </c>
      <c r="E149" s="430" t="s">
        <v>4679</v>
      </c>
      <c r="F149" s="434">
        <v>523800</v>
      </c>
      <c r="G149" s="429" t="s">
        <v>67</v>
      </c>
      <c r="H149" s="438">
        <v>0</v>
      </c>
      <c r="I149" s="438">
        <v>1000</v>
      </c>
      <c r="J149" s="438"/>
      <c r="K149" s="438">
        <v>1000</v>
      </c>
      <c r="L149" s="438">
        <v>0</v>
      </c>
      <c r="M149" s="432">
        <v>0</v>
      </c>
      <c r="N149" s="432">
        <f t="shared" si="5"/>
        <v>0</v>
      </c>
      <c r="O149" s="467">
        <v>1000</v>
      </c>
      <c r="P149" s="471"/>
      <c r="Q149" s="468">
        <f t="shared" si="6"/>
        <v>1000</v>
      </c>
      <c r="R149" s="468" t="e">
        <f>SUMIF(EXPdata!G:G,C:C,EXPdata!#REF!)</f>
        <v>#REF!</v>
      </c>
      <c r="S149" s="445" t="s">
        <v>4365</v>
      </c>
    </row>
    <row r="150" spans="1:19">
      <c r="A150" s="427" t="s">
        <v>23</v>
      </c>
      <c r="B150" s="428" t="s">
        <v>440</v>
      </c>
      <c r="C150" s="429" t="s">
        <v>2066</v>
      </c>
      <c r="D150" s="443" t="s">
        <v>2133</v>
      </c>
      <c r="E150" s="430" t="s">
        <v>4679</v>
      </c>
      <c r="F150" s="434">
        <v>524840</v>
      </c>
      <c r="G150" s="429" t="s">
        <v>69</v>
      </c>
      <c r="H150" s="438">
        <v>123.25</v>
      </c>
      <c r="I150" s="438">
        <v>175</v>
      </c>
      <c r="J150" s="438"/>
      <c r="K150" s="438">
        <v>175</v>
      </c>
      <c r="L150" s="438">
        <v>0</v>
      </c>
      <c r="M150" s="432">
        <v>175</v>
      </c>
      <c r="N150" s="432">
        <f t="shared" si="5"/>
        <v>175</v>
      </c>
      <c r="O150" s="467">
        <v>175</v>
      </c>
      <c r="P150" s="471"/>
      <c r="Q150" s="468">
        <f t="shared" si="6"/>
        <v>175</v>
      </c>
      <c r="R150" s="468" t="e">
        <f>SUMIF(EXPdata!G:G,C:C,EXPdata!#REF!)</f>
        <v>#REF!</v>
      </c>
      <c r="S150" s="445" t="s">
        <v>4378</v>
      </c>
    </row>
    <row r="151" spans="1:19">
      <c r="A151" s="427" t="s">
        <v>23</v>
      </c>
      <c r="B151" s="428" t="s">
        <v>440</v>
      </c>
      <c r="C151" s="429" t="s">
        <v>2067</v>
      </c>
      <c r="D151" s="443" t="s">
        <v>2128</v>
      </c>
      <c r="E151" s="430" t="s">
        <v>4679</v>
      </c>
      <c r="F151" s="434">
        <v>525520</v>
      </c>
      <c r="G151" s="429" t="s">
        <v>197</v>
      </c>
      <c r="H151" s="438">
        <v>64.8</v>
      </c>
      <c r="I151" s="438">
        <v>500</v>
      </c>
      <c r="J151" s="438"/>
      <c r="K151" s="438">
        <v>500</v>
      </c>
      <c r="L151" s="438">
        <v>0</v>
      </c>
      <c r="M151" s="432">
        <v>500</v>
      </c>
      <c r="N151" s="432">
        <f t="shared" si="5"/>
        <v>500</v>
      </c>
      <c r="O151" s="467">
        <v>500</v>
      </c>
      <c r="P151" s="471"/>
      <c r="Q151" s="468">
        <f t="shared" si="6"/>
        <v>500</v>
      </c>
      <c r="R151" s="468" t="e">
        <f>SUMIF(EXPdata!G:G,C:C,EXPdata!#REF!)</f>
        <v>#REF!</v>
      </c>
      <c r="S151" s="445"/>
    </row>
    <row r="152" spans="1:19">
      <c r="A152" s="427" t="s">
        <v>23</v>
      </c>
      <c r="B152" s="428" t="s">
        <v>440</v>
      </c>
      <c r="C152" s="429" t="s">
        <v>2069</v>
      </c>
      <c r="D152" s="443" t="s">
        <v>2128</v>
      </c>
      <c r="E152" s="430" t="s">
        <v>4679</v>
      </c>
      <c r="F152" s="434">
        <v>526960</v>
      </c>
      <c r="G152" s="429" t="s">
        <v>97</v>
      </c>
      <c r="H152" s="438">
        <v>43.47</v>
      </c>
      <c r="I152" s="438">
        <v>100</v>
      </c>
      <c r="J152" s="438"/>
      <c r="K152" s="438">
        <v>100</v>
      </c>
      <c r="L152" s="438">
        <v>0</v>
      </c>
      <c r="M152" s="432">
        <v>100</v>
      </c>
      <c r="N152" s="432">
        <f t="shared" si="5"/>
        <v>100</v>
      </c>
      <c r="O152" s="467">
        <v>100</v>
      </c>
      <c r="P152" s="471"/>
      <c r="Q152" s="468">
        <f t="shared" si="6"/>
        <v>100</v>
      </c>
      <c r="R152" s="468" t="e">
        <f>SUMIF(EXPdata!G:G,C:C,EXPdata!#REF!)</f>
        <v>#REF!</v>
      </c>
      <c r="S152" s="445"/>
    </row>
    <row r="153" spans="1:19">
      <c r="A153" s="427" t="s">
        <v>23</v>
      </c>
      <c r="B153" s="428" t="s">
        <v>440</v>
      </c>
      <c r="C153" s="429" t="s">
        <v>2070</v>
      </c>
      <c r="D153" s="443" t="s">
        <v>2132</v>
      </c>
      <c r="E153" s="430" t="s">
        <v>4679</v>
      </c>
      <c r="F153" s="434">
        <v>527660</v>
      </c>
      <c r="G153" s="429" t="s">
        <v>112</v>
      </c>
      <c r="H153" s="438">
        <v>0</v>
      </c>
      <c r="I153" s="438">
        <v>2000</v>
      </c>
      <c r="J153" s="438"/>
      <c r="K153" s="438">
        <v>2000</v>
      </c>
      <c r="L153" s="438">
        <v>0</v>
      </c>
      <c r="M153" s="432">
        <v>0</v>
      </c>
      <c r="N153" s="432">
        <f t="shared" si="5"/>
        <v>0</v>
      </c>
      <c r="O153" s="467">
        <v>2000</v>
      </c>
      <c r="P153" s="471"/>
      <c r="Q153" s="468">
        <f t="shared" si="6"/>
        <v>2000</v>
      </c>
      <c r="R153" s="468" t="e">
        <f>SUMIF(EXPdata!G:G,C:C,EXPdata!#REF!)</f>
        <v>#REF!</v>
      </c>
      <c r="S153" s="445" t="s">
        <v>4362</v>
      </c>
    </row>
    <row r="154" spans="1:19">
      <c r="A154" s="427" t="s">
        <v>23</v>
      </c>
      <c r="B154" s="428" t="s">
        <v>440</v>
      </c>
      <c r="C154" s="429" t="s">
        <v>2071</v>
      </c>
      <c r="D154" s="443" t="s">
        <v>2128</v>
      </c>
      <c r="E154" s="430" t="s">
        <v>4679</v>
      </c>
      <c r="F154" s="434">
        <v>527680</v>
      </c>
      <c r="G154" s="429" t="s">
        <v>74</v>
      </c>
      <c r="H154" s="438">
        <v>0</v>
      </c>
      <c r="I154" s="438">
        <v>300</v>
      </c>
      <c r="J154" s="438"/>
      <c r="K154" s="438">
        <v>300</v>
      </c>
      <c r="L154" s="438">
        <v>0</v>
      </c>
      <c r="M154" s="432">
        <v>100</v>
      </c>
      <c r="N154" s="432">
        <f t="shared" si="5"/>
        <v>100</v>
      </c>
      <c r="O154" s="467">
        <v>300</v>
      </c>
      <c r="P154" s="471"/>
      <c r="Q154" s="468">
        <f t="shared" si="6"/>
        <v>300</v>
      </c>
      <c r="R154" s="468" t="e">
        <f>SUMIF(EXPdata!G:G,C:C,EXPdata!#REF!)</f>
        <v>#REF!</v>
      </c>
      <c r="S154" s="445" t="s">
        <v>4367</v>
      </c>
    </row>
    <row r="155" spans="1:19" ht="30">
      <c r="A155" s="427" t="s">
        <v>23</v>
      </c>
      <c r="B155" s="428" t="s">
        <v>440</v>
      </c>
      <c r="C155" s="429" t="s">
        <v>2073</v>
      </c>
      <c r="D155" s="443" t="s">
        <v>2132</v>
      </c>
      <c r="E155" s="430" t="s">
        <v>4679</v>
      </c>
      <c r="F155" s="434">
        <v>527780</v>
      </c>
      <c r="G155" s="429" t="s">
        <v>128</v>
      </c>
      <c r="H155" s="438">
        <v>3502.8500000000004</v>
      </c>
      <c r="I155" s="438">
        <v>7000</v>
      </c>
      <c r="J155" s="438"/>
      <c r="K155" s="438">
        <v>7000</v>
      </c>
      <c r="L155" s="438">
        <v>1215</v>
      </c>
      <c r="M155" s="432">
        <v>285</v>
      </c>
      <c r="N155" s="432">
        <f t="shared" si="5"/>
        <v>1500</v>
      </c>
      <c r="O155" s="467">
        <v>7000</v>
      </c>
      <c r="P155" s="471"/>
      <c r="Q155" s="468">
        <f t="shared" si="6"/>
        <v>7000</v>
      </c>
      <c r="R155" s="468" t="e">
        <f>SUMIF(EXPdata!G:G,C:C,EXPdata!#REF!)</f>
        <v>#REF!</v>
      </c>
      <c r="S155" s="445" t="s">
        <v>4371</v>
      </c>
    </row>
    <row r="156" spans="1:19">
      <c r="A156" s="427" t="s">
        <v>1524</v>
      </c>
      <c r="B156" s="428" t="s">
        <v>446</v>
      </c>
      <c r="C156" s="429" t="s">
        <v>860</v>
      </c>
      <c r="D156" s="443" t="s">
        <v>1950</v>
      </c>
      <c r="E156" s="430" t="s">
        <v>4677</v>
      </c>
      <c r="F156" s="434">
        <v>515100</v>
      </c>
      <c r="G156" s="429" t="s">
        <v>474</v>
      </c>
      <c r="H156" s="438">
        <v>171.29</v>
      </c>
      <c r="I156" s="438">
        <v>0</v>
      </c>
      <c r="J156" s="438"/>
      <c r="K156" s="438">
        <v>0</v>
      </c>
      <c r="L156" s="438">
        <v>54.89</v>
      </c>
      <c r="M156" s="432">
        <v>0</v>
      </c>
      <c r="N156" s="432">
        <f t="shared" si="5"/>
        <v>54.89</v>
      </c>
      <c r="O156" s="467">
        <v>200</v>
      </c>
      <c r="P156" s="471">
        <f>-O156</f>
        <v>-200</v>
      </c>
      <c r="Q156" s="468">
        <f t="shared" si="6"/>
        <v>0</v>
      </c>
      <c r="R156" s="468" t="e">
        <f>SUMIF(EXPdata!G:G,C:C,EXPdata!#REF!)</f>
        <v>#REF!</v>
      </c>
      <c r="S156" s="445"/>
    </row>
    <row r="157" spans="1:19">
      <c r="A157" s="427" t="s">
        <v>23</v>
      </c>
      <c r="B157" s="428" t="s">
        <v>440</v>
      </c>
      <c r="C157" s="429" t="s">
        <v>2075</v>
      </c>
      <c r="D157" s="488" t="s">
        <v>2546</v>
      </c>
      <c r="E157" s="489" t="s">
        <v>4679</v>
      </c>
      <c r="F157" s="490">
        <v>529040</v>
      </c>
      <c r="G157" s="491" t="s">
        <v>82</v>
      </c>
      <c r="H157" s="438">
        <v>1224.25</v>
      </c>
      <c r="I157" s="438">
        <v>1500</v>
      </c>
      <c r="J157" s="438"/>
      <c r="K157" s="438">
        <v>1500</v>
      </c>
      <c r="L157" s="438">
        <v>0</v>
      </c>
      <c r="M157" s="432">
        <v>0</v>
      </c>
      <c r="N157" s="432">
        <f t="shared" si="5"/>
        <v>0</v>
      </c>
      <c r="O157" s="467">
        <v>500</v>
      </c>
      <c r="P157" s="471"/>
      <c r="Q157" s="468">
        <f t="shared" si="6"/>
        <v>500</v>
      </c>
      <c r="R157" s="468" t="e">
        <f>SUMIF(EXPdata!G:G,C:C,EXPdata!#REF!)</f>
        <v>#REF!</v>
      </c>
      <c r="S157" s="445" t="s">
        <v>4366</v>
      </c>
    </row>
    <row r="158" spans="1:19">
      <c r="A158" s="427" t="s">
        <v>23</v>
      </c>
      <c r="B158" s="428" t="s">
        <v>440</v>
      </c>
      <c r="C158" s="429" t="s">
        <v>2076</v>
      </c>
      <c r="D158" s="443" t="s">
        <v>30</v>
      </c>
      <c r="E158" s="430" t="s">
        <v>4679</v>
      </c>
      <c r="F158" s="434">
        <v>529500</v>
      </c>
      <c r="G158" s="429" t="s">
        <v>100</v>
      </c>
      <c r="H158" s="438">
        <v>2168.1800000000003</v>
      </c>
      <c r="I158" s="438">
        <v>3350</v>
      </c>
      <c r="J158" s="438"/>
      <c r="K158" s="438">
        <v>3350</v>
      </c>
      <c r="L158" s="438">
        <v>1086.47</v>
      </c>
      <c r="M158" s="432">
        <v>1200</v>
      </c>
      <c r="N158" s="432">
        <f t="shared" si="5"/>
        <v>2286.4700000000003</v>
      </c>
      <c r="O158" s="467">
        <v>3350</v>
      </c>
      <c r="P158" s="471"/>
      <c r="Q158" s="468">
        <f t="shared" si="6"/>
        <v>3350</v>
      </c>
      <c r="R158" s="468" t="e">
        <f>SUMIF(EXPdata!G:G,C:C,EXPdata!#REF!)</f>
        <v>#REF!</v>
      </c>
      <c r="S158" s="445"/>
    </row>
    <row r="159" spans="1:19">
      <c r="A159" s="427" t="s">
        <v>23</v>
      </c>
      <c r="B159" s="428" t="s">
        <v>440</v>
      </c>
      <c r="C159" s="429" t="s">
        <v>2077</v>
      </c>
      <c r="D159" s="443" t="s">
        <v>30</v>
      </c>
      <c r="E159" s="430" t="s">
        <v>4679</v>
      </c>
      <c r="F159" s="434">
        <v>529510</v>
      </c>
      <c r="G159" s="429" t="s">
        <v>101</v>
      </c>
      <c r="H159" s="438">
        <v>552.71</v>
      </c>
      <c r="I159" s="438">
        <v>1000</v>
      </c>
      <c r="J159" s="438"/>
      <c r="K159" s="438">
        <v>1000</v>
      </c>
      <c r="L159" s="438">
        <v>305.36</v>
      </c>
      <c r="M159" s="432">
        <v>695</v>
      </c>
      <c r="N159" s="432">
        <f t="shared" si="5"/>
        <v>1000.36</v>
      </c>
      <c r="O159" s="467">
        <v>1000</v>
      </c>
      <c r="P159" s="471"/>
      <c r="Q159" s="468">
        <f t="shared" si="6"/>
        <v>1000</v>
      </c>
      <c r="R159" s="468" t="e">
        <f>SUMIF(EXPdata!G:G,C:C,EXPdata!#REF!)</f>
        <v>#REF!</v>
      </c>
      <c r="S159" s="445" t="s">
        <v>4380</v>
      </c>
    </row>
    <row r="160" spans="1:19" ht="45">
      <c r="A160" s="427" t="s">
        <v>23</v>
      </c>
      <c r="B160" s="428" t="s">
        <v>440</v>
      </c>
      <c r="C160" s="429" t="s">
        <v>2078</v>
      </c>
      <c r="D160" s="443" t="s">
        <v>30</v>
      </c>
      <c r="E160" s="430" t="s">
        <v>4679</v>
      </c>
      <c r="F160" s="434">
        <v>529520</v>
      </c>
      <c r="G160" s="429" t="s">
        <v>102</v>
      </c>
      <c r="H160" s="438">
        <v>1529</v>
      </c>
      <c r="I160" s="438">
        <v>2612</v>
      </c>
      <c r="J160" s="438"/>
      <c r="K160" s="438">
        <v>2612</v>
      </c>
      <c r="L160" s="438">
        <v>43.430000000000007</v>
      </c>
      <c r="M160" s="432">
        <v>1440</v>
      </c>
      <c r="N160" s="432">
        <f t="shared" si="5"/>
        <v>1483.43</v>
      </c>
      <c r="O160" s="522">
        <v>3840</v>
      </c>
      <c r="P160" s="471"/>
      <c r="Q160" s="468">
        <f t="shared" si="6"/>
        <v>3840</v>
      </c>
      <c r="R160" s="468" t="e">
        <f>SUMIF(EXPdata!G:G,C:C,EXPdata!#REF!)</f>
        <v>#REF!</v>
      </c>
      <c r="S160" s="445" t="s">
        <v>4369</v>
      </c>
    </row>
    <row r="161" spans="1:19">
      <c r="A161" s="427" t="s">
        <v>23</v>
      </c>
      <c r="B161" s="428" t="s">
        <v>440</v>
      </c>
      <c r="C161" s="429" t="s">
        <v>2079</v>
      </c>
      <c r="D161" s="443" t="s">
        <v>30</v>
      </c>
      <c r="E161" s="430" t="s">
        <v>4679</v>
      </c>
      <c r="F161" s="434">
        <v>529550</v>
      </c>
      <c r="G161" s="429" t="s">
        <v>103</v>
      </c>
      <c r="H161" s="438">
        <v>440.59000000000003</v>
      </c>
      <c r="I161" s="438">
        <v>600</v>
      </c>
      <c r="J161" s="438"/>
      <c r="K161" s="438">
        <v>600</v>
      </c>
      <c r="L161" s="438">
        <v>189.46</v>
      </c>
      <c r="M161" s="432">
        <v>311</v>
      </c>
      <c r="N161" s="432">
        <f t="shared" si="5"/>
        <v>500.46000000000004</v>
      </c>
      <c r="O161" s="467">
        <v>500</v>
      </c>
      <c r="P161" s="471"/>
      <c r="Q161" s="468">
        <f t="shared" si="6"/>
        <v>500</v>
      </c>
      <c r="R161" s="468" t="e">
        <f>SUMIF(EXPdata!G:G,C:C,EXPdata!#REF!)</f>
        <v>#REF!</v>
      </c>
      <c r="S161" s="445" t="s">
        <v>4339</v>
      </c>
    </row>
    <row r="162" spans="1:19">
      <c r="A162" s="427" t="s">
        <v>23</v>
      </c>
      <c r="B162" s="428" t="s">
        <v>440</v>
      </c>
      <c r="C162" s="429" t="s">
        <v>1738</v>
      </c>
      <c r="D162" s="443" t="s">
        <v>2134</v>
      </c>
      <c r="E162" s="430" t="s">
        <v>4678</v>
      </c>
      <c r="F162" s="434">
        <v>537080</v>
      </c>
      <c r="G162" s="429" t="s">
        <v>84</v>
      </c>
      <c r="H162" s="438">
        <v>45</v>
      </c>
      <c r="I162" s="438">
        <v>45</v>
      </c>
      <c r="J162" s="438"/>
      <c r="K162" s="438">
        <v>45</v>
      </c>
      <c r="L162" s="438">
        <v>0</v>
      </c>
      <c r="M162" s="432">
        <v>45</v>
      </c>
      <c r="N162" s="432">
        <f t="shared" si="5"/>
        <v>45</v>
      </c>
      <c r="O162" s="467">
        <v>45</v>
      </c>
      <c r="P162" s="471"/>
      <c r="Q162" s="468">
        <f t="shared" si="6"/>
        <v>45</v>
      </c>
      <c r="R162" s="468" t="e">
        <f>SUMIF(EXPdata!G:G,C:C,EXPdata!#REF!)</f>
        <v>#REF!</v>
      </c>
      <c r="S162" s="445" t="s">
        <v>4382</v>
      </c>
    </row>
    <row r="163" spans="1:19">
      <c r="A163" s="427" t="s">
        <v>23</v>
      </c>
      <c r="B163" s="428" t="s">
        <v>437</v>
      </c>
      <c r="C163" s="429" t="s">
        <v>1426</v>
      </c>
      <c r="D163" s="482" t="s">
        <v>2547</v>
      </c>
      <c r="E163" s="483" t="s">
        <v>4677</v>
      </c>
      <c r="F163" s="484">
        <v>510000</v>
      </c>
      <c r="G163" s="485" t="s">
        <v>1791</v>
      </c>
      <c r="H163" s="438">
        <v>0</v>
      </c>
      <c r="I163" s="438">
        <v>84509</v>
      </c>
      <c r="J163" s="438"/>
      <c r="K163" s="438">
        <v>84509</v>
      </c>
      <c r="L163" s="438">
        <v>0</v>
      </c>
      <c r="M163" s="432">
        <v>35029.910000000003</v>
      </c>
      <c r="N163" s="432">
        <f t="shared" si="5"/>
        <v>35029.910000000003</v>
      </c>
      <c r="O163" s="467">
        <v>32726.16</v>
      </c>
      <c r="P163" s="471"/>
      <c r="Q163" s="468">
        <f t="shared" si="6"/>
        <v>32726.16</v>
      </c>
      <c r="R163" s="468" t="e">
        <f>SUMIF(EXPdata!G:G,C:C,EXPdata!#REF!)</f>
        <v>#REF!</v>
      </c>
      <c r="S163" s="445" t="s">
        <v>4273</v>
      </c>
    </row>
    <row r="164" spans="1:19">
      <c r="A164" s="427" t="s">
        <v>23</v>
      </c>
      <c r="B164" s="428" t="s">
        <v>437</v>
      </c>
      <c r="C164" s="429" t="s">
        <v>714</v>
      </c>
      <c r="D164" s="443" t="s">
        <v>1950</v>
      </c>
      <c r="E164" s="430" t="s">
        <v>4677</v>
      </c>
      <c r="F164" s="434">
        <v>510420</v>
      </c>
      <c r="G164" s="429" t="s">
        <v>464</v>
      </c>
      <c r="H164" s="438">
        <v>7298.49</v>
      </c>
      <c r="I164" s="438">
        <v>500</v>
      </c>
      <c r="J164" s="438"/>
      <c r="K164" s="438">
        <v>500</v>
      </c>
      <c r="L164" s="438">
        <v>0</v>
      </c>
      <c r="M164" s="432">
        <v>0</v>
      </c>
      <c r="N164" s="432">
        <f t="shared" si="5"/>
        <v>0</v>
      </c>
      <c r="O164" s="467">
        <v>500</v>
      </c>
      <c r="P164" s="471"/>
      <c r="Q164" s="468">
        <f t="shared" si="6"/>
        <v>500</v>
      </c>
      <c r="R164" s="468" t="e">
        <f>SUMIF(EXPdata!G:G,C:C,EXPdata!#REF!)</f>
        <v>#REF!</v>
      </c>
      <c r="S164" s="445"/>
    </row>
    <row r="165" spans="1:19">
      <c r="A165" s="427" t="s">
        <v>1524</v>
      </c>
      <c r="B165" s="428" t="s">
        <v>359</v>
      </c>
      <c r="C165" s="429" t="s">
        <v>940</v>
      </c>
      <c r="D165" s="443" t="s">
        <v>1950</v>
      </c>
      <c r="E165" s="430" t="s">
        <v>4677</v>
      </c>
      <c r="F165" s="434">
        <v>515100</v>
      </c>
      <c r="G165" s="429" t="s">
        <v>474</v>
      </c>
      <c r="H165" s="438">
        <v>16.07</v>
      </c>
      <c r="I165" s="438">
        <v>0</v>
      </c>
      <c r="J165" s="438"/>
      <c r="K165" s="438">
        <v>0</v>
      </c>
      <c r="L165" s="438">
        <v>6.7800000000000011</v>
      </c>
      <c r="M165" s="432">
        <v>0</v>
      </c>
      <c r="N165" s="432">
        <f t="shared" si="5"/>
        <v>6.7800000000000011</v>
      </c>
      <c r="O165" s="467">
        <v>50</v>
      </c>
      <c r="P165" s="471">
        <f>-O165</f>
        <v>-50</v>
      </c>
      <c r="Q165" s="468">
        <f t="shared" si="6"/>
        <v>0</v>
      </c>
      <c r="R165" s="468" t="e">
        <f>SUMIF(EXPdata!G:G,C:C,EXPdata!#REF!)</f>
        <v>#REF!</v>
      </c>
      <c r="S165" s="463"/>
    </row>
    <row r="166" spans="1:19">
      <c r="A166" s="427" t="s">
        <v>1524</v>
      </c>
      <c r="B166" s="428" t="s">
        <v>1913</v>
      </c>
      <c r="C166" s="429" t="s">
        <v>960</v>
      </c>
      <c r="D166" s="443" t="s">
        <v>1950</v>
      </c>
      <c r="E166" s="430" t="s">
        <v>4677</v>
      </c>
      <c r="F166" s="434">
        <v>515100</v>
      </c>
      <c r="G166" s="429" t="s">
        <v>474</v>
      </c>
      <c r="H166" s="438">
        <v>134.64999999999998</v>
      </c>
      <c r="I166" s="438">
        <v>0</v>
      </c>
      <c r="J166" s="438"/>
      <c r="K166" s="438">
        <v>0</v>
      </c>
      <c r="L166" s="438">
        <v>32.49</v>
      </c>
      <c r="M166" s="432">
        <v>0</v>
      </c>
      <c r="N166" s="432">
        <f t="shared" si="5"/>
        <v>32.49</v>
      </c>
      <c r="O166" s="467">
        <v>100</v>
      </c>
      <c r="P166" s="471">
        <f>-O166</f>
        <v>-100</v>
      </c>
      <c r="Q166" s="468">
        <f t="shared" si="6"/>
        <v>0</v>
      </c>
      <c r="R166" s="468" t="e">
        <f>SUMIF(EXPdata!G:G,C:C,EXPdata!#REF!)</f>
        <v>#REF!</v>
      </c>
      <c r="S166" s="463"/>
    </row>
    <row r="167" spans="1:19">
      <c r="A167" s="427" t="s">
        <v>23</v>
      </c>
      <c r="B167" s="428" t="s">
        <v>437</v>
      </c>
      <c r="C167" s="429" t="s">
        <v>183</v>
      </c>
      <c r="D167" s="443" t="s">
        <v>30</v>
      </c>
      <c r="E167" s="430" t="s">
        <v>4679</v>
      </c>
      <c r="F167" s="434">
        <v>520230</v>
      </c>
      <c r="G167" s="429" t="s">
        <v>50</v>
      </c>
      <c r="H167" s="438">
        <v>1080.73</v>
      </c>
      <c r="I167" s="438">
        <v>600</v>
      </c>
      <c r="J167" s="438"/>
      <c r="K167" s="438">
        <v>600</v>
      </c>
      <c r="L167" s="438">
        <v>315.52999999999997</v>
      </c>
      <c r="M167" s="432">
        <v>315.52999999999997</v>
      </c>
      <c r="N167" s="432">
        <f t="shared" si="5"/>
        <v>631.05999999999995</v>
      </c>
      <c r="O167" s="467">
        <v>600</v>
      </c>
      <c r="P167" s="471"/>
      <c r="Q167" s="468">
        <f t="shared" si="6"/>
        <v>600</v>
      </c>
      <c r="R167" s="468" t="e">
        <f>SUMIF(EXPdata!G:G,C:C,EXPdata!#REF!)</f>
        <v>#REF!</v>
      </c>
      <c r="S167" s="445"/>
    </row>
    <row r="168" spans="1:19">
      <c r="A168" s="427" t="s">
        <v>23</v>
      </c>
      <c r="B168" s="428" t="s">
        <v>437</v>
      </c>
      <c r="C168" s="429" t="s">
        <v>193</v>
      </c>
      <c r="D168" s="443" t="s">
        <v>30</v>
      </c>
      <c r="E168" s="430" t="s">
        <v>4679</v>
      </c>
      <c r="F168" s="434">
        <v>520320</v>
      </c>
      <c r="G168" s="429" t="s">
        <v>51</v>
      </c>
      <c r="H168" s="438">
        <v>917.04999999999973</v>
      </c>
      <c r="I168" s="438">
        <v>900</v>
      </c>
      <c r="J168" s="438"/>
      <c r="K168" s="438">
        <v>900</v>
      </c>
      <c r="L168" s="438">
        <v>450.92000000000007</v>
      </c>
      <c r="M168" s="432">
        <v>450.92000000000007</v>
      </c>
      <c r="N168" s="432">
        <f t="shared" si="5"/>
        <v>901.84000000000015</v>
      </c>
      <c r="O168" s="467">
        <v>900</v>
      </c>
      <c r="P168" s="471"/>
      <c r="Q168" s="468">
        <f t="shared" si="6"/>
        <v>900</v>
      </c>
      <c r="R168" s="468" t="e">
        <f>SUMIF(EXPdata!G:G,C:C,EXPdata!#REF!)</f>
        <v>#REF!</v>
      </c>
      <c r="S168" s="445"/>
    </row>
    <row r="169" spans="1:19">
      <c r="A169" s="427" t="s">
        <v>23</v>
      </c>
      <c r="B169" s="428" t="s">
        <v>437</v>
      </c>
      <c r="C169" s="429" t="s">
        <v>184</v>
      </c>
      <c r="D169" s="443" t="s">
        <v>30</v>
      </c>
      <c r="E169" s="430" t="s">
        <v>4679</v>
      </c>
      <c r="F169" s="434">
        <v>520330</v>
      </c>
      <c r="G169" s="429" t="s">
        <v>52</v>
      </c>
      <c r="H169" s="438">
        <v>1073.5500000000002</v>
      </c>
      <c r="I169" s="438">
        <v>1020</v>
      </c>
      <c r="J169" s="438"/>
      <c r="K169" s="438">
        <v>1020</v>
      </c>
      <c r="L169" s="438">
        <v>545.70000000000005</v>
      </c>
      <c r="M169" s="432">
        <v>545.70000000000005</v>
      </c>
      <c r="N169" s="432">
        <f t="shared" si="5"/>
        <v>1091.4000000000001</v>
      </c>
      <c r="O169" s="467">
        <v>1020</v>
      </c>
      <c r="P169" s="471"/>
      <c r="Q169" s="468">
        <f t="shared" si="6"/>
        <v>1020</v>
      </c>
      <c r="R169" s="468" t="e">
        <f>SUMIF(EXPdata!G:G,C:C,EXPdata!#REF!)</f>
        <v>#REF!</v>
      </c>
      <c r="S169" s="445"/>
    </row>
    <row r="170" spans="1:19">
      <c r="A170" s="427" t="s">
        <v>23</v>
      </c>
      <c r="B170" s="428" t="s">
        <v>437</v>
      </c>
      <c r="C170" s="429" t="s">
        <v>185</v>
      </c>
      <c r="D170" s="443" t="s">
        <v>2128</v>
      </c>
      <c r="E170" s="430" t="s">
        <v>4679</v>
      </c>
      <c r="F170" s="434">
        <v>520710</v>
      </c>
      <c r="G170" s="429" t="s">
        <v>162</v>
      </c>
      <c r="H170" s="438">
        <v>1845.0100000000002</v>
      </c>
      <c r="I170" s="438">
        <v>2000</v>
      </c>
      <c r="J170" s="438"/>
      <c r="K170" s="438">
        <v>2000</v>
      </c>
      <c r="L170" s="438">
        <v>1228.58</v>
      </c>
      <c r="M170" s="432">
        <v>1228.58</v>
      </c>
      <c r="N170" s="432">
        <f t="shared" si="5"/>
        <v>2457.16</v>
      </c>
      <c r="O170" s="467">
        <v>2000</v>
      </c>
      <c r="P170" s="471"/>
      <c r="Q170" s="468">
        <f t="shared" si="6"/>
        <v>2000</v>
      </c>
      <c r="R170" s="468" t="e">
        <f>SUMIF(EXPdata!G:G,C:C,EXPdata!#REF!)</f>
        <v>#REF!</v>
      </c>
      <c r="S170" s="445"/>
    </row>
    <row r="171" spans="1:19">
      <c r="A171" s="427" t="s">
        <v>1524</v>
      </c>
      <c r="B171" s="428" t="s">
        <v>447</v>
      </c>
      <c r="C171" s="429" t="s">
        <v>982</v>
      </c>
      <c r="D171" s="443" t="s">
        <v>1950</v>
      </c>
      <c r="E171" s="430" t="s">
        <v>4677</v>
      </c>
      <c r="F171" s="434">
        <v>515100</v>
      </c>
      <c r="G171" s="429" t="s">
        <v>474</v>
      </c>
      <c r="H171" s="438">
        <v>466.38</v>
      </c>
      <c r="I171" s="438">
        <v>0</v>
      </c>
      <c r="J171" s="438"/>
      <c r="K171" s="438">
        <v>0</v>
      </c>
      <c r="L171" s="438">
        <v>169.14</v>
      </c>
      <c r="M171" s="432">
        <v>0</v>
      </c>
      <c r="N171" s="432">
        <f t="shared" si="5"/>
        <v>169.14</v>
      </c>
      <c r="O171" s="467">
        <v>500</v>
      </c>
      <c r="P171" s="471">
        <f>-O171</f>
        <v>-500</v>
      </c>
      <c r="Q171" s="468">
        <f t="shared" si="6"/>
        <v>0</v>
      </c>
      <c r="R171" s="468" t="e">
        <f>SUMIF(EXPdata!G:G,C:C,EXPdata!#REF!)</f>
        <v>#REF!</v>
      </c>
      <c r="S171" s="463"/>
    </row>
    <row r="172" spans="1:19">
      <c r="A172" s="427" t="s">
        <v>23</v>
      </c>
      <c r="B172" s="428" t="s">
        <v>437</v>
      </c>
      <c r="C172" s="429" t="s">
        <v>182</v>
      </c>
      <c r="D172" s="443" t="s">
        <v>30</v>
      </c>
      <c r="E172" s="430" t="s">
        <v>4679</v>
      </c>
      <c r="F172" s="434">
        <v>520845</v>
      </c>
      <c r="G172" s="429" t="s">
        <v>89</v>
      </c>
      <c r="H172" s="438">
        <v>2788.75</v>
      </c>
      <c r="I172" s="438">
        <v>3200</v>
      </c>
      <c r="J172" s="438"/>
      <c r="K172" s="438">
        <v>3200</v>
      </c>
      <c r="L172" s="438">
        <v>1521.1399999999999</v>
      </c>
      <c r="M172" s="432">
        <v>1521.1399999999999</v>
      </c>
      <c r="N172" s="432">
        <f t="shared" si="5"/>
        <v>3042.2799999999997</v>
      </c>
      <c r="O172" s="467">
        <v>3200</v>
      </c>
      <c r="P172" s="471"/>
      <c r="Q172" s="468">
        <f t="shared" si="6"/>
        <v>3200</v>
      </c>
      <c r="R172" s="468" t="e">
        <f>SUMIF(EXPdata!G:G,C:C,EXPdata!#REF!)</f>
        <v>#REF!</v>
      </c>
      <c r="S172" s="445"/>
    </row>
    <row r="173" spans="1:19">
      <c r="A173" s="427" t="s">
        <v>23</v>
      </c>
      <c r="B173" s="428" t="s">
        <v>437</v>
      </c>
      <c r="C173" s="429" t="s">
        <v>1506</v>
      </c>
      <c r="D173" s="443" t="s">
        <v>2128</v>
      </c>
      <c r="E173" s="430" t="s">
        <v>4679</v>
      </c>
      <c r="F173" s="434">
        <v>521420</v>
      </c>
      <c r="G173" s="429" t="s">
        <v>90</v>
      </c>
      <c r="H173" s="438">
        <v>0</v>
      </c>
      <c r="I173" s="438">
        <v>1000</v>
      </c>
      <c r="J173" s="438"/>
      <c r="K173" s="438">
        <v>1000</v>
      </c>
      <c r="L173" s="438">
        <v>344.61999999999995</v>
      </c>
      <c r="M173" s="432">
        <v>344.61999999999995</v>
      </c>
      <c r="N173" s="432">
        <f t="shared" si="5"/>
        <v>689.2399999999999</v>
      </c>
      <c r="O173" s="467">
        <v>1000</v>
      </c>
      <c r="P173" s="471"/>
      <c r="Q173" s="468">
        <f t="shared" si="6"/>
        <v>1000</v>
      </c>
      <c r="R173" s="468" t="e">
        <f>SUMIF(EXPdata!G:G,C:C,EXPdata!#REF!)</f>
        <v>#REF!</v>
      </c>
      <c r="S173" s="445"/>
    </row>
    <row r="174" spans="1:19">
      <c r="A174" s="427" t="s">
        <v>23</v>
      </c>
      <c r="B174" s="428" t="s">
        <v>437</v>
      </c>
      <c r="C174" s="429" t="s">
        <v>1225</v>
      </c>
      <c r="D174" s="443" t="s">
        <v>2128</v>
      </c>
      <c r="E174" s="430" t="s">
        <v>4679</v>
      </c>
      <c r="F174" s="434">
        <v>521600</v>
      </c>
      <c r="G174" s="429" t="s">
        <v>91</v>
      </c>
      <c r="H174" s="438">
        <v>17080.370000000003</v>
      </c>
      <c r="I174" s="438">
        <v>22686</v>
      </c>
      <c r="J174" s="438"/>
      <c r="K174" s="438">
        <v>22686</v>
      </c>
      <c r="L174" s="438">
        <v>0</v>
      </c>
      <c r="M174" s="432">
        <v>0</v>
      </c>
      <c r="N174" s="432">
        <f t="shared" si="5"/>
        <v>0</v>
      </c>
      <c r="O174" s="467">
        <v>22686</v>
      </c>
      <c r="P174" s="471"/>
      <c r="Q174" s="468">
        <f t="shared" si="6"/>
        <v>22686</v>
      </c>
      <c r="R174" s="468" t="e">
        <f>SUMIF(EXPdata!G:G,C:C,EXPdata!#REF!)</f>
        <v>#REF!</v>
      </c>
      <c r="S174" s="445" t="s">
        <v>4407</v>
      </c>
    </row>
    <row r="175" spans="1:19">
      <c r="A175" s="427" t="s">
        <v>23</v>
      </c>
      <c r="B175" s="428" t="s">
        <v>437</v>
      </c>
      <c r="C175" s="429" t="s">
        <v>1623</v>
      </c>
      <c r="D175" s="443" t="s">
        <v>30</v>
      </c>
      <c r="E175" s="430" t="s">
        <v>4679</v>
      </c>
      <c r="F175" s="434">
        <v>521700</v>
      </c>
      <c r="G175" s="429" t="s">
        <v>1072</v>
      </c>
      <c r="H175" s="438">
        <v>1031.04</v>
      </c>
      <c r="I175" s="438">
        <v>984</v>
      </c>
      <c r="J175" s="438"/>
      <c r="K175" s="438">
        <v>984</v>
      </c>
      <c r="L175" s="438">
        <v>711.76</v>
      </c>
      <c r="M175" s="432">
        <v>711.76</v>
      </c>
      <c r="N175" s="432">
        <f t="shared" si="5"/>
        <v>1423.52</v>
      </c>
      <c r="O175" s="467">
        <v>984</v>
      </c>
      <c r="P175" s="471"/>
      <c r="Q175" s="468">
        <f t="shared" si="6"/>
        <v>984</v>
      </c>
      <c r="R175" s="468" t="e">
        <f>SUMIF(EXPdata!G:G,C:C,EXPdata!#REF!)</f>
        <v>#REF!</v>
      </c>
      <c r="S175" s="445"/>
    </row>
    <row r="176" spans="1:19">
      <c r="A176" s="427" t="s">
        <v>23</v>
      </c>
      <c r="B176" s="428" t="s">
        <v>437</v>
      </c>
      <c r="C176" s="429" t="s">
        <v>189</v>
      </c>
      <c r="D176" s="443" t="s">
        <v>2128</v>
      </c>
      <c r="E176" s="430" t="s">
        <v>4679</v>
      </c>
      <c r="F176" s="434">
        <v>522310</v>
      </c>
      <c r="G176" s="429" t="s">
        <v>60</v>
      </c>
      <c r="H176" s="438">
        <v>27448.899999999998</v>
      </c>
      <c r="I176" s="438">
        <v>2000</v>
      </c>
      <c r="J176" s="438"/>
      <c r="K176" s="438">
        <v>2000</v>
      </c>
      <c r="L176" s="438">
        <v>1006.02</v>
      </c>
      <c r="M176" s="432">
        <v>1006.02</v>
      </c>
      <c r="N176" s="432">
        <f t="shared" si="5"/>
        <v>2012.04</v>
      </c>
      <c r="O176" s="467">
        <v>2000</v>
      </c>
      <c r="P176" s="471"/>
      <c r="Q176" s="468">
        <f t="shared" si="6"/>
        <v>2000</v>
      </c>
      <c r="R176" s="468" t="e">
        <f>SUMIF(EXPdata!G:G,C:C,EXPdata!#REF!)</f>
        <v>#REF!</v>
      </c>
      <c r="S176" s="445"/>
    </row>
    <row r="177" spans="1:19">
      <c r="A177" s="427" t="s">
        <v>23</v>
      </c>
      <c r="B177" s="428" t="s">
        <v>437</v>
      </c>
      <c r="C177" s="429" t="s">
        <v>190</v>
      </c>
      <c r="D177" s="443" t="s">
        <v>2128</v>
      </c>
      <c r="E177" s="430" t="s">
        <v>4679</v>
      </c>
      <c r="F177" s="434">
        <v>522320</v>
      </c>
      <c r="G177" s="429" t="s">
        <v>93</v>
      </c>
      <c r="H177" s="438">
        <v>1316.58</v>
      </c>
      <c r="I177" s="438">
        <v>2000</v>
      </c>
      <c r="J177" s="438"/>
      <c r="K177" s="438">
        <v>2000</v>
      </c>
      <c r="L177" s="438">
        <v>562.29</v>
      </c>
      <c r="M177" s="432">
        <v>562.29</v>
      </c>
      <c r="N177" s="432">
        <f t="shared" si="5"/>
        <v>1124.58</v>
      </c>
      <c r="O177" s="467">
        <v>2000</v>
      </c>
      <c r="P177" s="471"/>
      <c r="Q177" s="468">
        <f t="shared" si="6"/>
        <v>2000</v>
      </c>
      <c r="R177" s="468" t="e">
        <f>SUMIF(EXPdata!G:G,C:C,EXPdata!#REF!)</f>
        <v>#REF!</v>
      </c>
      <c r="S177" s="445"/>
    </row>
    <row r="178" spans="1:19">
      <c r="A178" s="427" t="s">
        <v>23</v>
      </c>
      <c r="B178" s="428" t="s">
        <v>437</v>
      </c>
      <c r="C178" s="429" t="s">
        <v>2149</v>
      </c>
      <c r="D178" s="443" t="s">
        <v>2133</v>
      </c>
      <c r="E178" s="430" t="s">
        <v>4679</v>
      </c>
      <c r="F178" s="434">
        <v>523100</v>
      </c>
      <c r="G178" s="429" t="s">
        <v>61</v>
      </c>
      <c r="H178" s="438">
        <v>491</v>
      </c>
      <c r="I178" s="438">
        <v>300</v>
      </c>
      <c r="J178" s="438"/>
      <c r="K178" s="438">
        <v>300</v>
      </c>
      <c r="L178" s="438">
        <v>0</v>
      </c>
      <c r="M178" s="432">
        <v>0</v>
      </c>
      <c r="N178" s="432">
        <f t="shared" si="5"/>
        <v>0</v>
      </c>
      <c r="O178" s="467">
        <v>300</v>
      </c>
      <c r="P178" s="471"/>
      <c r="Q178" s="468">
        <f t="shared" si="6"/>
        <v>300</v>
      </c>
      <c r="R178" s="468" t="e">
        <f>SUMIF(EXPdata!G:G,C:C,EXPdata!#REF!)</f>
        <v>#REF!</v>
      </c>
      <c r="S178" s="445"/>
    </row>
    <row r="179" spans="1:19">
      <c r="A179" s="427" t="s">
        <v>23</v>
      </c>
      <c r="B179" s="428" t="s">
        <v>437</v>
      </c>
      <c r="C179" s="429" t="s">
        <v>1770</v>
      </c>
      <c r="D179" s="443" t="s">
        <v>2132</v>
      </c>
      <c r="E179" s="430" t="s">
        <v>4679</v>
      </c>
      <c r="F179" s="434">
        <v>523270</v>
      </c>
      <c r="G179" s="429" t="s">
        <v>62</v>
      </c>
      <c r="H179" s="438">
        <v>3107.9199999999996</v>
      </c>
      <c r="I179" s="438">
        <v>3500</v>
      </c>
      <c r="J179" s="438"/>
      <c r="K179" s="438">
        <v>3500</v>
      </c>
      <c r="L179" s="438">
        <v>0</v>
      </c>
      <c r="M179" s="432">
        <v>0</v>
      </c>
      <c r="N179" s="432">
        <f t="shared" si="5"/>
        <v>0</v>
      </c>
      <c r="O179" s="467">
        <v>3500</v>
      </c>
      <c r="P179" s="471"/>
      <c r="Q179" s="468">
        <f t="shared" si="6"/>
        <v>3500</v>
      </c>
      <c r="R179" s="468" t="e">
        <f>SUMIF(EXPdata!G:G,C:C,EXPdata!#REF!)</f>
        <v>#REF!</v>
      </c>
      <c r="S179" s="445"/>
    </row>
    <row r="180" spans="1:19">
      <c r="A180" s="427" t="s">
        <v>23</v>
      </c>
      <c r="B180" s="428" t="s">
        <v>437</v>
      </c>
      <c r="C180" s="429" t="s">
        <v>1972</v>
      </c>
      <c r="D180" s="443" t="s">
        <v>2132</v>
      </c>
      <c r="E180" s="430" t="s">
        <v>4679</v>
      </c>
      <c r="F180" s="434">
        <v>523290</v>
      </c>
      <c r="G180" s="429" t="s">
        <v>1281</v>
      </c>
      <c r="H180" s="438">
        <v>40.17</v>
      </c>
      <c r="I180" s="438">
        <v>50</v>
      </c>
      <c r="J180" s="438"/>
      <c r="K180" s="438">
        <v>50</v>
      </c>
      <c r="L180" s="438">
        <v>0</v>
      </c>
      <c r="M180" s="432">
        <v>0</v>
      </c>
      <c r="N180" s="432">
        <f t="shared" si="5"/>
        <v>0</v>
      </c>
      <c r="O180" s="467">
        <v>50</v>
      </c>
      <c r="P180" s="471"/>
      <c r="Q180" s="468">
        <f t="shared" si="6"/>
        <v>50</v>
      </c>
      <c r="R180" s="468" t="e">
        <f>SUMIF(EXPdata!G:G,C:C,EXPdata!#REF!)</f>
        <v>#REF!</v>
      </c>
      <c r="S180" s="445"/>
    </row>
    <row r="181" spans="1:19">
      <c r="A181" s="427" t="s">
        <v>23</v>
      </c>
      <c r="B181" s="428" t="s">
        <v>437</v>
      </c>
      <c r="C181" s="429" t="s">
        <v>1386</v>
      </c>
      <c r="D181" s="443" t="s">
        <v>2134</v>
      </c>
      <c r="E181" s="430" t="s">
        <v>4679</v>
      </c>
      <c r="F181" s="434">
        <v>523340</v>
      </c>
      <c r="G181" s="429" t="s">
        <v>1794</v>
      </c>
      <c r="H181" s="438">
        <v>1068.5</v>
      </c>
      <c r="I181" s="438">
        <v>50</v>
      </c>
      <c r="J181" s="438"/>
      <c r="K181" s="438">
        <v>50</v>
      </c>
      <c r="L181" s="438">
        <v>0</v>
      </c>
      <c r="M181" s="432">
        <v>0</v>
      </c>
      <c r="N181" s="432">
        <f t="shared" si="5"/>
        <v>0</v>
      </c>
      <c r="O181" s="467">
        <v>50</v>
      </c>
      <c r="P181" s="471"/>
      <c r="Q181" s="468">
        <f t="shared" si="6"/>
        <v>50</v>
      </c>
      <c r="R181" s="468" t="e">
        <f>SUMIF(EXPdata!G:G,C:C,EXPdata!#REF!)</f>
        <v>#REF!</v>
      </c>
      <c r="S181" s="445"/>
    </row>
    <row r="182" spans="1:19">
      <c r="A182" s="427" t="s">
        <v>449</v>
      </c>
      <c r="B182" s="428" t="s">
        <v>503</v>
      </c>
      <c r="C182" s="429" t="s">
        <v>1119</v>
      </c>
      <c r="D182" s="443" t="s">
        <v>1950</v>
      </c>
      <c r="E182" s="430" t="s">
        <v>4677</v>
      </c>
      <c r="F182" s="434">
        <v>515100</v>
      </c>
      <c r="G182" s="429" t="s">
        <v>474</v>
      </c>
      <c r="H182" s="438">
        <v>49.18</v>
      </c>
      <c r="I182" s="438">
        <v>0</v>
      </c>
      <c r="J182" s="438"/>
      <c r="K182" s="438">
        <v>0</v>
      </c>
      <c r="L182" s="438">
        <v>22.63</v>
      </c>
      <c r="M182" s="432">
        <v>30</v>
      </c>
      <c r="N182" s="432">
        <f t="shared" si="5"/>
        <v>52.629999999999995</v>
      </c>
      <c r="O182" s="467">
        <v>75</v>
      </c>
      <c r="P182" s="471">
        <f>-O182</f>
        <v>-75</v>
      </c>
      <c r="Q182" s="468">
        <f t="shared" si="6"/>
        <v>0</v>
      </c>
      <c r="R182" s="468" t="e">
        <f>SUMIF(EXPdata!G:G,C:C,EXPdata!#REF!)</f>
        <v>#REF!</v>
      </c>
      <c r="S182" s="463"/>
    </row>
    <row r="183" spans="1:19">
      <c r="A183" s="427" t="s">
        <v>23</v>
      </c>
      <c r="B183" s="428" t="s">
        <v>437</v>
      </c>
      <c r="C183" s="429" t="s">
        <v>1597</v>
      </c>
      <c r="D183" s="443" t="s">
        <v>2133</v>
      </c>
      <c r="E183" s="430" t="s">
        <v>4679</v>
      </c>
      <c r="F183" s="434">
        <v>524840</v>
      </c>
      <c r="G183" s="429" t="s">
        <v>69</v>
      </c>
      <c r="H183" s="438">
        <v>0</v>
      </c>
      <c r="I183" s="438">
        <v>65</v>
      </c>
      <c r="J183" s="438"/>
      <c r="K183" s="438">
        <v>65</v>
      </c>
      <c r="L183" s="438">
        <v>45</v>
      </c>
      <c r="M183" s="432">
        <v>45</v>
      </c>
      <c r="N183" s="432">
        <f t="shared" si="5"/>
        <v>90</v>
      </c>
      <c r="O183" s="467">
        <v>65</v>
      </c>
      <c r="P183" s="471"/>
      <c r="Q183" s="468">
        <f t="shared" si="6"/>
        <v>65</v>
      </c>
      <c r="R183" s="468" t="e">
        <f>SUMIF(EXPdata!G:G,C:C,EXPdata!#REF!)</f>
        <v>#REF!</v>
      </c>
      <c r="S183" s="445"/>
    </row>
    <row r="184" spans="1:19">
      <c r="A184" s="427" t="s">
        <v>47</v>
      </c>
      <c r="B184" s="428" t="s">
        <v>508</v>
      </c>
      <c r="C184" s="429" t="s">
        <v>1273</v>
      </c>
      <c r="D184" s="443" t="s">
        <v>1950</v>
      </c>
      <c r="E184" s="430" t="s">
        <v>4677</v>
      </c>
      <c r="F184" s="434">
        <v>515100</v>
      </c>
      <c r="G184" s="429" t="s">
        <v>474</v>
      </c>
      <c r="H184" s="438">
        <v>98.15</v>
      </c>
      <c r="I184" s="438">
        <v>0</v>
      </c>
      <c r="J184" s="438"/>
      <c r="K184" s="438">
        <v>0</v>
      </c>
      <c r="L184" s="438">
        <v>33.42</v>
      </c>
      <c r="M184" s="432">
        <v>170</v>
      </c>
      <c r="N184" s="432">
        <f t="shared" si="5"/>
        <v>203.42000000000002</v>
      </c>
      <c r="O184" s="467">
        <v>400</v>
      </c>
      <c r="P184" s="471">
        <f>-O184</f>
        <v>-400</v>
      </c>
      <c r="Q184" s="468">
        <f t="shared" si="6"/>
        <v>0</v>
      </c>
      <c r="R184" s="468" t="e">
        <f>SUMIF(EXPdata!G:G,C:C,EXPdata!#REF!)</f>
        <v>#REF!</v>
      </c>
      <c r="S184" s="445"/>
    </row>
    <row r="185" spans="1:19">
      <c r="A185" s="427" t="s">
        <v>450</v>
      </c>
      <c r="B185" s="428" t="s">
        <v>444</v>
      </c>
      <c r="C185" s="429" t="s">
        <v>1667</v>
      </c>
      <c r="D185" s="443" t="s">
        <v>1950</v>
      </c>
      <c r="E185" s="430" t="s">
        <v>4677</v>
      </c>
      <c r="F185" s="434">
        <v>515100</v>
      </c>
      <c r="G185" s="429" t="s">
        <v>474</v>
      </c>
      <c r="H185" s="438">
        <v>13.589999999999998</v>
      </c>
      <c r="I185" s="438">
        <v>0</v>
      </c>
      <c r="J185" s="438"/>
      <c r="K185" s="438">
        <v>0</v>
      </c>
      <c r="L185" s="438">
        <v>9.1900000000000013</v>
      </c>
      <c r="M185" s="432">
        <v>0</v>
      </c>
      <c r="N185" s="432">
        <f t="shared" si="5"/>
        <v>9.1900000000000013</v>
      </c>
      <c r="O185" s="467">
        <v>50</v>
      </c>
      <c r="P185" s="471">
        <f>-O185</f>
        <v>-50</v>
      </c>
      <c r="Q185" s="468">
        <f t="shared" si="6"/>
        <v>0</v>
      </c>
      <c r="R185" s="468" t="e">
        <f>SUMIF(EXPdata!G:G,C:C,EXPdata!#REF!)</f>
        <v>#REF!</v>
      </c>
      <c r="S185" s="465"/>
    </row>
    <row r="186" spans="1:19">
      <c r="A186" s="427" t="s">
        <v>47</v>
      </c>
      <c r="B186" s="428" t="s">
        <v>442</v>
      </c>
      <c r="C186" s="429" t="s">
        <v>790</v>
      </c>
      <c r="D186" s="443" t="s">
        <v>1950</v>
      </c>
      <c r="E186" s="430" t="s">
        <v>4677</v>
      </c>
      <c r="F186" s="434">
        <v>515100</v>
      </c>
      <c r="G186" s="429" t="s">
        <v>474</v>
      </c>
      <c r="H186" s="438">
        <v>182.57999999999998</v>
      </c>
      <c r="I186" s="438">
        <v>0</v>
      </c>
      <c r="J186" s="438"/>
      <c r="K186" s="438">
        <v>0</v>
      </c>
      <c r="L186" s="438">
        <v>50.849999999999994</v>
      </c>
      <c r="M186" s="432">
        <v>0</v>
      </c>
      <c r="N186" s="432">
        <f t="shared" si="5"/>
        <v>50.849999999999994</v>
      </c>
      <c r="O186" s="467">
        <v>200</v>
      </c>
      <c r="P186" s="471">
        <f>-O186</f>
        <v>-200</v>
      </c>
      <c r="Q186" s="468">
        <f t="shared" si="6"/>
        <v>0</v>
      </c>
      <c r="R186" s="468" t="e">
        <f>SUMIF(EXPdata!G:G,C:C,EXPdata!#REF!)</f>
        <v>#REF!</v>
      </c>
      <c r="S186" s="463"/>
    </row>
    <row r="187" spans="1:19">
      <c r="A187" s="440" t="s">
        <v>1524</v>
      </c>
      <c r="B187" s="441" t="s">
        <v>448</v>
      </c>
      <c r="C187" s="429" t="s">
        <v>2429</v>
      </c>
      <c r="D187" s="443" t="s">
        <v>1950</v>
      </c>
      <c r="E187" s="430" t="s">
        <v>4677</v>
      </c>
      <c r="F187" s="474">
        <v>515100</v>
      </c>
      <c r="G187" s="429" t="s">
        <v>474</v>
      </c>
      <c r="H187" s="438">
        <v>326.49</v>
      </c>
      <c r="I187" s="462">
        <v>0</v>
      </c>
      <c r="J187" s="438"/>
      <c r="K187" s="438">
        <v>0</v>
      </c>
      <c r="L187" s="438">
        <v>147.63999999999999</v>
      </c>
      <c r="M187" s="432">
        <v>0</v>
      </c>
      <c r="N187" s="432">
        <f t="shared" si="5"/>
        <v>147.63999999999999</v>
      </c>
      <c r="O187" s="467">
        <v>500</v>
      </c>
      <c r="P187" s="471">
        <f>-O187</f>
        <v>-500</v>
      </c>
      <c r="Q187" s="468">
        <f t="shared" si="6"/>
        <v>0</v>
      </c>
      <c r="R187" s="468" t="e">
        <f>SUMIF(EXPdata!G:G,C:C,EXPdata!#REF!)</f>
        <v>#REF!</v>
      </c>
      <c r="S187" s="445"/>
    </row>
    <row r="188" spans="1:19">
      <c r="A188" s="427" t="s">
        <v>23</v>
      </c>
      <c r="B188" s="428" t="s">
        <v>437</v>
      </c>
      <c r="C188" s="429" t="s">
        <v>187</v>
      </c>
      <c r="D188" s="443" t="s">
        <v>2132</v>
      </c>
      <c r="E188" s="430" t="s">
        <v>4679</v>
      </c>
      <c r="F188" s="434">
        <v>527780</v>
      </c>
      <c r="G188" s="429" t="s">
        <v>128</v>
      </c>
      <c r="H188" s="438">
        <v>3881.4900000000002</v>
      </c>
      <c r="I188" s="438">
        <v>4000</v>
      </c>
      <c r="J188" s="438"/>
      <c r="K188" s="438">
        <v>4000</v>
      </c>
      <c r="L188" s="438">
        <v>2337.8499999999995</v>
      </c>
      <c r="M188" s="432">
        <v>2337.8499999999995</v>
      </c>
      <c r="N188" s="432">
        <f t="shared" si="5"/>
        <v>4675.6999999999989</v>
      </c>
      <c r="O188" s="467">
        <v>7500</v>
      </c>
      <c r="P188" s="471"/>
      <c r="Q188" s="468">
        <f t="shared" si="6"/>
        <v>7500</v>
      </c>
      <c r="R188" s="468" t="e">
        <f>SUMIF(EXPdata!G:G,C:C,EXPdata!#REF!)</f>
        <v>#REF!</v>
      </c>
      <c r="S188" s="445" t="s">
        <v>4408</v>
      </c>
    </row>
    <row r="189" spans="1:19">
      <c r="A189" s="427" t="s">
        <v>23</v>
      </c>
      <c r="B189" s="428" t="s">
        <v>437</v>
      </c>
      <c r="C189" s="429" t="s">
        <v>1758</v>
      </c>
      <c r="D189" s="443" t="s">
        <v>2131</v>
      </c>
      <c r="E189" s="430" t="s">
        <v>4679</v>
      </c>
      <c r="F189" s="434">
        <v>528920</v>
      </c>
      <c r="G189" s="429" t="s">
        <v>78</v>
      </c>
      <c r="H189" s="438">
        <v>972.7600000000001</v>
      </c>
      <c r="I189" s="438">
        <v>1200</v>
      </c>
      <c r="J189" s="438"/>
      <c r="K189" s="438">
        <v>1200</v>
      </c>
      <c r="L189" s="438">
        <v>52.54</v>
      </c>
      <c r="M189" s="432">
        <v>52.54</v>
      </c>
      <c r="N189" s="432">
        <f t="shared" si="5"/>
        <v>105.08</v>
      </c>
      <c r="O189" s="467">
        <v>1200</v>
      </c>
      <c r="P189" s="471"/>
      <c r="Q189" s="468">
        <f t="shared" si="6"/>
        <v>1200</v>
      </c>
      <c r="R189" s="468" t="e">
        <f>SUMIF(EXPdata!G:G,C:C,EXPdata!#REF!)</f>
        <v>#REF!</v>
      </c>
      <c r="S189" s="445"/>
    </row>
    <row r="190" spans="1:19">
      <c r="A190" s="427" t="s">
        <v>23</v>
      </c>
      <c r="B190" s="428" t="s">
        <v>435</v>
      </c>
      <c r="C190" s="429" t="s">
        <v>2525</v>
      </c>
      <c r="D190" s="443" t="s">
        <v>2128</v>
      </c>
      <c r="E190" s="430" t="s">
        <v>4679</v>
      </c>
      <c r="F190" s="434">
        <v>520015</v>
      </c>
      <c r="G190" s="429" t="s">
        <v>485</v>
      </c>
      <c r="H190" s="438">
        <v>20.440000000000001</v>
      </c>
      <c r="I190" s="438">
        <v>1500</v>
      </c>
      <c r="J190" s="438"/>
      <c r="K190" s="438">
        <v>1500</v>
      </c>
      <c r="L190" s="438">
        <v>0</v>
      </c>
      <c r="M190" s="432">
        <v>0</v>
      </c>
      <c r="N190" s="432">
        <f t="shared" si="5"/>
        <v>0</v>
      </c>
      <c r="O190" s="467">
        <v>1500</v>
      </c>
      <c r="P190" s="471">
        <v>-500</v>
      </c>
      <c r="Q190" s="468">
        <f t="shared" si="6"/>
        <v>1000</v>
      </c>
      <c r="R190" s="468" t="e">
        <f>SUMIF(EXPdata!G:G,C:C,EXPdata!#REF!)</f>
        <v>#REF!</v>
      </c>
      <c r="S190" s="445"/>
    </row>
    <row r="191" spans="1:19">
      <c r="A191" s="427" t="s">
        <v>23</v>
      </c>
      <c r="B191" s="428" t="s">
        <v>437</v>
      </c>
      <c r="C191" s="429" t="s">
        <v>194</v>
      </c>
      <c r="D191" s="443" t="s">
        <v>30</v>
      </c>
      <c r="E191" s="430" t="s">
        <v>4679</v>
      </c>
      <c r="F191" s="434">
        <v>529500</v>
      </c>
      <c r="G191" s="429" t="s">
        <v>100</v>
      </c>
      <c r="H191" s="438">
        <v>3032.17</v>
      </c>
      <c r="I191" s="438">
        <v>3500</v>
      </c>
      <c r="J191" s="438"/>
      <c r="K191" s="438">
        <v>3500</v>
      </c>
      <c r="L191" s="438">
        <v>2199.2199999999998</v>
      </c>
      <c r="M191" s="432">
        <v>2199.2199999999998</v>
      </c>
      <c r="N191" s="432">
        <f t="shared" si="5"/>
        <v>4398.4399999999996</v>
      </c>
      <c r="O191" s="522">
        <v>4500</v>
      </c>
      <c r="P191" s="471"/>
      <c r="Q191" s="468">
        <f t="shared" si="6"/>
        <v>4500</v>
      </c>
      <c r="R191" s="468" t="e">
        <f>SUMIF(EXPdata!G:G,C:C,EXPdata!#REF!)</f>
        <v>#REF!</v>
      </c>
      <c r="S191" s="445" t="s">
        <v>5323</v>
      </c>
    </row>
    <row r="192" spans="1:19">
      <c r="A192" s="427" t="s">
        <v>23</v>
      </c>
      <c r="B192" s="428" t="s">
        <v>437</v>
      </c>
      <c r="C192" s="429" t="s">
        <v>195</v>
      </c>
      <c r="D192" s="443" t="s">
        <v>30</v>
      </c>
      <c r="E192" s="430" t="s">
        <v>4679</v>
      </c>
      <c r="F192" s="434">
        <v>529520</v>
      </c>
      <c r="G192" s="429" t="s">
        <v>102</v>
      </c>
      <c r="H192" s="438">
        <v>2165.61</v>
      </c>
      <c r="I192" s="438">
        <v>2761</v>
      </c>
      <c r="J192" s="438"/>
      <c r="K192" s="438">
        <v>2761</v>
      </c>
      <c r="L192" s="438">
        <v>1168.3999999999999</v>
      </c>
      <c r="M192" s="432">
        <v>1168.3999999999999</v>
      </c>
      <c r="N192" s="432">
        <f t="shared" si="5"/>
        <v>2336.7999999999997</v>
      </c>
      <c r="O192" s="467">
        <v>2761</v>
      </c>
      <c r="P192" s="471"/>
      <c r="Q192" s="468">
        <f t="shared" si="6"/>
        <v>2761</v>
      </c>
      <c r="R192" s="468" t="e">
        <f>SUMIF(EXPdata!G:G,C:C,EXPdata!#REF!)</f>
        <v>#REF!</v>
      </c>
      <c r="S192" s="445"/>
    </row>
    <row r="193" spans="1:19" ht="30">
      <c r="A193" s="427" t="s">
        <v>23</v>
      </c>
      <c r="B193" s="428" t="s">
        <v>437</v>
      </c>
      <c r="C193" s="429" t="s">
        <v>196</v>
      </c>
      <c r="D193" s="443" t="s">
        <v>30</v>
      </c>
      <c r="E193" s="430" t="s">
        <v>4679</v>
      </c>
      <c r="F193" s="434">
        <v>529550</v>
      </c>
      <c r="G193" s="429" t="s">
        <v>103</v>
      </c>
      <c r="H193" s="438">
        <v>21739.35</v>
      </c>
      <c r="I193" s="438">
        <v>25000</v>
      </c>
      <c r="J193" s="438"/>
      <c r="K193" s="438">
        <v>25000</v>
      </c>
      <c r="L193" s="438">
        <v>9987.7999999999993</v>
      </c>
      <c r="M193" s="432">
        <v>9987.7999999999993</v>
      </c>
      <c r="N193" s="432">
        <f t="shared" si="5"/>
        <v>19975.599999999999</v>
      </c>
      <c r="O193" s="522">
        <v>28000</v>
      </c>
      <c r="P193" s="471"/>
      <c r="Q193" s="468">
        <f t="shared" si="6"/>
        <v>28000</v>
      </c>
      <c r="R193" s="468" t="e">
        <f>SUMIF(EXPdata!G:G,C:C,EXPdata!#REF!)</f>
        <v>#REF!</v>
      </c>
      <c r="S193" s="445" t="s">
        <v>4409</v>
      </c>
    </row>
    <row r="194" spans="1:19">
      <c r="A194" s="427" t="s">
        <v>23</v>
      </c>
      <c r="B194" s="428" t="s">
        <v>437</v>
      </c>
      <c r="C194" s="429" t="s">
        <v>1411</v>
      </c>
      <c r="D194" s="443" t="s">
        <v>2134</v>
      </c>
      <c r="E194" s="430" t="s">
        <v>4678</v>
      </c>
      <c r="F194" s="434">
        <v>537080</v>
      </c>
      <c r="G194" s="429" t="s">
        <v>84</v>
      </c>
      <c r="H194" s="438">
        <v>45</v>
      </c>
      <c r="I194" s="438">
        <v>800</v>
      </c>
      <c r="J194" s="438"/>
      <c r="K194" s="438">
        <v>800</v>
      </c>
      <c r="L194" s="438">
        <v>0</v>
      </c>
      <c r="M194" s="432">
        <v>0</v>
      </c>
      <c r="N194" s="432">
        <f t="shared" si="5"/>
        <v>0</v>
      </c>
      <c r="O194" s="467">
        <v>800</v>
      </c>
      <c r="P194" s="471"/>
      <c r="Q194" s="468">
        <f t="shared" si="6"/>
        <v>800</v>
      </c>
      <c r="R194" s="468" t="e">
        <f>SUMIF(EXPdata!G:G,C:C,EXPdata!#REF!)</f>
        <v>#REF!</v>
      </c>
      <c r="S194" s="445"/>
    </row>
    <row r="195" spans="1:19">
      <c r="A195" s="427" t="s">
        <v>1766</v>
      </c>
      <c r="B195" s="428" t="s">
        <v>1775</v>
      </c>
      <c r="C195" s="429" t="s">
        <v>1427</v>
      </c>
      <c r="D195" s="482" t="s">
        <v>2547</v>
      </c>
      <c r="E195" s="483" t="s">
        <v>4677</v>
      </c>
      <c r="F195" s="484">
        <v>510000</v>
      </c>
      <c r="G195" s="485" t="s">
        <v>1791</v>
      </c>
      <c r="H195" s="438">
        <v>0</v>
      </c>
      <c r="I195" s="438">
        <v>206111</v>
      </c>
      <c r="J195" s="438"/>
      <c r="K195" s="438">
        <v>206111</v>
      </c>
      <c r="L195" s="438">
        <v>0</v>
      </c>
      <c r="M195" s="432">
        <v>104790.82000000002</v>
      </c>
      <c r="N195" s="432">
        <f t="shared" si="5"/>
        <v>104790.82000000002</v>
      </c>
      <c r="O195" s="467">
        <v>195935</v>
      </c>
      <c r="P195" s="471"/>
      <c r="Q195" s="468">
        <f t="shared" si="6"/>
        <v>195935</v>
      </c>
      <c r="R195" s="468" t="e">
        <f>SUMIF(EXPdata!G:G,C:C,EXPdata!#REF!)</f>
        <v>#REF!</v>
      </c>
      <c r="S195" s="445" t="s">
        <v>4273</v>
      </c>
    </row>
    <row r="196" spans="1:19">
      <c r="A196" s="427" t="s">
        <v>1766</v>
      </c>
      <c r="B196" s="428" t="s">
        <v>1775</v>
      </c>
      <c r="C196" s="429" t="s">
        <v>991</v>
      </c>
      <c r="D196" s="443" t="s">
        <v>1950</v>
      </c>
      <c r="E196" s="430" t="s">
        <v>4677</v>
      </c>
      <c r="F196" s="434">
        <v>510420</v>
      </c>
      <c r="G196" s="429" t="s">
        <v>464</v>
      </c>
      <c r="H196" s="438">
        <v>244.85000000000002</v>
      </c>
      <c r="I196" s="438">
        <v>500</v>
      </c>
      <c r="J196" s="438"/>
      <c r="K196" s="438">
        <v>500</v>
      </c>
      <c r="L196" s="438">
        <v>284.64999999999998</v>
      </c>
      <c r="M196" s="432">
        <v>215.35000000000002</v>
      </c>
      <c r="N196" s="432">
        <f t="shared" si="5"/>
        <v>500</v>
      </c>
      <c r="O196" s="467">
        <v>500</v>
      </c>
      <c r="P196" s="471"/>
      <c r="Q196" s="468">
        <f t="shared" si="6"/>
        <v>500</v>
      </c>
      <c r="R196" s="468" t="e">
        <f>SUMIF(EXPdata!G:G,C:C,EXPdata!#REF!)</f>
        <v>#REF!</v>
      </c>
      <c r="S196" s="445" t="s">
        <v>4647</v>
      </c>
    </row>
    <row r="197" spans="1:19">
      <c r="A197" s="427" t="s">
        <v>1766</v>
      </c>
      <c r="B197" s="428" t="s">
        <v>1775</v>
      </c>
      <c r="C197" s="429" t="s">
        <v>1257</v>
      </c>
      <c r="D197" s="443" t="s">
        <v>1950</v>
      </c>
      <c r="E197" s="430" t="s">
        <v>4677</v>
      </c>
      <c r="F197" s="434">
        <v>510520</v>
      </c>
      <c r="G197" s="429" t="s">
        <v>466</v>
      </c>
      <c r="H197" s="438">
        <v>1386.91</v>
      </c>
      <c r="I197" s="438">
        <v>1300</v>
      </c>
      <c r="J197" s="438"/>
      <c r="K197" s="438">
        <v>1300</v>
      </c>
      <c r="L197" s="438">
        <v>453.81</v>
      </c>
      <c r="M197" s="432">
        <v>709.69</v>
      </c>
      <c r="N197" s="432">
        <f t="shared" ref="N197:N260" si="7">L197+M197</f>
        <v>1163.5</v>
      </c>
      <c r="O197" s="467">
        <v>1400</v>
      </c>
      <c r="P197" s="471"/>
      <c r="Q197" s="468">
        <f t="shared" ref="Q197:Q260" si="8">O197+P197</f>
        <v>1400</v>
      </c>
      <c r="R197" s="468" t="e">
        <f>SUMIF(EXPdata!G:G,C:C,EXPdata!#REF!)</f>
        <v>#REF!</v>
      </c>
      <c r="S197" s="445" t="s">
        <v>4645</v>
      </c>
    </row>
    <row r="198" spans="1:19">
      <c r="A198" s="427" t="s">
        <v>23</v>
      </c>
      <c r="B198" s="428" t="s">
        <v>437</v>
      </c>
      <c r="C198" s="429" t="s">
        <v>179</v>
      </c>
      <c r="D198" s="443" t="s">
        <v>2128</v>
      </c>
      <c r="E198" s="430" t="s">
        <v>4679</v>
      </c>
      <c r="F198" s="434">
        <v>520020</v>
      </c>
      <c r="G198" s="429" t="s">
        <v>86</v>
      </c>
      <c r="H198" s="438">
        <v>4693</v>
      </c>
      <c r="I198" s="438">
        <v>5100</v>
      </c>
      <c r="J198" s="438"/>
      <c r="K198" s="438">
        <v>5100</v>
      </c>
      <c r="L198" s="438">
        <v>2327</v>
      </c>
      <c r="M198" s="432">
        <v>2327</v>
      </c>
      <c r="N198" s="432">
        <f t="shared" si="7"/>
        <v>4654</v>
      </c>
      <c r="O198" s="467">
        <v>5100</v>
      </c>
      <c r="P198" s="471">
        <v>-100</v>
      </c>
      <c r="Q198" s="468">
        <f t="shared" si="8"/>
        <v>5000</v>
      </c>
      <c r="R198" s="468" t="e">
        <f>SUMIF(EXPdata!G:G,C:C,EXPdata!#REF!)</f>
        <v>#REF!</v>
      </c>
      <c r="S198" s="445"/>
    </row>
    <row r="199" spans="1:19">
      <c r="A199" s="427" t="s">
        <v>47</v>
      </c>
      <c r="B199" s="428" t="s">
        <v>508</v>
      </c>
      <c r="C199" s="429" t="s">
        <v>1200</v>
      </c>
      <c r="D199" s="443" t="s">
        <v>2128</v>
      </c>
      <c r="E199" s="430" t="s">
        <v>4679</v>
      </c>
      <c r="F199" s="434">
        <v>520020</v>
      </c>
      <c r="G199" s="429" t="s">
        <v>86</v>
      </c>
      <c r="H199" s="438">
        <v>4193.66</v>
      </c>
      <c r="I199" s="438">
        <v>7000</v>
      </c>
      <c r="J199" s="438"/>
      <c r="K199" s="438">
        <v>7000</v>
      </c>
      <c r="L199" s="438">
        <v>1120.01</v>
      </c>
      <c r="M199" s="432">
        <v>4000</v>
      </c>
      <c r="N199" s="432">
        <f t="shared" si="7"/>
        <v>5120.01</v>
      </c>
      <c r="O199" s="467">
        <v>7000</v>
      </c>
      <c r="P199" s="471">
        <v>-2000</v>
      </c>
      <c r="Q199" s="468">
        <f t="shared" si="8"/>
        <v>5000</v>
      </c>
      <c r="R199" s="468" t="e">
        <f>SUMIF(EXPdata!G:G,C:C,EXPdata!#REF!)</f>
        <v>#REF!</v>
      </c>
      <c r="S199" s="445" t="s">
        <v>4291</v>
      </c>
    </row>
    <row r="200" spans="1:19">
      <c r="A200" s="427" t="s">
        <v>1766</v>
      </c>
      <c r="B200" s="428" t="s">
        <v>1775</v>
      </c>
      <c r="C200" s="429" t="s">
        <v>1001</v>
      </c>
      <c r="D200" s="443" t="s">
        <v>30</v>
      </c>
      <c r="E200" s="430" t="s">
        <v>4679</v>
      </c>
      <c r="F200" s="434">
        <v>520320</v>
      </c>
      <c r="G200" s="429" t="s">
        <v>51</v>
      </c>
      <c r="H200" s="438">
        <v>3017.54</v>
      </c>
      <c r="I200" s="438">
        <v>0</v>
      </c>
      <c r="J200" s="438"/>
      <c r="K200" s="438">
        <v>0</v>
      </c>
      <c r="L200" s="438">
        <v>1555.39</v>
      </c>
      <c r="M200" s="432">
        <v>1555</v>
      </c>
      <c r="N200" s="432">
        <f t="shared" si="7"/>
        <v>3110.3900000000003</v>
      </c>
      <c r="O200" s="467">
        <v>3200</v>
      </c>
      <c r="P200" s="471"/>
      <c r="Q200" s="468">
        <f t="shared" si="8"/>
        <v>3200</v>
      </c>
      <c r="R200" s="468" t="e">
        <f>SUMIF(EXPdata!G:G,C:C,EXPdata!#REF!)</f>
        <v>#REF!</v>
      </c>
      <c r="S200" s="445"/>
    </row>
    <row r="201" spans="1:19">
      <c r="A201" s="427" t="s">
        <v>1766</v>
      </c>
      <c r="B201" s="428" t="s">
        <v>1775</v>
      </c>
      <c r="C201" s="429" t="s">
        <v>2036</v>
      </c>
      <c r="D201" s="443" t="s">
        <v>2133</v>
      </c>
      <c r="E201" s="430" t="s">
        <v>4679</v>
      </c>
      <c r="F201" s="434">
        <v>521380</v>
      </c>
      <c r="G201" s="429" t="s">
        <v>57</v>
      </c>
      <c r="H201" s="438">
        <v>664.67</v>
      </c>
      <c r="I201" s="438">
        <v>0</v>
      </c>
      <c r="J201" s="438"/>
      <c r="K201" s="438">
        <v>0</v>
      </c>
      <c r="L201" s="438">
        <v>60.969999999999935</v>
      </c>
      <c r="M201" s="432">
        <v>110</v>
      </c>
      <c r="N201" s="432">
        <f t="shared" si="7"/>
        <v>170.96999999999994</v>
      </c>
      <c r="O201" s="467">
        <v>250</v>
      </c>
      <c r="P201" s="471"/>
      <c r="Q201" s="468">
        <f t="shared" si="8"/>
        <v>250</v>
      </c>
      <c r="R201" s="468" t="e">
        <f>SUMIF(EXPdata!G:G,C:C,EXPdata!#REF!)</f>
        <v>#REF!</v>
      </c>
      <c r="S201" s="445" t="s">
        <v>4646</v>
      </c>
    </row>
    <row r="202" spans="1:19">
      <c r="A202" s="427" t="s">
        <v>1766</v>
      </c>
      <c r="B202" s="428" t="s">
        <v>1775</v>
      </c>
      <c r="C202" s="429" t="s">
        <v>1700</v>
      </c>
      <c r="D202" s="443" t="s">
        <v>2132</v>
      </c>
      <c r="E202" s="430" t="s">
        <v>4679</v>
      </c>
      <c r="F202" s="434">
        <v>523250</v>
      </c>
      <c r="G202" s="429" t="s">
        <v>493</v>
      </c>
      <c r="H202" s="438">
        <v>125</v>
      </c>
      <c r="I202" s="438">
        <v>0</v>
      </c>
      <c r="J202" s="438"/>
      <c r="K202" s="438">
        <v>0</v>
      </c>
      <c r="L202" s="438">
        <v>38</v>
      </c>
      <c r="M202" s="432">
        <v>0</v>
      </c>
      <c r="N202" s="432">
        <f t="shared" si="7"/>
        <v>38</v>
      </c>
      <c r="O202" s="467">
        <v>50</v>
      </c>
      <c r="P202" s="471"/>
      <c r="Q202" s="468">
        <f t="shared" si="8"/>
        <v>50</v>
      </c>
      <c r="R202" s="468" t="e">
        <f>SUMIF(EXPdata!G:G,C:C,EXPdata!#REF!)</f>
        <v>#REF!</v>
      </c>
      <c r="S202" s="445" t="s">
        <v>4648</v>
      </c>
    </row>
    <row r="203" spans="1:19">
      <c r="A203" s="427" t="s">
        <v>1766</v>
      </c>
      <c r="B203" s="428" t="s">
        <v>1775</v>
      </c>
      <c r="C203" s="429" t="s">
        <v>1231</v>
      </c>
      <c r="D203" s="443" t="s">
        <v>2132</v>
      </c>
      <c r="E203" s="430" t="s">
        <v>4679</v>
      </c>
      <c r="F203" s="434">
        <v>523290</v>
      </c>
      <c r="G203" s="429" t="s">
        <v>1281</v>
      </c>
      <c r="H203" s="438">
        <v>3266.1199999999994</v>
      </c>
      <c r="I203" s="438">
        <v>5000</v>
      </c>
      <c r="J203" s="438"/>
      <c r="K203" s="438">
        <v>5000</v>
      </c>
      <c r="L203" s="438">
        <v>1149.79</v>
      </c>
      <c r="M203" s="432">
        <v>3610.35</v>
      </c>
      <c r="N203" s="432">
        <f t="shared" si="7"/>
        <v>4760.1399999999994</v>
      </c>
      <c r="O203" s="467">
        <v>5000</v>
      </c>
      <c r="P203" s="471"/>
      <c r="Q203" s="468">
        <f t="shared" si="8"/>
        <v>5000</v>
      </c>
      <c r="R203" s="468" t="e">
        <f>SUMIF(EXPdata!G:G,C:C,EXPdata!#REF!)</f>
        <v>#REF!</v>
      </c>
      <c r="S203" s="445" t="s">
        <v>4644</v>
      </c>
    </row>
    <row r="204" spans="1:19">
      <c r="A204" s="427" t="s">
        <v>1766</v>
      </c>
      <c r="B204" s="428" t="s">
        <v>1775</v>
      </c>
      <c r="C204" s="429" t="s">
        <v>1412</v>
      </c>
      <c r="D204" s="443" t="s">
        <v>2134</v>
      </c>
      <c r="E204" s="430" t="s">
        <v>4678</v>
      </c>
      <c r="F204" s="434">
        <v>537080</v>
      </c>
      <c r="G204" s="429" t="s">
        <v>84</v>
      </c>
      <c r="H204" s="438">
        <v>45</v>
      </c>
      <c r="I204" s="438">
        <v>4076</v>
      </c>
      <c r="J204" s="438"/>
      <c r="K204" s="438">
        <v>4076</v>
      </c>
      <c r="L204" s="438">
        <v>0</v>
      </c>
      <c r="M204" s="432">
        <v>0</v>
      </c>
      <c r="N204" s="432">
        <f t="shared" si="7"/>
        <v>0</v>
      </c>
      <c r="O204" s="467">
        <v>500</v>
      </c>
      <c r="P204" s="471"/>
      <c r="Q204" s="468">
        <f t="shared" si="8"/>
        <v>500</v>
      </c>
      <c r="R204" s="468" t="e">
        <f>SUMIF(EXPdata!G:G,C:C,EXPdata!#REF!)</f>
        <v>#REF!</v>
      </c>
      <c r="S204" s="445" t="s">
        <v>4596</v>
      </c>
    </row>
    <row r="205" spans="1:19">
      <c r="A205" s="427" t="s">
        <v>450</v>
      </c>
      <c r="B205" s="428" t="s">
        <v>1776</v>
      </c>
      <c r="C205" s="429" t="s">
        <v>1428</v>
      </c>
      <c r="D205" s="482" t="s">
        <v>2547</v>
      </c>
      <c r="E205" s="483" t="s">
        <v>4677</v>
      </c>
      <c r="F205" s="484">
        <v>510000</v>
      </c>
      <c r="G205" s="485" t="s">
        <v>1791</v>
      </c>
      <c r="H205" s="438">
        <v>0</v>
      </c>
      <c r="I205" s="438">
        <v>105512</v>
      </c>
      <c r="J205" s="438"/>
      <c r="K205" s="438">
        <v>105512</v>
      </c>
      <c r="L205" s="438">
        <v>0</v>
      </c>
      <c r="M205" s="432">
        <v>23120</v>
      </c>
      <c r="N205" s="432">
        <f t="shared" si="7"/>
        <v>23120</v>
      </c>
      <c r="O205" s="467">
        <v>221610.37862100001</v>
      </c>
      <c r="P205" s="471"/>
      <c r="Q205" s="468">
        <f t="shared" si="8"/>
        <v>221610.37862100001</v>
      </c>
      <c r="R205" s="468" t="e">
        <f>SUMIF(EXPdata!G:G,C:C,EXPdata!#REF!)</f>
        <v>#REF!</v>
      </c>
      <c r="S205" s="445" t="s">
        <v>4273</v>
      </c>
    </row>
    <row r="206" spans="1:19">
      <c r="A206" s="427" t="s">
        <v>450</v>
      </c>
      <c r="B206" s="428" t="s">
        <v>1776</v>
      </c>
      <c r="C206" s="429" t="s">
        <v>1588</v>
      </c>
      <c r="D206" s="443" t="s">
        <v>1950</v>
      </c>
      <c r="E206" s="430" t="s">
        <v>4677</v>
      </c>
      <c r="F206" s="434">
        <v>510420</v>
      </c>
      <c r="G206" s="429" t="s">
        <v>464</v>
      </c>
      <c r="H206" s="438">
        <v>3449.3399999999997</v>
      </c>
      <c r="I206" s="438">
        <v>0</v>
      </c>
      <c r="J206" s="438"/>
      <c r="K206" s="438">
        <v>0</v>
      </c>
      <c r="L206" s="438">
        <v>1112.67</v>
      </c>
      <c r="M206" s="432">
        <v>1000</v>
      </c>
      <c r="N206" s="432">
        <f t="shared" si="7"/>
        <v>2112.67</v>
      </c>
      <c r="O206" s="522">
        <v>2500</v>
      </c>
      <c r="P206" s="471"/>
      <c r="Q206" s="468">
        <f t="shared" si="8"/>
        <v>2500</v>
      </c>
      <c r="R206" s="468" t="e">
        <f>SUMIF(EXPdata!G:G,C:C,EXPdata!#REF!)</f>
        <v>#REF!</v>
      </c>
      <c r="S206" s="532" t="s">
        <v>4284</v>
      </c>
    </row>
    <row r="207" spans="1:19">
      <c r="A207" s="427" t="s">
        <v>450</v>
      </c>
      <c r="B207" s="428" t="s">
        <v>1776</v>
      </c>
      <c r="C207" s="429" t="s">
        <v>623</v>
      </c>
      <c r="D207" s="443" t="s">
        <v>1950</v>
      </c>
      <c r="E207" s="430" t="s">
        <v>4677</v>
      </c>
      <c r="F207" s="434">
        <v>510620</v>
      </c>
      <c r="G207" s="429" t="s">
        <v>467</v>
      </c>
      <c r="H207" s="438">
        <v>818.45999999999992</v>
      </c>
      <c r="I207" s="438">
        <v>0</v>
      </c>
      <c r="J207" s="438"/>
      <c r="K207" s="438">
        <v>0</v>
      </c>
      <c r="L207" s="438">
        <v>205.95</v>
      </c>
      <c r="M207" s="432">
        <v>250</v>
      </c>
      <c r="N207" s="432">
        <f t="shared" si="7"/>
        <v>455.95</v>
      </c>
      <c r="O207" s="467">
        <v>800</v>
      </c>
      <c r="P207" s="471"/>
      <c r="Q207" s="468">
        <f t="shared" si="8"/>
        <v>800</v>
      </c>
      <c r="R207" s="468" t="e">
        <f>SUMIF(EXPdata!G:G,C:C,EXPdata!#REF!)</f>
        <v>#REF!</v>
      </c>
      <c r="S207" s="445" t="s">
        <v>4277</v>
      </c>
    </row>
    <row r="208" spans="1:19">
      <c r="A208" s="427" t="s">
        <v>1524</v>
      </c>
      <c r="B208" s="428" t="s">
        <v>1224</v>
      </c>
      <c r="C208" s="429" t="s">
        <v>2180</v>
      </c>
      <c r="D208" s="443" t="s">
        <v>2129</v>
      </c>
      <c r="E208" s="430" t="s">
        <v>4679</v>
      </c>
      <c r="F208" s="434">
        <v>520105</v>
      </c>
      <c r="G208" s="429" t="s">
        <v>487</v>
      </c>
      <c r="H208" s="438">
        <v>60.04</v>
      </c>
      <c r="I208" s="438">
        <v>50</v>
      </c>
      <c r="J208" s="438"/>
      <c r="K208" s="438">
        <v>50</v>
      </c>
      <c r="L208" s="438">
        <v>0</v>
      </c>
      <c r="M208" s="432">
        <v>50</v>
      </c>
      <c r="N208" s="432">
        <f t="shared" si="7"/>
        <v>50</v>
      </c>
      <c r="O208" s="467">
        <v>50</v>
      </c>
      <c r="P208" s="471">
        <v>-50</v>
      </c>
      <c r="Q208" s="468">
        <f t="shared" si="8"/>
        <v>0</v>
      </c>
      <c r="R208" s="468" t="e">
        <f>SUMIF(EXPdata!G:G,C:C,EXPdata!#REF!)</f>
        <v>#REF!</v>
      </c>
      <c r="S208" s="445"/>
    </row>
    <row r="209" spans="1:19">
      <c r="A209" s="427" t="s">
        <v>450</v>
      </c>
      <c r="B209" s="428" t="s">
        <v>1776</v>
      </c>
      <c r="C209" s="429" t="s">
        <v>633</v>
      </c>
      <c r="D209" s="443" t="s">
        <v>2129</v>
      </c>
      <c r="E209" s="430" t="s">
        <v>4679</v>
      </c>
      <c r="F209" s="434">
        <v>520115</v>
      </c>
      <c r="G209" s="429" t="s">
        <v>49</v>
      </c>
      <c r="H209" s="438">
        <v>438.35</v>
      </c>
      <c r="I209" s="438">
        <v>1050</v>
      </c>
      <c r="J209" s="438"/>
      <c r="K209" s="438">
        <v>1050</v>
      </c>
      <c r="L209" s="438">
        <v>163.11000000000001</v>
      </c>
      <c r="M209" s="432">
        <v>887</v>
      </c>
      <c r="N209" s="432">
        <f t="shared" si="7"/>
        <v>1050.1100000000001</v>
      </c>
      <c r="O209" s="467">
        <v>1050</v>
      </c>
      <c r="P209" s="471"/>
      <c r="Q209" s="468">
        <f t="shared" si="8"/>
        <v>1050</v>
      </c>
      <c r="R209" s="468" t="e">
        <f>SUMIF(EXPdata!G:G,C:C,EXPdata!#REF!)</f>
        <v>#REF!</v>
      </c>
      <c r="S209" s="445" t="s">
        <v>4287</v>
      </c>
    </row>
    <row r="210" spans="1:19">
      <c r="A210" s="427" t="s">
        <v>450</v>
      </c>
      <c r="B210" s="428" t="s">
        <v>1776</v>
      </c>
      <c r="C210" s="429" t="s">
        <v>634</v>
      </c>
      <c r="D210" s="443" t="s">
        <v>30</v>
      </c>
      <c r="E210" s="430" t="s">
        <v>4679</v>
      </c>
      <c r="F210" s="434">
        <v>520230</v>
      </c>
      <c r="G210" s="429" t="s">
        <v>50</v>
      </c>
      <c r="H210" s="438">
        <v>3287.62</v>
      </c>
      <c r="I210" s="438">
        <v>3240</v>
      </c>
      <c r="J210" s="438"/>
      <c r="K210" s="438">
        <v>3240</v>
      </c>
      <c r="L210" s="438">
        <v>785.97</v>
      </c>
      <c r="M210" s="432">
        <v>2240</v>
      </c>
      <c r="N210" s="432">
        <f t="shared" si="7"/>
        <v>3025.9700000000003</v>
      </c>
      <c r="O210" s="467">
        <v>3240</v>
      </c>
      <c r="P210" s="471"/>
      <c r="Q210" s="468">
        <f t="shared" si="8"/>
        <v>3240</v>
      </c>
      <c r="R210" s="468" t="e">
        <f>SUMIF(EXPdata!G:G,C:C,EXPdata!#REF!)</f>
        <v>#REF!</v>
      </c>
      <c r="S210" s="445" t="s">
        <v>4279</v>
      </c>
    </row>
    <row r="211" spans="1:19">
      <c r="A211" s="427" t="s">
        <v>450</v>
      </c>
      <c r="B211" s="428" t="s">
        <v>1776</v>
      </c>
      <c r="C211" s="429" t="s">
        <v>635</v>
      </c>
      <c r="D211" s="443" t="s">
        <v>30</v>
      </c>
      <c r="E211" s="430" t="s">
        <v>4679</v>
      </c>
      <c r="F211" s="434">
        <v>520320</v>
      </c>
      <c r="G211" s="429" t="s">
        <v>51</v>
      </c>
      <c r="H211" s="438">
        <v>257.33000000000004</v>
      </c>
      <c r="I211" s="438">
        <v>270</v>
      </c>
      <c r="J211" s="438"/>
      <c r="K211" s="438">
        <v>270</v>
      </c>
      <c r="L211" s="438">
        <v>142.75</v>
      </c>
      <c r="M211" s="432">
        <v>170</v>
      </c>
      <c r="N211" s="432">
        <f t="shared" si="7"/>
        <v>312.75</v>
      </c>
      <c r="O211" s="467">
        <v>340</v>
      </c>
      <c r="P211" s="471"/>
      <c r="Q211" s="468">
        <f t="shared" si="8"/>
        <v>340</v>
      </c>
      <c r="R211" s="468" t="e">
        <f>SUMIF(EXPdata!G:G,C:C,EXPdata!#REF!)</f>
        <v>#REF!</v>
      </c>
      <c r="S211" s="445" t="s">
        <v>4286</v>
      </c>
    </row>
    <row r="212" spans="1:19">
      <c r="A212" s="427" t="s">
        <v>450</v>
      </c>
      <c r="B212" s="428" t="s">
        <v>1776</v>
      </c>
      <c r="C212" s="429" t="s">
        <v>1601</v>
      </c>
      <c r="D212" s="443" t="s">
        <v>2128</v>
      </c>
      <c r="E212" s="430" t="s">
        <v>4679</v>
      </c>
      <c r="F212" s="434">
        <v>521420</v>
      </c>
      <c r="G212" s="429" t="s">
        <v>90</v>
      </c>
      <c r="H212" s="438">
        <v>257.39999999999998</v>
      </c>
      <c r="I212" s="438">
        <v>500</v>
      </c>
      <c r="J212" s="438"/>
      <c r="K212" s="438">
        <v>500</v>
      </c>
      <c r="L212" s="438">
        <v>174.54</v>
      </c>
      <c r="M212" s="432">
        <v>325</v>
      </c>
      <c r="N212" s="432">
        <f t="shared" si="7"/>
        <v>499.53999999999996</v>
      </c>
      <c r="O212" s="467">
        <v>500</v>
      </c>
      <c r="P212" s="471"/>
      <c r="Q212" s="468">
        <f t="shared" si="8"/>
        <v>500</v>
      </c>
      <c r="R212" s="468" t="e">
        <f>SUMIF(EXPdata!G:G,C:C,EXPdata!#REF!)</f>
        <v>#REF!</v>
      </c>
      <c r="S212" s="445"/>
    </row>
    <row r="213" spans="1:19">
      <c r="A213" s="427" t="s">
        <v>450</v>
      </c>
      <c r="B213" s="428" t="s">
        <v>1776</v>
      </c>
      <c r="C213" s="429" t="s">
        <v>636</v>
      </c>
      <c r="D213" s="443" t="s">
        <v>2131</v>
      </c>
      <c r="E213" s="430" t="s">
        <v>4679</v>
      </c>
      <c r="F213" s="434">
        <v>521500</v>
      </c>
      <c r="G213" s="429" t="s">
        <v>58</v>
      </c>
      <c r="H213" s="438">
        <v>3246</v>
      </c>
      <c r="I213" s="438">
        <v>1000</v>
      </c>
      <c r="J213" s="438"/>
      <c r="K213" s="438">
        <v>1000</v>
      </c>
      <c r="L213" s="438">
        <v>244.19</v>
      </c>
      <c r="M213" s="432">
        <v>728</v>
      </c>
      <c r="N213" s="432">
        <f t="shared" si="7"/>
        <v>972.19</v>
      </c>
      <c r="O213" s="467">
        <v>1000</v>
      </c>
      <c r="P213" s="471"/>
      <c r="Q213" s="468">
        <f t="shared" si="8"/>
        <v>1000</v>
      </c>
      <c r="R213" s="468" t="e">
        <f>SUMIF(EXPdata!G:G,C:C,EXPdata!#REF!)</f>
        <v>#REF!</v>
      </c>
      <c r="S213" s="445" t="s">
        <v>4282</v>
      </c>
    </row>
    <row r="214" spans="1:19">
      <c r="A214" s="427" t="s">
        <v>450</v>
      </c>
      <c r="B214" s="428" t="s">
        <v>1776</v>
      </c>
      <c r="C214" s="429" t="s">
        <v>1685</v>
      </c>
      <c r="D214" s="443" t="s">
        <v>2133</v>
      </c>
      <c r="E214" s="430" t="s">
        <v>4679</v>
      </c>
      <c r="F214" s="434">
        <v>523700</v>
      </c>
      <c r="G214" s="429" t="s">
        <v>66</v>
      </c>
      <c r="H214" s="438">
        <v>6.07</v>
      </c>
      <c r="I214" s="438">
        <v>500</v>
      </c>
      <c r="J214" s="438"/>
      <c r="K214" s="438">
        <v>500</v>
      </c>
      <c r="L214" s="438">
        <v>0</v>
      </c>
      <c r="M214" s="432">
        <v>500</v>
      </c>
      <c r="N214" s="432">
        <f t="shared" si="7"/>
        <v>500</v>
      </c>
      <c r="O214" s="467">
        <v>500</v>
      </c>
      <c r="P214" s="471"/>
      <c r="Q214" s="468">
        <f t="shared" si="8"/>
        <v>500</v>
      </c>
      <c r="R214" s="468" t="e">
        <f>SUMIF(EXPdata!G:G,C:C,EXPdata!#REF!)</f>
        <v>#REF!</v>
      </c>
      <c r="S214" s="445" t="s">
        <v>4283</v>
      </c>
    </row>
    <row r="215" spans="1:19">
      <c r="A215" s="427" t="s">
        <v>23</v>
      </c>
      <c r="B215" s="428" t="s">
        <v>437</v>
      </c>
      <c r="C215" s="429" t="s">
        <v>180</v>
      </c>
      <c r="D215" s="443" t="s">
        <v>2129</v>
      </c>
      <c r="E215" s="430" t="s">
        <v>4679</v>
      </c>
      <c r="F215" s="434">
        <v>520115</v>
      </c>
      <c r="G215" s="429" t="s">
        <v>49</v>
      </c>
      <c r="H215" s="438">
        <v>367.87</v>
      </c>
      <c r="I215" s="438">
        <v>1700</v>
      </c>
      <c r="J215" s="438"/>
      <c r="K215" s="438">
        <v>1700</v>
      </c>
      <c r="L215" s="438">
        <v>283.89999999999998</v>
      </c>
      <c r="M215" s="432">
        <v>283.89999999999998</v>
      </c>
      <c r="N215" s="432">
        <f t="shared" si="7"/>
        <v>567.79999999999995</v>
      </c>
      <c r="O215" s="467">
        <v>1700</v>
      </c>
      <c r="P215" s="471">
        <v>-700</v>
      </c>
      <c r="Q215" s="468">
        <f t="shared" si="8"/>
        <v>1000</v>
      </c>
      <c r="R215" s="468" t="e">
        <f>SUMIF(EXPdata!G:G,C:C,EXPdata!#REF!)</f>
        <v>#REF!</v>
      </c>
      <c r="S215" s="445"/>
    </row>
    <row r="216" spans="1:19">
      <c r="A216" s="427" t="s">
        <v>450</v>
      </c>
      <c r="B216" s="428" t="s">
        <v>1776</v>
      </c>
      <c r="C216" s="429" t="s">
        <v>1332</v>
      </c>
      <c r="D216" s="443" t="s">
        <v>2128</v>
      </c>
      <c r="E216" s="430" t="s">
        <v>4679</v>
      </c>
      <c r="F216" s="434">
        <v>527160</v>
      </c>
      <c r="G216" s="429" t="s">
        <v>147</v>
      </c>
      <c r="H216" s="438">
        <v>79.42</v>
      </c>
      <c r="I216" s="438">
        <v>1000</v>
      </c>
      <c r="J216" s="438"/>
      <c r="K216" s="438">
        <v>1000</v>
      </c>
      <c r="L216" s="438">
        <v>0</v>
      </c>
      <c r="M216" s="432">
        <v>1000</v>
      </c>
      <c r="N216" s="432">
        <f t="shared" si="7"/>
        <v>1000</v>
      </c>
      <c r="O216" s="467">
        <v>1000</v>
      </c>
      <c r="P216" s="471"/>
      <c r="Q216" s="468">
        <f t="shared" si="8"/>
        <v>1000</v>
      </c>
      <c r="R216" s="468" t="e">
        <f>SUMIF(EXPdata!G:G,C:C,EXPdata!#REF!)</f>
        <v>#REF!</v>
      </c>
      <c r="S216" s="445" t="s">
        <v>4285</v>
      </c>
    </row>
    <row r="217" spans="1:19">
      <c r="A217" s="427" t="s">
        <v>450</v>
      </c>
      <c r="B217" s="428" t="s">
        <v>1776</v>
      </c>
      <c r="C217" s="429" t="s">
        <v>2582</v>
      </c>
      <c r="D217" s="433" t="s">
        <v>2130</v>
      </c>
      <c r="E217" s="477" t="s">
        <v>4679</v>
      </c>
      <c r="F217" s="431">
        <v>527690</v>
      </c>
      <c r="G217" s="478" t="s">
        <v>2571</v>
      </c>
      <c r="H217" s="438">
        <v>0</v>
      </c>
      <c r="I217" s="438">
        <v>5006</v>
      </c>
      <c r="J217" s="438">
        <v>-44</v>
      </c>
      <c r="K217" s="438">
        <v>4962</v>
      </c>
      <c r="L217" s="438">
        <v>99.27</v>
      </c>
      <c r="M217" s="432">
        <v>2500</v>
      </c>
      <c r="N217" s="432">
        <f t="shared" si="7"/>
        <v>2599.27</v>
      </c>
      <c r="O217" s="467">
        <v>1471</v>
      </c>
      <c r="P217" s="471"/>
      <c r="Q217" s="468">
        <f t="shared" si="8"/>
        <v>1471</v>
      </c>
      <c r="R217" s="468" t="e">
        <f>SUMIF(EXPdata!G:G,C:C,EXPdata!#REF!)</f>
        <v>#REF!</v>
      </c>
      <c r="S217" s="445" t="s">
        <v>5176</v>
      </c>
    </row>
    <row r="218" spans="1:19" ht="75">
      <c r="A218" s="427" t="s">
        <v>1766</v>
      </c>
      <c r="B218" s="428" t="s">
        <v>1775</v>
      </c>
      <c r="C218" s="429" t="s">
        <v>1000</v>
      </c>
      <c r="D218" s="443" t="s">
        <v>2129</v>
      </c>
      <c r="E218" s="430" t="s">
        <v>4679</v>
      </c>
      <c r="F218" s="434">
        <v>520115</v>
      </c>
      <c r="G218" s="429" t="s">
        <v>49</v>
      </c>
      <c r="H218" s="438">
        <v>-2578.6099999999997</v>
      </c>
      <c r="I218" s="438">
        <v>0</v>
      </c>
      <c r="J218" s="438"/>
      <c r="K218" s="438">
        <v>0</v>
      </c>
      <c r="L218" s="438">
        <v>563.23</v>
      </c>
      <c r="M218" s="432">
        <v>2500</v>
      </c>
      <c r="N218" s="432">
        <f t="shared" si="7"/>
        <v>3063.23</v>
      </c>
      <c r="O218" s="522">
        <v>7500</v>
      </c>
      <c r="P218" s="471">
        <v>-3000</v>
      </c>
      <c r="Q218" s="468">
        <f t="shared" si="8"/>
        <v>4500</v>
      </c>
      <c r="R218" s="468" t="e">
        <f>SUMIF(EXPdata!G:G,C:C,EXPdata!#REF!)</f>
        <v>#REF!</v>
      </c>
      <c r="S218" s="445" t="s">
        <v>5348</v>
      </c>
    </row>
    <row r="219" spans="1:19">
      <c r="A219" s="427" t="s">
        <v>450</v>
      </c>
      <c r="B219" s="428" t="s">
        <v>1776</v>
      </c>
      <c r="C219" s="429" t="s">
        <v>1644</v>
      </c>
      <c r="D219" s="443" t="s">
        <v>2131</v>
      </c>
      <c r="E219" s="430" t="s">
        <v>4678</v>
      </c>
      <c r="F219" s="434">
        <v>536910</v>
      </c>
      <c r="G219" s="429" t="s">
        <v>126</v>
      </c>
      <c r="H219" s="438">
        <v>2317.6300000000006</v>
      </c>
      <c r="I219" s="438">
        <v>2400</v>
      </c>
      <c r="J219" s="438"/>
      <c r="K219" s="438">
        <v>2400</v>
      </c>
      <c r="L219" s="438">
        <v>0.15999999999999659</v>
      </c>
      <c r="M219" s="432">
        <v>2400</v>
      </c>
      <c r="N219" s="432">
        <f t="shared" si="7"/>
        <v>2400.16</v>
      </c>
      <c r="O219" s="467">
        <v>2400</v>
      </c>
      <c r="P219" s="471"/>
      <c r="Q219" s="468">
        <f t="shared" si="8"/>
        <v>2400</v>
      </c>
      <c r="R219" s="468" t="e">
        <f>SUMIF(EXPdata!G:G,C:C,EXPdata!#REF!)</f>
        <v>#REF!</v>
      </c>
      <c r="S219" s="445" t="s">
        <v>4280</v>
      </c>
    </row>
    <row r="220" spans="1:19">
      <c r="A220" s="427" t="s">
        <v>450</v>
      </c>
      <c r="B220" s="428" t="s">
        <v>1776</v>
      </c>
      <c r="C220" s="429" t="s">
        <v>1413</v>
      </c>
      <c r="D220" s="443" t="s">
        <v>2134</v>
      </c>
      <c r="E220" s="430" t="s">
        <v>4678</v>
      </c>
      <c r="F220" s="434">
        <v>537080</v>
      </c>
      <c r="G220" s="429" t="s">
        <v>84</v>
      </c>
      <c r="H220" s="438">
        <v>135</v>
      </c>
      <c r="I220" s="438">
        <v>0</v>
      </c>
      <c r="J220" s="438"/>
      <c r="K220" s="438">
        <v>0</v>
      </c>
      <c r="L220" s="438">
        <v>0</v>
      </c>
      <c r="M220" s="432">
        <v>150</v>
      </c>
      <c r="N220" s="432">
        <f t="shared" si="7"/>
        <v>150</v>
      </c>
      <c r="O220" s="467">
        <v>531</v>
      </c>
      <c r="P220" s="471"/>
      <c r="Q220" s="468">
        <f t="shared" si="8"/>
        <v>531</v>
      </c>
      <c r="R220" s="468" t="e">
        <f>SUMIF(EXPdata!G:G,C:C,EXPdata!#REF!)</f>
        <v>#REF!</v>
      </c>
      <c r="S220" s="445" t="s">
        <v>4281</v>
      </c>
    </row>
    <row r="221" spans="1:19">
      <c r="A221" s="427" t="s">
        <v>449</v>
      </c>
      <c r="B221" s="428" t="s">
        <v>2237</v>
      </c>
      <c r="C221" s="429" t="s">
        <v>2096</v>
      </c>
      <c r="D221" s="443" t="s">
        <v>2128</v>
      </c>
      <c r="E221" s="430" t="s">
        <v>4679</v>
      </c>
      <c r="F221" s="434">
        <v>520015</v>
      </c>
      <c r="G221" s="429" t="s">
        <v>485</v>
      </c>
      <c r="H221" s="438">
        <v>-200.82000000000016</v>
      </c>
      <c r="I221" s="438">
        <v>2000</v>
      </c>
      <c r="J221" s="438"/>
      <c r="K221" s="438">
        <v>2000</v>
      </c>
      <c r="L221" s="438">
        <v>25.94</v>
      </c>
      <c r="M221" s="432">
        <v>500</v>
      </c>
      <c r="N221" s="432">
        <f t="shared" si="7"/>
        <v>525.94000000000005</v>
      </c>
      <c r="O221" s="467">
        <v>2000</v>
      </c>
      <c r="P221" s="471"/>
      <c r="Q221" s="468">
        <f t="shared" si="8"/>
        <v>2000</v>
      </c>
      <c r="R221" s="468" t="e">
        <f>SUMIF(EXPdata!G:G,C:C,EXPdata!#REF!)</f>
        <v>#REF!</v>
      </c>
      <c r="S221" s="463" t="s">
        <v>5190</v>
      </c>
    </row>
    <row r="222" spans="1:19">
      <c r="A222" s="427" t="s">
        <v>449</v>
      </c>
      <c r="B222" s="428" t="s">
        <v>2237</v>
      </c>
      <c r="C222" s="429" t="s">
        <v>2097</v>
      </c>
      <c r="D222" s="443" t="s">
        <v>2128</v>
      </c>
      <c r="E222" s="430" t="s">
        <v>4679</v>
      </c>
      <c r="F222" s="434">
        <v>520020</v>
      </c>
      <c r="G222" s="429" t="s">
        <v>86</v>
      </c>
      <c r="H222" s="438">
        <v>2216.69</v>
      </c>
      <c r="I222" s="438">
        <v>3000</v>
      </c>
      <c r="J222" s="438"/>
      <c r="K222" s="438">
        <v>3000</v>
      </c>
      <c r="L222" s="438">
        <v>1232.52</v>
      </c>
      <c r="M222" s="432">
        <v>1767.48</v>
      </c>
      <c r="N222" s="432">
        <f t="shared" si="7"/>
        <v>3000</v>
      </c>
      <c r="O222" s="467">
        <v>3000</v>
      </c>
      <c r="P222" s="471"/>
      <c r="Q222" s="468">
        <f t="shared" si="8"/>
        <v>3000</v>
      </c>
      <c r="R222" s="468" t="e">
        <f>SUMIF(EXPdata!G:G,C:C,EXPdata!#REF!)</f>
        <v>#REF!</v>
      </c>
      <c r="S222" s="463" t="s">
        <v>5189</v>
      </c>
    </row>
    <row r="223" spans="1:19">
      <c r="A223" s="427" t="s">
        <v>449</v>
      </c>
      <c r="B223" s="428" t="s">
        <v>2237</v>
      </c>
      <c r="C223" s="429" t="s">
        <v>2098</v>
      </c>
      <c r="D223" s="443" t="s">
        <v>30</v>
      </c>
      <c r="E223" s="430" t="s">
        <v>4679</v>
      </c>
      <c r="F223" s="434">
        <v>520320</v>
      </c>
      <c r="G223" s="429" t="s">
        <v>51</v>
      </c>
      <c r="H223" s="438">
        <v>2101.27</v>
      </c>
      <c r="I223" s="438">
        <v>2400</v>
      </c>
      <c r="J223" s="438"/>
      <c r="K223" s="438">
        <v>2400</v>
      </c>
      <c r="L223" s="438">
        <v>1190.44</v>
      </c>
      <c r="M223" s="432">
        <v>1209.56</v>
      </c>
      <c r="N223" s="432">
        <f t="shared" si="7"/>
        <v>2400</v>
      </c>
      <c r="O223" s="467">
        <v>2400</v>
      </c>
      <c r="P223" s="471"/>
      <c r="Q223" s="468">
        <f t="shared" si="8"/>
        <v>2400</v>
      </c>
      <c r="R223" s="468" t="e">
        <f>SUMIF(EXPdata!G:G,C:C,EXPdata!#REF!)</f>
        <v>#REF!</v>
      </c>
      <c r="S223" s="463"/>
    </row>
    <row r="224" spans="1:19">
      <c r="A224" s="427" t="s">
        <v>449</v>
      </c>
      <c r="B224" s="428" t="s">
        <v>2237</v>
      </c>
      <c r="C224" s="429" t="s">
        <v>2254</v>
      </c>
      <c r="D224" s="443" t="s">
        <v>30</v>
      </c>
      <c r="E224" s="430" t="s">
        <v>4679</v>
      </c>
      <c r="F224" s="434">
        <v>520330</v>
      </c>
      <c r="G224" s="429" t="s">
        <v>52</v>
      </c>
      <c r="H224" s="438">
        <v>23600.63</v>
      </c>
      <c r="I224" s="438">
        <v>24000</v>
      </c>
      <c r="J224" s="438"/>
      <c r="K224" s="438">
        <v>24000</v>
      </c>
      <c r="L224" s="438">
        <v>7887.8000000000011</v>
      </c>
      <c r="M224" s="432">
        <v>16112.199999999999</v>
      </c>
      <c r="N224" s="432">
        <f t="shared" si="7"/>
        <v>24000</v>
      </c>
      <c r="O224" s="467">
        <v>24000</v>
      </c>
      <c r="P224" s="471"/>
      <c r="Q224" s="468">
        <f t="shared" si="8"/>
        <v>24000</v>
      </c>
      <c r="R224" s="468" t="e">
        <f>SUMIF(EXPdata!G:G,C:C,EXPdata!#REF!)</f>
        <v>#REF!</v>
      </c>
      <c r="S224" s="463" t="s">
        <v>4671</v>
      </c>
    </row>
    <row r="225" spans="1:19">
      <c r="A225" s="427" t="s">
        <v>1766</v>
      </c>
      <c r="B225" s="428" t="s">
        <v>1339</v>
      </c>
      <c r="C225" s="429" t="s">
        <v>1343</v>
      </c>
      <c r="D225" s="443" t="s">
        <v>2129</v>
      </c>
      <c r="E225" s="430" t="s">
        <v>4679</v>
      </c>
      <c r="F225" s="434">
        <v>520115</v>
      </c>
      <c r="G225" s="429" t="s">
        <v>49</v>
      </c>
      <c r="H225" s="438">
        <v>0</v>
      </c>
      <c r="I225" s="438">
        <v>350</v>
      </c>
      <c r="J225" s="438"/>
      <c r="K225" s="438">
        <v>350</v>
      </c>
      <c r="L225" s="438">
        <v>4.8899999999999997</v>
      </c>
      <c r="M225" s="432">
        <v>1000</v>
      </c>
      <c r="N225" s="432">
        <f t="shared" si="7"/>
        <v>1004.89</v>
      </c>
      <c r="O225" s="522">
        <v>2000</v>
      </c>
      <c r="P225" s="471">
        <v>-1000</v>
      </c>
      <c r="Q225" s="468">
        <f t="shared" si="8"/>
        <v>1000</v>
      </c>
      <c r="R225" s="468" t="e">
        <f>SUMIF(EXPdata!G:G,C:C,EXPdata!#REF!)</f>
        <v>#REF!</v>
      </c>
      <c r="S225" s="463" t="s">
        <v>4664</v>
      </c>
    </row>
    <row r="226" spans="1:19">
      <c r="A226" s="427" t="s">
        <v>449</v>
      </c>
      <c r="B226" s="428" t="s">
        <v>2237</v>
      </c>
      <c r="C226" s="429" t="s">
        <v>2100</v>
      </c>
      <c r="D226" s="443" t="s">
        <v>30</v>
      </c>
      <c r="E226" s="430" t="s">
        <v>4679</v>
      </c>
      <c r="F226" s="434">
        <v>520845</v>
      </c>
      <c r="G226" s="429" t="s">
        <v>89</v>
      </c>
      <c r="H226" s="438">
        <v>7778.75</v>
      </c>
      <c r="I226" s="438">
        <v>10000</v>
      </c>
      <c r="J226" s="438"/>
      <c r="K226" s="438">
        <v>10000</v>
      </c>
      <c r="L226" s="438">
        <v>1353.46</v>
      </c>
      <c r="M226" s="432">
        <v>2000</v>
      </c>
      <c r="N226" s="432">
        <f t="shared" si="7"/>
        <v>3353.46</v>
      </c>
      <c r="O226" s="467">
        <v>10000</v>
      </c>
      <c r="P226" s="471"/>
      <c r="Q226" s="468">
        <f t="shared" si="8"/>
        <v>10000</v>
      </c>
      <c r="R226" s="468" t="e">
        <f>SUMIF(EXPdata!G:G,C:C,EXPdata!#REF!)</f>
        <v>#REF!</v>
      </c>
      <c r="S226" s="463"/>
    </row>
    <row r="227" spans="1:19">
      <c r="A227" s="427" t="s">
        <v>449</v>
      </c>
      <c r="B227" s="428" t="s">
        <v>2237</v>
      </c>
      <c r="C227" s="429" t="s">
        <v>2255</v>
      </c>
      <c r="D227" s="443" t="s">
        <v>2128</v>
      </c>
      <c r="E227" s="430" t="s">
        <v>4679</v>
      </c>
      <c r="F227" s="434">
        <v>521420</v>
      </c>
      <c r="G227" s="429" t="s">
        <v>90</v>
      </c>
      <c r="H227" s="438">
        <v>348.66999999999996</v>
      </c>
      <c r="I227" s="438">
        <v>500</v>
      </c>
      <c r="J227" s="438"/>
      <c r="K227" s="438">
        <v>500</v>
      </c>
      <c r="L227" s="438">
        <v>0</v>
      </c>
      <c r="M227" s="432">
        <v>500</v>
      </c>
      <c r="N227" s="432">
        <f t="shared" si="7"/>
        <v>500</v>
      </c>
      <c r="O227" s="467">
        <v>500</v>
      </c>
      <c r="P227" s="471"/>
      <c r="Q227" s="468">
        <f t="shared" si="8"/>
        <v>500</v>
      </c>
      <c r="R227" s="468" t="e">
        <f>SUMIF(EXPdata!G:G,C:C,EXPdata!#REF!)</f>
        <v>#REF!</v>
      </c>
      <c r="S227" s="463" t="s">
        <v>5188</v>
      </c>
    </row>
    <row r="228" spans="1:19">
      <c r="A228" s="427" t="s">
        <v>450</v>
      </c>
      <c r="B228" s="428" t="s">
        <v>1778</v>
      </c>
      <c r="C228" s="429" t="s">
        <v>1821</v>
      </c>
      <c r="D228" s="443" t="s">
        <v>2129</v>
      </c>
      <c r="E228" s="430" t="s">
        <v>4679</v>
      </c>
      <c r="F228" s="434">
        <v>520115</v>
      </c>
      <c r="G228" s="429" t="s">
        <v>49</v>
      </c>
      <c r="H228" s="438">
        <v>56</v>
      </c>
      <c r="I228" s="438">
        <v>1050</v>
      </c>
      <c r="J228" s="438"/>
      <c r="K228" s="438">
        <v>1050</v>
      </c>
      <c r="L228" s="438">
        <v>0</v>
      </c>
      <c r="M228" s="432">
        <v>0</v>
      </c>
      <c r="N228" s="432">
        <f t="shared" si="7"/>
        <v>0</v>
      </c>
      <c r="O228" s="467">
        <v>1050</v>
      </c>
      <c r="P228" s="471">
        <v>-700</v>
      </c>
      <c r="Q228" s="468">
        <f t="shared" si="8"/>
        <v>350</v>
      </c>
      <c r="R228" s="468" t="e">
        <f>SUMIF(EXPdata!G:G,C:C,EXPdata!#REF!)</f>
        <v>#REF!</v>
      </c>
      <c r="S228" s="463"/>
    </row>
    <row r="229" spans="1:19">
      <c r="A229" s="427" t="s">
        <v>449</v>
      </c>
      <c r="B229" s="428" t="s">
        <v>2237</v>
      </c>
      <c r="C229" s="429" t="s">
        <v>2102</v>
      </c>
      <c r="D229" s="443" t="s">
        <v>30</v>
      </c>
      <c r="E229" s="430" t="s">
        <v>4679</v>
      </c>
      <c r="F229" s="434">
        <v>521700</v>
      </c>
      <c r="G229" s="429" t="s">
        <v>1072</v>
      </c>
      <c r="H229" s="438">
        <v>3541.7699999999995</v>
      </c>
      <c r="I229" s="438">
        <v>4200</v>
      </c>
      <c r="J229" s="438"/>
      <c r="K229" s="438">
        <v>4200</v>
      </c>
      <c r="L229" s="438">
        <v>1854.38</v>
      </c>
      <c r="M229" s="432">
        <v>2345.62</v>
      </c>
      <c r="N229" s="432">
        <f t="shared" si="7"/>
        <v>4200</v>
      </c>
      <c r="O229" s="467">
        <v>4200</v>
      </c>
      <c r="P229" s="471"/>
      <c r="Q229" s="468">
        <f t="shared" si="8"/>
        <v>4200</v>
      </c>
      <c r="R229" s="468" t="e">
        <f>SUMIF(EXPdata!G:G,C:C,EXPdata!#REF!)</f>
        <v>#REF!</v>
      </c>
      <c r="S229" s="463"/>
    </row>
    <row r="230" spans="1:19">
      <c r="A230" s="427" t="s">
        <v>449</v>
      </c>
      <c r="B230" s="428" t="s">
        <v>2237</v>
      </c>
      <c r="C230" s="429" t="s">
        <v>2103</v>
      </c>
      <c r="D230" s="443" t="s">
        <v>2128</v>
      </c>
      <c r="E230" s="430" t="s">
        <v>4679</v>
      </c>
      <c r="F230" s="434">
        <v>521720</v>
      </c>
      <c r="G230" s="429" t="s">
        <v>121</v>
      </c>
      <c r="H230" s="438">
        <v>208</v>
      </c>
      <c r="I230" s="438">
        <v>700</v>
      </c>
      <c r="J230" s="438"/>
      <c r="K230" s="438">
        <v>700</v>
      </c>
      <c r="L230" s="438">
        <v>0</v>
      </c>
      <c r="M230" s="432">
        <v>700</v>
      </c>
      <c r="N230" s="432">
        <f t="shared" si="7"/>
        <v>700</v>
      </c>
      <c r="O230" s="467">
        <v>700</v>
      </c>
      <c r="P230" s="471"/>
      <c r="Q230" s="468">
        <f t="shared" si="8"/>
        <v>700</v>
      </c>
      <c r="R230" s="468" t="e">
        <f>SUMIF(EXPdata!G:G,C:C,EXPdata!#REF!)</f>
        <v>#REF!</v>
      </c>
      <c r="S230" s="463" t="s">
        <v>5187</v>
      </c>
    </row>
    <row r="231" spans="1:19">
      <c r="A231" s="427" t="s">
        <v>23</v>
      </c>
      <c r="B231" s="428" t="s">
        <v>433</v>
      </c>
      <c r="C231" s="429" t="s">
        <v>2529</v>
      </c>
      <c r="D231" s="443" t="s">
        <v>2129</v>
      </c>
      <c r="E231" s="430" t="s">
        <v>4679</v>
      </c>
      <c r="F231" s="434">
        <v>520115</v>
      </c>
      <c r="G231" s="429" t="s">
        <v>49</v>
      </c>
      <c r="H231" s="438">
        <v>0</v>
      </c>
      <c r="I231" s="438">
        <v>350</v>
      </c>
      <c r="J231" s="438"/>
      <c r="K231" s="438">
        <v>350</v>
      </c>
      <c r="L231" s="438">
        <v>0</v>
      </c>
      <c r="M231" s="432">
        <v>0</v>
      </c>
      <c r="N231" s="432">
        <f t="shared" si="7"/>
        <v>0</v>
      </c>
      <c r="O231" s="467">
        <v>350</v>
      </c>
      <c r="P231" s="471">
        <v>-350</v>
      </c>
      <c r="Q231" s="468">
        <f t="shared" si="8"/>
        <v>0</v>
      </c>
      <c r="R231" s="468" t="e">
        <f>SUMIF(EXPdata!G:G,C:C,EXPdata!#REF!)</f>
        <v>#REF!</v>
      </c>
      <c r="S231" s="445"/>
    </row>
    <row r="232" spans="1:19">
      <c r="A232" s="427" t="s">
        <v>449</v>
      </c>
      <c r="B232" s="428" t="s">
        <v>2237</v>
      </c>
      <c r="C232" s="429" t="s">
        <v>2106</v>
      </c>
      <c r="D232" s="443" t="s">
        <v>2128</v>
      </c>
      <c r="E232" s="430" t="s">
        <v>4679</v>
      </c>
      <c r="F232" s="434">
        <v>522320</v>
      </c>
      <c r="G232" s="429" t="s">
        <v>93</v>
      </c>
      <c r="H232" s="438">
        <v>18527.760000000002</v>
      </c>
      <c r="I232" s="438">
        <v>8000</v>
      </c>
      <c r="J232" s="438"/>
      <c r="K232" s="438">
        <v>8000</v>
      </c>
      <c r="L232" s="438">
        <v>741.09999999999991</v>
      </c>
      <c r="M232" s="432">
        <v>2000</v>
      </c>
      <c r="N232" s="432">
        <f t="shared" si="7"/>
        <v>2741.1</v>
      </c>
      <c r="O232" s="467">
        <v>8000</v>
      </c>
      <c r="P232" s="471"/>
      <c r="Q232" s="468">
        <f t="shared" si="8"/>
        <v>8000</v>
      </c>
      <c r="R232" s="468" t="e">
        <f>SUMIF(EXPdata!G:G,C:C,EXPdata!#REF!)</f>
        <v>#REF!</v>
      </c>
      <c r="S232" s="463" t="s">
        <v>5186</v>
      </c>
    </row>
    <row r="233" spans="1:19">
      <c r="A233" s="427" t="s">
        <v>449</v>
      </c>
      <c r="B233" s="428" t="s">
        <v>2237</v>
      </c>
      <c r="C233" s="429" t="s">
        <v>2108</v>
      </c>
      <c r="D233" s="443" t="s">
        <v>2128</v>
      </c>
      <c r="E233" s="430" t="s">
        <v>4679</v>
      </c>
      <c r="F233" s="434">
        <v>526940</v>
      </c>
      <c r="G233" s="429" t="s">
        <v>71</v>
      </c>
      <c r="H233" s="438">
        <v>4393.8500000000004</v>
      </c>
      <c r="I233" s="438">
        <v>2000</v>
      </c>
      <c r="J233" s="438"/>
      <c r="K233" s="438">
        <v>2000</v>
      </c>
      <c r="L233" s="438">
        <v>7.18</v>
      </c>
      <c r="M233" s="432">
        <v>500</v>
      </c>
      <c r="N233" s="432">
        <f t="shared" si="7"/>
        <v>507.18</v>
      </c>
      <c r="O233" s="467">
        <v>500</v>
      </c>
      <c r="P233" s="471"/>
      <c r="Q233" s="468">
        <f t="shared" si="8"/>
        <v>500</v>
      </c>
      <c r="R233" s="468" t="e">
        <f>SUMIF(EXPdata!G:G,C:C,EXPdata!#REF!)</f>
        <v>#REF!</v>
      </c>
      <c r="S233" s="463" t="s">
        <v>5186</v>
      </c>
    </row>
    <row r="234" spans="1:19">
      <c r="A234" s="427" t="s">
        <v>449</v>
      </c>
      <c r="B234" s="428" t="s">
        <v>2237</v>
      </c>
      <c r="C234" s="429" t="s">
        <v>2110</v>
      </c>
      <c r="D234" s="443" t="s">
        <v>30</v>
      </c>
      <c r="E234" s="430" t="s">
        <v>4679</v>
      </c>
      <c r="F234" s="434">
        <v>529500</v>
      </c>
      <c r="G234" s="429" t="s">
        <v>100</v>
      </c>
      <c r="H234" s="438">
        <v>41812.960000000006</v>
      </c>
      <c r="I234" s="438">
        <v>68500</v>
      </c>
      <c r="J234" s="438"/>
      <c r="K234" s="438">
        <v>68500</v>
      </c>
      <c r="L234" s="438">
        <v>18681.919999999998</v>
      </c>
      <c r="M234" s="432">
        <v>25000</v>
      </c>
      <c r="N234" s="432">
        <f t="shared" si="7"/>
        <v>43681.919999999998</v>
      </c>
      <c r="O234" s="467">
        <v>50000</v>
      </c>
      <c r="P234" s="471"/>
      <c r="Q234" s="468">
        <f t="shared" si="8"/>
        <v>50000</v>
      </c>
      <c r="R234" s="468" t="e">
        <f>SUMIF(EXPdata!G:G,C:C,EXPdata!#REF!)</f>
        <v>#REF!</v>
      </c>
      <c r="S234" s="463"/>
    </row>
    <row r="235" spans="1:19">
      <c r="A235" s="427" t="s">
        <v>449</v>
      </c>
      <c r="B235" s="428" t="s">
        <v>2237</v>
      </c>
      <c r="C235" s="429" t="s">
        <v>2111</v>
      </c>
      <c r="D235" s="443" t="s">
        <v>30</v>
      </c>
      <c r="E235" s="430" t="s">
        <v>4679</v>
      </c>
      <c r="F235" s="434">
        <v>529510</v>
      </c>
      <c r="G235" s="429" t="s">
        <v>101</v>
      </c>
      <c r="H235" s="438">
        <v>341.14</v>
      </c>
      <c r="I235" s="438">
        <v>500</v>
      </c>
      <c r="J235" s="438"/>
      <c r="K235" s="438">
        <v>500</v>
      </c>
      <c r="L235" s="438">
        <v>84.62</v>
      </c>
      <c r="M235" s="432">
        <v>415.38</v>
      </c>
      <c r="N235" s="432">
        <f t="shared" si="7"/>
        <v>500</v>
      </c>
      <c r="O235" s="467">
        <v>500</v>
      </c>
      <c r="P235" s="471"/>
      <c r="Q235" s="468">
        <f t="shared" si="8"/>
        <v>500</v>
      </c>
      <c r="R235" s="468" t="e">
        <f>SUMIF(EXPdata!G:G,C:C,EXPdata!#REF!)</f>
        <v>#REF!</v>
      </c>
      <c r="S235" s="463"/>
    </row>
    <row r="236" spans="1:19">
      <c r="A236" s="427" t="s">
        <v>449</v>
      </c>
      <c r="B236" s="428" t="s">
        <v>2237</v>
      </c>
      <c r="C236" s="429" t="s">
        <v>2112</v>
      </c>
      <c r="D236" s="443" t="s">
        <v>30</v>
      </c>
      <c r="E236" s="430" t="s">
        <v>4679</v>
      </c>
      <c r="F236" s="434">
        <v>529520</v>
      </c>
      <c r="G236" s="429" t="s">
        <v>102</v>
      </c>
      <c r="H236" s="438">
        <v>2998.8199999999993</v>
      </c>
      <c r="I236" s="438">
        <v>3500</v>
      </c>
      <c r="J236" s="438"/>
      <c r="K236" s="438">
        <v>3500</v>
      </c>
      <c r="L236" s="438">
        <v>1392.5900000000001</v>
      </c>
      <c r="M236" s="432">
        <v>2107.41</v>
      </c>
      <c r="N236" s="432">
        <f t="shared" si="7"/>
        <v>3500</v>
      </c>
      <c r="O236" s="467">
        <v>3500</v>
      </c>
      <c r="P236" s="471"/>
      <c r="Q236" s="468">
        <f t="shared" si="8"/>
        <v>3500</v>
      </c>
      <c r="R236" s="468" t="e">
        <f>SUMIF(EXPdata!G:G,C:C,EXPdata!#REF!)</f>
        <v>#REF!</v>
      </c>
      <c r="S236" s="463"/>
    </row>
    <row r="237" spans="1:19">
      <c r="A237" s="427" t="s">
        <v>449</v>
      </c>
      <c r="B237" s="428" t="s">
        <v>2237</v>
      </c>
      <c r="C237" s="429" t="s">
        <v>2113</v>
      </c>
      <c r="D237" s="443" t="s">
        <v>30</v>
      </c>
      <c r="E237" s="430" t="s">
        <v>4679</v>
      </c>
      <c r="F237" s="434">
        <v>529550</v>
      </c>
      <c r="G237" s="429" t="s">
        <v>103</v>
      </c>
      <c r="H237" s="438">
        <v>2651.4300000000003</v>
      </c>
      <c r="I237" s="438">
        <v>3100</v>
      </c>
      <c r="J237" s="438"/>
      <c r="K237" s="438">
        <v>3100</v>
      </c>
      <c r="L237" s="438">
        <v>1083.49</v>
      </c>
      <c r="M237" s="432">
        <v>2016.51</v>
      </c>
      <c r="N237" s="432">
        <f t="shared" si="7"/>
        <v>3100</v>
      </c>
      <c r="O237" s="467">
        <v>3100</v>
      </c>
      <c r="P237" s="471"/>
      <c r="Q237" s="468">
        <f t="shared" si="8"/>
        <v>3100</v>
      </c>
      <c r="R237" s="468" t="e">
        <f>SUMIF(EXPdata!G:G,C:C,EXPdata!#REF!)</f>
        <v>#REF!</v>
      </c>
      <c r="S237" s="463"/>
    </row>
    <row r="238" spans="1:19">
      <c r="A238" s="427" t="s">
        <v>450</v>
      </c>
      <c r="B238" s="428" t="s">
        <v>510</v>
      </c>
      <c r="C238" s="429" t="s">
        <v>1429</v>
      </c>
      <c r="D238" s="482" t="s">
        <v>2547</v>
      </c>
      <c r="E238" s="483" t="s">
        <v>4677</v>
      </c>
      <c r="F238" s="484">
        <v>510000</v>
      </c>
      <c r="G238" s="485" t="s">
        <v>1791</v>
      </c>
      <c r="H238" s="438">
        <v>0</v>
      </c>
      <c r="I238" s="438">
        <v>317553</v>
      </c>
      <c r="J238" s="438"/>
      <c r="K238" s="438">
        <v>317553</v>
      </c>
      <c r="L238" s="438">
        <v>0</v>
      </c>
      <c r="M238" s="432">
        <v>120000</v>
      </c>
      <c r="N238" s="432">
        <f t="shared" si="7"/>
        <v>120000</v>
      </c>
      <c r="O238" s="467">
        <v>122348</v>
      </c>
      <c r="P238" s="471"/>
      <c r="Q238" s="468">
        <f t="shared" si="8"/>
        <v>122348</v>
      </c>
      <c r="R238" s="468" t="e">
        <f>SUMIF(EXPdata!G:G,C:C,EXPdata!#REF!)</f>
        <v>#REF!</v>
      </c>
      <c r="S238" s="463" t="s">
        <v>4273</v>
      </c>
    </row>
    <row r="239" spans="1:19">
      <c r="A239" s="427" t="s">
        <v>450</v>
      </c>
      <c r="B239" s="428" t="s">
        <v>510</v>
      </c>
      <c r="C239" s="429" t="s">
        <v>2165</v>
      </c>
      <c r="D239" s="443" t="s">
        <v>1950</v>
      </c>
      <c r="E239" s="430" t="s">
        <v>4677</v>
      </c>
      <c r="F239" s="434">
        <v>510420</v>
      </c>
      <c r="G239" s="429" t="s">
        <v>464</v>
      </c>
      <c r="H239" s="438">
        <v>721.85</v>
      </c>
      <c r="I239" s="438">
        <v>0</v>
      </c>
      <c r="J239" s="438"/>
      <c r="K239" s="438">
        <v>0</v>
      </c>
      <c r="L239" s="438">
        <v>314.36</v>
      </c>
      <c r="M239" s="432">
        <v>500</v>
      </c>
      <c r="N239" s="432">
        <f t="shared" si="7"/>
        <v>814.36</v>
      </c>
      <c r="O239" s="467">
        <v>800</v>
      </c>
      <c r="P239" s="471"/>
      <c r="Q239" s="468">
        <f t="shared" si="8"/>
        <v>800</v>
      </c>
      <c r="R239" s="468" t="e">
        <f>SUMIF(EXPdata!G:G,C:C,EXPdata!#REF!)</f>
        <v>#REF!</v>
      </c>
      <c r="S239" s="463" t="s">
        <v>4272</v>
      </c>
    </row>
    <row r="240" spans="1:19">
      <c r="A240" s="427" t="s">
        <v>1524</v>
      </c>
      <c r="B240" s="428" t="s">
        <v>326</v>
      </c>
      <c r="C240" s="429" t="s">
        <v>329</v>
      </c>
      <c r="D240" s="443" t="s">
        <v>2129</v>
      </c>
      <c r="E240" s="430" t="s">
        <v>4679</v>
      </c>
      <c r="F240" s="434">
        <v>520115</v>
      </c>
      <c r="G240" s="429" t="s">
        <v>49</v>
      </c>
      <c r="H240" s="438">
        <v>555.99</v>
      </c>
      <c r="I240" s="438">
        <v>1330</v>
      </c>
      <c r="J240" s="438"/>
      <c r="K240" s="438">
        <v>1330</v>
      </c>
      <c r="L240" s="438">
        <v>179.45</v>
      </c>
      <c r="M240" s="432">
        <v>750</v>
      </c>
      <c r="N240" s="432">
        <f t="shared" si="7"/>
        <v>929.45</v>
      </c>
      <c r="O240" s="467">
        <v>1330</v>
      </c>
      <c r="P240" s="471">
        <v>-330</v>
      </c>
      <c r="Q240" s="468">
        <f t="shared" si="8"/>
        <v>1000</v>
      </c>
      <c r="R240" s="468" t="e">
        <f>SUMIF(EXPdata!G:G,C:C,EXPdata!#REF!)</f>
        <v>#REF!</v>
      </c>
      <c r="S240" s="463" t="s">
        <v>4556</v>
      </c>
    </row>
    <row r="241" spans="1:19">
      <c r="A241" s="427" t="s">
        <v>450</v>
      </c>
      <c r="B241" s="428" t="s">
        <v>510</v>
      </c>
      <c r="C241" s="429" t="s">
        <v>1813</v>
      </c>
      <c r="D241" s="443" t="s">
        <v>1950</v>
      </c>
      <c r="E241" s="430" t="s">
        <v>4677</v>
      </c>
      <c r="F241" s="434">
        <v>518020</v>
      </c>
      <c r="G241" s="429" t="s">
        <v>482</v>
      </c>
      <c r="H241" s="438">
        <v>48.22999999999999</v>
      </c>
      <c r="I241" s="438">
        <v>0</v>
      </c>
      <c r="J241" s="438"/>
      <c r="K241" s="438">
        <v>0</v>
      </c>
      <c r="L241" s="438">
        <v>16.2</v>
      </c>
      <c r="M241" s="432">
        <v>50</v>
      </c>
      <c r="N241" s="432">
        <f t="shared" si="7"/>
        <v>66.2</v>
      </c>
      <c r="O241" s="467">
        <v>50</v>
      </c>
      <c r="P241" s="471"/>
      <c r="Q241" s="468">
        <f t="shared" si="8"/>
        <v>50</v>
      </c>
      <c r="R241" s="468" t="e">
        <f>SUMIF(EXPdata!G:G,C:C,EXPdata!#REF!)</f>
        <v>#REF!</v>
      </c>
      <c r="S241" s="463"/>
    </row>
    <row r="242" spans="1:19">
      <c r="A242" s="427" t="s">
        <v>450</v>
      </c>
      <c r="B242" s="428" t="s">
        <v>510</v>
      </c>
      <c r="C242" s="429" t="s">
        <v>1985</v>
      </c>
      <c r="D242" s="443" t="s">
        <v>2128</v>
      </c>
      <c r="E242" s="430" t="s">
        <v>4679</v>
      </c>
      <c r="F242" s="434">
        <v>523220</v>
      </c>
      <c r="G242" s="429" t="s">
        <v>108</v>
      </c>
      <c r="H242" s="438">
        <v>2354.75</v>
      </c>
      <c r="I242" s="438">
        <v>5000</v>
      </c>
      <c r="J242" s="438"/>
      <c r="K242" s="438">
        <v>5000</v>
      </c>
      <c r="L242" s="438">
        <v>10563.5</v>
      </c>
      <c r="M242" s="432">
        <v>10000</v>
      </c>
      <c r="N242" s="432">
        <f t="shared" si="7"/>
        <v>20563.5</v>
      </c>
      <c r="O242" s="522">
        <v>24067.5</v>
      </c>
      <c r="P242" s="471"/>
      <c r="Q242" s="468">
        <f t="shared" si="8"/>
        <v>24067.5</v>
      </c>
      <c r="R242" s="468" t="e">
        <f>SUMIF(EXPdata!G:G,C:C,EXPdata!#REF!)</f>
        <v>#REF!</v>
      </c>
      <c r="S242" s="463" t="s">
        <v>4271</v>
      </c>
    </row>
    <row r="243" spans="1:19">
      <c r="A243" s="427" t="s">
        <v>450</v>
      </c>
      <c r="B243" s="428" t="s">
        <v>510</v>
      </c>
      <c r="C243" s="429" t="s">
        <v>1284</v>
      </c>
      <c r="D243" s="433" t="s">
        <v>2130</v>
      </c>
      <c r="E243" s="477" t="s">
        <v>4679</v>
      </c>
      <c r="F243" s="431">
        <v>523760</v>
      </c>
      <c r="G243" s="478" t="s">
        <v>2835</v>
      </c>
      <c r="H243" s="438">
        <v>3.32</v>
      </c>
      <c r="I243" s="438">
        <v>39</v>
      </c>
      <c r="J243" s="438"/>
      <c r="K243" s="438">
        <v>39</v>
      </c>
      <c r="L243" s="438">
        <v>1.1299999999999999</v>
      </c>
      <c r="M243" s="432">
        <v>37.869999999999997</v>
      </c>
      <c r="N243" s="432">
        <f t="shared" si="7"/>
        <v>39</v>
      </c>
      <c r="O243" s="467">
        <v>40</v>
      </c>
      <c r="P243" s="471"/>
      <c r="Q243" s="468">
        <f t="shared" si="8"/>
        <v>40</v>
      </c>
      <c r="R243" s="468" t="e">
        <f>SUMIF(EXPdata!G:G,C:C,EXPdata!#REF!)</f>
        <v>#REF!</v>
      </c>
      <c r="S243" s="445" t="s">
        <v>5180</v>
      </c>
    </row>
    <row r="244" spans="1:19">
      <c r="A244" s="427" t="s">
        <v>450</v>
      </c>
      <c r="B244" s="428" t="s">
        <v>510</v>
      </c>
      <c r="C244" s="429" t="s">
        <v>2542</v>
      </c>
      <c r="D244" s="443" t="s">
        <v>1671</v>
      </c>
      <c r="E244" s="430" t="s">
        <v>4678</v>
      </c>
      <c r="F244" s="434">
        <v>536780</v>
      </c>
      <c r="G244" s="429" t="s">
        <v>496</v>
      </c>
      <c r="H244" s="438">
        <v>0</v>
      </c>
      <c r="I244" s="438">
        <v>26000</v>
      </c>
      <c r="J244" s="438"/>
      <c r="K244" s="438">
        <v>26000</v>
      </c>
      <c r="L244" s="438">
        <v>1038.5999999999999</v>
      </c>
      <c r="M244" s="432">
        <v>26000</v>
      </c>
      <c r="N244" s="432">
        <f t="shared" si="7"/>
        <v>27038.6</v>
      </c>
      <c r="O244" s="467">
        <v>0</v>
      </c>
      <c r="P244" s="471"/>
      <c r="Q244" s="468">
        <f t="shared" si="8"/>
        <v>0</v>
      </c>
      <c r="R244" s="468" t="e">
        <f>SUMIF(EXPdata!G:G,C:C,EXPdata!#REF!)</f>
        <v>#REF!</v>
      </c>
      <c r="S244" s="463"/>
    </row>
    <row r="245" spans="1:19">
      <c r="A245" s="427" t="s">
        <v>450</v>
      </c>
      <c r="B245" s="428" t="s">
        <v>510</v>
      </c>
      <c r="C245" s="429" t="s">
        <v>1030</v>
      </c>
      <c r="D245" s="433" t="s">
        <v>2130</v>
      </c>
      <c r="E245" s="477" t="s">
        <v>4678</v>
      </c>
      <c r="F245" s="431">
        <v>537020</v>
      </c>
      <c r="G245" s="478" t="s">
        <v>83</v>
      </c>
      <c r="H245" s="438">
        <v>51060.5</v>
      </c>
      <c r="I245" s="438">
        <v>92939</v>
      </c>
      <c r="J245" s="438"/>
      <c r="K245" s="438">
        <v>92939</v>
      </c>
      <c r="L245" s="438">
        <v>6208.4</v>
      </c>
      <c r="M245" s="432">
        <v>89647.8</v>
      </c>
      <c r="N245" s="432">
        <f t="shared" si="7"/>
        <v>95856.2</v>
      </c>
      <c r="O245" s="467">
        <v>95612</v>
      </c>
      <c r="P245" s="471"/>
      <c r="Q245" s="468">
        <f t="shared" si="8"/>
        <v>95612</v>
      </c>
      <c r="R245" s="468" t="e">
        <f>SUMIF(EXPdata!G:G,C:C,EXPdata!#REF!)</f>
        <v>#REF!</v>
      </c>
      <c r="S245" s="445" t="s">
        <v>5181</v>
      </c>
    </row>
    <row r="246" spans="1:19">
      <c r="A246" s="427" t="s">
        <v>450</v>
      </c>
      <c r="B246" s="428" t="s">
        <v>510</v>
      </c>
      <c r="C246" s="429" t="s">
        <v>1710</v>
      </c>
      <c r="D246" s="443" t="s">
        <v>2134</v>
      </c>
      <c r="E246" s="430" t="s">
        <v>4678</v>
      </c>
      <c r="F246" s="434">
        <v>537080</v>
      </c>
      <c r="G246" s="429" t="s">
        <v>84</v>
      </c>
      <c r="H246" s="438">
        <v>1419.42</v>
      </c>
      <c r="I246" s="438">
        <v>12000</v>
      </c>
      <c r="J246" s="438"/>
      <c r="K246" s="438">
        <v>12000</v>
      </c>
      <c r="L246" s="438">
        <v>2900</v>
      </c>
      <c r="M246" s="432">
        <v>14100</v>
      </c>
      <c r="N246" s="432">
        <f t="shared" si="7"/>
        <v>17000</v>
      </c>
      <c r="O246" s="467">
        <v>2887</v>
      </c>
      <c r="P246" s="471"/>
      <c r="Q246" s="468">
        <f t="shared" si="8"/>
        <v>2887</v>
      </c>
      <c r="R246" s="468" t="e">
        <f>SUMIF(EXPdata!G:G,C:C,EXPdata!#REF!)</f>
        <v>#REF!</v>
      </c>
      <c r="S246" s="463"/>
    </row>
    <row r="247" spans="1:19">
      <c r="A247" s="435" t="s">
        <v>1766</v>
      </c>
      <c r="B247" s="428" t="s">
        <v>117</v>
      </c>
      <c r="C247" s="429" t="s">
        <v>1430</v>
      </c>
      <c r="D247" s="482" t="s">
        <v>2547</v>
      </c>
      <c r="E247" s="483" t="s">
        <v>4677</v>
      </c>
      <c r="F247" s="484">
        <v>510000</v>
      </c>
      <c r="G247" s="485" t="s">
        <v>1791</v>
      </c>
      <c r="H247" s="438">
        <v>0</v>
      </c>
      <c r="I247" s="438">
        <v>386861</v>
      </c>
      <c r="J247" s="438"/>
      <c r="K247" s="438">
        <v>386861</v>
      </c>
      <c r="L247" s="438">
        <v>0</v>
      </c>
      <c r="M247" s="432">
        <v>234455.38999999996</v>
      </c>
      <c r="N247" s="432">
        <f t="shared" si="7"/>
        <v>234455.38999999996</v>
      </c>
      <c r="O247" s="467">
        <v>753890</v>
      </c>
      <c r="P247" s="471"/>
      <c r="Q247" s="468">
        <f t="shared" si="8"/>
        <v>753890</v>
      </c>
      <c r="R247" s="468" t="e">
        <f>SUMIF(EXPdata!G:G,C:C,EXPdata!#REF!)</f>
        <v>#REF!</v>
      </c>
      <c r="S247" s="445" t="s">
        <v>4273</v>
      </c>
    </row>
    <row r="248" spans="1:19" ht="30">
      <c r="A248" s="435" t="s">
        <v>1766</v>
      </c>
      <c r="B248" s="428" t="s">
        <v>117</v>
      </c>
      <c r="C248" s="429" t="s">
        <v>531</v>
      </c>
      <c r="D248" s="443" t="s">
        <v>1950</v>
      </c>
      <c r="E248" s="430" t="s">
        <v>4677</v>
      </c>
      <c r="F248" s="434">
        <v>510440</v>
      </c>
      <c r="G248" s="429" t="s">
        <v>465</v>
      </c>
      <c r="H248" s="438">
        <v>8176.28</v>
      </c>
      <c r="I248" s="438">
        <v>19512</v>
      </c>
      <c r="J248" s="438"/>
      <c r="K248" s="438">
        <v>19512</v>
      </c>
      <c r="L248" s="438">
        <v>2591.3000000000002</v>
      </c>
      <c r="M248" s="432">
        <v>16920.7</v>
      </c>
      <c r="N248" s="432">
        <f t="shared" si="7"/>
        <v>19512</v>
      </c>
      <c r="O248" s="467">
        <v>45000</v>
      </c>
      <c r="P248" s="471"/>
      <c r="Q248" s="468">
        <f t="shared" si="8"/>
        <v>45000</v>
      </c>
      <c r="R248" s="468" t="e">
        <f>SUMIF(EXPdata!G:G,C:C,EXPdata!#REF!)</f>
        <v>#REF!</v>
      </c>
      <c r="S248" s="445" t="s">
        <v>4594</v>
      </c>
    </row>
    <row r="249" spans="1:19">
      <c r="A249" s="435" t="s">
        <v>1766</v>
      </c>
      <c r="B249" s="428" t="s">
        <v>117</v>
      </c>
      <c r="C249" s="429" t="s">
        <v>1773</v>
      </c>
      <c r="D249" s="443" t="s">
        <v>30</v>
      </c>
      <c r="E249" s="430" t="s">
        <v>4679</v>
      </c>
      <c r="F249" s="434">
        <v>520230</v>
      </c>
      <c r="G249" s="429" t="s">
        <v>50</v>
      </c>
      <c r="H249" s="438">
        <v>494.12999999999994</v>
      </c>
      <c r="I249" s="438">
        <v>480</v>
      </c>
      <c r="J249" s="438"/>
      <c r="K249" s="438">
        <v>480</v>
      </c>
      <c r="L249" s="438">
        <v>152.04</v>
      </c>
      <c r="M249" s="432">
        <v>289.95000000000005</v>
      </c>
      <c r="N249" s="432">
        <f t="shared" si="7"/>
        <v>441.99</v>
      </c>
      <c r="O249" s="467">
        <v>480</v>
      </c>
      <c r="P249" s="471"/>
      <c r="Q249" s="468">
        <f t="shared" si="8"/>
        <v>480</v>
      </c>
      <c r="R249" s="468" t="e">
        <f>SUMIF(EXPdata!G:G,C:C,EXPdata!#REF!)</f>
        <v>#REF!</v>
      </c>
      <c r="S249" s="445" t="s">
        <v>4595</v>
      </c>
    </row>
    <row r="250" spans="1:19">
      <c r="A250" s="435" t="s">
        <v>1766</v>
      </c>
      <c r="B250" s="428" t="s">
        <v>117</v>
      </c>
      <c r="C250" s="429" t="s">
        <v>542</v>
      </c>
      <c r="D250" s="443" t="s">
        <v>2128</v>
      </c>
      <c r="E250" s="430" t="s">
        <v>4679</v>
      </c>
      <c r="F250" s="434">
        <v>520705</v>
      </c>
      <c r="G250" s="429" t="s">
        <v>53</v>
      </c>
      <c r="H250" s="438">
        <v>105.69999999999999</v>
      </c>
      <c r="I250" s="438">
        <v>400</v>
      </c>
      <c r="J250" s="438"/>
      <c r="K250" s="438">
        <v>400</v>
      </c>
      <c r="L250" s="438">
        <v>0</v>
      </c>
      <c r="M250" s="432">
        <v>400</v>
      </c>
      <c r="N250" s="432">
        <f t="shared" si="7"/>
        <v>400</v>
      </c>
      <c r="O250" s="467">
        <v>400</v>
      </c>
      <c r="P250" s="471"/>
      <c r="Q250" s="468">
        <f t="shared" si="8"/>
        <v>400</v>
      </c>
      <c r="R250" s="468" t="e">
        <f>SUMIF(EXPdata!G:G,C:C,EXPdata!#REF!)</f>
        <v>#REF!</v>
      </c>
      <c r="S250" s="445"/>
    </row>
    <row r="251" spans="1:19">
      <c r="A251" s="427" t="s">
        <v>1524</v>
      </c>
      <c r="B251" s="428" t="s">
        <v>1224</v>
      </c>
      <c r="C251" s="429" t="s">
        <v>2181</v>
      </c>
      <c r="D251" s="443" t="s">
        <v>2129</v>
      </c>
      <c r="E251" s="430" t="s">
        <v>4679</v>
      </c>
      <c r="F251" s="434">
        <v>520115</v>
      </c>
      <c r="G251" s="429" t="s">
        <v>49</v>
      </c>
      <c r="H251" s="438">
        <v>0</v>
      </c>
      <c r="I251" s="438">
        <v>40</v>
      </c>
      <c r="J251" s="438"/>
      <c r="K251" s="438">
        <v>40</v>
      </c>
      <c r="L251" s="438">
        <v>0</v>
      </c>
      <c r="M251" s="432">
        <v>40</v>
      </c>
      <c r="N251" s="432">
        <f t="shared" si="7"/>
        <v>40</v>
      </c>
      <c r="O251" s="467">
        <v>40</v>
      </c>
      <c r="P251" s="471">
        <v>-40</v>
      </c>
      <c r="Q251" s="468">
        <f t="shared" si="8"/>
        <v>0</v>
      </c>
      <c r="R251" s="468" t="e">
        <f>SUMIF(EXPdata!G:G,C:C,EXPdata!#REF!)</f>
        <v>#REF!</v>
      </c>
      <c r="S251" s="445" t="s">
        <v>4478</v>
      </c>
    </row>
    <row r="252" spans="1:19">
      <c r="A252" s="435" t="s">
        <v>1766</v>
      </c>
      <c r="B252" s="428" t="s">
        <v>117</v>
      </c>
      <c r="C252" s="429" t="s">
        <v>544</v>
      </c>
      <c r="D252" s="443" t="s">
        <v>2133</v>
      </c>
      <c r="E252" s="430" t="s">
        <v>4679</v>
      </c>
      <c r="F252" s="434">
        <v>523700</v>
      </c>
      <c r="G252" s="429" t="s">
        <v>66</v>
      </c>
      <c r="H252" s="438">
        <v>1874.06</v>
      </c>
      <c r="I252" s="438">
        <v>500</v>
      </c>
      <c r="J252" s="438"/>
      <c r="K252" s="438">
        <v>500</v>
      </c>
      <c r="L252" s="438">
        <v>0</v>
      </c>
      <c r="M252" s="432">
        <v>500</v>
      </c>
      <c r="N252" s="432">
        <f t="shared" si="7"/>
        <v>500</v>
      </c>
      <c r="O252" s="467">
        <v>500</v>
      </c>
      <c r="P252" s="471"/>
      <c r="Q252" s="468">
        <f t="shared" si="8"/>
        <v>500</v>
      </c>
      <c r="R252" s="468" t="e">
        <f>SUMIF(EXPdata!G:G,C:C,EXPdata!#REF!)</f>
        <v>#REF!</v>
      </c>
      <c r="S252" s="445"/>
    </row>
    <row r="253" spans="1:19">
      <c r="A253" s="435" t="s">
        <v>1766</v>
      </c>
      <c r="B253" s="428" t="s">
        <v>117</v>
      </c>
      <c r="C253" s="429" t="s">
        <v>545</v>
      </c>
      <c r="D253" s="443" t="s">
        <v>2132</v>
      </c>
      <c r="E253" s="430" t="s">
        <v>4679</v>
      </c>
      <c r="F253" s="434">
        <v>527280</v>
      </c>
      <c r="G253" s="429" t="s">
        <v>73</v>
      </c>
      <c r="H253" s="438">
        <v>322.93</v>
      </c>
      <c r="I253" s="438">
        <v>700</v>
      </c>
      <c r="J253" s="438"/>
      <c r="K253" s="438">
        <v>700</v>
      </c>
      <c r="L253" s="438">
        <v>0</v>
      </c>
      <c r="M253" s="432">
        <v>493.37</v>
      </c>
      <c r="N253" s="432">
        <f t="shared" si="7"/>
        <v>493.37</v>
      </c>
      <c r="O253" s="467">
        <v>700</v>
      </c>
      <c r="P253" s="471"/>
      <c r="Q253" s="468">
        <f t="shared" si="8"/>
        <v>700</v>
      </c>
      <c r="R253" s="468" t="e">
        <f>SUMIF(EXPdata!G:G,C:C,EXPdata!#REF!)</f>
        <v>#REF!</v>
      </c>
      <c r="S253" s="445"/>
    </row>
    <row r="254" spans="1:19">
      <c r="A254" s="427" t="s">
        <v>1524</v>
      </c>
      <c r="B254" s="428" t="s">
        <v>359</v>
      </c>
      <c r="C254" s="429" t="s">
        <v>1330</v>
      </c>
      <c r="D254" s="443" t="s">
        <v>2129</v>
      </c>
      <c r="E254" s="430" t="s">
        <v>4679</v>
      </c>
      <c r="F254" s="434">
        <v>520115</v>
      </c>
      <c r="G254" s="429" t="s">
        <v>49</v>
      </c>
      <c r="H254" s="438">
        <v>267.74</v>
      </c>
      <c r="I254" s="438">
        <v>430</v>
      </c>
      <c r="J254" s="438"/>
      <c r="K254" s="438">
        <v>430</v>
      </c>
      <c r="L254" s="438">
        <v>283.16000000000003</v>
      </c>
      <c r="M254" s="432">
        <v>147</v>
      </c>
      <c r="N254" s="432">
        <f t="shared" si="7"/>
        <v>430.16</v>
      </c>
      <c r="O254" s="467">
        <v>430</v>
      </c>
      <c r="P254" s="471">
        <v>-80</v>
      </c>
      <c r="Q254" s="468">
        <f t="shared" si="8"/>
        <v>350</v>
      </c>
      <c r="R254" s="468" t="e">
        <f>SUMIF(EXPdata!G:G,C:C,EXPdata!#REF!)</f>
        <v>#REF!</v>
      </c>
      <c r="S254" s="463" t="s">
        <v>4481</v>
      </c>
    </row>
    <row r="255" spans="1:19">
      <c r="A255" s="435" t="s">
        <v>1766</v>
      </c>
      <c r="B255" s="428" t="s">
        <v>117</v>
      </c>
      <c r="C255" s="429" t="s">
        <v>547</v>
      </c>
      <c r="D255" s="443" t="s">
        <v>2133</v>
      </c>
      <c r="E255" s="430" t="s">
        <v>4679</v>
      </c>
      <c r="F255" s="434">
        <v>528120</v>
      </c>
      <c r="G255" s="429" t="s">
        <v>118</v>
      </c>
      <c r="H255" s="438">
        <v>0</v>
      </c>
      <c r="I255" s="438">
        <v>1000</v>
      </c>
      <c r="J255" s="438"/>
      <c r="K255" s="438">
        <v>1000</v>
      </c>
      <c r="L255" s="438">
        <v>0</v>
      </c>
      <c r="M255" s="432">
        <v>1000</v>
      </c>
      <c r="N255" s="432">
        <f t="shared" si="7"/>
        <v>1000</v>
      </c>
      <c r="O255" s="467">
        <v>1000</v>
      </c>
      <c r="P255" s="471"/>
      <c r="Q255" s="468">
        <f t="shared" si="8"/>
        <v>1000</v>
      </c>
      <c r="R255" s="468" t="e">
        <f>SUMIF(EXPdata!G:G,C:C,EXPdata!#REF!)</f>
        <v>#REF!</v>
      </c>
      <c r="S255" s="445"/>
    </row>
    <row r="256" spans="1:19">
      <c r="A256" s="435" t="s">
        <v>1766</v>
      </c>
      <c r="B256" s="428" t="s">
        <v>117</v>
      </c>
      <c r="C256" s="429" t="s">
        <v>548</v>
      </c>
      <c r="D256" s="488" t="s">
        <v>2546</v>
      </c>
      <c r="E256" s="489" t="s">
        <v>4679</v>
      </c>
      <c r="F256" s="490">
        <v>528140</v>
      </c>
      <c r="G256" s="491" t="s">
        <v>76</v>
      </c>
      <c r="H256" s="438">
        <v>701.19</v>
      </c>
      <c r="I256" s="438">
        <v>2700</v>
      </c>
      <c r="J256" s="438"/>
      <c r="K256" s="438">
        <v>2700</v>
      </c>
      <c r="L256" s="438">
        <v>0</v>
      </c>
      <c r="M256" s="432">
        <v>2700</v>
      </c>
      <c r="N256" s="432">
        <f t="shared" si="7"/>
        <v>2700</v>
      </c>
      <c r="O256" s="467">
        <v>2700</v>
      </c>
      <c r="P256" s="471"/>
      <c r="Q256" s="468">
        <f t="shared" si="8"/>
        <v>2700</v>
      </c>
      <c r="R256" s="468" t="e">
        <f>SUMIF(EXPdata!G:G,C:C,EXPdata!#REF!)</f>
        <v>#REF!</v>
      </c>
      <c r="S256" s="445"/>
    </row>
    <row r="257" spans="1:19">
      <c r="A257" s="435" t="s">
        <v>1766</v>
      </c>
      <c r="B257" s="428" t="s">
        <v>117</v>
      </c>
      <c r="C257" s="429" t="s">
        <v>552</v>
      </c>
      <c r="D257" s="488" t="s">
        <v>2546</v>
      </c>
      <c r="E257" s="489" t="s">
        <v>4679</v>
      </c>
      <c r="F257" s="490">
        <v>529040</v>
      </c>
      <c r="G257" s="491" t="s">
        <v>82</v>
      </c>
      <c r="H257" s="438">
        <v>8290.4000000000015</v>
      </c>
      <c r="I257" s="438">
        <v>7000</v>
      </c>
      <c r="J257" s="438"/>
      <c r="K257" s="438">
        <v>7000</v>
      </c>
      <c r="L257" s="438">
        <v>2259.6999999999998</v>
      </c>
      <c r="M257" s="432">
        <v>4190.3</v>
      </c>
      <c r="N257" s="432">
        <f t="shared" si="7"/>
        <v>6450</v>
      </c>
      <c r="O257" s="467">
        <v>7000</v>
      </c>
      <c r="P257" s="471"/>
      <c r="Q257" s="468">
        <f t="shared" si="8"/>
        <v>7000</v>
      </c>
      <c r="R257" s="468" t="e">
        <f>SUMIF(EXPdata!G:G,C:C,EXPdata!#REF!)</f>
        <v>#REF!</v>
      </c>
      <c r="S257" s="445"/>
    </row>
    <row r="258" spans="1:19">
      <c r="A258" s="435" t="s">
        <v>1766</v>
      </c>
      <c r="B258" s="428" t="s">
        <v>117</v>
      </c>
      <c r="C258" s="429" t="s">
        <v>554</v>
      </c>
      <c r="D258" s="443" t="s">
        <v>2134</v>
      </c>
      <c r="E258" s="430" t="s">
        <v>4678</v>
      </c>
      <c r="F258" s="434">
        <v>537080</v>
      </c>
      <c r="G258" s="429" t="s">
        <v>84</v>
      </c>
      <c r="H258" s="438">
        <v>600</v>
      </c>
      <c r="I258" s="438">
        <v>0</v>
      </c>
      <c r="J258" s="438"/>
      <c r="K258" s="438">
        <v>0</v>
      </c>
      <c r="L258" s="438">
        <v>175</v>
      </c>
      <c r="M258" s="432">
        <v>300</v>
      </c>
      <c r="N258" s="432">
        <f t="shared" si="7"/>
        <v>475</v>
      </c>
      <c r="O258" s="522">
        <v>1000</v>
      </c>
      <c r="P258" s="471"/>
      <c r="Q258" s="468">
        <f t="shared" si="8"/>
        <v>1000</v>
      </c>
      <c r="R258" s="468" t="e">
        <f>SUMIF(EXPdata!G:G,C:C,EXPdata!#REF!)</f>
        <v>#REF!</v>
      </c>
      <c r="S258" s="445" t="s">
        <v>4596</v>
      </c>
    </row>
    <row r="259" spans="1:19">
      <c r="A259" s="427" t="s">
        <v>1766</v>
      </c>
      <c r="B259" s="428" t="s">
        <v>46</v>
      </c>
      <c r="C259" s="429" t="s">
        <v>2522</v>
      </c>
      <c r="D259" s="482" t="s">
        <v>2547</v>
      </c>
      <c r="E259" s="483" t="s">
        <v>4677</v>
      </c>
      <c r="F259" s="484">
        <v>510000</v>
      </c>
      <c r="G259" s="485" t="s">
        <v>1791</v>
      </c>
      <c r="H259" s="438">
        <v>0</v>
      </c>
      <c r="I259" s="438">
        <v>224714</v>
      </c>
      <c r="J259" s="438"/>
      <c r="K259" s="438">
        <v>224714</v>
      </c>
      <c r="L259" s="438">
        <v>0</v>
      </c>
      <c r="M259" s="432">
        <v>132182.26999999999</v>
      </c>
      <c r="N259" s="432">
        <f t="shared" si="7"/>
        <v>132182.26999999999</v>
      </c>
      <c r="O259" s="467">
        <v>126735.341</v>
      </c>
      <c r="P259" s="471"/>
      <c r="Q259" s="468">
        <f t="shared" si="8"/>
        <v>126735.341</v>
      </c>
      <c r="R259" s="468" t="e">
        <f>SUMIF(EXPdata!G:G,C:C,EXPdata!#REF!)</f>
        <v>#REF!</v>
      </c>
      <c r="S259" s="445" t="s">
        <v>4273</v>
      </c>
    </row>
    <row r="260" spans="1:19">
      <c r="A260" s="427" t="s">
        <v>1766</v>
      </c>
      <c r="B260" s="428" t="s">
        <v>46</v>
      </c>
      <c r="C260" s="429" t="s">
        <v>1969</v>
      </c>
      <c r="D260" s="443" t="s">
        <v>1950</v>
      </c>
      <c r="E260" s="430" t="s">
        <v>4677</v>
      </c>
      <c r="F260" s="434">
        <v>510420</v>
      </c>
      <c r="G260" s="429" t="s">
        <v>464</v>
      </c>
      <c r="H260" s="438">
        <v>0</v>
      </c>
      <c r="I260" s="438">
        <v>0</v>
      </c>
      <c r="J260" s="438"/>
      <c r="K260" s="438">
        <v>0</v>
      </c>
      <c r="L260" s="438">
        <v>585.47</v>
      </c>
      <c r="M260" s="432">
        <v>600</v>
      </c>
      <c r="N260" s="432">
        <f t="shared" si="7"/>
        <v>1185.47</v>
      </c>
      <c r="O260" s="522">
        <v>3000</v>
      </c>
      <c r="P260" s="471"/>
      <c r="Q260" s="468">
        <f t="shared" si="8"/>
        <v>3000</v>
      </c>
      <c r="R260" s="468" t="e">
        <f>SUMIF(EXPdata!G:G,C:C,EXPdata!#REF!)</f>
        <v>#REF!</v>
      </c>
      <c r="S260" s="532" t="s">
        <v>4272</v>
      </c>
    </row>
    <row r="261" spans="1:19">
      <c r="A261" s="427" t="s">
        <v>1524</v>
      </c>
      <c r="B261" s="428" t="s">
        <v>1455</v>
      </c>
      <c r="C261" s="429" t="s">
        <v>1822</v>
      </c>
      <c r="D261" s="443" t="s">
        <v>2129</v>
      </c>
      <c r="E261" s="430" t="s">
        <v>4679</v>
      </c>
      <c r="F261" s="434">
        <v>520115</v>
      </c>
      <c r="G261" s="429" t="s">
        <v>49</v>
      </c>
      <c r="H261" s="438">
        <v>0</v>
      </c>
      <c r="I261" s="438">
        <v>60</v>
      </c>
      <c r="J261" s="438"/>
      <c r="K261" s="438">
        <v>60</v>
      </c>
      <c r="L261" s="438">
        <v>0</v>
      </c>
      <c r="M261" s="432">
        <v>60</v>
      </c>
      <c r="N261" s="432">
        <f t="shared" ref="N261:N324" si="9">L261+M261</f>
        <v>60</v>
      </c>
      <c r="O261" s="467">
        <v>60</v>
      </c>
      <c r="P261" s="471">
        <v>-60</v>
      </c>
      <c r="Q261" s="468">
        <f t="shared" ref="Q261:Q324" si="10">O261+P261</f>
        <v>0</v>
      </c>
      <c r="R261" s="468" t="e">
        <f>SUMIF(EXPdata!G:G,C:C,EXPdata!#REF!)</f>
        <v>#REF!</v>
      </c>
      <c r="S261" s="445" t="s">
        <v>4478</v>
      </c>
    </row>
    <row r="262" spans="1:19">
      <c r="A262" s="427" t="s">
        <v>23</v>
      </c>
      <c r="B262" s="428" t="s">
        <v>436</v>
      </c>
      <c r="C262" s="429" t="s">
        <v>1691</v>
      </c>
      <c r="D262" s="443" t="s">
        <v>2128</v>
      </c>
      <c r="E262" s="430" t="s">
        <v>4679</v>
      </c>
      <c r="F262" s="434">
        <v>520705</v>
      </c>
      <c r="G262" s="429" t="s">
        <v>53</v>
      </c>
      <c r="H262" s="438">
        <v>9.44</v>
      </c>
      <c r="I262" s="438">
        <v>250</v>
      </c>
      <c r="J262" s="438"/>
      <c r="K262" s="438">
        <v>250</v>
      </c>
      <c r="L262" s="438">
        <v>0</v>
      </c>
      <c r="M262" s="432">
        <v>0</v>
      </c>
      <c r="N262" s="432">
        <f t="shared" si="9"/>
        <v>0</v>
      </c>
      <c r="O262" s="467">
        <v>250</v>
      </c>
      <c r="P262" s="471">
        <v>-250</v>
      </c>
      <c r="Q262" s="468">
        <f t="shared" si="10"/>
        <v>0</v>
      </c>
      <c r="R262" s="468" t="e">
        <f>SUMIF(EXPdata!G:G,C:C,EXPdata!#REF!)</f>
        <v>#REF!</v>
      </c>
      <c r="S262" s="445" t="s">
        <v>4385</v>
      </c>
    </row>
    <row r="263" spans="1:19">
      <c r="A263" s="427" t="s">
        <v>1766</v>
      </c>
      <c r="B263" s="428" t="s">
        <v>46</v>
      </c>
      <c r="C263" s="429" t="s">
        <v>573</v>
      </c>
      <c r="D263" s="433" t="s">
        <v>2130</v>
      </c>
      <c r="E263" s="477" t="s">
        <v>4679</v>
      </c>
      <c r="F263" s="431">
        <v>520930</v>
      </c>
      <c r="G263" s="478" t="s">
        <v>55</v>
      </c>
      <c r="H263" s="438">
        <v>389089.99999999988</v>
      </c>
      <c r="I263" s="438">
        <v>376373</v>
      </c>
      <c r="J263" s="438"/>
      <c r="K263" s="438">
        <v>376373</v>
      </c>
      <c r="L263" s="438">
        <v>156822.09999999998</v>
      </c>
      <c r="M263" s="432">
        <v>188186.48000000004</v>
      </c>
      <c r="N263" s="432">
        <f t="shared" si="9"/>
        <v>345008.58</v>
      </c>
      <c r="O263" s="467">
        <v>229648</v>
      </c>
      <c r="P263" s="471"/>
      <c r="Q263" s="468">
        <f t="shared" si="10"/>
        <v>229648</v>
      </c>
      <c r="R263" s="468" t="e">
        <f>SUMIF(EXPdata!G:G,C:C,EXPdata!#REF!)</f>
        <v>#REF!</v>
      </c>
      <c r="S263" s="445" t="s">
        <v>5170</v>
      </c>
    </row>
    <row r="264" spans="1:19">
      <c r="A264" s="427" t="s">
        <v>1766</v>
      </c>
      <c r="B264" s="428" t="s">
        <v>46</v>
      </c>
      <c r="C264" s="429" t="s">
        <v>574</v>
      </c>
      <c r="D264" s="433" t="s">
        <v>2130</v>
      </c>
      <c r="E264" s="477" t="s">
        <v>4679</v>
      </c>
      <c r="F264" s="431">
        <v>520945</v>
      </c>
      <c r="G264" s="478" t="s">
        <v>56</v>
      </c>
      <c r="H264" s="438">
        <v>170318</v>
      </c>
      <c r="I264" s="438">
        <v>201462</v>
      </c>
      <c r="J264" s="438"/>
      <c r="K264" s="438">
        <v>201462</v>
      </c>
      <c r="L264" s="438">
        <v>201462</v>
      </c>
      <c r="M264" s="432">
        <v>0</v>
      </c>
      <c r="N264" s="432">
        <f t="shared" si="9"/>
        <v>201462</v>
      </c>
      <c r="O264" s="467">
        <v>164484</v>
      </c>
      <c r="P264" s="471"/>
      <c r="Q264" s="468">
        <f t="shared" si="10"/>
        <v>164484</v>
      </c>
      <c r="R264" s="468" t="e">
        <f>SUMIF(EXPdata!G:G,C:C,EXPdata!#REF!)</f>
        <v>#REF!</v>
      </c>
      <c r="S264" s="445" t="s">
        <v>5171</v>
      </c>
    </row>
    <row r="265" spans="1:19">
      <c r="A265" s="427" t="s">
        <v>1766</v>
      </c>
      <c r="B265" s="428" t="s">
        <v>46</v>
      </c>
      <c r="C265" s="429" t="s">
        <v>575</v>
      </c>
      <c r="D265" s="443" t="s">
        <v>2133</v>
      </c>
      <c r="E265" s="430" t="s">
        <v>4679</v>
      </c>
      <c r="F265" s="434">
        <v>521380</v>
      </c>
      <c r="G265" s="429" t="s">
        <v>57</v>
      </c>
      <c r="H265" s="438">
        <v>8574.2200000000012</v>
      </c>
      <c r="I265" s="438">
        <v>11400</v>
      </c>
      <c r="J265" s="438"/>
      <c r="K265" s="438">
        <v>11400</v>
      </c>
      <c r="L265" s="438">
        <v>1487.5100000000004</v>
      </c>
      <c r="M265" s="432">
        <v>9289.2799999999988</v>
      </c>
      <c r="N265" s="432">
        <f t="shared" si="9"/>
        <v>10776.789999999999</v>
      </c>
      <c r="O265" s="467">
        <v>11400</v>
      </c>
      <c r="P265" s="471"/>
      <c r="Q265" s="468">
        <f t="shared" si="10"/>
        <v>11400</v>
      </c>
      <c r="R265" s="468" t="e">
        <f>SUMIF(EXPdata!G:G,C:C,EXPdata!#REF!)</f>
        <v>#REF!</v>
      </c>
      <c r="S265" s="445" t="s">
        <v>4632</v>
      </c>
    </row>
    <row r="266" spans="1:19" ht="30">
      <c r="A266" s="427" t="s">
        <v>23</v>
      </c>
      <c r="B266" s="428" t="s">
        <v>439</v>
      </c>
      <c r="C266" s="429" t="s">
        <v>209</v>
      </c>
      <c r="D266" s="443" t="s">
        <v>2128</v>
      </c>
      <c r="E266" s="430" t="s">
        <v>4679</v>
      </c>
      <c r="F266" s="434">
        <v>520705</v>
      </c>
      <c r="G266" s="429" t="s">
        <v>53</v>
      </c>
      <c r="H266" s="438">
        <v>260.92</v>
      </c>
      <c r="I266" s="438">
        <v>500</v>
      </c>
      <c r="J266" s="438"/>
      <c r="K266" s="438">
        <v>500</v>
      </c>
      <c r="L266" s="438">
        <v>0</v>
      </c>
      <c r="M266" s="432">
        <v>0</v>
      </c>
      <c r="N266" s="432">
        <f t="shared" si="9"/>
        <v>0</v>
      </c>
      <c r="O266" s="467">
        <v>500</v>
      </c>
      <c r="P266" s="471">
        <v>-500</v>
      </c>
      <c r="Q266" s="468">
        <f t="shared" si="10"/>
        <v>0</v>
      </c>
      <c r="R266" s="468" t="e">
        <f>SUMIF(EXPdata!G:G,C:C,EXPdata!#REF!)</f>
        <v>#REF!</v>
      </c>
      <c r="S266" s="463" t="s">
        <v>4418</v>
      </c>
    </row>
    <row r="267" spans="1:19">
      <c r="A267" s="427" t="s">
        <v>23</v>
      </c>
      <c r="B267" s="428" t="s">
        <v>440</v>
      </c>
      <c r="C267" s="429" t="s">
        <v>2051</v>
      </c>
      <c r="D267" s="443" t="s">
        <v>2128</v>
      </c>
      <c r="E267" s="430" t="s">
        <v>4679</v>
      </c>
      <c r="F267" s="434">
        <v>520705</v>
      </c>
      <c r="G267" s="429" t="s">
        <v>53</v>
      </c>
      <c r="H267" s="438">
        <v>0</v>
      </c>
      <c r="I267" s="438">
        <v>100</v>
      </c>
      <c r="J267" s="438"/>
      <c r="K267" s="438">
        <v>100</v>
      </c>
      <c r="L267" s="438">
        <v>0</v>
      </c>
      <c r="M267" s="432">
        <v>0</v>
      </c>
      <c r="N267" s="432">
        <f t="shared" si="9"/>
        <v>0</v>
      </c>
      <c r="O267" s="467">
        <v>100</v>
      </c>
      <c r="P267" s="471">
        <v>-100</v>
      </c>
      <c r="Q267" s="468">
        <f t="shared" si="10"/>
        <v>0</v>
      </c>
      <c r="R267" s="468" t="e">
        <f>SUMIF(EXPdata!G:G,C:C,EXPdata!#REF!)</f>
        <v>#REF!</v>
      </c>
      <c r="S267" s="445" t="s">
        <v>4379</v>
      </c>
    </row>
    <row r="268" spans="1:19" ht="45">
      <c r="A268" s="427" t="s">
        <v>23</v>
      </c>
      <c r="B268" s="428" t="s">
        <v>436</v>
      </c>
      <c r="C268" s="429" t="s">
        <v>163</v>
      </c>
      <c r="D268" s="443" t="s">
        <v>2128</v>
      </c>
      <c r="E268" s="430" t="s">
        <v>4679</v>
      </c>
      <c r="F268" s="434">
        <v>520800</v>
      </c>
      <c r="G268" s="429" t="s">
        <v>54</v>
      </c>
      <c r="H268" s="438">
        <v>1004.3599999999999</v>
      </c>
      <c r="I268" s="438">
        <v>900</v>
      </c>
      <c r="J268" s="438"/>
      <c r="K268" s="438">
        <v>900</v>
      </c>
      <c r="L268" s="438">
        <v>405.41</v>
      </c>
      <c r="M268" s="432">
        <v>495</v>
      </c>
      <c r="N268" s="432">
        <f t="shared" si="9"/>
        <v>900.41000000000008</v>
      </c>
      <c r="O268" s="467">
        <v>1500</v>
      </c>
      <c r="P268" s="471">
        <v>-600</v>
      </c>
      <c r="Q268" s="468">
        <f t="shared" si="10"/>
        <v>900</v>
      </c>
      <c r="R268" s="468" t="e">
        <f>SUMIF(EXPdata!G:G,C:C,EXPdata!#REF!)</f>
        <v>#REF!</v>
      </c>
      <c r="S268" s="445" t="s">
        <v>4387</v>
      </c>
    </row>
    <row r="269" spans="1:19">
      <c r="A269" s="427" t="s">
        <v>23</v>
      </c>
      <c r="B269" s="428" t="s">
        <v>437</v>
      </c>
      <c r="C269" s="429" t="s">
        <v>181</v>
      </c>
      <c r="D269" s="443" t="s">
        <v>2128</v>
      </c>
      <c r="E269" s="430" t="s">
        <v>4679</v>
      </c>
      <c r="F269" s="434">
        <v>520800</v>
      </c>
      <c r="G269" s="429" t="s">
        <v>54</v>
      </c>
      <c r="H269" s="438">
        <v>1051.6199999999999</v>
      </c>
      <c r="I269" s="438">
        <v>1000</v>
      </c>
      <c r="J269" s="438"/>
      <c r="K269" s="438">
        <v>1000</v>
      </c>
      <c r="L269" s="438">
        <v>0</v>
      </c>
      <c r="M269" s="432">
        <v>0</v>
      </c>
      <c r="N269" s="432">
        <f t="shared" si="9"/>
        <v>0</v>
      </c>
      <c r="O269" s="467">
        <v>1000</v>
      </c>
      <c r="P269" s="471">
        <v>-200</v>
      </c>
      <c r="Q269" s="468">
        <f t="shared" si="10"/>
        <v>800</v>
      </c>
      <c r="R269" s="468" t="e">
        <f>SUMIF(EXPdata!G:G,C:C,EXPdata!#REF!)</f>
        <v>#REF!</v>
      </c>
      <c r="S269" s="445"/>
    </row>
    <row r="270" spans="1:19">
      <c r="A270" s="427" t="s">
        <v>1766</v>
      </c>
      <c r="B270" s="428" t="s">
        <v>46</v>
      </c>
      <c r="C270" s="429" t="s">
        <v>578</v>
      </c>
      <c r="D270" s="433" t="s">
        <v>2130</v>
      </c>
      <c r="E270" s="477" t="s">
        <v>4679</v>
      </c>
      <c r="F270" s="431">
        <v>523760</v>
      </c>
      <c r="G270" s="478" t="s">
        <v>2835</v>
      </c>
      <c r="H270" s="438">
        <v>3198.52</v>
      </c>
      <c r="I270" s="438">
        <v>3836</v>
      </c>
      <c r="J270" s="438">
        <v>-154</v>
      </c>
      <c r="K270" s="438">
        <v>3682</v>
      </c>
      <c r="L270" s="438">
        <v>1590.77</v>
      </c>
      <c r="M270" s="432">
        <v>0</v>
      </c>
      <c r="N270" s="432">
        <f t="shared" si="9"/>
        <v>1590.77</v>
      </c>
      <c r="O270" s="467">
        <v>3727</v>
      </c>
      <c r="P270" s="471"/>
      <c r="Q270" s="468">
        <f t="shared" si="10"/>
        <v>3727</v>
      </c>
      <c r="R270" s="468" t="e">
        <f>SUMIF(EXPdata!G:G,C:C,EXPdata!#REF!)</f>
        <v>#REF!</v>
      </c>
      <c r="S270" s="445" t="s">
        <v>5172</v>
      </c>
    </row>
    <row r="271" spans="1:19">
      <c r="A271" s="427" t="s">
        <v>1766</v>
      </c>
      <c r="B271" s="428" t="s">
        <v>46</v>
      </c>
      <c r="C271" s="429" t="s">
        <v>1963</v>
      </c>
      <c r="D271" s="443" t="s">
        <v>2133</v>
      </c>
      <c r="E271" s="430" t="s">
        <v>4679</v>
      </c>
      <c r="F271" s="434">
        <v>523820</v>
      </c>
      <c r="G271" s="429" t="s">
        <v>68</v>
      </c>
      <c r="H271" s="438">
        <v>0</v>
      </c>
      <c r="I271" s="438">
        <v>1200</v>
      </c>
      <c r="J271" s="438"/>
      <c r="K271" s="438">
        <v>1200</v>
      </c>
      <c r="L271" s="438">
        <v>0</v>
      </c>
      <c r="M271" s="432">
        <v>1200</v>
      </c>
      <c r="N271" s="432">
        <f t="shared" si="9"/>
        <v>1200</v>
      </c>
      <c r="O271" s="467">
        <v>1200</v>
      </c>
      <c r="P271" s="471"/>
      <c r="Q271" s="468">
        <f t="shared" si="10"/>
        <v>1200</v>
      </c>
      <c r="R271" s="468" t="e">
        <f>SUMIF(EXPdata!G:G,C:C,EXPdata!#REF!)</f>
        <v>#REF!</v>
      </c>
      <c r="S271" s="445" t="s">
        <v>4634</v>
      </c>
    </row>
    <row r="272" spans="1:19" ht="30">
      <c r="A272" s="427" t="s">
        <v>1524</v>
      </c>
      <c r="B272" s="428" t="s">
        <v>447</v>
      </c>
      <c r="C272" s="429" t="s">
        <v>375</v>
      </c>
      <c r="D272" s="443" t="s">
        <v>2128</v>
      </c>
      <c r="E272" s="430" t="s">
        <v>4679</v>
      </c>
      <c r="F272" s="434">
        <v>520800</v>
      </c>
      <c r="G272" s="429" t="s">
        <v>54</v>
      </c>
      <c r="H272" s="438">
        <v>15370.19</v>
      </c>
      <c r="I272" s="438">
        <v>18000</v>
      </c>
      <c r="J272" s="438"/>
      <c r="K272" s="438">
        <v>18000</v>
      </c>
      <c r="L272" s="438">
        <v>6303.68</v>
      </c>
      <c r="M272" s="432">
        <v>7000</v>
      </c>
      <c r="N272" s="432">
        <f t="shared" si="9"/>
        <v>13303.68</v>
      </c>
      <c r="O272" s="467">
        <v>18000</v>
      </c>
      <c r="P272" s="471">
        <v>-2000</v>
      </c>
      <c r="Q272" s="468">
        <f t="shared" si="10"/>
        <v>16000</v>
      </c>
      <c r="R272" s="468" t="e">
        <f>SUMIF(EXPdata!G:G,C:C,EXPdata!#REF!)</f>
        <v>#REF!</v>
      </c>
      <c r="S272" s="463" t="s">
        <v>4499</v>
      </c>
    </row>
    <row r="273" spans="1:19">
      <c r="A273" s="427" t="s">
        <v>1766</v>
      </c>
      <c r="B273" s="428" t="s">
        <v>46</v>
      </c>
      <c r="C273" s="429" t="s">
        <v>1743</v>
      </c>
      <c r="D273" s="433" t="s">
        <v>2130</v>
      </c>
      <c r="E273" s="477" t="s">
        <v>4679</v>
      </c>
      <c r="F273" s="431">
        <v>525840</v>
      </c>
      <c r="G273" s="478" t="s">
        <v>2962</v>
      </c>
      <c r="H273" s="438">
        <v>167917.40000000008</v>
      </c>
      <c r="I273" s="438">
        <v>409334</v>
      </c>
      <c r="J273" s="438">
        <v>-20466</v>
      </c>
      <c r="K273" s="438">
        <v>388868</v>
      </c>
      <c r="L273" s="438">
        <v>162028.34999999998</v>
      </c>
      <c r="M273" s="432">
        <v>194433.98000000004</v>
      </c>
      <c r="N273" s="432">
        <f t="shared" si="9"/>
        <v>356462.33</v>
      </c>
      <c r="O273" s="467">
        <v>388868</v>
      </c>
      <c r="P273" s="471"/>
      <c r="Q273" s="468">
        <f t="shared" si="10"/>
        <v>388868</v>
      </c>
      <c r="R273" s="468" t="e">
        <f>SUMIF(EXPdata!G:G,C:C,EXPdata!#REF!)</f>
        <v>#REF!</v>
      </c>
      <c r="S273" s="445" t="s">
        <v>5173</v>
      </c>
    </row>
    <row r="274" spans="1:19">
      <c r="A274" s="427" t="s">
        <v>1766</v>
      </c>
      <c r="B274" s="428" t="s">
        <v>46</v>
      </c>
      <c r="C274" s="429" t="s">
        <v>2874</v>
      </c>
      <c r="D274" s="433" t="s">
        <v>2130</v>
      </c>
      <c r="E274" s="477" t="s">
        <v>4679</v>
      </c>
      <c r="F274" s="431">
        <v>527670</v>
      </c>
      <c r="G274" s="478" t="s">
        <v>2855</v>
      </c>
      <c r="H274" s="438"/>
      <c r="I274" s="438">
        <v>1083</v>
      </c>
      <c r="J274" s="438">
        <v>722</v>
      </c>
      <c r="K274" s="438">
        <v>1805</v>
      </c>
      <c r="L274" s="438">
        <v>0</v>
      </c>
      <c r="M274" s="432">
        <v>1805</v>
      </c>
      <c r="N274" s="432">
        <f t="shared" si="9"/>
        <v>1805</v>
      </c>
      <c r="O274" s="467">
        <v>1580</v>
      </c>
      <c r="P274" s="471"/>
      <c r="Q274" s="468">
        <f t="shared" si="10"/>
        <v>1580</v>
      </c>
      <c r="R274" s="468" t="e">
        <f>SUMIF(EXPdata!G:G,C:C,EXPdata!#REF!)</f>
        <v>#REF!</v>
      </c>
      <c r="S274" s="445" t="s">
        <v>5172</v>
      </c>
    </row>
    <row r="275" spans="1:19">
      <c r="A275" s="427" t="s">
        <v>1766</v>
      </c>
      <c r="B275" s="428" t="s">
        <v>46</v>
      </c>
      <c r="C275" s="429" t="s">
        <v>2873</v>
      </c>
      <c r="D275" s="433" t="s">
        <v>2130</v>
      </c>
      <c r="E275" s="477" t="s">
        <v>4679</v>
      </c>
      <c r="F275" s="431">
        <v>527690</v>
      </c>
      <c r="G275" s="478" t="s">
        <v>2571</v>
      </c>
      <c r="H275" s="438"/>
      <c r="I275" s="438">
        <v>75536</v>
      </c>
      <c r="J275" s="438">
        <v>1447</v>
      </c>
      <c r="K275" s="438">
        <v>76983</v>
      </c>
      <c r="L275" s="438">
        <v>266.44</v>
      </c>
      <c r="M275" s="432">
        <v>76950.06</v>
      </c>
      <c r="N275" s="432">
        <f t="shared" si="9"/>
        <v>77216.5</v>
      </c>
      <c r="O275" s="467">
        <v>63743</v>
      </c>
      <c r="P275" s="471"/>
      <c r="Q275" s="468">
        <f t="shared" si="10"/>
        <v>63743</v>
      </c>
      <c r="R275" s="468" t="e">
        <f>SUMIF(EXPdata!G:G,C:C,EXPdata!#REF!)</f>
        <v>#REF!</v>
      </c>
      <c r="S275" s="445" t="s">
        <v>5172</v>
      </c>
    </row>
    <row r="276" spans="1:19">
      <c r="A276" s="427" t="s">
        <v>47</v>
      </c>
      <c r="B276" s="428" t="s">
        <v>508</v>
      </c>
      <c r="C276" s="429" t="s">
        <v>1206</v>
      </c>
      <c r="D276" s="443" t="s">
        <v>2128</v>
      </c>
      <c r="E276" s="430" t="s">
        <v>4679</v>
      </c>
      <c r="F276" s="434">
        <v>520800</v>
      </c>
      <c r="G276" s="429" t="s">
        <v>54</v>
      </c>
      <c r="H276" s="438">
        <v>16.03</v>
      </c>
      <c r="I276" s="438">
        <v>1800</v>
      </c>
      <c r="J276" s="438"/>
      <c r="K276" s="438">
        <v>1800</v>
      </c>
      <c r="L276" s="438">
        <v>0</v>
      </c>
      <c r="M276" s="432">
        <v>500</v>
      </c>
      <c r="N276" s="432">
        <f t="shared" si="9"/>
        <v>500</v>
      </c>
      <c r="O276" s="467">
        <v>1800</v>
      </c>
      <c r="P276" s="471">
        <v>-800</v>
      </c>
      <c r="Q276" s="468">
        <f t="shared" si="10"/>
        <v>1000</v>
      </c>
      <c r="R276" s="468" t="e">
        <f>SUMIF(EXPdata!G:G,C:C,EXPdata!#REF!)</f>
        <v>#REF!</v>
      </c>
      <c r="S276" s="445" t="s">
        <v>4293</v>
      </c>
    </row>
    <row r="277" spans="1:19" ht="30">
      <c r="A277" s="427" t="s">
        <v>449</v>
      </c>
      <c r="B277" s="428" t="s">
        <v>2237</v>
      </c>
      <c r="C277" s="429" t="s">
        <v>2099</v>
      </c>
      <c r="D277" s="443" t="s">
        <v>2128</v>
      </c>
      <c r="E277" s="430" t="s">
        <v>4679</v>
      </c>
      <c r="F277" s="434">
        <v>520820</v>
      </c>
      <c r="G277" s="429" t="s">
        <v>87</v>
      </c>
      <c r="H277" s="438">
        <v>19362</v>
      </c>
      <c r="I277" s="438">
        <v>58000</v>
      </c>
      <c r="J277" s="438"/>
      <c r="K277" s="438">
        <v>58000</v>
      </c>
      <c r="L277" s="438">
        <v>4976.2700000000004</v>
      </c>
      <c r="M277" s="432">
        <v>10000</v>
      </c>
      <c r="N277" s="432">
        <f t="shared" si="9"/>
        <v>14976.27</v>
      </c>
      <c r="O277" s="467">
        <v>58000</v>
      </c>
      <c r="P277" s="471">
        <v>-8000</v>
      </c>
      <c r="Q277" s="468">
        <f t="shared" si="10"/>
        <v>50000</v>
      </c>
      <c r="R277" s="468" t="e">
        <f>SUMIF(EXPdata!G:G,C:C,EXPdata!#REF!)</f>
        <v>#REF!</v>
      </c>
      <c r="S277" s="463" t="s">
        <v>5356</v>
      </c>
    </row>
    <row r="278" spans="1:19" ht="30">
      <c r="A278" s="427" t="s">
        <v>1524</v>
      </c>
      <c r="B278" s="428" t="s">
        <v>326</v>
      </c>
      <c r="C278" s="429" t="s">
        <v>335</v>
      </c>
      <c r="D278" s="443" t="s">
        <v>2128</v>
      </c>
      <c r="E278" s="430" t="s">
        <v>4679</v>
      </c>
      <c r="F278" s="434">
        <v>521420</v>
      </c>
      <c r="G278" s="429" t="s">
        <v>90</v>
      </c>
      <c r="H278" s="438">
        <v>3294.9799999999996</v>
      </c>
      <c r="I278" s="438">
        <v>4250</v>
      </c>
      <c r="J278" s="438"/>
      <c r="K278" s="438">
        <v>4250</v>
      </c>
      <c r="L278" s="438">
        <v>1839.5900000000001</v>
      </c>
      <c r="M278" s="432">
        <v>2400</v>
      </c>
      <c r="N278" s="432">
        <f t="shared" si="9"/>
        <v>4239.59</v>
      </c>
      <c r="O278" s="467">
        <v>4600</v>
      </c>
      <c r="P278" s="471">
        <v>-600</v>
      </c>
      <c r="Q278" s="468">
        <f t="shared" si="10"/>
        <v>4000</v>
      </c>
      <c r="R278" s="468" t="e">
        <f>SUMIF(EXPdata!G:G,C:C,EXPdata!#REF!)</f>
        <v>#REF!</v>
      </c>
      <c r="S278" s="463" t="s">
        <v>4538</v>
      </c>
    </row>
    <row r="279" spans="1:19">
      <c r="A279" s="427" t="s">
        <v>1524</v>
      </c>
      <c r="B279" s="428" t="s">
        <v>447</v>
      </c>
      <c r="C279" s="429" t="s">
        <v>377</v>
      </c>
      <c r="D279" s="443" t="s">
        <v>2128</v>
      </c>
      <c r="E279" s="430" t="s">
        <v>4679</v>
      </c>
      <c r="F279" s="434">
        <v>521420</v>
      </c>
      <c r="G279" s="429" t="s">
        <v>90</v>
      </c>
      <c r="H279" s="438">
        <v>4588.32</v>
      </c>
      <c r="I279" s="438"/>
      <c r="J279" s="438">
        <v>10000</v>
      </c>
      <c r="K279" s="438">
        <v>10000</v>
      </c>
      <c r="L279" s="438">
        <v>1656.26</v>
      </c>
      <c r="M279" s="432">
        <v>3000</v>
      </c>
      <c r="N279" s="432">
        <f t="shared" si="9"/>
        <v>4656.26</v>
      </c>
      <c r="O279" s="467">
        <v>10000</v>
      </c>
      <c r="P279" s="471">
        <v>-4000</v>
      </c>
      <c r="Q279" s="468">
        <f t="shared" si="10"/>
        <v>6000</v>
      </c>
      <c r="R279" s="468" t="e">
        <f>SUMIF(EXPdata!G:G,C:C,EXPdata!#REF!)</f>
        <v>#REF!</v>
      </c>
      <c r="S279" s="463"/>
    </row>
    <row r="280" spans="1:19">
      <c r="A280" s="427" t="s">
        <v>1766</v>
      </c>
      <c r="B280" s="428" t="s">
        <v>46</v>
      </c>
      <c r="C280" s="429" t="s">
        <v>586</v>
      </c>
      <c r="D280" s="433" t="s">
        <v>2130</v>
      </c>
      <c r="E280" s="477" t="s">
        <v>4678</v>
      </c>
      <c r="F280" s="431">
        <v>536840</v>
      </c>
      <c r="G280" s="478" t="s">
        <v>228</v>
      </c>
      <c r="H280" s="438">
        <v>40798</v>
      </c>
      <c r="I280" s="438">
        <v>106086</v>
      </c>
      <c r="J280" s="438"/>
      <c r="K280" s="438">
        <v>106086</v>
      </c>
      <c r="L280" s="438">
        <v>106089</v>
      </c>
      <c r="M280" s="432">
        <v>0</v>
      </c>
      <c r="N280" s="432">
        <f t="shared" si="9"/>
        <v>106089</v>
      </c>
      <c r="O280" s="467">
        <v>83324</v>
      </c>
      <c r="P280" s="471"/>
      <c r="Q280" s="468">
        <f t="shared" si="10"/>
        <v>83324</v>
      </c>
      <c r="R280" s="468" t="e">
        <f>SUMIF(EXPdata!G:G,C:C,EXPdata!#REF!)</f>
        <v>#REF!</v>
      </c>
      <c r="S280" s="445" t="s">
        <v>5174</v>
      </c>
    </row>
    <row r="281" spans="1:19">
      <c r="A281" s="446" t="s">
        <v>1766</v>
      </c>
      <c r="B281" s="447" t="s">
        <v>46</v>
      </c>
      <c r="C281" s="429" t="s">
        <v>2556</v>
      </c>
      <c r="D281" s="443" t="s">
        <v>2134</v>
      </c>
      <c r="E281" s="430" t="s">
        <v>4678</v>
      </c>
      <c r="F281" s="434">
        <v>536880</v>
      </c>
      <c r="G281" s="429" t="s">
        <v>2858</v>
      </c>
      <c r="H281" s="438">
        <v>0</v>
      </c>
      <c r="I281" s="438">
        <v>436612</v>
      </c>
      <c r="J281" s="438"/>
      <c r="K281" s="438">
        <v>436612</v>
      </c>
      <c r="L281" s="438">
        <v>436087</v>
      </c>
      <c r="M281" s="432">
        <v>525</v>
      </c>
      <c r="N281" s="432">
        <f t="shared" si="9"/>
        <v>436612</v>
      </c>
      <c r="O281" s="522">
        <v>450000</v>
      </c>
      <c r="P281" s="471"/>
      <c r="Q281" s="468">
        <f t="shared" si="10"/>
        <v>450000</v>
      </c>
      <c r="R281" s="468" t="e">
        <f>SUMIF(EXPdata!G:G,C:C,EXPdata!#REF!)</f>
        <v>#REF!</v>
      </c>
      <c r="S281" s="445" t="s">
        <v>4630</v>
      </c>
    </row>
    <row r="282" spans="1:19">
      <c r="A282" s="427" t="s">
        <v>1766</v>
      </c>
      <c r="B282" s="428" t="s">
        <v>46</v>
      </c>
      <c r="C282" s="429" t="s">
        <v>588</v>
      </c>
      <c r="D282" s="443" t="s">
        <v>2134</v>
      </c>
      <c r="E282" s="430" t="s">
        <v>4678</v>
      </c>
      <c r="F282" s="434">
        <v>537080</v>
      </c>
      <c r="G282" s="429" t="s">
        <v>84</v>
      </c>
      <c r="H282" s="438">
        <v>7483.8600000000006</v>
      </c>
      <c r="I282" s="438">
        <v>2100</v>
      </c>
      <c r="J282" s="438"/>
      <c r="K282" s="438">
        <v>2100</v>
      </c>
      <c r="L282" s="438">
        <v>875</v>
      </c>
      <c r="M282" s="432">
        <v>1050</v>
      </c>
      <c r="N282" s="432">
        <f t="shared" si="9"/>
        <v>1925</v>
      </c>
      <c r="O282" s="467">
        <v>2100</v>
      </c>
      <c r="P282" s="471"/>
      <c r="Q282" s="468">
        <f t="shared" si="10"/>
        <v>2100</v>
      </c>
      <c r="R282" s="468" t="e">
        <f>SUMIF(EXPdata!G:G,C:C,EXPdata!#REF!)</f>
        <v>#REF!</v>
      </c>
      <c r="S282" s="445" t="s">
        <v>4631</v>
      </c>
    </row>
    <row r="283" spans="1:19">
      <c r="A283" s="427" t="s">
        <v>1766</v>
      </c>
      <c r="B283" s="428" t="s">
        <v>104</v>
      </c>
      <c r="C283" s="429" t="s">
        <v>1432</v>
      </c>
      <c r="D283" s="482" t="s">
        <v>2547</v>
      </c>
      <c r="E283" s="483" t="s">
        <v>4677</v>
      </c>
      <c r="F283" s="484">
        <v>510000</v>
      </c>
      <c r="G283" s="485" t="s">
        <v>1791</v>
      </c>
      <c r="H283" s="438">
        <v>0</v>
      </c>
      <c r="I283" s="438">
        <v>548622</v>
      </c>
      <c r="J283" s="438"/>
      <c r="K283" s="438">
        <v>548622</v>
      </c>
      <c r="L283" s="438">
        <v>0</v>
      </c>
      <c r="M283" s="432">
        <v>212000</v>
      </c>
      <c r="N283" s="432">
        <f t="shared" si="9"/>
        <v>212000</v>
      </c>
      <c r="O283" s="467">
        <v>628220</v>
      </c>
      <c r="P283" s="471"/>
      <c r="Q283" s="468">
        <f t="shared" si="10"/>
        <v>628220</v>
      </c>
      <c r="R283" s="468" t="e">
        <f>SUMIF(EXPdata!G:G,C:C,EXPdata!#REF!)</f>
        <v>#REF!</v>
      </c>
      <c r="S283" s="445" t="s">
        <v>4273</v>
      </c>
    </row>
    <row r="284" spans="1:19">
      <c r="A284" s="427" t="s">
        <v>1766</v>
      </c>
      <c r="B284" s="428" t="s">
        <v>104</v>
      </c>
      <c r="C284" s="429" t="s">
        <v>590</v>
      </c>
      <c r="D284" s="443" t="s">
        <v>1950</v>
      </c>
      <c r="E284" s="430" t="s">
        <v>4677</v>
      </c>
      <c r="F284" s="434">
        <v>510420</v>
      </c>
      <c r="G284" s="429" t="s">
        <v>464</v>
      </c>
      <c r="H284" s="438">
        <v>13109.310000000001</v>
      </c>
      <c r="I284" s="438">
        <v>1500</v>
      </c>
      <c r="J284" s="438"/>
      <c r="K284" s="438">
        <v>1500</v>
      </c>
      <c r="L284" s="438">
        <v>185.23</v>
      </c>
      <c r="M284" s="432">
        <v>500</v>
      </c>
      <c r="N284" s="432">
        <f t="shared" si="9"/>
        <v>685.23</v>
      </c>
      <c r="O284" s="522">
        <v>5000</v>
      </c>
      <c r="P284" s="471"/>
      <c r="Q284" s="468">
        <f t="shared" si="10"/>
        <v>5000</v>
      </c>
      <c r="R284" s="468" t="e">
        <f>SUMIF(EXPdata!G:G,C:C,EXPdata!#REF!)</f>
        <v>#REF!</v>
      </c>
      <c r="S284" s="532" t="s">
        <v>4363</v>
      </c>
    </row>
    <row r="285" spans="1:19" ht="30">
      <c r="A285" s="440" t="s">
        <v>1524</v>
      </c>
      <c r="B285" s="441" t="s">
        <v>448</v>
      </c>
      <c r="C285" s="429" t="s">
        <v>2462</v>
      </c>
      <c r="D285" s="443" t="s">
        <v>2128</v>
      </c>
      <c r="E285" s="430" t="s">
        <v>4679</v>
      </c>
      <c r="F285" s="474">
        <v>521420</v>
      </c>
      <c r="G285" s="429" t="s">
        <v>90</v>
      </c>
      <c r="H285" s="438">
        <v>1999.76</v>
      </c>
      <c r="I285" s="462">
        <v>4500</v>
      </c>
      <c r="J285" s="438"/>
      <c r="K285" s="438">
        <v>4500</v>
      </c>
      <c r="L285" s="438">
        <v>1099.0999999999999</v>
      </c>
      <c r="M285" s="432">
        <v>3401</v>
      </c>
      <c r="N285" s="432">
        <f t="shared" si="9"/>
        <v>4500.1000000000004</v>
      </c>
      <c r="O285" s="467">
        <v>5300</v>
      </c>
      <c r="P285" s="471">
        <v>-300</v>
      </c>
      <c r="Q285" s="468">
        <f t="shared" si="10"/>
        <v>5000</v>
      </c>
      <c r="R285" s="468" t="e">
        <f>SUMIF(EXPdata!G:G,C:C,EXPdata!#REF!)</f>
        <v>#REF!</v>
      </c>
      <c r="S285" s="445" t="s">
        <v>4588</v>
      </c>
    </row>
    <row r="286" spans="1:19" ht="37.5" customHeight="1">
      <c r="A286" s="427" t="s">
        <v>1766</v>
      </c>
      <c r="B286" s="428" t="s">
        <v>104</v>
      </c>
      <c r="C286" s="429" t="s">
        <v>600</v>
      </c>
      <c r="D286" s="443" t="s">
        <v>2133</v>
      </c>
      <c r="E286" s="430" t="s">
        <v>4679</v>
      </c>
      <c r="F286" s="434">
        <v>523100</v>
      </c>
      <c r="G286" s="429" t="s">
        <v>61</v>
      </c>
      <c r="H286" s="438">
        <v>310</v>
      </c>
      <c r="I286" s="438">
        <v>150</v>
      </c>
      <c r="J286" s="438"/>
      <c r="K286" s="438">
        <v>150</v>
      </c>
      <c r="L286" s="438">
        <v>0</v>
      </c>
      <c r="M286" s="432">
        <v>150</v>
      </c>
      <c r="N286" s="432">
        <f t="shared" si="9"/>
        <v>150</v>
      </c>
      <c r="O286" s="467">
        <v>150</v>
      </c>
      <c r="P286" s="471"/>
      <c r="Q286" s="468">
        <f t="shared" si="10"/>
        <v>150</v>
      </c>
      <c r="R286" s="468" t="e">
        <f>SUMIF(EXPdata!G:G,C:C,EXPdata!#REF!)</f>
        <v>#REF!</v>
      </c>
      <c r="S286" s="445"/>
    </row>
    <row r="287" spans="1:19">
      <c r="A287" s="427" t="s">
        <v>1766</v>
      </c>
      <c r="B287" s="428" t="s">
        <v>104</v>
      </c>
      <c r="C287" s="429" t="s">
        <v>1460</v>
      </c>
      <c r="D287" s="443" t="s">
        <v>2132</v>
      </c>
      <c r="E287" s="430" t="s">
        <v>4679</v>
      </c>
      <c r="F287" s="434">
        <v>523290</v>
      </c>
      <c r="G287" s="429" t="s">
        <v>1281</v>
      </c>
      <c r="H287" s="438">
        <v>384.95</v>
      </c>
      <c r="I287" s="438">
        <v>350</v>
      </c>
      <c r="J287" s="438"/>
      <c r="K287" s="438">
        <v>350</v>
      </c>
      <c r="L287" s="438">
        <v>143.41</v>
      </c>
      <c r="M287" s="432">
        <v>181.33</v>
      </c>
      <c r="N287" s="432">
        <f t="shared" si="9"/>
        <v>324.74</v>
      </c>
      <c r="O287" s="467">
        <v>350</v>
      </c>
      <c r="P287" s="471"/>
      <c r="Q287" s="468">
        <f t="shared" si="10"/>
        <v>350</v>
      </c>
      <c r="R287" s="468" t="e">
        <f>SUMIF(EXPdata!G:G,C:C,EXPdata!#REF!)</f>
        <v>#REF!</v>
      </c>
      <c r="S287" s="445" t="s">
        <v>4635</v>
      </c>
    </row>
    <row r="288" spans="1:19">
      <c r="A288" s="427" t="s">
        <v>1766</v>
      </c>
      <c r="B288" s="428" t="s">
        <v>104</v>
      </c>
      <c r="C288" s="429" t="s">
        <v>1722</v>
      </c>
      <c r="D288" s="443" t="s">
        <v>2134</v>
      </c>
      <c r="E288" s="430" t="s">
        <v>4679</v>
      </c>
      <c r="F288" s="434">
        <v>523340</v>
      </c>
      <c r="G288" s="429" t="s">
        <v>1794</v>
      </c>
      <c r="H288" s="438">
        <v>396.64</v>
      </c>
      <c r="I288" s="438">
        <v>350</v>
      </c>
      <c r="J288" s="438"/>
      <c r="K288" s="438">
        <v>350</v>
      </c>
      <c r="L288" s="438">
        <v>241.52</v>
      </c>
      <c r="M288" s="432">
        <v>105.60999999999999</v>
      </c>
      <c r="N288" s="432">
        <f t="shared" si="9"/>
        <v>347.13</v>
      </c>
      <c r="O288" s="467">
        <v>350</v>
      </c>
      <c r="P288" s="471"/>
      <c r="Q288" s="468">
        <f t="shared" si="10"/>
        <v>350</v>
      </c>
      <c r="R288" s="468" t="e">
        <f>SUMIF(EXPdata!G:G,C:C,EXPdata!#REF!)</f>
        <v>#REF!</v>
      </c>
      <c r="S288" s="445" t="s">
        <v>4638</v>
      </c>
    </row>
    <row r="289" spans="1:19">
      <c r="A289" s="427" t="s">
        <v>1766</v>
      </c>
      <c r="B289" s="428" t="s">
        <v>104</v>
      </c>
      <c r="C289" s="429" t="s">
        <v>1313</v>
      </c>
      <c r="D289" s="443" t="s">
        <v>2133</v>
      </c>
      <c r="E289" s="430" t="s">
        <v>4679</v>
      </c>
      <c r="F289" s="434">
        <v>523620</v>
      </c>
      <c r="G289" s="429" t="s">
        <v>63</v>
      </c>
      <c r="H289" s="438">
        <v>0</v>
      </c>
      <c r="I289" s="438">
        <v>400</v>
      </c>
      <c r="J289" s="438"/>
      <c r="K289" s="438">
        <v>400</v>
      </c>
      <c r="L289" s="438">
        <v>0</v>
      </c>
      <c r="M289" s="432">
        <v>400</v>
      </c>
      <c r="N289" s="432">
        <f t="shared" si="9"/>
        <v>400</v>
      </c>
      <c r="O289" s="467">
        <v>400</v>
      </c>
      <c r="P289" s="471"/>
      <c r="Q289" s="468">
        <f t="shared" si="10"/>
        <v>400</v>
      </c>
      <c r="R289" s="468" t="e">
        <f>SUMIF(EXPdata!G:G,C:C,EXPdata!#REF!)</f>
        <v>#REF!</v>
      </c>
      <c r="S289" s="445" t="s">
        <v>4636</v>
      </c>
    </row>
    <row r="290" spans="1:19">
      <c r="A290" s="427" t="s">
        <v>1766</v>
      </c>
      <c r="B290" s="428" t="s">
        <v>104</v>
      </c>
      <c r="C290" s="429" t="s">
        <v>2399</v>
      </c>
      <c r="D290" s="443" t="s">
        <v>2133</v>
      </c>
      <c r="E290" s="430" t="s">
        <v>4679</v>
      </c>
      <c r="F290" s="434">
        <v>525440</v>
      </c>
      <c r="G290" s="429" t="s">
        <v>111</v>
      </c>
      <c r="H290" s="438">
        <v>40</v>
      </c>
      <c r="I290" s="438">
        <v>20000</v>
      </c>
      <c r="J290" s="438"/>
      <c r="K290" s="438">
        <v>20000</v>
      </c>
      <c r="L290" s="438">
        <v>0</v>
      </c>
      <c r="M290" s="432">
        <v>20000</v>
      </c>
      <c r="N290" s="432">
        <f t="shared" si="9"/>
        <v>20000</v>
      </c>
      <c r="O290" s="467">
        <v>20000</v>
      </c>
      <c r="P290" s="471"/>
      <c r="Q290" s="468">
        <f t="shared" si="10"/>
        <v>20000</v>
      </c>
      <c r="R290" s="468" t="e">
        <f>SUMIF(EXPdata!G:G,C:C,EXPdata!#REF!)</f>
        <v>#REF!</v>
      </c>
      <c r="S290" s="445" t="s">
        <v>4639</v>
      </c>
    </row>
    <row r="291" spans="1:19">
      <c r="A291" s="427" t="s">
        <v>1766</v>
      </c>
      <c r="B291" s="428" t="s">
        <v>104</v>
      </c>
      <c r="C291" s="429" t="s">
        <v>604</v>
      </c>
      <c r="D291" s="488" t="s">
        <v>2546</v>
      </c>
      <c r="E291" s="489" t="s">
        <v>4679</v>
      </c>
      <c r="F291" s="490">
        <v>529040</v>
      </c>
      <c r="G291" s="491" t="s">
        <v>82</v>
      </c>
      <c r="H291" s="438">
        <v>990.04</v>
      </c>
      <c r="I291" s="438">
        <v>350</v>
      </c>
      <c r="J291" s="438"/>
      <c r="K291" s="438">
        <v>350</v>
      </c>
      <c r="L291" s="438">
        <v>80.900000000000006</v>
      </c>
      <c r="M291" s="432">
        <v>100</v>
      </c>
      <c r="N291" s="432">
        <f t="shared" si="9"/>
        <v>180.9</v>
      </c>
      <c r="O291" s="467">
        <v>350</v>
      </c>
      <c r="P291" s="471"/>
      <c r="Q291" s="468">
        <f t="shared" si="10"/>
        <v>350</v>
      </c>
      <c r="R291" s="468" t="e">
        <f>SUMIF(EXPdata!G:G,C:C,EXPdata!#REF!)</f>
        <v>#REF!</v>
      </c>
      <c r="S291" s="445"/>
    </row>
    <row r="292" spans="1:19">
      <c r="A292" s="427" t="s">
        <v>1766</v>
      </c>
      <c r="B292" s="428" t="s">
        <v>104</v>
      </c>
      <c r="C292" s="429" t="s">
        <v>606</v>
      </c>
      <c r="D292" s="443" t="s">
        <v>2134</v>
      </c>
      <c r="E292" s="430" t="s">
        <v>4678</v>
      </c>
      <c r="F292" s="434">
        <v>537080</v>
      </c>
      <c r="G292" s="429" t="s">
        <v>84</v>
      </c>
      <c r="H292" s="438">
        <v>16108.25</v>
      </c>
      <c r="I292" s="438">
        <v>5624</v>
      </c>
      <c r="J292" s="438"/>
      <c r="K292" s="438">
        <v>5624</v>
      </c>
      <c r="L292" s="438">
        <v>10397.31</v>
      </c>
      <c r="M292" s="432">
        <v>0</v>
      </c>
      <c r="N292" s="432">
        <f t="shared" si="9"/>
        <v>10397.31</v>
      </c>
      <c r="O292" s="522">
        <v>19800</v>
      </c>
      <c r="P292" s="471"/>
      <c r="Q292" s="468">
        <f t="shared" si="10"/>
        <v>19800</v>
      </c>
      <c r="R292" s="468" t="e">
        <f>SUMIF(EXPdata!G:G,C:C,EXPdata!#REF!)</f>
        <v>#REF!</v>
      </c>
      <c r="S292" s="445" t="s">
        <v>4637</v>
      </c>
    </row>
    <row r="293" spans="1:19">
      <c r="A293" s="427" t="s">
        <v>1766</v>
      </c>
      <c r="B293" s="428" t="s">
        <v>429</v>
      </c>
      <c r="C293" s="429" t="s">
        <v>1433</v>
      </c>
      <c r="D293" s="482" t="s">
        <v>2547</v>
      </c>
      <c r="E293" s="483" t="s">
        <v>4677</v>
      </c>
      <c r="F293" s="484">
        <v>510000</v>
      </c>
      <c r="G293" s="485" t="s">
        <v>1791</v>
      </c>
      <c r="H293" s="438">
        <v>0</v>
      </c>
      <c r="I293" s="438">
        <v>206819</v>
      </c>
      <c r="J293" s="438"/>
      <c r="K293" s="438">
        <v>206819</v>
      </c>
      <c r="L293" s="438">
        <v>0</v>
      </c>
      <c r="M293" s="432">
        <v>83000</v>
      </c>
      <c r="N293" s="432">
        <f t="shared" si="9"/>
        <v>83000</v>
      </c>
      <c r="O293" s="467">
        <v>191222</v>
      </c>
      <c r="P293" s="471"/>
      <c r="Q293" s="468">
        <f t="shared" si="10"/>
        <v>191222</v>
      </c>
      <c r="R293" s="468" t="e">
        <f>SUMIF(EXPdata!G:G,C:C,EXPdata!#REF!)</f>
        <v>#REF!</v>
      </c>
      <c r="S293" s="445" t="s">
        <v>4273</v>
      </c>
    </row>
    <row r="294" spans="1:19">
      <c r="A294" s="427" t="s">
        <v>1766</v>
      </c>
      <c r="B294" s="428" t="s">
        <v>429</v>
      </c>
      <c r="C294" s="429" t="s">
        <v>609</v>
      </c>
      <c r="D294" s="443" t="s">
        <v>1950</v>
      </c>
      <c r="E294" s="430" t="s">
        <v>4677</v>
      </c>
      <c r="F294" s="434">
        <v>510420</v>
      </c>
      <c r="G294" s="429" t="s">
        <v>464</v>
      </c>
      <c r="H294" s="438">
        <v>253.62</v>
      </c>
      <c r="I294" s="438">
        <v>600</v>
      </c>
      <c r="J294" s="438"/>
      <c r="K294" s="438">
        <v>600</v>
      </c>
      <c r="L294" s="438">
        <v>315.73</v>
      </c>
      <c r="M294" s="432">
        <v>284.27</v>
      </c>
      <c r="N294" s="432">
        <f t="shared" si="9"/>
        <v>600</v>
      </c>
      <c r="O294" s="467">
        <v>600</v>
      </c>
      <c r="P294" s="471"/>
      <c r="Q294" s="468">
        <f t="shared" si="10"/>
        <v>600</v>
      </c>
      <c r="R294" s="468" t="e">
        <f>SUMIF(EXPdata!G:G,C:C,EXPdata!#REF!)</f>
        <v>#REF!</v>
      </c>
      <c r="S294" s="445" t="s">
        <v>4284</v>
      </c>
    </row>
    <row r="295" spans="1:19" ht="30">
      <c r="A295" s="427" t="s">
        <v>1524</v>
      </c>
      <c r="B295" s="428" t="s">
        <v>1224</v>
      </c>
      <c r="C295" s="429" t="s">
        <v>1309</v>
      </c>
      <c r="D295" s="443" t="s">
        <v>2128</v>
      </c>
      <c r="E295" s="430" t="s">
        <v>4679</v>
      </c>
      <c r="F295" s="434">
        <v>521440</v>
      </c>
      <c r="G295" s="429" t="s">
        <v>851</v>
      </c>
      <c r="H295" s="438">
        <v>917.06</v>
      </c>
      <c r="I295" s="438">
        <v>2500</v>
      </c>
      <c r="J295" s="438"/>
      <c r="K295" s="438">
        <v>2500</v>
      </c>
      <c r="L295" s="438">
        <v>0</v>
      </c>
      <c r="M295" s="432">
        <v>2500</v>
      </c>
      <c r="N295" s="432">
        <f t="shared" si="9"/>
        <v>2500</v>
      </c>
      <c r="O295" s="467">
        <v>2500</v>
      </c>
      <c r="P295" s="471">
        <v>-1000</v>
      </c>
      <c r="Q295" s="468">
        <f t="shared" si="10"/>
        <v>1500</v>
      </c>
      <c r="R295" s="468" t="e">
        <f>SUMIF(EXPdata!G:G,C:C,EXPdata!#REF!)</f>
        <v>#REF!</v>
      </c>
      <c r="S295" s="445" t="s">
        <v>4467</v>
      </c>
    </row>
    <row r="296" spans="1:19">
      <c r="A296" s="427" t="s">
        <v>1766</v>
      </c>
      <c r="B296" s="428" t="s">
        <v>429</v>
      </c>
      <c r="C296" s="429" t="s">
        <v>1450</v>
      </c>
      <c r="D296" s="443" t="s">
        <v>2133</v>
      </c>
      <c r="E296" s="430" t="s">
        <v>4679</v>
      </c>
      <c r="F296" s="434">
        <v>523840</v>
      </c>
      <c r="G296" s="429" t="s">
        <v>110</v>
      </c>
      <c r="H296" s="438">
        <v>0</v>
      </c>
      <c r="I296" s="438">
        <v>2500</v>
      </c>
      <c r="J296" s="438"/>
      <c r="K296" s="438">
        <v>2500</v>
      </c>
      <c r="L296" s="438">
        <v>0</v>
      </c>
      <c r="M296" s="432">
        <v>2500</v>
      </c>
      <c r="N296" s="432">
        <f t="shared" si="9"/>
        <v>2500</v>
      </c>
      <c r="O296" s="467">
        <v>2500</v>
      </c>
      <c r="P296" s="471"/>
      <c r="Q296" s="468">
        <f t="shared" si="10"/>
        <v>2500</v>
      </c>
      <c r="R296" s="468" t="e">
        <f>SUMIF(EXPdata!G:G,C:C,EXPdata!#REF!)</f>
        <v>#REF!</v>
      </c>
      <c r="S296" s="445" t="s">
        <v>4642</v>
      </c>
    </row>
    <row r="297" spans="1:19">
      <c r="A297" s="427" t="s">
        <v>1766</v>
      </c>
      <c r="B297" s="428" t="s">
        <v>429</v>
      </c>
      <c r="C297" s="429" t="s">
        <v>1414</v>
      </c>
      <c r="D297" s="443" t="s">
        <v>2134</v>
      </c>
      <c r="E297" s="430" t="s">
        <v>4678</v>
      </c>
      <c r="F297" s="434">
        <v>537080</v>
      </c>
      <c r="G297" s="429" t="s">
        <v>84</v>
      </c>
      <c r="H297" s="438">
        <v>0</v>
      </c>
      <c r="I297" s="438">
        <v>2384</v>
      </c>
      <c r="J297" s="438"/>
      <c r="K297" s="438">
        <v>2384</v>
      </c>
      <c r="L297" s="438">
        <v>0</v>
      </c>
      <c r="M297" s="432">
        <v>0</v>
      </c>
      <c r="N297" s="432">
        <f t="shared" si="9"/>
        <v>0</v>
      </c>
      <c r="O297" s="467">
        <v>254</v>
      </c>
      <c r="P297" s="471"/>
      <c r="Q297" s="468">
        <f t="shared" si="10"/>
        <v>254</v>
      </c>
      <c r="R297" s="468" t="e">
        <f>SUMIF(EXPdata!G:G,C:C,EXPdata!#REF!)</f>
        <v>#REF!</v>
      </c>
      <c r="S297" s="445"/>
    </row>
    <row r="298" spans="1:19" ht="30">
      <c r="A298" s="427" t="s">
        <v>1766</v>
      </c>
      <c r="B298" s="428" t="s">
        <v>429</v>
      </c>
      <c r="C298" s="429" t="s">
        <v>621</v>
      </c>
      <c r="D298" s="443" t="s">
        <v>2134</v>
      </c>
      <c r="E298" s="430" t="s">
        <v>4678</v>
      </c>
      <c r="F298" s="434">
        <v>537120</v>
      </c>
      <c r="G298" s="429" t="s">
        <v>113</v>
      </c>
      <c r="H298" s="438">
        <v>89994</v>
      </c>
      <c r="I298" s="438">
        <v>120000</v>
      </c>
      <c r="J298" s="438"/>
      <c r="K298" s="438">
        <v>120000</v>
      </c>
      <c r="L298" s="438">
        <v>74095</v>
      </c>
      <c r="M298" s="432">
        <v>45905</v>
      </c>
      <c r="N298" s="432">
        <f t="shared" si="9"/>
        <v>120000</v>
      </c>
      <c r="O298" s="467">
        <v>120000</v>
      </c>
      <c r="P298" s="471"/>
      <c r="Q298" s="468">
        <f t="shared" si="10"/>
        <v>120000</v>
      </c>
      <c r="R298" s="468" t="e">
        <f>SUMIF(EXPdata!G:G,C:C,EXPdata!#REF!)</f>
        <v>#REF!</v>
      </c>
      <c r="S298" s="445" t="s">
        <v>4643</v>
      </c>
    </row>
    <row r="299" spans="1:19">
      <c r="A299" s="427" t="s">
        <v>1766</v>
      </c>
      <c r="B299" s="428" t="s">
        <v>429</v>
      </c>
      <c r="C299" s="429" t="s">
        <v>2124</v>
      </c>
      <c r="D299" s="443" t="s">
        <v>2134</v>
      </c>
      <c r="E299" s="430" t="s">
        <v>4678</v>
      </c>
      <c r="F299" s="434">
        <v>537260</v>
      </c>
      <c r="G299" s="429" t="s">
        <v>2963</v>
      </c>
      <c r="H299" s="438">
        <v>0</v>
      </c>
      <c r="I299" s="438">
        <v>500</v>
      </c>
      <c r="J299" s="438"/>
      <c r="K299" s="438">
        <v>500</v>
      </c>
      <c r="L299" s="438">
        <v>0</v>
      </c>
      <c r="M299" s="432">
        <v>500</v>
      </c>
      <c r="N299" s="432">
        <f t="shared" si="9"/>
        <v>500</v>
      </c>
      <c r="O299" s="467">
        <v>500</v>
      </c>
      <c r="P299" s="471"/>
      <c r="Q299" s="468">
        <f t="shared" si="10"/>
        <v>500</v>
      </c>
      <c r="R299" s="468" t="e">
        <f>SUMIF(EXPdata!G:G,C:C,EXPdata!#REF!)</f>
        <v>#REF!</v>
      </c>
      <c r="S299" s="445"/>
    </row>
    <row r="300" spans="1:19">
      <c r="A300" s="427" t="s">
        <v>1766</v>
      </c>
      <c r="B300" s="428" t="s">
        <v>430</v>
      </c>
      <c r="C300" s="429" t="s">
        <v>2523</v>
      </c>
      <c r="D300" s="482" t="s">
        <v>2547</v>
      </c>
      <c r="E300" s="483" t="s">
        <v>4677</v>
      </c>
      <c r="F300" s="484">
        <v>510000</v>
      </c>
      <c r="G300" s="485" t="s">
        <v>1791</v>
      </c>
      <c r="H300" s="438">
        <v>0</v>
      </c>
      <c r="I300" s="438">
        <v>96593</v>
      </c>
      <c r="J300" s="438"/>
      <c r="K300" s="438">
        <v>96593</v>
      </c>
      <c r="L300" s="438">
        <v>0</v>
      </c>
      <c r="M300" s="432">
        <v>53743.399999999994</v>
      </c>
      <c r="N300" s="432">
        <f t="shared" si="9"/>
        <v>53743.399999999994</v>
      </c>
      <c r="O300" s="467">
        <v>99761</v>
      </c>
      <c r="P300" s="471"/>
      <c r="Q300" s="468">
        <f t="shared" si="10"/>
        <v>99761</v>
      </c>
      <c r="R300" s="468" t="e">
        <f>SUMIF(EXPdata!G:G,C:C,EXPdata!#REF!)</f>
        <v>#REF!</v>
      </c>
      <c r="S300" s="445"/>
    </row>
    <row r="301" spans="1:19" ht="30">
      <c r="A301" s="427" t="s">
        <v>1766</v>
      </c>
      <c r="B301" s="428" t="s">
        <v>430</v>
      </c>
      <c r="C301" s="429" t="s">
        <v>1672</v>
      </c>
      <c r="D301" s="443" t="s">
        <v>1950</v>
      </c>
      <c r="E301" s="430" t="s">
        <v>4677</v>
      </c>
      <c r="F301" s="434">
        <v>513150</v>
      </c>
      <c r="G301" s="429" t="s">
        <v>1693</v>
      </c>
      <c r="H301" s="438">
        <v>873683</v>
      </c>
      <c r="I301" s="438">
        <v>800000</v>
      </c>
      <c r="J301" s="438"/>
      <c r="K301" s="438">
        <v>800000</v>
      </c>
      <c r="L301" s="438">
        <v>789678</v>
      </c>
      <c r="M301" s="432">
        <v>0</v>
      </c>
      <c r="N301" s="432">
        <f t="shared" si="9"/>
        <v>789678</v>
      </c>
      <c r="O301" s="467">
        <v>934442</v>
      </c>
      <c r="P301" s="471"/>
      <c r="Q301" s="468">
        <f t="shared" si="10"/>
        <v>934442</v>
      </c>
      <c r="R301" s="468" t="e">
        <f>SUMIF(EXPdata!G:G,C:C,EXPdata!#REF!)</f>
        <v>#REF!</v>
      </c>
      <c r="S301" s="445" t="s">
        <v>4653</v>
      </c>
    </row>
    <row r="302" spans="1:19" ht="45">
      <c r="A302" s="427" t="s">
        <v>449</v>
      </c>
      <c r="B302" s="428" t="s">
        <v>2237</v>
      </c>
      <c r="C302" s="429" t="s">
        <v>2101</v>
      </c>
      <c r="D302" s="443" t="s">
        <v>2128</v>
      </c>
      <c r="E302" s="430" t="s">
        <v>4679</v>
      </c>
      <c r="F302" s="434">
        <v>521600</v>
      </c>
      <c r="G302" s="429" t="s">
        <v>91</v>
      </c>
      <c r="H302" s="438">
        <v>56695.109999999993</v>
      </c>
      <c r="I302" s="438">
        <v>88000</v>
      </c>
      <c r="J302" s="438"/>
      <c r="K302" s="438">
        <v>88000</v>
      </c>
      <c r="L302" s="438">
        <v>14888.5</v>
      </c>
      <c r="M302" s="432">
        <v>15000</v>
      </c>
      <c r="N302" s="432">
        <f t="shared" si="9"/>
        <v>29888.5</v>
      </c>
      <c r="O302" s="467">
        <v>88000</v>
      </c>
      <c r="P302" s="471">
        <v>-8000</v>
      </c>
      <c r="Q302" s="468">
        <f t="shared" si="10"/>
        <v>80000</v>
      </c>
      <c r="R302" s="468" t="e">
        <f>SUMIF(EXPdata!G:G,C:C,EXPdata!#REF!)</f>
        <v>#REF!</v>
      </c>
      <c r="S302" s="463" t="s">
        <v>5357</v>
      </c>
    </row>
    <row r="303" spans="1:19">
      <c r="A303" s="427" t="s">
        <v>1766</v>
      </c>
      <c r="B303" s="428" t="s">
        <v>430</v>
      </c>
      <c r="C303" s="429" t="s">
        <v>1529</v>
      </c>
      <c r="D303" s="443" t="s">
        <v>1950</v>
      </c>
      <c r="E303" s="430" t="s">
        <v>4677</v>
      </c>
      <c r="F303" s="434">
        <v>515200</v>
      </c>
      <c r="G303" s="429" t="s">
        <v>477</v>
      </c>
      <c r="H303" s="438">
        <v>11983.18</v>
      </c>
      <c r="I303" s="438">
        <v>0</v>
      </c>
      <c r="J303" s="438"/>
      <c r="K303" s="438">
        <v>0</v>
      </c>
      <c r="L303" s="438">
        <v>4371.2</v>
      </c>
      <c r="M303" s="432">
        <v>5500</v>
      </c>
      <c r="N303" s="432">
        <f t="shared" si="9"/>
        <v>9871.2000000000007</v>
      </c>
      <c r="O303" s="467">
        <v>15000</v>
      </c>
      <c r="P303" s="471"/>
      <c r="Q303" s="468">
        <f t="shared" si="10"/>
        <v>15000</v>
      </c>
      <c r="R303" s="468" t="e">
        <f>SUMIF(EXPdata!G:G,C:C,EXPdata!#REF!)</f>
        <v>#REF!</v>
      </c>
      <c r="S303" s="445" t="s">
        <v>4651</v>
      </c>
    </row>
    <row r="304" spans="1:19" ht="30">
      <c r="A304" s="427" t="s">
        <v>1766</v>
      </c>
      <c r="B304" s="428" t="s">
        <v>430</v>
      </c>
      <c r="C304" s="429" t="s">
        <v>1701</v>
      </c>
      <c r="D304" s="443" t="s">
        <v>1950</v>
      </c>
      <c r="E304" s="430" t="s">
        <v>4677</v>
      </c>
      <c r="F304" s="434">
        <v>518120</v>
      </c>
      <c r="G304" s="429" t="s">
        <v>483</v>
      </c>
      <c r="H304" s="438">
        <v>21257.040000000001</v>
      </c>
      <c r="I304" s="438">
        <v>21260</v>
      </c>
      <c r="J304" s="438"/>
      <c r="K304" s="438">
        <v>21260</v>
      </c>
      <c r="L304" s="438">
        <v>8857.1</v>
      </c>
      <c r="M304" s="432">
        <v>10631.48</v>
      </c>
      <c r="N304" s="432">
        <f t="shared" si="9"/>
        <v>19488.580000000002</v>
      </c>
      <c r="O304" s="467">
        <v>22000</v>
      </c>
      <c r="P304" s="471"/>
      <c r="Q304" s="468">
        <f t="shared" si="10"/>
        <v>22000</v>
      </c>
      <c r="R304" s="468" t="e">
        <f>SUMIF(EXPdata!G:G,C:C,EXPdata!#REF!)</f>
        <v>#REF!</v>
      </c>
      <c r="S304" s="445" t="s">
        <v>4652</v>
      </c>
    </row>
    <row r="305" spans="1:19">
      <c r="A305" s="427" t="s">
        <v>1524</v>
      </c>
      <c r="B305" s="428" t="s">
        <v>445</v>
      </c>
      <c r="C305" s="429" t="s">
        <v>243</v>
      </c>
      <c r="D305" s="443" t="s">
        <v>2128</v>
      </c>
      <c r="E305" s="430" t="s">
        <v>4679</v>
      </c>
      <c r="F305" s="434">
        <v>521600</v>
      </c>
      <c r="G305" s="429" t="s">
        <v>91</v>
      </c>
      <c r="H305" s="438">
        <v>40493.339999999997</v>
      </c>
      <c r="I305" s="438">
        <v>50000</v>
      </c>
      <c r="J305" s="438"/>
      <c r="K305" s="438">
        <v>50000</v>
      </c>
      <c r="L305" s="438">
        <v>26884.16</v>
      </c>
      <c r="M305" s="432">
        <v>23116</v>
      </c>
      <c r="N305" s="432">
        <f t="shared" si="9"/>
        <v>50000.160000000003</v>
      </c>
      <c r="O305" s="467">
        <v>50000</v>
      </c>
      <c r="P305" s="471">
        <v>-5000</v>
      </c>
      <c r="Q305" s="468">
        <f t="shared" si="10"/>
        <v>45000</v>
      </c>
      <c r="R305" s="468" t="e">
        <f>SUMIF(EXPdata!G:G,C:C,EXPdata!#REF!)</f>
        <v>#REF!</v>
      </c>
      <c r="S305" s="445" t="s">
        <v>4570</v>
      </c>
    </row>
    <row r="306" spans="1:19">
      <c r="A306" s="427" t="s">
        <v>1766</v>
      </c>
      <c r="B306" s="428" t="s">
        <v>430</v>
      </c>
      <c r="C306" s="429" t="s">
        <v>1331</v>
      </c>
      <c r="D306" s="443" t="s">
        <v>2134</v>
      </c>
      <c r="E306" s="430" t="s">
        <v>4678</v>
      </c>
      <c r="F306" s="434">
        <v>537080</v>
      </c>
      <c r="G306" s="429" t="s">
        <v>84</v>
      </c>
      <c r="H306" s="438">
        <v>12928</v>
      </c>
      <c r="I306" s="438">
        <v>4500</v>
      </c>
      <c r="J306" s="438"/>
      <c r="K306" s="438">
        <v>4500</v>
      </c>
      <c r="L306" s="438">
        <v>1050</v>
      </c>
      <c r="M306" s="432">
        <v>3450</v>
      </c>
      <c r="N306" s="432">
        <f t="shared" si="9"/>
        <v>4500</v>
      </c>
      <c r="O306" s="467">
        <v>4700</v>
      </c>
      <c r="P306" s="471"/>
      <c r="Q306" s="468">
        <f t="shared" si="10"/>
        <v>4700</v>
      </c>
      <c r="R306" s="468" t="e">
        <f>SUMIF(EXPdata!G:G,C:C,EXPdata!#REF!)</f>
        <v>#REF!</v>
      </c>
      <c r="S306" s="445" t="s">
        <v>4649</v>
      </c>
    </row>
    <row r="307" spans="1:19">
      <c r="A307" s="427" t="s">
        <v>1766</v>
      </c>
      <c r="B307" s="428" t="s">
        <v>430</v>
      </c>
      <c r="C307" s="429" t="s">
        <v>652</v>
      </c>
      <c r="D307" s="433" t="s">
        <v>2130</v>
      </c>
      <c r="E307" s="477" t="s">
        <v>4678</v>
      </c>
      <c r="F307" s="431">
        <v>537090</v>
      </c>
      <c r="G307" s="478" t="s">
        <v>85</v>
      </c>
      <c r="H307" s="438">
        <v>997.8</v>
      </c>
      <c r="I307" s="438">
        <v>131813</v>
      </c>
      <c r="J307" s="438">
        <v>-6591</v>
      </c>
      <c r="K307" s="438">
        <v>125222</v>
      </c>
      <c r="L307" s="438">
        <v>0</v>
      </c>
      <c r="M307" s="432">
        <v>55227</v>
      </c>
      <c r="N307" s="432">
        <f t="shared" si="9"/>
        <v>55227</v>
      </c>
      <c r="O307" s="467">
        <v>110601</v>
      </c>
      <c r="P307" s="471"/>
      <c r="Q307" s="468">
        <f t="shared" si="10"/>
        <v>110601</v>
      </c>
      <c r="R307" s="468" t="e">
        <f>SUMIF(EXPdata!G:G,C:C,EXPdata!#REF!)</f>
        <v>#REF!</v>
      </c>
      <c r="S307" s="445" t="s">
        <v>4650</v>
      </c>
    </row>
    <row r="308" spans="1:19">
      <c r="A308" s="427" t="s">
        <v>1766</v>
      </c>
      <c r="B308" s="428" t="s">
        <v>431</v>
      </c>
      <c r="C308" s="429" t="s">
        <v>2906</v>
      </c>
      <c r="D308" s="443" t="s">
        <v>30</v>
      </c>
      <c r="E308" s="430" t="s">
        <v>4679</v>
      </c>
      <c r="F308" s="434">
        <v>520230</v>
      </c>
      <c r="G308" s="429" t="s">
        <v>50</v>
      </c>
      <c r="H308" s="438"/>
      <c r="I308" s="438"/>
      <c r="J308" s="438"/>
      <c r="K308" s="438"/>
      <c r="L308" s="438">
        <v>1800.04</v>
      </c>
      <c r="M308" s="432">
        <v>1800</v>
      </c>
      <c r="N308" s="432">
        <f t="shared" si="9"/>
        <v>3600.04</v>
      </c>
      <c r="O308" s="467">
        <v>2000</v>
      </c>
      <c r="P308" s="471"/>
      <c r="Q308" s="468">
        <f t="shared" si="10"/>
        <v>2000</v>
      </c>
      <c r="R308" s="468" t="e">
        <f>SUMIF(EXPdata!G:G,C:C,EXPdata!#REF!)</f>
        <v>#REF!</v>
      </c>
      <c r="S308" s="445" t="s">
        <v>5183</v>
      </c>
    </row>
    <row r="309" spans="1:19">
      <c r="A309" s="427" t="s">
        <v>1766</v>
      </c>
      <c r="B309" s="428" t="s">
        <v>431</v>
      </c>
      <c r="C309" s="429" t="s">
        <v>653</v>
      </c>
      <c r="D309" s="443" t="s">
        <v>2133</v>
      </c>
      <c r="E309" s="430" t="s">
        <v>4679</v>
      </c>
      <c r="F309" s="434">
        <v>521640</v>
      </c>
      <c r="G309" s="429" t="s">
        <v>107</v>
      </c>
      <c r="H309" s="438">
        <v>41320.660000000003</v>
      </c>
      <c r="I309" s="438">
        <v>42046</v>
      </c>
      <c r="J309" s="438"/>
      <c r="K309" s="438">
        <v>42046</v>
      </c>
      <c r="L309" s="438">
        <v>0</v>
      </c>
      <c r="M309" s="432">
        <v>42046</v>
      </c>
      <c r="N309" s="432">
        <f t="shared" si="9"/>
        <v>42046</v>
      </c>
      <c r="O309" s="467">
        <v>42500</v>
      </c>
      <c r="P309" s="471"/>
      <c r="Q309" s="468">
        <f t="shared" si="10"/>
        <v>42500</v>
      </c>
      <c r="R309" s="468" t="e">
        <f>SUMIF(EXPdata!G:G,C:C,EXPdata!#REF!)</f>
        <v>#REF!</v>
      </c>
      <c r="S309" s="445" t="s">
        <v>4655</v>
      </c>
    </row>
    <row r="310" spans="1:19">
      <c r="A310" s="427" t="s">
        <v>1766</v>
      </c>
      <c r="B310" s="428" t="s">
        <v>431</v>
      </c>
      <c r="C310" s="429" t="s">
        <v>656</v>
      </c>
      <c r="D310" s="443" t="s">
        <v>2133</v>
      </c>
      <c r="E310" s="430" t="s">
        <v>4679</v>
      </c>
      <c r="F310" s="434">
        <v>523840</v>
      </c>
      <c r="G310" s="429" t="s">
        <v>110</v>
      </c>
      <c r="H310" s="438">
        <v>3407.88</v>
      </c>
      <c r="I310" s="438">
        <v>113650</v>
      </c>
      <c r="J310" s="438"/>
      <c r="K310" s="438">
        <v>113650</v>
      </c>
      <c r="L310" s="438">
        <v>9499</v>
      </c>
      <c r="M310" s="432">
        <v>104002</v>
      </c>
      <c r="N310" s="432">
        <f t="shared" si="9"/>
        <v>113501</v>
      </c>
      <c r="O310" s="467">
        <v>112000</v>
      </c>
      <c r="P310" s="471"/>
      <c r="Q310" s="468">
        <f t="shared" si="10"/>
        <v>112000</v>
      </c>
      <c r="R310" s="468" t="e">
        <f>SUMIF(EXPdata!G:G,C:C,EXPdata!#REF!)</f>
        <v>#REF!</v>
      </c>
      <c r="S310" s="445" t="s">
        <v>4654</v>
      </c>
    </row>
    <row r="311" spans="1:19">
      <c r="A311" s="427" t="s">
        <v>1766</v>
      </c>
      <c r="B311" s="428" t="s">
        <v>115</v>
      </c>
      <c r="C311" s="429" t="s">
        <v>1434</v>
      </c>
      <c r="D311" s="482" t="s">
        <v>2547</v>
      </c>
      <c r="E311" s="483" t="s">
        <v>4677</v>
      </c>
      <c r="F311" s="484">
        <v>510000</v>
      </c>
      <c r="G311" s="485" t="s">
        <v>1791</v>
      </c>
      <c r="H311" s="438">
        <v>0</v>
      </c>
      <c r="I311" s="438">
        <v>187137</v>
      </c>
      <c r="J311" s="438"/>
      <c r="K311" s="438">
        <v>187137</v>
      </c>
      <c r="L311" s="438">
        <v>0</v>
      </c>
      <c r="M311" s="432">
        <v>113386.47000000002</v>
      </c>
      <c r="N311" s="432">
        <f t="shared" si="9"/>
        <v>113386.47000000002</v>
      </c>
      <c r="O311" s="467">
        <v>166762.70917799999</v>
      </c>
      <c r="P311" s="471"/>
      <c r="Q311" s="468">
        <f t="shared" si="10"/>
        <v>166762.70917799999</v>
      </c>
      <c r="R311" s="468" t="e">
        <f>SUMIF(EXPdata!G:G,C:C,EXPdata!#REF!)</f>
        <v>#REF!</v>
      </c>
      <c r="S311" s="445" t="s">
        <v>4273</v>
      </c>
    </row>
    <row r="312" spans="1:19">
      <c r="A312" s="427" t="s">
        <v>1766</v>
      </c>
      <c r="B312" s="428" t="s">
        <v>115</v>
      </c>
      <c r="C312" s="429" t="s">
        <v>658</v>
      </c>
      <c r="D312" s="443" t="s">
        <v>1950</v>
      </c>
      <c r="E312" s="430" t="s">
        <v>4677</v>
      </c>
      <c r="F312" s="434">
        <v>510420</v>
      </c>
      <c r="G312" s="429" t="s">
        <v>464</v>
      </c>
      <c r="H312" s="438">
        <v>677.06</v>
      </c>
      <c r="I312" s="438">
        <v>1000</v>
      </c>
      <c r="J312" s="438"/>
      <c r="K312" s="438">
        <v>1000</v>
      </c>
      <c r="L312" s="438">
        <v>656.08999999999992</v>
      </c>
      <c r="M312" s="432">
        <v>343.91000000000008</v>
      </c>
      <c r="N312" s="432">
        <f t="shared" si="9"/>
        <v>1000</v>
      </c>
      <c r="O312" s="467">
        <v>1000</v>
      </c>
      <c r="P312" s="471"/>
      <c r="Q312" s="468">
        <f t="shared" si="10"/>
        <v>1000</v>
      </c>
      <c r="R312" s="468" t="e">
        <f>SUMIF(EXPdata!G:G,C:C,EXPdata!#REF!)</f>
        <v>#REF!</v>
      </c>
      <c r="S312" s="445" t="s">
        <v>4363</v>
      </c>
    </row>
    <row r="313" spans="1:19">
      <c r="A313" s="440" t="s">
        <v>1524</v>
      </c>
      <c r="B313" s="441" t="s">
        <v>448</v>
      </c>
      <c r="C313" s="429" t="s">
        <v>2475</v>
      </c>
      <c r="D313" s="443" t="s">
        <v>2128</v>
      </c>
      <c r="E313" s="430" t="s">
        <v>4679</v>
      </c>
      <c r="F313" s="474">
        <v>521600</v>
      </c>
      <c r="G313" s="429" t="s">
        <v>91</v>
      </c>
      <c r="H313" s="438">
        <v>17772.3</v>
      </c>
      <c r="I313" s="462">
        <v>20000</v>
      </c>
      <c r="J313" s="438"/>
      <c r="K313" s="438">
        <v>20000</v>
      </c>
      <c r="L313" s="438">
        <v>0</v>
      </c>
      <c r="M313" s="432">
        <v>20000</v>
      </c>
      <c r="N313" s="432">
        <f t="shared" si="9"/>
        <v>20000</v>
      </c>
      <c r="O313" s="467">
        <v>20000</v>
      </c>
      <c r="P313" s="471">
        <v>-5000</v>
      </c>
      <c r="Q313" s="468">
        <f t="shared" si="10"/>
        <v>15000</v>
      </c>
      <c r="R313" s="468" t="e">
        <f>SUMIF(EXPdata!G:G,C:C,EXPdata!#REF!)</f>
        <v>#REF!</v>
      </c>
      <c r="S313" s="445" t="s">
        <v>4586</v>
      </c>
    </row>
    <row r="314" spans="1:19">
      <c r="A314" s="427" t="s">
        <v>1766</v>
      </c>
      <c r="B314" s="428" t="s">
        <v>115</v>
      </c>
      <c r="C314" s="429" t="s">
        <v>667</v>
      </c>
      <c r="D314" s="443" t="s">
        <v>30</v>
      </c>
      <c r="E314" s="430" t="s">
        <v>4679</v>
      </c>
      <c r="F314" s="434">
        <v>520230</v>
      </c>
      <c r="G314" s="429" t="s">
        <v>50</v>
      </c>
      <c r="H314" s="438">
        <v>760.52</v>
      </c>
      <c r="I314" s="438">
        <v>1200</v>
      </c>
      <c r="J314" s="438"/>
      <c r="K314" s="438">
        <v>1200</v>
      </c>
      <c r="L314" s="438">
        <v>252.95999999999998</v>
      </c>
      <c r="M314" s="432">
        <v>883.7</v>
      </c>
      <c r="N314" s="432">
        <f t="shared" si="9"/>
        <v>1136.6600000000001</v>
      </c>
      <c r="O314" s="467">
        <v>1200</v>
      </c>
      <c r="P314" s="471"/>
      <c r="Q314" s="468">
        <f t="shared" si="10"/>
        <v>1200</v>
      </c>
      <c r="R314" s="468" t="e">
        <f>SUMIF(EXPdata!G:G,C:C,EXPdata!#REF!)</f>
        <v>#REF!</v>
      </c>
      <c r="S314" s="445" t="s">
        <v>5184</v>
      </c>
    </row>
    <row r="315" spans="1:19">
      <c r="A315" s="427" t="s">
        <v>1766</v>
      </c>
      <c r="B315" s="428" t="s">
        <v>115</v>
      </c>
      <c r="C315" s="429" t="s">
        <v>1288</v>
      </c>
      <c r="D315" s="443" t="s">
        <v>30</v>
      </c>
      <c r="E315" s="430" t="s">
        <v>4679</v>
      </c>
      <c r="F315" s="434">
        <v>520320</v>
      </c>
      <c r="G315" s="429" t="s">
        <v>51</v>
      </c>
      <c r="H315" s="438">
        <v>1.0300000000000002</v>
      </c>
      <c r="I315" s="438">
        <v>0</v>
      </c>
      <c r="J315" s="438"/>
      <c r="K315" s="438">
        <v>0</v>
      </c>
      <c r="L315" s="438">
        <v>1.47</v>
      </c>
      <c r="M315" s="432">
        <v>0</v>
      </c>
      <c r="N315" s="432">
        <f t="shared" si="9"/>
        <v>1.47</v>
      </c>
      <c r="O315" s="467">
        <v>10</v>
      </c>
      <c r="P315" s="471"/>
      <c r="Q315" s="468">
        <f t="shared" si="10"/>
        <v>10</v>
      </c>
      <c r="R315" s="468" t="e">
        <f>SUMIF(EXPdata!G:G,C:C,EXPdata!#REF!)</f>
        <v>#REF!</v>
      </c>
      <c r="S315" s="445" t="s">
        <v>4659</v>
      </c>
    </row>
    <row r="316" spans="1:19">
      <c r="A316" s="427" t="s">
        <v>1766</v>
      </c>
      <c r="B316" s="428" t="s">
        <v>115</v>
      </c>
      <c r="C316" s="429" t="s">
        <v>668</v>
      </c>
      <c r="D316" s="443" t="s">
        <v>2133</v>
      </c>
      <c r="E316" s="430" t="s">
        <v>4679</v>
      </c>
      <c r="F316" s="434">
        <v>523100</v>
      </c>
      <c r="G316" s="429" t="s">
        <v>61</v>
      </c>
      <c r="H316" s="438">
        <v>295</v>
      </c>
      <c r="I316" s="438">
        <v>300</v>
      </c>
      <c r="J316" s="438"/>
      <c r="K316" s="438">
        <v>300</v>
      </c>
      <c r="L316" s="438">
        <v>0</v>
      </c>
      <c r="M316" s="432">
        <v>300</v>
      </c>
      <c r="N316" s="432">
        <f t="shared" si="9"/>
        <v>300</v>
      </c>
      <c r="O316" s="467">
        <v>300</v>
      </c>
      <c r="P316" s="471"/>
      <c r="Q316" s="468">
        <f t="shared" si="10"/>
        <v>300</v>
      </c>
      <c r="R316" s="468" t="e">
        <f>SUMIF(EXPdata!G:G,C:C,EXPdata!#REF!)</f>
        <v>#REF!</v>
      </c>
      <c r="S316" s="445"/>
    </row>
    <row r="317" spans="1:19">
      <c r="A317" s="427" t="s">
        <v>449</v>
      </c>
      <c r="B317" s="428" t="s">
        <v>2237</v>
      </c>
      <c r="C317" s="429" t="s">
        <v>2105</v>
      </c>
      <c r="D317" s="443" t="s">
        <v>2128</v>
      </c>
      <c r="E317" s="430" t="s">
        <v>4679</v>
      </c>
      <c r="F317" s="434">
        <v>522310</v>
      </c>
      <c r="G317" s="429" t="s">
        <v>60</v>
      </c>
      <c r="H317" s="438">
        <v>24158.32</v>
      </c>
      <c r="I317" s="438">
        <v>25000</v>
      </c>
      <c r="J317" s="438"/>
      <c r="K317" s="438">
        <v>25000</v>
      </c>
      <c r="L317" s="438">
        <v>3991.15</v>
      </c>
      <c r="M317" s="432">
        <v>5000</v>
      </c>
      <c r="N317" s="432">
        <f t="shared" si="9"/>
        <v>8991.15</v>
      </c>
      <c r="O317" s="467">
        <v>25000</v>
      </c>
      <c r="P317" s="471">
        <v>-10000</v>
      </c>
      <c r="Q317" s="468">
        <f t="shared" si="10"/>
        <v>15000</v>
      </c>
      <c r="R317" s="468" t="e">
        <f>SUMIF(EXPdata!G:G,C:C,EXPdata!#REF!)</f>
        <v>#REF!</v>
      </c>
      <c r="S317" s="463" t="s">
        <v>5186</v>
      </c>
    </row>
    <row r="318" spans="1:19" ht="120">
      <c r="A318" s="427" t="s">
        <v>1524</v>
      </c>
      <c r="B318" s="428" t="s">
        <v>1224</v>
      </c>
      <c r="C318" s="429" t="s">
        <v>321</v>
      </c>
      <c r="D318" s="443" t="s">
        <v>2128</v>
      </c>
      <c r="E318" s="430" t="s">
        <v>4679</v>
      </c>
      <c r="F318" s="434">
        <v>522310</v>
      </c>
      <c r="G318" s="429" t="s">
        <v>60</v>
      </c>
      <c r="H318" s="438">
        <v>14928.939999999999</v>
      </c>
      <c r="I318" s="438">
        <v>6000</v>
      </c>
      <c r="J318" s="438"/>
      <c r="K318" s="438">
        <v>6000</v>
      </c>
      <c r="L318" s="438">
        <v>875.26</v>
      </c>
      <c r="M318" s="432">
        <v>5125</v>
      </c>
      <c r="N318" s="432">
        <f t="shared" si="9"/>
        <v>6000.26</v>
      </c>
      <c r="O318" s="467">
        <v>6000</v>
      </c>
      <c r="P318" s="471">
        <v>-1000</v>
      </c>
      <c r="Q318" s="468">
        <f t="shared" si="10"/>
        <v>5000</v>
      </c>
      <c r="R318" s="468" t="e">
        <f>SUMIF(EXPdata!G:G,C:C,EXPdata!#REF!)</f>
        <v>#REF!</v>
      </c>
      <c r="S318" s="445" t="s">
        <v>4463</v>
      </c>
    </row>
    <row r="319" spans="1:19">
      <c r="A319" s="427" t="s">
        <v>1766</v>
      </c>
      <c r="B319" s="428" t="s">
        <v>115</v>
      </c>
      <c r="C319" s="429" t="s">
        <v>671</v>
      </c>
      <c r="D319" s="443" t="s">
        <v>2133</v>
      </c>
      <c r="E319" s="430" t="s">
        <v>4679</v>
      </c>
      <c r="F319" s="434">
        <v>523800</v>
      </c>
      <c r="G319" s="429" t="s">
        <v>67</v>
      </c>
      <c r="H319" s="438">
        <v>546.49</v>
      </c>
      <c r="I319" s="438">
        <v>1000</v>
      </c>
      <c r="J319" s="438"/>
      <c r="K319" s="438">
        <v>1000</v>
      </c>
      <c r="L319" s="438">
        <v>877.07</v>
      </c>
      <c r="M319" s="432">
        <v>122.92999999999995</v>
      </c>
      <c r="N319" s="432">
        <f t="shared" si="9"/>
        <v>1000</v>
      </c>
      <c r="O319" s="467">
        <v>1000</v>
      </c>
      <c r="P319" s="471"/>
      <c r="Q319" s="468">
        <f t="shared" si="10"/>
        <v>1000</v>
      </c>
      <c r="R319" s="468" t="e">
        <f>SUMIF(EXPdata!G:G,C:C,EXPdata!#REF!)</f>
        <v>#REF!</v>
      </c>
      <c r="S319" s="445" t="s">
        <v>4658</v>
      </c>
    </row>
    <row r="320" spans="1:19" ht="90">
      <c r="A320" s="427" t="s">
        <v>1524</v>
      </c>
      <c r="B320" s="428" t="s">
        <v>359</v>
      </c>
      <c r="C320" s="429" t="s">
        <v>364</v>
      </c>
      <c r="D320" s="443" t="s">
        <v>2128</v>
      </c>
      <c r="E320" s="430" t="s">
        <v>4679</v>
      </c>
      <c r="F320" s="434">
        <v>522310</v>
      </c>
      <c r="G320" s="429" t="s">
        <v>60</v>
      </c>
      <c r="H320" s="438">
        <v>6965.05</v>
      </c>
      <c r="I320" s="438">
        <v>1500</v>
      </c>
      <c r="J320" s="438"/>
      <c r="K320" s="438">
        <v>1500</v>
      </c>
      <c r="L320" s="438">
        <v>495.45999999999992</v>
      </c>
      <c r="M320" s="432">
        <v>1005</v>
      </c>
      <c r="N320" s="432">
        <f t="shared" si="9"/>
        <v>1500.46</v>
      </c>
      <c r="O320" s="522">
        <v>3500</v>
      </c>
      <c r="P320" s="471">
        <v>-2000</v>
      </c>
      <c r="Q320" s="468">
        <f t="shared" si="10"/>
        <v>1500</v>
      </c>
      <c r="R320" s="468" t="e">
        <f>SUMIF(EXPdata!G:G,C:C,EXPdata!#REF!)</f>
        <v>#REF!</v>
      </c>
      <c r="S320" s="532" t="s">
        <v>4485</v>
      </c>
    </row>
    <row r="321" spans="1:19" ht="270">
      <c r="A321" s="427" t="s">
        <v>1524</v>
      </c>
      <c r="B321" s="428" t="s">
        <v>447</v>
      </c>
      <c r="C321" s="429" t="s">
        <v>381</v>
      </c>
      <c r="D321" s="443" t="s">
        <v>2128</v>
      </c>
      <c r="E321" s="430" t="s">
        <v>4679</v>
      </c>
      <c r="F321" s="434">
        <v>522310</v>
      </c>
      <c r="G321" s="429" t="s">
        <v>60</v>
      </c>
      <c r="H321" s="438">
        <v>22999.59</v>
      </c>
      <c r="I321" s="438">
        <v>37000</v>
      </c>
      <c r="J321" s="438"/>
      <c r="K321" s="438">
        <v>37000</v>
      </c>
      <c r="L321" s="438">
        <v>5793.5400000000009</v>
      </c>
      <c r="M321" s="432">
        <v>15000</v>
      </c>
      <c r="N321" s="432">
        <f t="shared" si="9"/>
        <v>20793.54</v>
      </c>
      <c r="O321" s="467">
        <v>35000</v>
      </c>
      <c r="P321" s="471">
        <v>-8000</v>
      </c>
      <c r="Q321" s="468">
        <f t="shared" si="10"/>
        <v>27000</v>
      </c>
      <c r="R321" s="468" t="e">
        <f>SUMIF(EXPdata!G:G,C:C,EXPdata!#REF!)</f>
        <v>#REF!</v>
      </c>
      <c r="S321" s="463" t="s">
        <v>4504</v>
      </c>
    </row>
    <row r="322" spans="1:19">
      <c r="A322" s="427" t="s">
        <v>1766</v>
      </c>
      <c r="B322" s="428" t="s">
        <v>115</v>
      </c>
      <c r="C322" s="429" t="s">
        <v>675</v>
      </c>
      <c r="D322" s="443" t="s">
        <v>2134</v>
      </c>
      <c r="E322" s="430" t="s">
        <v>4678</v>
      </c>
      <c r="F322" s="434">
        <v>537080</v>
      </c>
      <c r="G322" s="429" t="s">
        <v>84</v>
      </c>
      <c r="H322" s="438">
        <v>45</v>
      </c>
      <c r="I322" s="438">
        <v>2497</v>
      </c>
      <c r="J322" s="438"/>
      <c r="K322" s="438">
        <v>2497</v>
      </c>
      <c r="L322" s="438">
        <v>0</v>
      </c>
      <c r="M322" s="432">
        <v>0</v>
      </c>
      <c r="N322" s="432">
        <f t="shared" si="9"/>
        <v>0</v>
      </c>
      <c r="O322" s="467">
        <v>387</v>
      </c>
      <c r="P322" s="471"/>
      <c r="Q322" s="468">
        <f t="shared" si="10"/>
        <v>387</v>
      </c>
      <c r="R322" s="468" t="e">
        <f>SUMIF(EXPdata!G:G,C:C,EXPdata!#REF!)</f>
        <v>#REF!</v>
      </c>
      <c r="S322" s="445"/>
    </row>
    <row r="323" spans="1:19">
      <c r="A323" s="427" t="s">
        <v>1766</v>
      </c>
      <c r="B323" s="428" t="s">
        <v>1339</v>
      </c>
      <c r="C323" s="429" t="s">
        <v>1435</v>
      </c>
      <c r="D323" s="482" t="s">
        <v>2547</v>
      </c>
      <c r="E323" s="483" t="s">
        <v>4677</v>
      </c>
      <c r="F323" s="484">
        <v>510000</v>
      </c>
      <c r="G323" s="485" t="s">
        <v>1791</v>
      </c>
      <c r="H323" s="438">
        <v>0</v>
      </c>
      <c r="I323" s="438">
        <v>165031</v>
      </c>
      <c r="J323" s="438"/>
      <c r="K323" s="438">
        <v>165031</v>
      </c>
      <c r="L323" s="438">
        <v>0</v>
      </c>
      <c r="M323" s="432">
        <v>41000</v>
      </c>
      <c r="N323" s="432">
        <f t="shared" si="9"/>
        <v>41000</v>
      </c>
      <c r="O323" s="467">
        <v>163818</v>
      </c>
      <c r="P323" s="471"/>
      <c r="Q323" s="468">
        <f t="shared" si="10"/>
        <v>163818</v>
      </c>
      <c r="R323" s="468" t="e">
        <f>SUMIF(EXPdata!G:G,C:C,EXPdata!#REF!)</f>
        <v>#REF!</v>
      </c>
      <c r="S323" s="463" t="s">
        <v>4273</v>
      </c>
    </row>
    <row r="324" spans="1:19">
      <c r="A324" s="427" t="s">
        <v>1766</v>
      </c>
      <c r="B324" s="428" t="s">
        <v>1339</v>
      </c>
      <c r="C324" s="429" t="s">
        <v>1547</v>
      </c>
      <c r="D324" s="443" t="s">
        <v>1950</v>
      </c>
      <c r="E324" s="430" t="s">
        <v>4677</v>
      </c>
      <c r="F324" s="434">
        <v>510420</v>
      </c>
      <c r="G324" s="429" t="s">
        <v>464</v>
      </c>
      <c r="H324" s="438">
        <v>335.6</v>
      </c>
      <c r="I324" s="438">
        <v>500</v>
      </c>
      <c r="J324" s="438"/>
      <c r="K324" s="438">
        <v>500</v>
      </c>
      <c r="L324" s="438">
        <v>223.73</v>
      </c>
      <c r="M324" s="432">
        <v>250</v>
      </c>
      <c r="N324" s="432">
        <f t="shared" si="9"/>
        <v>473.73</v>
      </c>
      <c r="O324" s="467">
        <v>500</v>
      </c>
      <c r="P324" s="471"/>
      <c r="Q324" s="468">
        <f t="shared" si="10"/>
        <v>500</v>
      </c>
      <c r="R324" s="468" t="e">
        <f>SUMIF(EXPdata!G:G,C:C,EXPdata!#REF!)</f>
        <v>#REF!</v>
      </c>
      <c r="S324" s="463" t="s">
        <v>4663</v>
      </c>
    </row>
    <row r="325" spans="1:19" ht="76.5">
      <c r="A325" s="427" t="s">
        <v>450</v>
      </c>
      <c r="B325" s="428" t="s">
        <v>444</v>
      </c>
      <c r="C325" s="429" t="s">
        <v>951</v>
      </c>
      <c r="D325" s="443" t="s">
        <v>2128</v>
      </c>
      <c r="E325" s="430" t="s">
        <v>4679</v>
      </c>
      <c r="F325" s="434">
        <v>522310</v>
      </c>
      <c r="G325" s="429" t="s">
        <v>60</v>
      </c>
      <c r="H325" s="438">
        <v>250.92000000000002</v>
      </c>
      <c r="I325" s="438">
        <v>85000</v>
      </c>
      <c r="J325" s="438"/>
      <c r="K325" s="438">
        <v>85000</v>
      </c>
      <c r="L325" s="438">
        <v>0</v>
      </c>
      <c r="M325" s="432">
        <v>62237</v>
      </c>
      <c r="N325" s="432">
        <f t="shared" ref="N325:N388" si="11">L325+M325</f>
        <v>62237</v>
      </c>
      <c r="O325" s="467">
        <v>86000</v>
      </c>
      <c r="P325" s="471">
        <v>-20000</v>
      </c>
      <c r="Q325" s="468">
        <f t="shared" ref="Q325:Q388" si="12">O325+P325</f>
        <v>66000</v>
      </c>
      <c r="R325" s="468" t="e">
        <f>SUMIF(EXPdata!G:G,C:C,EXPdata!#REF!)</f>
        <v>#REF!</v>
      </c>
      <c r="S325" s="444" t="s">
        <v>5355</v>
      </c>
    </row>
    <row r="326" spans="1:19">
      <c r="A326" s="427" t="s">
        <v>450</v>
      </c>
      <c r="B326" s="428" t="s">
        <v>1778</v>
      </c>
      <c r="C326" s="429" t="s">
        <v>1014</v>
      </c>
      <c r="D326" s="443" t="s">
        <v>2128</v>
      </c>
      <c r="E326" s="430" t="s">
        <v>4679</v>
      </c>
      <c r="F326" s="434">
        <v>522320</v>
      </c>
      <c r="G326" s="429" t="s">
        <v>93</v>
      </c>
      <c r="H326" s="438">
        <v>0</v>
      </c>
      <c r="I326" s="438">
        <v>5000</v>
      </c>
      <c r="J326" s="438"/>
      <c r="K326" s="438">
        <v>5000</v>
      </c>
      <c r="L326" s="438">
        <v>0</v>
      </c>
      <c r="M326" s="432">
        <v>2500</v>
      </c>
      <c r="N326" s="432">
        <f t="shared" si="11"/>
        <v>2500</v>
      </c>
      <c r="O326" s="467">
        <v>5000</v>
      </c>
      <c r="P326" s="471">
        <v>2500</v>
      </c>
      <c r="Q326" s="468">
        <f t="shared" si="12"/>
        <v>7500</v>
      </c>
      <c r="R326" s="468" t="e">
        <f>SUMIF(EXPdata!G:G,C:C,EXPdata!#REF!)</f>
        <v>#REF!</v>
      </c>
      <c r="S326" s="542" t="s">
        <v>5354</v>
      </c>
    </row>
    <row r="327" spans="1:19">
      <c r="A327" s="427" t="s">
        <v>1766</v>
      </c>
      <c r="B327" s="428" t="s">
        <v>1339</v>
      </c>
      <c r="C327" s="429" t="s">
        <v>1373</v>
      </c>
      <c r="D327" s="443" t="s">
        <v>30</v>
      </c>
      <c r="E327" s="430" t="s">
        <v>4679</v>
      </c>
      <c r="F327" s="434">
        <v>520230</v>
      </c>
      <c r="G327" s="429" t="s">
        <v>50</v>
      </c>
      <c r="H327" s="438">
        <v>918.42000000000007</v>
      </c>
      <c r="I327" s="438">
        <v>1080</v>
      </c>
      <c r="J327" s="438"/>
      <c r="K327" s="438">
        <v>1080</v>
      </c>
      <c r="L327" s="438">
        <v>26.860000000000007</v>
      </c>
      <c r="M327" s="432">
        <v>300</v>
      </c>
      <c r="N327" s="432">
        <f t="shared" si="11"/>
        <v>326.86</v>
      </c>
      <c r="O327" s="467">
        <v>1200</v>
      </c>
      <c r="P327" s="471"/>
      <c r="Q327" s="468">
        <f t="shared" si="12"/>
        <v>1200</v>
      </c>
      <c r="R327" s="468" t="e">
        <f>SUMIF(EXPdata!G:G,C:C,EXPdata!#REF!)</f>
        <v>#REF!</v>
      </c>
      <c r="S327" s="463" t="s">
        <v>4661</v>
      </c>
    </row>
    <row r="328" spans="1:19">
      <c r="A328" s="427" t="s">
        <v>1766</v>
      </c>
      <c r="B328" s="428" t="s">
        <v>1339</v>
      </c>
      <c r="C328" s="429" t="s">
        <v>1499</v>
      </c>
      <c r="D328" s="443" t="s">
        <v>30</v>
      </c>
      <c r="E328" s="430" t="s">
        <v>4679</v>
      </c>
      <c r="F328" s="434">
        <v>520320</v>
      </c>
      <c r="G328" s="429" t="s">
        <v>51</v>
      </c>
      <c r="H328" s="438">
        <v>5.44</v>
      </c>
      <c r="I328" s="438">
        <v>10</v>
      </c>
      <c r="J328" s="438"/>
      <c r="K328" s="438">
        <v>10</v>
      </c>
      <c r="L328" s="438">
        <v>4.12</v>
      </c>
      <c r="M328" s="432">
        <v>5</v>
      </c>
      <c r="N328" s="432">
        <f t="shared" si="11"/>
        <v>9.120000000000001</v>
      </c>
      <c r="O328" s="467">
        <v>10</v>
      </c>
      <c r="P328" s="471"/>
      <c r="Q328" s="468">
        <f t="shared" si="12"/>
        <v>10</v>
      </c>
      <c r="R328" s="468" t="e">
        <f>SUMIF(EXPdata!G:G,C:C,EXPdata!#REF!)</f>
        <v>#REF!</v>
      </c>
      <c r="S328" s="463" t="s">
        <v>4659</v>
      </c>
    </row>
    <row r="329" spans="1:19">
      <c r="A329" s="427" t="s">
        <v>1766</v>
      </c>
      <c r="B329" s="428" t="s">
        <v>1339</v>
      </c>
      <c r="C329" s="429" t="s">
        <v>1376</v>
      </c>
      <c r="D329" s="443" t="s">
        <v>2128</v>
      </c>
      <c r="E329" s="430" t="s">
        <v>4679</v>
      </c>
      <c r="F329" s="434">
        <v>520705</v>
      </c>
      <c r="G329" s="429" t="s">
        <v>53</v>
      </c>
      <c r="H329" s="438">
        <v>1170.17</v>
      </c>
      <c r="I329" s="438">
        <v>4500</v>
      </c>
      <c r="J329" s="438"/>
      <c r="K329" s="438">
        <v>4500</v>
      </c>
      <c r="L329" s="438">
        <v>0</v>
      </c>
      <c r="M329" s="432">
        <v>4500</v>
      </c>
      <c r="N329" s="432">
        <f t="shared" si="11"/>
        <v>4500</v>
      </c>
      <c r="O329" s="467">
        <v>4500</v>
      </c>
      <c r="P329" s="471"/>
      <c r="Q329" s="468">
        <f t="shared" si="12"/>
        <v>4500</v>
      </c>
      <c r="R329" s="468" t="e">
        <f>SUMIF(EXPdata!G:G,C:C,EXPdata!#REF!)</f>
        <v>#REF!</v>
      </c>
      <c r="S329" s="463" t="s">
        <v>4662</v>
      </c>
    </row>
    <row r="330" spans="1:19">
      <c r="A330" s="427" t="s">
        <v>1766</v>
      </c>
      <c r="B330" s="428" t="s">
        <v>1339</v>
      </c>
      <c r="C330" s="429" t="s">
        <v>2279</v>
      </c>
      <c r="D330" s="443" t="s">
        <v>2128</v>
      </c>
      <c r="E330" s="430" t="s">
        <v>4679</v>
      </c>
      <c r="F330" s="434">
        <v>520800</v>
      </c>
      <c r="G330" s="429" t="s">
        <v>54</v>
      </c>
      <c r="H330" s="438">
        <v>52.91</v>
      </c>
      <c r="I330" s="438">
        <v>0</v>
      </c>
      <c r="J330" s="438"/>
      <c r="K330" s="438">
        <v>0</v>
      </c>
      <c r="L330" s="438">
        <v>122.77</v>
      </c>
      <c r="M330" s="432">
        <v>125</v>
      </c>
      <c r="N330" s="432">
        <f t="shared" si="11"/>
        <v>247.76999999999998</v>
      </c>
      <c r="O330" s="467">
        <v>200</v>
      </c>
      <c r="P330" s="471"/>
      <c r="Q330" s="468">
        <f t="shared" si="12"/>
        <v>200</v>
      </c>
      <c r="R330" s="468" t="e">
        <f>SUMIF(EXPdata!G:G,C:C,EXPdata!#REF!)</f>
        <v>#REF!</v>
      </c>
      <c r="S330" s="463" t="s">
        <v>4662</v>
      </c>
    </row>
    <row r="331" spans="1:19">
      <c r="A331" s="427" t="s">
        <v>1766</v>
      </c>
      <c r="B331" s="428" t="s">
        <v>1339</v>
      </c>
      <c r="C331" s="429" t="s">
        <v>1379</v>
      </c>
      <c r="D331" s="443" t="s">
        <v>2128</v>
      </c>
      <c r="E331" s="430" t="s">
        <v>4679</v>
      </c>
      <c r="F331" s="434">
        <v>520825</v>
      </c>
      <c r="G331" s="429" t="s">
        <v>88</v>
      </c>
      <c r="H331" s="438">
        <v>95.48</v>
      </c>
      <c r="I331" s="438">
        <v>150</v>
      </c>
      <c r="J331" s="438"/>
      <c r="K331" s="438">
        <v>150</v>
      </c>
      <c r="L331" s="438">
        <v>0</v>
      </c>
      <c r="M331" s="432">
        <v>150</v>
      </c>
      <c r="N331" s="432">
        <f t="shared" si="11"/>
        <v>150</v>
      </c>
      <c r="O331" s="467">
        <v>150</v>
      </c>
      <c r="P331" s="471"/>
      <c r="Q331" s="468">
        <f t="shared" si="12"/>
        <v>150</v>
      </c>
      <c r="R331" s="468" t="e">
        <f>SUMIF(EXPdata!G:G,C:C,EXPdata!#REF!)</f>
        <v>#REF!</v>
      </c>
      <c r="S331" s="463" t="s">
        <v>4662</v>
      </c>
    </row>
    <row r="332" spans="1:19">
      <c r="A332" s="427" t="s">
        <v>1766</v>
      </c>
      <c r="B332" s="428" t="s">
        <v>1339</v>
      </c>
      <c r="C332" s="429" t="s">
        <v>1342</v>
      </c>
      <c r="D332" s="443" t="s">
        <v>2132</v>
      </c>
      <c r="E332" s="430" t="s">
        <v>4679</v>
      </c>
      <c r="F332" s="434">
        <v>527280</v>
      </c>
      <c r="G332" s="429" t="s">
        <v>73</v>
      </c>
      <c r="H332" s="438">
        <v>31.03</v>
      </c>
      <c r="I332" s="438">
        <v>5000</v>
      </c>
      <c r="J332" s="438"/>
      <c r="K332" s="438">
        <v>5000</v>
      </c>
      <c r="L332" s="438">
        <v>3682.38</v>
      </c>
      <c r="M332" s="432">
        <v>1317.62</v>
      </c>
      <c r="N332" s="432">
        <f t="shared" si="11"/>
        <v>5000</v>
      </c>
      <c r="O332" s="467">
        <v>5000</v>
      </c>
      <c r="P332" s="471"/>
      <c r="Q332" s="468">
        <f t="shared" si="12"/>
        <v>5000</v>
      </c>
      <c r="R332" s="468" t="e">
        <f>SUMIF(EXPdata!G:G,C:C,EXPdata!#REF!)</f>
        <v>#REF!</v>
      </c>
      <c r="S332" s="463" t="s">
        <v>4660</v>
      </c>
    </row>
    <row r="333" spans="1:19">
      <c r="A333" s="435" t="s">
        <v>1766</v>
      </c>
      <c r="B333" s="428" t="s">
        <v>1339</v>
      </c>
      <c r="C333" s="414" t="s">
        <v>3016</v>
      </c>
      <c r="D333" s="492" t="s">
        <v>2546</v>
      </c>
      <c r="E333" s="489" t="s">
        <v>4679</v>
      </c>
      <c r="F333" s="493">
        <v>529000</v>
      </c>
      <c r="G333" s="494" t="s">
        <v>81</v>
      </c>
      <c r="H333" s="461"/>
      <c r="I333" s="461"/>
      <c r="J333" s="461"/>
      <c r="K333" s="461"/>
      <c r="L333" s="438">
        <v>6</v>
      </c>
      <c r="M333" s="432">
        <v>6</v>
      </c>
      <c r="N333" s="432">
        <f t="shared" si="11"/>
        <v>12</v>
      </c>
      <c r="O333" s="467">
        <v>25</v>
      </c>
      <c r="P333" s="471"/>
      <c r="Q333" s="468">
        <f t="shared" si="12"/>
        <v>25</v>
      </c>
      <c r="R333" s="468" t="e">
        <f>SUMIF(EXPdata!G:G,C:C,EXPdata!#REF!)</f>
        <v>#REF!</v>
      </c>
      <c r="S333" s="463"/>
    </row>
    <row r="334" spans="1:19">
      <c r="A334" s="427" t="s">
        <v>1766</v>
      </c>
      <c r="B334" s="428" t="s">
        <v>1339</v>
      </c>
      <c r="C334" s="429" t="s">
        <v>1537</v>
      </c>
      <c r="D334" s="488" t="s">
        <v>2546</v>
      </c>
      <c r="E334" s="489" t="s">
        <v>4679</v>
      </c>
      <c r="F334" s="490">
        <v>529040</v>
      </c>
      <c r="G334" s="491" t="s">
        <v>82</v>
      </c>
      <c r="H334" s="438">
        <v>55.2</v>
      </c>
      <c r="I334" s="438">
        <v>200</v>
      </c>
      <c r="J334" s="438"/>
      <c r="K334" s="438">
        <v>200</v>
      </c>
      <c r="L334" s="438">
        <v>165.60000000000002</v>
      </c>
      <c r="M334" s="432">
        <v>100</v>
      </c>
      <c r="N334" s="432">
        <f t="shared" si="11"/>
        <v>265.60000000000002</v>
      </c>
      <c r="O334" s="467">
        <v>200</v>
      </c>
      <c r="P334" s="471"/>
      <c r="Q334" s="468">
        <f t="shared" si="12"/>
        <v>200</v>
      </c>
      <c r="R334" s="468" t="e">
        <f>SUMIF(EXPdata!G:G,C:C,EXPdata!#REF!)</f>
        <v>#REF!</v>
      </c>
      <c r="S334" s="463"/>
    </row>
    <row r="335" spans="1:19">
      <c r="A335" s="427" t="s">
        <v>1766</v>
      </c>
      <c r="B335" s="428" t="s">
        <v>1339</v>
      </c>
      <c r="C335" s="429" t="s">
        <v>1344</v>
      </c>
      <c r="D335" s="443" t="s">
        <v>2134</v>
      </c>
      <c r="E335" s="430" t="s">
        <v>4678</v>
      </c>
      <c r="F335" s="434">
        <v>537080</v>
      </c>
      <c r="G335" s="429" t="s">
        <v>84</v>
      </c>
      <c r="H335" s="438">
        <v>45</v>
      </c>
      <c r="I335" s="438">
        <v>2484</v>
      </c>
      <c r="J335" s="438"/>
      <c r="K335" s="438">
        <v>2484</v>
      </c>
      <c r="L335" s="438">
        <v>0</v>
      </c>
      <c r="M335" s="432">
        <v>90</v>
      </c>
      <c r="N335" s="432">
        <f t="shared" si="11"/>
        <v>90</v>
      </c>
      <c r="O335" s="467">
        <v>600</v>
      </c>
      <c r="P335" s="471"/>
      <c r="Q335" s="468">
        <f t="shared" si="12"/>
        <v>600</v>
      </c>
      <c r="R335" s="468" t="e">
        <f>SUMIF(EXPdata!G:G,C:C,EXPdata!#REF!)</f>
        <v>#REF!</v>
      </c>
      <c r="S335" s="463" t="s">
        <v>4340</v>
      </c>
    </row>
    <row r="336" spans="1:19" ht="60">
      <c r="A336" s="435" t="s">
        <v>1766</v>
      </c>
      <c r="B336" s="428" t="s">
        <v>1780</v>
      </c>
      <c r="C336" s="429" t="s">
        <v>1781</v>
      </c>
      <c r="D336" s="443" t="s">
        <v>2131</v>
      </c>
      <c r="E336" s="430" t="s">
        <v>4679</v>
      </c>
      <c r="F336" s="434">
        <v>521500</v>
      </c>
      <c r="G336" s="429" t="s">
        <v>58</v>
      </c>
      <c r="H336" s="438">
        <v>10750.61</v>
      </c>
      <c r="I336" s="438">
        <v>115650</v>
      </c>
      <c r="J336" s="438"/>
      <c r="K336" s="438">
        <v>115650</v>
      </c>
      <c r="L336" s="438">
        <v>746.83999999999992</v>
      </c>
      <c r="M336" s="432">
        <v>1000</v>
      </c>
      <c r="N336" s="432">
        <f t="shared" si="11"/>
        <v>1746.84</v>
      </c>
      <c r="O336" s="467">
        <v>10000</v>
      </c>
      <c r="P336" s="471"/>
      <c r="Q336" s="468">
        <f t="shared" si="12"/>
        <v>10000</v>
      </c>
      <c r="R336" s="468" t="e">
        <f>SUMIF(EXPdata!G:G,C:C,EXPdata!#REF!)</f>
        <v>#REF!</v>
      </c>
      <c r="S336" s="445" t="s">
        <v>4641</v>
      </c>
    </row>
    <row r="337" spans="1:19">
      <c r="A337" s="435" t="s">
        <v>1766</v>
      </c>
      <c r="B337" s="428" t="s">
        <v>1780</v>
      </c>
      <c r="C337" s="429" t="s">
        <v>2878</v>
      </c>
      <c r="D337" s="433" t="s">
        <v>2130</v>
      </c>
      <c r="E337" s="477" t="s">
        <v>4679</v>
      </c>
      <c r="F337" s="431">
        <v>527690</v>
      </c>
      <c r="G337" s="478" t="s">
        <v>2571</v>
      </c>
      <c r="H337" s="438">
        <v>0</v>
      </c>
      <c r="I337" s="438">
        <v>2065</v>
      </c>
      <c r="J337" s="438">
        <v>-19</v>
      </c>
      <c r="K337" s="438">
        <v>2046</v>
      </c>
      <c r="L337" s="438">
        <v>10938.48</v>
      </c>
      <c r="M337" s="432">
        <v>68000</v>
      </c>
      <c r="N337" s="432">
        <f t="shared" si="11"/>
        <v>78938.48</v>
      </c>
      <c r="O337" s="467">
        <v>55351</v>
      </c>
      <c r="P337" s="471"/>
      <c r="Q337" s="468">
        <f t="shared" si="12"/>
        <v>55351</v>
      </c>
      <c r="R337" s="468" t="e">
        <f>SUMIF(EXPdata!G:G,C:C,EXPdata!#REF!)</f>
        <v>#REF!</v>
      </c>
      <c r="S337" s="445" t="s">
        <v>5176</v>
      </c>
    </row>
    <row r="338" spans="1:19">
      <c r="A338" s="435" t="s">
        <v>1766</v>
      </c>
      <c r="B338" s="428" t="s">
        <v>1780</v>
      </c>
      <c r="C338" s="429" t="s">
        <v>1782</v>
      </c>
      <c r="D338" s="443" t="s">
        <v>2131</v>
      </c>
      <c r="E338" s="430" t="s">
        <v>4679</v>
      </c>
      <c r="F338" s="434">
        <v>528920</v>
      </c>
      <c r="G338" s="429" t="s">
        <v>78</v>
      </c>
      <c r="H338" s="438">
        <v>0</v>
      </c>
      <c r="I338" s="438">
        <v>218912</v>
      </c>
      <c r="J338" s="438"/>
      <c r="K338" s="438">
        <v>218912</v>
      </c>
      <c r="L338" s="438">
        <v>14069.66</v>
      </c>
      <c r="M338" s="432">
        <v>63000</v>
      </c>
      <c r="N338" s="432">
        <f t="shared" si="11"/>
        <v>77069.66</v>
      </c>
      <c r="O338" s="467">
        <v>125000</v>
      </c>
      <c r="P338" s="471"/>
      <c r="Q338" s="468">
        <f t="shared" si="12"/>
        <v>125000</v>
      </c>
      <c r="R338" s="468" t="e">
        <f>SUMIF(EXPdata!G:G,C:C,EXPdata!#REF!)</f>
        <v>#REF!</v>
      </c>
      <c r="S338" s="445" t="s">
        <v>4640</v>
      </c>
    </row>
    <row r="339" spans="1:19">
      <c r="A339" s="427" t="s">
        <v>450</v>
      </c>
      <c r="B339" s="428" t="s">
        <v>1778</v>
      </c>
      <c r="C339" s="429" t="s">
        <v>2085</v>
      </c>
      <c r="D339" s="443" t="s">
        <v>2128</v>
      </c>
      <c r="E339" s="430" t="s">
        <v>4679</v>
      </c>
      <c r="F339" s="434">
        <v>520010</v>
      </c>
      <c r="G339" s="429" t="s">
        <v>119</v>
      </c>
      <c r="H339" s="438">
        <v>0</v>
      </c>
      <c r="I339" s="438">
        <v>1000</v>
      </c>
      <c r="J339" s="438"/>
      <c r="K339" s="438">
        <v>1000</v>
      </c>
      <c r="L339" s="438">
        <v>0</v>
      </c>
      <c r="M339" s="432">
        <v>1000</v>
      </c>
      <c r="N339" s="432">
        <f t="shared" si="11"/>
        <v>1000</v>
      </c>
      <c r="O339" s="467">
        <v>1000</v>
      </c>
      <c r="P339" s="471"/>
      <c r="Q339" s="468">
        <f t="shared" si="12"/>
        <v>1000</v>
      </c>
      <c r="R339" s="468" t="e">
        <f>SUMIF(EXPdata!G:G,C:C,EXPdata!#REF!)</f>
        <v>#REF!</v>
      </c>
      <c r="S339" s="463"/>
    </row>
    <row r="340" spans="1:19" ht="210">
      <c r="A340" s="427" t="s">
        <v>1524</v>
      </c>
      <c r="B340" s="428" t="s">
        <v>447</v>
      </c>
      <c r="C340" s="429" t="s">
        <v>382</v>
      </c>
      <c r="D340" s="443" t="s">
        <v>2128</v>
      </c>
      <c r="E340" s="430" t="s">
        <v>4679</v>
      </c>
      <c r="F340" s="434">
        <v>522320</v>
      </c>
      <c r="G340" s="429" t="s">
        <v>93</v>
      </c>
      <c r="H340" s="438">
        <v>9172.51</v>
      </c>
      <c r="I340" s="438">
        <v>15000</v>
      </c>
      <c r="J340" s="438"/>
      <c r="K340" s="438">
        <v>15000</v>
      </c>
      <c r="L340" s="438">
        <v>3145.58</v>
      </c>
      <c r="M340" s="432">
        <v>11000</v>
      </c>
      <c r="N340" s="432">
        <f t="shared" si="11"/>
        <v>14145.58</v>
      </c>
      <c r="O340" s="522">
        <v>42000</v>
      </c>
      <c r="P340" s="471">
        <v>-22000</v>
      </c>
      <c r="Q340" s="468">
        <f t="shared" si="12"/>
        <v>20000</v>
      </c>
      <c r="R340" s="468" t="e">
        <f>SUMIF(EXPdata!G:G,C:C,EXPdata!#REF!)</f>
        <v>#REF!</v>
      </c>
      <c r="S340" s="463" t="s">
        <v>5320</v>
      </c>
    </row>
    <row r="341" spans="1:19">
      <c r="A341" s="427" t="s">
        <v>450</v>
      </c>
      <c r="B341" s="428" t="s">
        <v>1778</v>
      </c>
      <c r="C341" s="429" t="s">
        <v>1012</v>
      </c>
      <c r="D341" s="443" t="s">
        <v>30</v>
      </c>
      <c r="E341" s="430" t="s">
        <v>4679</v>
      </c>
      <c r="F341" s="434">
        <v>520230</v>
      </c>
      <c r="G341" s="429" t="s">
        <v>50</v>
      </c>
      <c r="H341" s="438">
        <v>207.14999999999998</v>
      </c>
      <c r="I341" s="438">
        <v>650</v>
      </c>
      <c r="J341" s="438"/>
      <c r="K341" s="438">
        <v>650</v>
      </c>
      <c r="L341" s="438">
        <v>0</v>
      </c>
      <c r="M341" s="432">
        <v>0</v>
      </c>
      <c r="N341" s="432">
        <f t="shared" si="11"/>
        <v>0</v>
      </c>
      <c r="O341" s="467">
        <v>600</v>
      </c>
      <c r="P341" s="471"/>
      <c r="Q341" s="468">
        <f t="shared" si="12"/>
        <v>600</v>
      </c>
      <c r="R341" s="468" t="e">
        <f>SUMIF(EXPdata!G:G,C:C,EXPdata!#REF!)</f>
        <v>#REF!</v>
      </c>
      <c r="S341" s="463"/>
    </row>
    <row r="342" spans="1:19">
      <c r="A342" s="427" t="s">
        <v>450</v>
      </c>
      <c r="B342" s="428" t="s">
        <v>1778</v>
      </c>
      <c r="C342" s="429" t="s">
        <v>1971</v>
      </c>
      <c r="D342" s="443" t="s">
        <v>2128</v>
      </c>
      <c r="E342" s="430" t="s">
        <v>4679</v>
      </c>
      <c r="F342" s="434">
        <v>521420</v>
      </c>
      <c r="G342" s="429" t="s">
        <v>90</v>
      </c>
      <c r="H342" s="438">
        <v>0</v>
      </c>
      <c r="I342" s="438">
        <v>250</v>
      </c>
      <c r="J342" s="438"/>
      <c r="K342" s="438">
        <v>250</v>
      </c>
      <c r="L342" s="438">
        <v>0</v>
      </c>
      <c r="M342" s="432">
        <v>250</v>
      </c>
      <c r="N342" s="432">
        <f t="shared" si="11"/>
        <v>250</v>
      </c>
      <c r="O342" s="467">
        <v>250</v>
      </c>
      <c r="P342" s="471"/>
      <c r="Q342" s="468">
        <f t="shared" si="12"/>
        <v>250</v>
      </c>
      <c r="R342" s="468" t="e">
        <f>SUMIF(EXPdata!G:G,C:C,EXPdata!#REF!)</f>
        <v>#REF!</v>
      </c>
      <c r="S342" s="463"/>
    </row>
    <row r="343" spans="1:19">
      <c r="A343" s="427" t="s">
        <v>450</v>
      </c>
      <c r="B343" s="428" t="s">
        <v>1778</v>
      </c>
      <c r="C343" s="429" t="s">
        <v>1013</v>
      </c>
      <c r="D343" s="443" t="s">
        <v>2131</v>
      </c>
      <c r="E343" s="430" t="s">
        <v>4679</v>
      </c>
      <c r="F343" s="434">
        <v>521500</v>
      </c>
      <c r="G343" s="429" t="s">
        <v>58</v>
      </c>
      <c r="H343" s="438">
        <v>0</v>
      </c>
      <c r="I343" s="438">
        <v>3000</v>
      </c>
      <c r="J343" s="438"/>
      <c r="K343" s="438">
        <v>3000</v>
      </c>
      <c r="L343" s="438">
        <v>0</v>
      </c>
      <c r="M343" s="432">
        <v>0</v>
      </c>
      <c r="N343" s="432">
        <f t="shared" si="11"/>
        <v>0</v>
      </c>
      <c r="O343" s="467">
        <v>500</v>
      </c>
      <c r="P343" s="471"/>
      <c r="Q343" s="468">
        <f t="shared" si="12"/>
        <v>500</v>
      </c>
      <c r="R343" s="468" t="e">
        <f>SUMIF(EXPdata!G:G,C:C,EXPdata!#REF!)</f>
        <v>#REF!</v>
      </c>
      <c r="S343" s="463"/>
    </row>
    <row r="344" spans="1:19">
      <c r="A344" s="427" t="s">
        <v>1524</v>
      </c>
      <c r="B344" s="428" t="s">
        <v>1455</v>
      </c>
      <c r="C344" s="429" t="s">
        <v>1293</v>
      </c>
      <c r="D344" s="443" t="s">
        <v>2128</v>
      </c>
      <c r="E344" s="430" t="s">
        <v>4679</v>
      </c>
      <c r="F344" s="434">
        <v>522320</v>
      </c>
      <c r="G344" s="429" t="s">
        <v>93</v>
      </c>
      <c r="H344" s="438">
        <v>2792.0699999999997</v>
      </c>
      <c r="I344" s="438">
        <v>3500</v>
      </c>
      <c r="J344" s="438"/>
      <c r="K344" s="438">
        <v>3500</v>
      </c>
      <c r="L344" s="438">
        <v>89.759999999999991</v>
      </c>
      <c r="M344" s="432">
        <v>3410</v>
      </c>
      <c r="N344" s="432">
        <f t="shared" si="11"/>
        <v>3499.76</v>
      </c>
      <c r="O344" s="467">
        <v>3500</v>
      </c>
      <c r="P344" s="471">
        <v>-1000</v>
      </c>
      <c r="Q344" s="468">
        <f t="shared" si="12"/>
        <v>2500</v>
      </c>
      <c r="R344" s="468" t="e">
        <f>SUMIF(EXPdata!G:G,C:C,EXPdata!#REF!)</f>
        <v>#REF!</v>
      </c>
      <c r="S344" s="445"/>
    </row>
    <row r="345" spans="1:19">
      <c r="A345" s="427" t="s">
        <v>450</v>
      </c>
      <c r="B345" s="428" t="s">
        <v>1778</v>
      </c>
      <c r="C345" s="429" t="s">
        <v>1702</v>
      </c>
      <c r="D345" s="443" t="s">
        <v>2133</v>
      </c>
      <c r="E345" s="430" t="s">
        <v>4679</v>
      </c>
      <c r="F345" s="434">
        <v>524840</v>
      </c>
      <c r="G345" s="429" t="s">
        <v>69</v>
      </c>
      <c r="H345" s="438">
        <v>227.5</v>
      </c>
      <c r="I345" s="438">
        <v>65</v>
      </c>
      <c r="J345" s="438"/>
      <c r="K345" s="438">
        <v>65</v>
      </c>
      <c r="L345" s="438">
        <v>0</v>
      </c>
      <c r="M345" s="432">
        <v>65</v>
      </c>
      <c r="N345" s="432">
        <f t="shared" si="11"/>
        <v>65</v>
      </c>
      <c r="O345" s="467">
        <v>65</v>
      </c>
      <c r="P345" s="471"/>
      <c r="Q345" s="468">
        <f t="shared" si="12"/>
        <v>65</v>
      </c>
      <c r="R345" s="468" t="e">
        <f>SUMIF(EXPdata!G:G,C:C,EXPdata!#REF!)</f>
        <v>#REF!</v>
      </c>
      <c r="S345" s="463"/>
    </row>
    <row r="346" spans="1:19">
      <c r="A346" s="427" t="s">
        <v>450</v>
      </c>
      <c r="B346" s="428" t="s">
        <v>1778</v>
      </c>
      <c r="C346" s="429" t="s">
        <v>1858</v>
      </c>
      <c r="D346" s="443" t="s">
        <v>2134</v>
      </c>
      <c r="E346" s="430" t="s">
        <v>4679</v>
      </c>
      <c r="F346" s="434">
        <v>525060</v>
      </c>
      <c r="G346" s="429" t="s">
        <v>96</v>
      </c>
      <c r="H346" s="438">
        <v>456.16</v>
      </c>
      <c r="I346" s="438">
        <v>450</v>
      </c>
      <c r="J346" s="438"/>
      <c r="K346" s="438">
        <v>450</v>
      </c>
      <c r="L346" s="438">
        <v>-122.88</v>
      </c>
      <c r="M346" s="432">
        <v>450</v>
      </c>
      <c r="N346" s="432">
        <f t="shared" si="11"/>
        <v>327.12</v>
      </c>
      <c r="O346" s="467">
        <v>450</v>
      </c>
      <c r="P346" s="471"/>
      <c r="Q346" s="468">
        <f t="shared" si="12"/>
        <v>450</v>
      </c>
      <c r="R346" s="468" t="e">
        <f>SUMIF(EXPdata!G:G,C:C,EXPdata!#REF!)</f>
        <v>#REF!</v>
      </c>
      <c r="S346" s="463"/>
    </row>
    <row r="347" spans="1:19">
      <c r="A347" s="427" t="s">
        <v>450</v>
      </c>
      <c r="B347" s="428" t="s">
        <v>1778</v>
      </c>
      <c r="C347" s="429" t="s">
        <v>1711</v>
      </c>
      <c r="D347" s="443" t="s">
        <v>2128</v>
      </c>
      <c r="E347" s="430" t="s">
        <v>4679</v>
      </c>
      <c r="F347" s="434">
        <v>526960</v>
      </c>
      <c r="G347" s="429" t="s">
        <v>97</v>
      </c>
      <c r="H347" s="438">
        <v>0</v>
      </c>
      <c r="I347" s="438">
        <v>500</v>
      </c>
      <c r="J347" s="438"/>
      <c r="K347" s="438">
        <v>500</v>
      </c>
      <c r="L347" s="438">
        <v>0</v>
      </c>
      <c r="M347" s="432">
        <v>500</v>
      </c>
      <c r="N347" s="432">
        <f t="shared" si="11"/>
        <v>500</v>
      </c>
      <c r="O347" s="467">
        <v>500</v>
      </c>
      <c r="P347" s="471"/>
      <c r="Q347" s="468">
        <f t="shared" si="12"/>
        <v>500</v>
      </c>
      <c r="R347" s="468" t="e">
        <f>SUMIF(EXPdata!G:G,C:C,EXPdata!#REF!)</f>
        <v>#REF!</v>
      </c>
      <c r="S347" s="463"/>
    </row>
    <row r="348" spans="1:19">
      <c r="A348" s="427" t="s">
        <v>450</v>
      </c>
      <c r="B348" s="428" t="s">
        <v>1778</v>
      </c>
      <c r="C348" s="429" t="s">
        <v>1867</v>
      </c>
      <c r="D348" s="443" t="s">
        <v>2128</v>
      </c>
      <c r="E348" s="430" t="s">
        <v>4679</v>
      </c>
      <c r="F348" s="434">
        <v>527680</v>
      </c>
      <c r="G348" s="429" t="s">
        <v>74</v>
      </c>
      <c r="H348" s="438">
        <v>532.12</v>
      </c>
      <c r="I348" s="438">
        <v>1500</v>
      </c>
      <c r="J348" s="438"/>
      <c r="K348" s="438">
        <v>1500</v>
      </c>
      <c r="L348" s="438">
        <v>0</v>
      </c>
      <c r="M348" s="432">
        <v>1500</v>
      </c>
      <c r="N348" s="432">
        <f t="shared" si="11"/>
        <v>1500</v>
      </c>
      <c r="O348" s="467">
        <v>1500</v>
      </c>
      <c r="P348" s="471"/>
      <c r="Q348" s="468">
        <f t="shared" si="12"/>
        <v>1500</v>
      </c>
      <c r="R348" s="468" t="e">
        <f>SUMIF(EXPdata!G:G,C:C,EXPdata!#REF!)</f>
        <v>#REF!</v>
      </c>
      <c r="S348" s="463"/>
    </row>
    <row r="349" spans="1:19">
      <c r="A349" s="427" t="s">
        <v>450</v>
      </c>
      <c r="B349" s="428" t="s">
        <v>1778</v>
      </c>
      <c r="C349" s="429" t="s">
        <v>2879</v>
      </c>
      <c r="D349" s="433" t="s">
        <v>2130</v>
      </c>
      <c r="E349" s="477" t="s">
        <v>4679</v>
      </c>
      <c r="F349" s="431">
        <v>527690</v>
      </c>
      <c r="G349" s="478" t="s">
        <v>2571</v>
      </c>
      <c r="H349" s="438"/>
      <c r="I349" s="438">
        <v>754</v>
      </c>
      <c r="J349" s="438">
        <v>-7</v>
      </c>
      <c r="K349" s="438">
        <v>747</v>
      </c>
      <c r="L349" s="438">
        <v>0</v>
      </c>
      <c r="M349" s="432">
        <v>442.19</v>
      </c>
      <c r="N349" s="432">
        <f t="shared" si="11"/>
        <v>442.19</v>
      </c>
      <c r="O349" s="467">
        <v>747</v>
      </c>
      <c r="P349" s="471"/>
      <c r="Q349" s="468">
        <f t="shared" si="12"/>
        <v>747</v>
      </c>
      <c r="R349" s="468" t="e">
        <f>SUMIF(EXPdata!G:G,C:C,EXPdata!#REF!)</f>
        <v>#REF!</v>
      </c>
      <c r="S349" s="445" t="s">
        <v>5176</v>
      </c>
    </row>
    <row r="350" spans="1:19">
      <c r="A350" s="427" t="s">
        <v>450</v>
      </c>
      <c r="B350" s="428" t="s">
        <v>1778</v>
      </c>
      <c r="C350" s="429" t="s">
        <v>1015</v>
      </c>
      <c r="D350" s="443" t="s">
        <v>2131</v>
      </c>
      <c r="E350" s="430" t="s">
        <v>4679</v>
      </c>
      <c r="F350" s="434">
        <v>528920</v>
      </c>
      <c r="G350" s="429" t="s">
        <v>78</v>
      </c>
      <c r="H350" s="438">
        <v>512.74</v>
      </c>
      <c r="I350" s="438">
        <v>6850</v>
      </c>
      <c r="J350" s="438"/>
      <c r="K350" s="438">
        <v>6850</v>
      </c>
      <c r="L350" s="438">
        <v>235.56</v>
      </c>
      <c r="M350" s="432">
        <v>1000</v>
      </c>
      <c r="N350" s="432">
        <f t="shared" si="11"/>
        <v>1235.56</v>
      </c>
      <c r="O350" s="467">
        <v>2000</v>
      </c>
      <c r="P350" s="471"/>
      <c r="Q350" s="468">
        <f t="shared" si="12"/>
        <v>2000</v>
      </c>
      <c r="R350" s="468" t="e">
        <f>SUMIF(EXPdata!G:G,C:C,EXPdata!#REF!)</f>
        <v>#REF!</v>
      </c>
      <c r="S350" s="463"/>
    </row>
    <row r="351" spans="1:19">
      <c r="A351" s="427" t="s">
        <v>450</v>
      </c>
      <c r="B351" s="428" t="s">
        <v>1778</v>
      </c>
      <c r="C351" s="429" t="s">
        <v>4269</v>
      </c>
      <c r="D351" s="443" t="s">
        <v>30</v>
      </c>
      <c r="E351" s="430" t="s">
        <v>4679</v>
      </c>
      <c r="F351" s="434">
        <v>529500</v>
      </c>
      <c r="G351" s="429" t="s">
        <v>102</v>
      </c>
      <c r="H351" s="438"/>
      <c r="I351" s="438"/>
      <c r="J351" s="438"/>
      <c r="K351" s="438"/>
      <c r="L351" s="438"/>
      <c r="M351" s="432">
        <v>2400</v>
      </c>
      <c r="N351" s="432">
        <f t="shared" si="11"/>
        <v>2400</v>
      </c>
      <c r="O351" s="467">
        <v>2400</v>
      </c>
      <c r="P351" s="471"/>
      <c r="Q351" s="468">
        <f t="shared" si="12"/>
        <v>2400</v>
      </c>
      <c r="R351" s="468" t="e">
        <f>SUMIF(EXPdata!G:G,C:C,EXPdata!#REF!)</f>
        <v>#REF!</v>
      </c>
      <c r="S351" s="463"/>
    </row>
    <row r="352" spans="1:19">
      <c r="A352" s="427" t="s">
        <v>450</v>
      </c>
      <c r="B352" s="428" t="s">
        <v>1778</v>
      </c>
      <c r="C352" s="429" t="s">
        <v>1788</v>
      </c>
      <c r="D352" s="443" t="s">
        <v>30</v>
      </c>
      <c r="E352" s="430" t="s">
        <v>4679</v>
      </c>
      <c r="F352" s="434">
        <v>529520</v>
      </c>
      <c r="G352" s="429" t="s">
        <v>102</v>
      </c>
      <c r="H352" s="438">
        <v>0</v>
      </c>
      <c r="I352" s="438">
        <v>1000</v>
      </c>
      <c r="J352" s="438"/>
      <c r="K352" s="438">
        <v>1000</v>
      </c>
      <c r="L352" s="438">
        <v>0</v>
      </c>
      <c r="M352" s="432">
        <v>444.63</v>
      </c>
      <c r="N352" s="432">
        <f t="shared" si="11"/>
        <v>444.63</v>
      </c>
      <c r="O352" s="467">
        <v>1000</v>
      </c>
      <c r="P352" s="471"/>
      <c r="Q352" s="468">
        <f t="shared" si="12"/>
        <v>1000</v>
      </c>
      <c r="R352" s="468" t="e">
        <f>SUMIF(EXPdata!G:G,C:C,EXPdata!#REF!)</f>
        <v>#REF!</v>
      </c>
      <c r="S352" s="463"/>
    </row>
    <row r="353" spans="1:19">
      <c r="A353" s="427" t="s">
        <v>23</v>
      </c>
      <c r="B353" s="428" t="s">
        <v>433</v>
      </c>
      <c r="C353" s="429" t="s">
        <v>2125</v>
      </c>
      <c r="D353" s="482" t="s">
        <v>2547</v>
      </c>
      <c r="E353" s="483" t="s">
        <v>4677</v>
      </c>
      <c r="F353" s="484">
        <v>510000</v>
      </c>
      <c r="G353" s="485" t="s">
        <v>1791</v>
      </c>
      <c r="H353" s="438">
        <v>0</v>
      </c>
      <c r="I353" s="438">
        <v>106766</v>
      </c>
      <c r="J353" s="438"/>
      <c r="K353" s="438">
        <v>106766</v>
      </c>
      <c r="L353" s="438">
        <v>0</v>
      </c>
      <c r="M353" s="432">
        <v>35000</v>
      </c>
      <c r="N353" s="432">
        <f t="shared" si="11"/>
        <v>35000</v>
      </c>
      <c r="O353" s="467">
        <v>92054.66</v>
      </c>
      <c r="P353" s="471"/>
      <c r="Q353" s="468">
        <f t="shared" si="12"/>
        <v>92054.66</v>
      </c>
      <c r="R353" s="468" t="e">
        <f>SUMIF(EXPdata!G:G,C:C,EXPdata!#REF!)</f>
        <v>#REF!</v>
      </c>
      <c r="S353" s="445" t="s">
        <v>4273</v>
      </c>
    </row>
    <row r="354" spans="1:19">
      <c r="A354" s="427" t="s">
        <v>47</v>
      </c>
      <c r="B354" s="428" t="s">
        <v>508</v>
      </c>
      <c r="C354" s="429" t="s">
        <v>1202</v>
      </c>
      <c r="D354" s="443" t="s">
        <v>2128</v>
      </c>
      <c r="E354" s="430" t="s">
        <v>4679</v>
      </c>
      <c r="F354" s="434">
        <v>522320</v>
      </c>
      <c r="G354" s="429" t="s">
        <v>93</v>
      </c>
      <c r="H354" s="438">
        <v>5851.53</v>
      </c>
      <c r="I354" s="438">
        <v>35694</v>
      </c>
      <c r="J354" s="438"/>
      <c r="K354" s="438">
        <v>35694</v>
      </c>
      <c r="L354" s="438">
        <v>1391.77</v>
      </c>
      <c r="M354" s="432">
        <v>30000</v>
      </c>
      <c r="N354" s="432">
        <f t="shared" si="11"/>
        <v>31391.77</v>
      </c>
      <c r="O354" s="522">
        <v>40000</v>
      </c>
      <c r="P354" s="471">
        <v>-5000</v>
      </c>
      <c r="Q354" s="468">
        <f t="shared" si="12"/>
        <v>35000</v>
      </c>
      <c r="R354" s="468" t="e">
        <f>SUMIF(EXPdata!G:G,C:C,EXPdata!#REF!)</f>
        <v>#REF!</v>
      </c>
      <c r="S354" s="532"/>
    </row>
    <row r="355" spans="1:19" ht="30">
      <c r="A355" s="427" t="s">
        <v>1524</v>
      </c>
      <c r="B355" s="428" t="s">
        <v>326</v>
      </c>
      <c r="C355" s="429" t="s">
        <v>1384</v>
      </c>
      <c r="D355" s="443" t="s">
        <v>2128</v>
      </c>
      <c r="E355" s="430" t="s">
        <v>4679</v>
      </c>
      <c r="F355" s="434">
        <v>522400</v>
      </c>
      <c r="G355" s="429" t="s">
        <v>340</v>
      </c>
      <c r="H355" s="438">
        <v>26719.42</v>
      </c>
      <c r="I355" s="438">
        <v>15000</v>
      </c>
      <c r="J355" s="438"/>
      <c r="K355" s="438">
        <v>15000</v>
      </c>
      <c r="L355" s="438">
        <v>0</v>
      </c>
      <c r="M355" s="432">
        <v>5000</v>
      </c>
      <c r="N355" s="432">
        <f t="shared" si="11"/>
        <v>5000</v>
      </c>
      <c r="O355" s="467">
        <v>15000</v>
      </c>
      <c r="P355" s="471">
        <v>-5000</v>
      </c>
      <c r="Q355" s="468">
        <f t="shared" si="12"/>
        <v>10000</v>
      </c>
      <c r="R355" s="468" t="e">
        <f>SUMIF(EXPdata!G:G,C:C,EXPdata!#REF!)</f>
        <v>#REF!</v>
      </c>
      <c r="S355" s="463" t="s">
        <v>4541</v>
      </c>
    </row>
    <row r="356" spans="1:19">
      <c r="A356" s="427" t="s">
        <v>23</v>
      </c>
      <c r="B356" s="428" t="s">
        <v>433</v>
      </c>
      <c r="C356" s="429" t="s">
        <v>2530</v>
      </c>
      <c r="D356" s="443" t="s">
        <v>30</v>
      </c>
      <c r="E356" s="430" t="s">
        <v>4679</v>
      </c>
      <c r="F356" s="434">
        <v>520230</v>
      </c>
      <c r="G356" s="429" t="s">
        <v>50</v>
      </c>
      <c r="H356" s="438">
        <v>0</v>
      </c>
      <c r="I356" s="438">
        <v>600</v>
      </c>
      <c r="J356" s="438"/>
      <c r="K356" s="438">
        <v>600</v>
      </c>
      <c r="L356" s="438">
        <v>160.41000000000003</v>
      </c>
      <c r="M356" s="432">
        <v>400</v>
      </c>
      <c r="N356" s="432">
        <f t="shared" si="11"/>
        <v>560.41000000000008</v>
      </c>
      <c r="O356" s="467">
        <v>600</v>
      </c>
      <c r="P356" s="471"/>
      <c r="Q356" s="468">
        <f t="shared" si="12"/>
        <v>600</v>
      </c>
      <c r="R356" s="468" t="e">
        <f>SUMIF(EXPdata!G:G,C:C,EXPdata!#REF!)</f>
        <v>#REF!</v>
      </c>
      <c r="S356" s="445"/>
    </row>
    <row r="357" spans="1:19">
      <c r="A357" s="427" t="s">
        <v>23</v>
      </c>
      <c r="B357" s="428" t="s">
        <v>433</v>
      </c>
      <c r="C357" s="429" t="s">
        <v>2014</v>
      </c>
      <c r="D357" s="443" t="s">
        <v>2133</v>
      </c>
      <c r="E357" s="430" t="s">
        <v>4679</v>
      </c>
      <c r="F357" s="434">
        <v>521640</v>
      </c>
      <c r="G357" s="429" t="s">
        <v>107</v>
      </c>
      <c r="H357" s="438">
        <v>0</v>
      </c>
      <c r="I357" s="438">
        <v>375</v>
      </c>
      <c r="J357" s="438"/>
      <c r="K357" s="438">
        <v>375</v>
      </c>
      <c r="L357" s="438">
        <v>0</v>
      </c>
      <c r="M357" s="432">
        <v>375</v>
      </c>
      <c r="N357" s="432">
        <f t="shared" si="11"/>
        <v>375</v>
      </c>
      <c r="O357" s="467">
        <v>375</v>
      </c>
      <c r="P357" s="471"/>
      <c r="Q357" s="468">
        <f t="shared" si="12"/>
        <v>375</v>
      </c>
      <c r="R357" s="468" t="e">
        <f>SUMIF(EXPdata!G:G,C:C,EXPdata!#REF!)</f>
        <v>#REF!</v>
      </c>
      <c r="S357" s="445"/>
    </row>
    <row r="358" spans="1:19">
      <c r="A358" s="427" t="s">
        <v>23</v>
      </c>
      <c r="B358" s="428" t="s">
        <v>433</v>
      </c>
      <c r="C358" s="429" t="s">
        <v>2528</v>
      </c>
      <c r="D358" s="443" t="s">
        <v>2133</v>
      </c>
      <c r="E358" s="430" t="s">
        <v>4679</v>
      </c>
      <c r="F358" s="434">
        <v>523100</v>
      </c>
      <c r="G358" s="429" t="s">
        <v>61</v>
      </c>
      <c r="H358" s="438">
        <v>99</v>
      </c>
      <c r="I358" s="438">
        <v>750</v>
      </c>
      <c r="J358" s="438"/>
      <c r="K358" s="438">
        <v>750</v>
      </c>
      <c r="L358" s="438">
        <v>0</v>
      </c>
      <c r="M358" s="432">
        <v>750</v>
      </c>
      <c r="N358" s="432">
        <f t="shared" si="11"/>
        <v>750</v>
      </c>
      <c r="O358" s="467">
        <v>750</v>
      </c>
      <c r="P358" s="471"/>
      <c r="Q358" s="468">
        <f t="shared" si="12"/>
        <v>750</v>
      </c>
      <c r="R358" s="468" t="e">
        <f>SUMIF(EXPdata!G:G,C:C,EXPdata!#REF!)</f>
        <v>#REF!</v>
      </c>
      <c r="S358" s="445"/>
    </row>
    <row r="359" spans="1:19">
      <c r="A359" s="427" t="s">
        <v>23</v>
      </c>
      <c r="B359" s="428" t="s">
        <v>433</v>
      </c>
      <c r="C359" s="429" t="s">
        <v>2531</v>
      </c>
      <c r="D359" s="443" t="s">
        <v>2133</v>
      </c>
      <c r="E359" s="430" t="s">
        <v>4679</v>
      </c>
      <c r="F359" s="434">
        <v>523620</v>
      </c>
      <c r="G359" s="429" t="s">
        <v>63</v>
      </c>
      <c r="H359" s="438">
        <v>0</v>
      </c>
      <c r="I359" s="438">
        <v>250</v>
      </c>
      <c r="J359" s="438"/>
      <c r="K359" s="438">
        <v>250</v>
      </c>
      <c r="L359" s="438">
        <v>0</v>
      </c>
      <c r="M359" s="432">
        <v>0</v>
      </c>
      <c r="N359" s="432">
        <f t="shared" si="11"/>
        <v>0</v>
      </c>
      <c r="O359" s="467">
        <v>250</v>
      </c>
      <c r="P359" s="471"/>
      <c r="Q359" s="468">
        <f t="shared" si="12"/>
        <v>250</v>
      </c>
      <c r="R359" s="468" t="e">
        <f>SUMIF(EXPdata!G:G,C:C,EXPdata!#REF!)</f>
        <v>#REF!</v>
      </c>
      <c r="S359" s="445"/>
    </row>
    <row r="360" spans="1:19">
      <c r="A360" s="427" t="s">
        <v>23</v>
      </c>
      <c r="B360" s="428" t="s">
        <v>433</v>
      </c>
      <c r="C360" s="429" t="s">
        <v>1863</v>
      </c>
      <c r="D360" s="443" t="s">
        <v>2133</v>
      </c>
      <c r="E360" s="430" t="s">
        <v>4679</v>
      </c>
      <c r="F360" s="434">
        <v>526420</v>
      </c>
      <c r="G360" s="429" t="s">
        <v>114</v>
      </c>
      <c r="H360" s="438">
        <v>0</v>
      </c>
      <c r="I360" s="438">
        <v>200</v>
      </c>
      <c r="J360" s="438"/>
      <c r="K360" s="438">
        <v>200</v>
      </c>
      <c r="L360" s="438">
        <v>0</v>
      </c>
      <c r="M360" s="432">
        <v>0</v>
      </c>
      <c r="N360" s="432">
        <f t="shared" si="11"/>
        <v>0</v>
      </c>
      <c r="O360" s="467">
        <v>200</v>
      </c>
      <c r="P360" s="471"/>
      <c r="Q360" s="468">
        <f t="shared" si="12"/>
        <v>200</v>
      </c>
      <c r="R360" s="468" t="e">
        <f>SUMIF(EXPdata!G:G,C:C,EXPdata!#REF!)</f>
        <v>#REF!</v>
      </c>
      <c r="S360" s="445"/>
    </row>
    <row r="361" spans="1:19" ht="30">
      <c r="A361" s="427" t="s">
        <v>47</v>
      </c>
      <c r="B361" s="428" t="s">
        <v>508</v>
      </c>
      <c r="C361" s="429" t="s">
        <v>1593</v>
      </c>
      <c r="D361" s="443" t="s">
        <v>2128</v>
      </c>
      <c r="E361" s="430" t="s">
        <v>4679</v>
      </c>
      <c r="F361" s="434">
        <v>522400</v>
      </c>
      <c r="G361" s="429" t="s">
        <v>340</v>
      </c>
      <c r="H361" s="438">
        <v>58.2</v>
      </c>
      <c r="I361" s="438">
        <v>0</v>
      </c>
      <c r="J361" s="438"/>
      <c r="K361" s="438">
        <v>0</v>
      </c>
      <c r="L361" s="438">
        <v>0</v>
      </c>
      <c r="M361" s="432">
        <v>3470.42</v>
      </c>
      <c r="N361" s="432">
        <f t="shared" si="11"/>
        <v>3470.42</v>
      </c>
      <c r="O361" s="522">
        <v>6600</v>
      </c>
      <c r="P361" s="471">
        <v>-1600</v>
      </c>
      <c r="Q361" s="468">
        <f t="shared" si="12"/>
        <v>5000</v>
      </c>
      <c r="R361" s="468" t="e">
        <f>SUMIF(EXPdata!G:G,C:C,EXPdata!#REF!)</f>
        <v>#REF!</v>
      </c>
      <c r="S361" s="532" t="s">
        <v>5334</v>
      </c>
    </row>
    <row r="362" spans="1:19" ht="30">
      <c r="A362" s="435" t="s">
        <v>1766</v>
      </c>
      <c r="B362" s="428" t="s">
        <v>117</v>
      </c>
      <c r="C362" s="429" t="s">
        <v>543</v>
      </c>
      <c r="D362" s="443" t="s">
        <v>2133</v>
      </c>
      <c r="E362" s="430" t="s">
        <v>4679</v>
      </c>
      <c r="F362" s="434">
        <v>523100</v>
      </c>
      <c r="G362" s="429" t="s">
        <v>61</v>
      </c>
      <c r="H362" s="438">
        <v>3165.92</v>
      </c>
      <c r="I362" s="438">
        <v>5000</v>
      </c>
      <c r="J362" s="438"/>
      <c r="K362" s="438">
        <v>5000</v>
      </c>
      <c r="L362" s="438">
        <v>9332</v>
      </c>
      <c r="M362" s="432">
        <v>2500</v>
      </c>
      <c r="N362" s="432">
        <f t="shared" si="11"/>
        <v>11832</v>
      </c>
      <c r="O362" s="522">
        <v>15000</v>
      </c>
      <c r="P362" s="471">
        <v>-2000</v>
      </c>
      <c r="Q362" s="468">
        <f t="shared" si="12"/>
        <v>13000</v>
      </c>
      <c r="R362" s="468" t="e">
        <f>SUMIF(EXPdata!G:G,C:C,EXPdata!#REF!)</f>
        <v>#REF!</v>
      </c>
      <c r="S362" s="445" t="s">
        <v>4597</v>
      </c>
    </row>
    <row r="363" spans="1:19">
      <c r="A363" s="427" t="s">
        <v>23</v>
      </c>
      <c r="B363" s="428" t="s">
        <v>433</v>
      </c>
      <c r="C363" s="429" t="s">
        <v>2526</v>
      </c>
      <c r="D363" s="443" t="s">
        <v>30</v>
      </c>
      <c r="E363" s="430" t="s">
        <v>4679</v>
      </c>
      <c r="F363" s="434">
        <v>529500</v>
      </c>
      <c r="G363" s="429" t="s">
        <v>100</v>
      </c>
      <c r="H363" s="438">
        <v>0</v>
      </c>
      <c r="I363" s="438">
        <v>1000</v>
      </c>
      <c r="J363" s="438"/>
      <c r="K363" s="438">
        <v>1000</v>
      </c>
      <c r="L363" s="438">
        <v>105.84</v>
      </c>
      <c r="M363" s="432">
        <v>200</v>
      </c>
      <c r="N363" s="432">
        <f t="shared" si="11"/>
        <v>305.84000000000003</v>
      </c>
      <c r="O363" s="467">
        <v>1000</v>
      </c>
      <c r="P363" s="471"/>
      <c r="Q363" s="468">
        <f t="shared" si="12"/>
        <v>1000</v>
      </c>
      <c r="R363" s="468" t="e">
        <f>SUMIF(EXPdata!G:G,C:C,EXPdata!#REF!)</f>
        <v>#REF!</v>
      </c>
      <c r="S363" s="445" t="s">
        <v>4355</v>
      </c>
    </row>
    <row r="364" spans="1:19">
      <c r="A364" s="427" t="s">
        <v>23</v>
      </c>
      <c r="B364" s="428" t="s">
        <v>433</v>
      </c>
      <c r="C364" s="429" t="s">
        <v>2527</v>
      </c>
      <c r="D364" s="443" t="s">
        <v>30</v>
      </c>
      <c r="E364" s="430" t="s">
        <v>4679</v>
      </c>
      <c r="F364" s="434">
        <v>529550</v>
      </c>
      <c r="G364" s="429" t="s">
        <v>103</v>
      </c>
      <c r="H364" s="438">
        <v>0</v>
      </c>
      <c r="I364" s="438">
        <v>2500</v>
      </c>
      <c r="J364" s="438"/>
      <c r="K364" s="438">
        <v>2500</v>
      </c>
      <c r="L364" s="438">
        <v>0</v>
      </c>
      <c r="M364" s="432">
        <v>0</v>
      </c>
      <c r="N364" s="432">
        <f t="shared" si="11"/>
        <v>0</v>
      </c>
      <c r="O364" s="467">
        <v>2500</v>
      </c>
      <c r="P364" s="471"/>
      <c r="Q364" s="468">
        <f t="shared" si="12"/>
        <v>2500</v>
      </c>
      <c r="R364" s="468" t="e">
        <f>SUMIF(EXPdata!G:G,C:C,EXPdata!#REF!)</f>
        <v>#REF!</v>
      </c>
      <c r="S364" s="445"/>
    </row>
    <row r="365" spans="1:19">
      <c r="A365" s="427" t="s">
        <v>1524</v>
      </c>
      <c r="B365" s="428" t="s">
        <v>326</v>
      </c>
      <c r="C365" s="429" t="s">
        <v>1436</v>
      </c>
      <c r="D365" s="482" t="s">
        <v>2547</v>
      </c>
      <c r="E365" s="483" t="s">
        <v>4677</v>
      </c>
      <c r="F365" s="484">
        <v>510000</v>
      </c>
      <c r="G365" s="485" t="s">
        <v>1791</v>
      </c>
      <c r="H365" s="438">
        <v>0</v>
      </c>
      <c r="I365" s="438">
        <v>223169</v>
      </c>
      <c r="J365" s="438"/>
      <c r="K365" s="438">
        <v>223169</v>
      </c>
      <c r="L365" s="438">
        <v>0</v>
      </c>
      <c r="M365" s="432">
        <v>132014</v>
      </c>
      <c r="N365" s="432">
        <f t="shared" si="11"/>
        <v>132014</v>
      </c>
      <c r="O365" s="467">
        <v>230911</v>
      </c>
      <c r="P365" s="471"/>
      <c r="Q365" s="468">
        <f t="shared" si="12"/>
        <v>230911</v>
      </c>
      <c r="R365" s="468" t="e">
        <f>SUMIF(EXPdata!G:G,C:C,EXPdata!#REF!)</f>
        <v>#REF!</v>
      </c>
      <c r="S365" s="463" t="s">
        <v>4273</v>
      </c>
    </row>
    <row r="366" spans="1:19">
      <c r="A366" s="427" t="s">
        <v>1524</v>
      </c>
      <c r="B366" s="428" t="s">
        <v>326</v>
      </c>
      <c r="C366" s="429" t="s">
        <v>920</v>
      </c>
      <c r="D366" s="443" t="s">
        <v>1950</v>
      </c>
      <c r="E366" s="430" t="s">
        <v>4677</v>
      </c>
      <c r="F366" s="434">
        <v>510420</v>
      </c>
      <c r="G366" s="429" t="s">
        <v>464</v>
      </c>
      <c r="H366" s="438">
        <v>2834.75</v>
      </c>
      <c r="I366" s="438">
        <v>1000</v>
      </c>
      <c r="J366" s="438"/>
      <c r="K366" s="438">
        <v>1000</v>
      </c>
      <c r="L366" s="438">
        <v>435.8</v>
      </c>
      <c r="M366" s="432">
        <v>564.20000000000005</v>
      </c>
      <c r="N366" s="432">
        <f t="shared" si="11"/>
        <v>1000</v>
      </c>
      <c r="O366" s="467">
        <v>1000</v>
      </c>
      <c r="P366" s="471"/>
      <c r="Q366" s="468">
        <f t="shared" si="12"/>
        <v>1000</v>
      </c>
      <c r="R366" s="468" t="e">
        <f>SUMIF(EXPdata!G:G,C:C,EXPdata!#REF!)</f>
        <v>#REF!</v>
      </c>
      <c r="S366" s="463" t="s">
        <v>4284</v>
      </c>
    </row>
    <row r="367" spans="1:19">
      <c r="A367" s="427" t="s">
        <v>1524</v>
      </c>
      <c r="B367" s="428" t="s">
        <v>326</v>
      </c>
      <c r="C367" s="429" t="s">
        <v>921</v>
      </c>
      <c r="D367" s="443" t="s">
        <v>1950</v>
      </c>
      <c r="E367" s="430" t="s">
        <v>4677</v>
      </c>
      <c r="F367" s="434">
        <v>510620</v>
      </c>
      <c r="G367" s="429" t="s">
        <v>467</v>
      </c>
      <c r="H367" s="438">
        <v>551.66999999999996</v>
      </c>
      <c r="I367" s="438">
        <v>0</v>
      </c>
      <c r="J367" s="438"/>
      <c r="K367" s="438">
        <v>0</v>
      </c>
      <c r="L367" s="438">
        <v>215.5</v>
      </c>
      <c r="M367" s="432">
        <v>300</v>
      </c>
      <c r="N367" s="432">
        <f t="shared" si="11"/>
        <v>515.5</v>
      </c>
      <c r="O367" s="467">
        <v>500</v>
      </c>
      <c r="P367" s="471"/>
      <c r="Q367" s="468">
        <f t="shared" si="12"/>
        <v>500</v>
      </c>
      <c r="R367" s="468" t="e">
        <f>SUMIF(EXPdata!G:G,C:C,EXPdata!#REF!)</f>
        <v>#REF!</v>
      </c>
      <c r="S367" s="463" t="s">
        <v>4550</v>
      </c>
    </row>
    <row r="368" spans="1:19">
      <c r="A368" s="427" t="s">
        <v>1524</v>
      </c>
      <c r="B368" s="428" t="s">
        <v>326</v>
      </c>
      <c r="C368" s="429" t="s">
        <v>922</v>
      </c>
      <c r="D368" s="443" t="s">
        <v>1950</v>
      </c>
      <c r="E368" s="430" t="s">
        <v>4677</v>
      </c>
      <c r="F368" s="434">
        <v>510700</v>
      </c>
      <c r="G368" s="429" t="s">
        <v>468</v>
      </c>
      <c r="H368" s="438">
        <v>1725.7999999999997</v>
      </c>
      <c r="I368" s="438">
        <v>0</v>
      </c>
      <c r="J368" s="438"/>
      <c r="K368" s="438">
        <v>0</v>
      </c>
      <c r="L368" s="438">
        <v>1672.38</v>
      </c>
      <c r="M368" s="432">
        <v>1000</v>
      </c>
      <c r="N368" s="432">
        <f t="shared" si="11"/>
        <v>2672.38</v>
      </c>
      <c r="O368" s="467">
        <v>1800</v>
      </c>
      <c r="P368" s="471"/>
      <c r="Q368" s="468">
        <f t="shared" si="12"/>
        <v>1800</v>
      </c>
      <c r="R368" s="468" t="e">
        <f>SUMIF(EXPdata!G:G,C:C,EXPdata!#REF!)</f>
        <v>#REF!</v>
      </c>
      <c r="S368" s="463" t="s">
        <v>4289</v>
      </c>
    </row>
    <row r="369" spans="1:19" ht="30">
      <c r="A369" s="427" t="s">
        <v>1766</v>
      </c>
      <c r="B369" s="428" t="s">
        <v>46</v>
      </c>
      <c r="C369" s="429" t="s">
        <v>576</v>
      </c>
      <c r="D369" s="443" t="s">
        <v>2133</v>
      </c>
      <c r="E369" s="430" t="s">
        <v>4679</v>
      </c>
      <c r="F369" s="434">
        <v>523100</v>
      </c>
      <c r="G369" s="429" t="s">
        <v>61</v>
      </c>
      <c r="H369" s="438">
        <v>1225</v>
      </c>
      <c r="I369" s="438">
        <v>4000</v>
      </c>
      <c r="J369" s="438"/>
      <c r="K369" s="438">
        <v>4000</v>
      </c>
      <c r="L369" s="438">
        <v>0</v>
      </c>
      <c r="M369" s="432">
        <v>4000</v>
      </c>
      <c r="N369" s="432">
        <f t="shared" si="11"/>
        <v>4000</v>
      </c>
      <c r="O369" s="467">
        <v>4000</v>
      </c>
      <c r="P369" s="471">
        <v>-2000</v>
      </c>
      <c r="Q369" s="468">
        <f t="shared" si="12"/>
        <v>2000</v>
      </c>
      <c r="R369" s="468" t="e">
        <f>SUMIF(EXPdata!G:G,C:C,EXPdata!#REF!)</f>
        <v>#REF!</v>
      </c>
      <c r="S369" s="445" t="s">
        <v>4633</v>
      </c>
    </row>
    <row r="370" spans="1:19">
      <c r="A370" s="427" t="s">
        <v>1524</v>
      </c>
      <c r="B370" s="428" t="s">
        <v>326</v>
      </c>
      <c r="C370" s="429" t="s">
        <v>327</v>
      </c>
      <c r="D370" s="443" t="s">
        <v>2128</v>
      </c>
      <c r="E370" s="430" t="s">
        <v>4679</v>
      </c>
      <c r="F370" s="434">
        <v>520020</v>
      </c>
      <c r="G370" s="429" t="s">
        <v>86</v>
      </c>
      <c r="H370" s="438">
        <v>208.65</v>
      </c>
      <c r="I370" s="438">
        <v>500</v>
      </c>
      <c r="J370" s="438"/>
      <c r="K370" s="438">
        <v>500</v>
      </c>
      <c r="L370" s="438">
        <v>62.660000000000004</v>
      </c>
      <c r="M370" s="432">
        <v>400</v>
      </c>
      <c r="N370" s="432">
        <f t="shared" si="11"/>
        <v>462.66</v>
      </c>
      <c r="O370" s="467">
        <v>500</v>
      </c>
      <c r="P370" s="471"/>
      <c r="Q370" s="468">
        <f t="shared" si="12"/>
        <v>500</v>
      </c>
      <c r="R370" s="468" t="e">
        <f>SUMIF(EXPdata!G:G,C:C,EXPdata!#REF!)</f>
        <v>#REF!</v>
      </c>
      <c r="S370" s="463" t="s">
        <v>4544</v>
      </c>
    </row>
    <row r="371" spans="1:19" ht="30">
      <c r="A371" s="427" t="s">
        <v>1524</v>
      </c>
      <c r="B371" s="428" t="s">
        <v>326</v>
      </c>
      <c r="C371" s="429" t="s">
        <v>328</v>
      </c>
      <c r="D371" s="443" t="s">
        <v>2128</v>
      </c>
      <c r="E371" s="430" t="s">
        <v>4679</v>
      </c>
      <c r="F371" s="434">
        <v>520025</v>
      </c>
      <c r="G371" s="429" t="s">
        <v>486</v>
      </c>
      <c r="H371" s="438">
        <v>176</v>
      </c>
      <c r="I371" s="438">
        <v>400</v>
      </c>
      <c r="J371" s="438"/>
      <c r="K371" s="438">
        <v>400</v>
      </c>
      <c r="L371" s="438">
        <v>914</v>
      </c>
      <c r="M371" s="432">
        <v>150</v>
      </c>
      <c r="N371" s="432">
        <f t="shared" si="11"/>
        <v>1064</v>
      </c>
      <c r="O371" s="467">
        <v>300</v>
      </c>
      <c r="P371" s="471"/>
      <c r="Q371" s="468">
        <f t="shared" si="12"/>
        <v>300</v>
      </c>
      <c r="R371" s="468" t="e">
        <f>SUMIF(EXPdata!G:G,C:C,EXPdata!#REF!)</f>
        <v>#REF!</v>
      </c>
      <c r="S371" s="463" t="s">
        <v>4558</v>
      </c>
    </row>
    <row r="372" spans="1:19" ht="30">
      <c r="A372" s="427" t="s">
        <v>1524</v>
      </c>
      <c r="B372" s="428" t="s">
        <v>326</v>
      </c>
      <c r="C372" s="429" t="s">
        <v>1312</v>
      </c>
      <c r="D372" s="443" t="s">
        <v>2133</v>
      </c>
      <c r="E372" s="430" t="s">
        <v>4679</v>
      </c>
      <c r="F372" s="434">
        <v>523100</v>
      </c>
      <c r="G372" s="429" t="s">
        <v>61</v>
      </c>
      <c r="H372" s="438">
        <v>45</v>
      </c>
      <c r="I372" s="438">
        <v>200</v>
      </c>
      <c r="J372" s="438"/>
      <c r="K372" s="438">
        <v>200</v>
      </c>
      <c r="L372" s="438">
        <v>0</v>
      </c>
      <c r="M372" s="432">
        <v>200</v>
      </c>
      <c r="N372" s="432">
        <f t="shared" si="11"/>
        <v>200</v>
      </c>
      <c r="O372" s="467">
        <v>200</v>
      </c>
      <c r="P372" s="471">
        <v>150</v>
      </c>
      <c r="Q372" s="468">
        <f t="shared" si="12"/>
        <v>350</v>
      </c>
      <c r="R372" s="468" t="e">
        <f>SUMIF(EXPdata!G:G,C:C,EXPdata!#REF!)</f>
        <v>#REF!</v>
      </c>
      <c r="S372" s="463" t="s">
        <v>5353</v>
      </c>
    </row>
    <row r="373" spans="1:19">
      <c r="A373" s="427" t="s">
        <v>1524</v>
      </c>
      <c r="B373" s="428" t="s">
        <v>326</v>
      </c>
      <c r="C373" s="429" t="s">
        <v>330</v>
      </c>
      <c r="D373" s="443" t="s">
        <v>30</v>
      </c>
      <c r="E373" s="430" t="s">
        <v>4679</v>
      </c>
      <c r="F373" s="434">
        <v>520230</v>
      </c>
      <c r="G373" s="429" t="s">
        <v>50</v>
      </c>
      <c r="H373" s="438">
        <v>699.56000000000006</v>
      </c>
      <c r="I373" s="438">
        <v>1200</v>
      </c>
      <c r="J373" s="438"/>
      <c r="K373" s="438">
        <v>1200</v>
      </c>
      <c r="L373" s="438">
        <v>348.84</v>
      </c>
      <c r="M373" s="432">
        <v>600</v>
      </c>
      <c r="N373" s="432">
        <f t="shared" si="11"/>
        <v>948.83999999999992</v>
      </c>
      <c r="O373" s="467">
        <v>1200</v>
      </c>
      <c r="P373" s="471"/>
      <c r="Q373" s="468">
        <f t="shared" si="12"/>
        <v>1200</v>
      </c>
      <c r="R373" s="468" t="e">
        <f>SUMIF(EXPdata!G:G,C:C,EXPdata!#REF!)</f>
        <v>#REF!</v>
      </c>
      <c r="S373" s="463" t="s">
        <v>4524</v>
      </c>
    </row>
    <row r="374" spans="1:19" ht="30">
      <c r="A374" s="427" t="s">
        <v>1524</v>
      </c>
      <c r="B374" s="428" t="s">
        <v>326</v>
      </c>
      <c r="C374" s="429" t="s">
        <v>331</v>
      </c>
      <c r="D374" s="443" t="s">
        <v>30</v>
      </c>
      <c r="E374" s="430" t="s">
        <v>4679</v>
      </c>
      <c r="F374" s="434">
        <v>520320</v>
      </c>
      <c r="G374" s="429" t="s">
        <v>51</v>
      </c>
      <c r="H374" s="438">
        <v>675.49</v>
      </c>
      <c r="I374" s="438">
        <v>660</v>
      </c>
      <c r="J374" s="438"/>
      <c r="K374" s="438">
        <v>660</v>
      </c>
      <c r="L374" s="438">
        <v>361.96999999999997</v>
      </c>
      <c r="M374" s="432">
        <v>360</v>
      </c>
      <c r="N374" s="432">
        <f t="shared" si="11"/>
        <v>721.97</v>
      </c>
      <c r="O374" s="467">
        <v>720</v>
      </c>
      <c r="P374" s="471"/>
      <c r="Q374" s="468">
        <f t="shared" si="12"/>
        <v>720</v>
      </c>
      <c r="R374" s="468" t="e">
        <f>SUMIF(EXPdata!G:G,C:C,EXPdata!#REF!)</f>
        <v>#REF!</v>
      </c>
      <c r="S374" s="463" t="s">
        <v>4553</v>
      </c>
    </row>
    <row r="375" spans="1:19" ht="30">
      <c r="A375" s="427" t="s">
        <v>1524</v>
      </c>
      <c r="B375" s="428" t="s">
        <v>326</v>
      </c>
      <c r="C375" s="429" t="s">
        <v>332</v>
      </c>
      <c r="D375" s="443" t="s">
        <v>30</v>
      </c>
      <c r="E375" s="430" t="s">
        <v>4679</v>
      </c>
      <c r="F375" s="434">
        <v>520330</v>
      </c>
      <c r="G375" s="429" t="s">
        <v>52</v>
      </c>
      <c r="H375" s="438">
        <v>4756.43</v>
      </c>
      <c r="I375" s="438">
        <v>7740</v>
      </c>
      <c r="J375" s="438"/>
      <c r="K375" s="438">
        <v>7740</v>
      </c>
      <c r="L375" s="438">
        <v>2335.9899999999998</v>
      </c>
      <c r="M375" s="432">
        <v>5000</v>
      </c>
      <c r="N375" s="432">
        <f t="shared" si="11"/>
        <v>7335.99</v>
      </c>
      <c r="O375" s="467">
        <v>8000</v>
      </c>
      <c r="P375" s="471"/>
      <c r="Q375" s="468">
        <f t="shared" si="12"/>
        <v>8000</v>
      </c>
      <c r="R375" s="468" t="e">
        <f>SUMIF(EXPdata!G:G,C:C,EXPdata!#REF!)</f>
        <v>#REF!</v>
      </c>
      <c r="S375" s="463" t="s">
        <v>4525</v>
      </c>
    </row>
    <row r="376" spans="1:19">
      <c r="A376" s="427" t="s">
        <v>1524</v>
      </c>
      <c r="B376" s="428" t="s">
        <v>326</v>
      </c>
      <c r="C376" s="429" t="s">
        <v>333</v>
      </c>
      <c r="D376" s="443" t="s">
        <v>2128</v>
      </c>
      <c r="E376" s="430" t="s">
        <v>4679</v>
      </c>
      <c r="F376" s="434">
        <v>520800</v>
      </c>
      <c r="G376" s="429" t="s">
        <v>54</v>
      </c>
      <c r="H376" s="438">
        <v>1312.27</v>
      </c>
      <c r="I376" s="438">
        <v>1450</v>
      </c>
      <c r="J376" s="438"/>
      <c r="K376" s="438">
        <v>1450</v>
      </c>
      <c r="L376" s="438">
        <v>477.01</v>
      </c>
      <c r="M376" s="432">
        <v>970</v>
      </c>
      <c r="N376" s="432">
        <f t="shared" si="11"/>
        <v>1447.01</v>
      </c>
      <c r="O376" s="467">
        <v>1450</v>
      </c>
      <c r="P376" s="471"/>
      <c r="Q376" s="468">
        <f t="shared" si="12"/>
        <v>1450</v>
      </c>
      <c r="R376" s="468" t="e">
        <f>SUMIF(EXPdata!G:G,C:C,EXPdata!#REF!)</f>
        <v>#REF!</v>
      </c>
      <c r="S376" s="463" t="s">
        <v>4531</v>
      </c>
    </row>
    <row r="377" spans="1:19" ht="30">
      <c r="A377" s="427" t="s">
        <v>1524</v>
      </c>
      <c r="B377" s="428" t="s">
        <v>326</v>
      </c>
      <c r="C377" s="429" t="s">
        <v>334</v>
      </c>
      <c r="D377" s="443" t="s">
        <v>30</v>
      </c>
      <c r="E377" s="430" t="s">
        <v>4679</v>
      </c>
      <c r="F377" s="434">
        <v>520845</v>
      </c>
      <c r="G377" s="429" t="s">
        <v>89</v>
      </c>
      <c r="H377" s="438">
        <v>8303.7900000000009</v>
      </c>
      <c r="I377" s="438">
        <v>9350</v>
      </c>
      <c r="J377" s="438"/>
      <c r="K377" s="438">
        <v>9350</v>
      </c>
      <c r="L377" s="438">
        <v>3852.6000000000004</v>
      </c>
      <c r="M377" s="432">
        <v>4000</v>
      </c>
      <c r="N377" s="432">
        <f t="shared" si="11"/>
        <v>7852.6</v>
      </c>
      <c r="O377" s="467">
        <v>6816</v>
      </c>
      <c r="P377" s="471"/>
      <c r="Q377" s="468">
        <f t="shared" si="12"/>
        <v>6816</v>
      </c>
      <c r="R377" s="468" t="e">
        <f>SUMIF(EXPdata!G:G,C:C,EXPdata!#REF!)</f>
        <v>#REF!</v>
      </c>
      <c r="S377" s="463" t="s">
        <v>4555</v>
      </c>
    </row>
    <row r="378" spans="1:19">
      <c r="A378" s="440" t="s">
        <v>1524</v>
      </c>
      <c r="B378" s="441" t="s">
        <v>448</v>
      </c>
      <c r="C378" s="429" t="s">
        <v>2459</v>
      </c>
      <c r="D378" s="443" t="s">
        <v>2128</v>
      </c>
      <c r="E378" s="430" t="s">
        <v>4679</v>
      </c>
      <c r="F378" s="474">
        <v>523220</v>
      </c>
      <c r="G378" s="429" t="s">
        <v>108</v>
      </c>
      <c r="H378" s="438">
        <v>2690.61</v>
      </c>
      <c r="I378" s="462">
        <v>2875</v>
      </c>
      <c r="J378" s="438"/>
      <c r="K378" s="438">
        <v>2875</v>
      </c>
      <c r="L378" s="438">
        <v>3095</v>
      </c>
      <c r="M378" s="432">
        <v>200</v>
      </c>
      <c r="N378" s="432">
        <f t="shared" si="11"/>
        <v>3295</v>
      </c>
      <c r="O378" s="467">
        <v>3500</v>
      </c>
      <c r="P378" s="471">
        <v>-500</v>
      </c>
      <c r="Q378" s="468">
        <f t="shared" si="12"/>
        <v>3000</v>
      </c>
      <c r="R378" s="468" t="e">
        <f>SUMIF(EXPdata!G:G,C:C,EXPdata!#REF!)</f>
        <v>#REF!</v>
      </c>
      <c r="S378" s="445"/>
    </row>
    <row r="379" spans="1:19" ht="45">
      <c r="A379" s="427" t="s">
        <v>1524</v>
      </c>
      <c r="B379" s="428" t="s">
        <v>326</v>
      </c>
      <c r="C379" s="429" t="s">
        <v>1454</v>
      </c>
      <c r="D379" s="443" t="s">
        <v>2128</v>
      </c>
      <c r="E379" s="430" t="s">
        <v>4679</v>
      </c>
      <c r="F379" s="434">
        <v>521600</v>
      </c>
      <c r="G379" s="429" t="s">
        <v>91</v>
      </c>
      <c r="H379" s="438">
        <v>23720.55</v>
      </c>
      <c r="I379" s="438">
        <v>40000</v>
      </c>
      <c r="J379" s="438">
        <v>-10000</v>
      </c>
      <c r="K379" s="438">
        <v>30000</v>
      </c>
      <c r="L379" s="438">
        <v>12381</v>
      </c>
      <c r="M379" s="432">
        <v>12000</v>
      </c>
      <c r="N379" s="432">
        <f t="shared" si="11"/>
        <v>24381</v>
      </c>
      <c r="O379" s="467">
        <v>25000</v>
      </c>
      <c r="P379" s="471"/>
      <c r="Q379" s="468">
        <f t="shared" si="12"/>
        <v>25000</v>
      </c>
      <c r="R379" s="468" t="e">
        <f>SUMIF(EXPdata!G:G,C:C,EXPdata!#REF!)</f>
        <v>#REF!</v>
      </c>
      <c r="S379" s="463" t="s">
        <v>4542</v>
      </c>
    </row>
    <row r="380" spans="1:19">
      <c r="A380" s="427" t="s">
        <v>1524</v>
      </c>
      <c r="B380" s="428" t="s">
        <v>326</v>
      </c>
      <c r="C380" s="429" t="s">
        <v>1703</v>
      </c>
      <c r="D380" s="443" t="s">
        <v>30</v>
      </c>
      <c r="E380" s="430" t="s">
        <v>4679</v>
      </c>
      <c r="F380" s="434">
        <v>521700</v>
      </c>
      <c r="G380" s="429" t="s">
        <v>1072</v>
      </c>
      <c r="H380" s="438">
        <v>778.43000000000006</v>
      </c>
      <c r="I380" s="438">
        <v>500</v>
      </c>
      <c r="J380" s="438"/>
      <c r="K380" s="438">
        <v>500</v>
      </c>
      <c r="L380" s="438">
        <v>240</v>
      </c>
      <c r="M380" s="432">
        <v>240</v>
      </c>
      <c r="N380" s="432">
        <f t="shared" si="11"/>
        <v>480</v>
      </c>
      <c r="O380" s="467">
        <v>500</v>
      </c>
      <c r="P380" s="471"/>
      <c r="Q380" s="468">
        <f t="shared" si="12"/>
        <v>500</v>
      </c>
      <c r="R380" s="468" t="e">
        <f>SUMIF(EXPdata!G:G,C:C,EXPdata!#REF!)</f>
        <v>#REF!</v>
      </c>
      <c r="S380" s="463" t="s">
        <v>4536</v>
      </c>
    </row>
    <row r="381" spans="1:19">
      <c r="A381" s="427" t="s">
        <v>1524</v>
      </c>
      <c r="B381" s="428" t="s">
        <v>326</v>
      </c>
      <c r="C381" s="429" t="s">
        <v>337</v>
      </c>
      <c r="D381" s="443" t="s">
        <v>2128</v>
      </c>
      <c r="E381" s="430" t="s">
        <v>4679</v>
      </c>
      <c r="F381" s="434">
        <v>521720</v>
      </c>
      <c r="G381" s="429" t="s">
        <v>121</v>
      </c>
      <c r="H381" s="438">
        <v>367</v>
      </c>
      <c r="I381" s="438">
        <v>550</v>
      </c>
      <c r="J381" s="438"/>
      <c r="K381" s="438">
        <v>550</v>
      </c>
      <c r="L381" s="438">
        <v>0</v>
      </c>
      <c r="M381" s="432">
        <v>0</v>
      </c>
      <c r="N381" s="432">
        <f t="shared" si="11"/>
        <v>0</v>
      </c>
      <c r="O381" s="467">
        <v>500</v>
      </c>
      <c r="P381" s="471"/>
      <c r="Q381" s="468">
        <f t="shared" si="12"/>
        <v>500</v>
      </c>
      <c r="R381" s="468" t="e">
        <f>SUMIF(EXPdata!G:G,C:C,EXPdata!#REF!)</f>
        <v>#REF!</v>
      </c>
      <c r="S381" s="463" t="s">
        <v>4539</v>
      </c>
    </row>
    <row r="382" spans="1:19" ht="60">
      <c r="A382" s="427" t="s">
        <v>1524</v>
      </c>
      <c r="B382" s="428" t="s">
        <v>326</v>
      </c>
      <c r="C382" s="429" t="s">
        <v>338</v>
      </c>
      <c r="D382" s="443" t="s">
        <v>2128</v>
      </c>
      <c r="E382" s="430" t="s">
        <v>4679</v>
      </c>
      <c r="F382" s="434">
        <v>522310</v>
      </c>
      <c r="G382" s="429" t="s">
        <v>60</v>
      </c>
      <c r="H382" s="438">
        <v>2085.23</v>
      </c>
      <c r="I382" s="438">
        <v>2000</v>
      </c>
      <c r="J382" s="438"/>
      <c r="K382" s="438">
        <v>2000</v>
      </c>
      <c r="L382" s="438">
        <v>214.21</v>
      </c>
      <c r="M382" s="432">
        <v>1500</v>
      </c>
      <c r="N382" s="432">
        <f t="shared" si="11"/>
        <v>1714.21</v>
      </c>
      <c r="O382" s="467">
        <v>2100</v>
      </c>
      <c r="P382" s="471"/>
      <c r="Q382" s="468">
        <f t="shared" si="12"/>
        <v>2100</v>
      </c>
      <c r="R382" s="468" t="e">
        <f>SUMIF(EXPdata!G:G,C:C,EXPdata!#REF!)</f>
        <v>#REF!</v>
      </c>
      <c r="S382" s="463" t="s">
        <v>4537</v>
      </c>
    </row>
    <row r="383" spans="1:19" ht="30">
      <c r="A383" s="427" t="s">
        <v>1524</v>
      </c>
      <c r="B383" s="428" t="s">
        <v>326</v>
      </c>
      <c r="C383" s="429" t="s">
        <v>339</v>
      </c>
      <c r="D383" s="443" t="s">
        <v>2128</v>
      </c>
      <c r="E383" s="430" t="s">
        <v>4679</v>
      </c>
      <c r="F383" s="434">
        <v>522320</v>
      </c>
      <c r="G383" s="429" t="s">
        <v>93</v>
      </c>
      <c r="H383" s="438">
        <v>4228.7400000000007</v>
      </c>
      <c r="I383" s="438">
        <v>8000</v>
      </c>
      <c r="J383" s="438"/>
      <c r="K383" s="438">
        <v>8000</v>
      </c>
      <c r="L383" s="438">
        <v>2133.04</v>
      </c>
      <c r="M383" s="432">
        <v>5000</v>
      </c>
      <c r="N383" s="432">
        <f t="shared" si="11"/>
        <v>7133.04</v>
      </c>
      <c r="O383" s="467">
        <v>8000</v>
      </c>
      <c r="P383" s="471"/>
      <c r="Q383" s="468">
        <f t="shared" si="12"/>
        <v>8000</v>
      </c>
      <c r="R383" s="468" t="e">
        <f>SUMIF(EXPdata!G:G,C:C,EXPdata!#REF!)</f>
        <v>#REF!</v>
      </c>
      <c r="S383" s="463" t="s">
        <v>4540</v>
      </c>
    </row>
    <row r="384" spans="1:19">
      <c r="A384" s="427" t="s">
        <v>1524</v>
      </c>
      <c r="B384" s="428" t="s">
        <v>446</v>
      </c>
      <c r="C384" s="429" t="s">
        <v>2640</v>
      </c>
      <c r="D384" s="443" t="s">
        <v>2132</v>
      </c>
      <c r="E384" s="430" t="s">
        <v>4679</v>
      </c>
      <c r="F384" s="476">
        <v>523250</v>
      </c>
      <c r="G384" s="429" t="s">
        <v>493</v>
      </c>
      <c r="H384" s="438">
        <v>760</v>
      </c>
      <c r="I384" s="438"/>
      <c r="J384" s="438"/>
      <c r="K384" s="438">
        <v>0</v>
      </c>
      <c r="L384" s="438">
        <v>1120</v>
      </c>
      <c r="M384" s="432">
        <v>0</v>
      </c>
      <c r="N384" s="432">
        <f t="shared" si="11"/>
        <v>1120</v>
      </c>
      <c r="O384" s="467">
        <v>1000</v>
      </c>
      <c r="P384" s="471">
        <v>-500</v>
      </c>
      <c r="Q384" s="468">
        <f t="shared" si="12"/>
        <v>500</v>
      </c>
      <c r="R384" s="468" t="e">
        <f>SUMIF(EXPdata!G:G,C:C,EXPdata!#REF!)</f>
        <v>#REF!</v>
      </c>
      <c r="S384" s="445" t="s">
        <v>4617</v>
      </c>
    </row>
    <row r="385" spans="1:19">
      <c r="A385" s="427" t="s">
        <v>1524</v>
      </c>
      <c r="B385" s="428" t="s">
        <v>447</v>
      </c>
      <c r="C385" s="429" t="s">
        <v>1581</v>
      </c>
      <c r="D385" s="443" t="s">
        <v>2132</v>
      </c>
      <c r="E385" s="430" t="s">
        <v>4679</v>
      </c>
      <c r="F385" s="434">
        <v>523250</v>
      </c>
      <c r="G385" s="429" t="s">
        <v>493</v>
      </c>
      <c r="H385" s="438">
        <v>4544</v>
      </c>
      <c r="I385" s="438">
        <v>2000</v>
      </c>
      <c r="J385" s="438"/>
      <c r="K385" s="438">
        <v>2000</v>
      </c>
      <c r="L385" s="438">
        <v>135</v>
      </c>
      <c r="M385" s="432">
        <v>0</v>
      </c>
      <c r="N385" s="432">
        <f t="shared" si="11"/>
        <v>135</v>
      </c>
      <c r="O385" s="467">
        <v>2000</v>
      </c>
      <c r="P385" s="471">
        <v>-1000</v>
      </c>
      <c r="Q385" s="468">
        <f t="shared" si="12"/>
        <v>1000</v>
      </c>
      <c r="R385" s="468" t="e">
        <f>SUMIF(EXPdata!G:G,C:C,EXPdata!#REF!)</f>
        <v>#REF!</v>
      </c>
      <c r="S385" s="463"/>
    </row>
    <row r="386" spans="1:19">
      <c r="A386" s="427" t="s">
        <v>1524</v>
      </c>
      <c r="B386" s="428" t="s">
        <v>326</v>
      </c>
      <c r="C386" s="429" t="s">
        <v>341</v>
      </c>
      <c r="D386" s="443" t="s">
        <v>2128</v>
      </c>
      <c r="E386" s="430" t="s">
        <v>4679</v>
      </c>
      <c r="F386" s="434">
        <v>523220</v>
      </c>
      <c r="G386" s="429" t="s">
        <v>108</v>
      </c>
      <c r="H386" s="438">
        <v>1562</v>
      </c>
      <c r="I386" s="438">
        <v>1600</v>
      </c>
      <c r="J386" s="438"/>
      <c r="K386" s="438">
        <v>1600</v>
      </c>
      <c r="L386" s="438">
        <v>324</v>
      </c>
      <c r="M386" s="432">
        <v>1250</v>
      </c>
      <c r="N386" s="432">
        <f t="shared" si="11"/>
        <v>1574</v>
      </c>
      <c r="O386" s="467">
        <v>1600</v>
      </c>
      <c r="P386" s="471"/>
      <c r="Q386" s="468">
        <f t="shared" si="12"/>
        <v>1600</v>
      </c>
      <c r="R386" s="468" t="e">
        <f>SUMIF(EXPdata!G:G,C:C,EXPdata!#REF!)</f>
        <v>#REF!</v>
      </c>
      <c r="S386" s="463" t="s">
        <v>4535</v>
      </c>
    </row>
    <row r="387" spans="1:19">
      <c r="A387" s="427" t="s">
        <v>1524</v>
      </c>
      <c r="B387" s="428" t="s">
        <v>326</v>
      </c>
      <c r="C387" s="429" t="s">
        <v>1836</v>
      </c>
      <c r="D387" s="443" t="s">
        <v>2132</v>
      </c>
      <c r="E387" s="430" t="s">
        <v>4679</v>
      </c>
      <c r="F387" s="434">
        <v>523250</v>
      </c>
      <c r="G387" s="429" t="s">
        <v>493</v>
      </c>
      <c r="H387" s="438">
        <v>803</v>
      </c>
      <c r="I387" s="438">
        <v>500</v>
      </c>
      <c r="J387" s="438"/>
      <c r="K387" s="438">
        <v>500</v>
      </c>
      <c r="L387" s="438">
        <v>157</v>
      </c>
      <c r="M387" s="432">
        <v>0</v>
      </c>
      <c r="N387" s="432">
        <f t="shared" si="11"/>
        <v>157</v>
      </c>
      <c r="O387" s="467">
        <v>200</v>
      </c>
      <c r="P387" s="471"/>
      <c r="Q387" s="468">
        <f t="shared" si="12"/>
        <v>200</v>
      </c>
      <c r="R387" s="468" t="e">
        <f>SUMIF(EXPdata!G:G,C:C,EXPdata!#REF!)</f>
        <v>#REF!</v>
      </c>
      <c r="S387" s="463" t="s">
        <v>4546</v>
      </c>
    </row>
    <row r="388" spans="1:19">
      <c r="A388" s="427" t="s">
        <v>1524</v>
      </c>
      <c r="B388" s="428" t="s">
        <v>326</v>
      </c>
      <c r="C388" s="429" t="s">
        <v>2178</v>
      </c>
      <c r="D388" s="443" t="s">
        <v>2132</v>
      </c>
      <c r="E388" s="430" t="s">
        <v>4679</v>
      </c>
      <c r="F388" s="434">
        <v>523270</v>
      </c>
      <c r="G388" s="429" t="s">
        <v>62</v>
      </c>
      <c r="H388" s="438">
        <v>171.23</v>
      </c>
      <c r="I388" s="438">
        <v>250</v>
      </c>
      <c r="J388" s="438"/>
      <c r="K388" s="438">
        <v>250</v>
      </c>
      <c r="L388" s="438">
        <v>0</v>
      </c>
      <c r="M388" s="432">
        <v>0</v>
      </c>
      <c r="N388" s="432">
        <f t="shared" si="11"/>
        <v>0</v>
      </c>
      <c r="O388" s="467">
        <v>250</v>
      </c>
      <c r="P388" s="471"/>
      <c r="Q388" s="468">
        <f t="shared" si="12"/>
        <v>250</v>
      </c>
      <c r="R388" s="468" t="e">
        <f>SUMIF(EXPdata!G:G,C:C,EXPdata!#REF!)</f>
        <v>#REF!</v>
      </c>
      <c r="S388" s="463" t="s">
        <v>4552</v>
      </c>
    </row>
    <row r="389" spans="1:19">
      <c r="A389" s="427" t="s">
        <v>1524</v>
      </c>
      <c r="B389" s="428" t="s">
        <v>326</v>
      </c>
      <c r="C389" s="429" t="s">
        <v>1244</v>
      </c>
      <c r="D389" s="443" t="s">
        <v>2132</v>
      </c>
      <c r="E389" s="430" t="s">
        <v>4679</v>
      </c>
      <c r="F389" s="434">
        <v>523290</v>
      </c>
      <c r="G389" s="429" t="s">
        <v>1281</v>
      </c>
      <c r="H389" s="438">
        <v>2980.96</v>
      </c>
      <c r="I389" s="438">
        <v>3000</v>
      </c>
      <c r="J389" s="438"/>
      <c r="K389" s="438">
        <v>3000</v>
      </c>
      <c r="L389" s="438">
        <v>982.43000000000006</v>
      </c>
      <c r="M389" s="432">
        <v>1000</v>
      </c>
      <c r="N389" s="432">
        <f t="shared" ref="N389:N452" si="13">L389+M389</f>
        <v>1982.43</v>
      </c>
      <c r="O389" s="467">
        <v>3000</v>
      </c>
      <c r="P389" s="471"/>
      <c r="Q389" s="468">
        <f t="shared" ref="Q389:Q452" si="14">O389+P389</f>
        <v>3000</v>
      </c>
      <c r="R389" s="468" t="e">
        <f>SUMIF(EXPdata!G:G,C:C,EXPdata!#REF!)</f>
        <v>#REF!</v>
      </c>
      <c r="S389" s="463" t="s">
        <v>4523</v>
      </c>
    </row>
    <row r="390" spans="1:19">
      <c r="A390" s="427" t="s">
        <v>1524</v>
      </c>
      <c r="B390" s="428" t="s">
        <v>326</v>
      </c>
      <c r="C390" s="429" t="s">
        <v>1462</v>
      </c>
      <c r="D390" s="443" t="s">
        <v>2134</v>
      </c>
      <c r="E390" s="430" t="s">
        <v>4679</v>
      </c>
      <c r="F390" s="434">
        <v>523340</v>
      </c>
      <c r="G390" s="429" t="s">
        <v>1794</v>
      </c>
      <c r="H390" s="438">
        <v>2.39</v>
      </c>
      <c r="I390" s="438">
        <v>0</v>
      </c>
      <c r="J390" s="438"/>
      <c r="K390" s="438">
        <v>0</v>
      </c>
      <c r="L390" s="438">
        <v>26.36</v>
      </c>
      <c r="M390" s="432">
        <v>0</v>
      </c>
      <c r="N390" s="432">
        <f t="shared" si="13"/>
        <v>26.36</v>
      </c>
      <c r="O390" s="467">
        <v>25</v>
      </c>
      <c r="P390" s="471"/>
      <c r="Q390" s="468">
        <f t="shared" si="14"/>
        <v>25</v>
      </c>
      <c r="R390" s="468" t="e">
        <f>SUMIF(EXPdata!G:G,C:C,EXPdata!#REF!)</f>
        <v>#REF!</v>
      </c>
      <c r="S390" s="463" t="s">
        <v>4534</v>
      </c>
    </row>
    <row r="391" spans="1:19">
      <c r="A391" s="427" t="s">
        <v>1524</v>
      </c>
      <c r="B391" s="428" t="s">
        <v>326</v>
      </c>
      <c r="C391" s="429" t="s">
        <v>2030</v>
      </c>
      <c r="D391" s="443" t="s">
        <v>2133</v>
      </c>
      <c r="E391" s="430" t="s">
        <v>4679</v>
      </c>
      <c r="F391" s="434">
        <v>523640</v>
      </c>
      <c r="G391" s="429" t="s">
        <v>109</v>
      </c>
      <c r="H391" s="438">
        <v>193.93</v>
      </c>
      <c r="I391" s="438">
        <v>0</v>
      </c>
      <c r="J391" s="438"/>
      <c r="K391" s="438">
        <v>0</v>
      </c>
      <c r="L391" s="438">
        <v>0</v>
      </c>
      <c r="M391" s="432">
        <v>0</v>
      </c>
      <c r="N391" s="432">
        <f t="shared" si="13"/>
        <v>0</v>
      </c>
      <c r="O391" s="467">
        <v>500</v>
      </c>
      <c r="P391" s="471"/>
      <c r="Q391" s="468">
        <f t="shared" si="14"/>
        <v>500</v>
      </c>
      <c r="R391" s="468" t="e">
        <f>SUMIF(EXPdata!G:G,C:C,EXPdata!#REF!)</f>
        <v>#REF!</v>
      </c>
      <c r="S391" s="463" t="s">
        <v>4526</v>
      </c>
    </row>
    <row r="392" spans="1:19">
      <c r="A392" s="427" t="s">
        <v>23</v>
      </c>
      <c r="B392" s="428" t="s">
        <v>436</v>
      </c>
      <c r="C392" s="429" t="s">
        <v>166</v>
      </c>
      <c r="D392" s="443" t="s">
        <v>2132</v>
      </c>
      <c r="E392" s="430" t="s">
        <v>4679</v>
      </c>
      <c r="F392" s="434">
        <v>523270</v>
      </c>
      <c r="G392" s="429" t="s">
        <v>62</v>
      </c>
      <c r="H392" s="438">
        <v>203.4</v>
      </c>
      <c r="I392" s="438">
        <v>2000</v>
      </c>
      <c r="J392" s="438"/>
      <c r="K392" s="438">
        <v>2000</v>
      </c>
      <c r="L392" s="438">
        <v>0</v>
      </c>
      <c r="M392" s="432">
        <v>0</v>
      </c>
      <c r="N392" s="432">
        <f t="shared" si="13"/>
        <v>0</v>
      </c>
      <c r="O392" s="467">
        <v>2000</v>
      </c>
      <c r="P392" s="471">
        <v>-500</v>
      </c>
      <c r="Q392" s="468">
        <f t="shared" si="14"/>
        <v>1500</v>
      </c>
      <c r="R392" s="468" t="e">
        <f>SUMIF(EXPdata!G:G,C:C,EXPdata!#REF!)</f>
        <v>#REF!</v>
      </c>
      <c r="S392" s="445" t="s">
        <v>4393</v>
      </c>
    </row>
    <row r="393" spans="1:19">
      <c r="A393" s="427" t="s">
        <v>1524</v>
      </c>
      <c r="B393" s="428" t="s">
        <v>326</v>
      </c>
      <c r="C393" s="429" t="s">
        <v>344</v>
      </c>
      <c r="D393" s="443" t="s">
        <v>2133</v>
      </c>
      <c r="E393" s="430" t="s">
        <v>4679</v>
      </c>
      <c r="F393" s="434">
        <v>524840</v>
      </c>
      <c r="G393" s="429" t="s">
        <v>69</v>
      </c>
      <c r="H393" s="438">
        <v>150</v>
      </c>
      <c r="I393" s="438">
        <v>150</v>
      </c>
      <c r="J393" s="438"/>
      <c r="K393" s="438">
        <v>150</v>
      </c>
      <c r="L393" s="438">
        <v>15</v>
      </c>
      <c r="M393" s="432">
        <v>100</v>
      </c>
      <c r="N393" s="432">
        <f t="shared" si="13"/>
        <v>115</v>
      </c>
      <c r="O393" s="467">
        <v>150</v>
      </c>
      <c r="P393" s="471"/>
      <c r="Q393" s="468">
        <f t="shared" si="14"/>
        <v>150</v>
      </c>
      <c r="R393" s="468" t="e">
        <f>SUMIF(EXPdata!G:G,C:C,EXPdata!#REF!)</f>
        <v>#REF!</v>
      </c>
      <c r="S393" s="463" t="s">
        <v>4528</v>
      </c>
    </row>
    <row r="394" spans="1:19">
      <c r="A394" s="427" t="s">
        <v>1524</v>
      </c>
      <c r="B394" s="428" t="s">
        <v>326</v>
      </c>
      <c r="C394" s="429" t="s">
        <v>345</v>
      </c>
      <c r="D394" s="443" t="s">
        <v>2128</v>
      </c>
      <c r="E394" s="430" t="s">
        <v>4679</v>
      </c>
      <c r="F394" s="434">
        <v>526530</v>
      </c>
      <c r="G394" s="429" t="s">
        <v>1789</v>
      </c>
      <c r="H394" s="438">
        <v>0</v>
      </c>
      <c r="I394" s="438">
        <v>500</v>
      </c>
      <c r="J394" s="438"/>
      <c r="K394" s="438">
        <v>500</v>
      </c>
      <c r="L394" s="438">
        <v>0</v>
      </c>
      <c r="M394" s="432">
        <v>250</v>
      </c>
      <c r="N394" s="432">
        <f t="shared" si="13"/>
        <v>250</v>
      </c>
      <c r="O394" s="467">
        <v>500</v>
      </c>
      <c r="P394" s="471"/>
      <c r="Q394" s="468">
        <f t="shared" si="14"/>
        <v>500</v>
      </c>
      <c r="R394" s="468" t="e">
        <f>SUMIF(EXPdata!G:G,C:C,EXPdata!#REF!)</f>
        <v>#REF!</v>
      </c>
      <c r="S394" s="463" t="s">
        <v>4547</v>
      </c>
    </row>
    <row r="395" spans="1:19">
      <c r="A395" s="427" t="s">
        <v>1524</v>
      </c>
      <c r="B395" s="428" t="s">
        <v>326</v>
      </c>
      <c r="C395" s="429" t="s">
        <v>348</v>
      </c>
      <c r="D395" s="443" t="s">
        <v>2128</v>
      </c>
      <c r="E395" s="430" t="s">
        <v>4679</v>
      </c>
      <c r="F395" s="434">
        <v>526960</v>
      </c>
      <c r="G395" s="429" t="s">
        <v>97</v>
      </c>
      <c r="H395" s="438">
        <v>603.39</v>
      </c>
      <c r="I395" s="438">
        <v>500</v>
      </c>
      <c r="J395" s="438"/>
      <c r="K395" s="438">
        <v>500</v>
      </c>
      <c r="L395" s="438">
        <v>157.26</v>
      </c>
      <c r="M395" s="432">
        <v>300</v>
      </c>
      <c r="N395" s="432">
        <f t="shared" si="13"/>
        <v>457.26</v>
      </c>
      <c r="O395" s="467">
        <v>500</v>
      </c>
      <c r="P395" s="471"/>
      <c r="Q395" s="468">
        <f t="shared" si="14"/>
        <v>500</v>
      </c>
      <c r="R395" s="468" t="e">
        <f>SUMIF(EXPdata!G:G,C:C,EXPdata!#REF!)</f>
        <v>#REF!</v>
      </c>
      <c r="S395" s="463" t="s">
        <v>4551</v>
      </c>
    </row>
    <row r="396" spans="1:19" ht="30">
      <c r="A396" s="427" t="s">
        <v>1524</v>
      </c>
      <c r="B396" s="428" t="s">
        <v>326</v>
      </c>
      <c r="C396" s="429" t="s">
        <v>349</v>
      </c>
      <c r="D396" s="443" t="s">
        <v>2131</v>
      </c>
      <c r="E396" s="430" t="s">
        <v>4679</v>
      </c>
      <c r="F396" s="434">
        <v>527100</v>
      </c>
      <c r="G396" s="429" t="s">
        <v>72</v>
      </c>
      <c r="H396" s="438">
        <v>0</v>
      </c>
      <c r="I396" s="438">
        <v>2500</v>
      </c>
      <c r="J396" s="438"/>
      <c r="K396" s="438">
        <v>2500</v>
      </c>
      <c r="L396" s="438">
        <v>1320.33</v>
      </c>
      <c r="M396" s="432">
        <v>1100</v>
      </c>
      <c r="N396" s="432">
        <f t="shared" si="13"/>
        <v>2420.33</v>
      </c>
      <c r="O396" s="467">
        <v>1500</v>
      </c>
      <c r="P396" s="471"/>
      <c r="Q396" s="468">
        <f t="shared" si="14"/>
        <v>1500</v>
      </c>
      <c r="R396" s="468" t="e">
        <f>SUMIF(EXPdata!G:G,C:C,EXPdata!#REF!)</f>
        <v>#REF!</v>
      </c>
      <c r="S396" s="463" t="s">
        <v>4529</v>
      </c>
    </row>
    <row r="397" spans="1:19">
      <c r="A397" s="427" t="s">
        <v>1524</v>
      </c>
      <c r="B397" s="428" t="s">
        <v>326</v>
      </c>
      <c r="C397" s="429" t="s">
        <v>350</v>
      </c>
      <c r="D397" s="443" t="s">
        <v>2128</v>
      </c>
      <c r="E397" s="430" t="s">
        <v>4679</v>
      </c>
      <c r="F397" s="434">
        <v>527680</v>
      </c>
      <c r="G397" s="429" t="s">
        <v>74</v>
      </c>
      <c r="H397" s="438">
        <v>71.42</v>
      </c>
      <c r="I397" s="438">
        <v>500</v>
      </c>
      <c r="J397" s="438"/>
      <c r="K397" s="438">
        <v>500</v>
      </c>
      <c r="L397" s="438">
        <v>875.23</v>
      </c>
      <c r="M397" s="432">
        <v>0</v>
      </c>
      <c r="N397" s="432">
        <f t="shared" si="13"/>
        <v>875.23</v>
      </c>
      <c r="O397" s="467">
        <v>500</v>
      </c>
      <c r="P397" s="471"/>
      <c r="Q397" s="468">
        <f t="shared" si="14"/>
        <v>500</v>
      </c>
      <c r="R397" s="468" t="e">
        <f>SUMIF(EXPdata!G:G,C:C,EXPdata!#REF!)</f>
        <v>#REF!</v>
      </c>
      <c r="S397" s="463" t="s">
        <v>4545</v>
      </c>
    </row>
    <row r="398" spans="1:19">
      <c r="A398" s="427" t="s">
        <v>1524</v>
      </c>
      <c r="B398" s="428" t="s">
        <v>445</v>
      </c>
      <c r="C398" s="429" t="s">
        <v>2091</v>
      </c>
      <c r="D398" s="443" t="s">
        <v>2132</v>
      </c>
      <c r="E398" s="430" t="s">
        <v>4679</v>
      </c>
      <c r="F398" s="434">
        <v>523270</v>
      </c>
      <c r="G398" s="429" t="s">
        <v>62</v>
      </c>
      <c r="H398" s="438">
        <v>236.45</v>
      </c>
      <c r="I398" s="438">
        <v>250</v>
      </c>
      <c r="J398" s="438"/>
      <c r="K398" s="438">
        <v>250</v>
      </c>
      <c r="L398" s="438">
        <v>0</v>
      </c>
      <c r="M398" s="432">
        <v>250</v>
      </c>
      <c r="N398" s="432">
        <f t="shared" si="13"/>
        <v>250</v>
      </c>
      <c r="O398" s="467">
        <v>250</v>
      </c>
      <c r="P398" s="471">
        <v>750</v>
      </c>
      <c r="Q398" s="468">
        <f t="shared" si="14"/>
        <v>1000</v>
      </c>
      <c r="R398" s="468" t="e">
        <f>SUMIF(EXPdata!G:G,C:C,EXPdata!#REF!)</f>
        <v>#REF!</v>
      </c>
      <c r="S398" s="445" t="s">
        <v>4577</v>
      </c>
    </row>
    <row r="399" spans="1:19">
      <c r="A399" s="427" t="s">
        <v>1766</v>
      </c>
      <c r="B399" s="428" t="s">
        <v>115</v>
      </c>
      <c r="C399" s="429" t="s">
        <v>669</v>
      </c>
      <c r="D399" s="443" t="s">
        <v>2133</v>
      </c>
      <c r="E399" s="430" t="s">
        <v>4679</v>
      </c>
      <c r="F399" s="434">
        <v>523620</v>
      </c>
      <c r="G399" s="429" t="s">
        <v>63</v>
      </c>
      <c r="H399" s="438">
        <v>5032.3499999999995</v>
      </c>
      <c r="I399" s="438">
        <v>6000</v>
      </c>
      <c r="J399" s="438"/>
      <c r="K399" s="438">
        <v>6000</v>
      </c>
      <c r="L399" s="438">
        <v>1613.0800000000002</v>
      </c>
      <c r="M399" s="432">
        <v>3677.4799999999996</v>
      </c>
      <c r="N399" s="432">
        <f t="shared" si="13"/>
        <v>5290.5599999999995</v>
      </c>
      <c r="O399" s="467">
        <v>6000</v>
      </c>
      <c r="P399" s="471">
        <v>-500</v>
      </c>
      <c r="Q399" s="468">
        <f t="shared" si="14"/>
        <v>5500</v>
      </c>
      <c r="R399" s="468" t="e">
        <f>SUMIF(EXPdata!G:G,C:C,EXPdata!#REF!)</f>
        <v>#REF!</v>
      </c>
      <c r="S399" s="445" t="s">
        <v>4656</v>
      </c>
    </row>
    <row r="400" spans="1:19">
      <c r="A400" s="427" t="s">
        <v>1524</v>
      </c>
      <c r="B400" s="428" t="s">
        <v>326</v>
      </c>
      <c r="C400" s="429" t="s">
        <v>933</v>
      </c>
      <c r="D400" s="443" t="s">
        <v>2132</v>
      </c>
      <c r="E400" s="430" t="s">
        <v>4679</v>
      </c>
      <c r="F400" s="434">
        <v>528020</v>
      </c>
      <c r="G400" s="429" t="s">
        <v>152</v>
      </c>
      <c r="H400" s="438">
        <v>3051.17</v>
      </c>
      <c r="I400" s="438">
        <v>6000</v>
      </c>
      <c r="J400" s="438"/>
      <c r="K400" s="438">
        <v>6000</v>
      </c>
      <c r="L400" s="438">
        <v>1725.21</v>
      </c>
      <c r="M400" s="432">
        <v>1200</v>
      </c>
      <c r="N400" s="432">
        <f t="shared" si="13"/>
        <v>2925.21</v>
      </c>
      <c r="O400" s="467">
        <v>6000</v>
      </c>
      <c r="P400" s="471"/>
      <c r="Q400" s="468">
        <f t="shared" si="14"/>
        <v>6000</v>
      </c>
      <c r="R400" s="468" t="e">
        <f>SUMIF(EXPdata!G:G,C:C,EXPdata!#REF!)</f>
        <v>#REF!</v>
      </c>
      <c r="S400" s="463" t="s">
        <v>4533</v>
      </c>
    </row>
    <row r="401" spans="1:19" ht="30">
      <c r="A401" s="427" t="s">
        <v>1524</v>
      </c>
      <c r="B401" s="428" t="s">
        <v>326</v>
      </c>
      <c r="C401" s="429" t="s">
        <v>353</v>
      </c>
      <c r="D401" s="443" t="s">
        <v>2131</v>
      </c>
      <c r="E401" s="430" t="s">
        <v>4679</v>
      </c>
      <c r="F401" s="434">
        <v>528920</v>
      </c>
      <c r="G401" s="429" t="s">
        <v>78</v>
      </c>
      <c r="H401" s="438">
        <v>2318.79</v>
      </c>
      <c r="I401" s="438">
        <v>3600</v>
      </c>
      <c r="J401" s="438"/>
      <c r="K401" s="438">
        <v>3600</v>
      </c>
      <c r="L401" s="438">
        <v>280.11</v>
      </c>
      <c r="M401" s="432">
        <v>3300</v>
      </c>
      <c r="N401" s="432">
        <f t="shared" si="13"/>
        <v>3580.11</v>
      </c>
      <c r="O401" s="467">
        <v>3600</v>
      </c>
      <c r="P401" s="471"/>
      <c r="Q401" s="468">
        <f t="shared" si="14"/>
        <v>3600</v>
      </c>
      <c r="R401" s="468" t="e">
        <f>SUMIF(EXPdata!G:G,C:C,EXPdata!#REF!)</f>
        <v>#REF!</v>
      </c>
      <c r="S401" s="463" t="s">
        <v>5196</v>
      </c>
    </row>
    <row r="402" spans="1:19">
      <c r="A402" s="427" t="s">
        <v>1524</v>
      </c>
      <c r="B402" s="428" t="s">
        <v>326</v>
      </c>
      <c r="C402" s="429" t="s">
        <v>354</v>
      </c>
      <c r="D402" s="443" t="s">
        <v>30</v>
      </c>
      <c r="E402" s="430" t="s">
        <v>4679</v>
      </c>
      <c r="F402" s="434">
        <v>529500</v>
      </c>
      <c r="G402" s="429" t="s">
        <v>100</v>
      </c>
      <c r="H402" s="438">
        <v>68631.839999999997</v>
      </c>
      <c r="I402" s="438">
        <v>51000</v>
      </c>
      <c r="J402" s="438"/>
      <c r="K402" s="438">
        <v>51000</v>
      </c>
      <c r="L402" s="438">
        <v>41885.58</v>
      </c>
      <c r="M402" s="432">
        <v>42000</v>
      </c>
      <c r="N402" s="432">
        <f t="shared" si="13"/>
        <v>83885.58</v>
      </c>
      <c r="O402" s="467">
        <v>84000</v>
      </c>
      <c r="P402" s="471"/>
      <c r="Q402" s="468">
        <f t="shared" si="14"/>
        <v>84000</v>
      </c>
      <c r="R402" s="468" t="e">
        <f>SUMIF(EXPdata!G:G,C:C,EXPdata!#REF!)</f>
        <v>#REF!</v>
      </c>
      <c r="S402" s="463" t="s">
        <v>4527</v>
      </c>
    </row>
    <row r="403" spans="1:19">
      <c r="A403" s="427" t="s">
        <v>1524</v>
      </c>
      <c r="B403" s="428" t="s">
        <v>326</v>
      </c>
      <c r="C403" s="429" t="s">
        <v>355</v>
      </c>
      <c r="D403" s="443" t="s">
        <v>30</v>
      </c>
      <c r="E403" s="430" t="s">
        <v>4679</v>
      </c>
      <c r="F403" s="434">
        <v>529510</v>
      </c>
      <c r="G403" s="429" t="s">
        <v>101</v>
      </c>
      <c r="H403" s="438">
        <v>25</v>
      </c>
      <c r="I403" s="438">
        <v>1000</v>
      </c>
      <c r="J403" s="438"/>
      <c r="K403" s="438">
        <v>1000</v>
      </c>
      <c r="L403" s="438">
        <v>302.76</v>
      </c>
      <c r="M403" s="432">
        <v>500</v>
      </c>
      <c r="N403" s="432">
        <f t="shared" si="13"/>
        <v>802.76</v>
      </c>
      <c r="O403" s="467">
        <v>1000</v>
      </c>
      <c r="P403" s="471"/>
      <c r="Q403" s="468">
        <f t="shared" si="14"/>
        <v>1000</v>
      </c>
      <c r="R403" s="468" t="e">
        <f>SUMIF(EXPdata!G:G,C:C,EXPdata!#REF!)</f>
        <v>#REF!</v>
      </c>
      <c r="S403" s="463" t="s">
        <v>4530</v>
      </c>
    </row>
    <row r="404" spans="1:19" ht="45">
      <c r="A404" s="427" t="s">
        <v>1524</v>
      </c>
      <c r="B404" s="428" t="s">
        <v>326</v>
      </c>
      <c r="C404" s="429" t="s">
        <v>356</v>
      </c>
      <c r="D404" s="443" t="s">
        <v>30</v>
      </c>
      <c r="E404" s="430" t="s">
        <v>4679</v>
      </c>
      <c r="F404" s="434">
        <v>529520</v>
      </c>
      <c r="G404" s="429" t="s">
        <v>102</v>
      </c>
      <c r="H404" s="438">
        <v>14287.02</v>
      </c>
      <c r="I404" s="438">
        <v>17600</v>
      </c>
      <c r="J404" s="438"/>
      <c r="K404" s="438">
        <v>17600</v>
      </c>
      <c r="L404" s="438">
        <v>7425</v>
      </c>
      <c r="M404" s="432">
        <v>7300</v>
      </c>
      <c r="N404" s="432">
        <f t="shared" si="13"/>
        <v>14725</v>
      </c>
      <c r="O404" s="467">
        <v>17000</v>
      </c>
      <c r="P404" s="471"/>
      <c r="Q404" s="468">
        <f t="shared" si="14"/>
        <v>17000</v>
      </c>
      <c r="R404" s="468" t="e">
        <f>SUMIF(EXPdata!G:G,C:C,EXPdata!#REF!)</f>
        <v>#REF!</v>
      </c>
      <c r="S404" s="463" t="s">
        <v>4549</v>
      </c>
    </row>
    <row r="405" spans="1:19" ht="30">
      <c r="A405" s="427" t="s">
        <v>1524</v>
      </c>
      <c r="B405" s="428" t="s">
        <v>326</v>
      </c>
      <c r="C405" s="429" t="s">
        <v>357</v>
      </c>
      <c r="D405" s="443" t="s">
        <v>30</v>
      </c>
      <c r="E405" s="430" t="s">
        <v>4679</v>
      </c>
      <c r="F405" s="434">
        <v>529550</v>
      </c>
      <c r="G405" s="429" t="s">
        <v>103</v>
      </c>
      <c r="H405" s="438">
        <v>5251.3899999999994</v>
      </c>
      <c r="I405" s="438">
        <v>5500</v>
      </c>
      <c r="J405" s="438"/>
      <c r="K405" s="438">
        <v>5500</v>
      </c>
      <c r="L405" s="438">
        <v>4938.76</v>
      </c>
      <c r="M405" s="432">
        <v>500</v>
      </c>
      <c r="N405" s="432">
        <f t="shared" si="13"/>
        <v>5438.76</v>
      </c>
      <c r="O405" s="467">
        <v>5200</v>
      </c>
      <c r="P405" s="471"/>
      <c r="Q405" s="468">
        <f t="shared" si="14"/>
        <v>5200</v>
      </c>
      <c r="R405" s="468" t="e">
        <f>SUMIF(EXPdata!G:G,C:C,EXPdata!#REF!)</f>
        <v>#REF!</v>
      </c>
      <c r="S405" s="463" t="s">
        <v>4557</v>
      </c>
    </row>
    <row r="406" spans="1:19" ht="30">
      <c r="A406" s="427" t="s">
        <v>1524</v>
      </c>
      <c r="B406" s="428" t="s">
        <v>326</v>
      </c>
      <c r="C406" s="429" t="s">
        <v>358</v>
      </c>
      <c r="D406" s="443" t="s">
        <v>2134</v>
      </c>
      <c r="E406" s="430" t="s">
        <v>4678</v>
      </c>
      <c r="F406" s="434">
        <v>537080</v>
      </c>
      <c r="G406" s="429" t="s">
        <v>84</v>
      </c>
      <c r="H406" s="438">
        <v>3811.9</v>
      </c>
      <c r="I406" s="438">
        <v>6400</v>
      </c>
      <c r="J406" s="438"/>
      <c r="K406" s="438">
        <v>6400</v>
      </c>
      <c r="L406" s="438">
        <v>2127</v>
      </c>
      <c r="M406" s="432">
        <v>3000</v>
      </c>
      <c r="N406" s="432">
        <f t="shared" si="13"/>
        <v>5127</v>
      </c>
      <c r="O406" s="467">
        <v>6500</v>
      </c>
      <c r="P406" s="471"/>
      <c r="Q406" s="468">
        <f t="shared" si="14"/>
        <v>6500</v>
      </c>
      <c r="R406" s="468" t="e">
        <f>SUMIF(EXPdata!G:G,C:C,EXPdata!#REF!)</f>
        <v>#REF!</v>
      </c>
      <c r="S406" s="463" t="s">
        <v>4532</v>
      </c>
    </row>
    <row r="407" spans="1:19">
      <c r="A407" s="427" t="s">
        <v>1524</v>
      </c>
      <c r="B407" s="428" t="s">
        <v>1224</v>
      </c>
      <c r="C407" s="429" t="s">
        <v>2535</v>
      </c>
      <c r="D407" s="482" t="s">
        <v>2547</v>
      </c>
      <c r="E407" s="483" t="s">
        <v>4677</v>
      </c>
      <c r="F407" s="484">
        <v>510000</v>
      </c>
      <c r="G407" s="485" t="s">
        <v>1791</v>
      </c>
      <c r="H407" s="438">
        <v>0</v>
      </c>
      <c r="I407" s="438">
        <v>14076</v>
      </c>
      <c r="J407" s="438"/>
      <c r="K407" s="438">
        <v>14076</v>
      </c>
      <c r="L407" s="438">
        <v>0</v>
      </c>
      <c r="M407" s="432">
        <v>5000</v>
      </c>
      <c r="N407" s="432">
        <f t="shared" si="13"/>
        <v>5000</v>
      </c>
      <c r="O407" s="467">
        <v>18786</v>
      </c>
      <c r="P407" s="471"/>
      <c r="Q407" s="468">
        <f t="shared" si="14"/>
        <v>18786</v>
      </c>
      <c r="R407" s="468" t="e">
        <f>SUMIF(EXPdata!G:G,C:C,EXPdata!#REF!)</f>
        <v>#REF!</v>
      </c>
      <c r="S407" s="445" t="s">
        <v>4273</v>
      </c>
    </row>
    <row r="408" spans="1:19">
      <c r="A408" s="427" t="s">
        <v>1524</v>
      </c>
      <c r="B408" s="428" t="s">
        <v>1224</v>
      </c>
      <c r="C408" s="429" t="s">
        <v>1608</v>
      </c>
      <c r="D408" s="443" t="s">
        <v>1950</v>
      </c>
      <c r="E408" s="430" t="s">
        <v>4677</v>
      </c>
      <c r="F408" s="434">
        <v>510420</v>
      </c>
      <c r="G408" s="429" t="s">
        <v>464</v>
      </c>
      <c r="H408" s="438">
        <v>4944.7299999999996</v>
      </c>
      <c r="I408" s="438">
        <v>300</v>
      </c>
      <c r="J408" s="438"/>
      <c r="K408" s="438">
        <v>300</v>
      </c>
      <c r="L408" s="438">
        <v>0</v>
      </c>
      <c r="M408" s="432">
        <v>300</v>
      </c>
      <c r="N408" s="432">
        <f t="shared" si="13"/>
        <v>300</v>
      </c>
      <c r="O408" s="467">
        <v>300</v>
      </c>
      <c r="P408" s="471"/>
      <c r="Q408" s="468">
        <f t="shared" si="14"/>
        <v>300</v>
      </c>
      <c r="R408" s="468" t="e">
        <f>SUMIF(EXPdata!G:G,C:C,EXPdata!#REF!)</f>
        <v>#REF!</v>
      </c>
      <c r="S408" s="445" t="s">
        <v>4363</v>
      </c>
    </row>
    <row r="409" spans="1:19">
      <c r="A409" s="427" t="s">
        <v>1524</v>
      </c>
      <c r="B409" s="428" t="s">
        <v>1224</v>
      </c>
      <c r="C409" s="429" t="s">
        <v>907</v>
      </c>
      <c r="D409" s="443" t="s">
        <v>1950</v>
      </c>
      <c r="E409" s="430" t="s">
        <v>4677</v>
      </c>
      <c r="F409" s="434">
        <v>510620</v>
      </c>
      <c r="G409" s="429" t="s">
        <v>467</v>
      </c>
      <c r="H409" s="438">
        <v>40.449999999999996</v>
      </c>
      <c r="I409" s="438">
        <v>0</v>
      </c>
      <c r="J409" s="438"/>
      <c r="K409" s="438">
        <v>0</v>
      </c>
      <c r="L409" s="438">
        <v>4.68</v>
      </c>
      <c r="M409" s="432">
        <v>5</v>
      </c>
      <c r="N409" s="432">
        <f t="shared" si="13"/>
        <v>9.68</v>
      </c>
      <c r="O409" s="467">
        <v>40</v>
      </c>
      <c r="P409" s="471"/>
      <c r="Q409" s="468">
        <f t="shared" si="14"/>
        <v>40</v>
      </c>
      <c r="R409" s="468" t="e">
        <f>SUMIF(EXPdata!G:G,C:C,EXPdata!#REF!)</f>
        <v>#REF!</v>
      </c>
      <c r="S409" s="445" t="s">
        <v>4277</v>
      </c>
    </row>
    <row r="410" spans="1:19">
      <c r="A410" s="427" t="s">
        <v>1524</v>
      </c>
      <c r="B410" s="428" t="s">
        <v>1224</v>
      </c>
      <c r="C410" s="429" t="s">
        <v>1350</v>
      </c>
      <c r="D410" s="443" t="s">
        <v>1950</v>
      </c>
      <c r="E410" s="430" t="s">
        <v>4677</v>
      </c>
      <c r="F410" s="434">
        <v>510700</v>
      </c>
      <c r="G410" s="429" t="s">
        <v>468</v>
      </c>
      <c r="H410" s="438">
        <v>389.02000000000004</v>
      </c>
      <c r="I410" s="438">
        <v>0</v>
      </c>
      <c r="J410" s="438"/>
      <c r="K410" s="438">
        <v>0</v>
      </c>
      <c r="L410" s="438">
        <v>163.07</v>
      </c>
      <c r="M410" s="432">
        <v>150</v>
      </c>
      <c r="N410" s="432">
        <f t="shared" si="13"/>
        <v>313.07</v>
      </c>
      <c r="O410" s="467">
        <v>300</v>
      </c>
      <c r="P410" s="471"/>
      <c r="Q410" s="468">
        <f t="shared" si="14"/>
        <v>300</v>
      </c>
      <c r="R410" s="468" t="e">
        <f>SUMIF(EXPdata!G:G,C:C,EXPdata!#REF!)</f>
        <v>#REF!</v>
      </c>
      <c r="S410" s="445" t="s">
        <v>4289</v>
      </c>
    </row>
    <row r="411" spans="1:19">
      <c r="A411" s="427" t="s">
        <v>1524</v>
      </c>
      <c r="B411" s="428" t="s">
        <v>1224</v>
      </c>
      <c r="C411" s="429" t="s">
        <v>317</v>
      </c>
      <c r="D411" s="443" t="s">
        <v>2128</v>
      </c>
      <c r="E411" s="430" t="s">
        <v>4679</v>
      </c>
      <c r="F411" s="434">
        <v>520020</v>
      </c>
      <c r="G411" s="429" t="s">
        <v>86</v>
      </c>
      <c r="H411" s="438">
        <v>2890.76</v>
      </c>
      <c r="I411" s="438">
        <v>5172</v>
      </c>
      <c r="J411" s="438"/>
      <c r="K411" s="438">
        <v>5172</v>
      </c>
      <c r="L411" s="438">
        <v>2460</v>
      </c>
      <c r="M411" s="432">
        <v>2712</v>
      </c>
      <c r="N411" s="432">
        <f t="shared" si="13"/>
        <v>5172</v>
      </c>
      <c r="O411" s="467">
        <v>5172</v>
      </c>
      <c r="P411" s="471"/>
      <c r="Q411" s="468">
        <f t="shared" si="14"/>
        <v>5172</v>
      </c>
      <c r="R411" s="468" t="e">
        <f>SUMIF(EXPdata!G:G,C:C,EXPdata!#REF!)</f>
        <v>#REF!</v>
      </c>
      <c r="S411" s="445"/>
    </row>
    <row r="412" spans="1:19">
      <c r="A412" s="427" t="s">
        <v>1524</v>
      </c>
      <c r="B412" s="428" t="s">
        <v>1224</v>
      </c>
      <c r="C412" s="429" t="s">
        <v>318</v>
      </c>
      <c r="D412" s="443" t="s">
        <v>2128</v>
      </c>
      <c r="E412" s="430" t="s">
        <v>4679</v>
      </c>
      <c r="F412" s="434">
        <v>520025</v>
      </c>
      <c r="G412" s="429" t="s">
        <v>486</v>
      </c>
      <c r="H412" s="438">
        <v>84</v>
      </c>
      <c r="I412" s="438">
        <v>400</v>
      </c>
      <c r="J412" s="438"/>
      <c r="K412" s="438">
        <v>400</v>
      </c>
      <c r="L412" s="438">
        <v>84</v>
      </c>
      <c r="M412" s="432">
        <v>316</v>
      </c>
      <c r="N412" s="432">
        <f t="shared" si="13"/>
        <v>400</v>
      </c>
      <c r="O412" s="467">
        <v>400</v>
      </c>
      <c r="P412" s="471"/>
      <c r="Q412" s="468">
        <f t="shared" si="14"/>
        <v>400</v>
      </c>
      <c r="R412" s="468" t="e">
        <f>SUMIF(EXPdata!G:G,C:C,EXPdata!#REF!)</f>
        <v>#REF!</v>
      </c>
      <c r="S412" s="445"/>
    </row>
    <row r="413" spans="1:19" ht="30">
      <c r="A413" s="427" t="s">
        <v>1766</v>
      </c>
      <c r="B413" s="428" t="s">
        <v>46</v>
      </c>
      <c r="C413" s="429" t="s">
        <v>1826</v>
      </c>
      <c r="D413" s="443" t="s">
        <v>2133</v>
      </c>
      <c r="E413" s="430" t="s">
        <v>4679</v>
      </c>
      <c r="F413" s="434">
        <v>523640</v>
      </c>
      <c r="G413" s="429" t="s">
        <v>109</v>
      </c>
      <c r="H413" s="438">
        <v>851.91</v>
      </c>
      <c r="I413" s="438">
        <v>2000</v>
      </c>
      <c r="J413" s="438"/>
      <c r="K413" s="438">
        <v>2000</v>
      </c>
      <c r="L413" s="438">
        <v>38.76</v>
      </c>
      <c r="M413" s="432">
        <v>0</v>
      </c>
      <c r="N413" s="432">
        <f t="shared" si="13"/>
        <v>38.76</v>
      </c>
      <c r="O413" s="522">
        <v>7500</v>
      </c>
      <c r="P413" s="471">
        <v>-2500</v>
      </c>
      <c r="Q413" s="468">
        <f t="shared" si="14"/>
        <v>5000</v>
      </c>
      <c r="R413" s="468" t="e">
        <f>SUMIF(EXPdata!G:G,C:C,EXPdata!#REF!)</f>
        <v>#REF!</v>
      </c>
      <c r="S413" s="532" t="s">
        <v>5336</v>
      </c>
    </row>
    <row r="414" spans="1:19" ht="30">
      <c r="A414" s="427" t="s">
        <v>1766</v>
      </c>
      <c r="B414" s="428" t="s">
        <v>46</v>
      </c>
      <c r="C414" s="429" t="s">
        <v>2035</v>
      </c>
      <c r="D414" s="443" t="s">
        <v>2133</v>
      </c>
      <c r="E414" s="430" t="s">
        <v>4679</v>
      </c>
      <c r="F414" s="434">
        <v>523680</v>
      </c>
      <c r="G414" s="429" t="s">
        <v>65</v>
      </c>
      <c r="H414" s="438">
        <v>850.59</v>
      </c>
      <c r="I414" s="438">
        <v>500</v>
      </c>
      <c r="J414" s="438"/>
      <c r="K414" s="438">
        <v>500</v>
      </c>
      <c r="L414" s="438">
        <v>0</v>
      </c>
      <c r="M414" s="432">
        <v>500</v>
      </c>
      <c r="N414" s="432">
        <f t="shared" si="13"/>
        <v>500</v>
      </c>
      <c r="O414" s="522">
        <v>2500</v>
      </c>
      <c r="P414" s="471">
        <v>-500</v>
      </c>
      <c r="Q414" s="468">
        <f t="shared" si="14"/>
        <v>2000</v>
      </c>
      <c r="R414" s="468" t="e">
        <f>SUMIF(EXPdata!G:G,C:C,EXPdata!#REF!)</f>
        <v>#REF!</v>
      </c>
      <c r="S414" s="532" t="s">
        <v>5336</v>
      </c>
    </row>
    <row r="415" spans="1:19" ht="30">
      <c r="A415" s="427" t="s">
        <v>1524</v>
      </c>
      <c r="B415" s="428" t="s">
        <v>1224</v>
      </c>
      <c r="C415" s="429" t="s">
        <v>319</v>
      </c>
      <c r="D415" s="443" t="s">
        <v>30</v>
      </c>
      <c r="E415" s="430" t="s">
        <v>4679</v>
      </c>
      <c r="F415" s="434">
        <v>520320</v>
      </c>
      <c r="G415" s="429" t="s">
        <v>51</v>
      </c>
      <c r="H415" s="438">
        <v>993.93</v>
      </c>
      <c r="I415" s="438">
        <v>1056</v>
      </c>
      <c r="J415" s="438"/>
      <c r="K415" s="438">
        <v>1056</v>
      </c>
      <c r="L415" s="438">
        <v>240.51</v>
      </c>
      <c r="M415" s="432">
        <v>275.77</v>
      </c>
      <c r="N415" s="432">
        <f t="shared" si="13"/>
        <v>516.28</v>
      </c>
      <c r="O415" s="467">
        <v>525</v>
      </c>
      <c r="P415" s="471"/>
      <c r="Q415" s="468">
        <f t="shared" si="14"/>
        <v>525</v>
      </c>
      <c r="R415" s="468" t="e">
        <f>SUMIF(EXPdata!G:G,C:C,EXPdata!#REF!)</f>
        <v>#REF!</v>
      </c>
      <c r="S415" s="445" t="s">
        <v>4475</v>
      </c>
    </row>
    <row r="416" spans="1:19" ht="30">
      <c r="A416" s="427" t="s">
        <v>1524</v>
      </c>
      <c r="B416" s="428" t="s">
        <v>1224</v>
      </c>
      <c r="C416" s="429" t="s">
        <v>320</v>
      </c>
      <c r="D416" s="443" t="s">
        <v>2128</v>
      </c>
      <c r="E416" s="430" t="s">
        <v>4679</v>
      </c>
      <c r="F416" s="434">
        <v>520800</v>
      </c>
      <c r="G416" s="429" t="s">
        <v>54</v>
      </c>
      <c r="H416" s="438">
        <v>997.06000000000006</v>
      </c>
      <c r="I416" s="438">
        <v>1000</v>
      </c>
      <c r="J416" s="438"/>
      <c r="K416" s="438">
        <v>1000</v>
      </c>
      <c r="L416" s="438">
        <v>705.23</v>
      </c>
      <c r="M416" s="432">
        <v>295</v>
      </c>
      <c r="N416" s="432">
        <f t="shared" si="13"/>
        <v>1000.23</v>
      </c>
      <c r="O416" s="467">
        <v>1000</v>
      </c>
      <c r="P416" s="471"/>
      <c r="Q416" s="468">
        <f t="shared" si="14"/>
        <v>1000</v>
      </c>
      <c r="R416" s="468" t="e">
        <f>SUMIF(EXPdata!G:G,C:C,EXPdata!#REF!)</f>
        <v>#REF!</v>
      </c>
      <c r="S416" s="445" t="s">
        <v>4459</v>
      </c>
    </row>
    <row r="417" spans="1:19">
      <c r="A417" s="427" t="s">
        <v>1524</v>
      </c>
      <c r="B417" s="428" t="s">
        <v>1224</v>
      </c>
      <c r="C417" s="429" t="s">
        <v>917</v>
      </c>
      <c r="D417" s="443" t="s">
        <v>2128</v>
      </c>
      <c r="E417" s="430" t="s">
        <v>4679</v>
      </c>
      <c r="F417" s="434">
        <v>520825</v>
      </c>
      <c r="G417" s="429" t="s">
        <v>88</v>
      </c>
      <c r="H417" s="438">
        <v>61.4</v>
      </c>
      <c r="I417" s="438">
        <v>500</v>
      </c>
      <c r="J417" s="438"/>
      <c r="K417" s="438">
        <v>500</v>
      </c>
      <c r="L417" s="438">
        <v>23.85</v>
      </c>
      <c r="M417" s="432">
        <v>476</v>
      </c>
      <c r="N417" s="432">
        <f t="shared" si="13"/>
        <v>499.85</v>
      </c>
      <c r="O417" s="467">
        <v>500</v>
      </c>
      <c r="P417" s="471"/>
      <c r="Q417" s="468">
        <f t="shared" si="14"/>
        <v>500</v>
      </c>
      <c r="R417" s="468" t="e">
        <f>SUMIF(EXPdata!G:G,C:C,EXPdata!#REF!)</f>
        <v>#REF!</v>
      </c>
      <c r="S417" s="445" t="s">
        <v>4462</v>
      </c>
    </row>
    <row r="418" spans="1:19" ht="30">
      <c r="A418" s="427" t="s">
        <v>1524</v>
      </c>
      <c r="B418" s="428" t="s">
        <v>1224</v>
      </c>
      <c r="C418" s="429" t="s">
        <v>1704</v>
      </c>
      <c r="D418" s="443" t="s">
        <v>30</v>
      </c>
      <c r="E418" s="430" t="s">
        <v>4679</v>
      </c>
      <c r="F418" s="434">
        <v>520845</v>
      </c>
      <c r="G418" s="429" t="s">
        <v>89</v>
      </c>
      <c r="H418" s="438">
        <v>2511.36</v>
      </c>
      <c r="I418" s="438">
        <v>3360</v>
      </c>
      <c r="J418" s="438"/>
      <c r="K418" s="438">
        <v>3360</v>
      </c>
      <c r="L418" s="438">
        <v>614.45000000000005</v>
      </c>
      <c r="M418" s="432">
        <v>1599</v>
      </c>
      <c r="N418" s="432">
        <f t="shared" si="13"/>
        <v>2213.4499999999998</v>
      </c>
      <c r="O418" s="467">
        <v>3450</v>
      </c>
      <c r="P418" s="471"/>
      <c r="Q418" s="468">
        <f t="shared" si="14"/>
        <v>3450</v>
      </c>
      <c r="R418" s="468" t="e">
        <f>SUMIF(EXPdata!G:G,C:C,EXPdata!#REF!)</f>
        <v>#REF!</v>
      </c>
      <c r="S418" s="445" t="s">
        <v>4477</v>
      </c>
    </row>
    <row r="419" spans="1:19">
      <c r="A419" s="427" t="s">
        <v>23</v>
      </c>
      <c r="B419" s="428" t="s">
        <v>436</v>
      </c>
      <c r="C419" s="429" t="s">
        <v>167</v>
      </c>
      <c r="D419" s="443" t="s">
        <v>2133</v>
      </c>
      <c r="E419" s="430" t="s">
        <v>4679</v>
      </c>
      <c r="F419" s="434">
        <v>523700</v>
      </c>
      <c r="G419" s="429" t="s">
        <v>66</v>
      </c>
      <c r="H419" s="438">
        <v>657.81000000000006</v>
      </c>
      <c r="I419" s="438">
        <v>1500</v>
      </c>
      <c r="J419" s="438"/>
      <c r="K419" s="438">
        <v>1500</v>
      </c>
      <c r="L419" s="438">
        <v>119.64</v>
      </c>
      <c r="M419" s="432">
        <v>500</v>
      </c>
      <c r="N419" s="432">
        <f t="shared" si="13"/>
        <v>619.64</v>
      </c>
      <c r="O419" s="467">
        <v>1500</v>
      </c>
      <c r="P419" s="471">
        <v>-300</v>
      </c>
      <c r="Q419" s="468">
        <f t="shared" si="14"/>
        <v>1200</v>
      </c>
      <c r="R419" s="468" t="e">
        <f>SUMIF(EXPdata!G:G,C:C,EXPdata!#REF!)</f>
        <v>#REF!</v>
      </c>
      <c r="S419" s="445" t="s">
        <v>4395</v>
      </c>
    </row>
    <row r="420" spans="1:19" ht="90">
      <c r="A420" s="427" t="s">
        <v>1524</v>
      </c>
      <c r="B420" s="428" t="s">
        <v>1224</v>
      </c>
      <c r="C420" s="429" t="s">
        <v>2536</v>
      </c>
      <c r="D420" s="443" t="s">
        <v>2128</v>
      </c>
      <c r="E420" s="430" t="s">
        <v>4679</v>
      </c>
      <c r="F420" s="434">
        <v>521600</v>
      </c>
      <c r="G420" s="429" t="s">
        <v>91</v>
      </c>
      <c r="H420" s="438">
        <v>0</v>
      </c>
      <c r="I420" s="438">
        <v>4000</v>
      </c>
      <c r="J420" s="438"/>
      <c r="K420" s="438">
        <v>4000</v>
      </c>
      <c r="L420" s="438">
        <v>0</v>
      </c>
      <c r="M420" s="432">
        <v>0</v>
      </c>
      <c r="N420" s="432">
        <f t="shared" si="13"/>
        <v>0</v>
      </c>
      <c r="O420" s="467">
        <v>4000</v>
      </c>
      <c r="P420" s="471"/>
      <c r="Q420" s="468">
        <f t="shared" si="14"/>
        <v>4000</v>
      </c>
      <c r="R420" s="468" t="e">
        <f>SUMIF(EXPdata!G:G,C:C,EXPdata!#REF!)</f>
        <v>#REF!</v>
      </c>
      <c r="S420" s="445" t="s">
        <v>4468</v>
      </c>
    </row>
    <row r="421" spans="1:19">
      <c r="A421" s="427" t="s">
        <v>1524</v>
      </c>
      <c r="B421" s="428" t="s">
        <v>1224</v>
      </c>
      <c r="C421" s="429" t="s">
        <v>1380</v>
      </c>
      <c r="D421" s="443" t="s">
        <v>2128</v>
      </c>
      <c r="E421" s="430" t="s">
        <v>4679</v>
      </c>
      <c r="F421" s="434">
        <v>521720</v>
      </c>
      <c r="G421" s="429" t="s">
        <v>121</v>
      </c>
      <c r="H421" s="438">
        <v>0</v>
      </c>
      <c r="I421" s="438">
        <v>500</v>
      </c>
      <c r="J421" s="438"/>
      <c r="K421" s="438">
        <v>500</v>
      </c>
      <c r="L421" s="438">
        <v>0</v>
      </c>
      <c r="M421" s="432">
        <v>500</v>
      </c>
      <c r="N421" s="432">
        <f t="shared" si="13"/>
        <v>500</v>
      </c>
      <c r="O421" s="467">
        <v>500</v>
      </c>
      <c r="P421" s="471"/>
      <c r="Q421" s="468">
        <f t="shared" si="14"/>
        <v>500</v>
      </c>
      <c r="R421" s="468" t="e">
        <f>SUMIF(EXPdata!G:G,C:C,EXPdata!#REF!)</f>
        <v>#REF!</v>
      </c>
      <c r="S421" s="445" t="s">
        <v>4464</v>
      </c>
    </row>
    <row r="422" spans="1:19">
      <c r="A422" s="427" t="s">
        <v>23</v>
      </c>
      <c r="B422" s="428" t="s">
        <v>439</v>
      </c>
      <c r="C422" s="429" t="s">
        <v>216</v>
      </c>
      <c r="D422" s="443" t="s">
        <v>2133</v>
      </c>
      <c r="E422" s="430" t="s">
        <v>4679</v>
      </c>
      <c r="F422" s="434">
        <v>523700</v>
      </c>
      <c r="G422" s="429" t="s">
        <v>66</v>
      </c>
      <c r="H422" s="438">
        <v>321.87</v>
      </c>
      <c r="I422" s="438">
        <v>1300</v>
      </c>
      <c r="J422" s="438"/>
      <c r="K422" s="438">
        <v>1300</v>
      </c>
      <c r="L422" s="438">
        <v>92.72</v>
      </c>
      <c r="M422" s="432">
        <v>500</v>
      </c>
      <c r="N422" s="432">
        <f t="shared" si="13"/>
        <v>592.72</v>
      </c>
      <c r="O422" s="467">
        <v>1300</v>
      </c>
      <c r="P422" s="471">
        <v>-300</v>
      </c>
      <c r="Q422" s="468">
        <f t="shared" si="14"/>
        <v>1000</v>
      </c>
      <c r="R422" s="468" t="e">
        <f>SUMIF(EXPdata!G:G,C:C,EXPdata!#REF!)</f>
        <v>#REF!</v>
      </c>
      <c r="S422" s="463" t="s">
        <v>4426</v>
      </c>
    </row>
    <row r="423" spans="1:19">
      <c r="A423" s="427" t="s">
        <v>1524</v>
      </c>
      <c r="B423" s="428" t="s">
        <v>1224</v>
      </c>
      <c r="C423" s="429" t="s">
        <v>322</v>
      </c>
      <c r="D423" s="443" t="s">
        <v>2128</v>
      </c>
      <c r="E423" s="430" t="s">
        <v>4679</v>
      </c>
      <c r="F423" s="434">
        <v>522320</v>
      </c>
      <c r="G423" s="429" t="s">
        <v>93</v>
      </c>
      <c r="H423" s="438">
        <v>972.75</v>
      </c>
      <c r="I423" s="438">
        <v>2000</v>
      </c>
      <c r="J423" s="438"/>
      <c r="K423" s="438">
        <v>2000</v>
      </c>
      <c r="L423" s="438">
        <v>332.62</v>
      </c>
      <c r="M423" s="432">
        <v>1667</v>
      </c>
      <c r="N423" s="432">
        <f t="shared" si="13"/>
        <v>1999.62</v>
      </c>
      <c r="O423" s="467">
        <v>2000</v>
      </c>
      <c r="P423" s="471"/>
      <c r="Q423" s="468">
        <f t="shared" si="14"/>
        <v>2000</v>
      </c>
      <c r="R423" s="468" t="e">
        <f>SUMIF(EXPdata!G:G,C:C,EXPdata!#REF!)</f>
        <v>#REF!</v>
      </c>
      <c r="S423" s="445" t="s">
        <v>4465</v>
      </c>
    </row>
    <row r="424" spans="1:19" ht="60">
      <c r="A424" s="427" t="s">
        <v>1524</v>
      </c>
      <c r="B424" s="428" t="s">
        <v>1224</v>
      </c>
      <c r="C424" s="429" t="s">
        <v>918</v>
      </c>
      <c r="D424" s="443" t="s">
        <v>2128</v>
      </c>
      <c r="E424" s="430" t="s">
        <v>4679</v>
      </c>
      <c r="F424" s="434">
        <v>522400</v>
      </c>
      <c r="G424" s="429" t="s">
        <v>340</v>
      </c>
      <c r="H424" s="438">
        <v>26.39</v>
      </c>
      <c r="I424" s="438">
        <v>500</v>
      </c>
      <c r="J424" s="438"/>
      <c r="K424" s="438">
        <v>500</v>
      </c>
      <c r="L424" s="438">
        <v>0</v>
      </c>
      <c r="M424" s="432">
        <v>500</v>
      </c>
      <c r="N424" s="432">
        <f t="shared" si="13"/>
        <v>500</v>
      </c>
      <c r="O424" s="467">
        <v>500</v>
      </c>
      <c r="P424" s="471"/>
      <c r="Q424" s="468">
        <f t="shared" si="14"/>
        <v>500</v>
      </c>
      <c r="R424" s="468" t="e">
        <f>SUMIF(EXPdata!G:G,C:C,EXPdata!#REF!)</f>
        <v>#REF!</v>
      </c>
      <c r="S424" s="445" t="s">
        <v>4466</v>
      </c>
    </row>
    <row r="425" spans="1:19">
      <c r="A425" s="427" t="s">
        <v>1524</v>
      </c>
      <c r="B425" s="428" t="s">
        <v>1224</v>
      </c>
      <c r="C425" s="429" t="s">
        <v>1538</v>
      </c>
      <c r="D425" s="443" t="s">
        <v>2132</v>
      </c>
      <c r="E425" s="430" t="s">
        <v>4679</v>
      </c>
      <c r="F425" s="434">
        <v>523290</v>
      </c>
      <c r="G425" s="429" t="s">
        <v>1281</v>
      </c>
      <c r="H425" s="438">
        <v>644.07999999999993</v>
      </c>
      <c r="I425" s="438">
        <v>900</v>
      </c>
      <c r="J425" s="438"/>
      <c r="K425" s="438">
        <v>900</v>
      </c>
      <c r="L425" s="438">
        <v>-50.64</v>
      </c>
      <c r="M425" s="432">
        <v>951</v>
      </c>
      <c r="N425" s="432">
        <f t="shared" si="13"/>
        <v>900.36</v>
      </c>
      <c r="O425" s="467">
        <v>900</v>
      </c>
      <c r="P425" s="471"/>
      <c r="Q425" s="468">
        <f t="shared" si="14"/>
        <v>900</v>
      </c>
      <c r="R425" s="468" t="e">
        <f>SUMIF(EXPdata!G:G,C:C,EXPdata!#REF!)</f>
        <v>#REF!</v>
      </c>
      <c r="S425" s="445"/>
    </row>
    <row r="426" spans="1:19">
      <c r="A426" s="427" t="s">
        <v>1524</v>
      </c>
      <c r="B426" s="428" t="s">
        <v>1224</v>
      </c>
      <c r="C426" s="429" t="s">
        <v>1592</v>
      </c>
      <c r="D426" s="443" t="s">
        <v>2133</v>
      </c>
      <c r="E426" s="430" t="s">
        <v>4679</v>
      </c>
      <c r="F426" s="434">
        <v>523700</v>
      </c>
      <c r="G426" s="429" t="s">
        <v>66</v>
      </c>
      <c r="H426" s="438">
        <v>186.81</v>
      </c>
      <c r="I426" s="438">
        <v>150</v>
      </c>
      <c r="J426" s="438"/>
      <c r="K426" s="438">
        <v>150</v>
      </c>
      <c r="L426" s="438">
        <v>0</v>
      </c>
      <c r="M426" s="432">
        <v>150</v>
      </c>
      <c r="N426" s="432">
        <f t="shared" si="13"/>
        <v>150</v>
      </c>
      <c r="O426" s="467">
        <v>150</v>
      </c>
      <c r="P426" s="471"/>
      <c r="Q426" s="468">
        <f t="shared" si="14"/>
        <v>150</v>
      </c>
      <c r="R426" s="468" t="e">
        <f>SUMIF(EXPdata!G:G,C:C,EXPdata!#REF!)</f>
        <v>#REF!</v>
      </c>
      <c r="S426" s="445" t="s">
        <v>4469</v>
      </c>
    </row>
    <row r="427" spans="1:19" ht="45">
      <c r="A427" s="427" t="s">
        <v>1524</v>
      </c>
      <c r="B427" s="428" t="s">
        <v>1224</v>
      </c>
      <c r="C427" s="429" t="s">
        <v>1634</v>
      </c>
      <c r="D427" s="443" t="s">
        <v>2133</v>
      </c>
      <c r="E427" s="430" t="s">
        <v>4679</v>
      </c>
      <c r="F427" s="434">
        <v>523800</v>
      </c>
      <c r="G427" s="429" t="s">
        <v>67</v>
      </c>
      <c r="H427" s="438">
        <v>0</v>
      </c>
      <c r="I427" s="438">
        <v>250</v>
      </c>
      <c r="J427" s="438"/>
      <c r="K427" s="438">
        <v>250</v>
      </c>
      <c r="L427" s="438">
        <v>0</v>
      </c>
      <c r="M427" s="432">
        <v>250</v>
      </c>
      <c r="N427" s="432">
        <f t="shared" si="13"/>
        <v>250</v>
      </c>
      <c r="O427" s="467">
        <v>250</v>
      </c>
      <c r="P427" s="471"/>
      <c r="Q427" s="468">
        <f t="shared" si="14"/>
        <v>250</v>
      </c>
      <c r="R427" s="468" t="e">
        <f>SUMIF(EXPdata!G:G,C:C,EXPdata!#REF!)</f>
        <v>#REF!</v>
      </c>
      <c r="S427" s="445" t="s">
        <v>4470</v>
      </c>
    </row>
    <row r="428" spans="1:19">
      <c r="A428" s="427" t="s">
        <v>23</v>
      </c>
      <c r="B428" s="428" t="s">
        <v>437</v>
      </c>
      <c r="C428" s="429" t="s">
        <v>186</v>
      </c>
      <c r="D428" s="443" t="s">
        <v>2133</v>
      </c>
      <c r="E428" s="430" t="s">
        <v>4679</v>
      </c>
      <c r="F428" s="434">
        <v>523700</v>
      </c>
      <c r="G428" s="429" t="s">
        <v>66</v>
      </c>
      <c r="H428" s="438">
        <v>620.66</v>
      </c>
      <c r="I428" s="438">
        <v>750</v>
      </c>
      <c r="J428" s="438"/>
      <c r="K428" s="438">
        <v>750</v>
      </c>
      <c r="L428" s="438">
        <v>95.91</v>
      </c>
      <c r="M428" s="432">
        <v>95.91</v>
      </c>
      <c r="N428" s="432">
        <f t="shared" si="13"/>
        <v>191.82</v>
      </c>
      <c r="O428" s="467">
        <v>750</v>
      </c>
      <c r="P428" s="471">
        <v>-250</v>
      </c>
      <c r="Q428" s="468">
        <f t="shared" si="14"/>
        <v>500</v>
      </c>
      <c r="R428" s="468" t="e">
        <f>SUMIF(EXPdata!G:G,C:C,EXPdata!#REF!)</f>
        <v>#REF!</v>
      </c>
      <c r="S428" s="445"/>
    </row>
    <row r="429" spans="1:19">
      <c r="A429" s="427" t="s">
        <v>1524</v>
      </c>
      <c r="B429" s="428" t="s">
        <v>1224</v>
      </c>
      <c r="C429" s="429" t="s">
        <v>2092</v>
      </c>
      <c r="D429" s="443" t="s">
        <v>2128</v>
      </c>
      <c r="E429" s="430" t="s">
        <v>4679</v>
      </c>
      <c r="F429" s="434">
        <v>527680</v>
      </c>
      <c r="G429" s="429" t="s">
        <v>74</v>
      </c>
      <c r="H429" s="438">
        <v>188.20000000000002</v>
      </c>
      <c r="I429" s="438">
        <v>1250</v>
      </c>
      <c r="J429" s="438"/>
      <c r="K429" s="438">
        <v>1250</v>
      </c>
      <c r="L429" s="438">
        <v>38.79</v>
      </c>
      <c r="M429" s="432">
        <v>1211</v>
      </c>
      <c r="N429" s="432">
        <f t="shared" si="13"/>
        <v>1249.79</v>
      </c>
      <c r="O429" s="467">
        <v>500</v>
      </c>
      <c r="P429" s="471"/>
      <c r="Q429" s="468">
        <f t="shared" si="14"/>
        <v>500</v>
      </c>
      <c r="R429" s="468" t="e">
        <f>SUMIF(EXPdata!G:G,C:C,EXPdata!#REF!)</f>
        <v>#REF!</v>
      </c>
      <c r="S429" s="445" t="s">
        <v>4471</v>
      </c>
    </row>
    <row r="430" spans="1:19" ht="30">
      <c r="A430" s="427" t="s">
        <v>1524</v>
      </c>
      <c r="B430" s="428" t="s">
        <v>1224</v>
      </c>
      <c r="C430" s="429" t="s">
        <v>2538</v>
      </c>
      <c r="D430" s="443" t="s">
        <v>2128</v>
      </c>
      <c r="E430" s="430" t="s">
        <v>4679</v>
      </c>
      <c r="F430" s="434">
        <v>527720</v>
      </c>
      <c r="G430" s="429" t="s">
        <v>98</v>
      </c>
      <c r="H430" s="438">
        <v>0</v>
      </c>
      <c r="I430" s="438">
        <v>150</v>
      </c>
      <c r="J430" s="438"/>
      <c r="K430" s="438">
        <v>150</v>
      </c>
      <c r="L430" s="438">
        <v>0</v>
      </c>
      <c r="M430" s="432">
        <v>150</v>
      </c>
      <c r="N430" s="432">
        <f t="shared" si="13"/>
        <v>150</v>
      </c>
      <c r="O430" s="467">
        <v>150</v>
      </c>
      <c r="P430" s="471"/>
      <c r="Q430" s="468">
        <f t="shared" si="14"/>
        <v>150</v>
      </c>
      <c r="R430" s="468" t="e">
        <f>SUMIF(EXPdata!G:G,C:C,EXPdata!#REF!)</f>
        <v>#REF!</v>
      </c>
      <c r="S430" s="445" t="s">
        <v>4472</v>
      </c>
    </row>
    <row r="431" spans="1:19">
      <c r="A431" s="427" t="s">
        <v>1766</v>
      </c>
      <c r="B431" s="428" t="s">
        <v>46</v>
      </c>
      <c r="C431" s="429" t="s">
        <v>577</v>
      </c>
      <c r="D431" s="443" t="s">
        <v>2133</v>
      </c>
      <c r="E431" s="430" t="s">
        <v>4679</v>
      </c>
      <c r="F431" s="434">
        <v>523700</v>
      </c>
      <c r="G431" s="429" t="s">
        <v>66</v>
      </c>
      <c r="H431" s="438">
        <v>2316.0799999999995</v>
      </c>
      <c r="I431" s="438">
        <v>5000</v>
      </c>
      <c r="J431" s="438"/>
      <c r="K431" s="438">
        <v>5000</v>
      </c>
      <c r="L431" s="438">
        <v>364.41</v>
      </c>
      <c r="M431" s="432">
        <v>4592.1400000000003</v>
      </c>
      <c r="N431" s="432">
        <f t="shared" si="13"/>
        <v>4956.55</v>
      </c>
      <c r="O431" s="467">
        <v>5000</v>
      </c>
      <c r="P431" s="471">
        <v>-1000</v>
      </c>
      <c r="Q431" s="468">
        <f t="shared" si="14"/>
        <v>4000</v>
      </c>
      <c r="R431" s="468" t="e">
        <f>SUMIF(EXPdata!G:G,C:C,EXPdata!#REF!)</f>
        <v>#REF!</v>
      </c>
      <c r="S431" s="445"/>
    </row>
    <row r="432" spans="1:19" ht="30">
      <c r="A432" s="427" t="s">
        <v>1524</v>
      </c>
      <c r="B432" s="428" t="s">
        <v>1224</v>
      </c>
      <c r="C432" s="429" t="s">
        <v>2537</v>
      </c>
      <c r="D432" s="443" t="s">
        <v>2132</v>
      </c>
      <c r="E432" s="430" t="s">
        <v>4679</v>
      </c>
      <c r="F432" s="434">
        <v>528020</v>
      </c>
      <c r="G432" s="429" t="s">
        <v>152</v>
      </c>
      <c r="H432" s="438">
        <v>0</v>
      </c>
      <c r="I432" s="438">
        <v>350</v>
      </c>
      <c r="J432" s="438"/>
      <c r="K432" s="438">
        <v>350</v>
      </c>
      <c r="L432" s="438">
        <v>0</v>
      </c>
      <c r="M432" s="432">
        <v>350</v>
      </c>
      <c r="N432" s="432">
        <f t="shared" si="13"/>
        <v>350</v>
      </c>
      <c r="O432" s="467">
        <v>350</v>
      </c>
      <c r="P432" s="471"/>
      <c r="Q432" s="468">
        <f t="shared" si="14"/>
        <v>350</v>
      </c>
      <c r="R432" s="468" t="e">
        <f>SUMIF(EXPdata!G:G,C:C,EXPdata!#REF!)</f>
        <v>#REF!</v>
      </c>
      <c r="S432" s="445" t="s">
        <v>4461</v>
      </c>
    </row>
    <row r="433" spans="1:19">
      <c r="A433" s="427" t="s">
        <v>1524</v>
      </c>
      <c r="B433" s="428" t="s">
        <v>1224</v>
      </c>
      <c r="C433" s="429" t="s">
        <v>324</v>
      </c>
      <c r="D433" s="443" t="s">
        <v>30</v>
      </c>
      <c r="E433" s="430" t="s">
        <v>4679</v>
      </c>
      <c r="F433" s="434">
        <v>529500</v>
      </c>
      <c r="G433" s="429" t="s">
        <v>100</v>
      </c>
      <c r="H433" s="438">
        <v>3423.4900000000002</v>
      </c>
      <c r="I433" s="438">
        <v>4000</v>
      </c>
      <c r="J433" s="438"/>
      <c r="K433" s="438">
        <v>4000</v>
      </c>
      <c r="L433" s="438">
        <v>1449.75</v>
      </c>
      <c r="M433" s="432">
        <v>2550</v>
      </c>
      <c r="N433" s="432">
        <f t="shared" si="13"/>
        <v>3999.75</v>
      </c>
      <c r="O433" s="467">
        <v>4000</v>
      </c>
      <c r="P433" s="471"/>
      <c r="Q433" s="468">
        <f t="shared" si="14"/>
        <v>4000</v>
      </c>
      <c r="R433" s="468" t="e">
        <f>SUMIF(EXPdata!G:G,C:C,EXPdata!#REF!)</f>
        <v>#REF!</v>
      </c>
      <c r="S433" s="445" t="s">
        <v>4458</v>
      </c>
    </row>
    <row r="434" spans="1:19">
      <c r="A434" s="427" t="s">
        <v>1524</v>
      </c>
      <c r="B434" s="428" t="s">
        <v>1224</v>
      </c>
      <c r="C434" s="429" t="s">
        <v>325</v>
      </c>
      <c r="D434" s="443" t="s">
        <v>30</v>
      </c>
      <c r="E434" s="430" t="s">
        <v>4679</v>
      </c>
      <c r="F434" s="434">
        <v>529510</v>
      </c>
      <c r="G434" s="429" t="s">
        <v>101</v>
      </c>
      <c r="H434" s="438">
        <v>2505.8900000000003</v>
      </c>
      <c r="I434" s="438">
        <v>4500</v>
      </c>
      <c r="J434" s="438"/>
      <c r="K434" s="438">
        <v>4500</v>
      </c>
      <c r="L434" s="438">
        <v>1382.53</v>
      </c>
      <c r="M434" s="432">
        <v>2617</v>
      </c>
      <c r="N434" s="432">
        <f t="shared" si="13"/>
        <v>3999.5299999999997</v>
      </c>
      <c r="O434" s="467">
        <v>4000</v>
      </c>
      <c r="P434" s="471"/>
      <c r="Q434" s="468">
        <f t="shared" si="14"/>
        <v>4000</v>
      </c>
      <c r="R434" s="468" t="e">
        <f>SUMIF(EXPdata!G:G,C:C,EXPdata!#REF!)</f>
        <v>#REF!</v>
      </c>
      <c r="S434" s="445"/>
    </row>
    <row r="435" spans="1:19" ht="30">
      <c r="A435" s="427" t="s">
        <v>1524</v>
      </c>
      <c r="B435" s="428" t="s">
        <v>1224</v>
      </c>
      <c r="C435" s="429" t="s">
        <v>1405</v>
      </c>
      <c r="D435" s="443" t="s">
        <v>30</v>
      </c>
      <c r="E435" s="430" t="s">
        <v>4679</v>
      </c>
      <c r="F435" s="434">
        <v>529520</v>
      </c>
      <c r="G435" s="429" t="s">
        <v>102</v>
      </c>
      <c r="H435" s="438">
        <v>1335</v>
      </c>
      <c r="I435" s="438">
        <v>1560</v>
      </c>
      <c r="J435" s="438"/>
      <c r="K435" s="438">
        <v>1560</v>
      </c>
      <c r="L435" s="438">
        <v>0</v>
      </c>
      <c r="M435" s="432">
        <v>0</v>
      </c>
      <c r="N435" s="432">
        <f t="shared" si="13"/>
        <v>0</v>
      </c>
      <c r="O435" s="467">
        <v>1560</v>
      </c>
      <c r="P435" s="471"/>
      <c r="Q435" s="468">
        <f t="shared" si="14"/>
        <v>1560</v>
      </c>
      <c r="R435" s="468" t="e">
        <f>SUMIF(EXPdata!G:G,C:C,EXPdata!#REF!)</f>
        <v>#REF!</v>
      </c>
      <c r="S435" s="445" t="s">
        <v>4473</v>
      </c>
    </row>
    <row r="436" spans="1:19">
      <c r="A436" s="427" t="s">
        <v>1524</v>
      </c>
      <c r="B436" s="428" t="s">
        <v>1224</v>
      </c>
      <c r="C436" s="429" t="s">
        <v>1677</v>
      </c>
      <c r="D436" s="443" t="s">
        <v>30</v>
      </c>
      <c r="E436" s="430" t="s">
        <v>4679</v>
      </c>
      <c r="F436" s="434">
        <v>529550</v>
      </c>
      <c r="G436" s="429" t="s">
        <v>103</v>
      </c>
      <c r="H436" s="438">
        <v>283.05</v>
      </c>
      <c r="I436" s="438">
        <v>578</v>
      </c>
      <c r="J436" s="438"/>
      <c r="K436" s="438">
        <v>578</v>
      </c>
      <c r="L436" s="438">
        <v>149.75</v>
      </c>
      <c r="M436" s="432">
        <v>0</v>
      </c>
      <c r="N436" s="432">
        <f t="shared" si="13"/>
        <v>149.75</v>
      </c>
      <c r="O436" s="467">
        <v>600</v>
      </c>
      <c r="P436" s="471"/>
      <c r="Q436" s="468">
        <f t="shared" si="14"/>
        <v>600</v>
      </c>
      <c r="R436" s="468" t="e">
        <f>SUMIF(EXPdata!G:G,C:C,EXPdata!#REF!)</f>
        <v>#REF!</v>
      </c>
      <c r="S436" s="445" t="s">
        <v>4479</v>
      </c>
    </row>
    <row r="437" spans="1:19">
      <c r="A437" s="427" t="s">
        <v>1524</v>
      </c>
      <c r="B437" s="428" t="s">
        <v>1224</v>
      </c>
      <c r="C437" s="429" t="s">
        <v>1650</v>
      </c>
      <c r="D437" s="443" t="s">
        <v>2134</v>
      </c>
      <c r="E437" s="430" t="s">
        <v>4678</v>
      </c>
      <c r="F437" s="434">
        <v>537080</v>
      </c>
      <c r="G437" s="429" t="s">
        <v>84</v>
      </c>
      <c r="H437" s="438">
        <v>800</v>
      </c>
      <c r="I437" s="438">
        <v>800</v>
      </c>
      <c r="J437" s="438"/>
      <c r="K437" s="438">
        <v>800</v>
      </c>
      <c r="L437" s="438">
        <v>800</v>
      </c>
      <c r="M437" s="432">
        <v>0</v>
      </c>
      <c r="N437" s="432">
        <f t="shared" si="13"/>
        <v>800</v>
      </c>
      <c r="O437" s="467">
        <v>800</v>
      </c>
      <c r="P437" s="471"/>
      <c r="Q437" s="468">
        <f t="shared" si="14"/>
        <v>800</v>
      </c>
      <c r="R437" s="468" t="e">
        <f>SUMIF(EXPdata!G:G,C:C,EXPdata!#REF!)</f>
        <v>#REF!</v>
      </c>
      <c r="S437" s="445" t="s">
        <v>4460</v>
      </c>
    </row>
    <row r="438" spans="1:19">
      <c r="A438" s="427" t="s">
        <v>1524</v>
      </c>
      <c r="B438" s="439" t="s">
        <v>295</v>
      </c>
      <c r="C438" s="429" t="s">
        <v>1437</v>
      </c>
      <c r="D438" s="482" t="s">
        <v>2547</v>
      </c>
      <c r="E438" s="483" t="s">
        <v>4677</v>
      </c>
      <c r="F438" s="484">
        <v>510000</v>
      </c>
      <c r="G438" s="485" t="s">
        <v>1791</v>
      </c>
      <c r="H438" s="438">
        <v>0</v>
      </c>
      <c r="I438" s="438">
        <v>221369</v>
      </c>
      <c r="J438" s="438"/>
      <c r="K438" s="438">
        <v>221369</v>
      </c>
      <c r="L438" s="438">
        <v>0</v>
      </c>
      <c r="M438" s="432">
        <v>155475</v>
      </c>
      <c r="N438" s="432">
        <f t="shared" si="13"/>
        <v>155475</v>
      </c>
      <c r="O438" s="467">
        <v>206681</v>
      </c>
      <c r="P438" s="471"/>
      <c r="Q438" s="468">
        <f t="shared" si="14"/>
        <v>206681</v>
      </c>
      <c r="R438" s="468" t="e">
        <f>SUMIF(EXPdata!G:G,C:C,EXPdata!#REF!)</f>
        <v>#REF!</v>
      </c>
      <c r="S438" s="445" t="s">
        <v>4273</v>
      </c>
    </row>
    <row r="439" spans="1:19">
      <c r="A439" s="427" t="s">
        <v>1524</v>
      </c>
      <c r="B439" s="439" t="s">
        <v>295</v>
      </c>
      <c r="C439" s="429" t="s">
        <v>866</v>
      </c>
      <c r="D439" s="443" t="s">
        <v>1950</v>
      </c>
      <c r="E439" s="430" t="s">
        <v>4677</v>
      </c>
      <c r="F439" s="434">
        <v>510420</v>
      </c>
      <c r="G439" s="429" t="s">
        <v>464</v>
      </c>
      <c r="H439" s="438">
        <v>2098.1299999999997</v>
      </c>
      <c r="I439" s="438">
        <v>1000</v>
      </c>
      <c r="J439" s="438"/>
      <c r="K439" s="438">
        <v>1000</v>
      </c>
      <c r="L439" s="438">
        <v>353.56</v>
      </c>
      <c r="M439" s="432">
        <v>1000</v>
      </c>
      <c r="N439" s="432">
        <f t="shared" si="13"/>
        <v>1353.56</v>
      </c>
      <c r="O439" s="467">
        <v>2000</v>
      </c>
      <c r="P439" s="471"/>
      <c r="Q439" s="468">
        <f t="shared" si="14"/>
        <v>2000</v>
      </c>
      <c r="R439" s="468" t="e">
        <f>SUMIF(EXPdata!G:G,C:C,EXPdata!#REF!)</f>
        <v>#REF!</v>
      </c>
      <c r="S439" s="445" t="s">
        <v>4284</v>
      </c>
    </row>
    <row r="440" spans="1:19">
      <c r="A440" s="427" t="s">
        <v>1524</v>
      </c>
      <c r="B440" s="439" t="s">
        <v>295</v>
      </c>
      <c r="C440" s="429" t="s">
        <v>867</v>
      </c>
      <c r="D440" s="443" t="s">
        <v>1950</v>
      </c>
      <c r="E440" s="430" t="s">
        <v>4677</v>
      </c>
      <c r="F440" s="434">
        <v>510620</v>
      </c>
      <c r="G440" s="429" t="s">
        <v>467</v>
      </c>
      <c r="H440" s="438">
        <v>232.66</v>
      </c>
      <c r="I440" s="438">
        <v>892</v>
      </c>
      <c r="J440" s="438"/>
      <c r="K440" s="438">
        <v>892</v>
      </c>
      <c r="L440" s="438">
        <v>520.44999999999993</v>
      </c>
      <c r="M440" s="432">
        <v>372</v>
      </c>
      <c r="N440" s="432">
        <f t="shared" si="13"/>
        <v>892.44999999999993</v>
      </c>
      <c r="O440" s="467">
        <v>892</v>
      </c>
      <c r="P440" s="471"/>
      <c r="Q440" s="468">
        <f t="shared" si="14"/>
        <v>892</v>
      </c>
      <c r="R440" s="468" t="e">
        <f>SUMIF(EXPdata!G:G,C:C,EXPdata!#REF!)</f>
        <v>#REF!</v>
      </c>
      <c r="S440" s="445"/>
    </row>
    <row r="441" spans="1:19">
      <c r="A441" s="427" t="s">
        <v>1524</v>
      </c>
      <c r="B441" s="439" t="s">
        <v>295</v>
      </c>
      <c r="C441" s="429" t="s">
        <v>868</v>
      </c>
      <c r="D441" s="443" t="s">
        <v>1950</v>
      </c>
      <c r="E441" s="430" t="s">
        <v>4677</v>
      </c>
      <c r="F441" s="434">
        <v>510700</v>
      </c>
      <c r="G441" s="429" t="s">
        <v>468</v>
      </c>
      <c r="H441" s="438">
        <v>1627.3400000000001</v>
      </c>
      <c r="I441" s="438">
        <v>0</v>
      </c>
      <c r="J441" s="438"/>
      <c r="K441" s="438">
        <v>0</v>
      </c>
      <c r="L441" s="438">
        <v>1404.54</v>
      </c>
      <c r="M441" s="432">
        <v>1000</v>
      </c>
      <c r="N441" s="432">
        <f t="shared" si="13"/>
        <v>2404.54</v>
      </c>
      <c r="O441" s="467">
        <v>2400</v>
      </c>
      <c r="P441" s="471"/>
      <c r="Q441" s="468">
        <f t="shared" si="14"/>
        <v>2400</v>
      </c>
      <c r="R441" s="468" t="e">
        <f>SUMIF(EXPdata!G:G,C:C,EXPdata!#REF!)</f>
        <v>#REF!</v>
      </c>
      <c r="S441" s="445" t="s">
        <v>4289</v>
      </c>
    </row>
    <row r="442" spans="1:19">
      <c r="A442" s="427" t="s">
        <v>1766</v>
      </c>
      <c r="B442" s="428" t="s">
        <v>430</v>
      </c>
      <c r="C442" s="429" t="s">
        <v>651</v>
      </c>
      <c r="D442" s="443" t="s">
        <v>2133</v>
      </c>
      <c r="E442" s="430" t="s">
        <v>4679</v>
      </c>
      <c r="F442" s="434">
        <v>523700</v>
      </c>
      <c r="G442" s="429" t="s">
        <v>66</v>
      </c>
      <c r="H442" s="438">
        <v>51</v>
      </c>
      <c r="I442" s="438">
        <v>500</v>
      </c>
      <c r="J442" s="438"/>
      <c r="K442" s="438">
        <v>500</v>
      </c>
      <c r="L442" s="438">
        <v>0</v>
      </c>
      <c r="M442" s="432">
        <v>500</v>
      </c>
      <c r="N442" s="432">
        <f t="shared" si="13"/>
        <v>500</v>
      </c>
      <c r="O442" s="467">
        <v>500</v>
      </c>
      <c r="P442" s="471">
        <v>-200</v>
      </c>
      <c r="Q442" s="468">
        <f t="shared" si="14"/>
        <v>300</v>
      </c>
      <c r="R442" s="468" t="e">
        <f>SUMIF(EXPdata!G:G,C:C,EXPdata!#REF!)</f>
        <v>#REF!</v>
      </c>
      <c r="S442" s="445"/>
    </row>
    <row r="443" spans="1:19">
      <c r="A443" s="427" t="s">
        <v>1524</v>
      </c>
      <c r="B443" s="439" t="s">
        <v>295</v>
      </c>
      <c r="C443" s="429" t="s">
        <v>1370</v>
      </c>
      <c r="D443" s="443" t="s">
        <v>2129</v>
      </c>
      <c r="E443" s="430" t="s">
        <v>4679</v>
      </c>
      <c r="F443" s="434">
        <v>520105</v>
      </c>
      <c r="G443" s="429" t="s">
        <v>487</v>
      </c>
      <c r="H443" s="438">
        <v>265.43</v>
      </c>
      <c r="I443" s="438">
        <v>150</v>
      </c>
      <c r="J443" s="438"/>
      <c r="K443" s="438">
        <v>150</v>
      </c>
      <c r="L443" s="438">
        <v>20.46</v>
      </c>
      <c r="M443" s="432">
        <v>130</v>
      </c>
      <c r="N443" s="432">
        <f t="shared" si="13"/>
        <v>150.46</v>
      </c>
      <c r="O443" s="467">
        <v>150</v>
      </c>
      <c r="P443" s="471"/>
      <c r="Q443" s="468">
        <f t="shared" si="14"/>
        <v>150</v>
      </c>
      <c r="R443" s="468" t="e">
        <f>SUMIF(EXPdata!G:G,C:C,EXPdata!#REF!)</f>
        <v>#REF!</v>
      </c>
      <c r="S443" s="445" t="s">
        <v>4450</v>
      </c>
    </row>
    <row r="444" spans="1:19" ht="30">
      <c r="A444" s="427" t="s">
        <v>1524</v>
      </c>
      <c r="B444" s="439" t="s">
        <v>295</v>
      </c>
      <c r="C444" s="429" t="s">
        <v>297</v>
      </c>
      <c r="D444" s="443" t="s">
        <v>2129</v>
      </c>
      <c r="E444" s="430" t="s">
        <v>4679</v>
      </c>
      <c r="F444" s="434">
        <v>520115</v>
      </c>
      <c r="G444" s="429" t="s">
        <v>49</v>
      </c>
      <c r="H444" s="438">
        <v>365.43</v>
      </c>
      <c r="I444" s="438">
        <v>1250</v>
      </c>
      <c r="J444" s="438"/>
      <c r="K444" s="438">
        <v>1250</v>
      </c>
      <c r="L444" s="438">
        <v>593.70000000000005</v>
      </c>
      <c r="M444" s="432">
        <v>1356</v>
      </c>
      <c r="N444" s="432">
        <f t="shared" si="13"/>
        <v>1949.7</v>
      </c>
      <c r="O444" s="467">
        <v>1250</v>
      </c>
      <c r="P444" s="471"/>
      <c r="Q444" s="468">
        <f t="shared" si="14"/>
        <v>1250</v>
      </c>
      <c r="R444" s="468" t="e">
        <f>SUMIF(EXPdata!G:G,C:C,EXPdata!#REF!)</f>
        <v>#REF!</v>
      </c>
      <c r="S444" s="445" t="s">
        <v>4457</v>
      </c>
    </row>
    <row r="445" spans="1:19">
      <c r="A445" s="427" t="s">
        <v>1524</v>
      </c>
      <c r="B445" s="439" t="s">
        <v>295</v>
      </c>
      <c r="C445" s="429" t="s">
        <v>298</v>
      </c>
      <c r="D445" s="443" t="s">
        <v>30</v>
      </c>
      <c r="E445" s="430" t="s">
        <v>4679</v>
      </c>
      <c r="F445" s="434">
        <v>520230</v>
      </c>
      <c r="G445" s="429" t="s">
        <v>50</v>
      </c>
      <c r="H445" s="438">
        <v>1299.3799999999999</v>
      </c>
      <c r="I445" s="438">
        <v>2400</v>
      </c>
      <c r="J445" s="438"/>
      <c r="K445" s="438">
        <v>2400</v>
      </c>
      <c r="L445" s="438">
        <v>551.33999999999992</v>
      </c>
      <c r="M445" s="432">
        <v>600</v>
      </c>
      <c r="N445" s="432">
        <f t="shared" si="13"/>
        <v>1151.3399999999999</v>
      </c>
      <c r="O445" s="467">
        <v>1800</v>
      </c>
      <c r="P445" s="471"/>
      <c r="Q445" s="468">
        <f t="shared" si="14"/>
        <v>1800</v>
      </c>
      <c r="R445" s="468" t="e">
        <f>SUMIF(EXPdata!G:G,C:C,EXPdata!#REF!)</f>
        <v>#REF!</v>
      </c>
      <c r="S445" s="445" t="s">
        <v>4436</v>
      </c>
    </row>
    <row r="446" spans="1:19">
      <c r="A446" s="427" t="s">
        <v>1524</v>
      </c>
      <c r="B446" s="439" t="s">
        <v>295</v>
      </c>
      <c r="C446" s="429" t="s">
        <v>299</v>
      </c>
      <c r="D446" s="443" t="s">
        <v>30</v>
      </c>
      <c r="E446" s="430" t="s">
        <v>4679</v>
      </c>
      <c r="F446" s="434">
        <v>520320</v>
      </c>
      <c r="G446" s="429" t="s">
        <v>51</v>
      </c>
      <c r="H446" s="438">
        <v>816.26</v>
      </c>
      <c r="I446" s="438">
        <v>800</v>
      </c>
      <c r="J446" s="438"/>
      <c r="K446" s="438">
        <v>800</v>
      </c>
      <c r="L446" s="438">
        <v>329.61</v>
      </c>
      <c r="M446" s="432">
        <v>470</v>
      </c>
      <c r="N446" s="432">
        <f t="shared" si="13"/>
        <v>799.61</v>
      </c>
      <c r="O446" s="467">
        <v>800</v>
      </c>
      <c r="P446" s="471"/>
      <c r="Q446" s="468">
        <f t="shared" si="14"/>
        <v>800</v>
      </c>
      <c r="R446" s="468" t="e">
        <f>SUMIF(EXPdata!G:G,C:C,EXPdata!#REF!)</f>
        <v>#REF!</v>
      </c>
      <c r="S446" s="445"/>
    </row>
    <row r="447" spans="1:19">
      <c r="A447" s="427" t="s">
        <v>1524</v>
      </c>
      <c r="B447" s="439" t="s">
        <v>295</v>
      </c>
      <c r="C447" s="429" t="s">
        <v>300</v>
      </c>
      <c r="D447" s="443" t="s">
        <v>30</v>
      </c>
      <c r="E447" s="430" t="s">
        <v>4679</v>
      </c>
      <c r="F447" s="434">
        <v>520330</v>
      </c>
      <c r="G447" s="429" t="s">
        <v>52</v>
      </c>
      <c r="H447" s="438">
        <v>1969.9499999999998</v>
      </c>
      <c r="I447" s="438">
        <v>1680</v>
      </c>
      <c r="J447" s="438"/>
      <c r="K447" s="438">
        <v>1680</v>
      </c>
      <c r="L447" s="438">
        <v>695.07</v>
      </c>
      <c r="M447" s="432">
        <v>985</v>
      </c>
      <c r="N447" s="432">
        <f t="shared" si="13"/>
        <v>1680.0700000000002</v>
      </c>
      <c r="O447" s="467">
        <v>1680</v>
      </c>
      <c r="P447" s="471"/>
      <c r="Q447" s="468">
        <f t="shared" si="14"/>
        <v>1680</v>
      </c>
      <c r="R447" s="468" t="e">
        <f>SUMIF(EXPdata!G:G,C:C,EXPdata!#REF!)</f>
        <v>#REF!</v>
      </c>
      <c r="S447" s="445"/>
    </row>
    <row r="448" spans="1:19">
      <c r="A448" s="427" t="s">
        <v>1524</v>
      </c>
      <c r="B448" s="439" t="s">
        <v>295</v>
      </c>
      <c r="C448" s="429" t="s">
        <v>2883</v>
      </c>
      <c r="D448" s="433" t="s">
        <v>2130</v>
      </c>
      <c r="E448" s="477" t="s">
        <v>4679</v>
      </c>
      <c r="F448" s="431">
        <v>520360</v>
      </c>
      <c r="G448" s="478" t="s">
        <v>2917</v>
      </c>
      <c r="H448" s="438"/>
      <c r="I448" s="438"/>
      <c r="J448" s="438"/>
      <c r="K448" s="438"/>
      <c r="L448" s="438">
        <v>837.09999999999991</v>
      </c>
      <c r="M448" s="432">
        <v>1143</v>
      </c>
      <c r="N448" s="432">
        <f t="shared" si="13"/>
        <v>1980.1</v>
      </c>
      <c r="O448" s="467">
        <v>1980</v>
      </c>
      <c r="P448" s="471"/>
      <c r="Q448" s="468">
        <f t="shared" si="14"/>
        <v>1980</v>
      </c>
      <c r="R448" s="468" t="e">
        <f>SUMIF(EXPdata!G:G,C:C,EXPdata!#REF!)</f>
        <v>#REF!</v>
      </c>
      <c r="S448" s="445" t="s">
        <v>5178</v>
      </c>
    </row>
    <row r="449" spans="1:19">
      <c r="A449" s="427" t="s">
        <v>1524</v>
      </c>
      <c r="B449" s="439" t="s">
        <v>295</v>
      </c>
      <c r="C449" s="429" t="s">
        <v>301</v>
      </c>
      <c r="D449" s="443" t="s">
        <v>2128</v>
      </c>
      <c r="E449" s="430" t="s">
        <v>4679</v>
      </c>
      <c r="F449" s="434">
        <v>520800</v>
      </c>
      <c r="G449" s="429" t="s">
        <v>54</v>
      </c>
      <c r="H449" s="438">
        <v>5670.0800000000008</v>
      </c>
      <c r="I449" s="438">
        <v>3500</v>
      </c>
      <c r="J449" s="438"/>
      <c r="K449" s="438">
        <v>3500</v>
      </c>
      <c r="L449" s="438">
        <v>2622.77</v>
      </c>
      <c r="M449" s="432">
        <v>1000</v>
      </c>
      <c r="N449" s="432">
        <f t="shared" si="13"/>
        <v>3622.77</v>
      </c>
      <c r="O449" s="467">
        <v>3500</v>
      </c>
      <c r="P449" s="471"/>
      <c r="Q449" s="468">
        <f t="shared" si="14"/>
        <v>3500</v>
      </c>
      <c r="R449" s="468" t="e">
        <f>SUMIF(EXPdata!G:G,C:C,EXPdata!#REF!)</f>
        <v>#REF!</v>
      </c>
      <c r="S449" s="445" t="s">
        <v>4439</v>
      </c>
    </row>
    <row r="450" spans="1:19" ht="120">
      <c r="A450" s="427" t="s">
        <v>1524</v>
      </c>
      <c r="B450" s="439" t="s">
        <v>295</v>
      </c>
      <c r="C450" s="429" t="s">
        <v>302</v>
      </c>
      <c r="D450" s="443" t="s">
        <v>30</v>
      </c>
      <c r="E450" s="430" t="s">
        <v>4679</v>
      </c>
      <c r="F450" s="434">
        <v>520845</v>
      </c>
      <c r="G450" s="429" t="s">
        <v>89</v>
      </c>
      <c r="H450" s="438">
        <v>9400.57</v>
      </c>
      <c r="I450" s="438">
        <v>15000</v>
      </c>
      <c r="J450" s="438"/>
      <c r="K450" s="438">
        <v>15000</v>
      </c>
      <c r="L450" s="438">
        <v>9599.1</v>
      </c>
      <c r="M450" s="432">
        <v>7000</v>
      </c>
      <c r="N450" s="432">
        <f t="shared" si="13"/>
        <v>16599.099999999999</v>
      </c>
      <c r="O450" s="467">
        <v>17000</v>
      </c>
      <c r="P450" s="471"/>
      <c r="Q450" s="468">
        <f t="shared" si="14"/>
        <v>17000</v>
      </c>
      <c r="R450" s="468" t="e">
        <f>SUMIF(EXPdata!G:G,C:C,EXPdata!#REF!)</f>
        <v>#REF!</v>
      </c>
      <c r="S450" s="445" t="s">
        <v>4456</v>
      </c>
    </row>
    <row r="451" spans="1:19">
      <c r="A451" s="427" t="s">
        <v>1524</v>
      </c>
      <c r="B451" s="439" t="s">
        <v>295</v>
      </c>
      <c r="C451" s="429" t="s">
        <v>303</v>
      </c>
      <c r="D451" s="443" t="s">
        <v>2128</v>
      </c>
      <c r="E451" s="430" t="s">
        <v>4679</v>
      </c>
      <c r="F451" s="434">
        <v>521420</v>
      </c>
      <c r="G451" s="429" t="s">
        <v>90</v>
      </c>
      <c r="H451" s="438">
        <v>4702.7800000000007</v>
      </c>
      <c r="I451" s="438">
        <v>2600</v>
      </c>
      <c r="J451" s="438"/>
      <c r="K451" s="438">
        <v>2600</v>
      </c>
      <c r="L451" s="438">
        <v>624.87000000000012</v>
      </c>
      <c r="M451" s="432">
        <v>2000</v>
      </c>
      <c r="N451" s="432">
        <f t="shared" si="13"/>
        <v>2624.87</v>
      </c>
      <c r="O451" s="467">
        <v>2600</v>
      </c>
      <c r="P451" s="471"/>
      <c r="Q451" s="468">
        <f t="shared" si="14"/>
        <v>2600</v>
      </c>
      <c r="R451" s="468" t="e">
        <f>SUMIF(EXPdata!G:G,C:C,EXPdata!#REF!)</f>
        <v>#REF!</v>
      </c>
      <c r="S451" s="445" t="s">
        <v>4443</v>
      </c>
    </row>
    <row r="452" spans="1:19">
      <c r="A452" s="427" t="s">
        <v>1524</v>
      </c>
      <c r="B452" s="439" t="s">
        <v>295</v>
      </c>
      <c r="C452" s="429" t="s">
        <v>304</v>
      </c>
      <c r="D452" s="443" t="s">
        <v>2131</v>
      </c>
      <c r="E452" s="430" t="s">
        <v>4679</v>
      </c>
      <c r="F452" s="434">
        <v>521500</v>
      </c>
      <c r="G452" s="429" t="s">
        <v>58</v>
      </c>
      <c r="H452" s="438">
        <v>820.34</v>
      </c>
      <c r="I452" s="438">
        <v>250</v>
      </c>
      <c r="J452" s="438"/>
      <c r="K452" s="438">
        <v>250</v>
      </c>
      <c r="L452" s="438">
        <v>0</v>
      </c>
      <c r="M452" s="432">
        <v>250</v>
      </c>
      <c r="N452" s="432">
        <f t="shared" si="13"/>
        <v>250</v>
      </c>
      <c r="O452" s="467">
        <v>250</v>
      </c>
      <c r="P452" s="471"/>
      <c r="Q452" s="468">
        <f t="shared" si="14"/>
        <v>250</v>
      </c>
      <c r="R452" s="468" t="e">
        <f>SUMIF(EXPdata!G:G,C:C,EXPdata!#REF!)</f>
        <v>#REF!</v>
      </c>
      <c r="S452" s="445" t="s">
        <v>4447</v>
      </c>
    </row>
    <row r="453" spans="1:19" ht="120">
      <c r="A453" s="427" t="s">
        <v>1524</v>
      </c>
      <c r="B453" s="439" t="s">
        <v>295</v>
      </c>
      <c r="C453" s="429" t="s">
        <v>1732</v>
      </c>
      <c r="D453" s="443" t="s">
        <v>2128</v>
      </c>
      <c r="E453" s="430" t="s">
        <v>4679</v>
      </c>
      <c r="F453" s="434">
        <v>521600</v>
      </c>
      <c r="G453" s="429" t="s">
        <v>91</v>
      </c>
      <c r="H453" s="438">
        <v>0</v>
      </c>
      <c r="I453" s="438">
        <v>11841</v>
      </c>
      <c r="J453" s="438"/>
      <c r="K453" s="438">
        <v>11841</v>
      </c>
      <c r="L453" s="438">
        <v>4575.04</v>
      </c>
      <c r="M453" s="432">
        <v>0</v>
      </c>
      <c r="N453" s="432">
        <f t="shared" ref="N453:N516" si="15">L453+M453</f>
        <v>4575.04</v>
      </c>
      <c r="O453" s="522">
        <v>15000</v>
      </c>
      <c r="P453" s="471"/>
      <c r="Q453" s="468">
        <f t="shared" ref="Q453:Q516" si="16">O453+P453</f>
        <v>15000</v>
      </c>
      <c r="R453" s="468" t="e">
        <f>SUMIF(EXPdata!G:G,C:C,EXPdata!#REF!)</f>
        <v>#REF!</v>
      </c>
      <c r="S453" s="445" t="s">
        <v>5335</v>
      </c>
    </row>
    <row r="454" spans="1:19">
      <c r="A454" s="427" t="s">
        <v>1524</v>
      </c>
      <c r="B454" s="439" t="s">
        <v>295</v>
      </c>
      <c r="C454" s="429" t="s">
        <v>1381</v>
      </c>
      <c r="D454" s="443" t="s">
        <v>2128</v>
      </c>
      <c r="E454" s="430" t="s">
        <v>4679</v>
      </c>
      <c r="F454" s="434">
        <v>521720</v>
      </c>
      <c r="G454" s="429" t="s">
        <v>121</v>
      </c>
      <c r="H454" s="438">
        <v>964.18000000000006</v>
      </c>
      <c r="I454" s="438">
        <v>300</v>
      </c>
      <c r="J454" s="438"/>
      <c r="K454" s="438">
        <v>300</v>
      </c>
      <c r="L454" s="438">
        <v>0</v>
      </c>
      <c r="M454" s="432">
        <v>300</v>
      </c>
      <c r="N454" s="432">
        <f t="shared" si="15"/>
        <v>300</v>
      </c>
      <c r="O454" s="467">
        <v>300</v>
      </c>
      <c r="P454" s="471"/>
      <c r="Q454" s="468">
        <f t="shared" si="16"/>
        <v>300</v>
      </c>
      <c r="R454" s="468" t="e">
        <f>SUMIF(EXPdata!G:G,C:C,EXPdata!#REF!)</f>
        <v>#REF!</v>
      </c>
      <c r="S454" s="445" t="s">
        <v>4444</v>
      </c>
    </row>
    <row r="455" spans="1:19" ht="105">
      <c r="A455" s="427" t="s">
        <v>1524</v>
      </c>
      <c r="B455" s="439" t="s">
        <v>295</v>
      </c>
      <c r="C455" s="429" t="s">
        <v>305</v>
      </c>
      <c r="D455" s="443" t="s">
        <v>2128</v>
      </c>
      <c r="E455" s="430" t="s">
        <v>4679</v>
      </c>
      <c r="F455" s="434">
        <v>522310</v>
      </c>
      <c r="G455" s="429" t="s">
        <v>60</v>
      </c>
      <c r="H455" s="438">
        <v>4965.74</v>
      </c>
      <c r="I455" s="438">
        <v>2000</v>
      </c>
      <c r="J455" s="438"/>
      <c r="K455" s="438">
        <v>2000</v>
      </c>
      <c r="L455" s="438">
        <v>2716.6300000000006</v>
      </c>
      <c r="M455" s="432">
        <v>2500</v>
      </c>
      <c r="N455" s="432">
        <f t="shared" si="15"/>
        <v>5216.630000000001</v>
      </c>
      <c r="O455" s="467">
        <v>2000</v>
      </c>
      <c r="P455" s="471"/>
      <c r="Q455" s="468">
        <f t="shared" si="16"/>
        <v>2000</v>
      </c>
      <c r="R455" s="468" t="e">
        <f>SUMIF(EXPdata!G:G,C:C,EXPdata!#REF!)</f>
        <v>#REF!</v>
      </c>
      <c r="S455" s="445" t="s">
        <v>4442</v>
      </c>
    </row>
    <row r="456" spans="1:19" ht="45">
      <c r="A456" s="427" t="s">
        <v>1524</v>
      </c>
      <c r="B456" s="439" t="s">
        <v>295</v>
      </c>
      <c r="C456" s="429" t="s">
        <v>306</v>
      </c>
      <c r="D456" s="443" t="s">
        <v>2128</v>
      </c>
      <c r="E456" s="430" t="s">
        <v>4679</v>
      </c>
      <c r="F456" s="434">
        <v>522320</v>
      </c>
      <c r="G456" s="429" t="s">
        <v>93</v>
      </c>
      <c r="H456" s="438">
        <v>2555.3900000000003</v>
      </c>
      <c r="I456" s="438">
        <v>2500</v>
      </c>
      <c r="J456" s="438"/>
      <c r="K456" s="438">
        <v>2500</v>
      </c>
      <c r="L456" s="438">
        <v>1924.96</v>
      </c>
      <c r="M456" s="432">
        <v>1250</v>
      </c>
      <c r="N456" s="432">
        <f t="shared" si="15"/>
        <v>3174.96</v>
      </c>
      <c r="O456" s="467">
        <v>2500</v>
      </c>
      <c r="P456" s="471"/>
      <c r="Q456" s="468">
        <f t="shared" si="16"/>
        <v>2500</v>
      </c>
      <c r="R456" s="468" t="e">
        <f>SUMIF(EXPdata!G:G,C:C,EXPdata!#REF!)</f>
        <v>#REF!</v>
      </c>
      <c r="S456" s="445" t="s">
        <v>4445</v>
      </c>
    </row>
    <row r="457" spans="1:19" ht="75">
      <c r="A457" s="427" t="s">
        <v>1524</v>
      </c>
      <c r="B457" s="439" t="s">
        <v>295</v>
      </c>
      <c r="C457" s="429" t="s">
        <v>1676</v>
      </c>
      <c r="D457" s="443" t="s">
        <v>2128</v>
      </c>
      <c r="E457" s="430" t="s">
        <v>4679</v>
      </c>
      <c r="F457" s="434">
        <v>522390</v>
      </c>
      <c r="G457" s="429" t="s">
        <v>491</v>
      </c>
      <c r="H457" s="438">
        <v>2850</v>
      </c>
      <c r="I457" s="438">
        <v>3500</v>
      </c>
      <c r="J457" s="438"/>
      <c r="K457" s="438">
        <v>3500</v>
      </c>
      <c r="L457" s="438">
        <v>1465.53</v>
      </c>
      <c r="M457" s="432">
        <v>2034</v>
      </c>
      <c r="N457" s="432">
        <f t="shared" si="15"/>
        <v>3499.5299999999997</v>
      </c>
      <c r="O457" s="467">
        <v>3500</v>
      </c>
      <c r="P457" s="471"/>
      <c r="Q457" s="468">
        <f t="shared" si="16"/>
        <v>3500</v>
      </c>
      <c r="R457" s="468" t="e">
        <f>SUMIF(EXPdata!G:G,C:C,EXPdata!#REF!)</f>
        <v>#REF!</v>
      </c>
      <c r="S457" s="445" t="s">
        <v>4446</v>
      </c>
    </row>
    <row r="458" spans="1:19">
      <c r="A458" s="427" t="s">
        <v>1524</v>
      </c>
      <c r="B458" s="439" t="s">
        <v>295</v>
      </c>
      <c r="C458" s="429" t="s">
        <v>1252</v>
      </c>
      <c r="D458" s="443" t="s">
        <v>2132</v>
      </c>
      <c r="E458" s="430" t="s">
        <v>4679</v>
      </c>
      <c r="F458" s="434">
        <v>523290</v>
      </c>
      <c r="G458" s="429" t="s">
        <v>1281</v>
      </c>
      <c r="H458" s="438">
        <v>4457.5899999999992</v>
      </c>
      <c r="I458" s="438">
        <v>4200</v>
      </c>
      <c r="J458" s="438"/>
      <c r="K458" s="438">
        <v>4200</v>
      </c>
      <c r="L458" s="438">
        <v>1763.34</v>
      </c>
      <c r="M458" s="432">
        <v>2460</v>
      </c>
      <c r="N458" s="432">
        <f t="shared" si="15"/>
        <v>4223.34</v>
      </c>
      <c r="O458" s="467">
        <v>4200</v>
      </c>
      <c r="P458" s="471"/>
      <c r="Q458" s="468">
        <f t="shared" si="16"/>
        <v>4200</v>
      </c>
      <c r="R458" s="468" t="e">
        <f>SUMIF(EXPdata!G:G,C:C,EXPdata!#REF!)</f>
        <v>#REF!</v>
      </c>
      <c r="S458" s="445"/>
    </row>
    <row r="459" spans="1:19">
      <c r="A459" s="427" t="s">
        <v>1524</v>
      </c>
      <c r="B459" s="439" t="s">
        <v>295</v>
      </c>
      <c r="C459" s="429" t="s">
        <v>307</v>
      </c>
      <c r="D459" s="443" t="s">
        <v>2133</v>
      </c>
      <c r="E459" s="430" t="s">
        <v>4679</v>
      </c>
      <c r="F459" s="434">
        <v>523700</v>
      </c>
      <c r="G459" s="429" t="s">
        <v>66</v>
      </c>
      <c r="H459" s="438">
        <v>1623.66</v>
      </c>
      <c r="I459" s="438">
        <v>1500</v>
      </c>
      <c r="J459" s="438"/>
      <c r="K459" s="438">
        <v>1500</v>
      </c>
      <c r="L459" s="438">
        <v>743.94999999999993</v>
      </c>
      <c r="M459" s="432">
        <v>756</v>
      </c>
      <c r="N459" s="432">
        <f t="shared" si="15"/>
        <v>1499.9499999999998</v>
      </c>
      <c r="O459" s="467">
        <v>1500</v>
      </c>
      <c r="P459" s="471"/>
      <c r="Q459" s="468">
        <f t="shared" si="16"/>
        <v>1500</v>
      </c>
      <c r="R459" s="468" t="e">
        <f>SUMIF(EXPdata!G:G,C:C,EXPdata!#REF!)</f>
        <v>#REF!</v>
      </c>
      <c r="S459" s="445" t="s">
        <v>4448</v>
      </c>
    </row>
    <row r="460" spans="1:19">
      <c r="A460" s="427" t="s">
        <v>1524</v>
      </c>
      <c r="B460" s="439" t="s">
        <v>295</v>
      </c>
      <c r="C460" s="429" t="s">
        <v>1853</v>
      </c>
      <c r="D460" s="443" t="s">
        <v>2133</v>
      </c>
      <c r="E460" s="430" t="s">
        <v>4679</v>
      </c>
      <c r="F460" s="434">
        <v>523800</v>
      </c>
      <c r="G460" s="429" t="s">
        <v>67</v>
      </c>
      <c r="H460" s="438">
        <v>1356.01</v>
      </c>
      <c r="I460" s="438">
        <v>800</v>
      </c>
      <c r="J460" s="438"/>
      <c r="K460" s="438">
        <v>800</v>
      </c>
      <c r="L460" s="438">
        <v>373.28</v>
      </c>
      <c r="M460" s="432">
        <v>427</v>
      </c>
      <c r="N460" s="432">
        <f t="shared" si="15"/>
        <v>800.28</v>
      </c>
      <c r="O460" s="467">
        <v>800</v>
      </c>
      <c r="P460" s="471"/>
      <c r="Q460" s="468">
        <f t="shared" si="16"/>
        <v>800</v>
      </c>
      <c r="R460" s="468" t="e">
        <f>SUMIF(EXPdata!G:G,C:C,EXPdata!#REF!)</f>
        <v>#REF!</v>
      </c>
      <c r="S460" s="445"/>
    </row>
    <row r="461" spans="1:19">
      <c r="A461" s="427" t="s">
        <v>1524</v>
      </c>
      <c r="B461" s="439" t="s">
        <v>295</v>
      </c>
      <c r="C461" s="429" t="s">
        <v>308</v>
      </c>
      <c r="D461" s="443" t="s">
        <v>2133</v>
      </c>
      <c r="E461" s="430" t="s">
        <v>4679</v>
      </c>
      <c r="F461" s="434">
        <v>524840</v>
      </c>
      <c r="G461" s="429" t="s">
        <v>69</v>
      </c>
      <c r="H461" s="438">
        <v>90.5</v>
      </c>
      <c r="I461" s="438">
        <v>75</v>
      </c>
      <c r="J461" s="438"/>
      <c r="K461" s="438">
        <v>75</v>
      </c>
      <c r="L461" s="438">
        <v>30</v>
      </c>
      <c r="M461" s="432">
        <v>45</v>
      </c>
      <c r="N461" s="432">
        <f t="shared" si="15"/>
        <v>75</v>
      </c>
      <c r="O461" s="467">
        <v>75</v>
      </c>
      <c r="P461" s="471"/>
      <c r="Q461" s="468">
        <f t="shared" si="16"/>
        <v>75</v>
      </c>
      <c r="R461" s="468" t="e">
        <f>SUMIF(EXPdata!G:G,C:C,EXPdata!#REF!)</f>
        <v>#REF!</v>
      </c>
      <c r="S461" s="445" t="s">
        <v>4437</v>
      </c>
    </row>
    <row r="462" spans="1:19" ht="45">
      <c r="A462" s="427" t="s">
        <v>1524</v>
      </c>
      <c r="B462" s="439" t="s">
        <v>295</v>
      </c>
      <c r="C462" s="429" t="s">
        <v>309</v>
      </c>
      <c r="D462" s="443" t="s">
        <v>2128</v>
      </c>
      <c r="E462" s="430" t="s">
        <v>4679</v>
      </c>
      <c r="F462" s="434">
        <v>526960</v>
      </c>
      <c r="G462" s="429" t="s">
        <v>97</v>
      </c>
      <c r="H462" s="438">
        <v>3106.0400000000004</v>
      </c>
      <c r="I462" s="438">
        <v>500</v>
      </c>
      <c r="J462" s="438"/>
      <c r="K462" s="438">
        <v>500</v>
      </c>
      <c r="L462" s="438">
        <v>381.36</v>
      </c>
      <c r="M462" s="432">
        <v>119</v>
      </c>
      <c r="N462" s="432">
        <f t="shared" si="15"/>
        <v>500.36</v>
      </c>
      <c r="O462" s="467">
        <v>500</v>
      </c>
      <c r="P462" s="471"/>
      <c r="Q462" s="468">
        <f t="shared" si="16"/>
        <v>500</v>
      </c>
      <c r="R462" s="468" t="e">
        <f>SUMIF(EXPdata!G:G,C:C,EXPdata!#REF!)</f>
        <v>#REF!</v>
      </c>
      <c r="S462" s="445" t="s">
        <v>4454</v>
      </c>
    </row>
    <row r="463" spans="1:19">
      <c r="A463" s="427" t="s">
        <v>1766</v>
      </c>
      <c r="B463" s="428" t="s">
        <v>115</v>
      </c>
      <c r="C463" s="429" t="s">
        <v>1394</v>
      </c>
      <c r="D463" s="443" t="s">
        <v>2133</v>
      </c>
      <c r="E463" s="430" t="s">
        <v>4679</v>
      </c>
      <c r="F463" s="434">
        <v>523700</v>
      </c>
      <c r="G463" s="429" t="s">
        <v>66</v>
      </c>
      <c r="H463" s="438">
        <v>402.72999999999996</v>
      </c>
      <c r="I463" s="438">
        <v>500</v>
      </c>
      <c r="J463" s="438"/>
      <c r="K463" s="438">
        <v>500</v>
      </c>
      <c r="L463" s="438">
        <v>0</v>
      </c>
      <c r="M463" s="432">
        <v>0</v>
      </c>
      <c r="N463" s="432">
        <f t="shared" si="15"/>
        <v>0</v>
      </c>
      <c r="O463" s="467">
        <v>500</v>
      </c>
      <c r="P463" s="471">
        <v>-200</v>
      </c>
      <c r="Q463" s="468">
        <f t="shared" si="16"/>
        <v>300</v>
      </c>
      <c r="R463" s="468" t="e">
        <f>SUMIF(EXPdata!G:G,C:C,EXPdata!#REF!)</f>
        <v>#REF!</v>
      </c>
      <c r="S463" s="445"/>
    </row>
    <row r="464" spans="1:19">
      <c r="A464" s="427" t="s">
        <v>1524</v>
      </c>
      <c r="B464" s="439" t="s">
        <v>295</v>
      </c>
      <c r="C464" s="429" t="s">
        <v>311</v>
      </c>
      <c r="D464" s="443" t="s">
        <v>2128</v>
      </c>
      <c r="E464" s="430" t="s">
        <v>4679</v>
      </c>
      <c r="F464" s="434">
        <v>527720</v>
      </c>
      <c r="G464" s="429" t="s">
        <v>98</v>
      </c>
      <c r="H464" s="438">
        <v>354.46</v>
      </c>
      <c r="I464" s="438">
        <v>500</v>
      </c>
      <c r="J464" s="438"/>
      <c r="K464" s="438">
        <v>500</v>
      </c>
      <c r="L464" s="438">
        <v>519.18999999999994</v>
      </c>
      <c r="M464" s="432">
        <v>250</v>
      </c>
      <c r="N464" s="432">
        <f t="shared" si="15"/>
        <v>769.18999999999994</v>
      </c>
      <c r="O464" s="467">
        <v>500</v>
      </c>
      <c r="P464" s="471"/>
      <c r="Q464" s="468">
        <f t="shared" si="16"/>
        <v>500</v>
      </c>
      <c r="R464" s="468" t="e">
        <f>SUMIF(EXPdata!G:G,C:C,EXPdata!#REF!)</f>
        <v>#REF!</v>
      </c>
      <c r="S464" s="445" t="s">
        <v>4452</v>
      </c>
    </row>
    <row r="465" spans="1:19">
      <c r="A465" s="427" t="s">
        <v>1524</v>
      </c>
      <c r="B465" s="428" t="s">
        <v>326</v>
      </c>
      <c r="C465" s="429" t="s">
        <v>1238</v>
      </c>
      <c r="D465" s="443" t="s">
        <v>2133</v>
      </c>
      <c r="E465" s="430" t="s">
        <v>4679</v>
      </c>
      <c r="F465" s="434">
        <v>523700</v>
      </c>
      <c r="G465" s="429" t="s">
        <v>66</v>
      </c>
      <c r="H465" s="438">
        <v>850.87</v>
      </c>
      <c r="I465" s="438">
        <v>550</v>
      </c>
      <c r="J465" s="438"/>
      <c r="K465" s="438">
        <v>550</v>
      </c>
      <c r="L465" s="438">
        <v>345.66</v>
      </c>
      <c r="M465" s="432">
        <v>200</v>
      </c>
      <c r="N465" s="432">
        <f t="shared" si="15"/>
        <v>545.66000000000008</v>
      </c>
      <c r="O465" s="522">
        <v>750</v>
      </c>
      <c r="P465" s="471">
        <v>-250</v>
      </c>
      <c r="Q465" s="468">
        <f t="shared" si="16"/>
        <v>500</v>
      </c>
      <c r="R465" s="468" t="e">
        <f>SUMIF(EXPdata!G:G,C:C,EXPdata!#REF!)</f>
        <v>#REF!</v>
      </c>
      <c r="S465" s="463" t="s">
        <v>4543</v>
      </c>
    </row>
    <row r="466" spans="1:19" ht="135">
      <c r="A466" s="427" t="s">
        <v>1524</v>
      </c>
      <c r="B466" s="439" t="s">
        <v>295</v>
      </c>
      <c r="C466" s="429" t="s">
        <v>878</v>
      </c>
      <c r="D466" s="443" t="s">
        <v>2132</v>
      </c>
      <c r="E466" s="430" t="s">
        <v>4679</v>
      </c>
      <c r="F466" s="434">
        <v>528020</v>
      </c>
      <c r="G466" s="429" t="s">
        <v>152</v>
      </c>
      <c r="H466" s="438">
        <v>3265.9</v>
      </c>
      <c r="I466" s="438">
        <v>2500</v>
      </c>
      <c r="J466" s="438"/>
      <c r="K466" s="438">
        <v>2500</v>
      </c>
      <c r="L466" s="438">
        <v>0</v>
      </c>
      <c r="M466" s="432">
        <v>750</v>
      </c>
      <c r="N466" s="432">
        <f t="shared" si="15"/>
        <v>750</v>
      </c>
      <c r="O466" s="467">
        <v>2500</v>
      </c>
      <c r="P466" s="471"/>
      <c r="Q466" s="468">
        <f t="shared" si="16"/>
        <v>2500</v>
      </c>
      <c r="R466" s="468" t="e">
        <f>SUMIF(EXPdata!G:G,C:C,EXPdata!#REF!)</f>
        <v>#REF!</v>
      </c>
      <c r="S466" s="445" t="s">
        <v>4441</v>
      </c>
    </row>
    <row r="467" spans="1:19">
      <c r="A467" s="427" t="s">
        <v>1524</v>
      </c>
      <c r="B467" s="439" t="s">
        <v>295</v>
      </c>
      <c r="C467" s="429" t="s">
        <v>312</v>
      </c>
      <c r="D467" s="443" t="s">
        <v>2131</v>
      </c>
      <c r="E467" s="430" t="s">
        <v>4679</v>
      </c>
      <c r="F467" s="434">
        <v>528920</v>
      </c>
      <c r="G467" s="429" t="s">
        <v>78</v>
      </c>
      <c r="H467" s="438">
        <v>7760.7600000000011</v>
      </c>
      <c r="I467" s="438">
        <v>4800</v>
      </c>
      <c r="J467" s="438"/>
      <c r="K467" s="438">
        <v>4800</v>
      </c>
      <c r="L467" s="438">
        <v>200.60000000000008</v>
      </c>
      <c r="M467" s="432">
        <v>0</v>
      </c>
      <c r="N467" s="432">
        <f t="shared" si="15"/>
        <v>200.60000000000008</v>
      </c>
      <c r="O467" s="467">
        <v>4800</v>
      </c>
      <c r="P467" s="471"/>
      <c r="Q467" s="468">
        <f t="shared" si="16"/>
        <v>4800</v>
      </c>
      <c r="R467" s="468" t="e">
        <f>SUMIF(EXPdata!G:G,C:C,EXPdata!#REF!)</f>
        <v>#REF!</v>
      </c>
      <c r="S467" s="445"/>
    </row>
    <row r="468" spans="1:19" ht="30">
      <c r="A468" s="427" t="s">
        <v>1524</v>
      </c>
      <c r="B468" s="439" t="s">
        <v>295</v>
      </c>
      <c r="C468" s="429" t="s">
        <v>2090</v>
      </c>
      <c r="D468" s="488" t="s">
        <v>2546</v>
      </c>
      <c r="E468" s="489" t="s">
        <v>4679</v>
      </c>
      <c r="F468" s="490">
        <v>529040</v>
      </c>
      <c r="G468" s="491" t="s">
        <v>82</v>
      </c>
      <c r="H468" s="438">
        <v>40.6</v>
      </c>
      <c r="I468" s="438">
        <v>200</v>
      </c>
      <c r="J468" s="438"/>
      <c r="K468" s="438">
        <v>200</v>
      </c>
      <c r="L468" s="438">
        <v>0</v>
      </c>
      <c r="M468" s="432">
        <v>200</v>
      </c>
      <c r="N468" s="432">
        <f t="shared" si="15"/>
        <v>200</v>
      </c>
      <c r="O468" s="467">
        <v>200</v>
      </c>
      <c r="P468" s="471"/>
      <c r="Q468" s="468">
        <f t="shared" si="16"/>
        <v>200</v>
      </c>
      <c r="R468" s="468" t="e">
        <f>SUMIF(EXPdata!G:G,C:C,EXPdata!#REF!)</f>
        <v>#REF!</v>
      </c>
      <c r="S468" s="445" t="s">
        <v>4449</v>
      </c>
    </row>
    <row r="469" spans="1:19">
      <c r="A469" s="427" t="s">
        <v>1524</v>
      </c>
      <c r="B469" s="439" t="s">
        <v>295</v>
      </c>
      <c r="C469" s="429" t="s">
        <v>313</v>
      </c>
      <c r="D469" s="443" t="s">
        <v>30</v>
      </c>
      <c r="E469" s="430" t="s">
        <v>4679</v>
      </c>
      <c r="F469" s="434">
        <v>529500</v>
      </c>
      <c r="G469" s="429" t="s">
        <v>100</v>
      </c>
      <c r="H469" s="438">
        <v>4376.3100000000004</v>
      </c>
      <c r="I469" s="438">
        <v>4500</v>
      </c>
      <c r="J469" s="438"/>
      <c r="K469" s="438">
        <v>4500</v>
      </c>
      <c r="L469" s="438">
        <v>1261.9099999999999</v>
      </c>
      <c r="M469" s="432">
        <v>1300</v>
      </c>
      <c r="N469" s="432">
        <f t="shared" si="15"/>
        <v>2561.91</v>
      </c>
      <c r="O469" s="467">
        <v>4500</v>
      </c>
      <c r="P469" s="471"/>
      <c r="Q469" s="468">
        <f t="shared" si="16"/>
        <v>4500</v>
      </c>
      <c r="R469" s="468" t="e">
        <f>SUMIF(EXPdata!G:G,C:C,EXPdata!#REF!)</f>
        <v>#REF!</v>
      </c>
      <c r="S469" s="445"/>
    </row>
    <row r="470" spans="1:19" ht="30">
      <c r="A470" s="427" t="s">
        <v>1524</v>
      </c>
      <c r="B470" s="439" t="s">
        <v>295</v>
      </c>
      <c r="C470" s="429" t="s">
        <v>314</v>
      </c>
      <c r="D470" s="443" t="s">
        <v>30</v>
      </c>
      <c r="E470" s="430" t="s">
        <v>4679</v>
      </c>
      <c r="F470" s="434">
        <v>529510</v>
      </c>
      <c r="G470" s="429" t="s">
        <v>101</v>
      </c>
      <c r="H470" s="438">
        <v>1548.93</v>
      </c>
      <c r="I470" s="438">
        <v>3500</v>
      </c>
      <c r="J470" s="438"/>
      <c r="K470" s="438">
        <v>3500</v>
      </c>
      <c r="L470" s="438">
        <v>835.28</v>
      </c>
      <c r="M470" s="432">
        <v>1250</v>
      </c>
      <c r="N470" s="432">
        <f t="shared" si="15"/>
        <v>2085.2799999999997</v>
      </c>
      <c r="O470" s="467">
        <v>2500</v>
      </c>
      <c r="P470" s="471"/>
      <c r="Q470" s="468">
        <f t="shared" si="16"/>
        <v>2500</v>
      </c>
      <c r="R470" s="468" t="e">
        <f>SUMIF(EXPdata!G:G,C:C,EXPdata!#REF!)</f>
        <v>#REF!</v>
      </c>
      <c r="S470" s="445" t="s">
        <v>4438</v>
      </c>
    </row>
    <row r="471" spans="1:19">
      <c r="A471" s="427" t="s">
        <v>1524</v>
      </c>
      <c r="B471" s="439" t="s">
        <v>295</v>
      </c>
      <c r="C471" s="429" t="s">
        <v>315</v>
      </c>
      <c r="D471" s="443" t="s">
        <v>30</v>
      </c>
      <c r="E471" s="430" t="s">
        <v>4679</v>
      </c>
      <c r="F471" s="434">
        <v>529520</v>
      </c>
      <c r="G471" s="429" t="s">
        <v>102</v>
      </c>
      <c r="H471" s="438">
        <v>7565.7699999999995</v>
      </c>
      <c r="I471" s="438">
        <v>7380</v>
      </c>
      <c r="J471" s="438"/>
      <c r="K471" s="438">
        <v>7380</v>
      </c>
      <c r="L471" s="438">
        <v>3286.5099999999998</v>
      </c>
      <c r="M471" s="432">
        <v>4282</v>
      </c>
      <c r="N471" s="432">
        <f t="shared" si="15"/>
        <v>7568.51</v>
      </c>
      <c r="O471" s="467">
        <v>7600</v>
      </c>
      <c r="P471" s="471"/>
      <c r="Q471" s="468">
        <f t="shared" si="16"/>
        <v>7600</v>
      </c>
      <c r="R471" s="468" t="e">
        <f>SUMIF(EXPdata!G:G,C:C,EXPdata!#REF!)</f>
        <v>#REF!</v>
      </c>
      <c r="S471" s="445" t="s">
        <v>4453</v>
      </c>
    </row>
    <row r="472" spans="1:19">
      <c r="A472" s="427" t="s">
        <v>1524</v>
      </c>
      <c r="B472" s="439" t="s">
        <v>295</v>
      </c>
      <c r="C472" s="429" t="s">
        <v>316</v>
      </c>
      <c r="D472" s="443" t="s">
        <v>30</v>
      </c>
      <c r="E472" s="430" t="s">
        <v>4679</v>
      </c>
      <c r="F472" s="434">
        <v>529550</v>
      </c>
      <c r="G472" s="429" t="s">
        <v>103</v>
      </c>
      <c r="H472" s="438">
        <v>10084.43</v>
      </c>
      <c r="I472" s="438">
        <v>7500</v>
      </c>
      <c r="J472" s="438"/>
      <c r="K472" s="438">
        <v>7500</v>
      </c>
      <c r="L472" s="438">
        <v>3814.95</v>
      </c>
      <c r="M472" s="432">
        <v>3685</v>
      </c>
      <c r="N472" s="432">
        <f t="shared" si="15"/>
        <v>7499.95</v>
      </c>
      <c r="O472" s="467">
        <v>7500</v>
      </c>
      <c r="P472" s="471"/>
      <c r="Q472" s="468">
        <f t="shared" si="16"/>
        <v>7500</v>
      </c>
      <c r="R472" s="468" t="e">
        <f>SUMIF(EXPdata!G:G,C:C,EXPdata!#REF!)</f>
        <v>#REF!</v>
      </c>
      <c r="S472" s="445"/>
    </row>
    <row r="473" spans="1:19">
      <c r="A473" s="427" t="s">
        <v>1524</v>
      </c>
      <c r="B473" s="439" t="s">
        <v>295</v>
      </c>
      <c r="C473" s="429" t="s">
        <v>1415</v>
      </c>
      <c r="D473" s="443" t="s">
        <v>2134</v>
      </c>
      <c r="E473" s="430" t="s">
        <v>4678</v>
      </c>
      <c r="F473" s="434">
        <v>537080</v>
      </c>
      <c r="G473" s="429" t="s">
        <v>84</v>
      </c>
      <c r="H473" s="438">
        <v>255</v>
      </c>
      <c r="I473" s="438">
        <v>800</v>
      </c>
      <c r="J473" s="438"/>
      <c r="K473" s="438">
        <v>800</v>
      </c>
      <c r="L473" s="438">
        <v>0</v>
      </c>
      <c r="M473" s="432">
        <v>900</v>
      </c>
      <c r="N473" s="432">
        <f t="shared" si="15"/>
        <v>900</v>
      </c>
      <c r="O473" s="522">
        <v>1300</v>
      </c>
      <c r="P473" s="471"/>
      <c r="Q473" s="468">
        <f t="shared" si="16"/>
        <v>1300</v>
      </c>
      <c r="R473" s="468" t="e">
        <f>SUMIF(EXPdata!G:G,C:C,EXPdata!#REF!)</f>
        <v>#REF!</v>
      </c>
      <c r="S473" s="445" t="s">
        <v>4440</v>
      </c>
    </row>
    <row r="474" spans="1:19">
      <c r="A474" s="427" t="s">
        <v>1524</v>
      </c>
      <c r="B474" s="428" t="s">
        <v>445</v>
      </c>
      <c r="C474" s="429" t="s">
        <v>1438</v>
      </c>
      <c r="D474" s="482" t="s">
        <v>2547</v>
      </c>
      <c r="E474" s="483" t="s">
        <v>4677</v>
      </c>
      <c r="F474" s="484">
        <v>510000</v>
      </c>
      <c r="G474" s="485" t="s">
        <v>1791</v>
      </c>
      <c r="H474" s="438">
        <v>0</v>
      </c>
      <c r="I474" s="438">
        <v>242186</v>
      </c>
      <c r="J474" s="438"/>
      <c r="K474" s="438">
        <v>242186</v>
      </c>
      <c r="L474" s="438">
        <v>0</v>
      </c>
      <c r="M474" s="432">
        <v>159949</v>
      </c>
      <c r="N474" s="432">
        <f t="shared" si="15"/>
        <v>159949</v>
      </c>
      <c r="O474" s="467">
        <v>215559</v>
      </c>
      <c r="P474" s="471"/>
      <c r="Q474" s="468">
        <f t="shared" si="16"/>
        <v>215559</v>
      </c>
      <c r="R474" s="468" t="e">
        <f>SUMIF(EXPdata!G:G,C:C,EXPdata!#REF!)</f>
        <v>#REF!</v>
      </c>
      <c r="S474" s="445" t="s">
        <v>4273</v>
      </c>
    </row>
    <row r="475" spans="1:19">
      <c r="A475" s="427" t="s">
        <v>1524</v>
      </c>
      <c r="B475" s="428" t="s">
        <v>445</v>
      </c>
      <c r="C475" s="429" t="s">
        <v>881</v>
      </c>
      <c r="D475" s="443" t="s">
        <v>1950</v>
      </c>
      <c r="E475" s="430" t="s">
        <v>4677</v>
      </c>
      <c r="F475" s="434">
        <v>510420</v>
      </c>
      <c r="G475" s="429" t="s">
        <v>464</v>
      </c>
      <c r="H475" s="438">
        <v>4707.2199999999993</v>
      </c>
      <c r="I475" s="438">
        <v>500</v>
      </c>
      <c r="J475" s="438"/>
      <c r="K475" s="438">
        <v>500</v>
      </c>
      <c r="L475" s="438">
        <v>972.9</v>
      </c>
      <c r="M475" s="432">
        <v>0</v>
      </c>
      <c r="N475" s="432">
        <f t="shared" si="15"/>
        <v>972.9</v>
      </c>
      <c r="O475" s="467">
        <v>500</v>
      </c>
      <c r="P475" s="471"/>
      <c r="Q475" s="468">
        <f t="shared" si="16"/>
        <v>500</v>
      </c>
      <c r="R475" s="468" t="e">
        <f>SUMIF(EXPdata!G:G,C:C,EXPdata!#REF!)</f>
        <v>#REF!</v>
      </c>
      <c r="S475" s="445"/>
    </row>
    <row r="476" spans="1:19">
      <c r="A476" s="427" t="s">
        <v>1524</v>
      </c>
      <c r="B476" s="428" t="s">
        <v>445</v>
      </c>
      <c r="C476" s="429" t="s">
        <v>882</v>
      </c>
      <c r="D476" s="443" t="s">
        <v>1950</v>
      </c>
      <c r="E476" s="430" t="s">
        <v>4677</v>
      </c>
      <c r="F476" s="434">
        <v>510620</v>
      </c>
      <c r="G476" s="429" t="s">
        <v>467</v>
      </c>
      <c r="H476" s="438">
        <v>1229.92</v>
      </c>
      <c r="I476" s="438">
        <v>1000</v>
      </c>
      <c r="J476" s="438"/>
      <c r="K476" s="438">
        <v>1000</v>
      </c>
      <c r="L476" s="438">
        <v>303.55</v>
      </c>
      <c r="M476" s="432">
        <v>696</v>
      </c>
      <c r="N476" s="432">
        <f t="shared" si="15"/>
        <v>999.55</v>
      </c>
      <c r="O476" s="467">
        <v>1000</v>
      </c>
      <c r="P476" s="471"/>
      <c r="Q476" s="468">
        <f t="shared" si="16"/>
        <v>1000</v>
      </c>
      <c r="R476" s="468" t="e">
        <f>SUMIF(EXPdata!G:G,C:C,EXPdata!#REF!)</f>
        <v>#REF!</v>
      </c>
      <c r="S476" s="445"/>
    </row>
    <row r="477" spans="1:19">
      <c r="A477" s="427" t="s">
        <v>1524</v>
      </c>
      <c r="B477" s="428" t="s">
        <v>446</v>
      </c>
      <c r="C477" s="429" t="s">
        <v>282</v>
      </c>
      <c r="D477" s="443" t="s">
        <v>2133</v>
      </c>
      <c r="E477" s="430" t="s">
        <v>4679</v>
      </c>
      <c r="F477" s="434">
        <v>523700</v>
      </c>
      <c r="G477" s="429" t="s">
        <v>66</v>
      </c>
      <c r="H477" s="438">
        <v>2160.2900000000004</v>
      </c>
      <c r="I477" s="438">
        <v>2000</v>
      </c>
      <c r="J477" s="438"/>
      <c r="K477" s="438">
        <v>2000</v>
      </c>
      <c r="L477" s="438">
        <v>572.95000000000005</v>
      </c>
      <c r="M477" s="432">
        <v>1427</v>
      </c>
      <c r="N477" s="432">
        <f t="shared" si="15"/>
        <v>1999.95</v>
      </c>
      <c r="O477" s="467">
        <v>2000</v>
      </c>
      <c r="P477" s="471">
        <v>-400</v>
      </c>
      <c r="Q477" s="468">
        <f t="shared" si="16"/>
        <v>1600</v>
      </c>
      <c r="R477" s="468" t="e">
        <f>SUMIF(EXPdata!G:G,C:C,EXPdata!#REF!)</f>
        <v>#REF!</v>
      </c>
      <c r="S477" s="445" t="s">
        <v>4448</v>
      </c>
    </row>
    <row r="478" spans="1:19">
      <c r="A478" s="440" t="s">
        <v>1524</v>
      </c>
      <c r="B478" s="441" t="s">
        <v>448</v>
      </c>
      <c r="C478" s="429" t="s">
        <v>2452</v>
      </c>
      <c r="D478" s="443" t="s">
        <v>2133</v>
      </c>
      <c r="E478" s="430" t="s">
        <v>4679</v>
      </c>
      <c r="F478" s="474">
        <v>523700</v>
      </c>
      <c r="G478" s="429" t="s">
        <v>66</v>
      </c>
      <c r="H478" s="438">
        <v>1692.5</v>
      </c>
      <c r="I478" s="462">
        <v>2700</v>
      </c>
      <c r="J478" s="438"/>
      <c r="K478" s="438">
        <v>2700</v>
      </c>
      <c r="L478" s="438">
        <v>474</v>
      </c>
      <c r="M478" s="432">
        <v>1807</v>
      </c>
      <c r="N478" s="432">
        <f t="shared" si="15"/>
        <v>2281</v>
      </c>
      <c r="O478" s="522">
        <v>3500</v>
      </c>
      <c r="P478" s="471">
        <v>-500</v>
      </c>
      <c r="Q478" s="468">
        <f t="shared" si="16"/>
        <v>3000</v>
      </c>
      <c r="R478" s="468" t="e">
        <f>SUMIF(EXPdata!G:G,C:C,EXPdata!#REF!)</f>
        <v>#REF!</v>
      </c>
      <c r="S478" s="445" t="s">
        <v>4585</v>
      </c>
    </row>
    <row r="479" spans="1:19">
      <c r="A479" s="427" t="s">
        <v>1524</v>
      </c>
      <c r="B479" s="428" t="s">
        <v>445</v>
      </c>
      <c r="C479" s="429" t="s">
        <v>233</v>
      </c>
      <c r="D479" s="443" t="s">
        <v>2128</v>
      </c>
      <c r="E479" s="430" t="s">
        <v>4679</v>
      </c>
      <c r="F479" s="434">
        <v>520010</v>
      </c>
      <c r="G479" s="429" t="s">
        <v>119</v>
      </c>
      <c r="H479" s="438">
        <v>0</v>
      </c>
      <c r="I479" s="438">
        <v>1000</v>
      </c>
      <c r="J479" s="438"/>
      <c r="K479" s="438">
        <v>1000</v>
      </c>
      <c r="L479" s="438">
        <v>0</v>
      </c>
      <c r="M479" s="432">
        <v>500</v>
      </c>
      <c r="N479" s="432">
        <f t="shared" si="15"/>
        <v>500</v>
      </c>
      <c r="O479" s="467">
        <v>500</v>
      </c>
      <c r="P479" s="471"/>
      <c r="Q479" s="468">
        <f t="shared" si="16"/>
        <v>500</v>
      </c>
      <c r="R479" s="468" t="e">
        <f>SUMIF(EXPdata!G:G,C:C,EXPdata!#REF!)</f>
        <v>#REF!</v>
      </c>
      <c r="S479" s="445"/>
    </row>
    <row r="480" spans="1:19">
      <c r="A480" s="427" t="s">
        <v>1524</v>
      </c>
      <c r="B480" s="428" t="s">
        <v>445</v>
      </c>
      <c r="C480" s="429" t="s">
        <v>234</v>
      </c>
      <c r="D480" s="443" t="s">
        <v>2128</v>
      </c>
      <c r="E480" s="430" t="s">
        <v>4679</v>
      </c>
      <c r="F480" s="434">
        <v>520020</v>
      </c>
      <c r="G480" s="429" t="s">
        <v>86</v>
      </c>
      <c r="H480" s="438">
        <v>2747.28</v>
      </c>
      <c r="I480" s="438">
        <v>3800</v>
      </c>
      <c r="J480" s="438"/>
      <c r="K480" s="438">
        <v>3800</v>
      </c>
      <c r="L480" s="438">
        <v>1306.8600000000001</v>
      </c>
      <c r="M480" s="432">
        <v>2493</v>
      </c>
      <c r="N480" s="432">
        <f t="shared" si="15"/>
        <v>3799.86</v>
      </c>
      <c r="O480" s="467">
        <v>3800</v>
      </c>
      <c r="P480" s="471"/>
      <c r="Q480" s="468">
        <f t="shared" si="16"/>
        <v>3800</v>
      </c>
      <c r="R480" s="468" t="e">
        <f>SUMIF(EXPdata!G:G,C:C,EXPdata!#REF!)</f>
        <v>#REF!</v>
      </c>
      <c r="S480" s="445" t="s">
        <v>5191</v>
      </c>
    </row>
    <row r="481" spans="1:19">
      <c r="A481" s="427" t="s">
        <v>1524</v>
      </c>
      <c r="B481" s="428" t="s">
        <v>445</v>
      </c>
      <c r="C481" s="429" t="s">
        <v>235</v>
      </c>
      <c r="D481" s="443" t="s">
        <v>2129</v>
      </c>
      <c r="E481" s="430" t="s">
        <v>4679</v>
      </c>
      <c r="F481" s="434">
        <v>520115</v>
      </c>
      <c r="G481" s="429" t="s">
        <v>49</v>
      </c>
      <c r="H481" s="438">
        <v>868.17000000000007</v>
      </c>
      <c r="I481" s="438">
        <v>2100</v>
      </c>
      <c r="J481" s="438"/>
      <c r="K481" s="438">
        <v>2100</v>
      </c>
      <c r="L481" s="438">
        <v>288</v>
      </c>
      <c r="M481" s="432">
        <v>1812</v>
      </c>
      <c r="N481" s="432">
        <f t="shared" si="15"/>
        <v>2100</v>
      </c>
      <c r="O481" s="467">
        <v>2100</v>
      </c>
      <c r="P481" s="471"/>
      <c r="Q481" s="468">
        <f t="shared" si="16"/>
        <v>2100</v>
      </c>
      <c r="R481" s="468" t="e">
        <f>SUMIF(EXPdata!G:G,C:C,EXPdata!#REF!)</f>
        <v>#REF!</v>
      </c>
      <c r="S481" s="445" t="s">
        <v>5197</v>
      </c>
    </row>
    <row r="482" spans="1:19">
      <c r="A482" s="427" t="s">
        <v>1524</v>
      </c>
      <c r="B482" s="428" t="s">
        <v>445</v>
      </c>
      <c r="C482" s="429" t="s">
        <v>236</v>
      </c>
      <c r="D482" s="443" t="s">
        <v>30</v>
      </c>
      <c r="E482" s="430" t="s">
        <v>4679</v>
      </c>
      <c r="F482" s="434">
        <v>520230</v>
      </c>
      <c r="G482" s="429" t="s">
        <v>50</v>
      </c>
      <c r="H482" s="438">
        <v>2099.65</v>
      </c>
      <c r="I482" s="438">
        <v>2760</v>
      </c>
      <c r="J482" s="438"/>
      <c r="K482" s="438">
        <v>2760</v>
      </c>
      <c r="L482" s="438">
        <v>686.51</v>
      </c>
      <c r="M482" s="432">
        <v>2073</v>
      </c>
      <c r="N482" s="432">
        <f t="shared" si="15"/>
        <v>2759.51</v>
      </c>
      <c r="O482" s="467">
        <v>2760</v>
      </c>
      <c r="P482" s="471"/>
      <c r="Q482" s="468">
        <f t="shared" si="16"/>
        <v>2760</v>
      </c>
      <c r="R482" s="468" t="e">
        <f>SUMIF(EXPdata!G:G,C:C,EXPdata!#REF!)</f>
        <v>#REF!</v>
      </c>
      <c r="S482" s="445" t="s">
        <v>4392</v>
      </c>
    </row>
    <row r="483" spans="1:19">
      <c r="A483" s="427" t="s">
        <v>1524</v>
      </c>
      <c r="B483" s="428" t="s">
        <v>445</v>
      </c>
      <c r="C483" s="429" t="s">
        <v>237</v>
      </c>
      <c r="D483" s="443" t="s">
        <v>30</v>
      </c>
      <c r="E483" s="430" t="s">
        <v>4679</v>
      </c>
      <c r="F483" s="434">
        <v>520320</v>
      </c>
      <c r="G483" s="429" t="s">
        <v>51</v>
      </c>
      <c r="H483" s="438">
        <v>1999.73</v>
      </c>
      <c r="I483" s="438">
        <v>1920</v>
      </c>
      <c r="J483" s="438"/>
      <c r="K483" s="438">
        <v>1920</v>
      </c>
      <c r="L483" s="438">
        <v>1094.9699999999998</v>
      </c>
      <c r="M483" s="432">
        <v>825</v>
      </c>
      <c r="N483" s="432">
        <f t="shared" si="15"/>
        <v>1919.9699999999998</v>
      </c>
      <c r="O483" s="467">
        <v>2000</v>
      </c>
      <c r="P483" s="471"/>
      <c r="Q483" s="468">
        <f t="shared" si="16"/>
        <v>2000</v>
      </c>
      <c r="R483" s="468" t="e">
        <f>SUMIF(EXPdata!G:G,C:C,EXPdata!#REF!)</f>
        <v>#REF!</v>
      </c>
      <c r="S483" s="445"/>
    </row>
    <row r="484" spans="1:19">
      <c r="A484" s="427" t="s">
        <v>1524</v>
      </c>
      <c r="B484" s="428" t="s">
        <v>445</v>
      </c>
      <c r="C484" s="429" t="s">
        <v>238</v>
      </c>
      <c r="D484" s="443" t="s">
        <v>30</v>
      </c>
      <c r="E484" s="430" t="s">
        <v>4679</v>
      </c>
      <c r="F484" s="434">
        <v>520330</v>
      </c>
      <c r="G484" s="429" t="s">
        <v>52</v>
      </c>
      <c r="H484" s="438">
        <v>2481.56</v>
      </c>
      <c r="I484" s="438">
        <v>4800</v>
      </c>
      <c r="J484" s="438"/>
      <c r="K484" s="438">
        <v>4800</v>
      </c>
      <c r="L484" s="438">
        <v>1004.89</v>
      </c>
      <c r="M484" s="432">
        <v>3795</v>
      </c>
      <c r="N484" s="432">
        <f t="shared" si="15"/>
        <v>4799.8900000000003</v>
      </c>
      <c r="O484" s="467">
        <v>4800</v>
      </c>
      <c r="P484" s="471"/>
      <c r="Q484" s="468">
        <f t="shared" si="16"/>
        <v>4800</v>
      </c>
      <c r="R484" s="468" t="e">
        <f>SUMIF(EXPdata!G:G,C:C,EXPdata!#REF!)</f>
        <v>#REF!</v>
      </c>
      <c r="S484" s="445" t="s">
        <v>4392</v>
      </c>
    </row>
    <row r="485" spans="1:19">
      <c r="A485" s="427" t="s">
        <v>1524</v>
      </c>
      <c r="B485" s="428" t="s">
        <v>445</v>
      </c>
      <c r="C485" s="429" t="s">
        <v>239</v>
      </c>
      <c r="D485" s="443" t="s">
        <v>2128</v>
      </c>
      <c r="E485" s="430" t="s">
        <v>4679</v>
      </c>
      <c r="F485" s="434">
        <v>520800</v>
      </c>
      <c r="G485" s="429" t="s">
        <v>54</v>
      </c>
      <c r="H485" s="438">
        <v>5191.08</v>
      </c>
      <c r="I485" s="438">
        <v>5000</v>
      </c>
      <c r="J485" s="438"/>
      <c r="K485" s="438">
        <v>5000</v>
      </c>
      <c r="L485" s="438">
        <v>1196.1300000000001</v>
      </c>
      <c r="M485" s="432">
        <v>3804</v>
      </c>
      <c r="N485" s="432">
        <f t="shared" si="15"/>
        <v>5000.13</v>
      </c>
      <c r="O485" s="467">
        <v>5000</v>
      </c>
      <c r="P485" s="471"/>
      <c r="Q485" s="468">
        <f t="shared" si="16"/>
        <v>5000</v>
      </c>
      <c r="R485" s="468" t="e">
        <f>SUMIF(EXPdata!G:G,C:C,EXPdata!#REF!)</f>
        <v>#REF!</v>
      </c>
      <c r="S485" s="445"/>
    </row>
    <row r="486" spans="1:19">
      <c r="A486" s="427" t="s">
        <v>1524</v>
      </c>
      <c r="B486" s="428" t="s">
        <v>445</v>
      </c>
      <c r="C486" s="429" t="s">
        <v>240</v>
      </c>
      <c r="D486" s="443" t="s">
        <v>30</v>
      </c>
      <c r="E486" s="430" t="s">
        <v>4679</v>
      </c>
      <c r="F486" s="434">
        <v>520845</v>
      </c>
      <c r="G486" s="429" t="s">
        <v>89</v>
      </c>
      <c r="H486" s="438">
        <v>10204.679999999998</v>
      </c>
      <c r="I486" s="438">
        <v>11600</v>
      </c>
      <c r="J486" s="438"/>
      <c r="K486" s="438">
        <v>11600</v>
      </c>
      <c r="L486" s="438">
        <v>2921.07</v>
      </c>
      <c r="M486" s="432">
        <v>8679</v>
      </c>
      <c r="N486" s="432">
        <f t="shared" si="15"/>
        <v>11600.07</v>
      </c>
      <c r="O486" s="467">
        <v>11600</v>
      </c>
      <c r="P486" s="471"/>
      <c r="Q486" s="468">
        <f t="shared" si="16"/>
        <v>11600</v>
      </c>
      <c r="R486" s="468" t="e">
        <f>SUMIF(EXPdata!G:G,C:C,EXPdata!#REF!)</f>
        <v>#REF!</v>
      </c>
      <c r="S486" s="445"/>
    </row>
    <row r="487" spans="1:19">
      <c r="A487" s="427" t="s">
        <v>1524</v>
      </c>
      <c r="B487" s="428" t="s">
        <v>445</v>
      </c>
      <c r="C487" s="429" t="s">
        <v>241</v>
      </c>
      <c r="D487" s="443" t="s">
        <v>2128</v>
      </c>
      <c r="E487" s="430" t="s">
        <v>4679</v>
      </c>
      <c r="F487" s="434">
        <v>521420</v>
      </c>
      <c r="G487" s="429" t="s">
        <v>90</v>
      </c>
      <c r="H487" s="438">
        <v>1555.8700000000001</v>
      </c>
      <c r="I487" s="438">
        <v>3000</v>
      </c>
      <c r="J487" s="438"/>
      <c r="K487" s="438">
        <v>3000</v>
      </c>
      <c r="L487" s="438">
        <v>330.33000000000004</v>
      </c>
      <c r="M487" s="432">
        <v>2670</v>
      </c>
      <c r="N487" s="432">
        <f t="shared" si="15"/>
        <v>3000.33</v>
      </c>
      <c r="O487" s="467">
        <v>2000</v>
      </c>
      <c r="P487" s="471"/>
      <c r="Q487" s="468">
        <f t="shared" si="16"/>
        <v>2000</v>
      </c>
      <c r="R487" s="468" t="e">
        <f>SUMIF(EXPdata!G:G,C:C,EXPdata!#REF!)</f>
        <v>#REF!</v>
      </c>
      <c r="S487" s="445" t="s">
        <v>4567</v>
      </c>
    </row>
    <row r="488" spans="1:19">
      <c r="A488" s="427" t="s">
        <v>1524</v>
      </c>
      <c r="B488" s="428" t="s">
        <v>445</v>
      </c>
      <c r="C488" s="429" t="s">
        <v>242</v>
      </c>
      <c r="D488" s="443" t="s">
        <v>2131</v>
      </c>
      <c r="E488" s="430" t="s">
        <v>4679</v>
      </c>
      <c r="F488" s="434">
        <v>521500</v>
      </c>
      <c r="G488" s="429" t="s">
        <v>58</v>
      </c>
      <c r="H488" s="438">
        <v>633.55999999999995</v>
      </c>
      <c r="I488" s="438">
        <v>1000</v>
      </c>
      <c r="J488" s="438"/>
      <c r="K488" s="438">
        <v>1000</v>
      </c>
      <c r="L488" s="438">
        <v>0</v>
      </c>
      <c r="M488" s="432">
        <v>500</v>
      </c>
      <c r="N488" s="432">
        <f t="shared" si="15"/>
        <v>500</v>
      </c>
      <c r="O488" s="467">
        <v>250</v>
      </c>
      <c r="P488" s="471"/>
      <c r="Q488" s="468">
        <f t="shared" si="16"/>
        <v>250</v>
      </c>
      <c r="R488" s="468" t="e">
        <f>SUMIF(EXPdata!G:G,C:C,EXPdata!#REF!)</f>
        <v>#REF!</v>
      </c>
      <c r="S488" s="445" t="s">
        <v>4568</v>
      </c>
    </row>
    <row r="489" spans="1:19">
      <c r="A489" s="427" t="s">
        <v>23</v>
      </c>
      <c r="B489" s="428" t="s">
        <v>436</v>
      </c>
      <c r="C489" s="429" t="s">
        <v>168</v>
      </c>
      <c r="D489" s="443" t="s">
        <v>2133</v>
      </c>
      <c r="E489" s="430" t="s">
        <v>4679</v>
      </c>
      <c r="F489" s="434">
        <v>523800</v>
      </c>
      <c r="G489" s="429" t="s">
        <v>67</v>
      </c>
      <c r="H489" s="438">
        <v>624.37</v>
      </c>
      <c r="I489" s="438">
        <v>1000</v>
      </c>
      <c r="J489" s="438"/>
      <c r="K489" s="438">
        <v>1000</v>
      </c>
      <c r="L489" s="438">
        <v>0</v>
      </c>
      <c r="M489" s="432">
        <v>0</v>
      </c>
      <c r="N489" s="432">
        <f t="shared" si="15"/>
        <v>0</v>
      </c>
      <c r="O489" s="467">
        <v>1000</v>
      </c>
      <c r="P489" s="471">
        <v>-200</v>
      </c>
      <c r="Q489" s="468">
        <f t="shared" si="16"/>
        <v>800</v>
      </c>
      <c r="R489" s="468" t="e">
        <f>SUMIF(EXPdata!G:G,C:C,EXPdata!#REF!)</f>
        <v>#REF!</v>
      </c>
      <c r="S489" s="445" t="s">
        <v>4396</v>
      </c>
    </row>
    <row r="490" spans="1:19">
      <c r="A490" s="427" t="s">
        <v>1524</v>
      </c>
      <c r="B490" s="428" t="s">
        <v>445</v>
      </c>
      <c r="C490" s="429" t="s">
        <v>244</v>
      </c>
      <c r="D490" s="443" t="s">
        <v>2128</v>
      </c>
      <c r="E490" s="430" t="s">
        <v>4679</v>
      </c>
      <c r="F490" s="434">
        <v>521720</v>
      </c>
      <c r="G490" s="429" t="s">
        <v>121</v>
      </c>
      <c r="H490" s="438">
        <v>187.28</v>
      </c>
      <c r="I490" s="438">
        <v>500</v>
      </c>
      <c r="J490" s="438"/>
      <c r="K490" s="438">
        <v>500</v>
      </c>
      <c r="L490" s="438">
        <v>0</v>
      </c>
      <c r="M490" s="432">
        <v>500</v>
      </c>
      <c r="N490" s="432">
        <f t="shared" si="15"/>
        <v>500</v>
      </c>
      <c r="O490" s="467">
        <v>500</v>
      </c>
      <c r="P490" s="471"/>
      <c r="Q490" s="468">
        <f t="shared" si="16"/>
        <v>500</v>
      </c>
      <c r="R490" s="468" t="e">
        <f>SUMIF(EXPdata!G:G,C:C,EXPdata!#REF!)</f>
        <v>#REF!</v>
      </c>
      <c r="S490" s="445"/>
    </row>
    <row r="491" spans="1:19">
      <c r="A491" s="427" t="s">
        <v>1524</v>
      </c>
      <c r="B491" s="428" t="s">
        <v>445</v>
      </c>
      <c r="C491" s="429" t="s">
        <v>245</v>
      </c>
      <c r="D491" s="443" t="s">
        <v>2128</v>
      </c>
      <c r="E491" s="430" t="s">
        <v>4679</v>
      </c>
      <c r="F491" s="434">
        <v>522310</v>
      </c>
      <c r="G491" s="429" t="s">
        <v>60</v>
      </c>
      <c r="H491" s="438">
        <v>8216.27</v>
      </c>
      <c r="I491" s="438">
        <v>7000</v>
      </c>
      <c r="J491" s="438"/>
      <c r="K491" s="438">
        <v>7000</v>
      </c>
      <c r="L491" s="438">
        <v>340.36</v>
      </c>
      <c r="M491" s="432">
        <v>6660</v>
      </c>
      <c r="N491" s="432">
        <f t="shared" si="15"/>
        <v>7000.36</v>
      </c>
      <c r="O491" s="467">
        <v>3000</v>
      </c>
      <c r="P491" s="471"/>
      <c r="Q491" s="468">
        <f t="shared" si="16"/>
        <v>3000</v>
      </c>
      <c r="R491" s="468" t="e">
        <f>SUMIF(EXPdata!G:G,C:C,EXPdata!#REF!)</f>
        <v>#REF!</v>
      </c>
      <c r="S491" s="445"/>
    </row>
    <row r="492" spans="1:19">
      <c r="A492" s="427" t="s">
        <v>1524</v>
      </c>
      <c r="B492" s="428" t="s">
        <v>445</v>
      </c>
      <c r="C492" s="429" t="s">
        <v>246</v>
      </c>
      <c r="D492" s="443" t="s">
        <v>2128</v>
      </c>
      <c r="E492" s="430" t="s">
        <v>4679</v>
      </c>
      <c r="F492" s="434">
        <v>522320</v>
      </c>
      <c r="G492" s="429" t="s">
        <v>93</v>
      </c>
      <c r="H492" s="438">
        <v>6038.5399999999991</v>
      </c>
      <c r="I492" s="438">
        <v>7000</v>
      </c>
      <c r="J492" s="438"/>
      <c r="K492" s="438">
        <v>7000</v>
      </c>
      <c r="L492" s="438">
        <v>1437.65</v>
      </c>
      <c r="M492" s="432">
        <v>5562</v>
      </c>
      <c r="N492" s="432">
        <f t="shared" si="15"/>
        <v>6999.65</v>
      </c>
      <c r="O492" s="467">
        <v>5500</v>
      </c>
      <c r="P492" s="471"/>
      <c r="Q492" s="468">
        <f t="shared" si="16"/>
        <v>5500</v>
      </c>
      <c r="R492" s="468" t="e">
        <f>SUMIF(EXPdata!G:G,C:C,EXPdata!#REF!)</f>
        <v>#REF!</v>
      </c>
      <c r="S492" s="445"/>
    </row>
    <row r="493" spans="1:19">
      <c r="A493" s="427" t="s">
        <v>1524</v>
      </c>
      <c r="B493" s="428" t="s">
        <v>445</v>
      </c>
      <c r="C493" s="429" t="s">
        <v>247</v>
      </c>
      <c r="D493" s="443" t="s">
        <v>2128</v>
      </c>
      <c r="E493" s="430" t="s">
        <v>4679</v>
      </c>
      <c r="F493" s="434">
        <v>522340</v>
      </c>
      <c r="G493" s="429" t="s">
        <v>94</v>
      </c>
      <c r="H493" s="438">
        <v>16573.29</v>
      </c>
      <c r="I493" s="438">
        <v>9500</v>
      </c>
      <c r="J493" s="438"/>
      <c r="K493" s="438">
        <v>9500</v>
      </c>
      <c r="L493" s="438">
        <v>0</v>
      </c>
      <c r="M493" s="432">
        <v>1000</v>
      </c>
      <c r="N493" s="432">
        <f t="shared" si="15"/>
        <v>1000</v>
      </c>
      <c r="O493" s="467">
        <v>3500</v>
      </c>
      <c r="P493" s="471"/>
      <c r="Q493" s="468">
        <f t="shared" si="16"/>
        <v>3500</v>
      </c>
      <c r="R493" s="468" t="e">
        <f>SUMIF(EXPdata!G:G,C:C,EXPdata!#REF!)</f>
        <v>#REF!</v>
      </c>
      <c r="S493" s="445" t="s">
        <v>4569</v>
      </c>
    </row>
    <row r="494" spans="1:19">
      <c r="A494" s="427" t="s">
        <v>1524</v>
      </c>
      <c r="B494" s="428" t="s">
        <v>445</v>
      </c>
      <c r="C494" s="429" t="s">
        <v>248</v>
      </c>
      <c r="D494" s="443" t="s">
        <v>2128</v>
      </c>
      <c r="E494" s="430" t="s">
        <v>4679</v>
      </c>
      <c r="F494" s="434">
        <v>523220</v>
      </c>
      <c r="G494" s="429" t="s">
        <v>108</v>
      </c>
      <c r="H494" s="438">
        <v>216.61</v>
      </c>
      <c r="I494" s="438">
        <v>200</v>
      </c>
      <c r="J494" s="438"/>
      <c r="K494" s="438">
        <v>200</v>
      </c>
      <c r="L494" s="438">
        <v>175</v>
      </c>
      <c r="M494" s="432">
        <v>25</v>
      </c>
      <c r="N494" s="432">
        <f t="shared" si="15"/>
        <v>200</v>
      </c>
      <c r="O494" s="467">
        <v>200</v>
      </c>
      <c r="P494" s="471"/>
      <c r="Q494" s="468">
        <f t="shared" si="16"/>
        <v>200</v>
      </c>
      <c r="R494" s="468" t="e">
        <f>SUMIF(EXPdata!G:G,C:C,EXPdata!#REF!)</f>
        <v>#REF!</v>
      </c>
      <c r="S494" s="445" t="s">
        <v>4566</v>
      </c>
    </row>
    <row r="495" spans="1:19">
      <c r="A495" s="427" t="s">
        <v>1524</v>
      </c>
      <c r="B495" s="428" t="s">
        <v>445</v>
      </c>
      <c r="C495" s="429" t="s">
        <v>1837</v>
      </c>
      <c r="D495" s="443" t="s">
        <v>2132</v>
      </c>
      <c r="E495" s="430" t="s">
        <v>4679</v>
      </c>
      <c r="F495" s="434">
        <v>523250</v>
      </c>
      <c r="G495" s="429" t="s">
        <v>493</v>
      </c>
      <c r="H495" s="438">
        <v>83</v>
      </c>
      <c r="I495" s="438">
        <v>500</v>
      </c>
      <c r="J495" s="438"/>
      <c r="K495" s="438">
        <v>500</v>
      </c>
      <c r="L495" s="438">
        <v>1125</v>
      </c>
      <c r="M495" s="432">
        <v>0</v>
      </c>
      <c r="N495" s="432">
        <f t="shared" si="15"/>
        <v>1125</v>
      </c>
      <c r="O495" s="467">
        <v>500</v>
      </c>
      <c r="P495" s="471"/>
      <c r="Q495" s="468">
        <f t="shared" si="16"/>
        <v>500</v>
      </c>
      <c r="R495" s="468" t="e">
        <f>SUMIF(EXPdata!G:G,C:C,EXPdata!#REF!)</f>
        <v>#REF!</v>
      </c>
      <c r="S495" s="445"/>
    </row>
    <row r="496" spans="1:19">
      <c r="A496" s="440" t="s">
        <v>1524</v>
      </c>
      <c r="B496" s="441" t="s">
        <v>448</v>
      </c>
      <c r="C496" s="429" t="s">
        <v>2449</v>
      </c>
      <c r="D496" s="443" t="s">
        <v>2133</v>
      </c>
      <c r="E496" s="430" t="s">
        <v>4679</v>
      </c>
      <c r="F496" s="474">
        <v>523840</v>
      </c>
      <c r="G496" s="429" t="s">
        <v>110</v>
      </c>
      <c r="H496" s="438">
        <v>1100</v>
      </c>
      <c r="I496" s="462">
        <v>1100</v>
      </c>
      <c r="J496" s="438"/>
      <c r="K496" s="438">
        <v>1100</v>
      </c>
      <c r="L496" s="438">
        <v>119.88</v>
      </c>
      <c r="M496" s="432">
        <v>980</v>
      </c>
      <c r="N496" s="432">
        <f t="shared" si="15"/>
        <v>1099.8800000000001</v>
      </c>
      <c r="O496" s="467">
        <v>1100</v>
      </c>
      <c r="P496" s="471">
        <v>-100</v>
      </c>
      <c r="Q496" s="468">
        <f t="shared" si="16"/>
        <v>1000</v>
      </c>
      <c r="R496" s="468" t="e">
        <f>SUMIF(EXPdata!G:G,C:C,EXPdata!#REF!)</f>
        <v>#REF!</v>
      </c>
      <c r="S496" s="445" t="s">
        <v>5352</v>
      </c>
    </row>
    <row r="497" spans="1:19">
      <c r="A497" s="427" t="s">
        <v>1524</v>
      </c>
      <c r="B497" s="428" t="s">
        <v>445</v>
      </c>
      <c r="C497" s="429" t="s">
        <v>1289</v>
      </c>
      <c r="D497" s="443" t="s">
        <v>2132</v>
      </c>
      <c r="E497" s="430" t="s">
        <v>4679</v>
      </c>
      <c r="F497" s="434">
        <v>523290</v>
      </c>
      <c r="G497" s="429" t="s">
        <v>1281</v>
      </c>
      <c r="H497" s="438">
        <v>4406.8799999999992</v>
      </c>
      <c r="I497" s="438">
        <v>3000</v>
      </c>
      <c r="J497" s="438"/>
      <c r="K497" s="438">
        <v>3000</v>
      </c>
      <c r="L497" s="438">
        <v>612.79</v>
      </c>
      <c r="M497" s="432">
        <v>2387</v>
      </c>
      <c r="N497" s="432">
        <f t="shared" si="15"/>
        <v>2999.79</v>
      </c>
      <c r="O497" s="467">
        <v>3000</v>
      </c>
      <c r="P497" s="471"/>
      <c r="Q497" s="468">
        <f t="shared" si="16"/>
        <v>3000</v>
      </c>
      <c r="R497" s="468" t="e">
        <f>SUMIF(EXPdata!G:G,C:C,EXPdata!#REF!)</f>
        <v>#REF!</v>
      </c>
      <c r="S497" s="445"/>
    </row>
    <row r="498" spans="1:19">
      <c r="A498" s="427" t="s">
        <v>1524</v>
      </c>
      <c r="B498" s="428" t="s">
        <v>445</v>
      </c>
      <c r="C498" s="429" t="s">
        <v>249</v>
      </c>
      <c r="D498" s="443" t="s">
        <v>2133</v>
      </c>
      <c r="E498" s="430" t="s">
        <v>4679</v>
      </c>
      <c r="F498" s="434">
        <v>523700</v>
      </c>
      <c r="G498" s="429" t="s">
        <v>66</v>
      </c>
      <c r="H498" s="438">
        <v>2721.3799999999997</v>
      </c>
      <c r="I498" s="438">
        <v>3500</v>
      </c>
      <c r="J498" s="438"/>
      <c r="K498" s="438">
        <v>3500</v>
      </c>
      <c r="L498" s="438">
        <v>662.45999999999992</v>
      </c>
      <c r="M498" s="432">
        <v>2838</v>
      </c>
      <c r="N498" s="432">
        <f t="shared" si="15"/>
        <v>3500.46</v>
      </c>
      <c r="O498" s="467">
        <v>3500</v>
      </c>
      <c r="P498" s="471"/>
      <c r="Q498" s="468">
        <f t="shared" si="16"/>
        <v>3500</v>
      </c>
      <c r="R498" s="468" t="e">
        <f>SUMIF(EXPdata!G:G,C:C,EXPdata!#REF!)</f>
        <v>#REF!</v>
      </c>
      <c r="S498" s="445"/>
    </row>
    <row r="499" spans="1:19">
      <c r="A499" s="427" t="s">
        <v>1524</v>
      </c>
      <c r="B499" s="428" t="s">
        <v>445</v>
      </c>
      <c r="C499" s="429" t="s">
        <v>250</v>
      </c>
      <c r="D499" s="443" t="s">
        <v>2133</v>
      </c>
      <c r="E499" s="430" t="s">
        <v>4679</v>
      </c>
      <c r="F499" s="434">
        <v>523800</v>
      </c>
      <c r="G499" s="429" t="s">
        <v>67</v>
      </c>
      <c r="H499" s="438">
        <v>0</v>
      </c>
      <c r="I499" s="438">
        <v>0</v>
      </c>
      <c r="J499" s="438"/>
      <c r="K499" s="438">
        <v>0</v>
      </c>
      <c r="L499" s="438">
        <v>225.68</v>
      </c>
      <c r="M499" s="432">
        <v>1000</v>
      </c>
      <c r="N499" s="432">
        <f t="shared" si="15"/>
        <v>1225.68</v>
      </c>
      <c r="O499" s="522">
        <v>1500</v>
      </c>
      <c r="P499" s="471"/>
      <c r="Q499" s="468">
        <f t="shared" si="16"/>
        <v>1500</v>
      </c>
      <c r="R499" s="468" t="e">
        <f>SUMIF(EXPdata!G:G,C:C,EXPdata!#REF!)</f>
        <v>#REF!</v>
      </c>
      <c r="S499" s="532" t="s">
        <v>5337</v>
      </c>
    </row>
    <row r="500" spans="1:19">
      <c r="A500" s="427" t="s">
        <v>1524</v>
      </c>
      <c r="B500" s="428" t="s">
        <v>445</v>
      </c>
      <c r="C500" s="429" t="s">
        <v>251</v>
      </c>
      <c r="D500" s="443" t="s">
        <v>2133</v>
      </c>
      <c r="E500" s="430" t="s">
        <v>4679</v>
      </c>
      <c r="F500" s="434">
        <v>524840</v>
      </c>
      <c r="G500" s="429" t="s">
        <v>69</v>
      </c>
      <c r="H500" s="438">
        <v>209</v>
      </c>
      <c r="I500" s="438">
        <v>200</v>
      </c>
      <c r="J500" s="438"/>
      <c r="K500" s="438">
        <v>200</v>
      </c>
      <c r="L500" s="438">
        <v>30</v>
      </c>
      <c r="M500" s="432">
        <v>170</v>
      </c>
      <c r="N500" s="432">
        <f t="shared" si="15"/>
        <v>200</v>
      </c>
      <c r="O500" s="467">
        <v>200</v>
      </c>
      <c r="P500" s="471"/>
      <c r="Q500" s="468">
        <f t="shared" si="16"/>
        <v>200</v>
      </c>
      <c r="R500" s="468" t="e">
        <f>SUMIF(EXPdata!G:G,C:C,EXPdata!#REF!)</f>
        <v>#REF!</v>
      </c>
      <c r="S500" s="445"/>
    </row>
    <row r="501" spans="1:19">
      <c r="A501" s="427" t="s">
        <v>1524</v>
      </c>
      <c r="B501" s="428" t="s">
        <v>445</v>
      </c>
      <c r="C501" s="429" t="s">
        <v>253</v>
      </c>
      <c r="D501" s="443" t="s">
        <v>2128</v>
      </c>
      <c r="E501" s="430" t="s">
        <v>4679</v>
      </c>
      <c r="F501" s="434">
        <v>526530</v>
      </c>
      <c r="G501" s="429" t="s">
        <v>1789</v>
      </c>
      <c r="H501" s="438">
        <v>0</v>
      </c>
      <c r="I501" s="438">
        <v>600</v>
      </c>
      <c r="J501" s="438"/>
      <c r="K501" s="438">
        <v>600</v>
      </c>
      <c r="L501" s="438">
        <v>1008.69</v>
      </c>
      <c r="M501" s="432">
        <v>0</v>
      </c>
      <c r="N501" s="432">
        <f t="shared" si="15"/>
        <v>1008.69</v>
      </c>
      <c r="O501" s="467">
        <v>1100</v>
      </c>
      <c r="P501" s="471"/>
      <c r="Q501" s="468">
        <f t="shared" si="16"/>
        <v>1100</v>
      </c>
      <c r="R501" s="468" t="e">
        <f>SUMIF(EXPdata!G:G,C:C,EXPdata!#REF!)</f>
        <v>#REF!</v>
      </c>
      <c r="S501" s="445" t="s">
        <v>4574</v>
      </c>
    </row>
    <row r="502" spans="1:19">
      <c r="A502" s="427" t="s">
        <v>1524</v>
      </c>
      <c r="B502" s="428" t="s">
        <v>445</v>
      </c>
      <c r="C502" s="429" t="s">
        <v>255</v>
      </c>
      <c r="D502" s="443" t="s">
        <v>2128</v>
      </c>
      <c r="E502" s="430" t="s">
        <v>4679</v>
      </c>
      <c r="F502" s="434">
        <v>526960</v>
      </c>
      <c r="G502" s="429" t="s">
        <v>97</v>
      </c>
      <c r="H502" s="438">
        <v>787.85</v>
      </c>
      <c r="I502" s="438">
        <v>1500</v>
      </c>
      <c r="J502" s="438"/>
      <c r="K502" s="438">
        <v>1500</v>
      </c>
      <c r="L502" s="438">
        <v>0</v>
      </c>
      <c r="M502" s="432">
        <v>1500</v>
      </c>
      <c r="N502" s="432">
        <f t="shared" si="15"/>
        <v>1500</v>
      </c>
      <c r="O502" s="467">
        <v>1000</v>
      </c>
      <c r="P502" s="471"/>
      <c r="Q502" s="468">
        <f t="shared" si="16"/>
        <v>1000</v>
      </c>
      <c r="R502" s="468" t="e">
        <f>SUMIF(EXPdata!G:G,C:C,EXPdata!#REF!)</f>
        <v>#REF!</v>
      </c>
      <c r="S502" s="445" t="s">
        <v>4576</v>
      </c>
    </row>
    <row r="503" spans="1:19">
      <c r="A503" s="427" t="s">
        <v>1524</v>
      </c>
      <c r="B503" s="428" t="s">
        <v>445</v>
      </c>
      <c r="C503" s="429" t="s">
        <v>256</v>
      </c>
      <c r="D503" s="443" t="s">
        <v>2131</v>
      </c>
      <c r="E503" s="430" t="s">
        <v>4679</v>
      </c>
      <c r="F503" s="434">
        <v>527100</v>
      </c>
      <c r="G503" s="429" t="s">
        <v>72</v>
      </c>
      <c r="H503" s="438">
        <v>1188.02</v>
      </c>
      <c r="I503" s="438">
        <v>2000</v>
      </c>
      <c r="J503" s="438"/>
      <c r="K503" s="438">
        <v>2000</v>
      </c>
      <c r="L503" s="438">
        <v>297.14</v>
      </c>
      <c r="M503" s="432">
        <v>1000</v>
      </c>
      <c r="N503" s="432">
        <f t="shared" si="15"/>
        <v>1297.1399999999999</v>
      </c>
      <c r="O503" s="467">
        <v>1000</v>
      </c>
      <c r="P503" s="471"/>
      <c r="Q503" s="468">
        <f t="shared" si="16"/>
        <v>1000</v>
      </c>
      <c r="R503" s="468" t="e">
        <f>SUMIF(EXPdata!G:G,C:C,EXPdata!#REF!)</f>
        <v>#REF!</v>
      </c>
      <c r="S503" s="445" t="s">
        <v>4564</v>
      </c>
    </row>
    <row r="504" spans="1:19">
      <c r="A504" s="427" t="s">
        <v>1766</v>
      </c>
      <c r="B504" s="428" t="s">
        <v>46</v>
      </c>
      <c r="C504" s="429" t="s">
        <v>582</v>
      </c>
      <c r="D504" s="443" t="s">
        <v>2133</v>
      </c>
      <c r="E504" s="430" t="s">
        <v>4679</v>
      </c>
      <c r="F504" s="434">
        <v>525440</v>
      </c>
      <c r="G504" s="429" t="s">
        <v>111</v>
      </c>
      <c r="H504" s="438">
        <v>5408.79</v>
      </c>
      <c r="I504" s="438">
        <v>22201</v>
      </c>
      <c r="J504" s="438"/>
      <c r="K504" s="438">
        <v>22201</v>
      </c>
      <c r="L504" s="438">
        <v>0</v>
      </c>
      <c r="M504" s="432">
        <v>22201</v>
      </c>
      <c r="N504" s="432">
        <f t="shared" si="15"/>
        <v>22201</v>
      </c>
      <c r="O504" s="522">
        <v>25000</v>
      </c>
      <c r="P504" s="471">
        <v>-3000</v>
      </c>
      <c r="Q504" s="468">
        <f t="shared" si="16"/>
        <v>22000</v>
      </c>
      <c r="R504" s="468" t="e">
        <f>SUMIF(EXPdata!G:G,C:C,EXPdata!#REF!)</f>
        <v>#REF!</v>
      </c>
      <c r="S504" s="445" t="s">
        <v>5321</v>
      </c>
    </row>
    <row r="505" spans="1:19">
      <c r="A505" s="427" t="s">
        <v>1524</v>
      </c>
      <c r="B505" s="428" t="s">
        <v>445</v>
      </c>
      <c r="C505" s="429" t="s">
        <v>258</v>
      </c>
      <c r="D505" s="443" t="s">
        <v>2128</v>
      </c>
      <c r="E505" s="430" t="s">
        <v>4679</v>
      </c>
      <c r="F505" s="434">
        <v>527680</v>
      </c>
      <c r="G505" s="429" t="s">
        <v>74</v>
      </c>
      <c r="H505" s="438">
        <v>242.84</v>
      </c>
      <c r="I505" s="438">
        <v>300</v>
      </c>
      <c r="J505" s="438"/>
      <c r="K505" s="438">
        <v>300</v>
      </c>
      <c r="L505" s="438">
        <v>0</v>
      </c>
      <c r="M505" s="432">
        <v>450</v>
      </c>
      <c r="N505" s="432">
        <f t="shared" si="15"/>
        <v>450</v>
      </c>
      <c r="O505" s="467">
        <v>400</v>
      </c>
      <c r="P505" s="471"/>
      <c r="Q505" s="468">
        <f t="shared" si="16"/>
        <v>400</v>
      </c>
      <c r="R505" s="468" t="e">
        <f>SUMIF(EXPdata!G:G,C:C,EXPdata!#REF!)</f>
        <v>#REF!</v>
      </c>
      <c r="S505" s="445" t="s">
        <v>4573</v>
      </c>
    </row>
    <row r="506" spans="1:19">
      <c r="A506" s="427" t="s">
        <v>1524</v>
      </c>
      <c r="B506" s="428" t="s">
        <v>445</v>
      </c>
      <c r="C506" s="429" t="s">
        <v>260</v>
      </c>
      <c r="D506" s="443" t="s">
        <v>2128</v>
      </c>
      <c r="E506" s="430" t="s">
        <v>4679</v>
      </c>
      <c r="F506" s="434">
        <v>527720</v>
      </c>
      <c r="G506" s="429" t="s">
        <v>98</v>
      </c>
      <c r="H506" s="438">
        <v>326.13</v>
      </c>
      <c r="I506" s="438">
        <v>500</v>
      </c>
      <c r="J506" s="438"/>
      <c r="K506" s="438">
        <v>500</v>
      </c>
      <c r="L506" s="438">
        <v>50.42</v>
      </c>
      <c r="M506" s="432">
        <v>450</v>
      </c>
      <c r="N506" s="432">
        <f t="shared" si="15"/>
        <v>500.42</v>
      </c>
      <c r="O506" s="467">
        <v>500</v>
      </c>
      <c r="P506" s="471"/>
      <c r="Q506" s="468">
        <f t="shared" si="16"/>
        <v>500</v>
      </c>
      <c r="R506" s="468" t="e">
        <f>SUMIF(EXPdata!G:G,C:C,EXPdata!#REF!)</f>
        <v>#REF!</v>
      </c>
      <c r="S506" s="445"/>
    </row>
    <row r="507" spans="1:19">
      <c r="A507" s="427" t="s">
        <v>1524</v>
      </c>
      <c r="B507" s="428" t="s">
        <v>445</v>
      </c>
      <c r="C507" s="429" t="s">
        <v>261</v>
      </c>
      <c r="D507" s="488" t="s">
        <v>2546</v>
      </c>
      <c r="E507" s="489" t="s">
        <v>4679</v>
      </c>
      <c r="F507" s="490">
        <v>527840</v>
      </c>
      <c r="G507" s="491" t="s">
        <v>75</v>
      </c>
      <c r="H507" s="438">
        <v>1254.3499999999999</v>
      </c>
      <c r="I507" s="438">
        <v>1050</v>
      </c>
      <c r="J507" s="438"/>
      <c r="K507" s="438">
        <v>1050</v>
      </c>
      <c r="L507" s="438">
        <v>590</v>
      </c>
      <c r="M507" s="432">
        <v>460</v>
      </c>
      <c r="N507" s="432">
        <f t="shared" si="15"/>
        <v>1050</v>
      </c>
      <c r="O507" s="467">
        <v>500</v>
      </c>
      <c r="P507" s="471"/>
      <c r="Q507" s="468">
        <f t="shared" si="16"/>
        <v>500</v>
      </c>
      <c r="R507" s="468" t="e">
        <f>SUMIF(EXPdata!G:G,C:C,EXPdata!#REF!)</f>
        <v>#REF!</v>
      </c>
      <c r="S507" s="445" t="s">
        <v>4578</v>
      </c>
    </row>
    <row r="508" spans="1:19">
      <c r="A508" s="427" t="s">
        <v>1524</v>
      </c>
      <c r="B508" s="428" t="s">
        <v>445</v>
      </c>
      <c r="C508" s="429" t="s">
        <v>262</v>
      </c>
      <c r="D508" s="443" t="s">
        <v>2132</v>
      </c>
      <c r="E508" s="430" t="s">
        <v>4679</v>
      </c>
      <c r="F508" s="434">
        <v>527960</v>
      </c>
      <c r="G508" s="429" t="s">
        <v>99</v>
      </c>
      <c r="H508" s="438">
        <v>46777.35</v>
      </c>
      <c r="I508" s="438">
        <v>56565</v>
      </c>
      <c r="J508" s="438"/>
      <c r="K508" s="438">
        <v>56565</v>
      </c>
      <c r="L508" s="438">
        <v>8711.7000000000007</v>
      </c>
      <c r="M508" s="432">
        <v>47853</v>
      </c>
      <c r="N508" s="432">
        <f t="shared" si="15"/>
        <v>56564.7</v>
      </c>
      <c r="O508" s="467">
        <v>56565</v>
      </c>
      <c r="P508" s="471"/>
      <c r="Q508" s="468">
        <f t="shared" si="16"/>
        <v>56565</v>
      </c>
      <c r="R508" s="468" t="e">
        <f>SUMIF(EXPdata!G:G,C:C,EXPdata!#REF!)</f>
        <v>#REF!</v>
      </c>
      <c r="S508" s="445" t="s">
        <v>4572</v>
      </c>
    </row>
    <row r="509" spans="1:19">
      <c r="A509" s="427" t="s">
        <v>1524</v>
      </c>
      <c r="B509" s="428" t="s">
        <v>445</v>
      </c>
      <c r="C509" s="429" t="s">
        <v>1635</v>
      </c>
      <c r="D509" s="443" t="s">
        <v>2132</v>
      </c>
      <c r="E509" s="430" t="s">
        <v>4679</v>
      </c>
      <c r="F509" s="434">
        <v>528020</v>
      </c>
      <c r="G509" s="429" t="s">
        <v>152</v>
      </c>
      <c r="H509" s="438">
        <v>5270.35</v>
      </c>
      <c r="I509" s="438">
        <v>4000</v>
      </c>
      <c r="J509" s="438"/>
      <c r="K509" s="438">
        <v>4000</v>
      </c>
      <c r="L509" s="438">
        <v>1847.25</v>
      </c>
      <c r="M509" s="432">
        <v>2153</v>
      </c>
      <c r="N509" s="432">
        <f t="shared" si="15"/>
        <v>4000.25</v>
      </c>
      <c r="O509" s="467">
        <v>4000</v>
      </c>
      <c r="P509" s="471"/>
      <c r="Q509" s="468">
        <f t="shared" si="16"/>
        <v>4000</v>
      </c>
      <c r="R509" s="468" t="e">
        <f>SUMIF(EXPdata!G:G,C:C,EXPdata!#REF!)</f>
        <v>#REF!</v>
      </c>
      <c r="S509" s="445"/>
    </row>
    <row r="510" spans="1:19">
      <c r="A510" s="427" t="s">
        <v>1524</v>
      </c>
      <c r="B510" s="428" t="s">
        <v>445</v>
      </c>
      <c r="C510" s="429" t="s">
        <v>263</v>
      </c>
      <c r="D510" s="443" t="s">
        <v>2131</v>
      </c>
      <c r="E510" s="430" t="s">
        <v>4679</v>
      </c>
      <c r="F510" s="434">
        <v>528920</v>
      </c>
      <c r="G510" s="429" t="s">
        <v>78</v>
      </c>
      <c r="H510" s="438">
        <v>8451.17</v>
      </c>
      <c r="I510" s="438">
        <v>5000</v>
      </c>
      <c r="J510" s="438"/>
      <c r="K510" s="438">
        <v>5000</v>
      </c>
      <c r="L510" s="438">
        <v>634.51</v>
      </c>
      <c r="M510" s="432">
        <v>4365</v>
      </c>
      <c r="N510" s="432">
        <f t="shared" si="15"/>
        <v>4999.51</v>
      </c>
      <c r="O510" s="467">
        <v>5000</v>
      </c>
      <c r="P510" s="471"/>
      <c r="Q510" s="468">
        <f t="shared" si="16"/>
        <v>5000</v>
      </c>
      <c r="R510" s="468" t="e">
        <f>SUMIF(EXPdata!G:G,C:C,EXPdata!#REF!)</f>
        <v>#REF!</v>
      </c>
      <c r="S510" s="445" t="s">
        <v>4561</v>
      </c>
    </row>
    <row r="511" spans="1:19">
      <c r="A511" s="427" t="s">
        <v>1524</v>
      </c>
      <c r="B511" s="428" t="s">
        <v>445</v>
      </c>
      <c r="C511" s="429" t="s">
        <v>265</v>
      </c>
      <c r="D511" s="443" t="s">
        <v>30</v>
      </c>
      <c r="E511" s="430" t="s">
        <v>4679</v>
      </c>
      <c r="F511" s="434">
        <v>529500</v>
      </c>
      <c r="G511" s="429" t="s">
        <v>100</v>
      </c>
      <c r="H511" s="438">
        <v>23738.57</v>
      </c>
      <c r="I511" s="438">
        <v>30000</v>
      </c>
      <c r="J511" s="438"/>
      <c r="K511" s="438">
        <v>30000</v>
      </c>
      <c r="L511" s="438">
        <v>5905.43</v>
      </c>
      <c r="M511" s="432">
        <v>24095</v>
      </c>
      <c r="N511" s="432">
        <f t="shared" si="15"/>
        <v>30000.43</v>
      </c>
      <c r="O511" s="522">
        <v>35000</v>
      </c>
      <c r="P511" s="471"/>
      <c r="Q511" s="468">
        <f t="shared" si="16"/>
        <v>35000</v>
      </c>
      <c r="R511" s="468" t="e">
        <f>SUMIF(EXPdata!G:G,C:C,EXPdata!#REF!)</f>
        <v>#REF!</v>
      </c>
      <c r="S511" s="445" t="s">
        <v>4563</v>
      </c>
    </row>
    <row r="512" spans="1:19">
      <c r="A512" s="427" t="s">
        <v>1524</v>
      </c>
      <c r="B512" s="428" t="s">
        <v>445</v>
      </c>
      <c r="C512" s="429" t="s">
        <v>266</v>
      </c>
      <c r="D512" s="443" t="s">
        <v>30</v>
      </c>
      <c r="E512" s="430" t="s">
        <v>4679</v>
      </c>
      <c r="F512" s="434">
        <v>529510</v>
      </c>
      <c r="G512" s="429" t="s">
        <v>101</v>
      </c>
      <c r="H512" s="438">
        <v>974.29</v>
      </c>
      <c r="I512" s="438">
        <v>1000</v>
      </c>
      <c r="J512" s="438"/>
      <c r="K512" s="438">
        <v>1000</v>
      </c>
      <c r="L512" s="438">
        <v>0</v>
      </c>
      <c r="M512" s="432">
        <v>1000</v>
      </c>
      <c r="N512" s="432">
        <f t="shared" si="15"/>
        <v>1000</v>
      </c>
      <c r="O512" s="467">
        <v>1000</v>
      </c>
      <c r="P512" s="471"/>
      <c r="Q512" s="468">
        <f t="shared" si="16"/>
        <v>1000</v>
      </c>
      <c r="R512" s="468" t="e">
        <f>SUMIF(EXPdata!G:G,C:C,EXPdata!#REF!)</f>
        <v>#REF!</v>
      </c>
      <c r="S512" s="445" t="s">
        <v>4565</v>
      </c>
    </row>
    <row r="513" spans="1:19">
      <c r="A513" s="427" t="s">
        <v>1524</v>
      </c>
      <c r="B513" s="428" t="s">
        <v>445</v>
      </c>
      <c r="C513" s="429" t="s">
        <v>267</v>
      </c>
      <c r="D513" s="443" t="s">
        <v>30</v>
      </c>
      <c r="E513" s="430" t="s">
        <v>4679</v>
      </c>
      <c r="F513" s="434">
        <v>529520</v>
      </c>
      <c r="G513" s="429" t="s">
        <v>102</v>
      </c>
      <c r="H513" s="438">
        <v>32718.890000000003</v>
      </c>
      <c r="I513" s="438">
        <v>50160</v>
      </c>
      <c r="J513" s="438"/>
      <c r="K513" s="438">
        <v>50160</v>
      </c>
      <c r="L513" s="438">
        <v>9264.16</v>
      </c>
      <c r="M513" s="432">
        <v>37000</v>
      </c>
      <c r="N513" s="432">
        <f t="shared" si="15"/>
        <v>46264.160000000003</v>
      </c>
      <c r="O513" s="467">
        <v>50160</v>
      </c>
      <c r="P513" s="471"/>
      <c r="Q513" s="468">
        <f t="shared" si="16"/>
        <v>50160</v>
      </c>
      <c r="R513" s="468" t="e">
        <f>SUMIF(EXPdata!G:G,C:C,EXPdata!#REF!)</f>
        <v>#REF!</v>
      </c>
      <c r="S513" s="445" t="s">
        <v>4575</v>
      </c>
    </row>
    <row r="514" spans="1:19" ht="45">
      <c r="A514" s="427" t="s">
        <v>1524</v>
      </c>
      <c r="B514" s="428" t="s">
        <v>445</v>
      </c>
      <c r="C514" s="429" t="s">
        <v>268</v>
      </c>
      <c r="D514" s="443" t="s">
        <v>30</v>
      </c>
      <c r="E514" s="430" t="s">
        <v>4679</v>
      </c>
      <c r="F514" s="434">
        <v>529550</v>
      </c>
      <c r="G514" s="429" t="s">
        <v>103</v>
      </c>
      <c r="H514" s="438">
        <v>48907.26</v>
      </c>
      <c r="I514" s="438">
        <v>50000</v>
      </c>
      <c r="J514" s="438"/>
      <c r="K514" s="438">
        <v>50000</v>
      </c>
      <c r="L514" s="438">
        <v>30737.09</v>
      </c>
      <c r="M514" s="432">
        <v>19263</v>
      </c>
      <c r="N514" s="432">
        <f t="shared" si="15"/>
        <v>50000.09</v>
      </c>
      <c r="O514" s="467">
        <v>50000</v>
      </c>
      <c r="P514" s="471"/>
      <c r="Q514" s="468">
        <f t="shared" si="16"/>
        <v>50000</v>
      </c>
      <c r="R514" s="468" t="e">
        <f>SUMIF(EXPdata!G:G,C:C,EXPdata!#REF!)</f>
        <v>#REF!</v>
      </c>
      <c r="S514" s="445" t="s">
        <v>4562</v>
      </c>
    </row>
    <row r="515" spans="1:19">
      <c r="A515" s="427" t="s">
        <v>1524</v>
      </c>
      <c r="B515" s="428" t="s">
        <v>445</v>
      </c>
      <c r="C515" s="429" t="s">
        <v>1416</v>
      </c>
      <c r="D515" s="443" t="s">
        <v>2134</v>
      </c>
      <c r="E515" s="430" t="s">
        <v>4678</v>
      </c>
      <c r="F515" s="434">
        <v>537080</v>
      </c>
      <c r="G515" s="429" t="s">
        <v>84</v>
      </c>
      <c r="H515" s="438">
        <v>327</v>
      </c>
      <c r="I515" s="438">
        <v>750</v>
      </c>
      <c r="J515" s="438"/>
      <c r="K515" s="438">
        <v>750</v>
      </c>
      <c r="L515" s="438">
        <v>0</v>
      </c>
      <c r="M515" s="432">
        <v>750</v>
      </c>
      <c r="N515" s="432">
        <f t="shared" si="15"/>
        <v>750</v>
      </c>
      <c r="O515" s="522">
        <v>1200</v>
      </c>
      <c r="P515" s="471"/>
      <c r="Q515" s="468">
        <f t="shared" si="16"/>
        <v>1200</v>
      </c>
      <c r="R515" s="468" t="e">
        <f>SUMIF(EXPdata!G:G,C:C,EXPdata!#REF!)</f>
        <v>#REF!</v>
      </c>
      <c r="S515" s="445" t="s">
        <v>5324</v>
      </c>
    </row>
    <row r="516" spans="1:19" ht="30">
      <c r="A516" s="427" t="s">
        <v>1524</v>
      </c>
      <c r="B516" s="428" t="s">
        <v>446</v>
      </c>
      <c r="C516" s="429" t="s">
        <v>1439</v>
      </c>
      <c r="D516" s="482" t="s">
        <v>2547</v>
      </c>
      <c r="E516" s="483" t="s">
        <v>4677</v>
      </c>
      <c r="F516" s="484">
        <v>510000</v>
      </c>
      <c r="G516" s="485" t="s">
        <v>1791</v>
      </c>
      <c r="H516" s="438">
        <v>0</v>
      </c>
      <c r="I516" s="438">
        <v>201203</v>
      </c>
      <c r="J516" s="438"/>
      <c r="K516" s="438">
        <v>201203</v>
      </c>
      <c r="L516" s="438">
        <v>0</v>
      </c>
      <c r="M516" s="432">
        <v>119240</v>
      </c>
      <c r="N516" s="432">
        <f t="shared" si="15"/>
        <v>119240</v>
      </c>
      <c r="O516" s="467">
        <v>137003</v>
      </c>
      <c r="P516" s="471"/>
      <c r="Q516" s="468">
        <f t="shared" si="16"/>
        <v>137003</v>
      </c>
      <c r="R516" s="468" t="e">
        <f>SUMIF(EXPdata!G:G,C:C,EXPdata!#REF!)</f>
        <v>#REF!</v>
      </c>
      <c r="S516" s="445" t="s">
        <v>4599</v>
      </c>
    </row>
    <row r="517" spans="1:19">
      <c r="A517" s="427" t="s">
        <v>1524</v>
      </c>
      <c r="B517" s="428" t="s">
        <v>446</v>
      </c>
      <c r="C517" s="429" t="s">
        <v>853</v>
      </c>
      <c r="D517" s="443" t="s">
        <v>1950</v>
      </c>
      <c r="E517" s="430" t="s">
        <v>4677</v>
      </c>
      <c r="F517" s="434">
        <v>510420</v>
      </c>
      <c r="G517" s="429" t="s">
        <v>464</v>
      </c>
      <c r="H517" s="438">
        <v>5840.72</v>
      </c>
      <c r="I517" s="438">
        <v>1000</v>
      </c>
      <c r="J517" s="438"/>
      <c r="K517" s="438">
        <v>1000</v>
      </c>
      <c r="L517" s="438">
        <v>1554.47</v>
      </c>
      <c r="M517" s="432">
        <v>1500</v>
      </c>
      <c r="N517" s="432">
        <f t="shared" ref="N517:N580" si="17">L517+M517</f>
        <v>3054.4700000000003</v>
      </c>
      <c r="O517" s="467">
        <v>3000</v>
      </c>
      <c r="P517" s="471"/>
      <c r="Q517" s="468">
        <f t="shared" ref="Q517:Q580" si="18">O517+P517</f>
        <v>3000</v>
      </c>
      <c r="R517" s="468" t="e">
        <f>SUMIF(EXPdata!G:G,C:C,EXPdata!#REF!)</f>
        <v>#REF!</v>
      </c>
      <c r="S517" s="445" t="s">
        <v>4363</v>
      </c>
    </row>
    <row r="518" spans="1:19">
      <c r="A518" s="427" t="s">
        <v>1524</v>
      </c>
      <c r="B518" s="428" t="s">
        <v>446</v>
      </c>
      <c r="C518" s="429" t="s">
        <v>854</v>
      </c>
      <c r="D518" s="443" t="s">
        <v>1950</v>
      </c>
      <c r="E518" s="430" t="s">
        <v>4677</v>
      </c>
      <c r="F518" s="434">
        <v>510620</v>
      </c>
      <c r="G518" s="429" t="s">
        <v>467</v>
      </c>
      <c r="H518" s="438">
        <v>354.99</v>
      </c>
      <c r="I518" s="438">
        <v>0</v>
      </c>
      <c r="J518" s="438"/>
      <c r="K518" s="438">
        <v>0</v>
      </c>
      <c r="L518" s="438">
        <v>269.76</v>
      </c>
      <c r="M518" s="432">
        <v>100</v>
      </c>
      <c r="N518" s="432">
        <f t="shared" si="17"/>
        <v>369.76</v>
      </c>
      <c r="O518" s="467">
        <v>350</v>
      </c>
      <c r="P518" s="471"/>
      <c r="Q518" s="468">
        <f t="shared" si="18"/>
        <v>350</v>
      </c>
      <c r="R518" s="468" t="e">
        <f>SUMIF(EXPdata!G:G,C:C,EXPdata!#REF!)</f>
        <v>#REF!</v>
      </c>
      <c r="S518" s="445" t="s">
        <v>4600</v>
      </c>
    </row>
    <row r="519" spans="1:19">
      <c r="A519" s="427" t="s">
        <v>1524</v>
      </c>
      <c r="B519" s="428" t="s">
        <v>446</v>
      </c>
      <c r="C519" s="429" t="s">
        <v>855</v>
      </c>
      <c r="D519" s="443" t="s">
        <v>1950</v>
      </c>
      <c r="E519" s="430" t="s">
        <v>4677</v>
      </c>
      <c r="F519" s="434">
        <v>510700</v>
      </c>
      <c r="G519" s="429" t="s">
        <v>468</v>
      </c>
      <c r="H519" s="438">
        <v>2624.6899999999996</v>
      </c>
      <c r="I519" s="438">
        <v>0</v>
      </c>
      <c r="J519" s="438"/>
      <c r="K519" s="438">
        <v>0</v>
      </c>
      <c r="L519" s="438">
        <v>1321.2900000000002</v>
      </c>
      <c r="M519" s="432">
        <v>1000</v>
      </c>
      <c r="N519" s="432">
        <f t="shared" si="17"/>
        <v>2321.29</v>
      </c>
      <c r="O519" s="467">
        <v>2500</v>
      </c>
      <c r="P519" s="471"/>
      <c r="Q519" s="468">
        <f t="shared" si="18"/>
        <v>2500</v>
      </c>
      <c r="R519" s="468" t="e">
        <f>SUMIF(EXPdata!G:G,C:C,EXPdata!#REF!)</f>
        <v>#REF!</v>
      </c>
      <c r="S519" s="445" t="s">
        <v>4289</v>
      </c>
    </row>
    <row r="520" spans="1:19">
      <c r="A520" s="427" t="s">
        <v>23</v>
      </c>
      <c r="B520" s="428" t="s">
        <v>436</v>
      </c>
      <c r="C520" s="429" t="s">
        <v>1584</v>
      </c>
      <c r="D520" s="443" t="s">
        <v>2128</v>
      </c>
      <c r="E520" s="430" t="s">
        <v>4679</v>
      </c>
      <c r="F520" s="434">
        <v>525520</v>
      </c>
      <c r="G520" s="429" t="s">
        <v>197</v>
      </c>
      <c r="H520" s="438">
        <v>0</v>
      </c>
      <c r="I520" s="438">
        <v>500</v>
      </c>
      <c r="J520" s="438"/>
      <c r="K520" s="438">
        <v>500</v>
      </c>
      <c r="L520" s="438">
        <v>0</v>
      </c>
      <c r="M520" s="432">
        <v>500</v>
      </c>
      <c r="N520" s="432">
        <f t="shared" si="17"/>
        <v>500</v>
      </c>
      <c r="O520" s="467">
        <v>500</v>
      </c>
      <c r="P520" s="471">
        <v>-250</v>
      </c>
      <c r="Q520" s="468">
        <f t="shared" si="18"/>
        <v>250</v>
      </c>
      <c r="R520" s="468" t="e">
        <f>SUMIF(EXPdata!G:G,C:C,EXPdata!#REF!)</f>
        <v>#REF!</v>
      </c>
      <c r="S520" s="445" t="s">
        <v>4397</v>
      </c>
    </row>
    <row r="521" spans="1:19">
      <c r="A521" s="427" t="s">
        <v>1524</v>
      </c>
      <c r="B521" s="428" t="s">
        <v>446</v>
      </c>
      <c r="C521" s="429" t="s">
        <v>2533</v>
      </c>
      <c r="D521" s="443" t="s">
        <v>2128</v>
      </c>
      <c r="E521" s="430" t="s">
        <v>4679</v>
      </c>
      <c r="F521" s="434">
        <v>520010</v>
      </c>
      <c r="G521" s="429" t="s">
        <v>119</v>
      </c>
      <c r="H521" s="438">
        <v>0</v>
      </c>
      <c r="I521" s="438">
        <v>200</v>
      </c>
      <c r="J521" s="438"/>
      <c r="K521" s="438">
        <v>200</v>
      </c>
      <c r="L521" s="438">
        <v>0</v>
      </c>
      <c r="M521" s="432">
        <v>200</v>
      </c>
      <c r="N521" s="432">
        <f t="shared" si="17"/>
        <v>200</v>
      </c>
      <c r="O521" s="467">
        <v>200</v>
      </c>
      <c r="P521" s="471"/>
      <c r="Q521" s="468">
        <f t="shared" si="18"/>
        <v>200</v>
      </c>
      <c r="R521" s="468" t="e">
        <f>SUMIF(EXPdata!G:G,C:C,EXPdata!#REF!)</f>
        <v>#REF!</v>
      </c>
      <c r="S521" s="445" t="s">
        <v>4601</v>
      </c>
    </row>
    <row r="522" spans="1:19" ht="105">
      <c r="A522" s="427" t="s">
        <v>1524</v>
      </c>
      <c r="B522" s="428" t="s">
        <v>446</v>
      </c>
      <c r="C522" s="429" t="s">
        <v>269</v>
      </c>
      <c r="D522" s="443" t="s">
        <v>2128</v>
      </c>
      <c r="E522" s="430" t="s">
        <v>4679</v>
      </c>
      <c r="F522" s="434">
        <v>520020</v>
      </c>
      <c r="G522" s="429" t="s">
        <v>86</v>
      </c>
      <c r="H522" s="438">
        <v>219.23999999999998</v>
      </c>
      <c r="I522" s="438">
        <v>5172</v>
      </c>
      <c r="J522" s="438"/>
      <c r="K522" s="438">
        <v>5172</v>
      </c>
      <c r="L522" s="438">
        <v>8.5299999999999994</v>
      </c>
      <c r="M522" s="432">
        <v>0</v>
      </c>
      <c r="N522" s="432">
        <f t="shared" si="17"/>
        <v>8.5299999999999994</v>
      </c>
      <c r="O522" s="467">
        <v>5200</v>
      </c>
      <c r="P522" s="471"/>
      <c r="Q522" s="468">
        <f t="shared" si="18"/>
        <v>5200</v>
      </c>
      <c r="R522" s="468" t="e">
        <f>SUMIF(EXPdata!G:G,C:C,EXPdata!#REF!)</f>
        <v>#REF!</v>
      </c>
      <c r="S522" s="445" t="s">
        <v>4602</v>
      </c>
    </row>
    <row r="523" spans="1:19" ht="30">
      <c r="A523" s="427" t="s">
        <v>1524</v>
      </c>
      <c r="B523" s="428" t="s">
        <v>446</v>
      </c>
      <c r="C523" s="429" t="s">
        <v>270</v>
      </c>
      <c r="D523" s="443" t="s">
        <v>2128</v>
      </c>
      <c r="E523" s="430" t="s">
        <v>4679</v>
      </c>
      <c r="F523" s="434">
        <v>520025</v>
      </c>
      <c r="G523" s="429" t="s">
        <v>486</v>
      </c>
      <c r="H523" s="438">
        <v>1062</v>
      </c>
      <c r="I523" s="438">
        <v>1000</v>
      </c>
      <c r="J523" s="438"/>
      <c r="K523" s="438">
        <v>1000</v>
      </c>
      <c r="L523" s="438">
        <v>410</v>
      </c>
      <c r="M523" s="432">
        <v>590</v>
      </c>
      <c r="N523" s="432">
        <f t="shared" si="17"/>
        <v>1000</v>
      </c>
      <c r="O523" s="467">
        <v>1000</v>
      </c>
      <c r="P523" s="471"/>
      <c r="Q523" s="468">
        <f t="shared" si="18"/>
        <v>1000</v>
      </c>
      <c r="R523" s="468" t="e">
        <f>SUMIF(EXPdata!G:G,C:C,EXPdata!#REF!)</f>
        <v>#REF!</v>
      </c>
      <c r="S523" s="445" t="s">
        <v>4603</v>
      </c>
    </row>
    <row r="524" spans="1:19">
      <c r="A524" s="427" t="s">
        <v>1524</v>
      </c>
      <c r="B524" s="428" t="s">
        <v>446</v>
      </c>
      <c r="C524" s="429" t="s">
        <v>2186</v>
      </c>
      <c r="D524" s="443" t="s">
        <v>2129</v>
      </c>
      <c r="E524" s="430" t="s">
        <v>4679</v>
      </c>
      <c r="F524" s="434">
        <v>520105</v>
      </c>
      <c r="G524" s="429" t="s">
        <v>487</v>
      </c>
      <c r="H524" s="438">
        <v>78.98</v>
      </c>
      <c r="I524" s="438">
        <v>150</v>
      </c>
      <c r="J524" s="438"/>
      <c r="K524" s="438">
        <v>150</v>
      </c>
      <c r="L524" s="438">
        <v>101.27</v>
      </c>
      <c r="M524" s="432">
        <v>49</v>
      </c>
      <c r="N524" s="432">
        <f t="shared" si="17"/>
        <v>150.26999999999998</v>
      </c>
      <c r="O524" s="467">
        <v>150</v>
      </c>
      <c r="P524" s="471"/>
      <c r="Q524" s="468">
        <f t="shared" si="18"/>
        <v>150</v>
      </c>
      <c r="R524" s="468" t="e">
        <f>SUMIF(EXPdata!G:G,C:C,EXPdata!#REF!)</f>
        <v>#REF!</v>
      </c>
      <c r="S524" s="445" t="s">
        <v>4604</v>
      </c>
    </row>
    <row r="525" spans="1:19" ht="30">
      <c r="A525" s="427" t="s">
        <v>1524</v>
      </c>
      <c r="B525" s="428" t="s">
        <v>446</v>
      </c>
      <c r="C525" s="429" t="s">
        <v>271</v>
      </c>
      <c r="D525" s="443" t="s">
        <v>2129</v>
      </c>
      <c r="E525" s="430" t="s">
        <v>4679</v>
      </c>
      <c r="F525" s="434">
        <v>520115</v>
      </c>
      <c r="G525" s="429" t="s">
        <v>49</v>
      </c>
      <c r="H525" s="438">
        <v>1772.16</v>
      </c>
      <c r="I525" s="438">
        <v>1560</v>
      </c>
      <c r="J525" s="438"/>
      <c r="K525" s="438">
        <v>1560</v>
      </c>
      <c r="L525" s="438">
        <v>572.17000000000007</v>
      </c>
      <c r="M525" s="432">
        <v>988</v>
      </c>
      <c r="N525" s="432">
        <f t="shared" si="17"/>
        <v>1560.17</v>
      </c>
      <c r="O525" s="467">
        <v>900</v>
      </c>
      <c r="P525" s="471"/>
      <c r="Q525" s="468">
        <f t="shared" si="18"/>
        <v>900</v>
      </c>
      <c r="R525" s="468" t="e">
        <f>SUMIF(EXPdata!G:G,C:C,EXPdata!#REF!)</f>
        <v>#REF!</v>
      </c>
      <c r="S525" s="445" t="s">
        <v>4605</v>
      </c>
    </row>
    <row r="526" spans="1:19">
      <c r="A526" s="427" t="s">
        <v>1524</v>
      </c>
      <c r="B526" s="428" t="s">
        <v>446</v>
      </c>
      <c r="C526" s="429" t="s">
        <v>1534</v>
      </c>
      <c r="D526" s="443" t="s">
        <v>30</v>
      </c>
      <c r="E526" s="430" t="s">
        <v>4679</v>
      </c>
      <c r="F526" s="434">
        <v>520220</v>
      </c>
      <c r="G526" s="429" t="s">
        <v>1792</v>
      </c>
      <c r="H526" s="438">
        <v>2200.08</v>
      </c>
      <c r="I526" s="438">
        <v>2136</v>
      </c>
      <c r="J526" s="438"/>
      <c r="K526" s="438">
        <v>2136</v>
      </c>
      <c r="L526" s="438">
        <v>0</v>
      </c>
      <c r="M526" s="432">
        <v>0</v>
      </c>
      <c r="N526" s="432">
        <f t="shared" si="17"/>
        <v>0</v>
      </c>
      <c r="O526" s="522">
        <v>1980</v>
      </c>
      <c r="P526" s="471"/>
      <c r="Q526" s="468">
        <f t="shared" si="18"/>
        <v>1980</v>
      </c>
      <c r="R526" s="468" t="e">
        <f>SUMIF(EXPdata!G:G,C:C,EXPdata!#REF!)</f>
        <v>#REF!</v>
      </c>
      <c r="S526" s="445" t="s">
        <v>4323</v>
      </c>
    </row>
    <row r="527" spans="1:19" ht="30">
      <c r="A527" s="427" t="s">
        <v>1524</v>
      </c>
      <c r="B527" s="428" t="s">
        <v>446</v>
      </c>
      <c r="C527" s="429" t="s">
        <v>272</v>
      </c>
      <c r="D527" s="443" t="s">
        <v>30</v>
      </c>
      <c r="E527" s="430" t="s">
        <v>4679</v>
      </c>
      <c r="F527" s="434">
        <v>520230</v>
      </c>
      <c r="G527" s="429" t="s">
        <v>50</v>
      </c>
      <c r="H527" s="438">
        <v>4817.9999999999991</v>
      </c>
      <c r="I527" s="438">
        <v>2880</v>
      </c>
      <c r="J527" s="438"/>
      <c r="K527" s="438">
        <v>2880</v>
      </c>
      <c r="L527" s="438">
        <v>3416.3499999999995</v>
      </c>
      <c r="M527" s="432">
        <v>1100</v>
      </c>
      <c r="N527" s="432">
        <f t="shared" si="17"/>
        <v>4516.3499999999995</v>
      </c>
      <c r="O527" s="467">
        <v>4500</v>
      </c>
      <c r="P527" s="471"/>
      <c r="Q527" s="468">
        <f t="shared" si="18"/>
        <v>4500</v>
      </c>
      <c r="R527" s="468" t="e">
        <f>SUMIF(EXPdata!G:G,C:C,EXPdata!#REF!)</f>
        <v>#REF!</v>
      </c>
      <c r="S527" s="445" t="s">
        <v>4606</v>
      </c>
    </row>
    <row r="528" spans="1:19">
      <c r="A528" s="427" t="s">
        <v>1524</v>
      </c>
      <c r="B528" s="428" t="s">
        <v>446</v>
      </c>
      <c r="C528" s="429" t="s">
        <v>273</v>
      </c>
      <c r="D528" s="443" t="s">
        <v>30</v>
      </c>
      <c r="E528" s="430" t="s">
        <v>4679</v>
      </c>
      <c r="F528" s="434">
        <v>520320</v>
      </c>
      <c r="G528" s="429" t="s">
        <v>51</v>
      </c>
      <c r="H528" s="438">
        <v>823.45</v>
      </c>
      <c r="I528" s="438">
        <v>816</v>
      </c>
      <c r="J528" s="438"/>
      <c r="K528" s="438">
        <v>816</v>
      </c>
      <c r="L528" s="438">
        <v>416.29000000000008</v>
      </c>
      <c r="M528" s="432">
        <v>400</v>
      </c>
      <c r="N528" s="432">
        <f t="shared" si="17"/>
        <v>816.29000000000008</v>
      </c>
      <c r="O528" s="467">
        <v>816</v>
      </c>
      <c r="P528" s="471"/>
      <c r="Q528" s="468">
        <f t="shared" si="18"/>
        <v>816</v>
      </c>
      <c r="R528" s="468" t="e">
        <f>SUMIF(EXPdata!G:G,C:C,EXPdata!#REF!)</f>
        <v>#REF!</v>
      </c>
      <c r="S528" s="445"/>
    </row>
    <row r="529" spans="1:19" ht="75">
      <c r="A529" s="427" t="s">
        <v>1524</v>
      </c>
      <c r="B529" s="428" t="s">
        <v>446</v>
      </c>
      <c r="C529" s="429" t="s">
        <v>274</v>
      </c>
      <c r="D529" s="443" t="s">
        <v>2128</v>
      </c>
      <c r="E529" s="430" t="s">
        <v>4679</v>
      </c>
      <c r="F529" s="434">
        <v>520800</v>
      </c>
      <c r="G529" s="429" t="s">
        <v>54</v>
      </c>
      <c r="H529" s="438">
        <v>9055.0500000000011</v>
      </c>
      <c r="I529" s="438">
        <v>3500</v>
      </c>
      <c r="J529" s="438"/>
      <c r="K529" s="438">
        <v>3500</v>
      </c>
      <c r="L529" s="438">
        <v>3397.4</v>
      </c>
      <c r="M529" s="432">
        <v>1500</v>
      </c>
      <c r="N529" s="432">
        <f t="shared" si="17"/>
        <v>4897.3999999999996</v>
      </c>
      <c r="O529" s="467">
        <v>3500</v>
      </c>
      <c r="P529" s="471"/>
      <c r="Q529" s="468">
        <f t="shared" si="18"/>
        <v>3500</v>
      </c>
      <c r="R529" s="468" t="e">
        <f>SUMIF(EXPdata!G:G,C:C,EXPdata!#REF!)</f>
        <v>#REF!</v>
      </c>
      <c r="S529" s="445" t="s">
        <v>4607</v>
      </c>
    </row>
    <row r="530" spans="1:19" ht="150">
      <c r="A530" s="427" t="s">
        <v>1524</v>
      </c>
      <c r="B530" s="428" t="s">
        <v>446</v>
      </c>
      <c r="C530" s="429" t="s">
        <v>275</v>
      </c>
      <c r="D530" s="443" t="s">
        <v>30</v>
      </c>
      <c r="E530" s="430" t="s">
        <v>4679</v>
      </c>
      <c r="F530" s="434">
        <v>520845</v>
      </c>
      <c r="G530" s="429" t="s">
        <v>89</v>
      </c>
      <c r="H530" s="438">
        <v>22970.260000000002</v>
      </c>
      <c r="I530" s="438">
        <v>37000</v>
      </c>
      <c r="J530" s="438"/>
      <c r="K530" s="438">
        <v>37000</v>
      </c>
      <c r="L530" s="438">
        <v>15234.990000000003</v>
      </c>
      <c r="M530" s="432">
        <v>13500</v>
      </c>
      <c r="N530" s="432">
        <f t="shared" si="17"/>
        <v>28734.990000000005</v>
      </c>
      <c r="O530" s="467">
        <v>37000</v>
      </c>
      <c r="P530" s="471"/>
      <c r="Q530" s="468">
        <f t="shared" si="18"/>
        <v>37000</v>
      </c>
      <c r="R530" s="468" t="e">
        <f>SUMIF(EXPdata!G:G,C:C,EXPdata!#REF!)</f>
        <v>#REF!</v>
      </c>
      <c r="S530" s="445" t="s">
        <v>4608</v>
      </c>
    </row>
    <row r="531" spans="1:19">
      <c r="A531" s="427" t="s">
        <v>1524</v>
      </c>
      <c r="B531" s="428" t="s">
        <v>446</v>
      </c>
      <c r="C531" s="429" t="s">
        <v>276</v>
      </c>
      <c r="D531" s="443" t="s">
        <v>2128</v>
      </c>
      <c r="E531" s="430" t="s">
        <v>4679</v>
      </c>
      <c r="F531" s="434">
        <v>521420</v>
      </c>
      <c r="G531" s="429" t="s">
        <v>90</v>
      </c>
      <c r="H531" s="438">
        <v>4515.04</v>
      </c>
      <c r="I531" s="438">
        <v>2000</v>
      </c>
      <c r="J531" s="438"/>
      <c r="K531" s="438">
        <v>2000</v>
      </c>
      <c r="L531" s="438">
        <v>2945.06</v>
      </c>
      <c r="M531" s="432">
        <v>1000</v>
      </c>
      <c r="N531" s="432">
        <f t="shared" si="17"/>
        <v>3945.06</v>
      </c>
      <c r="O531" s="467">
        <v>2500</v>
      </c>
      <c r="P531" s="471"/>
      <c r="Q531" s="468">
        <f t="shared" si="18"/>
        <v>2500</v>
      </c>
      <c r="R531" s="468" t="e">
        <f>SUMIF(EXPdata!G:G,C:C,EXPdata!#REF!)</f>
        <v>#REF!</v>
      </c>
      <c r="S531" s="445" t="s">
        <v>4609</v>
      </c>
    </row>
    <row r="532" spans="1:19">
      <c r="A532" s="427" t="s">
        <v>1524</v>
      </c>
      <c r="B532" s="428" t="s">
        <v>446</v>
      </c>
      <c r="C532" s="429" t="s">
        <v>277</v>
      </c>
      <c r="D532" s="443" t="s">
        <v>2131</v>
      </c>
      <c r="E532" s="430" t="s">
        <v>4679</v>
      </c>
      <c r="F532" s="434">
        <v>521500</v>
      </c>
      <c r="G532" s="429" t="s">
        <v>58</v>
      </c>
      <c r="H532" s="438">
        <v>4514.88</v>
      </c>
      <c r="I532" s="438">
        <v>500</v>
      </c>
      <c r="J532" s="438"/>
      <c r="K532" s="438">
        <v>500</v>
      </c>
      <c r="L532" s="438">
        <v>350.23</v>
      </c>
      <c r="M532" s="432">
        <v>150</v>
      </c>
      <c r="N532" s="432">
        <f t="shared" si="17"/>
        <v>500.23</v>
      </c>
      <c r="O532" s="467">
        <v>350</v>
      </c>
      <c r="P532" s="471"/>
      <c r="Q532" s="468">
        <f t="shared" si="18"/>
        <v>350</v>
      </c>
      <c r="R532" s="468" t="e">
        <f>SUMIF(EXPdata!G:G,C:C,EXPdata!#REF!)</f>
        <v>#REF!</v>
      </c>
      <c r="S532" s="445" t="s">
        <v>4610</v>
      </c>
    </row>
    <row r="533" spans="1:19">
      <c r="A533" s="427" t="s">
        <v>1524</v>
      </c>
      <c r="B533" s="428" t="s">
        <v>446</v>
      </c>
      <c r="C533" s="429" t="s">
        <v>1316</v>
      </c>
      <c r="D533" s="443" t="s">
        <v>2128</v>
      </c>
      <c r="E533" s="430" t="s">
        <v>4679</v>
      </c>
      <c r="F533" s="434">
        <v>521720</v>
      </c>
      <c r="G533" s="429" t="s">
        <v>121</v>
      </c>
      <c r="H533" s="438">
        <v>706.49</v>
      </c>
      <c r="I533" s="438">
        <v>561</v>
      </c>
      <c r="J533" s="438"/>
      <c r="K533" s="438">
        <v>561</v>
      </c>
      <c r="L533" s="438">
        <v>0</v>
      </c>
      <c r="M533" s="432">
        <v>561</v>
      </c>
      <c r="N533" s="432">
        <f t="shared" si="17"/>
        <v>561</v>
      </c>
      <c r="O533" s="467">
        <v>600</v>
      </c>
      <c r="P533" s="471"/>
      <c r="Q533" s="468">
        <f t="shared" si="18"/>
        <v>600</v>
      </c>
      <c r="R533" s="468" t="e">
        <f>SUMIF(EXPdata!G:G,C:C,EXPdata!#REF!)</f>
        <v>#REF!</v>
      </c>
      <c r="S533" s="445" t="s">
        <v>4611</v>
      </c>
    </row>
    <row r="534" spans="1:19" ht="75">
      <c r="A534" s="427" t="s">
        <v>1524</v>
      </c>
      <c r="B534" s="428" t="s">
        <v>446</v>
      </c>
      <c r="C534" s="429" t="s">
        <v>278</v>
      </c>
      <c r="D534" s="443" t="s">
        <v>2128</v>
      </c>
      <c r="E534" s="430" t="s">
        <v>4679</v>
      </c>
      <c r="F534" s="434">
        <v>522310</v>
      </c>
      <c r="G534" s="429" t="s">
        <v>60</v>
      </c>
      <c r="H534" s="438">
        <v>6804.33</v>
      </c>
      <c r="I534" s="438">
        <v>4500</v>
      </c>
      <c r="J534" s="438"/>
      <c r="K534" s="438">
        <v>4500</v>
      </c>
      <c r="L534" s="438">
        <v>650.28</v>
      </c>
      <c r="M534" s="432">
        <v>3850</v>
      </c>
      <c r="N534" s="432">
        <f t="shared" si="17"/>
        <v>4500.28</v>
      </c>
      <c r="O534" s="467">
        <v>4500</v>
      </c>
      <c r="P534" s="471"/>
      <c r="Q534" s="468">
        <f t="shared" si="18"/>
        <v>4500</v>
      </c>
      <c r="R534" s="468" t="e">
        <f>SUMIF(EXPdata!G:G,C:C,EXPdata!#REF!)</f>
        <v>#REF!</v>
      </c>
      <c r="S534" s="445" t="s">
        <v>4612</v>
      </c>
    </row>
    <row r="535" spans="1:19" ht="45">
      <c r="A535" s="427" t="s">
        <v>1524</v>
      </c>
      <c r="B535" s="428" t="s">
        <v>446</v>
      </c>
      <c r="C535" s="429" t="s">
        <v>279</v>
      </c>
      <c r="D535" s="443" t="s">
        <v>2128</v>
      </c>
      <c r="E535" s="430" t="s">
        <v>4679</v>
      </c>
      <c r="F535" s="434">
        <v>522320</v>
      </c>
      <c r="G535" s="429" t="s">
        <v>93</v>
      </c>
      <c r="H535" s="438">
        <v>3119.71</v>
      </c>
      <c r="I535" s="438">
        <v>4250</v>
      </c>
      <c r="J535" s="438"/>
      <c r="K535" s="438">
        <v>4250</v>
      </c>
      <c r="L535" s="438">
        <v>1995.34</v>
      </c>
      <c r="M535" s="432">
        <v>2255</v>
      </c>
      <c r="N535" s="432">
        <f t="shared" si="17"/>
        <v>4250.34</v>
      </c>
      <c r="O535" s="467">
        <v>4250</v>
      </c>
      <c r="P535" s="471"/>
      <c r="Q535" s="468">
        <f t="shared" si="18"/>
        <v>4250</v>
      </c>
      <c r="R535" s="468" t="e">
        <f>SUMIF(EXPdata!G:G,C:C,EXPdata!#REF!)</f>
        <v>#REF!</v>
      </c>
      <c r="S535" s="445" t="s">
        <v>4613</v>
      </c>
    </row>
    <row r="536" spans="1:19" ht="30">
      <c r="A536" s="427" t="s">
        <v>1524</v>
      </c>
      <c r="B536" s="428" t="s">
        <v>446</v>
      </c>
      <c r="C536" s="429" t="s">
        <v>280</v>
      </c>
      <c r="D536" s="443" t="s">
        <v>2128</v>
      </c>
      <c r="E536" s="430" t="s">
        <v>4679</v>
      </c>
      <c r="F536" s="434">
        <v>522340</v>
      </c>
      <c r="G536" s="429" t="s">
        <v>94</v>
      </c>
      <c r="H536" s="438">
        <v>2094.94</v>
      </c>
      <c r="I536" s="438">
        <v>3400</v>
      </c>
      <c r="J536" s="438"/>
      <c r="K536" s="438">
        <v>3400</v>
      </c>
      <c r="L536" s="438">
        <v>0</v>
      </c>
      <c r="M536" s="432">
        <v>2500</v>
      </c>
      <c r="N536" s="432">
        <f t="shared" si="17"/>
        <v>2500</v>
      </c>
      <c r="O536" s="467">
        <v>3400</v>
      </c>
      <c r="P536" s="471"/>
      <c r="Q536" s="468">
        <f t="shared" si="18"/>
        <v>3400</v>
      </c>
      <c r="R536" s="468" t="e">
        <f>SUMIF(EXPdata!G:G,C:C,EXPdata!#REF!)</f>
        <v>#REF!</v>
      </c>
      <c r="S536" s="445" t="s">
        <v>4614</v>
      </c>
    </row>
    <row r="537" spans="1:19" ht="75">
      <c r="A537" s="427" t="s">
        <v>1524</v>
      </c>
      <c r="B537" s="428" t="s">
        <v>446</v>
      </c>
      <c r="C537" s="429" t="s">
        <v>1290</v>
      </c>
      <c r="D537" s="443" t="s">
        <v>2128</v>
      </c>
      <c r="E537" s="430" t="s">
        <v>4679</v>
      </c>
      <c r="F537" s="434">
        <v>522400</v>
      </c>
      <c r="G537" s="429" t="s">
        <v>340</v>
      </c>
      <c r="H537" s="438">
        <v>1060.6500000000001</v>
      </c>
      <c r="I537" s="438">
        <v>2500</v>
      </c>
      <c r="J537" s="438"/>
      <c r="K537" s="438">
        <v>2500</v>
      </c>
      <c r="L537" s="438">
        <v>489.85</v>
      </c>
      <c r="M537" s="432">
        <v>2010</v>
      </c>
      <c r="N537" s="432">
        <f t="shared" si="17"/>
        <v>2499.85</v>
      </c>
      <c r="O537" s="467">
        <v>2500</v>
      </c>
      <c r="P537" s="471"/>
      <c r="Q537" s="468">
        <f t="shared" si="18"/>
        <v>2500</v>
      </c>
      <c r="R537" s="468" t="e">
        <f>SUMIF(EXPdata!G:G,C:C,EXPdata!#REF!)</f>
        <v>#REF!</v>
      </c>
      <c r="S537" s="445" t="s">
        <v>4615</v>
      </c>
    </row>
    <row r="538" spans="1:19">
      <c r="A538" s="427" t="s">
        <v>1524</v>
      </c>
      <c r="B538" s="428" t="s">
        <v>446</v>
      </c>
      <c r="C538" s="429" t="s">
        <v>281</v>
      </c>
      <c r="D538" s="443" t="s">
        <v>2128</v>
      </c>
      <c r="E538" s="430" t="s">
        <v>4679</v>
      </c>
      <c r="F538" s="434">
        <v>523220</v>
      </c>
      <c r="G538" s="429" t="s">
        <v>108</v>
      </c>
      <c r="H538" s="438">
        <v>200</v>
      </c>
      <c r="I538" s="438">
        <v>200</v>
      </c>
      <c r="J538" s="438"/>
      <c r="K538" s="438">
        <v>200</v>
      </c>
      <c r="L538" s="438">
        <v>175</v>
      </c>
      <c r="M538" s="432">
        <v>25</v>
      </c>
      <c r="N538" s="432">
        <f t="shared" si="17"/>
        <v>200</v>
      </c>
      <c r="O538" s="467">
        <v>200</v>
      </c>
      <c r="P538" s="471"/>
      <c r="Q538" s="468">
        <f t="shared" si="18"/>
        <v>200</v>
      </c>
      <c r="R538" s="468" t="e">
        <f>SUMIF(EXPdata!G:G,C:C,EXPdata!#REF!)</f>
        <v>#REF!</v>
      </c>
      <c r="S538" s="445" t="s">
        <v>4616</v>
      </c>
    </row>
    <row r="539" spans="1:19">
      <c r="A539" s="427" t="s">
        <v>23</v>
      </c>
      <c r="B539" s="428" t="s">
        <v>437</v>
      </c>
      <c r="C539" s="429" t="s">
        <v>724</v>
      </c>
      <c r="D539" s="443" t="s">
        <v>2128</v>
      </c>
      <c r="E539" s="430" t="s">
        <v>4679</v>
      </c>
      <c r="F539" s="434">
        <v>525520</v>
      </c>
      <c r="G539" s="429" t="s">
        <v>197</v>
      </c>
      <c r="H539" s="438">
        <v>878.63</v>
      </c>
      <c r="I539" s="438">
        <v>2000</v>
      </c>
      <c r="J539" s="438"/>
      <c r="K539" s="438">
        <v>2000</v>
      </c>
      <c r="L539" s="438">
        <v>538</v>
      </c>
      <c r="M539" s="432">
        <v>538</v>
      </c>
      <c r="N539" s="432">
        <f t="shared" si="17"/>
        <v>1076</v>
      </c>
      <c r="O539" s="467">
        <v>2000</v>
      </c>
      <c r="P539" s="471">
        <v>-500</v>
      </c>
      <c r="Q539" s="468">
        <f t="shared" si="18"/>
        <v>1500</v>
      </c>
      <c r="R539" s="468" t="e">
        <f>SUMIF(EXPdata!G:G,C:C,EXPdata!#REF!)</f>
        <v>#REF!</v>
      </c>
      <c r="S539" s="445"/>
    </row>
    <row r="540" spans="1:19">
      <c r="A540" s="427" t="s">
        <v>1524</v>
      </c>
      <c r="B540" s="428" t="s">
        <v>446</v>
      </c>
      <c r="C540" s="429" t="s">
        <v>1246</v>
      </c>
      <c r="D540" s="443" t="s">
        <v>2132</v>
      </c>
      <c r="E540" s="430" t="s">
        <v>4679</v>
      </c>
      <c r="F540" s="434">
        <v>523290</v>
      </c>
      <c r="G540" s="429" t="s">
        <v>1281</v>
      </c>
      <c r="H540" s="438">
        <v>4318.57</v>
      </c>
      <c r="I540" s="438">
        <v>4500</v>
      </c>
      <c r="J540" s="438"/>
      <c r="K540" s="438">
        <v>4500</v>
      </c>
      <c r="L540" s="438">
        <v>2260.79</v>
      </c>
      <c r="M540" s="432">
        <v>2239</v>
      </c>
      <c r="N540" s="432">
        <f t="shared" si="17"/>
        <v>4499.79</v>
      </c>
      <c r="O540" s="467">
        <v>4500</v>
      </c>
      <c r="P540" s="471"/>
      <c r="Q540" s="468">
        <f t="shared" si="18"/>
        <v>4500</v>
      </c>
      <c r="R540" s="468" t="e">
        <f>SUMIF(EXPdata!G:G,C:C,EXPdata!#REF!)</f>
        <v>#REF!</v>
      </c>
      <c r="S540" s="445" t="s">
        <v>4618</v>
      </c>
    </row>
    <row r="541" spans="1:19">
      <c r="A541" s="427" t="s">
        <v>23</v>
      </c>
      <c r="B541" s="428" t="s">
        <v>437</v>
      </c>
      <c r="C541" s="429" t="s">
        <v>1771</v>
      </c>
      <c r="D541" s="443" t="s">
        <v>2128</v>
      </c>
      <c r="E541" s="430" t="s">
        <v>4679</v>
      </c>
      <c r="F541" s="434">
        <v>526530</v>
      </c>
      <c r="G541" s="429" t="s">
        <v>1789</v>
      </c>
      <c r="H541" s="438">
        <v>0</v>
      </c>
      <c r="I541" s="438">
        <v>1000</v>
      </c>
      <c r="J541" s="438"/>
      <c r="K541" s="438">
        <v>1000</v>
      </c>
      <c r="L541" s="438">
        <v>0</v>
      </c>
      <c r="M541" s="432">
        <v>0</v>
      </c>
      <c r="N541" s="432">
        <f t="shared" si="17"/>
        <v>0</v>
      </c>
      <c r="O541" s="467">
        <v>1000</v>
      </c>
      <c r="P541" s="471">
        <v>-1000</v>
      </c>
      <c r="Q541" s="468">
        <f t="shared" si="18"/>
        <v>0</v>
      </c>
      <c r="R541" s="468" t="e">
        <f>SUMIF(EXPdata!G:G,C:C,EXPdata!#REF!)</f>
        <v>#REF!</v>
      </c>
      <c r="S541" s="445"/>
    </row>
    <row r="542" spans="1:19" ht="60">
      <c r="A542" s="427" t="s">
        <v>1524</v>
      </c>
      <c r="B542" s="428" t="s">
        <v>446</v>
      </c>
      <c r="C542" s="429" t="s">
        <v>283</v>
      </c>
      <c r="D542" s="443" t="s">
        <v>2133</v>
      </c>
      <c r="E542" s="430" t="s">
        <v>4679</v>
      </c>
      <c r="F542" s="434">
        <v>523800</v>
      </c>
      <c r="G542" s="429" t="s">
        <v>67</v>
      </c>
      <c r="H542" s="438">
        <v>1026.94</v>
      </c>
      <c r="I542" s="438">
        <v>600</v>
      </c>
      <c r="J542" s="438"/>
      <c r="K542" s="438">
        <v>600</v>
      </c>
      <c r="L542" s="438">
        <v>964.21</v>
      </c>
      <c r="M542" s="432">
        <v>400</v>
      </c>
      <c r="N542" s="432">
        <f t="shared" si="17"/>
        <v>1364.21</v>
      </c>
      <c r="O542" s="467">
        <v>1000</v>
      </c>
      <c r="P542" s="471"/>
      <c r="Q542" s="468">
        <f t="shared" si="18"/>
        <v>1000</v>
      </c>
      <c r="R542" s="468" t="e">
        <f>SUMIF(EXPdata!G:G,C:C,EXPdata!#REF!)</f>
        <v>#REF!</v>
      </c>
      <c r="S542" s="445" t="s">
        <v>4619</v>
      </c>
    </row>
    <row r="543" spans="1:19">
      <c r="A543" s="427" t="s">
        <v>1524</v>
      </c>
      <c r="B543" s="428" t="s">
        <v>446</v>
      </c>
      <c r="C543" s="429" t="s">
        <v>1517</v>
      </c>
      <c r="D543" s="443" t="s">
        <v>2133</v>
      </c>
      <c r="E543" s="430" t="s">
        <v>4679</v>
      </c>
      <c r="F543" s="434">
        <v>524840</v>
      </c>
      <c r="G543" s="429" t="s">
        <v>69</v>
      </c>
      <c r="H543" s="438">
        <v>90.5</v>
      </c>
      <c r="I543" s="438">
        <v>100</v>
      </c>
      <c r="J543" s="438"/>
      <c r="K543" s="438">
        <v>100</v>
      </c>
      <c r="L543" s="438">
        <v>15</v>
      </c>
      <c r="M543" s="432">
        <v>85</v>
      </c>
      <c r="N543" s="432">
        <f t="shared" si="17"/>
        <v>100</v>
      </c>
      <c r="O543" s="467">
        <v>100</v>
      </c>
      <c r="P543" s="471"/>
      <c r="Q543" s="468">
        <f t="shared" si="18"/>
        <v>100</v>
      </c>
      <c r="R543" s="468" t="e">
        <f>SUMIF(EXPdata!G:G,C:C,EXPdata!#REF!)</f>
        <v>#REF!</v>
      </c>
      <c r="S543" s="445"/>
    </row>
    <row r="544" spans="1:19" ht="30">
      <c r="A544" s="427" t="s">
        <v>1524</v>
      </c>
      <c r="B544" s="428" t="s">
        <v>446</v>
      </c>
      <c r="C544" s="429" t="s">
        <v>285</v>
      </c>
      <c r="D544" s="443" t="s">
        <v>2128</v>
      </c>
      <c r="E544" s="430" t="s">
        <v>4679</v>
      </c>
      <c r="F544" s="434">
        <v>526960</v>
      </c>
      <c r="G544" s="429" t="s">
        <v>97</v>
      </c>
      <c r="H544" s="438">
        <v>780.89999999999986</v>
      </c>
      <c r="I544" s="438">
        <v>750</v>
      </c>
      <c r="J544" s="438"/>
      <c r="K544" s="438">
        <v>750</v>
      </c>
      <c r="L544" s="438">
        <v>359.55</v>
      </c>
      <c r="M544" s="432">
        <v>390</v>
      </c>
      <c r="N544" s="432">
        <f t="shared" si="17"/>
        <v>749.55</v>
      </c>
      <c r="O544" s="467">
        <v>750</v>
      </c>
      <c r="P544" s="471"/>
      <c r="Q544" s="468">
        <f t="shared" si="18"/>
        <v>750</v>
      </c>
      <c r="R544" s="468" t="e">
        <f>SUMIF(EXPdata!G:G,C:C,EXPdata!#REF!)</f>
        <v>#REF!</v>
      </c>
      <c r="S544" s="445" t="s">
        <v>4620</v>
      </c>
    </row>
    <row r="545" spans="1:19" ht="45">
      <c r="A545" s="427" t="s">
        <v>1524</v>
      </c>
      <c r="B545" s="428" t="s">
        <v>446</v>
      </c>
      <c r="C545" s="429" t="s">
        <v>1314</v>
      </c>
      <c r="D545" s="443" t="s">
        <v>2132</v>
      </c>
      <c r="E545" s="430" t="s">
        <v>4679</v>
      </c>
      <c r="F545" s="434">
        <v>527660</v>
      </c>
      <c r="G545" s="429" t="s">
        <v>112</v>
      </c>
      <c r="H545" s="438">
        <v>275.91000000000003</v>
      </c>
      <c r="I545" s="438">
        <v>500</v>
      </c>
      <c r="J545" s="438"/>
      <c r="K545" s="438">
        <v>500</v>
      </c>
      <c r="L545" s="438">
        <v>0</v>
      </c>
      <c r="M545" s="432">
        <v>500</v>
      </c>
      <c r="N545" s="432">
        <f t="shared" si="17"/>
        <v>500</v>
      </c>
      <c r="O545" s="467">
        <v>500</v>
      </c>
      <c r="P545" s="471"/>
      <c r="Q545" s="468">
        <f t="shared" si="18"/>
        <v>500</v>
      </c>
      <c r="R545" s="468" t="e">
        <f>SUMIF(EXPdata!G:G,C:C,EXPdata!#REF!)</f>
        <v>#REF!</v>
      </c>
      <c r="S545" s="445" t="s">
        <v>4621</v>
      </c>
    </row>
    <row r="546" spans="1:19" ht="75">
      <c r="A546" s="427" t="s">
        <v>1524</v>
      </c>
      <c r="B546" s="428" t="s">
        <v>446</v>
      </c>
      <c r="C546" s="429" t="s">
        <v>286</v>
      </c>
      <c r="D546" s="443" t="s">
        <v>2128</v>
      </c>
      <c r="E546" s="430" t="s">
        <v>4679</v>
      </c>
      <c r="F546" s="434">
        <v>527680</v>
      </c>
      <c r="G546" s="429" t="s">
        <v>74</v>
      </c>
      <c r="H546" s="438">
        <v>805.10000000000014</v>
      </c>
      <c r="I546" s="438">
        <v>1750</v>
      </c>
      <c r="J546" s="438"/>
      <c r="K546" s="438">
        <v>1750</v>
      </c>
      <c r="L546" s="438">
        <v>0</v>
      </c>
      <c r="M546" s="432">
        <v>1750</v>
      </c>
      <c r="N546" s="432">
        <f t="shared" si="17"/>
        <v>1750</v>
      </c>
      <c r="O546" s="467">
        <v>1000</v>
      </c>
      <c r="P546" s="471"/>
      <c r="Q546" s="468">
        <f t="shared" si="18"/>
        <v>1000</v>
      </c>
      <c r="R546" s="468" t="e">
        <f>SUMIF(EXPdata!G:G,C:C,EXPdata!#REF!)</f>
        <v>#REF!</v>
      </c>
      <c r="S546" s="445" t="s">
        <v>4622</v>
      </c>
    </row>
    <row r="547" spans="1:19">
      <c r="A547" s="427" t="s">
        <v>23</v>
      </c>
      <c r="B547" s="428" t="s">
        <v>437</v>
      </c>
      <c r="C547" s="429" t="s">
        <v>191</v>
      </c>
      <c r="D547" s="443" t="s">
        <v>2128</v>
      </c>
      <c r="E547" s="430" t="s">
        <v>4679</v>
      </c>
      <c r="F547" s="434">
        <v>526940</v>
      </c>
      <c r="G547" s="429" t="s">
        <v>71</v>
      </c>
      <c r="H547" s="438">
        <v>0</v>
      </c>
      <c r="I547" s="438">
        <v>50</v>
      </c>
      <c r="J547" s="438"/>
      <c r="K547" s="438">
        <v>50</v>
      </c>
      <c r="L547" s="438">
        <v>0</v>
      </c>
      <c r="M547" s="432">
        <v>0</v>
      </c>
      <c r="N547" s="432">
        <f t="shared" si="17"/>
        <v>0</v>
      </c>
      <c r="O547" s="467">
        <v>50</v>
      </c>
      <c r="P547" s="471">
        <v>-50</v>
      </c>
      <c r="Q547" s="468">
        <f t="shared" si="18"/>
        <v>0</v>
      </c>
      <c r="R547" s="468" t="e">
        <f>SUMIF(EXPdata!G:G,C:C,EXPdata!#REF!)</f>
        <v>#REF!</v>
      </c>
      <c r="S547" s="445"/>
    </row>
    <row r="548" spans="1:19">
      <c r="A548" s="427" t="s">
        <v>1524</v>
      </c>
      <c r="B548" s="428" t="s">
        <v>446</v>
      </c>
      <c r="C548" s="429" t="s">
        <v>287</v>
      </c>
      <c r="D548" s="443" t="s">
        <v>2128</v>
      </c>
      <c r="E548" s="430" t="s">
        <v>4679</v>
      </c>
      <c r="F548" s="434">
        <v>527720</v>
      </c>
      <c r="G548" s="429" t="s">
        <v>98</v>
      </c>
      <c r="H548" s="438">
        <v>242.87</v>
      </c>
      <c r="I548" s="438">
        <v>500</v>
      </c>
      <c r="J548" s="438"/>
      <c r="K548" s="438">
        <v>500</v>
      </c>
      <c r="L548" s="438">
        <v>1082.6400000000001</v>
      </c>
      <c r="M548" s="432">
        <v>0</v>
      </c>
      <c r="N548" s="432">
        <f t="shared" si="17"/>
        <v>1082.6400000000001</v>
      </c>
      <c r="O548" s="467">
        <v>500</v>
      </c>
      <c r="P548" s="471"/>
      <c r="Q548" s="468">
        <f t="shared" si="18"/>
        <v>500</v>
      </c>
      <c r="R548" s="468" t="e">
        <f>SUMIF(EXPdata!G:G,C:C,EXPdata!#REF!)</f>
        <v>#REF!</v>
      </c>
      <c r="S548" s="445"/>
    </row>
    <row r="549" spans="1:19">
      <c r="A549" s="427" t="s">
        <v>47</v>
      </c>
      <c r="B549" s="428" t="s">
        <v>508</v>
      </c>
      <c r="C549" s="429" t="s">
        <v>1220</v>
      </c>
      <c r="D549" s="443" t="s">
        <v>2128</v>
      </c>
      <c r="E549" s="430" t="s">
        <v>4679</v>
      </c>
      <c r="F549" s="434">
        <v>526940</v>
      </c>
      <c r="G549" s="429" t="s">
        <v>71</v>
      </c>
      <c r="H549" s="438">
        <v>36.93</v>
      </c>
      <c r="I549" s="438">
        <v>1500</v>
      </c>
      <c r="J549" s="438"/>
      <c r="K549" s="438">
        <v>1500</v>
      </c>
      <c r="L549" s="438">
        <v>350.63</v>
      </c>
      <c r="M549" s="432">
        <v>1122.02</v>
      </c>
      <c r="N549" s="432">
        <f t="shared" si="17"/>
        <v>1472.65</v>
      </c>
      <c r="O549" s="467">
        <v>2000</v>
      </c>
      <c r="P549" s="471">
        <v>-500</v>
      </c>
      <c r="Q549" s="468">
        <f t="shared" si="18"/>
        <v>1500</v>
      </c>
      <c r="R549" s="468" t="e">
        <f>SUMIF(EXPdata!G:G,C:C,EXPdata!#REF!)</f>
        <v>#REF!</v>
      </c>
      <c r="S549" s="445"/>
    </row>
    <row r="550" spans="1:19" ht="30">
      <c r="A550" s="427" t="s">
        <v>1524</v>
      </c>
      <c r="B550" s="428" t="s">
        <v>446</v>
      </c>
      <c r="C550" s="429" t="s">
        <v>1459</v>
      </c>
      <c r="D550" s="443" t="s">
        <v>2132</v>
      </c>
      <c r="E550" s="430" t="s">
        <v>4679</v>
      </c>
      <c r="F550" s="434">
        <v>528020</v>
      </c>
      <c r="G550" s="429" t="s">
        <v>152</v>
      </c>
      <c r="H550" s="438">
        <v>1980</v>
      </c>
      <c r="I550" s="438">
        <v>2000</v>
      </c>
      <c r="J550" s="438"/>
      <c r="K550" s="438">
        <v>2000</v>
      </c>
      <c r="L550" s="438">
        <v>1800</v>
      </c>
      <c r="M550" s="432">
        <v>500</v>
      </c>
      <c r="N550" s="432">
        <f t="shared" si="17"/>
        <v>2300</v>
      </c>
      <c r="O550" s="467">
        <v>2250</v>
      </c>
      <c r="P550" s="471"/>
      <c r="Q550" s="468">
        <f t="shared" si="18"/>
        <v>2250</v>
      </c>
      <c r="R550" s="468" t="e">
        <f>SUMIF(EXPdata!G:G,C:C,EXPdata!#REF!)</f>
        <v>#REF!</v>
      </c>
      <c r="S550" s="445" t="s">
        <v>4625</v>
      </c>
    </row>
    <row r="551" spans="1:19" ht="30">
      <c r="A551" s="427" t="s">
        <v>1524</v>
      </c>
      <c r="B551" s="428" t="s">
        <v>446</v>
      </c>
      <c r="C551" s="429" t="s">
        <v>289</v>
      </c>
      <c r="D551" s="443" t="s">
        <v>2131</v>
      </c>
      <c r="E551" s="430" t="s">
        <v>4679</v>
      </c>
      <c r="F551" s="434">
        <v>528920</v>
      </c>
      <c r="G551" s="429" t="s">
        <v>78</v>
      </c>
      <c r="H551" s="438">
        <v>5769.75</v>
      </c>
      <c r="I551" s="438">
        <v>6500</v>
      </c>
      <c r="J551" s="438"/>
      <c r="K551" s="438">
        <v>6500</v>
      </c>
      <c r="L551" s="438">
        <v>322.12</v>
      </c>
      <c r="M551" s="432">
        <v>0</v>
      </c>
      <c r="N551" s="432">
        <f t="shared" si="17"/>
        <v>322.12</v>
      </c>
      <c r="O551" s="467">
        <v>6500</v>
      </c>
      <c r="P551" s="471"/>
      <c r="Q551" s="468">
        <f t="shared" si="18"/>
        <v>6500</v>
      </c>
      <c r="R551" s="468" t="e">
        <f>SUMIF(EXPdata!G:G,C:C,EXPdata!#REF!)</f>
        <v>#REF!</v>
      </c>
      <c r="S551" s="445" t="s">
        <v>4626</v>
      </c>
    </row>
    <row r="552" spans="1:19">
      <c r="A552" s="427" t="s">
        <v>23</v>
      </c>
      <c r="B552" s="428" t="s">
        <v>436</v>
      </c>
      <c r="C552" s="429" t="s">
        <v>169</v>
      </c>
      <c r="D552" s="443" t="s">
        <v>2128</v>
      </c>
      <c r="E552" s="430" t="s">
        <v>4679</v>
      </c>
      <c r="F552" s="434">
        <v>526960</v>
      </c>
      <c r="G552" s="429" t="s">
        <v>97</v>
      </c>
      <c r="H552" s="438">
        <v>584.67000000000007</v>
      </c>
      <c r="I552" s="438">
        <v>0</v>
      </c>
      <c r="J552" s="438"/>
      <c r="K552" s="438">
        <v>0</v>
      </c>
      <c r="L552" s="438">
        <v>396.42999999999995</v>
      </c>
      <c r="M552" s="432">
        <v>0</v>
      </c>
      <c r="N552" s="432">
        <f t="shared" si="17"/>
        <v>396.42999999999995</v>
      </c>
      <c r="O552" s="467">
        <v>500</v>
      </c>
      <c r="P552" s="471">
        <v>-100</v>
      </c>
      <c r="Q552" s="468">
        <f t="shared" si="18"/>
        <v>400</v>
      </c>
      <c r="R552" s="468" t="e">
        <f>SUMIF(EXPdata!G:G,C:C,EXPdata!#REF!)</f>
        <v>#REF!</v>
      </c>
      <c r="S552" s="445" t="s">
        <v>4398</v>
      </c>
    </row>
    <row r="553" spans="1:19">
      <c r="A553" s="427" t="s">
        <v>1524</v>
      </c>
      <c r="B553" s="428" t="s">
        <v>446</v>
      </c>
      <c r="C553" s="429" t="s">
        <v>291</v>
      </c>
      <c r="D553" s="443" t="s">
        <v>30</v>
      </c>
      <c r="E553" s="430" t="s">
        <v>4679</v>
      </c>
      <c r="F553" s="434">
        <v>529500</v>
      </c>
      <c r="G553" s="429" t="s">
        <v>100</v>
      </c>
      <c r="H553" s="438">
        <v>8636.84</v>
      </c>
      <c r="I553" s="438">
        <v>10000</v>
      </c>
      <c r="J553" s="438"/>
      <c r="K553" s="438">
        <v>10000</v>
      </c>
      <c r="L553" s="438">
        <v>2910.7200000000003</v>
      </c>
      <c r="M553" s="432">
        <v>4000</v>
      </c>
      <c r="N553" s="432">
        <f t="shared" si="17"/>
        <v>6910.72</v>
      </c>
      <c r="O553" s="467">
        <v>10000</v>
      </c>
      <c r="P553" s="471"/>
      <c r="Q553" s="468">
        <f t="shared" si="18"/>
        <v>10000</v>
      </c>
      <c r="R553" s="468" t="e">
        <f>SUMIF(EXPdata!G:G,C:C,EXPdata!#REF!)</f>
        <v>#REF!</v>
      </c>
      <c r="S553" s="445" t="s">
        <v>4628</v>
      </c>
    </row>
    <row r="554" spans="1:19">
      <c r="A554" s="427" t="s">
        <v>1524</v>
      </c>
      <c r="B554" s="428" t="s">
        <v>446</v>
      </c>
      <c r="C554" s="429" t="s">
        <v>292</v>
      </c>
      <c r="D554" s="443" t="s">
        <v>30</v>
      </c>
      <c r="E554" s="430" t="s">
        <v>4679</v>
      </c>
      <c r="F554" s="434">
        <v>529510</v>
      </c>
      <c r="G554" s="429" t="s">
        <v>101</v>
      </c>
      <c r="H554" s="438">
        <v>2935.07</v>
      </c>
      <c r="I554" s="438">
        <v>3500</v>
      </c>
      <c r="J554" s="438"/>
      <c r="K554" s="438">
        <v>3500</v>
      </c>
      <c r="L554" s="438">
        <v>845.81999999999994</v>
      </c>
      <c r="M554" s="432">
        <v>2654</v>
      </c>
      <c r="N554" s="432">
        <f t="shared" si="17"/>
        <v>3499.8199999999997</v>
      </c>
      <c r="O554" s="467">
        <v>3500</v>
      </c>
      <c r="P554" s="471"/>
      <c r="Q554" s="468">
        <f t="shared" si="18"/>
        <v>3500</v>
      </c>
      <c r="R554" s="468" t="e">
        <f>SUMIF(EXPdata!G:G,C:C,EXPdata!#REF!)</f>
        <v>#REF!</v>
      </c>
      <c r="S554" s="445" t="s">
        <v>4628</v>
      </c>
    </row>
    <row r="555" spans="1:19" ht="60">
      <c r="A555" s="427" t="s">
        <v>1524</v>
      </c>
      <c r="B555" s="428" t="s">
        <v>446</v>
      </c>
      <c r="C555" s="429" t="s">
        <v>293</v>
      </c>
      <c r="D555" s="443" t="s">
        <v>30</v>
      </c>
      <c r="E555" s="430" t="s">
        <v>4679</v>
      </c>
      <c r="F555" s="434">
        <v>529520</v>
      </c>
      <c r="G555" s="429" t="s">
        <v>102</v>
      </c>
      <c r="H555" s="438">
        <v>1335</v>
      </c>
      <c r="I555" s="438">
        <v>9300</v>
      </c>
      <c r="J555" s="438"/>
      <c r="K555" s="438">
        <v>9300</v>
      </c>
      <c r="L555" s="438">
        <v>0</v>
      </c>
      <c r="M555" s="432">
        <v>9300</v>
      </c>
      <c r="N555" s="432">
        <f t="shared" si="17"/>
        <v>9300</v>
      </c>
      <c r="O555" s="467">
        <v>9300</v>
      </c>
      <c r="P555" s="471"/>
      <c r="Q555" s="468">
        <f t="shared" si="18"/>
        <v>9300</v>
      </c>
      <c r="R555" s="468" t="e">
        <f>SUMIF(EXPdata!G:G,C:C,EXPdata!#REF!)</f>
        <v>#REF!</v>
      </c>
      <c r="S555" s="445" t="s">
        <v>4629</v>
      </c>
    </row>
    <row r="556" spans="1:19">
      <c r="A556" s="427" t="s">
        <v>1524</v>
      </c>
      <c r="B556" s="428" t="s">
        <v>446</v>
      </c>
      <c r="C556" s="429" t="s">
        <v>294</v>
      </c>
      <c r="D556" s="443" t="s">
        <v>2134</v>
      </c>
      <c r="E556" s="430" t="s">
        <v>4678</v>
      </c>
      <c r="F556" s="434">
        <v>537080</v>
      </c>
      <c r="G556" s="429" t="s">
        <v>84</v>
      </c>
      <c r="H556" s="438">
        <v>1025</v>
      </c>
      <c r="I556" s="438">
        <v>950</v>
      </c>
      <c r="J556" s="438"/>
      <c r="K556" s="438">
        <v>950</v>
      </c>
      <c r="L556" s="438">
        <v>800</v>
      </c>
      <c r="M556" s="432">
        <v>100</v>
      </c>
      <c r="N556" s="432">
        <f t="shared" si="17"/>
        <v>900</v>
      </c>
      <c r="O556" s="522">
        <v>1200</v>
      </c>
      <c r="P556" s="471"/>
      <c r="Q556" s="468">
        <f t="shared" si="18"/>
        <v>1200</v>
      </c>
      <c r="R556" s="468" t="e">
        <f>SUMIF(EXPdata!G:G,C:C,EXPdata!#REF!)</f>
        <v>#REF!</v>
      </c>
      <c r="S556" s="445" t="s">
        <v>4598</v>
      </c>
    </row>
    <row r="557" spans="1:19">
      <c r="A557" s="427" t="s">
        <v>1524</v>
      </c>
      <c r="B557" s="428" t="s">
        <v>359</v>
      </c>
      <c r="C557" s="429" t="s">
        <v>1440</v>
      </c>
      <c r="D557" s="482" t="s">
        <v>2547</v>
      </c>
      <c r="E557" s="483" t="s">
        <v>4677</v>
      </c>
      <c r="F557" s="484">
        <v>510000</v>
      </c>
      <c r="G557" s="485" t="s">
        <v>1791</v>
      </c>
      <c r="H557" s="438">
        <v>0</v>
      </c>
      <c r="I557" s="438">
        <v>41438</v>
      </c>
      <c r="J557" s="438"/>
      <c r="K557" s="438">
        <v>41438</v>
      </c>
      <c r="L557" s="438">
        <v>0</v>
      </c>
      <c r="M557" s="432">
        <v>30317</v>
      </c>
      <c r="N557" s="432">
        <f t="shared" si="17"/>
        <v>30317</v>
      </c>
      <c r="O557" s="467">
        <v>27115.954949499999</v>
      </c>
      <c r="P557" s="471"/>
      <c r="Q557" s="468">
        <f t="shared" si="18"/>
        <v>27115.954949499999</v>
      </c>
      <c r="R557" s="468" t="e">
        <f>SUMIF(EXPdata!G:G,C:C,EXPdata!#REF!)</f>
        <v>#REF!</v>
      </c>
      <c r="S557" s="463" t="s">
        <v>4273</v>
      </c>
    </row>
    <row r="558" spans="1:19">
      <c r="A558" s="427" t="s">
        <v>1524</v>
      </c>
      <c r="B558" s="428" t="s">
        <v>359</v>
      </c>
      <c r="C558" s="429" t="s">
        <v>1501</v>
      </c>
      <c r="D558" s="443" t="s">
        <v>1950</v>
      </c>
      <c r="E558" s="430" t="s">
        <v>4677</v>
      </c>
      <c r="F558" s="434">
        <v>510420</v>
      </c>
      <c r="G558" s="429" t="s">
        <v>464</v>
      </c>
      <c r="H558" s="438">
        <v>1191.33</v>
      </c>
      <c r="I558" s="438">
        <v>200</v>
      </c>
      <c r="J558" s="438"/>
      <c r="K558" s="438">
        <v>200</v>
      </c>
      <c r="L558" s="438">
        <v>0</v>
      </c>
      <c r="M558" s="432">
        <v>100</v>
      </c>
      <c r="N558" s="432">
        <f t="shared" si="17"/>
        <v>100</v>
      </c>
      <c r="O558" s="467">
        <v>500</v>
      </c>
      <c r="P558" s="471"/>
      <c r="Q558" s="468">
        <f t="shared" si="18"/>
        <v>500</v>
      </c>
      <c r="R558" s="468" t="e">
        <f>SUMIF(EXPdata!G:G,C:C,EXPdata!#REF!)</f>
        <v>#REF!</v>
      </c>
      <c r="S558" s="463" t="s">
        <v>4363</v>
      </c>
    </row>
    <row r="559" spans="1:19">
      <c r="A559" s="427" t="s">
        <v>1524</v>
      </c>
      <c r="B559" s="428" t="s">
        <v>359</v>
      </c>
      <c r="C559" s="429" t="s">
        <v>935</v>
      </c>
      <c r="D559" s="443" t="s">
        <v>1950</v>
      </c>
      <c r="E559" s="430" t="s">
        <v>4677</v>
      </c>
      <c r="F559" s="434">
        <v>510620</v>
      </c>
      <c r="G559" s="429" t="s">
        <v>467</v>
      </c>
      <c r="H559" s="438">
        <v>39.15</v>
      </c>
      <c r="I559" s="438">
        <v>0</v>
      </c>
      <c r="J559" s="438"/>
      <c r="K559" s="438">
        <v>0</v>
      </c>
      <c r="L559" s="438">
        <v>16.399999999999999</v>
      </c>
      <c r="M559" s="432">
        <v>50</v>
      </c>
      <c r="N559" s="432">
        <f t="shared" si="17"/>
        <v>66.400000000000006</v>
      </c>
      <c r="O559" s="467">
        <v>50</v>
      </c>
      <c r="P559" s="471"/>
      <c r="Q559" s="468">
        <f t="shared" si="18"/>
        <v>50</v>
      </c>
      <c r="R559" s="468" t="e">
        <f>SUMIF(EXPdata!G:G,C:C,EXPdata!#REF!)</f>
        <v>#REF!</v>
      </c>
      <c r="S559" s="463" t="s">
        <v>4277</v>
      </c>
    </row>
    <row r="560" spans="1:19">
      <c r="A560" s="427" t="s">
        <v>1524</v>
      </c>
      <c r="B560" s="428" t="s">
        <v>359</v>
      </c>
      <c r="C560" s="429" t="s">
        <v>2191</v>
      </c>
      <c r="D560" s="443" t="s">
        <v>1950</v>
      </c>
      <c r="E560" s="430" t="s">
        <v>4677</v>
      </c>
      <c r="F560" s="434">
        <v>510700</v>
      </c>
      <c r="G560" s="429" t="s">
        <v>468</v>
      </c>
      <c r="H560" s="438">
        <v>260.42</v>
      </c>
      <c r="I560" s="438">
        <v>0</v>
      </c>
      <c r="J560" s="438"/>
      <c r="K560" s="438">
        <v>0</v>
      </c>
      <c r="L560" s="438">
        <v>164.95000000000002</v>
      </c>
      <c r="M560" s="432">
        <v>100</v>
      </c>
      <c r="N560" s="432">
        <f t="shared" si="17"/>
        <v>264.95000000000005</v>
      </c>
      <c r="O560" s="467">
        <v>300</v>
      </c>
      <c r="P560" s="471"/>
      <c r="Q560" s="468">
        <f t="shared" si="18"/>
        <v>300</v>
      </c>
      <c r="R560" s="468" t="e">
        <f>SUMIF(EXPdata!G:G,C:C,EXPdata!#REF!)</f>
        <v>#REF!</v>
      </c>
      <c r="S560" s="463" t="s">
        <v>4289</v>
      </c>
    </row>
    <row r="561" spans="1:19">
      <c r="A561" s="427" t="s">
        <v>23</v>
      </c>
      <c r="B561" s="428" t="s">
        <v>437</v>
      </c>
      <c r="C561" s="429" t="s">
        <v>192</v>
      </c>
      <c r="D561" s="443" t="s">
        <v>2128</v>
      </c>
      <c r="E561" s="430" t="s">
        <v>4679</v>
      </c>
      <c r="F561" s="434">
        <v>526960</v>
      </c>
      <c r="G561" s="429" t="s">
        <v>97</v>
      </c>
      <c r="H561" s="438">
        <v>1104.6699999999998</v>
      </c>
      <c r="I561" s="438">
        <v>1000</v>
      </c>
      <c r="J561" s="438"/>
      <c r="K561" s="438">
        <v>1000</v>
      </c>
      <c r="L561" s="438">
        <v>0</v>
      </c>
      <c r="M561" s="432">
        <v>0</v>
      </c>
      <c r="N561" s="432">
        <f t="shared" si="17"/>
        <v>0</v>
      </c>
      <c r="O561" s="467">
        <v>1000</v>
      </c>
      <c r="P561" s="471">
        <v>-500</v>
      </c>
      <c r="Q561" s="468">
        <f t="shared" si="18"/>
        <v>500</v>
      </c>
      <c r="R561" s="468" t="e">
        <f>SUMIF(EXPdata!G:G,C:C,EXPdata!#REF!)</f>
        <v>#REF!</v>
      </c>
      <c r="S561" s="445"/>
    </row>
    <row r="562" spans="1:19" ht="30">
      <c r="A562" s="427" t="s">
        <v>1524</v>
      </c>
      <c r="B562" s="428" t="s">
        <v>359</v>
      </c>
      <c r="C562" s="429" t="s">
        <v>360</v>
      </c>
      <c r="D562" s="443" t="s">
        <v>2128</v>
      </c>
      <c r="E562" s="430" t="s">
        <v>4679</v>
      </c>
      <c r="F562" s="434">
        <v>520025</v>
      </c>
      <c r="G562" s="429" t="s">
        <v>486</v>
      </c>
      <c r="H562" s="438">
        <v>64</v>
      </c>
      <c r="I562" s="438">
        <v>300</v>
      </c>
      <c r="J562" s="438"/>
      <c r="K562" s="438">
        <v>300</v>
      </c>
      <c r="L562" s="438">
        <v>672</v>
      </c>
      <c r="M562" s="432">
        <v>200</v>
      </c>
      <c r="N562" s="432">
        <f t="shared" si="17"/>
        <v>872</v>
      </c>
      <c r="O562" s="467">
        <v>300</v>
      </c>
      <c r="P562" s="471"/>
      <c r="Q562" s="468">
        <f t="shared" si="18"/>
        <v>300</v>
      </c>
      <c r="R562" s="468" t="e">
        <f>SUMIF(EXPdata!G:G,C:C,EXPdata!#REF!)</f>
        <v>#REF!</v>
      </c>
      <c r="S562" s="463" t="s">
        <v>4480</v>
      </c>
    </row>
    <row r="563" spans="1:19">
      <c r="A563" s="427" t="s">
        <v>1524</v>
      </c>
      <c r="B563" s="428" t="s">
        <v>359</v>
      </c>
      <c r="C563" s="429" t="s">
        <v>2192</v>
      </c>
      <c r="D563" s="443" t="s">
        <v>2129</v>
      </c>
      <c r="E563" s="430" t="s">
        <v>4679</v>
      </c>
      <c r="F563" s="434">
        <v>520105</v>
      </c>
      <c r="G563" s="429" t="s">
        <v>487</v>
      </c>
      <c r="H563" s="438">
        <v>1118.72</v>
      </c>
      <c r="I563" s="438">
        <v>250</v>
      </c>
      <c r="J563" s="438"/>
      <c r="K563" s="438">
        <v>250</v>
      </c>
      <c r="L563" s="438">
        <v>344.51</v>
      </c>
      <c r="M563" s="432">
        <v>50</v>
      </c>
      <c r="N563" s="432">
        <f t="shared" si="17"/>
        <v>394.51</v>
      </c>
      <c r="O563" s="467">
        <v>250</v>
      </c>
      <c r="P563" s="471"/>
      <c r="Q563" s="468">
        <f t="shared" si="18"/>
        <v>250</v>
      </c>
      <c r="R563" s="468" t="e">
        <f>SUMIF(EXPdata!G:G,C:C,EXPdata!#REF!)</f>
        <v>#REF!</v>
      </c>
      <c r="S563" s="463"/>
    </row>
    <row r="564" spans="1:19" ht="30">
      <c r="A564" s="427" t="s">
        <v>450</v>
      </c>
      <c r="B564" s="428" t="s">
        <v>1776</v>
      </c>
      <c r="C564" s="429" t="s">
        <v>641</v>
      </c>
      <c r="D564" s="443" t="s">
        <v>2128</v>
      </c>
      <c r="E564" s="430" t="s">
        <v>4679</v>
      </c>
      <c r="F564" s="434">
        <v>526960</v>
      </c>
      <c r="G564" s="429" t="s">
        <v>97</v>
      </c>
      <c r="H564" s="438">
        <v>4013.27</v>
      </c>
      <c r="I564" s="438">
        <v>5000</v>
      </c>
      <c r="J564" s="438"/>
      <c r="K564" s="438">
        <v>5000</v>
      </c>
      <c r="L564" s="438">
        <v>535.88</v>
      </c>
      <c r="M564" s="432">
        <v>4464</v>
      </c>
      <c r="N564" s="432">
        <f t="shared" si="17"/>
        <v>4999.88</v>
      </c>
      <c r="O564" s="522">
        <v>6200</v>
      </c>
      <c r="P564" s="471">
        <v>-200</v>
      </c>
      <c r="Q564" s="468">
        <f t="shared" si="18"/>
        <v>6000</v>
      </c>
      <c r="R564" s="468" t="e">
        <f>SUMIF(EXPdata!G:G,C:C,EXPdata!#REF!)</f>
        <v>#REF!</v>
      </c>
      <c r="S564" s="532" t="s">
        <v>5333</v>
      </c>
    </row>
    <row r="565" spans="1:19">
      <c r="A565" s="427" t="s">
        <v>1524</v>
      </c>
      <c r="B565" s="428" t="s">
        <v>359</v>
      </c>
      <c r="C565" s="429" t="s">
        <v>1647</v>
      </c>
      <c r="D565" s="443" t="s">
        <v>30</v>
      </c>
      <c r="E565" s="430" t="s">
        <v>4679</v>
      </c>
      <c r="F565" s="434">
        <v>520220</v>
      </c>
      <c r="G565" s="429" t="s">
        <v>1792</v>
      </c>
      <c r="H565" s="438">
        <v>2200.08</v>
      </c>
      <c r="I565" s="438">
        <v>2525</v>
      </c>
      <c r="J565" s="438"/>
      <c r="K565" s="438">
        <v>2525</v>
      </c>
      <c r="L565" s="438">
        <v>0</v>
      </c>
      <c r="M565" s="432">
        <v>0</v>
      </c>
      <c r="N565" s="432">
        <f t="shared" si="17"/>
        <v>0</v>
      </c>
      <c r="O565" s="467">
        <v>1980</v>
      </c>
      <c r="P565" s="471"/>
      <c r="Q565" s="468">
        <f t="shared" si="18"/>
        <v>1980</v>
      </c>
      <c r="R565" s="468" t="e">
        <f>SUMIF(EXPdata!G:G,C:C,EXPdata!#REF!)</f>
        <v>#REF!</v>
      </c>
      <c r="S565" s="463" t="s">
        <v>4292</v>
      </c>
    </row>
    <row r="566" spans="1:19">
      <c r="A566" s="427" t="s">
        <v>1524</v>
      </c>
      <c r="B566" s="428" t="s">
        <v>359</v>
      </c>
      <c r="C566" s="429" t="s">
        <v>361</v>
      </c>
      <c r="D566" s="443" t="s">
        <v>30</v>
      </c>
      <c r="E566" s="430" t="s">
        <v>4679</v>
      </c>
      <c r="F566" s="434">
        <v>520230</v>
      </c>
      <c r="G566" s="429" t="s">
        <v>50</v>
      </c>
      <c r="H566" s="438">
        <v>909.25</v>
      </c>
      <c r="I566" s="438">
        <v>1160</v>
      </c>
      <c r="J566" s="438"/>
      <c r="K566" s="438">
        <v>1160</v>
      </c>
      <c r="L566" s="438">
        <v>378.35</v>
      </c>
      <c r="M566" s="432">
        <v>782</v>
      </c>
      <c r="N566" s="432">
        <f t="shared" si="17"/>
        <v>1160.3499999999999</v>
      </c>
      <c r="O566" s="467">
        <v>1160</v>
      </c>
      <c r="P566" s="471"/>
      <c r="Q566" s="468">
        <f t="shared" si="18"/>
        <v>1160</v>
      </c>
      <c r="R566" s="468" t="e">
        <f>SUMIF(EXPdata!G:G,C:C,EXPdata!#REF!)</f>
        <v>#REF!</v>
      </c>
      <c r="S566" s="463" t="s">
        <v>4482</v>
      </c>
    </row>
    <row r="567" spans="1:19">
      <c r="A567" s="427" t="s">
        <v>1524</v>
      </c>
      <c r="B567" s="428" t="s">
        <v>359</v>
      </c>
      <c r="C567" s="429" t="s">
        <v>362</v>
      </c>
      <c r="D567" s="443" t="s">
        <v>30</v>
      </c>
      <c r="E567" s="430" t="s">
        <v>4679</v>
      </c>
      <c r="F567" s="434">
        <v>520320</v>
      </c>
      <c r="G567" s="429" t="s">
        <v>51</v>
      </c>
      <c r="H567" s="438">
        <v>694.99</v>
      </c>
      <c r="I567" s="438">
        <v>660</v>
      </c>
      <c r="J567" s="438"/>
      <c r="K567" s="438">
        <v>660</v>
      </c>
      <c r="L567" s="438">
        <v>343.99</v>
      </c>
      <c r="M567" s="432">
        <v>316</v>
      </c>
      <c r="N567" s="432">
        <f t="shared" si="17"/>
        <v>659.99</v>
      </c>
      <c r="O567" s="467">
        <v>660</v>
      </c>
      <c r="P567" s="471"/>
      <c r="Q567" s="468">
        <f t="shared" si="18"/>
        <v>660</v>
      </c>
      <c r="R567" s="468" t="e">
        <f>SUMIF(EXPdata!G:G,C:C,EXPdata!#REF!)</f>
        <v>#REF!</v>
      </c>
      <c r="S567" s="463"/>
    </row>
    <row r="568" spans="1:19">
      <c r="A568" s="427" t="s">
        <v>1524</v>
      </c>
      <c r="B568" s="428" t="s">
        <v>359</v>
      </c>
      <c r="C568" s="429" t="s">
        <v>1596</v>
      </c>
      <c r="D568" s="443" t="s">
        <v>2128</v>
      </c>
      <c r="E568" s="430" t="s">
        <v>4679</v>
      </c>
      <c r="F568" s="434">
        <v>520800</v>
      </c>
      <c r="G568" s="429" t="s">
        <v>54</v>
      </c>
      <c r="H568" s="438">
        <v>1023.22</v>
      </c>
      <c r="I568" s="438">
        <v>750</v>
      </c>
      <c r="J568" s="438"/>
      <c r="K568" s="438">
        <v>750</v>
      </c>
      <c r="L568" s="438">
        <v>180.97</v>
      </c>
      <c r="M568" s="432">
        <v>569</v>
      </c>
      <c r="N568" s="432">
        <f t="shared" si="17"/>
        <v>749.97</v>
      </c>
      <c r="O568" s="467">
        <v>750</v>
      </c>
      <c r="P568" s="471"/>
      <c r="Q568" s="468">
        <f t="shared" si="18"/>
        <v>750</v>
      </c>
      <c r="R568" s="468" t="e">
        <f>SUMIF(EXPdata!G:G,C:C,EXPdata!#REF!)</f>
        <v>#REF!</v>
      </c>
      <c r="S568" s="463"/>
    </row>
    <row r="569" spans="1:19" ht="75">
      <c r="A569" s="427" t="s">
        <v>1524</v>
      </c>
      <c r="B569" s="428" t="s">
        <v>359</v>
      </c>
      <c r="C569" s="429" t="s">
        <v>363</v>
      </c>
      <c r="D569" s="443" t="s">
        <v>30</v>
      </c>
      <c r="E569" s="430" t="s">
        <v>4679</v>
      </c>
      <c r="F569" s="434">
        <v>520845</v>
      </c>
      <c r="G569" s="429" t="s">
        <v>89</v>
      </c>
      <c r="H569" s="438">
        <v>2687.4999999999995</v>
      </c>
      <c r="I569" s="438">
        <v>3120</v>
      </c>
      <c r="J569" s="438"/>
      <c r="K569" s="438">
        <v>3120</v>
      </c>
      <c r="L569" s="438">
        <v>1602.9600000000003</v>
      </c>
      <c r="M569" s="432">
        <v>1517</v>
      </c>
      <c r="N569" s="432">
        <f t="shared" si="17"/>
        <v>3119.96</v>
      </c>
      <c r="O569" s="522">
        <v>4000</v>
      </c>
      <c r="P569" s="471"/>
      <c r="Q569" s="468">
        <f t="shared" si="18"/>
        <v>4000</v>
      </c>
      <c r="R569" s="468" t="e">
        <f>SUMIF(EXPdata!G:G,C:C,EXPdata!#REF!)</f>
        <v>#REF!</v>
      </c>
      <c r="S569" s="463" t="s">
        <v>4483</v>
      </c>
    </row>
    <row r="570" spans="1:19">
      <c r="A570" s="427" t="s">
        <v>1524</v>
      </c>
      <c r="B570" s="428" t="s">
        <v>359</v>
      </c>
      <c r="C570" s="429" t="s">
        <v>2288</v>
      </c>
      <c r="D570" s="443" t="s">
        <v>2128</v>
      </c>
      <c r="E570" s="430" t="s">
        <v>4679</v>
      </c>
      <c r="F570" s="434">
        <v>521420</v>
      </c>
      <c r="G570" s="429" t="s">
        <v>90</v>
      </c>
      <c r="H570" s="438">
        <v>1046.8899999999999</v>
      </c>
      <c r="I570" s="438">
        <v>750</v>
      </c>
      <c r="J570" s="438"/>
      <c r="K570" s="438">
        <v>750</v>
      </c>
      <c r="L570" s="438">
        <v>691.53</v>
      </c>
      <c r="M570" s="432">
        <v>58</v>
      </c>
      <c r="N570" s="432">
        <f t="shared" si="17"/>
        <v>749.53</v>
      </c>
      <c r="O570" s="467">
        <v>750</v>
      </c>
      <c r="P570" s="471"/>
      <c r="Q570" s="468">
        <f t="shared" si="18"/>
        <v>750</v>
      </c>
      <c r="R570" s="468" t="e">
        <f>SUMIF(EXPdata!G:G,C:C,EXPdata!#REF!)</f>
        <v>#REF!</v>
      </c>
      <c r="S570" s="463" t="s">
        <v>4484</v>
      </c>
    </row>
    <row r="571" spans="1:19">
      <c r="A571" s="427" t="s">
        <v>1524</v>
      </c>
      <c r="B571" s="428" t="s">
        <v>359</v>
      </c>
      <c r="C571" s="429" t="s">
        <v>1382</v>
      </c>
      <c r="D571" s="443" t="s">
        <v>2128</v>
      </c>
      <c r="E571" s="430" t="s">
        <v>4679</v>
      </c>
      <c r="F571" s="434">
        <v>521720</v>
      </c>
      <c r="G571" s="429" t="s">
        <v>121</v>
      </c>
      <c r="H571" s="438">
        <v>0</v>
      </c>
      <c r="I571" s="438">
        <v>100</v>
      </c>
      <c r="J571" s="438"/>
      <c r="K571" s="438">
        <v>100</v>
      </c>
      <c r="L571" s="438">
        <v>0</v>
      </c>
      <c r="M571" s="432">
        <v>100</v>
      </c>
      <c r="N571" s="432">
        <f t="shared" si="17"/>
        <v>100</v>
      </c>
      <c r="O571" s="467">
        <v>100</v>
      </c>
      <c r="P571" s="471"/>
      <c r="Q571" s="468">
        <f t="shared" si="18"/>
        <v>100</v>
      </c>
      <c r="R571" s="468" t="e">
        <f>SUMIF(EXPdata!G:G,C:C,EXPdata!#REF!)</f>
        <v>#REF!</v>
      </c>
      <c r="S571" s="463"/>
    </row>
    <row r="572" spans="1:19" ht="30">
      <c r="A572" s="427" t="s">
        <v>1524</v>
      </c>
      <c r="B572" s="428" t="s">
        <v>1224</v>
      </c>
      <c r="C572" s="429" t="s">
        <v>323</v>
      </c>
      <c r="D572" s="443" t="s">
        <v>2128</v>
      </c>
      <c r="E572" s="430" t="s">
        <v>4679</v>
      </c>
      <c r="F572" s="434">
        <v>526960</v>
      </c>
      <c r="G572" s="429" t="s">
        <v>97</v>
      </c>
      <c r="H572" s="438">
        <v>840.12</v>
      </c>
      <c r="I572" s="438">
        <v>250</v>
      </c>
      <c r="J572" s="438"/>
      <c r="K572" s="438">
        <v>250</v>
      </c>
      <c r="L572" s="438">
        <v>46.32</v>
      </c>
      <c r="M572" s="432">
        <v>204</v>
      </c>
      <c r="N572" s="432">
        <f t="shared" si="17"/>
        <v>250.32</v>
      </c>
      <c r="O572" s="467">
        <v>250</v>
      </c>
      <c r="P572" s="471">
        <v>-50</v>
      </c>
      <c r="Q572" s="468">
        <f t="shared" si="18"/>
        <v>200</v>
      </c>
      <c r="R572" s="468" t="e">
        <f>SUMIF(EXPdata!G:G,C:C,EXPdata!#REF!)</f>
        <v>#REF!</v>
      </c>
      <c r="S572" s="445" t="s">
        <v>4474</v>
      </c>
    </row>
    <row r="573" spans="1:19">
      <c r="A573" s="427" t="s">
        <v>1524</v>
      </c>
      <c r="B573" s="428" t="s">
        <v>359</v>
      </c>
      <c r="C573" s="429" t="s">
        <v>1383</v>
      </c>
      <c r="D573" s="443" t="s">
        <v>2128</v>
      </c>
      <c r="E573" s="430" t="s">
        <v>4679</v>
      </c>
      <c r="F573" s="434">
        <v>522320</v>
      </c>
      <c r="G573" s="429" t="s">
        <v>93</v>
      </c>
      <c r="H573" s="438">
        <v>3144.03</v>
      </c>
      <c r="I573" s="438">
        <v>2200</v>
      </c>
      <c r="J573" s="438"/>
      <c r="K573" s="438">
        <v>2200</v>
      </c>
      <c r="L573" s="438">
        <v>254.72</v>
      </c>
      <c r="M573" s="432">
        <v>1945</v>
      </c>
      <c r="N573" s="432">
        <f t="shared" si="17"/>
        <v>2199.7199999999998</v>
      </c>
      <c r="O573" s="467">
        <v>2200</v>
      </c>
      <c r="P573" s="471"/>
      <c r="Q573" s="468">
        <f t="shared" si="18"/>
        <v>2200</v>
      </c>
      <c r="R573" s="468" t="e">
        <f>SUMIF(EXPdata!G:G,C:C,EXPdata!#REF!)</f>
        <v>#REF!</v>
      </c>
      <c r="S573" s="463" t="s">
        <v>4486</v>
      </c>
    </row>
    <row r="574" spans="1:19">
      <c r="A574" s="427" t="s">
        <v>1524</v>
      </c>
      <c r="B574" s="428" t="s">
        <v>359</v>
      </c>
      <c r="C574" s="429" t="s">
        <v>1539</v>
      </c>
      <c r="D574" s="443" t="s">
        <v>2132</v>
      </c>
      <c r="E574" s="430" t="s">
        <v>4679</v>
      </c>
      <c r="F574" s="434">
        <v>523290</v>
      </c>
      <c r="G574" s="429" t="s">
        <v>1281</v>
      </c>
      <c r="H574" s="438">
        <v>35.72</v>
      </c>
      <c r="I574" s="438">
        <v>360</v>
      </c>
      <c r="J574" s="438"/>
      <c r="K574" s="438">
        <v>360</v>
      </c>
      <c r="L574" s="438">
        <v>39.020000000000003</v>
      </c>
      <c r="M574" s="432">
        <v>321</v>
      </c>
      <c r="N574" s="432">
        <f t="shared" si="17"/>
        <v>360.02</v>
      </c>
      <c r="O574" s="467">
        <v>360</v>
      </c>
      <c r="P574" s="471"/>
      <c r="Q574" s="468">
        <f t="shared" si="18"/>
        <v>360</v>
      </c>
      <c r="R574" s="468" t="e">
        <f>SUMIF(EXPdata!G:G,C:C,EXPdata!#REF!)</f>
        <v>#REF!</v>
      </c>
      <c r="S574" s="463"/>
    </row>
    <row r="575" spans="1:19">
      <c r="A575" s="427" t="s">
        <v>1524</v>
      </c>
      <c r="B575" s="428" t="s">
        <v>359</v>
      </c>
      <c r="C575" s="429" t="s">
        <v>1631</v>
      </c>
      <c r="D575" s="443" t="s">
        <v>2133</v>
      </c>
      <c r="E575" s="430" t="s">
        <v>4679</v>
      </c>
      <c r="F575" s="434">
        <v>523700</v>
      </c>
      <c r="G575" s="429" t="s">
        <v>66</v>
      </c>
      <c r="H575" s="438">
        <v>438.09000000000003</v>
      </c>
      <c r="I575" s="438">
        <v>300</v>
      </c>
      <c r="J575" s="438"/>
      <c r="K575" s="438">
        <v>300</v>
      </c>
      <c r="L575" s="438">
        <v>180.06</v>
      </c>
      <c r="M575" s="432">
        <v>120</v>
      </c>
      <c r="N575" s="432">
        <f t="shared" si="17"/>
        <v>300.06</v>
      </c>
      <c r="O575" s="467">
        <v>300</v>
      </c>
      <c r="P575" s="471"/>
      <c r="Q575" s="468">
        <f t="shared" si="18"/>
        <v>300</v>
      </c>
      <c r="R575" s="468" t="e">
        <f>SUMIF(EXPdata!G:G,C:C,EXPdata!#REF!)</f>
        <v>#REF!</v>
      </c>
      <c r="S575" s="463"/>
    </row>
    <row r="576" spans="1:19">
      <c r="A576" s="427" t="s">
        <v>1524</v>
      </c>
      <c r="B576" s="428" t="s">
        <v>359</v>
      </c>
      <c r="C576" s="429" t="s">
        <v>365</v>
      </c>
      <c r="D576" s="443" t="s">
        <v>2133</v>
      </c>
      <c r="E576" s="430" t="s">
        <v>4679</v>
      </c>
      <c r="F576" s="434">
        <v>523800</v>
      </c>
      <c r="G576" s="429" t="s">
        <v>67</v>
      </c>
      <c r="H576" s="438">
        <v>273.07</v>
      </c>
      <c r="I576" s="438">
        <v>500</v>
      </c>
      <c r="J576" s="438"/>
      <c r="K576" s="438">
        <v>500</v>
      </c>
      <c r="L576" s="438">
        <v>162</v>
      </c>
      <c r="M576" s="432">
        <v>338</v>
      </c>
      <c r="N576" s="432">
        <f t="shared" si="17"/>
        <v>500</v>
      </c>
      <c r="O576" s="467">
        <v>500</v>
      </c>
      <c r="P576" s="471"/>
      <c r="Q576" s="468">
        <f t="shared" si="18"/>
        <v>500</v>
      </c>
      <c r="R576" s="468" t="e">
        <f>SUMIF(EXPdata!G:G,C:C,EXPdata!#REF!)</f>
        <v>#REF!</v>
      </c>
      <c r="S576" s="463"/>
    </row>
    <row r="577" spans="1:19">
      <c r="A577" s="427" t="s">
        <v>1524</v>
      </c>
      <c r="B577" s="428" t="s">
        <v>359</v>
      </c>
      <c r="C577" s="429" t="s">
        <v>1714</v>
      </c>
      <c r="D577" s="443" t="s">
        <v>2128</v>
      </c>
      <c r="E577" s="430" t="s">
        <v>4679</v>
      </c>
      <c r="F577" s="434">
        <v>526960</v>
      </c>
      <c r="G577" s="429" t="s">
        <v>97</v>
      </c>
      <c r="H577" s="438">
        <v>1625.25</v>
      </c>
      <c r="I577" s="438">
        <v>500</v>
      </c>
      <c r="J577" s="438"/>
      <c r="K577" s="438">
        <v>500</v>
      </c>
      <c r="L577" s="438">
        <v>196.49</v>
      </c>
      <c r="M577" s="432">
        <v>304</v>
      </c>
      <c r="N577" s="432">
        <f t="shared" si="17"/>
        <v>500.49</v>
      </c>
      <c r="O577" s="467">
        <v>500</v>
      </c>
      <c r="P577" s="471"/>
      <c r="Q577" s="468">
        <f t="shared" si="18"/>
        <v>500</v>
      </c>
      <c r="R577" s="468" t="e">
        <f>SUMIF(EXPdata!G:G,C:C,EXPdata!#REF!)</f>
        <v>#REF!</v>
      </c>
      <c r="S577" s="463"/>
    </row>
    <row r="578" spans="1:19" ht="45">
      <c r="A578" s="427" t="s">
        <v>1524</v>
      </c>
      <c r="B578" s="428" t="s">
        <v>447</v>
      </c>
      <c r="C578" s="429" t="s">
        <v>389</v>
      </c>
      <c r="D578" s="443" t="s">
        <v>2128</v>
      </c>
      <c r="E578" s="430" t="s">
        <v>4679</v>
      </c>
      <c r="F578" s="434">
        <v>526960</v>
      </c>
      <c r="G578" s="429" t="s">
        <v>97</v>
      </c>
      <c r="H578" s="438">
        <v>5487.73</v>
      </c>
      <c r="I578" s="438">
        <v>6000</v>
      </c>
      <c r="J578" s="438"/>
      <c r="K578" s="438">
        <v>6000</v>
      </c>
      <c r="L578" s="438">
        <v>689.26</v>
      </c>
      <c r="M578" s="432">
        <v>1500</v>
      </c>
      <c r="N578" s="432">
        <f t="shared" si="17"/>
        <v>2189.2600000000002</v>
      </c>
      <c r="O578" s="467">
        <v>5000</v>
      </c>
      <c r="P578" s="471">
        <v>-1000</v>
      </c>
      <c r="Q578" s="468">
        <f t="shared" si="18"/>
        <v>4000</v>
      </c>
      <c r="R578" s="468" t="e">
        <f>SUMIF(EXPdata!G:G,C:C,EXPdata!#REF!)</f>
        <v>#REF!</v>
      </c>
      <c r="S578" s="463" t="s">
        <v>4518</v>
      </c>
    </row>
    <row r="579" spans="1:19" ht="45">
      <c r="A579" s="427" t="s">
        <v>1524</v>
      </c>
      <c r="B579" s="428" t="s">
        <v>359</v>
      </c>
      <c r="C579" s="429" t="s">
        <v>1871</v>
      </c>
      <c r="D579" s="443" t="s">
        <v>2128</v>
      </c>
      <c r="E579" s="430" t="s">
        <v>4679</v>
      </c>
      <c r="F579" s="434">
        <v>527720</v>
      </c>
      <c r="G579" s="429" t="s">
        <v>98</v>
      </c>
      <c r="H579" s="438">
        <v>106.46</v>
      </c>
      <c r="I579" s="438">
        <v>150</v>
      </c>
      <c r="J579" s="438"/>
      <c r="K579" s="438">
        <v>150</v>
      </c>
      <c r="L579" s="438">
        <v>302.26</v>
      </c>
      <c r="M579" s="432">
        <v>0</v>
      </c>
      <c r="N579" s="432">
        <f t="shared" si="17"/>
        <v>302.26</v>
      </c>
      <c r="O579" s="467">
        <v>150</v>
      </c>
      <c r="P579" s="471"/>
      <c r="Q579" s="468">
        <f t="shared" si="18"/>
        <v>150</v>
      </c>
      <c r="R579" s="468" t="e">
        <f>SUMIF(EXPdata!G:G,C:C,EXPdata!#REF!)</f>
        <v>#REF!</v>
      </c>
      <c r="S579" s="463" t="s">
        <v>4488</v>
      </c>
    </row>
    <row r="580" spans="1:19">
      <c r="A580" s="427" t="s">
        <v>1524</v>
      </c>
      <c r="B580" s="428" t="s">
        <v>359</v>
      </c>
      <c r="C580" s="429" t="s">
        <v>2646</v>
      </c>
      <c r="D580" s="443" t="s">
        <v>2131</v>
      </c>
      <c r="E580" s="430" t="s">
        <v>4679</v>
      </c>
      <c r="F580" s="434">
        <v>528920</v>
      </c>
      <c r="G580" s="429" t="s">
        <v>78</v>
      </c>
      <c r="H580" s="438">
        <v>78.16</v>
      </c>
      <c r="I580" s="438"/>
      <c r="J580" s="438"/>
      <c r="K580" s="438">
        <v>0</v>
      </c>
      <c r="L580" s="438">
        <v>22.080000000000002</v>
      </c>
      <c r="M580" s="432">
        <v>0</v>
      </c>
      <c r="N580" s="432">
        <f t="shared" si="17"/>
        <v>22.080000000000002</v>
      </c>
      <c r="O580" s="467">
        <v>100</v>
      </c>
      <c r="P580" s="471"/>
      <c r="Q580" s="468">
        <f t="shared" si="18"/>
        <v>100</v>
      </c>
      <c r="R580" s="468" t="e">
        <f>SUMIF(EXPdata!G:G,C:C,EXPdata!#REF!)</f>
        <v>#REF!</v>
      </c>
      <c r="S580" s="463" t="s">
        <v>4278</v>
      </c>
    </row>
    <row r="581" spans="1:19" ht="30">
      <c r="A581" s="427" t="s">
        <v>1524</v>
      </c>
      <c r="B581" s="428" t="s">
        <v>359</v>
      </c>
      <c r="C581" s="429" t="s">
        <v>1875</v>
      </c>
      <c r="D581" s="488" t="s">
        <v>2546</v>
      </c>
      <c r="E581" s="489" t="s">
        <v>4679</v>
      </c>
      <c r="F581" s="490">
        <v>529040</v>
      </c>
      <c r="G581" s="491" t="s">
        <v>82</v>
      </c>
      <c r="H581" s="438">
        <v>0</v>
      </c>
      <c r="I581" s="438">
        <v>150</v>
      </c>
      <c r="J581" s="438"/>
      <c r="K581" s="438">
        <v>150</v>
      </c>
      <c r="L581" s="438">
        <v>0</v>
      </c>
      <c r="M581" s="432">
        <v>0</v>
      </c>
      <c r="N581" s="432">
        <f t="shared" ref="N581:N644" si="19">L581+M581</f>
        <v>0</v>
      </c>
      <c r="O581" s="467">
        <v>150</v>
      </c>
      <c r="P581" s="471"/>
      <c r="Q581" s="468">
        <f t="shared" ref="Q581:Q644" si="20">O581+P581</f>
        <v>150</v>
      </c>
      <c r="R581" s="468" t="e">
        <f>SUMIF(EXPdata!G:G,C:C,EXPdata!#REF!)</f>
        <v>#REF!</v>
      </c>
      <c r="S581" s="463" t="s">
        <v>4489</v>
      </c>
    </row>
    <row r="582" spans="1:19">
      <c r="A582" s="427" t="s">
        <v>1524</v>
      </c>
      <c r="B582" s="428" t="s">
        <v>359</v>
      </c>
      <c r="C582" s="429" t="s">
        <v>366</v>
      </c>
      <c r="D582" s="443" t="s">
        <v>30</v>
      </c>
      <c r="E582" s="430" t="s">
        <v>4679</v>
      </c>
      <c r="F582" s="434">
        <v>529500</v>
      </c>
      <c r="G582" s="429" t="s">
        <v>100</v>
      </c>
      <c r="H582" s="438">
        <v>3723.96</v>
      </c>
      <c r="I582" s="438">
        <v>5000</v>
      </c>
      <c r="J582" s="438"/>
      <c r="K582" s="438">
        <v>5000</v>
      </c>
      <c r="L582" s="438">
        <v>2321.9</v>
      </c>
      <c r="M582" s="432">
        <v>2678</v>
      </c>
      <c r="N582" s="432">
        <f t="shared" si="19"/>
        <v>4999.8999999999996</v>
      </c>
      <c r="O582" s="467">
        <v>5000</v>
      </c>
      <c r="P582" s="471"/>
      <c r="Q582" s="468">
        <f t="shared" si="20"/>
        <v>5000</v>
      </c>
      <c r="R582" s="468" t="e">
        <f>SUMIF(EXPdata!G:G,C:C,EXPdata!#REF!)</f>
        <v>#REF!</v>
      </c>
      <c r="S582" s="463"/>
    </row>
    <row r="583" spans="1:19" ht="30">
      <c r="A583" s="427" t="s">
        <v>1524</v>
      </c>
      <c r="B583" s="428" t="s">
        <v>359</v>
      </c>
      <c r="C583" s="429" t="s">
        <v>367</v>
      </c>
      <c r="D583" s="443" t="s">
        <v>30</v>
      </c>
      <c r="E583" s="430" t="s">
        <v>4679</v>
      </c>
      <c r="F583" s="434">
        <v>529510</v>
      </c>
      <c r="G583" s="429" t="s">
        <v>101</v>
      </c>
      <c r="H583" s="438">
        <v>25</v>
      </c>
      <c r="I583" s="438">
        <v>500</v>
      </c>
      <c r="J583" s="438"/>
      <c r="K583" s="438">
        <v>500</v>
      </c>
      <c r="L583" s="438">
        <v>0</v>
      </c>
      <c r="M583" s="432">
        <v>0</v>
      </c>
      <c r="N583" s="432">
        <f t="shared" si="19"/>
        <v>0</v>
      </c>
      <c r="O583" s="467">
        <v>500</v>
      </c>
      <c r="P583" s="471"/>
      <c r="Q583" s="468">
        <f t="shared" si="20"/>
        <v>500</v>
      </c>
      <c r="R583" s="468" t="e">
        <f>SUMIF(EXPdata!G:G,C:C,EXPdata!#REF!)</f>
        <v>#REF!</v>
      </c>
      <c r="S583" s="463" t="s">
        <v>4490</v>
      </c>
    </row>
    <row r="584" spans="1:19">
      <c r="A584" s="427" t="s">
        <v>1524</v>
      </c>
      <c r="B584" s="428" t="s">
        <v>359</v>
      </c>
      <c r="C584" s="429" t="s">
        <v>368</v>
      </c>
      <c r="D584" s="443" t="s">
        <v>30</v>
      </c>
      <c r="E584" s="430" t="s">
        <v>4679</v>
      </c>
      <c r="F584" s="434">
        <v>529520</v>
      </c>
      <c r="G584" s="429" t="s">
        <v>102</v>
      </c>
      <c r="H584" s="438">
        <v>2694.7799999999997</v>
      </c>
      <c r="I584" s="438">
        <v>1755</v>
      </c>
      <c r="J584" s="438"/>
      <c r="K584" s="438">
        <v>1755</v>
      </c>
      <c r="L584" s="438">
        <v>25.83</v>
      </c>
      <c r="M584" s="432">
        <v>0</v>
      </c>
      <c r="N584" s="432">
        <f t="shared" si="19"/>
        <v>25.83</v>
      </c>
      <c r="O584" s="467">
        <v>1755</v>
      </c>
      <c r="P584" s="471"/>
      <c r="Q584" s="468">
        <f t="shared" si="20"/>
        <v>1755</v>
      </c>
      <c r="R584" s="468" t="e">
        <f>SUMIF(EXPdata!G:G,C:C,EXPdata!#REF!)</f>
        <v>#REF!</v>
      </c>
      <c r="S584" s="463" t="s">
        <v>4491</v>
      </c>
    </row>
    <row r="585" spans="1:19">
      <c r="A585" s="427" t="s">
        <v>1524</v>
      </c>
      <c r="B585" s="428" t="s">
        <v>359</v>
      </c>
      <c r="C585" s="429" t="s">
        <v>1582</v>
      </c>
      <c r="D585" s="443" t="s">
        <v>2134</v>
      </c>
      <c r="E585" s="430" t="s">
        <v>4678</v>
      </c>
      <c r="F585" s="434">
        <v>537080</v>
      </c>
      <c r="G585" s="429" t="s">
        <v>84</v>
      </c>
      <c r="H585" s="438">
        <v>800</v>
      </c>
      <c r="I585" s="438">
        <v>800</v>
      </c>
      <c r="J585" s="438"/>
      <c r="K585" s="438">
        <v>800</v>
      </c>
      <c r="L585" s="438">
        <v>800</v>
      </c>
      <c r="M585" s="432">
        <v>0</v>
      </c>
      <c r="N585" s="432">
        <f t="shared" si="19"/>
        <v>800</v>
      </c>
      <c r="O585" s="467">
        <v>800</v>
      </c>
      <c r="P585" s="471"/>
      <c r="Q585" s="468">
        <f t="shared" si="20"/>
        <v>800</v>
      </c>
      <c r="R585" s="468" t="e">
        <f>SUMIF(EXPdata!G:G,C:C,EXPdata!#REF!)</f>
        <v>#REF!</v>
      </c>
      <c r="S585" s="463" t="s">
        <v>4492</v>
      </c>
    </row>
    <row r="586" spans="1:19">
      <c r="A586" s="427" t="s">
        <v>1524</v>
      </c>
      <c r="B586" s="428" t="s">
        <v>1913</v>
      </c>
      <c r="C586" s="429" t="s">
        <v>1441</v>
      </c>
      <c r="D586" s="482" t="s">
        <v>2547</v>
      </c>
      <c r="E586" s="483" t="s">
        <v>4677</v>
      </c>
      <c r="F586" s="484">
        <v>510000</v>
      </c>
      <c r="G586" s="485" t="s">
        <v>1791</v>
      </c>
      <c r="H586" s="438">
        <v>0</v>
      </c>
      <c r="I586" s="438">
        <v>116703</v>
      </c>
      <c r="J586" s="438"/>
      <c r="K586" s="438">
        <v>116703</v>
      </c>
      <c r="L586" s="438">
        <v>0</v>
      </c>
      <c r="M586" s="432">
        <v>100000</v>
      </c>
      <c r="N586" s="432">
        <f t="shared" si="19"/>
        <v>100000</v>
      </c>
      <c r="O586" s="467">
        <v>162817</v>
      </c>
      <c r="P586" s="471"/>
      <c r="Q586" s="468">
        <f t="shared" si="20"/>
        <v>162817</v>
      </c>
      <c r="R586" s="468" t="e">
        <f>SUMIF(EXPdata!G:G,C:C,EXPdata!#REF!)</f>
        <v>#REF!</v>
      </c>
      <c r="S586" s="463" t="s">
        <v>4273</v>
      </c>
    </row>
    <row r="587" spans="1:19">
      <c r="A587" s="427" t="s">
        <v>1524</v>
      </c>
      <c r="B587" s="428" t="s">
        <v>1913</v>
      </c>
      <c r="C587" s="429" t="s">
        <v>954</v>
      </c>
      <c r="D587" s="443" t="s">
        <v>1950</v>
      </c>
      <c r="E587" s="430" t="s">
        <v>4677</v>
      </c>
      <c r="F587" s="434">
        <v>510420</v>
      </c>
      <c r="G587" s="429" t="s">
        <v>464</v>
      </c>
      <c r="H587" s="438">
        <v>940.06</v>
      </c>
      <c r="I587" s="438">
        <v>2500</v>
      </c>
      <c r="J587" s="438"/>
      <c r="K587" s="438">
        <v>2500</v>
      </c>
      <c r="L587" s="438">
        <v>1049.19</v>
      </c>
      <c r="M587" s="432">
        <v>1450.81</v>
      </c>
      <c r="N587" s="432">
        <f t="shared" si="19"/>
        <v>2500</v>
      </c>
      <c r="O587" s="467">
        <v>2500</v>
      </c>
      <c r="P587" s="471"/>
      <c r="Q587" s="468">
        <f t="shared" si="20"/>
        <v>2500</v>
      </c>
      <c r="R587" s="468" t="e">
        <f>SUMIF(EXPdata!G:G,C:C,EXPdata!#REF!)</f>
        <v>#REF!</v>
      </c>
      <c r="S587" s="463" t="s">
        <v>4363</v>
      </c>
    </row>
    <row r="588" spans="1:19">
      <c r="A588" s="427" t="s">
        <v>1524</v>
      </c>
      <c r="B588" s="428" t="s">
        <v>1913</v>
      </c>
      <c r="C588" s="429" t="s">
        <v>2289</v>
      </c>
      <c r="D588" s="443" t="s">
        <v>1950</v>
      </c>
      <c r="E588" s="430" t="s">
        <v>4677</v>
      </c>
      <c r="F588" s="434">
        <v>510700</v>
      </c>
      <c r="G588" s="429" t="s">
        <v>468</v>
      </c>
      <c r="H588" s="438">
        <v>747.94</v>
      </c>
      <c r="I588" s="438">
        <v>0</v>
      </c>
      <c r="J588" s="438"/>
      <c r="K588" s="438">
        <v>0</v>
      </c>
      <c r="L588" s="438">
        <v>0</v>
      </c>
      <c r="M588" s="432">
        <v>0</v>
      </c>
      <c r="N588" s="432">
        <f t="shared" si="19"/>
        <v>0</v>
      </c>
      <c r="O588" s="467">
        <v>500</v>
      </c>
      <c r="P588" s="471"/>
      <c r="Q588" s="468">
        <f t="shared" si="20"/>
        <v>500</v>
      </c>
      <c r="R588" s="468" t="e">
        <f>SUMIF(EXPdata!G:G,C:C,EXPdata!#REF!)</f>
        <v>#REF!</v>
      </c>
      <c r="S588" s="463" t="s">
        <v>4289</v>
      </c>
    </row>
    <row r="589" spans="1:19" ht="30">
      <c r="A589" s="427" t="s">
        <v>47</v>
      </c>
      <c r="B589" s="428" t="s">
        <v>508</v>
      </c>
      <c r="C589" s="429" t="s">
        <v>1540</v>
      </c>
      <c r="D589" s="443" t="s">
        <v>2128</v>
      </c>
      <c r="E589" s="430" t="s">
        <v>4679</v>
      </c>
      <c r="F589" s="434">
        <v>526960</v>
      </c>
      <c r="G589" s="429" t="s">
        <v>97</v>
      </c>
      <c r="H589" s="438">
        <v>1140.1500000000001</v>
      </c>
      <c r="I589" s="438">
        <v>5000</v>
      </c>
      <c r="J589" s="438"/>
      <c r="K589" s="438">
        <v>5000</v>
      </c>
      <c r="L589" s="438">
        <v>0</v>
      </c>
      <c r="M589" s="432">
        <v>4816.84</v>
      </c>
      <c r="N589" s="432">
        <f t="shared" si="19"/>
        <v>4816.84</v>
      </c>
      <c r="O589" s="522">
        <v>7000</v>
      </c>
      <c r="P589" s="471">
        <v>-2000</v>
      </c>
      <c r="Q589" s="468">
        <f t="shared" si="20"/>
        <v>5000</v>
      </c>
      <c r="R589" s="468" t="e">
        <f>SUMIF(EXPdata!G:G,C:C,EXPdata!#REF!)</f>
        <v>#REF!</v>
      </c>
      <c r="S589" s="532" t="s">
        <v>5331</v>
      </c>
    </row>
    <row r="590" spans="1:19">
      <c r="A590" s="427" t="s">
        <v>1524</v>
      </c>
      <c r="B590" s="428" t="s">
        <v>1913</v>
      </c>
      <c r="C590" s="429" t="s">
        <v>968</v>
      </c>
      <c r="D590" s="443" t="s">
        <v>30</v>
      </c>
      <c r="E590" s="430" t="s">
        <v>4679</v>
      </c>
      <c r="F590" s="434">
        <v>520230</v>
      </c>
      <c r="G590" s="429" t="s">
        <v>50</v>
      </c>
      <c r="H590" s="438">
        <v>2127.1</v>
      </c>
      <c r="I590" s="438">
        <v>1200</v>
      </c>
      <c r="J590" s="438"/>
      <c r="K590" s="438">
        <v>1200</v>
      </c>
      <c r="L590" s="438">
        <v>532.31000000000006</v>
      </c>
      <c r="M590" s="432">
        <v>548.68999999999994</v>
      </c>
      <c r="N590" s="432">
        <f t="shared" si="19"/>
        <v>1081</v>
      </c>
      <c r="O590" s="467">
        <v>1200</v>
      </c>
      <c r="P590" s="471"/>
      <c r="Q590" s="468">
        <f t="shared" si="20"/>
        <v>1200</v>
      </c>
      <c r="R590" s="468" t="e">
        <f>SUMIF(EXPdata!G:G,C:C,EXPdata!#REF!)</f>
        <v>#REF!</v>
      </c>
      <c r="S590" s="463"/>
    </row>
    <row r="591" spans="1:19">
      <c r="A591" s="427" t="s">
        <v>1524</v>
      </c>
      <c r="B591" s="428" t="s">
        <v>1913</v>
      </c>
      <c r="C591" s="429" t="s">
        <v>2593</v>
      </c>
      <c r="D591" s="433" t="s">
        <v>2130</v>
      </c>
      <c r="E591" s="477" t="s">
        <v>4679</v>
      </c>
      <c r="F591" s="431">
        <v>520360</v>
      </c>
      <c r="G591" s="478" t="s">
        <v>2917</v>
      </c>
      <c r="H591" s="438">
        <v>0</v>
      </c>
      <c r="I591" s="438">
        <v>59532</v>
      </c>
      <c r="J591" s="438">
        <v>-3279</v>
      </c>
      <c r="K591" s="438">
        <v>56253</v>
      </c>
      <c r="L591" s="438">
        <v>1285.7800000000002</v>
      </c>
      <c r="M591" s="432">
        <v>1350</v>
      </c>
      <c r="N591" s="432">
        <f t="shared" si="19"/>
        <v>2635.78</v>
      </c>
      <c r="O591" s="467">
        <v>25608</v>
      </c>
      <c r="P591" s="471"/>
      <c r="Q591" s="468">
        <f t="shared" si="20"/>
        <v>25608</v>
      </c>
      <c r="R591" s="468" t="e">
        <f>SUMIF(EXPdata!G:G,C:C,EXPdata!#REF!)</f>
        <v>#REF!</v>
      </c>
      <c r="S591" s="445" t="s">
        <v>5178</v>
      </c>
    </row>
    <row r="592" spans="1:19">
      <c r="A592" s="427" t="s">
        <v>1524</v>
      </c>
      <c r="B592" s="428" t="s">
        <v>1913</v>
      </c>
      <c r="C592" s="429" t="s">
        <v>971</v>
      </c>
      <c r="D592" s="433" t="s">
        <v>2130</v>
      </c>
      <c r="E592" s="477" t="s">
        <v>4679</v>
      </c>
      <c r="F592" s="431">
        <v>523760</v>
      </c>
      <c r="G592" s="478" t="s">
        <v>2835</v>
      </c>
      <c r="H592" s="438">
        <v>0</v>
      </c>
      <c r="I592" s="438">
        <v>411</v>
      </c>
      <c r="J592" s="438">
        <v>-20</v>
      </c>
      <c r="K592" s="438">
        <v>391</v>
      </c>
      <c r="L592" s="438">
        <v>202.62</v>
      </c>
      <c r="M592" s="432">
        <v>100</v>
      </c>
      <c r="N592" s="432">
        <f t="shared" si="19"/>
        <v>302.62</v>
      </c>
      <c r="O592" s="467">
        <v>396</v>
      </c>
      <c r="P592" s="471"/>
      <c r="Q592" s="468">
        <f t="shared" si="20"/>
        <v>396</v>
      </c>
      <c r="R592" s="468" t="e">
        <f>SUMIF(EXPdata!G:G,C:C,EXPdata!#REF!)</f>
        <v>#REF!</v>
      </c>
      <c r="S592" s="445" t="s">
        <v>5180</v>
      </c>
    </row>
    <row r="593" spans="1:19">
      <c r="A593" s="427" t="s">
        <v>1524</v>
      </c>
      <c r="B593" s="428" t="s">
        <v>1913</v>
      </c>
      <c r="C593" s="429" t="s">
        <v>2595</v>
      </c>
      <c r="D593" s="433" t="s">
        <v>2130</v>
      </c>
      <c r="E593" s="477" t="s">
        <v>4679</v>
      </c>
      <c r="F593" s="431">
        <v>527690</v>
      </c>
      <c r="G593" s="478" t="s">
        <v>2571</v>
      </c>
      <c r="H593" s="438">
        <v>0</v>
      </c>
      <c r="I593" s="438">
        <v>63169</v>
      </c>
      <c r="J593" s="438">
        <v>-1054</v>
      </c>
      <c r="K593" s="438">
        <v>62115</v>
      </c>
      <c r="L593" s="438">
        <v>2833.69</v>
      </c>
      <c r="M593" s="432">
        <v>3500</v>
      </c>
      <c r="N593" s="432">
        <f t="shared" si="19"/>
        <v>6333.6900000000005</v>
      </c>
      <c r="O593" s="467">
        <v>48318</v>
      </c>
      <c r="P593" s="471"/>
      <c r="Q593" s="468">
        <f t="shared" si="20"/>
        <v>48318</v>
      </c>
      <c r="R593" s="468" t="e">
        <f>SUMIF(EXPdata!G:G,C:C,EXPdata!#REF!)</f>
        <v>#REF!</v>
      </c>
      <c r="S593" s="464" t="s">
        <v>4673</v>
      </c>
    </row>
    <row r="594" spans="1:19">
      <c r="A594" s="427" t="s">
        <v>1524</v>
      </c>
      <c r="B594" s="428" t="s">
        <v>1913</v>
      </c>
      <c r="C594" s="429" t="s">
        <v>1236</v>
      </c>
      <c r="D594" s="433" t="s">
        <v>2130</v>
      </c>
      <c r="E594" s="477" t="s">
        <v>4678</v>
      </c>
      <c r="F594" s="431">
        <v>536760</v>
      </c>
      <c r="G594" s="478" t="s">
        <v>2872</v>
      </c>
      <c r="H594" s="438">
        <v>4028.0200000000004</v>
      </c>
      <c r="I594" s="438">
        <v>5285</v>
      </c>
      <c r="J594" s="438"/>
      <c r="K594" s="438">
        <v>5285</v>
      </c>
      <c r="L594" s="438">
        <v>1210.48</v>
      </c>
      <c r="M594" s="432">
        <v>3876.0699999999997</v>
      </c>
      <c r="N594" s="432">
        <f t="shared" si="19"/>
        <v>5086.5499999999993</v>
      </c>
      <c r="O594" s="467">
        <v>7253.03</v>
      </c>
      <c r="P594" s="471"/>
      <c r="Q594" s="468">
        <f t="shared" si="20"/>
        <v>7253.03</v>
      </c>
      <c r="R594" s="468" t="e">
        <f>SUMIF(EXPdata!G:G,C:C,EXPdata!#REF!)</f>
        <v>#REF!</v>
      </c>
      <c r="S594" s="463" t="s">
        <v>4435</v>
      </c>
    </row>
    <row r="595" spans="1:19">
      <c r="A595" s="427" t="s">
        <v>1524</v>
      </c>
      <c r="B595" s="428" t="s">
        <v>447</v>
      </c>
      <c r="C595" s="429" t="s">
        <v>1442</v>
      </c>
      <c r="D595" s="482" t="s">
        <v>2547</v>
      </c>
      <c r="E595" s="483" t="s">
        <v>4677</v>
      </c>
      <c r="F595" s="484">
        <v>510000</v>
      </c>
      <c r="G595" s="485" t="s">
        <v>1791</v>
      </c>
      <c r="H595" s="438">
        <v>0</v>
      </c>
      <c r="I595" s="438">
        <v>684666</v>
      </c>
      <c r="J595" s="438"/>
      <c r="K595" s="438">
        <v>684666</v>
      </c>
      <c r="L595" s="438">
        <v>0</v>
      </c>
      <c r="M595" s="432">
        <v>242000</v>
      </c>
      <c r="N595" s="432">
        <f t="shared" si="19"/>
        <v>242000</v>
      </c>
      <c r="O595" s="467">
        <v>534488</v>
      </c>
      <c r="P595" s="471"/>
      <c r="Q595" s="468">
        <f t="shared" si="20"/>
        <v>534488</v>
      </c>
      <c r="R595" s="468" t="e">
        <f>SUMIF(EXPdata!G:G,C:C,EXPdata!#REF!)</f>
        <v>#REF!</v>
      </c>
      <c r="S595" s="463" t="s">
        <v>4273</v>
      </c>
    </row>
    <row r="596" spans="1:19">
      <c r="A596" s="427" t="s">
        <v>1524</v>
      </c>
      <c r="B596" s="428" t="s">
        <v>447</v>
      </c>
      <c r="C596" s="429" t="s">
        <v>4683</v>
      </c>
      <c r="D596" s="443" t="s">
        <v>1950</v>
      </c>
      <c r="E596" s="430">
        <v>1</v>
      </c>
      <c r="F596" s="434">
        <v>510320</v>
      </c>
      <c r="G596" s="429" t="s">
        <v>463</v>
      </c>
      <c r="H596" s="438"/>
      <c r="I596" s="438"/>
      <c r="J596" s="438"/>
      <c r="K596" s="438"/>
      <c r="L596" s="438"/>
      <c r="M596" s="432"/>
      <c r="N596" s="432">
        <f t="shared" si="19"/>
        <v>0</v>
      </c>
      <c r="O596" s="467">
        <v>32200</v>
      </c>
      <c r="P596" s="471"/>
      <c r="Q596" s="468">
        <f t="shared" si="20"/>
        <v>32200</v>
      </c>
      <c r="R596" s="468" t="e">
        <f>SUMIF(EXPdata!G:G,C:C,EXPdata!#REF!)</f>
        <v>#REF!</v>
      </c>
      <c r="S596" s="445"/>
    </row>
    <row r="597" spans="1:19">
      <c r="A597" s="427" t="s">
        <v>1524</v>
      </c>
      <c r="B597" s="428" t="s">
        <v>447</v>
      </c>
      <c r="C597" s="429" t="s">
        <v>975</v>
      </c>
      <c r="D597" s="443" t="s">
        <v>1950</v>
      </c>
      <c r="E597" s="430" t="s">
        <v>4677</v>
      </c>
      <c r="F597" s="434">
        <v>510420</v>
      </c>
      <c r="G597" s="429" t="s">
        <v>464</v>
      </c>
      <c r="H597" s="438">
        <v>8705.76</v>
      </c>
      <c r="I597" s="438">
        <v>0</v>
      </c>
      <c r="J597" s="438"/>
      <c r="K597" s="438">
        <v>0</v>
      </c>
      <c r="L597" s="438">
        <v>2279.83</v>
      </c>
      <c r="M597" s="432">
        <v>2280</v>
      </c>
      <c r="N597" s="432">
        <f t="shared" si="19"/>
        <v>4559.83</v>
      </c>
      <c r="O597" s="522">
        <v>8800</v>
      </c>
      <c r="P597" s="471"/>
      <c r="Q597" s="468">
        <f t="shared" si="20"/>
        <v>8800</v>
      </c>
      <c r="R597" s="468" t="e">
        <f>SUMIF(EXPdata!G:G,C:C,EXPdata!#REF!)</f>
        <v>#REF!</v>
      </c>
      <c r="S597" s="532" t="s">
        <v>4272</v>
      </c>
    </row>
    <row r="598" spans="1:19">
      <c r="A598" s="427" t="s">
        <v>1524</v>
      </c>
      <c r="B598" s="428" t="s">
        <v>447</v>
      </c>
      <c r="C598" s="429" t="s">
        <v>1602</v>
      </c>
      <c r="D598" s="443" t="s">
        <v>1950</v>
      </c>
      <c r="E598" s="430" t="s">
        <v>4677</v>
      </c>
      <c r="F598" s="434">
        <v>510520</v>
      </c>
      <c r="G598" s="429" t="s">
        <v>466</v>
      </c>
      <c r="H598" s="438">
        <v>2063.25</v>
      </c>
      <c r="I598" s="438">
        <v>1850</v>
      </c>
      <c r="J598" s="438"/>
      <c r="K598" s="438">
        <v>1850</v>
      </c>
      <c r="L598" s="438">
        <v>1158.74</v>
      </c>
      <c r="M598" s="432">
        <v>1159</v>
      </c>
      <c r="N598" s="432">
        <f t="shared" si="19"/>
        <v>2317.7399999999998</v>
      </c>
      <c r="O598" s="467">
        <v>2000</v>
      </c>
      <c r="P598" s="471"/>
      <c r="Q598" s="468">
        <f t="shared" si="20"/>
        <v>2000</v>
      </c>
      <c r="R598" s="468" t="e">
        <f>SUMIF(EXPdata!G:G,C:C,EXPdata!#REF!)</f>
        <v>#REF!</v>
      </c>
      <c r="S598" s="463"/>
    </row>
    <row r="599" spans="1:19">
      <c r="A599" s="427" t="s">
        <v>1524</v>
      </c>
      <c r="B599" s="428" t="s">
        <v>447</v>
      </c>
      <c r="C599" s="429" t="s">
        <v>976</v>
      </c>
      <c r="D599" s="443" t="s">
        <v>1950</v>
      </c>
      <c r="E599" s="430" t="s">
        <v>4677</v>
      </c>
      <c r="F599" s="434">
        <v>510620</v>
      </c>
      <c r="G599" s="429" t="s">
        <v>467</v>
      </c>
      <c r="H599" s="438">
        <v>3792.5</v>
      </c>
      <c r="I599" s="438">
        <v>0</v>
      </c>
      <c r="J599" s="438"/>
      <c r="K599" s="438">
        <v>0</v>
      </c>
      <c r="L599" s="438">
        <v>2058.5</v>
      </c>
      <c r="M599" s="432">
        <v>2059</v>
      </c>
      <c r="N599" s="432">
        <f t="shared" si="19"/>
        <v>4117.5</v>
      </c>
      <c r="O599" s="467">
        <v>3800</v>
      </c>
      <c r="P599" s="471"/>
      <c r="Q599" s="468">
        <f t="shared" si="20"/>
        <v>3800</v>
      </c>
      <c r="R599" s="468" t="e">
        <f>SUMIF(EXPdata!G:G,C:C,EXPdata!#REF!)</f>
        <v>#REF!</v>
      </c>
      <c r="S599" s="463"/>
    </row>
    <row r="600" spans="1:19">
      <c r="A600" s="427" t="s">
        <v>1524</v>
      </c>
      <c r="B600" s="428" t="s">
        <v>447</v>
      </c>
      <c r="C600" s="429" t="s">
        <v>977</v>
      </c>
      <c r="D600" s="443" t="s">
        <v>1950</v>
      </c>
      <c r="E600" s="430" t="s">
        <v>4677</v>
      </c>
      <c r="F600" s="434">
        <v>510700</v>
      </c>
      <c r="G600" s="429" t="s">
        <v>468</v>
      </c>
      <c r="H600" s="438">
        <v>8623.5</v>
      </c>
      <c r="I600" s="438">
        <v>0</v>
      </c>
      <c r="J600" s="438"/>
      <c r="K600" s="438">
        <v>0</v>
      </c>
      <c r="L600" s="438">
        <v>3765.3500000000004</v>
      </c>
      <c r="M600" s="432">
        <v>3765</v>
      </c>
      <c r="N600" s="432">
        <f t="shared" si="19"/>
        <v>7530.35</v>
      </c>
      <c r="O600" s="522">
        <v>8600</v>
      </c>
      <c r="P600" s="471"/>
      <c r="Q600" s="468">
        <f t="shared" si="20"/>
        <v>8600</v>
      </c>
      <c r="R600" s="468" t="e">
        <f>SUMIF(EXPdata!G:G,C:C,EXPdata!#REF!)</f>
        <v>#REF!</v>
      </c>
      <c r="S600" s="532" t="s">
        <v>4289</v>
      </c>
    </row>
    <row r="601" spans="1:19">
      <c r="A601" s="440" t="s">
        <v>1524</v>
      </c>
      <c r="B601" s="441" t="s">
        <v>448</v>
      </c>
      <c r="C601" s="429" t="s">
        <v>2457</v>
      </c>
      <c r="D601" s="475" t="s">
        <v>2128</v>
      </c>
      <c r="E601" s="430" t="s">
        <v>4679</v>
      </c>
      <c r="F601" s="474">
        <v>526960</v>
      </c>
      <c r="G601" s="429" t="s">
        <v>97</v>
      </c>
      <c r="H601" s="438">
        <v>1552.76</v>
      </c>
      <c r="I601" s="462">
        <v>2900</v>
      </c>
      <c r="J601" s="438"/>
      <c r="K601" s="438">
        <v>2900</v>
      </c>
      <c r="L601" s="438">
        <v>2036.1599999999999</v>
      </c>
      <c r="M601" s="432">
        <v>3807</v>
      </c>
      <c r="N601" s="432">
        <f t="shared" si="19"/>
        <v>5843.16</v>
      </c>
      <c r="O601" s="467">
        <v>4500</v>
      </c>
      <c r="P601" s="471">
        <v>-1500</v>
      </c>
      <c r="Q601" s="468">
        <f t="shared" si="20"/>
        <v>3000</v>
      </c>
      <c r="R601" s="468" t="e">
        <f>SUMIF(EXPdata!G:G,C:C,EXPdata!#REF!)</f>
        <v>#REF!</v>
      </c>
      <c r="S601" s="445" t="s">
        <v>4398</v>
      </c>
    </row>
    <row r="602" spans="1:19">
      <c r="A602" s="427" t="s">
        <v>1524</v>
      </c>
      <c r="B602" s="428" t="s">
        <v>447</v>
      </c>
      <c r="C602" s="429" t="s">
        <v>2193</v>
      </c>
      <c r="D602" s="443" t="s">
        <v>1950</v>
      </c>
      <c r="E602" s="430" t="s">
        <v>4677</v>
      </c>
      <c r="F602" s="434">
        <v>518020</v>
      </c>
      <c r="G602" s="429" t="s">
        <v>482</v>
      </c>
      <c r="H602" s="438">
        <v>20.6</v>
      </c>
      <c r="I602" s="438">
        <v>0</v>
      </c>
      <c r="J602" s="438"/>
      <c r="K602" s="438">
        <v>0</v>
      </c>
      <c r="L602" s="438">
        <v>0</v>
      </c>
      <c r="M602" s="432">
        <v>0</v>
      </c>
      <c r="N602" s="432">
        <f t="shared" si="19"/>
        <v>0</v>
      </c>
      <c r="O602" s="467">
        <v>50</v>
      </c>
      <c r="P602" s="471"/>
      <c r="Q602" s="468">
        <f t="shared" si="20"/>
        <v>50</v>
      </c>
      <c r="R602" s="468" t="e">
        <f>SUMIF(EXPdata!G:G,C:C,EXPdata!#REF!)</f>
        <v>#REF!</v>
      </c>
      <c r="S602" s="463"/>
    </row>
    <row r="603" spans="1:19" ht="30">
      <c r="A603" s="427" t="s">
        <v>1524</v>
      </c>
      <c r="B603" s="428" t="s">
        <v>447</v>
      </c>
      <c r="C603" s="429" t="s">
        <v>369</v>
      </c>
      <c r="D603" s="443" t="s">
        <v>2128</v>
      </c>
      <c r="E603" s="430" t="s">
        <v>4679</v>
      </c>
      <c r="F603" s="434">
        <v>520010</v>
      </c>
      <c r="G603" s="429" t="s">
        <v>119</v>
      </c>
      <c r="H603" s="438">
        <v>607.32000000000005</v>
      </c>
      <c r="I603" s="438">
        <v>1500</v>
      </c>
      <c r="J603" s="438"/>
      <c r="K603" s="438">
        <v>1500</v>
      </c>
      <c r="L603" s="438">
        <v>130.5</v>
      </c>
      <c r="M603" s="432">
        <v>1369</v>
      </c>
      <c r="N603" s="432">
        <f t="shared" si="19"/>
        <v>1499.5</v>
      </c>
      <c r="O603" s="467">
        <v>1500</v>
      </c>
      <c r="P603" s="471"/>
      <c r="Q603" s="468">
        <f t="shared" si="20"/>
        <v>1500</v>
      </c>
      <c r="R603" s="468" t="e">
        <f>SUMIF(EXPdata!G:G,C:C,EXPdata!#REF!)</f>
        <v>#REF!</v>
      </c>
      <c r="S603" s="463" t="s">
        <v>4498</v>
      </c>
    </row>
    <row r="604" spans="1:19" ht="30">
      <c r="A604" s="427" t="s">
        <v>1524</v>
      </c>
      <c r="B604" s="428" t="s">
        <v>447</v>
      </c>
      <c r="C604" s="429" t="s">
        <v>370</v>
      </c>
      <c r="D604" s="443" t="s">
        <v>2128</v>
      </c>
      <c r="E604" s="430" t="s">
        <v>4679</v>
      </c>
      <c r="F604" s="434">
        <v>520020</v>
      </c>
      <c r="G604" s="429" t="s">
        <v>86</v>
      </c>
      <c r="H604" s="438">
        <v>13123.43</v>
      </c>
      <c r="I604" s="438">
        <v>10000</v>
      </c>
      <c r="J604" s="438"/>
      <c r="K604" s="438">
        <v>10000</v>
      </c>
      <c r="L604" s="438">
        <v>6283.3</v>
      </c>
      <c r="M604" s="432">
        <v>6283</v>
      </c>
      <c r="N604" s="432">
        <f t="shared" si="19"/>
        <v>12566.3</v>
      </c>
      <c r="O604" s="467">
        <v>13000</v>
      </c>
      <c r="P604" s="471"/>
      <c r="Q604" s="468">
        <f t="shared" si="20"/>
        <v>13000</v>
      </c>
      <c r="R604" s="468" t="e">
        <f>SUMIF(EXPdata!G:G,C:C,EXPdata!#REF!)</f>
        <v>#REF!</v>
      </c>
      <c r="S604" s="463" t="s">
        <v>4514</v>
      </c>
    </row>
    <row r="605" spans="1:19" ht="45">
      <c r="A605" s="427" t="s">
        <v>1524</v>
      </c>
      <c r="B605" s="428" t="s">
        <v>447</v>
      </c>
      <c r="C605" s="429" t="s">
        <v>371</v>
      </c>
      <c r="D605" s="443" t="s">
        <v>2129</v>
      </c>
      <c r="E605" s="430" t="s">
        <v>4679</v>
      </c>
      <c r="F605" s="434">
        <v>520115</v>
      </c>
      <c r="G605" s="429" t="s">
        <v>49</v>
      </c>
      <c r="H605" s="438">
        <v>4703.4800000000005</v>
      </c>
      <c r="I605" s="438">
        <v>5100</v>
      </c>
      <c r="J605" s="438"/>
      <c r="K605" s="438">
        <v>5100</v>
      </c>
      <c r="L605" s="438">
        <v>841.46</v>
      </c>
      <c r="M605" s="432">
        <v>2700</v>
      </c>
      <c r="N605" s="432">
        <f t="shared" si="19"/>
        <v>3541.46</v>
      </c>
      <c r="O605" s="467">
        <v>3100</v>
      </c>
      <c r="P605" s="471"/>
      <c r="Q605" s="468">
        <f t="shared" si="20"/>
        <v>3100</v>
      </c>
      <c r="R605" s="468" t="e">
        <f>SUMIF(EXPdata!G:G,C:C,EXPdata!#REF!)</f>
        <v>#REF!</v>
      </c>
      <c r="S605" s="463" t="s">
        <v>4521</v>
      </c>
    </row>
    <row r="606" spans="1:19">
      <c r="A606" s="427" t="s">
        <v>1524</v>
      </c>
      <c r="B606" s="428" t="s">
        <v>447</v>
      </c>
      <c r="C606" s="429" t="s">
        <v>2093</v>
      </c>
      <c r="D606" s="443" t="s">
        <v>30</v>
      </c>
      <c r="E606" s="430" t="s">
        <v>4679</v>
      </c>
      <c r="F606" s="434">
        <v>520220</v>
      </c>
      <c r="G606" s="429" t="s">
        <v>1792</v>
      </c>
      <c r="H606" s="438">
        <v>8800.32</v>
      </c>
      <c r="I606" s="438">
        <v>8600</v>
      </c>
      <c r="J606" s="438"/>
      <c r="K606" s="438">
        <v>8600</v>
      </c>
      <c r="L606" s="438">
        <v>0</v>
      </c>
      <c r="M606" s="432">
        <v>0</v>
      </c>
      <c r="N606" s="432">
        <f t="shared" si="19"/>
        <v>0</v>
      </c>
      <c r="O606" s="467">
        <v>8600</v>
      </c>
      <c r="P606" s="471"/>
      <c r="Q606" s="468">
        <f t="shared" si="20"/>
        <v>8600</v>
      </c>
      <c r="R606" s="468" t="e">
        <f>SUMIF(EXPdata!G:G,C:C,EXPdata!#REF!)</f>
        <v>#REF!</v>
      </c>
      <c r="S606" s="463" t="s">
        <v>4323</v>
      </c>
    </row>
    <row r="607" spans="1:19">
      <c r="A607" s="427" t="s">
        <v>1524</v>
      </c>
      <c r="B607" s="428" t="s">
        <v>447</v>
      </c>
      <c r="C607" s="429" t="s">
        <v>372</v>
      </c>
      <c r="D607" s="443" t="s">
        <v>30</v>
      </c>
      <c r="E607" s="430" t="s">
        <v>4679</v>
      </c>
      <c r="F607" s="434">
        <v>520230</v>
      </c>
      <c r="G607" s="429" t="s">
        <v>50</v>
      </c>
      <c r="H607" s="438">
        <v>7935.7199999999993</v>
      </c>
      <c r="I607" s="438">
        <v>6900</v>
      </c>
      <c r="J607" s="438"/>
      <c r="K607" s="438">
        <v>6900</v>
      </c>
      <c r="L607" s="438">
        <v>2209.4900000000002</v>
      </c>
      <c r="M607" s="432">
        <v>2200</v>
      </c>
      <c r="N607" s="432">
        <f t="shared" si="19"/>
        <v>4409.49</v>
      </c>
      <c r="O607" s="467">
        <v>4500</v>
      </c>
      <c r="P607" s="471"/>
      <c r="Q607" s="468">
        <f t="shared" si="20"/>
        <v>4500</v>
      </c>
      <c r="R607" s="468" t="e">
        <f>SUMIF(EXPdata!G:G,C:C,EXPdata!#REF!)</f>
        <v>#REF!</v>
      </c>
      <c r="S607" s="463" t="s">
        <v>4495</v>
      </c>
    </row>
    <row r="608" spans="1:19">
      <c r="A608" s="427" t="s">
        <v>1524</v>
      </c>
      <c r="B608" s="428" t="s">
        <v>447</v>
      </c>
      <c r="C608" s="429" t="s">
        <v>373</v>
      </c>
      <c r="D608" s="443" t="s">
        <v>30</v>
      </c>
      <c r="E608" s="430" t="s">
        <v>4679</v>
      </c>
      <c r="F608" s="434">
        <v>520320</v>
      </c>
      <c r="G608" s="429" t="s">
        <v>51</v>
      </c>
      <c r="H608" s="438">
        <v>4895.42</v>
      </c>
      <c r="I608" s="438">
        <v>4932</v>
      </c>
      <c r="J608" s="438"/>
      <c r="K608" s="438">
        <v>4932</v>
      </c>
      <c r="L608" s="438">
        <v>2465.38</v>
      </c>
      <c r="M608" s="432">
        <v>2465</v>
      </c>
      <c r="N608" s="432">
        <f t="shared" si="19"/>
        <v>4930.38</v>
      </c>
      <c r="O608" s="467">
        <v>4930</v>
      </c>
      <c r="P608" s="471"/>
      <c r="Q608" s="468">
        <f t="shared" si="20"/>
        <v>4930</v>
      </c>
      <c r="R608" s="468" t="e">
        <f>SUMIF(EXPdata!G:G,C:C,EXPdata!#REF!)</f>
        <v>#REF!</v>
      </c>
      <c r="S608" s="463" t="s">
        <v>4496</v>
      </c>
    </row>
    <row r="609" spans="1:19">
      <c r="A609" s="427" t="s">
        <v>1524</v>
      </c>
      <c r="B609" s="428" t="s">
        <v>447</v>
      </c>
      <c r="C609" s="429" t="s">
        <v>374</v>
      </c>
      <c r="D609" s="443" t="s">
        <v>30</v>
      </c>
      <c r="E609" s="430" t="s">
        <v>4679</v>
      </c>
      <c r="F609" s="434">
        <v>520330</v>
      </c>
      <c r="G609" s="429" t="s">
        <v>52</v>
      </c>
      <c r="H609" s="438">
        <v>4430.12</v>
      </c>
      <c r="I609" s="438">
        <v>5955</v>
      </c>
      <c r="J609" s="438"/>
      <c r="K609" s="438">
        <v>5955</v>
      </c>
      <c r="L609" s="438">
        <v>2026.3600000000001</v>
      </c>
      <c r="M609" s="432">
        <v>2026</v>
      </c>
      <c r="N609" s="432">
        <f t="shared" si="19"/>
        <v>4052.36</v>
      </c>
      <c r="O609" s="467">
        <v>5000</v>
      </c>
      <c r="P609" s="471"/>
      <c r="Q609" s="468">
        <f t="shared" si="20"/>
        <v>5000</v>
      </c>
      <c r="R609" s="468" t="e">
        <f>SUMIF(EXPdata!G:G,C:C,EXPdata!#REF!)</f>
        <v>#REF!</v>
      </c>
      <c r="S609" s="463" t="s">
        <v>4496</v>
      </c>
    </row>
    <row r="610" spans="1:19">
      <c r="A610" s="427" t="s">
        <v>23</v>
      </c>
      <c r="B610" s="428" t="s">
        <v>436</v>
      </c>
      <c r="C610" s="429" t="s">
        <v>170</v>
      </c>
      <c r="D610" s="443" t="s">
        <v>2132</v>
      </c>
      <c r="E610" s="430" t="s">
        <v>4679</v>
      </c>
      <c r="F610" s="434">
        <v>527660</v>
      </c>
      <c r="G610" s="429" t="s">
        <v>112</v>
      </c>
      <c r="H610" s="438">
        <v>167.48000000000002</v>
      </c>
      <c r="I610" s="438">
        <v>2000</v>
      </c>
      <c r="J610" s="438"/>
      <c r="K610" s="438">
        <v>2000</v>
      </c>
      <c r="L610" s="438">
        <v>0</v>
      </c>
      <c r="M610" s="432">
        <v>0</v>
      </c>
      <c r="N610" s="432">
        <f t="shared" si="19"/>
        <v>0</v>
      </c>
      <c r="O610" s="467">
        <v>2000</v>
      </c>
      <c r="P610" s="471">
        <v>-1000</v>
      </c>
      <c r="Q610" s="468">
        <f t="shared" si="20"/>
        <v>1000</v>
      </c>
      <c r="R610" s="468" t="e">
        <f>SUMIF(EXPdata!G:G,C:C,EXPdata!#REF!)</f>
        <v>#REF!</v>
      </c>
      <c r="S610" s="445" t="s">
        <v>4399</v>
      </c>
    </row>
    <row r="611" spans="1:19" ht="45">
      <c r="A611" s="427" t="s">
        <v>1524</v>
      </c>
      <c r="B611" s="428" t="s">
        <v>447</v>
      </c>
      <c r="C611" s="429" t="s">
        <v>987</v>
      </c>
      <c r="D611" s="443" t="s">
        <v>2128</v>
      </c>
      <c r="E611" s="430" t="s">
        <v>4679</v>
      </c>
      <c r="F611" s="434">
        <v>520830</v>
      </c>
      <c r="G611" s="429" t="s">
        <v>490</v>
      </c>
      <c r="H611" s="438">
        <v>8290.4499999999989</v>
      </c>
      <c r="I611" s="438">
        <v>8000</v>
      </c>
      <c r="J611" s="438"/>
      <c r="K611" s="438">
        <v>8000</v>
      </c>
      <c r="L611" s="438">
        <v>3711.6399999999994</v>
      </c>
      <c r="M611" s="432">
        <v>4000</v>
      </c>
      <c r="N611" s="432">
        <f t="shared" si="19"/>
        <v>7711.6399999999994</v>
      </c>
      <c r="O611" s="522">
        <v>9000</v>
      </c>
      <c r="P611" s="471"/>
      <c r="Q611" s="468">
        <f t="shared" si="20"/>
        <v>9000</v>
      </c>
      <c r="R611" s="468" t="e">
        <f>SUMIF(EXPdata!G:G,C:C,EXPdata!#REF!)</f>
        <v>#REF!</v>
      </c>
      <c r="S611" s="463" t="s">
        <v>4503</v>
      </c>
    </row>
    <row r="612" spans="1:19" ht="90">
      <c r="A612" s="427" t="s">
        <v>1524</v>
      </c>
      <c r="B612" s="428" t="s">
        <v>447</v>
      </c>
      <c r="C612" s="429" t="s">
        <v>376</v>
      </c>
      <c r="D612" s="443" t="s">
        <v>30</v>
      </c>
      <c r="E612" s="430" t="s">
        <v>4679</v>
      </c>
      <c r="F612" s="434">
        <v>520845</v>
      </c>
      <c r="G612" s="429" t="s">
        <v>89</v>
      </c>
      <c r="H612" s="438">
        <v>31964.15</v>
      </c>
      <c r="I612" s="438">
        <v>38235</v>
      </c>
      <c r="J612" s="438"/>
      <c r="K612" s="438">
        <v>38235</v>
      </c>
      <c r="L612" s="438">
        <v>16481.78</v>
      </c>
      <c r="M612" s="432">
        <v>16482</v>
      </c>
      <c r="N612" s="432">
        <f t="shared" si="19"/>
        <v>32963.78</v>
      </c>
      <c r="O612" s="467">
        <v>38000</v>
      </c>
      <c r="P612" s="471"/>
      <c r="Q612" s="468">
        <f t="shared" si="20"/>
        <v>38000</v>
      </c>
      <c r="R612" s="468" t="e">
        <f>SUMIF(EXPdata!G:G,C:C,EXPdata!#REF!)</f>
        <v>#REF!</v>
      </c>
      <c r="S612" s="463" t="s">
        <v>4520</v>
      </c>
    </row>
    <row r="613" spans="1:19">
      <c r="A613" s="427" t="s">
        <v>23</v>
      </c>
      <c r="B613" s="428" t="s">
        <v>439</v>
      </c>
      <c r="C613" s="429" t="s">
        <v>1463</v>
      </c>
      <c r="D613" s="443" t="s">
        <v>2132</v>
      </c>
      <c r="E613" s="430" t="s">
        <v>4679</v>
      </c>
      <c r="F613" s="434">
        <v>527660</v>
      </c>
      <c r="G613" s="429" t="s">
        <v>112</v>
      </c>
      <c r="H613" s="438">
        <v>0</v>
      </c>
      <c r="I613" s="438">
        <v>1000</v>
      </c>
      <c r="J613" s="438"/>
      <c r="K613" s="438">
        <v>1000</v>
      </c>
      <c r="L613" s="438">
        <v>0</v>
      </c>
      <c r="M613" s="432">
        <v>0</v>
      </c>
      <c r="N613" s="432">
        <f t="shared" si="19"/>
        <v>0</v>
      </c>
      <c r="O613" s="467">
        <v>1000</v>
      </c>
      <c r="P613" s="471">
        <v>-200</v>
      </c>
      <c r="Q613" s="468">
        <f t="shared" si="20"/>
        <v>800</v>
      </c>
      <c r="R613" s="468" t="e">
        <f>SUMIF(EXPdata!G:G,C:C,EXPdata!#REF!)</f>
        <v>#REF!</v>
      </c>
      <c r="S613" s="463" t="s">
        <v>4427</v>
      </c>
    </row>
    <row r="614" spans="1:19" ht="60">
      <c r="A614" s="427" t="s">
        <v>1524</v>
      </c>
      <c r="B614" s="428" t="s">
        <v>447</v>
      </c>
      <c r="C614" s="429" t="s">
        <v>378</v>
      </c>
      <c r="D614" s="443" t="s">
        <v>2131</v>
      </c>
      <c r="E614" s="430" t="s">
        <v>4679</v>
      </c>
      <c r="F614" s="434">
        <v>521500</v>
      </c>
      <c r="G614" s="429" t="s">
        <v>58</v>
      </c>
      <c r="H614" s="438">
        <v>6142.98</v>
      </c>
      <c r="I614" s="438">
        <v>4500</v>
      </c>
      <c r="J614" s="438"/>
      <c r="K614" s="438">
        <v>4500</v>
      </c>
      <c r="L614" s="438">
        <v>525.99</v>
      </c>
      <c r="M614" s="432">
        <v>1400</v>
      </c>
      <c r="N614" s="432">
        <f t="shared" si="19"/>
        <v>1925.99</v>
      </c>
      <c r="O614" s="467">
        <v>2000</v>
      </c>
      <c r="P614" s="471"/>
      <c r="Q614" s="468">
        <f t="shared" si="20"/>
        <v>2000</v>
      </c>
      <c r="R614" s="468" t="e">
        <f>SUMIF(EXPdata!G:G,C:C,EXPdata!#REF!)</f>
        <v>#REF!</v>
      </c>
      <c r="S614" s="463" t="s">
        <v>4507</v>
      </c>
    </row>
    <row r="615" spans="1:19">
      <c r="A615" s="427" t="s">
        <v>1524</v>
      </c>
      <c r="B615" s="428" t="s">
        <v>447</v>
      </c>
      <c r="C615" s="429" t="s">
        <v>2540</v>
      </c>
      <c r="D615" s="443" t="s">
        <v>2128</v>
      </c>
      <c r="E615" s="430" t="s">
        <v>4679</v>
      </c>
      <c r="F615" s="434">
        <v>521560</v>
      </c>
      <c r="G615" s="429" t="s">
        <v>120</v>
      </c>
      <c r="H615" s="438">
        <v>0</v>
      </c>
      <c r="I615" s="438">
        <v>10000</v>
      </c>
      <c r="J615" s="438"/>
      <c r="K615" s="438">
        <v>10000</v>
      </c>
      <c r="L615" s="438">
        <v>0</v>
      </c>
      <c r="M615" s="432">
        <v>0</v>
      </c>
      <c r="N615" s="432">
        <f t="shared" si="19"/>
        <v>0</v>
      </c>
      <c r="O615" s="467">
        <v>10000</v>
      </c>
      <c r="P615" s="471"/>
      <c r="Q615" s="468">
        <f t="shared" si="20"/>
        <v>10000</v>
      </c>
      <c r="R615" s="468" t="e">
        <f>SUMIF(EXPdata!G:G,C:C,EXPdata!#REF!)</f>
        <v>#REF!</v>
      </c>
      <c r="S615" s="463" t="s">
        <v>4508</v>
      </c>
    </row>
    <row r="616" spans="1:19" ht="120">
      <c r="A616" s="427" t="s">
        <v>1524</v>
      </c>
      <c r="B616" s="428" t="s">
        <v>447</v>
      </c>
      <c r="C616" s="429" t="s">
        <v>379</v>
      </c>
      <c r="D616" s="443" t="s">
        <v>2128</v>
      </c>
      <c r="E616" s="430" t="s">
        <v>4679</v>
      </c>
      <c r="F616" s="434">
        <v>521600</v>
      </c>
      <c r="G616" s="429" t="s">
        <v>91</v>
      </c>
      <c r="H616" s="438">
        <v>102528.26999999999</v>
      </c>
      <c r="I616" s="438">
        <v>132000</v>
      </c>
      <c r="J616" s="438"/>
      <c r="K616" s="438">
        <v>132000</v>
      </c>
      <c r="L616" s="438">
        <v>33701.94</v>
      </c>
      <c r="M616" s="432">
        <v>99000</v>
      </c>
      <c r="N616" s="432">
        <f t="shared" si="19"/>
        <v>132701.94</v>
      </c>
      <c r="O616" s="467">
        <v>100000</v>
      </c>
      <c r="P616" s="471"/>
      <c r="Q616" s="468">
        <f t="shared" si="20"/>
        <v>100000</v>
      </c>
      <c r="R616" s="468" t="e">
        <f>SUMIF(EXPdata!G:G,C:C,EXPdata!#REF!)</f>
        <v>#REF!</v>
      </c>
      <c r="S616" s="463" t="s">
        <v>4511</v>
      </c>
    </row>
    <row r="617" spans="1:19">
      <c r="A617" s="427" t="s">
        <v>1524</v>
      </c>
      <c r="B617" s="428" t="s">
        <v>447</v>
      </c>
      <c r="C617" s="429" t="s">
        <v>1624</v>
      </c>
      <c r="D617" s="443" t="s">
        <v>30</v>
      </c>
      <c r="E617" s="430" t="s">
        <v>4679</v>
      </c>
      <c r="F617" s="434">
        <v>521700</v>
      </c>
      <c r="G617" s="429" t="s">
        <v>1072</v>
      </c>
      <c r="H617" s="438">
        <v>4707.2200000000012</v>
      </c>
      <c r="I617" s="438">
        <v>4905</v>
      </c>
      <c r="J617" s="438"/>
      <c r="K617" s="438">
        <v>4905</v>
      </c>
      <c r="L617" s="438">
        <v>1887.3399999999997</v>
      </c>
      <c r="M617" s="432">
        <v>1887</v>
      </c>
      <c r="N617" s="432">
        <f t="shared" si="19"/>
        <v>3774.3399999999997</v>
      </c>
      <c r="O617" s="467">
        <v>4000</v>
      </c>
      <c r="P617" s="471"/>
      <c r="Q617" s="468">
        <f t="shared" si="20"/>
        <v>4000</v>
      </c>
      <c r="R617" s="468" t="e">
        <f>SUMIF(EXPdata!G:G,C:C,EXPdata!#REF!)</f>
        <v>#REF!</v>
      </c>
      <c r="S617" s="463"/>
    </row>
    <row r="618" spans="1:19" ht="30">
      <c r="A618" s="427" t="s">
        <v>1524</v>
      </c>
      <c r="B618" s="428" t="s">
        <v>447</v>
      </c>
      <c r="C618" s="429" t="s">
        <v>380</v>
      </c>
      <c r="D618" s="443" t="s">
        <v>2128</v>
      </c>
      <c r="E618" s="430" t="s">
        <v>4679</v>
      </c>
      <c r="F618" s="434">
        <v>521720</v>
      </c>
      <c r="G618" s="429" t="s">
        <v>121</v>
      </c>
      <c r="H618" s="438">
        <v>400</v>
      </c>
      <c r="I618" s="438">
        <v>500</v>
      </c>
      <c r="J618" s="438"/>
      <c r="K618" s="438">
        <v>500</v>
      </c>
      <c r="L618" s="438">
        <v>0</v>
      </c>
      <c r="M618" s="432">
        <v>500</v>
      </c>
      <c r="N618" s="432">
        <f t="shared" si="19"/>
        <v>500</v>
      </c>
      <c r="O618" s="467">
        <v>500</v>
      </c>
      <c r="P618" s="471"/>
      <c r="Q618" s="468">
        <f t="shared" si="20"/>
        <v>500</v>
      </c>
      <c r="R618" s="468" t="e">
        <f>SUMIF(EXPdata!G:G,C:C,EXPdata!#REF!)</f>
        <v>#REF!</v>
      </c>
      <c r="S618" s="463" t="s">
        <v>4505</v>
      </c>
    </row>
    <row r="619" spans="1:19" ht="45">
      <c r="A619" s="427" t="s">
        <v>1524</v>
      </c>
      <c r="B619" s="428" t="s">
        <v>447</v>
      </c>
      <c r="C619" s="429" t="s">
        <v>988</v>
      </c>
      <c r="D619" s="443" t="s">
        <v>2128</v>
      </c>
      <c r="E619" s="430" t="s">
        <v>4679</v>
      </c>
      <c r="F619" s="434">
        <v>521740</v>
      </c>
      <c r="G619" s="429" t="s">
        <v>1793</v>
      </c>
      <c r="H619" s="438">
        <v>7299.83</v>
      </c>
      <c r="I619" s="438">
        <v>8000</v>
      </c>
      <c r="J619" s="438"/>
      <c r="K619" s="438">
        <v>8000</v>
      </c>
      <c r="L619" s="438">
        <v>10252.659999999998</v>
      </c>
      <c r="M619" s="432">
        <v>3000</v>
      </c>
      <c r="N619" s="432">
        <f t="shared" si="19"/>
        <v>13252.659999999998</v>
      </c>
      <c r="O619" s="467">
        <v>8000</v>
      </c>
      <c r="P619" s="471"/>
      <c r="Q619" s="468">
        <f t="shared" si="20"/>
        <v>8000</v>
      </c>
      <c r="R619" s="468" t="e">
        <f>SUMIF(EXPdata!G:G,C:C,EXPdata!#REF!)</f>
        <v>#REF!</v>
      </c>
      <c r="S619" s="463" t="s">
        <v>4509</v>
      </c>
    </row>
    <row r="620" spans="1:19">
      <c r="A620" s="427" t="s">
        <v>1766</v>
      </c>
      <c r="B620" s="428" t="s">
        <v>115</v>
      </c>
      <c r="C620" s="429" t="s">
        <v>673</v>
      </c>
      <c r="D620" s="443" t="s">
        <v>2132</v>
      </c>
      <c r="E620" s="430" t="s">
        <v>4679</v>
      </c>
      <c r="F620" s="434">
        <v>527660</v>
      </c>
      <c r="G620" s="429" t="s">
        <v>112</v>
      </c>
      <c r="H620" s="438">
        <v>5993.6200000000008</v>
      </c>
      <c r="I620" s="438">
        <v>30000</v>
      </c>
      <c r="J620" s="438"/>
      <c r="K620" s="438">
        <v>30000</v>
      </c>
      <c r="L620" s="438">
        <v>955.62000000000012</v>
      </c>
      <c r="M620" s="432">
        <v>5000</v>
      </c>
      <c r="N620" s="432">
        <f t="shared" si="19"/>
        <v>5955.62</v>
      </c>
      <c r="O620" s="467">
        <v>30000</v>
      </c>
      <c r="P620" s="471">
        <v>-10000</v>
      </c>
      <c r="Q620" s="468">
        <f t="shared" si="20"/>
        <v>20000</v>
      </c>
      <c r="R620" s="468" t="e">
        <f>SUMIF(EXPdata!G:G,C:C,EXPdata!#REF!)</f>
        <v>#REF!</v>
      </c>
      <c r="S620" s="445" t="s">
        <v>4657</v>
      </c>
    </row>
    <row r="621" spans="1:19">
      <c r="A621" s="427" t="s">
        <v>1524</v>
      </c>
      <c r="B621" s="428" t="s">
        <v>445</v>
      </c>
      <c r="C621" s="429" t="s">
        <v>257</v>
      </c>
      <c r="D621" s="443" t="s">
        <v>2132</v>
      </c>
      <c r="E621" s="430" t="s">
        <v>4679</v>
      </c>
      <c r="F621" s="434">
        <v>527660</v>
      </c>
      <c r="G621" s="429" t="s">
        <v>112</v>
      </c>
      <c r="H621" s="438">
        <v>282.08999999999997</v>
      </c>
      <c r="I621" s="438">
        <v>2500</v>
      </c>
      <c r="J621" s="438"/>
      <c r="K621" s="438">
        <v>2500</v>
      </c>
      <c r="L621" s="438">
        <v>0</v>
      </c>
      <c r="M621" s="432">
        <v>2500</v>
      </c>
      <c r="N621" s="432">
        <f t="shared" si="19"/>
        <v>2500</v>
      </c>
      <c r="O621" s="467">
        <v>2500</v>
      </c>
      <c r="P621" s="471">
        <v>-500</v>
      </c>
      <c r="Q621" s="468">
        <f t="shared" si="20"/>
        <v>2000</v>
      </c>
      <c r="R621" s="468" t="e">
        <f>SUMIF(EXPdata!G:G,C:C,EXPdata!#REF!)</f>
        <v>#REF!</v>
      </c>
      <c r="S621" s="445" t="s">
        <v>4571</v>
      </c>
    </row>
    <row r="622" spans="1:19" ht="90">
      <c r="A622" s="427" t="s">
        <v>1524</v>
      </c>
      <c r="B622" s="428" t="s">
        <v>447</v>
      </c>
      <c r="C622" s="429" t="s">
        <v>383</v>
      </c>
      <c r="D622" s="443" t="s">
        <v>2128</v>
      </c>
      <c r="E622" s="430" t="s">
        <v>4679</v>
      </c>
      <c r="F622" s="434">
        <v>522340</v>
      </c>
      <c r="G622" s="429" t="s">
        <v>94</v>
      </c>
      <c r="H622" s="438">
        <v>8942.7599999999984</v>
      </c>
      <c r="I622" s="438">
        <v>4000</v>
      </c>
      <c r="J622" s="438"/>
      <c r="K622" s="438">
        <v>4000</v>
      </c>
      <c r="L622" s="438">
        <v>2952.45</v>
      </c>
      <c r="M622" s="432">
        <v>1048</v>
      </c>
      <c r="N622" s="432">
        <f t="shared" si="19"/>
        <v>4000.45</v>
      </c>
      <c r="O622" s="522">
        <v>5000</v>
      </c>
      <c r="P622" s="471"/>
      <c r="Q622" s="468">
        <f t="shared" si="20"/>
        <v>5000</v>
      </c>
      <c r="R622" s="468" t="e">
        <f>SUMIF(EXPdata!G:G,C:C,EXPdata!#REF!)</f>
        <v>#REF!</v>
      </c>
      <c r="S622" s="463" t="s">
        <v>4510</v>
      </c>
    </row>
    <row r="623" spans="1:19" ht="75">
      <c r="A623" s="427" t="s">
        <v>1524</v>
      </c>
      <c r="B623" s="428" t="s">
        <v>447</v>
      </c>
      <c r="C623" s="429" t="s">
        <v>2008</v>
      </c>
      <c r="D623" s="443" t="s">
        <v>2128</v>
      </c>
      <c r="E623" s="430" t="s">
        <v>4679</v>
      </c>
      <c r="F623" s="434">
        <v>522390</v>
      </c>
      <c r="G623" s="429" t="s">
        <v>491</v>
      </c>
      <c r="H623" s="438">
        <v>39</v>
      </c>
      <c r="I623" s="438">
        <v>8000</v>
      </c>
      <c r="J623" s="438"/>
      <c r="K623" s="438">
        <v>8000</v>
      </c>
      <c r="L623" s="438">
        <v>7352.21</v>
      </c>
      <c r="M623" s="432">
        <v>0</v>
      </c>
      <c r="N623" s="432">
        <f t="shared" si="19"/>
        <v>7352.21</v>
      </c>
      <c r="O623" s="467">
        <v>8000</v>
      </c>
      <c r="P623" s="471"/>
      <c r="Q623" s="468">
        <f t="shared" si="20"/>
        <v>8000</v>
      </c>
      <c r="R623" s="468" t="e">
        <f>SUMIF(EXPdata!G:G,C:C,EXPdata!#REF!)</f>
        <v>#REF!</v>
      </c>
      <c r="S623" s="463" t="s">
        <v>4506</v>
      </c>
    </row>
    <row r="624" spans="1:19" ht="45">
      <c r="A624" s="427" t="s">
        <v>1524</v>
      </c>
      <c r="B624" s="428" t="s">
        <v>447</v>
      </c>
      <c r="C624" s="429" t="s">
        <v>989</v>
      </c>
      <c r="D624" s="443" t="s">
        <v>2128</v>
      </c>
      <c r="E624" s="430" t="s">
        <v>4679</v>
      </c>
      <c r="F624" s="434">
        <v>522610</v>
      </c>
      <c r="G624" s="429" t="s">
        <v>492</v>
      </c>
      <c r="H624" s="438">
        <v>0</v>
      </c>
      <c r="I624" s="438">
        <v>2000</v>
      </c>
      <c r="J624" s="438"/>
      <c r="K624" s="438">
        <v>2000</v>
      </c>
      <c r="L624" s="438">
        <v>0</v>
      </c>
      <c r="M624" s="432">
        <v>0</v>
      </c>
      <c r="N624" s="432">
        <f t="shared" si="19"/>
        <v>0</v>
      </c>
      <c r="O624" s="467">
        <v>2000</v>
      </c>
      <c r="P624" s="471"/>
      <c r="Q624" s="468">
        <f t="shared" si="20"/>
        <v>2000</v>
      </c>
      <c r="R624" s="468" t="e">
        <f>SUMIF(EXPdata!G:G,C:C,EXPdata!#REF!)</f>
        <v>#REF!</v>
      </c>
      <c r="S624" s="463" t="s">
        <v>4517</v>
      </c>
    </row>
    <row r="625" spans="1:19">
      <c r="A625" s="427" t="s">
        <v>1524</v>
      </c>
      <c r="B625" s="428" t="s">
        <v>447</v>
      </c>
      <c r="C625" s="429" t="s">
        <v>385</v>
      </c>
      <c r="D625" s="443" t="s">
        <v>2128</v>
      </c>
      <c r="E625" s="430" t="s">
        <v>4679</v>
      </c>
      <c r="F625" s="434">
        <v>523220</v>
      </c>
      <c r="G625" s="429" t="s">
        <v>108</v>
      </c>
      <c r="H625" s="438">
        <v>233.22</v>
      </c>
      <c r="I625" s="438">
        <v>200</v>
      </c>
      <c r="J625" s="438"/>
      <c r="K625" s="438">
        <v>200</v>
      </c>
      <c r="L625" s="438">
        <v>175</v>
      </c>
      <c r="M625" s="432">
        <v>25</v>
      </c>
      <c r="N625" s="432">
        <f t="shared" si="19"/>
        <v>200</v>
      </c>
      <c r="O625" s="467">
        <v>200</v>
      </c>
      <c r="P625" s="471"/>
      <c r="Q625" s="468">
        <f t="shared" si="20"/>
        <v>200</v>
      </c>
      <c r="R625" s="468" t="e">
        <f>SUMIF(EXPdata!G:G,C:C,EXPdata!#REF!)</f>
        <v>#REF!</v>
      </c>
      <c r="S625" s="463"/>
    </row>
    <row r="626" spans="1:19">
      <c r="A626" s="427" t="s">
        <v>1524</v>
      </c>
      <c r="B626" s="428" t="s">
        <v>447</v>
      </c>
      <c r="C626" s="429" t="s">
        <v>390</v>
      </c>
      <c r="D626" s="443" t="s">
        <v>2132</v>
      </c>
      <c r="E626" s="430" t="s">
        <v>4679</v>
      </c>
      <c r="F626" s="434">
        <v>527660</v>
      </c>
      <c r="G626" s="429" t="s">
        <v>112</v>
      </c>
      <c r="H626" s="438">
        <v>232.4</v>
      </c>
      <c r="I626" s="438">
        <v>2000</v>
      </c>
      <c r="J626" s="438"/>
      <c r="K626" s="438">
        <v>2000</v>
      </c>
      <c r="L626" s="438">
        <v>0</v>
      </c>
      <c r="M626" s="432">
        <v>0</v>
      </c>
      <c r="N626" s="432">
        <f t="shared" si="19"/>
        <v>0</v>
      </c>
      <c r="O626" s="467">
        <v>2000</v>
      </c>
      <c r="P626" s="471">
        <v>-1000</v>
      </c>
      <c r="Q626" s="468">
        <f t="shared" si="20"/>
        <v>1000</v>
      </c>
      <c r="R626" s="468" t="e">
        <f>SUMIF(EXPdata!G:G,C:C,EXPdata!#REF!)</f>
        <v>#REF!</v>
      </c>
      <c r="S626" s="463" t="s">
        <v>4512</v>
      </c>
    </row>
    <row r="627" spans="1:19" ht="30">
      <c r="A627" s="427" t="s">
        <v>1524</v>
      </c>
      <c r="B627" s="428" t="s">
        <v>447</v>
      </c>
      <c r="C627" s="429" t="s">
        <v>1292</v>
      </c>
      <c r="D627" s="443" t="s">
        <v>2132</v>
      </c>
      <c r="E627" s="430" t="s">
        <v>4679</v>
      </c>
      <c r="F627" s="434">
        <v>523290</v>
      </c>
      <c r="G627" s="429" t="s">
        <v>1281</v>
      </c>
      <c r="H627" s="438">
        <v>16266.059999999998</v>
      </c>
      <c r="I627" s="438">
        <v>18000</v>
      </c>
      <c r="J627" s="438"/>
      <c r="K627" s="438">
        <v>18000</v>
      </c>
      <c r="L627" s="438">
        <v>4075.1099999999997</v>
      </c>
      <c r="M627" s="432">
        <v>5000</v>
      </c>
      <c r="N627" s="432">
        <f t="shared" si="19"/>
        <v>9075.11</v>
      </c>
      <c r="O627" s="467">
        <v>15000</v>
      </c>
      <c r="P627" s="471"/>
      <c r="Q627" s="468">
        <f t="shared" si="20"/>
        <v>15000</v>
      </c>
      <c r="R627" s="468" t="e">
        <f>SUMIF(EXPdata!G:G,C:C,EXPdata!#REF!)</f>
        <v>#REF!</v>
      </c>
      <c r="S627" s="463" t="s">
        <v>4493</v>
      </c>
    </row>
    <row r="628" spans="1:19">
      <c r="A628" s="427" t="s">
        <v>1524</v>
      </c>
      <c r="B628" s="428" t="s">
        <v>447</v>
      </c>
      <c r="C628" s="429" t="s">
        <v>2195</v>
      </c>
      <c r="D628" s="443" t="s">
        <v>2134</v>
      </c>
      <c r="E628" s="430" t="s">
        <v>4679</v>
      </c>
      <c r="F628" s="434">
        <v>523340</v>
      </c>
      <c r="G628" s="429" t="s">
        <v>1794</v>
      </c>
      <c r="H628" s="438">
        <v>284.74</v>
      </c>
      <c r="I628" s="438">
        <v>300</v>
      </c>
      <c r="J628" s="438"/>
      <c r="K628" s="438">
        <v>300</v>
      </c>
      <c r="L628" s="438">
        <v>224.37</v>
      </c>
      <c r="M628" s="432">
        <v>0</v>
      </c>
      <c r="N628" s="432">
        <f t="shared" si="19"/>
        <v>224.37</v>
      </c>
      <c r="O628" s="467">
        <v>300</v>
      </c>
      <c r="P628" s="471"/>
      <c r="Q628" s="468">
        <f t="shared" si="20"/>
        <v>300</v>
      </c>
      <c r="R628" s="468" t="e">
        <f>SUMIF(EXPdata!G:G,C:C,EXPdata!#REF!)</f>
        <v>#REF!</v>
      </c>
      <c r="S628" s="463"/>
    </row>
    <row r="629" spans="1:19">
      <c r="A629" s="427" t="s">
        <v>1524</v>
      </c>
      <c r="B629" s="428" t="s">
        <v>447</v>
      </c>
      <c r="C629" s="429" t="s">
        <v>386</v>
      </c>
      <c r="D629" s="443" t="s">
        <v>2133</v>
      </c>
      <c r="E629" s="430" t="s">
        <v>4679</v>
      </c>
      <c r="F629" s="434">
        <v>523700</v>
      </c>
      <c r="G629" s="429" t="s">
        <v>66</v>
      </c>
      <c r="H629" s="438">
        <v>3077.5399999999995</v>
      </c>
      <c r="I629" s="438">
        <v>3000</v>
      </c>
      <c r="J629" s="438"/>
      <c r="K629" s="438">
        <v>3000</v>
      </c>
      <c r="L629" s="438">
        <v>1617.69</v>
      </c>
      <c r="M629" s="432">
        <v>1200</v>
      </c>
      <c r="N629" s="432">
        <f t="shared" si="19"/>
        <v>2817.69</v>
      </c>
      <c r="O629" s="467">
        <v>3000</v>
      </c>
      <c r="P629" s="471"/>
      <c r="Q629" s="468">
        <f t="shared" si="20"/>
        <v>3000</v>
      </c>
      <c r="R629" s="468" t="e">
        <f>SUMIF(EXPdata!G:G,C:C,EXPdata!#REF!)</f>
        <v>#REF!</v>
      </c>
      <c r="S629" s="463"/>
    </row>
    <row r="630" spans="1:19" ht="45">
      <c r="A630" s="427" t="s">
        <v>1524</v>
      </c>
      <c r="B630" s="428" t="s">
        <v>447</v>
      </c>
      <c r="C630" s="429" t="s">
        <v>387</v>
      </c>
      <c r="D630" s="443" t="s">
        <v>2133</v>
      </c>
      <c r="E630" s="430" t="s">
        <v>4679</v>
      </c>
      <c r="F630" s="434">
        <v>523800</v>
      </c>
      <c r="G630" s="429" t="s">
        <v>67</v>
      </c>
      <c r="H630" s="438">
        <v>3083.08</v>
      </c>
      <c r="I630" s="438">
        <v>3000</v>
      </c>
      <c r="J630" s="438"/>
      <c r="K630" s="438">
        <v>3000</v>
      </c>
      <c r="L630" s="438">
        <v>1335.3</v>
      </c>
      <c r="M630" s="432">
        <v>1500</v>
      </c>
      <c r="N630" s="432">
        <f t="shared" si="19"/>
        <v>2835.3</v>
      </c>
      <c r="O630" s="467">
        <v>3000</v>
      </c>
      <c r="P630" s="471"/>
      <c r="Q630" s="468">
        <f t="shared" si="20"/>
        <v>3000</v>
      </c>
      <c r="R630" s="468" t="e">
        <f>SUMIF(EXPdata!G:G,C:C,EXPdata!#REF!)</f>
        <v>#REF!</v>
      </c>
      <c r="S630" s="463" t="s">
        <v>4515</v>
      </c>
    </row>
    <row r="631" spans="1:19" ht="30">
      <c r="A631" s="435" t="s">
        <v>1524</v>
      </c>
      <c r="B631" s="435" t="s">
        <v>447</v>
      </c>
      <c r="C631" s="414" t="s">
        <v>3008</v>
      </c>
      <c r="D631" s="427" t="s">
        <v>2128</v>
      </c>
      <c r="E631" s="430" t="s">
        <v>4679</v>
      </c>
      <c r="F631" s="473">
        <v>526940</v>
      </c>
      <c r="G631" s="439" t="s">
        <v>71</v>
      </c>
      <c r="H631" s="461"/>
      <c r="I631" s="461"/>
      <c r="J631" s="461"/>
      <c r="K631" s="461"/>
      <c r="L631" s="438">
        <v>180.63</v>
      </c>
      <c r="M631" s="432">
        <v>800</v>
      </c>
      <c r="N631" s="432">
        <f t="shared" si="19"/>
        <v>980.63</v>
      </c>
      <c r="O631" s="467">
        <v>500</v>
      </c>
      <c r="P631" s="471"/>
      <c r="Q631" s="468">
        <f t="shared" si="20"/>
        <v>500</v>
      </c>
      <c r="R631" s="468" t="e">
        <f>SUMIF(EXPdata!G:G,C:C,EXPdata!#REF!)</f>
        <v>#REF!</v>
      </c>
      <c r="S631" s="463" t="s">
        <v>4522</v>
      </c>
    </row>
    <row r="632" spans="1:19" ht="75">
      <c r="A632" s="427" t="s">
        <v>1524</v>
      </c>
      <c r="B632" s="439" t="s">
        <v>295</v>
      </c>
      <c r="C632" s="429" t="s">
        <v>310</v>
      </c>
      <c r="D632" s="443" t="s">
        <v>2128</v>
      </c>
      <c r="E632" s="430" t="s">
        <v>4679</v>
      </c>
      <c r="F632" s="434">
        <v>527680</v>
      </c>
      <c r="G632" s="429" t="s">
        <v>74</v>
      </c>
      <c r="H632" s="438">
        <v>3520.6600000000003</v>
      </c>
      <c r="I632" s="438">
        <v>1500</v>
      </c>
      <c r="J632" s="438"/>
      <c r="K632" s="438">
        <v>1500</v>
      </c>
      <c r="L632" s="438">
        <v>0</v>
      </c>
      <c r="M632" s="432">
        <v>1500</v>
      </c>
      <c r="N632" s="432">
        <f t="shared" si="19"/>
        <v>1500</v>
      </c>
      <c r="O632" s="467">
        <v>1500</v>
      </c>
      <c r="P632" s="471">
        <v>-300</v>
      </c>
      <c r="Q632" s="468">
        <f t="shared" si="20"/>
        <v>1200</v>
      </c>
      <c r="R632" s="468" t="e">
        <f>SUMIF(EXPdata!G:G,C:C,EXPdata!#REF!)</f>
        <v>#REF!</v>
      </c>
      <c r="S632" s="445" t="s">
        <v>4451</v>
      </c>
    </row>
    <row r="633" spans="1:19" ht="30">
      <c r="A633" s="427" t="s">
        <v>1524</v>
      </c>
      <c r="B633" s="428" t="s">
        <v>359</v>
      </c>
      <c r="C633" s="429" t="s">
        <v>1868</v>
      </c>
      <c r="D633" s="443" t="s">
        <v>2128</v>
      </c>
      <c r="E633" s="430" t="s">
        <v>4679</v>
      </c>
      <c r="F633" s="434">
        <v>527680</v>
      </c>
      <c r="G633" s="429" t="s">
        <v>74</v>
      </c>
      <c r="H633" s="438">
        <v>244.14000000000001</v>
      </c>
      <c r="I633" s="438">
        <v>500</v>
      </c>
      <c r="J633" s="438"/>
      <c r="K633" s="438">
        <v>500</v>
      </c>
      <c r="L633" s="438">
        <v>0</v>
      </c>
      <c r="M633" s="432">
        <v>500</v>
      </c>
      <c r="N633" s="432">
        <f t="shared" si="19"/>
        <v>500</v>
      </c>
      <c r="O633" s="467">
        <v>500</v>
      </c>
      <c r="P633" s="471">
        <v>-250</v>
      </c>
      <c r="Q633" s="468">
        <f t="shared" si="20"/>
        <v>250</v>
      </c>
      <c r="R633" s="468" t="e">
        <f>SUMIF(EXPdata!G:G,C:C,EXPdata!#REF!)</f>
        <v>#REF!</v>
      </c>
      <c r="S633" s="463" t="s">
        <v>4487</v>
      </c>
    </row>
    <row r="634" spans="1:19" ht="45">
      <c r="A634" s="427" t="s">
        <v>1524</v>
      </c>
      <c r="B634" s="428" t="s">
        <v>447</v>
      </c>
      <c r="C634" s="429" t="s">
        <v>391</v>
      </c>
      <c r="D634" s="443" t="s">
        <v>2128</v>
      </c>
      <c r="E634" s="430" t="s">
        <v>4679</v>
      </c>
      <c r="F634" s="434">
        <v>527680</v>
      </c>
      <c r="G634" s="429" t="s">
        <v>74</v>
      </c>
      <c r="H634" s="438">
        <v>851.18000000000006</v>
      </c>
      <c r="I634" s="438">
        <v>1000</v>
      </c>
      <c r="J634" s="438"/>
      <c r="K634" s="438">
        <v>1000</v>
      </c>
      <c r="L634" s="438">
        <v>327.02</v>
      </c>
      <c r="M634" s="432">
        <v>0</v>
      </c>
      <c r="N634" s="432">
        <f t="shared" si="19"/>
        <v>327.02</v>
      </c>
      <c r="O634" s="467">
        <v>1000</v>
      </c>
      <c r="P634" s="471">
        <v>-500</v>
      </c>
      <c r="Q634" s="468">
        <f t="shared" si="20"/>
        <v>500</v>
      </c>
      <c r="R634" s="468" t="e">
        <f>SUMIF(EXPdata!G:G,C:C,EXPdata!#REF!)</f>
        <v>#REF!</v>
      </c>
      <c r="S634" s="463" t="s">
        <v>4516</v>
      </c>
    </row>
    <row r="635" spans="1:19">
      <c r="A635" s="427" t="s">
        <v>1524</v>
      </c>
      <c r="B635" s="428" t="s">
        <v>1455</v>
      </c>
      <c r="C635" s="429" t="s">
        <v>1869</v>
      </c>
      <c r="D635" s="443" t="s">
        <v>2128</v>
      </c>
      <c r="E635" s="430" t="s">
        <v>4679</v>
      </c>
      <c r="F635" s="434">
        <v>527680</v>
      </c>
      <c r="G635" s="429" t="s">
        <v>74</v>
      </c>
      <c r="H635" s="438">
        <v>0</v>
      </c>
      <c r="I635" s="438">
        <v>500</v>
      </c>
      <c r="J635" s="438"/>
      <c r="K635" s="438">
        <v>500</v>
      </c>
      <c r="L635" s="438">
        <v>0</v>
      </c>
      <c r="M635" s="432">
        <v>500</v>
      </c>
      <c r="N635" s="432">
        <f t="shared" si="19"/>
        <v>500</v>
      </c>
      <c r="O635" s="467">
        <v>500</v>
      </c>
      <c r="P635" s="471">
        <v>-200</v>
      </c>
      <c r="Q635" s="468">
        <f t="shared" si="20"/>
        <v>300</v>
      </c>
      <c r="R635" s="468" t="e">
        <f>SUMIF(EXPdata!G:G,C:C,EXPdata!#REF!)</f>
        <v>#REF!</v>
      </c>
      <c r="S635" s="445"/>
    </row>
    <row r="636" spans="1:19" ht="90">
      <c r="A636" s="427" t="s">
        <v>1524</v>
      </c>
      <c r="B636" s="428" t="s">
        <v>447</v>
      </c>
      <c r="C636" s="429" t="s">
        <v>394</v>
      </c>
      <c r="D636" s="443" t="s">
        <v>2132</v>
      </c>
      <c r="E636" s="430" t="s">
        <v>4679</v>
      </c>
      <c r="F636" s="434">
        <v>527960</v>
      </c>
      <c r="G636" s="429" t="s">
        <v>99</v>
      </c>
      <c r="H636" s="438">
        <v>43087.35</v>
      </c>
      <c r="I636" s="438">
        <v>58653</v>
      </c>
      <c r="J636" s="438"/>
      <c r="K636" s="438">
        <v>58653</v>
      </c>
      <c r="L636" s="438">
        <v>8711.7000000000007</v>
      </c>
      <c r="M636" s="432">
        <v>50000</v>
      </c>
      <c r="N636" s="432">
        <f t="shared" si="19"/>
        <v>58711.7</v>
      </c>
      <c r="O636" s="467">
        <v>58653</v>
      </c>
      <c r="P636" s="471"/>
      <c r="Q636" s="468">
        <f t="shared" si="20"/>
        <v>58653</v>
      </c>
      <c r="R636" s="468" t="e">
        <f>SUMIF(EXPdata!G:G,C:C,EXPdata!#REF!)</f>
        <v>#REF!</v>
      </c>
      <c r="S636" s="463" t="s">
        <v>4513</v>
      </c>
    </row>
    <row r="637" spans="1:19" ht="45">
      <c r="A637" s="427" t="s">
        <v>1524</v>
      </c>
      <c r="B637" s="428" t="s">
        <v>447</v>
      </c>
      <c r="C637" s="429" t="s">
        <v>2290</v>
      </c>
      <c r="D637" s="443" t="s">
        <v>2132</v>
      </c>
      <c r="E637" s="430" t="s">
        <v>4679</v>
      </c>
      <c r="F637" s="434">
        <v>528020</v>
      </c>
      <c r="G637" s="429" t="s">
        <v>152</v>
      </c>
      <c r="H637" s="438">
        <v>1654.26</v>
      </c>
      <c r="I637" s="438">
        <v>3320</v>
      </c>
      <c r="J637" s="438"/>
      <c r="K637" s="438">
        <v>3320</v>
      </c>
      <c r="L637" s="438">
        <v>826.68</v>
      </c>
      <c r="M637" s="432">
        <v>2493</v>
      </c>
      <c r="N637" s="432">
        <f t="shared" si="19"/>
        <v>3319.68</v>
      </c>
      <c r="O637" s="467">
        <v>3500</v>
      </c>
      <c r="P637" s="471"/>
      <c r="Q637" s="468">
        <f t="shared" si="20"/>
        <v>3500</v>
      </c>
      <c r="R637" s="468" t="e">
        <f>SUMIF(EXPdata!G:G,C:C,EXPdata!#REF!)</f>
        <v>#REF!</v>
      </c>
      <c r="S637" s="463" t="s">
        <v>4502</v>
      </c>
    </row>
    <row r="638" spans="1:19" ht="30">
      <c r="A638" s="427" t="s">
        <v>1524</v>
      </c>
      <c r="B638" s="428" t="s">
        <v>447</v>
      </c>
      <c r="C638" s="429" t="s">
        <v>395</v>
      </c>
      <c r="D638" s="443" t="s">
        <v>2131</v>
      </c>
      <c r="E638" s="430" t="s">
        <v>4679</v>
      </c>
      <c r="F638" s="434">
        <v>528920</v>
      </c>
      <c r="G638" s="429" t="s">
        <v>78</v>
      </c>
      <c r="H638" s="438">
        <v>16298.939999999999</v>
      </c>
      <c r="I638" s="438">
        <v>20000</v>
      </c>
      <c r="J638" s="438"/>
      <c r="K638" s="438">
        <v>20000</v>
      </c>
      <c r="L638" s="438">
        <v>850.75000000000011</v>
      </c>
      <c r="M638" s="432">
        <v>0</v>
      </c>
      <c r="N638" s="432">
        <f t="shared" si="19"/>
        <v>850.75000000000011</v>
      </c>
      <c r="O638" s="467">
        <v>20000</v>
      </c>
      <c r="P638" s="471"/>
      <c r="Q638" s="468">
        <f t="shared" si="20"/>
        <v>20000</v>
      </c>
      <c r="R638" s="468" t="e">
        <f>SUMIF(EXPdata!G:G,C:C,EXPdata!#REF!)</f>
        <v>#REF!</v>
      </c>
      <c r="S638" s="463" t="s">
        <v>4494</v>
      </c>
    </row>
    <row r="639" spans="1:19">
      <c r="A639" s="427" t="s">
        <v>1524</v>
      </c>
      <c r="B639" s="428" t="s">
        <v>447</v>
      </c>
      <c r="C639" s="429" t="s">
        <v>396</v>
      </c>
      <c r="D639" s="443" t="s">
        <v>30</v>
      </c>
      <c r="E639" s="430" t="s">
        <v>4679</v>
      </c>
      <c r="F639" s="434">
        <v>529500</v>
      </c>
      <c r="G639" s="429" t="s">
        <v>100</v>
      </c>
      <c r="H639" s="438">
        <v>162551.38</v>
      </c>
      <c r="I639" s="438">
        <v>205275</v>
      </c>
      <c r="J639" s="438"/>
      <c r="K639" s="438">
        <v>205275</v>
      </c>
      <c r="L639" s="438">
        <v>117273.09</v>
      </c>
      <c r="M639" s="432">
        <v>117000</v>
      </c>
      <c r="N639" s="432">
        <f t="shared" si="19"/>
        <v>234273.09</v>
      </c>
      <c r="O639" s="467">
        <v>235000</v>
      </c>
      <c r="P639" s="471"/>
      <c r="Q639" s="468">
        <f t="shared" si="20"/>
        <v>235000</v>
      </c>
      <c r="R639" s="468" t="e">
        <f>SUMIF(EXPdata!G:G,C:C,EXPdata!#REF!)</f>
        <v>#REF!</v>
      </c>
      <c r="S639" s="463" t="s">
        <v>4497</v>
      </c>
    </row>
    <row r="640" spans="1:19">
      <c r="A640" s="427" t="s">
        <v>1524</v>
      </c>
      <c r="B640" s="428" t="s">
        <v>447</v>
      </c>
      <c r="C640" s="429" t="s">
        <v>1686</v>
      </c>
      <c r="D640" s="443" t="s">
        <v>30</v>
      </c>
      <c r="E640" s="430" t="s">
        <v>4679</v>
      </c>
      <c r="F640" s="434">
        <v>529510</v>
      </c>
      <c r="G640" s="429" t="s">
        <v>101</v>
      </c>
      <c r="H640" s="438">
        <v>429.88</v>
      </c>
      <c r="I640" s="438">
        <v>500</v>
      </c>
      <c r="J640" s="438"/>
      <c r="K640" s="438">
        <v>500</v>
      </c>
      <c r="L640" s="438">
        <v>122.22</v>
      </c>
      <c r="M640" s="432">
        <v>150</v>
      </c>
      <c r="N640" s="432">
        <f t="shared" si="19"/>
        <v>272.22000000000003</v>
      </c>
      <c r="O640" s="467">
        <v>400</v>
      </c>
      <c r="P640" s="471"/>
      <c r="Q640" s="468">
        <f t="shared" si="20"/>
        <v>400</v>
      </c>
      <c r="R640" s="468" t="e">
        <f>SUMIF(EXPdata!G:G,C:C,EXPdata!#REF!)</f>
        <v>#REF!</v>
      </c>
      <c r="S640" s="463"/>
    </row>
    <row r="641" spans="1:19">
      <c r="A641" s="427" t="s">
        <v>1524</v>
      </c>
      <c r="B641" s="428" t="s">
        <v>447</v>
      </c>
      <c r="C641" s="429" t="s">
        <v>397</v>
      </c>
      <c r="D641" s="443" t="s">
        <v>30</v>
      </c>
      <c r="E641" s="430" t="s">
        <v>4679</v>
      </c>
      <c r="F641" s="434">
        <v>529520</v>
      </c>
      <c r="G641" s="429" t="s">
        <v>102</v>
      </c>
      <c r="H641" s="438">
        <v>13966.720000000001</v>
      </c>
      <c r="I641" s="438">
        <v>23451</v>
      </c>
      <c r="J641" s="438"/>
      <c r="K641" s="438">
        <v>23451</v>
      </c>
      <c r="L641" s="438">
        <v>7685.4400000000005</v>
      </c>
      <c r="M641" s="432">
        <v>8000</v>
      </c>
      <c r="N641" s="432">
        <f t="shared" si="19"/>
        <v>15685.44</v>
      </c>
      <c r="O641" s="467">
        <v>20000</v>
      </c>
      <c r="P641" s="471"/>
      <c r="Q641" s="468">
        <f t="shared" si="20"/>
        <v>20000</v>
      </c>
      <c r="R641" s="468" t="e">
        <f>SUMIF(EXPdata!G:G,C:C,EXPdata!#REF!)</f>
        <v>#REF!</v>
      </c>
      <c r="S641" s="463"/>
    </row>
    <row r="642" spans="1:19">
      <c r="A642" s="427" t="s">
        <v>1524</v>
      </c>
      <c r="B642" s="428" t="s">
        <v>447</v>
      </c>
      <c r="C642" s="429" t="s">
        <v>398</v>
      </c>
      <c r="D642" s="443" t="s">
        <v>30</v>
      </c>
      <c r="E642" s="430" t="s">
        <v>4679</v>
      </c>
      <c r="F642" s="434">
        <v>529550</v>
      </c>
      <c r="G642" s="429" t="s">
        <v>103</v>
      </c>
      <c r="H642" s="438">
        <v>28158.290000000005</v>
      </c>
      <c r="I642" s="438">
        <v>45000</v>
      </c>
      <c r="J642" s="438"/>
      <c r="K642" s="438">
        <v>45000</v>
      </c>
      <c r="L642" s="438">
        <v>12176.130000000003</v>
      </c>
      <c r="M642" s="432">
        <v>12000</v>
      </c>
      <c r="N642" s="432">
        <f t="shared" si="19"/>
        <v>24176.130000000005</v>
      </c>
      <c r="O642" s="467">
        <v>30000</v>
      </c>
      <c r="P642" s="471"/>
      <c r="Q642" s="468">
        <f t="shared" si="20"/>
        <v>30000</v>
      </c>
      <c r="R642" s="468" t="e">
        <f>SUMIF(EXPdata!G:G,C:C,EXPdata!#REF!)</f>
        <v>#REF!</v>
      </c>
      <c r="S642" s="463"/>
    </row>
    <row r="643" spans="1:19">
      <c r="A643" s="427" t="s">
        <v>1524</v>
      </c>
      <c r="B643" s="428" t="s">
        <v>447</v>
      </c>
      <c r="C643" s="429" t="s">
        <v>399</v>
      </c>
      <c r="D643" s="443" t="s">
        <v>2131</v>
      </c>
      <c r="E643" s="430" t="s">
        <v>4678</v>
      </c>
      <c r="F643" s="434">
        <v>536910</v>
      </c>
      <c r="G643" s="429" t="s">
        <v>126</v>
      </c>
      <c r="H643" s="438">
        <v>1659.8799999999999</v>
      </c>
      <c r="I643" s="438">
        <v>1500</v>
      </c>
      <c r="J643" s="438"/>
      <c r="K643" s="438">
        <v>1500</v>
      </c>
      <c r="L643" s="438">
        <v>453.54999999999995</v>
      </c>
      <c r="M643" s="432">
        <v>500</v>
      </c>
      <c r="N643" s="432">
        <f t="shared" si="19"/>
        <v>953.55</v>
      </c>
      <c r="O643" s="467">
        <v>1500</v>
      </c>
      <c r="P643" s="471"/>
      <c r="Q643" s="468">
        <f t="shared" si="20"/>
        <v>1500</v>
      </c>
      <c r="R643" s="468" t="e">
        <f>SUMIF(EXPdata!G:G,C:C,EXPdata!#REF!)</f>
        <v>#REF!</v>
      </c>
      <c r="S643" s="463" t="s">
        <v>4500</v>
      </c>
    </row>
    <row r="644" spans="1:19">
      <c r="A644" s="427" t="s">
        <v>1524</v>
      </c>
      <c r="B644" s="428" t="s">
        <v>447</v>
      </c>
      <c r="C644" s="429" t="s">
        <v>400</v>
      </c>
      <c r="D644" s="443" t="s">
        <v>2134</v>
      </c>
      <c r="E644" s="430" t="s">
        <v>4678</v>
      </c>
      <c r="F644" s="434">
        <v>537080</v>
      </c>
      <c r="G644" s="429" t="s">
        <v>84</v>
      </c>
      <c r="H644" s="438">
        <v>766</v>
      </c>
      <c r="I644" s="438">
        <v>725</v>
      </c>
      <c r="J644" s="438"/>
      <c r="K644" s="438">
        <v>725</v>
      </c>
      <c r="L644" s="438">
        <v>406</v>
      </c>
      <c r="M644" s="432">
        <v>400</v>
      </c>
      <c r="N644" s="432">
        <f t="shared" si="19"/>
        <v>806</v>
      </c>
      <c r="O644" s="467">
        <v>800</v>
      </c>
      <c r="P644" s="471"/>
      <c r="Q644" s="468">
        <f t="shared" si="20"/>
        <v>800</v>
      </c>
      <c r="R644" s="468" t="e">
        <f>SUMIF(EXPdata!G:G,C:C,EXPdata!#REF!)</f>
        <v>#REF!</v>
      </c>
      <c r="S644" s="463" t="s">
        <v>4501</v>
      </c>
    </row>
    <row r="645" spans="1:19">
      <c r="A645" s="427" t="s">
        <v>1524</v>
      </c>
      <c r="B645" s="428" t="s">
        <v>447</v>
      </c>
      <c r="C645" s="429" t="s">
        <v>401</v>
      </c>
      <c r="D645" s="433" t="s">
        <v>2130</v>
      </c>
      <c r="E645" s="477" t="s">
        <v>4678</v>
      </c>
      <c r="F645" s="431">
        <v>537090</v>
      </c>
      <c r="G645" s="478" t="s">
        <v>85</v>
      </c>
      <c r="H645" s="438">
        <v>11025.2</v>
      </c>
      <c r="I645" s="438">
        <v>0</v>
      </c>
      <c r="J645" s="438"/>
      <c r="K645" s="438">
        <v>0</v>
      </c>
      <c r="L645" s="438">
        <v>0</v>
      </c>
      <c r="M645" s="432">
        <v>0</v>
      </c>
      <c r="N645" s="432">
        <f t="shared" ref="N645:N708" si="21">L645+M645</f>
        <v>0</v>
      </c>
      <c r="O645" s="467">
        <v>1200</v>
      </c>
      <c r="P645" s="471"/>
      <c r="Q645" s="468">
        <f t="shared" ref="Q645:Q708" si="22">O645+P645</f>
        <v>1200</v>
      </c>
      <c r="R645" s="468" t="e">
        <f>SUMIF(EXPdata!G:G,C:C,EXPdata!#REF!)</f>
        <v>#REF!</v>
      </c>
      <c r="S645" s="445" t="s">
        <v>5179</v>
      </c>
    </row>
    <row r="646" spans="1:19">
      <c r="A646" s="427" t="s">
        <v>1524</v>
      </c>
      <c r="B646" s="428" t="s">
        <v>1455</v>
      </c>
      <c r="C646" s="429" t="s">
        <v>4053</v>
      </c>
      <c r="D646" s="482" t="s">
        <v>2547</v>
      </c>
      <c r="E646" s="483" t="s">
        <v>4677</v>
      </c>
      <c r="F646" s="484">
        <v>510000</v>
      </c>
      <c r="G646" s="485" t="s">
        <v>1791</v>
      </c>
      <c r="H646" s="438"/>
      <c r="I646" s="438"/>
      <c r="J646" s="438"/>
      <c r="K646" s="438"/>
      <c r="L646" s="438"/>
      <c r="M646" s="432">
        <v>0</v>
      </c>
      <c r="N646" s="432">
        <f t="shared" si="21"/>
        <v>0</v>
      </c>
      <c r="O646" s="467">
        <v>27306</v>
      </c>
      <c r="P646" s="471"/>
      <c r="Q646" s="468">
        <f t="shared" si="22"/>
        <v>27306</v>
      </c>
      <c r="R646" s="468" t="e">
        <f>SUMIF(EXPdata!G:G,C:C,EXPdata!#REF!)</f>
        <v>#REF!</v>
      </c>
      <c r="S646" s="445" t="s">
        <v>4273</v>
      </c>
    </row>
    <row r="647" spans="1:19">
      <c r="A647" s="427" t="s">
        <v>1524</v>
      </c>
      <c r="B647" s="428" t="s">
        <v>1455</v>
      </c>
      <c r="C647" s="429" t="s">
        <v>944</v>
      </c>
      <c r="D647" s="443" t="s">
        <v>2128</v>
      </c>
      <c r="E647" s="430" t="s">
        <v>4679</v>
      </c>
      <c r="F647" s="434">
        <v>520020</v>
      </c>
      <c r="G647" s="429" t="s">
        <v>86</v>
      </c>
      <c r="H647" s="438">
        <v>2200</v>
      </c>
      <c r="I647" s="438">
        <v>2400</v>
      </c>
      <c r="J647" s="438"/>
      <c r="K647" s="438">
        <v>2400</v>
      </c>
      <c r="L647" s="438">
        <v>1000</v>
      </c>
      <c r="M647" s="432">
        <v>1400</v>
      </c>
      <c r="N647" s="432">
        <f t="shared" si="21"/>
        <v>2400</v>
      </c>
      <c r="O647" s="467">
        <v>2400</v>
      </c>
      <c r="P647" s="471"/>
      <c r="Q647" s="468">
        <f t="shared" si="22"/>
        <v>2400</v>
      </c>
      <c r="R647" s="468" t="e">
        <f>SUMIF(EXPdata!G:G,C:C,EXPdata!#REF!)</f>
        <v>#REF!</v>
      </c>
      <c r="S647" s="445" t="s">
        <v>5192</v>
      </c>
    </row>
    <row r="648" spans="1:19">
      <c r="A648" s="440" t="s">
        <v>1524</v>
      </c>
      <c r="B648" s="441" t="s">
        <v>448</v>
      </c>
      <c r="C648" s="429" t="s">
        <v>2458</v>
      </c>
      <c r="D648" s="443" t="s">
        <v>2128</v>
      </c>
      <c r="E648" s="430" t="s">
        <v>4679</v>
      </c>
      <c r="F648" s="474">
        <v>527680</v>
      </c>
      <c r="G648" s="429" t="s">
        <v>74</v>
      </c>
      <c r="H648" s="438">
        <v>236.92000000000002</v>
      </c>
      <c r="I648" s="462">
        <v>2500</v>
      </c>
      <c r="J648" s="438"/>
      <c r="K648" s="438">
        <v>2500</v>
      </c>
      <c r="L648" s="438">
        <v>68.760000000000005</v>
      </c>
      <c r="M648" s="432">
        <v>2431</v>
      </c>
      <c r="N648" s="432">
        <f t="shared" si="21"/>
        <v>2499.7600000000002</v>
      </c>
      <c r="O648" s="467">
        <v>2500</v>
      </c>
      <c r="P648" s="471">
        <v>-500</v>
      </c>
      <c r="Q648" s="468">
        <f t="shared" si="22"/>
        <v>2000</v>
      </c>
      <c r="R648" s="468" t="e">
        <f>SUMIF(EXPdata!G:G,C:C,EXPdata!#REF!)</f>
        <v>#REF!</v>
      </c>
      <c r="S648" s="445"/>
    </row>
    <row r="649" spans="1:19">
      <c r="A649" s="427" t="s">
        <v>1524</v>
      </c>
      <c r="B649" s="428" t="s">
        <v>1455</v>
      </c>
      <c r="C649" s="429" t="s">
        <v>1456</v>
      </c>
      <c r="D649" s="443" t="s">
        <v>2128</v>
      </c>
      <c r="E649" s="430" t="s">
        <v>4679</v>
      </c>
      <c r="F649" s="434">
        <v>520800</v>
      </c>
      <c r="G649" s="429" t="s">
        <v>54</v>
      </c>
      <c r="H649" s="438">
        <v>0</v>
      </c>
      <c r="I649" s="438">
        <v>500</v>
      </c>
      <c r="J649" s="438"/>
      <c r="K649" s="438">
        <v>500</v>
      </c>
      <c r="L649" s="438">
        <v>0</v>
      </c>
      <c r="M649" s="432">
        <v>500</v>
      </c>
      <c r="N649" s="432">
        <f t="shared" si="21"/>
        <v>500</v>
      </c>
      <c r="O649" s="467">
        <v>500</v>
      </c>
      <c r="P649" s="471"/>
      <c r="Q649" s="468">
        <f t="shared" si="22"/>
        <v>500</v>
      </c>
      <c r="R649" s="468" t="e">
        <f>SUMIF(EXPdata!G:G,C:C,EXPdata!#REF!)</f>
        <v>#REF!</v>
      </c>
      <c r="S649" s="445"/>
    </row>
    <row r="650" spans="1:19">
      <c r="A650" s="427" t="s">
        <v>1524</v>
      </c>
      <c r="B650" s="428" t="s">
        <v>1455</v>
      </c>
      <c r="C650" s="429" t="s">
        <v>945</v>
      </c>
      <c r="D650" s="443" t="s">
        <v>30</v>
      </c>
      <c r="E650" s="430" t="s">
        <v>4679</v>
      </c>
      <c r="F650" s="434">
        <v>520845</v>
      </c>
      <c r="G650" s="429" t="s">
        <v>89</v>
      </c>
      <c r="H650" s="438">
        <v>1835.7900000000002</v>
      </c>
      <c r="I650" s="438">
        <v>1960</v>
      </c>
      <c r="J650" s="438"/>
      <c r="K650" s="438">
        <v>1960</v>
      </c>
      <c r="L650" s="438">
        <v>1006.1400000000001</v>
      </c>
      <c r="M650" s="432">
        <v>954</v>
      </c>
      <c r="N650" s="432">
        <f t="shared" si="21"/>
        <v>1960.14</v>
      </c>
      <c r="O650" s="467">
        <v>2000</v>
      </c>
      <c r="P650" s="471"/>
      <c r="Q650" s="468">
        <f t="shared" si="22"/>
        <v>2000</v>
      </c>
      <c r="R650" s="468" t="e">
        <f>SUMIF(EXPdata!G:G,C:C,EXPdata!#REF!)</f>
        <v>#REF!</v>
      </c>
      <c r="S650" s="445"/>
    </row>
    <row r="651" spans="1:19">
      <c r="A651" s="427" t="s">
        <v>1524</v>
      </c>
      <c r="B651" s="428" t="s">
        <v>1455</v>
      </c>
      <c r="C651" s="429" t="s">
        <v>1457</v>
      </c>
      <c r="D651" s="443" t="s">
        <v>2128</v>
      </c>
      <c r="E651" s="430" t="s">
        <v>4679</v>
      </c>
      <c r="F651" s="434">
        <v>521600</v>
      </c>
      <c r="G651" s="429" t="s">
        <v>91</v>
      </c>
      <c r="H651" s="438">
        <v>1911</v>
      </c>
      <c r="I651" s="438">
        <v>3000</v>
      </c>
      <c r="J651" s="438"/>
      <c r="K651" s="438">
        <v>3000</v>
      </c>
      <c r="L651" s="438">
        <v>564</v>
      </c>
      <c r="M651" s="432">
        <v>2436</v>
      </c>
      <c r="N651" s="432">
        <f t="shared" si="21"/>
        <v>3000</v>
      </c>
      <c r="O651" s="467">
        <v>3000</v>
      </c>
      <c r="P651" s="471"/>
      <c r="Q651" s="468">
        <f t="shared" si="22"/>
        <v>3000</v>
      </c>
      <c r="R651" s="468" t="e">
        <f>SUMIF(EXPdata!G:G,C:C,EXPdata!#REF!)</f>
        <v>#REF!</v>
      </c>
      <c r="S651" s="445" t="s">
        <v>4560</v>
      </c>
    </row>
    <row r="652" spans="1:19">
      <c r="A652" s="427" t="s">
        <v>1524</v>
      </c>
      <c r="B652" s="428" t="s">
        <v>1455</v>
      </c>
      <c r="C652" s="429" t="s">
        <v>1311</v>
      </c>
      <c r="D652" s="443" t="s">
        <v>2128</v>
      </c>
      <c r="E652" s="430" t="s">
        <v>4679</v>
      </c>
      <c r="F652" s="434">
        <v>522310</v>
      </c>
      <c r="G652" s="429" t="s">
        <v>60</v>
      </c>
      <c r="H652" s="438">
        <v>434.19000000000005</v>
      </c>
      <c r="I652" s="438">
        <v>1000</v>
      </c>
      <c r="J652" s="438"/>
      <c r="K652" s="438">
        <v>1000</v>
      </c>
      <c r="L652" s="438">
        <v>28.26</v>
      </c>
      <c r="M652" s="432">
        <v>972</v>
      </c>
      <c r="N652" s="432">
        <f t="shared" si="21"/>
        <v>1000.26</v>
      </c>
      <c r="O652" s="467">
        <v>1000</v>
      </c>
      <c r="P652" s="471"/>
      <c r="Q652" s="468">
        <f t="shared" si="22"/>
        <v>1000</v>
      </c>
      <c r="R652" s="468" t="e">
        <f>SUMIF(EXPdata!G:G,C:C,EXPdata!#REF!)</f>
        <v>#REF!</v>
      </c>
      <c r="S652" s="445"/>
    </row>
    <row r="653" spans="1:19" ht="30">
      <c r="A653" s="427" t="s">
        <v>1524</v>
      </c>
      <c r="B653" s="428" t="s">
        <v>446</v>
      </c>
      <c r="C653" s="429" t="s">
        <v>2286</v>
      </c>
      <c r="D653" s="443" t="s">
        <v>2132</v>
      </c>
      <c r="E653" s="430" t="s">
        <v>4679</v>
      </c>
      <c r="F653" s="434">
        <v>527700</v>
      </c>
      <c r="G653" s="429" t="s">
        <v>124</v>
      </c>
      <c r="H653" s="438">
        <v>0</v>
      </c>
      <c r="I653" s="438">
        <v>750</v>
      </c>
      <c r="J653" s="438"/>
      <c r="K653" s="438">
        <v>750</v>
      </c>
      <c r="L653" s="438">
        <v>0</v>
      </c>
      <c r="M653" s="432">
        <v>0</v>
      </c>
      <c r="N653" s="432">
        <f t="shared" si="21"/>
        <v>0</v>
      </c>
      <c r="O653" s="467">
        <v>750</v>
      </c>
      <c r="P653" s="471">
        <v>-750</v>
      </c>
      <c r="Q653" s="468">
        <f t="shared" si="22"/>
        <v>0</v>
      </c>
      <c r="R653" s="468" t="e">
        <f>SUMIF(EXPdata!G:G,C:C,EXPdata!#REF!)</f>
        <v>#REF!</v>
      </c>
      <c r="S653" s="445" t="s">
        <v>4623</v>
      </c>
    </row>
    <row r="654" spans="1:19">
      <c r="A654" s="427" t="s">
        <v>1524</v>
      </c>
      <c r="B654" s="428" t="s">
        <v>1455</v>
      </c>
      <c r="C654" s="429" t="s">
        <v>1646</v>
      </c>
      <c r="D654" s="443" t="s">
        <v>2128</v>
      </c>
      <c r="E654" s="430" t="s">
        <v>4679</v>
      </c>
      <c r="F654" s="434">
        <v>522340</v>
      </c>
      <c r="G654" s="429" t="s">
        <v>94</v>
      </c>
      <c r="H654" s="438">
        <v>0</v>
      </c>
      <c r="I654" s="438">
        <v>1000</v>
      </c>
      <c r="J654" s="438"/>
      <c r="K654" s="438">
        <v>1000</v>
      </c>
      <c r="L654" s="438">
        <v>0</v>
      </c>
      <c r="M654" s="432">
        <v>1000</v>
      </c>
      <c r="N654" s="432">
        <f t="shared" si="21"/>
        <v>1000</v>
      </c>
      <c r="O654" s="467">
        <v>1000</v>
      </c>
      <c r="P654" s="471"/>
      <c r="Q654" s="468">
        <f t="shared" si="22"/>
        <v>1000</v>
      </c>
      <c r="R654" s="468" t="e">
        <f>SUMIF(EXPdata!G:G,C:C,EXPdata!#REF!)</f>
        <v>#REF!</v>
      </c>
      <c r="S654" s="445" t="s">
        <v>4559</v>
      </c>
    </row>
    <row r="655" spans="1:19">
      <c r="A655" s="427" t="s">
        <v>1524</v>
      </c>
      <c r="B655" s="428" t="s">
        <v>1455</v>
      </c>
      <c r="C655" s="429" t="s">
        <v>2534</v>
      </c>
      <c r="D655" s="443" t="s">
        <v>2128</v>
      </c>
      <c r="E655" s="430" t="s">
        <v>4679</v>
      </c>
      <c r="F655" s="434">
        <v>526960</v>
      </c>
      <c r="G655" s="429" t="s">
        <v>97</v>
      </c>
      <c r="H655" s="438">
        <v>0</v>
      </c>
      <c r="I655" s="438">
        <v>200</v>
      </c>
      <c r="J655" s="438"/>
      <c r="K655" s="438">
        <v>200</v>
      </c>
      <c r="L655" s="438">
        <v>0</v>
      </c>
      <c r="M655" s="432">
        <v>200</v>
      </c>
      <c r="N655" s="432">
        <f t="shared" si="21"/>
        <v>200</v>
      </c>
      <c r="O655" s="467">
        <v>200</v>
      </c>
      <c r="P655" s="471"/>
      <c r="Q655" s="468">
        <f t="shared" si="22"/>
        <v>200</v>
      </c>
      <c r="R655" s="468" t="e">
        <f>SUMIF(EXPdata!G:G,C:C,EXPdata!#REF!)</f>
        <v>#REF!</v>
      </c>
      <c r="S655" s="445"/>
    </row>
    <row r="656" spans="1:19" ht="30">
      <c r="A656" s="427" t="s">
        <v>1524</v>
      </c>
      <c r="B656" s="428" t="s">
        <v>326</v>
      </c>
      <c r="C656" s="429" t="s">
        <v>351</v>
      </c>
      <c r="D656" s="443" t="s">
        <v>2128</v>
      </c>
      <c r="E656" s="430" t="s">
        <v>4679</v>
      </c>
      <c r="F656" s="434">
        <v>527720</v>
      </c>
      <c r="G656" s="429" t="s">
        <v>98</v>
      </c>
      <c r="H656" s="438">
        <v>294.5</v>
      </c>
      <c r="I656" s="438">
        <v>500</v>
      </c>
      <c r="J656" s="438"/>
      <c r="K656" s="438">
        <v>500</v>
      </c>
      <c r="L656" s="438">
        <v>121.61</v>
      </c>
      <c r="M656" s="432">
        <v>350</v>
      </c>
      <c r="N656" s="432">
        <f t="shared" si="21"/>
        <v>471.61</v>
      </c>
      <c r="O656" s="467">
        <v>600</v>
      </c>
      <c r="P656" s="471">
        <v>-100</v>
      </c>
      <c r="Q656" s="468">
        <f t="shared" si="22"/>
        <v>500</v>
      </c>
      <c r="R656" s="468" t="e">
        <f>SUMIF(EXPdata!G:G,C:C,EXPdata!#REF!)</f>
        <v>#REF!</v>
      </c>
      <c r="S656" s="463" t="s">
        <v>4548</v>
      </c>
    </row>
    <row r="657" spans="1:19">
      <c r="A657" s="427" t="s">
        <v>1524</v>
      </c>
      <c r="B657" s="428" t="s">
        <v>1455</v>
      </c>
      <c r="C657" s="429" t="s">
        <v>946</v>
      </c>
      <c r="D657" s="443" t="s">
        <v>30</v>
      </c>
      <c r="E657" s="430" t="s">
        <v>4679</v>
      </c>
      <c r="F657" s="434">
        <v>529550</v>
      </c>
      <c r="G657" s="429" t="s">
        <v>103</v>
      </c>
      <c r="H657" s="438">
        <v>10934.12</v>
      </c>
      <c r="I657" s="438">
        <v>12000</v>
      </c>
      <c r="J657" s="438"/>
      <c r="K657" s="438">
        <v>12000</v>
      </c>
      <c r="L657" s="438">
        <v>3347.46</v>
      </c>
      <c r="M657" s="432">
        <v>8653</v>
      </c>
      <c r="N657" s="432">
        <f t="shared" si="21"/>
        <v>12000.46</v>
      </c>
      <c r="O657" s="467">
        <v>12000</v>
      </c>
      <c r="P657" s="471"/>
      <c r="Q657" s="468">
        <f t="shared" si="22"/>
        <v>12000</v>
      </c>
      <c r="R657" s="468" t="e">
        <f>SUMIF(EXPdata!G:G,C:C,EXPdata!#REF!)</f>
        <v>#REF!</v>
      </c>
      <c r="S657" s="445"/>
    </row>
    <row r="658" spans="1:19">
      <c r="A658" s="427" t="s">
        <v>23</v>
      </c>
      <c r="B658" s="428" t="s">
        <v>434</v>
      </c>
      <c r="C658" s="429" t="s">
        <v>1400</v>
      </c>
      <c r="D658" s="443" t="s">
        <v>2133</v>
      </c>
      <c r="E658" s="430" t="s">
        <v>4679</v>
      </c>
      <c r="F658" s="434">
        <v>528120</v>
      </c>
      <c r="G658" s="429" t="s">
        <v>118</v>
      </c>
      <c r="H658" s="438">
        <v>0</v>
      </c>
      <c r="I658" s="438">
        <v>150</v>
      </c>
      <c r="J658" s="438"/>
      <c r="K658" s="438">
        <v>150</v>
      </c>
      <c r="L658" s="438">
        <v>0</v>
      </c>
      <c r="M658" s="432">
        <v>150</v>
      </c>
      <c r="N658" s="432">
        <f t="shared" si="21"/>
        <v>150</v>
      </c>
      <c r="O658" s="467">
        <v>150</v>
      </c>
      <c r="P658" s="471"/>
      <c r="Q658" s="468">
        <f t="shared" si="22"/>
        <v>150</v>
      </c>
      <c r="R658" s="468" t="e">
        <f>SUMIF(EXPdata!G:G,C:C,EXPdata!#REF!)</f>
        <v>#REF!</v>
      </c>
      <c r="S658" s="445" t="s">
        <v>4353</v>
      </c>
    </row>
    <row r="659" spans="1:19">
      <c r="A659" s="427" t="s">
        <v>449</v>
      </c>
      <c r="B659" s="428" t="s">
        <v>505</v>
      </c>
      <c r="C659" s="429" t="s">
        <v>1264</v>
      </c>
      <c r="D659" s="433" t="s">
        <v>2130</v>
      </c>
      <c r="E659" s="477" t="s">
        <v>4678</v>
      </c>
      <c r="F659" s="431">
        <v>536760</v>
      </c>
      <c r="G659" s="478" t="s">
        <v>2872</v>
      </c>
      <c r="H659" s="438">
        <v>111.95000000000002</v>
      </c>
      <c r="I659" s="438">
        <v>1547</v>
      </c>
      <c r="J659" s="438"/>
      <c r="K659" s="438">
        <v>1547</v>
      </c>
      <c r="L659" s="438">
        <v>0</v>
      </c>
      <c r="M659" s="432"/>
      <c r="N659" s="432">
        <f t="shared" si="21"/>
        <v>0</v>
      </c>
      <c r="O659" s="467">
        <v>509</v>
      </c>
      <c r="P659" s="471"/>
      <c r="Q659" s="468">
        <f t="shared" si="22"/>
        <v>509</v>
      </c>
      <c r="R659" s="468" t="e">
        <f>SUMIF(EXPdata!G:G,C:C,EXPdata!#REF!)</f>
        <v>#REF!</v>
      </c>
      <c r="S659" s="445" t="s">
        <v>5179</v>
      </c>
    </row>
    <row r="660" spans="1:19">
      <c r="A660" s="427" t="s">
        <v>449</v>
      </c>
      <c r="B660" s="428" t="s">
        <v>504</v>
      </c>
      <c r="C660" s="429" t="s">
        <v>2591</v>
      </c>
      <c r="D660" s="433" t="s">
        <v>2130</v>
      </c>
      <c r="E660" s="477" t="s">
        <v>4679</v>
      </c>
      <c r="F660" s="431">
        <v>527690</v>
      </c>
      <c r="G660" s="478" t="s">
        <v>2571</v>
      </c>
      <c r="H660" s="438">
        <v>0</v>
      </c>
      <c r="I660" s="438">
        <v>723</v>
      </c>
      <c r="J660" s="438">
        <v>-6</v>
      </c>
      <c r="K660" s="438">
        <v>717</v>
      </c>
      <c r="L660" s="438">
        <v>6.06</v>
      </c>
      <c r="M660" s="432"/>
      <c r="N660" s="432">
        <f t="shared" si="21"/>
        <v>6.06</v>
      </c>
      <c r="O660" s="467">
        <v>471</v>
      </c>
      <c r="P660" s="471"/>
      <c r="Q660" s="468">
        <f t="shared" si="22"/>
        <v>471</v>
      </c>
      <c r="R660" s="468" t="e">
        <f>SUMIF(EXPdata!G:G,C:C,EXPdata!#REF!)</f>
        <v>#REF!</v>
      </c>
      <c r="S660" s="445" t="s">
        <v>5176</v>
      </c>
    </row>
    <row r="661" spans="1:19">
      <c r="A661" s="427" t="s">
        <v>449</v>
      </c>
      <c r="B661" s="428" t="s">
        <v>503</v>
      </c>
      <c r="C661" s="429" t="s">
        <v>1444</v>
      </c>
      <c r="D661" s="482" t="s">
        <v>2547</v>
      </c>
      <c r="E661" s="483" t="s">
        <v>4677</v>
      </c>
      <c r="F661" s="484">
        <v>510000</v>
      </c>
      <c r="G661" s="485" t="s">
        <v>1791</v>
      </c>
      <c r="H661" s="438">
        <v>0</v>
      </c>
      <c r="I661" s="438">
        <v>97906</v>
      </c>
      <c r="J661" s="438"/>
      <c r="K661" s="438">
        <v>97906</v>
      </c>
      <c r="L661" s="438">
        <v>0</v>
      </c>
      <c r="M661" s="432">
        <v>50000</v>
      </c>
      <c r="N661" s="432">
        <f t="shared" si="21"/>
        <v>50000</v>
      </c>
      <c r="O661" s="467">
        <v>136321</v>
      </c>
      <c r="P661" s="471"/>
      <c r="Q661" s="468">
        <f t="shared" si="22"/>
        <v>136321</v>
      </c>
      <c r="R661" s="468" t="e">
        <f>SUMIF(EXPdata!G:G,C:C,EXPdata!#REF!)</f>
        <v>#REF!</v>
      </c>
      <c r="S661" s="463" t="s">
        <v>4273</v>
      </c>
    </row>
    <row r="662" spans="1:19">
      <c r="A662" s="440" t="s">
        <v>1524</v>
      </c>
      <c r="B662" s="441" t="s">
        <v>448</v>
      </c>
      <c r="C662" s="429" t="s">
        <v>2451</v>
      </c>
      <c r="D662" s="443" t="s">
        <v>2128</v>
      </c>
      <c r="E662" s="430" t="s">
        <v>4679</v>
      </c>
      <c r="F662" s="474">
        <v>527720</v>
      </c>
      <c r="G662" s="429" t="s">
        <v>98</v>
      </c>
      <c r="H662" s="438">
        <v>1163.4000000000001</v>
      </c>
      <c r="I662" s="462">
        <v>1500</v>
      </c>
      <c r="J662" s="438"/>
      <c r="K662" s="438">
        <v>1500</v>
      </c>
      <c r="L662" s="438">
        <v>687.02</v>
      </c>
      <c r="M662" s="432">
        <v>674</v>
      </c>
      <c r="N662" s="432">
        <f t="shared" si="21"/>
        <v>1361.02</v>
      </c>
      <c r="O662" s="467">
        <v>1500</v>
      </c>
      <c r="P662" s="471">
        <v>-200</v>
      </c>
      <c r="Q662" s="468">
        <f t="shared" si="22"/>
        <v>1300</v>
      </c>
      <c r="R662" s="468" t="e">
        <f>SUMIF(EXPdata!G:G,C:C,EXPdata!#REF!)</f>
        <v>#REF!</v>
      </c>
      <c r="S662" s="445"/>
    </row>
    <row r="663" spans="1:19">
      <c r="A663" s="427" t="s">
        <v>23</v>
      </c>
      <c r="B663" s="428" t="s">
        <v>436</v>
      </c>
      <c r="C663" s="429" t="s">
        <v>172</v>
      </c>
      <c r="D663" s="443" t="s">
        <v>2132</v>
      </c>
      <c r="E663" s="430" t="s">
        <v>4679</v>
      </c>
      <c r="F663" s="434">
        <v>527780</v>
      </c>
      <c r="G663" s="429" t="s">
        <v>128</v>
      </c>
      <c r="H663" s="438">
        <v>1024.79</v>
      </c>
      <c r="I663" s="438">
        <v>2500</v>
      </c>
      <c r="J663" s="438"/>
      <c r="K663" s="438">
        <v>2500</v>
      </c>
      <c r="L663" s="438">
        <v>365.84000000000003</v>
      </c>
      <c r="M663" s="432">
        <v>0</v>
      </c>
      <c r="N663" s="432">
        <f t="shared" si="21"/>
        <v>365.84000000000003</v>
      </c>
      <c r="O663" s="467">
        <v>2500</v>
      </c>
      <c r="P663" s="471">
        <v>-500</v>
      </c>
      <c r="Q663" s="468">
        <f t="shared" si="22"/>
        <v>2000</v>
      </c>
      <c r="R663" s="468" t="e">
        <f>SUMIF(EXPdata!G:G,C:C,EXPdata!#REF!)</f>
        <v>#REF!</v>
      </c>
      <c r="S663" s="445"/>
    </row>
    <row r="664" spans="1:19">
      <c r="A664" s="427" t="s">
        <v>449</v>
      </c>
      <c r="B664" s="428" t="s">
        <v>503</v>
      </c>
      <c r="C664" s="429" t="s">
        <v>1123</v>
      </c>
      <c r="D664" s="443" t="s">
        <v>2129</v>
      </c>
      <c r="E664" s="430" t="s">
        <v>4679</v>
      </c>
      <c r="F664" s="434">
        <v>520115</v>
      </c>
      <c r="G664" s="429" t="s">
        <v>49</v>
      </c>
      <c r="H664" s="438">
        <v>332.68</v>
      </c>
      <c r="I664" s="438">
        <v>800</v>
      </c>
      <c r="J664" s="438"/>
      <c r="K664" s="438">
        <v>800</v>
      </c>
      <c r="L664" s="438">
        <v>0</v>
      </c>
      <c r="M664" s="432">
        <v>800</v>
      </c>
      <c r="N664" s="432">
        <f t="shared" si="21"/>
        <v>800</v>
      </c>
      <c r="O664" s="467">
        <v>800</v>
      </c>
      <c r="P664" s="471"/>
      <c r="Q664" s="468">
        <f t="shared" si="22"/>
        <v>800</v>
      </c>
      <c r="R664" s="468" t="e">
        <f>SUMIF(EXPdata!G:G,C:C,EXPdata!#REF!)</f>
        <v>#REF!</v>
      </c>
      <c r="S664" s="463"/>
    </row>
    <row r="665" spans="1:19">
      <c r="A665" s="427" t="s">
        <v>449</v>
      </c>
      <c r="B665" s="428" t="s">
        <v>503</v>
      </c>
      <c r="C665" s="429" t="s">
        <v>2294</v>
      </c>
      <c r="D665" s="443" t="s">
        <v>30</v>
      </c>
      <c r="E665" s="430" t="s">
        <v>4679</v>
      </c>
      <c r="F665" s="434">
        <v>520230</v>
      </c>
      <c r="G665" s="429" t="s">
        <v>50</v>
      </c>
      <c r="H665" s="438">
        <v>132.92000000000002</v>
      </c>
      <c r="I665" s="438">
        <v>0</v>
      </c>
      <c r="J665" s="438"/>
      <c r="K665" s="438">
        <v>0</v>
      </c>
      <c r="L665" s="438">
        <v>327.42999999999995</v>
      </c>
      <c r="M665" s="432">
        <v>410</v>
      </c>
      <c r="N665" s="432">
        <f t="shared" si="21"/>
        <v>737.43</v>
      </c>
      <c r="O665" s="467">
        <v>820</v>
      </c>
      <c r="P665" s="471"/>
      <c r="Q665" s="468">
        <f t="shared" si="22"/>
        <v>820</v>
      </c>
      <c r="R665" s="468" t="e">
        <f>SUMIF(EXPdata!G:G,C:C,EXPdata!#REF!)</f>
        <v>#REF!</v>
      </c>
      <c r="S665" s="463"/>
    </row>
    <row r="666" spans="1:19">
      <c r="A666" s="427" t="s">
        <v>449</v>
      </c>
      <c r="B666" s="428" t="s">
        <v>503</v>
      </c>
      <c r="C666" s="429" t="s">
        <v>1299</v>
      </c>
      <c r="D666" s="443" t="s">
        <v>30</v>
      </c>
      <c r="E666" s="430" t="s">
        <v>4679</v>
      </c>
      <c r="F666" s="434">
        <v>520320</v>
      </c>
      <c r="G666" s="429" t="s">
        <v>51</v>
      </c>
      <c r="H666" s="438">
        <v>13.77</v>
      </c>
      <c r="I666" s="438">
        <v>0</v>
      </c>
      <c r="J666" s="438"/>
      <c r="K666" s="438">
        <v>0</v>
      </c>
      <c r="L666" s="438">
        <v>1.86</v>
      </c>
      <c r="M666" s="432">
        <v>2</v>
      </c>
      <c r="N666" s="432">
        <f t="shared" si="21"/>
        <v>3.8600000000000003</v>
      </c>
      <c r="O666" s="467">
        <v>15</v>
      </c>
      <c r="P666" s="471"/>
      <c r="Q666" s="468">
        <f t="shared" si="22"/>
        <v>15</v>
      </c>
      <c r="R666" s="468" t="e">
        <f>SUMIF(EXPdata!G:G,C:C,EXPdata!#REF!)</f>
        <v>#REF!</v>
      </c>
      <c r="S666" s="463" t="s">
        <v>4670</v>
      </c>
    </row>
    <row r="667" spans="1:19">
      <c r="A667" s="427" t="s">
        <v>449</v>
      </c>
      <c r="B667" s="428" t="s">
        <v>503</v>
      </c>
      <c r="C667" s="429" t="s">
        <v>1124</v>
      </c>
      <c r="D667" s="443" t="s">
        <v>2128</v>
      </c>
      <c r="E667" s="430" t="s">
        <v>4679</v>
      </c>
      <c r="F667" s="434">
        <v>520815</v>
      </c>
      <c r="G667" s="429" t="s">
        <v>489</v>
      </c>
      <c r="H667" s="438">
        <v>1751.18</v>
      </c>
      <c r="I667" s="438">
        <v>2500</v>
      </c>
      <c r="J667" s="438"/>
      <c r="K667" s="438">
        <v>2500</v>
      </c>
      <c r="L667" s="438">
        <v>0</v>
      </c>
      <c r="M667" s="432">
        <v>2500</v>
      </c>
      <c r="N667" s="432">
        <f t="shared" si="21"/>
        <v>2500</v>
      </c>
      <c r="O667" s="467">
        <v>2500</v>
      </c>
      <c r="P667" s="471"/>
      <c r="Q667" s="468">
        <f t="shared" si="22"/>
        <v>2500</v>
      </c>
      <c r="R667" s="468" t="e">
        <f>SUMIF(EXPdata!G:G,C:C,EXPdata!#REF!)</f>
        <v>#REF!</v>
      </c>
      <c r="S667" s="463" t="s">
        <v>4665</v>
      </c>
    </row>
    <row r="668" spans="1:19">
      <c r="A668" s="427" t="s">
        <v>449</v>
      </c>
      <c r="B668" s="428" t="s">
        <v>503</v>
      </c>
      <c r="C668" s="429" t="s">
        <v>2201</v>
      </c>
      <c r="D668" s="443" t="s">
        <v>2132</v>
      </c>
      <c r="E668" s="430" t="s">
        <v>4679</v>
      </c>
      <c r="F668" s="434">
        <v>523250</v>
      </c>
      <c r="G668" s="429" t="s">
        <v>493</v>
      </c>
      <c r="H668" s="438">
        <v>7950</v>
      </c>
      <c r="I668" s="438">
        <v>0</v>
      </c>
      <c r="J668" s="438"/>
      <c r="K668" s="438">
        <v>0</v>
      </c>
      <c r="L668" s="438">
        <v>7800</v>
      </c>
      <c r="M668" s="432">
        <v>5000</v>
      </c>
      <c r="N668" s="432">
        <f t="shared" si="21"/>
        <v>12800</v>
      </c>
      <c r="O668" s="467">
        <v>5000</v>
      </c>
      <c r="P668" s="471"/>
      <c r="Q668" s="468">
        <f t="shared" si="22"/>
        <v>5000</v>
      </c>
      <c r="R668" s="468" t="e">
        <f>SUMIF(EXPdata!G:G,C:C,EXPdata!#REF!)</f>
        <v>#REF!</v>
      </c>
      <c r="S668" s="463" t="s">
        <v>4668</v>
      </c>
    </row>
    <row r="669" spans="1:19">
      <c r="A669" s="427" t="s">
        <v>449</v>
      </c>
      <c r="B669" s="428" t="s">
        <v>503</v>
      </c>
      <c r="C669" s="429" t="s">
        <v>1241</v>
      </c>
      <c r="D669" s="443" t="s">
        <v>2132</v>
      </c>
      <c r="E669" s="430" t="s">
        <v>4679</v>
      </c>
      <c r="F669" s="434">
        <v>523290</v>
      </c>
      <c r="G669" s="429" t="s">
        <v>1281</v>
      </c>
      <c r="H669" s="438">
        <v>1839.5900000000001</v>
      </c>
      <c r="I669" s="438">
        <v>2500</v>
      </c>
      <c r="J669" s="438"/>
      <c r="K669" s="438">
        <v>2500</v>
      </c>
      <c r="L669" s="438">
        <v>-45.63000000000001</v>
      </c>
      <c r="M669" s="432">
        <v>1000</v>
      </c>
      <c r="N669" s="432">
        <f t="shared" si="21"/>
        <v>954.37</v>
      </c>
      <c r="O669" s="467">
        <v>2500</v>
      </c>
      <c r="P669" s="471"/>
      <c r="Q669" s="468">
        <f t="shared" si="22"/>
        <v>2500</v>
      </c>
      <c r="R669" s="468" t="e">
        <f>SUMIF(EXPdata!G:G,C:C,EXPdata!#REF!)</f>
        <v>#REF!</v>
      </c>
      <c r="S669" s="463"/>
    </row>
    <row r="670" spans="1:19">
      <c r="A670" s="427" t="s">
        <v>449</v>
      </c>
      <c r="B670" s="428" t="s">
        <v>503</v>
      </c>
      <c r="C670" s="429" t="s">
        <v>1126</v>
      </c>
      <c r="D670" s="443" t="s">
        <v>2133</v>
      </c>
      <c r="E670" s="430" t="s">
        <v>4679</v>
      </c>
      <c r="F670" s="434">
        <v>523700</v>
      </c>
      <c r="G670" s="429" t="s">
        <v>66</v>
      </c>
      <c r="H670" s="438">
        <v>352.64000000000004</v>
      </c>
      <c r="I670" s="438">
        <v>500</v>
      </c>
      <c r="J670" s="438"/>
      <c r="K670" s="438">
        <v>500</v>
      </c>
      <c r="L670" s="438">
        <v>0</v>
      </c>
      <c r="M670" s="432">
        <v>500</v>
      </c>
      <c r="N670" s="432">
        <f t="shared" si="21"/>
        <v>500</v>
      </c>
      <c r="O670" s="467">
        <v>500</v>
      </c>
      <c r="P670" s="471"/>
      <c r="Q670" s="468">
        <f t="shared" si="22"/>
        <v>500</v>
      </c>
      <c r="R670" s="468" t="e">
        <f>SUMIF(EXPdata!G:G,C:C,EXPdata!#REF!)</f>
        <v>#REF!</v>
      </c>
      <c r="S670" s="463"/>
    </row>
    <row r="671" spans="1:19">
      <c r="A671" s="427" t="s">
        <v>449</v>
      </c>
      <c r="B671" s="428" t="s">
        <v>503</v>
      </c>
      <c r="C671" s="429" t="s">
        <v>1127</v>
      </c>
      <c r="D671" s="443" t="s">
        <v>2133</v>
      </c>
      <c r="E671" s="430" t="s">
        <v>4679</v>
      </c>
      <c r="F671" s="434">
        <v>523800</v>
      </c>
      <c r="G671" s="429" t="s">
        <v>67</v>
      </c>
      <c r="H671" s="438">
        <v>32.33</v>
      </c>
      <c r="I671" s="438">
        <v>1000</v>
      </c>
      <c r="J671" s="438"/>
      <c r="K671" s="438">
        <v>1000</v>
      </c>
      <c r="L671" s="438">
        <v>372.93</v>
      </c>
      <c r="M671" s="432">
        <v>627.06999999999994</v>
      </c>
      <c r="N671" s="432">
        <f t="shared" si="21"/>
        <v>1000</v>
      </c>
      <c r="O671" s="467">
        <v>1000</v>
      </c>
      <c r="P671" s="471"/>
      <c r="Q671" s="468">
        <f t="shared" si="22"/>
        <v>1000</v>
      </c>
      <c r="R671" s="468" t="e">
        <f>SUMIF(EXPdata!G:G,C:C,EXPdata!#REF!)</f>
        <v>#REF!</v>
      </c>
      <c r="S671" s="463"/>
    </row>
    <row r="672" spans="1:19">
      <c r="A672" s="427" t="s">
        <v>449</v>
      </c>
      <c r="B672" s="428" t="s">
        <v>503</v>
      </c>
      <c r="C672" s="429" t="s">
        <v>1733</v>
      </c>
      <c r="D672" s="443" t="s">
        <v>2128</v>
      </c>
      <c r="E672" s="430" t="s">
        <v>4679</v>
      </c>
      <c r="F672" s="434">
        <v>525320</v>
      </c>
      <c r="G672" s="429" t="s">
        <v>1483</v>
      </c>
      <c r="H672" s="438">
        <v>148</v>
      </c>
      <c r="I672" s="438">
        <v>4000</v>
      </c>
      <c r="J672" s="438"/>
      <c r="K672" s="438">
        <v>4000</v>
      </c>
      <c r="L672" s="438">
        <v>0</v>
      </c>
      <c r="M672" s="432">
        <v>0</v>
      </c>
      <c r="N672" s="432">
        <f t="shared" si="21"/>
        <v>0</v>
      </c>
      <c r="O672" s="467">
        <v>4000</v>
      </c>
      <c r="P672" s="471"/>
      <c r="Q672" s="468">
        <f t="shared" si="22"/>
        <v>4000</v>
      </c>
      <c r="R672" s="468" t="e">
        <f>SUMIF(EXPdata!G:G,C:C,EXPdata!#REF!)</f>
        <v>#REF!</v>
      </c>
      <c r="S672" s="463" t="s">
        <v>4669</v>
      </c>
    </row>
    <row r="673" spans="1:19">
      <c r="A673" s="427" t="s">
        <v>449</v>
      </c>
      <c r="B673" s="428" t="s">
        <v>503</v>
      </c>
      <c r="C673" s="429" t="s">
        <v>1128</v>
      </c>
      <c r="D673" s="443" t="s">
        <v>2132</v>
      </c>
      <c r="E673" s="430" t="s">
        <v>4679</v>
      </c>
      <c r="F673" s="434">
        <v>527660</v>
      </c>
      <c r="G673" s="429" t="s">
        <v>112</v>
      </c>
      <c r="H673" s="438">
        <v>1947.56</v>
      </c>
      <c r="I673" s="438">
        <v>2500</v>
      </c>
      <c r="J673" s="438"/>
      <c r="K673" s="438">
        <v>2500</v>
      </c>
      <c r="L673" s="438">
        <v>0</v>
      </c>
      <c r="M673" s="432">
        <v>2500</v>
      </c>
      <c r="N673" s="432">
        <f t="shared" si="21"/>
        <v>2500</v>
      </c>
      <c r="O673" s="467">
        <v>2500</v>
      </c>
      <c r="P673" s="471"/>
      <c r="Q673" s="468">
        <f t="shared" si="22"/>
        <v>2500</v>
      </c>
      <c r="R673" s="468" t="e">
        <f>SUMIF(EXPdata!G:G,C:C,EXPdata!#REF!)</f>
        <v>#REF!</v>
      </c>
      <c r="S673" s="463" t="s">
        <v>4667</v>
      </c>
    </row>
    <row r="674" spans="1:19">
      <c r="A674" s="427" t="s">
        <v>449</v>
      </c>
      <c r="B674" s="428" t="s">
        <v>503</v>
      </c>
      <c r="C674" s="429" t="s">
        <v>1129</v>
      </c>
      <c r="D674" s="443" t="s">
        <v>2134</v>
      </c>
      <c r="E674" s="430" t="s">
        <v>4678</v>
      </c>
      <c r="F674" s="434">
        <v>537080</v>
      </c>
      <c r="G674" s="429" t="s">
        <v>84</v>
      </c>
      <c r="H674" s="438">
        <v>45</v>
      </c>
      <c r="I674" s="438">
        <v>45</v>
      </c>
      <c r="J674" s="438"/>
      <c r="K674" s="438">
        <v>45</v>
      </c>
      <c r="L674" s="438">
        <v>0</v>
      </c>
      <c r="M674" s="432">
        <v>45</v>
      </c>
      <c r="N674" s="432">
        <f t="shared" si="21"/>
        <v>45</v>
      </c>
      <c r="O674" s="522">
        <v>400</v>
      </c>
      <c r="P674" s="471"/>
      <c r="Q674" s="468">
        <f t="shared" si="22"/>
        <v>400</v>
      </c>
      <c r="R674" s="468" t="e">
        <f>SUMIF(EXPdata!G:G,C:C,EXPdata!#REF!)</f>
        <v>#REF!</v>
      </c>
      <c r="S674" s="463" t="s">
        <v>4666</v>
      </c>
    </row>
    <row r="675" spans="1:19" ht="30">
      <c r="A675" s="427" t="s">
        <v>23</v>
      </c>
      <c r="B675" s="428" t="s">
        <v>436</v>
      </c>
      <c r="C675" s="429" t="s">
        <v>173</v>
      </c>
      <c r="D675" s="488" t="s">
        <v>2546</v>
      </c>
      <c r="E675" s="489" t="s">
        <v>4679</v>
      </c>
      <c r="F675" s="490">
        <v>527840</v>
      </c>
      <c r="G675" s="491" t="s">
        <v>75</v>
      </c>
      <c r="H675" s="438">
        <v>326.21000000000004</v>
      </c>
      <c r="I675" s="438">
        <v>1000</v>
      </c>
      <c r="J675" s="438"/>
      <c r="K675" s="438">
        <v>1000</v>
      </c>
      <c r="L675" s="438">
        <v>0</v>
      </c>
      <c r="M675" s="432">
        <v>0</v>
      </c>
      <c r="N675" s="432">
        <f t="shared" si="21"/>
        <v>0</v>
      </c>
      <c r="O675" s="467">
        <v>1000</v>
      </c>
      <c r="P675" s="471">
        <v>-500</v>
      </c>
      <c r="Q675" s="468">
        <f t="shared" si="22"/>
        <v>500</v>
      </c>
      <c r="R675" s="468" t="e">
        <f>SUMIF(EXPdata!G:G,C:C,EXPdata!#REF!)</f>
        <v>#REF!</v>
      </c>
      <c r="S675" s="445" t="s">
        <v>4402</v>
      </c>
    </row>
    <row r="676" spans="1:19" ht="30">
      <c r="A676" s="427" t="s">
        <v>23</v>
      </c>
      <c r="B676" s="428" t="s">
        <v>439</v>
      </c>
      <c r="C676" s="429" t="s">
        <v>1966</v>
      </c>
      <c r="D676" s="488" t="s">
        <v>2546</v>
      </c>
      <c r="E676" s="489" t="s">
        <v>4679</v>
      </c>
      <c r="F676" s="490">
        <v>527840</v>
      </c>
      <c r="G676" s="491" t="s">
        <v>75</v>
      </c>
      <c r="H676" s="438">
        <v>0</v>
      </c>
      <c r="I676" s="438">
        <v>1000</v>
      </c>
      <c r="J676" s="438"/>
      <c r="K676" s="438">
        <v>1000</v>
      </c>
      <c r="L676" s="438">
        <v>0</v>
      </c>
      <c r="M676" s="432">
        <v>0</v>
      </c>
      <c r="N676" s="432">
        <f t="shared" si="21"/>
        <v>0</v>
      </c>
      <c r="O676" s="467">
        <v>1000</v>
      </c>
      <c r="P676" s="471">
        <v>-500</v>
      </c>
      <c r="Q676" s="468">
        <f t="shared" si="22"/>
        <v>500</v>
      </c>
      <c r="R676" s="468" t="e">
        <f>SUMIF(EXPdata!G:G,C:C,EXPdata!#REF!)</f>
        <v>#REF!</v>
      </c>
      <c r="S676" s="463" t="s">
        <v>4432</v>
      </c>
    </row>
    <row r="677" spans="1:19">
      <c r="A677" s="427" t="s">
        <v>47</v>
      </c>
      <c r="B677" s="428" t="s">
        <v>508</v>
      </c>
      <c r="C677" s="429" t="s">
        <v>1253</v>
      </c>
      <c r="D677" s="443" t="s">
        <v>1950</v>
      </c>
      <c r="E677" s="430" t="s">
        <v>4677</v>
      </c>
      <c r="F677" s="434">
        <v>510620</v>
      </c>
      <c r="G677" s="429" t="s">
        <v>467</v>
      </c>
      <c r="H677" s="438">
        <v>156.00000000000003</v>
      </c>
      <c r="I677" s="438">
        <v>0</v>
      </c>
      <c r="J677" s="438"/>
      <c r="K677" s="438">
        <v>0</v>
      </c>
      <c r="L677" s="438">
        <v>17.52</v>
      </c>
      <c r="M677" s="432">
        <v>250</v>
      </c>
      <c r="N677" s="432">
        <f t="shared" si="21"/>
        <v>267.52</v>
      </c>
      <c r="O677" s="467">
        <v>500</v>
      </c>
      <c r="P677" s="471"/>
      <c r="Q677" s="468">
        <f t="shared" si="22"/>
        <v>500</v>
      </c>
      <c r="R677" s="468" t="e">
        <f>SUMIF(EXPdata!G:G,C:C,EXPdata!#REF!)</f>
        <v>#REF!</v>
      </c>
      <c r="S677" s="445" t="s">
        <v>4288</v>
      </c>
    </row>
    <row r="678" spans="1:19">
      <c r="A678" s="427" t="s">
        <v>47</v>
      </c>
      <c r="B678" s="428" t="s">
        <v>508</v>
      </c>
      <c r="C678" s="429" t="s">
        <v>1305</v>
      </c>
      <c r="D678" s="443" t="s">
        <v>1950</v>
      </c>
      <c r="E678" s="430" t="s">
        <v>4677</v>
      </c>
      <c r="F678" s="434">
        <v>510700</v>
      </c>
      <c r="G678" s="429" t="s">
        <v>468</v>
      </c>
      <c r="H678" s="438">
        <v>886.96</v>
      </c>
      <c r="I678" s="438">
        <v>0</v>
      </c>
      <c r="J678" s="438"/>
      <c r="K678" s="438">
        <v>0</v>
      </c>
      <c r="L678" s="438">
        <v>0</v>
      </c>
      <c r="M678" s="432">
        <v>1000</v>
      </c>
      <c r="N678" s="432">
        <f t="shared" si="21"/>
        <v>1000</v>
      </c>
      <c r="O678" s="522">
        <v>2700</v>
      </c>
      <c r="P678" s="471"/>
      <c r="Q678" s="468">
        <f t="shared" si="22"/>
        <v>2700</v>
      </c>
      <c r="R678" s="468" t="e">
        <f>SUMIF(EXPdata!G:G,C:C,EXPdata!#REF!)</f>
        <v>#REF!</v>
      </c>
      <c r="S678" s="532" t="s">
        <v>4289</v>
      </c>
    </row>
    <row r="679" spans="1:19" ht="45">
      <c r="A679" s="427" t="s">
        <v>23</v>
      </c>
      <c r="B679" s="428" t="s">
        <v>506</v>
      </c>
      <c r="C679" s="429" t="s">
        <v>1661</v>
      </c>
      <c r="D679" s="488" t="s">
        <v>2546</v>
      </c>
      <c r="E679" s="489" t="s">
        <v>4679</v>
      </c>
      <c r="F679" s="490">
        <v>527840</v>
      </c>
      <c r="G679" s="491" t="s">
        <v>75</v>
      </c>
      <c r="H679" s="438">
        <v>146.43</v>
      </c>
      <c r="I679" s="438">
        <v>1100</v>
      </c>
      <c r="J679" s="438"/>
      <c r="K679" s="438">
        <v>1100</v>
      </c>
      <c r="L679" s="438">
        <v>30</v>
      </c>
      <c r="M679" s="432">
        <v>0</v>
      </c>
      <c r="N679" s="432">
        <f t="shared" si="21"/>
        <v>30</v>
      </c>
      <c r="O679" s="467">
        <v>1100</v>
      </c>
      <c r="P679" s="471">
        <v>-600</v>
      </c>
      <c r="Q679" s="468">
        <f t="shared" si="22"/>
        <v>500</v>
      </c>
      <c r="R679" s="468" t="e">
        <f>SUMIF(EXPdata!G:G,C:C,EXPdata!#REF!)</f>
        <v>#REF!</v>
      </c>
      <c r="S679" s="445" t="s">
        <v>4352</v>
      </c>
    </row>
    <row r="680" spans="1:19">
      <c r="A680" s="427" t="s">
        <v>47</v>
      </c>
      <c r="B680" s="428" t="s">
        <v>508</v>
      </c>
      <c r="C680" s="429" t="s">
        <v>1706</v>
      </c>
      <c r="D680" s="443" t="s">
        <v>1950</v>
      </c>
      <c r="E680" s="430" t="s">
        <v>4677</v>
      </c>
      <c r="F680" s="434">
        <v>518020</v>
      </c>
      <c r="G680" s="429" t="s">
        <v>482</v>
      </c>
      <c r="H680" s="438">
        <v>31.17</v>
      </c>
      <c r="I680" s="438">
        <v>0</v>
      </c>
      <c r="J680" s="438"/>
      <c r="K680" s="438">
        <v>0</v>
      </c>
      <c r="L680" s="438">
        <v>7.49</v>
      </c>
      <c r="M680" s="432">
        <v>50</v>
      </c>
      <c r="N680" s="432">
        <f t="shared" si="21"/>
        <v>57.49</v>
      </c>
      <c r="O680" s="467">
        <v>100</v>
      </c>
      <c r="P680" s="471"/>
      <c r="Q680" s="468">
        <f t="shared" si="22"/>
        <v>100</v>
      </c>
      <c r="R680" s="468" t="e">
        <f>SUMIF(EXPdata!G:G,C:C,EXPdata!#REF!)</f>
        <v>#REF!</v>
      </c>
      <c r="S680" s="445"/>
    </row>
    <row r="681" spans="1:19">
      <c r="A681" s="427" t="s">
        <v>47</v>
      </c>
      <c r="B681" s="428" t="s">
        <v>508</v>
      </c>
      <c r="C681" s="429" t="s">
        <v>1817</v>
      </c>
      <c r="D681" s="443" t="s">
        <v>2128</v>
      </c>
      <c r="E681" s="430" t="s">
        <v>4679</v>
      </c>
      <c r="F681" s="434">
        <v>520010</v>
      </c>
      <c r="G681" s="429" t="s">
        <v>119</v>
      </c>
      <c r="H681" s="438">
        <v>0</v>
      </c>
      <c r="I681" s="438">
        <v>6000</v>
      </c>
      <c r="J681" s="438"/>
      <c r="K681" s="438">
        <v>6000</v>
      </c>
      <c r="L681" s="438">
        <v>2895.47</v>
      </c>
      <c r="M681" s="432">
        <v>3000</v>
      </c>
      <c r="N681" s="432">
        <f t="shared" si="21"/>
        <v>5895.4699999999993</v>
      </c>
      <c r="O681" s="467">
        <v>6000</v>
      </c>
      <c r="P681" s="471"/>
      <c r="Q681" s="468">
        <f t="shared" si="22"/>
        <v>6000</v>
      </c>
      <c r="R681" s="468" t="e">
        <f>SUMIF(EXPdata!G:G,C:C,EXPdata!#REF!)</f>
        <v>#REF!</v>
      </c>
      <c r="S681" s="445" t="s">
        <v>4290</v>
      </c>
    </row>
    <row r="682" spans="1:19" ht="30">
      <c r="A682" s="427" t="s">
        <v>23</v>
      </c>
      <c r="B682" s="428" t="s">
        <v>440</v>
      </c>
      <c r="C682" s="429" t="s">
        <v>2074</v>
      </c>
      <c r="D682" s="488" t="s">
        <v>2546</v>
      </c>
      <c r="E682" s="489" t="s">
        <v>4679</v>
      </c>
      <c r="F682" s="490">
        <v>527840</v>
      </c>
      <c r="G682" s="491" t="s">
        <v>75</v>
      </c>
      <c r="H682" s="438">
        <v>232</v>
      </c>
      <c r="I682" s="438">
        <v>1250</v>
      </c>
      <c r="J682" s="438"/>
      <c r="K682" s="438">
        <v>1250</v>
      </c>
      <c r="L682" s="438">
        <v>0</v>
      </c>
      <c r="M682" s="432">
        <v>0</v>
      </c>
      <c r="N682" s="432">
        <f t="shared" si="21"/>
        <v>0</v>
      </c>
      <c r="O682" s="467">
        <v>1250</v>
      </c>
      <c r="P682" s="471">
        <v>-500</v>
      </c>
      <c r="Q682" s="468">
        <f t="shared" si="22"/>
        <v>750</v>
      </c>
      <c r="R682" s="468" t="e">
        <f>SUMIF(EXPdata!G:G,C:C,EXPdata!#REF!)</f>
        <v>#REF!</v>
      </c>
      <c r="S682" s="445" t="s">
        <v>4373</v>
      </c>
    </row>
    <row r="683" spans="1:19">
      <c r="A683" s="427" t="s">
        <v>47</v>
      </c>
      <c r="B683" s="428" t="s">
        <v>508</v>
      </c>
      <c r="C683" s="429" t="s">
        <v>1208</v>
      </c>
      <c r="D683" s="443" t="s">
        <v>2129</v>
      </c>
      <c r="E683" s="430" t="s">
        <v>4679</v>
      </c>
      <c r="F683" s="434">
        <v>520115</v>
      </c>
      <c r="G683" s="429" t="s">
        <v>49</v>
      </c>
      <c r="H683" s="438">
        <v>1216.77</v>
      </c>
      <c r="I683" s="438">
        <v>4750</v>
      </c>
      <c r="J683" s="438"/>
      <c r="K683" s="438">
        <v>4750</v>
      </c>
      <c r="L683" s="438">
        <v>76.95</v>
      </c>
      <c r="M683" s="432">
        <v>3861.48</v>
      </c>
      <c r="N683" s="432">
        <f t="shared" si="21"/>
        <v>3938.43</v>
      </c>
      <c r="O683" s="467">
        <v>3500</v>
      </c>
      <c r="P683" s="471"/>
      <c r="Q683" s="468">
        <f t="shared" si="22"/>
        <v>3500</v>
      </c>
      <c r="R683" s="468" t="e">
        <f>SUMIF(EXPdata!G:G,C:C,EXPdata!#REF!)</f>
        <v>#REF!</v>
      </c>
      <c r="S683" s="445"/>
    </row>
    <row r="684" spans="1:19">
      <c r="A684" s="436" t="s">
        <v>47</v>
      </c>
      <c r="B684" s="436" t="s">
        <v>508</v>
      </c>
      <c r="C684" s="437" t="s">
        <v>4266</v>
      </c>
      <c r="D684" s="479" t="s">
        <v>2130</v>
      </c>
      <c r="E684" s="477" t="s">
        <v>4679</v>
      </c>
      <c r="F684" s="480">
        <v>520360</v>
      </c>
      <c r="G684" s="481" t="s">
        <v>2917</v>
      </c>
      <c r="H684" s="461"/>
      <c r="I684" s="461"/>
      <c r="J684" s="461"/>
      <c r="K684" s="461"/>
      <c r="L684" s="438">
        <v>16.739999999999998</v>
      </c>
      <c r="M684" s="432">
        <v>4000</v>
      </c>
      <c r="N684" s="432">
        <f t="shared" si="21"/>
        <v>4016.74</v>
      </c>
      <c r="O684" s="467">
        <v>7884</v>
      </c>
      <c r="P684" s="471"/>
      <c r="Q684" s="468">
        <f t="shared" si="22"/>
        <v>7884</v>
      </c>
      <c r="R684" s="468" t="e">
        <f>SUMIF(EXPdata!G:G,C:C,EXPdata!#REF!)</f>
        <v>#REF!</v>
      </c>
      <c r="S684" s="445" t="s">
        <v>5178</v>
      </c>
    </row>
    <row r="685" spans="1:19" ht="30">
      <c r="A685" s="427" t="s">
        <v>450</v>
      </c>
      <c r="B685" s="428" t="s">
        <v>1776</v>
      </c>
      <c r="C685" s="429" t="s">
        <v>2153</v>
      </c>
      <c r="D685" s="488" t="s">
        <v>2546</v>
      </c>
      <c r="E685" s="489" t="s">
        <v>4679</v>
      </c>
      <c r="F685" s="490">
        <v>527840</v>
      </c>
      <c r="G685" s="491" t="s">
        <v>75</v>
      </c>
      <c r="H685" s="438">
        <v>339.99</v>
      </c>
      <c r="I685" s="438">
        <v>3350</v>
      </c>
      <c r="J685" s="438"/>
      <c r="K685" s="438">
        <v>3350</v>
      </c>
      <c r="L685" s="438">
        <v>80</v>
      </c>
      <c r="M685" s="432">
        <v>3270</v>
      </c>
      <c r="N685" s="432">
        <f t="shared" si="21"/>
        <v>3350</v>
      </c>
      <c r="O685" s="467">
        <v>3550</v>
      </c>
      <c r="P685" s="471">
        <v>-1500</v>
      </c>
      <c r="Q685" s="468">
        <f t="shared" si="22"/>
        <v>2050</v>
      </c>
      <c r="R685" s="468" t="e">
        <f>SUMIF(EXPdata!G:G,C:C,EXPdata!#REF!)</f>
        <v>#REF!</v>
      </c>
      <c r="S685" s="445" t="s">
        <v>5347</v>
      </c>
    </row>
    <row r="686" spans="1:19">
      <c r="A686" s="427" t="s">
        <v>47</v>
      </c>
      <c r="B686" s="428" t="s">
        <v>508</v>
      </c>
      <c r="C686" s="429" t="s">
        <v>1203</v>
      </c>
      <c r="D686" s="443" t="s">
        <v>30</v>
      </c>
      <c r="E686" s="430" t="s">
        <v>4679</v>
      </c>
      <c r="F686" s="434">
        <v>520845</v>
      </c>
      <c r="G686" s="429" t="s">
        <v>89</v>
      </c>
      <c r="H686" s="438">
        <v>434.96</v>
      </c>
      <c r="I686" s="438">
        <v>8000</v>
      </c>
      <c r="J686" s="438"/>
      <c r="K686" s="438">
        <v>8000</v>
      </c>
      <c r="L686" s="438">
        <v>434.1</v>
      </c>
      <c r="M686" s="432">
        <v>7000</v>
      </c>
      <c r="N686" s="432">
        <f t="shared" si="21"/>
        <v>7434.1</v>
      </c>
      <c r="O686" s="522">
        <v>18500</v>
      </c>
      <c r="P686" s="471"/>
      <c r="Q686" s="468">
        <f t="shared" si="22"/>
        <v>18500</v>
      </c>
      <c r="R686" s="468" t="e">
        <f>SUMIF(EXPdata!G:G,C:C,EXPdata!#REF!)</f>
        <v>#REF!</v>
      </c>
      <c r="S686" s="445" t="s">
        <v>4294</v>
      </c>
    </row>
    <row r="687" spans="1:19" ht="30">
      <c r="A687" s="427" t="s">
        <v>47</v>
      </c>
      <c r="B687" s="428" t="s">
        <v>508</v>
      </c>
      <c r="C687" s="429" t="s">
        <v>1204</v>
      </c>
      <c r="D687" s="443" t="s">
        <v>2128</v>
      </c>
      <c r="E687" s="430" t="s">
        <v>4679</v>
      </c>
      <c r="F687" s="434">
        <v>521420</v>
      </c>
      <c r="G687" s="429" t="s">
        <v>90</v>
      </c>
      <c r="H687" s="438">
        <v>3769.1299999999997</v>
      </c>
      <c r="I687" s="438">
        <v>14000</v>
      </c>
      <c r="J687" s="438"/>
      <c r="K687" s="438">
        <v>14000</v>
      </c>
      <c r="L687" s="438">
        <v>1891.6599999999999</v>
      </c>
      <c r="M687" s="432">
        <v>10779.67</v>
      </c>
      <c r="N687" s="432">
        <f t="shared" si="21"/>
        <v>12671.33</v>
      </c>
      <c r="O687" s="522">
        <v>15000</v>
      </c>
      <c r="P687" s="471"/>
      <c r="Q687" s="468">
        <f t="shared" si="22"/>
        <v>15000</v>
      </c>
      <c r="R687" s="468" t="e">
        <f>SUMIF(EXPdata!G:G,C:C,EXPdata!#REF!)</f>
        <v>#REF!</v>
      </c>
      <c r="S687" s="532" t="s">
        <v>5330</v>
      </c>
    </row>
    <row r="688" spans="1:19">
      <c r="A688" s="427" t="s">
        <v>47</v>
      </c>
      <c r="B688" s="428" t="s">
        <v>508</v>
      </c>
      <c r="C688" s="429" t="s">
        <v>1209</v>
      </c>
      <c r="D688" s="443" t="s">
        <v>2131</v>
      </c>
      <c r="E688" s="430" t="s">
        <v>4679</v>
      </c>
      <c r="F688" s="434">
        <v>521500</v>
      </c>
      <c r="G688" s="429" t="s">
        <v>58</v>
      </c>
      <c r="H688" s="438">
        <v>1339.53</v>
      </c>
      <c r="I688" s="438">
        <v>5000</v>
      </c>
      <c r="J688" s="438"/>
      <c r="K688" s="438">
        <v>5000</v>
      </c>
      <c r="L688" s="438">
        <v>198</v>
      </c>
      <c r="M688" s="432">
        <v>4802</v>
      </c>
      <c r="N688" s="432">
        <f t="shared" si="21"/>
        <v>5000</v>
      </c>
      <c r="O688" s="467">
        <v>5000</v>
      </c>
      <c r="P688" s="471"/>
      <c r="Q688" s="468">
        <f t="shared" si="22"/>
        <v>5000</v>
      </c>
      <c r="R688" s="468" t="e">
        <f>SUMIF(EXPdata!G:G,C:C,EXPdata!#REF!)</f>
        <v>#REF!</v>
      </c>
      <c r="S688" s="445" t="s">
        <v>4295</v>
      </c>
    </row>
    <row r="689" spans="1:19">
      <c r="A689" s="427" t="s">
        <v>47</v>
      </c>
      <c r="B689" s="428" t="s">
        <v>508</v>
      </c>
      <c r="C689" s="429" t="s">
        <v>2303</v>
      </c>
      <c r="D689" s="443" t="s">
        <v>30</v>
      </c>
      <c r="E689" s="430" t="s">
        <v>4679</v>
      </c>
      <c r="F689" s="434">
        <v>521700</v>
      </c>
      <c r="G689" s="429" t="s">
        <v>1072</v>
      </c>
      <c r="H689" s="438">
        <v>299.60000000000002</v>
      </c>
      <c r="I689" s="438">
        <v>0</v>
      </c>
      <c r="J689" s="438"/>
      <c r="K689" s="438">
        <v>0</v>
      </c>
      <c r="L689" s="438">
        <v>29.96</v>
      </c>
      <c r="M689" s="432">
        <v>590.28</v>
      </c>
      <c r="N689" s="432">
        <f t="shared" si="21"/>
        <v>620.24</v>
      </c>
      <c r="O689" s="522">
        <v>950</v>
      </c>
      <c r="P689" s="471"/>
      <c r="Q689" s="468">
        <f t="shared" si="22"/>
        <v>950</v>
      </c>
      <c r="R689" s="468" t="e">
        <f>SUMIF(EXPdata!G:G,C:C,EXPdata!#REF!)</f>
        <v>#REF!</v>
      </c>
      <c r="S689" s="445" t="s">
        <v>4296</v>
      </c>
    </row>
    <row r="690" spans="1:19">
      <c r="A690" s="427" t="s">
        <v>47</v>
      </c>
      <c r="B690" s="428" t="s">
        <v>508</v>
      </c>
      <c r="C690" s="429" t="s">
        <v>1689</v>
      </c>
      <c r="D690" s="443" t="s">
        <v>2128</v>
      </c>
      <c r="E690" s="430" t="s">
        <v>4679</v>
      </c>
      <c r="F690" s="434">
        <v>521720</v>
      </c>
      <c r="G690" s="429" t="s">
        <v>121</v>
      </c>
      <c r="H690" s="438">
        <v>607.03</v>
      </c>
      <c r="I690" s="438">
        <v>2000</v>
      </c>
      <c r="J690" s="438"/>
      <c r="K690" s="438">
        <v>2000</v>
      </c>
      <c r="L690" s="438">
        <v>0</v>
      </c>
      <c r="M690" s="432">
        <v>2000</v>
      </c>
      <c r="N690" s="432">
        <f t="shared" si="21"/>
        <v>2000</v>
      </c>
      <c r="O690" s="467">
        <v>2000</v>
      </c>
      <c r="P690" s="471"/>
      <c r="Q690" s="468">
        <f t="shared" si="22"/>
        <v>2000</v>
      </c>
      <c r="R690" s="468" t="e">
        <f>SUMIF(EXPdata!G:G,C:C,EXPdata!#REF!)</f>
        <v>#REF!</v>
      </c>
      <c r="S690" s="445" t="s">
        <v>4297</v>
      </c>
    </row>
    <row r="691" spans="1:19">
      <c r="A691" s="427" t="s">
        <v>47</v>
      </c>
      <c r="B691" s="428" t="s">
        <v>508</v>
      </c>
      <c r="C691" s="429" t="s">
        <v>1210</v>
      </c>
      <c r="D691" s="443" t="s">
        <v>2128</v>
      </c>
      <c r="E691" s="430" t="s">
        <v>4679</v>
      </c>
      <c r="F691" s="434">
        <v>522310</v>
      </c>
      <c r="G691" s="429" t="s">
        <v>60</v>
      </c>
      <c r="H691" s="438">
        <v>194.05</v>
      </c>
      <c r="I691" s="438">
        <v>3000</v>
      </c>
      <c r="J691" s="438"/>
      <c r="K691" s="438">
        <v>3000</v>
      </c>
      <c r="L691" s="438">
        <v>49.93</v>
      </c>
      <c r="M691" s="432">
        <v>2863.7</v>
      </c>
      <c r="N691" s="432">
        <f t="shared" si="21"/>
        <v>2913.6299999999997</v>
      </c>
      <c r="O691" s="467">
        <v>3000</v>
      </c>
      <c r="P691" s="471"/>
      <c r="Q691" s="468">
        <f t="shared" si="22"/>
        <v>3000</v>
      </c>
      <c r="R691" s="468" t="e">
        <f>SUMIF(EXPdata!G:G,C:C,EXPdata!#REF!)</f>
        <v>#REF!</v>
      </c>
      <c r="S691" s="445"/>
    </row>
    <row r="692" spans="1:19">
      <c r="A692" s="435" t="s">
        <v>1766</v>
      </c>
      <c r="B692" s="428" t="s">
        <v>117</v>
      </c>
      <c r="C692" s="429" t="s">
        <v>546</v>
      </c>
      <c r="D692" s="488" t="s">
        <v>2546</v>
      </c>
      <c r="E692" s="489" t="s">
        <v>4679</v>
      </c>
      <c r="F692" s="490">
        <v>527840</v>
      </c>
      <c r="G692" s="491" t="s">
        <v>75</v>
      </c>
      <c r="H692" s="438">
        <v>340</v>
      </c>
      <c r="I692" s="438">
        <v>300</v>
      </c>
      <c r="J692" s="438"/>
      <c r="K692" s="438">
        <v>300</v>
      </c>
      <c r="L692" s="438">
        <v>0</v>
      </c>
      <c r="M692" s="432">
        <v>300</v>
      </c>
      <c r="N692" s="432">
        <f t="shared" si="21"/>
        <v>300</v>
      </c>
      <c r="O692" s="467">
        <v>300</v>
      </c>
      <c r="P692" s="471">
        <v>1500</v>
      </c>
      <c r="Q692" s="468">
        <f t="shared" si="22"/>
        <v>1800</v>
      </c>
      <c r="R692" s="468" t="e">
        <f>SUMIF(EXPdata!G:G,C:C,EXPdata!#REF!)</f>
        <v>#REF!</v>
      </c>
      <c r="S692" s="445" t="s">
        <v>5344</v>
      </c>
    </row>
    <row r="693" spans="1:19">
      <c r="A693" s="427" t="s">
        <v>23</v>
      </c>
      <c r="B693" s="428" t="s">
        <v>433</v>
      </c>
      <c r="C693" s="429" t="s">
        <v>2532</v>
      </c>
      <c r="D693" s="488" t="s">
        <v>2546</v>
      </c>
      <c r="E693" s="489" t="s">
        <v>4679</v>
      </c>
      <c r="F693" s="490">
        <v>527840</v>
      </c>
      <c r="G693" s="491" t="s">
        <v>75</v>
      </c>
      <c r="H693" s="438">
        <v>0</v>
      </c>
      <c r="I693" s="438">
        <v>1500</v>
      </c>
      <c r="J693" s="438"/>
      <c r="K693" s="438">
        <v>1500</v>
      </c>
      <c r="L693" s="438">
        <v>0</v>
      </c>
      <c r="M693" s="432">
        <v>0</v>
      </c>
      <c r="N693" s="432">
        <f t="shared" si="21"/>
        <v>0</v>
      </c>
      <c r="O693" s="467">
        <v>1500</v>
      </c>
      <c r="P693" s="471">
        <v>-1000</v>
      </c>
      <c r="Q693" s="468">
        <f t="shared" si="22"/>
        <v>500</v>
      </c>
      <c r="R693" s="468" t="e">
        <f>SUMIF(EXPdata!G:G,C:C,EXPdata!#REF!)</f>
        <v>#REF!</v>
      </c>
      <c r="S693" s="445"/>
    </row>
    <row r="694" spans="1:19">
      <c r="A694" s="427" t="s">
        <v>47</v>
      </c>
      <c r="B694" s="428" t="s">
        <v>508</v>
      </c>
      <c r="C694" s="429" t="s">
        <v>1300</v>
      </c>
      <c r="D694" s="443" t="s">
        <v>2133</v>
      </c>
      <c r="E694" s="430" t="s">
        <v>4679</v>
      </c>
      <c r="F694" s="434">
        <v>523100</v>
      </c>
      <c r="G694" s="429" t="s">
        <v>61</v>
      </c>
      <c r="H694" s="438">
        <v>0</v>
      </c>
      <c r="I694" s="438">
        <v>500</v>
      </c>
      <c r="J694" s="438"/>
      <c r="K694" s="438">
        <v>500</v>
      </c>
      <c r="L694" s="438">
        <v>0</v>
      </c>
      <c r="M694" s="432">
        <v>500</v>
      </c>
      <c r="N694" s="432">
        <f t="shared" si="21"/>
        <v>500</v>
      </c>
      <c r="O694" s="467">
        <v>500</v>
      </c>
      <c r="P694" s="471"/>
      <c r="Q694" s="468">
        <f t="shared" si="22"/>
        <v>500</v>
      </c>
      <c r="R694" s="468" t="e">
        <f>SUMIF(EXPdata!G:G,C:C,EXPdata!#REF!)</f>
        <v>#REF!</v>
      </c>
      <c r="S694" s="445" t="s">
        <v>4298</v>
      </c>
    </row>
    <row r="695" spans="1:19" ht="30">
      <c r="A695" s="427" t="s">
        <v>47</v>
      </c>
      <c r="B695" s="428" t="s">
        <v>508</v>
      </c>
      <c r="C695" s="429" t="s">
        <v>1944</v>
      </c>
      <c r="D695" s="443" t="s">
        <v>2128</v>
      </c>
      <c r="E695" s="430" t="s">
        <v>4679</v>
      </c>
      <c r="F695" s="434">
        <v>523220</v>
      </c>
      <c r="G695" s="429" t="s">
        <v>108</v>
      </c>
      <c r="H695" s="438">
        <v>0</v>
      </c>
      <c r="I695" s="438">
        <v>460</v>
      </c>
      <c r="J695" s="438"/>
      <c r="K695" s="438">
        <v>460</v>
      </c>
      <c r="L695" s="438">
        <v>0</v>
      </c>
      <c r="M695" s="432">
        <v>496</v>
      </c>
      <c r="N695" s="432">
        <f t="shared" si="21"/>
        <v>496</v>
      </c>
      <c r="O695" s="467">
        <v>1200</v>
      </c>
      <c r="P695" s="471"/>
      <c r="Q695" s="468">
        <f t="shared" si="22"/>
        <v>1200</v>
      </c>
      <c r="R695" s="468" t="e">
        <f>SUMIF(EXPdata!G:G,C:C,EXPdata!#REF!)</f>
        <v>#REF!</v>
      </c>
      <c r="S695" s="445" t="s">
        <v>4299</v>
      </c>
    </row>
    <row r="696" spans="1:19">
      <c r="A696" s="427" t="s">
        <v>47</v>
      </c>
      <c r="B696" s="428" t="s">
        <v>508</v>
      </c>
      <c r="C696" s="429" t="s">
        <v>1536</v>
      </c>
      <c r="D696" s="443" t="s">
        <v>2133</v>
      </c>
      <c r="E696" s="430" t="s">
        <v>4679</v>
      </c>
      <c r="F696" s="434">
        <v>523640</v>
      </c>
      <c r="G696" s="429" t="s">
        <v>109</v>
      </c>
      <c r="H696" s="438">
        <v>0</v>
      </c>
      <c r="I696" s="438">
        <v>150</v>
      </c>
      <c r="J696" s="438"/>
      <c r="K696" s="438">
        <v>150</v>
      </c>
      <c r="L696" s="438">
        <v>0</v>
      </c>
      <c r="M696" s="432">
        <v>150</v>
      </c>
      <c r="N696" s="432">
        <f t="shared" si="21"/>
        <v>150</v>
      </c>
      <c r="O696" s="467">
        <v>500</v>
      </c>
      <c r="P696" s="471"/>
      <c r="Q696" s="468">
        <f t="shared" si="22"/>
        <v>500</v>
      </c>
      <c r="R696" s="468" t="e">
        <f>SUMIF(EXPdata!G:G,C:C,EXPdata!#REF!)</f>
        <v>#REF!</v>
      </c>
      <c r="S696" s="445" t="s">
        <v>4300</v>
      </c>
    </row>
    <row r="697" spans="1:19">
      <c r="A697" s="427" t="s">
        <v>47</v>
      </c>
      <c r="B697" s="428" t="s">
        <v>508</v>
      </c>
      <c r="C697" s="429" t="s">
        <v>1213</v>
      </c>
      <c r="D697" s="443" t="s">
        <v>2133</v>
      </c>
      <c r="E697" s="430" t="s">
        <v>4679</v>
      </c>
      <c r="F697" s="434">
        <v>523700</v>
      </c>
      <c r="G697" s="429" t="s">
        <v>66</v>
      </c>
      <c r="H697" s="438">
        <v>342.35</v>
      </c>
      <c r="I697" s="438">
        <v>1500</v>
      </c>
      <c r="J697" s="438"/>
      <c r="K697" s="438">
        <v>1500</v>
      </c>
      <c r="L697" s="438">
        <v>0</v>
      </c>
      <c r="M697" s="432">
        <v>935.87</v>
      </c>
      <c r="N697" s="432">
        <f t="shared" si="21"/>
        <v>935.87</v>
      </c>
      <c r="O697" s="467">
        <v>1500</v>
      </c>
      <c r="P697" s="471"/>
      <c r="Q697" s="468">
        <f t="shared" si="22"/>
        <v>1500</v>
      </c>
      <c r="R697" s="468" t="e">
        <f>SUMIF(EXPdata!G:G,C:C,EXPdata!#REF!)</f>
        <v>#REF!</v>
      </c>
      <c r="S697" s="445"/>
    </row>
    <row r="698" spans="1:19">
      <c r="A698" s="427" t="s">
        <v>47</v>
      </c>
      <c r="B698" s="428" t="s">
        <v>508</v>
      </c>
      <c r="C698" s="429" t="s">
        <v>1219</v>
      </c>
      <c r="D698" s="443" t="s">
        <v>2133</v>
      </c>
      <c r="E698" s="430" t="s">
        <v>4679</v>
      </c>
      <c r="F698" s="434">
        <v>524840</v>
      </c>
      <c r="G698" s="429" t="s">
        <v>69</v>
      </c>
      <c r="H698" s="438">
        <v>78.25</v>
      </c>
      <c r="I698" s="438">
        <v>159</v>
      </c>
      <c r="J698" s="438"/>
      <c r="K698" s="438">
        <v>159</v>
      </c>
      <c r="L698" s="438">
        <v>15</v>
      </c>
      <c r="M698" s="432">
        <v>129</v>
      </c>
      <c r="N698" s="432">
        <f t="shared" si="21"/>
        <v>144</v>
      </c>
      <c r="O698" s="467">
        <v>150</v>
      </c>
      <c r="P698" s="471"/>
      <c r="Q698" s="468">
        <f t="shared" si="22"/>
        <v>150</v>
      </c>
      <c r="R698" s="468" t="e">
        <f>SUMIF(EXPdata!G:G,C:C,EXPdata!#REF!)</f>
        <v>#REF!</v>
      </c>
      <c r="S698" s="445"/>
    </row>
    <row r="699" spans="1:19">
      <c r="A699" s="427" t="s">
        <v>47</v>
      </c>
      <c r="B699" s="428" t="s">
        <v>508</v>
      </c>
      <c r="C699" s="429" t="s">
        <v>1218</v>
      </c>
      <c r="D699" s="443" t="s">
        <v>2134</v>
      </c>
      <c r="E699" s="430" t="s">
        <v>4679</v>
      </c>
      <c r="F699" s="434">
        <v>525060</v>
      </c>
      <c r="G699" s="429" t="s">
        <v>96</v>
      </c>
      <c r="H699" s="438">
        <v>227.23000000000002</v>
      </c>
      <c r="I699" s="438">
        <v>1248</v>
      </c>
      <c r="J699" s="438"/>
      <c r="K699" s="438">
        <v>1248</v>
      </c>
      <c r="L699" s="438">
        <v>116.38</v>
      </c>
      <c r="M699" s="432">
        <v>1131.6199999999999</v>
      </c>
      <c r="N699" s="432">
        <f t="shared" si="21"/>
        <v>1248</v>
      </c>
      <c r="O699" s="467">
        <v>1248</v>
      </c>
      <c r="P699" s="471"/>
      <c r="Q699" s="468">
        <f t="shared" si="22"/>
        <v>1248</v>
      </c>
      <c r="R699" s="468" t="e">
        <f>SUMIF(EXPdata!G:G,C:C,EXPdata!#REF!)</f>
        <v>#REF!</v>
      </c>
      <c r="S699" s="445" t="s">
        <v>4301</v>
      </c>
    </row>
    <row r="700" spans="1:19">
      <c r="A700" s="427" t="s">
        <v>47</v>
      </c>
      <c r="B700" s="428" t="s">
        <v>508</v>
      </c>
      <c r="C700" s="429" t="s">
        <v>1860</v>
      </c>
      <c r="D700" s="443" t="s">
        <v>2134</v>
      </c>
      <c r="E700" s="430" t="s">
        <v>4679</v>
      </c>
      <c r="F700" s="434">
        <v>525080</v>
      </c>
      <c r="G700" s="429" t="s">
        <v>70</v>
      </c>
      <c r="H700" s="438">
        <v>369.18</v>
      </c>
      <c r="I700" s="438">
        <v>2600</v>
      </c>
      <c r="J700" s="438"/>
      <c r="K700" s="438">
        <v>2600</v>
      </c>
      <c r="L700" s="438">
        <v>0</v>
      </c>
      <c r="M700" s="432">
        <v>2600</v>
      </c>
      <c r="N700" s="432">
        <f t="shared" si="21"/>
        <v>2600</v>
      </c>
      <c r="O700" s="467">
        <v>2600</v>
      </c>
      <c r="P700" s="471"/>
      <c r="Q700" s="468">
        <f t="shared" si="22"/>
        <v>2600</v>
      </c>
      <c r="R700" s="468" t="e">
        <f>SUMIF(EXPdata!G:G,C:C,EXPdata!#REF!)</f>
        <v>#REF!</v>
      </c>
      <c r="S700" s="445" t="s">
        <v>4302</v>
      </c>
    </row>
    <row r="701" spans="1:19" ht="60">
      <c r="A701" s="427" t="s">
        <v>1524</v>
      </c>
      <c r="B701" s="428" t="s">
        <v>326</v>
      </c>
      <c r="C701" s="429" t="s">
        <v>352</v>
      </c>
      <c r="D701" s="488" t="s">
        <v>2546</v>
      </c>
      <c r="E701" s="489" t="s">
        <v>4679</v>
      </c>
      <c r="F701" s="490">
        <v>527840</v>
      </c>
      <c r="G701" s="491" t="s">
        <v>75</v>
      </c>
      <c r="H701" s="438">
        <v>30</v>
      </c>
      <c r="I701" s="438">
        <v>1200</v>
      </c>
      <c r="J701" s="438"/>
      <c r="K701" s="438">
        <v>1200</v>
      </c>
      <c r="L701" s="438">
        <v>0</v>
      </c>
      <c r="M701" s="432">
        <v>0</v>
      </c>
      <c r="N701" s="432">
        <f t="shared" si="21"/>
        <v>0</v>
      </c>
      <c r="O701" s="467">
        <v>2750</v>
      </c>
      <c r="P701" s="471">
        <v>-1750</v>
      </c>
      <c r="Q701" s="468">
        <f t="shared" si="22"/>
        <v>1000</v>
      </c>
      <c r="R701" s="468" t="e">
        <f>SUMIF(EXPdata!G:G,C:C,EXPdata!#REF!)</f>
        <v>#REF!</v>
      </c>
      <c r="S701" s="463" t="s">
        <v>4554</v>
      </c>
    </row>
    <row r="702" spans="1:19">
      <c r="A702" s="427" t="s">
        <v>1524</v>
      </c>
      <c r="B702" s="428" t="s">
        <v>1224</v>
      </c>
      <c r="C702" s="429" t="s">
        <v>1965</v>
      </c>
      <c r="D702" s="488" t="s">
        <v>2546</v>
      </c>
      <c r="E702" s="489" t="s">
        <v>4679</v>
      </c>
      <c r="F702" s="490">
        <v>527840</v>
      </c>
      <c r="G702" s="491" t="s">
        <v>75</v>
      </c>
      <c r="H702" s="438">
        <v>0</v>
      </c>
      <c r="I702" s="438">
        <v>150</v>
      </c>
      <c r="J702" s="438"/>
      <c r="K702" s="438">
        <v>150</v>
      </c>
      <c r="L702" s="438">
        <v>0</v>
      </c>
      <c r="M702" s="432">
        <v>0</v>
      </c>
      <c r="N702" s="432">
        <f t="shared" si="21"/>
        <v>0</v>
      </c>
      <c r="O702" s="467">
        <v>150</v>
      </c>
      <c r="P702" s="471">
        <v>-150</v>
      </c>
      <c r="Q702" s="468">
        <f t="shared" si="22"/>
        <v>0</v>
      </c>
      <c r="R702" s="468" t="e">
        <f>SUMIF(EXPdata!G:G,C:C,EXPdata!#REF!)</f>
        <v>#REF!</v>
      </c>
      <c r="S702" s="445" t="s">
        <v>4476</v>
      </c>
    </row>
    <row r="703" spans="1:19">
      <c r="A703" s="427" t="s">
        <v>47</v>
      </c>
      <c r="B703" s="428" t="s">
        <v>508</v>
      </c>
      <c r="C703" s="429" t="s">
        <v>1216</v>
      </c>
      <c r="D703" s="443" t="s">
        <v>2128</v>
      </c>
      <c r="E703" s="430" t="s">
        <v>4679</v>
      </c>
      <c r="F703" s="434">
        <v>527680</v>
      </c>
      <c r="G703" s="429" t="s">
        <v>74</v>
      </c>
      <c r="H703" s="438">
        <v>331.33</v>
      </c>
      <c r="I703" s="438">
        <v>3000</v>
      </c>
      <c r="J703" s="438"/>
      <c r="K703" s="438">
        <v>3000</v>
      </c>
      <c r="L703" s="438">
        <v>0</v>
      </c>
      <c r="M703" s="432">
        <v>3000</v>
      </c>
      <c r="N703" s="432">
        <f t="shared" si="21"/>
        <v>3000</v>
      </c>
      <c r="O703" s="467">
        <v>3000</v>
      </c>
      <c r="P703" s="471"/>
      <c r="Q703" s="468">
        <f t="shared" si="22"/>
        <v>3000</v>
      </c>
      <c r="R703" s="468" t="e">
        <f>SUMIF(EXPdata!G:G,C:C,EXPdata!#REF!)</f>
        <v>#REF!</v>
      </c>
      <c r="S703" s="445"/>
    </row>
    <row r="704" spans="1:19">
      <c r="A704" s="427" t="s">
        <v>47</v>
      </c>
      <c r="B704" s="428" t="s">
        <v>508</v>
      </c>
      <c r="C704" s="429" t="s">
        <v>2862</v>
      </c>
      <c r="D704" s="433" t="s">
        <v>2130</v>
      </c>
      <c r="E704" s="477" t="s">
        <v>4679</v>
      </c>
      <c r="F704" s="431">
        <v>527690</v>
      </c>
      <c r="G704" s="478" t="s">
        <v>2571</v>
      </c>
      <c r="H704" s="438"/>
      <c r="I704" s="438">
        <v>14477</v>
      </c>
      <c r="J704" s="438">
        <v>-3463</v>
      </c>
      <c r="K704" s="438">
        <v>11014</v>
      </c>
      <c r="L704" s="438">
        <v>916.2</v>
      </c>
      <c r="M704" s="432">
        <v>4000</v>
      </c>
      <c r="N704" s="432">
        <f t="shared" si="21"/>
        <v>4916.2</v>
      </c>
      <c r="O704" s="467">
        <v>17860</v>
      </c>
      <c r="P704" s="471"/>
      <c r="Q704" s="468">
        <f t="shared" si="22"/>
        <v>17860</v>
      </c>
      <c r="R704" s="468" t="e">
        <f>SUMIF(EXPdata!G:G,C:C,EXPdata!#REF!)</f>
        <v>#REF!</v>
      </c>
      <c r="S704" s="445" t="s">
        <v>5176</v>
      </c>
    </row>
    <row r="705" spans="1:19">
      <c r="A705" s="427" t="s">
        <v>47</v>
      </c>
      <c r="B705" s="428" t="s">
        <v>508</v>
      </c>
      <c r="C705" s="429" t="s">
        <v>1212</v>
      </c>
      <c r="D705" s="443" t="s">
        <v>2128</v>
      </c>
      <c r="E705" s="430" t="s">
        <v>4679</v>
      </c>
      <c r="F705" s="434">
        <v>527720</v>
      </c>
      <c r="G705" s="429" t="s">
        <v>98</v>
      </c>
      <c r="H705" s="438">
        <v>1079.26</v>
      </c>
      <c r="I705" s="438">
        <v>2000</v>
      </c>
      <c r="J705" s="438"/>
      <c r="K705" s="438">
        <v>2000</v>
      </c>
      <c r="L705" s="438">
        <v>16.149999999999999</v>
      </c>
      <c r="M705" s="432">
        <v>1520.19</v>
      </c>
      <c r="N705" s="432">
        <f t="shared" si="21"/>
        <v>1536.3400000000001</v>
      </c>
      <c r="O705" s="467">
        <v>2000</v>
      </c>
      <c r="P705" s="471"/>
      <c r="Q705" s="468">
        <f t="shared" si="22"/>
        <v>2000</v>
      </c>
      <c r="R705" s="468" t="e">
        <f>SUMIF(EXPdata!G:G,C:C,EXPdata!#REF!)</f>
        <v>#REF!</v>
      </c>
      <c r="S705" s="445" t="s">
        <v>4303</v>
      </c>
    </row>
    <row r="706" spans="1:19" ht="60">
      <c r="A706" s="427" t="s">
        <v>1524</v>
      </c>
      <c r="B706" s="439" t="s">
        <v>295</v>
      </c>
      <c r="C706" s="429" t="s">
        <v>2021</v>
      </c>
      <c r="D706" s="488" t="s">
        <v>2546</v>
      </c>
      <c r="E706" s="489" t="s">
        <v>4679</v>
      </c>
      <c r="F706" s="490">
        <v>527840</v>
      </c>
      <c r="G706" s="491" t="s">
        <v>75</v>
      </c>
      <c r="H706" s="438">
        <v>577.82000000000005</v>
      </c>
      <c r="I706" s="438">
        <v>1400</v>
      </c>
      <c r="J706" s="438"/>
      <c r="K706" s="438">
        <v>1400</v>
      </c>
      <c r="L706" s="438">
        <v>0</v>
      </c>
      <c r="M706" s="432">
        <v>600</v>
      </c>
      <c r="N706" s="432">
        <f t="shared" si="21"/>
        <v>600</v>
      </c>
      <c r="O706" s="467">
        <v>800</v>
      </c>
      <c r="P706" s="471">
        <v>-300</v>
      </c>
      <c r="Q706" s="468">
        <f t="shared" si="22"/>
        <v>500</v>
      </c>
      <c r="R706" s="468" t="e">
        <f>SUMIF(EXPdata!G:G,C:C,EXPdata!#REF!)</f>
        <v>#REF!</v>
      </c>
      <c r="S706" s="445" t="s">
        <v>4455</v>
      </c>
    </row>
    <row r="707" spans="1:19">
      <c r="A707" s="427" t="s">
        <v>47</v>
      </c>
      <c r="B707" s="428" t="s">
        <v>508</v>
      </c>
      <c r="C707" s="429" t="s">
        <v>1207</v>
      </c>
      <c r="D707" s="443" t="s">
        <v>2128</v>
      </c>
      <c r="E707" s="430" t="s">
        <v>4679</v>
      </c>
      <c r="F707" s="434">
        <v>527940</v>
      </c>
      <c r="G707" s="429" t="s">
        <v>125</v>
      </c>
      <c r="H707" s="438">
        <v>0</v>
      </c>
      <c r="I707" s="438">
        <v>5000</v>
      </c>
      <c r="J707" s="438"/>
      <c r="K707" s="438">
        <v>5000</v>
      </c>
      <c r="L707" s="438">
        <v>0</v>
      </c>
      <c r="M707" s="432">
        <v>5000</v>
      </c>
      <c r="N707" s="432">
        <f t="shared" si="21"/>
        <v>5000</v>
      </c>
      <c r="O707" s="467">
        <v>5000</v>
      </c>
      <c r="P707" s="471"/>
      <c r="Q707" s="468">
        <f t="shared" si="22"/>
        <v>5000</v>
      </c>
      <c r="R707" s="468" t="e">
        <f>SUMIF(EXPdata!G:G,C:C,EXPdata!#REF!)</f>
        <v>#REF!</v>
      </c>
      <c r="S707" s="445"/>
    </row>
    <row r="708" spans="1:19">
      <c r="A708" s="427" t="s">
        <v>47</v>
      </c>
      <c r="B708" s="428" t="s">
        <v>508</v>
      </c>
      <c r="C708" s="429" t="s">
        <v>1201</v>
      </c>
      <c r="D708" s="443" t="s">
        <v>2131</v>
      </c>
      <c r="E708" s="430" t="s">
        <v>4679</v>
      </c>
      <c r="F708" s="434">
        <v>528920</v>
      </c>
      <c r="G708" s="429" t="s">
        <v>78</v>
      </c>
      <c r="H708" s="438">
        <v>4765.6399999999994</v>
      </c>
      <c r="I708" s="438">
        <v>25000</v>
      </c>
      <c r="J708" s="438"/>
      <c r="K708" s="438">
        <v>25000</v>
      </c>
      <c r="L708" s="438">
        <v>-174.3</v>
      </c>
      <c r="M708" s="432">
        <v>24176.2</v>
      </c>
      <c r="N708" s="432">
        <f t="shared" si="21"/>
        <v>24001.9</v>
      </c>
      <c r="O708" s="467">
        <v>7140</v>
      </c>
      <c r="P708" s="471"/>
      <c r="Q708" s="468">
        <f t="shared" si="22"/>
        <v>7140</v>
      </c>
      <c r="R708" s="468" t="e">
        <f>SUMIF(EXPdata!G:G,C:C,EXPdata!#REF!)</f>
        <v>#REF!</v>
      </c>
      <c r="S708" s="445" t="s">
        <v>4305</v>
      </c>
    </row>
    <row r="709" spans="1:19">
      <c r="A709" s="427" t="s">
        <v>47</v>
      </c>
      <c r="B709" s="428" t="s">
        <v>508</v>
      </c>
      <c r="C709" s="429" t="s">
        <v>1878</v>
      </c>
      <c r="D709" s="443" t="s">
        <v>30</v>
      </c>
      <c r="E709" s="430" t="s">
        <v>4679</v>
      </c>
      <c r="F709" s="434">
        <v>529550</v>
      </c>
      <c r="G709" s="429" t="s">
        <v>103</v>
      </c>
      <c r="H709" s="438">
        <v>1172.33</v>
      </c>
      <c r="I709" s="438">
        <v>2000</v>
      </c>
      <c r="J709" s="438"/>
      <c r="K709" s="438">
        <v>2000</v>
      </c>
      <c r="L709" s="438">
        <v>319.57000000000005</v>
      </c>
      <c r="M709" s="432">
        <v>4113.76</v>
      </c>
      <c r="N709" s="432">
        <f t="shared" ref="N709:N772" si="23">L709+M709</f>
        <v>4433.33</v>
      </c>
      <c r="O709" s="522">
        <v>5900</v>
      </c>
      <c r="P709" s="471"/>
      <c r="Q709" s="468">
        <f t="shared" ref="Q709:Q772" si="24">O709+P709</f>
        <v>5900</v>
      </c>
      <c r="R709" s="468" t="e">
        <f>SUMIF(EXPdata!G:G,C:C,EXPdata!#REF!)</f>
        <v>#REF!</v>
      </c>
      <c r="S709" s="445" t="s">
        <v>5323</v>
      </c>
    </row>
    <row r="710" spans="1:19">
      <c r="A710" s="427" t="s">
        <v>47</v>
      </c>
      <c r="B710" s="428" t="s">
        <v>508</v>
      </c>
      <c r="C710" s="429" t="s">
        <v>1301</v>
      </c>
      <c r="D710" s="433" t="s">
        <v>2130</v>
      </c>
      <c r="E710" s="477" t="s">
        <v>4678</v>
      </c>
      <c r="F710" s="431">
        <v>536760</v>
      </c>
      <c r="G710" s="478" t="s">
        <v>2872</v>
      </c>
      <c r="H710" s="438">
        <v>865.87000000000012</v>
      </c>
      <c r="I710" s="438">
        <v>3223</v>
      </c>
      <c r="J710" s="438"/>
      <c r="K710" s="438">
        <v>3223</v>
      </c>
      <c r="L710" s="438">
        <v>424.83</v>
      </c>
      <c r="M710" s="432">
        <v>600</v>
      </c>
      <c r="N710" s="432">
        <f t="shared" si="23"/>
        <v>1024.83</v>
      </c>
      <c r="O710" s="467">
        <v>891</v>
      </c>
      <c r="P710" s="471"/>
      <c r="Q710" s="468">
        <f t="shared" si="24"/>
        <v>891</v>
      </c>
      <c r="R710" s="468" t="e">
        <f>SUMIF(EXPdata!G:G,C:C,EXPdata!#REF!)</f>
        <v>#REF!</v>
      </c>
      <c r="S710" s="445" t="s">
        <v>5179</v>
      </c>
    </row>
    <row r="711" spans="1:19">
      <c r="A711" s="427" t="s">
        <v>47</v>
      </c>
      <c r="B711" s="428" t="s">
        <v>508</v>
      </c>
      <c r="C711" s="429" t="s">
        <v>1221</v>
      </c>
      <c r="D711" s="443" t="s">
        <v>2131</v>
      </c>
      <c r="E711" s="430" t="s">
        <v>4678</v>
      </c>
      <c r="F711" s="434">
        <v>536910</v>
      </c>
      <c r="G711" s="429" t="s">
        <v>126</v>
      </c>
      <c r="H711" s="438">
        <v>0</v>
      </c>
      <c r="I711" s="438">
        <v>1772</v>
      </c>
      <c r="J711" s="438"/>
      <c r="K711" s="438">
        <v>1772</v>
      </c>
      <c r="L711" s="438">
        <v>0</v>
      </c>
      <c r="M711" s="432">
        <v>4446.34</v>
      </c>
      <c r="N711" s="432">
        <f t="shared" si="23"/>
        <v>4446.34</v>
      </c>
      <c r="O711" s="467">
        <v>6772</v>
      </c>
      <c r="P711" s="471"/>
      <c r="Q711" s="468">
        <f t="shared" si="24"/>
        <v>6772</v>
      </c>
      <c r="R711" s="468" t="e">
        <f>SUMIF(EXPdata!G:G,C:C,EXPdata!#REF!)</f>
        <v>#REF!</v>
      </c>
      <c r="S711" s="445" t="s">
        <v>4306</v>
      </c>
    </row>
    <row r="712" spans="1:19">
      <c r="A712" s="427" t="s">
        <v>47</v>
      </c>
      <c r="B712" s="428" t="s">
        <v>508</v>
      </c>
      <c r="C712" s="429" t="s">
        <v>1419</v>
      </c>
      <c r="D712" s="443" t="s">
        <v>2134</v>
      </c>
      <c r="E712" s="430" t="s">
        <v>4678</v>
      </c>
      <c r="F712" s="434">
        <v>537080</v>
      </c>
      <c r="G712" s="429" t="s">
        <v>84</v>
      </c>
      <c r="H712" s="438">
        <v>1862.94</v>
      </c>
      <c r="I712" s="438">
        <v>1000</v>
      </c>
      <c r="J712" s="438"/>
      <c r="K712" s="438">
        <v>1000</v>
      </c>
      <c r="L712" s="438">
        <v>0</v>
      </c>
      <c r="M712" s="432">
        <v>1014</v>
      </c>
      <c r="N712" s="432">
        <f t="shared" si="23"/>
        <v>1014</v>
      </c>
      <c r="O712" s="522">
        <v>2325</v>
      </c>
      <c r="P712" s="471"/>
      <c r="Q712" s="468">
        <f t="shared" si="24"/>
        <v>2325</v>
      </c>
      <c r="R712" s="468" t="e">
        <f>SUMIF(EXPdata!G:G,C:C,EXPdata!#REF!)</f>
        <v>#REF!</v>
      </c>
      <c r="S712" s="445" t="s">
        <v>4307</v>
      </c>
    </row>
    <row r="713" spans="1:19">
      <c r="A713" s="427" t="s">
        <v>47</v>
      </c>
      <c r="B713" s="428" t="s">
        <v>508</v>
      </c>
      <c r="C713" s="429" t="s">
        <v>1374</v>
      </c>
      <c r="D713" s="443" t="s">
        <v>30</v>
      </c>
      <c r="E713" s="430" t="s">
        <v>4679</v>
      </c>
      <c r="F713" s="434">
        <v>520320</v>
      </c>
      <c r="G713" s="429" t="s">
        <v>51</v>
      </c>
      <c r="H713" s="438">
        <v>256.17999999999995</v>
      </c>
      <c r="I713" s="438">
        <v>250</v>
      </c>
      <c r="J713" s="438"/>
      <c r="K713" s="438">
        <v>250</v>
      </c>
      <c r="L713" s="438">
        <v>135.74</v>
      </c>
      <c r="M713" s="432">
        <v>375</v>
      </c>
      <c r="N713" s="432">
        <f t="shared" si="23"/>
        <v>510.74</v>
      </c>
      <c r="O713" s="467">
        <v>750</v>
      </c>
      <c r="P713" s="471"/>
      <c r="Q713" s="468">
        <f t="shared" si="24"/>
        <v>750</v>
      </c>
      <c r="R713" s="468" t="e">
        <f>SUMIF(EXPdata!G:G,C:C,EXPdata!#REF!)</f>
        <v>#REF!</v>
      </c>
      <c r="S713" s="445"/>
    </row>
    <row r="714" spans="1:19">
      <c r="A714" s="427" t="s">
        <v>47</v>
      </c>
      <c r="B714" s="428" t="s">
        <v>508</v>
      </c>
      <c r="C714" s="429" t="s">
        <v>1478</v>
      </c>
      <c r="D714" s="443" t="s">
        <v>30</v>
      </c>
      <c r="E714" s="430" t="s">
        <v>4679</v>
      </c>
      <c r="F714" s="434">
        <v>529500</v>
      </c>
      <c r="G714" s="429" t="s">
        <v>100</v>
      </c>
      <c r="H714" s="438">
        <v>6028.25</v>
      </c>
      <c r="I714" s="438">
        <v>6000</v>
      </c>
      <c r="J714" s="438"/>
      <c r="K714" s="438">
        <v>6000</v>
      </c>
      <c r="L714" s="438">
        <v>3200.71</v>
      </c>
      <c r="M714" s="432">
        <v>3700</v>
      </c>
      <c r="N714" s="432">
        <f t="shared" si="23"/>
        <v>6900.71</v>
      </c>
      <c r="O714" s="522">
        <v>8860</v>
      </c>
      <c r="P714" s="471"/>
      <c r="Q714" s="468">
        <f t="shared" si="24"/>
        <v>8860</v>
      </c>
      <c r="R714" s="468" t="e">
        <f>SUMIF(EXPdata!G:G,C:C,EXPdata!#REF!)</f>
        <v>#REF!</v>
      </c>
      <c r="S714" s="445" t="s">
        <v>5323</v>
      </c>
    </row>
    <row r="715" spans="1:19">
      <c r="A715" s="427" t="s">
        <v>47</v>
      </c>
      <c r="B715" s="428" t="s">
        <v>508</v>
      </c>
      <c r="C715" s="429" t="s">
        <v>1458</v>
      </c>
      <c r="D715" s="443" t="s">
        <v>30</v>
      </c>
      <c r="E715" s="430" t="s">
        <v>4679</v>
      </c>
      <c r="F715" s="434">
        <v>529520</v>
      </c>
      <c r="G715" s="429" t="s">
        <v>102</v>
      </c>
      <c r="H715" s="438">
        <v>4585.62</v>
      </c>
      <c r="I715" s="438">
        <v>10000</v>
      </c>
      <c r="J715" s="438"/>
      <c r="K715" s="438">
        <v>10000</v>
      </c>
      <c r="L715" s="438">
        <v>2026.27</v>
      </c>
      <c r="M715" s="432">
        <v>10618</v>
      </c>
      <c r="N715" s="432">
        <f t="shared" si="23"/>
        <v>12644.27</v>
      </c>
      <c r="O715" s="522">
        <v>16600</v>
      </c>
      <c r="P715" s="471"/>
      <c r="Q715" s="468">
        <f t="shared" si="24"/>
        <v>16600</v>
      </c>
      <c r="R715" s="468" t="e">
        <f>SUMIF(EXPdata!G:G,C:C,EXPdata!#REF!)</f>
        <v>#REF!</v>
      </c>
      <c r="S715" s="445" t="s">
        <v>5322</v>
      </c>
    </row>
    <row r="716" spans="1:19">
      <c r="A716" s="427" t="s">
        <v>47</v>
      </c>
      <c r="B716" s="428" t="s">
        <v>509</v>
      </c>
      <c r="C716" s="429" t="s">
        <v>1199</v>
      </c>
      <c r="D716" s="443" t="s">
        <v>2134</v>
      </c>
      <c r="E716" s="430" t="s">
        <v>4680</v>
      </c>
      <c r="F716" s="434">
        <v>551000</v>
      </c>
      <c r="G716" s="429" t="s">
        <v>451</v>
      </c>
      <c r="H716" s="438">
        <v>100000</v>
      </c>
      <c r="I716" s="438">
        <v>100000</v>
      </c>
      <c r="J716" s="438"/>
      <c r="K716" s="438">
        <v>100000</v>
      </c>
      <c r="L716" s="438">
        <v>100000</v>
      </c>
      <c r="M716" s="432"/>
      <c r="N716" s="432">
        <f t="shared" si="23"/>
        <v>100000</v>
      </c>
      <c r="O716" s="467">
        <v>100000</v>
      </c>
      <c r="P716" s="471"/>
      <c r="Q716" s="468">
        <f t="shared" si="24"/>
        <v>100000</v>
      </c>
      <c r="R716" s="468" t="e">
        <f>SUMIF(EXPdata!G:G,C:C,EXPdata!#REF!)</f>
        <v>#REF!</v>
      </c>
      <c r="S716" s="463" t="s">
        <v>4341</v>
      </c>
    </row>
    <row r="717" spans="1:19">
      <c r="A717" s="427" t="s">
        <v>1766</v>
      </c>
      <c r="B717" s="428" t="s">
        <v>452</v>
      </c>
      <c r="C717" s="429" t="s">
        <v>607</v>
      </c>
      <c r="D717" s="443" t="s">
        <v>2132</v>
      </c>
      <c r="E717" s="430" t="s">
        <v>4679</v>
      </c>
      <c r="F717" s="434">
        <v>527780</v>
      </c>
      <c r="G717" s="429" t="s">
        <v>128</v>
      </c>
      <c r="H717" s="438">
        <v>0</v>
      </c>
      <c r="I717" s="438">
        <v>1000</v>
      </c>
      <c r="J717" s="438"/>
      <c r="K717" s="438">
        <v>1000</v>
      </c>
      <c r="L717" s="438">
        <v>0</v>
      </c>
      <c r="M717" s="432">
        <v>1000</v>
      </c>
      <c r="N717" s="432">
        <f t="shared" si="23"/>
        <v>1000</v>
      </c>
      <c r="O717" s="467">
        <v>1000</v>
      </c>
      <c r="P717" s="471"/>
      <c r="Q717" s="468">
        <f t="shared" si="24"/>
        <v>1000</v>
      </c>
      <c r="R717" s="468" t="e">
        <f>SUMIF(EXPdata!G:G,C:C,EXPdata!#REF!)</f>
        <v>#REF!</v>
      </c>
      <c r="S717" s="445"/>
    </row>
    <row r="718" spans="1:19">
      <c r="A718" s="427" t="s">
        <v>1766</v>
      </c>
      <c r="B718" s="428" t="s">
        <v>452</v>
      </c>
      <c r="C718" s="429" t="s">
        <v>1451</v>
      </c>
      <c r="D718" s="443" t="s">
        <v>2133</v>
      </c>
      <c r="E718" s="430" t="s">
        <v>4679</v>
      </c>
      <c r="F718" s="434">
        <v>528120</v>
      </c>
      <c r="G718" s="429" t="s">
        <v>118</v>
      </c>
      <c r="H718" s="438">
        <v>0</v>
      </c>
      <c r="I718" s="438">
        <v>50</v>
      </c>
      <c r="J718" s="438"/>
      <c r="K718" s="438">
        <v>50</v>
      </c>
      <c r="L718" s="438">
        <v>0</v>
      </c>
      <c r="M718" s="432">
        <v>50</v>
      </c>
      <c r="N718" s="432">
        <f t="shared" si="23"/>
        <v>50</v>
      </c>
      <c r="O718" s="467">
        <v>50</v>
      </c>
      <c r="P718" s="471"/>
      <c r="Q718" s="468">
        <f t="shared" si="24"/>
        <v>50</v>
      </c>
      <c r="R718" s="468" t="e">
        <f>SUMIF(EXPdata!G:G,C:C,EXPdata!#REF!)</f>
        <v>#REF!</v>
      </c>
      <c r="S718" s="445"/>
    </row>
    <row r="719" spans="1:19">
      <c r="A719" s="446" t="s">
        <v>1766</v>
      </c>
      <c r="B719" s="428" t="s">
        <v>452</v>
      </c>
      <c r="C719" s="448" t="s">
        <v>2558</v>
      </c>
      <c r="D719" s="443" t="s">
        <v>2134</v>
      </c>
      <c r="E719" s="430" t="s">
        <v>4678</v>
      </c>
      <c r="F719" s="434">
        <v>536880</v>
      </c>
      <c r="G719" s="429" t="s">
        <v>2858</v>
      </c>
      <c r="H719" s="438">
        <v>0</v>
      </c>
      <c r="I719" s="438">
        <v>450</v>
      </c>
      <c r="J719" s="438"/>
      <c r="K719" s="438">
        <v>450</v>
      </c>
      <c r="L719" s="438">
        <v>0</v>
      </c>
      <c r="M719" s="432"/>
      <c r="N719" s="432">
        <f t="shared" si="23"/>
        <v>0</v>
      </c>
      <c r="O719" s="467">
        <v>450</v>
      </c>
      <c r="P719" s="471"/>
      <c r="Q719" s="468">
        <f t="shared" si="24"/>
        <v>450</v>
      </c>
      <c r="R719" s="468" t="e">
        <f>SUMIF(EXPdata!G:G,C:C,EXPdata!#REF!)</f>
        <v>#REF!</v>
      </c>
      <c r="S719" s="445"/>
    </row>
    <row r="720" spans="1:19">
      <c r="A720" s="427" t="s">
        <v>450</v>
      </c>
      <c r="B720" s="428" t="s">
        <v>444</v>
      </c>
      <c r="C720" s="429" t="s">
        <v>1664</v>
      </c>
      <c r="D720" s="443" t="s">
        <v>1950</v>
      </c>
      <c r="E720" s="430" t="s">
        <v>4677</v>
      </c>
      <c r="F720" s="434">
        <v>510620</v>
      </c>
      <c r="G720" s="429" t="s">
        <v>467</v>
      </c>
      <c r="H720" s="438">
        <v>186.9</v>
      </c>
      <c r="I720" s="438">
        <v>0</v>
      </c>
      <c r="J720" s="438"/>
      <c r="K720" s="438">
        <v>0</v>
      </c>
      <c r="L720" s="438">
        <v>65.349999999999994</v>
      </c>
      <c r="M720" s="432">
        <v>0</v>
      </c>
      <c r="N720" s="432">
        <f t="shared" si="23"/>
        <v>65.349999999999994</v>
      </c>
      <c r="O720" s="467">
        <v>1000</v>
      </c>
      <c r="P720" s="471"/>
      <c r="Q720" s="468">
        <f t="shared" si="24"/>
        <v>1000</v>
      </c>
      <c r="R720" s="468" t="e">
        <f>SUMIF(EXPdata!G:G,C:C,EXPdata!#REF!)</f>
        <v>#REF!</v>
      </c>
      <c r="S720" s="465" t="s">
        <v>4277</v>
      </c>
    </row>
    <row r="721" spans="1:19" ht="60">
      <c r="A721" s="427" t="s">
        <v>1524</v>
      </c>
      <c r="B721" s="428" t="s">
        <v>446</v>
      </c>
      <c r="C721" s="429" t="s">
        <v>288</v>
      </c>
      <c r="D721" s="488" t="s">
        <v>2546</v>
      </c>
      <c r="E721" s="489" t="s">
        <v>4679</v>
      </c>
      <c r="F721" s="490">
        <v>527840</v>
      </c>
      <c r="G721" s="491" t="s">
        <v>75</v>
      </c>
      <c r="H721" s="438">
        <v>678.17</v>
      </c>
      <c r="I721" s="438">
        <v>2400</v>
      </c>
      <c r="J721" s="438"/>
      <c r="K721" s="438">
        <v>2400</v>
      </c>
      <c r="L721" s="438">
        <v>166.67</v>
      </c>
      <c r="M721" s="432">
        <v>633</v>
      </c>
      <c r="N721" s="432">
        <f t="shared" si="23"/>
        <v>799.67</v>
      </c>
      <c r="O721" s="467">
        <v>2400</v>
      </c>
      <c r="P721" s="471">
        <v>-1900</v>
      </c>
      <c r="Q721" s="468">
        <f t="shared" si="24"/>
        <v>500</v>
      </c>
      <c r="R721" s="468" t="e">
        <f>SUMIF(EXPdata!G:G,C:C,EXPdata!#REF!)</f>
        <v>#REF!</v>
      </c>
      <c r="S721" s="445" t="s">
        <v>4624</v>
      </c>
    </row>
    <row r="722" spans="1:19">
      <c r="A722" s="427" t="s">
        <v>450</v>
      </c>
      <c r="B722" s="428" t="s">
        <v>444</v>
      </c>
      <c r="C722" s="429" t="s">
        <v>947</v>
      </c>
      <c r="D722" s="443" t="s">
        <v>2128</v>
      </c>
      <c r="E722" s="430" t="s">
        <v>4679</v>
      </c>
      <c r="F722" s="434">
        <v>520020</v>
      </c>
      <c r="G722" s="429" t="s">
        <v>86</v>
      </c>
      <c r="H722" s="438">
        <v>0</v>
      </c>
      <c r="I722" s="438">
        <v>4500</v>
      </c>
      <c r="J722" s="438"/>
      <c r="K722" s="438">
        <v>4500</v>
      </c>
      <c r="L722" s="438">
        <v>0</v>
      </c>
      <c r="M722" s="432">
        <v>3030</v>
      </c>
      <c r="N722" s="432">
        <f t="shared" si="23"/>
        <v>3030</v>
      </c>
      <c r="O722" s="467">
        <v>4500</v>
      </c>
      <c r="P722" s="471"/>
      <c r="Q722" s="468">
        <f t="shared" si="24"/>
        <v>4500</v>
      </c>
      <c r="R722" s="468" t="e">
        <f>SUMIF(EXPdata!G:G,C:C,EXPdata!#REF!)</f>
        <v>#REF!</v>
      </c>
      <c r="S722" s="465" t="s">
        <v>4275</v>
      </c>
    </row>
    <row r="723" spans="1:19" ht="30">
      <c r="A723" s="427" t="s">
        <v>1524</v>
      </c>
      <c r="B723" s="428" t="s">
        <v>447</v>
      </c>
      <c r="C723" s="429" t="s">
        <v>393</v>
      </c>
      <c r="D723" s="488" t="s">
        <v>2546</v>
      </c>
      <c r="E723" s="489" t="s">
        <v>4679</v>
      </c>
      <c r="F723" s="490">
        <v>527840</v>
      </c>
      <c r="G723" s="491" t="s">
        <v>75</v>
      </c>
      <c r="H723" s="438">
        <v>994</v>
      </c>
      <c r="I723" s="438">
        <v>2200</v>
      </c>
      <c r="J723" s="438"/>
      <c r="K723" s="438">
        <v>2200</v>
      </c>
      <c r="L723" s="438">
        <v>0</v>
      </c>
      <c r="M723" s="432">
        <v>0</v>
      </c>
      <c r="N723" s="432">
        <f t="shared" si="23"/>
        <v>0</v>
      </c>
      <c r="O723" s="467">
        <v>2200</v>
      </c>
      <c r="P723" s="471">
        <v>-1000</v>
      </c>
      <c r="Q723" s="468">
        <f t="shared" si="24"/>
        <v>1200</v>
      </c>
      <c r="R723" s="468" t="e">
        <f>SUMIF(EXPdata!G:G,C:C,EXPdata!#REF!)</f>
        <v>#REF!</v>
      </c>
      <c r="S723" s="463" t="s">
        <v>4519</v>
      </c>
    </row>
    <row r="724" spans="1:19">
      <c r="A724" s="427" t="s">
        <v>450</v>
      </c>
      <c r="B724" s="428" t="s">
        <v>444</v>
      </c>
      <c r="C724" s="429" t="s">
        <v>2316</v>
      </c>
      <c r="D724" s="443" t="s">
        <v>2132</v>
      </c>
      <c r="E724" s="430" t="s">
        <v>4679</v>
      </c>
      <c r="F724" s="434">
        <v>523290</v>
      </c>
      <c r="G724" s="429" t="s">
        <v>1281</v>
      </c>
      <c r="H724" s="438">
        <v>381.67</v>
      </c>
      <c r="I724" s="438">
        <v>500</v>
      </c>
      <c r="J724" s="438"/>
      <c r="K724" s="438">
        <v>500</v>
      </c>
      <c r="L724" s="438">
        <v>0</v>
      </c>
      <c r="M724" s="432">
        <v>500</v>
      </c>
      <c r="N724" s="432">
        <f t="shared" si="23"/>
        <v>500</v>
      </c>
      <c r="O724" s="467">
        <v>500</v>
      </c>
      <c r="P724" s="471"/>
      <c r="Q724" s="468">
        <f t="shared" si="24"/>
        <v>500</v>
      </c>
      <c r="R724" s="468" t="e">
        <f>SUMIF(EXPdata!G:G,C:C,EXPdata!#REF!)</f>
        <v>#REF!</v>
      </c>
      <c r="S724" s="465" t="s">
        <v>4274</v>
      </c>
    </row>
    <row r="725" spans="1:19">
      <c r="A725" s="427" t="s">
        <v>450</v>
      </c>
      <c r="B725" s="428" t="s">
        <v>444</v>
      </c>
      <c r="C725" s="429" t="s">
        <v>2016</v>
      </c>
      <c r="D725" s="443" t="s">
        <v>2128</v>
      </c>
      <c r="E725" s="430" t="s">
        <v>4679</v>
      </c>
      <c r="F725" s="434">
        <v>527720</v>
      </c>
      <c r="G725" s="429" t="s">
        <v>98</v>
      </c>
      <c r="H725" s="438">
        <v>0</v>
      </c>
      <c r="I725" s="438">
        <v>500</v>
      </c>
      <c r="J725" s="438"/>
      <c r="K725" s="438">
        <v>500</v>
      </c>
      <c r="L725" s="438">
        <v>0</v>
      </c>
      <c r="M725" s="432">
        <v>500</v>
      </c>
      <c r="N725" s="432">
        <f t="shared" si="23"/>
        <v>500</v>
      </c>
      <c r="O725" s="467">
        <v>500</v>
      </c>
      <c r="P725" s="471"/>
      <c r="Q725" s="468">
        <f t="shared" si="24"/>
        <v>500</v>
      </c>
      <c r="R725" s="468" t="e">
        <f>SUMIF(EXPdata!G:G,C:C,EXPdata!#REF!)</f>
        <v>#REF!</v>
      </c>
      <c r="S725" s="465" t="s">
        <v>4276</v>
      </c>
    </row>
    <row r="726" spans="1:19">
      <c r="A726" s="427" t="s">
        <v>47</v>
      </c>
      <c r="B726" s="428" t="s">
        <v>442</v>
      </c>
      <c r="C726" s="429" t="s">
        <v>1446</v>
      </c>
      <c r="D726" s="482" t="s">
        <v>2547</v>
      </c>
      <c r="E726" s="483" t="s">
        <v>4677</v>
      </c>
      <c r="F726" s="484">
        <v>510000</v>
      </c>
      <c r="G726" s="485" t="s">
        <v>1791</v>
      </c>
      <c r="H726" s="438">
        <v>0</v>
      </c>
      <c r="I726" s="438">
        <v>271827</v>
      </c>
      <c r="J726" s="438"/>
      <c r="K726" s="438">
        <v>271827</v>
      </c>
      <c r="L726" s="438">
        <v>0</v>
      </c>
      <c r="M726" s="432">
        <v>93000</v>
      </c>
      <c r="N726" s="432">
        <f t="shared" si="23"/>
        <v>93000</v>
      </c>
      <c r="O726" s="467">
        <v>234880</v>
      </c>
      <c r="P726" s="471"/>
      <c r="Q726" s="468">
        <f t="shared" si="24"/>
        <v>234880</v>
      </c>
      <c r="R726" s="468" t="e">
        <f>SUMIF(EXPdata!G:G,C:C,EXPdata!#REF!)</f>
        <v>#REF!</v>
      </c>
      <c r="S726" s="463" t="s">
        <v>4273</v>
      </c>
    </row>
    <row r="727" spans="1:19">
      <c r="A727" s="427" t="s">
        <v>47</v>
      </c>
      <c r="B727" s="428" t="s">
        <v>442</v>
      </c>
      <c r="C727" s="429" t="s">
        <v>783</v>
      </c>
      <c r="D727" s="443" t="s">
        <v>1950</v>
      </c>
      <c r="E727" s="430" t="s">
        <v>4677</v>
      </c>
      <c r="F727" s="434">
        <v>510420</v>
      </c>
      <c r="G727" s="429" t="s">
        <v>464</v>
      </c>
      <c r="H727" s="438">
        <v>650.06999999999994</v>
      </c>
      <c r="I727" s="438">
        <v>650</v>
      </c>
      <c r="J727" s="438"/>
      <c r="K727" s="438">
        <v>650</v>
      </c>
      <c r="L727" s="438">
        <v>650.06999999999994</v>
      </c>
      <c r="M727" s="432">
        <v>0</v>
      </c>
      <c r="N727" s="432">
        <f t="shared" si="23"/>
        <v>650.06999999999994</v>
      </c>
      <c r="O727" s="467">
        <v>650</v>
      </c>
      <c r="P727" s="471"/>
      <c r="Q727" s="468">
        <f t="shared" si="24"/>
        <v>650</v>
      </c>
      <c r="R727" s="468" t="e">
        <f>SUMIF(EXPdata!G:G,C:C,EXPdata!#REF!)</f>
        <v>#REF!</v>
      </c>
      <c r="S727" s="463" t="s">
        <v>4320</v>
      </c>
    </row>
    <row r="728" spans="1:19">
      <c r="A728" s="427" t="s">
        <v>47</v>
      </c>
      <c r="B728" s="428" t="s">
        <v>442</v>
      </c>
      <c r="C728" s="429" t="s">
        <v>1765</v>
      </c>
      <c r="D728" s="443" t="s">
        <v>1950</v>
      </c>
      <c r="E728" s="430" t="s">
        <v>4677</v>
      </c>
      <c r="F728" s="434">
        <v>510440</v>
      </c>
      <c r="G728" s="429" t="s">
        <v>465</v>
      </c>
      <c r="H728" s="438">
        <v>12409</v>
      </c>
      <c r="I728" s="438">
        <v>6000</v>
      </c>
      <c r="J728" s="438"/>
      <c r="K728" s="438">
        <v>6000</v>
      </c>
      <c r="L728" s="438">
        <v>0</v>
      </c>
      <c r="M728" s="432">
        <v>6000</v>
      </c>
      <c r="N728" s="432">
        <f t="shared" si="23"/>
        <v>6000</v>
      </c>
      <c r="O728" s="467">
        <v>6000</v>
      </c>
      <c r="P728" s="471"/>
      <c r="Q728" s="468">
        <f t="shared" si="24"/>
        <v>6000</v>
      </c>
      <c r="R728" s="468" t="e">
        <f>SUMIF(EXPdata!G:G,C:C,EXPdata!#REF!)</f>
        <v>#REF!</v>
      </c>
      <c r="S728" s="463" t="s">
        <v>4321</v>
      </c>
    </row>
    <row r="729" spans="1:19">
      <c r="A729" s="427" t="s">
        <v>47</v>
      </c>
      <c r="B729" s="428" t="s">
        <v>442</v>
      </c>
      <c r="C729" s="429" t="s">
        <v>784</v>
      </c>
      <c r="D729" s="443" t="s">
        <v>1950</v>
      </c>
      <c r="E729" s="430" t="s">
        <v>4677</v>
      </c>
      <c r="F729" s="434">
        <v>510620</v>
      </c>
      <c r="G729" s="429" t="s">
        <v>467</v>
      </c>
      <c r="H729" s="438">
        <v>614.84</v>
      </c>
      <c r="I729" s="438">
        <v>500</v>
      </c>
      <c r="J729" s="438"/>
      <c r="K729" s="438">
        <v>500</v>
      </c>
      <c r="L729" s="438">
        <v>178.3</v>
      </c>
      <c r="M729" s="432">
        <v>281.7</v>
      </c>
      <c r="N729" s="432">
        <f t="shared" si="23"/>
        <v>460</v>
      </c>
      <c r="O729" s="467">
        <v>500</v>
      </c>
      <c r="P729" s="471"/>
      <c r="Q729" s="468">
        <f t="shared" si="24"/>
        <v>500</v>
      </c>
      <c r="R729" s="468" t="e">
        <f>SUMIF(EXPdata!G:G,C:C,EXPdata!#REF!)</f>
        <v>#REF!</v>
      </c>
      <c r="S729" s="463" t="s">
        <v>4277</v>
      </c>
    </row>
    <row r="730" spans="1:19">
      <c r="A730" s="427" t="s">
        <v>47</v>
      </c>
      <c r="B730" s="428" t="s">
        <v>442</v>
      </c>
      <c r="C730" s="429" t="s">
        <v>785</v>
      </c>
      <c r="D730" s="443" t="s">
        <v>1950</v>
      </c>
      <c r="E730" s="430" t="s">
        <v>4677</v>
      </c>
      <c r="F730" s="434">
        <v>510700</v>
      </c>
      <c r="G730" s="429" t="s">
        <v>468</v>
      </c>
      <c r="H730" s="438">
        <v>1516.83</v>
      </c>
      <c r="I730" s="438">
        <v>0</v>
      </c>
      <c r="J730" s="438"/>
      <c r="K730" s="438">
        <v>0</v>
      </c>
      <c r="L730" s="438">
        <v>728.3</v>
      </c>
      <c r="M730" s="432">
        <v>500</v>
      </c>
      <c r="N730" s="432">
        <f t="shared" si="23"/>
        <v>1228.3</v>
      </c>
      <c r="O730" s="467">
        <v>1500</v>
      </c>
      <c r="P730" s="471"/>
      <c r="Q730" s="468">
        <f t="shared" si="24"/>
        <v>1500</v>
      </c>
      <c r="R730" s="468" t="e">
        <f>SUMIF(EXPdata!G:G,C:C,EXPdata!#REF!)</f>
        <v>#REF!</v>
      </c>
      <c r="S730" s="463" t="s">
        <v>4289</v>
      </c>
    </row>
    <row r="731" spans="1:19">
      <c r="A731" s="427" t="s">
        <v>47</v>
      </c>
      <c r="B731" s="428" t="s">
        <v>508</v>
      </c>
      <c r="C731" s="429" t="s">
        <v>1217</v>
      </c>
      <c r="D731" s="488" t="s">
        <v>2546</v>
      </c>
      <c r="E731" s="489" t="s">
        <v>4679</v>
      </c>
      <c r="F731" s="490">
        <v>527840</v>
      </c>
      <c r="G731" s="491" t="s">
        <v>75</v>
      </c>
      <c r="H731" s="438">
        <v>1741.25</v>
      </c>
      <c r="I731" s="438">
        <v>5000</v>
      </c>
      <c r="J731" s="438"/>
      <c r="K731" s="438">
        <v>5000</v>
      </c>
      <c r="L731" s="438">
        <v>0</v>
      </c>
      <c r="M731" s="432">
        <v>5000</v>
      </c>
      <c r="N731" s="432">
        <f t="shared" si="23"/>
        <v>5000</v>
      </c>
      <c r="O731" s="467">
        <v>5000</v>
      </c>
      <c r="P731" s="471">
        <v>-3000</v>
      </c>
      <c r="Q731" s="468">
        <f t="shared" si="24"/>
        <v>2000</v>
      </c>
      <c r="R731" s="468" t="e">
        <f>SUMIF(EXPdata!G:G,C:C,EXPdata!#REF!)</f>
        <v>#REF!</v>
      </c>
      <c r="S731" s="445" t="s">
        <v>4304</v>
      </c>
    </row>
    <row r="732" spans="1:19">
      <c r="A732" s="427" t="s">
        <v>47</v>
      </c>
      <c r="B732" s="428" t="s">
        <v>442</v>
      </c>
      <c r="C732" s="429" t="s">
        <v>797</v>
      </c>
      <c r="D732" s="443" t="s">
        <v>2128</v>
      </c>
      <c r="E732" s="430" t="s">
        <v>4679</v>
      </c>
      <c r="F732" s="434">
        <v>520010</v>
      </c>
      <c r="G732" s="429" t="s">
        <v>119</v>
      </c>
      <c r="H732" s="438">
        <v>0</v>
      </c>
      <c r="I732" s="438">
        <v>2000</v>
      </c>
      <c r="J732" s="438"/>
      <c r="K732" s="438">
        <v>2000</v>
      </c>
      <c r="L732" s="438">
        <v>0</v>
      </c>
      <c r="M732" s="432">
        <v>2000</v>
      </c>
      <c r="N732" s="432">
        <f t="shared" si="23"/>
        <v>2000</v>
      </c>
      <c r="O732" s="467">
        <v>2000</v>
      </c>
      <c r="P732" s="471"/>
      <c r="Q732" s="468">
        <f t="shared" si="24"/>
        <v>2000</v>
      </c>
      <c r="R732" s="468" t="e">
        <f>SUMIF(EXPdata!G:G,C:C,EXPdata!#REF!)</f>
        <v>#REF!</v>
      </c>
      <c r="S732" s="463"/>
    </row>
    <row r="733" spans="1:19">
      <c r="A733" s="427" t="s">
        <v>47</v>
      </c>
      <c r="B733" s="428" t="s">
        <v>442</v>
      </c>
      <c r="C733" s="429" t="s">
        <v>798</v>
      </c>
      <c r="D733" s="443" t="s">
        <v>2129</v>
      </c>
      <c r="E733" s="430" t="s">
        <v>4679</v>
      </c>
      <c r="F733" s="434">
        <v>520115</v>
      </c>
      <c r="G733" s="429" t="s">
        <v>49</v>
      </c>
      <c r="H733" s="438">
        <v>561.57999999999993</v>
      </c>
      <c r="I733" s="438">
        <v>3050</v>
      </c>
      <c r="J733" s="438"/>
      <c r="K733" s="438">
        <v>3050</v>
      </c>
      <c r="L733" s="438">
        <v>425.61</v>
      </c>
      <c r="M733" s="432">
        <v>624.39</v>
      </c>
      <c r="N733" s="432">
        <f t="shared" si="23"/>
        <v>1050</v>
      </c>
      <c r="O733" s="467">
        <v>1050</v>
      </c>
      <c r="P733" s="471"/>
      <c r="Q733" s="468">
        <f t="shared" si="24"/>
        <v>1050</v>
      </c>
      <c r="R733" s="468" t="e">
        <f>SUMIF(EXPdata!G:G,C:C,EXPdata!#REF!)</f>
        <v>#REF!</v>
      </c>
      <c r="S733" s="463" t="s">
        <v>4322</v>
      </c>
    </row>
    <row r="734" spans="1:19">
      <c r="A734" s="427" t="s">
        <v>47</v>
      </c>
      <c r="B734" s="428" t="s">
        <v>442</v>
      </c>
      <c r="C734" s="429" t="s">
        <v>799</v>
      </c>
      <c r="D734" s="443" t="s">
        <v>30</v>
      </c>
      <c r="E734" s="430" t="s">
        <v>4679</v>
      </c>
      <c r="F734" s="434">
        <v>520230</v>
      </c>
      <c r="G734" s="429" t="s">
        <v>50</v>
      </c>
      <c r="H734" s="438">
        <v>1426.2499999999998</v>
      </c>
      <c r="I734" s="438">
        <v>2400</v>
      </c>
      <c r="J734" s="438"/>
      <c r="K734" s="438">
        <v>2400</v>
      </c>
      <c r="L734" s="438">
        <v>428.33000000000004</v>
      </c>
      <c r="M734" s="432">
        <v>1857.27</v>
      </c>
      <c r="N734" s="432">
        <f t="shared" si="23"/>
        <v>2285.6</v>
      </c>
      <c r="O734" s="467">
        <v>2400</v>
      </c>
      <c r="P734" s="471"/>
      <c r="Q734" s="468">
        <f t="shared" si="24"/>
        <v>2400</v>
      </c>
      <c r="R734" s="468" t="e">
        <f>SUMIF(EXPdata!G:G,C:C,EXPdata!#REF!)</f>
        <v>#REF!</v>
      </c>
      <c r="S734" s="463" t="s">
        <v>4324</v>
      </c>
    </row>
    <row r="735" spans="1:19">
      <c r="A735" s="427" t="s">
        <v>47</v>
      </c>
      <c r="B735" s="428" t="s">
        <v>442</v>
      </c>
      <c r="C735" s="429" t="s">
        <v>800</v>
      </c>
      <c r="D735" s="443" t="s">
        <v>30</v>
      </c>
      <c r="E735" s="430" t="s">
        <v>4679</v>
      </c>
      <c r="F735" s="434">
        <v>520320</v>
      </c>
      <c r="G735" s="429" t="s">
        <v>51</v>
      </c>
      <c r="H735" s="438">
        <v>612.44000000000005</v>
      </c>
      <c r="I735" s="438">
        <v>600</v>
      </c>
      <c r="J735" s="438"/>
      <c r="K735" s="438">
        <v>600</v>
      </c>
      <c r="L735" s="438">
        <v>261.19</v>
      </c>
      <c r="M735" s="432">
        <v>286.17</v>
      </c>
      <c r="N735" s="432">
        <f t="shared" si="23"/>
        <v>547.36</v>
      </c>
      <c r="O735" s="467">
        <v>600</v>
      </c>
      <c r="P735" s="471"/>
      <c r="Q735" s="468">
        <f t="shared" si="24"/>
        <v>600</v>
      </c>
      <c r="R735" s="468" t="e">
        <f>SUMIF(EXPdata!G:G,C:C,EXPdata!#REF!)</f>
        <v>#REF!</v>
      </c>
      <c r="S735" s="463"/>
    </row>
    <row r="736" spans="1:19">
      <c r="A736" s="427" t="s">
        <v>47</v>
      </c>
      <c r="B736" s="428" t="s">
        <v>442</v>
      </c>
      <c r="C736" s="429" t="s">
        <v>2909</v>
      </c>
      <c r="D736" s="433" t="s">
        <v>2130</v>
      </c>
      <c r="E736" s="477" t="s">
        <v>4679</v>
      </c>
      <c r="F736" s="480">
        <v>520360</v>
      </c>
      <c r="G736" s="481" t="s">
        <v>2917</v>
      </c>
      <c r="H736" s="438"/>
      <c r="I736" s="438"/>
      <c r="J736" s="438"/>
      <c r="K736" s="438"/>
      <c r="L736" s="438">
        <v>1925.3400000000001</v>
      </c>
      <c r="M736" s="432">
        <v>0</v>
      </c>
      <c r="N736" s="432">
        <f t="shared" si="23"/>
        <v>1925.3400000000001</v>
      </c>
      <c r="O736" s="467">
        <v>5916</v>
      </c>
      <c r="P736" s="471"/>
      <c r="Q736" s="468">
        <f t="shared" si="24"/>
        <v>5916</v>
      </c>
      <c r="R736" s="468" t="e">
        <f>SUMIF(EXPdata!G:G,C:C,EXPdata!#REF!)</f>
        <v>#REF!</v>
      </c>
      <c r="S736" s="445" t="s">
        <v>5178</v>
      </c>
    </row>
    <row r="737" spans="1:19">
      <c r="A737" s="427" t="s">
        <v>47</v>
      </c>
      <c r="B737" s="428" t="s">
        <v>442</v>
      </c>
      <c r="C737" s="429" t="s">
        <v>801</v>
      </c>
      <c r="D737" s="443" t="s">
        <v>2128</v>
      </c>
      <c r="E737" s="430" t="s">
        <v>4679</v>
      </c>
      <c r="F737" s="434">
        <v>520710</v>
      </c>
      <c r="G737" s="429" t="s">
        <v>162</v>
      </c>
      <c r="H737" s="438">
        <v>451.94</v>
      </c>
      <c r="I737" s="438">
        <v>450</v>
      </c>
      <c r="J737" s="438"/>
      <c r="K737" s="438">
        <v>450</v>
      </c>
      <c r="L737" s="438">
        <v>0</v>
      </c>
      <c r="M737" s="432">
        <v>450</v>
      </c>
      <c r="N737" s="432">
        <f t="shared" si="23"/>
        <v>450</v>
      </c>
      <c r="O737" s="467">
        <v>450</v>
      </c>
      <c r="P737" s="471"/>
      <c r="Q737" s="468">
        <f t="shared" si="24"/>
        <v>450</v>
      </c>
      <c r="R737" s="468" t="e">
        <f>SUMIF(EXPdata!G:G,C:C,EXPdata!#REF!)</f>
        <v>#REF!</v>
      </c>
      <c r="S737" s="463" t="s">
        <v>4325</v>
      </c>
    </row>
    <row r="738" spans="1:19">
      <c r="A738" s="427" t="s">
        <v>47</v>
      </c>
      <c r="B738" s="428" t="s">
        <v>442</v>
      </c>
      <c r="C738" s="429" t="s">
        <v>802</v>
      </c>
      <c r="D738" s="443" t="s">
        <v>2128</v>
      </c>
      <c r="E738" s="430" t="s">
        <v>4679</v>
      </c>
      <c r="F738" s="434">
        <v>520800</v>
      </c>
      <c r="G738" s="429" t="s">
        <v>54</v>
      </c>
      <c r="H738" s="438">
        <v>271.16000000000003</v>
      </c>
      <c r="I738" s="438">
        <v>1450</v>
      </c>
      <c r="J738" s="438"/>
      <c r="K738" s="438">
        <v>1450</v>
      </c>
      <c r="L738" s="438">
        <v>0</v>
      </c>
      <c r="M738" s="432">
        <v>1375.6</v>
      </c>
      <c r="N738" s="432">
        <f t="shared" si="23"/>
        <v>1375.6</v>
      </c>
      <c r="O738" s="467">
        <v>1450</v>
      </c>
      <c r="P738" s="471"/>
      <c r="Q738" s="468">
        <f t="shared" si="24"/>
        <v>1450</v>
      </c>
      <c r="R738" s="468" t="e">
        <f>SUMIF(EXPdata!G:G,C:C,EXPdata!#REF!)</f>
        <v>#REF!</v>
      </c>
      <c r="S738" s="463" t="s">
        <v>4326</v>
      </c>
    </row>
    <row r="739" spans="1:19">
      <c r="A739" s="427" t="s">
        <v>47</v>
      </c>
      <c r="B739" s="428" t="s">
        <v>442</v>
      </c>
      <c r="C739" s="429" t="s">
        <v>803</v>
      </c>
      <c r="D739" s="443" t="s">
        <v>30</v>
      </c>
      <c r="E739" s="430" t="s">
        <v>4679</v>
      </c>
      <c r="F739" s="434">
        <v>520845</v>
      </c>
      <c r="G739" s="429" t="s">
        <v>89</v>
      </c>
      <c r="H739" s="438">
        <v>558.52</v>
      </c>
      <c r="I739" s="438">
        <v>1000</v>
      </c>
      <c r="J739" s="438"/>
      <c r="K739" s="438">
        <v>1000</v>
      </c>
      <c r="L739" s="438">
        <v>0</v>
      </c>
      <c r="M739" s="432">
        <v>1000</v>
      </c>
      <c r="N739" s="432">
        <f t="shared" si="23"/>
        <v>1000</v>
      </c>
      <c r="O739" s="467">
        <v>1000</v>
      </c>
      <c r="P739" s="471"/>
      <c r="Q739" s="468">
        <f t="shared" si="24"/>
        <v>1000</v>
      </c>
      <c r="R739" s="468" t="e">
        <f>SUMIF(EXPdata!G:G,C:C,EXPdata!#REF!)</f>
        <v>#REF!</v>
      </c>
      <c r="S739" s="463" t="s">
        <v>4327</v>
      </c>
    </row>
    <row r="740" spans="1:19">
      <c r="A740" s="427" t="s">
        <v>47</v>
      </c>
      <c r="B740" s="428" t="s">
        <v>442</v>
      </c>
      <c r="C740" s="429" t="s">
        <v>804</v>
      </c>
      <c r="D740" s="443" t="s">
        <v>2128</v>
      </c>
      <c r="E740" s="430" t="s">
        <v>4679</v>
      </c>
      <c r="F740" s="434">
        <v>521420</v>
      </c>
      <c r="G740" s="429" t="s">
        <v>90</v>
      </c>
      <c r="H740" s="438">
        <v>5390.9199999999992</v>
      </c>
      <c r="I740" s="438">
        <v>3100</v>
      </c>
      <c r="J740" s="438"/>
      <c r="K740" s="438">
        <v>3100</v>
      </c>
      <c r="L740" s="438">
        <v>495.78</v>
      </c>
      <c r="M740" s="432">
        <v>2507.31</v>
      </c>
      <c r="N740" s="432">
        <f t="shared" si="23"/>
        <v>3003.09</v>
      </c>
      <c r="O740" s="467">
        <v>3100</v>
      </c>
      <c r="P740" s="471"/>
      <c r="Q740" s="468">
        <f t="shared" si="24"/>
        <v>3100</v>
      </c>
      <c r="R740" s="468" t="e">
        <f>SUMIF(EXPdata!G:G,C:C,EXPdata!#REF!)</f>
        <v>#REF!</v>
      </c>
      <c r="S740" s="463" t="s">
        <v>4328</v>
      </c>
    </row>
    <row r="741" spans="1:19" ht="30">
      <c r="A741" s="427" t="s">
        <v>47</v>
      </c>
      <c r="B741" s="428" t="s">
        <v>442</v>
      </c>
      <c r="C741" s="429" t="s">
        <v>1762</v>
      </c>
      <c r="D741" s="443" t="s">
        <v>2128</v>
      </c>
      <c r="E741" s="430" t="s">
        <v>4679</v>
      </c>
      <c r="F741" s="434">
        <v>521720</v>
      </c>
      <c r="G741" s="429" t="s">
        <v>121</v>
      </c>
      <c r="H741" s="438">
        <v>186</v>
      </c>
      <c r="I741" s="438">
        <v>3000</v>
      </c>
      <c r="J741" s="438"/>
      <c r="K741" s="438">
        <v>3000</v>
      </c>
      <c r="L741" s="438">
        <v>0</v>
      </c>
      <c r="M741" s="432">
        <v>3000</v>
      </c>
      <c r="N741" s="432">
        <f t="shared" si="23"/>
        <v>3000</v>
      </c>
      <c r="O741" s="467">
        <v>3000</v>
      </c>
      <c r="P741" s="471"/>
      <c r="Q741" s="468">
        <f t="shared" si="24"/>
        <v>3000</v>
      </c>
      <c r="R741" s="468" t="e">
        <f>SUMIF(EXPdata!G:G,C:C,EXPdata!#REF!)</f>
        <v>#REF!</v>
      </c>
      <c r="S741" s="463" t="s">
        <v>4329</v>
      </c>
    </row>
    <row r="742" spans="1:19">
      <c r="A742" s="427" t="s">
        <v>47</v>
      </c>
      <c r="B742" s="428" t="s">
        <v>442</v>
      </c>
      <c r="C742" s="429" t="s">
        <v>805</v>
      </c>
      <c r="D742" s="443" t="s">
        <v>2128</v>
      </c>
      <c r="E742" s="430" t="s">
        <v>4679</v>
      </c>
      <c r="F742" s="434">
        <v>522310</v>
      </c>
      <c r="G742" s="429" t="s">
        <v>60</v>
      </c>
      <c r="H742" s="438">
        <v>1082.1300000000001</v>
      </c>
      <c r="I742" s="438">
        <v>2500</v>
      </c>
      <c r="J742" s="438"/>
      <c r="K742" s="438">
        <v>2500</v>
      </c>
      <c r="L742" s="438">
        <v>99.86</v>
      </c>
      <c r="M742" s="432">
        <v>2400.14</v>
      </c>
      <c r="N742" s="432">
        <f t="shared" si="23"/>
        <v>2500</v>
      </c>
      <c r="O742" s="467">
        <v>2500</v>
      </c>
      <c r="P742" s="471"/>
      <c r="Q742" s="468">
        <f t="shared" si="24"/>
        <v>2500</v>
      </c>
      <c r="R742" s="468" t="e">
        <f>SUMIF(EXPdata!G:G,C:C,EXPdata!#REF!)</f>
        <v>#REF!</v>
      </c>
      <c r="S742" s="463"/>
    </row>
    <row r="743" spans="1:19">
      <c r="A743" s="427" t="s">
        <v>47</v>
      </c>
      <c r="B743" s="428" t="s">
        <v>442</v>
      </c>
      <c r="C743" s="429" t="s">
        <v>806</v>
      </c>
      <c r="D743" s="443" t="s">
        <v>2128</v>
      </c>
      <c r="E743" s="430" t="s">
        <v>4679</v>
      </c>
      <c r="F743" s="434">
        <v>522320</v>
      </c>
      <c r="G743" s="429" t="s">
        <v>93</v>
      </c>
      <c r="H743" s="438">
        <v>230.36</v>
      </c>
      <c r="I743" s="438">
        <v>20000</v>
      </c>
      <c r="J743" s="438"/>
      <c r="K743" s="438">
        <v>20000</v>
      </c>
      <c r="L743" s="438">
        <v>106.1</v>
      </c>
      <c r="M743" s="432">
        <v>19893.900000000001</v>
      </c>
      <c r="N743" s="432">
        <f t="shared" si="23"/>
        <v>20000</v>
      </c>
      <c r="O743" s="467">
        <v>10000</v>
      </c>
      <c r="P743" s="471"/>
      <c r="Q743" s="468">
        <f t="shared" si="24"/>
        <v>10000</v>
      </c>
      <c r="R743" s="468" t="e">
        <f>SUMIF(EXPdata!G:G,C:C,EXPdata!#REF!)</f>
        <v>#REF!</v>
      </c>
      <c r="S743" s="463" t="s">
        <v>4330</v>
      </c>
    </row>
    <row r="744" spans="1:19">
      <c r="A744" s="427" t="s">
        <v>47</v>
      </c>
      <c r="B744" s="428" t="s">
        <v>442</v>
      </c>
      <c r="C744" s="429" t="s">
        <v>807</v>
      </c>
      <c r="D744" s="443" t="s">
        <v>2133</v>
      </c>
      <c r="E744" s="430" t="s">
        <v>4679</v>
      </c>
      <c r="F744" s="434">
        <v>523100</v>
      </c>
      <c r="G744" s="429" t="s">
        <v>61</v>
      </c>
      <c r="H744" s="438">
        <v>50</v>
      </c>
      <c r="I744" s="438">
        <v>600</v>
      </c>
      <c r="J744" s="438"/>
      <c r="K744" s="438">
        <v>600</v>
      </c>
      <c r="L744" s="438">
        <v>0</v>
      </c>
      <c r="M744" s="432">
        <v>600</v>
      </c>
      <c r="N744" s="432">
        <f t="shared" si="23"/>
        <v>600</v>
      </c>
      <c r="O744" s="467">
        <v>500</v>
      </c>
      <c r="P744" s="471"/>
      <c r="Q744" s="468">
        <f t="shared" si="24"/>
        <v>500</v>
      </c>
      <c r="R744" s="468" t="e">
        <f>SUMIF(EXPdata!G:G,C:C,EXPdata!#REF!)</f>
        <v>#REF!</v>
      </c>
      <c r="S744" s="463" t="s">
        <v>4331</v>
      </c>
    </row>
    <row r="745" spans="1:19">
      <c r="A745" s="427" t="s">
        <v>47</v>
      </c>
      <c r="B745" s="428" t="s">
        <v>442</v>
      </c>
      <c r="C745" s="429" t="s">
        <v>808</v>
      </c>
      <c r="D745" s="443" t="s">
        <v>2128</v>
      </c>
      <c r="E745" s="430" t="s">
        <v>4679</v>
      </c>
      <c r="F745" s="434">
        <v>523220</v>
      </c>
      <c r="G745" s="429" t="s">
        <v>108</v>
      </c>
      <c r="H745" s="438">
        <v>120</v>
      </c>
      <c r="I745" s="438">
        <v>750</v>
      </c>
      <c r="J745" s="438"/>
      <c r="K745" s="438">
        <v>750</v>
      </c>
      <c r="L745" s="438">
        <v>0</v>
      </c>
      <c r="M745" s="432">
        <v>750</v>
      </c>
      <c r="N745" s="432">
        <f t="shared" si="23"/>
        <v>750</v>
      </c>
      <c r="O745" s="467">
        <v>750</v>
      </c>
      <c r="P745" s="471"/>
      <c r="Q745" s="468">
        <f t="shared" si="24"/>
        <v>750</v>
      </c>
      <c r="R745" s="468" t="e">
        <f>SUMIF(EXPdata!G:G,C:C,EXPdata!#REF!)</f>
        <v>#REF!</v>
      </c>
      <c r="S745" s="463" t="s">
        <v>4332</v>
      </c>
    </row>
    <row r="746" spans="1:19">
      <c r="A746" s="427" t="s">
        <v>47</v>
      </c>
      <c r="B746" s="428" t="s">
        <v>442</v>
      </c>
      <c r="C746" s="429" t="s">
        <v>809</v>
      </c>
      <c r="D746" s="443" t="s">
        <v>2133</v>
      </c>
      <c r="E746" s="430" t="s">
        <v>4679</v>
      </c>
      <c r="F746" s="434">
        <v>523640</v>
      </c>
      <c r="G746" s="429" t="s">
        <v>109</v>
      </c>
      <c r="H746" s="438">
        <v>0</v>
      </c>
      <c r="I746" s="438">
        <v>500</v>
      </c>
      <c r="J746" s="438"/>
      <c r="K746" s="438">
        <v>500</v>
      </c>
      <c r="L746" s="438">
        <v>0</v>
      </c>
      <c r="M746" s="432">
        <v>500</v>
      </c>
      <c r="N746" s="432">
        <f t="shared" si="23"/>
        <v>500</v>
      </c>
      <c r="O746" s="467">
        <v>500</v>
      </c>
      <c r="P746" s="471"/>
      <c r="Q746" s="468">
        <f t="shared" si="24"/>
        <v>500</v>
      </c>
      <c r="R746" s="468" t="e">
        <f>SUMIF(EXPdata!G:G,C:C,EXPdata!#REF!)</f>
        <v>#REF!</v>
      </c>
      <c r="S746" s="463"/>
    </row>
    <row r="747" spans="1:19">
      <c r="A747" s="427" t="s">
        <v>47</v>
      </c>
      <c r="B747" s="428" t="s">
        <v>442</v>
      </c>
      <c r="C747" s="429" t="s">
        <v>811</v>
      </c>
      <c r="D747" s="443" t="s">
        <v>2133</v>
      </c>
      <c r="E747" s="430" t="s">
        <v>4679</v>
      </c>
      <c r="F747" s="434">
        <v>523680</v>
      </c>
      <c r="G747" s="429" t="s">
        <v>65</v>
      </c>
      <c r="H747" s="438">
        <v>0</v>
      </c>
      <c r="I747" s="438">
        <v>600</v>
      </c>
      <c r="J747" s="438"/>
      <c r="K747" s="438">
        <v>600</v>
      </c>
      <c r="L747" s="438">
        <v>0</v>
      </c>
      <c r="M747" s="432">
        <v>600</v>
      </c>
      <c r="N747" s="432">
        <f t="shared" si="23"/>
        <v>600</v>
      </c>
      <c r="O747" s="467">
        <v>600</v>
      </c>
      <c r="P747" s="471"/>
      <c r="Q747" s="468">
        <f t="shared" si="24"/>
        <v>600</v>
      </c>
      <c r="R747" s="468" t="e">
        <f>SUMIF(EXPdata!G:G,C:C,EXPdata!#REF!)</f>
        <v>#REF!</v>
      </c>
      <c r="S747" s="463"/>
    </row>
    <row r="748" spans="1:19">
      <c r="A748" s="427" t="s">
        <v>47</v>
      </c>
      <c r="B748" s="428" t="s">
        <v>442</v>
      </c>
      <c r="C748" s="429" t="s">
        <v>812</v>
      </c>
      <c r="D748" s="443" t="s">
        <v>2133</v>
      </c>
      <c r="E748" s="430" t="s">
        <v>4679</v>
      </c>
      <c r="F748" s="434">
        <v>523700</v>
      </c>
      <c r="G748" s="429" t="s">
        <v>66</v>
      </c>
      <c r="H748" s="438">
        <v>614.58999999999992</v>
      </c>
      <c r="I748" s="438">
        <v>2000</v>
      </c>
      <c r="J748" s="438"/>
      <c r="K748" s="438">
        <v>2000</v>
      </c>
      <c r="L748" s="438">
        <v>0</v>
      </c>
      <c r="M748" s="432">
        <v>2000</v>
      </c>
      <c r="N748" s="432">
        <f t="shared" si="23"/>
        <v>2000</v>
      </c>
      <c r="O748" s="467">
        <v>2000</v>
      </c>
      <c r="P748" s="471"/>
      <c r="Q748" s="468">
        <f t="shared" si="24"/>
        <v>2000</v>
      </c>
      <c r="R748" s="468" t="e">
        <f>SUMIF(EXPdata!G:G,C:C,EXPdata!#REF!)</f>
        <v>#REF!</v>
      </c>
      <c r="S748" s="463"/>
    </row>
    <row r="749" spans="1:19">
      <c r="A749" s="427" t="s">
        <v>47</v>
      </c>
      <c r="B749" s="428" t="s">
        <v>442</v>
      </c>
      <c r="C749" s="429" t="s">
        <v>2910</v>
      </c>
      <c r="D749" s="443" t="s">
        <v>2133</v>
      </c>
      <c r="E749" s="430" t="s">
        <v>4679</v>
      </c>
      <c r="F749" s="434">
        <v>524660</v>
      </c>
      <c r="G749" s="429" t="s">
        <v>343</v>
      </c>
      <c r="H749" s="438"/>
      <c r="I749" s="438"/>
      <c r="J749" s="438"/>
      <c r="K749" s="438"/>
      <c r="L749" s="438">
        <v>161.25</v>
      </c>
      <c r="M749" s="432">
        <v>175</v>
      </c>
      <c r="N749" s="432">
        <f t="shared" si="23"/>
        <v>336.25</v>
      </c>
      <c r="O749" s="467">
        <v>500</v>
      </c>
      <c r="P749" s="471"/>
      <c r="Q749" s="468">
        <f t="shared" si="24"/>
        <v>500</v>
      </c>
      <c r="R749" s="468" t="e">
        <f>SUMIF(EXPdata!G:G,C:C,EXPdata!#REF!)</f>
        <v>#REF!</v>
      </c>
      <c r="S749" s="463" t="s">
        <v>4333</v>
      </c>
    </row>
    <row r="750" spans="1:19">
      <c r="A750" s="427" t="s">
        <v>47</v>
      </c>
      <c r="B750" s="428" t="s">
        <v>442</v>
      </c>
      <c r="C750" s="429" t="s">
        <v>816</v>
      </c>
      <c r="D750" s="443" t="s">
        <v>2133</v>
      </c>
      <c r="E750" s="430" t="s">
        <v>4679</v>
      </c>
      <c r="F750" s="434">
        <v>525440</v>
      </c>
      <c r="G750" s="429" t="s">
        <v>111</v>
      </c>
      <c r="H750" s="438">
        <v>0</v>
      </c>
      <c r="I750" s="438">
        <v>10500</v>
      </c>
      <c r="J750" s="438"/>
      <c r="K750" s="438">
        <v>10500</v>
      </c>
      <c r="L750" s="438">
        <v>0</v>
      </c>
      <c r="M750" s="432">
        <v>10500</v>
      </c>
      <c r="N750" s="432">
        <f t="shared" si="23"/>
        <v>10500</v>
      </c>
      <c r="O750" s="467">
        <v>10500</v>
      </c>
      <c r="P750" s="471"/>
      <c r="Q750" s="468">
        <f t="shared" si="24"/>
        <v>10500</v>
      </c>
      <c r="R750" s="468" t="e">
        <f>SUMIF(EXPdata!G:G,C:C,EXPdata!#REF!)</f>
        <v>#REF!</v>
      </c>
      <c r="S750" s="463" t="s">
        <v>4334</v>
      </c>
    </row>
    <row r="751" spans="1:19">
      <c r="A751" s="427" t="s">
        <v>47</v>
      </c>
      <c r="B751" s="428" t="s">
        <v>442</v>
      </c>
      <c r="C751" s="429" t="s">
        <v>819</v>
      </c>
      <c r="D751" s="443" t="s">
        <v>2128</v>
      </c>
      <c r="E751" s="430" t="s">
        <v>4679</v>
      </c>
      <c r="F751" s="434">
        <v>526940</v>
      </c>
      <c r="G751" s="429" t="s">
        <v>71</v>
      </c>
      <c r="H751" s="438">
        <v>0</v>
      </c>
      <c r="I751" s="438">
        <v>300</v>
      </c>
      <c r="J751" s="438"/>
      <c r="K751" s="438">
        <v>300</v>
      </c>
      <c r="L751" s="438">
        <v>0</v>
      </c>
      <c r="M751" s="432">
        <v>300</v>
      </c>
      <c r="N751" s="432">
        <f t="shared" si="23"/>
        <v>300</v>
      </c>
      <c r="O751" s="467">
        <v>500</v>
      </c>
      <c r="P751" s="471"/>
      <c r="Q751" s="468">
        <f t="shared" si="24"/>
        <v>500</v>
      </c>
      <c r="R751" s="468" t="e">
        <f>SUMIF(EXPdata!G:G,C:C,EXPdata!#REF!)</f>
        <v>#REF!</v>
      </c>
      <c r="S751" s="463"/>
    </row>
    <row r="752" spans="1:19" ht="30">
      <c r="A752" s="427" t="s">
        <v>47</v>
      </c>
      <c r="B752" s="428" t="s">
        <v>442</v>
      </c>
      <c r="C752" s="429" t="s">
        <v>820</v>
      </c>
      <c r="D752" s="443" t="s">
        <v>2128</v>
      </c>
      <c r="E752" s="430" t="s">
        <v>4679</v>
      </c>
      <c r="F752" s="434">
        <v>526960</v>
      </c>
      <c r="G752" s="429" t="s">
        <v>97</v>
      </c>
      <c r="H752" s="438">
        <v>186.08999999999997</v>
      </c>
      <c r="I752" s="438">
        <v>1000</v>
      </c>
      <c r="J752" s="438"/>
      <c r="K752" s="438">
        <v>1000</v>
      </c>
      <c r="L752" s="438">
        <v>0</v>
      </c>
      <c r="M752" s="432">
        <v>1000</v>
      </c>
      <c r="N752" s="432">
        <f t="shared" si="23"/>
        <v>1000</v>
      </c>
      <c r="O752" s="522">
        <v>2000</v>
      </c>
      <c r="P752" s="471"/>
      <c r="Q752" s="468">
        <f t="shared" si="24"/>
        <v>2000</v>
      </c>
      <c r="R752" s="468" t="e">
        <f>SUMIF(EXPdata!G:G,C:C,EXPdata!#REF!)</f>
        <v>#REF!</v>
      </c>
      <c r="S752" s="532" t="s">
        <v>5333</v>
      </c>
    </row>
    <row r="753" spans="1:19">
      <c r="A753" s="427" t="s">
        <v>47</v>
      </c>
      <c r="B753" s="428" t="s">
        <v>442</v>
      </c>
      <c r="C753" s="429" t="s">
        <v>821</v>
      </c>
      <c r="D753" s="443" t="s">
        <v>2131</v>
      </c>
      <c r="E753" s="430" t="s">
        <v>4679</v>
      </c>
      <c r="F753" s="434">
        <v>527100</v>
      </c>
      <c r="G753" s="429" t="s">
        <v>72</v>
      </c>
      <c r="H753" s="438">
        <v>0</v>
      </c>
      <c r="I753" s="438">
        <v>1500</v>
      </c>
      <c r="J753" s="438"/>
      <c r="K753" s="438">
        <v>1500</v>
      </c>
      <c r="L753" s="438">
        <v>0</v>
      </c>
      <c r="M753" s="432">
        <v>1500</v>
      </c>
      <c r="N753" s="432">
        <f t="shared" si="23"/>
        <v>1500</v>
      </c>
      <c r="O753" s="467">
        <v>1500</v>
      </c>
      <c r="P753" s="471"/>
      <c r="Q753" s="468">
        <f t="shared" si="24"/>
        <v>1500</v>
      </c>
      <c r="R753" s="468" t="e">
        <f>SUMIF(EXPdata!G:G,C:C,EXPdata!#REF!)</f>
        <v>#REF!</v>
      </c>
      <c r="S753" s="463" t="s">
        <v>4335</v>
      </c>
    </row>
    <row r="754" spans="1:19">
      <c r="A754" s="427" t="s">
        <v>47</v>
      </c>
      <c r="B754" s="428" t="s">
        <v>442</v>
      </c>
      <c r="C754" s="429" t="s">
        <v>822</v>
      </c>
      <c r="D754" s="443" t="s">
        <v>2128</v>
      </c>
      <c r="E754" s="430" t="s">
        <v>4679</v>
      </c>
      <c r="F754" s="434">
        <v>527680</v>
      </c>
      <c r="G754" s="429" t="s">
        <v>74</v>
      </c>
      <c r="H754" s="438">
        <v>0</v>
      </c>
      <c r="I754" s="438">
        <v>500</v>
      </c>
      <c r="J754" s="438"/>
      <c r="K754" s="438">
        <v>500</v>
      </c>
      <c r="L754" s="438">
        <v>0</v>
      </c>
      <c r="M754" s="432">
        <v>500</v>
      </c>
      <c r="N754" s="432">
        <f t="shared" si="23"/>
        <v>500</v>
      </c>
      <c r="O754" s="467">
        <v>500</v>
      </c>
      <c r="P754" s="471"/>
      <c r="Q754" s="468">
        <f t="shared" si="24"/>
        <v>500</v>
      </c>
      <c r="R754" s="468" t="e">
        <f>SUMIF(EXPdata!G:G,C:C,EXPdata!#REF!)</f>
        <v>#REF!</v>
      </c>
      <c r="S754" s="463"/>
    </row>
    <row r="755" spans="1:19">
      <c r="A755" s="427" t="s">
        <v>47</v>
      </c>
      <c r="B755" s="428" t="s">
        <v>442</v>
      </c>
      <c r="C755" s="429" t="s">
        <v>2854</v>
      </c>
      <c r="D755" s="433" t="s">
        <v>2130</v>
      </c>
      <c r="E755" s="477" t="s">
        <v>4679</v>
      </c>
      <c r="F755" s="431">
        <v>527690</v>
      </c>
      <c r="G755" s="478" t="s">
        <v>2571</v>
      </c>
      <c r="H755" s="438"/>
      <c r="I755" s="438">
        <v>9070</v>
      </c>
      <c r="J755" s="438">
        <v>-184</v>
      </c>
      <c r="K755" s="438">
        <v>8886</v>
      </c>
      <c r="L755" s="438">
        <v>618.16999999999996</v>
      </c>
      <c r="M755" s="432">
        <v>2000</v>
      </c>
      <c r="N755" s="432">
        <f t="shared" si="23"/>
        <v>2618.17</v>
      </c>
      <c r="O755" s="467">
        <v>6978</v>
      </c>
      <c r="P755" s="471"/>
      <c r="Q755" s="468">
        <f t="shared" si="24"/>
        <v>6978</v>
      </c>
      <c r="R755" s="468" t="e">
        <f>SUMIF(EXPdata!G:G,C:C,EXPdata!#REF!)</f>
        <v>#REF!</v>
      </c>
      <c r="S755" s="445" t="s">
        <v>5176</v>
      </c>
    </row>
    <row r="756" spans="1:19">
      <c r="A756" s="427" t="s">
        <v>47</v>
      </c>
      <c r="B756" s="428" t="s">
        <v>442</v>
      </c>
      <c r="C756" s="429" t="s">
        <v>823</v>
      </c>
      <c r="D756" s="443" t="s">
        <v>2128</v>
      </c>
      <c r="E756" s="430" t="s">
        <v>4679</v>
      </c>
      <c r="F756" s="434">
        <v>527720</v>
      </c>
      <c r="G756" s="429" t="s">
        <v>98</v>
      </c>
      <c r="H756" s="438">
        <v>0</v>
      </c>
      <c r="I756" s="438">
        <v>600</v>
      </c>
      <c r="J756" s="438"/>
      <c r="K756" s="438">
        <v>600</v>
      </c>
      <c r="L756" s="438">
        <v>0</v>
      </c>
      <c r="M756" s="432">
        <v>1500</v>
      </c>
      <c r="N756" s="432">
        <f t="shared" si="23"/>
        <v>1500</v>
      </c>
      <c r="O756" s="467">
        <v>2600</v>
      </c>
      <c r="P756" s="471"/>
      <c r="Q756" s="468">
        <f t="shared" si="24"/>
        <v>2600</v>
      </c>
      <c r="R756" s="468" t="e">
        <f>SUMIF(EXPdata!G:G,C:C,EXPdata!#REF!)</f>
        <v>#REF!</v>
      </c>
      <c r="S756" s="463" t="s">
        <v>4336</v>
      </c>
    </row>
    <row r="757" spans="1:19" ht="30">
      <c r="A757" s="427" t="s">
        <v>47</v>
      </c>
      <c r="B757" s="428" t="s">
        <v>442</v>
      </c>
      <c r="C757" s="429" t="s">
        <v>825</v>
      </c>
      <c r="D757" s="488" t="s">
        <v>2546</v>
      </c>
      <c r="E757" s="489" t="s">
        <v>4679</v>
      </c>
      <c r="F757" s="490">
        <v>527840</v>
      </c>
      <c r="G757" s="491" t="s">
        <v>75</v>
      </c>
      <c r="H757" s="438">
        <v>877.13</v>
      </c>
      <c r="I757" s="438">
        <v>2000</v>
      </c>
      <c r="J757" s="438"/>
      <c r="K757" s="438">
        <v>2000</v>
      </c>
      <c r="L757" s="438">
        <v>0</v>
      </c>
      <c r="M757" s="432">
        <v>500</v>
      </c>
      <c r="N757" s="432">
        <f t="shared" si="23"/>
        <v>500</v>
      </c>
      <c r="O757" s="522">
        <v>3000</v>
      </c>
      <c r="P757" s="471"/>
      <c r="Q757" s="468">
        <f t="shared" si="24"/>
        <v>3000</v>
      </c>
      <c r="R757" s="468" t="e">
        <f>SUMIF(EXPdata!G:G,C:C,EXPdata!#REF!)</f>
        <v>#REF!</v>
      </c>
      <c r="S757" s="463" t="s">
        <v>4337</v>
      </c>
    </row>
    <row r="758" spans="1:19">
      <c r="A758" s="427" t="s">
        <v>47</v>
      </c>
      <c r="B758" s="428" t="s">
        <v>442</v>
      </c>
      <c r="C758" s="429" t="s">
        <v>1338</v>
      </c>
      <c r="D758" s="443" t="s">
        <v>2128</v>
      </c>
      <c r="E758" s="430" t="s">
        <v>4679</v>
      </c>
      <c r="F758" s="434">
        <v>527940</v>
      </c>
      <c r="G758" s="429" t="s">
        <v>125</v>
      </c>
      <c r="H758" s="438">
        <v>0</v>
      </c>
      <c r="I758" s="438">
        <v>2000</v>
      </c>
      <c r="J758" s="438"/>
      <c r="K758" s="438">
        <v>2000</v>
      </c>
      <c r="L758" s="438">
        <v>0</v>
      </c>
      <c r="M758" s="432">
        <v>2000</v>
      </c>
      <c r="N758" s="432">
        <f t="shared" si="23"/>
        <v>2000</v>
      </c>
      <c r="O758" s="467">
        <v>2000</v>
      </c>
      <c r="P758" s="471"/>
      <c r="Q758" s="468">
        <f t="shared" si="24"/>
        <v>2000</v>
      </c>
      <c r="R758" s="468" t="e">
        <f>SUMIF(EXPdata!G:G,C:C,EXPdata!#REF!)</f>
        <v>#REF!</v>
      </c>
      <c r="S758" s="463"/>
    </row>
    <row r="759" spans="1:19">
      <c r="A759" s="427" t="s">
        <v>47</v>
      </c>
      <c r="B759" s="428" t="s">
        <v>442</v>
      </c>
      <c r="C759" s="429" t="s">
        <v>827</v>
      </c>
      <c r="D759" s="443" t="s">
        <v>2131</v>
      </c>
      <c r="E759" s="430" t="s">
        <v>4679</v>
      </c>
      <c r="F759" s="434">
        <v>528920</v>
      </c>
      <c r="G759" s="429" t="s">
        <v>78</v>
      </c>
      <c r="H759" s="438">
        <v>6434.1399999999994</v>
      </c>
      <c r="I759" s="438">
        <v>11000</v>
      </c>
      <c r="J759" s="438"/>
      <c r="K759" s="438">
        <v>11000</v>
      </c>
      <c r="L759" s="438">
        <v>1252.75</v>
      </c>
      <c r="M759" s="432">
        <v>0</v>
      </c>
      <c r="N759" s="432">
        <f t="shared" si="23"/>
        <v>1252.75</v>
      </c>
      <c r="O759" s="467">
        <v>4022</v>
      </c>
      <c r="P759" s="471"/>
      <c r="Q759" s="468">
        <f t="shared" si="24"/>
        <v>4022</v>
      </c>
      <c r="R759" s="468" t="e">
        <f>SUMIF(EXPdata!G:G,C:C,EXPdata!#REF!)</f>
        <v>#REF!</v>
      </c>
      <c r="S759" s="463" t="s">
        <v>4278</v>
      </c>
    </row>
    <row r="760" spans="1:19">
      <c r="A760" s="427" t="s">
        <v>47</v>
      </c>
      <c r="B760" s="428" t="s">
        <v>442</v>
      </c>
      <c r="C760" s="429" t="s">
        <v>829</v>
      </c>
      <c r="D760" s="443" t="s">
        <v>30</v>
      </c>
      <c r="E760" s="430" t="s">
        <v>4679</v>
      </c>
      <c r="F760" s="434">
        <v>529500</v>
      </c>
      <c r="G760" s="429" t="s">
        <v>100</v>
      </c>
      <c r="H760" s="438">
        <v>1263.1400000000001</v>
      </c>
      <c r="I760" s="438">
        <v>3000</v>
      </c>
      <c r="J760" s="438"/>
      <c r="K760" s="438">
        <v>3000</v>
      </c>
      <c r="L760" s="438">
        <v>385.57000000000005</v>
      </c>
      <c r="M760" s="432">
        <v>1000</v>
      </c>
      <c r="N760" s="432">
        <f t="shared" si="23"/>
        <v>1385.5700000000002</v>
      </c>
      <c r="O760" s="467">
        <v>3000</v>
      </c>
      <c r="P760" s="471"/>
      <c r="Q760" s="468">
        <f t="shared" si="24"/>
        <v>3000</v>
      </c>
      <c r="R760" s="468" t="e">
        <f>SUMIF(EXPdata!G:G,C:C,EXPdata!#REF!)</f>
        <v>#REF!</v>
      </c>
      <c r="S760" s="463"/>
    </row>
    <row r="761" spans="1:19">
      <c r="A761" s="427" t="s">
        <v>47</v>
      </c>
      <c r="B761" s="428" t="s">
        <v>442</v>
      </c>
      <c r="C761" s="429" t="s">
        <v>830</v>
      </c>
      <c r="D761" s="443" t="s">
        <v>30</v>
      </c>
      <c r="E761" s="430" t="s">
        <v>4679</v>
      </c>
      <c r="F761" s="434">
        <v>529520</v>
      </c>
      <c r="G761" s="429" t="s">
        <v>102</v>
      </c>
      <c r="H761" s="438">
        <v>3100</v>
      </c>
      <c r="I761" s="438">
        <v>4500</v>
      </c>
      <c r="J761" s="438"/>
      <c r="K761" s="438">
        <v>4500</v>
      </c>
      <c r="L761" s="438">
        <v>1550</v>
      </c>
      <c r="M761" s="432">
        <v>1500</v>
      </c>
      <c r="N761" s="432">
        <f t="shared" si="23"/>
        <v>3050</v>
      </c>
      <c r="O761" s="467">
        <v>4500</v>
      </c>
      <c r="P761" s="471"/>
      <c r="Q761" s="468">
        <f t="shared" si="24"/>
        <v>4500</v>
      </c>
      <c r="R761" s="468" t="e">
        <f>SUMIF(EXPdata!G:G,C:C,EXPdata!#REF!)</f>
        <v>#REF!</v>
      </c>
      <c r="S761" s="463" t="s">
        <v>4338</v>
      </c>
    </row>
    <row r="762" spans="1:19">
      <c r="A762" s="427" t="s">
        <v>47</v>
      </c>
      <c r="B762" s="428" t="s">
        <v>442</v>
      </c>
      <c r="C762" s="429" t="s">
        <v>831</v>
      </c>
      <c r="D762" s="443" t="s">
        <v>30</v>
      </c>
      <c r="E762" s="430" t="s">
        <v>4679</v>
      </c>
      <c r="F762" s="434">
        <v>529550</v>
      </c>
      <c r="G762" s="429" t="s">
        <v>103</v>
      </c>
      <c r="H762" s="438">
        <v>304.28999999999996</v>
      </c>
      <c r="I762" s="438">
        <v>450</v>
      </c>
      <c r="J762" s="438"/>
      <c r="K762" s="438">
        <v>450</v>
      </c>
      <c r="L762" s="438">
        <v>304.35000000000002</v>
      </c>
      <c r="M762" s="432">
        <v>325</v>
      </c>
      <c r="N762" s="432">
        <f t="shared" si="23"/>
        <v>629.35</v>
      </c>
      <c r="O762" s="467">
        <v>700</v>
      </c>
      <c r="P762" s="471"/>
      <c r="Q762" s="468">
        <f t="shared" si="24"/>
        <v>700</v>
      </c>
      <c r="R762" s="468" t="e">
        <f>SUMIF(EXPdata!G:G,C:C,EXPdata!#REF!)</f>
        <v>#REF!</v>
      </c>
      <c r="S762" s="463" t="s">
        <v>4339</v>
      </c>
    </row>
    <row r="763" spans="1:19">
      <c r="A763" s="427" t="s">
        <v>47</v>
      </c>
      <c r="B763" s="428" t="s">
        <v>442</v>
      </c>
      <c r="C763" s="429" t="s">
        <v>1712</v>
      </c>
      <c r="D763" s="443" t="s">
        <v>2134</v>
      </c>
      <c r="E763" s="430" t="s">
        <v>4678</v>
      </c>
      <c r="F763" s="434">
        <v>537080</v>
      </c>
      <c r="G763" s="429" t="s">
        <v>84</v>
      </c>
      <c r="H763" s="438">
        <v>135</v>
      </c>
      <c r="I763" s="438">
        <v>135</v>
      </c>
      <c r="J763" s="438"/>
      <c r="K763" s="438">
        <v>135</v>
      </c>
      <c r="L763" s="438">
        <v>0</v>
      </c>
      <c r="M763" s="432">
        <v>135</v>
      </c>
      <c r="N763" s="432">
        <f t="shared" si="23"/>
        <v>135</v>
      </c>
      <c r="O763" s="522">
        <v>550</v>
      </c>
      <c r="P763" s="471"/>
      <c r="Q763" s="468">
        <f t="shared" si="24"/>
        <v>550</v>
      </c>
      <c r="R763" s="468" t="e">
        <f>SUMIF(EXPdata!G:G,C:C,EXPdata!#REF!)</f>
        <v>#REF!</v>
      </c>
      <c r="S763" s="463" t="s">
        <v>4340</v>
      </c>
    </row>
    <row r="764" spans="1:19">
      <c r="A764" s="427" t="s">
        <v>47</v>
      </c>
      <c r="B764" s="428" t="s">
        <v>443</v>
      </c>
      <c r="C764" s="429" t="s">
        <v>1447</v>
      </c>
      <c r="D764" s="482" t="s">
        <v>2547</v>
      </c>
      <c r="E764" s="483" t="s">
        <v>4677</v>
      </c>
      <c r="F764" s="484">
        <v>510000</v>
      </c>
      <c r="G764" s="485" t="s">
        <v>1791</v>
      </c>
      <c r="H764" s="438">
        <v>0</v>
      </c>
      <c r="I764" s="438">
        <v>19664</v>
      </c>
      <c r="J764" s="438"/>
      <c r="K764" s="438">
        <v>19664</v>
      </c>
      <c r="L764" s="438">
        <v>0</v>
      </c>
      <c r="M764" s="432">
        <v>0</v>
      </c>
      <c r="N764" s="432">
        <f t="shared" si="23"/>
        <v>0</v>
      </c>
      <c r="O764" s="467">
        <v>16445</v>
      </c>
      <c r="P764" s="471"/>
      <c r="Q764" s="468">
        <f t="shared" si="24"/>
        <v>16445</v>
      </c>
      <c r="R764" s="468" t="e">
        <f>SUMIF(EXPdata!G:G,C:C,EXPdata!#REF!)</f>
        <v>#REF!</v>
      </c>
      <c r="S764" s="463" t="s">
        <v>4344</v>
      </c>
    </row>
    <row r="765" spans="1:19">
      <c r="A765" s="427" t="s">
        <v>47</v>
      </c>
      <c r="B765" s="428" t="s">
        <v>443</v>
      </c>
      <c r="C765" s="429" t="s">
        <v>2911</v>
      </c>
      <c r="D765" s="443" t="s">
        <v>2129</v>
      </c>
      <c r="E765" s="430" t="s">
        <v>4679</v>
      </c>
      <c r="F765" s="434">
        <v>520115</v>
      </c>
      <c r="G765" s="429" t="s">
        <v>49</v>
      </c>
      <c r="H765" s="438"/>
      <c r="I765" s="438"/>
      <c r="J765" s="438"/>
      <c r="K765" s="438"/>
      <c r="L765" s="438">
        <v>41.92</v>
      </c>
      <c r="M765" s="432">
        <v>0</v>
      </c>
      <c r="N765" s="432">
        <f t="shared" si="23"/>
        <v>41.92</v>
      </c>
      <c r="O765" s="467">
        <v>52.5</v>
      </c>
      <c r="P765" s="471"/>
      <c r="Q765" s="468">
        <f t="shared" si="24"/>
        <v>52.5</v>
      </c>
      <c r="R765" s="468" t="e">
        <f>SUMIF(EXPdata!G:G,C:C,EXPdata!#REF!)</f>
        <v>#REF!</v>
      </c>
      <c r="S765" s="463" t="s">
        <v>4346</v>
      </c>
    </row>
    <row r="766" spans="1:19">
      <c r="A766" s="427" t="s">
        <v>47</v>
      </c>
      <c r="B766" s="428" t="s">
        <v>443</v>
      </c>
      <c r="C766" s="429" t="s">
        <v>845</v>
      </c>
      <c r="D766" s="443" t="s">
        <v>30</v>
      </c>
      <c r="E766" s="430" t="s">
        <v>4679</v>
      </c>
      <c r="F766" s="434">
        <v>520320</v>
      </c>
      <c r="G766" s="429" t="s">
        <v>51</v>
      </c>
      <c r="H766" s="438">
        <v>299.21000000000004</v>
      </c>
      <c r="I766" s="438">
        <v>471</v>
      </c>
      <c r="J766" s="438"/>
      <c r="K766" s="438">
        <v>471</v>
      </c>
      <c r="L766" s="438">
        <v>110.94</v>
      </c>
      <c r="M766" s="432">
        <v>135</v>
      </c>
      <c r="N766" s="432">
        <f t="shared" si="23"/>
        <v>245.94</v>
      </c>
      <c r="O766" s="467">
        <v>500</v>
      </c>
      <c r="P766" s="471"/>
      <c r="Q766" s="468">
        <f t="shared" si="24"/>
        <v>500</v>
      </c>
      <c r="R766" s="468" t="e">
        <f>SUMIF(EXPdata!G:G,C:C,EXPdata!#REF!)</f>
        <v>#REF!</v>
      </c>
      <c r="S766" s="463" t="s">
        <v>4345</v>
      </c>
    </row>
    <row r="767" spans="1:19">
      <c r="A767" s="427" t="s">
        <v>47</v>
      </c>
      <c r="B767" s="428" t="s">
        <v>443</v>
      </c>
      <c r="C767" s="429" t="s">
        <v>846</v>
      </c>
      <c r="D767" s="443" t="s">
        <v>2128</v>
      </c>
      <c r="E767" s="430" t="s">
        <v>4679</v>
      </c>
      <c r="F767" s="434">
        <v>521420</v>
      </c>
      <c r="G767" s="429" t="s">
        <v>90</v>
      </c>
      <c r="H767" s="438">
        <v>0</v>
      </c>
      <c r="I767" s="438">
        <v>3500</v>
      </c>
      <c r="J767" s="438"/>
      <c r="K767" s="438">
        <v>3500</v>
      </c>
      <c r="L767" s="438">
        <v>4776.47</v>
      </c>
      <c r="M767" s="432">
        <v>2000</v>
      </c>
      <c r="N767" s="432">
        <f t="shared" si="23"/>
        <v>6776.47</v>
      </c>
      <c r="O767" s="523">
        <v>7000</v>
      </c>
      <c r="P767" s="471"/>
      <c r="Q767" s="468">
        <f t="shared" si="24"/>
        <v>7000</v>
      </c>
      <c r="R767" s="468" t="e">
        <f>SUMIF(EXPdata!G:G,C:C,EXPdata!#REF!)</f>
        <v>#REF!</v>
      </c>
      <c r="S767" s="463" t="s">
        <v>4342</v>
      </c>
    </row>
    <row r="768" spans="1:19">
      <c r="A768" s="427" t="s">
        <v>47</v>
      </c>
      <c r="B768" s="428" t="s">
        <v>443</v>
      </c>
      <c r="C768" s="429" t="s">
        <v>847</v>
      </c>
      <c r="D768" s="443" t="s">
        <v>2133</v>
      </c>
      <c r="E768" s="430" t="s">
        <v>4679</v>
      </c>
      <c r="F768" s="434">
        <v>525440</v>
      </c>
      <c r="G768" s="429" t="s">
        <v>111</v>
      </c>
      <c r="H768" s="438">
        <v>106850.98</v>
      </c>
      <c r="I768" s="438">
        <v>126000</v>
      </c>
      <c r="J768" s="438"/>
      <c r="K768" s="438">
        <v>126000</v>
      </c>
      <c r="L768" s="438">
        <v>13778.98000000001</v>
      </c>
      <c r="M768" s="432">
        <v>109064.37</v>
      </c>
      <c r="N768" s="432">
        <f t="shared" si="23"/>
        <v>122843.35</v>
      </c>
      <c r="O768" s="467">
        <v>126000</v>
      </c>
      <c r="P768" s="471"/>
      <c r="Q768" s="468">
        <f t="shared" si="24"/>
        <v>126000</v>
      </c>
      <c r="R768" s="468" t="e">
        <f>SUMIF(EXPdata!G:G,C:C,EXPdata!#REF!)</f>
        <v>#REF!</v>
      </c>
      <c r="S768" s="463" t="s">
        <v>4343</v>
      </c>
    </row>
    <row r="769" spans="1:19">
      <c r="A769" s="427" t="s">
        <v>47</v>
      </c>
      <c r="B769" s="428" t="s">
        <v>443</v>
      </c>
      <c r="C769" s="429" t="s">
        <v>2913</v>
      </c>
      <c r="D769" s="433" t="s">
        <v>2130</v>
      </c>
      <c r="E769" s="477" t="s">
        <v>4679</v>
      </c>
      <c r="F769" s="431">
        <v>527690</v>
      </c>
      <c r="G769" s="478" t="s">
        <v>2571</v>
      </c>
      <c r="H769" s="438"/>
      <c r="I769" s="438">
        <v>2911</v>
      </c>
      <c r="J769" s="438">
        <v>-2285</v>
      </c>
      <c r="K769" s="438">
        <v>626</v>
      </c>
      <c r="L769" s="438">
        <v>264.55</v>
      </c>
      <c r="M769" s="432">
        <v>0</v>
      </c>
      <c r="N769" s="432">
        <f t="shared" si="23"/>
        <v>264.55</v>
      </c>
      <c r="O769" s="467">
        <v>1924</v>
      </c>
      <c r="P769" s="471"/>
      <c r="Q769" s="468">
        <f t="shared" si="24"/>
        <v>1924</v>
      </c>
      <c r="R769" s="468" t="e">
        <f>SUMIF(EXPdata!G:G,C:C,EXPdata!#REF!)</f>
        <v>#REF!</v>
      </c>
      <c r="S769" s="445" t="s">
        <v>5176</v>
      </c>
    </row>
    <row r="770" spans="1:19">
      <c r="A770" s="427" t="s">
        <v>47</v>
      </c>
      <c r="B770" s="428" t="s">
        <v>443</v>
      </c>
      <c r="C770" s="429" t="s">
        <v>850</v>
      </c>
      <c r="D770" s="443" t="s">
        <v>30</v>
      </c>
      <c r="E770" s="430" t="s">
        <v>4679</v>
      </c>
      <c r="F770" s="434">
        <v>529500</v>
      </c>
      <c r="G770" s="429" t="s">
        <v>100</v>
      </c>
      <c r="H770" s="438">
        <v>3558.3300000000004</v>
      </c>
      <c r="I770" s="438">
        <v>3000</v>
      </c>
      <c r="J770" s="438"/>
      <c r="K770" s="438">
        <v>3000</v>
      </c>
      <c r="L770" s="438">
        <v>1492.38</v>
      </c>
      <c r="M770" s="432">
        <v>1750</v>
      </c>
      <c r="N770" s="432">
        <f t="shared" si="23"/>
        <v>3242.38</v>
      </c>
      <c r="O770" s="522">
        <v>3500</v>
      </c>
      <c r="P770" s="471"/>
      <c r="Q770" s="468">
        <f t="shared" si="24"/>
        <v>3500</v>
      </c>
      <c r="R770" s="468" t="e">
        <f>SUMIF(EXPdata!G:G,C:C,EXPdata!#REF!)</f>
        <v>#REF!</v>
      </c>
      <c r="S770" s="463" t="s">
        <v>5323</v>
      </c>
    </row>
    <row r="771" spans="1:19">
      <c r="A771" s="427" t="s">
        <v>47</v>
      </c>
      <c r="B771" s="428" t="s">
        <v>1564</v>
      </c>
      <c r="C771" s="429" t="s">
        <v>1448</v>
      </c>
      <c r="D771" s="482" t="s">
        <v>2547</v>
      </c>
      <c r="E771" s="483" t="s">
        <v>4677</v>
      </c>
      <c r="F771" s="484">
        <v>510000</v>
      </c>
      <c r="G771" s="485" t="s">
        <v>1791</v>
      </c>
      <c r="H771" s="438">
        <v>0</v>
      </c>
      <c r="I771" s="438">
        <v>882602</v>
      </c>
      <c r="J771" s="438"/>
      <c r="K771" s="438">
        <v>882602</v>
      </c>
      <c r="L771" s="438">
        <v>0</v>
      </c>
      <c r="M771" s="432">
        <v>400000</v>
      </c>
      <c r="N771" s="432">
        <f t="shared" si="23"/>
        <v>400000</v>
      </c>
      <c r="O771" s="467">
        <v>817296</v>
      </c>
      <c r="P771" s="471"/>
      <c r="Q771" s="468">
        <f t="shared" si="24"/>
        <v>817296</v>
      </c>
      <c r="R771" s="468" t="e">
        <f>SUMIF(EXPdata!G:G,C:C,EXPdata!#REF!)</f>
        <v>#REF!</v>
      </c>
      <c r="S771" s="463" t="s">
        <v>4273</v>
      </c>
    </row>
    <row r="772" spans="1:19">
      <c r="A772" s="427" t="s">
        <v>47</v>
      </c>
      <c r="B772" s="428" t="s">
        <v>1564</v>
      </c>
      <c r="C772" s="429" t="s">
        <v>1302</v>
      </c>
      <c r="D772" s="443" t="s">
        <v>1950</v>
      </c>
      <c r="E772" s="430" t="s">
        <v>4677</v>
      </c>
      <c r="F772" s="434">
        <v>510440</v>
      </c>
      <c r="G772" s="429" t="s">
        <v>465</v>
      </c>
      <c r="H772" s="438">
        <v>6170.01</v>
      </c>
      <c r="I772" s="438">
        <v>6000</v>
      </c>
      <c r="J772" s="438"/>
      <c r="K772" s="438">
        <v>6000</v>
      </c>
      <c r="L772" s="438">
        <v>6416.81</v>
      </c>
      <c r="M772" s="432">
        <v>0</v>
      </c>
      <c r="N772" s="432">
        <f t="shared" si="23"/>
        <v>6416.81</v>
      </c>
      <c r="O772" s="467">
        <v>6600</v>
      </c>
      <c r="P772" s="471"/>
      <c r="Q772" s="468">
        <f t="shared" si="24"/>
        <v>6600</v>
      </c>
      <c r="R772" s="468" t="e">
        <f>SUMIF(EXPdata!G:G,C:C,EXPdata!#REF!)</f>
        <v>#REF!</v>
      </c>
      <c r="S772" s="463" t="s">
        <v>4354</v>
      </c>
    </row>
    <row r="773" spans="1:19">
      <c r="A773" s="427" t="s">
        <v>47</v>
      </c>
      <c r="B773" s="428" t="s">
        <v>1564</v>
      </c>
      <c r="C773" s="429" t="s">
        <v>1351</v>
      </c>
      <c r="D773" s="443" t="s">
        <v>1950</v>
      </c>
      <c r="E773" s="430" t="s">
        <v>4677</v>
      </c>
      <c r="F773" s="434">
        <v>510700</v>
      </c>
      <c r="G773" s="429" t="s">
        <v>468</v>
      </c>
      <c r="H773" s="438">
        <v>153.80000000000001</v>
      </c>
      <c r="I773" s="438">
        <v>0</v>
      </c>
      <c r="J773" s="438"/>
      <c r="K773" s="438">
        <v>0</v>
      </c>
      <c r="L773" s="438">
        <v>380.78</v>
      </c>
      <c r="M773" s="432">
        <v>1000</v>
      </c>
      <c r="N773" s="432">
        <f t="shared" ref="N773:N836" si="25">L773+M773</f>
        <v>1380.78</v>
      </c>
      <c r="O773" s="467">
        <v>500</v>
      </c>
      <c r="P773" s="471"/>
      <c r="Q773" s="468">
        <f t="shared" ref="Q773:Q836" si="26">O773+P773</f>
        <v>500</v>
      </c>
      <c r="R773" s="468" t="e">
        <f>SUMIF(EXPdata!G:G,C:C,EXPdata!#REF!)</f>
        <v>#REF!</v>
      </c>
      <c r="S773" s="463"/>
    </row>
    <row r="774" spans="1:19">
      <c r="A774" s="427" t="s">
        <v>47</v>
      </c>
      <c r="B774" s="428" t="s">
        <v>1564</v>
      </c>
      <c r="C774" s="429" t="s">
        <v>757</v>
      </c>
      <c r="D774" s="443" t="s">
        <v>2129</v>
      </c>
      <c r="E774" s="430" t="s">
        <v>4679</v>
      </c>
      <c r="F774" s="434">
        <v>520115</v>
      </c>
      <c r="G774" s="429" t="s">
        <v>49</v>
      </c>
      <c r="H774" s="438">
        <v>3008.35</v>
      </c>
      <c r="I774" s="438">
        <v>3500</v>
      </c>
      <c r="J774" s="438"/>
      <c r="K774" s="438">
        <v>3500</v>
      </c>
      <c r="L774" s="438">
        <v>882</v>
      </c>
      <c r="M774" s="432">
        <v>2496.87</v>
      </c>
      <c r="N774" s="432">
        <f t="shared" si="25"/>
        <v>3378.87</v>
      </c>
      <c r="O774" s="467">
        <v>3500</v>
      </c>
      <c r="P774" s="471"/>
      <c r="Q774" s="468">
        <f t="shared" si="26"/>
        <v>3500</v>
      </c>
      <c r="R774" s="468" t="e">
        <f>SUMIF(EXPdata!G:G,C:C,EXPdata!#REF!)</f>
        <v>#REF!</v>
      </c>
      <c r="S774" s="463"/>
    </row>
    <row r="775" spans="1:19" ht="45">
      <c r="A775" s="427" t="s">
        <v>47</v>
      </c>
      <c r="B775" s="428" t="s">
        <v>1564</v>
      </c>
      <c r="C775" s="429" t="s">
        <v>758</v>
      </c>
      <c r="D775" s="443" t="s">
        <v>30</v>
      </c>
      <c r="E775" s="430" t="s">
        <v>4679</v>
      </c>
      <c r="F775" s="434">
        <v>520220</v>
      </c>
      <c r="G775" s="429" t="s">
        <v>1792</v>
      </c>
      <c r="H775" s="438">
        <v>19947</v>
      </c>
      <c r="I775" s="438">
        <v>23500</v>
      </c>
      <c r="J775" s="438"/>
      <c r="K775" s="438">
        <v>23500</v>
      </c>
      <c r="L775" s="438">
        <v>0</v>
      </c>
      <c r="M775" s="432">
        <v>0</v>
      </c>
      <c r="N775" s="432">
        <f t="shared" si="25"/>
        <v>0</v>
      </c>
      <c r="O775" s="467">
        <v>4632</v>
      </c>
      <c r="P775" s="471"/>
      <c r="Q775" s="468">
        <f t="shared" si="26"/>
        <v>4632</v>
      </c>
      <c r="R775" s="468" t="e">
        <f>SUMIF(EXPdata!G:G,C:C,EXPdata!#REF!)</f>
        <v>#REF!</v>
      </c>
      <c r="S775" s="463" t="s">
        <v>4308</v>
      </c>
    </row>
    <row r="776" spans="1:19" ht="30">
      <c r="A776" s="427" t="s">
        <v>47</v>
      </c>
      <c r="B776" s="428" t="s">
        <v>1564</v>
      </c>
      <c r="C776" s="429" t="s">
        <v>759</v>
      </c>
      <c r="D776" s="443" t="s">
        <v>30</v>
      </c>
      <c r="E776" s="430" t="s">
        <v>4679</v>
      </c>
      <c r="F776" s="434">
        <v>520230</v>
      </c>
      <c r="G776" s="429" t="s">
        <v>50</v>
      </c>
      <c r="H776" s="438">
        <v>5738.33</v>
      </c>
      <c r="I776" s="438">
        <v>5760</v>
      </c>
      <c r="J776" s="438"/>
      <c r="K776" s="438">
        <v>5760</v>
      </c>
      <c r="L776" s="438">
        <v>1903.26</v>
      </c>
      <c r="M776" s="432">
        <v>3200</v>
      </c>
      <c r="N776" s="432">
        <f t="shared" si="25"/>
        <v>5103.26</v>
      </c>
      <c r="O776" s="522">
        <v>6600</v>
      </c>
      <c r="P776" s="471"/>
      <c r="Q776" s="468">
        <f t="shared" si="26"/>
        <v>6600</v>
      </c>
      <c r="R776" s="468" t="e">
        <f>SUMIF(EXPdata!G:G,C:C,EXPdata!#REF!)</f>
        <v>#REF!</v>
      </c>
      <c r="S776" s="463" t="s">
        <v>4309</v>
      </c>
    </row>
    <row r="777" spans="1:19">
      <c r="A777" s="427" t="s">
        <v>47</v>
      </c>
      <c r="B777" s="428" t="s">
        <v>1564</v>
      </c>
      <c r="C777" s="429" t="s">
        <v>760</v>
      </c>
      <c r="D777" s="443" t="s">
        <v>30</v>
      </c>
      <c r="E777" s="430" t="s">
        <v>4679</v>
      </c>
      <c r="F777" s="434">
        <v>520330</v>
      </c>
      <c r="G777" s="429" t="s">
        <v>52</v>
      </c>
      <c r="H777" s="438">
        <v>1267.7200000000003</v>
      </c>
      <c r="I777" s="438">
        <v>1320</v>
      </c>
      <c r="J777" s="438"/>
      <c r="K777" s="438">
        <v>1320</v>
      </c>
      <c r="L777" s="438">
        <v>755.41</v>
      </c>
      <c r="M777" s="432">
        <v>648</v>
      </c>
      <c r="N777" s="432">
        <f t="shared" si="25"/>
        <v>1403.4099999999999</v>
      </c>
      <c r="O777" s="467">
        <v>1420</v>
      </c>
      <c r="P777" s="471"/>
      <c r="Q777" s="468">
        <f t="shared" si="26"/>
        <v>1420</v>
      </c>
      <c r="R777" s="468" t="e">
        <f>SUMIF(EXPdata!G:G,C:C,EXPdata!#REF!)</f>
        <v>#REF!</v>
      </c>
      <c r="S777" s="463" t="s">
        <v>4310</v>
      </c>
    </row>
    <row r="778" spans="1:19">
      <c r="A778" s="427" t="s">
        <v>47</v>
      </c>
      <c r="B778" s="428" t="s">
        <v>1564</v>
      </c>
      <c r="C778" s="429" t="s">
        <v>2914</v>
      </c>
      <c r="D778" s="433" t="s">
        <v>2130</v>
      </c>
      <c r="E778" s="477" t="s">
        <v>4679</v>
      </c>
      <c r="F778" s="480">
        <v>520360</v>
      </c>
      <c r="G778" s="481" t="s">
        <v>2917</v>
      </c>
      <c r="H778" s="438"/>
      <c r="I778" s="438"/>
      <c r="J778" s="438"/>
      <c r="K778" s="438"/>
      <c r="L778" s="438">
        <v>5859.7</v>
      </c>
      <c r="M778" s="432">
        <v>10007</v>
      </c>
      <c r="N778" s="432">
        <f t="shared" si="25"/>
        <v>15866.7</v>
      </c>
      <c r="O778" s="467">
        <v>15768</v>
      </c>
      <c r="P778" s="471"/>
      <c r="Q778" s="468">
        <f t="shared" si="26"/>
        <v>15768</v>
      </c>
      <c r="R778" s="468" t="e">
        <f>SUMIF(EXPdata!G:G,C:C,EXPdata!#REF!)</f>
        <v>#REF!</v>
      </c>
      <c r="S778" s="445" t="s">
        <v>5178</v>
      </c>
    </row>
    <row r="779" spans="1:19" ht="30">
      <c r="A779" s="427" t="s">
        <v>47</v>
      </c>
      <c r="B779" s="428" t="s">
        <v>1564</v>
      </c>
      <c r="C779" s="429" t="s">
        <v>761</v>
      </c>
      <c r="D779" s="443" t="s">
        <v>30</v>
      </c>
      <c r="E779" s="430" t="s">
        <v>4679</v>
      </c>
      <c r="F779" s="434">
        <v>520845</v>
      </c>
      <c r="G779" s="429" t="s">
        <v>89</v>
      </c>
      <c r="H779" s="438">
        <v>4507.1900000000005</v>
      </c>
      <c r="I779" s="438">
        <v>4000</v>
      </c>
      <c r="J779" s="438"/>
      <c r="K779" s="438">
        <v>4000</v>
      </c>
      <c r="L779" s="438">
        <v>3800.5299999999997</v>
      </c>
      <c r="M779" s="432">
        <v>3500</v>
      </c>
      <c r="N779" s="432">
        <f t="shared" si="25"/>
        <v>7300.53</v>
      </c>
      <c r="O779" s="522">
        <v>8500</v>
      </c>
      <c r="P779" s="471"/>
      <c r="Q779" s="468">
        <f t="shared" si="26"/>
        <v>8500</v>
      </c>
      <c r="R779" s="468" t="e">
        <f>SUMIF(EXPdata!G:G,C:C,EXPdata!#REF!)</f>
        <v>#REF!</v>
      </c>
      <c r="S779" s="463" t="s">
        <v>4311</v>
      </c>
    </row>
    <row r="780" spans="1:19">
      <c r="A780" s="427" t="s">
        <v>47</v>
      </c>
      <c r="B780" s="428" t="s">
        <v>1564</v>
      </c>
      <c r="C780" s="429" t="s">
        <v>762</v>
      </c>
      <c r="D780" s="443" t="s">
        <v>2128</v>
      </c>
      <c r="E780" s="430" t="s">
        <v>4679</v>
      </c>
      <c r="F780" s="434">
        <v>521420</v>
      </c>
      <c r="G780" s="429" t="s">
        <v>90</v>
      </c>
      <c r="H780" s="438">
        <v>4731.57</v>
      </c>
      <c r="I780" s="438">
        <v>6000</v>
      </c>
      <c r="J780" s="438"/>
      <c r="K780" s="438">
        <v>6000</v>
      </c>
      <c r="L780" s="438">
        <v>1528.98</v>
      </c>
      <c r="M780" s="432">
        <v>4412.16</v>
      </c>
      <c r="N780" s="432">
        <f t="shared" si="25"/>
        <v>5941.1399999999994</v>
      </c>
      <c r="O780" s="467">
        <v>6000</v>
      </c>
      <c r="P780" s="471"/>
      <c r="Q780" s="468">
        <f t="shared" si="26"/>
        <v>6000</v>
      </c>
      <c r="R780" s="468" t="e">
        <f>SUMIF(EXPdata!G:G,C:C,EXPdata!#REF!)</f>
        <v>#REF!</v>
      </c>
      <c r="S780" s="463"/>
    </row>
    <row r="781" spans="1:19">
      <c r="A781" s="427" t="s">
        <v>47</v>
      </c>
      <c r="B781" s="428" t="s">
        <v>1564</v>
      </c>
      <c r="C781" s="429" t="s">
        <v>763</v>
      </c>
      <c r="D781" s="443" t="s">
        <v>2131</v>
      </c>
      <c r="E781" s="430" t="s">
        <v>4679</v>
      </c>
      <c r="F781" s="434">
        <v>521500</v>
      </c>
      <c r="G781" s="429" t="s">
        <v>58</v>
      </c>
      <c r="H781" s="438">
        <v>2638.8399999999997</v>
      </c>
      <c r="I781" s="438">
        <v>15000</v>
      </c>
      <c r="J781" s="438"/>
      <c r="K781" s="438">
        <v>15000</v>
      </c>
      <c r="L781" s="438">
        <v>58.46</v>
      </c>
      <c r="M781" s="432">
        <v>14941.54</v>
      </c>
      <c r="N781" s="432">
        <f t="shared" si="25"/>
        <v>15000</v>
      </c>
      <c r="O781" s="467">
        <v>10000</v>
      </c>
      <c r="P781" s="471"/>
      <c r="Q781" s="468">
        <f t="shared" si="26"/>
        <v>10000</v>
      </c>
      <c r="R781" s="468" t="e">
        <f>SUMIF(EXPdata!G:G,C:C,EXPdata!#REF!)</f>
        <v>#REF!</v>
      </c>
      <c r="S781" s="463" t="s">
        <v>4312</v>
      </c>
    </row>
    <row r="782" spans="1:19">
      <c r="A782" s="427" t="s">
        <v>47</v>
      </c>
      <c r="B782" s="428" t="s">
        <v>1564</v>
      </c>
      <c r="C782" s="429" t="s">
        <v>765</v>
      </c>
      <c r="D782" s="443" t="s">
        <v>2128</v>
      </c>
      <c r="E782" s="430" t="s">
        <v>4679</v>
      </c>
      <c r="F782" s="434">
        <v>522310</v>
      </c>
      <c r="G782" s="429" t="s">
        <v>60</v>
      </c>
      <c r="H782" s="438">
        <v>2579.81</v>
      </c>
      <c r="I782" s="438">
        <v>5000</v>
      </c>
      <c r="J782" s="438"/>
      <c r="K782" s="438">
        <v>5000</v>
      </c>
      <c r="L782" s="438">
        <v>588.91000000000008</v>
      </c>
      <c r="M782" s="432">
        <v>4411.09</v>
      </c>
      <c r="N782" s="432">
        <f t="shared" si="25"/>
        <v>5000</v>
      </c>
      <c r="O782" s="467">
        <v>5000</v>
      </c>
      <c r="P782" s="471"/>
      <c r="Q782" s="468">
        <f t="shared" si="26"/>
        <v>5000</v>
      </c>
      <c r="R782" s="468" t="e">
        <f>SUMIF(EXPdata!G:G,C:C,EXPdata!#REF!)</f>
        <v>#REF!</v>
      </c>
      <c r="S782" s="463"/>
    </row>
    <row r="783" spans="1:19">
      <c r="A783" s="427" t="s">
        <v>47</v>
      </c>
      <c r="B783" s="428" t="s">
        <v>1564</v>
      </c>
      <c r="C783" s="429" t="s">
        <v>766</v>
      </c>
      <c r="D783" s="443" t="s">
        <v>2128</v>
      </c>
      <c r="E783" s="430" t="s">
        <v>4679</v>
      </c>
      <c r="F783" s="434">
        <v>522320</v>
      </c>
      <c r="G783" s="429" t="s">
        <v>93</v>
      </c>
      <c r="H783" s="438">
        <v>23682.39</v>
      </c>
      <c r="I783" s="438">
        <v>42500</v>
      </c>
      <c r="J783" s="438"/>
      <c r="K783" s="438">
        <v>42500</v>
      </c>
      <c r="L783" s="438">
        <v>4532.420000000001</v>
      </c>
      <c r="M783" s="432">
        <v>26792.809999999998</v>
      </c>
      <c r="N783" s="432">
        <f t="shared" si="25"/>
        <v>31325.23</v>
      </c>
      <c r="O783" s="467">
        <v>40000</v>
      </c>
      <c r="P783" s="471"/>
      <c r="Q783" s="468">
        <f t="shared" si="26"/>
        <v>40000</v>
      </c>
      <c r="R783" s="468" t="e">
        <f>SUMIF(EXPdata!G:G,C:C,EXPdata!#REF!)</f>
        <v>#REF!</v>
      </c>
      <c r="S783" s="463"/>
    </row>
    <row r="784" spans="1:19">
      <c r="A784" s="427" t="s">
        <v>47</v>
      </c>
      <c r="B784" s="428" t="s">
        <v>1564</v>
      </c>
      <c r="C784" s="429" t="s">
        <v>1835</v>
      </c>
      <c r="D784" s="443" t="s">
        <v>2133</v>
      </c>
      <c r="E784" s="430" t="s">
        <v>4679</v>
      </c>
      <c r="F784" s="434">
        <v>523100</v>
      </c>
      <c r="G784" s="429" t="s">
        <v>61</v>
      </c>
      <c r="H784" s="438">
        <v>180</v>
      </c>
      <c r="I784" s="438">
        <v>200</v>
      </c>
      <c r="J784" s="438"/>
      <c r="K784" s="438">
        <v>200</v>
      </c>
      <c r="L784" s="438">
        <v>100</v>
      </c>
      <c r="M784" s="432">
        <v>100</v>
      </c>
      <c r="N784" s="432">
        <f t="shared" si="25"/>
        <v>200</v>
      </c>
      <c r="O784" s="467">
        <v>300</v>
      </c>
      <c r="P784" s="471"/>
      <c r="Q784" s="468">
        <f t="shared" si="26"/>
        <v>300</v>
      </c>
      <c r="R784" s="468" t="e">
        <f>SUMIF(EXPdata!G:G,C:C,EXPdata!#REF!)</f>
        <v>#REF!</v>
      </c>
      <c r="S784" s="463"/>
    </row>
    <row r="785" spans="1:19">
      <c r="A785" s="427" t="s">
        <v>47</v>
      </c>
      <c r="B785" s="428" t="s">
        <v>1564</v>
      </c>
      <c r="C785" s="429" t="s">
        <v>767</v>
      </c>
      <c r="D785" s="443" t="s">
        <v>2133</v>
      </c>
      <c r="E785" s="430" t="s">
        <v>4679</v>
      </c>
      <c r="F785" s="434">
        <v>523640</v>
      </c>
      <c r="G785" s="429" t="s">
        <v>109</v>
      </c>
      <c r="H785" s="438">
        <v>265.3</v>
      </c>
      <c r="I785" s="438">
        <v>1500</v>
      </c>
      <c r="J785" s="438"/>
      <c r="K785" s="438">
        <v>1500</v>
      </c>
      <c r="L785" s="438">
        <v>0</v>
      </c>
      <c r="M785" s="432">
        <v>1500</v>
      </c>
      <c r="N785" s="432">
        <f t="shared" si="25"/>
        <v>1500</v>
      </c>
      <c r="O785" s="467">
        <v>1500</v>
      </c>
      <c r="P785" s="471"/>
      <c r="Q785" s="468">
        <f t="shared" si="26"/>
        <v>1500</v>
      </c>
      <c r="R785" s="468" t="e">
        <f>SUMIF(EXPdata!G:G,C:C,EXPdata!#REF!)</f>
        <v>#REF!</v>
      </c>
      <c r="S785" s="463"/>
    </row>
    <row r="786" spans="1:19">
      <c r="A786" s="427" t="s">
        <v>47</v>
      </c>
      <c r="B786" s="428" t="s">
        <v>1564</v>
      </c>
      <c r="C786" s="429" t="s">
        <v>768</v>
      </c>
      <c r="D786" s="443" t="s">
        <v>2133</v>
      </c>
      <c r="E786" s="430" t="s">
        <v>4679</v>
      </c>
      <c r="F786" s="434">
        <v>523700</v>
      </c>
      <c r="G786" s="429" t="s">
        <v>66</v>
      </c>
      <c r="H786" s="438">
        <v>1253.9499999999998</v>
      </c>
      <c r="I786" s="438">
        <v>2400</v>
      </c>
      <c r="J786" s="438"/>
      <c r="K786" s="438">
        <v>2400</v>
      </c>
      <c r="L786" s="438">
        <v>85.389999999999986</v>
      </c>
      <c r="M786" s="432">
        <v>2314.61</v>
      </c>
      <c r="N786" s="432">
        <f t="shared" si="25"/>
        <v>2400</v>
      </c>
      <c r="O786" s="467">
        <v>2500</v>
      </c>
      <c r="P786" s="471"/>
      <c r="Q786" s="468">
        <f t="shared" si="26"/>
        <v>2500</v>
      </c>
      <c r="R786" s="468" t="e">
        <f>SUMIF(EXPdata!G:G,C:C,EXPdata!#REF!)</f>
        <v>#REF!</v>
      </c>
      <c r="S786" s="463" t="s">
        <v>4313</v>
      </c>
    </row>
    <row r="787" spans="1:19">
      <c r="A787" s="427" t="s">
        <v>47</v>
      </c>
      <c r="B787" s="428" t="s">
        <v>1564</v>
      </c>
      <c r="C787" s="429" t="s">
        <v>769</v>
      </c>
      <c r="D787" s="443" t="s">
        <v>2134</v>
      </c>
      <c r="E787" s="430" t="s">
        <v>4679</v>
      </c>
      <c r="F787" s="434">
        <v>525060</v>
      </c>
      <c r="G787" s="429" t="s">
        <v>96</v>
      </c>
      <c r="H787" s="438">
        <v>0</v>
      </c>
      <c r="I787" s="438">
        <v>125</v>
      </c>
      <c r="J787" s="438"/>
      <c r="K787" s="438">
        <v>125</v>
      </c>
      <c r="L787" s="438">
        <v>0</v>
      </c>
      <c r="M787" s="432">
        <v>125</v>
      </c>
      <c r="N787" s="432">
        <f t="shared" si="25"/>
        <v>125</v>
      </c>
      <c r="O787" s="467">
        <v>125</v>
      </c>
      <c r="P787" s="471"/>
      <c r="Q787" s="468">
        <f t="shared" si="26"/>
        <v>125</v>
      </c>
      <c r="R787" s="468" t="e">
        <f>SUMIF(EXPdata!G:G,C:C,EXPdata!#REF!)</f>
        <v>#REF!</v>
      </c>
      <c r="S787" s="463"/>
    </row>
    <row r="788" spans="1:19">
      <c r="A788" s="427" t="s">
        <v>47</v>
      </c>
      <c r="B788" s="428" t="s">
        <v>1564</v>
      </c>
      <c r="C788" s="429" t="s">
        <v>771</v>
      </c>
      <c r="D788" s="443" t="s">
        <v>2128</v>
      </c>
      <c r="E788" s="430" t="s">
        <v>4679</v>
      </c>
      <c r="F788" s="434">
        <v>526940</v>
      </c>
      <c r="G788" s="429" t="s">
        <v>71</v>
      </c>
      <c r="H788" s="438">
        <v>812.23</v>
      </c>
      <c r="I788" s="438">
        <v>1500</v>
      </c>
      <c r="J788" s="438"/>
      <c r="K788" s="438">
        <v>1500</v>
      </c>
      <c r="L788" s="438">
        <v>294.17</v>
      </c>
      <c r="M788" s="432">
        <v>1205.83</v>
      </c>
      <c r="N788" s="432">
        <f t="shared" si="25"/>
        <v>1500</v>
      </c>
      <c r="O788" s="467">
        <v>1500</v>
      </c>
      <c r="P788" s="471"/>
      <c r="Q788" s="468">
        <f t="shared" si="26"/>
        <v>1500</v>
      </c>
      <c r="R788" s="468" t="e">
        <f>SUMIF(EXPdata!G:G,C:C,EXPdata!#REF!)</f>
        <v>#REF!</v>
      </c>
      <c r="S788" s="463"/>
    </row>
    <row r="789" spans="1:19">
      <c r="A789" s="427" t="s">
        <v>47</v>
      </c>
      <c r="B789" s="428" t="s">
        <v>1564</v>
      </c>
      <c r="C789" s="429" t="s">
        <v>773</v>
      </c>
      <c r="D789" s="443" t="s">
        <v>2128</v>
      </c>
      <c r="E789" s="430" t="s">
        <v>4679</v>
      </c>
      <c r="F789" s="434">
        <v>527140</v>
      </c>
      <c r="G789" s="429" t="s">
        <v>226</v>
      </c>
      <c r="H789" s="438">
        <v>925.61</v>
      </c>
      <c r="I789" s="438">
        <v>1500</v>
      </c>
      <c r="J789" s="438"/>
      <c r="K789" s="438">
        <v>1500</v>
      </c>
      <c r="L789" s="438">
        <v>0</v>
      </c>
      <c r="M789" s="432">
        <v>1483.9</v>
      </c>
      <c r="N789" s="432">
        <f t="shared" si="25"/>
        <v>1483.9</v>
      </c>
      <c r="O789" s="467">
        <v>1500</v>
      </c>
      <c r="P789" s="471"/>
      <c r="Q789" s="468">
        <f t="shared" si="26"/>
        <v>1500</v>
      </c>
      <c r="R789" s="468" t="e">
        <f>SUMIF(EXPdata!G:G,C:C,EXPdata!#REF!)</f>
        <v>#REF!</v>
      </c>
      <c r="S789" s="463"/>
    </row>
    <row r="790" spans="1:19">
      <c r="A790" s="427" t="s">
        <v>47</v>
      </c>
      <c r="B790" s="428" t="s">
        <v>1564</v>
      </c>
      <c r="C790" s="429" t="s">
        <v>774</v>
      </c>
      <c r="D790" s="443" t="s">
        <v>2128</v>
      </c>
      <c r="E790" s="430" t="s">
        <v>4679</v>
      </c>
      <c r="F790" s="434">
        <v>527680</v>
      </c>
      <c r="G790" s="429" t="s">
        <v>74</v>
      </c>
      <c r="H790" s="438">
        <v>7222.99</v>
      </c>
      <c r="I790" s="438">
        <v>3000</v>
      </c>
      <c r="J790" s="438"/>
      <c r="K790" s="438">
        <v>3000</v>
      </c>
      <c r="L790" s="438">
        <v>0</v>
      </c>
      <c r="M790" s="432">
        <v>3000</v>
      </c>
      <c r="N790" s="432">
        <f t="shared" si="25"/>
        <v>3000</v>
      </c>
      <c r="O790" s="522">
        <v>6000</v>
      </c>
      <c r="P790" s="471"/>
      <c r="Q790" s="468">
        <f t="shared" si="26"/>
        <v>6000</v>
      </c>
      <c r="R790" s="468" t="e">
        <f>SUMIF(EXPdata!G:G,C:C,EXPdata!#REF!)</f>
        <v>#REF!</v>
      </c>
      <c r="S790" s="463"/>
    </row>
    <row r="791" spans="1:19">
      <c r="A791" s="427" t="s">
        <v>47</v>
      </c>
      <c r="B791" s="428" t="s">
        <v>1564</v>
      </c>
      <c r="C791" s="429" t="s">
        <v>2860</v>
      </c>
      <c r="D791" s="433" t="s">
        <v>2130</v>
      </c>
      <c r="E791" s="477" t="s">
        <v>4679</v>
      </c>
      <c r="F791" s="431">
        <v>527690</v>
      </c>
      <c r="G791" s="478" t="s">
        <v>2571</v>
      </c>
      <c r="H791" s="438"/>
      <c r="I791" s="438">
        <v>24234</v>
      </c>
      <c r="J791" s="438">
        <v>-220</v>
      </c>
      <c r="K791" s="438">
        <v>24014</v>
      </c>
      <c r="L791" s="438">
        <v>15563.87</v>
      </c>
      <c r="M791" s="432">
        <v>30000</v>
      </c>
      <c r="N791" s="432">
        <f t="shared" si="25"/>
        <v>45563.87</v>
      </c>
      <c r="O791" s="467">
        <v>36415</v>
      </c>
      <c r="P791" s="471"/>
      <c r="Q791" s="468">
        <f t="shared" si="26"/>
        <v>36415</v>
      </c>
      <c r="R791" s="468" t="e">
        <f>SUMIF(EXPdata!G:G,C:C,EXPdata!#REF!)</f>
        <v>#REF!</v>
      </c>
      <c r="S791" s="445" t="s">
        <v>5176</v>
      </c>
    </row>
    <row r="792" spans="1:19">
      <c r="A792" s="427" t="s">
        <v>47</v>
      </c>
      <c r="B792" s="428" t="s">
        <v>1564</v>
      </c>
      <c r="C792" s="429" t="s">
        <v>775</v>
      </c>
      <c r="D792" s="443" t="s">
        <v>2128</v>
      </c>
      <c r="E792" s="430" t="s">
        <v>4679</v>
      </c>
      <c r="F792" s="434">
        <v>527720</v>
      </c>
      <c r="G792" s="429" t="s">
        <v>98</v>
      </c>
      <c r="H792" s="438">
        <v>2278.6799999999998</v>
      </c>
      <c r="I792" s="438">
        <v>2500</v>
      </c>
      <c r="J792" s="438"/>
      <c r="K792" s="438">
        <v>2500</v>
      </c>
      <c r="L792" s="438">
        <v>1516.33</v>
      </c>
      <c r="M792" s="432">
        <v>983.67000000000007</v>
      </c>
      <c r="N792" s="432">
        <f t="shared" si="25"/>
        <v>2500</v>
      </c>
      <c r="O792" s="467">
        <v>2500</v>
      </c>
      <c r="P792" s="471"/>
      <c r="Q792" s="468">
        <f t="shared" si="26"/>
        <v>2500</v>
      </c>
      <c r="R792" s="468" t="e">
        <f>SUMIF(EXPdata!G:G,C:C,EXPdata!#REF!)</f>
        <v>#REF!</v>
      </c>
      <c r="S792" s="463"/>
    </row>
    <row r="793" spans="1:19">
      <c r="A793" s="427" t="s">
        <v>47</v>
      </c>
      <c r="B793" s="428" t="s">
        <v>1564</v>
      </c>
      <c r="C793" s="429" t="s">
        <v>776</v>
      </c>
      <c r="D793" s="488" t="s">
        <v>2546</v>
      </c>
      <c r="E793" s="489" t="s">
        <v>4679</v>
      </c>
      <c r="F793" s="490">
        <v>527840</v>
      </c>
      <c r="G793" s="491" t="s">
        <v>75</v>
      </c>
      <c r="H793" s="438">
        <v>60</v>
      </c>
      <c r="I793" s="438">
        <v>4000</v>
      </c>
      <c r="J793" s="438"/>
      <c r="K793" s="438">
        <v>4000</v>
      </c>
      <c r="L793" s="438">
        <v>0</v>
      </c>
      <c r="M793" s="432">
        <v>2000</v>
      </c>
      <c r="N793" s="432">
        <f t="shared" si="25"/>
        <v>2000</v>
      </c>
      <c r="O793" s="467">
        <v>2000</v>
      </c>
      <c r="P793" s="471"/>
      <c r="Q793" s="468">
        <f t="shared" si="26"/>
        <v>2000</v>
      </c>
      <c r="R793" s="468" t="e">
        <f>SUMIF(EXPdata!G:G,C:C,EXPdata!#REF!)</f>
        <v>#REF!</v>
      </c>
      <c r="S793" s="463" t="s">
        <v>4314</v>
      </c>
    </row>
    <row r="794" spans="1:19" ht="30">
      <c r="A794" s="427" t="s">
        <v>47</v>
      </c>
      <c r="B794" s="428" t="s">
        <v>1564</v>
      </c>
      <c r="C794" s="429" t="s">
        <v>777</v>
      </c>
      <c r="D794" s="443" t="s">
        <v>2128</v>
      </c>
      <c r="E794" s="430" t="s">
        <v>4679</v>
      </c>
      <c r="F794" s="434">
        <v>527940</v>
      </c>
      <c r="G794" s="429" t="s">
        <v>125</v>
      </c>
      <c r="H794" s="438">
        <v>13263.19</v>
      </c>
      <c r="I794" s="438">
        <v>20000</v>
      </c>
      <c r="J794" s="438"/>
      <c r="K794" s="438">
        <v>20000</v>
      </c>
      <c r="L794" s="438">
        <v>901</v>
      </c>
      <c r="M794" s="432">
        <v>13000</v>
      </c>
      <c r="N794" s="432">
        <f t="shared" si="25"/>
        <v>13901</v>
      </c>
      <c r="O794" s="467">
        <v>13000</v>
      </c>
      <c r="P794" s="471"/>
      <c r="Q794" s="468">
        <f t="shared" si="26"/>
        <v>13000</v>
      </c>
      <c r="R794" s="468" t="e">
        <f>SUMIF(EXPdata!G:G,C:C,EXPdata!#REF!)</f>
        <v>#REF!</v>
      </c>
      <c r="S794" s="463" t="s">
        <v>4315</v>
      </c>
    </row>
    <row r="795" spans="1:19" ht="45">
      <c r="A795" s="427" t="s">
        <v>47</v>
      </c>
      <c r="B795" s="428" t="s">
        <v>1564</v>
      </c>
      <c r="C795" s="429" t="s">
        <v>1315</v>
      </c>
      <c r="D795" s="488" t="s">
        <v>2546</v>
      </c>
      <c r="E795" s="489" t="s">
        <v>4679</v>
      </c>
      <c r="F795" s="490">
        <v>528140</v>
      </c>
      <c r="G795" s="491" t="s">
        <v>76</v>
      </c>
      <c r="H795" s="438">
        <v>2077.3199999999997</v>
      </c>
      <c r="I795" s="438">
        <v>2500</v>
      </c>
      <c r="J795" s="438"/>
      <c r="K795" s="438">
        <v>2500</v>
      </c>
      <c r="L795" s="438">
        <v>120</v>
      </c>
      <c r="M795" s="432">
        <v>500</v>
      </c>
      <c r="N795" s="432">
        <f t="shared" si="25"/>
        <v>620</v>
      </c>
      <c r="O795" s="467">
        <v>2500</v>
      </c>
      <c r="P795" s="471"/>
      <c r="Q795" s="468">
        <f t="shared" si="26"/>
        <v>2500</v>
      </c>
      <c r="R795" s="468" t="e">
        <f>SUMIF(EXPdata!G:G,C:C,EXPdata!#REF!)</f>
        <v>#REF!</v>
      </c>
      <c r="S795" s="463" t="s">
        <v>4316</v>
      </c>
    </row>
    <row r="796" spans="1:19" ht="45">
      <c r="A796" s="427" t="s">
        <v>47</v>
      </c>
      <c r="B796" s="428" t="s">
        <v>1564</v>
      </c>
      <c r="C796" s="429" t="s">
        <v>778</v>
      </c>
      <c r="D796" s="443" t="s">
        <v>2128</v>
      </c>
      <c r="E796" s="430" t="s">
        <v>4679</v>
      </c>
      <c r="F796" s="434">
        <v>528260</v>
      </c>
      <c r="G796" s="429" t="s">
        <v>227</v>
      </c>
      <c r="H796" s="438">
        <v>4885.07</v>
      </c>
      <c r="I796" s="438">
        <v>6000</v>
      </c>
      <c r="J796" s="438"/>
      <c r="K796" s="438">
        <v>6000</v>
      </c>
      <c r="L796" s="438">
        <v>1289.69</v>
      </c>
      <c r="M796" s="432">
        <v>4649.92</v>
      </c>
      <c r="N796" s="432">
        <f t="shared" si="25"/>
        <v>5939.6100000000006</v>
      </c>
      <c r="O796" s="522">
        <v>11000</v>
      </c>
      <c r="P796" s="471"/>
      <c r="Q796" s="468">
        <f t="shared" si="26"/>
        <v>11000</v>
      </c>
      <c r="R796" s="468" t="e">
        <f>SUMIF(EXPdata!G:G,C:C,EXPdata!#REF!)</f>
        <v>#REF!</v>
      </c>
      <c r="S796" s="532" t="s">
        <v>5332</v>
      </c>
    </row>
    <row r="797" spans="1:19">
      <c r="A797" s="427" t="s">
        <v>47</v>
      </c>
      <c r="B797" s="428" t="s">
        <v>1564</v>
      </c>
      <c r="C797" s="429" t="s">
        <v>2739</v>
      </c>
      <c r="D797" s="488" t="s">
        <v>2546</v>
      </c>
      <c r="E797" s="489" t="s">
        <v>4679</v>
      </c>
      <c r="F797" s="490">
        <v>528900</v>
      </c>
      <c r="G797" s="491" t="s">
        <v>77</v>
      </c>
      <c r="H797" s="438">
        <v>426.6</v>
      </c>
      <c r="I797" s="438"/>
      <c r="J797" s="438"/>
      <c r="K797" s="438">
        <v>0</v>
      </c>
      <c r="L797" s="438">
        <v>0</v>
      </c>
      <c r="M797" s="432">
        <v>0</v>
      </c>
      <c r="N797" s="432">
        <f t="shared" si="25"/>
        <v>0</v>
      </c>
      <c r="O797" s="522">
        <v>2000</v>
      </c>
      <c r="P797" s="471"/>
      <c r="Q797" s="468">
        <f t="shared" si="26"/>
        <v>2000</v>
      </c>
      <c r="R797" s="468" t="e">
        <f>SUMIF(EXPdata!G:G,C:C,EXPdata!#REF!)</f>
        <v>#REF!</v>
      </c>
      <c r="S797" s="463"/>
    </row>
    <row r="798" spans="1:19">
      <c r="A798" s="427" t="s">
        <v>47</v>
      </c>
      <c r="B798" s="428" t="s">
        <v>1564</v>
      </c>
      <c r="C798" s="429" t="s">
        <v>779</v>
      </c>
      <c r="D798" s="443" t="s">
        <v>2131</v>
      </c>
      <c r="E798" s="430" t="s">
        <v>4679</v>
      </c>
      <c r="F798" s="434">
        <v>528920</v>
      </c>
      <c r="G798" s="429" t="s">
        <v>78</v>
      </c>
      <c r="H798" s="438">
        <v>54501.649999999994</v>
      </c>
      <c r="I798" s="438">
        <v>28896</v>
      </c>
      <c r="J798" s="438"/>
      <c r="K798" s="438">
        <v>28896</v>
      </c>
      <c r="L798" s="438">
        <v>6013.9699999999993</v>
      </c>
      <c r="M798" s="432">
        <v>0</v>
      </c>
      <c r="N798" s="432">
        <f t="shared" si="25"/>
        <v>6013.9699999999993</v>
      </c>
      <c r="O798" s="467">
        <v>16585</v>
      </c>
      <c r="P798" s="471"/>
      <c r="Q798" s="468">
        <f t="shared" si="26"/>
        <v>16585</v>
      </c>
      <c r="R798" s="468" t="e">
        <f>SUMIF(EXPdata!G:G,C:C,EXPdata!#REF!)</f>
        <v>#REF!</v>
      </c>
      <c r="S798" s="463" t="s">
        <v>4317</v>
      </c>
    </row>
    <row r="799" spans="1:19">
      <c r="A799" s="427" t="s">
        <v>47</v>
      </c>
      <c r="B799" s="428" t="s">
        <v>1564</v>
      </c>
      <c r="C799" s="429" t="s">
        <v>1403</v>
      </c>
      <c r="D799" s="488" t="s">
        <v>2546</v>
      </c>
      <c r="E799" s="489" t="s">
        <v>4679</v>
      </c>
      <c r="F799" s="490">
        <v>528980</v>
      </c>
      <c r="G799" s="491" t="s">
        <v>80</v>
      </c>
      <c r="H799" s="438">
        <v>601.97</v>
      </c>
      <c r="I799" s="438">
        <v>0</v>
      </c>
      <c r="J799" s="438"/>
      <c r="K799" s="438">
        <v>0</v>
      </c>
      <c r="L799" s="438">
        <v>0</v>
      </c>
      <c r="M799" s="432">
        <v>0</v>
      </c>
      <c r="N799" s="432">
        <f t="shared" si="25"/>
        <v>0</v>
      </c>
      <c r="O799" s="522">
        <v>1000</v>
      </c>
      <c r="P799" s="471"/>
      <c r="Q799" s="468">
        <f t="shared" si="26"/>
        <v>1000</v>
      </c>
      <c r="R799" s="468" t="e">
        <f>SUMIF(EXPdata!G:G,C:C,EXPdata!#REF!)</f>
        <v>#REF!</v>
      </c>
      <c r="S799" s="463"/>
    </row>
    <row r="800" spans="1:19">
      <c r="A800" s="427" t="s">
        <v>47</v>
      </c>
      <c r="B800" s="428" t="s">
        <v>1564</v>
      </c>
      <c r="C800" s="429" t="s">
        <v>1248</v>
      </c>
      <c r="D800" s="433" t="s">
        <v>2130</v>
      </c>
      <c r="E800" s="477" t="s">
        <v>4678</v>
      </c>
      <c r="F800" s="431">
        <v>536760</v>
      </c>
      <c r="G800" s="478" t="s">
        <v>2872</v>
      </c>
      <c r="H800" s="438">
        <v>1166.3999999999999</v>
      </c>
      <c r="I800" s="438">
        <v>1160</v>
      </c>
      <c r="J800" s="438"/>
      <c r="K800" s="438">
        <v>1160</v>
      </c>
      <c r="L800" s="438">
        <v>520.05999999999995</v>
      </c>
      <c r="M800" s="432">
        <v>554.8900000000001</v>
      </c>
      <c r="N800" s="432">
        <f t="shared" si="25"/>
        <v>1074.95</v>
      </c>
      <c r="O800" s="467">
        <v>1018</v>
      </c>
      <c r="P800" s="471"/>
      <c r="Q800" s="468">
        <f t="shared" si="26"/>
        <v>1018</v>
      </c>
      <c r="R800" s="468" t="e">
        <f>SUMIF(EXPdata!G:G,C:C,EXPdata!#REF!)</f>
        <v>#REF!</v>
      </c>
      <c r="S800" s="445" t="s">
        <v>5179</v>
      </c>
    </row>
    <row r="801" spans="1:19">
      <c r="A801" s="427" t="s">
        <v>47</v>
      </c>
      <c r="B801" s="428" t="s">
        <v>1564</v>
      </c>
      <c r="C801" s="429" t="s">
        <v>780</v>
      </c>
      <c r="D801" s="443" t="s">
        <v>2131</v>
      </c>
      <c r="E801" s="430" t="s">
        <v>4678</v>
      </c>
      <c r="F801" s="434">
        <v>536910</v>
      </c>
      <c r="G801" s="429" t="s">
        <v>126</v>
      </c>
      <c r="H801" s="438">
        <v>1083.6099999999999</v>
      </c>
      <c r="I801" s="438">
        <v>1500</v>
      </c>
      <c r="J801" s="438"/>
      <c r="K801" s="438">
        <v>1500</v>
      </c>
      <c r="L801" s="438">
        <v>190.85</v>
      </c>
      <c r="M801" s="432">
        <v>1309.1500000000001</v>
      </c>
      <c r="N801" s="432">
        <f t="shared" si="25"/>
        <v>1500</v>
      </c>
      <c r="O801" s="467">
        <v>1500</v>
      </c>
      <c r="P801" s="471"/>
      <c r="Q801" s="468">
        <f t="shared" si="26"/>
        <v>1500</v>
      </c>
      <c r="R801" s="468" t="e">
        <f>SUMIF(EXPdata!G:G,C:C,EXPdata!#REF!)</f>
        <v>#REF!</v>
      </c>
      <c r="S801" s="463" t="s">
        <v>4318</v>
      </c>
    </row>
    <row r="802" spans="1:19">
      <c r="A802" s="427" t="s">
        <v>47</v>
      </c>
      <c r="B802" s="428" t="s">
        <v>1564</v>
      </c>
      <c r="C802" s="429" t="s">
        <v>781</v>
      </c>
      <c r="D802" s="443" t="s">
        <v>2134</v>
      </c>
      <c r="E802" s="430" t="s">
        <v>4678</v>
      </c>
      <c r="F802" s="434">
        <v>537080</v>
      </c>
      <c r="G802" s="429" t="s">
        <v>84</v>
      </c>
      <c r="H802" s="438">
        <v>538</v>
      </c>
      <c r="I802" s="438">
        <v>500</v>
      </c>
      <c r="J802" s="438"/>
      <c r="K802" s="438">
        <v>500</v>
      </c>
      <c r="L802" s="438">
        <v>0</v>
      </c>
      <c r="M802" s="432">
        <v>500</v>
      </c>
      <c r="N802" s="432">
        <f t="shared" si="25"/>
        <v>500</v>
      </c>
      <c r="O802" s="467">
        <v>500</v>
      </c>
      <c r="P802" s="471"/>
      <c r="Q802" s="468">
        <f t="shared" si="26"/>
        <v>500</v>
      </c>
      <c r="R802" s="468" t="e">
        <f>SUMIF(EXPdata!G:G,C:C,EXPdata!#REF!)</f>
        <v>#REF!</v>
      </c>
      <c r="S802" s="463" t="s">
        <v>4319</v>
      </c>
    </row>
    <row r="803" spans="1:19">
      <c r="A803" s="440" t="s">
        <v>1524</v>
      </c>
      <c r="B803" s="441" t="s">
        <v>448</v>
      </c>
      <c r="C803" s="429" t="s">
        <v>2484</v>
      </c>
      <c r="D803" s="482" t="s">
        <v>2547</v>
      </c>
      <c r="E803" s="483" t="s">
        <v>4677</v>
      </c>
      <c r="F803" s="486">
        <v>510000</v>
      </c>
      <c r="G803" s="487" t="s">
        <v>1791</v>
      </c>
      <c r="H803" s="438">
        <v>0</v>
      </c>
      <c r="I803" s="462">
        <v>654928</v>
      </c>
      <c r="J803" s="438"/>
      <c r="K803" s="438">
        <v>654928</v>
      </c>
      <c r="L803" s="438">
        <v>0</v>
      </c>
      <c r="M803" s="432">
        <v>442850</v>
      </c>
      <c r="N803" s="432">
        <f t="shared" si="25"/>
        <v>442850</v>
      </c>
      <c r="O803" s="467">
        <v>616359</v>
      </c>
      <c r="P803" s="471"/>
      <c r="Q803" s="468">
        <f t="shared" si="26"/>
        <v>616359</v>
      </c>
      <c r="R803" s="468" t="e">
        <f>SUMIF(EXPdata!G:G,C:C,EXPdata!#REF!)</f>
        <v>#REF!</v>
      </c>
      <c r="S803" s="445" t="s">
        <v>4273</v>
      </c>
    </row>
    <row r="804" spans="1:19" ht="30">
      <c r="A804" s="440" t="s">
        <v>1524</v>
      </c>
      <c r="B804" s="441" t="s">
        <v>448</v>
      </c>
      <c r="C804" s="429" t="s">
        <v>2460</v>
      </c>
      <c r="D804" s="488" t="s">
        <v>2546</v>
      </c>
      <c r="E804" s="489" t="s">
        <v>4679</v>
      </c>
      <c r="F804" s="495">
        <v>527840</v>
      </c>
      <c r="G804" s="491" t="s">
        <v>75</v>
      </c>
      <c r="H804" s="438">
        <v>1482.57</v>
      </c>
      <c r="I804" s="462">
        <v>3090</v>
      </c>
      <c r="J804" s="438"/>
      <c r="K804" s="438">
        <v>3090</v>
      </c>
      <c r="L804" s="438">
        <v>0</v>
      </c>
      <c r="M804" s="432">
        <v>3090</v>
      </c>
      <c r="N804" s="432">
        <f t="shared" si="25"/>
        <v>3090</v>
      </c>
      <c r="O804" s="467">
        <v>2700</v>
      </c>
      <c r="P804" s="471">
        <v>-1500</v>
      </c>
      <c r="Q804" s="468">
        <f t="shared" si="26"/>
        <v>1200</v>
      </c>
      <c r="R804" s="468" t="e">
        <f>SUMIF(EXPdata!G:G,C:C,EXPdata!#REF!)</f>
        <v>#REF!</v>
      </c>
      <c r="S804" s="445" t="s">
        <v>5350</v>
      </c>
    </row>
    <row r="805" spans="1:19">
      <c r="A805" s="440" t="s">
        <v>1524</v>
      </c>
      <c r="B805" s="441" t="s">
        <v>448</v>
      </c>
      <c r="C805" s="429" t="s">
        <v>2446</v>
      </c>
      <c r="D805" s="443" t="s">
        <v>1950</v>
      </c>
      <c r="E805" s="430" t="s">
        <v>4677</v>
      </c>
      <c r="F805" s="474">
        <v>510520</v>
      </c>
      <c r="G805" s="429" t="s">
        <v>466</v>
      </c>
      <c r="H805" s="438">
        <v>622.4</v>
      </c>
      <c r="I805" s="462">
        <v>800</v>
      </c>
      <c r="J805" s="438"/>
      <c r="K805" s="438">
        <v>800</v>
      </c>
      <c r="L805" s="438">
        <v>275.10000000000002</v>
      </c>
      <c r="M805" s="432">
        <v>464</v>
      </c>
      <c r="N805" s="432">
        <f t="shared" si="25"/>
        <v>739.1</v>
      </c>
      <c r="O805" s="467">
        <v>800</v>
      </c>
      <c r="P805" s="471"/>
      <c r="Q805" s="468">
        <f t="shared" si="26"/>
        <v>800</v>
      </c>
      <c r="R805" s="468" t="e">
        <f>SUMIF(EXPdata!G:G,C:C,EXPdata!#REF!)</f>
        <v>#REF!</v>
      </c>
      <c r="S805" s="445"/>
    </row>
    <row r="806" spans="1:19">
      <c r="A806" s="440" t="s">
        <v>1524</v>
      </c>
      <c r="B806" s="441" t="s">
        <v>448</v>
      </c>
      <c r="C806" s="429" t="s">
        <v>2455</v>
      </c>
      <c r="D806" s="443" t="s">
        <v>1950</v>
      </c>
      <c r="E806" s="430" t="s">
        <v>4677</v>
      </c>
      <c r="F806" s="474">
        <v>510620</v>
      </c>
      <c r="G806" s="429" t="s">
        <v>467</v>
      </c>
      <c r="H806" s="438">
        <v>1852.87</v>
      </c>
      <c r="I806" s="462">
        <v>2500</v>
      </c>
      <c r="J806" s="438"/>
      <c r="K806" s="438">
        <v>2500</v>
      </c>
      <c r="L806" s="438">
        <v>1723.37</v>
      </c>
      <c r="M806" s="432">
        <v>422</v>
      </c>
      <c r="N806" s="432">
        <f t="shared" si="25"/>
        <v>2145.37</v>
      </c>
      <c r="O806" s="467">
        <v>3500</v>
      </c>
      <c r="P806" s="471"/>
      <c r="Q806" s="468">
        <f t="shared" si="26"/>
        <v>3500</v>
      </c>
      <c r="R806" s="468" t="e">
        <f>SUMIF(EXPdata!G:G,C:C,EXPdata!#REF!)</f>
        <v>#REF!</v>
      </c>
      <c r="S806" s="445"/>
    </row>
    <row r="807" spans="1:19">
      <c r="A807" s="440" t="s">
        <v>1524</v>
      </c>
      <c r="B807" s="441" t="s">
        <v>448</v>
      </c>
      <c r="C807" s="429" t="s">
        <v>2424</v>
      </c>
      <c r="D807" s="443" t="s">
        <v>1950</v>
      </c>
      <c r="E807" s="430" t="s">
        <v>4677</v>
      </c>
      <c r="F807" s="474">
        <v>510700</v>
      </c>
      <c r="G807" s="429" t="s">
        <v>468</v>
      </c>
      <c r="H807" s="438">
        <v>5422.73</v>
      </c>
      <c r="I807" s="462">
        <v>0</v>
      </c>
      <c r="J807" s="438"/>
      <c r="K807" s="438">
        <v>0</v>
      </c>
      <c r="L807" s="438">
        <v>2306.7399999999998</v>
      </c>
      <c r="M807" s="432">
        <v>0</v>
      </c>
      <c r="N807" s="432">
        <f t="shared" si="25"/>
        <v>2306.7399999999998</v>
      </c>
      <c r="O807" s="522">
        <v>6200</v>
      </c>
      <c r="P807" s="471"/>
      <c r="Q807" s="468">
        <f t="shared" si="26"/>
        <v>6200</v>
      </c>
      <c r="R807" s="468" t="e">
        <f>SUMIF(EXPdata!G:G,C:C,EXPdata!#REF!)</f>
        <v>#REF!</v>
      </c>
      <c r="S807" s="532" t="s">
        <v>4289</v>
      </c>
    </row>
    <row r="808" spans="1:19" ht="30">
      <c r="A808" s="427" t="s">
        <v>1766</v>
      </c>
      <c r="B808" s="428" t="s">
        <v>46</v>
      </c>
      <c r="C808" s="429" t="s">
        <v>2123</v>
      </c>
      <c r="D808" s="488" t="s">
        <v>2546</v>
      </c>
      <c r="E808" s="489" t="s">
        <v>4679</v>
      </c>
      <c r="F808" s="490">
        <v>528140</v>
      </c>
      <c r="G808" s="491" t="s">
        <v>76</v>
      </c>
      <c r="H808" s="438">
        <v>900</v>
      </c>
      <c r="I808" s="438">
        <v>3200</v>
      </c>
      <c r="J808" s="438"/>
      <c r="K808" s="438">
        <v>3200</v>
      </c>
      <c r="L808" s="438">
        <v>0</v>
      </c>
      <c r="M808" s="432">
        <v>0</v>
      </c>
      <c r="N808" s="432">
        <f t="shared" si="25"/>
        <v>0</v>
      </c>
      <c r="O808" s="467">
        <v>3200</v>
      </c>
      <c r="P808" s="471">
        <v>-2200</v>
      </c>
      <c r="Q808" s="468">
        <f t="shared" si="26"/>
        <v>1000</v>
      </c>
      <c r="R808" s="468" t="e">
        <f>SUMIF(EXPdata!G:G,C:C,EXPdata!#REF!)</f>
        <v>#REF!</v>
      </c>
      <c r="S808" s="542" t="s">
        <v>5346</v>
      </c>
    </row>
    <row r="809" spans="1:19">
      <c r="A809" s="440" t="s">
        <v>1524</v>
      </c>
      <c r="B809" s="441" t="s">
        <v>448</v>
      </c>
      <c r="C809" s="429" t="s">
        <v>2448</v>
      </c>
      <c r="D809" s="443" t="s">
        <v>2128</v>
      </c>
      <c r="E809" s="430" t="s">
        <v>4679</v>
      </c>
      <c r="F809" s="474">
        <v>520010</v>
      </c>
      <c r="G809" s="429" t="s">
        <v>119</v>
      </c>
      <c r="H809" s="438">
        <v>432.78</v>
      </c>
      <c r="I809" s="462">
        <v>1000</v>
      </c>
      <c r="J809" s="438"/>
      <c r="K809" s="438">
        <v>1000</v>
      </c>
      <c r="L809" s="438">
        <v>73.39</v>
      </c>
      <c r="M809" s="432">
        <v>927</v>
      </c>
      <c r="N809" s="432">
        <f t="shared" si="25"/>
        <v>1000.39</v>
      </c>
      <c r="O809" s="467">
        <v>1000</v>
      </c>
      <c r="P809" s="471"/>
      <c r="Q809" s="468">
        <f t="shared" si="26"/>
        <v>1000</v>
      </c>
      <c r="R809" s="468" t="e">
        <f>SUMIF(EXPdata!G:G,C:C,EXPdata!#REF!)</f>
        <v>#REF!</v>
      </c>
      <c r="S809" s="445"/>
    </row>
    <row r="810" spans="1:19" ht="30">
      <c r="A810" s="440" t="s">
        <v>1524</v>
      </c>
      <c r="B810" s="441" t="s">
        <v>448</v>
      </c>
      <c r="C810" s="429" t="s">
        <v>2468</v>
      </c>
      <c r="D810" s="443" t="s">
        <v>2128</v>
      </c>
      <c r="E810" s="430" t="s">
        <v>4679</v>
      </c>
      <c r="F810" s="474">
        <v>520020</v>
      </c>
      <c r="G810" s="429" t="s">
        <v>86</v>
      </c>
      <c r="H810" s="438">
        <v>4800</v>
      </c>
      <c r="I810" s="462">
        <v>9800</v>
      </c>
      <c r="J810" s="438"/>
      <c r="K810" s="438">
        <v>9800</v>
      </c>
      <c r="L810" s="438">
        <v>2685</v>
      </c>
      <c r="M810" s="432">
        <v>6515</v>
      </c>
      <c r="N810" s="432">
        <f t="shared" si="25"/>
        <v>9200</v>
      </c>
      <c r="O810" s="467">
        <v>9800</v>
      </c>
      <c r="P810" s="471"/>
      <c r="Q810" s="468">
        <f t="shared" si="26"/>
        <v>9800</v>
      </c>
      <c r="R810" s="468" t="e">
        <f>SUMIF(EXPdata!G:G,C:C,EXPdata!#REF!)</f>
        <v>#REF!</v>
      </c>
      <c r="S810" s="445" t="s">
        <v>5193</v>
      </c>
    </row>
    <row r="811" spans="1:19">
      <c r="A811" s="440" t="s">
        <v>1524</v>
      </c>
      <c r="B811" s="441" t="s">
        <v>448</v>
      </c>
      <c r="C811" s="429" t="s">
        <v>2439</v>
      </c>
      <c r="D811" s="443" t="s">
        <v>2128</v>
      </c>
      <c r="E811" s="430" t="s">
        <v>4679</v>
      </c>
      <c r="F811" s="474">
        <v>520025</v>
      </c>
      <c r="G811" s="429" t="s">
        <v>486</v>
      </c>
      <c r="H811" s="438">
        <v>298</v>
      </c>
      <c r="I811" s="462">
        <v>300</v>
      </c>
      <c r="J811" s="438"/>
      <c r="K811" s="438">
        <v>300</v>
      </c>
      <c r="L811" s="438">
        <v>0</v>
      </c>
      <c r="M811" s="432">
        <v>300</v>
      </c>
      <c r="N811" s="432">
        <f t="shared" si="25"/>
        <v>300</v>
      </c>
      <c r="O811" s="467">
        <v>400</v>
      </c>
      <c r="P811" s="471"/>
      <c r="Q811" s="468">
        <f t="shared" si="26"/>
        <v>400</v>
      </c>
      <c r="R811" s="468" t="e">
        <f>SUMIF(EXPdata!G:G,C:C,EXPdata!#REF!)</f>
        <v>#REF!</v>
      </c>
      <c r="S811" s="445" t="s">
        <v>5194</v>
      </c>
    </row>
    <row r="812" spans="1:19">
      <c r="A812" s="440" t="s">
        <v>1524</v>
      </c>
      <c r="B812" s="441" t="s">
        <v>448</v>
      </c>
      <c r="C812" s="429" t="s">
        <v>2465</v>
      </c>
      <c r="D812" s="475" t="s">
        <v>2129</v>
      </c>
      <c r="E812" s="430" t="s">
        <v>4679</v>
      </c>
      <c r="F812" s="474">
        <v>520115</v>
      </c>
      <c r="G812" s="429" t="s">
        <v>49</v>
      </c>
      <c r="H812" s="438">
        <v>1580.2</v>
      </c>
      <c r="I812" s="462">
        <v>4500</v>
      </c>
      <c r="J812" s="438"/>
      <c r="K812" s="438">
        <v>4500</v>
      </c>
      <c r="L812" s="438">
        <v>1274.6300000000001</v>
      </c>
      <c r="M812" s="432">
        <v>3165</v>
      </c>
      <c r="N812" s="432">
        <f t="shared" si="25"/>
        <v>4439.63</v>
      </c>
      <c r="O812" s="467">
        <v>4500</v>
      </c>
      <c r="P812" s="471"/>
      <c r="Q812" s="468">
        <f t="shared" si="26"/>
        <v>4500</v>
      </c>
      <c r="R812" s="468" t="e">
        <f>SUMIF(EXPdata!G:G,C:C,EXPdata!#REF!)</f>
        <v>#REF!</v>
      </c>
      <c r="S812" s="445" t="s">
        <v>4580</v>
      </c>
    </row>
    <row r="813" spans="1:19" ht="30">
      <c r="A813" s="440" t="s">
        <v>1524</v>
      </c>
      <c r="B813" s="441" t="s">
        <v>448</v>
      </c>
      <c r="C813" s="429" t="s">
        <v>2473</v>
      </c>
      <c r="D813" s="443" t="s">
        <v>30</v>
      </c>
      <c r="E813" s="430" t="s">
        <v>4679</v>
      </c>
      <c r="F813" s="474">
        <v>520220</v>
      </c>
      <c r="G813" s="429" t="s">
        <v>1792</v>
      </c>
      <c r="H813" s="438">
        <v>7333.6</v>
      </c>
      <c r="I813" s="462">
        <v>9612</v>
      </c>
      <c r="J813" s="438"/>
      <c r="K813" s="438">
        <v>9612</v>
      </c>
      <c r="L813" s="438">
        <v>0</v>
      </c>
      <c r="M813" s="432">
        <v>9612</v>
      </c>
      <c r="N813" s="432">
        <f t="shared" si="25"/>
        <v>9612</v>
      </c>
      <c r="O813" s="467">
        <v>9612</v>
      </c>
      <c r="P813" s="471"/>
      <c r="Q813" s="468">
        <f t="shared" si="26"/>
        <v>9612</v>
      </c>
      <c r="R813" s="468" t="e">
        <f>SUMIF(EXPdata!G:G,C:C,EXPdata!#REF!)</f>
        <v>#REF!</v>
      </c>
      <c r="S813" s="445" t="s">
        <v>4591</v>
      </c>
    </row>
    <row r="814" spans="1:19">
      <c r="A814" s="440" t="s">
        <v>1524</v>
      </c>
      <c r="B814" s="441" t="s">
        <v>448</v>
      </c>
      <c r="C814" s="429" t="s">
        <v>2463</v>
      </c>
      <c r="D814" s="443" t="s">
        <v>30</v>
      </c>
      <c r="E814" s="430" t="s">
        <v>4679</v>
      </c>
      <c r="F814" s="474">
        <v>520230</v>
      </c>
      <c r="G814" s="429" t="s">
        <v>50</v>
      </c>
      <c r="H814" s="438">
        <v>2646.81</v>
      </c>
      <c r="I814" s="462">
        <v>4300</v>
      </c>
      <c r="J814" s="438"/>
      <c r="K814" s="438">
        <v>4300</v>
      </c>
      <c r="L814" s="438">
        <v>2508.8599999999997</v>
      </c>
      <c r="M814" s="432">
        <v>1364</v>
      </c>
      <c r="N814" s="432">
        <f t="shared" si="25"/>
        <v>3872.8599999999997</v>
      </c>
      <c r="O814" s="467">
        <v>4300</v>
      </c>
      <c r="P814" s="471"/>
      <c r="Q814" s="468">
        <f t="shared" si="26"/>
        <v>4300</v>
      </c>
      <c r="R814" s="468" t="e">
        <f>SUMIF(EXPdata!G:G,C:C,EXPdata!#REF!)</f>
        <v>#REF!</v>
      </c>
      <c r="S814" s="445"/>
    </row>
    <row r="815" spans="1:19">
      <c r="A815" s="440" t="s">
        <v>1524</v>
      </c>
      <c r="B815" s="441" t="s">
        <v>448</v>
      </c>
      <c r="C815" s="429" t="s">
        <v>2461</v>
      </c>
      <c r="D815" s="443" t="s">
        <v>30</v>
      </c>
      <c r="E815" s="430" t="s">
        <v>4679</v>
      </c>
      <c r="F815" s="474">
        <v>520320</v>
      </c>
      <c r="G815" s="429" t="s">
        <v>51</v>
      </c>
      <c r="H815" s="438">
        <v>2498.3000000000002</v>
      </c>
      <c r="I815" s="462">
        <v>3540</v>
      </c>
      <c r="J815" s="438"/>
      <c r="K815" s="438">
        <v>3540</v>
      </c>
      <c r="L815" s="438">
        <v>1572.33</v>
      </c>
      <c r="M815" s="432">
        <v>1662</v>
      </c>
      <c r="N815" s="432">
        <f t="shared" si="25"/>
        <v>3234.33</v>
      </c>
      <c r="O815" s="467">
        <v>3540</v>
      </c>
      <c r="P815" s="471"/>
      <c r="Q815" s="468">
        <f t="shared" si="26"/>
        <v>3540</v>
      </c>
      <c r="R815" s="468" t="e">
        <f>SUMIF(EXPdata!G:G,C:C,EXPdata!#REF!)</f>
        <v>#REF!</v>
      </c>
      <c r="S815" s="445"/>
    </row>
    <row r="816" spans="1:19" ht="30">
      <c r="A816" s="440" t="s">
        <v>1524</v>
      </c>
      <c r="B816" s="441" t="s">
        <v>448</v>
      </c>
      <c r="C816" s="429" t="s">
        <v>2467</v>
      </c>
      <c r="D816" s="443" t="s">
        <v>2128</v>
      </c>
      <c r="E816" s="430" t="s">
        <v>4679</v>
      </c>
      <c r="F816" s="474">
        <v>520800</v>
      </c>
      <c r="G816" s="429" t="s">
        <v>54</v>
      </c>
      <c r="H816" s="438">
        <v>2479.87</v>
      </c>
      <c r="I816" s="462">
        <v>7000</v>
      </c>
      <c r="J816" s="438"/>
      <c r="K816" s="438">
        <v>7000</v>
      </c>
      <c r="L816" s="438">
        <v>3853.5600000000004</v>
      </c>
      <c r="M816" s="432">
        <v>3114</v>
      </c>
      <c r="N816" s="432">
        <f t="shared" si="25"/>
        <v>6967.56</v>
      </c>
      <c r="O816" s="522">
        <v>8000</v>
      </c>
      <c r="P816" s="471"/>
      <c r="Q816" s="468">
        <f t="shared" si="26"/>
        <v>8000</v>
      </c>
      <c r="R816" s="468" t="e">
        <f>SUMIF(EXPdata!G:G,C:C,EXPdata!#REF!)</f>
        <v>#REF!</v>
      </c>
      <c r="S816" s="532" t="s">
        <v>5319</v>
      </c>
    </row>
    <row r="817" spans="1:19">
      <c r="A817" s="440" t="s">
        <v>1524</v>
      </c>
      <c r="B817" s="441" t="s">
        <v>448</v>
      </c>
      <c r="C817" s="429" t="s">
        <v>2478</v>
      </c>
      <c r="D817" s="443" t="s">
        <v>30</v>
      </c>
      <c r="E817" s="430" t="s">
        <v>4679</v>
      </c>
      <c r="F817" s="474">
        <v>520845</v>
      </c>
      <c r="G817" s="429" t="s">
        <v>89</v>
      </c>
      <c r="H817" s="438">
        <v>22445.25</v>
      </c>
      <c r="I817" s="462">
        <v>60684</v>
      </c>
      <c r="J817" s="438"/>
      <c r="K817" s="438">
        <v>60684</v>
      </c>
      <c r="L817" s="438">
        <v>22908.21</v>
      </c>
      <c r="M817" s="432">
        <v>33055</v>
      </c>
      <c r="N817" s="432">
        <f t="shared" si="25"/>
        <v>55963.21</v>
      </c>
      <c r="O817" s="467">
        <v>61000</v>
      </c>
      <c r="P817" s="471"/>
      <c r="Q817" s="468">
        <f t="shared" si="26"/>
        <v>61000</v>
      </c>
      <c r="R817" s="468" t="e">
        <f>SUMIF(EXPdata!G:G,C:C,EXPdata!#REF!)</f>
        <v>#REF!</v>
      </c>
      <c r="S817" s="445" t="s">
        <v>4581</v>
      </c>
    </row>
    <row r="818" spans="1:19">
      <c r="A818" s="440" t="s">
        <v>1524</v>
      </c>
      <c r="B818" s="441" t="s">
        <v>448</v>
      </c>
      <c r="C818" s="429" t="s">
        <v>2469</v>
      </c>
      <c r="D818" s="443" t="s">
        <v>2128</v>
      </c>
      <c r="E818" s="430" t="s">
        <v>4679</v>
      </c>
      <c r="F818" s="474">
        <v>521320</v>
      </c>
      <c r="G818" s="429" t="s">
        <v>408</v>
      </c>
      <c r="H818" s="438">
        <v>1895.91</v>
      </c>
      <c r="I818" s="462">
        <v>6000</v>
      </c>
      <c r="J818" s="438"/>
      <c r="K818" s="438">
        <v>6000</v>
      </c>
      <c r="L818" s="438">
        <v>760.43999999999994</v>
      </c>
      <c r="M818" s="432">
        <v>5240</v>
      </c>
      <c r="N818" s="432">
        <f t="shared" si="25"/>
        <v>6000.44</v>
      </c>
      <c r="O818" s="467">
        <v>5000</v>
      </c>
      <c r="P818" s="471"/>
      <c r="Q818" s="468">
        <f t="shared" si="26"/>
        <v>5000</v>
      </c>
      <c r="R818" s="468" t="e">
        <f>SUMIF(EXPdata!G:G,C:C,EXPdata!#REF!)</f>
        <v>#REF!</v>
      </c>
      <c r="S818" s="445" t="s">
        <v>5195</v>
      </c>
    </row>
    <row r="819" spans="1:19">
      <c r="A819" s="427" t="s">
        <v>1766</v>
      </c>
      <c r="B819" s="428" t="s">
        <v>46</v>
      </c>
      <c r="C819" s="429" t="s">
        <v>2171</v>
      </c>
      <c r="D819" s="488" t="s">
        <v>2546</v>
      </c>
      <c r="E819" s="489" t="s">
        <v>4679</v>
      </c>
      <c r="F819" s="490">
        <v>528960</v>
      </c>
      <c r="G819" s="491" t="s">
        <v>79</v>
      </c>
      <c r="H819" s="438">
        <v>1154.83</v>
      </c>
      <c r="I819" s="438">
        <v>4000</v>
      </c>
      <c r="J819" s="438"/>
      <c r="K819" s="438">
        <v>4000</v>
      </c>
      <c r="L819" s="438">
        <v>0</v>
      </c>
      <c r="M819" s="432">
        <v>4000</v>
      </c>
      <c r="N819" s="432">
        <f t="shared" si="25"/>
        <v>4000</v>
      </c>
      <c r="O819" s="467">
        <v>4000</v>
      </c>
      <c r="P819" s="471">
        <v>-2000</v>
      </c>
      <c r="Q819" s="468">
        <f t="shared" si="26"/>
        <v>2000</v>
      </c>
      <c r="R819" s="468" t="e">
        <f>SUMIF(EXPdata!G:G,C:C,EXPdata!#REF!)</f>
        <v>#REF!</v>
      </c>
      <c r="S819" s="445"/>
    </row>
    <row r="820" spans="1:19">
      <c r="A820" s="440" t="s">
        <v>1524</v>
      </c>
      <c r="B820" s="441" t="s">
        <v>448</v>
      </c>
      <c r="C820" s="429" t="s">
        <v>2474</v>
      </c>
      <c r="D820" s="443" t="s">
        <v>2131</v>
      </c>
      <c r="E820" s="430" t="s">
        <v>4679</v>
      </c>
      <c r="F820" s="474">
        <v>521500</v>
      </c>
      <c r="G820" s="429" t="s">
        <v>58</v>
      </c>
      <c r="H820" s="438">
        <v>319.33000000000004</v>
      </c>
      <c r="I820" s="462">
        <v>4500</v>
      </c>
      <c r="J820" s="438"/>
      <c r="K820" s="438">
        <v>4500</v>
      </c>
      <c r="L820" s="438">
        <v>0</v>
      </c>
      <c r="M820" s="432">
        <v>4500</v>
      </c>
      <c r="N820" s="432">
        <f t="shared" si="25"/>
        <v>4500</v>
      </c>
      <c r="O820" s="467">
        <v>2500</v>
      </c>
      <c r="P820" s="471"/>
      <c r="Q820" s="468">
        <f t="shared" si="26"/>
        <v>2500</v>
      </c>
      <c r="R820" s="468" t="e">
        <f>SUMIF(EXPdata!G:G,C:C,EXPdata!#REF!)</f>
        <v>#REF!</v>
      </c>
      <c r="S820" s="445" t="s">
        <v>4587</v>
      </c>
    </row>
    <row r="821" spans="1:19">
      <c r="A821" s="427" t="s">
        <v>1766</v>
      </c>
      <c r="B821" s="428" t="s">
        <v>46</v>
      </c>
      <c r="C821" s="429" t="s">
        <v>2017</v>
      </c>
      <c r="D821" s="488" t="s">
        <v>2546</v>
      </c>
      <c r="E821" s="489" t="s">
        <v>4679</v>
      </c>
      <c r="F821" s="490">
        <v>528980</v>
      </c>
      <c r="G821" s="491" t="s">
        <v>80</v>
      </c>
      <c r="H821" s="438">
        <v>216.71999999999997</v>
      </c>
      <c r="I821" s="438">
        <v>500</v>
      </c>
      <c r="J821" s="438"/>
      <c r="K821" s="438">
        <v>500</v>
      </c>
      <c r="L821" s="438">
        <v>0</v>
      </c>
      <c r="M821" s="432">
        <v>500</v>
      </c>
      <c r="N821" s="432">
        <f t="shared" si="25"/>
        <v>500</v>
      </c>
      <c r="O821" s="467">
        <v>500</v>
      </c>
      <c r="P821" s="471">
        <v>-250</v>
      </c>
      <c r="Q821" s="468">
        <f t="shared" si="26"/>
        <v>250</v>
      </c>
      <c r="R821" s="468" t="e">
        <f>SUMIF(EXPdata!G:G,C:C,EXPdata!#REF!)</f>
        <v>#REF!</v>
      </c>
      <c r="S821" s="445"/>
    </row>
    <row r="822" spans="1:19">
      <c r="A822" s="440" t="s">
        <v>1524</v>
      </c>
      <c r="B822" s="441" t="s">
        <v>448</v>
      </c>
      <c r="C822" s="429" t="s">
        <v>2440</v>
      </c>
      <c r="D822" s="443" t="s">
        <v>30</v>
      </c>
      <c r="E822" s="430" t="s">
        <v>4679</v>
      </c>
      <c r="F822" s="474">
        <v>521700</v>
      </c>
      <c r="G822" s="429" t="s">
        <v>1072</v>
      </c>
      <c r="H822" s="438">
        <v>235.79999999999998</v>
      </c>
      <c r="I822" s="462">
        <v>400</v>
      </c>
      <c r="J822" s="438"/>
      <c r="K822" s="438">
        <v>400</v>
      </c>
      <c r="L822" s="438">
        <v>177.9</v>
      </c>
      <c r="M822" s="432">
        <v>192</v>
      </c>
      <c r="N822" s="432">
        <f t="shared" si="25"/>
        <v>369.9</v>
      </c>
      <c r="O822" s="467">
        <v>400</v>
      </c>
      <c r="P822" s="471"/>
      <c r="Q822" s="468">
        <f t="shared" si="26"/>
        <v>400</v>
      </c>
      <c r="R822" s="468" t="e">
        <f>SUMIF(EXPdata!G:G,C:C,EXPdata!#REF!)</f>
        <v>#REF!</v>
      </c>
      <c r="S822" s="445"/>
    </row>
    <row r="823" spans="1:19">
      <c r="A823" s="440" t="s">
        <v>1524</v>
      </c>
      <c r="B823" s="441" t="s">
        <v>448</v>
      </c>
      <c r="C823" s="429" t="s">
        <v>2447</v>
      </c>
      <c r="D823" s="443" t="s">
        <v>2128</v>
      </c>
      <c r="E823" s="430" t="s">
        <v>4679</v>
      </c>
      <c r="F823" s="474">
        <v>521720</v>
      </c>
      <c r="G823" s="429" t="s">
        <v>121</v>
      </c>
      <c r="H823" s="438">
        <v>654.41</v>
      </c>
      <c r="I823" s="462">
        <v>800</v>
      </c>
      <c r="J823" s="438"/>
      <c r="K823" s="438">
        <v>800</v>
      </c>
      <c r="L823" s="438">
        <v>0</v>
      </c>
      <c r="M823" s="432">
        <v>800</v>
      </c>
      <c r="N823" s="432">
        <f t="shared" si="25"/>
        <v>800</v>
      </c>
      <c r="O823" s="467">
        <v>800</v>
      </c>
      <c r="P823" s="471"/>
      <c r="Q823" s="468">
        <f t="shared" si="26"/>
        <v>800</v>
      </c>
      <c r="R823" s="468" t="e">
        <f>SUMIF(EXPdata!G:G,C:C,EXPdata!#REF!)</f>
        <v>#REF!</v>
      </c>
      <c r="S823" s="445"/>
    </row>
    <row r="824" spans="1:19">
      <c r="A824" s="440" t="s">
        <v>1524</v>
      </c>
      <c r="B824" s="441" t="s">
        <v>448</v>
      </c>
      <c r="C824" s="429" t="s">
        <v>2456</v>
      </c>
      <c r="D824" s="443" t="s">
        <v>2128</v>
      </c>
      <c r="E824" s="430" t="s">
        <v>4679</v>
      </c>
      <c r="F824" s="474">
        <v>522310</v>
      </c>
      <c r="G824" s="429" t="s">
        <v>60</v>
      </c>
      <c r="H824" s="438">
        <v>4184.09</v>
      </c>
      <c r="I824" s="462">
        <v>3000</v>
      </c>
      <c r="J824" s="438"/>
      <c r="K824" s="438">
        <v>3000</v>
      </c>
      <c r="L824" s="438">
        <v>329.74999999999994</v>
      </c>
      <c r="M824" s="432">
        <v>2670</v>
      </c>
      <c r="N824" s="432">
        <f t="shared" si="25"/>
        <v>2999.75</v>
      </c>
      <c r="O824" s="467">
        <v>3000</v>
      </c>
      <c r="P824" s="471"/>
      <c r="Q824" s="468">
        <f t="shared" si="26"/>
        <v>3000</v>
      </c>
      <c r="R824" s="468" t="e">
        <f>SUMIF(EXPdata!G:G,C:C,EXPdata!#REF!)</f>
        <v>#REF!</v>
      </c>
      <c r="S824" s="445"/>
    </row>
    <row r="825" spans="1:19">
      <c r="A825" s="440" t="s">
        <v>1524</v>
      </c>
      <c r="B825" s="441" t="s">
        <v>448</v>
      </c>
      <c r="C825" s="429" t="s">
        <v>2480</v>
      </c>
      <c r="D825" s="443" t="s">
        <v>2128</v>
      </c>
      <c r="E825" s="430" t="s">
        <v>4679</v>
      </c>
      <c r="F825" s="474">
        <v>522320</v>
      </c>
      <c r="G825" s="429" t="s">
        <v>93</v>
      </c>
      <c r="H825" s="438">
        <v>32513.96</v>
      </c>
      <c r="I825" s="462">
        <v>100000</v>
      </c>
      <c r="J825" s="438"/>
      <c r="K825" s="438">
        <v>100000</v>
      </c>
      <c r="L825" s="438">
        <v>2444.81</v>
      </c>
      <c r="M825" s="432">
        <v>86764</v>
      </c>
      <c r="N825" s="432">
        <f t="shared" si="25"/>
        <v>89208.81</v>
      </c>
      <c r="O825" s="467">
        <v>75000</v>
      </c>
      <c r="P825" s="471"/>
      <c r="Q825" s="468">
        <f t="shared" si="26"/>
        <v>75000</v>
      </c>
      <c r="R825" s="468" t="e">
        <f>SUMIF(EXPdata!G:G,C:C,EXPdata!#REF!)</f>
        <v>#REF!</v>
      </c>
      <c r="S825" s="445"/>
    </row>
    <row r="826" spans="1:19">
      <c r="A826" s="440" t="s">
        <v>1524</v>
      </c>
      <c r="B826" s="441" t="s">
        <v>448</v>
      </c>
      <c r="C826" s="429" t="s">
        <v>2471</v>
      </c>
      <c r="D826" s="443" t="s">
        <v>2128</v>
      </c>
      <c r="E826" s="430" t="s">
        <v>4679</v>
      </c>
      <c r="F826" s="474">
        <v>522340</v>
      </c>
      <c r="G826" s="429" t="s">
        <v>94</v>
      </c>
      <c r="H826" s="438">
        <v>5988.5300000000007</v>
      </c>
      <c r="I826" s="462">
        <v>15000</v>
      </c>
      <c r="J826" s="438"/>
      <c r="K826" s="438">
        <v>15000</v>
      </c>
      <c r="L826" s="438">
        <v>34.710000000000036</v>
      </c>
      <c r="M826" s="432">
        <v>14965</v>
      </c>
      <c r="N826" s="432">
        <f t="shared" si="25"/>
        <v>14999.71</v>
      </c>
      <c r="O826" s="467">
        <v>12000</v>
      </c>
      <c r="P826" s="471"/>
      <c r="Q826" s="468">
        <f t="shared" si="26"/>
        <v>12000</v>
      </c>
      <c r="R826" s="468" t="e">
        <f>SUMIF(EXPdata!G:G,C:C,EXPdata!#REF!)</f>
        <v>#REF!</v>
      </c>
      <c r="S826" s="445"/>
    </row>
    <row r="827" spans="1:19">
      <c r="A827" s="427" t="s">
        <v>23</v>
      </c>
      <c r="B827" s="428" t="s">
        <v>439</v>
      </c>
      <c r="C827" s="429" t="s">
        <v>222</v>
      </c>
      <c r="D827" s="488" t="s">
        <v>2546</v>
      </c>
      <c r="E827" s="489" t="s">
        <v>4679</v>
      </c>
      <c r="F827" s="490">
        <v>529040</v>
      </c>
      <c r="G827" s="491" t="s">
        <v>82</v>
      </c>
      <c r="H827" s="438">
        <v>289.42</v>
      </c>
      <c r="I827" s="438">
        <v>1200</v>
      </c>
      <c r="J827" s="438"/>
      <c r="K827" s="438">
        <v>1200</v>
      </c>
      <c r="L827" s="438">
        <v>0</v>
      </c>
      <c r="M827" s="432">
        <v>0</v>
      </c>
      <c r="N827" s="432">
        <f t="shared" si="25"/>
        <v>0</v>
      </c>
      <c r="O827" s="467">
        <v>1000</v>
      </c>
      <c r="P827" s="471">
        <v>-600</v>
      </c>
      <c r="Q827" s="468">
        <f t="shared" si="26"/>
        <v>400</v>
      </c>
      <c r="R827" s="468" t="e">
        <f>SUMIF(EXPdata!G:G,C:C,EXPdata!#REF!)</f>
        <v>#REF!</v>
      </c>
      <c r="S827" s="463"/>
    </row>
    <row r="828" spans="1:19">
      <c r="A828" s="440" t="s">
        <v>1524</v>
      </c>
      <c r="B828" s="441" t="s">
        <v>448</v>
      </c>
      <c r="C828" s="429" t="s">
        <v>2453</v>
      </c>
      <c r="D828" s="443" t="s">
        <v>2132</v>
      </c>
      <c r="E828" s="430" t="s">
        <v>4679</v>
      </c>
      <c r="F828" s="474">
        <v>523250</v>
      </c>
      <c r="G828" s="429" t="s">
        <v>493</v>
      </c>
      <c r="H828" s="438">
        <v>2033</v>
      </c>
      <c r="I828" s="462">
        <v>1000</v>
      </c>
      <c r="J828" s="438"/>
      <c r="K828" s="438">
        <v>1000</v>
      </c>
      <c r="L828" s="438">
        <v>105</v>
      </c>
      <c r="M828" s="432">
        <v>895</v>
      </c>
      <c r="N828" s="432">
        <f t="shared" si="25"/>
        <v>1000</v>
      </c>
      <c r="O828" s="467">
        <v>1000</v>
      </c>
      <c r="P828" s="471"/>
      <c r="Q828" s="468">
        <f t="shared" si="26"/>
        <v>1000</v>
      </c>
      <c r="R828" s="468" t="e">
        <f>SUMIF(EXPdata!G:G,C:C,EXPdata!#REF!)</f>
        <v>#REF!</v>
      </c>
      <c r="S828" s="445"/>
    </row>
    <row r="829" spans="1:19">
      <c r="A829" s="440" t="s">
        <v>1524</v>
      </c>
      <c r="B829" s="441" t="s">
        <v>448</v>
      </c>
      <c r="C829" s="429" t="s">
        <v>2434</v>
      </c>
      <c r="D829" s="443" t="s">
        <v>2132</v>
      </c>
      <c r="E829" s="430" t="s">
        <v>4679</v>
      </c>
      <c r="F829" s="430">
        <v>523270</v>
      </c>
      <c r="G829" s="429" t="s">
        <v>62</v>
      </c>
      <c r="H829" s="438">
        <v>0</v>
      </c>
      <c r="I829" s="462">
        <v>250</v>
      </c>
      <c r="J829" s="438"/>
      <c r="K829" s="438">
        <v>250</v>
      </c>
      <c r="L829" s="438">
        <v>0</v>
      </c>
      <c r="M829" s="432">
        <v>250</v>
      </c>
      <c r="N829" s="432">
        <f t="shared" si="25"/>
        <v>250</v>
      </c>
      <c r="O829" s="467">
        <v>250</v>
      </c>
      <c r="P829" s="471"/>
      <c r="Q829" s="468">
        <f t="shared" si="26"/>
        <v>250</v>
      </c>
      <c r="R829" s="468" t="e">
        <f>SUMIF(EXPdata!G:G,C:C,EXPdata!#REF!)</f>
        <v>#REF!</v>
      </c>
      <c r="S829" s="445" t="s">
        <v>4577</v>
      </c>
    </row>
    <row r="830" spans="1:19">
      <c r="A830" s="440" t="s">
        <v>1524</v>
      </c>
      <c r="B830" s="441" t="s">
        <v>448</v>
      </c>
      <c r="C830" s="429" t="s">
        <v>2476</v>
      </c>
      <c r="D830" s="443" t="s">
        <v>2132</v>
      </c>
      <c r="E830" s="430" t="s">
        <v>4679</v>
      </c>
      <c r="F830" s="474">
        <v>523290</v>
      </c>
      <c r="G830" s="429" t="s">
        <v>1281</v>
      </c>
      <c r="H830" s="438">
        <v>8389.75</v>
      </c>
      <c r="I830" s="462">
        <v>20000</v>
      </c>
      <c r="J830" s="438"/>
      <c r="K830" s="438">
        <v>20000</v>
      </c>
      <c r="L830" s="438">
        <v>4685.7299999999996</v>
      </c>
      <c r="M830" s="432">
        <v>12940</v>
      </c>
      <c r="N830" s="432">
        <f t="shared" si="25"/>
        <v>17625.73</v>
      </c>
      <c r="O830" s="467">
        <v>18000</v>
      </c>
      <c r="P830" s="471"/>
      <c r="Q830" s="468">
        <f t="shared" si="26"/>
        <v>18000</v>
      </c>
      <c r="R830" s="468" t="e">
        <f>SUMIF(EXPdata!G:G,C:C,EXPdata!#REF!)</f>
        <v>#REF!</v>
      </c>
      <c r="S830" s="445"/>
    </row>
    <row r="831" spans="1:19">
      <c r="A831" s="440" t="s">
        <v>1524</v>
      </c>
      <c r="B831" s="441" t="s">
        <v>448</v>
      </c>
      <c r="C831" s="429" t="s">
        <v>2437</v>
      </c>
      <c r="D831" s="443" t="s">
        <v>2134</v>
      </c>
      <c r="E831" s="430" t="s">
        <v>4679</v>
      </c>
      <c r="F831" s="474">
        <v>523340</v>
      </c>
      <c r="G831" s="429" t="s">
        <v>1794</v>
      </c>
      <c r="H831" s="438">
        <v>0</v>
      </c>
      <c r="I831" s="462">
        <v>100</v>
      </c>
      <c r="J831" s="438"/>
      <c r="K831" s="438">
        <v>100</v>
      </c>
      <c r="L831" s="438">
        <v>8.82</v>
      </c>
      <c r="M831" s="432">
        <v>100</v>
      </c>
      <c r="N831" s="432">
        <f t="shared" si="25"/>
        <v>108.82</v>
      </c>
      <c r="O831" s="467">
        <v>100</v>
      </c>
      <c r="P831" s="471"/>
      <c r="Q831" s="468">
        <f t="shared" si="26"/>
        <v>100</v>
      </c>
      <c r="R831" s="468" t="e">
        <f>SUMIF(EXPdata!G:G,C:C,EXPdata!#REF!)</f>
        <v>#REF!</v>
      </c>
      <c r="S831" s="445"/>
    </row>
    <row r="832" spans="1:19">
      <c r="A832" s="427" t="s">
        <v>23</v>
      </c>
      <c r="B832" s="428" t="s">
        <v>506</v>
      </c>
      <c r="C832" s="429" t="s">
        <v>712</v>
      </c>
      <c r="D832" s="488" t="s">
        <v>2546</v>
      </c>
      <c r="E832" s="489" t="s">
        <v>4679</v>
      </c>
      <c r="F832" s="490">
        <v>529040</v>
      </c>
      <c r="G832" s="491" t="s">
        <v>82</v>
      </c>
      <c r="H832" s="438">
        <v>1512.3</v>
      </c>
      <c r="I832" s="438">
        <v>600</v>
      </c>
      <c r="J832" s="438"/>
      <c r="K832" s="438">
        <v>600</v>
      </c>
      <c r="L832" s="438">
        <v>0</v>
      </c>
      <c r="M832" s="432">
        <v>0</v>
      </c>
      <c r="N832" s="432">
        <f t="shared" si="25"/>
        <v>0</v>
      </c>
      <c r="O832" s="467">
        <v>600</v>
      </c>
      <c r="P832" s="471">
        <v>-600</v>
      </c>
      <c r="Q832" s="468">
        <f t="shared" si="26"/>
        <v>0</v>
      </c>
      <c r="R832" s="468" t="e">
        <f>SUMIF(EXPdata!G:G,C:C,EXPdata!#REF!)</f>
        <v>#REF!</v>
      </c>
      <c r="S832" s="445"/>
    </row>
    <row r="833" spans="1:19" ht="30">
      <c r="A833" s="440" t="s">
        <v>1524</v>
      </c>
      <c r="B833" s="441" t="s">
        <v>448</v>
      </c>
      <c r="C833" s="429" t="s">
        <v>2464</v>
      </c>
      <c r="D833" s="443" t="s">
        <v>2133</v>
      </c>
      <c r="E833" s="430" t="s">
        <v>4679</v>
      </c>
      <c r="F833" s="474">
        <v>523800</v>
      </c>
      <c r="G833" s="429" t="s">
        <v>67</v>
      </c>
      <c r="H833" s="438">
        <v>683.18000000000006</v>
      </c>
      <c r="I833" s="462">
        <v>3000</v>
      </c>
      <c r="J833" s="438"/>
      <c r="K833" s="438">
        <v>3000</v>
      </c>
      <c r="L833" s="438">
        <v>3503.56</v>
      </c>
      <c r="M833" s="432">
        <v>200</v>
      </c>
      <c r="N833" s="432">
        <f t="shared" si="25"/>
        <v>3703.56</v>
      </c>
      <c r="O833" s="467">
        <v>3500</v>
      </c>
      <c r="P833" s="471"/>
      <c r="Q833" s="468">
        <f t="shared" si="26"/>
        <v>3500</v>
      </c>
      <c r="R833" s="468" t="e">
        <f>SUMIF(EXPdata!G:G,C:C,EXPdata!#REF!)</f>
        <v>#REF!</v>
      </c>
      <c r="S833" s="445" t="s">
        <v>4583</v>
      </c>
    </row>
    <row r="834" spans="1:19">
      <c r="A834" s="427" t="s">
        <v>23</v>
      </c>
      <c r="B834" s="428" t="s">
        <v>437</v>
      </c>
      <c r="C834" s="429" t="s">
        <v>188</v>
      </c>
      <c r="D834" s="488" t="s">
        <v>2546</v>
      </c>
      <c r="E834" s="489" t="s">
        <v>4679</v>
      </c>
      <c r="F834" s="490">
        <v>529040</v>
      </c>
      <c r="G834" s="491" t="s">
        <v>82</v>
      </c>
      <c r="H834" s="438">
        <v>537.94000000000005</v>
      </c>
      <c r="I834" s="438">
        <v>800</v>
      </c>
      <c r="J834" s="438"/>
      <c r="K834" s="438">
        <v>800</v>
      </c>
      <c r="L834" s="438">
        <v>30.019999999999996</v>
      </c>
      <c r="M834" s="432">
        <v>30.019999999999996</v>
      </c>
      <c r="N834" s="432">
        <f t="shared" si="25"/>
        <v>60.039999999999992</v>
      </c>
      <c r="O834" s="467">
        <v>800</v>
      </c>
      <c r="P834" s="471">
        <v>-800</v>
      </c>
      <c r="Q834" s="468">
        <f t="shared" si="26"/>
        <v>0</v>
      </c>
      <c r="R834" s="468" t="e">
        <f>SUMIF(EXPdata!G:G,C:C,EXPdata!#REF!)</f>
        <v>#REF!</v>
      </c>
      <c r="S834" s="445"/>
    </row>
    <row r="835" spans="1:19">
      <c r="A835" s="440" t="s">
        <v>1524</v>
      </c>
      <c r="B835" s="441" t="s">
        <v>448</v>
      </c>
      <c r="C835" s="429" t="s">
        <v>2438</v>
      </c>
      <c r="D835" s="443" t="s">
        <v>2133</v>
      </c>
      <c r="E835" s="430" t="s">
        <v>4679</v>
      </c>
      <c r="F835" s="474">
        <v>524840</v>
      </c>
      <c r="G835" s="429" t="s">
        <v>69</v>
      </c>
      <c r="H835" s="438">
        <v>302.25</v>
      </c>
      <c r="I835" s="462">
        <v>200</v>
      </c>
      <c r="J835" s="438"/>
      <c r="K835" s="438">
        <v>200</v>
      </c>
      <c r="L835" s="438">
        <v>75</v>
      </c>
      <c r="M835" s="432">
        <v>125</v>
      </c>
      <c r="N835" s="432">
        <f t="shared" si="25"/>
        <v>200</v>
      </c>
      <c r="O835" s="467">
        <v>200</v>
      </c>
      <c r="P835" s="471"/>
      <c r="Q835" s="468">
        <f t="shared" si="26"/>
        <v>200</v>
      </c>
      <c r="R835" s="468" t="e">
        <f>SUMIF(EXPdata!G:G,C:C,EXPdata!#REF!)</f>
        <v>#REF!</v>
      </c>
      <c r="S835" s="445"/>
    </row>
    <row r="836" spans="1:19">
      <c r="A836" s="440" t="s">
        <v>1524</v>
      </c>
      <c r="B836" s="441" t="s">
        <v>448</v>
      </c>
      <c r="C836" s="429" t="s">
        <v>2442</v>
      </c>
      <c r="D836" s="443" t="s">
        <v>2134</v>
      </c>
      <c r="E836" s="430" t="s">
        <v>4679</v>
      </c>
      <c r="F836" s="474">
        <v>525060</v>
      </c>
      <c r="G836" s="429" t="s">
        <v>96</v>
      </c>
      <c r="H836" s="438">
        <v>866.87</v>
      </c>
      <c r="I836" s="462">
        <v>500</v>
      </c>
      <c r="J836" s="438"/>
      <c r="K836" s="438">
        <v>500</v>
      </c>
      <c r="L836" s="438">
        <v>-226.86</v>
      </c>
      <c r="M836" s="432">
        <v>727</v>
      </c>
      <c r="N836" s="432">
        <f t="shared" si="25"/>
        <v>500.14</v>
      </c>
      <c r="O836" s="467">
        <v>500</v>
      </c>
      <c r="P836" s="471"/>
      <c r="Q836" s="468">
        <f t="shared" si="26"/>
        <v>500</v>
      </c>
      <c r="R836" s="468" t="e">
        <f>SUMIF(EXPdata!G:G,C:C,EXPdata!#REF!)</f>
        <v>#REF!</v>
      </c>
      <c r="S836" s="445"/>
    </row>
    <row r="837" spans="1:19">
      <c r="A837" s="440" t="s">
        <v>1524</v>
      </c>
      <c r="B837" s="441" t="s">
        <v>448</v>
      </c>
      <c r="C837" s="429" t="s">
        <v>2444</v>
      </c>
      <c r="D837" s="475" t="s">
        <v>2128</v>
      </c>
      <c r="E837" s="430" t="s">
        <v>4679</v>
      </c>
      <c r="F837" s="474">
        <v>526530</v>
      </c>
      <c r="G837" s="429" t="s">
        <v>1789</v>
      </c>
      <c r="H837" s="438">
        <v>451.86</v>
      </c>
      <c r="I837" s="462">
        <v>1000</v>
      </c>
      <c r="J837" s="438"/>
      <c r="K837" s="438">
        <v>1000</v>
      </c>
      <c r="L837" s="438">
        <v>0</v>
      </c>
      <c r="M837" s="432">
        <v>1000</v>
      </c>
      <c r="N837" s="432">
        <f t="shared" ref="N837:N854" si="27">L837+M837</f>
        <v>1000</v>
      </c>
      <c r="O837" s="467">
        <v>700</v>
      </c>
      <c r="P837" s="471"/>
      <c r="Q837" s="468">
        <f t="shared" ref="Q837:Q854" si="28">O837+P837</f>
        <v>700</v>
      </c>
      <c r="R837" s="468" t="e">
        <f>SUMIF(EXPdata!G:G,C:C,EXPdata!#REF!)</f>
        <v>#REF!</v>
      </c>
      <c r="S837" s="445"/>
    </row>
    <row r="838" spans="1:19">
      <c r="A838" s="427" t="s">
        <v>1766</v>
      </c>
      <c r="B838" s="428" t="s">
        <v>46</v>
      </c>
      <c r="C838" s="429" t="s">
        <v>585</v>
      </c>
      <c r="D838" s="488" t="s">
        <v>2546</v>
      </c>
      <c r="E838" s="489" t="s">
        <v>4679</v>
      </c>
      <c r="F838" s="490">
        <v>529040</v>
      </c>
      <c r="G838" s="491" t="s">
        <v>82</v>
      </c>
      <c r="H838" s="438">
        <v>1336.6100000000001</v>
      </c>
      <c r="I838" s="438">
        <v>5000</v>
      </c>
      <c r="J838" s="438"/>
      <c r="K838" s="438">
        <v>5000</v>
      </c>
      <c r="L838" s="438">
        <v>0</v>
      </c>
      <c r="M838" s="432">
        <v>1000</v>
      </c>
      <c r="N838" s="432">
        <f t="shared" si="27"/>
        <v>1000</v>
      </c>
      <c r="O838" s="467">
        <v>5000</v>
      </c>
      <c r="P838" s="471">
        <v>-5000</v>
      </c>
      <c r="Q838" s="468">
        <f t="shared" si="28"/>
        <v>0</v>
      </c>
      <c r="R838" s="468" t="e">
        <f>SUMIF(EXPdata!G:G,C:C,EXPdata!#REF!)</f>
        <v>#REF!</v>
      </c>
      <c r="S838" s="445"/>
    </row>
    <row r="839" spans="1:19">
      <c r="A839" s="440" t="s">
        <v>1524</v>
      </c>
      <c r="B839" s="441" t="s">
        <v>448</v>
      </c>
      <c r="C839" s="429" t="s">
        <v>2445</v>
      </c>
      <c r="D839" s="443" t="s">
        <v>2131</v>
      </c>
      <c r="E839" s="430" t="s">
        <v>4679</v>
      </c>
      <c r="F839" s="474">
        <v>527100</v>
      </c>
      <c r="G839" s="429" t="s">
        <v>72</v>
      </c>
      <c r="H839" s="438">
        <v>2747.3</v>
      </c>
      <c r="I839" s="462">
        <v>1500</v>
      </c>
      <c r="J839" s="438"/>
      <c r="K839" s="438">
        <v>1500</v>
      </c>
      <c r="L839" s="438">
        <v>0</v>
      </c>
      <c r="M839" s="432">
        <v>1500</v>
      </c>
      <c r="N839" s="432">
        <f t="shared" si="27"/>
        <v>1500</v>
      </c>
      <c r="O839" s="467">
        <v>2400</v>
      </c>
      <c r="P839" s="471"/>
      <c r="Q839" s="468">
        <f t="shared" si="28"/>
        <v>2400</v>
      </c>
      <c r="R839" s="468" t="e">
        <f>SUMIF(EXPdata!G:G,C:C,EXPdata!#REF!)</f>
        <v>#REF!</v>
      </c>
      <c r="S839" s="445" t="s">
        <v>4590</v>
      </c>
    </row>
    <row r="840" spans="1:19">
      <c r="A840" s="440" t="s">
        <v>1524</v>
      </c>
      <c r="B840" s="441" t="s">
        <v>448</v>
      </c>
      <c r="C840" s="429" t="s">
        <v>2454</v>
      </c>
      <c r="D840" s="443" t="s">
        <v>2128</v>
      </c>
      <c r="E840" s="430" t="s">
        <v>4679</v>
      </c>
      <c r="F840" s="474">
        <v>527630</v>
      </c>
      <c r="G840" s="429" t="s">
        <v>494</v>
      </c>
      <c r="H840" s="438">
        <v>0</v>
      </c>
      <c r="I840" s="462">
        <v>2000</v>
      </c>
      <c r="J840" s="438"/>
      <c r="K840" s="438">
        <v>2000</v>
      </c>
      <c r="L840" s="438">
        <v>1118.23</v>
      </c>
      <c r="M840" s="432">
        <v>821</v>
      </c>
      <c r="N840" s="432">
        <f t="shared" si="27"/>
        <v>1939.23</v>
      </c>
      <c r="O840" s="467">
        <v>2000</v>
      </c>
      <c r="P840" s="471"/>
      <c r="Q840" s="468">
        <f t="shared" si="28"/>
        <v>2000</v>
      </c>
      <c r="R840" s="468" t="e">
        <f>SUMIF(EXPdata!G:G,C:C,EXPdata!#REF!)</f>
        <v>#REF!</v>
      </c>
      <c r="S840" s="445" t="s">
        <v>4592</v>
      </c>
    </row>
    <row r="841" spans="1:19">
      <c r="A841" s="427" t="s">
        <v>1766</v>
      </c>
      <c r="B841" s="428" t="s">
        <v>115</v>
      </c>
      <c r="C841" s="429" t="s">
        <v>674</v>
      </c>
      <c r="D841" s="488" t="s">
        <v>2546</v>
      </c>
      <c r="E841" s="489" t="s">
        <v>4679</v>
      </c>
      <c r="F841" s="490">
        <v>529040</v>
      </c>
      <c r="G841" s="491" t="s">
        <v>82</v>
      </c>
      <c r="H841" s="438">
        <v>343.42999999999995</v>
      </c>
      <c r="I841" s="438">
        <v>1000</v>
      </c>
      <c r="J841" s="438"/>
      <c r="K841" s="438">
        <v>1000</v>
      </c>
      <c r="L841" s="438">
        <v>0</v>
      </c>
      <c r="M841" s="432">
        <v>1000</v>
      </c>
      <c r="N841" s="432">
        <f t="shared" si="27"/>
        <v>1000</v>
      </c>
      <c r="O841" s="467">
        <v>1000</v>
      </c>
      <c r="P841" s="471">
        <v>-500</v>
      </c>
      <c r="Q841" s="468">
        <f t="shared" si="28"/>
        <v>500</v>
      </c>
      <c r="R841" s="468" t="e">
        <f>SUMIF(EXPdata!G:G,C:C,EXPdata!#REF!)</f>
        <v>#REF!</v>
      </c>
      <c r="S841" s="445"/>
    </row>
    <row r="842" spans="1:19">
      <c r="A842" s="427" t="s">
        <v>23</v>
      </c>
      <c r="B842" s="428" t="s">
        <v>433</v>
      </c>
      <c r="C842" s="429" t="s">
        <v>688</v>
      </c>
      <c r="D842" s="488" t="s">
        <v>2546</v>
      </c>
      <c r="E842" s="489" t="s">
        <v>4679</v>
      </c>
      <c r="F842" s="490">
        <v>529040</v>
      </c>
      <c r="G842" s="491" t="s">
        <v>82</v>
      </c>
      <c r="H842" s="438">
        <v>0</v>
      </c>
      <c r="I842" s="438">
        <v>1000</v>
      </c>
      <c r="J842" s="438"/>
      <c r="K842" s="438">
        <v>1000</v>
      </c>
      <c r="L842" s="438">
        <v>57.5</v>
      </c>
      <c r="M842" s="432">
        <v>0</v>
      </c>
      <c r="N842" s="432">
        <f t="shared" si="27"/>
        <v>57.5</v>
      </c>
      <c r="O842" s="467">
        <v>1000</v>
      </c>
      <c r="P842" s="471">
        <v>-500</v>
      </c>
      <c r="Q842" s="468">
        <f t="shared" si="28"/>
        <v>500</v>
      </c>
      <c r="R842" s="468" t="e">
        <f>SUMIF(EXPdata!G:G,C:C,EXPdata!#REF!)</f>
        <v>#REF!</v>
      </c>
      <c r="S842" s="445"/>
    </row>
    <row r="843" spans="1:19" ht="30">
      <c r="A843" s="427" t="s">
        <v>1524</v>
      </c>
      <c r="B843" s="428" t="s">
        <v>446</v>
      </c>
      <c r="C843" s="429" t="s">
        <v>290</v>
      </c>
      <c r="D843" s="488" t="s">
        <v>2546</v>
      </c>
      <c r="E843" s="489" t="s">
        <v>4679</v>
      </c>
      <c r="F843" s="490">
        <v>529040</v>
      </c>
      <c r="G843" s="491" t="s">
        <v>82</v>
      </c>
      <c r="H843" s="438">
        <v>294.64</v>
      </c>
      <c r="I843" s="438">
        <v>400</v>
      </c>
      <c r="J843" s="438"/>
      <c r="K843" s="438">
        <v>400</v>
      </c>
      <c r="L843" s="438">
        <v>0</v>
      </c>
      <c r="M843" s="432">
        <v>400</v>
      </c>
      <c r="N843" s="432">
        <f t="shared" si="27"/>
        <v>400</v>
      </c>
      <c r="O843" s="467">
        <v>400</v>
      </c>
      <c r="P843" s="471">
        <v>-200</v>
      </c>
      <c r="Q843" s="468">
        <f t="shared" si="28"/>
        <v>200</v>
      </c>
      <c r="R843" s="468" t="e">
        <f>SUMIF(EXPdata!G:G,C:C,EXPdata!#REF!)</f>
        <v>#REF!</v>
      </c>
      <c r="S843" s="445" t="s">
        <v>4627</v>
      </c>
    </row>
    <row r="844" spans="1:19">
      <c r="A844" s="440" t="s">
        <v>1524</v>
      </c>
      <c r="B844" s="441" t="s">
        <v>448</v>
      </c>
      <c r="C844" s="429" t="s">
        <v>2479</v>
      </c>
      <c r="D844" s="443" t="s">
        <v>2132</v>
      </c>
      <c r="E844" s="430" t="s">
        <v>4679</v>
      </c>
      <c r="F844" s="474">
        <v>527960</v>
      </c>
      <c r="G844" s="429" t="s">
        <v>99</v>
      </c>
      <c r="H844" s="438">
        <v>33210</v>
      </c>
      <c r="I844" s="462">
        <v>56565</v>
      </c>
      <c r="J844" s="438"/>
      <c r="K844" s="438">
        <v>56565</v>
      </c>
      <c r="L844" s="438">
        <v>8711.7000000000007</v>
      </c>
      <c r="M844" s="432">
        <v>47853</v>
      </c>
      <c r="N844" s="432">
        <f t="shared" si="27"/>
        <v>56564.7</v>
      </c>
      <c r="O844" s="467">
        <v>56565</v>
      </c>
      <c r="P844" s="471"/>
      <c r="Q844" s="468">
        <f t="shared" si="28"/>
        <v>56565</v>
      </c>
      <c r="R844" s="468" t="e">
        <f>SUMIF(EXPdata!G:G,C:C,EXPdata!#REF!)</f>
        <v>#REF!</v>
      </c>
      <c r="S844" s="445" t="s">
        <v>4584</v>
      </c>
    </row>
    <row r="845" spans="1:19" ht="30">
      <c r="A845" s="440" t="s">
        <v>1524</v>
      </c>
      <c r="B845" s="441" t="s">
        <v>448</v>
      </c>
      <c r="C845" s="429" t="s">
        <v>2477</v>
      </c>
      <c r="D845" s="443" t="s">
        <v>2131</v>
      </c>
      <c r="E845" s="430" t="s">
        <v>4679</v>
      </c>
      <c r="F845" s="474">
        <v>528920</v>
      </c>
      <c r="G845" s="429" t="s">
        <v>78</v>
      </c>
      <c r="H845" s="438">
        <v>17759.3</v>
      </c>
      <c r="I845" s="462">
        <v>60456</v>
      </c>
      <c r="J845" s="438"/>
      <c r="K845" s="438">
        <v>60456</v>
      </c>
      <c r="L845" s="438">
        <v>2061.0699999999997</v>
      </c>
      <c r="M845" s="432">
        <v>58395</v>
      </c>
      <c r="N845" s="432">
        <f t="shared" si="27"/>
        <v>60456.07</v>
      </c>
      <c r="O845" s="467">
        <v>30000</v>
      </c>
      <c r="P845" s="471"/>
      <c r="Q845" s="468">
        <f t="shared" si="28"/>
        <v>30000</v>
      </c>
      <c r="R845" s="468" t="e">
        <f>SUMIF(EXPdata!G:G,C:C,EXPdata!#REF!)</f>
        <v>#REF!</v>
      </c>
      <c r="S845" s="445" t="s">
        <v>4593</v>
      </c>
    </row>
    <row r="846" spans="1:19">
      <c r="A846" s="440" t="s">
        <v>1524</v>
      </c>
      <c r="B846" s="441" t="s">
        <v>448</v>
      </c>
      <c r="C846" s="429" t="s">
        <v>2481</v>
      </c>
      <c r="D846" s="443" t="s">
        <v>30</v>
      </c>
      <c r="E846" s="430" t="s">
        <v>4679</v>
      </c>
      <c r="F846" s="474">
        <v>529500</v>
      </c>
      <c r="G846" s="429" t="s">
        <v>100</v>
      </c>
      <c r="H846" s="438">
        <v>79807.239999999991</v>
      </c>
      <c r="I846" s="462">
        <v>170000</v>
      </c>
      <c r="J846" s="438"/>
      <c r="K846" s="438">
        <v>170000</v>
      </c>
      <c r="L846" s="438">
        <v>96660.94</v>
      </c>
      <c r="M846" s="432">
        <v>110066</v>
      </c>
      <c r="N846" s="432">
        <f t="shared" si="27"/>
        <v>206726.94</v>
      </c>
      <c r="O846" s="522">
        <v>225000</v>
      </c>
      <c r="P846" s="471"/>
      <c r="Q846" s="468">
        <f t="shared" si="28"/>
        <v>225000</v>
      </c>
      <c r="R846" s="468" t="e">
        <f>SUMIF(EXPdata!G:G,C:C,EXPdata!#REF!)</f>
        <v>#REF!</v>
      </c>
      <c r="S846" s="445" t="s">
        <v>5323</v>
      </c>
    </row>
    <row r="847" spans="1:19" ht="30">
      <c r="A847" s="440" t="s">
        <v>1524</v>
      </c>
      <c r="B847" s="441" t="s">
        <v>448</v>
      </c>
      <c r="C847" s="429" t="s">
        <v>2482</v>
      </c>
      <c r="D847" s="443" t="s">
        <v>30</v>
      </c>
      <c r="E847" s="430" t="s">
        <v>4679</v>
      </c>
      <c r="F847" s="474">
        <v>529520</v>
      </c>
      <c r="G847" s="429" t="s">
        <v>102</v>
      </c>
      <c r="H847" s="438">
        <v>59762.78</v>
      </c>
      <c r="I847" s="462">
        <v>209712</v>
      </c>
      <c r="J847" s="438">
        <v>17780</v>
      </c>
      <c r="K847" s="438">
        <v>227492</v>
      </c>
      <c r="L847" s="438">
        <v>42525.729999999996</v>
      </c>
      <c r="M847" s="432">
        <v>181446</v>
      </c>
      <c r="N847" s="432">
        <f t="shared" si="27"/>
        <v>223971.72999999998</v>
      </c>
      <c r="O847" s="467">
        <v>220000</v>
      </c>
      <c r="P847" s="471"/>
      <c r="Q847" s="468">
        <f t="shared" si="28"/>
        <v>220000</v>
      </c>
      <c r="R847" s="468" t="e">
        <f>SUMIF(EXPdata!G:G,C:C,EXPdata!#REF!)</f>
        <v>#REF!</v>
      </c>
      <c r="S847" s="445" t="s">
        <v>4582</v>
      </c>
    </row>
    <row r="848" spans="1:19" ht="30">
      <c r="A848" s="440" t="s">
        <v>1524</v>
      </c>
      <c r="B848" s="441" t="s">
        <v>448</v>
      </c>
      <c r="C848" s="429" t="s">
        <v>2483</v>
      </c>
      <c r="D848" s="443" t="s">
        <v>30</v>
      </c>
      <c r="E848" s="430" t="s">
        <v>4679</v>
      </c>
      <c r="F848" s="474">
        <v>529550</v>
      </c>
      <c r="G848" s="429" t="s">
        <v>103</v>
      </c>
      <c r="H848" s="438">
        <v>67295.64</v>
      </c>
      <c r="I848" s="462">
        <v>245000</v>
      </c>
      <c r="J848" s="438"/>
      <c r="K848" s="438">
        <v>245000</v>
      </c>
      <c r="L848" s="438">
        <v>194695.7</v>
      </c>
      <c r="M848" s="432">
        <v>228000</v>
      </c>
      <c r="N848" s="432">
        <f t="shared" si="27"/>
        <v>422695.7</v>
      </c>
      <c r="O848" s="522">
        <v>460000</v>
      </c>
      <c r="P848" s="471">
        <v>-40000</v>
      </c>
      <c r="Q848" s="468">
        <f t="shared" si="28"/>
        <v>420000</v>
      </c>
      <c r="R848" s="468" t="e">
        <f>SUMIF(EXPdata!G:G,C:C,EXPdata!#REF!)</f>
        <v>#REF!</v>
      </c>
      <c r="S848" s="445" t="s">
        <v>4579</v>
      </c>
    </row>
    <row r="849" spans="1:19" ht="30">
      <c r="A849" s="440" t="s">
        <v>1524</v>
      </c>
      <c r="B849" s="441" t="s">
        <v>448</v>
      </c>
      <c r="C849" s="429" t="s">
        <v>2544</v>
      </c>
      <c r="D849" s="443" t="s">
        <v>2134</v>
      </c>
      <c r="E849" s="430" t="s">
        <v>4678</v>
      </c>
      <c r="F849" s="430">
        <v>536720</v>
      </c>
      <c r="G849" s="429" t="s">
        <v>2545</v>
      </c>
      <c r="H849" s="438">
        <v>0</v>
      </c>
      <c r="I849" s="462">
        <v>159011</v>
      </c>
      <c r="J849" s="438"/>
      <c r="K849" s="438">
        <v>159011</v>
      </c>
      <c r="L849" s="438">
        <v>0</v>
      </c>
      <c r="M849" s="432">
        <v>159011</v>
      </c>
      <c r="N849" s="432">
        <f t="shared" si="27"/>
        <v>159011</v>
      </c>
      <c r="O849" s="522">
        <v>282104.09999999998</v>
      </c>
      <c r="P849" s="471">
        <v>-98613</v>
      </c>
      <c r="Q849" s="468">
        <f t="shared" si="28"/>
        <v>183491.09999999998</v>
      </c>
      <c r="R849" s="468" t="e">
        <f>SUMIF(EXPdata!G:G,C:C,EXPdata!#REF!)</f>
        <v>#REF!</v>
      </c>
      <c r="S849" s="532" t="s">
        <v>5338</v>
      </c>
    </row>
    <row r="850" spans="1:19">
      <c r="A850" s="440" t="s">
        <v>1524</v>
      </c>
      <c r="B850" s="441" t="s">
        <v>448</v>
      </c>
      <c r="C850" s="429" t="s">
        <v>2742</v>
      </c>
      <c r="D850" s="433" t="s">
        <v>2130</v>
      </c>
      <c r="E850" s="477" t="s">
        <v>4678</v>
      </c>
      <c r="F850" s="431">
        <v>536760</v>
      </c>
      <c r="G850" s="478" t="s">
        <v>2872</v>
      </c>
      <c r="H850" s="438">
        <v>314.3</v>
      </c>
      <c r="I850" s="438"/>
      <c r="J850" s="438"/>
      <c r="K850" s="438">
        <v>0</v>
      </c>
      <c r="L850" s="438">
        <v>524.54999999999995</v>
      </c>
      <c r="M850" s="432">
        <v>0</v>
      </c>
      <c r="N850" s="432">
        <f t="shared" si="27"/>
        <v>524.54999999999995</v>
      </c>
      <c r="O850" s="467">
        <v>1018</v>
      </c>
      <c r="P850" s="471"/>
      <c r="Q850" s="468">
        <f t="shared" si="28"/>
        <v>1018</v>
      </c>
      <c r="R850" s="468" t="e">
        <f>SUMIF(EXPdata!G:G,C:C,EXPdata!#REF!)</f>
        <v>#REF!</v>
      </c>
      <c r="S850" s="445" t="s">
        <v>5179</v>
      </c>
    </row>
    <row r="851" spans="1:19" ht="30">
      <c r="A851" s="440" t="s">
        <v>1524</v>
      </c>
      <c r="B851" s="441" t="s">
        <v>448</v>
      </c>
      <c r="C851" s="429" t="s">
        <v>2450</v>
      </c>
      <c r="D851" s="443" t="s">
        <v>2134</v>
      </c>
      <c r="E851" s="430" t="s">
        <v>4678</v>
      </c>
      <c r="F851" s="474">
        <v>537080</v>
      </c>
      <c r="G851" s="429" t="s">
        <v>84</v>
      </c>
      <c r="H851" s="438">
        <v>135</v>
      </c>
      <c r="I851" s="462">
        <v>5589</v>
      </c>
      <c r="J851" s="438"/>
      <c r="K851" s="438">
        <v>5589</v>
      </c>
      <c r="L851" s="438">
        <v>406</v>
      </c>
      <c r="M851" s="432">
        <v>5183</v>
      </c>
      <c r="N851" s="432">
        <f t="shared" si="27"/>
        <v>5589</v>
      </c>
      <c r="O851" s="522">
        <v>6689</v>
      </c>
      <c r="P851" s="471"/>
      <c r="Q851" s="468">
        <f t="shared" si="28"/>
        <v>6689</v>
      </c>
      <c r="R851" s="468" t="e">
        <f>SUMIF(EXPdata!G:G,C:C,EXPdata!#REF!)</f>
        <v>#REF!</v>
      </c>
      <c r="S851" s="445" t="s">
        <v>4589</v>
      </c>
    </row>
    <row r="852" spans="1:19">
      <c r="A852" s="427" t="s">
        <v>450</v>
      </c>
      <c r="B852" s="428" t="s">
        <v>1641</v>
      </c>
      <c r="C852" s="426" t="s">
        <v>1687</v>
      </c>
      <c r="D852" s="443" t="s">
        <v>1671</v>
      </c>
      <c r="E852" s="430" t="s">
        <v>4681</v>
      </c>
      <c r="F852" s="434">
        <v>542120</v>
      </c>
      <c r="G852" s="429" t="s">
        <v>499</v>
      </c>
      <c r="H852" s="438">
        <v>987801.26</v>
      </c>
      <c r="I852" s="438">
        <v>415000</v>
      </c>
      <c r="J852" s="438">
        <v>464430</v>
      </c>
      <c r="K852" s="438">
        <v>879430</v>
      </c>
      <c r="L852" s="438">
        <v>72553.03</v>
      </c>
      <c r="M852" s="432">
        <v>806876.97</v>
      </c>
      <c r="N852" s="432">
        <f t="shared" si="27"/>
        <v>879430</v>
      </c>
      <c r="O852" s="467">
        <v>1000000</v>
      </c>
      <c r="P852" s="471">
        <v>-300000</v>
      </c>
      <c r="Q852" s="468">
        <f t="shared" si="28"/>
        <v>700000</v>
      </c>
      <c r="R852" s="468" t="e">
        <f>SUMIF(EXPdata!G:G,C:C,EXPdata!#REF!)</f>
        <v>#REF!</v>
      </c>
      <c r="S852" s="463" t="s">
        <v>5182</v>
      </c>
    </row>
    <row r="853" spans="1:19">
      <c r="A853" s="427" t="s">
        <v>450</v>
      </c>
      <c r="B853" s="428" t="s">
        <v>1640</v>
      </c>
      <c r="C853" s="426" t="s">
        <v>1527</v>
      </c>
      <c r="D853" s="443" t="s">
        <v>1671</v>
      </c>
      <c r="E853" s="430" t="s">
        <v>4681</v>
      </c>
      <c r="F853" s="434">
        <v>540060</v>
      </c>
      <c r="G853" s="429" t="s">
        <v>497</v>
      </c>
      <c r="H853" s="438">
        <v>17505.8</v>
      </c>
      <c r="I853" s="438">
        <v>1518000</v>
      </c>
      <c r="J853" s="438">
        <v>-100000</v>
      </c>
      <c r="K853" s="438">
        <v>1418000</v>
      </c>
      <c r="L853" s="438">
        <v>95872</v>
      </c>
      <c r="M853" s="432">
        <v>1322128</v>
      </c>
      <c r="N853" s="432">
        <f t="shared" si="27"/>
        <v>1418000</v>
      </c>
      <c r="O853" s="467">
        <v>500000</v>
      </c>
      <c r="P853" s="471"/>
      <c r="Q853" s="468">
        <f t="shared" si="28"/>
        <v>500000</v>
      </c>
      <c r="R853" s="468" t="e">
        <f>SUMIF(EXPdata!G:G,C:C,EXPdata!#REF!)</f>
        <v>#REF!</v>
      </c>
      <c r="S853" s="463" t="s">
        <v>5182</v>
      </c>
    </row>
    <row r="854" spans="1:19" ht="15.75" thickBot="1">
      <c r="A854" s="427" t="s">
        <v>450</v>
      </c>
      <c r="B854" s="428" t="s">
        <v>1643</v>
      </c>
      <c r="C854" s="426" t="s">
        <v>3021</v>
      </c>
      <c r="D854" s="443" t="s">
        <v>1671</v>
      </c>
      <c r="E854" s="430" t="s">
        <v>4681</v>
      </c>
      <c r="F854" s="434">
        <v>542100</v>
      </c>
      <c r="G854" s="429" t="s">
        <v>498</v>
      </c>
      <c r="H854" s="438"/>
      <c r="I854" s="438"/>
      <c r="J854" s="438">
        <v>1291898</v>
      </c>
      <c r="K854" s="438">
        <v>1291898</v>
      </c>
      <c r="L854" s="438">
        <v>0</v>
      </c>
      <c r="M854" s="432">
        <v>1291898</v>
      </c>
      <c r="N854" s="432">
        <f t="shared" si="27"/>
        <v>1291898</v>
      </c>
      <c r="O854" s="467">
        <v>600000</v>
      </c>
      <c r="P854" s="472"/>
      <c r="Q854" s="468">
        <f t="shared" si="28"/>
        <v>600000</v>
      </c>
      <c r="R854" s="468" t="e">
        <f>SUMIF(EXPdata!G:G,C:C,EXPdata!#REF!)</f>
        <v>#REF!</v>
      </c>
      <c r="S854" s="463" t="s">
        <v>5182</v>
      </c>
    </row>
    <row r="855" spans="1:19" ht="15.75" thickBot="1">
      <c r="A855" s="427" t="s">
        <v>1524</v>
      </c>
      <c r="B855" s="428" t="s">
        <v>295</v>
      </c>
      <c r="C855" s="426" t="s">
        <v>5360</v>
      </c>
      <c r="D855" s="443" t="s">
        <v>1950</v>
      </c>
      <c r="E855" s="430">
        <v>1</v>
      </c>
      <c r="F855" s="434">
        <v>510320</v>
      </c>
      <c r="G855" s="429" t="s">
        <v>463</v>
      </c>
      <c r="H855" s="438"/>
      <c r="I855" s="438"/>
      <c r="J855" s="438"/>
      <c r="K855" s="438"/>
      <c r="L855" s="438"/>
      <c r="M855" s="432"/>
      <c r="N855" s="432"/>
      <c r="O855" s="467"/>
      <c r="P855" s="472"/>
      <c r="Q855" s="468">
        <f>36949-1623</f>
        <v>35326</v>
      </c>
      <c r="R855" s="468"/>
      <c r="S855" s="463"/>
    </row>
  </sheetData>
  <autoFilter ref="A4:S855" xr:uid="{B4A55A40-91DA-4685-944A-0892F0291069}"/>
  <conditionalFormatting sqref="C853 C4">
    <cfRule type="duplicateValues" dxfId="1298" priority="70"/>
  </conditionalFormatting>
  <conditionalFormatting sqref="C853 C609:C611 C580:C607 C4">
    <cfRule type="duplicateValues" dxfId="1297" priority="71"/>
  </conditionalFormatting>
  <conditionalFormatting sqref="C853 C292:C697 C16:C290 C4:C14">
    <cfRule type="duplicateValues" dxfId="1296" priority="72"/>
  </conditionalFormatting>
  <conditionalFormatting sqref="C853 C292:C697 C16:C290 C4:C14">
    <cfRule type="duplicateValues" dxfId="1295" priority="73"/>
    <cfRule type="duplicateValues" dxfId="1294" priority="74"/>
  </conditionalFormatting>
  <conditionalFormatting sqref="C822:C853 C16:C820 C4:C14">
    <cfRule type="duplicateValues" dxfId="1293" priority="69"/>
  </conditionalFormatting>
  <conditionalFormatting sqref="C16:C19 C5:C14">
    <cfRule type="duplicateValues" dxfId="1292" priority="67"/>
  </conditionalFormatting>
  <conditionalFormatting sqref="C292:C697 C21:C290 C16:C19 C5:C14">
    <cfRule type="duplicateValues" dxfId="1291" priority="68"/>
  </conditionalFormatting>
  <conditionalFormatting sqref="C15">
    <cfRule type="duplicateValues" dxfId="1290" priority="62"/>
  </conditionalFormatting>
  <conditionalFormatting sqref="C15">
    <cfRule type="duplicateValues" dxfId="1289" priority="63"/>
  </conditionalFormatting>
  <conditionalFormatting sqref="C15">
    <cfRule type="duplicateValues" dxfId="1288" priority="64"/>
    <cfRule type="duplicateValues" dxfId="1287" priority="65"/>
  </conditionalFormatting>
  <conditionalFormatting sqref="C15">
    <cfRule type="duplicateValues" dxfId="1286" priority="61"/>
  </conditionalFormatting>
  <conditionalFormatting sqref="C15">
    <cfRule type="duplicateValues" dxfId="1285" priority="66"/>
  </conditionalFormatting>
  <conditionalFormatting sqref="C20">
    <cfRule type="duplicateValues" dxfId="1284" priority="60"/>
  </conditionalFormatting>
  <conditionalFormatting sqref="C27">
    <cfRule type="duplicateValues" dxfId="1283" priority="58"/>
  </conditionalFormatting>
  <conditionalFormatting sqref="C26">
    <cfRule type="duplicateValues" dxfId="1282" priority="59"/>
  </conditionalFormatting>
  <conditionalFormatting sqref="C32">
    <cfRule type="duplicateValues" dxfId="1281" priority="57"/>
  </conditionalFormatting>
  <conditionalFormatting sqref="C55">
    <cfRule type="duplicateValues" dxfId="1280" priority="56"/>
  </conditionalFormatting>
  <conditionalFormatting sqref="C76">
    <cfRule type="duplicateValues" dxfId="1279" priority="55"/>
  </conditionalFormatting>
  <conditionalFormatting sqref="C103">
    <cfRule type="duplicateValues" dxfId="1278" priority="54"/>
  </conditionalFormatting>
  <conditionalFormatting sqref="C156">
    <cfRule type="duplicateValues" dxfId="1277" priority="53"/>
  </conditionalFormatting>
  <conditionalFormatting sqref="C167">
    <cfRule type="duplicateValues" dxfId="1276" priority="52"/>
  </conditionalFormatting>
  <conditionalFormatting sqref="C232">
    <cfRule type="duplicateValues" dxfId="1275" priority="51"/>
  </conditionalFormatting>
  <conditionalFormatting sqref="C248">
    <cfRule type="duplicateValues" dxfId="1274" priority="50"/>
  </conditionalFormatting>
  <conditionalFormatting sqref="C265">
    <cfRule type="duplicateValues" dxfId="1273" priority="48"/>
  </conditionalFormatting>
  <conditionalFormatting sqref="C266">
    <cfRule type="duplicateValues" dxfId="1272" priority="49"/>
  </conditionalFormatting>
  <conditionalFormatting sqref="C291">
    <cfRule type="duplicateValues" dxfId="1271" priority="45"/>
  </conditionalFormatting>
  <conditionalFormatting sqref="C291">
    <cfRule type="duplicateValues" dxfId="1270" priority="46"/>
    <cfRule type="duplicateValues" dxfId="1269" priority="47"/>
  </conditionalFormatting>
  <conditionalFormatting sqref="C308">
    <cfRule type="duplicateValues" dxfId="1268" priority="44"/>
  </conditionalFormatting>
  <conditionalFormatting sqref="C411">
    <cfRule type="duplicateValues" dxfId="1267" priority="43"/>
  </conditionalFormatting>
  <conditionalFormatting sqref="C456">
    <cfRule type="duplicateValues" dxfId="1266" priority="42"/>
  </conditionalFormatting>
  <conditionalFormatting sqref="C505">
    <cfRule type="duplicateValues" dxfId="1265" priority="41"/>
  </conditionalFormatting>
  <conditionalFormatting sqref="C529">
    <cfRule type="duplicateValues" dxfId="1264" priority="37"/>
  </conditionalFormatting>
  <conditionalFormatting sqref="C526">
    <cfRule type="duplicateValues" dxfId="1263" priority="38"/>
  </conditionalFormatting>
  <conditionalFormatting sqref="C527">
    <cfRule type="duplicateValues" dxfId="1262" priority="39"/>
  </conditionalFormatting>
  <conditionalFormatting sqref="C528">
    <cfRule type="duplicateValues" dxfId="1261" priority="40"/>
  </conditionalFormatting>
  <conditionalFormatting sqref="C543">
    <cfRule type="duplicateValues" dxfId="1260" priority="36"/>
  </conditionalFormatting>
  <conditionalFormatting sqref="C544">
    <cfRule type="duplicateValues" dxfId="1259" priority="35"/>
  </conditionalFormatting>
  <conditionalFormatting sqref="C609:C611 C580:C607">
    <cfRule type="duplicateValues" dxfId="1258" priority="34"/>
  </conditionalFormatting>
  <conditionalFormatting sqref="C608">
    <cfRule type="duplicateValues" dxfId="1257" priority="33"/>
  </conditionalFormatting>
  <conditionalFormatting sqref="C628:C658 C623:C626 C612:C621">
    <cfRule type="duplicateValues" dxfId="1256" priority="31"/>
  </conditionalFormatting>
  <conditionalFormatting sqref="C623:C626 C612:C621">
    <cfRule type="duplicateValues" dxfId="1255" priority="32"/>
  </conditionalFormatting>
  <conditionalFormatting sqref="C622">
    <cfRule type="duplicateValues" dxfId="1254" priority="30"/>
  </conditionalFormatting>
  <conditionalFormatting sqref="C627">
    <cfRule type="duplicateValues" dxfId="1253" priority="29"/>
  </conditionalFormatting>
  <conditionalFormatting sqref="C659:C661">
    <cfRule type="duplicateValues" dxfId="1252" priority="27"/>
  </conditionalFormatting>
  <conditionalFormatting sqref="C659:C661">
    <cfRule type="duplicateValues" dxfId="1251" priority="28"/>
  </conditionalFormatting>
  <conditionalFormatting sqref="C662:C664">
    <cfRule type="duplicateValues" dxfId="1250" priority="26"/>
  </conditionalFormatting>
  <conditionalFormatting sqref="C665">
    <cfRule type="duplicateValues" dxfId="1249" priority="25"/>
  </conditionalFormatting>
  <conditionalFormatting sqref="C684:C697 C682 C666:C680">
    <cfRule type="duplicateValues" dxfId="1248" priority="23"/>
  </conditionalFormatting>
  <conditionalFormatting sqref="C684:C697">
    <cfRule type="duplicateValues" dxfId="1247" priority="24"/>
  </conditionalFormatting>
  <conditionalFormatting sqref="C683">
    <cfRule type="duplicateValues" dxfId="1246" priority="21"/>
  </conditionalFormatting>
  <conditionalFormatting sqref="C681">
    <cfRule type="duplicateValues" dxfId="1245" priority="22"/>
  </conditionalFormatting>
  <conditionalFormatting sqref="C698:C703">
    <cfRule type="duplicateValues" dxfId="1244" priority="20"/>
  </conditionalFormatting>
  <conditionalFormatting sqref="C822:C852 C704:C820">
    <cfRule type="duplicateValues" dxfId="1243" priority="19"/>
  </conditionalFormatting>
  <conditionalFormatting sqref="C821">
    <cfRule type="duplicateValues" dxfId="1242" priority="18"/>
  </conditionalFormatting>
  <conditionalFormatting sqref="C821">
    <cfRule type="duplicateValues" dxfId="1241" priority="17"/>
  </conditionalFormatting>
  <conditionalFormatting sqref="C853">
    <cfRule type="duplicateValues" dxfId="1240" priority="16"/>
  </conditionalFormatting>
  <conditionalFormatting sqref="C854">
    <cfRule type="duplicateValues" dxfId="1239" priority="12"/>
  </conditionalFormatting>
  <conditionalFormatting sqref="C854">
    <cfRule type="duplicateValues" dxfId="1238" priority="13"/>
    <cfRule type="duplicateValues" dxfId="1237" priority="14"/>
  </conditionalFormatting>
  <conditionalFormatting sqref="C854">
    <cfRule type="duplicateValues" dxfId="1236" priority="11"/>
  </conditionalFormatting>
  <conditionalFormatting sqref="C854">
    <cfRule type="duplicateValues" dxfId="1235" priority="15"/>
  </conditionalFormatting>
  <conditionalFormatting sqref="C855">
    <cfRule type="duplicateValues" dxfId="1234" priority="2"/>
  </conditionalFormatting>
  <conditionalFormatting sqref="C855">
    <cfRule type="duplicateValues" dxfId="1233" priority="3"/>
    <cfRule type="duplicateValues" dxfId="1232" priority="4"/>
  </conditionalFormatting>
  <conditionalFormatting sqref="C855">
    <cfRule type="duplicateValues" dxfId="1231" priority="1"/>
  </conditionalFormatting>
  <conditionalFormatting sqref="C855">
    <cfRule type="duplicateValues" dxfId="1230" priority="5"/>
  </conditionalFormatting>
  <pageMargins left="0.5" right="0.5" top="0.5" bottom="0.5" header="0.3" footer="0.3"/>
  <pageSetup scale="35" fitToHeight="0" orientation="landscape" verticalDpi="1200"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5F9D83-28BF-4EBE-879A-95F643082FC1}">
  <sheetPr>
    <pageSetUpPr fitToPage="1"/>
  </sheetPr>
  <dimension ref="A1:H45"/>
  <sheetViews>
    <sheetView workbookViewId="0"/>
  </sheetViews>
  <sheetFormatPr defaultRowHeight="15.75"/>
  <cols>
    <col min="1" max="1" width="24.28515625" style="413" customWidth="1"/>
    <col min="2" max="2" width="16.85546875" style="413" customWidth="1"/>
    <col min="3" max="3" width="14.42578125" style="408" bestFit="1" customWidth="1"/>
    <col min="4" max="4" width="34.28515625" style="413" customWidth="1"/>
    <col min="5" max="5" width="18.28515625" style="408" bestFit="1" customWidth="1"/>
    <col min="6" max="6" width="56" style="521" customWidth="1"/>
    <col min="7" max="7" width="17.85546875" customWidth="1"/>
    <col min="8" max="8" width="24.42578125" customWidth="1"/>
  </cols>
  <sheetData>
    <row r="1" spans="1:8" s="499" customFormat="1" ht="58.5" customHeight="1" thickBot="1">
      <c r="A1" s="515" t="s">
        <v>5198</v>
      </c>
      <c r="B1" s="503" t="s">
        <v>5202</v>
      </c>
      <c r="C1" s="502" t="s">
        <v>5200</v>
      </c>
      <c r="D1" s="503" t="s">
        <v>2</v>
      </c>
      <c r="E1" s="502" t="s">
        <v>5199</v>
      </c>
      <c r="F1" s="516" t="s">
        <v>5205</v>
      </c>
      <c r="G1" s="504" t="s">
        <v>5315</v>
      </c>
      <c r="H1" s="505" t="s">
        <v>5207</v>
      </c>
    </row>
    <row r="2" spans="1:8" s="1" customFormat="1" ht="120">
      <c r="A2" s="507" t="s">
        <v>5208</v>
      </c>
      <c r="B2" s="507" t="s">
        <v>5209</v>
      </c>
      <c r="C2" s="506" t="s">
        <v>5201</v>
      </c>
      <c r="D2" s="507" t="s">
        <v>5210</v>
      </c>
      <c r="E2" s="508">
        <v>54000</v>
      </c>
      <c r="F2" s="517" t="s">
        <v>5212</v>
      </c>
      <c r="G2" s="501"/>
      <c r="H2" s="501"/>
    </row>
    <row r="3" spans="1:8" s="1" customFormat="1" ht="75">
      <c r="A3" s="510" t="s">
        <v>5204</v>
      </c>
      <c r="B3" s="510" t="s">
        <v>5203</v>
      </c>
      <c r="C3" s="509" t="s">
        <v>5201</v>
      </c>
      <c r="D3" s="510" t="s">
        <v>5211</v>
      </c>
      <c r="E3" s="511">
        <v>52882</v>
      </c>
      <c r="F3" s="519" t="s">
        <v>5206</v>
      </c>
      <c r="G3" s="442"/>
      <c r="H3" s="442"/>
    </row>
    <row r="4" spans="1:8" s="1" customFormat="1" ht="105">
      <c r="A4" s="513" t="s">
        <v>5305</v>
      </c>
      <c r="B4" s="510" t="s">
        <v>5306</v>
      </c>
      <c r="C4" s="512" t="s">
        <v>5201</v>
      </c>
      <c r="D4" s="513" t="s">
        <v>5307</v>
      </c>
      <c r="E4" s="512" t="s">
        <v>5308</v>
      </c>
      <c r="F4" s="519" t="s">
        <v>5309</v>
      </c>
      <c r="G4" s="500"/>
      <c r="H4" s="500"/>
    </row>
    <row r="5" spans="1:8" s="1" customFormat="1" ht="153">
      <c r="A5" s="513" t="s">
        <v>5282</v>
      </c>
      <c r="B5" s="510"/>
      <c r="C5" s="512" t="s">
        <v>5201</v>
      </c>
      <c r="D5" s="513" t="s">
        <v>5288</v>
      </c>
      <c r="E5" s="514">
        <v>56340</v>
      </c>
      <c r="F5" s="519" t="s">
        <v>5316</v>
      </c>
      <c r="G5" s="500"/>
      <c r="H5" s="500"/>
    </row>
    <row r="6" spans="1:8" ht="285">
      <c r="A6" s="513" t="s">
        <v>5282</v>
      </c>
      <c r="B6" s="510"/>
      <c r="C6" s="512" t="s">
        <v>5201</v>
      </c>
      <c r="D6" s="513" t="s">
        <v>5289</v>
      </c>
      <c r="E6" s="514">
        <v>63316</v>
      </c>
      <c r="F6" s="519" t="s">
        <v>5290</v>
      </c>
      <c r="G6" s="500"/>
      <c r="H6" s="500"/>
    </row>
    <row r="7" spans="1:8" ht="270.75">
      <c r="A7" s="513" t="s">
        <v>5217</v>
      </c>
      <c r="B7" s="510" t="s">
        <v>5218</v>
      </c>
      <c r="C7" s="509" t="s">
        <v>5201</v>
      </c>
      <c r="D7" s="510" t="s">
        <v>5210</v>
      </c>
      <c r="E7" s="511">
        <v>54000</v>
      </c>
      <c r="F7" s="518" t="s">
        <v>5240</v>
      </c>
      <c r="G7" s="500"/>
      <c r="H7" s="500"/>
    </row>
    <row r="8" spans="1:8" ht="165">
      <c r="A8" s="513" t="s">
        <v>5310</v>
      </c>
      <c r="B8" s="510" t="s">
        <v>5306</v>
      </c>
      <c r="C8" s="512" t="s">
        <v>5311</v>
      </c>
      <c r="D8" s="513" t="s">
        <v>5312</v>
      </c>
      <c r="E8" s="511">
        <v>3000</v>
      </c>
      <c r="F8" s="519" t="s">
        <v>5313</v>
      </c>
      <c r="G8" s="500"/>
      <c r="H8" s="500"/>
    </row>
    <row r="9" spans="1:8" ht="210">
      <c r="A9" s="513" t="s">
        <v>5282</v>
      </c>
      <c r="B9" s="513" t="s">
        <v>5283</v>
      </c>
      <c r="C9" s="512" t="s">
        <v>5231</v>
      </c>
      <c r="D9" s="513" t="s">
        <v>5284</v>
      </c>
      <c r="E9" s="514">
        <v>9500</v>
      </c>
      <c r="F9" s="519" t="s">
        <v>5285</v>
      </c>
      <c r="G9" s="500"/>
      <c r="H9" s="500"/>
    </row>
    <row r="10" spans="1:8" ht="45">
      <c r="A10" s="513" t="s">
        <v>5282</v>
      </c>
      <c r="B10" s="510"/>
      <c r="C10" s="512" t="s">
        <v>5231</v>
      </c>
      <c r="D10" s="513" t="s">
        <v>5286</v>
      </c>
      <c r="E10" s="514">
        <v>15000</v>
      </c>
      <c r="F10" s="519" t="s">
        <v>5287</v>
      </c>
      <c r="G10" s="500"/>
      <c r="H10" s="500"/>
    </row>
    <row r="11" spans="1:8" ht="60">
      <c r="A11" s="513" t="s">
        <v>5282</v>
      </c>
      <c r="B11" s="510"/>
      <c r="C11" s="512" t="s">
        <v>5231</v>
      </c>
      <c r="D11" s="513" t="s">
        <v>5291</v>
      </c>
      <c r="E11" s="514">
        <v>8000</v>
      </c>
      <c r="F11" s="519" t="s">
        <v>5292</v>
      </c>
      <c r="G11" s="500"/>
      <c r="H11" s="500"/>
    </row>
    <row r="12" spans="1:8" ht="30">
      <c r="A12" s="513" t="s">
        <v>5282</v>
      </c>
      <c r="B12" s="510"/>
      <c r="C12" s="512" t="s">
        <v>5231</v>
      </c>
      <c r="D12" s="513" t="s">
        <v>5293</v>
      </c>
      <c r="E12" s="514">
        <v>2000</v>
      </c>
      <c r="F12" s="519" t="s">
        <v>5294</v>
      </c>
      <c r="G12" s="500"/>
      <c r="H12" s="500"/>
    </row>
    <row r="13" spans="1:8" ht="30">
      <c r="A13" s="513" t="s">
        <v>5282</v>
      </c>
      <c r="B13" s="510"/>
      <c r="C13" s="512" t="s">
        <v>5231</v>
      </c>
      <c r="D13" s="513" t="s">
        <v>5295</v>
      </c>
      <c r="E13" s="514">
        <v>15000</v>
      </c>
      <c r="F13" s="519" t="s">
        <v>5296</v>
      </c>
      <c r="G13" s="500"/>
      <c r="H13" s="500"/>
    </row>
    <row r="14" spans="1:8" ht="45">
      <c r="A14" s="513" t="s">
        <v>5282</v>
      </c>
      <c r="B14" s="510"/>
      <c r="C14" s="512" t="s">
        <v>5231</v>
      </c>
      <c r="D14" s="513" t="s">
        <v>5297</v>
      </c>
      <c r="E14" s="514">
        <v>6000</v>
      </c>
      <c r="F14" s="519" t="s">
        <v>5298</v>
      </c>
      <c r="G14" s="500"/>
      <c r="H14" s="500"/>
    </row>
    <row r="15" spans="1:8" ht="45">
      <c r="A15" s="513" t="s">
        <v>5282</v>
      </c>
      <c r="B15" s="510"/>
      <c r="C15" s="512" t="s">
        <v>5231</v>
      </c>
      <c r="D15" s="513" t="s">
        <v>5299</v>
      </c>
      <c r="E15" s="514">
        <v>25000</v>
      </c>
      <c r="F15" s="519" t="s">
        <v>5300</v>
      </c>
      <c r="G15" s="500"/>
      <c r="H15" s="500"/>
    </row>
    <row r="16" spans="1:8" ht="45.75">
      <c r="A16" s="513" t="s">
        <v>5261</v>
      </c>
      <c r="B16" s="510" t="s">
        <v>5262</v>
      </c>
      <c r="C16" s="509" t="s">
        <v>5231</v>
      </c>
      <c r="D16" s="510" t="s">
        <v>5263</v>
      </c>
      <c r="E16" s="511" t="s">
        <v>5264</v>
      </c>
      <c r="F16" s="518" t="s">
        <v>5265</v>
      </c>
      <c r="G16" s="500"/>
      <c r="H16" s="500"/>
    </row>
    <row r="17" spans="1:8" ht="37.5">
      <c r="A17" s="513" t="s">
        <v>5261</v>
      </c>
      <c r="B17" s="510" t="s">
        <v>5262</v>
      </c>
      <c r="C17" s="509" t="s">
        <v>5231</v>
      </c>
      <c r="D17" s="510" t="s">
        <v>5268</v>
      </c>
      <c r="E17" s="511">
        <v>500</v>
      </c>
      <c r="F17" s="518" t="s">
        <v>5269</v>
      </c>
      <c r="G17" s="500"/>
      <c r="H17" s="500"/>
    </row>
    <row r="18" spans="1:8" ht="37.5">
      <c r="A18" s="513" t="s">
        <v>5261</v>
      </c>
      <c r="B18" s="510" t="s">
        <v>5262</v>
      </c>
      <c r="C18" s="509" t="s">
        <v>5231</v>
      </c>
      <c r="D18" s="510" t="s">
        <v>5270</v>
      </c>
      <c r="E18" s="511">
        <v>1500</v>
      </c>
      <c r="F18" s="518" t="s">
        <v>5271</v>
      </c>
      <c r="G18" s="500"/>
      <c r="H18" s="500"/>
    </row>
    <row r="19" spans="1:8" ht="37.5">
      <c r="A19" s="513" t="s">
        <v>5261</v>
      </c>
      <c r="B19" s="510" t="s">
        <v>5262</v>
      </c>
      <c r="C19" s="509" t="s">
        <v>5231</v>
      </c>
      <c r="D19" s="510" t="s">
        <v>5272</v>
      </c>
      <c r="E19" s="511">
        <v>800</v>
      </c>
      <c r="F19" s="518" t="s">
        <v>5273</v>
      </c>
      <c r="G19" s="500"/>
      <c r="H19" s="500"/>
    </row>
    <row r="20" spans="1:8" ht="37.5">
      <c r="A20" s="513" t="s">
        <v>5261</v>
      </c>
      <c r="B20" s="510" t="s">
        <v>5262</v>
      </c>
      <c r="C20" s="509" t="s">
        <v>5231</v>
      </c>
      <c r="D20" s="510" t="s">
        <v>5274</v>
      </c>
      <c r="E20" s="511">
        <v>24762</v>
      </c>
      <c r="F20" s="518" t="s">
        <v>5275</v>
      </c>
      <c r="G20" s="500"/>
      <c r="H20" s="500"/>
    </row>
    <row r="21" spans="1:8" ht="56.25">
      <c r="A21" s="513" t="s">
        <v>5261</v>
      </c>
      <c r="B21" s="510" t="s">
        <v>5262</v>
      </c>
      <c r="C21" s="509" t="s">
        <v>5231</v>
      </c>
      <c r="D21" s="510" t="s">
        <v>5276</v>
      </c>
      <c r="E21" s="511">
        <v>2100</v>
      </c>
      <c r="F21" s="518" t="s">
        <v>5277</v>
      </c>
      <c r="G21" s="500"/>
      <c r="H21" s="500"/>
    </row>
    <row r="22" spans="1:8" ht="60.75">
      <c r="A22" s="513" t="s">
        <v>5217</v>
      </c>
      <c r="B22" s="510" t="s">
        <v>5218</v>
      </c>
      <c r="C22" s="509" t="s">
        <v>5231</v>
      </c>
      <c r="D22" s="510" t="s">
        <v>5232</v>
      </c>
      <c r="E22" s="511">
        <v>15000</v>
      </c>
      <c r="F22" s="518" t="s">
        <v>5233</v>
      </c>
      <c r="G22" s="500"/>
      <c r="H22" s="500"/>
    </row>
    <row r="23" spans="1:8" ht="90.75">
      <c r="A23" s="513" t="s">
        <v>5217</v>
      </c>
      <c r="B23" s="510" t="s">
        <v>5218</v>
      </c>
      <c r="C23" s="509" t="s">
        <v>5231</v>
      </c>
      <c r="D23" s="510" t="s">
        <v>5234</v>
      </c>
      <c r="E23" s="511">
        <v>20000</v>
      </c>
      <c r="F23" s="518" t="s">
        <v>5235</v>
      </c>
      <c r="G23" s="500"/>
      <c r="H23" s="500"/>
    </row>
    <row r="24" spans="1:8" ht="90.75">
      <c r="A24" s="513" t="s">
        <v>5217</v>
      </c>
      <c r="B24" s="510" t="s">
        <v>5218</v>
      </c>
      <c r="C24" s="509" t="s">
        <v>5231</v>
      </c>
      <c r="D24" s="510" t="s">
        <v>5236</v>
      </c>
      <c r="E24" s="511">
        <v>8000</v>
      </c>
      <c r="F24" s="518" t="s">
        <v>5237</v>
      </c>
      <c r="G24" s="500"/>
      <c r="H24" s="500"/>
    </row>
    <row r="25" spans="1:8" ht="120.75">
      <c r="A25" s="513" t="s">
        <v>5217</v>
      </c>
      <c r="B25" s="510" t="s">
        <v>5218</v>
      </c>
      <c r="C25" s="509" t="s">
        <v>5231</v>
      </c>
      <c r="D25" s="510" t="s">
        <v>5241</v>
      </c>
      <c r="E25" s="511">
        <v>5000</v>
      </c>
      <c r="F25" s="518" t="s">
        <v>5242</v>
      </c>
      <c r="G25" s="500"/>
      <c r="H25" s="500"/>
    </row>
    <row r="26" spans="1:8" ht="135.75">
      <c r="A26" s="513" t="s">
        <v>5217</v>
      </c>
      <c r="B26" s="510" t="s">
        <v>5218</v>
      </c>
      <c r="C26" s="509" t="s">
        <v>5231</v>
      </c>
      <c r="D26" s="510" t="s">
        <v>5254</v>
      </c>
      <c r="E26" s="511">
        <v>8000</v>
      </c>
      <c r="F26" s="518" t="s">
        <v>5255</v>
      </c>
      <c r="G26" s="500"/>
      <c r="H26" s="500"/>
    </row>
    <row r="27" spans="1:8" ht="135.75">
      <c r="A27" s="513" t="s">
        <v>5229</v>
      </c>
      <c r="B27" s="510" t="s">
        <v>5214</v>
      </c>
      <c r="C27" s="509" t="s">
        <v>5219</v>
      </c>
      <c r="D27" s="510" t="s">
        <v>5230</v>
      </c>
      <c r="E27" s="511">
        <v>14000</v>
      </c>
      <c r="F27" s="518" t="s">
        <v>5228</v>
      </c>
      <c r="G27" s="500"/>
      <c r="H27" s="500"/>
    </row>
    <row r="28" spans="1:8" ht="37.5">
      <c r="A28" s="513" t="s">
        <v>5213</v>
      </c>
      <c r="B28" s="510" t="s">
        <v>5214</v>
      </c>
      <c r="C28" s="509" t="s">
        <v>5219</v>
      </c>
      <c r="D28" s="510" t="s">
        <v>5224</v>
      </c>
      <c r="E28" s="511">
        <v>2000</v>
      </c>
      <c r="F28" s="518" t="s">
        <v>5225</v>
      </c>
      <c r="G28" s="500"/>
      <c r="H28" s="500"/>
    </row>
    <row r="29" spans="1:8" ht="45">
      <c r="A29" s="513" t="s">
        <v>5301</v>
      </c>
      <c r="B29" s="510"/>
      <c r="C29" s="512" t="s">
        <v>5219</v>
      </c>
      <c r="D29" s="513" t="s">
        <v>5302</v>
      </c>
      <c r="E29" s="514">
        <v>250</v>
      </c>
      <c r="F29" s="519" t="s">
        <v>5303</v>
      </c>
      <c r="G29" s="500"/>
      <c r="H29" s="500"/>
    </row>
    <row r="30" spans="1:8" ht="90">
      <c r="A30" s="513" t="s">
        <v>5301</v>
      </c>
      <c r="B30" s="510"/>
      <c r="C30" s="512" t="s">
        <v>5219</v>
      </c>
      <c r="D30" s="513" t="s">
        <v>5266</v>
      </c>
      <c r="E30" s="514">
        <v>3500</v>
      </c>
      <c r="F30" s="519" t="s">
        <v>5304</v>
      </c>
      <c r="G30" s="500"/>
      <c r="H30" s="500"/>
    </row>
    <row r="31" spans="1:8" ht="37.5">
      <c r="A31" s="513" t="s">
        <v>5261</v>
      </c>
      <c r="B31" s="510" t="s">
        <v>5262</v>
      </c>
      <c r="C31" s="509" t="s">
        <v>5219</v>
      </c>
      <c r="D31" s="510" t="s">
        <v>5266</v>
      </c>
      <c r="E31" s="511">
        <v>16325</v>
      </c>
      <c r="F31" s="518" t="s">
        <v>5267</v>
      </c>
      <c r="G31" s="500"/>
      <c r="H31" s="500"/>
    </row>
    <row r="32" spans="1:8" ht="37.5">
      <c r="A32" s="513" t="s">
        <v>5261</v>
      </c>
      <c r="B32" s="513" t="s">
        <v>5262</v>
      </c>
      <c r="C32" s="512" t="s">
        <v>5219</v>
      </c>
      <c r="D32" s="513" t="s">
        <v>5280</v>
      </c>
      <c r="E32" s="514">
        <v>600</v>
      </c>
      <c r="F32" s="520" t="s">
        <v>5281</v>
      </c>
      <c r="G32" s="500"/>
      <c r="H32" s="500"/>
    </row>
    <row r="33" spans="1:8" ht="270">
      <c r="A33" s="510" t="s">
        <v>5217</v>
      </c>
      <c r="B33" s="510" t="s">
        <v>5218</v>
      </c>
      <c r="C33" s="509" t="s">
        <v>5219</v>
      </c>
      <c r="D33" s="510" t="s">
        <v>5220</v>
      </c>
      <c r="E33" s="511">
        <v>14000</v>
      </c>
      <c r="F33" s="519" t="s">
        <v>5221</v>
      </c>
      <c r="G33" s="442"/>
      <c r="H33" s="442"/>
    </row>
    <row r="34" spans="1:8" ht="60.75">
      <c r="A34" s="513" t="s">
        <v>5226</v>
      </c>
      <c r="B34" s="510" t="s">
        <v>5214</v>
      </c>
      <c r="C34" s="509" t="s">
        <v>5249</v>
      </c>
      <c r="D34" s="510" t="s">
        <v>5247</v>
      </c>
      <c r="E34" s="511">
        <v>8000</v>
      </c>
      <c r="F34" s="518" t="s">
        <v>5248</v>
      </c>
      <c r="G34" s="500"/>
      <c r="H34" s="442" t="s">
        <v>5250</v>
      </c>
    </row>
    <row r="35" spans="1:8" ht="180.75">
      <c r="A35" s="513" t="s">
        <v>5229</v>
      </c>
      <c r="B35" s="510" t="s">
        <v>5214</v>
      </c>
      <c r="C35" s="509" t="s">
        <v>1671</v>
      </c>
      <c r="D35" s="510" t="s">
        <v>5243</v>
      </c>
      <c r="E35" s="511">
        <v>15000</v>
      </c>
      <c r="F35" s="518" t="s">
        <v>5244</v>
      </c>
      <c r="G35" s="500"/>
      <c r="H35" s="464" t="s">
        <v>5314</v>
      </c>
    </row>
    <row r="36" spans="1:8" ht="60.75">
      <c r="A36" s="513" t="s">
        <v>5229</v>
      </c>
      <c r="B36" s="510" t="s">
        <v>5214</v>
      </c>
      <c r="C36" s="509" t="s">
        <v>1671</v>
      </c>
      <c r="D36" s="510" t="s">
        <v>5245</v>
      </c>
      <c r="E36" s="511">
        <v>25000</v>
      </c>
      <c r="F36" s="518" t="s">
        <v>5246</v>
      </c>
      <c r="G36" s="500"/>
      <c r="H36" s="464" t="s">
        <v>5314</v>
      </c>
    </row>
    <row r="37" spans="1:8" ht="210">
      <c r="A37" s="510" t="s">
        <v>5213</v>
      </c>
      <c r="B37" s="510" t="s">
        <v>5214</v>
      </c>
      <c r="C37" s="509" t="s">
        <v>1671</v>
      </c>
      <c r="D37" s="510" t="s">
        <v>5215</v>
      </c>
      <c r="E37" s="511">
        <v>140000</v>
      </c>
      <c r="F37" s="519" t="s">
        <v>5216</v>
      </c>
      <c r="G37" s="442"/>
      <c r="H37" s="464" t="s">
        <v>5314</v>
      </c>
    </row>
    <row r="38" spans="1:8" ht="105.75">
      <c r="A38" s="513" t="s">
        <v>5213</v>
      </c>
      <c r="B38" s="510" t="s">
        <v>5214</v>
      </c>
      <c r="C38" s="509" t="s">
        <v>1671</v>
      </c>
      <c r="D38" s="510" t="s">
        <v>5222</v>
      </c>
      <c r="E38" s="511">
        <v>30000</v>
      </c>
      <c r="F38" s="518" t="s">
        <v>5223</v>
      </c>
      <c r="G38" s="500"/>
      <c r="H38" s="464" t="s">
        <v>5314</v>
      </c>
    </row>
    <row r="39" spans="1:8" ht="120">
      <c r="A39" s="513" t="s">
        <v>5258</v>
      </c>
      <c r="B39" s="510" t="s">
        <v>5203</v>
      </c>
      <c r="C39" s="509" t="s">
        <v>1671</v>
      </c>
      <c r="D39" s="510" t="s">
        <v>5259</v>
      </c>
      <c r="E39" s="511">
        <v>17500</v>
      </c>
      <c r="F39" s="519" t="s">
        <v>5260</v>
      </c>
      <c r="G39" s="500"/>
      <c r="H39" s="464" t="s">
        <v>5314</v>
      </c>
    </row>
    <row r="40" spans="1:8" ht="135.75">
      <c r="A40" s="513" t="s">
        <v>5226</v>
      </c>
      <c r="B40" s="510" t="s">
        <v>5214</v>
      </c>
      <c r="C40" s="509" t="s">
        <v>1671</v>
      </c>
      <c r="D40" s="510" t="s">
        <v>5227</v>
      </c>
      <c r="E40" s="511">
        <v>25000</v>
      </c>
      <c r="F40" s="518" t="s">
        <v>5228</v>
      </c>
      <c r="G40" s="500"/>
      <c r="H40" s="464" t="s">
        <v>5314</v>
      </c>
    </row>
    <row r="41" spans="1:8" ht="37.5">
      <c r="A41" s="513" t="s">
        <v>5261</v>
      </c>
      <c r="B41" s="510" t="s">
        <v>5262</v>
      </c>
      <c r="C41" s="509" t="s">
        <v>1671</v>
      </c>
      <c r="D41" s="510" t="s">
        <v>5278</v>
      </c>
      <c r="E41" s="511">
        <v>10500</v>
      </c>
      <c r="F41" s="518" t="s">
        <v>5279</v>
      </c>
      <c r="G41" s="500"/>
      <c r="H41" s="464" t="s">
        <v>5314</v>
      </c>
    </row>
    <row r="42" spans="1:8" ht="105.75">
      <c r="A42" s="513" t="s">
        <v>5251</v>
      </c>
      <c r="B42" s="510" t="s">
        <v>5214</v>
      </c>
      <c r="C42" s="509" t="s">
        <v>1671</v>
      </c>
      <c r="D42" s="510" t="s">
        <v>5252</v>
      </c>
      <c r="E42" s="511">
        <v>10000</v>
      </c>
      <c r="F42" s="518" t="s">
        <v>5253</v>
      </c>
      <c r="G42" s="500"/>
      <c r="H42" s="464" t="s">
        <v>5314</v>
      </c>
    </row>
    <row r="43" spans="1:8" ht="90.75">
      <c r="A43" s="513" t="s">
        <v>5217</v>
      </c>
      <c r="B43" s="510" t="s">
        <v>5218</v>
      </c>
      <c r="C43" s="509" t="s">
        <v>1671</v>
      </c>
      <c r="D43" s="510" t="s">
        <v>5238</v>
      </c>
      <c r="E43" s="511">
        <v>225000</v>
      </c>
      <c r="F43" s="518" t="s">
        <v>5239</v>
      </c>
      <c r="G43" s="500"/>
      <c r="H43" s="464" t="s">
        <v>5314</v>
      </c>
    </row>
    <row r="44" spans="1:8" ht="75.75">
      <c r="A44" s="513" t="s">
        <v>5217</v>
      </c>
      <c r="B44" s="510" t="s">
        <v>5218</v>
      </c>
      <c r="C44" s="509" t="s">
        <v>1671</v>
      </c>
      <c r="D44" s="510" t="s">
        <v>5256</v>
      </c>
      <c r="E44" s="511">
        <v>80000</v>
      </c>
      <c r="F44" s="518" t="s">
        <v>5257</v>
      </c>
      <c r="G44" s="500"/>
      <c r="H44" s="464" t="s">
        <v>5314</v>
      </c>
    </row>
    <row r="45" spans="1:8" ht="90.75">
      <c r="A45" s="513" t="s">
        <v>5305</v>
      </c>
      <c r="B45" s="510" t="s">
        <v>5306</v>
      </c>
      <c r="C45" s="509" t="s">
        <v>1671</v>
      </c>
      <c r="D45" s="510" t="s">
        <v>5317</v>
      </c>
      <c r="E45" s="511">
        <v>3000</v>
      </c>
      <c r="F45" s="518" t="s">
        <v>5318</v>
      </c>
      <c r="G45" s="500"/>
      <c r="H45" s="464"/>
    </row>
  </sheetData>
  <autoFilter ref="A1:H44" xr:uid="{3DECD874-9385-4F70-B156-1F75C99A426B}">
    <sortState xmlns:xlrd2="http://schemas.microsoft.com/office/spreadsheetml/2017/richdata2" ref="A2:H44">
      <sortCondition descending="1" ref="C1"/>
    </sortState>
  </autoFilter>
  <sortState xmlns:xlrd2="http://schemas.microsoft.com/office/spreadsheetml/2017/richdata2" ref="A2:H44">
    <sortCondition ref="C1"/>
  </sortState>
  <pageMargins left="0.5" right="0.5" top="0.5" bottom="0.5" header="0.3" footer="0.3"/>
  <pageSetup scale="61" fitToHeight="0" orientation="landscape" verticalDpi="1200" r:id="rId1"/>
  <headerFooter>
    <oddFooter>&amp;L&amp;Z&amp;F&amp;R&amp;P of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9F71BE-7903-41AC-84AE-5CD30853F587}">
  <dimension ref="A1:AR102"/>
  <sheetViews>
    <sheetView topLeftCell="H1" workbookViewId="0"/>
  </sheetViews>
  <sheetFormatPr defaultRowHeight="12.75"/>
  <cols>
    <col min="1" max="3" width="10.7109375" style="424" hidden="1" customWidth="1"/>
    <col min="4" max="4" width="29.7109375" style="424" hidden="1" customWidth="1"/>
    <col min="5" max="5" width="36.42578125" style="424" hidden="1" customWidth="1"/>
    <col min="6" max="6" width="10.7109375" style="424" hidden="1" customWidth="1"/>
    <col min="7" max="7" width="29.7109375" style="424" hidden="1" customWidth="1"/>
    <col min="8" max="8" width="35.5703125" style="424" customWidth="1"/>
    <col min="9" max="11" width="10.7109375" style="424" customWidth="1"/>
    <col min="12" max="12" width="16.85546875" style="424" bestFit="1" customWidth="1"/>
    <col min="13" max="34" width="10.7109375" style="424" hidden="1" customWidth="1"/>
    <col min="35" max="35" width="11.5703125" style="424" hidden="1" customWidth="1"/>
    <col min="36" max="38" width="10.7109375" style="424" hidden="1" customWidth="1"/>
    <col min="39" max="39" width="12.85546875" style="424" bestFit="1" customWidth="1"/>
    <col min="40" max="40" width="10.140625" style="424" customWidth="1"/>
    <col min="41" max="42" width="9.140625" style="424"/>
    <col min="43" max="44" width="9.85546875" style="424" bestFit="1" customWidth="1"/>
    <col min="45" max="16384" width="9.140625" style="424"/>
  </cols>
  <sheetData>
    <row r="1" spans="1:43" s="415" customFormat="1" ht="53.25" customHeight="1">
      <c r="A1" s="537"/>
      <c r="B1" s="537"/>
      <c r="C1" s="537"/>
      <c r="D1" s="537"/>
      <c r="E1" s="537"/>
      <c r="F1" s="537">
        <v>85091</v>
      </c>
      <c r="G1" s="537" t="s">
        <v>5165</v>
      </c>
      <c r="H1" s="537" t="str">
        <f>F1&amp;" - "&amp;G1</f>
        <v>85091 - PARKS FACILITIES COORDINATOR</v>
      </c>
      <c r="I1" s="537" t="s">
        <v>4738</v>
      </c>
      <c r="J1" s="537"/>
      <c r="K1" s="537"/>
      <c r="L1" s="537" t="s">
        <v>5166</v>
      </c>
      <c r="M1" s="537"/>
      <c r="N1" s="537"/>
      <c r="O1" s="537"/>
      <c r="P1" s="537"/>
      <c r="Q1" s="537"/>
      <c r="R1" s="537"/>
      <c r="S1" s="537"/>
      <c r="T1" s="537"/>
      <c r="U1" s="537"/>
      <c r="V1" s="537"/>
      <c r="W1" s="537"/>
      <c r="X1" s="537"/>
      <c r="Y1" s="537"/>
      <c r="Z1" s="537"/>
      <c r="AA1" s="537"/>
      <c r="AB1" s="537"/>
      <c r="AC1" s="537"/>
      <c r="AD1" s="537"/>
      <c r="AE1" s="537"/>
      <c r="AF1" s="537"/>
      <c r="AG1" s="537"/>
      <c r="AH1" s="537"/>
      <c r="AI1" s="537"/>
      <c r="AJ1" s="537"/>
      <c r="AK1" s="537"/>
      <c r="AL1" s="537"/>
      <c r="AM1" s="539">
        <v>68319</v>
      </c>
      <c r="AN1" s="422"/>
      <c r="AO1" s="422"/>
      <c r="AP1" s="422" t="s">
        <v>5167</v>
      </c>
      <c r="AQ1" s="422"/>
    </row>
    <row r="2" spans="1:43" s="415" customFormat="1" ht="15.4" customHeight="1">
      <c r="A2" s="416" t="s">
        <v>4721</v>
      </c>
      <c r="B2" s="416" t="s">
        <v>4722</v>
      </c>
      <c r="C2" s="416" t="s">
        <v>4723</v>
      </c>
      <c r="D2" s="416" t="s">
        <v>2941</v>
      </c>
      <c r="E2" s="416" t="s">
        <v>4724</v>
      </c>
      <c r="F2" s="416" t="s">
        <v>4798</v>
      </c>
      <c r="G2" s="416" t="s">
        <v>4799</v>
      </c>
      <c r="H2" s="416" t="s">
        <v>4800</v>
      </c>
      <c r="I2" s="416" t="s">
        <v>4738</v>
      </c>
      <c r="J2" s="416" t="s">
        <v>4805</v>
      </c>
      <c r="K2" s="416" t="s">
        <v>4806</v>
      </c>
      <c r="L2" s="416" t="s">
        <v>4807</v>
      </c>
      <c r="M2" s="416" t="s">
        <v>4732</v>
      </c>
      <c r="N2" s="416" t="s">
        <v>4679</v>
      </c>
      <c r="O2" s="416" t="s">
        <v>4733</v>
      </c>
      <c r="P2" s="417">
        <v>0</v>
      </c>
      <c r="Q2" s="418">
        <v>1</v>
      </c>
      <c r="R2" s="418">
        <v>1</v>
      </c>
      <c r="S2" s="417">
        <v>43315.017903</v>
      </c>
      <c r="T2" s="417">
        <v>0</v>
      </c>
      <c r="U2" s="417">
        <v>0</v>
      </c>
      <c r="V2" s="417">
        <v>0</v>
      </c>
      <c r="W2" s="417">
        <v>0</v>
      </c>
      <c r="X2" s="417">
        <v>9875.9999640000005</v>
      </c>
      <c r="Y2" s="417">
        <v>0</v>
      </c>
      <c r="Z2" s="417">
        <v>0</v>
      </c>
      <c r="AA2" s="417">
        <v>0</v>
      </c>
      <c r="AB2" s="417">
        <v>3.9416739999999999</v>
      </c>
      <c r="AC2" s="417">
        <v>641.062275</v>
      </c>
      <c r="AD2" s="417">
        <v>0</v>
      </c>
      <c r="AE2" s="417">
        <v>144.239014</v>
      </c>
      <c r="AF2" s="417">
        <v>0</v>
      </c>
      <c r="AG2" s="417">
        <v>3348.2508720000001</v>
      </c>
      <c r="AH2" s="417">
        <v>0</v>
      </c>
      <c r="AI2" s="417">
        <v>0</v>
      </c>
      <c r="AJ2" s="417">
        <v>20.88</v>
      </c>
      <c r="AK2" s="417">
        <v>4098.9001559999997</v>
      </c>
      <c r="AL2" s="417">
        <v>0</v>
      </c>
      <c r="AM2" s="419">
        <v>60662.990569000001</v>
      </c>
      <c r="AO2" s="415">
        <v>931400</v>
      </c>
      <c r="AP2" s="415" t="s">
        <v>4808</v>
      </c>
    </row>
    <row r="3" spans="1:43" s="415" customFormat="1" ht="15.4" customHeight="1">
      <c r="A3" s="416" t="s">
        <v>4721</v>
      </c>
      <c r="B3" s="416" t="s">
        <v>4722</v>
      </c>
      <c r="C3" s="416" t="s">
        <v>4723</v>
      </c>
      <c r="D3" s="416" t="s">
        <v>2941</v>
      </c>
      <c r="E3" s="416" t="s">
        <v>4724</v>
      </c>
      <c r="F3" s="416" t="s">
        <v>4906</v>
      </c>
      <c r="G3" s="416" t="s">
        <v>4907</v>
      </c>
      <c r="H3" s="416" t="s">
        <v>4908</v>
      </c>
      <c r="I3" s="416" t="s">
        <v>4738</v>
      </c>
      <c r="J3" s="416" t="s">
        <v>4909</v>
      </c>
      <c r="K3" s="416" t="s">
        <v>4910</v>
      </c>
      <c r="L3" s="416" t="s">
        <v>4911</v>
      </c>
      <c r="M3" s="416" t="s">
        <v>4732</v>
      </c>
      <c r="N3" s="416" t="s">
        <v>4679</v>
      </c>
      <c r="O3" s="416" t="s">
        <v>4733</v>
      </c>
      <c r="P3" s="417">
        <v>0</v>
      </c>
      <c r="Q3" s="418">
        <v>1</v>
      </c>
      <c r="R3" s="418">
        <v>1</v>
      </c>
      <c r="S3" s="417">
        <v>65272.024485000002</v>
      </c>
      <c r="T3" s="417">
        <v>0</v>
      </c>
      <c r="U3" s="417">
        <v>0</v>
      </c>
      <c r="V3" s="417">
        <v>0</v>
      </c>
      <c r="W3" s="417">
        <v>0</v>
      </c>
      <c r="X3" s="417">
        <v>9875.9999640000005</v>
      </c>
      <c r="Y3" s="417">
        <v>0</v>
      </c>
      <c r="Z3" s="417">
        <v>0</v>
      </c>
      <c r="AA3" s="417">
        <v>0</v>
      </c>
      <c r="AB3" s="417">
        <v>5.9397589999999996</v>
      </c>
      <c r="AC3" s="417">
        <v>966.02596300000005</v>
      </c>
      <c r="AD3" s="417">
        <v>0</v>
      </c>
      <c r="AE3" s="417">
        <v>217.355841</v>
      </c>
      <c r="AF3" s="417">
        <v>0</v>
      </c>
      <c r="AG3" s="417">
        <v>10541.43196</v>
      </c>
      <c r="AH3" s="417">
        <v>0</v>
      </c>
      <c r="AI3" s="417">
        <v>0</v>
      </c>
      <c r="AJ3" s="417">
        <v>20.88</v>
      </c>
      <c r="AK3" s="417">
        <v>6176.6916890000002</v>
      </c>
      <c r="AL3" s="417">
        <v>0</v>
      </c>
      <c r="AM3" s="419">
        <v>91892.967856999996</v>
      </c>
      <c r="AO3" s="415">
        <v>931400</v>
      </c>
      <c r="AP3" s="415" t="s">
        <v>4808</v>
      </c>
    </row>
    <row r="4" spans="1:43" s="415" customFormat="1" ht="15.4" customHeight="1">
      <c r="A4" s="416" t="s">
        <v>4721</v>
      </c>
      <c r="B4" s="416" t="s">
        <v>4722</v>
      </c>
      <c r="C4" s="416" t="s">
        <v>4723</v>
      </c>
      <c r="D4" s="416" t="s">
        <v>2941</v>
      </c>
      <c r="E4" s="416" t="s">
        <v>4724</v>
      </c>
      <c r="F4" s="416" t="s">
        <v>4963</v>
      </c>
      <c r="G4" s="416" t="s">
        <v>4964</v>
      </c>
      <c r="H4" s="416" t="s">
        <v>4965</v>
      </c>
      <c r="I4" s="416" t="s">
        <v>4738</v>
      </c>
      <c r="J4" s="416" t="s">
        <v>4966</v>
      </c>
      <c r="K4" s="416" t="s">
        <v>4967</v>
      </c>
      <c r="L4" s="416" t="s">
        <v>4968</v>
      </c>
      <c r="M4" s="416" t="s">
        <v>4732</v>
      </c>
      <c r="N4" s="416" t="s">
        <v>4679</v>
      </c>
      <c r="O4" s="416" t="s">
        <v>4733</v>
      </c>
      <c r="P4" s="417">
        <v>0</v>
      </c>
      <c r="Q4" s="418">
        <v>1</v>
      </c>
      <c r="R4" s="418">
        <v>1</v>
      </c>
      <c r="S4" s="417">
        <v>50593.944660000001</v>
      </c>
      <c r="T4" s="417">
        <v>0</v>
      </c>
      <c r="U4" s="417">
        <v>0</v>
      </c>
      <c r="V4" s="417">
        <v>2399.999988</v>
      </c>
      <c r="W4" s="417">
        <v>0</v>
      </c>
      <c r="X4" s="417">
        <v>9875.9999640000005</v>
      </c>
      <c r="Y4" s="417">
        <v>0</v>
      </c>
      <c r="Z4" s="417">
        <v>0</v>
      </c>
      <c r="AA4" s="417">
        <v>0</v>
      </c>
      <c r="AB4" s="417">
        <v>4.6040510000000001</v>
      </c>
      <c r="AC4" s="417">
        <v>748.79037200000005</v>
      </c>
      <c r="AD4" s="417">
        <v>0</v>
      </c>
      <c r="AE4" s="417">
        <v>168.47783699999999</v>
      </c>
      <c r="AF4" s="417">
        <v>0</v>
      </c>
      <c r="AG4" s="417">
        <v>3910.9119110000001</v>
      </c>
      <c r="AH4" s="417">
        <v>0</v>
      </c>
      <c r="AI4" s="417">
        <v>0</v>
      </c>
      <c r="AJ4" s="417">
        <v>20.88</v>
      </c>
      <c r="AK4" s="417">
        <v>4787.7049649999999</v>
      </c>
      <c r="AL4" s="417">
        <v>0</v>
      </c>
      <c r="AM4" s="419">
        <v>71594.045538999999</v>
      </c>
      <c r="AO4" s="415">
        <v>931400</v>
      </c>
      <c r="AP4" s="415" t="s">
        <v>4808</v>
      </c>
      <c r="AQ4" s="541"/>
    </row>
    <row r="5" spans="1:43" s="415" customFormat="1" ht="15.4" customHeight="1">
      <c r="A5" s="416" t="s">
        <v>4721</v>
      </c>
      <c r="B5" s="416" t="s">
        <v>4722</v>
      </c>
      <c r="C5" s="416" t="s">
        <v>4723</v>
      </c>
      <c r="D5" s="416" t="s">
        <v>2941</v>
      </c>
      <c r="E5" s="416" t="s">
        <v>4724</v>
      </c>
      <c r="F5" s="416" t="s">
        <v>4725</v>
      </c>
      <c r="G5" s="416" t="s">
        <v>4726</v>
      </c>
      <c r="H5" s="416" t="s">
        <v>4727</v>
      </c>
      <c r="I5" s="416" t="s">
        <v>4728</v>
      </c>
      <c r="J5" s="416" t="s">
        <v>4729</v>
      </c>
      <c r="K5" s="416" t="s">
        <v>4730</v>
      </c>
      <c r="L5" s="416" t="s">
        <v>4731</v>
      </c>
      <c r="M5" s="416" t="s">
        <v>4732</v>
      </c>
      <c r="N5" s="416" t="s">
        <v>4679</v>
      </c>
      <c r="O5" s="416" t="s">
        <v>4733</v>
      </c>
      <c r="P5" s="417">
        <v>0</v>
      </c>
      <c r="Q5" s="418">
        <v>1</v>
      </c>
      <c r="R5" s="418">
        <v>1</v>
      </c>
      <c r="S5" s="417">
        <v>67632.829515000005</v>
      </c>
      <c r="T5" s="417">
        <v>0</v>
      </c>
      <c r="U5" s="417">
        <v>0</v>
      </c>
      <c r="V5" s="417">
        <v>0</v>
      </c>
      <c r="W5" s="417">
        <v>200.28</v>
      </c>
      <c r="X5" s="417">
        <v>9875.9999640000005</v>
      </c>
      <c r="Y5" s="417">
        <v>1299.999996</v>
      </c>
      <c r="Z5" s="417">
        <v>0</v>
      </c>
      <c r="AA5" s="417">
        <v>0</v>
      </c>
      <c r="AB5" s="417">
        <v>91.68</v>
      </c>
      <c r="AC5" s="417">
        <v>0</v>
      </c>
      <c r="AD5" s="417">
        <v>408.502297</v>
      </c>
      <c r="AE5" s="417">
        <v>225.21731800000001</v>
      </c>
      <c r="AF5" s="417">
        <v>0</v>
      </c>
      <c r="AG5" s="417">
        <v>6289.8531460000004</v>
      </c>
      <c r="AH5" s="417">
        <v>0</v>
      </c>
      <c r="AI5" s="417">
        <v>0</v>
      </c>
      <c r="AJ5" s="417">
        <v>0</v>
      </c>
      <c r="AK5" s="417">
        <v>5807.631061</v>
      </c>
      <c r="AL5" s="417">
        <v>0</v>
      </c>
      <c r="AM5" s="419">
        <v>91198.273681999999</v>
      </c>
      <c r="AO5" s="415">
        <v>931220</v>
      </c>
      <c r="AP5" s="415" t="s">
        <v>4734</v>
      </c>
    </row>
    <row r="6" spans="1:43" s="415" customFormat="1" ht="15.4" customHeight="1">
      <c r="A6" s="416" t="s">
        <v>4721</v>
      </c>
      <c r="B6" s="416" t="s">
        <v>4722</v>
      </c>
      <c r="C6" s="416" t="s">
        <v>4723</v>
      </c>
      <c r="D6" s="416" t="s">
        <v>2941</v>
      </c>
      <c r="E6" s="416" t="s">
        <v>4724</v>
      </c>
      <c r="F6" s="416" t="s">
        <v>4824</v>
      </c>
      <c r="G6" s="416" t="s">
        <v>4825</v>
      </c>
      <c r="H6" s="416" t="s">
        <v>4826</v>
      </c>
      <c r="I6" s="416" t="s">
        <v>4827</v>
      </c>
      <c r="J6" s="416" t="s">
        <v>4828</v>
      </c>
      <c r="K6" s="416" t="s">
        <v>4829</v>
      </c>
      <c r="L6" s="416" t="s">
        <v>4830</v>
      </c>
      <c r="M6" s="416" t="s">
        <v>4732</v>
      </c>
      <c r="N6" s="416" t="s">
        <v>4679</v>
      </c>
      <c r="O6" s="416" t="s">
        <v>4733</v>
      </c>
      <c r="P6" s="417">
        <v>0</v>
      </c>
      <c r="Q6" s="418">
        <v>1</v>
      </c>
      <c r="R6" s="418">
        <v>1</v>
      </c>
      <c r="S6" s="417">
        <v>198107.051744</v>
      </c>
      <c r="T6" s="417">
        <v>0</v>
      </c>
      <c r="U6" s="417">
        <v>0</v>
      </c>
      <c r="V6" s="417">
        <v>0</v>
      </c>
      <c r="W6" s="417">
        <v>200.28</v>
      </c>
      <c r="X6" s="417">
        <v>2399.999988</v>
      </c>
      <c r="Y6" s="417">
        <v>1299.999996</v>
      </c>
      <c r="Z6" s="417">
        <v>0</v>
      </c>
      <c r="AA6" s="417">
        <v>0</v>
      </c>
      <c r="AB6" s="417">
        <v>91.68</v>
      </c>
      <c r="AC6" s="417">
        <v>0</v>
      </c>
      <c r="AD6" s="417">
        <v>1196.566599</v>
      </c>
      <c r="AE6" s="417">
        <v>659.69647699999996</v>
      </c>
      <c r="AF6" s="417">
        <v>0</v>
      </c>
      <c r="AG6" s="417">
        <v>31994.288852999998</v>
      </c>
      <c r="AH6" s="417">
        <v>0</v>
      </c>
      <c r="AI6" s="417">
        <v>0</v>
      </c>
      <c r="AJ6" s="417">
        <v>0</v>
      </c>
      <c r="AK6" s="417">
        <v>13582.415322999999</v>
      </c>
      <c r="AL6" s="417">
        <v>0</v>
      </c>
      <c r="AM6" s="419">
        <v>247675.71590400001</v>
      </c>
      <c r="AO6" s="415">
        <v>931220</v>
      </c>
      <c r="AP6" s="415" t="s">
        <v>4734</v>
      </c>
    </row>
    <row r="7" spans="1:43" s="415" customFormat="1" ht="15.4" customHeight="1">
      <c r="A7" s="416" t="s">
        <v>4721</v>
      </c>
      <c r="B7" s="416" t="s">
        <v>4722</v>
      </c>
      <c r="C7" s="416" t="s">
        <v>4723</v>
      </c>
      <c r="D7" s="416" t="s">
        <v>2941</v>
      </c>
      <c r="E7" s="416" t="s">
        <v>4724</v>
      </c>
      <c r="F7" s="416" t="s">
        <v>4985</v>
      </c>
      <c r="G7" s="416" t="s">
        <v>4986</v>
      </c>
      <c r="H7" s="416" t="s">
        <v>4987</v>
      </c>
      <c r="I7" s="416" t="s">
        <v>4827</v>
      </c>
      <c r="J7" s="416" t="s">
        <v>4988</v>
      </c>
      <c r="K7" s="416" t="s">
        <v>4989</v>
      </c>
      <c r="L7" s="416" t="s">
        <v>4990</v>
      </c>
      <c r="M7" s="416" t="s">
        <v>4732</v>
      </c>
      <c r="N7" s="416" t="s">
        <v>4679</v>
      </c>
      <c r="O7" s="416" t="s">
        <v>4733</v>
      </c>
      <c r="P7" s="417">
        <v>0</v>
      </c>
      <c r="Q7" s="418">
        <v>1</v>
      </c>
      <c r="R7" s="418">
        <v>1</v>
      </c>
      <c r="S7" s="417">
        <v>161867.01983500001</v>
      </c>
      <c r="T7" s="417">
        <v>6474.6807930000004</v>
      </c>
      <c r="U7" s="417">
        <v>0</v>
      </c>
      <c r="V7" s="417">
        <v>1200</v>
      </c>
      <c r="W7" s="417">
        <v>200.28</v>
      </c>
      <c r="X7" s="417">
        <v>9875.9999640000005</v>
      </c>
      <c r="Y7" s="417">
        <v>1299.999996</v>
      </c>
      <c r="Z7" s="417">
        <v>0</v>
      </c>
      <c r="AA7" s="417">
        <v>0</v>
      </c>
      <c r="AB7" s="417">
        <v>91.68</v>
      </c>
      <c r="AC7" s="417">
        <v>0</v>
      </c>
      <c r="AD7" s="417">
        <v>1016.783869</v>
      </c>
      <c r="AE7" s="417">
        <v>560.57786399999998</v>
      </c>
      <c r="AF7" s="417">
        <v>0</v>
      </c>
      <c r="AG7" s="417">
        <v>27187.184653</v>
      </c>
      <c r="AH7" s="417">
        <v>0</v>
      </c>
      <c r="AI7" s="417">
        <v>0</v>
      </c>
      <c r="AJ7" s="417">
        <v>0</v>
      </c>
      <c r="AK7" s="417">
        <v>12871.916393</v>
      </c>
      <c r="AL7" s="417">
        <v>0</v>
      </c>
      <c r="AM7" s="419">
        <v>221068.76163399999</v>
      </c>
      <c r="AO7" s="415">
        <v>931220</v>
      </c>
      <c r="AP7" s="415" t="s">
        <v>4734</v>
      </c>
    </row>
    <row r="8" spans="1:43" s="415" customFormat="1" ht="15.4" customHeight="1">
      <c r="A8" s="416" t="s">
        <v>4721</v>
      </c>
      <c r="B8" s="416" t="s">
        <v>4722</v>
      </c>
      <c r="C8" s="416" t="s">
        <v>4723</v>
      </c>
      <c r="D8" s="416" t="s">
        <v>2941</v>
      </c>
      <c r="E8" s="416" t="s">
        <v>4724</v>
      </c>
      <c r="F8" s="416" t="s">
        <v>4991</v>
      </c>
      <c r="G8" s="416" t="s">
        <v>4992</v>
      </c>
      <c r="H8" s="416" t="s">
        <v>4993</v>
      </c>
      <c r="I8" s="416" t="s">
        <v>4827</v>
      </c>
      <c r="J8" s="416" t="s">
        <v>4996</v>
      </c>
      <c r="K8" s="416" t="s">
        <v>4997</v>
      </c>
      <c r="L8" s="416" t="s">
        <v>4998</v>
      </c>
      <c r="M8" s="416" t="s">
        <v>4732</v>
      </c>
      <c r="N8" s="416" t="s">
        <v>4679</v>
      </c>
      <c r="O8" s="416" t="s">
        <v>4733</v>
      </c>
      <c r="P8" s="417">
        <v>0</v>
      </c>
      <c r="Q8" s="418">
        <v>1</v>
      </c>
      <c r="R8" s="418">
        <v>1</v>
      </c>
      <c r="S8" s="417">
        <v>139866.86702999999</v>
      </c>
      <c r="T8" s="417">
        <v>5594.6746810000004</v>
      </c>
      <c r="U8" s="417">
        <v>0</v>
      </c>
      <c r="V8" s="417">
        <v>1200</v>
      </c>
      <c r="W8" s="417">
        <v>200.28</v>
      </c>
      <c r="X8" s="417">
        <v>9875.9999640000005</v>
      </c>
      <c r="Y8" s="417">
        <v>1299.999996</v>
      </c>
      <c r="Z8" s="417">
        <v>0</v>
      </c>
      <c r="AA8" s="417">
        <v>0</v>
      </c>
      <c r="AB8" s="417">
        <v>91.68</v>
      </c>
      <c r="AC8" s="417">
        <v>0</v>
      </c>
      <c r="AD8" s="417">
        <v>878.58771400000001</v>
      </c>
      <c r="AE8" s="417">
        <v>484.386933</v>
      </c>
      <c r="AF8" s="417">
        <v>0</v>
      </c>
      <c r="AG8" s="417">
        <v>23492.038990000001</v>
      </c>
      <c r="AH8" s="417">
        <v>0</v>
      </c>
      <c r="AI8" s="417">
        <v>0</v>
      </c>
      <c r="AJ8" s="417">
        <v>0</v>
      </c>
      <c r="AK8" s="417">
        <v>12325.766995</v>
      </c>
      <c r="AL8" s="417">
        <v>0</v>
      </c>
      <c r="AM8" s="419">
        <v>193947.30765599999</v>
      </c>
      <c r="AO8" s="415">
        <v>931220</v>
      </c>
      <c r="AP8" s="415" t="s">
        <v>4734</v>
      </c>
      <c r="AQ8" s="541"/>
    </row>
    <row r="9" spans="1:43" s="415" customFormat="1" ht="15.4" customHeight="1">
      <c r="A9" s="416" t="s">
        <v>4721</v>
      </c>
      <c r="B9" s="416" t="s">
        <v>4722</v>
      </c>
      <c r="C9" s="416" t="s">
        <v>4723</v>
      </c>
      <c r="D9" s="416" t="s">
        <v>2941</v>
      </c>
      <c r="E9" s="416" t="s">
        <v>4724</v>
      </c>
      <c r="F9" s="416" t="s">
        <v>4837</v>
      </c>
      <c r="G9" s="416" t="s">
        <v>4838</v>
      </c>
      <c r="H9" s="416" t="s">
        <v>4839</v>
      </c>
      <c r="I9" s="416" t="s">
        <v>4769</v>
      </c>
      <c r="J9" s="416" t="s">
        <v>4840</v>
      </c>
      <c r="K9" s="416" t="s">
        <v>4841</v>
      </c>
      <c r="L9" s="416" t="s">
        <v>4842</v>
      </c>
      <c r="M9" s="416" t="s">
        <v>4732</v>
      </c>
      <c r="N9" s="416" t="s">
        <v>4679</v>
      </c>
      <c r="O9" s="416" t="s">
        <v>4733</v>
      </c>
      <c r="P9" s="417">
        <v>0</v>
      </c>
      <c r="Q9" s="418">
        <v>1</v>
      </c>
      <c r="R9" s="418">
        <v>1</v>
      </c>
      <c r="S9" s="417">
        <v>55780.508351999997</v>
      </c>
      <c r="T9" s="417">
        <v>0</v>
      </c>
      <c r="U9" s="417">
        <v>0</v>
      </c>
      <c r="V9" s="417">
        <v>600</v>
      </c>
      <c r="W9" s="417">
        <v>0</v>
      </c>
      <c r="X9" s="417">
        <v>9875.9999640000005</v>
      </c>
      <c r="Y9" s="417">
        <v>0</v>
      </c>
      <c r="Z9" s="417">
        <v>0</v>
      </c>
      <c r="AA9" s="417">
        <v>0</v>
      </c>
      <c r="AB9" s="417">
        <v>5.0760300000000003</v>
      </c>
      <c r="AC9" s="417">
        <v>0</v>
      </c>
      <c r="AD9" s="417">
        <v>336.914267</v>
      </c>
      <c r="AE9" s="417">
        <v>185.749087</v>
      </c>
      <c r="AF9" s="417">
        <v>0</v>
      </c>
      <c r="AG9" s="417">
        <v>4311.833286</v>
      </c>
      <c r="AH9" s="417">
        <v>0</v>
      </c>
      <c r="AI9" s="417">
        <v>0</v>
      </c>
      <c r="AJ9" s="417">
        <v>20.88</v>
      </c>
      <c r="AK9" s="417">
        <v>4789.8722420000004</v>
      </c>
      <c r="AL9" s="417">
        <v>0</v>
      </c>
      <c r="AM9" s="419">
        <v>75384.169873999999</v>
      </c>
      <c r="AO9" s="415">
        <v>931200</v>
      </c>
      <c r="AP9" s="415" t="s">
        <v>4843</v>
      </c>
    </row>
    <row r="10" spans="1:43" s="415" customFormat="1" ht="15.4" customHeight="1">
      <c r="A10" s="416" t="s">
        <v>4721</v>
      </c>
      <c r="B10" s="416" t="s">
        <v>4722</v>
      </c>
      <c r="C10" s="416" t="s">
        <v>4723</v>
      </c>
      <c r="D10" s="416" t="s">
        <v>2941</v>
      </c>
      <c r="E10" s="416" t="s">
        <v>4724</v>
      </c>
      <c r="F10" s="416" t="s">
        <v>4837</v>
      </c>
      <c r="G10" s="416" t="s">
        <v>4838</v>
      </c>
      <c r="H10" s="416" t="s">
        <v>4839</v>
      </c>
      <c r="I10" s="416" t="s">
        <v>4769</v>
      </c>
      <c r="J10" s="416" t="s">
        <v>4844</v>
      </c>
      <c r="K10" s="416" t="s">
        <v>4845</v>
      </c>
      <c r="L10" s="416" t="s">
        <v>4846</v>
      </c>
      <c r="M10" s="416" t="s">
        <v>4732</v>
      </c>
      <c r="N10" s="416" t="s">
        <v>4679</v>
      </c>
      <c r="O10" s="416" t="s">
        <v>4733</v>
      </c>
      <c r="P10" s="417">
        <v>0</v>
      </c>
      <c r="Q10" s="418">
        <v>1</v>
      </c>
      <c r="R10" s="418">
        <v>1</v>
      </c>
      <c r="S10" s="417">
        <v>66127.000193999993</v>
      </c>
      <c r="T10" s="417">
        <v>0</v>
      </c>
      <c r="U10" s="417">
        <v>0</v>
      </c>
      <c r="V10" s="417">
        <v>0</v>
      </c>
      <c r="W10" s="417">
        <v>0</v>
      </c>
      <c r="X10" s="417">
        <v>2399.999988</v>
      </c>
      <c r="Y10" s="417">
        <v>0</v>
      </c>
      <c r="Z10" s="417">
        <v>0</v>
      </c>
      <c r="AA10" s="417">
        <v>0</v>
      </c>
      <c r="AB10" s="417">
        <v>6.0175640000000001</v>
      </c>
      <c r="AC10" s="417">
        <v>0</v>
      </c>
      <c r="AD10" s="417">
        <v>399.40707400000002</v>
      </c>
      <c r="AE10" s="417">
        <v>220.20290700000001</v>
      </c>
      <c r="AF10" s="417">
        <v>0</v>
      </c>
      <c r="AG10" s="417">
        <v>10679.510539000001</v>
      </c>
      <c r="AH10" s="417">
        <v>0</v>
      </c>
      <c r="AI10" s="417">
        <v>0</v>
      </c>
      <c r="AJ10" s="417">
        <v>20.88</v>
      </c>
      <c r="AK10" s="417">
        <v>5678.325476</v>
      </c>
      <c r="AL10" s="417">
        <v>0</v>
      </c>
      <c r="AM10" s="419">
        <v>84911.733760999996</v>
      </c>
      <c r="AO10" s="415">
        <v>931200</v>
      </c>
      <c r="AP10" s="415" t="s">
        <v>4843</v>
      </c>
    </row>
    <row r="11" spans="1:43" s="415" customFormat="1" ht="15.4" customHeight="1">
      <c r="A11" s="416" t="s">
        <v>4721</v>
      </c>
      <c r="B11" s="416" t="s">
        <v>4722</v>
      </c>
      <c r="C11" s="416" t="s">
        <v>4723</v>
      </c>
      <c r="D11" s="416" t="s">
        <v>2941</v>
      </c>
      <c r="E11" s="416" t="s">
        <v>4724</v>
      </c>
      <c r="F11" s="416" t="s">
        <v>4847</v>
      </c>
      <c r="G11" s="416" t="s">
        <v>4848</v>
      </c>
      <c r="H11" s="416" t="s">
        <v>4849</v>
      </c>
      <c r="I11" s="416" t="s">
        <v>4738</v>
      </c>
      <c r="J11" s="416" t="s">
        <v>4875</v>
      </c>
      <c r="K11" s="416" t="s">
        <v>4876</v>
      </c>
      <c r="L11" s="416" t="s">
        <v>4877</v>
      </c>
      <c r="M11" s="416" t="s">
        <v>4732</v>
      </c>
      <c r="N11" s="416" t="s">
        <v>4679</v>
      </c>
      <c r="O11" s="416" t="s">
        <v>4733</v>
      </c>
      <c r="P11" s="417">
        <v>0</v>
      </c>
      <c r="Q11" s="418">
        <v>1</v>
      </c>
      <c r="R11" s="418">
        <v>1</v>
      </c>
      <c r="S11" s="417">
        <v>43024.402368000003</v>
      </c>
      <c r="T11" s="417">
        <v>0</v>
      </c>
      <c r="U11" s="417">
        <v>0</v>
      </c>
      <c r="V11" s="417">
        <v>0</v>
      </c>
      <c r="W11" s="417">
        <v>0</v>
      </c>
      <c r="X11" s="417">
        <v>9875.9999640000005</v>
      </c>
      <c r="Y11" s="417">
        <v>0</v>
      </c>
      <c r="Z11" s="417">
        <v>0</v>
      </c>
      <c r="AA11" s="417">
        <v>0</v>
      </c>
      <c r="AB11" s="417">
        <v>3.915219</v>
      </c>
      <c r="AC11" s="417">
        <v>636.76116300000001</v>
      </c>
      <c r="AD11" s="417">
        <v>0</v>
      </c>
      <c r="AE11" s="417">
        <v>143.27126699999999</v>
      </c>
      <c r="AF11" s="417">
        <v>0</v>
      </c>
      <c r="AG11" s="417">
        <v>3325.7863109999998</v>
      </c>
      <c r="AH11" s="417">
        <v>0</v>
      </c>
      <c r="AI11" s="417">
        <v>0</v>
      </c>
      <c r="AJ11" s="417">
        <v>20.88</v>
      </c>
      <c r="AK11" s="417">
        <v>4071.3992109999999</v>
      </c>
      <c r="AL11" s="417">
        <v>0</v>
      </c>
      <c r="AM11" s="419">
        <v>60322.383072999997</v>
      </c>
      <c r="AO11" s="415">
        <v>931200</v>
      </c>
      <c r="AP11" s="415" t="s">
        <v>4843</v>
      </c>
      <c r="AQ11" s="541"/>
    </row>
    <row r="12" spans="1:43" s="415" customFormat="1" ht="15.4" customHeight="1">
      <c r="A12" s="416" t="s">
        <v>4721</v>
      </c>
      <c r="B12" s="416" t="s">
        <v>4722</v>
      </c>
      <c r="C12" s="416" t="s">
        <v>4723</v>
      </c>
      <c r="D12" s="416" t="s">
        <v>2941</v>
      </c>
      <c r="E12" s="416" t="s">
        <v>4724</v>
      </c>
      <c r="F12" s="416" t="s">
        <v>4735</v>
      </c>
      <c r="G12" s="416" t="s">
        <v>4736</v>
      </c>
      <c r="H12" s="416" t="s">
        <v>4737</v>
      </c>
      <c r="I12" s="416" t="s">
        <v>4738</v>
      </c>
      <c r="J12" s="416" t="s">
        <v>4739</v>
      </c>
      <c r="K12" s="416" t="s">
        <v>4740</v>
      </c>
      <c r="L12" s="416" t="s">
        <v>4741</v>
      </c>
      <c r="M12" s="416" t="s">
        <v>4732</v>
      </c>
      <c r="N12" s="416" t="s">
        <v>4679</v>
      </c>
      <c r="O12" s="416" t="s">
        <v>4733</v>
      </c>
      <c r="P12" s="417">
        <v>0</v>
      </c>
      <c r="Q12" s="418">
        <v>1</v>
      </c>
      <c r="R12" s="418">
        <v>1</v>
      </c>
      <c r="S12" s="417">
        <v>34366.235460000004</v>
      </c>
      <c r="T12" s="417">
        <v>0</v>
      </c>
      <c r="U12" s="417">
        <v>0</v>
      </c>
      <c r="V12" s="417">
        <v>0</v>
      </c>
      <c r="W12" s="417">
        <v>0</v>
      </c>
      <c r="X12" s="417">
        <v>9875.9999640000005</v>
      </c>
      <c r="Y12" s="417">
        <v>0</v>
      </c>
      <c r="Z12" s="417">
        <v>0</v>
      </c>
      <c r="AA12" s="417">
        <v>0</v>
      </c>
      <c r="AB12" s="417">
        <v>3.127329</v>
      </c>
      <c r="AC12" s="417">
        <v>508.62027599999999</v>
      </c>
      <c r="AD12" s="417">
        <v>0</v>
      </c>
      <c r="AE12" s="417">
        <v>114.439556</v>
      </c>
      <c r="AF12" s="417">
        <v>0</v>
      </c>
      <c r="AG12" s="417">
        <v>2656.5099930000001</v>
      </c>
      <c r="AH12" s="417">
        <v>0</v>
      </c>
      <c r="AI12" s="417">
        <v>0</v>
      </c>
      <c r="AJ12" s="417">
        <v>20.88</v>
      </c>
      <c r="AK12" s="417">
        <v>3252.0768360000002</v>
      </c>
      <c r="AL12" s="417">
        <v>0</v>
      </c>
      <c r="AM12" s="419">
        <v>50174.829581999998</v>
      </c>
      <c r="AO12" s="415">
        <v>931240</v>
      </c>
      <c r="AP12" s="415" t="s">
        <v>4742</v>
      </c>
    </row>
    <row r="13" spans="1:43" s="415" customFormat="1" ht="15.4" customHeight="1">
      <c r="A13" s="416" t="s">
        <v>4721</v>
      </c>
      <c r="B13" s="416" t="s">
        <v>4722</v>
      </c>
      <c r="C13" s="416" t="s">
        <v>4723</v>
      </c>
      <c r="D13" s="416" t="s">
        <v>2941</v>
      </c>
      <c r="E13" s="416" t="s">
        <v>4724</v>
      </c>
      <c r="F13" s="416" t="s">
        <v>4743</v>
      </c>
      <c r="G13" s="416" t="s">
        <v>4744</v>
      </c>
      <c r="H13" s="416" t="s">
        <v>4745</v>
      </c>
      <c r="I13" s="416" t="s">
        <v>4738</v>
      </c>
      <c r="J13" s="416" t="s">
        <v>4746</v>
      </c>
      <c r="K13" s="416" t="s">
        <v>4747</v>
      </c>
      <c r="L13" s="416" t="s">
        <v>4748</v>
      </c>
      <c r="M13" s="416" t="s">
        <v>4732</v>
      </c>
      <c r="N13" s="416" t="s">
        <v>4679</v>
      </c>
      <c r="O13" s="416" t="s">
        <v>4733</v>
      </c>
      <c r="P13" s="417">
        <v>0</v>
      </c>
      <c r="Q13" s="418">
        <v>1</v>
      </c>
      <c r="R13" s="418">
        <v>1</v>
      </c>
      <c r="S13" s="417">
        <v>50298.173388000003</v>
      </c>
      <c r="T13" s="417">
        <v>0</v>
      </c>
      <c r="U13" s="417">
        <v>0</v>
      </c>
      <c r="V13" s="417">
        <v>0</v>
      </c>
      <c r="W13" s="417">
        <v>0</v>
      </c>
      <c r="X13" s="417">
        <v>9875.9999640000005</v>
      </c>
      <c r="Y13" s="417">
        <v>0</v>
      </c>
      <c r="Z13" s="417">
        <v>0</v>
      </c>
      <c r="AA13" s="417">
        <v>0</v>
      </c>
      <c r="AB13" s="417">
        <v>4.5771309999999996</v>
      </c>
      <c r="AC13" s="417">
        <v>744.41297699999996</v>
      </c>
      <c r="AD13" s="417">
        <v>0</v>
      </c>
      <c r="AE13" s="417">
        <v>167.49291299999999</v>
      </c>
      <c r="AF13" s="417">
        <v>0</v>
      </c>
      <c r="AG13" s="417">
        <v>8123.1549919999998</v>
      </c>
      <c r="AH13" s="417">
        <v>0</v>
      </c>
      <c r="AI13" s="417">
        <v>0</v>
      </c>
      <c r="AJ13" s="417">
        <v>20.88</v>
      </c>
      <c r="AK13" s="417">
        <v>4759.7161640000004</v>
      </c>
      <c r="AL13" s="417">
        <v>0</v>
      </c>
      <c r="AM13" s="419">
        <v>73082.501638999995</v>
      </c>
      <c r="AO13" s="415">
        <v>931240</v>
      </c>
      <c r="AP13" s="415" t="s">
        <v>4742</v>
      </c>
    </row>
    <row r="14" spans="1:43" s="415" customFormat="1" ht="15.4" customHeight="1">
      <c r="A14" s="416" t="s">
        <v>4721</v>
      </c>
      <c r="B14" s="416" t="s">
        <v>4722</v>
      </c>
      <c r="C14" s="416" t="s">
        <v>4723</v>
      </c>
      <c r="D14" s="416" t="s">
        <v>2941</v>
      </c>
      <c r="E14" s="416" t="s">
        <v>4724</v>
      </c>
      <c r="F14" s="416" t="s">
        <v>4749</v>
      </c>
      <c r="G14" s="416" t="s">
        <v>4750</v>
      </c>
      <c r="H14" s="416" t="s">
        <v>4751</v>
      </c>
      <c r="I14" s="416" t="s">
        <v>4738</v>
      </c>
      <c r="J14" s="416" t="s">
        <v>4752</v>
      </c>
      <c r="K14" s="416" t="s">
        <v>4753</v>
      </c>
      <c r="L14" s="416" t="s">
        <v>4754</v>
      </c>
      <c r="M14" s="416" t="s">
        <v>4732</v>
      </c>
      <c r="N14" s="416" t="s">
        <v>4679</v>
      </c>
      <c r="O14" s="416" t="s">
        <v>4733</v>
      </c>
      <c r="P14" s="417">
        <v>0</v>
      </c>
      <c r="Q14" s="418">
        <v>1</v>
      </c>
      <c r="R14" s="418">
        <v>1</v>
      </c>
      <c r="S14" s="417">
        <v>63258.991515000002</v>
      </c>
      <c r="T14" s="417">
        <v>0</v>
      </c>
      <c r="U14" s="417">
        <v>0</v>
      </c>
      <c r="V14" s="417">
        <v>2399.999988</v>
      </c>
      <c r="W14" s="417">
        <v>0</v>
      </c>
      <c r="X14" s="417">
        <v>9875.9999640000005</v>
      </c>
      <c r="Y14" s="417">
        <v>0</v>
      </c>
      <c r="Z14" s="417">
        <v>0</v>
      </c>
      <c r="AA14" s="417">
        <v>0</v>
      </c>
      <c r="AB14" s="417">
        <v>5.756564</v>
      </c>
      <c r="AC14" s="417">
        <v>936.23307399999999</v>
      </c>
      <c r="AD14" s="417">
        <v>0</v>
      </c>
      <c r="AE14" s="417">
        <v>210.652447</v>
      </c>
      <c r="AF14" s="417">
        <v>0</v>
      </c>
      <c r="AG14" s="417">
        <v>10216.327123999999</v>
      </c>
      <c r="AH14" s="417">
        <v>0</v>
      </c>
      <c r="AI14" s="417">
        <v>0</v>
      </c>
      <c r="AJ14" s="417">
        <v>20.88</v>
      </c>
      <c r="AK14" s="417">
        <v>5986.1983600000003</v>
      </c>
      <c r="AL14" s="417">
        <v>0</v>
      </c>
      <c r="AM14" s="419">
        <v>91764.153514999998</v>
      </c>
      <c r="AO14" s="415">
        <v>931240</v>
      </c>
      <c r="AP14" s="415" t="s">
        <v>4742</v>
      </c>
    </row>
    <row r="15" spans="1:43" s="415" customFormat="1" ht="15.4" customHeight="1">
      <c r="A15" s="416" t="s">
        <v>4721</v>
      </c>
      <c r="B15" s="416" t="s">
        <v>4722</v>
      </c>
      <c r="C15" s="416" t="s">
        <v>4723</v>
      </c>
      <c r="D15" s="416" t="s">
        <v>2941</v>
      </c>
      <c r="E15" s="416" t="s">
        <v>4724</v>
      </c>
      <c r="F15" s="416" t="s">
        <v>4957</v>
      </c>
      <c r="G15" s="416" t="s">
        <v>4958</v>
      </c>
      <c r="H15" s="416" t="s">
        <v>4959</v>
      </c>
      <c r="I15" s="416" t="s">
        <v>4738</v>
      </c>
      <c r="J15" s="416" t="s">
        <v>4960</v>
      </c>
      <c r="K15" s="416" t="s">
        <v>4961</v>
      </c>
      <c r="L15" s="416" t="s">
        <v>4962</v>
      </c>
      <c r="M15" s="416" t="s">
        <v>4732</v>
      </c>
      <c r="N15" s="416" t="s">
        <v>4679</v>
      </c>
      <c r="O15" s="416" t="s">
        <v>4733</v>
      </c>
      <c r="P15" s="417">
        <v>0</v>
      </c>
      <c r="Q15" s="418">
        <v>1</v>
      </c>
      <c r="R15" s="418">
        <v>1</v>
      </c>
      <c r="S15" s="417">
        <v>57200.281600000002</v>
      </c>
      <c r="T15" s="417">
        <v>0</v>
      </c>
      <c r="U15" s="417">
        <v>0</v>
      </c>
      <c r="V15" s="417">
        <v>2399.999988</v>
      </c>
      <c r="W15" s="417">
        <v>0</v>
      </c>
      <c r="X15" s="417">
        <v>9875.9999640000005</v>
      </c>
      <c r="Y15" s="417">
        <v>0</v>
      </c>
      <c r="Z15" s="417">
        <v>0</v>
      </c>
      <c r="AA15" s="417">
        <v>0</v>
      </c>
      <c r="AB15" s="417">
        <v>5.2052189999999996</v>
      </c>
      <c r="AC15" s="417">
        <v>846.56417199999999</v>
      </c>
      <c r="AD15" s="417">
        <v>0</v>
      </c>
      <c r="AE15" s="417">
        <v>190.47693100000001</v>
      </c>
      <c r="AF15" s="417">
        <v>0</v>
      </c>
      <c r="AG15" s="417">
        <v>4421.5817719999995</v>
      </c>
      <c r="AH15" s="417">
        <v>0</v>
      </c>
      <c r="AI15" s="417">
        <v>0</v>
      </c>
      <c r="AJ15" s="417">
        <v>20.88</v>
      </c>
      <c r="AK15" s="417">
        <v>5412.8626450000002</v>
      </c>
      <c r="AL15" s="417">
        <v>0</v>
      </c>
      <c r="AM15" s="419">
        <v>79336.811188000007</v>
      </c>
      <c r="AO15" s="415">
        <v>931240</v>
      </c>
      <c r="AP15" s="415" t="s">
        <v>4742</v>
      </c>
    </row>
    <row r="16" spans="1:43" s="415" customFormat="1" ht="15.4" customHeight="1">
      <c r="A16" s="416" t="s">
        <v>4721</v>
      </c>
      <c r="B16" s="416" t="s">
        <v>4722</v>
      </c>
      <c r="C16" s="416" t="s">
        <v>4723</v>
      </c>
      <c r="D16" s="416" t="s">
        <v>2941</v>
      </c>
      <c r="E16" s="416" t="s">
        <v>4724</v>
      </c>
      <c r="F16" s="416" t="s">
        <v>4979</v>
      </c>
      <c r="G16" s="416" t="s">
        <v>4980</v>
      </c>
      <c r="H16" s="416" t="s">
        <v>4981</v>
      </c>
      <c r="I16" s="416" t="s">
        <v>4738</v>
      </c>
      <c r="J16" s="416" t="s">
        <v>4982</v>
      </c>
      <c r="K16" s="416" t="s">
        <v>4983</v>
      </c>
      <c r="L16" s="416" t="s">
        <v>4984</v>
      </c>
      <c r="M16" s="416" t="s">
        <v>4732</v>
      </c>
      <c r="N16" s="416" t="s">
        <v>4679</v>
      </c>
      <c r="O16" s="416" t="s">
        <v>4733</v>
      </c>
      <c r="P16" s="417">
        <v>0</v>
      </c>
      <c r="Q16" s="418">
        <v>1</v>
      </c>
      <c r="R16" s="418">
        <v>1</v>
      </c>
      <c r="S16" s="417">
        <v>53796.403539999999</v>
      </c>
      <c r="T16" s="417">
        <v>0</v>
      </c>
      <c r="U16" s="417">
        <v>0</v>
      </c>
      <c r="V16" s="417">
        <v>0</v>
      </c>
      <c r="W16" s="417">
        <v>0</v>
      </c>
      <c r="X16" s="417">
        <v>9875.9999640000005</v>
      </c>
      <c r="Y16" s="417">
        <v>0</v>
      </c>
      <c r="Z16" s="417">
        <v>0</v>
      </c>
      <c r="AA16" s="417">
        <v>0</v>
      </c>
      <c r="AB16" s="417">
        <v>4.8954620000000002</v>
      </c>
      <c r="AC16" s="417">
        <v>796.18676200000004</v>
      </c>
      <c r="AD16" s="417">
        <v>0</v>
      </c>
      <c r="AE16" s="417">
        <v>179.14202900000001</v>
      </c>
      <c r="AF16" s="417">
        <v>0</v>
      </c>
      <c r="AG16" s="417">
        <v>4158.4619819999998</v>
      </c>
      <c r="AH16" s="417">
        <v>0</v>
      </c>
      <c r="AI16" s="417">
        <v>0</v>
      </c>
      <c r="AJ16" s="417">
        <v>20.88</v>
      </c>
      <c r="AK16" s="417">
        <v>5090.7536540000001</v>
      </c>
      <c r="AL16" s="417">
        <v>0</v>
      </c>
      <c r="AM16" s="419">
        <v>72947.394602</v>
      </c>
      <c r="AO16" s="415">
        <v>931240</v>
      </c>
      <c r="AP16" s="415" t="s">
        <v>4742</v>
      </c>
    </row>
    <row r="17" spans="1:44" s="415" customFormat="1" ht="15.4" customHeight="1">
      <c r="A17" s="416" t="s">
        <v>4721</v>
      </c>
      <c r="B17" s="416" t="s">
        <v>4722</v>
      </c>
      <c r="C17" s="416" t="s">
        <v>4723</v>
      </c>
      <c r="D17" s="416" t="s">
        <v>2941</v>
      </c>
      <c r="E17" s="416" t="s">
        <v>4724</v>
      </c>
      <c r="F17" s="416" t="s">
        <v>4999</v>
      </c>
      <c r="G17" s="416" t="s">
        <v>5000</v>
      </c>
      <c r="H17" s="416" t="s">
        <v>5001</v>
      </c>
      <c r="I17" s="416" t="s">
        <v>4769</v>
      </c>
      <c r="J17" s="416" t="s">
        <v>5002</v>
      </c>
      <c r="K17" s="416" t="s">
        <v>5003</v>
      </c>
      <c r="L17" s="416" t="s">
        <v>5004</v>
      </c>
      <c r="M17" s="416" t="s">
        <v>4732</v>
      </c>
      <c r="N17" s="416" t="s">
        <v>4679</v>
      </c>
      <c r="O17" s="416" t="s">
        <v>4733</v>
      </c>
      <c r="P17" s="417">
        <v>0</v>
      </c>
      <c r="Q17" s="418">
        <v>1</v>
      </c>
      <c r="R17" s="418">
        <v>1</v>
      </c>
      <c r="S17" s="417">
        <v>89796.005999999994</v>
      </c>
      <c r="T17" s="417">
        <v>0</v>
      </c>
      <c r="U17" s="417">
        <v>0</v>
      </c>
      <c r="V17" s="417">
        <v>2399.999988</v>
      </c>
      <c r="W17" s="417">
        <v>0</v>
      </c>
      <c r="X17" s="417">
        <v>9875.9999640000005</v>
      </c>
      <c r="Y17" s="417">
        <v>0</v>
      </c>
      <c r="Z17" s="417">
        <v>0</v>
      </c>
      <c r="AA17" s="417">
        <v>0</v>
      </c>
      <c r="AB17" s="417">
        <v>8.1714400000000005</v>
      </c>
      <c r="AC17" s="417">
        <v>0</v>
      </c>
      <c r="AD17" s="417">
        <v>542.36786600000005</v>
      </c>
      <c r="AE17" s="417">
        <v>299.02070500000002</v>
      </c>
      <c r="AF17" s="417">
        <v>0</v>
      </c>
      <c r="AG17" s="417">
        <v>14502.054969000001</v>
      </c>
      <c r="AH17" s="417">
        <v>0</v>
      </c>
      <c r="AI17" s="417">
        <v>0</v>
      </c>
      <c r="AJ17" s="417">
        <v>20.88</v>
      </c>
      <c r="AK17" s="417">
        <v>7710.7830299999996</v>
      </c>
      <c r="AL17" s="417">
        <v>0</v>
      </c>
      <c r="AM17" s="419">
        <v>124313.895391</v>
      </c>
      <c r="AO17" s="415">
        <v>931240</v>
      </c>
      <c r="AP17" s="415" t="s">
        <v>4742</v>
      </c>
    </row>
    <row r="18" spans="1:44" s="415" customFormat="1" ht="15.4" customHeight="1">
      <c r="A18" s="416" t="s">
        <v>4721</v>
      </c>
      <c r="B18" s="416" t="s">
        <v>4722</v>
      </c>
      <c r="C18" s="416" t="s">
        <v>4723</v>
      </c>
      <c r="D18" s="416" t="s">
        <v>2941</v>
      </c>
      <c r="E18" s="416" t="s">
        <v>4724</v>
      </c>
      <c r="F18" s="416" t="s">
        <v>5005</v>
      </c>
      <c r="G18" s="416" t="s">
        <v>5006</v>
      </c>
      <c r="H18" s="416" t="s">
        <v>5007</v>
      </c>
      <c r="I18" s="416" t="s">
        <v>4827</v>
      </c>
      <c r="J18" s="416" t="s">
        <v>5008</v>
      </c>
      <c r="K18" s="416" t="s">
        <v>5009</v>
      </c>
      <c r="L18" s="420" t="s">
        <v>4814</v>
      </c>
      <c r="M18" s="416" t="s">
        <v>4732</v>
      </c>
      <c r="N18" s="416" t="s">
        <v>4679</v>
      </c>
      <c r="O18" s="416" t="s">
        <v>4733</v>
      </c>
      <c r="P18" s="417">
        <v>0</v>
      </c>
      <c r="Q18" s="418">
        <v>1</v>
      </c>
      <c r="R18" s="418">
        <v>1</v>
      </c>
      <c r="S18" s="417">
        <v>107579.06784</v>
      </c>
      <c r="T18" s="417">
        <v>0</v>
      </c>
      <c r="U18" s="417">
        <v>0</v>
      </c>
      <c r="V18" s="417">
        <v>0</v>
      </c>
      <c r="W18" s="417">
        <v>200.28</v>
      </c>
      <c r="X18" s="417">
        <v>9875.9999640000005</v>
      </c>
      <c r="Y18" s="417">
        <v>1299.999996</v>
      </c>
      <c r="Z18" s="417">
        <v>0</v>
      </c>
      <c r="AA18" s="417">
        <v>0</v>
      </c>
      <c r="AB18" s="417">
        <v>91.68</v>
      </c>
      <c r="AC18" s="417">
        <v>0</v>
      </c>
      <c r="AD18" s="417">
        <v>649.77756799999997</v>
      </c>
      <c r="AE18" s="417">
        <v>358.23829599999999</v>
      </c>
      <c r="AF18" s="417">
        <v>0</v>
      </c>
      <c r="AG18" s="417">
        <v>8315.8619450000006</v>
      </c>
      <c r="AH18" s="417">
        <v>0</v>
      </c>
      <c r="AI18" s="417">
        <v>0</v>
      </c>
      <c r="AJ18" s="417">
        <v>0</v>
      </c>
      <c r="AK18" s="417">
        <v>9237.814558</v>
      </c>
      <c r="AL18" s="417">
        <v>0</v>
      </c>
      <c r="AM18" s="419">
        <v>136600.70430300001</v>
      </c>
      <c r="AO18" s="415">
        <v>931240</v>
      </c>
      <c r="AP18" s="415" t="s">
        <v>4742</v>
      </c>
      <c r="AQ18" s="541"/>
    </row>
    <row r="19" spans="1:44" s="415" customFormat="1" ht="15.4" customHeight="1">
      <c r="A19" s="416" t="s">
        <v>4721</v>
      </c>
      <c r="B19" s="416" t="s">
        <v>4722</v>
      </c>
      <c r="C19" s="416" t="s">
        <v>4723</v>
      </c>
      <c r="D19" s="416" t="s">
        <v>2941</v>
      </c>
      <c r="E19" s="416" t="s">
        <v>4724</v>
      </c>
      <c r="F19" s="416" t="s">
        <v>4912</v>
      </c>
      <c r="G19" s="416" t="s">
        <v>4913</v>
      </c>
      <c r="H19" s="416" t="s">
        <v>4914</v>
      </c>
      <c r="I19" s="416" t="s">
        <v>4738</v>
      </c>
      <c r="J19" s="416" t="s">
        <v>4932</v>
      </c>
      <c r="K19" s="416" t="s">
        <v>4933</v>
      </c>
      <c r="L19" s="416" t="s">
        <v>4934</v>
      </c>
      <c r="M19" s="416" t="s">
        <v>4732</v>
      </c>
      <c r="N19" s="416" t="s">
        <v>4679</v>
      </c>
      <c r="O19" s="416" t="s">
        <v>4733</v>
      </c>
      <c r="P19" s="417">
        <v>0</v>
      </c>
      <c r="Q19" s="418">
        <v>1</v>
      </c>
      <c r="R19" s="418">
        <v>1</v>
      </c>
      <c r="S19" s="417">
        <v>41445.292031999998</v>
      </c>
      <c r="T19" s="417">
        <v>0</v>
      </c>
      <c r="U19" s="417">
        <v>0</v>
      </c>
      <c r="V19" s="417">
        <v>0</v>
      </c>
      <c r="W19" s="417">
        <v>0</v>
      </c>
      <c r="X19" s="417">
        <v>9875.9999640000005</v>
      </c>
      <c r="Y19" s="417">
        <v>0</v>
      </c>
      <c r="Z19" s="417">
        <v>0</v>
      </c>
      <c r="AA19" s="417">
        <v>0</v>
      </c>
      <c r="AB19" s="417">
        <v>3.7715179999999999</v>
      </c>
      <c r="AC19" s="417">
        <v>613.39031199999999</v>
      </c>
      <c r="AD19" s="417">
        <v>0</v>
      </c>
      <c r="AE19" s="417">
        <v>138.01282599999999</v>
      </c>
      <c r="AF19" s="417">
        <v>0</v>
      </c>
      <c r="AG19" s="417">
        <v>6693.4146629999996</v>
      </c>
      <c r="AH19" s="417">
        <v>0</v>
      </c>
      <c r="AI19" s="417">
        <v>0</v>
      </c>
      <c r="AJ19" s="417">
        <v>20.88</v>
      </c>
      <c r="AK19" s="417">
        <v>3921.967979</v>
      </c>
      <c r="AL19" s="417">
        <v>0</v>
      </c>
      <c r="AM19" s="419">
        <v>61961.326156000003</v>
      </c>
      <c r="AO19" s="415">
        <v>931119</v>
      </c>
      <c r="AP19" s="415" t="s">
        <v>4935</v>
      </c>
      <c r="AQ19" s="544"/>
    </row>
    <row r="20" spans="1:44" s="415" customFormat="1" ht="15.4" customHeight="1">
      <c r="A20" s="416" t="s">
        <v>4721</v>
      </c>
      <c r="B20" s="416" t="s">
        <v>4722</v>
      </c>
      <c r="C20" s="416" t="s">
        <v>4723</v>
      </c>
      <c r="D20" s="416" t="s">
        <v>2941</v>
      </c>
      <c r="E20" s="416" t="s">
        <v>4724</v>
      </c>
      <c r="F20" s="416" t="s">
        <v>4939</v>
      </c>
      <c r="G20" s="416" t="s">
        <v>4940</v>
      </c>
      <c r="H20" s="416" t="s">
        <v>4941</v>
      </c>
      <c r="I20" s="416" t="s">
        <v>4738</v>
      </c>
      <c r="J20" s="416" t="s">
        <v>4942</v>
      </c>
      <c r="K20" s="416" t="s">
        <v>4943</v>
      </c>
      <c r="L20" s="416" t="s">
        <v>4944</v>
      </c>
      <c r="M20" s="416" t="s">
        <v>4732</v>
      </c>
      <c r="N20" s="416" t="s">
        <v>4679</v>
      </c>
      <c r="O20" s="416" t="s">
        <v>4733</v>
      </c>
      <c r="P20" s="417">
        <v>0</v>
      </c>
      <c r="Q20" s="418">
        <v>1</v>
      </c>
      <c r="R20" s="418">
        <v>1</v>
      </c>
      <c r="S20" s="417">
        <v>57192.421439999998</v>
      </c>
      <c r="T20" s="417">
        <v>0</v>
      </c>
      <c r="U20" s="417">
        <v>0</v>
      </c>
      <c r="V20" s="417">
        <v>0</v>
      </c>
      <c r="W20" s="417">
        <v>0</v>
      </c>
      <c r="X20" s="417">
        <v>12275.999952</v>
      </c>
      <c r="Y20" s="417">
        <v>0</v>
      </c>
      <c r="Z20" s="417">
        <v>0</v>
      </c>
      <c r="AA20" s="417">
        <v>0</v>
      </c>
      <c r="AB20" s="417">
        <v>5.2045149999999998</v>
      </c>
      <c r="AC20" s="417">
        <v>846.44783399999994</v>
      </c>
      <c r="AD20" s="417">
        <v>0</v>
      </c>
      <c r="AE20" s="417">
        <v>190.45076399999999</v>
      </c>
      <c r="AF20" s="417">
        <v>0</v>
      </c>
      <c r="AG20" s="417">
        <v>4420.9741739999999</v>
      </c>
      <c r="AH20" s="417">
        <v>0</v>
      </c>
      <c r="AI20" s="417">
        <v>0</v>
      </c>
      <c r="AJ20" s="417">
        <v>20.88</v>
      </c>
      <c r="AK20" s="417">
        <v>5412.1188480000001</v>
      </c>
      <c r="AL20" s="417">
        <v>0</v>
      </c>
      <c r="AM20" s="419">
        <v>79327.598929</v>
      </c>
      <c r="AO20" s="415">
        <v>931245</v>
      </c>
      <c r="AP20" s="415" t="s">
        <v>4945</v>
      </c>
    </row>
    <row r="21" spans="1:44" s="415" customFormat="1" ht="15.4" customHeight="1">
      <c r="A21" s="416" t="s">
        <v>4721</v>
      </c>
      <c r="B21" s="416" t="s">
        <v>4722</v>
      </c>
      <c r="C21" s="416" t="s">
        <v>4723</v>
      </c>
      <c r="D21" s="416" t="s">
        <v>2941</v>
      </c>
      <c r="E21" s="416" t="s">
        <v>4724</v>
      </c>
      <c r="F21" s="416" t="s">
        <v>5010</v>
      </c>
      <c r="G21" s="416" t="s">
        <v>5011</v>
      </c>
      <c r="H21" s="416" t="s">
        <v>5012</v>
      </c>
      <c r="I21" s="416" t="s">
        <v>4738</v>
      </c>
      <c r="J21" s="416" t="s">
        <v>5013</v>
      </c>
      <c r="K21" s="416" t="s">
        <v>5014</v>
      </c>
      <c r="L21" s="416" t="s">
        <v>5015</v>
      </c>
      <c r="M21" s="416" t="s">
        <v>4732</v>
      </c>
      <c r="N21" s="416" t="s">
        <v>4679</v>
      </c>
      <c r="O21" s="416" t="s">
        <v>4733</v>
      </c>
      <c r="P21" s="417">
        <v>0</v>
      </c>
      <c r="Q21" s="418">
        <v>1</v>
      </c>
      <c r="R21" s="418">
        <v>1</v>
      </c>
      <c r="S21" s="417">
        <v>87027.325857999997</v>
      </c>
      <c r="T21" s="417">
        <v>0</v>
      </c>
      <c r="U21" s="417">
        <v>0</v>
      </c>
      <c r="V21" s="417">
        <v>0</v>
      </c>
      <c r="W21" s="417">
        <v>0</v>
      </c>
      <c r="X21" s="417">
        <v>9875.9999640000005</v>
      </c>
      <c r="Y21" s="417">
        <v>0</v>
      </c>
      <c r="Z21" s="417">
        <v>0</v>
      </c>
      <c r="AA21" s="417">
        <v>0</v>
      </c>
      <c r="AB21" s="417">
        <v>7.9194829999999996</v>
      </c>
      <c r="AC21" s="417">
        <v>1288.0044170000001</v>
      </c>
      <c r="AD21" s="417">
        <v>0</v>
      </c>
      <c r="AE21" s="417">
        <v>289.800996</v>
      </c>
      <c r="AF21" s="417">
        <v>0</v>
      </c>
      <c r="AG21" s="417">
        <v>6727.2122900000004</v>
      </c>
      <c r="AH21" s="417">
        <v>0</v>
      </c>
      <c r="AI21" s="417">
        <v>0</v>
      </c>
      <c r="AJ21" s="417">
        <v>20.88</v>
      </c>
      <c r="AK21" s="417">
        <v>8235.3958440000006</v>
      </c>
      <c r="AL21" s="417">
        <v>0</v>
      </c>
      <c r="AM21" s="419">
        <v>111894.733439</v>
      </c>
      <c r="AO21" s="415">
        <v>931245</v>
      </c>
      <c r="AP21" s="415" t="s">
        <v>4945</v>
      </c>
      <c r="AQ21" s="541"/>
    </row>
    <row r="22" spans="1:44" s="415" customFormat="1" ht="15.4" customHeight="1">
      <c r="A22" s="416" t="s">
        <v>4721</v>
      </c>
      <c r="B22" s="416" t="s">
        <v>4722</v>
      </c>
      <c r="C22" s="416" t="s">
        <v>4723</v>
      </c>
      <c r="D22" s="416" t="s">
        <v>2941</v>
      </c>
      <c r="E22" s="416" t="s">
        <v>4724</v>
      </c>
      <c r="F22" s="416" t="s">
        <v>4755</v>
      </c>
      <c r="G22" s="416" t="s">
        <v>4756</v>
      </c>
      <c r="H22" s="416" t="s">
        <v>4757</v>
      </c>
      <c r="I22" s="416" t="s">
        <v>4738</v>
      </c>
      <c r="J22" s="416" t="s">
        <v>4762</v>
      </c>
      <c r="K22" s="416" t="s">
        <v>4763</v>
      </c>
      <c r="L22" s="416" t="s">
        <v>4764</v>
      </c>
      <c r="M22" s="416" t="s">
        <v>4732</v>
      </c>
      <c r="N22" s="416" t="s">
        <v>4679</v>
      </c>
      <c r="O22" s="416" t="s">
        <v>4733</v>
      </c>
      <c r="P22" s="417">
        <v>0</v>
      </c>
      <c r="Q22" s="418">
        <v>1</v>
      </c>
      <c r="R22" s="418">
        <v>1</v>
      </c>
      <c r="S22" s="417">
        <v>59605.901339999997</v>
      </c>
      <c r="T22" s="417">
        <v>0</v>
      </c>
      <c r="U22" s="417">
        <v>0</v>
      </c>
      <c r="V22" s="417">
        <v>0</v>
      </c>
      <c r="W22" s="417">
        <v>0</v>
      </c>
      <c r="X22" s="417">
        <v>9875.9999640000005</v>
      </c>
      <c r="Y22" s="417">
        <v>0</v>
      </c>
      <c r="Z22" s="417">
        <v>0</v>
      </c>
      <c r="AA22" s="417">
        <v>0</v>
      </c>
      <c r="AB22" s="417">
        <v>5.4241349999999997</v>
      </c>
      <c r="AC22" s="417">
        <v>882.16735000000006</v>
      </c>
      <c r="AD22" s="417">
        <v>0</v>
      </c>
      <c r="AE22" s="417">
        <v>198.48764399999999</v>
      </c>
      <c r="AF22" s="417">
        <v>0</v>
      </c>
      <c r="AG22" s="417">
        <v>4607.5361830000002</v>
      </c>
      <c r="AH22" s="417">
        <v>0</v>
      </c>
      <c r="AI22" s="417">
        <v>0</v>
      </c>
      <c r="AJ22" s="417">
        <v>20.88</v>
      </c>
      <c r="AK22" s="417">
        <v>5640.5064469999998</v>
      </c>
      <c r="AL22" s="417">
        <v>0</v>
      </c>
      <c r="AM22" s="419">
        <v>79756.248068999994</v>
      </c>
      <c r="AO22" s="415">
        <v>931183</v>
      </c>
      <c r="AP22" s="415" t="s">
        <v>4765</v>
      </c>
    </row>
    <row r="23" spans="1:44" s="415" customFormat="1" ht="15.4" customHeight="1">
      <c r="A23" s="416" t="s">
        <v>4721</v>
      </c>
      <c r="B23" s="416" t="s">
        <v>4722</v>
      </c>
      <c r="C23" s="416" t="s">
        <v>4723</v>
      </c>
      <c r="D23" s="416" t="s">
        <v>2941</v>
      </c>
      <c r="E23" s="416" t="s">
        <v>4724</v>
      </c>
      <c r="F23" s="416" t="s">
        <v>4798</v>
      </c>
      <c r="G23" s="416" t="s">
        <v>4799</v>
      </c>
      <c r="H23" s="416" t="s">
        <v>4800</v>
      </c>
      <c r="I23" s="416" t="s">
        <v>4738</v>
      </c>
      <c r="J23" s="416" t="s">
        <v>4809</v>
      </c>
      <c r="K23" s="416" t="s">
        <v>4810</v>
      </c>
      <c r="L23" s="416" t="s">
        <v>4811</v>
      </c>
      <c r="M23" s="416" t="s">
        <v>4732</v>
      </c>
      <c r="N23" s="416" t="s">
        <v>4679</v>
      </c>
      <c r="O23" s="416" t="s">
        <v>4733</v>
      </c>
      <c r="P23" s="417">
        <v>0</v>
      </c>
      <c r="Q23" s="418">
        <v>1</v>
      </c>
      <c r="R23" s="418">
        <v>1</v>
      </c>
      <c r="S23" s="417">
        <v>40964.799509999997</v>
      </c>
      <c r="T23" s="417">
        <v>0</v>
      </c>
      <c r="U23" s="417">
        <v>0</v>
      </c>
      <c r="V23" s="417">
        <v>0</v>
      </c>
      <c r="W23" s="417">
        <v>0</v>
      </c>
      <c r="X23" s="417">
        <v>12275.999952</v>
      </c>
      <c r="Y23" s="417">
        <v>0</v>
      </c>
      <c r="Z23" s="417">
        <v>0</v>
      </c>
      <c r="AA23" s="417">
        <v>0</v>
      </c>
      <c r="AB23" s="417">
        <v>3.727792</v>
      </c>
      <c r="AC23" s="417">
        <v>606.27902600000004</v>
      </c>
      <c r="AD23" s="417">
        <v>0</v>
      </c>
      <c r="AE23" s="417">
        <v>136.41278800000001</v>
      </c>
      <c r="AF23" s="417">
        <v>0</v>
      </c>
      <c r="AG23" s="417">
        <v>6615.8151159999998</v>
      </c>
      <c r="AH23" s="417">
        <v>0</v>
      </c>
      <c r="AI23" s="417">
        <v>0</v>
      </c>
      <c r="AJ23" s="417">
        <v>20.88</v>
      </c>
      <c r="AK23" s="417">
        <v>3876.4989690000002</v>
      </c>
      <c r="AL23" s="417">
        <v>0</v>
      </c>
      <c r="AM23" s="419">
        <v>63757.721339000003</v>
      </c>
      <c r="AO23" s="415">
        <v>931183</v>
      </c>
      <c r="AP23" s="415" t="s">
        <v>4765</v>
      </c>
    </row>
    <row r="24" spans="1:44" s="415" customFormat="1" ht="15.4" customHeight="1">
      <c r="A24" s="416" t="s">
        <v>4721</v>
      </c>
      <c r="B24" s="416" t="s">
        <v>4722</v>
      </c>
      <c r="C24" s="416" t="s">
        <v>4723</v>
      </c>
      <c r="D24" s="416" t="s">
        <v>2941</v>
      </c>
      <c r="E24" s="416" t="s">
        <v>4724</v>
      </c>
      <c r="F24" s="416" t="s">
        <v>4798</v>
      </c>
      <c r="G24" s="416" t="s">
        <v>4799</v>
      </c>
      <c r="H24" s="416" t="s">
        <v>4800</v>
      </c>
      <c r="I24" s="416" t="s">
        <v>4738</v>
      </c>
      <c r="J24" s="416" t="s">
        <v>4815</v>
      </c>
      <c r="K24" s="416" t="s">
        <v>4816</v>
      </c>
      <c r="L24" s="416" t="s">
        <v>4817</v>
      </c>
      <c r="M24" s="416" t="s">
        <v>4732</v>
      </c>
      <c r="N24" s="416" t="s">
        <v>4679</v>
      </c>
      <c r="O24" s="416" t="s">
        <v>4733</v>
      </c>
      <c r="P24" s="417">
        <v>0</v>
      </c>
      <c r="Q24" s="418">
        <v>1</v>
      </c>
      <c r="R24" s="418">
        <v>1</v>
      </c>
      <c r="S24" s="417">
        <v>33850.841181000003</v>
      </c>
      <c r="T24" s="417">
        <v>0</v>
      </c>
      <c r="U24" s="417">
        <v>0</v>
      </c>
      <c r="V24" s="417">
        <v>0</v>
      </c>
      <c r="W24" s="417">
        <v>0</v>
      </c>
      <c r="X24" s="417">
        <v>9875.9999640000005</v>
      </c>
      <c r="Y24" s="417">
        <v>0</v>
      </c>
      <c r="Z24" s="417">
        <v>0</v>
      </c>
      <c r="AA24" s="417">
        <v>0</v>
      </c>
      <c r="AB24" s="417">
        <v>3.0804309999999999</v>
      </c>
      <c r="AC24" s="417">
        <v>500.99244399999998</v>
      </c>
      <c r="AD24" s="417">
        <v>0</v>
      </c>
      <c r="AE24" s="417">
        <v>112.723297</v>
      </c>
      <c r="AF24" s="417">
        <v>0</v>
      </c>
      <c r="AG24" s="417">
        <v>5466.9108459999998</v>
      </c>
      <c r="AH24" s="417">
        <v>0</v>
      </c>
      <c r="AI24" s="417">
        <v>0</v>
      </c>
      <c r="AJ24" s="417">
        <v>20.88</v>
      </c>
      <c r="AK24" s="417">
        <v>3203.3051049999999</v>
      </c>
      <c r="AL24" s="417">
        <v>0</v>
      </c>
      <c r="AM24" s="419">
        <v>52421.017527000004</v>
      </c>
      <c r="AO24" s="415">
        <v>931183</v>
      </c>
      <c r="AP24" s="415" t="s">
        <v>4765</v>
      </c>
      <c r="AQ24" s="541"/>
    </row>
    <row r="25" spans="1:44" s="415" customFormat="1" ht="15.4" customHeight="1">
      <c r="A25" s="416" t="s">
        <v>4721</v>
      </c>
      <c r="B25" s="416" t="s">
        <v>4722</v>
      </c>
      <c r="C25" s="416" t="s">
        <v>5086</v>
      </c>
      <c r="D25" s="416" t="s">
        <v>5087</v>
      </c>
      <c r="E25" s="416" t="s">
        <v>5088</v>
      </c>
      <c r="F25" s="416" t="s">
        <v>4847</v>
      </c>
      <c r="G25" s="416" t="s">
        <v>4848</v>
      </c>
      <c r="H25" s="416" t="s">
        <v>4849</v>
      </c>
      <c r="I25" s="416" t="s">
        <v>4738</v>
      </c>
      <c r="J25" s="416" t="s">
        <v>5089</v>
      </c>
      <c r="K25" s="416" t="s">
        <v>5090</v>
      </c>
      <c r="L25" s="416" t="s">
        <v>5091</v>
      </c>
      <c r="M25" s="416" t="s">
        <v>4732</v>
      </c>
      <c r="N25" s="416" t="s">
        <v>4679</v>
      </c>
      <c r="O25" s="416" t="s">
        <v>4733</v>
      </c>
      <c r="P25" s="417">
        <v>0</v>
      </c>
      <c r="Q25" s="418">
        <v>1</v>
      </c>
      <c r="R25" s="418">
        <v>1</v>
      </c>
      <c r="S25" s="417">
        <v>51939.521999999997</v>
      </c>
      <c r="T25" s="417">
        <v>0</v>
      </c>
      <c r="U25" s="417">
        <v>0</v>
      </c>
      <c r="V25" s="417">
        <v>0</v>
      </c>
      <c r="W25" s="417">
        <v>0</v>
      </c>
      <c r="X25" s="417">
        <v>9875.9999640000005</v>
      </c>
      <c r="Y25" s="417">
        <v>0</v>
      </c>
      <c r="Z25" s="417">
        <v>0</v>
      </c>
      <c r="AA25" s="417">
        <v>0</v>
      </c>
      <c r="AB25" s="417">
        <v>4.7265009999999998</v>
      </c>
      <c r="AC25" s="417">
        <v>768.704926</v>
      </c>
      <c r="AD25" s="417">
        <v>0</v>
      </c>
      <c r="AE25" s="417">
        <v>172.958618</v>
      </c>
      <c r="AF25" s="417">
        <v>0</v>
      </c>
      <c r="AG25" s="417">
        <v>8388.2328030000008</v>
      </c>
      <c r="AH25" s="417">
        <v>0</v>
      </c>
      <c r="AI25" s="417">
        <v>0</v>
      </c>
      <c r="AJ25" s="417">
        <v>20.88</v>
      </c>
      <c r="AK25" s="417">
        <v>4915.0369769999998</v>
      </c>
      <c r="AL25" s="417">
        <v>0</v>
      </c>
      <c r="AM25" s="419">
        <v>75144.398245000004</v>
      </c>
      <c r="AO25" s="415">
        <v>931170</v>
      </c>
      <c r="AP25" s="415" t="s">
        <v>5092</v>
      </c>
    </row>
    <row r="26" spans="1:44" s="415" customFormat="1" ht="15.4" customHeight="1">
      <c r="A26" s="416" t="s">
        <v>4721</v>
      </c>
      <c r="B26" s="416" t="s">
        <v>4722</v>
      </c>
      <c r="C26" s="416" t="s">
        <v>5086</v>
      </c>
      <c r="D26" s="416" t="s">
        <v>5087</v>
      </c>
      <c r="E26" s="416" t="s">
        <v>5088</v>
      </c>
      <c r="F26" s="416" t="s">
        <v>4847</v>
      </c>
      <c r="G26" s="416" t="s">
        <v>4848</v>
      </c>
      <c r="H26" s="416" t="s">
        <v>4849</v>
      </c>
      <c r="I26" s="416" t="s">
        <v>4738</v>
      </c>
      <c r="J26" s="416" t="s">
        <v>5093</v>
      </c>
      <c r="K26" s="416" t="s">
        <v>5094</v>
      </c>
      <c r="L26" s="416" t="s">
        <v>5095</v>
      </c>
      <c r="M26" s="416" t="s">
        <v>4732</v>
      </c>
      <c r="N26" s="416" t="s">
        <v>4679</v>
      </c>
      <c r="O26" s="416" t="s">
        <v>4733</v>
      </c>
      <c r="P26" s="417">
        <v>0</v>
      </c>
      <c r="Q26" s="418">
        <v>1</v>
      </c>
      <c r="R26" s="418">
        <v>1</v>
      </c>
      <c r="S26" s="417">
        <v>43566.948750000003</v>
      </c>
      <c r="T26" s="417">
        <v>0</v>
      </c>
      <c r="U26" s="417">
        <v>0</v>
      </c>
      <c r="V26" s="417">
        <v>0</v>
      </c>
      <c r="W26" s="417">
        <v>0</v>
      </c>
      <c r="X26" s="417">
        <v>9875.9999640000005</v>
      </c>
      <c r="Y26" s="417">
        <v>0</v>
      </c>
      <c r="Z26" s="417">
        <v>0</v>
      </c>
      <c r="AA26" s="417">
        <v>0</v>
      </c>
      <c r="AB26" s="417">
        <v>3.9645860000000002</v>
      </c>
      <c r="AC26" s="417">
        <v>644.790843</v>
      </c>
      <c r="AD26" s="417">
        <v>0</v>
      </c>
      <c r="AE26" s="417">
        <v>145.07793899999999</v>
      </c>
      <c r="AF26" s="417">
        <v>0</v>
      </c>
      <c r="AG26" s="417">
        <v>3367.7251390000001</v>
      </c>
      <c r="AH26" s="417">
        <v>0</v>
      </c>
      <c r="AI26" s="417">
        <v>0</v>
      </c>
      <c r="AJ26" s="417">
        <v>20.88</v>
      </c>
      <c r="AK26" s="417">
        <v>4122.7403420000001</v>
      </c>
      <c r="AL26" s="417">
        <v>0</v>
      </c>
      <c r="AM26" s="419">
        <v>60958.258780999997</v>
      </c>
      <c r="AO26" s="415">
        <v>931170</v>
      </c>
      <c r="AP26" s="415" t="s">
        <v>5092</v>
      </c>
    </row>
    <row r="27" spans="1:44" s="415" customFormat="1" ht="15.4" customHeight="1">
      <c r="A27" s="416" t="s">
        <v>4721</v>
      </c>
      <c r="B27" s="416" t="s">
        <v>4722</v>
      </c>
      <c r="C27" s="416" t="s">
        <v>5086</v>
      </c>
      <c r="D27" s="416" t="s">
        <v>5087</v>
      </c>
      <c r="E27" s="416" t="s">
        <v>5088</v>
      </c>
      <c r="F27" s="416" t="s">
        <v>4847</v>
      </c>
      <c r="G27" s="416" t="s">
        <v>4848</v>
      </c>
      <c r="H27" s="416" t="s">
        <v>4849</v>
      </c>
      <c r="I27" s="416" t="s">
        <v>4738</v>
      </c>
      <c r="J27" s="416" t="s">
        <v>5096</v>
      </c>
      <c r="K27" s="416" t="s">
        <v>5097</v>
      </c>
      <c r="L27" s="535" t="s">
        <v>4814</v>
      </c>
      <c r="M27" s="416" t="s">
        <v>4732</v>
      </c>
      <c r="N27" s="416" t="s">
        <v>4679</v>
      </c>
      <c r="O27" s="416" t="s">
        <v>4733</v>
      </c>
      <c r="P27" s="417">
        <v>0</v>
      </c>
      <c r="Q27" s="418">
        <v>1</v>
      </c>
      <c r="R27" s="418">
        <v>1</v>
      </c>
      <c r="S27" s="417">
        <v>46492.597275</v>
      </c>
      <c r="T27" s="417">
        <v>0</v>
      </c>
      <c r="U27" s="417">
        <v>0</v>
      </c>
      <c r="V27" s="417">
        <v>2399.999988</v>
      </c>
      <c r="W27" s="417">
        <v>0</v>
      </c>
      <c r="X27" s="417">
        <v>9875.9999640000005</v>
      </c>
      <c r="Y27" s="417">
        <v>0</v>
      </c>
      <c r="Z27" s="417">
        <v>0</v>
      </c>
      <c r="AA27" s="417">
        <v>0</v>
      </c>
      <c r="AB27" s="417">
        <v>4.2308310000000002</v>
      </c>
      <c r="AC27" s="417">
        <v>688.09044200000005</v>
      </c>
      <c r="AD27" s="417">
        <v>0</v>
      </c>
      <c r="AE27" s="417">
        <v>154.82033899999999</v>
      </c>
      <c r="AF27" s="417">
        <v>0</v>
      </c>
      <c r="AG27" s="417">
        <v>3593.8777709999999</v>
      </c>
      <c r="AH27" s="417">
        <v>0</v>
      </c>
      <c r="AI27" s="417">
        <v>0</v>
      </c>
      <c r="AJ27" s="417">
        <v>20.88</v>
      </c>
      <c r="AK27" s="417">
        <v>4399.5944589999999</v>
      </c>
      <c r="AL27" s="417">
        <v>0</v>
      </c>
      <c r="AM27" s="419">
        <v>66787.180288000003</v>
      </c>
      <c r="AO27" s="415">
        <v>931170</v>
      </c>
      <c r="AP27" s="415" t="s">
        <v>5092</v>
      </c>
    </row>
    <row r="28" spans="1:44" s="415" customFormat="1" ht="15.4" customHeight="1">
      <c r="A28" s="416" t="s">
        <v>4721</v>
      </c>
      <c r="B28" s="416" t="s">
        <v>4722</v>
      </c>
      <c r="C28" s="416" t="s">
        <v>5086</v>
      </c>
      <c r="D28" s="416" t="s">
        <v>5087</v>
      </c>
      <c r="E28" s="416" t="s">
        <v>5088</v>
      </c>
      <c r="F28" s="416" t="s">
        <v>4878</v>
      </c>
      <c r="G28" s="416" t="s">
        <v>4879</v>
      </c>
      <c r="H28" s="416" t="s">
        <v>4880</v>
      </c>
      <c r="I28" s="416" t="s">
        <v>4738</v>
      </c>
      <c r="J28" s="416" t="s">
        <v>5099</v>
      </c>
      <c r="K28" s="416" t="s">
        <v>5100</v>
      </c>
      <c r="L28" s="416" t="s">
        <v>5101</v>
      </c>
      <c r="M28" s="416" t="s">
        <v>4732</v>
      </c>
      <c r="N28" s="416" t="s">
        <v>4679</v>
      </c>
      <c r="O28" s="416" t="s">
        <v>4733</v>
      </c>
      <c r="P28" s="417">
        <v>0</v>
      </c>
      <c r="Q28" s="418">
        <v>1</v>
      </c>
      <c r="R28" s="418">
        <v>1</v>
      </c>
      <c r="S28" s="417">
        <v>58385.492480000001</v>
      </c>
      <c r="T28" s="417">
        <v>0</v>
      </c>
      <c r="U28" s="417">
        <v>0</v>
      </c>
      <c r="V28" s="417">
        <v>0</v>
      </c>
      <c r="W28" s="417">
        <v>0</v>
      </c>
      <c r="X28" s="417">
        <v>9875.9999640000005</v>
      </c>
      <c r="Y28" s="417">
        <v>0</v>
      </c>
      <c r="Z28" s="417">
        <v>0</v>
      </c>
      <c r="AA28" s="417">
        <v>0</v>
      </c>
      <c r="AB28" s="417">
        <v>5.3130750000000004</v>
      </c>
      <c r="AC28" s="417">
        <v>864.10529599999995</v>
      </c>
      <c r="AD28" s="417">
        <v>0</v>
      </c>
      <c r="AE28" s="417">
        <v>194.42368500000001</v>
      </c>
      <c r="AF28" s="417">
        <v>0</v>
      </c>
      <c r="AG28" s="417">
        <v>4513.1985759999998</v>
      </c>
      <c r="AH28" s="417">
        <v>0</v>
      </c>
      <c r="AI28" s="417">
        <v>0</v>
      </c>
      <c r="AJ28" s="417">
        <v>20.88</v>
      </c>
      <c r="AK28" s="417">
        <v>5525.0191720000003</v>
      </c>
      <c r="AL28" s="417">
        <v>0</v>
      </c>
      <c r="AM28" s="419">
        <v>78325.903267000002</v>
      </c>
      <c r="AO28" s="415">
        <v>931170</v>
      </c>
      <c r="AP28" s="415" t="s">
        <v>5092</v>
      </c>
    </row>
    <row r="29" spans="1:44" s="415" customFormat="1" ht="15.4" customHeight="1">
      <c r="A29" s="416" t="s">
        <v>4721</v>
      </c>
      <c r="B29" s="416" t="s">
        <v>4722</v>
      </c>
      <c r="C29" s="416" t="s">
        <v>5086</v>
      </c>
      <c r="D29" s="416" t="s">
        <v>5087</v>
      </c>
      <c r="E29" s="416" t="s">
        <v>5088</v>
      </c>
      <c r="F29" s="416" t="s">
        <v>4878</v>
      </c>
      <c r="G29" s="416" t="s">
        <v>4879</v>
      </c>
      <c r="H29" s="416" t="s">
        <v>4880</v>
      </c>
      <c r="I29" s="416" t="s">
        <v>4738</v>
      </c>
      <c r="J29" s="416" t="s">
        <v>5102</v>
      </c>
      <c r="K29" s="416" t="s">
        <v>5103</v>
      </c>
      <c r="L29" s="416" t="s">
        <v>5104</v>
      </c>
      <c r="M29" s="416" t="s">
        <v>4732</v>
      </c>
      <c r="N29" s="416" t="s">
        <v>4679</v>
      </c>
      <c r="O29" s="416" t="s">
        <v>4733</v>
      </c>
      <c r="P29" s="417">
        <v>0</v>
      </c>
      <c r="Q29" s="418">
        <v>1</v>
      </c>
      <c r="R29" s="418">
        <v>1</v>
      </c>
      <c r="S29" s="417">
        <v>58841.787581999997</v>
      </c>
      <c r="T29" s="417">
        <v>0</v>
      </c>
      <c r="U29" s="417">
        <v>0</v>
      </c>
      <c r="V29" s="417">
        <v>0</v>
      </c>
      <c r="W29" s="417">
        <v>0</v>
      </c>
      <c r="X29" s="417">
        <v>9875.9999640000005</v>
      </c>
      <c r="Y29" s="417">
        <v>0</v>
      </c>
      <c r="Z29" s="417">
        <v>0</v>
      </c>
      <c r="AA29" s="417">
        <v>0</v>
      </c>
      <c r="AB29" s="417">
        <v>5.3545980000000002</v>
      </c>
      <c r="AC29" s="417">
        <v>870.85844699999996</v>
      </c>
      <c r="AD29" s="417">
        <v>0</v>
      </c>
      <c r="AE29" s="417">
        <v>195.943141</v>
      </c>
      <c r="AF29" s="417">
        <v>0</v>
      </c>
      <c r="AG29" s="417">
        <v>9502.9486909999996</v>
      </c>
      <c r="AH29" s="417">
        <v>0</v>
      </c>
      <c r="AI29" s="417">
        <v>0</v>
      </c>
      <c r="AJ29" s="417">
        <v>20.88</v>
      </c>
      <c r="AK29" s="417">
        <v>5568.1983270000001</v>
      </c>
      <c r="AL29" s="417">
        <v>0</v>
      </c>
      <c r="AM29" s="419">
        <v>83815.169162000006</v>
      </c>
      <c r="AO29" s="415">
        <v>931170</v>
      </c>
      <c r="AP29" s="415" t="s">
        <v>5092</v>
      </c>
    </row>
    <row r="30" spans="1:44" s="415" customFormat="1" ht="15.4" customHeight="1">
      <c r="A30" s="416" t="s">
        <v>4721</v>
      </c>
      <c r="B30" s="416" t="s">
        <v>4722</v>
      </c>
      <c r="C30" s="416" t="s">
        <v>5086</v>
      </c>
      <c r="D30" s="416" t="s">
        <v>5087</v>
      </c>
      <c r="E30" s="416" t="s">
        <v>5088</v>
      </c>
      <c r="F30" s="416" t="s">
        <v>4878</v>
      </c>
      <c r="G30" s="416" t="s">
        <v>4879</v>
      </c>
      <c r="H30" s="416" t="s">
        <v>4880</v>
      </c>
      <c r="I30" s="416" t="s">
        <v>4738</v>
      </c>
      <c r="J30" s="416" t="s">
        <v>5105</v>
      </c>
      <c r="K30" s="416" t="s">
        <v>5106</v>
      </c>
      <c r="L30" s="535" t="s">
        <v>5098</v>
      </c>
      <c r="M30" s="416" t="s">
        <v>4732</v>
      </c>
      <c r="N30" s="416" t="s">
        <v>4679</v>
      </c>
      <c r="O30" s="416" t="s">
        <v>4733</v>
      </c>
      <c r="P30" s="417">
        <v>0</v>
      </c>
      <c r="Q30" s="418">
        <v>1</v>
      </c>
      <c r="R30" s="418">
        <v>1</v>
      </c>
      <c r="S30" s="417">
        <v>46373.228000000003</v>
      </c>
      <c r="T30" s="417">
        <v>0</v>
      </c>
      <c r="U30" s="417">
        <v>0</v>
      </c>
      <c r="V30" s="417">
        <v>2399.999988</v>
      </c>
      <c r="W30" s="417">
        <v>0</v>
      </c>
      <c r="X30" s="417">
        <v>9875.9999640000005</v>
      </c>
      <c r="Y30" s="417">
        <v>0</v>
      </c>
      <c r="Z30" s="417">
        <v>0</v>
      </c>
      <c r="AA30" s="417">
        <v>0</v>
      </c>
      <c r="AB30" s="417">
        <v>4.2199559999999998</v>
      </c>
      <c r="AC30" s="417">
        <v>686.32376699999998</v>
      </c>
      <c r="AD30" s="417">
        <v>0</v>
      </c>
      <c r="AE30" s="417">
        <v>154.42285100000001</v>
      </c>
      <c r="AF30" s="417">
        <v>0</v>
      </c>
      <c r="AG30" s="417">
        <v>3584.6505139999999</v>
      </c>
      <c r="AH30" s="417">
        <v>0</v>
      </c>
      <c r="AI30" s="417">
        <v>0</v>
      </c>
      <c r="AJ30" s="417">
        <v>20.88</v>
      </c>
      <c r="AK30" s="417">
        <v>4388.2985570000001</v>
      </c>
      <c r="AL30" s="417">
        <v>0</v>
      </c>
      <c r="AM30" s="419">
        <v>66647.276979000002</v>
      </c>
      <c r="AO30" s="415">
        <v>931170</v>
      </c>
      <c r="AP30" s="415" t="s">
        <v>5092</v>
      </c>
    </row>
    <row r="31" spans="1:44" s="415" customFormat="1" ht="15.4" customHeight="1">
      <c r="A31" s="416" t="s">
        <v>4721</v>
      </c>
      <c r="B31" s="416" t="s">
        <v>4722</v>
      </c>
      <c r="C31" s="416" t="s">
        <v>5086</v>
      </c>
      <c r="D31" s="416" t="s">
        <v>5087</v>
      </c>
      <c r="E31" s="416" t="s">
        <v>5088</v>
      </c>
      <c r="F31" s="416" t="s">
        <v>4894</v>
      </c>
      <c r="G31" s="416" t="s">
        <v>4895</v>
      </c>
      <c r="H31" s="416" t="s">
        <v>4896</v>
      </c>
      <c r="I31" s="416" t="s">
        <v>4769</v>
      </c>
      <c r="J31" s="416" t="s">
        <v>5107</v>
      </c>
      <c r="K31" s="416" t="s">
        <v>5108</v>
      </c>
      <c r="L31" s="535" t="s">
        <v>5342</v>
      </c>
      <c r="M31" s="416" t="s">
        <v>4732</v>
      </c>
      <c r="N31" s="416" t="s">
        <v>4679</v>
      </c>
      <c r="O31" s="416" t="s">
        <v>4733</v>
      </c>
      <c r="P31" s="417">
        <v>0</v>
      </c>
      <c r="Q31" s="418">
        <v>1</v>
      </c>
      <c r="R31" s="418">
        <v>1</v>
      </c>
      <c r="S31" s="417">
        <v>58085.55</v>
      </c>
      <c r="T31" s="417">
        <v>0</v>
      </c>
      <c r="U31" s="417">
        <v>0</v>
      </c>
      <c r="V31" s="417">
        <v>0</v>
      </c>
      <c r="W31" s="417">
        <v>0</v>
      </c>
      <c r="X31" s="417">
        <v>9875.9999640000005</v>
      </c>
      <c r="Y31" s="417">
        <v>0</v>
      </c>
      <c r="Z31" s="417">
        <v>0</v>
      </c>
      <c r="AA31" s="417">
        <v>0</v>
      </c>
      <c r="AB31" s="417">
        <v>5.2857979999999998</v>
      </c>
      <c r="AC31" s="417">
        <v>0</v>
      </c>
      <c r="AD31" s="417">
        <v>350.83672200000001</v>
      </c>
      <c r="AE31" s="417">
        <v>193.424882</v>
      </c>
      <c r="AF31" s="417">
        <v>0</v>
      </c>
      <c r="AG31" s="417">
        <v>4490.0130150000005</v>
      </c>
      <c r="AH31" s="417">
        <v>0</v>
      </c>
      <c r="AI31" s="417">
        <v>0</v>
      </c>
      <c r="AJ31" s="417">
        <v>20.88</v>
      </c>
      <c r="AK31" s="417">
        <v>4987.8061790000002</v>
      </c>
      <c r="AL31" s="417">
        <v>0</v>
      </c>
      <c r="AM31" s="419">
        <v>77465.534956000003</v>
      </c>
      <c r="AO31" s="415">
        <v>931170</v>
      </c>
      <c r="AP31" s="415" t="s">
        <v>5092</v>
      </c>
    </row>
    <row r="32" spans="1:44" s="415" customFormat="1" ht="15.4" customHeight="1">
      <c r="A32" s="416" t="s">
        <v>4721</v>
      </c>
      <c r="B32" s="416" t="s">
        <v>4722</v>
      </c>
      <c r="C32" s="416" t="s">
        <v>5086</v>
      </c>
      <c r="D32" s="416" t="s">
        <v>5087</v>
      </c>
      <c r="E32" s="416" t="s">
        <v>5088</v>
      </c>
      <c r="F32" s="416" t="s">
        <v>5109</v>
      </c>
      <c r="G32" s="416" t="s">
        <v>5110</v>
      </c>
      <c r="H32" s="416" t="s">
        <v>5111</v>
      </c>
      <c r="I32" s="416" t="s">
        <v>4738</v>
      </c>
      <c r="J32" s="416" t="s">
        <v>5112</v>
      </c>
      <c r="K32" s="416" t="s">
        <v>5113</v>
      </c>
      <c r="L32" s="420" t="s">
        <v>4814</v>
      </c>
      <c r="M32" s="416" t="s">
        <v>4732</v>
      </c>
      <c r="N32" s="416" t="s">
        <v>4679</v>
      </c>
      <c r="O32" s="416" t="s">
        <v>4733</v>
      </c>
      <c r="P32" s="417">
        <v>0</v>
      </c>
      <c r="Q32" s="418">
        <v>1</v>
      </c>
      <c r="R32" s="418">
        <v>1</v>
      </c>
      <c r="S32" s="417">
        <v>44765.515485000004</v>
      </c>
      <c r="T32" s="417">
        <v>0</v>
      </c>
      <c r="U32" s="417">
        <v>0</v>
      </c>
      <c r="V32" s="417">
        <v>0</v>
      </c>
      <c r="W32" s="417">
        <v>0</v>
      </c>
      <c r="X32" s="417">
        <v>9875.9999640000005</v>
      </c>
      <c r="Y32" s="417">
        <v>0</v>
      </c>
      <c r="Z32" s="417">
        <v>0</v>
      </c>
      <c r="AA32" s="417">
        <v>0</v>
      </c>
      <c r="AB32" s="417">
        <v>4.0736619999999997</v>
      </c>
      <c r="AC32" s="417">
        <v>662.52963</v>
      </c>
      <c r="AD32" s="417">
        <v>0</v>
      </c>
      <c r="AE32" s="417">
        <v>149.06915900000001</v>
      </c>
      <c r="AF32" s="417">
        <v>0</v>
      </c>
      <c r="AG32" s="417">
        <v>3460.3743570000001</v>
      </c>
      <c r="AH32" s="417">
        <v>0</v>
      </c>
      <c r="AI32" s="417">
        <v>0</v>
      </c>
      <c r="AJ32" s="417">
        <v>20.88</v>
      </c>
      <c r="AK32" s="417">
        <v>4236.1607359999998</v>
      </c>
      <c r="AL32" s="417">
        <v>0</v>
      </c>
      <c r="AM32" s="419">
        <v>62363.004203999997</v>
      </c>
      <c r="AO32" s="415">
        <v>931170</v>
      </c>
      <c r="AP32" s="415" t="s">
        <v>5092</v>
      </c>
      <c r="AQ32" s="536" t="s">
        <v>5343</v>
      </c>
      <c r="AR32" s="541"/>
    </row>
    <row r="33" spans="1:43" s="415" customFormat="1" ht="15.4" customHeight="1">
      <c r="A33" s="416" t="s">
        <v>4721</v>
      </c>
      <c r="B33" s="416" t="s">
        <v>4722</v>
      </c>
      <c r="C33" s="416" t="s">
        <v>4723</v>
      </c>
      <c r="D33" s="416" t="s">
        <v>2941</v>
      </c>
      <c r="E33" s="416" t="s">
        <v>4724</v>
      </c>
      <c r="F33" s="416" t="s">
        <v>4777</v>
      </c>
      <c r="G33" s="416" t="s">
        <v>4778</v>
      </c>
      <c r="H33" s="416" t="s">
        <v>4779</v>
      </c>
      <c r="I33" s="416" t="s">
        <v>4769</v>
      </c>
      <c r="J33" s="416" t="s">
        <v>4780</v>
      </c>
      <c r="K33" s="416" t="s">
        <v>4781</v>
      </c>
      <c r="L33" s="416" t="s">
        <v>4782</v>
      </c>
      <c r="M33" s="416" t="s">
        <v>4732</v>
      </c>
      <c r="N33" s="416" t="s">
        <v>4679</v>
      </c>
      <c r="O33" s="416" t="s">
        <v>4733</v>
      </c>
      <c r="P33" s="417">
        <v>0</v>
      </c>
      <c r="Q33" s="418">
        <v>1</v>
      </c>
      <c r="R33" s="418">
        <v>1</v>
      </c>
      <c r="S33" s="417">
        <v>70627.124160000007</v>
      </c>
      <c r="T33" s="417">
        <v>0</v>
      </c>
      <c r="U33" s="417">
        <v>0</v>
      </c>
      <c r="V33" s="417">
        <v>0</v>
      </c>
      <c r="W33" s="417">
        <v>0</v>
      </c>
      <c r="X33" s="417">
        <v>9875.9999640000005</v>
      </c>
      <c r="Y33" s="417">
        <v>0</v>
      </c>
      <c r="Z33" s="417">
        <v>0</v>
      </c>
      <c r="AA33" s="417">
        <v>0</v>
      </c>
      <c r="AB33" s="417">
        <v>6.4270630000000004</v>
      </c>
      <c r="AC33" s="417">
        <v>0</v>
      </c>
      <c r="AD33" s="417">
        <v>426.58783899999997</v>
      </c>
      <c r="AE33" s="417">
        <v>235.18831599999999</v>
      </c>
      <c r="AF33" s="417">
        <v>0</v>
      </c>
      <c r="AG33" s="417">
        <v>5459.4766959999997</v>
      </c>
      <c r="AH33" s="417">
        <v>0</v>
      </c>
      <c r="AI33" s="417">
        <v>0</v>
      </c>
      <c r="AJ33" s="417">
        <v>20.88</v>
      </c>
      <c r="AK33" s="417">
        <v>6064.7511510000004</v>
      </c>
      <c r="AL33" s="417">
        <v>0</v>
      </c>
      <c r="AM33" s="419">
        <v>92054.659033999997</v>
      </c>
      <c r="AO33" s="415">
        <v>931301</v>
      </c>
      <c r="AP33" s="415" t="s">
        <v>4783</v>
      </c>
      <c r="AQ33" s="541"/>
    </row>
    <row r="34" spans="1:43" s="415" customFormat="1" ht="15.4" customHeight="1">
      <c r="A34" s="416" t="s">
        <v>4721</v>
      </c>
      <c r="B34" s="416" t="s">
        <v>4722</v>
      </c>
      <c r="C34" s="416" t="s">
        <v>4723</v>
      </c>
      <c r="D34" s="416" t="s">
        <v>2941</v>
      </c>
      <c r="E34" s="416" t="s">
        <v>4724</v>
      </c>
      <c r="F34" s="416" t="s">
        <v>4939</v>
      </c>
      <c r="G34" s="416" t="s">
        <v>4940</v>
      </c>
      <c r="H34" s="416" t="s">
        <v>4941</v>
      </c>
      <c r="I34" s="416" t="s">
        <v>4738</v>
      </c>
      <c r="J34" s="416" t="s">
        <v>4946</v>
      </c>
      <c r="K34" s="416" t="s">
        <v>4947</v>
      </c>
      <c r="L34" s="416" t="s">
        <v>4948</v>
      </c>
      <c r="M34" s="416" t="s">
        <v>4732</v>
      </c>
      <c r="N34" s="416" t="s">
        <v>4679</v>
      </c>
      <c r="O34" s="416" t="s">
        <v>4733</v>
      </c>
      <c r="P34" s="417">
        <v>0</v>
      </c>
      <c r="Q34" s="418">
        <v>1</v>
      </c>
      <c r="R34" s="418">
        <v>1</v>
      </c>
      <c r="S34" s="417">
        <v>71535.642382999999</v>
      </c>
      <c r="T34" s="417">
        <v>0</v>
      </c>
      <c r="U34" s="417">
        <v>0</v>
      </c>
      <c r="V34" s="417">
        <v>0</v>
      </c>
      <c r="W34" s="417">
        <v>0</v>
      </c>
      <c r="X34" s="417">
        <v>9875.9999640000005</v>
      </c>
      <c r="Y34" s="417">
        <v>0</v>
      </c>
      <c r="Z34" s="417">
        <v>0</v>
      </c>
      <c r="AA34" s="417">
        <v>0</v>
      </c>
      <c r="AB34" s="417">
        <v>6.5097480000000001</v>
      </c>
      <c r="AC34" s="417">
        <v>1058.727511</v>
      </c>
      <c r="AD34" s="417">
        <v>0</v>
      </c>
      <c r="AE34" s="417">
        <v>238.21368899999999</v>
      </c>
      <c r="AF34" s="417">
        <v>0</v>
      </c>
      <c r="AG34" s="417">
        <v>11553.006240999999</v>
      </c>
      <c r="AH34" s="417">
        <v>0</v>
      </c>
      <c r="AI34" s="417">
        <v>0</v>
      </c>
      <c r="AJ34" s="417">
        <v>20.88</v>
      </c>
      <c r="AK34" s="417">
        <v>6769.4178510000002</v>
      </c>
      <c r="AL34" s="417">
        <v>0</v>
      </c>
      <c r="AM34" s="419">
        <v>99761.456187000003</v>
      </c>
      <c r="AO34" s="415">
        <v>931250</v>
      </c>
      <c r="AP34" s="415" t="s">
        <v>4949</v>
      </c>
      <c r="AQ34" s="541"/>
    </row>
    <row r="35" spans="1:43" s="415" customFormat="1" ht="15.4" customHeight="1">
      <c r="A35" s="416" t="s">
        <v>4721</v>
      </c>
      <c r="B35" s="416" t="s">
        <v>4722</v>
      </c>
      <c r="C35" s="416" t="s">
        <v>4723</v>
      </c>
      <c r="D35" s="416" t="s">
        <v>2941</v>
      </c>
      <c r="E35" s="416" t="s">
        <v>4724</v>
      </c>
      <c r="F35" s="416" t="s">
        <v>4847</v>
      </c>
      <c r="G35" s="416" t="s">
        <v>4848</v>
      </c>
      <c r="H35" s="416" t="s">
        <v>4849</v>
      </c>
      <c r="I35" s="416" t="s">
        <v>4738</v>
      </c>
      <c r="J35" s="416" t="s">
        <v>4850</v>
      </c>
      <c r="K35" s="416" t="s">
        <v>4851</v>
      </c>
      <c r="L35" s="416" t="s">
        <v>4852</v>
      </c>
      <c r="M35" s="416" t="s">
        <v>4732</v>
      </c>
      <c r="N35" s="416" t="s">
        <v>4679</v>
      </c>
      <c r="O35" s="416" t="s">
        <v>4733</v>
      </c>
      <c r="P35" s="417">
        <v>0</v>
      </c>
      <c r="Q35" s="418">
        <v>1</v>
      </c>
      <c r="R35" s="418">
        <v>1</v>
      </c>
      <c r="S35" s="417">
        <v>51939.521999999997</v>
      </c>
      <c r="T35" s="417">
        <v>0</v>
      </c>
      <c r="U35" s="417">
        <v>0</v>
      </c>
      <c r="V35" s="417">
        <v>600</v>
      </c>
      <c r="W35" s="417">
        <v>0</v>
      </c>
      <c r="X35" s="417">
        <v>9875.9999640000005</v>
      </c>
      <c r="Y35" s="417">
        <v>0</v>
      </c>
      <c r="Z35" s="417">
        <v>0</v>
      </c>
      <c r="AA35" s="417">
        <v>0</v>
      </c>
      <c r="AB35" s="417">
        <v>4.7265009999999998</v>
      </c>
      <c r="AC35" s="417">
        <v>768.704926</v>
      </c>
      <c r="AD35" s="417">
        <v>0</v>
      </c>
      <c r="AE35" s="417">
        <v>172.958618</v>
      </c>
      <c r="AF35" s="417">
        <v>0</v>
      </c>
      <c r="AG35" s="417">
        <v>8388.2328030000008</v>
      </c>
      <c r="AH35" s="417">
        <v>0</v>
      </c>
      <c r="AI35" s="417">
        <v>0</v>
      </c>
      <c r="AJ35" s="417">
        <v>20.88</v>
      </c>
      <c r="AK35" s="417">
        <v>4915.0369769999998</v>
      </c>
      <c r="AL35" s="417">
        <v>0</v>
      </c>
      <c r="AM35" s="419">
        <v>75744.398245000004</v>
      </c>
      <c r="AO35" s="415">
        <v>931400</v>
      </c>
      <c r="AP35" s="415" t="s">
        <v>4853</v>
      </c>
    </row>
    <row r="36" spans="1:43" s="415" customFormat="1" ht="15.4" customHeight="1">
      <c r="A36" s="416" t="s">
        <v>4721</v>
      </c>
      <c r="B36" s="416" t="s">
        <v>4722</v>
      </c>
      <c r="C36" s="416" t="s">
        <v>4723</v>
      </c>
      <c r="D36" s="416" t="s">
        <v>2941</v>
      </c>
      <c r="E36" s="416" t="s">
        <v>4724</v>
      </c>
      <c r="F36" s="416" t="s">
        <v>4878</v>
      </c>
      <c r="G36" s="416" t="s">
        <v>4879</v>
      </c>
      <c r="H36" s="416" t="s">
        <v>4880</v>
      </c>
      <c r="I36" s="416" t="s">
        <v>4738</v>
      </c>
      <c r="J36" s="416" t="s">
        <v>4881</v>
      </c>
      <c r="K36" s="416" t="s">
        <v>4882</v>
      </c>
      <c r="L36" s="416" t="s">
        <v>4883</v>
      </c>
      <c r="M36" s="416" t="s">
        <v>4732</v>
      </c>
      <c r="N36" s="416" t="s">
        <v>4679</v>
      </c>
      <c r="O36" s="416" t="s">
        <v>4733</v>
      </c>
      <c r="P36" s="417">
        <v>0</v>
      </c>
      <c r="Q36" s="418">
        <v>1</v>
      </c>
      <c r="R36" s="418">
        <v>1</v>
      </c>
      <c r="S36" s="417">
        <v>43823.496877999998</v>
      </c>
      <c r="T36" s="417">
        <v>0</v>
      </c>
      <c r="U36" s="417">
        <v>0</v>
      </c>
      <c r="V36" s="417">
        <v>0</v>
      </c>
      <c r="W36" s="417">
        <v>0</v>
      </c>
      <c r="X36" s="417">
        <v>9875.9999640000005</v>
      </c>
      <c r="Y36" s="417">
        <v>0</v>
      </c>
      <c r="Z36" s="417">
        <v>0</v>
      </c>
      <c r="AA36" s="417">
        <v>0</v>
      </c>
      <c r="AB36" s="417">
        <v>3.987933</v>
      </c>
      <c r="AC36" s="417">
        <v>648.58775400000002</v>
      </c>
      <c r="AD36" s="417">
        <v>0</v>
      </c>
      <c r="AE36" s="417">
        <v>145.932243</v>
      </c>
      <c r="AF36" s="417">
        <v>0</v>
      </c>
      <c r="AG36" s="417">
        <v>3387.5563050000001</v>
      </c>
      <c r="AH36" s="417">
        <v>0</v>
      </c>
      <c r="AI36" s="417">
        <v>0</v>
      </c>
      <c r="AJ36" s="417">
        <v>20.88</v>
      </c>
      <c r="AK36" s="417">
        <v>4147.017503</v>
      </c>
      <c r="AL36" s="417">
        <v>0</v>
      </c>
      <c r="AM36" s="419">
        <v>61258.938583000003</v>
      </c>
      <c r="AO36" s="415">
        <v>931400</v>
      </c>
      <c r="AP36" s="415" t="s">
        <v>4853</v>
      </c>
      <c r="AQ36" s="541"/>
    </row>
    <row r="37" spans="1:43" s="415" customFormat="1" ht="15.4" customHeight="1">
      <c r="A37" s="416" t="s">
        <v>4721</v>
      </c>
      <c r="B37" s="416" t="s">
        <v>4722</v>
      </c>
      <c r="C37" s="416" t="s">
        <v>4723</v>
      </c>
      <c r="D37" s="416" t="s">
        <v>2941</v>
      </c>
      <c r="E37" s="416" t="s">
        <v>4724</v>
      </c>
      <c r="F37" s="416" t="s">
        <v>4912</v>
      </c>
      <c r="G37" s="416" t="s">
        <v>4913</v>
      </c>
      <c r="H37" s="416" t="s">
        <v>4914</v>
      </c>
      <c r="I37" s="416" t="s">
        <v>4738</v>
      </c>
      <c r="J37" s="416" t="s">
        <v>4919</v>
      </c>
      <c r="K37" s="416" t="s">
        <v>4920</v>
      </c>
      <c r="L37" s="416" t="s">
        <v>4921</v>
      </c>
      <c r="M37" s="416" t="s">
        <v>4732</v>
      </c>
      <c r="N37" s="416" t="s">
        <v>4679</v>
      </c>
      <c r="O37" s="416" t="s">
        <v>4733</v>
      </c>
      <c r="P37" s="417">
        <v>0</v>
      </c>
      <c r="Q37" s="418">
        <v>1</v>
      </c>
      <c r="R37" s="418">
        <v>1</v>
      </c>
      <c r="S37" s="417">
        <v>36676.628298000003</v>
      </c>
      <c r="T37" s="417">
        <v>0</v>
      </c>
      <c r="U37" s="417">
        <v>0</v>
      </c>
      <c r="V37" s="417">
        <v>0</v>
      </c>
      <c r="W37" s="417">
        <v>0</v>
      </c>
      <c r="X37" s="417">
        <v>9875.9999640000005</v>
      </c>
      <c r="Y37" s="417">
        <v>0</v>
      </c>
      <c r="Z37" s="417">
        <v>0</v>
      </c>
      <c r="AA37" s="417">
        <v>0</v>
      </c>
      <c r="AB37" s="417">
        <v>3.3375680000000001</v>
      </c>
      <c r="AC37" s="417">
        <v>542.81409799999994</v>
      </c>
      <c r="AD37" s="417">
        <v>0</v>
      </c>
      <c r="AE37" s="417">
        <v>122.13318</v>
      </c>
      <c r="AF37" s="417">
        <v>0</v>
      </c>
      <c r="AG37" s="417">
        <v>2835.1033649999999</v>
      </c>
      <c r="AH37" s="417">
        <v>0</v>
      </c>
      <c r="AI37" s="417">
        <v>0</v>
      </c>
      <c r="AJ37" s="417">
        <v>20.88</v>
      </c>
      <c r="AK37" s="417">
        <v>3470.709347</v>
      </c>
      <c r="AL37" s="417">
        <v>0</v>
      </c>
      <c r="AM37" s="419">
        <v>52882.658541999997</v>
      </c>
      <c r="AO37" s="415">
        <v>931119</v>
      </c>
      <c r="AP37" s="415" t="s">
        <v>4922</v>
      </c>
    </row>
    <row r="38" spans="1:43" s="415" customFormat="1" ht="15.4" customHeight="1">
      <c r="A38" s="416" t="s">
        <v>4721</v>
      </c>
      <c r="B38" s="416" t="s">
        <v>4722</v>
      </c>
      <c r="C38" s="416" t="s">
        <v>4723</v>
      </c>
      <c r="D38" s="416" t="s">
        <v>2941</v>
      </c>
      <c r="E38" s="416" t="s">
        <v>4724</v>
      </c>
      <c r="F38" s="416" t="s">
        <v>4912</v>
      </c>
      <c r="G38" s="416" t="s">
        <v>4913</v>
      </c>
      <c r="H38" s="416" t="s">
        <v>4914</v>
      </c>
      <c r="I38" s="416" t="s">
        <v>4738</v>
      </c>
      <c r="J38" s="416" t="s">
        <v>4926</v>
      </c>
      <c r="K38" s="416" t="s">
        <v>4927</v>
      </c>
      <c r="L38" s="416" t="s">
        <v>4928</v>
      </c>
      <c r="M38" s="416" t="s">
        <v>4732</v>
      </c>
      <c r="N38" s="416" t="s">
        <v>4679</v>
      </c>
      <c r="O38" s="416" t="s">
        <v>4733</v>
      </c>
      <c r="P38" s="417">
        <v>0</v>
      </c>
      <c r="Q38" s="418">
        <v>0.5</v>
      </c>
      <c r="R38" s="418">
        <v>1</v>
      </c>
      <c r="S38" s="417">
        <v>32284.799999999999</v>
      </c>
      <c r="T38" s="417">
        <v>0</v>
      </c>
      <c r="U38" s="417">
        <v>0</v>
      </c>
      <c r="V38" s="417">
        <v>0</v>
      </c>
      <c r="W38" s="417">
        <v>0</v>
      </c>
      <c r="X38" s="417">
        <v>14813.99994</v>
      </c>
      <c r="Y38" s="417">
        <v>0</v>
      </c>
      <c r="Z38" s="417">
        <v>0</v>
      </c>
      <c r="AA38" s="417">
        <v>0</v>
      </c>
      <c r="AB38" s="417">
        <v>2.9379170000000001</v>
      </c>
      <c r="AC38" s="417">
        <v>477.81504000000001</v>
      </c>
      <c r="AD38" s="417">
        <v>0</v>
      </c>
      <c r="AE38" s="417">
        <v>107.50838400000001</v>
      </c>
      <c r="AF38" s="417">
        <v>0</v>
      </c>
      <c r="AG38" s="417">
        <v>2495.6150400000001</v>
      </c>
      <c r="AH38" s="417">
        <v>0</v>
      </c>
      <c r="AI38" s="417">
        <v>0</v>
      </c>
      <c r="AJ38" s="417">
        <v>20.88</v>
      </c>
      <c r="AK38" s="417">
        <v>3055.1106239999999</v>
      </c>
      <c r="AL38" s="417">
        <v>0</v>
      </c>
      <c r="AM38" s="419">
        <v>52673.343521000003</v>
      </c>
      <c r="AO38" s="415">
        <v>931119</v>
      </c>
      <c r="AP38" s="415" t="s">
        <v>4922</v>
      </c>
    </row>
    <row r="39" spans="1:43" s="415" customFormat="1" ht="15.4" customHeight="1">
      <c r="A39" s="416" t="s">
        <v>4721</v>
      </c>
      <c r="B39" s="416" t="s">
        <v>4722</v>
      </c>
      <c r="C39" s="416" t="s">
        <v>4723</v>
      </c>
      <c r="D39" s="416" t="s">
        <v>2941</v>
      </c>
      <c r="E39" s="416" t="s">
        <v>4724</v>
      </c>
      <c r="F39" s="416" t="s">
        <v>4912</v>
      </c>
      <c r="G39" s="416" t="s">
        <v>4913</v>
      </c>
      <c r="H39" s="416" t="s">
        <v>4914</v>
      </c>
      <c r="I39" s="416" t="s">
        <v>4738</v>
      </c>
      <c r="J39" s="416" t="s">
        <v>4929</v>
      </c>
      <c r="K39" s="416" t="s">
        <v>4930</v>
      </c>
      <c r="L39" s="416" t="s">
        <v>4931</v>
      </c>
      <c r="M39" s="416" t="s">
        <v>4732</v>
      </c>
      <c r="N39" s="416" t="s">
        <v>4679</v>
      </c>
      <c r="O39" s="416" t="s">
        <v>4733</v>
      </c>
      <c r="P39" s="417">
        <v>0</v>
      </c>
      <c r="Q39" s="418">
        <v>1</v>
      </c>
      <c r="R39" s="418">
        <v>1</v>
      </c>
      <c r="S39" s="417">
        <v>42119.171699999999</v>
      </c>
      <c r="T39" s="417">
        <v>0</v>
      </c>
      <c r="U39" s="417">
        <v>0</v>
      </c>
      <c r="V39" s="417">
        <v>0</v>
      </c>
      <c r="W39" s="417">
        <v>0</v>
      </c>
      <c r="X39" s="417">
        <v>9875.9999640000005</v>
      </c>
      <c r="Y39" s="417">
        <v>0</v>
      </c>
      <c r="Z39" s="417">
        <v>0</v>
      </c>
      <c r="AA39" s="417">
        <v>0</v>
      </c>
      <c r="AB39" s="417">
        <v>3.832837</v>
      </c>
      <c r="AC39" s="417">
        <v>623.363742</v>
      </c>
      <c r="AD39" s="417">
        <v>0</v>
      </c>
      <c r="AE39" s="417">
        <v>140.25683599999999</v>
      </c>
      <c r="AF39" s="417">
        <v>0</v>
      </c>
      <c r="AG39" s="417">
        <v>3255.811972</v>
      </c>
      <c r="AH39" s="417">
        <v>0</v>
      </c>
      <c r="AI39" s="417">
        <v>0</v>
      </c>
      <c r="AJ39" s="417">
        <v>20.88</v>
      </c>
      <c r="AK39" s="417">
        <v>3985.7372089999999</v>
      </c>
      <c r="AL39" s="417">
        <v>0</v>
      </c>
      <c r="AM39" s="419">
        <v>59261.433682000003</v>
      </c>
      <c r="AO39" s="415">
        <v>931119</v>
      </c>
      <c r="AP39" s="415" t="s">
        <v>4922</v>
      </c>
    </row>
    <row r="40" spans="1:43" s="415" customFormat="1" ht="15.4" customHeight="1">
      <c r="A40" s="416" t="s">
        <v>4721</v>
      </c>
      <c r="B40" s="416" t="s">
        <v>4722</v>
      </c>
      <c r="C40" s="416" t="s">
        <v>4723</v>
      </c>
      <c r="D40" s="416" t="s">
        <v>2941</v>
      </c>
      <c r="E40" s="416" t="s">
        <v>4724</v>
      </c>
      <c r="F40" s="416" t="s">
        <v>4912</v>
      </c>
      <c r="G40" s="416" t="s">
        <v>4913</v>
      </c>
      <c r="H40" s="416" t="s">
        <v>4914</v>
      </c>
      <c r="I40" s="416" t="s">
        <v>4738</v>
      </c>
      <c r="J40" s="416" t="s">
        <v>4936</v>
      </c>
      <c r="K40" s="416" t="s">
        <v>4937</v>
      </c>
      <c r="L40" s="416" t="s">
        <v>4938</v>
      </c>
      <c r="M40" s="416" t="s">
        <v>4732</v>
      </c>
      <c r="N40" s="416" t="s">
        <v>4679</v>
      </c>
      <c r="O40" s="416" t="s">
        <v>4733</v>
      </c>
      <c r="P40" s="417">
        <v>0</v>
      </c>
      <c r="Q40" s="418">
        <v>0.75</v>
      </c>
      <c r="R40" s="418">
        <v>1</v>
      </c>
      <c r="S40" s="417">
        <v>32777.472000000002</v>
      </c>
      <c r="T40" s="417">
        <v>0</v>
      </c>
      <c r="U40" s="417">
        <v>0</v>
      </c>
      <c r="V40" s="417">
        <v>0</v>
      </c>
      <c r="W40" s="417">
        <v>0</v>
      </c>
      <c r="X40" s="417">
        <v>14813.99994</v>
      </c>
      <c r="Y40" s="417">
        <v>0</v>
      </c>
      <c r="Z40" s="417">
        <v>0</v>
      </c>
      <c r="AA40" s="417">
        <v>0</v>
      </c>
      <c r="AB40" s="417">
        <v>2.9827509999999999</v>
      </c>
      <c r="AC40" s="417">
        <v>485.10658599999999</v>
      </c>
      <c r="AD40" s="417">
        <v>0</v>
      </c>
      <c r="AE40" s="417">
        <v>109.148983</v>
      </c>
      <c r="AF40" s="417">
        <v>0</v>
      </c>
      <c r="AG40" s="417">
        <v>2533.698586</v>
      </c>
      <c r="AH40" s="417">
        <v>0</v>
      </c>
      <c r="AI40" s="417">
        <v>0</v>
      </c>
      <c r="AJ40" s="417">
        <v>20.88</v>
      </c>
      <c r="AK40" s="417">
        <v>3101.7321769999999</v>
      </c>
      <c r="AL40" s="417">
        <v>0</v>
      </c>
      <c r="AM40" s="419">
        <v>53250.765454</v>
      </c>
      <c r="AO40" s="415">
        <v>931119</v>
      </c>
      <c r="AP40" s="415" t="s">
        <v>4922</v>
      </c>
      <c r="AQ40" s="541"/>
    </row>
    <row r="41" spans="1:43" s="415" customFormat="1" ht="15.4" customHeight="1">
      <c r="A41" s="416" t="s">
        <v>4721</v>
      </c>
      <c r="B41" s="416" t="s">
        <v>4722</v>
      </c>
      <c r="C41" s="416" t="s">
        <v>4723</v>
      </c>
      <c r="D41" s="416" t="s">
        <v>2941</v>
      </c>
      <c r="E41" s="416" t="s">
        <v>4724</v>
      </c>
      <c r="F41" s="416" t="s">
        <v>4798</v>
      </c>
      <c r="G41" s="416" t="s">
        <v>4799</v>
      </c>
      <c r="H41" s="416" t="s">
        <v>4800</v>
      </c>
      <c r="I41" s="416" t="s">
        <v>4738</v>
      </c>
      <c r="J41" s="416" t="s">
        <v>4812</v>
      </c>
      <c r="K41" s="416" t="s">
        <v>4813</v>
      </c>
      <c r="L41" s="416" t="s">
        <v>4814</v>
      </c>
      <c r="M41" s="416" t="s">
        <v>4732</v>
      </c>
      <c r="N41" s="416" t="s">
        <v>4679</v>
      </c>
      <c r="O41" s="416" t="s">
        <v>4733</v>
      </c>
      <c r="P41" s="417">
        <v>0</v>
      </c>
      <c r="Q41" s="418">
        <v>1</v>
      </c>
      <c r="R41" s="418">
        <v>1</v>
      </c>
      <c r="S41" s="417">
        <v>34713.948671999999</v>
      </c>
      <c r="T41" s="417">
        <v>0</v>
      </c>
      <c r="U41" s="417">
        <v>0</v>
      </c>
      <c r="V41" s="417">
        <v>0</v>
      </c>
      <c r="W41" s="417">
        <v>0</v>
      </c>
      <c r="X41" s="417">
        <v>9875.9999640000005</v>
      </c>
      <c r="Y41" s="417">
        <v>0</v>
      </c>
      <c r="Z41" s="417">
        <v>0</v>
      </c>
      <c r="AA41" s="417">
        <v>0</v>
      </c>
      <c r="AB41" s="417">
        <v>3.158963</v>
      </c>
      <c r="AC41" s="417">
        <v>513.76643100000001</v>
      </c>
      <c r="AD41" s="417">
        <v>0</v>
      </c>
      <c r="AE41" s="417">
        <v>115.59744600000001</v>
      </c>
      <c r="AF41" s="417">
        <v>0</v>
      </c>
      <c r="AG41" s="417">
        <v>2683.3882229999999</v>
      </c>
      <c r="AH41" s="417">
        <v>0</v>
      </c>
      <c r="AI41" s="417">
        <v>0</v>
      </c>
      <c r="AJ41" s="417">
        <v>20.88</v>
      </c>
      <c r="AK41" s="417">
        <v>3284.9809460000001</v>
      </c>
      <c r="AL41" s="417">
        <v>0</v>
      </c>
      <c r="AM41" s="419">
        <v>50582.356767999998</v>
      </c>
      <c r="AO41" s="415">
        <v>931400</v>
      </c>
      <c r="AP41" s="536" t="s">
        <v>4864</v>
      </c>
      <c r="AQ41" s="415" t="s">
        <v>5339</v>
      </c>
    </row>
    <row r="42" spans="1:43" s="415" customFormat="1" ht="15.4" customHeight="1">
      <c r="A42" s="416" t="s">
        <v>4721</v>
      </c>
      <c r="B42" s="416" t="s">
        <v>4722</v>
      </c>
      <c r="C42" s="416" t="s">
        <v>4723</v>
      </c>
      <c r="D42" s="416" t="s">
        <v>2941</v>
      </c>
      <c r="E42" s="416" t="s">
        <v>4724</v>
      </c>
      <c r="F42" s="416" t="s">
        <v>4847</v>
      </c>
      <c r="G42" s="416" t="s">
        <v>4848</v>
      </c>
      <c r="H42" s="416" t="s">
        <v>4849</v>
      </c>
      <c r="I42" s="416" t="s">
        <v>4738</v>
      </c>
      <c r="J42" s="416" t="s">
        <v>4861</v>
      </c>
      <c r="K42" s="416" t="s">
        <v>4862</v>
      </c>
      <c r="L42" s="416" t="s">
        <v>4863</v>
      </c>
      <c r="M42" s="416" t="s">
        <v>4732</v>
      </c>
      <c r="N42" s="416" t="s">
        <v>4679</v>
      </c>
      <c r="O42" s="416" t="s">
        <v>4733</v>
      </c>
      <c r="P42" s="417">
        <v>0</v>
      </c>
      <c r="Q42" s="418">
        <v>1</v>
      </c>
      <c r="R42" s="418">
        <v>1</v>
      </c>
      <c r="S42" s="417">
        <v>51939.521999999997</v>
      </c>
      <c r="T42" s="417">
        <v>0</v>
      </c>
      <c r="U42" s="417">
        <v>0</v>
      </c>
      <c r="V42" s="417">
        <v>0</v>
      </c>
      <c r="W42" s="417">
        <v>0</v>
      </c>
      <c r="X42" s="417">
        <v>9875.9999640000005</v>
      </c>
      <c r="Y42" s="417">
        <v>0</v>
      </c>
      <c r="Z42" s="417">
        <v>0</v>
      </c>
      <c r="AA42" s="417">
        <v>0</v>
      </c>
      <c r="AB42" s="417">
        <v>4.7265009999999998</v>
      </c>
      <c r="AC42" s="417">
        <v>768.704926</v>
      </c>
      <c r="AD42" s="417">
        <v>0</v>
      </c>
      <c r="AE42" s="417">
        <v>172.958618</v>
      </c>
      <c r="AF42" s="417">
        <v>0</v>
      </c>
      <c r="AG42" s="417">
        <v>8388.2328030000008</v>
      </c>
      <c r="AH42" s="417">
        <v>0</v>
      </c>
      <c r="AI42" s="417">
        <v>0</v>
      </c>
      <c r="AJ42" s="417">
        <v>20.88</v>
      </c>
      <c r="AK42" s="417">
        <v>4915.0369769999998</v>
      </c>
      <c r="AL42" s="417">
        <v>0</v>
      </c>
      <c r="AM42" s="419">
        <v>75144.398245000004</v>
      </c>
      <c r="AO42" s="415">
        <v>931400</v>
      </c>
      <c r="AP42" s="415" t="s">
        <v>4864</v>
      </c>
    </row>
    <row r="43" spans="1:43" s="415" customFormat="1" ht="15.4" customHeight="1">
      <c r="A43" s="416" t="s">
        <v>4721</v>
      </c>
      <c r="B43" s="416" t="s">
        <v>4722</v>
      </c>
      <c r="C43" s="416" t="s">
        <v>4723</v>
      </c>
      <c r="D43" s="416" t="s">
        <v>2941</v>
      </c>
      <c r="E43" s="416" t="s">
        <v>4724</v>
      </c>
      <c r="F43" s="416" t="s">
        <v>4894</v>
      </c>
      <c r="G43" s="416" t="s">
        <v>4895</v>
      </c>
      <c r="H43" s="416" t="s">
        <v>4896</v>
      </c>
      <c r="I43" s="416" t="s">
        <v>4769</v>
      </c>
      <c r="J43" s="416" t="s">
        <v>4900</v>
      </c>
      <c r="K43" s="416" t="s">
        <v>4901</v>
      </c>
      <c r="L43" s="416" t="s">
        <v>4902</v>
      </c>
      <c r="M43" s="416" t="s">
        <v>4732</v>
      </c>
      <c r="N43" s="416" t="s">
        <v>4679</v>
      </c>
      <c r="O43" s="416" t="s">
        <v>4733</v>
      </c>
      <c r="P43" s="417">
        <v>0</v>
      </c>
      <c r="Q43" s="418">
        <v>1</v>
      </c>
      <c r="R43" s="418">
        <v>1</v>
      </c>
      <c r="S43" s="417">
        <v>61070.050369999997</v>
      </c>
      <c r="T43" s="417">
        <v>0</v>
      </c>
      <c r="U43" s="417">
        <v>0</v>
      </c>
      <c r="V43" s="417">
        <v>2399.999988</v>
      </c>
      <c r="W43" s="417">
        <v>0</v>
      </c>
      <c r="X43" s="417">
        <v>9875.9999640000005</v>
      </c>
      <c r="Y43" s="417">
        <v>0</v>
      </c>
      <c r="Z43" s="417">
        <v>0</v>
      </c>
      <c r="AA43" s="417">
        <v>0</v>
      </c>
      <c r="AB43" s="417">
        <v>5.5573829999999997</v>
      </c>
      <c r="AC43" s="417">
        <v>0</v>
      </c>
      <c r="AD43" s="417">
        <v>368.86310700000001</v>
      </c>
      <c r="AE43" s="417">
        <v>203.36326600000001</v>
      </c>
      <c r="AF43" s="417">
        <v>0</v>
      </c>
      <c r="AG43" s="417">
        <v>4720.714903</v>
      </c>
      <c r="AH43" s="417">
        <v>0</v>
      </c>
      <c r="AI43" s="417">
        <v>0</v>
      </c>
      <c r="AJ43" s="417">
        <v>20.88</v>
      </c>
      <c r="AK43" s="417">
        <v>5244.0852329999998</v>
      </c>
      <c r="AL43" s="417">
        <v>0</v>
      </c>
      <c r="AM43" s="419">
        <v>83337.287840999998</v>
      </c>
      <c r="AO43" s="415">
        <v>931400</v>
      </c>
      <c r="AP43" s="415" t="s">
        <v>4864</v>
      </c>
      <c r="AQ43" s="541"/>
    </row>
    <row r="44" spans="1:43" s="415" customFormat="1" ht="15.4" customHeight="1">
      <c r="A44" s="416" t="s">
        <v>4721</v>
      </c>
      <c r="B44" s="416" t="s">
        <v>4722</v>
      </c>
      <c r="C44" s="416" t="s">
        <v>4723</v>
      </c>
      <c r="D44" s="416" t="s">
        <v>2941</v>
      </c>
      <c r="E44" s="416" t="s">
        <v>4724</v>
      </c>
      <c r="F44" s="416" t="s">
        <v>4878</v>
      </c>
      <c r="G44" s="416" t="s">
        <v>4879</v>
      </c>
      <c r="H44" s="416" t="s">
        <v>4880</v>
      </c>
      <c r="I44" s="416" t="s">
        <v>4738</v>
      </c>
      <c r="J44" s="416" t="s">
        <v>4890</v>
      </c>
      <c r="K44" s="416" t="s">
        <v>4891</v>
      </c>
      <c r="L44" s="416" t="s">
        <v>4892</v>
      </c>
      <c r="M44" s="416" t="s">
        <v>4732</v>
      </c>
      <c r="N44" s="416" t="s">
        <v>4679</v>
      </c>
      <c r="O44" s="416" t="s">
        <v>4733</v>
      </c>
      <c r="P44" s="417">
        <v>0</v>
      </c>
      <c r="Q44" s="418">
        <v>1</v>
      </c>
      <c r="R44" s="418">
        <v>1</v>
      </c>
      <c r="S44" s="417">
        <v>41202.414720000001</v>
      </c>
      <c r="T44" s="417">
        <v>0</v>
      </c>
      <c r="U44" s="417">
        <v>0</v>
      </c>
      <c r="V44" s="417">
        <v>0</v>
      </c>
      <c r="W44" s="417">
        <v>0</v>
      </c>
      <c r="X44" s="417">
        <v>9875.9999640000005</v>
      </c>
      <c r="Y44" s="417">
        <v>0</v>
      </c>
      <c r="Z44" s="417">
        <v>0</v>
      </c>
      <c r="AA44" s="417">
        <v>0</v>
      </c>
      <c r="AB44" s="417">
        <v>3.749409</v>
      </c>
      <c r="AC44" s="417">
        <v>609.79574000000002</v>
      </c>
      <c r="AD44" s="417">
        <v>0</v>
      </c>
      <c r="AE44" s="417">
        <v>137.20402999999999</v>
      </c>
      <c r="AF44" s="417">
        <v>0</v>
      </c>
      <c r="AG44" s="417">
        <v>3184.9466600000001</v>
      </c>
      <c r="AH44" s="417">
        <v>0</v>
      </c>
      <c r="AI44" s="417">
        <v>0</v>
      </c>
      <c r="AJ44" s="417">
        <v>20.88</v>
      </c>
      <c r="AK44" s="417">
        <v>3898.9844910000002</v>
      </c>
      <c r="AL44" s="417">
        <v>0</v>
      </c>
      <c r="AM44" s="419">
        <v>58186.975244000001</v>
      </c>
      <c r="AO44" s="415">
        <v>931119</v>
      </c>
      <c r="AP44" s="415" t="s">
        <v>4893</v>
      </c>
      <c r="AQ44" s="541"/>
    </row>
    <row r="45" spans="1:43" s="415" customFormat="1" ht="15.4" customHeight="1">
      <c r="A45" s="416" t="s">
        <v>4721</v>
      </c>
      <c r="B45" s="416" t="s">
        <v>4722</v>
      </c>
      <c r="C45" s="416" t="s">
        <v>4723</v>
      </c>
      <c r="D45" s="416" t="s">
        <v>2941</v>
      </c>
      <c r="E45" s="416" t="s">
        <v>4724</v>
      </c>
      <c r="F45" s="416" t="s">
        <v>4784</v>
      </c>
      <c r="G45" s="416" t="s">
        <v>4785</v>
      </c>
      <c r="H45" s="416" t="s">
        <v>4786</v>
      </c>
      <c r="I45" s="416" t="s">
        <v>4769</v>
      </c>
      <c r="J45" s="416" t="s">
        <v>4787</v>
      </c>
      <c r="K45" s="416" t="s">
        <v>4788</v>
      </c>
      <c r="L45" s="416" t="s">
        <v>4789</v>
      </c>
      <c r="M45" s="416" t="s">
        <v>4732</v>
      </c>
      <c r="N45" s="416" t="s">
        <v>4679</v>
      </c>
      <c r="O45" s="416" t="s">
        <v>4733</v>
      </c>
      <c r="P45" s="417">
        <v>0</v>
      </c>
      <c r="Q45" s="418">
        <v>1</v>
      </c>
      <c r="R45" s="418">
        <v>1</v>
      </c>
      <c r="S45" s="417">
        <v>81644.217497999998</v>
      </c>
      <c r="T45" s="417">
        <v>0</v>
      </c>
      <c r="U45" s="417">
        <v>0</v>
      </c>
      <c r="V45" s="417">
        <v>0</v>
      </c>
      <c r="W45" s="417">
        <v>0</v>
      </c>
      <c r="X45" s="417">
        <v>9875.9999640000005</v>
      </c>
      <c r="Y45" s="417">
        <v>0</v>
      </c>
      <c r="Z45" s="417">
        <v>0</v>
      </c>
      <c r="AA45" s="417">
        <v>0</v>
      </c>
      <c r="AB45" s="417">
        <v>7.4296220000000002</v>
      </c>
      <c r="AC45" s="417">
        <v>0</v>
      </c>
      <c r="AD45" s="417">
        <v>493.131078</v>
      </c>
      <c r="AE45" s="417">
        <v>271.875247</v>
      </c>
      <c r="AF45" s="417">
        <v>0</v>
      </c>
      <c r="AG45" s="417">
        <v>13185.541122000001</v>
      </c>
      <c r="AH45" s="417">
        <v>0</v>
      </c>
      <c r="AI45" s="417">
        <v>0</v>
      </c>
      <c r="AJ45" s="417">
        <v>20.88</v>
      </c>
      <c r="AK45" s="417">
        <v>7010.788963</v>
      </c>
      <c r="AL45" s="417">
        <v>0</v>
      </c>
      <c r="AM45" s="419">
        <v>111744.857169</v>
      </c>
      <c r="AO45" s="415">
        <v>931119</v>
      </c>
      <c r="AP45" s="415" t="s">
        <v>4790</v>
      </c>
      <c r="AQ45" s="541"/>
    </row>
    <row r="46" spans="1:43" s="415" customFormat="1" ht="15.4" customHeight="1">
      <c r="A46" s="416" t="s">
        <v>4721</v>
      </c>
      <c r="B46" s="416" t="s">
        <v>4722</v>
      </c>
      <c r="C46" s="416" t="s">
        <v>4723</v>
      </c>
      <c r="D46" s="416" t="s">
        <v>2941</v>
      </c>
      <c r="E46" s="416" t="s">
        <v>4724</v>
      </c>
      <c r="F46" s="416" t="s">
        <v>4912</v>
      </c>
      <c r="G46" s="416" t="s">
        <v>4913</v>
      </c>
      <c r="H46" s="416" t="s">
        <v>4914</v>
      </c>
      <c r="I46" s="416" t="s">
        <v>4738</v>
      </c>
      <c r="J46" s="416" t="s">
        <v>4915</v>
      </c>
      <c r="K46" s="416" t="s">
        <v>4916</v>
      </c>
      <c r="L46" s="416" t="s">
        <v>4917</v>
      </c>
      <c r="M46" s="416" t="s">
        <v>4732</v>
      </c>
      <c r="N46" s="416" t="s">
        <v>4679</v>
      </c>
      <c r="O46" s="416" t="s">
        <v>4733</v>
      </c>
      <c r="P46" s="417">
        <v>0</v>
      </c>
      <c r="Q46" s="418">
        <v>1</v>
      </c>
      <c r="R46" s="418">
        <v>1</v>
      </c>
      <c r="S46" s="417">
        <v>44224.261514999998</v>
      </c>
      <c r="T46" s="417">
        <v>0</v>
      </c>
      <c r="U46" s="417">
        <v>0</v>
      </c>
      <c r="V46" s="417">
        <v>0</v>
      </c>
      <c r="W46" s="417">
        <v>0</v>
      </c>
      <c r="X46" s="417">
        <v>9875.9999640000005</v>
      </c>
      <c r="Y46" s="417">
        <v>0</v>
      </c>
      <c r="Z46" s="417">
        <v>0</v>
      </c>
      <c r="AA46" s="417">
        <v>0</v>
      </c>
      <c r="AB46" s="417">
        <v>4.0244109999999997</v>
      </c>
      <c r="AC46" s="417">
        <v>654.51907000000006</v>
      </c>
      <c r="AD46" s="417">
        <v>0</v>
      </c>
      <c r="AE46" s="417">
        <v>147.266796</v>
      </c>
      <c r="AF46" s="417">
        <v>0</v>
      </c>
      <c r="AG46" s="417">
        <v>7142.2182290000001</v>
      </c>
      <c r="AH46" s="417">
        <v>0</v>
      </c>
      <c r="AI46" s="417">
        <v>0</v>
      </c>
      <c r="AJ46" s="417">
        <v>20.88</v>
      </c>
      <c r="AK46" s="417">
        <v>4184.9418599999999</v>
      </c>
      <c r="AL46" s="417">
        <v>0</v>
      </c>
      <c r="AM46" s="419">
        <v>65452.325979000001</v>
      </c>
      <c r="AO46" s="415">
        <v>931119</v>
      </c>
      <c r="AP46" s="415" t="s">
        <v>4918</v>
      </c>
    </row>
    <row r="47" spans="1:43" s="415" customFormat="1" ht="15.4" customHeight="1">
      <c r="A47" s="416" t="s">
        <v>4721</v>
      </c>
      <c r="B47" s="416" t="s">
        <v>4722</v>
      </c>
      <c r="C47" s="416" t="s">
        <v>4723</v>
      </c>
      <c r="D47" s="416" t="s">
        <v>2941</v>
      </c>
      <c r="E47" s="416" t="s">
        <v>4724</v>
      </c>
      <c r="F47" s="416" t="s">
        <v>4847</v>
      </c>
      <c r="G47" s="416" t="s">
        <v>4848</v>
      </c>
      <c r="H47" s="416" t="s">
        <v>4849</v>
      </c>
      <c r="I47" s="416" t="s">
        <v>4738</v>
      </c>
      <c r="J47" s="416" t="s">
        <v>4871</v>
      </c>
      <c r="K47" s="416" t="s">
        <v>4872</v>
      </c>
      <c r="L47" s="416" t="s">
        <v>4873</v>
      </c>
      <c r="M47" s="416" t="s">
        <v>4732</v>
      </c>
      <c r="N47" s="416" t="s">
        <v>4679</v>
      </c>
      <c r="O47" s="416" t="s">
        <v>4733</v>
      </c>
      <c r="P47" s="417">
        <v>0</v>
      </c>
      <c r="Q47" s="418">
        <v>1</v>
      </c>
      <c r="R47" s="418">
        <v>1</v>
      </c>
      <c r="S47" s="417">
        <v>36822.646000000001</v>
      </c>
      <c r="T47" s="417">
        <v>0</v>
      </c>
      <c r="U47" s="417">
        <v>0</v>
      </c>
      <c r="V47" s="417">
        <v>600</v>
      </c>
      <c r="W47" s="417">
        <v>0</v>
      </c>
      <c r="X47" s="417">
        <v>9875.9999640000005</v>
      </c>
      <c r="Y47" s="417">
        <v>0</v>
      </c>
      <c r="Z47" s="417">
        <v>0</v>
      </c>
      <c r="AA47" s="417">
        <v>0</v>
      </c>
      <c r="AB47" s="417">
        <v>3.3508580000000001</v>
      </c>
      <c r="AC47" s="417">
        <v>544.97516099999996</v>
      </c>
      <c r="AD47" s="417">
        <v>0</v>
      </c>
      <c r="AE47" s="417">
        <v>122.61941899999999</v>
      </c>
      <c r="AF47" s="417">
        <v>0</v>
      </c>
      <c r="AG47" s="417">
        <v>3424.5060779999999</v>
      </c>
      <c r="AH47" s="417">
        <v>0</v>
      </c>
      <c r="AI47" s="417">
        <v>0</v>
      </c>
      <c r="AJ47" s="417">
        <v>20.88</v>
      </c>
      <c r="AK47" s="417">
        <v>3484.5269990000002</v>
      </c>
      <c r="AL47" s="417">
        <v>0</v>
      </c>
      <c r="AM47" s="419">
        <v>54231.909898999998</v>
      </c>
      <c r="AO47" s="415">
        <v>931400</v>
      </c>
      <c r="AP47" s="415" t="s">
        <v>4874</v>
      </c>
    </row>
    <row r="48" spans="1:43" s="415" customFormat="1" ht="15.4" customHeight="1">
      <c r="A48" s="416" t="s">
        <v>4721</v>
      </c>
      <c r="B48" s="416" t="s">
        <v>4722</v>
      </c>
      <c r="C48" s="416" t="s">
        <v>4723</v>
      </c>
      <c r="D48" s="416" t="s">
        <v>2941</v>
      </c>
      <c r="E48" s="416" t="s">
        <v>4724</v>
      </c>
      <c r="F48" s="416" t="s">
        <v>4798</v>
      </c>
      <c r="G48" s="416" t="s">
        <v>4799</v>
      </c>
      <c r="H48" s="416" t="s">
        <v>4800</v>
      </c>
      <c r="I48" s="416" t="s">
        <v>4738</v>
      </c>
      <c r="J48" s="416" t="s">
        <v>4818</v>
      </c>
      <c r="K48" s="416" t="s">
        <v>4819</v>
      </c>
      <c r="L48" s="416" t="s">
        <v>4820</v>
      </c>
      <c r="M48" s="416" t="s">
        <v>4732</v>
      </c>
      <c r="N48" s="416" t="s">
        <v>4679</v>
      </c>
      <c r="O48" s="416" t="s">
        <v>4733</v>
      </c>
      <c r="P48" s="417">
        <v>0</v>
      </c>
      <c r="Q48" s="418">
        <v>1</v>
      </c>
      <c r="R48" s="418">
        <v>1</v>
      </c>
      <c r="S48" s="417">
        <v>32727.552</v>
      </c>
      <c r="T48" s="417">
        <v>0</v>
      </c>
      <c r="U48" s="417">
        <v>0</v>
      </c>
      <c r="V48" s="417">
        <v>0</v>
      </c>
      <c r="W48" s="417">
        <v>0</v>
      </c>
      <c r="X48" s="417">
        <v>9875.9999640000005</v>
      </c>
      <c r="Y48" s="417">
        <v>0</v>
      </c>
      <c r="Z48" s="417">
        <v>0</v>
      </c>
      <c r="AA48" s="417">
        <v>0</v>
      </c>
      <c r="AB48" s="417">
        <v>2.978208</v>
      </c>
      <c r="AC48" s="417">
        <v>484.36777000000001</v>
      </c>
      <c r="AD48" s="417">
        <v>0</v>
      </c>
      <c r="AE48" s="417">
        <v>108.982749</v>
      </c>
      <c r="AF48" s="417">
        <v>0</v>
      </c>
      <c r="AG48" s="417">
        <v>2529.83977</v>
      </c>
      <c r="AH48" s="417">
        <v>0</v>
      </c>
      <c r="AI48" s="417">
        <v>0</v>
      </c>
      <c r="AJ48" s="417">
        <v>20.88</v>
      </c>
      <c r="AK48" s="417">
        <v>3097.0082470000002</v>
      </c>
      <c r="AL48" s="417">
        <v>0</v>
      </c>
      <c r="AM48" s="419">
        <v>48254.258189</v>
      </c>
      <c r="AO48" s="415">
        <v>931400</v>
      </c>
      <c r="AP48" s="415" t="s">
        <v>4821</v>
      </c>
    </row>
    <row r="49" spans="1:43" s="415" customFormat="1" ht="15.4" customHeight="1">
      <c r="A49" s="416" t="s">
        <v>4721</v>
      </c>
      <c r="B49" s="416" t="s">
        <v>4722</v>
      </c>
      <c r="C49" s="416" t="s">
        <v>4723</v>
      </c>
      <c r="D49" s="416" t="s">
        <v>2941</v>
      </c>
      <c r="E49" s="416" t="s">
        <v>4724</v>
      </c>
      <c r="F49" s="416" t="s">
        <v>4894</v>
      </c>
      <c r="G49" s="416" t="s">
        <v>4895</v>
      </c>
      <c r="H49" s="416" t="s">
        <v>4896</v>
      </c>
      <c r="I49" s="416" t="s">
        <v>4769</v>
      </c>
      <c r="J49" s="416" t="s">
        <v>4903</v>
      </c>
      <c r="K49" s="416" t="s">
        <v>4904</v>
      </c>
      <c r="L49" s="416" t="s">
        <v>4905</v>
      </c>
      <c r="M49" s="416" t="s">
        <v>4732</v>
      </c>
      <c r="N49" s="416" t="s">
        <v>4679</v>
      </c>
      <c r="O49" s="416" t="s">
        <v>4733</v>
      </c>
      <c r="P49" s="417">
        <v>0</v>
      </c>
      <c r="Q49" s="418">
        <v>1</v>
      </c>
      <c r="R49" s="418">
        <v>1</v>
      </c>
      <c r="S49" s="417">
        <v>70632.261612000002</v>
      </c>
      <c r="T49" s="417">
        <v>0</v>
      </c>
      <c r="U49" s="417">
        <v>0</v>
      </c>
      <c r="V49" s="417">
        <v>2399.999988</v>
      </c>
      <c r="W49" s="417">
        <v>0</v>
      </c>
      <c r="X49" s="417">
        <v>9875.9999640000005</v>
      </c>
      <c r="Y49" s="417">
        <v>0</v>
      </c>
      <c r="Z49" s="417">
        <v>0</v>
      </c>
      <c r="AA49" s="417">
        <v>0</v>
      </c>
      <c r="AB49" s="417">
        <v>6.4275419999999999</v>
      </c>
      <c r="AC49" s="417">
        <v>0</v>
      </c>
      <c r="AD49" s="417">
        <v>426.618855</v>
      </c>
      <c r="AE49" s="417">
        <v>235.205423</v>
      </c>
      <c r="AF49" s="417">
        <v>0</v>
      </c>
      <c r="AG49" s="417">
        <v>11407.110261</v>
      </c>
      <c r="AH49" s="417">
        <v>0</v>
      </c>
      <c r="AI49" s="417">
        <v>0</v>
      </c>
      <c r="AJ49" s="417">
        <v>20.88</v>
      </c>
      <c r="AK49" s="417">
        <v>1685.9920629999999</v>
      </c>
      <c r="AL49" s="417">
        <v>0</v>
      </c>
      <c r="AM49" s="419">
        <v>96028.671430000002</v>
      </c>
      <c r="AO49" s="415">
        <v>931400</v>
      </c>
      <c r="AP49" s="415" t="s">
        <v>4821</v>
      </c>
    </row>
    <row r="50" spans="1:43" s="415" customFormat="1" ht="15.4" customHeight="1">
      <c r="A50" s="416" t="s">
        <v>4721</v>
      </c>
      <c r="B50" s="416" t="s">
        <v>4722</v>
      </c>
      <c r="C50" s="416" t="s">
        <v>4723</v>
      </c>
      <c r="D50" s="416" t="s">
        <v>2941</v>
      </c>
      <c r="E50" s="416" t="s">
        <v>4724</v>
      </c>
      <c r="F50" s="416" t="s">
        <v>4963</v>
      </c>
      <c r="G50" s="416" t="s">
        <v>4964</v>
      </c>
      <c r="H50" s="416" t="s">
        <v>4965</v>
      </c>
      <c r="I50" s="416" t="s">
        <v>4738</v>
      </c>
      <c r="J50" s="416" t="s">
        <v>4969</v>
      </c>
      <c r="K50" s="416" t="s">
        <v>4970</v>
      </c>
      <c r="L50" s="416" t="s">
        <v>4971</v>
      </c>
      <c r="M50" s="416" t="s">
        <v>4732</v>
      </c>
      <c r="N50" s="416" t="s">
        <v>4679</v>
      </c>
      <c r="O50" s="416" t="s">
        <v>4733</v>
      </c>
      <c r="P50" s="417">
        <v>0</v>
      </c>
      <c r="Q50" s="418">
        <v>1</v>
      </c>
      <c r="R50" s="418">
        <v>1</v>
      </c>
      <c r="S50" s="417">
        <v>59170.466709</v>
      </c>
      <c r="T50" s="417">
        <v>0</v>
      </c>
      <c r="U50" s="417">
        <v>0</v>
      </c>
      <c r="V50" s="417">
        <v>2399.999988</v>
      </c>
      <c r="W50" s="417">
        <v>0</v>
      </c>
      <c r="X50" s="417">
        <v>9875.9999640000005</v>
      </c>
      <c r="Y50" s="417">
        <v>0</v>
      </c>
      <c r="Z50" s="417">
        <v>0</v>
      </c>
      <c r="AA50" s="417">
        <v>0</v>
      </c>
      <c r="AB50" s="417">
        <v>5.3845080000000003</v>
      </c>
      <c r="AC50" s="417">
        <v>875.72291199999995</v>
      </c>
      <c r="AD50" s="417">
        <v>0</v>
      </c>
      <c r="AE50" s="417">
        <v>197.037644</v>
      </c>
      <c r="AF50" s="417">
        <v>0</v>
      </c>
      <c r="AG50" s="417">
        <v>9556.0303750000003</v>
      </c>
      <c r="AH50" s="417">
        <v>0</v>
      </c>
      <c r="AI50" s="417">
        <v>0</v>
      </c>
      <c r="AJ50" s="417">
        <v>20.88</v>
      </c>
      <c r="AK50" s="417">
        <v>5599.3012769999996</v>
      </c>
      <c r="AL50" s="417">
        <v>0</v>
      </c>
      <c r="AM50" s="419">
        <v>86628.062821</v>
      </c>
      <c r="AO50" s="415">
        <v>931400</v>
      </c>
      <c r="AP50" s="415" t="s">
        <v>4821</v>
      </c>
      <c r="AQ50" s="541"/>
    </row>
    <row r="51" spans="1:43" s="415" customFormat="1" ht="15.4" customHeight="1">
      <c r="A51" s="416" t="s">
        <v>4721</v>
      </c>
      <c r="B51" s="416" t="s">
        <v>4722</v>
      </c>
      <c r="C51" s="416" t="s">
        <v>4723</v>
      </c>
      <c r="D51" s="416" t="s">
        <v>2941</v>
      </c>
      <c r="E51" s="416" t="s">
        <v>4724</v>
      </c>
      <c r="F51" s="416" t="s">
        <v>4972</v>
      </c>
      <c r="G51" s="416" t="s">
        <v>4973</v>
      </c>
      <c r="H51" s="416" t="s">
        <v>4974</v>
      </c>
      <c r="I51" s="416" t="s">
        <v>4738</v>
      </c>
      <c r="J51" s="416" t="s">
        <v>4975</v>
      </c>
      <c r="K51" s="416" t="s">
        <v>4976</v>
      </c>
      <c r="L51" s="416" t="s">
        <v>4977</v>
      </c>
      <c r="M51" s="416" t="s">
        <v>4732</v>
      </c>
      <c r="N51" s="416" t="s">
        <v>4679</v>
      </c>
      <c r="O51" s="416" t="s">
        <v>4733</v>
      </c>
      <c r="P51" s="417">
        <v>0</v>
      </c>
      <c r="Q51" s="418">
        <v>1</v>
      </c>
      <c r="R51" s="418">
        <v>1</v>
      </c>
      <c r="S51" s="417">
        <v>55607.316429999999</v>
      </c>
      <c r="T51" s="417">
        <v>0</v>
      </c>
      <c r="U51" s="417">
        <v>0</v>
      </c>
      <c r="V51" s="417">
        <v>600</v>
      </c>
      <c r="W51" s="417">
        <v>0</v>
      </c>
      <c r="X51" s="417">
        <v>9875.9999640000005</v>
      </c>
      <c r="Y51" s="417">
        <v>0</v>
      </c>
      <c r="Z51" s="417">
        <v>0</v>
      </c>
      <c r="AA51" s="417">
        <v>0</v>
      </c>
      <c r="AB51" s="417">
        <v>5.0602689999999999</v>
      </c>
      <c r="AC51" s="417">
        <v>822.98828500000002</v>
      </c>
      <c r="AD51" s="417">
        <v>0</v>
      </c>
      <c r="AE51" s="417">
        <v>185.172361</v>
      </c>
      <c r="AF51" s="417">
        <v>0</v>
      </c>
      <c r="AG51" s="417">
        <v>4298.445557</v>
      </c>
      <c r="AH51" s="417">
        <v>0</v>
      </c>
      <c r="AI51" s="417">
        <v>0</v>
      </c>
      <c r="AJ51" s="417">
        <v>20.88</v>
      </c>
      <c r="AK51" s="417">
        <v>5262.1203569999998</v>
      </c>
      <c r="AL51" s="417">
        <v>0</v>
      </c>
      <c r="AM51" s="419">
        <v>75669.822576999999</v>
      </c>
      <c r="AO51" s="415">
        <v>931260</v>
      </c>
      <c r="AP51" s="415" t="s">
        <v>4978</v>
      </c>
    </row>
    <row r="52" spans="1:43" s="415" customFormat="1" ht="15.4" customHeight="1">
      <c r="A52" s="416" t="s">
        <v>4721</v>
      </c>
      <c r="B52" s="416" t="s">
        <v>4722</v>
      </c>
      <c r="C52" s="416" t="s">
        <v>4723</v>
      </c>
      <c r="D52" s="416" t="s">
        <v>2941</v>
      </c>
      <c r="E52" s="416" t="s">
        <v>4724</v>
      </c>
      <c r="F52" s="416" t="s">
        <v>5022</v>
      </c>
      <c r="G52" s="416" t="s">
        <v>5023</v>
      </c>
      <c r="H52" s="416" t="s">
        <v>5024</v>
      </c>
      <c r="I52" s="416" t="s">
        <v>4738</v>
      </c>
      <c r="J52" s="416" t="s">
        <v>5025</v>
      </c>
      <c r="K52" s="416" t="s">
        <v>5026</v>
      </c>
      <c r="L52" s="416" t="s">
        <v>5027</v>
      </c>
      <c r="M52" s="416" t="s">
        <v>4732</v>
      </c>
      <c r="N52" s="416" t="s">
        <v>4679</v>
      </c>
      <c r="O52" s="416" t="s">
        <v>4733</v>
      </c>
      <c r="P52" s="417">
        <v>0</v>
      </c>
      <c r="Q52" s="418">
        <v>1</v>
      </c>
      <c r="R52" s="418">
        <v>1</v>
      </c>
      <c r="S52" s="417">
        <v>69278.627800000002</v>
      </c>
      <c r="T52" s="417">
        <v>0</v>
      </c>
      <c r="U52" s="417">
        <v>0</v>
      </c>
      <c r="V52" s="417">
        <v>0</v>
      </c>
      <c r="W52" s="417">
        <v>0</v>
      </c>
      <c r="X52" s="417">
        <v>9875.9999640000005</v>
      </c>
      <c r="Y52" s="417">
        <v>0</v>
      </c>
      <c r="Z52" s="417">
        <v>0</v>
      </c>
      <c r="AA52" s="417">
        <v>0</v>
      </c>
      <c r="AB52" s="417">
        <v>6.304354</v>
      </c>
      <c r="AC52" s="417">
        <v>1025.3236890000001</v>
      </c>
      <c r="AD52" s="417">
        <v>0</v>
      </c>
      <c r="AE52" s="417">
        <v>230.697834</v>
      </c>
      <c r="AF52" s="417">
        <v>0</v>
      </c>
      <c r="AG52" s="417">
        <v>5355.2379270000001</v>
      </c>
      <c r="AH52" s="417">
        <v>0</v>
      </c>
      <c r="AI52" s="417">
        <v>0</v>
      </c>
      <c r="AJ52" s="417">
        <v>20.88</v>
      </c>
      <c r="AK52" s="417">
        <v>6555.8365560000002</v>
      </c>
      <c r="AL52" s="417">
        <v>0</v>
      </c>
      <c r="AM52" s="419">
        <v>91092.886601000006</v>
      </c>
      <c r="AO52" s="415">
        <v>931260</v>
      </c>
      <c r="AP52" s="415" t="s">
        <v>4978</v>
      </c>
      <c r="AQ52" s="541"/>
    </row>
    <row r="53" spans="1:43" s="415" customFormat="1" ht="15.4" customHeight="1">
      <c r="A53" s="416" t="s">
        <v>4721</v>
      </c>
      <c r="B53" s="416" t="s">
        <v>4722</v>
      </c>
      <c r="C53" s="416" t="s">
        <v>5050</v>
      </c>
      <c r="D53" s="416" t="s">
        <v>5051</v>
      </c>
      <c r="E53" s="416" t="s">
        <v>5052</v>
      </c>
      <c r="F53" s="416" t="s">
        <v>4847</v>
      </c>
      <c r="G53" s="416" t="s">
        <v>4848</v>
      </c>
      <c r="H53" s="416" t="s">
        <v>4849</v>
      </c>
      <c r="I53" s="416" t="s">
        <v>4738</v>
      </c>
      <c r="J53" s="416" t="s">
        <v>5053</v>
      </c>
      <c r="K53" s="416" t="s">
        <v>5054</v>
      </c>
      <c r="L53" s="416" t="s">
        <v>5055</v>
      </c>
      <c r="M53" s="416" t="s">
        <v>4732</v>
      </c>
      <c r="N53" s="416" t="s">
        <v>4679</v>
      </c>
      <c r="O53" s="416" t="s">
        <v>4733</v>
      </c>
      <c r="P53" s="417">
        <v>0</v>
      </c>
      <c r="Q53" s="418">
        <v>1</v>
      </c>
      <c r="R53" s="418">
        <v>1</v>
      </c>
      <c r="S53" s="417">
        <v>51939.521999999997</v>
      </c>
      <c r="T53" s="417">
        <v>0</v>
      </c>
      <c r="U53" s="417">
        <v>0</v>
      </c>
      <c r="V53" s="417">
        <v>600</v>
      </c>
      <c r="W53" s="417">
        <v>0</v>
      </c>
      <c r="X53" s="417">
        <v>9875.9999640000005</v>
      </c>
      <c r="Y53" s="417">
        <v>0</v>
      </c>
      <c r="Z53" s="417">
        <v>0</v>
      </c>
      <c r="AA53" s="417">
        <v>0</v>
      </c>
      <c r="AB53" s="417">
        <v>4.7265009999999998</v>
      </c>
      <c r="AC53" s="417">
        <v>768.704926</v>
      </c>
      <c r="AD53" s="417">
        <v>0</v>
      </c>
      <c r="AE53" s="417">
        <v>172.958618</v>
      </c>
      <c r="AF53" s="417">
        <v>0</v>
      </c>
      <c r="AG53" s="417">
        <v>8388.2328030000008</v>
      </c>
      <c r="AH53" s="417">
        <v>0</v>
      </c>
      <c r="AI53" s="417">
        <v>0</v>
      </c>
      <c r="AJ53" s="417">
        <v>20.88</v>
      </c>
      <c r="AK53" s="417">
        <v>4915.0369769999998</v>
      </c>
      <c r="AL53" s="417">
        <v>0</v>
      </c>
      <c r="AM53" s="419">
        <v>75744.398245000004</v>
      </c>
      <c r="AO53" s="415">
        <v>931150</v>
      </c>
      <c r="AP53" s="415" t="s">
        <v>5056</v>
      </c>
    </row>
    <row r="54" spans="1:43" s="415" customFormat="1" ht="15.4" customHeight="1">
      <c r="A54" s="416" t="s">
        <v>4721</v>
      </c>
      <c r="B54" s="416" t="s">
        <v>4722</v>
      </c>
      <c r="C54" s="416" t="s">
        <v>5050</v>
      </c>
      <c r="D54" s="416" t="s">
        <v>5051</v>
      </c>
      <c r="E54" s="416" t="s">
        <v>5052</v>
      </c>
      <c r="F54" s="416" t="s">
        <v>4847</v>
      </c>
      <c r="G54" s="416" t="s">
        <v>4848</v>
      </c>
      <c r="H54" s="416" t="s">
        <v>4849</v>
      </c>
      <c r="I54" s="416" t="s">
        <v>4738</v>
      </c>
      <c r="J54" s="416" t="s">
        <v>5057</v>
      </c>
      <c r="K54" s="416" t="s">
        <v>5058</v>
      </c>
      <c r="L54" s="416" t="s">
        <v>5059</v>
      </c>
      <c r="M54" s="416" t="s">
        <v>4732</v>
      </c>
      <c r="N54" s="416" t="s">
        <v>4679</v>
      </c>
      <c r="O54" s="416" t="s">
        <v>4733</v>
      </c>
      <c r="P54" s="417">
        <v>0</v>
      </c>
      <c r="Q54" s="418">
        <v>1</v>
      </c>
      <c r="R54" s="418">
        <v>1</v>
      </c>
      <c r="S54" s="417">
        <v>48018.563110000003</v>
      </c>
      <c r="T54" s="417">
        <v>0</v>
      </c>
      <c r="U54" s="417">
        <v>0</v>
      </c>
      <c r="V54" s="417">
        <v>2399.999988</v>
      </c>
      <c r="W54" s="417">
        <v>0</v>
      </c>
      <c r="X54" s="417">
        <v>9875.9999640000005</v>
      </c>
      <c r="Y54" s="417">
        <v>0</v>
      </c>
      <c r="Z54" s="417">
        <v>0</v>
      </c>
      <c r="AA54" s="417">
        <v>0</v>
      </c>
      <c r="AB54" s="417">
        <v>4.3696910000000004</v>
      </c>
      <c r="AC54" s="417">
        <v>710.67472599999996</v>
      </c>
      <c r="AD54" s="417">
        <v>0</v>
      </c>
      <c r="AE54" s="417">
        <v>159.90181100000001</v>
      </c>
      <c r="AF54" s="417">
        <v>0</v>
      </c>
      <c r="AG54" s="417">
        <v>3711.8349189999999</v>
      </c>
      <c r="AH54" s="417">
        <v>0</v>
      </c>
      <c r="AI54" s="417">
        <v>0</v>
      </c>
      <c r="AJ54" s="417">
        <v>20.88</v>
      </c>
      <c r="AK54" s="417">
        <v>4543.996607</v>
      </c>
      <c r="AL54" s="417">
        <v>0</v>
      </c>
      <c r="AM54" s="419">
        <v>68575.644279</v>
      </c>
      <c r="AO54" s="415">
        <v>931150</v>
      </c>
      <c r="AP54" s="415" t="s">
        <v>5056</v>
      </c>
    </row>
    <row r="55" spans="1:43" s="415" customFormat="1" ht="15.4" customHeight="1">
      <c r="A55" s="416" t="s">
        <v>4721</v>
      </c>
      <c r="B55" s="416" t="s">
        <v>4722</v>
      </c>
      <c r="C55" s="416" t="s">
        <v>5050</v>
      </c>
      <c r="D55" s="416" t="s">
        <v>5051</v>
      </c>
      <c r="E55" s="416" t="s">
        <v>5052</v>
      </c>
      <c r="F55" s="416" t="s">
        <v>4847</v>
      </c>
      <c r="G55" s="416" t="s">
        <v>4848</v>
      </c>
      <c r="H55" s="416" t="s">
        <v>4849</v>
      </c>
      <c r="I55" s="416" t="s">
        <v>4738</v>
      </c>
      <c r="J55" s="416" t="s">
        <v>5060</v>
      </c>
      <c r="K55" s="416" t="s">
        <v>5061</v>
      </c>
      <c r="L55" s="416" t="s">
        <v>5062</v>
      </c>
      <c r="M55" s="416" t="s">
        <v>4732</v>
      </c>
      <c r="N55" s="416" t="s">
        <v>4679</v>
      </c>
      <c r="O55" s="416" t="s">
        <v>4733</v>
      </c>
      <c r="P55" s="417">
        <v>0</v>
      </c>
      <c r="Q55" s="418">
        <v>1</v>
      </c>
      <c r="R55" s="418">
        <v>1</v>
      </c>
      <c r="S55" s="417">
        <v>51939.521999999997</v>
      </c>
      <c r="T55" s="417">
        <v>0</v>
      </c>
      <c r="U55" s="417">
        <v>0</v>
      </c>
      <c r="V55" s="417">
        <v>2399.999988</v>
      </c>
      <c r="W55" s="417">
        <v>0</v>
      </c>
      <c r="X55" s="417">
        <v>9875.9999640000005</v>
      </c>
      <c r="Y55" s="417">
        <v>0</v>
      </c>
      <c r="Z55" s="417">
        <v>0</v>
      </c>
      <c r="AA55" s="417">
        <v>0</v>
      </c>
      <c r="AB55" s="417">
        <v>4.7265009999999998</v>
      </c>
      <c r="AC55" s="417">
        <v>768.704926</v>
      </c>
      <c r="AD55" s="417">
        <v>0</v>
      </c>
      <c r="AE55" s="417">
        <v>172.958618</v>
      </c>
      <c r="AF55" s="417">
        <v>0</v>
      </c>
      <c r="AG55" s="417">
        <v>8388.2328030000008</v>
      </c>
      <c r="AH55" s="417">
        <v>0</v>
      </c>
      <c r="AI55" s="417">
        <v>0</v>
      </c>
      <c r="AJ55" s="417">
        <v>20.88</v>
      </c>
      <c r="AK55" s="417">
        <v>4915.0369769999998</v>
      </c>
      <c r="AL55" s="417">
        <v>0</v>
      </c>
      <c r="AM55" s="419">
        <v>77544.398233</v>
      </c>
      <c r="AO55" s="415">
        <v>931150</v>
      </c>
      <c r="AP55" s="415" t="s">
        <v>5056</v>
      </c>
    </row>
    <row r="56" spans="1:43" s="415" customFormat="1" ht="15.4" customHeight="1">
      <c r="A56" s="416" t="s">
        <v>4721</v>
      </c>
      <c r="B56" s="416" t="s">
        <v>4722</v>
      </c>
      <c r="C56" s="416" t="s">
        <v>5050</v>
      </c>
      <c r="D56" s="416" t="s">
        <v>5051</v>
      </c>
      <c r="E56" s="416" t="s">
        <v>5052</v>
      </c>
      <c r="F56" s="416" t="s">
        <v>4878</v>
      </c>
      <c r="G56" s="416" t="s">
        <v>4879</v>
      </c>
      <c r="H56" s="416" t="s">
        <v>4880</v>
      </c>
      <c r="I56" s="416" t="s">
        <v>4738</v>
      </c>
      <c r="J56" s="416" t="s">
        <v>5063</v>
      </c>
      <c r="K56" s="416" t="s">
        <v>5064</v>
      </c>
      <c r="L56" s="416" t="s">
        <v>5065</v>
      </c>
      <c r="M56" s="416" t="s">
        <v>4732</v>
      </c>
      <c r="N56" s="416" t="s">
        <v>4679</v>
      </c>
      <c r="O56" s="416" t="s">
        <v>4733</v>
      </c>
      <c r="P56" s="417">
        <v>0</v>
      </c>
      <c r="Q56" s="418">
        <v>1</v>
      </c>
      <c r="R56" s="418">
        <v>1</v>
      </c>
      <c r="S56" s="417">
        <v>58841.787581999997</v>
      </c>
      <c r="T56" s="417">
        <v>0</v>
      </c>
      <c r="U56" s="417">
        <v>0</v>
      </c>
      <c r="V56" s="417">
        <v>600</v>
      </c>
      <c r="W56" s="417">
        <v>0</v>
      </c>
      <c r="X56" s="417">
        <v>9875.9999640000005</v>
      </c>
      <c r="Y56" s="417">
        <v>0</v>
      </c>
      <c r="Z56" s="417">
        <v>0</v>
      </c>
      <c r="AA56" s="417">
        <v>0</v>
      </c>
      <c r="AB56" s="417">
        <v>5.3545980000000002</v>
      </c>
      <c r="AC56" s="417">
        <v>870.85844699999996</v>
      </c>
      <c r="AD56" s="417">
        <v>0</v>
      </c>
      <c r="AE56" s="417">
        <v>195.943141</v>
      </c>
      <c r="AF56" s="417">
        <v>0</v>
      </c>
      <c r="AG56" s="417">
        <v>9502.9486909999996</v>
      </c>
      <c r="AH56" s="417">
        <v>0</v>
      </c>
      <c r="AI56" s="417">
        <v>0</v>
      </c>
      <c r="AJ56" s="417">
        <v>20.88</v>
      </c>
      <c r="AK56" s="417">
        <v>1920.0075079999999</v>
      </c>
      <c r="AL56" s="417">
        <v>0</v>
      </c>
      <c r="AM56" s="419">
        <v>80766.978342999995</v>
      </c>
      <c r="AO56" s="415">
        <v>931150</v>
      </c>
      <c r="AP56" s="415" t="s">
        <v>5056</v>
      </c>
    </row>
    <row r="57" spans="1:43" s="415" customFormat="1" ht="15.4" customHeight="1">
      <c r="A57" s="416" t="s">
        <v>4721</v>
      </c>
      <c r="B57" s="416" t="s">
        <v>4722</v>
      </c>
      <c r="C57" s="416" t="s">
        <v>5050</v>
      </c>
      <c r="D57" s="416" t="s">
        <v>5051</v>
      </c>
      <c r="E57" s="416" t="s">
        <v>5052</v>
      </c>
      <c r="F57" s="416" t="s">
        <v>4878</v>
      </c>
      <c r="G57" s="416" t="s">
        <v>4879</v>
      </c>
      <c r="H57" s="416" t="s">
        <v>4880</v>
      </c>
      <c r="I57" s="416" t="s">
        <v>4738</v>
      </c>
      <c r="J57" s="416" t="s">
        <v>5066</v>
      </c>
      <c r="K57" s="416" t="s">
        <v>5067</v>
      </c>
      <c r="L57" s="416" t="s">
        <v>5068</v>
      </c>
      <c r="M57" s="416" t="s">
        <v>4732</v>
      </c>
      <c r="N57" s="416" t="s">
        <v>4679</v>
      </c>
      <c r="O57" s="416" t="s">
        <v>4733</v>
      </c>
      <c r="P57" s="417">
        <v>0</v>
      </c>
      <c r="Q57" s="418">
        <v>1</v>
      </c>
      <c r="R57" s="418">
        <v>1</v>
      </c>
      <c r="S57" s="417">
        <v>58841.787581999997</v>
      </c>
      <c r="T57" s="417">
        <v>0</v>
      </c>
      <c r="U57" s="417">
        <v>0</v>
      </c>
      <c r="V57" s="417">
        <v>600</v>
      </c>
      <c r="W57" s="417">
        <v>0</v>
      </c>
      <c r="X57" s="417">
        <v>9875.9999640000005</v>
      </c>
      <c r="Y57" s="417">
        <v>0</v>
      </c>
      <c r="Z57" s="417">
        <v>0</v>
      </c>
      <c r="AA57" s="417">
        <v>0</v>
      </c>
      <c r="AB57" s="417">
        <v>5.3545980000000002</v>
      </c>
      <c r="AC57" s="417">
        <v>870.85844699999996</v>
      </c>
      <c r="AD57" s="417">
        <v>0</v>
      </c>
      <c r="AE57" s="417">
        <v>195.943141</v>
      </c>
      <c r="AF57" s="417">
        <v>0</v>
      </c>
      <c r="AG57" s="417">
        <v>9502.9486909999996</v>
      </c>
      <c r="AH57" s="417">
        <v>0</v>
      </c>
      <c r="AI57" s="417">
        <v>0</v>
      </c>
      <c r="AJ57" s="417">
        <v>20.88</v>
      </c>
      <c r="AK57" s="417">
        <v>5568.1983270000001</v>
      </c>
      <c r="AL57" s="417">
        <v>0</v>
      </c>
      <c r="AM57" s="419">
        <v>84415.169162000006</v>
      </c>
      <c r="AO57" s="415">
        <v>931150</v>
      </c>
      <c r="AP57" s="415" t="s">
        <v>5056</v>
      </c>
    </row>
    <row r="58" spans="1:43" s="415" customFormat="1" ht="15.4" customHeight="1">
      <c r="A58" s="416" t="s">
        <v>4721</v>
      </c>
      <c r="B58" s="416" t="s">
        <v>4722</v>
      </c>
      <c r="C58" s="416" t="s">
        <v>5050</v>
      </c>
      <c r="D58" s="416" t="s">
        <v>5051</v>
      </c>
      <c r="E58" s="416" t="s">
        <v>5052</v>
      </c>
      <c r="F58" s="416" t="s">
        <v>4878</v>
      </c>
      <c r="G58" s="416" t="s">
        <v>4879</v>
      </c>
      <c r="H58" s="416" t="s">
        <v>4880</v>
      </c>
      <c r="I58" s="416" t="s">
        <v>4738</v>
      </c>
      <c r="J58" s="416" t="s">
        <v>5069</v>
      </c>
      <c r="K58" s="416" t="s">
        <v>5070</v>
      </c>
      <c r="L58" s="416" t="s">
        <v>5071</v>
      </c>
      <c r="M58" s="416" t="s">
        <v>4732</v>
      </c>
      <c r="N58" s="416" t="s">
        <v>4679</v>
      </c>
      <c r="O58" s="416" t="s">
        <v>4733</v>
      </c>
      <c r="P58" s="417">
        <v>0</v>
      </c>
      <c r="Q58" s="418">
        <v>1</v>
      </c>
      <c r="R58" s="418">
        <v>1</v>
      </c>
      <c r="S58" s="417">
        <v>44408.068500000001</v>
      </c>
      <c r="T58" s="417">
        <v>0</v>
      </c>
      <c r="U58" s="417">
        <v>0</v>
      </c>
      <c r="V58" s="417">
        <v>0</v>
      </c>
      <c r="W58" s="417">
        <v>0</v>
      </c>
      <c r="X58" s="417">
        <v>9875.9999640000005</v>
      </c>
      <c r="Y58" s="417">
        <v>0</v>
      </c>
      <c r="Z58" s="417">
        <v>0</v>
      </c>
      <c r="AA58" s="417">
        <v>0</v>
      </c>
      <c r="AB58" s="417">
        <v>4.0411250000000001</v>
      </c>
      <c r="AC58" s="417">
        <v>657.23940500000003</v>
      </c>
      <c r="AD58" s="417">
        <v>0</v>
      </c>
      <c r="AE58" s="417">
        <v>147.87886700000001</v>
      </c>
      <c r="AF58" s="417">
        <v>0</v>
      </c>
      <c r="AG58" s="417">
        <v>4129.9503699999996</v>
      </c>
      <c r="AH58" s="417">
        <v>0</v>
      </c>
      <c r="AI58" s="417">
        <v>0</v>
      </c>
      <c r="AJ58" s="417">
        <v>20.88</v>
      </c>
      <c r="AK58" s="417">
        <v>4202.3355140000003</v>
      </c>
      <c r="AL58" s="417">
        <v>0</v>
      </c>
      <c r="AM58" s="419">
        <v>62641.275473000002</v>
      </c>
      <c r="AO58" s="415">
        <v>931150</v>
      </c>
      <c r="AP58" s="415" t="s">
        <v>5056</v>
      </c>
    </row>
    <row r="59" spans="1:43" s="415" customFormat="1" ht="15.4" customHeight="1">
      <c r="A59" s="416" t="s">
        <v>4721</v>
      </c>
      <c r="B59" s="416" t="s">
        <v>4722</v>
      </c>
      <c r="C59" s="416" t="s">
        <v>5050</v>
      </c>
      <c r="D59" s="416" t="s">
        <v>5051</v>
      </c>
      <c r="E59" s="416" t="s">
        <v>5052</v>
      </c>
      <c r="F59" s="416" t="s">
        <v>4894</v>
      </c>
      <c r="G59" s="416" t="s">
        <v>4895</v>
      </c>
      <c r="H59" s="416" t="s">
        <v>4896</v>
      </c>
      <c r="I59" s="416" t="s">
        <v>4769</v>
      </c>
      <c r="J59" s="416" t="s">
        <v>5072</v>
      </c>
      <c r="K59" s="416" t="s">
        <v>5073</v>
      </c>
      <c r="L59" s="416" t="s">
        <v>5074</v>
      </c>
      <c r="M59" s="416" t="s">
        <v>4732</v>
      </c>
      <c r="N59" s="416" t="s">
        <v>4679</v>
      </c>
      <c r="O59" s="416" t="s">
        <v>4733</v>
      </c>
      <c r="P59" s="417">
        <v>0</v>
      </c>
      <c r="Q59" s="418">
        <v>1</v>
      </c>
      <c r="R59" s="418">
        <v>1</v>
      </c>
      <c r="S59" s="417">
        <v>70632.261612000002</v>
      </c>
      <c r="T59" s="417">
        <v>0</v>
      </c>
      <c r="U59" s="417">
        <v>0</v>
      </c>
      <c r="V59" s="417">
        <v>600</v>
      </c>
      <c r="W59" s="417">
        <v>0</v>
      </c>
      <c r="X59" s="417">
        <v>9875.9999640000005</v>
      </c>
      <c r="Y59" s="417">
        <v>0</v>
      </c>
      <c r="Z59" s="417">
        <v>0</v>
      </c>
      <c r="AA59" s="417">
        <v>0</v>
      </c>
      <c r="AB59" s="417">
        <v>6.4275419999999999</v>
      </c>
      <c r="AC59" s="417">
        <v>0</v>
      </c>
      <c r="AD59" s="417">
        <v>426.618855</v>
      </c>
      <c r="AE59" s="417">
        <v>235.205423</v>
      </c>
      <c r="AF59" s="417">
        <v>0</v>
      </c>
      <c r="AG59" s="417">
        <v>11407.110261</v>
      </c>
      <c r="AH59" s="417">
        <v>0</v>
      </c>
      <c r="AI59" s="417">
        <v>0</v>
      </c>
      <c r="AJ59" s="417">
        <v>20.88</v>
      </c>
      <c r="AK59" s="417">
        <v>1685.9920629999999</v>
      </c>
      <c r="AL59" s="417">
        <v>0</v>
      </c>
      <c r="AM59" s="419">
        <v>94228.671442000006</v>
      </c>
      <c r="AO59" s="415">
        <v>931150</v>
      </c>
      <c r="AP59" s="415" t="s">
        <v>5056</v>
      </c>
    </row>
    <row r="60" spans="1:43" s="415" customFormat="1" ht="15.4" customHeight="1">
      <c r="A60" s="416" t="s">
        <v>4721</v>
      </c>
      <c r="B60" s="416" t="s">
        <v>4722</v>
      </c>
      <c r="C60" s="416" t="s">
        <v>5050</v>
      </c>
      <c r="D60" s="416" t="s">
        <v>5051</v>
      </c>
      <c r="E60" s="416" t="s">
        <v>5052</v>
      </c>
      <c r="F60" s="416" t="s">
        <v>5075</v>
      </c>
      <c r="G60" s="416" t="s">
        <v>5076</v>
      </c>
      <c r="H60" s="416" t="s">
        <v>5077</v>
      </c>
      <c r="I60" s="416" t="s">
        <v>4738</v>
      </c>
      <c r="J60" s="416" t="s">
        <v>5078</v>
      </c>
      <c r="K60" s="416" t="s">
        <v>5079</v>
      </c>
      <c r="L60" s="535" t="s">
        <v>5341</v>
      </c>
      <c r="M60" s="416" t="s">
        <v>4732</v>
      </c>
      <c r="N60" s="416" t="s">
        <v>4679</v>
      </c>
      <c r="O60" s="416" t="s">
        <v>4733</v>
      </c>
      <c r="P60" s="417">
        <v>0</v>
      </c>
      <c r="Q60" s="418">
        <v>1</v>
      </c>
      <c r="R60" s="418">
        <v>1</v>
      </c>
      <c r="S60" s="417">
        <v>58085.55</v>
      </c>
      <c r="T60" s="417">
        <v>0</v>
      </c>
      <c r="U60" s="417">
        <v>0</v>
      </c>
      <c r="V60" s="417">
        <v>0</v>
      </c>
      <c r="W60" s="417">
        <v>0</v>
      </c>
      <c r="X60" s="417">
        <v>9875.9999640000005</v>
      </c>
      <c r="Y60" s="417">
        <v>0</v>
      </c>
      <c r="Z60" s="417">
        <v>0</v>
      </c>
      <c r="AA60" s="417">
        <v>0</v>
      </c>
      <c r="AB60" s="417">
        <v>5.2857979999999998</v>
      </c>
      <c r="AC60" s="417">
        <v>859.66614000000004</v>
      </c>
      <c r="AD60" s="417">
        <v>0</v>
      </c>
      <c r="AE60" s="417">
        <v>193.424882</v>
      </c>
      <c r="AF60" s="417">
        <v>0</v>
      </c>
      <c r="AG60" s="417">
        <v>4490.0130150000005</v>
      </c>
      <c r="AH60" s="417">
        <v>0</v>
      </c>
      <c r="AI60" s="417">
        <v>0</v>
      </c>
      <c r="AJ60" s="417">
        <v>20.88</v>
      </c>
      <c r="AK60" s="417">
        <v>5496.6355970000004</v>
      </c>
      <c r="AL60" s="417">
        <v>0</v>
      </c>
      <c r="AM60" s="419">
        <v>77974.364373999997</v>
      </c>
      <c r="AO60" s="415">
        <v>931150</v>
      </c>
      <c r="AP60" s="415" t="s">
        <v>5056</v>
      </c>
    </row>
    <row r="61" spans="1:43" s="415" customFormat="1" ht="15.4" customHeight="1">
      <c r="A61" s="416" t="s">
        <v>4721</v>
      </c>
      <c r="B61" s="416" t="s">
        <v>4722</v>
      </c>
      <c r="C61" s="416" t="s">
        <v>5050</v>
      </c>
      <c r="D61" s="416" t="s">
        <v>5051</v>
      </c>
      <c r="E61" s="416" t="s">
        <v>5052</v>
      </c>
      <c r="F61" s="416" t="s">
        <v>5075</v>
      </c>
      <c r="G61" s="416" t="s">
        <v>5076</v>
      </c>
      <c r="H61" s="416" t="s">
        <v>5077</v>
      </c>
      <c r="I61" s="416" t="s">
        <v>4738</v>
      </c>
      <c r="J61" s="416" t="s">
        <v>5080</v>
      </c>
      <c r="K61" s="416" t="s">
        <v>5081</v>
      </c>
      <c r="L61" s="416" t="s">
        <v>5082</v>
      </c>
      <c r="M61" s="416" t="s">
        <v>4732</v>
      </c>
      <c r="N61" s="416" t="s">
        <v>4679</v>
      </c>
      <c r="O61" s="416" t="s">
        <v>4733</v>
      </c>
      <c r="P61" s="417">
        <v>0</v>
      </c>
      <c r="Q61" s="418">
        <v>1</v>
      </c>
      <c r="R61" s="418">
        <v>1</v>
      </c>
      <c r="S61" s="417">
        <v>54892.750910000002</v>
      </c>
      <c r="T61" s="417">
        <v>0</v>
      </c>
      <c r="U61" s="417">
        <v>0</v>
      </c>
      <c r="V61" s="417">
        <v>0</v>
      </c>
      <c r="W61" s="417">
        <v>0</v>
      </c>
      <c r="X61" s="417">
        <v>12275.999952</v>
      </c>
      <c r="Y61" s="417">
        <v>0</v>
      </c>
      <c r="Z61" s="417">
        <v>0</v>
      </c>
      <c r="AA61" s="417">
        <v>0</v>
      </c>
      <c r="AB61" s="417">
        <v>4.9952370000000004</v>
      </c>
      <c r="AC61" s="417">
        <v>812.41272100000003</v>
      </c>
      <c r="AD61" s="417">
        <v>0</v>
      </c>
      <c r="AE61" s="417">
        <v>182.792855</v>
      </c>
      <c r="AF61" s="417">
        <v>0</v>
      </c>
      <c r="AG61" s="417">
        <v>4243.2096510000001</v>
      </c>
      <c r="AH61" s="417">
        <v>0</v>
      </c>
      <c r="AI61" s="417">
        <v>0</v>
      </c>
      <c r="AJ61" s="417">
        <v>20.88</v>
      </c>
      <c r="AK61" s="417">
        <v>5194.5010220000004</v>
      </c>
      <c r="AL61" s="417">
        <v>0</v>
      </c>
      <c r="AM61" s="419">
        <v>76632.336771999995</v>
      </c>
      <c r="AO61" s="415">
        <v>931150</v>
      </c>
      <c r="AP61" s="415" t="s">
        <v>5056</v>
      </c>
    </row>
    <row r="62" spans="1:43" s="415" customFormat="1" ht="15.4" customHeight="1">
      <c r="A62" s="416" t="s">
        <v>4721</v>
      </c>
      <c r="B62" s="416" t="s">
        <v>4722</v>
      </c>
      <c r="C62" s="416" t="s">
        <v>5050</v>
      </c>
      <c r="D62" s="416" t="s">
        <v>5051</v>
      </c>
      <c r="E62" s="416" t="s">
        <v>5052</v>
      </c>
      <c r="F62" s="416" t="s">
        <v>5044</v>
      </c>
      <c r="G62" s="416" t="s">
        <v>5045</v>
      </c>
      <c r="H62" s="416" t="s">
        <v>5046</v>
      </c>
      <c r="I62" s="416" t="s">
        <v>4827</v>
      </c>
      <c r="J62" s="416" t="s">
        <v>5083</v>
      </c>
      <c r="K62" s="416" t="s">
        <v>5084</v>
      </c>
      <c r="L62" s="416" t="s">
        <v>5085</v>
      </c>
      <c r="M62" s="416" t="s">
        <v>4732</v>
      </c>
      <c r="N62" s="416" t="s">
        <v>4679</v>
      </c>
      <c r="O62" s="416" t="s">
        <v>4733</v>
      </c>
      <c r="P62" s="417">
        <v>0</v>
      </c>
      <c r="Q62" s="418">
        <v>1</v>
      </c>
      <c r="R62" s="418">
        <v>1</v>
      </c>
      <c r="S62" s="417">
        <v>88703.960009999995</v>
      </c>
      <c r="T62" s="417">
        <v>3548.1583999999998</v>
      </c>
      <c r="U62" s="417">
        <v>0</v>
      </c>
      <c r="V62" s="417">
        <v>0</v>
      </c>
      <c r="W62" s="417">
        <v>200.28</v>
      </c>
      <c r="X62" s="417">
        <v>9875.9999640000005</v>
      </c>
      <c r="Y62" s="417">
        <v>1299.999996</v>
      </c>
      <c r="Z62" s="417">
        <v>0</v>
      </c>
      <c r="AA62" s="417">
        <v>0</v>
      </c>
      <c r="AB62" s="417">
        <v>91.68</v>
      </c>
      <c r="AC62" s="417">
        <v>0</v>
      </c>
      <c r="AD62" s="417">
        <v>557.20279100000005</v>
      </c>
      <c r="AE62" s="417">
        <v>307.19955499999998</v>
      </c>
      <c r="AF62" s="417">
        <v>0</v>
      </c>
      <c r="AG62" s="417">
        <v>7131.0887510000002</v>
      </c>
      <c r="AH62" s="417">
        <v>0</v>
      </c>
      <c r="AI62" s="417">
        <v>0</v>
      </c>
      <c r="AJ62" s="417">
        <v>0</v>
      </c>
      <c r="AK62" s="417">
        <v>7921.6893920000002</v>
      </c>
      <c r="AL62" s="417">
        <v>0</v>
      </c>
      <c r="AM62" s="419">
        <v>118772.85651300001</v>
      </c>
      <c r="AO62" s="415">
        <v>931150</v>
      </c>
      <c r="AP62" s="415" t="s">
        <v>5056</v>
      </c>
      <c r="AQ62" s="541"/>
    </row>
    <row r="63" spans="1:43" s="415" customFormat="1" ht="15.4" customHeight="1">
      <c r="A63" s="416" t="s">
        <v>4721</v>
      </c>
      <c r="B63" s="416" t="s">
        <v>4722</v>
      </c>
      <c r="C63" s="416" t="s">
        <v>5028</v>
      </c>
      <c r="D63" s="416" t="s">
        <v>5029</v>
      </c>
      <c r="E63" s="416" t="s">
        <v>5030</v>
      </c>
      <c r="F63" s="416" t="s">
        <v>4847</v>
      </c>
      <c r="G63" s="416" t="s">
        <v>4848</v>
      </c>
      <c r="H63" s="416" t="s">
        <v>4849</v>
      </c>
      <c r="I63" s="416" t="s">
        <v>4738</v>
      </c>
      <c r="J63" s="416" t="s">
        <v>5031</v>
      </c>
      <c r="K63" s="416" t="s">
        <v>5032</v>
      </c>
      <c r="L63" s="416" t="s">
        <v>5033</v>
      </c>
      <c r="M63" s="416" t="s">
        <v>4732</v>
      </c>
      <c r="N63" s="416" t="s">
        <v>4679</v>
      </c>
      <c r="O63" s="416" t="s">
        <v>4733</v>
      </c>
      <c r="P63" s="417">
        <v>0</v>
      </c>
      <c r="Q63" s="418">
        <v>1</v>
      </c>
      <c r="R63" s="418">
        <v>1</v>
      </c>
      <c r="S63" s="417">
        <v>36273.810239999999</v>
      </c>
      <c r="T63" s="417">
        <v>0</v>
      </c>
      <c r="U63" s="417">
        <v>0</v>
      </c>
      <c r="V63" s="417">
        <v>0</v>
      </c>
      <c r="W63" s="417">
        <v>0</v>
      </c>
      <c r="X63" s="417">
        <v>9875.9999640000005</v>
      </c>
      <c r="Y63" s="417">
        <v>0</v>
      </c>
      <c r="Z63" s="417">
        <v>0</v>
      </c>
      <c r="AA63" s="417">
        <v>0</v>
      </c>
      <c r="AB63" s="417">
        <v>3.3009140000000001</v>
      </c>
      <c r="AC63" s="417">
        <v>536.85239200000001</v>
      </c>
      <c r="AD63" s="417">
        <v>0</v>
      </c>
      <c r="AE63" s="417">
        <v>120.79178899999999</v>
      </c>
      <c r="AF63" s="417">
        <v>0</v>
      </c>
      <c r="AG63" s="417">
        <v>2803.9655320000002</v>
      </c>
      <c r="AH63" s="417">
        <v>0</v>
      </c>
      <c r="AI63" s="417">
        <v>0</v>
      </c>
      <c r="AJ63" s="417">
        <v>20.88</v>
      </c>
      <c r="AK63" s="417">
        <v>3432.5906669999999</v>
      </c>
      <c r="AL63" s="417">
        <v>0</v>
      </c>
      <c r="AM63" s="419">
        <v>52410.547316999997</v>
      </c>
      <c r="AO63" s="415">
        <v>931116</v>
      </c>
      <c r="AP63" s="415" t="s">
        <v>5034</v>
      </c>
    </row>
    <row r="64" spans="1:43" s="415" customFormat="1" ht="15.4" customHeight="1">
      <c r="A64" s="416" t="s">
        <v>4721</v>
      </c>
      <c r="B64" s="416" t="s">
        <v>4722</v>
      </c>
      <c r="C64" s="416" t="s">
        <v>5028</v>
      </c>
      <c r="D64" s="416" t="s">
        <v>5029</v>
      </c>
      <c r="E64" s="416" t="s">
        <v>5030</v>
      </c>
      <c r="F64" s="416" t="s">
        <v>4847</v>
      </c>
      <c r="G64" s="416" t="s">
        <v>4848</v>
      </c>
      <c r="H64" s="416" t="s">
        <v>4849</v>
      </c>
      <c r="I64" s="416" t="s">
        <v>4738</v>
      </c>
      <c r="J64" s="416" t="s">
        <v>5035</v>
      </c>
      <c r="K64" s="416" t="s">
        <v>5036</v>
      </c>
      <c r="L64" s="416" t="s">
        <v>5037</v>
      </c>
      <c r="M64" s="416" t="s">
        <v>4732</v>
      </c>
      <c r="N64" s="416" t="s">
        <v>4679</v>
      </c>
      <c r="O64" s="416" t="s">
        <v>4733</v>
      </c>
      <c r="P64" s="417">
        <v>0</v>
      </c>
      <c r="Q64" s="418">
        <v>1</v>
      </c>
      <c r="R64" s="418">
        <v>1</v>
      </c>
      <c r="S64" s="417">
        <v>45585.496019999999</v>
      </c>
      <c r="T64" s="417">
        <v>0</v>
      </c>
      <c r="U64" s="417">
        <v>0</v>
      </c>
      <c r="V64" s="417">
        <v>0</v>
      </c>
      <c r="W64" s="417">
        <v>0</v>
      </c>
      <c r="X64" s="417">
        <v>9875.9999640000005</v>
      </c>
      <c r="Y64" s="417">
        <v>0</v>
      </c>
      <c r="Z64" s="417">
        <v>0</v>
      </c>
      <c r="AA64" s="417">
        <v>0</v>
      </c>
      <c r="AB64" s="417">
        <v>4.1482830000000002</v>
      </c>
      <c r="AC64" s="417">
        <v>674.665346</v>
      </c>
      <c r="AD64" s="417">
        <v>0</v>
      </c>
      <c r="AE64" s="417">
        <v>151.79969500000001</v>
      </c>
      <c r="AF64" s="417">
        <v>0</v>
      </c>
      <c r="AG64" s="417">
        <v>3523.7588449999998</v>
      </c>
      <c r="AH64" s="417">
        <v>0</v>
      </c>
      <c r="AI64" s="417">
        <v>0</v>
      </c>
      <c r="AJ64" s="417">
        <v>20.88</v>
      </c>
      <c r="AK64" s="417">
        <v>4313.7554689999997</v>
      </c>
      <c r="AL64" s="417">
        <v>0</v>
      </c>
      <c r="AM64" s="419">
        <v>63324.038581000001</v>
      </c>
      <c r="AO64" s="415">
        <v>931116</v>
      </c>
      <c r="AP64" s="415" t="s">
        <v>5034</v>
      </c>
    </row>
    <row r="65" spans="1:43" s="415" customFormat="1" ht="15.4" customHeight="1">
      <c r="A65" s="416" t="s">
        <v>4721</v>
      </c>
      <c r="B65" s="416" t="s">
        <v>4722</v>
      </c>
      <c r="C65" s="416" t="s">
        <v>5028</v>
      </c>
      <c r="D65" s="416" t="s">
        <v>5029</v>
      </c>
      <c r="E65" s="416" t="s">
        <v>5030</v>
      </c>
      <c r="F65" s="416" t="s">
        <v>4878</v>
      </c>
      <c r="G65" s="416" t="s">
        <v>4879</v>
      </c>
      <c r="H65" s="416" t="s">
        <v>4880</v>
      </c>
      <c r="I65" s="416" t="s">
        <v>4738</v>
      </c>
      <c r="J65" s="416" t="s">
        <v>5038</v>
      </c>
      <c r="K65" s="416" t="s">
        <v>5039</v>
      </c>
      <c r="L65" s="416" t="s">
        <v>5040</v>
      </c>
      <c r="M65" s="416" t="s">
        <v>4732</v>
      </c>
      <c r="N65" s="416" t="s">
        <v>4679</v>
      </c>
      <c r="O65" s="416" t="s">
        <v>4733</v>
      </c>
      <c r="P65" s="417">
        <v>0</v>
      </c>
      <c r="Q65" s="418">
        <v>1</v>
      </c>
      <c r="R65" s="418">
        <v>1</v>
      </c>
      <c r="S65" s="417">
        <v>58841.787581999997</v>
      </c>
      <c r="T65" s="417">
        <v>0</v>
      </c>
      <c r="U65" s="417">
        <v>0</v>
      </c>
      <c r="V65" s="417">
        <v>600</v>
      </c>
      <c r="W65" s="417">
        <v>0</v>
      </c>
      <c r="X65" s="417">
        <v>9875.9999640000005</v>
      </c>
      <c r="Y65" s="417">
        <v>0</v>
      </c>
      <c r="Z65" s="417">
        <v>0</v>
      </c>
      <c r="AA65" s="417">
        <v>0</v>
      </c>
      <c r="AB65" s="417">
        <v>5.3545980000000002</v>
      </c>
      <c r="AC65" s="417">
        <v>870.85844699999996</v>
      </c>
      <c r="AD65" s="417">
        <v>0</v>
      </c>
      <c r="AE65" s="417">
        <v>195.943141</v>
      </c>
      <c r="AF65" s="417">
        <v>0</v>
      </c>
      <c r="AG65" s="417">
        <v>9502.9486909999996</v>
      </c>
      <c r="AH65" s="417">
        <v>0</v>
      </c>
      <c r="AI65" s="417">
        <v>0</v>
      </c>
      <c r="AJ65" s="417">
        <v>20.88</v>
      </c>
      <c r="AK65" s="417">
        <v>5568.1983270000001</v>
      </c>
      <c r="AL65" s="417">
        <v>0</v>
      </c>
      <c r="AM65" s="419">
        <v>84415.169162000006</v>
      </c>
      <c r="AO65" s="415">
        <v>931116</v>
      </c>
      <c r="AP65" s="415" t="s">
        <v>5034</v>
      </c>
    </row>
    <row r="66" spans="1:43" s="415" customFormat="1" ht="15.4" customHeight="1">
      <c r="A66" s="416" t="s">
        <v>4721</v>
      </c>
      <c r="B66" s="416" t="s">
        <v>4722</v>
      </c>
      <c r="C66" s="416" t="s">
        <v>5028</v>
      </c>
      <c r="D66" s="416" t="s">
        <v>5029</v>
      </c>
      <c r="E66" s="416" t="s">
        <v>5030</v>
      </c>
      <c r="F66" s="416" t="s">
        <v>5044</v>
      </c>
      <c r="G66" s="416" t="s">
        <v>5045</v>
      </c>
      <c r="H66" s="416" t="s">
        <v>5046</v>
      </c>
      <c r="I66" s="416" t="s">
        <v>4827</v>
      </c>
      <c r="J66" s="416" t="s">
        <v>5047</v>
      </c>
      <c r="K66" s="416" t="s">
        <v>5048</v>
      </c>
      <c r="L66" s="416" t="s">
        <v>5049</v>
      </c>
      <c r="M66" s="416" t="s">
        <v>4732</v>
      </c>
      <c r="N66" s="416" t="s">
        <v>4679</v>
      </c>
      <c r="O66" s="416" t="s">
        <v>4733</v>
      </c>
      <c r="P66" s="417">
        <v>0</v>
      </c>
      <c r="Q66" s="418">
        <v>1</v>
      </c>
      <c r="R66" s="418">
        <v>1</v>
      </c>
      <c r="S66" s="417">
        <v>80898.546677000006</v>
      </c>
      <c r="T66" s="417">
        <v>3235.9418690000002</v>
      </c>
      <c r="U66" s="417">
        <v>0</v>
      </c>
      <c r="V66" s="417">
        <v>300</v>
      </c>
      <c r="W66" s="417">
        <v>200.28</v>
      </c>
      <c r="X66" s="417">
        <v>9875.9999640000005</v>
      </c>
      <c r="Y66" s="417">
        <v>1299.999996</v>
      </c>
      <c r="Z66" s="417">
        <v>0</v>
      </c>
      <c r="AA66" s="417">
        <v>0</v>
      </c>
      <c r="AB66" s="417">
        <v>91.68</v>
      </c>
      <c r="AC66" s="417">
        <v>0</v>
      </c>
      <c r="AD66" s="417">
        <v>508.172303</v>
      </c>
      <c r="AE66" s="417">
        <v>280.16784999999999</v>
      </c>
      <c r="AF66" s="417">
        <v>0</v>
      </c>
      <c r="AG66" s="417">
        <v>6503.5959750000002</v>
      </c>
      <c r="AH66" s="417">
        <v>0</v>
      </c>
      <c r="AI66" s="417">
        <v>0</v>
      </c>
      <c r="AJ66" s="417">
        <v>0</v>
      </c>
      <c r="AK66" s="417">
        <v>7224.6285280000002</v>
      </c>
      <c r="AL66" s="417">
        <v>0</v>
      </c>
      <c r="AM66" s="419">
        <v>109630.67300900001</v>
      </c>
      <c r="AO66" s="415">
        <v>931116</v>
      </c>
      <c r="AP66" s="415" t="s">
        <v>5034</v>
      </c>
      <c r="AQ66" s="541"/>
    </row>
    <row r="67" spans="1:43" s="415" customFormat="1" ht="15.4" customHeight="1">
      <c r="A67" s="416" t="s">
        <v>4721</v>
      </c>
      <c r="B67" s="416" t="s">
        <v>4722</v>
      </c>
      <c r="C67" s="416" t="s">
        <v>4723</v>
      </c>
      <c r="D67" s="416" t="s">
        <v>2941</v>
      </c>
      <c r="E67" s="416" t="s">
        <v>4724</v>
      </c>
      <c r="F67" s="416" t="s">
        <v>4950</v>
      </c>
      <c r="G67" s="416" t="s">
        <v>4951</v>
      </c>
      <c r="H67" s="416" t="s">
        <v>4952</v>
      </c>
      <c r="I67" s="416" t="s">
        <v>4769</v>
      </c>
      <c r="J67" s="416" t="s">
        <v>4953</v>
      </c>
      <c r="K67" s="416" t="s">
        <v>4954</v>
      </c>
      <c r="L67" s="416" t="s">
        <v>4955</v>
      </c>
      <c r="M67" s="416" t="s">
        <v>4732</v>
      </c>
      <c r="N67" s="416" t="s">
        <v>4679</v>
      </c>
      <c r="O67" s="416" t="s">
        <v>4733</v>
      </c>
      <c r="P67" s="417">
        <v>0</v>
      </c>
      <c r="Q67" s="418">
        <v>1</v>
      </c>
      <c r="R67" s="418">
        <v>1</v>
      </c>
      <c r="S67" s="417">
        <v>88220.430999999997</v>
      </c>
      <c r="T67" s="417">
        <v>0</v>
      </c>
      <c r="U67" s="417">
        <v>0</v>
      </c>
      <c r="V67" s="417">
        <v>2399.999988</v>
      </c>
      <c r="W67" s="417">
        <v>0</v>
      </c>
      <c r="X67" s="417">
        <v>9875.9999640000005</v>
      </c>
      <c r="Y67" s="417">
        <v>0</v>
      </c>
      <c r="Z67" s="417">
        <v>0</v>
      </c>
      <c r="AA67" s="417">
        <v>0</v>
      </c>
      <c r="AB67" s="417">
        <v>8.0280539999999991</v>
      </c>
      <c r="AC67" s="417">
        <v>0</v>
      </c>
      <c r="AD67" s="417">
        <v>532.85141099999998</v>
      </c>
      <c r="AE67" s="417">
        <v>293.77402899999998</v>
      </c>
      <c r="AF67" s="417">
        <v>0</v>
      </c>
      <c r="AG67" s="417">
        <v>14247.599609000001</v>
      </c>
      <c r="AH67" s="417">
        <v>0</v>
      </c>
      <c r="AI67" s="417">
        <v>0</v>
      </c>
      <c r="AJ67" s="417">
        <v>20.88</v>
      </c>
      <c r="AK67" s="417">
        <v>7575.4883950000003</v>
      </c>
      <c r="AL67" s="417">
        <v>0</v>
      </c>
      <c r="AM67" s="419">
        <v>122348.42701</v>
      </c>
      <c r="AO67" s="415">
        <v>931210</v>
      </c>
      <c r="AP67" s="415" t="s">
        <v>4956</v>
      </c>
    </row>
    <row r="68" spans="1:43" s="415" customFormat="1" ht="15.4" customHeight="1">
      <c r="A68" s="416" t="s">
        <v>4721</v>
      </c>
      <c r="B68" s="416" t="s">
        <v>4722</v>
      </c>
      <c r="C68" s="416" t="s">
        <v>4723</v>
      </c>
      <c r="D68" s="416" t="s">
        <v>2941</v>
      </c>
      <c r="E68" s="416" t="s">
        <v>4724</v>
      </c>
      <c r="F68" s="416" t="s">
        <v>4766</v>
      </c>
      <c r="G68" s="416" t="s">
        <v>4767</v>
      </c>
      <c r="H68" s="416" t="s">
        <v>4768</v>
      </c>
      <c r="I68" s="416" t="s">
        <v>4769</v>
      </c>
      <c r="J68" s="416" t="s">
        <v>4770</v>
      </c>
      <c r="K68" s="416" t="s">
        <v>4771</v>
      </c>
      <c r="L68" s="416" t="s">
        <v>4772</v>
      </c>
      <c r="M68" s="416" t="s">
        <v>4732</v>
      </c>
      <c r="N68" s="416" t="s">
        <v>4679</v>
      </c>
      <c r="O68" s="416" t="s">
        <v>4733</v>
      </c>
      <c r="P68" s="417">
        <v>0</v>
      </c>
      <c r="Q68" s="418">
        <v>1</v>
      </c>
      <c r="R68" s="418">
        <v>1</v>
      </c>
      <c r="S68" s="417">
        <v>80085.119418000002</v>
      </c>
      <c r="T68" s="417">
        <v>0</v>
      </c>
      <c r="U68" s="417">
        <v>0</v>
      </c>
      <c r="V68" s="417">
        <v>600</v>
      </c>
      <c r="W68" s="417">
        <v>0</v>
      </c>
      <c r="X68" s="417">
        <v>9875.9999640000005</v>
      </c>
      <c r="Y68" s="417">
        <v>0</v>
      </c>
      <c r="Z68" s="417">
        <v>0</v>
      </c>
      <c r="AA68" s="417">
        <v>0</v>
      </c>
      <c r="AB68" s="417">
        <v>7.2877460000000003</v>
      </c>
      <c r="AC68" s="417">
        <v>0</v>
      </c>
      <c r="AD68" s="417">
        <v>483.71411899999998</v>
      </c>
      <c r="AE68" s="417">
        <v>266.68345699999998</v>
      </c>
      <c r="AF68" s="417">
        <v>0</v>
      </c>
      <c r="AG68" s="417">
        <v>12933.746789000001</v>
      </c>
      <c r="AH68" s="417">
        <v>0</v>
      </c>
      <c r="AI68" s="417">
        <v>0</v>
      </c>
      <c r="AJ68" s="417">
        <v>20.88</v>
      </c>
      <c r="AK68" s="417">
        <v>6876.9092220000002</v>
      </c>
      <c r="AL68" s="417">
        <v>0</v>
      </c>
      <c r="AM68" s="419">
        <v>110399.943139</v>
      </c>
      <c r="AO68" s="415">
        <v>931400</v>
      </c>
      <c r="AP68" s="415" t="s">
        <v>4773</v>
      </c>
    </row>
    <row r="69" spans="1:43" s="415" customFormat="1" ht="15.4" customHeight="1">
      <c r="A69" s="416" t="s">
        <v>4721</v>
      </c>
      <c r="B69" s="416" t="s">
        <v>4722</v>
      </c>
      <c r="C69" s="416" t="s">
        <v>4723</v>
      </c>
      <c r="D69" s="416" t="s">
        <v>2941</v>
      </c>
      <c r="E69" s="416" t="s">
        <v>4724</v>
      </c>
      <c r="F69" s="416" t="s">
        <v>4766</v>
      </c>
      <c r="G69" s="416" t="s">
        <v>4767</v>
      </c>
      <c r="H69" s="416" t="s">
        <v>4768</v>
      </c>
      <c r="I69" s="416" t="s">
        <v>4769</v>
      </c>
      <c r="J69" s="416" t="s">
        <v>4774</v>
      </c>
      <c r="K69" s="416" t="s">
        <v>4775</v>
      </c>
      <c r="L69" s="416" t="s">
        <v>4776</v>
      </c>
      <c r="M69" s="416" t="s">
        <v>4732</v>
      </c>
      <c r="N69" s="416" t="s">
        <v>4679</v>
      </c>
      <c r="O69" s="416" t="s">
        <v>4733</v>
      </c>
      <c r="P69" s="417">
        <v>0</v>
      </c>
      <c r="Q69" s="418">
        <v>1</v>
      </c>
      <c r="R69" s="418">
        <v>1</v>
      </c>
      <c r="S69" s="417">
        <v>80085.119418000002</v>
      </c>
      <c r="T69" s="417">
        <v>0</v>
      </c>
      <c r="U69" s="417">
        <v>0</v>
      </c>
      <c r="V69" s="417">
        <v>0</v>
      </c>
      <c r="W69" s="417">
        <v>0</v>
      </c>
      <c r="X69" s="417">
        <v>9875.9999640000005</v>
      </c>
      <c r="Y69" s="417">
        <v>0</v>
      </c>
      <c r="Z69" s="417">
        <v>0</v>
      </c>
      <c r="AA69" s="417">
        <v>0</v>
      </c>
      <c r="AB69" s="417">
        <v>7.2877460000000003</v>
      </c>
      <c r="AC69" s="417">
        <v>0</v>
      </c>
      <c r="AD69" s="417">
        <v>483.71411899999998</v>
      </c>
      <c r="AE69" s="417">
        <v>266.68345699999998</v>
      </c>
      <c r="AF69" s="417">
        <v>0</v>
      </c>
      <c r="AG69" s="417">
        <v>12933.746789000001</v>
      </c>
      <c r="AH69" s="417">
        <v>0</v>
      </c>
      <c r="AI69" s="417">
        <v>0</v>
      </c>
      <c r="AJ69" s="417">
        <v>20.88</v>
      </c>
      <c r="AK69" s="417">
        <v>1911.631807</v>
      </c>
      <c r="AL69" s="417">
        <v>0</v>
      </c>
      <c r="AM69" s="419">
        <v>104834.66572400001</v>
      </c>
      <c r="AO69" s="415">
        <v>931400</v>
      </c>
      <c r="AP69" s="415" t="s">
        <v>4773</v>
      </c>
      <c r="AQ69" s="541"/>
    </row>
    <row r="70" spans="1:43" s="415" customFormat="1" ht="15.4" customHeight="1">
      <c r="A70" s="416" t="s">
        <v>4721</v>
      </c>
      <c r="B70" s="416" t="s">
        <v>4722</v>
      </c>
      <c r="C70" s="416" t="s">
        <v>4723</v>
      </c>
      <c r="D70" s="416" t="s">
        <v>2941</v>
      </c>
      <c r="E70" s="416" t="s">
        <v>4724</v>
      </c>
      <c r="F70" s="416" t="s">
        <v>4798</v>
      </c>
      <c r="G70" s="416" t="s">
        <v>4799</v>
      </c>
      <c r="H70" s="416" t="s">
        <v>4800</v>
      </c>
      <c r="I70" s="416" t="s">
        <v>4738</v>
      </c>
      <c r="J70" s="416" t="s">
        <v>4801</v>
      </c>
      <c r="K70" s="416" t="s">
        <v>4802</v>
      </c>
      <c r="L70" s="416" t="s">
        <v>4803</v>
      </c>
      <c r="M70" s="416" t="s">
        <v>4732</v>
      </c>
      <c r="N70" s="416" t="s">
        <v>4679</v>
      </c>
      <c r="O70" s="416" t="s">
        <v>4733</v>
      </c>
      <c r="P70" s="417">
        <v>0</v>
      </c>
      <c r="Q70" s="418">
        <v>1</v>
      </c>
      <c r="R70" s="418">
        <v>1</v>
      </c>
      <c r="S70" s="417">
        <v>32977.152000000002</v>
      </c>
      <c r="T70" s="417">
        <v>0</v>
      </c>
      <c r="U70" s="417">
        <v>0</v>
      </c>
      <c r="V70" s="417">
        <v>0</v>
      </c>
      <c r="W70" s="417">
        <v>0</v>
      </c>
      <c r="X70" s="417">
        <v>9875.9999640000005</v>
      </c>
      <c r="Y70" s="417">
        <v>0</v>
      </c>
      <c r="Z70" s="417">
        <v>0</v>
      </c>
      <c r="AA70" s="417">
        <v>0</v>
      </c>
      <c r="AB70" s="417">
        <v>3.0009229999999998</v>
      </c>
      <c r="AC70" s="417">
        <v>488.06184999999999</v>
      </c>
      <c r="AD70" s="417">
        <v>0</v>
      </c>
      <c r="AE70" s="417">
        <v>109.813919</v>
      </c>
      <c r="AF70" s="417">
        <v>0</v>
      </c>
      <c r="AG70" s="417">
        <v>2549.1338500000002</v>
      </c>
      <c r="AH70" s="417">
        <v>0</v>
      </c>
      <c r="AI70" s="417">
        <v>0</v>
      </c>
      <c r="AJ70" s="417">
        <v>20.88</v>
      </c>
      <c r="AK70" s="417">
        <v>3120.6278969999998</v>
      </c>
      <c r="AL70" s="417">
        <v>0</v>
      </c>
      <c r="AM70" s="419">
        <v>48546.794633999998</v>
      </c>
      <c r="AO70" s="415">
        <v>931400</v>
      </c>
      <c r="AP70" s="415" t="s">
        <v>4804</v>
      </c>
    </row>
    <row r="71" spans="1:43" s="415" customFormat="1" ht="15.4" customHeight="1">
      <c r="A71" s="416" t="s">
        <v>4721</v>
      </c>
      <c r="B71" s="416" t="s">
        <v>4722</v>
      </c>
      <c r="C71" s="416" t="s">
        <v>4723</v>
      </c>
      <c r="D71" s="416" t="s">
        <v>2941</v>
      </c>
      <c r="E71" s="416" t="s">
        <v>4724</v>
      </c>
      <c r="F71" s="416" t="s">
        <v>4798</v>
      </c>
      <c r="G71" s="416" t="s">
        <v>4799</v>
      </c>
      <c r="H71" s="416" t="s">
        <v>4800</v>
      </c>
      <c r="I71" s="416" t="s">
        <v>4738</v>
      </c>
      <c r="J71" s="416" t="s">
        <v>4822</v>
      </c>
      <c r="K71" s="416" t="s">
        <v>4823</v>
      </c>
      <c r="L71" s="416" t="s">
        <v>4814</v>
      </c>
      <c r="M71" s="416" t="s">
        <v>4732</v>
      </c>
      <c r="N71" s="416" t="s">
        <v>4679</v>
      </c>
      <c r="O71" s="416" t="s">
        <v>4733</v>
      </c>
      <c r="P71" s="417">
        <v>0</v>
      </c>
      <c r="Q71" s="418">
        <v>1</v>
      </c>
      <c r="R71" s="418">
        <v>1</v>
      </c>
      <c r="S71" s="417">
        <v>38396.160000000003</v>
      </c>
      <c r="T71" s="417">
        <v>0</v>
      </c>
      <c r="U71" s="417">
        <v>0</v>
      </c>
      <c r="V71" s="417">
        <v>0</v>
      </c>
      <c r="W71" s="417">
        <v>0</v>
      </c>
      <c r="X71" s="417">
        <v>9875.9999640000005</v>
      </c>
      <c r="Y71" s="417">
        <v>0</v>
      </c>
      <c r="Z71" s="417">
        <v>0</v>
      </c>
      <c r="AA71" s="417">
        <v>0</v>
      </c>
      <c r="AB71" s="417">
        <v>3.4940560000000001</v>
      </c>
      <c r="AC71" s="417">
        <v>568.26316799999995</v>
      </c>
      <c r="AD71" s="417">
        <v>0</v>
      </c>
      <c r="AE71" s="417">
        <v>127.859213</v>
      </c>
      <c r="AF71" s="417">
        <v>0</v>
      </c>
      <c r="AG71" s="417">
        <v>2968.0231680000002</v>
      </c>
      <c r="AH71" s="417">
        <v>0</v>
      </c>
      <c r="AI71" s="417">
        <v>0</v>
      </c>
      <c r="AJ71" s="417">
        <v>20.88</v>
      </c>
      <c r="AK71" s="417">
        <v>3633.428621</v>
      </c>
      <c r="AL71" s="417">
        <v>0</v>
      </c>
      <c r="AM71" s="419">
        <v>54897.985808999998</v>
      </c>
      <c r="AO71" s="415">
        <v>931400</v>
      </c>
      <c r="AP71" s="533" t="s">
        <v>4804</v>
      </c>
    </row>
    <row r="72" spans="1:43" s="415" customFormat="1" ht="15.4" customHeight="1">
      <c r="A72" s="416" t="s">
        <v>4721</v>
      </c>
      <c r="B72" s="416" t="s">
        <v>4722</v>
      </c>
      <c r="C72" s="416" t="s">
        <v>4723</v>
      </c>
      <c r="D72" s="416" t="s">
        <v>2941</v>
      </c>
      <c r="E72" s="416" t="s">
        <v>4724</v>
      </c>
      <c r="F72" s="416" t="s">
        <v>4847</v>
      </c>
      <c r="G72" s="416" t="s">
        <v>4848</v>
      </c>
      <c r="H72" s="416" t="s">
        <v>4849</v>
      </c>
      <c r="I72" s="416" t="s">
        <v>4738</v>
      </c>
      <c r="J72" s="416" t="s">
        <v>4858</v>
      </c>
      <c r="K72" s="416" t="s">
        <v>4859</v>
      </c>
      <c r="L72" s="416" t="s">
        <v>4860</v>
      </c>
      <c r="M72" s="416" t="s">
        <v>4732</v>
      </c>
      <c r="N72" s="416" t="s">
        <v>4679</v>
      </c>
      <c r="O72" s="416" t="s">
        <v>4733</v>
      </c>
      <c r="P72" s="417">
        <v>0</v>
      </c>
      <c r="Q72" s="418">
        <v>1</v>
      </c>
      <c r="R72" s="418">
        <v>1</v>
      </c>
      <c r="S72" s="417">
        <v>51939.521999999997</v>
      </c>
      <c r="T72" s="417">
        <v>0</v>
      </c>
      <c r="U72" s="417">
        <v>0</v>
      </c>
      <c r="V72" s="417">
        <v>0</v>
      </c>
      <c r="W72" s="417">
        <v>0</v>
      </c>
      <c r="X72" s="417">
        <v>12275.999952</v>
      </c>
      <c r="Y72" s="417">
        <v>0</v>
      </c>
      <c r="Z72" s="417">
        <v>0</v>
      </c>
      <c r="AA72" s="417">
        <v>0</v>
      </c>
      <c r="AB72" s="417">
        <v>4.7265009999999998</v>
      </c>
      <c r="AC72" s="417">
        <v>768.704926</v>
      </c>
      <c r="AD72" s="417">
        <v>0</v>
      </c>
      <c r="AE72" s="417">
        <v>172.958618</v>
      </c>
      <c r="AF72" s="417">
        <v>0</v>
      </c>
      <c r="AG72" s="417">
        <v>8388.2328030000008</v>
      </c>
      <c r="AH72" s="417">
        <v>0</v>
      </c>
      <c r="AI72" s="417">
        <v>0</v>
      </c>
      <c r="AJ72" s="417">
        <v>20.88</v>
      </c>
      <c r="AK72" s="417">
        <v>4915.0369769999998</v>
      </c>
      <c r="AL72" s="417">
        <v>0</v>
      </c>
      <c r="AM72" s="419">
        <v>77544.398233</v>
      </c>
      <c r="AO72" s="415">
        <v>931400</v>
      </c>
      <c r="AP72" s="415" t="s">
        <v>4804</v>
      </c>
    </row>
    <row r="73" spans="1:43" s="415" customFormat="1" ht="15.4" customHeight="1">
      <c r="A73" s="416" t="s">
        <v>4721</v>
      </c>
      <c r="B73" s="416" t="s">
        <v>4722</v>
      </c>
      <c r="C73" s="416" t="s">
        <v>4723</v>
      </c>
      <c r="D73" s="416" t="s">
        <v>2941</v>
      </c>
      <c r="E73" s="416" t="s">
        <v>4724</v>
      </c>
      <c r="F73" s="416" t="s">
        <v>4847</v>
      </c>
      <c r="G73" s="416" t="s">
        <v>4848</v>
      </c>
      <c r="H73" s="416" t="s">
        <v>4849</v>
      </c>
      <c r="I73" s="416" t="s">
        <v>4738</v>
      </c>
      <c r="J73" s="416" t="s">
        <v>4865</v>
      </c>
      <c r="K73" s="416" t="s">
        <v>4866</v>
      </c>
      <c r="L73" s="416" t="s">
        <v>4867</v>
      </c>
      <c r="M73" s="416" t="s">
        <v>4732</v>
      </c>
      <c r="N73" s="416" t="s">
        <v>4679</v>
      </c>
      <c r="O73" s="416" t="s">
        <v>4733</v>
      </c>
      <c r="P73" s="417">
        <v>0</v>
      </c>
      <c r="Q73" s="418">
        <v>1</v>
      </c>
      <c r="R73" s="418">
        <v>1</v>
      </c>
      <c r="S73" s="417">
        <v>48447.555610000003</v>
      </c>
      <c r="T73" s="417">
        <v>0</v>
      </c>
      <c r="U73" s="417">
        <v>0</v>
      </c>
      <c r="V73" s="417">
        <v>600</v>
      </c>
      <c r="W73" s="417">
        <v>0</v>
      </c>
      <c r="X73" s="417">
        <v>9875.9999640000005</v>
      </c>
      <c r="Y73" s="417">
        <v>0</v>
      </c>
      <c r="Z73" s="417">
        <v>0</v>
      </c>
      <c r="AA73" s="417">
        <v>0</v>
      </c>
      <c r="AB73" s="417">
        <v>4.4087269999999998</v>
      </c>
      <c r="AC73" s="417">
        <v>717.02381200000002</v>
      </c>
      <c r="AD73" s="417">
        <v>0</v>
      </c>
      <c r="AE73" s="417">
        <v>161.33035699999999</v>
      </c>
      <c r="AF73" s="417">
        <v>0</v>
      </c>
      <c r="AG73" s="417">
        <v>3744.9960369999999</v>
      </c>
      <c r="AH73" s="417">
        <v>0</v>
      </c>
      <c r="AI73" s="417">
        <v>0</v>
      </c>
      <c r="AJ73" s="417">
        <v>20.88</v>
      </c>
      <c r="AK73" s="417">
        <v>4584.5921630000003</v>
      </c>
      <c r="AL73" s="417">
        <v>0</v>
      </c>
      <c r="AM73" s="419">
        <v>67278.432501000003</v>
      </c>
      <c r="AO73" s="415">
        <v>931400</v>
      </c>
      <c r="AP73" s="415" t="s">
        <v>4804</v>
      </c>
    </row>
    <row r="74" spans="1:43" s="415" customFormat="1" ht="15.4" customHeight="1">
      <c r="A74" s="416" t="s">
        <v>4721</v>
      </c>
      <c r="B74" s="416" t="s">
        <v>4722</v>
      </c>
      <c r="C74" s="416" t="s">
        <v>4723</v>
      </c>
      <c r="D74" s="416" t="s">
        <v>2941</v>
      </c>
      <c r="E74" s="416" t="s">
        <v>4724</v>
      </c>
      <c r="F74" s="416" t="s">
        <v>4847</v>
      </c>
      <c r="G74" s="416" t="s">
        <v>4848</v>
      </c>
      <c r="H74" s="416" t="s">
        <v>4849</v>
      </c>
      <c r="I74" s="416" t="s">
        <v>4738</v>
      </c>
      <c r="J74" s="416" t="s">
        <v>4868</v>
      </c>
      <c r="K74" s="416" t="s">
        <v>4869</v>
      </c>
      <c r="L74" s="416" t="s">
        <v>4870</v>
      </c>
      <c r="M74" s="416" t="s">
        <v>4732</v>
      </c>
      <c r="N74" s="416" t="s">
        <v>4679</v>
      </c>
      <c r="O74" s="416" t="s">
        <v>4733</v>
      </c>
      <c r="P74" s="417">
        <v>0</v>
      </c>
      <c r="Q74" s="418">
        <v>1</v>
      </c>
      <c r="R74" s="418">
        <v>1</v>
      </c>
      <c r="S74" s="417">
        <v>51939.521999999997</v>
      </c>
      <c r="T74" s="417">
        <v>0</v>
      </c>
      <c r="U74" s="417">
        <v>0</v>
      </c>
      <c r="V74" s="417">
        <v>600</v>
      </c>
      <c r="W74" s="417">
        <v>0</v>
      </c>
      <c r="X74" s="417">
        <v>9875.9999640000005</v>
      </c>
      <c r="Y74" s="417">
        <v>0</v>
      </c>
      <c r="Z74" s="417">
        <v>0</v>
      </c>
      <c r="AA74" s="417">
        <v>0</v>
      </c>
      <c r="AB74" s="417">
        <v>4.7265009999999998</v>
      </c>
      <c r="AC74" s="417">
        <v>768.704926</v>
      </c>
      <c r="AD74" s="417">
        <v>0</v>
      </c>
      <c r="AE74" s="417">
        <v>172.958618</v>
      </c>
      <c r="AF74" s="417">
        <v>0</v>
      </c>
      <c r="AG74" s="417">
        <v>4014.9250510000002</v>
      </c>
      <c r="AH74" s="417">
        <v>0</v>
      </c>
      <c r="AI74" s="417">
        <v>0</v>
      </c>
      <c r="AJ74" s="417">
        <v>20.88</v>
      </c>
      <c r="AK74" s="417">
        <v>4915.0369769999998</v>
      </c>
      <c r="AL74" s="417">
        <v>0</v>
      </c>
      <c r="AM74" s="419">
        <v>71371.090492999996</v>
      </c>
      <c r="AO74" s="415">
        <v>931400</v>
      </c>
      <c r="AP74" s="415" t="s">
        <v>4804</v>
      </c>
    </row>
    <row r="75" spans="1:43" s="415" customFormat="1" ht="15.4" customHeight="1">
      <c r="A75" s="416" t="s">
        <v>4721</v>
      </c>
      <c r="B75" s="416" t="s">
        <v>4722</v>
      </c>
      <c r="C75" s="416" t="s">
        <v>4723</v>
      </c>
      <c r="D75" s="416" t="s">
        <v>2941</v>
      </c>
      <c r="E75" s="416" t="s">
        <v>4724</v>
      </c>
      <c r="F75" s="416" t="s">
        <v>4878</v>
      </c>
      <c r="G75" s="416" t="s">
        <v>4879</v>
      </c>
      <c r="H75" s="416" t="s">
        <v>4880</v>
      </c>
      <c r="I75" s="416" t="s">
        <v>4738</v>
      </c>
      <c r="J75" s="416" t="s">
        <v>4884</v>
      </c>
      <c r="K75" s="416" t="s">
        <v>4885</v>
      </c>
      <c r="L75" s="416" t="s">
        <v>4886</v>
      </c>
      <c r="M75" s="416" t="s">
        <v>4732</v>
      </c>
      <c r="N75" s="416" t="s">
        <v>4679</v>
      </c>
      <c r="O75" s="416" t="s">
        <v>4733</v>
      </c>
      <c r="P75" s="417">
        <v>0</v>
      </c>
      <c r="Q75" s="418">
        <v>1</v>
      </c>
      <c r="R75" s="418">
        <v>1</v>
      </c>
      <c r="S75" s="417">
        <v>41202.414720000001</v>
      </c>
      <c r="T75" s="417">
        <v>0</v>
      </c>
      <c r="U75" s="417">
        <v>0</v>
      </c>
      <c r="V75" s="417">
        <v>0</v>
      </c>
      <c r="W75" s="417">
        <v>0</v>
      </c>
      <c r="X75" s="417">
        <v>9875.9999640000005</v>
      </c>
      <c r="Y75" s="417">
        <v>0</v>
      </c>
      <c r="Z75" s="417">
        <v>0</v>
      </c>
      <c r="AA75" s="417">
        <v>0</v>
      </c>
      <c r="AB75" s="417">
        <v>3.749409</v>
      </c>
      <c r="AC75" s="417">
        <v>609.79574000000002</v>
      </c>
      <c r="AD75" s="417">
        <v>0</v>
      </c>
      <c r="AE75" s="417">
        <v>137.20402999999999</v>
      </c>
      <c r="AF75" s="417">
        <v>0</v>
      </c>
      <c r="AG75" s="417">
        <v>3184.9466600000001</v>
      </c>
      <c r="AH75" s="417">
        <v>0</v>
      </c>
      <c r="AI75" s="417">
        <v>0</v>
      </c>
      <c r="AJ75" s="417">
        <v>20.88</v>
      </c>
      <c r="AK75" s="417">
        <v>3898.9844910000002</v>
      </c>
      <c r="AL75" s="417">
        <v>0</v>
      </c>
      <c r="AM75" s="419">
        <v>58186.975244000001</v>
      </c>
      <c r="AO75" s="415">
        <v>931400</v>
      </c>
      <c r="AP75" s="415" t="s">
        <v>4804</v>
      </c>
    </row>
    <row r="76" spans="1:43" s="415" customFormat="1" ht="15.4" customHeight="1">
      <c r="A76" s="416" t="s">
        <v>4721</v>
      </c>
      <c r="B76" s="416" t="s">
        <v>4722</v>
      </c>
      <c r="C76" s="416" t="s">
        <v>4723</v>
      </c>
      <c r="D76" s="416" t="s">
        <v>2941</v>
      </c>
      <c r="E76" s="416" t="s">
        <v>4724</v>
      </c>
      <c r="F76" s="416" t="s">
        <v>4878</v>
      </c>
      <c r="G76" s="416" t="s">
        <v>4879</v>
      </c>
      <c r="H76" s="416" t="s">
        <v>4880</v>
      </c>
      <c r="I76" s="416" t="s">
        <v>4738</v>
      </c>
      <c r="J76" s="416" t="s">
        <v>4887</v>
      </c>
      <c r="K76" s="416" t="s">
        <v>4888</v>
      </c>
      <c r="L76" s="416" t="s">
        <v>4889</v>
      </c>
      <c r="M76" s="416" t="s">
        <v>4732</v>
      </c>
      <c r="N76" s="416" t="s">
        <v>4679</v>
      </c>
      <c r="O76" s="416" t="s">
        <v>4733</v>
      </c>
      <c r="P76" s="417">
        <v>0</v>
      </c>
      <c r="Q76" s="418">
        <v>1</v>
      </c>
      <c r="R76" s="418">
        <v>1</v>
      </c>
      <c r="S76" s="417">
        <v>48437.292107000001</v>
      </c>
      <c r="T76" s="417">
        <v>0</v>
      </c>
      <c r="U76" s="417">
        <v>0</v>
      </c>
      <c r="V76" s="417">
        <v>600</v>
      </c>
      <c r="W76" s="417">
        <v>0</v>
      </c>
      <c r="X76" s="417">
        <v>9875.9999640000005</v>
      </c>
      <c r="Y76" s="417">
        <v>0</v>
      </c>
      <c r="Z76" s="417">
        <v>0</v>
      </c>
      <c r="AA76" s="417">
        <v>0</v>
      </c>
      <c r="AB76" s="417">
        <v>4.4077950000000001</v>
      </c>
      <c r="AC76" s="417">
        <v>716.87192500000003</v>
      </c>
      <c r="AD76" s="417">
        <v>0</v>
      </c>
      <c r="AE76" s="417">
        <v>161.29617999999999</v>
      </c>
      <c r="AF76" s="417">
        <v>0</v>
      </c>
      <c r="AG76" s="417">
        <v>3744.202683</v>
      </c>
      <c r="AH76" s="417">
        <v>0</v>
      </c>
      <c r="AI76" s="417">
        <v>0</v>
      </c>
      <c r="AJ76" s="417">
        <v>20.88</v>
      </c>
      <c r="AK76" s="417">
        <v>4583.6209699999999</v>
      </c>
      <c r="AL76" s="417">
        <v>0</v>
      </c>
      <c r="AM76" s="419">
        <v>67266.403519</v>
      </c>
      <c r="AO76" s="415">
        <v>931400</v>
      </c>
      <c r="AP76" s="415" t="s">
        <v>4804</v>
      </c>
    </row>
    <row r="77" spans="1:43" s="415" customFormat="1" ht="15.4" customHeight="1">
      <c r="A77" s="416" t="s">
        <v>4721</v>
      </c>
      <c r="B77" s="416" t="s">
        <v>4722</v>
      </c>
      <c r="C77" s="416" t="s">
        <v>4723</v>
      </c>
      <c r="D77" s="416" t="s">
        <v>2941</v>
      </c>
      <c r="E77" s="416" t="s">
        <v>4724</v>
      </c>
      <c r="F77" s="416" t="s">
        <v>4894</v>
      </c>
      <c r="G77" s="416" t="s">
        <v>4895</v>
      </c>
      <c r="H77" s="416" t="s">
        <v>4896</v>
      </c>
      <c r="I77" s="416" t="s">
        <v>4769</v>
      </c>
      <c r="J77" s="416" t="s">
        <v>4897</v>
      </c>
      <c r="K77" s="416" t="s">
        <v>4898</v>
      </c>
      <c r="L77" s="416" t="s">
        <v>4899</v>
      </c>
      <c r="M77" s="416" t="s">
        <v>4732</v>
      </c>
      <c r="N77" s="416" t="s">
        <v>4679</v>
      </c>
      <c r="O77" s="416" t="s">
        <v>4733</v>
      </c>
      <c r="P77" s="417">
        <v>0</v>
      </c>
      <c r="Q77" s="418">
        <v>1</v>
      </c>
      <c r="R77" s="418">
        <v>1</v>
      </c>
      <c r="S77" s="417">
        <v>70632.261612000002</v>
      </c>
      <c r="T77" s="417">
        <v>0</v>
      </c>
      <c r="U77" s="417">
        <v>0</v>
      </c>
      <c r="V77" s="417">
        <v>0</v>
      </c>
      <c r="W77" s="417">
        <v>0</v>
      </c>
      <c r="X77" s="417">
        <v>5579.9999760000001</v>
      </c>
      <c r="Y77" s="417">
        <v>0</v>
      </c>
      <c r="Z77" s="417">
        <v>0</v>
      </c>
      <c r="AA77" s="417">
        <v>0</v>
      </c>
      <c r="AB77" s="417">
        <v>6.4275419999999999</v>
      </c>
      <c r="AC77" s="417">
        <v>0</v>
      </c>
      <c r="AD77" s="417">
        <v>426.618855</v>
      </c>
      <c r="AE77" s="417">
        <v>235.205423</v>
      </c>
      <c r="AF77" s="417">
        <v>0</v>
      </c>
      <c r="AG77" s="417">
        <v>11407.110261</v>
      </c>
      <c r="AH77" s="417">
        <v>0</v>
      </c>
      <c r="AI77" s="417">
        <v>0</v>
      </c>
      <c r="AJ77" s="417">
        <v>20.88</v>
      </c>
      <c r="AK77" s="417">
        <v>6065.192282</v>
      </c>
      <c r="AL77" s="417">
        <v>0</v>
      </c>
      <c r="AM77" s="419">
        <v>93711.871673000001</v>
      </c>
      <c r="AO77" s="415">
        <v>931400</v>
      </c>
      <c r="AP77" s="415" t="s">
        <v>4804</v>
      </c>
      <c r="AQ77" s="541"/>
    </row>
    <row r="78" spans="1:43" s="415" customFormat="1" ht="15.4" customHeight="1">
      <c r="A78" s="416" t="s">
        <v>4721</v>
      </c>
      <c r="B78" s="416" t="s">
        <v>4722</v>
      </c>
      <c r="C78" s="416" t="s">
        <v>4723</v>
      </c>
      <c r="D78" s="416" t="s">
        <v>2941</v>
      </c>
      <c r="E78" s="416" t="s">
        <v>4724</v>
      </c>
      <c r="F78" s="416" t="s">
        <v>4847</v>
      </c>
      <c r="G78" s="416" t="s">
        <v>4848</v>
      </c>
      <c r="H78" s="416" t="s">
        <v>4849</v>
      </c>
      <c r="I78" s="416" t="s">
        <v>4738</v>
      </c>
      <c r="J78" s="416" t="s">
        <v>4854</v>
      </c>
      <c r="K78" s="416" t="s">
        <v>4855</v>
      </c>
      <c r="L78" s="416" t="s">
        <v>4856</v>
      </c>
      <c r="M78" s="416" t="s">
        <v>4732</v>
      </c>
      <c r="N78" s="416" t="s">
        <v>4679</v>
      </c>
      <c r="O78" s="416" t="s">
        <v>4733</v>
      </c>
      <c r="P78" s="417">
        <v>0</v>
      </c>
      <c r="Q78" s="418">
        <v>1</v>
      </c>
      <c r="R78" s="418">
        <v>1</v>
      </c>
      <c r="S78" s="417">
        <v>44531.612159999997</v>
      </c>
      <c r="T78" s="417">
        <v>0</v>
      </c>
      <c r="U78" s="417">
        <v>0</v>
      </c>
      <c r="V78" s="417">
        <v>600</v>
      </c>
      <c r="W78" s="417">
        <v>0</v>
      </c>
      <c r="X78" s="417">
        <v>9875.9999640000005</v>
      </c>
      <c r="Y78" s="417">
        <v>0</v>
      </c>
      <c r="Z78" s="417">
        <v>0</v>
      </c>
      <c r="AA78" s="417">
        <v>0</v>
      </c>
      <c r="AB78" s="417">
        <v>4.0523749999999996</v>
      </c>
      <c r="AC78" s="417">
        <v>659.06785300000001</v>
      </c>
      <c r="AD78" s="417">
        <v>0</v>
      </c>
      <c r="AE78" s="417">
        <v>148.29026300000001</v>
      </c>
      <c r="AF78" s="417">
        <v>0</v>
      </c>
      <c r="AG78" s="417">
        <v>7191.8553609999999</v>
      </c>
      <c r="AH78" s="417">
        <v>0</v>
      </c>
      <c r="AI78" s="417">
        <v>0</v>
      </c>
      <c r="AJ78" s="417">
        <v>20.88</v>
      </c>
      <c r="AK78" s="417">
        <v>4214.0264610000004</v>
      </c>
      <c r="AL78" s="417">
        <v>0</v>
      </c>
      <c r="AM78" s="419">
        <v>66438.426321000006</v>
      </c>
      <c r="AO78" s="415">
        <v>931750</v>
      </c>
      <c r="AP78" s="415" t="s">
        <v>4857</v>
      </c>
    </row>
    <row r="79" spans="1:43" s="415" customFormat="1" ht="15.4" customHeight="1">
      <c r="A79" s="416" t="s">
        <v>4721</v>
      </c>
      <c r="B79" s="416" t="s">
        <v>4722</v>
      </c>
      <c r="C79" s="416" t="s">
        <v>4723</v>
      </c>
      <c r="D79" s="416" t="s">
        <v>2941</v>
      </c>
      <c r="E79" s="416" t="s">
        <v>4724</v>
      </c>
      <c r="F79" s="416" t="s">
        <v>4991</v>
      </c>
      <c r="G79" s="416" t="s">
        <v>4992</v>
      </c>
      <c r="H79" s="416" t="s">
        <v>4896</v>
      </c>
      <c r="I79" s="416" t="s">
        <v>4769</v>
      </c>
      <c r="J79" s="531" t="s">
        <v>4994</v>
      </c>
      <c r="K79" s="416" t="s">
        <v>4995</v>
      </c>
      <c r="L79" s="420" t="s">
        <v>5329</v>
      </c>
      <c r="M79" s="416" t="s">
        <v>4732</v>
      </c>
      <c r="N79" s="416" t="s">
        <v>4679</v>
      </c>
      <c r="O79" s="416" t="s">
        <v>4733</v>
      </c>
      <c r="P79" s="417">
        <v>0</v>
      </c>
      <c r="Q79" s="418">
        <v>1</v>
      </c>
      <c r="R79" s="418">
        <v>1</v>
      </c>
      <c r="S79" s="417">
        <v>133965.28288000001</v>
      </c>
      <c r="T79" s="417">
        <v>0</v>
      </c>
      <c r="U79" s="417">
        <v>0</v>
      </c>
      <c r="V79" s="417">
        <v>0</v>
      </c>
      <c r="W79" s="417">
        <v>200.28</v>
      </c>
      <c r="X79" s="417">
        <v>9875.9999640000005</v>
      </c>
      <c r="Y79" s="417">
        <v>1299.999996</v>
      </c>
      <c r="Z79" s="417">
        <v>0</v>
      </c>
      <c r="AA79" s="417">
        <v>0</v>
      </c>
      <c r="AB79" s="417">
        <v>91.68</v>
      </c>
      <c r="AC79" s="417">
        <v>0</v>
      </c>
      <c r="AD79" s="417">
        <v>809.15031699999997</v>
      </c>
      <c r="AE79" s="417">
        <v>446.10439700000001</v>
      </c>
      <c r="AF79" s="417">
        <v>0</v>
      </c>
      <c r="AG79" s="417">
        <v>10355.516362</v>
      </c>
      <c r="AH79" s="417">
        <v>0</v>
      </c>
      <c r="AI79" s="417">
        <v>0</v>
      </c>
      <c r="AJ79" s="417">
        <v>0</v>
      </c>
      <c r="AK79" s="417">
        <v>11503.598862999999</v>
      </c>
      <c r="AL79" s="417">
        <v>0</v>
      </c>
      <c r="AM79" s="419">
        <v>94228.671442000006</v>
      </c>
      <c r="AN79" s="530"/>
      <c r="AO79" s="415">
        <v>931750</v>
      </c>
      <c r="AP79" s="415" t="s">
        <v>4857</v>
      </c>
    </row>
    <row r="80" spans="1:43" s="415" customFormat="1" ht="15.4" customHeight="1">
      <c r="A80" s="416" t="s">
        <v>4721</v>
      </c>
      <c r="B80" s="416" t="s">
        <v>4722</v>
      </c>
      <c r="C80" s="416" t="s">
        <v>5135</v>
      </c>
      <c r="D80" s="416" t="s">
        <v>5136</v>
      </c>
      <c r="E80" s="416" t="s">
        <v>5137</v>
      </c>
      <c r="F80" s="416" t="s">
        <v>5138</v>
      </c>
      <c r="G80" s="416" t="s">
        <v>5139</v>
      </c>
      <c r="H80" s="416" t="s">
        <v>5140</v>
      </c>
      <c r="I80" s="416" t="s">
        <v>4738</v>
      </c>
      <c r="J80" s="416" t="s">
        <v>5141</v>
      </c>
      <c r="K80" s="416" t="s">
        <v>5142</v>
      </c>
      <c r="L80" s="416" t="s">
        <v>5143</v>
      </c>
      <c r="M80" s="416" t="s">
        <v>4732</v>
      </c>
      <c r="N80" s="416" t="s">
        <v>4679</v>
      </c>
      <c r="O80" s="416" t="s">
        <v>4733</v>
      </c>
      <c r="P80" s="417">
        <v>0</v>
      </c>
      <c r="Q80" s="418">
        <v>1</v>
      </c>
      <c r="R80" s="418">
        <v>1</v>
      </c>
      <c r="S80" s="417">
        <v>46270.059903000001</v>
      </c>
      <c r="T80" s="417">
        <v>0</v>
      </c>
      <c r="U80" s="417">
        <v>0</v>
      </c>
      <c r="V80" s="417">
        <v>0</v>
      </c>
      <c r="W80" s="417">
        <v>0</v>
      </c>
      <c r="X80" s="417">
        <v>9875.9999640000005</v>
      </c>
      <c r="Y80" s="417">
        <v>0</v>
      </c>
      <c r="Z80" s="417">
        <v>0</v>
      </c>
      <c r="AA80" s="417">
        <v>0</v>
      </c>
      <c r="AB80" s="417">
        <v>4.2105819999999996</v>
      </c>
      <c r="AC80" s="417">
        <v>684.79689599999995</v>
      </c>
      <c r="AD80" s="417">
        <v>0</v>
      </c>
      <c r="AE80" s="417">
        <v>154.07928899999999</v>
      </c>
      <c r="AF80" s="417">
        <v>0</v>
      </c>
      <c r="AG80" s="417">
        <v>7472.6146829999998</v>
      </c>
      <c r="AH80" s="417">
        <v>0</v>
      </c>
      <c r="AI80" s="417">
        <v>0</v>
      </c>
      <c r="AJ80" s="417">
        <v>20.88</v>
      </c>
      <c r="AK80" s="417">
        <v>4378.5357649999996</v>
      </c>
      <c r="AL80" s="417">
        <v>0</v>
      </c>
      <c r="AM80" s="419">
        <v>68022.300896999994</v>
      </c>
      <c r="AO80" s="415">
        <v>931750</v>
      </c>
      <c r="AP80" s="415" t="s">
        <v>4857</v>
      </c>
    </row>
    <row r="81" spans="1:43" s="415" customFormat="1" ht="15.4" customHeight="1">
      <c r="A81" s="416" t="s">
        <v>4721</v>
      </c>
      <c r="B81" s="416" t="s">
        <v>4722</v>
      </c>
      <c r="C81" s="416" t="s">
        <v>5135</v>
      </c>
      <c r="D81" s="416" t="s">
        <v>5136</v>
      </c>
      <c r="E81" s="416" t="s">
        <v>5137</v>
      </c>
      <c r="F81" s="416" t="s">
        <v>5138</v>
      </c>
      <c r="G81" s="416" t="s">
        <v>5139</v>
      </c>
      <c r="H81" s="416" t="s">
        <v>5140</v>
      </c>
      <c r="I81" s="416" t="s">
        <v>4738</v>
      </c>
      <c r="J81" s="416" t="s">
        <v>5144</v>
      </c>
      <c r="K81" s="416" t="s">
        <v>5145</v>
      </c>
      <c r="L81" s="416" t="s">
        <v>5146</v>
      </c>
      <c r="M81" s="416" t="s">
        <v>4732</v>
      </c>
      <c r="N81" s="416" t="s">
        <v>4679</v>
      </c>
      <c r="O81" s="416" t="s">
        <v>4733</v>
      </c>
      <c r="P81" s="417">
        <v>0</v>
      </c>
      <c r="Q81" s="418">
        <v>1</v>
      </c>
      <c r="R81" s="418">
        <v>1</v>
      </c>
      <c r="S81" s="417">
        <v>45579.980277000002</v>
      </c>
      <c r="T81" s="417">
        <v>0</v>
      </c>
      <c r="U81" s="417">
        <v>0</v>
      </c>
      <c r="V81" s="417">
        <v>2399.999988</v>
      </c>
      <c r="W81" s="417">
        <v>0</v>
      </c>
      <c r="X81" s="417">
        <v>9875.9999640000005</v>
      </c>
      <c r="Y81" s="417">
        <v>0</v>
      </c>
      <c r="Z81" s="417">
        <v>0</v>
      </c>
      <c r="AA81" s="417">
        <v>0</v>
      </c>
      <c r="AB81" s="417">
        <v>4.1477830000000004</v>
      </c>
      <c r="AC81" s="417">
        <v>674.58370500000001</v>
      </c>
      <c r="AD81" s="417">
        <v>0</v>
      </c>
      <c r="AE81" s="417">
        <v>151.781339</v>
      </c>
      <c r="AF81" s="417">
        <v>0</v>
      </c>
      <c r="AG81" s="417">
        <v>7361.1668159999999</v>
      </c>
      <c r="AH81" s="417">
        <v>0</v>
      </c>
      <c r="AI81" s="417">
        <v>0</v>
      </c>
      <c r="AJ81" s="417">
        <v>20.88</v>
      </c>
      <c r="AK81" s="417">
        <v>4313.2335409999996</v>
      </c>
      <c r="AL81" s="417">
        <v>0</v>
      </c>
      <c r="AM81" s="419">
        <v>69555.408368999997</v>
      </c>
      <c r="AO81" s="415">
        <v>931750</v>
      </c>
      <c r="AP81" s="415" t="s">
        <v>4857</v>
      </c>
    </row>
    <row r="82" spans="1:43" s="415" customFormat="1" ht="15.4" customHeight="1">
      <c r="A82" s="416" t="s">
        <v>4721</v>
      </c>
      <c r="B82" s="416" t="s">
        <v>4722</v>
      </c>
      <c r="C82" s="416" t="s">
        <v>5135</v>
      </c>
      <c r="D82" s="416" t="s">
        <v>5136</v>
      </c>
      <c r="E82" s="416" t="s">
        <v>5137</v>
      </c>
      <c r="F82" s="416" t="s">
        <v>4798</v>
      </c>
      <c r="G82" s="416" t="s">
        <v>4799</v>
      </c>
      <c r="H82" s="416" t="s">
        <v>4800</v>
      </c>
      <c r="I82" s="416" t="s">
        <v>4738</v>
      </c>
      <c r="J82" s="416" t="s">
        <v>5147</v>
      </c>
      <c r="K82" s="416" t="s">
        <v>5148</v>
      </c>
      <c r="L82" s="416" t="s">
        <v>5149</v>
      </c>
      <c r="M82" s="416" t="s">
        <v>4732</v>
      </c>
      <c r="N82" s="416" t="s">
        <v>4679</v>
      </c>
      <c r="O82" s="416" t="s">
        <v>4733</v>
      </c>
      <c r="P82" s="417">
        <v>0</v>
      </c>
      <c r="Q82" s="418">
        <v>1</v>
      </c>
      <c r="R82" s="418">
        <v>1</v>
      </c>
      <c r="S82" s="417">
        <v>43315.017903</v>
      </c>
      <c r="T82" s="417">
        <v>0</v>
      </c>
      <c r="U82" s="417">
        <v>0</v>
      </c>
      <c r="V82" s="417">
        <v>0</v>
      </c>
      <c r="W82" s="417">
        <v>0</v>
      </c>
      <c r="X82" s="417">
        <v>9875.9999640000005</v>
      </c>
      <c r="Y82" s="417">
        <v>0</v>
      </c>
      <c r="Z82" s="417">
        <v>0</v>
      </c>
      <c r="AA82" s="417">
        <v>0</v>
      </c>
      <c r="AB82" s="417">
        <v>3.9416739999999999</v>
      </c>
      <c r="AC82" s="417">
        <v>641.062275</v>
      </c>
      <c r="AD82" s="417">
        <v>0</v>
      </c>
      <c r="AE82" s="417">
        <v>144.239014</v>
      </c>
      <c r="AF82" s="417">
        <v>0</v>
      </c>
      <c r="AG82" s="417">
        <v>6995.3753999999999</v>
      </c>
      <c r="AH82" s="417">
        <v>0</v>
      </c>
      <c r="AI82" s="417">
        <v>0</v>
      </c>
      <c r="AJ82" s="417">
        <v>20.88</v>
      </c>
      <c r="AK82" s="417">
        <v>4098.9001559999997</v>
      </c>
      <c r="AL82" s="417">
        <v>0</v>
      </c>
      <c r="AM82" s="419">
        <v>64310.115097000002</v>
      </c>
      <c r="AO82" s="415">
        <v>931750</v>
      </c>
      <c r="AP82" s="415" t="s">
        <v>4857</v>
      </c>
    </row>
    <row r="83" spans="1:43" s="415" customFormat="1" ht="15.4" customHeight="1">
      <c r="A83" s="416" t="s">
        <v>4721</v>
      </c>
      <c r="B83" s="416" t="s">
        <v>4722</v>
      </c>
      <c r="C83" s="416" t="s">
        <v>5135</v>
      </c>
      <c r="D83" s="416" t="s">
        <v>5136</v>
      </c>
      <c r="E83" s="416" t="s">
        <v>5137</v>
      </c>
      <c r="F83" s="416" t="s">
        <v>4798</v>
      </c>
      <c r="G83" s="416" t="s">
        <v>4799</v>
      </c>
      <c r="H83" s="416" t="s">
        <v>4800</v>
      </c>
      <c r="I83" s="416" t="s">
        <v>4738</v>
      </c>
      <c r="J83" s="416" t="s">
        <v>5150</v>
      </c>
      <c r="K83" s="416" t="s">
        <v>5151</v>
      </c>
      <c r="L83" s="416" t="s">
        <v>5152</v>
      </c>
      <c r="M83" s="416" t="s">
        <v>4732</v>
      </c>
      <c r="N83" s="416" t="s">
        <v>4679</v>
      </c>
      <c r="O83" s="416" t="s">
        <v>4733</v>
      </c>
      <c r="P83" s="417">
        <v>0</v>
      </c>
      <c r="Q83" s="418">
        <v>1</v>
      </c>
      <c r="R83" s="418">
        <v>1</v>
      </c>
      <c r="S83" s="417">
        <v>43315.017903</v>
      </c>
      <c r="T83" s="417">
        <v>0</v>
      </c>
      <c r="U83" s="417">
        <v>0</v>
      </c>
      <c r="V83" s="417">
        <v>0</v>
      </c>
      <c r="W83" s="417">
        <v>0</v>
      </c>
      <c r="X83" s="417">
        <v>9875.9999640000005</v>
      </c>
      <c r="Y83" s="417">
        <v>0</v>
      </c>
      <c r="Z83" s="417">
        <v>0</v>
      </c>
      <c r="AA83" s="417">
        <v>0</v>
      </c>
      <c r="AB83" s="417">
        <v>3.9416739999999999</v>
      </c>
      <c r="AC83" s="417">
        <v>641.062275</v>
      </c>
      <c r="AD83" s="417">
        <v>0</v>
      </c>
      <c r="AE83" s="417">
        <v>144.239014</v>
      </c>
      <c r="AF83" s="417">
        <v>0</v>
      </c>
      <c r="AG83" s="417">
        <v>6995.3753999999999</v>
      </c>
      <c r="AH83" s="417">
        <v>0</v>
      </c>
      <c r="AI83" s="417">
        <v>0</v>
      </c>
      <c r="AJ83" s="417">
        <v>20.88</v>
      </c>
      <c r="AK83" s="417">
        <v>4098.9001559999997</v>
      </c>
      <c r="AL83" s="417">
        <v>0</v>
      </c>
      <c r="AM83" s="419">
        <v>64310.115097000002</v>
      </c>
      <c r="AO83" s="415">
        <v>931750</v>
      </c>
      <c r="AP83" s="415" t="s">
        <v>4857</v>
      </c>
    </row>
    <row r="84" spans="1:43" s="415" customFormat="1" ht="15.4" customHeight="1">
      <c r="A84" s="416" t="s">
        <v>4721</v>
      </c>
      <c r="B84" s="416" t="s">
        <v>4722</v>
      </c>
      <c r="C84" s="416" t="s">
        <v>5135</v>
      </c>
      <c r="D84" s="416" t="s">
        <v>5136</v>
      </c>
      <c r="E84" s="416" t="s">
        <v>5137</v>
      </c>
      <c r="F84" s="416" t="s">
        <v>4798</v>
      </c>
      <c r="G84" s="416" t="s">
        <v>4799</v>
      </c>
      <c r="H84" s="416" t="s">
        <v>4800</v>
      </c>
      <c r="I84" s="416" t="s">
        <v>4738</v>
      </c>
      <c r="J84" s="416" t="s">
        <v>5153</v>
      </c>
      <c r="K84" s="416" t="s">
        <v>5154</v>
      </c>
      <c r="L84" s="416" t="s">
        <v>5155</v>
      </c>
      <c r="M84" s="416" t="s">
        <v>4732</v>
      </c>
      <c r="N84" s="416" t="s">
        <v>4679</v>
      </c>
      <c r="O84" s="416" t="s">
        <v>4733</v>
      </c>
      <c r="P84" s="417">
        <v>0</v>
      </c>
      <c r="Q84" s="418">
        <v>1</v>
      </c>
      <c r="R84" s="418">
        <v>1</v>
      </c>
      <c r="S84" s="417">
        <v>43315.017903</v>
      </c>
      <c r="T84" s="417">
        <v>0</v>
      </c>
      <c r="U84" s="417">
        <v>0</v>
      </c>
      <c r="V84" s="417">
        <v>600</v>
      </c>
      <c r="W84" s="417">
        <v>0</v>
      </c>
      <c r="X84" s="417">
        <v>9875.9999640000005</v>
      </c>
      <c r="Y84" s="417">
        <v>0</v>
      </c>
      <c r="Z84" s="417">
        <v>0</v>
      </c>
      <c r="AA84" s="417">
        <v>0</v>
      </c>
      <c r="AB84" s="417">
        <v>3.9416739999999999</v>
      </c>
      <c r="AC84" s="417">
        <v>641.062275</v>
      </c>
      <c r="AD84" s="417">
        <v>0</v>
      </c>
      <c r="AE84" s="417">
        <v>144.239014</v>
      </c>
      <c r="AF84" s="417">
        <v>0</v>
      </c>
      <c r="AG84" s="417">
        <v>6995.3753999999999</v>
      </c>
      <c r="AH84" s="417">
        <v>0</v>
      </c>
      <c r="AI84" s="417">
        <v>0</v>
      </c>
      <c r="AJ84" s="417">
        <v>20.88</v>
      </c>
      <c r="AK84" s="417">
        <v>4098.9001559999997</v>
      </c>
      <c r="AL84" s="417">
        <v>0</v>
      </c>
      <c r="AM84" s="419">
        <v>64910.115097000002</v>
      </c>
      <c r="AO84" s="415">
        <v>931750</v>
      </c>
      <c r="AP84" s="415" t="s">
        <v>4857</v>
      </c>
    </row>
    <row r="85" spans="1:43" s="415" customFormat="1" ht="15.4" customHeight="1">
      <c r="A85" s="416" t="s">
        <v>4721</v>
      </c>
      <c r="B85" s="416" t="s">
        <v>4722</v>
      </c>
      <c r="C85" s="416" t="s">
        <v>5135</v>
      </c>
      <c r="D85" s="416" t="s">
        <v>5136</v>
      </c>
      <c r="E85" s="416" t="s">
        <v>5137</v>
      </c>
      <c r="F85" s="416" t="s">
        <v>4847</v>
      </c>
      <c r="G85" s="416" t="s">
        <v>4848</v>
      </c>
      <c r="H85" s="416" t="s">
        <v>4849</v>
      </c>
      <c r="I85" s="416" t="s">
        <v>4738</v>
      </c>
      <c r="J85" s="416" t="s">
        <v>5156</v>
      </c>
      <c r="K85" s="416" t="s">
        <v>5157</v>
      </c>
      <c r="L85" s="416" t="s">
        <v>5158</v>
      </c>
      <c r="M85" s="416" t="s">
        <v>4732</v>
      </c>
      <c r="N85" s="416" t="s">
        <v>4679</v>
      </c>
      <c r="O85" s="416" t="s">
        <v>4733</v>
      </c>
      <c r="P85" s="417">
        <v>0</v>
      </c>
      <c r="Q85" s="418">
        <v>1</v>
      </c>
      <c r="R85" s="418">
        <v>1</v>
      </c>
      <c r="S85" s="417">
        <v>41088.418590000001</v>
      </c>
      <c r="T85" s="417">
        <v>0</v>
      </c>
      <c r="U85" s="417">
        <v>0</v>
      </c>
      <c r="V85" s="417">
        <v>600</v>
      </c>
      <c r="W85" s="417">
        <v>0</v>
      </c>
      <c r="X85" s="417">
        <v>9875.9999640000005</v>
      </c>
      <c r="Y85" s="417">
        <v>0</v>
      </c>
      <c r="Z85" s="417">
        <v>0</v>
      </c>
      <c r="AA85" s="417">
        <v>0</v>
      </c>
      <c r="AB85" s="417">
        <v>3.7390490000000001</v>
      </c>
      <c r="AC85" s="417">
        <v>608.10859300000004</v>
      </c>
      <c r="AD85" s="417">
        <v>0</v>
      </c>
      <c r="AE85" s="417">
        <v>136.824431</v>
      </c>
      <c r="AF85" s="417">
        <v>0</v>
      </c>
      <c r="AG85" s="417">
        <v>3821.222925</v>
      </c>
      <c r="AH85" s="417">
        <v>0</v>
      </c>
      <c r="AI85" s="417">
        <v>0</v>
      </c>
      <c r="AJ85" s="417">
        <v>20.88</v>
      </c>
      <c r="AK85" s="417">
        <v>3888.197052</v>
      </c>
      <c r="AL85" s="417">
        <v>0</v>
      </c>
      <c r="AM85" s="419">
        <v>59298.457580000002</v>
      </c>
      <c r="AO85" s="415">
        <v>931750</v>
      </c>
      <c r="AP85" s="415" t="s">
        <v>4857</v>
      </c>
    </row>
    <row r="86" spans="1:43" s="415" customFormat="1" ht="15.4" customHeight="1">
      <c r="A86" s="416" t="s">
        <v>4721</v>
      </c>
      <c r="B86" s="416" t="s">
        <v>4722</v>
      </c>
      <c r="C86" s="416" t="s">
        <v>5135</v>
      </c>
      <c r="D86" s="416" t="s">
        <v>5136</v>
      </c>
      <c r="E86" s="416" t="s">
        <v>5137</v>
      </c>
      <c r="F86" s="416" t="s">
        <v>4878</v>
      </c>
      <c r="G86" s="416" t="s">
        <v>4879</v>
      </c>
      <c r="H86" s="416" t="s">
        <v>4880</v>
      </c>
      <c r="I86" s="416" t="s">
        <v>4738</v>
      </c>
      <c r="J86" s="416" t="s">
        <v>5159</v>
      </c>
      <c r="K86" s="416" t="s">
        <v>5160</v>
      </c>
      <c r="L86" s="416" t="s">
        <v>5161</v>
      </c>
      <c r="M86" s="416" t="s">
        <v>4732</v>
      </c>
      <c r="N86" s="416" t="s">
        <v>4679</v>
      </c>
      <c r="O86" s="416" t="s">
        <v>4733</v>
      </c>
      <c r="P86" s="417">
        <v>0</v>
      </c>
      <c r="Q86" s="418">
        <v>1</v>
      </c>
      <c r="R86" s="418">
        <v>1</v>
      </c>
      <c r="S86" s="417">
        <v>42655.576494000001</v>
      </c>
      <c r="T86" s="417">
        <v>0</v>
      </c>
      <c r="U86" s="417">
        <v>0</v>
      </c>
      <c r="V86" s="417">
        <v>0</v>
      </c>
      <c r="W86" s="417">
        <v>0</v>
      </c>
      <c r="X86" s="417">
        <v>12275.999952</v>
      </c>
      <c r="Y86" s="417">
        <v>0</v>
      </c>
      <c r="Z86" s="417">
        <v>0</v>
      </c>
      <c r="AA86" s="417">
        <v>0</v>
      </c>
      <c r="AB86" s="417">
        <v>3.881656</v>
      </c>
      <c r="AC86" s="417">
        <v>631.30252399999995</v>
      </c>
      <c r="AD86" s="417">
        <v>0</v>
      </c>
      <c r="AE86" s="417">
        <v>142.043072</v>
      </c>
      <c r="AF86" s="417">
        <v>0</v>
      </c>
      <c r="AG86" s="417">
        <v>3297.2760579999999</v>
      </c>
      <c r="AH86" s="417">
        <v>0</v>
      </c>
      <c r="AI86" s="417">
        <v>0</v>
      </c>
      <c r="AJ86" s="417">
        <v>20.88</v>
      </c>
      <c r="AK86" s="417">
        <v>4036.4972050000001</v>
      </c>
      <c r="AL86" s="417">
        <v>0</v>
      </c>
      <c r="AM86" s="419">
        <v>62290.111364999997</v>
      </c>
      <c r="AO86" s="415">
        <v>931750</v>
      </c>
      <c r="AP86" s="415" t="s">
        <v>4857</v>
      </c>
    </row>
    <row r="87" spans="1:43" s="415" customFormat="1" ht="15.4" customHeight="1">
      <c r="A87" s="416" t="s">
        <v>4721</v>
      </c>
      <c r="B87" s="416" t="s">
        <v>4722</v>
      </c>
      <c r="C87" s="416" t="s">
        <v>5135</v>
      </c>
      <c r="D87" s="416" t="s">
        <v>5136</v>
      </c>
      <c r="E87" s="416" t="s">
        <v>5137</v>
      </c>
      <c r="F87" s="416" t="s">
        <v>4878</v>
      </c>
      <c r="G87" s="416" t="s">
        <v>4879</v>
      </c>
      <c r="H87" s="416" t="s">
        <v>4880</v>
      </c>
      <c r="I87" s="416" t="s">
        <v>4738</v>
      </c>
      <c r="J87" s="416" t="s">
        <v>5162</v>
      </c>
      <c r="K87" s="416" t="s">
        <v>5163</v>
      </c>
      <c r="L87" s="416" t="s">
        <v>5164</v>
      </c>
      <c r="M87" s="416" t="s">
        <v>4732</v>
      </c>
      <c r="N87" s="416" t="s">
        <v>4679</v>
      </c>
      <c r="O87" s="416" t="s">
        <v>4733</v>
      </c>
      <c r="P87" s="417">
        <v>0</v>
      </c>
      <c r="Q87" s="418">
        <v>1</v>
      </c>
      <c r="R87" s="418">
        <v>1</v>
      </c>
      <c r="S87" s="417">
        <v>45754.4067</v>
      </c>
      <c r="T87" s="417">
        <v>0</v>
      </c>
      <c r="U87" s="417">
        <v>0</v>
      </c>
      <c r="V87" s="417">
        <v>0</v>
      </c>
      <c r="W87" s="417">
        <v>0</v>
      </c>
      <c r="X87" s="417">
        <v>9875.9999640000005</v>
      </c>
      <c r="Y87" s="417">
        <v>0</v>
      </c>
      <c r="Z87" s="417">
        <v>0</v>
      </c>
      <c r="AA87" s="417">
        <v>0</v>
      </c>
      <c r="AB87" s="417">
        <v>4.1636490000000004</v>
      </c>
      <c r="AC87" s="417">
        <v>677.16522499999996</v>
      </c>
      <c r="AD87" s="417">
        <v>0</v>
      </c>
      <c r="AE87" s="417">
        <v>152.362167</v>
      </c>
      <c r="AF87" s="417">
        <v>0</v>
      </c>
      <c r="AG87" s="417">
        <v>3536.8156429999999</v>
      </c>
      <c r="AH87" s="417">
        <v>0</v>
      </c>
      <c r="AI87" s="417">
        <v>0</v>
      </c>
      <c r="AJ87" s="417">
        <v>20.88</v>
      </c>
      <c r="AK87" s="417">
        <v>4329.7395040000001</v>
      </c>
      <c r="AL87" s="417">
        <v>0</v>
      </c>
      <c r="AM87" s="419">
        <v>63522.00546</v>
      </c>
      <c r="AO87" s="415">
        <v>931750</v>
      </c>
      <c r="AP87" s="415" t="s">
        <v>4857</v>
      </c>
      <c r="AQ87" s="541"/>
    </row>
    <row r="88" spans="1:43" s="415" customFormat="1" ht="15.4" customHeight="1">
      <c r="A88" s="416" t="s">
        <v>4721</v>
      </c>
      <c r="B88" s="416" t="s">
        <v>4722</v>
      </c>
      <c r="C88" s="416" t="s">
        <v>4723</v>
      </c>
      <c r="D88" s="416" t="s">
        <v>2941</v>
      </c>
      <c r="E88" s="416" t="s">
        <v>4724</v>
      </c>
      <c r="F88" s="416" t="s">
        <v>4791</v>
      </c>
      <c r="G88" s="416" t="s">
        <v>4792</v>
      </c>
      <c r="H88" s="416" t="s">
        <v>4793</v>
      </c>
      <c r="I88" s="416" t="s">
        <v>4738</v>
      </c>
      <c r="J88" s="416" t="s">
        <v>4794</v>
      </c>
      <c r="K88" s="416" t="s">
        <v>4795</v>
      </c>
      <c r="L88" s="416" t="s">
        <v>4796</v>
      </c>
      <c r="M88" s="416" t="s">
        <v>4732</v>
      </c>
      <c r="N88" s="416" t="s">
        <v>4679</v>
      </c>
      <c r="O88" s="416" t="s">
        <v>4733</v>
      </c>
      <c r="P88" s="417">
        <v>0</v>
      </c>
      <c r="Q88" s="418">
        <v>1</v>
      </c>
      <c r="R88" s="418">
        <v>1</v>
      </c>
      <c r="S88" s="417">
        <v>41291.745903000003</v>
      </c>
      <c r="T88" s="417">
        <v>0</v>
      </c>
      <c r="U88" s="417">
        <v>0</v>
      </c>
      <c r="V88" s="417">
        <v>2399.999988</v>
      </c>
      <c r="W88" s="417">
        <v>0</v>
      </c>
      <c r="X88" s="417">
        <v>9875.9999640000005</v>
      </c>
      <c r="Y88" s="417">
        <v>0</v>
      </c>
      <c r="Z88" s="417">
        <v>0</v>
      </c>
      <c r="AA88" s="417">
        <v>0</v>
      </c>
      <c r="AB88" s="417">
        <v>3.757539</v>
      </c>
      <c r="AC88" s="417">
        <v>611.11784899999998</v>
      </c>
      <c r="AD88" s="417">
        <v>0</v>
      </c>
      <c r="AE88" s="417">
        <v>137.501508</v>
      </c>
      <c r="AF88" s="417">
        <v>0</v>
      </c>
      <c r="AG88" s="417">
        <v>6668.6169719999998</v>
      </c>
      <c r="AH88" s="417">
        <v>0</v>
      </c>
      <c r="AI88" s="417">
        <v>0</v>
      </c>
      <c r="AJ88" s="417">
        <v>20.88</v>
      </c>
      <c r="AK88" s="417">
        <v>3907.4379159999999</v>
      </c>
      <c r="AL88" s="417">
        <v>0</v>
      </c>
      <c r="AM88" s="419">
        <v>64168.438282000003</v>
      </c>
      <c r="AO88" s="415">
        <v>931119</v>
      </c>
      <c r="AP88" s="415" t="s">
        <v>4797</v>
      </c>
    </row>
    <row r="89" spans="1:43" s="415" customFormat="1" ht="15.4" customHeight="1">
      <c r="A89" s="416" t="s">
        <v>4721</v>
      </c>
      <c r="B89" s="416" t="s">
        <v>4722</v>
      </c>
      <c r="C89" s="416" t="s">
        <v>4723</v>
      </c>
      <c r="D89" s="416" t="s">
        <v>2941</v>
      </c>
      <c r="E89" s="416" t="s">
        <v>4724</v>
      </c>
      <c r="F89" s="416" t="s">
        <v>4831</v>
      </c>
      <c r="G89" s="416" t="s">
        <v>4832</v>
      </c>
      <c r="H89" s="416" t="s">
        <v>4833</v>
      </c>
      <c r="I89" s="416" t="s">
        <v>4738</v>
      </c>
      <c r="J89" s="416" t="s">
        <v>4834</v>
      </c>
      <c r="K89" s="416" t="s">
        <v>4835</v>
      </c>
      <c r="L89" s="416" t="s">
        <v>4836</v>
      </c>
      <c r="M89" s="416" t="s">
        <v>4732</v>
      </c>
      <c r="N89" s="416" t="s">
        <v>4679</v>
      </c>
      <c r="O89" s="416" t="s">
        <v>4733</v>
      </c>
      <c r="P89" s="417">
        <v>0</v>
      </c>
      <c r="Q89" s="418">
        <v>1</v>
      </c>
      <c r="R89" s="418">
        <v>1</v>
      </c>
      <c r="S89" s="417">
        <v>60043.873194</v>
      </c>
      <c r="T89" s="417">
        <v>0</v>
      </c>
      <c r="U89" s="417">
        <v>0</v>
      </c>
      <c r="V89" s="417">
        <v>0</v>
      </c>
      <c r="W89" s="417">
        <v>0</v>
      </c>
      <c r="X89" s="417">
        <v>15455.99994</v>
      </c>
      <c r="Y89" s="417">
        <v>0</v>
      </c>
      <c r="Z89" s="417">
        <v>0</v>
      </c>
      <c r="AA89" s="417">
        <v>0</v>
      </c>
      <c r="AB89" s="417">
        <v>5.4639829999999998</v>
      </c>
      <c r="AC89" s="417">
        <v>888.64932799999997</v>
      </c>
      <c r="AD89" s="417">
        <v>0</v>
      </c>
      <c r="AE89" s="417">
        <v>199.94609700000001</v>
      </c>
      <c r="AF89" s="417">
        <v>0</v>
      </c>
      <c r="AG89" s="417">
        <v>9697.0855279999996</v>
      </c>
      <c r="AH89" s="417">
        <v>0</v>
      </c>
      <c r="AI89" s="417">
        <v>0</v>
      </c>
      <c r="AJ89" s="417">
        <v>20.88</v>
      </c>
      <c r="AK89" s="417">
        <v>5681.9517040000001</v>
      </c>
      <c r="AL89" s="417">
        <v>0</v>
      </c>
      <c r="AM89" s="419">
        <v>90905.254348999995</v>
      </c>
      <c r="AO89" s="415">
        <v>931119</v>
      </c>
      <c r="AP89" s="415" t="s">
        <v>4797</v>
      </c>
      <c r="AQ89" s="541"/>
    </row>
    <row r="90" spans="1:43" s="415" customFormat="1" ht="15.4" customHeight="1">
      <c r="A90" s="416" t="s">
        <v>4721</v>
      </c>
      <c r="B90" s="416" t="s">
        <v>4722</v>
      </c>
      <c r="C90" s="416" t="s">
        <v>5028</v>
      </c>
      <c r="D90" s="416" t="s">
        <v>5029</v>
      </c>
      <c r="E90" s="416" t="s">
        <v>5030</v>
      </c>
      <c r="F90" s="416" t="s">
        <v>4912</v>
      </c>
      <c r="G90" s="416" t="s">
        <v>4913</v>
      </c>
      <c r="H90" s="416" t="s">
        <v>4914</v>
      </c>
      <c r="I90" s="416" t="s">
        <v>4738</v>
      </c>
      <c r="J90" s="416" t="s">
        <v>5041</v>
      </c>
      <c r="K90" s="416" t="s">
        <v>5042</v>
      </c>
      <c r="L90" s="416" t="s">
        <v>5043</v>
      </c>
      <c r="M90" s="416" t="s">
        <v>4732</v>
      </c>
      <c r="N90" s="416" t="s">
        <v>4679</v>
      </c>
      <c r="O90" s="416" t="s">
        <v>4733</v>
      </c>
      <c r="P90" s="417">
        <v>0</v>
      </c>
      <c r="Q90" s="418">
        <v>0.5</v>
      </c>
      <c r="R90" s="418">
        <v>1</v>
      </c>
      <c r="S90" s="417">
        <v>32188.799999999999</v>
      </c>
      <c r="T90" s="417">
        <v>0</v>
      </c>
      <c r="U90" s="417">
        <v>0</v>
      </c>
      <c r="V90" s="417">
        <v>0</v>
      </c>
      <c r="W90" s="417">
        <v>0</v>
      </c>
      <c r="X90" s="417">
        <v>9875.9999640000005</v>
      </c>
      <c r="Y90" s="417">
        <v>0</v>
      </c>
      <c r="Z90" s="417">
        <v>0</v>
      </c>
      <c r="AA90" s="417">
        <v>0</v>
      </c>
      <c r="AB90" s="417">
        <v>2.9291809999999998</v>
      </c>
      <c r="AC90" s="417">
        <v>476.39424000000002</v>
      </c>
      <c r="AD90" s="417">
        <v>0</v>
      </c>
      <c r="AE90" s="417">
        <v>107.188704</v>
      </c>
      <c r="AF90" s="417">
        <v>0</v>
      </c>
      <c r="AG90" s="417">
        <v>2488.1942399999998</v>
      </c>
      <c r="AH90" s="417">
        <v>0</v>
      </c>
      <c r="AI90" s="417">
        <v>0</v>
      </c>
      <c r="AJ90" s="417">
        <v>20.88</v>
      </c>
      <c r="AK90" s="417">
        <v>3046.0261439999999</v>
      </c>
      <c r="AL90" s="417">
        <v>0</v>
      </c>
      <c r="AM90" s="419">
        <v>47622.829529000002</v>
      </c>
      <c r="AO90" s="415">
        <v>931116</v>
      </c>
      <c r="AP90" s="534" t="s">
        <v>4797</v>
      </c>
      <c r="AQ90" s="534" t="s">
        <v>5340</v>
      </c>
    </row>
    <row r="91" spans="1:43" s="415" customFormat="1" ht="15.4" customHeight="1">
      <c r="A91" s="416" t="s">
        <v>4721</v>
      </c>
      <c r="B91" s="416" t="s">
        <v>4722</v>
      </c>
      <c r="C91" s="416" t="s">
        <v>4723</v>
      </c>
      <c r="D91" s="416" t="s">
        <v>2941</v>
      </c>
      <c r="E91" s="416" t="s">
        <v>4724</v>
      </c>
      <c r="F91" s="416" t="s">
        <v>4755</v>
      </c>
      <c r="G91" s="416" t="s">
        <v>4756</v>
      </c>
      <c r="H91" s="416" t="s">
        <v>4757</v>
      </c>
      <c r="I91" s="416" t="s">
        <v>4738</v>
      </c>
      <c r="J91" s="416" t="s">
        <v>4758</v>
      </c>
      <c r="K91" s="416" t="s">
        <v>4759</v>
      </c>
      <c r="L91" s="416" t="s">
        <v>4760</v>
      </c>
      <c r="M91" s="416" t="s">
        <v>4732</v>
      </c>
      <c r="N91" s="416" t="s">
        <v>4679</v>
      </c>
      <c r="O91" s="416" t="s">
        <v>4733</v>
      </c>
      <c r="P91" s="417">
        <v>0</v>
      </c>
      <c r="Q91" s="418">
        <v>1</v>
      </c>
      <c r="R91" s="418">
        <v>1</v>
      </c>
      <c r="S91" s="417">
        <v>60753.451805999997</v>
      </c>
      <c r="T91" s="417">
        <v>0</v>
      </c>
      <c r="U91" s="417">
        <v>0</v>
      </c>
      <c r="V91" s="417">
        <v>0</v>
      </c>
      <c r="W91" s="417">
        <v>0</v>
      </c>
      <c r="X91" s="417">
        <v>9875.9999640000005</v>
      </c>
      <c r="Y91" s="417">
        <v>0</v>
      </c>
      <c r="Z91" s="417">
        <v>0</v>
      </c>
      <c r="AA91" s="417">
        <v>0</v>
      </c>
      <c r="AB91" s="417">
        <v>5.5285549999999999</v>
      </c>
      <c r="AC91" s="417">
        <v>899.15108199999997</v>
      </c>
      <c r="AD91" s="417">
        <v>0</v>
      </c>
      <c r="AE91" s="417">
        <v>202.30898300000001</v>
      </c>
      <c r="AF91" s="417">
        <v>0</v>
      </c>
      <c r="AG91" s="417">
        <v>9811.6824589999997</v>
      </c>
      <c r="AH91" s="417">
        <v>0</v>
      </c>
      <c r="AI91" s="417">
        <v>0</v>
      </c>
      <c r="AJ91" s="417">
        <v>20.88</v>
      </c>
      <c r="AK91" s="417">
        <v>5749.0991480000002</v>
      </c>
      <c r="AL91" s="417">
        <v>0</v>
      </c>
      <c r="AM91" s="419">
        <v>86216.641931999999</v>
      </c>
      <c r="AO91" s="415">
        <v>931265</v>
      </c>
      <c r="AP91" s="415" t="s">
        <v>4761</v>
      </c>
    </row>
    <row r="92" spans="1:43" s="415" customFormat="1" ht="15.4" customHeight="1">
      <c r="A92" s="416" t="s">
        <v>4721</v>
      </c>
      <c r="B92" s="416" t="s">
        <v>4722</v>
      </c>
      <c r="C92" s="416" t="s">
        <v>4723</v>
      </c>
      <c r="D92" s="416" t="s">
        <v>2941</v>
      </c>
      <c r="E92" s="416" t="s">
        <v>4724</v>
      </c>
      <c r="F92" s="416" t="s">
        <v>5016</v>
      </c>
      <c r="G92" s="416" t="s">
        <v>5017</v>
      </c>
      <c r="H92" s="416" t="s">
        <v>5018</v>
      </c>
      <c r="I92" s="416" t="s">
        <v>4738</v>
      </c>
      <c r="J92" s="416" t="s">
        <v>5019</v>
      </c>
      <c r="K92" s="416" t="s">
        <v>5020</v>
      </c>
      <c r="L92" s="416" t="s">
        <v>5021</v>
      </c>
      <c r="M92" s="416" t="s">
        <v>4732</v>
      </c>
      <c r="N92" s="416" t="s">
        <v>4679</v>
      </c>
      <c r="O92" s="416" t="s">
        <v>4733</v>
      </c>
      <c r="P92" s="417">
        <v>0</v>
      </c>
      <c r="Q92" s="418">
        <v>1</v>
      </c>
      <c r="R92" s="418">
        <v>1</v>
      </c>
      <c r="S92" s="417">
        <v>53895.732645999997</v>
      </c>
      <c r="T92" s="417">
        <v>0</v>
      </c>
      <c r="U92" s="417">
        <v>0</v>
      </c>
      <c r="V92" s="417">
        <v>0</v>
      </c>
      <c r="W92" s="417">
        <v>0</v>
      </c>
      <c r="X92" s="417">
        <v>9875.9999640000005</v>
      </c>
      <c r="Y92" s="417">
        <v>0</v>
      </c>
      <c r="Z92" s="417">
        <v>0</v>
      </c>
      <c r="AA92" s="417">
        <v>0</v>
      </c>
      <c r="AB92" s="417">
        <v>4.9045170000000002</v>
      </c>
      <c r="AC92" s="417">
        <v>797.65684999999996</v>
      </c>
      <c r="AD92" s="417">
        <v>0</v>
      </c>
      <c r="AE92" s="417">
        <v>179.47278299999999</v>
      </c>
      <c r="AF92" s="417">
        <v>0</v>
      </c>
      <c r="AG92" s="417">
        <v>8704.1608319999996</v>
      </c>
      <c r="AH92" s="417">
        <v>0</v>
      </c>
      <c r="AI92" s="417">
        <v>0</v>
      </c>
      <c r="AJ92" s="417">
        <v>20.88</v>
      </c>
      <c r="AK92" s="417">
        <v>5100.1531910000003</v>
      </c>
      <c r="AL92" s="417">
        <v>0</v>
      </c>
      <c r="AM92" s="419">
        <v>77601.831149999998</v>
      </c>
      <c r="AO92" s="415">
        <v>931265</v>
      </c>
      <c r="AP92" s="415" t="s">
        <v>4761</v>
      </c>
      <c r="AQ92" s="541"/>
    </row>
    <row r="93" spans="1:43" s="415" customFormat="1" ht="15.4" customHeight="1">
      <c r="A93" s="416" t="s">
        <v>4721</v>
      </c>
      <c r="B93" s="416" t="s">
        <v>4722</v>
      </c>
      <c r="C93" s="416" t="s">
        <v>5114</v>
      </c>
      <c r="D93" s="416" t="s">
        <v>5115</v>
      </c>
      <c r="E93" s="416" t="s">
        <v>5116</v>
      </c>
      <c r="F93" s="416" t="s">
        <v>4798</v>
      </c>
      <c r="G93" s="416" t="s">
        <v>4799</v>
      </c>
      <c r="H93" s="416" t="s">
        <v>4800</v>
      </c>
      <c r="I93" s="416" t="s">
        <v>4738</v>
      </c>
      <c r="J93" s="416" t="s">
        <v>5117</v>
      </c>
      <c r="K93" s="416" t="s">
        <v>5118</v>
      </c>
      <c r="L93" s="416" t="s">
        <v>5119</v>
      </c>
      <c r="M93" s="416" t="s">
        <v>4732</v>
      </c>
      <c r="N93" s="416" t="s">
        <v>4679</v>
      </c>
      <c r="O93" s="416" t="s">
        <v>4733</v>
      </c>
      <c r="P93" s="417">
        <v>0</v>
      </c>
      <c r="Q93" s="418">
        <v>1</v>
      </c>
      <c r="R93" s="418">
        <v>1</v>
      </c>
      <c r="S93" s="417">
        <v>35622.918620999997</v>
      </c>
      <c r="T93" s="417">
        <v>0</v>
      </c>
      <c r="U93" s="417">
        <v>0</v>
      </c>
      <c r="V93" s="417">
        <v>0</v>
      </c>
      <c r="W93" s="417">
        <v>0</v>
      </c>
      <c r="X93" s="417">
        <v>9875.9999640000005</v>
      </c>
      <c r="Y93" s="417">
        <v>0</v>
      </c>
      <c r="Z93" s="417">
        <v>0</v>
      </c>
      <c r="AA93" s="417">
        <v>0</v>
      </c>
      <c r="AB93" s="417">
        <v>3.2416860000000001</v>
      </c>
      <c r="AC93" s="417">
        <v>527.21919100000002</v>
      </c>
      <c r="AD93" s="417">
        <v>0</v>
      </c>
      <c r="AE93" s="417">
        <v>118.62431599999999</v>
      </c>
      <c r="AF93" s="417">
        <v>0</v>
      </c>
      <c r="AG93" s="417">
        <v>2753.6516059999999</v>
      </c>
      <c r="AH93" s="417">
        <v>0</v>
      </c>
      <c r="AI93" s="417">
        <v>0</v>
      </c>
      <c r="AJ93" s="417">
        <v>20.88</v>
      </c>
      <c r="AK93" s="417">
        <v>3370.996799</v>
      </c>
      <c r="AL93" s="417">
        <v>0</v>
      </c>
      <c r="AM93" s="419">
        <v>51647.688675999998</v>
      </c>
      <c r="AO93" s="415">
        <v>931401</v>
      </c>
      <c r="AP93" s="415" t="s">
        <v>5120</v>
      </c>
    </row>
    <row r="94" spans="1:43" s="415" customFormat="1" ht="15.4" customHeight="1">
      <c r="A94" s="416" t="s">
        <v>4721</v>
      </c>
      <c r="B94" s="416" t="s">
        <v>4722</v>
      </c>
      <c r="C94" s="416" t="s">
        <v>5114</v>
      </c>
      <c r="D94" s="416" t="s">
        <v>5115</v>
      </c>
      <c r="E94" s="416" t="s">
        <v>5116</v>
      </c>
      <c r="F94" s="416" t="s">
        <v>5126</v>
      </c>
      <c r="G94" s="416" t="s">
        <v>5127</v>
      </c>
      <c r="H94" s="416" t="s">
        <v>5128</v>
      </c>
      <c r="I94" s="416" t="s">
        <v>4738</v>
      </c>
      <c r="J94" s="416" t="s">
        <v>5129</v>
      </c>
      <c r="K94" s="416" t="s">
        <v>5130</v>
      </c>
      <c r="L94" s="416" t="s">
        <v>5131</v>
      </c>
      <c r="M94" s="416" t="s">
        <v>4732</v>
      </c>
      <c r="N94" s="416" t="s">
        <v>4679</v>
      </c>
      <c r="O94" s="416" t="s">
        <v>4733</v>
      </c>
      <c r="P94" s="417">
        <v>0</v>
      </c>
      <c r="Q94" s="418">
        <v>0.75</v>
      </c>
      <c r="R94" s="418">
        <v>1</v>
      </c>
      <c r="S94" s="417">
        <v>33104.784593999997</v>
      </c>
      <c r="T94" s="417">
        <v>0</v>
      </c>
      <c r="U94" s="417">
        <v>0</v>
      </c>
      <c r="V94" s="417">
        <v>0</v>
      </c>
      <c r="W94" s="417">
        <v>0</v>
      </c>
      <c r="X94" s="417">
        <v>17282.999940000002</v>
      </c>
      <c r="Y94" s="417">
        <v>0</v>
      </c>
      <c r="Z94" s="417">
        <v>0</v>
      </c>
      <c r="AA94" s="417">
        <v>0</v>
      </c>
      <c r="AB94" s="417">
        <v>3.0125320000000002</v>
      </c>
      <c r="AC94" s="417">
        <v>489.95081399999998</v>
      </c>
      <c r="AD94" s="417">
        <v>0</v>
      </c>
      <c r="AE94" s="417">
        <v>110.238929</v>
      </c>
      <c r="AF94" s="417">
        <v>0</v>
      </c>
      <c r="AG94" s="417">
        <v>2558.9998540000001</v>
      </c>
      <c r="AH94" s="417">
        <v>0</v>
      </c>
      <c r="AI94" s="417">
        <v>0</v>
      </c>
      <c r="AJ94" s="417">
        <v>20.88</v>
      </c>
      <c r="AK94" s="417">
        <v>3132.7057610000002</v>
      </c>
      <c r="AL94" s="417">
        <v>0</v>
      </c>
      <c r="AM94" s="419">
        <v>56103.382681000003</v>
      </c>
      <c r="AO94" s="415">
        <v>931401</v>
      </c>
      <c r="AP94" s="415" t="s">
        <v>5120</v>
      </c>
    </row>
    <row r="95" spans="1:43" s="415" customFormat="1" ht="15.4" customHeight="1">
      <c r="A95" s="416" t="s">
        <v>4721</v>
      </c>
      <c r="B95" s="416" t="s">
        <v>4722</v>
      </c>
      <c r="C95" s="416" t="s">
        <v>5114</v>
      </c>
      <c r="D95" s="416" t="s">
        <v>5115</v>
      </c>
      <c r="E95" s="416" t="s">
        <v>5116</v>
      </c>
      <c r="F95" s="416" t="s">
        <v>5126</v>
      </c>
      <c r="G95" s="416" t="s">
        <v>5127</v>
      </c>
      <c r="H95" s="416" t="s">
        <v>5128</v>
      </c>
      <c r="I95" s="416" t="s">
        <v>4738</v>
      </c>
      <c r="J95" s="416" t="s">
        <v>5132</v>
      </c>
      <c r="K95" s="416" t="s">
        <v>5133</v>
      </c>
      <c r="L95" s="416" t="s">
        <v>5134</v>
      </c>
      <c r="M95" s="416" t="s">
        <v>4732</v>
      </c>
      <c r="N95" s="416" t="s">
        <v>4679</v>
      </c>
      <c r="O95" s="416" t="s">
        <v>4733</v>
      </c>
      <c r="P95" s="417">
        <v>0</v>
      </c>
      <c r="Q95" s="418">
        <v>0.75</v>
      </c>
      <c r="R95" s="418">
        <v>1</v>
      </c>
      <c r="S95" s="417">
        <v>33694.236612000001</v>
      </c>
      <c r="T95" s="417">
        <v>0</v>
      </c>
      <c r="U95" s="417">
        <v>0</v>
      </c>
      <c r="V95" s="417">
        <v>0</v>
      </c>
      <c r="W95" s="417">
        <v>0</v>
      </c>
      <c r="X95" s="417">
        <v>17282.999940000002</v>
      </c>
      <c r="Y95" s="417">
        <v>0</v>
      </c>
      <c r="Z95" s="417">
        <v>0</v>
      </c>
      <c r="AA95" s="417">
        <v>0</v>
      </c>
      <c r="AB95" s="417">
        <v>3.066176</v>
      </c>
      <c r="AC95" s="417">
        <v>498.674691</v>
      </c>
      <c r="AD95" s="417">
        <v>0</v>
      </c>
      <c r="AE95" s="417">
        <v>112.201812</v>
      </c>
      <c r="AF95" s="417">
        <v>0</v>
      </c>
      <c r="AG95" s="417">
        <v>2604.564492</v>
      </c>
      <c r="AH95" s="417">
        <v>0</v>
      </c>
      <c r="AI95" s="417">
        <v>0</v>
      </c>
      <c r="AJ95" s="417">
        <v>20.88</v>
      </c>
      <c r="AK95" s="417">
        <v>3188.4855940000002</v>
      </c>
      <c r="AL95" s="417">
        <v>0</v>
      </c>
      <c r="AM95" s="419">
        <v>56794.232814000003</v>
      </c>
      <c r="AO95" s="415">
        <v>931401</v>
      </c>
      <c r="AP95" s="415" t="s">
        <v>5120</v>
      </c>
      <c r="AQ95" s="541"/>
    </row>
    <row r="96" spans="1:43" s="415" customFormat="1" ht="15.4" customHeight="1">
      <c r="A96" s="538" t="s">
        <v>4684</v>
      </c>
      <c r="B96" s="538" t="s">
        <v>4685</v>
      </c>
      <c r="C96" s="538" t="s">
        <v>4686</v>
      </c>
      <c r="D96" s="538" t="s">
        <v>4687</v>
      </c>
      <c r="E96" s="538" t="s">
        <v>4688</v>
      </c>
      <c r="F96" s="538" t="s">
        <v>4689</v>
      </c>
      <c r="G96" s="538" t="s">
        <v>4690</v>
      </c>
      <c r="H96" s="538" t="s">
        <v>4691</v>
      </c>
      <c r="I96" s="538" t="s">
        <v>4692</v>
      </c>
      <c r="J96" s="538" t="s">
        <v>4693</v>
      </c>
      <c r="K96" s="538" t="s">
        <v>4694</v>
      </c>
      <c r="L96" s="538" t="s">
        <v>4695</v>
      </c>
      <c r="M96" s="538" t="s">
        <v>4696</v>
      </c>
      <c r="N96" s="538" t="s">
        <v>4697</v>
      </c>
      <c r="O96" s="538" t="s">
        <v>4698</v>
      </c>
      <c r="P96" s="538" t="s">
        <v>4699</v>
      </c>
      <c r="Q96" s="538" t="s">
        <v>4700</v>
      </c>
      <c r="R96" s="538" t="s">
        <v>4701</v>
      </c>
      <c r="S96" s="538" t="s">
        <v>4702</v>
      </c>
      <c r="T96" s="538" t="s">
        <v>4703</v>
      </c>
      <c r="U96" s="538" t="s">
        <v>2134</v>
      </c>
      <c r="V96" s="538" t="s">
        <v>4704</v>
      </c>
      <c r="W96" s="538" t="s">
        <v>4705</v>
      </c>
      <c r="X96" s="538" t="s">
        <v>4706</v>
      </c>
      <c r="Y96" s="538" t="s">
        <v>4707</v>
      </c>
      <c r="Z96" s="538" t="s">
        <v>4708</v>
      </c>
      <c r="AA96" s="538" t="s">
        <v>4709</v>
      </c>
      <c r="AB96" s="538" t="s">
        <v>4710</v>
      </c>
      <c r="AC96" s="538" t="s">
        <v>478</v>
      </c>
      <c r="AD96" s="538" t="s">
        <v>475</v>
      </c>
      <c r="AE96" s="538" t="s">
        <v>4711</v>
      </c>
      <c r="AF96" s="538" t="s">
        <v>4712</v>
      </c>
      <c r="AG96" s="538" t="s">
        <v>4713</v>
      </c>
      <c r="AH96" s="538" t="s">
        <v>4714</v>
      </c>
      <c r="AI96" s="538" t="s">
        <v>4715</v>
      </c>
      <c r="AJ96" s="538" t="s">
        <v>4716</v>
      </c>
      <c r="AK96" s="538" t="s">
        <v>4717</v>
      </c>
      <c r="AL96" s="538" t="s">
        <v>4718</v>
      </c>
      <c r="AM96" s="540" t="s">
        <v>4719</v>
      </c>
      <c r="AN96" s="415" t="s">
        <v>4720</v>
      </c>
      <c r="AO96" s="415" t="s">
        <v>35</v>
      </c>
    </row>
    <row r="97" spans="1:43" s="415" customFormat="1" ht="15.4" customHeight="1">
      <c r="A97" s="416" t="s">
        <v>4721</v>
      </c>
      <c r="B97" s="416" t="s">
        <v>4722</v>
      </c>
      <c r="C97" s="416" t="s">
        <v>4723</v>
      </c>
      <c r="D97" s="416" t="s">
        <v>2941</v>
      </c>
      <c r="E97" s="416" t="s">
        <v>4724</v>
      </c>
      <c r="F97" s="416" t="s">
        <v>4912</v>
      </c>
      <c r="G97" s="416" t="s">
        <v>4913</v>
      </c>
      <c r="H97" s="416" t="s">
        <v>4914</v>
      </c>
      <c r="I97" s="416" t="s">
        <v>4738</v>
      </c>
      <c r="J97" s="416" t="s">
        <v>4923</v>
      </c>
      <c r="K97" s="416" t="s">
        <v>4924</v>
      </c>
      <c r="L97" s="420" t="s">
        <v>4925</v>
      </c>
      <c r="M97" s="416" t="s">
        <v>4732</v>
      </c>
      <c r="N97" s="416" t="s">
        <v>4679</v>
      </c>
      <c r="O97" s="416" t="s">
        <v>4733</v>
      </c>
      <c r="P97" s="417">
        <v>0</v>
      </c>
      <c r="Q97" s="418">
        <v>1</v>
      </c>
      <c r="R97" s="418">
        <v>1</v>
      </c>
      <c r="S97" s="417">
        <v>18394.978805999999</v>
      </c>
      <c r="T97" s="417">
        <v>0</v>
      </c>
      <c r="U97" s="417">
        <v>0</v>
      </c>
      <c r="V97" s="417">
        <v>0</v>
      </c>
      <c r="W97" s="417">
        <v>0</v>
      </c>
      <c r="X97" s="417">
        <v>4937.9999879999996</v>
      </c>
      <c r="Y97" s="417">
        <v>0</v>
      </c>
      <c r="Z97" s="417">
        <v>0</v>
      </c>
      <c r="AA97" s="417">
        <v>0</v>
      </c>
      <c r="AB97" s="417">
        <v>1.6739489999999999</v>
      </c>
      <c r="AC97" s="417">
        <v>272.24568099999999</v>
      </c>
      <c r="AD97" s="417">
        <v>0</v>
      </c>
      <c r="AE97" s="417">
        <v>61.255290000000002</v>
      </c>
      <c r="AF97" s="417">
        <v>0</v>
      </c>
      <c r="AG97" s="417">
        <v>1421.931863</v>
      </c>
      <c r="AH97" s="417">
        <v>0</v>
      </c>
      <c r="AI97" s="417">
        <v>0</v>
      </c>
      <c r="AJ97" s="417">
        <v>10.44</v>
      </c>
      <c r="AK97" s="417">
        <v>1740.71687</v>
      </c>
      <c r="AL97" s="417">
        <v>0</v>
      </c>
      <c r="AM97" s="419">
        <v>0</v>
      </c>
      <c r="AN97" s="421">
        <v>26507.741475999999</v>
      </c>
    </row>
    <row r="98" spans="1:43" s="415" customFormat="1" ht="15.4" customHeight="1">
      <c r="A98" s="416" t="s">
        <v>4721</v>
      </c>
      <c r="B98" s="416" t="s">
        <v>4722</v>
      </c>
      <c r="C98" s="416" t="s">
        <v>4723</v>
      </c>
      <c r="D98" s="416" t="s">
        <v>2941</v>
      </c>
      <c r="E98" s="416" t="s">
        <v>4724</v>
      </c>
      <c r="F98" s="416" t="s">
        <v>4991</v>
      </c>
      <c r="G98" s="416" t="s">
        <v>4992</v>
      </c>
      <c r="H98" s="416" t="s">
        <v>4993</v>
      </c>
      <c r="I98" s="416" t="s">
        <v>4827</v>
      </c>
      <c r="J98" s="531" t="s">
        <v>4994</v>
      </c>
      <c r="K98" s="416" t="s">
        <v>4995</v>
      </c>
      <c r="L98" s="420" t="s">
        <v>5328</v>
      </c>
      <c r="M98" s="416" t="s">
        <v>4732</v>
      </c>
      <c r="N98" s="416" t="s">
        <v>4679</v>
      </c>
      <c r="O98" s="416" t="s">
        <v>4733</v>
      </c>
      <c r="P98" s="417">
        <v>0</v>
      </c>
      <c r="Q98" s="418">
        <v>1</v>
      </c>
      <c r="R98" s="418">
        <v>1</v>
      </c>
      <c r="S98" s="417">
        <v>133965.28288000001</v>
      </c>
      <c r="T98" s="417">
        <v>0</v>
      </c>
      <c r="U98" s="417">
        <v>0</v>
      </c>
      <c r="V98" s="417">
        <v>0</v>
      </c>
      <c r="W98" s="417">
        <v>200.28</v>
      </c>
      <c r="X98" s="417">
        <v>9875.9999640000005</v>
      </c>
      <c r="Y98" s="417">
        <v>1299.999996</v>
      </c>
      <c r="Z98" s="417">
        <v>0</v>
      </c>
      <c r="AA98" s="417">
        <v>0</v>
      </c>
      <c r="AB98" s="417">
        <v>91.68</v>
      </c>
      <c r="AC98" s="417">
        <v>0</v>
      </c>
      <c r="AD98" s="417">
        <v>809.15031699999997</v>
      </c>
      <c r="AE98" s="417">
        <v>446.10439700000001</v>
      </c>
      <c r="AF98" s="417">
        <v>0</v>
      </c>
      <c r="AG98" s="417">
        <v>10355.516362</v>
      </c>
      <c r="AH98" s="417">
        <v>0</v>
      </c>
      <c r="AI98" s="417">
        <v>0</v>
      </c>
      <c r="AJ98" s="417">
        <v>0</v>
      </c>
      <c r="AK98" s="417">
        <v>11503.598862999999</v>
      </c>
      <c r="AL98" s="417">
        <v>0</v>
      </c>
      <c r="AM98" s="419">
        <v>0</v>
      </c>
      <c r="AN98" s="421">
        <v>167292.35806500001</v>
      </c>
    </row>
    <row r="99" spans="1:43" s="422" customFormat="1" ht="28.7" customHeight="1">
      <c r="A99" s="416" t="s">
        <v>4721</v>
      </c>
      <c r="B99" s="416" t="s">
        <v>4722</v>
      </c>
      <c r="C99" s="416" t="s">
        <v>5114</v>
      </c>
      <c r="D99" s="416" t="s">
        <v>5115</v>
      </c>
      <c r="E99" s="416" t="s">
        <v>5116</v>
      </c>
      <c r="F99" s="416" t="s">
        <v>5121</v>
      </c>
      <c r="G99" s="416" t="s">
        <v>5122</v>
      </c>
      <c r="H99" s="416" t="s">
        <v>5123</v>
      </c>
      <c r="I99" s="416" t="s">
        <v>4738</v>
      </c>
      <c r="J99" s="416" t="s">
        <v>5124</v>
      </c>
      <c r="K99" s="416" t="s">
        <v>5125</v>
      </c>
      <c r="L99" s="420" t="s">
        <v>4925</v>
      </c>
      <c r="M99" s="416" t="s">
        <v>4732</v>
      </c>
      <c r="N99" s="416" t="s">
        <v>4679</v>
      </c>
      <c r="O99" s="416" t="s">
        <v>4733</v>
      </c>
      <c r="P99" s="417">
        <v>0</v>
      </c>
      <c r="Q99" s="418">
        <v>1</v>
      </c>
      <c r="R99" s="418">
        <v>1</v>
      </c>
      <c r="S99" s="417">
        <v>40841.480709000003</v>
      </c>
      <c r="T99" s="417">
        <v>0</v>
      </c>
      <c r="U99" s="417">
        <v>0</v>
      </c>
      <c r="V99" s="417">
        <v>0</v>
      </c>
      <c r="W99" s="417">
        <v>0</v>
      </c>
      <c r="X99" s="417">
        <v>9875.9999640000005</v>
      </c>
      <c r="Y99" s="417">
        <v>0</v>
      </c>
      <c r="Z99" s="417">
        <v>0</v>
      </c>
      <c r="AA99" s="417">
        <v>0</v>
      </c>
      <c r="AB99" s="417">
        <v>3.7165620000000001</v>
      </c>
      <c r="AC99" s="417">
        <v>604.45391900000004</v>
      </c>
      <c r="AD99" s="417">
        <v>0</v>
      </c>
      <c r="AE99" s="417">
        <v>136.00214099999999</v>
      </c>
      <c r="AF99" s="417">
        <v>0</v>
      </c>
      <c r="AG99" s="417">
        <v>3157.0464480000001</v>
      </c>
      <c r="AH99" s="417">
        <v>0</v>
      </c>
      <c r="AI99" s="417">
        <v>0</v>
      </c>
      <c r="AJ99" s="417">
        <v>20.88</v>
      </c>
      <c r="AK99" s="417">
        <v>3864.8293520000002</v>
      </c>
      <c r="AL99" s="417">
        <v>0</v>
      </c>
      <c r="AM99" s="419">
        <v>0</v>
      </c>
      <c r="AN99" s="421">
        <v>57763.953034999999</v>
      </c>
      <c r="AO99" s="415"/>
      <c r="AP99" s="415"/>
      <c r="AQ99" s="415"/>
    </row>
    <row r="100" spans="1:43" s="415" customFormat="1" ht="28.7" customHeight="1" thickBot="1">
      <c r="AM100" s="423">
        <f>SUM(AM2:AM99)</f>
        <v>7502155.0121429991</v>
      </c>
    </row>
    <row r="101" spans="1:43">
      <c r="AM101" s="425"/>
    </row>
    <row r="102" spans="1:43">
      <c r="L102" s="563" t="s">
        <v>5361</v>
      </c>
    </row>
  </sheetData>
  <autoFilter ref="A1:AM100" xr:uid="{D4DAFF03-2D01-42E7-8F5E-CE0A4625CB98}"/>
  <sortState xmlns:xlrd2="http://schemas.microsoft.com/office/spreadsheetml/2017/richdata2" ref="A1:AQ101">
    <sortCondition ref="AP1"/>
  </sortState>
  <pageMargins left="0.7" right="0.7" top="0.75" bottom="0.75" header="0.3" footer="0.3"/>
  <pageSetup paperSize="9"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E5DEB-F067-4F45-9E12-19E1BB680DFA}">
  <sheetPr>
    <tabColor theme="6" tint="0.39997558519241921"/>
    <pageSetUpPr fitToPage="1"/>
  </sheetPr>
  <dimension ref="A1:BL363"/>
  <sheetViews>
    <sheetView tabSelected="1" view="pageBreakPreview" zoomScale="60" zoomScaleNormal="100" workbookViewId="0">
      <selection activeCell="K11" sqref="K11"/>
    </sheetView>
  </sheetViews>
  <sheetFormatPr defaultRowHeight="15"/>
  <cols>
    <col min="1" max="1" width="29.140625" style="29" customWidth="1"/>
    <col min="2" max="2" width="12" style="773" customWidth="1"/>
    <col min="3" max="3" width="14.140625" style="771" customWidth="1"/>
    <col min="4" max="4" width="12.42578125" style="771" bestFit="1" customWidth="1"/>
    <col min="5" max="5" width="36.28515625" style="772" bestFit="1" customWidth="1"/>
    <col min="6" max="7" width="16.5703125" style="771" bestFit="1" customWidth="1"/>
    <col min="8" max="8" width="21.28515625" style="771" customWidth="1"/>
    <col min="9" max="9" width="20.5703125" style="771" customWidth="1"/>
    <col min="10" max="11" width="10" style="773" customWidth="1"/>
    <col min="12" max="12" width="11" style="773" customWidth="1"/>
    <col min="13" max="13" width="11.5703125" style="773" bestFit="1" customWidth="1"/>
    <col min="14" max="14" width="11" style="773" customWidth="1"/>
    <col min="15" max="16" width="10" style="773" customWidth="1"/>
    <col min="17" max="19" width="11.5703125" style="773" bestFit="1" customWidth="1"/>
    <col min="20" max="20" width="9.140625" style="773" hidden="1" customWidth="1"/>
    <col min="21" max="21" width="11" style="773" hidden="1" customWidth="1"/>
    <col min="22" max="22" width="11.5703125" style="773" bestFit="1" customWidth="1"/>
    <col min="23" max="23" width="13.7109375" style="7" hidden="1" customWidth="1"/>
    <col min="24" max="24" width="9" style="7" bestFit="1" customWidth="1"/>
    <col min="25" max="63" width="16.28515625" style="7" bestFit="1" customWidth="1"/>
    <col min="64" max="64" width="11.28515625" style="7" bestFit="1" customWidth="1"/>
    <col min="65" max="67" width="27.28515625" style="7" bestFit="1" customWidth="1"/>
    <col min="68" max="68" width="31.7109375" style="7" bestFit="1" customWidth="1"/>
    <col min="69" max="69" width="33.5703125" style="7" bestFit="1" customWidth="1"/>
    <col min="70" max="16384" width="9.140625" style="7"/>
  </cols>
  <sheetData>
    <row r="1" spans="1:64" ht="21">
      <c r="A1" s="783" t="s">
        <v>6543</v>
      </c>
    </row>
    <row r="2" spans="1:64" s="4" customFormat="1" ht="8.25" hidden="1" customHeight="1">
      <c r="A2" s="768"/>
      <c r="B2" s="769"/>
      <c r="C2" s="769"/>
      <c r="D2" s="769"/>
      <c r="E2" s="769"/>
      <c r="F2" s="769"/>
      <c r="G2" s="769"/>
      <c r="H2" s="769"/>
      <c r="I2" s="770"/>
      <c r="J2" s="770"/>
      <c r="K2" s="770"/>
      <c r="L2" s="770"/>
      <c r="M2" s="770"/>
      <c r="N2" s="770"/>
      <c r="O2" s="770"/>
      <c r="P2" s="769"/>
      <c r="Q2" s="769"/>
      <c r="R2" s="769"/>
      <c r="S2" s="769"/>
      <c r="T2" s="769"/>
      <c r="U2" s="769"/>
      <c r="V2" s="769"/>
    </row>
    <row r="3" spans="1:64" ht="15.75" hidden="1">
      <c r="A3" s="1183" t="s">
        <v>19</v>
      </c>
      <c r="B3" s="929" t="s">
        <v>7182</v>
      </c>
      <c r="C3" s="787"/>
    </row>
    <row r="4" spans="1:64" ht="12" customHeight="1"/>
    <row r="5" spans="1:64" s="29" customFormat="1" ht="38.25">
      <c r="A5" s="992" t="s">
        <v>0</v>
      </c>
      <c r="B5" s="992" t="s">
        <v>34</v>
      </c>
      <c r="C5" s="992" t="s">
        <v>35</v>
      </c>
      <c r="D5" s="992" t="s">
        <v>36</v>
      </c>
      <c r="E5" s="992" t="s">
        <v>2</v>
      </c>
      <c r="F5" s="835" t="s">
        <v>7005</v>
      </c>
      <c r="G5" s="835" t="s">
        <v>7181</v>
      </c>
      <c r="H5" s="1180" t="s">
        <v>7147</v>
      </c>
      <c r="I5"/>
      <c r="J5"/>
      <c r="K5"/>
      <c r="L5"/>
      <c r="M5"/>
      <c r="N5"/>
      <c r="O5"/>
      <c r="P5"/>
      <c r="Q5"/>
      <c r="R5"/>
      <c r="S5"/>
      <c r="T5"/>
      <c r="U5"/>
      <c r="V5"/>
      <c r="W5"/>
      <c r="X5"/>
      <c r="Y5" s="706"/>
      <c r="Z5" s="706"/>
      <c r="AA5" s="706"/>
      <c r="AB5" s="706"/>
      <c r="AC5" s="706"/>
      <c r="AD5" s="706"/>
      <c r="AE5" s="706"/>
      <c r="AF5" s="706"/>
      <c r="AG5" s="706"/>
      <c r="AH5" s="706"/>
      <c r="AI5" s="706"/>
      <c r="AJ5" s="706"/>
      <c r="AK5" s="706"/>
      <c r="AL5" s="706"/>
      <c r="AM5" s="706"/>
      <c r="AN5" s="706"/>
      <c r="AO5" s="706"/>
      <c r="AP5" s="706"/>
      <c r="AQ5" s="706"/>
      <c r="AR5" s="706"/>
      <c r="AS5" s="706"/>
      <c r="AT5" s="706"/>
      <c r="AU5" s="706"/>
      <c r="AV5" s="706"/>
      <c r="AW5" s="706"/>
      <c r="AX5" s="706"/>
      <c r="AY5" s="706"/>
      <c r="AZ5" s="706"/>
      <c r="BA5" s="706"/>
      <c r="BB5" s="706"/>
      <c r="BC5" s="706"/>
      <c r="BD5" s="706"/>
      <c r="BE5" s="706"/>
      <c r="BF5" s="706"/>
      <c r="BG5" s="706"/>
      <c r="BH5" s="706"/>
      <c r="BI5" s="706"/>
      <c r="BJ5" s="706"/>
      <c r="BK5" s="706"/>
      <c r="BL5" s="706"/>
    </row>
    <row r="6" spans="1:64">
      <c r="A6" t="s">
        <v>5794</v>
      </c>
      <c r="B6">
        <v>25400</v>
      </c>
      <c r="C6" s="1187">
        <v>931420</v>
      </c>
      <c r="D6" s="729">
        <v>741020</v>
      </c>
      <c r="E6" s="780" t="s">
        <v>1520</v>
      </c>
      <c r="F6" s="1182">
        <v>150000</v>
      </c>
      <c r="G6" s="1182">
        <v>0</v>
      </c>
      <c r="H6" s="1195">
        <v>0</v>
      </c>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row>
    <row r="7" spans="1:64">
      <c r="A7"/>
      <c r="B7"/>
      <c r="C7" s="1187"/>
      <c r="D7" s="729">
        <v>741360</v>
      </c>
      <c r="E7" s="780" t="s">
        <v>32</v>
      </c>
      <c r="F7" s="1182">
        <v>0</v>
      </c>
      <c r="G7" s="1182">
        <v>129108.13999999998</v>
      </c>
      <c r="H7" s="1185">
        <v>150000</v>
      </c>
      <c r="I7"/>
      <c r="J7"/>
      <c r="K7"/>
      <c r="L7"/>
      <c r="M7"/>
      <c r="N7"/>
      <c r="O7"/>
      <c r="P7"/>
      <c r="Q7"/>
      <c r="R7"/>
      <c r="S7"/>
      <c r="T7"/>
      <c r="U7"/>
      <c r="V7"/>
      <c r="W7"/>
      <c r="X7"/>
    </row>
    <row r="8" spans="1:64">
      <c r="A8" s="777" t="s">
        <v>6584</v>
      </c>
      <c r="B8" s="777"/>
      <c r="C8" s="777"/>
      <c r="D8" s="777"/>
      <c r="E8" s="777"/>
      <c r="F8" s="1178">
        <v>150000</v>
      </c>
      <c r="G8" s="1178">
        <v>129108.13999999998</v>
      </c>
      <c r="H8" s="1186">
        <v>150000</v>
      </c>
      <c r="I8"/>
      <c r="J8"/>
      <c r="K8"/>
      <c r="L8"/>
      <c r="M8"/>
      <c r="N8"/>
      <c r="O8"/>
      <c r="P8"/>
      <c r="Q8"/>
      <c r="R8"/>
      <c r="S8"/>
      <c r="T8"/>
      <c r="U8"/>
      <c r="V8"/>
      <c r="W8"/>
      <c r="X8"/>
    </row>
    <row r="9" spans="1:64">
      <c r="A9" t="s">
        <v>46</v>
      </c>
      <c r="B9">
        <v>25400</v>
      </c>
      <c r="C9" s="1187">
        <v>931104</v>
      </c>
      <c r="D9" s="729">
        <v>740020</v>
      </c>
      <c r="E9" s="780" t="s">
        <v>8</v>
      </c>
      <c r="F9" s="1182">
        <v>0</v>
      </c>
      <c r="G9" s="1182">
        <v>301620.84999999998</v>
      </c>
      <c r="H9" s="1181">
        <v>0</v>
      </c>
      <c r="I9"/>
      <c r="J9"/>
      <c r="K9"/>
      <c r="L9"/>
      <c r="M9"/>
      <c r="N9"/>
      <c r="O9"/>
      <c r="P9"/>
      <c r="Q9"/>
      <c r="R9"/>
      <c r="S9"/>
      <c r="T9"/>
      <c r="U9"/>
      <c r="V9"/>
      <c r="W9"/>
      <c r="X9"/>
    </row>
    <row r="10" spans="1:64">
      <c r="A10"/>
      <c r="B10"/>
      <c r="C10" s="1187">
        <v>931235</v>
      </c>
      <c r="D10" s="729">
        <v>700020</v>
      </c>
      <c r="E10" s="780" t="s">
        <v>3</v>
      </c>
      <c r="F10" s="1182">
        <v>6175000</v>
      </c>
      <c r="G10" s="1182">
        <v>6612468.9900000002</v>
      </c>
      <c r="H10" s="1181">
        <v>6429243</v>
      </c>
      <c r="I10"/>
      <c r="J10"/>
      <c r="K10"/>
      <c r="L10"/>
      <c r="M10"/>
      <c r="N10"/>
      <c r="O10"/>
      <c r="P10"/>
      <c r="Q10"/>
      <c r="R10"/>
      <c r="S10"/>
      <c r="T10"/>
      <c r="U10"/>
      <c r="V10"/>
      <c r="W10"/>
      <c r="X10"/>
    </row>
    <row r="11" spans="1:64">
      <c r="A11"/>
      <c r="B11"/>
      <c r="C11" s="1187"/>
      <c r="D11" s="729">
        <v>701020</v>
      </c>
      <c r="E11" s="780" t="s">
        <v>4</v>
      </c>
      <c r="F11" s="1182">
        <v>305000</v>
      </c>
      <c r="G11" s="1182">
        <v>327963.97000000003</v>
      </c>
      <c r="H11" s="1181">
        <v>317573</v>
      </c>
      <c r="I11"/>
      <c r="J11"/>
      <c r="K11"/>
      <c r="L11"/>
      <c r="M11"/>
      <c r="N11"/>
      <c r="O11"/>
      <c r="P11"/>
      <c r="Q11"/>
      <c r="R11"/>
      <c r="S11"/>
      <c r="T11"/>
      <c r="U11"/>
      <c r="V11"/>
      <c r="W11"/>
      <c r="X11"/>
    </row>
    <row r="12" spans="1:64">
      <c r="A12"/>
      <c r="B12"/>
      <c r="C12" s="1187"/>
      <c r="D12" s="729">
        <v>703000</v>
      </c>
      <c r="E12" s="780" t="s">
        <v>5</v>
      </c>
      <c r="F12" s="1182">
        <v>10000</v>
      </c>
      <c r="G12" s="1182">
        <v>0</v>
      </c>
      <c r="H12" s="1181">
        <v>9812</v>
      </c>
      <c r="I12"/>
      <c r="J12"/>
      <c r="K12"/>
      <c r="L12"/>
      <c r="M12"/>
      <c r="N12"/>
      <c r="O12"/>
      <c r="P12"/>
      <c r="Q12"/>
      <c r="R12"/>
      <c r="S12"/>
      <c r="T12"/>
      <c r="U12"/>
      <c r="V12"/>
      <c r="W12"/>
      <c r="X12"/>
    </row>
    <row r="13" spans="1:64">
      <c r="A13"/>
      <c r="B13"/>
      <c r="C13" s="1187"/>
      <c r="D13" s="729">
        <v>704000</v>
      </c>
      <c r="E13" s="780" t="s">
        <v>6</v>
      </c>
      <c r="F13" s="1182">
        <v>50000</v>
      </c>
      <c r="G13" s="1182">
        <v>245239.73</v>
      </c>
      <c r="H13" s="1181">
        <v>53000</v>
      </c>
      <c r="I13"/>
      <c r="J13"/>
      <c r="K13"/>
      <c r="L13"/>
      <c r="M13"/>
      <c r="N13"/>
      <c r="O13"/>
      <c r="P13"/>
      <c r="Q13"/>
      <c r="R13"/>
      <c r="S13"/>
      <c r="T13"/>
      <c r="U13"/>
      <c r="V13"/>
      <c r="W13"/>
      <c r="X13"/>
    </row>
    <row r="14" spans="1:64">
      <c r="A14"/>
      <c r="B14"/>
      <c r="C14" s="1187"/>
      <c r="D14" s="729">
        <v>705000</v>
      </c>
      <c r="E14" s="780" t="s">
        <v>7</v>
      </c>
      <c r="F14" s="1182">
        <v>35000</v>
      </c>
      <c r="G14" s="1182">
        <v>100351.94</v>
      </c>
      <c r="H14" s="1181">
        <v>37800</v>
      </c>
      <c r="I14"/>
      <c r="J14"/>
      <c r="K14"/>
      <c r="L14"/>
      <c r="M14"/>
      <c r="N14"/>
      <c r="O14"/>
      <c r="P14"/>
      <c r="Q14"/>
      <c r="R14"/>
      <c r="S14"/>
      <c r="T14"/>
      <c r="U14"/>
      <c r="V14"/>
      <c r="W14"/>
      <c r="X14"/>
    </row>
    <row r="15" spans="1:64">
      <c r="A15"/>
      <c r="B15"/>
      <c r="C15" s="1187"/>
      <c r="D15" s="729">
        <v>715070</v>
      </c>
      <c r="E15" s="780" t="s">
        <v>1329</v>
      </c>
      <c r="F15" s="1182">
        <v>625000</v>
      </c>
      <c r="G15" s="1182">
        <v>1384844.9</v>
      </c>
      <c r="H15" s="1181">
        <v>781250</v>
      </c>
      <c r="I15"/>
      <c r="J15"/>
      <c r="K15"/>
      <c r="L15"/>
      <c r="M15"/>
      <c r="N15"/>
      <c r="O15"/>
      <c r="P15"/>
      <c r="Q15"/>
      <c r="R15"/>
      <c r="S15"/>
      <c r="T15"/>
      <c r="U15"/>
      <c r="V15"/>
      <c r="W15"/>
      <c r="X15"/>
    </row>
    <row r="16" spans="1:64">
      <c r="A16"/>
      <c r="B16"/>
      <c r="C16" s="1187"/>
      <c r="D16" s="729">
        <v>740020</v>
      </c>
      <c r="E16" s="780" t="s">
        <v>8</v>
      </c>
      <c r="F16" s="1182">
        <v>0</v>
      </c>
      <c r="G16" s="1182">
        <v>294111.43</v>
      </c>
      <c r="H16" s="1181">
        <v>100000</v>
      </c>
      <c r="I16"/>
      <c r="J16"/>
      <c r="K16"/>
      <c r="L16"/>
      <c r="M16"/>
      <c r="N16"/>
      <c r="O16"/>
      <c r="P16"/>
      <c r="Q16"/>
      <c r="R16"/>
      <c r="S16"/>
      <c r="T16"/>
      <c r="U16"/>
      <c r="V16"/>
      <c r="W16"/>
      <c r="X16"/>
    </row>
    <row r="17" spans="1:24">
      <c r="A17"/>
      <c r="B17"/>
      <c r="C17" s="1187"/>
      <c r="D17" s="729">
        <v>741000</v>
      </c>
      <c r="E17" s="780" t="s">
        <v>29</v>
      </c>
      <c r="F17" s="1182">
        <v>1000</v>
      </c>
      <c r="G17" s="1182">
        <v>1100</v>
      </c>
      <c r="H17" s="1181">
        <v>0</v>
      </c>
      <c r="I17"/>
      <c r="J17"/>
      <c r="K17"/>
      <c r="L17"/>
      <c r="M17"/>
      <c r="N17"/>
      <c r="O17"/>
      <c r="P17"/>
      <c r="Q17"/>
      <c r="R17"/>
      <c r="S17"/>
      <c r="T17"/>
      <c r="U17"/>
      <c r="V17"/>
      <c r="W17"/>
      <c r="X17"/>
    </row>
    <row r="18" spans="1:24">
      <c r="A18"/>
      <c r="B18"/>
      <c r="C18" s="1187"/>
      <c r="D18" s="729">
        <v>741010</v>
      </c>
      <c r="E18" s="780" t="s">
        <v>6528</v>
      </c>
      <c r="F18" s="1182">
        <v>160000</v>
      </c>
      <c r="G18" s="1182">
        <v>129212.69</v>
      </c>
      <c r="H18" s="1181">
        <v>225000</v>
      </c>
      <c r="I18"/>
      <c r="J18"/>
      <c r="K18"/>
      <c r="L18"/>
      <c r="M18"/>
      <c r="N18"/>
      <c r="O18"/>
      <c r="P18"/>
      <c r="Q18"/>
      <c r="R18"/>
      <c r="S18"/>
      <c r="T18"/>
      <c r="U18"/>
      <c r="V18"/>
      <c r="W18"/>
      <c r="X18"/>
    </row>
    <row r="19" spans="1:24">
      <c r="A19"/>
      <c r="B19"/>
      <c r="C19" s="1187"/>
      <c r="D19" s="729">
        <v>741260</v>
      </c>
      <c r="E19" s="780" t="s">
        <v>37</v>
      </c>
      <c r="F19" s="1182">
        <v>600</v>
      </c>
      <c r="G19" s="1182">
        <v>927</v>
      </c>
      <c r="H19" s="1181">
        <v>600</v>
      </c>
      <c r="I19"/>
      <c r="J19"/>
      <c r="K19"/>
      <c r="L19"/>
      <c r="M19"/>
      <c r="N19"/>
      <c r="O19"/>
      <c r="P19"/>
      <c r="Q19"/>
      <c r="R19"/>
      <c r="S19"/>
      <c r="T19"/>
      <c r="U19"/>
      <c r="V19"/>
      <c r="W19"/>
      <c r="X19"/>
    </row>
    <row r="20" spans="1:24">
      <c r="A20"/>
      <c r="B20"/>
      <c r="C20" s="1187"/>
      <c r="D20" s="729">
        <v>741320</v>
      </c>
      <c r="E20" s="780" t="s">
        <v>1346</v>
      </c>
      <c r="F20" s="1182">
        <v>0</v>
      </c>
      <c r="G20" s="1182">
        <v>3435</v>
      </c>
      <c r="H20" s="1181">
        <v>0</v>
      </c>
      <c r="I20"/>
      <c r="J20"/>
      <c r="K20"/>
      <c r="L20"/>
      <c r="M20"/>
      <c r="N20"/>
      <c r="O20"/>
      <c r="P20"/>
      <c r="Q20"/>
      <c r="R20"/>
      <c r="S20"/>
      <c r="T20"/>
      <c r="U20"/>
      <c r="V20"/>
      <c r="W20"/>
      <c r="X20"/>
    </row>
    <row r="21" spans="1:24">
      <c r="A21"/>
      <c r="B21"/>
      <c r="C21" s="1187"/>
      <c r="D21" s="729">
        <v>751680</v>
      </c>
      <c r="E21" s="780" t="s">
        <v>41</v>
      </c>
      <c r="F21" s="1182">
        <v>0</v>
      </c>
      <c r="G21" s="1182">
        <v>2310</v>
      </c>
      <c r="H21" s="1185">
        <v>0</v>
      </c>
      <c r="I21"/>
      <c r="J21"/>
      <c r="K21"/>
      <c r="L21"/>
      <c r="M21"/>
      <c r="N21"/>
      <c r="O21"/>
      <c r="P21"/>
      <c r="Q21"/>
      <c r="R21"/>
      <c r="S21"/>
      <c r="T21"/>
      <c r="U21"/>
      <c r="V21"/>
      <c r="W21"/>
      <c r="X21"/>
    </row>
    <row r="22" spans="1:24">
      <c r="A22"/>
      <c r="B22"/>
      <c r="C22" s="1187"/>
      <c r="D22" s="729">
        <v>752800</v>
      </c>
      <c r="E22" s="780" t="s">
        <v>10</v>
      </c>
      <c r="F22" s="1182">
        <v>52000</v>
      </c>
      <c r="G22" s="1182">
        <v>50429.77</v>
      </c>
      <c r="H22" s="1181">
        <v>51298</v>
      </c>
      <c r="I22"/>
      <c r="J22"/>
      <c r="K22"/>
      <c r="L22"/>
      <c r="M22"/>
      <c r="N22"/>
      <c r="O22"/>
      <c r="P22"/>
      <c r="Q22"/>
      <c r="R22"/>
      <c r="S22"/>
      <c r="T22"/>
      <c r="U22"/>
      <c r="V22"/>
      <c r="W22"/>
      <c r="X22"/>
    </row>
    <row r="23" spans="1:24">
      <c r="A23"/>
      <c r="B23"/>
      <c r="C23" s="1187"/>
      <c r="D23" s="729">
        <v>752820</v>
      </c>
      <c r="E23" s="780" t="s">
        <v>11</v>
      </c>
      <c r="F23" s="1182">
        <v>1000</v>
      </c>
      <c r="G23" s="1182">
        <v>765.57</v>
      </c>
      <c r="H23" s="1181">
        <v>10500</v>
      </c>
      <c r="I23"/>
      <c r="J23"/>
      <c r="K23"/>
      <c r="L23"/>
      <c r="M23"/>
      <c r="N23"/>
      <c r="O23"/>
      <c r="P23"/>
      <c r="Q23"/>
      <c r="R23"/>
      <c r="S23"/>
      <c r="T23"/>
      <c r="U23"/>
      <c r="V23"/>
      <c r="W23"/>
      <c r="X23"/>
    </row>
    <row r="24" spans="1:24">
      <c r="A24"/>
      <c r="B24"/>
      <c r="C24" s="1187"/>
      <c r="D24" s="729">
        <v>777480</v>
      </c>
      <c r="E24" s="780" t="s">
        <v>2823</v>
      </c>
      <c r="F24" s="1182">
        <v>0</v>
      </c>
      <c r="G24" s="1182">
        <v>207401.54</v>
      </c>
      <c r="H24" s="1181">
        <v>0</v>
      </c>
      <c r="I24"/>
      <c r="J24"/>
      <c r="K24"/>
      <c r="L24"/>
      <c r="M24"/>
      <c r="N24"/>
      <c r="O24"/>
      <c r="P24"/>
      <c r="Q24"/>
      <c r="R24"/>
      <c r="S24"/>
      <c r="T24"/>
      <c r="U24"/>
      <c r="V24"/>
      <c r="W24"/>
      <c r="X24"/>
    </row>
    <row r="25" spans="1:24">
      <c r="A25"/>
      <c r="B25"/>
      <c r="C25" s="1187"/>
      <c r="D25" s="729">
        <v>777520</v>
      </c>
      <c r="E25" s="780" t="s">
        <v>25</v>
      </c>
      <c r="F25" s="1182">
        <v>313423</v>
      </c>
      <c r="G25" s="1182">
        <v>1000</v>
      </c>
      <c r="H25" s="1181">
        <v>285000</v>
      </c>
      <c r="I25"/>
      <c r="J25"/>
      <c r="K25"/>
      <c r="L25"/>
      <c r="M25"/>
      <c r="N25"/>
      <c r="O25"/>
      <c r="P25"/>
      <c r="Q25"/>
      <c r="R25"/>
      <c r="S25"/>
      <c r="T25"/>
      <c r="U25"/>
      <c r="V25"/>
      <c r="W25"/>
      <c r="X25"/>
    </row>
    <row r="26" spans="1:24">
      <c r="A26"/>
      <c r="B26"/>
      <c r="C26" s="1187"/>
      <c r="D26" s="729">
        <v>778200</v>
      </c>
      <c r="E26" s="780" t="s">
        <v>5946</v>
      </c>
      <c r="F26" s="1182">
        <v>250599</v>
      </c>
      <c r="G26" s="1182">
        <v>0</v>
      </c>
      <c r="H26" s="1181">
        <v>0</v>
      </c>
      <c r="I26"/>
      <c r="J26"/>
      <c r="K26"/>
      <c r="L26"/>
      <c r="M26"/>
      <c r="N26"/>
      <c r="O26"/>
      <c r="P26"/>
      <c r="Q26"/>
      <c r="R26"/>
      <c r="S26"/>
      <c r="T26"/>
      <c r="U26"/>
      <c r="V26"/>
      <c r="W26"/>
      <c r="X26"/>
    </row>
    <row r="27" spans="1:24">
      <c r="A27"/>
      <c r="B27"/>
      <c r="C27" s="1187"/>
      <c r="D27" s="729">
        <v>781000</v>
      </c>
      <c r="E27" s="780" t="s">
        <v>12</v>
      </c>
      <c r="F27" s="1182">
        <v>600000</v>
      </c>
      <c r="G27" s="1182">
        <v>1025896.95</v>
      </c>
      <c r="H27" s="1181">
        <v>660000</v>
      </c>
      <c r="I27"/>
      <c r="J27"/>
      <c r="K27"/>
      <c r="L27"/>
      <c r="M27"/>
      <c r="N27"/>
      <c r="O27"/>
      <c r="P27"/>
      <c r="Q27"/>
      <c r="R27"/>
      <c r="S27"/>
      <c r="T27"/>
      <c r="U27"/>
      <c r="V27"/>
      <c r="W27"/>
      <c r="X27"/>
    </row>
    <row r="28" spans="1:24">
      <c r="A28"/>
      <c r="B28"/>
      <c r="C28" s="1187"/>
      <c r="D28" s="729">
        <v>781360</v>
      </c>
      <c r="E28" s="780" t="s">
        <v>14</v>
      </c>
      <c r="F28" s="1182">
        <v>0</v>
      </c>
      <c r="G28" s="1182">
        <v>250</v>
      </c>
      <c r="H28" s="1181">
        <v>0</v>
      </c>
      <c r="I28"/>
      <c r="J28"/>
      <c r="K28"/>
      <c r="L28"/>
      <c r="M28"/>
      <c r="N28"/>
      <c r="O28"/>
      <c r="P28"/>
      <c r="Q28"/>
      <c r="R28"/>
      <c r="S28"/>
      <c r="T28"/>
      <c r="U28"/>
      <c r="V28"/>
      <c r="W28"/>
      <c r="X28"/>
    </row>
    <row r="29" spans="1:24">
      <c r="A29"/>
      <c r="B29"/>
      <c r="C29" s="1187"/>
      <c r="D29" s="729">
        <v>781560</v>
      </c>
      <c r="E29" s="780" t="s">
        <v>40</v>
      </c>
      <c r="F29" s="1182">
        <v>0</v>
      </c>
      <c r="G29" s="1182">
        <v>3000</v>
      </c>
      <c r="H29" s="1181">
        <v>0</v>
      </c>
      <c r="I29"/>
      <c r="J29"/>
      <c r="K29"/>
      <c r="L29"/>
      <c r="M29"/>
      <c r="N29"/>
      <c r="O29"/>
      <c r="P29"/>
      <c r="Q29"/>
      <c r="R29"/>
      <c r="S29"/>
      <c r="T29"/>
      <c r="U29"/>
      <c r="V29"/>
      <c r="W29"/>
      <c r="X29"/>
    </row>
    <row r="30" spans="1:24">
      <c r="A30"/>
      <c r="B30"/>
      <c r="C30" s="1187"/>
      <c r="D30" s="729">
        <v>790600</v>
      </c>
      <c r="E30" s="780" t="s">
        <v>16</v>
      </c>
      <c r="F30" s="1182">
        <v>0</v>
      </c>
      <c r="G30" s="1182">
        <v>94732</v>
      </c>
      <c r="H30" s="1181">
        <v>89732</v>
      </c>
      <c r="I30"/>
      <c r="J30"/>
      <c r="K30"/>
      <c r="L30"/>
      <c r="M30"/>
      <c r="N30"/>
      <c r="O30"/>
      <c r="P30"/>
      <c r="Q30"/>
      <c r="R30"/>
      <c r="S30"/>
      <c r="T30"/>
      <c r="U30"/>
      <c r="V30"/>
      <c r="W30"/>
      <c r="X30"/>
    </row>
    <row r="31" spans="1:24">
      <c r="A31"/>
      <c r="B31"/>
      <c r="C31" s="1187"/>
      <c r="D31" s="729">
        <v>741380</v>
      </c>
      <c r="E31" s="780" t="s">
        <v>7105</v>
      </c>
      <c r="F31" s="1182">
        <v>0</v>
      </c>
      <c r="G31" s="1182">
        <v>-10</v>
      </c>
      <c r="H31" s="1184">
        <v>0</v>
      </c>
      <c r="I31"/>
      <c r="J31"/>
      <c r="K31"/>
      <c r="L31"/>
      <c r="M31"/>
      <c r="N31"/>
      <c r="O31"/>
      <c r="P31"/>
      <c r="Q31"/>
      <c r="R31"/>
      <c r="S31"/>
      <c r="T31"/>
      <c r="U31"/>
      <c r="V31"/>
      <c r="W31"/>
      <c r="X31"/>
    </row>
    <row r="32" spans="1:24">
      <c r="A32"/>
      <c r="B32">
        <v>25420</v>
      </c>
      <c r="C32" s="1187">
        <v>931180</v>
      </c>
      <c r="D32" s="729">
        <v>740020</v>
      </c>
      <c r="E32" s="780" t="s">
        <v>8</v>
      </c>
      <c r="F32" s="1182">
        <v>140</v>
      </c>
      <c r="G32" s="1182">
        <v>6376.2499999999991</v>
      </c>
      <c r="H32" s="1181">
        <v>0</v>
      </c>
      <c r="I32"/>
      <c r="J32"/>
      <c r="K32"/>
      <c r="L32"/>
      <c r="M32"/>
      <c r="N32"/>
      <c r="O32"/>
      <c r="P32"/>
      <c r="Q32"/>
      <c r="R32"/>
      <c r="S32"/>
      <c r="T32"/>
      <c r="U32"/>
      <c r="V32"/>
      <c r="W32"/>
      <c r="X32"/>
    </row>
    <row r="33" spans="1:24">
      <c r="A33" s="777" t="s">
        <v>6556</v>
      </c>
      <c r="B33" s="777"/>
      <c r="C33" s="777"/>
      <c r="D33" s="777"/>
      <c r="E33" s="777"/>
      <c r="F33" s="1178">
        <v>8578762</v>
      </c>
      <c r="G33" s="1178">
        <v>10793428.579999998</v>
      </c>
      <c r="H33" s="1186">
        <v>9050808</v>
      </c>
      <c r="I33"/>
      <c r="J33"/>
      <c r="K33"/>
      <c r="L33"/>
      <c r="M33"/>
      <c r="N33"/>
      <c r="O33"/>
      <c r="P33"/>
      <c r="Q33"/>
      <c r="R33"/>
      <c r="S33"/>
      <c r="T33"/>
      <c r="U33"/>
      <c r="V33"/>
      <c r="W33"/>
      <c r="X33"/>
    </row>
    <row r="34" spans="1:24">
      <c r="A34" t="s">
        <v>452</v>
      </c>
      <c r="B34">
        <v>25500</v>
      </c>
      <c r="C34" s="1187">
        <v>931103</v>
      </c>
      <c r="D34" s="729">
        <v>740020</v>
      </c>
      <c r="E34" s="780" t="s">
        <v>8</v>
      </c>
      <c r="F34" s="1182">
        <v>50</v>
      </c>
      <c r="G34" s="1182">
        <v>958.78000000000009</v>
      </c>
      <c r="H34" s="1181">
        <v>500</v>
      </c>
      <c r="I34"/>
      <c r="J34"/>
      <c r="K34"/>
      <c r="L34"/>
      <c r="M34"/>
      <c r="N34"/>
      <c r="O34"/>
      <c r="P34"/>
      <c r="Q34"/>
      <c r="R34"/>
      <c r="S34"/>
      <c r="T34"/>
      <c r="U34"/>
      <c r="V34"/>
      <c r="W34"/>
      <c r="X34"/>
    </row>
    <row r="35" spans="1:24">
      <c r="A35"/>
      <c r="B35"/>
      <c r="C35" s="1187"/>
      <c r="D35" s="729">
        <v>777730</v>
      </c>
      <c r="E35" s="780" t="s">
        <v>17</v>
      </c>
      <c r="F35" s="1182">
        <v>4000</v>
      </c>
      <c r="G35" s="1182">
        <v>2065.31</v>
      </c>
      <c r="H35" s="1181">
        <v>2500</v>
      </c>
      <c r="I35"/>
      <c r="J35"/>
      <c r="K35"/>
      <c r="L35"/>
      <c r="M35"/>
      <c r="N35"/>
      <c r="O35"/>
      <c r="P35"/>
      <c r="Q35"/>
      <c r="R35"/>
      <c r="S35"/>
      <c r="T35"/>
      <c r="U35"/>
      <c r="V35"/>
      <c r="W35"/>
      <c r="X35"/>
    </row>
    <row r="36" spans="1:24">
      <c r="A36" s="777" t="s">
        <v>6557</v>
      </c>
      <c r="B36" s="777"/>
      <c r="C36" s="777"/>
      <c r="D36" s="777"/>
      <c r="E36" s="777"/>
      <c r="F36" s="1178">
        <v>4050</v>
      </c>
      <c r="G36" s="1178">
        <v>3024.09</v>
      </c>
      <c r="H36" s="1186">
        <v>3000</v>
      </c>
      <c r="I36"/>
      <c r="J36"/>
      <c r="K36"/>
      <c r="L36"/>
      <c r="M36"/>
      <c r="N36"/>
      <c r="O36"/>
      <c r="P36"/>
      <c r="Q36"/>
      <c r="R36"/>
      <c r="S36"/>
      <c r="T36"/>
      <c r="U36"/>
      <c r="V36"/>
      <c r="W36"/>
      <c r="X36"/>
    </row>
    <row r="37" spans="1:24">
      <c r="A37" t="s">
        <v>435</v>
      </c>
      <c r="B37">
        <v>25400</v>
      </c>
      <c r="C37" s="1187">
        <v>931302</v>
      </c>
      <c r="D37" s="729">
        <v>741020</v>
      </c>
      <c r="E37" s="780" t="s">
        <v>1520</v>
      </c>
      <c r="F37" s="1182">
        <v>500</v>
      </c>
      <c r="G37" s="1182">
        <v>5284</v>
      </c>
      <c r="H37" s="1185">
        <v>1500</v>
      </c>
      <c r="I37"/>
      <c r="J37"/>
      <c r="K37"/>
      <c r="L37"/>
      <c r="M37"/>
      <c r="N37"/>
      <c r="O37"/>
      <c r="P37"/>
      <c r="Q37"/>
      <c r="R37"/>
      <c r="S37"/>
      <c r="T37"/>
      <c r="U37"/>
      <c r="V37"/>
      <c r="W37"/>
      <c r="X37"/>
    </row>
    <row r="38" spans="1:24">
      <c r="A38"/>
      <c r="B38"/>
      <c r="C38" s="1187"/>
      <c r="D38" s="729">
        <v>776710</v>
      </c>
      <c r="E38" s="780" t="s">
        <v>1907</v>
      </c>
      <c r="F38" s="1182">
        <v>5000</v>
      </c>
      <c r="G38" s="1182">
        <v>986</v>
      </c>
      <c r="H38" s="1185">
        <v>5000</v>
      </c>
      <c r="I38"/>
      <c r="J38"/>
      <c r="K38"/>
      <c r="L38"/>
      <c r="M38"/>
      <c r="N38"/>
      <c r="O38"/>
      <c r="P38"/>
      <c r="Q38"/>
      <c r="R38"/>
      <c r="S38"/>
      <c r="T38"/>
      <c r="U38"/>
      <c r="V38"/>
      <c r="W38"/>
      <c r="X38"/>
    </row>
    <row r="39" spans="1:24">
      <c r="A39"/>
      <c r="B39"/>
      <c r="C39" s="1187"/>
      <c r="D39" s="729">
        <v>777660</v>
      </c>
      <c r="E39" s="780" t="s">
        <v>21</v>
      </c>
      <c r="F39" s="1182">
        <v>0</v>
      </c>
      <c r="G39" s="1182">
        <v>139</v>
      </c>
      <c r="H39" s="1185">
        <v>0</v>
      </c>
      <c r="I39"/>
      <c r="J39"/>
      <c r="K39"/>
      <c r="L39"/>
      <c r="M39"/>
      <c r="N39"/>
      <c r="O39"/>
      <c r="P39"/>
      <c r="Q39"/>
      <c r="R39"/>
      <c r="S39"/>
      <c r="T39"/>
      <c r="U39"/>
      <c r="V39"/>
      <c r="W39"/>
      <c r="X39"/>
    </row>
    <row r="40" spans="1:24">
      <c r="A40"/>
      <c r="B40"/>
      <c r="C40" s="1187"/>
      <c r="D40" s="729">
        <v>780160</v>
      </c>
      <c r="E40" s="780" t="s">
        <v>1914</v>
      </c>
      <c r="F40" s="1182">
        <v>4000</v>
      </c>
      <c r="G40" s="1182">
        <v>2277.1999999999998</v>
      </c>
      <c r="H40" s="1185">
        <v>4000</v>
      </c>
      <c r="I40"/>
      <c r="J40"/>
      <c r="K40"/>
      <c r="L40"/>
      <c r="M40"/>
      <c r="N40"/>
      <c r="O40"/>
      <c r="P40"/>
      <c r="Q40"/>
      <c r="R40"/>
      <c r="S40"/>
      <c r="T40"/>
      <c r="U40"/>
      <c r="V40"/>
      <c r="W40"/>
      <c r="X40"/>
    </row>
    <row r="41" spans="1:24">
      <c r="A41"/>
      <c r="B41"/>
      <c r="C41" s="1187"/>
      <c r="D41" s="729">
        <v>781220</v>
      </c>
      <c r="E41" s="780" t="s">
        <v>13</v>
      </c>
      <c r="F41" s="1182">
        <v>0</v>
      </c>
      <c r="G41" s="1182">
        <v>450</v>
      </c>
      <c r="H41" s="1185">
        <v>0</v>
      </c>
      <c r="I41"/>
      <c r="J41"/>
      <c r="K41"/>
      <c r="L41"/>
      <c r="M41"/>
      <c r="N41"/>
      <c r="O41"/>
      <c r="P41"/>
      <c r="Q41"/>
      <c r="R41"/>
      <c r="S41"/>
      <c r="T41"/>
      <c r="U41"/>
      <c r="V41"/>
      <c r="W41"/>
      <c r="X41"/>
    </row>
    <row r="42" spans="1:24">
      <c r="A42"/>
      <c r="B42"/>
      <c r="C42" s="1187"/>
      <c r="D42" s="729">
        <v>781480</v>
      </c>
      <c r="E42" s="780" t="s">
        <v>39</v>
      </c>
      <c r="F42" s="1182">
        <v>5000</v>
      </c>
      <c r="G42" s="1182">
        <v>2960</v>
      </c>
      <c r="H42" s="1185">
        <v>7000</v>
      </c>
      <c r="I42"/>
      <c r="J42"/>
      <c r="K42"/>
      <c r="L42"/>
      <c r="M42"/>
      <c r="N42"/>
      <c r="O42"/>
      <c r="P42"/>
      <c r="Q42"/>
      <c r="R42"/>
      <c r="S42"/>
      <c r="T42"/>
      <c r="U42"/>
      <c r="V42"/>
      <c r="W42"/>
      <c r="X42"/>
    </row>
    <row r="43" spans="1:24">
      <c r="A43" s="777" t="s">
        <v>6563</v>
      </c>
      <c r="B43" s="777"/>
      <c r="C43" s="777"/>
      <c r="D43" s="777"/>
      <c r="E43" s="777"/>
      <c r="F43" s="1178">
        <v>14500</v>
      </c>
      <c r="G43" s="1178">
        <v>12096.2</v>
      </c>
      <c r="H43" s="1186">
        <v>17500</v>
      </c>
      <c r="I43"/>
      <c r="J43"/>
      <c r="K43"/>
      <c r="L43"/>
      <c r="M43"/>
      <c r="N43"/>
      <c r="O43"/>
      <c r="P43"/>
      <c r="Q43"/>
      <c r="R43"/>
      <c r="S43"/>
      <c r="T43"/>
      <c r="U43"/>
      <c r="V43"/>
      <c r="W43"/>
      <c r="X43"/>
    </row>
    <row r="44" spans="1:24">
      <c r="A44" t="s">
        <v>508</v>
      </c>
      <c r="B44">
        <v>25430</v>
      </c>
      <c r="C44" s="1187">
        <v>931170</v>
      </c>
      <c r="D44" s="729">
        <v>740020</v>
      </c>
      <c r="E44" s="780" t="s">
        <v>8</v>
      </c>
      <c r="F44" s="1182">
        <v>0</v>
      </c>
      <c r="G44" s="1182">
        <v>3418.75</v>
      </c>
      <c r="H44" s="1185">
        <v>0</v>
      </c>
      <c r="I44"/>
      <c r="J44"/>
      <c r="K44"/>
      <c r="L44"/>
      <c r="M44"/>
      <c r="N44"/>
      <c r="O44"/>
      <c r="P44"/>
      <c r="Q44"/>
      <c r="R44"/>
      <c r="S44"/>
      <c r="T44"/>
      <c r="U44"/>
      <c r="V44"/>
      <c r="W44"/>
      <c r="X44"/>
    </row>
    <row r="45" spans="1:24">
      <c r="A45"/>
      <c r="B45"/>
      <c r="C45" s="1187"/>
      <c r="D45" s="729">
        <v>741020</v>
      </c>
      <c r="E45" s="780" t="s">
        <v>1520</v>
      </c>
      <c r="F45" s="1182">
        <v>8000</v>
      </c>
      <c r="G45" s="1182">
        <v>57092</v>
      </c>
      <c r="H45" s="1185">
        <v>57382</v>
      </c>
      <c r="I45"/>
      <c r="J45"/>
      <c r="K45"/>
      <c r="L45"/>
      <c r="M45"/>
      <c r="N45"/>
      <c r="O45"/>
      <c r="P45"/>
      <c r="Q45"/>
      <c r="R45"/>
      <c r="S45"/>
      <c r="T45"/>
      <c r="U45"/>
      <c r="V45"/>
      <c r="W45"/>
      <c r="X45"/>
    </row>
    <row r="46" spans="1:24">
      <c r="A46"/>
      <c r="B46"/>
      <c r="C46" s="1187"/>
      <c r="D46" s="729">
        <v>751680</v>
      </c>
      <c r="E46" s="780" t="s">
        <v>41</v>
      </c>
      <c r="F46" s="1182"/>
      <c r="G46" s="1182">
        <v>88124.59</v>
      </c>
      <c r="H46" s="1185"/>
      <c r="I46"/>
      <c r="J46"/>
      <c r="K46"/>
      <c r="L46"/>
      <c r="M46"/>
      <c r="N46"/>
      <c r="O46"/>
      <c r="P46"/>
      <c r="Q46"/>
      <c r="R46"/>
      <c r="S46"/>
      <c r="T46"/>
      <c r="U46"/>
      <c r="V46"/>
      <c r="W46"/>
      <c r="X46"/>
    </row>
    <row r="47" spans="1:24">
      <c r="A47"/>
      <c r="B47"/>
      <c r="C47" s="1187"/>
      <c r="D47" s="729">
        <v>790500</v>
      </c>
      <c r="E47" s="780" t="s">
        <v>9</v>
      </c>
      <c r="F47" s="1182">
        <v>590000</v>
      </c>
      <c r="G47" s="1182">
        <v>490000</v>
      </c>
      <c r="H47" s="1185">
        <v>1000000</v>
      </c>
      <c r="I47"/>
      <c r="J47"/>
      <c r="K47"/>
      <c r="L47"/>
      <c r="M47"/>
      <c r="N47"/>
      <c r="O47"/>
      <c r="P47"/>
      <c r="Q47"/>
      <c r="R47"/>
      <c r="S47"/>
      <c r="T47"/>
      <c r="U47"/>
      <c r="V47"/>
      <c r="W47"/>
      <c r="X47"/>
    </row>
    <row r="48" spans="1:24">
      <c r="A48"/>
      <c r="B48"/>
      <c r="C48" s="1187"/>
      <c r="D48" s="729">
        <v>790600</v>
      </c>
      <c r="E48" s="780" t="s">
        <v>16</v>
      </c>
      <c r="F48" s="1182">
        <v>260000</v>
      </c>
      <c r="G48" s="1182">
        <v>260000</v>
      </c>
      <c r="H48" s="1185">
        <v>260000</v>
      </c>
      <c r="I48"/>
      <c r="J48"/>
      <c r="K48"/>
      <c r="L48"/>
      <c r="M48"/>
      <c r="N48"/>
      <c r="O48"/>
      <c r="P48"/>
      <c r="Q48"/>
      <c r="R48"/>
      <c r="S48"/>
      <c r="T48"/>
      <c r="U48"/>
      <c r="V48"/>
      <c r="W48"/>
      <c r="X48"/>
    </row>
    <row r="49" spans="1:24">
      <c r="A49"/>
      <c r="B49"/>
      <c r="C49" s="1187"/>
      <c r="D49" s="729">
        <v>778280</v>
      </c>
      <c r="E49" s="780" t="s">
        <v>6395</v>
      </c>
      <c r="F49" s="1182">
        <v>0</v>
      </c>
      <c r="G49" s="1182">
        <v>127822.78</v>
      </c>
      <c r="H49" s="1185">
        <v>0</v>
      </c>
      <c r="I49"/>
      <c r="J49"/>
      <c r="K49"/>
      <c r="L49"/>
      <c r="M49"/>
      <c r="N49"/>
      <c r="O49"/>
      <c r="P49"/>
      <c r="Q49"/>
      <c r="R49"/>
      <c r="S49"/>
      <c r="T49"/>
      <c r="U49"/>
      <c r="V49"/>
      <c r="W49"/>
      <c r="X49"/>
    </row>
    <row r="50" spans="1:24">
      <c r="A50" s="777" t="s">
        <v>6573</v>
      </c>
      <c r="B50" s="777"/>
      <c r="C50" s="777"/>
      <c r="D50" s="777"/>
      <c r="E50" s="777"/>
      <c r="F50" s="1178">
        <v>858000</v>
      </c>
      <c r="G50" s="1178">
        <v>1026458.12</v>
      </c>
      <c r="H50" s="1186">
        <v>1317382</v>
      </c>
      <c r="I50"/>
      <c r="J50"/>
      <c r="K50"/>
      <c r="L50"/>
      <c r="M50"/>
      <c r="N50"/>
      <c r="O50"/>
      <c r="P50"/>
      <c r="Q50"/>
      <c r="R50"/>
      <c r="S50"/>
      <c r="T50"/>
      <c r="U50"/>
      <c r="V50"/>
      <c r="W50"/>
      <c r="X50"/>
    </row>
    <row r="51" spans="1:24">
      <c r="A51" t="s">
        <v>440</v>
      </c>
      <c r="B51">
        <v>25400</v>
      </c>
      <c r="C51" s="1187">
        <v>931305</v>
      </c>
      <c r="D51" s="729">
        <v>741020</v>
      </c>
      <c r="E51" s="780" t="s">
        <v>1520</v>
      </c>
      <c r="F51" s="1182">
        <v>2000</v>
      </c>
      <c r="G51" s="1182">
        <v>7314</v>
      </c>
      <c r="H51" s="1185">
        <v>2000</v>
      </c>
      <c r="I51"/>
      <c r="J51"/>
      <c r="K51"/>
      <c r="L51"/>
      <c r="M51"/>
      <c r="N51"/>
      <c r="O51"/>
      <c r="P51"/>
      <c r="Q51"/>
      <c r="R51"/>
      <c r="S51"/>
      <c r="T51"/>
      <c r="U51"/>
      <c r="V51"/>
      <c r="W51"/>
      <c r="X51"/>
    </row>
    <row r="52" spans="1:24">
      <c r="A52"/>
      <c r="B52"/>
      <c r="C52" s="1187"/>
      <c r="D52" s="729">
        <v>741080</v>
      </c>
      <c r="E52" s="780" t="s">
        <v>1191</v>
      </c>
      <c r="F52" s="1182">
        <v>0</v>
      </c>
      <c r="G52" s="1182">
        <v>200</v>
      </c>
      <c r="H52" s="1185">
        <v>0</v>
      </c>
      <c r="I52"/>
      <c r="J52"/>
      <c r="K52"/>
      <c r="L52"/>
      <c r="M52"/>
      <c r="N52"/>
      <c r="O52"/>
      <c r="P52"/>
      <c r="Q52"/>
      <c r="R52"/>
      <c r="S52"/>
      <c r="T52"/>
      <c r="U52"/>
      <c r="V52"/>
      <c r="W52"/>
      <c r="X52"/>
    </row>
    <row r="53" spans="1:24">
      <c r="A53"/>
      <c r="B53"/>
      <c r="C53" s="1187"/>
      <c r="D53" s="729">
        <v>754300</v>
      </c>
      <c r="E53" s="780" t="s">
        <v>1320</v>
      </c>
      <c r="F53" s="1182">
        <v>90000</v>
      </c>
      <c r="G53" s="1182">
        <v>0</v>
      </c>
      <c r="H53" s="1185">
        <v>90000</v>
      </c>
      <c r="I53"/>
      <c r="J53"/>
      <c r="K53"/>
      <c r="L53"/>
      <c r="M53"/>
      <c r="N53"/>
      <c r="O53"/>
      <c r="P53"/>
      <c r="Q53"/>
      <c r="R53"/>
      <c r="S53"/>
      <c r="T53"/>
      <c r="U53"/>
      <c r="V53"/>
      <c r="W53"/>
      <c r="X53"/>
    </row>
    <row r="54" spans="1:24">
      <c r="A54"/>
      <c r="B54"/>
      <c r="C54" s="1187"/>
      <c r="D54" s="729">
        <v>776710</v>
      </c>
      <c r="E54" s="780" t="s">
        <v>1907</v>
      </c>
      <c r="F54" s="1182">
        <v>5000</v>
      </c>
      <c r="G54" s="1182">
        <v>0</v>
      </c>
      <c r="H54" s="1185">
        <v>5000</v>
      </c>
      <c r="I54"/>
      <c r="J54"/>
      <c r="K54"/>
      <c r="L54"/>
      <c r="M54"/>
      <c r="N54"/>
      <c r="O54"/>
      <c r="P54"/>
      <c r="Q54"/>
      <c r="R54"/>
      <c r="S54"/>
      <c r="T54"/>
      <c r="U54"/>
      <c r="V54"/>
      <c r="W54"/>
      <c r="X54"/>
    </row>
    <row r="55" spans="1:24">
      <c r="A55"/>
      <c r="B55"/>
      <c r="C55" s="1187"/>
      <c r="D55" s="729">
        <v>781220</v>
      </c>
      <c r="E55" s="780" t="s">
        <v>7006</v>
      </c>
      <c r="F55" s="1182">
        <v>0</v>
      </c>
      <c r="G55" s="1182">
        <v>735</v>
      </c>
      <c r="H55" s="1185">
        <v>0</v>
      </c>
      <c r="I55"/>
      <c r="J55"/>
      <c r="K55"/>
      <c r="L55"/>
      <c r="M55"/>
      <c r="N55"/>
      <c r="O55"/>
      <c r="P55"/>
      <c r="Q55"/>
      <c r="R55"/>
      <c r="S55"/>
      <c r="T55"/>
      <c r="U55"/>
      <c r="V55"/>
      <c r="W55"/>
    </row>
    <row r="56" spans="1:24">
      <c r="A56"/>
      <c r="B56"/>
      <c r="C56" s="1187"/>
      <c r="D56" s="729">
        <v>781480</v>
      </c>
      <c r="E56" s="780" t="s">
        <v>39</v>
      </c>
      <c r="F56" s="1182">
        <v>35000</v>
      </c>
      <c r="G56" s="1182">
        <v>17175</v>
      </c>
      <c r="H56" s="1185">
        <v>20000</v>
      </c>
      <c r="I56"/>
      <c r="J56"/>
      <c r="K56"/>
      <c r="L56"/>
      <c r="M56"/>
      <c r="N56"/>
      <c r="O56"/>
      <c r="P56"/>
      <c r="Q56"/>
      <c r="R56"/>
      <c r="S56"/>
      <c r="T56"/>
      <c r="U56"/>
      <c r="V56"/>
      <c r="W56"/>
    </row>
    <row r="57" spans="1:24">
      <c r="A57" s="777" t="s">
        <v>6564</v>
      </c>
      <c r="B57" s="777"/>
      <c r="C57" s="777"/>
      <c r="D57" s="777"/>
      <c r="E57" s="777"/>
      <c r="F57" s="1178">
        <v>132000</v>
      </c>
      <c r="G57" s="1178">
        <v>25424</v>
      </c>
      <c r="H57" s="1186">
        <v>117000</v>
      </c>
      <c r="I57"/>
      <c r="J57"/>
      <c r="K57"/>
      <c r="L57"/>
      <c r="M57"/>
      <c r="N57"/>
      <c r="O57"/>
      <c r="P57"/>
      <c r="Q57"/>
      <c r="R57"/>
      <c r="S57"/>
      <c r="T57"/>
      <c r="U57"/>
      <c r="V57"/>
      <c r="W57"/>
    </row>
    <row r="58" spans="1:24">
      <c r="A58" t="s">
        <v>434</v>
      </c>
      <c r="B58">
        <v>25401</v>
      </c>
      <c r="C58" s="1187">
        <v>931111</v>
      </c>
      <c r="D58" s="729">
        <v>740020</v>
      </c>
      <c r="E58" s="780" t="s">
        <v>8</v>
      </c>
      <c r="F58" s="1182">
        <v>100</v>
      </c>
      <c r="G58" s="1182">
        <v>1383.35</v>
      </c>
      <c r="H58" s="1185">
        <v>500</v>
      </c>
      <c r="I58"/>
      <c r="J58"/>
      <c r="K58"/>
      <c r="L58"/>
      <c r="M58"/>
      <c r="N58"/>
      <c r="O58"/>
      <c r="P58"/>
      <c r="Q58"/>
      <c r="R58"/>
      <c r="S58"/>
      <c r="T58"/>
      <c r="U58"/>
      <c r="V58"/>
      <c r="W58"/>
    </row>
    <row r="59" spans="1:24">
      <c r="A59" s="777" t="s">
        <v>6566</v>
      </c>
      <c r="B59" s="777"/>
      <c r="C59" s="777"/>
      <c r="D59" s="777"/>
      <c r="E59" s="777"/>
      <c r="F59" s="1178">
        <v>100</v>
      </c>
      <c r="G59" s="1178">
        <v>1383.35</v>
      </c>
      <c r="H59" s="1186">
        <v>500</v>
      </c>
      <c r="I59"/>
      <c r="J59"/>
      <c r="K59"/>
      <c r="L59"/>
      <c r="M59"/>
      <c r="N59"/>
      <c r="O59"/>
      <c r="P59"/>
      <c r="Q59"/>
      <c r="R59"/>
      <c r="S59"/>
      <c r="T59"/>
      <c r="U59"/>
      <c r="V59"/>
      <c r="W59"/>
    </row>
    <row r="60" spans="1:24">
      <c r="A60" t="s">
        <v>326</v>
      </c>
      <c r="B60">
        <v>25400</v>
      </c>
      <c r="C60" s="1187">
        <v>931421</v>
      </c>
      <c r="D60" s="729">
        <v>741000</v>
      </c>
      <c r="E60" s="780" t="s">
        <v>29</v>
      </c>
      <c r="F60" s="1182">
        <v>12500</v>
      </c>
      <c r="G60" s="1182">
        <v>18660</v>
      </c>
      <c r="H60" s="1185">
        <v>20000</v>
      </c>
      <c r="I60"/>
      <c r="J60"/>
      <c r="K60"/>
      <c r="L60"/>
      <c r="M60"/>
      <c r="N60"/>
      <c r="O60"/>
      <c r="P60"/>
      <c r="Q60"/>
      <c r="R60"/>
      <c r="S60"/>
      <c r="T60"/>
      <c r="U60"/>
      <c r="V60"/>
      <c r="W60"/>
    </row>
    <row r="61" spans="1:24">
      <c r="A61"/>
      <c r="B61"/>
      <c r="C61" s="1187"/>
      <c r="D61" s="729">
        <v>741020</v>
      </c>
      <c r="E61" s="780" t="s">
        <v>1520</v>
      </c>
      <c r="F61" s="1182">
        <v>40000</v>
      </c>
      <c r="G61" s="1182">
        <v>16069</v>
      </c>
      <c r="H61" s="1185">
        <v>40000</v>
      </c>
      <c r="I61"/>
      <c r="J61" s="637"/>
      <c r="K61" s="637"/>
      <c r="L61" s="637"/>
      <c r="M61" s="637"/>
      <c r="N61" s="637"/>
      <c r="O61" s="637"/>
      <c r="P61" s="637"/>
      <c r="Q61" s="637"/>
      <c r="R61" s="637"/>
      <c r="S61" s="637"/>
      <c r="T61" s="637"/>
      <c r="U61" s="637"/>
    </row>
    <row r="62" spans="1:24">
      <c r="A62"/>
      <c r="B62"/>
      <c r="C62" s="1187"/>
      <c r="D62" s="729">
        <v>774810</v>
      </c>
      <c r="E62" s="780" t="s">
        <v>1942</v>
      </c>
      <c r="F62" s="1182">
        <v>0</v>
      </c>
      <c r="G62" s="1182">
        <v>350</v>
      </c>
      <c r="H62" s="1185">
        <v>0</v>
      </c>
      <c r="I62"/>
      <c r="J62" s="637"/>
      <c r="K62" s="637"/>
      <c r="L62" s="637"/>
      <c r="M62" s="637"/>
      <c r="N62" s="637"/>
      <c r="O62" s="637"/>
      <c r="P62" s="637"/>
      <c r="Q62" s="637"/>
      <c r="R62" s="637"/>
      <c r="S62" s="637"/>
      <c r="T62" s="637"/>
      <c r="U62" s="637"/>
    </row>
    <row r="63" spans="1:24">
      <c r="A63"/>
      <c r="B63"/>
      <c r="C63" s="1187"/>
      <c r="D63" s="729">
        <v>776700</v>
      </c>
      <c r="E63" s="780" t="s">
        <v>1898</v>
      </c>
      <c r="F63" s="1182">
        <v>245000</v>
      </c>
      <c r="G63" s="1182">
        <v>190960.96</v>
      </c>
      <c r="H63" s="1185">
        <v>210000</v>
      </c>
      <c r="I63"/>
      <c r="J63" s="637"/>
      <c r="K63" s="637"/>
      <c r="L63" s="637"/>
      <c r="M63" s="637"/>
      <c r="N63" s="637"/>
      <c r="O63" s="637"/>
      <c r="P63" s="637"/>
      <c r="Q63" s="637"/>
      <c r="R63" s="637"/>
      <c r="S63" s="637"/>
      <c r="T63" s="637"/>
      <c r="U63" s="637"/>
    </row>
    <row r="64" spans="1:24">
      <c r="A64"/>
      <c r="B64"/>
      <c r="C64" s="1187"/>
      <c r="D64" s="729">
        <v>776710</v>
      </c>
      <c r="E64" s="780" t="s">
        <v>1907</v>
      </c>
      <c r="F64" s="1182">
        <v>7500</v>
      </c>
      <c r="G64" s="1182">
        <v>4035</v>
      </c>
      <c r="H64" s="1185">
        <v>7500</v>
      </c>
      <c r="I64"/>
      <c r="J64" s="637"/>
      <c r="K64" s="637"/>
      <c r="L64" s="637"/>
      <c r="M64" s="637"/>
      <c r="N64" s="637"/>
      <c r="O64" s="637"/>
      <c r="P64" s="637"/>
      <c r="Q64" s="637"/>
      <c r="R64" s="637"/>
      <c r="S64" s="637"/>
      <c r="T64" s="637"/>
      <c r="U64" s="637"/>
    </row>
    <row r="65" spans="1:21">
      <c r="A65"/>
      <c r="B65"/>
      <c r="C65" s="1187"/>
      <c r="D65" s="729">
        <v>776740</v>
      </c>
      <c r="E65" s="780" t="s">
        <v>20</v>
      </c>
      <c r="F65" s="1182">
        <v>1000</v>
      </c>
      <c r="G65" s="1182">
        <v>3551</v>
      </c>
      <c r="H65" s="1185">
        <v>1500</v>
      </c>
      <c r="I65"/>
      <c r="J65" s="637"/>
      <c r="K65" s="637"/>
      <c r="L65" s="637"/>
      <c r="M65" s="637"/>
      <c r="N65" s="637"/>
      <c r="O65" s="637"/>
      <c r="P65" s="637"/>
      <c r="Q65" s="637"/>
      <c r="R65" s="637"/>
      <c r="S65" s="637"/>
      <c r="T65" s="637"/>
      <c r="U65" s="637"/>
    </row>
    <row r="66" spans="1:21">
      <c r="A66"/>
      <c r="B66"/>
      <c r="C66" s="1187"/>
      <c r="D66" s="729">
        <v>777660</v>
      </c>
      <c r="E66" s="780" t="s">
        <v>21</v>
      </c>
      <c r="F66" s="1182">
        <v>2500</v>
      </c>
      <c r="G66" s="1182">
        <v>4776</v>
      </c>
      <c r="H66" s="1185">
        <v>7000</v>
      </c>
      <c r="I66"/>
      <c r="J66" s="637"/>
      <c r="K66" s="637"/>
      <c r="L66" s="637"/>
      <c r="M66" s="637"/>
      <c r="N66" s="637"/>
      <c r="O66" s="637"/>
      <c r="P66" s="637"/>
      <c r="Q66" s="637"/>
      <c r="R66" s="637"/>
      <c r="S66" s="637"/>
      <c r="T66" s="637"/>
      <c r="U66" s="637"/>
    </row>
    <row r="67" spans="1:21">
      <c r="A67"/>
      <c r="B67"/>
      <c r="C67" s="1187"/>
      <c r="D67" s="729">
        <v>780160</v>
      </c>
      <c r="E67" s="780" t="s">
        <v>1914</v>
      </c>
      <c r="F67" s="1182">
        <v>0</v>
      </c>
      <c r="G67" s="1182">
        <v>1523</v>
      </c>
      <c r="H67" s="1185">
        <v>2000</v>
      </c>
      <c r="I67"/>
      <c r="J67" s="637"/>
      <c r="K67" s="637"/>
      <c r="L67" s="637"/>
      <c r="M67" s="637"/>
      <c r="N67" s="637"/>
      <c r="O67" s="637"/>
      <c r="P67" s="637"/>
      <c r="Q67" s="637"/>
      <c r="R67" s="637"/>
      <c r="S67" s="637"/>
      <c r="T67" s="637"/>
      <c r="U67" s="637"/>
    </row>
    <row r="68" spans="1:21">
      <c r="A68"/>
      <c r="B68"/>
      <c r="C68" s="1187"/>
      <c r="D68" s="729">
        <v>781080</v>
      </c>
      <c r="E68" s="780" t="s">
        <v>1897</v>
      </c>
      <c r="F68" s="1182">
        <v>0</v>
      </c>
      <c r="G68" s="1182">
        <v>0</v>
      </c>
      <c r="H68" s="1185">
        <v>200</v>
      </c>
      <c r="I68"/>
      <c r="J68" s="637"/>
      <c r="K68" s="637"/>
      <c r="L68" s="637"/>
      <c r="M68" s="637"/>
      <c r="N68" s="637"/>
      <c r="O68" s="637"/>
      <c r="P68" s="637"/>
      <c r="Q68" s="637"/>
      <c r="R68" s="637"/>
      <c r="S68" s="637"/>
      <c r="T68" s="637"/>
      <c r="U68" s="637"/>
    </row>
    <row r="69" spans="1:21">
      <c r="A69" s="777" t="s">
        <v>6585</v>
      </c>
      <c r="B69" s="777"/>
      <c r="C69" s="777"/>
      <c r="D69" s="777"/>
      <c r="E69" s="777"/>
      <c r="F69" s="1178">
        <v>308500</v>
      </c>
      <c r="G69" s="1178">
        <v>239924.96</v>
      </c>
      <c r="H69" s="1186">
        <v>288200</v>
      </c>
      <c r="I69"/>
      <c r="J69" s="637"/>
      <c r="K69" s="637"/>
      <c r="L69" s="637"/>
      <c r="M69" s="637"/>
      <c r="N69" s="637"/>
      <c r="O69" s="637"/>
      <c r="P69" s="637"/>
      <c r="Q69" s="637"/>
      <c r="R69" s="637"/>
      <c r="S69" s="637"/>
      <c r="T69" s="637"/>
      <c r="U69" s="637"/>
    </row>
    <row r="70" spans="1:21">
      <c r="A70" t="s">
        <v>436</v>
      </c>
      <c r="B70">
        <v>25400</v>
      </c>
      <c r="C70" s="1187">
        <v>931306</v>
      </c>
      <c r="D70" s="729">
        <v>741000</v>
      </c>
      <c r="E70" s="780" t="s">
        <v>29</v>
      </c>
      <c r="F70" s="1182">
        <v>0</v>
      </c>
      <c r="G70" s="1182">
        <v>200</v>
      </c>
      <c r="H70" s="1185">
        <v>0</v>
      </c>
      <c r="I70"/>
      <c r="J70" s="637"/>
      <c r="K70" s="637"/>
      <c r="L70" s="637"/>
      <c r="M70" s="637"/>
      <c r="N70" s="637"/>
      <c r="O70" s="637"/>
      <c r="P70" s="637"/>
      <c r="Q70" s="637"/>
      <c r="R70" s="637"/>
      <c r="S70" s="637"/>
      <c r="T70" s="637"/>
      <c r="U70" s="637"/>
    </row>
    <row r="71" spans="1:21">
      <c r="A71"/>
      <c r="B71"/>
      <c r="C71" s="1187"/>
      <c r="D71" s="729">
        <v>741020</v>
      </c>
      <c r="E71" s="780" t="s">
        <v>1520</v>
      </c>
      <c r="F71" s="1182">
        <v>73000</v>
      </c>
      <c r="G71" s="1182">
        <v>93917.8</v>
      </c>
      <c r="H71" s="1185">
        <v>100000</v>
      </c>
      <c r="I71"/>
      <c r="J71" s="637"/>
      <c r="K71" s="637"/>
      <c r="L71" s="637"/>
      <c r="M71" s="637"/>
      <c r="N71" s="637"/>
      <c r="O71" s="637"/>
      <c r="P71" s="637"/>
      <c r="Q71" s="637"/>
      <c r="R71" s="637"/>
      <c r="S71" s="637"/>
      <c r="T71" s="637"/>
      <c r="U71" s="637"/>
    </row>
    <row r="72" spans="1:21">
      <c r="A72"/>
      <c r="B72"/>
      <c r="C72" s="1187"/>
      <c r="D72" s="729">
        <v>741320</v>
      </c>
      <c r="E72" s="780" t="s">
        <v>1346</v>
      </c>
      <c r="F72" s="1182">
        <v>0</v>
      </c>
      <c r="G72" s="1182">
        <v>552</v>
      </c>
      <c r="H72" s="1185">
        <v>0</v>
      </c>
      <c r="I72"/>
      <c r="J72" s="637"/>
      <c r="K72" s="637"/>
      <c r="L72" s="637"/>
      <c r="M72" s="637"/>
      <c r="N72" s="637"/>
      <c r="O72" s="637"/>
      <c r="P72" s="637"/>
      <c r="Q72" s="637"/>
      <c r="R72" s="637"/>
      <c r="S72" s="637"/>
      <c r="T72" s="637"/>
      <c r="U72" s="637"/>
    </row>
    <row r="73" spans="1:21">
      <c r="A73"/>
      <c r="B73"/>
      <c r="C73" s="1187"/>
      <c r="D73" s="729">
        <v>774810</v>
      </c>
      <c r="E73" s="780" t="s">
        <v>1942</v>
      </c>
      <c r="F73" s="1182">
        <v>0</v>
      </c>
      <c r="G73" s="1182">
        <v>3592.08</v>
      </c>
      <c r="H73" s="1185">
        <v>0</v>
      </c>
      <c r="I73"/>
      <c r="J73" s="637"/>
      <c r="K73" s="637"/>
      <c r="L73" s="637"/>
      <c r="M73" s="637"/>
      <c r="N73" s="637"/>
      <c r="O73" s="637"/>
      <c r="P73" s="637"/>
      <c r="Q73" s="637"/>
      <c r="R73" s="637"/>
      <c r="S73" s="637"/>
      <c r="T73" s="637"/>
      <c r="U73" s="637"/>
    </row>
    <row r="74" spans="1:21">
      <c r="A74"/>
      <c r="B74"/>
      <c r="C74" s="1187"/>
      <c r="D74" s="729">
        <v>776710</v>
      </c>
      <c r="E74" s="780" t="s">
        <v>1907</v>
      </c>
      <c r="F74" s="1182">
        <v>0</v>
      </c>
      <c r="G74" s="1182">
        <v>1000</v>
      </c>
      <c r="H74" s="1185">
        <v>0</v>
      </c>
      <c r="I74"/>
      <c r="J74" s="637"/>
      <c r="K74" s="637"/>
      <c r="L74" s="637"/>
      <c r="M74" s="637"/>
      <c r="N74" s="637"/>
      <c r="O74" s="637"/>
      <c r="P74" s="637"/>
      <c r="Q74" s="637"/>
      <c r="R74" s="637"/>
      <c r="S74" s="637"/>
      <c r="T74" s="637"/>
      <c r="U74" s="637"/>
    </row>
    <row r="75" spans="1:21">
      <c r="A75"/>
      <c r="B75"/>
      <c r="C75" s="1187"/>
      <c r="D75" s="729">
        <v>777660</v>
      </c>
      <c r="E75" s="780" t="s">
        <v>21</v>
      </c>
      <c r="F75" s="1182">
        <v>10000</v>
      </c>
      <c r="G75" s="1182">
        <v>3728.0000000000005</v>
      </c>
      <c r="H75" s="1185">
        <v>2000</v>
      </c>
      <c r="I75"/>
      <c r="J75" s="637"/>
      <c r="K75" s="637"/>
      <c r="L75" s="637"/>
      <c r="M75" s="637"/>
      <c r="N75" s="637"/>
      <c r="O75" s="637"/>
      <c r="P75" s="637"/>
      <c r="Q75" s="637"/>
      <c r="R75" s="637"/>
      <c r="S75" s="637"/>
      <c r="T75" s="637"/>
      <c r="U75" s="637"/>
    </row>
    <row r="76" spans="1:21">
      <c r="A76"/>
      <c r="B76"/>
      <c r="C76" s="1187"/>
      <c r="D76" s="729">
        <v>780160</v>
      </c>
      <c r="E76" s="780" t="s">
        <v>1914</v>
      </c>
      <c r="F76" s="1182">
        <v>35000</v>
      </c>
      <c r="G76" s="1182">
        <v>48669.799999999996</v>
      </c>
      <c r="H76" s="1185">
        <v>40000</v>
      </c>
      <c r="I76"/>
      <c r="J76" s="637"/>
      <c r="K76" s="637"/>
      <c r="L76" s="637"/>
      <c r="M76" s="637"/>
      <c r="N76" s="637"/>
      <c r="O76" s="637"/>
      <c r="P76" s="637"/>
      <c r="Q76" s="637"/>
      <c r="R76" s="637"/>
      <c r="S76" s="637"/>
      <c r="T76" s="637"/>
      <c r="U76" s="637"/>
    </row>
    <row r="77" spans="1:21">
      <c r="A77"/>
      <c r="B77"/>
      <c r="C77" s="1187"/>
      <c r="D77" s="729">
        <v>781480</v>
      </c>
      <c r="E77" s="780" t="s">
        <v>39</v>
      </c>
      <c r="F77" s="1182">
        <v>2000</v>
      </c>
      <c r="G77" s="1182">
        <v>2523</v>
      </c>
      <c r="H77" s="1185">
        <v>2000</v>
      </c>
      <c r="I77"/>
      <c r="J77" s="637"/>
      <c r="K77" s="637"/>
      <c r="L77" s="637"/>
      <c r="M77" s="637"/>
      <c r="N77" s="637"/>
      <c r="O77" s="637"/>
      <c r="P77" s="637"/>
      <c r="Q77" s="637"/>
      <c r="R77" s="637"/>
      <c r="S77" s="637"/>
      <c r="T77" s="637"/>
      <c r="U77" s="637"/>
    </row>
    <row r="78" spans="1:21">
      <c r="A78" s="777" t="s">
        <v>6567</v>
      </c>
      <c r="B78" s="777"/>
      <c r="C78" s="777"/>
      <c r="D78" s="777"/>
      <c r="E78" s="777"/>
      <c r="F78" s="1178">
        <v>120000</v>
      </c>
      <c r="G78" s="1178">
        <v>154182.68</v>
      </c>
      <c r="H78" s="1186">
        <v>144000</v>
      </c>
      <c r="I78"/>
      <c r="J78" s="637"/>
      <c r="K78" s="637"/>
      <c r="L78" s="637"/>
      <c r="M78" s="637"/>
      <c r="N78" s="637"/>
      <c r="O78" s="637"/>
      <c r="P78" s="637"/>
      <c r="Q78" s="637"/>
      <c r="R78" s="637"/>
      <c r="S78" s="637"/>
      <c r="T78" s="637"/>
      <c r="U78" s="637"/>
    </row>
    <row r="79" spans="1:21">
      <c r="A79" t="s">
        <v>437</v>
      </c>
      <c r="B79">
        <v>25400</v>
      </c>
      <c r="C79" s="1187">
        <v>931303</v>
      </c>
      <c r="D79" s="729">
        <v>741020</v>
      </c>
      <c r="E79" s="780" t="s">
        <v>1520</v>
      </c>
      <c r="F79" s="1182">
        <v>1000</v>
      </c>
      <c r="G79" s="1182">
        <v>3600</v>
      </c>
      <c r="H79" s="1185">
        <v>1000</v>
      </c>
      <c r="I79"/>
      <c r="J79" s="637"/>
      <c r="K79" s="637"/>
      <c r="L79" s="637"/>
      <c r="M79" s="637"/>
      <c r="N79" s="637"/>
      <c r="O79" s="637"/>
      <c r="P79" s="637"/>
      <c r="Q79" s="637"/>
      <c r="R79" s="637"/>
      <c r="S79" s="637"/>
      <c r="T79" s="637"/>
      <c r="U79" s="637"/>
    </row>
    <row r="80" spans="1:21">
      <c r="A80"/>
      <c r="B80"/>
      <c r="C80" s="1187"/>
      <c r="D80" s="729">
        <v>741320</v>
      </c>
      <c r="E80" s="780" t="s">
        <v>1346</v>
      </c>
      <c r="F80" s="1182">
        <v>2500</v>
      </c>
      <c r="G80" s="1182">
        <v>0</v>
      </c>
      <c r="H80" s="1185">
        <v>5000</v>
      </c>
      <c r="I80"/>
      <c r="J80" s="637"/>
      <c r="K80" s="637"/>
      <c r="L80" s="637"/>
      <c r="M80" s="637"/>
      <c r="N80" s="637"/>
      <c r="O80" s="637"/>
      <c r="P80" s="637"/>
      <c r="Q80" s="637"/>
      <c r="R80" s="637"/>
      <c r="S80" s="637"/>
      <c r="T80" s="637"/>
      <c r="U80" s="637"/>
    </row>
    <row r="81" spans="1:21">
      <c r="A81"/>
      <c r="B81"/>
      <c r="C81" s="1187"/>
      <c r="D81" s="729">
        <v>751680</v>
      </c>
      <c r="E81" s="780" t="s">
        <v>41</v>
      </c>
      <c r="F81" s="1182">
        <v>0</v>
      </c>
      <c r="G81" s="1182">
        <v>1750</v>
      </c>
      <c r="H81" s="1185">
        <v>0</v>
      </c>
      <c r="I81"/>
      <c r="J81" s="637"/>
      <c r="K81" s="637"/>
      <c r="L81" s="637"/>
      <c r="M81" s="637"/>
      <c r="N81" s="637"/>
      <c r="O81" s="637"/>
      <c r="P81" s="637"/>
      <c r="Q81" s="637"/>
      <c r="R81" s="637"/>
      <c r="S81" s="637"/>
      <c r="T81" s="637"/>
      <c r="U81" s="637"/>
    </row>
    <row r="82" spans="1:21">
      <c r="A82"/>
      <c r="B82"/>
      <c r="C82" s="1187"/>
      <c r="D82" s="729">
        <v>776710</v>
      </c>
      <c r="E82" s="780" t="s">
        <v>1907</v>
      </c>
      <c r="F82" s="1182">
        <v>1000</v>
      </c>
      <c r="G82" s="1182">
        <v>0</v>
      </c>
      <c r="H82" s="1185">
        <v>5000</v>
      </c>
      <c r="I82"/>
      <c r="J82" s="637"/>
      <c r="K82" s="637"/>
      <c r="L82" s="637"/>
      <c r="M82" s="637"/>
      <c r="N82" s="637"/>
      <c r="O82" s="637"/>
      <c r="P82" s="637"/>
      <c r="Q82" s="637"/>
      <c r="R82" s="637"/>
      <c r="S82" s="637"/>
      <c r="T82" s="637"/>
      <c r="U82" s="637"/>
    </row>
    <row r="83" spans="1:21">
      <c r="A83"/>
      <c r="B83"/>
      <c r="C83" s="1187"/>
      <c r="D83" s="729">
        <v>780160</v>
      </c>
      <c r="E83" s="780" t="s">
        <v>1914</v>
      </c>
      <c r="F83" s="1182">
        <v>0</v>
      </c>
      <c r="G83" s="1182">
        <v>518</v>
      </c>
      <c r="H83" s="1185">
        <v>3000</v>
      </c>
      <c r="I83"/>
      <c r="J83" s="637"/>
      <c r="K83" s="637"/>
      <c r="L83" s="637"/>
      <c r="M83" s="637"/>
      <c r="N83" s="637"/>
      <c r="O83" s="637"/>
      <c r="P83" s="637"/>
      <c r="Q83" s="637"/>
      <c r="R83" s="637"/>
      <c r="S83" s="637"/>
      <c r="T83" s="637"/>
      <c r="U83" s="637"/>
    </row>
    <row r="84" spans="1:21">
      <c r="A84"/>
      <c r="B84"/>
      <c r="C84" s="1187"/>
      <c r="D84" s="729">
        <v>781220</v>
      </c>
      <c r="E84" s="780" t="s">
        <v>13</v>
      </c>
      <c r="F84" s="1182">
        <v>0</v>
      </c>
      <c r="G84" s="1182">
        <v>22.34</v>
      </c>
      <c r="H84" s="1185">
        <v>0</v>
      </c>
      <c r="I84"/>
      <c r="J84" s="637"/>
      <c r="K84" s="637"/>
      <c r="L84" s="637"/>
      <c r="M84" s="637"/>
      <c r="N84" s="637"/>
      <c r="O84" s="637"/>
      <c r="P84" s="637"/>
      <c r="Q84" s="637"/>
      <c r="R84" s="637"/>
      <c r="S84" s="637"/>
      <c r="T84" s="637"/>
      <c r="U84" s="637"/>
    </row>
    <row r="85" spans="1:21">
      <c r="A85"/>
      <c r="B85"/>
      <c r="C85" s="1187"/>
      <c r="D85" s="729">
        <v>781480</v>
      </c>
      <c r="E85" s="780" t="s">
        <v>39</v>
      </c>
      <c r="F85" s="1182">
        <v>40000</v>
      </c>
      <c r="G85" s="1182">
        <v>66602</v>
      </c>
      <c r="H85" s="1185">
        <v>68000</v>
      </c>
      <c r="I85"/>
      <c r="J85" s="637"/>
      <c r="K85" s="637"/>
      <c r="L85" s="637"/>
      <c r="M85" s="637"/>
      <c r="N85" s="637"/>
      <c r="O85" s="637"/>
      <c r="P85" s="637"/>
      <c r="Q85" s="637"/>
      <c r="R85" s="637"/>
      <c r="S85" s="637"/>
      <c r="T85" s="637"/>
      <c r="U85" s="637"/>
    </row>
    <row r="86" spans="1:21">
      <c r="A86" s="777" t="s">
        <v>6569</v>
      </c>
      <c r="B86" s="777"/>
      <c r="C86" s="777"/>
      <c r="D86" s="777"/>
      <c r="E86" s="777"/>
      <c r="F86" s="1178">
        <v>44500</v>
      </c>
      <c r="G86" s="1178">
        <v>72492.34</v>
      </c>
      <c r="H86" s="1186">
        <v>82000</v>
      </c>
      <c r="I86"/>
      <c r="J86" s="637"/>
      <c r="K86" s="637"/>
      <c r="L86" s="637"/>
      <c r="M86" s="637"/>
      <c r="N86" s="637"/>
      <c r="O86" s="637"/>
      <c r="P86" s="637"/>
      <c r="Q86" s="637"/>
      <c r="R86" s="637"/>
      <c r="S86" s="637"/>
      <c r="T86" s="637"/>
      <c r="U86" s="637"/>
    </row>
    <row r="87" spans="1:21">
      <c r="A87" t="s">
        <v>445</v>
      </c>
      <c r="B87">
        <v>25400</v>
      </c>
      <c r="C87" s="1187">
        <v>931405</v>
      </c>
      <c r="D87" s="729">
        <v>741020</v>
      </c>
      <c r="E87" s="780" t="s">
        <v>1520</v>
      </c>
      <c r="F87" s="1182">
        <v>75000</v>
      </c>
      <c r="G87" s="1182">
        <v>133871</v>
      </c>
      <c r="H87" s="1185">
        <v>75000</v>
      </c>
      <c r="I87"/>
      <c r="J87" s="637"/>
      <c r="K87" s="637"/>
      <c r="L87" s="637"/>
      <c r="M87" s="637"/>
      <c r="N87" s="637"/>
      <c r="O87" s="637"/>
      <c r="P87" s="637"/>
      <c r="Q87" s="637"/>
      <c r="R87" s="637"/>
      <c r="S87" s="637"/>
      <c r="T87" s="637"/>
      <c r="U87" s="637"/>
    </row>
    <row r="88" spans="1:21">
      <c r="A88"/>
      <c r="B88"/>
      <c r="C88" s="1187"/>
      <c r="D88" s="729">
        <v>741080</v>
      </c>
      <c r="E88" s="780" t="s">
        <v>1191</v>
      </c>
      <c r="F88" s="1182">
        <v>0</v>
      </c>
      <c r="G88" s="1182">
        <v>300</v>
      </c>
      <c r="H88" s="1185">
        <v>0</v>
      </c>
      <c r="I88"/>
      <c r="J88" s="637"/>
      <c r="K88" s="637"/>
      <c r="L88" s="637"/>
      <c r="M88" s="637"/>
      <c r="N88" s="637"/>
      <c r="O88" s="637"/>
      <c r="P88" s="637"/>
      <c r="Q88" s="637"/>
      <c r="R88" s="637"/>
      <c r="S88" s="637"/>
      <c r="T88" s="637"/>
      <c r="U88" s="637"/>
    </row>
    <row r="89" spans="1:21">
      <c r="A89"/>
      <c r="B89"/>
      <c r="C89" s="1187"/>
      <c r="D89" s="729">
        <v>776700</v>
      </c>
      <c r="E89" s="780" t="s">
        <v>1898</v>
      </c>
      <c r="F89" s="1182">
        <v>463000</v>
      </c>
      <c r="G89" s="1182">
        <v>432561.46</v>
      </c>
      <c r="H89" s="1185">
        <v>450000</v>
      </c>
      <c r="I89"/>
      <c r="J89" s="637"/>
      <c r="K89" s="637"/>
      <c r="L89" s="637"/>
      <c r="M89" s="637"/>
      <c r="N89" s="637"/>
      <c r="O89" s="637"/>
      <c r="P89" s="637"/>
      <c r="Q89" s="637"/>
      <c r="R89" s="637"/>
      <c r="S89" s="637"/>
      <c r="T89" s="637"/>
      <c r="U89" s="637"/>
    </row>
    <row r="90" spans="1:21">
      <c r="A90"/>
      <c r="B90"/>
      <c r="C90" s="1187"/>
      <c r="D90" s="729">
        <v>776710</v>
      </c>
      <c r="E90" s="780" t="s">
        <v>1907</v>
      </c>
      <c r="F90" s="1182">
        <v>5000</v>
      </c>
      <c r="G90" s="1182">
        <v>15750</v>
      </c>
      <c r="H90" s="1185">
        <v>5000</v>
      </c>
      <c r="I90"/>
      <c r="J90" s="637"/>
      <c r="K90" s="637"/>
      <c r="L90" s="637"/>
      <c r="M90" s="637"/>
      <c r="N90" s="637"/>
      <c r="O90" s="637"/>
      <c r="P90" s="637"/>
      <c r="Q90" s="637"/>
      <c r="R90" s="637"/>
      <c r="S90" s="637"/>
      <c r="T90" s="637"/>
      <c r="U90" s="637"/>
    </row>
    <row r="91" spans="1:21">
      <c r="A91"/>
      <c r="B91"/>
      <c r="C91" s="1187"/>
      <c r="D91" s="729">
        <v>776720</v>
      </c>
      <c r="E91" s="780" t="s">
        <v>1941</v>
      </c>
      <c r="F91" s="1182">
        <v>75000</v>
      </c>
      <c r="G91" s="1182">
        <v>110449.5</v>
      </c>
      <c r="H91" s="1185">
        <v>75000</v>
      </c>
      <c r="I91"/>
      <c r="J91" s="637"/>
      <c r="K91" s="637"/>
      <c r="L91" s="637"/>
      <c r="M91" s="637"/>
      <c r="N91" s="637"/>
      <c r="O91" s="637"/>
      <c r="P91" s="637"/>
      <c r="Q91" s="637"/>
      <c r="R91" s="637"/>
      <c r="S91" s="637"/>
      <c r="T91" s="637"/>
      <c r="U91" s="637"/>
    </row>
    <row r="92" spans="1:21">
      <c r="A92"/>
      <c r="B92"/>
      <c r="C92" s="1187"/>
      <c r="D92" s="729">
        <v>776740</v>
      </c>
      <c r="E92" s="780" t="s">
        <v>20</v>
      </c>
      <c r="F92" s="1182">
        <v>0</v>
      </c>
      <c r="G92" s="1182">
        <v>100</v>
      </c>
      <c r="H92" s="1185">
        <v>0</v>
      </c>
      <c r="I92"/>
      <c r="J92" s="637"/>
      <c r="K92" s="637"/>
      <c r="L92" s="637"/>
      <c r="M92" s="637"/>
      <c r="N92" s="637"/>
      <c r="O92" s="637"/>
      <c r="P92" s="637"/>
      <c r="Q92" s="637"/>
      <c r="R92" s="637"/>
      <c r="S92" s="637"/>
      <c r="T92" s="637"/>
      <c r="U92" s="637"/>
    </row>
    <row r="93" spans="1:21">
      <c r="A93"/>
      <c r="B93"/>
      <c r="C93" s="1187"/>
      <c r="D93" s="729">
        <v>776760</v>
      </c>
      <c r="E93" s="780" t="s">
        <v>28</v>
      </c>
      <c r="F93" s="1182">
        <v>0</v>
      </c>
      <c r="G93" s="1182">
        <v>0</v>
      </c>
      <c r="H93" s="1185">
        <v>0</v>
      </c>
      <c r="I93"/>
      <c r="J93" s="637"/>
      <c r="K93" s="637"/>
      <c r="L93" s="637"/>
      <c r="M93" s="637"/>
      <c r="N93" s="637"/>
      <c r="O93" s="637"/>
      <c r="P93" s="637"/>
      <c r="Q93" s="637"/>
      <c r="R93" s="637"/>
      <c r="S93" s="637"/>
      <c r="T93" s="637"/>
      <c r="U93" s="637"/>
    </row>
    <row r="94" spans="1:21">
      <c r="A94"/>
      <c r="B94"/>
      <c r="C94" s="1187"/>
      <c r="D94" s="729">
        <v>777660</v>
      </c>
      <c r="E94" s="780" t="s">
        <v>21</v>
      </c>
      <c r="F94" s="1182">
        <v>1500</v>
      </c>
      <c r="G94" s="1182">
        <v>76</v>
      </c>
      <c r="H94" s="1185">
        <v>1500</v>
      </c>
      <c r="I94"/>
      <c r="J94" s="637"/>
      <c r="K94" s="637"/>
      <c r="L94" s="637"/>
      <c r="M94" s="637"/>
      <c r="N94" s="637"/>
      <c r="O94" s="637"/>
      <c r="P94" s="637"/>
      <c r="Q94" s="637"/>
      <c r="R94" s="637"/>
      <c r="S94" s="637"/>
      <c r="T94" s="637"/>
      <c r="U94" s="637"/>
    </row>
    <row r="95" spans="1:21">
      <c r="A95"/>
      <c r="B95"/>
      <c r="C95" s="1187"/>
      <c r="D95" s="729">
        <v>780160</v>
      </c>
      <c r="E95" s="780" t="s">
        <v>1914</v>
      </c>
      <c r="F95" s="1182">
        <v>10000</v>
      </c>
      <c r="G95" s="1182">
        <v>21402</v>
      </c>
      <c r="H95" s="1185">
        <v>10000</v>
      </c>
      <c r="I95"/>
      <c r="J95" s="637"/>
      <c r="K95" s="637"/>
      <c r="L95" s="637"/>
      <c r="M95" s="637"/>
      <c r="N95" s="637"/>
      <c r="O95" s="637"/>
      <c r="P95" s="637"/>
      <c r="Q95" s="637"/>
      <c r="R95" s="637"/>
      <c r="S95" s="637"/>
      <c r="T95" s="637"/>
      <c r="U95" s="637"/>
    </row>
    <row r="96" spans="1:21">
      <c r="A96"/>
      <c r="B96"/>
      <c r="C96" s="1187"/>
      <c r="D96" s="729">
        <v>781220</v>
      </c>
      <c r="E96" s="780" t="s">
        <v>13</v>
      </c>
      <c r="F96" s="1182">
        <v>0</v>
      </c>
      <c r="G96" s="1182">
        <v>227</v>
      </c>
      <c r="H96" s="1185">
        <v>0</v>
      </c>
      <c r="I96"/>
      <c r="J96" s="637"/>
      <c r="K96" s="637"/>
      <c r="L96" s="637"/>
      <c r="M96" s="637"/>
      <c r="N96" s="637"/>
      <c r="O96" s="637"/>
      <c r="P96" s="637"/>
      <c r="Q96" s="637"/>
      <c r="R96" s="637"/>
      <c r="S96" s="637"/>
      <c r="T96" s="637"/>
      <c r="U96" s="637"/>
    </row>
    <row r="97" spans="1:21">
      <c r="A97"/>
      <c r="B97"/>
      <c r="C97" s="1187"/>
      <c r="D97" s="729">
        <v>781360</v>
      </c>
      <c r="E97" s="780" t="s">
        <v>14</v>
      </c>
      <c r="F97" s="1182">
        <v>0</v>
      </c>
      <c r="G97" s="1182">
        <v>24.19</v>
      </c>
      <c r="H97" s="1185">
        <v>0</v>
      </c>
      <c r="I97"/>
      <c r="J97" s="637"/>
      <c r="K97" s="637"/>
      <c r="L97" s="637"/>
      <c r="M97" s="637"/>
      <c r="N97" s="637"/>
      <c r="O97" s="637"/>
      <c r="P97" s="637"/>
      <c r="Q97" s="637"/>
      <c r="R97" s="637"/>
      <c r="S97" s="637"/>
      <c r="T97" s="637"/>
      <c r="U97" s="637"/>
    </row>
    <row r="98" spans="1:21">
      <c r="A98" s="777" t="s">
        <v>6581</v>
      </c>
      <c r="B98" s="777"/>
      <c r="C98" s="777"/>
      <c r="D98" s="777"/>
      <c r="E98" s="777"/>
      <c r="F98" s="1178">
        <v>629500</v>
      </c>
      <c r="G98" s="1178">
        <v>714761.14999999991</v>
      </c>
      <c r="H98" s="1186">
        <v>616500</v>
      </c>
      <c r="I98"/>
      <c r="J98" s="637"/>
      <c r="K98" s="637"/>
      <c r="L98" s="637"/>
      <c r="M98" s="637"/>
      <c r="N98" s="637"/>
      <c r="O98" s="637"/>
      <c r="P98" s="637"/>
      <c r="Q98" s="637"/>
      <c r="R98" s="637"/>
      <c r="S98" s="637"/>
      <c r="T98" s="637"/>
      <c r="U98" s="637"/>
    </row>
    <row r="99" spans="1:21">
      <c r="A99" t="s">
        <v>448</v>
      </c>
      <c r="B99">
        <v>25620</v>
      </c>
      <c r="C99" s="1187">
        <v>931750</v>
      </c>
      <c r="D99" s="729">
        <v>740020</v>
      </c>
      <c r="E99" s="780" t="s">
        <v>8</v>
      </c>
      <c r="F99" s="1182">
        <v>0</v>
      </c>
      <c r="G99" s="1182">
        <v>113192.96000000001</v>
      </c>
      <c r="H99" s="1185">
        <v>50000</v>
      </c>
      <c r="I99"/>
      <c r="J99" s="637"/>
      <c r="K99" s="637"/>
      <c r="L99" s="637"/>
      <c r="M99" s="637"/>
      <c r="N99" s="637"/>
      <c r="O99" s="637"/>
      <c r="P99" s="637"/>
      <c r="Q99" s="637"/>
      <c r="R99" s="637"/>
      <c r="S99" s="637"/>
      <c r="T99" s="637"/>
      <c r="U99" s="637"/>
    </row>
    <row r="100" spans="1:21">
      <c r="A100"/>
      <c r="B100"/>
      <c r="C100" s="1187"/>
      <c r="D100" s="729">
        <v>741020</v>
      </c>
      <c r="E100" s="780" t="s">
        <v>1520</v>
      </c>
      <c r="F100" s="1182">
        <v>300000</v>
      </c>
      <c r="G100" s="1182">
        <v>269023.75</v>
      </c>
      <c r="H100" s="1185">
        <v>300000</v>
      </c>
      <c r="I100"/>
      <c r="J100" s="637"/>
      <c r="K100" s="637"/>
      <c r="L100" s="637"/>
      <c r="M100" s="637"/>
      <c r="N100" s="637"/>
      <c r="O100" s="637"/>
      <c r="P100" s="637"/>
      <c r="Q100" s="637"/>
      <c r="R100" s="637"/>
      <c r="S100" s="637"/>
      <c r="T100" s="637"/>
      <c r="U100" s="637"/>
    </row>
    <row r="101" spans="1:21">
      <c r="A101"/>
      <c r="B101"/>
      <c r="C101" s="1187"/>
      <c r="D101" s="729">
        <v>741320</v>
      </c>
      <c r="E101" s="780" t="s">
        <v>1346</v>
      </c>
      <c r="F101" s="1182">
        <v>0</v>
      </c>
      <c r="G101" s="1182">
        <v>8318.48</v>
      </c>
      <c r="H101" s="1185">
        <v>0</v>
      </c>
      <c r="I101"/>
      <c r="J101" s="637"/>
      <c r="K101" s="637"/>
      <c r="L101" s="637"/>
      <c r="M101" s="637"/>
      <c r="N101" s="637"/>
      <c r="O101" s="637"/>
      <c r="P101" s="637"/>
      <c r="Q101" s="637"/>
      <c r="R101" s="637"/>
      <c r="S101" s="637"/>
      <c r="T101" s="637"/>
      <c r="U101" s="637"/>
    </row>
    <row r="102" spans="1:21">
      <c r="A102"/>
      <c r="B102"/>
      <c r="C102" s="1187"/>
      <c r="D102" s="729">
        <v>741360</v>
      </c>
      <c r="E102" s="780" t="s">
        <v>32</v>
      </c>
      <c r="F102" s="1182">
        <v>80000</v>
      </c>
      <c r="G102" s="1182">
        <v>69590.709999999992</v>
      </c>
      <c r="H102" s="1185">
        <v>82000</v>
      </c>
      <c r="I102"/>
      <c r="J102" s="637"/>
      <c r="K102" s="637"/>
      <c r="L102" s="637"/>
      <c r="M102" s="637"/>
      <c r="N102" s="637"/>
      <c r="O102" s="637"/>
      <c r="P102" s="637"/>
      <c r="Q102" s="637"/>
      <c r="R102" s="637"/>
      <c r="S102" s="637"/>
      <c r="T102" s="637"/>
      <c r="U102" s="637"/>
    </row>
    <row r="103" spans="1:21">
      <c r="A103"/>
      <c r="B103"/>
      <c r="C103" s="1187"/>
      <c r="D103" s="729">
        <v>774810</v>
      </c>
      <c r="E103" s="780" t="s">
        <v>1942</v>
      </c>
      <c r="F103" s="1182">
        <v>0</v>
      </c>
      <c r="G103" s="1182">
        <v>675</v>
      </c>
      <c r="H103" s="1185">
        <v>0</v>
      </c>
      <c r="I103"/>
      <c r="J103" s="637"/>
      <c r="K103" s="637"/>
      <c r="L103" s="637"/>
      <c r="M103" s="637"/>
      <c r="N103" s="637"/>
      <c r="O103" s="637"/>
      <c r="P103" s="637"/>
      <c r="Q103" s="637"/>
      <c r="R103" s="637"/>
      <c r="S103" s="637"/>
      <c r="T103" s="637"/>
      <c r="U103" s="637"/>
    </row>
    <row r="104" spans="1:21">
      <c r="A104"/>
      <c r="B104"/>
      <c r="C104" s="1187"/>
      <c r="D104" s="729">
        <v>776700</v>
      </c>
      <c r="E104" s="780" t="s">
        <v>1898</v>
      </c>
      <c r="F104" s="1182">
        <v>2400000</v>
      </c>
      <c r="G104" s="1182">
        <v>1868852.5799999996</v>
      </c>
      <c r="H104" s="1185">
        <v>2100000</v>
      </c>
      <c r="I104"/>
      <c r="J104" s="637"/>
      <c r="K104" s="637"/>
      <c r="L104" s="637"/>
      <c r="M104" s="637"/>
      <c r="N104" s="637"/>
      <c r="O104" s="637"/>
      <c r="P104" s="637"/>
      <c r="Q104" s="637"/>
      <c r="R104" s="637"/>
      <c r="S104" s="637"/>
      <c r="T104" s="637"/>
      <c r="U104" s="637"/>
    </row>
    <row r="105" spans="1:21">
      <c r="A105"/>
      <c r="B105"/>
      <c r="C105" s="1187"/>
      <c r="D105" s="729">
        <v>776710</v>
      </c>
      <c r="E105" s="780" t="s">
        <v>1907</v>
      </c>
      <c r="F105" s="1182">
        <v>50000</v>
      </c>
      <c r="G105" s="1182">
        <v>22749.02</v>
      </c>
      <c r="H105" s="1185">
        <v>50000</v>
      </c>
      <c r="I105"/>
      <c r="J105" s="637"/>
      <c r="K105" s="637"/>
      <c r="L105" s="637"/>
      <c r="M105" s="637"/>
      <c r="N105" s="637"/>
      <c r="O105" s="637"/>
      <c r="P105" s="637"/>
      <c r="Q105" s="637"/>
      <c r="R105" s="637"/>
      <c r="S105" s="637"/>
      <c r="T105" s="637"/>
      <c r="U105" s="637"/>
    </row>
    <row r="106" spans="1:21">
      <c r="A106"/>
      <c r="B106"/>
      <c r="C106" s="1187"/>
      <c r="D106" s="729">
        <v>776720</v>
      </c>
      <c r="E106" s="780" t="s">
        <v>1941</v>
      </c>
      <c r="F106" s="1182">
        <v>300000</v>
      </c>
      <c r="G106" s="1182">
        <v>258309</v>
      </c>
      <c r="H106" s="1185">
        <v>250000</v>
      </c>
      <c r="I106"/>
      <c r="J106" s="637"/>
      <c r="K106" s="637"/>
      <c r="L106" s="637"/>
      <c r="M106" s="637"/>
      <c r="N106" s="637"/>
      <c r="O106" s="637"/>
      <c r="P106" s="637"/>
      <c r="Q106" s="637"/>
      <c r="R106" s="637"/>
      <c r="S106" s="637"/>
      <c r="T106" s="637"/>
      <c r="U106" s="637"/>
    </row>
    <row r="107" spans="1:21">
      <c r="A107"/>
      <c r="B107"/>
      <c r="C107" s="1187"/>
      <c r="D107" s="729">
        <v>776740</v>
      </c>
      <c r="E107" s="780" t="s">
        <v>20</v>
      </c>
      <c r="F107" s="1182">
        <v>10000</v>
      </c>
      <c r="G107" s="1182">
        <v>8590</v>
      </c>
      <c r="H107" s="1185">
        <v>10000</v>
      </c>
      <c r="I107"/>
      <c r="J107" s="637"/>
      <c r="K107" s="637"/>
      <c r="L107" s="637"/>
      <c r="M107" s="637"/>
      <c r="N107" s="637"/>
      <c r="O107" s="637"/>
      <c r="P107" s="637"/>
      <c r="Q107" s="637"/>
      <c r="R107" s="637"/>
      <c r="S107" s="637"/>
      <c r="T107" s="637"/>
      <c r="U107" s="637"/>
    </row>
    <row r="108" spans="1:21">
      <c r="A108"/>
      <c r="B108"/>
      <c r="C108" s="1187"/>
      <c r="D108" s="729">
        <v>781360</v>
      </c>
      <c r="E108" s="780" t="s">
        <v>14</v>
      </c>
      <c r="F108" s="1182">
        <v>0</v>
      </c>
      <c r="G108" s="1182">
        <v>4957.17</v>
      </c>
      <c r="H108" s="1185">
        <v>15000</v>
      </c>
      <c r="I108"/>
      <c r="J108" s="637"/>
      <c r="K108" s="637"/>
      <c r="L108" s="637"/>
      <c r="M108" s="637"/>
      <c r="N108" s="637"/>
      <c r="O108" s="637"/>
      <c r="P108" s="637"/>
      <c r="Q108" s="637"/>
      <c r="R108" s="637"/>
      <c r="S108" s="637"/>
      <c r="T108" s="637"/>
      <c r="U108" s="637"/>
    </row>
    <row r="109" spans="1:21">
      <c r="A109"/>
      <c r="B109"/>
      <c r="C109" s="1187"/>
      <c r="D109" s="729">
        <v>790040</v>
      </c>
      <c r="E109" s="780" t="s">
        <v>15</v>
      </c>
      <c r="F109" s="1182">
        <v>0</v>
      </c>
      <c r="G109" s="1182">
        <v>3020</v>
      </c>
      <c r="H109" s="1185">
        <v>0</v>
      </c>
      <c r="I109"/>
      <c r="J109" s="637"/>
      <c r="K109" s="637"/>
      <c r="L109" s="637"/>
      <c r="M109" s="637"/>
      <c r="N109" s="637"/>
      <c r="O109" s="637"/>
      <c r="P109" s="637"/>
      <c r="Q109" s="637"/>
      <c r="R109" s="637"/>
      <c r="S109" s="637"/>
      <c r="T109" s="637"/>
      <c r="U109" s="637"/>
    </row>
    <row r="110" spans="1:21">
      <c r="A110" s="777" t="s">
        <v>6582</v>
      </c>
      <c r="B110" s="777"/>
      <c r="C110" s="777"/>
      <c r="D110" s="777"/>
      <c r="E110" s="777"/>
      <c r="F110" s="1178">
        <v>3140000</v>
      </c>
      <c r="G110" s="1178">
        <v>2627278.6699999995</v>
      </c>
      <c r="H110" s="1186">
        <v>2857000</v>
      </c>
      <c r="I110"/>
      <c r="J110" s="637"/>
      <c r="K110" s="637"/>
      <c r="L110" s="637"/>
      <c r="M110" s="637"/>
      <c r="N110" s="637"/>
      <c r="O110" s="637"/>
      <c r="P110" s="637"/>
      <c r="Q110" s="637"/>
      <c r="R110" s="637"/>
      <c r="S110" s="637"/>
      <c r="T110" s="637"/>
      <c r="U110" s="637"/>
    </row>
    <row r="111" spans="1:21">
      <c r="A111" t="s">
        <v>1455</v>
      </c>
      <c r="B111">
        <v>25400</v>
      </c>
      <c r="C111" s="1187">
        <v>931305</v>
      </c>
      <c r="D111" s="729">
        <v>780160</v>
      </c>
      <c r="E111" s="780" t="s">
        <v>1914</v>
      </c>
      <c r="F111" s="1182">
        <v>0</v>
      </c>
      <c r="G111" s="1182">
        <v>621.6</v>
      </c>
      <c r="H111" s="1185">
        <v>0</v>
      </c>
      <c r="I111"/>
      <c r="J111" s="637"/>
      <c r="K111" s="637"/>
      <c r="L111" s="637"/>
      <c r="M111" s="637"/>
      <c r="N111" s="637"/>
      <c r="O111" s="637"/>
      <c r="P111" s="637"/>
      <c r="Q111" s="637"/>
      <c r="R111" s="637"/>
      <c r="S111" s="637"/>
      <c r="T111" s="637"/>
      <c r="U111" s="637"/>
    </row>
    <row r="112" spans="1:21">
      <c r="A112" s="777" t="s">
        <v>6590</v>
      </c>
      <c r="B112" s="777"/>
      <c r="C112" s="777"/>
      <c r="D112" s="777"/>
      <c r="E112" s="777"/>
      <c r="F112" s="1178">
        <v>0</v>
      </c>
      <c r="G112" s="1178">
        <v>621.6</v>
      </c>
      <c r="H112" s="1186">
        <v>0</v>
      </c>
      <c r="I112"/>
      <c r="J112" s="637"/>
      <c r="K112" s="637"/>
      <c r="L112" s="637"/>
      <c r="M112" s="637"/>
      <c r="N112" s="637"/>
      <c r="O112" s="637"/>
      <c r="P112" s="637"/>
      <c r="Q112" s="637"/>
      <c r="R112" s="637"/>
      <c r="S112" s="637"/>
      <c r="T112" s="637"/>
      <c r="U112" s="637"/>
    </row>
    <row r="113" spans="1:21">
      <c r="A113" t="s">
        <v>295</v>
      </c>
      <c r="B113">
        <v>25400</v>
      </c>
      <c r="C113" s="1187">
        <v>931403</v>
      </c>
      <c r="D113" s="729">
        <v>741020</v>
      </c>
      <c r="E113" s="780" t="s">
        <v>1520</v>
      </c>
      <c r="F113" s="1182">
        <v>65000</v>
      </c>
      <c r="G113" s="1182">
        <v>48960.01</v>
      </c>
      <c r="H113" s="1185">
        <v>40000</v>
      </c>
      <c r="I113"/>
      <c r="J113" s="637"/>
      <c r="K113" s="637"/>
      <c r="L113" s="637"/>
      <c r="M113" s="637"/>
      <c r="N113" s="637"/>
      <c r="O113" s="637"/>
      <c r="P113" s="637"/>
      <c r="Q113" s="637"/>
      <c r="R113" s="637"/>
      <c r="S113" s="637"/>
      <c r="T113" s="637"/>
      <c r="U113" s="637"/>
    </row>
    <row r="114" spans="1:21">
      <c r="A114"/>
      <c r="B114"/>
      <c r="C114" s="1187"/>
      <c r="D114" s="729">
        <v>741080</v>
      </c>
      <c r="E114" s="780" t="s">
        <v>1191</v>
      </c>
      <c r="F114" s="1182">
        <v>0</v>
      </c>
      <c r="G114" s="1182">
        <v>200</v>
      </c>
      <c r="H114" s="1185">
        <v>0</v>
      </c>
      <c r="I114"/>
      <c r="J114" s="637"/>
      <c r="K114" s="637"/>
      <c r="L114" s="637"/>
      <c r="M114" s="637"/>
      <c r="N114" s="637"/>
      <c r="O114" s="637"/>
      <c r="P114" s="637"/>
      <c r="Q114" s="637"/>
      <c r="R114" s="637"/>
      <c r="S114" s="637"/>
      <c r="T114" s="637"/>
      <c r="U114" s="637"/>
    </row>
    <row r="115" spans="1:21">
      <c r="A115"/>
      <c r="B115"/>
      <c r="C115" s="1187"/>
      <c r="D115" s="729">
        <v>774810</v>
      </c>
      <c r="E115" s="780" t="s">
        <v>1942</v>
      </c>
      <c r="F115" s="1182">
        <v>0</v>
      </c>
      <c r="G115" s="1182">
        <v>672.92</v>
      </c>
      <c r="H115" s="1185">
        <v>0</v>
      </c>
      <c r="I115"/>
      <c r="J115" s="637"/>
      <c r="K115" s="637"/>
      <c r="L115" s="637"/>
      <c r="M115" s="637"/>
      <c r="N115" s="637"/>
      <c r="O115" s="637"/>
      <c r="P115" s="637"/>
      <c r="Q115" s="637"/>
      <c r="R115" s="637"/>
      <c r="S115" s="637"/>
      <c r="T115" s="637"/>
      <c r="U115" s="637"/>
    </row>
    <row r="116" spans="1:21">
      <c r="A116"/>
      <c r="B116"/>
      <c r="C116" s="1187"/>
      <c r="D116" s="729">
        <v>776700</v>
      </c>
      <c r="E116" s="780" t="s">
        <v>1898</v>
      </c>
      <c r="F116" s="1182">
        <v>260000</v>
      </c>
      <c r="G116" s="1182">
        <v>364437.8</v>
      </c>
      <c r="H116" s="1185">
        <v>275000</v>
      </c>
      <c r="I116"/>
      <c r="J116" s="637"/>
      <c r="K116" s="637"/>
      <c r="L116" s="637"/>
      <c r="M116" s="637"/>
      <c r="N116" s="637"/>
      <c r="O116" s="637"/>
      <c r="P116" s="637"/>
      <c r="Q116" s="637"/>
      <c r="R116" s="637"/>
      <c r="S116" s="637"/>
      <c r="T116" s="637"/>
      <c r="U116" s="637"/>
    </row>
    <row r="117" spans="1:21">
      <c r="A117"/>
      <c r="B117"/>
      <c r="C117" s="1187"/>
      <c r="D117" s="729">
        <v>776710</v>
      </c>
      <c r="E117" s="780" t="s">
        <v>1907</v>
      </c>
      <c r="F117" s="1182">
        <v>0</v>
      </c>
      <c r="G117" s="1182">
        <v>540</v>
      </c>
      <c r="H117" s="1185">
        <v>0</v>
      </c>
      <c r="I117"/>
      <c r="J117" s="637"/>
      <c r="K117" s="637"/>
      <c r="L117" s="637"/>
      <c r="M117" s="637"/>
      <c r="N117" s="637"/>
      <c r="O117" s="637"/>
      <c r="P117" s="637"/>
      <c r="Q117" s="637"/>
      <c r="R117" s="637"/>
      <c r="S117" s="637"/>
      <c r="T117" s="637"/>
      <c r="U117" s="637"/>
    </row>
    <row r="118" spans="1:21">
      <c r="A118"/>
      <c r="B118"/>
      <c r="C118" s="1187"/>
      <c r="D118" s="729">
        <v>780160</v>
      </c>
      <c r="E118" s="780" t="s">
        <v>1914</v>
      </c>
      <c r="F118" s="1182">
        <v>9000</v>
      </c>
      <c r="G118" s="1182">
        <v>7392</v>
      </c>
      <c r="H118" s="1185">
        <v>12000</v>
      </c>
      <c r="I118"/>
      <c r="J118" s="637"/>
      <c r="K118" s="637"/>
      <c r="L118" s="637"/>
      <c r="M118" s="637"/>
      <c r="N118" s="637"/>
      <c r="O118" s="637"/>
      <c r="P118" s="637"/>
      <c r="Q118" s="637"/>
      <c r="R118" s="637"/>
      <c r="S118" s="637"/>
      <c r="T118" s="637"/>
      <c r="U118" s="637"/>
    </row>
    <row r="119" spans="1:21">
      <c r="A119" s="777" t="s">
        <v>6580</v>
      </c>
      <c r="B119" s="777"/>
      <c r="C119" s="777"/>
      <c r="D119" s="777"/>
      <c r="E119" s="777"/>
      <c r="F119" s="1178">
        <v>334000</v>
      </c>
      <c r="G119" s="1178">
        <v>422202.73</v>
      </c>
      <c r="H119" s="1186">
        <v>327000</v>
      </c>
      <c r="I119"/>
      <c r="J119" s="637"/>
      <c r="K119" s="637"/>
      <c r="L119" s="637"/>
      <c r="M119" s="637"/>
      <c r="N119" s="637"/>
      <c r="O119" s="637"/>
      <c r="P119" s="637"/>
      <c r="Q119" s="637"/>
      <c r="R119" s="637"/>
      <c r="S119" s="637"/>
      <c r="T119" s="637"/>
      <c r="U119" s="637"/>
    </row>
    <row r="120" spans="1:21">
      <c r="A120" t="s">
        <v>446</v>
      </c>
      <c r="B120">
        <v>25400</v>
      </c>
      <c r="C120" s="1187">
        <v>931402</v>
      </c>
      <c r="D120" s="729">
        <v>741020</v>
      </c>
      <c r="E120" s="780" t="s">
        <v>1520</v>
      </c>
      <c r="F120" s="1182">
        <v>50000</v>
      </c>
      <c r="G120" s="1182">
        <v>40400.339999999997</v>
      </c>
      <c r="H120" s="1185">
        <v>40000</v>
      </c>
      <c r="I120"/>
      <c r="J120" s="637"/>
      <c r="K120" s="637"/>
      <c r="L120" s="637"/>
      <c r="M120" s="637"/>
      <c r="N120" s="637"/>
      <c r="O120" s="637"/>
      <c r="P120" s="637"/>
      <c r="Q120" s="637"/>
      <c r="R120" s="637"/>
      <c r="S120" s="637"/>
      <c r="T120" s="637"/>
      <c r="U120" s="637"/>
    </row>
    <row r="121" spans="1:21">
      <c r="A121"/>
      <c r="B121"/>
      <c r="C121" s="1187"/>
      <c r="D121" s="729">
        <v>741080</v>
      </c>
      <c r="E121" s="780" t="s">
        <v>1191</v>
      </c>
      <c r="F121" s="1182">
        <v>0</v>
      </c>
      <c r="G121" s="1182">
        <v>200</v>
      </c>
      <c r="H121" s="1185">
        <v>0</v>
      </c>
      <c r="I121"/>
      <c r="J121" s="637"/>
      <c r="K121" s="637"/>
      <c r="L121" s="637"/>
      <c r="M121" s="637"/>
      <c r="N121" s="637"/>
      <c r="O121" s="637"/>
      <c r="P121" s="637"/>
      <c r="Q121" s="637"/>
      <c r="R121" s="637"/>
      <c r="S121" s="637"/>
      <c r="T121" s="637"/>
      <c r="U121" s="637"/>
    </row>
    <row r="122" spans="1:21">
      <c r="A122"/>
      <c r="B122"/>
      <c r="C122" s="1187"/>
      <c r="D122" s="729">
        <v>776700</v>
      </c>
      <c r="E122" s="780" t="s">
        <v>1898</v>
      </c>
      <c r="F122" s="1182">
        <v>370000</v>
      </c>
      <c r="G122" s="1182">
        <v>471471.19</v>
      </c>
      <c r="H122" s="1185">
        <v>405000</v>
      </c>
      <c r="I122"/>
      <c r="J122" s="637"/>
      <c r="K122" s="637"/>
      <c r="L122" s="637"/>
      <c r="M122" s="637"/>
      <c r="N122" s="637"/>
      <c r="O122" s="637"/>
      <c r="P122" s="637"/>
      <c r="Q122" s="637"/>
      <c r="R122" s="637"/>
      <c r="S122" s="637"/>
      <c r="T122" s="637"/>
      <c r="U122" s="637"/>
    </row>
    <row r="123" spans="1:21">
      <c r="A123"/>
      <c r="B123"/>
      <c r="C123" s="1187"/>
      <c r="D123" s="729">
        <v>776710</v>
      </c>
      <c r="E123" s="780" t="s">
        <v>1907</v>
      </c>
      <c r="F123" s="1182">
        <v>1000</v>
      </c>
      <c r="G123" s="1182">
        <v>2400</v>
      </c>
      <c r="H123" s="1185">
        <v>0</v>
      </c>
      <c r="I123"/>
      <c r="J123" s="637"/>
      <c r="K123" s="637"/>
      <c r="L123" s="637"/>
      <c r="M123" s="637"/>
      <c r="N123" s="637"/>
      <c r="O123" s="637"/>
      <c r="P123" s="637"/>
      <c r="Q123" s="637"/>
      <c r="R123" s="637"/>
      <c r="S123" s="637"/>
      <c r="T123" s="637"/>
      <c r="U123" s="637"/>
    </row>
    <row r="124" spans="1:21">
      <c r="A124"/>
      <c r="B124"/>
      <c r="C124" s="1187"/>
      <c r="D124" s="729">
        <v>780160</v>
      </c>
      <c r="E124" s="780" t="s">
        <v>1914</v>
      </c>
      <c r="F124" s="1182">
        <v>6000</v>
      </c>
      <c r="G124" s="1182">
        <v>4534</v>
      </c>
      <c r="H124" s="1185">
        <v>12000</v>
      </c>
      <c r="I124"/>
      <c r="J124" s="637"/>
      <c r="K124" s="637"/>
      <c r="L124" s="637"/>
      <c r="M124" s="637"/>
      <c r="N124" s="637"/>
      <c r="O124" s="637"/>
      <c r="P124" s="637"/>
      <c r="Q124" s="637"/>
      <c r="R124" s="637"/>
      <c r="S124" s="637"/>
      <c r="T124" s="637"/>
      <c r="U124" s="637"/>
    </row>
    <row r="125" spans="1:21">
      <c r="A125" s="777" t="s">
        <v>6579</v>
      </c>
      <c r="B125" s="777"/>
      <c r="C125" s="777"/>
      <c r="D125" s="777"/>
      <c r="E125" s="777"/>
      <c r="F125" s="1178">
        <v>427000</v>
      </c>
      <c r="G125" s="1178">
        <v>519005.53</v>
      </c>
      <c r="H125" s="1186">
        <v>457000</v>
      </c>
      <c r="I125"/>
      <c r="J125" s="637"/>
      <c r="K125" s="637"/>
      <c r="L125" s="637"/>
      <c r="M125" s="637"/>
      <c r="N125" s="637"/>
      <c r="O125" s="637"/>
      <c r="P125" s="637"/>
      <c r="Q125" s="637"/>
      <c r="R125" s="637"/>
      <c r="S125" s="637"/>
      <c r="T125" s="637"/>
      <c r="U125" s="637"/>
    </row>
    <row r="126" spans="1:21">
      <c r="A126" t="s">
        <v>1224</v>
      </c>
      <c r="B126">
        <v>25400</v>
      </c>
      <c r="C126" s="1187">
        <v>931406</v>
      </c>
      <c r="D126" s="729">
        <v>741020</v>
      </c>
      <c r="E126" s="780" t="s">
        <v>1520</v>
      </c>
      <c r="F126" s="1182">
        <v>0</v>
      </c>
      <c r="G126" s="1182">
        <v>32</v>
      </c>
      <c r="H126" s="1185">
        <v>0</v>
      </c>
      <c r="I126"/>
      <c r="J126" s="637"/>
      <c r="K126" s="637"/>
      <c r="L126" s="637"/>
      <c r="M126" s="637"/>
      <c r="N126" s="637"/>
      <c r="O126" s="637"/>
      <c r="P126" s="637"/>
      <c r="Q126" s="637"/>
      <c r="R126" s="637"/>
      <c r="S126" s="637"/>
      <c r="T126" s="637"/>
      <c r="U126" s="637"/>
    </row>
    <row r="127" spans="1:21">
      <c r="A127"/>
      <c r="B127"/>
      <c r="C127" s="1187"/>
      <c r="D127" s="729">
        <v>776700</v>
      </c>
      <c r="E127" s="780" t="s">
        <v>1898</v>
      </c>
      <c r="F127" s="1182">
        <v>65000</v>
      </c>
      <c r="G127" s="1182">
        <v>70062</v>
      </c>
      <c r="H127" s="1185">
        <v>60000</v>
      </c>
      <c r="I127"/>
      <c r="J127" s="637"/>
      <c r="K127" s="637"/>
      <c r="L127" s="637"/>
      <c r="M127" s="637"/>
      <c r="N127" s="637"/>
      <c r="O127" s="637"/>
      <c r="P127" s="637"/>
      <c r="Q127" s="637"/>
      <c r="R127" s="637"/>
      <c r="S127" s="637"/>
      <c r="T127" s="637"/>
      <c r="U127" s="637"/>
    </row>
    <row r="128" spans="1:21">
      <c r="A128"/>
      <c r="B128"/>
      <c r="C128" s="1187"/>
      <c r="D128" s="729">
        <v>780160</v>
      </c>
      <c r="E128" s="780" t="s">
        <v>1914</v>
      </c>
      <c r="F128" s="1182">
        <v>500</v>
      </c>
      <c r="G128" s="1182">
        <v>0</v>
      </c>
      <c r="H128" s="1185">
        <v>1600</v>
      </c>
      <c r="I128"/>
      <c r="J128" s="637"/>
      <c r="K128" s="637"/>
      <c r="L128" s="637"/>
      <c r="M128" s="637"/>
      <c r="N128" s="637"/>
      <c r="O128" s="637"/>
      <c r="P128" s="637"/>
      <c r="Q128" s="637"/>
      <c r="R128" s="637"/>
      <c r="S128" s="637"/>
      <c r="T128" s="637"/>
      <c r="U128" s="637"/>
    </row>
    <row r="129" spans="1:21">
      <c r="A129" s="777" t="s">
        <v>6583</v>
      </c>
      <c r="B129" s="777"/>
      <c r="C129" s="777"/>
      <c r="D129" s="777"/>
      <c r="E129" s="777"/>
      <c r="F129" s="1178">
        <v>65500</v>
      </c>
      <c r="G129" s="1178">
        <v>70094</v>
      </c>
      <c r="H129" s="1186">
        <v>61600</v>
      </c>
      <c r="I129"/>
      <c r="J129" s="637"/>
      <c r="K129" s="637"/>
      <c r="L129" s="637"/>
      <c r="M129" s="637"/>
      <c r="N129" s="637"/>
      <c r="O129" s="637"/>
      <c r="P129" s="637"/>
      <c r="Q129" s="637"/>
      <c r="R129" s="637"/>
      <c r="S129" s="637"/>
      <c r="T129" s="637"/>
      <c r="U129" s="637"/>
    </row>
    <row r="130" spans="1:21">
      <c r="A130" t="s">
        <v>359</v>
      </c>
      <c r="B130">
        <v>25400</v>
      </c>
      <c r="C130" s="1187">
        <v>931408</v>
      </c>
      <c r="D130" s="729">
        <v>741020</v>
      </c>
      <c r="E130" s="780" t="s">
        <v>1520</v>
      </c>
      <c r="F130" s="1182">
        <v>1500</v>
      </c>
      <c r="G130" s="1182">
        <v>925.25</v>
      </c>
      <c r="H130" s="1185">
        <v>1500</v>
      </c>
      <c r="I130"/>
      <c r="J130" s="637"/>
      <c r="K130" s="637"/>
      <c r="L130" s="637"/>
      <c r="M130" s="637"/>
      <c r="N130" s="637"/>
      <c r="O130" s="637"/>
      <c r="P130" s="637"/>
      <c r="Q130" s="637"/>
      <c r="R130" s="637"/>
      <c r="S130" s="637"/>
      <c r="T130" s="637"/>
      <c r="U130" s="637"/>
    </row>
    <row r="131" spans="1:21">
      <c r="A131"/>
      <c r="B131"/>
      <c r="C131" s="1187"/>
      <c r="D131" s="729">
        <v>776700</v>
      </c>
      <c r="E131" s="780" t="s">
        <v>1898</v>
      </c>
      <c r="F131" s="1182">
        <v>6500</v>
      </c>
      <c r="G131" s="1182">
        <v>6951</v>
      </c>
      <c r="H131" s="1185">
        <v>15000</v>
      </c>
      <c r="I131"/>
      <c r="J131" s="637"/>
      <c r="K131" s="637"/>
      <c r="L131" s="637"/>
      <c r="M131" s="637"/>
      <c r="N131" s="637"/>
      <c r="O131" s="637"/>
      <c r="P131" s="637"/>
      <c r="Q131" s="637"/>
      <c r="R131" s="637"/>
      <c r="S131" s="637"/>
      <c r="T131" s="637"/>
      <c r="U131" s="637"/>
    </row>
    <row r="132" spans="1:21">
      <c r="A132" s="777" t="s">
        <v>6586</v>
      </c>
      <c r="B132" s="777"/>
      <c r="C132" s="777"/>
      <c r="D132" s="777"/>
      <c r="E132" s="777"/>
      <c r="F132" s="1178">
        <v>8000</v>
      </c>
      <c r="G132" s="1178">
        <v>7876.25</v>
      </c>
      <c r="H132" s="1186">
        <v>16500</v>
      </c>
      <c r="I132"/>
      <c r="J132" s="637"/>
      <c r="K132" s="637"/>
      <c r="L132" s="637"/>
      <c r="M132" s="637"/>
      <c r="N132" s="637"/>
      <c r="O132" s="637"/>
      <c r="P132" s="637"/>
      <c r="Q132" s="637"/>
      <c r="R132" s="637"/>
      <c r="S132" s="637"/>
      <c r="T132" s="637"/>
      <c r="U132" s="637"/>
    </row>
    <row r="133" spans="1:21">
      <c r="A133" t="s">
        <v>1564</v>
      </c>
      <c r="B133">
        <v>25590</v>
      </c>
      <c r="C133" s="1187">
        <v>931150</v>
      </c>
      <c r="D133" s="729">
        <v>740020</v>
      </c>
      <c r="E133" s="780" t="s">
        <v>8</v>
      </c>
      <c r="F133" s="1182">
        <v>0</v>
      </c>
      <c r="G133" s="1182">
        <v>6624.1299999999992</v>
      </c>
      <c r="H133" s="1185">
        <v>1000</v>
      </c>
      <c r="I133"/>
      <c r="J133" s="637"/>
      <c r="K133" s="637"/>
      <c r="L133" s="637"/>
      <c r="M133" s="637"/>
      <c r="N133" s="637"/>
      <c r="O133" s="637"/>
      <c r="P133" s="637"/>
      <c r="Q133" s="637"/>
      <c r="R133" s="637"/>
      <c r="S133" s="637"/>
      <c r="T133" s="637"/>
      <c r="U133" s="637"/>
    </row>
    <row r="134" spans="1:21">
      <c r="A134"/>
      <c r="B134"/>
      <c r="C134" s="1187"/>
      <c r="D134" s="729">
        <v>777520</v>
      </c>
      <c r="E134" s="780" t="s">
        <v>25</v>
      </c>
      <c r="F134" s="1182">
        <v>1746244</v>
      </c>
      <c r="G134" s="1182">
        <v>1189765</v>
      </c>
      <c r="H134" s="1185">
        <v>2169187</v>
      </c>
      <c r="I134"/>
      <c r="J134" s="637"/>
      <c r="K134" s="637"/>
      <c r="L134" s="637"/>
      <c r="M134" s="637"/>
      <c r="N134" s="637"/>
      <c r="O134" s="637"/>
      <c r="P134" s="637"/>
      <c r="Q134" s="637"/>
      <c r="R134" s="637"/>
      <c r="S134" s="637"/>
      <c r="T134" s="637"/>
      <c r="U134" s="637"/>
    </row>
    <row r="135" spans="1:21">
      <c r="A135"/>
      <c r="B135"/>
      <c r="C135" s="1187"/>
      <c r="D135" s="729">
        <v>790040</v>
      </c>
      <c r="E135" s="780" t="s">
        <v>15</v>
      </c>
      <c r="F135" s="1182">
        <v>0</v>
      </c>
      <c r="G135" s="1182">
        <v>9540</v>
      </c>
      <c r="H135" s="1185">
        <v>0</v>
      </c>
      <c r="I135"/>
      <c r="J135" s="637"/>
      <c r="K135" s="637"/>
      <c r="L135" s="637"/>
      <c r="M135" s="637"/>
      <c r="N135" s="637"/>
      <c r="O135" s="637"/>
      <c r="P135" s="637"/>
      <c r="Q135" s="637"/>
      <c r="R135" s="637"/>
      <c r="S135" s="637"/>
      <c r="T135" s="637"/>
      <c r="U135" s="637"/>
    </row>
    <row r="136" spans="1:21">
      <c r="A136" s="777" t="s">
        <v>6574</v>
      </c>
      <c r="B136" s="777"/>
      <c r="C136" s="777"/>
      <c r="D136" s="777"/>
      <c r="E136" s="777"/>
      <c r="F136" s="1178">
        <v>1746244</v>
      </c>
      <c r="G136" s="1178">
        <v>1205929.1299999999</v>
      </c>
      <c r="H136" s="1186">
        <v>2170187</v>
      </c>
      <c r="I136"/>
      <c r="J136" s="637"/>
      <c r="K136" s="637"/>
      <c r="L136" s="637"/>
      <c r="M136" s="637"/>
      <c r="N136" s="637"/>
      <c r="O136" s="637"/>
      <c r="P136" s="637"/>
      <c r="Q136" s="637"/>
      <c r="R136" s="637"/>
      <c r="S136" s="637"/>
      <c r="T136" s="637"/>
      <c r="U136" s="637"/>
    </row>
    <row r="137" spans="1:21">
      <c r="A137" t="s">
        <v>442</v>
      </c>
      <c r="B137">
        <v>25540</v>
      </c>
      <c r="C137" s="1187">
        <v>931116</v>
      </c>
      <c r="D137" s="729">
        <v>740020</v>
      </c>
      <c r="E137" s="780" t="s">
        <v>8</v>
      </c>
      <c r="F137" s="1182">
        <v>0</v>
      </c>
      <c r="G137" s="1182">
        <v>23352.43</v>
      </c>
      <c r="H137" s="1185">
        <v>0</v>
      </c>
      <c r="I137"/>
      <c r="J137" s="637"/>
      <c r="K137" s="637"/>
      <c r="L137" s="637"/>
      <c r="M137" s="637"/>
      <c r="N137" s="637"/>
      <c r="O137" s="637"/>
      <c r="P137" s="637"/>
      <c r="Q137" s="637"/>
      <c r="R137" s="637"/>
      <c r="S137" s="637"/>
      <c r="T137" s="637"/>
      <c r="U137" s="637"/>
    </row>
    <row r="138" spans="1:21">
      <c r="A138"/>
      <c r="B138"/>
      <c r="C138" s="1187"/>
      <c r="D138" s="729">
        <v>777520</v>
      </c>
      <c r="E138" s="780" t="s">
        <v>25</v>
      </c>
      <c r="F138" s="1182">
        <v>509852</v>
      </c>
      <c r="G138" s="1182">
        <v>163972.82999999999</v>
      </c>
      <c r="H138" s="1185">
        <v>500000</v>
      </c>
      <c r="I138"/>
      <c r="J138" s="637"/>
      <c r="K138" s="637"/>
      <c r="L138" s="637"/>
      <c r="M138" s="637"/>
      <c r="N138" s="637"/>
      <c r="O138" s="637"/>
      <c r="P138" s="637"/>
      <c r="Q138" s="637"/>
      <c r="R138" s="637"/>
      <c r="S138" s="637"/>
      <c r="T138" s="637"/>
      <c r="U138" s="637"/>
    </row>
    <row r="139" spans="1:21">
      <c r="A139"/>
      <c r="B139"/>
      <c r="C139" s="1187"/>
      <c r="D139" s="729">
        <v>781360</v>
      </c>
      <c r="E139" s="780" t="s">
        <v>14</v>
      </c>
      <c r="F139" s="1182">
        <v>0</v>
      </c>
      <c r="G139" s="1182">
        <v>326</v>
      </c>
      <c r="H139" s="1185">
        <v>0</v>
      </c>
      <c r="I139"/>
      <c r="J139" s="637"/>
      <c r="K139" s="637"/>
      <c r="L139" s="637"/>
      <c r="M139" s="637"/>
      <c r="N139" s="637"/>
      <c r="O139" s="637"/>
      <c r="P139" s="637"/>
      <c r="Q139" s="637"/>
      <c r="R139" s="637"/>
      <c r="S139" s="637"/>
      <c r="T139" s="637"/>
      <c r="U139" s="637"/>
    </row>
    <row r="140" spans="1:21">
      <c r="A140" s="777" t="s">
        <v>6575</v>
      </c>
      <c r="B140" s="777"/>
      <c r="C140" s="777"/>
      <c r="D140" s="777"/>
      <c r="E140" s="777"/>
      <c r="F140" s="1178">
        <v>509852</v>
      </c>
      <c r="G140" s="1178">
        <v>187651.25999999998</v>
      </c>
      <c r="H140" s="1186">
        <v>500000</v>
      </c>
      <c r="I140"/>
      <c r="J140" s="637"/>
      <c r="K140" s="637"/>
      <c r="L140" s="637"/>
      <c r="M140" s="637"/>
      <c r="N140" s="637"/>
      <c r="O140" s="637"/>
      <c r="P140" s="637"/>
      <c r="Q140" s="637"/>
      <c r="R140" s="637"/>
      <c r="S140" s="637"/>
      <c r="T140" s="637"/>
      <c r="U140" s="637"/>
    </row>
    <row r="141" spans="1:21">
      <c r="A141" t="s">
        <v>509</v>
      </c>
      <c r="B141">
        <v>25440</v>
      </c>
      <c r="C141" s="1187">
        <v>931160</v>
      </c>
      <c r="D141" s="729">
        <v>740020</v>
      </c>
      <c r="E141" s="780" t="s">
        <v>8</v>
      </c>
      <c r="F141" s="1182">
        <v>0</v>
      </c>
      <c r="G141" s="1182">
        <v>17776.16</v>
      </c>
      <c r="H141" s="1185">
        <v>10000</v>
      </c>
      <c r="I141"/>
      <c r="J141" s="637"/>
      <c r="K141" s="637"/>
      <c r="L141" s="637"/>
      <c r="M141" s="637"/>
      <c r="N141" s="637"/>
      <c r="O141" s="637"/>
      <c r="P141" s="637"/>
      <c r="Q141" s="637"/>
      <c r="R141" s="637"/>
      <c r="S141" s="637"/>
      <c r="T141" s="637"/>
      <c r="U141" s="637"/>
    </row>
    <row r="142" spans="1:21">
      <c r="A142"/>
      <c r="B142"/>
      <c r="C142" s="1187"/>
      <c r="D142" s="729">
        <v>755190</v>
      </c>
      <c r="E142" s="780" t="s">
        <v>5945</v>
      </c>
      <c r="F142" s="1182">
        <v>90000</v>
      </c>
      <c r="G142" s="1182">
        <v>83712.34</v>
      </c>
      <c r="H142" s="1185">
        <v>90000</v>
      </c>
      <c r="I142"/>
      <c r="J142" s="637"/>
      <c r="K142" s="637"/>
      <c r="L142" s="637"/>
      <c r="M142" s="637"/>
      <c r="N142" s="637"/>
      <c r="O142" s="637"/>
      <c r="P142" s="637"/>
      <c r="Q142" s="637"/>
      <c r="R142" s="637"/>
      <c r="S142" s="637"/>
      <c r="T142" s="637"/>
      <c r="U142" s="637"/>
    </row>
    <row r="143" spans="1:21">
      <c r="A143" s="777" t="s">
        <v>6576</v>
      </c>
      <c r="B143" s="777"/>
      <c r="C143" s="777"/>
      <c r="D143" s="777"/>
      <c r="E143" s="777"/>
      <c r="F143" s="1178">
        <v>90000</v>
      </c>
      <c r="G143" s="1178">
        <v>101488.5</v>
      </c>
      <c r="H143" s="1186">
        <v>100000</v>
      </c>
      <c r="I143"/>
      <c r="J143" s="637"/>
      <c r="K143" s="637"/>
      <c r="L143" s="637"/>
      <c r="M143" s="637"/>
      <c r="N143" s="637"/>
      <c r="O143" s="637"/>
      <c r="P143" s="637"/>
      <c r="Q143" s="637"/>
      <c r="R143" s="637"/>
      <c r="S143" s="637"/>
      <c r="T143" s="637"/>
      <c r="U143" s="637"/>
    </row>
    <row r="144" spans="1:21">
      <c r="A144" t="s">
        <v>1643</v>
      </c>
      <c r="B144">
        <v>33120</v>
      </c>
      <c r="C144" s="1187">
        <v>931122</v>
      </c>
      <c r="D144" s="729">
        <v>740020</v>
      </c>
      <c r="E144" s="780" t="s">
        <v>8</v>
      </c>
      <c r="F144" s="1182">
        <v>0</v>
      </c>
      <c r="G144" s="1182">
        <v>87.930000000000021</v>
      </c>
      <c r="H144" s="1185">
        <v>0</v>
      </c>
      <c r="I144"/>
      <c r="J144" s="637"/>
      <c r="K144" s="637"/>
      <c r="L144" s="637"/>
      <c r="M144" s="637"/>
      <c r="N144" s="637"/>
      <c r="O144" s="637"/>
      <c r="P144" s="637"/>
      <c r="Q144" s="637"/>
      <c r="R144" s="637"/>
      <c r="S144" s="637"/>
      <c r="T144" s="637"/>
      <c r="U144" s="637"/>
    </row>
    <row r="145" spans="1:21">
      <c r="A145"/>
      <c r="B145"/>
      <c r="C145" s="1187">
        <v>931800</v>
      </c>
      <c r="D145" s="729">
        <v>740020</v>
      </c>
      <c r="E145" s="780" t="s">
        <v>8</v>
      </c>
      <c r="F145" s="1182">
        <v>202</v>
      </c>
      <c r="G145" s="1182">
        <v>121.56</v>
      </c>
      <c r="H145" s="1185">
        <v>0</v>
      </c>
      <c r="I145"/>
      <c r="J145" s="637"/>
      <c r="K145" s="637"/>
      <c r="L145" s="637"/>
      <c r="M145" s="637"/>
      <c r="N145" s="637"/>
      <c r="O145" s="637"/>
      <c r="P145" s="637"/>
      <c r="Q145" s="637"/>
      <c r="R145" s="637"/>
      <c r="S145" s="637"/>
      <c r="T145" s="637"/>
      <c r="U145" s="637"/>
    </row>
    <row r="146" spans="1:21">
      <c r="A146" s="777" t="s">
        <v>6594</v>
      </c>
      <c r="B146" s="777"/>
      <c r="C146" s="777"/>
      <c r="D146" s="777"/>
      <c r="E146" s="777"/>
      <c r="F146" s="1178">
        <v>202</v>
      </c>
      <c r="G146" s="1178">
        <v>209.49</v>
      </c>
      <c r="H146" s="1186">
        <v>0</v>
      </c>
      <c r="I146"/>
      <c r="J146" s="637"/>
      <c r="K146" s="637"/>
      <c r="L146" s="637"/>
      <c r="M146" s="637"/>
      <c r="N146" s="637"/>
      <c r="O146" s="637"/>
      <c r="P146" s="637"/>
      <c r="Q146" s="637"/>
      <c r="R146" s="637"/>
      <c r="S146" s="637"/>
      <c r="T146" s="637"/>
      <c r="U146" s="637"/>
    </row>
    <row r="147" spans="1:21">
      <c r="A147" t="s">
        <v>1641</v>
      </c>
      <c r="B147">
        <v>33100</v>
      </c>
      <c r="C147" s="1187">
        <v>931105</v>
      </c>
      <c r="D147" s="729">
        <v>740020</v>
      </c>
      <c r="E147" s="780" t="s">
        <v>8</v>
      </c>
      <c r="F147" s="1182">
        <v>0</v>
      </c>
      <c r="G147" s="1182">
        <v>8102.5900000000011</v>
      </c>
      <c r="H147" s="1185">
        <v>0</v>
      </c>
      <c r="I147"/>
      <c r="J147" s="637"/>
      <c r="K147" s="637"/>
      <c r="L147" s="637"/>
      <c r="M147" s="637"/>
      <c r="N147" s="637"/>
      <c r="O147" s="637"/>
      <c r="P147" s="637"/>
      <c r="Q147" s="637"/>
      <c r="R147" s="637"/>
      <c r="S147" s="637"/>
      <c r="T147" s="637"/>
      <c r="U147" s="637"/>
    </row>
    <row r="148" spans="1:21">
      <c r="A148"/>
      <c r="B148"/>
      <c r="C148" s="1187"/>
      <c r="D148" s="729">
        <v>751680</v>
      </c>
      <c r="E148" s="780" t="s">
        <v>41</v>
      </c>
      <c r="F148" s="1182">
        <v>6789900</v>
      </c>
      <c r="G148" s="1182">
        <v>21721.599999999999</v>
      </c>
      <c r="H148" s="1185">
        <v>15205000</v>
      </c>
      <c r="I148"/>
      <c r="J148" s="637"/>
      <c r="K148" s="637"/>
      <c r="L148" s="637"/>
      <c r="M148" s="637"/>
      <c r="N148" s="637"/>
      <c r="O148" s="637"/>
      <c r="P148" s="637"/>
      <c r="Q148" s="637"/>
      <c r="R148" s="637"/>
      <c r="S148" s="637"/>
      <c r="T148" s="637"/>
      <c r="U148" s="637"/>
    </row>
    <row r="149" spans="1:21">
      <c r="A149"/>
      <c r="B149"/>
      <c r="C149" s="1187"/>
      <c r="D149" s="729">
        <v>754300</v>
      </c>
      <c r="E149" s="780" t="s">
        <v>1320</v>
      </c>
      <c r="F149" s="1182">
        <v>0</v>
      </c>
      <c r="G149" s="1182">
        <v>2084530.21</v>
      </c>
      <c r="H149" s="1185">
        <v>0</v>
      </c>
      <c r="I149"/>
      <c r="J149" s="637"/>
      <c r="K149" s="637"/>
      <c r="L149" s="637"/>
      <c r="M149" s="637"/>
      <c r="N149" s="637"/>
      <c r="O149" s="637"/>
      <c r="P149" s="637"/>
      <c r="Q149" s="637"/>
      <c r="R149" s="637"/>
      <c r="S149" s="637"/>
      <c r="T149" s="637"/>
      <c r="U149" s="637"/>
    </row>
    <row r="150" spans="1:21">
      <c r="A150"/>
      <c r="B150"/>
      <c r="C150" s="1187"/>
      <c r="D150" s="729">
        <v>780220</v>
      </c>
      <c r="E150" s="780" t="s">
        <v>24</v>
      </c>
      <c r="F150" s="1182">
        <v>0</v>
      </c>
      <c r="G150" s="1182">
        <v>140000</v>
      </c>
      <c r="H150" s="1185">
        <v>0</v>
      </c>
      <c r="I150"/>
      <c r="J150" s="637"/>
      <c r="K150" s="637"/>
      <c r="L150" s="637"/>
      <c r="M150" s="637"/>
      <c r="N150" s="637"/>
      <c r="O150" s="637"/>
      <c r="P150" s="637"/>
      <c r="Q150" s="637"/>
      <c r="R150" s="637"/>
      <c r="S150" s="637"/>
      <c r="T150" s="637"/>
      <c r="U150" s="637"/>
    </row>
    <row r="151" spans="1:21">
      <c r="A151"/>
      <c r="B151"/>
      <c r="C151" s="1187"/>
      <c r="D151" s="729">
        <v>790500</v>
      </c>
      <c r="E151" s="780" t="s">
        <v>40</v>
      </c>
      <c r="F151" s="1182">
        <v>1000000</v>
      </c>
      <c r="G151" s="1182">
        <v>1000000</v>
      </c>
      <c r="H151" s="1185">
        <v>0</v>
      </c>
      <c r="I151"/>
      <c r="J151" s="637"/>
      <c r="K151" s="637"/>
      <c r="L151" s="637"/>
      <c r="M151" s="637"/>
      <c r="N151" s="637"/>
      <c r="O151" s="637"/>
      <c r="P151" s="637"/>
      <c r="Q151" s="637"/>
      <c r="R151" s="637"/>
      <c r="S151" s="637"/>
      <c r="T151" s="637"/>
      <c r="U151" s="637"/>
    </row>
    <row r="152" spans="1:21">
      <c r="A152"/>
      <c r="B152"/>
      <c r="C152" s="1187"/>
      <c r="D152" s="729">
        <v>790600</v>
      </c>
      <c r="E152" s="780" t="s">
        <v>16</v>
      </c>
      <c r="F152" s="1182">
        <v>2600000</v>
      </c>
      <c r="G152" s="1182">
        <v>240697.45</v>
      </c>
      <c r="H152" s="1185">
        <v>570000</v>
      </c>
      <c r="I152"/>
      <c r="J152" s="637"/>
      <c r="K152" s="637"/>
      <c r="L152" s="637"/>
      <c r="M152" s="637"/>
      <c r="N152" s="637"/>
      <c r="O152" s="637"/>
      <c r="P152" s="637"/>
      <c r="Q152" s="637"/>
      <c r="R152" s="637"/>
      <c r="S152" s="637"/>
      <c r="T152" s="637"/>
      <c r="U152" s="637"/>
    </row>
    <row r="153" spans="1:21">
      <c r="A153" s="777" t="s">
        <v>6592</v>
      </c>
      <c r="B153" s="777"/>
      <c r="C153" s="777"/>
      <c r="D153" s="777"/>
      <c r="E153" s="777"/>
      <c r="F153" s="1178">
        <v>10389900</v>
      </c>
      <c r="G153" s="1178">
        <v>3495051.85</v>
      </c>
      <c r="H153" s="1186">
        <v>15775000</v>
      </c>
      <c r="I153"/>
      <c r="J153" s="637"/>
      <c r="K153" s="637"/>
      <c r="L153" s="637"/>
      <c r="M153" s="637"/>
      <c r="N153" s="637"/>
      <c r="O153" s="637"/>
      <c r="P153" s="637"/>
      <c r="Q153" s="637"/>
      <c r="R153" s="637"/>
      <c r="S153" s="637"/>
      <c r="T153" s="637"/>
      <c r="U153" s="637"/>
    </row>
    <row r="154" spans="1:21">
      <c r="A154" t="s">
        <v>1640</v>
      </c>
      <c r="B154">
        <v>33110</v>
      </c>
      <c r="C154" s="1187">
        <v>931121</v>
      </c>
      <c r="D154" s="729">
        <v>740020</v>
      </c>
      <c r="E154" s="780" t="s">
        <v>8</v>
      </c>
      <c r="F154" s="1182">
        <v>0</v>
      </c>
      <c r="G154" s="1182">
        <v>6622.4400000000014</v>
      </c>
      <c r="H154" s="1185">
        <v>0</v>
      </c>
      <c r="I154"/>
      <c r="J154" s="637"/>
      <c r="K154" s="637"/>
      <c r="L154" s="637"/>
      <c r="M154" s="637"/>
      <c r="N154" s="637"/>
      <c r="O154" s="637"/>
      <c r="P154" s="637"/>
      <c r="Q154" s="637"/>
      <c r="R154" s="637"/>
      <c r="S154" s="637"/>
      <c r="T154" s="637"/>
      <c r="U154" s="637"/>
    </row>
    <row r="155" spans="1:21">
      <c r="A155" s="777" t="s">
        <v>6593</v>
      </c>
      <c r="B155" s="777"/>
      <c r="C155" s="777"/>
      <c r="D155" s="777"/>
      <c r="E155" s="777"/>
      <c r="F155" s="1178">
        <v>0</v>
      </c>
      <c r="G155" s="1178">
        <v>6622.4400000000014</v>
      </c>
      <c r="H155" s="1186">
        <v>0</v>
      </c>
      <c r="I155"/>
      <c r="J155" s="637"/>
      <c r="K155" s="637"/>
      <c r="L155" s="637"/>
      <c r="M155" s="637"/>
      <c r="N155" s="637"/>
      <c r="O155" s="637"/>
      <c r="P155" s="637"/>
      <c r="Q155" s="637"/>
      <c r="R155" s="637"/>
      <c r="S155" s="637"/>
      <c r="T155" s="637"/>
      <c r="U155" s="637"/>
    </row>
    <row r="156" spans="1:21">
      <c r="A156" t="s">
        <v>444</v>
      </c>
      <c r="B156">
        <v>25510</v>
      </c>
      <c r="C156" s="1187">
        <v>931108</v>
      </c>
      <c r="D156" s="729">
        <v>740020</v>
      </c>
      <c r="E156" s="780" t="s">
        <v>8</v>
      </c>
      <c r="F156" s="1182">
        <v>500</v>
      </c>
      <c r="G156" s="1182">
        <v>20122.820000000003</v>
      </c>
      <c r="H156" s="1181">
        <v>2500</v>
      </c>
      <c r="I156"/>
      <c r="J156" s="637"/>
      <c r="K156" s="637"/>
      <c r="L156" s="637"/>
      <c r="M156" s="637"/>
      <c r="N156" s="637"/>
      <c r="O156" s="637"/>
      <c r="P156" s="637"/>
      <c r="Q156" s="637"/>
      <c r="R156" s="637"/>
      <c r="S156" s="637"/>
      <c r="T156" s="637"/>
      <c r="U156" s="637"/>
    </row>
    <row r="157" spans="1:21">
      <c r="A157"/>
      <c r="B157"/>
      <c r="C157" s="1187"/>
      <c r="D157" s="729">
        <v>741000</v>
      </c>
      <c r="E157" s="780" t="s">
        <v>29</v>
      </c>
      <c r="F157" s="1182">
        <v>51000</v>
      </c>
      <c r="G157" s="1182">
        <v>48766</v>
      </c>
      <c r="H157" s="1181">
        <v>50000</v>
      </c>
      <c r="I157"/>
      <c r="J157" s="637"/>
      <c r="K157" s="637"/>
      <c r="L157" s="637"/>
      <c r="M157" s="637"/>
      <c r="N157" s="637"/>
      <c r="O157" s="637"/>
      <c r="P157" s="637"/>
      <c r="Q157" s="637"/>
      <c r="R157" s="637"/>
      <c r="S157" s="637"/>
      <c r="T157" s="637"/>
      <c r="U157" s="637"/>
    </row>
    <row r="158" spans="1:21">
      <c r="A158"/>
      <c r="B158"/>
      <c r="C158" s="1187"/>
      <c r="D158" s="729">
        <v>777610</v>
      </c>
      <c r="E158" s="780" t="s">
        <v>30</v>
      </c>
      <c r="F158" s="1182">
        <v>13000</v>
      </c>
      <c r="G158" s="1182">
        <v>17481.150000000001</v>
      </c>
      <c r="H158" s="1181">
        <v>15000</v>
      </c>
      <c r="I158"/>
      <c r="J158" s="637"/>
      <c r="K158" s="637"/>
      <c r="L158" s="637"/>
      <c r="M158" s="637"/>
      <c r="N158" s="637"/>
      <c r="O158" s="637"/>
      <c r="P158" s="637"/>
      <c r="Q158" s="637"/>
      <c r="R158" s="637"/>
      <c r="S158" s="637"/>
      <c r="T158" s="637"/>
      <c r="U158" s="637"/>
    </row>
    <row r="159" spans="1:21">
      <c r="A159" s="777" t="s">
        <v>6587</v>
      </c>
      <c r="B159" s="777"/>
      <c r="C159" s="777"/>
      <c r="D159" s="777"/>
      <c r="E159" s="777"/>
      <c r="F159" s="1178">
        <v>64500</v>
      </c>
      <c r="G159" s="1178">
        <v>86369.97</v>
      </c>
      <c r="H159" s="1186">
        <v>67500</v>
      </c>
      <c r="I159"/>
      <c r="J159" s="637"/>
      <c r="K159" s="637"/>
      <c r="L159" s="637"/>
      <c r="M159" s="637"/>
      <c r="N159" s="637"/>
      <c r="O159" s="637"/>
      <c r="P159" s="637"/>
      <c r="Q159" s="637"/>
      <c r="R159" s="637"/>
      <c r="S159" s="637"/>
      <c r="T159" s="637"/>
      <c r="U159" s="637"/>
    </row>
    <row r="160" spans="1:21">
      <c r="A160" t="s">
        <v>447</v>
      </c>
      <c r="B160">
        <v>25400</v>
      </c>
      <c r="C160" s="1187">
        <v>931409</v>
      </c>
      <c r="D160" s="729">
        <v>741020</v>
      </c>
      <c r="E160" s="780" t="s">
        <v>1520</v>
      </c>
      <c r="F160" s="1182">
        <v>230000</v>
      </c>
      <c r="G160" s="1182">
        <v>258744.06</v>
      </c>
      <c r="H160" s="1185">
        <v>300000</v>
      </c>
      <c r="I160"/>
      <c r="J160" s="637"/>
      <c r="K160" s="637"/>
      <c r="L160" s="637"/>
      <c r="M160" s="637"/>
      <c r="N160" s="637"/>
      <c r="O160" s="637"/>
      <c r="P160" s="637"/>
      <c r="Q160" s="637"/>
      <c r="R160" s="637"/>
      <c r="S160" s="637"/>
      <c r="T160" s="637"/>
      <c r="U160" s="637"/>
    </row>
    <row r="161" spans="1:21">
      <c r="A161"/>
      <c r="B161"/>
      <c r="C161" s="1187"/>
      <c r="D161" s="729">
        <v>741080</v>
      </c>
      <c r="E161" s="780" t="s">
        <v>1191</v>
      </c>
      <c r="F161" s="1182">
        <v>0</v>
      </c>
      <c r="G161" s="1182">
        <v>400</v>
      </c>
      <c r="H161" s="1185">
        <v>0</v>
      </c>
      <c r="I161"/>
      <c r="J161" s="637"/>
      <c r="K161" s="637"/>
      <c r="L161" s="637"/>
      <c r="M161" s="637"/>
      <c r="N161" s="637"/>
      <c r="O161" s="637"/>
      <c r="P161" s="637"/>
      <c r="Q161" s="637"/>
      <c r="R161" s="637"/>
      <c r="S161" s="637"/>
      <c r="T161" s="637"/>
      <c r="U161" s="637"/>
    </row>
    <row r="162" spans="1:21">
      <c r="A162"/>
      <c r="B162"/>
      <c r="C162" s="1187"/>
      <c r="D162" s="729">
        <v>741360</v>
      </c>
      <c r="E162" s="780" t="s">
        <v>32</v>
      </c>
      <c r="F162" s="1182">
        <v>30000</v>
      </c>
      <c r="G162" s="1182">
        <v>35620.300000000003</v>
      </c>
      <c r="H162" s="1185">
        <v>35000</v>
      </c>
      <c r="I162"/>
      <c r="J162" s="637"/>
      <c r="K162" s="637"/>
      <c r="L162" s="637"/>
      <c r="M162" s="637"/>
      <c r="N162" s="637"/>
      <c r="O162" s="637"/>
      <c r="P162" s="637"/>
      <c r="Q162" s="637"/>
      <c r="R162" s="637"/>
      <c r="S162" s="637"/>
      <c r="T162" s="637"/>
      <c r="U162" s="637"/>
    </row>
    <row r="163" spans="1:21">
      <c r="A163"/>
      <c r="B163"/>
      <c r="C163" s="1187"/>
      <c r="D163" s="729">
        <v>776700</v>
      </c>
      <c r="E163" s="780" t="s">
        <v>1898</v>
      </c>
      <c r="F163" s="1182">
        <v>1800000</v>
      </c>
      <c r="G163" s="1182">
        <v>1744733.04</v>
      </c>
      <c r="H163" s="1185">
        <v>1900000</v>
      </c>
      <c r="I163"/>
      <c r="J163" s="637"/>
      <c r="K163" s="637"/>
      <c r="L163" s="637"/>
      <c r="M163" s="637"/>
      <c r="N163" s="637"/>
      <c r="O163" s="637"/>
      <c r="P163" s="637"/>
      <c r="Q163" s="637"/>
      <c r="R163" s="637"/>
      <c r="S163" s="637"/>
      <c r="T163" s="637"/>
      <c r="U163" s="637"/>
    </row>
    <row r="164" spans="1:21">
      <c r="A164"/>
      <c r="B164"/>
      <c r="C164" s="1187"/>
      <c r="D164" s="729">
        <v>776710</v>
      </c>
      <c r="E164" s="780" t="s">
        <v>1907</v>
      </c>
      <c r="F164" s="1182">
        <v>20000</v>
      </c>
      <c r="G164" s="1182">
        <v>42143</v>
      </c>
      <c r="H164" s="1185">
        <v>35000</v>
      </c>
      <c r="I164"/>
      <c r="J164" s="637"/>
      <c r="K164" s="637"/>
      <c r="L164" s="637"/>
      <c r="M164" s="637"/>
      <c r="N164" s="637"/>
      <c r="O164" s="637"/>
      <c r="P164" s="637"/>
      <c r="Q164" s="637"/>
      <c r="R164" s="637"/>
      <c r="S164" s="637"/>
      <c r="T164" s="637"/>
      <c r="U164" s="637"/>
    </row>
    <row r="165" spans="1:21">
      <c r="A165"/>
      <c r="B165"/>
      <c r="C165" s="1187"/>
      <c r="D165" s="729">
        <v>776720</v>
      </c>
      <c r="E165" s="780" t="s">
        <v>1941</v>
      </c>
      <c r="F165" s="1182">
        <v>75000</v>
      </c>
      <c r="G165" s="1182">
        <v>106453</v>
      </c>
      <c r="H165" s="1185">
        <v>80000</v>
      </c>
      <c r="I165"/>
      <c r="J165" s="637"/>
      <c r="K165" s="637"/>
      <c r="L165" s="637"/>
      <c r="M165" s="637"/>
      <c r="N165" s="637"/>
      <c r="O165" s="637"/>
      <c r="P165" s="637"/>
      <c r="Q165" s="637"/>
      <c r="R165" s="637"/>
      <c r="S165" s="637"/>
      <c r="T165" s="637"/>
      <c r="U165" s="637"/>
    </row>
    <row r="166" spans="1:21">
      <c r="A166"/>
      <c r="B166"/>
      <c r="C166" s="1187"/>
      <c r="D166" s="729">
        <v>776740</v>
      </c>
      <c r="E166" s="780" t="s">
        <v>20</v>
      </c>
      <c r="F166" s="1182">
        <v>0</v>
      </c>
      <c r="G166" s="1182">
        <v>58</v>
      </c>
      <c r="H166" s="1185">
        <v>0</v>
      </c>
      <c r="I166"/>
      <c r="J166" s="637"/>
      <c r="K166" s="637"/>
      <c r="L166" s="637"/>
      <c r="M166" s="637"/>
      <c r="N166" s="637"/>
      <c r="O166" s="637"/>
      <c r="P166" s="637"/>
      <c r="Q166" s="637"/>
      <c r="R166" s="637"/>
      <c r="S166" s="637"/>
      <c r="T166" s="637"/>
      <c r="U166" s="637"/>
    </row>
    <row r="167" spans="1:21">
      <c r="A167"/>
      <c r="B167"/>
      <c r="C167" s="1187"/>
      <c r="D167" s="729">
        <v>776760</v>
      </c>
      <c r="E167" s="780" t="s">
        <v>28</v>
      </c>
      <c r="F167" s="1182">
        <v>0</v>
      </c>
      <c r="G167" s="1182">
        <v>-8</v>
      </c>
      <c r="H167" s="1185">
        <v>0</v>
      </c>
      <c r="I167"/>
      <c r="J167" s="637"/>
      <c r="K167" s="637"/>
      <c r="L167" s="637"/>
      <c r="M167" s="637"/>
      <c r="N167" s="637"/>
      <c r="O167" s="637"/>
      <c r="P167" s="637"/>
      <c r="Q167" s="637"/>
      <c r="R167" s="637"/>
      <c r="S167" s="637"/>
      <c r="T167" s="637"/>
      <c r="U167" s="637"/>
    </row>
    <row r="168" spans="1:21">
      <c r="A168"/>
      <c r="B168"/>
      <c r="C168" s="1187"/>
      <c r="D168" s="729">
        <v>781360</v>
      </c>
      <c r="E168" s="780" t="s">
        <v>14</v>
      </c>
      <c r="F168" s="1182">
        <v>0</v>
      </c>
      <c r="G168" s="1182">
        <v>476</v>
      </c>
      <c r="H168" s="1185">
        <v>0</v>
      </c>
      <c r="I168"/>
      <c r="J168" s="637"/>
      <c r="K168" s="637"/>
      <c r="L168" s="637"/>
      <c r="M168" s="637"/>
      <c r="N168" s="637"/>
      <c r="O168" s="637"/>
      <c r="P168" s="637"/>
      <c r="Q168" s="637"/>
      <c r="R168" s="637"/>
      <c r="S168" s="637"/>
      <c r="T168" s="637"/>
      <c r="U168" s="637"/>
    </row>
    <row r="169" spans="1:21">
      <c r="A169" s="777" t="s">
        <v>6588</v>
      </c>
      <c r="B169" s="777"/>
      <c r="C169" s="777"/>
      <c r="D169" s="777"/>
      <c r="E169" s="777"/>
      <c r="F169" s="1178">
        <v>2155000</v>
      </c>
      <c r="G169" s="1178">
        <v>2188619.4</v>
      </c>
      <c r="H169" s="1186">
        <v>2350000</v>
      </c>
      <c r="I169"/>
      <c r="J169" s="637"/>
      <c r="K169" s="637"/>
      <c r="L169" s="637"/>
      <c r="M169" s="637"/>
      <c r="N169" s="637"/>
      <c r="O169" s="637"/>
      <c r="P169" s="637"/>
      <c r="Q169" s="637"/>
      <c r="R169" s="637"/>
      <c r="S169" s="637"/>
      <c r="T169" s="637"/>
      <c r="U169" s="637"/>
    </row>
    <row r="170" spans="1:21">
      <c r="A170" t="s">
        <v>1913</v>
      </c>
      <c r="B170">
        <v>25400</v>
      </c>
      <c r="C170" s="1187">
        <v>931400</v>
      </c>
      <c r="D170" s="729">
        <v>741020</v>
      </c>
      <c r="E170" s="780" t="s">
        <v>1520</v>
      </c>
      <c r="F170" s="1182">
        <v>0</v>
      </c>
      <c r="G170" s="1182">
        <v>0</v>
      </c>
      <c r="H170" s="1185">
        <v>0</v>
      </c>
      <c r="I170"/>
      <c r="J170" s="637"/>
      <c r="K170" s="637"/>
      <c r="L170" s="637"/>
      <c r="M170" s="637"/>
      <c r="N170" s="637"/>
      <c r="O170" s="637"/>
      <c r="P170" s="637"/>
      <c r="Q170" s="637"/>
      <c r="R170" s="637"/>
      <c r="S170" s="637"/>
      <c r="T170" s="637"/>
      <c r="U170" s="637"/>
    </row>
    <row r="171" spans="1:21">
      <c r="A171"/>
      <c r="B171"/>
      <c r="C171" s="1187"/>
      <c r="D171" s="729">
        <v>741360</v>
      </c>
      <c r="E171" s="780" t="s">
        <v>32</v>
      </c>
      <c r="F171" s="1182">
        <v>50000</v>
      </c>
      <c r="G171" s="1182">
        <v>52082.790000000008</v>
      </c>
      <c r="H171" s="1185">
        <v>60000</v>
      </c>
      <c r="I171"/>
      <c r="J171" s="637"/>
      <c r="K171" s="637"/>
      <c r="L171" s="637"/>
      <c r="M171" s="637"/>
      <c r="N171" s="637"/>
      <c r="O171" s="637"/>
      <c r="P171" s="637"/>
      <c r="Q171" s="637"/>
      <c r="R171" s="637"/>
      <c r="S171" s="637"/>
      <c r="T171" s="637"/>
      <c r="U171" s="637"/>
    </row>
    <row r="172" spans="1:21">
      <c r="A172"/>
      <c r="B172"/>
      <c r="C172" s="1187"/>
      <c r="D172" s="729">
        <v>776710</v>
      </c>
      <c r="E172" s="780" t="s">
        <v>1907</v>
      </c>
      <c r="F172" s="1182">
        <v>0</v>
      </c>
      <c r="G172" s="1182">
        <v>50</v>
      </c>
      <c r="H172" s="1185">
        <v>0</v>
      </c>
      <c r="I172"/>
      <c r="J172" s="637"/>
      <c r="K172" s="637"/>
      <c r="L172" s="637"/>
      <c r="M172" s="637"/>
      <c r="N172" s="637"/>
      <c r="O172" s="637"/>
      <c r="P172" s="637"/>
      <c r="Q172" s="637"/>
      <c r="R172" s="637"/>
      <c r="S172" s="637"/>
      <c r="T172" s="637"/>
      <c r="U172" s="637"/>
    </row>
    <row r="173" spans="1:21">
      <c r="A173"/>
      <c r="B173"/>
      <c r="C173" s="1187"/>
      <c r="D173" s="729">
        <v>776720</v>
      </c>
      <c r="E173" s="780" t="s">
        <v>1941</v>
      </c>
      <c r="F173" s="1182">
        <v>500</v>
      </c>
      <c r="G173" s="1182">
        <v>1405</v>
      </c>
      <c r="H173" s="1185">
        <v>500</v>
      </c>
      <c r="I173"/>
      <c r="J173" s="637"/>
      <c r="K173" s="637"/>
      <c r="L173" s="637"/>
      <c r="M173" s="637"/>
      <c r="N173" s="637"/>
      <c r="O173" s="637"/>
      <c r="P173" s="637"/>
      <c r="Q173" s="637"/>
      <c r="R173" s="637"/>
      <c r="S173" s="637"/>
      <c r="T173" s="637"/>
      <c r="U173" s="637"/>
    </row>
    <row r="174" spans="1:21">
      <c r="A174"/>
      <c r="B174"/>
      <c r="C174" s="1187"/>
      <c r="D174" s="729">
        <v>776740</v>
      </c>
      <c r="E174" s="780" t="s">
        <v>20</v>
      </c>
      <c r="F174" s="1182">
        <v>25000</v>
      </c>
      <c r="G174" s="1182">
        <v>34249</v>
      </c>
      <c r="H174" s="1185">
        <v>25000</v>
      </c>
      <c r="I174"/>
      <c r="J174" s="637"/>
      <c r="K174" s="637"/>
      <c r="L174" s="637"/>
      <c r="M174" s="637"/>
      <c r="N174" s="637"/>
      <c r="O174" s="637"/>
      <c r="P174" s="637"/>
      <c r="Q174" s="637"/>
      <c r="R174" s="637"/>
      <c r="S174" s="637"/>
      <c r="T174" s="637"/>
      <c r="U174" s="637"/>
    </row>
    <row r="175" spans="1:21">
      <c r="A175" s="777" t="s">
        <v>6589</v>
      </c>
      <c r="B175" s="777"/>
      <c r="C175" s="777"/>
      <c r="D175" s="777"/>
      <c r="E175" s="777"/>
      <c r="F175" s="1178">
        <v>75500</v>
      </c>
      <c r="G175" s="1178">
        <v>87786.790000000008</v>
      </c>
      <c r="H175" s="1186">
        <v>85500</v>
      </c>
      <c r="I175"/>
      <c r="J175" s="637"/>
      <c r="K175" s="637"/>
      <c r="L175" s="637"/>
      <c r="M175" s="637"/>
      <c r="N175" s="637"/>
      <c r="O175" s="637"/>
      <c r="P175" s="637"/>
      <c r="Q175" s="637"/>
      <c r="R175" s="637"/>
      <c r="S175" s="637"/>
      <c r="T175" s="637"/>
      <c r="U175" s="637"/>
    </row>
    <row r="176" spans="1:21">
      <c r="A176" t="s">
        <v>438</v>
      </c>
      <c r="B176">
        <v>25400</v>
      </c>
      <c r="C176" s="1187">
        <v>931304</v>
      </c>
      <c r="D176" s="729">
        <v>781480</v>
      </c>
      <c r="E176" s="780" t="s">
        <v>39</v>
      </c>
      <c r="F176" s="1182">
        <v>0</v>
      </c>
      <c r="G176" s="1182">
        <v>45</v>
      </c>
      <c r="H176" s="1185">
        <v>2000</v>
      </c>
      <c r="I176"/>
      <c r="J176" s="637"/>
      <c r="K176" s="637"/>
      <c r="L176" s="637"/>
      <c r="M176" s="637"/>
      <c r="N176" s="637"/>
      <c r="O176" s="637"/>
      <c r="P176" s="637"/>
      <c r="Q176" s="637"/>
      <c r="R176" s="637"/>
      <c r="S176" s="637"/>
      <c r="T176" s="637"/>
      <c r="U176" s="637"/>
    </row>
    <row r="177" spans="1:21">
      <c r="A177" s="777" t="s">
        <v>6570</v>
      </c>
      <c r="B177" s="777"/>
      <c r="C177" s="777"/>
      <c r="D177" s="777"/>
      <c r="E177" s="777"/>
      <c r="F177" s="1178">
        <v>0</v>
      </c>
      <c r="G177" s="1178">
        <v>45</v>
      </c>
      <c r="H177" s="1186">
        <v>2000</v>
      </c>
      <c r="I177"/>
      <c r="J177" s="637"/>
      <c r="K177" s="637"/>
      <c r="L177" s="637"/>
      <c r="M177" s="637"/>
      <c r="N177" s="637"/>
      <c r="O177" s="637"/>
      <c r="P177" s="637"/>
      <c r="Q177" s="637"/>
      <c r="R177" s="637"/>
      <c r="S177" s="637"/>
      <c r="T177" s="637"/>
      <c r="U177" s="637"/>
    </row>
    <row r="178" spans="1:21">
      <c r="A178" t="s">
        <v>443</v>
      </c>
      <c r="B178">
        <v>25550</v>
      </c>
      <c r="C178" s="1187">
        <v>931101</v>
      </c>
      <c r="D178" s="729">
        <v>740020</v>
      </c>
      <c r="E178" s="780" t="s">
        <v>8</v>
      </c>
      <c r="F178" s="1182">
        <v>0</v>
      </c>
      <c r="G178" s="1182">
        <v>186268.97999999998</v>
      </c>
      <c r="H178" s="1185">
        <v>110000</v>
      </c>
      <c r="I178"/>
      <c r="J178" s="637"/>
      <c r="K178" s="637"/>
      <c r="L178" s="637"/>
      <c r="M178" s="637"/>
      <c r="N178" s="637"/>
      <c r="O178" s="637"/>
      <c r="P178" s="637"/>
      <c r="Q178" s="637"/>
      <c r="R178" s="637"/>
      <c r="S178" s="637"/>
      <c r="T178" s="637"/>
      <c r="U178" s="637"/>
    </row>
    <row r="179" spans="1:21">
      <c r="A179" s="777" t="s">
        <v>6577</v>
      </c>
      <c r="B179" s="777"/>
      <c r="C179" s="777"/>
      <c r="D179" s="777"/>
      <c r="E179" s="777"/>
      <c r="F179" s="1178">
        <v>0</v>
      </c>
      <c r="G179" s="1178">
        <v>186268.97999999998</v>
      </c>
      <c r="H179" s="1186">
        <v>110000</v>
      </c>
      <c r="I179"/>
      <c r="J179" s="637"/>
      <c r="K179" s="637"/>
      <c r="L179" s="637"/>
      <c r="M179" s="637"/>
      <c r="N179" s="637"/>
      <c r="O179" s="637"/>
      <c r="P179" s="637"/>
      <c r="Q179" s="637"/>
      <c r="R179" s="637"/>
      <c r="S179" s="637"/>
      <c r="T179" s="637"/>
      <c r="U179" s="637"/>
    </row>
    <row r="180" spans="1:21">
      <c r="A180" t="s">
        <v>439</v>
      </c>
      <c r="B180">
        <v>25400</v>
      </c>
      <c r="C180" s="1187">
        <v>931307</v>
      </c>
      <c r="D180" s="729">
        <v>741020</v>
      </c>
      <c r="E180" s="780" t="s">
        <v>1520</v>
      </c>
      <c r="F180" s="1182">
        <v>0</v>
      </c>
      <c r="G180" s="1182">
        <v>18579.059999999998</v>
      </c>
      <c r="H180" s="1185">
        <v>45000</v>
      </c>
      <c r="I180"/>
      <c r="J180" s="637"/>
      <c r="K180" s="637"/>
      <c r="L180" s="637"/>
      <c r="M180" s="637"/>
      <c r="N180" s="637"/>
      <c r="O180" s="637"/>
      <c r="P180" s="637"/>
      <c r="Q180" s="637"/>
      <c r="R180" s="637"/>
      <c r="S180" s="637"/>
      <c r="T180" s="637"/>
      <c r="U180" s="637"/>
    </row>
    <row r="181" spans="1:21">
      <c r="A181"/>
      <c r="B181"/>
      <c r="C181" s="1187"/>
      <c r="D181" s="729">
        <v>776710</v>
      </c>
      <c r="E181" s="780" t="s">
        <v>1907</v>
      </c>
      <c r="F181" s="1182">
        <v>50000</v>
      </c>
      <c r="G181" s="1182">
        <v>0</v>
      </c>
      <c r="H181" s="1185">
        <v>0</v>
      </c>
      <c r="I181"/>
      <c r="J181" s="637"/>
      <c r="K181" s="637"/>
      <c r="L181" s="637"/>
      <c r="M181" s="637"/>
      <c r="N181" s="637"/>
      <c r="O181" s="637"/>
      <c r="P181" s="637"/>
      <c r="Q181" s="637"/>
      <c r="R181" s="637"/>
      <c r="S181" s="637"/>
      <c r="T181" s="637"/>
      <c r="U181" s="637"/>
    </row>
    <row r="182" spans="1:21">
      <c r="A182"/>
      <c r="B182"/>
      <c r="C182" s="1187"/>
      <c r="D182" s="729">
        <v>777660</v>
      </c>
      <c r="E182" s="780" t="s">
        <v>21</v>
      </c>
      <c r="F182" s="1182">
        <v>0</v>
      </c>
      <c r="G182" s="1182">
        <v>566</v>
      </c>
      <c r="H182" s="1185">
        <v>0</v>
      </c>
      <c r="I182"/>
      <c r="J182" s="637"/>
      <c r="K182" s="637"/>
      <c r="L182" s="637"/>
      <c r="M182" s="637"/>
      <c r="N182" s="637"/>
      <c r="O182" s="637"/>
      <c r="P182" s="637"/>
      <c r="Q182" s="637"/>
      <c r="R182" s="637"/>
      <c r="S182" s="637"/>
      <c r="T182" s="637"/>
      <c r="U182" s="637"/>
    </row>
    <row r="183" spans="1:21">
      <c r="A183"/>
      <c r="B183"/>
      <c r="C183" s="1187"/>
      <c r="D183" s="729">
        <v>780160</v>
      </c>
      <c r="E183" s="780" t="s">
        <v>1914</v>
      </c>
      <c r="F183" s="1182">
        <v>0</v>
      </c>
      <c r="G183" s="1182">
        <v>309</v>
      </c>
      <c r="H183" s="1185">
        <v>0</v>
      </c>
      <c r="I183"/>
      <c r="J183" s="637"/>
      <c r="K183" s="637"/>
      <c r="L183" s="637"/>
      <c r="M183" s="637"/>
      <c r="N183" s="637"/>
      <c r="O183" s="637"/>
      <c r="P183" s="637"/>
      <c r="Q183" s="637"/>
      <c r="R183" s="637"/>
      <c r="S183" s="637"/>
      <c r="T183" s="637"/>
      <c r="U183" s="637"/>
    </row>
    <row r="184" spans="1:21">
      <c r="A184"/>
      <c r="B184"/>
      <c r="C184" s="1187"/>
      <c r="D184" s="729">
        <v>781220</v>
      </c>
      <c r="E184" s="780" t="s">
        <v>13</v>
      </c>
      <c r="F184" s="1182">
        <v>0</v>
      </c>
      <c r="G184" s="1182">
        <v>296.71000000000004</v>
      </c>
      <c r="H184" s="1185">
        <v>0</v>
      </c>
      <c r="I184"/>
      <c r="J184" s="637"/>
      <c r="K184" s="637"/>
      <c r="L184" s="637"/>
      <c r="M184" s="637"/>
      <c r="N184" s="637"/>
      <c r="O184" s="637"/>
      <c r="P184" s="637"/>
      <c r="Q184" s="637"/>
      <c r="R184" s="637"/>
      <c r="S184" s="637"/>
      <c r="T184" s="637"/>
      <c r="U184" s="637"/>
    </row>
    <row r="185" spans="1:21">
      <c r="A185"/>
      <c r="B185"/>
      <c r="C185" s="1187"/>
      <c r="D185" s="729">
        <v>781480</v>
      </c>
      <c r="E185" s="780" t="s">
        <v>39</v>
      </c>
      <c r="F185" s="1182">
        <v>50000</v>
      </c>
      <c r="G185" s="1182">
        <v>26061.19</v>
      </c>
      <c r="H185" s="1185">
        <v>25000</v>
      </c>
      <c r="I185"/>
      <c r="J185" s="637"/>
      <c r="K185" s="637"/>
      <c r="L185" s="637"/>
      <c r="M185" s="637"/>
      <c r="N185" s="637"/>
      <c r="O185" s="637"/>
      <c r="P185" s="637"/>
      <c r="Q185" s="637"/>
      <c r="R185" s="637"/>
      <c r="S185" s="637"/>
      <c r="T185" s="637"/>
      <c r="U185" s="637"/>
    </row>
    <row r="186" spans="1:21">
      <c r="A186"/>
      <c r="B186"/>
      <c r="C186" s="1187"/>
      <c r="D186" s="729">
        <v>781560</v>
      </c>
      <c r="E186" s="780" t="s">
        <v>40</v>
      </c>
      <c r="F186" s="1182">
        <v>45000</v>
      </c>
      <c r="G186" s="1182">
        <v>0</v>
      </c>
      <c r="H186" s="1185">
        <v>45000</v>
      </c>
      <c r="I186"/>
      <c r="J186" s="637"/>
      <c r="K186" s="637"/>
      <c r="L186" s="637"/>
      <c r="M186" s="637"/>
      <c r="N186" s="637"/>
      <c r="O186" s="637"/>
      <c r="P186" s="637"/>
      <c r="Q186" s="637"/>
      <c r="R186" s="637"/>
      <c r="S186" s="637"/>
      <c r="T186" s="637"/>
      <c r="U186" s="637"/>
    </row>
    <row r="187" spans="1:21">
      <c r="A187" s="777" t="s">
        <v>6571</v>
      </c>
      <c r="B187" s="777"/>
      <c r="C187" s="777"/>
      <c r="D187" s="777"/>
      <c r="E187" s="777"/>
      <c r="F187" s="1178">
        <v>145000</v>
      </c>
      <c r="G187" s="1178">
        <v>45811.959999999992</v>
      </c>
      <c r="H187" s="1186">
        <v>115000</v>
      </c>
      <c r="I187"/>
      <c r="J187" s="637"/>
      <c r="K187" s="637"/>
      <c r="L187" s="637"/>
      <c r="M187" s="637"/>
      <c r="N187" s="637"/>
      <c r="O187" s="637"/>
      <c r="P187" s="637"/>
      <c r="Q187" s="637"/>
      <c r="R187" s="637"/>
      <c r="S187" s="637"/>
      <c r="T187" s="637"/>
      <c r="U187" s="637"/>
    </row>
    <row r="188" spans="1:21">
      <c r="A188" t="s">
        <v>6766</v>
      </c>
      <c r="B188">
        <v>21735</v>
      </c>
      <c r="C188" s="1187">
        <v>931105</v>
      </c>
      <c r="D188" s="729">
        <v>763520</v>
      </c>
      <c r="E188" s="780" t="s">
        <v>6622</v>
      </c>
      <c r="F188" s="1182">
        <v>18800000</v>
      </c>
      <c r="G188" s="1182">
        <v>1818198.0899999999</v>
      </c>
      <c r="H188" s="1185">
        <v>25071000</v>
      </c>
      <c r="I188"/>
      <c r="J188" s="637"/>
      <c r="K188" s="637"/>
      <c r="L188" s="637"/>
      <c r="M188" s="637"/>
      <c r="N188" s="637"/>
      <c r="O188" s="637"/>
      <c r="P188" s="637"/>
      <c r="Q188" s="637"/>
      <c r="R188" s="637"/>
      <c r="S188" s="637"/>
      <c r="T188" s="637"/>
      <c r="U188" s="637"/>
    </row>
    <row r="189" spans="1:21">
      <c r="A189" s="777" t="s">
        <v>6782</v>
      </c>
      <c r="B189" s="777"/>
      <c r="C189" s="777"/>
      <c r="D189" s="777"/>
      <c r="E189" s="777"/>
      <c r="F189" s="1178">
        <v>18800000</v>
      </c>
      <c r="G189" s="1178">
        <v>1818198.0899999999</v>
      </c>
      <c r="H189" s="1186">
        <v>25071000</v>
      </c>
      <c r="I189"/>
      <c r="J189" s="637"/>
      <c r="K189" s="637"/>
      <c r="L189" s="637"/>
      <c r="M189" s="637"/>
      <c r="N189" s="637"/>
      <c r="O189" s="637"/>
      <c r="P189" s="637"/>
      <c r="Q189" s="637"/>
      <c r="R189" s="637"/>
      <c r="S189" s="637"/>
      <c r="T189" s="637"/>
      <c r="U189" s="637"/>
    </row>
    <row r="190" spans="1:21">
      <c r="A190" t="s">
        <v>7000</v>
      </c>
      <c r="B190">
        <v>25400</v>
      </c>
      <c r="C190" s="1187">
        <v>931205</v>
      </c>
      <c r="D190" s="729">
        <v>741000</v>
      </c>
      <c r="E190" s="780" t="s">
        <v>29</v>
      </c>
      <c r="F190" s="1182">
        <v>350000</v>
      </c>
      <c r="G190" s="1182">
        <v>354295</v>
      </c>
      <c r="H190" s="1181">
        <v>475000</v>
      </c>
      <c r="I190"/>
      <c r="J190" s="637"/>
      <c r="K190" s="637"/>
      <c r="L190" s="637"/>
      <c r="M190" s="637"/>
      <c r="N190" s="637"/>
      <c r="O190" s="637"/>
      <c r="P190" s="637"/>
      <c r="Q190" s="637"/>
      <c r="R190" s="637"/>
      <c r="S190" s="637"/>
      <c r="T190" s="637"/>
      <c r="U190" s="637"/>
    </row>
    <row r="191" spans="1:21">
      <c r="A191"/>
      <c r="B191"/>
      <c r="C191" s="1187"/>
      <c r="D191" s="729">
        <v>741020</v>
      </c>
      <c r="E191" s="780" t="s">
        <v>1520</v>
      </c>
      <c r="F191" s="1182">
        <v>0</v>
      </c>
      <c r="G191" s="1182">
        <v>1420</v>
      </c>
      <c r="H191" s="1181">
        <v>0</v>
      </c>
      <c r="I191"/>
      <c r="J191" s="637"/>
      <c r="K191" s="637"/>
      <c r="L191" s="637"/>
      <c r="M191" s="637"/>
      <c r="N191" s="637"/>
      <c r="O191" s="637"/>
      <c r="P191" s="637"/>
      <c r="Q191" s="637"/>
      <c r="R191" s="637"/>
      <c r="S191" s="637"/>
      <c r="T191" s="637"/>
      <c r="U191" s="637"/>
    </row>
    <row r="192" spans="1:21">
      <c r="A192"/>
      <c r="B192"/>
      <c r="C192" s="1187"/>
      <c r="D192" s="729">
        <v>741080</v>
      </c>
      <c r="E192" s="780" t="s">
        <v>1191</v>
      </c>
      <c r="F192" s="1182">
        <v>2000</v>
      </c>
      <c r="G192" s="1182">
        <v>14900</v>
      </c>
      <c r="H192" s="1181">
        <v>0</v>
      </c>
      <c r="I192"/>
      <c r="J192" s="637"/>
      <c r="K192" s="637"/>
      <c r="L192" s="637"/>
      <c r="M192" s="637"/>
      <c r="N192" s="637"/>
      <c r="O192" s="637"/>
      <c r="P192" s="637"/>
      <c r="Q192" s="637"/>
      <c r="R192" s="637"/>
      <c r="S192" s="637"/>
      <c r="T192" s="637"/>
      <c r="U192" s="637"/>
    </row>
    <row r="193" spans="1:21">
      <c r="A193"/>
      <c r="B193"/>
      <c r="C193" s="1187"/>
      <c r="D193" s="729">
        <v>741320</v>
      </c>
      <c r="E193" s="780" t="s">
        <v>1346</v>
      </c>
      <c r="F193" s="1182">
        <v>0</v>
      </c>
      <c r="G193" s="1182">
        <v>0</v>
      </c>
      <c r="H193" s="1181">
        <v>30000</v>
      </c>
      <c r="I193"/>
      <c r="J193" s="637"/>
      <c r="K193" s="637"/>
      <c r="L193" s="637"/>
      <c r="M193" s="637"/>
      <c r="N193" s="637"/>
      <c r="O193" s="637"/>
      <c r="P193" s="637"/>
      <c r="Q193" s="637"/>
      <c r="R193" s="637"/>
      <c r="S193" s="637"/>
      <c r="T193" s="637"/>
      <c r="U193" s="637"/>
    </row>
    <row r="194" spans="1:21">
      <c r="A194"/>
      <c r="B194"/>
      <c r="C194" s="1187"/>
      <c r="D194" s="729">
        <v>776700</v>
      </c>
      <c r="E194" s="780" t="s">
        <v>1898</v>
      </c>
      <c r="F194" s="1182">
        <v>0</v>
      </c>
      <c r="G194" s="1182">
        <v>0</v>
      </c>
      <c r="H194" s="1181">
        <v>0</v>
      </c>
      <c r="I194"/>
      <c r="J194" s="637"/>
      <c r="K194" s="637"/>
      <c r="L194" s="637"/>
      <c r="M194" s="637"/>
      <c r="N194" s="637"/>
      <c r="O194" s="637"/>
      <c r="P194" s="637"/>
      <c r="Q194" s="637"/>
      <c r="R194" s="637"/>
      <c r="S194" s="637"/>
      <c r="T194" s="637"/>
      <c r="U194" s="637"/>
    </row>
    <row r="195" spans="1:21">
      <c r="A195"/>
      <c r="B195"/>
      <c r="C195" s="1187"/>
      <c r="D195" s="729">
        <v>776710</v>
      </c>
      <c r="E195" s="780" t="s">
        <v>1907</v>
      </c>
      <c r="F195" s="1182">
        <v>0</v>
      </c>
      <c r="G195" s="1182">
        <v>1680</v>
      </c>
      <c r="H195" s="1181">
        <v>0</v>
      </c>
      <c r="I195"/>
      <c r="J195" s="637"/>
      <c r="K195" s="637"/>
      <c r="L195" s="637"/>
      <c r="M195" s="637"/>
      <c r="N195" s="637"/>
      <c r="O195" s="637"/>
      <c r="P195" s="637"/>
      <c r="Q195" s="637"/>
      <c r="R195" s="637"/>
      <c r="S195" s="637"/>
      <c r="T195" s="637"/>
      <c r="U195" s="637"/>
    </row>
    <row r="196" spans="1:21">
      <c r="A196"/>
      <c r="B196"/>
      <c r="C196" s="1187"/>
      <c r="D196" s="729">
        <v>776740</v>
      </c>
      <c r="E196" s="780" t="s">
        <v>20</v>
      </c>
      <c r="F196" s="1182">
        <v>0</v>
      </c>
      <c r="G196" s="1182">
        <v>65</v>
      </c>
      <c r="H196" s="1181">
        <v>0</v>
      </c>
      <c r="I196"/>
      <c r="J196" s="637"/>
      <c r="K196" s="637"/>
      <c r="L196" s="637"/>
      <c r="M196" s="637"/>
      <c r="N196" s="637"/>
      <c r="O196" s="637"/>
      <c r="P196" s="637"/>
      <c r="Q196" s="637"/>
      <c r="R196" s="637"/>
      <c r="S196" s="637"/>
      <c r="T196" s="637"/>
      <c r="U196" s="637"/>
    </row>
    <row r="197" spans="1:21">
      <c r="A197"/>
      <c r="B197"/>
      <c r="C197" s="1187"/>
      <c r="D197" s="729">
        <v>776760</v>
      </c>
      <c r="E197" s="780" t="s">
        <v>28</v>
      </c>
      <c r="F197" s="1182">
        <v>350000</v>
      </c>
      <c r="G197" s="1182">
        <v>288247</v>
      </c>
      <c r="H197" s="1181">
        <v>300000</v>
      </c>
      <c r="I197"/>
      <c r="J197" s="637"/>
      <c r="K197" s="637"/>
      <c r="L197" s="637"/>
      <c r="M197" s="637"/>
      <c r="N197" s="637"/>
      <c r="O197" s="637"/>
      <c r="P197" s="637"/>
      <c r="Q197" s="637"/>
      <c r="R197" s="637"/>
      <c r="S197" s="637"/>
      <c r="T197" s="637"/>
      <c r="U197" s="637"/>
    </row>
    <row r="198" spans="1:21">
      <c r="A198"/>
      <c r="B198"/>
      <c r="C198" s="1187"/>
      <c r="D198" s="729">
        <v>778150</v>
      </c>
      <c r="E198" s="780" t="s">
        <v>26</v>
      </c>
      <c r="F198" s="1182">
        <v>8000</v>
      </c>
      <c r="G198" s="1182">
        <v>10575</v>
      </c>
      <c r="H198" s="1181">
        <v>6000</v>
      </c>
      <c r="I198"/>
      <c r="J198" s="637"/>
      <c r="K198" s="637"/>
      <c r="L198" s="637"/>
      <c r="M198" s="637"/>
      <c r="N198" s="637"/>
      <c r="O198" s="637"/>
      <c r="P198" s="637"/>
      <c r="Q198" s="637"/>
      <c r="R198" s="637"/>
      <c r="S198" s="637"/>
      <c r="T198" s="637"/>
      <c r="U198" s="637"/>
    </row>
    <row r="199" spans="1:21">
      <c r="A199"/>
      <c r="B199"/>
      <c r="C199" s="1187"/>
      <c r="D199" s="729">
        <v>781360</v>
      </c>
      <c r="E199" s="780" t="s">
        <v>14</v>
      </c>
      <c r="F199" s="1182">
        <v>6000</v>
      </c>
      <c r="G199" s="1182">
        <v>5463.17</v>
      </c>
      <c r="H199" s="1181">
        <v>5000</v>
      </c>
      <c r="I199"/>
      <c r="J199" s="637"/>
      <c r="K199" s="637"/>
      <c r="L199" s="637"/>
      <c r="M199" s="637"/>
      <c r="N199" s="637"/>
      <c r="O199" s="637"/>
      <c r="P199" s="637"/>
      <c r="Q199" s="637"/>
      <c r="R199" s="637"/>
      <c r="S199" s="637"/>
      <c r="T199" s="637"/>
      <c r="U199" s="637"/>
    </row>
    <row r="200" spans="1:21">
      <c r="A200" s="777" t="s">
        <v>7002</v>
      </c>
      <c r="B200" s="777"/>
      <c r="C200" s="777"/>
      <c r="D200" s="777"/>
      <c r="E200" s="777"/>
      <c r="F200" s="1178">
        <v>716000</v>
      </c>
      <c r="G200" s="1178">
        <v>676645.17</v>
      </c>
      <c r="H200" s="1186">
        <v>816000</v>
      </c>
      <c r="I200"/>
      <c r="J200" s="637"/>
      <c r="K200" s="637"/>
      <c r="L200" s="637"/>
      <c r="M200" s="637"/>
      <c r="N200" s="637"/>
      <c r="O200" s="637"/>
      <c r="P200" s="637"/>
      <c r="Q200" s="637"/>
      <c r="R200" s="637"/>
      <c r="S200" s="637"/>
      <c r="T200" s="637"/>
      <c r="U200" s="637"/>
    </row>
    <row r="201" spans="1:21">
      <c r="A201" t="s">
        <v>6968</v>
      </c>
      <c r="B201">
        <v>25400</v>
      </c>
      <c r="C201" s="1187">
        <v>931270</v>
      </c>
      <c r="D201" s="729">
        <v>777520</v>
      </c>
      <c r="E201" s="780" t="s">
        <v>25</v>
      </c>
      <c r="F201" s="1182">
        <v>110000</v>
      </c>
      <c r="G201" s="1182">
        <v>580974.44999999995</v>
      </c>
      <c r="H201" s="1181">
        <v>500000</v>
      </c>
      <c r="I201"/>
      <c r="J201" s="637"/>
      <c r="K201" s="637"/>
      <c r="L201" s="637"/>
      <c r="M201" s="637"/>
      <c r="N201" s="637"/>
      <c r="O201" s="637"/>
      <c r="P201" s="637"/>
      <c r="Q201" s="637"/>
      <c r="R201" s="637"/>
      <c r="S201" s="637"/>
      <c r="T201" s="637"/>
      <c r="U201" s="637"/>
    </row>
    <row r="202" spans="1:21">
      <c r="A202"/>
      <c r="B202"/>
      <c r="C202" s="1187"/>
      <c r="D202" s="729">
        <v>781560</v>
      </c>
      <c r="E202" s="780" t="s">
        <v>40</v>
      </c>
      <c r="F202" s="1182">
        <v>0</v>
      </c>
      <c r="G202" s="1182">
        <v>0</v>
      </c>
      <c r="H202" s="1185">
        <v>150000</v>
      </c>
      <c r="I202"/>
      <c r="J202" s="637"/>
      <c r="K202" s="637"/>
      <c r="L202" s="637"/>
      <c r="M202" s="637"/>
      <c r="N202" s="637"/>
      <c r="O202" s="637"/>
      <c r="P202" s="637"/>
      <c r="Q202" s="637"/>
      <c r="R202" s="637"/>
      <c r="S202" s="637"/>
      <c r="T202" s="637"/>
      <c r="U202" s="637"/>
    </row>
    <row r="203" spans="1:21">
      <c r="A203"/>
      <c r="B203"/>
      <c r="C203" s="1187"/>
      <c r="D203" s="729">
        <v>790600</v>
      </c>
      <c r="E203" s="780" t="s">
        <v>16</v>
      </c>
      <c r="F203" s="1182">
        <v>1700000</v>
      </c>
      <c r="G203" s="1182">
        <v>0</v>
      </c>
      <c r="H203" s="1181">
        <v>1100000</v>
      </c>
      <c r="I203"/>
      <c r="J203" s="637"/>
      <c r="K203" s="637"/>
      <c r="L203" s="637"/>
      <c r="M203" s="637"/>
      <c r="N203" s="637"/>
      <c r="O203" s="637"/>
      <c r="P203" s="637"/>
      <c r="Q203" s="637"/>
      <c r="R203" s="637"/>
      <c r="S203" s="637"/>
      <c r="T203" s="637"/>
      <c r="U203" s="637"/>
    </row>
    <row r="204" spans="1:21">
      <c r="A204"/>
      <c r="B204"/>
      <c r="C204" s="1187"/>
      <c r="D204" s="729">
        <v>778280</v>
      </c>
      <c r="E204" s="780" t="s">
        <v>6395</v>
      </c>
      <c r="F204" s="1182">
        <v>140000</v>
      </c>
      <c r="G204" s="1182">
        <v>375144.64999999997</v>
      </c>
      <c r="H204" s="1181">
        <v>0</v>
      </c>
      <c r="I204"/>
      <c r="J204" s="637"/>
      <c r="K204" s="637"/>
      <c r="L204" s="637"/>
      <c r="M204" s="637"/>
      <c r="N204" s="637"/>
      <c r="O204" s="637"/>
      <c r="P204" s="637"/>
      <c r="Q204" s="637"/>
      <c r="R204" s="637"/>
      <c r="S204" s="637"/>
      <c r="T204" s="637"/>
      <c r="U204" s="637"/>
    </row>
    <row r="205" spans="1:21">
      <c r="A205" s="777" t="s">
        <v>7003</v>
      </c>
      <c r="B205" s="777"/>
      <c r="C205" s="777"/>
      <c r="D205" s="777"/>
      <c r="E205" s="777"/>
      <c r="F205" s="1178">
        <v>1950000</v>
      </c>
      <c r="G205" s="1178">
        <v>956119.09999999986</v>
      </c>
      <c r="H205" s="1186">
        <v>1750000</v>
      </c>
      <c r="I205"/>
      <c r="J205" s="637"/>
      <c r="K205" s="637"/>
      <c r="L205" s="637"/>
      <c r="M205" s="637"/>
      <c r="N205" s="637"/>
      <c r="O205" s="637"/>
      <c r="P205" s="637"/>
      <c r="Q205" s="637"/>
      <c r="R205" s="637"/>
      <c r="S205" s="637"/>
      <c r="T205" s="637"/>
      <c r="U205" s="637"/>
    </row>
    <row r="206" spans="1:21">
      <c r="A206" t="s">
        <v>5359</v>
      </c>
      <c r="B206"/>
      <c r="C206"/>
      <c r="D206"/>
      <c r="E206"/>
      <c r="F206" s="1182">
        <v>51456610</v>
      </c>
      <c r="G206" s="1182">
        <v>27862179.519999996</v>
      </c>
      <c r="H206" s="1184">
        <v>64418177</v>
      </c>
      <c r="I206"/>
      <c r="J206" s="637"/>
      <c r="K206" s="637"/>
      <c r="L206" s="637"/>
      <c r="M206" s="637"/>
      <c r="N206" s="637"/>
      <c r="O206" s="637"/>
      <c r="P206" s="637"/>
      <c r="Q206" s="637"/>
      <c r="R206" s="637"/>
      <c r="S206" s="637"/>
      <c r="T206" s="637"/>
      <c r="U206" s="637"/>
    </row>
    <row r="207" spans="1:21" ht="15.75">
      <c r="A207"/>
      <c r="B207"/>
      <c r="C207"/>
      <c r="D207"/>
      <c r="E207"/>
      <c r="F207"/>
      <c r="G207"/>
      <c r="H207"/>
      <c r="I207"/>
      <c r="J207" s="637"/>
      <c r="K207" s="637"/>
      <c r="L207" s="637"/>
      <c r="M207" s="637"/>
      <c r="N207" s="637"/>
      <c r="O207" s="637"/>
      <c r="P207" s="637"/>
      <c r="Q207" s="637"/>
      <c r="R207" s="637"/>
      <c r="S207" s="637"/>
      <c r="T207" s="637"/>
      <c r="U207" s="637"/>
    </row>
    <row r="208" spans="1:21" ht="15.75">
      <c r="A208"/>
      <c r="B208"/>
      <c r="C208"/>
      <c r="D208"/>
      <c r="E208"/>
      <c r="F208"/>
      <c r="G208"/>
      <c r="H208"/>
      <c r="I208"/>
      <c r="J208" s="637"/>
      <c r="K208" s="637"/>
      <c r="L208" s="637"/>
      <c r="M208" s="637"/>
      <c r="N208" s="637"/>
      <c r="O208" s="637"/>
      <c r="P208" s="637"/>
      <c r="Q208" s="637"/>
      <c r="R208" s="637"/>
      <c r="S208" s="637"/>
      <c r="T208" s="637"/>
      <c r="U208" s="637"/>
    </row>
    <row r="209" spans="1:21" ht="15.75">
      <c r="A209"/>
      <c r="B209"/>
      <c r="C209"/>
      <c r="D209"/>
      <c r="E209"/>
      <c r="F209"/>
      <c r="G209"/>
      <c r="H209"/>
      <c r="I209"/>
      <c r="J209" s="637"/>
      <c r="K209" s="637"/>
      <c r="L209" s="637"/>
      <c r="M209" s="637"/>
      <c r="N209" s="637"/>
      <c r="O209" s="637"/>
      <c r="P209" s="637"/>
      <c r="Q209" s="637"/>
      <c r="R209" s="637"/>
      <c r="S209" s="637"/>
      <c r="T209" s="637"/>
      <c r="U209" s="637"/>
    </row>
    <row r="210" spans="1:21" ht="15.75">
      <c r="A210"/>
      <c r="B210"/>
      <c r="C210"/>
      <c r="D210"/>
      <c r="E210"/>
      <c r="F210"/>
      <c r="G210"/>
      <c r="H210"/>
      <c r="I210"/>
      <c r="J210" s="637"/>
      <c r="K210" s="637"/>
      <c r="L210" s="637"/>
      <c r="M210" s="637"/>
      <c r="N210" s="637"/>
      <c r="O210" s="637"/>
      <c r="P210" s="637"/>
      <c r="Q210" s="637"/>
      <c r="R210" s="637"/>
      <c r="S210" s="637"/>
      <c r="T210" s="637"/>
      <c r="U210" s="637"/>
    </row>
    <row r="211" spans="1:21" ht="15.75">
      <c r="A211"/>
      <c r="B211"/>
      <c r="C211"/>
      <c r="D211"/>
      <c r="E211"/>
      <c r="F211"/>
      <c r="G211"/>
      <c r="H211"/>
      <c r="I211"/>
      <c r="J211" s="637"/>
      <c r="K211" s="637"/>
      <c r="L211" s="637"/>
      <c r="M211" s="637"/>
      <c r="N211" s="637"/>
      <c r="O211" s="637"/>
      <c r="P211" s="637"/>
      <c r="Q211" s="637"/>
      <c r="R211" s="637"/>
      <c r="S211" s="637"/>
      <c r="T211" s="637"/>
      <c r="U211" s="637"/>
    </row>
    <row r="212" spans="1:21" ht="15.75">
      <c r="A212"/>
      <c r="B212"/>
      <c r="C212"/>
      <c r="D212"/>
      <c r="E212"/>
      <c r="F212"/>
      <c r="G212"/>
      <c r="H212"/>
      <c r="I212"/>
      <c r="J212" s="637"/>
      <c r="K212" s="637"/>
      <c r="L212" s="637"/>
      <c r="M212" s="637"/>
      <c r="N212" s="637"/>
      <c r="O212" s="637"/>
      <c r="P212" s="637"/>
      <c r="Q212" s="637"/>
      <c r="R212" s="637"/>
      <c r="S212" s="637"/>
      <c r="T212" s="637"/>
      <c r="U212" s="637"/>
    </row>
    <row r="213" spans="1:21" ht="15.75">
      <c r="A213"/>
      <c r="B213"/>
      <c r="C213"/>
      <c r="D213"/>
      <c r="E213"/>
      <c r="F213"/>
      <c r="G213"/>
      <c r="H213"/>
      <c r="I213"/>
      <c r="J213" s="637"/>
      <c r="K213" s="637"/>
      <c r="L213" s="637"/>
      <c r="M213" s="637"/>
      <c r="N213" s="637"/>
      <c r="O213" s="637"/>
      <c r="P213" s="637"/>
      <c r="Q213" s="637"/>
      <c r="R213" s="637"/>
      <c r="S213" s="637"/>
      <c r="T213" s="637"/>
      <c r="U213" s="637"/>
    </row>
    <row r="214" spans="1:21" ht="15.75">
      <c r="A214"/>
      <c r="B214"/>
      <c r="C214"/>
      <c r="D214"/>
      <c r="E214"/>
      <c r="F214"/>
      <c r="G214"/>
      <c r="H214"/>
      <c r="I214"/>
      <c r="J214" s="637"/>
      <c r="K214" s="637"/>
      <c r="L214" s="637"/>
      <c r="M214" s="637"/>
      <c r="N214" s="637"/>
      <c r="O214" s="637"/>
      <c r="P214" s="637"/>
      <c r="Q214" s="637"/>
      <c r="R214" s="637"/>
      <c r="S214" s="637"/>
      <c r="T214" s="637"/>
      <c r="U214" s="637"/>
    </row>
    <row r="215" spans="1:21" ht="15.75">
      <c r="A215"/>
      <c r="B215"/>
      <c r="C215"/>
      <c r="D215"/>
      <c r="E215"/>
      <c r="F215"/>
      <c r="G215"/>
      <c r="H215"/>
      <c r="I215"/>
      <c r="J215" s="637"/>
      <c r="K215" s="637"/>
      <c r="L215" s="637"/>
      <c r="M215" s="637"/>
      <c r="N215" s="637"/>
      <c r="O215" s="637"/>
      <c r="P215" s="637"/>
      <c r="Q215" s="637"/>
      <c r="R215" s="637"/>
      <c r="S215" s="637"/>
      <c r="T215" s="637"/>
      <c r="U215" s="637"/>
    </row>
    <row r="216" spans="1:21" ht="15.75">
      <c r="A216"/>
      <c r="B216"/>
      <c r="C216"/>
      <c r="D216"/>
      <c r="E216"/>
      <c r="F216"/>
      <c r="G216"/>
      <c r="H216"/>
      <c r="I216"/>
      <c r="J216" s="637"/>
      <c r="K216" s="637"/>
      <c r="L216" s="637"/>
      <c r="M216" s="637"/>
      <c r="N216" s="637"/>
      <c r="O216" s="637"/>
      <c r="P216" s="637"/>
      <c r="Q216" s="637"/>
      <c r="R216" s="637"/>
      <c r="S216" s="637"/>
      <c r="T216" s="637"/>
      <c r="U216" s="637"/>
    </row>
    <row r="217" spans="1:21" ht="15.75">
      <c r="A217"/>
      <c r="B217"/>
      <c r="C217"/>
      <c r="D217"/>
      <c r="E217"/>
      <c r="F217"/>
      <c r="G217"/>
      <c r="H217"/>
      <c r="I217"/>
      <c r="J217" s="637"/>
      <c r="K217" s="637"/>
      <c r="L217" s="637"/>
      <c r="M217" s="637"/>
      <c r="N217" s="637"/>
      <c r="O217" s="637"/>
      <c r="P217" s="637"/>
      <c r="Q217" s="637"/>
      <c r="R217" s="637"/>
      <c r="S217" s="637"/>
      <c r="T217" s="637"/>
      <c r="U217" s="637"/>
    </row>
    <row r="218" spans="1:21" ht="15.75">
      <c r="A218"/>
      <c r="B218"/>
      <c r="C218"/>
      <c r="D218"/>
      <c r="E218"/>
      <c r="F218"/>
      <c r="G218"/>
      <c r="H218"/>
      <c r="I218"/>
      <c r="J218" s="637"/>
      <c r="K218" s="637"/>
      <c r="L218" s="637"/>
      <c r="M218" s="637"/>
      <c r="N218" s="637"/>
      <c r="O218" s="637"/>
      <c r="P218" s="637"/>
      <c r="Q218" s="637"/>
      <c r="R218" s="637"/>
      <c r="S218" s="637"/>
      <c r="T218" s="637"/>
      <c r="U218" s="637"/>
    </row>
    <row r="219" spans="1:21" ht="15.75">
      <c r="A219"/>
      <c r="B219"/>
      <c r="C219"/>
      <c r="D219"/>
      <c r="E219"/>
      <c r="F219"/>
      <c r="G219"/>
      <c r="H219"/>
      <c r="I219"/>
      <c r="J219" s="637"/>
      <c r="K219" s="637"/>
      <c r="L219" s="637"/>
      <c r="M219" s="637"/>
      <c r="N219" s="637"/>
      <c r="O219" s="637"/>
      <c r="P219" s="637"/>
      <c r="Q219" s="637"/>
      <c r="R219" s="637"/>
      <c r="S219" s="637"/>
      <c r="T219" s="637"/>
      <c r="U219" s="637"/>
    </row>
    <row r="220" spans="1:21" ht="15.75">
      <c r="A220"/>
      <c r="B220"/>
      <c r="C220"/>
      <c r="D220"/>
      <c r="E220"/>
      <c r="F220"/>
      <c r="G220"/>
      <c r="H220"/>
      <c r="I220"/>
      <c r="J220" s="637"/>
      <c r="K220" s="637"/>
      <c r="L220" s="637"/>
      <c r="M220" s="637"/>
      <c r="N220" s="637"/>
      <c r="O220" s="637"/>
      <c r="P220" s="637"/>
      <c r="Q220" s="637"/>
      <c r="R220" s="637"/>
      <c r="S220" s="637"/>
      <c r="T220" s="637"/>
      <c r="U220" s="637"/>
    </row>
    <row r="221" spans="1:21" ht="15.75">
      <c r="A221"/>
      <c r="B221"/>
      <c r="C221"/>
      <c r="D221"/>
      <c r="E221"/>
      <c r="F221"/>
      <c r="G221"/>
      <c r="H221"/>
      <c r="I221"/>
      <c r="J221" s="637"/>
      <c r="K221" s="637"/>
      <c r="L221" s="637"/>
      <c r="M221" s="637"/>
      <c r="N221" s="637"/>
      <c r="O221" s="637"/>
      <c r="P221" s="637"/>
      <c r="Q221" s="637"/>
      <c r="R221" s="637"/>
      <c r="S221" s="637"/>
      <c r="T221" s="637"/>
      <c r="U221" s="637"/>
    </row>
    <row r="222" spans="1:21" ht="15.75">
      <c r="A222"/>
      <c r="B222"/>
      <c r="C222"/>
      <c r="D222"/>
      <c r="E222"/>
      <c r="F222"/>
      <c r="G222"/>
      <c r="H222"/>
      <c r="I222"/>
      <c r="J222" s="637"/>
      <c r="K222" s="637"/>
      <c r="L222" s="637"/>
      <c r="M222" s="637"/>
      <c r="N222" s="637"/>
      <c r="O222" s="637"/>
      <c r="P222" s="637"/>
      <c r="Q222" s="637"/>
      <c r="R222" s="637"/>
      <c r="S222" s="637"/>
      <c r="T222" s="637"/>
      <c r="U222" s="637"/>
    </row>
    <row r="223" spans="1:21" ht="15.75">
      <c r="A223"/>
      <c r="B223"/>
      <c r="C223"/>
      <c r="D223"/>
      <c r="E223"/>
      <c r="F223"/>
      <c r="G223"/>
      <c r="H223"/>
      <c r="I223"/>
      <c r="J223" s="637"/>
      <c r="K223" s="637"/>
      <c r="L223" s="637"/>
      <c r="M223" s="637"/>
      <c r="N223" s="637"/>
      <c r="O223" s="637"/>
      <c r="P223" s="637"/>
      <c r="Q223" s="637"/>
      <c r="R223" s="637"/>
      <c r="S223" s="637"/>
      <c r="T223" s="637"/>
      <c r="U223" s="637"/>
    </row>
    <row r="224" spans="1:21" ht="15.75">
      <c r="A224"/>
      <c r="B224"/>
      <c r="C224"/>
      <c r="D224"/>
      <c r="E224"/>
      <c r="F224"/>
      <c r="G224"/>
      <c r="H224"/>
      <c r="I224"/>
      <c r="J224" s="637"/>
      <c r="K224" s="637"/>
      <c r="L224" s="637"/>
      <c r="M224" s="637"/>
      <c r="N224" s="637"/>
      <c r="O224" s="637"/>
      <c r="P224" s="637"/>
      <c r="Q224" s="637"/>
      <c r="R224" s="637"/>
      <c r="S224" s="637"/>
      <c r="T224" s="637"/>
      <c r="U224" s="637"/>
    </row>
    <row r="225" spans="1:21" ht="15.75">
      <c r="A225"/>
      <c r="B225"/>
      <c r="C225"/>
      <c r="D225"/>
      <c r="E225"/>
      <c r="F225"/>
      <c r="G225"/>
      <c r="H225"/>
      <c r="I225"/>
      <c r="J225" s="637"/>
      <c r="K225" s="637"/>
      <c r="L225" s="637"/>
      <c r="M225" s="637"/>
      <c r="N225" s="637"/>
      <c r="O225" s="637"/>
      <c r="P225" s="637"/>
      <c r="Q225" s="637"/>
      <c r="R225" s="637"/>
      <c r="S225" s="637"/>
      <c r="T225" s="637"/>
      <c r="U225" s="637"/>
    </row>
    <row r="226" spans="1:21" ht="15.75">
      <c r="A226"/>
      <c r="B226"/>
      <c r="C226"/>
      <c r="D226"/>
      <c r="E226"/>
      <c r="F226"/>
      <c r="G226"/>
      <c r="H226"/>
      <c r="I226"/>
      <c r="J226" s="637"/>
      <c r="K226" s="637"/>
      <c r="L226" s="637"/>
      <c r="M226" s="637"/>
      <c r="N226" s="637"/>
      <c r="O226" s="637"/>
      <c r="P226" s="637"/>
      <c r="Q226" s="637"/>
      <c r="R226" s="637"/>
      <c r="S226" s="637"/>
      <c r="T226" s="637"/>
      <c r="U226" s="637"/>
    </row>
    <row r="227" spans="1:21" ht="15.75">
      <c r="A227"/>
      <c r="B227"/>
      <c r="C227"/>
      <c r="D227"/>
      <c r="E227"/>
      <c r="F227"/>
      <c r="G227"/>
      <c r="H227"/>
      <c r="I227"/>
      <c r="J227" s="637"/>
      <c r="K227" s="637"/>
      <c r="L227" s="637"/>
      <c r="M227" s="637"/>
      <c r="N227" s="637"/>
      <c r="O227" s="637"/>
      <c r="P227" s="637"/>
      <c r="Q227" s="637"/>
      <c r="R227" s="637"/>
      <c r="S227" s="637"/>
      <c r="T227" s="637"/>
      <c r="U227" s="637"/>
    </row>
    <row r="228" spans="1:21" ht="15.75">
      <c r="A228"/>
      <c r="B228"/>
      <c r="C228"/>
      <c r="D228"/>
      <c r="E228"/>
      <c r="F228"/>
      <c r="G228"/>
      <c r="H228"/>
      <c r="I228"/>
      <c r="J228" s="637"/>
      <c r="K228" s="637"/>
      <c r="L228" s="637"/>
      <c r="M228" s="637"/>
      <c r="N228" s="637"/>
      <c r="O228" s="637"/>
      <c r="P228" s="637"/>
      <c r="Q228" s="637"/>
      <c r="R228" s="637"/>
      <c r="S228" s="637"/>
      <c r="T228" s="637"/>
      <c r="U228" s="637"/>
    </row>
    <row r="229" spans="1:21" ht="15.75">
      <c r="A229"/>
      <c r="B229"/>
      <c r="C229"/>
      <c r="D229"/>
      <c r="E229"/>
      <c r="F229"/>
      <c r="G229"/>
      <c r="H229"/>
      <c r="I229"/>
      <c r="J229" s="637"/>
      <c r="K229" s="637"/>
      <c r="L229" s="637"/>
      <c r="M229" s="637"/>
      <c r="N229" s="637"/>
      <c r="O229" s="637"/>
      <c r="P229" s="637"/>
      <c r="Q229" s="637"/>
      <c r="R229" s="637"/>
      <c r="S229" s="637"/>
      <c r="T229" s="637"/>
      <c r="U229" s="637"/>
    </row>
    <row r="230" spans="1:21" ht="15.75">
      <c r="A230"/>
      <c r="B230"/>
      <c r="C230"/>
      <c r="D230"/>
      <c r="E230"/>
      <c r="F230"/>
      <c r="G230"/>
      <c r="H230"/>
      <c r="I230"/>
      <c r="J230" s="637"/>
      <c r="K230" s="637"/>
      <c r="L230" s="637"/>
      <c r="M230" s="637"/>
      <c r="N230" s="637"/>
      <c r="O230" s="637"/>
      <c r="P230" s="637"/>
      <c r="Q230" s="637"/>
      <c r="R230" s="637"/>
      <c r="S230" s="637"/>
      <c r="T230" s="637"/>
      <c r="U230" s="637"/>
    </row>
    <row r="231" spans="1:21" ht="15.75">
      <c r="A231"/>
      <c r="B231"/>
      <c r="C231"/>
      <c r="D231"/>
      <c r="E231"/>
      <c r="F231"/>
      <c r="G231"/>
      <c r="H231"/>
      <c r="I231"/>
      <c r="J231" s="637"/>
      <c r="K231" s="637"/>
      <c r="L231" s="637"/>
      <c r="M231" s="637"/>
      <c r="N231" s="637"/>
      <c r="O231" s="637"/>
      <c r="P231" s="637"/>
      <c r="Q231" s="637"/>
      <c r="R231" s="637"/>
      <c r="S231" s="637"/>
      <c r="T231" s="637"/>
      <c r="U231" s="637"/>
    </row>
    <row r="232" spans="1:21" ht="15.75">
      <c r="A232"/>
      <c r="B232"/>
      <c r="C232"/>
      <c r="D232"/>
      <c r="E232"/>
      <c r="F232"/>
      <c r="G232"/>
      <c r="H232"/>
      <c r="I232"/>
      <c r="J232" s="637"/>
      <c r="K232" s="637"/>
      <c r="L232" s="637"/>
      <c r="M232" s="637"/>
      <c r="N232" s="637"/>
      <c r="O232" s="637"/>
      <c r="P232" s="637"/>
      <c r="Q232" s="637"/>
      <c r="R232" s="637"/>
      <c r="S232" s="637"/>
      <c r="T232" s="637"/>
      <c r="U232" s="637"/>
    </row>
    <row r="233" spans="1:21" ht="15.75">
      <c r="A233"/>
      <c r="B233"/>
      <c r="C233"/>
      <c r="D233"/>
      <c r="E233"/>
      <c r="F233"/>
      <c r="G233"/>
      <c r="H233"/>
      <c r="I233"/>
      <c r="J233" s="637"/>
      <c r="K233" s="637"/>
      <c r="L233" s="637"/>
      <c r="M233" s="637"/>
      <c r="N233" s="637"/>
      <c r="O233" s="637"/>
      <c r="P233" s="637"/>
      <c r="Q233" s="637"/>
      <c r="R233" s="637"/>
      <c r="S233" s="637"/>
      <c r="T233" s="637"/>
      <c r="U233" s="637"/>
    </row>
    <row r="234" spans="1:21" ht="15.75">
      <c r="A234"/>
      <c r="B234"/>
      <c r="C234"/>
      <c r="D234"/>
      <c r="E234"/>
      <c r="F234"/>
      <c r="G234"/>
      <c r="H234"/>
      <c r="I234"/>
      <c r="J234" s="637"/>
      <c r="K234" s="637"/>
      <c r="L234" s="637"/>
      <c r="M234" s="637"/>
      <c r="N234" s="637"/>
      <c r="O234" s="637"/>
      <c r="P234" s="637"/>
      <c r="Q234" s="637"/>
      <c r="R234" s="637"/>
      <c r="S234" s="637"/>
      <c r="T234" s="637"/>
      <c r="U234" s="637"/>
    </row>
    <row r="235" spans="1:21" ht="15.75">
      <c r="A235"/>
      <c r="B235"/>
      <c r="C235"/>
      <c r="D235"/>
      <c r="E235"/>
      <c r="F235"/>
      <c r="G235"/>
      <c r="H235"/>
      <c r="I235"/>
      <c r="J235" s="637"/>
      <c r="K235" s="637"/>
      <c r="L235" s="637"/>
      <c r="M235" s="637"/>
      <c r="N235" s="637"/>
      <c r="O235" s="637"/>
      <c r="P235" s="637"/>
      <c r="Q235" s="637"/>
      <c r="R235" s="637"/>
      <c r="S235" s="637"/>
      <c r="T235" s="637"/>
      <c r="U235" s="637"/>
    </row>
    <row r="236" spans="1:21" ht="15.75">
      <c r="A236"/>
      <c r="B236"/>
      <c r="C236"/>
      <c r="D236"/>
      <c r="E236"/>
      <c r="F236"/>
      <c r="G236"/>
      <c r="H236"/>
      <c r="I236"/>
      <c r="J236" s="637"/>
      <c r="K236" s="637"/>
      <c r="L236" s="637"/>
      <c r="M236" s="637"/>
      <c r="N236" s="637"/>
      <c r="O236" s="637"/>
      <c r="P236" s="637"/>
      <c r="Q236" s="637"/>
      <c r="R236" s="637"/>
      <c r="S236" s="637"/>
      <c r="T236" s="637"/>
      <c r="U236" s="637"/>
    </row>
    <row r="237" spans="1:21" ht="15.75">
      <c r="A237"/>
      <c r="B237"/>
      <c r="C237"/>
      <c r="D237"/>
      <c r="E237"/>
      <c r="F237"/>
      <c r="G237"/>
      <c r="H237"/>
      <c r="I237"/>
      <c r="J237" s="637"/>
      <c r="K237" s="637"/>
      <c r="L237" s="637"/>
      <c r="M237" s="637"/>
      <c r="N237" s="637"/>
      <c r="O237" s="637"/>
      <c r="P237" s="637"/>
      <c r="Q237" s="637"/>
      <c r="R237" s="637"/>
      <c r="S237" s="637"/>
      <c r="T237" s="637"/>
      <c r="U237" s="637"/>
    </row>
    <row r="238" spans="1:21" ht="15.75">
      <c r="A238"/>
      <c r="B238"/>
      <c r="C238"/>
      <c r="D238"/>
      <c r="E238"/>
      <c r="F238"/>
      <c r="G238"/>
      <c r="H238"/>
      <c r="I238"/>
      <c r="J238" s="637"/>
      <c r="K238" s="637"/>
      <c r="L238" s="637"/>
      <c r="M238" s="637"/>
      <c r="N238" s="637"/>
      <c r="O238" s="637"/>
      <c r="P238" s="637"/>
      <c r="Q238" s="637"/>
      <c r="R238" s="637"/>
      <c r="S238" s="637"/>
      <c r="T238" s="637"/>
      <c r="U238" s="637"/>
    </row>
    <row r="239" spans="1:21" ht="15.75">
      <c r="A239"/>
      <c r="B239"/>
      <c r="C239"/>
      <c r="D239"/>
      <c r="E239"/>
      <c r="F239"/>
      <c r="G239"/>
      <c r="H239"/>
      <c r="I239"/>
      <c r="J239" s="637"/>
      <c r="K239" s="637"/>
      <c r="L239" s="637"/>
      <c r="M239" s="637"/>
      <c r="N239" s="637"/>
      <c r="O239" s="637"/>
      <c r="P239" s="637"/>
      <c r="Q239" s="637"/>
      <c r="R239" s="637"/>
      <c r="S239" s="637"/>
      <c r="T239" s="637"/>
      <c r="U239" s="637"/>
    </row>
    <row r="240" spans="1:21" ht="15.75">
      <c r="A240"/>
      <c r="B240"/>
      <c r="C240"/>
      <c r="D240"/>
      <c r="E240"/>
      <c r="F240"/>
      <c r="G240"/>
      <c r="H240"/>
      <c r="I240"/>
      <c r="J240" s="637"/>
      <c r="K240" s="637"/>
      <c r="L240" s="637"/>
      <c r="M240" s="637"/>
      <c r="N240" s="637"/>
      <c r="O240" s="637"/>
      <c r="P240" s="637"/>
      <c r="Q240" s="637"/>
      <c r="R240" s="637"/>
      <c r="S240" s="637"/>
      <c r="T240" s="637"/>
      <c r="U240" s="637"/>
    </row>
    <row r="241" spans="1:21" ht="15.75">
      <c r="A241"/>
      <c r="B241"/>
      <c r="C241"/>
      <c r="D241"/>
      <c r="E241"/>
      <c r="F241"/>
      <c r="G241"/>
      <c r="H241"/>
      <c r="I241"/>
      <c r="J241" s="637"/>
      <c r="K241" s="637"/>
      <c r="L241" s="637"/>
      <c r="M241" s="637"/>
      <c r="N241" s="637"/>
      <c r="O241" s="637"/>
      <c r="P241" s="637"/>
      <c r="Q241" s="637"/>
      <c r="R241" s="637"/>
      <c r="S241" s="637"/>
      <c r="T241" s="637"/>
      <c r="U241" s="637"/>
    </row>
    <row r="242" spans="1:21" ht="15.75">
      <c r="A242"/>
      <c r="B242"/>
      <c r="C242"/>
      <c r="D242"/>
      <c r="E242"/>
      <c r="F242"/>
      <c r="G242"/>
      <c r="H242"/>
      <c r="I242"/>
      <c r="J242" s="637"/>
      <c r="K242" s="637"/>
      <c r="L242" s="637"/>
      <c r="M242" s="637"/>
      <c r="N242" s="637"/>
      <c r="O242" s="637"/>
      <c r="P242" s="637"/>
      <c r="Q242" s="637"/>
      <c r="R242" s="637"/>
      <c r="S242" s="637"/>
      <c r="T242" s="637"/>
      <c r="U242" s="637"/>
    </row>
    <row r="243" spans="1:21" ht="15.75">
      <c r="A243"/>
      <c r="B243"/>
      <c r="C243"/>
      <c r="D243"/>
      <c r="E243"/>
      <c r="F243"/>
      <c r="G243"/>
      <c r="H243"/>
      <c r="I243"/>
      <c r="J243" s="637"/>
      <c r="K243" s="637"/>
      <c r="L243" s="637"/>
      <c r="M243" s="637"/>
      <c r="N243" s="637"/>
      <c r="O243" s="637"/>
      <c r="P243" s="637"/>
      <c r="Q243" s="637"/>
      <c r="R243" s="637"/>
      <c r="S243" s="637"/>
      <c r="T243" s="637"/>
      <c r="U243" s="637"/>
    </row>
    <row r="244" spans="1:21" ht="15.75">
      <c r="A244"/>
      <c r="B244"/>
      <c r="C244"/>
      <c r="D244"/>
      <c r="E244"/>
      <c r="F244"/>
      <c r="G244"/>
      <c r="H244"/>
      <c r="I244"/>
      <c r="J244" s="637"/>
      <c r="K244" s="637"/>
      <c r="L244" s="637"/>
      <c r="M244" s="637"/>
      <c r="N244" s="637"/>
      <c r="O244" s="637"/>
      <c r="P244" s="637"/>
      <c r="Q244" s="637"/>
      <c r="R244" s="637"/>
      <c r="S244" s="637"/>
      <c r="T244" s="637"/>
      <c r="U244" s="637"/>
    </row>
    <row r="245" spans="1:21" ht="15.75">
      <c r="A245"/>
      <c r="B245"/>
      <c r="C245"/>
      <c r="D245"/>
      <c r="E245"/>
      <c r="F245"/>
      <c r="G245"/>
      <c r="H245"/>
      <c r="I245"/>
      <c r="J245" s="637"/>
      <c r="K245" s="637"/>
      <c r="L245" s="637"/>
      <c r="M245" s="637"/>
      <c r="N245" s="637"/>
      <c r="O245" s="637"/>
      <c r="P245" s="637"/>
      <c r="Q245" s="637"/>
      <c r="R245" s="637"/>
      <c r="S245" s="637"/>
      <c r="T245" s="637"/>
      <c r="U245" s="637"/>
    </row>
    <row r="246" spans="1:21" ht="15.75">
      <c r="A246"/>
      <c r="B246"/>
      <c r="C246"/>
      <c r="D246"/>
      <c r="E246"/>
      <c r="F246"/>
      <c r="G246"/>
      <c r="H246"/>
      <c r="I246"/>
      <c r="J246" s="637"/>
      <c r="K246" s="637"/>
      <c r="L246" s="637"/>
      <c r="M246" s="637"/>
      <c r="N246" s="637"/>
      <c r="O246" s="637"/>
      <c r="P246" s="637"/>
      <c r="Q246" s="637"/>
      <c r="R246" s="637"/>
      <c r="S246" s="637"/>
      <c r="T246" s="637"/>
      <c r="U246" s="637"/>
    </row>
    <row r="247" spans="1:21" ht="15.75">
      <c r="A247"/>
      <c r="B247"/>
      <c r="C247"/>
      <c r="D247"/>
      <c r="E247"/>
      <c r="F247"/>
      <c r="G247"/>
      <c r="H247"/>
      <c r="I247"/>
      <c r="J247" s="637"/>
      <c r="K247" s="637"/>
      <c r="L247" s="637"/>
      <c r="M247" s="637"/>
      <c r="N247" s="637"/>
      <c r="O247" s="637"/>
      <c r="P247" s="637"/>
      <c r="Q247" s="637"/>
      <c r="R247" s="637"/>
      <c r="S247" s="637"/>
      <c r="T247" s="637"/>
      <c r="U247" s="637"/>
    </row>
    <row r="248" spans="1:21" ht="15.75">
      <c r="A248"/>
      <c r="B248"/>
      <c r="C248"/>
      <c r="D248"/>
      <c r="E248"/>
      <c r="F248"/>
      <c r="G248"/>
      <c r="H248"/>
      <c r="I248"/>
      <c r="J248" s="637"/>
      <c r="K248" s="637"/>
      <c r="L248" s="637"/>
      <c r="M248" s="637"/>
      <c r="N248" s="637"/>
      <c r="O248" s="637"/>
      <c r="P248" s="637"/>
      <c r="Q248" s="637"/>
      <c r="R248" s="637"/>
      <c r="S248" s="637"/>
      <c r="T248" s="637"/>
      <c r="U248" s="637"/>
    </row>
    <row r="249" spans="1:21" ht="15.75">
      <c r="A249"/>
      <c r="B249"/>
      <c r="C249"/>
      <c r="D249"/>
      <c r="E249"/>
      <c r="F249"/>
      <c r="G249"/>
      <c r="H249"/>
      <c r="I249"/>
      <c r="J249" s="637"/>
      <c r="K249" s="637"/>
      <c r="L249" s="637"/>
      <c r="M249" s="637"/>
      <c r="N249" s="637"/>
      <c r="O249" s="637"/>
      <c r="P249" s="637"/>
      <c r="Q249" s="637"/>
      <c r="R249" s="637"/>
      <c r="S249" s="637"/>
      <c r="T249" s="637"/>
      <c r="U249" s="637"/>
    </row>
    <row r="250" spans="1:21" ht="15.75">
      <c r="A250"/>
      <c r="B250"/>
      <c r="C250"/>
      <c r="D250"/>
      <c r="E250"/>
      <c r="F250"/>
      <c r="G250"/>
      <c r="H250"/>
      <c r="I250"/>
      <c r="J250" s="637"/>
      <c r="K250" s="637"/>
      <c r="L250" s="637"/>
      <c r="M250" s="637"/>
      <c r="N250" s="637"/>
      <c r="O250" s="637"/>
      <c r="P250" s="637"/>
      <c r="Q250" s="637"/>
      <c r="R250" s="637"/>
      <c r="S250" s="637"/>
      <c r="T250" s="637"/>
      <c r="U250" s="637"/>
    </row>
    <row r="251" spans="1:21" ht="15.75">
      <c r="A251"/>
      <c r="B251"/>
      <c r="C251"/>
      <c r="D251"/>
      <c r="E251"/>
      <c r="F251"/>
      <c r="G251"/>
      <c r="H251"/>
      <c r="I251"/>
      <c r="J251" s="637"/>
      <c r="K251" s="637"/>
      <c r="L251" s="637"/>
      <c r="M251" s="637"/>
      <c r="N251" s="637"/>
      <c r="O251" s="637"/>
      <c r="P251" s="637"/>
      <c r="Q251" s="637"/>
      <c r="R251" s="637"/>
      <c r="S251" s="637"/>
      <c r="T251" s="637"/>
      <c r="U251" s="637"/>
    </row>
    <row r="252" spans="1:21" ht="15.75">
      <c r="A252"/>
      <c r="B252"/>
      <c r="C252"/>
      <c r="D252"/>
      <c r="E252"/>
      <c r="F252"/>
      <c r="G252"/>
      <c r="H252"/>
      <c r="I252"/>
      <c r="J252" s="637"/>
      <c r="K252" s="637"/>
      <c r="L252" s="637"/>
      <c r="M252" s="637"/>
      <c r="N252" s="637"/>
      <c r="O252" s="637"/>
      <c r="P252" s="637"/>
      <c r="Q252" s="637"/>
      <c r="R252" s="637"/>
      <c r="S252" s="637"/>
      <c r="T252" s="637"/>
      <c r="U252" s="637"/>
    </row>
    <row r="253" spans="1:21" ht="15.75">
      <c r="A253"/>
      <c r="B253"/>
      <c r="C253"/>
      <c r="D253"/>
      <c r="E253"/>
      <c r="F253"/>
      <c r="G253"/>
      <c r="H253"/>
      <c r="I253"/>
      <c r="J253" s="637"/>
      <c r="K253" s="637"/>
      <c r="L253" s="637"/>
      <c r="M253" s="637"/>
      <c r="N253" s="637"/>
      <c r="O253" s="637"/>
      <c r="P253" s="637"/>
      <c r="Q253" s="637"/>
      <c r="R253" s="637"/>
      <c r="S253" s="637"/>
      <c r="T253" s="637"/>
      <c r="U253" s="637"/>
    </row>
    <row r="254" spans="1:21" ht="15.75">
      <c r="A254"/>
      <c r="B254"/>
      <c r="C254"/>
      <c r="D254"/>
      <c r="E254"/>
      <c r="F254"/>
      <c r="G254"/>
      <c r="H254"/>
      <c r="I254"/>
      <c r="J254" s="637"/>
      <c r="K254" s="637"/>
      <c r="L254" s="637"/>
      <c r="M254" s="637"/>
      <c r="N254" s="637"/>
      <c r="O254" s="637"/>
      <c r="P254" s="637"/>
      <c r="Q254" s="637"/>
      <c r="R254" s="637"/>
      <c r="S254" s="637"/>
      <c r="T254" s="637"/>
      <c r="U254" s="637"/>
    </row>
    <row r="255" spans="1:21" ht="15.75">
      <c r="A255"/>
      <c r="B255"/>
      <c r="C255"/>
      <c r="D255"/>
      <c r="E255"/>
      <c r="F255"/>
      <c r="G255"/>
      <c r="H255"/>
      <c r="I255"/>
      <c r="J255" s="637"/>
      <c r="K255" s="637"/>
      <c r="L255" s="637"/>
      <c r="M255" s="637"/>
      <c r="N255" s="637"/>
      <c r="O255" s="637"/>
      <c r="P255" s="637"/>
      <c r="Q255" s="637"/>
      <c r="R255" s="637"/>
      <c r="S255" s="637"/>
      <c r="T255" s="637"/>
      <c r="U255" s="637"/>
    </row>
    <row r="256" spans="1:21" ht="15.75">
      <c r="A256"/>
      <c r="B256"/>
      <c r="C256"/>
      <c r="D256"/>
      <c r="E256"/>
      <c r="F256"/>
      <c r="G256"/>
      <c r="H256"/>
      <c r="I256"/>
      <c r="J256" s="637"/>
      <c r="K256" s="637"/>
      <c r="L256" s="637"/>
      <c r="M256" s="637"/>
      <c r="N256" s="637"/>
      <c r="O256" s="637"/>
      <c r="P256" s="637"/>
      <c r="Q256" s="637"/>
      <c r="R256" s="637"/>
      <c r="S256" s="637"/>
      <c r="T256" s="637"/>
      <c r="U256" s="637"/>
    </row>
    <row r="257" spans="1:21" ht="15.75">
      <c r="A257"/>
      <c r="B257"/>
      <c r="C257"/>
      <c r="D257"/>
      <c r="E257"/>
      <c r="F257"/>
      <c r="G257"/>
      <c r="H257"/>
      <c r="I257"/>
      <c r="J257" s="637"/>
      <c r="K257" s="637"/>
      <c r="L257" s="637"/>
      <c r="M257" s="637"/>
      <c r="N257" s="637"/>
      <c r="O257" s="637"/>
      <c r="P257" s="637"/>
      <c r="Q257" s="637"/>
      <c r="R257" s="637"/>
      <c r="S257" s="637"/>
      <c r="T257" s="637"/>
      <c r="U257" s="637"/>
    </row>
    <row r="258" spans="1:21" ht="15.75">
      <c r="A258"/>
      <c r="B258"/>
      <c r="C258"/>
      <c r="D258"/>
      <c r="E258"/>
      <c r="F258"/>
      <c r="G258"/>
      <c r="H258"/>
      <c r="I258"/>
      <c r="J258" s="637"/>
      <c r="K258" s="637"/>
      <c r="L258" s="637"/>
      <c r="M258" s="637"/>
      <c r="N258" s="637"/>
      <c r="O258" s="637"/>
      <c r="P258" s="637"/>
      <c r="Q258" s="637"/>
      <c r="R258" s="637"/>
      <c r="S258" s="637"/>
      <c r="T258" s="637"/>
      <c r="U258" s="637"/>
    </row>
    <row r="259" spans="1:21" ht="15.75">
      <c r="A259"/>
      <c r="B259"/>
      <c r="C259"/>
      <c r="D259"/>
      <c r="E259"/>
      <c r="F259"/>
      <c r="G259"/>
      <c r="H259"/>
      <c r="I259"/>
      <c r="J259" s="637"/>
      <c r="K259" s="637"/>
      <c r="L259" s="637"/>
      <c r="M259" s="637"/>
      <c r="N259" s="637"/>
      <c r="O259" s="637"/>
      <c r="P259" s="637"/>
      <c r="Q259" s="637"/>
      <c r="R259" s="637"/>
      <c r="S259" s="637"/>
      <c r="T259" s="637"/>
      <c r="U259" s="637"/>
    </row>
    <row r="260" spans="1:21" ht="15.75">
      <c r="A260"/>
      <c r="B260"/>
      <c r="C260"/>
      <c r="D260"/>
      <c r="E260"/>
      <c r="F260"/>
      <c r="G260"/>
      <c r="H260"/>
      <c r="I260"/>
      <c r="J260" s="637"/>
      <c r="K260" s="637"/>
      <c r="L260" s="637"/>
      <c r="M260" s="637"/>
      <c r="N260" s="637"/>
      <c r="O260" s="637"/>
      <c r="P260" s="637"/>
      <c r="Q260" s="637"/>
      <c r="R260" s="637"/>
      <c r="S260" s="637"/>
      <c r="T260" s="637"/>
      <c r="U260" s="637"/>
    </row>
    <row r="261" spans="1:21" ht="15.75">
      <c r="A261"/>
      <c r="B261"/>
      <c r="C261"/>
      <c r="D261"/>
      <c r="E261"/>
      <c r="F261"/>
      <c r="G261"/>
      <c r="H261"/>
      <c r="I261"/>
      <c r="J261" s="637"/>
      <c r="K261" s="637"/>
      <c r="L261" s="637"/>
      <c r="M261" s="637"/>
      <c r="N261" s="637"/>
      <c r="O261" s="637"/>
      <c r="P261" s="637"/>
      <c r="Q261" s="637"/>
      <c r="R261" s="637"/>
      <c r="S261" s="637"/>
      <c r="T261" s="637"/>
      <c r="U261" s="637"/>
    </row>
    <row r="262" spans="1:21" ht="15.75">
      <c r="A262"/>
      <c r="B262"/>
      <c r="C262"/>
      <c r="D262"/>
      <c r="E262"/>
      <c r="F262"/>
      <c r="G262"/>
      <c r="H262"/>
      <c r="I262"/>
      <c r="J262" s="637"/>
      <c r="K262" s="637"/>
      <c r="L262" s="637"/>
      <c r="M262" s="637"/>
      <c r="N262" s="637"/>
      <c r="O262" s="637"/>
      <c r="P262" s="637"/>
      <c r="Q262" s="637"/>
      <c r="R262" s="637"/>
      <c r="S262" s="637"/>
      <c r="T262" s="637"/>
      <c r="U262" s="637"/>
    </row>
    <row r="263" spans="1:21" ht="15.75">
      <c r="A263"/>
      <c r="B263"/>
      <c r="C263"/>
      <c r="D263"/>
      <c r="E263"/>
      <c r="F263"/>
      <c r="G263"/>
      <c r="H263"/>
      <c r="I263"/>
      <c r="J263" s="637"/>
      <c r="K263" s="637"/>
      <c r="L263" s="637"/>
      <c r="M263" s="637"/>
      <c r="N263" s="637"/>
      <c r="O263" s="637"/>
      <c r="P263" s="637"/>
      <c r="Q263" s="637"/>
      <c r="R263" s="637"/>
      <c r="S263" s="637"/>
      <c r="T263" s="637"/>
      <c r="U263" s="637"/>
    </row>
    <row r="264" spans="1:21" ht="15.75">
      <c r="A264"/>
      <c r="B264"/>
      <c r="C264"/>
      <c r="D264"/>
      <c r="E264"/>
      <c r="F264"/>
      <c r="G264"/>
      <c r="H264"/>
      <c r="I264"/>
      <c r="J264" s="637"/>
      <c r="K264" s="637"/>
      <c r="L264" s="637"/>
      <c r="M264" s="637"/>
      <c r="N264" s="637"/>
      <c r="O264" s="637"/>
      <c r="P264" s="637"/>
      <c r="Q264" s="637"/>
      <c r="R264" s="637"/>
      <c r="S264" s="637"/>
      <c r="T264" s="637"/>
      <c r="U264" s="637"/>
    </row>
    <row r="265" spans="1:21" ht="15.75">
      <c r="A265"/>
      <c r="B265"/>
      <c r="C265"/>
      <c r="D265"/>
      <c r="E265"/>
      <c r="F265"/>
      <c r="G265"/>
      <c r="H265"/>
      <c r="I265"/>
      <c r="J265" s="637"/>
      <c r="K265" s="637"/>
      <c r="L265" s="637"/>
      <c r="M265" s="637"/>
      <c r="N265" s="637"/>
      <c r="O265" s="637"/>
      <c r="P265" s="637"/>
      <c r="Q265" s="637"/>
      <c r="R265" s="637"/>
      <c r="S265" s="637"/>
      <c r="T265" s="637"/>
      <c r="U265" s="637"/>
    </row>
    <row r="266" spans="1:21" ht="15.75">
      <c r="A266"/>
      <c r="B266"/>
      <c r="C266"/>
      <c r="D266"/>
      <c r="E266"/>
      <c r="F266"/>
      <c r="G266"/>
      <c r="H266"/>
      <c r="I266"/>
      <c r="J266" s="637"/>
      <c r="K266" s="637"/>
      <c r="L266" s="637"/>
      <c r="M266" s="637"/>
      <c r="N266" s="637"/>
      <c r="O266" s="637"/>
      <c r="P266" s="637"/>
      <c r="Q266" s="637"/>
      <c r="R266" s="637"/>
      <c r="S266" s="637"/>
      <c r="T266" s="637"/>
      <c r="U266" s="637"/>
    </row>
    <row r="267" spans="1:21" ht="15.75">
      <c r="A267"/>
      <c r="B267"/>
      <c r="C267"/>
      <c r="D267"/>
      <c r="E267"/>
      <c r="F267"/>
      <c r="G267"/>
      <c r="H267"/>
      <c r="I267"/>
      <c r="J267" s="637"/>
      <c r="K267" s="637"/>
      <c r="L267" s="637"/>
      <c r="M267" s="637"/>
      <c r="N267" s="637"/>
      <c r="O267" s="637"/>
      <c r="P267" s="637"/>
      <c r="Q267" s="637"/>
      <c r="R267" s="637"/>
      <c r="S267" s="637"/>
      <c r="T267" s="637"/>
      <c r="U267" s="637"/>
    </row>
    <row r="268" spans="1:21" ht="15.75">
      <c r="A268"/>
      <c r="B268"/>
      <c r="C268"/>
      <c r="D268"/>
      <c r="E268"/>
      <c r="F268"/>
      <c r="G268"/>
      <c r="H268"/>
      <c r="I268"/>
      <c r="J268" s="637"/>
      <c r="K268" s="637"/>
      <c r="L268" s="637"/>
      <c r="M268" s="637"/>
      <c r="N268" s="637"/>
      <c r="O268" s="637"/>
      <c r="P268" s="637"/>
      <c r="Q268" s="637"/>
      <c r="R268" s="637"/>
      <c r="S268" s="637"/>
      <c r="T268" s="637"/>
      <c r="U268" s="637"/>
    </row>
    <row r="269" spans="1:21" ht="15.75">
      <c r="A269"/>
      <c r="B269"/>
      <c r="C269"/>
      <c r="D269"/>
      <c r="E269"/>
      <c r="F269"/>
      <c r="G269"/>
      <c r="H269"/>
      <c r="I269"/>
      <c r="J269" s="637"/>
      <c r="K269" s="637"/>
      <c r="L269" s="637"/>
      <c r="M269" s="637"/>
      <c r="N269" s="637"/>
      <c r="O269" s="637"/>
      <c r="P269" s="637"/>
      <c r="Q269" s="637"/>
      <c r="R269" s="637"/>
      <c r="S269" s="637"/>
      <c r="T269" s="637"/>
      <c r="U269" s="637"/>
    </row>
    <row r="270" spans="1:21" ht="15.75">
      <c r="A270"/>
      <c r="B270"/>
      <c r="C270"/>
      <c r="D270"/>
      <c r="E270"/>
      <c r="F270"/>
      <c r="G270"/>
      <c r="H270"/>
      <c r="I270"/>
      <c r="J270" s="637"/>
      <c r="K270" s="637"/>
      <c r="L270" s="637"/>
      <c r="M270" s="637"/>
      <c r="N270" s="637"/>
      <c r="O270" s="637"/>
      <c r="P270" s="637"/>
      <c r="Q270" s="637"/>
      <c r="R270" s="637"/>
      <c r="S270" s="637"/>
      <c r="T270" s="637"/>
      <c r="U270" s="637"/>
    </row>
    <row r="271" spans="1:21" ht="15.75">
      <c r="A271"/>
      <c r="B271"/>
      <c r="C271"/>
      <c r="D271"/>
      <c r="E271"/>
      <c r="F271"/>
      <c r="G271"/>
      <c r="H271"/>
      <c r="I271"/>
      <c r="J271" s="637"/>
      <c r="K271" s="637"/>
      <c r="L271" s="637"/>
      <c r="M271" s="637"/>
      <c r="N271" s="637"/>
      <c r="O271" s="637"/>
      <c r="P271" s="637"/>
      <c r="Q271" s="637"/>
      <c r="R271" s="637"/>
      <c r="S271" s="637"/>
      <c r="T271" s="637"/>
      <c r="U271" s="637"/>
    </row>
    <row r="272" spans="1:21" ht="15.75">
      <c r="A272"/>
      <c r="B272"/>
      <c r="C272"/>
      <c r="D272"/>
      <c r="E272"/>
      <c r="F272"/>
      <c r="G272"/>
      <c r="H272"/>
      <c r="I272"/>
      <c r="J272" s="637"/>
      <c r="K272" s="637"/>
      <c r="L272" s="637"/>
      <c r="M272" s="637"/>
      <c r="N272" s="637"/>
      <c r="O272" s="637"/>
      <c r="P272" s="637"/>
      <c r="Q272" s="637"/>
      <c r="R272" s="637"/>
      <c r="S272" s="637"/>
      <c r="T272" s="637"/>
      <c r="U272" s="637"/>
    </row>
    <row r="273" spans="1:21" ht="15.75">
      <c r="A273"/>
      <c r="B273"/>
      <c r="C273"/>
      <c r="D273"/>
      <c r="E273"/>
      <c r="F273"/>
      <c r="G273"/>
      <c r="H273"/>
      <c r="I273"/>
      <c r="J273" s="637"/>
      <c r="K273" s="637"/>
      <c r="L273" s="637"/>
      <c r="M273" s="637"/>
      <c r="N273" s="637"/>
      <c r="O273" s="637"/>
      <c r="P273" s="637"/>
      <c r="Q273" s="637"/>
      <c r="R273" s="637"/>
      <c r="S273" s="637"/>
      <c r="T273" s="637"/>
      <c r="U273" s="637"/>
    </row>
    <row r="274" spans="1:21" ht="15.75">
      <c r="A274"/>
      <c r="B274"/>
      <c r="C274"/>
      <c r="D274"/>
      <c r="E274"/>
      <c r="F274"/>
      <c r="G274"/>
      <c r="H274"/>
      <c r="I274"/>
      <c r="J274" s="637"/>
      <c r="K274" s="637"/>
      <c r="L274" s="637"/>
      <c r="M274" s="637"/>
      <c r="N274" s="637"/>
      <c r="O274" s="637"/>
      <c r="P274" s="637"/>
      <c r="Q274" s="637"/>
      <c r="R274" s="637"/>
      <c r="S274" s="637"/>
      <c r="T274" s="637"/>
      <c r="U274" s="637"/>
    </row>
    <row r="275" spans="1:21" ht="15.75">
      <c r="A275"/>
      <c r="B275"/>
      <c r="C275"/>
      <c r="D275"/>
      <c r="E275"/>
      <c r="F275"/>
      <c r="G275"/>
      <c r="H275"/>
      <c r="I275"/>
      <c r="J275" s="637"/>
      <c r="K275" s="637"/>
      <c r="L275" s="637"/>
      <c r="M275" s="637"/>
      <c r="N275" s="637"/>
      <c r="O275" s="637"/>
      <c r="P275" s="637"/>
      <c r="Q275" s="637"/>
      <c r="R275" s="637"/>
      <c r="S275" s="637"/>
      <c r="T275" s="637"/>
      <c r="U275" s="637"/>
    </row>
    <row r="276" spans="1:21" ht="15.75">
      <c r="A276"/>
      <c r="B276"/>
      <c r="C276"/>
      <c r="D276"/>
      <c r="E276"/>
      <c r="F276"/>
      <c r="G276"/>
      <c r="H276"/>
      <c r="I276"/>
      <c r="J276" s="637"/>
      <c r="K276" s="637"/>
      <c r="L276" s="637"/>
      <c r="M276" s="637"/>
      <c r="N276" s="637"/>
      <c r="O276" s="637"/>
      <c r="P276" s="637"/>
      <c r="Q276" s="637"/>
      <c r="R276" s="637"/>
      <c r="S276" s="637"/>
      <c r="T276" s="637"/>
      <c r="U276" s="637"/>
    </row>
    <row r="277" spans="1:21" ht="15.75">
      <c r="A277"/>
      <c r="B277"/>
      <c r="C277"/>
      <c r="D277"/>
      <c r="E277"/>
      <c r="F277"/>
      <c r="G277"/>
      <c r="H277"/>
      <c r="I277"/>
      <c r="J277" s="637"/>
      <c r="K277" s="637"/>
      <c r="L277" s="637"/>
      <c r="M277" s="637"/>
      <c r="N277" s="637"/>
      <c r="O277" s="637"/>
      <c r="P277" s="637"/>
      <c r="Q277" s="637"/>
      <c r="R277" s="637"/>
      <c r="S277" s="637"/>
      <c r="T277" s="637"/>
      <c r="U277" s="637"/>
    </row>
    <row r="278" spans="1:21">
      <c r="A278"/>
      <c r="B278"/>
      <c r="C278"/>
      <c r="D278"/>
      <c r="E278"/>
      <c r="F278"/>
      <c r="G278"/>
      <c r="H278"/>
      <c r="I278"/>
      <c r="J278" s="637"/>
      <c r="K278" s="637"/>
      <c r="L278" s="637"/>
      <c r="M278" s="637"/>
      <c r="N278" s="637"/>
      <c r="O278" s="637"/>
      <c r="P278" s="637"/>
      <c r="Q278" s="637"/>
      <c r="R278" s="637"/>
      <c r="S278" s="637"/>
      <c r="T278" s="637"/>
      <c r="U278" s="637"/>
    </row>
    <row r="279" spans="1:21" ht="15.75">
      <c r="A279"/>
      <c r="B279"/>
      <c r="C279"/>
      <c r="D279"/>
      <c r="E279"/>
      <c r="F279"/>
      <c r="G279"/>
      <c r="H279"/>
      <c r="I279"/>
      <c r="J279" s="637"/>
      <c r="K279" s="637"/>
      <c r="L279" s="637"/>
      <c r="M279" s="637"/>
      <c r="N279" s="637"/>
      <c r="O279" s="637"/>
      <c r="P279" s="637"/>
      <c r="Q279" s="637"/>
      <c r="R279" s="637"/>
      <c r="S279" s="637"/>
      <c r="T279" s="637"/>
      <c r="U279" s="637"/>
    </row>
    <row r="280" spans="1:21">
      <c r="A280"/>
      <c r="B280"/>
      <c r="C280"/>
      <c r="D280"/>
      <c r="E280"/>
      <c r="F280"/>
      <c r="G280"/>
      <c r="H280"/>
      <c r="I280"/>
      <c r="J280" s="637"/>
      <c r="K280" s="637"/>
      <c r="L280" s="637"/>
      <c r="M280" s="637"/>
      <c r="N280" s="637"/>
      <c r="O280" s="637"/>
      <c r="P280" s="637"/>
      <c r="Q280" s="637"/>
      <c r="R280" s="637"/>
      <c r="S280" s="637"/>
      <c r="T280" s="637"/>
      <c r="U280" s="637"/>
    </row>
    <row r="281" spans="1:21">
      <c r="A281"/>
      <c r="B281" s="394"/>
      <c r="C281"/>
      <c r="D281" s="637"/>
      <c r="E281" s="637"/>
      <c r="F281" s="637"/>
      <c r="G281" s="637"/>
      <c r="H281" s="637"/>
      <c r="I281" s="637"/>
      <c r="J281" s="637"/>
      <c r="K281" s="637"/>
      <c r="L281" s="637"/>
      <c r="M281" s="637"/>
      <c r="N281" s="637"/>
      <c r="O281" s="637"/>
      <c r="P281" s="637"/>
      <c r="Q281" s="637"/>
      <c r="R281" s="637"/>
      <c r="S281" s="637"/>
      <c r="T281" s="637"/>
      <c r="U281" s="637"/>
    </row>
    <row r="282" spans="1:21">
      <c r="A282"/>
      <c r="B282" s="394"/>
      <c r="C282"/>
      <c r="D282" s="637"/>
      <c r="E282" s="637"/>
      <c r="F282" s="637"/>
      <c r="G282" s="637"/>
      <c r="H282" s="637"/>
      <c r="I282" s="637"/>
      <c r="J282" s="637"/>
      <c r="K282" s="637"/>
      <c r="L282" s="637"/>
      <c r="M282" s="637"/>
      <c r="N282" s="637"/>
      <c r="O282" s="637"/>
      <c r="P282" s="637"/>
      <c r="Q282" s="637"/>
      <c r="R282" s="637"/>
      <c r="S282" s="637"/>
      <c r="T282" s="637"/>
      <c r="U282" s="637"/>
    </row>
    <row r="283" spans="1:21">
      <c r="A283"/>
      <c r="B283" s="394"/>
      <c r="C283"/>
      <c r="D283" s="637"/>
      <c r="E283" s="637"/>
      <c r="F283" s="637"/>
      <c r="G283" s="637"/>
      <c r="H283" s="637"/>
      <c r="I283" s="637"/>
      <c r="J283" s="637"/>
      <c r="K283" s="637"/>
      <c r="L283" s="637"/>
      <c r="M283" s="637"/>
      <c r="N283" s="637"/>
      <c r="O283" s="637"/>
      <c r="P283" s="637"/>
      <c r="Q283" s="637"/>
      <c r="R283" s="637"/>
      <c r="S283" s="637"/>
      <c r="T283" s="637"/>
      <c r="U283" s="637"/>
    </row>
    <row r="284" spans="1:21">
      <c r="A284"/>
      <c r="B284" s="394"/>
      <c r="C284"/>
      <c r="D284" s="637"/>
      <c r="E284" s="637"/>
      <c r="F284" s="637"/>
      <c r="G284" s="637"/>
      <c r="H284" s="637"/>
      <c r="I284" s="637"/>
      <c r="J284" s="637"/>
      <c r="K284" s="637"/>
      <c r="L284" s="637"/>
      <c r="M284" s="637"/>
      <c r="N284" s="637"/>
      <c r="O284" s="637"/>
      <c r="P284" s="637"/>
      <c r="Q284" s="637"/>
      <c r="R284" s="637"/>
      <c r="S284" s="637"/>
      <c r="T284" s="637"/>
      <c r="U284" s="637"/>
    </row>
    <row r="285" spans="1:21">
      <c r="A285"/>
      <c r="B285" s="394"/>
      <c r="C285"/>
      <c r="D285" s="637"/>
      <c r="E285" s="637"/>
      <c r="F285" s="637"/>
      <c r="G285" s="637"/>
      <c r="H285" s="637"/>
      <c r="I285" s="637"/>
      <c r="J285" s="637"/>
      <c r="K285" s="637"/>
      <c r="L285" s="637"/>
      <c r="M285" s="637"/>
      <c r="N285" s="637"/>
      <c r="O285" s="637"/>
      <c r="P285" s="637"/>
      <c r="Q285" s="637"/>
      <c r="R285" s="637"/>
      <c r="S285" s="637"/>
      <c r="T285" s="637"/>
      <c r="U285" s="637"/>
    </row>
    <row r="286" spans="1:21">
      <c r="A286"/>
      <c r="B286" s="394"/>
      <c r="C286"/>
      <c r="D286" s="637"/>
      <c r="E286" s="637"/>
      <c r="F286" s="637"/>
      <c r="G286" s="637"/>
      <c r="H286" s="637"/>
      <c r="I286" s="637"/>
      <c r="J286" s="637"/>
      <c r="K286" s="637"/>
      <c r="L286" s="637"/>
      <c r="M286" s="637"/>
      <c r="N286" s="637"/>
      <c r="O286" s="637"/>
      <c r="P286" s="637"/>
      <c r="Q286" s="637"/>
      <c r="R286" s="637"/>
      <c r="S286" s="637"/>
      <c r="T286" s="637"/>
      <c r="U286" s="637"/>
    </row>
    <row r="287" spans="1:21">
      <c r="A287"/>
      <c r="B287" s="394"/>
      <c r="C287"/>
      <c r="D287" s="637"/>
      <c r="E287" s="637"/>
      <c r="F287" s="637"/>
      <c r="G287" s="637"/>
      <c r="H287" s="637"/>
      <c r="I287" s="637"/>
      <c r="J287" s="637"/>
      <c r="K287" s="637"/>
      <c r="L287" s="637"/>
      <c r="M287" s="637"/>
      <c r="N287" s="637"/>
      <c r="O287" s="637"/>
      <c r="P287" s="637"/>
      <c r="Q287" s="637"/>
      <c r="R287" s="637"/>
      <c r="S287" s="637"/>
      <c r="T287" s="637"/>
      <c r="U287" s="637"/>
    </row>
    <row r="288" spans="1:21">
      <c r="A288"/>
      <c r="B288" s="394"/>
      <c r="C288"/>
      <c r="D288" s="637"/>
      <c r="E288" s="637"/>
      <c r="F288" s="637"/>
      <c r="G288" s="637"/>
      <c r="H288" s="637"/>
      <c r="I288" s="637"/>
      <c r="J288" s="637"/>
      <c r="K288" s="637"/>
      <c r="L288" s="637"/>
      <c r="M288" s="637"/>
      <c r="N288" s="637"/>
      <c r="O288" s="637"/>
      <c r="P288" s="637"/>
      <c r="Q288" s="637"/>
      <c r="R288" s="637"/>
      <c r="S288" s="637"/>
      <c r="T288" s="637"/>
      <c r="U288" s="637"/>
    </row>
    <row r="289" spans="1:21">
      <c r="A289"/>
      <c r="B289" s="394"/>
      <c r="C289"/>
      <c r="D289" s="637"/>
      <c r="E289" s="637"/>
      <c r="F289" s="637"/>
      <c r="G289" s="637"/>
      <c r="H289" s="637"/>
      <c r="I289" s="637"/>
      <c r="J289" s="637"/>
      <c r="K289" s="637"/>
      <c r="L289" s="637"/>
      <c r="M289" s="637"/>
      <c r="N289" s="637"/>
      <c r="O289" s="637"/>
      <c r="P289" s="637"/>
      <c r="Q289" s="637"/>
      <c r="R289" s="637"/>
      <c r="S289" s="637"/>
      <c r="T289" s="637"/>
      <c r="U289" s="637"/>
    </row>
    <row r="290" spans="1:21">
      <c r="A290"/>
      <c r="B290" s="394"/>
      <c r="C290"/>
      <c r="D290" s="637"/>
      <c r="E290" s="637"/>
      <c r="F290" s="637"/>
      <c r="G290" s="637"/>
      <c r="H290" s="637"/>
      <c r="I290" s="637"/>
      <c r="J290" s="637"/>
      <c r="K290" s="637"/>
      <c r="L290" s="637"/>
      <c r="M290" s="637"/>
      <c r="N290" s="637"/>
      <c r="O290" s="637"/>
      <c r="P290" s="637"/>
      <c r="Q290" s="637"/>
      <c r="R290" s="637"/>
      <c r="S290" s="637"/>
      <c r="T290" s="637"/>
      <c r="U290" s="637"/>
    </row>
    <row r="291" spans="1:21">
      <c r="A291"/>
      <c r="B291" s="394"/>
      <c r="C291"/>
      <c r="D291" s="637"/>
      <c r="E291" s="637"/>
      <c r="F291" s="637"/>
      <c r="G291" s="637"/>
      <c r="H291" s="637"/>
      <c r="I291" s="637"/>
      <c r="J291" s="637"/>
      <c r="K291" s="637"/>
      <c r="L291" s="637"/>
      <c r="M291" s="637"/>
      <c r="N291" s="637"/>
      <c r="O291" s="637"/>
      <c r="P291" s="637"/>
      <c r="Q291" s="637"/>
      <c r="R291" s="637"/>
      <c r="S291" s="637"/>
      <c r="T291" s="637"/>
      <c r="U291" s="637"/>
    </row>
    <row r="292" spans="1:21">
      <c r="A292"/>
      <c r="B292" s="394"/>
      <c r="C292"/>
      <c r="D292" s="637"/>
      <c r="E292" s="637"/>
      <c r="F292" s="637"/>
      <c r="G292" s="637"/>
      <c r="H292" s="637"/>
      <c r="I292" s="637"/>
      <c r="J292" s="637"/>
      <c r="K292" s="637"/>
      <c r="L292" s="637"/>
      <c r="M292" s="637"/>
      <c r="N292" s="637"/>
      <c r="O292" s="637"/>
      <c r="P292" s="637"/>
      <c r="Q292" s="637"/>
      <c r="R292" s="637"/>
      <c r="S292" s="637"/>
      <c r="T292" s="637"/>
      <c r="U292" s="637"/>
    </row>
    <row r="293" spans="1:21">
      <c r="A293"/>
      <c r="B293" s="394"/>
      <c r="C293"/>
      <c r="D293" s="637"/>
      <c r="E293" s="637"/>
      <c r="F293" s="637"/>
      <c r="G293" s="637"/>
      <c r="H293" s="637"/>
      <c r="I293" s="637"/>
      <c r="J293" s="637"/>
      <c r="K293" s="637"/>
      <c r="L293" s="637"/>
      <c r="M293" s="637"/>
      <c r="N293" s="637"/>
      <c r="O293" s="637"/>
      <c r="P293" s="637"/>
      <c r="Q293" s="637"/>
      <c r="R293" s="637"/>
      <c r="S293" s="637"/>
      <c r="T293" s="637"/>
      <c r="U293" s="637"/>
    </row>
    <row r="294" spans="1:21">
      <c r="A294"/>
      <c r="B294" s="394"/>
      <c r="C294"/>
      <c r="D294" s="637"/>
      <c r="E294" s="637"/>
      <c r="F294" s="637"/>
      <c r="G294" s="637"/>
      <c r="H294" s="637"/>
      <c r="I294" s="637"/>
      <c r="J294" s="637"/>
      <c r="K294" s="637"/>
      <c r="L294" s="637"/>
      <c r="M294" s="637"/>
      <c r="N294" s="637"/>
      <c r="O294" s="637"/>
      <c r="P294" s="637"/>
      <c r="Q294" s="637"/>
      <c r="R294" s="637"/>
      <c r="S294" s="637"/>
      <c r="T294" s="637"/>
      <c r="U294" s="637"/>
    </row>
    <row r="295" spans="1:21">
      <c r="A295"/>
      <c r="B295" s="394"/>
      <c r="C295"/>
      <c r="D295" s="637"/>
      <c r="E295" s="637"/>
      <c r="F295" s="637"/>
      <c r="G295" s="637"/>
      <c r="H295" s="637"/>
      <c r="I295" s="637"/>
      <c r="J295" s="637"/>
      <c r="K295" s="637"/>
      <c r="L295" s="637"/>
      <c r="M295" s="637"/>
      <c r="N295" s="637"/>
      <c r="O295" s="637"/>
      <c r="P295" s="637"/>
      <c r="Q295" s="637"/>
      <c r="R295" s="637"/>
      <c r="S295" s="637"/>
      <c r="T295" s="637"/>
      <c r="U295" s="637"/>
    </row>
    <row r="296" spans="1:21">
      <c r="A296"/>
      <c r="B296" s="394"/>
      <c r="C296"/>
      <c r="D296" s="637"/>
      <c r="E296" s="637"/>
      <c r="F296" s="637"/>
      <c r="G296" s="637"/>
      <c r="H296" s="637"/>
      <c r="I296" s="637"/>
      <c r="J296" s="637"/>
      <c r="K296" s="637"/>
      <c r="L296" s="637"/>
      <c r="M296" s="637"/>
      <c r="N296" s="637"/>
      <c r="O296" s="637"/>
      <c r="P296" s="637"/>
      <c r="Q296" s="637"/>
      <c r="R296" s="637"/>
      <c r="S296" s="637"/>
      <c r="T296" s="637"/>
      <c r="U296" s="637"/>
    </row>
    <row r="297" spans="1:21">
      <c r="A297"/>
      <c r="B297" s="394"/>
      <c r="C297"/>
      <c r="D297" s="637"/>
      <c r="E297" s="637"/>
      <c r="F297" s="637"/>
      <c r="G297" s="637"/>
      <c r="H297" s="637"/>
      <c r="I297" s="637"/>
      <c r="J297" s="637"/>
      <c r="K297" s="637"/>
      <c r="L297" s="637"/>
      <c r="M297" s="637"/>
      <c r="N297" s="637"/>
      <c r="O297" s="637"/>
      <c r="P297" s="637"/>
      <c r="Q297" s="637"/>
      <c r="R297" s="637"/>
      <c r="S297" s="637"/>
      <c r="T297" s="637"/>
      <c r="U297" s="637"/>
    </row>
    <row r="298" spans="1:21">
      <c r="A298"/>
      <c r="B298" s="394"/>
      <c r="C298"/>
      <c r="D298" s="637"/>
      <c r="E298" s="637"/>
      <c r="F298" s="637"/>
      <c r="G298" s="637"/>
      <c r="H298" s="637"/>
      <c r="I298" s="637"/>
      <c r="J298" s="637"/>
      <c r="K298" s="637"/>
      <c r="L298" s="637"/>
      <c r="M298" s="637"/>
      <c r="N298" s="637"/>
      <c r="O298" s="637"/>
      <c r="P298" s="637"/>
      <c r="Q298" s="637"/>
      <c r="R298" s="637"/>
      <c r="S298" s="637"/>
      <c r="T298" s="637"/>
      <c r="U298" s="637"/>
    </row>
    <row r="299" spans="1:21">
      <c r="A299"/>
      <c r="B299" s="394"/>
      <c r="C299"/>
      <c r="D299" s="637"/>
      <c r="E299" s="637"/>
      <c r="F299" s="637"/>
      <c r="G299" s="637"/>
      <c r="H299" s="637"/>
      <c r="I299" s="637"/>
      <c r="J299" s="637"/>
      <c r="K299" s="637"/>
      <c r="L299" s="637"/>
      <c r="M299" s="637"/>
      <c r="N299" s="637"/>
      <c r="O299" s="637"/>
      <c r="P299" s="637"/>
      <c r="Q299" s="637"/>
      <c r="R299" s="637"/>
      <c r="S299" s="637"/>
      <c r="T299" s="637"/>
      <c r="U299" s="637"/>
    </row>
    <row r="300" spans="1:21">
      <c r="A300"/>
      <c r="B300" s="394"/>
      <c r="C300"/>
      <c r="D300" s="637"/>
      <c r="E300" s="637"/>
      <c r="F300" s="637"/>
      <c r="G300" s="637"/>
      <c r="H300" s="637"/>
      <c r="I300" s="637"/>
      <c r="J300" s="637"/>
      <c r="K300" s="637"/>
      <c r="L300" s="637"/>
      <c r="M300" s="637"/>
      <c r="N300" s="637"/>
      <c r="O300" s="637"/>
      <c r="P300" s="637"/>
      <c r="Q300" s="637"/>
      <c r="R300" s="637"/>
      <c r="S300" s="637"/>
      <c r="T300" s="637"/>
      <c r="U300" s="637"/>
    </row>
    <row r="301" spans="1:21">
      <c r="A301"/>
      <c r="B301" s="394"/>
      <c r="C301"/>
      <c r="D301" s="637"/>
      <c r="E301" s="637"/>
      <c r="F301" s="637"/>
      <c r="G301" s="637"/>
      <c r="H301" s="637"/>
      <c r="I301" s="637"/>
      <c r="J301" s="637"/>
      <c r="K301" s="637"/>
      <c r="L301" s="637"/>
      <c r="M301" s="637"/>
      <c r="N301" s="637"/>
      <c r="O301" s="637"/>
      <c r="P301" s="637"/>
      <c r="Q301" s="637"/>
      <c r="R301" s="637"/>
      <c r="S301" s="637"/>
      <c r="T301" s="637"/>
      <c r="U301" s="637"/>
    </row>
    <row r="302" spans="1:21">
      <c r="A302"/>
      <c r="B302" s="394"/>
      <c r="C302"/>
      <c r="D302" s="637"/>
      <c r="E302" s="637"/>
      <c r="F302" s="637"/>
      <c r="G302" s="637"/>
      <c r="H302" s="637"/>
      <c r="I302" s="637"/>
      <c r="J302" s="637"/>
      <c r="K302" s="637"/>
      <c r="L302" s="637"/>
      <c r="M302" s="637"/>
      <c r="N302" s="637"/>
      <c r="O302" s="637"/>
      <c r="P302" s="637"/>
      <c r="Q302" s="637"/>
      <c r="R302" s="637"/>
      <c r="S302" s="637"/>
      <c r="T302" s="637"/>
      <c r="U302" s="637"/>
    </row>
    <row r="303" spans="1:21">
      <c r="A303"/>
      <c r="B303" s="394"/>
      <c r="C303"/>
      <c r="D303" s="637"/>
      <c r="E303" s="637"/>
      <c r="F303" s="637"/>
      <c r="G303" s="637"/>
      <c r="H303" s="637"/>
      <c r="I303" s="637"/>
      <c r="J303" s="637"/>
      <c r="K303" s="637"/>
      <c r="L303" s="637"/>
      <c r="M303" s="637"/>
      <c r="N303" s="637"/>
      <c r="O303" s="637"/>
      <c r="P303" s="637"/>
      <c r="Q303" s="637"/>
      <c r="R303" s="637"/>
      <c r="S303" s="637"/>
      <c r="T303" s="637"/>
      <c r="U303" s="637"/>
    </row>
    <row r="304" spans="1:21">
      <c r="A304"/>
      <c r="B304" s="394"/>
      <c r="C304"/>
      <c r="D304" s="637"/>
      <c r="E304" s="637"/>
      <c r="F304" s="637"/>
      <c r="G304" s="637"/>
      <c r="H304" s="637"/>
      <c r="I304" s="637"/>
      <c r="J304" s="637"/>
      <c r="K304" s="637"/>
      <c r="L304" s="637"/>
      <c r="M304" s="637"/>
      <c r="N304" s="637"/>
      <c r="O304" s="637"/>
      <c r="P304" s="637"/>
      <c r="Q304" s="637"/>
      <c r="R304" s="637"/>
      <c r="S304" s="637"/>
      <c r="T304" s="637"/>
      <c r="U304" s="637"/>
    </row>
    <row r="305" spans="1:21">
      <c r="A305"/>
      <c r="B305" s="394"/>
      <c r="C305"/>
      <c r="D305" s="637"/>
      <c r="E305" s="637"/>
      <c r="F305" s="637"/>
      <c r="G305" s="637"/>
      <c r="H305" s="637"/>
      <c r="I305" s="637"/>
      <c r="J305" s="637"/>
      <c r="K305" s="637"/>
      <c r="L305" s="637"/>
      <c r="M305" s="637"/>
      <c r="N305" s="637"/>
      <c r="O305" s="637"/>
      <c r="P305" s="637"/>
      <c r="Q305" s="637"/>
      <c r="R305" s="637"/>
      <c r="S305" s="637"/>
      <c r="T305" s="637"/>
      <c r="U305" s="637"/>
    </row>
    <row r="306" spans="1:21">
      <c r="A306"/>
      <c r="B306" s="394"/>
      <c r="C306"/>
      <c r="D306" s="637"/>
      <c r="E306" s="637"/>
      <c r="F306" s="637"/>
      <c r="G306" s="637"/>
      <c r="H306" s="637"/>
      <c r="I306" s="637"/>
      <c r="J306" s="637"/>
      <c r="K306" s="637"/>
      <c r="L306" s="637"/>
      <c r="M306" s="637"/>
      <c r="N306" s="637"/>
      <c r="O306" s="637"/>
      <c r="P306" s="637"/>
      <c r="Q306" s="637"/>
      <c r="R306" s="637"/>
      <c r="S306" s="637"/>
      <c r="T306" s="637"/>
      <c r="U306" s="637"/>
    </row>
    <row r="307" spans="1:21">
      <c r="A307"/>
      <c r="B307" s="394"/>
      <c r="C307"/>
      <c r="D307" s="637"/>
      <c r="E307" s="637"/>
      <c r="F307" s="637"/>
      <c r="G307" s="637"/>
      <c r="H307" s="637"/>
      <c r="I307" s="637"/>
      <c r="J307" s="637"/>
      <c r="K307" s="637"/>
      <c r="L307" s="637"/>
      <c r="M307" s="637"/>
      <c r="N307" s="637"/>
      <c r="O307" s="637"/>
      <c r="P307" s="637"/>
      <c r="Q307" s="637"/>
      <c r="R307" s="637"/>
      <c r="S307" s="637"/>
      <c r="T307" s="637"/>
      <c r="U307" s="637"/>
    </row>
    <row r="308" spans="1:21">
      <c r="A308"/>
      <c r="B308" s="394"/>
      <c r="C308"/>
      <c r="D308" s="637"/>
      <c r="E308" s="637"/>
      <c r="F308" s="637"/>
      <c r="G308" s="637"/>
      <c r="H308" s="637"/>
      <c r="I308" s="637"/>
      <c r="J308" s="637"/>
      <c r="K308" s="637"/>
      <c r="L308" s="637"/>
      <c r="M308" s="637"/>
      <c r="N308" s="637"/>
      <c r="O308" s="637"/>
      <c r="P308" s="637"/>
      <c r="Q308" s="637"/>
      <c r="R308" s="637"/>
      <c r="S308" s="637"/>
      <c r="T308" s="637"/>
      <c r="U308" s="637"/>
    </row>
    <row r="309" spans="1:21">
      <c r="A309"/>
      <c r="B309" s="394"/>
      <c r="C309"/>
      <c r="D309" s="637"/>
      <c r="E309" s="637"/>
      <c r="F309" s="637"/>
      <c r="G309" s="637"/>
      <c r="H309" s="637"/>
      <c r="I309" s="637"/>
      <c r="J309" s="637"/>
      <c r="K309" s="637"/>
      <c r="L309" s="637"/>
      <c r="M309" s="637"/>
      <c r="N309" s="637"/>
      <c r="O309" s="637"/>
      <c r="P309" s="637"/>
      <c r="Q309" s="637"/>
      <c r="R309" s="637"/>
      <c r="S309" s="637"/>
      <c r="T309" s="637"/>
      <c r="U309" s="637"/>
    </row>
    <row r="310" spans="1:21">
      <c r="A310"/>
      <c r="B310" s="394"/>
      <c r="C310"/>
      <c r="D310" s="637"/>
      <c r="E310" s="637"/>
      <c r="F310" s="637"/>
      <c r="G310" s="637"/>
      <c r="H310" s="637"/>
      <c r="I310" s="637"/>
      <c r="J310" s="637"/>
      <c r="K310" s="637"/>
      <c r="L310" s="637"/>
      <c r="M310" s="637"/>
      <c r="N310" s="637"/>
      <c r="O310" s="637"/>
      <c r="P310" s="637"/>
      <c r="Q310" s="637"/>
      <c r="R310" s="637"/>
      <c r="S310" s="637"/>
      <c r="T310" s="637"/>
      <c r="U310" s="637"/>
    </row>
    <row r="311" spans="1:21">
      <c r="A311"/>
      <c r="B311" s="394"/>
      <c r="C311"/>
      <c r="D311" s="637"/>
      <c r="E311" s="637"/>
      <c r="F311" s="637"/>
      <c r="G311" s="637"/>
      <c r="H311" s="637"/>
      <c r="I311" s="637"/>
      <c r="J311" s="637"/>
      <c r="K311" s="637"/>
      <c r="L311" s="637"/>
      <c r="M311" s="637"/>
      <c r="N311" s="637"/>
      <c r="O311" s="637"/>
      <c r="P311" s="637"/>
      <c r="Q311" s="637"/>
      <c r="R311" s="637"/>
      <c r="S311" s="637"/>
      <c r="T311" s="637"/>
      <c r="U311" s="637"/>
    </row>
    <row r="312" spans="1:21">
      <c r="A312"/>
      <c r="B312" s="394"/>
      <c r="C312"/>
      <c r="D312" s="637"/>
      <c r="E312" s="637"/>
      <c r="F312" s="637"/>
      <c r="G312" s="637"/>
      <c r="H312" s="637"/>
      <c r="I312" s="637"/>
      <c r="J312" s="637"/>
      <c r="K312" s="637"/>
      <c r="L312" s="637"/>
      <c r="M312" s="637"/>
      <c r="N312" s="637"/>
      <c r="O312" s="637"/>
      <c r="P312" s="637"/>
      <c r="Q312" s="637"/>
      <c r="R312" s="637"/>
      <c r="S312" s="637"/>
      <c r="T312" s="637"/>
      <c r="U312" s="637"/>
    </row>
    <row r="313" spans="1:21">
      <c r="A313"/>
      <c r="B313" s="394"/>
      <c r="C313"/>
      <c r="D313" s="637"/>
      <c r="E313" s="637"/>
      <c r="F313" s="637"/>
      <c r="G313" s="637"/>
      <c r="H313" s="637"/>
      <c r="I313" s="637"/>
      <c r="J313" s="637"/>
      <c r="K313" s="637"/>
      <c r="L313" s="637"/>
      <c r="M313" s="637"/>
      <c r="N313" s="637"/>
      <c r="O313" s="637"/>
      <c r="P313" s="637"/>
      <c r="Q313" s="637"/>
      <c r="R313" s="637"/>
      <c r="S313" s="637"/>
      <c r="T313" s="637"/>
      <c r="U313" s="637"/>
    </row>
    <row r="314" spans="1:21">
      <c r="A314"/>
      <c r="B314" s="394"/>
      <c r="C314"/>
      <c r="D314" s="637"/>
      <c r="E314" s="637"/>
      <c r="F314" s="637"/>
      <c r="G314" s="637"/>
      <c r="H314" s="637"/>
      <c r="I314" s="637"/>
      <c r="J314" s="637"/>
      <c r="K314" s="637"/>
      <c r="L314" s="637"/>
      <c r="M314" s="637"/>
      <c r="N314" s="637"/>
      <c r="O314" s="637"/>
      <c r="P314" s="637"/>
      <c r="Q314" s="637"/>
      <c r="R314" s="637"/>
      <c r="S314" s="637"/>
      <c r="T314" s="637"/>
      <c r="U314" s="637"/>
    </row>
    <row r="315" spans="1:21">
      <c r="A315"/>
      <c r="B315" s="394"/>
      <c r="C315"/>
      <c r="D315" s="637"/>
      <c r="E315" s="637"/>
      <c r="F315" s="637"/>
      <c r="G315" s="637"/>
      <c r="H315" s="637"/>
      <c r="I315" s="637"/>
      <c r="J315" s="637"/>
      <c r="K315" s="637"/>
      <c r="L315" s="637"/>
      <c r="M315" s="637"/>
      <c r="N315" s="637"/>
      <c r="O315" s="637"/>
      <c r="P315" s="637"/>
      <c r="Q315" s="637"/>
      <c r="R315" s="637"/>
      <c r="S315" s="637"/>
      <c r="T315" s="637"/>
      <c r="U315" s="637"/>
    </row>
    <row r="316" spans="1:21">
      <c r="A316"/>
      <c r="B316" s="394"/>
      <c r="C316"/>
      <c r="D316" s="637"/>
      <c r="E316" s="637"/>
      <c r="F316" s="637"/>
      <c r="G316" s="637"/>
      <c r="H316" s="637"/>
      <c r="I316" s="637"/>
      <c r="J316" s="637"/>
      <c r="K316" s="637"/>
      <c r="L316" s="637"/>
      <c r="M316" s="637"/>
      <c r="N316" s="637"/>
      <c r="O316" s="637"/>
      <c r="P316" s="637"/>
      <c r="Q316" s="637"/>
      <c r="R316" s="637"/>
      <c r="S316" s="637"/>
      <c r="T316" s="637"/>
      <c r="U316" s="637"/>
    </row>
    <row r="317" spans="1:21">
      <c r="A317"/>
      <c r="B317" s="394"/>
      <c r="C317"/>
      <c r="D317" s="637"/>
      <c r="E317" s="637"/>
      <c r="F317" s="637"/>
      <c r="G317" s="637"/>
      <c r="H317" s="637"/>
      <c r="I317" s="637"/>
      <c r="J317" s="637"/>
      <c r="K317" s="637"/>
      <c r="L317" s="637"/>
      <c r="M317" s="637"/>
      <c r="N317" s="637"/>
      <c r="O317" s="637"/>
      <c r="P317" s="637"/>
      <c r="Q317" s="637"/>
      <c r="R317" s="637"/>
      <c r="S317" s="637"/>
      <c r="T317" s="637"/>
      <c r="U317" s="637"/>
    </row>
    <row r="318" spans="1:21">
      <c r="A318"/>
      <c r="B318" s="394"/>
      <c r="C318"/>
      <c r="D318" s="637"/>
      <c r="E318" s="637"/>
      <c r="F318" s="637"/>
      <c r="G318" s="637"/>
      <c r="H318" s="637"/>
      <c r="I318" s="637"/>
      <c r="J318" s="637"/>
      <c r="K318" s="637"/>
      <c r="L318" s="637"/>
      <c r="M318" s="637"/>
      <c r="N318" s="637"/>
      <c r="O318" s="637"/>
      <c r="P318" s="637"/>
      <c r="Q318" s="637"/>
      <c r="R318" s="637"/>
      <c r="S318" s="637"/>
      <c r="T318" s="637"/>
      <c r="U318" s="637"/>
    </row>
    <row r="319" spans="1:21">
      <c r="A319"/>
      <c r="B319" s="394"/>
      <c r="C319"/>
      <c r="D319" s="637"/>
      <c r="E319" s="637"/>
      <c r="F319" s="637"/>
      <c r="G319" s="637"/>
      <c r="H319" s="637"/>
      <c r="I319" s="637"/>
      <c r="J319" s="637"/>
      <c r="K319" s="637"/>
      <c r="L319" s="637"/>
      <c r="M319" s="637"/>
      <c r="N319" s="637"/>
      <c r="O319" s="637"/>
      <c r="P319" s="637"/>
      <c r="Q319" s="637"/>
      <c r="R319" s="637"/>
      <c r="S319" s="637"/>
      <c r="T319" s="637"/>
      <c r="U319" s="637"/>
    </row>
    <row r="320" spans="1:21">
      <c r="A320"/>
      <c r="B320" s="394"/>
      <c r="C320"/>
      <c r="D320" s="637"/>
      <c r="E320" s="637"/>
      <c r="F320" s="637"/>
      <c r="G320" s="637"/>
      <c r="H320" s="637"/>
      <c r="I320" s="637"/>
      <c r="J320" s="637"/>
      <c r="K320" s="637"/>
      <c r="L320" s="637"/>
      <c r="M320" s="637"/>
      <c r="N320" s="637"/>
      <c r="O320" s="637"/>
      <c r="P320" s="637"/>
      <c r="Q320" s="637"/>
      <c r="R320" s="637"/>
      <c r="S320" s="637"/>
      <c r="T320" s="637"/>
      <c r="U320" s="637"/>
    </row>
    <row r="321" spans="1:21">
      <c r="A321"/>
      <c r="B321" s="394"/>
      <c r="C321"/>
      <c r="D321" s="637"/>
      <c r="E321" s="637"/>
      <c r="F321" s="637"/>
      <c r="G321" s="637"/>
      <c r="H321" s="637"/>
      <c r="I321" s="637"/>
      <c r="J321" s="637"/>
      <c r="K321" s="637"/>
      <c r="L321" s="637"/>
      <c r="M321" s="637"/>
      <c r="N321" s="637"/>
      <c r="O321" s="637"/>
      <c r="P321" s="637"/>
      <c r="Q321" s="637"/>
      <c r="R321" s="637"/>
      <c r="S321" s="637"/>
      <c r="T321" s="637"/>
      <c r="U321" s="637"/>
    </row>
    <row r="322" spans="1:21">
      <c r="A322"/>
      <c r="B322" s="394"/>
      <c r="C322"/>
      <c r="D322" s="637"/>
      <c r="E322" s="637"/>
      <c r="F322" s="637"/>
      <c r="G322" s="637"/>
      <c r="H322" s="637"/>
      <c r="I322" s="637"/>
      <c r="J322" s="637"/>
      <c r="K322" s="637"/>
      <c r="L322" s="637"/>
      <c r="M322" s="637"/>
      <c r="N322" s="637"/>
      <c r="O322" s="637"/>
      <c r="P322" s="637"/>
      <c r="Q322" s="637"/>
      <c r="R322" s="637"/>
      <c r="S322" s="637"/>
      <c r="T322" s="637"/>
      <c r="U322" s="637"/>
    </row>
    <row r="323" spans="1:21">
      <c r="A323"/>
      <c r="B323" s="394"/>
      <c r="C323"/>
      <c r="D323" s="637"/>
      <c r="E323" s="637"/>
      <c r="F323" s="637"/>
      <c r="G323" s="637"/>
      <c r="H323" s="637"/>
      <c r="I323" s="637"/>
      <c r="J323" s="637"/>
      <c r="K323" s="637"/>
      <c r="L323" s="637"/>
      <c r="M323" s="637"/>
      <c r="N323" s="637"/>
      <c r="O323" s="637"/>
      <c r="P323" s="637"/>
      <c r="Q323" s="637"/>
      <c r="R323" s="637"/>
      <c r="S323" s="637"/>
      <c r="T323" s="637"/>
      <c r="U323" s="637"/>
    </row>
    <row r="324" spans="1:21">
      <c r="A324"/>
      <c r="B324" s="394"/>
      <c r="C324"/>
      <c r="D324" s="637"/>
      <c r="E324" s="637"/>
      <c r="F324" s="637"/>
      <c r="G324" s="637"/>
      <c r="H324" s="637"/>
      <c r="I324" s="637"/>
      <c r="J324" s="637"/>
      <c r="K324" s="637"/>
      <c r="L324" s="637"/>
      <c r="M324" s="637"/>
      <c r="N324" s="637"/>
      <c r="O324" s="637"/>
      <c r="P324" s="637"/>
      <c r="Q324" s="637"/>
      <c r="R324" s="637"/>
      <c r="S324" s="637"/>
      <c r="T324" s="637"/>
      <c r="U324" s="637"/>
    </row>
    <row r="325" spans="1:21">
      <c r="A325"/>
      <c r="B325" s="394"/>
      <c r="C325"/>
      <c r="D325" s="637"/>
      <c r="E325" s="637"/>
      <c r="F325" s="637"/>
      <c r="G325" s="637"/>
      <c r="H325" s="637"/>
      <c r="I325" s="637"/>
      <c r="J325" s="637"/>
      <c r="K325" s="637"/>
      <c r="L325" s="637"/>
      <c r="M325" s="637"/>
      <c r="N325" s="637"/>
      <c r="O325" s="637"/>
      <c r="P325" s="637"/>
      <c r="Q325" s="637"/>
      <c r="R325" s="637"/>
      <c r="S325" s="637"/>
      <c r="T325" s="637"/>
      <c r="U325" s="637"/>
    </row>
    <row r="326" spans="1:21">
      <c r="A326"/>
      <c r="B326" s="394"/>
      <c r="C326"/>
      <c r="D326" s="637"/>
      <c r="E326" s="637"/>
      <c r="F326" s="637"/>
      <c r="G326" s="637"/>
      <c r="H326" s="637"/>
      <c r="I326" s="637"/>
      <c r="J326" s="637"/>
      <c r="K326" s="637"/>
      <c r="L326" s="637"/>
      <c r="M326" s="637"/>
      <c r="N326" s="637"/>
      <c r="O326" s="637"/>
      <c r="P326" s="637"/>
      <c r="Q326" s="637"/>
      <c r="R326" s="637"/>
      <c r="S326" s="637"/>
      <c r="T326" s="637"/>
      <c r="U326" s="637"/>
    </row>
    <row r="327" spans="1:21">
      <c r="A327"/>
      <c r="B327" s="394"/>
      <c r="C327"/>
      <c r="D327" s="637"/>
      <c r="E327" s="637"/>
      <c r="F327" s="637"/>
      <c r="G327" s="637"/>
      <c r="H327" s="637"/>
      <c r="I327" s="637"/>
      <c r="J327" s="637"/>
      <c r="K327" s="637"/>
      <c r="L327" s="637"/>
      <c r="M327" s="637"/>
      <c r="N327" s="637"/>
      <c r="O327" s="637"/>
      <c r="P327" s="637"/>
      <c r="Q327" s="637"/>
      <c r="R327" s="637"/>
      <c r="S327" s="637"/>
      <c r="T327" s="637"/>
      <c r="U327" s="637"/>
    </row>
    <row r="328" spans="1:21">
      <c r="A328"/>
      <c r="B328" s="394"/>
      <c r="C328"/>
      <c r="D328" s="637"/>
      <c r="E328" s="637"/>
      <c r="F328" s="637"/>
      <c r="G328" s="637"/>
      <c r="H328" s="637"/>
      <c r="I328" s="637"/>
      <c r="J328" s="637"/>
      <c r="K328" s="637"/>
      <c r="L328" s="637"/>
      <c r="M328" s="637"/>
      <c r="N328" s="637"/>
      <c r="O328" s="637"/>
      <c r="P328" s="637"/>
      <c r="Q328" s="637"/>
      <c r="R328" s="637"/>
      <c r="S328" s="637"/>
      <c r="T328" s="637"/>
      <c r="U328" s="637"/>
    </row>
    <row r="329" spans="1:21">
      <c r="A329"/>
      <c r="B329" s="394"/>
      <c r="C329"/>
      <c r="D329" s="637"/>
      <c r="E329" s="637"/>
      <c r="F329" s="637"/>
      <c r="G329" s="637"/>
      <c r="H329" s="637"/>
      <c r="I329" s="637"/>
      <c r="J329" s="637"/>
      <c r="K329" s="637"/>
      <c r="L329" s="637"/>
      <c r="M329" s="637"/>
      <c r="N329" s="637"/>
      <c r="O329" s="637"/>
      <c r="P329" s="637"/>
      <c r="Q329" s="637"/>
      <c r="R329" s="637"/>
      <c r="S329" s="637"/>
      <c r="T329" s="637"/>
      <c r="U329" s="637"/>
    </row>
    <row r="330" spans="1:21">
      <c r="A330"/>
      <c r="B330" s="394"/>
      <c r="C330"/>
      <c r="D330" s="637"/>
      <c r="E330" s="637"/>
      <c r="F330" s="637"/>
      <c r="G330" s="637"/>
      <c r="H330" s="637"/>
      <c r="I330" s="637"/>
      <c r="J330" s="637"/>
      <c r="K330" s="637"/>
      <c r="L330" s="637"/>
      <c r="M330" s="637"/>
      <c r="N330" s="637"/>
      <c r="O330" s="637"/>
      <c r="P330" s="637"/>
      <c r="Q330" s="637"/>
      <c r="R330" s="637"/>
      <c r="S330" s="637"/>
      <c r="T330" s="637"/>
      <c r="U330" s="637"/>
    </row>
    <row r="331" spans="1:21">
      <c r="A331"/>
      <c r="B331" s="394"/>
      <c r="C331"/>
      <c r="D331" s="637"/>
      <c r="E331" s="637"/>
      <c r="F331" s="637"/>
      <c r="G331" s="637"/>
      <c r="H331" s="637"/>
      <c r="I331" s="637"/>
      <c r="J331" s="637"/>
      <c r="K331" s="637"/>
      <c r="L331" s="637"/>
      <c r="M331" s="637"/>
      <c r="N331" s="637"/>
      <c r="O331" s="637"/>
      <c r="P331" s="637"/>
      <c r="Q331" s="637"/>
      <c r="R331" s="637"/>
      <c r="S331" s="637"/>
      <c r="T331" s="637"/>
      <c r="U331" s="637"/>
    </row>
    <row r="332" spans="1:21">
      <c r="A332"/>
      <c r="B332" s="394"/>
      <c r="C332"/>
      <c r="D332" s="637"/>
      <c r="E332" s="637"/>
      <c r="F332" s="637"/>
      <c r="G332" s="637"/>
      <c r="H332" s="637"/>
      <c r="I332" s="637"/>
      <c r="J332" s="637"/>
      <c r="K332" s="637"/>
      <c r="L332" s="637"/>
      <c r="M332" s="637"/>
      <c r="N332" s="637"/>
      <c r="O332" s="637"/>
      <c r="P332" s="637"/>
      <c r="Q332" s="637"/>
      <c r="R332" s="637"/>
      <c r="S332" s="637"/>
      <c r="T332" s="637"/>
      <c r="U332" s="637"/>
    </row>
    <row r="333" spans="1:21">
      <c r="A333"/>
      <c r="B333" s="394"/>
      <c r="C333"/>
      <c r="D333" s="637"/>
      <c r="E333" s="637"/>
      <c r="F333" s="637"/>
      <c r="G333" s="637"/>
      <c r="H333" s="637"/>
      <c r="I333" s="637"/>
      <c r="J333" s="637"/>
      <c r="K333" s="637"/>
      <c r="L333" s="637"/>
      <c r="M333" s="637"/>
      <c r="N333" s="637"/>
      <c r="O333" s="637"/>
      <c r="P333" s="637"/>
      <c r="Q333" s="637"/>
      <c r="R333" s="637"/>
      <c r="S333" s="637"/>
      <c r="T333" s="637"/>
      <c r="U333" s="637"/>
    </row>
    <row r="334" spans="1:21">
      <c r="A334"/>
      <c r="B334" s="394"/>
      <c r="C334"/>
      <c r="D334" s="637"/>
      <c r="E334" s="637"/>
      <c r="F334" s="637"/>
      <c r="G334" s="637"/>
      <c r="H334" s="637"/>
      <c r="I334" s="637"/>
      <c r="J334" s="637"/>
      <c r="K334" s="637"/>
      <c r="L334" s="637"/>
      <c r="M334" s="637"/>
      <c r="N334" s="637"/>
      <c r="O334" s="637"/>
      <c r="P334" s="637"/>
      <c r="Q334" s="637"/>
      <c r="R334" s="637"/>
      <c r="S334" s="637"/>
      <c r="T334" s="637"/>
      <c r="U334" s="637"/>
    </row>
    <row r="335" spans="1:21">
      <c r="A335"/>
      <c r="B335" s="394"/>
      <c r="C335"/>
      <c r="D335" s="637"/>
      <c r="E335" s="637"/>
      <c r="F335" s="637"/>
      <c r="G335" s="637"/>
      <c r="H335" s="637"/>
      <c r="I335" s="637"/>
      <c r="J335" s="637"/>
      <c r="K335" s="637"/>
      <c r="L335" s="637"/>
      <c r="M335" s="637"/>
      <c r="N335" s="637"/>
      <c r="O335" s="637"/>
      <c r="P335" s="637"/>
      <c r="Q335" s="637"/>
      <c r="R335" s="637"/>
      <c r="S335" s="637"/>
      <c r="T335" s="637"/>
      <c r="U335" s="637"/>
    </row>
    <row r="336" spans="1:21">
      <c r="A336"/>
      <c r="B336" s="394"/>
      <c r="C336"/>
      <c r="D336" s="637"/>
      <c r="E336" s="637"/>
      <c r="F336" s="637"/>
      <c r="G336" s="637"/>
      <c r="H336" s="637"/>
      <c r="I336" s="637"/>
      <c r="J336" s="637"/>
      <c r="K336" s="637"/>
      <c r="L336" s="637"/>
      <c r="M336" s="637"/>
      <c r="N336" s="637"/>
      <c r="O336" s="637"/>
      <c r="P336" s="637"/>
      <c r="Q336" s="637"/>
      <c r="R336" s="637"/>
      <c r="S336" s="637"/>
      <c r="T336" s="637"/>
      <c r="U336" s="637"/>
    </row>
    <row r="337" spans="1:21">
      <c r="A337"/>
      <c r="B337" s="394"/>
      <c r="C337"/>
      <c r="D337" s="637"/>
      <c r="E337" s="637"/>
      <c r="F337" s="637"/>
      <c r="G337" s="637"/>
      <c r="H337" s="637"/>
      <c r="I337" s="637"/>
      <c r="J337" s="637"/>
      <c r="K337" s="637"/>
      <c r="L337" s="637"/>
      <c r="M337" s="637"/>
      <c r="N337" s="637"/>
      <c r="O337" s="637"/>
      <c r="P337" s="637"/>
      <c r="Q337" s="637"/>
      <c r="R337" s="637"/>
      <c r="S337" s="637"/>
      <c r="T337" s="637"/>
      <c r="U337" s="637"/>
    </row>
    <row r="338" spans="1:21">
      <c r="A338"/>
      <c r="B338" s="394"/>
      <c r="C338"/>
      <c r="D338" s="637"/>
      <c r="E338" s="637"/>
      <c r="F338" s="637"/>
      <c r="G338" s="637"/>
      <c r="H338" s="637"/>
      <c r="I338" s="637"/>
      <c r="J338" s="637"/>
      <c r="K338" s="637"/>
      <c r="L338" s="637"/>
      <c r="M338" s="637"/>
      <c r="N338" s="637"/>
      <c r="O338" s="637"/>
      <c r="P338" s="637"/>
      <c r="Q338" s="637"/>
      <c r="R338" s="637"/>
      <c r="S338" s="637"/>
      <c r="T338" s="637"/>
      <c r="U338" s="637"/>
    </row>
    <row r="339" spans="1:21">
      <c r="A339"/>
      <c r="B339" s="394"/>
      <c r="C339"/>
      <c r="D339" s="637"/>
      <c r="E339" s="637"/>
      <c r="F339" s="637"/>
      <c r="G339" s="637"/>
      <c r="H339" s="637"/>
      <c r="I339" s="637"/>
      <c r="J339" s="637"/>
      <c r="K339" s="637"/>
      <c r="L339" s="637"/>
      <c r="M339" s="637"/>
      <c r="N339" s="637"/>
      <c r="O339" s="637"/>
      <c r="P339" s="637"/>
      <c r="Q339" s="637"/>
      <c r="R339" s="637"/>
      <c r="S339" s="637"/>
      <c r="T339" s="637"/>
      <c r="U339" s="637"/>
    </row>
    <row r="340" spans="1:21">
      <c r="A340"/>
      <c r="B340" s="394"/>
      <c r="C340"/>
      <c r="D340" s="637"/>
      <c r="E340" s="637"/>
      <c r="F340" s="637"/>
      <c r="G340" s="637"/>
      <c r="H340" s="637"/>
      <c r="I340" s="637"/>
      <c r="J340" s="637"/>
      <c r="K340" s="637"/>
      <c r="L340" s="637"/>
      <c r="M340" s="637"/>
      <c r="N340" s="637"/>
      <c r="O340" s="637"/>
      <c r="P340" s="637"/>
      <c r="Q340" s="637"/>
      <c r="R340" s="637"/>
      <c r="S340" s="637"/>
      <c r="T340" s="637"/>
      <c r="U340" s="637"/>
    </row>
    <row r="341" spans="1:21">
      <c r="A341"/>
      <c r="B341" s="394"/>
      <c r="C341"/>
      <c r="D341" s="637"/>
      <c r="E341" s="637"/>
      <c r="F341" s="637"/>
      <c r="G341" s="637"/>
      <c r="H341" s="637"/>
      <c r="I341" s="637"/>
      <c r="J341" s="637"/>
      <c r="K341" s="637"/>
      <c r="L341" s="637"/>
      <c r="M341" s="637"/>
      <c r="N341" s="637"/>
      <c r="O341" s="637"/>
      <c r="P341" s="637"/>
      <c r="Q341" s="637"/>
      <c r="R341" s="637"/>
      <c r="S341" s="637"/>
      <c r="T341" s="637"/>
      <c r="U341" s="637"/>
    </row>
    <row r="342" spans="1:21">
      <c r="A342"/>
      <c r="B342" s="394"/>
      <c r="C342"/>
      <c r="D342" s="637"/>
      <c r="E342" s="637"/>
      <c r="F342" s="637"/>
      <c r="G342" s="637"/>
      <c r="H342" s="637"/>
      <c r="I342" s="637"/>
      <c r="J342" s="637"/>
      <c r="K342" s="637"/>
      <c r="L342" s="637"/>
      <c r="M342" s="637"/>
      <c r="N342" s="637"/>
      <c r="O342" s="637"/>
      <c r="P342" s="637"/>
      <c r="Q342" s="637"/>
      <c r="R342" s="637"/>
      <c r="S342" s="637"/>
      <c r="T342" s="637"/>
      <c r="U342" s="637"/>
    </row>
    <row r="343" spans="1:21">
      <c r="A343"/>
      <c r="B343" s="394"/>
      <c r="C343"/>
      <c r="D343" s="637"/>
      <c r="E343" s="637"/>
      <c r="F343" s="637"/>
      <c r="G343" s="637"/>
      <c r="H343" s="637"/>
      <c r="I343" s="637"/>
      <c r="J343" s="637"/>
      <c r="K343" s="637"/>
      <c r="L343" s="637"/>
      <c r="M343" s="637"/>
      <c r="N343" s="637"/>
      <c r="O343" s="637"/>
      <c r="P343" s="637"/>
      <c r="Q343" s="637"/>
      <c r="R343" s="637"/>
      <c r="S343" s="637"/>
      <c r="T343" s="637"/>
      <c r="U343" s="637"/>
    </row>
    <row r="344" spans="1:21">
      <c r="A344"/>
      <c r="B344" s="394"/>
      <c r="C344"/>
      <c r="D344" s="637"/>
      <c r="E344" s="637"/>
      <c r="F344" s="637"/>
      <c r="G344" s="637"/>
      <c r="H344" s="637"/>
      <c r="I344" s="637"/>
      <c r="J344" s="637"/>
      <c r="K344" s="637"/>
      <c r="L344" s="637"/>
      <c r="M344" s="637"/>
      <c r="N344" s="637"/>
      <c r="O344" s="637"/>
      <c r="P344" s="637"/>
      <c r="Q344" s="637"/>
      <c r="R344" s="637"/>
      <c r="S344" s="637"/>
      <c r="T344" s="637"/>
      <c r="U344" s="637"/>
    </row>
    <row r="345" spans="1:21">
      <c r="A345"/>
      <c r="B345" s="394"/>
      <c r="C345"/>
      <c r="D345" s="637"/>
      <c r="E345" s="637"/>
      <c r="F345" s="637"/>
      <c r="G345" s="637"/>
      <c r="H345" s="637"/>
      <c r="I345" s="637"/>
      <c r="J345" s="637"/>
      <c r="K345" s="637"/>
      <c r="L345" s="637"/>
      <c r="M345" s="637"/>
      <c r="N345" s="637"/>
      <c r="O345" s="637"/>
      <c r="P345" s="637"/>
      <c r="Q345" s="637"/>
      <c r="R345" s="637"/>
      <c r="S345" s="637"/>
      <c r="T345" s="637"/>
      <c r="U345" s="637"/>
    </row>
    <row r="346" spans="1:21">
      <c r="A346"/>
      <c r="B346" s="394"/>
      <c r="C346"/>
      <c r="D346" s="637"/>
      <c r="E346" s="637"/>
      <c r="F346" s="637"/>
      <c r="G346" s="637"/>
      <c r="H346" s="637"/>
      <c r="I346" s="637"/>
      <c r="J346" s="637"/>
      <c r="K346" s="637"/>
      <c r="L346" s="637"/>
      <c r="M346" s="637"/>
      <c r="N346" s="637"/>
      <c r="O346" s="637"/>
      <c r="P346" s="637"/>
      <c r="Q346" s="637"/>
      <c r="R346" s="637"/>
      <c r="S346" s="637"/>
      <c r="T346" s="637"/>
      <c r="U346" s="637"/>
    </row>
    <row r="347" spans="1:21">
      <c r="A347"/>
      <c r="B347" s="394"/>
      <c r="C347"/>
      <c r="D347" s="637"/>
      <c r="E347" s="637"/>
      <c r="F347" s="637"/>
      <c r="G347" s="637"/>
      <c r="H347" s="637"/>
      <c r="I347" s="637"/>
      <c r="J347" s="637"/>
      <c r="K347" s="637"/>
      <c r="L347" s="637"/>
      <c r="M347" s="637"/>
      <c r="N347" s="637"/>
      <c r="O347" s="637"/>
      <c r="P347" s="637"/>
      <c r="Q347" s="637"/>
      <c r="R347" s="637"/>
      <c r="S347" s="637"/>
      <c r="T347" s="637"/>
      <c r="U347" s="637"/>
    </row>
    <row r="348" spans="1:21">
      <c r="A348"/>
      <c r="B348" s="394"/>
      <c r="C348"/>
      <c r="D348" s="637"/>
      <c r="E348" s="637"/>
      <c r="F348" s="637"/>
      <c r="G348" s="637"/>
      <c r="H348" s="637"/>
      <c r="I348" s="637"/>
      <c r="J348" s="637"/>
      <c r="K348" s="637"/>
      <c r="L348" s="637"/>
      <c r="M348" s="637"/>
      <c r="N348" s="637"/>
      <c r="O348" s="637"/>
      <c r="P348" s="637"/>
      <c r="Q348" s="637"/>
      <c r="R348" s="637"/>
      <c r="S348" s="637"/>
      <c r="T348" s="637"/>
      <c r="U348" s="637"/>
    </row>
    <row r="349" spans="1:21">
      <c r="A349"/>
      <c r="B349" s="394"/>
      <c r="C349"/>
      <c r="D349" s="637"/>
      <c r="E349" s="637"/>
      <c r="F349" s="637"/>
      <c r="G349" s="637"/>
      <c r="H349" s="637"/>
      <c r="I349" s="637"/>
      <c r="J349" s="637"/>
      <c r="K349" s="637"/>
      <c r="L349" s="637"/>
      <c r="M349" s="637"/>
      <c r="N349" s="637"/>
      <c r="O349" s="637"/>
      <c r="P349" s="637"/>
      <c r="Q349" s="637"/>
      <c r="R349" s="637"/>
      <c r="S349" s="637"/>
      <c r="T349" s="637"/>
      <c r="U349" s="637"/>
    </row>
    <row r="350" spans="1:21">
      <c r="A350"/>
      <c r="B350" s="394"/>
      <c r="C350"/>
      <c r="D350" s="637"/>
      <c r="E350" s="637"/>
      <c r="F350" s="637"/>
      <c r="G350" s="637"/>
      <c r="H350" s="637"/>
      <c r="I350" s="637"/>
      <c r="J350" s="637"/>
      <c r="K350" s="637"/>
      <c r="L350" s="637"/>
      <c r="M350" s="637"/>
      <c r="N350" s="637"/>
      <c r="O350" s="637"/>
      <c r="P350" s="637"/>
      <c r="Q350" s="637"/>
      <c r="R350" s="637"/>
      <c r="S350" s="637"/>
      <c r="T350" s="637"/>
      <c r="U350" s="637"/>
    </row>
    <row r="351" spans="1:21">
      <c r="A351"/>
      <c r="B351" s="394"/>
      <c r="C351"/>
      <c r="D351" s="637"/>
      <c r="E351" s="637"/>
      <c r="F351" s="637"/>
      <c r="G351" s="637"/>
      <c r="H351" s="637"/>
      <c r="I351" s="637"/>
      <c r="J351" s="637"/>
      <c r="K351" s="637"/>
      <c r="L351" s="637"/>
      <c r="M351" s="637"/>
      <c r="N351" s="637"/>
      <c r="O351" s="637"/>
      <c r="P351" s="637"/>
      <c r="Q351" s="637"/>
      <c r="R351" s="637"/>
      <c r="S351" s="637"/>
      <c r="T351" s="637"/>
      <c r="U351" s="637"/>
    </row>
    <row r="352" spans="1:21">
      <c r="A352"/>
      <c r="B352" s="394"/>
      <c r="C352"/>
      <c r="D352" s="637"/>
      <c r="E352" s="637"/>
      <c r="F352" s="637"/>
      <c r="G352" s="637"/>
      <c r="H352" s="637"/>
      <c r="I352" s="637"/>
      <c r="J352" s="637"/>
      <c r="K352" s="637"/>
      <c r="L352" s="637"/>
      <c r="M352" s="637"/>
      <c r="N352" s="637"/>
      <c r="O352" s="637"/>
      <c r="P352" s="637"/>
      <c r="Q352" s="637"/>
      <c r="R352" s="637"/>
      <c r="S352" s="637"/>
      <c r="T352" s="637"/>
      <c r="U352" s="637"/>
    </row>
    <row r="353" spans="1:21">
      <c r="A353"/>
      <c r="B353" s="394"/>
      <c r="C353"/>
      <c r="D353" s="637"/>
      <c r="E353" s="637"/>
      <c r="F353" s="637"/>
      <c r="G353" s="637"/>
      <c r="H353" s="637"/>
      <c r="I353" s="637"/>
      <c r="J353" s="637"/>
      <c r="K353" s="637"/>
      <c r="L353" s="637"/>
      <c r="M353" s="637"/>
      <c r="N353" s="637"/>
      <c r="O353" s="637"/>
      <c r="P353" s="637"/>
      <c r="Q353" s="637"/>
      <c r="R353" s="637"/>
      <c r="S353" s="637"/>
      <c r="T353" s="637"/>
      <c r="U353" s="637"/>
    </row>
    <row r="354" spans="1:21">
      <c r="A354"/>
      <c r="B354" s="394"/>
      <c r="C354"/>
      <c r="D354" s="637"/>
      <c r="E354" s="637"/>
      <c r="F354" s="637"/>
      <c r="G354" s="637"/>
      <c r="H354" s="637"/>
      <c r="I354" s="637"/>
      <c r="J354" s="637"/>
      <c r="K354" s="637"/>
      <c r="L354" s="637"/>
      <c r="M354" s="637"/>
      <c r="N354" s="637"/>
      <c r="O354" s="637"/>
      <c r="P354" s="637"/>
      <c r="Q354" s="637"/>
      <c r="R354" s="637"/>
      <c r="S354" s="637"/>
      <c r="T354" s="637"/>
      <c r="U354" s="637"/>
    </row>
    <row r="355" spans="1:21">
      <c r="A355"/>
      <c r="B355" s="394"/>
      <c r="C355"/>
      <c r="D355" s="637"/>
      <c r="E355" s="637"/>
      <c r="F355" s="637"/>
      <c r="G355" s="637"/>
      <c r="H355" s="637"/>
      <c r="I355" s="637"/>
      <c r="J355" s="637"/>
      <c r="K355" s="637"/>
      <c r="L355" s="637"/>
      <c r="M355" s="637"/>
      <c r="N355" s="637"/>
      <c r="O355" s="637"/>
      <c r="P355" s="637"/>
      <c r="Q355" s="637"/>
      <c r="R355" s="637"/>
      <c r="S355" s="637"/>
      <c r="T355" s="637"/>
      <c r="U355" s="637"/>
    </row>
    <row r="356" spans="1:21">
      <c r="A356"/>
      <c r="B356" s="394"/>
      <c r="C356"/>
      <c r="D356" s="637"/>
      <c r="E356" s="637"/>
      <c r="F356" s="637"/>
      <c r="G356" s="637"/>
      <c r="H356" s="637"/>
      <c r="I356" s="637"/>
      <c r="J356" s="637"/>
      <c r="K356" s="637"/>
      <c r="L356" s="637"/>
      <c r="M356" s="637"/>
      <c r="N356" s="637"/>
      <c r="O356" s="637"/>
      <c r="P356" s="637"/>
      <c r="Q356" s="637"/>
      <c r="R356" s="637"/>
      <c r="S356" s="637"/>
      <c r="T356" s="637"/>
      <c r="U356" s="637"/>
    </row>
    <row r="357" spans="1:21">
      <c r="A357"/>
      <c r="B357" s="394"/>
      <c r="C357"/>
      <c r="D357" s="637"/>
      <c r="E357" s="637"/>
      <c r="F357" s="637"/>
      <c r="G357" s="637"/>
      <c r="H357" s="637"/>
      <c r="I357" s="637"/>
      <c r="J357" s="637"/>
      <c r="K357" s="637"/>
      <c r="L357" s="637"/>
      <c r="M357" s="637"/>
      <c r="N357" s="637"/>
      <c r="O357" s="637"/>
      <c r="P357" s="637"/>
      <c r="Q357" s="637"/>
      <c r="R357" s="637"/>
      <c r="S357" s="637"/>
      <c r="T357" s="637"/>
      <c r="U357" s="637"/>
    </row>
    <row r="358" spans="1:21">
      <c r="A358"/>
      <c r="B358" s="394"/>
      <c r="C358"/>
      <c r="D358" s="637"/>
      <c r="E358" s="637"/>
      <c r="F358" s="637"/>
      <c r="G358" s="637"/>
      <c r="H358" s="637"/>
      <c r="I358" s="637"/>
      <c r="J358" s="637"/>
      <c r="K358" s="637"/>
      <c r="L358" s="637"/>
      <c r="M358" s="637"/>
      <c r="N358" s="637"/>
      <c r="O358" s="637"/>
      <c r="P358" s="637"/>
      <c r="Q358" s="637"/>
      <c r="R358" s="637"/>
      <c r="S358" s="637"/>
      <c r="T358" s="637"/>
      <c r="U358" s="637"/>
    </row>
    <row r="359" spans="1:21">
      <c r="A359"/>
      <c r="B359" s="394"/>
      <c r="C359"/>
      <c r="D359" s="637"/>
      <c r="E359" s="637"/>
      <c r="F359" s="637"/>
      <c r="G359" s="637"/>
      <c r="H359" s="637"/>
      <c r="I359" s="637"/>
      <c r="J359" s="637"/>
      <c r="K359" s="637"/>
      <c r="L359" s="637"/>
      <c r="M359" s="637"/>
      <c r="N359" s="637"/>
      <c r="O359" s="637"/>
      <c r="P359" s="637"/>
      <c r="Q359" s="637"/>
      <c r="R359" s="637"/>
      <c r="S359" s="637"/>
      <c r="T359" s="637"/>
      <c r="U359" s="637"/>
    </row>
    <row r="360" spans="1:21">
      <c r="A360"/>
      <c r="B360" s="394"/>
      <c r="C360"/>
      <c r="D360" s="637"/>
      <c r="E360" s="637"/>
      <c r="F360" s="637"/>
      <c r="G360" s="637"/>
      <c r="H360" s="637"/>
      <c r="I360" s="637"/>
      <c r="J360" s="637"/>
      <c r="K360" s="637"/>
      <c r="L360" s="637"/>
      <c r="M360" s="637"/>
      <c r="N360" s="637"/>
      <c r="O360" s="637"/>
      <c r="P360" s="637"/>
      <c r="Q360" s="637"/>
      <c r="R360" s="637"/>
      <c r="S360" s="637"/>
      <c r="T360" s="637"/>
      <c r="U360" s="637"/>
    </row>
    <row r="361" spans="1:21">
      <c r="A361"/>
      <c r="B361" s="394"/>
      <c r="C361"/>
      <c r="D361" s="637"/>
      <c r="E361" s="637"/>
      <c r="F361" s="637"/>
      <c r="G361" s="637"/>
      <c r="H361" s="637"/>
      <c r="I361" s="637"/>
      <c r="J361" s="637"/>
      <c r="K361" s="637"/>
      <c r="L361" s="637"/>
      <c r="M361" s="637"/>
      <c r="N361" s="637"/>
      <c r="O361" s="637"/>
      <c r="P361" s="637"/>
      <c r="Q361" s="637"/>
      <c r="R361" s="637"/>
      <c r="S361" s="637"/>
      <c r="T361" s="637"/>
      <c r="U361" s="637"/>
    </row>
    <row r="362" spans="1:21">
      <c r="A362"/>
      <c r="B362" s="394"/>
      <c r="C362"/>
      <c r="D362" s="637"/>
      <c r="E362" s="637"/>
      <c r="F362" s="637"/>
      <c r="G362" s="637"/>
      <c r="H362" s="637"/>
      <c r="I362" s="637"/>
      <c r="J362" s="637"/>
      <c r="K362" s="637"/>
      <c r="L362" s="637"/>
      <c r="M362" s="637"/>
      <c r="N362" s="637"/>
      <c r="O362" s="637"/>
      <c r="P362" s="637"/>
      <c r="Q362" s="637"/>
      <c r="R362" s="637"/>
      <c r="S362" s="637"/>
      <c r="T362" s="637"/>
      <c r="U362" s="637"/>
    </row>
    <row r="363" spans="1:21">
      <c r="A363"/>
      <c r="B363" s="394"/>
      <c r="C363"/>
      <c r="D363" s="637"/>
      <c r="E363" s="637"/>
      <c r="F363" s="637"/>
      <c r="G363" s="637"/>
      <c r="H363" s="637"/>
      <c r="I363" s="637"/>
      <c r="J363" s="637"/>
      <c r="K363" s="637"/>
      <c r="L363" s="637"/>
      <c r="M363" s="637"/>
      <c r="N363" s="637"/>
      <c r="O363" s="637"/>
      <c r="P363" s="637"/>
      <c r="Q363" s="637"/>
      <c r="R363" s="637"/>
      <c r="S363" s="637"/>
      <c r="T363" s="637"/>
      <c r="U363" s="637"/>
    </row>
  </sheetData>
  <pageMargins left="0.5" right="0.5" top="0.8" bottom="0.5" header="0.3" footer="0.3"/>
  <pageSetup scale="80" fitToHeight="0" orientation="landscape" r:id="rId2"/>
  <headerFooter>
    <oddHeader>&amp;L&amp;G&amp;R&amp;"-,Italic"&amp;12Fiscal Year 2024-25 Budget</oddHeader>
  </headerFooter>
  <rowBreaks count="8" manualBreakCount="8">
    <brk id="48" max="7" man="1"/>
    <brk id="53" max="7" man="1"/>
    <brk id="96" max="7" man="1"/>
    <brk id="115" max="7" man="1"/>
    <brk id="154" max="7" man="1"/>
    <brk id="190" max="7" man="1"/>
    <brk id="234" max="8" man="1"/>
    <brk id="257" max="8" man="1"/>
  </rowBreaks>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34</vt:i4>
      </vt:variant>
    </vt:vector>
  </HeadingPairs>
  <TitlesOfParts>
    <vt:vector size="65" baseType="lpstr">
      <vt:lpstr>TB_FY23</vt:lpstr>
      <vt:lpstr>KEY2</vt:lpstr>
      <vt:lpstr>COA</vt:lpstr>
      <vt:lpstr>REVdata</vt:lpstr>
      <vt:lpstr>EXPdata</vt:lpstr>
      <vt:lpstr>REVIEW</vt:lpstr>
      <vt:lpstr>BUDGET REQUESTS</vt:lpstr>
      <vt:lpstr>PAYROLL</vt:lpstr>
      <vt:lpstr>REVENUES</vt:lpstr>
      <vt:lpstr>EXPENDITURES</vt:lpstr>
      <vt:lpstr>FY2024-25 BUDGET</vt:lpstr>
      <vt:lpstr>ProgramSummary</vt:lpstr>
      <vt:lpstr>Budget Adj</vt:lpstr>
      <vt:lpstr>Budget Comparative</vt:lpstr>
      <vt:lpstr>Cash Flow Rpt</vt:lpstr>
      <vt:lpstr>FundBalance</vt:lpstr>
      <vt:lpstr>BusSvcsProgram</vt:lpstr>
      <vt:lpstr>InterpProgram</vt:lpstr>
      <vt:lpstr>REV-INT</vt:lpstr>
      <vt:lpstr>EXP-INT</vt:lpstr>
      <vt:lpstr>NatResProgram</vt:lpstr>
      <vt:lpstr>REV-NR</vt:lpstr>
      <vt:lpstr>EXP-NR</vt:lpstr>
      <vt:lpstr>RegParksProgram</vt:lpstr>
      <vt:lpstr>REV-RP</vt:lpstr>
      <vt:lpstr>EXP-RP</vt:lpstr>
      <vt:lpstr>CIP</vt:lpstr>
      <vt:lpstr>REV-CIP</vt:lpstr>
      <vt:lpstr>EXP-CIP</vt:lpstr>
      <vt:lpstr>KEY</vt:lpstr>
      <vt:lpstr>Actuals Comparative 17-18 - AQ</vt:lpstr>
      <vt:lpstr>TB_FY23!_FilterDatabase</vt:lpstr>
      <vt:lpstr>'Actuals Comparative 17-18 - AQ'!Print_Area</vt:lpstr>
      <vt:lpstr>'Budget Adj'!Print_Area</vt:lpstr>
      <vt:lpstr>BusSvcsProgram!Print_Area</vt:lpstr>
      <vt:lpstr>'Cash Flow Rpt'!Print_Area</vt:lpstr>
      <vt:lpstr>CIP!Print_Area</vt:lpstr>
      <vt:lpstr>'EXP-CIP'!Print_Area</vt:lpstr>
      <vt:lpstr>EXPENDITURES!Print_Area</vt:lpstr>
      <vt:lpstr>'EXP-INT'!Print_Area</vt:lpstr>
      <vt:lpstr>'EXP-NR'!Print_Area</vt:lpstr>
      <vt:lpstr>'EXP-RP'!Print_Area</vt:lpstr>
      <vt:lpstr>FundBalance!Print_Area</vt:lpstr>
      <vt:lpstr>'FY2024-25 BUDGET'!Print_Area</vt:lpstr>
      <vt:lpstr>InterpProgram!Print_Area</vt:lpstr>
      <vt:lpstr>NatResProgram!Print_Area</vt:lpstr>
      <vt:lpstr>ProgramSummary!Print_Area</vt:lpstr>
      <vt:lpstr>RegParksProgram!Print_Area</vt:lpstr>
      <vt:lpstr>REVENUES!Print_Area</vt:lpstr>
      <vt:lpstr>'REV-RP'!Print_Area</vt:lpstr>
      <vt:lpstr>'Budget Adj'!Print_Titles</vt:lpstr>
      <vt:lpstr>'BUDGET REQUESTS'!Print_Titles</vt:lpstr>
      <vt:lpstr>'EXP-CIP'!Print_Titles</vt:lpstr>
      <vt:lpstr>EXPENDITURES!Print_Titles</vt:lpstr>
      <vt:lpstr>'EXP-INT'!Print_Titles</vt:lpstr>
      <vt:lpstr>'EXP-NR'!Print_Titles</vt:lpstr>
      <vt:lpstr>'EXP-RP'!Print_Titles</vt:lpstr>
      <vt:lpstr>'FY2024-25 BUDGET'!Print_Titles</vt:lpstr>
      <vt:lpstr>ProgramSummary!Print_Titles</vt:lpstr>
      <vt:lpstr>'REV-CIP'!Print_Titles</vt:lpstr>
      <vt:lpstr>REVENUES!Print_Titles</vt:lpstr>
      <vt:lpstr>REVIEW!Print_Titles</vt:lpstr>
      <vt:lpstr>'REV-INT'!Print_Titles</vt:lpstr>
      <vt:lpstr>'REV-NR'!Print_Titles</vt:lpstr>
      <vt:lpstr>'REV-RP'!Print_Titles</vt:lpstr>
    </vt:vector>
  </TitlesOfParts>
  <Company>Riverside County IT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ParkUser</dc:creator>
  <cp:lastModifiedBy>Alferez, Michael</cp:lastModifiedBy>
  <cp:lastPrinted>2024-07-18T22:13:51Z</cp:lastPrinted>
  <dcterms:created xsi:type="dcterms:W3CDTF">2011-02-13T21:16:51Z</dcterms:created>
  <dcterms:modified xsi:type="dcterms:W3CDTF">2024-07-19T14:58:53Z</dcterms:modified>
</cp:coreProperties>
</file>